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mc:AlternateContent xmlns:mc="http://schemas.openxmlformats.org/markup-compatibility/2006">
    <mc:Choice Requires="x15">
      <x15ac:absPath xmlns:x15ac="http://schemas.microsoft.com/office/spreadsheetml/2010/11/ac" url="C:\Users\pined\Documents\DOCUMENTOS 2021\ACUÑA HECTOR PPTO 2022\Presentación de Formatos y Directivas\Sectores\Economía y Finanzas\"/>
    </mc:Choice>
  </mc:AlternateContent>
  <xr:revisionPtr revIDLastSave="0" documentId="8_{25929B4A-E2FE-49A5-A1A3-E211C5C80D23}" xr6:coauthVersionLast="47" xr6:coauthVersionMax="47" xr10:uidLastSave="{00000000-0000-0000-0000-000000000000}"/>
  <bookViews>
    <workbookView xWindow="-120" yWindow="-120" windowWidth="20730" windowHeight="11160" activeTab="1" xr2:uid="{00000000-000D-0000-FFFF-FFFF00000000}"/>
  </bookViews>
  <sheets>
    <sheet name="F-01 " sheetId="85" r:id="rId1"/>
    <sheet name="F-02" sheetId="102" r:id="rId2"/>
    <sheet name="F-03" sheetId="103" r:id="rId3"/>
    <sheet name="F-04" sheetId="97" r:id="rId4"/>
    <sheet name="F-05" sheetId="98" r:id="rId5"/>
    <sheet name="F-06" sheetId="99" r:id="rId6"/>
    <sheet name="F-07" sheetId="100" r:id="rId7"/>
    <sheet name="F-08" sheetId="101" r:id="rId8"/>
    <sheet name="F09" sheetId="89" r:id="rId9"/>
    <sheet name="F10" sheetId="90" r:id="rId10"/>
    <sheet name="F11" sheetId="91" r:id="rId11"/>
    <sheet name="F12" sheetId="92" r:id="rId12"/>
    <sheet name="F13" sheetId="93" r:id="rId13"/>
    <sheet name="F14" sheetId="94" r:id="rId14"/>
    <sheet name="F-15 " sheetId="77" r:id="rId15"/>
    <sheet name="F-16" sheetId="86" r:id="rId16"/>
    <sheet name="F-17" sheetId="87" r:id="rId17"/>
    <sheet name="F-18" sheetId="88" r:id="rId18"/>
  </sheets>
  <externalReferences>
    <externalReference r:id="rId19"/>
    <externalReference r:id="rId20"/>
    <externalReference r:id="rId21"/>
    <externalReference r:id="rId22"/>
  </externalReferences>
  <definedNames>
    <definedName name="_123" localSheetId="0">#REF!</definedName>
    <definedName name="_123" localSheetId="8">#REF!</definedName>
    <definedName name="_123" localSheetId="9">#REF!</definedName>
    <definedName name="_123" localSheetId="10">#REF!</definedName>
    <definedName name="_123" localSheetId="11">#REF!</definedName>
    <definedName name="_123" localSheetId="12">#REF!</definedName>
    <definedName name="_123" localSheetId="13">#REF!</definedName>
    <definedName name="_123" localSheetId="16">#REF!</definedName>
    <definedName name="_123" localSheetId="17">#REF!</definedName>
    <definedName name="_123">#REF!</definedName>
    <definedName name="_xlnm._FilterDatabase" localSheetId="0" hidden="1">'F-01 '!#REF!</definedName>
    <definedName name="_xlnm._FilterDatabase" localSheetId="12" hidden="1">'F13'!#REF!</definedName>
    <definedName name="_xlnm._FilterDatabase" localSheetId="16" hidden="1">'F-17'!$A$13:$V$2672</definedName>
    <definedName name="a" localSheetId="0">#REF!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6">#REF!</definedName>
    <definedName name="a" localSheetId="17">#REF!</definedName>
    <definedName name="a">#REF!</definedName>
    <definedName name="AA" localSheetId="0">#REF!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6">#REF!</definedName>
    <definedName name="AA" localSheetId="17">#REF!</definedName>
    <definedName name="AA">#REF!</definedName>
    <definedName name="aaa" localSheetId="0">#REF!</definedName>
    <definedName name="aaa" localSheetId="16">#REF!</definedName>
    <definedName name="aaa">#REF!</definedName>
    <definedName name="AC_FINAL_PRESENTACION">[1]ACTIVIDADES!$M$6:$M$17</definedName>
    <definedName name="AMA" localSheetId="0">#REF!</definedName>
    <definedName name="AMA" localSheetId="8">#REF!</definedName>
    <definedName name="AMA" localSheetId="9">#REF!</definedName>
    <definedName name="AMA" localSheetId="10">#REF!</definedName>
    <definedName name="AMA" localSheetId="11">#REF!</definedName>
    <definedName name="AMA" localSheetId="12">#REF!</definedName>
    <definedName name="AMA" localSheetId="13">#REF!</definedName>
    <definedName name="AMA" localSheetId="16">#REF!</definedName>
    <definedName name="AMA">#REF!</definedName>
    <definedName name="AMAZONAS" localSheetId="0">#REF!</definedName>
    <definedName name="AMAZONAS" localSheetId="8">#REF!</definedName>
    <definedName name="AMAZONAS" localSheetId="9">#REF!</definedName>
    <definedName name="AMAZONAS" localSheetId="10">#REF!</definedName>
    <definedName name="AMAZONAS" localSheetId="11">#REF!</definedName>
    <definedName name="AMAZONAS" localSheetId="12">#REF!</definedName>
    <definedName name="AMAZONAS" localSheetId="13">#REF!</definedName>
    <definedName name="AMAZONAS" localSheetId="16">#REF!</definedName>
    <definedName name="AMAZONAS">#REF!</definedName>
    <definedName name="AMBITO_AUDIENCIA">[2]Hoja1!$B$2:$B$25</definedName>
    <definedName name="ANC" localSheetId="0">#REF!</definedName>
    <definedName name="ANC" localSheetId="8">#REF!</definedName>
    <definedName name="ANC" localSheetId="9">#REF!</definedName>
    <definedName name="ANC" localSheetId="10">#REF!</definedName>
    <definedName name="ANC" localSheetId="11">#REF!</definedName>
    <definedName name="ANC" localSheetId="12">#REF!</definedName>
    <definedName name="ANC" localSheetId="13">#REF!</definedName>
    <definedName name="ANC" localSheetId="16">#REF!</definedName>
    <definedName name="ANC">#REF!</definedName>
    <definedName name="ANCASH" localSheetId="0">#REF!</definedName>
    <definedName name="ANCASH" localSheetId="8">#REF!</definedName>
    <definedName name="ANCASH" localSheetId="9">#REF!</definedName>
    <definedName name="ANCASH" localSheetId="10">#REF!</definedName>
    <definedName name="ANCASH" localSheetId="11">#REF!</definedName>
    <definedName name="ANCASH" localSheetId="12">#REF!</definedName>
    <definedName name="ANCASH" localSheetId="13">#REF!</definedName>
    <definedName name="ANCASH" localSheetId="16">#REF!</definedName>
    <definedName name="ANCASH">#REF!</definedName>
    <definedName name="APURIMA" localSheetId="0">#REF!</definedName>
    <definedName name="APURIMA" localSheetId="8">#REF!</definedName>
    <definedName name="APURIMA" localSheetId="9">#REF!</definedName>
    <definedName name="APURIMA" localSheetId="10">#REF!</definedName>
    <definedName name="APURIMA" localSheetId="11">#REF!</definedName>
    <definedName name="APURIMA" localSheetId="12">#REF!</definedName>
    <definedName name="APURIMA" localSheetId="13">#REF!</definedName>
    <definedName name="APURIMA" localSheetId="16">#REF!</definedName>
    <definedName name="APURIMA">#REF!</definedName>
    <definedName name="APURIMAC">#REF!</definedName>
    <definedName name="AR">#REF!</definedName>
    <definedName name="_xlnm.Print_Area" localSheetId="0">'F-01 '!$A$1:$N$88</definedName>
    <definedName name="_xlnm.Print_Area" localSheetId="1">'F-02'!$A$1:$D$1368</definedName>
    <definedName name="_xlnm.Print_Area" localSheetId="2">'F-03'!$A$1:$D$2580</definedName>
    <definedName name="_xlnm.Print_Area" localSheetId="3">'F-04'!$A$1:$R$787</definedName>
    <definedName name="_xlnm.Print_Area" localSheetId="4">'F-05'!$A$1:$D$1033</definedName>
    <definedName name="_xlnm.Print_Area" localSheetId="5">'F-06'!$A$1:$N$495</definedName>
    <definedName name="_xlnm.Print_Area" localSheetId="6">'F-07'!$A$1:$R$304</definedName>
    <definedName name="_xlnm.Print_Area" localSheetId="7">'F-08'!$A$821:$S$902</definedName>
    <definedName name="_xlnm.Print_Area" localSheetId="8">'F09'!$A$1:$W$485</definedName>
    <definedName name="_xlnm.Print_Area" localSheetId="9">'F10'!$A$1:$I$233</definedName>
    <definedName name="_xlnm.Print_Area" localSheetId="10">'F11'!$A$1:$AM$354</definedName>
    <definedName name="_xlnm.Print_Area" localSheetId="11">'F12'!$A$1:$J$379</definedName>
    <definedName name="_xlnm.Print_Area" localSheetId="12">'F13'!$A$1:$N$164</definedName>
    <definedName name="_xlnm.Print_Area" localSheetId="13">'F14'!$A$12:$J$234</definedName>
    <definedName name="_xlnm.Print_Area" localSheetId="14">'F-15 '!$A$1:$H$998</definedName>
    <definedName name="_xlnm.Print_Area" localSheetId="17">'F-18'!$A$209:$L$261</definedName>
    <definedName name="AREQUIPA" localSheetId="0">#REF!</definedName>
    <definedName name="AREQUIPA" localSheetId="8">#REF!</definedName>
    <definedName name="AREQUIPA" localSheetId="9">#REF!</definedName>
    <definedName name="AREQUIPA" localSheetId="10">#REF!</definedName>
    <definedName name="AREQUIPA" localSheetId="11">#REF!</definedName>
    <definedName name="AREQUIPA" localSheetId="12">#REF!</definedName>
    <definedName name="AREQUIPA" localSheetId="13">#REF!</definedName>
    <definedName name="AREQUIPA" localSheetId="16">#REF!</definedName>
    <definedName name="AREQUIPA" localSheetId="17">#REF!</definedName>
    <definedName name="AREQUIPA">#REF!</definedName>
    <definedName name="AYA" localSheetId="0">#REF!</definedName>
    <definedName name="AYA" localSheetId="8">#REF!</definedName>
    <definedName name="AYA" localSheetId="9">#REF!</definedName>
    <definedName name="AYA" localSheetId="10">#REF!</definedName>
    <definedName name="AYA" localSheetId="11">#REF!</definedName>
    <definedName name="AYA" localSheetId="12">#REF!</definedName>
    <definedName name="AYA" localSheetId="13">#REF!</definedName>
    <definedName name="AYA" localSheetId="16">#REF!</definedName>
    <definedName name="AYA" localSheetId="17">#REF!</definedName>
    <definedName name="AYA">#REF!</definedName>
    <definedName name="AYACUCHO" localSheetId="0">#REF!</definedName>
    <definedName name="AYACUCHO" localSheetId="8">#REF!</definedName>
    <definedName name="AYACUCHO" localSheetId="9">#REF!</definedName>
    <definedName name="AYACUCHO" localSheetId="10">#REF!</definedName>
    <definedName name="AYACUCHO" localSheetId="11">#REF!</definedName>
    <definedName name="AYACUCHO" localSheetId="12">#REF!</definedName>
    <definedName name="AYACUCHO" localSheetId="13">#REF!</definedName>
    <definedName name="AYACUCHO" localSheetId="16">#REF!</definedName>
    <definedName name="AYACUCHO" localSheetId="17">#REF!</definedName>
    <definedName name="AYACUCHO">#REF!</definedName>
    <definedName name="b">#REF!</definedName>
    <definedName name="_xlnm.Database">#REF!</definedName>
    <definedName name="basep">#REF!</definedName>
    <definedName name="bbb">#REF!</definedName>
    <definedName name="CAJA">#REF!</definedName>
    <definedName name="cajamarca">#REF!</definedName>
    <definedName name="CAJAMRCA">#REF!</definedName>
    <definedName name="CUS">#REF!</definedName>
    <definedName name="CUSCO">#REF!</definedName>
    <definedName name="d" localSheetId="12">#REF!</definedName>
    <definedName name="d">#REF!</definedName>
    <definedName name="DATO">#REF!</definedName>
    <definedName name="dd" localSheetId="1">#REF!</definedName>
    <definedName name="dd" localSheetId="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15">#REF!</definedName>
    <definedName name="dd" localSheetId="16">#REF!</definedName>
    <definedName name="dd" localSheetId="17">#REF!</definedName>
    <definedName name="dd">#REF!</definedName>
    <definedName name="ddd" localSheetId="12">#REF!</definedName>
    <definedName name="ddd">#REF!</definedName>
    <definedName name="ddds" localSheetId="12">#REF!</definedName>
    <definedName name="ddds">#REF!</definedName>
    <definedName name="DICZ">[3]diciembre!$A$2:$BI$226</definedName>
    <definedName name="dios" localSheetId="0">#REF!</definedName>
    <definedName name="dios" localSheetId="8">#REF!</definedName>
    <definedName name="dios" localSheetId="9">#REF!</definedName>
    <definedName name="dios" localSheetId="10">#REF!</definedName>
    <definedName name="dios" localSheetId="11">#REF!</definedName>
    <definedName name="dios" localSheetId="12">#REF!</definedName>
    <definedName name="dios" localSheetId="13">#REF!</definedName>
    <definedName name="dios" localSheetId="16">#REF!</definedName>
    <definedName name="dios" localSheetId="17">#REF!</definedName>
    <definedName name="dios">#REF!</definedName>
    <definedName name="DIRECREC" localSheetId="0">#REF!</definedName>
    <definedName name="DIRECREC" localSheetId="1">#REF!</definedName>
    <definedName name="DIRECREC" localSheetId="2">#REF!</definedName>
    <definedName name="DIRECREC" localSheetId="3">#REF!</definedName>
    <definedName name="DIRECREC" localSheetId="4">#REF!</definedName>
    <definedName name="DIRECREC" localSheetId="5">#REF!</definedName>
    <definedName name="DIRECREC" localSheetId="6">#REF!</definedName>
    <definedName name="DIRECREC" localSheetId="7">#REF!</definedName>
    <definedName name="DIRECREC" localSheetId="10">#REF!</definedName>
    <definedName name="DIRECREC" localSheetId="12">#REF!</definedName>
    <definedName name="DIRECREC" localSheetId="15">#REF!</definedName>
    <definedName name="DIRECREC" localSheetId="16">#REF!</definedName>
    <definedName name="DIRECREC" localSheetId="17">#REF!</definedName>
    <definedName name="DIRECREC">#REF!</definedName>
    <definedName name="DONAC" localSheetId="0">#REF!</definedName>
    <definedName name="DONAC" localSheetId="1">#REF!</definedName>
    <definedName name="DONAC" localSheetId="2">#REF!</definedName>
    <definedName name="DONAC" localSheetId="3">#REF!</definedName>
    <definedName name="DONAC" localSheetId="4">#REF!</definedName>
    <definedName name="DONAC" localSheetId="5">#REF!</definedName>
    <definedName name="DONAC" localSheetId="6">#REF!</definedName>
    <definedName name="DONAC" localSheetId="7">#REF!</definedName>
    <definedName name="DONAC" localSheetId="10">#REF!</definedName>
    <definedName name="DONAC" localSheetId="12">#REF!</definedName>
    <definedName name="DONAC" localSheetId="15">#REF!</definedName>
    <definedName name="DONAC" localSheetId="16">#REF!</definedName>
    <definedName name="DONAC" localSheetId="17">#REF!</definedName>
    <definedName name="DONAC">#REF!</definedName>
    <definedName name="DONAC1">#REF!</definedName>
    <definedName name="dus">#REF!</definedName>
    <definedName name="e" localSheetId="12">#REF!</definedName>
    <definedName name="e">#REF!</definedName>
    <definedName name="EE" localSheetId="1">#REF!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7">#REF!</definedName>
    <definedName name="EE" localSheetId="15">#REF!</definedName>
    <definedName name="EE" localSheetId="16">#REF!</definedName>
    <definedName name="EE" localSheetId="17">#REF!</definedName>
    <definedName name="EE">#REF!</definedName>
    <definedName name="eee" localSheetId="12">#REF!</definedName>
    <definedName name="eee">#REF!</definedName>
    <definedName name="eees" localSheetId="12">#REF!</definedName>
    <definedName name="eees">#REF!</definedName>
    <definedName name="EVE">'[3]RESUMEN LA'!$A$5:$T$274</definedName>
    <definedName name="EVEL">'[3]RESUMEN NAC'!$A$4:$T$193</definedName>
    <definedName name="fd" localSheetId="0">#REF!</definedName>
    <definedName name="fd" localSheetId="8">#REF!</definedName>
    <definedName name="fd" localSheetId="9">#REF!</definedName>
    <definedName name="fd" localSheetId="10">#REF!</definedName>
    <definedName name="fd" localSheetId="11">#REF!</definedName>
    <definedName name="fd" localSheetId="12">#REF!</definedName>
    <definedName name="fd" localSheetId="13">#REF!</definedName>
    <definedName name="fd" localSheetId="16">#REF!</definedName>
    <definedName name="fd" localSheetId="17">#REF!</definedName>
    <definedName name="fd">#REF!</definedName>
    <definedName name="ff" localSheetId="0">#REF!</definedName>
    <definedName name="ff" localSheetId="8">#REF!</definedName>
    <definedName name="ff" localSheetId="9">#REF!</definedName>
    <definedName name="ff" localSheetId="10">#REF!</definedName>
    <definedName name="ff" localSheetId="11">#REF!</definedName>
    <definedName name="ff" localSheetId="12">#REF!</definedName>
    <definedName name="ff" localSheetId="13">#REF!</definedName>
    <definedName name="ff" localSheetId="16">#REF!</definedName>
    <definedName name="ff" localSheetId="17">#REF!</definedName>
    <definedName name="ff">#REF!</definedName>
    <definedName name="fff" localSheetId="0">#REF!</definedName>
    <definedName name="fff" localSheetId="8">#REF!</definedName>
    <definedName name="fff" localSheetId="9">#REF!</definedName>
    <definedName name="fff" localSheetId="10">#REF!</definedName>
    <definedName name="fff" localSheetId="11">#REF!</definedName>
    <definedName name="fff" localSheetId="12">#REF!</definedName>
    <definedName name="fff" localSheetId="13">#REF!</definedName>
    <definedName name="fff" localSheetId="16">#REF!</definedName>
    <definedName name="fff" localSheetId="17">#REF!</definedName>
    <definedName name="fff">#REF!</definedName>
    <definedName name="ggg">#REF!</definedName>
    <definedName name="huaman">#REF!</definedName>
    <definedName name="HUANCA">#REF!</definedName>
    <definedName name="HUANCAVELICA">#REF!</definedName>
    <definedName name="HUANU">#REF!</definedName>
    <definedName name="HUANUCO">#REF!</definedName>
    <definedName name="ICA">#REF!</definedName>
    <definedName name="ICAS">#REF!</definedName>
    <definedName name="INIDADEEJECUTORA_F5">'[4]Lista Desplegable'!$A$97:$FS$135</definedName>
    <definedName name="JIJI" localSheetId="0">#REF!</definedName>
    <definedName name="JIJI" localSheetId="8">#REF!</definedName>
    <definedName name="JIJI" localSheetId="9">#REF!</definedName>
    <definedName name="JIJI" localSheetId="10">#REF!</definedName>
    <definedName name="JIJI" localSheetId="11">#REF!</definedName>
    <definedName name="JIJI" localSheetId="12">#REF!</definedName>
    <definedName name="JIJI" localSheetId="13">#REF!</definedName>
    <definedName name="JIJI" localSheetId="16">#REF!</definedName>
    <definedName name="JIJI" localSheetId="17">#REF!</definedName>
    <definedName name="JIJI">#REF!</definedName>
    <definedName name="jjj" localSheetId="0">#REF!</definedName>
    <definedName name="jjj" localSheetId="8">#REF!</definedName>
    <definedName name="jjj" localSheetId="9">#REF!</definedName>
    <definedName name="jjj" localSheetId="10">#REF!</definedName>
    <definedName name="jjj" localSheetId="11">#REF!</definedName>
    <definedName name="jjj" localSheetId="12">#REF!</definedName>
    <definedName name="jjj" localSheetId="13">#REF!</definedName>
    <definedName name="jjj" localSheetId="16">#REF!</definedName>
    <definedName name="jjj" localSheetId="17">#REF!</definedName>
    <definedName name="jjj">#REF!</definedName>
    <definedName name="JUN" localSheetId="0">#REF!</definedName>
    <definedName name="JUN" localSheetId="8">#REF!</definedName>
    <definedName name="JUN" localSheetId="9">#REF!</definedName>
    <definedName name="JUN" localSheetId="10">#REF!</definedName>
    <definedName name="JUN" localSheetId="11">#REF!</definedName>
    <definedName name="JUN" localSheetId="12">#REF!</definedName>
    <definedName name="JUN" localSheetId="13">#REF!</definedName>
    <definedName name="JUN" localSheetId="16">#REF!</definedName>
    <definedName name="JUN" localSheetId="17">#REF!</definedName>
    <definedName name="JUN">#REF!</definedName>
    <definedName name="junin">#REF!</definedName>
    <definedName name="kkk">#REF!</definedName>
    <definedName name="LAM">#REF!</definedName>
    <definedName name="lambayeque">#REF!</definedName>
    <definedName name="LIB">#REF!</definedName>
    <definedName name="libertad">#REF!</definedName>
    <definedName name="LIM">#REF!</definedName>
    <definedName name="lima">#REF!</definedName>
    <definedName name="LORE">#REF!</definedName>
    <definedName name="loreto">#REF!</definedName>
    <definedName name="MADRE">#REF!</definedName>
    <definedName name="martin">#REF!</definedName>
    <definedName name="MILAGROS">#REF!</definedName>
    <definedName name="MOQ">#REF!</definedName>
    <definedName name="moquegua">#REF!</definedName>
    <definedName name="nacional">[3]PPPnacional!$A$5:$T$141</definedName>
    <definedName name="NOVZ">[3]noviembre!$A$2:$BI$194</definedName>
    <definedName name="OCTZ">[3]octubre!$A$2:$BH$212</definedName>
    <definedName name="ok" localSheetId="0">#REF!</definedName>
    <definedName name="ok" localSheetId="8">#REF!</definedName>
    <definedName name="ok" localSheetId="9">#REF!</definedName>
    <definedName name="ok" localSheetId="10">#REF!</definedName>
    <definedName name="ok" localSheetId="11">#REF!</definedName>
    <definedName name="ok" localSheetId="12">#REF!</definedName>
    <definedName name="ok" localSheetId="13">#REF!</definedName>
    <definedName name="ok" localSheetId="16">#REF!</definedName>
    <definedName name="ok" localSheetId="17">#REF!</definedName>
    <definedName name="ok">#REF!</definedName>
    <definedName name="OOO" localSheetId="0">#REF!</definedName>
    <definedName name="OOO" localSheetId="8">#REF!</definedName>
    <definedName name="OOO" localSheetId="9">#REF!</definedName>
    <definedName name="OOO" localSheetId="10">#REF!</definedName>
    <definedName name="OOO" localSheetId="11">#REF!</definedName>
    <definedName name="OOO" localSheetId="12">#REF!</definedName>
    <definedName name="OOO" localSheetId="13">#REF!</definedName>
    <definedName name="OOO" localSheetId="16">#REF!</definedName>
    <definedName name="OOO" localSheetId="17">#REF!</definedName>
    <definedName name="OOO">#REF!</definedName>
    <definedName name="PASCO" localSheetId="0">#REF!</definedName>
    <definedName name="PASCO" localSheetId="8">#REF!</definedName>
    <definedName name="PASCO" localSheetId="9">#REF!</definedName>
    <definedName name="PASCO" localSheetId="10">#REF!</definedName>
    <definedName name="PASCO" localSheetId="11">#REF!</definedName>
    <definedName name="PASCO" localSheetId="12">#REF!</definedName>
    <definedName name="PASCO" localSheetId="13">#REF!</definedName>
    <definedName name="PASCO" localSheetId="16">#REF!</definedName>
    <definedName name="PASCO" localSheetId="17">#REF!</definedName>
    <definedName name="PASCO">#REF!</definedName>
    <definedName name="PIURA">#REF!</definedName>
    <definedName name="PUNO">#REF!</definedName>
    <definedName name="RECORD" localSheetId="0">#REF!</definedName>
    <definedName name="RECORD" localSheetId="1">#REF!</definedName>
    <definedName name="RECORD" localSheetId="2">#REF!</definedName>
    <definedName name="RECORD" localSheetId="3">#REF!</definedName>
    <definedName name="RECORD" localSheetId="4">#REF!</definedName>
    <definedName name="RECORD" localSheetId="5">#REF!</definedName>
    <definedName name="RECORD" localSheetId="6">#REF!</definedName>
    <definedName name="RECORD" localSheetId="7">#REF!</definedName>
    <definedName name="RECORD" localSheetId="10">#REF!</definedName>
    <definedName name="RECORD" localSheetId="12">#REF!</definedName>
    <definedName name="RECORD" localSheetId="15">#REF!</definedName>
    <definedName name="RECORD" localSheetId="16">#REF!</definedName>
    <definedName name="RECORD" localSheetId="17">#REF!</definedName>
    <definedName name="RECORD">#REF!</definedName>
    <definedName name="recpab">#REF!</definedName>
    <definedName name="RECPUB" localSheetId="0">#REF!</definedName>
    <definedName name="RECPUB" localSheetId="1">#REF!</definedName>
    <definedName name="RECPUB" localSheetId="2">#REF!</definedName>
    <definedName name="RECPUB" localSheetId="3">#REF!</definedName>
    <definedName name="RECPUB" localSheetId="4">#REF!</definedName>
    <definedName name="RECPUB" localSheetId="5">#REF!</definedName>
    <definedName name="RECPUB" localSheetId="6">#REF!</definedName>
    <definedName name="RECPUB" localSheetId="7">#REF!</definedName>
    <definedName name="RECPUB" localSheetId="10">#REF!</definedName>
    <definedName name="RECPUB" localSheetId="12">#REF!</definedName>
    <definedName name="RECPUB" localSheetId="15">#REF!</definedName>
    <definedName name="RECPUB" localSheetId="16">#REF!</definedName>
    <definedName name="RECPUB" localSheetId="17">#REF!</definedName>
    <definedName name="RECPUB">#REF!</definedName>
    <definedName name="ress">'[3]RESUMEN LA'!$A$6:$S$273</definedName>
    <definedName name="SAN" localSheetId="0">#REF!</definedName>
    <definedName name="SAN" localSheetId="8">#REF!</definedName>
    <definedName name="SAN" localSheetId="9">#REF!</definedName>
    <definedName name="SAN" localSheetId="10">#REF!</definedName>
    <definedName name="SAN" localSheetId="11">#REF!</definedName>
    <definedName name="SAN" localSheetId="12">#REF!</definedName>
    <definedName name="SAN" localSheetId="13">#REF!</definedName>
    <definedName name="SAN" localSheetId="16">#REF!</definedName>
    <definedName name="SAN" localSheetId="17">#REF!</definedName>
    <definedName name="SAN">#REF!</definedName>
    <definedName name="SECTOR">[2]Hoja1!$A$2:$A$16</definedName>
    <definedName name="SIN" localSheetId="0">#REF!</definedName>
    <definedName name="SIN" localSheetId="8">#REF!</definedName>
    <definedName name="SIN" localSheetId="9">#REF!</definedName>
    <definedName name="SIN" localSheetId="10">#REF!</definedName>
    <definedName name="SIN" localSheetId="11">#REF!</definedName>
    <definedName name="SIN" localSheetId="12">#REF!</definedName>
    <definedName name="SIN" localSheetId="13">#REF!</definedName>
    <definedName name="SIN" localSheetId="16">#REF!</definedName>
    <definedName name="SIN">#REF!</definedName>
    <definedName name="TABLA" localSheetId="0">#REF!</definedName>
    <definedName name="TABLA" localSheetId="8">#REF!</definedName>
    <definedName name="TABLA" localSheetId="9">#REF!</definedName>
    <definedName name="TABLA" localSheetId="10">#REF!</definedName>
    <definedName name="TABLA" localSheetId="11">#REF!</definedName>
    <definedName name="TABLA" localSheetId="12">#REF!</definedName>
    <definedName name="TABLA" localSheetId="13">#REF!</definedName>
    <definedName name="TABLA" localSheetId="16">#REF!</definedName>
    <definedName name="TABLA">#REF!</definedName>
    <definedName name="TAC" localSheetId="0">#REF!</definedName>
    <definedName name="TAC" localSheetId="8">#REF!</definedName>
    <definedName name="TAC" localSheetId="9">#REF!</definedName>
    <definedName name="TAC" localSheetId="10">#REF!</definedName>
    <definedName name="TAC" localSheetId="11">#REF!</definedName>
    <definedName name="TAC" localSheetId="12">#REF!</definedName>
    <definedName name="TAC" localSheetId="13">#REF!</definedName>
    <definedName name="TAC" localSheetId="16">#REF!</definedName>
    <definedName name="TAC">#REF!</definedName>
    <definedName name="tacna">#REF!</definedName>
    <definedName name="_xlnm.Print_Titles" localSheetId="0">'F-01 '!$10:$11</definedName>
    <definedName name="_xlnm.Print_Titles" localSheetId="7">'F-08'!$821:$836</definedName>
    <definedName name="_xlnm.Print_Titles" localSheetId="13">'F14'!$1:$11</definedName>
    <definedName name="_xlnm.Print_Titles" localSheetId="14">'F-15 '!$14:$15</definedName>
    <definedName name="total" localSheetId="0">#REF!</definedName>
    <definedName name="total" localSheetId="8">#REF!</definedName>
    <definedName name="total" localSheetId="9">#REF!</definedName>
    <definedName name="total" localSheetId="10">#REF!</definedName>
    <definedName name="total" localSheetId="11">#REF!</definedName>
    <definedName name="total" localSheetId="12">#REF!</definedName>
    <definedName name="total" localSheetId="13">#REF!</definedName>
    <definedName name="total" localSheetId="16">#REF!</definedName>
    <definedName name="total" localSheetId="17">#REF!</definedName>
    <definedName name="total">#REF!</definedName>
    <definedName name="TUMB" localSheetId="0">#REF!</definedName>
    <definedName name="TUMB" localSheetId="8">#REF!</definedName>
    <definedName name="TUMB" localSheetId="9">#REF!</definedName>
    <definedName name="TUMB" localSheetId="10">#REF!</definedName>
    <definedName name="TUMB" localSheetId="11">#REF!</definedName>
    <definedName name="TUMB" localSheetId="12">#REF!</definedName>
    <definedName name="TUMB" localSheetId="13">#REF!</definedName>
    <definedName name="TUMB" localSheetId="16">#REF!</definedName>
    <definedName name="TUMB" localSheetId="17">#REF!</definedName>
    <definedName name="TUMB">#REF!</definedName>
    <definedName name="tumbes" localSheetId="0">#REF!</definedName>
    <definedName name="tumbes" localSheetId="8">#REF!</definedName>
    <definedName name="tumbes" localSheetId="9">#REF!</definedName>
    <definedName name="tumbes" localSheetId="10">#REF!</definedName>
    <definedName name="tumbes" localSheetId="11">#REF!</definedName>
    <definedName name="tumbes" localSheetId="12">#REF!</definedName>
    <definedName name="tumbes" localSheetId="13">#REF!</definedName>
    <definedName name="tumbes" localSheetId="16">#REF!</definedName>
    <definedName name="tumbes" localSheetId="17">#REF!</definedName>
    <definedName name="tumbes">#REF!</definedName>
    <definedName name="UC">#REF!</definedName>
    <definedName name="ucayali">#REF!</definedName>
    <definedName name="UEJECUTORA_F5">'[4]Lista Desplegable'!$A$39:$AF$93</definedName>
    <definedName name="V" localSheetId="10">#REF!</definedName>
    <definedName name="X" localSheetId="10">#REF!</definedName>
    <definedName name="XPRINT" localSheetId="0">#REF!</definedName>
    <definedName name="XPRINT" localSheetId="1">#REF!</definedName>
    <definedName name="XPRINT" localSheetId="2">#REF!</definedName>
    <definedName name="XPRINT" localSheetId="3">#REF!</definedName>
    <definedName name="XPRINT" localSheetId="4">#REF!</definedName>
    <definedName name="XPRINT" localSheetId="5">#REF!</definedName>
    <definedName name="XPRINT" localSheetId="6">#REF!</definedName>
    <definedName name="XPRINT" localSheetId="7">#REF!</definedName>
    <definedName name="XPRINT" localSheetId="10">#REF!</definedName>
    <definedName name="XPRINT" localSheetId="12">#REF!</definedName>
    <definedName name="XPRINT" localSheetId="15">#REF!</definedName>
    <definedName name="XPRINT" localSheetId="16">#REF!</definedName>
    <definedName name="XPRINT" localSheetId="17">#REF!</definedName>
    <definedName name="XPRINT">#REF!</definedName>
    <definedName name="XPRINT2" localSheetId="0">#REF!</definedName>
    <definedName name="XPRINT2" localSheetId="1">#REF!</definedName>
    <definedName name="XPRINT2" localSheetId="2">#REF!</definedName>
    <definedName name="XPRINT2" localSheetId="3">#REF!</definedName>
    <definedName name="XPRINT2" localSheetId="4">#REF!</definedName>
    <definedName name="XPRINT2" localSheetId="5">#REF!</definedName>
    <definedName name="XPRINT2" localSheetId="6">#REF!</definedName>
    <definedName name="XPRINT2" localSheetId="7">#REF!</definedName>
    <definedName name="XPRINT2" localSheetId="10">#REF!</definedName>
    <definedName name="XPRINT2" localSheetId="12">#REF!</definedName>
    <definedName name="XPRINT2" localSheetId="15">#REF!</definedName>
    <definedName name="XPRINT2" localSheetId="16">#REF!</definedName>
    <definedName name="XPRINT2" localSheetId="17">#REF!</definedName>
    <definedName name="XPRINT2">#REF!</definedName>
    <definedName name="XPRINT3" localSheetId="0">#REF!</definedName>
    <definedName name="XPRINT3" localSheetId="1">#REF!</definedName>
    <definedName name="XPRINT3" localSheetId="2">#REF!</definedName>
    <definedName name="XPRINT3" localSheetId="3">#REF!</definedName>
    <definedName name="XPRINT3" localSheetId="4">#REF!</definedName>
    <definedName name="XPRINT3" localSheetId="5">#REF!</definedName>
    <definedName name="XPRINT3" localSheetId="6">#REF!</definedName>
    <definedName name="XPRINT3" localSheetId="7">#REF!</definedName>
    <definedName name="XPRINT3" localSheetId="10">#REF!</definedName>
    <definedName name="XPRINT3" localSheetId="12">#REF!</definedName>
    <definedName name="XPRINT3" localSheetId="15">#REF!</definedName>
    <definedName name="XPRINT3" localSheetId="16">#REF!</definedName>
    <definedName name="XPRINT3" localSheetId="17">#REF!</definedName>
    <definedName name="XPRINT3">#REF!</definedName>
    <definedName name="XPRINT4" localSheetId="0">#REF!</definedName>
    <definedName name="XPRINT4" localSheetId="1">#REF!</definedName>
    <definedName name="XPRINT4" localSheetId="2">#REF!</definedName>
    <definedName name="XPRINT4" localSheetId="3">#REF!</definedName>
    <definedName name="XPRINT4" localSheetId="4">#REF!</definedName>
    <definedName name="XPRINT4" localSheetId="5">#REF!</definedName>
    <definedName name="XPRINT4" localSheetId="6">#REF!</definedName>
    <definedName name="XPRINT4" localSheetId="7">#REF!</definedName>
    <definedName name="XPRINT4" localSheetId="10">#REF!</definedName>
    <definedName name="XPRINT4" localSheetId="12">#REF!</definedName>
    <definedName name="XPRINT4" localSheetId="15">#REF!</definedName>
    <definedName name="XPRINT4" localSheetId="16">#REF!</definedName>
    <definedName name="XPRINT4" localSheetId="17">#REF!</definedName>
    <definedName name="XPRINT4">#REF!</definedName>
    <definedName name="z">#REF!</definedName>
    <definedName name="zonal">'[3] DEEJ2012 zonal'!$A$6:$T$166</definedName>
    <definedName name="ZZ" localSheetId="0">#REF!</definedName>
    <definedName name="ZZ" localSheetId="8">#REF!</definedName>
    <definedName name="ZZ" localSheetId="9">#REF!</definedName>
    <definedName name="ZZ" localSheetId="10">#REF!</definedName>
    <definedName name="ZZ" localSheetId="11">#REF!</definedName>
    <definedName name="ZZ" localSheetId="12">#REF!</definedName>
    <definedName name="ZZ" localSheetId="13">#REF!</definedName>
    <definedName name="ZZ" localSheetId="17">#REF!</definedName>
    <definedName name="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576" i="103" l="1"/>
  <c r="C2576" i="103"/>
  <c r="B2576" i="103"/>
  <c r="D2570" i="103"/>
  <c r="C2570" i="103"/>
  <c r="B2570" i="103"/>
  <c r="D2563" i="103"/>
  <c r="C2563" i="103"/>
  <c r="C2578" i="103" s="1"/>
  <c r="B2563" i="103"/>
  <c r="B2578" i="103" s="1"/>
  <c r="D2557" i="103"/>
  <c r="C2557" i="103"/>
  <c r="B2557" i="103"/>
  <c r="D2551" i="103"/>
  <c r="C2551" i="103"/>
  <c r="B2551" i="103"/>
  <c r="D2544" i="103"/>
  <c r="D2559" i="103" s="1"/>
  <c r="C2544" i="103"/>
  <c r="C2559" i="103" s="1"/>
  <c r="B2544" i="103"/>
  <c r="D2538" i="103"/>
  <c r="C2538" i="103"/>
  <c r="B2538" i="103"/>
  <c r="D2532" i="103"/>
  <c r="C2532" i="103"/>
  <c r="B2532" i="103"/>
  <c r="D2525" i="103"/>
  <c r="D2540" i="103" s="1"/>
  <c r="C2525" i="103"/>
  <c r="B2525" i="103"/>
  <c r="D2507" i="103"/>
  <c r="C2507" i="103"/>
  <c r="B2507" i="103"/>
  <c r="D2501" i="103"/>
  <c r="C2501" i="103"/>
  <c r="B2501" i="103"/>
  <c r="D2494" i="103"/>
  <c r="C2494" i="103"/>
  <c r="C2509" i="103" s="1"/>
  <c r="B2494" i="103"/>
  <c r="D2488" i="103"/>
  <c r="C2488" i="103"/>
  <c r="B2488" i="103"/>
  <c r="D2482" i="103"/>
  <c r="C2482" i="103"/>
  <c r="B2482" i="103"/>
  <c r="D2475" i="103"/>
  <c r="C2475" i="103"/>
  <c r="B2475" i="103"/>
  <c r="D2469" i="103"/>
  <c r="C2469" i="103"/>
  <c r="B2469" i="103"/>
  <c r="D2463" i="103"/>
  <c r="C2463" i="103"/>
  <c r="B2463" i="103"/>
  <c r="D2456" i="103"/>
  <c r="C2456" i="103"/>
  <c r="C2471" i="103" s="1"/>
  <c r="B2456" i="103"/>
  <c r="B2471" i="103" s="1"/>
  <c r="D2438" i="103"/>
  <c r="C2438" i="103"/>
  <c r="B2438" i="103"/>
  <c r="D2432" i="103"/>
  <c r="C2432" i="103"/>
  <c r="B2432" i="103"/>
  <c r="D2425" i="103"/>
  <c r="D2440" i="103" s="1"/>
  <c r="C2425" i="103"/>
  <c r="C2440" i="103" s="1"/>
  <c r="B2425" i="103"/>
  <c r="B2440" i="103" s="1"/>
  <c r="D2419" i="103"/>
  <c r="C2419" i="103"/>
  <c r="B2419" i="103"/>
  <c r="D2413" i="103"/>
  <c r="C2413" i="103"/>
  <c r="B2413" i="103"/>
  <c r="D2406" i="103"/>
  <c r="D2421" i="103" s="1"/>
  <c r="C2406" i="103"/>
  <c r="C2421" i="103" s="1"/>
  <c r="B2406" i="103"/>
  <c r="D2400" i="103"/>
  <c r="C2400" i="103"/>
  <c r="B2400" i="103"/>
  <c r="D2394" i="103"/>
  <c r="C2394" i="103"/>
  <c r="B2394" i="103"/>
  <c r="D2387" i="103"/>
  <c r="C2387" i="103"/>
  <c r="B2387" i="103"/>
  <c r="D2370" i="103"/>
  <c r="D2369" i="103" s="1"/>
  <c r="C2370" i="103"/>
  <c r="B2370" i="103"/>
  <c r="B2369" i="103" s="1"/>
  <c r="C2369" i="103"/>
  <c r="D2368" i="103"/>
  <c r="C2368" i="103"/>
  <c r="B2368" i="103"/>
  <c r="D2367" i="103"/>
  <c r="C2367" i="103"/>
  <c r="B2367" i="103"/>
  <c r="D2366" i="103"/>
  <c r="C2366" i="103"/>
  <c r="B2366" i="103"/>
  <c r="D2365" i="103"/>
  <c r="C2365" i="103"/>
  <c r="B2365" i="103"/>
  <c r="D2364" i="103"/>
  <c r="C2364" i="103"/>
  <c r="C2363" i="103" s="1"/>
  <c r="B2364" i="103"/>
  <c r="D2362" i="103"/>
  <c r="C2362" i="103"/>
  <c r="B2362" i="103"/>
  <c r="D2361" i="103"/>
  <c r="C2361" i="103"/>
  <c r="B2361" i="103"/>
  <c r="D2360" i="103"/>
  <c r="C2360" i="103"/>
  <c r="B2360" i="103"/>
  <c r="D2359" i="103"/>
  <c r="C2359" i="103"/>
  <c r="B2359" i="103"/>
  <c r="D2358" i="103"/>
  <c r="C2358" i="103"/>
  <c r="B2358" i="103"/>
  <c r="D2357" i="103"/>
  <c r="C2357" i="103"/>
  <c r="B2357" i="103"/>
  <c r="D2351" i="103"/>
  <c r="D2350" i="103" s="1"/>
  <c r="C2351" i="103"/>
  <c r="B2351" i="103"/>
  <c r="C2350" i="103"/>
  <c r="B2350" i="103"/>
  <c r="D2349" i="103"/>
  <c r="C2349" i="103"/>
  <c r="B2349" i="103"/>
  <c r="D2348" i="103"/>
  <c r="C2348" i="103"/>
  <c r="B2348" i="103"/>
  <c r="D2347" i="103"/>
  <c r="C2347" i="103"/>
  <c r="B2347" i="103"/>
  <c r="D2346" i="103"/>
  <c r="C2346" i="103"/>
  <c r="B2346" i="103"/>
  <c r="D2345" i="103"/>
  <c r="C2345" i="103"/>
  <c r="B2345" i="103"/>
  <c r="C2344" i="103"/>
  <c r="D2343" i="103"/>
  <c r="C2343" i="103"/>
  <c r="B2343" i="103"/>
  <c r="D2342" i="103"/>
  <c r="C2342" i="103"/>
  <c r="B2342" i="103"/>
  <c r="D2341" i="103"/>
  <c r="C2341" i="103"/>
  <c r="B2341" i="103"/>
  <c r="D2340" i="103"/>
  <c r="C2340" i="103"/>
  <c r="B2340" i="103"/>
  <c r="D2339" i="103"/>
  <c r="C2339" i="103"/>
  <c r="B2339" i="103"/>
  <c r="D2338" i="103"/>
  <c r="C2338" i="103"/>
  <c r="B2338" i="103"/>
  <c r="D2332" i="103"/>
  <c r="D2331" i="103" s="1"/>
  <c r="C2332" i="103"/>
  <c r="C2331" i="103" s="1"/>
  <c r="B2332" i="103"/>
  <c r="B2331" i="103"/>
  <c r="D2330" i="103"/>
  <c r="C2330" i="103"/>
  <c r="B2330" i="103"/>
  <c r="D2329" i="103"/>
  <c r="C2329" i="103"/>
  <c r="B2329" i="103"/>
  <c r="D2328" i="103"/>
  <c r="C2328" i="103"/>
  <c r="B2328" i="103"/>
  <c r="B2325" i="103" s="1"/>
  <c r="D2327" i="103"/>
  <c r="C2327" i="103"/>
  <c r="B2327" i="103"/>
  <c r="D2326" i="103"/>
  <c r="C2326" i="103"/>
  <c r="B2326" i="103"/>
  <c r="D2324" i="103"/>
  <c r="C2324" i="103"/>
  <c r="B2324" i="103"/>
  <c r="D2323" i="103"/>
  <c r="C2323" i="103"/>
  <c r="B2323" i="103"/>
  <c r="D2322" i="103"/>
  <c r="C2322" i="103"/>
  <c r="B2322" i="103"/>
  <c r="D2321" i="103"/>
  <c r="C2321" i="103"/>
  <c r="B2321" i="103"/>
  <c r="D2320" i="103"/>
  <c r="C2320" i="103"/>
  <c r="B2320" i="103"/>
  <c r="D2319" i="103"/>
  <c r="C2319" i="103"/>
  <c r="B2319" i="103"/>
  <c r="D2300" i="103"/>
  <c r="C2300" i="103"/>
  <c r="B2300" i="103"/>
  <c r="D2294" i="103"/>
  <c r="C2294" i="103"/>
  <c r="B2294" i="103"/>
  <c r="D2287" i="103"/>
  <c r="D2302" i="103" s="1"/>
  <c r="C2287" i="103"/>
  <c r="C2302" i="103" s="1"/>
  <c r="B2287" i="103"/>
  <c r="D2281" i="103"/>
  <c r="C2281" i="103"/>
  <c r="B2281" i="103"/>
  <c r="D2275" i="103"/>
  <c r="C2275" i="103"/>
  <c r="B2275" i="103"/>
  <c r="D2268" i="103"/>
  <c r="D2283" i="103" s="1"/>
  <c r="C2268" i="103"/>
  <c r="B2268" i="103"/>
  <c r="D2262" i="103"/>
  <c r="C2262" i="103"/>
  <c r="B2262" i="103"/>
  <c r="D2256" i="103"/>
  <c r="C2256" i="103"/>
  <c r="B2256" i="103"/>
  <c r="D2249" i="103"/>
  <c r="C2249" i="103"/>
  <c r="C2264" i="103" s="1"/>
  <c r="B2249" i="103"/>
  <c r="D2231" i="103"/>
  <c r="C2231" i="103"/>
  <c r="B2231" i="103"/>
  <c r="D2225" i="103"/>
  <c r="C2225" i="103"/>
  <c r="B2225" i="103"/>
  <c r="D2218" i="103"/>
  <c r="C2218" i="103"/>
  <c r="B2218" i="103"/>
  <c r="D2212" i="103"/>
  <c r="C2212" i="103"/>
  <c r="B2212" i="103"/>
  <c r="D2206" i="103"/>
  <c r="C2206" i="103"/>
  <c r="B2206" i="103"/>
  <c r="D2199" i="103"/>
  <c r="C2199" i="103"/>
  <c r="C2214" i="103" s="1"/>
  <c r="B2199" i="103"/>
  <c r="B2214" i="103" s="1"/>
  <c r="D2193" i="103"/>
  <c r="C2193" i="103"/>
  <c r="B2193" i="103"/>
  <c r="D2187" i="103"/>
  <c r="C2187" i="103"/>
  <c r="B2187" i="103"/>
  <c r="D2180" i="103"/>
  <c r="D2195" i="103" s="1"/>
  <c r="C2180" i="103"/>
  <c r="C2195" i="103" s="1"/>
  <c r="B2180" i="103"/>
  <c r="D2162" i="103"/>
  <c r="C2162" i="103"/>
  <c r="B2162" i="103"/>
  <c r="D2156" i="103"/>
  <c r="C2156" i="103"/>
  <c r="B2156" i="103"/>
  <c r="D2149" i="103"/>
  <c r="D2164" i="103" s="1"/>
  <c r="C2149" i="103"/>
  <c r="B2149" i="103"/>
  <c r="D2143" i="103"/>
  <c r="C2143" i="103"/>
  <c r="B2143" i="103"/>
  <c r="D2137" i="103"/>
  <c r="C2137" i="103"/>
  <c r="B2137" i="103"/>
  <c r="D2130" i="103"/>
  <c r="C2130" i="103"/>
  <c r="B2130" i="103"/>
  <c r="D2124" i="103"/>
  <c r="C2124" i="103"/>
  <c r="B2124" i="103"/>
  <c r="D2118" i="103"/>
  <c r="C2118" i="103"/>
  <c r="B2118" i="103"/>
  <c r="D2111" i="103"/>
  <c r="C2111" i="103"/>
  <c r="B2111" i="103"/>
  <c r="D2093" i="103"/>
  <c r="C2093" i="103"/>
  <c r="B2093" i="103"/>
  <c r="D2087" i="103"/>
  <c r="C2087" i="103"/>
  <c r="B2087" i="103"/>
  <c r="D2080" i="103"/>
  <c r="C2080" i="103"/>
  <c r="B2080" i="103"/>
  <c r="B2095" i="103" s="1"/>
  <c r="D2074" i="103"/>
  <c r="C2074" i="103"/>
  <c r="B2074" i="103"/>
  <c r="D2068" i="103"/>
  <c r="C2068" i="103"/>
  <c r="B2068" i="103"/>
  <c r="D2061" i="103"/>
  <c r="D2076" i="103" s="1"/>
  <c r="C2061" i="103"/>
  <c r="C2076" i="103" s="1"/>
  <c r="B2061" i="103"/>
  <c r="B2076" i="103" s="1"/>
  <c r="D2055" i="103"/>
  <c r="C2055" i="103"/>
  <c r="B2055" i="103"/>
  <c r="D2049" i="103"/>
  <c r="C2049" i="103"/>
  <c r="B2049" i="103"/>
  <c r="D2042" i="103"/>
  <c r="D2057" i="103" s="1"/>
  <c r="C2042" i="103"/>
  <c r="C2057" i="103" s="1"/>
  <c r="B2042" i="103"/>
  <c r="D2025" i="103"/>
  <c r="D2024" i="103" s="1"/>
  <c r="C2025" i="103"/>
  <c r="C2024" i="103" s="1"/>
  <c r="B2025" i="103"/>
  <c r="B2024" i="103" s="1"/>
  <c r="D2023" i="103"/>
  <c r="C2023" i="103"/>
  <c r="B2023" i="103"/>
  <c r="D2022" i="103"/>
  <c r="C2022" i="103"/>
  <c r="B2022" i="103"/>
  <c r="D2021" i="103"/>
  <c r="C2021" i="103"/>
  <c r="B2021" i="103"/>
  <c r="D2020" i="103"/>
  <c r="C2020" i="103"/>
  <c r="C2018" i="103" s="1"/>
  <c r="B2020" i="103"/>
  <c r="D2019" i="103"/>
  <c r="C2019" i="103"/>
  <c r="B2019" i="103"/>
  <c r="D2017" i="103"/>
  <c r="C2017" i="103"/>
  <c r="B2017" i="103"/>
  <c r="D2016" i="103"/>
  <c r="C2016" i="103"/>
  <c r="B2016" i="103"/>
  <c r="D2015" i="103"/>
  <c r="C2015" i="103"/>
  <c r="B2015" i="103"/>
  <c r="D2014" i="103"/>
  <c r="C2014" i="103"/>
  <c r="B2014" i="103"/>
  <c r="D2013" i="103"/>
  <c r="C2013" i="103"/>
  <c r="B2013" i="103"/>
  <c r="D2012" i="103"/>
  <c r="C2012" i="103"/>
  <c r="B2012" i="103"/>
  <c r="D2006" i="103"/>
  <c r="D2005" i="103" s="1"/>
  <c r="C2006" i="103"/>
  <c r="C2005" i="103" s="1"/>
  <c r="B2006" i="103"/>
  <c r="B2005" i="103" s="1"/>
  <c r="D2004" i="103"/>
  <c r="C2004" i="103"/>
  <c r="B2004" i="103"/>
  <c r="D2003" i="103"/>
  <c r="C2003" i="103"/>
  <c r="B2003" i="103"/>
  <c r="D2002" i="103"/>
  <c r="C2002" i="103"/>
  <c r="B2002" i="103"/>
  <c r="D2001" i="103"/>
  <c r="C2001" i="103"/>
  <c r="B2001" i="103"/>
  <c r="D2000" i="103"/>
  <c r="C2000" i="103"/>
  <c r="C1999" i="103" s="1"/>
  <c r="B2000" i="103"/>
  <c r="D1998" i="103"/>
  <c r="C1998" i="103"/>
  <c r="B1998" i="103"/>
  <c r="D1997" i="103"/>
  <c r="C1997" i="103"/>
  <c r="B1997" i="103"/>
  <c r="D1996" i="103"/>
  <c r="C1996" i="103"/>
  <c r="B1996" i="103"/>
  <c r="D1995" i="103"/>
  <c r="C1995" i="103"/>
  <c r="B1995" i="103"/>
  <c r="D1994" i="103"/>
  <c r="C1994" i="103"/>
  <c r="B1994" i="103"/>
  <c r="D1993" i="103"/>
  <c r="C1993" i="103"/>
  <c r="B1993" i="103"/>
  <c r="D1987" i="103"/>
  <c r="D1986" i="103" s="1"/>
  <c r="C1987" i="103"/>
  <c r="C1986" i="103" s="1"/>
  <c r="B1987" i="103"/>
  <c r="B1986" i="103" s="1"/>
  <c r="D1985" i="103"/>
  <c r="C1985" i="103"/>
  <c r="B1985" i="103"/>
  <c r="D1984" i="103"/>
  <c r="C1984" i="103"/>
  <c r="B1984" i="103"/>
  <c r="D1983" i="103"/>
  <c r="C1983" i="103"/>
  <c r="B1983" i="103"/>
  <c r="B1980" i="103" s="1"/>
  <c r="D1982" i="103"/>
  <c r="C1982" i="103"/>
  <c r="B1982" i="103"/>
  <c r="D1981" i="103"/>
  <c r="C1981" i="103"/>
  <c r="B1981" i="103"/>
  <c r="C1980" i="103"/>
  <c r="D1979" i="103"/>
  <c r="C1979" i="103"/>
  <c r="B1979" i="103"/>
  <c r="D1978" i="103"/>
  <c r="C1978" i="103"/>
  <c r="B1978" i="103"/>
  <c r="D1977" i="103"/>
  <c r="C1977" i="103"/>
  <c r="B1977" i="103"/>
  <c r="D1976" i="103"/>
  <c r="C1976" i="103"/>
  <c r="B1976" i="103"/>
  <c r="D1975" i="103"/>
  <c r="C1975" i="103"/>
  <c r="B1975" i="103"/>
  <c r="D1974" i="103"/>
  <c r="C1974" i="103"/>
  <c r="C1973" i="103" s="1"/>
  <c r="C1988" i="103" s="1"/>
  <c r="B1974" i="103"/>
  <c r="D1955" i="103"/>
  <c r="C1955" i="103"/>
  <c r="B1955" i="103"/>
  <c r="D1949" i="103"/>
  <c r="C1949" i="103"/>
  <c r="B1949" i="103"/>
  <c r="D1942" i="103"/>
  <c r="D1957" i="103" s="1"/>
  <c r="C1942" i="103"/>
  <c r="C1957" i="103" s="1"/>
  <c r="B1942" i="103"/>
  <c r="D1936" i="103"/>
  <c r="C1936" i="103"/>
  <c r="B1936" i="103"/>
  <c r="D1930" i="103"/>
  <c r="C1930" i="103"/>
  <c r="B1930" i="103"/>
  <c r="D1923" i="103"/>
  <c r="C1923" i="103"/>
  <c r="B1923" i="103"/>
  <c r="D1917" i="103"/>
  <c r="C1917" i="103"/>
  <c r="B1917" i="103"/>
  <c r="D1911" i="103"/>
  <c r="C1911" i="103"/>
  <c r="B1911" i="103"/>
  <c r="D1904" i="103"/>
  <c r="C1904" i="103"/>
  <c r="C1919" i="103" s="1"/>
  <c r="B1904" i="103"/>
  <c r="D1886" i="103"/>
  <c r="C1886" i="103"/>
  <c r="B1886" i="103"/>
  <c r="D1880" i="103"/>
  <c r="C1880" i="103"/>
  <c r="B1880" i="103"/>
  <c r="D1873" i="103"/>
  <c r="C1873" i="103"/>
  <c r="B1873" i="103"/>
  <c r="D1867" i="103"/>
  <c r="C1867" i="103"/>
  <c r="B1867" i="103"/>
  <c r="D1861" i="103"/>
  <c r="C1861" i="103"/>
  <c r="B1861" i="103"/>
  <c r="D1854" i="103"/>
  <c r="D1869" i="103" s="1"/>
  <c r="C1854" i="103"/>
  <c r="C1869" i="103" s="1"/>
  <c r="B1854" i="103"/>
  <c r="B1869" i="103" s="1"/>
  <c r="D1848" i="103"/>
  <c r="C1848" i="103"/>
  <c r="B1848" i="103"/>
  <c r="D1842" i="103"/>
  <c r="C1842" i="103"/>
  <c r="B1842" i="103"/>
  <c r="D1835" i="103"/>
  <c r="D1850" i="103" s="1"/>
  <c r="C1835" i="103"/>
  <c r="C1850" i="103" s="1"/>
  <c r="B1835" i="103"/>
  <c r="D1816" i="103"/>
  <c r="C1816" i="103"/>
  <c r="B1816" i="103"/>
  <c r="D1810" i="103"/>
  <c r="C1810" i="103"/>
  <c r="B1810" i="103"/>
  <c r="D1803" i="103"/>
  <c r="C1803" i="103"/>
  <c r="C1818" i="103" s="1"/>
  <c r="B1803" i="103"/>
  <c r="D1797" i="103"/>
  <c r="C1797" i="103"/>
  <c r="B1797" i="103"/>
  <c r="D1791" i="103"/>
  <c r="C1791" i="103"/>
  <c r="B1791" i="103"/>
  <c r="D1784" i="103"/>
  <c r="C1784" i="103"/>
  <c r="B1784" i="103"/>
  <c r="D1778" i="103"/>
  <c r="C1778" i="103"/>
  <c r="B1778" i="103"/>
  <c r="D1772" i="103"/>
  <c r="C1772" i="103"/>
  <c r="B1772" i="103"/>
  <c r="D1765" i="103"/>
  <c r="C1765" i="103"/>
  <c r="C1780" i="103" s="1"/>
  <c r="B1765" i="103"/>
  <c r="B1780" i="103" s="1"/>
  <c r="D1747" i="103"/>
  <c r="C1747" i="103"/>
  <c r="B1747" i="103"/>
  <c r="D1741" i="103"/>
  <c r="C1741" i="103"/>
  <c r="B1741" i="103"/>
  <c r="D1734" i="103"/>
  <c r="C1734" i="103"/>
  <c r="C1749" i="103" s="1"/>
  <c r="B1734" i="103"/>
  <c r="D1728" i="103"/>
  <c r="C1728" i="103"/>
  <c r="B1728" i="103"/>
  <c r="D1722" i="103"/>
  <c r="C1722" i="103"/>
  <c r="B1722" i="103"/>
  <c r="D1715" i="103"/>
  <c r="D1730" i="103" s="1"/>
  <c r="C1715" i="103"/>
  <c r="C1730" i="103" s="1"/>
  <c r="B1715" i="103"/>
  <c r="D1709" i="103"/>
  <c r="C1709" i="103"/>
  <c r="B1709" i="103"/>
  <c r="D1703" i="103"/>
  <c r="C1703" i="103"/>
  <c r="B1703" i="103"/>
  <c r="D1696" i="103"/>
  <c r="D1711" i="103" s="1"/>
  <c r="C1696" i="103"/>
  <c r="B1696" i="103"/>
  <c r="D1679" i="103"/>
  <c r="C1679" i="103"/>
  <c r="C1678" i="103" s="1"/>
  <c r="B1679" i="103"/>
  <c r="B1678" i="103" s="1"/>
  <c r="D1678" i="103"/>
  <c r="D1677" i="103"/>
  <c r="C1677" i="103"/>
  <c r="B1677" i="103"/>
  <c r="D1676" i="103"/>
  <c r="C1676" i="103"/>
  <c r="B1676" i="103"/>
  <c r="D1675" i="103"/>
  <c r="C1675" i="103"/>
  <c r="B1675" i="103"/>
  <c r="B1672" i="103" s="1"/>
  <c r="D1674" i="103"/>
  <c r="C1674" i="103"/>
  <c r="B1674" i="103"/>
  <c r="D1673" i="103"/>
  <c r="C1673" i="103"/>
  <c r="B1673" i="103"/>
  <c r="C1672" i="103"/>
  <c r="D1671" i="103"/>
  <c r="C1671" i="103"/>
  <c r="B1671" i="103"/>
  <c r="D1670" i="103"/>
  <c r="C1670" i="103"/>
  <c r="B1670" i="103"/>
  <c r="D1669" i="103"/>
  <c r="C1669" i="103"/>
  <c r="B1669" i="103"/>
  <c r="D1668" i="103"/>
  <c r="C1668" i="103"/>
  <c r="B1668" i="103"/>
  <c r="D1667" i="103"/>
  <c r="C1667" i="103"/>
  <c r="B1667" i="103"/>
  <c r="D1666" i="103"/>
  <c r="C1666" i="103"/>
  <c r="C1665" i="103" s="1"/>
  <c r="C1680" i="103" s="1"/>
  <c r="B1666" i="103"/>
  <c r="D1659" i="103"/>
  <c r="D1658" i="103" s="1"/>
  <c r="C1659" i="103"/>
  <c r="C1658" i="103" s="1"/>
  <c r="B1659" i="103"/>
  <c r="B1658" i="103" s="1"/>
  <c r="D1657" i="103"/>
  <c r="C1657" i="103"/>
  <c r="B1657" i="103"/>
  <c r="D1656" i="103"/>
  <c r="C1656" i="103"/>
  <c r="B1656" i="103"/>
  <c r="D1655" i="103"/>
  <c r="C1655" i="103"/>
  <c r="B1655" i="103"/>
  <c r="D1654" i="103"/>
  <c r="C1654" i="103"/>
  <c r="C1652" i="103" s="1"/>
  <c r="B1654" i="103"/>
  <c r="D1653" i="103"/>
  <c r="C1653" i="103"/>
  <c r="B1653" i="103"/>
  <c r="D1651" i="103"/>
  <c r="C1651" i="103"/>
  <c r="B1651" i="103"/>
  <c r="D1650" i="103"/>
  <c r="C1650" i="103"/>
  <c r="B1650" i="103"/>
  <c r="D1649" i="103"/>
  <c r="C1649" i="103"/>
  <c r="B1649" i="103"/>
  <c r="D1648" i="103"/>
  <c r="C1648" i="103"/>
  <c r="B1648" i="103"/>
  <c r="D1647" i="103"/>
  <c r="C1647" i="103"/>
  <c r="B1647" i="103"/>
  <c r="D1646" i="103"/>
  <c r="C1646" i="103"/>
  <c r="B1646" i="103"/>
  <c r="D1640" i="103"/>
  <c r="D1639" i="103" s="1"/>
  <c r="C1640" i="103"/>
  <c r="C1639" i="103" s="1"/>
  <c r="B1640" i="103"/>
  <c r="B1639" i="103" s="1"/>
  <c r="D1638" i="103"/>
  <c r="C1638" i="103"/>
  <c r="B1638" i="103"/>
  <c r="D1637" i="103"/>
  <c r="C1637" i="103"/>
  <c r="B1637" i="103"/>
  <c r="D1636" i="103"/>
  <c r="C1636" i="103"/>
  <c r="B1636" i="103"/>
  <c r="D1635" i="103"/>
  <c r="C1635" i="103"/>
  <c r="B1635" i="103"/>
  <c r="D1634" i="103"/>
  <c r="D1633" i="103" s="1"/>
  <c r="C1634" i="103"/>
  <c r="C1633" i="103" s="1"/>
  <c r="B1634" i="103"/>
  <c r="D1632" i="103"/>
  <c r="C1632" i="103"/>
  <c r="B1632" i="103"/>
  <c r="D1631" i="103"/>
  <c r="C1631" i="103"/>
  <c r="B1631" i="103"/>
  <c r="D1630" i="103"/>
  <c r="C1630" i="103"/>
  <c r="B1630" i="103"/>
  <c r="D1629" i="103"/>
  <c r="C1629" i="103"/>
  <c r="B1629" i="103"/>
  <c r="D1628" i="103"/>
  <c r="C1628" i="103"/>
  <c r="B1628" i="103"/>
  <c r="D1627" i="103"/>
  <c r="C1627" i="103"/>
  <c r="B1627" i="103"/>
  <c r="D1608" i="103"/>
  <c r="C1608" i="103"/>
  <c r="B1608" i="103"/>
  <c r="D1602" i="103"/>
  <c r="C1602" i="103"/>
  <c r="B1602" i="103"/>
  <c r="D1595" i="103"/>
  <c r="C1595" i="103"/>
  <c r="B1595" i="103"/>
  <c r="B1610" i="103" s="1"/>
  <c r="D1589" i="103"/>
  <c r="C1589" i="103"/>
  <c r="B1589" i="103"/>
  <c r="D1583" i="103"/>
  <c r="C1583" i="103"/>
  <c r="B1583" i="103"/>
  <c r="D1576" i="103"/>
  <c r="C1576" i="103"/>
  <c r="C1591" i="103" s="1"/>
  <c r="B1576" i="103"/>
  <c r="B1591" i="103" s="1"/>
  <c r="D1570" i="103"/>
  <c r="C1570" i="103"/>
  <c r="B1570" i="103"/>
  <c r="D1564" i="103"/>
  <c r="C1564" i="103"/>
  <c r="B1564" i="103"/>
  <c r="D1557" i="103"/>
  <c r="D1572" i="103" s="1"/>
  <c r="C1557" i="103"/>
  <c r="C1572" i="103" s="1"/>
  <c r="B1557" i="103"/>
  <c r="D1538" i="103"/>
  <c r="C1538" i="103"/>
  <c r="B1538" i="103"/>
  <c r="D1532" i="103"/>
  <c r="C1532" i="103"/>
  <c r="B1532" i="103"/>
  <c r="D1525" i="103"/>
  <c r="D1540" i="103" s="1"/>
  <c r="C1525" i="103"/>
  <c r="B1525" i="103"/>
  <c r="D1519" i="103"/>
  <c r="C1519" i="103"/>
  <c r="B1519" i="103"/>
  <c r="D1513" i="103"/>
  <c r="C1513" i="103"/>
  <c r="B1513" i="103"/>
  <c r="C1512" i="103"/>
  <c r="C1442" i="103" s="1"/>
  <c r="C1508" i="103"/>
  <c r="C1506" i="103" s="1"/>
  <c r="D1506" i="103"/>
  <c r="B1506" i="103"/>
  <c r="D1500" i="103"/>
  <c r="C1500" i="103"/>
  <c r="B1500" i="103"/>
  <c r="D1494" i="103"/>
  <c r="C1494" i="103"/>
  <c r="B1494" i="103"/>
  <c r="D1487" i="103"/>
  <c r="C1487" i="103"/>
  <c r="B1487" i="103"/>
  <c r="D1469" i="103"/>
  <c r="D1468" i="103" s="1"/>
  <c r="C1469" i="103"/>
  <c r="C1468" i="103" s="1"/>
  <c r="B1469" i="103"/>
  <c r="B1468" i="103" s="1"/>
  <c r="D1467" i="103"/>
  <c r="C1467" i="103"/>
  <c r="B1467" i="103"/>
  <c r="D1466" i="103"/>
  <c r="C1466" i="103"/>
  <c r="B1466" i="103"/>
  <c r="D1465" i="103"/>
  <c r="C1465" i="103"/>
  <c r="B1465" i="103"/>
  <c r="D1464" i="103"/>
  <c r="C1464" i="103"/>
  <c r="C1462" i="103" s="1"/>
  <c r="B1464" i="103"/>
  <c r="B1462" i="103" s="1"/>
  <c r="D1463" i="103"/>
  <c r="C1463" i="103"/>
  <c r="B1463" i="103"/>
  <c r="D1461" i="103"/>
  <c r="C1461" i="103"/>
  <c r="B1461" i="103"/>
  <c r="D1460" i="103"/>
  <c r="C1460" i="103"/>
  <c r="B1460" i="103"/>
  <c r="D1459" i="103"/>
  <c r="C1459" i="103"/>
  <c r="B1459" i="103"/>
  <c r="D1458" i="103"/>
  <c r="C1458" i="103"/>
  <c r="B1458" i="103"/>
  <c r="B1455" i="103" s="1"/>
  <c r="D1457" i="103"/>
  <c r="C1457" i="103"/>
  <c r="B1457" i="103"/>
  <c r="D1456" i="103"/>
  <c r="C1456" i="103"/>
  <c r="B1456" i="103"/>
  <c r="D1450" i="103"/>
  <c r="D1449" i="103" s="1"/>
  <c r="C1450" i="103"/>
  <c r="C1449" i="103" s="1"/>
  <c r="B1450" i="103"/>
  <c r="B1449" i="103"/>
  <c r="D1448" i="103"/>
  <c r="C1448" i="103"/>
  <c r="B1448" i="103"/>
  <c r="D1447" i="103"/>
  <c r="C1447" i="103"/>
  <c r="B1447" i="103"/>
  <c r="D1446" i="103"/>
  <c r="C1446" i="103"/>
  <c r="B1446" i="103"/>
  <c r="D1445" i="103"/>
  <c r="C1445" i="103"/>
  <c r="B1445" i="103"/>
  <c r="B1443" i="103" s="1"/>
  <c r="D1444" i="103"/>
  <c r="C1444" i="103"/>
  <c r="B1444" i="103"/>
  <c r="D1442" i="103"/>
  <c r="B1442" i="103"/>
  <c r="D1441" i="103"/>
  <c r="C1441" i="103"/>
  <c r="B1441" i="103"/>
  <c r="D1440" i="103"/>
  <c r="C1440" i="103"/>
  <c r="B1440" i="103"/>
  <c r="D1439" i="103"/>
  <c r="C1439" i="103"/>
  <c r="B1439" i="103"/>
  <c r="B1436" i="103" s="1"/>
  <c r="D1438" i="103"/>
  <c r="C1438" i="103"/>
  <c r="B1438" i="103"/>
  <c r="D1437" i="103"/>
  <c r="C1437" i="103"/>
  <c r="B1437" i="103"/>
  <c r="D1431" i="103"/>
  <c r="D1430" i="103" s="1"/>
  <c r="C1431" i="103"/>
  <c r="C1430" i="103" s="1"/>
  <c r="B1431" i="103"/>
  <c r="B1430" i="103" s="1"/>
  <c r="D1429" i="103"/>
  <c r="C1429" i="103"/>
  <c r="B1429" i="103"/>
  <c r="D1428" i="103"/>
  <c r="C1428" i="103"/>
  <c r="B1428" i="103"/>
  <c r="D1427" i="103"/>
  <c r="C1427" i="103"/>
  <c r="B1427" i="103"/>
  <c r="D1426" i="103"/>
  <c r="C1426" i="103"/>
  <c r="B1426" i="103"/>
  <c r="D1425" i="103"/>
  <c r="C1425" i="103"/>
  <c r="B1425" i="103"/>
  <c r="D1423" i="103"/>
  <c r="C1423" i="103"/>
  <c r="B1423" i="103"/>
  <c r="D1422" i="103"/>
  <c r="C1422" i="103"/>
  <c r="B1422" i="103"/>
  <c r="D1421" i="103"/>
  <c r="C1421" i="103"/>
  <c r="B1421" i="103"/>
  <c r="D1420" i="103"/>
  <c r="C1420" i="103"/>
  <c r="B1420" i="103"/>
  <c r="B1417" i="103" s="1"/>
  <c r="D1419" i="103"/>
  <c r="C1419" i="103"/>
  <c r="B1419" i="103"/>
  <c r="D1418" i="103"/>
  <c r="C1418" i="103"/>
  <c r="B1418" i="103"/>
  <c r="D1401" i="103"/>
  <c r="D1399" i="103"/>
  <c r="C1399" i="103"/>
  <c r="B1399" i="103"/>
  <c r="D1393" i="103"/>
  <c r="C1393" i="103"/>
  <c r="B1393" i="103"/>
  <c r="D1386" i="103"/>
  <c r="C1386" i="103"/>
  <c r="C1401" i="103" s="1"/>
  <c r="B1386" i="103"/>
  <c r="B1401" i="103" s="1"/>
  <c r="D1380" i="103"/>
  <c r="C1380" i="103"/>
  <c r="B1380" i="103"/>
  <c r="D1374" i="103"/>
  <c r="C1374" i="103"/>
  <c r="B1374" i="103"/>
  <c r="D1367" i="103"/>
  <c r="D1382" i="103" s="1"/>
  <c r="C1367" i="103"/>
  <c r="C1382" i="103" s="1"/>
  <c r="B1367" i="103"/>
  <c r="D1361" i="103"/>
  <c r="C1361" i="103"/>
  <c r="B1361" i="103"/>
  <c r="D1355" i="103"/>
  <c r="D1363" i="103" s="1"/>
  <c r="C1355" i="103"/>
  <c r="B1355" i="103"/>
  <c r="D1348" i="103"/>
  <c r="C1348" i="103"/>
  <c r="B1348" i="103"/>
  <c r="D1326" i="103"/>
  <c r="C1326" i="103"/>
  <c r="B1326" i="103"/>
  <c r="D1320" i="103"/>
  <c r="C1320" i="103"/>
  <c r="B1320" i="103"/>
  <c r="D1313" i="103"/>
  <c r="C1313" i="103"/>
  <c r="B1313" i="103"/>
  <c r="D1307" i="103"/>
  <c r="C1307" i="103"/>
  <c r="B1307" i="103"/>
  <c r="D1301" i="103"/>
  <c r="C1301" i="103"/>
  <c r="B1301" i="103"/>
  <c r="C1300" i="103"/>
  <c r="C1298" i="103"/>
  <c r="C1294" i="103" s="1"/>
  <c r="D1294" i="103"/>
  <c r="D1309" i="103" s="1"/>
  <c r="B1294" i="103"/>
  <c r="B1309" i="103" s="1"/>
  <c r="D1288" i="103"/>
  <c r="C1288" i="103"/>
  <c r="B1288" i="103"/>
  <c r="D1282" i="103"/>
  <c r="C1282" i="103"/>
  <c r="C1290" i="103" s="1"/>
  <c r="B1282" i="103"/>
  <c r="D1275" i="103"/>
  <c r="D1290" i="103" s="1"/>
  <c r="C1275" i="103"/>
  <c r="B1275" i="103"/>
  <c r="B1290" i="103" s="1"/>
  <c r="D1257" i="103"/>
  <c r="C1257" i="103"/>
  <c r="B1257" i="103"/>
  <c r="D1251" i="103"/>
  <c r="C1251" i="103"/>
  <c r="B1251" i="103"/>
  <c r="D1244" i="103"/>
  <c r="C1244" i="103"/>
  <c r="B1244" i="103"/>
  <c r="D1238" i="103"/>
  <c r="C1238" i="103"/>
  <c r="B1238" i="103"/>
  <c r="D1232" i="103"/>
  <c r="C1232" i="103"/>
  <c r="B1232" i="103"/>
  <c r="D1225" i="103"/>
  <c r="C1225" i="103"/>
  <c r="C1240" i="103" s="1"/>
  <c r="B1225" i="103"/>
  <c r="B1240" i="103" s="1"/>
  <c r="D1219" i="103"/>
  <c r="C1219" i="103"/>
  <c r="B1219" i="103"/>
  <c r="D1213" i="103"/>
  <c r="C1213" i="103"/>
  <c r="B1213" i="103"/>
  <c r="D1206" i="103"/>
  <c r="C1206" i="103"/>
  <c r="C1221" i="103" s="1"/>
  <c r="B1206" i="103"/>
  <c r="B1221" i="103" s="1"/>
  <c r="D1185" i="103"/>
  <c r="D1184" i="103" s="1"/>
  <c r="C1185" i="103"/>
  <c r="C1184" i="103" s="1"/>
  <c r="B1185" i="103"/>
  <c r="B1184" i="103" s="1"/>
  <c r="D1183" i="103"/>
  <c r="C1183" i="103"/>
  <c r="B1183" i="103"/>
  <c r="D1182" i="103"/>
  <c r="C1182" i="103"/>
  <c r="B1182" i="103"/>
  <c r="D1181" i="103"/>
  <c r="C1181" i="103"/>
  <c r="B1181" i="103"/>
  <c r="D1180" i="103"/>
  <c r="D1178" i="103" s="1"/>
  <c r="C1180" i="103"/>
  <c r="C1178" i="103" s="1"/>
  <c r="B1180" i="103"/>
  <c r="D1179" i="103"/>
  <c r="C1179" i="103"/>
  <c r="B1179" i="103"/>
  <c r="D1177" i="103"/>
  <c r="C1177" i="103"/>
  <c r="B1177" i="103"/>
  <c r="D1176" i="103"/>
  <c r="C1176" i="103"/>
  <c r="B1176" i="103"/>
  <c r="D1175" i="103"/>
  <c r="C1175" i="103"/>
  <c r="B1175" i="103"/>
  <c r="D1174" i="103"/>
  <c r="C1174" i="103"/>
  <c r="B1174" i="103"/>
  <c r="D1173" i="103"/>
  <c r="C1173" i="103"/>
  <c r="B1173" i="103"/>
  <c r="D1172" i="103"/>
  <c r="C1172" i="103"/>
  <c r="B1172" i="103"/>
  <c r="D1166" i="103"/>
  <c r="D1165" i="103" s="1"/>
  <c r="C1166" i="103"/>
  <c r="C1165" i="103" s="1"/>
  <c r="B1166" i="103"/>
  <c r="B1165" i="103" s="1"/>
  <c r="D1164" i="103"/>
  <c r="C1164" i="103"/>
  <c r="B1164" i="103"/>
  <c r="D1163" i="103"/>
  <c r="C1163" i="103"/>
  <c r="B1163" i="103"/>
  <c r="D1162" i="103"/>
  <c r="C1162" i="103"/>
  <c r="B1162" i="103"/>
  <c r="D1161" i="103"/>
  <c r="C1161" i="103"/>
  <c r="B1161" i="103"/>
  <c r="D1160" i="103"/>
  <c r="D1159" i="103" s="1"/>
  <c r="C1160" i="103"/>
  <c r="B1160" i="103"/>
  <c r="D1158" i="103"/>
  <c r="C1158" i="103"/>
  <c r="B1158" i="103"/>
  <c r="D1157" i="103"/>
  <c r="C1157" i="103"/>
  <c r="B1157" i="103"/>
  <c r="D1156" i="103"/>
  <c r="B1156" i="103"/>
  <c r="D1155" i="103"/>
  <c r="C1155" i="103"/>
  <c r="B1155" i="103"/>
  <c r="D1154" i="103"/>
  <c r="C1154" i="103"/>
  <c r="B1154" i="103"/>
  <c r="D1153" i="103"/>
  <c r="C1153" i="103"/>
  <c r="B1153" i="103"/>
  <c r="D1147" i="103"/>
  <c r="D1146" i="103" s="1"/>
  <c r="C1147" i="103"/>
  <c r="C1146" i="103" s="1"/>
  <c r="B1147" i="103"/>
  <c r="B1146" i="103" s="1"/>
  <c r="D1145" i="103"/>
  <c r="C1145" i="103"/>
  <c r="B1145" i="103"/>
  <c r="D1144" i="103"/>
  <c r="C1144" i="103"/>
  <c r="B1144" i="103"/>
  <c r="D1143" i="103"/>
  <c r="C1143" i="103"/>
  <c r="B1143" i="103"/>
  <c r="D1142" i="103"/>
  <c r="C1142" i="103"/>
  <c r="B1142" i="103"/>
  <c r="D1141" i="103"/>
  <c r="C1141" i="103"/>
  <c r="B1141" i="103"/>
  <c r="C1140" i="103"/>
  <c r="D1139" i="103"/>
  <c r="C1139" i="103"/>
  <c r="B1139" i="103"/>
  <c r="D1138" i="103"/>
  <c r="C1138" i="103"/>
  <c r="B1138" i="103"/>
  <c r="D1137" i="103"/>
  <c r="C1137" i="103"/>
  <c r="B1137" i="103"/>
  <c r="D1136" i="103"/>
  <c r="C1136" i="103"/>
  <c r="B1136" i="103"/>
  <c r="D1135" i="103"/>
  <c r="C1135" i="103"/>
  <c r="B1135" i="103"/>
  <c r="D1134" i="103"/>
  <c r="D1133" i="103" s="1"/>
  <c r="C1134" i="103"/>
  <c r="B1134" i="103"/>
  <c r="D1115" i="103"/>
  <c r="C1115" i="103"/>
  <c r="B1115" i="103"/>
  <c r="B1117" i="103" s="1"/>
  <c r="D1109" i="103"/>
  <c r="C1109" i="103"/>
  <c r="B1109" i="103"/>
  <c r="D1102" i="103"/>
  <c r="C1102" i="103"/>
  <c r="C1117" i="103" s="1"/>
  <c r="B1102" i="103"/>
  <c r="D1096" i="103"/>
  <c r="C1096" i="103"/>
  <c r="B1096" i="103"/>
  <c r="D1090" i="103"/>
  <c r="C1090" i="103"/>
  <c r="B1090" i="103"/>
  <c r="D1083" i="103"/>
  <c r="C1083" i="103"/>
  <c r="B1083" i="103"/>
  <c r="B1079" i="103"/>
  <c r="D1077" i="103"/>
  <c r="C1077" i="103"/>
  <c r="B1077" i="103"/>
  <c r="D1071" i="103"/>
  <c r="C1071" i="103"/>
  <c r="B1071" i="103"/>
  <c r="D1064" i="103"/>
  <c r="D1079" i="103" s="1"/>
  <c r="C1064" i="103"/>
  <c r="C1079" i="103" s="1"/>
  <c r="B1064" i="103"/>
  <c r="D1046" i="103"/>
  <c r="C1046" i="103"/>
  <c r="B1046" i="103"/>
  <c r="D1040" i="103"/>
  <c r="C1040" i="103"/>
  <c r="B1040" i="103"/>
  <c r="D1033" i="103"/>
  <c r="D1048" i="103" s="1"/>
  <c r="C1033" i="103"/>
  <c r="C1048" i="103" s="1"/>
  <c r="B1033" i="103"/>
  <c r="D1027" i="103"/>
  <c r="C1027" i="103"/>
  <c r="B1027" i="103"/>
  <c r="B1029" i="103" s="1"/>
  <c r="D1021" i="103"/>
  <c r="C1021" i="103"/>
  <c r="B1021" i="103"/>
  <c r="D1014" i="103"/>
  <c r="C1014" i="103"/>
  <c r="C1029" i="103" s="1"/>
  <c r="B1014" i="103"/>
  <c r="D1008" i="103"/>
  <c r="C1008" i="103"/>
  <c r="B1008" i="103"/>
  <c r="D1002" i="103"/>
  <c r="C1002" i="103"/>
  <c r="B1002" i="103"/>
  <c r="D995" i="103"/>
  <c r="C995" i="103"/>
  <c r="B995" i="103"/>
  <c r="C978" i="103"/>
  <c r="B978" i="103"/>
  <c r="D976" i="103"/>
  <c r="C976" i="103"/>
  <c r="B976" i="103"/>
  <c r="D970" i="103"/>
  <c r="C970" i="103"/>
  <c r="B970" i="103"/>
  <c r="D963" i="103"/>
  <c r="D978" i="103" s="1"/>
  <c r="C963" i="103"/>
  <c r="B963" i="103"/>
  <c r="D957" i="103"/>
  <c r="C957" i="103"/>
  <c r="B957" i="103"/>
  <c r="D951" i="103"/>
  <c r="C951" i="103"/>
  <c r="B951" i="103"/>
  <c r="D944" i="103"/>
  <c r="D959" i="103" s="1"/>
  <c r="C944" i="103"/>
  <c r="C959" i="103" s="1"/>
  <c r="B944" i="103"/>
  <c r="D938" i="103"/>
  <c r="C938" i="103"/>
  <c r="B938" i="103"/>
  <c r="B940" i="103" s="1"/>
  <c r="D932" i="103"/>
  <c r="C932" i="103"/>
  <c r="B932" i="103"/>
  <c r="D925" i="103"/>
  <c r="C925" i="103"/>
  <c r="C940" i="103" s="1"/>
  <c r="B925" i="103"/>
  <c r="D907" i="103"/>
  <c r="C907" i="103"/>
  <c r="B907" i="103"/>
  <c r="D901" i="103"/>
  <c r="C901" i="103"/>
  <c r="B901" i="103"/>
  <c r="D894" i="103"/>
  <c r="C894" i="103"/>
  <c r="B894" i="103"/>
  <c r="D888" i="103"/>
  <c r="C888" i="103"/>
  <c r="B888" i="103"/>
  <c r="D882" i="103"/>
  <c r="C882" i="103"/>
  <c r="B882" i="103"/>
  <c r="D875" i="103"/>
  <c r="C875" i="103"/>
  <c r="C890" i="103" s="1"/>
  <c r="B875" i="103"/>
  <c r="B890" i="103" s="1"/>
  <c r="D869" i="103"/>
  <c r="C869" i="103"/>
  <c r="B869" i="103"/>
  <c r="D863" i="103"/>
  <c r="C863" i="103"/>
  <c r="B863" i="103"/>
  <c r="D856" i="103"/>
  <c r="D871" i="103" s="1"/>
  <c r="C856" i="103"/>
  <c r="C871" i="103" s="1"/>
  <c r="B856" i="103"/>
  <c r="B871" i="103" s="1"/>
  <c r="D838" i="103"/>
  <c r="D837" i="103" s="1"/>
  <c r="C838" i="103"/>
  <c r="C837" i="103" s="1"/>
  <c r="B838" i="103"/>
  <c r="B837" i="103" s="1"/>
  <c r="D836" i="103"/>
  <c r="C836" i="103"/>
  <c r="B836" i="103"/>
  <c r="D835" i="103"/>
  <c r="C835" i="103"/>
  <c r="B835" i="103"/>
  <c r="D834" i="103"/>
  <c r="C834" i="103"/>
  <c r="B834" i="103"/>
  <c r="D833" i="103"/>
  <c r="C833" i="103"/>
  <c r="C831" i="103" s="1"/>
  <c r="B833" i="103"/>
  <c r="D832" i="103"/>
  <c r="C832" i="103"/>
  <c r="B832" i="103"/>
  <c r="D830" i="103"/>
  <c r="C830" i="103"/>
  <c r="B830" i="103"/>
  <c r="D829" i="103"/>
  <c r="C829" i="103"/>
  <c r="B829" i="103"/>
  <c r="D828" i="103"/>
  <c r="C828" i="103"/>
  <c r="B828" i="103"/>
  <c r="D827" i="103"/>
  <c r="C827" i="103"/>
  <c r="B827" i="103"/>
  <c r="D826" i="103"/>
  <c r="C826" i="103"/>
  <c r="B826" i="103"/>
  <c r="D825" i="103"/>
  <c r="C825" i="103"/>
  <c r="B825" i="103"/>
  <c r="D819" i="103"/>
  <c r="D818" i="103" s="1"/>
  <c r="C819" i="103"/>
  <c r="C818" i="103" s="1"/>
  <c r="B819" i="103"/>
  <c r="B818" i="103"/>
  <c r="D817" i="103"/>
  <c r="C817" i="103"/>
  <c r="B817" i="103"/>
  <c r="D816" i="103"/>
  <c r="C816" i="103"/>
  <c r="B816" i="103"/>
  <c r="D815" i="103"/>
  <c r="C815" i="103"/>
  <c r="B815" i="103"/>
  <c r="D814" i="103"/>
  <c r="C814" i="103"/>
  <c r="B814" i="103"/>
  <c r="D813" i="103"/>
  <c r="C813" i="103"/>
  <c r="C812" i="103" s="1"/>
  <c r="B813" i="103"/>
  <c r="D811" i="103"/>
  <c r="C811" i="103"/>
  <c r="B811" i="103"/>
  <c r="D810" i="103"/>
  <c r="C810" i="103"/>
  <c r="B810" i="103"/>
  <c r="D809" i="103"/>
  <c r="C809" i="103"/>
  <c r="B809" i="103"/>
  <c r="D808" i="103"/>
  <c r="C808" i="103"/>
  <c r="B808" i="103"/>
  <c r="D807" i="103"/>
  <c r="C807" i="103"/>
  <c r="B807" i="103"/>
  <c r="D806" i="103"/>
  <c r="C806" i="103"/>
  <c r="B806" i="103"/>
  <c r="D800" i="103"/>
  <c r="D799" i="103" s="1"/>
  <c r="C800" i="103"/>
  <c r="C799" i="103" s="1"/>
  <c r="B800" i="103"/>
  <c r="B799" i="103" s="1"/>
  <c r="D798" i="103"/>
  <c r="C798" i="103"/>
  <c r="B798" i="103"/>
  <c r="D797" i="103"/>
  <c r="C797" i="103"/>
  <c r="B797" i="103"/>
  <c r="D796" i="103"/>
  <c r="C796" i="103"/>
  <c r="B796" i="103"/>
  <c r="D795" i="103"/>
  <c r="C795" i="103"/>
  <c r="B795" i="103"/>
  <c r="D794" i="103"/>
  <c r="D793" i="103" s="1"/>
  <c r="C794" i="103"/>
  <c r="C793" i="103" s="1"/>
  <c r="B794" i="103"/>
  <c r="D792" i="103"/>
  <c r="C792" i="103"/>
  <c r="B792" i="103"/>
  <c r="D791" i="103"/>
  <c r="C791" i="103"/>
  <c r="B791" i="103"/>
  <c r="D790" i="103"/>
  <c r="C790" i="103"/>
  <c r="B790" i="103"/>
  <c r="D789" i="103"/>
  <c r="C789" i="103"/>
  <c r="B789" i="103"/>
  <c r="D788" i="103"/>
  <c r="C788" i="103"/>
  <c r="B788" i="103"/>
  <c r="D787" i="103"/>
  <c r="C787" i="103"/>
  <c r="B787" i="103"/>
  <c r="D768" i="103"/>
  <c r="C768" i="103"/>
  <c r="B768" i="103"/>
  <c r="D762" i="103"/>
  <c r="C762" i="103"/>
  <c r="B762" i="103"/>
  <c r="D755" i="103"/>
  <c r="C755" i="103"/>
  <c r="B755" i="103"/>
  <c r="B770" i="103" s="1"/>
  <c r="D749" i="103"/>
  <c r="C749" i="103"/>
  <c r="B749" i="103"/>
  <c r="D743" i="103"/>
  <c r="C743" i="103"/>
  <c r="B743" i="103"/>
  <c r="D736" i="103"/>
  <c r="C736" i="103"/>
  <c r="C751" i="103" s="1"/>
  <c r="B736" i="103"/>
  <c r="B751" i="103" s="1"/>
  <c r="D730" i="103"/>
  <c r="C730" i="103"/>
  <c r="B730" i="103"/>
  <c r="D724" i="103"/>
  <c r="C724" i="103"/>
  <c r="C732" i="103" s="1"/>
  <c r="B724" i="103"/>
  <c r="D717" i="103"/>
  <c r="D732" i="103" s="1"/>
  <c r="C717" i="103"/>
  <c r="B717" i="103"/>
  <c r="B732" i="103" s="1"/>
  <c r="D697" i="103"/>
  <c r="C697" i="103"/>
  <c r="B697" i="103"/>
  <c r="D691" i="103"/>
  <c r="C691" i="103"/>
  <c r="B691" i="103"/>
  <c r="D684" i="103"/>
  <c r="C684" i="103"/>
  <c r="B684" i="103"/>
  <c r="D678" i="103"/>
  <c r="C678" i="103"/>
  <c r="B678" i="103"/>
  <c r="D672" i="103"/>
  <c r="C672" i="103"/>
  <c r="B672" i="103"/>
  <c r="D665" i="103"/>
  <c r="C665" i="103"/>
  <c r="B665" i="103"/>
  <c r="B680" i="103" s="1"/>
  <c r="D659" i="103"/>
  <c r="C659" i="103"/>
  <c r="B659" i="103"/>
  <c r="D653" i="103"/>
  <c r="C653" i="103"/>
  <c r="B653" i="103"/>
  <c r="D646" i="103"/>
  <c r="C646" i="103"/>
  <c r="C661" i="103" s="1"/>
  <c r="B646" i="103"/>
  <c r="B661" i="103" s="1"/>
  <c r="D628" i="103"/>
  <c r="C628" i="103"/>
  <c r="B628" i="103"/>
  <c r="D622" i="103"/>
  <c r="C622" i="103"/>
  <c r="C630" i="103" s="1"/>
  <c r="B622" i="103"/>
  <c r="D615" i="103"/>
  <c r="D630" i="103" s="1"/>
  <c r="C615" i="103"/>
  <c r="B615" i="103"/>
  <c r="B630" i="103" s="1"/>
  <c r="D609" i="103"/>
  <c r="C609" i="103"/>
  <c r="B609" i="103"/>
  <c r="D603" i="103"/>
  <c r="C603" i="103"/>
  <c r="B603" i="103"/>
  <c r="D596" i="103"/>
  <c r="C596" i="103"/>
  <c r="B596" i="103"/>
  <c r="D590" i="103"/>
  <c r="C590" i="103"/>
  <c r="B590" i="103"/>
  <c r="D584" i="103"/>
  <c r="C584" i="103"/>
  <c r="B584" i="103"/>
  <c r="D577" i="103"/>
  <c r="C577" i="103"/>
  <c r="B577" i="103"/>
  <c r="B592" i="103" s="1"/>
  <c r="D558" i="103"/>
  <c r="C558" i="103"/>
  <c r="B558" i="103"/>
  <c r="D552" i="103"/>
  <c r="C552" i="103"/>
  <c r="B552" i="103"/>
  <c r="D545" i="103"/>
  <c r="C545" i="103"/>
  <c r="C560" i="103" s="1"/>
  <c r="B545" i="103"/>
  <c r="B560" i="103" s="1"/>
  <c r="D539" i="103"/>
  <c r="C539" i="103"/>
  <c r="B539" i="103"/>
  <c r="D533" i="103"/>
  <c r="C533" i="103"/>
  <c r="C541" i="103" s="1"/>
  <c r="B533" i="103"/>
  <c r="D526" i="103"/>
  <c r="D541" i="103" s="1"/>
  <c r="C526" i="103"/>
  <c r="B526" i="103"/>
  <c r="B541" i="103" s="1"/>
  <c r="D520" i="103"/>
  <c r="C520" i="103"/>
  <c r="B520" i="103"/>
  <c r="D514" i="103"/>
  <c r="C514" i="103"/>
  <c r="B514" i="103"/>
  <c r="D507" i="103"/>
  <c r="C507" i="103"/>
  <c r="B507" i="103"/>
  <c r="D488" i="103"/>
  <c r="C488" i="103"/>
  <c r="C487" i="103" s="1"/>
  <c r="B488" i="103"/>
  <c r="B487" i="103" s="1"/>
  <c r="D487" i="103"/>
  <c r="D486" i="103"/>
  <c r="C486" i="103"/>
  <c r="B486" i="103"/>
  <c r="D485" i="103"/>
  <c r="C485" i="103"/>
  <c r="B485" i="103"/>
  <c r="D484" i="103"/>
  <c r="C484" i="103"/>
  <c r="B484" i="103"/>
  <c r="D483" i="103"/>
  <c r="C483" i="103"/>
  <c r="B483" i="103"/>
  <c r="D482" i="103"/>
  <c r="C482" i="103"/>
  <c r="C481" i="103" s="1"/>
  <c r="B482" i="103"/>
  <c r="D480" i="103"/>
  <c r="C480" i="103"/>
  <c r="B480" i="103"/>
  <c r="D479" i="103"/>
  <c r="C479" i="103"/>
  <c r="B479" i="103"/>
  <c r="D478" i="103"/>
  <c r="C478" i="103"/>
  <c r="B478" i="103"/>
  <c r="D477" i="103"/>
  <c r="C477" i="103"/>
  <c r="B477" i="103"/>
  <c r="D476" i="103"/>
  <c r="C476" i="103"/>
  <c r="B476" i="103"/>
  <c r="D475" i="103"/>
  <c r="C475" i="103"/>
  <c r="C474" i="103" s="1"/>
  <c r="C489" i="103" s="1"/>
  <c r="B475" i="103"/>
  <c r="D469" i="103"/>
  <c r="D468" i="103" s="1"/>
  <c r="C469" i="103"/>
  <c r="C468" i="103" s="1"/>
  <c r="B469" i="103"/>
  <c r="B468" i="103" s="1"/>
  <c r="D467" i="103"/>
  <c r="C467" i="103"/>
  <c r="B467" i="103"/>
  <c r="D466" i="103"/>
  <c r="C466" i="103"/>
  <c r="B466" i="103"/>
  <c r="D465" i="103"/>
  <c r="C465" i="103"/>
  <c r="B465" i="103"/>
  <c r="D464" i="103"/>
  <c r="C464" i="103"/>
  <c r="B464" i="103"/>
  <c r="D463" i="103"/>
  <c r="C463" i="103"/>
  <c r="C462" i="103" s="1"/>
  <c r="B463" i="103"/>
  <c r="D461" i="103"/>
  <c r="C461" i="103"/>
  <c r="B461" i="103"/>
  <c r="D460" i="103"/>
  <c r="C460" i="103"/>
  <c r="B460" i="103"/>
  <c r="D459" i="103"/>
  <c r="C459" i="103"/>
  <c r="B459" i="103"/>
  <c r="D458" i="103"/>
  <c r="C458" i="103"/>
  <c r="B458" i="103"/>
  <c r="D457" i="103"/>
  <c r="C457" i="103"/>
  <c r="B457" i="103"/>
  <c r="D456" i="103"/>
  <c r="C456" i="103"/>
  <c r="B456" i="103"/>
  <c r="D450" i="103"/>
  <c r="D449" i="103" s="1"/>
  <c r="C450" i="103"/>
  <c r="C449" i="103" s="1"/>
  <c r="B450" i="103"/>
  <c r="B449" i="103" s="1"/>
  <c r="D448" i="103"/>
  <c r="C448" i="103"/>
  <c r="B448" i="103"/>
  <c r="D447" i="103"/>
  <c r="C447" i="103"/>
  <c r="B447" i="103"/>
  <c r="D446" i="103"/>
  <c r="C446" i="103"/>
  <c r="B446" i="103"/>
  <c r="D445" i="103"/>
  <c r="C445" i="103"/>
  <c r="B445" i="103"/>
  <c r="D444" i="103"/>
  <c r="C444" i="103"/>
  <c r="C443" i="103" s="1"/>
  <c r="B444" i="103"/>
  <c r="D442" i="103"/>
  <c r="C442" i="103"/>
  <c r="B442" i="103"/>
  <c r="D441" i="103"/>
  <c r="C441" i="103"/>
  <c r="B441" i="103"/>
  <c r="D440" i="103"/>
  <c r="C440" i="103"/>
  <c r="B440" i="103"/>
  <c r="D439" i="103"/>
  <c r="C439" i="103"/>
  <c r="B439" i="103"/>
  <c r="D438" i="103"/>
  <c r="C438" i="103"/>
  <c r="B438" i="103"/>
  <c r="D437" i="103"/>
  <c r="C437" i="103"/>
  <c r="B437" i="103"/>
  <c r="D419" i="103"/>
  <c r="D418" i="103" s="1"/>
  <c r="C419" i="103"/>
  <c r="C418" i="103" s="1"/>
  <c r="B419" i="103"/>
  <c r="B418" i="103" s="1"/>
  <c r="D417" i="103"/>
  <c r="C417" i="103"/>
  <c r="B417" i="103"/>
  <c r="D416" i="103"/>
  <c r="C416" i="103"/>
  <c r="B416" i="103"/>
  <c r="D415" i="103"/>
  <c r="D412" i="103" s="1"/>
  <c r="C415" i="103"/>
  <c r="B415" i="103"/>
  <c r="B412" i="103" s="1"/>
  <c r="D414" i="103"/>
  <c r="C414" i="103"/>
  <c r="B414" i="103"/>
  <c r="D413" i="103"/>
  <c r="C413" i="103"/>
  <c r="B413" i="103"/>
  <c r="C412" i="103"/>
  <c r="D411" i="103"/>
  <c r="C411" i="103"/>
  <c r="B411" i="103"/>
  <c r="D410" i="103"/>
  <c r="C410" i="103"/>
  <c r="B410" i="103"/>
  <c r="D409" i="103"/>
  <c r="C409" i="103"/>
  <c r="B409" i="103"/>
  <c r="D408" i="103"/>
  <c r="C408" i="103"/>
  <c r="B408" i="103"/>
  <c r="D407" i="103"/>
  <c r="C407" i="103"/>
  <c r="B407" i="103"/>
  <c r="D406" i="103"/>
  <c r="C406" i="103"/>
  <c r="C405" i="103" s="1"/>
  <c r="B406" i="103"/>
  <c r="D400" i="103"/>
  <c r="D399" i="103" s="1"/>
  <c r="C400" i="103"/>
  <c r="C399" i="103" s="1"/>
  <c r="B400" i="103"/>
  <c r="B399" i="103" s="1"/>
  <c r="D398" i="103"/>
  <c r="C398" i="103"/>
  <c r="C393" i="103" s="1"/>
  <c r="B398" i="103"/>
  <c r="D397" i="103"/>
  <c r="D393" i="103" s="1"/>
  <c r="C397" i="103"/>
  <c r="B397" i="103"/>
  <c r="D396" i="103"/>
  <c r="C396" i="103"/>
  <c r="B396" i="103"/>
  <c r="D395" i="103"/>
  <c r="C395" i="103"/>
  <c r="B395" i="103"/>
  <c r="D394" i="103"/>
  <c r="C394" i="103"/>
  <c r="B394" i="103"/>
  <c r="D392" i="103"/>
  <c r="C392" i="103"/>
  <c r="B392" i="103"/>
  <c r="D391" i="103"/>
  <c r="C391" i="103"/>
  <c r="B391" i="103"/>
  <c r="D390" i="103"/>
  <c r="C390" i="103"/>
  <c r="B390" i="103"/>
  <c r="D389" i="103"/>
  <c r="C389" i="103"/>
  <c r="B389" i="103"/>
  <c r="D388" i="103"/>
  <c r="C388" i="103"/>
  <c r="B388" i="103"/>
  <c r="D387" i="103"/>
  <c r="C387" i="103"/>
  <c r="B387" i="103"/>
  <c r="B386" i="103" s="1"/>
  <c r="D381" i="103"/>
  <c r="D380" i="103" s="1"/>
  <c r="C381" i="103"/>
  <c r="C380" i="103" s="1"/>
  <c r="B381" i="103"/>
  <c r="B380" i="103" s="1"/>
  <c r="D379" i="103"/>
  <c r="C379" i="103"/>
  <c r="B379" i="103"/>
  <c r="D378" i="103"/>
  <c r="C378" i="103"/>
  <c r="C374" i="103" s="1"/>
  <c r="B378" i="103"/>
  <c r="D377" i="103"/>
  <c r="C377" i="103"/>
  <c r="B377" i="103"/>
  <c r="D376" i="103"/>
  <c r="C376" i="103"/>
  <c r="B376" i="103"/>
  <c r="D375" i="103"/>
  <c r="C375" i="103"/>
  <c r="B375" i="103"/>
  <c r="D373" i="103"/>
  <c r="C373" i="103"/>
  <c r="B373" i="103"/>
  <c r="D372" i="103"/>
  <c r="C372" i="103"/>
  <c r="B372" i="103"/>
  <c r="D371" i="103"/>
  <c r="C371" i="103"/>
  <c r="B371" i="103"/>
  <c r="D370" i="103"/>
  <c r="C370" i="103"/>
  <c r="B370" i="103"/>
  <c r="D369" i="103"/>
  <c r="C369" i="103"/>
  <c r="B369" i="103"/>
  <c r="D368" i="103"/>
  <c r="C368" i="103"/>
  <c r="B368" i="103"/>
  <c r="D350" i="103"/>
  <c r="D349" i="103" s="1"/>
  <c r="C350" i="103"/>
  <c r="C349" i="103" s="1"/>
  <c r="B350" i="103"/>
  <c r="B349" i="103" s="1"/>
  <c r="D348" i="103"/>
  <c r="D60" i="103" s="1"/>
  <c r="C348" i="103"/>
  <c r="C343" i="103" s="1"/>
  <c r="B348" i="103"/>
  <c r="D347" i="103"/>
  <c r="C347" i="103"/>
  <c r="B347" i="103"/>
  <c r="D346" i="103"/>
  <c r="C346" i="103"/>
  <c r="B346" i="103"/>
  <c r="B343" i="103" s="1"/>
  <c r="D345" i="103"/>
  <c r="C345" i="103"/>
  <c r="B345" i="103"/>
  <c r="D344" i="103"/>
  <c r="C344" i="103"/>
  <c r="B344" i="103"/>
  <c r="D342" i="103"/>
  <c r="D54" i="103" s="1"/>
  <c r="C342" i="103"/>
  <c r="B342" i="103"/>
  <c r="D341" i="103"/>
  <c r="C341" i="103"/>
  <c r="B341" i="103"/>
  <c r="D340" i="103"/>
  <c r="C340" i="103"/>
  <c r="B340" i="103"/>
  <c r="B52" i="103" s="1"/>
  <c r="D339" i="103"/>
  <c r="C339" i="103"/>
  <c r="B339" i="103"/>
  <c r="D338" i="103"/>
  <c r="C338" i="103"/>
  <c r="B338" i="103"/>
  <c r="D337" i="103"/>
  <c r="C337" i="103"/>
  <c r="B337" i="103"/>
  <c r="D331" i="103"/>
  <c r="D330" i="103" s="1"/>
  <c r="C331" i="103"/>
  <c r="C330" i="103" s="1"/>
  <c r="B331" i="103"/>
  <c r="B330" i="103" s="1"/>
  <c r="D329" i="103"/>
  <c r="C329" i="103"/>
  <c r="B329" i="103"/>
  <c r="D328" i="103"/>
  <c r="D41" i="103" s="1"/>
  <c r="C328" i="103"/>
  <c r="B328" i="103"/>
  <c r="D327" i="103"/>
  <c r="C327" i="103"/>
  <c r="B327" i="103"/>
  <c r="D326" i="103"/>
  <c r="C326" i="103"/>
  <c r="B326" i="103"/>
  <c r="B39" i="103" s="1"/>
  <c r="D325" i="103"/>
  <c r="C325" i="103"/>
  <c r="B325" i="103"/>
  <c r="D323" i="103"/>
  <c r="C323" i="103"/>
  <c r="B323" i="103"/>
  <c r="D322" i="103"/>
  <c r="C322" i="103"/>
  <c r="B322" i="103"/>
  <c r="D321" i="103"/>
  <c r="C321" i="103"/>
  <c r="B321" i="103"/>
  <c r="D320" i="103"/>
  <c r="C320" i="103"/>
  <c r="B320" i="103"/>
  <c r="B33" i="103" s="1"/>
  <c r="D319" i="103"/>
  <c r="C319" i="103"/>
  <c r="B319" i="103"/>
  <c r="D318" i="103"/>
  <c r="C318" i="103"/>
  <c r="B318" i="103"/>
  <c r="D312" i="103"/>
  <c r="D311" i="103" s="1"/>
  <c r="C312" i="103"/>
  <c r="C311" i="103" s="1"/>
  <c r="B312" i="103"/>
  <c r="B311" i="103" s="1"/>
  <c r="D310" i="103"/>
  <c r="C310" i="103"/>
  <c r="B310" i="103"/>
  <c r="D309" i="103"/>
  <c r="C309" i="103"/>
  <c r="B309" i="103"/>
  <c r="D308" i="103"/>
  <c r="D22" i="103" s="1"/>
  <c r="C308" i="103"/>
  <c r="B308" i="103"/>
  <c r="D307" i="103"/>
  <c r="C307" i="103"/>
  <c r="B307" i="103"/>
  <c r="D306" i="103"/>
  <c r="C306" i="103"/>
  <c r="B306" i="103"/>
  <c r="C305" i="103"/>
  <c r="D304" i="103"/>
  <c r="C304" i="103"/>
  <c r="B304" i="103"/>
  <c r="D303" i="103"/>
  <c r="C303" i="103"/>
  <c r="B303" i="103"/>
  <c r="D302" i="103"/>
  <c r="D16" i="103" s="1"/>
  <c r="C302" i="103"/>
  <c r="B302" i="103"/>
  <c r="D301" i="103"/>
  <c r="C301" i="103"/>
  <c r="B301" i="103"/>
  <c r="D300" i="103"/>
  <c r="C300" i="103"/>
  <c r="B300" i="103"/>
  <c r="D299" i="103"/>
  <c r="D298" i="103" s="1"/>
  <c r="C299" i="103"/>
  <c r="B299" i="103"/>
  <c r="D279" i="103"/>
  <c r="D278" i="103" s="1"/>
  <c r="C279" i="103"/>
  <c r="C278" i="103" s="1"/>
  <c r="B279" i="103"/>
  <c r="B278" i="103" s="1"/>
  <c r="D277" i="103"/>
  <c r="C277" i="103"/>
  <c r="B277" i="103"/>
  <c r="D276" i="103"/>
  <c r="C276" i="103"/>
  <c r="B276" i="103"/>
  <c r="D275" i="103"/>
  <c r="C275" i="103"/>
  <c r="B275" i="103"/>
  <c r="D274" i="103"/>
  <c r="D272" i="103" s="1"/>
  <c r="C274" i="103"/>
  <c r="C272" i="103" s="1"/>
  <c r="B274" i="103"/>
  <c r="D273" i="103"/>
  <c r="C273" i="103"/>
  <c r="B273" i="103"/>
  <c r="D271" i="103"/>
  <c r="C271" i="103"/>
  <c r="B271" i="103"/>
  <c r="D270" i="103"/>
  <c r="C270" i="103"/>
  <c r="B270" i="103"/>
  <c r="D269" i="103"/>
  <c r="C269" i="103"/>
  <c r="B269" i="103"/>
  <c r="D268" i="103"/>
  <c r="C268" i="103"/>
  <c r="B268" i="103"/>
  <c r="D267" i="103"/>
  <c r="C267" i="103"/>
  <c r="B267" i="103"/>
  <c r="D266" i="103"/>
  <c r="C266" i="103"/>
  <c r="B266" i="103"/>
  <c r="D260" i="103"/>
  <c r="D259" i="103" s="1"/>
  <c r="C260" i="103"/>
  <c r="C259" i="103" s="1"/>
  <c r="B260" i="103"/>
  <c r="B259" i="103" s="1"/>
  <c r="D258" i="103"/>
  <c r="C258" i="103"/>
  <c r="B258" i="103"/>
  <c r="D257" i="103"/>
  <c r="C257" i="103"/>
  <c r="B257" i="103"/>
  <c r="D256" i="103"/>
  <c r="C256" i="103"/>
  <c r="B256" i="103"/>
  <c r="D255" i="103"/>
  <c r="C255" i="103"/>
  <c r="B255" i="103"/>
  <c r="D254" i="103"/>
  <c r="D253" i="103" s="1"/>
  <c r="C254" i="103"/>
  <c r="C253" i="103" s="1"/>
  <c r="B254" i="103"/>
  <c r="D252" i="103"/>
  <c r="C252" i="103"/>
  <c r="B252" i="103"/>
  <c r="D251" i="103"/>
  <c r="C251" i="103"/>
  <c r="B251" i="103"/>
  <c r="D250" i="103"/>
  <c r="C250" i="103"/>
  <c r="B250" i="103"/>
  <c r="D249" i="103"/>
  <c r="C249" i="103"/>
  <c r="B249" i="103"/>
  <c r="D248" i="103"/>
  <c r="C248" i="103"/>
  <c r="B248" i="103"/>
  <c r="D247" i="103"/>
  <c r="C247" i="103"/>
  <c r="B247" i="103"/>
  <c r="D241" i="103"/>
  <c r="D240" i="103" s="1"/>
  <c r="C241" i="103"/>
  <c r="C240" i="103" s="1"/>
  <c r="B241" i="103"/>
  <c r="B240" i="103" s="1"/>
  <c r="D239" i="103"/>
  <c r="C239" i="103"/>
  <c r="B239" i="103"/>
  <c r="D238" i="103"/>
  <c r="C238" i="103"/>
  <c r="B238" i="103"/>
  <c r="D237" i="103"/>
  <c r="C237" i="103"/>
  <c r="B237" i="103"/>
  <c r="B234" i="103" s="1"/>
  <c r="D236" i="103"/>
  <c r="C236" i="103"/>
  <c r="B236" i="103"/>
  <c r="D235" i="103"/>
  <c r="C235" i="103"/>
  <c r="B235" i="103"/>
  <c r="C234" i="103"/>
  <c r="D233" i="103"/>
  <c r="C233" i="103"/>
  <c r="B233" i="103"/>
  <c r="D232" i="103"/>
  <c r="C232" i="103"/>
  <c r="B232" i="103"/>
  <c r="D231" i="103"/>
  <c r="C231" i="103"/>
  <c r="B231" i="103"/>
  <c r="D230" i="103"/>
  <c r="C230" i="103"/>
  <c r="B230" i="103"/>
  <c r="D229" i="103"/>
  <c r="C229" i="103"/>
  <c r="B229" i="103"/>
  <c r="D228" i="103"/>
  <c r="C228" i="103"/>
  <c r="C227" i="103" s="1"/>
  <c r="B228" i="103"/>
  <c r="D205" i="103"/>
  <c r="D204" i="103" s="1"/>
  <c r="C205" i="103"/>
  <c r="C204" i="103" s="1"/>
  <c r="B205" i="103"/>
  <c r="B204" i="103" s="1"/>
  <c r="D203" i="103"/>
  <c r="C203" i="103"/>
  <c r="B203" i="103"/>
  <c r="D202" i="103"/>
  <c r="D59" i="103" s="1"/>
  <c r="C202" i="103"/>
  <c r="B202" i="103"/>
  <c r="D201" i="103"/>
  <c r="D58" i="103" s="1"/>
  <c r="C201" i="103"/>
  <c r="B201" i="103"/>
  <c r="D200" i="103"/>
  <c r="C200" i="103"/>
  <c r="C198" i="103" s="1"/>
  <c r="B200" i="103"/>
  <c r="D199" i="103"/>
  <c r="C199" i="103"/>
  <c r="B199" i="103"/>
  <c r="B56" i="103" s="1"/>
  <c r="D197" i="103"/>
  <c r="C197" i="103"/>
  <c r="B197" i="103"/>
  <c r="D196" i="103"/>
  <c r="C196" i="103"/>
  <c r="B196" i="103"/>
  <c r="D195" i="103"/>
  <c r="D52" i="103" s="1"/>
  <c r="C195" i="103"/>
  <c r="B195" i="103"/>
  <c r="D194" i="103"/>
  <c r="C194" i="103"/>
  <c r="B194" i="103"/>
  <c r="D193" i="103"/>
  <c r="C193" i="103"/>
  <c r="B193" i="103"/>
  <c r="B50" i="103" s="1"/>
  <c r="D192" i="103"/>
  <c r="C192" i="103"/>
  <c r="B192" i="103"/>
  <c r="D187" i="103"/>
  <c r="D186" i="103" s="1"/>
  <c r="C187" i="103"/>
  <c r="C186" i="103" s="1"/>
  <c r="B187" i="103"/>
  <c r="B186" i="103" s="1"/>
  <c r="D185" i="103"/>
  <c r="C185" i="103"/>
  <c r="C42" i="103" s="1"/>
  <c r="B185" i="103"/>
  <c r="D184" i="103"/>
  <c r="C184" i="103"/>
  <c r="B184" i="103"/>
  <c r="D183" i="103"/>
  <c r="C183" i="103"/>
  <c r="B183" i="103"/>
  <c r="D182" i="103"/>
  <c r="C182" i="103"/>
  <c r="C180" i="103" s="1"/>
  <c r="B182" i="103"/>
  <c r="D181" i="103"/>
  <c r="C181" i="103"/>
  <c r="B181" i="103"/>
  <c r="D179" i="103"/>
  <c r="C179" i="103"/>
  <c r="B179" i="103"/>
  <c r="D178" i="103"/>
  <c r="C178" i="103"/>
  <c r="B178" i="103"/>
  <c r="D177" i="103"/>
  <c r="C177" i="103"/>
  <c r="B177" i="103"/>
  <c r="D176" i="103"/>
  <c r="C176" i="103"/>
  <c r="B176" i="103"/>
  <c r="D175" i="103"/>
  <c r="C175" i="103"/>
  <c r="B175" i="103"/>
  <c r="D174" i="103"/>
  <c r="C174" i="103"/>
  <c r="B174" i="103"/>
  <c r="B173" i="103" s="1"/>
  <c r="D168" i="103"/>
  <c r="D167" i="103" s="1"/>
  <c r="C168" i="103"/>
  <c r="C167" i="103" s="1"/>
  <c r="B168" i="103"/>
  <c r="D166" i="103"/>
  <c r="C166" i="103"/>
  <c r="B166" i="103"/>
  <c r="D165" i="103"/>
  <c r="C165" i="103"/>
  <c r="B165" i="103"/>
  <c r="D164" i="103"/>
  <c r="C164" i="103"/>
  <c r="B164" i="103"/>
  <c r="B161" i="103" s="1"/>
  <c r="D163" i="103"/>
  <c r="D161" i="103" s="1"/>
  <c r="C163" i="103"/>
  <c r="B163" i="103"/>
  <c r="D162" i="103"/>
  <c r="C162" i="103"/>
  <c r="B162" i="103"/>
  <c r="D160" i="103"/>
  <c r="C160" i="103"/>
  <c r="B160" i="103"/>
  <c r="D159" i="103"/>
  <c r="C159" i="103"/>
  <c r="C17" i="103" s="1"/>
  <c r="B159" i="103"/>
  <c r="D158" i="103"/>
  <c r="C158" i="103"/>
  <c r="B158" i="103"/>
  <c r="D157" i="103"/>
  <c r="C157" i="103"/>
  <c r="B157" i="103"/>
  <c r="D156" i="103"/>
  <c r="D14" i="103" s="1"/>
  <c r="C156" i="103"/>
  <c r="B156" i="103"/>
  <c r="D155" i="103"/>
  <c r="C155" i="103"/>
  <c r="B155" i="103"/>
  <c r="B154" i="103" s="1"/>
  <c r="D137" i="103"/>
  <c r="D136" i="103" s="1"/>
  <c r="C137" i="103"/>
  <c r="C136" i="103" s="1"/>
  <c r="B137" i="103"/>
  <c r="D135" i="103"/>
  <c r="C135" i="103"/>
  <c r="B135" i="103"/>
  <c r="D134" i="103"/>
  <c r="C134" i="103"/>
  <c r="B134" i="103"/>
  <c r="D133" i="103"/>
  <c r="C133" i="103"/>
  <c r="C58" i="103" s="1"/>
  <c r="B133" i="103"/>
  <c r="D132" i="103"/>
  <c r="C132" i="103"/>
  <c r="B132" i="103"/>
  <c r="D131" i="103"/>
  <c r="D130" i="103" s="1"/>
  <c r="C131" i="103"/>
  <c r="B131" i="103"/>
  <c r="C130" i="103"/>
  <c r="D129" i="103"/>
  <c r="C129" i="103"/>
  <c r="B129" i="103"/>
  <c r="D128" i="103"/>
  <c r="C128" i="103"/>
  <c r="B128" i="103"/>
  <c r="D127" i="103"/>
  <c r="C127" i="103"/>
  <c r="C52" i="103" s="1"/>
  <c r="B127" i="103"/>
  <c r="D126" i="103"/>
  <c r="C126" i="103"/>
  <c r="B126" i="103"/>
  <c r="D125" i="103"/>
  <c r="C125" i="103"/>
  <c r="B125" i="103"/>
  <c r="D124" i="103"/>
  <c r="C124" i="103"/>
  <c r="B124" i="103"/>
  <c r="D118" i="103"/>
  <c r="C118" i="103"/>
  <c r="C117" i="103" s="1"/>
  <c r="B118" i="103"/>
  <c r="B117" i="103" s="1"/>
  <c r="D116" i="103"/>
  <c r="C116" i="103"/>
  <c r="B116" i="103"/>
  <c r="B42" i="103" s="1"/>
  <c r="D115" i="103"/>
  <c r="C115" i="103"/>
  <c r="B115" i="103"/>
  <c r="D114" i="103"/>
  <c r="C114" i="103"/>
  <c r="B114" i="103"/>
  <c r="D113" i="103"/>
  <c r="C113" i="103"/>
  <c r="C39" i="103" s="1"/>
  <c r="B113" i="103"/>
  <c r="D112" i="103"/>
  <c r="C112" i="103"/>
  <c r="B112" i="103"/>
  <c r="D110" i="103"/>
  <c r="C110" i="103"/>
  <c r="B110" i="103"/>
  <c r="D109" i="103"/>
  <c r="C109" i="103"/>
  <c r="B109" i="103"/>
  <c r="D108" i="103"/>
  <c r="C108" i="103"/>
  <c r="B108" i="103"/>
  <c r="D107" i="103"/>
  <c r="C107" i="103"/>
  <c r="B107" i="103"/>
  <c r="D106" i="103"/>
  <c r="C106" i="103"/>
  <c r="B106" i="103"/>
  <c r="D105" i="103"/>
  <c r="D104" i="103" s="1"/>
  <c r="C105" i="103"/>
  <c r="B105" i="103"/>
  <c r="D99" i="103"/>
  <c r="C99" i="103"/>
  <c r="C98" i="103" s="1"/>
  <c r="B99" i="103"/>
  <c r="B98" i="103" s="1"/>
  <c r="D97" i="103"/>
  <c r="C97" i="103"/>
  <c r="B97" i="103"/>
  <c r="D96" i="103"/>
  <c r="C96" i="103"/>
  <c r="B96" i="103"/>
  <c r="D95" i="103"/>
  <c r="C95" i="103"/>
  <c r="B95" i="103"/>
  <c r="D94" i="103"/>
  <c r="C94" i="103"/>
  <c r="B94" i="103"/>
  <c r="D93" i="103"/>
  <c r="C93" i="103"/>
  <c r="B93" i="103"/>
  <c r="D91" i="103"/>
  <c r="D18" i="103" s="1"/>
  <c r="C91" i="103"/>
  <c r="B91" i="103"/>
  <c r="D90" i="103"/>
  <c r="C90" i="103"/>
  <c r="B90" i="103"/>
  <c r="D89" i="103"/>
  <c r="C89" i="103"/>
  <c r="B89" i="103"/>
  <c r="B16" i="103" s="1"/>
  <c r="D88" i="103"/>
  <c r="C88" i="103"/>
  <c r="B88" i="103"/>
  <c r="D87" i="103"/>
  <c r="C87" i="103"/>
  <c r="B87" i="103"/>
  <c r="D86" i="103"/>
  <c r="C86" i="103"/>
  <c r="B86" i="103"/>
  <c r="D62" i="103"/>
  <c r="D61" i="103" s="1"/>
  <c r="C59" i="103"/>
  <c r="B59" i="103"/>
  <c r="B57" i="103"/>
  <c r="D56" i="103"/>
  <c r="C56" i="103"/>
  <c r="D53" i="103"/>
  <c r="C53" i="103"/>
  <c r="B53" i="103"/>
  <c r="B51" i="103"/>
  <c r="D50" i="103"/>
  <c r="C50" i="103"/>
  <c r="C44" i="103"/>
  <c r="C43" i="103" s="1"/>
  <c r="B44" i="103"/>
  <c r="B43" i="103" s="1"/>
  <c r="D42" i="103"/>
  <c r="D40" i="103"/>
  <c r="C40" i="103"/>
  <c r="B40" i="103"/>
  <c r="B38" i="103"/>
  <c r="D36" i="103"/>
  <c r="D35" i="103"/>
  <c r="D34" i="103"/>
  <c r="C34" i="103"/>
  <c r="B34" i="103"/>
  <c r="B32" i="103"/>
  <c r="D31" i="103"/>
  <c r="C31" i="103"/>
  <c r="C26" i="103"/>
  <c r="C25" i="103" s="1"/>
  <c r="C24" i="103"/>
  <c r="B24" i="103"/>
  <c r="D23" i="103"/>
  <c r="D21" i="103"/>
  <c r="C21" i="103"/>
  <c r="B21" i="103"/>
  <c r="B20" i="103"/>
  <c r="C18" i="103"/>
  <c r="B18" i="103"/>
  <c r="D17" i="103"/>
  <c r="D15" i="103"/>
  <c r="C15" i="103"/>
  <c r="B15" i="103"/>
  <c r="B14" i="103"/>
  <c r="B13" i="103"/>
  <c r="D1366" i="102"/>
  <c r="C1366" i="102"/>
  <c r="B1366" i="102"/>
  <c r="D1359" i="102"/>
  <c r="C1359" i="102"/>
  <c r="B1359" i="102"/>
  <c r="D1352" i="102"/>
  <c r="C1352" i="102"/>
  <c r="B1352" i="102"/>
  <c r="D1329" i="102"/>
  <c r="C1329" i="102"/>
  <c r="B1329" i="102"/>
  <c r="D1322" i="102"/>
  <c r="C1322" i="102"/>
  <c r="B1322" i="102"/>
  <c r="D1315" i="102"/>
  <c r="C1315" i="102"/>
  <c r="B1315" i="102"/>
  <c r="D1292" i="102"/>
  <c r="C1292" i="102"/>
  <c r="B1292" i="102"/>
  <c r="D1285" i="102"/>
  <c r="C1285" i="102"/>
  <c r="B1285" i="102"/>
  <c r="D1278" i="102"/>
  <c r="C1278" i="102"/>
  <c r="B1278" i="102"/>
  <c r="D1254" i="102"/>
  <c r="C1254" i="102"/>
  <c r="B1254" i="102"/>
  <c r="D1253" i="102"/>
  <c r="C1253" i="102"/>
  <c r="B1253" i="102"/>
  <c r="D1252" i="102"/>
  <c r="C1252" i="102"/>
  <c r="B1252" i="102"/>
  <c r="D1247" i="102"/>
  <c r="C1247" i="102"/>
  <c r="B1247" i="102"/>
  <c r="D1246" i="102"/>
  <c r="C1246" i="102"/>
  <c r="B1246" i="102"/>
  <c r="D1245" i="102"/>
  <c r="C1245" i="102"/>
  <c r="B1245" i="102"/>
  <c r="D1240" i="102"/>
  <c r="C1240" i="102"/>
  <c r="B1240" i="102"/>
  <c r="D1239" i="102"/>
  <c r="C1239" i="102"/>
  <c r="B1239" i="102"/>
  <c r="D1238" i="102"/>
  <c r="C1238" i="102"/>
  <c r="C1241" i="102" s="1"/>
  <c r="B1238" i="102"/>
  <c r="B1241" i="102" s="1"/>
  <c r="D1218" i="102"/>
  <c r="C1218" i="102"/>
  <c r="B1218" i="102"/>
  <c r="D1211" i="102"/>
  <c r="C1211" i="102"/>
  <c r="B1211" i="102"/>
  <c r="D1204" i="102"/>
  <c r="C1204" i="102"/>
  <c r="B1204" i="102"/>
  <c r="D1181" i="102"/>
  <c r="C1181" i="102"/>
  <c r="B1181" i="102"/>
  <c r="D1174" i="102"/>
  <c r="C1174" i="102"/>
  <c r="B1174" i="102"/>
  <c r="D1167" i="102"/>
  <c r="C1167" i="102"/>
  <c r="B1167" i="102"/>
  <c r="D1144" i="102"/>
  <c r="C1144" i="102"/>
  <c r="B1144" i="102"/>
  <c r="D1137" i="102"/>
  <c r="C1137" i="102"/>
  <c r="B1137" i="102"/>
  <c r="D1130" i="102"/>
  <c r="C1130" i="102"/>
  <c r="B1130" i="102"/>
  <c r="D1107" i="102"/>
  <c r="C1107" i="102"/>
  <c r="B1107" i="102"/>
  <c r="D1099" i="102"/>
  <c r="C1099" i="102"/>
  <c r="B1099" i="102"/>
  <c r="D1092" i="102"/>
  <c r="C1092" i="102"/>
  <c r="B1092" i="102"/>
  <c r="D1068" i="102"/>
  <c r="C1068" i="102"/>
  <c r="B1068" i="102"/>
  <c r="D1067" i="102"/>
  <c r="C1067" i="102"/>
  <c r="B1067" i="102"/>
  <c r="D1066" i="102"/>
  <c r="C1066" i="102"/>
  <c r="B1066" i="102"/>
  <c r="D1061" i="102"/>
  <c r="C1061" i="102"/>
  <c r="B1061" i="102"/>
  <c r="D1060" i="102"/>
  <c r="C1060" i="102"/>
  <c r="B1060" i="102"/>
  <c r="D1059" i="102"/>
  <c r="D1062" i="102" s="1"/>
  <c r="C1059" i="102"/>
  <c r="C1062" i="102" s="1"/>
  <c r="B1059" i="102"/>
  <c r="D1054" i="102"/>
  <c r="C1054" i="102"/>
  <c r="B1054" i="102"/>
  <c r="D1053" i="102"/>
  <c r="C1053" i="102"/>
  <c r="B1053" i="102"/>
  <c r="D1052" i="102"/>
  <c r="C1052" i="102"/>
  <c r="B1052" i="102"/>
  <c r="B1055" i="102" s="1"/>
  <c r="D1032" i="102"/>
  <c r="C1032" i="102"/>
  <c r="B1032" i="102"/>
  <c r="D1025" i="102"/>
  <c r="C1025" i="102"/>
  <c r="B1025" i="102"/>
  <c r="D1018" i="102"/>
  <c r="C1018" i="102"/>
  <c r="B1018" i="102"/>
  <c r="D995" i="102"/>
  <c r="C995" i="102"/>
  <c r="B995" i="102"/>
  <c r="D988" i="102"/>
  <c r="C988" i="102"/>
  <c r="B988" i="102"/>
  <c r="D981" i="102"/>
  <c r="C981" i="102"/>
  <c r="B981" i="102"/>
  <c r="D958" i="102"/>
  <c r="C958" i="102"/>
  <c r="B958" i="102"/>
  <c r="D951" i="102"/>
  <c r="C951" i="102"/>
  <c r="B951" i="102"/>
  <c r="D944" i="102"/>
  <c r="C944" i="102"/>
  <c r="B944" i="102"/>
  <c r="D921" i="102"/>
  <c r="C921" i="102"/>
  <c r="B921" i="102"/>
  <c r="D914" i="102"/>
  <c r="C914" i="102"/>
  <c r="B914" i="102"/>
  <c r="D907" i="102"/>
  <c r="C907" i="102"/>
  <c r="B907" i="102"/>
  <c r="D883" i="102"/>
  <c r="C883" i="102"/>
  <c r="B883" i="102"/>
  <c r="B884" i="102" s="1"/>
  <c r="D882" i="102"/>
  <c r="C882" i="102"/>
  <c r="B882" i="102"/>
  <c r="D881" i="102"/>
  <c r="D884" i="102" s="1"/>
  <c r="C881" i="102"/>
  <c r="C884" i="102" s="1"/>
  <c r="B881" i="102"/>
  <c r="D876" i="102"/>
  <c r="C876" i="102"/>
  <c r="B876" i="102"/>
  <c r="D875" i="102"/>
  <c r="C875" i="102"/>
  <c r="B875" i="102"/>
  <c r="D874" i="102"/>
  <c r="D877" i="102" s="1"/>
  <c r="C874" i="102"/>
  <c r="C877" i="102" s="1"/>
  <c r="B874" i="102"/>
  <c r="D869" i="102"/>
  <c r="C869" i="102"/>
  <c r="B869" i="102"/>
  <c r="D868" i="102"/>
  <c r="C868" i="102"/>
  <c r="B868" i="102"/>
  <c r="D867" i="102"/>
  <c r="C867" i="102"/>
  <c r="B867" i="102"/>
  <c r="D847" i="102"/>
  <c r="C847" i="102"/>
  <c r="B847" i="102"/>
  <c r="D840" i="102"/>
  <c r="C840" i="102"/>
  <c r="B840" i="102"/>
  <c r="D833" i="102"/>
  <c r="C833" i="102"/>
  <c r="B833" i="102"/>
  <c r="D810" i="102"/>
  <c r="C810" i="102"/>
  <c r="B810" i="102"/>
  <c r="D803" i="102"/>
  <c r="C803" i="102"/>
  <c r="B803" i="102"/>
  <c r="D796" i="102"/>
  <c r="C796" i="102"/>
  <c r="B796" i="102"/>
  <c r="D772" i="102"/>
  <c r="C772" i="102"/>
  <c r="B772" i="102"/>
  <c r="D771" i="102"/>
  <c r="C771" i="102"/>
  <c r="B771" i="102"/>
  <c r="D770" i="102"/>
  <c r="D773" i="102" s="1"/>
  <c r="C770" i="102"/>
  <c r="B770" i="102"/>
  <c r="D765" i="102"/>
  <c r="C765" i="102"/>
  <c r="B765" i="102"/>
  <c r="B766" i="102" s="1"/>
  <c r="D764" i="102"/>
  <c r="C764" i="102"/>
  <c r="B764" i="102"/>
  <c r="D763" i="102"/>
  <c r="D766" i="102" s="1"/>
  <c r="C763" i="102"/>
  <c r="C766" i="102" s="1"/>
  <c r="B763" i="102"/>
  <c r="D758" i="102"/>
  <c r="C758" i="102"/>
  <c r="C759" i="102" s="1"/>
  <c r="B758" i="102"/>
  <c r="D757" i="102"/>
  <c r="C757" i="102"/>
  <c r="B757" i="102"/>
  <c r="D756" i="102"/>
  <c r="D759" i="102" s="1"/>
  <c r="C756" i="102"/>
  <c r="B756" i="102"/>
  <c r="D736" i="102"/>
  <c r="C736" i="102"/>
  <c r="B736" i="102"/>
  <c r="D729" i="102"/>
  <c r="C729" i="102"/>
  <c r="B729" i="102"/>
  <c r="D722" i="102"/>
  <c r="C722" i="102"/>
  <c r="B722" i="102"/>
  <c r="D699" i="102"/>
  <c r="C699" i="102"/>
  <c r="B699" i="102"/>
  <c r="D692" i="102"/>
  <c r="C692" i="102"/>
  <c r="B692" i="102"/>
  <c r="D685" i="102"/>
  <c r="C685" i="102"/>
  <c r="B685" i="102"/>
  <c r="D662" i="102"/>
  <c r="C662" i="102"/>
  <c r="B662" i="102"/>
  <c r="D655" i="102"/>
  <c r="C655" i="102"/>
  <c r="B655" i="102"/>
  <c r="D648" i="102"/>
  <c r="C648" i="102"/>
  <c r="B648" i="102"/>
  <c r="D624" i="102"/>
  <c r="C624" i="102"/>
  <c r="B624" i="102"/>
  <c r="D623" i="102"/>
  <c r="C623" i="102"/>
  <c r="B623" i="102"/>
  <c r="B625" i="102" s="1"/>
  <c r="D622" i="102"/>
  <c r="D625" i="102" s="1"/>
  <c r="C622" i="102"/>
  <c r="B622" i="102"/>
  <c r="D617" i="102"/>
  <c r="C617" i="102"/>
  <c r="B617" i="102"/>
  <c r="D616" i="102"/>
  <c r="C616" i="102"/>
  <c r="B616" i="102"/>
  <c r="D615" i="102"/>
  <c r="C615" i="102"/>
  <c r="C618" i="102" s="1"/>
  <c r="B615" i="102"/>
  <c r="D610" i="102"/>
  <c r="C610" i="102"/>
  <c r="B610" i="102"/>
  <c r="D609" i="102"/>
  <c r="C609" i="102"/>
  <c r="B609" i="102"/>
  <c r="D608" i="102"/>
  <c r="C608" i="102"/>
  <c r="B608" i="102"/>
  <c r="D588" i="102"/>
  <c r="C588" i="102"/>
  <c r="B588" i="102"/>
  <c r="D581" i="102"/>
  <c r="C581" i="102"/>
  <c r="B581" i="102"/>
  <c r="D574" i="102"/>
  <c r="C574" i="102"/>
  <c r="B574" i="102"/>
  <c r="D551" i="102"/>
  <c r="C551" i="102"/>
  <c r="B551" i="102"/>
  <c r="D544" i="102"/>
  <c r="C544" i="102"/>
  <c r="B544" i="102"/>
  <c r="D537" i="102"/>
  <c r="C537" i="102"/>
  <c r="B537" i="102"/>
  <c r="D514" i="102"/>
  <c r="C514" i="102"/>
  <c r="B514" i="102"/>
  <c r="D507" i="102"/>
  <c r="C507" i="102"/>
  <c r="B507" i="102"/>
  <c r="D500" i="102"/>
  <c r="C500" i="102"/>
  <c r="B500" i="102"/>
  <c r="D477" i="102"/>
  <c r="C477" i="102"/>
  <c r="B477" i="102"/>
  <c r="D470" i="102"/>
  <c r="C470" i="102"/>
  <c r="B470" i="102"/>
  <c r="D463" i="102"/>
  <c r="C463" i="102"/>
  <c r="B463" i="102"/>
  <c r="D439" i="102"/>
  <c r="C439" i="102"/>
  <c r="B439" i="102"/>
  <c r="D438" i="102"/>
  <c r="D440" i="102" s="1"/>
  <c r="C438" i="102"/>
  <c r="B438" i="102"/>
  <c r="D437" i="102"/>
  <c r="C437" i="102"/>
  <c r="B437" i="102"/>
  <c r="D432" i="102"/>
  <c r="C432" i="102"/>
  <c r="B432" i="102"/>
  <c r="D431" i="102"/>
  <c r="C431" i="102"/>
  <c r="B431" i="102"/>
  <c r="D430" i="102"/>
  <c r="C430" i="102"/>
  <c r="B430" i="102"/>
  <c r="D425" i="102"/>
  <c r="D426" i="102" s="1"/>
  <c r="C425" i="102"/>
  <c r="B425" i="102"/>
  <c r="D424" i="102"/>
  <c r="C424" i="102"/>
  <c r="B424" i="102"/>
  <c r="D423" i="102"/>
  <c r="C423" i="102"/>
  <c r="C426" i="102" s="1"/>
  <c r="B423" i="102"/>
  <c r="D403" i="102"/>
  <c r="C403" i="102"/>
  <c r="B403" i="102"/>
  <c r="D396" i="102"/>
  <c r="C396" i="102"/>
  <c r="B396" i="102"/>
  <c r="D389" i="102"/>
  <c r="C389" i="102"/>
  <c r="B389" i="102"/>
  <c r="D366" i="102"/>
  <c r="C366" i="102"/>
  <c r="B366" i="102"/>
  <c r="D359" i="102"/>
  <c r="C359" i="102"/>
  <c r="B359" i="102"/>
  <c r="D352" i="102"/>
  <c r="C352" i="102"/>
  <c r="B352" i="102"/>
  <c r="D329" i="102"/>
  <c r="C329" i="102"/>
  <c r="B329" i="102"/>
  <c r="D322" i="102"/>
  <c r="C322" i="102"/>
  <c r="B322" i="102"/>
  <c r="D315" i="102"/>
  <c r="C315" i="102"/>
  <c r="B315" i="102"/>
  <c r="D292" i="102"/>
  <c r="C292" i="102"/>
  <c r="B292" i="102"/>
  <c r="D285" i="102"/>
  <c r="C285" i="102"/>
  <c r="B285" i="102"/>
  <c r="D278" i="102"/>
  <c r="C278" i="102"/>
  <c r="B278" i="102"/>
  <c r="D254" i="102"/>
  <c r="C254" i="102"/>
  <c r="B254" i="102"/>
  <c r="D253" i="102"/>
  <c r="C253" i="102"/>
  <c r="B253" i="102"/>
  <c r="D252" i="102"/>
  <c r="D255" i="102" s="1"/>
  <c r="C252" i="102"/>
  <c r="B252" i="102"/>
  <c r="D247" i="102"/>
  <c r="C247" i="102"/>
  <c r="B247" i="102"/>
  <c r="D246" i="102"/>
  <c r="C246" i="102"/>
  <c r="B246" i="102"/>
  <c r="D245" i="102"/>
  <c r="C245" i="102"/>
  <c r="C248" i="102" s="1"/>
  <c r="B245" i="102"/>
  <c r="B248" i="102" s="1"/>
  <c r="D240" i="102"/>
  <c r="C240" i="102"/>
  <c r="B240" i="102"/>
  <c r="D239" i="102"/>
  <c r="C239" i="102"/>
  <c r="B239" i="102"/>
  <c r="B241" i="102" s="1"/>
  <c r="D238" i="102"/>
  <c r="D241" i="102" s="1"/>
  <c r="C238" i="102"/>
  <c r="B238" i="102"/>
  <c r="D217" i="102"/>
  <c r="C217" i="102"/>
  <c r="B217" i="102"/>
  <c r="D216" i="102"/>
  <c r="C216" i="102"/>
  <c r="B216" i="102"/>
  <c r="D215" i="102"/>
  <c r="C215" i="102"/>
  <c r="C218" i="102" s="1"/>
  <c r="B215" i="102"/>
  <c r="B218" i="102" s="1"/>
  <c r="D210" i="102"/>
  <c r="C210" i="102"/>
  <c r="B210" i="102"/>
  <c r="D209" i="102"/>
  <c r="C209" i="102"/>
  <c r="B209" i="102"/>
  <c r="B211" i="102" s="1"/>
  <c r="D208" i="102"/>
  <c r="D211" i="102" s="1"/>
  <c r="C208" i="102"/>
  <c r="B208" i="102"/>
  <c r="D203" i="102"/>
  <c r="C203" i="102"/>
  <c r="B203" i="102"/>
  <c r="D202" i="102"/>
  <c r="C202" i="102"/>
  <c r="B202" i="102"/>
  <c r="D201" i="102"/>
  <c r="C201" i="102"/>
  <c r="C204" i="102" s="1"/>
  <c r="B201" i="102"/>
  <c r="B204" i="102" s="1"/>
  <c r="D180" i="102"/>
  <c r="C180" i="102"/>
  <c r="B180" i="102"/>
  <c r="D179" i="102"/>
  <c r="C179" i="102"/>
  <c r="B179" i="102"/>
  <c r="D178" i="102"/>
  <c r="D181" i="102" s="1"/>
  <c r="C178" i="102"/>
  <c r="B178" i="102"/>
  <c r="D173" i="102"/>
  <c r="C173" i="102"/>
  <c r="B173" i="102"/>
  <c r="D172" i="102"/>
  <c r="C172" i="102"/>
  <c r="B172" i="102"/>
  <c r="D171" i="102"/>
  <c r="C171" i="102"/>
  <c r="C174" i="102" s="1"/>
  <c r="B171" i="102"/>
  <c r="B174" i="102" s="1"/>
  <c r="D166" i="102"/>
  <c r="C166" i="102"/>
  <c r="B166" i="102"/>
  <c r="D165" i="102"/>
  <c r="C165" i="102"/>
  <c r="B165" i="102"/>
  <c r="B167" i="102" s="1"/>
  <c r="D164" i="102"/>
  <c r="D167" i="102" s="1"/>
  <c r="C164" i="102"/>
  <c r="C167" i="102" s="1"/>
  <c r="B164" i="102"/>
  <c r="D143" i="102"/>
  <c r="C143" i="102"/>
  <c r="B143" i="102"/>
  <c r="D142" i="102"/>
  <c r="C142" i="102"/>
  <c r="B142" i="102"/>
  <c r="D141" i="102"/>
  <c r="C141" i="102"/>
  <c r="B141" i="102"/>
  <c r="B144" i="102" s="1"/>
  <c r="D136" i="102"/>
  <c r="C136" i="102"/>
  <c r="B136" i="102"/>
  <c r="D135" i="102"/>
  <c r="C135" i="102"/>
  <c r="B135" i="102"/>
  <c r="D134" i="102"/>
  <c r="C134" i="102"/>
  <c r="B134" i="102"/>
  <c r="D129" i="102"/>
  <c r="C129" i="102"/>
  <c r="B129" i="102"/>
  <c r="D128" i="102"/>
  <c r="C128" i="102"/>
  <c r="B128" i="102"/>
  <c r="D127" i="102"/>
  <c r="C127" i="102"/>
  <c r="B127" i="102"/>
  <c r="B130" i="102" s="1"/>
  <c r="D107" i="102"/>
  <c r="D106" i="102"/>
  <c r="C106" i="102"/>
  <c r="B106" i="102"/>
  <c r="D105" i="102"/>
  <c r="C105" i="102"/>
  <c r="B105" i="102"/>
  <c r="B107" i="102" s="1"/>
  <c r="D104" i="102"/>
  <c r="C104" i="102"/>
  <c r="B104" i="102"/>
  <c r="D99" i="102"/>
  <c r="C99" i="102"/>
  <c r="B99" i="102"/>
  <c r="D98" i="102"/>
  <c r="C98" i="102"/>
  <c r="B98" i="102"/>
  <c r="D97" i="102"/>
  <c r="C97" i="102"/>
  <c r="B97" i="102"/>
  <c r="D92" i="102"/>
  <c r="C92" i="102"/>
  <c r="B92" i="102"/>
  <c r="B18" i="102" s="1"/>
  <c r="D91" i="102"/>
  <c r="C91" i="102"/>
  <c r="B91" i="102"/>
  <c r="D90" i="102"/>
  <c r="C90" i="102"/>
  <c r="B90" i="102"/>
  <c r="D69" i="102"/>
  <c r="D32" i="102" s="1"/>
  <c r="C69" i="102"/>
  <c r="C32" i="102" s="1"/>
  <c r="B69" i="102"/>
  <c r="B32" i="102" s="1"/>
  <c r="D68" i="102"/>
  <c r="C68" i="102"/>
  <c r="C31" i="102" s="1"/>
  <c r="B68" i="102"/>
  <c r="D67" i="102"/>
  <c r="C67" i="102"/>
  <c r="B67" i="102"/>
  <c r="B30" i="102" s="1"/>
  <c r="D62" i="102"/>
  <c r="D63" i="102" s="1"/>
  <c r="C62" i="102"/>
  <c r="B62" i="102"/>
  <c r="D61" i="102"/>
  <c r="C61" i="102"/>
  <c r="B61" i="102"/>
  <c r="D60" i="102"/>
  <c r="D23" i="102" s="1"/>
  <c r="C60" i="102"/>
  <c r="C63" i="102" s="1"/>
  <c r="B60" i="102"/>
  <c r="B23" i="102" s="1"/>
  <c r="D55" i="102"/>
  <c r="C55" i="102"/>
  <c r="B55" i="102"/>
  <c r="D54" i="102"/>
  <c r="C54" i="102"/>
  <c r="B54" i="102"/>
  <c r="D53" i="102"/>
  <c r="D16" i="102" s="1"/>
  <c r="C53" i="102"/>
  <c r="C56" i="102" s="1"/>
  <c r="B53" i="102"/>
  <c r="D25" i="102"/>
  <c r="C25" i="102"/>
  <c r="C16" i="102"/>
  <c r="P1563" i="101"/>
  <c r="N1563" i="101"/>
  <c r="M1563" i="101"/>
  <c r="L1563" i="101"/>
  <c r="K1563" i="101"/>
  <c r="J1563" i="101"/>
  <c r="H1563" i="101"/>
  <c r="G1563" i="101"/>
  <c r="F1563" i="101"/>
  <c r="E1563" i="101"/>
  <c r="D1563" i="101"/>
  <c r="C1563" i="101"/>
  <c r="P1562" i="101"/>
  <c r="N1562" i="101"/>
  <c r="M1562" i="101"/>
  <c r="L1562" i="101"/>
  <c r="K1562" i="101"/>
  <c r="J1562" i="101"/>
  <c r="H1562" i="101"/>
  <c r="G1562" i="101"/>
  <c r="F1562" i="101"/>
  <c r="E1562" i="101"/>
  <c r="D1562" i="101"/>
  <c r="C1562" i="101"/>
  <c r="Q1561" i="101"/>
  <c r="P1561" i="101"/>
  <c r="N1561" i="101"/>
  <c r="M1561" i="101"/>
  <c r="L1561" i="101"/>
  <c r="K1561" i="101"/>
  <c r="J1561" i="101"/>
  <c r="O1561" i="101" s="1"/>
  <c r="H1561" i="101"/>
  <c r="G1561" i="101"/>
  <c r="F1561" i="101"/>
  <c r="E1561" i="101"/>
  <c r="D1561" i="101"/>
  <c r="C1561" i="101"/>
  <c r="M1560" i="101"/>
  <c r="R1559" i="101"/>
  <c r="Q1559" i="101"/>
  <c r="Q1563" i="101" s="1"/>
  <c r="O1559" i="101"/>
  <c r="O1560" i="101" s="1"/>
  <c r="I1559" i="101"/>
  <c r="Q1558" i="101"/>
  <c r="Q1562" i="101" s="1"/>
  <c r="O1558" i="101"/>
  <c r="I1558" i="101"/>
  <c r="Q1557" i="101"/>
  <c r="O1557" i="101"/>
  <c r="I1557" i="101"/>
  <c r="P1537" i="101"/>
  <c r="N1537" i="101"/>
  <c r="M1537" i="101"/>
  <c r="L1537" i="101"/>
  <c r="K1537" i="101"/>
  <c r="J1537" i="101"/>
  <c r="H1537" i="101"/>
  <c r="H1538" i="101" s="1"/>
  <c r="G1537" i="101"/>
  <c r="F1537" i="101"/>
  <c r="E1537" i="101"/>
  <c r="D1537" i="101"/>
  <c r="C1537" i="101"/>
  <c r="P1536" i="101"/>
  <c r="N1536" i="101"/>
  <c r="M1536" i="101"/>
  <c r="M1538" i="101" s="1"/>
  <c r="L1536" i="101"/>
  <c r="K1536" i="101"/>
  <c r="J1536" i="101"/>
  <c r="H1536" i="101"/>
  <c r="G1536" i="101"/>
  <c r="F1536" i="101"/>
  <c r="E1536" i="101"/>
  <c r="D1536" i="101"/>
  <c r="C1536" i="101"/>
  <c r="P1535" i="101"/>
  <c r="N1535" i="101"/>
  <c r="M1535" i="101"/>
  <c r="L1535" i="101"/>
  <c r="K1535" i="101"/>
  <c r="J1535" i="101"/>
  <c r="O1535" i="101" s="1"/>
  <c r="H1535" i="101"/>
  <c r="G1535" i="101"/>
  <c r="F1535" i="101"/>
  <c r="E1535" i="101"/>
  <c r="D1535" i="101"/>
  <c r="C1535" i="101"/>
  <c r="M1534" i="101"/>
  <c r="H1534" i="101"/>
  <c r="F1534" i="101"/>
  <c r="Q1533" i="101"/>
  <c r="Q1537" i="101" s="1"/>
  <c r="O1533" i="101"/>
  <c r="I1533" i="101"/>
  <c r="Q1532" i="101"/>
  <c r="Q1536" i="101" s="1"/>
  <c r="O1532" i="101"/>
  <c r="I1532" i="101"/>
  <c r="Q1531" i="101"/>
  <c r="O1531" i="101"/>
  <c r="I1531" i="101"/>
  <c r="P1511" i="101"/>
  <c r="N1511" i="101"/>
  <c r="M1511" i="101"/>
  <c r="L1511" i="101"/>
  <c r="K1511" i="101"/>
  <c r="J1511" i="101"/>
  <c r="H1511" i="101"/>
  <c r="G1511" i="101"/>
  <c r="F1511" i="101"/>
  <c r="E1511" i="101"/>
  <c r="D1511" i="101"/>
  <c r="C1511" i="101"/>
  <c r="P1510" i="101"/>
  <c r="N1510" i="101"/>
  <c r="M1510" i="101"/>
  <c r="L1510" i="101"/>
  <c r="K1510" i="101"/>
  <c r="J1510" i="101"/>
  <c r="H1510" i="101"/>
  <c r="G1510" i="101"/>
  <c r="F1510" i="101"/>
  <c r="E1510" i="101"/>
  <c r="D1510" i="101"/>
  <c r="C1510" i="101"/>
  <c r="P1509" i="101"/>
  <c r="N1509" i="101"/>
  <c r="M1509" i="101"/>
  <c r="L1509" i="101"/>
  <c r="K1509" i="101"/>
  <c r="J1509" i="101"/>
  <c r="H1509" i="101"/>
  <c r="G1509" i="101"/>
  <c r="F1509" i="101"/>
  <c r="E1509" i="101"/>
  <c r="D1509" i="101"/>
  <c r="C1509" i="101"/>
  <c r="M1508" i="101"/>
  <c r="I1508" i="101"/>
  <c r="F1508" i="101"/>
  <c r="Q1507" i="101"/>
  <c r="Q1511" i="101" s="1"/>
  <c r="O1507" i="101"/>
  <c r="I1507" i="101"/>
  <c r="Q1506" i="101"/>
  <c r="Q1510" i="101" s="1"/>
  <c r="O1506" i="101"/>
  <c r="I1506" i="101"/>
  <c r="R1506" i="101" s="1"/>
  <c r="Q1505" i="101"/>
  <c r="Q1509" i="101" s="1"/>
  <c r="O1505" i="101"/>
  <c r="I1505" i="101"/>
  <c r="L1483" i="101"/>
  <c r="J1483" i="101"/>
  <c r="P1481" i="101"/>
  <c r="N1481" i="101"/>
  <c r="N1485" i="101" s="1"/>
  <c r="M1481" i="101"/>
  <c r="L1481" i="101"/>
  <c r="L1485" i="101" s="1"/>
  <c r="K1481" i="101"/>
  <c r="J1481" i="101"/>
  <c r="J1485" i="101" s="1"/>
  <c r="H1481" i="101"/>
  <c r="H1485" i="101" s="1"/>
  <c r="G1481" i="101"/>
  <c r="G1485" i="101" s="1"/>
  <c r="F1481" i="101"/>
  <c r="F1485" i="101" s="1"/>
  <c r="E1481" i="101"/>
  <c r="E1485" i="101" s="1"/>
  <c r="D1481" i="101"/>
  <c r="D1485" i="101" s="1"/>
  <c r="C1481" i="101"/>
  <c r="C1485" i="101" s="1"/>
  <c r="P1480" i="101"/>
  <c r="P1484" i="101" s="1"/>
  <c r="N1480" i="101"/>
  <c r="N1484" i="101" s="1"/>
  <c r="M1480" i="101"/>
  <c r="M1484" i="101" s="1"/>
  <c r="L1480" i="101"/>
  <c r="K1480" i="101"/>
  <c r="K1484" i="101" s="1"/>
  <c r="J1480" i="101"/>
  <c r="J1484" i="101" s="1"/>
  <c r="H1480" i="101"/>
  <c r="H1484" i="101" s="1"/>
  <c r="G1480" i="101"/>
  <c r="G1484" i="101" s="1"/>
  <c r="F1480" i="101"/>
  <c r="F1484" i="101" s="1"/>
  <c r="E1480" i="101"/>
  <c r="E1484" i="101" s="1"/>
  <c r="D1480" i="101"/>
  <c r="D1484" i="101" s="1"/>
  <c r="C1480" i="101"/>
  <c r="C1484" i="101" s="1"/>
  <c r="P1479" i="101"/>
  <c r="P1483" i="101" s="1"/>
  <c r="N1479" i="101"/>
  <c r="N1483" i="101" s="1"/>
  <c r="M1479" i="101"/>
  <c r="M1483" i="101" s="1"/>
  <c r="L1479" i="101"/>
  <c r="K1479" i="101"/>
  <c r="J1479" i="101"/>
  <c r="H1479" i="101"/>
  <c r="H1483" i="101" s="1"/>
  <c r="G1479" i="101"/>
  <c r="G1483" i="101" s="1"/>
  <c r="F1479" i="101"/>
  <c r="F1483" i="101" s="1"/>
  <c r="E1479" i="101"/>
  <c r="E1483" i="101" s="1"/>
  <c r="D1479" i="101"/>
  <c r="D1483" i="101" s="1"/>
  <c r="C1479" i="101"/>
  <c r="P1459" i="101"/>
  <c r="N1459" i="101"/>
  <c r="M1459" i="101"/>
  <c r="L1459" i="101"/>
  <c r="K1459" i="101"/>
  <c r="J1459" i="101"/>
  <c r="H1459" i="101"/>
  <c r="G1459" i="101"/>
  <c r="F1459" i="101"/>
  <c r="E1459" i="101"/>
  <c r="D1459" i="101"/>
  <c r="C1459" i="101"/>
  <c r="I1459" i="101" s="1"/>
  <c r="P1458" i="101"/>
  <c r="P1460" i="101" s="1"/>
  <c r="N1458" i="101"/>
  <c r="M1458" i="101"/>
  <c r="L1458" i="101"/>
  <c r="K1458" i="101"/>
  <c r="J1458" i="101"/>
  <c r="H1458" i="101"/>
  <c r="G1458" i="101"/>
  <c r="F1458" i="101"/>
  <c r="E1458" i="101"/>
  <c r="D1458" i="101"/>
  <c r="C1458" i="101"/>
  <c r="P1457" i="101"/>
  <c r="N1457" i="101"/>
  <c r="M1457" i="101"/>
  <c r="L1457" i="101"/>
  <c r="K1457" i="101"/>
  <c r="J1457" i="101"/>
  <c r="H1457" i="101"/>
  <c r="G1457" i="101"/>
  <c r="F1457" i="101"/>
  <c r="E1457" i="101"/>
  <c r="D1457" i="101"/>
  <c r="C1457" i="101"/>
  <c r="P1456" i="101"/>
  <c r="H1456" i="101"/>
  <c r="E1456" i="101"/>
  <c r="Q1455" i="101"/>
  <c r="Q1459" i="101" s="1"/>
  <c r="O1455" i="101"/>
  <c r="I1455" i="101"/>
  <c r="Q1454" i="101"/>
  <c r="Q1458" i="101" s="1"/>
  <c r="O1454" i="101"/>
  <c r="I1454" i="101"/>
  <c r="Q1453" i="101"/>
  <c r="Q1457" i="101" s="1"/>
  <c r="O1453" i="101"/>
  <c r="I1453" i="101"/>
  <c r="Q1451" i="101"/>
  <c r="O1451" i="101"/>
  <c r="I1451" i="101"/>
  <c r="Q1450" i="101"/>
  <c r="O1450" i="101"/>
  <c r="I1450" i="101"/>
  <c r="Q1449" i="101"/>
  <c r="O1449" i="101"/>
  <c r="I1449" i="101"/>
  <c r="P1429" i="101"/>
  <c r="N1429" i="101"/>
  <c r="M1429" i="101"/>
  <c r="L1429" i="101"/>
  <c r="K1429" i="101"/>
  <c r="J1429" i="101"/>
  <c r="H1429" i="101"/>
  <c r="H1430" i="101" s="1"/>
  <c r="G1429" i="101"/>
  <c r="F1429" i="101"/>
  <c r="F1430" i="101" s="1"/>
  <c r="E1429" i="101"/>
  <c r="D1429" i="101"/>
  <c r="C1429" i="101"/>
  <c r="P1428" i="101"/>
  <c r="N1428" i="101"/>
  <c r="M1428" i="101"/>
  <c r="L1428" i="101"/>
  <c r="K1428" i="101"/>
  <c r="J1428" i="101"/>
  <c r="H1428" i="101"/>
  <c r="G1428" i="101"/>
  <c r="F1428" i="101"/>
  <c r="E1428" i="101"/>
  <c r="D1428" i="101"/>
  <c r="C1428" i="101"/>
  <c r="N1427" i="101"/>
  <c r="M1427" i="101"/>
  <c r="L1427" i="101"/>
  <c r="K1427" i="101"/>
  <c r="J1427" i="101"/>
  <c r="H1427" i="101"/>
  <c r="G1427" i="101"/>
  <c r="F1427" i="101"/>
  <c r="E1427" i="101"/>
  <c r="D1427" i="101"/>
  <c r="C1427" i="101"/>
  <c r="H1426" i="101"/>
  <c r="F1426" i="101"/>
  <c r="E1426" i="101"/>
  <c r="D1426" i="101"/>
  <c r="Q1425" i="101"/>
  <c r="Q1429" i="101" s="1"/>
  <c r="O1425" i="101"/>
  <c r="I1425" i="101"/>
  <c r="Q1424" i="101"/>
  <c r="Q1428" i="101" s="1"/>
  <c r="O1424" i="101"/>
  <c r="I1424" i="101"/>
  <c r="Q1423" i="101"/>
  <c r="O1423" i="101"/>
  <c r="I1423" i="101"/>
  <c r="R1423" i="101" s="1"/>
  <c r="Q1421" i="101"/>
  <c r="O1421" i="101"/>
  <c r="I1421" i="101"/>
  <c r="Q1420" i="101"/>
  <c r="O1420" i="101"/>
  <c r="I1420" i="101"/>
  <c r="R1420" i="101" s="1"/>
  <c r="Q1419" i="101"/>
  <c r="O1419" i="101"/>
  <c r="I1419" i="101"/>
  <c r="P1399" i="101"/>
  <c r="N1399" i="101"/>
  <c r="M1399" i="101"/>
  <c r="L1399" i="101"/>
  <c r="K1399" i="101"/>
  <c r="J1399" i="101"/>
  <c r="O1399" i="101" s="1"/>
  <c r="H1399" i="101"/>
  <c r="G1399" i="101"/>
  <c r="F1399" i="101"/>
  <c r="E1399" i="101"/>
  <c r="D1399" i="101"/>
  <c r="C1399" i="101"/>
  <c r="P1398" i="101"/>
  <c r="N1398" i="101"/>
  <c r="M1398" i="101"/>
  <c r="L1398" i="101"/>
  <c r="K1398" i="101"/>
  <c r="J1398" i="101"/>
  <c r="H1398" i="101"/>
  <c r="G1398" i="101"/>
  <c r="F1398" i="101"/>
  <c r="E1398" i="101"/>
  <c r="D1398" i="101"/>
  <c r="C1398" i="101"/>
  <c r="P1397" i="101"/>
  <c r="N1397" i="101"/>
  <c r="M1397" i="101"/>
  <c r="L1397" i="101"/>
  <c r="K1397" i="101"/>
  <c r="J1397" i="101"/>
  <c r="H1397" i="101"/>
  <c r="G1397" i="101"/>
  <c r="F1397" i="101"/>
  <c r="E1397" i="101"/>
  <c r="D1397" i="101"/>
  <c r="C1397" i="101"/>
  <c r="F1396" i="101"/>
  <c r="E1396" i="101"/>
  <c r="Q1395" i="101"/>
  <c r="Q1399" i="101" s="1"/>
  <c r="O1395" i="101"/>
  <c r="I1395" i="101"/>
  <c r="Q1394" i="101"/>
  <c r="Q1398" i="101" s="1"/>
  <c r="O1394" i="101"/>
  <c r="I1394" i="101"/>
  <c r="Q1393" i="101"/>
  <c r="Q1397" i="101" s="1"/>
  <c r="O1393" i="101"/>
  <c r="I1393" i="101"/>
  <c r="Q1391" i="101"/>
  <c r="O1391" i="101"/>
  <c r="I1391" i="101"/>
  <c r="Q1390" i="101"/>
  <c r="O1390" i="101"/>
  <c r="I1390" i="101"/>
  <c r="R1390" i="101" s="1"/>
  <c r="Q1389" i="101"/>
  <c r="O1389" i="101"/>
  <c r="I1389" i="101"/>
  <c r="P1365" i="101"/>
  <c r="N1365" i="101"/>
  <c r="M1365" i="101"/>
  <c r="L1365" i="101"/>
  <c r="K1365" i="101"/>
  <c r="J1365" i="101"/>
  <c r="H1365" i="101"/>
  <c r="G1365" i="101"/>
  <c r="F1365" i="101"/>
  <c r="E1365" i="101"/>
  <c r="D1365" i="101"/>
  <c r="C1365" i="101"/>
  <c r="P1364" i="101"/>
  <c r="Q1364" i="101" s="1"/>
  <c r="Q1368" i="101" s="1"/>
  <c r="N1364" i="101"/>
  <c r="M1364" i="101"/>
  <c r="L1364" i="101"/>
  <c r="K1364" i="101"/>
  <c r="J1364" i="101"/>
  <c r="H1364" i="101"/>
  <c r="G1364" i="101"/>
  <c r="F1364" i="101"/>
  <c r="E1364" i="101"/>
  <c r="E1368" i="101" s="1"/>
  <c r="D1364" i="101"/>
  <c r="C1364" i="101"/>
  <c r="P1363" i="101"/>
  <c r="Q1363" i="101" s="1"/>
  <c r="Q1367" i="101" s="1"/>
  <c r="N1363" i="101"/>
  <c r="M1363" i="101"/>
  <c r="L1363" i="101"/>
  <c r="K1363" i="101"/>
  <c r="J1363" i="101"/>
  <c r="J1367" i="101" s="1"/>
  <c r="H1363" i="101"/>
  <c r="G1363" i="101"/>
  <c r="F1363" i="101"/>
  <c r="E1363" i="101"/>
  <c r="D1363" i="101"/>
  <c r="C1363" i="101"/>
  <c r="P1361" i="101"/>
  <c r="Q1361" i="101" s="1"/>
  <c r="N1361" i="101"/>
  <c r="M1361" i="101"/>
  <c r="L1361" i="101"/>
  <c r="K1361" i="101"/>
  <c r="J1361" i="101"/>
  <c r="H1361" i="101"/>
  <c r="G1361" i="101"/>
  <c r="F1361" i="101"/>
  <c r="E1361" i="101"/>
  <c r="D1361" i="101"/>
  <c r="C1361" i="101"/>
  <c r="Q1360" i="101"/>
  <c r="P1360" i="101"/>
  <c r="N1360" i="101"/>
  <c r="M1360" i="101"/>
  <c r="L1360" i="101"/>
  <c r="K1360" i="101"/>
  <c r="J1360" i="101"/>
  <c r="H1360" i="101"/>
  <c r="G1360" i="101"/>
  <c r="F1360" i="101"/>
  <c r="E1360" i="101"/>
  <c r="D1360" i="101"/>
  <c r="C1360" i="101"/>
  <c r="P1359" i="101"/>
  <c r="Q1359" i="101" s="1"/>
  <c r="N1359" i="101"/>
  <c r="M1359" i="101"/>
  <c r="L1359" i="101"/>
  <c r="K1359" i="101"/>
  <c r="J1359" i="101"/>
  <c r="H1359" i="101"/>
  <c r="G1359" i="101"/>
  <c r="F1359" i="101"/>
  <c r="E1359" i="101"/>
  <c r="D1359" i="101"/>
  <c r="C1359" i="101"/>
  <c r="P1339" i="101"/>
  <c r="N1339" i="101"/>
  <c r="M1339" i="101"/>
  <c r="L1339" i="101"/>
  <c r="K1339" i="101"/>
  <c r="J1339" i="101"/>
  <c r="H1339" i="101"/>
  <c r="G1339" i="101"/>
  <c r="F1339" i="101"/>
  <c r="E1339" i="101"/>
  <c r="D1339" i="101"/>
  <c r="C1339" i="101"/>
  <c r="P1338" i="101"/>
  <c r="N1338" i="101"/>
  <c r="M1338" i="101"/>
  <c r="L1338" i="101"/>
  <c r="K1338" i="101"/>
  <c r="J1338" i="101"/>
  <c r="H1338" i="101"/>
  <c r="G1338" i="101"/>
  <c r="F1338" i="101"/>
  <c r="E1338" i="101"/>
  <c r="D1338" i="101"/>
  <c r="C1338" i="101"/>
  <c r="P1337" i="101"/>
  <c r="N1337" i="101"/>
  <c r="M1337" i="101"/>
  <c r="L1337" i="101"/>
  <c r="K1337" i="101"/>
  <c r="J1337" i="101"/>
  <c r="H1337" i="101"/>
  <c r="G1337" i="101"/>
  <c r="F1337" i="101"/>
  <c r="E1337" i="101"/>
  <c r="D1337" i="101"/>
  <c r="C1337" i="101"/>
  <c r="Q1335" i="101"/>
  <c r="O1335" i="101"/>
  <c r="I1335" i="101"/>
  <c r="Q1334" i="101"/>
  <c r="O1334" i="101"/>
  <c r="I1334" i="101"/>
  <c r="R1334" i="101" s="1"/>
  <c r="Q1333" i="101"/>
  <c r="O1333" i="101"/>
  <c r="I1333" i="101"/>
  <c r="F1332" i="101"/>
  <c r="Q1331" i="101"/>
  <c r="O1331" i="101"/>
  <c r="I1331" i="101"/>
  <c r="Q1330" i="101"/>
  <c r="Q1338" i="101" s="1"/>
  <c r="O1330" i="101"/>
  <c r="I1330" i="101"/>
  <c r="Q1329" i="101"/>
  <c r="Q1337" i="101" s="1"/>
  <c r="O1329" i="101"/>
  <c r="I1329" i="101"/>
  <c r="P1309" i="101"/>
  <c r="N1309" i="101"/>
  <c r="M1309" i="101"/>
  <c r="L1309" i="101"/>
  <c r="K1309" i="101"/>
  <c r="J1309" i="101"/>
  <c r="H1309" i="101"/>
  <c r="G1309" i="101"/>
  <c r="F1309" i="101"/>
  <c r="E1309" i="101"/>
  <c r="D1309" i="101"/>
  <c r="C1309" i="101"/>
  <c r="P1308" i="101"/>
  <c r="N1308" i="101"/>
  <c r="M1308" i="101"/>
  <c r="L1308" i="101"/>
  <c r="K1308" i="101"/>
  <c r="J1308" i="101"/>
  <c r="H1308" i="101"/>
  <c r="G1308" i="101"/>
  <c r="F1308" i="101"/>
  <c r="E1308" i="101"/>
  <c r="D1308" i="101"/>
  <c r="C1308" i="101"/>
  <c r="P1307" i="101"/>
  <c r="N1307" i="101"/>
  <c r="M1307" i="101"/>
  <c r="L1307" i="101"/>
  <c r="K1307" i="101"/>
  <c r="J1307" i="101"/>
  <c r="H1307" i="101"/>
  <c r="G1307" i="101"/>
  <c r="F1307" i="101"/>
  <c r="E1307" i="101"/>
  <c r="D1307" i="101"/>
  <c r="C1307" i="101"/>
  <c r="Q1305" i="101"/>
  <c r="O1305" i="101"/>
  <c r="I1305" i="101"/>
  <c r="Q1304" i="101"/>
  <c r="O1304" i="101"/>
  <c r="I1304" i="101"/>
  <c r="Q1303" i="101"/>
  <c r="O1303" i="101"/>
  <c r="I1303" i="101"/>
  <c r="M1302" i="101"/>
  <c r="Q1301" i="101"/>
  <c r="Q1309" i="101" s="1"/>
  <c r="O1301" i="101"/>
  <c r="I1301" i="101"/>
  <c r="Q1300" i="101"/>
  <c r="Q1308" i="101" s="1"/>
  <c r="O1300" i="101"/>
  <c r="I1300" i="101"/>
  <c r="Q1299" i="101"/>
  <c r="O1299" i="101"/>
  <c r="I1299" i="101"/>
  <c r="P1279" i="101"/>
  <c r="N1279" i="101"/>
  <c r="M1279" i="101"/>
  <c r="L1279" i="101"/>
  <c r="K1279" i="101"/>
  <c r="J1279" i="101"/>
  <c r="H1279" i="101"/>
  <c r="G1279" i="101"/>
  <c r="F1279" i="101"/>
  <c r="E1279" i="101"/>
  <c r="D1279" i="101"/>
  <c r="C1279" i="101"/>
  <c r="P1278" i="101"/>
  <c r="N1278" i="101"/>
  <c r="M1278" i="101"/>
  <c r="L1278" i="101"/>
  <c r="K1278" i="101"/>
  <c r="J1278" i="101"/>
  <c r="H1278" i="101"/>
  <c r="G1278" i="101"/>
  <c r="F1278" i="101"/>
  <c r="E1278" i="101"/>
  <c r="D1278" i="101"/>
  <c r="C1278" i="101"/>
  <c r="P1277" i="101"/>
  <c r="N1277" i="101"/>
  <c r="M1277" i="101"/>
  <c r="L1277" i="101"/>
  <c r="K1277" i="101"/>
  <c r="J1277" i="101"/>
  <c r="H1277" i="101"/>
  <c r="G1277" i="101"/>
  <c r="F1277" i="101"/>
  <c r="E1277" i="101"/>
  <c r="D1277" i="101"/>
  <c r="C1277" i="101"/>
  <c r="Q1275" i="101"/>
  <c r="O1275" i="101"/>
  <c r="I1275" i="101"/>
  <c r="Q1274" i="101"/>
  <c r="O1274" i="101"/>
  <c r="I1274" i="101"/>
  <c r="Q1273" i="101"/>
  <c r="O1273" i="101"/>
  <c r="I1273" i="101"/>
  <c r="M1272" i="101"/>
  <c r="F1272" i="101"/>
  <c r="Q1271" i="101"/>
  <c r="O1271" i="101"/>
  <c r="I1271" i="101"/>
  <c r="Q1270" i="101"/>
  <c r="O1270" i="101"/>
  <c r="I1270" i="101"/>
  <c r="Q1269" i="101"/>
  <c r="Q1277" i="101" s="1"/>
  <c r="O1269" i="101"/>
  <c r="I1269" i="101"/>
  <c r="P1249" i="101"/>
  <c r="N1249" i="101"/>
  <c r="M1249" i="101"/>
  <c r="L1249" i="101"/>
  <c r="K1249" i="101"/>
  <c r="J1249" i="101"/>
  <c r="H1249" i="101"/>
  <c r="G1249" i="101"/>
  <c r="F1249" i="101"/>
  <c r="E1249" i="101"/>
  <c r="D1249" i="101"/>
  <c r="C1249" i="101"/>
  <c r="P1248" i="101"/>
  <c r="N1248" i="101"/>
  <c r="M1248" i="101"/>
  <c r="L1248" i="101"/>
  <c r="K1248" i="101"/>
  <c r="J1248" i="101"/>
  <c r="H1248" i="101"/>
  <c r="G1248" i="101"/>
  <c r="F1248" i="101"/>
  <c r="E1248" i="101"/>
  <c r="D1248" i="101"/>
  <c r="C1248" i="101"/>
  <c r="P1247" i="101"/>
  <c r="N1247" i="101"/>
  <c r="M1247" i="101"/>
  <c r="L1247" i="101"/>
  <c r="K1247" i="101"/>
  <c r="J1247" i="101"/>
  <c r="H1247" i="101"/>
  <c r="G1247" i="101"/>
  <c r="F1247" i="101"/>
  <c r="E1247" i="101"/>
  <c r="D1247" i="101"/>
  <c r="C1247" i="101"/>
  <c r="E1246" i="101"/>
  <c r="Q1245" i="101"/>
  <c r="O1245" i="101"/>
  <c r="I1245" i="101"/>
  <c r="Q1244" i="101"/>
  <c r="O1244" i="101"/>
  <c r="I1244" i="101"/>
  <c r="Q1243" i="101"/>
  <c r="O1243" i="101"/>
  <c r="I1243" i="101"/>
  <c r="H1242" i="101"/>
  <c r="F1242" i="101"/>
  <c r="D1242" i="101"/>
  <c r="Q1241" i="101"/>
  <c r="O1241" i="101"/>
  <c r="I1241" i="101"/>
  <c r="Q1240" i="101"/>
  <c r="O1240" i="101"/>
  <c r="I1240" i="101"/>
  <c r="Q1239" i="101"/>
  <c r="O1239" i="101"/>
  <c r="I1239" i="101"/>
  <c r="R1239" i="101" s="1"/>
  <c r="P1215" i="101"/>
  <c r="Q1215" i="101" s="1"/>
  <c r="N1215" i="101"/>
  <c r="M1215" i="101"/>
  <c r="L1215" i="101"/>
  <c r="K1215" i="101"/>
  <c r="J1215" i="101"/>
  <c r="H1215" i="101"/>
  <c r="G1215" i="101"/>
  <c r="G1219" i="101" s="1"/>
  <c r="F1215" i="101"/>
  <c r="E1215" i="101"/>
  <c r="E1216" i="101" s="1"/>
  <c r="D1215" i="101"/>
  <c r="C1215" i="101"/>
  <c r="P1214" i="101"/>
  <c r="Q1214" i="101" s="1"/>
  <c r="N1214" i="101"/>
  <c r="M1214" i="101"/>
  <c r="L1214" i="101"/>
  <c r="K1214" i="101"/>
  <c r="J1214" i="101"/>
  <c r="H1214" i="101"/>
  <c r="G1214" i="101"/>
  <c r="F1214" i="101"/>
  <c r="E1214" i="101"/>
  <c r="D1214" i="101"/>
  <c r="C1214" i="101"/>
  <c r="P1213" i="101"/>
  <c r="Q1213" i="101" s="1"/>
  <c r="N1213" i="101"/>
  <c r="M1213" i="101"/>
  <c r="L1213" i="101"/>
  <c r="K1213" i="101"/>
  <c r="J1213" i="101"/>
  <c r="H1213" i="101"/>
  <c r="G1213" i="101"/>
  <c r="F1213" i="101"/>
  <c r="E1213" i="101"/>
  <c r="D1213" i="101"/>
  <c r="C1213" i="101"/>
  <c r="P1211" i="101"/>
  <c r="N1211" i="101"/>
  <c r="M1211" i="101"/>
  <c r="M1219" i="101" s="1"/>
  <c r="L1211" i="101"/>
  <c r="L1219" i="101" s="1"/>
  <c r="K1211" i="101"/>
  <c r="J1211" i="101"/>
  <c r="H1211" i="101"/>
  <c r="G1211" i="101"/>
  <c r="F1211" i="101"/>
  <c r="E1211" i="101"/>
  <c r="D1211" i="101"/>
  <c r="D1219" i="101" s="1"/>
  <c r="C1211" i="101"/>
  <c r="C1219" i="101" s="1"/>
  <c r="P1210" i="101"/>
  <c r="Q1210" i="101" s="1"/>
  <c r="N1210" i="101"/>
  <c r="M1210" i="101"/>
  <c r="L1210" i="101"/>
  <c r="K1210" i="101"/>
  <c r="J1210" i="101"/>
  <c r="H1210" i="101"/>
  <c r="H1218" i="101" s="1"/>
  <c r="G1210" i="101"/>
  <c r="G1218" i="101" s="1"/>
  <c r="F1210" i="101"/>
  <c r="E1210" i="101"/>
  <c r="E1218" i="101" s="1"/>
  <c r="D1210" i="101"/>
  <c r="C1210" i="101"/>
  <c r="P1209" i="101"/>
  <c r="Q1209" i="101" s="1"/>
  <c r="N1209" i="101"/>
  <c r="N1217" i="101" s="1"/>
  <c r="M1209" i="101"/>
  <c r="M1217" i="101" s="1"/>
  <c r="L1209" i="101"/>
  <c r="L1217" i="101" s="1"/>
  <c r="K1209" i="101"/>
  <c r="K1217" i="101" s="1"/>
  <c r="J1209" i="101"/>
  <c r="H1209" i="101"/>
  <c r="G1209" i="101"/>
  <c r="F1209" i="101"/>
  <c r="E1209" i="101"/>
  <c r="E1217" i="101" s="1"/>
  <c r="D1209" i="101"/>
  <c r="C1209" i="101"/>
  <c r="P1189" i="101"/>
  <c r="N1189" i="101"/>
  <c r="M1189" i="101"/>
  <c r="L1189" i="101"/>
  <c r="K1189" i="101"/>
  <c r="J1189" i="101"/>
  <c r="H1189" i="101"/>
  <c r="G1189" i="101"/>
  <c r="F1189" i="101"/>
  <c r="E1189" i="101"/>
  <c r="E1190" i="101" s="1"/>
  <c r="D1189" i="101"/>
  <c r="C1189" i="101"/>
  <c r="P1188" i="101"/>
  <c r="N1188" i="101"/>
  <c r="M1188" i="101"/>
  <c r="L1188" i="101"/>
  <c r="K1188" i="101"/>
  <c r="J1188" i="101"/>
  <c r="H1188" i="101"/>
  <c r="G1188" i="101"/>
  <c r="F1188" i="101"/>
  <c r="E1188" i="101"/>
  <c r="D1188" i="101"/>
  <c r="C1188" i="101"/>
  <c r="P1187" i="101"/>
  <c r="N1187" i="101"/>
  <c r="M1187" i="101"/>
  <c r="L1187" i="101"/>
  <c r="K1187" i="101"/>
  <c r="J1187" i="101"/>
  <c r="H1187" i="101"/>
  <c r="G1187" i="101"/>
  <c r="F1187" i="101"/>
  <c r="E1187" i="101"/>
  <c r="D1187" i="101"/>
  <c r="C1187" i="101"/>
  <c r="E1186" i="101"/>
  <c r="Q1185" i="101"/>
  <c r="O1185" i="101"/>
  <c r="I1185" i="101"/>
  <c r="Q1184" i="101"/>
  <c r="O1184" i="101"/>
  <c r="I1184" i="101"/>
  <c r="Q1183" i="101"/>
  <c r="O1183" i="101"/>
  <c r="I1183" i="101"/>
  <c r="M1182" i="101"/>
  <c r="H1182" i="101"/>
  <c r="G1182" i="101"/>
  <c r="F1182" i="101"/>
  <c r="E1182" i="101"/>
  <c r="D1182" i="101"/>
  <c r="Q1181" i="101"/>
  <c r="Q1189" i="101" s="1"/>
  <c r="O1181" i="101"/>
  <c r="I1181" i="101"/>
  <c r="Q1180" i="101"/>
  <c r="Q1188" i="101" s="1"/>
  <c r="O1180" i="101"/>
  <c r="I1180" i="101"/>
  <c r="Q1179" i="101"/>
  <c r="O1179" i="101"/>
  <c r="I1179" i="101"/>
  <c r="L1157" i="101"/>
  <c r="P1155" i="101"/>
  <c r="Q1155" i="101" s="1"/>
  <c r="N1155" i="101"/>
  <c r="M1155" i="101"/>
  <c r="L1155" i="101"/>
  <c r="K1155" i="101"/>
  <c r="J1155" i="101"/>
  <c r="H1155" i="101"/>
  <c r="G1155" i="101"/>
  <c r="F1155" i="101"/>
  <c r="E1155" i="101"/>
  <c r="D1155" i="101"/>
  <c r="C1155" i="101"/>
  <c r="P1154" i="101"/>
  <c r="Q1154" i="101" s="1"/>
  <c r="N1154" i="101"/>
  <c r="M1154" i="101"/>
  <c r="L1154" i="101"/>
  <c r="K1154" i="101"/>
  <c r="J1154" i="101"/>
  <c r="H1154" i="101"/>
  <c r="G1154" i="101"/>
  <c r="F1154" i="101"/>
  <c r="E1154" i="101"/>
  <c r="D1154" i="101"/>
  <c r="C1154" i="101"/>
  <c r="Q1153" i="101"/>
  <c r="P1153" i="101"/>
  <c r="N1153" i="101"/>
  <c r="M1153" i="101"/>
  <c r="L1153" i="101"/>
  <c r="K1153" i="101"/>
  <c r="J1153" i="101"/>
  <c r="H1153" i="101"/>
  <c r="G1153" i="101"/>
  <c r="F1153" i="101"/>
  <c r="E1153" i="101"/>
  <c r="D1153" i="101"/>
  <c r="C1153" i="101"/>
  <c r="P1151" i="101"/>
  <c r="Q1151" i="101" s="1"/>
  <c r="Q1159" i="101" s="1"/>
  <c r="N1151" i="101"/>
  <c r="N1159" i="101" s="1"/>
  <c r="M1151" i="101"/>
  <c r="L1151" i="101"/>
  <c r="K1151" i="101"/>
  <c r="K1159" i="101" s="1"/>
  <c r="J1151" i="101"/>
  <c r="H1151" i="101"/>
  <c r="G1151" i="101"/>
  <c r="F1151" i="101"/>
  <c r="E1151" i="101"/>
  <c r="D1151" i="101"/>
  <c r="C1151" i="101"/>
  <c r="P1150" i="101"/>
  <c r="Q1150" i="101" s="1"/>
  <c r="N1150" i="101"/>
  <c r="M1150" i="101"/>
  <c r="L1150" i="101"/>
  <c r="K1150" i="101"/>
  <c r="J1150" i="101"/>
  <c r="J1158" i="101" s="1"/>
  <c r="H1150" i="101"/>
  <c r="G1150" i="101"/>
  <c r="G1158" i="101" s="1"/>
  <c r="F1150" i="101"/>
  <c r="E1150" i="101"/>
  <c r="D1150" i="101"/>
  <c r="C1150" i="101"/>
  <c r="P1149" i="101"/>
  <c r="P1157" i="101" s="1"/>
  <c r="N1149" i="101"/>
  <c r="N1157" i="101" s="1"/>
  <c r="M1149" i="101"/>
  <c r="L1149" i="101"/>
  <c r="K1149" i="101"/>
  <c r="J1149" i="101"/>
  <c r="H1149" i="101"/>
  <c r="G1149" i="101"/>
  <c r="F1149" i="101"/>
  <c r="E1149" i="101"/>
  <c r="E1157" i="101" s="1"/>
  <c r="D1149" i="101"/>
  <c r="C1149" i="101"/>
  <c r="P1129" i="101"/>
  <c r="N1129" i="101"/>
  <c r="M1129" i="101"/>
  <c r="L1129" i="101"/>
  <c r="K1129" i="101"/>
  <c r="J1129" i="101"/>
  <c r="H1129" i="101"/>
  <c r="G1129" i="101"/>
  <c r="F1129" i="101"/>
  <c r="E1129" i="101"/>
  <c r="D1129" i="101"/>
  <c r="C1129" i="101"/>
  <c r="I1129" i="101" s="1"/>
  <c r="P1128" i="101"/>
  <c r="N1128" i="101"/>
  <c r="M1128" i="101"/>
  <c r="L1128" i="101"/>
  <c r="K1128" i="101"/>
  <c r="J1128" i="101"/>
  <c r="H1128" i="101"/>
  <c r="G1128" i="101"/>
  <c r="F1128" i="101"/>
  <c r="E1128" i="101"/>
  <c r="D1128" i="101"/>
  <c r="C1128" i="101"/>
  <c r="P1127" i="101"/>
  <c r="N1127" i="101"/>
  <c r="M1127" i="101"/>
  <c r="L1127" i="101"/>
  <c r="K1127" i="101"/>
  <c r="J1127" i="101"/>
  <c r="H1127" i="101"/>
  <c r="G1127" i="101"/>
  <c r="F1127" i="101"/>
  <c r="E1127" i="101"/>
  <c r="D1127" i="101"/>
  <c r="C1127" i="101"/>
  <c r="I1127" i="101" s="1"/>
  <c r="Q1125" i="101"/>
  <c r="O1125" i="101"/>
  <c r="I1125" i="101"/>
  <c r="R1125" i="101" s="1"/>
  <c r="Q1124" i="101"/>
  <c r="O1124" i="101"/>
  <c r="I1124" i="101"/>
  <c r="Q1123" i="101"/>
  <c r="O1123" i="101"/>
  <c r="I1123" i="101"/>
  <c r="Q1121" i="101"/>
  <c r="O1121" i="101"/>
  <c r="I1121" i="101"/>
  <c r="Q1120" i="101"/>
  <c r="O1120" i="101"/>
  <c r="I1120" i="101"/>
  <c r="Q1119" i="101"/>
  <c r="O1119" i="101"/>
  <c r="I1119" i="101"/>
  <c r="Q1113" i="101"/>
  <c r="O1113" i="101"/>
  <c r="I1113" i="101"/>
  <c r="Q1112" i="101"/>
  <c r="O1112" i="101"/>
  <c r="I1112" i="101"/>
  <c r="Q1111" i="101"/>
  <c r="O1111" i="101"/>
  <c r="I1111" i="101"/>
  <c r="R1111" i="101" s="1"/>
  <c r="M1110" i="101"/>
  <c r="Q1109" i="101"/>
  <c r="Q1129" i="101" s="1"/>
  <c r="O1109" i="101"/>
  <c r="I1109" i="101"/>
  <c r="Q1108" i="101"/>
  <c r="O1108" i="101"/>
  <c r="I1108" i="101"/>
  <c r="Q1107" i="101"/>
  <c r="O1107" i="101"/>
  <c r="I1107" i="101"/>
  <c r="P1087" i="101"/>
  <c r="N1087" i="101"/>
  <c r="M1087" i="101"/>
  <c r="L1087" i="101"/>
  <c r="K1087" i="101"/>
  <c r="J1087" i="101"/>
  <c r="H1087" i="101"/>
  <c r="G1087" i="101"/>
  <c r="F1087" i="101"/>
  <c r="E1087" i="101"/>
  <c r="D1087" i="101"/>
  <c r="C1087" i="101"/>
  <c r="P1086" i="101"/>
  <c r="N1086" i="101"/>
  <c r="M1086" i="101"/>
  <c r="L1086" i="101"/>
  <c r="K1086" i="101"/>
  <c r="O1086" i="101" s="1"/>
  <c r="J1086" i="101"/>
  <c r="H1086" i="101"/>
  <c r="G1086" i="101"/>
  <c r="F1086" i="101"/>
  <c r="E1086" i="101"/>
  <c r="D1086" i="101"/>
  <c r="C1086" i="101"/>
  <c r="Q1085" i="101"/>
  <c r="P1085" i="101"/>
  <c r="N1085" i="101"/>
  <c r="M1085" i="101"/>
  <c r="L1085" i="101"/>
  <c r="K1085" i="101"/>
  <c r="J1085" i="101"/>
  <c r="H1085" i="101"/>
  <c r="G1085" i="101"/>
  <c r="F1085" i="101"/>
  <c r="E1085" i="101"/>
  <c r="D1085" i="101"/>
  <c r="C1085" i="101"/>
  <c r="P1084" i="101"/>
  <c r="Q1083" i="101"/>
  <c r="O1083" i="101"/>
  <c r="I1083" i="101"/>
  <c r="R1083" i="101" s="1"/>
  <c r="Q1082" i="101"/>
  <c r="O1082" i="101"/>
  <c r="I1082" i="101"/>
  <c r="Q1081" i="101"/>
  <c r="O1081" i="101"/>
  <c r="I1081" i="101"/>
  <c r="Q1079" i="101"/>
  <c r="O1079" i="101"/>
  <c r="I1079" i="101"/>
  <c r="Q1078" i="101"/>
  <c r="O1078" i="101"/>
  <c r="I1078" i="101"/>
  <c r="Q1077" i="101"/>
  <c r="O1077" i="101"/>
  <c r="I1077" i="101"/>
  <c r="R1077" i="101" s="1"/>
  <c r="H1072" i="101"/>
  <c r="F1072" i="101"/>
  <c r="E1072" i="101"/>
  <c r="D1072" i="101"/>
  <c r="Q1071" i="101"/>
  <c r="O1071" i="101"/>
  <c r="I1071" i="101"/>
  <c r="I1072" i="101" s="1"/>
  <c r="Q1070" i="101"/>
  <c r="O1070" i="101"/>
  <c r="I1070" i="101"/>
  <c r="Q1069" i="101"/>
  <c r="O1069" i="101"/>
  <c r="I1069" i="101"/>
  <c r="R1069" i="101" s="1"/>
  <c r="M1068" i="101"/>
  <c r="H1068" i="101"/>
  <c r="G1068" i="101"/>
  <c r="F1068" i="101"/>
  <c r="E1068" i="101"/>
  <c r="D1068" i="101"/>
  <c r="Q1067" i="101"/>
  <c r="O1067" i="101"/>
  <c r="I1067" i="101"/>
  <c r="Q1066" i="101"/>
  <c r="O1066" i="101"/>
  <c r="I1066" i="101"/>
  <c r="Q1065" i="101"/>
  <c r="O1065" i="101"/>
  <c r="I1065" i="101"/>
  <c r="R1065" i="101" s="1"/>
  <c r="P1041" i="101"/>
  <c r="N1041" i="101"/>
  <c r="M1041" i="101"/>
  <c r="L1041" i="101"/>
  <c r="K1041" i="101"/>
  <c r="J1041" i="101"/>
  <c r="H1041" i="101"/>
  <c r="G1041" i="101"/>
  <c r="F1041" i="101"/>
  <c r="E1041" i="101"/>
  <c r="D1041" i="101"/>
  <c r="C1041" i="101"/>
  <c r="P1040" i="101"/>
  <c r="Q1040" i="101" s="1"/>
  <c r="N1040" i="101"/>
  <c r="M1040" i="101"/>
  <c r="L1040" i="101"/>
  <c r="K1040" i="101"/>
  <c r="J1040" i="101"/>
  <c r="H1040" i="101"/>
  <c r="G1040" i="101"/>
  <c r="F1040" i="101"/>
  <c r="E1040" i="101"/>
  <c r="D1040" i="101"/>
  <c r="C1040" i="101"/>
  <c r="Q1039" i="101"/>
  <c r="P1039" i="101"/>
  <c r="N1039" i="101"/>
  <c r="M1039" i="101"/>
  <c r="L1039" i="101"/>
  <c r="K1039" i="101"/>
  <c r="J1039" i="101"/>
  <c r="H1039" i="101"/>
  <c r="G1039" i="101"/>
  <c r="F1039" i="101"/>
  <c r="E1039" i="101"/>
  <c r="D1039" i="101"/>
  <c r="C1039" i="101"/>
  <c r="P1037" i="101"/>
  <c r="Q1037" i="101" s="1"/>
  <c r="N1037" i="101"/>
  <c r="M1037" i="101"/>
  <c r="L1037" i="101"/>
  <c r="K1037" i="101"/>
  <c r="J1037" i="101"/>
  <c r="H1037" i="101"/>
  <c r="G1037" i="101"/>
  <c r="F1037" i="101"/>
  <c r="E1037" i="101"/>
  <c r="E1038" i="101" s="1"/>
  <c r="D1037" i="101"/>
  <c r="D1045" i="101" s="1"/>
  <c r="C1037" i="101"/>
  <c r="Q1036" i="101"/>
  <c r="P1036" i="101"/>
  <c r="N1036" i="101"/>
  <c r="M1036" i="101"/>
  <c r="L1036" i="101"/>
  <c r="K1036" i="101"/>
  <c r="J1036" i="101"/>
  <c r="H1036" i="101"/>
  <c r="G1036" i="101"/>
  <c r="F1036" i="101"/>
  <c r="E1036" i="101"/>
  <c r="D1036" i="101"/>
  <c r="C1036" i="101"/>
  <c r="P1035" i="101"/>
  <c r="Q1035" i="101" s="1"/>
  <c r="N1035" i="101"/>
  <c r="M1035" i="101"/>
  <c r="L1035" i="101"/>
  <c r="K1035" i="101"/>
  <c r="J1035" i="101"/>
  <c r="H1035" i="101"/>
  <c r="G1035" i="101"/>
  <c r="F1035" i="101"/>
  <c r="E1035" i="101"/>
  <c r="D1035" i="101"/>
  <c r="C1035" i="101"/>
  <c r="P1033" i="101"/>
  <c r="Q1033" i="101" s="1"/>
  <c r="N1033" i="101"/>
  <c r="M1033" i="101"/>
  <c r="L1033" i="101"/>
  <c r="K1033" i="101"/>
  <c r="O1033" i="101" s="1"/>
  <c r="J1033" i="101"/>
  <c r="H1033" i="101"/>
  <c r="G1033" i="101"/>
  <c r="F1033" i="101"/>
  <c r="E1033" i="101"/>
  <c r="D1033" i="101"/>
  <c r="C1033" i="101"/>
  <c r="P1032" i="101"/>
  <c r="Q1032" i="101" s="1"/>
  <c r="N1032" i="101"/>
  <c r="M1032" i="101"/>
  <c r="L1032" i="101"/>
  <c r="K1032" i="101"/>
  <c r="J1032" i="101"/>
  <c r="H1032" i="101"/>
  <c r="G1032" i="101"/>
  <c r="F1032" i="101"/>
  <c r="E1032" i="101"/>
  <c r="D1032" i="101"/>
  <c r="C1032" i="101"/>
  <c r="P1031" i="101"/>
  <c r="Q1031" i="101" s="1"/>
  <c r="N1031" i="101"/>
  <c r="M1031" i="101"/>
  <c r="L1031" i="101"/>
  <c r="K1031" i="101"/>
  <c r="O1031" i="101" s="1"/>
  <c r="J1031" i="101"/>
  <c r="H1031" i="101"/>
  <c r="G1031" i="101"/>
  <c r="F1031" i="101"/>
  <c r="E1031" i="101"/>
  <c r="D1031" i="101"/>
  <c r="C1031" i="101"/>
  <c r="P1029" i="101"/>
  <c r="Q1029" i="101" s="1"/>
  <c r="N1029" i="101"/>
  <c r="M1029" i="101"/>
  <c r="L1029" i="101"/>
  <c r="K1029" i="101"/>
  <c r="J1029" i="101"/>
  <c r="H1029" i="101"/>
  <c r="G1029" i="101"/>
  <c r="F1029" i="101"/>
  <c r="F1030" i="101" s="1"/>
  <c r="E1029" i="101"/>
  <c r="D1029" i="101"/>
  <c r="C1029" i="101"/>
  <c r="P1028" i="101"/>
  <c r="Q1028" i="101" s="1"/>
  <c r="N1028" i="101"/>
  <c r="M1028" i="101"/>
  <c r="L1028" i="101"/>
  <c r="K1028" i="101"/>
  <c r="J1028" i="101"/>
  <c r="H1028" i="101"/>
  <c r="G1028" i="101"/>
  <c r="F1028" i="101"/>
  <c r="E1028" i="101"/>
  <c r="D1028" i="101"/>
  <c r="C1028" i="101"/>
  <c r="P1027" i="101"/>
  <c r="Q1027" i="101" s="1"/>
  <c r="N1027" i="101"/>
  <c r="M1027" i="101"/>
  <c r="L1027" i="101"/>
  <c r="K1027" i="101"/>
  <c r="J1027" i="101"/>
  <c r="H1027" i="101"/>
  <c r="G1027" i="101"/>
  <c r="F1027" i="101"/>
  <c r="E1027" i="101"/>
  <c r="D1027" i="101"/>
  <c r="C1027" i="101"/>
  <c r="P1025" i="101"/>
  <c r="N1025" i="101"/>
  <c r="M1025" i="101"/>
  <c r="L1025" i="101"/>
  <c r="L1045" i="101" s="1"/>
  <c r="K1025" i="101"/>
  <c r="J1025" i="101"/>
  <c r="H1025" i="101"/>
  <c r="G1025" i="101"/>
  <c r="F1025" i="101"/>
  <c r="E1025" i="101"/>
  <c r="D1025" i="101"/>
  <c r="C1025" i="101"/>
  <c r="P1024" i="101"/>
  <c r="N1024" i="101"/>
  <c r="M1024" i="101"/>
  <c r="L1024" i="101"/>
  <c r="K1024" i="101"/>
  <c r="J1024" i="101"/>
  <c r="H1024" i="101"/>
  <c r="G1024" i="101"/>
  <c r="F1024" i="101"/>
  <c r="I1024" i="101" s="1"/>
  <c r="E1024" i="101"/>
  <c r="D1024" i="101"/>
  <c r="C1024" i="101"/>
  <c r="P1023" i="101"/>
  <c r="N1023" i="101"/>
  <c r="M1023" i="101"/>
  <c r="L1023" i="101"/>
  <c r="K1023" i="101"/>
  <c r="J1023" i="101"/>
  <c r="H1023" i="101"/>
  <c r="G1023" i="101"/>
  <c r="F1023" i="101"/>
  <c r="E1023" i="101"/>
  <c r="D1023" i="101"/>
  <c r="C1023" i="101"/>
  <c r="L1004" i="101"/>
  <c r="P1003" i="101"/>
  <c r="Q1003" i="101" s="1"/>
  <c r="N1003" i="101"/>
  <c r="M1003" i="101"/>
  <c r="L1003" i="101"/>
  <c r="K1003" i="101"/>
  <c r="J1003" i="101"/>
  <c r="H1003" i="101"/>
  <c r="G1003" i="101"/>
  <c r="F1003" i="101"/>
  <c r="E1003" i="101"/>
  <c r="D1003" i="101"/>
  <c r="C1003" i="101"/>
  <c r="P1002" i="101"/>
  <c r="Q1002" i="101" s="1"/>
  <c r="N1002" i="101"/>
  <c r="M1002" i="101"/>
  <c r="O1002" i="101" s="1"/>
  <c r="L1002" i="101"/>
  <c r="K1002" i="101"/>
  <c r="J1002" i="101"/>
  <c r="H1002" i="101"/>
  <c r="G1002" i="101"/>
  <c r="F1002" i="101"/>
  <c r="E1002" i="101"/>
  <c r="D1002" i="101"/>
  <c r="C1002" i="101"/>
  <c r="P1001" i="101"/>
  <c r="Q1001" i="101" s="1"/>
  <c r="N1001" i="101"/>
  <c r="M1001" i="101"/>
  <c r="L1001" i="101"/>
  <c r="K1001" i="101"/>
  <c r="J1001" i="101"/>
  <c r="H1001" i="101"/>
  <c r="G1001" i="101"/>
  <c r="F1001" i="101"/>
  <c r="E1001" i="101"/>
  <c r="D1001" i="101"/>
  <c r="C1001" i="101"/>
  <c r="L1000" i="101"/>
  <c r="Q999" i="101"/>
  <c r="O999" i="101"/>
  <c r="I999" i="101"/>
  <c r="Q998" i="101"/>
  <c r="O998" i="101"/>
  <c r="I998" i="101"/>
  <c r="Q997" i="101"/>
  <c r="O997" i="101"/>
  <c r="I997" i="101"/>
  <c r="Q977" i="101"/>
  <c r="P977" i="101"/>
  <c r="N977" i="101"/>
  <c r="M977" i="101"/>
  <c r="L977" i="101"/>
  <c r="K977" i="101"/>
  <c r="J977" i="101"/>
  <c r="H977" i="101"/>
  <c r="G977" i="101"/>
  <c r="F977" i="101"/>
  <c r="E977" i="101"/>
  <c r="D977" i="101"/>
  <c r="C977" i="101"/>
  <c r="P976" i="101"/>
  <c r="Q976" i="101" s="1"/>
  <c r="N976" i="101"/>
  <c r="M976" i="101"/>
  <c r="M978" i="101" s="1"/>
  <c r="L976" i="101"/>
  <c r="K976" i="101"/>
  <c r="J976" i="101"/>
  <c r="H976" i="101"/>
  <c r="G976" i="101"/>
  <c r="F976" i="101"/>
  <c r="E976" i="101"/>
  <c r="D976" i="101"/>
  <c r="C976" i="101"/>
  <c r="Q975" i="101"/>
  <c r="P975" i="101"/>
  <c r="N975" i="101"/>
  <c r="M975" i="101"/>
  <c r="L975" i="101"/>
  <c r="K975" i="101"/>
  <c r="J975" i="101"/>
  <c r="H975" i="101"/>
  <c r="G975" i="101"/>
  <c r="F975" i="101"/>
  <c r="E975" i="101"/>
  <c r="D975" i="101"/>
  <c r="C975" i="101"/>
  <c r="M974" i="101"/>
  <c r="G974" i="101"/>
  <c r="F974" i="101"/>
  <c r="D974" i="101"/>
  <c r="Q973" i="101"/>
  <c r="O973" i="101"/>
  <c r="I973" i="101"/>
  <c r="Q972" i="101"/>
  <c r="O972" i="101"/>
  <c r="I972" i="101"/>
  <c r="Q971" i="101"/>
  <c r="O971" i="101"/>
  <c r="I971" i="101"/>
  <c r="P951" i="101"/>
  <c r="Q951" i="101" s="1"/>
  <c r="N951" i="101"/>
  <c r="M951" i="101"/>
  <c r="L951" i="101"/>
  <c r="K951" i="101"/>
  <c r="J951" i="101"/>
  <c r="H951" i="101"/>
  <c r="G951" i="101"/>
  <c r="F951" i="101"/>
  <c r="F952" i="101" s="1"/>
  <c r="E951" i="101"/>
  <c r="D951" i="101"/>
  <c r="C951" i="101"/>
  <c r="P950" i="101"/>
  <c r="Q950" i="101" s="1"/>
  <c r="N950" i="101"/>
  <c r="M950" i="101"/>
  <c r="L950" i="101"/>
  <c r="K950" i="101"/>
  <c r="J950" i="101"/>
  <c r="H950" i="101"/>
  <c r="G950" i="101"/>
  <c r="F950" i="101"/>
  <c r="E950" i="101"/>
  <c r="D950" i="101"/>
  <c r="C950" i="101"/>
  <c r="P949" i="101"/>
  <c r="Q949" i="101" s="1"/>
  <c r="N949" i="101"/>
  <c r="M949" i="101"/>
  <c r="L949" i="101"/>
  <c r="K949" i="101"/>
  <c r="J949" i="101"/>
  <c r="H949" i="101"/>
  <c r="G949" i="101"/>
  <c r="F949" i="101"/>
  <c r="E949" i="101"/>
  <c r="D949" i="101"/>
  <c r="C949" i="101"/>
  <c r="F948" i="101"/>
  <c r="D948" i="101"/>
  <c r="Q947" i="101"/>
  <c r="O947" i="101"/>
  <c r="I947" i="101"/>
  <c r="Q946" i="101"/>
  <c r="O946" i="101"/>
  <c r="I946" i="101"/>
  <c r="Q945" i="101"/>
  <c r="O945" i="101"/>
  <c r="I945" i="101"/>
  <c r="M923" i="101"/>
  <c r="K923" i="101"/>
  <c r="P921" i="101"/>
  <c r="N921" i="101"/>
  <c r="N925" i="101" s="1"/>
  <c r="M921" i="101"/>
  <c r="M925" i="101" s="1"/>
  <c r="L921" i="101"/>
  <c r="K921" i="101"/>
  <c r="K925" i="101" s="1"/>
  <c r="J921" i="101"/>
  <c r="J925" i="101" s="1"/>
  <c r="H921" i="101"/>
  <c r="H925" i="101" s="1"/>
  <c r="G921" i="101"/>
  <c r="G925" i="101" s="1"/>
  <c r="F921" i="101"/>
  <c r="E921" i="101"/>
  <c r="E925" i="101" s="1"/>
  <c r="D921" i="101"/>
  <c r="D922" i="101" s="1"/>
  <c r="C921" i="101"/>
  <c r="C925" i="101" s="1"/>
  <c r="P920" i="101"/>
  <c r="P924" i="101" s="1"/>
  <c r="Q924" i="101" s="1"/>
  <c r="N920" i="101"/>
  <c r="N924" i="101" s="1"/>
  <c r="M920" i="101"/>
  <c r="L920" i="101"/>
  <c r="L924" i="101" s="1"/>
  <c r="K920" i="101"/>
  <c r="K924" i="101" s="1"/>
  <c r="J920" i="101"/>
  <c r="J924" i="101" s="1"/>
  <c r="H920" i="101"/>
  <c r="H924" i="101" s="1"/>
  <c r="G920" i="101"/>
  <c r="G924" i="101" s="1"/>
  <c r="F920" i="101"/>
  <c r="F924" i="101" s="1"/>
  <c r="E920" i="101"/>
  <c r="E924" i="101" s="1"/>
  <c r="D920" i="101"/>
  <c r="D924" i="101" s="1"/>
  <c r="C920" i="101"/>
  <c r="C924" i="101" s="1"/>
  <c r="P919" i="101"/>
  <c r="N919" i="101"/>
  <c r="N923" i="101" s="1"/>
  <c r="M919" i="101"/>
  <c r="L919" i="101"/>
  <c r="L923" i="101" s="1"/>
  <c r="K919" i="101"/>
  <c r="J919" i="101"/>
  <c r="J923" i="101" s="1"/>
  <c r="H919" i="101"/>
  <c r="H923" i="101" s="1"/>
  <c r="G919" i="101"/>
  <c r="G923" i="101" s="1"/>
  <c r="F919" i="101"/>
  <c r="E919" i="101"/>
  <c r="E923" i="101" s="1"/>
  <c r="D919" i="101"/>
  <c r="D923" i="101" s="1"/>
  <c r="C919" i="101"/>
  <c r="C923" i="101" s="1"/>
  <c r="P899" i="101"/>
  <c r="Q899" i="101" s="1"/>
  <c r="N899" i="101"/>
  <c r="M899" i="101"/>
  <c r="L899" i="101"/>
  <c r="K899" i="101"/>
  <c r="J899" i="101"/>
  <c r="H899" i="101"/>
  <c r="G899" i="101"/>
  <c r="F899" i="101"/>
  <c r="F900" i="101" s="1"/>
  <c r="E899" i="101"/>
  <c r="D899" i="101"/>
  <c r="C899" i="101"/>
  <c r="P898" i="101"/>
  <c r="Q898" i="101" s="1"/>
  <c r="N898" i="101"/>
  <c r="M898" i="101"/>
  <c r="L898" i="101"/>
  <c r="K898" i="101"/>
  <c r="J898" i="101"/>
  <c r="H898" i="101"/>
  <c r="G898" i="101"/>
  <c r="F898" i="101"/>
  <c r="E898" i="101"/>
  <c r="D898" i="101"/>
  <c r="C898" i="101"/>
  <c r="P897" i="101"/>
  <c r="Q897" i="101" s="1"/>
  <c r="N897" i="101"/>
  <c r="M897" i="101"/>
  <c r="L897" i="101"/>
  <c r="K897" i="101"/>
  <c r="J897" i="101"/>
  <c r="H897" i="101"/>
  <c r="G897" i="101"/>
  <c r="F897" i="101"/>
  <c r="E897" i="101"/>
  <c r="D897" i="101"/>
  <c r="C897" i="101"/>
  <c r="Q895" i="101"/>
  <c r="O895" i="101"/>
  <c r="I895" i="101"/>
  <c r="Q894" i="101"/>
  <c r="O894" i="101"/>
  <c r="R894" i="101" s="1"/>
  <c r="I894" i="101"/>
  <c r="Q893" i="101"/>
  <c r="O893" i="101"/>
  <c r="I893" i="101"/>
  <c r="Q891" i="101"/>
  <c r="O891" i="101"/>
  <c r="I891" i="101"/>
  <c r="Q890" i="101"/>
  <c r="R890" i="101" s="1"/>
  <c r="O890" i="101"/>
  <c r="I890" i="101"/>
  <c r="Q889" i="101"/>
  <c r="O889" i="101"/>
  <c r="I889" i="101"/>
  <c r="Q887" i="101"/>
  <c r="O887" i="101"/>
  <c r="I887" i="101"/>
  <c r="R887" i="101" s="1"/>
  <c r="R886" i="101"/>
  <c r="Q886" i="101"/>
  <c r="O886" i="101"/>
  <c r="I886" i="101"/>
  <c r="Q885" i="101"/>
  <c r="O885" i="101"/>
  <c r="I885" i="101"/>
  <c r="R883" i="101"/>
  <c r="Q883" i="101"/>
  <c r="O883" i="101"/>
  <c r="I883" i="101"/>
  <c r="Q882" i="101"/>
  <c r="O882" i="101"/>
  <c r="I882" i="101"/>
  <c r="Q881" i="101"/>
  <c r="O881" i="101"/>
  <c r="I881" i="101"/>
  <c r="Q879" i="101"/>
  <c r="R879" i="101" s="1"/>
  <c r="O879" i="101"/>
  <c r="I879" i="101"/>
  <c r="Q878" i="101"/>
  <c r="O878" i="101"/>
  <c r="I878" i="101"/>
  <c r="Q877" i="101"/>
  <c r="O877" i="101"/>
  <c r="I877" i="101"/>
  <c r="Q875" i="101"/>
  <c r="O875" i="101"/>
  <c r="I875" i="101"/>
  <c r="R875" i="101" s="1"/>
  <c r="Q874" i="101"/>
  <c r="O874" i="101"/>
  <c r="I874" i="101"/>
  <c r="R873" i="101"/>
  <c r="Q873" i="101"/>
  <c r="O873" i="101"/>
  <c r="I873" i="101"/>
  <c r="Q871" i="101"/>
  <c r="O871" i="101"/>
  <c r="I871" i="101"/>
  <c r="Q870" i="101"/>
  <c r="O870" i="101"/>
  <c r="I870" i="101"/>
  <c r="Q869" i="101"/>
  <c r="O869" i="101"/>
  <c r="I869" i="101"/>
  <c r="Q867" i="101"/>
  <c r="O867" i="101"/>
  <c r="I867" i="101"/>
  <c r="Q866" i="101"/>
  <c r="O866" i="101"/>
  <c r="I866" i="101"/>
  <c r="Q865" i="101"/>
  <c r="O865" i="101"/>
  <c r="I865" i="101"/>
  <c r="R865" i="101" s="1"/>
  <c r="Q863" i="101"/>
  <c r="O863" i="101"/>
  <c r="I863" i="101"/>
  <c r="Q862" i="101"/>
  <c r="O862" i="101"/>
  <c r="I862" i="101"/>
  <c r="Q861" i="101"/>
  <c r="O861" i="101"/>
  <c r="I861" i="101"/>
  <c r="Q859" i="101"/>
  <c r="O859" i="101"/>
  <c r="I859" i="101"/>
  <c r="Q858" i="101"/>
  <c r="O858" i="101"/>
  <c r="I858" i="101"/>
  <c r="Q857" i="101"/>
  <c r="O857" i="101"/>
  <c r="I857" i="101"/>
  <c r="Q855" i="101"/>
  <c r="O855" i="101"/>
  <c r="I855" i="101"/>
  <c r="Q854" i="101"/>
  <c r="O854" i="101"/>
  <c r="I854" i="101"/>
  <c r="R854" i="101" s="1"/>
  <c r="Q853" i="101"/>
  <c r="O853" i="101"/>
  <c r="I853" i="101"/>
  <c r="R851" i="101"/>
  <c r="Q851" i="101"/>
  <c r="O851" i="101"/>
  <c r="I851" i="101"/>
  <c r="Q850" i="101"/>
  <c r="O850" i="101"/>
  <c r="I850" i="101"/>
  <c r="Q849" i="101"/>
  <c r="O849" i="101"/>
  <c r="I849" i="101"/>
  <c r="Q847" i="101"/>
  <c r="O847" i="101"/>
  <c r="I847" i="101"/>
  <c r="Q846" i="101"/>
  <c r="O846" i="101"/>
  <c r="I846" i="101"/>
  <c r="Q845" i="101"/>
  <c r="O845" i="101"/>
  <c r="I845" i="101"/>
  <c r="Q843" i="101"/>
  <c r="O843" i="101"/>
  <c r="I843" i="101"/>
  <c r="R843" i="101" s="1"/>
  <c r="Q842" i="101"/>
  <c r="O842" i="101"/>
  <c r="I842" i="101"/>
  <c r="Q841" i="101"/>
  <c r="O841" i="101"/>
  <c r="I841" i="101"/>
  <c r="R841" i="101" s="1"/>
  <c r="F840" i="101"/>
  <c r="Q839" i="101"/>
  <c r="O839" i="101"/>
  <c r="I839" i="101"/>
  <c r="Q838" i="101"/>
  <c r="O838" i="101"/>
  <c r="I838" i="101"/>
  <c r="Q837" i="101"/>
  <c r="O837" i="101"/>
  <c r="I837" i="101"/>
  <c r="R837" i="101" s="1"/>
  <c r="P817" i="101"/>
  <c r="Q817" i="101" s="1"/>
  <c r="N817" i="101"/>
  <c r="M817" i="101"/>
  <c r="L817" i="101"/>
  <c r="K817" i="101"/>
  <c r="J817" i="101"/>
  <c r="J818" i="101" s="1"/>
  <c r="H817" i="101"/>
  <c r="G817" i="101"/>
  <c r="F817" i="101"/>
  <c r="E817" i="101"/>
  <c r="D817" i="101"/>
  <c r="C817" i="101"/>
  <c r="P816" i="101"/>
  <c r="Q816" i="101" s="1"/>
  <c r="N816" i="101"/>
  <c r="M816" i="101"/>
  <c r="L816" i="101"/>
  <c r="K816" i="101"/>
  <c r="J816" i="101"/>
  <c r="H816" i="101"/>
  <c r="G816" i="101"/>
  <c r="F816" i="101"/>
  <c r="F818" i="101" s="1"/>
  <c r="E816" i="101"/>
  <c r="D816" i="101"/>
  <c r="C816" i="101"/>
  <c r="P815" i="101"/>
  <c r="Q815" i="101" s="1"/>
  <c r="N815" i="101"/>
  <c r="M815" i="101"/>
  <c r="L815" i="101"/>
  <c r="K815" i="101"/>
  <c r="J815" i="101"/>
  <c r="H815" i="101"/>
  <c r="G815" i="101"/>
  <c r="F815" i="101"/>
  <c r="E815" i="101"/>
  <c r="D815" i="101"/>
  <c r="C815" i="101"/>
  <c r="P814" i="101"/>
  <c r="F814" i="101"/>
  <c r="R813" i="101"/>
  <c r="Q813" i="101"/>
  <c r="O813" i="101"/>
  <c r="I813" i="101"/>
  <c r="Q812" i="101"/>
  <c r="Q814" i="101" s="1"/>
  <c r="O812" i="101"/>
  <c r="I812" i="101"/>
  <c r="Q811" i="101"/>
  <c r="O811" i="101"/>
  <c r="I811" i="101"/>
  <c r="Q809" i="101"/>
  <c r="O809" i="101"/>
  <c r="I809" i="101"/>
  <c r="Q808" i="101"/>
  <c r="O808" i="101"/>
  <c r="I808" i="101"/>
  <c r="Q807" i="101"/>
  <c r="O807" i="101"/>
  <c r="I807" i="101"/>
  <c r="Q805" i="101"/>
  <c r="O805" i="101"/>
  <c r="I805" i="101"/>
  <c r="Q804" i="101"/>
  <c r="O804" i="101"/>
  <c r="I804" i="101"/>
  <c r="Q803" i="101"/>
  <c r="O803" i="101"/>
  <c r="I803" i="101"/>
  <c r="K802" i="101"/>
  <c r="Q801" i="101"/>
  <c r="O801" i="101"/>
  <c r="I801" i="101"/>
  <c r="R801" i="101" s="1"/>
  <c r="Q800" i="101"/>
  <c r="O800" i="101"/>
  <c r="I800" i="101"/>
  <c r="R800" i="101" s="1"/>
  <c r="Q799" i="101"/>
  <c r="O799" i="101"/>
  <c r="I799" i="101"/>
  <c r="K798" i="101"/>
  <c r="Q797" i="101"/>
  <c r="O797" i="101"/>
  <c r="I797" i="101"/>
  <c r="Q796" i="101"/>
  <c r="O796" i="101"/>
  <c r="I796" i="101"/>
  <c r="R796" i="101" s="1"/>
  <c r="Q795" i="101"/>
  <c r="O795" i="101"/>
  <c r="I795" i="101"/>
  <c r="Q793" i="101"/>
  <c r="O793" i="101"/>
  <c r="I793" i="101"/>
  <c r="Q792" i="101"/>
  <c r="O792" i="101"/>
  <c r="I792" i="101"/>
  <c r="Q791" i="101"/>
  <c r="O791" i="101"/>
  <c r="I791" i="101"/>
  <c r="K790" i="101"/>
  <c r="Q789" i="101"/>
  <c r="O789" i="101"/>
  <c r="I789" i="101"/>
  <c r="R788" i="101"/>
  <c r="Q788" i="101"/>
  <c r="O788" i="101"/>
  <c r="I788" i="101"/>
  <c r="Q787" i="101"/>
  <c r="O787" i="101"/>
  <c r="I787" i="101"/>
  <c r="R787" i="101" s="1"/>
  <c r="K786" i="101"/>
  <c r="Q785" i="101"/>
  <c r="O785" i="101"/>
  <c r="I785" i="101"/>
  <c r="Q784" i="101"/>
  <c r="O784" i="101"/>
  <c r="I784" i="101"/>
  <c r="Q783" i="101"/>
  <c r="O783" i="101"/>
  <c r="I783" i="101"/>
  <c r="Q781" i="101"/>
  <c r="O781" i="101"/>
  <c r="I781" i="101"/>
  <c r="Q780" i="101"/>
  <c r="O780" i="101"/>
  <c r="I780" i="101"/>
  <c r="Q779" i="101"/>
  <c r="O779" i="101"/>
  <c r="I779" i="101"/>
  <c r="Q777" i="101"/>
  <c r="O777" i="101"/>
  <c r="I777" i="101"/>
  <c r="Q776" i="101"/>
  <c r="O776" i="101"/>
  <c r="R776" i="101" s="1"/>
  <c r="I776" i="101"/>
  <c r="Q775" i="101"/>
  <c r="O775" i="101"/>
  <c r="I775" i="101"/>
  <c r="K774" i="101"/>
  <c r="Q773" i="101"/>
  <c r="O773" i="101"/>
  <c r="I773" i="101"/>
  <c r="Q772" i="101"/>
  <c r="O772" i="101"/>
  <c r="I772" i="101"/>
  <c r="Q771" i="101"/>
  <c r="O771" i="101"/>
  <c r="I771" i="101"/>
  <c r="Q769" i="101"/>
  <c r="O769" i="101"/>
  <c r="I769" i="101"/>
  <c r="Q768" i="101"/>
  <c r="O768" i="101"/>
  <c r="I768" i="101"/>
  <c r="Q767" i="101"/>
  <c r="O767" i="101"/>
  <c r="I767" i="101"/>
  <c r="R767" i="101" s="1"/>
  <c r="Q765" i="101"/>
  <c r="O765" i="101"/>
  <c r="I765" i="101"/>
  <c r="Q764" i="101"/>
  <c r="O764" i="101"/>
  <c r="I764" i="101"/>
  <c r="Q763" i="101"/>
  <c r="O763" i="101"/>
  <c r="I763" i="101"/>
  <c r="Q761" i="101"/>
  <c r="O761" i="101"/>
  <c r="I761" i="101"/>
  <c r="Q760" i="101"/>
  <c r="O760" i="101"/>
  <c r="I760" i="101"/>
  <c r="Q759" i="101"/>
  <c r="O759" i="101"/>
  <c r="I759" i="101"/>
  <c r="M758" i="101"/>
  <c r="J758" i="101"/>
  <c r="C758" i="101"/>
  <c r="Q757" i="101"/>
  <c r="O757" i="101"/>
  <c r="I757" i="101"/>
  <c r="Q756" i="101"/>
  <c r="O756" i="101"/>
  <c r="I756" i="101"/>
  <c r="Q755" i="101"/>
  <c r="O755" i="101"/>
  <c r="I755" i="101"/>
  <c r="R755" i="101" s="1"/>
  <c r="P735" i="101"/>
  <c r="Q735" i="101" s="1"/>
  <c r="N735" i="101"/>
  <c r="N736" i="101" s="1"/>
  <c r="M735" i="101"/>
  <c r="L735" i="101"/>
  <c r="K735" i="101"/>
  <c r="J735" i="101"/>
  <c r="H735" i="101"/>
  <c r="G735" i="101"/>
  <c r="F735" i="101"/>
  <c r="F736" i="101" s="1"/>
  <c r="E735" i="101"/>
  <c r="D735" i="101"/>
  <c r="C735" i="101"/>
  <c r="P734" i="101"/>
  <c r="Q734" i="101" s="1"/>
  <c r="N734" i="101"/>
  <c r="M734" i="101"/>
  <c r="L734" i="101"/>
  <c r="K734" i="101"/>
  <c r="J734" i="101"/>
  <c r="H734" i="101"/>
  <c r="G734" i="101"/>
  <c r="F734" i="101"/>
  <c r="E734" i="101"/>
  <c r="D734" i="101"/>
  <c r="C734" i="101"/>
  <c r="P733" i="101"/>
  <c r="Q733" i="101" s="1"/>
  <c r="N733" i="101"/>
  <c r="M733" i="101"/>
  <c r="L733" i="101"/>
  <c r="K733" i="101"/>
  <c r="J733" i="101"/>
  <c r="H733" i="101"/>
  <c r="G733" i="101"/>
  <c r="F733" i="101"/>
  <c r="E733" i="101"/>
  <c r="D733" i="101"/>
  <c r="C733" i="101"/>
  <c r="Q731" i="101"/>
  <c r="O731" i="101"/>
  <c r="I731" i="101"/>
  <c r="R731" i="101" s="1"/>
  <c r="Q730" i="101"/>
  <c r="O730" i="101"/>
  <c r="I730" i="101"/>
  <c r="Q729" i="101"/>
  <c r="O729" i="101"/>
  <c r="I729" i="101"/>
  <c r="Q727" i="101"/>
  <c r="O727" i="101"/>
  <c r="I727" i="101"/>
  <c r="R727" i="101" s="1"/>
  <c r="Q726" i="101"/>
  <c r="R726" i="101" s="1"/>
  <c r="O726" i="101"/>
  <c r="I726" i="101"/>
  <c r="Q725" i="101"/>
  <c r="O725" i="101"/>
  <c r="I725" i="101"/>
  <c r="H724" i="101"/>
  <c r="G724" i="101"/>
  <c r="F724" i="101"/>
  <c r="E724" i="101"/>
  <c r="D724" i="101"/>
  <c r="C724" i="101"/>
  <c r="Q723" i="101"/>
  <c r="O723" i="101"/>
  <c r="I723" i="101"/>
  <c r="R723" i="101" s="1"/>
  <c r="Q722" i="101"/>
  <c r="O722" i="101"/>
  <c r="I722" i="101"/>
  <c r="Q721" i="101"/>
  <c r="O721" i="101"/>
  <c r="I721" i="101"/>
  <c r="R721" i="101" s="1"/>
  <c r="Q719" i="101"/>
  <c r="O719" i="101"/>
  <c r="I719" i="101"/>
  <c r="Q718" i="101"/>
  <c r="O718" i="101"/>
  <c r="I718" i="101"/>
  <c r="Q717" i="101"/>
  <c r="O717" i="101"/>
  <c r="I717" i="101"/>
  <c r="R717" i="101" s="1"/>
  <c r="Q715" i="101"/>
  <c r="O715" i="101"/>
  <c r="I715" i="101"/>
  <c r="Q714" i="101"/>
  <c r="O714" i="101"/>
  <c r="I714" i="101"/>
  <c r="Q713" i="101"/>
  <c r="O713" i="101"/>
  <c r="I713" i="101"/>
  <c r="Q711" i="101"/>
  <c r="O711" i="101"/>
  <c r="I711" i="101"/>
  <c r="Q710" i="101"/>
  <c r="O710" i="101"/>
  <c r="I710" i="101"/>
  <c r="R710" i="101" s="1"/>
  <c r="Q709" i="101"/>
  <c r="O709" i="101"/>
  <c r="I709" i="101"/>
  <c r="Q707" i="101"/>
  <c r="O707" i="101"/>
  <c r="I707" i="101"/>
  <c r="R707" i="101" s="1"/>
  <c r="Q706" i="101"/>
  <c r="O706" i="101"/>
  <c r="I706" i="101"/>
  <c r="R706" i="101" s="1"/>
  <c r="Q705" i="101"/>
  <c r="O705" i="101"/>
  <c r="I705" i="101"/>
  <c r="Q703" i="101"/>
  <c r="O703" i="101"/>
  <c r="I703" i="101"/>
  <c r="Q702" i="101"/>
  <c r="O702" i="101"/>
  <c r="I702" i="101"/>
  <c r="Q701" i="101"/>
  <c r="O701" i="101"/>
  <c r="I701" i="101"/>
  <c r="R701" i="101" s="1"/>
  <c r="Q699" i="101"/>
  <c r="O699" i="101"/>
  <c r="I699" i="101"/>
  <c r="R699" i="101" s="1"/>
  <c r="Q698" i="101"/>
  <c r="O698" i="101"/>
  <c r="I698" i="101"/>
  <c r="Q697" i="101"/>
  <c r="O697" i="101"/>
  <c r="I697" i="101"/>
  <c r="Q695" i="101"/>
  <c r="O695" i="101"/>
  <c r="R695" i="101" s="1"/>
  <c r="I695" i="101"/>
  <c r="Q694" i="101"/>
  <c r="O694" i="101"/>
  <c r="I694" i="101"/>
  <c r="Q693" i="101"/>
  <c r="O693" i="101"/>
  <c r="I693" i="101"/>
  <c r="Q691" i="101"/>
  <c r="O691" i="101"/>
  <c r="I691" i="101"/>
  <c r="Q690" i="101"/>
  <c r="O690" i="101"/>
  <c r="I690" i="101"/>
  <c r="Q689" i="101"/>
  <c r="O689" i="101"/>
  <c r="I689" i="101"/>
  <c r="Q687" i="101"/>
  <c r="O687" i="101"/>
  <c r="I687" i="101"/>
  <c r="Q686" i="101"/>
  <c r="O686" i="101"/>
  <c r="I686" i="101"/>
  <c r="Q685" i="101"/>
  <c r="O685" i="101"/>
  <c r="I685" i="101"/>
  <c r="Q683" i="101"/>
  <c r="O683" i="101"/>
  <c r="I683" i="101"/>
  <c r="Q682" i="101"/>
  <c r="O682" i="101"/>
  <c r="I682" i="101"/>
  <c r="Q681" i="101"/>
  <c r="O681" i="101"/>
  <c r="I681" i="101"/>
  <c r="R681" i="101" s="1"/>
  <c r="Q679" i="101"/>
  <c r="O679" i="101"/>
  <c r="I679" i="101"/>
  <c r="R679" i="101" s="1"/>
  <c r="Q678" i="101"/>
  <c r="O678" i="101"/>
  <c r="I678" i="101"/>
  <c r="Q677" i="101"/>
  <c r="O677" i="101"/>
  <c r="I677" i="101"/>
  <c r="M676" i="101"/>
  <c r="H676" i="101"/>
  <c r="G676" i="101"/>
  <c r="F676" i="101"/>
  <c r="E676" i="101"/>
  <c r="D676" i="101"/>
  <c r="Q675" i="101"/>
  <c r="O675" i="101"/>
  <c r="I675" i="101"/>
  <c r="Q674" i="101"/>
  <c r="O674" i="101"/>
  <c r="I674" i="101"/>
  <c r="Q673" i="101"/>
  <c r="O673" i="101"/>
  <c r="I673" i="101"/>
  <c r="P653" i="101"/>
  <c r="Q653" i="101" s="1"/>
  <c r="N653" i="101"/>
  <c r="M653" i="101"/>
  <c r="L653" i="101"/>
  <c r="K653" i="101"/>
  <c r="J653" i="101"/>
  <c r="H653" i="101"/>
  <c r="G653" i="101"/>
  <c r="F653" i="101"/>
  <c r="E653" i="101"/>
  <c r="D653" i="101"/>
  <c r="C653" i="101"/>
  <c r="P652" i="101"/>
  <c r="Q652" i="101" s="1"/>
  <c r="N652" i="101"/>
  <c r="M652" i="101"/>
  <c r="L652" i="101"/>
  <c r="K652" i="101"/>
  <c r="J652" i="101"/>
  <c r="H652" i="101"/>
  <c r="G652" i="101"/>
  <c r="F652" i="101"/>
  <c r="E652" i="101"/>
  <c r="D652" i="101"/>
  <c r="C652" i="101"/>
  <c r="P651" i="101"/>
  <c r="Q651" i="101" s="1"/>
  <c r="N651" i="101"/>
  <c r="M651" i="101"/>
  <c r="L651" i="101"/>
  <c r="K651" i="101"/>
  <c r="J651" i="101"/>
  <c r="H651" i="101"/>
  <c r="G651" i="101"/>
  <c r="F651" i="101"/>
  <c r="E651" i="101"/>
  <c r="D651" i="101"/>
  <c r="C651" i="101"/>
  <c r="Q649" i="101"/>
  <c r="O649" i="101"/>
  <c r="I649" i="101"/>
  <c r="Q648" i="101"/>
  <c r="O648" i="101"/>
  <c r="I648" i="101"/>
  <c r="Q647" i="101"/>
  <c r="O647" i="101"/>
  <c r="I647" i="101"/>
  <c r="E646" i="101"/>
  <c r="Q645" i="101"/>
  <c r="O645" i="101"/>
  <c r="I645" i="101"/>
  <c r="R645" i="101" s="1"/>
  <c r="Q644" i="101"/>
  <c r="O644" i="101"/>
  <c r="I644" i="101"/>
  <c r="R644" i="101" s="1"/>
  <c r="Q643" i="101"/>
  <c r="O643" i="101"/>
  <c r="I643" i="101"/>
  <c r="H642" i="101"/>
  <c r="Q641" i="101"/>
  <c r="O641" i="101"/>
  <c r="I641" i="101"/>
  <c r="Q640" i="101"/>
  <c r="O640" i="101"/>
  <c r="I640" i="101"/>
  <c r="Q639" i="101"/>
  <c r="O639" i="101"/>
  <c r="I639" i="101"/>
  <c r="R639" i="101" s="1"/>
  <c r="Q637" i="101"/>
  <c r="O637" i="101"/>
  <c r="I637" i="101"/>
  <c r="Q636" i="101"/>
  <c r="O636" i="101"/>
  <c r="I636" i="101"/>
  <c r="Q635" i="101"/>
  <c r="O635" i="101"/>
  <c r="R635" i="101" s="1"/>
  <c r="Q633" i="101"/>
  <c r="O633" i="101"/>
  <c r="I633" i="101"/>
  <c r="Q632" i="101"/>
  <c r="O632" i="101"/>
  <c r="I632" i="101"/>
  <c r="R632" i="101" s="1"/>
  <c r="Q631" i="101"/>
  <c r="O631" i="101"/>
  <c r="I631" i="101"/>
  <c r="Q629" i="101"/>
  <c r="O629" i="101"/>
  <c r="I629" i="101"/>
  <c r="Q628" i="101"/>
  <c r="O628" i="101"/>
  <c r="I628" i="101"/>
  <c r="R628" i="101" s="1"/>
  <c r="Q627" i="101"/>
  <c r="O627" i="101"/>
  <c r="I627" i="101"/>
  <c r="Q625" i="101"/>
  <c r="O625" i="101"/>
  <c r="I625" i="101"/>
  <c r="Q624" i="101"/>
  <c r="O624" i="101"/>
  <c r="I624" i="101"/>
  <c r="Q623" i="101"/>
  <c r="O623" i="101"/>
  <c r="I623" i="101"/>
  <c r="Q621" i="101"/>
  <c r="O621" i="101"/>
  <c r="I621" i="101"/>
  <c r="R621" i="101" s="1"/>
  <c r="Q620" i="101"/>
  <c r="O620" i="101"/>
  <c r="I620" i="101"/>
  <c r="R620" i="101" s="1"/>
  <c r="Q619" i="101"/>
  <c r="O619" i="101"/>
  <c r="I619" i="101"/>
  <c r="Q617" i="101"/>
  <c r="O617" i="101"/>
  <c r="I617" i="101"/>
  <c r="Q616" i="101"/>
  <c r="O616" i="101"/>
  <c r="I616" i="101"/>
  <c r="Q615" i="101"/>
  <c r="O615" i="101"/>
  <c r="I615" i="101"/>
  <c r="Q613" i="101"/>
  <c r="O613" i="101"/>
  <c r="I613" i="101"/>
  <c r="R613" i="101" s="1"/>
  <c r="Q612" i="101"/>
  <c r="O612" i="101"/>
  <c r="I612" i="101"/>
  <c r="Q611" i="101"/>
  <c r="O611" i="101"/>
  <c r="I611" i="101"/>
  <c r="R611" i="101" s="1"/>
  <c r="K610" i="101"/>
  <c r="Q609" i="101"/>
  <c r="O609" i="101"/>
  <c r="I609" i="101"/>
  <c r="Q608" i="101"/>
  <c r="O608" i="101"/>
  <c r="I608" i="101"/>
  <c r="Q607" i="101"/>
  <c r="O607" i="101"/>
  <c r="I607" i="101"/>
  <c r="Q605" i="101"/>
  <c r="O605" i="101"/>
  <c r="I605" i="101"/>
  <c r="Q604" i="101"/>
  <c r="O604" i="101"/>
  <c r="I604" i="101"/>
  <c r="Q603" i="101"/>
  <c r="O603" i="101"/>
  <c r="I603" i="101"/>
  <c r="Q601" i="101"/>
  <c r="O601" i="101"/>
  <c r="I601" i="101"/>
  <c r="Q600" i="101"/>
  <c r="O600" i="101"/>
  <c r="I600" i="101"/>
  <c r="Q599" i="101"/>
  <c r="O599" i="101"/>
  <c r="I599" i="101"/>
  <c r="Q597" i="101"/>
  <c r="O597" i="101"/>
  <c r="I597" i="101"/>
  <c r="Q596" i="101"/>
  <c r="O596" i="101"/>
  <c r="I596" i="101"/>
  <c r="Q595" i="101"/>
  <c r="O595" i="101"/>
  <c r="I595" i="101"/>
  <c r="N594" i="101"/>
  <c r="M594" i="101"/>
  <c r="K594" i="101"/>
  <c r="J594" i="101"/>
  <c r="H594" i="101"/>
  <c r="G594" i="101"/>
  <c r="F594" i="101"/>
  <c r="E594" i="101"/>
  <c r="D594" i="101"/>
  <c r="C594" i="101"/>
  <c r="Q593" i="101"/>
  <c r="O593" i="101"/>
  <c r="O594" i="101" s="1"/>
  <c r="I593" i="101"/>
  <c r="Q592" i="101"/>
  <c r="O592" i="101"/>
  <c r="I592" i="101"/>
  <c r="Q591" i="101"/>
  <c r="O591" i="101"/>
  <c r="I591" i="101"/>
  <c r="P567" i="101"/>
  <c r="Q567" i="101" s="1"/>
  <c r="N567" i="101"/>
  <c r="M567" i="101"/>
  <c r="L567" i="101"/>
  <c r="K567" i="101"/>
  <c r="J567" i="101"/>
  <c r="H567" i="101"/>
  <c r="G567" i="101"/>
  <c r="F567" i="101"/>
  <c r="F568" i="101" s="1"/>
  <c r="E567" i="101"/>
  <c r="D567" i="101"/>
  <c r="C567" i="101"/>
  <c r="P566" i="101"/>
  <c r="Q566" i="101" s="1"/>
  <c r="N566" i="101"/>
  <c r="M566" i="101"/>
  <c r="L566" i="101"/>
  <c r="K566" i="101"/>
  <c r="J566" i="101"/>
  <c r="H566" i="101"/>
  <c r="G566" i="101"/>
  <c r="F566" i="101"/>
  <c r="E566" i="101"/>
  <c r="D566" i="101"/>
  <c r="C566" i="101"/>
  <c r="P565" i="101"/>
  <c r="Q565" i="101" s="1"/>
  <c r="N565" i="101"/>
  <c r="M565" i="101"/>
  <c r="L565" i="101"/>
  <c r="K565" i="101"/>
  <c r="J565" i="101"/>
  <c r="H565" i="101"/>
  <c r="G565" i="101"/>
  <c r="F565" i="101"/>
  <c r="E565" i="101"/>
  <c r="D565" i="101"/>
  <c r="C565" i="101"/>
  <c r="P563" i="101"/>
  <c r="Q563" i="101" s="1"/>
  <c r="N563" i="101"/>
  <c r="M563" i="101"/>
  <c r="L563" i="101"/>
  <c r="K563" i="101"/>
  <c r="J563" i="101"/>
  <c r="H563" i="101"/>
  <c r="G563" i="101"/>
  <c r="F563" i="101"/>
  <c r="E563" i="101"/>
  <c r="E564" i="101" s="1"/>
  <c r="D563" i="101"/>
  <c r="C563" i="101"/>
  <c r="I563" i="101" s="1"/>
  <c r="P562" i="101"/>
  <c r="Q562" i="101" s="1"/>
  <c r="N562" i="101"/>
  <c r="M562" i="101"/>
  <c r="L562" i="101"/>
  <c r="K562" i="101"/>
  <c r="J562" i="101"/>
  <c r="H562" i="101"/>
  <c r="G562" i="101"/>
  <c r="F562" i="101"/>
  <c r="E562" i="101"/>
  <c r="D562" i="101"/>
  <c r="C562" i="101"/>
  <c r="P561" i="101"/>
  <c r="Q561" i="101" s="1"/>
  <c r="N561" i="101"/>
  <c r="M561" i="101"/>
  <c r="L561" i="101"/>
  <c r="K561" i="101"/>
  <c r="J561" i="101"/>
  <c r="H561" i="101"/>
  <c r="G561" i="101"/>
  <c r="F561" i="101"/>
  <c r="E561" i="101"/>
  <c r="D561" i="101"/>
  <c r="C561" i="101"/>
  <c r="P559" i="101"/>
  <c r="Q559" i="101" s="1"/>
  <c r="N559" i="101"/>
  <c r="M559" i="101"/>
  <c r="L559" i="101"/>
  <c r="K559" i="101"/>
  <c r="J559" i="101"/>
  <c r="H559" i="101"/>
  <c r="G559" i="101"/>
  <c r="F559" i="101"/>
  <c r="E559" i="101"/>
  <c r="D559" i="101"/>
  <c r="C559" i="101"/>
  <c r="Q558" i="101"/>
  <c r="P558" i="101"/>
  <c r="N558" i="101"/>
  <c r="M558" i="101"/>
  <c r="L558" i="101"/>
  <c r="K558" i="101"/>
  <c r="J558" i="101"/>
  <c r="H558" i="101"/>
  <c r="G558" i="101"/>
  <c r="F558" i="101"/>
  <c r="E558" i="101"/>
  <c r="D558" i="101"/>
  <c r="C558" i="101"/>
  <c r="P557" i="101"/>
  <c r="Q557" i="101" s="1"/>
  <c r="N557" i="101"/>
  <c r="M557" i="101"/>
  <c r="L557" i="101"/>
  <c r="K557" i="101"/>
  <c r="J557" i="101"/>
  <c r="H557" i="101"/>
  <c r="G557" i="101"/>
  <c r="F557" i="101"/>
  <c r="E557" i="101"/>
  <c r="D557" i="101"/>
  <c r="C557" i="101"/>
  <c r="I557" i="101" s="1"/>
  <c r="P555" i="101"/>
  <c r="Q555" i="101" s="1"/>
  <c r="N555" i="101"/>
  <c r="M555" i="101"/>
  <c r="L555" i="101"/>
  <c r="K555" i="101"/>
  <c r="J555" i="101"/>
  <c r="H555" i="101"/>
  <c r="G555" i="101"/>
  <c r="F555" i="101"/>
  <c r="E555" i="101"/>
  <c r="D555" i="101"/>
  <c r="C555" i="101"/>
  <c r="P554" i="101"/>
  <c r="Q554" i="101" s="1"/>
  <c r="N554" i="101"/>
  <c r="M554" i="101"/>
  <c r="L554" i="101"/>
  <c r="O554" i="101" s="1"/>
  <c r="K554" i="101"/>
  <c r="K556" i="101" s="1"/>
  <c r="J554" i="101"/>
  <c r="H554" i="101"/>
  <c r="G554" i="101"/>
  <c r="F554" i="101"/>
  <c r="E554" i="101"/>
  <c r="D554" i="101"/>
  <c r="C554" i="101"/>
  <c r="P553" i="101"/>
  <c r="Q553" i="101" s="1"/>
  <c r="N553" i="101"/>
  <c r="M553" i="101"/>
  <c r="L553" i="101"/>
  <c r="K553" i="101"/>
  <c r="J553" i="101"/>
  <c r="H553" i="101"/>
  <c r="G553" i="101"/>
  <c r="F553" i="101"/>
  <c r="E553" i="101"/>
  <c r="D553" i="101"/>
  <c r="C553" i="101"/>
  <c r="P551" i="101"/>
  <c r="Q551" i="101" s="1"/>
  <c r="N551" i="101"/>
  <c r="M551" i="101"/>
  <c r="L551" i="101"/>
  <c r="K551" i="101"/>
  <c r="J551" i="101"/>
  <c r="H551" i="101"/>
  <c r="G551" i="101"/>
  <c r="F551" i="101"/>
  <c r="E551" i="101"/>
  <c r="D551" i="101"/>
  <c r="C551" i="101"/>
  <c r="P550" i="101"/>
  <c r="Q550" i="101" s="1"/>
  <c r="N550" i="101"/>
  <c r="M550" i="101"/>
  <c r="L550" i="101"/>
  <c r="K550" i="101"/>
  <c r="J550" i="101"/>
  <c r="H550" i="101"/>
  <c r="G550" i="101"/>
  <c r="F550" i="101"/>
  <c r="E550" i="101"/>
  <c r="D550" i="101"/>
  <c r="C550" i="101"/>
  <c r="Q549" i="101"/>
  <c r="P549" i="101"/>
  <c r="N549" i="101"/>
  <c r="M549" i="101"/>
  <c r="L549" i="101"/>
  <c r="K549" i="101"/>
  <c r="J549" i="101"/>
  <c r="H549" i="101"/>
  <c r="G549" i="101"/>
  <c r="F549" i="101"/>
  <c r="E549" i="101"/>
  <c r="D549" i="101"/>
  <c r="C549" i="101"/>
  <c r="P547" i="101"/>
  <c r="Q547" i="101" s="1"/>
  <c r="N547" i="101"/>
  <c r="M547" i="101"/>
  <c r="L547" i="101"/>
  <c r="K547" i="101"/>
  <c r="J547" i="101"/>
  <c r="H547" i="101"/>
  <c r="G547" i="101"/>
  <c r="F547" i="101"/>
  <c r="E547" i="101"/>
  <c r="D547" i="101"/>
  <c r="C547" i="101"/>
  <c r="P546" i="101"/>
  <c r="Q546" i="101" s="1"/>
  <c r="N546" i="101"/>
  <c r="M546" i="101"/>
  <c r="L546" i="101"/>
  <c r="K546" i="101"/>
  <c r="J546" i="101"/>
  <c r="H546" i="101"/>
  <c r="G546" i="101"/>
  <c r="F546" i="101"/>
  <c r="E546" i="101"/>
  <c r="D546" i="101"/>
  <c r="C546" i="101"/>
  <c r="P545" i="101"/>
  <c r="Q545" i="101" s="1"/>
  <c r="N545" i="101"/>
  <c r="M545" i="101"/>
  <c r="L545" i="101"/>
  <c r="K545" i="101"/>
  <c r="J545" i="101"/>
  <c r="H545" i="101"/>
  <c r="G545" i="101"/>
  <c r="F545" i="101"/>
  <c r="E545" i="101"/>
  <c r="D545" i="101"/>
  <c r="C545" i="101"/>
  <c r="P543" i="101"/>
  <c r="Q543" i="101" s="1"/>
  <c r="N543" i="101"/>
  <c r="M543" i="101"/>
  <c r="L543" i="101"/>
  <c r="K543" i="101"/>
  <c r="J543" i="101"/>
  <c r="H543" i="101"/>
  <c r="G543" i="101"/>
  <c r="F543" i="101"/>
  <c r="E543" i="101"/>
  <c r="D543" i="101"/>
  <c r="C543" i="101"/>
  <c r="Q542" i="101"/>
  <c r="P542" i="101"/>
  <c r="N542" i="101"/>
  <c r="M542" i="101"/>
  <c r="L542" i="101"/>
  <c r="K542" i="101"/>
  <c r="J542" i="101"/>
  <c r="H542" i="101"/>
  <c r="G542" i="101"/>
  <c r="F542" i="101"/>
  <c r="E542" i="101"/>
  <c r="D542" i="101"/>
  <c r="C542" i="101"/>
  <c r="P541" i="101"/>
  <c r="Q541" i="101" s="1"/>
  <c r="N541" i="101"/>
  <c r="M541" i="101"/>
  <c r="L541" i="101"/>
  <c r="K541" i="101"/>
  <c r="J541" i="101"/>
  <c r="H541" i="101"/>
  <c r="G541" i="101"/>
  <c r="F541" i="101"/>
  <c r="E541" i="101"/>
  <c r="D541" i="101"/>
  <c r="C541" i="101"/>
  <c r="P539" i="101"/>
  <c r="Q539" i="101" s="1"/>
  <c r="N539" i="101"/>
  <c r="M539" i="101"/>
  <c r="L539" i="101"/>
  <c r="K539" i="101"/>
  <c r="J539" i="101"/>
  <c r="H539" i="101"/>
  <c r="G539" i="101"/>
  <c r="F539" i="101"/>
  <c r="E539" i="101"/>
  <c r="D539" i="101"/>
  <c r="C539" i="101"/>
  <c r="P538" i="101"/>
  <c r="Q538" i="101" s="1"/>
  <c r="N538" i="101"/>
  <c r="M538" i="101"/>
  <c r="L538" i="101"/>
  <c r="K538" i="101"/>
  <c r="J538" i="101"/>
  <c r="H538" i="101"/>
  <c r="G538" i="101"/>
  <c r="F538" i="101"/>
  <c r="E538" i="101"/>
  <c r="D538" i="101"/>
  <c r="C538" i="101"/>
  <c r="P537" i="101"/>
  <c r="Q537" i="101" s="1"/>
  <c r="N537" i="101"/>
  <c r="M537" i="101"/>
  <c r="L537" i="101"/>
  <c r="K537" i="101"/>
  <c r="J537" i="101"/>
  <c r="H537" i="101"/>
  <c r="G537" i="101"/>
  <c r="F537" i="101"/>
  <c r="E537" i="101"/>
  <c r="D537" i="101"/>
  <c r="C537" i="101"/>
  <c r="Q535" i="101"/>
  <c r="P535" i="101"/>
  <c r="N535" i="101"/>
  <c r="M535" i="101"/>
  <c r="L535" i="101"/>
  <c r="K535" i="101"/>
  <c r="J535" i="101"/>
  <c r="H535" i="101"/>
  <c r="G535" i="101"/>
  <c r="F535" i="101"/>
  <c r="E535" i="101"/>
  <c r="D535" i="101"/>
  <c r="C535" i="101"/>
  <c r="P534" i="101"/>
  <c r="Q534" i="101" s="1"/>
  <c r="N534" i="101"/>
  <c r="M534" i="101"/>
  <c r="L534" i="101"/>
  <c r="K534" i="101"/>
  <c r="J534" i="101"/>
  <c r="H534" i="101"/>
  <c r="G534" i="101"/>
  <c r="F534" i="101"/>
  <c r="E534" i="101"/>
  <c r="D534" i="101"/>
  <c r="C534" i="101"/>
  <c r="P533" i="101"/>
  <c r="Q533" i="101" s="1"/>
  <c r="N533" i="101"/>
  <c r="M533" i="101"/>
  <c r="L533" i="101"/>
  <c r="K533" i="101"/>
  <c r="J533" i="101"/>
  <c r="H533" i="101"/>
  <c r="G533" i="101"/>
  <c r="F533" i="101"/>
  <c r="E533" i="101"/>
  <c r="D533" i="101"/>
  <c r="C533" i="101"/>
  <c r="Q531" i="101"/>
  <c r="P531" i="101"/>
  <c r="N531" i="101"/>
  <c r="M531" i="101"/>
  <c r="L531" i="101"/>
  <c r="K531" i="101"/>
  <c r="J531" i="101"/>
  <c r="H531" i="101"/>
  <c r="G531" i="101"/>
  <c r="F531" i="101"/>
  <c r="E531" i="101"/>
  <c r="D531" i="101"/>
  <c r="C531" i="101"/>
  <c r="P530" i="101"/>
  <c r="Q530" i="101" s="1"/>
  <c r="N530" i="101"/>
  <c r="M530" i="101"/>
  <c r="L530" i="101"/>
  <c r="K530" i="101"/>
  <c r="J530" i="101"/>
  <c r="H530" i="101"/>
  <c r="G530" i="101"/>
  <c r="F530" i="101"/>
  <c r="E530" i="101"/>
  <c r="D530" i="101"/>
  <c r="C530" i="101"/>
  <c r="P529" i="101"/>
  <c r="Q529" i="101" s="1"/>
  <c r="N529" i="101"/>
  <c r="M529" i="101"/>
  <c r="L529" i="101"/>
  <c r="K529" i="101"/>
  <c r="J529" i="101"/>
  <c r="H529" i="101"/>
  <c r="G529" i="101"/>
  <c r="F529" i="101"/>
  <c r="E529" i="101"/>
  <c r="D529" i="101"/>
  <c r="C529" i="101"/>
  <c r="Q527" i="101"/>
  <c r="P527" i="101"/>
  <c r="N527" i="101"/>
  <c r="M527" i="101"/>
  <c r="L527" i="101"/>
  <c r="K527" i="101"/>
  <c r="K528" i="101" s="1"/>
  <c r="J527" i="101"/>
  <c r="H527" i="101"/>
  <c r="G527" i="101"/>
  <c r="F527" i="101"/>
  <c r="E527" i="101"/>
  <c r="D527" i="101"/>
  <c r="C527" i="101"/>
  <c r="P526" i="101"/>
  <c r="Q526" i="101" s="1"/>
  <c r="N526" i="101"/>
  <c r="M526" i="101"/>
  <c r="L526" i="101"/>
  <c r="K526" i="101"/>
  <c r="J526" i="101"/>
  <c r="H526" i="101"/>
  <c r="G526" i="101"/>
  <c r="F526" i="101"/>
  <c r="E526" i="101"/>
  <c r="D526" i="101"/>
  <c r="C526" i="101"/>
  <c r="P525" i="101"/>
  <c r="Q525" i="101" s="1"/>
  <c r="N525" i="101"/>
  <c r="M525" i="101"/>
  <c r="L525" i="101"/>
  <c r="K525" i="101"/>
  <c r="J525" i="101"/>
  <c r="H525" i="101"/>
  <c r="G525" i="101"/>
  <c r="F525" i="101"/>
  <c r="E525" i="101"/>
  <c r="D525" i="101"/>
  <c r="C525" i="101"/>
  <c r="Q523" i="101"/>
  <c r="P523" i="101"/>
  <c r="N523" i="101"/>
  <c r="M523" i="101"/>
  <c r="L523" i="101"/>
  <c r="K523" i="101"/>
  <c r="J523" i="101"/>
  <c r="H523" i="101"/>
  <c r="G523" i="101"/>
  <c r="F523" i="101"/>
  <c r="E523" i="101"/>
  <c r="D523" i="101"/>
  <c r="C523" i="101"/>
  <c r="P522" i="101"/>
  <c r="Q522" i="101" s="1"/>
  <c r="N522" i="101"/>
  <c r="M522" i="101"/>
  <c r="L522" i="101"/>
  <c r="K522" i="101"/>
  <c r="J522" i="101"/>
  <c r="H522" i="101"/>
  <c r="G522" i="101"/>
  <c r="F522" i="101"/>
  <c r="E522" i="101"/>
  <c r="D522" i="101"/>
  <c r="C522" i="101"/>
  <c r="P521" i="101"/>
  <c r="Q521" i="101" s="1"/>
  <c r="N521" i="101"/>
  <c r="M521" i="101"/>
  <c r="L521" i="101"/>
  <c r="K521" i="101"/>
  <c r="J521" i="101"/>
  <c r="H521" i="101"/>
  <c r="G521" i="101"/>
  <c r="F521" i="101"/>
  <c r="E521" i="101"/>
  <c r="D521" i="101"/>
  <c r="C521" i="101"/>
  <c r="P519" i="101"/>
  <c r="Q519" i="101" s="1"/>
  <c r="N519" i="101"/>
  <c r="M519" i="101"/>
  <c r="L519" i="101"/>
  <c r="K519" i="101"/>
  <c r="J519" i="101"/>
  <c r="H519" i="101"/>
  <c r="G519" i="101"/>
  <c r="F519" i="101"/>
  <c r="E519" i="101"/>
  <c r="D519" i="101"/>
  <c r="C519" i="101"/>
  <c r="Q518" i="101"/>
  <c r="P518" i="101"/>
  <c r="N518" i="101"/>
  <c r="M518" i="101"/>
  <c r="L518" i="101"/>
  <c r="K518" i="101"/>
  <c r="J518" i="101"/>
  <c r="H518" i="101"/>
  <c r="G518" i="101"/>
  <c r="F518" i="101"/>
  <c r="E518" i="101"/>
  <c r="D518" i="101"/>
  <c r="C518" i="101"/>
  <c r="P517" i="101"/>
  <c r="Q517" i="101" s="1"/>
  <c r="N517" i="101"/>
  <c r="M517" i="101"/>
  <c r="L517" i="101"/>
  <c r="L569" i="101" s="1"/>
  <c r="K517" i="101"/>
  <c r="J517" i="101"/>
  <c r="H517" i="101"/>
  <c r="G517" i="101"/>
  <c r="F517" i="101"/>
  <c r="E517" i="101"/>
  <c r="D517" i="101"/>
  <c r="C517" i="101"/>
  <c r="P515" i="101"/>
  <c r="Q515" i="101" s="1"/>
  <c r="N515" i="101"/>
  <c r="M515" i="101"/>
  <c r="L515" i="101"/>
  <c r="K515" i="101"/>
  <c r="J515" i="101"/>
  <c r="H515" i="101"/>
  <c r="G515" i="101"/>
  <c r="F515" i="101"/>
  <c r="E515" i="101"/>
  <c r="D515" i="101"/>
  <c r="C515" i="101"/>
  <c r="P514" i="101"/>
  <c r="Q514" i="101" s="1"/>
  <c r="N514" i="101"/>
  <c r="M514" i="101"/>
  <c r="L514" i="101"/>
  <c r="K514" i="101"/>
  <c r="J514" i="101"/>
  <c r="H514" i="101"/>
  <c r="G514" i="101"/>
  <c r="F514" i="101"/>
  <c r="E514" i="101"/>
  <c r="D514" i="101"/>
  <c r="C514" i="101"/>
  <c r="P513" i="101"/>
  <c r="Q513" i="101" s="1"/>
  <c r="N513" i="101"/>
  <c r="M513" i="101"/>
  <c r="L513" i="101"/>
  <c r="K513" i="101"/>
  <c r="J513" i="101"/>
  <c r="O513" i="101" s="1"/>
  <c r="H513" i="101"/>
  <c r="G513" i="101"/>
  <c r="F513" i="101"/>
  <c r="E513" i="101"/>
  <c r="D513" i="101"/>
  <c r="C513" i="101"/>
  <c r="D512" i="101"/>
  <c r="P511" i="101"/>
  <c r="N511" i="101"/>
  <c r="M511" i="101"/>
  <c r="M512" i="101" s="1"/>
  <c r="L511" i="101"/>
  <c r="K511" i="101"/>
  <c r="J511" i="101"/>
  <c r="H511" i="101"/>
  <c r="G511" i="101"/>
  <c r="F511" i="101"/>
  <c r="E511" i="101"/>
  <c r="D511" i="101"/>
  <c r="C511" i="101"/>
  <c r="P510" i="101"/>
  <c r="Q510" i="101" s="1"/>
  <c r="N510" i="101"/>
  <c r="M510" i="101"/>
  <c r="L510" i="101"/>
  <c r="K510" i="101"/>
  <c r="J510" i="101"/>
  <c r="H510" i="101"/>
  <c r="G510" i="101"/>
  <c r="F510" i="101"/>
  <c r="E510" i="101"/>
  <c r="D510" i="101"/>
  <c r="C510" i="101"/>
  <c r="P509" i="101"/>
  <c r="N509" i="101"/>
  <c r="M509" i="101"/>
  <c r="L509" i="101"/>
  <c r="K509" i="101"/>
  <c r="J509" i="101"/>
  <c r="H509" i="101"/>
  <c r="G509" i="101"/>
  <c r="F509" i="101"/>
  <c r="E509" i="101"/>
  <c r="D509" i="101"/>
  <c r="C509" i="101"/>
  <c r="M488" i="101"/>
  <c r="Q485" i="101"/>
  <c r="O485" i="101"/>
  <c r="I485" i="101"/>
  <c r="R485" i="101" s="1"/>
  <c r="Q484" i="101"/>
  <c r="O484" i="101"/>
  <c r="I484" i="101"/>
  <c r="Q483" i="101"/>
  <c r="O483" i="101"/>
  <c r="I483" i="101"/>
  <c r="P481" i="101"/>
  <c r="N481" i="101"/>
  <c r="N489" i="101" s="1"/>
  <c r="M481" i="101"/>
  <c r="M489" i="101" s="1"/>
  <c r="L481" i="101"/>
  <c r="L489" i="101" s="1"/>
  <c r="K481" i="101"/>
  <c r="K489" i="101" s="1"/>
  <c r="J481" i="101"/>
  <c r="J489" i="101" s="1"/>
  <c r="H481" i="101"/>
  <c r="H489" i="101" s="1"/>
  <c r="G481" i="101"/>
  <c r="G489" i="101" s="1"/>
  <c r="F481" i="101"/>
  <c r="F489" i="101" s="1"/>
  <c r="E481" i="101"/>
  <c r="D481" i="101"/>
  <c r="C481" i="101"/>
  <c r="C489" i="101" s="1"/>
  <c r="P480" i="101"/>
  <c r="Q480" i="101" s="1"/>
  <c r="N480" i="101"/>
  <c r="N488" i="101" s="1"/>
  <c r="M480" i="101"/>
  <c r="L480" i="101"/>
  <c r="L488" i="101" s="1"/>
  <c r="K480" i="101"/>
  <c r="K488" i="101" s="1"/>
  <c r="J480" i="101"/>
  <c r="H480" i="101"/>
  <c r="H488" i="101" s="1"/>
  <c r="G480" i="101"/>
  <c r="G488" i="101" s="1"/>
  <c r="F480" i="101"/>
  <c r="F488" i="101" s="1"/>
  <c r="E480" i="101"/>
  <c r="D480" i="101"/>
  <c r="D488" i="101" s="1"/>
  <c r="C480" i="101"/>
  <c r="C488" i="101" s="1"/>
  <c r="P479" i="101"/>
  <c r="N479" i="101"/>
  <c r="N487" i="101" s="1"/>
  <c r="M479" i="101"/>
  <c r="M487" i="101" s="1"/>
  <c r="L479" i="101"/>
  <c r="L487" i="101" s="1"/>
  <c r="K479" i="101"/>
  <c r="K487" i="101" s="1"/>
  <c r="J479" i="101"/>
  <c r="J487" i="101" s="1"/>
  <c r="H479" i="101"/>
  <c r="H487" i="101" s="1"/>
  <c r="G479" i="101"/>
  <c r="G487" i="101" s="1"/>
  <c r="F479" i="101"/>
  <c r="F487" i="101" s="1"/>
  <c r="E479" i="101"/>
  <c r="E487" i="101" s="1"/>
  <c r="D479" i="101"/>
  <c r="D487" i="101" s="1"/>
  <c r="C479" i="101"/>
  <c r="C487" i="101" s="1"/>
  <c r="Q477" i="101"/>
  <c r="O477" i="101"/>
  <c r="I477" i="101"/>
  <c r="Q476" i="101"/>
  <c r="O476" i="101"/>
  <c r="I476" i="101"/>
  <c r="R476" i="101" s="1"/>
  <c r="Q475" i="101"/>
  <c r="O475" i="101"/>
  <c r="I475" i="101"/>
  <c r="Q473" i="101"/>
  <c r="O473" i="101"/>
  <c r="I473" i="101"/>
  <c r="Q472" i="101"/>
  <c r="O472" i="101"/>
  <c r="R472" i="101" s="1"/>
  <c r="I472" i="101"/>
  <c r="Q471" i="101"/>
  <c r="O471" i="101"/>
  <c r="I471" i="101"/>
  <c r="Q469" i="101"/>
  <c r="O469" i="101"/>
  <c r="I469" i="101"/>
  <c r="R469" i="101" s="1"/>
  <c r="Q468" i="101"/>
  <c r="O468" i="101"/>
  <c r="I468" i="101"/>
  <c r="Q467" i="101"/>
  <c r="O467" i="101"/>
  <c r="I467" i="101"/>
  <c r="Q465" i="101"/>
  <c r="O465" i="101"/>
  <c r="I465" i="101"/>
  <c r="Q464" i="101"/>
  <c r="O464" i="101"/>
  <c r="I464" i="101"/>
  <c r="Q463" i="101"/>
  <c r="O463" i="101"/>
  <c r="I463" i="101"/>
  <c r="Q461" i="101"/>
  <c r="O461" i="101"/>
  <c r="I461" i="101"/>
  <c r="Q460" i="101"/>
  <c r="O460" i="101"/>
  <c r="I460" i="101"/>
  <c r="Q459" i="101"/>
  <c r="O459" i="101"/>
  <c r="I459" i="101"/>
  <c r="Q457" i="101"/>
  <c r="O457" i="101"/>
  <c r="I457" i="101"/>
  <c r="Q456" i="101"/>
  <c r="O456" i="101"/>
  <c r="I456" i="101"/>
  <c r="Q455" i="101"/>
  <c r="O455" i="101"/>
  <c r="I455" i="101"/>
  <c r="R455" i="101" s="1"/>
  <c r="Q453" i="101"/>
  <c r="O453" i="101"/>
  <c r="I453" i="101"/>
  <c r="Q452" i="101"/>
  <c r="O452" i="101"/>
  <c r="I452" i="101"/>
  <c r="Q451" i="101"/>
  <c r="O451" i="101"/>
  <c r="R451" i="101" s="1"/>
  <c r="I451" i="101"/>
  <c r="Q449" i="101"/>
  <c r="O449" i="101"/>
  <c r="I449" i="101"/>
  <c r="Q448" i="101"/>
  <c r="O448" i="101"/>
  <c r="I448" i="101"/>
  <c r="R447" i="101"/>
  <c r="Q447" i="101"/>
  <c r="O447" i="101"/>
  <c r="I447" i="101"/>
  <c r="Q445" i="101"/>
  <c r="O445" i="101"/>
  <c r="I445" i="101"/>
  <c r="Q444" i="101"/>
  <c r="O444" i="101"/>
  <c r="I444" i="101"/>
  <c r="Q443" i="101"/>
  <c r="O443" i="101"/>
  <c r="I443" i="101"/>
  <c r="Q441" i="101"/>
  <c r="O441" i="101"/>
  <c r="I441" i="101"/>
  <c r="Q440" i="101"/>
  <c r="O440" i="101"/>
  <c r="I440" i="101"/>
  <c r="Q439" i="101"/>
  <c r="O439" i="101"/>
  <c r="I439" i="101"/>
  <c r="Q437" i="101"/>
  <c r="O437" i="101"/>
  <c r="I437" i="101"/>
  <c r="R437" i="101" s="1"/>
  <c r="Q436" i="101"/>
  <c r="O436" i="101"/>
  <c r="I436" i="101"/>
  <c r="Q435" i="101"/>
  <c r="O435" i="101"/>
  <c r="I435" i="101"/>
  <c r="Q433" i="101"/>
  <c r="O433" i="101"/>
  <c r="I433" i="101"/>
  <c r="Q432" i="101"/>
  <c r="O432" i="101"/>
  <c r="I432" i="101"/>
  <c r="Q431" i="101"/>
  <c r="O431" i="101"/>
  <c r="I431" i="101"/>
  <c r="Q429" i="101"/>
  <c r="O429" i="101"/>
  <c r="I429" i="101"/>
  <c r="Q428" i="101"/>
  <c r="O428" i="101"/>
  <c r="I428" i="101"/>
  <c r="Q427" i="101"/>
  <c r="O427" i="101"/>
  <c r="I427" i="101"/>
  <c r="Q403" i="101"/>
  <c r="O403" i="101"/>
  <c r="I403" i="101"/>
  <c r="Q402" i="101"/>
  <c r="O402" i="101"/>
  <c r="I402" i="101"/>
  <c r="Q401" i="101"/>
  <c r="O401" i="101"/>
  <c r="I401" i="101"/>
  <c r="Q399" i="101"/>
  <c r="O399" i="101"/>
  <c r="I399" i="101"/>
  <c r="Q398" i="101"/>
  <c r="O398" i="101"/>
  <c r="I398" i="101"/>
  <c r="Q397" i="101"/>
  <c r="O397" i="101"/>
  <c r="I397" i="101"/>
  <c r="Q395" i="101"/>
  <c r="O395" i="101"/>
  <c r="I395" i="101"/>
  <c r="Q394" i="101"/>
  <c r="O394" i="101"/>
  <c r="I394" i="101"/>
  <c r="Q393" i="101"/>
  <c r="O393" i="101"/>
  <c r="I393" i="101"/>
  <c r="Q391" i="101"/>
  <c r="O391" i="101"/>
  <c r="I391" i="101"/>
  <c r="Q390" i="101"/>
  <c r="O390" i="101"/>
  <c r="I390" i="101"/>
  <c r="R390" i="101" s="1"/>
  <c r="Q389" i="101"/>
  <c r="O389" i="101"/>
  <c r="I389" i="101"/>
  <c r="Q387" i="101"/>
  <c r="O387" i="101"/>
  <c r="I387" i="101"/>
  <c r="Q386" i="101"/>
  <c r="O386" i="101"/>
  <c r="I386" i="101"/>
  <c r="Q385" i="101"/>
  <c r="O385" i="101"/>
  <c r="I385" i="101"/>
  <c r="Q383" i="101"/>
  <c r="O383" i="101"/>
  <c r="I383" i="101"/>
  <c r="Q382" i="101"/>
  <c r="O382" i="101"/>
  <c r="I382" i="101"/>
  <c r="Q381" i="101"/>
  <c r="O381" i="101"/>
  <c r="I381" i="101"/>
  <c r="Q379" i="101"/>
  <c r="O379" i="101"/>
  <c r="I379" i="101"/>
  <c r="Q378" i="101"/>
  <c r="O378" i="101"/>
  <c r="I378" i="101"/>
  <c r="R378" i="101" s="1"/>
  <c r="Q377" i="101"/>
  <c r="O377" i="101"/>
  <c r="I377" i="101"/>
  <c r="Q375" i="101"/>
  <c r="O375" i="101"/>
  <c r="I375" i="101"/>
  <c r="Q374" i="101"/>
  <c r="O374" i="101"/>
  <c r="I374" i="101"/>
  <c r="Q373" i="101"/>
  <c r="O373" i="101"/>
  <c r="I373" i="101"/>
  <c r="Q371" i="101"/>
  <c r="O371" i="101"/>
  <c r="I371" i="101"/>
  <c r="Q370" i="101"/>
  <c r="O370" i="101"/>
  <c r="I370" i="101"/>
  <c r="Q369" i="101"/>
  <c r="O369" i="101"/>
  <c r="I369" i="101"/>
  <c r="Q367" i="101"/>
  <c r="O367" i="101"/>
  <c r="I367" i="101"/>
  <c r="R366" i="101"/>
  <c r="Q366" i="101"/>
  <c r="O366" i="101"/>
  <c r="I366" i="101"/>
  <c r="Q365" i="101"/>
  <c r="O365" i="101"/>
  <c r="I365" i="101"/>
  <c r="Q363" i="101"/>
  <c r="O363" i="101"/>
  <c r="I363" i="101"/>
  <c r="Q362" i="101"/>
  <c r="O362" i="101"/>
  <c r="I362" i="101"/>
  <c r="Q361" i="101"/>
  <c r="O361" i="101"/>
  <c r="I361" i="101"/>
  <c r="R359" i="101"/>
  <c r="Q359" i="101"/>
  <c r="O359" i="101"/>
  <c r="I359" i="101"/>
  <c r="Q358" i="101"/>
  <c r="O358" i="101"/>
  <c r="I358" i="101"/>
  <c r="R358" i="101" s="1"/>
  <c r="Q357" i="101"/>
  <c r="O357" i="101"/>
  <c r="I357" i="101"/>
  <c r="Q355" i="101"/>
  <c r="O355" i="101"/>
  <c r="I355" i="101"/>
  <c r="R355" i="101" s="1"/>
  <c r="Q354" i="101"/>
  <c r="O354" i="101"/>
  <c r="I354" i="101"/>
  <c r="Q353" i="101"/>
  <c r="O353" i="101"/>
  <c r="I353" i="101"/>
  <c r="Q351" i="101"/>
  <c r="O351" i="101"/>
  <c r="I351" i="101"/>
  <c r="Q350" i="101"/>
  <c r="O350" i="101"/>
  <c r="I350" i="101"/>
  <c r="Q349" i="101"/>
  <c r="O349" i="101"/>
  <c r="I349" i="101"/>
  <c r="P347" i="101"/>
  <c r="N347" i="101"/>
  <c r="N407" i="101" s="1"/>
  <c r="M347" i="101"/>
  <c r="M407" i="101" s="1"/>
  <c r="L347" i="101"/>
  <c r="L407" i="101" s="1"/>
  <c r="K347" i="101"/>
  <c r="K407" i="101" s="1"/>
  <c r="J347" i="101"/>
  <c r="J407" i="101" s="1"/>
  <c r="H347" i="101"/>
  <c r="H407" i="101" s="1"/>
  <c r="G347" i="101"/>
  <c r="G407" i="101" s="1"/>
  <c r="F347" i="101"/>
  <c r="F407" i="101" s="1"/>
  <c r="E347" i="101"/>
  <c r="E407" i="101" s="1"/>
  <c r="D347" i="101"/>
  <c r="D407" i="101" s="1"/>
  <c r="C347" i="101"/>
  <c r="C407" i="101" s="1"/>
  <c r="P346" i="101"/>
  <c r="Q346" i="101" s="1"/>
  <c r="N346" i="101"/>
  <c r="N406" i="101" s="1"/>
  <c r="M346" i="101"/>
  <c r="M406" i="101" s="1"/>
  <c r="L346" i="101"/>
  <c r="L406" i="101" s="1"/>
  <c r="K346" i="101"/>
  <c r="K406" i="101" s="1"/>
  <c r="J346" i="101"/>
  <c r="J406" i="101" s="1"/>
  <c r="H346" i="101"/>
  <c r="H406" i="101" s="1"/>
  <c r="G346" i="101"/>
  <c r="G406" i="101" s="1"/>
  <c r="F346" i="101"/>
  <c r="E346" i="101"/>
  <c r="E406" i="101" s="1"/>
  <c r="D346" i="101"/>
  <c r="D406" i="101" s="1"/>
  <c r="C346" i="101"/>
  <c r="C406" i="101" s="1"/>
  <c r="P345" i="101"/>
  <c r="P405" i="101" s="1"/>
  <c r="Q405" i="101" s="1"/>
  <c r="N345" i="101"/>
  <c r="N405" i="101" s="1"/>
  <c r="M345" i="101"/>
  <c r="M405" i="101" s="1"/>
  <c r="L345" i="101"/>
  <c r="O345" i="101" s="1"/>
  <c r="K345" i="101"/>
  <c r="K405" i="101" s="1"/>
  <c r="J345" i="101"/>
  <c r="J405" i="101" s="1"/>
  <c r="H345" i="101"/>
  <c r="H405" i="101" s="1"/>
  <c r="G345" i="101"/>
  <c r="G405" i="101" s="1"/>
  <c r="F345" i="101"/>
  <c r="F405" i="101" s="1"/>
  <c r="E345" i="101"/>
  <c r="E405" i="101" s="1"/>
  <c r="D345" i="101"/>
  <c r="D405" i="101" s="1"/>
  <c r="C345" i="101"/>
  <c r="C405" i="101" s="1"/>
  <c r="P322" i="101"/>
  <c r="P321" i="101"/>
  <c r="Q321" i="101" s="1"/>
  <c r="N321" i="101"/>
  <c r="M321" i="101"/>
  <c r="L321" i="101"/>
  <c r="K321" i="101"/>
  <c r="J321" i="101"/>
  <c r="H321" i="101"/>
  <c r="G321" i="101"/>
  <c r="G75" i="101" s="1"/>
  <c r="F321" i="101"/>
  <c r="E321" i="101"/>
  <c r="D321" i="101"/>
  <c r="C321" i="101"/>
  <c r="P320" i="101"/>
  <c r="Q320" i="101" s="1"/>
  <c r="N320" i="101"/>
  <c r="M320" i="101"/>
  <c r="L320" i="101"/>
  <c r="L74" i="101" s="1"/>
  <c r="K320" i="101"/>
  <c r="J320" i="101"/>
  <c r="H320" i="101"/>
  <c r="G320" i="101"/>
  <c r="F320" i="101"/>
  <c r="E320" i="101"/>
  <c r="D320" i="101"/>
  <c r="C320" i="101"/>
  <c r="P319" i="101"/>
  <c r="Q319" i="101" s="1"/>
  <c r="N319" i="101"/>
  <c r="M319" i="101"/>
  <c r="L319" i="101"/>
  <c r="K319" i="101"/>
  <c r="J319" i="101"/>
  <c r="H319" i="101"/>
  <c r="H73" i="101" s="1"/>
  <c r="G319" i="101"/>
  <c r="G73" i="101" s="1"/>
  <c r="F319" i="101"/>
  <c r="E319" i="101"/>
  <c r="D319" i="101"/>
  <c r="C319" i="101"/>
  <c r="P317" i="101"/>
  <c r="Q317" i="101" s="1"/>
  <c r="N317" i="101"/>
  <c r="M317" i="101"/>
  <c r="L317" i="101"/>
  <c r="K317" i="101"/>
  <c r="J317" i="101"/>
  <c r="H317" i="101"/>
  <c r="G317" i="101"/>
  <c r="F317" i="101"/>
  <c r="E317" i="101"/>
  <c r="D317" i="101"/>
  <c r="D71" i="101" s="1"/>
  <c r="C317" i="101"/>
  <c r="C71" i="101" s="1"/>
  <c r="P316" i="101"/>
  <c r="Q316" i="101" s="1"/>
  <c r="N316" i="101"/>
  <c r="M316" i="101"/>
  <c r="L316" i="101"/>
  <c r="K316" i="101"/>
  <c r="J316" i="101"/>
  <c r="H316" i="101"/>
  <c r="G316" i="101"/>
  <c r="F316" i="101"/>
  <c r="E316" i="101"/>
  <c r="D316" i="101"/>
  <c r="C316" i="101"/>
  <c r="P315" i="101"/>
  <c r="Q315" i="101" s="1"/>
  <c r="N315" i="101"/>
  <c r="N69" i="101" s="1"/>
  <c r="M315" i="101"/>
  <c r="M69" i="101" s="1"/>
  <c r="L315" i="101"/>
  <c r="K315" i="101"/>
  <c r="J315" i="101"/>
  <c r="H315" i="101"/>
  <c r="G315" i="101"/>
  <c r="F315" i="101"/>
  <c r="E315" i="101"/>
  <c r="E69" i="101" s="1"/>
  <c r="D315" i="101"/>
  <c r="C315" i="101"/>
  <c r="P313" i="101"/>
  <c r="Q313" i="101" s="1"/>
  <c r="N313" i="101"/>
  <c r="M313" i="101"/>
  <c r="L313" i="101"/>
  <c r="K313" i="101"/>
  <c r="O313" i="101" s="1"/>
  <c r="J313" i="101"/>
  <c r="J67" i="101" s="1"/>
  <c r="H313" i="101"/>
  <c r="G313" i="101"/>
  <c r="F313" i="101"/>
  <c r="E313" i="101"/>
  <c r="D313" i="101"/>
  <c r="C313" i="101"/>
  <c r="P312" i="101"/>
  <c r="N312" i="101"/>
  <c r="M312" i="101"/>
  <c r="L312" i="101"/>
  <c r="K312" i="101"/>
  <c r="J312" i="101"/>
  <c r="H312" i="101"/>
  <c r="G312" i="101"/>
  <c r="F312" i="101"/>
  <c r="F66" i="101" s="1"/>
  <c r="E312" i="101"/>
  <c r="E66" i="101" s="1"/>
  <c r="D312" i="101"/>
  <c r="C312" i="101"/>
  <c r="P311" i="101"/>
  <c r="Q311" i="101" s="1"/>
  <c r="N311" i="101"/>
  <c r="M311" i="101"/>
  <c r="L311" i="101"/>
  <c r="K311" i="101"/>
  <c r="K65" i="101" s="1"/>
  <c r="J311" i="101"/>
  <c r="H311" i="101"/>
  <c r="G311" i="101"/>
  <c r="F311" i="101"/>
  <c r="E311" i="101"/>
  <c r="D311" i="101"/>
  <c r="C311" i="101"/>
  <c r="C65" i="101" s="1"/>
  <c r="P309" i="101"/>
  <c r="N309" i="101"/>
  <c r="N63" i="101" s="1"/>
  <c r="M309" i="101"/>
  <c r="L309" i="101"/>
  <c r="K309" i="101"/>
  <c r="J309" i="101"/>
  <c r="H309" i="101"/>
  <c r="G309" i="101"/>
  <c r="G63" i="101" s="1"/>
  <c r="F309" i="101"/>
  <c r="F63" i="101" s="1"/>
  <c r="E309" i="101"/>
  <c r="E63" i="101" s="1"/>
  <c r="D309" i="101"/>
  <c r="C309" i="101"/>
  <c r="Q308" i="101"/>
  <c r="P308" i="101"/>
  <c r="N308" i="101"/>
  <c r="M308" i="101"/>
  <c r="L308" i="101"/>
  <c r="K308" i="101"/>
  <c r="J308" i="101"/>
  <c r="H308" i="101"/>
  <c r="G308" i="101"/>
  <c r="F308" i="101"/>
  <c r="E308" i="101"/>
  <c r="D308" i="101"/>
  <c r="D62" i="101" s="1"/>
  <c r="C308" i="101"/>
  <c r="C62" i="101" s="1"/>
  <c r="P307" i="101"/>
  <c r="Q307" i="101" s="1"/>
  <c r="N307" i="101"/>
  <c r="M307" i="101"/>
  <c r="L307" i="101"/>
  <c r="K307" i="101"/>
  <c r="O307" i="101" s="1"/>
  <c r="J307" i="101"/>
  <c r="J61" i="101" s="1"/>
  <c r="H307" i="101"/>
  <c r="H61" i="101" s="1"/>
  <c r="G307" i="101"/>
  <c r="F307" i="101"/>
  <c r="E307" i="101"/>
  <c r="D307" i="101"/>
  <c r="C307" i="101"/>
  <c r="P305" i="101"/>
  <c r="Q305" i="101" s="1"/>
  <c r="N305" i="101"/>
  <c r="N59" i="101" s="1"/>
  <c r="M305" i="101"/>
  <c r="M59" i="101" s="1"/>
  <c r="L305" i="101"/>
  <c r="K305" i="101"/>
  <c r="J305" i="101"/>
  <c r="H305" i="101"/>
  <c r="G305" i="101"/>
  <c r="F305" i="101"/>
  <c r="E305" i="101"/>
  <c r="E59" i="101" s="1"/>
  <c r="D305" i="101"/>
  <c r="C305" i="101"/>
  <c r="Q304" i="101"/>
  <c r="P304" i="101"/>
  <c r="N304" i="101"/>
  <c r="M304" i="101"/>
  <c r="L304" i="101"/>
  <c r="K304" i="101"/>
  <c r="J304" i="101"/>
  <c r="H304" i="101"/>
  <c r="G304" i="101"/>
  <c r="G58" i="101" s="1"/>
  <c r="F304" i="101"/>
  <c r="E304" i="101"/>
  <c r="E58" i="101" s="1"/>
  <c r="D304" i="101"/>
  <c r="C304" i="101"/>
  <c r="P303" i="101"/>
  <c r="N303" i="101"/>
  <c r="N57" i="101" s="1"/>
  <c r="M303" i="101"/>
  <c r="L303" i="101"/>
  <c r="K303" i="101"/>
  <c r="J303" i="101"/>
  <c r="H303" i="101"/>
  <c r="G303" i="101"/>
  <c r="F303" i="101"/>
  <c r="F57" i="101" s="1"/>
  <c r="E303" i="101"/>
  <c r="E57" i="101" s="1"/>
  <c r="D303" i="101"/>
  <c r="C303" i="101"/>
  <c r="P301" i="101"/>
  <c r="Q301" i="101" s="1"/>
  <c r="N301" i="101"/>
  <c r="M301" i="101"/>
  <c r="L301" i="101"/>
  <c r="K301" i="101"/>
  <c r="J301" i="101"/>
  <c r="J55" i="101" s="1"/>
  <c r="H301" i="101"/>
  <c r="G301" i="101"/>
  <c r="F301" i="101"/>
  <c r="E301" i="101"/>
  <c r="D301" i="101"/>
  <c r="C301" i="101"/>
  <c r="P300" i="101"/>
  <c r="N300" i="101"/>
  <c r="N54" i="101" s="1"/>
  <c r="M300" i="101"/>
  <c r="L300" i="101"/>
  <c r="K300" i="101"/>
  <c r="J300" i="101"/>
  <c r="J54" i="101" s="1"/>
  <c r="H300" i="101"/>
  <c r="H54" i="101" s="1"/>
  <c r="G300" i="101"/>
  <c r="F300" i="101"/>
  <c r="F54" i="101" s="1"/>
  <c r="E300" i="101"/>
  <c r="E54" i="101" s="1"/>
  <c r="D300" i="101"/>
  <c r="C300" i="101"/>
  <c r="P299" i="101"/>
  <c r="N299" i="101"/>
  <c r="M299" i="101"/>
  <c r="L299" i="101"/>
  <c r="K299" i="101"/>
  <c r="J299" i="101"/>
  <c r="J53" i="101" s="1"/>
  <c r="H299" i="101"/>
  <c r="G299" i="101"/>
  <c r="G53" i="101" s="1"/>
  <c r="F299" i="101"/>
  <c r="E299" i="101"/>
  <c r="D299" i="101"/>
  <c r="C299" i="101"/>
  <c r="K298" i="101"/>
  <c r="P297" i="101"/>
  <c r="Q297" i="101" s="1"/>
  <c r="N297" i="101"/>
  <c r="N51" i="101" s="1"/>
  <c r="M297" i="101"/>
  <c r="L297" i="101"/>
  <c r="K297" i="101"/>
  <c r="J297" i="101"/>
  <c r="H297" i="101"/>
  <c r="G297" i="101"/>
  <c r="G51" i="101" s="1"/>
  <c r="F297" i="101"/>
  <c r="F51" i="101" s="1"/>
  <c r="E297" i="101"/>
  <c r="E51" i="101" s="1"/>
  <c r="D297" i="101"/>
  <c r="C297" i="101"/>
  <c r="P296" i="101"/>
  <c r="Q296" i="101" s="1"/>
  <c r="N296" i="101"/>
  <c r="M296" i="101"/>
  <c r="L296" i="101"/>
  <c r="L50" i="101" s="1"/>
  <c r="K296" i="101"/>
  <c r="K50" i="101" s="1"/>
  <c r="J296" i="101"/>
  <c r="J50" i="101" s="1"/>
  <c r="H296" i="101"/>
  <c r="G296" i="101"/>
  <c r="F296" i="101"/>
  <c r="E296" i="101"/>
  <c r="D296" i="101"/>
  <c r="C296" i="101"/>
  <c r="C50" i="101" s="1"/>
  <c r="P295" i="101"/>
  <c r="N295" i="101"/>
  <c r="M295" i="101"/>
  <c r="L295" i="101"/>
  <c r="K295" i="101"/>
  <c r="J295" i="101"/>
  <c r="H295" i="101"/>
  <c r="G295" i="101"/>
  <c r="F295" i="101"/>
  <c r="F49" i="101" s="1"/>
  <c r="E295" i="101"/>
  <c r="D295" i="101"/>
  <c r="C295" i="101"/>
  <c r="P293" i="101"/>
  <c r="Q293" i="101" s="1"/>
  <c r="N293" i="101"/>
  <c r="M293" i="101"/>
  <c r="L293" i="101"/>
  <c r="L47" i="101" s="1"/>
  <c r="K293" i="101"/>
  <c r="J293" i="101"/>
  <c r="H293" i="101"/>
  <c r="G293" i="101"/>
  <c r="F293" i="101"/>
  <c r="E293" i="101"/>
  <c r="D293" i="101"/>
  <c r="C293" i="101"/>
  <c r="C47" i="101" s="1"/>
  <c r="P292" i="101"/>
  <c r="Q292" i="101" s="1"/>
  <c r="N292" i="101"/>
  <c r="M292" i="101"/>
  <c r="L292" i="101"/>
  <c r="K292" i="101"/>
  <c r="J292" i="101"/>
  <c r="H292" i="101"/>
  <c r="G292" i="101"/>
  <c r="F292" i="101"/>
  <c r="E292" i="101"/>
  <c r="D292" i="101"/>
  <c r="C292" i="101"/>
  <c r="Q291" i="101"/>
  <c r="P291" i="101"/>
  <c r="N291" i="101"/>
  <c r="M291" i="101"/>
  <c r="L291" i="101"/>
  <c r="L45" i="101" s="1"/>
  <c r="K291" i="101"/>
  <c r="J291" i="101"/>
  <c r="H291" i="101"/>
  <c r="G291" i="101"/>
  <c r="F291" i="101"/>
  <c r="E291" i="101"/>
  <c r="D291" i="101"/>
  <c r="I291" i="101" s="1"/>
  <c r="C291" i="101"/>
  <c r="C45" i="101" s="1"/>
  <c r="P289" i="101"/>
  <c r="N289" i="101"/>
  <c r="M289" i="101"/>
  <c r="L289" i="101"/>
  <c r="K289" i="101"/>
  <c r="J289" i="101"/>
  <c r="H289" i="101"/>
  <c r="H43" i="101" s="1"/>
  <c r="G289" i="101"/>
  <c r="F289" i="101"/>
  <c r="E289" i="101"/>
  <c r="D289" i="101"/>
  <c r="C289" i="101"/>
  <c r="P288" i="101"/>
  <c r="Q288" i="101" s="1"/>
  <c r="N288" i="101"/>
  <c r="N42" i="101" s="1"/>
  <c r="M288" i="101"/>
  <c r="L288" i="101"/>
  <c r="K288" i="101"/>
  <c r="J288" i="101"/>
  <c r="H288" i="101"/>
  <c r="G288" i="101"/>
  <c r="F288" i="101"/>
  <c r="F42" i="101" s="1"/>
  <c r="E288" i="101"/>
  <c r="D288" i="101"/>
  <c r="C288" i="101"/>
  <c r="P287" i="101"/>
  <c r="Q287" i="101" s="1"/>
  <c r="N287" i="101"/>
  <c r="M287" i="101"/>
  <c r="L287" i="101"/>
  <c r="K287" i="101"/>
  <c r="K41" i="101" s="1"/>
  <c r="J287" i="101"/>
  <c r="H287" i="101"/>
  <c r="G287" i="101"/>
  <c r="F287" i="101"/>
  <c r="E287" i="101"/>
  <c r="D287" i="101"/>
  <c r="C287" i="101"/>
  <c r="P285" i="101"/>
  <c r="Q285" i="101" s="1"/>
  <c r="N285" i="101"/>
  <c r="N39" i="101" s="1"/>
  <c r="M285" i="101"/>
  <c r="L285" i="101"/>
  <c r="K285" i="101"/>
  <c r="J285" i="101"/>
  <c r="H285" i="101"/>
  <c r="H39" i="101" s="1"/>
  <c r="G285" i="101"/>
  <c r="F285" i="101"/>
  <c r="E285" i="101"/>
  <c r="E39" i="101" s="1"/>
  <c r="D285" i="101"/>
  <c r="C285" i="101"/>
  <c r="P284" i="101"/>
  <c r="N284" i="101"/>
  <c r="M284" i="101"/>
  <c r="L284" i="101"/>
  <c r="K284" i="101"/>
  <c r="J284" i="101"/>
  <c r="H284" i="101"/>
  <c r="G284" i="101"/>
  <c r="F284" i="101"/>
  <c r="F38" i="101" s="1"/>
  <c r="E284" i="101"/>
  <c r="D284" i="101"/>
  <c r="C284" i="101"/>
  <c r="P283" i="101"/>
  <c r="Q283" i="101" s="1"/>
  <c r="N283" i="101"/>
  <c r="M283" i="101"/>
  <c r="L283" i="101"/>
  <c r="K283" i="101"/>
  <c r="J283" i="101"/>
  <c r="H283" i="101"/>
  <c r="G283" i="101"/>
  <c r="F283" i="101"/>
  <c r="E283" i="101"/>
  <c r="E37" i="101" s="1"/>
  <c r="D283" i="101"/>
  <c r="C283" i="101"/>
  <c r="P281" i="101"/>
  <c r="Q281" i="101" s="1"/>
  <c r="N281" i="101"/>
  <c r="M281" i="101"/>
  <c r="L281" i="101"/>
  <c r="L35" i="101" s="1"/>
  <c r="K281" i="101"/>
  <c r="J281" i="101"/>
  <c r="H281" i="101"/>
  <c r="G281" i="101"/>
  <c r="F281" i="101"/>
  <c r="E281" i="101"/>
  <c r="D281" i="101"/>
  <c r="C281" i="101"/>
  <c r="P280" i="101"/>
  <c r="Q280" i="101" s="1"/>
  <c r="O280" i="101"/>
  <c r="N280" i="101"/>
  <c r="M280" i="101"/>
  <c r="L280" i="101"/>
  <c r="K280" i="101"/>
  <c r="J280" i="101"/>
  <c r="H280" i="101"/>
  <c r="G280" i="101"/>
  <c r="F280" i="101"/>
  <c r="E280" i="101"/>
  <c r="D280" i="101"/>
  <c r="C280" i="101"/>
  <c r="P279" i="101"/>
  <c r="Q279" i="101" s="1"/>
  <c r="N279" i="101"/>
  <c r="M279" i="101"/>
  <c r="L279" i="101"/>
  <c r="K279" i="101"/>
  <c r="J279" i="101"/>
  <c r="H279" i="101"/>
  <c r="G279" i="101"/>
  <c r="F279" i="101"/>
  <c r="E279" i="101"/>
  <c r="D279" i="101"/>
  <c r="C279" i="101"/>
  <c r="I279" i="101" s="1"/>
  <c r="Q277" i="101"/>
  <c r="P277" i="101"/>
  <c r="N277" i="101"/>
  <c r="M277" i="101"/>
  <c r="L277" i="101"/>
  <c r="K277" i="101"/>
  <c r="J277" i="101"/>
  <c r="J31" i="101" s="1"/>
  <c r="H277" i="101"/>
  <c r="G277" i="101"/>
  <c r="F277" i="101"/>
  <c r="E277" i="101"/>
  <c r="D277" i="101"/>
  <c r="C277" i="101"/>
  <c r="P276" i="101"/>
  <c r="Q276" i="101" s="1"/>
  <c r="N276" i="101"/>
  <c r="M276" i="101"/>
  <c r="L276" i="101"/>
  <c r="K276" i="101"/>
  <c r="J276" i="101"/>
  <c r="H276" i="101"/>
  <c r="G276" i="101"/>
  <c r="F276" i="101"/>
  <c r="E276" i="101"/>
  <c r="D276" i="101"/>
  <c r="C276" i="101"/>
  <c r="P275" i="101"/>
  <c r="Q275" i="101" s="1"/>
  <c r="N275" i="101"/>
  <c r="M275" i="101"/>
  <c r="L275" i="101"/>
  <c r="K275" i="101"/>
  <c r="O275" i="101" s="1"/>
  <c r="J275" i="101"/>
  <c r="H275" i="101"/>
  <c r="G275" i="101"/>
  <c r="F275" i="101"/>
  <c r="E275" i="101"/>
  <c r="D275" i="101"/>
  <c r="C275" i="101"/>
  <c r="Q273" i="101"/>
  <c r="P273" i="101"/>
  <c r="O273" i="101"/>
  <c r="N273" i="101"/>
  <c r="M273" i="101"/>
  <c r="L273" i="101"/>
  <c r="K273" i="101"/>
  <c r="J273" i="101"/>
  <c r="H273" i="101"/>
  <c r="H27" i="101" s="1"/>
  <c r="G273" i="101"/>
  <c r="F273" i="101"/>
  <c r="E273" i="101"/>
  <c r="D273" i="101"/>
  <c r="C273" i="101"/>
  <c r="P272" i="101"/>
  <c r="Q272" i="101" s="1"/>
  <c r="N272" i="101"/>
  <c r="M272" i="101"/>
  <c r="L272" i="101"/>
  <c r="L26" i="101" s="1"/>
  <c r="K272" i="101"/>
  <c r="J272" i="101"/>
  <c r="H272" i="101"/>
  <c r="G272" i="101"/>
  <c r="F272" i="101"/>
  <c r="E272" i="101"/>
  <c r="D272" i="101"/>
  <c r="D26" i="101" s="1"/>
  <c r="C272" i="101"/>
  <c r="Q271" i="101"/>
  <c r="P271" i="101"/>
  <c r="N271" i="101"/>
  <c r="M271" i="101"/>
  <c r="L271" i="101"/>
  <c r="K271" i="101"/>
  <c r="J271" i="101"/>
  <c r="H271" i="101"/>
  <c r="G271" i="101"/>
  <c r="F271" i="101"/>
  <c r="E271" i="101"/>
  <c r="D271" i="101"/>
  <c r="C271" i="101"/>
  <c r="P269" i="101"/>
  <c r="Q269" i="101" s="1"/>
  <c r="O269" i="101"/>
  <c r="N269" i="101"/>
  <c r="M269" i="101"/>
  <c r="L269" i="101"/>
  <c r="K269" i="101"/>
  <c r="J269" i="101"/>
  <c r="H269" i="101"/>
  <c r="G269" i="101"/>
  <c r="F269" i="101"/>
  <c r="F23" i="101" s="1"/>
  <c r="E269" i="101"/>
  <c r="E23" i="101" s="1"/>
  <c r="D269" i="101"/>
  <c r="C269" i="101"/>
  <c r="P268" i="101"/>
  <c r="Q268" i="101" s="1"/>
  <c r="N268" i="101"/>
  <c r="M268" i="101"/>
  <c r="L268" i="101"/>
  <c r="K268" i="101"/>
  <c r="J268" i="101"/>
  <c r="H268" i="101"/>
  <c r="G268" i="101"/>
  <c r="F268" i="101"/>
  <c r="E268" i="101"/>
  <c r="D268" i="101"/>
  <c r="C268" i="101"/>
  <c r="Q267" i="101"/>
  <c r="P267" i="101"/>
  <c r="N267" i="101"/>
  <c r="M267" i="101"/>
  <c r="L267" i="101"/>
  <c r="K267" i="101"/>
  <c r="J267" i="101"/>
  <c r="H267" i="101"/>
  <c r="G267" i="101"/>
  <c r="F267" i="101"/>
  <c r="E267" i="101"/>
  <c r="D267" i="101"/>
  <c r="C267" i="101"/>
  <c r="P265" i="101"/>
  <c r="Q265" i="101" s="1"/>
  <c r="N265" i="101"/>
  <c r="M265" i="101"/>
  <c r="L265" i="101"/>
  <c r="K265" i="101"/>
  <c r="J265" i="101"/>
  <c r="H265" i="101"/>
  <c r="G265" i="101"/>
  <c r="F265" i="101"/>
  <c r="E265" i="101"/>
  <c r="D265" i="101"/>
  <c r="C265" i="101"/>
  <c r="P264" i="101"/>
  <c r="Q264" i="101" s="1"/>
  <c r="N264" i="101"/>
  <c r="M264" i="101"/>
  <c r="L264" i="101"/>
  <c r="K264" i="101"/>
  <c r="K18" i="101" s="1"/>
  <c r="J264" i="101"/>
  <c r="H264" i="101"/>
  <c r="G264" i="101"/>
  <c r="F264" i="101"/>
  <c r="E264" i="101"/>
  <c r="D264" i="101"/>
  <c r="C264" i="101"/>
  <c r="P263" i="101"/>
  <c r="Q263" i="101" s="1"/>
  <c r="N263" i="101"/>
  <c r="M263" i="101"/>
  <c r="L263" i="101"/>
  <c r="K263" i="101"/>
  <c r="J263" i="101"/>
  <c r="H263" i="101"/>
  <c r="G263" i="101"/>
  <c r="F263" i="101"/>
  <c r="F323" i="101" s="1"/>
  <c r="E263" i="101"/>
  <c r="D263" i="101"/>
  <c r="C263" i="101"/>
  <c r="P239" i="101"/>
  <c r="Q239" i="101" s="1"/>
  <c r="N239" i="101"/>
  <c r="M239" i="101"/>
  <c r="L239" i="101"/>
  <c r="K239" i="101"/>
  <c r="J239" i="101"/>
  <c r="H239" i="101"/>
  <c r="G239" i="101"/>
  <c r="F239" i="101"/>
  <c r="E239" i="101"/>
  <c r="E75" i="101" s="1"/>
  <c r="D239" i="101"/>
  <c r="C239" i="101"/>
  <c r="P238" i="101"/>
  <c r="Q238" i="101" s="1"/>
  <c r="N238" i="101"/>
  <c r="M238" i="101"/>
  <c r="L238" i="101"/>
  <c r="K238" i="101"/>
  <c r="J238" i="101"/>
  <c r="H238" i="101"/>
  <c r="G238" i="101"/>
  <c r="F238" i="101"/>
  <c r="E238" i="101"/>
  <c r="D238" i="101"/>
  <c r="C238" i="101"/>
  <c r="P237" i="101"/>
  <c r="Q237" i="101" s="1"/>
  <c r="N237" i="101"/>
  <c r="M237" i="101"/>
  <c r="L237" i="101"/>
  <c r="K237" i="101"/>
  <c r="J237" i="101"/>
  <c r="H237" i="101"/>
  <c r="G237" i="101"/>
  <c r="F237" i="101"/>
  <c r="E237" i="101"/>
  <c r="D237" i="101"/>
  <c r="C237" i="101"/>
  <c r="P235" i="101"/>
  <c r="Q235" i="101" s="1"/>
  <c r="N235" i="101"/>
  <c r="M235" i="101"/>
  <c r="L235" i="101"/>
  <c r="K235" i="101"/>
  <c r="J235" i="101"/>
  <c r="H235" i="101"/>
  <c r="G235" i="101"/>
  <c r="F235" i="101"/>
  <c r="E235" i="101"/>
  <c r="D235" i="101"/>
  <c r="C235" i="101"/>
  <c r="P234" i="101"/>
  <c r="N234" i="101"/>
  <c r="M234" i="101"/>
  <c r="L234" i="101"/>
  <c r="K234" i="101"/>
  <c r="J234" i="101"/>
  <c r="H234" i="101"/>
  <c r="G234" i="101"/>
  <c r="F234" i="101"/>
  <c r="F70" i="101" s="1"/>
  <c r="E234" i="101"/>
  <c r="E236" i="101" s="1"/>
  <c r="D234" i="101"/>
  <c r="C234" i="101"/>
  <c r="P233" i="101"/>
  <c r="Q233" i="101" s="1"/>
  <c r="N233" i="101"/>
  <c r="M233" i="101"/>
  <c r="L233" i="101"/>
  <c r="K233" i="101"/>
  <c r="K69" i="101" s="1"/>
  <c r="J233" i="101"/>
  <c r="H233" i="101"/>
  <c r="G233" i="101"/>
  <c r="F233" i="101"/>
  <c r="E233" i="101"/>
  <c r="D233" i="101"/>
  <c r="C233" i="101"/>
  <c r="Q231" i="101"/>
  <c r="O231" i="101"/>
  <c r="I231" i="101"/>
  <c r="Q230" i="101"/>
  <c r="O230" i="101"/>
  <c r="I230" i="101"/>
  <c r="Q229" i="101"/>
  <c r="O229" i="101"/>
  <c r="I229" i="101"/>
  <c r="R229" i="101" s="1"/>
  <c r="Q227" i="101"/>
  <c r="O227" i="101"/>
  <c r="I227" i="101"/>
  <c r="Q226" i="101"/>
  <c r="O226" i="101"/>
  <c r="I226" i="101"/>
  <c r="Q225" i="101"/>
  <c r="O225" i="101"/>
  <c r="I225" i="101"/>
  <c r="R225" i="101" s="1"/>
  <c r="Q223" i="101"/>
  <c r="O223" i="101"/>
  <c r="I223" i="101"/>
  <c r="Q222" i="101"/>
  <c r="O222" i="101"/>
  <c r="I222" i="101"/>
  <c r="Q221" i="101"/>
  <c r="O221" i="101"/>
  <c r="I221" i="101"/>
  <c r="Q219" i="101"/>
  <c r="O219" i="101"/>
  <c r="I219" i="101"/>
  <c r="R219" i="101" s="1"/>
  <c r="Q218" i="101"/>
  <c r="O218" i="101"/>
  <c r="I218" i="101"/>
  <c r="R218" i="101" s="1"/>
  <c r="Q217" i="101"/>
  <c r="O217" i="101"/>
  <c r="I217" i="101"/>
  <c r="Q215" i="101"/>
  <c r="O215" i="101"/>
  <c r="I215" i="101"/>
  <c r="Q214" i="101"/>
  <c r="O214" i="101"/>
  <c r="I214" i="101"/>
  <c r="R214" i="101" s="1"/>
  <c r="Q213" i="101"/>
  <c r="O213" i="101"/>
  <c r="I213" i="101"/>
  <c r="Q211" i="101"/>
  <c r="O211" i="101"/>
  <c r="I211" i="101"/>
  <c r="Q210" i="101"/>
  <c r="O210" i="101"/>
  <c r="I210" i="101"/>
  <c r="Q209" i="101"/>
  <c r="O209" i="101"/>
  <c r="I209" i="101"/>
  <c r="P207" i="101"/>
  <c r="Q207" i="101" s="1"/>
  <c r="N207" i="101"/>
  <c r="M207" i="101"/>
  <c r="M43" i="101" s="1"/>
  <c r="L207" i="101"/>
  <c r="L43" i="101" s="1"/>
  <c r="K207" i="101"/>
  <c r="J207" i="101"/>
  <c r="H207" i="101"/>
  <c r="G207" i="101"/>
  <c r="F207" i="101"/>
  <c r="E207" i="101"/>
  <c r="D207" i="101"/>
  <c r="D43" i="101" s="1"/>
  <c r="C207" i="101"/>
  <c r="C43" i="101" s="1"/>
  <c r="P206" i="101"/>
  <c r="N206" i="101"/>
  <c r="M206" i="101"/>
  <c r="L206" i="101"/>
  <c r="K206" i="101"/>
  <c r="J206" i="101"/>
  <c r="H206" i="101"/>
  <c r="G206" i="101"/>
  <c r="F206" i="101"/>
  <c r="E206" i="101"/>
  <c r="D206" i="101"/>
  <c r="C206" i="101"/>
  <c r="P205" i="101"/>
  <c r="Q205" i="101" s="1"/>
  <c r="N205" i="101"/>
  <c r="N41" i="101" s="1"/>
  <c r="M205" i="101"/>
  <c r="L205" i="101"/>
  <c r="K205" i="101"/>
  <c r="J205" i="101"/>
  <c r="H205" i="101"/>
  <c r="G205" i="101"/>
  <c r="F205" i="101"/>
  <c r="E205" i="101"/>
  <c r="D205" i="101"/>
  <c r="C205" i="101"/>
  <c r="Q203" i="101"/>
  <c r="O203" i="101"/>
  <c r="I203" i="101"/>
  <c r="Q202" i="101"/>
  <c r="O202" i="101"/>
  <c r="I202" i="101"/>
  <c r="R202" i="101" s="1"/>
  <c r="Q201" i="101"/>
  <c r="O201" i="101"/>
  <c r="I201" i="101"/>
  <c r="Q199" i="101"/>
  <c r="O199" i="101"/>
  <c r="I199" i="101"/>
  <c r="Q198" i="101"/>
  <c r="O198" i="101"/>
  <c r="I198" i="101"/>
  <c r="Q197" i="101"/>
  <c r="O197" i="101"/>
  <c r="I197" i="101"/>
  <c r="Q195" i="101"/>
  <c r="O195" i="101"/>
  <c r="I195" i="101"/>
  <c r="Q194" i="101"/>
  <c r="O194" i="101"/>
  <c r="I194" i="101"/>
  <c r="Q193" i="101"/>
  <c r="O193" i="101"/>
  <c r="I193" i="101"/>
  <c r="P191" i="101"/>
  <c r="N191" i="101"/>
  <c r="N27" i="101" s="1"/>
  <c r="M191" i="101"/>
  <c r="M27" i="101" s="1"/>
  <c r="L191" i="101"/>
  <c r="K191" i="101"/>
  <c r="J191" i="101"/>
  <c r="H191" i="101"/>
  <c r="G191" i="101"/>
  <c r="F191" i="101"/>
  <c r="E191" i="101"/>
  <c r="E192" i="101" s="1"/>
  <c r="D191" i="101"/>
  <c r="C191" i="101"/>
  <c r="Q190" i="101"/>
  <c r="P190" i="101"/>
  <c r="N190" i="101"/>
  <c r="M190" i="101"/>
  <c r="L190" i="101"/>
  <c r="K190" i="101"/>
  <c r="J190" i="101"/>
  <c r="O190" i="101" s="1"/>
  <c r="H190" i="101"/>
  <c r="G190" i="101"/>
  <c r="F190" i="101"/>
  <c r="E190" i="101"/>
  <c r="D190" i="101"/>
  <c r="C190" i="101"/>
  <c r="P189" i="101"/>
  <c r="Q189" i="101" s="1"/>
  <c r="O189" i="101"/>
  <c r="N189" i="101"/>
  <c r="N25" i="101" s="1"/>
  <c r="M189" i="101"/>
  <c r="M25" i="101" s="1"/>
  <c r="L189" i="101"/>
  <c r="K189" i="101"/>
  <c r="J189" i="101"/>
  <c r="H189" i="101"/>
  <c r="G189" i="101"/>
  <c r="F189" i="101"/>
  <c r="E189" i="101"/>
  <c r="D189" i="101"/>
  <c r="C189" i="101"/>
  <c r="Q187" i="101"/>
  <c r="O187" i="101"/>
  <c r="I187" i="101"/>
  <c r="Q186" i="101"/>
  <c r="O186" i="101"/>
  <c r="I186" i="101"/>
  <c r="Q185" i="101"/>
  <c r="O185" i="101"/>
  <c r="I185" i="101"/>
  <c r="P183" i="101"/>
  <c r="Q183" i="101" s="1"/>
  <c r="N183" i="101"/>
  <c r="M183" i="101"/>
  <c r="L183" i="101"/>
  <c r="K183" i="101"/>
  <c r="J183" i="101"/>
  <c r="H183" i="101"/>
  <c r="G183" i="101"/>
  <c r="F183" i="101"/>
  <c r="F184" i="101" s="1"/>
  <c r="E183" i="101"/>
  <c r="D183" i="101"/>
  <c r="D184" i="101" s="1"/>
  <c r="C183" i="101"/>
  <c r="Q182" i="101"/>
  <c r="P182" i="101"/>
  <c r="N182" i="101"/>
  <c r="M182" i="101"/>
  <c r="L182" i="101"/>
  <c r="K182" i="101"/>
  <c r="J182" i="101"/>
  <c r="H182" i="101"/>
  <c r="G182" i="101"/>
  <c r="F182" i="101"/>
  <c r="E182" i="101"/>
  <c r="D182" i="101"/>
  <c r="C182" i="101"/>
  <c r="P181" i="101"/>
  <c r="N181" i="101"/>
  <c r="M181" i="101"/>
  <c r="L181" i="101"/>
  <c r="K181" i="101"/>
  <c r="J181" i="101"/>
  <c r="H181" i="101"/>
  <c r="G181" i="101"/>
  <c r="F181" i="101"/>
  <c r="E181" i="101"/>
  <c r="D181" i="101"/>
  <c r="C181" i="101"/>
  <c r="P157" i="101"/>
  <c r="Q157" i="101" s="1"/>
  <c r="N157" i="101"/>
  <c r="M157" i="101"/>
  <c r="L157" i="101"/>
  <c r="K157" i="101"/>
  <c r="J157" i="101"/>
  <c r="J75" i="101" s="1"/>
  <c r="H157" i="101"/>
  <c r="G157" i="101"/>
  <c r="F157" i="101"/>
  <c r="F75" i="101" s="1"/>
  <c r="E157" i="101"/>
  <c r="D157" i="101"/>
  <c r="C157" i="101"/>
  <c r="P156" i="101"/>
  <c r="Q156" i="101" s="1"/>
  <c r="N156" i="101"/>
  <c r="N74" i="101" s="1"/>
  <c r="M156" i="101"/>
  <c r="L156" i="101"/>
  <c r="K156" i="101"/>
  <c r="J156" i="101"/>
  <c r="H156" i="101"/>
  <c r="G156" i="101"/>
  <c r="F156" i="101"/>
  <c r="E156" i="101"/>
  <c r="D156" i="101"/>
  <c r="C156" i="101"/>
  <c r="P155" i="101"/>
  <c r="Q155" i="101" s="1"/>
  <c r="N155" i="101"/>
  <c r="M155" i="101"/>
  <c r="L155" i="101"/>
  <c r="K155" i="101"/>
  <c r="J155" i="101"/>
  <c r="H155" i="101"/>
  <c r="G155" i="101"/>
  <c r="F155" i="101"/>
  <c r="F73" i="101" s="1"/>
  <c r="E155" i="101"/>
  <c r="D155" i="101"/>
  <c r="C155" i="101"/>
  <c r="P153" i="101"/>
  <c r="N153" i="101"/>
  <c r="M153" i="101"/>
  <c r="L153" i="101"/>
  <c r="K153" i="101"/>
  <c r="J153" i="101"/>
  <c r="H153" i="101"/>
  <c r="G153" i="101"/>
  <c r="G71" i="101" s="1"/>
  <c r="F153" i="101"/>
  <c r="E153" i="101"/>
  <c r="D153" i="101"/>
  <c r="C153" i="101"/>
  <c r="P152" i="101"/>
  <c r="Q152" i="101" s="1"/>
  <c r="N152" i="101"/>
  <c r="M152" i="101"/>
  <c r="L152" i="101"/>
  <c r="K152" i="101"/>
  <c r="J152" i="101"/>
  <c r="H152" i="101"/>
  <c r="G152" i="101"/>
  <c r="F152" i="101"/>
  <c r="E152" i="101"/>
  <c r="D152" i="101"/>
  <c r="C152" i="101"/>
  <c r="P151" i="101"/>
  <c r="Q151" i="101" s="1"/>
  <c r="N151" i="101"/>
  <c r="M151" i="101"/>
  <c r="L151" i="101"/>
  <c r="L69" i="101" s="1"/>
  <c r="K151" i="101"/>
  <c r="J151" i="101"/>
  <c r="H151" i="101"/>
  <c r="G151" i="101"/>
  <c r="G69" i="101" s="1"/>
  <c r="F151" i="101"/>
  <c r="F69" i="101" s="1"/>
  <c r="E151" i="101"/>
  <c r="D151" i="101"/>
  <c r="C151" i="101"/>
  <c r="P149" i="101"/>
  <c r="Q149" i="101" s="1"/>
  <c r="N149" i="101"/>
  <c r="N67" i="101" s="1"/>
  <c r="M149" i="101"/>
  <c r="M67" i="101" s="1"/>
  <c r="L149" i="101"/>
  <c r="L67" i="101" s="1"/>
  <c r="K149" i="101"/>
  <c r="J149" i="101"/>
  <c r="H149" i="101"/>
  <c r="G149" i="101"/>
  <c r="F149" i="101"/>
  <c r="E149" i="101"/>
  <c r="E67" i="101" s="1"/>
  <c r="D149" i="101"/>
  <c r="D67" i="101" s="1"/>
  <c r="C149" i="101"/>
  <c r="C67" i="101" s="1"/>
  <c r="Q148" i="101"/>
  <c r="P148" i="101"/>
  <c r="N148" i="101"/>
  <c r="M148" i="101"/>
  <c r="L148" i="101"/>
  <c r="K148" i="101"/>
  <c r="J148" i="101"/>
  <c r="H148" i="101"/>
  <c r="H66" i="101" s="1"/>
  <c r="G148" i="101"/>
  <c r="F148" i="101"/>
  <c r="E148" i="101"/>
  <c r="D148" i="101"/>
  <c r="C148" i="101"/>
  <c r="P147" i="101"/>
  <c r="Q147" i="101" s="1"/>
  <c r="N147" i="101"/>
  <c r="N65" i="101" s="1"/>
  <c r="M147" i="101"/>
  <c r="M65" i="101" s="1"/>
  <c r="L147" i="101"/>
  <c r="K147" i="101"/>
  <c r="J147" i="101"/>
  <c r="H147" i="101"/>
  <c r="H65" i="101" s="1"/>
  <c r="G147" i="101"/>
  <c r="F147" i="101"/>
  <c r="F65" i="101" s="1"/>
  <c r="E147" i="101"/>
  <c r="E65" i="101" s="1"/>
  <c r="D147" i="101"/>
  <c r="D65" i="101" s="1"/>
  <c r="C147" i="101"/>
  <c r="Q145" i="101"/>
  <c r="O145" i="101"/>
  <c r="I145" i="101"/>
  <c r="Q144" i="101"/>
  <c r="O144" i="101"/>
  <c r="I144" i="101"/>
  <c r="Q143" i="101"/>
  <c r="O143" i="101"/>
  <c r="I143" i="101"/>
  <c r="Q141" i="101"/>
  <c r="O141" i="101"/>
  <c r="I141" i="101"/>
  <c r="R141" i="101" s="1"/>
  <c r="Q140" i="101"/>
  <c r="O140" i="101"/>
  <c r="I140" i="101"/>
  <c r="R140" i="101" s="1"/>
  <c r="Q139" i="101"/>
  <c r="O139" i="101"/>
  <c r="I139" i="101"/>
  <c r="Q137" i="101"/>
  <c r="O137" i="101"/>
  <c r="I137" i="101"/>
  <c r="R137" i="101" s="1"/>
  <c r="Q136" i="101"/>
  <c r="O136" i="101"/>
  <c r="I136" i="101"/>
  <c r="Q135" i="101"/>
  <c r="O135" i="101"/>
  <c r="I135" i="101"/>
  <c r="Q133" i="101"/>
  <c r="O133" i="101"/>
  <c r="I133" i="101"/>
  <c r="Q132" i="101"/>
  <c r="O132" i="101"/>
  <c r="I132" i="101"/>
  <c r="Q131" i="101"/>
  <c r="O131" i="101"/>
  <c r="I131" i="101"/>
  <c r="R131" i="101" s="1"/>
  <c r="P129" i="101"/>
  <c r="Q129" i="101" s="1"/>
  <c r="N129" i="101"/>
  <c r="M129" i="101"/>
  <c r="L129" i="101"/>
  <c r="K129" i="101"/>
  <c r="J129" i="101"/>
  <c r="H129" i="101"/>
  <c r="H47" i="101" s="1"/>
  <c r="G129" i="101"/>
  <c r="F129" i="101"/>
  <c r="F47" i="101" s="1"/>
  <c r="E129" i="101"/>
  <c r="D129" i="101"/>
  <c r="C129" i="101"/>
  <c r="P128" i="101"/>
  <c r="N128" i="101"/>
  <c r="N46" i="101" s="1"/>
  <c r="M128" i="101"/>
  <c r="M46" i="101" s="1"/>
  <c r="L128" i="101"/>
  <c r="L46" i="101" s="1"/>
  <c r="K128" i="101"/>
  <c r="K46" i="101" s="1"/>
  <c r="J128" i="101"/>
  <c r="H128" i="101"/>
  <c r="G128" i="101"/>
  <c r="F128" i="101"/>
  <c r="E128" i="101"/>
  <c r="D128" i="101"/>
  <c r="D46" i="101" s="1"/>
  <c r="C128" i="101"/>
  <c r="C46" i="101" s="1"/>
  <c r="Q127" i="101"/>
  <c r="P127" i="101"/>
  <c r="N127" i="101"/>
  <c r="M127" i="101"/>
  <c r="L127" i="101"/>
  <c r="K127" i="101"/>
  <c r="J127" i="101"/>
  <c r="O127" i="101" s="1"/>
  <c r="H127" i="101"/>
  <c r="H45" i="101" s="1"/>
  <c r="G127" i="101"/>
  <c r="G45" i="101" s="1"/>
  <c r="F127" i="101"/>
  <c r="F45" i="101" s="1"/>
  <c r="E127" i="101"/>
  <c r="D127" i="101"/>
  <c r="C127" i="101"/>
  <c r="Q125" i="101"/>
  <c r="O125" i="101"/>
  <c r="I125" i="101"/>
  <c r="R125" i="101" s="1"/>
  <c r="Q124" i="101"/>
  <c r="O124" i="101"/>
  <c r="I124" i="101"/>
  <c r="Q123" i="101"/>
  <c r="O123" i="101"/>
  <c r="I123" i="101"/>
  <c r="R123" i="101" s="1"/>
  <c r="Q121" i="101"/>
  <c r="O121" i="101"/>
  <c r="I121" i="101"/>
  <c r="R121" i="101" s="1"/>
  <c r="Q120" i="101"/>
  <c r="O120" i="101"/>
  <c r="I120" i="101"/>
  <c r="Q119" i="101"/>
  <c r="O119" i="101"/>
  <c r="I119" i="101"/>
  <c r="P117" i="101"/>
  <c r="N117" i="101"/>
  <c r="N35" i="101" s="1"/>
  <c r="M117" i="101"/>
  <c r="L117" i="101"/>
  <c r="K117" i="101"/>
  <c r="J117" i="101"/>
  <c r="H117" i="101"/>
  <c r="G117" i="101"/>
  <c r="G35" i="101" s="1"/>
  <c r="F117" i="101"/>
  <c r="F35" i="101" s="1"/>
  <c r="E117" i="101"/>
  <c r="E35" i="101" s="1"/>
  <c r="D117" i="101"/>
  <c r="C117" i="101"/>
  <c r="P116" i="101"/>
  <c r="Q116" i="101" s="1"/>
  <c r="N116" i="101"/>
  <c r="M116" i="101"/>
  <c r="L116" i="101"/>
  <c r="L34" i="101" s="1"/>
  <c r="K116" i="101"/>
  <c r="K34" i="101" s="1"/>
  <c r="J116" i="101"/>
  <c r="H116" i="101"/>
  <c r="G116" i="101"/>
  <c r="F116" i="101"/>
  <c r="E116" i="101"/>
  <c r="E34" i="101" s="1"/>
  <c r="D116" i="101"/>
  <c r="C116" i="101"/>
  <c r="C34" i="101" s="1"/>
  <c r="P115" i="101"/>
  <c r="Q115" i="101" s="1"/>
  <c r="N115" i="101"/>
  <c r="M115" i="101"/>
  <c r="L115" i="101"/>
  <c r="K115" i="101"/>
  <c r="J115" i="101"/>
  <c r="H115" i="101"/>
  <c r="H33" i="101" s="1"/>
  <c r="G115" i="101"/>
  <c r="G33" i="101" s="1"/>
  <c r="F115" i="101"/>
  <c r="F33" i="101" s="1"/>
  <c r="E115" i="101"/>
  <c r="D115" i="101"/>
  <c r="C115" i="101"/>
  <c r="Q113" i="101"/>
  <c r="O113" i="101"/>
  <c r="I113" i="101"/>
  <c r="R113" i="101" s="1"/>
  <c r="Q112" i="101"/>
  <c r="O112" i="101"/>
  <c r="I112" i="101"/>
  <c r="Q111" i="101"/>
  <c r="O111" i="101"/>
  <c r="I111" i="101"/>
  <c r="Q109" i="101"/>
  <c r="O109" i="101"/>
  <c r="I109" i="101"/>
  <c r="Q108" i="101"/>
  <c r="O108" i="101"/>
  <c r="I108" i="101"/>
  <c r="Q107" i="101"/>
  <c r="O107" i="101"/>
  <c r="I107" i="101"/>
  <c r="P105" i="101"/>
  <c r="Q105" i="101" s="1"/>
  <c r="N105" i="101"/>
  <c r="M105" i="101"/>
  <c r="L105" i="101"/>
  <c r="K105" i="101"/>
  <c r="J105" i="101"/>
  <c r="I105" i="101"/>
  <c r="P104" i="101"/>
  <c r="Q104" i="101" s="1"/>
  <c r="N104" i="101"/>
  <c r="N22" i="101" s="1"/>
  <c r="M104" i="101"/>
  <c r="L104" i="101"/>
  <c r="K104" i="101"/>
  <c r="J104" i="101"/>
  <c r="I104" i="101"/>
  <c r="P103" i="101"/>
  <c r="Q103" i="101" s="1"/>
  <c r="N103" i="101"/>
  <c r="M103" i="101"/>
  <c r="M21" i="101" s="1"/>
  <c r="L103" i="101"/>
  <c r="K103" i="101"/>
  <c r="J103" i="101"/>
  <c r="I103" i="101"/>
  <c r="P101" i="101"/>
  <c r="N101" i="101"/>
  <c r="M101" i="101"/>
  <c r="L101" i="101"/>
  <c r="K101" i="101"/>
  <c r="J101" i="101"/>
  <c r="H101" i="101"/>
  <c r="G101" i="101"/>
  <c r="F101" i="101"/>
  <c r="E101" i="101"/>
  <c r="D101" i="101"/>
  <c r="C101" i="101"/>
  <c r="P100" i="101"/>
  <c r="P18" i="101" s="1"/>
  <c r="Q18" i="101" s="1"/>
  <c r="N100" i="101"/>
  <c r="M100" i="101"/>
  <c r="L100" i="101"/>
  <c r="K100" i="101"/>
  <c r="J100" i="101"/>
  <c r="H100" i="101"/>
  <c r="G100" i="101"/>
  <c r="F100" i="101"/>
  <c r="E100" i="101"/>
  <c r="D100" i="101"/>
  <c r="C100" i="101"/>
  <c r="P99" i="101"/>
  <c r="Q99" i="101" s="1"/>
  <c r="N99" i="101"/>
  <c r="M99" i="101"/>
  <c r="L99" i="101"/>
  <c r="L17" i="101" s="1"/>
  <c r="K99" i="101"/>
  <c r="J99" i="101"/>
  <c r="H99" i="101"/>
  <c r="G99" i="101"/>
  <c r="F99" i="101"/>
  <c r="E99" i="101"/>
  <c r="D99" i="101"/>
  <c r="C99" i="101"/>
  <c r="P75" i="101"/>
  <c r="K74" i="101"/>
  <c r="P73" i="101"/>
  <c r="Q73" i="101" s="1"/>
  <c r="M73" i="101"/>
  <c r="J73" i="101"/>
  <c r="E73" i="101"/>
  <c r="N71" i="101"/>
  <c r="L71" i="101"/>
  <c r="K71" i="101"/>
  <c r="H70" i="101"/>
  <c r="G70" i="101"/>
  <c r="E70" i="101"/>
  <c r="C69" i="101"/>
  <c r="K67" i="101"/>
  <c r="F67" i="101"/>
  <c r="N66" i="101"/>
  <c r="L66" i="101"/>
  <c r="G66" i="101"/>
  <c r="L65" i="101"/>
  <c r="G65" i="101"/>
  <c r="M63" i="101"/>
  <c r="L63" i="101"/>
  <c r="K63" i="101"/>
  <c r="K64" i="101" s="1"/>
  <c r="J63" i="101"/>
  <c r="H63" i="101"/>
  <c r="D63" i="101"/>
  <c r="C63" i="101"/>
  <c r="P62" i="101"/>
  <c r="Q62" i="101" s="1"/>
  <c r="N62" i="101"/>
  <c r="M62" i="101"/>
  <c r="K62" i="101"/>
  <c r="J62" i="101"/>
  <c r="H62" i="101"/>
  <c r="G62" i="101"/>
  <c r="F62" i="101"/>
  <c r="E62" i="101"/>
  <c r="P61" i="101"/>
  <c r="Q61" i="101" s="1"/>
  <c r="N61" i="101"/>
  <c r="M61" i="101"/>
  <c r="L61" i="101"/>
  <c r="K61" i="101"/>
  <c r="G61" i="101"/>
  <c r="F61" i="101"/>
  <c r="E61" i="101"/>
  <c r="D61" i="101"/>
  <c r="C61" i="101"/>
  <c r="P59" i="101"/>
  <c r="Q59" i="101" s="1"/>
  <c r="L59" i="101"/>
  <c r="K59" i="101"/>
  <c r="J59" i="101"/>
  <c r="H59" i="101"/>
  <c r="G59" i="101"/>
  <c r="F59" i="101"/>
  <c r="D59" i="101"/>
  <c r="C59" i="101"/>
  <c r="P58" i="101"/>
  <c r="Q58" i="101" s="1"/>
  <c r="N58" i="101"/>
  <c r="M58" i="101"/>
  <c r="L58" i="101"/>
  <c r="J58" i="101"/>
  <c r="H58" i="101"/>
  <c r="F58" i="101"/>
  <c r="D58" i="101"/>
  <c r="C58" i="101"/>
  <c r="M57" i="101"/>
  <c r="L57" i="101"/>
  <c r="K57" i="101"/>
  <c r="J57" i="101"/>
  <c r="O57" i="101" s="1"/>
  <c r="H57" i="101"/>
  <c r="G57" i="101"/>
  <c r="D57" i="101"/>
  <c r="C57" i="101"/>
  <c r="P55" i="101"/>
  <c r="Q55" i="101" s="1"/>
  <c r="N55" i="101"/>
  <c r="M55" i="101"/>
  <c r="L55" i="101"/>
  <c r="H55" i="101"/>
  <c r="G55" i="101"/>
  <c r="F55" i="101"/>
  <c r="E55" i="101"/>
  <c r="D55" i="101"/>
  <c r="C55" i="101"/>
  <c r="M54" i="101"/>
  <c r="L54" i="101"/>
  <c r="K54" i="101"/>
  <c r="G54" i="101"/>
  <c r="D54" i="101"/>
  <c r="C54" i="101"/>
  <c r="N53" i="101"/>
  <c r="M53" i="101"/>
  <c r="L53" i="101"/>
  <c r="K53" i="101"/>
  <c r="H53" i="101"/>
  <c r="F53" i="101"/>
  <c r="E53" i="101"/>
  <c r="D53" i="101"/>
  <c r="C53" i="101"/>
  <c r="P51" i="101"/>
  <c r="Q51" i="101" s="1"/>
  <c r="M51" i="101"/>
  <c r="L51" i="101"/>
  <c r="K51" i="101"/>
  <c r="J51" i="101"/>
  <c r="H51" i="101"/>
  <c r="D51" i="101"/>
  <c r="C51" i="101"/>
  <c r="Q50" i="101"/>
  <c r="P50" i="101"/>
  <c r="N50" i="101"/>
  <c r="M50" i="101"/>
  <c r="H50" i="101"/>
  <c r="G50" i="101"/>
  <c r="F50" i="101"/>
  <c r="E50" i="101"/>
  <c r="D50" i="101"/>
  <c r="N49" i="101"/>
  <c r="M49" i="101"/>
  <c r="L49" i="101"/>
  <c r="K49" i="101"/>
  <c r="J49" i="101"/>
  <c r="H49" i="101"/>
  <c r="E49" i="101"/>
  <c r="D49" i="101"/>
  <c r="C49" i="101"/>
  <c r="N47" i="101"/>
  <c r="J47" i="101"/>
  <c r="G47" i="101"/>
  <c r="E47" i="101"/>
  <c r="D47" i="101"/>
  <c r="J46" i="101"/>
  <c r="H46" i="101"/>
  <c r="E46" i="101"/>
  <c r="P45" i="101"/>
  <c r="Q45" i="101" s="1"/>
  <c r="N45" i="101"/>
  <c r="K45" i="101"/>
  <c r="J45" i="101"/>
  <c r="E45" i="101"/>
  <c r="N43" i="101"/>
  <c r="K43" i="101"/>
  <c r="J43" i="101"/>
  <c r="O43" i="101" s="1"/>
  <c r="G43" i="101"/>
  <c r="E43" i="101"/>
  <c r="P42" i="101"/>
  <c r="Q42" i="101" s="1"/>
  <c r="M42" i="101"/>
  <c r="L42" i="101"/>
  <c r="J42" i="101"/>
  <c r="G42" i="101"/>
  <c r="E42" i="101"/>
  <c r="D42" i="101"/>
  <c r="P41" i="101"/>
  <c r="Q41" i="101" s="1"/>
  <c r="H41" i="101"/>
  <c r="G41" i="101"/>
  <c r="F41" i="101"/>
  <c r="D41" i="101"/>
  <c r="P39" i="101"/>
  <c r="Q39" i="101" s="1"/>
  <c r="M39" i="101"/>
  <c r="L39" i="101"/>
  <c r="K39" i="101"/>
  <c r="J39" i="101"/>
  <c r="G39" i="101"/>
  <c r="F39" i="101"/>
  <c r="D39" i="101"/>
  <c r="C39" i="101"/>
  <c r="N38" i="101"/>
  <c r="M38" i="101"/>
  <c r="L38" i="101"/>
  <c r="K38" i="101"/>
  <c r="J38" i="101"/>
  <c r="H38" i="101"/>
  <c r="G38" i="101"/>
  <c r="E38" i="101"/>
  <c r="D38" i="101"/>
  <c r="C38" i="101"/>
  <c r="Q37" i="101"/>
  <c r="P37" i="101"/>
  <c r="N37" i="101"/>
  <c r="M37" i="101"/>
  <c r="L37" i="101"/>
  <c r="J37" i="101"/>
  <c r="H37" i="101"/>
  <c r="G37" i="101"/>
  <c r="F37" i="101"/>
  <c r="D37" i="101"/>
  <c r="M35" i="101"/>
  <c r="H35" i="101"/>
  <c r="D35" i="101"/>
  <c r="P34" i="101"/>
  <c r="Q34" i="101" s="1"/>
  <c r="N34" i="101"/>
  <c r="M34" i="101"/>
  <c r="G34" i="101"/>
  <c r="D34" i="101"/>
  <c r="P33" i="101"/>
  <c r="Q33" i="101" s="1"/>
  <c r="N33" i="101"/>
  <c r="M33" i="101"/>
  <c r="L33" i="101"/>
  <c r="K33" i="101"/>
  <c r="J33" i="101"/>
  <c r="E33" i="101"/>
  <c r="D33" i="101"/>
  <c r="C33" i="101"/>
  <c r="I33" i="101" s="1"/>
  <c r="P31" i="101"/>
  <c r="Q31" i="101" s="1"/>
  <c r="N31" i="101"/>
  <c r="M31" i="101"/>
  <c r="L31" i="101"/>
  <c r="K31" i="101"/>
  <c r="H31" i="101"/>
  <c r="G31" i="101"/>
  <c r="F31" i="101"/>
  <c r="E31" i="101"/>
  <c r="D31" i="101"/>
  <c r="C31" i="101"/>
  <c r="Q30" i="101"/>
  <c r="P30" i="101"/>
  <c r="N30" i="101"/>
  <c r="M30" i="101"/>
  <c r="L30" i="101"/>
  <c r="K30" i="101"/>
  <c r="J30" i="101"/>
  <c r="H30" i="101"/>
  <c r="G30" i="101"/>
  <c r="F30" i="101"/>
  <c r="D30" i="101"/>
  <c r="P29" i="101"/>
  <c r="Q29" i="101" s="1"/>
  <c r="N29" i="101"/>
  <c r="M29" i="101"/>
  <c r="L29" i="101"/>
  <c r="J29" i="101"/>
  <c r="H29" i="101"/>
  <c r="G29" i="101"/>
  <c r="F29" i="101"/>
  <c r="E29" i="101"/>
  <c r="D29" i="101"/>
  <c r="C29" i="101"/>
  <c r="L27" i="101"/>
  <c r="K27" i="101"/>
  <c r="J27" i="101"/>
  <c r="G27" i="101"/>
  <c r="F27" i="101"/>
  <c r="D27" i="101"/>
  <c r="C27" i="101"/>
  <c r="P26" i="101"/>
  <c r="Q26" i="101" s="1"/>
  <c r="N26" i="101"/>
  <c r="K26" i="101"/>
  <c r="J26" i="101"/>
  <c r="H26" i="101"/>
  <c r="F26" i="101"/>
  <c r="E26" i="101"/>
  <c r="C26" i="101"/>
  <c r="P25" i="101"/>
  <c r="Q25" i="101" s="1"/>
  <c r="L25" i="101"/>
  <c r="J25" i="101"/>
  <c r="H25" i="101"/>
  <c r="G25" i="101"/>
  <c r="F25" i="101"/>
  <c r="E25" i="101"/>
  <c r="D25" i="101"/>
  <c r="C25" i="101"/>
  <c r="N23" i="101"/>
  <c r="M23" i="101"/>
  <c r="L23" i="101"/>
  <c r="K23" i="101"/>
  <c r="H23" i="101"/>
  <c r="G23" i="101"/>
  <c r="D23" i="101"/>
  <c r="C23" i="101"/>
  <c r="P22" i="101"/>
  <c r="Q22" i="101" s="1"/>
  <c r="L22" i="101"/>
  <c r="J22" i="101"/>
  <c r="H22" i="101"/>
  <c r="G22" i="101"/>
  <c r="F22" i="101"/>
  <c r="E22" i="101"/>
  <c r="D22" i="101"/>
  <c r="C22" i="101"/>
  <c r="Q21" i="101"/>
  <c r="P21" i="101"/>
  <c r="L21" i="101"/>
  <c r="J21" i="101"/>
  <c r="H21" i="101"/>
  <c r="G21" i="101"/>
  <c r="F21" i="101"/>
  <c r="E21" i="101"/>
  <c r="C21" i="101"/>
  <c r="P19" i="101"/>
  <c r="Q19" i="101" s="1"/>
  <c r="N19" i="101"/>
  <c r="L19" i="101"/>
  <c r="K19" i="101"/>
  <c r="J19" i="101"/>
  <c r="E19" i="101"/>
  <c r="D19" i="101"/>
  <c r="C19" i="101"/>
  <c r="M18" i="101"/>
  <c r="J18" i="101"/>
  <c r="H18" i="101"/>
  <c r="G18" i="101"/>
  <c r="E18" i="101"/>
  <c r="C18" i="101"/>
  <c r="N17" i="101"/>
  <c r="K17" i="101"/>
  <c r="J17" i="101"/>
  <c r="H17" i="101"/>
  <c r="G17" i="101"/>
  <c r="E17" i="101"/>
  <c r="C17" i="101"/>
  <c r="O293" i="100"/>
  <c r="P293" i="100" s="1"/>
  <c r="M293" i="100"/>
  <c r="M302" i="100" s="1"/>
  <c r="L293" i="100"/>
  <c r="L302" i="100" s="1"/>
  <c r="K293" i="100"/>
  <c r="K302" i="100" s="1"/>
  <c r="J293" i="100"/>
  <c r="J302" i="100" s="1"/>
  <c r="G293" i="100"/>
  <c r="G302" i="100" s="1"/>
  <c r="F293" i="100"/>
  <c r="F302" i="100" s="1"/>
  <c r="E293" i="100"/>
  <c r="E302" i="100" s="1"/>
  <c r="D293" i="100"/>
  <c r="D302" i="100" s="1"/>
  <c r="C293" i="100"/>
  <c r="C302" i="100" s="1"/>
  <c r="B293" i="100"/>
  <c r="P291" i="100"/>
  <c r="N291" i="100"/>
  <c r="H291" i="100"/>
  <c r="P288" i="100"/>
  <c r="N288" i="100"/>
  <c r="H288" i="100"/>
  <c r="P286" i="100"/>
  <c r="N286" i="100"/>
  <c r="H286" i="100"/>
  <c r="P284" i="100"/>
  <c r="N284" i="100"/>
  <c r="H284" i="100"/>
  <c r="O255" i="100"/>
  <c r="O264" i="100" s="1"/>
  <c r="M255" i="100"/>
  <c r="M264" i="100" s="1"/>
  <c r="L255" i="100"/>
  <c r="L264" i="100" s="1"/>
  <c r="K255" i="100"/>
  <c r="K264" i="100" s="1"/>
  <c r="J255" i="100"/>
  <c r="G255" i="100"/>
  <c r="G264" i="100" s="1"/>
  <c r="F255" i="100"/>
  <c r="F264" i="100" s="1"/>
  <c r="E255" i="100"/>
  <c r="E264" i="100" s="1"/>
  <c r="D255" i="100"/>
  <c r="D264" i="100" s="1"/>
  <c r="C255" i="100"/>
  <c r="C264" i="100" s="1"/>
  <c r="B255" i="100"/>
  <c r="B264" i="100" s="1"/>
  <c r="P253" i="100"/>
  <c r="N253" i="100"/>
  <c r="H253" i="100"/>
  <c r="P250" i="100"/>
  <c r="N250" i="100"/>
  <c r="H250" i="100"/>
  <c r="P248" i="100"/>
  <c r="N248" i="100"/>
  <c r="H248" i="100"/>
  <c r="P246" i="100"/>
  <c r="N246" i="100"/>
  <c r="H246" i="100"/>
  <c r="I226" i="100"/>
  <c r="O217" i="100"/>
  <c r="O226" i="100" s="1"/>
  <c r="M217" i="100"/>
  <c r="M226" i="100" s="1"/>
  <c r="L217" i="100"/>
  <c r="L226" i="100" s="1"/>
  <c r="K217" i="100"/>
  <c r="K226" i="100" s="1"/>
  <c r="J217" i="100"/>
  <c r="J226" i="100" s="1"/>
  <c r="G217" i="100"/>
  <c r="G226" i="100" s="1"/>
  <c r="F217" i="100"/>
  <c r="F226" i="100" s="1"/>
  <c r="E217" i="100"/>
  <c r="E226" i="100" s="1"/>
  <c r="D217" i="100"/>
  <c r="D226" i="100" s="1"/>
  <c r="C217" i="100"/>
  <c r="C226" i="100" s="1"/>
  <c r="B217" i="100"/>
  <c r="B226" i="100" s="1"/>
  <c r="P215" i="100"/>
  <c r="N215" i="100"/>
  <c r="H215" i="100"/>
  <c r="P212" i="100"/>
  <c r="N212" i="100"/>
  <c r="H212" i="100"/>
  <c r="P210" i="100"/>
  <c r="N210" i="100"/>
  <c r="H210" i="100"/>
  <c r="P208" i="100"/>
  <c r="N208" i="100"/>
  <c r="H208" i="100"/>
  <c r="O179" i="100"/>
  <c r="O188" i="100" s="1"/>
  <c r="M179" i="100"/>
  <c r="M188" i="100" s="1"/>
  <c r="L179" i="100"/>
  <c r="L188" i="100" s="1"/>
  <c r="K179" i="100"/>
  <c r="K188" i="100" s="1"/>
  <c r="J179" i="100"/>
  <c r="G179" i="100"/>
  <c r="G188" i="100" s="1"/>
  <c r="F179" i="100"/>
  <c r="F188" i="100" s="1"/>
  <c r="E179" i="100"/>
  <c r="E188" i="100" s="1"/>
  <c r="D179" i="100"/>
  <c r="D188" i="100" s="1"/>
  <c r="C179" i="100"/>
  <c r="C188" i="100" s="1"/>
  <c r="B179" i="100"/>
  <c r="B188" i="100" s="1"/>
  <c r="P177" i="100"/>
  <c r="N177" i="100"/>
  <c r="H177" i="100"/>
  <c r="P174" i="100"/>
  <c r="N174" i="100"/>
  <c r="H174" i="100"/>
  <c r="P172" i="100"/>
  <c r="N172" i="100"/>
  <c r="H172" i="100"/>
  <c r="Q172" i="100" s="1"/>
  <c r="P170" i="100"/>
  <c r="N170" i="100"/>
  <c r="H170" i="100"/>
  <c r="I150" i="100"/>
  <c r="O141" i="100"/>
  <c r="O150" i="100" s="1"/>
  <c r="M141" i="100"/>
  <c r="M150" i="100" s="1"/>
  <c r="L141" i="100"/>
  <c r="L150" i="100" s="1"/>
  <c r="K141" i="100"/>
  <c r="K150" i="100" s="1"/>
  <c r="J141" i="100"/>
  <c r="J150" i="100" s="1"/>
  <c r="G141" i="100"/>
  <c r="G150" i="100" s="1"/>
  <c r="F141" i="100"/>
  <c r="F150" i="100" s="1"/>
  <c r="E141" i="100"/>
  <c r="E150" i="100" s="1"/>
  <c r="D141" i="100"/>
  <c r="D150" i="100" s="1"/>
  <c r="C141" i="100"/>
  <c r="C150" i="100" s="1"/>
  <c r="B141" i="100"/>
  <c r="B150" i="100" s="1"/>
  <c r="P139" i="100"/>
  <c r="N139" i="100"/>
  <c r="H139" i="100"/>
  <c r="P136" i="100"/>
  <c r="N136" i="100"/>
  <c r="H136" i="100"/>
  <c r="P134" i="100"/>
  <c r="N134" i="100"/>
  <c r="H134" i="100"/>
  <c r="P132" i="100"/>
  <c r="N132" i="100"/>
  <c r="H132" i="100"/>
  <c r="I112" i="100"/>
  <c r="O103" i="100"/>
  <c r="O112" i="100" s="1"/>
  <c r="M103" i="100"/>
  <c r="M112" i="100" s="1"/>
  <c r="L103" i="100"/>
  <c r="L112" i="100" s="1"/>
  <c r="K103" i="100"/>
  <c r="K112" i="100" s="1"/>
  <c r="J103" i="100"/>
  <c r="G103" i="100"/>
  <c r="G112" i="100" s="1"/>
  <c r="F103" i="100"/>
  <c r="F112" i="100" s="1"/>
  <c r="E103" i="100"/>
  <c r="E112" i="100" s="1"/>
  <c r="D103" i="100"/>
  <c r="D112" i="100" s="1"/>
  <c r="C103" i="100"/>
  <c r="C112" i="100" s="1"/>
  <c r="B103" i="100"/>
  <c r="P101" i="100"/>
  <c r="N101" i="100"/>
  <c r="H101" i="100"/>
  <c r="P98" i="100"/>
  <c r="N98" i="100"/>
  <c r="H98" i="100"/>
  <c r="P96" i="100"/>
  <c r="N96" i="100"/>
  <c r="H96" i="100"/>
  <c r="Q94" i="100"/>
  <c r="P94" i="100"/>
  <c r="N94" i="100"/>
  <c r="H94" i="100"/>
  <c r="I74" i="100"/>
  <c r="O65" i="100"/>
  <c r="O74" i="100" s="1"/>
  <c r="M65" i="100"/>
  <c r="M74" i="100" s="1"/>
  <c r="L65" i="100"/>
  <c r="L74" i="100" s="1"/>
  <c r="K65" i="100"/>
  <c r="K74" i="100" s="1"/>
  <c r="J65" i="100"/>
  <c r="G65" i="100"/>
  <c r="G74" i="100" s="1"/>
  <c r="F65" i="100"/>
  <c r="F74" i="100" s="1"/>
  <c r="E65" i="100"/>
  <c r="E74" i="100" s="1"/>
  <c r="D65" i="100"/>
  <c r="D74" i="100" s="1"/>
  <c r="C65" i="100"/>
  <c r="C74" i="100" s="1"/>
  <c r="B65" i="100"/>
  <c r="B74" i="100" s="1"/>
  <c r="P63" i="100"/>
  <c r="N63" i="100"/>
  <c r="H63" i="100"/>
  <c r="P60" i="100"/>
  <c r="N60" i="100"/>
  <c r="H60" i="100"/>
  <c r="Q60" i="100" s="1"/>
  <c r="P58" i="100"/>
  <c r="N58" i="100"/>
  <c r="H58" i="100"/>
  <c r="P56" i="100"/>
  <c r="N56" i="100"/>
  <c r="H56" i="100"/>
  <c r="O31" i="100"/>
  <c r="O27" i="100" s="1"/>
  <c r="P27" i="100" s="1"/>
  <c r="M31" i="100"/>
  <c r="M27" i="100" s="1"/>
  <c r="L31" i="100"/>
  <c r="L27" i="100" s="1"/>
  <c r="K31" i="100"/>
  <c r="K27" i="100" s="1"/>
  <c r="J31" i="100"/>
  <c r="J27" i="100" s="1"/>
  <c r="I31" i="100"/>
  <c r="G31" i="100"/>
  <c r="G27" i="100" s="1"/>
  <c r="F31" i="100"/>
  <c r="E31" i="100"/>
  <c r="E27" i="100" s="1"/>
  <c r="D31" i="100"/>
  <c r="C31" i="100"/>
  <c r="C27" i="100" s="1"/>
  <c r="B31" i="100"/>
  <c r="B27" i="100" s="1"/>
  <c r="I27" i="100"/>
  <c r="F27" i="100"/>
  <c r="D27" i="100"/>
  <c r="O25" i="100"/>
  <c r="P25" i="100" s="1"/>
  <c r="M25" i="100"/>
  <c r="L25" i="100"/>
  <c r="K25" i="100"/>
  <c r="J25" i="100"/>
  <c r="I25" i="100"/>
  <c r="G25" i="100"/>
  <c r="F25" i="100"/>
  <c r="E25" i="100"/>
  <c r="D25" i="100"/>
  <c r="C25" i="100"/>
  <c r="B25" i="100"/>
  <c r="O22" i="100"/>
  <c r="P22" i="100" s="1"/>
  <c r="M22" i="100"/>
  <c r="L22" i="100"/>
  <c r="K22" i="100"/>
  <c r="J22" i="100"/>
  <c r="I22" i="100"/>
  <c r="G22" i="100"/>
  <c r="F22" i="100"/>
  <c r="E22" i="100"/>
  <c r="D22" i="100"/>
  <c r="C22" i="100"/>
  <c r="B22" i="100"/>
  <c r="O20" i="100"/>
  <c r="P20" i="100" s="1"/>
  <c r="M20" i="100"/>
  <c r="L20" i="100"/>
  <c r="K20" i="100"/>
  <c r="J20" i="100"/>
  <c r="I20" i="100"/>
  <c r="G20" i="100"/>
  <c r="F20" i="100"/>
  <c r="E20" i="100"/>
  <c r="D20" i="100"/>
  <c r="C20" i="100"/>
  <c r="B20" i="100"/>
  <c r="O18" i="100"/>
  <c r="M18" i="100"/>
  <c r="L18" i="100"/>
  <c r="K18" i="100"/>
  <c r="J18" i="100"/>
  <c r="I18" i="100"/>
  <c r="G18" i="100"/>
  <c r="F18" i="100"/>
  <c r="E18" i="100"/>
  <c r="D18" i="100"/>
  <c r="D36" i="100" s="1"/>
  <c r="C18" i="100"/>
  <c r="B18" i="100"/>
  <c r="D1031" i="98"/>
  <c r="C1031" i="98"/>
  <c r="B1031" i="98"/>
  <c r="D1024" i="98"/>
  <c r="C1024" i="98"/>
  <c r="B1024" i="98"/>
  <c r="D1017" i="98"/>
  <c r="C1017" i="98"/>
  <c r="B1017" i="98"/>
  <c r="D994" i="98"/>
  <c r="C994" i="98"/>
  <c r="B994" i="98"/>
  <c r="D987" i="98"/>
  <c r="C987" i="98"/>
  <c r="B987" i="98"/>
  <c r="D980" i="98"/>
  <c r="C980" i="98"/>
  <c r="B980" i="98"/>
  <c r="D957" i="98"/>
  <c r="C957" i="98"/>
  <c r="B957" i="98"/>
  <c r="D950" i="98"/>
  <c r="C950" i="98"/>
  <c r="B950" i="98"/>
  <c r="D943" i="98"/>
  <c r="C943" i="98"/>
  <c r="B943" i="98"/>
  <c r="D919" i="98"/>
  <c r="C919" i="98"/>
  <c r="B919" i="98"/>
  <c r="D918" i="98"/>
  <c r="C918" i="98"/>
  <c r="B918" i="98"/>
  <c r="B920" i="98" s="1"/>
  <c r="D917" i="98"/>
  <c r="C917" i="98"/>
  <c r="B917" i="98"/>
  <c r="D912" i="98"/>
  <c r="C912" i="98"/>
  <c r="B912" i="98"/>
  <c r="D911" i="98"/>
  <c r="C911" i="98"/>
  <c r="B911" i="98"/>
  <c r="D910" i="98"/>
  <c r="C910" i="98"/>
  <c r="B910" i="98"/>
  <c r="D905" i="98"/>
  <c r="C905" i="98"/>
  <c r="B905" i="98"/>
  <c r="D904" i="98"/>
  <c r="C904" i="98"/>
  <c r="B904" i="98"/>
  <c r="D903" i="98"/>
  <c r="C903" i="98"/>
  <c r="B903" i="98"/>
  <c r="D735" i="98"/>
  <c r="C735" i="98"/>
  <c r="B735" i="98"/>
  <c r="D728" i="98"/>
  <c r="C728" i="98"/>
  <c r="B728" i="98"/>
  <c r="D721" i="98"/>
  <c r="C721" i="98"/>
  <c r="B721" i="98"/>
  <c r="D698" i="98"/>
  <c r="C698" i="98"/>
  <c r="B698" i="98"/>
  <c r="D691" i="98"/>
  <c r="C691" i="98"/>
  <c r="B691" i="98"/>
  <c r="D684" i="98"/>
  <c r="C684" i="98"/>
  <c r="B684" i="98"/>
  <c r="D661" i="98"/>
  <c r="C661" i="98"/>
  <c r="B661" i="98"/>
  <c r="D654" i="98"/>
  <c r="C654" i="98"/>
  <c r="B654" i="98"/>
  <c r="D647" i="98"/>
  <c r="C647" i="98"/>
  <c r="B647" i="98"/>
  <c r="D623" i="98"/>
  <c r="C623" i="98"/>
  <c r="B623" i="98"/>
  <c r="D622" i="98"/>
  <c r="C622" i="98"/>
  <c r="B622" i="98"/>
  <c r="D621" i="98"/>
  <c r="C621" i="98"/>
  <c r="B621" i="98"/>
  <c r="D616" i="98"/>
  <c r="C616" i="98"/>
  <c r="B616" i="98"/>
  <c r="D615" i="98"/>
  <c r="C615" i="98"/>
  <c r="B615" i="98"/>
  <c r="D614" i="98"/>
  <c r="C614" i="98"/>
  <c r="B614" i="98"/>
  <c r="D609" i="98"/>
  <c r="C609" i="98"/>
  <c r="B609" i="98"/>
  <c r="D608" i="98"/>
  <c r="C608" i="98"/>
  <c r="B608" i="98"/>
  <c r="D607" i="98"/>
  <c r="C607" i="98"/>
  <c r="B607" i="98"/>
  <c r="D513" i="98"/>
  <c r="C513" i="98"/>
  <c r="B513" i="98"/>
  <c r="D506" i="98"/>
  <c r="C506" i="98"/>
  <c r="B506" i="98"/>
  <c r="D499" i="98"/>
  <c r="C499" i="98"/>
  <c r="B499" i="98"/>
  <c r="D475" i="98"/>
  <c r="C475" i="98"/>
  <c r="B475" i="98"/>
  <c r="D474" i="98"/>
  <c r="C474" i="98"/>
  <c r="B474" i="98"/>
  <c r="D473" i="98"/>
  <c r="C473" i="98"/>
  <c r="B473" i="98"/>
  <c r="D468" i="98"/>
  <c r="C468" i="98"/>
  <c r="B468" i="98"/>
  <c r="B469" i="98" s="1"/>
  <c r="D467" i="98"/>
  <c r="C467" i="98"/>
  <c r="B467" i="98"/>
  <c r="D466" i="98"/>
  <c r="D469" i="98" s="1"/>
  <c r="C466" i="98"/>
  <c r="B466" i="98"/>
  <c r="D461" i="98"/>
  <c r="C461" i="98"/>
  <c r="B461" i="98"/>
  <c r="D460" i="98"/>
  <c r="C460" i="98"/>
  <c r="B460" i="98"/>
  <c r="D459" i="98"/>
  <c r="C459" i="98"/>
  <c r="B459" i="98"/>
  <c r="B462" i="98" s="1"/>
  <c r="D439" i="98"/>
  <c r="C439" i="98"/>
  <c r="B439" i="98"/>
  <c r="D432" i="98"/>
  <c r="C432" i="98"/>
  <c r="B432" i="98"/>
  <c r="D425" i="98"/>
  <c r="C425" i="98"/>
  <c r="B425" i="98"/>
  <c r="D402" i="98"/>
  <c r="C402" i="98"/>
  <c r="B402" i="98"/>
  <c r="D395" i="98"/>
  <c r="C395" i="98"/>
  <c r="B395" i="98"/>
  <c r="D388" i="98"/>
  <c r="C388" i="98"/>
  <c r="B388" i="98"/>
  <c r="D364" i="98"/>
  <c r="C364" i="98"/>
  <c r="B364" i="98"/>
  <c r="D363" i="98"/>
  <c r="D365" i="98" s="1"/>
  <c r="C363" i="98"/>
  <c r="B363" i="98"/>
  <c r="D362" i="98"/>
  <c r="C362" i="98"/>
  <c r="B362" i="98"/>
  <c r="D357" i="98"/>
  <c r="C357" i="98"/>
  <c r="B357" i="98"/>
  <c r="D356" i="98"/>
  <c r="C356" i="98"/>
  <c r="B356" i="98"/>
  <c r="D355" i="98"/>
  <c r="C355" i="98"/>
  <c r="B355" i="98"/>
  <c r="D350" i="98"/>
  <c r="C350" i="98"/>
  <c r="B350" i="98"/>
  <c r="D349" i="98"/>
  <c r="C349" i="98"/>
  <c r="B349" i="98"/>
  <c r="D348" i="98"/>
  <c r="C348" i="98"/>
  <c r="B348" i="98"/>
  <c r="D143" i="98"/>
  <c r="C143" i="98"/>
  <c r="B143" i="98"/>
  <c r="D142" i="98"/>
  <c r="C142" i="98"/>
  <c r="B142" i="98"/>
  <c r="D141" i="98"/>
  <c r="C141" i="98"/>
  <c r="B141" i="98"/>
  <c r="D136" i="98"/>
  <c r="C136" i="98"/>
  <c r="C25" i="98" s="1"/>
  <c r="B136" i="98"/>
  <c r="D135" i="98"/>
  <c r="C135" i="98"/>
  <c r="B135" i="98"/>
  <c r="D134" i="98"/>
  <c r="C134" i="98"/>
  <c r="B134" i="98"/>
  <c r="D129" i="98"/>
  <c r="C129" i="98"/>
  <c r="B129" i="98"/>
  <c r="D128" i="98"/>
  <c r="C128" i="98"/>
  <c r="B128" i="98"/>
  <c r="D127" i="98"/>
  <c r="C127" i="98"/>
  <c r="C130" i="98" s="1"/>
  <c r="B127" i="98"/>
  <c r="D106" i="98"/>
  <c r="C106" i="98"/>
  <c r="B106" i="98"/>
  <c r="D105" i="98"/>
  <c r="C105" i="98"/>
  <c r="B105" i="98"/>
  <c r="D104" i="98"/>
  <c r="D107" i="98" s="1"/>
  <c r="C104" i="98"/>
  <c r="B104" i="98"/>
  <c r="D99" i="98"/>
  <c r="C99" i="98"/>
  <c r="B99" i="98"/>
  <c r="D98" i="98"/>
  <c r="C98" i="98"/>
  <c r="C24" i="98" s="1"/>
  <c r="B98" i="98"/>
  <c r="D97" i="98"/>
  <c r="C97" i="98"/>
  <c r="B97" i="98"/>
  <c r="D92" i="98"/>
  <c r="C92" i="98"/>
  <c r="B92" i="98"/>
  <c r="D91" i="98"/>
  <c r="C91" i="98"/>
  <c r="B91" i="98"/>
  <c r="D90" i="98"/>
  <c r="C90" i="98"/>
  <c r="B90" i="98"/>
  <c r="D69" i="98"/>
  <c r="C69" i="98"/>
  <c r="B69" i="98"/>
  <c r="D68" i="98"/>
  <c r="C68" i="98"/>
  <c r="B68" i="98"/>
  <c r="D67" i="98"/>
  <c r="C67" i="98"/>
  <c r="B67" i="98"/>
  <c r="B70" i="98" s="1"/>
  <c r="D62" i="98"/>
  <c r="C62" i="98"/>
  <c r="B62" i="98"/>
  <c r="D61" i="98"/>
  <c r="C61" i="98"/>
  <c r="B61" i="98"/>
  <c r="D60" i="98"/>
  <c r="C60" i="98"/>
  <c r="B60" i="98"/>
  <c r="D55" i="98"/>
  <c r="C55" i="98"/>
  <c r="B55" i="98"/>
  <c r="D54" i="98"/>
  <c r="C54" i="98"/>
  <c r="B54" i="98"/>
  <c r="D53" i="98"/>
  <c r="D56" i="98" s="1"/>
  <c r="C53" i="98"/>
  <c r="C16" i="98" s="1"/>
  <c r="B53" i="98"/>
  <c r="B31" i="98"/>
  <c r="O838" i="97"/>
  <c r="M838" i="97"/>
  <c r="L838" i="97"/>
  <c r="K838" i="97"/>
  <c r="J838" i="97"/>
  <c r="I838" i="97"/>
  <c r="G838" i="97"/>
  <c r="F838" i="97"/>
  <c r="E838" i="97"/>
  <c r="D838" i="97"/>
  <c r="C838" i="97"/>
  <c r="B838" i="97"/>
  <c r="P837" i="97"/>
  <c r="P838" i="97" s="1"/>
  <c r="N837" i="97"/>
  <c r="N838" i="97" s="1"/>
  <c r="H837" i="97"/>
  <c r="O785" i="97"/>
  <c r="M785" i="97"/>
  <c r="L785" i="97"/>
  <c r="K785" i="97"/>
  <c r="J785" i="97"/>
  <c r="I785" i="97"/>
  <c r="G785" i="97"/>
  <c r="F785" i="97"/>
  <c r="E785" i="97"/>
  <c r="D785" i="97"/>
  <c r="C785" i="97"/>
  <c r="B785" i="97"/>
  <c r="P784" i="97"/>
  <c r="P785" i="97" s="1"/>
  <c r="N784" i="97"/>
  <c r="N785" i="97" s="1"/>
  <c r="H784" i="97"/>
  <c r="H785" i="97" s="1"/>
  <c r="O765" i="97"/>
  <c r="M765" i="97"/>
  <c r="L765" i="97"/>
  <c r="K765" i="97"/>
  <c r="J765" i="97"/>
  <c r="I765" i="97"/>
  <c r="G765" i="97"/>
  <c r="F765" i="97"/>
  <c r="E765" i="97"/>
  <c r="D765" i="97"/>
  <c r="C765" i="97"/>
  <c r="B765" i="97"/>
  <c r="P764" i="97"/>
  <c r="P765" i="97" s="1"/>
  <c r="N764" i="97"/>
  <c r="N765" i="97" s="1"/>
  <c r="H764" i="97"/>
  <c r="H765" i="97" s="1"/>
  <c r="E745" i="97"/>
  <c r="O744" i="97"/>
  <c r="P744" i="97" s="1"/>
  <c r="P745" i="97" s="1"/>
  <c r="M744" i="97"/>
  <c r="M745" i="97" s="1"/>
  <c r="L744" i="97"/>
  <c r="L745" i="97" s="1"/>
  <c r="K744" i="97"/>
  <c r="K745" i="97" s="1"/>
  <c r="J744" i="97"/>
  <c r="J745" i="97" s="1"/>
  <c r="I744" i="97"/>
  <c r="I745" i="97" s="1"/>
  <c r="G744" i="97"/>
  <c r="G745" i="97" s="1"/>
  <c r="F744" i="97"/>
  <c r="F745" i="97" s="1"/>
  <c r="E744" i="97"/>
  <c r="D744" i="97"/>
  <c r="D745" i="97" s="1"/>
  <c r="C744" i="97"/>
  <c r="C745" i="97" s="1"/>
  <c r="B744" i="97"/>
  <c r="B745" i="97" s="1"/>
  <c r="O725" i="97"/>
  <c r="M725" i="97"/>
  <c r="L725" i="97"/>
  <c r="K725" i="97"/>
  <c r="J725" i="97"/>
  <c r="I725" i="97"/>
  <c r="G725" i="97"/>
  <c r="F725" i="97"/>
  <c r="E725" i="97"/>
  <c r="D725" i="97"/>
  <c r="C725" i="97"/>
  <c r="B725" i="97"/>
  <c r="P724" i="97"/>
  <c r="P725" i="97" s="1"/>
  <c r="N724" i="97"/>
  <c r="N725" i="97" s="1"/>
  <c r="H724" i="97"/>
  <c r="H725" i="97" s="1"/>
  <c r="O705" i="97"/>
  <c r="M705" i="97"/>
  <c r="L705" i="97"/>
  <c r="K705" i="97"/>
  <c r="J705" i="97"/>
  <c r="I705" i="97"/>
  <c r="G705" i="97"/>
  <c r="F705" i="97"/>
  <c r="E705" i="97"/>
  <c r="D705" i="97"/>
  <c r="C705" i="97"/>
  <c r="B705" i="97"/>
  <c r="P704" i="97"/>
  <c r="P705" i="97" s="1"/>
  <c r="N704" i="97"/>
  <c r="N705" i="97" s="1"/>
  <c r="H704" i="97"/>
  <c r="O685" i="97"/>
  <c r="M685" i="97"/>
  <c r="L685" i="97"/>
  <c r="K685" i="97"/>
  <c r="J685" i="97"/>
  <c r="I685" i="97"/>
  <c r="G685" i="97"/>
  <c r="F685" i="97"/>
  <c r="E685" i="97"/>
  <c r="D685" i="97"/>
  <c r="C685" i="97"/>
  <c r="B685" i="97"/>
  <c r="P684" i="97"/>
  <c r="P685" i="97" s="1"/>
  <c r="N684" i="97"/>
  <c r="N685" i="97" s="1"/>
  <c r="H684" i="97"/>
  <c r="O665" i="97"/>
  <c r="M665" i="97"/>
  <c r="L665" i="97"/>
  <c r="K665" i="97"/>
  <c r="J665" i="97"/>
  <c r="I665" i="97"/>
  <c r="G665" i="97"/>
  <c r="F665" i="97"/>
  <c r="E665" i="97"/>
  <c r="D665" i="97"/>
  <c r="C665" i="97"/>
  <c r="B665" i="97"/>
  <c r="P664" i="97"/>
  <c r="P665" i="97" s="1"/>
  <c r="N664" i="97"/>
  <c r="N665" i="97" s="1"/>
  <c r="H664" i="97"/>
  <c r="H665" i="97" s="1"/>
  <c r="G645" i="97"/>
  <c r="O644" i="97"/>
  <c r="P644" i="97" s="1"/>
  <c r="P645" i="97" s="1"/>
  <c r="M644" i="97"/>
  <c r="M645" i="97" s="1"/>
  <c r="L644" i="97"/>
  <c r="L645" i="97" s="1"/>
  <c r="K644" i="97"/>
  <c r="K645" i="97" s="1"/>
  <c r="J644" i="97"/>
  <c r="I644" i="97"/>
  <c r="I645" i="97" s="1"/>
  <c r="G644" i="97"/>
  <c r="F644" i="97"/>
  <c r="F645" i="97" s="1"/>
  <c r="E644" i="97"/>
  <c r="E645" i="97" s="1"/>
  <c r="D644" i="97"/>
  <c r="D645" i="97" s="1"/>
  <c r="C644" i="97"/>
  <c r="C645" i="97" s="1"/>
  <c r="B644" i="97"/>
  <c r="B645" i="97" s="1"/>
  <c r="O625" i="97"/>
  <c r="M625" i="97"/>
  <c r="L625" i="97"/>
  <c r="K625" i="97"/>
  <c r="J625" i="97"/>
  <c r="I625" i="97"/>
  <c r="G625" i="97"/>
  <c r="F625" i="97"/>
  <c r="E625" i="97"/>
  <c r="D625" i="97"/>
  <c r="C625" i="97"/>
  <c r="B625" i="97"/>
  <c r="P624" i="97"/>
  <c r="P625" i="97" s="1"/>
  <c r="N624" i="97"/>
  <c r="N625" i="97" s="1"/>
  <c r="H624" i="97"/>
  <c r="H625" i="97" s="1"/>
  <c r="O605" i="97"/>
  <c r="M605" i="97"/>
  <c r="L605" i="97"/>
  <c r="K605" i="97"/>
  <c r="J605" i="97"/>
  <c r="I605" i="97"/>
  <c r="G605" i="97"/>
  <c r="F605" i="97"/>
  <c r="E605" i="97"/>
  <c r="D605" i="97"/>
  <c r="C605" i="97"/>
  <c r="B605" i="97"/>
  <c r="P604" i="97"/>
  <c r="P605" i="97" s="1"/>
  <c r="N604" i="97"/>
  <c r="N605" i="97" s="1"/>
  <c r="H604" i="97"/>
  <c r="H605" i="97" s="1"/>
  <c r="O585" i="97"/>
  <c r="M585" i="97"/>
  <c r="L585" i="97"/>
  <c r="K585" i="97"/>
  <c r="J585" i="97"/>
  <c r="I585" i="97"/>
  <c r="G585" i="97"/>
  <c r="F585" i="97"/>
  <c r="E585" i="97"/>
  <c r="D585" i="97"/>
  <c r="C585" i="97"/>
  <c r="B585" i="97"/>
  <c r="P584" i="97"/>
  <c r="P585" i="97" s="1"/>
  <c r="N584" i="97"/>
  <c r="N585" i="97" s="1"/>
  <c r="H584" i="97"/>
  <c r="O565" i="97"/>
  <c r="M565" i="97"/>
  <c r="L565" i="97"/>
  <c r="K565" i="97"/>
  <c r="J565" i="97"/>
  <c r="I565" i="97"/>
  <c r="G565" i="97"/>
  <c r="F565" i="97"/>
  <c r="E565" i="97"/>
  <c r="D565" i="97"/>
  <c r="C565" i="97"/>
  <c r="B565" i="97"/>
  <c r="P564" i="97"/>
  <c r="P565" i="97" s="1"/>
  <c r="N564" i="97"/>
  <c r="N565" i="97" s="1"/>
  <c r="H564" i="97"/>
  <c r="M545" i="97"/>
  <c r="O544" i="97"/>
  <c r="O545" i="97" s="1"/>
  <c r="M544" i="97"/>
  <c r="L544" i="97"/>
  <c r="L545" i="97" s="1"/>
  <c r="K544" i="97"/>
  <c r="K545" i="97" s="1"/>
  <c r="J544" i="97"/>
  <c r="I544" i="97"/>
  <c r="I545" i="97" s="1"/>
  <c r="G544" i="97"/>
  <c r="G545" i="97" s="1"/>
  <c r="F544" i="97"/>
  <c r="F545" i="97" s="1"/>
  <c r="E544" i="97"/>
  <c r="E545" i="97" s="1"/>
  <c r="D544" i="97"/>
  <c r="D545" i="97" s="1"/>
  <c r="C544" i="97"/>
  <c r="C545" i="97" s="1"/>
  <c r="B544" i="97"/>
  <c r="O525" i="97"/>
  <c r="M525" i="97"/>
  <c r="L525" i="97"/>
  <c r="K525" i="97"/>
  <c r="J525" i="97"/>
  <c r="I525" i="97"/>
  <c r="G525" i="97"/>
  <c r="F525" i="97"/>
  <c r="E525" i="97"/>
  <c r="D525" i="97"/>
  <c r="C525" i="97"/>
  <c r="B525" i="97"/>
  <c r="P524" i="97"/>
  <c r="P525" i="97" s="1"/>
  <c r="N524" i="97"/>
  <c r="N525" i="97" s="1"/>
  <c r="H524" i="97"/>
  <c r="O505" i="97"/>
  <c r="M505" i="97"/>
  <c r="L505" i="97"/>
  <c r="K505" i="97"/>
  <c r="J505" i="97"/>
  <c r="I505" i="97"/>
  <c r="G505" i="97"/>
  <c r="F505" i="97"/>
  <c r="E505" i="97"/>
  <c r="D505" i="97"/>
  <c r="C505" i="97"/>
  <c r="B505" i="97"/>
  <c r="P504" i="97"/>
  <c r="P505" i="97" s="1"/>
  <c r="N504" i="97"/>
  <c r="N505" i="97" s="1"/>
  <c r="H504" i="97"/>
  <c r="H505" i="97" s="1"/>
  <c r="O484" i="97"/>
  <c r="P484" i="97" s="1"/>
  <c r="P485" i="97" s="1"/>
  <c r="M484" i="97"/>
  <c r="M485" i="97" s="1"/>
  <c r="L484" i="97"/>
  <c r="L485" i="97" s="1"/>
  <c r="K484" i="97"/>
  <c r="K485" i="97" s="1"/>
  <c r="J484" i="97"/>
  <c r="I484" i="97"/>
  <c r="I485" i="97" s="1"/>
  <c r="G484" i="97"/>
  <c r="G485" i="97" s="1"/>
  <c r="F484" i="97"/>
  <c r="F485" i="97" s="1"/>
  <c r="E484" i="97"/>
  <c r="E485" i="97" s="1"/>
  <c r="D484" i="97"/>
  <c r="D485" i="97" s="1"/>
  <c r="C484" i="97"/>
  <c r="C485" i="97" s="1"/>
  <c r="B484" i="97"/>
  <c r="B485" i="97" s="1"/>
  <c r="O465" i="97"/>
  <c r="M465" i="97"/>
  <c r="L465" i="97"/>
  <c r="K465" i="97"/>
  <c r="J465" i="97"/>
  <c r="I465" i="97"/>
  <c r="G465" i="97"/>
  <c r="F465" i="97"/>
  <c r="E465" i="97"/>
  <c r="D465" i="97"/>
  <c r="C465" i="97"/>
  <c r="B465" i="97"/>
  <c r="P464" i="97"/>
  <c r="N464" i="97"/>
  <c r="H464" i="97"/>
  <c r="P463" i="97"/>
  <c r="N463" i="97"/>
  <c r="H463" i="97"/>
  <c r="P462" i="97"/>
  <c r="N462" i="97"/>
  <c r="H462" i="97"/>
  <c r="O443" i="97"/>
  <c r="M443" i="97"/>
  <c r="L443" i="97"/>
  <c r="K443" i="97"/>
  <c r="J443" i="97"/>
  <c r="I443" i="97"/>
  <c r="G443" i="97"/>
  <c r="F443" i="97"/>
  <c r="E443" i="97"/>
  <c r="D443" i="97"/>
  <c r="C443" i="97"/>
  <c r="B443" i="97"/>
  <c r="P442" i="97"/>
  <c r="N442" i="97"/>
  <c r="H442" i="97"/>
  <c r="P441" i="97"/>
  <c r="N441" i="97"/>
  <c r="H441" i="97"/>
  <c r="P440" i="97"/>
  <c r="P443" i="97" s="1"/>
  <c r="N440" i="97"/>
  <c r="H440" i="97"/>
  <c r="I421" i="97"/>
  <c r="O420" i="97"/>
  <c r="P420" i="97" s="1"/>
  <c r="M420" i="97"/>
  <c r="L420" i="97"/>
  <c r="K420" i="97"/>
  <c r="J420" i="97"/>
  <c r="G420" i="97"/>
  <c r="F420" i="97"/>
  <c r="E420" i="97"/>
  <c r="D420" i="97"/>
  <c r="C420" i="97"/>
  <c r="B420" i="97"/>
  <c r="O419" i="97"/>
  <c r="P419" i="97" s="1"/>
  <c r="M419" i="97"/>
  <c r="L419" i="97"/>
  <c r="K419" i="97"/>
  <c r="J419" i="97"/>
  <c r="G419" i="97"/>
  <c r="F419" i="97"/>
  <c r="E419" i="97"/>
  <c r="D419" i="97"/>
  <c r="C419" i="97"/>
  <c r="B419" i="97"/>
  <c r="O418" i="97"/>
  <c r="M418" i="97"/>
  <c r="L418" i="97"/>
  <c r="K418" i="97"/>
  <c r="K421" i="97" s="1"/>
  <c r="J418" i="97"/>
  <c r="G418" i="97"/>
  <c r="F418" i="97"/>
  <c r="E418" i="97"/>
  <c r="D418" i="97"/>
  <c r="C418" i="97"/>
  <c r="B418" i="97"/>
  <c r="O399" i="97"/>
  <c r="M399" i="97"/>
  <c r="L399" i="97"/>
  <c r="K399" i="97"/>
  <c r="J399" i="97"/>
  <c r="I399" i="97"/>
  <c r="G399" i="97"/>
  <c r="F399" i="97"/>
  <c r="E399" i="97"/>
  <c r="D399" i="97"/>
  <c r="C399" i="97"/>
  <c r="B399" i="97"/>
  <c r="P398" i="97"/>
  <c r="P399" i="97" s="1"/>
  <c r="N398" i="97"/>
  <c r="N399" i="97" s="1"/>
  <c r="H398" i="97"/>
  <c r="H399" i="97" s="1"/>
  <c r="O379" i="97"/>
  <c r="M379" i="97"/>
  <c r="L379" i="97"/>
  <c r="K379" i="97"/>
  <c r="J379" i="97"/>
  <c r="I379" i="97"/>
  <c r="G379" i="97"/>
  <c r="F379" i="97"/>
  <c r="E379" i="97"/>
  <c r="D379" i="97"/>
  <c r="C379" i="97"/>
  <c r="B379" i="97"/>
  <c r="P378" i="97"/>
  <c r="P379" i="97" s="1"/>
  <c r="N378" i="97"/>
  <c r="N379" i="97" s="1"/>
  <c r="H378" i="97"/>
  <c r="O359" i="97"/>
  <c r="M359" i="97"/>
  <c r="L359" i="97"/>
  <c r="K359" i="97"/>
  <c r="J359" i="97"/>
  <c r="I359" i="97"/>
  <c r="G359" i="97"/>
  <c r="F359" i="97"/>
  <c r="E359" i="97"/>
  <c r="D359" i="97"/>
  <c r="C359" i="97"/>
  <c r="B359" i="97"/>
  <c r="P358" i="97"/>
  <c r="P359" i="97" s="1"/>
  <c r="N358" i="97"/>
  <c r="N359" i="97" s="1"/>
  <c r="H358" i="97"/>
  <c r="H359" i="97" s="1"/>
  <c r="O339" i="97"/>
  <c r="M339" i="97"/>
  <c r="L339" i="97"/>
  <c r="K339" i="97"/>
  <c r="J339" i="97"/>
  <c r="I339" i="97"/>
  <c r="H339" i="97"/>
  <c r="G339" i="97"/>
  <c r="F339" i="97"/>
  <c r="E339" i="97"/>
  <c r="D339" i="97"/>
  <c r="C339" i="97"/>
  <c r="B339" i="97"/>
  <c r="P338" i="97"/>
  <c r="P339" i="97" s="1"/>
  <c r="N338" i="97"/>
  <c r="Q338" i="97" s="1"/>
  <c r="H338" i="97"/>
  <c r="B319" i="97"/>
  <c r="O318" i="97"/>
  <c r="O319" i="97" s="1"/>
  <c r="M318" i="97"/>
  <c r="M319" i="97" s="1"/>
  <c r="L318" i="97"/>
  <c r="L319" i="97" s="1"/>
  <c r="K318" i="97"/>
  <c r="K319" i="97" s="1"/>
  <c r="J318" i="97"/>
  <c r="J319" i="97" s="1"/>
  <c r="I318" i="97"/>
  <c r="I319" i="97" s="1"/>
  <c r="G318" i="97"/>
  <c r="G319" i="97" s="1"/>
  <c r="F318" i="97"/>
  <c r="F319" i="97" s="1"/>
  <c r="E318" i="97"/>
  <c r="E319" i="97" s="1"/>
  <c r="D318" i="97"/>
  <c r="D319" i="97" s="1"/>
  <c r="C318" i="97"/>
  <c r="C319" i="97" s="1"/>
  <c r="B318" i="97"/>
  <c r="O299" i="97"/>
  <c r="M299" i="97"/>
  <c r="L299" i="97"/>
  <c r="K299" i="97"/>
  <c r="J299" i="97"/>
  <c r="I299" i="97"/>
  <c r="G299" i="97"/>
  <c r="F299" i="97"/>
  <c r="E299" i="97"/>
  <c r="D299" i="97"/>
  <c r="C299" i="97"/>
  <c r="B299" i="97"/>
  <c r="P298" i="97"/>
  <c r="N298" i="97"/>
  <c r="H298" i="97"/>
  <c r="P297" i="97"/>
  <c r="N297" i="97"/>
  <c r="H297" i="97"/>
  <c r="P296" i="97"/>
  <c r="N296" i="97"/>
  <c r="H296" i="97"/>
  <c r="P295" i="97"/>
  <c r="N295" i="97"/>
  <c r="H295" i="97"/>
  <c r="O276" i="97"/>
  <c r="M276" i="97"/>
  <c r="L276" i="97"/>
  <c r="K276" i="97"/>
  <c r="J276" i="97"/>
  <c r="I276" i="97"/>
  <c r="G276" i="97"/>
  <c r="F276" i="97"/>
  <c r="E276" i="97"/>
  <c r="D276" i="97"/>
  <c r="C276" i="97"/>
  <c r="B276" i="97"/>
  <c r="P275" i="97"/>
  <c r="N275" i="97"/>
  <c r="H275" i="97"/>
  <c r="P274" i="97"/>
  <c r="N274" i="97"/>
  <c r="H274" i="97"/>
  <c r="P273" i="97"/>
  <c r="N273" i="97"/>
  <c r="H273" i="97"/>
  <c r="P272" i="97"/>
  <c r="N272" i="97"/>
  <c r="H272" i="97"/>
  <c r="O253" i="97"/>
  <c r="M253" i="97"/>
  <c r="L253" i="97"/>
  <c r="K253" i="97"/>
  <c r="J253" i="97"/>
  <c r="I253" i="97"/>
  <c r="G253" i="97"/>
  <c r="F253" i="97"/>
  <c r="E253" i="97"/>
  <c r="D253" i="97"/>
  <c r="C253" i="97"/>
  <c r="B253" i="97"/>
  <c r="P252" i="97"/>
  <c r="N252" i="97"/>
  <c r="H252" i="97"/>
  <c r="P251" i="97"/>
  <c r="N251" i="97"/>
  <c r="H251" i="97"/>
  <c r="P250" i="97"/>
  <c r="N250" i="97"/>
  <c r="H250" i="97"/>
  <c r="Q250" i="97" s="1"/>
  <c r="P249" i="97"/>
  <c r="N249" i="97"/>
  <c r="N253" i="97" s="1"/>
  <c r="H249" i="97"/>
  <c r="O230" i="97"/>
  <c r="M230" i="97"/>
  <c r="L230" i="97"/>
  <c r="K230" i="97"/>
  <c r="J230" i="97"/>
  <c r="I230" i="97"/>
  <c r="G230" i="97"/>
  <c r="F230" i="97"/>
  <c r="E230" i="97"/>
  <c r="D230" i="97"/>
  <c r="C230" i="97"/>
  <c r="B230" i="97"/>
  <c r="P229" i="97"/>
  <c r="N229" i="97"/>
  <c r="H229" i="97"/>
  <c r="P228" i="97"/>
  <c r="N228" i="97"/>
  <c r="H228" i="97"/>
  <c r="P227" i="97"/>
  <c r="N227" i="97"/>
  <c r="H227" i="97"/>
  <c r="Q227" i="97" s="1"/>
  <c r="P226" i="97"/>
  <c r="N226" i="97"/>
  <c r="H226" i="97"/>
  <c r="O206" i="97"/>
  <c r="P206" i="97" s="1"/>
  <c r="M206" i="97"/>
  <c r="L206" i="97"/>
  <c r="K206" i="97"/>
  <c r="J206" i="97"/>
  <c r="I206" i="97"/>
  <c r="G206" i="97"/>
  <c r="F206" i="97"/>
  <c r="E206" i="97"/>
  <c r="D206" i="97"/>
  <c r="C206" i="97"/>
  <c r="B206" i="97"/>
  <c r="O205" i="97"/>
  <c r="P205" i="97" s="1"/>
  <c r="M205" i="97"/>
  <c r="L205" i="97"/>
  <c r="K205" i="97"/>
  <c r="J205" i="97"/>
  <c r="I205" i="97"/>
  <c r="G205" i="97"/>
  <c r="F205" i="97"/>
  <c r="E205" i="97"/>
  <c r="D205" i="97"/>
  <c r="C205" i="97"/>
  <c r="B205" i="97"/>
  <c r="O204" i="97"/>
  <c r="P204" i="97" s="1"/>
  <c r="M204" i="97"/>
  <c r="L204" i="97"/>
  <c r="K204" i="97"/>
  <c r="J204" i="97"/>
  <c r="I204" i="97"/>
  <c r="G204" i="97"/>
  <c r="F204" i="97"/>
  <c r="E204" i="97"/>
  <c r="D204" i="97"/>
  <c r="C204" i="97"/>
  <c r="H204" i="97" s="1"/>
  <c r="B204" i="97"/>
  <c r="O203" i="97"/>
  <c r="O207" i="97" s="1"/>
  <c r="M203" i="97"/>
  <c r="L203" i="97"/>
  <c r="K203" i="97"/>
  <c r="J203" i="97"/>
  <c r="I203" i="97"/>
  <c r="G203" i="97"/>
  <c r="F203" i="97"/>
  <c r="E203" i="97"/>
  <c r="E207" i="97" s="1"/>
  <c r="D203" i="97"/>
  <c r="C203" i="97"/>
  <c r="B203" i="97"/>
  <c r="O184" i="97"/>
  <c r="M184" i="97"/>
  <c r="E184" i="97"/>
  <c r="P183" i="97"/>
  <c r="N183" i="97"/>
  <c r="O182" i="97"/>
  <c r="P182" i="97" s="1"/>
  <c r="M182" i="97"/>
  <c r="L182" i="97"/>
  <c r="L184" i="97" s="1"/>
  <c r="K182" i="97"/>
  <c r="J182" i="97"/>
  <c r="J184" i="97" s="1"/>
  <c r="I182" i="97"/>
  <c r="I184" i="97" s="1"/>
  <c r="G182" i="97"/>
  <c r="G27" i="97" s="1"/>
  <c r="F182" i="97"/>
  <c r="F184" i="97" s="1"/>
  <c r="E182" i="97"/>
  <c r="D182" i="97"/>
  <c r="D184" i="97" s="1"/>
  <c r="C182" i="97"/>
  <c r="B182" i="97"/>
  <c r="B184" i="97" s="1"/>
  <c r="P181" i="97"/>
  <c r="N181" i="97"/>
  <c r="H181" i="97"/>
  <c r="P180" i="97"/>
  <c r="N180" i="97"/>
  <c r="H180" i="97"/>
  <c r="P179" i="97"/>
  <c r="N179" i="97"/>
  <c r="H179" i="97"/>
  <c r="P178" i="97"/>
  <c r="N178" i="97"/>
  <c r="H178" i="97"/>
  <c r="P177" i="97"/>
  <c r="N177" i="97"/>
  <c r="H177" i="97"/>
  <c r="P176" i="97"/>
  <c r="N176" i="97"/>
  <c r="H176" i="97"/>
  <c r="P175" i="97"/>
  <c r="N175" i="97"/>
  <c r="H175" i="97"/>
  <c r="P174" i="97"/>
  <c r="N174" i="97"/>
  <c r="H174" i="97"/>
  <c r="P173" i="97"/>
  <c r="N173" i="97"/>
  <c r="H173" i="97"/>
  <c r="P172" i="97"/>
  <c r="N172" i="97"/>
  <c r="H172" i="97"/>
  <c r="P152" i="97"/>
  <c r="N152" i="97"/>
  <c r="H152" i="97"/>
  <c r="P151" i="97"/>
  <c r="N151" i="97"/>
  <c r="H151" i="97"/>
  <c r="P150" i="97"/>
  <c r="N150" i="97"/>
  <c r="H150" i="97"/>
  <c r="P149" i="97"/>
  <c r="N149" i="97"/>
  <c r="H149" i="97"/>
  <c r="Q149" i="97" s="1"/>
  <c r="P148" i="97"/>
  <c r="N148" i="97"/>
  <c r="H148" i="97"/>
  <c r="P147" i="97"/>
  <c r="N147" i="97"/>
  <c r="H147" i="97"/>
  <c r="Q147" i="97" s="1"/>
  <c r="P146" i="97"/>
  <c r="N146" i="97"/>
  <c r="H146" i="97"/>
  <c r="O145" i="97"/>
  <c r="P145" i="97" s="1"/>
  <c r="M145" i="97"/>
  <c r="L145" i="97"/>
  <c r="K145" i="97"/>
  <c r="J145" i="97"/>
  <c r="I145" i="97"/>
  <c r="G145" i="97"/>
  <c r="F145" i="97"/>
  <c r="E145" i="97"/>
  <c r="D145" i="97"/>
  <c r="C145" i="97"/>
  <c r="B145" i="97"/>
  <c r="O144" i="97"/>
  <c r="P144" i="97" s="1"/>
  <c r="M144" i="97"/>
  <c r="L144" i="97"/>
  <c r="L153" i="97" s="1"/>
  <c r="K144" i="97"/>
  <c r="J144" i="97"/>
  <c r="I144" i="97"/>
  <c r="I153" i="97" s="1"/>
  <c r="G144" i="97"/>
  <c r="F144" i="97"/>
  <c r="E144" i="97"/>
  <c r="E153" i="97" s="1"/>
  <c r="D144" i="97"/>
  <c r="D153" i="97" s="1"/>
  <c r="C144" i="97"/>
  <c r="B144" i="97"/>
  <c r="P143" i="97"/>
  <c r="N143" i="97"/>
  <c r="H143" i="97"/>
  <c r="P142" i="97"/>
  <c r="N142" i="97"/>
  <c r="H142" i="97"/>
  <c r="Q142" i="97" s="1"/>
  <c r="P141" i="97"/>
  <c r="N141" i="97"/>
  <c r="H141" i="97"/>
  <c r="P121" i="97"/>
  <c r="N121" i="97"/>
  <c r="H121" i="97"/>
  <c r="P120" i="97"/>
  <c r="N120" i="97"/>
  <c r="H120" i="97"/>
  <c r="O119" i="97"/>
  <c r="P119" i="97" s="1"/>
  <c r="M119" i="97"/>
  <c r="L119" i="97"/>
  <c r="K119" i="97"/>
  <c r="J119" i="97"/>
  <c r="I119" i="97"/>
  <c r="G119" i="97"/>
  <c r="F119" i="97"/>
  <c r="E119" i="97"/>
  <c r="D119" i="97"/>
  <c r="C119" i="97"/>
  <c r="B119" i="97"/>
  <c r="P118" i="97"/>
  <c r="N118" i="97"/>
  <c r="H118" i="97"/>
  <c r="O117" i="97"/>
  <c r="P117" i="97" s="1"/>
  <c r="M117" i="97"/>
  <c r="L117" i="97"/>
  <c r="K117" i="97"/>
  <c r="K24" i="97" s="1"/>
  <c r="J117" i="97"/>
  <c r="I117" i="97"/>
  <c r="G117" i="97"/>
  <c r="G24" i="97" s="1"/>
  <c r="F117" i="97"/>
  <c r="E117" i="97"/>
  <c r="D117" i="97"/>
  <c r="C117" i="97"/>
  <c r="B117" i="97"/>
  <c r="P116" i="97"/>
  <c r="N116" i="97"/>
  <c r="H116" i="97"/>
  <c r="P115" i="97"/>
  <c r="N115" i="97"/>
  <c r="H115" i="97"/>
  <c r="P114" i="97"/>
  <c r="N114" i="97"/>
  <c r="H114" i="97"/>
  <c r="O113" i="97"/>
  <c r="P113" i="97" s="1"/>
  <c r="M113" i="97"/>
  <c r="L113" i="97"/>
  <c r="K113" i="97"/>
  <c r="J113" i="97"/>
  <c r="I113" i="97"/>
  <c r="G113" i="97"/>
  <c r="F113" i="97"/>
  <c r="E113" i="97"/>
  <c r="D113" i="97"/>
  <c r="C113" i="97"/>
  <c r="B113" i="97"/>
  <c r="O112" i="97"/>
  <c r="P112" i="97" s="1"/>
  <c r="M112" i="97"/>
  <c r="L112" i="97"/>
  <c r="K112" i="97"/>
  <c r="J112" i="97"/>
  <c r="I112" i="97"/>
  <c r="G112" i="97"/>
  <c r="F112" i="97"/>
  <c r="E112" i="97"/>
  <c r="D112" i="97"/>
  <c r="C112" i="97"/>
  <c r="B112" i="97"/>
  <c r="O111" i="97"/>
  <c r="P111" i="97" s="1"/>
  <c r="M111" i="97"/>
  <c r="L111" i="97"/>
  <c r="K111" i="97"/>
  <c r="J111" i="97"/>
  <c r="I111" i="97"/>
  <c r="G111" i="97"/>
  <c r="F111" i="97"/>
  <c r="E111" i="97"/>
  <c r="D111" i="97"/>
  <c r="C111" i="97"/>
  <c r="B111" i="97"/>
  <c r="O110" i="97"/>
  <c r="M110" i="97"/>
  <c r="L110" i="97"/>
  <c r="K110" i="97"/>
  <c r="J110" i="97"/>
  <c r="I110" i="97"/>
  <c r="I122" i="97" s="1"/>
  <c r="G110" i="97"/>
  <c r="F110" i="97"/>
  <c r="E110" i="97"/>
  <c r="D110" i="97"/>
  <c r="C110" i="97"/>
  <c r="B110" i="97"/>
  <c r="O90" i="97"/>
  <c r="P90" i="97" s="1"/>
  <c r="M90" i="97"/>
  <c r="M28" i="97" s="1"/>
  <c r="L90" i="97"/>
  <c r="K90" i="97"/>
  <c r="J90" i="97"/>
  <c r="I90" i="97"/>
  <c r="G90" i="97"/>
  <c r="F90" i="97"/>
  <c r="E90" i="97"/>
  <c r="E28" i="97" s="1"/>
  <c r="D90" i="97"/>
  <c r="C90" i="97"/>
  <c r="B90" i="97"/>
  <c r="O89" i="97"/>
  <c r="P89" i="97" s="1"/>
  <c r="M89" i="97"/>
  <c r="L89" i="97"/>
  <c r="K89" i="97"/>
  <c r="J89" i="97"/>
  <c r="I89" i="97"/>
  <c r="G89" i="97"/>
  <c r="F89" i="97"/>
  <c r="E89" i="97"/>
  <c r="D89" i="97"/>
  <c r="C89" i="97"/>
  <c r="B89" i="97"/>
  <c r="O88" i="97"/>
  <c r="M88" i="97"/>
  <c r="L88" i="97"/>
  <c r="K88" i="97"/>
  <c r="J88" i="97"/>
  <c r="I88" i="97"/>
  <c r="G88" i="97"/>
  <c r="F88" i="97"/>
  <c r="E88" i="97"/>
  <c r="E26" i="97" s="1"/>
  <c r="D88" i="97"/>
  <c r="C88" i="97"/>
  <c r="B88" i="97"/>
  <c r="O87" i="97"/>
  <c r="P87" i="97" s="1"/>
  <c r="M87" i="97"/>
  <c r="L87" i="97"/>
  <c r="L25" i="97" s="1"/>
  <c r="K87" i="97"/>
  <c r="K25" i="97" s="1"/>
  <c r="J87" i="97"/>
  <c r="I87" i="97"/>
  <c r="I25" i="97" s="1"/>
  <c r="G87" i="97"/>
  <c r="G25" i="97" s="1"/>
  <c r="F87" i="97"/>
  <c r="F25" i="97" s="1"/>
  <c r="E87" i="97"/>
  <c r="E25" i="97" s="1"/>
  <c r="D87" i="97"/>
  <c r="D25" i="97" s="1"/>
  <c r="C87" i="97"/>
  <c r="B87" i="97"/>
  <c r="O86" i="97"/>
  <c r="P86" i="97" s="1"/>
  <c r="M86" i="97"/>
  <c r="M24" i="97" s="1"/>
  <c r="L86" i="97"/>
  <c r="L24" i="97" s="1"/>
  <c r="K86" i="97"/>
  <c r="J86" i="97"/>
  <c r="J24" i="97" s="1"/>
  <c r="I86" i="97"/>
  <c r="I24" i="97" s="1"/>
  <c r="G86" i="97"/>
  <c r="F86" i="97"/>
  <c r="F24" i="97" s="1"/>
  <c r="E86" i="97"/>
  <c r="E24" i="97" s="1"/>
  <c r="D86" i="97"/>
  <c r="D24" i="97" s="1"/>
  <c r="C86" i="97"/>
  <c r="C24" i="97" s="1"/>
  <c r="B86" i="97"/>
  <c r="O85" i="97"/>
  <c r="P85" i="97" s="1"/>
  <c r="M85" i="97"/>
  <c r="M23" i="97" s="1"/>
  <c r="L85" i="97"/>
  <c r="L23" i="97" s="1"/>
  <c r="K85" i="97"/>
  <c r="K23" i="97" s="1"/>
  <c r="J85" i="97"/>
  <c r="I85" i="97"/>
  <c r="I23" i="97" s="1"/>
  <c r="G85" i="97"/>
  <c r="F85" i="97"/>
  <c r="F23" i="97" s="1"/>
  <c r="E85" i="97"/>
  <c r="E23" i="97" s="1"/>
  <c r="D85" i="97"/>
  <c r="C85" i="97"/>
  <c r="C23" i="97" s="1"/>
  <c r="B85" i="97"/>
  <c r="B23" i="97" s="1"/>
  <c r="H23" i="97" s="1"/>
  <c r="O84" i="97"/>
  <c r="O22" i="97" s="1"/>
  <c r="P22" i="97" s="1"/>
  <c r="M84" i="97"/>
  <c r="L84" i="97"/>
  <c r="K84" i="97"/>
  <c r="N84" i="97" s="1"/>
  <c r="J84" i="97"/>
  <c r="J22" i="97" s="1"/>
  <c r="I84" i="97"/>
  <c r="I22" i="97" s="1"/>
  <c r="G84" i="97"/>
  <c r="G22" i="97" s="1"/>
  <c r="F84" i="97"/>
  <c r="F22" i="97" s="1"/>
  <c r="E84" i="97"/>
  <c r="E22" i="97" s="1"/>
  <c r="D84" i="97"/>
  <c r="C84" i="97"/>
  <c r="B84" i="97"/>
  <c r="B22" i="97" s="1"/>
  <c r="O83" i="97"/>
  <c r="P83" i="97" s="1"/>
  <c r="M83" i="97"/>
  <c r="M21" i="97" s="1"/>
  <c r="L83" i="97"/>
  <c r="K83" i="97"/>
  <c r="J83" i="97"/>
  <c r="I83" i="97"/>
  <c r="G83" i="97"/>
  <c r="F83" i="97"/>
  <c r="E83" i="97"/>
  <c r="D83" i="97"/>
  <c r="C83" i="97"/>
  <c r="B83" i="97"/>
  <c r="P82" i="97"/>
  <c r="N82" i="97"/>
  <c r="H82" i="97"/>
  <c r="O81" i="97"/>
  <c r="P81" i="97" s="1"/>
  <c r="M81" i="97"/>
  <c r="L81" i="97"/>
  <c r="L19" i="97" s="1"/>
  <c r="K81" i="97"/>
  <c r="J81" i="97"/>
  <c r="I81" i="97"/>
  <c r="G81" i="97"/>
  <c r="F81" i="97"/>
  <c r="E81" i="97"/>
  <c r="D81" i="97"/>
  <c r="C81" i="97"/>
  <c r="B81" i="97"/>
  <c r="O80" i="97"/>
  <c r="M80" i="97"/>
  <c r="L80" i="97"/>
  <c r="K80" i="97"/>
  <c r="J80" i="97"/>
  <c r="N80" i="97" s="1"/>
  <c r="I80" i="97"/>
  <c r="G80" i="97"/>
  <c r="F80" i="97"/>
  <c r="E80" i="97"/>
  <c r="D80" i="97"/>
  <c r="C80" i="97"/>
  <c r="B80" i="97"/>
  <c r="O79" i="97"/>
  <c r="M79" i="97"/>
  <c r="L79" i="97"/>
  <c r="K79" i="97"/>
  <c r="J79" i="97"/>
  <c r="I79" i="97"/>
  <c r="G79" i="97"/>
  <c r="F79" i="97"/>
  <c r="E79" i="97"/>
  <c r="D79" i="97"/>
  <c r="C79" i="97"/>
  <c r="B79" i="97"/>
  <c r="O59" i="97"/>
  <c r="P59" i="97" s="1"/>
  <c r="M59" i="97"/>
  <c r="L59" i="97"/>
  <c r="K59" i="97"/>
  <c r="K28" i="97" s="1"/>
  <c r="J59" i="97"/>
  <c r="J28" i="97" s="1"/>
  <c r="I59" i="97"/>
  <c r="G59" i="97"/>
  <c r="F59" i="97"/>
  <c r="E59" i="97"/>
  <c r="D59" i="97"/>
  <c r="C59" i="97"/>
  <c r="B59" i="97"/>
  <c r="O58" i="97"/>
  <c r="M58" i="97"/>
  <c r="L58" i="97"/>
  <c r="L27" i="97" s="1"/>
  <c r="K58" i="97"/>
  <c r="J58" i="97"/>
  <c r="I58" i="97"/>
  <c r="G58" i="97"/>
  <c r="F58" i="97"/>
  <c r="F27" i="97" s="1"/>
  <c r="E58" i="97"/>
  <c r="E27" i="97" s="1"/>
  <c r="D58" i="97"/>
  <c r="D27" i="97" s="1"/>
  <c r="C58" i="97"/>
  <c r="B58" i="97"/>
  <c r="O57" i="97"/>
  <c r="P57" i="97" s="1"/>
  <c r="M57" i="97"/>
  <c r="L57" i="97"/>
  <c r="K57" i="97"/>
  <c r="J57" i="97"/>
  <c r="I57" i="97"/>
  <c r="G57" i="97"/>
  <c r="G26" i="97" s="1"/>
  <c r="F57" i="97"/>
  <c r="E57" i="97"/>
  <c r="D57" i="97"/>
  <c r="C57" i="97"/>
  <c r="B57" i="97"/>
  <c r="B26" i="97" s="1"/>
  <c r="P56" i="97"/>
  <c r="N56" i="97"/>
  <c r="H56" i="97"/>
  <c r="P55" i="97"/>
  <c r="N55" i="97"/>
  <c r="H55" i="97"/>
  <c r="P54" i="97"/>
  <c r="N54" i="97"/>
  <c r="H54" i="97"/>
  <c r="P53" i="97"/>
  <c r="N53" i="97"/>
  <c r="H53" i="97"/>
  <c r="O52" i="97"/>
  <c r="O21" i="97" s="1"/>
  <c r="P21" i="97" s="1"/>
  <c r="M52" i="97"/>
  <c r="L52" i="97"/>
  <c r="K52" i="97"/>
  <c r="J52" i="97"/>
  <c r="I52" i="97"/>
  <c r="G52" i="97"/>
  <c r="F52" i="97"/>
  <c r="E52" i="97"/>
  <c r="D52" i="97"/>
  <c r="C52" i="97"/>
  <c r="B52" i="97"/>
  <c r="O51" i="97"/>
  <c r="P51" i="97" s="1"/>
  <c r="M51" i="97"/>
  <c r="M20" i="97" s="1"/>
  <c r="L51" i="97"/>
  <c r="K51" i="97"/>
  <c r="J51" i="97"/>
  <c r="J20" i="97" s="1"/>
  <c r="I51" i="97"/>
  <c r="G51" i="97"/>
  <c r="F51" i="97"/>
  <c r="E51" i="97"/>
  <c r="D51" i="97"/>
  <c r="D20" i="97" s="1"/>
  <c r="C51" i="97"/>
  <c r="B51" i="97"/>
  <c r="O50" i="97"/>
  <c r="P50" i="97" s="1"/>
  <c r="M50" i="97"/>
  <c r="L50" i="97"/>
  <c r="K50" i="97"/>
  <c r="K19" i="97" s="1"/>
  <c r="J50" i="97"/>
  <c r="I50" i="97"/>
  <c r="N50" i="97" s="1"/>
  <c r="G50" i="97"/>
  <c r="F50" i="97"/>
  <c r="E50" i="97"/>
  <c r="D50" i="97"/>
  <c r="C50" i="97"/>
  <c r="B50" i="97"/>
  <c r="O49" i="97"/>
  <c r="M49" i="97"/>
  <c r="M18" i="97" s="1"/>
  <c r="L49" i="97"/>
  <c r="K49" i="97"/>
  <c r="J49" i="97"/>
  <c r="I49" i="97"/>
  <c r="G49" i="97"/>
  <c r="F49" i="97"/>
  <c r="E49" i="97"/>
  <c r="D49" i="97"/>
  <c r="D18" i="97" s="1"/>
  <c r="C49" i="97"/>
  <c r="B49" i="97"/>
  <c r="O48" i="97"/>
  <c r="M48" i="97"/>
  <c r="L48" i="97"/>
  <c r="K48" i="97"/>
  <c r="J48" i="97"/>
  <c r="I48" i="97"/>
  <c r="G48" i="97"/>
  <c r="F48" i="97"/>
  <c r="E48" i="97"/>
  <c r="D48" i="97"/>
  <c r="C48" i="97"/>
  <c r="B48" i="97"/>
  <c r="F28" i="97"/>
  <c r="M25" i="97"/>
  <c r="B25" i="97"/>
  <c r="O24" i="97"/>
  <c r="P24" i="97" s="1"/>
  <c r="B24" i="97"/>
  <c r="J23" i="97"/>
  <c r="G23" i="97"/>
  <c r="D23" i="97"/>
  <c r="M22" i="97"/>
  <c r="L22" i="97"/>
  <c r="K22" i="97"/>
  <c r="D22" i="97"/>
  <c r="C22" i="97"/>
  <c r="E21" i="97"/>
  <c r="K20" i="97"/>
  <c r="E20" i="97"/>
  <c r="G19" i="97"/>
  <c r="D19" i="97"/>
  <c r="F17" i="97"/>
  <c r="B17" i="97"/>
  <c r="P66" i="101" l="1"/>
  <c r="Q66" i="101" s="1"/>
  <c r="Q312" i="101"/>
  <c r="I758" i="101"/>
  <c r="R757" i="101"/>
  <c r="O23" i="97"/>
  <c r="P23" i="97" s="1"/>
  <c r="O28" i="97"/>
  <c r="P28" i="97" s="1"/>
  <c r="E18" i="97"/>
  <c r="I26" i="97"/>
  <c r="M27" i="97"/>
  <c r="I18" i="97"/>
  <c r="M153" i="97"/>
  <c r="Q441" i="97"/>
  <c r="B32" i="98"/>
  <c r="D130" i="98"/>
  <c r="C137" i="98"/>
  <c r="B144" i="98"/>
  <c r="E20" i="101"/>
  <c r="D73" i="101"/>
  <c r="H241" i="101"/>
  <c r="O510" i="101"/>
  <c r="R616" i="101"/>
  <c r="C85" i="103"/>
  <c r="C13" i="103"/>
  <c r="C12" i="103" s="1"/>
  <c r="C27" i="103" s="1"/>
  <c r="C107" i="102"/>
  <c r="C30" i="102"/>
  <c r="C33" i="102" s="1"/>
  <c r="C336" i="103"/>
  <c r="C49" i="103"/>
  <c r="G184" i="97"/>
  <c r="B23" i="98"/>
  <c r="B26" i="98" s="1"/>
  <c r="D25" i="98"/>
  <c r="B476" i="98"/>
  <c r="B906" i="98"/>
  <c r="K159" i="101"/>
  <c r="Q300" i="101"/>
  <c r="P54" i="101"/>
  <c r="Q54" i="101" s="1"/>
  <c r="O301" i="101"/>
  <c r="K55" i="101"/>
  <c r="O55" i="101" s="1"/>
  <c r="J488" i="101"/>
  <c r="J70" i="101"/>
  <c r="E489" i="101"/>
  <c r="E71" i="101"/>
  <c r="C130" i="102"/>
  <c r="H59" i="97"/>
  <c r="B25" i="98"/>
  <c r="M36" i="100"/>
  <c r="Q248" i="100"/>
  <c r="Q100" i="101"/>
  <c r="O281" i="101"/>
  <c r="K282" i="101"/>
  <c r="O288" i="101"/>
  <c r="P489" i="101"/>
  <c r="Q489" i="101" s="1"/>
  <c r="Q481" i="101"/>
  <c r="Q482" i="101" s="1"/>
  <c r="O1110" i="101"/>
  <c r="R1109" i="101"/>
  <c r="S1109" i="101" s="1"/>
  <c r="D24" i="102"/>
  <c r="J36" i="100"/>
  <c r="Q56" i="97"/>
  <c r="L26" i="97"/>
  <c r="N119" i="97"/>
  <c r="Q143" i="97"/>
  <c r="Q150" i="97"/>
  <c r="J207" i="97"/>
  <c r="Q297" i="97"/>
  <c r="H418" i="97"/>
  <c r="D63" i="98"/>
  <c r="B16" i="98"/>
  <c r="D18" i="98"/>
  <c r="D351" i="98"/>
  <c r="C913" i="98"/>
  <c r="H160" i="101"/>
  <c r="C161" i="101"/>
  <c r="L161" i="101"/>
  <c r="H242" i="101"/>
  <c r="R398" i="101"/>
  <c r="R702" i="101"/>
  <c r="O1457" i="101"/>
  <c r="B17" i="102"/>
  <c r="D26" i="102"/>
  <c r="C144" i="102"/>
  <c r="B58" i="103"/>
  <c r="C1159" i="103"/>
  <c r="B1470" i="103"/>
  <c r="E19" i="97"/>
  <c r="Q82" i="97"/>
  <c r="J21" i="97"/>
  <c r="Q148" i="97"/>
  <c r="Q172" i="97"/>
  <c r="Q180" i="97"/>
  <c r="Q228" i="97"/>
  <c r="C17" i="98"/>
  <c r="B24" i="98"/>
  <c r="C610" i="98"/>
  <c r="B617" i="98"/>
  <c r="C920" i="98"/>
  <c r="F36" i="100"/>
  <c r="K21" i="101"/>
  <c r="F28" i="101"/>
  <c r="E159" i="101"/>
  <c r="D241" i="101"/>
  <c r="M324" i="101"/>
  <c r="M26" i="101"/>
  <c r="O407" i="101"/>
  <c r="R370" i="101"/>
  <c r="R391" i="101"/>
  <c r="C17" i="102"/>
  <c r="C70" i="102"/>
  <c r="K26" i="97"/>
  <c r="O20" i="97"/>
  <c r="P20" i="97" s="1"/>
  <c r="B18" i="97"/>
  <c r="K18" i="97"/>
  <c r="F21" i="97"/>
  <c r="P52" i="97"/>
  <c r="M26" i="97"/>
  <c r="C28" i="97"/>
  <c r="G122" i="97"/>
  <c r="N111" i="97"/>
  <c r="K122" i="97"/>
  <c r="Q175" i="97"/>
  <c r="Q229" i="97"/>
  <c r="Q252" i="97"/>
  <c r="Q272" i="97"/>
  <c r="H484" i="97"/>
  <c r="D93" i="98"/>
  <c r="C100" i="98"/>
  <c r="D610" i="98"/>
  <c r="B624" i="98"/>
  <c r="D920" i="98"/>
  <c r="C36" i="100"/>
  <c r="Q58" i="100"/>
  <c r="P179" i="100"/>
  <c r="Q288" i="100"/>
  <c r="P17" i="101"/>
  <c r="O38" i="101"/>
  <c r="I535" i="101"/>
  <c r="R674" i="101"/>
  <c r="R689" i="101"/>
  <c r="R783" i="101"/>
  <c r="C19" i="102"/>
  <c r="C20" i="97"/>
  <c r="L20" i="97"/>
  <c r="G21" i="97"/>
  <c r="N83" i="97"/>
  <c r="H85" i="97"/>
  <c r="N89" i="97"/>
  <c r="I17" i="97"/>
  <c r="Q120" i="97"/>
  <c r="Q178" i="97"/>
  <c r="P230" i="97"/>
  <c r="N299" i="97"/>
  <c r="E421" i="97"/>
  <c r="D30" i="98"/>
  <c r="B18" i="98"/>
  <c r="D24" i="98"/>
  <c r="C31" i="98"/>
  <c r="B365" i="98"/>
  <c r="D476" i="98"/>
  <c r="D617" i="98"/>
  <c r="C624" i="98"/>
  <c r="N103" i="100"/>
  <c r="Q170" i="100"/>
  <c r="C20" i="101"/>
  <c r="R637" i="101"/>
  <c r="Q1217" i="101"/>
  <c r="C100" i="102"/>
  <c r="D324" i="103"/>
  <c r="D332" i="103" s="1"/>
  <c r="B336" i="103"/>
  <c r="R402" i="101"/>
  <c r="R631" i="101"/>
  <c r="O815" i="101"/>
  <c r="I1040" i="101"/>
  <c r="H1157" i="101"/>
  <c r="F1217" i="101"/>
  <c r="J1218" i="101"/>
  <c r="C20" i="103"/>
  <c r="C19" i="103" s="1"/>
  <c r="C92" i="103"/>
  <c r="B23" i="103"/>
  <c r="D98" i="103"/>
  <c r="D26" i="103"/>
  <c r="D25" i="103" s="1"/>
  <c r="C33" i="103"/>
  <c r="B36" i="103"/>
  <c r="D123" i="103"/>
  <c r="D49" i="103"/>
  <c r="B136" i="103"/>
  <c r="B62" i="103"/>
  <c r="B61" i="103" s="1"/>
  <c r="D20" i="103"/>
  <c r="D19" i="103" s="1"/>
  <c r="C23" i="103"/>
  <c r="D33" i="103"/>
  <c r="C36" i="103"/>
  <c r="C324" i="103"/>
  <c r="D336" i="103"/>
  <c r="D351" i="103" s="1"/>
  <c r="B1171" i="103"/>
  <c r="B1186" i="103" s="1"/>
  <c r="N73" i="101"/>
  <c r="D75" i="101"/>
  <c r="D79" i="101" s="1"/>
  <c r="I271" i="101"/>
  <c r="R428" i="101"/>
  <c r="R456" i="101"/>
  <c r="R483" i="101"/>
  <c r="O530" i="101"/>
  <c r="I549" i="101"/>
  <c r="R641" i="101"/>
  <c r="R683" i="101"/>
  <c r="R714" i="101"/>
  <c r="R763" i="101"/>
  <c r="R878" i="101"/>
  <c r="I974" i="101"/>
  <c r="I977" i="101"/>
  <c r="O977" i="101"/>
  <c r="R977" i="101" s="1"/>
  <c r="S973" i="101" s="1"/>
  <c r="N1043" i="101"/>
  <c r="E1026" i="101"/>
  <c r="Q1127" i="101"/>
  <c r="R1113" i="101"/>
  <c r="I1154" i="101"/>
  <c r="Q1187" i="101"/>
  <c r="P1219" i="101"/>
  <c r="R1451" i="101"/>
  <c r="E1460" i="101"/>
  <c r="I1509" i="101"/>
  <c r="I1511" i="101"/>
  <c r="I1562" i="101"/>
  <c r="B31" i="102"/>
  <c r="B33" i="102" s="1"/>
  <c r="D17" i="102"/>
  <c r="D19" i="102" s="1"/>
  <c r="B63" i="102"/>
  <c r="B433" i="102"/>
  <c r="D1241" i="102"/>
  <c r="B1248" i="102"/>
  <c r="C14" i="103"/>
  <c r="B17" i="103"/>
  <c r="B12" i="103" s="1"/>
  <c r="B265" i="103"/>
  <c r="B272" i="103"/>
  <c r="C592" i="103"/>
  <c r="C770" i="103"/>
  <c r="C2325" i="103"/>
  <c r="F46" i="101"/>
  <c r="P46" i="101"/>
  <c r="Q46" i="101" s="1"/>
  <c r="K47" i="101"/>
  <c r="K48" i="101" s="1"/>
  <c r="N75" i="101"/>
  <c r="M242" i="101"/>
  <c r="O295" i="101"/>
  <c r="I299" i="101"/>
  <c r="K310" i="101"/>
  <c r="I319" i="101"/>
  <c r="G74" i="101"/>
  <c r="O321" i="101"/>
  <c r="E482" i="101"/>
  <c r="O509" i="101"/>
  <c r="E570" i="101"/>
  <c r="J571" i="101"/>
  <c r="I527" i="101"/>
  <c r="I562" i="101"/>
  <c r="R617" i="101"/>
  <c r="K654" i="101"/>
  <c r="D978" i="101"/>
  <c r="F1043" i="101"/>
  <c r="E1044" i="101"/>
  <c r="J1045" i="101"/>
  <c r="F1088" i="101"/>
  <c r="P1088" i="101"/>
  <c r="K1157" i="101"/>
  <c r="D1157" i="101"/>
  <c r="O1153" i="101"/>
  <c r="Q1211" i="101"/>
  <c r="Q1219" i="101" s="1"/>
  <c r="Q1249" i="101"/>
  <c r="E1250" i="101"/>
  <c r="I1272" i="101"/>
  <c r="R1274" i="101"/>
  <c r="H1368" i="101"/>
  <c r="M1369" i="101"/>
  <c r="O1429" i="101"/>
  <c r="D248" i="102"/>
  <c r="C433" i="102"/>
  <c r="D611" i="102"/>
  <c r="B1069" i="102"/>
  <c r="C1248" i="102"/>
  <c r="B1255" i="102"/>
  <c r="D227" i="103"/>
  <c r="C265" i="103"/>
  <c r="C280" i="103" s="1"/>
  <c r="B824" i="103"/>
  <c r="B839" i="103" s="1"/>
  <c r="B1451" i="103"/>
  <c r="C2126" i="103"/>
  <c r="K35" i="101"/>
  <c r="K36" i="101" s="1"/>
  <c r="H67" i="101"/>
  <c r="I182" i="101"/>
  <c r="N242" i="101"/>
  <c r="R185" i="101"/>
  <c r="H192" i="101"/>
  <c r="R226" i="101"/>
  <c r="R230" i="101"/>
  <c r="I281" i="101"/>
  <c r="R281" i="101" s="1"/>
  <c r="R282" i="101" s="1"/>
  <c r="O300" i="101"/>
  <c r="D70" i="101"/>
  <c r="M70" i="101"/>
  <c r="H71" i="101"/>
  <c r="H72" i="101" s="1"/>
  <c r="R349" i="101"/>
  <c r="R436" i="101"/>
  <c r="R460" i="101"/>
  <c r="O558" i="101"/>
  <c r="O610" i="101"/>
  <c r="R687" i="101"/>
  <c r="R760" i="101"/>
  <c r="R764" i="101"/>
  <c r="R768" i="101"/>
  <c r="O802" i="101"/>
  <c r="R809" i="101"/>
  <c r="R847" i="101"/>
  <c r="O949" i="101"/>
  <c r="C1044" i="101"/>
  <c r="G1045" i="101"/>
  <c r="I1027" i="101"/>
  <c r="G1088" i="101"/>
  <c r="O1087" i="101"/>
  <c r="O1088" i="101" s="1"/>
  <c r="M1130" i="101"/>
  <c r="Q1247" i="101"/>
  <c r="Q1248" i="101"/>
  <c r="F1280" i="101"/>
  <c r="R1331" i="101"/>
  <c r="F1368" i="101"/>
  <c r="N1369" i="101"/>
  <c r="I1397" i="101"/>
  <c r="R1424" i="101"/>
  <c r="O1427" i="101"/>
  <c r="Q1480" i="101"/>
  <c r="Q1484" i="101" s="1"/>
  <c r="B100" i="102"/>
  <c r="D137" i="102"/>
  <c r="B181" i="102"/>
  <c r="D204" i="102"/>
  <c r="C440" i="102"/>
  <c r="B611" i="102"/>
  <c r="D1248" i="102"/>
  <c r="C111" i="103"/>
  <c r="D198" i="103"/>
  <c r="D57" i="103"/>
  <c r="C60" i="103"/>
  <c r="D102" i="101"/>
  <c r="M102" i="101"/>
  <c r="G102" i="101"/>
  <c r="M47" i="101"/>
  <c r="O47" i="101" s="1"/>
  <c r="D69" i="101"/>
  <c r="F192" i="101"/>
  <c r="O315" i="101"/>
  <c r="R387" i="101"/>
  <c r="O489" i="101"/>
  <c r="R484" i="101"/>
  <c r="I558" i="101"/>
  <c r="R605" i="101"/>
  <c r="R619" i="101"/>
  <c r="R643" i="101"/>
  <c r="D654" i="101"/>
  <c r="M654" i="101"/>
  <c r="H654" i="101"/>
  <c r="R677" i="101"/>
  <c r="O786" i="101"/>
  <c r="O798" i="101"/>
  <c r="R803" i="101"/>
  <c r="Q818" i="101"/>
  <c r="R855" i="101"/>
  <c r="R858" i="101"/>
  <c r="I948" i="101"/>
  <c r="F978" i="101"/>
  <c r="O1029" i="101"/>
  <c r="I1186" i="101"/>
  <c r="G1190" i="101"/>
  <c r="R1269" i="101"/>
  <c r="Q1279" i="101"/>
  <c r="R1305" i="101"/>
  <c r="F1366" i="101"/>
  <c r="H1460" i="101"/>
  <c r="B16" i="102"/>
  <c r="D18" i="102"/>
  <c r="B25" i="102"/>
  <c r="D93" i="102"/>
  <c r="B137" i="102"/>
  <c r="D144" i="102"/>
  <c r="C211" i="102"/>
  <c r="C154" i="103"/>
  <c r="C169" i="103" s="1"/>
  <c r="D38" i="103"/>
  <c r="C41" i="103"/>
  <c r="B191" i="103"/>
  <c r="B49" i="103"/>
  <c r="D51" i="103"/>
  <c r="C54" i="103"/>
  <c r="C1610" i="103"/>
  <c r="C2164" i="103"/>
  <c r="C2318" i="103"/>
  <c r="K22" i="101"/>
  <c r="H34" i="101"/>
  <c r="D74" i="101"/>
  <c r="M74" i="101"/>
  <c r="H75" i="101"/>
  <c r="G242" i="101"/>
  <c r="R217" i="101"/>
  <c r="F74" i="101"/>
  <c r="F34" i="101"/>
  <c r="J35" i="101"/>
  <c r="O50" i="101"/>
  <c r="J65" i="101"/>
  <c r="O65" i="101" s="1"/>
  <c r="D66" i="101"/>
  <c r="M66" i="101"/>
  <c r="G67" i="101"/>
  <c r="I67" i="101" s="1"/>
  <c r="F322" i="101"/>
  <c r="R377" i="101"/>
  <c r="R381" i="101"/>
  <c r="R468" i="101"/>
  <c r="I518" i="101"/>
  <c r="O538" i="101"/>
  <c r="R599" i="101"/>
  <c r="J654" i="101"/>
  <c r="R678" i="101"/>
  <c r="D736" i="101"/>
  <c r="Q1084" i="101"/>
  <c r="H1190" i="101"/>
  <c r="O1248" i="101"/>
  <c r="R1275" i="101"/>
  <c r="G1369" i="101"/>
  <c r="P1368" i="101"/>
  <c r="F1400" i="101"/>
  <c r="O1562" i="101"/>
  <c r="D31" i="102"/>
  <c r="B93" i="102"/>
  <c r="D100" i="102"/>
  <c r="B255" i="102"/>
  <c r="B870" i="102"/>
  <c r="D55" i="103"/>
  <c r="B85" i="103"/>
  <c r="B92" i="103"/>
  <c r="B22" i="103"/>
  <c r="D24" i="103"/>
  <c r="C32" i="103"/>
  <c r="C30" i="103" s="1"/>
  <c r="C45" i="103" s="1"/>
  <c r="B35" i="103"/>
  <c r="C38" i="103"/>
  <c r="C37" i="103" s="1"/>
  <c r="B41" i="103"/>
  <c r="B37" i="103" s="1"/>
  <c r="D117" i="103"/>
  <c r="D44" i="103"/>
  <c r="D43" i="103" s="1"/>
  <c r="C51" i="103"/>
  <c r="B54" i="103"/>
  <c r="C57" i="103"/>
  <c r="C55" i="103" s="1"/>
  <c r="B60" i="103"/>
  <c r="D154" i="103"/>
  <c r="D169" i="103" s="1"/>
  <c r="D13" i="103"/>
  <c r="D12" i="103" s="1"/>
  <c r="D27" i="103" s="1"/>
  <c r="C16" i="103"/>
  <c r="C161" i="103"/>
  <c r="C22" i="103"/>
  <c r="B167" i="103"/>
  <c r="B26" i="103"/>
  <c r="B25" i="103" s="1"/>
  <c r="D32" i="103"/>
  <c r="D30" i="103" s="1"/>
  <c r="C35" i="103"/>
  <c r="D405" i="103"/>
  <c r="C455" i="103"/>
  <c r="C470" i="103" s="1"/>
  <c r="C680" i="103"/>
  <c r="B1424" i="103"/>
  <c r="B1432" i="103" s="1"/>
  <c r="C255" i="102"/>
  <c r="B426" i="102"/>
  <c r="C611" i="102"/>
  <c r="B759" i="102"/>
  <c r="C773" i="102"/>
  <c r="C870" i="102"/>
  <c r="C1069" i="102"/>
  <c r="D85" i="103"/>
  <c r="D111" i="103"/>
  <c r="B123" i="103"/>
  <c r="C191" i="103"/>
  <c r="C206" i="103" s="1"/>
  <c r="B198" i="103"/>
  <c r="D265" i="103"/>
  <c r="D280" i="103" s="1"/>
  <c r="D305" i="103"/>
  <c r="B317" i="103"/>
  <c r="C386" i="103"/>
  <c r="C401" i="103" s="1"/>
  <c r="B393" i="103"/>
  <c r="B401" i="103" s="1"/>
  <c r="D560" i="103"/>
  <c r="D661" i="103"/>
  <c r="D751" i="103"/>
  <c r="C824" i="103"/>
  <c r="C839" i="103" s="1"/>
  <c r="B831" i="103"/>
  <c r="D890" i="103"/>
  <c r="B909" i="103"/>
  <c r="B1010" i="103"/>
  <c r="B1098" i="103"/>
  <c r="C1171" i="103"/>
  <c r="C1186" i="103" s="1"/>
  <c r="B1178" i="103"/>
  <c r="D1221" i="103"/>
  <c r="B1502" i="103"/>
  <c r="D1591" i="103"/>
  <c r="C1645" i="103"/>
  <c r="C1660" i="103" s="1"/>
  <c r="D1665" i="103"/>
  <c r="D1680" i="103" s="1"/>
  <c r="D1749" i="103"/>
  <c r="C1888" i="103"/>
  <c r="B1919" i="103"/>
  <c r="C2011" i="103"/>
  <c r="C2026" i="103" s="1"/>
  <c r="B2018" i="103"/>
  <c r="C2095" i="103"/>
  <c r="B2126" i="103"/>
  <c r="D2214" i="103"/>
  <c r="B2233" i="103"/>
  <c r="D2318" i="103"/>
  <c r="D2471" i="103"/>
  <c r="D2578" i="103"/>
  <c r="D433" i="102"/>
  <c r="B618" i="102"/>
  <c r="D870" i="102"/>
  <c r="B877" i="102"/>
  <c r="D1069" i="102"/>
  <c r="C123" i="103"/>
  <c r="B130" i="103"/>
  <c r="D191" i="103"/>
  <c r="D206" i="103" s="1"/>
  <c r="D234" i="103"/>
  <c r="B246" i="103"/>
  <c r="C317" i="103"/>
  <c r="B324" i="103"/>
  <c r="D386" i="103"/>
  <c r="D401" i="103" s="1"/>
  <c r="B436" i="103"/>
  <c r="B451" i="103" s="1"/>
  <c r="B455" i="103"/>
  <c r="D592" i="103"/>
  <c r="D680" i="103"/>
  <c r="D770" i="103"/>
  <c r="B805" i="103"/>
  <c r="D824" i="103"/>
  <c r="D839" i="103" s="1"/>
  <c r="C909" i="103"/>
  <c r="C1010" i="103"/>
  <c r="C1098" i="103"/>
  <c r="D1171" i="103"/>
  <c r="D1240" i="103"/>
  <c r="B1328" i="103"/>
  <c r="C1502" i="103"/>
  <c r="B1521" i="103"/>
  <c r="D1610" i="103"/>
  <c r="D1780" i="103"/>
  <c r="B1799" i="103"/>
  <c r="D1888" i="103"/>
  <c r="D2011" i="103"/>
  <c r="D2095" i="103"/>
  <c r="C2233" i="103"/>
  <c r="B2264" i="103"/>
  <c r="C2490" i="103"/>
  <c r="B2509" i="103"/>
  <c r="D180" i="103"/>
  <c r="C246" i="103"/>
  <c r="B253" i="103"/>
  <c r="D317" i="103"/>
  <c r="D343" i="103"/>
  <c r="B367" i="103"/>
  <c r="B382" i="103" s="1"/>
  <c r="C436" i="103"/>
  <c r="C451" i="103" s="1"/>
  <c r="B462" i="103"/>
  <c r="B470" i="103" s="1"/>
  <c r="B481" i="103"/>
  <c r="B522" i="103"/>
  <c r="B611" i="103"/>
  <c r="B699" i="103"/>
  <c r="B786" i="103"/>
  <c r="C805" i="103"/>
  <c r="C820" i="103" s="1"/>
  <c r="B812" i="103"/>
  <c r="B820" i="103" s="1"/>
  <c r="D909" i="103"/>
  <c r="D1010" i="103"/>
  <c r="D1098" i="103"/>
  <c r="B1159" i="103"/>
  <c r="B1259" i="103"/>
  <c r="C1328" i="103"/>
  <c r="B1363" i="103"/>
  <c r="C1424" i="103"/>
  <c r="C1443" i="103"/>
  <c r="D1502" i="103"/>
  <c r="D1521" i="103"/>
  <c r="C1626" i="103"/>
  <c r="C1641" i="103" s="1"/>
  <c r="C1799" i="103"/>
  <c r="B1818" i="103"/>
  <c r="D1919" i="103"/>
  <c r="B1938" i="103"/>
  <c r="D1980" i="103"/>
  <c r="B1992" i="103"/>
  <c r="B2007" i="103" s="1"/>
  <c r="D2126" i="103"/>
  <c r="B2145" i="103"/>
  <c r="D2233" i="103"/>
  <c r="D2490" i="103"/>
  <c r="C24" i="102"/>
  <c r="D30" i="102"/>
  <c r="D33" i="102" s="1"/>
  <c r="D130" i="102"/>
  <c r="D174" i="102"/>
  <c r="D218" i="102"/>
  <c r="D618" i="102"/>
  <c r="C1055" i="102"/>
  <c r="C1255" i="102"/>
  <c r="D92" i="103"/>
  <c r="B104" i="103"/>
  <c r="B119" i="103" s="1"/>
  <c r="C173" i="103"/>
  <c r="C188" i="103" s="1"/>
  <c r="B180" i="103"/>
  <c r="B188" i="103" s="1"/>
  <c r="D246" i="103"/>
  <c r="D261" i="103" s="1"/>
  <c r="B298" i="103"/>
  <c r="C367" i="103"/>
  <c r="C382" i="103" s="1"/>
  <c r="B374" i="103"/>
  <c r="D374" i="103"/>
  <c r="D436" i="103"/>
  <c r="D451" i="103" s="1"/>
  <c r="C522" i="103"/>
  <c r="C611" i="103"/>
  <c r="C699" i="103"/>
  <c r="C786" i="103"/>
  <c r="C801" i="103" s="1"/>
  <c r="B793" i="103"/>
  <c r="D940" i="103"/>
  <c r="D1029" i="103"/>
  <c r="D1117" i="103"/>
  <c r="D1152" i="103"/>
  <c r="D1167" i="103" s="1"/>
  <c r="C1156" i="103"/>
  <c r="C1152" i="103" s="1"/>
  <c r="C1167" i="103" s="1"/>
  <c r="C1259" i="103"/>
  <c r="D1328" i="103"/>
  <c r="D1424" i="103"/>
  <c r="D1443" i="103"/>
  <c r="C1521" i="103"/>
  <c r="B1540" i="103"/>
  <c r="B1711" i="103"/>
  <c r="D1799" i="103"/>
  <c r="C1938" i="103"/>
  <c r="B1957" i="103"/>
  <c r="C1992" i="103"/>
  <c r="C2007" i="103" s="1"/>
  <c r="B1999" i="103"/>
  <c r="C2145" i="103"/>
  <c r="B2164" i="103"/>
  <c r="D2264" i="103"/>
  <c r="D2325" i="103"/>
  <c r="C2402" i="103"/>
  <c r="B2421" i="103"/>
  <c r="D2509" i="103"/>
  <c r="C18" i="102"/>
  <c r="C93" i="102"/>
  <c r="C137" i="102"/>
  <c r="C181" i="102"/>
  <c r="C241" i="102"/>
  <c r="B440" i="102"/>
  <c r="C625" i="102"/>
  <c r="B773" i="102"/>
  <c r="D1055" i="102"/>
  <c r="B1062" i="102"/>
  <c r="D1255" i="102"/>
  <c r="B31" i="103"/>
  <c r="D39" i="103"/>
  <c r="C62" i="103"/>
  <c r="C61" i="103" s="1"/>
  <c r="C104" i="103"/>
  <c r="B111" i="103"/>
  <c r="D173" i="103"/>
  <c r="B227" i="103"/>
  <c r="B242" i="103" s="1"/>
  <c r="C298" i="103"/>
  <c r="B305" i="103"/>
  <c r="D367" i="103"/>
  <c r="D382" i="103" s="1"/>
  <c r="B405" i="103"/>
  <c r="B443" i="103"/>
  <c r="D455" i="103"/>
  <c r="B474" i="103"/>
  <c r="D522" i="103"/>
  <c r="D611" i="103"/>
  <c r="D699" i="103"/>
  <c r="D786" i="103"/>
  <c r="D801" i="103" s="1"/>
  <c r="B959" i="103"/>
  <c r="B1048" i="103"/>
  <c r="D1259" i="103"/>
  <c r="B1382" i="103"/>
  <c r="D1462" i="103"/>
  <c r="C1540" i="103"/>
  <c r="B1572" i="103"/>
  <c r="D1652" i="103"/>
  <c r="C1711" i="103"/>
  <c r="B1730" i="103"/>
  <c r="D1818" i="103"/>
  <c r="B1850" i="103"/>
  <c r="D1938" i="103"/>
  <c r="D1992" i="103"/>
  <c r="D2145" i="103"/>
  <c r="C2283" i="103"/>
  <c r="B2302" i="103"/>
  <c r="C2356" i="103"/>
  <c r="C2371" i="103" s="1"/>
  <c r="B2363" i="103"/>
  <c r="D2402" i="103"/>
  <c r="C2540" i="103"/>
  <c r="B2559" i="103"/>
  <c r="C1133" i="103"/>
  <c r="C1148" i="103" s="1"/>
  <c r="B1140" i="103"/>
  <c r="B1652" i="103"/>
  <c r="B1665" i="103"/>
  <c r="B1973" i="103"/>
  <c r="B1988" i="103" s="1"/>
  <c r="C2337" i="103"/>
  <c r="C2352" i="103" s="1"/>
  <c r="B2344" i="103"/>
  <c r="C138" i="103"/>
  <c r="B261" i="103"/>
  <c r="C332" i="103"/>
  <c r="D138" i="103"/>
  <c r="C261" i="103"/>
  <c r="C119" i="103"/>
  <c r="D188" i="103"/>
  <c r="C313" i="103"/>
  <c r="B420" i="103"/>
  <c r="D119" i="103"/>
  <c r="B169" i="103"/>
  <c r="C242" i="103"/>
  <c r="D313" i="103"/>
  <c r="B351" i="103"/>
  <c r="C420" i="103"/>
  <c r="B100" i="103"/>
  <c r="D242" i="103"/>
  <c r="B280" i="103"/>
  <c r="C351" i="103"/>
  <c r="D420" i="103"/>
  <c r="D474" i="103"/>
  <c r="D805" i="103"/>
  <c r="D1140" i="103"/>
  <c r="C1309" i="103"/>
  <c r="B1633" i="103"/>
  <c r="B1645" i="103"/>
  <c r="B1660" i="103" s="1"/>
  <c r="D1645" i="103"/>
  <c r="B1749" i="103"/>
  <c r="D2018" i="103"/>
  <c r="B2283" i="103"/>
  <c r="B2490" i="103"/>
  <c r="D443" i="103"/>
  <c r="B489" i="103"/>
  <c r="B1152" i="103"/>
  <c r="B1167" i="103" s="1"/>
  <c r="D1186" i="103"/>
  <c r="B1888" i="103"/>
  <c r="D1973" i="103"/>
  <c r="B2057" i="103"/>
  <c r="D1417" i="103"/>
  <c r="D1432" i="103" s="1"/>
  <c r="C1436" i="103"/>
  <c r="C1451" i="103" s="1"/>
  <c r="D1455" i="103"/>
  <c r="B1626" i="103"/>
  <c r="D1626" i="103"/>
  <c r="D1641" i="103" s="1"/>
  <c r="D1999" i="103"/>
  <c r="B2195" i="103"/>
  <c r="B2337" i="103"/>
  <c r="D2344" i="103"/>
  <c r="B2356" i="103"/>
  <c r="B2371" i="103" s="1"/>
  <c r="D2363" i="103"/>
  <c r="B2402" i="103"/>
  <c r="D812" i="103"/>
  <c r="B1133" i="103"/>
  <c r="C1363" i="103"/>
  <c r="D1436" i="103"/>
  <c r="D1451" i="103" s="1"/>
  <c r="D1672" i="103"/>
  <c r="B2011" i="103"/>
  <c r="B2026" i="103" s="1"/>
  <c r="B2318" i="103"/>
  <c r="B2333" i="103" s="1"/>
  <c r="B2540" i="103"/>
  <c r="C1417" i="103"/>
  <c r="C1455" i="103"/>
  <c r="C1470" i="103" s="1"/>
  <c r="D2337" i="103"/>
  <c r="D2352" i="103" s="1"/>
  <c r="D2356" i="103"/>
  <c r="D2371" i="103" s="1"/>
  <c r="D462" i="103"/>
  <c r="D470" i="103" s="1"/>
  <c r="D831" i="103"/>
  <c r="D1148" i="103"/>
  <c r="D2026" i="103"/>
  <c r="D481" i="103"/>
  <c r="B1680" i="103"/>
  <c r="C23" i="102"/>
  <c r="B56" i="102"/>
  <c r="B70" i="102"/>
  <c r="B24" i="102"/>
  <c r="B26" i="102" s="1"/>
  <c r="D56" i="102"/>
  <c r="D70" i="102"/>
  <c r="F20" i="97"/>
  <c r="F153" i="97"/>
  <c r="G153" i="97"/>
  <c r="G20" i="97"/>
  <c r="D137" i="98"/>
  <c r="D23" i="98"/>
  <c r="D26" i="98" s="1"/>
  <c r="P70" i="101"/>
  <c r="Q70" i="101" s="1"/>
  <c r="Q234" i="101"/>
  <c r="O271" i="101"/>
  <c r="R271" i="101" s="1"/>
  <c r="K25" i="101"/>
  <c r="O25" i="101" s="1"/>
  <c r="I287" i="101"/>
  <c r="C41" i="101"/>
  <c r="O287" i="101"/>
  <c r="L41" i="101"/>
  <c r="H145" i="97"/>
  <c r="Q145" i="97" s="1"/>
  <c r="B21" i="97"/>
  <c r="N87" i="97"/>
  <c r="J25" i="97"/>
  <c r="P88" i="97"/>
  <c r="O26" i="97"/>
  <c r="P26" i="97" s="1"/>
  <c r="B207" i="97"/>
  <c r="Q378" i="97"/>
  <c r="H379" i="97"/>
  <c r="C421" i="97"/>
  <c r="M421" i="97"/>
  <c r="D32" i="98"/>
  <c r="N27" i="100"/>
  <c r="J60" i="97"/>
  <c r="J17" i="97"/>
  <c r="O60" i="97"/>
  <c r="P49" i="97"/>
  <c r="P60" i="97" s="1"/>
  <c r="N81" i="97"/>
  <c r="Q463" i="97"/>
  <c r="B17" i="98"/>
  <c r="C70" i="98"/>
  <c r="C30" i="98"/>
  <c r="I207" i="97"/>
  <c r="N203" i="97"/>
  <c r="P1485" i="101"/>
  <c r="Q1481" i="101"/>
  <c r="Q1485" i="101" s="1"/>
  <c r="B60" i="97"/>
  <c r="K60" i="97"/>
  <c r="H52" i="97"/>
  <c r="P58" i="97"/>
  <c r="O27" i="97"/>
  <c r="P27" i="97" s="1"/>
  <c r="O91" i="97"/>
  <c r="P184" i="97"/>
  <c r="P253" i="97"/>
  <c r="Q212" i="100"/>
  <c r="L21" i="97"/>
  <c r="D21" i="97"/>
  <c r="H57" i="97"/>
  <c r="Q55" i="97"/>
  <c r="N145" i="97"/>
  <c r="H24" i="97"/>
  <c r="H48" i="97"/>
  <c r="L60" i="97"/>
  <c r="F18" i="97"/>
  <c r="J19" i="97"/>
  <c r="Q53" i="97"/>
  <c r="D26" i="97"/>
  <c r="L28" i="97"/>
  <c r="H80" i="97"/>
  <c r="H89" i="97"/>
  <c r="Q89" i="97" s="1"/>
  <c r="Q116" i="97"/>
  <c r="Q118" i="97"/>
  <c r="Q152" i="97"/>
  <c r="K207" i="97"/>
  <c r="Q274" i="97"/>
  <c r="O645" i="97"/>
  <c r="O745" i="97"/>
  <c r="D16" i="98"/>
  <c r="D17" i="98"/>
  <c r="D70" i="98"/>
  <c r="C93" i="98"/>
  <c r="B137" i="98"/>
  <c r="C144" i="98"/>
  <c r="C462" i="98"/>
  <c r="D624" i="98"/>
  <c r="I36" i="100"/>
  <c r="N22" i="100"/>
  <c r="Q96" i="100"/>
  <c r="Q134" i="100"/>
  <c r="Q208" i="100"/>
  <c r="I22" i="101"/>
  <c r="I128" i="101"/>
  <c r="I559" i="101"/>
  <c r="O774" i="101"/>
  <c r="R773" i="101"/>
  <c r="O19" i="97"/>
  <c r="P19" i="97" s="1"/>
  <c r="D60" i="97"/>
  <c r="M60" i="97"/>
  <c r="G60" i="97"/>
  <c r="H50" i="97"/>
  <c r="Q50" i="97" s="1"/>
  <c r="N52" i="97"/>
  <c r="N58" i="97"/>
  <c r="Q58" i="97" s="1"/>
  <c r="D28" i="97"/>
  <c r="G91" i="97"/>
  <c r="F19" i="97"/>
  <c r="H87" i="97"/>
  <c r="J153" i="97"/>
  <c r="Q173" i="97"/>
  <c r="N276" i="97"/>
  <c r="D421" i="97"/>
  <c r="O421" i="97"/>
  <c r="Q464" i="97"/>
  <c r="N744" i="97"/>
  <c r="N745" i="97" s="1"/>
  <c r="B100" i="98"/>
  <c r="D144" i="98"/>
  <c r="C351" i="98"/>
  <c r="C469" i="98"/>
  <c r="C617" i="98"/>
  <c r="D913" i="98"/>
  <c r="H103" i="100"/>
  <c r="Q250" i="100"/>
  <c r="O31" i="101"/>
  <c r="H42" i="101"/>
  <c r="D45" i="101"/>
  <c r="I45" i="101" s="1"/>
  <c r="O51" i="101"/>
  <c r="K52" i="101"/>
  <c r="N161" i="101"/>
  <c r="Q240" i="101"/>
  <c r="O54" i="101"/>
  <c r="L73" i="101"/>
  <c r="O521" i="101"/>
  <c r="E60" i="97"/>
  <c r="O17" i="97"/>
  <c r="C19" i="97"/>
  <c r="F26" i="97"/>
  <c r="J27" i="97"/>
  <c r="H83" i="97"/>
  <c r="N86" i="97"/>
  <c r="G28" i="97"/>
  <c r="N117" i="97"/>
  <c r="Q117" i="97" s="1"/>
  <c r="Q176" i="97"/>
  <c r="P276" i="97"/>
  <c r="Q275" i="97"/>
  <c r="N339" i="97"/>
  <c r="H419" i="97"/>
  <c r="O485" i="97"/>
  <c r="C18" i="98"/>
  <c r="B93" i="98"/>
  <c r="B36" i="100"/>
  <c r="H22" i="100"/>
  <c r="Q22" i="100" s="1"/>
  <c r="Q56" i="100"/>
  <c r="N179" i="100"/>
  <c r="Q215" i="100"/>
  <c r="Q246" i="100"/>
  <c r="Q284" i="100"/>
  <c r="K29" i="101"/>
  <c r="K77" i="101" s="1"/>
  <c r="I127" i="101"/>
  <c r="R127" i="101" s="1"/>
  <c r="G46" i="101"/>
  <c r="I46" i="101" s="1"/>
  <c r="O283" i="101"/>
  <c r="K37" i="101"/>
  <c r="P38" i="101"/>
  <c r="Q38" i="101" s="1"/>
  <c r="Q284" i="101"/>
  <c r="Q299" i="101"/>
  <c r="P53" i="101"/>
  <c r="Q53" i="101" s="1"/>
  <c r="P407" i="101"/>
  <c r="Q407" i="101" s="1"/>
  <c r="Q347" i="101"/>
  <c r="R379" i="101"/>
  <c r="R471" i="101"/>
  <c r="N570" i="101"/>
  <c r="F60" i="97"/>
  <c r="P48" i="97"/>
  <c r="N49" i="97"/>
  <c r="M19" i="97"/>
  <c r="N51" i="97"/>
  <c r="C21" i="97"/>
  <c r="K21" i="97"/>
  <c r="Q54" i="97"/>
  <c r="H58" i="97"/>
  <c r="K27" i="97"/>
  <c r="Q114" i="97"/>
  <c r="H117" i="97"/>
  <c r="Q121" i="97"/>
  <c r="C153" i="97"/>
  <c r="Q181" i="97"/>
  <c r="P299" i="97"/>
  <c r="Q298" i="97"/>
  <c r="F421" i="97"/>
  <c r="Q442" i="97"/>
  <c r="N465" i="97"/>
  <c r="H744" i="97"/>
  <c r="H745" i="97" s="1"/>
  <c r="B56" i="98"/>
  <c r="D31" i="98"/>
  <c r="D33" i="98" s="1"/>
  <c r="D100" i="98"/>
  <c r="C107" i="98"/>
  <c r="B351" i="98"/>
  <c r="C358" i="98"/>
  <c r="C476" i="98"/>
  <c r="C906" i="98"/>
  <c r="N18" i="100"/>
  <c r="H27" i="100"/>
  <c r="Q27" i="100" s="1"/>
  <c r="Q98" i="100"/>
  <c r="Q136" i="100"/>
  <c r="P188" i="100"/>
  <c r="Q210" i="100"/>
  <c r="Q291" i="100"/>
  <c r="H28" i="101"/>
  <c r="I29" i="101"/>
  <c r="O30" i="101"/>
  <c r="O67" i="101"/>
  <c r="F236" i="101"/>
  <c r="O239" i="101"/>
  <c r="N24" i="97"/>
  <c r="G17" i="97"/>
  <c r="C27" i="97"/>
  <c r="F91" i="97"/>
  <c r="O18" i="97"/>
  <c r="P18" i="97" s="1"/>
  <c r="H86" i="97"/>
  <c r="N90" i="97"/>
  <c r="Q146" i="97"/>
  <c r="Q151" i="97"/>
  <c r="Q179" i="97"/>
  <c r="F207" i="97"/>
  <c r="N204" i="97"/>
  <c r="Q226" i="97"/>
  <c r="Q251" i="97"/>
  <c r="Q273" i="97"/>
  <c r="G421" i="97"/>
  <c r="P465" i="97"/>
  <c r="H644" i="97"/>
  <c r="B30" i="98"/>
  <c r="B33" i="98" s="1"/>
  <c r="C56" i="98"/>
  <c r="B130" i="98"/>
  <c r="D358" i="98"/>
  <c r="C365" i="98"/>
  <c r="D462" i="98"/>
  <c r="B610" i="98"/>
  <c r="D906" i="98"/>
  <c r="B913" i="98"/>
  <c r="N25" i="100"/>
  <c r="H112" i="100"/>
  <c r="Q253" i="100"/>
  <c r="P302" i="100"/>
  <c r="O207" i="101"/>
  <c r="R457" i="101"/>
  <c r="R595" i="101"/>
  <c r="I840" i="101"/>
  <c r="R839" i="101"/>
  <c r="J1219" i="101"/>
  <c r="O1211" i="101"/>
  <c r="N48" i="97"/>
  <c r="H49" i="97"/>
  <c r="Q49" i="97" s="1"/>
  <c r="L18" i="97"/>
  <c r="H51" i="97"/>
  <c r="Q51" i="97" s="1"/>
  <c r="N57" i="97"/>
  <c r="N59" i="97"/>
  <c r="G18" i="97"/>
  <c r="H81" i="97"/>
  <c r="F122" i="97"/>
  <c r="N113" i="97"/>
  <c r="Q174" i="97"/>
  <c r="Q177" i="97"/>
  <c r="G207" i="97"/>
  <c r="P203" i="97"/>
  <c r="P207" i="97" s="1"/>
  <c r="N230" i="97"/>
  <c r="H253" i="97"/>
  <c r="Q296" i="97"/>
  <c r="H420" i="97"/>
  <c r="H421" i="97" s="1"/>
  <c r="N443" i="97"/>
  <c r="C23" i="98"/>
  <c r="C26" i="98" s="1"/>
  <c r="C32" i="98"/>
  <c r="B107" i="98"/>
  <c r="B358" i="98"/>
  <c r="E36" i="100"/>
  <c r="O36" i="100"/>
  <c r="Q63" i="100"/>
  <c r="N112" i="100"/>
  <c r="Q132" i="100"/>
  <c r="N255" i="100"/>
  <c r="N264" i="100" s="1"/>
  <c r="Q286" i="100"/>
  <c r="I61" i="101"/>
  <c r="F71" i="101"/>
  <c r="F72" i="101" s="1"/>
  <c r="F154" i="101"/>
  <c r="Q153" i="101"/>
  <c r="P71" i="101"/>
  <c r="O282" i="101"/>
  <c r="P49" i="101"/>
  <c r="Q49" i="101" s="1"/>
  <c r="Q295" i="101"/>
  <c r="I62" i="101"/>
  <c r="L62" i="101"/>
  <c r="O308" i="101"/>
  <c r="D1159" i="101"/>
  <c r="I1151" i="101"/>
  <c r="H20" i="100"/>
  <c r="K36" i="100"/>
  <c r="H25" i="100"/>
  <c r="N65" i="100"/>
  <c r="N74" i="100" s="1"/>
  <c r="Q101" i="100"/>
  <c r="Q139" i="100"/>
  <c r="Q174" i="100"/>
  <c r="H293" i="100"/>
  <c r="P35" i="101"/>
  <c r="Q35" i="101" s="1"/>
  <c r="Q117" i="101"/>
  <c r="O291" i="101"/>
  <c r="M45" i="101"/>
  <c r="O45" i="101" s="1"/>
  <c r="I295" i="101"/>
  <c r="G49" i="101"/>
  <c r="I49" i="101" s="1"/>
  <c r="R49" i="101" s="1"/>
  <c r="Q303" i="101"/>
  <c r="P57" i="101"/>
  <c r="Q57" i="101" s="1"/>
  <c r="K58" i="101"/>
  <c r="K306" i="101"/>
  <c r="I58" i="101"/>
  <c r="I100" i="101"/>
  <c r="R100" i="101" s="1"/>
  <c r="I116" i="101"/>
  <c r="R139" i="101"/>
  <c r="P67" i="101"/>
  <c r="Q67" i="101" s="1"/>
  <c r="F242" i="101"/>
  <c r="J243" i="101"/>
  <c r="R195" i="101"/>
  <c r="J323" i="101"/>
  <c r="H325" i="101"/>
  <c r="O267" i="101"/>
  <c r="I288" i="101"/>
  <c r="R288" i="101" s="1"/>
  <c r="O61" i="101"/>
  <c r="R61" i="101" s="1"/>
  <c r="N70" i="101"/>
  <c r="I321" i="101"/>
  <c r="R351" i="101"/>
  <c r="R367" i="101"/>
  <c r="R374" i="101"/>
  <c r="R383" i="101"/>
  <c r="R399" i="101"/>
  <c r="L405" i="101"/>
  <c r="O405" i="101" s="1"/>
  <c r="R435" i="101"/>
  <c r="R461" i="101"/>
  <c r="R465" i="101"/>
  <c r="O480" i="101"/>
  <c r="P482" i="101"/>
  <c r="F570" i="101"/>
  <c r="J512" i="101"/>
  <c r="I517" i="101"/>
  <c r="O519" i="101"/>
  <c r="I534" i="101"/>
  <c r="O537" i="101"/>
  <c r="O543" i="101"/>
  <c r="I547" i="101"/>
  <c r="O550" i="101"/>
  <c r="O559" i="101"/>
  <c r="R601" i="101"/>
  <c r="R615" i="101"/>
  <c r="R624" i="101"/>
  <c r="R693" i="101"/>
  <c r="R715" i="101"/>
  <c r="R771" i="101"/>
  <c r="P925" i="101"/>
  <c r="Q925" i="101" s="1"/>
  <c r="Q921" i="101"/>
  <c r="O1036" i="101"/>
  <c r="R1124" i="101"/>
  <c r="C1217" i="101"/>
  <c r="I1209" i="101"/>
  <c r="O39" i="101"/>
  <c r="K60" i="101"/>
  <c r="O62" i="101"/>
  <c r="O63" i="101"/>
  <c r="O64" i="101" s="1"/>
  <c r="E72" i="101"/>
  <c r="R107" i="101"/>
  <c r="O115" i="101"/>
  <c r="R119" i="101"/>
  <c r="R136" i="101"/>
  <c r="I148" i="101"/>
  <c r="K75" i="101"/>
  <c r="L241" i="101"/>
  <c r="R199" i="101"/>
  <c r="O206" i="101"/>
  <c r="N241" i="101"/>
  <c r="H74" i="101"/>
  <c r="I239" i="101"/>
  <c r="M75" i="101"/>
  <c r="F243" i="101"/>
  <c r="F244" i="101" s="1"/>
  <c r="F324" i="101"/>
  <c r="P324" i="101"/>
  <c r="Q324" i="101" s="1"/>
  <c r="I267" i="101"/>
  <c r="O277" i="101"/>
  <c r="O285" i="101"/>
  <c r="I296" i="101"/>
  <c r="O304" i="101"/>
  <c r="O311" i="101"/>
  <c r="R361" i="101"/>
  <c r="R393" i="101"/>
  <c r="R397" i="101"/>
  <c r="R441" i="101"/>
  <c r="R452" i="101"/>
  <c r="R459" i="101"/>
  <c r="O523" i="101"/>
  <c r="I541" i="101"/>
  <c r="O567" i="101"/>
  <c r="R591" i="101"/>
  <c r="R596" i="101"/>
  <c r="R603" i="101"/>
  <c r="R609" i="101"/>
  <c r="R673" i="101"/>
  <c r="R709" i="101"/>
  <c r="I1037" i="101"/>
  <c r="I1038" i="101" s="1"/>
  <c r="I1536" i="101"/>
  <c r="O99" i="101"/>
  <c r="H102" i="101"/>
  <c r="I34" i="101"/>
  <c r="H68" i="101"/>
  <c r="H150" i="101"/>
  <c r="O153" i="101"/>
  <c r="I157" i="101"/>
  <c r="L75" i="101"/>
  <c r="L79" i="101" s="1"/>
  <c r="I206" i="101"/>
  <c r="G243" i="101"/>
  <c r="D236" i="101"/>
  <c r="M71" i="101"/>
  <c r="O238" i="101"/>
  <c r="I269" i="101"/>
  <c r="R269" i="101" s="1"/>
  <c r="I277" i="101"/>
  <c r="R277" i="101" s="1"/>
  <c r="I285" i="101"/>
  <c r="R285" i="101" s="1"/>
  <c r="O292" i="101"/>
  <c r="I301" i="101"/>
  <c r="I307" i="101"/>
  <c r="R307" i="101" s="1"/>
  <c r="I311" i="101"/>
  <c r="O320" i="101"/>
  <c r="I521" i="101"/>
  <c r="R521" i="101" s="1"/>
  <c r="I526" i="101"/>
  <c r="I537" i="101"/>
  <c r="I538" i="101"/>
  <c r="R538" i="101" s="1"/>
  <c r="I543" i="101"/>
  <c r="I551" i="101"/>
  <c r="I1338" i="101"/>
  <c r="O33" i="101"/>
  <c r="R33" i="101" s="1"/>
  <c r="I39" i="101"/>
  <c r="R39" i="101" s="1"/>
  <c r="O53" i="101"/>
  <c r="I57" i="101"/>
  <c r="R57" i="101" s="1"/>
  <c r="I65" i="101"/>
  <c r="J102" i="101"/>
  <c r="I115" i="101"/>
  <c r="R115" i="101" s="1"/>
  <c r="J242" i="101"/>
  <c r="D243" i="101"/>
  <c r="R193" i="101"/>
  <c r="R203" i="101"/>
  <c r="R215" i="101"/>
  <c r="R227" i="101"/>
  <c r="I265" i="101"/>
  <c r="O299" i="101"/>
  <c r="I308" i="101"/>
  <c r="O317" i="101"/>
  <c r="I320" i="101"/>
  <c r="L408" i="101"/>
  <c r="R353" i="101"/>
  <c r="R371" i="101"/>
  <c r="R385" i="101"/>
  <c r="R403" i="101"/>
  <c r="P406" i="101"/>
  <c r="Q406" i="101" s="1"/>
  <c r="R439" i="101"/>
  <c r="R443" i="101"/>
  <c r="R467" i="101"/>
  <c r="I515" i="101"/>
  <c r="I533" i="101"/>
  <c r="K540" i="101"/>
  <c r="O553" i="101"/>
  <c r="I561" i="101"/>
  <c r="O565" i="101"/>
  <c r="R600" i="101"/>
  <c r="R625" i="101"/>
  <c r="R647" i="101"/>
  <c r="R703" i="101"/>
  <c r="R719" i="101"/>
  <c r="R730" i="101"/>
  <c r="R812" i="101"/>
  <c r="D1044" i="101"/>
  <c r="D1046" i="101" s="1"/>
  <c r="M1044" i="101"/>
  <c r="Q1087" i="101"/>
  <c r="O1155" i="101"/>
  <c r="O105" i="101"/>
  <c r="R105" i="101" s="1"/>
  <c r="R108" i="101"/>
  <c r="I117" i="101"/>
  <c r="R120" i="101"/>
  <c r="G160" i="101"/>
  <c r="I153" i="101"/>
  <c r="R153" i="101" s="1"/>
  <c r="N243" i="101"/>
  <c r="R201" i="101"/>
  <c r="R209" i="101"/>
  <c r="O234" i="101"/>
  <c r="M266" i="101"/>
  <c r="O268" i="101"/>
  <c r="O276" i="101"/>
  <c r="I280" i="101"/>
  <c r="R280" i="101" s="1"/>
  <c r="O284" i="101"/>
  <c r="I303" i="101"/>
  <c r="I315" i="101"/>
  <c r="R315" i="101" s="1"/>
  <c r="R369" i="101"/>
  <c r="R401" i="101"/>
  <c r="R429" i="101"/>
  <c r="R449" i="101"/>
  <c r="O527" i="101"/>
  <c r="I529" i="101"/>
  <c r="O535" i="101"/>
  <c r="R535" i="101" s="1"/>
  <c r="O545" i="101"/>
  <c r="M570" i="101"/>
  <c r="O549" i="101"/>
  <c r="I555" i="101"/>
  <c r="O555" i="101"/>
  <c r="O556" i="101" s="1"/>
  <c r="O563" i="101"/>
  <c r="R713" i="101"/>
  <c r="O1536" i="101"/>
  <c r="I50" i="101"/>
  <c r="I53" i="101"/>
  <c r="R124" i="101"/>
  <c r="I149" i="101"/>
  <c r="I150" i="101" s="1"/>
  <c r="F76" i="101"/>
  <c r="P242" i="101"/>
  <c r="Q242" i="101" s="1"/>
  <c r="H69" i="101"/>
  <c r="H77" i="101" s="1"/>
  <c r="I234" i="101"/>
  <c r="N325" i="101"/>
  <c r="O272" i="101"/>
  <c r="I284" i="101"/>
  <c r="J41" i="101"/>
  <c r="F43" i="101"/>
  <c r="I43" i="101" s="1"/>
  <c r="L325" i="101"/>
  <c r="R357" i="101"/>
  <c r="R389" i="101"/>
  <c r="R427" i="101"/>
  <c r="R433" i="101"/>
  <c r="R440" i="101"/>
  <c r="R477" i="101"/>
  <c r="O488" i="101"/>
  <c r="O481" i="101"/>
  <c r="E571" i="101"/>
  <c r="O517" i="101"/>
  <c r="O534" i="101"/>
  <c r="I542" i="101"/>
  <c r="O547" i="101"/>
  <c r="K552" i="101"/>
  <c r="R597" i="101"/>
  <c r="R685" i="101"/>
  <c r="I724" i="101"/>
  <c r="R785" i="101"/>
  <c r="O1001" i="101"/>
  <c r="P1044" i="101"/>
  <c r="Q1024" i="101"/>
  <c r="Q1044" i="101" s="1"/>
  <c r="O1213" i="101"/>
  <c r="I1242" i="101"/>
  <c r="R1241" i="101"/>
  <c r="I1309" i="101"/>
  <c r="I1398" i="101"/>
  <c r="R1419" i="101"/>
  <c r="R1425" i="101"/>
  <c r="I1426" i="101"/>
  <c r="M1482" i="101"/>
  <c r="I38" i="101"/>
  <c r="R38" i="101" s="1"/>
  <c r="O49" i="101"/>
  <c r="M161" i="101"/>
  <c r="F159" i="101"/>
  <c r="P159" i="101"/>
  <c r="Q159" i="101" s="1"/>
  <c r="O129" i="101"/>
  <c r="R135" i="101"/>
  <c r="O148" i="101"/>
  <c r="D161" i="101"/>
  <c r="E154" i="101"/>
  <c r="R198" i="101"/>
  <c r="O233" i="101"/>
  <c r="H236" i="101"/>
  <c r="E74" i="101"/>
  <c r="G323" i="101"/>
  <c r="O279" i="101"/>
  <c r="R279" i="101" s="1"/>
  <c r="O297" i="101"/>
  <c r="I54" i="101"/>
  <c r="R54" i="101" s="1"/>
  <c r="N323" i="101"/>
  <c r="I345" i="101"/>
  <c r="Q345" i="101"/>
  <c r="O347" i="101"/>
  <c r="R350" i="101"/>
  <c r="R354" i="101"/>
  <c r="R363" i="101"/>
  <c r="R382" i="101"/>
  <c r="R386" i="101"/>
  <c r="R395" i="101"/>
  <c r="R444" i="101"/>
  <c r="R464" i="101"/>
  <c r="I479" i="101"/>
  <c r="I525" i="101"/>
  <c r="L571" i="101"/>
  <c r="N569" i="101"/>
  <c r="O562" i="101"/>
  <c r="R562" i="101" s="1"/>
  <c r="Q568" i="101"/>
  <c r="R592" i="101"/>
  <c r="R627" i="101"/>
  <c r="R648" i="101"/>
  <c r="E654" i="101"/>
  <c r="N654" i="101"/>
  <c r="R682" i="101"/>
  <c r="I814" i="101"/>
  <c r="R845" i="101"/>
  <c r="R862" i="101"/>
  <c r="R1079" i="101"/>
  <c r="L1159" i="101"/>
  <c r="R802" i="101"/>
  <c r="R877" i="101"/>
  <c r="O897" i="101"/>
  <c r="R945" i="101"/>
  <c r="I950" i="101"/>
  <c r="I1029" i="101"/>
  <c r="R1029" i="101" s="1"/>
  <c r="O1037" i="101"/>
  <c r="O1041" i="101"/>
  <c r="R1078" i="101"/>
  <c r="R1107" i="101"/>
  <c r="I1128" i="101"/>
  <c r="O1149" i="101"/>
  <c r="E1158" i="101"/>
  <c r="F1190" i="101"/>
  <c r="C1218" i="101"/>
  <c r="L1218" i="101"/>
  <c r="I1211" i="101"/>
  <c r="I1337" i="101"/>
  <c r="R1337" i="101" s="1"/>
  <c r="O1359" i="101"/>
  <c r="O1361" i="101"/>
  <c r="E1367" i="101"/>
  <c r="N1367" i="101"/>
  <c r="J1368" i="101"/>
  <c r="D1369" i="101"/>
  <c r="R1389" i="101"/>
  <c r="R1393" i="101"/>
  <c r="E1400" i="101"/>
  <c r="S1420" i="101"/>
  <c r="I1427" i="101"/>
  <c r="I1429" i="101"/>
  <c r="O1459" i="101"/>
  <c r="R1459" i="101" s="1"/>
  <c r="S1459" i="101" s="1"/>
  <c r="O1510" i="101"/>
  <c r="O1537" i="101"/>
  <c r="O1538" i="101" s="1"/>
  <c r="I735" i="101"/>
  <c r="R779" i="101"/>
  <c r="R791" i="101"/>
  <c r="R797" i="101"/>
  <c r="R874" i="101"/>
  <c r="R881" i="101"/>
  <c r="I975" i="101"/>
  <c r="G1043" i="101"/>
  <c r="L1044" i="101"/>
  <c r="I1041" i="101"/>
  <c r="R1066" i="101"/>
  <c r="R1181" i="101"/>
  <c r="I1182" i="101"/>
  <c r="O1209" i="101"/>
  <c r="D1218" i="101"/>
  <c r="D1220" i="101" s="1"/>
  <c r="M1218" i="101"/>
  <c r="M1220" i="101" s="1"/>
  <c r="I1214" i="101"/>
  <c r="R1240" i="101"/>
  <c r="R1245" i="101"/>
  <c r="F1250" i="101"/>
  <c r="R1304" i="101"/>
  <c r="M1310" i="101"/>
  <c r="O1339" i="101"/>
  <c r="I1361" i="101"/>
  <c r="R1361" i="101" s="1"/>
  <c r="F1367" i="101"/>
  <c r="E1366" i="101"/>
  <c r="O1397" i="101"/>
  <c r="R1421" i="101"/>
  <c r="R1454" i="101"/>
  <c r="I1535" i="101"/>
  <c r="R604" i="101"/>
  <c r="G654" i="101"/>
  <c r="O676" i="101"/>
  <c r="R691" i="101"/>
  <c r="R698" i="101"/>
  <c r="R705" i="101"/>
  <c r="R711" i="101"/>
  <c r="R725" i="101"/>
  <c r="E736" i="101"/>
  <c r="R756" i="101"/>
  <c r="R761" i="101"/>
  <c r="R780" i="101"/>
  <c r="R805" i="101"/>
  <c r="P818" i="101"/>
  <c r="R842" i="101"/>
  <c r="R849" i="101"/>
  <c r="S849" i="101" s="1"/>
  <c r="R885" i="101"/>
  <c r="S885" i="101" s="1"/>
  <c r="R891" i="101"/>
  <c r="I949" i="101"/>
  <c r="R949" i="101" s="1"/>
  <c r="S949" i="101" s="1"/>
  <c r="R971" i="101"/>
  <c r="R973" i="101"/>
  <c r="N1044" i="101"/>
  <c r="L1043" i="101"/>
  <c r="O1040" i="101"/>
  <c r="E1045" i="101"/>
  <c r="E1046" i="101" s="1"/>
  <c r="I1085" i="101"/>
  <c r="I1087" i="101"/>
  <c r="R1087" i="101" s="1"/>
  <c r="S1083" i="101" s="1"/>
  <c r="M1088" i="101"/>
  <c r="O1129" i="101"/>
  <c r="M1157" i="101"/>
  <c r="C1159" i="101"/>
  <c r="R1179" i="101"/>
  <c r="R1183" i="101"/>
  <c r="O1189" i="101"/>
  <c r="D1217" i="101"/>
  <c r="K1219" i="101"/>
  <c r="R1243" i="101"/>
  <c r="O1247" i="101"/>
  <c r="H1250" i="101"/>
  <c r="O1302" i="101"/>
  <c r="I1308" i="101"/>
  <c r="G1367" i="101"/>
  <c r="E1369" i="101"/>
  <c r="E1370" i="101" s="1"/>
  <c r="H1367" i="101"/>
  <c r="M1368" i="101"/>
  <c r="R1394" i="101"/>
  <c r="S1390" i="101" s="1"/>
  <c r="R1449" i="101"/>
  <c r="R1455" i="101"/>
  <c r="R1456" i="101" s="1"/>
  <c r="I1457" i="101"/>
  <c r="R1457" i="101" s="1"/>
  <c r="S1457" i="101" s="1"/>
  <c r="I1480" i="101"/>
  <c r="F1512" i="101"/>
  <c r="O1511" i="101"/>
  <c r="R1532" i="101"/>
  <c r="R1557" i="101"/>
  <c r="I1561" i="101"/>
  <c r="R729" i="101"/>
  <c r="M736" i="101"/>
  <c r="G736" i="101"/>
  <c r="R759" i="101"/>
  <c r="R777" i="101"/>
  <c r="R784" i="101"/>
  <c r="R807" i="101"/>
  <c r="K818" i="101"/>
  <c r="R853" i="101"/>
  <c r="R859" i="101"/>
  <c r="R895" i="101"/>
  <c r="O919" i="101"/>
  <c r="O920" i="101"/>
  <c r="G922" i="101"/>
  <c r="R947" i="101"/>
  <c r="I976" i="101"/>
  <c r="G978" i="101"/>
  <c r="O1003" i="101"/>
  <c r="O1004" i="101" s="1"/>
  <c r="G1044" i="101"/>
  <c r="G1046" i="101" s="1"/>
  <c r="H1030" i="101"/>
  <c r="D1030" i="101"/>
  <c r="R1071" i="101"/>
  <c r="R1081" i="101"/>
  <c r="Q1128" i="101"/>
  <c r="F1157" i="101"/>
  <c r="I1153" i="101"/>
  <c r="R1153" i="101" s="1"/>
  <c r="I1189" i="101"/>
  <c r="I1247" i="101"/>
  <c r="I1248" i="101"/>
  <c r="R1270" i="101"/>
  <c r="R1273" i="101"/>
  <c r="O1277" i="101"/>
  <c r="O1279" i="101"/>
  <c r="R1299" i="101"/>
  <c r="R1329" i="101"/>
  <c r="Q1339" i="101"/>
  <c r="R1335" i="101"/>
  <c r="O1338" i="101"/>
  <c r="K1367" i="101"/>
  <c r="J1369" i="101"/>
  <c r="D1430" i="101"/>
  <c r="R1453" i="101"/>
  <c r="S1453" i="101" s="1"/>
  <c r="H1482" i="101"/>
  <c r="O1509" i="101"/>
  <c r="R1509" i="101" s="1"/>
  <c r="M1512" i="101"/>
  <c r="M1564" i="101"/>
  <c r="H736" i="101"/>
  <c r="R772" i="101"/>
  <c r="R775" i="101"/>
  <c r="O790" i="101"/>
  <c r="R799" i="101"/>
  <c r="R846" i="101"/>
  <c r="R866" i="101"/>
  <c r="R869" i="101"/>
  <c r="R889" i="101"/>
  <c r="O950" i="101"/>
  <c r="O974" i="101"/>
  <c r="I1023" i="101"/>
  <c r="H1044" i="101"/>
  <c r="E1030" i="101"/>
  <c r="O1032" i="101"/>
  <c r="O1035" i="101"/>
  <c r="R1119" i="101"/>
  <c r="O1128" i="101"/>
  <c r="R1128" i="101" s="1"/>
  <c r="S1128" i="101" s="1"/>
  <c r="L1158" i="101"/>
  <c r="F1159" i="101"/>
  <c r="F1160" i="101" s="1"/>
  <c r="E1156" i="101"/>
  <c r="O1187" i="101"/>
  <c r="M1190" i="101"/>
  <c r="G1217" i="101"/>
  <c r="P1217" i="101"/>
  <c r="O1210" i="101"/>
  <c r="E1219" i="101"/>
  <c r="E1220" i="101" s="1"/>
  <c r="N1219" i="101"/>
  <c r="O1215" i="101"/>
  <c r="R1244" i="101"/>
  <c r="R1246" i="101" s="1"/>
  <c r="I1249" i="101"/>
  <c r="Q1307" i="101"/>
  <c r="F1340" i="101"/>
  <c r="N1368" i="101"/>
  <c r="C1367" i="101"/>
  <c r="G1368" i="101"/>
  <c r="O1365" i="101"/>
  <c r="I1399" i="101"/>
  <c r="I1400" i="101" s="1"/>
  <c r="O1428" i="101"/>
  <c r="E1430" i="101"/>
  <c r="R1450" i="101"/>
  <c r="I1458" i="101"/>
  <c r="I1481" i="101"/>
  <c r="R1558" i="101"/>
  <c r="R1560" i="101" s="1"/>
  <c r="O1563" i="101"/>
  <c r="O1564" i="101" s="1"/>
  <c r="R793" i="101"/>
  <c r="R804" i="101"/>
  <c r="R811" i="101"/>
  <c r="M818" i="101"/>
  <c r="R857" i="101"/>
  <c r="R863" i="101"/>
  <c r="R870" i="101"/>
  <c r="O899" i="101"/>
  <c r="I1003" i="101"/>
  <c r="R1003" i="101" s="1"/>
  <c r="S1003" i="101" s="1"/>
  <c r="E1043" i="101"/>
  <c r="J1044" i="101"/>
  <c r="D1026" i="101"/>
  <c r="M1026" i="101"/>
  <c r="I1032" i="101"/>
  <c r="R1032" i="101" s="1"/>
  <c r="I1035" i="101"/>
  <c r="R1035" i="101" s="1"/>
  <c r="I1036" i="101"/>
  <c r="I1039" i="101"/>
  <c r="H1088" i="101"/>
  <c r="R1123" i="101"/>
  <c r="D1158" i="101"/>
  <c r="M1158" i="101"/>
  <c r="O1182" i="101"/>
  <c r="H1217" i="101"/>
  <c r="K1218" i="101"/>
  <c r="O1218" i="101" s="1"/>
  <c r="F1219" i="101"/>
  <c r="I1213" i="101"/>
  <c r="D1250" i="101"/>
  <c r="Q1278" i="101"/>
  <c r="R1300" i="101"/>
  <c r="I1307" i="101"/>
  <c r="O1309" i="101"/>
  <c r="R1309" i="101" s="1"/>
  <c r="S1305" i="101" s="1"/>
  <c r="R1333" i="101"/>
  <c r="O1337" i="101"/>
  <c r="I1359" i="101"/>
  <c r="R1359" i="101" s="1"/>
  <c r="L1369" i="101"/>
  <c r="O1398" i="101"/>
  <c r="R1505" i="101"/>
  <c r="R1507" i="101"/>
  <c r="R1508" i="101" s="1"/>
  <c r="O1534" i="101"/>
  <c r="I1563" i="101"/>
  <c r="R1563" i="101" s="1"/>
  <c r="O52" i="101"/>
  <c r="N160" i="101"/>
  <c r="N18" i="101"/>
  <c r="N78" i="101" s="1"/>
  <c r="N102" i="101"/>
  <c r="H243" i="101"/>
  <c r="H244" i="101" s="1"/>
  <c r="H184" i="101"/>
  <c r="E569" i="101"/>
  <c r="I509" i="101"/>
  <c r="O511" i="101"/>
  <c r="O512" i="101" s="1"/>
  <c r="K571" i="101"/>
  <c r="K512" i="101"/>
  <c r="Q17" i="101"/>
  <c r="H19" i="101"/>
  <c r="I23" i="101"/>
  <c r="O29" i="101"/>
  <c r="R29" i="101" s="1"/>
  <c r="I47" i="101"/>
  <c r="O58" i="101"/>
  <c r="I69" i="101"/>
  <c r="O75" i="101"/>
  <c r="F160" i="101"/>
  <c r="F18" i="101"/>
  <c r="F78" i="101" s="1"/>
  <c r="J160" i="101"/>
  <c r="O156" i="101"/>
  <c r="M41" i="101"/>
  <c r="O205" i="101"/>
  <c r="Q309" i="101"/>
  <c r="P63" i="101"/>
  <c r="Q63" i="101" s="1"/>
  <c r="I322" i="101"/>
  <c r="R321" i="101"/>
  <c r="D325" i="101"/>
  <c r="P487" i="101"/>
  <c r="Q487" i="101" s="1"/>
  <c r="Q479" i="101"/>
  <c r="I205" i="101"/>
  <c r="R205" i="101" s="1"/>
  <c r="E41" i="101"/>
  <c r="I41" i="101" s="1"/>
  <c r="I238" i="101"/>
  <c r="R238" i="101" s="1"/>
  <c r="C74" i="101"/>
  <c r="I74" i="101" s="1"/>
  <c r="D28" i="101"/>
  <c r="I31" i="101"/>
  <c r="R31" i="101" s="1"/>
  <c r="I55" i="101"/>
  <c r="D72" i="101"/>
  <c r="Q75" i="101"/>
  <c r="K161" i="101"/>
  <c r="P27" i="101"/>
  <c r="Q27" i="101" s="1"/>
  <c r="Q191" i="101"/>
  <c r="I25" i="101"/>
  <c r="R25" i="101" s="1"/>
  <c r="I51" i="101"/>
  <c r="R51" i="101" s="1"/>
  <c r="D159" i="101"/>
  <c r="D17" i="101"/>
  <c r="M159" i="101"/>
  <c r="M17" i="101"/>
  <c r="O17" i="101" s="1"/>
  <c r="O152" i="101"/>
  <c r="K70" i="101"/>
  <c r="I183" i="101"/>
  <c r="R234" i="101"/>
  <c r="O26" i="101"/>
  <c r="O37" i="101"/>
  <c r="O59" i="101"/>
  <c r="O60" i="101" s="1"/>
  <c r="M22" i="101"/>
  <c r="M160" i="101"/>
  <c r="M162" i="101" s="1"/>
  <c r="C70" i="101"/>
  <c r="I70" i="101" s="1"/>
  <c r="I152" i="101"/>
  <c r="I154" i="101" s="1"/>
  <c r="O237" i="101"/>
  <c r="K241" i="101"/>
  <c r="C324" i="101"/>
  <c r="O41" i="101"/>
  <c r="Q289" i="101"/>
  <c r="P43" i="101"/>
  <c r="Q43" i="101" s="1"/>
  <c r="R58" i="101"/>
  <c r="N79" i="101"/>
  <c r="O46" i="101"/>
  <c r="I63" i="101"/>
  <c r="L70" i="101"/>
  <c r="O100" i="101"/>
  <c r="N162" i="101"/>
  <c r="K73" i="101"/>
  <c r="O73" i="101" s="1"/>
  <c r="H159" i="101"/>
  <c r="F17" i="101"/>
  <c r="F77" i="101" s="1"/>
  <c r="F241" i="101"/>
  <c r="Q181" i="101"/>
  <c r="P241" i="101"/>
  <c r="Q241" i="101" s="1"/>
  <c r="I190" i="101"/>
  <c r="R190" i="101" s="1"/>
  <c r="G26" i="101"/>
  <c r="G244" i="101"/>
  <c r="C241" i="101"/>
  <c r="I237" i="101"/>
  <c r="R237" i="101" s="1"/>
  <c r="F325" i="101"/>
  <c r="I26" i="101"/>
  <c r="O27" i="101"/>
  <c r="R50" i="101"/>
  <c r="I59" i="101"/>
  <c r="J66" i="101"/>
  <c r="L160" i="101"/>
  <c r="F102" i="101"/>
  <c r="F161" i="101"/>
  <c r="F162" i="101" s="1"/>
  <c r="F19" i="101"/>
  <c r="Q101" i="101"/>
  <c r="P161" i="101"/>
  <c r="Q161" i="101" s="1"/>
  <c r="N21" i="101"/>
  <c r="O21" i="101" s="1"/>
  <c r="N159" i="101"/>
  <c r="O116" i="101"/>
  <c r="O151" i="101"/>
  <c r="J69" i="101"/>
  <c r="O69" i="101" s="1"/>
  <c r="C159" i="101"/>
  <c r="C73" i="101"/>
  <c r="I73" i="101" s="1"/>
  <c r="I155" i="101"/>
  <c r="D160" i="101"/>
  <c r="I264" i="101"/>
  <c r="I266" i="101" s="1"/>
  <c r="D324" i="101"/>
  <c r="E324" i="101"/>
  <c r="E30" i="101"/>
  <c r="O312" i="101"/>
  <c r="K66" i="101"/>
  <c r="J23" i="101"/>
  <c r="O23" i="101" s="1"/>
  <c r="J325" i="101"/>
  <c r="C66" i="101"/>
  <c r="I312" i="101"/>
  <c r="K118" i="101"/>
  <c r="M241" i="101"/>
  <c r="I276" i="101"/>
  <c r="I283" i="101"/>
  <c r="R283" i="101" s="1"/>
  <c r="R365" i="101"/>
  <c r="R394" i="101"/>
  <c r="R463" i="101"/>
  <c r="I553" i="101"/>
  <c r="R553" i="101" s="1"/>
  <c r="I17" i="101"/>
  <c r="H78" i="101"/>
  <c r="G19" i="101"/>
  <c r="N20" i="101"/>
  <c r="C30" i="101"/>
  <c r="C37" i="101"/>
  <c r="I37" i="101" s="1"/>
  <c r="R37" i="101" s="1"/>
  <c r="J71" i="101"/>
  <c r="O71" i="101" s="1"/>
  <c r="P74" i="101"/>
  <c r="Q74" i="101" s="1"/>
  <c r="I99" i="101"/>
  <c r="L159" i="101"/>
  <c r="E161" i="101"/>
  <c r="Q128" i="101"/>
  <c r="R143" i="101"/>
  <c r="R145" i="101"/>
  <c r="O155" i="101"/>
  <c r="I156" i="101"/>
  <c r="R156" i="101" s="1"/>
  <c r="E241" i="101"/>
  <c r="O182" i="101"/>
  <c r="R182" i="101" s="1"/>
  <c r="G184" i="101"/>
  <c r="P243" i="101"/>
  <c r="R222" i="101"/>
  <c r="I235" i="101"/>
  <c r="E242" i="101"/>
  <c r="H323" i="101"/>
  <c r="O264" i="101"/>
  <c r="L324" i="101"/>
  <c r="E325" i="101"/>
  <c r="I272" i="101"/>
  <c r="R272" i="101" s="1"/>
  <c r="I292" i="101"/>
  <c r="O296" i="101"/>
  <c r="O303" i="101"/>
  <c r="I313" i="101"/>
  <c r="R313" i="101" s="1"/>
  <c r="D323" i="101"/>
  <c r="I405" i="101"/>
  <c r="R362" i="101"/>
  <c r="I481" i="101"/>
  <c r="D489" i="101"/>
  <c r="O541" i="101"/>
  <c r="P23" i="101"/>
  <c r="E27" i="101"/>
  <c r="I27" i="101" s="1"/>
  <c r="J34" i="101"/>
  <c r="O34" i="101" s="1"/>
  <c r="R34" i="101" s="1"/>
  <c r="J74" i="101"/>
  <c r="O74" i="101" s="1"/>
  <c r="G161" i="101"/>
  <c r="R109" i="101"/>
  <c r="R112" i="101"/>
  <c r="I129" i="101"/>
  <c r="R133" i="101"/>
  <c r="O147" i="101"/>
  <c r="O149" i="101"/>
  <c r="O157" i="101"/>
  <c r="R157" i="101" s="1"/>
  <c r="J159" i="101"/>
  <c r="E160" i="101"/>
  <c r="G241" i="101"/>
  <c r="R187" i="101"/>
  <c r="R210" i="101"/>
  <c r="R213" i="101"/>
  <c r="I233" i="101"/>
  <c r="R233" i="101" s="1"/>
  <c r="K323" i="101"/>
  <c r="O263" i="101"/>
  <c r="N324" i="101"/>
  <c r="G325" i="101"/>
  <c r="P325" i="101"/>
  <c r="I268" i="101"/>
  <c r="R268" i="101" s="1"/>
  <c r="I275" i="101"/>
  <c r="R275" i="101" s="1"/>
  <c r="O305" i="101"/>
  <c r="O306" i="101" s="1"/>
  <c r="I317" i="101"/>
  <c r="R317" i="101" s="1"/>
  <c r="L323" i="101"/>
  <c r="F406" i="101"/>
  <c r="I406" i="101" s="1"/>
  <c r="F348" i="101"/>
  <c r="P160" i="101"/>
  <c r="Q160" i="101" s="1"/>
  <c r="O104" i="101"/>
  <c r="R104" i="101" s="1"/>
  <c r="O117" i="101"/>
  <c r="O118" i="101" s="1"/>
  <c r="O128" i="101"/>
  <c r="I151" i="101"/>
  <c r="I191" i="101"/>
  <c r="C323" i="101"/>
  <c r="I263" i="101"/>
  <c r="R291" i="101"/>
  <c r="O293" i="101"/>
  <c r="K294" i="101"/>
  <c r="I305" i="101"/>
  <c r="O518" i="101"/>
  <c r="K570" i="101"/>
  <c r="D18" i="101"/>
  <c r="L18" i="101"/>
  <c r="J20" i="101"/>
  <c r="D21" i="101"/>
  <c r="I21" i="101" s="1"/>
  <c r="R21" i="101" s="1"/>
  <c r="C35" i="101"/>
  <c r="I35" i="101" s="1"/>
  <c r="C42" i="101"/>
  <c r="K42" i="101"/>
  <c r="P69" i="101"/>
  <c r="Q69" i="101" s="1"/>
  <c r="C75" i="101"/>
  <c r="G159" i="101"/>
  <c r="J161" i="101"/>
  <c r="O101" i="101"/>
  <c r="R144" i="101"/>
  <c r="I147" i="101"/>
  <c r="J241" i="101"/>
  <c r="O181" i="101"/>
  <c r="C242" i="101"/>
  <c r="K242" i="101"/>
  <c r="C243" i="101"/>
  <c r="K243" i="101"/>
  <c r="O183" i="101"/>
  <c r="O184" i="101" s="1"/>
  <c r="O191" i="101"/>
  <c r="Q206" i="101"/>
  <c r="R221" i="101"/>
  <c r="R223" i="101"/>
  <c r="M323" i="101"/>
  <c r="G324" i="101"/>
  <c r="I293" i="101"/>
  <c r="I300" i="101"/>
  <c r="R300" i="101" s="1"/>
  <c r="O316" i="101"/>
  <c r="Q322" i="101"/>
  <c r="I407" i="101"/>
  <c r="R375" i="101"/>
  <c r="R445" i="101"/>
  <c r="R543" i="101"/>
  <c r="O546" i="101"/>
  <c r="K20" i="101"/>
  <c r="P47" i="101"/>
  <c r="Q47" i="101" s="1"/>
  <c r="K102" i="101"/>
  <c r="E102" i="101"/>
  <c r="O103" i="101"/>
  <c r="R103" i="101" s="1"/>
  <c r="D242" i="101"/>
  <c r="D244" i="101" s="1"/>
  <c r="L242" i="101"/>
  <c r="L243" i="101"/>
  <c r="R194" i="101"/>
  <c r="R197" i="101"/>
  <c r="P240" i="101"/>
  <c r="E323" i="101"/>
  <c r="H324" i="101"/>
  <c r="I273" i="101"/>
  <c r="R273" i="101" s="1"/>
  <c r="O289" i="101"/>
  <c r="I316" i="101"/>
  <c r="R316" i="101" s="1"/>
  <c r="R373" i="101"/>
  <c r="I487" i="101"/>
  <c r="O531" i="101"/>
  <c r="M19" i="101"/>
  <c r="O19" i="101" s="1"/>
  <c r="P65" i="101"/>
  <c r="Q65" i="101" s="1"/>
  <c r="C160" i="101"/>
  <c r="I160" i="101" s="1"/>
  <c r="K160" i="101"/>
  <c r="C102" i="101"/>
  <c r="I101" i="101"/>
  <c r="R111" i="101"/>
  <c r="R132" i="101"/>
  <c r="H161" i="101"/>
  <c r="H162" i="101" s="1"/>
  <c r="I181" i="101"/>
  <c r="E243" i="101"/>
  <c r="E244" i="101" s="1"/>
  <c r="M243" i="101"/>
  <c r="M244" i="101" s="1"/>
  <c r="R186" i="101"/>
  <c r="I189" i="101"/>
  <c r="R189" i="101" s="1"/>
  <c r="D192" i="101"/>
  <c r="I207" i="101"/>
  <c r="R211" i="101"/>
  <c r="R231" i="101"/>
  <c r="O235" i="101"/>
  <c r="J324" i="101"/>
  <c r="J266" i="101"/>
  <c r="C266" i="101"/>
  <c r="C325" i="101"/>
  <c r="O265" i="101"/>
  <c r="K325" i="101"/>
  <c r="I289" i="101"/>
  <c r="I297" i="101"/>
  <c r="I304" i="101"/>
  <c r="R304" i="101" s="1"/>
  <c r="I309" i="101"/>
  <c r="O319" i="101"/>
  <c r="R319" i="101" s="1"/>
  <c r="K324" i="101"/>
  <c r="O346" i="101"/>
  <c r="O542" i="101"/>
  <c r="K544" i="101"/>
  <c r="E184" i="101"/>
  <c r="O309" i="101"/>
  <c r="F408" i="101"/>
  <c r="L348" i="101"/>
  <c r="R432" i="101"/>
  <c r="R475" i="101"/>
  <c r="E488" i="101"/>
  <c r="E490" i="101" s="1"/>
  <c r="D569" i="101"/>
  <c r="M569" i="101"/>
  <c r="G570" i="101"/>
  <c r="G512" i="101"/>
  <c r="E512" i="101"/>
  <c r="O514" i="101"/>
  <c r="I519" i="101"/>
  <c r="R519" i="101" s="1"/>
  <c r="I546" i="101"/>
  <c r="O561" i="101"/>
  <c r="R561" i="101" s="1"/>
  <c r="R633" i="101"/>
  <c r="O651" i="101"/>
  <c r="I653" i="101"/>
  <c r="C654" i="101"/>
  <c r="M325" i="101"/>
  <c r="M326" i="101" s="1"/>
  <c r="I346" i="101"/>
  <c r="F569" i="101"/>
  <c r="I511" i="101"/>
  <c r="C571" i="101"/>
  <c r="C512" i="101"/>
  <c r="I514" i="101"/>
  <c r="O522" i="101"/>
  <c r="I523" i="101"/>
  <c r="O526" i="101"/>
  <c r="I531" i="101"/>
  <c r="O539" i="101"/>
  <c r="I550" i="101"/>
  <c r="R550" i="101" s="1"/>
  <c r="I560" i="101"/>
  <c r="R559" i="101"/>
  <c r="R694" i="101"/>
  <c r="P323" i="101"/>
  <c r="Q323" i="101" s="1"/>
  <c r="I347" i="101"/>
  <c r="O487" i="101"/>
  <c r="H490" i="101"/>
  <c r="G569" i="101"/>
  <c r="P569" i="101"/>
  <c r="Q569" i="101" s="1"/>
  <c r="Q509" i="101"/>
  <c r="D571" i="101"/>
  <c r="M571" i="101"/>
  <c r="M572" i="101" s="1"/>
  <c r="N512" i="101"/>
  <c r="R646" i="101"/>
  <c r="H569" i="101"/>
  <c r="C570" i="101"/>
  <c r="L570" i="101"/>
  <c r="E572" i="101"/>
  <c r="N571" i="101"/>
  <c r="N572" i="101" s="1"/>
  <c r="I522" i="101"/>
  <c r="R522" i="101" s="1"/>
  <c r="I539" i="101"/>
  <c r="O544" i="101"/>
  <c r="I545" i="101"/>
  <c r="R545" i="101" s="1"/>
  <c r="M184" i="101"/>
  <c r="R448" i="101"/>
  <c r="R453" i="101"/>
  <c r="R473" i="101"/>
  <c r="P488" i="101"/>
  <c r="D570" i="101"/>
  <c r="I510" i="101"/>
  <c r="R510" i="101" s="1"/>
  <c r="F571" i="101"/>
  <c r="F512" i="101"/>
  <c r="O515" i="101"/>
  <c r="O525" i="101"/>
  <c r="R525" i="101" s="1"/>
  <c r="O529" i="101"/>
  <c r="I530" i="101"/>
  <c r="R530" i="101" s="1"/>
  <c r="O533" i="101"/>
  <c r="R533" i="101" s="1"/>
  <c r="O406" i="101"/>
  <c r="O408" i="101" s="1"/>
  <c r="R431" i="101"/>
  <c r="I489" i="101"/>
  <c r="I513" i="101"/>
  <c r="R513" i="101" s="1"/>
  <c r="O479" i="101"/>
  <c r="R479" i="101" s="1"/>
  <c r="H482" i="101"/>
  <c r="O557" i="101"/>
  <c r="R557" i="101" s="1"/>
  <c r="I565" i="101"/>
  <c r="R607" i="101"/>
  <c r="O652" i="101"/>
  <c r="R718" i="101"/>
  <c r="O734" i="101"/>
  <c r="O551" i="101"/>
  <c r="O552" i="101" s="1"/>
  <c r="R629" i="101"/>
  <c r="R649" i="101"/>
  <c r="I652" i="101"/>
  <c r="F654" i="101"/>
  <c r="R690" i="101"/>
  <c r="O733" i="101"/>
  <c r="I734" i="101"/>
  <c r="R758" i="101"/>
  <c r="R786" i="101"/>
  <c r="I951" i="101"/>
  <c r="D952" i="101"/>
  <c r="I480" i="101"/>
  <c r="R480" i="101" s="1"/>
  <c r="H570" i="101"/>
  <c r="P570" i="101"/>
  <c r="Q570" i="101" s="1"/>
  <c r="G571" i="101"/>
  <c r="O566" i="101"/>
  <c r="I567" i="101"/>
  <c r="I642" i="101"/>
  <c r="R640" i="101"/>
  <c r="M1043" i="101"/>
  <c r="O1023" i="101"/>
  <c r="O1068" i="101"/>
  <c r="R1067" i="101"/>
  <c r="J569" i="101"/>
  <c r="H571" i="101"/>
  <c r="P571" i="101"/>
  <c r="I554" i="101"/>
  <c r="R554" i="101" s="1"/>
  <c r="I594" i="101"/>
  <c r="R593" i="101"/>
  <c r="I646" i="101"/>
  <c r="I733" i="101"/>
  <c r="I978" i="101"/>
  <c r="C569" i="101"/>
  <c r="K569" i="101"/>
  <c r="J570" i="101"/>
  <c r="J572" i="101" s="1"/>
  <c r="Q511" i="101"/>
  <c r="H512" i="101"/>
  <c r="I566" i="101"/>
  <c r="R566" i="101" s="1"/>
  <c r="R612" i="101"/>
  <c r="I651" i="101"/>
  <c r="O653" i="101"/>
  <c r="R675" i="101"/>
  <c r="I676" i="101"/>
  <c r="R686" i="101"/>
  <c r="R722" i="101"/>
  <c r="O735" i="101"/>
  <c r="R735" i="101" s="1"/>
  <c r="H560" i="101"/>
  <c r="I564" i="101"/>
  <c r="R563" i="101"/>
  <c r="R608" i="101"/>
  <c r="R623" i="101"/>
  <c r="R636" i="101"/>
  <c r="R697" i="101"/>
  <c r="P568" i="101"/>
  <c r="R769" i="101"/>
  <c r="R798" i="101"/>
  <c r="I897" i="101"/>
  <c r="R897" i="101" s="1"/>
  <c r="S841" i="101" s="1"/>
  <c r="L922" i="101"/>
  <c r="L925" i="101"/>
  <c r="L926" i="101" s="1"/>
  <c r="O921" i="101"/>
  <c r="O922" i="101" s="1"/>
  <c r="R999" i="101"/>
  <c r="R1129" i="101"/>
  <c r="I1149" i="101"/>
  <c r="C1157" i="101"/>
  <c r="R795" i="101"/>
  <c r="I815" i="101"/>
  <c r="R815" i="101" s="1"/>
  <c r="S811" i="101" s="1"/>
  <c r="I817" i="101"/>
  <c r="C818" i="101"/>
  <c r="R861" i="101"/>
  <c r="R882" i="101"/>
  <c r="I899" i="101"/>
  <c r="I921" i="101"/>
  <c r="D925" i="101"/>
  <c r="O923" i="101"/>
  <c r="R950" i="101"/>
  <c r="S950" i="101" s="1"/>
  <c r="F1044" i="101"/>
  <c r="O1130" i="101"/>
  <c r="R1426" i="101"/>
  <c r="O1480" i="101"/>
  <c r="R1480" i="101" s="1"/>
  <c r="L1484" i="101"/>
  <c r="R781" i="101"/>
  <c r="R789" i="101"/>
  <c r="R808" i="101"/>
  <c r="R840" i="101"/>
  <c r="F923" i="101"/>
  <c r="I923" i="101" s="1"/>
  <c r="I919" i="101"/>
  <c r="P923" i="101"/>
  <c r="Q923" i="101" s="1"/>
  <c r="Q919" i="101"/>
  <c r="R946" i="101"/>
  <c r="R997" i="101"/>
  <c r="S1124" i="101"/>
  <c r="L1367" i="101"/>
  <c r="O1363" i="101"/>
  <c r="R792" i="101"/>
  <c r="R814" i="101"/>
  <c r="R867" i="101"/>
  <c r="O898" i="101"/>
  <c r="I924" i="101"/>
  <c r="F925" i="101"/>
  <c r="F926" i="101" s="1"/>
  <c r="F922" i="101"/>
  <c r="O975" i="101"/>
  <c r="I1002" i="101"/>
  <c r="R1002" i="101" s="1"/>
  <c r="S1002" i="101" s="1"/>
  <c r="O1028" i="101"/>
  <c r="K1044" i="101"/>
  <c r="I1086" i="101"/>
  <c r="O758" i="101"/>
  <c r="R765" i="101"/>
  <c r="R838" i="101"/>
  <c r="I898" i="101"/>
  <c r="I920" i="101"/>
  <c r="M922" i="101"/>
  <c r="M924" i="101"/>
  <c r="M926" i="101" s="1"/>
  <c r="G926" i="101"/>
  <c r="O951" i="101"/>
  <c r="F1026" i="101"/>
  <c r="D1043" i="101"/>
  <c r="R1082" i="101"/>
  <c r="R774" i="101"/>
  <c r="I816" i="101"/>
  <c r="O816" i="101"/>
  <c r="R850" i="101"/>
  <c r="R871" i="101"/>
  <c r="R893" i="101"/>
  <c r="Q1086" i="101"/>
  <c r="I1150" i="101"/>
  <c r="D1152" i="101"/>
  <c r="R972" i="101"/>
  <c r="O976" i="101"/>
  <c r="O1000" i="101"/>
  <c r="O1024" i="101"/>
  <c r="H1045" i="101"/>
  <c r="I1068" i="101"/>
  <c r="R1070" i="101"/>
  <c r="D1088" i="101"/>
  <c r="R1211" i="101"/>
  <c r="R948" i="101"/>
  <c r="P1043" i="101"/>
  <c r="Q1023" i="101"/>
  <c r="Q1043" i="101" s="1"/>
  <c r="O1025" i="101"/>
  <c r="O1026" i="101" s="1"/>
  <c r="K1045" i="101"/>
  <c r="I1028" i="101"/>
  <c r="I1030" i="101" s="1"/>
  <c r="I1031" i="101"/>
  <c r="R1031" i="101" s="1"/>
  <c r="R1040" i="101"/>
  <c r="M1045" i="101"/>
  <c r="M1046" i="101" s="1"/>
  <c r="R1242" i="101"/>
  <c r="O1479" i="101"/>
  <c r="K1483" i="101"/>
  <c r="O1483" i="101" s="1"/>
  <c r="R1561" i="101"/>
  <c r="O817" i="101"/>
  <c r="Q920" i="101"/>
  <c r="R998" i="101"/>
  <c r="H1043" i="101"/>
  <c r="I1025" i="101"/>
  <c r="C1045" i="101"/>
  <c r="O1027" i="101"/>
  <c r="R1027" i="101" s="1"/>
  <c r="R1108" i="101"/>
  <c r="S1108" i="101" s="1"/>
  <c r="R1120" i="101"/>
  <c r="S1120" i="101" s="1"/>
  <c r="O1127" i="101"/>
  <c r="R1127" i="101" s="1"/>
  <c r="I1250" i="101"/>
  <c r="S1273" i="101"/>
  <c r="J1043" i="101"/>
  <c r="I1033" i="101"/>
  <c r="R1033" i="101" s="1"/>
  <c r="E1088" i="101"/>
  <c r="O1150" i="101"/>
  <c r="O1364" i="101"/>
  <c r="K1368" i="101"/>
  <c r="R1429" i="101"/>
  <c r="S1425" i="101" s="1"/>
  <c r="I1534" i="101"/>
  <c r="R1533" i="101"/>
  <c r="K1043" i="101"/>
  <c r="O1043" i="101" s="1"/>
  <c r="N1045" i="101"/>
  <c r="R1121" i="101"/>
  <c r="G1157" i="101"/>
  <c r="D1160" i="101"/>
  <c r="C1368" i="101"/>
  <c r="I1364" i="101"/>
  <c r="P1369" i="101"/>
  <c r="P1366" i="101"/>
  <c r="Q1365" i="101"/>
  <c r="I1484" i="101"/>
  <c r="I1001" i="101"/>
  <c r="R1001" i="101" s="1"/>
  <c r="S1001" i="101" s="1"/>
  <c r="C1043" i="101"/>
  <c r="F1045" i="101"/>
  <c r="F1046" i="101" s="1"/>
  <c r="P1045" i="101"/>
  <c r="P1046" i="101" s="1"/>
  <c r="O1039" i="101"/>
  <c r="P1042" i="101"/>
  <c r="Q1041" i="101"/>
  <c r="O1085" i="101"/>
  <c r="R1112" i="101"/>
  <c r="S1112" i="101" s="1"/>
  <c r="M1152" i="101"/>
  <c r="O1154" i="101"/>
  <c r="R1154" i="101" s="1"/>
  <c r="I1155" i="101"/>
  <c r="I1080" i="101"/>
  <c r="C1158" i="101"/>
  <c r="K1158" i="101"/>
  <c r="J1159" i="101"/>
  <c r="J1157" i="101"/>
  <c r="O1157" i="101" s="1"/>
  <c r="R1180" i="101"/>
  <c r="R1182" i="101" s="1"/>
  <c r="I1188" i="101"/>
  <c r="P1218" i="101"/>
  <c r="I1278" i="101"/>
  <c r="R1303" i="101"/>
  <c r="O1307" i="101"/>
  <c r="I1360" i="101"/>
  <c r="D1368" i="101"/>
  <c r="L1368" i="101"/>
  <c r="F1486" i="101"/>
  <c r="I1479" i="101"/>
  <c r="C1483" i="101"/>
  <c r="I1483" i="101" s="1"/>
  <c r="R1511" i="101"/>
  <c r="Q1535" i="101"/>
  <c r="R1531" i="101"/>
  <c r="G1026" i="101"/>
  <c r="F1158" i="101"/>
  <c r="N1158" i="101"/>
  <c r="E1159" i="101"/>
  <c r="E1160" i="101" s="1"/>
  <c r="M1159" i="101"/>
  <c r="M1160" i="101" s="1"/>
  <c r="E1152" i="101"/>
  <c r="R1184" i="101"/>
  <c r="I1187" i="101"/>
  <c r="I1215" i="101"/>
  <c r="R1301" i="101"/>
  <c r="R1338" i="101"/>
  <c r="S1338" i="101" s="1"/>
  <c r="I1363" i="101"/>
  <c r="R1363" i="101" s="1"/>
  <c r="S1359" i="101" s="1"/>
  <c r="D1367" i="101"/>
  <c r="M1367" i="101"/>
  <c r="H1366" i="101"/>
  <c r="H1369" i="101"/>
  <c r="H1370" i="101" s="1"/>
  <c r="R1391" i="101"/>
  <c r="S1421" i="101"/>
  <c r="I1482" i="101"/>
  <c r="O1484" i="101"/>
  <c r="H1026" i="101"/>
  <c r="F1152" i="101"/>
  <c r="R1189" i="101"/>
  <c r="N1218" i="101"/>
  <c r="H1212" i="101"/>
  <c r="I1277" i="101"/>
  <c r="R1277" i="101" s="1"/>
  <c r="S1277" i="101" s="1"/>
  <c r="I1339" i="101"/>
  <c r="S1419" i="101"/>
  <c r="I1460" i="101"/>
  <c r="Q1025" i="101"/>
  <c r="Q1149" i="101"/>
  <c r="Q1157" i="101" s="1"/>
  <c r="H1158" i="101"/>
  <c r="P1158" i="101"/>
  <c r="G1159" i="101"/>
  <c r="G1160" i="101" s="1"/>
  <c r="O1151" i="101"/>
  <c r="O1152" i="101" s="1"/>
  <c r="G1152" i="101"/>
  <c r="D1190" i="101"/>
  <c r="F1218" i="101"/>
  <c r="I1218" i="101" s="1"/>
  <c r="Q1218" i="101"/>
  <c r="O1249" i="101"/>
  <c r="O1272" i="101"/>
  <c r="I1279" i="101"/>
  <c r="O1308" i="101"/>
  <c r="I1396" i="101"/>
  <c r="R1395" i="101"/>
  <c r="I1428" i="101"/>
  <c r="R1428" i="101" s="1"/>
  <c r="O1458" i="101"/>
  <c r="R1458" i="101" s="1"/>
  <c r="I1485" i="101"/>
  <c r="O1481" i="101"/>
  <c r="K1485" i="101"/>
  <c r="S1507" i="101"/>
  <c r="F1538" i="101"/>
  <c r="I1537" i="101"/>
  <c r="Q1158" i="101"/>
  <c r="H1159" i="101"/>
  <c r="P1159" i="101"/>
  <c r="H1152" i="101"/>
  <c r="O1188" i="101"/>
  <c r="O1190" i="101" s="1"/>
  <c r="O1214" i="101"/>
  <c r="O1278" i="101"/>
  <c r="O1280" i="101" s="1"/>
  <c r="M1280" i="101"/>
  <c r="R1330" i="101"/>
  <c r="R1332" i="101" s="1"/>
  <c r="I1332" i="101"/>
  <c r="O1360" i="101"/>
  <c r="C1369" i="101"/>
  <c r="R1398" i="101"/>
  <c r="S1398" i="101" s="1"/>
  <c r="S1450" i="101"/>
  <c r="Q1460" i="101"/>
  <c r="H1486" i="101"/>
  <c r="I1510" i="101"/>
  <c r="R1185" i="101"/>
  <c r="I1210" i="101"/>
  <c r="R1210" i="101" s="1"/>
  <c r="M1212" i="101"/>
  <c r="J1217" i="101"/>
  <c r="O1217" i="101" s="1"/>
  <c r="H1219" i="101"/>
  <c r="H1220" i="101" s="1"/>
  <c r="I1246" i="101"/>
  <c r="R1271" i="101"/>
  <c r="I1365" i="101"/>
  <c r="P1367" i="101"/>
  <c r="F1369" i="101"/>
  <c r="F1370" i="101" s="1"/>
  <c r="I1456" i="101"/>
  <c r="F1482" i="101"/>
  <c r="D1366" i="101"/>
  <c r="O1508" i="101"/>
  <c r="D1212" i="101"/>
  <c r="Q1456" i="101"/>
  <c r="M1485" i="101"/>
  <c r="M1486" i="101" s="1"/>
  <c r="F1212" i="101"/>
  <c r="K1369" i="101"/>
  <c r="O1369" i="101" s="1"/>
  <c r="Q1479" i="101"/>
  <c r="Q1483" i="101" s="1"/>
  <c r="Q20" i="100"/>
  <c r="Q25" i="100"/>
  <c r="G36" i="100"/>
  <c r="N188" i="100"/>
  <c r="L36" i="100"/>
  <c r="P65" i="100"/>
  <c r="P74" i="100" s="1"/>
  <c r="B112" i="100"/>
  <c r="J112" i="100"/>
  <c r="N141" i="100"/>
  <c r="N150" i="100" s="1"/>
  <c r="Q177" i="100"/>
  <c r="H179" i="100"/>
  <c r="Q179" i="100" s="1"/>
  <c r="P255" i="100"/>
  <c r="P264" i="100" s="1"/>
  <c r="B302" i="100"/>
  <c r="H65" i="100"/>
  <c r="J188" i="100"/>
  <c r="N217" i="100"/>
  <c r="N226" i="100" s="1"/>
  <c r="H255" i="100"/>
  <c r="Q255" i="100" s="1"/>
  <c r="Q264" i="100" s="1"/>
  <c r="N20" i="100"/>
  <c r="P141" i="100"/>
  <c r="P150" i="100" s="1"/>
  <c r="J264" i="100"/>
  <c r="N293" i="100"/>
  <c r="N302" i="100" s="1"/>
  <c r="H18" i="100"/>
  <c r="P18" i="100"/>
  <c r="P36" i="100" s="1"/>
  <c r="J74" i="100"/>
  <c r="H141" i="100"/>
  <c r="H150" i="100" s="1"/>
  <c r="P217" i="100"/>
  <c r="P226" i="100" s="1"/>
  <c r="O302" i="100"/>
  <c r="H217" i="100"/>
  <c r="H226" i="100"/>
  <c r="P103" i="100"/>
  <c r="P112" i="100" s="1"/>
  <c r="H302" i="100"/>
  <c r="C19" i="98"/>
  <c r="B63" i="98"/>
  <c r="C63" i="98"/>
  <c r="Q57" i="97"/>
  <c r="Q59" i="97"/>
  <c r="Q48" i="97"/>
  <c r="H22" i="97"/>
  <c r="Q22" i="97" s="1"/>
  <c r="Q87" i="97"/>
  <c r="P17" i="97"/>
  <c r="Q83" i="97"/>
  <c r="N22" i="97"/>
  <c r="N25" i="97"/>
  <c r="G29" i="97"/>
  <c r="N23" i="97"/>
  <c r="Q23" i="97" s="1"/>
  <c r="Q86" i="97"/>
  <c r="I60" i="97"/>
  <c r="H79" i="97"/>
  <c r="N85" i="97"/>
  <c r="Q85" i="97" s="1"/>
  <c r="Q744" i="97"/>
  <c r="C17" i="97"/>
  <c r="K17" i="97"/>
  <c r="J18" i="97"/>
  <c r="N18" i="97" s="1"/>
  <c r="I19" i="97"/>
  <c r="N19" i="97" s="1"/>
  <c r="C25" i="97"/>
  <c r="H25" i="97" s="1"/>
  <c r="J26" i="97"/>
  <c r="N26" i="97" s="1"/>
  <c r="I27" i="97"/>
  <c r="N27" i="97" s="1"/>
  <c r="I91" i="97"/>
  <c r="P80" i="97"/>
  <c r="H84" i="97"/>
  <c r="P84" i="97"/>
  <c r="H111" i="97"/>
  <c r="Q111" i="97" s="1"/>
  <c r="H113" i="97"/>
  <c r="Q115" i="97"/>
  <c r="K184" i="97"/>
  <c r="N182" i="97"/>
  <c r="N184" i="97" s="1"/>
  <c r="N206" i="97"/>
  <c r="N318" i="97"/>
  <c r="N319" i="97" s="1"/>
  <c r="Q358" i="97"/>
  <c r="N544" i="97"/>
  <c r="N545" i="97" s="1"/>
  <c r="J545" i="97"/>
  <c r="P79" i="97"/>
  <c r="H838" i="97"/>
  <c r="Q837" i="97"/>
  <c r="D17" i="97"/>
  <c r="D29" i="97" s="1"/>
  <c r="L17" i="97"/>
  <c r="C18" i="97"/>
  <c r="B19" i="97"/>
  <c r="I20" i="97"/>
  <c r="N20" i="97" s="1"/>
  <c r="C26" i="97"/>
  <c r="H26" i="97" s="1"/>
  <c r="B27" i="97"/>
  <c r="H27" i="97" s="1"/>
  <c r="Q27" i="97" s="1"/>
  <c r="I28" i="97"/>
  <c r="C60" i="97"/>
  <c r="B91" i="97"/>
  <c r="J91" i="97"/>
  <c r="H90" i="97"/>
  <c r="Q90" i="97" s="1"/>
  <c r="J122" i="97"/>
  <c r="H119" i="97"/>
  <c r="Q141" i="97"/>
  <c r="H182" i="97"/>
  <c r="C184" i="97"/>
  <c r="H318" i="97"/>
  <c r="N418" i="97"/>
  <c r="J421" i="97"/>
  <c r="N420" i="97"/>
  <c r="Q420" i="97" s="1"/>
  <c r="H544" i="97"/>
  <c r="B545" i="97"/>
  <c r="H705" i="97"/>
  <c r="Q704" i="97"/>
  <c r="E17" i="97"/>
  <c r="M17" i="97"/>
  <c r="M29" i="97" s="1"/>
  <c r="B20" i="97"/>
  <c r="I21" i="97"/>
  <c r="N21" i="97" s="1"/>
  <c r="B28" i="97"/>
  <c r="H28" i="97" s="1"/>
  <c r="C91" i="97"/>
  <c r="K91" i="97"/>
  <c r="H110" i="97"/>
  <c r="Q204" i="97"/>
  <c r="H206" i="97"/>
  <c r="Q206" i="97" s="1"/>
  <c r="H276" i="97"/>
  <c r="H485" i="97"/>
  <c r="H525" i="97"/>
  <c r="Q524" i="97"/>
  <c r="H645" i="97"/>
  <c r="H685" i="97"/>
  <c r="Q684" i="97"/>
  <c r="D91" i="97"/>
  <c r="L91" i="97"/>
  <c r="L122" i="97"/>
  <c r="P153" i="97"/>
  <c r="Q379" i="97"/>
  <c r="L421" i="97"/>
  <c r="H585" i="97"/>
  <c r="Q584" i="97"/>
  <c r="O25" i="97"/>
  <c r="P25" i="97" s="1"/>
  <c r="E91" i="97"/>
  <c r="M91" i="97"/>
  <c r="N88" i="97"/>
  <c r="D122" i="97"/>
  <c r="M122" i="97"/>
  <c r="N112" i="97"/>
  <c r="H144" i="97"/>
  <c r="K153" i="97"/>
  <c r="N144" i="97"/>
  <c r="N153" i="97" s="1"/>
  <c r="H184" i="97"/>
  <c r="C207" i="97"/>
  <c r="L207" i="97"/>
  <c r="N205" i="97"/>
  <c r="Q230" i="97"/>
  <c r="R230" i="97" s="1"/>
  <c r="Q339" i="97"/>
  <c r="R339" i="97" s="1"/>
  <c r="R338" i="97"/>
  <c r="H443" i="97"/>
  <c r="Q440" i="97"/>
  <c r="H465" i="97"/>
  <c r="Q462" i="97"/>
  <c r="N484" i="97"/>
  <c r="N485" i="97" s="1"/>
  <c r="J485" i="97"/>
  <c r="H565" i="97"/>
  <c r="Q564" i="97"/>
  <c r="N644" i="97"/>
  <c r="N645" i="97" s="1"/>
  <c r="J645" i="97"/>
  <c r="Q295" i="97"/>
  <c r="H299" i="97"/>
  <c r="N79" i="97"/>
  <c r="H88" i="97"/>
  <c r="E122" i="97"/>
  <c r="O122" i="97"/>
  <c r="P110" i="97"/>
  <c r="P122" i="97" s="1"/>
  <c r="H112" i="97"/>
  <c r="C122" i="97"/>
  <c r="D207" i="97"/>
  <c r="H203" i="97"/>
  <c r="M207" i="97"/>
  <c r="H205" i="97"/>
  <c r="Q249" i="97"/>
  <c r="Q276" i="97"/>
  <c r="R276" i="97" s="1"/>
  <c r="N419" i="97"/>
  <c r="Q419" i="97" s="1"/>
  <c r="N110" i="97"/>
  <c r="B122" i="97"/>
  <c r="B421" i="97"/>
  <c r="Q604" i="97"/>
  <c r="Q724" i="97"/>
  <c r="Q764" i="97"/>
  <c r="O153" i="97"/>
  <c r="H230" i="97"/>
  <c r="P318" i="97"/>
  <c r="P319" i="97" s="1"/>
  <c r="B153" i="97"/>
  <c r="Q398" i="97"/>
  <c r="P418" i="97"/>
  <c r="P421" i="97" s="1"/>
  <c r="P544" i="97"/>
  <c r="P545" i="97" s="1"/>
  <c r="Q504" i="97"/>
  <c r="Q624" i="97"/>
  <c r="Q664" i="97"/>
  <c r="Q784" i="97"/>
  <c r="Q119" i="97" l="1"/>
  <c r="R1214" i="101"/>
  <c r="S1214" i="101" s="1"/>
  <c r="R1039" i="101"/>
  <c r="P1370" i="101"/>
  <c r="O978" i="101"/>
  <c r="R975" i="101"/>
  <c r="R733" i="101"/>
  <c r="S705" i="101" s="1"/>
  <c r="R515" i="101"/>
  <c r="O310" i="101"/>
  <c r="O102" i="101"/>
  <c r="O294" i="101"/>
  <c r="R149" i="101"/>
  <c r="R99" i="101"/>
  <c r="E78" i="101"/>
  <c r="G78" i="101"/>
  <c r="R1036" i="101"/>
  <c r="R1080" i="101"/>
  <c r="R527" i="101"/>
  <c r="D1470" i="103"/>
  <c r="D1660" i="103"/>
  <c r="B30" i="103"/>
  <c r="B45" i="103" s="1"/>
  <c r="B19" i="102"/>
  <c r="R558" i="101"/>
  <c r="C100" i="103"/>
  <c r="R312" i="101"/>
  <c r="S312" i="101" s="1"/>
  <c r="R284" i="101"/>
  <c r="D2333" i="103"/>
  <c r="N60" i="97"/>
  <c r="B138" i="103"/>
  <c r="D48" i="103"/>
  <c r="D63" i="103" s="1"/>
  <c r="I1088" i="101"/>
  <c r="R1399" i="101"/>
  <c r="Q113" i="97"/>
  <c r="R1023" i="101"/>
  <c r="R1481" i="101"/>
  <c r="R1037" i="101"/>
  <c r="S861" i="101"/>
  <c r="R546" i="101"/>
  <c r="R542" i="101"/>
  <c r="I75" i="101"/>
  <c r="I76" i="101" s="1"/>
  <c r="R129" i="101"/>
  <c r="R541" i="101"/>
  <c r="O298" i="101"/>
  <c r="S1449" i="101"/>
  <c r="R53" i="101"/>
  <c r="R549" i="101"/>
  <c r="R308" i="101"/>
  <c r="R239" i="101"/>
  <c r="R240" i="101" s="1"/>
  <c r="Q81" i="97"/>
  <c r="L77" i="101"/>
  <c r="B2352" i="103"/>
  <c r="B48" i="103"/>
  <c r="C48" i="103"/>
  <c r="C63" i="103" s="1"/>
  <c r="R1188" i="101"/>
  <c r="S1188" i="101" s="1"/>
  <c r="O35" i="101"/>
  <c r="H60" i="97"/>
  <c r="F572" i="101"/>
  <c r="O540" i="101"/>
  <c r="R303" i="101"/>
  <c r="I66" i="101"/>
  <c r="R26" i="101"/>
  <c r="R555" i="101"/>
  <c r="R556" i="101" s="1"/>
  <c r="R1187" i="101"/>
  <c r="R1535" i="101"/>
  <c r="S1535" i="101" s="1"/>
  <c r="R1307" i="101"/>
  <c r="I1045" i="101"/>
  <c r="I1046" i="101" s="1"/>
  <c r="O1044" i="101"/>
  <c r="I1044" i="101"/>
  <c r="S837" i="101"/>
  <c r="O654" i="101"/>
  <c r="S640" i="101"/>
  <c r="R652" i="101"/>
  <c r="S600" i="101" s="1"/>
  <c r="R565" i="101"/>
  <c r="R539" i="101"/>
  <c r="R526" i="101"/>
  <c r="O348" i="101"/>
  <c r="O266" i="101"/>
  <c r="R207" i="101"/>
  <c r="R292" i="101"/>
  <c r="I30" i="101"/>
  <c r="R30" i="101" s="1"/>
  <c r="D162" i="101"/>
  <c r="F326" i="101"/>
  <c r="K79" i="101"/>
  <c r="R55" i="101"/>
  <c r="R1427" i="101"/>
  <c r="S1427" i="101" s="1"/>
  <c r="R345" i="101"/>
  <c r="R299" i="101"/>
  <c r="R311" i="101"/>
  <c r="C1432" i="103"/>
  <c r="B1148" i="103"/>
  <c r="D1988" i="103"/>
  <c r="B801" i="103"/>
  <c r="D100" i="103"/>
  <c r="B19" i="103"/>
  <c r="B27" i="103" s="1"/>
  <c r="B206" i="103"/>
  <c r="B55" i="103"/>
  <c r="R297" i="101"/>
  <c r="R298" i="101" s="1"/>
  <c r="H20" i="97"/>
  <c r="Q20" i="97" s="1"/>
  <c r="Q25" i="97"/>
  <c r="Q65" i="100"/>
  <c r="S1391" i="101"/>
  <c r="R923" i="101"/>
  <c r="S923" i="101" s="1"/>
  <c r="C78" i="101"/>
  <c r="M78" i="101"/>
  <c r="E29" i="97"/>
  <c r="N207" i="97"/>
  <c r="Q84" i="97"/>
  <c r="K29" i="97"/>
  <c r="R1249" i="101"/>
  <c r="O1158" i="101"/>
  <c r="R1158" i="101" s="1"/>
  <c r="S1158" i="101" s="1"/>
  <c r="R1085" i="101"/>
  <c r="H1046" i="101"/>
  <c r="Q1088" i="101"/>
  <c r="R651" i="101"/>
  <c r="S631" i="101" s="1"/>
  <c r="R523" i="101"/>
  <c r="O324" i="101"/>
  <c r="R206" i="101"/>
  <c r="O241" i="101"/>
  <c r="K78" i="101"/>
  <c r="R518" i="101"/>
  <c r="R151" i="101"/>
  <c r="G77" i="101"/>
  <c r="R1397" i="101"/>
  <c r="R287" i="101"/>
  <c r="C26" i="102"/>
  <c r="D2007" i="103"/>
  <c r="B313" i="103"/>
  <c r="B332" i="103"/>
  <c r="R1562" i="101"/>
  <c r="S1562" i="101" s="1"/>
  <c r="R35" i="101"/>
  <c r="H19" i="97"/>
  <c r="O1310" i="101"/>
  <c r="D1370" i="101"/>
  <c r="R65" i="101"/>
  <c r="R116" i="101"/>
  <c r="O70" i="101"/>
  <c r="R70" i="101" s="1"/>
  <c r="Q144" i="97"/>
  <c r="H18" i="97"/>
  <c r="Q88" i="97"/>
  <c r="L29" i="97"/>
  <c r="N122" i="97"/>
  <c r="Q182" i="97"/>
  <c r="N28" i="97"/>
  <c r="Q80" i="97"/>
  <c r="N36" i="100"/>
  <c r="Q188" i="100"/>
  <c r="I1367" i="101"/>
  <c r="R1024" i="101"/>
  <c r="S787" i="101"/>
  <c r="S945" i="101"/>
  <c r="H572" i="101"/>
  <c r="R529" i="101"/>
  <c r="I42" i="101"/>
  <c r="R128" i="101"/>
  <c r="G162" i="101"/>
  <c r="I19" i="101"/>
  <c r="R276" i="101"/>
  <c r="R59" i="101"/>
  <c r="R60" i="101" s="1"/>
  <c r="R1213" i="101"/>
  <c r="R1248" i="101"/>
  <c r="O1512" i="101"/>
  <c r="R301" i="101"/>
  <c r="R267" i="101"/>
  <c r="B19" i="98"/>
  <c r="C2333" i="103"/>
  <c r="D37" i="103"/>
  <c r="D45" i="103" s="1"/>
  <c r="D820" i="103"/>
  <c r="D489" i="103"/>
  <c r="B1641" i="103"/>
  <c r="S1397" i="101"/>
  <c r="S1393" i="101"/>
  <c r="S1509" i="101"/>
  <c r="S1505" i="101"/>
  <c r="Q484" i="97"/>
  <c r="R227" i="97"/>
  <c r="S795" i="101"/>
  <c r="S697" i="101"/>
  <c r="S616" i="101"/>
  <c r="R305" i="101"/>
  <c r="R320" i="101"/>
  <c r="R1209" i="101"/>
  <c r="R537" i="101"/>
  <c r="H188" i="100"/>
  <c r="R1484" i="101"/>
  <c r="S1484" i="101" s="1"/>
  <c r="O1368" i="101"/>
  <c r="S873" i="101"/>
  <c r="S636" i="101"/>
  <c r="S755" i="101"/>
  <c r="S865" i="101"/>
  <c r="S647" i="101"/>
  <c r="R514" i="101"/>
  <c r="O242" i="101"/>
  <c r="O244" i="101" s="1"/>
  <c r="R293" i="101"/>
  <c r="O243" i="101"/>
  <c r="O159" i="101"/>
  <c r="S1455" i="101"/>
  <c r="R1536" i="101"/>
  <c r="I1217" i="101"/>
  <c r="R1217" i="101" s="1"/>
  <c r="R534" i="101"/>
  <c r="Q24" i="97"/>
  <c r="H264" i="100"/>
  <c r="S845" i="101"/>
  <c r="S763" i="101"/>
  <c r="S644" i="101"/>
  <c r="S759" i="101"/>
  <c r="R62" i="101"/>
  <c r="R226" i="97"/>
  <c r="S997" i="101"/>
  <c r="R1044" i="101"/>
  <c r="S620" i="101"/>
  <c r="R405" i="101"/>
  <c r="S365" i="101" s="1"/>
  <c r="R296" i="101"/>
  <c r="R1247" i="101"/>
  <c r="R517" i="101"/>
  <c r="S1269" i="101"/>
  <c r="S857" i="101"/>
  <c r="S604" i="101"/>
  <c r="S596" i="101"/>
  <c r="S592" i="101"/>
  <c r="R17" i="101"/>
  <c r="J77" i="101"/>
  <c r="S1423" i="101"/>
  <c r="Q52" i="97"/>
  <c r="Q112" i="97"/>
  <c r="R1218" i="101"/>
  <c r="S1218" i="101" s="1"/>
  <c r="Q1045" i="101"/>
  <c r="Q1046" i="101" s="1"/>
  <c r="S998" i="101"/>
  <c r="R898" i="101"/>
  <c r="O924" i="101"/>
  <c r="I569" i="101"/>
  <c r="R155" i="101"/>
  <c r="O1219" i="101"/>
  <c r="O1220" i="101" s="1"/>
  <c r="R148" i="101"/>
  <c r="O1212" i="101"/>
  <c r="S1451" i="101"/>
  <c r="I71" i="101"/>
  <c r="C33" i="98"/>
  <c r="H21" i="97"/>
  <c r="Q21" i="97" s="1"/>
  <c r="R228" i="97"/>
  <c r="S893" i="101"/>
  <c r="S889" i="101"/>
  <c r="R346" i="101"/>
  <c r="O36" i="101"/>
  <c r="E77" i="101"/>
  <c r="R547" i="101"/>
  <c r="F29" i="97"/>
  <c r="R1483" i="101"/>
  <c r="S1483" i="101" s="1"/>
  <c r="I1158" i="101"/>
  <c r="S853" i="101"/>
  <c r="R1086" i="101"/>
  <c r="S1086" i="101" s="1"/>
  <c r="S612" i="101"/>
  <c r="R1004" i="101"/>
  <c r="S869" i="101"/>
  <c r="R43" i="101"/>
  <c r="S1389" i="101"/>
  <c r="R295" i="101"/>
  <c r="P72" i="101"/>
  <c r="Q71" i="101"/>
  <c r="Q72" i="101" s="1"/>
  <c r="D19" i="98"/>
  <c r="S1307" i="101"/>
  <c r="S1299" i="101"/>
  <c r="S735" i="101"/>
  <c r="S699" i="101"/>
  <c r="S727" i="101"/>
  <c r="S719" i="101"/>
  <c r="S691" i="101"/>
  <c r="S715" i="101"/>
  <c r="S687" i="101"/>
  <c r="S679" i="101"/>
  <c r="S695" i="101"/>
  <c r="S707" i="101"/>
  <c r="S723" i="101"/>
  <c r="S683" i="101"/>
  <c r="S731" i="101"/>
  <c r="S711" i="101"/>
  <c r="S703" i="101"/>
  <c r="R1482" i="101"/>
  <c r="S1085" i="101"/>
  <c r="S1077" i="101"/>
  <c r="S1065" i="101"/>
  <c r="S1081" i="101"/>
  <c r="S1069" i="101"/>
  <c r="S1458" i="101"/>
  <c r="R1460" i="101"/>
  <c r="S1454" i="101"/>
  <c r="S1249" i="101"/>
  <c r="S1241" i="101"/>
  <c r="S1245" i="101"/>
  <c r="S1044" i="101"/>
  <c r="S1036" i="101"/>
  <c r="R150" i="101"/>
  <c r="S1127" i="101"/>
  <c r="S1119" i="101"/>
  <c r="S1111" i="101"/>
  <c r="S1123" i="101"/>
  <c r="S1107" i="101"/>
  <c r="R528" i="101"/>
  <c r="R1278" i="101"/>
  <c r="R1212" i="101"/>
  <c r="S890" i="101"/>
  <c r="S898" i="101"/>
  <c r="R1537" i="101"/>
  <c r="S1533" i="101" s="1"/>
  <c r="I1538" i="101"/>
  <c r="R564" i="101"/>
  <c r="S725" i="101"/>
  <c r="S591" i="101"/>
  <c r="R489" i="101"/>
  <c r="S1210" i="101"/>
  <c r="I1369" i="101"/>
  <c r="R1215" i="101"/>
  <c r="I1216" i="101"/>
  <c r="I1368" i="101"/>
  <c r="R1368" i="101" s="1"/>
  <c r="S1368" i="101" s="1"/>
  <c r="S1066" i="101"/>
  <c r="I1159" i="101"/>
  <c r="S1070" i="101"/>
  <c r="R1150" i="101"/>
  <c r="S874" i="101"/>
  <c r="R919" i="101"/>
  <c r="S919" i="101" s="1"/>
  <c r="D926" i="101"/>
  <c r="I925" i="101"/>
  <c r="S815" i="101"/>
  <c r="S767" i="101"/>
  <c r="S779" i="101"/>
  <c r="S803" i="101"/>
  <c r="R1149" i="101"/>
  <c r="S783" i="101"/>
  <c r="R676" i="101"/>
  <c r="S675" i="101"/>
  <c r="O570" i="101"/>
  <c r="Q571" i="101"/>
  <c r="Q572" i="101" s="1"/>
  <c r="P572" i="101"/>
  <c r="R976" i="101"/>
  <c r="S976" i="101" s="1"/>
  <c r="S771" i="101"/>
  <c r="S627" i="101"/>
  <c r="S807" i="101"/>
  <c r="R531" i="101"/>
  <c r="S619" i="101"/>
  <c r="R642" i="101"/>
  <c r="R309" i="101"/>
  <c r="S300" i="101"/>
  <c r="R36" i="101"/>
  <c r="E28" i="101"/>
  <c r="E79" i="101"/>
  <c r="E80" i="101" s="1"/>
  <c r="P78" i="101"/>
  <c r="Q78" i="101" s="1"/>
  <c r="J326" i="101"/>
  <c r="R63" i="101"/>
  <c r="R41" i="101"/>
  <c r="R322" i="101"/>
  <c r="R69" i="101"/>
  <c r="S894" i="101"/>
  <c r="O1367" i="101"/>
  <c r="R1367" i="101" s="1"/>
  <c r="R1130" i="101"/>
  <c r="S1129" i="101"/>
  <c r="S729" i="101"/>
  <c r="S858" i="101"/>
  <c r="S709" i="101"/>
  <c r="R551" i="101"/>
  <c r="S445" i="101"/>
  <c r="R294" i="101"/>
  <c r="Q23" i="101"/>
  <c r="R23" i="101" s="1"/>
  <c r="P79" i="101"/>
  <c r="R406" i="101"/>
  <c r="S394" i="101" s="1"/>
  <c r="R73" i="101"/>
  <c r="O48" i="101"/>
  <c r="I324" i="101"/>
  <c r="R324" i="101" s="1"/>
  <c r="S268" i="101" s="1"/>
  <c r="D77" i="101"/>
  <c r="K80" i="101"/>
  <c r="I68" i="101"/>
  <c r="R67" i="101"/>
  <c r="H79" i="101"/>
  <c r="H80" i="101" s="1"/>
  <c r="H20" i="101"/>
  <c r="R509" i="101"/>
  <c r="R921" i="101"/>
  <c r="I922" i="101"/>
  <c r="I1366" i="101"/>
  <c r="R1365" i="101"/>
  <c r="R1360" i="101"/>
  <c r="S1040" i="101"/>
  <c r="R1110" i="101"/>
  <c r="S886" i="101"/>
  <c r="O569" i="101"/>
  <c r="R569" i="101" s="1"/>
  <c r="R734" i="101"/>
  <c r="R736" i="101" s="1"/>
  <c r="I243" i="101"/>
  <c r="Q325" i="101"/>
  <c r="Q326" i="101" s="1"/>
  <c r="P326" i="101"/>
  <c r="R19" i="101"/>
  <c r="R481" i="101"/>
  <c r="I482" i="101"/>
  <c r="I159" i="101"/>
  <c r="R159" i="101" s="1"/>
  <c r="S143" i="101" s="1"/>
  <c r="F79" i="101"/>
  <c r="F80" i="101" s="1"/>
  <c r="F20" i="101"/>
  <c r="O160" i="101"/>
  <c r="R160" i="101" s="1"/>
  <c r="P77" i="101"/>
  <c r="Q77" i="101" s="1"/>
  <c r="R1186" i="101"/>
  <c r="S1185" i="101"/>
  <c r="S878" i="101"/>
  <c r="S846" i="101"/>
  <c r="R790" i="101"/>
  <c r="I900" i="101"/>
  <c r="R899" i="101"/>
  <c r="S867" i="101" s="1"/>
  <c r="S1113" i="101"/>
  <c r="S651" i="101"/>
  <c r="S595" i="101"/>
  <c r="S611" i="101"/>
  <c r="S599" i="101"/>
  <c r="S639" i="101"/>
  <c r="I568" i="101"/>
  <c r="R567" i="101"/>
  <c r="I736" i="101"/>
  <c r="O161" i="101"/>
  <c r="J162" i="101"/>
  <c r="R1272" i="101"/>
  <c r="R1510" i="101"/>
  <c r="I1512" i="101"/>
  <c r="S1330" i="101"/>
  <c r="H1160" i="101"/>
  <c r="I1486" i="101"/>
  <c r="I1190" i="101"/>
  <c r="R1310" i="101"/>
  <c r="S1309" i="101"/>
  <c r="S1394" i="101"/>
  <c r="R1308" i="101"/>
  <c r="S1087" i="101"/>
  <c r="R1088" i="101"/>
  <c r="S1079" i="101"/>
  <c r="S838" i="101"/>
  <c r="S946" i="101"/>
  <c r="S882" i="101"/>
  <c r="R1000" i="101"/>
  <c r="S999" i="101"/>
  <c r="S842" i="101"/>
  <c r="S881" i="101"/>
  <c r="S615" i="101"/>
  <c r="S1071" i="101"/>
  <c r="S775" i="101"/>
  <c r="O528" i="101"/>
  <c r="S473" i="101"/>
  <c r="I570" i="101"/>
  <c r="S713" i="101"/>
  <c r="S677" i="101"/>
  <c r="R289" i="101"/>
  <c r="R181" i="101"/>
  <c r="L20" i="101"/>
  <c r="L78" i="101"/>
  <c r="L80" i="101" s="1"/>
  <c r="O18" i="101"/>
  <c r="O20" i="101" s="1"/>
  <c r="R263" i="101"/>
  <c r="I488" i="101"/>
  <c r="I490" i="101" s="1"/>
  <c r="R264" i="101"/>
  <c r="S264" i="101" s="1"/>
  <c r="R45" i="101"/>
  <c r="N80" i="101"/>
  <c r="R117" i="101"/>
  <c r="C79" i="101"/>
  <c r="O1485" i="101"/>
  <c r="O1486" i="101" s="1"/>
  <c r="S1187" i="101"/>
  <c r="S1179" i="101"/>
  <c r="S1024" i="101"/>
  <c r="O1482" i="101"/>
  <c r="I1280" i="101"/>
  <c r="R1279" i="101"/>
  <c r="S1184" i="101"/>
  <c r="S1180" i="101"/>
  <c r="Q1042" i="101"/>
  <c r="R1041" i="101"/>
  <c r="O818" i="101"/>
  <c r="F1220" i="101"/>
  <c r="S603" i="101"/>
  <c r="I952" i="101"/>
  <c r="R951" i="101"/>
  <c r="Q488" i="101"/>
  <c r="Q490" i="101" s="1"/>
  <c r="P490" i="101"/>
  <c r="S643" i="101"/>
  <c r="R1190" i="101"/>
  <c r="S1181" i="101"/>
  <c r="S1189" i="101"/>
  <c r="S1511" i="101"/>
  <c r="S1303" i="101"/>
  <c r="O1159" i="101"/>
  <c r="Q1369" i="101"/>
  <c r="Q1370" i="101" s="1"/>
  <c r="Q1366" i="101"/>
  <c r="S1121" i="101"/>
  <c r="R1534" i="101"/>
  <c r="R1084" i="101"/>
  <c r="R1028" i="101"/>
  <c r="I1212" i="101"/>
  <c r="S850" i="101"/>
  <c r="R920" i="101"/>
  <c r="S1183" i="101"/>
  <c r="O925" i="101"/>
  <c r="S870" i="101"/>
  <c r="S623" i="101"/>
  <c r="O736" i="101"/>
  <c r="R594" i="101"/>
  <c r="R1072" i="101"/>
  <c r="G572" i="101"/>
  <c r="S693" i="101"/>
  <c r="R974" i="101"/>
  <c r="S607" i="101"/>
  <c r="S453" i="101"/>
  <c r="R560" i="101"/>
  <c r="K326" i="101"/>
  <c r="O325" i="101"/>
  <c r="O326" i="101" s="1"/>
  <c r="M20" i="101"/>
  <c r="M79" i="101"/>
  <c r="R487" i="101"/>
  <c r="S463" i="101" s="1"/>
  <c r="I242" i="101"/>
  <c r="R75" i="101"/>
  <c r="D20" i="101"/>
  <c r="D78" i="101"/>
  <c r="D80" i="101" s="1"/>
  <c r="I18" i="101"/>
  <c r="R18" i="101" s="1"/>
  <c r="I323" i="101"/>
  <c r="J79" i="101"/>
  <c r="R235" i="101"/>
  <c r="I236" i="101"/>
  <c r="O42" i="101"/>
  <c r="R52" i="101"/>
  <c r="R265" i="101"/>
  <c r="C77" i="101"/>
  <c r="S1301" i="101"/>
  <c r="R1302" i="101"/>
  <c r="S854" i="101"/>
  <c r="S975" i="101"/>
  <c r="S971" i="101"/>
  <c r="S608" i="101"/>
  <c r="R610" i="101"/>
  <c r="S722" i="101"/>
  <c r="S721" i="101"/>
  <c r="S733" i="101"/>
  <c r="S689" i="101"/>
  <c r="S717" i="101"/>
  <c r="R1068" i="101"/>
  <c r="S1067" i="101"/>
  <c r="S866" i="101"/>
  <c r="S681" i="101"/>
  <c r="D572" i="101"/>
  <c r="R347" i="101"/>
  <c r="I348" i="101"/>
  <c r="R653" i="101"/>
  <c r="S633" i="101" s="1"/>
  <c r="I654" i="101"/>
  <c r="I408" i="101"/>
  <c r="R407" i="101"/>
  <c r="S375" i="101" s="1"/>
  <c r="S292" i="101"/>
  <c r="O22" i="101"/>
  <c r="R22" i="101" s="1"/>
  <c r="I161" i="101"/>
  <c r="K162" i="101"/>
  <c r="I28" i="101"/>
  <c r="R27" i="101"/>
  <c r="R47" i="101"/>
  <c r="I1340" i="101"/>
  <c r="R1339" i="101"/>
  <c r="R1340" i="101" s="1"/>
  <c r="R1155" i="101"/>
  <c r="I1156" i="101"/>
  <c r="S1428" i="101"/>
  <c r="S1424" i="101"/>
  <c r="I1430" i="101"/>
  <c r="R540" i="101"/>
  <c r="I78" i="101"/>
  <c r="O323" i="101"/>
  <c r="S272" i="101"/>
  <c r="P244" i="101"/>
  <c r="Q243" i="101"/>
  <c r="Q244" i="101" s="1"/>
  <c r="R183" i="101"/>
  <c r="I184" i="101"/>
  <c r="C162" i="101"/>
  <c r="P76" i="101"/>
  <c r="R74" i="101"/>
  <c r="R46" i="101"/>
  <c r="J78" i="101"/>
  <c r="O1045" i="101"/>
  <c r="O1046" i="101" s="1"/>
  <c r="R1479" i="101"/>
  <c r="S1479" i="101" s="1"/>
  <c r="I1219" i="101"/>
  <c r="R1025" i="101"/>
  <c r="I1026" i="101"/>
  <c r="R1151" i="101"/>
  <c r="R816" i="101"/>
  <c r="S808" i="101" s="1"/>
  <c r="S977" i="101"/>
  <c r="S862" i="101"/>
  <c r="I571" i="101"/>
  <c r="C572" i="101"/>
  <c r="S475" i="101"/>
  <c r="I325" i="101"/>
  <c r="C326" i="101"/>
  <c r="R544" i="101"/>
  <c r="S673" i="101"/>
  <c r="R191" i="101"/>
  <c r="I192" i="101"/>
  <c r="S237" i="101"/>
  <c r="S1395" i="101"/>
  <c r="R1396" i="101"/>
  <c r="I1043" i="101"/>
  <c r="R1043" i="101" s="1"/>
  <c r="R1364" i="101"/>
  <c r="S1364" i="101" s="1"/>
  <c r="S1429" i="101"/>
  <c r="R1430" i="101"/>
  <c r="I1152" i="101"/>
  <c r="S1125" i="101"/>
  <c r="S799" i="101"/>
  <c r="R1400" i="101"/>
  <c r="S1399" i="101"/>
  <c r="S1078" i="101"/>
  <c r="R924" i="101"/>
  <c r="S924" i="101" s="1"/>
  <c r="R1038" i="101"/>
  <c r="R817" i="101"/>
  <c r="S765" i="101" s="1"/>
  <c r="I818" i="101"/>
  <c r="I1157" i="101"/>
  <c r="R1157" i="101" s="1"/>
  <c r="S897" i="101"/>
  <c r="S877" i="101"/>
  <c r="S701" i="101"/>
  <c r="S652" i="101"/>
  <c r="S632" i="101"/>
  <c r="S648" i="101"/>
  <c r="S628" i="101"/>
  <c r="S791" i="101"/>
  <c r="S685" i="101"/>
  <c r="S635" i="101"/>
  <c r="I512" i="101"/>
  <c r="R511" i="101"/>
  <c r="S189" i="101"/>
  <c r="R101" i="101"/>
  <c r="I102" i="101"/>
  <c r="O571" i="101"/>
  <c r="R147" i="101"/>
  <c r="S147" i="101" s="1"/>
  <c r="R42" i="101"/>
  <c r="R306" i="101"/>
  <c r="S151" i="101"/>
  <c r="S624" i="101"/>
  <c r="E162" i="101"/>
  <c r="G79" i="101"/>
  <c r="G80" i="101" s="1"/>
  <c r="G20" i="101"/>
  <c r="O66" i="101"/>
  <c r="R66" i="101" s="1"/>
  <c r="I241" i="101"/>
  <c r="R241" i="101" s="1"/>
  <c r="S233" i="101" s="1"/>
  <c r="R152" i="101"/>
  <c r="M77" i="101"/>
  <c r="Q76" i="101"/>
  <c r="I72" i="101"/>
  <c r="K572" i="101"/>
  <c r="N77" i="101"/>
  <c r="R264" i="100"/>
  <c r="R250" i="100"/>
  <c r="R248" i="100"/>
  <c r="R246" i="100"/>
  <c r="R253" i="100"/>
  <c r="R172" i="100"/>
  <c r="R188" i="100"/>
  <c r="R170" i="100"/>
  <c r="R174" i="100"/>
  <c r="H36" i="100"/>
  <c r="Q18" i="100"/>
  <c r="Q217" i="100"/>
  <c r="H74" i="100"/>
  <c r="Q103" i="100"/>
  <c r="Q293" i="100"/>
  <c r="Q74" i="100"/>
  <c r="Q141" i="100"/>
  <c r="R177" i="100"/>
  <c r="R255" i="100"/>
  <c r="R179" i="100"/>
  <c r="H545" i="97"/>
  <c r="Q544" i="97"/>
  <c r="R141" i="97"/>
  <c r="Q153" i="97"/>
  <c r="Q359" i="97"/>
  <c r="R358" i="97"/>
  <c r="P29" i="97"/>
  <c r="Q665" i="97"/>
  <c r="R665" i="97" s="1"/>
  <c r="R440" i="97"/>
  <c r="Q443" i="97"/>
  <c r="Q585" i="97"/>
  <c r="R585" i="97" s="1"/>
  <c r="B29" i="97"/>
  <c r="J29" i="97"/>
  <c r="Q465" i="97"/>
  <c r="H122" i="97"/>
  <c r="Q110" i="97"/>
  <c r="N421" i="97"/>
  <c r="Q505" i="97"/>
  <c r="R505" i="97" s="1"/>
  <c r="Q765" i="97"/>
  <c r="R765" i="97" s="1"/>
  <c r="R764" i="97"/>
  <c r="R272" i="97"/>
  <c r="Q565" i="97"/>
  <c r="R565" i="97" s="1"/>
  <c r="R229" i="97"/>
  <c r="H319" i="97"/>
  <c r="Q318" i="97"/>
  <c r="Q19" i="97"/>
  <c r="R145" i="97"/>
  <c r="C29" i="97"/>
  <c r="H91" i="97"/>
  <c r="Q79" i="97"/>
  <c r="N17" i="97"/>
  <c r="N29" i="97" s="1"/>
  <c r="R144" i="97"/>
  <c r="H153" i="97"/>
  <c r="Q203" i="97"/>
  <c r="H207" i="97"/>
  <c r="Q485" i="97"/>
  <c r="R485" i="97" s="1"/>
  <c r="Q625" i="97"/>
  <c r="Q685" i="97"/>
  <c r="R685" i="97" s="1"/>
  <c r="Q18" i="97"/>
  <c r="R59" i="97"/>
  <c r="Q725" i="97"/>
  <c r="R725" i="97" s="1"/>
  <c r="Q253" i="97"/>
  <c r="N91" i="97"/>
  <c r="Q644" i="97"/>
  <c r="Q705" i="97"/>
  <c r="R705" i="97" s="1"/>
  <c r="P91" i="97"/>
  <c r="Q745" i="97"/>
  <c r="R745" i="97" s="1"/>
  <c r="R275" i="97"/>
  <c r="R274" i="97"/>
  <c r="R604" i="97"/>
  <c r="Q605" i="97"/>
  <c r="R605" i="97" s="1"/>
  <c r="Q418" i="97"/>
  <c r="I29" i="97"/>
  <c r="R273" i="97"/>
  <c r="Q60" i="97"/>
  <c r="R48" i="97" s="1"/>
  <c r="H17" i="97"/>
  <c r="Q785" i="97"/>
  <c r="R785" i="97" s="1"/>
  <c r="Q399" i="97"/>
  <c r="R399" i="97" s="1"/>
  <c r="Q205" i="97"/>
  <c r="Q299" i="97"/>
  <c r="R295" i="97" s="1"/>
  <c r="Q525" i="97"/>
  <c r="Q28" i="97"/>
  <c r="Q838" i="97"/>
  <c r="O29" i="97"/>
  <c r="Q26" i="97"/>
  <c r="S529" i="101" l="1"/>
  <c r="S513" i="101"/>
  <c r="S553" i="101"/>
  <c r="S545" i="101"/>
  <c r="S541" i="101"/>
  <c r="S521" i="101"/>
  <c r="S1217" i="101"/>
  <c r="S1209" i="101"/>
  <c r="S1213" i="101"/>
  <c r="S565" i="101"/>
  <c r="S373" i="101"/>
  <c r="S1248" i="101"/>
  <c r="S1240" i="101"/>
  <c r="S362" i="101"/>
  <c r="S690" i="101"/>
  <c r="S357" i="101"/>
  <c r="S346" i="101"/>
  <c r="O1160" i="101"/>
  <c r="S1558" i="101"/>
  <c r="R242" i="101"/>
  <c r="S206" i="101" s="1"/>
  <c r="S369" i="101"/>
  <c r="S353" i="101"/>
  <c r="R838" i="97"/>
  <c r="O77" i="101"/>
  <c r="S316" i="101"/>
  <c r="S304" i="101"/>
  <c r="R71" i="101"/>
  <c r="R72" i="101" s="1"/>
  <c r="S389" i="101"/>
  <c r="S718" i="101"/>
  <c r="S1244" i="101"/>
  <c r="S401" i="101"/>
  <c r="S405" i="101"/>
  <c r="Q184" i="97"/>
  <c r="S349" i="101"/>
  <c r="S694" i="101"/>
  <c r="O78" i="101"/>
  <c r="R78" i="101" s="1"/>
  <c r="S686" i="101"/>
  <c r="O926" i="101"/>
  <c r="S381" i="101"/>
  <c r="B63" i="103"/>
  <c r="R978" i="101"/>
  <c r="M80" i="101"/>
  <c r="R1250" i="101"/>
  <c r="R704" i="97"/>
  <c r="R684" i="97"/>
  <c r="O572" i="101"/>
  <c r="S1039" i="101"/>
  <c r="S296" i="101"/>
  <c r="S276" i="101"/>
  <c r="S1531" i="101"/>
  <c r="R1564" i="101"/>
  <c r="S128" i="101"/>
  <c r="S116" i="101"/>
  <c r="S100" i="101"/>
  <c r="S132" i="101"/>
  <c r="S104" i="101"/>
  <c r="S561" i="101"/>
  <c r="S1536" i="101"/>
  <c r="S1532" i="101"/>
  <c r="S525" i="101"/>
  <c r="S1480" i="101"/>
  <c r="S186" i="101"/>
  <c r="S1082" i="101"/>
  <c r="S152" i="101"/>
  <c r="R784" i="97"/>
  <c r="O162" i="101"/>
  <c r="S210" i="101"/>
  <c r="S190" i="101"/>
  <c r="S197" i="101"/>
  <c r="S533" i="101"/>
  <c r="S1247" i="101"/>
  <c r="S1243" i="101"/>
  <c r="S1239" i="101"/>
  <c r="S238" i="101"/>
  <c r="S509" i="101"/>
  <c r="R664" i="97"/>
  <c r="S920" i="101"/>
  <c r="S397" i="101"/>
  <c r="S377" i="101"/>
  <c r="S393" i="101"/>
  <c r="S345" i="101"/>
  <c r="S361" i="101"/>
  <c r="S385" i="101"/>
  <c r="S1367" i="101"/>
  <c r="S1363" i="101"/>
  <c r="S103" i="101"/>
  <c r="S817" i="101"/>
  <c r="S813" i="101"/>
  <c r="R818" i="101"/>
  <c r="S801" i="101"/>
  <c r="S805" i="101"/>
  <c r="S757" i="101"/>
  <c r="S797" i="101"/>
  <c r="S785" i="101"/>
  <c r="S809" i="101"/>
  <c r="S777" i="101"/>
  <c r="S793" i="101"/>
  <c r="S761" i="101"/>
  <c r="S773" i="101"/>
  <c r="S816" i="101"/>
  <c r="S764" i="101"/>
  <c r="S788" i="101"/>
  <c r="S768" i="101"/>
  <c r="S776" i="101"/>
  <c r="S812" i="101"/>
  <c r="S780" i="101"/>
  <c r="S760" i="101"/>
  <c r="S800" i="101"/>
  <c r="S804" i="101"/>
  <c r="S772" i="101"/>
  <c r="S756" i="101"/>
  <c r="S784" i="101"/>
  <c r="S796" i="101"/>
  <c r="S111" i="101"/>
  <c r="I77" i="101"/>
  <c r="R77" i="101" s="1"/>
  <c r="S73" i="101" s="1"/>
  <c r="O79" i="101"/>
  <c r="J80" i="101"/>
  <c r="S951" i="101"/>
  <c r="R952" i="101"/>
  <c r="S947" i="101"/>
  <c r="R570" i="101"/>
  <c r="I20" i="101"/>
  <c r="S160" i="101"/>
  <c r="S148" i="101"/>
  <c r="S140" i="101"/>
  <c r="S108" i="101"/>
  <c r="S124" i="101"/>
  <c r="S120" i="101"/>
  <c r="S136" i="101"/>
  <c r="I326" i="101"/>
  <c r="R325" i="101"/>
  <c r="S265" i="101" s="1"/>
  <c r="R1152" i="101"/>
  <c r="R1156" i="101"/>
  <c r="R323" i="101"/>
  <c r="R1485" i="101"/>
  <c r="R568" i="101"/>
  <c r="R900" i="101"/>
  <c r="S899" i="101"/>
  <c r="S855" i="101"/>
  <c r="S859" i="101"/>
  <c r="S883" i="101"/>
  <c r="S839" i="101"/>
  <c r="S887" i="101"/>
  <c r="S895" i="101"/>
  <c r="S851" i="101"/>
  <c r="S843" i="101"/>
  <c r="S891" i="101"/>
  <c r="S875" i="101"/>
  <c r="S863" i="101"/>
  <c r="S847" i="101"/>
  <c r="S879" i="101"/>
  <c r="S159" i="101"/>
  <c r="S135" i="101"/>
  <c r="S131" i="101"/>
  <c r="S115" i="101"/>
  <c r="S123" i="101"/>
  <c r="S139" i="101"/>
  <c r="S119" i="101"/>
  <c r="S127" i="101"/>
  <c r="S107" i="101"/>
  <c r="S1360" i="101"/>
  <c r="R68" i="101"/>
  <c r="R1159" i="101"/>
  <c r="I1160" i="101"/>
  <c r="R654" i="101"/>
  <c r="S621" i="101"/>
  <c r="S653" i="101"/>
  <c r="S613" i="101"/>
  <c r="S609" i="101"/>
  <c r="S605" i="101"/>
  <c r="S597" i="101"/>
  <c r="S641" i="101"/>
  <c r="S645" i="101"/>
  <c r="S617" i="101"/>
  <c r="S637" i="101"/>
  <c r="S625" i="101"/>
  <c r="S601" i="101"/>
  <c r="R266" i="101"/>
  <c r="S487" i="101"/>
  <c r="S443" i="101"/>
  <c r="S435" i="101"/>
  <c r="S439" i="101"/>
  <c r="S447" i="101"/>
  <c r="S451" i="101"/>
  <c r="S471" i="101"/>
  <c r="S483" i="101"/>
  <c r="S459" i="101"/>
  <c r="S427" i="101"/>
  <c r="S467" i="101"/>
  <c r="S455" i="101"/>
  <c r="S479" i="101"/>
  <c r="R1366" i="101"/>
  <c r="S1365" i="101"/>
  <c r="S1361" i="101"/>
  <c r="S489" i="101"/>
  <c r="S461" i="101"/>
  <c r="S437" i="101"/>
  <c r="S469" i="101"/>
  <c r="S441" i="101"/>
  <c r="S465" i="101"/>
  <c r="S485" i="101"/>
  <c r="S477" i="101"/>
  <c r="S457" i="101"/>
  <c r="S449" i="101"/>
  <c r="S433" i="101"/>
  <c r="S429" i="101"/>
  <c r="S1537" i="101"/>
  <c r="R1538" i="101"/>
  <c r="S241" i="101"/>
  <c r="S201" i="101"/>
  <c r="S225" i="101"/>
  <c r="S185" i="101"/>
  <c r="S217" i="101"/>
  <c r="S209" i="101"/>
  <c r="S193" i="101"/>
  <c r="S229" i="101"/>
  <c r="R102" i="101"/>
  <c r="S792" i="101"/>
  <c r="R192" i="101"/>
  <c r="R1026" i="101"/>
  <c r="R184" i="101"/>
  <c r="I162" i="101"/>
  <c r="R161" i="101"/>
  <c r="S117" i="101" s="1"/>
  <c r="S221" i="101"/>
  <c r="R1045" i="101"/>
  <c r="S1025" i="101" s="1"/>
  <c r="S569" i="101"/>
  <c r="S517" i="101"/>
  <c r="S549" i="101"/>
  <c r="S537" i="101"/>
  <c r="R1280" i="101"/>
  <c r="S1279" i="101"/>
  <c r="S1275" i="101"/>
  <c r="C80" i="101"/>
  <c r="I79" i="101"/>
  <c r="S112" i="101"/>
  <c r="S181" i="101"/>
  <c r="S781" i="101"/>
  <c r="S1308" i="101"/>
  <c r="S1300" i="101"/>
  <c r="S1304" i="101"/>
  <c r="S734" i="101"/>
  <c r="S706" i="101"/>
  <c r="S674" i="101"/>
  <c r="S710" i="101"/>
  <c r="S678" i="101"/>
  <c r="S730" i="101"/>
  <c r="S714" i="101"/>
  <c r="S702" i="101"/>
  <c r="S698" i="101"/>
  <c r="S726" i="101"/>
  <c r="S682" i="101"/>
  <c r="S205" i="101"/>
  <c r="S144" i="101"/>
  <c r="I926" i="101"/>
  <c r="R925" i="101"/>
  <c r="S921" i="101" s="1"/>
  <c r="R571" i="101"/>
  <c r="S551" i="101" s="1"/>
  <c r="I572" i="101"/>
  <c r="R1219" i="101"/>
  <c r="I1220" i="101"/>
  <c r="S407" i="101"/>
  <c r="R408" i="101"/>
  <c r="S359" i="101"/>
  <c r="S391" i="101"/>
  <c r="S351" i="101"/>
  <c r="S355" i="101"/>
  <c r="S403" i="101"/>
  <c r="S371" i="101"/>
  <c r="S387" i="101"/>
  <c r="S395" i="101"/>
  <c r="S363" i="101"/>
  <c r="S367" i="101"/>
  <c r="S379" i="101"/>
  <c r="S383" i="101"/>
  <c r="S399" i="101"/>
  <c r="S347" i="101"/>
  <c r="R348" i="101"/>
  <c r="S593" i="101"/>
  <c r="S769" i="101"/>
  <c r="R118" i="101"/>
  <c r="R488" i="101"/>
  <c r="S789" i="101"/>
  <c r="S156" i="101"/>
  <c r="S406" i="101"/>
  <c r="S402" i="101"/>
  <c r="S370" i="101"/>
  <c r="S358" i="101"/>
  <c r="S350" i="101"/>
  <c r="S382" i="101"/>
  <c r="S378" i="101"/>
  <c r="S386" i="101"/>
  <c r="S366" i="101"/>
  <c r="S374" i="101"/>
  <c r="S398" i="101"/>
  <c r="S354" i="101"/>
  <c r="S390" i="101"/>
  <c r="S431" i="101"/>
  <c r="R64" i="101"/>
  <c r="S557" i="101"/>
  <c r="R154" i="101"/>
  <c r="R48" i="101"/>
  <c r="R236" i="101"/>
  <c r="R76" i="101"/>
  <c r="S1028" i="101"/>
  <c r="R1030" i="101"/>
  <c r="R922" i="101"/>
  <c r="S99" i="101"/>
  <c r="S155" i="101"/>
  <c r="S649" i="101"/>
  <c r="R1216" i="101"/>
  <c r="R512" i="101"/>
  <c r="S1157" i="101"/>
  <c r="S1153" i="101"/>
  <c r="S1043" i="101"/>
  <c r="S1035" i="101"/>
  <c r="S1510" i="101"/>
  <c r="S1506" i="101"/>
  <c r="S481" i="101"/>
  <c r="R482" i="101"/>
  <c r="S1027" i="101"/>
  <c r="P80" i="101"/>
  <c r="Q79" i="101"/>
  <c r="Q80" i="101" s="1"/>
  <c r="S629" i="101"/>
  <c r="S309" i="101"/>
  <c r="R310" i="101"/>
  <c r="S1149" i="101"/>
  <c r="R1369" i="101"/>
  <c r="I1370" i="101"/>
  <c r="R28" i="101"/>
  <c r="S242" i="101"/>
  <c r="S202" i="101"/>
  <c r="S214" i="101"/>
  <c r="R1512" i="101"/>
  <c r="R1042" i="101"/>
  <c r="S871" i="101"/>
  <c r="S1271" i="101"/>
  <c r="R20" i="101"/>
  <c r="R243" i="101"/>
  <c r="S235" i="101" s="1"/>
  <c r="I244" i="101"/>
  <c r="S324" i="101"/>
  <c r="S320" i="101"/>
  <c r="S288" i="101"/>
  <c r="S284" i="101"/>
  <c r="S280" i="101"/>
  <c r="S308" i="101"/>
  <c r="R552" i="101"/>
  <c r="S1023" i="101"/>
  <c r="S213" i="101"/>
  <c r="S1150" i="101"/>
  <c r="S972" i="101"/>
  <c r="S1278" i="101"/>
  <c r="S1274" i="101"/>
  <c r="S1270" i="101"/>
  <c r="S1154" i="101"/>
  <c r="Q112" i="100"/>
  <c r="Q226" i="100"/>
  <c r="Q302" i="100"/>
  <c r="Q150" i="100"/>
  <c r="Q36" i="100"/>
  <c r="R18" i="100" s="1"/>
  <c r="R74" i="100"/>
  <c r="R63" i="100"/>
  <c r="R60" i="100"/>
  <c r="R56" i="100"/>
  <c r="R58" i="100"/>
  <c r="R65" i="100"/>
  <c r="Q421" i="97"/>
  <c r="R418" i="97" s="1"/>
  <c r="Q91" i="97"/>
  <c r="R465" i="97"/>
  <c r="R464" i="97"/>
  <c r="R463" i="97"/>
  <c r="R724" i="97"/>
  <c r="R484" i="97"/>
  <c r="R462" i="97"/>
  <c r="R443" i="97"/>
  <c r="R442" i="97"/>
  <c r="R441" i="97"/>
  <c r="R359" i="97"/>
  <c r="R378" i="97"/>
  <c r="Q17" i="97"/>
  <c r="H29" i="97"/>
  <c r="R398" i="97"/>
  <c r="R60" i="97"/>
  <c r="R52" i="97"/>
  <c r="R49" i="97"/>
  <c r="R53" i="97"/>
  <c r="R50" i="97"/>
  <c r="R54" i="97"/>
  <c r="R51" i="97"/>
  <c r="R55" i="97"/>
  <c r="R56" i="97"/>
  <c r="Q207" i="97"/>
  <c r="R205" i="97" s="1"/>
  <c r="R564" i="97"/>
  <c r="R504" i="97"/>
  <c r="R153" i="97"/>
  <c r="R143" i="97"/>
  <c r="R148" i="97"/>
  <c r="R150" i="97"/>
  <c r="R146" i="97"/>
  <c r="R151" i="97"/>
  <c r="R147" i="97"/>
  <c r="R152" i="97"/>
  <c r="R149" i="97"/>
  <c r="R142" i="97"/>
  <c r="Q645" i="97"/>
  <c r="R645" i="97" s="1"/>
  <c r="Q122" i="97"/>
  <c r="R299" i="97"/>
  <c r="R296" i="97"/>
  <c r="R298" i="97"/>
  <c r="R297" i="97"/>
  <c r="R524" i="97"/>
  <c r="R253" i="97"/>
  <c r="R252" i="97"/>
  <c r="R251" i="97"/>
  <c r="R250" i="97"/>
  <c r="R625" i="97"/>
  <c r="R57" i="97"/>
  <c r="Q319" i="97"/>
  <c r="R319" i="97" s="1"/>
  <c r="R58" i="97"/>
  <c r="R379" i="97"/>
  <c r="R837" i="97"/>
  <c r="R525" i="97"/>
  <c r="R744" i="97"/>
  <c r="R249" i="97"/>
  <c r="R624" i="97"/>
  <c r="R584" i="97"/>
  <c r="Q545" i="97"/>
  <c r="R545" i="97" s="1"/>
  <c r="S18" i="101" l="1"/>
  <c r="S46" i="101"/>
  <c r="S226" i="101"/>
  <c r="S182" i="101"/>
  <c r="S234" i="101"/>
  <c r="S69" i="101"/>
  <c r="S45" i="101"/>
  <c r="S194" i="101"/>
  <c r="S230" i="101"/>
  <c r="R172" i="97"/>
  <c r="R177" i="97"/>
  <c r="R181" i="97"/>
  <c r="R175" i="97"/>
  <c r="R184" i="97"/>
  <c r="R176" i="97"/>
  <c r="R180" i="97"/>
  <c r="R174" i="97"/>
  <c r="R178" i="97"/>
  <c r="R179" i="97"/>
  <c r="R183" i="97"/>
  <c r="R173" i="97"/>
  <c r="R182" i="97"/>
  <c r="S198" i="101"/>
  <c r="S218" i="101"/>
  <c r="S289" i="101"/>
  <c r="O80" i="101"/>
  <c r="S222" i="101"/>
  <c r="R318" i="97"/>
  <c r="S511" i="101"/>
  <c r="S1041" i="101"/>
  <c r="S531" i="101"/>
  <c r="R544" i="97"/>
  <c r="R644" i="97"/>
  <c r="S42" i="101"/>
  <c r="S191" i="101"/>
  <c r="R326" i="101"/>
  <c r="S325" i="101"/>
  <c r="S269" i="101"/>
  <c r="S281" i="101"/>
  <c r="S285" i="101"/>
  <c r="S277" i="101"/>
  <c r="S301" i="101"/>
  <c r="S321" i="101"/>
  <c r="S297" i="101"/>
  <c r="S273" i="101"/>
  <c r="S317" i="101"/>
  <c r="S293" i="101"/>
  <c r="S305" i="101"/>
  <c r="S313" i="101"/>
  <c r="S77" i="101"/>
  <c r="S33" i="101"/>
  <c r="S53" i="101"/>
  <c r="S57" i="101"/>
  <c r="S21" i="101"/>
  <c r="S17" i="101"/>
  <c r="S25" i="101"/>
  <c r="S61" i="101"/>
  <c r="S37" i="101"/>
  <c r="S49" i="101"/>
  <c r="S65" i="101"/>
  <c r="S29" i="101"/>
  <c r="S243" i="101"/>
  <c r="S219" i="101"/>
  <c r="R244" i="101"/>
  <c r="S199" i="101"/>
  <c r="S203" i="101"/>
  <c r="S195" i="101"/>
  <c r="S239" i="101"/>
  <c r="S215" i="101"/>
  <c r="S227" i="101"/>
  <c r="S207" i="101"/>
  <c r="S211" i="101"/>
  <c r="S231" i="101"/>
  <c r="S187" i="101"/>
  <c r="S223" i="101"/>
  <c r="R1220" i="101"/>
  <c r="S1219" i="101"/>
  <c r="S1211" i="101"/>
  <c r="S183" i="101"/>
  <c r="S1485" i="101"/>
  <c r="R1486" i="101"/>
  <c r="S1481" i="101"/>
  <c r="S78" i="101"/>
  <c r="S62" i="101"/>
  <c r="S54" i="101"/>
  <c r="S30" i="101"/>
  <c r="S34" i="101"/>
  <c r="S50" i="101"/>
  <c r="S26" i="101"/>
  <c r="S58" i="101"/>
  <c r="S38" i="101"/>
  <c r="S66" i="101"/>
  <c r="S323" i="101"/>
  <c r="S267" i="101"/>
  <c r="S279" i="101"/>
  <c r="S287" i="101"/>
  <c r="S295" i="101"/>
  <c r="S271" i="101"/>
  <c r="S299" i="101"/>
  <c r="S315" i="101"/>
  <c r="S307" i="101"/>
  <c r="S311" i="101"/>
  <c r="S291" i="101"/>
  <c r="S319" i="101"/>
  <c r="S283" i="101"/>
  <c r="S303" i="101"/>
  <c r="S275" i="101"/>
  <c r="S570" i="101"/>
  <c r="S534" i="101"/>
  <c r="S558" i="101"/>
  <c r="S562" i="101"/>
  <c r="S538" i="101"/>
  <c r="S526" i="101"/>
  <c r="S542" i="101"/>
  <c r="S510" i="101"/>
  <c r="S554" i="101"/>
  <c r="S530" i="101"/>
  <c r="S566" i="101"/>
  <c r="S518" i="101"/>
  <c r="S514" i="101"/>
  <c r="S550" i="101"/>
  <c r="S522" i="101"/>
  <c r="S546" i="101"/>
  <c r="S74" i="101"/>
  <c r="S1215" i="101"/>
  <c r="S263" i="101"/>
  <c r="S571" i="101"/>
  <c r="R572" i="101"/>
  <c r="S527" i="101"/>
  <c r="S555" i="101"/>
  <c r="S535" i="101"/>
  <c r="S547" i="101"/>
  <c r="S563" i="101"/>
  <c r="S543" i="101"/>
  <c r="S515" i="101"/>
  <c r="S559" i="101"/>
  <c r="S539" i="101"/>
  <c r="S523" i="101"/>
  <c r="S519" i="101"/>
  <c r="I80" i="101"/>
  <c r="R79" i="101"/>
  <c r="S41" i="101"/>
  <c r="S488" i="101"/>
  <c r="S472" i="101"/>
  <c r="S428" i="101"/>
  <c r="S468" i="101"/>
  <c r="S456" i="101"/>
  <c r="S476" i="101"/>
  <c r="S464" i="101"/>
  <c r="S444" i="101"/>
  <c r="S460" i="101"/>
  <c r="S440" i="101"/>
  <c r="S484" i="101"/>
  <c r="S452" i="101"/>
  <c r="S436" i="101"/>
  <c r="S448" i="101"/>
  <c r="S432" i="101"/>
  <c r="S480" i="101"/>
  <c r="R1160" i="101"/>
  <c r="S1159" i="101"/>
  <c r="R1370" i="101"/>
  <c r="S1369" i="101"/>
  <c r="R926" i="101"/>
  <c r="S925" i="101"/>
  <c r="R1046" i="101"/>
  <c r="S1045" i="101"/>
  <c r="S1029" i="101"/>
  <c r="S1037" i="101"/>
  <c r="S1155" i="101"/>
  <c r="R162" i="101"/>
  <c r="S161" i="101"/>
  <c r="S141" i="101"/>
  <c r="S121" i="101"/>
  <c r="S105" i="101"/>
  <c r="S113" i="101"/>
  <c r="S125" i="101"/>
  <c r="S137" i="101"/>
  <c r="S157" i="101"/>
  <c r="S109" i="101"/>
  <c r="S153" i="101"/>
  <c r="S149" i="101"/>
  <c r="S145" i="101"/>
  <c r="S129" i="101"/>
  <c r="S133" i="101"/>
  <c r="R490" i="101"/>
  <c r="S1151" i="101"/>
  <c r="S22" i="101"/>
  <c r="S70" i="101"/>
  <c r="S101" i="101"/>
  <c r="S567" i="101"/>
  <c r="R302" i="100"/>
  <c r="R284" i="100"/>
  <c r="R286" i="100"/>
  <c r="R291" i="100"/>
  <c r="R288" i="100"/>
  <c r="R150" i="100"/>
  <c r="R132" i="100"/>
  <c r="R136" i="100"/>
  <c r="R139" i="100"/>
  <c r="R134" i="100"/>
  <c r="R293" i="100"/>
  <c r="R141" i="100"/>
  <c r="R226" i="100"/>
  <c r="R208" i="100"/>
  <c r="R212" i="100"/>
  <c r="R210" i="100"/>
  <c r="R215" i="100"/>
  <c r="R217" i="100"/>
  <c r="R112" i="100"/>
  <c r="R101" i="100"/>
  <c r="R98" i="100"/>
  <c r="R94" i="100"/>
  <c r="R96" i="100"/>
  <c r="R36" i="100"/>
  <c r="R27" i="100"/>
  <c r="R22" i="100"/>
  <c r="R25" i="100"/>
  <c r="R20" i="100"/>
  <c r="R103" i="100"/>
  <c r="R207" i="97"/>
  <c r="R204" i="97"/>
  <c r="R206" i="97"/>
  <c r="R203" i="97"/>
  <c r="Q29" i="97"/>
  <c r="R17" i="97" s="1"/>
  <c r="R421" i="97"/>
  <c r="R420" i="97"/>
  <c r="R419" i="97"/>
  <c r="S79" i="101" l="1"/>
  <c r="R80" i="101"/>
  <c r="S39" i="101"/>
  <c r="S43" i="101"/>
  <c r="S55" i="101"/>
  <c r="S31" i="101"/>
  <c r="S51" i="101"/>
  <c r="S35" i="101"/>
  <c r="S71" i="101"/>
  <c r="S59" i="101"/>
  <c r="S75" i="101"/>
  <c r="S67" i="101"/>
  <c r="S47" i="101"/>
  <c r="S19" i="101"/>
  <c r="S63" i="101"/>
  <c r="S27" i="101"/>
  <c r="S23" i="101"/>
  <c r="R29" i="97"/>
  <c r="R121" i="97"/>
  <c r="R81" i="97"/>
  <c r="R118" i="97"/>
  <c r="R89" i="97"/>
  <c r="R120" i="97"/>
  <c r="R24" i="97"/>
  <c r="R82" i="97"/>
  <c r="R116" i="97"/>
  <c r="R114" i="97"/>
  <c r="R23" i="97"/>
  <c r="R111" i="97"/>
  <c r="R20" i="97"/>
  <c r="R83" i="97"/>
  <c r="R21" i="97"/>
  <c r="R113" i="97"/>
  <c r="R119" i="97"/>
  <c r="R88" i="97"/>
  <c r="R90" i="97"/>
  <c r="R84" i="97"/>
  <c r="R22" i="97"/>
  <c r="R117" i="97"/>
  <c r="R112" i="97"/>
  <c r="R115" i="97"/>
  <c r="R27" i="97"/>
  <c r="R25" i="97"/>
  <c r="R86" i="97"/>
  <c r="R85" i="97"/>
  <c r="R80" i="97"/>
  <c r="R87" i="97"/>
  <c r="R26" i="97"/>
  <c r="R79" i="97"/>
  <c r="R18" i="97"/>
  <c r="R19" i="97"/>
  <c r="R28" i="97"/>
  <c r="R110" i="97"/>
  <c r="R91" i="97"/>
  <c r="R122" i="97"/>
  <c r="J27" i="94" l="1"/>
  <c r="J28" i="94"/>
  <c r="J29" i="94"/>
  <c r="J30" i="94"/>
  <c r="J31" i="94"/>
  <c r="I35" i="94"/>
  <c r="I36" i="94"/>
  <c r="J94" i="94"/>
  <c r="J95" i="94"/>
  <c r="J96" i="94"/>
  <c r="J97" i="94"/>
  <c r="I113" i="94"/>
  <c r="I114" i="94"/>
  <c r="I115" i="94"/>
  <c r="E234" i="94"/>
  <c r="F83" i="93"/>
  <c r="N80" i="93"/>
  <c r="N79" i="93"/>
  <c r="N77" i="93"/>
  <c r="F20" i="93"/>
  <c r="N17" i="93"/>
  <c r="N16" i="93"/>
  <c r="N14" i="93"/>
  <c r="F374" i="92"/>
  <c r="E374" i="92"/>
  <c r="D374" i="92"/>
  <c r="C374" i="92"/>
  <c r="B374" i="92"/>
  <c r="G374" i="92" s="1"/>
  <c r="F373" i="92"/>
  <c r="I373" i="92" s="1"/>
  <c r="J373" i="92" s="1"/>
  <c r="E373" i="92"/>
  <c r="D373" i="92"/>
  <c r="C373" i="92"/>
  <c r="B373" i="92"/>
  <c r="F372" i="92"/>
  <c r="E372" i="92"/>
  <c r="D372" i="92"/>
  <c r="I372" i="92" s="1"/>
  <c r="J372" i="92" s="1"/>
  <c r="C372" i="92"/>
  <c r="B372" i="92"/>
  <c r="F371" i="92"/>
  <c r="E371" i="92"/>
  <c r="D371" i="92"/>
  <c r="C371" i="92"/>
  <c r="B371" i="92"/>
  <c r="F370" i="92"/>
  <c r="E370" i="92"/>
  <c r="D370" i="92"/>
  <c r="C370" i="92"/>
  <c r="B370" i="92"/>
  <c r="F369" i="92"/>
  <c r="E369" i="92"/>
  <c r="D369" i="92"/>
  <c r="I369" i="92" s="1"/>
  <c r="J369" i="92" s="1"/>
  <c r="C369" i="92"/>
  <c r="B369" i="92"/>
  <c r="F368" i="92"/>
  <c r="E368" i="92"/>
  <c r="D368" i="92"/>
  <c r="G368" i="92" s="1"/>
  <c r="H368" i="92" s="1"/>
  <c r="C368" i="92"/>
  <c r="B368" i="92"/>
  <c r="F367" i="92"/>
  <c r="E367" i="92"/>
  <c r="D367" i="92"/>
  <c r="C367" i="92"/>
  <c r="B367" i="92"/>
  <c r="F366" i="92"/>
  <c r="I366" i="92" s="1"/>
  <c r="J366" i="92" s="1"/>
  <c r="E366" i="92"/>
  <c r="D366" i="92"/>
  <c r="C366" i="92"/>
  <c r="B366" i="92"/>
  <c r="G366" i="92" s="1"/>
  <c r="H366" i="92" s="1"/>
  <c r="F365" i="92"/>
  <c r="E365" i="92"/>
  <c r="D365" i="92"/>
  <c r="C365" i="92"/>
  <c r="B365" i="92"/>
  <c r="F364" i="92"/>
  <c r="E364" i="92"/>
  <c r="D364" i="92"/>
  <c r="G364" i="92" s="1"/>
  <c r="H364" i="92" s="1"/>
  <c r="C364" i="92"/>
  <c r="B364" i="92"/>
  <c r="F363" i="92"/>
  <c r="I363" i="92" s="1"/>
  <c r="J363" i="92" s="1"/>
  <c r="E363" i="92"/>
  <c r="D363" i="92"/>
  <c r="C363" i="92"/>
  <c r="B363" i="92"/>
  <c r="F362" i="92"/>
  <c r="I362" i="92" s="1"/>
  <c r="J362" i="92" s="1"/>
  <c r="E362" i="92"/>
  <c r="D362" i="92"/>
  <c r="C362" i="92"/>
  <c r="B362" i="92"/>
  <c r="F361" i="92"/>
  <c r="E361" i="92"/>
  <c r="D361" i="92"/>
  <c r="C361" i="92"/>
  <c r="B361" i="92"/>
  <c r="G361" i="92" s="1"/>
  <c r="H361" i="92" s="1"/>
  <c r="F360" i="92"/>
  <c r="E360" i="92"/>
  <c r="D360" i="92"/>
  <c r="C360" i="92"/>
  <c r="B360" i="92"/>
  <c r="F359" i="92"/>
  <c r="E359" i="92"/>
  <c r="D359" i="92"/>
  <c r="I359" i="92" s="1"/>
  <c r="J359" i="92" s="1"/>
  <c r="C359" i="92"/>
  <c r="B359" i="92"/>
  <c r="F358" i="92"/>
  <c r="E358" i="92"/>
  <c r="D358" i="92"/>
  <c r="C358" i="92"/>
  <c r="B358" i="92"/>
  <c r="G358" i="92" s="1"/>
  <c r="H358" i="92" s="1"/>
  <c r="F357" i="92"/>
  <c r="E357" i="92"/>
  <c r="D357" i="92"/>
  <c r="G357" i="92" s="1"/>
  <c r="H357" i="92" s="1"/>
  <c r="C357" i="92"/>
  <c r="B357" i="92"/>
  <c r="F356" i="92"/>
  <c r="E356" i="92"/>
  <c r="D356" i="92"/>
  <c r="C356" i="92"/>
  <c r="B356" i="92"/>
  <c r="F355" i="92"/>
  <c r="I355" i="92" s="1"/>
  <c r="J355" i="92" s="1"/>
  <c r="E355" i="92"/>
  <c r="D355" i="92"/>
  <c r="C355" i="92"/>
  <c r="B355" i="92"/>
  <c r="G355" i="92" s="1"/>
  <c r="H355" i="92" s="1"/>
  <c r="F354" i="92"/>
  <c r="E354" i="92"/>
  <c r="D354" i="92"/>
  <c r="C354" i="92"/>
  <c r="B354" i="92"/>
  <c r="F353" i="92"/>
  <c r="E353" i="92"/>
  <c r="D353" i="92"/>
  <c r="C353" i="92"/>
  <c r="B353" i="92"/>
  <c r="G353" i="92" s="1"/>
  <c r="H353" i="92" s="1"/>
  <c r="F352" i="92"/>
  <c r="E352" i="92"/>
  <c r="D352" i="92"/>
  <c r="C352" i="92"/>
  <c r="B352" i="92"/>
  <c r="F351" i="92"/>
  <c r="E351" i="92"/>
  <c r="D351" i="92"/>
  <c r="I351" i="92" s="1"/>
  <c r="J351" i="92" s="1"/>
  <c r="C351" i="92"/>
  <c r="B351" i="92"/>
  <c r="F350" i="92"/>
  <c r="E350" i="92"/>
  <c r="D350" i="92"/>
  <c r="C350" i="92"/>
  <c r="B350" i="92"/>
  <c r="G350" i="92" s="1"/>
  <c r="H350" i="92" s="1"/>
  <c r="F349" i="92"/>
  <c r="I349" i="92" s="1"/>
  <c r="J349" i="92" s="1"/>
  <c r="E349" i="92"/>
  <c r="D349" i="92"/>
  <c r="C349" i="92"/>
  <c r="B349" i="92"/>
  <c r="F348" i="92"/>
  <c r="E348" i="92"/>
  <c r="D348" i="92"/>
  <c r="I348" i="92" s="1"/>
  <c r="J348" i="92" s="1"/>
  <c r="C348" i="92"/>
  <c r="B348" i="92"/>
  <c r="F347" i="92"/>
  <c r="I347" i="92" s="1"/>
  <c r="J347" i="92" s="1"/>
  <c r="E347" i="92"/>
  <c r="D347" i="92"/>
  <c r="C347" i="92"/>
  <c r="B347" i="92"/>
  <c r="F346" i="92"/>
  <c r="E346" i="92"/>
  <c r="D346" i="92"/>
  <c r="C346" i="92"/>
  <c r="B346" i="92"/>
  <c r="F345" i="92"/>
  <c r="E345" i="92"/>
  <c r="D345" i="92"/>
  <c r="C345" i="92"/>
  <c r="B345" i="92"/>
  <c r="G345" i="92" s="1"/>
  <c r="H345" i="92" s="1"/>
  <c r="F344" i="92"/>
  <c r="E344" i="92"/>
  <c r="D344" i="92"/>
  <c r="C344" i="92"/>
  <c r="B344" i="92"/>
  <c r="F343" i="92"/>
  <c r="E343" i="92"/>
  <c r="D343" i="92"/>
  <c r="G343" i="92" s="1"/>
  <c r="H343" i="92" s="1"/>
  <c r="C343" i="92"/>
  <c r="B343" i="92"/>
  <c r="F342" i="92"/>
  <c r="E342" i="92"/>
  <c r="D342" i="92"/>
  <c r="C342" i="92"/>
  <c r="B342" i="92"/>
  <c r="F341" i="92"/>
  <c r="I341" i="92" s="1"/>
  <c r="J341" i="92" s="1"/>
  <c r="E341" i="92"/>
  <c r="D341" i="92"/>
  <c r="G341" i="92" s="1"/>
  <c r="H341" i="92" s="1"/>
  <c r="C341" i="92"/>
  <c r="B341" i="92"/>
  <c r="F340" i="92"/>
  <c r="E340" i="92"/>
  <c r="D340" i="92"/>
  <c r="I340" i="92" s="1"/>
  <c r="J340" i="92" s="1"/>
  <c r="C340" i="92"/>
  <c r="B340" i="92"/>
  <c r="F339" i="92"/>
  <c r="E339" i="92"/>
  <c r="D339" i="92"/>
  <c r="C339" i="92"/>
  <c r="B339" i="92"/>
  <c r="I338" i="92"/>
  <c r="J338" i="92" s="1"/>
  <c r="F338" i="92"/>
  <c r="E338" i="92"/>
  <c r="D338" i="92"/>
  <c r="G338" i="92" s="1"/>
  <c r="H338" i="92" s="1"/>
  <c r="C338" i="92"/>
  <c r="B338" i="92"/>
  <c r="F337" i="92"/>
  <c r="E337" i="92"/>
  <c r="D337" i="92"/>
  <c r="C337" i="92"/>
  <c r="B337" i="92"/>
  <c r="F336" i="92"/>
  <c r="E336" i="92"/>
  <c r="D336" i="92"/>
  <c r="C336" i="92"/>
  <c r="B336" i="92"/>
  <c r="F335" i="92"/>
  <c r="E335" i="92"/>
  <c r="D335" i="92"/>
  <c r="C335" i="92"/>
  <c r="B335" i="92"/>
  <c r="F334" i="92"/>
  <c r="E334" i="92"/>
  <c r="D334" i="92"/>
  <c r="C334" i="92"/>
  <c r="B334" i="92"/>
  <c r="F333" i="92"/>
  <c r="E333" i="92"/>
  <c r="D333" i="92"/>
  <c r="C333" i="92"/>
  <c r="B333" i="92"/>
  <c r="F332" i="92"/>
  <c r="I332" i="92" s="1"/>
  <c r="E332" i="92"/>
  <c r="D332" i="92"/>
  <c r="C332" i="92"/>
  <c r="B332" i="92"/>
  <c r="F313" i="92"/>
  <c r="E313" i="92"/>
  <c r="D313" i="92"/>
  <c r="C313" i="92"/>
  <c r="B313" i="92"/>
  <c r="I294" i="92"/>
  <c r="J294" i="92" s="1"/>
  <c r="G294" i="92"/>
  <c r="G313" i="92" s="1"/>
  <c r="F250" i="92"/>
  <c r="E250" i="92"/>
  <c r="D250" i="92"/>
  <c r="C250" i="92"/>
  <c r="B250" i="92"/>
  <c r="I248" i="92"/>
  <c r="J248" i="92" s="1"/>
  <c r="G248" i="92"/>
  <c r="I247" i="92"/>
  <c r="J247" i="92" s="1"/>
  <c r="G247" i="92"/>
  <c r="H247" i="92" s="1"/>
  <c r="I246" i="92"/>
  <c r="J246" i="92" s="1"/>
  <c r="G246" i="92"/>
  <c r="H246" i="92" s="1"/>
  <c r="J243" i="92"/>
  <c r="I243" i="92"/>
  <c r="G243" i="92"/>
  <c r="H243" i="92" s="1"/>
  <c r="I242" i="92"/>
  <c r="J242" i="92" s="1"/>
  <c r="G242" i="92"/>
  <c r="H242" i="92" s="1"/>
  <c r="I241" i="92"/>
  <c r="J241" i="92" s="1"/>
  <c r="G241" i="92"/>
  <c r="H241" i="92" s="1"/>
  <c r="I240" i="92"/>
  <c r="J240" i="92" s="1"/>
  <c r="G240" i="92"/>
  <c r="H240" i="92" s="1"/>
  <c r="I239" i="92"/>
  <c r="J239" i="92" s="1"/>
  <c r="G239" i="92"/>
  <c r="H239" i="92" s="1"/>
  <c r="I238" i="92"/>
  <c r="J238" i="92" s="1"/>
  <c r="G238" i="92"/>
  <c r="H238" i="92" s="1"/>
  <c r="I236" i="92"/>
  <c r="J236" i="92" s="1"/>
  <c r="G236" i="92"/>
  <c r="H236" i="92" s="1"/>
  <c r="I235" i="92"/>
  <c r="J235" i="92" s="1"/>
  <c r="G235" i="92"/>
  <c r="H235" i="92" s="1"/>
  <c r="I234" i="92"/>
  <c r="J234" i="92" s="1"/>
  <c r="G234" i="92"/>
  <c r="H234" i="92" s="1"/>
  <c r="I233" i="92"/>
  <c r="J233" i="92" s="1"/>
  <c r="G233" i="92"/>
  <c r="H233" i="92" s="1"/>
  <c r="J232" i="92"/>
  <c r="I232" i="92"/>
  <c r="G232" i="92"/>
  <c r="H232" i="92" s="1"/>
  <c r="I231" i="92"/>
  <c r="J231" i="92" s="1"/>
  <c r="G231" i="92"/>
  <c r="H231" i="92" s="1"/>
  <c r="I230" i="92"/>
  <c r="J230" i="92" s="1"/>
  <c r="G230" i="92"/>
  <c r="H230" i="92" s="1"/>
  <c r="I229" i="92"/>
  <c r="J229" i="92" s="1"/>
  <c r="G229" i="92"/>
  <c r="H229" i="92" s="1"/>
  <c r="I228" i="92"/>
  <c r="J228" i="92" s="1"/>
  <c r="G228" i="92"/>
  <c r="H228" i="92" s="1"/>
  <c r="I227" i="92"/>
  <c r="J227" i="92" s="1"/>
  <c r="G227" i="92"/>
  <c r="H227" i="92" s="1"/>
  <c r="I226" i="92"/>
  <c r="J226" i="92" s="1"/>
  <c r="G226" i="92"/>
  <c r="H226" i="92" s="1"/>
  <c r="I225" i="92"/>
  <c r="J225" i="92" s="1"/>
  <c r="G225" i="92"/>
  <c r="H225" i="92" s="1"/>
  <c r="I224" i="92"/>
  <c r="J224" i="92" s="1"/>
  <c r="G224" i="92"/>
  <c r="H224" i="92" s="1"/>
  <c r="I223" i="92"/>
  <c r="J223" i="92" s="1"/>
  <c r="G223" i="92"/>
  <c r="H223" i="92" s="1"/>
  <c r="I222" i="92"/>
  <c r="J222" i="92" s="1"/>
  <c r="G222" i="92"/>
  <c r="H222" i="92" s="1"/>
  <c r="I221" i="92"/>
  <c r="J221" i="92" s="1"/>
  <c r="G221" i="92"/>
  <c r="H221" i="92" s="1"/>
  <c r="I220" i="92"/>
  <c r="J220" i="92" s="1"/>
  <c r="G220" i="92"/>
  <c r="H220" i="92" s="1"/>
  <c r="I219" i="92"/>
  <c r="J219" i="92" s="1"/>
  <c r="G219" i="92"/>
  <c r="H219" i="92" s="1"/>
  <c r="I218" i="92"/>
  <c r="J218" i="92" s="1"/>
  <c r="G218" i="92"/>
  <c r="H218" i="92" s="1"/>
  <c r="I217" i="92"/>
  <c r="J217" i="92" s="1"/>
  <c r="G217" i="92"/>
  <c r="H217" i="92" s="1"/>
  <c r="I216" i="92"/>
  <c r="J216" i="92" s="1"/>
  <c r="G216" i="92"/>
  <c r="H216" i="92" s="1"/>
  <c r="I215" i="92"/>
  <c r="J215" i="92" s="1"/>
  <c r="G215" i="92"/>
  <c r="H215" i="92" s="1"/>
  <c r="I214" i="92"/>
  <c r="J214" i="92" s="1"/>
  <c r="G214" i="92"/>
  <c r="H214" i="92" s="1"/>
  <c r="I213" i="92"/>
  <c r="J213" i="92" s="1"/>
  <c r="G213" i="92"/>
  <c r="H213" i="92" s="1"/>
  <c r="I212" i="92"/>
  <c r="J212" i="92" s="1"/>
  <c r="G212" i="92"/>
  <c r="H212" i="92" s="1"/>
  <c r="I211" i="92"/>
  <c r="J211" i="92" s="1"/>
  <c r="G211" i="92"/>
  <c r="H211" i="92" s="1"/>
  <c r="I210" i="92"/>
  <c r="J210" i="92" s="1"/>
  <c r="G210" i="92"/>
  <c r="H210" i="92" s="1"/>
  <c r="I209" i="92"/>
  <c r="J209" i="92" s="1"/>
  <c r="G209" i="92"/>
  <c r="H209" i="92" s="1"/>
  <c r="I208" i="92"/>
  <c r="J208" i="92" s="1"/>
  <c r="G208" i="92"/>
  <c r="H208" i="92" s="1"/>
  <c r="I206" i="92"/>
  <c r="G206" i="92"/>
  <c r="H206" i="92" s="1"/>
  <c r="F187" i="92"/>
  <c r="E187" i="92"/>
  <c r="D187" i="92"/>
  <c r="C187" i="92"/>
  <c r="B187" i="92"/>
  <c r="I169" i="92"/>
  <c r="I187" i="92" s="1"/>
  <c r="G169" i="92"/>
  <c r="G187" i="92" s="1"/>
  <c r="F123" i="92"/>
  <c r="E123" i="92"/>
  <c r="D123" i="92"/>
  <c r="C123" i="92"/>
  <c r="B123" i="92"/>
  <c r="I121" i="92"/>
  <c r="I120" i="92"/>
  <c r="J120" i="92" s="1"/>
  <c r="G120" i="92"/>
  <c r="H120" i="92" s="1"/>
  <c r="I109" i="92"/>
  <c r="J109" i="92" s="1"/>
  <c r="G109" i="92"/>
  <c r="H109" i="92" s="1"/>
  <c r="I108" i="92"/>
  <c r="J108" i="92" s="1"/>
  <c r="G108" i="92"/>
  <c r="H108" i="92" s="1"/>
  <c r="I105" i="92"/>
  <c r="J105" i="92" s="1"/>
  <c r="G105" i="92"/>
  <c r="H105" i="92" s="1"/>
  <c r="I104" i="92"/>
  <c r="J104" i="92" s="1"/>
  <c r="G104" i="92"/>
  <c r="H104" i="92" s="1"/>
  <c r="I94" i="92"/>
  <c r="J94" i="92" s="1"/>
  <c r="G94" i="92"/>
  <c r="F60" i="92"/>
  <c r="E60" i="92"/>
  <c r="D60" i="92"/>
  <c r="C60" i="92"/>
  <c r="B60" i="92"/>
  <c r="I58" i="92"/>
  <c r="J58" i="92" s="1"/>
  <c r="G58" i="92"/>
  <c r="J57" i="92"/>
  <c r="I57" i="92"/>
  <c r="G57" i="92"/>
  <c r="H57" i="92" s="1"/>
  <c r="I56" i="92"/>
  <c r="J56" i="92" s="1"/>
  <c r="G56" i="92"/>
  <c r="H56" i="92" s="1"/>
  <c r="I53" i="92"/>
  <c r="J53" i="92" s="1"/>
  <c r="G53" i="92"/>
  <c r="H53" i="92" s="1"/>
  <c r="I52" i="92"/>
  <c r="J52" i="92" s="1"/>
  <c r="G52" i="92"/>
  <c r="H52" i="92" s="1"/>
  <c r="I51" i="92"/>
  <c r="J51" i="92" s="1"/>
  <c r="G51" i="92"/>
  <c r="H51" i="92" s="1"/>
  <c r="I50" i="92"/>
  <c r="J50" i="92" s="1"/>
  <c r="G50" i="92"/>
  <c r="H50" i="92" s="1"/>
  <c r="I49" i="92"/>
  <c r="J49" i="92" s="1"/>
  <c r="G49" i="92"/>
  <c r="I48" i="92"/>
  <c r="J48" i="92" s="1"/>
  <c r="G48" i="92"/>
  <c r="H48" i="92" s="1"/>
  <c r="I47" i="92"/>
  <c r="J47" i="92" s="1"/>
  <c r="G47" i="92"/>
  <c r="H47" i="92" s="1"/>
  <c r="I46" i="92"/>
  <c r="J46" i="92" s="1"/>
  <c r="G46" i="92"/>
  <c r="H46" i="92" s="1"/>
  <c r="I45" i="92"/>
  <c r="J45" i="92" s="1"/>
  <c r="G45" i="92"/>
  <c r="H45" i="92" s="1"/>
  <c r="I44" i="92"/>
  <c r="J44" i="92" s="1"/>
  <c r="G44" i="92"/>
  <c r="H44" i="92" s="1"/>
  <c r="I43" i="92"/>
  <c r="G43" i="92"/>
  <c r="I42" i="92"/>
  <c r="J42" i="92" s="1"/>
  <c r="G42" i="92"/>
  <c r="H42" i="92" s="1"/>
  <c r="I41" i="92"/>
  <c r="J41" i="92" s="1"/>
  <c r="G41" i="92"/>
  <c r="H41" i="92" s="1"/>
  <c r="I40" i="92"/>
  <c r="J40" i="92" s="1"/>
  <c r="G40" i="92"/>
  <c r="H40" i="92" s="1"/>
  <c r="I39" i="92"/>
  <c r="J39" i="92" s="1"/>
  <c r="G39" i="92"/>
  <c r="H39" i="92" s="1"/>
  <c r="I38" i="92"/>
  <c r="J38" i="92" s="1"/>
  <c r="G38" i="92"/>
  <c r="H38" i="92" s="1"/>
  <c r="I37" i="92"/>
  <c r="J37" i="92" s="1"/>
  <c r="G37" i="92"/>
  <c r="H37" i="92" s="1"/>
  <c r="I36" i="92"/>
  <c r="J36" i="92" s="1"/>
  <c r="G36" i="92"/>
  <c r="H36" i="92" s="1"/>
  <c r="I35" i="92"/>
  <c r="J35" i="92" s="1"/>
  <c r="H35" i="92"/>
  <c r="G35" i="92"/>
  <c r="I34" i="92"/>
  <c r="J34" i="92" s="1"/>
  <c r="G34" i="92"/>
  <c r="H34" i="92" s="1"/>
  <c r="I33" i="92"/>
  <c r="J33" i="92" s="1"/>
  <c r="G33" i="92"/>
  <c r="H33" i="92" s="1"/>
  <c r="I32" i="92"/>
  <c r="J32" i="92" s="1"/>
  <c r="G32" i="92"/>
  <c r="H32" i="92" s="1"/>
  <c r="I31" i="92"/>
  <c r="J31" i="92" s="1"/>
  <c r="G31" i="92"/>
  <c r="H31" i="92" s="1"/>
  <c r="I30" i="92"/>
  <c r="J30" i="92" s="1"/>
  <c r="G30" i="92"/>
  <c r="H30" i="92" s="1"/>
  <c r="I29" i="92"/>
  <c r="J29" i="92" s="1"/>
  <c r="G29" i="92"/>
  <c r="H29" i="92" s="1"/>
  <c r="I28" i="92"/>
  <c r="J28" i="92" s="1"/>
  <c r="G28" i="92"/>
  <c r="H28" i="92" s="1"/>
  <c r="I27" i="92"/>
  <c r="J27" i="92" s="1"/>
  <c r="H27" i="92"/>
  <c r="G27" i="92"/>
  <c r="I26" i="92"/>
  <c r="J26" i="92" s="1"/>
  <c r="G26" i="92"/>
  <c r="H26" i="92" s="1"/>
  <c r="I25" i="92"/>
  <c r="J25" i="92" s="1"/>
  <c r="G25" i="92"/>
  <c r="H25" i="92" s="1"/>
  <c r="I24" i="92"/>
  <c r="J24" i="92" s="1"/>
  <c r="G24" i="92"/>
  <c r="H24" i="92" s="1"/>
  <c r="I23" i="92"/>
  <c r="J23" i="92" s="1"/>
  <c r="G23" i="92"/>
  <c r="H23" i="92" s="1"/>
  <c r="I22" i="92"/>
  <c r="J22" i="92" s="1"/>
  <c r="G22" i="92"/>
  <c r="H22" i="92" s="1"/>
  <c r="I21" i="92"/>
  <c r="J21" i="92" s="1"/>
  <c r="G21" i="92"/>
  <c r="H21" i="92" s="1"/>
  <c r="I20" i="92"/>
  <c r="J20" i="92" s="1"/>
  <c r="G20" i="92"/>
  <c r="H20" i="92" s="1"/>
  <c r="I19" i="92"/>
  <c r="J19" i="92" s="1"/>
  <c r="H19" i="92"/>
  <c r="G19" i="92"/>
  <c r="I18" i="92"/>
  <c r="J18" i="92" s="1"/>
  <c r="G18" i="92"/>
  <c r="H18" i="92" s="1"/>
  <c r="I17" i="92"/>
  <c r="G17" i="92"/>
  <c r="I16" i="92"/>
  <c r="H16" i="92"/>
  <c r="G16" i="92"/>
  <c r="F16" i="91"/>
  <c r="F58" i="91" s="1"/>
  <c r="G16" i="91"/>
  <c r="H16" i="91"/>
  <c r="M16" i="91"/>
  <c r="M58" i="91" s="1"/>
  <c r="N16" i="91"/>
  <c r="N58" i="91" s="1"/>
  <c r="P16" i="91"/>
  <c r="P58" i="91" s="1"/>
  <c r="Q16" i="91"/>
  <c r="U16" i="91"/>
  <c r="V16" i="91"/>
  <c r="V58" i="91" s="1"/>
  <c r="W16" i="91"/>
  <c r="AB16" i="91"/>
  <c r="AB58" i="91" s="1"/>
  <c r="AC16" i="91"/>
  <c r="AE16" i="91"/>
  <c r="AE58" i="91" s="1"/>
  <c r="AF16" i="91"/>
  <c r="AL16" i="91"/>
  <c r="AL58" i="91" s="1"/>
  <c r="AM16" i="91"/>
  <c r="AM58" i="91" s="1"/>
  <c r="O19" i="91"/>
  <c r="R19" i="91"/>
  <c r="S19" i="91"/>
  <c r="AD19" i="91"/>
  <c r="AH19" i="91" s="1"/>
  <c r="AI19" i="91" s="1"/>
  <c r="AG19" i="91"/>
  <c r="O20" i="91"/>
  <c r="R20" i="91"/>
  <c r="AD20" i="91"/>
  <c r="AG20" i="91"/>
  <c r="AH20" i="91" s="1"/>
  <c r="AK20" i="91"/>
  <c r="O21" i="91"/>
  <c r="R21" i="91"/>
  <c r="AD21" i="91"/>
  <c r="AG21" i="91"/>
  <c r="O22" i="91"/>
  <c r="R22" i="91"/>
  <c r="S22" i="91"/>
  <c r="T22" i="91" s="1"/>
  <c r="AD22" i="91"/>
  <c r="AH22" i="91" s="1"/>
  <c r="AI22" i="91" s="1"/>
  <c r="AG22" i="91"/>
  <c r="O23" i="91"/>
  <c r="R23" i="91"/>
  <c r="AD23" i="91"/>
  <c r="AG23" i="91"/>
  <c r="O25" i="91"/>
  <c r="R25" i="91"/>
  <c r="S25" i="91"/>
  <c r="T25" i="91" s="1"/>
  <c r="AK25" i="91" s="1"/>
  <c r="AD25" i="91"/>
  <c r="AG25" i="91"/>
  <c r="O26" i="91"/>
  <c r="R26" i="91"/>
  <c r="AD26" i="91"/>
  <c r="AG26" i="91"/>
  <c r="O27" i="91"/>
  <c r="R27" i="91"/>
  <c r="AD27" i="91"/>
  <c r="AG27" i="91"/>
  <c r="AK27" i="91"/>
  <c r="O28" i="91"/>
  <c r="R28" i="91"/>
  <c r="AD28" i="91"/>
  <c r="AG28" i="91"/>
  <c r="AD29" i="91"/>
  <c r="AH29" i="91" s="1"/>
  <c r="AD30" i="91"/>
  <c r="AH30" i="91" s="1"/>
  <c r="O33" i="91"/>
  <c r="S33" i="91" s="1"/>
  <c r="T33" i="91" s="1"/>
  <c r="R33" i="91"/>
  <c r="AD33" i="91"/>
  <c r="AG33" i="91"/>
  <c r="O34" i="91"/>
  <c r="R34" i="91"/>
  <c r="AD34" i="91"/>
  <c r="AH34" i="91" s="1"/>
  <c r="AG34" i="91"/>
  <c r="O35" i="91"/>
  <c r="R35" i="91"/>
  <c r="AD35" i="91"/>
  <c r="AH35" i="91" s="1"/>
  <c r="AI35" i="91" s="1"/>
  <c r="AG35" i="91"/>
  <c r="O36" i="91"/>
  <c r="R36" i="91"/>
  <c r="AD36" i="91"/>
  <c r="AG36" i="91"/>
  <c r="O37" i="91"/>
  <c r="R37" i="91"/>
  <c r="AD37" i="91"/>
  <c r="AG37" i="91"/>
  <c r="AK37" i="91"/>
  <c r="O38" i="91"/>
  <c r="R38" i="91"/>
  <c r="AD38" i="91"/>
  <c r="AH38" i="91" s="1"/>
  <c r="AI38" i="91" s="1"/>
  <c r="AG38" i="91"/>
  <c r="O42" i="91"/>
  <c r="R42" i="91"/>
  <c r="AD42" i="91"/>
  <c r="AH42" i="91" s="1"/>
  <c r="AG42" i="91"/>
  <c r="AK42" i="91"/>
  <c r="O43" i="91"/>
  <c r="S43" i="91" s="1"/>
  <c r="T43" i="91" s="1"/>
  <c r="R43" i="91"/>
  <c r="AD43" i="91"/>
  <c r="AG43" i="91"/>
  <c r="O44" i="91"/>
  <c r="R44" i="91"/>
  <c r="AD44" i="91"/>
  <c r="AG44" i="91"/>
  <c r="O45" i="91"/>
  <c r="R45" i="91"/>
  <c r="AD45" i="91"/>
  <c r="AG45" i="91"/>
  <c r="AH45" i="91" s="1"/>
  <c r="AK45" i="91"/>
  <c r="O46" i="91"/>
  <c r="R46" i="91"/>
  <c r="AD46" i="91"/>
  <c r="AH46" i="91" s="1"/>
  <c r="AG46" i="91"/>
  <c r="O47" i="91"/>
  <c r="R47" i="91"/>
  <c r="AD47" i="91"/>
  <c r="AG47" i="91"/>
  <c r="AK47" i="91"/>
  <c r="O51" i="91"/>
  <c r="S51" i="91" s="1"/>
  <c r="T51" i="91" s="1"/>
  <c r="R51" i="91"/>
  <c r="AD51" i="91"/>
  <c r="AG51" i="91"/>
  <c r="O52" i="91"/>
  <c r="R52" i="91"/>
  <c r="S52" i="91"/>
  <c r="T52" i="91" s="1"/>
  <c r="AD52" i="91"/>
  <c r="AG52" i="91"/>
  <c r="AH52" i="91" s="1"/>
  <c r="O53" i="91"/>
  <c r="S53" i="91" s="1"/>
  <c r="T53" i="91" s="1"/>
  <c r="R53" i="91"/>
  <c r="AD53" i="91"/>
  <c r="AG53" i="91"/>
  <c r="O54" i="91"/>
  <c r="R54" i="91"/>
  <c r="AD54" i="91"/>
  <c r="AG54" i="91"/>
  <c r="O55" i="91"/>
  <c r="R55" i="91"/>
  <c r="AD55" i="91"/>
  <c r="AG55" i="91"/>
  <c r="G58" i="91"/>
  <c r="H58" i="91"/>
  <c r="Q58" i="91"/>
  <c r="U58" i="91"/>
  <c r="W58" i="91"/>
  <c r="AC58" i="91"/>
  <c r="AF58" i="91"/>
  <c r="F81" i="91"/>
  <c r="F92" i="91" s="1"/>
  <c r="G81" i="91"/>
  <c r="G92" i="91" s="1"/>
  <c r="P81" i="91"/>
  <c r="P92" i="91" s="1"/>
  <c r="U81" i="91"/>
  <c r="U92" i="91" s="1"/>
  <c r="V81" i="91"/>
  <c r="V92" i="91" s="1"/>
  <c r="AE81" i="91"/>
  <c r="AE92" i="91" s="1"/>
  <c r="AL81" i="91"/>
  <c r="AL92" i="91" s="1"/>
  <c r="AM81" i="91"/>
  <c r="AM92" i="91" s="1"/>
  <c r="O84" i="91"/>
  <c r="S84" i="91" s="1"/>
  <c r="R84" i="91"/>
  <c r="AD84" i="91"/>
  <c r="AG84" i="91"/>
  <c r="AH84" i="91" s="1"/>
  <c r="O85" i="91"/>
  <c r="R85" i="91"/>
  <c r="AD85" i="91"/>
  <c r="AG85" i="91"/>
  <c r="O86" i="91"/>
  <c r="S86" i="91" s="1"/>
  <c r="T86" i="91" s="1"/>
  <c r="R86" i="91"/>
  <c r="AD86" i="91"/>
  <c r="AG86" i="91"/>
  <c r="AH86" i="91" s="1"/>
  <c r="O87" i="91"/>
  <c r="S87" i="91" s="1"/>
  <c r="T87" i="91" s="1"/>
  <c r="R87" i="91"/>
  <c r="AD87" i="91"/>
  <c r="AG87" i="91"/>
  <c r="O88" i="91"/>
  <c r="R88" i="91"/>
  <c r="AD88" i="91"/>
  <c r="AG88" i="91"/>
  <c r="O89" i="91"/>
  <c r="R89" i="91"/>
  <c r="AD89" i="91"/>
  <c r="AG89" i="91"/>
  <c r="F114" i="91"/>
  <c r="F131" i="91" s="1"/>
  <c r="G114" i="91"/>
  <c r="G131" i="91" s="1"/>
  <c r="U114" i="91"/>
  <c r="U131" i="91" s="1"/>
  <c r="V114" i="91"/>
  <c r="V131" i="91" s="1"/>
  <c r="AL114" i="91"/>
  <c r="AL131" i="91" s="1"/>
  <c r="AM114" i="91"/>
  <c r="AM131" i="91" s="1"/>
  <c r="O117" i="91"/>
  <c r="P117" i="91" s="1"/>
  <c r="R117" i="91" s="1"/>
  <c r="AD117" i="91"/>
  <c r="AE117" i="91" s="1"/>
  <c r="O119" i="91"/>
  <c r="R119" i="91"/>
  <c r="AD119" i="91"/>
  <c r="AG119" i="91"/>
  <c r="AH119" i="91" s="1"/>
  <c r="O120" i="91"/>
  <c r="P120" i="91" s="1"/>
  <c r="R120" i="91" s="1"/>
  <c r="AD120" i="91"/>
  <c r="AE120" i="91" s="1"/>
  <c r="AG120" i="91" s="1"/>
  <c r="O121" i="91"/>
  <c r="R121" i="91"/>
  <c r="AD121" i="91"/>
  <c r="AG121" i="91"/>
  <c r="O122" i="91"/>
  <c r="P122" i="91" s="1"/>
  <c r="R122" i="91" s="1"/>
  <c r="S122" i="91" s="1"/>
  <c r="T122" i="91" s="1"/>
  <c r="AD122" i="91"/>
  <c r="AG122" i="91"/>
  <c r="O123" i="91"/>
  <c r="P123" i="91" s="1"/>
  <c r="R123" i="91"/>
  <c r="S123" i="91" s="1"/>
  <c r="T123" i="91" s="1"/>
  <c r="AD123" i="91"/>
  <c r="AG123" i="91"/>
  <c r="O124" i="91"/>
  <c r="AD124" i="91"/>
  <c r="AE124" i="91" s="1"/>
  <c r="AG124" i="91" s="1"/>
  <c r="AH124" i="91" s="1"/>
  <c r="O125" i="91"/>
  <c r="P125" i="91" s="1"/>
  <c r="R125" i="91" s="1"/>
  <c r="S125" i="91"/>
  <c r="T125" i="91" s="1"/>
  <c r="AD125" i="91"/>
  <c r="AH125" i="91" s="1"/>
  <c r="AG125" i="91"/>
  <c r="O126" i="91"/>
  <c r="P126" i="91" s="1"/>
  <c r="R126" i="91" s="1"/>
  <c r="AD126" i="91"/>
  <c r="AH126" i="91" s="1"/>
  <c r="AI126" i="91" s="1"/>
  <c r="AG126" i="91"/>
  <c r="O127" i="91"/>
  <c r="P127" i="91" s="1"/>
  <c r="R127" i="91" s="1"/>
  <c r="S127" i="91" s="1"/>
  <c r="T127" i="91" s="1"/>
  <c r="AD127" i="91"/>
  <c r="AG127" i="91"/>
  <c r="O128" i="91"/>
  <c r="R128" i="91"/>
  <c r="S128" i="91" s="1"/>
  <c r="T128" i="91" s="1"/>
  <c r="AD128" i="91"/>
  <c r="AG128" i="91"/>
  <c r="AH128" i="91"/>
  <c r="F149" i="91"/>
  <c r="G149" i="91"/>
  <c r="P149" i="91"/>
  <c r="Q149" i="91"/>
  <c r="U149" i="91"/>
  <c r="V149" i="91"/>
  <c r="AE149" i="91"/>
  <c r="AE210" i="91" s="1"/>
  <c r="AF149" i="91"/>
  <c r="AL149" i="91"/>
  <c r="AM149" i="91"/>
  <c r="O156" i="91"/>
  <c r="R156" i="91"/>
  <c r="AD156" i="91"/>
  <c r="AH156" i="91" s="1"/>
  <c r="AG156" i="91"/>
  <c r="O158" i="91"/>
  <c r="R158" i="91"/>
  <c r="AD158" i="91"/>
  <c r="AG158" i="91"/>
  <c r="O161" i="91"/>
  <c r="R161" i="91"/>
  <c r="S161" i="91" s="1"/>
  <c r="T161" i="91" s="1"/>
  <c r="AD161" i="91"/>
  <c r="AG161" i="91"/>
  <c r="O162" i="91"/>
  <c r="R162" i="91"/>
  <c r="AD162" i="91"/>
  <c r="AG162" i="91"/>
  <c r="O163" i="91"/>
  <c r="R163" i="91"/>
  <c r="S163" i="91" s="1"/>
  <c r="T163" i="91" s="1"/>
  <c r="AD163" i="91"/>
  <c r="AG163" i="91"/>
  <c r="AI163" i="91"/>
  <c r="O164" i="91"/>
  <c r="R164" i="91"/>
  <c r="S164" i="91" s="1"/>
  <c r="AD164" i="91"/>
  <c r="AG164" i="91"/>
  <c r="AI164" i="91"/>
  <c r="O169" i="91"/>
  <c r="R169" i="91"/>
  <c r="AD169" i="91"/>
  <c r="AG169" i="91"/>
  <c r="AI169" i="91"/>
  <c r="O170" i="91"/>
  <c r="S170" i="91" s="1"/>
  <c r="AJ170" i="91" s="1"/>
  <c r="R170" i="91"/>
  <c r="AD170" i="91"/>
  <c r="AG170" i="91"/>
  <c r="AI170" i="91"/>
  <c r="O171" i="91"/>
  <c r="R171" i="91"/>
  <c r="S171" i="91" s="1"/>
  <c r="AD171" i="91"/>
  <c r="AG171" i="91"/>
  <c r="AI171" i="91"/>
  <c r="O172" i="91"/>
  <c r="S172" i="91" s="1"/>
  <c r="R172" i="91"/>
  <c r="AD172" i="91"/>
  <c r="AG172" i="91"/>
  <c r="AI172" i="91"/>
  <c r="O178" i="91"/>
  <c r="R178" i="91"/>
  <c r="AD178" i="91"/>
  <c r="AH178" i="91" s="1"/>
  <c r="AI178" i="91" s="1"/>
  <c r="AG178" i="91"/>
  <c r="O179" i="91"/>
  <c r="S179" i="91" s="1"/>
  <c r="T179" i="91" s="1"/>
  <c r="R179" i="91"/>
  <c r="AD179" i="91"/>
  <c r="AH179" i="91" s="1"/>
  <c r="AI179" i="91" s="1"/>
  <c r="AG179" i="91"/>
  <c r="F183" i="91"/>
  <c r="G183" i="91"/>
  <c r="P183" i="91"/>
  <c r="Q183" i="91"/>
  <c r="U183" i="91"/>
  <c r="V183" i="91"/>
  <c r="AE183" i="91"/>
  <c r="AF183" i="91"/>
  <c r="AL183" i="91"/>
  <c r="AM183" i="91"/>
  <c r="O186" i="91"/>
  <c r="R186" i="91"/>
  <c r="AD186" i="91"/>
  <c r="AG186" i="91"/>
  <c r="O187" i="91"/>
  <c r="R187" i="91"/>
  <c r="S187" i="91" s="1"/>
  <c r="T187" i="91" s="1"/>
  <c r="AD187" i="91"/>
  <c r="AG187" i="91"/>
  <c r="AH187" i="91"/>
  <c r="O188" i="91"/>
  <c r="R188" i="91"/>
  <c r="AD188" i="91"/>
  <c r="AG188" i="91"/>
  <c r="O189" i="91"/>
  <c r="R189" i="91"/>
  <c r="AD189" i="91"/>
  <c r="AG189" i="91"/>
  <c r="O190" i="91"/>
  <c r="R190" i="91"/>
  <c r="AD190" i="91"/>
  <c r="AG190" i="91"/>
  <c r="O191" i="91"/>
  <c r="R191" i="91"/>
  <c r="AD191" i="91"/>
  <c r="AG191" i="91"/>
  <c r="O192" i="91"/>
  <c r="R192" i="91"/>
  <c r="AD192" i="91"/>
  <c r="AG192" i="91"/>
  <c r="O193" i="91"/>
  <c r="R193" i="91"/>
  <c r="AD193" i="91"/>
  <c r="AG193" i="91"/>
  <c r="AH193" i="91" s="1"/>
  <c r="AI193" i="91" s="1"/>
  <c r="O194" i="91"/>
  <c r="R194" i="91"/>
  <c r="AD194" i="91"/>
  <c r="AH194" i="91" s="1"/>
  <c r="AI194" i="91" s="1"/>
  <c r="AG194" i="91"/>
  <c r="O195" i="91"/>
  <c r="R195" i="91"/>
  <c r="S195" i="91" s="1"/>
  <c r="T195" i="91" s="1"/>
  <c r="AD195" i="91"/>
  <c r="AH195" i="91" s="1"/>
  <c r="AG195" i="91"/>
  <c r="O196" i="91"/>
  <c r="R196" i="91"/>
  <c r="AD196" i="91"/>
  <c r="AG196" i="91"/>
  <c r="O197" i="91"/>
  <c r="R197" i="91"/>
  <c r="AD197" i="91"/>
  <c r="AG197" i="91"/>
  <c r="O198" i="91"/>
  <c r="S198" i="91" s="1"/>
  <c r="T198" i="91" s="1"/>
  <c r="R198" i="91"/>
  <c r="AD198" i="91"/>
  <c r="AG198" i="91"/>
  <c r="O199" i="91"/>
  <c r="S199" i="91" s="1"/>
  <c r="T199" i="91" s="1"/>
  <c r="R199" i="91"/>
  <c r="AD199" i="91"/>
  <c r="AG199" i="91"/>
  <c r="O200" i="91"/>
  <c r="R200" i="91"/>
  <c r="AD200" i="91"/>
  <c r="AG200" i="91"/>
  <c r="O201" i="91"/>
  <c r="R201" i="91"/>
  <c r="AD201" i="91"/>
  <c r="AH201" i="91" s="1"/>
  <c r="AI201" i="91" s="1"/>
  <c r="AG201" i="91"/>
  <c r="O202" i="91"/>
  <c r="R202" i="91"/>
  <c r="AD202" i="91"/>
  <c r="AH202" i="91" s="1"/>
  <c r="AI202" i="91" s="1"/>
  <c r="AG202" i="91"/>
  <c r="O203" i="91"/>
  <c r="S203" i="91" s="1"/>
  <c r="T203" i="91" s="1"/>
  <c r="R203" i="91"/>
  <c r="AD203" i="91"/>
  <c r="AH203" i="91" s="1"/>
  <c r="AG203" i="91"/>
  <c r="F205" i="91"/>
  <c r="G205" i="91"/>
  <c r="P205" i="91"/>
  <c r="Q205" i="91"/>
  <c r="U205" i="91"/>
  <c r="V205" i="91"/>
  <c r="AE205" i="91"/>
  <c r="AF205" i="91"/>
  <c r="AL205" i="91"/>
  <c r="AM205" i="91"/>
  <c r="O208" i="91"/>
  <c r="R208" i="91"/>
  <c r="R205" i="91" s="1"/>
  <c r="AD208" i="91"/>
  <c r="AG208" i="91"/>
  <c r="AG205" i="91" s="1"/>
  <c r="F232" i="91"/>
  <c r="F254" i="91" s="1"/>
  <c r="G232" i="91"/>
  <c r="G254" i="91" s="1"/>
  <c r="N232" i="91"/>
  <c r="Q232" i="91"/>
  <c r="Q254" i="91" s="1"/>
  <c r="U232" i="91"/>
  <c r="U254" i="91" s="1"/>
  <c r="V232" i="91"/>
  <c r="V254" i="91" s="1"/>
  <c r="AC232" i="91"/>
  <c r="AE232" i="91"/>
  <c r="AE254" i="91" s="1"/>
  <c r="AF232" i="91"/>
  <c r="AL232" i="91"/>
  <c r="AL254" i="91" s="1"/>
  <c r="AM232" i="91"/>
  <c r="AM254" i="91" s="1"/>
  <c r="O238" i="91"/>
  <c r="P238" i="91" s="1"/>
  <c r="AD238" i="91"/>
  <c r="AG238" i="91"/>
  <c r="O240" i="91"/>
  <c r="P240" i="91"/>
  <c r="R240" i="91" s="1"/>
  <c r="S240" i="91" s="1"/>
  <c r="T240" i="91" s="1"/>
  <c r="AD240" i="91"/>
  <c r="AG240" i="91"/>
  <c r="O241" i="91"/>
  <c r="S241" i="91" s="1"/>
  <c r="T241" i="91" s="1"/>
  <c r="R241" i="91"/>
  <c r="AD241" i="91"/>
  <c r="AH241" i="91" s="1"/>
  <c r="AG241" i="91"/>
  <c r="O242" i="91"/>
  <c r="R242" i="91"/>
  <c r="AD242" i="91"/>
  <c r="AG242" i="91"/>
  <c r="O243" i="91"/>
  <c r="P243" i="91" s="1"/>
  <c r="R243" i="91" s="1"/>
  <c r="AD243" i="91"/>
  <c r="AG243" i="91"/>
  <c r="O244" i="91"/>
  <c r="P244" i="91" s="1"/>
  <c r="R244" i="91" s="1"/>
  <c r="AD244" i="91"/>
  <c r="AG244" i="91"/>
  <c r="AH244" i="91" s="1"/>
  <c r="AI244" i="91" s="1"/>
  <c r="O245" i="91"/>
  <c r="R245" i="91"/>
  <c r="AD245" i="91"/>
  <c r="AH245" i="91" s="1"/>
  <c r="O246" i="91"/>
  <c r="R246" i="91"/>
  <c r="AD246" i="91"/>
  <c r="AG246" i="91"/>
  <c r="O247" i="91"/>
  <c r="S247" i="91" s="1"/>
  <c r="T247" i="91" s="1"/>
  <c r="R247" i="91"/>
  <c r="AD247" i="91"/>
  <c r="AH247" i="91" s="1"/>
  <c r="AG247" i="91"/>
  <c r="O248" i="91"/>
  <c r="R248" i="91"/>
  <c r="AD248" i="91"/>
  <c r="AH248" i="91" s="1"/>
  <c r="AG248" i="91"/>
  <c r="O249" i="91"/>
  <c r="S249" i="91" s="1"/>
  <c r="R249" i="91"/>
  <c r="AD249" i="91"/>
  <c r="AH249" i="91" s="1"/>
  <c r="AI249" i="91" s="1"/>
  <c r="AG249" i="91"/>
  <c r="O250" i="91"/>
  <c r="R250" i="91"/>
  <c r="AD250" i="91"/>
  <c r="AH250" i="91" s="1"/>
  <c r="AI250" i="91" s="1"/>
  <c r="AG250" i="91"/>
  <c r="O251" i="91"/>
  <c r="S251" i="91" s="1"/>
  <c r="T251" i="91" s="1"/>
  <c r="R251" i="91"/>
  <c r="AD251" i="91"/>
  <c r="AG251" i="91"/>
  <c r="O252" i="91"/>
  <c r="S252" i="91" s="1"/>
  <c r="T252" i="91" s="1"/>
  <c r="R252" i="91"/>
  <c r="AD252" i="91"/>
  <c r="AH252" i="91" s="1"/>
  <c r="AG252" i="91"/>
  <c r="N254" i="91"/>
  <c r="AC254" i="91"/>
  <c r="AF254" i="91"/>
  <c r="F275" i="91"/>
  <c r="G275" i="91"/>
  <c r="P275" i="91"/>
  <c r="P297" i="91" s="1"/>
  <c r="Q275" i="91"/>
  <c r="Q297" i="91" s="1"/>
  <c r="U275" i="91"/>
  <c r="U297" i="91" s="1"/>
  <c r="V275" i="91"/>
  <c r="AE275" i="91"/>
  <c r="AE297" i="91" s="1"/>
  <c r="AF275" i="91"/>
  <c r="AL275" i="91"/>
  <c r="AL297" i="91" s="1"/>
  <c r="AM275" i="91"/>
  <c r="AM297" i="91" s="1"/>
  <c r="O278" i="91"/>
  <c r="S278" i="91" s="1"/>
  <c r="AD278" i="91"/>
  <c r="AG278" i="91"/>
  <c r="O279" i="91"/>
  <c r="R279" i="91"/>
  <c r="AD279" i="91"/>
  <c r="AG279" i="91"/>
  <c r="O280" i="91"/>
  <c r="S280" i="91" s="1"/>
  <c r="T280" i="91" s="1"/>
  <c r="R280" i="91"/>
  <c r="AD280" i="91"/>
  <c r="AH280" i="91" s="1"/>
  <c r="AG280" i="91"/>
  <c r="O281" i="91"/>
  <c r="R281" i="91"/>
  <c r="T281" i="91"/>
  <c r="AD281" i="91"/>
  <c r="AG281" i="91"/>
  <c r="O282" i="91"/>
  <c r="R282" i="91"/>
  <c r="T282" i="91"/>
  <c r="AD282" i="91"/>
  <c r="AH282" i="91" s="1"/>
  <c r="AJ282" i="91" s="1"/>
  <c r="AG282" i="91"/>
  <c r="O283" i="91"/>
  <c r="R283" i="91"/>
  <c r="AD283" i="91"/>
  <c r="AG283" i="91"/>
  <c r="O284" i="91"/>
  <c r="R284" i="91"/>
  <c r="T284" i="91"/>
  <c r="AD284" i="91"/>
  <c r="AH284" i="91" s="1"/>
  <c r="AI284" i="91" s="1"/>
  <c r="AG284" i="91"/>
  <c r="O285" i="91"/>
  <c r="R285" i="91"/>
  <c r="S285" i="91"/>
  <c r="T285" i="91" s="1"/>
  <c r="AD285" i="91"/>
  <c r="AG285" i="91"/>
  <c r="O286" i="91"/>
  <c r="R286" i="91"/>
  <c r="T286" i="91"/>
  <c r="AD286" i="91"/>
  <c r="AH286" i="91" s="1"/>
  <c r="AG286" i="91"/>
  <c r="O287" i="91"/>
  <c r="R287" i="91"/>
  <c r="T287" i="91"/>
  <c r="AD287" i="91"/>
  <c r="AG287" i="91"/>
  <c r="O288" i="91"/>
  <c r="R288" i="91"/>
  <c r="T288" i="91"/>
  <c r="AD288" i="91"/>
  <c r="AG288" i="91"/>
  <c r="O289" i="91"/>
  <c r="R289" i="91"/>
  <c r="T289" i="91"/>
  <c r="AD289" i="91"/>
  <c r="AG289" i="91"/>
  <c r="AH289" i="91" s="1"/>
  <c r="O290" i="91"/>
  <c r="R290" i="91"/>
  <c r="T290" i="91"/>
  <c r="AD290" i="91"/>
  <c r="AG290" i="91"/>
  <c r="O291" i="91"/>
  <c r="R291" i="91"/>
  <c r="T291" i="91"/>
  <c r="AD291" i="91"/>
  <c r="AG291" i="91"/>
  <c r="O292" i="91"/>
  <c r="R292" i="91"/>
  <c r="T292" i="91"/>
  <c r="AD292" i="91"/>
  <c r="AG292" i="91"/>
  <c r="O293" i="91"/>
  <c r="R293" i="91"/>
  <c r="T293" i="91"/>
  <c r="AD293" i="91"/>
  <c r="AG293" i="91"/>
  <c r="O294" i="91"/>
  <c r="R294" i="91"/>
  <c r="T294" i="91"/>
  <c r="AD294" i="91"/>
  <c r="AG294" i="91"/>
  <c r="O295" i="91"/>
  <c r="R295" i="91"/>
  <c r="T295" i="91"/>
  <c r="AD295" i="91"/>
  <c r="AH295" i="91" s="1"/>
  <c r="AG295" i="91"/>
  <c r="F297" i="91"/>
  <c r="G297" i="91"/>
  <c r="V297" i="91"/>
  <c r="AF297" i="91"/>
  <c r="G202" i="90"/>
  <c r="F202" i="90"/>
  <c r="E202" i="90"/>
  <c r="D202" i="90"/>
  <c r="C202" i="90"/>
  <c r="B202" i="90"/>
  <c r="I201" i="90"/>
  <c r="I200" i="90"/>
  <c r="I198" i="90"/>
  <c r="I197" i="90"/>
  <c r="H197" i="90"/>
  <c r="I194" i="90"/>
  <c r="I193" i="90"/>
  <c r="I192" i="90"/>
  <c r="I191" i="90"/>
  <c r="H191" i="90"/>
  <c r="H202" i="90" s="1"/>
  <c r="G173" i="90"/>
  <c r="F173" i="90"/>
  <c r="E173" i="90"/>
  <c r="D173" i="90"/>
  <c r="C173" i="90"/>
  <c r="B173" i="90"/>
  <c r="I171" i="90"/>
  <c r="I170" i="90"/>
  <c r="I169" i="90"/>
  <c r="H169" i="90"/>
  <c r="I166" i="90"/>
  <c r="I165" i="90"/>
  <c r="I164" i="90"/>
  <c r="I163" i="90"/>
  <c r="H163" i="90"/>
  <c r="H173" i="90" s="1"/>
  <c r="G144" i="90"/>
  <c r="F144" i="90"/>
  <c r="E144" i="90"/>
  <c r="D144" i="90"/>
  <c r="C144" i="90"/>
  <c r="B144" i="90"/>
  <c r="I143" i="90"/>
  <c r="I142" i="90"/>
  <c r="I141" i="90"/>
  <c r="I140" i="90"/>
  <c r="H140" i="90"/>
  <c r="I137" i="90"/>
  <c r="I136" i="90"/>
  <c r="I135" i="90"/>
  <c r="I134" i="90"/>
  <c r="H134" i="90"/>
  <c r="H144" i="90" s="1"/>
  <c r="G115" i="90"/>
  <c r="F115" i="90"/>
  <c r="E115" i="90"/>
  <c r="D115" i="90"/>
  <c r="C115" i="90"/>
  <c r="B115" i="90"/>
  <c r="I114" i="90"/>
  <c r="I113" i="90"/>
  <c r="I112" i="90"/>
  <c r="H112" i="90"/>
  <c r="I109" i="90"/>
  <c r="I108" i="90"/>
  <c r="I107" i="90"/>
  <c r="I106" i="90"/>
  <c r="H106" i="90"/>
  <c r="G86" i="90"/>
  <c r="E86" i="90"/>
  <c r="G85" i="90"/>
  <c r="E85" i="90"/>
  <c r="C85" i="90"/>
  <c r="G84" i="90"/>
  <c r="E84" i="90"/>
  <c r="C84" i="90"/>
  <c r="G83" i="90"/>
  <c r="E83" i="90"/>
  <c r="C83" i="90"/>
  <c r="G82" i="90"/>
  <c r="E82" i="90"/>
  <c r="C82" i="90"/>
  <c r="G81" i="90"/>
  <c r="E81" i="90"/>
  <c r="C81" i="90"/>
  <c r="G80" i="90"/>
  <c r="I80" i="90" s="1"/>
  <c r="F80" i="90"/>
  <c r="E80" i="90"/>
  <c r="D80" i="90"/>
  <c r="C80" i="90"/>
  <c r="B80" i="90"/>
  <c r="G78" i="90"/>
  <c r="E78" i="90"/>
  <c r="C78" i="90"/>
  <c r="G77" i="90"/>
  <c r="E77" i="90"/>
  <c r="C77" i="90"/>
  <c r="G76" i="90"/>
  <c r="E76" i="90"/>
  <c r="C76" i="90"/>
  <c r="G75" i="90"/>
  <c r="E75" i="90"/>
  <c r="C75" i="90"/>
  <c r="G74" i="90"/>
  <c r="E74" i="90"/>
  <c r="C74" i="90"/>
  <c r="G73" i="90"/>
  <c r="F73" i="90"/>
  <c r="F87" i="90" s="1"/>
  <c r="E73" i="90"/>
  <c r="D73" i="90"/>
  <c r="D87" i="90" s="1"/>
  <c r="C73" i="90"/>
  <c r="B73" i="90"/>
  <c r="G55" i="90"/>
  <c r="F55" i="90"/>
  <c r="E55" i="90"/>
  <c r="D55" i="90"/>
  <c r="C55" i="90"/>
  <c r="B55" i="90"/>
  <c r="I54" i="90"/>
  <c r="I53" i="90"/>
  <c r="I52" i="90"/>
  <c r="I51" i="90"/>
  <c r="I50" i="90"/>
  <c r="H50" i="90"/>
  <c r="I48" i="90"/>
  <c r="I47" i="90"/>
  <c r="I46" i="90"/>
  <c r="I45" i="90"/>
  <c r="I44" i="90"/>
  <c r="I43" i="90"/>
  <c r="I55" i="90" s="1"/>
  <c r="H43" i="90"/>
  <c r="G24" i="90"/>
  <c r="F24" i="90"/>
  <c r="E24" i="90"/>
  <c r="D24" i="90"/>
  <c r="C24" i="90"/>
  <c r="B24" i="90"/>
  <c r="I23" i="90"/>
  <c r="I22" i="90"/>
  <c r="H22" i="90"/>
  <c r="I19" i="90"/>
  <c r="I18" i="90"/>
  <c r="I17" i="90"/>
  <c r="I16" i="90"/>
  <c r="H16" i="90"/>
  <c r="I485" i="89"/>
  <c r="T484" i="89"/>
  <c r="T485" i="89" s="1"/>
  <c r="L484" i="89"/>
  <c r="I484" i="89"/>
  <c r="K484" i="89" s="1"/>
  <c r="V483" i="89"/>
  <c r="K483" i="89"/>
  <c r="V482" i="89"/>
  <c r="K482" i="89"/>
  <c r="V481" i="89"/>
  <c r="K481" i="89"/>
  <c r="V480" i="89"/>
  <c r="K480" i="89"/>
  <c r="V479" i="89"/>
  <c r="K479" i="89"/>
  <c r="V478" i="89"/>
  <c r="K478" i="89"/>
  <c r="V477" i="89"/>
  <c r="K477" i="89"/>
  <c r="V476" i="89"/>
  <c r="K476" i="89"/>
  <c r="V475" i="89"/>
  <c r="K475" i="89"/>
  <c r="V474" i="89"/>
  <c r="K474" i="89"/>
  <c r="V473" i="89"/>
  <c r="K473" i="89"/>
  <c r="V472" i="89"/>
  <c r="K472" i="89"/>
  <c r="V471" i="89"/>
  <c r="K471" i="89"/>
  <c r="V470" i="89"/>
  <c r="K470" i="89"/>
  <c r="V469" i="89"/>
  <c r="K469" i="89"/>
  <c r="V468" i="89"/>
  <c r="K468" i="89"/>
  <c r="V467" i="89"/>
  <c r="K467" i="89"/>
  <c r="V466" i="89"/>
  <c r="K466" i="89"/>
  <c r="V465" i="89"/>
  <c r="V464" i="89" s="1"/>
  <c r="K465" i="89"/>
  <c r="W464" i="89"/>
  <c r="N464" i="89"/>
  <c r="L464" i="89"/>
  <c r="C464" i="89"/>
  <c r="V463" i="89"/>
  <c r="K463" i="89"/>
  <c r="W462" i="89"/>
  <c r="O462" i="89"/>
  <c r="O452" i="89" s="1"/>
  <c r="L462" i="89"/>
  <c r="D462" i="89"/>
  <c r="K462" i="89" s="1"/>
  <c r="V461" i="89"/>
  <c r="K461" i="89"/>
  <c r="V460" i="89"/>
  <c r="K460" i="89"/>
  <c r="W459" i="89"/>
  <c r="V459" i="89"/>
  <c r="N459" i="89"/>
  <c r="L459" i="89"/>
  <c r="C459" i="89"/>
  <c r="C452" i="89" s="1"/>
  <c r="V458" i="89"/>
  <c r="K458" i="89"/>
  <c r="V457" i="89"/>
  <c r="K457" i="89"/>
  <c r="V456" i="89"/>
  <c r="K456" i="89"/>
  <c r="W455" i="89"/>
  <c r="V455" i="89"/>
  <c r="M455" i="89"/>
  <c r="L455" i="89"/>
  <c r="B455" i="89"/>
  <c r="B452" i="89" s="1"/>
  <c r="W454" i="89"/>
  <c r="M454" i="89"/>
  <c r="L454" i="89"/>
  <c r="K454" i="89"/>
  <c r="B454" i="89"/>
  <c r="V453" i="89"/>
  <c r="K453" i="89"/>
  <c r="U452" i="89"/>
  <c r="P452" i="89"/>
  <c r="N452" i="89"/>
  <c r="J452" i="89"/>
  <c r="E452" i="89"/>
  <c r="V451" i="89"/>
  <c r="K451" i="89"/>
  <c r="W450" i="89"/>
  <c r="O450" i="89"/>
  <c r="O436" i="89" s="1"/>
  <c r="L450" i="89"/>
  <c r="D450" i="89"/>
  <c r="K450" i="89" s="1"/>
  <c r="V449" i="89"/>
  <c r="K449" i="89"/>
  <c r="W448" i="89"/>
  <c r="N448" i="89"/>
  <c r="N436" i="89" s="1"/>
  <c r="L448" i="89"/>
  <c r="C448" i="89"/>
  <c r="K448" i="89" s="1"/>
  <c r="V447" i="89"/>
  <c r="K447" i="89"/>
  <c r="V446" i="89"/>
  <c r="K446" i="89"/>
  <c r="V445" i="89"/>
  <c r="K445" i="89"/>
  <c r="V444" i="89"/>
  <c r="K444" i="89"/>
  <c r="V443" i="89"/>
  <c r="K443" i="89"/>
  <c r="V442" i="89"/>
  <c r="K442" i="89"/>
  <c r="V441" i="89"/>
  <c r="K441" i="89"/>
  <c r="W440" i="89"/>
  <c r="M440" i="89"/>
  <c r="V440" i="89" s="1"/>
  <c r="L440" i="89"/>
  <c r="B440" i="89"/>
  <c r="K440" i="89" s="1"/>
  <c r="W439" i="89"/>
  <c r="M439" i="89"/>
  <c r="V439" i="89" s="1"/>
  <c r="L439" i="89"/>
  <c r="K439" i="89"/>
  <c r="B439" i="89"/>
  <c r="W438" i="89"/>
  <c r="M438" i="89"/>
  <c r="V438" i="89" s="1"/>
  <c r="L438" i="89"/>
  <c r="B438" i="89"/>
  <c r="K438" i="89" s="1"/>
  <c r="W437" i="89"/>
  <c r="M437" i="89"/>
  <c r="V437" i="89" s="1"/>
  <c r="L437" i="89"/>
  <c r="L436" i="89" s="1"/>
  <c r="B437" i="89"/>
  <c r="K437" i="89" s="1"/>
  <c r="U436" i="89"/>
  <c r="P436" i="89"/>
  <c r="J436" i="89"/>
  <c r="E436" i="89"/>
  <c r="D436" i="89"/>
  <c r="V435" i="89"/>
  <c r="K435" i="89"/>
  <c r="V434" i="89"/>
  <c r="K434" i="89"/>
  <c r="W433" i="89"/>
  <c r="O433" i="89"/>
  <c r="V433" i="89" s="1"/>
  <c r="L433" i="89"/>
  <c r="D433" i="89"/>
  <c r="D410" i="89" s="1"/>
  <c r="V432" i="89"/>
  <c r="V431" i="89"/>
  <c r="K431" i="89"/>
  <c r="V430" i="89"/>
  <c r="K430" i="89"/>
  <c r="V429" i="89"/>
  <c r="K429" i="89"/>
  <c r="V428" i="89"/>
  <c r="K428" i="89"/>
  <c r="V427" i="89"/>
  <c r="K427" i="89"/>
  <c r="V426" i="89"/>
  <c r="K426" i="89"/>
  <c r="V425" i="89"/>
  <c r="K425" i="89"/>
  <c r="V424" i="89"/>
  <c r="K424" i="89"/>
  <c r="V423" i="89"/>
  <c r="K423" i="89"/>
  <c r="V422" i="89"/>
  <c r="K422" i="89"/>
  <c r="V421" i="89"/>
  <c r="K421" i="89"/>
  <c r="V420" i="89"/>
  <c r="K420" i="89"/>
  <c r="V419" i="89"/>
  <c r="K419" i="89"/>
  <c r="W418" i="89"/>
  <c r="V418" i="89"/>
  <c r="L418" i="89"/>
  <c r="K418" i="89"/>
  <c r="V417" i="89"/>
  <c r="K417" i="89"/>
  <c r="V416" i="89"/>
  <c r="K416" i="89"/>
  <c r="V415" i="89"/>
  <c r="K415" i="89"/>
  <c r="W414" i="89"/>
  <c r="M414" i="89"/>
  <c r="V414" i="89" s="1"/>
  <c r="L414" i="89"/>
  <c r="B414" i="89"/>
  <c r="K414" i="89" s="1"/>
  <c r="W413" i="89"/>
  <c r="M413" i="89"/>
  <c r="V413" i="89" s="1"/>
  <c r="L413" i="89"/>
  <c r="B413" i="89"/>
  <c r="K413" i="89" s="1"/>
  <c r="W412" i="89"/>
  <c r="M412" i="89"/>
  <c r="M410" i="89" s="1"/>
  <c r="L412" i="89"/>
  <c r="B412" i="89"/>
  <c r="K412" i="89" s="1"/>
  <c r="W411" i="89"/>
  <c r="M411" i="89"/>
  <c r="V411" i="89" s="1"/>
  <c r="L411" i="89"/>
  <c r="K411" i="89"/>
  <c r="B411" i="89"/>
  <c r="U410" i="89"/>
  <c r="U485" i="89" s="1"/>
  <c r="R410" i="89"/>
  <c r="P410" i="89"/>
  <c r="O410" i="89"/>
  <c r="N410" i="89"/>
  <c r="J410" i="89"/>
  <c r="J485" i="89" s="1"/>
  <c r="G410" i="89"/>
  <c r="E410" i="89"/>
  <c r="C410" i="89"/>
  <c r="V409" i="89"/>
  <c r="K409" i="89"/>
  <c r="V408" i="89"/>
  <c r="K408" i="89"/>
  <c r="W407" i="89"/>
  <c r="V407" i="89"/>
  <c r="O407" i="89"/>
  <c r="L407" i="89"/>
  <c r="D407" i="89"/>
  <c r="K407" i="89" s="1"/>
  <c r="V406" i="89"/>
  <c r="K406" i="89"/>
  <c r="V405" i="89"/>
  <c r="K405" i="89"/>
  <c r="V404" i="89"/>
  <c r="K404" i="89"/>
  <c r="V403" i="89"/>
  <c r="K403" i="89"/>
  <c r="V402" i="89"/>
  <c r="K402" i="89"/>
  <c r="V401" i="89"/>
  <c r="K401" i="89"/>
  <c r="V400" i="89"/>
  <c r="K400" i="89"/>
  <c r="W399" i="89"/>
  <c r="W375" i="89" s="1"/>
  <c r="N399" i="89"/>
  <c r="N375" i="89" s="1"/>
  <c r="L399" i="89"/>
  <c r="C399" i="89"/>
  <c r="C375" i="89" s="1"/>
  <c r="V398" i="89"/>
  <c r="K398" i="89"/>
  <c r="V397" i="89"/>
  <c r="K397" i="89"/>
  <c r="V396" i="89"/>
  <c r="K396" i="89"/>
  <c r="V395" i="89"/>
  <c r="K395" i="89"/>
  <c r="V394" i="89"/>
  <c r="K394" i="89"/>
  <c r="V393" i="89"/>
  <c r="K393" i="89"/>
  <c r="V392" i="89"/>
  <c r="K392" i="89"/>
  <c r="V390" i="89"/>
  <c r="K390" i="89"/>
  <c r="V389" i="89"/>
  <c r="K389" i="89"/>
  <c r="V388" i="89"/>
  <c r="K388" i="89"/>
  <c r="V387" i="89"/>
  <c r="K387" i="89"/>
  <c r="V386" i="89"/>
  <c r="K386" i="89"/>
  <c r="V385" i="89"/>
  <c r="K385" i="89"/>
  <c r="V384" i="89"/>
  <c r="K384" i="89"/>
  <c r="V383" i="89"/>
  <c r="K383" i="89"/>
  <c r="V382" i="89"/>
  <c r="K382" i="89"/>
  <c r="W381" i="89"/>
  <c r="M381" i="89"/>
  <c r="M375" i="89" s="1"/>
  <c r="L381" i="89"/>
  <c r="B381" i="89"/>
  <c r="K381" i="89" s="1"/>
  <c r="V380" i="89"/>
  <c r="K380" i="89"/>
  <c r="V379" i="89"/>
  <c r="K379" i="89"/>
  <c r="V378" i="89"/>
  <c r="V377" i="89"/>
  <c r="K377" i="89"/>
  <c r="V376" i="89"/>
  <c r="K376" i="89"/>
  <c r="S375" i="89"/>
  <c r="S485" i="89" s="1"/>
  <c r="R375" i="89"/>
  <c r="P375" i="89"/>
  <c r="O375" i="89"/>
  <c r="H375" i="89"/>
  <c r="H485" i="89" s="1"/>
  <c r="G375" i="89"/>
  <c r="G485" i="89" s="1"/>
  <c r="E375" i="89"/>
  <c r="D375" i="89"/>
  <c r="T357" i="89"/>
  <c r="I357" i="89"/>
  <c r="V355" i="89"/>
  <c r="K355" i="89"/>
  <c r="V353" i="89"/>
  <c r="V351" i="89" s="1"/>
  <c r="K353" i="89"/>
  <c r="V352" i="89"/>
  <c r="K352" i="89"/>
  <c r="K351" i="89" s="1"/>
  <c r="W351" i="89"/>
  <c r="U351" i="89"/>
  <c r="O351" i="89"/>
  <c r="L351" i="89"/>
  <c r="J351" i="89"/>
  <c r="D351" i="89"/>
  <c r="V349" i="89"/>
  <c r="K349" i="89"/>
  <c r="V348" i="89"/>
  <c r="V347" i="89" s="1"/>
  <c r="K348" i="89"/>
  <c r="W347" i="89"/>
  <c r="U347" i="89"/>
  <c r="O347" i="89"/>
  <c r="L347" i="89"/>
  <c r="J347" i="89"/>
  <c r="D347" i="89"/>
  <c r="V345" i="89"/>
  <c r="K345" i="89"/>
  <c r="V344" i="89"/>
  <c r="K344" i="89"/>
  <c r="W343" i="89"/>
  <c r="U343" i="89"/>
  <c r="O343" i="89"/>
  <c r="L343" i="89"/>
  <c r="J343" i="89"/>
  <c r="D343" i="89"/>
  <c r="V341" i="89"/>
  <c r="V340" i="89" s="1"/>
  <c r="K341" i="89"/>
  <c r="K340" i="89" s="1"/>
  <c r="W340" i="89"/>
  <c r="O340" i="89"/>
  <c r="L340" i="89"/>
  <c r="D340" i="89"/>
  <c r="T324" i="89"/>
  <c r="I324" i="89"/>
  <c r="W322" i="89"/>
  <c r="W484" i="89" s="1"/>
  <c r="V322" i="89"/>
  <c r="K322" i="89"/>
  <c r="V321" i="89"/>
  <c r="K321" i="89"/>
  <c r="V320" i="89"/>
  <c r="K320" i="89"/>
  <c r="V319" i="89"/>
  <c r="K319" i="89"/>
  <c r="V318" i="89"/>
  <c r="K318" i="89"/>
  <c r="V317" i="89"/>
  <c r="K317" i="89"/>
  <c r="V316" i="89"/>
  <c r="K316" i="89"/>
  <c r="W315" i="89"/>
  <c r="O315" i="89"/>
  <c r="M315" i="89"/>
  <c r="L315" i="89"/>
  <c r="D315" i="89"/>
  <c r="B315" i="89"/>
  <c r="V313" i="89"/>
  <c r="L313" i="89"/>
  <c r="L306" i="89" s="1"/>
  <c r="D313" i="89"/>
  <c r="D306" i="89" s="1"/>
  <c r="V312" i="89"/>
  <c r="K312" i="89"/>
  <c r="V311" i="89"/>
  <c r="K311" i="89"/>
  <c r="V310" i="89"/>
  <c r="K310" i="89"/>
  <c r="V309" i="89"/>
  <c r="K309" i="89"/>
  <c r="V308" i="89"/>
  <c r="K308" i="89"/>
  <c r="V307" i="89"/>
  <c r="K307" i="89"/>
  <c r="W306" i="89"/>
  <c r="O306" i="89"/>
  <c r="M306" i="89"/>
  <c r="B306" i="89"/>
  <c r="W304" i="89"/>
  <c r="V304" i="89"/>
  <c r="L304" i="89"/>
  <c r="K304" i="89"/>
  <c r="W303" i="89"/>
  <c r="W295" i="89" s="1"/>
  <c r="V303" i="89"/>
  <c r="O303" i="89"/>
  <c r="L303" i="89"/>
  <c r="D303" i="89"/>
  <c r="K303" i="89" s="1"/>
  <c r="V302" i="89"/>
  <c r="V301" i="89"/>
  <c r="K301" i="89"/>
  <c r="V300" i="89"/>
  <c r="K300" i="89"/>
  <c r="V299" i="89"/>
  <c r="K299" i="89"/>
  <c r="V298" i="89"/>
  <c r="K298" i="89"/>
  <c r="V297" i="89"/>
  <c r="K297" i="89"/>
  <c r="V296" i="89"/>
  <c r="K296" i="89"/>
  <c r="U295" i="89"/>
  <c r="U324" i="89" s="1"/>
  <c r="R295" i="89"/>
  <c r="P295" i="89"/>
  <c r="O295" i="89"/>
  <c r="M295" i="89"/>
  <c r="J295" i="89"/>
  <c r="J324" i="89" s="1"/>
  <c r="G295" i="89"/>
  <c r="D295" i="89"/>
  <c r="B295" i="89"/>
  <c r="W294" i="89"/>
  <c r="W281" i="89" s="1"/>
  <c r="V294" i="89"/>
  <c r="L294" i="89"/>
  <c r="K294" i="89"/>
  <c r="V293" i="89"/>
  <c r="K293" i="89"/>
  <c r="V292" i="89"/>
  <c r="L292" i="89"/>
  <c r="D292" i="89"/>
  <c r="D281" i="89" s="1"/>
  <c r="V291" i="89"/>
  <c r="K291" i="89"/>
  <c r="V290" i="89"/>
  <c r="K290" i="89"/>
  <c r="V288" i="89"/>
  <c r="K288" i="89"/>
  <c r="V287" i="89"/>
  <c r="K287" i="89"/>
  <c r="V286" i="89"/>
  <c r="K286" i="89"/>
  <c r="V285" i="89"/>
  <c r="K285" i="89"/>
  <c r="V284" i="89"/>
  <c r="V283" i="89"/>
  <c r="K283" i="89"/>
  <c r="V282" i="89"/>
  <c r="K282" i="89"/>
  <c r="S281" i="89"/>
  <c r="S324" i="89" s="1"/>
  <c r="R281" i="89"/>
  <c r="P281" i="89"/>
  <c r="P324" i="89" s="1"/>
  <c r="O281" i="89"/>
  <c r="M281" i="89"/>
  <c r="H281" i="89"/>
  <c r="H324" i="89" s="1"/>
  <c r="G281" i="89"/>
  <c r="E281" i="89"/>
  <c r="E324" i="89" s="1"/>
  <c r="B281" i="89"/>
  <c r="U264" i="89"/>
  <c r="T264" i="89"/>
  <c r="I264" i="89"/>
  <c r="V262" i="89"/>
  <c r="K262" i="89"/>
  <c r="V260" i="89"/>
  <c r="K260" i="89"/>
  <c r="V259" i="89"/>
  <c r="K259" i="89"/>
  <c r="K254" i="89" s="1"/>
  <c r="W254" i="89"/>
  <c r="P254" i="89"/>
  <c r="N254" i="89"/>
  <c r="L254" i="89"/>
  <c r="E254" i="89"/>
  <c r="C254" i="89"/>
  <c r="W253" i="89"/>
  <c r="V253" i="89"/>
  <c r="L253" i="89"/>
  <c r="K253" i="89"/>
  <c r="V252" i="89"/>
  <c r="K252" i="89"/>
  <c r="W251" i="89"/>
  <c r="V251" i="89"/>
  <c r="L251" i="89"/>
  <c r="K251" i="89"/>
  <c r="K244" i="89" s="1"/>
  <c r="P244" i="89"/>
  <c r="O244" i="89"/>
  <c r="N244" i="89"/>
  <c r="E244" i="89"/>
  <c r="D244" i="89"/>
  <c r="C244" i="89"/>
  <c r="V243" i="89"/>
  <c r="K243" i="89"/>
  <c r="V242" i="89"/>
  <c r="K242" i="89"/>
  <c r="W241" i="89"/>
  <c r="O241" i="89"/>
  <c r="O232" i="89" s="1"/>
  <c r="L241" i="89"/>
  <c r="L232" i="89" s="1"/>
  <c r="D241" i="89"/>
  <c r="K241" i="89" s="1"/>
  <c r="V240" i="89"/>
  <c r="K240" i="89"/>
  <c r="V239" i="89"/>
  <c r="K239" i="89"/>
  <c r="W232" i="89"/>
  <c r="U232" i="89"/>
  <c r="P232" i="89"/>
  <c r="N232" i="89"/>
  <c r="J232" i="89"/>
  <c r="J264" i="89" s="1"/>
  <c r="E232" i="89"/>
  <c r="C232" i="89"/>
  <c r="V231" i="89"/>
  <c r="K231" i="89"/>
  <c r="V230" i="89"/>
  <c r="K230" i="89"/>
  <c r="V229" i="89"/>
  <c r="K229" i="89"/>
  <c r="V228" i="89"/>
  <c r="K228" i="89"/>
  <c r="V227" i="89"/>
  <c r="K227" i="89"/>
  <c r="W215" i="89"/>
  <c r="P215" i="89"/>
  <c r="N215" i="89"/>
  <c r="L215" i="89"/>
  <c r="E215" i="89"/>
  <c r="E264" i="89" s="1"/>
  <c r="C215" i="89"/>
  <c r="T196" i="89"/>
  <c r="I196" i="89"/>
  <c r="V194" i="89"/>
  <c r="K194" i="89"/>
  <c r="W192" i="89"/>
  <c r="W190" i="89" s="1"/>
  <c r="V192" i="89"/>
  <c r="L192" i="89"/>
  <c r="L190" i="89" s="1"/>
  <c r="K192" i="89"/>
  <c r="V191" i="89"/>
  <c r="K191" i="89"/>
  <c r="O190" i="89"/>
  <c r="N190" i="89"/>
  <c r="D190" i="89"/>
  <c r="C190" i="89"/>
  <c r="W188" i="89"/>
  <c r="W185" i="89" s="1"/>
  <c r="V188" i="89"/>
  <c r="L188" i="89"/>
  <c r="L185" i="89" s="1"/>
  <c r="K188" i="89"/>
  <c r="V187" i="89"/>
  <c r="K187" i="89"/>
  <c r="V186" i="89"/>
  <c r="K186" i="89"/>
  <c r="K185" i="89" s="1"/>
  <c r="O185" i="89"/>
  <c r="N185" i="89"/>
  <c r="D185" i="89"/>
  <c r="C185" i="89"/>
  <c r="W183" i="89"/>
  <c r="V183" i="89"/>
  <c r="L183" i="89"/>
  <c r="L177" i="89" s="1"/>
  <c r="K183" i="89"/>
  <c r="V182" i="89"/>
  <c r="K182" i="89"/>
  <c r="V181" i="89"/>
  <c r="K181" i="89"/>
  <c r="V180" i="89"/>
  <c r="K180" i="89"/>
  <c r="V179" i="89"/>
  <c r="K179" i="89"/>
  <c r="V178" i="89"/>
  <c r="V177" i="89" s="1"/>
  <c r="K178" i="89"/>
  <c r="W177" i="89"/>
  <c r="O177" i="89"/>
  <c r="N177" i="89"/>
  <c r="D177" i="89"/>
  <c r="C177" i="89"/>
  <c r="V175" i="89"/>
  <c r="K175" i="89"/>
  <c r="V174" i="89"/>
  <c r="K174" i="89"/>
  <c r="V172" i="89"/>
  <c r="K172" i="89"/>
  <c r="W171" i="89"/>
  <c r="P171" i="89"/>
  <c r="P196" i="89" s="1"/>
  <c r="N171" i="89"/>
  <c r="L171" i="89"/>
  <c r="E171" i="89"/>
  <c r="E196" i="89" s="1"/>
  <c r="C171" i="89"/>
  <c r="T151" i="89"/>
  <c r="I151" i="89"/>
  <c r="V149" i="89"/>
  <c r="K149" i="89"/>
  <c r="W148" i="89"/>
  <c r="W146" i="89" s="1"/>
  <c r="V148" i="89"/>
  <c r="L148" i="89"/>
  <c r="K148" i="89"/>
  <c r="V147" i="89"/>
  <c r="K147" i="89"/>
  <c r="V146" i="89"/>
  <c r="O146" i="89"/>
  <c r="N146" i="89"/>
  <c r="L146" i="89"/>
  <c r="D146" i="89"/>
  <c r="C146" i="89"/>
  <c r="W145" i="89"/>
  <c r="W138" i="89" s="1"/>
  <c r="V145" i="89"/>
  <c r="L145" i="89"/>
  <c r="L138" i="89" s="1"/>
  <c r="K145" i="89"/>
  <c r="V141" i="89"/>
  <c r="K141" i="89"/>
  <c r="V140" i="89"/>
  <c r="K140" i="89"/>
  <c r="V139" i="89"/>
  <c r="K139" i="89"/>
  <c r="O138" i="89"/>
  <c r="N138" i="89"/>
  <c r="D138" i="89"/>
  <c r="C138" i="89"/>
  <c r="W137" i="89"/>
  <c r="V137" i="89"/>
  <c r="L137" i="89"/>
  <c r="L129" i="89" s="1"/>
  <c r="K137" i="89"/>
  <c r="V135" i="89"/>
  <c r="K135" i="89"/>
  <c r="V134" i="89"/>
  <c r="K134" i="89"/>
  <c r="V133" i="89"/>
  <c r="K133" i="89"/>
  <c r="V132" i="89"/>
  <c r="K132" i="89"/>
  <c r="V131" i="89"/>
  <c r="K131" i="89"/>
  <c r="V130" i="89"/>
  <c r="K130" i="89"/>
  <c r="W129" i="89"/>
  <c r="O129" i="89"/>
  <c r="N129" i="89"/>
  <c r="D129" i="89"/>
  <c r="C129" i="89"/>
  <c r="W128" i="89"/>
  <c r="W115" i="89" s="1"/>
  <c r="V128" i="89"/>
  <c r="L128" i="89"/>
  <c r="L115" i="89" s="1"/>
  <c r="K128" i="89"/>
  <c r="V123" i="89"/>
  <c r="K123" i="89"/>
  <c r="V122" i="89"/>
  <c r="K122" i="89"/>
  <c r="V121" i="89"/>
  <c r="K121" i="89"/>
  <c r="V120" i="89"/>
  <c r="K120" i="89"/>
  <c r="V119" i="89"/>
  <c r="K119" i="89"/>
  <c r="V118" i="89"/>
  <c r="K118" i="89"/>
  <c r="V117" i="89"/>
  <c r="K117" i="89"/>
  <c r="V116" i="89"/>
  <c r="K116" i="89"/>
  <c r="O115" i="89"/>
  <c r="N115" i="89"/>
  <c r="D115" i="89"/>
  <c r="C115" i="89"/>
  <c r="T98" i="89"/>
  <c r="I98" i="89"/>
  <c r="V96" i="89"/>
  <c r="K96" i="89"/>
  <c r="V94" i="89"/>
  <c r="K94" i="89"/>
  <c r="V93" i="89"/>
  <c r="K93" i="89"/>
  <c r="V92" i="89"/>
  <c r="K92" i="89"/>
  <c r="V91" i="89"/>
  <c r="K91" i="89"/>
  <c r="V90" i="89"/>
  <c r="K90" i="89"/>
  <c r="V89" i="89"/>
  <c r="K89" i="89"/>
  <c r="V88" i="89"/>
  <c r="K88" i="89"/>
  <c r="V87" i="89"/>
  <c r="K87" i="89"/>
  <c r="V86" i="89"/>
  <c r="K86" i="89"/>
  <c r="V85" i="89"/>
  <c r="K85" i="89"/>
  <c r="V84" i="89"/>
  <c r="K84" i="89"/>
  <c r="V83" i="89"/>
  <c r="K83" i="89"/>
  <c r="V82" i="89"/>
  <c r="K82" i="89"/>
  <c r="V81" i="89"/>
  <c r="K81" i="89"/>
  <c r="V80" i="89"/>
  <c r="K80" i="89"/>
  <c r="V79" i="89"/>
  <c r="K79" i="89"/>
  <c r="V78" i="89"/>
  <c r="K78" i="89"/>
  <c r="V77" i="89"/>
  <c r="K77" i="89"/>
  <c r="V76" i="89"/>
  <c r="K76" i="89"/>
  <c r="W75" i="89"/>
  <c r="N75" i="89"/>
  <c r="N98" i="89" s="1"/>
  <c r="L75" i="89"/>
  <c r="C75" i="89"/>
  <c r="C98" i="89" s="1"/>
  <c r="V74" i="89"/>
  <c r="K74" i="89"/>
  <c r="V73" i="89"/>
  <c r="K73" i="89"/>
  <c r="V72" i="89"/>
  <c r="V71" i="89" s="1"/>
  <c r="K72" i="89"/>
  <c r="W71" i="89"/>
  <c r="O71" i="89"/>
  <c r="M71" i="89"/>
  <c r="L71" i="89"/>
  <c r="D71" i="89"/>
  <c r="B71" i="89"/>
  <c r="V70" i="89"/>
  <c r="K70" i="89"/>
  <c r="V67" i="89"/>
  <c r="K67" i="89"/>
  <c r="V66" i="89"/>
  <c r="K66" i="89"/>
  <c r="V65" i="89"/>
  <c r="K65" i="89"/>
  <c r="V64" i="89"/>
  <c r="K64" i="89"/>
  <c r="W63" i="89"/>
  <c r="O63" i="89"/>
  <c r="M63" i="89"/>
  <c r="L63" i="89"/>
  <c r="D63" i="89"/>
  <c r="B63" i="89"/>
  <c r="V62" i="89"/>
  <c r="K62" i="89"/>
  <c r="V60" i="89"/>
  <c r="K60" i="89"/>
  <c r="V59" i="89"/>
  <c r="K59" i="89"/>
  <c r="V58" i="89"/>
  <c r="K58" i="89"/>
  <c r="V57" i="89"/>
  <c r="K57" i="89"/>
  <c r="W56" i="89"/>
  <c r="O56" i="89"/>
  <c r="O98" i="89" s="1"/>
  <c r="M56" i="89"/>
  <c r="L56" i="89"/>
  <c r="D56" i="89"/>
  <c r="D98" i="89" s="1"/>
  <c r="B56" i="89"/>
  <c r="V55" i="89"/>
  <c r="K55" i="89"/>
  <c r="V53" i="89"/>
  <c r="K53" i="89"/>
  <c r="K52" i="89" s="1"/>
  <c r="W52" i="89"/>
  <c r="M52" i="89"/>
  <c r="L52" i="89"/>
  <c r="B52" i="89"/>
  <c r="T33" i="89"/>
  <c r="I33" i="89"/>
  <c r="V31" i="89"/>
  <c r="K31" i="89"/>
  <c r="V29" i="89"/>
  <c r="K29" i="89"/>
  <c r="V28" i="89"/>
  <c r="K28" i="89"/>
  <c r="W27" i="89"/>
  <c r="O27" i="89"/>
  <c r="N27" i="89"/>
  <c r="L27" i="89"/>
  <c r="K27" i="89"/>
  <c r="D27" i="89"/>
  <c r="C27" i="89"/>
  <c r="V26" i="89"/>
  <c r="K26" i="89"/>
  <c r="V25" i="89"/>
  <c r="V24" i="89" s="1"/>
  <c r="K25" i="89"/>
  <c r="K24" i="89" s="1"/>
  <c r="W24" i="89"/>
  <c r="O24" i="89"/>
  <c r="N24" i="89"/>
  <c r="L24" i="89"/>
  <c r="D24" i="89"/>
  <c r="C24" i="89"/>
  <c r="V23" i="89"/>
  <c r="K23" i="89"/>
  <c r="V22" i="89"/>
  <c r="K22" i="89"/>
  <c r="W21" i="89"/>
  <c r="O21" i="89"/>
  <c r="N21" i="89"/>
  <c r="L21" i="89"/>
  <c r="K21" i="89"/>
  <c r="D21" i="89"/>
  <c r="C21" i="89"/>
  <c r="V20" i="89"/>
  <c r="K20" i="89"/>
  <c r="V19" i="89"/>
  <c r="K19" i="89"/>
  <c r="V18" i="89"/>
  <c r="K18" i="89"/>
  <c r="V17" i="89"/>
  <c r="K17" i="89"/>
  <c r="V16" i="89"/>
  <c r="K16" i="89"/>
  <c r="W15" i="89"/>
  <c r="O15" i="89"/>
  <c r="N15" i="89"/>
  <c r="L15" i="89"/>
  <c r="L33" i="89" s="1"/>
  <c r="D15" i="89"/>
  <c r="C15" i="89"/>
  <c r="W151" i="89" l="1"/>
  <c r="C33" i="89"/>
  <c r="V21" i="89"/>
  <c r="V244" i="89"/>
  <c r="G123" i="92"/>
  <c r="H123" i="92" s="1"/>
  <c r="V115" i="89"/>
  <c r="D33" i="89"/>
  <c r="W98" i="89"/>
  <c r="K177" i="89"/>
  <c r="V190" i="89"/>
  <c r="O324" i="89"/>
  <c r="V295" i="89"/>
  <c r="K347" i="89"/>
  <c r="P485" i="89"/>
  <c r="I78" i="90"/>
  <c r="AH288" i="91"/>
  <c r="S201" i="91"/>
  <c r="T201" i="91" s="1"/>
  <c r="AH197" i="91"/>
  <c r="S192" i="91"/>
  <c r="T192" i="91" s="1"/>
  <c r="S190" i="91"/>
  <c r="T190" i="91" s="1"/>
  <c r="AH161" i="91"/>
  <c r="S121" i="91"/>
  <c r="T121" i="91" s="1"/>
  <c r="AH54" i="91"/>
  <c r="AI54" i="91" s="1"/>
  <c r="H94" i="92"/>
  <c r="E376" i="92"/>
  <c r="I335" i="92"/>
  <c r="J335" i="92" s="1"/>
  <c r="G346" i="92"/>
  <c r="H346" i="92" s="1"/>
  <c r="G354" i="92"/>
  <c r="H354" i="92" s="1"/>
  <c r="L357" i="89"/>
  <c r="N485" i="89"/>
  <c r="C436" i="89"/>
  <c r="H55" i="90"/>
  <c r="AH291" i="91"/>
  <c r="AI291" i="91" s="1"/>
  <c r="AK291" i="91" s="1"/>
  <c r="AH283" i="91"/>
  <c r="AH191" i="91"/>
  <c r="AI191" i="91" s="1"/>
  <c r="AH189" i="91"/>
  <c r="AM210" i="91"/>
  <c r="AH122" i="91"/>
  <c r="AI122" i="91" s="1"/>
  <c r="AK122" i="91" s="1"/>
  <c r="AH47" i="91"/>
  <c r="S44" i="91"/>
  <c r="T44" i="91" s="1"/>
  <c r="K138" i="89"/>
  <c r="V56" i="89"/>
  <c r="V63" i="89"/>
  <c r="O151" i="89"/>
  <c r="V185" i="89"/>
  <c r="N264" i="89"/>
  <c r="K232" i="89"/>
  <c r="C264" i="89"/>
  <c r="E485" i="89"/>
  <c r="H24" i="90"/>
  <c r="AH292" i="91"/>
  <c r="AH198" i="91"/>
  <c r="AI198" i="91" s="1"/>
  <c r="S193" i="91"/>
  <c r="T193" i="91" s="1"/>
  <c r="AK193" i="91" s="1"/>
  <c r="S189" i="91"/>
  <c r="T189" i="91" s="1"/>
  <c r="S42" i="91"/>
  <c r="AJ42" i="91" s="1"/>
  <c r="AH33" i="91"/>
  <c r="G333" i="92"/>
  <c r="H333" i="92" s="1"/>
  <c r="G339" i="92"/>
  <c r="H339" i="92" s="1"/>
  <c r="G340" i="92"/>
  <c r="H340" i="92" s="1"/>
  <c r="K63" i="89"/>
  <c r="N151" i="89"/>
  <c r="W33" i="89"/>
  <c r="V27" i="89"/>
  <c r="K75" i="89"/>
  <c r="R324" i="89"/>
  <c r="L295" i="89"/>
  <c r="K343" i="89"/>
  <c r="W436" i="89"/>
  <c r="B87" i="90"/>
  <c r="AK284" i="91"/>
  <c r="S200" i="91"/>
  <c r="T200" i="91" s="1"/>
  <c r="AH88" i="91"/>
  <c r="S37" i="91"/>
  <c r="S35" i="91"/>
  <c r="T35" i="91" s="1"/>
  <c r="H187" i="92"/>
  <c r="I336" i="92"/>
  <c r="J336" i="92" s="1"/>
  <c r="I345" i="92"/>
  <c r="J345" i="92" s="1"/>
  <c r="I353" i="92"/>
  <c r="J353" i="92" s="1"/>
  <c r="I361" i="92"/>
  <c r="J361" i="92" s="1"/>
  <c r="V15" i="89"/>
  <c r="L98" i="89"/>
  <c r="M324" i="89"/>
  <c r="D452" i="89"/>
  <c r="H80" i="90"/>
  <c r="AH287" i="91"/>
  <c r="AJ287" i="91" s="1"/>
  <c r="R275" i="91"/>
  <c r="R297" i="91" s="1"/>
  <c r="AH199" i="91"/>
  <c r="AI199" i="91" s="1"/>
  <c r="AH192" i="91"/>
  <c r="AI192" i="91" s="1"/>
  <c r="AH190" i="91"/>
  <c r="AI190" i="91" s="1"/>
  <c r="S162" i="91"/>
  <c r="T162" i="91" s="1"/>
  <c r="S158" i="91"/>
  <c r="T158" i="91" s="1"/>
  <c r="AH36" i="91"/>
  <c r="AH25" i="91"/>
  <c r="AJ25" i="91" s="1"/>
  <c r="I350" i="92"/>
  <c r="J350" i="92" s="1"/>
  <c r="G352" i="92"/>
  <c r="H352" i="92" s="1"/>
  <c r="I358" i="92"/>
  <c r="J358" i="92" s="1"/>
  <c r="G360" i="92"/>
  <c r="H360" i="92" s="1"/>
  <c r="AJ189" i="91"/>
  <c r="AI289" i="91"/>
  <c r="AK289" i="91" s="1"/>
  <c r="AJ289" i="91"/>
  <c r="AJ171" i="91"/>
  <c r="T171" i="91"/>
  <c r="AK171" i="91" s="1"/>
  <c r="AJ241" i="91"/>
  <c r="AI241" i="91"/>
  <c r="AK241" i="91" s="1"/>
  <c r="AJ288" i="91"/>
  <c r="AI288" i="91"/>
  <c r="AK288" i="91" s="1"/>
  <c r="AJ161" i="91"/>
  <c r="AJ29" i="91"/>
  <c r="AI29" i="91"/>
  <c r="AK29" i="91" s="1"/>
  <c r="N196" i="89"/>
  <c r="L410" i="89"/>
  <c r="K464" i="89"/>
  <c r="C87" i="90"/>
  <c r="I77" i="90"/>
  <c r="I85" i="90"/>
  <c r="AH294" i="91"/>
  <c r="AI294" i="91" s="1"/>
  <c r="AK294" i="91" s="1"/>
  <c r="S283" i="91"/>
  <c r="T283" i="91" s="1"/>
  <c r="O275" i="91"/>
  <c r="O297" i="91" s="1"/>
  <c r="AH278" i="91"/>
  <c r="S196" i="91"/>
  <c r="T196" i="91" s="1"/>
  <c r="AH162" i="91"/>
  <c r="AI162" i="91" s="1"/>
  <c r="AH123" i="91"/>
  <c r="AH89" i="91"/>
  <c r="AH55" i="91"/>
  <c r="AI55" i="91" s="1"/>
  <c r="AK55" i="91" s="1"/>
  <c r="S45" i="91"/>
  <c r="AJ45" i="91" s="1"/>
  <c r="S38" i="91"/>
  <c r="T38" i="91" s="1"/>
  <c r="AK38" i="91" s="1"/>
  <c r="S27" i="91"/>
  <c r="D376" i="92"/>
  <c r="G334" i="92"/>
  <c r="H334" i="92" s="1"/>
  <c r="I354" i="92"/>
  <c r="J354" i="92" s="1"/>
  <c r="I356" i="92"/>
  <c r="J356" i="92" s="1"/>
  <c r="G356" i="92"/>
  <c r="H356" i="92" s="1"/>
  <c r="G369" i="92"/>
  <c r="H369" i="92" s="1"/>
  <c r="B98" i="89"/>
  <c r="V215" i="89"/>
  <c r="G324" i="89"/>
  <c r="V281" i="89"/>
  <c r="V306" i="89"/>
  <c r="AJ195" i="91"/>
  <c r="AJ128" i="91"/>
  <c r="AK22" i="91"/>
  <c r="V138" i="89"/>
  <c r="K146" i="89"/>
  <c r="K292" i="89"/>
  <c r="K281" i="89" s="1"/>
  <c r="W324" i="89"/>
  <c r="U357" i="89"/>
  <c r="B375" i="89"/>
  <c r="W410" i="89"/>
  <c r="W485" i="89" s="1"/>
  <c r="M436" i="89"/>
  <c r="K455" i="89"/>
  <c r="E87" i="90"/>
  <c r="I75" i="90"/>
  <c r="I83" i="90"/>
  <c r="I86" i="90"/>
  <c r="I115" i="90"/>
  <c r="AI282" i="91"/>
  <c r="AK282" i="91" s="1"/>
  <c r="AH281" i="91"/>
  <c r="AH279" i="91"/>
  <c r="AI279" i="91" s="1"/>
  <c r="AK279" i="91" s="1"/>
  <c r="AH246" i="91"/>
  <c r="AI246" i="91" s="1"/>
  <c r="S243" i="91"/>
  <c r="T243" i="91" s="1"/>
  <c r="AJ203" i="91"/>
  <c r="AH200" i="91"/>
  <c r="AI200" i="91" s="1"/>
  <c r="AK200" i="91" s="1"/>
  <c r="AJ187" i="91"/>
  <c r="AK162" i="91"/>
  <c r="S156" i="91"/>
  <c r="T156" i="91" s="1"/>
  <c r="P210" i="91"/>
  <c r="AH87" i="91"/>
  <c r="R81" i="91"/>
  <c r="R92" i="91" s="1"/>
  <c r="AH26" i="91"/>
  <c r="AJ19" i="91"/>
  <c r="I60" i="92"/>
  <c r="J60" i="92" s="1"/>
  <c r="M98" i="89"/>
  <c r="V75" i="89"/>
  <c r="K315" i="89"/>
  <c r="K357" i="89"/>
  <c r="W357" i="89"/>
  <c r="I202" i="90"/>
  <c r="AD275" i="91"/>
  <c r="AD297" i="91" s="1"/>
  <c r="S248" i="91"/>
  <c r="T248" i="91" s="1"/>
  <c r="AK192" i="91"/>
  <c r="S191" i="91"/>
  <c r="T191" i="91" s="1"/>
  <c r="R183" i="91"/>
  <c r="T170" i="91"/>
  <c r="AK170" i="91" s="1"/>
  <c r="AH121" i="91"/>
  <c r="S89" i="91"/>
  <c r="T89" i="91" s="1"/>
  <c r="AH44" i="91"/>
  <c r="AH37" i="91"/>
  <c r="AJ37" i="91" s="1"/>
  <c r="S34" i="91"/>
  <c r="T34" i="91" s="1"/>
  <c r="S28" i="91"/>
  <c r="T28" i="91" s="1"/>
  <c r="S26" i="91"/>
  <c r="T26" i="91" s="1"/>
  <c r="J16" i="92"/>
  <c r="G363" i="92"/>
  <c r="H363" i="92" s="1"/>
  <c r="L151" i="89"/>
  <c r="K129" i="89"/>
  <c r="V171" i="89"/>
  <c r="G87" i="90"/>
  <c r="I76" i="90"/>
  <c r="I81" i="90"/>
  <c r="I84" i="90"/>
  <c r="H115" i="90"/>
  <c r="I144" i="90"/>
  <c r="I173" i="90"/>
  <c r="S246" i="91"/>
  <c r="T246" i="91" s="1"/>
  <c r="S244" i="91"/>
  <c r="T244" i="91" s="1"/>
  <c r="AK244" i="91" s="1"/>
  <c r="S197" i="91"/>
  <c r="T197" i="91" s="1"/>
  <c r="AL210" i="91"/>
  <c r="G60" i="92"/>
  <c r="H60" i="92" s="1"/>
  <c r="I346" i="92"/>
  <c r="J346" i="92" s="1"/>
  <c r="I352" i="92"/>
  <c r="J352" i="92" s="1"/>
  <c r="G372" i="92"/>
  <c r="H372" i="92" s="1"/>
  <c r="K436" i="89"/>
  <c r="AJ156" i="91"/>
  <c r="K71" i="89"/>
  <c r="O33" i="89"/>
  <c r="V52" i="89"/>
  <c r="V98" i="89" s="1"/>
  <c r="C196" i="89"/>
  <c r="P264" i="89"/>
  <c r="V254" i="89"/>
  <c r="B324" i="89"/>
  <c r="K295" i="89"/>
  <c r="V315" i="89"/>
  <c r="J357" i="89"/>
  <c r="V412" i="89"/>
  <c r="V410" i="89" s="1"/>
  <c r="S279" i="91"/>
  <c r="T279" i="91" s="1"/>
  <c r="AH243" i="91"/>
  <c r="AI243" i="91" s="1"/>
  <c r="AK243" i="91" s="1"/>
  <c r="F210" i="91"/>
  <c r="AJ125" i="91"/>
  <c r="S119" i="91"/>
  <c r="T119" i="91" s="1"/>
  <c r="S88" i="91"/>
  <c r="T88" i="91" s="1"/>
  <c r="S85" i="91"/>
  <c r="T85" i="91" s="1"/>
  <c r="S54" i="91"/>
  <c r="T54" i="91" s="1"/>
  <c r="AH51" i="91"/>
  <c r="S47" i="91"/>
  <c r="AJ47" i="91" s="1"/>
  <c r="AH43" i="91"/>
  <c r="AI43" i="91" s="1"/>
  <c r="AK43" i="91" s="1"/>
  <c r="AH27" i="91"/>
  <c r="I123" i="92"/>
  <c r="J123" i="92" s="1"/>
  <c r="H169" i="92"/>
  <c r="I250" i="92"/>
  <c r="J250" i="92" s="1"/>
  <c r="B376" i="92"/>
  <c r="I360" i="92"/>
  <c r="J360" i="92" s="1"/>
  <c r="G362" i="92"/>
  <c r="H362" i="92" s="1"/>
  <c r="G365" i="92"/>
  <c r="H365" i="92" s="1"/>
  <c r="K15" i="89"/>
  <c r="K33" i="89" s="1"/>
  <c r="K56" i="89"/>
  <c r="D151" i="89"/>
  <c r="K115" i="89"/>
  <c r="C151" i="89"/>
  <c r="K171" i="89"/>
  <c r="D196" i="89"/>
  <c r="K190" i="89"/>
  <c r="W264" i="89"/>
  <c r="O264" i="89"/>
  <c r="W244" i="89"/>
  <c r="D357" i="89"/>
  <c r="V343" i="89"/>
  <c r="V357" i="89" s="1"/>
  <c r="L375" i="89"/>
  <c r="M452" i="89"/>
  <c r="M485" i="89" s="1"/>
  <c r="AG275" i="91"/>
  <c r="AG297" i="91" s="1"/>
  <c r="AK198" i="91"/>
  <c r="AK190" i="91"/>
  <c r="AF210" i="91"/>
  <c r="P124" i="91"/>
  <c r="R124" i="91" s="1"/>
  <c r="S124" i="91" s="1"/>
  <c r="T124" i="91" s="1"/>
  <c r="AH120" i="91"/>
  <c r="R16" i="91"/>
  <c r="R58" i="91" s="1"/>
  <c r="C376" i="92"/>
  <c r="G335" i="92"/>
  <c r="H335" i="92" s="1"/>
  <c r="G337" i="92"/>
  <c r="H337" i="92" s="1"/>
  <c r="I339" i="92"/>
  <c r="J339" i="92" s="1"/>
  <c r="I342" i="92"/>
  <c r="J342" i="92" s="1"/>
  <c r="G344" i="92"/>
  <c r="H344" i="92" s="1"/>
  <c r="G347" i="92"/>
  <c r="H347" i="92" s="1"/>
  <c r="G348" i="92"/>
  <c r="H348" i="92" s="1"/>
  <c r="I357" i="92"/>
  <c r="J357" i="92" s="1"/>
  <c r="I368" i="92"/>
  <c r="J368" i="92" s="1"/>
  <c r="I337" i="92"/>
  <c r="J337" i="92" s="1"/>
  <c r="G342" i="92"/>
  <c r="H342" i="92" s="1"/>
  <c r="G349" i="92"/>
  <c r="H349" i="92" s="1"/>
  <c r="I374" i="92"/>
  <c r="J374" i="92" s="1"/>
  <c r="N33" i="89"/>
  <c r="V129" i="89"/>
  <c r="V151" i="89" s="1"/>
  <c r="O196" i="89"/>
  <c r="K215" i="89"/>
  <c r="K264" i="89" s="1"/>
  <c r="L244" i="89"/>
  <c r="L264" i="89" s="1"/>
  <c r="L281" i="89"/>
  <c r="O357" i="89"/>
  <c r="R485" i="89"/>
  <c r="L452" i="89"/>
  <c r="W452" i="89"/>
  <c r="I24" i="90"/>
  <c r="I74" i="90"/>
  <c r="I82" i="90"/>
  <c r="AH293" i="91"/>
  <c r="AJ293" i="91" s="1"/>
  <c r="AH290" i="91"/>
  <c r="AJ290" i="91" s="1"/>
  <c r="AH251" i="91"/>
  <c r="S250" i="91"/>
  <c r="T250" i="91" s="1"/>
  <c r="AG232" i="91"/>
  <c r="AG254" i="91" s="1"/>
  <c r="O232" i="91"/>
  <c r="O254" i="91" s="1"/>
  <c r="S188" i="91"/>
  <c r="T188" i="91" s="1"/>
  <c r="AG183" i="91"/>
  <c r="S178" i="91"/>
  <c r="T178" i="91" s="1"/>
  <c r="AK178" i="91" s="1"/>
  <c r="S55" i="91"/>
  <c r="T55" i="91" s="1"/>
  <c r="AH53" i="91"/>
  <c r="S46" i="91"/>
  <c r="T46" i="91" s="1"/>
  <c r="S36" i="91"/>
  <c r="T36" i="91" s="1"/>
  <c r="AH28" i="91"/>
  <c r="AI28" i="91" s="1"/>
  <c r="AK28" i="91" s="1"/>
  <c r="I334" i="92"/>
  <c r="J334" i="92" s="1"/>
  <c r="G336" i="92"/>
  <c r="H336" i="92" s="1"/>
  <c r="I343" i="92"/>
  <c r="J343" i="92" s="1"/>
  <c r="I364" i="92"/>
  <c r="J364" i="92" s="1"/>
  <c r="I365" i="92"/>
  <c r="J365" i="92" s="1"/>
  <c r="I367" i="92"/>
  <c r="J367" i="92" s="1"/>
  <c r="G373" i="92"/>
  <c r="H373" i="92" s="1"/>
  <c r="J332" i="92"/>
  <c r="H17" i="92"/>
  <c r="G250" i="92"/>
  <c r="H250" i="92" s="1"/>
  <c r="I344" i="92"/>
  <c r="J344" i="92" s="1"/>
  <c r="J206" i="92"/>
  <c r="F376" i="92"/>
  <c r="G332" i="92"/>
  <c r="I313" i="92"/>
  <c r="J313" i="92" s="1"/>
  <c r="G351" i="92"/>
  <c r="H351" i="92" s="1"/>
  <c r="G359" i="92"/>
  <c r="H359" i="92" s="1"/>
  <c r="G367" i="92"/>
  <c r="H367" i="92" s="1"/>
  <c r="AI293" i="91"/>
  <c r="AK293" i="91" s="1"/>
  <c r="AI290" i="91"/>
  <c r="AK290" i="91" s="1"/>
  <c r="AI251" i="91"/>
  <c r="AK251" i="91" s="1"/>
  <c r="AJ251" i="91"/>
  <c r="AK201" i="91"/>
  <c r="AI286" i="91"/>
  <c r="AK286" i="91" s="1"/>
  <c r="AJ286" i="91"/>
  <c r="AJ283" i="91"/>
  <c r="AI283" i="91"/>
  <c r="AK283" i="91" s="1"/>
  <c r="AI86" i="91"/>
  <c r="AK86" i="91" s="1"/>
  <c r="AJ86" i="91"/>
  <c r="AI292" i="91"/>
  <c r="AK292" i="91" s="1"/>
  <c r="AJ292" i="91"/>
  <c r="AI287" i="91"/>
  <c r="AK287" i="91" s="1"/>
  <c r="AJ278" i="91"/>
  <c r="AI278" i="91"/>
  <c r="AK250" i="91"/>
  <c r="AI247" i="91"/>
  <c r="AK247" i="91" s="1"/>
  <c r="AJ247" i="91"/>
  <c r="AI84" i="91"/>
  <c r="AJ84" i="91"/>
  <c r="AJ281" i="91"/>
  <c r="AI281" i="91"/>
  <c r="AK281" i="91" s="1"/>
  <c r="S275" i="91"/>
  <c r="S297" i="91" s="1"/>
  <c r="T278" i="91"/>
  <c r="T275" i="91" s="1"/>
  <c r="T297" i="91" s="1"/>
  <c r="T249" i="91"/>
  <c r="AK249" i="91" s="1"/>
  <c r="AJ249" i="91"/>
  <c r="AI124" i="91"/>
  <c r="R114" i="91"/>
  <c r="R131" i="91" s="1"/>
  <c r="AJ295" i="91"/>
  <c r="AI295" i="91"/>
  <c r="AK295" i="91" s="1"/>
  <c r="AJ243" i="91"/>
  <c r="AI280" i="91"/>
  <c r="AK280" i="91" s="1"/>
  <c r="AJ280" i="91"/>
  <c r="AI123" i="91"/>
  <c r="AK123" i="91" s="1"/>
  <c r="AJ123" i="91"/>
  <c r="AJ252" i="91"/>
  <c r="AI252" i="91"/>
  <c r="AK252" i="91" s="1"/>
  <c r="AI248" i="91"/>
  <c r="AI245" i="91"/>
  <c r="T164" i="91"/>
  <c r="AJ164" i="91"/>
  <c r="AI52" i="91"/>
  <c r="AK52" i="91" s="1"/>
  <c r="AJ52" i="91"/>
  <c r="AI30" i="91"/>
  <c r="AK30" i="91" s="1"/>
  <c r="AJ30" i="91"/>
  <c r="AD16" i="91"/>
  <c r="AD58" i="91" s="1"/>
  <c r="S242" i="91"/>
  <c r="T242" i="91" s="1"/>
  <c r="AI197" i="91"/>
  <c r="AK197" i="91" s="1"/>
  <c r="AI189" i="91"/>
  <c r="AK189" i="91" s="1"/>
  <c r="G210" i="91"/>
  <c r="AI161" i="91"/>
  <c r="AK161" i="91" s="1"/>
  <c r="AG149" i="91"/>
  <c r="AG210" i="91" s="1"/>
  <c r="AI128" i="91"/>
  <c r="AK128" i="91" s="1"/>
  <c r="AG81" i="91"/>
  <c r="AG92" i="91" s="1"/>
  <c r="AH21" i="91"/>
  <c r="S20" i="91"/>
  <c r="AI119" i="91"/>
  <c r="AK119" i="91" s="1"/>
  <c r="AJ119" i="91"/>
  <c r="T84" i="91"/>
  <c r="T81" i="91" s="1"/>
  <c r="T92" i="91" s="1"/>
  <c r="AJ55" i="91"/>
  <c r="AK199" i="91"/>
  <c r="AK191" i="91"/>
  <c r="AK179" i="91"/>
  <c r="AJ163" i="91"/>
  <c r="AI120" i="91"/>
  <c r="AD114" i="91"/>
  <c r="AD131" i="91" s="1"/>
  <c r="AI88" i="91"/>
  <c r="AK88" i="91" s="1"/>
  <c r="AJ88" i="91"/>
  <c r="AI46" i="91"/>
  <c r="AK46" i="91" s="1"/>
  <c r="AJ46" i="91"/>
  <c r="AK35" i="91"/>
  <c r="AH23" i="91"/>
  <c r="S21" i="91"/>
  <c r="T21" i="91" s="1"/>
  <c r="S245" i="91"/>
  <c r="T245" i="91" s="1"/>
  <c r="AD232" i="91"/>
  <c r="AD254" i="91" s="1"/>
  <c r="AH238" i="91"/>
  <c r="S202" i="91"/>
  <c r="AJ199" i="91"/>
  <c r="AJ198" i="91"/>
  <c r="AH196" i="91"/>
  <c r="S194" i="91"/>
  <c r="AJ191" i="91"/>
  <c r="AJ190" i="91"/>
  <c r="AH188" i="91"/>
  <c r="O183" i="91"/>
  <c r="S186" i="91"/>
  <c r="V210" i="91"/>
  <c r="AJ179" i="91"/>
  <c r="AJ172" i="91"/>
  <c r="T172" i="91"/>
  <c r="AK172" i="91" s="1"/>
  <c r="S169" i="91"/>
  <c r="AK163" i="91"/>
  <c r="AJ162" i="91"/>
  <c r="AH158" i="91"/>
  <c r="AH149" i="91" s="1"/>
  <c r="O149" i="91"/>
  <c r="AH127" i="91"/>
  <c r="O81" i="91"/>
  <c r="O92" i="91" s="1"/>
  <c r="AI36" i="91"/>
  <c r="AK36" i="91" s="1"/>
  <c r="AJ36" i="91"/>
  <c r="AG16" i="91"/>
  <c r="AG58" i="91" s="1"/>
  <c r="AD81" i="91"/>
  <c r="AD92" i="91" s="1"/>
  <c r="AH85" i="91"/>
  <c r="AJ35" i="91"/>
  <c r="AH240" i="91"/>
  <c r="U210" i="91"/>
  <c r="AK164" i="91"/>
  <c r="R149" i="91"/>
  <c r="AD149" i="91"/>
  <c r="S23" i="91"/>
  <c r="T23" i="91" s="1"/>
  <c r="AG117" i="91"/>
  <c r="AG114" i="91" s="1"/>
  <c r="AG131" i="91" s="1"/>
  <c r="AE114" i="91"/>
  <c r="AE131" i="91" s="1"/>
  <c r="AJ291" i="91"/>
  <c r="AH285" i="91"/>
  <c r="AJ284" i="91"/>
  <c r="AJ250" i="91"/>
  <c r="R238" i="91"/>
  <c r="R232" i="91" s="1"/>
  <c r="R254" i="91" s="1"/>
  <c r="P232" i="91"/>
  <c r="P254" i="91" s="1"/>
  <c r="AD205" i="91"/>
  <c r="AH208" i="91"/>
  <c r="AJ201" i="91"/>
  <c r="AJ200" i="91"/>
  <c r="AJ192" i="91"/>
  <c r="S126" i="91"/>
  <c r="S117" i="91"/>
  <c r="AJ27" i="91"/>
  <c r="T19" i="91"/>
  <c r="O205" i="91"/>
  <c r="S208" i="91"/>
  <c r="AD183" i="91"/>
  <c r="AH186" i="91"/>
  <c r="AI34" i="91"/>
  <c r="AI26" i="91"/>
  <c r="AK26" i="91" s="1"/>
  <c r="O16" i="91"/>
  <c r="O58" i="91" s="1"/>
  <c r="AH242" i="91"/>
  <c r="AI203" i="91"/>
  <c r="AK203" i="91" s="1"/>
  <c r="AI195" i="91"/>
  <c r="AK195" i="91" s="1"/>
  <c r="AI187" i="91"/>
  <c r="AK187" i="91" s="1"/>
  <c r="Q210" i="91"/>
  <c r="AI156" i="91"/>
  <c r="AI125" i="91"/>
  <c r="AK125" i="91" s="1"/>
  <c r="S120" i="91"/>
  <c r="T120" i="91" s="1"/>
  <c r="P114" i="91"/>
  <c r="P131" i="91" s="1"/>
  <c r="AJ22" i="91"/>
  <c r="O114" i="91"/>
  <c r="O131" i="91" s="1"/>
  <c r="H73" i="90"/>
  <c r="H87" i="90" s="1"/>
  <c r="I73" i="90"/>
  <c r="C485" i="89"/>
  <c r="D485" i="89"/>
  <c r="V33" i="89"/>
  <c r="K98" i="89"/>
  <c r="D324" i="89"/>
  <c r="L324" i="89"/>
  <c r="W196" i="89"/>
  <c r="L196" i="89"/>
  <c r="V324" i="89"/>
  <c r="O485" i="89"/>
  <c r="L485" i="89"/>
  <c r="K433" i="89"/>
  <c r="K410" i="89" s="1"/>
  <c r="K313" i="89"/>
  <c r="K306" i="89" s="1"/>
  <c r="B436" i="89"/>
  <c r="V448" i="89"/>
  <c r="V450" i="89"/>
  <c r="V484" i="89"/>
  <c r="V381" i="89"/>
  <c r="V375" i="89" s="1"/>
  <c r="B410" i="89"/>
  <c r="V399" i="89"/>
  <c r="K459" i="89"/>
  <c r="K452" i="89" s="1"/>
  <c r="V241" i="89"/>
  <c r="V232" i="89" s="1"/>
  <c r="V264" i="89" s="1"/>
  <c r="V454" i="89"/>
  <c r="K399" i="89"/>
  <c r="K375" i="89" s="1"/>
  <c r="V462" i="89"/>
  <c r="D232" i="89"/>
  <c r="D264" i="89" s="1"/>
  <c r="I87" i="90" l="1"/>
  <c r="AJ34" i="91"/>
  <c r="AK34" i="91"/>
  <c r="S81" i="91"/>
  <c r="S92" i="91" s="1"/>
  <c r="AJ294" i="91"/>
  <c r="K151" i="89"/>
  <c r="V196" i="89"/>
  <c r="AJ244" i="91"/>
  <c r="K196" i="89"/>
  <c r="AJ193" i="91"/>
  <c r="AJ246" i="91"/>
  <c r="AJ28" i="91"/>
  <c r="AJ43" i="91"/>
  <c r="AJ279" i="91"/>
  <c r="AJ122" i="91"/>
  <c r="AH81" i="91"/>
  <c r="AH92" i="91" s="1"/>
  <c r="S16" i="91"/>
  <c r="S58" i="91" s="1"/>
  <c r="AI33" i="91"/>
  <c r="AK33" i="91" s="1"/>
  <c r="AJ33" i="91"/>
  <c r="AJ26" i="91"/>
  <c r="R210" i="91"/>
  <c r="AJ38" i="91"/>
  <c r="AJ20" i="91"/>
  <c r="AJ44" i="91"/>
  <c r="AI44" i="91"/>
  <c r="AK44" i="91" s="1"/>
  <c r="S238" i="91"/>
  <c r="V452" i="89"/>
  <c r="V436" i="89"/>
  <c r="S149" i="91"/>
  <c r="AI89" i="91"/>
  <c r="AK89" i="91" s="1"/>
  <c r="AJ89" i="91"/>
  <c r="AK248" i="91"/>
  <c r="AI121" i="91"/>
  <c r="AK121" i="91" s="1"/>
  <c r="AJ121" i="91"/>
  <c r="AH16" i="91"/>
  <c r="AH58" i="91" s="1"/>
  <c r="K324" i="89"/>
  <c r="AJ248" i="91"/>
  <c r="AJ87" i="91"/>
  <c r="AI87" i="91"/>
  <c r="AK87" i="91" s="1"/>
  <c r="AK246" i="91"/>
  <c r="AH275" i="91"/>
  <c r="AH297" i="91" s="1"/>
  <c r="AJ54" i="91"/>
  <c r="AJ178" i="91"/>
  <c r="AJ124" i="91"/>
  <c r="AJ197" i="91"/>
  <c r="T16" i="91"/>
  <c r="T58" i="91" s="1"/>
  <c r="B485" i="89"/>
  <c r="AK54" i="91"/>
  <c r="AK124" i="91"/>
  <c r="AI53" i="91"/>
  <c r="AK53" i="91" s="1"/>
  <c r="AJ53" i="91"/>
  <c r="V485" i="89"/>
  <c r="AJ51" i="91"/>
  <c r="AI51" i="91"/>
  <c r="AK51" i="91" s="1"/>
  <c r="H332" i="92"/>
  <c r="G376" i="92"/>
  <c r="H376" i="92" s="1"/>
  <c r="I376" i="92"/>
  <c r="J376" i="92" s="1"/>
  <c r="T126" i="91"/>
  <c r="AK126" i="91" s="1"/>
  <c r="AJ126" i="91"/>
  <c r="AI158" i="91"/>
  <c r="AK158" i="91" s="1"/>
  <c r="AJ158" i="91"/>
  <c r="AH117" i="91"/>
  <c r="AJ245" i="91"/>
  <c r="T202" i="91"/>
  <c r="AK202" i="91" s="1"/>
  <c r="AJ202" i="91"/>
  <c r="S232" i="91"/>
  <c r="S254" i="91" s="1"/>
  <c r="T238" i="91"/>
  <c r="T232" i="91" s="1"/>
  <c r="T254" i="91" s="1"/>
  <c r="AI186" i="91"/>
  <c r="AH183" i="91"/>
  <c r="AH210" i="91" s="1"/>
  <c r="AJ186" i="91"/>
  <c r="S183" i="91"/>
  <c r="T186" i="91"/>
  <c r="AI23" i="91"/>
  <c r="AK23" i="91" s="1"/>
  <c r="AJ23" i="91"/>
  <c r="AK245" i="91"/>
  <c r="S205" i="91"/>
  <c r="T208" i="91"/>
  <c r="T205" i="91" s="1"/>
  <c r="T169" i="91"/>
  <c r="AJ169" i="91"/>
  <c r="AI188" i="91"/>
  <c r="AK188" i="91" s="1"/>
  <c r="AJ188" i="91"/>
  <c r="AH232" i="91"/>
  <c r="AH254" i="91" s="1"/>
  <c r="AI238" i="91"/>
  <c r="AJ238" i="91"/>
  <c r="AK120" i="91"/>
  <c r="AI240" i="91"/>
  <c r="AK240" i="91" s="1"/>
  <c r="AJ240" i="91"/>
  <c r="AK156" i="91"/>
  <c r="AI285" i="91"/>
  <c r="AK285" i="91" s="1"/>
  <c r="AJ285" i="91"/>
  <c r="AJ275" i="91" s="1"/>
  <c r="AJ297" i="91" s="1"/>
  <c r="AK84" i="91"/>
  <c r="AJ120" i="91"/>
  <c r="AK278" i="91"/>
  <c r="AI208" i="91"/>
  <c r="AH205" i="91"/>
  <c r="AJ208" i="91"/>
  <c r="AJ205" i="91" s="1"/>
  <c r="AI127" i="91"/>
  <c r="AK127" i="91" s="1"/>
  <c r="AJ127" i="91"/>
  <c r="T194" i="91"/>
  <c r="AK194" i="91" s="1"/>
  <c r="AJ194" i="91"/>
  <c r="AK19" i="91"/>
  <c r="AI21" i="91"/>
  <c r="AJ21" i="91"/>
  <c r="AI242" i="91"/>
  <c r="AK242" i="91" s="1"/>
  <c r="AJ242" i="91"/>
  <c r="S114" i="91"/>
  <c r="S131" i="91" s="1"/>
  <c r="T117" i="91"/>
  <c r="T114" i="91" s="1"/>
  <c r="T131" i="91" s="1"/>
  <c r="AD210" i="91"/>
  <c r="AJ85" i="91"/>
  <c r="AJ81" i="91" s="1"/>
  <c r="AJ92" i="91" s="1"/>
  <c r="AI85" i="91"/>
  <c r="AK85" i="91" s="1"/>
  <c r="O210" i="91"/>
  <c r="AI196" i="91"/>
  <c r="AK196" i="91" s="1"/>
  <c r="AJ196" i="91"/>
  <c r="K485" i="89"/>
  <c r="AJ16" i="91" l="1"/>
  <c r="AJ58" i="91" s="1"/>
  <c r="S210" i="91"/>
  <c r="AK81" i="91"/>
  <c r="AK92" i="91" s="1"/>
  <c r="AJ232" i="91"/>
  <c r="AJ254" i="91" s="1"/>
  <c r="T183" i="91"/>
  <c r="AI81" i="91"/>
  <c r="AI92" i="91" s="1"/>
  <c r="AK169" i="91"/>
  <c r="T149" i="91"/>
  <c r="T210" i="91" s="1"/>
  <c r="AJ183" i="91"/>
  <c r="AH114" i="91"/>
  <c r="AH131" i="91" s="1"/>
  <c r="AI117" i="91"/>
  <c r="AJ117" i="91"/>
  <c r="AJ114" i="91" s="1"/>
  <c r="AJ131" i="91" s="1"/>
  <c r="AI205" i="91"/>
  <c r="AK208" i="91"/>
  <c r="AK205" i="91" s="1"/>
  <c r="AK238" i="91"/>
  <c r="AK232" i="91" s="1"/>
  <c r="AK254" i="91" s="1"/>
  <c r="AI232" i="91"/>
  <c r="AI254" i="91" s="1"/>
  <c r="AI183" i="91"/>
  <c r="AK186" i="91"/>
  <c r="AK183" i="91" s="1"/>
  <c r="AK21" i="91"/>
  <c r="AK16" i="91" s="1"/>
  <c r="AK58" i="91" s="1"/>
  <c r="AI16" i="91"/>
  <c r="AI58" i="91" s="1"/>
  <c r="AI275" i="91"/>
  <c r="AI297" i="91" s="1"/>
  <c r="AI149" i="91"/>
  <c r="AJ149" i="91"/>
  <c r="AJ210" i="91" s="1"/>
  <c r="AK275" i="91"/>
  <c r="AK297" i="91" s="1"/>
  <c r="AK149" i="91"/>
  <c r="AK210" i="91" l="1"/>
  <c r="AI210" i="91"/>
  <c r="AI114" i="91"/>
  <c r="AI131" i="91" s="1"/>
  <c r="AK117" i="91"/>
  <c r="AK114" i="91" s="1"/>
  <c r="AK131" i="91" s="1"/>
  <c r="M162" i="88" l="1"/>
  <c r="M163" i="88"/>
  <c r="M188" i="88"/>
  <c r="M191" i="88"/>
  <c r="M192" i="88"/>
  <c r="M193" i="88"/>
  <c r="M194" i="88"/>
  <c r="M200" i="88"/>
  <c r="N200" i="88"/>
  <c r="N202" i="88" s="1"/>
  <c r="M201" i="88"/>
  <c r="N201" i="88"/>
  <c r="L202" i="88"/>
  <c r="K260" i="88"/>
  <c r="M260" i="88"/>
  <c r="N260" i="88"/>
  <c r="K280" i="88"/>
  <c r="M280" i="88"/>
  <c r="N280" i="88"/>
  <c r="M378" i="88"/>
  <c r="N378" i="88"/>
  <c r="K396" i="88"/>
  <c r="M396" i="88"/>
  <c r="N396" i="88"/>
  <c r="K427" i="88"/>
  <c r="M427" i="88"/>
  <c r="N427" i="88"/>
  <c r="M445" i="88"/>
  <c r="M446" i="88"/>
  <c r="M471" i="88"/>
  <c r="M474" i="88"/>
  <c r="M475" i="88"/>
  <c r="M476" i="88"/>
  <c r="M477" i="88"/>
  <c r="K483" i="88"/>
  <c r="N483" i="88"/>
  <c r="M500" i="88"/>
  <c r="N500" i="88"/>
  <c r="M501" i="88"/>
  <c r="N501" i="88"/>
  <c r="N502" i="88" s="1"/>
  <c r="K502" i="88"/>
  <c r="M483" i="88" l="1"/>
  <c r="M502" i="88"/>
  <c r="M202" i="88"/>
  <c r="M2662" i="87"/>
  <c r="M2671" i="87"/>
  <c r="P2671" i="87"/>
  <c r="M2850" i="87"/>
  <c r="P2850" i="87"/>
  <c r="M6913" i="87"/>
  <c r="P6913" i="87"/>
  <c r="M7122" i="87"/>
  <c r="P7122" i="87"/>
  <c r="P7136" i="87"/>
  <c r="P7633" i="87" s="1"/>
  <c r="M7137" i="87"/>
  <c r="M7633" i="87" s="1"/>
  <c r="P7137" i="87"/>
  <c r="M9503" i="87"/>
  <c r="P9503" i="87"/>
  <c r="M9831" i="87"/>
  <c r="P9831" i="87"/>
  <c r="G29" i="86" l="1"/>
  <c r="H29" i="86"/>
  <c r="G30" i="86"/>
  <c r="H30" i="86"/>
  <c r="G31" i="86"/>
  <c r="H31" i="86"/>
  <c r="H32" i="86"/>
  <c r="G33" i="86"/>
  <c r="H33" i="86"/>
  <c r="H34" i="86"/>
  <c r="G194" i="86"/>
  <c r="H194" i="86"/>
  <c r="G197" i="86"/>
  <c r="H197" i="86"/>
  <c r="G199" i="86"/>
  <c r="H199" i="86"/>
  <c r="G201" i="86"/>
  <c r="H201" i="86"/>
  <c r="G203" i="86"/>
  <c r="H203" i="86"/>
  <c r="G237" i="86"/>
  <c r="H237" i="86"/>
  <c r="H247" i="86"/>
  <c r="G381" i="86"/>
  <c r="H381" i="86"/>
  <c r="G382" i="86"/>
  <c r="H382" i="86"/>
  <c r="G383" i="86"/>
  <c r="H383" i="86"/>
  <c r="H384" i="86"/>
  <c r="G385" i="86"/>
  <c r="H385" i="86"/>
  <c r="H386" i="86"/>
  <c r="G427" i="86"/>
  <c r="H427" i="86"/>
  <c r="G580" i="86"/>
  <c r="H580" i="86"/>
  <c r="G601" i="86"/>
  <c r="H601" i="86"/>
  <c r="G604" i="86"/>
  <c r="H604" i="86"/>
  <c r="G606" i="86"/>
  <c r="H606" i="86"/>
  <c r="G608" i="86"/>
  <c r="H608" i="86"/>
  <c r="G610" i="86"/>
  <c r="H610" i="86"/>
  <c r="G662" i="86"/>
  <c r="H662" i="86"/>
  <c r="H672" i="86"/>
  <c r="G680" i="86"/>
  <c r="G778" i="86"/>
  <c r="H778" i="86"/>
  <c r="G827" i="86"/>
  <c r="H827" i="86"/>
  <c r="H680" i="86" l="1"/>
  <c r="G640" i="86"/>
  <c r="G397" i="86"/>
  <c r="H640" i="86"/>
  <c r="H397" i="86"/>
  <c r="H349" i="86"/>
  <c r="G349" i="86"/>
  <c r="E995" i="77"/>
  <c r="F995" i="77"/>
  <c r="D995"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Paucar Manzanilla, Ronald</author>
  </authors>
  <commentList>
    <comment ref="L14" authorId="0" shapeId="0" xr:uid="{E7FBAB0F-8AE8-4E08-9CDC-2FC01237A880}">
      <text>
        <r>
          <rPr>
            <b/>
            <sz val="9"/>
            <color indexed="81"/>
            <rFont val="Tahoma"/>
            <family val="2"/>
          </rPr>
          <t>Paucar Manzanilla, Ronald:</t>
        </r>
        <r>
          <rPr>
            <sz val="9"/>
            <color indexed="81"/>
            <rFont val="Tahoma"/>
            <family val="2"/>
          </rPr>
          <t xml:space="preserve">
Considera la evaluación del indicador a Agosto y la proyección para los meses de Setiembre a Diciembre del 2021</t>
        </r>
      </text>
    </comment>
  </commentList>
</comments>
</file>

<file path=xl/sharedStrings.xml><?xml version="1.0" encoding="utf-8"?>
<sst xmlns="http://schemas.openxmlformats.org/spreadsheetml/2006/main" count="108295" uniqueCount="22814">
  <si>
    <t>FUENTE DE FINANCIAMIENTO</t>
  </si>
  <si>
    <t>: 09 ECONOMIA Y FINANZAS</t>
  </si>
  <si>
    <t>PROGRAMADO</t>
  </si>
  <si>
    <t>-</t>
  </si>
  <si>
    <t xml:space="preserve">   OFICINA GENERAL DE PLANEAMIENTO Y PRESUPUESTO</t>
  </si>
  <si>
    <t>CONTRATACIÓN DEL SERVICIO DE CONSULTORÍA PARA LA EVALUACIÓN DE PROCESOS A INTERVENCIONES REALIZADAS A VIVIENDAS RURALES EN EL MARCO DEL PLAN MULTISECTORIAL ANTE HELADAS Y FRIAJE</t>
  </si>
  <si>
    <t xml:space="preserve">Proyecto 2359961 Mejoramiento de la Gestión de la Inversión Pública </t>
  </si>
  <si>
    <t>Proyecto 2194717 Mejoramiento de la Gestión de la Política de Ingresos Públicos con énfasis en la recaudación tributaria municipal</t>
  </si>
  <si>
    <t xml:space="preserve">SECTOR                  </t>
  </si>
  <si>
    <t>: RECURSOS PÚBLICOS</t>
  </si>
  <si>
    <t>PERSONA JURIDICA</t>
  </si>
  <si>
    <t>PERSONA NATURAL (DNI)</t>
  </si>
  <si>
    <t>TIPO DE ESTUDIO Y/O INFORME (*)</t>
  </si>
  <si>
    <t>ESPECIALIDAD (**)</t>
  </si>
  <si>
    <t>EJECUCION S/</t>
  </si>
  <si>
    <t>03 PLANEAMIENTO, GESTIÓN Y RESERVA DE CONTINGENCIA</t>
  </si>
  <si>
    <t xml:space="preserve">                MINISTERIO DE ECONOMIA Y FINANZAS</t>
  </si>
  <si>
    <t>EVALUACIÓN DE PROCESOS A INTERVENCIONES REALIZADAS A VIVIENDAS RURALES EN EL MARCO DEL PLAN MULTISECTORIAL ANTE HELADAS Y FRIAJE</t>
  </si>
  <si>
    <t>PROGRAMAR, DIRIGIR, COORDINAR Y EVALUAR EL PROCESO PRESUPUESTARIO DE LAS ENTIDADES DEL SECTOR PÙBLICO</t>
  </si>
  <si>
    <t>MEJORAMIENTO DEL ENTORNO DE NEGOCIOS Y PROMOVER LA FORMALIZACION EN EL PAÍS</t>
  </si>
  <si>
    <t>PROGRAMAR, DIRIGIR Y COORDINAR EL SISTEMA NACIONAL DE ABASTECIMIENTO</t>
  </si>
  <si>
    <t xml:space="preserve">CONTRATACIÓN DEL SERVICIO DE CONSULTORÍA PARA LA EVALUACIÓN DE LA IMPLEMENTACIÓN DE PROYECTOS FINANCIADOS CON EL FONDO MI RIEGO / SIERRA AZUL"       </t>
  </si>
  <si>
    <t xml:space="preserve"> EVALUACIÓN DE LA IMPLEMENTACIÓN DE PROYECTOS FINANCIADOS CON EL FONDO MI RIEGO / SIERRA AZUL"   </t>
  </si>
  <si>
    <t>REGULACIÓN DE LA INVERSIÓN PÚBLICA</t>
  </si>
  <si>
    <t>MEDIDAS Y PLANES DE PROMOCIÓN DE POLÍTICAS PARA EL DESARROLLO DEL MERCADO FINANCIERO Y PREVISIONAL PRIVADOS</t>
  </si>
  <si>
    <t>CONSULTORÍA TÉCNICA CONTABLE REFERIDA A LAS NORMAS INTERNACIONALES DE INFORMACIÓN FINANCIERA (NIIF)</t>
  </si>
  <si>
    <t>CUENTA GENERAL DE LA REPÚBLICA</t>
  </si>
  <si>
    <t>DESARROLLO Y SUSTENTO ECONÓMICO Y TÉCNICO DE LOS PRINCIPALES COMPONENTES DEL REGLAMENTO CORRESPONDIENTE AL PROGRAMA BONO DE CHATARREO EN EL MARCO PLAN NACIONAL DE COMPETITIVIDAD PRODUCTIVIDAD</t>
  </si>
  <si>
    <t>ELABORACIÓN DE LOS COMPONENTES Y LINEAMIENTOS DE UNA ESTRATEGIA DE FINANCIAMIENTO FRENTE AL CAMBIO CLIMÁTICO</t>
  </si>
  <si>
    <t>IDENTIFICAR Y EVALUAR EL MARCO NORMATIVO DE LOS PROCEDIMIENTOS DE CERTIFICACIÓN AMBIENTAL</t>
  </si>
  <si>
    <t>IDENTIFICACION, PRIORIZACION Y ELABORACION DE PROPUESTAS DE ACCION EN TEMAS DE INVESTIGACION, DESARROLLO E INNOVACION NECESARIOS PARA IMPULSAR EL DESARROLLO DEL SECTOR FORESTAL, EN EL MARCO DEL GRUPO DE TRABAJO DE CTI FORESTAL DE LA MESA EJECUTIVA DE FORESTAL CREADA POR EL MINISTERIO DE ECONOMIA Y FINANZAS</t>
  </si>
  <si>
    <t>GESTIÓN DE REMUNERACIONES Y DE LAS PENSIONES DE LOS REGIMENES CONTRIBUTIVOS ATENDIDOS POR EL ESTADO</t>
  </si>
  <si>
    <t>ALEGRIA HUAMANI MALAQUIAS - 21434490</t>
  </si>
  <si>
    <t>ASCUE MELENDEZ DALMER - 31032346</t>
  </si>
  <si>
    <t>ATENCIO PILCOMAMANI WALTER - 42931974</t>
  </si>
  <si>
    <t>CONDORCHUA PEREZ JANNETT PATRICIA - 45911703</t>
  </si>
  <si>
    <t>CORDOVA SALVADOR YANA MILAGROS - 40753755</t>
  </si>
  <si>
    <t>RAMOS MORALES GINA HERMELINDA - 29539212</t>
  </si>
  <si>
    <t>FORMATO N° 15-CPCG-CR-2022</t>
  </si>
  <si>
    <t>PROYECTO DEL PRESUPUESTO 2022</t>
  </si>
  <si>
    <t>PPTO 2020              (AL 31/12)</t>
  </si>
  <si>
    <t>PPTO 2021 (AL 30/06)</t>
  </si>
  <si>
    <t>1. CONTRATACIÓN DEL SERVICIO DE CONSULTORÍA PARA EL DESARROLLO Y SUSTENTO ECONÓMICO Y TÉCNICO DE LOS PRINCIPALES COMPONENTES DEL REGLAMENTO CORRESPONDIENTE AL PROGRAMA BONO DE CHATARREO EN EL MARCO PLAN NACIONAL DE COMPETITIVIDAD PRODUCTIVIDAD</t>
  </si>
  <si>
    <t>10104729989
MILLONES DESTEFANO OSCAR EDGARDO</t>
  </si>
  <si>
    <t>10418087868
GARCIA GARCIA NARANJO AIDA ROCIO</t>
  </si>
  <si>
    <t>3. CONTRATACION DEL SERVICIO DE CONSULTORÍA PARA IDENTIFICAR Y EVALUAR EL MARCO NORMATIVO DE LOS PROCEDIMIENTOS DE CERTIFICACIÓN AMBIENTAL</t>
  </si>
  <si>
    <t>10257074248
QUENALLATA MAMANI ANA LUCIA</t>
  </si>
  <si>
    <t>FUNCIONAMIENTO DEL EQUIPO ESPECIALIZADO  DE SEGUIMIENTO DE LA INVERSION, A NIVEL NACIONAL</t>
  </si>
  <si>
    <t>10095725568
DARWIN TEOFILO EUFRACIO LEON</t>
  </si>
  <si>
    <t xml:space="preserve"> PROPONER INSTRUMENTOS METODOLOGICOS PARA EL SEGUIMIENTO Y MONITOREO DE LAS ADQUISICIONES DE ACTIVOS NO FINANCIEROS (AAnF) A CARGO DE LA OFICINA GENERAL DE ADMINISTRACION (OGA) DEL MINISTERIO DE ECONOMIA Y FINANZAS (MEF), EN EL MARCO DE INVIERTE.PE</t>
  </si>
  <si>
    <t xml:space="preserve"> ACCIONES ADMINISTRATIVAS</t>
  </si>
  <si>
    <t>10101416513
MANRIQUE PETRERA MAGGY ALEJANDRA</t>
  </si>
  <si>
    <t>FUNCIONAMIENTO DE MESAS EJECUTIVAS, A NIVEL NACIONAL</t>
  </si>
  <si>
    <t>10077474990
BASURCO NEUMANN ARACELI RITA</t>
  </si>
  <si>
    <t xml:space="preserve"> IDENTIFICACION DE LA PROBLEMÁTICA Y ELABORACION DE UAN PROPUESTA DE MEJORA EN EL OTORGAMIENTO Y GESTION DE SERVIDUMBRES EN EL SECTOR MINERO ENERGETICO</t>
  </si>
  <si>
    <t>7. CONSULTORÍA PARA ELABORAR RECOMENDACIONES PARA EL DISEÑO DE UNA ESTRATEGIA DE PROCURA DE LA ASISTENCIA TÉCNICA ESPECIALIZADA EN GESTIÓN DE INVERSIONES MEDIANTE PROYECTOS ESPECIALES DE INVERSIÓN PÚBLICA (PEIP)</t>
  </si>
  <si>
    <t>20604908842
MACE CONSULTANCY (PERU) S.A.C.</t>
  </si>
  <si>
    <t xml:space="preserve"> ELABORAR RECOMENDACIONES PARA EL DISEÑO DE UNA ESTRATEGIA DE PROCURA DE LA ASISTENCIA TÉCNICA ESPECIALIZADA EN GESTIÓN DE INVERSIONES MEDIANTE PROYECTOS ESPECIALES DE INVERSIÓN PÚBLICA (PEIP)</t>
  </si>
  <si>
    <t>20101268943
INSTITUTO DE ESTUDIOS PERUANOS</t>
  </si>
  <si>
    <t xml:space="preserve"> ELABORACION DE PLAN ESTRATEGICO MULTISECTORIAL DE LA POLITICA NACIONAL DE INCLUSION FINANCIERA</t>
  </si>
  <si>
    <t>9. SERVICIO DE CONSULTORÍA PARA ELABORACIÓN DE ESTRATEGIA COMUNICACIONAL PARA IMPLEMENTACIÓN DE LA LEY DE SERVICIO CIVIL</t>
  </si>
  <si>
    <t>20600955412
CATALAN STUDIO SOCIEDAD ANONIMA CERRADA</t>
  </si>
  <si>
    <t>ABORACIÓN DE ESTRATEGIA COMUNICACIONAL PARA IMPLEMENTACIÓN DE LA LEY DE SERVICIO CIVIL</t>
  </si>
  <si>
    <t>10. SERVICIO DE CONSULTORÍA PARA LA IDENTIFICACIÓN DE PRINCIPALES CADENAS DE TRÁMITE PARA GESTIONES CIVILES, ADMINISTRATIVAS Y DE NEGOCIO SUSCEPTIBLES DE DIGITALIZACIÓN E INTEROPERABILIDAD</t>
  </si>
  <si>
    <t>10093395137
CHAPARRO LUY ALDO JOSE</t>
  </si>
  <si>
    <t xml:space="preserve"> IDENTIFICACIÓN DE PRINCIPALES CADENAS DE TRÁMITE PARA GESTIONES CIVILES, ADMINISTRATIVAS Y DE NEGOCIO SUSCEPTIBLES DE DIGITALIZACIÓN E INTEROPERABILIDAD</t>
  </si>
  <si>
    <t>11. SERVICIO DE CONSULTORÍA PARA LA IDENTIFICACIÓN Y PROPUESTA DE LAS ACTUACIONES PREVIAS REQUERIDAS PARA EL DESARROLLO E IMPLEMENTACIÓN DEL CATÁLOGO ÚNICO DE BIENES Y SERVICIOS</t>
  </si>
  <si>
    <t>10093713431
AMARO SUAREZ CESAR MARTIN</t>
  </si>
  <si>
    <t>12. SERVICIO DE CONSULTORÍA SOBRE ANÁLISIS CONSTITUCIONAL DE PROYECTOS DE LEY REFERIDOS AL RÉGIMEN PREVISIONAL DEL SISTEMA NACIONAL DE PENSIONES (SNP)</t>
  </si>
  <si>
    <t>10073944215
ABAD YUPANQUI SAMUEL BERNARDO</t>
  </si>
  <si>
    <t xml:space="preserve"> ANÁLISIS CONSTITUCIONAL DE PROYECTOS DE LEY REFERIDOS AL RÉGIMEN PREVISIONAL DEL SISTEMA NACIONAL DE PENSIONES (SNP)</t>
  </si>
  <si>
    <t>13. CONSULTORÍA TÉCNICA CONTABLE REFERIDA A LAS NORMAS INTERNACIONALES DE INFORMACIÓN FINANCIERA (NIIF)</t>
  </si>
  <si>
    <t>20603289600
ANTUT ADVISORS SOCIEDAD ANONIMA CERRADA</t>
  </si>
  <si>
    <t>14. CONSULTORÍA PARA ELABORACIÓN DE PROPUESTAS NORMATIVAS, INSTRUMENTOS O PRODUCTOS ESPECÍFICOS PARA MEJORAR LA LABOR DEL BANCO DE LA NACIÓN EN EL MARCO DE LA POLÍTICA NACIONAL DE INCLUSIÓN FINANCIERA</t>
  </si>
  <si>
    <t>10407157520
SALDAÑA PACHECO RAPHAEL ANGEL</t>
  </si>
  <si>
    <t xml:space="preserve"> ELABORACIÓN DE PROPUESTAS NORMATIVAS, INSTRUMENTOS O PRODUCTOS ESPECÍFICOS PARA MEJORAR LA LABOR DEL BANCO DE LA NACIÓN EN EL MARCO DE LA POLÍTICA NACIONAL DE INCLUSIÓN FINANCIERA</t>
  </si>
  <si>
    <t>15. SERVICIO DE CONSULTORÍA PARA LA PROPUESTA EN LA GESTIÓN DE LA EJECUCIÓN DE PROCESOS Y METAS PARA LA APROBACIÓN DE APORTES, SUSCRIPCIÓN DE ACCIONES Y CONTRIBUCIONES A ORGANISMOS FINANCIEROS MULTILATERALES</t>
  </si>
  <si>
    <t>10413148966
SOTELO REYES JUAN DIEGO</t>
  </si>
  <si>
    <t xml:space="preserve"> PROPUESTA EN LA GESTIÓN DE LA EJECUCIÓN DE PROCESOS Y METAS PARA LA APROBACIÓN DE APORTES, SUSCRIPCIÓN DE ACCIONES Y CONTRIBUCIONES A ORGANISMOS FINANCIEROS MULTILATERALES</t>
  </si>
  <si>
    <t xml:space="preserve"> PROGRAMAR, GESTIONAR Y ADMINISTRAR OPERACIONES DE ENDEUDAMIENTO  PÚBLICO Y EL MOVIMIENTO DE FONDOS DEL TESORO PÚBLICO</t>
  </si>
  <si>
    <t>16. SERVICIO DE CONSULTORÍA PARA IDENTIFICAR LOS PRINCIPALES PROBLEMAS QUE PRESENTAN LOS PROYECTOS INCLUIDOS EN EL PLAN NACIONAL DE INFRAESTRUCTURA PARA LA COMPETITIVIDAD (PNIC)</t>
  </si>
  <si>
    <t>10103275089
CUBAS RODRIGUEZ CAROLINA AURELIA</t>
  </si>
  <si>
    <t xml:space="preserve"> IDENTIFICAR LOS PRINCIPALES PROBLEMAS QUE PRESENTAN LOS PROYECTOS INCLUIDOS EN EL PLAN NACIONAL DE INFRAESTRUCTURA PARA LA COMPETITIVIDAD (PNIC)</t>
  </si>
  <si>
    <t>17. CONSULTORÍA PARA ELABORACIÓN DE PROPUESTAS NORMATIVAS, INSTRUMENTOS O PRODUCTOS ESPECÍFICOS PARA MEJORAR LOS MECANISMOS DE FINANCIAMIENTO EN EL SECTOR AGRARIO EN EL MARCO DE LA POLÍTICA NACIONAL DE INCLUSIÓN FINANCIERA</t>
  </si>
  <si>
    <t xml:space="preserve"> ELABORACIÓN DE PROPUESTAS NORMATIVAS, INSTRUMENTOS O PRODUCTOS ESPECÍFICOS PARA MEJORAR LOS MECANISMOS DE FINANCIAMIENTO EN EL SECTOR AGRARIO EN EL MARCO DE LA POLÍTICA NACIONAL DE INCLUSIÓN FINANCIERA</t>
  </si>
  <si>
    <t>18. SERVICIO DE CONSULTORÍA PARA LA IDENTIFICACIÓN Y PROPUESTA DE LAS ACTUACIONES PREVIAS REQUERIDAS PARA EL DESARROLLO DEL ESTUDIO DE MERCADO DE MEDICAMENTOS ESTRATÉGICOS EN EL PERÚ</t>
  </si>
  <si>
    <t>10101390816
CORONADO SALEH FRANCISCO JAVIER</t>
  </si>
  <si>
    <t xml:space="preserve"> IDENTIFICACIÓN Y PROPUESTA DE LAS ACTUACIONES PREVIAS REQUERIDAS PARA EL DESARROLLO DEL ESTUDIO DE MERCADO DE MEDICAMENTOS ESTRATÉGICOS EN EL PERÚ</t>
  </si>
  <si>
    <t>19. SERVICIO DE CONSULTORÍA DE ANÁLISIS JURÍDICO SOBRE LA CONSTITUCIONALIDAD DEL DECRETO DE URGENCIA N° 014-2020</t>
  </si>
  <si>
    <t>10082435552
EGUIGUREN PRAELI FRANCISCO JOSE</t>
  </si>
  <si>
    <t xml:space="preserve"> ANÁLISIS JURÍDICO SOBRE LA CONSTITUCIONALIDAD DEL DECRETO DE URGENCIA N° 014-2020</t>
  </si>
  <si>
    <t>20. SERVICIO DE CONSULTORÍA PARA LA REVISIÓN Y EVALUACIÓN SOBRE CUESTIONAMIENTOS RESPECTO DE LA CONSTITUCIONALIDAD DEL DECRETO DE URGENCIA N° 014-2020</t>
  </si>
  <si>
    <t>10077733073
LANDA ARROYO CESAR RODRIGO</t>
  </si>
  <si>
    <t xml:space="preserve"> REVISIÓN Y EVALUACIÓN SOBRE CUESTIONAMIENTOS RESPECTO DE LA CONSTITUCIONALIDAD DEL DECRETO DE URGENCIA N° 014-2020</t>
  </si>
  <si>
    <t>21. CONSULTORÍA  DE SELECCIÓN DE POSICIONES GERENCIALES</t>
  </si>
  <si>
    <t>20602795617
BIGMOND S.A.C.</t>
  </si>
  <si>
    <t xml:space="preserve"> SELECCIÓN DE POSICIONES GERENCIALES</t>
  </si>
  <si>
    <t>22. CONSULTORÍA PARA LA EVALUACIÓN DEL DISEÑO DEL PROGRAMA REACTIVA PERU</t>
  </si>
  <si>
    <t>10104708639
YANCARI CUEVA JOHANNA MARISSA</t>
  </si>
  <si>
    <t xml:space="preserve"> EVALUACIÓN DEL DISEÑO DEL PROGRAMA REACTIVA PERU</t>
  </si>
  <si>
    <t>23. SERVICIO DE ASESORÍA EMPRESARIAL - SAE</t>
  </si>
  <si>
    <t>ASESORÍA EMPRESARIAL - SAE</t>
  </si>
  <si>
    <t xml:space="preserve"> DISEÑO Y PROPUESTA DE POLÍTICAS ECONÓMICAS ORIENTADAS A ASEGURAR LA ESTABILIDAD MACROECONÓMICA, FINANCIERA Y FISCAL DEL PAIS</t>
  </si>
  <si>
    <t>24. SERVICIO DE CONSULTORÍA SOBRE LOS ALCANCES DEL SECRETO BANCARIO EN LA CONSTITUCIÓN POLÍTICA Y SU COMPATIBILIDAD CON EL DECRETO LEGISLATIVO N° 1434 Y EL DECRETO SUPREMO N° 430-2020-EF</t>
  </si>
  <si>
    <t>ALCANCES DEL SECRETO BANCARIO EN LA CONSTITUCIÓN POLÍTICA Y SU COMPATIBILIDAD CON EL DECRETO LEGISLATIVO N° 1434 Y EL DECRETO SUPREMO N° 430-2020-EF</t>
  </si>
  <si>
    <t xml:space="preserve"> NORMAS Y MEDIDAS QUE PERMITAN LA IMPLEMENTACION DE POLÍTICA DE INGRESOS PÚBLICOS</t>
  </si>
  <si>
    <t>25. CONTRATACIÓN DEL SERVICIO DE CONSULTORÍA EN DERECHO CONSTITUCIONAL PARA EL ANÁLISIS DE LA IMPLEMENTACIÓN DE LA LEY Nº 31083, LEY QUE ESTABLECE UN RÉGIMEN ESPECIAL FACULTATIVO DE DEVOLUCIÓN DE LOS APORTES PARA LOS APORTANTES ACTIVOS E INACTIVOS BAJO EL DECRETO LEY Nº 19990 ADMINISTRADOS POR LA OFICINA DE NORMALIZACIÓN PREVISIONAL (ONP)</t>
  </si>
  <si>
    <t xml:space="preserve"> ANÁLISIS DE LA IMPLEMENTACIÓN DE LA LEY Nº 31083, LEY QUE ESTABLECE UN RÉGIMEN ESPECIAL FACULTATIVO DE DEVOLUCIÓN DE LOS APORTES PARA LOS APORTANTES ACTIVOS E INACTIVOS BAJO EL DECRETO LEY Nº 19990 ADMINISTRADOS POR LA OFICINA DE NORMALIZACIÓN PREVISIONAL (ONP)</t>
  </si>
  <si>
    <t>ASESORAMIENTO DE NATURALEZA JURIDICA</t>
  </si>
  <si>
    <t xml:space="preserve">26. SERVICIO DE CONSULTORÍA EN DERECHO ADMINISTRATIVO SOBRE POSIBLES RIESGOS, RESPUESTAS Y EFECTOS LEGALES FRENTE AL INCUMPLIMIENTO DE LO DISPUESTO POR LA LEY Nº 31083, EN CUANTO A LA DEVOLUCIÓN DE APORTES PREVISTA EN LA MISMA </t>
  </si>
  <si>
    <t>20101093027
ESTUDIO GRAU S. CIVIL DE R.L.</t>
  </si>
  <si>
    <t xml:space="preserve"> DERECHO ADMINISTRATIVO SOBRE POSIBLES RIESGOS, RESPUESTAS Y EFECTOS LEGALES FRENTE AL INCUMPLIMIENTO DE LO DISPUESTO POR LA LEY Nº 31083, EN CUANTO A LA DEVOLUCIÓN DE APORTES PREVISTA EN LA MISMA </t>
  </si>
  <si>
    <t>27. CONSULTORÍA EN DISEÑO Y VALIDACIÓN DE INSTRUMENTOS DE MONITOREO Y EVALUACIÓN DE CAPACITACIONES Y ASISTENCIA PARA DESARROLLO CAPACIDADES</t>
  </si>
  <si>
    <t>10102679364
RAMIREZ PUICON ALBERTO</t>
  </si>
  <si>
    <t xml:space="preserve"> DISEÑO Y VALIDACIÓN DE INSTRUMENTOS DE MONITOREO Y EVALUACIÓN DE CAPACITACIONES Y ASISTENCIA PARA DESARROLLO CAPACIDADES</t>
  </si>
  <si>
    <t>28. CONSULTORÍA PARA LA REVISIÓN, DETERMINACIÓN Y PROPUESTA DE MEJORA SOBRE EL IMPACTO DE LA APLICACIÓN DEL NUEVO REGLAMENTO DE INSPECCIONES TÉCNICAS DE SEGURIDAD EN EDIFICACIONES Y SU MANUAL DE EJECUCIÓN</t>
  </si>
  <si>
    <t>10073783467
GAMARRA SUPO JOSE LUIS</t>
  </si>
  <si>
    <t xml:space="preserve"> REVISIÓN, DETERMINACIÓN Y PROPUESTA DE MEJORA SOBRE EL IMPACTO DE LA APLICACIÓN DEL NUEVO REGLAMENTO DE INSPECCIONES TÉCNICAS DE SEGURIDAD EN EDIFICACIONES Y SU MANUAL DE EJECUCIÓN</t>
  </si>
  <si>
    <t>29. SERVICIO DE CONSULTORÍA PARA LA ELABORACIÓN DE LA HOJA DE RUTA Y PROPUESTA DE MODELO FUNCIONAL DE LA RED LOGÍSTICA PÚBLICA</t>
  </si>
  <si>
    <t>10407077127
ALEMAN QUISPE JUAN RICARDO</t>
  </si>
  <si>
    <t xml:space="preserve"> ELABORACIÓN DE LA HOJA DE RUTA Y PROPUESTA DE MODELO FUNCIONAL DE LA RED LOGÍSTICA PÚBLICA</t>
  </si>
  <si>
    <t>30. SERVICIO DE CONSULTORÍA PARA LA ELABORACIÓN DE UN ESTUDIO DE DIAGNÓSTICO Y PROPUESTA DE HOJA DE RUTA PARA LA ACTUALIZACIÓN DEL PROYECTO DE INVERSIÓN PÚBLICA DEL MEJORAMIENTO DEL SISTEMA NACIONAL DE ABASTECIMIENTO</t>
  </si>
  <si>
    <t>10406789221
ROJAS LOPEZ JULIO ENRIQUE</t>
  </si>
  <si>
    <t xml:space="preserve"> ELABORACIÓN DE UN ESTUDIO DE DIAGNÓSTICO Y PROPUESTA DE HOJA DE RUTA PARA LA ACTUALIZACIÓN DEL PROYECTO DE INVERSIÓN PÚBLICA DEL MEJORAMIENTO DEL SISTEMA NACIONAL DE ABASTECIMIENTO</t>
  </si>
  <si>
    <t>31. SERVICIO DE CONSULTORÍA PARA LA ELABORACIÓN DEL PLAN DE ACCIÓN Y PROPUESTA DEL DISEÑO PARA EL DESARROLLO E IMPLEMENTACIÓN DEL PLANEAMIENTO INTEGRADO EN EL MARCO DE LA CADENA DE ABASTECIMIENTO PÚBLICO DEL SISTEMA NACIONAL DE ABASTECIMIENTO</t>
  </si>
  <si>
    <t>10404582483
GUEVARA LAGOS JOSE LUIS</t>
  </si>
  <si>
    <t xml:space="preserve"> ELABORACIÓN DEL PLAN DE ACCIÓN Y PROPUESTA DEL DISEÑO PARA EL DESARROLLO E IMPLEMENTACIÓN DEL PLANEAMIENTO INTEGRADO EN EL MARCO DE LA CADENA DE ABASTECIMIENTO PÚBLICO DEL SISTEMA NACIONAL DE ABASTECIMIENTO</t>
  </si>
  <si>
    <t>32. CONSULTORÍA PARA EL ANÁLISIS E IDENTIFICACIÓN DE LOS EJES PRIORITARIOS EN MATERIA ECONÓMICA</t>
  </si>
  <si>
    <t>10098659906
RIVERA DEL AGUILA DAVID ADOLFO</t>
  </si>
  <si>
    <t xml:space="preserve"> ANÁLISIS E IDENTIFICACIÓN DE LOS EJES PRIORITARIOS EN MATERIA ECONÓMICA</t>
  </si>
  <si>
    <t>BRINDAR ASESORAMIENTO A LA ALTA DIRECCION DEL MEF PARA  CONDUCCIÓN ESTRATEGICA DE LAS POLITICAS A SU CARGO Y PARA LA COORDINACIÓN CON EL PODER LEGISLATIVO</t>
  </si>
  <si>
    <t>34. CONSULTORÍA PARA ANÁLISIS Y OPINIÓN ESPECIALIZADA EN DERECHO CONSTITUCIONAL SOBRE EL IMPACTO DE LA MODIFICACIÓN DEL NUMERAL 5 DEL ARTÍCULO 2 DE LA CONSTITUCIÓN POLÍTICA DEL PERÚ EN RELACIÓN CON EL ARTÍCULO 143-A DE LA LEY N° 26702, LEY GENERAL DEL SISTEMA FINANCIERO Y DEL SISTEMA DE SEGUROS Y ORGÁNICA DE LA SUPERINTENDENCIA DE BANCA Y SEGUROS QUE PERMITE EL ACCESO DIRECTO DE LA SUNAT A LA INFORMACIÓN FINANCIERA EN FORMA MASIVA Y PERIÓDICA</t>
  </si>
  <si>
    <t>ANÁLISIS Y OPINIÓN ESPECIALIZADA EN DERECHO CONSTITUCIONAL SOBRE EL IMPACTO DE LA MODIFICACIÓN DEL NUMERAL 5 DEL ARTÍCULO 2 DE LA CONSTITUCIÓN POLÍTICA DEL PERÚ EN RELACIÓN CON EL ARTÍCULO 143-A DE LA LEY N° 26702, LEY GENERAL DEL SISTEMA FINANCIERO Y DEL SISTEMA DE SEGUROS Y ORGÁNICA DE LA SUPERINTENDENCIA DE BANCA Y SEGUROS QUE PERMITE EL ACCESO DIRECTO DE LA SUNAT A LA INFORMACIÓN FINANCIERA EN FORMA MASIVA Y PERIÓDICA</t>
  </si>
  <si>
    <t>34. CONSULTORÍA PARA LA ELABORACIÓN DE UN PLAN DE POSICIONAMIENTO DE PUNTOS PRIORITARIOS</t>
  </si>
  <si>
    <t xml:space="preserve"> ELABORACIÓN DE UN PLAN DE POSICIONAMIENTO DE PUNTOS PRIORITARIOS</t>
  </si>
  <si>
    <t>ACTUALIZACION Y SISTEMATIZACION DEL REGISTRO NACIONAL DE CONTRATOS DE ASOCIACIONES PUBLICO PRIVADAS</t>
  </si>
  <si>
    <t>PROMOCION DE LA INVERSION PRIVADA</t>
  </si>
  <si>
    <t>36. CONSULTORÍA PARA LA EVALUACIÓN DE DISEÑO DE LOS INCENTIVOS DE LA REFORMA MAGISTERIAL</t>
  </si>
  <si>
    <t xml:space="preserve"> EVALUACIÓN DE DISEÑO DE LOS INCENTIVOS DE LA REFORMA MAGISTERIAL</t>
  </si>
  <si>
    <t>PROGRAMAR, DIRIGIR, COORDINAR Y EVALUAR EL PROCESO PRESUPUESTARIO DE LAS ENTIDADES DEL SECTOR PUBLICO</t>
  </si>
  <si>
    <t>37. CONSULTORÍA PARA LA EVALUACIÓN DEL SISTEMA NACIONAL ESPECIALIZADO DE JUSTICIA PARA LA PROTECCIÓN Y SANCIÓN DE LA VIOLENCIA CONTRA LAS MUJERES E INTEGRANTES DEL GRUPO FAMILIAR (SNEJ)</t>
  </si>
  <si>
    <t>EVALUACIÓN DEL SISTEMA NACIONAL ESPECIALIZADO DE JUSTICIA PARA LA PROTECCIÓN Y SANCIÓN DE LA VIOLENCIA CONTRA LAS MUJERES E INTEGRANTES DEL GRUPO FAMILIAR (SNEJ)</t>
  </si>
  <si>
    <t>AMARILLO RAQUI LEONARDO IVAN - 40611208</t>
  </si>
  <si>
    <t>BOHORQUEZ VERA RAUL ANTONIO - 43580110</t>
  </si>
  <si>
    <t>CALDERON VARGAS FERNANDO CESAR - 25738030</t>
  </si>
  <si>
    <t>CARRANZA VERAMENDI JAVIER CONSTANTINO - 09731590</t>
  </si>
  <si>
    <t>CASTILLO ALTEZ ELIZABETH LINDA - 10880339</t>
  </si>
  <si>
    <t>CUETO ALAVA JUAN JOSE FRANCISCO - 71740842</t>
  </si>
  <si>
    <t>DE TOMAS YATACO WILMER ADOLFO - 09466497</t>
  </si>
  <si>
    <t>ESPIRITU CASTILLEJO LUIS ALBERTO - 44172268</t>
  </si>
  <si>
    <t>FERREYROS PAREDES MARTHA ENRIQUETA - 08828630</t>
  </si>
  <si>
    <t>FLORES PAUCAR ELISBAN - 09552622</t>
  </si>
  <si>
    <t>GAVINO TORRES HERLESS EDDSON - 20075292</t>
  </si>
  <si>
    <t>GONZALES FILIO JESSICA LUZMILA - 43957148</t>
  </si>
  <si>
    <t>HUANQUI VALCARCEL SILVANA ROSARIO - 41367900</t>
  </si>
  <si>
    <t>INSTITUTO CIENTIFICO DEL PACIFICO S.A.C. - 20549915508</t>
  </si>
  <si>
    <t>INSTITUTO GEOGRAFICO NACIONAL - 20301053623</t>
  </si>
  <si>
    <t>KRAENAU ESPINAL JORGE MARIO - 07866332</t>
  </si>
  <si>
    <t>LEIVA CALDERON DANIEL MOISES - 10611772</t>
  </si>
  <si>
    <t>LOPEZ CHAVEZ CARLOMAGNO - 42072348</t>
  </si>
  <si>
    <t>MACARLUPU FLORES CARLOS ENRIQUE - 20740253</t>
  </si>
  <si>
    <t>MOLERO DELGADO IVAN - 25705893</t>
  </si>
  <si>
    <t>PANTA QUIROGA ANDRES EDSON - 42029459</t>
  </si>
  <si>
    <t>PONTIFICIA UNIVERSIDAD CATOLICA DEL PERU - 20155945860</t>
  </si>
  <si>
    <t>PORLES BAZALAR TANIA ULRIKA - 07266096</t>
  </si>
  <si>
    <t>RIVERA REYNA ALFREDO JULIO - 10073823</t>
  </si>
  <si>
    <t>SILVA FIGUEROLA JOSE BERNARDO - 19260438</t>
  </si>
  <si>
    <t>SOLORZANO BENITES DAVID MARTIN - 42511063</t>
  </si>
  <si>
    <t>SOLORZANO ORCO JIMMY FERNANDO - 10782087</t>
  </si>
  <si>
    <t>ZAVALA LAZARO ROSANGELA - 72802890</t>
  </si>
  <si>
    <t>ZEGARRA RODRIGUEZ BRYAN - 46394675</t>
  </si>
  <si>
    <t xml:space="preserve">OLIVA PEREZ NICOLAS </t>
  </si>
  <si>
    <t xml:space="preserve">RAMIREZ LUNA VICTORIA CESAR AUGUSTO </t>
  </si>
  <si>
    <t xml:space="preserve">REYES BENALCAZAR ROBIN SANTIAGO </t>
  </si>
  <si>
    <t>AGUILAR MALAGA JOSE CARLOS - 40629365</t>
  </si>
  <si>
    <t>AGUIRRE ANDRADE ROSA DEL CARMEN - 43210684</t>
  </si>
  <si>
    <t>ALVA RIVERA CYNTHIA PAMELA - 41716687</t>
  </si>
  <si>
    <t>AMARU TORRES OSCAR ALBERTO - 47278802</t>
  </si>
  <si>
    <t>ANDRES BETETA DIANE - 45913785</t>
  </si>
  <si>
    <t>ARAUJO COLQUEHUANCA JULIO CESAR - 09355546</t>
  </si>
  <si>
    <t>ARIAS ENRIQUEZ RODOLFO JAVIER - 42375861</t>
  </si>
  <si>
    <t>ASCAÑO VALENCIA JORGE ARMANDO - 08466208</t>
  </si>
  <si>
    <t>AYAMAMANI QUISPE EDGAR AMERICO - 04440056</t>
  </si>
  <si>
    <t>BARRANTES VIZURRAGA DANNIZA GENOVEVA - 07628897</t>
  </si>
  <si>
    <t>BECERRA CASTRO RONAL ARMANDO - 40609773</t>
  </si>
  <si>
    <t>BEGAZO GUZMAN MANUEL FABRICIO - 29654111</t>
  </si>
  <si>
    <t>BELLIDO CARDENAS MARIA BEATRIZ - 08407358</t>
  </si>
  <si>
    <t>BRIONES VELASQUEZ CESAR MIGUEL - 27040756</t>
  </si>
  <si>
    <t>CACERES BEDOYA MARIA LUISA ANTONIETA - 09738430</t>
  </si>
  <si>
    <t>CACERES SOLIS LUIS RAFAEL - 21144157</t>
  </si>
  <si>
    <t>CAHUANA ENRIQUEZ MERLY - 45547864</t>
  </si>
  <si>
    <t>CAMARENA HUAYANAY MAX ANTONIO - 20016739</t>
  </si>
  <si>
    <t>CAMAYO CUEVA ENRIQUE - 20112451</t>
  </si>
  <si>
    <t>CARDENAS REYES GILMA JESSICA - 43348346</t>
  </si>
  <si>
    <t>CARRASCO GUERRA PEDRO ANTONIO - 43081717</t>
  </si>
  <si>
    <t>CASTAÑEDA MEDINA RANU - 40703676</t>
  </si>
  <si>
    <t>CASTILLO POMA PERCY - 41888128</t>
  </si>
  <si>
    <t>CASTILLO VALDIVIEZO LUCIA BEATRIZ - 43388895</t>
  </si>
  <si>
    <t>CASTRO QUISPE KENNY ZENON - 43200789</t>
  </si>
  <si>
    <t>CHACHA TANTA LUIS AUGUSTO - 42780483</t>
  </si>
  <si>
    <t>CHAVEZ FERRER DERTEANO VICTOR ENRIQUE - 07591893</t>
  </si>
  <si>
    <t>CHUJUTALLI MALPARTIDA MARCO ANTONIO - 06426315</t>
  </si>
  <si>
    <t>CONDORI SOTO YULY LUZ - 44526075</t>
  </si>
  <si>
    <t>CORONADO ALEMAN NESTOR DANIEL - 00257269</t>
  </si>
  <si>
    <t>CUEVA BENAVENTE FERNANDO - 08763003</t>
  </si>
  <si>
    <t>CUYCAPOSA ROJAS JESUS - 72164036</t>
  </si>
  <si>
    <t>DAGA SAAVEDRA YANETT ROXANA - 22506541</t>
  </si>
  <si>
    <t>EUFRACIO LEON DARWIN TEOFILO - 09572556</t>
  </si>
  <si>
    <t>4.0 ELABORACIÓN DEL INFORME DE CIERRE DEL PROYECTO MEJORAMIENTO DE LA GESTIÓN DE LA INVERSIÓN PÚBLICA TERRITORIAL</t>
  </si>
  <si>
    <t>FERNANDEZ AREVALO CESAR AUGUSTO - 16765361</t>
  </si>
  <si>
    <t>FERNANDEZ ARROYO GIOVANNA MICHEL - 07620282</t>
  </si>
  <si>
    <t>FERNANDEZ VILLEGAS GINO - 46581589</t>
  </si>
  <si>
    <t>GARCIA DANOS JHERSON RUBEN - 46122953</t>
  </si>
  <si>
    <t>GARCIA LLONTOP JHONY ALBERTO - 10145127</t>
  </si>
  <si>
    <t>GARCIA RAMIREZ NICIA CORIN - 01146954</t>
  </si>
  <si>
    <t>GARRAFA VALENZUELA ERWIN - 40854491</t>
  </si>
  <si>
    <t>GUTIERREZ SAUÑE HEIDY - 41375548</t>
  </si>
  <si>
    <t>HERNANDEZ TANANTA ANA PAMELA - 70127877</t>
  </si>
  <si>
    <t>HERRERA AEDO DARWIN PEDRO - 23934322</t>
  </si>
  <si>
    <t>HUANAMBAL MIREZ WILLAN HERNAN - 41368099</t>
  </si>
  <si>
    <t>HUARANGA ANGULO CESAR RAIMUNDO - 17530334</t>
  </si>
  <si>
    <t>JANAMPA QUISPE ABDIAS - 28237388</t>
  </si>
  <si>
    <t>LANCHO GUERRA VICTOR IGNACIO - 08565151</t>
  </si>
  <si>
    <t>LAURENCIO LUNA VILMA MONICA - 40309122</t>
  </si>
  <si>
    <t>LINO MORALES EDWIN JORGE - 41703776</t>
  </si>
  <si>
    <t>LIZA HERNANDEZ PAOLA LORENA - 70667564</t>
  </si>
  <si>
    <t>LOPEZ CASIMIRO MONICA MELISSA - 44724066</t>
  </si>
  <si>
    <t>LUNA VICTORIA CAYO CRISTOPHER HALFIN - 09993051</t>
  </si>
  <si>
    <t>MACE CONSULTANCY (PERU) S.A.C. - 20604908842</t>
  </si>
  <si>
    <t>1.2 PROPUESTA TECNICA PARA EL DESARROLLO DE DOCUMENTOS TECNICOS NORMATIVOS PARA EL PROCESO DEL MODELO DE EJECUCIÓN A TRAVÉS DE PROYECTOS ESPECIALES DE INVERSIÓN PÚBLICA (PEIP)</t>
  </si>
  <si>
    <t>MALDONADO CHAMBILLA MARILUZ PILAR - 10752475</t>
  </si>
  <si>
    <t>MALPARTIDA LANDA MIRIAM MARINA - 70652444</t>
  </si>
  <si>
    <t>MAMANI FERNANDEZ NILDA EMPERATRIZ - 76989579</t>
  </si>
  <si>
    <t>MANDAMIENTO NINA YANET - 40005690</t>
  </si>
  <si>
    <t>MANRIQUE CABANA JOSE LUIS - 43703150</t>
  </si>
  <si>
    <t>MARIN CASTILLO BERNARDINO - 24389598</t>
  </si>
  <si>
    <t>MATTO AGUIRRE JAVIER FERNANDO - 29839204</t>
  </si>
  <si>
    <t>MEDINA CERRON PATRICIA LILIANA - 42826785</t>
  </si>
  <si>
    <t>MELGAR ALBAN MARIANO - 26656330</t>
  </si>
  <si>
    <t>MENDOZA CASTRO NATIVIDAD MUSLAVA - 00515060</t>
  </si>
  <si>
    <t>MERA CACEDA CLAUDIA MARICELA - 42728165</t>
  </si>
  <si>
    <t>MILLONES ALBA LUIS FERNANDO - 41632580</t>
  </si>
  <si>
    <t>MUNOZ PALOMINO JULIO ALBERTO - 23941459</t>
  </si>
  <si>
    <t>NAVARRO TEJADA PEDRO DAVID - 70560902</t>
  </si>
  <si>
    <t>NEGRON ANDIA JOSE ANTONIO - 23993216</t>
  </si>
  <si>
    <t>NUÑEZ BOHORQUEZ JUAN CARLOS ALEJANDRO - 10813809</t>
  </si>
  <si>
    <t>OBANDO VILCHEZ PABLO MIGUEL - 10217708</t>
  </si>
  <si>
    <t>ORELLANA COLQUE MARCO ANTONIO - 72245351</t>
  </si>
  <si>
    <t>PAITAN TUYA HENRY PAUL - 20114598</t>
  </si>
  <si>
    <t>PASCAL YONG NILTON CESAR - 22512091</t>
  </si>
  <si>
    <t>PELAEZ MARTINEZ JORGE ARMANDO - 09852631</t>
  </si>
  <si>
    <t>PELAGIO VELARDE AUGUSTO RONALD - 06660644</t>
  </si>
  <si>
    <t>PEÑA MENDIVIL RUTH MAYRA - 42818215</t>
  </si>
  <si>
    <t>PEREZ ALEGRIA SUSAN - 45619737</t>
  </si>
  <si>
    <t>PEREZ CERNADES IAN JUNIUS - 23860035</t>
  </si>
  <si>
    <t>PINEDO LOPEZ MAYRA LEDITH - 42333853</t>
  </si>
  <si>
    <t>PINEDO NAVA HENRY OSWALDO - 40038509</t>
  </si>
  <si>
    <t>POVEA QUIÑONES PAGSI YRANIA - 47114509</t>
  </si>
  <si>
    <t>PREGUNTEGUI GARRAFA MALENA - 23930668</t>
  </si>
  <si>
    <t>QUILLATUPA MORALES ANGELA ADELINA - 70434890</t>
  </si>
  <si>
    <t>QUINTANA RENTERIA TANIA AMPARO - 72748367</t>
  </si>
  <si>
    <t>QUIROGA CHERO FERNANDO - 16573035</t>
  </si>
  <si>
    <t>RAMIREZ BENGOA JOSE - 23955154</t>
  </si>
  <si>
    <t>REVELO HUAMAN CARLA ISABEL - 46049235</t>
  </si>
  <si>
    <t>RIOS GARAY BRUNO - 46352144</t>
  </si>
  <si>
    <t>RIOS RIVERA RONALD JUAN - 41258766</t>
  </si>
  <si>
    <t>RODRIGUEZ MASIAS ADOLFO RICARDO - 40339585</t>
  </si>
  <si>
    <t>ROJAS NACCHA ROSSEL - 43058336</t>
  </si>
  <si>
    <t>RUIZ GOMEZ LESLI SARA - 46174760</t>
  </si>
  <si>
    <t>SAAVEDRA SAAVEDRA CARLOS NOE - 02857482</t>
  </si>
  <si>
    <t>SANCHEZ PANTALEON JOSE ALBERTO - 17639442</t>
  </si>
  <si>
    <t>SANDOVAL CARMEN CRISTHIAN FRANK - 73060911</t>
  </si>
  <si>
    <t>SANTILLANA BRICEÑO KATLIN - 01174259</t>
  </si>
  <si>
    <t>SAUSA MONTENEGRO HENRY FERNANDO - 16732882</t>
  </si>
  <si>
    <t>SERAFIN LUNA RUDER NILO - 43536273</t>
  </si>
  <si>
    <t>TAMAYO HUAMAN PEDRO JAVIER - 10760135</t>
  </si>
  <si>
    <t>TARRILLO BUSTAMANTE MARCO ANTONIO - 40412446</t>
  </si>
  <si>
    <t>TERRAZAS VALENZUELA NILZON BRADY - 41876937</t>
  </si>
  <si>
    <t>TICSE PAUCAR EVELYN EDITH - 40055386</t>
  </si>
  <si>
    <t>TIJERO NORIEGA JORGE ANTONIO - 42000005</t>
  </si>
  <si>
    <t>TIRADO VERA CESAR AUGUSTO - 08327955</t>
  </si>
  <si>
    <t>TOLEDO QUIÑONES JORGE HERNAN - 06012176</t>
  </si>
  <si>
    <t>URETA CASTRO MELBIN CANONES - 80073728</t>
  </si>
  <si>
    <t>VALDIVIEZO BENITES CLAUDIA CELESTE - 41884767</t>
  </si>
  <si>
    <t>VARGAS MIGUEL ELMER - 28296190</t>
  </si>
  <si>
    <t>VASQUEZ SALAS SERGIO - 23963776</t>
  </si>
  <si>
    <t>VEJARANO PEREZ RONY PAOLO - 80402001</t>
  </si>
  <si>
    <t>VELA ROMERO SERGIO JAVIER - 47069086</t>
  </si>
  <si>
    <t>VELASQUEZ MIRANDA ANGEL WILFREDO - 19323973</t>
  </si>
  <si>
    <t>VERA MORALES YURI JONATHAN - 43597862</t>
  </si>
  <si>
    <t>YATACO CAPCHA MIGUEL ANGEL - 40505837</t>
  </si>
  <si>
    <t>ZEGARRA FARFAN HENRRY - 23976935</t>
  </si>
  <si>
    <t>ANAYA DIAZ AMY CIELITO - 44669183</t>
  </si>
  <si>
    <t>BARTOLO CRIOLLO ROSMERY ISABEL - 46876535</t>
  </si>
  <si>
    <t>BERNALES OLIDEN MILKA ESTELA - 70794084</t>
  </si>
  <si>
    <t>BIFFI CHIRA JENNY ANTHUANET - 02847794</t>
  </si>
  <si>
    <t>BRINGAS DELGADO REYNALDO ULADISLAO - 07572604</t>
  </si>
  <si>
    <t>CERRON RUIZ RODNEY MARX - 20082483</t>
  </si>
  <si>
    <t>CHAMBILLA CHAMBI JOHNNY WILLIAM - 42085838</t>
  </si>
  <si>
    <t>CHIRINOS PAREJA FANNY - 41422488</t>
  </si>
  <si>
    <t>COLLANTES HOYOS JORGE ANTONIO - 04428207</t>
  </si>
  <si>
    <t>CUYA CAMACHO ADLER JOEL - 09689938</t>
  </si>
  <si>
    <t>FIGUEROA CABRERA GEORGE - 45796435</t>
  </si>
  <si>
    <t>FRECH HURTADO OTTO HANS - 08763297</t>
  </si>
  <si>
    <t>GAMARRA GARCIA CLAUDIA - 42859543</t>
  </si>
  <si>
    <t>GONZALES RIVAS KATHERINE MYLUSKA - 47214899</t>
  </si>
  <si>
    <t>GRUPO DE ANALISIS PARA EL DESARROLLO - 20111446165</t>
  </si>
  <si>
    <t>GUTIERREZ BURGOS ANA SOFIA - 25776517</t>
  </si>
  <si>
    <t>HUAQUISTO BERNABE RENZO MARCOS - 00517530</t>
  </si>
  <si>
    <t>ITA SAMANEZ ARTURO - 40039107</t>
  </si>
  <si>
    <t>LARC LAURA RAMOS CONSULTORES ASOCIADOS S.A. - 20518122801</t>
  </si>
  <si>
    <t>LEON CARTOLIN PATRICIA WENDY - 47416826</t>
  </si>
  <si>
    <t>LLUFIRE QUISPIHUAMAN EDICA - 41926170</t>
  </si>
  <si>
    <t>MACHICAO VALENCIA TATIANA - 29636469</t>
  </si>
  <si>
    <t>MAMANI CHURATA WILLIAM ADAMS - 02449683</t>
  </si>
  <si>
    <t>MARIN JIMENEZ ALDO VLADIMIR - 41410346</t>
  </si>
  <si>
    <t>MARTHANS ESPINOZA MARIO - 40071372</t>
  </si>
  <si>
    <t>MORALES ZAVALA JORGE ALEJANDRO - 10808757</t>
  </si>
  <si>
    <t>MORANTE MEJIA GIAN CARLO - 10430958</t>
  </si>
  <si>
    <t>MUÑOZ PORTUGAL RICARDO MANUEL - 29384080</t>
  </si>
  <si>
    <t>NATIVIDAD SANCHEZ LUIS ALBERTO - 06745037</t>
  </si>
  <si>
    <t>NAVARRO ÑAHUIS MAVIED PRISCILA - 47428599</t>
  </si>
  <si>
    <t>NUÑEZ ROJAS KARINA ISABEL - 46495428</t>
  </si>
  <si>
    <t>PALOMINO SALVATIERRA HILDA MONICA - 40020196</t>
  </si>
  <si>
    <t>PANEZ ROBLES ROXANA ISABEL - 43642751</t>
  </si>
  <si>
    <t>PAREDES ROJAS JHON EDISON - 46872758</t>
  </si>
  <si>
    <t>PINO ANDIA JOSE ANTONIO - 30430834</t>
  </si>
  <si>
    <t>QUINTO PULIDO CARMELO FEDERICO - 10486305</t>
  </si>
  <si>
    <t>RAMOS MENESES KARLA NADIA - 40697906</t>
  </si>
  <si>
    <t>ROJAS SANCHEZ MIRIAN ELENA - 72491843</t>
  </si>
  <si>
    <t>ROJAS ZEVALLOS CAROL - 42846918</t>
  </si>
  <si>
    <t>ROMERO AGUIRRE FERNANDO MIGUEL - 20107852</t>
  </si>
  <si>
    <t>SANCHEZ HUAMANI JOSE ALVARO - 09914139</t>
  </si>
  <si>
    <t>SANTIVANEZ ALAYO MARTIN ANTONIO - 09393460</t>
  </si>
  <si>
    <t>SILVA OSIS CATHERINE - 47567231</t>
  </si>
  <si>
    <t>SILVESTRE VARGAS FREDY - 43031466</t>
  </si>
  <si>
    <t>TELLO MANAY JUAN CARLOS - 16731081</t>
  </si>
  <si>
    <t>TORRES LOPEZ ANGEL GABRIEL - 76400974</t>
  </si>
  <si>
    <t>TORRES MEDINA ORLANDO - 16578020</t>
  </si>
  <si>
    <t>UCHIMA HESHIKI LILIAN - 09679621</t>
  </si>
  <si>
    <t>UNIVERSIDAD DEL PACIFICO - 20109705129</t>
  </si>
  <si>
    <t>VALVERDE MANRIQUE URIEL DAVID - 40832170</t>
  </si>
  <si>
    <t>VARGAS MEJIA SILVIA JANET - 40410637</t>
  </si>
  <si>
    <t>VILLAFUERTE CANAL GUSTAVO - 23857648</t>
  </si>
  <si>
    <t>YALLE ARCE ENRIQUE CRISTIAN - 41727945</t>
  </si>
  <si>
    <t>YANCE QUISPE MOISES FRANCISCO - 44901960</t>
  </si>
  <si>
    <t>3.3 DISEÑO DE LA ESTRATEGIA DE ASISTENCIA TÉCNICA DURANTE TODO EL CICLO DE INVERSIÓN EN EL MARCO DEL DISEÑO DEL SISTEMA DE SOPORTE EN LINEA PARA LA MEJORA DE ASISTENCIA TECNICA Y EL FORTALECIMIENTO DE CAPACIDADES - ESPECIALISTA INFORMÁTICO</t>
  </si>
  <si>
    <t>CAVERO SOLANO JUAN MANUEL - 09538735</t>
  </si>
  <si>
    <t>HUAMAN ARAGON JAVIER ALFREDO - 09870748</t>
  </si>
  <si>
    <t>RODRIGUEZ TAMAYO TEODOSIO ESTUARDO - 25764115</t>
  </si>
  <si>
    <t>UBILLUS CRUZ ARTURO - 09597521</t>
  </si>
  <si>
    <t>ALAYO SALAZAR LUIS JOSE - 10697040</t>
  </si>
  <si>
    <t>ALMIDON INGA YERSSI KORI - 73101780</t>
  </si>
  <si>
    <t>AQUINO PEZO DORIS DEL CARMEN - 01159102</t>
  </si>
  <si>
    <t>ARDILES MONTES MARIANELA - 23859976</t>
  </si>
  <si>
    <t>ASCIONE PASCO JULISSA ROXANA - 41044437</t>
  </si>
  <si>
    <t>AYRAMPO SAAVEDRA WILBER MARTIN - 41541888</t>
  </si>
  <si>
    <t>AZURIN SANCHEZ ISAIAS - 07873870</t>
  </si>
  <si>
    <t>BARDALES TACULI CARLOS ALFONSO - 26675123</t>
  </si>
  <si>
    <t>BELLEZA VILLAFUERTE LUIS RODOLFO - 41312629</t>
  </si>
  <si>
    <t>BONNEFF GUTIERREZ ERIKA INGRID - 09343768</t>
  </si>
  <si>
    <t>CALDAS CAMACHO DANILO - 41273965</t>
  </si>
  <si>
    <t>CANALES SUAREZ JOSE LUIS - 09836720</t>
  </si>
  <si>
    <t>CELIS ARISTA ALFREDO - 46024142</t>
  </si>
  <si>
    <t>CHUMBE CASAS JOSE LUIS ALEJANDRO - 41081376</t>
  </si>
  <si>
    <t>CHUQUILLANQUI CONDOR CARLOS ALBERTO - 09869602</t>
  </si>
  <si>
    <t>CORDOVA GRADOS ROMINA - 76188678</t>
  </si>
  <si>
    <t>ESTRADA FARFAN MARIA SALOME - 07858893</t>
  </si>
  <si>
    <t>FLORES GALVEZ ANTHONY IVAN - 44371526</t>
  </si>
  <si>
    <t>GALDOS GAMERO JAVIER - 41160115</t>
  </si>
  <si>
    <t>GONZALES VALVERDE JOSE ALBERTO - 43000413</t>
  </si>
  <si>
    <t>GUANILO RAMIREZ JORGE JOSE - 16467552</t>
  </si>
  <si>
    <t>GUZMAN QUINTANA YESENIA KIM - 70947126</t>
  </si>
  <si>
    <t>HERRERA QUISPE ALFONSO GERARDO - 21869287</t>
  </si>
  <si>
    <t>HUAYTA SOCANTAYPE GISELA ROCIO - 43029847</t>
  </si>
  <si>
    <t>LARICO CARCAUSTO ELIZABETH - 70808324</t>
  </si>
  <si>
    <t>LEGUIA ESCALANTE GUSTAVO - 70679618</t>
  </si>
  <si>
    <t>LENKEY RAMOS CAROLINA GIZELLA - 41551781</t>
  </si>
  <si>
    <t>MALLMA TOLENTINO JAIME HERNAN - 20122830</t>
  </si>
  <si>
    <t>MARTINEZ LLERENA GUADALUPE ANGELICA - 09669388</t>
  </si>
  <si>
    <t>MONTOYA LLOCLLA DIANA ELIZABETH - 10300974</t>
  </si>
  <si>
    <t>MORMONTOY GONZALES MAURICIO - 23945899</t>
  </si>
  <si>
    <t>NOLE RODRIGUEZ ELVIS JACK - 42830432</t>
  </si>
  <si>
    <t>PACHECO GUTIERREZ LAURY CAROL - 46546690</t>
  </si>
  <si>
    <t>PINEDO SHAPIAMA CESAR ANTONIO - 40846904</t>
  </si>
  <si>
    <t>PLANIFICACION INGENIERIA Y DESARROLLO SOCIEDAD ANONIMA CERRADA - PLAINDES S.A.C. - 20392633198</t>
  </si>
  <si>
    <t>PUCUHUAYLA SIMEON KATHERINE IVETT - 46854447</t>
  </si>
  <si>
    <t>QUIROZ SANCHEZ ELIAS ALBERTO - 70918757</t>
  </si>
  <si>
    <t>QUISPE CONDORI NELLY PATRICIA - 40288737</t>
  </si>
  <si>
    <t>RUIZ NAVEDA LEDY GUADALUPE - 41553441</t>
  </si>
  <si>
    <t>SAMAR CALDERON EDINSON VICENTE - 42903666</t>
  </si>
  <si>
    <t>SANCHEZ PERALES LUIS ANTONIO - 07263830</t>
  </si>
  <si>
    <t>SOTELO URBANO JOHANNA DEL CARMEN - 40622244</t>
  </si>
  <si>
    <t>SUAREZ HUANCA FERNAND JESUS - 45635739</t>
  </si>
  <si>
    <t>SUAREZ VELA JOHANNA PILAR - 43197348</t>
  </si>
  <si>
    <t>TELLO AVILA SANDRA GRACIELA - 41600236</t>
  </si>
  <si>
    <t>TICONA CALIZAYA FLOR DE MARIA - 45653127</t>
  </si>
  <si>
    <t>TORIBIO PEDROZA ROSARIO - 09599659</t>
  </si>
  <si>
    <t>TORRES CASTRO SIBY GISELA - 45437489</t>
  </si>
  <si>
    <t>TORRES ESCALANTE ALVARO ROGGER - 47447935</t>
  </si>
  <si>
    <t>UNIVERSIDAD DE LIMA - 20107798049</t>
  </si>
  <si>
    <t>VALENCIA CCOSCCO MIGUEL ANGEL - 47818735</t>
  </si>
  <si>
    <t>VALLE CERVERA FRANCO JOSE - 25816068</t>
  </si>
  <si>
    <t>VORTICE.CAUCE.INSITU - 20607566764</t>
  </si>
  <si>
    <t>YUPARI ANYAIPOMA IVAN - 23269938</t>
  </si>
  <si>
    <t>ZAMBRANO NAVARRO KATHIA AURORA - 41843580</t>
  </si>
  <si>
    <t>ZAMORA VELAZCO CLAUDIA MILAGROS - 40039791</t>
  </si>
  <si>
    <t>ALFARO VARGAS JENNIE MARIA - 46716027</t>
  </si>
  <si>
    <t>ANCCASI IZARRA LIZBETH NAILEA - 46504738</t>
  </si>
  <si>
    <t>CARDENAS RODRIGUEZ SANDRA NORMA - 29626929</t>
  </si>
  <si>
    <t>ESPINOZA BENZA ALVARO - 07883007</t>
  </si>
  <si>
    <t>FORT MEYER RICARDO ADOLFO - 07761556</t>
  </si>
  <si>
    <t>FUKUDA LLERENA ARTURO - 10682600</t>
  </si>
  <si>
    <t>GIESECKE SARA LAFOSSE CARLOS ROBERTO - 06660556</t>
  </si>
  <si>
    <t>LOZANO MARTINEZ FERNANDO HUGO - 06292188</t>
  </si>
  <si>
    <t>NAVARRO BARRIENTOS JESÚS ALEXIS - 42250720</t>
  </si>
  <si>
    <t>(**) LA ESPECIALIDAD TOMANDO ENCUENTA HACIENDO REFERENCIA UNA O MAS DE LAS 25 FUNCIONES DEL CLASIFICADOR FUNCIONAL PROGRAMATICO</t>
  </si>
  <si>
    <t>(*) EL PRODUCTO QUE SE ADQUIERE</t>
  </si>
  <si>
    <t xml:space="preserve">TOTAL </t>
  </si>
  <si>
    <t>PLANEAMIENTO, GESTIÓN Y RESERVA DE CONTINGENCIA (CONTROL Y FISCALIZACIÓN DE LA GESTIÓN)</t>
  </si>
  <si>
    <t>MEDRANO ORMEÑO EDUARDO TOMAS (10226313)</t>
  </si>
  <si>
    <t>…</t>
  </si>
  <si>
    <t>10.- Contratación de servicio de evaluación y elaboración de informe de Seguimiento a la Implementación del Sistema de Control Interno</t>
  </si>
  <si>
    <t>9.- Contratación de servicios de auditoría para la ejecución de Servicios Relacionados y Servicios de Control Simultáneo planificados en el Plan Anual de Control 2021.</t>
  </si>
  <si>
    <t>CAIRO MURGUIA FIORELLA MILUSKA
(41276759)</t>
  </si>
  <si>
    <t>8.- Contratación de servicio de control gubernamental para la ejecución de Servicios de Control planificados y no planificados en el PAC 2020.</t>
  </si>
  <si>
    <t>DEL AGUILA GARCIA CARLOS JAVIER
(40652328)</t>
  </si>
  <si>
    <t>7.- Servicio de revisión y armado de los papeles de trabajo de los Servicios de Control Concurrente a las Contrataciones por Encargo de la Dirección de Compras Corporativas – DCC a favor del INS.</t>
  </si>
  <si>
    <t xml:space="preserve">                                                                                                                                                      PLANEAMIENTO, GESTIÓN Y RESERVA DE CONTINGENCIA (CONTROL Y FISCALIZACIÓN DE LA GESTIÓN) </t>
  </si>
  <si>
    <t>MEDRANO ORMEÑO EDUARDO TOMAS
(10226313)</t>
  </si>
  <si>
    <t>6.- Servicio de control gubernamental a las Contrataciones por Encargo de la Dirección de Compras Corporativas - DCC y al seguimiento de la implementación del Sistema de Control Interno y la evaluación de denuncias recibidas en el OCI de la entidad.</t>
  </si>
  <si>
    <t>5.- Servicio de ejecución de Control Concurrente y del Servicio Relacionado, planificado para el mes de octubre en el Plan Anual de Control 2020</t>
  </si>
  <si>
    <t>4.- Servicio de elaboración de informes y/o reportes de servicios relacionados y servicios de control simultáneo planificados por el OCI en el PAC 2020</t>
  </si>
  <si>
    <t>3.- Servicios de auditoría para la ejecución de servicios relacionados y servicios de control simultáneo planificados en el plan anual de control 2020, a desarrollarse dentro del periodo de la contratación.</t>
  </si>
  <si>
    <t xml:space="preserve">PLANEAMIENTO, GESTIÓN Y RESERVA DE CONTINGENCIA (DESARROLLO Y GESTIÓN DE TECNOLOGÍAS DE LA INFORMACIÓN)                                               </t>
  </si>
  <si>
    <t>ISO HUB COMPANY S.A.C.
(20606750138)</t>
  </si>
  <si>
    <t>2.- Servicio de implementación del Sistema de Gestión Seguridad de la Información (SGSI) basado en la Norma Internacional ISO/IEC 27001:2013.</t>
  </si>
  <si>
    <t>ESCUCHA S.A.C.
(20556103047)</t>
  </si>
  <si>
    <t>1.- Servicio de implementación del sistema de gestión antisoborno basado en la norma internacional ISO 37001:2016, para el proceso de "selección de proveedores".</t>
  </si>
  <si>
    <t>8)Servicio de reporte para la implementación de la Gestión Antisoborno</t>
  </si>
  <si>
    <t>07266813</t>
  </si>
  <si>
    <t>20603797711</t>
  </si>
  <si>
    <t>03 PLANEAMIENTO, GESTIÓN Y RESERVA  DE CONTINGENCIA</t>
  </si>
  <si>
    <t>20518361628 SHARE SOLUTIONS S.A.C.</t>
  </si>
  <si>
    <t>20601310695 SERVICIOS DE ARCHIVOS FISICOS Y DIGITALES E.I.R.L.</t>
  </si>
  <si>
    <t>10096727998 HIGA TSUKAZAN URSULA IVONNE</t>
  </si>
  <si>
    <t>17 CONTRATACIÓN DE UN PERITO ESPECIALIZADO EN INGENIERIA DE SISTEMAS INFORMÁTICAS</t>
  </si>
  <si>
    <t>10098691770 MONTJOY OBLITAS EDGAR JOSE</t>
  </si>
  <si>
    <t>16 SERVICIO DE ASESORÍA PARA LA PRESENTACIÓN DE INFORME TÉCNICO ESPECIALIZADO EN INGENIERÍA CIVIL</t>
  </si>
  <si>
    <t>15 CONTRATACIÓN DE UN PERITO ESPECIALIZADO EN INGENIERIA DE SISTEMAS INFORMÁTICAS</t>
  </si>
  <si>
    <t>- 10080968715 BRAVO TORO JORGE MOISES</t>
  </si>
  <si>
    <t>14 SERVICIO DE EMISION DE UN INFORME TECNICO EN MATERIA ADMINISTRATIVA Y CONTABLE</t>
  </si>
  <si>
    <t>… 10095643766 REYNA DIAZ MARILI FLOISA</t>
  </si>
  <si>
    <t>13 SERVICIO DE FORMULACION DE RUBRICA Y PREGUNTAS TIPO PARA LA FASE DE ENTREVISTAS DE LA EVALUACIÓN POR COMPETENCIAS</t>
  </si>
  <si>
    <t>… 17266230222 HERRERA ROMERO LUIS ENRIQUE</t>
  </si>
  <si>
    <t>12 SERVICIO DE ELABORACION DE MATRIZ DE ESPECIFICACIONES DE PREGUNTAS (ITEMS) PARA LOS POSTULANTES</t>
  </si>
  <si>
    <t>… 10804437539 RICO CORNEO CARMEN DEL ROSARIO</t>
  </si>
  <si>
    <t>11 CONSULTORÍA PARA LA ELABORACIÓN DE ESTUDIO DE MACROLOCALIZACIÓN Y MICROLOCALIZACIÓN</t>
  </si>
  <si>
    <t>… 10436392481 PORTUGAL QUIVEDO JULIO ROBERTO</t>
  </si>
  <si>
    <t xml:space="preserve">9 SERVICIO PARA REALIZAR LA AUDITORÍA INTERNA DEL SISTEMA DE GESTIÓN DE SEGURIDAD DE LA INFORMACION </t>
  </si>
  <si>
    <t>20451575989 TÜV RHEINLAND PERU S.A.C.</t>
  </si>
  <si>
    <t>8 AUDITORÍA DE CERTIFICACIÓN DEL SISTEMA DE GESTIÓN DE LA CALIDAD SEGÚN LA NORMA ISO 9001;2015</t>
  </si>
  <si>
    <t>20475260199 ASOCIACION CIVIL-BASC-PERU</t>
  </si>
  <si>
    <t>7 SERVICIO DE AUDITORÍA DE SEGUIMIENTO DE CERTIFICACIÓN Y AMPLIACIÓN DE ALCANCE DE ISO 37001 IMPLEMENTADO EN EL OSCE.</t>
  </si>
  <si>
    <t>20101266819 CAMARA DE COMERCIO DE LIMA</t>
  </si>
  <si>
    <t xml:space="preserve">6 PAGO POR LIQUIDACION DE GASTOS ARBITRALES QUE CORRESPONDEN A LA AMPLIACION DE RECONVENCION DE FECHA 28 DE SETIEMBRE DE 2020,  </t>
  </si>
  <si>
    <t>5 SEGUIMIENTO A LA IMPLEMENTACIÓN DE LOS SISTEMAS DE GESTIÓN DE CALIDAD ISO Y GESTION ANTISOBORNO</t>
  </si>
  <si>
    <t xml:space="preserve">4 PAGO POR GASTOS ARBITRALES </t>
  </si>
  <si>
    <t xml:space="preserve">3 PAGO POR LIQUIDACION DE GASTOS ARBITRALES QUE CORRESPONDEN A LA  RECONVENCION DE FECHA 4 DE NOVIEMBRE DE 2019,  </t>
  </si>
  <si>
    <t>20136507720 UNIVERSIDAD ESAN</t>
  </si>
  <si>
    <t>2 SERVICIO DE ELABORACION DEL BANCO DE PREGUNTAS (ITEMS) PARA LOS POSTULANTES QUE ASPIREN A SER INCORPORADOS EN EL RNA  DEL OSCE</t>
  </si>
  <si>
    <t>1 SERVICIO DE ANÁLISIS Y PROPUESTA DEL MODELO DE EVALUACIÓN POR COMPETENCIAS DE LA FUNCIÓN ARBITRAL</t>
  </si>
  <si>
    <t>CRISTOBAL SOLIS HAROLD EVER (10407918091)</t>
  </si>
  <si>
    <t>SERVICIO DE DIAGNOSTICO, EVALUACION Y PROPUESTA DE MEJORA PARA LA GESTIÓN INTEGRAL DE RIESGOS INSTITUCIONALES</t>
  </si>
  <si>
    <t>CONSORCIO INTEDYA (20602694608)</t>
  </si>
  <si>
    <t>I-SEC INFORMATION SECURITY DEL PERU S.A.C.(20511546819)</t>
  </si>
  <si>
    <t>03.PLANEAMIENTO, GESTIÓN Y RESERVA DE CONTINGENCIA</t>
  </si>
  <si>
    <t>CONSULTOR INDIVIDUAL</t>
  </si>
  <si>
    <t>ELIZABETH MERCEDES PAREDES SALAS (09862197)</t>
  </si>
  <si>
    <t>141. SERVICIO DE CONSULTORÍA INDIVIDUAL: ESPECIALISTA LOGÍSTICO 4</t>
  </si>
  <si>
    <t>FEDERICO JAVIER OTEGUI PITA  (L0603769367 - NO DOMICILIADO)</t>
  </si>
  <si>
    <t>140. SERVICIO DE CONSULTORÍA PARA PROPONER RECOMENDACIONES AL MARCO REGULATORIO RELACIONADO CON LOS REGÍMENES PREFERENCIALES EN EL MARCO DE LA ACCIÓN 5 DEL PLAN BEPS</t>
  </si>
  <si>
    <t>FERNANDO VELAYOS JIMENEZ (L060376966 - NO DOMICILIADO)</t>
  </si>
  <si>
    <t>MILTON CÉSAR VÁSQUEZ ESTELA (41980771)</t>
  </si>
  <si>
    <t>138. GESTIÓN DE INFORMACIÓN Y EMISIÓN DE REPORTES UEMSI</t>
  </si>
  <si>
    <t>FRANCISCO JAVIER GAMARRA YUMBATO (72219942)</t>
  </si>
  <si>
    <t>137. ESPECIALISTA LOGISTICO 2</t>
  </si>
  <si>
    <t>JHANFRANCO WALTER UCAÑAY MILLA (46055383)</t>
  </si>
  <si>
    <t>136. ESPECIALISTA LOGISTICO 1</t>
  </si>
  <si>
    <t>WALTER ROLANDO PANDURO PULGAR (23011854)</t>
  </si>
  <si>
    <t>135. ESPECIALISTA LOGISTICO 3</t>
  </si>
  <si>
    <t>MIRSA JACQUELINE OLIVERA JULCA (07609236)</t>
  </si>
  <si>
    <t>134. SERVICIO DE CONSULTORÍA: ASISTENTE ADMINISTRATIVO</t>
  </si>
  <si>
    <t>JHONATAN FRANS ROMERO QUINTANA (43772255)</t>
  </si>
  <si>
    <t>133. ANALISTA EN GESTION DE PROYECTOS</t>
  </si>
  <si>
    <t>MANUEL ADOLFO LEON GOMEZ (06771422)</t>
  </si>
  <si>
    <t>132. ESPECIALISTA EN COORDINACIÓN, SEGUIMIENTO Y MONITOREO</t>
  </si>
  <si>
    <t>MARKO JOEL MORAN JHONCON (09600179)</t>
  </si>
  <si>
    <t>131. ESPECIALSTA LOGISTICO 2</t>
  </si>
  <si>
    <t>JOHANA NAKAHODO NAKAHODO (40808336)</t>
  </si>
  <si>
    <t>130. ESPECIALiSTA LOGISTICO 1</t>
  </si>
  <si>
    <t>RAFAEL CASTRO BARRA (10742993)</t>
  </si>
  <si>
    <t>CATALINA ELEONOR CAMEJO HERNANDEZ (L0603768984 - NO DOMICIALIADO)</t>
  </si>
  <si>
    <t>128. SERVICIO DE CONSULTORÍA PARA EVALUACIÓN Y TRATAMIENTO DE RIESGOS FISCALES EN EL MARCO DE TRANSPARENCIA DE LA ACCIÓN 5 DE BEPS</t>
  </si>
  <si>
    <t>EDUARDO RENAN HUERTA-MERCADO HERRERA (07785323)</t>
  </si>
  <si>
    <t>ALBERTO MORALES ARECHAVALETA (L0556213073 - NO DOMICILIADO)</t>
  </si>
  <si>
    <t xml:space="preserve">126. SERVICIO DE CONSULTORÍA ASISTENCIA TECNICA PARA ELABORACION DE ESPECIFICACIONES TECNICAS Y APOYO EN LA INDAGACION DE MERCADO PARA LOS PROCESOS DE PROVISION DE EQUIPOS NO INTRUSIVOS PARA EL CONTROL ADUANERO </t>
  </si>
  <si>
    <t>JUAN FRANCISCO CASTRO CARLIN (10315942)</t>
  </si>
  <si>
    <t>CARLOS ALBERTO RIVERA SALAZAR (10276625)</t>
  </si>
  <si>
    <t>124. CONSULTORÍA PARA RELEVAR Y DESCRIBIR EL IMPACTO DE LAS TRANSACCIONES FINANCIERAS EXISTENTES Y POR DESARROLLARSE EN EL PERÚ EN LAS REGLAS FISCALES IMPOSITIVAS REFERIDAS A BANCARIZACIÓN, SECRETO BANCARIO, FIDEICOMISO Y ENDEUDAMIENTO</t>
  </si>
  <si>
    <t xml:space="preserve"> MANUEL FERNANDO BARRÓN AYLLÓN (40350271)</t>
  </si>
  <si>
    <t>123. SERVICIO DE CONSULTORÍA PARA LA IMPLEMENTACIÓN DEL MODELO DE APLICACIÓN DE LA ECONOMÍA DEL COMPORTAMIENTO EN LA EVALUACIÓN DE LOS TRATAMIENTOS DE LOS RIESGOS DE INCUMPLIMIENTO TRIBUTARIO</t>
  </si>
  <si>
    <t>SERGIO MARTIN SOTELO EFFIO (10270868)</t>
  </si>
  <si>
    <t>122. CONSULTOR ESPECIALIZADO PARA LA FORMULACIÓN DE REQUERIMIENTOS DE ANALÍTICA DE DATOS Y BIG DATA</t>
  </si>
  <si>
    <t>MIRELLA ELISBETH CONCHA URQUIZA (42072823)</t>
  </si>
  <si>
    <t>121. CONSULTOR ESPECIALIZADO DS03 EN DESARROLLO DE MODELO ANALITICO AVANZADO PARA EL PROCESO EVOLUTIVO DE LA CIENCIA DE DATOS</t>
  </si>
  <si>
    <t>LOURDES ANGÉLICA GALARZA GUERRERO (43989325)</t>
  </si>
  <si>
    <t>120. CONSULTOR ESPECIALIZADO DS02 EN DESARROLLO DE MODELO ANALITICO AVANZADO PARA EL PROCESO EVOLUTIVO DE LA CIENCIA DE DATOS</t>
  </si>
  <si>
    <t>CARMEN STEFANY NECIOSUP VERA (72327778)</t>
  </si>
  <si>
    <t>119. CONSULTOR ESPECIALIZADO DS01 EN DESARROLLO DE MODELO ANALITICO AVANZADO PARA EL PROCESO EVOLUTIVO DE LA CIENCIA DE DATOS</t>
  </si>
  <si>
    <t>HENRIQUEZ SEGOVIA DANIELA NAOMI (60621054)</t>
  </si>
  <si>
    <t>118. CONSULTORÍA EXPERIENCIA DE USUARIO (UX) PARA PLATAFORMA MIGE IGV – APP</t>
  </si>
  <si>
    <t>JUAN FELIX HUERTAS ANGULO
(17896695)</t>
  </si>
  <si>
    <t>117. SERVICIO DE CONSULTORÍA DE ELABORACIÓN DE TÉRMINOS DE REFERENCIA Y ESTUDIOS TÉCNICOS PARA LA CONTRATACIÓN DEL SERVICIO DE CAPTURA Y ENVÍO DE INFORMACIÓN A LA SUNAT MEDIANTE PÓRTICOS DE LECTURA DE PLACAS VEHICULARES</t>
  </si>
  <si>
    <t xml:space="preserve">HENRIQUEZ SEGOVIA DANIELA NAOMI (60621054) </t>
  </si>
  <si>
    <t>116. EXPERIENCIA USUARIO PARA LA GUIA DE REMISIÓN ELECTRÓNICA</t>
  </si>
  <si>
    <t>BRUNO RAFAEL RIVADENEYRA SANCHEZ (09344726)</t>
  </si>
  <si>
    <t xml:space="preserve">115. ESPECIALISTA EN TECNOLOGÍAS DE LA INFORMACIÓN PARA LA FORMULACIÓN DE REQUERIMIENTOS VINCULADOS A LA GESTIÓN DE INFORMACIÓN.
</t>
  </si>
  <si>
    <t>ROXANA SAMAME (09638381)</t>
  </si>
  <si>
    <t>114. ANALISTA GESTIÓN DE PROYECTOS - ARCOS DE ENERGÍA</t>
  </si>
  <si>
    <t>CARLOS LUIS IREIJO MITSUTA (10134189)</t>
  </si>
  <si>
    <t>113. SERVICIO DE ASESORÍA LEGAL EXTERNA PARA LA ELABORACIÓN DE LA ESTRATEGIA LEGAL EN TORNO A LA POSIBLE CONTROVERSIA RELACIONADA AL CONTRATO N°02-2020-SUNAT-MSI “SERVICIO DE DESARROLLO, PRUEBAS Y PUESTA EN PRODUCCIÓN DEL SISTEMA DE CUENTA ÚNICA DE CONTRIBUYENTE – MVP1 Y MVP2"</t>
  </si>
  <si>
    <t>EDWARD CERÓN TORRES (22486456)</t>
  </si>
  <si>
    <t>111. SERVICIO DE CONSULTORÍA PARA LA REVISIÓN Y APROBACIÓN DE
EXPEDIENTES TÉCNICOS DE LAS OBRAS COMPLEMENTARIAS COMO PARTE DE LA INSTALACIÓN DE EQUIPOS DE INSPECCIÓN NO INTRUSIVO - ESCÁNER TIPO PORTAL – TERMINALES EUROANDINOS - PAITA</t>
  </si>
  <si>
    <t>TELLO RIVERA EDGAR CRISTIAN (40435731)</t>
  </si>
  <si>
    <t>110. SERVICIO DE CONSULTORÍA PARA LA REVISIÓN Y APROBACIÓN DE
EXPEDIENTES TÉCNICOS DE LAS OBRAS COMPLEMENTARIAS COMO PARTE DE LA INSTALACIÓN DE EQUIPOS DE INSPECCIÓN NO INTRUSIVO - ESCÁNER TIPO PORTAL Y PUESTO DE INSPECCIÓN CENTRALIZADO PIC - CALLAO</t>
  </si>
  <si>
    <t>GÓNGORA CHIRINOS CARLOS ALBERTO (08255086)</t>
  </si>
  <si>
    <t>109. SERVICIO DE CONSULTORÍA PARA LA REVISIÓN Y APROBACIÓN DE
EXPEDIENTES TÉCNICOS DE LAS OBRAS COMPLEMENTARIAS COMO PARTE DE LA INSTALACIÓN DE EQUIPOS DE INSPECCIÓN NO INTRUSIVO - ESCÁNER TIPO GANTRY – COMPLEJO FRONTERIZO SANTA ROSA - TACNA</t>
  </si>
  <si>
    <t>ALBERTO MORALES ARECHAVALETA (L0556213073 (NO DOMICILIADO)</t>
  </si>
  <si>
    <t>108. SERVICIO DE CONSULTORÍA INTERNACIONAL PARA EL APOYO TÉCNICO EN EL PROCESO DE SELECCIÓN PARA LA PROVISIÓN DE UN SISTEMA DE INSPECCIÓN NO INTRUSIVO DE ALTA ENERGÍA</t>
  </si>
  <si>
    <t>AUDBERTA MONICA SUAREZ AGUILAR (10109077)</t>
  </si>
  <si>
    <t>107. ESPECIALISTA EN GESTIÓN DE PROYECTOS DE INVERSIÓN EN FASE DE EJECUCIÓN.</t>
  </si>
  <si>
    <t>106. ESPECIALISTA EN TECNOLOGIAS DE LA INFORMACION</t>
  </si>
  <si>
    <t>105. ANALISTA EN GESTION DE PROYECTOS</t>
  </si>
  <si>
    <t>104. ESPECIALISTA EN GESTION DE PROYECTOS</t>
  </si>
  <si>
    <t>CLAUDIA VALERIA FLORES SAAVEDRA (72564914)</t>
  </si>
  <si>
    <t>103. ANALISTA ADMINISTRATIVO BID</t>
  </si>
  <si>
    <t>INES TARRILLO VASQUEZ (40823916)</t>
  </si>
  <si>
    <t>102. ESPECIALISTA LEGAL</t>
  </si>
  <si>
    <t>101. ESPECIALISTA EN COORDINACIÓN, SEGUIMIENTO Y MONITOREO</t>
  </si>
  <si>
    <t>JULISSA LISVETH VILLAVICENCIO LOZANO (09673620)</t>
  </si>
  <si>
    <t xml:space="preserve">99. ESPECIALISTA 2 EN ADQUISICIONES </t>
  </si>
  <si>
    <t>98. ESPECIALISTA ADQUISICIONES 1 NORMAS DEL BID</t>
  </si>
  <si>
    <t>97. ASISTENTE ADMINISTRATIVO</t>
  </si>
  <si>
    <t>ELABORACION DE EXPEDIENTE TECNICO DE OBRA</t>
  </si>
  <si>
    <t>96. CP-SM-1-2021-8I1000-1
SERVICIO DE CONSULTORÍA PARA LA ELABORACIÓN DEL SALDO DEL EXPEDIENTE TÉCNICO DE OBRA DEL PROYECTO DE INVERSIÓN PÚBLICA CON CUI 2376860: CREACIÓN DEL CENTRO DE ENTRENAMIENTO CANINO DE LA SUNAT PARA EL CONTROL ADUANERO A NIVEL NACIONAL EN EL DISTRITO DE LA ESPERANZA - PROVINCIA DE TRUJILLO - DEPARTAMENTO DE LA LIBERTAD (***)</t>
  </si>
  <si>
    <t xml:space="preserve">CONSORCIO MURARIA
20600896394 - MURARIA E.I.R.L
10181406157 - MIRANDA FIGUEROA ANGEL MARTIN
</t>
  </si>
  <si>
    <t>CONSORCIO CONSULTOR SAN JUAN
10096883728 - HUARHUA YPARRAGUIRRE LUIS MODESTO
20517493911 - DISCONSUP S.A.C.</t>
  </si>
  <si>
    <t>94. AS-SM-7-2021-8I1000-1
SERVICIO DE CONSULTORÍA PARA LA ELABORACIÓN DEL EXPEDIENTE TÉCNICO PARA LA EJECUCIÓN DE LA OBRA DE SUMINISTRO E INSTALACIÓN DE BALANZA, REMODELACIÓN DE PAVIMENTO Y CONSTRUCCIÓN DE COBERTURAS EN ZONA DE CONTROL DE VEHÍCULOS DE TRANSPORTE DE CARGA EN EL CEBAF DESAGUADERO</t>
  </si>
  <si>
    <t>SUPERVSION DE OBRA</t>
  </si>
  <si>
    <t>10013182146 - ÑACA BAILON HERNAN</t>
  </si>
  <si>
    <t>93. AS-SM-6-2021-8I1000-1
 CONSULTORÍA DE OBRA: SUPERVISIÓN DE LA OBRA: CERCO PERIMÉTRICO EN LA INTENDENCIA DE ADUANA MOLLENDO</t>
  </si>
  <si>
    <t>CONSORCIO MURARIA :
20600896394 - MURARIA E.I.R.L y  
10181406157 - MIRANDA FIGUEROA ANGEL MARTIN</t>
  </si>
  <si>
    <t>92.AS-SM-2-2021-8I1000
SERVICIO DE ACTUALIZACIÓN DEL PRESUPUESTO Y CRONOGRAMAS DEL EXPEDIENTE TÉCNICO DE OBRA DE LA IOARR REHABILITACIÓN Y REFACCIÓN DEL ALMACÉN DE LA INTENDENCIA REGIONAL LA LIBERTAD, DISTRITO TRUJILLO, PROVINCIA TRUJILLO, DEPARTAMENTO LA LIBERTAD - CUI 2424033</t>
  </si>
  <si>
    <t>SUPERVISION DE OBRA</t>
  </si>
  <si>
    <t>CONSORCIO MONARCA
10214526595 - SOLDEVILLA CHOQUE CARLOS ENRIQUE y 10404313598 - HUERTAS JARA ALEXANDER PRIMITIVO</t>
  </si>
  <si>
    <t>91. AS-SM-4-2021-SUNAT/8I1000
CONSULTORÍA DE OBRA: SUPERVISIÓN DE LA OBRA: REHABILITACIÓN Y MANTENIMIENTO DE PAVIMENTOS DE VÍAS AUXILIARES INTERNAS DEL PUESTO DE CONTROL - PUCUSANA</t>
  </si>
  <si>
    <t>10079490291 - CASAFRANCA SALGADO GINA MARIA</t>
  </si>
  <si>
    <t>90. CD -2-2021-SUNAT/8I1000
SERVICIO DE CONSULTORÍA DE OBRAS PARA LA ELABORACIÓN DEL EXPEDIENTE TÉCNICO DE OBRA REHABILITACIÓN DEL PUESTO DE CONTROL ADUANERO QUEBRADA CARPITAS - CU 2392941</t>
  </si>
  <si>
    <t>CONSORCIO VIAL ANCON: (10164586222 - MARTINEZ GONZALES RODOLFO VALENTINO y 10167886707 - LIZA MORI WALTER)</t>
  </si>
  <si>
    <t>89. AS-SM-3-2021-SUNAT/8I1000
SERVICIO DE SUPERVISION DE LA OBRA: REHABILITACION Y MANTENIMIENTO DE PAVIMENTOS DE VIAS AUXILIARES INTERNAS DEL PUESTO DE CONTROL - ANCON</t>
  </si>
  <si>
    <t>CONSORCIO MURARIA
20600896394 - MURARIA E.I.R.L y 
10181406157 - MIRANDA FIGUEROA ANGEL MARTIN</t>
  </si>
  <si>
    <t>88. AS-SM-1-2021-SUNAT/8I1000
CONSULTORÍA DE OBRA: ELABORACIÓN DEL EXPEDIENTE TÉCNICO DE OBRA PARA LA REHABILITACIÓN DE AMBIENTE PARA COMEDOR EN LA SEDE INSTITUCIONAL DE ADUANAS DE CHUCUITO, DISTRITO DEL CALLAO, PROVINCIA CONSTITUCIONAL DEL CALLAO, DEPARTAMENTO CALLAO - CUI: 2392678</t>
  </si>
  <si>
    <t xml:space="preserve">20522161331 - MORENO CONSULTORES SRL </t>
  </si>
  <si>
    <t>10101999039 - EDUARDO RAUL DEXTRE MORIMOTO</t>
  </si>
  <si>
    <t xml:space="preserve">20601137628- CONURMA INGENIEROS CONSULTORIES S.L - SUCURSAL DEL PERU </t>
  </si>
  <si>
    <t>85. CP N° 46-2018-SUNAT/8B1200
SUPERVISIÓN DE LA OBRA “REFACCIÓN INTEGRAL DE LA SEDE DEL ARCHIVO CENTRAL SAN LUIS”</t>
  </si>
  <si>
    <t>84. CP N° 58-2018-SUNAT/8B1200
SERVICIO DE SUPERVISION DE LA OBRA REHABILITACION DE LA SEDE INTENDENCIA REGIONAL PIURA</t>
  </si>
  <si>
    <t xml:space="preserve">CONSORCIO JSU-CHAVEZ
20605226583-CONSORCIO JSU-CHAVEZ                                                                                                                                  </t>
  </si>
  <si>
    <t>83. CP N° 56-2019-SUNAT/8B1200
SERVICIO DE SUPERVISIÓN DE OBRA: DEFENSA COSTERA DE LA SEDE SUNAT CHUCUITO - CALLAO - LIMA</t>
  </si>
  <si>
    <t>82. CP SM 1-2018-8F0000
SUPERVISIÓN DE LA OBRA: “MEJORAMIENTO DEL CENTRO DE SERVICIOS AL CONTRIBUYENTE Y CENTRO DE CONTROL Y FISCALIZACIÓN DE TACNA” – SNIP 195992</t>
  </si>
  <si>
    <t>CONSORCIO AMAZONIA :
10251808967 - ALANOCA ARAGON BERNARDO Y 10239125412 - ROZAS LATORRE JOSE LUIS</t>
  </si>
  <si>
    <t>81. CP-SM-7-2020-8I1000-1
SUPERVISIÓN DE OBRA: REHABILITACIÓN DE LA SEDE DE LA INTENDENCIA REGIONAL DE MADRE DE DIOS</t>
  </si>
  <si>
    <t>20106832111 - GALLEGOS, CASABONNE, ARANGO, QUESADA, INGENIEROS CIVILES S.A.C. / G.C.A.Q. INGENIEROS CIVILES S.A.C.</t>
  </si>
  <si>
    <t>80. CP 6-2020-SUNAT/8F0000
SERVICIO DE CONSULTORÍA PARA LA ELABORACIÓN DEL EXPEDIENTE TÉCNICO DE OBRA DEL PROYECTO DE INVERSIÓN PÚBLICA CON CUI: 2151569 CREACIÓN DEL NUEVO CENTRO DE SERVICIO AL CONTRIBUYENTE Y CENTRO DE CONTROL Y FISCALIZACIÓN EN LA ZONA ESTE 2 DE LIMA METROPOLITANA</t>
  </si>
  <si>
    <t>10167636191 - ACUÑA SANTISTEBAN LUIS IVAN</t>
  </si>
  <si>
    <t>SUPERVISION DE ELABORACION DE EXPEDIENTE TECNICO DE OBRA</t>
  </si>
  <si>
    <t>20100356270 - CUMBRA INGENIEROS CONSULTORES</t>
  </si>
  <si>
    <t>78. CP 5-2020-SUNAT/8F0000
SERVICIO DE CONSULTORÍA PARA LA SUPERVISIÓN DE LA ELABORACIÓN DEL EXPEDIENTE TÉCNICO DE OBRA DEL PROYECTO DE INVERSIÓN PÚBLICA CON CUI 2300104: MEJORAMIENTO DE LOS SERVICIOS DE SOLUCIONES DE TECNOLOGÍA PARA LA ATENCIÓN DE USUARIOS DE LA SUNAT, DISTRITO DE LIMA, PROVINCIA DE LIMA, DEPARTAMENTO DE LIMA</t>
  </si>
  <si>
    <t>CONSORCIO DEXSA :
10101999039 - DEXTRE MORIMOTO EDUARDO RAUL
15552917992 - SANCHEZ HORNEROS GOMEZ ANTONIO</t>
  </si>
  <si>
    <t>77. CP-SM-4-2020-SUNAT/8F0000
SERVICIO DE CONSULTORÍA DE OBRA PARA LA ELABORACIÓN DEL EXPEDIENTE TÉCNICO DE OBRA DEL PROYECTO DE INVERSIÓN PÚBLICA CON CUI 2300104: MEJORAMIENTO DE LOS SERVICIOS DE SOLUCIONES TECNOLÓGICAS PARA USUARIOS DE LA SUNAT, DISTRITO DE LIMA, PROVINCIA DE LIMA, DEPARTAMENTO DE LIMA</t>
  </si>
  <si>
    <t>20510286864  - MEGAPROYECT CONSULTORES S.A.C.</t>
  </si>
  <si>
    <t>CONSORCIO ESTUDIO CANES :
20393230879 - SERVICIOS GENERALES ASCONSULT S.R.L.
10408417479 - BRAVO MONDOÑEDO JOAN CARLO</t>
  </si>
  <si>
    <t>75. CP-SM-2-2020-SUNAT/8F0000
CONTRATACIÓN DEL SERVICIO DE CONSULTORÍA PARA LA ELABORACIÓN DEL EXPEDIENTE TÉCNICO DE OBRA DEL PROYECTO DE INVERSIÓN PÚBLICA CON CUI 2376860: CREACIÓN DEL CENTRO DE ENTRENAMIENTO CANINO DE LA SUNAT PARA EL CONTROL ADUANERO A NIVEL NACIONAL EN EL DISTRITO DE LA ESPERANZA, PROVINCIA DE TRUJILLO, DEPARTAMENTO DE LA LIBERTAD</t>
  </si>
  <si>
    <t>CONSORCIO SUPERVISOR A Y D :
10167636191 - ACUÑA SANTISTEBAN LUIS IVAN
15552917992 - SANCHEZ HORNEROS GOMEZ ANTONIO</t>
  </si>
  <si>
    <t>FIRMA CONSULTORA</t>
  </si>
  <si>
    <t xml:space="preserve"> -</t>
  </si>
  <si>
    <t>TECNICA INGENIEROS S.R.L (20124280657)</t>
  </si>
  <si>
    <t>CELERITECH SOLUTIONS S.A.C. (20510325860)</t>
  </si>
  <si>
    <t>NETCOMP ITSM S.A.C. (20537076535)</t>
  </si>
  <si>
    <t>CICLUS GROUP SOCIEDAD ANONIMA CERRADA - CICLUS GROUP S.A.C. (20512170472)</t>
  </si>
  <si>
    <t>INNOVA TA SOCIEDAD ANONIMA CERRADA-INNOVA TA S.A.C. (20601289297)</t>
  </si>
  <si>
    <t>SOMOS AGILES CONSULTORES S.A.C. (20605791922)</t>
  </si>
  <si>
    <t>GIOVERA S.A.C. (20518443357)</t>
  </si>
  <si>
    <t>ZAT CONSULTING S.A.C. - ZAT S.A.C. (20601509785)</t>
  </si>
  <si>
    <t>TERADATA CHILE TECNOLOGIAS DE INFORMACION LIMITADA-SUCURSAL DEL PERU (20600008740)</t>
  </si>
  <si>
    <t>AITIL ASESORES EN ITIL S.A.C. (20455766983)</t>
  </si>
  <si>
    <t>63. EVALUACION DE NIVEL DE MADUREZ DE PROCESOS EN EL MARCO DEL MODELO DE BUENAS PRACTICAS EN GESTION DE SERVICIOS DE TI BAJO EL ENFOQUE DE ITL PARA EL PERIODO 2020. CONTRATACIONE</t>
  </si>
  <si>
    <t>ICONTEC DEL PERU S.R.L. (20502036549)</t>
  </si>
  <si>
    <t>62. SERVICIO DE AUDITORIA PARA LA CERTIFICACION ISO 9001-2015 . CONTRATACIONES</t>
  </si>
  <si>
    <t>INNOVACIONES TECNOLOGICAS TAMPU S.A.C. (20602825419)</t>
  </si>
  <si>
    <t>DEEP SECURITY DEL PERU S.A.C. (20600837622)</t>
  </si>
  <si>
    <t>58. IDENTIFICACION DE BRECHAS TECNOLOGICAS EN LOS SISTEMAS INFORMATICOS DE SUNAT CON LA FINALIDAD DE DETERMINAR EL NIVEL DE EXPOSICION E IDENTIFICAR LAS VULNERABILIDADES. CONTRATACIONES</t>
  </si>
  <si>
    <t>JT INGENIEROS CONSULTORES-EJECUTORES S.A.C. - JTICE S.A.C. (20601543410)</t>
  </si>
  <si>
    <t>DCV CONSULTORES Y SERVICIOS GENERALES SOCIEDAD ANONIMA CERRADA (20548335630)</t>
  </si>
  <si>
    <t>FIRMUX DIGITAL S.A.C. (20602650244)</t>
  </si>
  <si>
    <t>CARAL PERU SOCIEDAD ANONIMA (20521681471)</t>
  </si>
  <si>
    <t>CAMBIO Y GERENCIA S.A.C (20544203313)</t>
  </si>
  <si>
    <t>BERAMAR GROUP S.A.C. (20517341909)</t>
  </si>
  <si>
    <t>INNOVATE DC S.A.C. (20557140965)</t>
  </si>
  <si>
    <t>HENKA COMPANY S.A.C. (20600090128)</t>
  </si>
  <si>
    <t>46. SERVICIO PARA EL DESARROLLO DEL DIAGNOSTICO FISICO FUNCIONAL DE LA SEDE SUNAT UBICADO EN LA AV. LUNA ARRIETA 775 - HUACHO. CONTRATACIONES</t>
  </si>
  <si>
    <t>ROBOTIC AIR SYSTEMS S.A.C. (20514704199)</t>
  </si>
  <si>
    <t>44. SERVICIO DE REVISION Y ANALISIS DE LAS CAPACIDADES DE LA INSI PARA LA TERCERIZACION DE SERVICIOS BASADOS EN LA NORMA ISO 37500. CONTRATACIONES</t>
  </si>
  <si>
    <t>GRAVICK GLOBAL S.A.C. (20604196168)</t>
  </si>
  <si>
    <t>43. SERVICIO DE DISEÑO DE PROYECTOS " CORREDOR SEGURO" QUE PERMITA TENER LA TRAZABILIDAD Y EL CONTROL DE LA CARGA QUE ENTRA Y SALE A LOS PUERTOS DE LA JURISDICCION DE LA IAMC / ENE 2020</t>
  </si>
  <si>
    <t>MAR PUBLICIDAD S.A.C. (20544990781)</t>
  </si>
  <si>
    <t>GRUPO ELECTRODATA S.A.C. (20516530686)</t>
  </si>
  <si>
    <t>41. SERVICIO DE REVISION Y AFINAMIENTO DE CONFIGURACION Y SOLUCION F5 Y MEJORAMIENTO DE POLITICAS EN ASPECTOS DE SEGURIDAD INFORMATICA. CONTRATACIONES</t>
  </si>
  <si>
    <t>ESELCO INGENIEROS SOCIEDAD ANONIMA CERRADA - ESELCO INGENIEROS S.A.C. (20524877229)</t>
  </si>
  <si>
    <t>40. SERVICIO DE CONBSULTORIA PARA LA ELABORACION DE EXPEDIENTE TECNICO PARA REEMPLAZO DE CHILLER DE LA IR LAMBAYEQUE. CONTRATACIONES</t>
  </si>
  <si>
    <t>PALOMINO SUAREZ JUSTO (10254019513)</t>
  </si>
  <si>
    <t>SOTO FLORES JOEL (10096508501)</t>
  </si>
  <si>
    <t>HUARANCA DELGADO HUBER (10408914600)</t>
  </si>
  <si>
    <t>37. SERVICIO DE SEGUIMIENTO DE ACTIVIDADES DE MANTENIMIENTO DE INFRAESTRUCTURA</t>
  </si>
  <si>
    <t>BERMUDEZ MORALES CARLOS ALBERTO (17256333694)</t>
  </si>
  <si>
    <t>36. SERVICIO DE CONSULTOR EXTERNO PARA LA VERIFICACION Y EVALUACION DE LAS PRENDAS CALZADO Y ACCESORIOS DEL VESTUARIO INSTITUCIONAL. CONTRATACIONES</t>
  </si>
  <si>
    <t>ZAVALA ROQUE JHON CARLOS (10410875085)</t>
  </si>
  <si>
    <t>35. SERVICIO DE UN PROFESIONAL ESPECIALIZADO EN DISEÑO IMPLEMENTACION DE INFRAESTRUCTURA Y OPERACION DE CENTRO DE PROCESAMIENTO DE DATOS (DATACENTER) EN LA CIUDAD DE LIMA. CONTRATACIONES</t>
  </si>
  <si>
    <t>HOYOS VALLEJOS MARIA DE FATIMA (10455680218)</t>
  </si>
  <si>
    <t>34. LEVANTAMIENTO, EVALUACION INTEGRAL PARA LA INSPECCION TÉCNICA DE SEGURIDAD EN EDIFICACIONES (ITSE) Y OBTENCION DEL CERTIFICADO DE INSPECCION DE SEGURIDAD EN EDIFICACIONES (CITSE) DE LA IR LAMBAYEQUE / MAR 2021</t>
  </si>
  <si>
    <t>ILLESCAS PACHECO DANIEL ANDRES (10215323752)</t>
  </si>
  <si>
    <t>CRUZ CAHUANA MAXIMO (10013328655)</t>
  </si>
  <si>
    <t>32. SERVICIO DE CONSULTARIA EN INGENIERIA PARA LOS LOCALES DE SUNAT DE LA OFICINA DE SOPORTE ADMINISTRATIVO MADRE DE DIOS</t>
  </si>
  <si>
    <t>VASQUEZ SANCHEZ MARINO (10429017438)</t>
  </si>
  <si>
    <t>QUIROZ MADUEÑO GUSTAVO CARLOS (10405095918)</t>
  </si>
  <si>
    <t>RAYMI ROMAN LUIS EDUARDO (10157354227)</t>
  </si>
  <si>
    <t>28. EVALUACION DE SEGUIMIENTO DE LA ACREDITACION Y LA VERIFICACION DEL CUMPLIMIENTO DE LOS REQUERIMIENTOS DE LA GUIS DE ACREDITACION DE APLICACIONES DE SOFTWARE DE CLAVE PUBLICA VIGENTE, ELABORADO POR INDECOPI</t>
  </si>
  <si>
    <t>GARCIA SEBASTIANI JOHNNY EXEQUIEL (10102723959)</t>
  </si>
  <si>
    <t>TORRES ALVARADO PATRICIA LUCERO (10417316014)</t>
  </si>
  <si>
    <t>26. SERVICIO DE ELABORACION DE DOCUMENTACION TÉCNICA DE DIAGNOSTICO Y PROPUESTA INTEGRAL DE REHABILITACION DEL PUESTO DE CONTROL IÑAPARI - MADRE DE DIOS.</t>
  </si>
  <si>
    <t>GONZALES VARGAS HANS MICHAEL (10710179731)</t>
  </si>
  <si>
    <t>24. SERVICIO DE CONSULTARIA EN INGENIERIA PARA LOS LOCALES DE SUNAT DE LA OFICINA DE SOPORTE ADMINISTRATIVO MADRE DE DIOS</t>
  </si>
  <si>
    <t>ALBUJAR NUÑEZ JOSE PABLO (10413218697)</t>
  </si>
  <si>
    <t>LOZANO GONZALES JOSE MANUEL (10406982934)</t>
  </si>
  <si>
    <t>SANTOS BECERRA ALLAN FREDY (10403601689)</t>
  </si>
  <si>
    <t>18. DETERMINACION DE COSTOS DE CERTIFICACION DE LOS PROGRAMAS DE ESTUDIO Y DE ACTUALIZACION PARA REPRESENTANTE ADUANERO Y AUXILIAR DE DESPACHO. CONTRATACIONES</t>
  </si>
  <si>
    <t>17. SERVICIO DE CONSULTOR EXTERNO PARA LA VERIFICACION Y EVALUACION DE LAS PRENDAS, CALZADO Y ACCESORIOS DEL VESTUARIO INSTITUCIONAL. CONTRATACIONES</t>
  </si>
  <si>
    <t>NUÑEZ LEYVA RICARDO JOSE MANUEL (10296317883)</t>
  </si>
  <si>
    <t>HINOJOSA VEGA EDGAR MIGUEL (10004093211)</t>
  </si>
  <si>
    <t>15. SERVICIO PARA LA ELABORACION DE INFORME TÉCNICO PARA CONSOLIDACION ESTRUCTURAL DE INMUEBLE MONUMENTAL DE LA ADUANA MAYOR DE TACNA / FEB - MAR 2020</t>
  </si>
  <si>
    <t>OLORTEGUI PIÑA DELIA YESSENIA (10461041847)</t>
  </si>
  <si>
    <t>11. SERVICIO DE ASISTNCIA TECNICA PARA IMPLEMENTACION DE MEJORAS A INFRAESTRUCTURA. CONTRATACIONES</t>
  </si>
  <si>
    <t>AGUILAR ALCARRAZ GINO BREHAN (10469664177)</t>
  </si>
  <si>
    <t>10. SERVICIO DE CONTRATACION DE CONSULTOR PARA ASISTENCIA EN EL PROCEDIMIENTO DE RENOVACION DE ACREDITACION DEL SOFTWARE DE FIRMA DIGITAL DE SUNAT. CONTRATACIONES</t>
  </si>
  <si>
    <t>MUÑOZ CHOQUE MAYBET ROSALIT (10404930121)</t>
  </si>
  <si>
    <t>9. SERVICIO DE PROFESIONAL EN DERECHO PARA LA EVALUACION, SEGUIMIENTO Y ANALISIS DE OTRAS MODIFICACIONES AL CONTRATO EN EL MARCO DE LA LEY DE CONTRATACIONES DEL ESTADO. CONTRATACIONES</t>
  </si>
  <si>
    <t>ZUÑIGA VALENCIA OSCAR RICARDO (10076220285)</t>
  </si>
  <si>
    <t>CERRON MORENO DANIEL ALCIDES (10102121134)</t>
  </si>
  <si>
    <t>7. SERVICIO DE ESPECIALISTA EN CONTRATACIONES DEL ESTADO. CONTRATACIONES</t>
  </si>
  <si>
    <t>GONGORA CHIRINOS CARLOS ALBERTO (10082550866)</t>
  </si>
  <si>
    <t xml:space="preserve">6. SERVICIO DE EJECUCION DE CONTRATOS DE MANTENIMIENTO DE LOCALES. </t>
  </si>
  <si>
    <t>TIRADO HINOJOSA EDUARDO MALCO (10098250820)</t>
  </si>
  <si>
    <t>CHACALTANA URIBE FERNANDO GABRIEL (10422829615)</t>
  </si>
  <si>
    <t>4. SERVICIO DE EVALUACION ESTRUCTURAL DEL EDIFICIO DE LA SEDE AYABACA ICA -SUNAT</t>
  </si>
  <si>
    <t>M &amp; T CORPORATION DEL PERU S.A.C. (20600832574)</t>
  </si>
  <si>
    <t>3. SERVICIO DE CONSULTORÍA ESPECIALIZADA PARA LA EVALUACIÓN DEL NIVEL DE MADUREZ DE CINCO PROCESOS DE SERVICIOS TI DE LA INTENDENCIA NACIONAL DE SISTEMAS DE INFORMACIÓN (INSI)</t>
  </si>
  <si>
    <t>2. SERVICIO DE CONSULTORÍA ESPECIALIZADA PARA LA IDENTIFICACIÓN Y EVALUACIÓN DE VULNERABILIDADES DE SEGURIDAD EXISTENTES EN SISTEMAS INFORMÁTICOS DE LA SUNAT</t>
  </si>
  <si>
    <t>CAMBIO Y GERENCIA S.A.C. (20544203313)</t>
  </si>
  <si>
    <t>ACTIVIDADES DE PROCESOS</t>
  </si>
  <si>
    <t>CONSULTOR FINANCIERO FASE FORMULACIÓN IPC PTAR CAJAMARCA</t>
  </si>
  <si>
    <t>VELASQUEZ LLATAS FRANCISCO (08817970)</t>
  </si>
  <si>
    <t>CONTRATACIÓN DE CONSULTOR FINANCIERO FASE FORMULACIÓN IPC PTAR CAJAMARCA</t>
  </si>
  <si>
    <t>ASESOR TÉCNICO, ECONÓMICO - FINANCIERO PARA LA FASE DE ESTRUCTURACIÓN DE LA IPC ANILLO VIAL PERIFÉRICO</t>
  </si>
  <si>
    <t>STEER DAVIES &amp; GLEAVE CHILE LIMITADA (30000006190)</t>
  </si>
  <si>
    <t>CONTRATACIÓN DE ASESOR TÉCNICO, ECONÓMICO - FINANCIERO PARA LA FASE DE ESTRUCTURACIÓN DE LA IPC ANILLO VIAL PERIFÉRICO</t>
  </si>
  <si>
    <t>ACCIONES ADMINISTRATIVAS</t>
  </si>
  <si>
    <t>VERA BULLON AGUSTINA DEL ROCIO (06796394)</t>
  </si>
  <si>
    <t>CONTRATACIÓN CONSULTOR TÉCNICO FASE FORMULACIÓN PTAR CAJAMARCA</t>
  </si>
  <si>
    <t>LAGOS PINTO HUGO JAVIER (08124733)</t>
  </si>
  <si>
    <t>ELABORACIÓN DEL PLAN DE CONTINUIDAD OPERATIVA (PCO) DE PROINVERSIÓN</t>
  </si>
  <si>
    <t>UNIVERSIDAD ESAN (20136507720)</t>
  </si>
  <si>
    <t>CONTRATACIÓN DEL SERVICIO DE ASESORÍA INTEGRAL PARA LAS INICIATIVAS PRIVADAS COFINANCIADAS DE COLEGIOS DE ALTO RENDIMIENTO</t>
  </si>
  <si>
    <t>AHANE AHANE VICTOR (06123218)</t>
  </si>
  <si>
    <t>CONTRATACIÓN DE SERVICIO ESPECIALIZADO PARA LA ELABORACIÓN DEL INFORME TÉCNICO DE LOS PROYECTOS “REPOTENCIACIÓN DE LA LÍNEA DE TRANSMISIÓN CARABAYLLO - CHIMBOTE - TRUJILLO 500 KV” Y “COMPENSADOR REACTIVO VARIABLE +400/-150 MVAR EN SUBESTACIÓN TRUJILLO 500 KV”, ASÍ COMO EL ORDENAMIENTO DE SU ACERVO DOCUMENTARIO, QUE INCLUYE LOS REGISTROS DE ENVÍO DE INFORMACIÓN.</t>
  </si>
  <si>
    <t>BADALSA INGENIEROS CONSULTORES SOCIEDAD ANONIMA - BADALSA INGENIEROS CONSULTORES S.A. (20101988016)</t>
  </si>
  <si>
    <t>CONTRATACIÓN DE LOS SERVICIOS DE CONSULTORÍA PARA LA FORMULACIÓN DEL PROYECTO DE INVERSIÓN PÚBLICA, ESTRUCTURACIÓN Y PROMOCIÓN DEL PROCESO DE PROMOCIÓN DE LA INVERSIÓN PRIVADA DEL PROYECTO "MEJORAMIENTO DE LOS SERVICIOS TURÍSTICOS PÚBLICOS DEL PARQUE ARQUEOLÓGICO CHOQUEQUIRAO"</t>
  </si>
  <si>
    <t>TP INVEST SOCIEDAD ANONIMA CERRADA (20524652065)</t>
  </si>
  <si>
    <t>COTINEX CONTRATISTAS GENERALES S.A.C. COTCOGE S.A.C. (20425550706)</t>
  </si>
  <si>
    <t>KPMG ASESORES SOCIEDAD CIVIL DE RESPONSABILIDAD LIMITADA (20393024039)</t>
  </si>
  <si>
    <t>DISEÑO MACRO CURRICULAR DEL PROGRAMA DE ESPECIALIZACIÓN EN GESTIÓN DE PROYECTOS DE DESARROLLO SOCIAL CON PARTICIPACIÓN DE LA INVERSIÓN PRIVADA DEL PLAN DE FORTALECIMIENTO DE CAPACIDADES PROINVERSIÓN-ENAP 2021</t>
  </si>
  <si>
    <t>RODRIGUEZ PIAZZE HECTOR RENE ANSELMO (23993165)</t>
  </si>
  <si>
    <t>SERVICIO DE CONSULTORÍA ESPECIALIZADA PARA EL DISEÑO MACRO CURRICULAR DEL PROGRAMA DE ESPECIALIZACIÓN EN GESTIÓN DE PROYECTOS DE DESARROLLO SOCIAL CON PARTICIPACIÓN DE LA INVERSIÓN PRIVADA DEL PLAN DE FORTALECIMIENTO DE CAPACIDADES PROINVERSIÓN-ENAP 2021</t>
  </si>
  <si>
    <t>CANCINO CASTAÑEDA SHEYLA ARLETI (73007925)</t>
  </si>
  <si>
    <t>APOYO LEGAL A LA SUB DIRECCIÓN DE GESTIÓN DEL CONOCIMIENTO</t>
  </si>
  <si>
    <t>ALPHIL CONSULTORES S.R.L. (20494294363)</t>
  </si>
  <si>
    <t>REPLANTEAR Y MONUMENTAR EL PERIMÉTRICO INSCRITO DEL PREDIO ASIGNADO AL COLEGIO DE ALTO RENDIMIENTO (COAR) DE HUANCAVELICA.</t>
  </si>
  <si>
    <t>ESTUDIO Y DIAGNOSTICO SOCIAL EN LA ETAPA POST CONVOCATORIA A CONCURSO PÚBLICO EN EL ÁMBITO DE LOS PROYECTOS HOSPITALES ESPECIALIZADOS DE ESSALUD DE NUEVO CHIMBOTE Y PIURA</t>
  </si>
  <si>
    <t>VICTORERO CUYA KATIE ANA (07897789)</t>
  </si>
  <si>
    <t>SERVICIO DE ASESORÍA EXTERNA PARA EL ESTUDIO Y DIAGNOSTICO SOCIAL EN LA ETAPA POST CONVOCATORIA A CONCURSO PÚBLICO EN EL ÁMBITO DE LOS PROYECTOS HOSPITALES ESPECIALIZADOS DE ESSALUD DE NUEVO CHIMBOTE Y PIURA</t>
  </si>
  <si>
    <t>CHAMORRO ATALAYA YESSENIA DEL PILAR (43290623)</t>
  </si>
  <si>
    <t>CONTRATACIÓN DE SERVICIO DE UN PROFESIONAL PARA BRINDAR SOPORTE A LAS ACCIONES DE IMPLEMENTACIÓN DE LA NORMA TÉCNICA PARA LA GESTIÓN DE LA CALIDAD DE SERVICIOS</t>
  </si>
  <si>
    <t>CONSORCIO HASKONING ECSA (20602915892)</t>
  </si>
  <si>
    <t>CONTRATACIÓN DE UN CONSULTOR PARA LA EVALUACIÓN DE LA INICIATIVA PRIVADA AUTOFINANCIADA DENOMINADA "NUEVO TERMINAL PORTUARIO DE SAN JUAN DE MARCONA"</t>
  </si>
  <si>
    <t>CHANG MEDINA ALFONSO ANTONIO (40912135)</t>
  </si>
  <si>
    <t>SERVICIO DE CONSULTORÍA ALTAMENTE ESPECIALIZADA EN LOS ASPECTOS FINANCIEROS DE LOS PROYECTOS DE TRANSMISIÓN ELÉCTRICA, ENCARGADOS A PROINVERSIÓN.</t>
  </si>
  <si>
    <t>LAZO VELARDE LUIS MIGUEL (08208060)</t>
  </si>
  <si>
    <t>SERVICIO DE CONSULTORÍA ALTAMENTE ESPECIALIZADA PARA LOS PROYECTOS, EN LOS ASPECTOS DE INGENIERÍA ELÉCTRICA. LA CONTRATACIÓN DE LA CONSULTORÍA PERMITIRÁ CUBRIR EL REQUERIMIENTO DE CONOCIMIENTO Y EXPERIENCIA EN LOS ASPECTOS TÉCNICOS DE LOS PROYECTOS, LOS MISMOS QUE SE ENCUENTRAN INCLUIDOS EN EL PROCESO DE PROMOCIÓN DE LA INVERSIÓN PRIVADA CONDUCIDO POR PROINVERSIÓN.</t>
  </si>
  <si>
    <t>CONSORCIO CHOQUEQUIRAO (20604677816)</t>
  </si>
  <si>
    <t>CONTRATACIÓN DE UN SERVICIO DE CONSULTORÍA PARA LA SUPERVISIÓN DE LOS ESTUDIOS DE INVERSIÓN PÚBLICA DEL PROYECTO “MEJORAMIENTO DE LOS SERVICIOS TURÍSTICOS PÚBLICOS DEL PARQUE ARQUEOLÓGICO DE CHOQUEQUIRAO”</t>
  </si>
  <si>
    <t>LATHAM &amp; WATKINS LLP (30000006546)</t>
  </si>
  <si>
    <t>CONTRATACIÓN DE LOS SERVICIOS DE CONSULTORÍA TÉCNICA PARA EL PROYECTO “MEJORAMIENTO Y AMPLIACIÓN DE LOS SERVICIOS DE RECOLECCIÓN, TRATAMIENTO Y DISPOSICIÓN FINAL DE AGUAS RESIDUALES EN SIETE DISTRITOS DE LA PROVINCIA DE HUANCAYO – DEPARTAMENTO DE JUNÍN”</t>
  </si>
  <si>
    <t>EVALUAR LA INICIATIVA PRIVADA EN PROYECTOS EN ACTIVOS "GESTION SOCIAL, DISEÑO Y EJECUCION DE PROYECTOS DE INFRAESTRUCTURA HIDRÁULICA, CONSTRUCCIÓN, IMPLEMENTACIÓN Y EXPLOTACIÓN DE LAS CONCESIONES MINERAS INTEGRANTES DEL YACIMIENTO TG-3 DEL PROYECTO EL ALGARROBO"</t>
  </si>
  <si>
    <t>HATCH ASOCIADOS S.A. (20264560706)</t>
  </si>
  <si>
    <t>CONTRATACIÓN DE UN ASESOR TÉCNICO PARA EVALUAR LA INICIATIVA PRIVADA EN PROYECTOS EN ACTIVOS "GESTION SOCIAL, DISEÑO Y EJECUCION DE PROYECTOS DE INFRAESTRUCTURA HIDRÁULICA, CONSTRUCCIÓN, IMPLEMENTACIÓN Y EXPLOTACIÓN DE LAS CONCESIONES MINERAS INTEGRANTES DEL YACIMIENTO TG-3 DEL PROYECTO EL ALGARROBO"</t>
  </si>
  <si>
    <t>RUNCO LEMBI LUCIA (07326040)</t>
  </si>
  <si>
    <t>ELABORACIÓN DEL INFORME TÉCNICO DEL PROYECTO CONTENIDO EN LA IPA PTAR LIMA NORTE, ASÍ COMO EL ORDENAMIENTO DE SU ACERVO DOCUMENTARIO, QUE INCLUYE LOS REGISTROS DE ENVÍO DE INFORMACIÓN .</t>
  </si>
  <si>
    <t>MEZA ROMAN EDGARD EMILIO (42175810)</t>
  </si>
  <si>
    <t>DISEÑO E IMPLEMENTACIÓN DE UNA METODOLOGÍA DE VALOR GANADO (HORAS HOMBRE)</t>
  </si>
  <si>
    <t>CONSORCIO CONSULTORES TRAMO 4 (20605652205)</t>
  </si>
  <si>
    <t>CONTRATACIÓN DE UN ASESOR INTEGRAL PARA EL PROYECTO LONGITUDINAL DE LA SIERRA TRAMO 4</t>
  </si>
  <si>
    <t>ALAUDA INGENIERIA S.A. SUCURSAL DEL PERU (20550412706)</t>
  </si>
  <si>
    <t>MAPEO Y PERFIL DE PLATAFORMAS INFORMATIVAS IN-TERNACIONALES ESPECIALIZADAS.</t>
  </si>
  <si>
    <t>BURSON COHN &amp; WOLFE PERÚ S.A.C. (20601171140)</t>
  </si>
  <si>
    <t>SERVICIO DE MAPEO Y PERFIL DE PLATAFORMAS INFORMATIVAS IN-TERNACIONALES ESPECIALIZADAS.</t>
  </si>
  <si>
    <t>SILVA TAMURA CLAUDIO SHINKYU (70454959)</t>
  </si>
  <si>
    <t>REALIZAR LA VERIFICACIÓN DE LA CONSISTENCIA DE LOS CONTENIDOS CONTRACTUALES Y LEGALES INCORPORADOS EN LAS VERSIONES DE CONTRATOS (VIC), INFORME DE EVALUACIÓN INTEGRADO (IEI) Y MATRICES DE OBSERVACIONES DE LAS ENTIDADES A LA VIC E IEI.</t>
  </si>
  <si>
    <t>ELABORACIÓN DE LA PROPUESTA DE CUADRO PARA LA ASIGNACIÓN DE PERSONAL PROVISIONAL CAP-P DE PROINVERSION Y EL INFORME DE SUSTENTO PARA SU APROBACIÓN</t>
  </si>
  <si>
    <t>TAMASHIRO &amp; RAMIREZ CONSULTORES SRLTDA (20349248132)</t>
  </si>
  <si>
    <t>CONSULTORÍA PARA LA ELABORACIÓN DE LA PROPUESTA DE CUADRO PARA LA ASIGNACIÓN DE PERSONAL PROVISIONAL CAP-P DE PROINVERSION Y EL INFORME DE SUSTENTO PARA SU APROBACIÓN</t>
  </si>
  <si>
    <t>PROMOCIÓN DE LA PARTICIPACIÓN COMUNITARIA EN EL PROYECTO OBRAS DE CABECERA Y CONDUCCIÓN PARA EL ABASTECIMIENTO DE AGUA POTABLE PARA LIMA – LIMA Y JUNÍN.</t>
  </si>
  <si>
    <t>MEZA VARGAS ZENAIDA (20087434)</t>
  </si>
  <si>
    <t>CONTRATACIÓN DE SERVICIO DE GESTOR SOCIAL PARA LA PROMOCIÓN DE LA PARTICIPACIÓN COMUNITARIA EN EL PROYECTO OBRAS DE CABECERA Y CONDUCCIÓN PARA EL ABASTECIMIENTO DE AGUA POTABLE PARA LIMA – LIMA Y JUNÍN.</t>
  </si>
  <si>
    <t>CORPORACION FINANCIERA INTERNACIONAL (3000005118)</t>
  </si>
  <si>
    <t>SERVICIO DE ASESORÍA FINANCIERA INTEGRAL PARA EL PROYECTO OBRAS DE CABECERA Y CONDUCCIÓN PARA EL ABASTECIMIENTO DE AGUA POTABLE PARA LIMA</t>
  </si>
  <si>
    <t>ARTHUR D. LITTLE MEXICANA, S. DE R.L. DE C.V. (30556213344)</t>
  </si>
  <si>
    <t>ARTHUR D. LITTLE SERVICES S.A.S. (30556213372)</t>
  </si>
  <si>
    <t>CONSULTOR TÉCNICO ESPECIALIZADO PARA LA FORMULACIÓN DE ESPECIFICACIONES TÉCNICAS DE COMPROMISO DE INVERSIÓN DEL PROCESO DE PROMOCIÓN DE LA INVERSIÓN PRIVADA DE LOS PROYECTOS “BANDAS 1,750 – 1,780 MHZ Y 2,150 – 2,180 MHZ” Y “BANDA 2,300 – 2,330 MHZ”</t>
  </si>
  <si>
    <t>BLUENOTE MANAGEMENT CONSULTING S.A. (3000000991)</t>
  </si>
  <si>
    <t>CONTRATACIÓN DE UN CONSULTOR TÉCNICO ESPECIALIZADO PARA LA FORMULACIÓN DE ESPECIFICACIONES TÉCNICAS DE COMPROMISO DE INVERSIÓN DEL PROCESO DE PROMOCIÓN DE LA INVERSIÓN PRIVADA DE LOS PROYECTOS “BANDAS 1,750 – 1,780 MHZ Y 2,150 – 2,180 MHZ” Y “BANDA 2,300 – 2,330 MHZ”</t>
  </si>
  <si>
    <t>PRO INVESTMENT DEVELOPMENT ADVISORS</t>
  </si>
  <si>
    <t>BLUENOTE MANAGEMENT CONSULTING COLOMBIA S.A.S.</t>
  </si>
  <si>
    <t>BLUENOTE MANAGEMENT CONSULTING COLOMBIA S.A.S. (30000004156)</t>
  </si>
  <si>
    <t>REALIZAR ACTIVIDADES ADMINISTRATIVAS Y SOPORTE SOCIOAMBIENTAL PARA LA SUBDIRECCIÓN DE ASUNTOS SOCIALES Y AMBIENTALES</t>
  </si>
  <si>
    <t>CARRANZA AVALOS LUISA MARIA (70557950)</t>
  </si>
  <si>
    <t>CONTRATACIÓN DEL SERVICIO DE UN/A PROFESIONAL PARA REALIZAR ACTIVIDADES ADMINISTRATIVAS Y SOPORTE SOCIOAMBIENTAL PARA LA SUBDIRECCIÓN DE ASUNTOS SOCIALES Y AMBIENTALES</t>
  </si>
  <si>
    <t>HERNANDEZ &amp; CIA. ABOGADOS SOCIEDAD CIVIL DE RESPONSABILIDAD LIMITADA (20432295754)</t>
  </si>
  <si>
    <t>ASESOR LEGAL PARA LA FASE DE ESTRUCTURACIÓN DE LA IPC ANILLO VIAL PERIFÉRICO</t>
  </si>
  <si>
    <t>J &amp; A GARRIGUES PERU SOCIEDAD CIVIL DE RESPONSABILIDAD LIMIT (20555113499)</t>
  </si>
  <si>
    <t>CONTRATACIÓN DE ASESOR LEGAL PARA LA FASE DE ESTRUCTURACIÓN DE LA IPC ANILLO VIAL PERIFÉRICO</t>
  </si>
  <si>
    <t>TAO TRANS ATMOSPHERIC OPERATIONS GMBH (30603768769)</t>
  </si>
  <si>
    <t>ELABORACIÓN DEL LIBRO BLANCO DE LOS PROYECTOS:  "PROYECTOS: “SUBESTACIÓN CHINCHA NUEVA DE 220/60 KV” Y “SUBESTACIÓN NAZCA NUEVA DE 220/60 KV”, ORDENAMIENTO TEMÁTICO DE SU ACERVO DOCUMENTARIO Y ELABORACIÓN DE LOS REGISTROS DE ENVIO DE LA INFORMACIÓN.</t>
  </si>
  <si>
    <t>GUARNIZ  GUTIERREZ  DENNIS SANTOS (41528686)</t>
  </si>
  <si>
    <t>BEJARANO ASTI CARLOS DANIEL (257209828)</t>
  </si>
  <si>
    <t>ELABORACIÓN DEL INFORME TÉCNICO Y ARREGLO TEMÁTICO  Y ELABORACIÓN DE REGISTROS DE ENVIO DE LA IP  “AUTOPISTA DEL SUR: ICA – DESVÍO QUILCA”</t>
  </si>
  <si>
    <t>ASEGURAMIENTO Y MEJORA CONTINUA CON RELACIÓN AL EMPLEO DE LOS INSTRUMENTOS DE GESTIÓN EN LA SUBDIRECCIÓN DE ASUNTOS SOCIALES Y AMBIENTALES.</t>
  </si>
  <si>
    <t>MATHEUS SAIRITUPAC ERICA AVELINA (09909158)</t>
  </si>
  <si>
    <t>CONTRATACIÓN DEL SERVICIO DE UN PROFESIONAL PARA EL ASEGURAMIENTO Y MEJORA CONTINUA CON RELACIÓN AL EMPLEO DE LOS INSTRUMENTOS DE GESTIÓN EN LA SUBDIRECCIÓN DE ASUNTOS SOCIALES Y AMBIENTALES.</t>
  </si>
  <si>
    <t>RECOJO DE INFORMACIÓN Y ANÁLISIS CUALITATIVO EN EL MARCO DEL PROYECTO CER LIMA METROPOLITANA</t>
  </si>
  <si>
    <t>TARRILLO VELASQUEZ JAVIER GUSTAVO (42726433)</t>
  </si>
  <si>
    <t>CONTRATACIÓN DEL SERVICIO DE UN/A PROFESIONAL PARA EL DISEÑO, RECOJO DE INFORMACIÓN Y ANÁLISIS CUALITATIVO EN EL MARCO DEL PROYECTO CER LIMA METROPOLITANA</t>
  </si>
  <si>
    <t>BROTONS ARACIL JOSE RAMON (60147992)</t>
  </si>
  <si>
    <t>CONSULTOR QUE VERIFIQUE LA ESTRUCTURACIÓN Y CONTENIDO DE LOS ESTUDIOS DEL PROYECTO AVP, QUE CONTENDRÁ LA SALA DE DATOS VIRTUAL, SIGA LOS ALINEAMIENTOS DE LAS NUEVAS TECNOLOGÍAS DE SISTEMATIZACIÓN DE LA INFORMACIÓN, EN LO QUE RESPECTA PARA EL TRATAMIENTO DE LOS EXPEDIENTES TÉCNICOS POR NIVELES DE SERVICIO Y EN LOS FORMATOS NECESARIOS PARA LA DETERMINACIÓN DE LA CONDICIÓN Y GESTIÓN DE ACTIVOS VIALES, SEGÚN LOS REQUERIMIENTOS TÉCNICOS NECESARIOS PARA QUE PUEDA SER INCLUIDA A POSTERIORI EN LA PLATAF</t>
  </si>
  <si>
    <t>CHAVEZ CORDOVA JAVIER VICENTE (08767810)</t>
  </si>
  <si>
    <t>CONTRATACIÓN DE UNA CONSULTORÍA ALTAMENTE ESPECIALIZADA EN LOS ASPECTOS DE INGENIERÍA ELÉCTRICA PARA  PROYECTOS DE TRANSMISIÓN ELÉCTRICA ENCARGADOS  Y PRÓXIMAS A SER ENCARGADOS A PROINVERSIÓN. LA CONTRATACIÓN DE LA CONSULTORÍA PERMITIRÁ CUBRIR EL REQUERIMIENTO DE CONOCIMIENTO Y EXPERIENCIA EN LOS ASPECTOS TÉCNICOS DEL PROYECTO.</t>
  </si>
  <si>
    <t>REFORZAMIENTO LEGAL REGISTAL EN EL PROCESO ELECCIONARIO DE LA COMUNIDAD CAMPESINA APÓSTOL JUAN BAUTISTA DE LOCUTO - AMBITO DEL PROYECTO EL ALGARROBO – ETAPA PRE DECLARATORIA DE INTERÉS</t>
  </si>
  <si>
    <t>CUBAS CABANILLAS DIANA (19238924)</t>
  </si>
  <si>
    <t>SERVICIO PROFESIONAL PARA EL REFORZAMIENTO LEGAL REGISTAL EN EL PROCESO ELECCIONARIO DE LA COMUNIDAD CAMPESINA APÓSTOL JUAN BAUTISTA DE LOCUTO - AMBITO DEL PROYECTO EL ALGARROBO – ETAPA PRE DECLARATORIA DE INTERÉS</t>
  </si>
  <si>
    <t>SOLUCIONES PRECISAS DE SISTEMAS S.A.C. (20501766811)</t>
  </si>
  <si>
    <t>CONSULTORÍA PARA LA ACTUALIZACIÓN DE DOCUMENTOS DE LA GESTIÓN POR PROCESOS: MAPA DE PROCESOS DE PROINVERSIÓN Y PROCEDIMIENTOS</t>
  </si>
  <si>
    <t>BARRON BRAVO FLOR DE GUADALUPE (16014918)</t>
  </si>
  <si>
    <t>SERVICIO PROFESIONAL PARA SEGUIMIENTO Y ANÁLISIS DE LAS CONDICIONES SOCIALES, ECONOMICAS Y POLITICAS A NIVEL DISTRITAL Y COMUNAL DEL AMBITO DEL PROYECTO EL ALGARROBO POST DEROGATORIA DE LOS D.S 027 -2020- EM Y D.S 028 -2020- EM Y PRE Y POST ELECCIONES GENERALES</t>
  </si>
  <si>
    <t>APOYO LEGAL A LA SUBDIRECCIÓN DE GESTIÓN DEL CONOCIMIENTO..</t>
  </si>
  <si>
    <t>LA CONTRATACIÓN DE UNA CONSULTORÍA ALTAMENTE ESPECIALIZADA EN LOS ASPECTOS DE INGENIERÍA ELÉCTRICA, QUE PERMITA CUBRIR EL REQUERIMIENTO DE CONOCIMIENTO Y EXPERIENCIA EN LOS ASPECTOS TÉCNICOS DE LA FASE DE FORMULACIÓN DE LOS PROYECTOS.</t>
  </si>
  <si>
    <t>IDENTIFICACION DE ROYECTOS EN ASOCIACIONES PÚBLICO PRIVADAS Y PROYECTOS EN ACTIVOS EN SIETE (07) GOBIERNOS REGIONALES – ZONA ESTEP</t>
  </si>
  <si>
    <t>ALBITRES ALVA LUIS ALBERTO (22965758)</t>
  </si>
  <si>
    <t>IDENTIFICACION DE PROYECTOS EN ASOCIACIONES PÚBLICO PRIVADAS Y PROYECTOS EN ACTIVOS EN SIETE (07) GOBIERNOS REGIONALES – ZONA NORT</t>
  </si>
  <si>
    <t>ESCOBEDO RUPAY JESUS MILTON (32780984)</t>
  </si>
  <si>
    <t>CONTRATACIÓN DE CONSULTORÍA ESPECIALIZADA PARA LOS PROYECTOS DE BANDAS DE ESPECTRO RADIOELÉCTRICO AWS-3 Y 2.3 GHZ</t>
  </si>
  <si>
    <t>IDENTIFICACIÓN DE PROYECTOS EN ASOCIACIONES PÚBLICO PRIVADAS Y PROYECTOS EN ACTIVOS EN SEIS (06) GOBIERNOS REGIONALES – ZONA OESTE</t>
  </si>
  <si>
    <t>RODRIGUEZ GIRALDEZ WILIAM PEDRO (19918340)</t>
  </si>
  <si>
    <t>IDENTIFICACION DE  PROYECTOS EN ASOCIACIONES PÚBLICO PRIVADAS Y PROYECTOS EN ACTIVOS EN
SIETE (07) GOBIERNOS REGIONALES – ZONA SUR</t>
  </si>
  <si>
    <t>OJEDA ALVAREZ YENESI (23993551)</t>
  </si>
  <si>
    <t>CORDERO MARQUEZ KENDRA SALLWA KUSI (45553762)</t>
  </si>
  <si>
    <t>SERVICIO DE CONSULTORÍA PARA LA EVALUACIÓN DE RIESGO POR INUNDACIÓN DEL TERRENO ASIGNADO AL COLEGIO DE ALTO RENDIMIENTO (COAR) DE CUSCO.</t>
  </si>
  <si>
    <t>DISEÑO, RECOJO DE INFORMACIÓN, PROCESAMIENTO Y ANÁLISIS EN EL MARCO DEL PROYECTO COAR CENTRO.</t>
  </si>
  <si>
    <t>SANI PILLCO ALVARO (41656167)</t>
  </si>
  <si>
    <t>SERVICIO DE PROFESIONAL EN TERRITORIO PARA EL DISEÑO, RECOJO DE INFORMACIÓN, PROCESAMIENTO Y ANÁLISIS EN EL MARCO DEL PROYECTO COAR CENTRO.</t>
  </si>
  <si>
    <t>ELABORACIÓN DEL INFORME DE EVALUACIÓN DE LA FASE DE FORMULACIÓN DE LA IPC CER SMP - COMAS</t>
  </si>
  <si>
    <t>SANTA CRUZ CASASOLA ENRIQUE MIGUEL (10762256)</t>
  </si>
  <si>
    <t>CONTRATACIÓN DE SERVICIO DE CONSULTORÍA PARA LA ELABORACIÓN DEL INFORME DE EVALUACIÓN DE LA FASE DE FORMULACIÓN DE LA IPC CER SMP - COMAS (PAGO DEL TERCER ENTREGABLE DE LA OS N° 00233-2020-S)</t>
  </si>
  <si>
    <t>BRAVO ORELLANA SERGIO RAFAEL (06053464)</t>
  </si>
  <si>
    <t>CONTRATACIÓN DE SERVICIO DE CONSULTORÍA PARA LA ELABORACIÓN DEL INFORME DE EVALUACIÓN DE LA FASE DE FORMULACIÓN DE LA IPC CER ATE - SJL (PAGO DEL TERCER ENTREGABLE DE LA OS N° 00204-2020-S)</t>
  </si>
  <si>
    <t xml:space="preserve">CONTRATACIÓN DE LOS SERVICIOS DE CONSULTORÍA TÉCNICA PARA EL PROYECTO “MEJORAMIENTO Y AMPLIACIÓN DE LOS SERVICIOS DE RECOLECCIÓN, TRATAMIENTO Y DISPOSICIÓN FINAL DE AGUAS RESIDUALES EN SIETE DISTRITOS DE LA PROVINCIA DE HUANCAYO – DEPARTAMENTO DE JUNÍN”
</t>
  </si>
  <si>
    <t>SOSA FLORES GUSTAVO ANTONIO (08844018)</t>
  </si>
  <si>
    <t>CONSULTORÍA PARA LA IMPLEMENTACIÓN DEL SISTEMA DE CONTROL INTERNO (SCI) EN PROINVERSIÖN Y SEGUIMIENTO A LAS RECOMENDACIONES DE LOS ÓRGANOS DE CONTROL, RESPECTO AL SCI.</t>
  </si>
  <si>
    <t>LATIN PACIFIC CAPITAL S.A. (20293651729)</t>
  </si>
  <si>
    <t>CONTRATACIÓN DE UN ASESOR DE TRANSACCIÓN PARA PROYECTOS DE TRANSMISIÓN ELÉCTRICA</t>
  </si>
  <si>
    <t>SENSIBILIZACIÓN Y SISTEMATIZACIÓN DE LA ESTRATEGIA SOCIAL DEL PROYECTO “MEJORAMIENTO DEL SISTEMA DE ALCANTARILLADO Y TRATAMIENTO DE AGUAS SERVIDAS DE LA CIUDAD DE PUERTO MALDONADO DISTRITO TAMBOPATA, PROVINCIA TAMBOPATA, DEPARTAMENTO MADRE DE DIOS” PREVIO A LA FIRMA DE CONTRATO</t>
  </si>
  <si>
    <t>ARAOZ NUÑEZ DEL PRADO SILVYA BERENICE (724518376)</t>
  </si>
  <si>
    <t>CONTRATACIÓN DEL SERVICIO DE GESTIÓN SOCIAL EN TERRITORIO PARA SENSIBILIZACIÓN Y SISTEMATIZACIÓN DE LA ESTRATEGIA SOCIAL DEL PROYECTO “MEJORAMIENTO DEL SISTEMA DE ALCANTARILLADO Y TRATAMIENTO DE AGUAS SERVIDAS DE LA CIUDAD DE PUERTO MALDONADO DISTRITO TAMBOPATA, PROVINCIA TAMBOPATA, DEPARTAMENTO MADRE DE DIOS” PREVIO A LA FIRMA DE CONTRATO</t>
  </si>
  <si>
    <t>CONTRATAR LOS SERVICIOS DE UN CONSULTOR FINANCIERO EXTERNO, QUE PERMITIRÁ A PROINVERSIÓN, EN LA FASE DE TRANSACCIÓN DE LOS PROYECTOS, CONTAR CON LOS INFORMES ECONÓMICO-FINANCIEROS PARA SUSTENTAR EL INFORME DE EVALUACIÓN INTEGRADO Y LA VERSIÓN FINAL DE LOS CONTRATOS DE CONCESIÓN DE LOS PROYECTOS.</t>
  </si>
  <si>
    <t>SERVICIIO DE ARRELO TEMATICO DEL ACERVO DOCUMENTARIO, ELABORACIÓN DE REGISTROS  DE ENVIO Y ELABORACIÓN DEL LIBROB BLANCO DE IPC PTAR TITICACA.  ESTE PEDIDO DEVIENE DE LA ORDEN DE SERVICIO 00048-2020-s (SALDO POR PAGAR (S/ 3,000) Y PRESTACIONES ADICIONALES (S/ 6,200) SOLICITADAS AL CONSULTOR POR EL USUARIO).</t>
  </si>
  <si>
    <t>SEGUIMIENTO Y  MONITOREO SOCIAL DEL PROYECTO EL ALGARROBO, PARA ASEGURAR EL  MANTENIMIENTO DE LAS CONDICIONES SOCIALES HASTA LA APROBACIÓN  DE LA VERSIÓN FINAL DEL CONTRATO</t>
  </si>
  <si>
    <t>SERVICIO DE ASESORÍA Y ASISTENCIA TÉCNICA PARA EL SEGUIMIENTO Y  MONITOREO SOCIAL DEL PROYECTO EL ALGARROBO, PARA ASEGURAR EL  MANTENIMIENTO DE LAS CONDICIONES SOCIALES HASTA LA APROBACIÓN  DE LA VERSIÓN FINAL DEL CONTRATO</t>
  </si>
  <si>
    <t>ELABORACIÓN DEL DIAGNÓSTICO SOCIAL, POLÍTICO Y CULTURAL EN EL ÁMBITO DE INTERVENCIÓN DEL PROYECTO: MEJORAMIENTO Y AMPLIACIÓN DE LOS SERVICIOS DE RECOLECCIÓN, TRATAMIENTO Y DISPOSICIÓN FINAL DE AGUAS RESIDUALES EN 7 DISTRITOS DE LA PROVINCIA DE HUANCAYO - DEPARTAMENTO DE JUNÍN</t>
  </si>
  <si>
    <t>ARRIETA DIAZ ARTURO (20089218)</t>
  </si>
  <si>
    <t>CONTRATACIÓN DE SERVICIO DE CONSULTORÍA PARA LA ELABORACIÓN DEL DIAGNÓSTICO SOCIAL, POLÍTICO Y CULTURAL EN EL ÁMBITO DE INTERVENCIÓN DEL PROYECTO: MEJORAMIENTO Y AMPLIACIÓN DE LOS SERVICIOS DE RECOLECCIÓN, TRATAMIENTO Y DISPOSICIÓN FINAL DE AGUAS RESIDUALES EN 7 DISTRITOS DE LA PROVINCIA DE HUANCAYO - DEPARTAMENTO DE JUNÍN</t>
  </si>
  <si>
    <t>SANCHEZ PORTUGAL RICHARD MANUEL (25844312)</t>
  </si>
  <si>
    <t>CONTRATACION CONSULTOR FINANCIERO IPC PTAR CHINCHA</t>
  </si>
  <si>
    <t>QUISPE PEREZ HERNAN TITO (40115494)</t>
  </si>
  <si>
    <t>CONTRATACIÓN CONSULTOR TÉCNICO IPC PTAR CHINCHA</t>
  </si>
  <si>
    <t>CONSULTORÍA PARA LA ELABORACIÓN DEL “INFORME DE EVALUACIÓN” DE LA FASE DE FORMULACIÓN DEL PROYECTO</t>
  </si>
  <si>
    <t>REVISIÓN DE LOS COSTOS DE INVERSIÓN Y DE OPERACIÓN Y MANTENIMIENTO, DEL ESTUDIO DE PREINVERSIÓN DEL PROYECTO IPC PTAR HUANCAYO</t>
  </si>
  <si>
    <t>AKUT PERÚ S.A.C. (20512165126)</t>
  </si>
  <si>
    <t>CONSULTORÍA PARA LA REVISIÓN DE LOS COSTOS DE INVERSIÓN Y DE OPERACIÓN Y MANTENIMIENTO, DEL ESTUDIO DE PREINVERSIÓN DEL PROYECTO IPC PTAR HUANCAYO</t>
  </si>
  <si>
    <t>ASESORÍA TÉCNICA AL GRUPO DE TRABAJO DE LA GESTIÓN DE RIESGO DE DESASTRE DE LA AGENCIA DE PROMOCIÓN DE LA INVERSIÓN PRIVADA</t>
  </si>
  <si>
    <t>SERVICIO DE ASESORÍA TÉCNICA AL GRUPO DE TRABAJO DE LA GESTIÓN DE RIESGO DE DESASTRE DE LA AGENCIA DE PROMOCIÓN DE LA INVERSIÓN PRIVADA</t>
  </si>
  <si>
    <t>ACOMPAÑAMIENTO, SOPORTE Y SEGUIMIENTO A LA INTERVENCION SOCIAL EN EL AMBITO DEL PROYECTO OBRAS DE CABECERA Y CONDUCCION PARA EL ABASTECIMIENTO DE AGUA POTABLE PARA LIMA</t>
  </si>
  <si>
    <t>CONTRATACIÓN DE SERVICIO EN GESTION SOCIAL PARA EL ACOMPAÑAMIENTO, SOPORTE Y SEGUIMIENTO A LA INTERVENCION SOCIAL EN EL AMBITO DEL PROYECTO OBRAS DE CABECERA Y CONDUCCION PARA EL ABASTECIMIENTO DE AGUA POTABLE PARA LIMA</t>
  </si>
  <si>
    <t>CONTRATACIÓN DE SERVICIOS PARA VERIFICAR LA SOSTENIBILIDAD ECONÓMICA DEL PROYECTO TERMINAL PORTUARIO DE LAMBAYEQUE.</t>
  </si>
  <si>
    <t>ESTUDIO DE CLIMA Y CULTURA ORGANIZACIONAL Y LA ELABORACIÓN DE PLANES DE ACCIÓN</t>
  </si>
  <si>
    <t>SERVICIO DE CONSULTORÍA PARA EL ESTUDIO DE CLIMA Y CULTURA ORGANIZACIONAL Y LA ELABORACIÓN DE PLANES DE ACCIÓN</t>
  </si>
  <si>
    <t xml:space="preserve">
CONSULTOR QUE REALICE LA VERIFICACIÓN DE LA CONSISTENCIA DEL SISTEMA INFORMÁTICO INTEGRAL DE CONTROL DE LA OBRA, OPERACIÓN Y MANTENIMIENTO (SICOM),  Y DEL SISTEMA INTELIGENTE DE TRANSPORTE (ITS) RELACIONADOS DE LAS EVALUACIONES, RESULTADOS Y RECOMENDACIONES DE LOS ASESORES ESPECIALIZADOS CONTRATADOS PARA EL PROYECTO “ANILLO VIAL PERIFÉRICO”.</t>
  </si>
  <si>
    <t>ELABORACIÓN DE INFORME TECNICO Y ARREGLO DE ACERVO DOCUMENTARIO DE LA IP DENOMINADA "“ACCESOS AL AEROPUERTO INTERNACIONAL JORGE CHÁVEZ Y PUERTO DEL CALLAO”</t>
  </si>
  <si>
    <t>SERVICIO DE ELABORACIÓN DE INFORME TECNICO Y ARREGLO DE ACERVO DOCUMENTARIO DE LA IP DENOMINADA "“ACCESOS AL AEROPUERTO INTERNACIONAL JORGE CHÁVEZ Y PUERTO DEL CALLAO”</t>
  </si>
  <si>
    <t>DESARROLLO DE LOS ASPECTOS TÉCNICOS REQUERIDOS EN LA VERSIÓN INICIAL DEL CONTRATO DE CONCESIÓN DEL PROYECTO IPC PTAR HUANCAYO</t>
  </si>
  <si>
    <t>ALMEYDA ZAMBRANO CARMEN LUZ ELENA (40606317)</t>
  </si>
  <si>
    <t>CONSULTORÍA PARA EL DESARROLLO DE LOS ASPECTOS TÉCNICOS REQUERIDOS EN LA VERSIÓN INICIAL DEL CONTRATO DE CONCESIÓN DEL PROYECTO IPC PTAR HUANCAYO</t>
  </si>
  <si>
    <t>ASISTENCIA TÉCNICA PARA EL DESARROLLO DE LOS EQUIPOS DE MEJORA CONTINUA PARA EL FORTALECIMIENTO INSTITUCIONAL</t>
  </si>
  <si>
    <t>SERVICIO DE ASISTENCIA TÉCNICA PARA EL DESARROLLO DE LOS EQUIPOS DE MEJORA CONTINUA PARA EL FORTALECIMIENTO INSTITUCIONAL</t>
  </si>
  <si>
    <t>SERVICIO DE ELABORACIÓN EL LIBRO BLANCO, ARREGLO TEMÁTICO DEL ACERVO DOCUMENTARIO Y ELABORACIÓN DEL REGISTRO DE ENVÍO DE LA INFORMACIÓN CORRESPONDIENTE A LA APROBACIÓN DE ENDEUDAMIENTO GARANTIZADO PERMITIDO DE LAS ETAPAS 1 Y 2; CIERRE FINANCIERO DE LAS ETAPAS 1 Y 2 Y ADELANTO DE LAS ETAPAS 3 Y 4, CORRESPONDIENTES AL PROYECTO “MODERNIZACIÓN Y DESARROLLO DEL TERMINAL PORTUARIO DE SALAVERRY”.  SALDO DEL REQUERIMIENTO 2020-00497 Y ORDEN DE SERVICIO 524-2020-S (PAGOS 2DO, 3ER Y 4TO ENTREGABLES).</t>
  </si>
  <si>
    <t>ANÁLISIS DE BANCABILIDAD DE LAS INVERSIONES ADICIONALES POR CAMBIO TECNOLÓGICO EN EL ESQUEMA FINANCIERO DE LA CONCESIÓN DEL PROYECTO MAJES SIGUAS II ETAPA</t>
  </si>
  <si>
    <t>APOYO PARA LA DIRECCIÓN ESPECIAL DE PROYECTOS</t>
  </si>
  <si>
    <t>CHAVEZ SALVATIERRA RENATO ALONSO (71624694)</t>
  </si>
  <si>
    <t>CONTRATACIÓN DE SERVICIO PROFESIONAL PARA LA DIRECCIÓN ESPECIAL DE PROYECTOS</t>
  </si>
  <si>
    <t>DOCENCIA DEL CURSO DE EXTENSIÓN UNIVERSITARIA EN ASOCIACIONES PÚBLICO PRIVADAS Y PROYECTOS EN ACTIVOS 2021 – CEU 2021 – MÓDULO 1 – UNIDAD 1</t>
  </si>
  <si>
    <t>BONIFAZ FERNANDEZ JOSE LUIS (08183849)</t>
  </si>
  <si>
    <t>SERVICIO DE DOCENCIA DEL CURSO DE EXTENSIÓN UNIVERSITARIA EN ASOCIACIONES PÚBLICO PRIVADAS Y PROYECTOS EN ACTIVOS 2021 – CEU 2021 – MÓDULO 1 – UNIDAD 1</t>
  </si>
  <si>
    <t>SISTEMATIZACIÓN DE LA IMPLEMENTACIÓN DE RECOMENDACIONES DE OCI.</t>
  </si>
  <si>
    <t>CARRANZA CABRERA MARYSSELLY MARGARITA (09901664)</t>
  </si>
  <si>
    <t>CONTRATACIÓN DE LOS SERVICIOS DE UN PROFESIONAL ESPECIALISTA EN CONTROL INTERNO TI, PARA LA SISTEMATIZACIÓN DE LA IMPLEMENTACIÓN DE RECOMENDACIONES DE OCI.</t>
  </si>
  <si>
    <t>ELABORACION DE LIBRO BLANCO Y ARREGLO ACERVO DOCUMENTARIO DE PROYECTO “ENLACE 500 KV LA NIÑA – PIURA, SUBESTACIONES, LÍNEAS Y AMPLIACIONES ASOCIADAS”, “ENLACE 220 KV PARIÑAS – NUEVA TUMBES, SUBESTACIONES Y AMPLIACIONES ASOCIADAS” Y “ENLACE 220 KV TINGO MARÍA – AGUAYTÍA, SUBESTACIONES, LÍNEAS Y AMPLIACIONES ASOCIADAS” SALDO REQUERIMIENTO 2020-405 - ORDEN DE SERVICIO 00420-2020-S</t>
  </si>
  <si>
    <t>CONTRATACION DEL SERVICIO DE ELABORACION DE LIBRO BLANCO Y ARREGLO ACERVO DOCUMENTARIO DE PROYECTO “ENLACE 500 KV LA NIÑA – PIURA, SUBESTACIONES, LÍNEAS Y AMPLIACIONES ASOCIADAS”, “ENLACE 220 KV PARIÑAS – NUEVA TUMBES, SUBESTACIONES Y AMPLIACIONES ASOCIADAS” Y “ENLACE 220 KV TINGO MARÍA – AGUAYTÍA, SUBESTACIONES, LÍNEAS Y AMPLIACIONES ASOCIADAS” SALDO REQUERIMIENTO 2020-405 - ORDEN DE SERVICIO 00420-2020-S</t>
  </si>
  <si>
    <t>SANCHEZ TARNAWIECKI CARLOS ANTONIO (07949490)</t>
  </si>
  <si>
    <t>CONTRATACIÓN DEL SERVICIO DE ASESORÍA TÉCNICA PARA EL PROCESO DE PROMOCIÓN DE LA INVERSIÓN PRIVADA DE LOS PROYECTOS “BANDAS 1,750-1,780 MHZ Y 2,150-2,180 MHZ” Y “BANDA 2,300-2,330 MHZ”</t>
  </si>
  <si>
    <t>ESTRADA FARFAN MARIA SALOME (07858893)</t>
  </si>
  <si>
    <t>SERVICIO DE ASESORÍA Y EVALUACIÓN DEL ANTEPROYECTO DE ARQUITECTURA  PLANTEADO EN LA INICIATIVA PRIVADA COFINANCIADA “DISEÑO, CONSTRUCCIÓN, OPERACIÓN Y MANTENIMIENTO DEL HOSPITAL NACIONAL HIPÓLITO UNANUE"REGLAMENTO DE PROINVERSION</t>
  </si>
  <si>
    <t>REALIZAR LA VERIFICACIÓN DE LA CONSISTENCIA DE LOS CONTENIDOS CONTRACTUALES Y LEGALES INCORPORADOS EN LAS VERSIONES DE CONTRATO, INFORME DE EVALUACIÓN INTEGRADO Y EN LOS DEMÁS DOCUMENTOS DEL PROCESO DE PROMOCIÓN DE LA INICIATIVA PRIVADA COFINANCIADA “ANILLO VIAL PERIFÉRICO”</t>
  </si>
  <si>
    <t>CONSULTORÍA PARA LA DIRECCIÓN ESPECIAL DE PROYECTOS</t>
  </si>
  <si>
    <t>CONTRATO N° 016-2020-SELCE-PROINVERSIÓN
SERVICIO DE CONSULTORÍA PARA LA DIRECCIÓN ESPECIAL DE PROYECTOS</t>
  </si>
  <si>
    <t>ASISTENCIA TÉCNICA ESPECIALIZADA EN TEMAS DE ELECTRICIDAD</t>
  </si>
  <si>
    <t>CONTRATO N° 015-2020-SELCE-PROINVERSIÓN. SERVICIO DE ASISTENCIA TÉCNICA ESPECIALIZADA EN TEMAS DE ELECTRICIDAD. ENTREGABLE 01</t>
  </si>
  <si>
    <t>CONSULTOR FINANCIERO EXTERNO PARA LA FASE DE TRANSACCIÓN DE LOS PROYECTOS "LÍNEA DE TRANSMISIÓN 138KV PUERTO MALDONADO - IBERIA" Y "SUBESTACIÓN VALLE DEL CHIRA DE 220/60/22.9KV"</t>
  </si>
  <si>
    <t>CONTRATO N° 017-2020-SELCE-PROINVERSIÓN. SERVICIO DE UN SONSULTOR FINANCIERO EXTERNO PARA LA FASE DE TRANSACCIÓN DE LOS PROYECTOS "LÍNEA DE TRANSMISIÓN 138KV PUERTO MALDONADO - IBERIA" Y "SUBESTACIÓN VALLE DEL CHIRA DE 220/60/22.9KV". ENTREGABLE 02 Y 03</t>
  </si>
  <si>
    <t>SOPORTE Y SEGUIMIENTO AL PROCESO DE SOCIALIZACIÓN DURANTE LA FASE DE TRANSACCIÓN DEL PROYECTO “MEJORAMIENTO DEL SISTEMA DE ALCANTARILLADO Y TRATAMIENTO DE AGUAS SERVIDAS DE LA CIUDAD DE PUERTO MALDONADO DISTRITO TAMBOPATA, PROVINCIA TAMBOPATA, DEPARTAMENTO MADRE DE DIOS”</t>
  </si>
  <si>
    <t>CONTRATO N° 020-2020-SELCE-PROINVERSIÓN
SERVICIO DE GESTIÓN SOCIAL EN TERRITORIO PARA SOPORTE Y SEGUIMIENTO AL PROCESO DE SOCIALIZACIÓN DURANTE LA FASE DE TRANSACCIÓN DEL PROYECTO “MEJORAMIENTO DEL SISTEMA DE ALCANTARILLADO Y TRATAMIENTO DE AGUAS SERVIDAS DE LA CIUDAD DE PUERTO MALDONADO DISTRITO TAMBOPATA, PROVINCIA TAMBOPATA, DEPARTAMENTO MADRE DE DIOS”</t>
  </si>
  <si>
    <t>CONSULTOR PARA LA DIRECCIÓN ESPECIAL DE PROYECTOS</t>
  </si>
  <si>
    <t>GUTIERREZ ZUZUNAGA AUGUSTO WILFREDO (07451966)</t>
  </si>
  <si>
    <t>CONTRATACIÓN DE CONSULTOR PARA LA DIRECCIÓN ESPECIAL DE PROYECTOS</t>
  </si>
  <si>
    <t>ASISTENCIA LEGAL PRE POST PROCESO ELECCIONARIO DE COMITÉ ELECTORAL Y ELECCIÓN DE NUEVA JUNTA DIRECTIVA EN LA CC APÓSTOL JUAN BAUTISTA DE LOCUTO  - AMBITO DEL PROY EL ALGARROBO</t>
  </si>
  <si>
    <t>SERVICIO DE ASISTENCIA LEGAL PRE POST PROCESO ELECCIONARIO DE COMITÉ ELECTORAL Y ELECCIÓN DE NUEVA JUNTA DIRECTIVA EN LA CC APÓSTOL JUAN BAUTISTA DE LOCUTO  - AMBITO DEL PROY EL ALGARROBO</t>
  </si>
  <si>
    <t>SUPERVISIÓN DE LOS COMPROMISOS CONTRACTUALES EN LOS LOTES A, B,C Y D DE CHACO LA PUNTILLA DICIEMBRE 2020 - NOVIEMBRE 2021</t>
  </si>
  <si>
    <t>SILVA SANTISTEBAN ACEVEDO JESUS (22255642)</t>
  </si>
  <si>
    <t>CONTRATO N° 023-2020-PROINVERSIÓN-SELCE
SERVICIO DE CONSULTORÍA PARA LA SUPERVISIÓN DE LOS COMPROMISOS CONTRACTUALES EN LOS LOTES A, B,C Y D DE CHACO LA PUNTILLA DICIEMBRE 2020 - NOVIEMBRE 2021</t>
  </si>
  <si>
    <t>DOCENCIA DEL CURSO DE EXTENSIÓN UNIVERSITARIA EN ASOCIACIONES PÚBLICO PRIVADAS Y PROYECTOS EN ACTIVOS 2021 – CEU 2021 – MÓDULO 2 – UNIDAD 1</t>
  </si>
  <si>
    <t>ALBUJAR CRUZ ALEX ROBERTO (03887394)</t>
  </si>
  <si>
    <t>CONTRATO N° 042-2020-SELCE-PROINVERSION
CONTRATACION DEL SERVICIO DE DOCENCIA DEL CURSO DE EXTENSIÓN UNIVERSITARIA EN ASOCIACIONES PÚBLICO PRIVADAS Y PROYECTOS EN ACTIVOS 2021 – CEU 2021 – MÓDULO 2 – UNIDAD 1</t>
  </si>
  <si>
    <t>DIAGNÓSTICO SOCIAL, POLÍTICO Y CULTURAL DEL CENTRO POBLADO MANUEL MONTERO, DISTRITO DE YAULI Y UBICADO EN EL ÁREA DE INFLUENCIA DEL PROYECTO OBRAS DE CABECERA Y CONDUCCIÓN PARA EL ABASTECIMIENTO DE AGUA POTABLE PARA LIMA – JUNÍN.</t>
  </si>
  <si>
    <t>CONTRATO N° 040-2020-SELCE-PROINVERSION
POR LA CONTRATACIÓN DE SERVICIO DE GESTIÓN SOCIAL PARA EL DIAGNÓSTICO SOCIAL, POLÍTICO Y CULTURAL DEL CENTRO POBLADO MANUEL MONTERO, DISTRITO DE YAULI Y UBICADO EN EL ÁREA DE INFLUENCIA DEL PROYECTO OBRAS DE CABECERA Y CONDUCCIÓN PARA EL ABASTECIMIENTO DE AGUA POTABLE PARA LIMA – JUNÍN.</t>
  </si>
  <si>
    <t>DOCENCIA DEL CURSO DE EXTENSIÓN UNIVERSITARIA EN ASOCIACIONES PÚBLICO PRIVADAS Y PROYECTOS EN ACTIVOS 2021 – CEU 2021 – MÓDULO 1 – UNIDAD 2</t>
  </si>
  <si>
    <t>SANCHEZ MORENO CISNEROS MIGUEL FERNANDO (08749604)</t>
  </si>
  <si>
    <t>CONTRATO N° 041-2020-SELCE-PROINVERSION
POR LA CONTRATACION DEL SERVICIO DE DOCENCIA DEL CURSO DE EXTENSIÓN UNIVERSITARIA EN ASOCIACIONES PÚBLICO PRIVADAS Y PROYECTOS EN ACTIVOS 2021 – CEU 2021 – MÓDULO 1 – UNIDAD 2</t>
  </si>
  <si>
    <t>PAEZ WARTON MIGUEL ADOLFO (06754239)</t>
  </si>
  <si>
    <t>CONSULTORÍA PARA EL DESARROLLO DEL PROCESO DE PROMOCIÓN A LA INVERSIÓN PRIVADA DE LA INICIATIVA PRIVADA EN PROYECTOS EN ACTIVOS DENOMINADA "GESTIÓN SOCIAL, DISEÑO Y EJECUCIÓN DE PROYECTOS DE INFRAESTRUCTURA HIDRÁULICA, CONSTRUCCIÓN, IMPLEMENTACIÓN Y EXPLOTACIÓN DE LAS CONCESIONES MINERAS INTEGRANTES DEL YACIMIENTO TG-3 DEL PROYECTO EL ALGARROBO"</t>
  </si>
  <si>
    <t>ORGANIZACIÓN Y EJECUCIÓN DE TALLERES SOBRE EVALUACIÓN Y LECCIONES APRENDIDAS 2020 Y PLANIFICACIÓN AL 2021 PARA LA SUBDIRECCION DE ASUNTOS SOCIALES Y AMBIENTALES</t>
  </si>
  <si>
    <t>SERNA PURIZACA ARNALDO (09620557)</t>
  </si>
  <si>
    <t>CONTRATO N° 028-2020-SELCE-PROINVERSIÓN
SERVICIO DE UN PROFESIONAL PARA LA ORGANIZACIÓN Y EJECUCIÓN DE TALLERES SOBRE EVALUACIÓN Y LECCIONES APRENDIDAS 2020 Y PLANIFICACIÓN AL 2021 PARA LA SUBDIRECCION DE ASUNTOS SOCIALES Y AMBIENTALES</t>
  </si>
  <si>
    <t>ANÁLISIS, EVALUACIÓN Y MEDICIÓN DEL EMPLEO DE LAS HERRAMIENTAS DE GESTIÓN PARA EL SEGUIMIENTO DE LAS ACTIVIDADES EN LA SUBDIRECCIÓN DE ASUNTOS SOCIALES Y AMBIENTALES</t>
  </si>
  <si>
    <t>CONTRATACIÓN DEL SERVICIO DE UN PROFESIONAL PARA EL ANÁLISIS, EVALUACIÓN Y MEDICIÓN DEL EMPLEO DE LAS HERRAMIENTAS DE GESTIÓN PARA EL SEGUIMIENTO DE LAS ACTIVIDADES EN LA SUBDIRECCIÓN DE ASUNTOS SOCIALES Y AMBIENTALES</t>
  </si>
  <si>
    <t>IDENTIFICACIÓN DE ESPACIOS DE ARTICULACIÓN TÉCNICA EN MATERIA SOCIOMBIENTAL Y SOPORTE EN ACTIVIDADES TÉCNICO-ADMINISTRATIVAS DE LA SUBDIRECCIÓN DE ASUNTOS SOCIALES Y AMBIENTALES</t>
  </si>
  <si>
    <t>CONTRATACIÓN DEL SERVICIO DE UN/A PROFESIONAL PARA LA IDENTIFICACIÓN DE ESPACIOS DE ARTICULACIÓN TÉCNICA EN MATERIA SOCIOMBIENTAL Y SOPORTE EN ACTIVIDADES TÉCNICO-ADMINISTRATIVAS DE LA SUBDIRECCIÓN DE ASUNTOS SOCIALES Y AMBIENTALES</t>
  </si>
  <si>
    <t>SISTEMATIZACIÓN, ORGANIZACIÓN, ANÁLISIS Y ELABORACIÓN DEL PLAN DE GESTIÓN SOCIAL DEL PROYECTO EL ALGARROBO</t>
  </si>
  <si>
    <t>SERVICIO DE SISTEMATIZACIÓN, ORGANIZACIÓN, ANÁLISIS Y ELABORACIÓN DEL PLAN DE GESTIÓN SOCIAL DEL PROYECTO EL ALGARROBO</t>
  </si>
  <si>
    <t>MONITOREO Y ANÁLISIS DEL CONTEXTO SOCIAL, ECONÓMICO Y POLÍTICO A NIVEL DISTRITAL Y COMUNAL DEL PROY ALGARROBO</t>
  </si>
  <si>
    <t>MARTINEZ LUNA RAUL VICTOR (42177056)</t>
  </si>
  <si>
    <t>SERVICIO PROFESIONAL PARA MONITOREO Y ANÁLISIS DEL CONTEXTO SOCIAL, ECONÓMICO Y POLÍTICO A NIVEL DISTRITAL Y COMUNAL DEL PROY ALGARROBO</t>
  </si>
  <si>
    <t>CONTRATACIÓN DE CONSULTORÍA ALTAMENTE ESPECIALIZADA EN LOS ASPECTOS DE INGENIERÍA ELÉCTRICA PARA TRES (03) PROYECTOS DE TRANSMISIÓN ELÉCTRICA ENCARGADOS A PROINVERSIÓN PARA EL AÑO 2021. LA CONTRATACIÓN DE LA CONSULTORÍA PERMITIRÁ CUBRIR EL REQUERIMIENTO DE CONOCIMIENTO Y EXPERIENCIA EN ASPECTOS TÉCNICOS DE LOS PROYECTOS DE ELECTRICIDAD QUE HAN SIDO INCLUIDOS EN LOS PROCESOS DE PROMOCIÓN DE LA INVERSIÓN PRIVADA QUE ADMINISTRA PROINVERSION.</t>
  </si>
  <si>
    <t>CONTRATACIÓN DE UNA PERSONA NATURAL QUE PREPARE, REALICE, DISEÑE Y BRINDE INFORMACIÓN ACTUALIZADA Y EJECUTIVA DE LOS PROYECTOS A CARGO DE PROINVERSIÓN, QUE PERMITA INTERACTUAR DE MANERA EFICIENTE CON LOS DIFERENTES ACTORES DEL PROCESO.</t>
  </si>
  <si>
    <t>DOCENCIA DEL CURSO DE EXTENSIÓN UNIVERSITARIA EN ASOCIACIONES PÚBLICO PRIVADAS Y PROYECTOS EN ACTIVOS 2021 – CEU 2021 – MÓDULO 2 – UNIDAD 2</t>
  </si>
  <si>
    <t>RUIZ DIAZ GONZALO MARTIN (34714983)</t>
  </si>
  <si>
    <t>SERVICIO DE DOCENCIA DEL CURSO DE EXTENSIÓN UNIVERSITARIA EN ASOCIACIONES PÚBLICO PRIVADAS Y PROYECTOS EN ACTIVOS 2021 – CEU 2021 – MÓDULO 2 – UNIDAD 2</t>
  </si>
  <si>
    <t>SERVICIO DE CONSULTORÍA PARA LA ELABORACIÓN DEL INFORME DE EVALUACIÓN DE LA FASE DE FORMULACIÓN DEL PROYECTO “GESTIÓN INTEGRAL DE RESIDUOS SÓLIDOS DE LOS ESTABLECIMIENTOS DE SALUD DEL MINISTERIO DE SALUD EN LIMA METROPOLITANA” PRESENTADO MEDIANTE MODALIDAD DE INICIATIVA PRIVADA COFINANCIADA. CONTRATACION MEDIANTE EL REGLAMENTO DE PROINVERSION</t>
  </si>
  <si>
    <t>CONSULTORÍA PARA LA ATENCIÓN DE RECOMENDACIONES INDICADAS EN LA CARTA DE CONTROL INTERNO DEL INFORME DE AUDITORÍA FINANCIERA GUBERNAMENTAL DEL
PERÍODO 2019</t>
  </si>
  <si>
    <t>ASESORÍA Y EJECUCIÓN DE 80 ENTREVISTAS POR COMPETENCIAS ONLINE, A FIN DE EVALUAR EL NIVEL DE COMPETENCIAS Y POTENCIAL DE DESEMPEÑO DE LOS CANDIDATOS A LOS PROCESOS DE SELECCIÓN DE PERSONAL CAS Y CAP 2021 DE LA ENTIDAD.</t>
  </si>
  <si>
    <t>AGUIRRE PARRA PAMELA INES (15216334610)</t>
  </si>
  <si>
    <t>SERVICIOS DE ASESORÍA Y EJECUCIÓN DE 80 ENTREVISTAS POR COMPETENCIAS ONLINE, A FIN DE EVALUAR EL NIVEL DE COMPETENCIAS Y POTENCIAL DE DESEMPEÑO DE LOS CANDIDATOS A LOS PROCESOS DE SELECCIÓN DE PERSONAL CAS Y CAP 2021 DE LA ENTIDAD.</t>
  </si>
  <si>
    <t>ELABORACIÓN DE LA METODOLOGÍA Y LA EVALUACIÓN DE LA CALIDAD DEL SERVICIO BRINDADO POR LA DSI</t>
  </si>
  <si>
    <t>IPSOS OPINION Y MERCADO S.A (20260497414)</t>
  </si>
  <si>
    <t>SERVICIO DE CONSULTORÍA PARA LA ELABORACIÓN DE LA METODOLOGÍA Y LA EVALUACIÓN DE LA CALIDAD DEL SERVICIO BRINDADO POR LA DSI</t>
  </si>
  <si>
    <t>ENTREGABLE  07 - CONTRATACIÓN DEL SERVICIO DE ASESORÍA INTEGRAL PARA LAS INICIATIVAS PRIVADAS COFINANCIADAS DE COLEGIOS DE ALTO RENDIMIENTO</t>
  </si>
  <si>
    <t>ENTREGABLE 07 - CONTRATACIÓN DEL SERVICIO DE ASESORÍA INTEGRAL PARA LAS INICIATIVAS PRIVADAS COFINANCIADAS DE COLEGIOS DE ALTO RENDIMIENTO</t>
  </si>
  <si>
    <t>BADALSA INGENIEROS CONSULTORES SOCIEDAD ANONIMA - BADALSA INGENIEROS CONSULTORES S.A (20101988016)</t>
  </si>
  <si>
    <t>INFORME 1C.2 - CONTRATACIÓN DE LOS SERVICIOS DE CONSULTORÍA PARA LA FORMULACIÓN DEL PROYECTO DE INVERSIÓN PÚBLICA, ESTRUCTURACIÓN Y PROMOCIÓN DEL PROCESO DE PROMOCIÓN DE LA INVERSIÓN PRIVADA DEL PROYECTO "MEJORAMIENTO DE LOS SERVICIOS TURÍSTICOS PÚBLICOS DEL PARQUE ARQUEOLÓGICO CHOQUEQUIRAO"</t>
  </si>
  <si>
    <t>FORMULACIÓN DE ESPECIFICACIONES TÉCNICAS DE COMPROMISO DE INVERSIÓN DEL PROCESO DE PROMOCIÓN DE LA INVERSIÓN PRIVADA DE LOS PROYECTOS “BANDAS 1,750 – 1,780 MHZ Y 2,150 – 2,180 MHZ” Y “BANDA 2,300 – 2,330 MHZ” - REF: OP 2021-00116 (SE GENERO NUEVA ORDEN DE SERVICIO POR TIPO DE CAMBIO S/ 3.8)</t>
  </si>
  <si>
    <t>PRO INVESTMENT DEVELOPMENT ADVISORS (20543009483)</t>
  </si>
  <si>
    <t>ENTREGABLE 02 - CONTRATACIÓN DE UN CONSULTOR TÉCNICO ESPECIALIZADO PARA LA FORMULACIÓN DE ESPECIFICACIONES TÉCNICAS DE COMPROMISO DE INVERSIÓN DEL PROCESO DE PROMOCIÓN DE LA INVERSIÓN PRIVADA DE LOS PROYECTOS “BANDAS 1,750 – 1,780 MHZ Y 2,150 – 2,180 MHZ” Y “BANDA 2,300 – 2,330 MHZ” - REF: OP 2021-00116 (SE GENERO NUEVA ORDEN DE SERVICIO POR TIPO DE CAMBIO S/ 3.8)</t>
  </si>
  <si>
    <t>FORMULACIÓN DE ESPECIFICACIONES TÉCNICAS DE COMPROMISO DE INVERSIÓN DEL PROCESO DE PROMOCIÓN DE LA INVERSIÓN PRIVADA DE LOS PROYECTOS “BANDAS 1,750 – 1,780 MHZ Y 2,150 – 2,180 MHZ” Y “BANDA 2,300 – 2,330 MHZ” - REF: OP 2021-00125 (SE GENERO NUEVA ORDEN DE SERVICIO POR TIPO DE CAMBIO S/ 3.8)</t>
  </si>
  <si>
    <t>ENTREGABLE 02 - CONTRATACIÓN DE UN CONSULTOR TÉCNICO ESPECIALIZADO PARA LA FORMULACIÓN DE ESPECIFICACIONES TÉCNICAS DE COMPROMISO DE INVERSIÓN DEL PROCESO DE PROMOCIÓN DE LA INVERSIÓN PRIVADA DE LOS PROYECTOS “BANDAS 1,750 – 1,780 MHZ Y 2,150 – 2,180 MHZ” Y “BANDA 2,300 – 2,330 MHZ” - REF: OP 2021-00125 (SE GENERO NUEVA ORDEN DE SERVICIO POR TIPO DE CAMBIO S/ 3.8)</t>
  </si>
  <si>
    <t>FORMULACIÓN DE ESPECIFICACIONES TÉCNICAS DE COMPROMISO DE INVERSIÓN DEL PROCESO DE PROMOCIÓN DE LA INVERSIÓN PRIVADA DE LOS PROYECTOS “BANDAS 1,750 – 1,780 MHZ Y 2,150 – 2,180 MHZ” Y “BANDA 2,300 – 2,330 MHZ” - REF: OP 2021-00115 (SE GENERO NUEVA ORDEN DE SERVICIO POR TIPO DE CAMBIO S/ 3.8)</t>
  </si>
  <si>
    <t>ENTREGABLE 02 - CONTRATACIÓN DE UN CONSULTOR TÉCNICO ESPECIALIZADO PARA LA FORMULACIÓN DE ESPECIFICACIONES TÉCNICAS DE COMPROMISO DE INVERSIÓN DEL PROCESO DE PROMOCIÓN DE LA INVERSIÓN PRIVADA DE LOS PROYECTOS “BANDAS 1,750 – 1,780 MHZ Y 2,150 – 2,180 MHZ” Y “BANDA 2,300 – 2,330 MHZ” - REF: OP 2021-00115 (SE GENERO NUEVA ORDEN DE SERVICIO POR TIPO DE CAMBIO S/ 3.8)</t>
  </si>
  <si>
    <t>FORMULACIÓN DE ESPECIFICACIONES TÉCNICAS DE COMPROMISO DE INVERSIÓN DEL PROCESO DE PROMOCIÓN DE LA INVERSIÓN PRIVADA DE LOS PROYECTOS “BANDAS 1,750 – 1,780 MHZ Y 2,150 – 2,180 MHZ” Y “BANDA 2,300 – 2,330 MHZ”</t>
  </si>
  <si>
    <t>ENTREGABLE 02 - CONTRATACIÓN DE UN CONSULTOR TÉCNICO ESPECIALIZADO PARA LA FORMULACIÓN DE ESPECIFICACIONES TÉCNICAS DE COMPROMISO DE INVERSIÓN DEL PROCESO DE PROMOCIÓN DE LA INVERSIÓN PRIVADA DE LOS PROYECTOS “BANDAS 1,750 – 1,780 MHZ Y 2,150 – 2,180 MHZ” Y “BANDA 2,300 – 2,330 MHZ”. REF: OP 2021-00114 (SE GENERO NUEVA ORDEN DE SERVICIO POR TIPO DE CAMBIO S/ 3.8)</t>
  </si>
  <si>
    <t>ENTREGABLE 6B - CONTRATACIÓN DEL SERVICIO DE ASESORÍA INTEGRAL PARA LAS INICIATIVAS PRIVADAS COFINANCIADAS DE COLEGIOS DE ALTO RENDIMIENTO</t>
  </si>
  <si>
    <t>ENTREGABLE 02 - CONSULTOR TÉCNICO ESPECIALIZADO PARA LA FORMULACIÓN DE ESPECIFICACIONES TÉCNICAS DE COMPROMISO DE INVERSIÓN DEL PROCESO DE PROMOCIÓN DE LA INVERSIÓN PRIVADA DE LOS PROYECTOS “BANDAS 1,750 – 1,780 MHZ Y 2,150 – 2,180 MHZ” Y “BANDA 2,300 – 2,330 MHZ”</t>
  </si>
  <si>
    <t>ENTREGABLE 01 - CONSULTOR TÉCNICO ESPECIALIZADO PARA LA FORMULACIÓN DE ESPECIFICACIONES TÉCNICAS DE COMPROMISO DE INVERSIÓN DEL PROCESO DE PROMOCIÓN DE LA INVERSIÓN PRIVADA DE LOS PROYECTOS “BANDAS 1,750 – 1,780 MHZ Y 2,150 – 2,180 MHZ” Y “BANDA 2,300 – 2,330 MHZ”</t>
  </si>
  <si>
    <t>SANTIVAÑEZ ABOGADOS SOCIEDAD CIVIL DE RESPONSABILIDAD LIMITADA (20526040954)</t>
  </si>
  <si>
    <t>CONTRATACIÓN DE UN ASESOR LEGAL EXTERNO ESPECIALIZADO PARA EL COMITÉ EN PROYECTOS DE ENERGÍA E HIDROCARBUROS-PRO CONECTIVIDAD</t>
  </si>
  <si>
    <t>INFORME 04 - ASESORIA LEGAL PARA LA FASE DE ESTRUCTURACIÓN DE LA IPC ANILLO VIAL PERIFÉRICO</t>
  </si>
  <si>
    <t>VELIZ CAMPOS JOHNNY MARCELINO (23698659)</t>
  </si>
  <si>
    <t>SERVICIOS PROFESIONALES PARA QUE ELABORE UN ESTUDIO SOCIOECONOMICO Y ANÁLISIS DE VULNERABILIDAD DE LAS FAMILIAS QUE OCUPAN Y HACEN USO DEL PREDIO DENOMINADO MANZAN Q, EN EL DISTRITO DE LURIGANCHO - CHOSICA, PREDIO QUE ESTA COMPRENDIDO EN LA EJECUCIÓN DEL PROYECTO (OBRAS DE CABECERA Y CONDUCCIÓN PAR AEL ABASTECIMIENTO DE AGUA POTABLE PARA LIMA) DE ACUERDO A LO INFORMADO POR SEDAPAL - DEP</t>
  </si>
  <si>
    <t>CONDE GRANADOS JORGE LUIS (10269932)</t>
  </si>
  <si>
    <t>SERVICIO DE CONSULTORÍA ESPECIALIZADA EN DERECHO CORPORATIVO/SOCIETARIO/MERCANTIL PARA QUE EMITA UNA OPINIÓN LEGAL DEBIDAMENTE FUNDAMENTADA, SOBRE LA CONSULTA FORMULADA POR LA UNIDAD ORGANICA AL TEMA DE CESIÓN DE POSICIÓN CONTRACTUAL DE UN CONVENIO DE ESTABILIDAD JURÍDICA</t>
  </si>
  <si>
    <t>CONTRATACIÓN DE UN CONSULTOR PARA LA EVALUACIÓNDE LA INICIATIVA PRIVADA AUTOFINANCIADA DENOMINADA NUEVO T ERMINAL PORTUARIO DE SAN JUAN DE MARCONA</t>
  </si>
  <si>
    <t>ELABORACIÓN DE GUÍA CONTRACTUAL Y CONTRATO ESTÁNDAR</t>
  </si>
  <si>
    <t>HOGAN LOVELLS US LLP (30000006108)</t>
  </si>
  <si>
    <t>CONTRATACIÓN DE CONSULTOR PARA ELABORACIÓN DE GUÍA CONTRACTUAL Y CONTRATO ESTÁNDAR</t>
  </si>
  <si>
    <t>PIÑERO MORA MARIA GABRIELA (601046412)</t>
  </si>
  <si>
    <t>CONTRATACIÓN DE UN CONSULTOR ESPECIALISTA EN MODERNIZACIÓN DEL ESTADO.</t>
  </si>
  <si>
    <t>CONDE  GRANADOS  JORGE LUIS (102699323)</t>
  </si>
  <si>
    <t>SE REQUIERE CONTRATAR LOS SERVICIOS PROFESIONALES DE UNA (1) PERSONA NATURAL ESPECIALISTA EN DERECHO CORPORATIVO</t>
  </si>
  <si>
    <t>INFORME DE LAS ACTIVIDADES DE APOYO LEGAL A LA SUB DIRECCIÓN DE GESTIÓN DEL CONOCIMIENTO</t>
  </si>
  <si>
    <t>SERVICIO DE APOYO LEGAL A LA SUB DIRECCIÓN DE GESTIÓN DEL CONOCIMIENTO</t>
  </si>
  <si>
    <t xml:space="preserve">
INFORME DE LAS ACTIVIDADES DE ESPECIALISTA LEGAL EN EL ÓRGANO DE CONTROL INSTITUCIONAL – OCI.
</t>
  </si>
  <si>
    <t>MORALES  GAMERO JOSEPH ALVERRONNY (42132297)</t>
  </si>
  <si>
    <t>CONTRATACIÓN DE UN PROFESIONAL QUE BRINDE SERVICIOS COMO ESPECIALISTA LEGAL EN EL ÓRGANO DE CONTROL INSTITUCIONAL – OCI.</t>
  </si>
  <si>
    <t>EVALUACIÓN ACADÉMICA DEL PROGRAMA DE CAPACITACIÓN PROINVERSIÓN-ENAP 2020 Y PROPUESTA DE LINEAMIENTOS PARA EL DISEÑO ACADÉMICO DEL PLAN DE FORTALECIMIENTO DE CAPACIDADES 2021 EN MATERIA DE APP-PA</t>
  </si>
  <si>
    <t>SERVICIO PROFESIONAL DE EVALUACIÓN ACADÉMICA DEL PROGRAMA DE CAPACITACIÓN PROINVERSIÓN-ENAP 2020 Y PROPUESTA DE LINEAMIENTOS PARA EL DISEÑO ACADÉMICO DEL PLAN DE FORTALECIMIENTO DE CAPACIDADES 2021 EN MATERIA DE APP-PA</t>
  </si>
  <si>
    <t>ACCIONES EN TEMAS JURIDICOS</t>
  </si>
  <si>
    <t>INFORME DE LAS ACTIVIDADES DE ASESOR LEGAL EXTERNO PARA CONTAR CON SUS SERVICIOS DE ASESORÍA JURÍDICA EN EL PROCESO JUDICIAL DE ACCIÓN DE AMPARO FORMULADO POR TECPEGAS S.A., GASODUCTO DEL SUR S.A. Y TRANSPORTADORA DE GAS INTERNACIONAL S.A. ESP CONTRA PROINVERSIÓN</t>
  </si>
  <si>
    <t>QUIROGA LEON ANIBAL GONZALO RAÚL (078648398)</t>
  </si>
  <si>
    <t>CONTRATACIÓN DE ASESOR LEGAL EXTERNO PARA CONTAR CON SUS SERVICIOS DE ASESORÍA JURÍDICA EN EL PROCESO JUDICIAL DE ACCIÓN DE AMPARO FORMULADO POR TECPEGAS S.A., GASODUCTO DEL SUR S.A. Y TRANSPORTADORA DE GAS INTERNACIONAL S.A. ESP CONTRA PROINVERSIÓN</t>
  </si>
  <si>
    <t>INFORME DE LAS ACTIVIDADES DE ASESORÍA A LA OFICINA DE ASESORÍA JURÍDICA DE PROINVERSIÓN.</t>
  </si>
  <si>
    <t>CASTAÑEDA CHAVEZ NILO HUMBERTO (42556302)</t>
  </si>
  <si>
    <t>CONTRATAR UN PROFESIONAL EN DERECHO QUE PRESTE ASESORÍA A LA OFICINA DE ASESORÍA JURÍDICA DE PROINVERSIÓN.</t>
  </si>
  <si>
    <t>DISEÑO INSTRUCCIONAL PARA LOS CURSOS 2 Y 3 CON ENAP</t>
  </si>
  <si>
    <t>ARROBA  UGAZ WALDY GRACE (06971415)</t>
  </si>
  <si>
    <t xml:space="preserve">IDENTIFICACIÓN DEL CUARTO PRODUCTO QUE DEBERÁ SER PARTE DE LA GESTIÓN DE RIESGOS DE LA ENTIDAD, EN EL MARCO DE LA IMPLEMENTACIÓN DEL SISTEMA DE CONTROL INTERNO (SCI).
</t>
  </si>
  <si>
    <t>CONSULTORÍA PARA LA IDENTIFICACIÓN DEL CUARTO PRODUCTO QUE DEBERÁ SER PARTE DE LA GESTIÓN DE RIESGOS DE LA ENTIDAD, EN EL MARCO DE LA IMPLEMENTACIÓN DEL SISTEMA DE CONTROL INTERNO (SCI).</t>
  </si>
  <si>
    <t>ELABORACION DE DISEÑO DE CONTENIDOS ACADÉMICOS DEL CURSO “DESARROLLO DE LA FASE DE PLANEAMIENTO Y PROGRAMACIÓN DE PROYECTOS APP Y GESTIÓN DE PROYECTOS EN ACTIVOS” (CURSO N°2) DEL PROGRAMA DE FORTALECIMIENTO DE CAPACIDADES PROINVERSIÓN – ENAP 2020</t>
  </si>
  <si>
    <t>MIRANDA LEO SHEILAH JOANA (10559954)</t>
  </si>
  <si>
    <t>SERVICIO PROFESIONAL DE DISEÑO DE CONTENIDOS ACADÉMICOS DEL CURSO “DESARROLLO DE LA FASE DE PLANEAMIENTO Y PROGRAMACIÓN DE PROYECTOS APP Y GESTIÓN DE PROYECTOS EN ACTIVOS” (CURSO N°2) DEL PROGRAMA DE FORTALECIMIENTO DE CAPACIDADES PROINVERSIÓN – ENAP 2020</t>
  </si>
  <si>
    <t>ELABORACION DE DISEÑO DE CONTENIDOS ACADÉMICOS DEL CURSO “DESARROLLO DE LA FASE DE PLANEAMIENTO Y PROGRAMACIÓN DE OBRAS POR IMPUESTOS” (CURSO N°3)</t>
  </si>
  <si>
    <t>MORI ROJAS BETSY ANALEE (41781521)</t>
  </si>
  <si>
    <t>SERVICIO PROFESIONAL DE DISEÑO DE CONTENIDOS ACADÉMICOS DEL CURSO “DESARROLLO DE LA FASE DE PLANEAMIENTO Y PROGRAMACIÓN DE OBRAS POR IMPUESTOS” (CURSO N°3)</t>
  </si>
  <si>
    <t>BUENO VILLACORTA OSCAR NATHAN (42790924)</t>
  </si>
  <si>
    <t>CONTRATACIÓN DEL SERVICIO PROFESIONAL PARA LA IDENTIFICACIÓN DE PUNTOS CRÍTICOS, EVALUACIÓN DEL IMPACTO DE RIESGOS Y Propuestas de solución RESPECTO A los cronogramas de  PROYECTOS PRIORIZADOS DE LA CARTERA DE PROINVERSIÓN, A CARGO DE LA DPP.</t>
  </si>
  <si>
    <t>INFORME DE LAS ACTIVIDADES DE ASESORÍA ESPECIALIZADA PARA ACTIVIDADES RELACIONADAS A LA GESTIÓN INSTITUCIONAL EN PROINVERSIÓN</t>
  </si>
  <si>
    <t>MACHICAO DELGADO LILIAN (40261700)</t>
  </si>
  <si>
    <t>SERVICIO DE ASESORÍA ESPECIALIZADA PARA ACTIVIDADES RELACIONADAS A LA GESTIÓN INSTITUCIONAL EN PROINVERSIÓN</t>
  </si>
  <si>
    <t>INFORME DEL ANÁLISIS DE LAUDOS ARBITRALES EMITIDOS EN EL MARCO DE APP</t>
  </si>
  <si>
    <t>PULGAR SOAREZ ADOLFO ALONSO (41179091)</t>
  </si>
  <si>
    <t>CONTRATACIÓN DE UN CONSULTOR PARA LA DIRECCIÓN ESPECIAL DE PROYECTOS PARA EL ANÁLISIS DE LAUDOS ARBITRALES EMITIDOS EN EL MARCO DE APP</t>
  </si>
  <si>
    <t>CONTRATACIÓN DE UN CONSULTOR PARA LA DIRECCIÓN ESPECIAL DE PROYECTOS - ANÁLISIS Y PROPUESTA DE IMPLEMENTACIÓN DE UN ÓRGANO ESPECIALIZADO PARA LA GESTIÓN DE PROYECTOS DEL SECTOR SANEAMIENTO.</t>
  </si>
  <si>
    <t>INFORME DE LAS ACTIVIDADES DE ASESORIA ESPECIALIZADA PARA ACTIVIDADES RELACIONADAS AL FORTALECIMIENTO ORGANIZACIONAL DE PROINVERSION</t>
  </si>
  <si>
    <t>SERVICIO DE ASESORIA ESPECIALIZADA PARA ACTIVIDADES RELACIONADAS AL FORTALECIMIENTO ORGANIZACIONAL DE PROINVERSION</t>
  </si>
  <si>
    <t>ELABORACIÓN DE INFORME LEGAL Y ASISTENCIA A AUDIENCIA ARBITRAL EN PROCESO SEGUIDO CON MIV LA VIEJA</t>
  </si>
  <si>
    <t>SALAZAR GALLEGOS MAXIMILIANO EDUARDO (07875443)</t>
  </si>
  <si>
    <t>ELABORACIÓN DE DISEÑO Y DIAGRAMACIÓN DE CONTENIDO DE MATERIAL INFORMATIVO SOBRE CONCEPTOS, PROCEDIMIENTOS Y CASOS PARA EJECUTAR ASOCIACIONES PÚBLICO-PRIVADAS.</t>
  </si>
  <si>
    <t>VIDAL RAMOS INDHIRA ARMANDA (1043164246)</t>
  </si>
  <si>
    <t>SERVICIO PROFESIONAL PARA EL DISEÑO Y DIAGRAMACIÓN DE CONTENIDO DE MATERIAL INFORMATIVO SOBRE CONCEPTOS, PROCEDIMIENTOS Y CASOS PARA EJECUTAR ASOCIACIONES PÚBLICO-PRIVADAS.</t>
  </si>
  <si>
    <t>INFORME DE ATENCION DE LAS RECOMENDACIONES DE LOS INFORMES DE CONTROL QUE CUENTEN CON RECOMENDACIONES Y ACCIONES PENDIENTES DE COMPETENCIA DE LA OPP, ASI COMO REQUERIMIENTOS DE INFORMACION RELACIONADAS CON CONTROL INTERNO E INTEGRIDAD</t>
  </si>
  <si>
    <t>CUADRA ALI JUAN CARLOS (40004571)</t>
  </si>
  <si>
    <t>INFORME DE ACTIVIDADES DE APOYO LEGAL A LA SUB DIRECCIÓN DE GESTIÓN DEL CONOCIMIENTO</t>
  </si>
  <si>
    <t>CARRANZA URBINA LUIS ALBERTO (70516204)</t>
  </si>
  <si>
    <t>INFORME DE ACTIVIDADES DE ASESORIA , SUPERVISION Y EVALUACIÓN DEL PROGRAMA MEDICO ARQUITECTONICO Y ZONIFICACIÓN PARA EL PROYECTO DE LA IPC HOSPITAL NACIONAL HIPOLITO UNANUE</t>
  </si>
  <si>
    <t>SERVICIO DE ASESORIA , SUPERVISION Y EVALUACIÓN DEL PROGRAMA MEDICO ARQUITECTONICO Y ZONIFICACIÓN PARA EL PROYECTO DE LA IPC HOSPITAL NACIONAL HIPOLITO UNANUE</t>
  </si>
  <si>
    <t xml:space="preserve">INFORME DE ACTIVIDADES PARA LA EJECUCIÓN DEL SERVICIO WORKSHOP SENTIDO DE PROPOSITO
</t>
  </si>
  <si>
    <t>CONSULTORÍA PARA LA EJECUCIÓN DEL SERVICIO WORKSHOP SENTIDO DE PROPOSITO</t>
  </si>
  <si>
    <t>INFORME DE ACTIVIDADES EN LA REVISIÓN, ELABORACIÓN Y APROBACIÓN DE DOCUMENTOS NORMATIVOS Y DE GESTIÓN DEL ÁREA DE PERSONAL</t>
  </si>
  <si>
    <t>MENDOZA LEGOAS LUIS ERWIN (42436623)</t>
  </si>
  <si>
    <t>SERVICIOS DE UN ESPECIALISTA LEGAL PARA ASESORAR EN LA REVISIÓN, ELABORACIÓN Y APROBACIÓN DE DOCUMENTOS NORMATIVOS Y DE GESTIÓN DEL ÁREA DE PERSONAL</t>
  </si>
  <si>
    <t>INFORME DE ACTIVIDADES DE CONSULTORÍA PARA LA PROPUESTA PARA EL FUNCIONAMIENTO DEL MÓDULO DE LA VENTANILLA VIRTUAL EN PROINVERSIÓN</t>
  </si>
  <si>
    <t>MARANGUNICH RACHUMI MARTINA GISELLA (07614934)</t>
  </si>
  <si>
    <t>CONSULTORÍA PARA LA PROPUESTA PARA EL FUNCIONAMIENTO DEL MÓDULO DE LA VENTANILLA VIRTUAL EN PROINVERSIÓN</t>
  </si>
  <si>
    <t>PROGRAMACION DE GESTIÓN DEL CAMBIO EN EL MARCO DE LA DECLARATORIA DE FORTALECIMIENTO ORGANIZACIONAL DE PROINVERSION</t>
  </si>
  <si>
    <t>CONTRATACIÓN DEL SERVICIO DE GESTIÓN DEL CAMBIO EN EL MARCO DE LA DECLARATORIA DE FORTALECIMIENTO ORGANIZACIONAL DE PROINVERSION</t>
  </si>
  <si>
    <t>EVALUACIÓN DE LAS ACTIVIDADES DE COMUNIACCIÓN</t>
  </si>
  <si>
    <t>VERGARA GERSTEIN JUAN JORGE (18080113)</t>
  </si>
  <si>
    <t>EVALUACIÓN DE FUNCIONES DE LA ENTIDAD QUE SE DEROGAN O SE TRANSFIEREN Y LA ELABORACIÓN DEL DOCUMENTO TÉCNICO NORMATIVO DE GESTIÓN ORGANIZACIONAL (DOCUMENTO DE ORGANIZACIÓN Y FUNCIONES PROVISIONAL– DOFP) REQUERIDO EN EL MARCO DE LA DECLARATORIA DE FORTALECIMIENTO ORGANIZACIONAL DE PROINVERSIÓN</t>
  </si>
  <si>
    <t>HACER CONSULTORES SOCIEDAD ANONIMA CERRADA (2060479298)</t>
  </si>
  <si>
    <t>CONSULTORÍA PARA LA EVALUACIÓN DE FUNCIONES DE LA ENTIDAD QUE SE DEROGAN O SE TRANSFIEREN Y LA ELABORACIÓN DEL DOCUMENTO TÉCNICO NORMATIVO DE GESTIÓN ORGANIZACIONAL (DOCUMENTO DE ORGANIZACIÓN Y FUNCIONES PROVISIONAL– DOFP) REQUERIDO EN EL MARCO DE LA DECLARATORIA DE FORTALECIMIENTO ORGANIZACIONAL DE PROINVERSIÓN</t>
  </si>
  <si>
    <t>IDENTIFICACIÓN DE PUNTO CRÍTICOS, EVALUACIÓN DEL IMPACTO DE LOS RIESGOS Y PLANTEAMIENTO DE MEJORAS O PROPUESTAS DE SOLUCIÓN RESPECTO A LOS PROYECTOS PRIORIZADOS DE LA CARTERA DE PROINVERSIÓN, A CARGO DE LA DPP.</t>
  </si>
  <si>
    <t>CONTRATACIÓN DEL SERVICIO PROFESIONAL PARA LA IDENTIFICACIÓN DE PUNTO CRÍTICOS, EVALUACIÓN DEL IMPACTO DE LOS RIESGOS Y PLANTEAMIENTO DE MEJORAS O PROPUESTAS DE SOLUCIÓN RESPECTO A LOS PROYECTOS PRIORIZADOS DE LA CARTERA DE PROINVERSIÓN, A CARGO DE LA DPP.</t>
  </si>
  <si>
    <t>ELABORACIÓN DE LINEAMIENTOS GENERALES Y ESTRUCTURA METODOLÓGICA PARA LA GESTIÓN DE RIESGOS EN PROINVERSIÓN.</t>
  </si>
  <si>
    <t>CONSULTORÍA PARA LA ELABORACIÓN DE LINEAMIENTOS GENERALES Y ESTRUCTURA METODOLÓGICA PARA LA GESTIÓN DE RIESGOS EN PROINVERSIÓN.</t>
  </si>
  <si>
    <t>INFORME DE ACTIVIDADES DE APOYO LEGAL A LA SUB DIRECCIÓN DE GESTIÓN DEL CONOCIMIENTO.</t>
  </si>
  <si>
    <t>ELABORACIÓN DE LA PROPUESTA DEL PROCEDIMIENTO “ELABORACIÓN Y APROBACIÓN DEL PLAN ANUAL DE CONTRATACIONES” Y DE LOS PROCEDIMIENTOS DEL PROCESO “GESTIÓN DE CONTRATACIÓN DE CONSULTORÍAS EN EL MARCO DEL REGLAMENTO DE PROINVERSIÓN”</t>
  </si>
  <si>
    <t>CONSULTORÍA PARA LA ELABORACIÓN DE LA PROPUESTA DEL PROCEDIMIENTO “ELABORACIÓN Y APROBACIÓN DEL PLAN ANUAL DE CONTRATACIONES” Y DE LOS PROCEDIMIENTOS DEL PROCESO “GESTIÓN DE CONTRATACIÓN DE CONSULTORÍAS EN EL MARCO DEL REGLAMENTO DE PROINVERSIÓN”</t>
  </si>
  <si>
    <t>EVALUACIÓN DEL PROYECTO DEL CONTRATO DE PTAR MALDONADO EN EL MARCO DE LA ELABORACIÓN DEL CONTRATO ESTÁNDAR DE APP</t>
  </si>
  <si>
    <t>CONTRATACIÓN DE UN CONSULTOR PARA LA DIRECCIÓN ESPECIAL DE PROYECTOS PARA QUE REALICE LA EVALUACIÓN DEL PROYECTO DEL CONTRATO DE PTAR MALDONADO EN EL MARCO DE LA ELABORACIÓN DEL CONTRATO ESTÁNDAR DE APP</t>
  </si>
  <si>
    <t>INFORME DE ACTIVIDADES DE CONSULTOR PARA LA SECRETARÍA GENERAL</t>
  </si>
  <si>
    <t>DELGADO FLORES ANGEL GUSTAVO (41095622)</t>
  </si>
  <si>
    <t>CONTRATACIÓN DEL SERVICIO DE UN CONSULTOR PARA LA SECRETARÍA GENERAL</t>
  </si>
  <si>
    <t>IMPLEMENTACIÓN DEL SISTEMA DE CONTROL PARA EL SEGUIMIENTO DE LOS PROYECTOS DE LA CARTERA DE PROINVERSIÓN</t>
  </si>
  <si>
    <t>CABEZAS OLEA JOSE MOISES (09537860)</t>
  </si>
  <si>
    <t>SERVICIO PROFESIONAL PARA LA IMPLEMENTACIÓN DEL SISTEMA DE CONTROL PARA EL SEGUIMIENTO DE LOS PROYECTOS DE LA CARTERA DE PROINVERSIÓN</t>
  </si>
  <si>
    <t>PAGO SECRETARÍA ARBITRAL  - PROCESO INICIADO CONTRA LA MUNICIPALIDAD PROVINCIAL DE CHICLAYO.</t>
  </si>
  <si>
    <t>MARC PERU ASOC.P`LA PREV.Y SOL.D`CONFLIC (20426255317)</t>
  </si>
  <si>
    <t>INFORME DE ACTIVIDADES DE ASISTENCIA TÉCNICA ESPECIALIZADA SOBRE LA IDONEIDAD DE UTILIZACIÓN DEL NATM VS T BM EN LA EJECUCIÓN DE TRAMOS ESPECÍFICOS DE TÚNEL EN LE LÍNEA 2 DEI METRO DE LIMA</t>
  </si>
  <si>
    <t>SANCHEZ CARO FRANCISCO JAVIER (55621267)</t>
  </si>
  <si>
    <t>SERVICIO DE ASISTENCIA TÉCNICA ESPECIALIZADA SOBRE LA IDONEIDAD DE UTILIZACIÓN DEL NATM VS T BM EN LA EJECUCIÓN DE TRAMOS ESPECÍFICOS DE TÚNEL EN LE LÍNEA 2 DEI METRO DE LIMA</t>
  </si>
  <si>
    <t>EVALUACIÓN DEL PROYECTO DE CONTRATO DE CONCESIÓN - IPC COAR CENTRO PARA LA DIRECCIÓN ESPECIAL DE PROYECTOS</t>
  </si>
  <si>
    <t>CONTRATACIÓN DE CONSULTOR PARA EVALUACIÓN DE  PROYECTO DE CONTRATO DE CONCESIÓN - IPC COAR CENTRO PARA LA DIRECCIÓN ESPECIAL DE PROYECTOS</t>
  </si>
  <si>
    <t>DISEÑO DE UN SISTEMA DE CONTROL PARA EL SEGUIMIENTO DE LOS PROYECTOS DE LA CARTERA DE PROINVERSIÓN.</t>
  </si>
  <si>
    <t>OLIVERA SANCHEZ MIGUEL ANGEL (06660693)</t>
  </si>
  <si>
    <t>CONTRATACIÓN DEL SERVICIO PROFESIONAL PARA EL DISEÑO DE UN SISTEMA DE CONTROL PARA EL SEGUIMIENTO DE LOS PROYECTOS DE LA CARTERA DE PROINVERSIÓN.</t>
  </si>
  <si>
    <t>ANTICIPO DE HONORARIOS PARA FABIOLA PAULET MONTEAGUDO POR SU PARTICIPACIÓN COMO ARBITRO EN EL PROCESO ENTRE PROINVERSIÓN Y LA MUNICIPALIDAD PROVINCIAL DE CHICLAYO (EXP. 12-2019) POR SUBROGACIÓN</t>
  </si>
  <si>
    <t>PAULET MONTEAGUDO FABIOLA (10314219)</t>
  </si>
  <si>
    <t>ANTICIPO DE HONORARIOS PARA LUIS ENRIQUE AMES PERALTA POR SU PARTICIPACIÓN COMO ARBITRO EN EL PROCESO ENTRE PROINVERSIÓN Y LA MUNICIPALIDAD PROVINCIAL DE CHICLAYO (EXP. 12-2019) POR SUBROGACIÓN</t>
  </si>
  <si>
    <t>AMES PERALTA LUIS ENRIQUE (41696949)</t>
  </si>
  <si>
    <t>ANTICIPO DE HONORARIOS PARA LUIS ANTONIO GARCÍA GARCÍA POR SU PARTICIPACIÓN COMO ARBITRO EN EL PROCESO ENTRE PROINVERSIÓN Y LA MUNICIPALIDAD PROVINCIAL DE CHICLAYO (EXP.12-2009) POR SUBROGACIÓN.</t>
  </si>
  <si>
    <t>GARCIA GARCIA LUIS ANTONIO (09142891)</t>
  </si>
  <si>
    <t>INFORME DE LAS ACTIVIDADES DE ASESORÍA Y EJECUCIÓN DE 50 ENTREVISTAS POR COMPETENCIAS, A FIN DE EVALUAR EL NIVEL DE COMPETENCIAS Y POTENCIAL DE DESEMPEÑO DE LOS CANDIDATOS A LOS PROCESOS DE SELECCIÓN DE PERSONAL CAS Y CAP 2020 DE LA ENTIDAD</t>
  </si>
  <si>
    <t>RODRIGUEZ PATIÑO ROCIO LENIA (09641789)</t>
  </si>
  <si>
    <t>SERVICIOS DE ASESORÍA Y EJECUCIÓN DE 50 ENTREVISTAS POR COMPETENCIAS, A FIN DE EVALUAR EL NIVEL DE COMPETENCIAS Y POTENCIAL DE DESEMPEÑO DE LOS CANDIDATOS A LOS PROCESOS DE SELECCIÓN DE PERSONAL CAS Y CAP 2020 DE LA ENTIDAD</t>
  </si>
  <si>
    <t>ARREGLO TEMATICO DEL ACERVO DOCUMENTARIO, ELABORACIÓN DE REGISTROS DE ENVÍO Y ANEXOS DEL LB BANDA ANCHA REGIONES ANCASH, AREQUIPA, HUANUCO, LA LIBERTAD, PASCO Y SAN MARTIN.</t>
  </si>
  <si>
    <t>PALACIOS MEDINA RENZO ALEXIS (46128083)</t>
  </si>
  <si>
    <t>SERVICIO DE ARREGLO TEMATICO DEL ACERVO DOCUMENTARIO, ELABORACIÓN DE REGISTROS DE ENVÍO Y ANEXOS DEL LB BANDA ANCHA REGIONES ANCASH, AREQUIPA, HUANUCO, LA LIBERTAD, PASCO Y SAN MARTIN.</t>
  </si>
  <si>
    <t>CONTRATACIÓN DEL SERVICIO PROFESIONAL PARA REALIZAR LA IDENTIFICACIÓN DE PUNTO CRÍTICOS, EVALUACIÓN DEL IMPACTO DE LOS RIESGOS Y PLANTEAMIENTO DE MEJORAS O PROPUESTAS DE SOLUCIÓN RESPECTO A LOS PROYECTOS PRIORIZADOS DE LA CARTERA DE PROINVERSIÓN, A CARGO DE LA DPP.</t>
  </si>
  <si>
    <t>INFORME DE ACTIVIDADES DE CONSULTORÍA PARA LA SUPERVISIÓN DE CHACO LA PUNTILLA</t>
  </si>
  <si>
    <t>CONTRATACIÓN DE UN SERVICIO DE CONSULTORÍA PARA LA SUPERVISIÓN DE CHACO LA PUNTILLA</t>
  </si>
  <si>
    <t>INFORME DE ACTIVIDADES EN LA ASESORIA LEGAL EXTERNO PARA CONTAR CON SUS SERVICIOS DE ASESORÍA JURÍDICA VINCULADO AL PROCESO JUDICIAL FORMULADO POR CONSORCIO AGUAS DE PUNO CONTRA PROINVERSIÓN</t>
  </si>
  <si>
    <t>FERNANDEZ HERAUD &amp; SANCHEZ ABOGADOS SOCIEDAD CIVIL DE RESPONSABILIDAD LIMITADA (20110863145)</t>
  </si>
  <si>
    <t>CONTRATACIÓN DE ASESOR LEGAL EXTERNO PARA CONTAR CON SUS SERVICIOS DE ASESORÍA JURÍDICA VINCULADO AL PROCESO JUDICIAL FORMULADO POR CONSORCIO AGUAS DE PUNO CONTRA PROINVERSIÓN</t>
  </si>
  <si>
    <t>ELABORACIÓN, ARREGLO TEMÁTICO Y ELABORACIÓN DE REGISTROS DE ENVÍO DE INFORMES TÉCNICOS DE IPC EN TEMAS DE SALUD</t>
  </si>
  <si>
    <t>SERVICIO DE ELABORACIÓN, ARREGLO TEMÁTICO Y ELABORACIÓN DE REGISTROS DE ENVÍO DE INFORMES TÉCNICOS DE IPC EN TEMAS DE SALUD</t>
  </si>
  <si>
    <t>INFORME DE LAS ACTIVIDADES DE APOYO TÉCNICO Y ADMINISTRATIVO EN LA EMISIÓN DE DOCUMENTOS SOBRE APP CON ENFOQUE FINANCIERO Y/O ECONÓMICO, REGISTRO DE LECCIONES APRENDIDAS DE PROCESOS DE PROMOCIÓN DE LA INVERSIÓN PRIVADA Y SERVICIO DE CONTROL E IMPLEMENTACIÓN DE OPORTUNIDADES DE MEJORA EN EL APLICATIVO MONITOR DE PROYECTOS Y CONSOLIDACIÓN DE SU EXPANSIÓN A NIVEL INSTITUCIONAL E INTERINSTITUCIONAL.</t>
  </si>
  <si>
    <t>SUYO ORTIZ GUSTAVO EDUARDO (44835107)</t>
  </si>
  <si>
    <t>SERVICIO DE POYO TÉCNICO Y ADMINISTRATIVO EN LA EMISIÓN DE DOCUMENTOS SOBRE APP CON ENFOQUE FINANCIERO Y/O ECONÓMICO, REGISTRO DE LECCIONES APRENDIDAS DE PROCESOS DE PROMOCIÓN DE LA INVERSIÓN PRIVADA Y SERVICIO DE CONTROL E IMPLEMENTACIÓN DE OPORTUNIDADES DE MEJORA EN EL APLICATIVO MONITOR DE PROYECTOS Y CONSOLIDACIÓN DE SU EXPANSIÓN A NIVEL INSTITUCIONAL E INTERINSTITUCIONAL.</t>
  </si>
  <si>
    <t>ELABORACIÓN DE UN PLAN DE FORTALECIMIENTO ORGANIZACIONAL</t>
  </si>
  <si>
    <t>CONTRATACIÓN DE UNA CONSULTORÍA PARA LA ELABORACIÓN DE UN PLAN DE FORTALECIMIENTO ORGANIZACIONAL</t>
  </si>
  <si>
    <t>CARRANZA URBINA LUIS ALBERTO</t>
  </si>
  <si>
    <t>INFORME DE LAS ACTIVIDADES DE ASESORÍA LEGAL ESPECIALIZADA PARA LA DIRECCIÓN ESPECIAL DE PROYECTOS</t>
  </si>
  <si>
    <t>CONTRATACIÓN DE SERVICIOS DE ASESORÍA LEGAL ESPECIALIZADA PARA LA DIRECCIÓN ESPECIAL DE PROYECTOS</t>
  </si>
  <si>
    <t>ARREGLO TEMÁTICO DEL ACERVO DOCUMENTARIO, ELABORACIÓN DE REGISTROS DE ENVIO DE INFORMACIÓN Y ELABORACIÓN DEL INFORME TÉCNICO: SISTEMA DE TRANSPORTE MASIVO DEL TIPO MONORRIEL EN AREQUIPA</t>
  </si>
  <si>
    <t>SERVICIO DE ARREGLO TEMÁTICO DEL ACERVO DOCUMENTARIO, ELABORACIÓN DE REGISTROS DE ENVIO DE INFORMACIÓN Y ELABORACIÓN DEL INFORME TÉCNICO: SISTEMA DE TRANSPORTE MASIVO DEL TIPO MONORRIEL EN AREQUIPA</t>
  </si>
  <si>
    <t>ARREGLO TEMATICO DEL ACERVO DOCUMENTARIO, ELABORACIÓN DE REGISTROS DE ENVIO DE INFORMACIÓN Y ELABORACIÓN DE LIBRO BLANCO DE IPC PTAR TITICACA</t>
  </si>
  <si>
    <t>SERVICIO DE ARREGLO TEMATICO DEL ACERVO DOCUMENTARIO, ELABORACIÓN DE REGISTROS DE ENVIO DE INFORMACIÓN Y ELABORACIÓN DE LIBRO BLANCO DE IPC PTAR TITICACA</t>
  </si>
  <si>
    <t xml:space="preserve">PLANEAMIENTO, GESTIÓN Y RESERVA DE CONTINGENCIA (CONTROL Y FISCALIZACIÓN DE LA GESTIÓN) </t>
  </si>
  <si>
    <t>CONTRATACIÓN DE SERVICIOS DE UN CONSULTOR FINANCIERO PARA LOS PROYECTOS DEL SISTEMA COMPLEMENTARIO DE TRANSMISIÓN: “LINEA DE TRANSMISIÓN 138 kV PUERTO MALDONADO-IBERIA” y “SUBESTACIÓN VALLE DEL CHIRA DE 220/60/22.9 kV” (pagos DE 3er Y 4TO ENTREGABLES)</t>
  </si>
  <si>
    <t>16. SERVICIO DE EVALUACION ESTRUCTURAL A LA SEDE DE SUNAT UBICADA EN LA CALLE SAN FRANCISCO N.º 214 - INTERIOR A, DEL CENTRO DE AREQUIPA / FEB 2020</t>
  </si>
  <si>
    <t>ConsultoríaS</t>
  </si>
  <si>
    <t>Consultoría PARA EVALUACIÓN DE LAS ACTIVIDADES DE COMUNICACIÓN</t>
  </si>
  <si>
    <t>INFORME DE ACTIVIDADES DE Consultoría PARA LA DIRECCIÓN ESPECIAL DE PROYECTOS</t>
  </si>
  <si>
    <t>Consultoría PARA LA ATENCION DE LAS RECOMENDACIONES DE LOS INFORMES DE CONTROL QUE CUENTEN CON RECOMENDACIONES Y ACCIONES PENDIENTES DE COMPETENCIA DE LA OPP, ASI COMO REQUERIMIENTOS DE INFORMACION RELACIONADAS CON CONTROL INTERNO E INTEGRIDAD</t>
  </si>
  <si>
    <t>INFORME DE ACTIVIDADES DE Consultoría PARA LA DIRECCIÓN ESPECIAL DE PROYECTOS - ANÁLISIS Y PROPUESTA DE IMPLEMENTACIÓN DE UN ÓRGANO ESPECIALIZADO PARA LA GESTIÓN DE PROYECTOS DEL SECTOR SANEAMIENTO.</t>
  </si>
  <si>
    <t>INFORME DE ACTIVIDADES DE Consultoría FINANCIERO PARA LOS PROYECTOS DEL SISTEMA COMPLEMENTARIO DE TRANSMISIÓN: “LINEA DE TRANSMISIÓN 138 kV PUERTO MALDONADO-IBERIA” y “SUBESTACIÓN VALLE DEL CHIRA DE 220/60/22.9 kV” (pagos DE 3er Y 4TO ENTREGABLES)</t>
  </si>
  <si>
    <t>CONTRATACIÓN DE Consultoría ESPECIALIZADA PARA LOS PROYECTOS DE BANDAS DE ESPECTRO RADIOELECTRICO AWS-3 Y 2.3 GHZ DIFERENCIA DE CAMBIO DE 1ER.  ENTREGABLE EN EL PAGO DE DEVENGADO DEL AÑO 2020 REALIZADO EN ENERO 2021</t>
  </si>
  <si>
    <t>ENTREGABLE 03 - CONTRATACIÓN DE UNA Consultoría PARA LA ELABORACIÓN DE LA GUIA DE ESTRUCTURACIÓN FINANCIERA DE PROYECTOS DE ASOCIACIONES PÚBLICO PRIVADAS.</t>
  </si>
  <si>
    <t>KPMG Consultoría LTDA. (30556212751)</t>
  </si>
  <si>
    <t>SERVICIO DE Consultoría PARA LA IDENTIFICACION DE  PROYECTOS EN ASOCIACIONES PÚBLICO PRIVADAS Y PROYECTOS EN ACTIVOS EN
SIETE (07) GOBIERNOS REGIONALES – ZONA SUR</t>
  </si>
  <si>
    <t>SERVICIO DE Consultoría PARA LA IDENTIFICACIÓN DE PROYECTOS EN ASOCIACIONES PÚBLICO PRIVADAS Y PROYECTOS EN ACTIVOS EN SEIS (06) GOBIERNOS REGIONALES – ZONA OESTE</t>
  </si>
  <si>
    <t>SERVICIO DE Consultoría PARA LA IDENTIFICACION DE
PROYECTOS EN ASOCIACIONES PÚBLICO PRIVADAS Y PROYECTOS EN ACTIVOS EN
SIETE (07) GOBIERNOS REGIONALES – ZONA NORTE</t>
  </si>
  <si>
    <t>SERVICIO DE Consultoría PARA LA IDENTIFICACION DE ROYECTOS EN ASOCIACIONES PÚBLICO PRIVADAS Y PROYECTOS EN ACTIVOS EN
SIETE (07) GOBIERNOS REGIONALES – ZONA ESTE</t>
  </si>
  <si>
    <t>CONTRATACIÓN DE Consultoría ESPECIALIZADA PARA LOS PROYECTOS DE BANDAS DE ESPECTRO RADIOELECTRICO AWS-3 Y 2.3 GHZ</t>
  </si>
  <si>
    <t>CONTRATACIÓN DE UNA Consultoría PARA LA ELABORACIÓN DE LA GUIA DE ESTRUCTURACIÓN FINANCIERA DE PROYECTOS DE ASOCIACIONES PÚBLICO PRIVADAS.</t>
  </si>
  <si>
    <t>1. Consultoría PARA LA EVALUACION Y DIAGNOSTICO DEL CLIMA ORGANIZACIONAL Y CULTURAL INSTITUCIONAL EN LA SUNAT</t>
  </si>
  <si>
    <t>5. SERVICIO DE Consultoría PARA EL DISEÑO DEL SISTEMA INTEGRAL DE SEGURIDAD DE VIDEOVIGILANCIA. CONTRATACIONES</t>
  </si>
  <si>
    <t>8. SERVICIO DE Consultoría, ELABORACION DE ESTUDIO DE MICROLOCALIZACION EN EL MARCO DEL PI MEJORAMIENTO DE LA SEDE DE CUSCO. CONTRATACIONES.</t>
  </si>
  <si>
    <t>12. Consultoría EN INGENIERIA PARA LA DIM JOSE MANUAL LOZACO GONZALES. CONTRATACIONES.</t>
  </si>
  <si>
    <t>13. SERVICIO DE Consultoría EN INGENIERIA PARA LOS LOCALES DE SUNAT</t>
  </si>
  <si>
    <t>14. SERVICIO DE Consultoría EN INGENIERIA PARA PROYECTOS DE INFRAESTRUCTURA SUNAT. CONTRATACIONES</t>
  </si>
  <si>
    <t>19. SERVICIO DE Consultoría PARA LA MEDICION DE LA SATISFACCION DEL SERVICIO DE LA INSI CON UN ENFOQUE BASADO EN ATRIBUTOS. CONTRATACIONES</t>
  </si>
  <si>
    <t>20. SERVICIO DE Consultoría PARA EL SEGUIMIENTO DE LOS PROGRAMAS DE REFACCION, ACONDICIONAMIENTO Y MANTENIMIENTO DE LA INFRAESTRUCTURA PARA LOS LOCALES DE LA SUNAT EN EL DEPARTAMENTO DE ICA</t>
  </si>
  <si>
    <t>21. SERVICIO DE Consultoría PARA EL SEGUIMIENTO DE LOS PROGRAMAS DE REFACCION, ACONDICIONAMIENTO Y MANTENIMIENTO DE LA INFRAESTRUCTURA PARA LOS LOCALES DE LA SUNAT EN EL DEPARTAMENTO DE CAJAMARC</t>
  </si>
  <si>
    <t>22. SERVICIO DE Consultoría EN INGENIERIA PARA PROYECTOS DE INFRAESTRUCTURA DE LA SUNAT. CONTRATACIONES</t>
  </si>
  <si>
    <t>23. Consultoría PARA EVALUACION DE SERVIDORES WEBLOGIC. CONTRATACIONES</t>
  </si>
  <si>
    <t>25. SERVICIO DE Consultoría EN LOGISTICA. CONTRATACIONES</t>
  </si>
  <si>
    <t>27. SERVICIO DE Consultoría DE APLICACION METODOLOGICA PARA LA FORMULACION, PRIORIZACION Y CALENDARIZACION DE LA CARTERA DE INICIATIVAS DE LA ESTRATEGIA INSI 2021</t>
  </si>
  <si>
    <t>29. Consultoría PARA LA IMPLEMENTACION DEL MODELO AGIL EN PROYECTOS DE DESARROLLO DE SOFTWARE. CONTRATACIONES</t>
  </si>
  <si>
    <t>30. Consultoría PARA LA IMPLEMENTACION DEL MODELO AGIL EN PROYECTOS DE DESARROLLO DE SOFTWARE. CONTRATACIONES</t>
  </si>
  <si>
    <t>31. Consultoría PARA SEGUIMIENTO DE PROGRAMA DE SEGUIMIENTO REFRACCIONAMIENTO Y MANTENIMIENTO DE LOCALES</t>
  </si>
  <si>
    <t>33. SERVICIO DE Consultoría PARA EL SEGUIMIENTO DE LOS PROGRAMAS DE REFACCION, ACONDICIONAMIENTO Y MANTENIMIENTO DE LA INFRAESTRUCTURA PARA LOS LOCALES DE LA SUNAT EN EL DEPARTAMENTO DE ICA</t>
  </si>
  <si>
    <t>38. SERVICIO DE Consultoría PARA LA ELABORACION DE PROCEDIMIENTOS DE APLICACION DE PARCHES DE SERVIDORES WINDOWS. CONTRATACIONES</t>
  </si>
  <si>
    <t>39. SERVICIO DE Consultoría PARA EL ANALISIS DE LA CALIDAD DE ENERGIA PARA EL LOCAL DE LA SEDE UCAYALI</t>
  </si>
  <si>
    <t>42. Consultoría DE ANALISIS DE MEDIOS PARA CAMPAÑAS PUBLICITARIAS. CONTRATACIONES</t>
  </si>
  <si>
    <t>45. Consultoría PARA USO DE DRONES. CONTRATACIONES</t>
  </si>
  <si>
    <t>48. SERVICIO DE Consultoría PARA LA GESTION DE MEJORA, DISEÑO Y PROPUESTAS EN EL PROCESO DE ADQUISICION CONTRATACION DE BIENES Y SERVICIOS DE SOLUCIONES TECNOLOGICAS. CONTRATACIO</t>
  </si>
  <si>
    <t>49. SERVICO DE Consultoría PARA EL ANALISIS ESTRATEGICO DE LOS DOIMINIOS TECNOLOGICOS DE LOS SERVICIOS DE TI. CONTRATACIONES</t>
  </si>
  <si>
    <t>50. SERVICIO DE Consultoría EN TEMAS DE ALINEAMIENTO CULTURAL. CONTRATACIONES</t>
  </si>
  <si>
    <t>51. SERVICIO DE Consultoría PARA LA IMPLEMENTACION  DE LA HERRAMIENTA GLPI PARA EL SOPORTE DEL PROCESO DE GESTION DE PROBLEMAS. CONTRATACIONES</t>
  </si>
  <si>
    <t>52. Consultoría EN DIAGNOSTICO PARA IDENTIFICAR LA EXPECTATIVAS, PERCEPCION Y VALORACION DE LOS USUARIOS INTERNOS DE LA GRH. CONTRATACIONES</t>
  </si>
  <si>
    <t>53. SERVICIO DE Consultoría ESPECIALIZADA EN PROYECTOS DE INGNIERIA CIVIL. CONTRATACIONES</t>
  </si>
  <si>
    <t>54. Consultoría PARA ASISTENCIA EN EL PROCEDIMIENTO DE SEGUIMIENTO ANUAL DE LA CREDITACION DEL SOFTWARE DE FIRMA DIGITAL PARA LA FACTURA ELECTRONICA. CONTRATACIONES</t>
  </si>
  <si>
    <t>55. Consultoría PARA DIAGNOSTICO Y DISEÑO DE PLANOS IMPLEMENTACION DE METODOLOGIA BIM. CONTRATACIONES</t>
  </si>
  <si>
    <t>56. SERVICIO DE Consultoría, DIAGNOSTICO DE LA INFRAESTRUCTURA DEL SSA HUACHO. CONTRATACIONES</t>
  </si>
  <si>
    <t>57. SERVICIO DE Consultoría PARA EL DESARROLLO DE UN MARCO DE GOBIERNO PARA LA ARQUITECTURA EMPRESARIAL DE LA INSI. CONTRATACIONES</t>
  </si>
  <si>
    <t>59. Consultoría PARA EL DISEÑO DEL PROCESO DE GESTION DE PARCHES DE SEGURIDAD. CONTRATACIONES</t>
  </si>
  <si>
    <t>60. SERVICIO DE Consultoría PARA LA EVALUACION E INFORME DEL NIVEL DE MADUREZ DE VARIOS PROCESOS DE SERVICIOS. CONTRATACIONES</t>
  </si>
  <si>
    <t>61. SERVICIO DE Consultoría PARA LA CREACION DE BD EN TERADATA PARA MODELO EXPERTO EN RUC. CONTRATACIONES</t>
  </si>
  <si>
    <t>64. SERVICIO DE Consultoría DE INTEGRACION DEL MODELO DE EXPLOTACION DE POWER BI A TARADATA. CONTRATACIONES</t>
  </si>
  <si>
    <t>65. Consultoría PARA LA DEFINICION DEL MAPA DE RUTA DE IMPLEMENTACION DE GOBIERNO DE TECNOLOGIA E INFORMACION EN LA INSI. CONTRATACIONES</t>
  </si>
  <si>
    <t>66. SERVICIO DE Consultoría PARA EL ANALISIS Y DISEÑO DEL SISTEMA PERSONALIZADO DE RENTA. CONTRATACIONES</t>
  </si>
  <si>
    <t>67. Consultoría PARA REDISEÑO DE INTRANET DEL INRH. CONTRATACIONES</t>
  </si>
  <si>
    <t>68. SERVICIO DE Consultoría PARA LA DEFINICION DEL PROCEDIMIENTO, FLUJOS Y HERRAMIENTAS DE RELEASE DE SOFTWARE DENTRO DEL MARCO DE DEVOPS. CONTRATACIONES</t>
  </si>
  <si>
    <t>69. SERVICIO DE Consultoría PARA EL ARCHIVING DE LA BASE DE DATOS INFORMIX CPE. CONTRATACIONES</t>
  </si>
  <si>
    <t>70. Consultoría ESPECIALISTA PARA DIAGNOSTICO DE PROCESO DE GESTION DE TAREAS Y ASIGNACION DE HORAS DEL EQUIPO DE DESARROLLO DE SISTEMAS. CONTRATACIONES</t>
  </si>
  <si>
    <t>71. SERVICIO DE Consultoría, IDENTIFICACION Y DEFINICION DEL MODELO DE PRUEBAS DESOFTWARE BASADO EN EL ISTQB. CONTRATACIONES</t>
  </si>
  <si>
    <t>72. SERVICIO DE Consultoría PARA LA OPTIMIZACION DE PROCESOS DE CARGA AL CRM-SAP</t>
  </si>
  <si>
    <t>73. SERVICIO DE Consultoría PARA EL ANALISIS DE LA CALIDAD DE ENERGIA PARA EL LOCAL DE LA SEDE CSC BARRANCO. CONTRATACIONES</t>
  </si>
  <si>
    <t>74. CP-SM-1-2020-SUNAT/8F0000
Consultoría DE OBRA: SUPERVISIÓN DE LA EJECUCIÓN DE LA OBRA: MEJORAMIENTO DE LA CAPACIDAD PRESTADORA DE SERVICIOS TRIBUTARIOS Y DE CONTROL EN LA CIUDAD DE TUMBES - PIP 189363</t>
  </si>
  <si>
    <t>76. CP-SM-3-2020-SUNAT/8F0000
SERVICIO DE Consultoría PARA LA SUPERVISIÓN DE LA ELABORACIÓN DEL EXPEDIENTE TÉCNICO DE OBRA DEL PROYECTO DE INVERSIÓN PÚBLICA CON CUI 2376860: CREACIÓN DEL CENTRO DE ENTRENAMIENTO CANINO DE LA SUNAT PARA EL CONTROL ADUANERO A NIVEL NACIONAL EN EL DISTRITO DE LA ESPERANZA, PROVINCIA DE TRUJILLO, DEPARTAMENTO DE LA LIBERTAD</t>
  </si>
  <si>
    <t>79. AS 2-2020-SUNAT/8F0000
Consultoría DE OBRA SUPERVISIÓN DE OBRA: AMPLIACIÓN DE LOS SERVICIOS AL CONTRIBUYENTE EN EL DISTRITO DE CHICLAYO - PROVINCIA DE CHICLAYO - DEPARTAMENTO DE LAMBAYEQUE</t>
  </si>
  <si>
    <t>CONSORCIO INGENIERIA Y Consultoría
20128494945 - JSU INGENIEROS SAC y EDGAR GUILLERNO CUIPAL MENDOZA DNI 08666649</t>
  </si>
  <si>
    <t>20392462105 - KAZUKI Consultoría Y CONSTRUCCION S.A.C</t>
  </si>
  <si>
    <t xml:space="preserve">86. AS N° 25-2019-SUNAT/8B1200
SERVICIO DE Consultoría DE OBRA REHABILITACION Y REFACCION DEL ALMACEN DE LA INTENDENCIA REGIONAL LA LIBERTAD </t>
  </si>
  <si>
    <t xml:space="preserve">87. LA CONTRATACIÓN DEL SERVICIO DE Consultoría DE OBRA PARA LA SUPERVISIÓN DE LA EJECUCIÓN DEL SALDO DE OBRA: “IMPLEMENTACIÓN DEL NUEVO CENTRO DE SERVICIO AL CONTRIBUYENTE Y CENTRO DE CONTROL Y FISCALIZACIÓN EN LA ZONA OESTE 1 (MIRAFLORES) DE LIMA METROPOLITANA” CU 2159420 (ANTES SNIP N° 200789), </t>
  </si>
  <si>
    <t>95. AS-SM-8-2021-SUNAT/8I1000-1
 Consultoría DE OBRA: ELABORACION DEL EXPEDIENTE TECNICO DE OBRA PARA LA IOARR DENOMINADA: REMODELACION DE INFRAESTRUCTURA DE ALMACENAMIENTO, ADQUISICION DE EQUIPO DE MANIPULEO Y TRANSFERENCIA DE CARGA EN EL ALMACEN QUEBRADA CARPITAS, DISTRITO DE ZORRITOS, PROVINCIA CONTRALMIRANTE VILLAR</t>
  </si>
  <si>
    <t>100. Consultoría INDIVIDUAL ESPECIALISTA EN SEGUIMIENTO CONTRACTUAL</t>
  </si>
  <si>
    <t>112. SERVICIO DE Consultoría ASISTENCIA TECNICA PARA LA REVISION, VERIFICACION DE LAS ESPECIFICACIONES TECNICAS Y APOYO EN LA INDAGACION DE MERCADO PARA EL PROCESO DE SELECCIÓN PARA LA PROVISION DE EQUIPOS MOVILES DE RAYOS X PARA LA INSPECCION DE EQUIPAJES Y BULTOS</t>
  </si>
  <si>
    <t>125. SERVICIO DE Consultoría PARA PROPONER RECOMENDACIONES ORIENTADAS A INCREMENTAR LA EFICACIA DEL ENVIO MASIVO DE NOTIFICACIONES DE ACCIONES INDUCTIVAS A LOS CONTRIBUYENTES</t>
  </si>
  <si>
    <t>127. SERVICIO DE Consultoría PARA RELEVAR Y DESCRIBIR EL IMPACTO DE LA CODIFICACION ESTANDARIZADA DE PRODUCTOS Y SERVICIOS EN LA REGLAS FISCALES IMPOSITIVAS</t>
  </si>
  <si>
    <t>129. SERVICIO DE Consultoría PARA LA ACTUALIZACION DE LA LINEA BASE DE INDICADORES DE LA MATRIZ DE RESULTADOS DEL PROYECTO DE INVERSION</t>
  </si>
  <si>
    <t>139. SERVICIO DE Consultoría PARA EL DIAGNOSTICO DEL MODELO ACTUAL DE IMPOSICIÓN DE LAS PERSONAS NATURALES Y PROPUESTA DE MODELO</t>
  </si>
  <si>
    <t>DETALLE DE CONSULTORÍAS JURÍDICAS Y NATURALES - PRESUPUESTO 2020 y 2021</t>
  </si>
  <si>
    <t/>
  </si>
  <si>
    <t>IDENTIFICACIÓN DE PUNTOS CRÍTICOS, EVALUACIÓN DEL IMPACTO DE RIESGOS Y PROPUESTAS DE SOLUCIÓN RESPECTO A LOS CRONOGRAMAS DE  PROYECTOS PRIORIZADOS DE LA CARTERA DE PROINVERSIÓN, A CARGO DE LA DPP.</t>
  </si>
  <si>
    <t>INFORME DE LAS ACTIVIDADES DE ESPECIALISTA EN DERECHO CORPORATIVO</t>
  </si>
  <si>
    <t>INFORME DE LAS ACTIVIDADES DE ESPECIALISTA EN MODERNIZACIÓN DEL ESTADO.</t>
  </si>
  <si>
    <t>EVALUACIÓN DE LA INICIATIVA PRIVADA AUTOFINANCIADA DENOMINADA "NUEVO TERMINAL PORTUARIO DE SAN JUAN DE MARCONA" (INFORME 4)</t>
  </si>
  <si>
    <t>OPINIÓN LEGAL DEBIDAMENTE FUNDAMENTADA, SOBRE LA CONSULTA FORMULADA POR LA UNIDAD ORGÁNICA AL TEMA DE CESIÓN DE POSICIÓN CONTRACTUAL DE UN CONVENIO DE ESTABILIDAD JURÍDICA</t>
  </si>
  <si>
    <t>ELABORACIÓN DE UN ESTUDIO SOCIOECONÓMICO Y ANÁLISIS DE VULNERABILIDAD DE LAS FAMILIAS QUE OCUPAN Y HACEN USO DEL PREDIO DENOMINADO MANZAN Q, EN EL DISTRITO DE LURIGANCHO - CHOSICA, PREDIO QUE ESTA COMPRENDIDO EN LA EJECUCIÓN DEL PROYECTO (OBRAS DE CABECERA Y CONDUCCIÓN PARA EL ABASTECIMIENTO DE AGUA POTABLE PARA LIMA) DE ACUERDO A LO INFORMADO POR SEDAPAL - DEP</t>
  </si>
  <si>
    <t>INFORME DE LAS ACTIVIDADES DE CONSULTORÍA ESPECIALIZADA PARA LOS PROYECTOS DE BANDAS DE ESPECTRO RADIOELÉCTRICO AWS-3 Y 2.3 GHZ</t>
  </si>
  <si>
    <t>CONSULTORÍA ESPECIALIZADA PARA LOS PROYECTOS DE BANDAS DE ESPECTRO RADIOELÉCTRICO AWS-3 Y 2.3 GHZ
DIFERENCIA DE CAMBIO DE 1ER.  ENTREGABLE EN EL PAGO DE DEVENGADO DEL AÑO 2020 REALIZADO EN ENERO 2021</t>
  </si>
  <si>
    <t>INFORME DE LAS ACTIVIDADES REALIZADAS DE ASESORÍA LEGAL EXTERNO ESPECIALIZADO PARA EL COMITÉ EN PROYECTOS DE ENERGÍA E HIDROCARBUROS-PRO CONECTIVIDAD</t>
  </si>
  <si>
    <t>ENTREGABLE 6B - ASESORÍA INTEGRAL PARA LAS INICIATIVAS PRIVADAS COFINANCIADAS DE COLEGIOS DE ALTO RENDIMIENTO</t>
  </si>
  <si>
    <t>FORMULACIÓN DEL PROYECTO DE INVERSIÓN PÚBLICA, ESTRUCTURACIÓN Y PROMOCIÓN DEL PROCESO DE PROMOCIÓN DE LA INVERSIÓN PRIVADA DEL PROYECTO "MEJORAMIENTO DE LOS SERVICIOS TURÍSTICOS PÚBLICOS DEL PARQUE ARQUEOLÓGICO CHOQUEQUIRAO"</t>
  </si>
  <si>
    <t>ASESORÍA INTEGRAL PARA LAS INICIATIVAS PRIVADAS COFINANCIADAS DE COLEGIOS DE ALTO RENDIMIENTO</t>
  </si>
  <si>
    <t>ELABORACIÓN DE LA GUÍA DE ESTRUCTURACIÓN FINANCIERA DE PROYECTOS DE ASOCIACIONES PÚBLICO PRIVADAS.</t>
  </si>
  <si>
    <t>ATENCIÓN DE RECOMENDACIONES INDICADAS EN LA CARTA DE CONTROL INTERNO DEL INFORME DE AUDITORÍA FINANCIERA GUBERNAMENTAL DEL PERÍODO 2019</t>
  </si>
  <si>
    <t>ELABORACIÓN DEL INFORME DE EVALUACIÓN DE LA FASE DE FORMULACIÓN DEL PROYECTO “GESTIÓN INTEGRAL DE RESIDUOS SÓLIDOS DE LOS ESTABLECIMIENTOS DE SALUD DEL MINISTERIO DE SALUD EN LIMA METROPOLITANA” PRESENTADO MEDIANTE MODALIDAD DE INICIATIVA PRIVADA COFINANCIADA</t>
  </si>
  <si>
    <t>PREPARE, REALICE, DISEÑE Y BRINDE INFORMACIÓN ACTUALIZADA Y EJECUTIVA DE LOS PROYECTOS A CARGO DE PROINVERSIÓN, QUE PERMITA INTERACTUAR DE MANERA EFICIENTE CON LOS DIFERENTES ACTORES DEL PROCESO.</t>
  </si>
  <si>
    <t>CONSULTORÍA ALTAMENTE ESPECIALIZADA EN LOS ASPECTOS DE INGENIERÍA ELÉCTRICA PARA TRES (03) PROYECTOS DE TRANSMISIÓN ELÉCTRICA ENCARGADOS A PROINVERSIÓN PARA EL AÑO 2021. LA CONTRATACIÓN DE LA CONSULTORÍA PERMITIRÁ CUBRIR EL REQUERIMIENTO DE CONOCIMIENTO Y EXPERIENCIA EN ASPECTOS TÉCNICOS DE LOS PROYECTOS DE ELECTRICIDAD QUE HAN SIDO INCLUIDOS EN LOS PROCESOS DE PROMOCIÓN DE LA INVERSIÓN PRIVADA QUE ADMINISTRA PROINVERSION.</t>
  </si>
  <si>
    <t>VERIFICACIÓN DE LA CONSISTENCIA DE LOS CONTENIDOS CONTRACTUALES Y LEGALES INCORPORADOS EN LAS VERSIONES DE CONTRATO, INFORME DE EVALUACIÓN INTEGRADO Y EN LOS DEMÁS DOCUMENTOS DEL PROCESO DE PROMOCIÓN DE LA INICIATIVA PRIVADA COFINANCIADA “ANILLO VIAL PERIFÉRICO”</t>
  </si>
  <si>
    <t>ASESORÍA Y EVALUACIÓN DEL ANTEPROYECTO DE ARQUITECTURA  PLANTEADO EN LA INICIATIVA PRIVADA COFINANCIADA “DISEÑO, CONSTRUCCIÓN, OPERACIÓN Y MANTENIMIENTO DEL HOSPITAL NACIONAL HIPÓLITO UNANUE"
REGLAMENTO DE PROINVERSION</t>
  </si>
  <si>
    <t>ASESORÍA TÉCNICA PARA EL PROCESO DE PROMOCIÓN DE LA INVERSIÓN PRIVADA DE LOS PROYECTOS “BANDAS 1,750-1,780 MHZ Y 2,150-2,180 MHZ” Y “BANDA 2,300-2,330 MHZ”</t>
  </si>
  <si>
    <t>ELABORACIÓN EL LIBRO BLANCO, ARREGLO TEMÁTICO DEL ACERVO DOCUMENTARIO Y ELABORACIÓN DEL REGISTRO DE ENVÍO DE LA INFORMACIÓN CORRESPONDIENTE A LA APROBACIÓN DE ENDEUDAMIENTO GARANTIZADO PERMITIDO DE LAS ETAPAS 1 Y 2; CIERRE FINANCIERO DE LAS ETAPAS 1 Y 2 Y ADELANTO DE LAS ETAPAS 3 Y 4, CORRESPONDIENTES AL PROYECTO “MODERNIZACIÓN Y DESARROLLO DEL TERMINAL PORTUARIO DE SALAVERRY”.  SALDO DEL REQUERIMIENTO 2020-00497 Y ORDEN DE SERVICIO 524-2020-S (PAGOS 2DO, 3ER Y 4TO ENTREGABLES).</t>
  </si>
  <si>
    <t>VERIFICACIÓN DE LA CONSISTENCIA DEL SISTEMA INFORMÁTICO INTEGRAL DE CONTROL DE LA OBRA, OPERACIÓN Y MANTENIMIENTO (SICOM),  Y DEL SISTEMA INTELIGENTE DE TRANSPORTE (ITS) RELACIONADOS DE LAS EVALUACIONES, RESULTADOS Y RECOMENDACIONES DE LOS ASESORES ESPECIALIZADOS CONTRATADOS PARA EL PROYECTO “ANILLO VIAL PERIFÉRICO”.</t>
  </si>
  <si>
    <t>VERIFICAR LA SOSTENIBILIDAD ECONÓMICA DEL PROYECTO TERMINAL PORTUARIO DE LAMBAYEQUE.</t>
  </si>
  <si>
    <t>ELABORACIÓN DEL “INFORME DE EVALUACIÓN” DE LA FASE DE FORMULACIÓN DEL PROYECTO</t>
  </si>
  <si>
    <t>CONSULTOR TÉCNICO IPC PTAR CHINCHA</t>
  </si>
  <si>
    <t>CUBRIR EL REQUERIMIENTO DE CONOCIMIENTO Y EXPERIENCIA EN LOS ASPECTOS TÉCNICOS DE LA FASE DE FORMULACIÓN DE LOS PROYECTOS.</t>
  </si>
  <si>
    <t>CONSULTOR FINANCIERO IPC PTAR CHINCHA</t>
  </si>
  <si>
    <t>ARREGLO TEMATICO DEL ACERVO DOCUMENTARIO, ELABORACIÓN DE REGISTROS  DE ENVIO Y ELABORACIÓN DEL LIBROB BLANCO DE IPC PTAR TITICACA.  ESTE PEDIDO DEVIENE DE LA ORDEN DE SERVICIO 00048-2020-S (SALDO POR PAGAR (S/ 3,000) Y PRESTACIONES ADICIONALES (S/ 6,200) SOLICITADAS AL CONSULTOR POR EL USUARIO).</t>
  </si>
  <si>
    <t>APOYO EN LA ELABORACIÓN DE LOS INFORMES ECONÓMICO-FINANCIEROS PARA SUSTENTAR EL INFORME DE EVALUACIÓN INTEGRADO Y LA VERSIÓN FINAL DE LOS CONTRATOS DE CONCESIÓN DE LOS PROYECTOS.</t>
  </si>
  <si>
    <t>CONSULTORÍA TÉCNICA PARA EL PROYECTO “MEJORAMIENTO Y AMPLIACIÓN DE LOS SERVICIOS DE RECOLECCIÓN, TRATAMIENTO Y DISPOSICIÓN FINAL DE AGUAS RESIDUALES EN SIETE DISTRITOS DE LA PROVINCIA DE HUANCAYO – DEPARTAMENTO DE JUNÍN”</t>
  </si>
  <si>
    <t>ASESOR DE TRANSACCIÓN PARA PROYECTOS DE TRANSMISIÓN ELÉCTRICA</t>
  </si>
  <si>
    <t>IMPLEMENTACIÓN DEL SISTEMA DE CONTROL INTERNO (SCI) EN PROINVERSIÖN Y SEGUIMIENTO A LAS RECOMENDACIONES DE LOS ÓRGANOS DE CONTROL, RESPECTO AL SCI.</t>
  </si>
  <si>
    <t>ACTUALIZACIÓN DE DOCUMENTOS DE LA GESTIÓN POR PROCESOS: MAPA DE PROCESOS DE PROINVERSIÓN Y PROCEDIMIENTOS</t>
  </si>
  <si>
    <t>ELABORACIÓN DEL INFORME DE EVALUACIÓN DE LA FASE DE FORMULACIÓN DE LA IPC CER ATE - SJL (PAGO DEL TERCER ENTREGABLE DE LA OS N° 00204-2020-S)</t>
  </si>
  <si>
    <t>EVALUACIÓN DE RIESGO POR INUNDACIÓN DEL TERRENO ASIGNADO AL COLEGIO DE ALTO RENDIMIENTO (COAR) DE CUSCO.</t>
  </si>
  <si>
    <t>CONSULTORÍA ESPECIALIZADA PARA LOS PROYECTOS DE BANDAS DE ESPECTRO RADIOELÉCTRICO AWS-3 Y 2.3 GHZ</t>
  </si>
  <si>
    <t>CONSULTORÍA ALTAMENTE ESPECIALIZADA EN LOS ASPECTOS DE INGENIERÍA ELÉCTRICA, QUE PERMITA CUBRIR EL REQUERIMIENTO DE CONOCIMIENTO Y EXPERIENCIA EN LOS ASPECTOS TÉCNICOS DE LA FASE DE FORMULACIÓN DE LOS PROYECTOS.</t>
  </si>
  <si>
    <t>SEGUIMIENTO Y ANÁLISIS DE LAS CONDICIONES SOCIALES, ECONOMICAS Y POLITICAS A NIVEL DISTRITAL Y COMUNAL DEL AMBITO DEL PROYECTO EL ALGARROBO POST DEROGATORIA DE LOS D.S 027 -2020- EM Y D.S 028 -2020- EM Y PRE Y POST ELECCIONES GENERALES</t>
  </si>
  <si>
    <t>CONSULTORÍA ALTAMENTE ESPECIALIZADA EN LOS ASPECTOS DE INGENIERÍA ELÉCTRICA PARA  PROYECTOS DE TRANSMISIÓN ELÉCTRICA ENCARGADOS  Y PRÓXIMAS A SER ENCARGADOS A PROINVERSIÓN. LA CONTRATACIÓN DE LA CONSULTORÍA PERMITIRÁ CUBRIR EL REQUERIMIENTO DE CONOCIMIENTO Y EXPERIENCIA EN LOS ASPECTOS TÉCNICOS DEL PROYECTO.</t>
  </si>
  <si>
    <t>VERIFICAR LA ESTRUCTURACIÓN Y CONTENIDO DE LOS ESTUDIOS DEL PROYECTO AVP, QUE CONTENDRÁ LA SALA DE DATOS VIRTUAL, SIGA LOS ALINEAMIENTOS DE LAS NUEVAS TECNOLOGÍAS DE SISTEMATIZACIÓN DE LA INFORMACIÓN, EN LO QUE RESPECTA PARA EL TRATAMIENTO DE LOS EXPEDIENTES TÉCNICOS POR NIVELES DE SERVICIO Y EN LOS FORMATOS NECESARIOS PARA LA DETERMINACIÓN DE LA CONDICIÓN Y GESTIÓN DE ACTIVOS VIALES, SEGÚN LOS REQUERIMIENTOS TÉCNICOS NECESARIOS PARA QUE PUEDA SER INCLUIDA A POSTERIORI EN LA PLATAFORMA</t>
  </si>
  <si>
    <t>ELABORACIÓN DEL INFORME TÉCNICO Y ARREGLO TEMÁTICO  Y ELABORACIÓN DE REGISTROS DE ENVÍO DE LA IP  “AUTOPISTA DEL SUR: ICA – DESVÍO QUILCA”</t>
  </si>
  <si>
    <t>SUPERVISIÓN DE LOS ESTUDIOS DE INVERSIÓN PÚBLICA DEL PROYECTO “MEJORAMIENTO DE LOS SERVICIOS TURÍSTICOS PÚBLICOS DEL PARQUE ARQUEOLÓGICO DE CHOQUEQUIRAO”</t>
  </si>
  <si>
    <t>ASESOR INTEGRAL PARA EL PROYECTO LONGITUDINAL DE LA SIERRA TRAMO 4</t>
  </si>
  <si>
    <t>ASESORÍA FINANCIERA INTEGRAL PARA EL PROYECTO OBRAS DE CABECERA Y CONDUCCIÓN PARA EL ABASTECIMIENTO DE AGUA POTABLE PARA LIMA</t>
  </si>
  <si>
    <t>CONSULTORÍA ALTAMENTE ESPECIALIZADA PARA LOS PROYECTOS, EN LOS ASPECTOS DE INGENIERÍA ELÉCTRICA. LA CONTRATACIÓN DE LA CONSULTORÍA PERMITIRÁ CUBRIR EL REQUERIMIENTO DE CONOCIMIENTO Y EXPERIENCIA EN LOS ASPECTOS TÉCNICOS DE LOS PROYECTOS, LOS MISMOS QUE SE ENCUENTRAN INCLUIDOS EN EL PROCESO DE PROMOCIÓN DE LA INVERSIÓN PRIVADA CONDUCIDO POR PROINVERSIÓN.</t>
  </si>
  <si>
    <t>CONSULTORÍA ALTAMENTE ESPECIALIZADA EN LOS ASPECTOS FINANCIEROS DE LOS PROYECTOS DE TRANSMISIÓN ELÉCTRICA, ENCARGADOS A PROINVERSIÓN.</t>
  </si>
  <si>
    <t>EVALUACIÓN DE LA INICIATIVA PRIVADA AUTOFINANCIADA DENOMINADA "NUEVO TERMINAL PORTUARIO DE SAN JUAN DE MARCONA"</t>
  </si>
  <si>
    <t>BRINDAR SOPORTE A LAS ACCIONES DE IMPLEMENTACIÓN DE LA NORMA TÉCNICA PARA LA GESTIÓN DE LA CALIDAD DE SERVICIOS</t>
  </si>
  <si>
    <t>ELABORACIÓN DEL INFORME TÉCNICO DE LOS PROYECTOS “REPOTENCIACIÓN DE LA LÍNEA DE TRANSMISIÓN CARABAYLLO - CHIMBOTE - TRUJILLO 500 KV” Y “COMPENSADOR REACTIVO VARIABLE +400/-150 MVAR EN SUBESTACIÓN TRUJILLO 500 KV”, ASÍ COMO EL ORDENAMIENTO DE SU ACERVO DOCUMENTARIO, QUE INCLUYE LOS REGISTROS DE ENVÍO DE INFORMACIÓN.</t>
  </si>
  <si>
    <t>CONSULTOR TÉCNICO FASE FORMULACIÓN PTAR CAJAMARCA</t>
  </si>
  <si>
    <t>SUPERVISAR LA VALORIZACIÓN DE LOS FONDOS ADMINISTRADOS POR EL FCR</t>
  </si>
  <si>
    <t>CONTAR CON UNA EVALUACIÓN Y MODELAMIENTO ESTRUCTURAL Y VERIFICAR CON LAS NORMAS DE DISEÑO VIGENTES CON EL FIN DE CONSTATAR QUE EL PERSONAL DE LA INSTITUCIÓN LABORA EN AMBIENTES SEGUROS</t>
  </si>
  <si>
    <t>ANALIZAR EL IMPACTO DE LA MEJORA DE SERVICIOS DE ATENCIÓN AL AFILIADO Y PENSIONISTAS</t>
  </si>
  <si>
    <t>IDENTIFICAR Y ANALIZAR LA PROBLEMÁTICA ASOCIADA A LA GESTIÓN DEL APORTE PREVISIONAL CON UNA VISIÓN INTEGRAL Y RECOMENDAR MEJORAS PROCEDIMENTALES Y METODOLÓGICAS PARA LA GESTIÓN DEL APORTE PREVISIONAL</t>
  </si>
  <si>
    <t>REVISAR LOS LINEAMIENTOS Y NORMATIVA DE LA ENTIDAD CON EL FIN DE ESTABLECER EL DIAGNOSTICO PARA LA IMPLEMENTACIÓN DE ACCIONES EN EL MARCO DEL MODELO DE INTEGRIDAD PÚBLICA</t>
  </si>
  <si>
    <t>ELABORAR REPORTES DE LOS PORTAFOLIOS ADMINISTRADOS POR BBVA, BCP Y COMPASS GROUP</t>
  </si>
  <si>
    <t>IMPLEMENTAR UN SISTEMA DE GESTIÓN DE ANTISOBORNO (SGAS) EN LA ENTIDAD Y REALICE EL ACOMPAÑAMIENTO PARA OBTENER LA CERTIFICACIÓN INTERNACIONAL ISO 37001:2016</t>
  </si>
  <si>
    <t>INFORME DE RESULTADOS OBTENIDOS EN LA ALTA DIRECCIÓN, INFORME DE IMPLEMENTACIÓN DE ACCIONES CORRECTIVAS Y OPORTUNIDADES DE MEJORA, ACTA EN LA QUE CONSTE EL ACOMPAÑAMIENTO DURANTE EL PROCESO DE CERTIFICACIÓN.</t>
  </si>
  <si>
    <t>INFORME DE DIAGNÓSTICO Y PLAN DE IMPLEMENTACIÓN DEL SGSI, MAPA DE PROCESO DEL SGSI, POLÍTICA DEL SGSI (EN CASO REQUIERA ACTUALIZACIÓN), DOCUMENTO DE ALINEAMIENTO A LA METODOLOGÍA DE GESTIÓN DE RIESGO DE LA ENTIDAD, INFORME DE SEGUIMIENTO DEL AVANCE DEL PLAN DE IMPLEMENTACIÓN, PROYECTO DE MANUAL DEL SGSI, MATRIZ DE APRECIACIÓN DE RIESGOS Y TRATAMIENTO (CONTROLES), INFORME DE EJECUCIÓN DE AUDITORÍA, INFORME DE IMPLANTACIÓN DE ACCIONES CORRECTIVAS Y OPORTUNIDADES DE MEJORA DE AUDITORÍA INTERNA, INFORMES DE RESULTADOS OBTENIDOS A LA ALTA DIRECCIÓN, INFORME DE SEGUIMIENTO DEL AVANCE DEL PLAN DE IMPLEMENTACIÓN, INFORME DE IMPLEMENTACIÓN DE ACCIONES CORRECTIVAS Y OPORTUNIDADES DE MEJORA DE LA AUDITORIA EXTERNA, INFORME DE CIERRE DEL PROYECTO.</t>
  </si>
  <si>
    <t>INFORMES DEL SERVICIO RELACIONADO DENOMINADO “SEGUIMIENTO DE LAS ACCIONES PARA EL TRATAMIENTO DE LOS RIESGOS RESULTANTES DEL CONTROL SIMULTANEO” Y “ENCARGOS LEGALES”, CORRESPONDIENTE AL MES DE ENERO, REPORTE DEL SERVICIO RELACIONADO DENOMINADO “VERIFICACIÓN MENSUAL DEL REGISTRO DE INFOBRAS, CORRESPONDIENTE AL MES DE FEBRERO, INFORME DEL SERVICIO RELACIONADO DENOMINADO “VERIFICACIÓN DE LOS CARGOS OBLIGADOS A LA PRESENTACIÓN DE DECLARACIONES JURADAS DE INGRESOS, BENES Y RENTAS” CORRESPONDIENTE AL MES DE MARZO, INFORME DEL SERVICIO DE CONTROL SIMULTANEO, CORRESPONDIENTE AL MES DE ABRIL, PLANIFICADA EN EL PLAN OPERATIVO INSTITUCIONAL.</t>
  </si>
  <si>
    <t>INFORME DEL SERVICIO DE CONTROL SIMULTÁNEO EN LA MODALIDAD DE CONTROL CONCURRENTE A LA CENTRAL DE COMPRAS PÚBLICAS – PERÚ COMPRAS, CORRESPONDIENTE AL MES DE JULIO, INFORME DE SERVICIO RELACIONADO DENOMINADO “VERIFICAR EL CUMPLIMIENTO DE ENCARGOS LEGALES RELACIONADO AL LIBRO DE RECLAMACIONES” (PERIODO DE EVALUACIÓN: PRIMER SEMESTRE DE 2020), CORRESPONDIENTE AL MES DE JULIO, INFORME DE HITO DE CONTROL DEL SERVICIO DE CONTROL SIMULTÁNEO EN LA MODALIDAD DE CONTROL CONCURRENTE A LA CENTRAL DE COMPRAS PÚBLICAS – PERÚ COMPRAS, CORRESPONDIENTE AL MES DE AGOSTO, INFORME DE SERVICIO RELACIONADO DENOMINADO “SEGUIMIENTO A LAS SANCIONES IMPUESTAS POR EL PROCEDIMIENTO ADMINISTRATIVO SANCIONADOR A FUNCIONARIOS CON INHABILITACIÓN O SUSPENSIÓN” (PERIODO DE EVALUACIÓN: FEBRERO A JULIO DE 2020), CORRESPONDIENTE AL MES DE AGOSTO, INFORME DE CONTROL CONCURRENTE DEL SERVICIO DE CONTROL SIMULTÁNEO A LA CENTRAL DE COMPRAS PÚBLICAS – PERÚ COMPRAS, CORRESPONDIENTE AL MES DE SETIEMBRE, INFORME DE SERVICIO RELACIONADO DENOMINADO “VERIFICACIÓN DE LOS CARGOS OBLIGADOS A LA PRESENTACIÓN DE DECLARACIONES JURADAS DE INGRESOS, BIENES Y RENTAS” (PERIODO DE EVALUACIÓN: ABRIL A AGOSTO DE 2020), CORRESPONDIENTE AL MES DE SETIEMBRE.</t>
  </si>
  <si>
    <t xml:space="preserve">INFORME DEL SERVICIO DE CONTROL SIMULTÁNEO EN LA MODALIDAD DE CONTROL CONCURRENTE A LA CENTRAL DE COMPRAS PÚBLICAS – PERÚ COMPRAS, INFORME DE SERVICIO RELACIONADO DENOMINADO “SEGUIMIENTO DE MEDIDAS CORRECTIVAS DE SERVICIOS RELACIONADOS“, A LA CENTRAL DE COMPRAS PÚBLICAS – PERÚ COMPRAS. </t>
  </si>
  <si>
    <t xml:space="preserve">INFORME DEL SERVICIO DE CONTROL SIMULTÁNEO EN LA MODALIDAD DE CONTROL CONCURRENTE A LA CENTRAL DE COMPRAS PÚBLICAS – PERÚ COMPRAS, INFORME DEL SERVICIO DE CONTROL SIMULTÁNEO EN LA MODALIDAD DE VISITA DE CONTROL A LA CENTRAL DE COMPRAS PÚBLICAS – PERÚ COMPRAS, INFORME DE SERVICIO RELACIONADO DENOMINADO “SEGUIMIENTO A LA IMPLEMENTACIÓN DEL SISTEMA DE CONTROL INTERNO“, A LA CENTRAL DE COMPRAS PÚBLICAS – PERÚ COMPRAS, HOJA INFORMATIVA DE SERVICIO RELACIONADO DENOMINADO “EVALUACIÓN DE DENUNCIAS”, A LA CENTRAL DE COMPRAS PÚBLICAS – PERÚ COMPRAS. </t>
  </si>
  <si>
    <t xml:space="preserve">PRESENTACIÓN DE LOS PAPELES DE TRABAJO DE OCHO (08) SERVICIOS DE CONTROL CONCURRENTE A LAS CONTRATACIONES POR ENCARGO DE LA DIRECCIÓN DE COMPRAS CORPORATIVAS – DCC A FAVOR DEL INS, FOLIADOS Y REFERENCIADOS EN EL SIGUIENTE ORDEN: ÍNDICE, INFORME, PROCEDIMIENTOS, PLAN DE SERVICIO DE CONTROL, CORRESPONDENCIA EMITIDA, CORRESPONDENCIA RECIBIDA, BORRADORES. </t>
  </si>
  <si>
    <t>INFORME DEL SERVICIO DE CONTROL SIMULTÁNEO EN LA MODALIDAD DE VISITA DE CONTROL DENOMINADO: “AUTORIZACIÓN A LA CENTRAL DE COMPRAS PÚBLICAS – PERÚ COMPRAS, DE MANERA EXCEPCIONAL, DURANTE EL AÑO FISCAL 2020, A REQUERIMIENTO Y A FAVOR DEL INSTITUTO NACIONAL DE SALUD, A EFECTUAR LAS CONTRATACIONES DE BIENES Y SERVICIOS PARA LA OBTENCIÓN, TRANSPORTE Y PROCESAMIENTO DE MUESTRAS PARA EL DIAGNÓSTICO DE COVID19”, CORRESPONDIENTE AL MES DE ABRIL, INFORME DE HITO DE CONTROL DEL SERVICIO DE CONTROL SIMULTÁNEO EN LA MODALIDAD DE CONTROL CONCURRENTE A LA CENTRAL DE COMPRAS PÚBLICAS – PERÚ COMPRAS, CORRESPONDIENTE AL MES DE MAYO, INFORME DE CONTROL CONCURRENTE DEL SERVICIO DE CONTROL SIMULTÁNEO A LA CENTRAL DE COMPRAS PÚBLICAS – PERÚ COMPRAS, CORRESPONDIENTE AL MES DE JUNIO.</t>
  </si>
  <si>
    <t xml:space="preserve">INFORME DE HITO DE CONTROL CONCURRENTE A LA CENTRAL DE COMPRAS PÚBLICAS – PERÚ COMPRAS, INFORME DE SERVICIO RELACIONADO DENOMINADO “SEGUIMIENTO DE SANCIONES IMPUESTAS POR EL PAS A FUNCIONARIOS CON INHABILITACIÓN Y SUSPENSIÓN”, HOJA INFORMATIVA DE SERVICIO RELACIONADO DENOMINADO “RECOPILAR Y PROCESAR INFORMACIÓN PARA FINES DE CONTROL“, INFORME DE SERVICIO RELACIONADO DENOMINADO “VERIFICACIÓN DE LOS CARGOS OBLIGADOS A LA PRESENTACIÓN DE DECLARACIONES JURADAS DE INGRESOS, BIENES Y RENTAS”, INFORME DE SERVICIO RELACIONADO DENOMINADO “VERIFICAR EL CUMPLIMIENTO DE LA LEY DE TRANSPARENCIA Y ACCESO A LA INFORMACIÓN PÚBLICA”, INFORME DE CONTROL SIMULTÁNEO A LA CENTRAL DE COMPRAS PÚBLICAS – PERÚ COMPRAS. </t>
  </si>
  <si>
    <t xml:space="preserve">INFORME DE SERVICIO RELACIONADO DENOMINADO “SEGUIMIENTO DE LA IMPLEMENTACIÓN DEL SISTEMA DE CONTROL INTERNO”, DE LA CENTRAL DE COMPRAS PÚBLICAS – PERÚ COMPRAS. </t>
  </si>
  <si>
    <t>UE 001</t>
  </si>
  <si>
    <t>UE 12</t>
  </si>
  <si>
    <t>pro</t>
  </si>
  <si>
    <t>sunat</t>
  </si>
  <si>
    <t>smv</t>
  </si>
  <si>
    <t>osce</t>
  </si>
  <si>
    <t>onp</t>
  </si>
  <si>
    <t>peru compras</t>
  </si>
  <si>
    <t>PLIEGO</t>
  </si>
  <si>
    <t>PPTO 2022 (PROYECCIÓN 31/12)</t>
  </si>
  <si>
    <t>Consolidar la institucionalidad del arbitraje a nivel nacional como medio eficiente de solución de controversias en el ámbito de las contrataciones del Estado, favoreciendo su transparencia y predictibilidad a través de la mejora del modelo de evaluación de los árbitros que buscarán ser designados posteriormente en arbitrajes, como mecanismo de solución de controversias hetero compositivo. Tal modelo requerirá que la evaluación a ser realizada para la incorporación de árbitros se base en competencias vinculadas con la función arbitral, en el marco del Texto Único Ordenado de la Ley Nº 30225, Ley de Contrataciones del Estado y su Reglamento aprobado por Decreto Supremo Nº 344-2018-EF</t>
  </si>
  <si>
    <t>Implementación de mecanismos que permitan el establecimiento un proceso de gestión del conocimiento en materia arbitral, enmarcado en el Texto Único Ordenado de la Ley Nº 30225, Ley de Contrataciones del Estado y su Reglamento aprobado por Decreto Supremo Nº 344-2018-EF. De esta manera, la implementación de este tipo de mecanismos contribuirá a consolidar la institucionalidad del arbitraje a nivel nacional como medio eficiente de solución de controversias en el ámbito de las contrataciones del Estado, favoreciendo su transparencia y predictibilidad.</t>
  </si>
  <si>
    <t>Servicio de arbitraje y  gastos administrativos presentado por el consorcio everis contra el OSCE-Caso Arbitral N° 0613-2018-CCL</t>
  </si>
  <si>
    <t>Servicio de Arbitraje y  Gastos Administrativos presentado por Roxana Elizabeth Mori Bernales contra el OSCE, sobre cumplimiento de obligaciones e indemnizacion derivado del arrendamiento del predio de Calle Morona N° 1051 Distrito de Iquitos  - Caso Arbitral N° 0822-2019-CCL</t>
  </si>
  <si>
    <t>Seguimiento e implementación de los sistemas de gestión de calidad ISO 9001 y gestión antisoborno ISO 37001 con el fin de verificar el nivel de avance de implementación en el caso de la ISO 9001 y el nuevo alcance de la ISO 37001 además de identificar las desviaciones en el caso de los procesos certificados en la ISO 37001</t>
  </si>
  <si>
    <t>Servicio de Arbitraje y  Gastos Administrativos presentado por el OSCE contra el Consorcio Everis  - Caso Arbitral N° 0613-2018-CCL</t>
  </si>
  <si>
    <t>Contratar a una Empresa CERTIFICADORA especializada y acreditada para realizar la "Auditoría de Seguimiento de Certificación 1 y Ampliación de Alcance del Sistema de Gestión Antisoborno", según la norma internacional ISO 37001:2016 implementado en el OSCE.</t>
  </si>
  <si>
    <t>Contratar a una Empresa CERTIFICADORA especializada y acreditada para realizar la "Auditoría de Certificación del Sistema de Gestión de la Calidad", según  la norma internacional ISO 9001:2015 implementado en el OSCE.</t>
  </si>
  <si>
    <t xml:space="preserve">Realizar la auditoría interna para medir el grado de implementación del sistema de gestión de la seguridad de la información ISO 27001. </t>
  </si>
  <si>
    <t>10 SERVICIO DE CONSULTORIA PARA LA ELABORACION DEL PLAN DE CONTINUIDAD OPERATIVA DEL OSCE</t>
  </si>
  <si>
    <t>Elaboración del Plan de Continuidad Operativa del Organismo Supervisor de las Contrataciones del Estado</t>
  </si>
  <si>
    <t>Servicio de consultoría para la elaboración de estudio de macrolocalización  y microlocalización del inmueble para la construcción de nueva sede institucional del organismo supervisor de las contrataciones del Estado</t>
  </si>
  <si>
    <t>Elaborar una Matriz de especificaciones de preguntas (ítems) para los postulantes que aspiren a ser incorporados en el RNA-OSCE, así como los documentos complementarios para la aplicación directa de la Matriz de Especificaciones, de forma que se incremente la predictibilidad y se mantenga el proceso de estandarización de los criterios para la gestión de la incorporación en el marco del RNA-OSCE.</t>
  </si>
  <si>
    <t>Formulación de una rubrica y preguntas tipo para la fase de entrevistas de la evaluación por competencias para la incorporación de profesionales en el registro arbitral bajo responsabilidad de la Dirección de Arbitraje del OSCE a través de la Subdirección de Registro, Acreditación y Monitoreo Arbitral, a efectos de contribuir con el proceso de modernización de la gestión arbitral enmarcada en la regulación aplicable a las contrataciones públicas.</t>
  </si>
  <si>
    <t xml:space="preserve">informe técnico en materia administrativa y contable, que efectúe el análisis relativo al daño emergente ocasionado al OSCE por el incumplimiento del contrato por el contratista EVERIS. </t>
  </si>
  <si>
    <t>Contratación de un perito especializado en ingeniería de sistemas informáticos</t>
  </si>
  <si>
    <t xml:space="preserve">servicio asesoría especializada en Ingeniería Civil para sustentar la posición de la Entidad en el proceso arbitral seguido por Roxana Mori Bernales contra el OSCE ante el Árbitro Único de la Cámara de Comercio de Lima con Expediente N° 822-2019. </t>
  </si>
  <si>
    <t>Servicio para la emisión de un Informe Tecnico en matria de sistemas informaticos a ser presentado ante Tribuna Arbitral</t>
  </si>
  <si>
    <t>18 SERVICIO DE IDENTIFICACIÓN, SELECCIÓN, DIGITACIÓN Y DIGITALIZACIÓN DE DOCUMENTACIÓN DE EXPERIENCIA DE CONSULTORES Y EJECUTORES DE OBRA DEL RNP</t>
  </si>
  <si>
    <t>Servicio de identificación, selección, digitación y digitalización de documentación de experiencia de consultores y ejecutores de obra del RNP</t>
  </si>
  <si>
    <t>19 SERVICIO DE INVENTARIO FISICO DE BIENES PATRIMONIALES</t>
  </si>
  <si>
    <t>Contratación del servicio de toma de inventario fisico de bienes patrimoniales al cierre del ejercicio 2020</t>
  </si>
  <si>
    <t>20 MANTENIMIENTO E IMPLEMENTACIÓN DEL ISO 37001, 9001 Y 27001</t>
  </si>
  <si>
    <t>Servicio para el mantenimiento e impleentación del ISO 37001, 9001 y 27001 (auditorias externas e internas)</t>
  </si>
  <si>
    <t>11.- Contratación del servicio de consultoria para la Certificación ISO 27001.</t>
  </si>
  <si>
    <t>PROGRAMADO SEGÚN PROYECTO DE PRESUPUESTO 2022</t>
  </si>
  <si>
    <t>Informe de Consultoría para la certificación ISO 27001.</t>
  </si>
  <si>
    <t>1) Servicio de consultoría en la elaboración del flujo de efectivo, resultados integrales, situación financiera y ganancias financieras para los portafolios administrados bbva, bcp y compass group</t>
  </si>
  <si>
    <t>2) Servicio de consultoría para identificar y registrar los movimientos de inversiones mensuales realizadas por los portafolios administrados bbva, bcp y compass group (mandato mila) de la cartera local y en el exterior</t>
  </si>
  <si>
    <t>3) Servicio de consultoria para la evaluacion  y diagnostico estructural de la torre del centro civico y comercial de lima  (TCCCL)</t>
  </si>
  <si>
    <t>4)Servicio de consultoria de analisis de atención</t>
  </si>
  <si>
    <t xml:space="preserve">5) Servicio de consultoria  para realizar el diagnostico del proceso 02- Gestión de aportes </t>
  </si>
  <si>
    <t xml:space="preserve">6) Servicio de consultoria en politicas anticorrupción </t>
  </si>
  <si>
    <t>7) Servicio de consultoria en la elaboración de la situación financiera</t>
  </si>
  <si>
    <t>9) Servicio de consultoría en la elaboración de reportes de situación financiera, resultados integrales, flujos de efectivo, analisis de cuenta, movimientos de inversiones y ganancias financieras.</t>
  </si>
  <si>
    <t>…...</t>
  </si>
  <si>
    <t>2. CONTRATACION DEL SERVICIO DE CONSULTORIA PARA LA ELABORACIÓN DE LOS COMPONENTES Y LINEAMIENTOS DE UNA ESTRATEGIA DE FINANCIAMIENTO FRENTE AL CAMBIO CLIMÁTICO</t>
  </si>
  <si>
    <t>4. CONSULTORIA PARA PROPONER INSTRUMENTOS METODOLOGICOS PARA EL SEGUIMIENTO Y MONITOREO DE LAS ADQUISICIONES DE ACTIVOS NO FINANCIEROS (AAnF) A CARGO DE LA OFICINA GENERAL DE ADMINISTRACION (OGA) DEL MINISTERIO DE ECONOMIA Y FINANZAS (MEF), EN EL MARCO DE INVIERTE.PE</t>
  </si>
  <si>
    <t>5. CONSULTORIA PARA LA IDENTIFICACION, PRIORIZACION Y ELABORACION DE PROPUESTAS DE ACCION EN TEMAS DE INVESTIGACION, DESARROLLO E INNOVACION NECESARIOS PARA IMPULSAR EL DESARROLLO DEL SECTOR FORESTAL, EN EL MARCO DEL GRUPO DE TRABAJO DE CTI FORESTAL DE LA MESA EJECUTIVA DE FORESTAL CREADA POR EL MINISTERIO DE ECONOMIA Y FINANZAS</t>
  </si>
  <si>
    <t>6. CONSULTORIA PARA LA IDENTIFICACION DE LA PROBLEMÁTICA Y ELABORACION DE UAN PROPUESTA DE MEJORA EN EL OTORGAMIENTO Y GESTION DE SERVIDUMBRES EN EL SECTOR MINERO ENERGETICO</t>
  </si>
  <si>
    <t>8. CONSULTORIA PARA ELABORACION DE PLAN ESTRATEGICO MULTISECTORIAL DE LA POLITICA NACIONAL DE INCLUSION FINANCIERA</t>
  </si>
  <si>
    <t>20260496281
APOYO CONSULTORIA S.A.C.</t>
  </si>
  <si>
    <t>CONSULTORÍA PARA LA ELABORACIÓN DE INSTRUMENTOS TÉCNICOS Y NORMATIVOS QUE PERMITAN A LAS ENTIDADES DEL SECTOR PÚBLICO REALIZAR UN PROCEDIMIENTO EFICAZ DE DONACIÓN DE BIENES PROVENIENTES DEL EXTRANJERO</t>
  </si>
  <si>
    <t xml:space="preserve"> ELABORACIÓN DE INSTRUMENTOS TÉCNICOS Y NORMATIVOS QUE PERMITAN A LAS ENTIDADES DEL SECTOR PÚBLICO REALIZAR UN PROCEDIMIENTO EFICAZ DE DONACIÓN DE BIENES PROVENIENTES DEL EXTRANJERO</t>
  </si>
  <si>
    <t>CONSULTORÍA DE DIAGNÓSTICO, ASESORÍA E IMPLEMENTACIÓN DEL SISTEMA DE GESTIÓN DE CALIDAD ISO 9001:2015 PARA COADYUVAR AL LOGRO DE LOS OBJETIVOS INSTITUCIONALES</t>
  </si>
  <si>
    <t>DIAGNÓSTICO, ASESORÍA E IMPLEMENTACIÓN DEL SISTEMA DE GESTIÓN DE CALIDAD ISO 9001:2015</t>
  </si>
  <si>
    <t>35. CONTRATACION DEL SERVICIO DE CONSULTORIA PARA LA ACTUALIZACION Y SISTEMATIZACION DEL REGISTRO NACIONAL DE CONTRATOS DE ASOCIACIONES PUBLICO PRIVADAS</t>
  </si>
  <si>
    <t xml:space="preserve">20260496281
APOYO CONSULTORIA S.A.C.         </t>
  </si>
  <si>
    <t>CONSULTORÍA PARA LA FORMULACIÓN DE UNA PROPUESTA DE DISEÑO DE MODELO DE AGRUPACIÓN Y/O FUSIÓN DE DISTRITOS PARA LA OPTIMIZACIÓN DE SERVICIOS MUNICIPAL</t>
  </si>
  <si>
    <t xml:space="preserve"> FORMULACIÓN DE UNA PROPUESTA DE DISEÑO DE MODELO DE AGRUPACIÓN Y/O FUSIÓN DE DISTRITOS PARA LA OPTIMIZACIÓN DE SERVICIOS MUNICIPAL</t>
  </si>
  <si>
    <t>CONSULTORÍA PARA LA IMPLEMENTACIÓN DE MODELO DE INTEGRACIÓN DE LA INFORMACIÓN DE LAS ÁREAS DE CATASTRO Y RECAUDACIÓN TRIBUTARIA EN MUNICIPALIDADES PIL</t>
  </si>
  <si>
    <t xml:space="preserve"> IMPLEMENTACIÓN DE MODELO DE INTEGRACIÓN DE LA INFORMACIÓN DE LAS ÁREAS DE CATASTRO Y RECAUDACIÓN TRIBUTARIA EN MUNICIPALIDADES PIL</t>
  </si>
  <si>
    <t>CONSULTORÍA PARA LA VALIDACIÓN DE PROPUESTAS NORMATIVAS ORIENTADAS REDUCIR LA INTERMEDIACIÓN EN LOS ACTOS REGISTRALES</t>
  </si>
  <si>
    <t xml:space="preserve"> VALIDACIÓN DE PROPUESTAS NORMATIVAS ORIENTADAS REDUCIR LA INTERMEDIACIÓN EN LOS ACTOS REGISTRALES</t>
  </si>
  <si>
    <t>CONSULTORÍA PARA PROPONER UNA ESTRATEGIA PARA INTEROPERAR LA INFORMACIÓN DEL REGISTRO DE PROPIEDAD ENTRE SUNARP, LOS NOTARIOS Y LAS MUNICIPALIDADES</t>
  </si>
  <si>
    <t>PROPONER UNA ESTRATEGIA PARA INTEROPERAR LA INFORMACIÓN DEL REGISTRO DE PROPIEDAD ENTRE SUNARP, LOS NOTARIOS Y LAS MUNICIPALIDADES</t>
  </si>
  <si>
    <t>CONSULTORÍA PARA EL SEGUIMIENTO DE LA IMPLEMENTACIÓN DE LAS MEJORAS NORMATIVAS Y TÉCNICAS DEL ARRENDAMIENTO FINANCIERO Y RECOMENDACIONES SOBRE SU USO</t>
  </si>
  <si>
    <t>SEGUIMIENTO DE LA IMPLEMENTACIÓN DE LAS MEJORAS NORMATIVAS Y TÉCNICAS DEL ARRENDAMIENTO FINANCIERO Y RECOMENDACIONES SOBRE SU USO</t>
  </si>
  <si>
    <t>CONSULTORÍA PARA EL SEGUIMIENTO Y EVALUACIÓN DEL IMPACTO DE LA LEY DE BENEFICIOS TRIBUTARIOS A LA INVESTIGACIÓN Y DESARROLLO -  LEY 30309</t>
  </si>
  <si>
    <t xml:space="preserve"> SEGUIMIENTO Y EVALUACIÓN DEL IMPACTO DE LA LEY DE BENEFICIOS TRIBUTARIOS A LA INVESTIGACIÓN Y DESARROLLO -  LEY 30309</t>
  </si>
  <si>
    <t>CONSULTORÍA PARA ELABORAR UNA METODOLOGÍA PARA EL CÁLCULO DE LA PRODUCTIVIDAD TOTAL DE FACTORES A NIVEL NACIONAL Y REGIONAL</t>
  </si>
  <si>
    <t xml:space="preserve"> ELABORAR UNA METODOLOGÍA PARA EL CÁLCULO DE LA PRODUCTIVIDAD TOTAL DE FACTORES A NIVEL NACIONAL Y REGIONAL</t>
  </si>
  <si>
    <t>CONSULTORÍA PARA ELABORAR UNA PROPUESTA DE MECANISMO DE INCENTIVOS PARA PROMOVER LA CARRERA DE EDUCACIÓN</t>
  </si>
  <si>
    <t xml:space="preserve"> ELABORAR UNA PROPUESTA DE MECANISMO DE INCENTIVOS PARA PROMOVER LA CARRERA DE EDUCACIÓN</t>
  </si>
  <si>
    <t xml:space="preserve">CONSULTORÍA PARA LA ELABORACIÓN DE UNA ESTRATEGIA QUE FOMENTE EL DESARROLLO DE ECONOMÍAS DE ESCALA EN CADENAS PRODUCTIVAS A TRAVÉS DE LA PROMOCIÓN DE </t>
  </si>
  <si>
    <t xml:space="preserve"> ELABORACIÓN DE UNA ESTRATEGIA QUE FOMENTE EL DESARROLLO DE ECONOMÍAS DE ESCALA EN CADENAS PRODUCTIVAS A TRAVÉS DE LA PROMOCIÓN DE </t>
  </si>
  <si>
    <t>CONSULTORÍA PARA LA ELABORACIÓN DE UNA ESTRATEGIA QUE IMPULSE LA COMPETITIVIDAD EN LOS MODELOS ASOCIATIVOS A TRAVÉS DEL ACCESO Y USO DE INSTRUMENTOS F</t>
  </si>
  <si>
    <t>ELABORACIÓN DE UNA ESTRATEGIA QUE IMPULSE LA COMPETITIVIDAD EN LOS MODELOS ASOCIATIVOS A TRAVÉS DEL ACCESO Y USO DE INSTRUMENTOS F</t>
  </si>
  <si>
    <t>CONSULTORÍA PARA LA ELABORACIÓN DE UNA EVALUACIÓN DE RESULTADOS DE LA LEY DE LA CARRERA PÚBLICA MAGISTERIAL</t>
  </si>
  <si>
    <t>ELABORACIÓN DE UNA EVALUACIÓN DE RESULTADOS DE LA LEY DE LA CARRERA PÚBLICA MAGISTERIAL</t>
  </si>
  <si>
    <t>CONSULTORÍA PARA LA EVALUACIÓN DE RESULTADOS DE LA PLATAFORMA DE INFORMACIÓN DE SERVICIOS EMPRESARIALES E INTELIGENCIA DE NEGOCIOS PARA LAS MIPYME A C</t>
  </si>
  <si>
    <t xml:space="preserve"> EVALUACIÓN DE RESULTADOS DE LA PLATAFORMA DE INFORMACIÓN DE SERVICIOS EMPRESARIALES E INTELIGENCIA DE NEGOCIOS PARA LAS MIPYME A C</t>
  </si>
  <si>
    <t>CONSULTORÍA PARA LA IDENTIFICACIÓN DE ESQUEMAS DE COORDINACIÓN MULTISECTORIAL PARA LA GENERACIÓN Y GESTIÓN DE INFORMACIÓN PARA LA CONSTRUCCIÓN DE ESCE</t>
  </si>
  <si>
    <t xml:space="preserve"> IDENTIFICACIÓN DE ESQUEMAS DE COORDINACIÓN MULTISECTORIAL PARA LA GENERACIÓN Y GESTIÓN DE INFORMACIÓN PARA LA CONSTRUCCIÓN DE ESCE</t>
  </si>
  <si>
    <t>CONSULTORÍA PARA LA IDENTIFICACIÓN DE NUEVOS SECTORES QUE USEN LA INFORMACIÓN TERRITORIAL EN EL SECTOR PÚBLICO CON EL OBJETIVO DE INCLUIRLOS EN LA MED</t>
  </si>
  <si>
    <t xml:space="preserve"> IDENTIFICACIÓN DE NUEVOS SECTORES QUE USEN LA INFORMACIÓN TERRITORIAL EN EL SECTOR PÚBLICO CON EL OBJETIVO DE INCLUIRLOS EN LA MED</t>
  </si>
  <si>
    <t>CONSULTORIA DE REPRESENTACION LEGAL AL GOBIERNO DEL PERU ANTE EL CIADI</t>
  </si>
  <si>
    <t xml:space="preserve"> REPRESENTACION LEGAL AL GOBIERNO DEL PERU ANTE EL CIADI</t>
  </si>
  <si>
    <t xml:space="preserve"> ATENDER PAGOS DERIVADOS DE LA DEFENSA DEL ESTADO EN CONTROVERSIAS INTERNACIONALES DE INVERSION, EN EL MARCO DE LA LEY 28933</t>
  </si>
  <si>
    <t>CONSULTORÍA EN SANEAMIENTO FISICO LEGAL DE INMUEBLES</t>
  </si>
  <si>
    <t>SANEAMIENTO FISICO LEGAL DE INMUEBLES</t>
  </si>
  <si>
    <t>CONSULTORIA EN CONTROL PATRIMONIAL Y ALMACENES</t>
  </si>
  <si>
    <t>CONTROL PATRIMONIAL Y ALMACENES</t>
  </si>
  <si>
    <t>CONSULTORIA EN DESARROLLO E IMPLEMENTACION DE PROCESOS, SISTEMAS Y/O APLICATIVOS INFORMATICOS</t>
  </si>
  <si>
    <t xml:space="preserve"> DESARROLLO E IMPLEMENTACION DE PROCESOS, SISTEMAS Y/O APLICATIVOS INFORMATICOS</t>
  </si>
  <si>
    <t>CONSULTORIA EN MAPEO DE PROCESOS</t>
  </si>
  <si>
    <t xml:space="preserve"> MAPEO DE PROCESOS</t>
  </si>
  <si>
    <t>CONSULTORÍA EN PROCESAMIENTO, MANEJO Y ANÁLISIS DE BASES DE DATOS DE ENCUESTAS</t>
  </si>
  <si>
    <t xml:space="preserve"> PROCESAMIENTO, MANEJO Y ANÁLISIS DE BASES DE DATOS DE ENCUESTAS</t>
  </si>
  <si>
    <t>CONSULTORIA EN TEMAS DE ABASTECIMIENTO</t>
  </si>
  <si>
    <t>TEMAS DE ABASTECIMIENTO</t>
  </si>
  <si>
    <t>CONSULTORÍA DE ANÁLISIS DE LOS INSTRUMENTOS LEGALES DE LA OCDE PARA ESTABLECER LOS MECANISMOS NECESARIOS DE IMPLEMENTACIÓN EN LA LEGISLACIÓN PERUANA</t>
  </si>
  <si>
    <t xml:space="preserve"> ANÁLISIS DE LOS INSTRUMENTOS LEGALES DE LA OCDE PARA ESTABLECER LOS MECANISMOS NECESARIOS DE IMPLEMENTACIÓN EN LA LEGISLACIÓN PERUANA</t>
  </si>
  <si>
    <t>MEDIDAS DE POLÍTICA DE COMERCIO, DE LA COMPETENCIA Y PRODUCTIVIDAD</t>
  </si>
  <si>
    <t xml:space="preserve">CONSULTORÍA DE ANÁLISIS Y PROPUESTA DEL MARCO NORMATIVO DEL MERCADO LABORAL </t>
  </si>
  <si>
    <t xml:space="preserve">ANÁLISIS Y PROPUESTA DEL MARCO NORMATIVO DEL MERCADO LABORAL </t>
  </si>
  <si>
    <t>CONSULTORÍA DE IMPLEMENTACIÓN DE LAS NORMAS INTERNACIONALES DE CONTABILIDAD (NICSP)</t>
  </si>
  <si>
    <t>IMPLEMENTACIÓN DE LAS NORMAS INTERNACIONALES DE CONTABILIDAD (NICSP)</t>
  </si>
  <si>
    <t>CONSULTORIA PARA ELABORACIÓN Y EVALUACIÓN DE MENSAJES PARA EL COMPORTAMIENTO FINANCIERO DE LOS USUARIOS</t>
  </si>
  <si>
    <t>ELABORACIÓN Y EVALUACIÓN DE MENSAJES PARA EL COMPORTAMIENTO FINANCIERO DE LOS USUARIOS</t>
  </si>
  <si>
    <t>CONSULTORÍA PARA EVALUACIÓN DEL IMPACTO DE MEDIDAS DE APOYO AL FINANCIAMIENTO PROMULGADAS DURANTE LA EMERGENCIA NACIONAL PRODUCTO DEL COVID 19</t>
  </si>
  <si>
    <t>EVALUACIÓN DEL IMPACTO DE MEDIDAS DE APOYO AL FINANCIAMIENTO PROMULGADAS DURANTE LA EMERGENCIA NACIONAL PRODUCTO DEL COVID 19</t>
  </si>
  <si>
    <t>CONSULTORIA EN ALINEAMIENTO DE INTERESES ENTRE LOS PARTICIPANTES DEL SISTEMA PREVISIONAL PRIVADO</t>
  </si>
  <si>
    <t xml:space="preserve"> ALINEAMIENTO DE INTERESES ENTRE LOS PARTICIPANTES DEL SISTEMA PREVISIONAL PRIVADO</t>
  </si>
  <si>
    <t>CONSULTORÍA EN AMPLIACIÓN DE COBERTURA DE LOS SISTEMAS DE PENSIONES</t>
  </si>
  <si>
    <t>AMPLIACIÓN DE COBERTURA DE LOS SISTEMAS DE PENSIONES</t>
  </si>
  <si>
    <t>CONSULTORÍA EN ELABORACIÓN DE PLAN NACIONAL DE INFRAESTRUCTURA</t>
  </si>
  <si>
    <t>ELABORACIÓN DE PLAN NACIONAL DE INFRAESTRUCTURA</t>
  </si>
  <si>
    <t>CONSULTORÍA EN IMPLEMENTACIÓN Y SEGUIMIENTO DE PLAN NACIONAL DE INFRAESTRUCTURA</t>
  </si>
  <si>
    <t>IMPLEMENTACIÓN Y SEGUIMIENTO DE PLAN NACIONAL DE INFRAESTRUCTURA</t>
  </si>
  <si>
    <t>CONSULTORÍA EN MEDICIÓN DE IMPACTO DE POLÍTICAS</t>
  </si>
  <si>
    <t>CONSULTORÍA PARA EL SOPORTE ESPECIALIZADO EN MATERIA DE LEGAL, ECONÓMICA, FINANCIERA Y TÉCNICA SOBRE ASPECTOS DE ALTA COMPLEJIDAD EN APPS</t>
  </si>
  <si>
    <t>CONSULTORÍA PARA LA ELABORACIÓN DE LINEAMIENTOS SOBRE LA EVALUACIÓN FINANCIERA DE PROYECTOS Y OPINIÓN EN LAS FASES DE LA MODALIDAD DE APPS</t>
  </si>
  <si>
    <t>CONSULTORÍA PARA EVALUACION DE DISEÑO Y EJECUCIÓN PRESUPUESTAL</t>
  </si>
  <si>
    <t>DMINISTRACION PRESUPUESTARIA</t>
  </si>
  <si>
    <t>CONSULTORIA PARA LA EVALUACIÓN DE PROCESOS DE INTERVENCIONES PÚBLICAS DEL SECTOR EDUCACIÓN</t>
  </si>
  <si>
    <t>CONSULTORIA PARA LA EVALUACIÓN DE PROCESOS DE INTERVENCIONES PÚBLICAS DEL SECTOR PROTECCION SOCIAL - MUJER Y POBLACIONES VULNERABLES</t>
  </si>
  <si>
    <t>CONSULTORIA PARA LA EVALUACIÓN DE PROCESOS DE INTERVENCIONES PÚBLICAS DEL SECTOR SALUD</t>
  </si>
  <si>
    <t>CONSULTORIA PARA LAEVALUACIÓN DE PROCESOS DE INTERVENCIONES PÚBLICAS DEL SECTOR PROTECCION SOCIAL - PROGRAMAS SOCIALES</t>
  </si>
  <si>
    <t>CONSULTORÍA EN EVALUACIÓN DE PROPUESTAS PARA ASIGNACIÓN DE FINANCIAMIENTO O COFINANCIMIENTO</t>
  </si>
  <si>
    <t>CONSULTORIA EN MATERIA LEGAL</t>
  </si>
  <si>
    <t>CONSULTORÍA ESPECIALIZADA EN MATERIA ECONÓMICA Y FINANCIERA DEL ESTADO</t>
  </si>
  <si>
    <t>CONSULTORIA EN DIAGNOSTICO DE CLIMA LABORAL</t>
  </si>
  <si>
    <t>CONSULTORÍA PARA EL DIAGNÓSTICO DE CULTURA ORGANIZACIONAL</t>
  </si>
  <si>
    <t>CONSULTORÍA PARA LA ELABORACIÓN DE LAS MATRICES DE IDENTIFICACIÓN DE PELIGROS, EVALUACIÓN Y CONTROL DE RIESGOS</t>
  </si>
  <si>
    <t>CONSULTORIA DEL SERVICIO DE OPERACIÓN, MANTENIMIENTO Y MEJORA CONTINUA DEL SISTEMA DE GESTION DE SEGURIDAD</t>
  </si>
  <si>
    <t>Documentación del Sistema de Gestión de Seguridad de la Información (SGSI)</t>
  </si>
  <si>
    <t>SERVICIO DE CONSULTORIA PARA EL DESARROLLO DEL SISTEMA DE GESTION DE INTEGRIDAD</t>
  </si>
  <si>
    <t>Presentación de 06 entregables para el desarrollo del sistema de gestión de integridad</t>
  </si>
  <si>
    <t>Presentación de 02 entregables del diágnostico, evaluación y mejora continua de la Gestión Integral de riesgos institucionales.</t>
  </si>
  <si>
    <t>CONSULTORIA - IMPLEMENTACIÓN DE SUPERVISIÓN BASADA EN RIESGOS</t>
  </si>
  <si>
    <t>Programa de Asistencia Técnica para la implementación de mejoras  para el fortalecimiento del enfoque de Supervisión basada en riesgos en la SMV</t>
  </si>
  <si>
    <t>Consultoria Individual</t>
  </si>
  <si>
    <t>Consultoria de  Firma</t>
  </si>
  <si>
    <t>TRAS100D CONSULTORIA S.A.C. - 20565319630</t>
  </si>
  <si>
    <t>LUQUE LUQUE HUGO SANDRO - 41414879</t>
  </si>
  <si>
    <t>DIAZ DIAZ ELIDA - 40201783</t>
  </si>
  <si>
    <t>Consultoría Individual</t>
  </si>
  <si>
    <t>Consultoría de Firma</t>
  </si>
  <si>
    <t xml:space="preserve"> Proyecto 2522012 Mejoramiento de la Administración Financiera del Sector Público a través de la Transformación Digital</t>
  </si>
  <si>
    <t>Consultoría de Firma / Consultoría Individual</t>
  </si>
  <si>
    <t>2.2 Consultor Individual, Especialista Inteligencia de Negocios para la elaboración del Expediente Técnico o Documento Equivalente del Componente 2</t>
  </si>
  <si>
    <t>3.0 Comp BID Administración MEF - Asistente en procesos técnicos archivisticos para la conservación de los documentos de la OGIP</t>
  </si>
  <si>
    <t>3.00 Comp.BID Administración MEF - Consultor para temas legales</t>
  </si>
  <si>
    <t>2.1 Consultor individual para la supervisión de la  actualización del del Documento Equivalente del Componente 1 y del Componente 3</t>
  </si>
  <si>
    <t>2.2 Consultor Individual, Especialista de Sistemas para la Elaboración del Expediente Técnico o Documento Equivalente del Componente 2</t>
  </si>
  <si>
    <t>2.2 Consultoría Jefe de Desarrollo para la elaboración del Expediente Técnico o Documento Equivalente del Componente 2</t>
  </si>
  <si>
    <t>4.0 Comp. BID - Estudio Actualización de Línea base - Servicio de consultoría individual Analista Tributario</t>
  </si>
  <si>
    <t>2.2 Comp. BID - Consultoría individual de análisis y desarrollo</t>
  </si>
  <si>
    <t>2.2 Especialista de Sistemas para la Supervisión y Control de Calidad del Expediente Técnico o Documento Equivalente del Componente 2</t>
  </si>
  <si>
    <t>2.2 Comp BID - Consultor Individual, Analista en Información Catastral para la elaboración del Expediente Técnico o Documento Equivalente del Componente 2</t>
  </si>
  <si>
    <t>2.2 Analista de Sistemas y Procesos para la Supervisión y Control de Calidad del Expediente Técnico o Documento Equivalente del Componente 2 (Analista para Supervisión 1)</t>
  </si>
  <si>
    <t>2.2 Consultor Individual, Especialista  de Procesos para la elaboración del Expediente Técnico o Documento Equivalente del Componente 2</t>
  </si>
  <si>
    <t>2.1 Consultor Individual, analista de procesos para el servicio de revisión y actualización del Documento Equivalente  del componente 1: procesos optimizados y adecuada organización (sin incluir capacitación), y del componente 3</t>
  </si>
  <si>
    <t>4.0 Comp.BID - Estudio Actualización de Línea base - Servicio de consultoría individual  Economista</t>
  </si>
  <si>
    <t>2.1.4 Servicio de Capacitación en 'Análisis estadístico y/o econométrico aplicado con R y STATA' para la Dirección General de Política de Ingresos Públicos del MEF</t>
  </si>
  <si>
    <t>2.1.4 Servicio de Capacitación en 'Microsoft Excel para Economistas' para la Dirección General de Política de Ingresos Públicos del MEF</t>
  </si>
  <si>
    <t>2.2 Información cartográfica digital de la ciudad de Huancayo a escala 1:1 000 de un área de 8,920 hectáreas en formato shape o 'DWG</t>
  </si>
  <si>
    <t>2.2 Analista de Sistemas y Procesos para la Elaboración del Expediente Técnico o Documento Equivalente del Componente 2</t>
  </si>
  <si>
    <t>2.2 Coordinador Técnico del Proyecto Mejoramiento de la Gestión de la Política de Ingresos Públicos con Enfasis en la Recaudac, Trib Municipal</t>
  </si>
  <si>
    <t>2.1 'Consultor individual, analista de sistemas  para el servicio de revisión y actualización del documento equivalente  del componente 1: procesos optimizados y adecuada organi.(sin incluir capacitación), y del componente 3</t>
  </si>
  <si>
    <t>2.2 Analista de Sistemas y Procesos para la Elaboración del Expediente Técnico o Documento Equivalente del Componente 2 (Analista 3)</t>
  </si>
  <si>
    <t>2.2 Consultor Individual, Especialista en Recaudación Tributaria Municipal para la elaboración del Expediente Técnico o Documento Equivalente del Componente 2</t>
  </si>
  <si>
    <t>2.1.4 Servicio de Capacitación ¿Diplomatura de Especialización en Tributación¿ para la Dirección General de Política de Ingresos Públicos del MEF</t>
  </si>
  <si>
    <t>3.00 Comp.BID Administracion MEF - Consultoría  Soporte a la gestión de los procesos de selección para contratación de consultorías y adquisición de servicios para el proyecto</t>
  </si>
  <si>
    <t>3.00 Comp.BID Administración MEF - Coordinador Administrativo del Proyecto</t>
  </si>
  <si>
    <t>2.2 Especialista de Sistemas para la Supervisión y Control de Calidad del Expediente Técnico o Documento Equivalente del Componente 2 (Especialista para Supervisión)</t>
  </si>
  <si>
    <t>2.2 Especialista de Sistemas para la Elaboración del Expediente Técnico o Documento Equivalente del Componente 2</t>
  </si>
  <si>
    <t>2.2 Comp.BID - Consultor Individual, Especialista en Recaudación Tributaria Municipal para la elaboración del Expediente Técnico o Documento Equivalente del Componente 2</t>
  </si>
  <si>
    <t>4.0 Comp.BID - Estudio Actualización de Línea base - Servicio de consultoría individual Analista de Información</t>
  </si>
  <si>
    <t>2.2 Comp. BID - Analista de Sistemas y Procesos para la Supervisión y Control de Calidad del Expediente Técnico o Documento Equivalente del Componente 2</t>
  </si>
  <si>
    <t>2.1 Comp.BID Consultor Internacional Experto en Microsimulación para elaborar propuesta de desarrollo de un modelo de microsimulación para la Dirección General de Política de Ingresos Públicos del MEF</t>
  </si>
  <si>
    <t>2.2 Comp. BID - Servicio de consultoría de nivel internacional para Juicio Experto en aspectos funcionales - Componente 2</t>
  </si>
  <si>
    <t>2.2 Comp. BID - Servicio de consultoría de nivel internacional para Juicio Experto en aspectos tecnológicos - Componente 2</t>
  </si>
  <si>
    <t>3.4 Elaboración de recursos de aprendizaje y comunicacionales para el fortalecimiento de capacidades de las fases del Sistema de Programación Multianual de Inversiones, en base a la normativa de invierte.pe - (Economista)</t>
  </si>
  <si>
    <t>3.3.2 Acompañamiento Técnico para la implementación de la Asistencia Técnica y Capacitación a los Gobiernos Subnacionales. (Coordinador Técnico)</t>
  </si>
  <si>
    <t>3.3.1.9  Desarrollo e implementación de un sistema de asistencia técnica y capacitación en los gobiernos regionales  - Especialista Ejecución de Inversiones</t>
  </si>
  <si>
    <t>3.3.2 Acompañamiento Técnico para la implementación de la Asistencia Técnica y Capacitación a los Gobiernos Subnacionales. (Especialista Técnico en Ejecución 02)</t>
  </si>
  <si>
    <t>2.9 Georeferenciación, procesamiento y sistematización cartográfica de los Proyectos de Inversión Pública (Analista de Georeferenciación 2)</t>
  </si>
  <si>
    <t>3.3.2 Acompañamiento Técnico para la implementación de la Asistencia Técnica y Capacitación a los Gobiernos Subnacionales. (Especialista Técnico en Expedientes y Permisos)</t>
  </si>
  <si>
    <t>2.1.5 Consultorías Individuales para implementación de mejoras en el formato 12. (Coordinador)</t>
  </si>
  <si>
    <t>3.3.2 Implementación del modelo de Asistencia Técnica y capacitación a los Gobiernos Regionales. (Especialista Territorial en Contrataciones 10)</t>
  </si>
  <si>
    <t>5.1.2  Equipo OGIP - Especialista en Gestión de Inversiones</t>
  </si>
  <si>
    <t xml:space="preserve">3.3.1.8A Desarrollo e implementación de un sistema de asistencia técnica y capacitación en los gobiernos regionales  - Especialista en Contratación </t>
  </si>
  <si>
    <t>3.3.2 Implementación del modelo de Asistencia Técnica y capacitación a los Gobiernos Regionales. (Especialista Territorial en Ejecución 15)</t>
  </si>
  <si>
    <t>3.3.2 Acompañamiento Técnico para la implementación de la Asistencia Técnica y Capacitación a los Gobiernos Subnacionales. (Especialista Técnico en Contrataciones 01)</t>
  </si>
  <si>
    <t>3.3.1.5  Desarrollo e implementación de un sistema de asistencia técnica y capacitación en los gobiernos regionales  - Analista (Ronald Becerra Castro)</t>
  </si>
  <si>
    <t>3.3.2 Implementación del modelo de Asistencia Técnica y capacitación a los Gobiernos Regionales. (Especialista Territorial en Ejecución 08)</t>
  </si>
  <si>
    <t>5.2 Admin OGIP - Especialista en Contrataciones y Adquisiciones para la OGIP</t>
  </si>
  <si>
    <t>3.3.2 Implementación del modelo de Asistencia Técnica y capacitación a los Gobiernos Regionales. (Especialista Territorial en Ejecución 10)</t>
  </si>
  <si>
    <t>3.3.2 Implementación del modelo de Asistencia Técnica y capacitación a los Gobiernos Regionales. (Coordinador Territorial)</t>
  </si>
  <si>
    <t>3.3.1.4  Desarrollo e implementación de un sistema de asistencia técnica y capacitación en los gobiernos regionales  - Coordinador Tématico de Ejecución</t>
  </si>
  <si>
    <t>3.3.2 Implementación del modelo de Asistencia Técnica y capacitación a los Gobiernos Regionales. (Especialista Territorial en Contrataciones 18)</t>
  </si>
  <si>
    <t>3.3.2 Acompañamiento Técnico para la implementación de la Asistencia Técnica y Capacitación a los Gobiernos Subnacionales. (Especialista Técnico en Bienes y Servicios)</t>
  </si>
  <si>
    <t>3.3.2 Implementación del modelo de Asistencia Técnica y capacitación a los Gobiernos Regionales. (Especialista Territorial en Ejecución 06)</t>
  </si>
  <si>
    <t>2.1.8 Desarrollo de herramienta tecnológica para el seguimiento de la ejecución de inversiones y actividades de mantenimiento en el marco de la reactivación de las inversiones - (Coordinador del Equipo - Analista de Sistemas)</t>
  </si>
  <si>
    <t>2.1.5 Implementación del Geoinvierte (Plataforma WEB). Analista Programador Web 01</t>
  </si>
  <si>
    <t>3.3.2 Análisis de las Inversiones, la implementación de la Asistencia Técnica y Capacitación a los Gobiernos Subnacionales. (Coordinador de Analistas)</t>
  </si>
  <si>
    <t xml:space="preserve">3.3.1.9B  Desarrollo e implementación de un sistema de asistencia técnica y capacitación en los gobiernos regionales  - Especialista Ejecución de Inversiones </t>
  </si>
  <si>
    <t>5.1.1.3 Equipo Tecnico del proyecto -Coordinador Administrativo</t>
  </si>
  <si>
    <t>3.3.2 Implementación del modelo de Asistencia Técnica y capacitación a los Gobiernos Regionales. (Especialista Territorial en Contrataciones 17)</t>
  </si>
  <si>
    <t>5.1.1.6 Analista Administrativo</t>
  </si>
  <si>
    <t>3.3.1.8A Desarrollo e implementación de un sistema de asistencia técnica y capacitación en los gobiernos regionales  - Especialista en Contratación</t>
  </si>
  <si>
    <t>3.3.2 Implementación del modelo de Asistencia Técnica y capacitación a los Gobiernos Regionales. (Especialista Territorial en Contrataciones 12)</t>
  </si>
  <si>
    <t xml:space="preserve">3.3.1.9  Desarrollo e implementación de un sistema de asistencia técnica y capacitación en los gobiernos regionales  - Especialista Ejecución de Inversiones </t>
  </si>
  <si>
    <t>1.2.5 Contratación de un Equipo de Consultores para el Desarrollo, Validación y Establecimiento de las Herramientas de la Metodología BIM en el Perú. (Especialista en Gestión de Procesos)</t>
  </si>
  <si>
    <t>3.3.2 Implementación del modelo de Asistencia Técnica y capacitación a los Gobiernos Regionales. (Especialista Territorial en Contrataciones 15)</t>
  </si>
  <si>
    <t>3.3.2 Implementación del modelo de Asistencia Técnica y capacitación a los Gobiernos Regionales. (Especialista Territorial en Ejecución 01)</t>
  </si>
  <si>
    <t>4.1.1.6 Especialista Administrativo para Seguimiento</t>
  </si>
  <si>
    <t>1.2.5 Contratación de un Equipo de Consultores para el Desarrollo, Validación y Establecimiento de las Herramientas de la Metodología BIM en el Perú. (Jefe de Equipo)</t>
  </si>
  <si>
    <t>1.2.5 Contratación de un Equipo de Consultores para el Desarrollo, Validación y Establecimiento de las Herramientas de la Metodología BIM en el Perú. (Especialista en Gestión de las Comunicaciones)</t>
  </si>
  <si>
    <t xml:space="preserve">3.3.1.1 Desarrollo e implementación de un sistema de asistencia técnica y capacitación en los gobiernos regionales - Coordinador Nacional </t>
  </si>
  <si>
    <t>3.3.2 Implementación del modelo de Asistencia Técnica y capacitación a los Gobiernos Regionales. (Especialista Territorial en Ejecución 17)</t>
  </si>
  <si>
    <t>3.3.2 Implementación del modelo de Asistencia Técnica y capacitación a los Gobiernos Regionales. (Especialista Territorial en Ejecución 20)</t>
  </si>
  <si>
    <t>1.2.5 Contratación de un Equipo de Consultores para el Desarrollo, Validación y Establecimiento de las Herramientas de la Metodología BIM en el Perú. (Especialista BIM Manager)</t>
  </si>
  <si>
    <t xml:space="preserve">3.3.1.2  Desarrollo e implementación de un sistema de asistencia técnica y capacitación en los gobiernos regionales  - Coordinador Tématico de Invierte </t>
  </si>
  <si>
    <t>3.3.2 Implementación del modelo de Asistencia Técnica y capacitación a los Gobiernos Regionales. (Especialista Territorial en Contrataciones 05)</t>
  </si>
  <si>
    <t>3.3.2 Implementación del modelo de Asistencia Técnica y capacitación a los Gobiernos Regionales. (Especialista Territorial en Ejecución 21)</t>
  </si>
  <si>
    <t>1.2.5 Contratación de un Equipo de Consultores para el Desarrollo, Validación y Establecimiento de las Herramientas de la Metodología BIM en el Perú. (Analista de Infraestructura)</t>
  </si>
  <si>
    <t>3.3.2 Acompañamiento Técnico para la implementación de la Asistencia Técnica y Capacitación a los Gobiernos Subnacionales. (Especialista Legal 02)</t>
  </si>
  <si>
    <t>3.4 Elaboración de recursos de aprendizaje y comunicacionales para el fortalecimiento de capacidades de las fases del Sistema de Programación Multianual de Inversiones, en base a la normativa de invierte.pe - (Especialista realizador de videos 1)</t>
  </si>
  <si>
    <t>2.1.5 Consultorías Individuales para implementación de mejoras en el formato 12. (Especialista en presupuesto público y tesorería)</t>
  </si>
  <si>
    <t>3.3.2 Implementación del modelo de Asistencia Técnica y capacitación a los Gobiernos Regionales. (Especialista Territorial en Ejecución 14)</t>
  </si>
  <si>
    <t>2.1.8 Desarrollo de herramienta tecnológica para el seguimiento de la ejecución de inversiones y actividades de mantenimiento en el marco de la reactivación de las inversiones - (Analista - Programador de Sistemas)</t>
  </si>
  <si>
    <t>3.3.2 Implementación del modelo de Asistencia Técnica y capacitación a los Gobiernos Regionales. (Especialista Territorial en Contrataciones 07)</t>
  </si>
  <si>
    <t>5.2 Comp. BID Asistente en asuntos legales para proyectos a cargo de la OGIP</t>
  </si>
  <si>
    <t>3.3.2 Implementación del modelo de Asistencia Técnica y capacitación a los Gobiernos Regionales. (Especialista Territorial en Ejecución 05)</t>
  </si>
  <si>
    <t>3.3.1.5  Desarrollo e implementación de un sistema de asistencia técnica y capacitación en los gobiernos regionales  - Analista</t>
  </si>
  <si>
    <t>3.3.2 Implementación del modelo de Asistencia Técnica y capacitación a los Gobiernos Regionales. (Especialista Territorial en Ejecución 04)</t>
  </si>
  <si>
    <t>3.3.2 Implementación del modelo de Asistencia Técnica y capacitación a los Gobiernos Regionales. (Especialista Territorial en Contrataciones 09)</t>
  </si>
  <si>
    <t>5.1.1.6 Equipo Técnico del Proyecto - Analista Administrativo</t>
  </si>
  <si>
    <t>3.3.2 Implementación del modelo de Asistencia Técnica y capacitación a los Gobiernos Regionales. (Especialista Territorial en Contrataciones 06)</t>
  </si>
  <si>
    <t>3.3.2 Implementación del modelo de Asistencia Técnica y capacitación a los Gobiernos Regionales. (Especialista Territorial en Ejecución 26)</t>
  </si>
  <si>
    <t>5.1.1.3 Equipo Técnico del Proyecto - Coordinador Administrativo</t>
  </si>
  <si>
    <t>4.1.1.5 Analista Técnico del Componente 2: Mecanismos de Seguimiento, Evaluación, y Transparencia en la Inversión</t>
  </si>
  <si>
    <t>4.1.1.2 Coordinador Técnico del Componente 1: Capacidad Institucional</t>
  </si>
  <si>
    <t xml:space="preserve">3.1.2 Especialista programas-  Diseño de un Programa de Desarrollo de competencias y capacidades de los funcionarios que operan las fases del sistema de Programación Multianual de Inversiones, en base a la normativa de Invierte.pe, </t>
  </si>
  <si>
    <t>4.1.1.2 Coordinador Técnico del Componente 3: Capacidad de los Recursos Humanos</t>
  </si>
  <si>
    <t>3.3.2 Implementación del modelo de Asistencia Técnica y capacitación a los Gobiernos Regionales. (Especialista Territorial en Ejecución 11)</t>
  </si>
  <si>
    <t>4.1.1.2 Analista Técnico del Componente 1: Capacidad Institucional</t>
  </si>
  <si>
    <t>3.3.2 Implementación del modelo de Asistencia Técnica y capacitación a los Gobiernos Regionales. (Especialista Territorial en Ejecución 12)</t>
  </si>
  <si>
    <t>4.1.1.5 Analista Técnico del Componente 3: Capacidad de los Recursos Humanos</t>
  </si>
  <si>
    <t>1.2.5 Contratación de un Equipo de Consultores para el Desarrollo, Validación y Establecimiento de las Herramientas de la Metodología BIM en el Perú. (Analista Estrategias de Comunicaciones)</t>
  </si>
  <si>
    <t xml:space="preserve">3.3.1.6  Desarrollo e implementación de un sistema de asistencia técnica y capacitación en los gobiernos regionales  - Coordinador Macroregional 1 </t>
  </si>
  <si>
    <t xml:space="preserve">3.1.2 Especialista perfiles - Diseño de un Programa de Desarrollo de competencias y capacidades de los funcionarios que operan las fases del sistema de Programación Multianual de Inversiones, en base a la normativa de Invierte.pe, </t>
  </si>
  <si>
    <t>1.2.5 Contratación de un Equipo de Consultores para el Desarrollo, Validación y Establecimiento de las Herramientas de la Metodología BIM en el Perú. (Analista BIM)</t>
  </si>
  <si>
    <t>3.3.2 Implementación del modelo de Asistencia Técnica y capacitación a los Gobiernos Regionales. (Especialista Territorial en Ejecución 13)</t>
  </si>
  <si>
    <t>3.3.1.3  Desarrollo e implementación de un sistema de asistencia técnica y capacitación en los gobiernos regionales  - Coordinador Tématico en  Contrataciones</t>
  </si>
  <si>
    <t>2.1.5 Implementación del Geoinvierte (Plataforma WEB). Analista Programador Web 02</t>
  </si>
  <si>
    <t>2.9 Georeferenciación, procesamiento y sistematización cartográfica de los Proyectos de Inversión Pública (Analista de Georeferenciación 1)</t>
  </si>
  <si>
    <t>2.9 Georeferenciación, procesamiento y sistematización cartográfica de los Proyectos de Inversión Pública (Analista de Georeferenciación 4)</t>
  </si>
  <si>
    <t>3.3.2 Implementación del modelo de Asistencia Técnica y capacitación a los Gobiernos Regionales. (Especialista Territorial en Contrataciones 01)</t>
  </si>
  <si>
    <t>3.3.2 Implementación del modelo de Asistencia Técnica y capacitación a los Gobiernos Regionales. (Especialista Territorial en Ejecución 22)</t>
  </si>
  <si>
    <t>3.3.2 Implementación del modelo de Asistencia Técnica y capacitación a los Gobiernos Regionales. (Especialista Territorial en Contrataciones 02)</t>
  </si>
  <si>
    <t>2.1.5 Consultorías Individuales para implementación de mejoras en el formato 12. (Especialista en Obras por Impuestos y Asosicaciones Público Privadas)</t>
  </si>
  <si>
    <t>5.1.2  Equipo OGIP - Especialista en Seguimiento de Inversiones</t>
  </si>
  <si>
    <t>3.3.2 Implementación del modelo de Asistencia Técnica y capacitación a los Gobiernos Regionales. (Especialista Territorial en Ejecución 30)</t>
  </si>
  <si>
    <t>3.3.2 Acompañamiento Técnico para la implementación de la Asistencia Técnica y Capacitación a los Gobiernos Subnacionales. (Especialista Legal 01)</t>
  </si>
  <si>
    <t>3.3.2 Implementación del modelo de Asistencia Técnica y capacitación a los Gobiernos Regionales. (Especialista Territorial en Ejecución 27)</t>
  </si>
  <si>
    <t>3.3.2 Implementación del modelo de Asistencia Técnica y capacitación a los Gobiernos Regionales. (Especialista Territorial en Ejecución 25)</t>
  </si>
  <si>
    <t>3.3.2 Implementación del modelo de Asistencia Técnica y capacitación a los Gobiernos Regionales. (Especialista Territorial en Ejecución 07)</t>
  </si>
  <si>
    <t>2.1.5 Implementación del Geoinvierte (Plataforma WEB). Coordinador del Equipo</t>
  </si>
  <si>
    <t>2.9 Georeferenciación, procesamiento y sistematización cartográfica de los Proyectos de Inversión Pública (Analista de Georeferenciación 5)</t>
  </si>
  <si>
    <t>2.9 Georeferenciación, procesamiento y sistematización cartográfica de los Proyectos de Inversión Pública (Analista de Georeferenciación 3)</t>
  </si>
  <si>
    <t>2.1.5 Consultorías Individuales para implementación de mejoras en el formato 12. (Especialista en Inversiones)</t>
  </si>
  <si>
    <t>3.3.1.6  Desarrollo e implementación de un sistema de asistencia técnica y capacitación en los gobiernos regionales  - Coordinador Macroregional 4</t>
  </si>
  <si>
    <t>3.3.2 Implementación del modelo de Asistencia Técnica y capacitación a los Gobiernos Regionales. (Especialista Territorial en Ejecución 19)</t>
  </si>
  <si>
    <t>2.1.5 Desarrollo de la metodología de programación de las inversiones en la fase de ejecución en base a los principales casos registrados en el banco de inversiones - (Analista Asistente)</t>
  </si>
  <si>
    <t>2.1.5 Consultorías Individuales para implementación de mejoras en el formato 12. (Analista de registro de formatos en el Banco de Inversiones)</t>
  </si>
  <si>
    <t>3.3.2 Análisis de las Inversiones, la implementación de la Asistencia Técnica y Capacitación a los Gobiernos Subnacionales. (Analista de Reporte y Seguimiento 01)</t>
  </si>
  <si>
    <t>3.3.2 Implementación del modelo de Asistencia Técnica y capacitación a los Gobiernos Regionales. (Especialista Territorial en Ejecución 02)</t>
  </si>
  <si>
    <t>4.1.1.3 Especialista en Gestion de Riesgo en Proyectos y Programas de Inversion</t>
  </si>
  <si>
    <t>3.3.2 Implementación del modelo de Asistencia Técnica y capacitación a los Gobiernos Regionales. (Especialista Territorial en Ejecución 24)</t>
  </si>
  <si>
    <t>3.3.2 Implementación del modelo de Asistencia Técnica y capacitación a los Gobiernos Regionales. (Especialista Territorial en Contrataciones 13)</t>
  </si>
  <si>
    <t>3.3.2 Implementación del modelo de Asistencia Técnica y capacitación a los Gobiernos Regionales. (Especialista Territorial en Contrataciones 14)</t>
  </si>
  <si>
    <t>3.3.2 Implementación del modelo de Asistencia Técnica y capacitación a los Gobiernos Regionales. (Especialista Territorial en Contrataciones 03)</t>
  </si>
  <si>
    <t>2.1.8 Desarrollo de herramienta tecnológica para ejecución de IOARRS a traves de Núcleos Ejecutores - (Coordinador del Equipo - Analista de Sistemas)</t>
  </si>
  <si>
    <t>2.1.8 Desarrollo de herramienta tecnológica para ejecución de IOARRS a traves de Núcleos Ejecutores - (Analista - Programador de Sistemas)</t>
  </si>
  <si>
    <t>3.1.2 Coordinador del Equipo - Diseño de un Programa de Desarrollo de competencias y capacidades de los funcionarios que operan las fases del sistema de Programación Multianual de Inversiones, en base a la normativa de Invierte.pe,</t>
  </si>
  <si>
    <t>3.3.2 Acompañamiento Técnico para la implementación de la Asistencia Técnica y Capacitación a los Gobiernos Subnacionales. (Especialista Técnico en Ejecución 01)</t>
  </si>
  <si>
    <t>5.1.1.9 Equipo Técnico del Proyecto - Apoyo Administrativo (Katherine Gonzales Rivas)</t>
  </si>
  <si>
    <t>1.3.5 Diseño e inplementaciòn de un Ìndice de Desempeño de la gestiòn de la Inversiòn Pùblica en los tres niveles de gobierno</t>
  </si>
  <si>
    <t>2.1.2 Mapeo de Procesos, Desarrollo de Protocolos y Manuales técnicos para la operatividad del Banco de Inversiones (Analista de Procesos 1)</t>
  </si>
  <si>
    <t>3.3.2 Implementación del modelo de Asistencia Técnica y capacitación a los Gobiernos Regionales. (Especialista Territorial en Ejecución 16)</t>
  </si>
  <si>
    <t>3.3.2 Implementación del modelo de Asistencia Técnica y capacitación a los Gobiernos Regionales. (Especialista Territorial en Ejecución 23)</t>
  </si>
  <si>
    <t>4.8.4 Consultoría Especializada para Apoyar el Proceso de Reclutamiento y Preselección de candidatos para Especialistas Territoriales que brindaran Asistencia Técnica y Capacitación en los Gobiernos Regionales</t>
  </si>
  <si>
    <t>3.3.2 Análisis de las Inversiones, la implementación de la Asistencia Técnica y Capacitación a los Gobiernos Subnacionales. (Analista de Soporte en Línea)</t>
  </si>
  <si>
    <t>2.1.2  Mapeo de Procesos, Desarrollo de Protocolos y Manuales técnicos para la operatividad del Banco de Inversiones (Analista de Procesos 2)</t>
  </si>
  <si>
    <t>4.1.1.2 Coordinador Técnico del Componente 2: Mecanismos de Seguimiento, Evaluación, y Transparencia en la Inversión</t>
  </si>
  <si>
    <t>3.3.2 Implementación del modelo de Asistencia Técnica y capacitación a los Gobiernos Regionales. (Especialista Territorial en Contrataciones 11)</t>
  </si>
  <si>
    <t>2.1.5 Consultorías Individuales para implementación de mejoras en el formato 12. (Especialista Informático)</t>
  </si>
  <si>
    <t>4.1.1.2 Especialista en Comunicaciones</t>
  </si>
  <si>
    <t>3.3.2 Acompañamiento Técnico para la implementación de la Asistencia Técnica y Capacitación a los Gobiernos Subnacionales. (Especialista Técnico en Inversión 01)</t>
  </si>
  <si>
    <t>3.4 Elaboración de recursos de aprendizaje y comunicacionales para el fortalecimiento de capacidades de las fases del Sistema de Programación Multianual de Inversiones, en base a la normativa de invierte.pe - (Especialista publicitario)</t>
  </si>
  <si>
    <t>2.1.2 Mapeo de Procesos, Desarrollo de Protocolos y Manuales técnicos para la operatividad del Banco de Inversiones (Coordinador)</t>
  </si>
  <si>
    <t>3.3.2 Implementación del modelo de Asistencia Técnica y capacitación a los Gobiernos Regionales. (Especialista Territorial en Ejecución 09)</t>
  </si>
  <si>
    <t>3.3.2 Análisis de las Inversiones, la implementación de la Asistencia Técnica y Capacitación a los Gobiernos Subnacionales. (Analista de Reporte y Seguimiento 02)</t>
  </si>
  <si>
    <t xml:space="preserve">3.4 Elaboración de recursos de aprendizaje y comunicacionales para el fortalecimiento de capacidades de las fases del Sistema de Programación Multianual de Inversiones, en base a la normativa de invierte.pe </t>
  </si>
  <si>
    <t>2.1.2  Mapeo de Procesos, Desarrollo de Protocolos y Manuales técnicos para la operatividad del Banco de Inversiones (Analista de Procesos 3)</t>
  </si>
  <si>
    <t>2.1.5 Elaboración, diseño y automatización de reportes y alertas de gestión obtenidos desde el Banco de Inversiones - (Analista de Inteligencia de Negocios)</t>
  </si>
  <si>
    <t>3.3.2 Implementación del modelo de Asistencia Técnica y capacitación a los Gobiernos Regionales. (Especialista Territorial en Contrataciones 04)</t>
  </si>
  <si>
    <t>3.3.2 Implementación del modelo de Asistencia Técnica y capacitación a los Gobiernos Regionales. (Especialista Territorial en Ejecución 18)</t>
  </si>
  <si>
    <t>5.1.1.8 Equipo Técnico del Proyecto - Asistente Administrativo (Karla Ramos Meneses)</t>
  </si>
  <si>
    <t>2.1.5 Consultorías Individuales para implementación de mejoras en el formato 12. (Analista de base de datos)</t>
  </si>
  <si>
    <t>3.3.2 Análisis de las Inversiones, la implementación de la Asistencia Técnica y Capacitación a los Gobiernos Subnacionales. (Analista Gráfico)</t>
  </si>
  <si>
    <t>2.1.5 Consultorías Individuales para implementación de mejoras en el formato 12. (Especialista en Ejecución Contractual)</t>
  </si>
  <si>
    <t>2.1.2 Mapeo de Procesos, Desarrollo de Protocolos y Manuales técnicos para la operatividad del Banco de Inversiones (Especialista en informatica)</t>
  </si>
  <si>
    <t>3.4 Elaboración de recursos de aprendizaje y comunicacionales para el fortalecimiento de capacidades de las fases del Sistema de Programación Multianual de Inversiones, en base a la normativa de invierte.pe - (Especialista creativo)</t>
  </si>
  <si>
    <t xml:space="preserve">3.1.2 Especialista monitoreo - Diseño de un Programa de Desarrollo de competencias y capacidades de los funcionarios que operan las fases del sistema de Programación Multianual de Inversiones, en base a la normativa de Invierte.pe, </t>
  </si>
  <si>
    <t>3.3.2 Implementación del modelo de Asistencia Técnica y capacitación a los Gobiernos Regionales. (Especialista Territorial en Contrataciones 16)</t>
  </si>
  <si>
    <t>3.3.2 Implementación del modelo de Asistencia Técnica y capacitación a los Gobiernos Regionales. (Especialista Territorial en Contrataciones 08)</t>
  </si>
  <si>
    <t>2.1.5 Elaboración, diseño y automatización de reportes y alertas de gestión obtenidos desde el Banco de Inversiones - (Asistente de análisis de datos)</t>
  </si>
  <si>
    <t>3.3.2 Implementación del modelo de Asistencia Técnica y capacitación a los Gobiernos Regionales. (Especialista Territorial en Ejecución 03)</t>
  </si>
  <si>
    <t>1.3.6 Instrumentos Metodológicos para la Formulación y Evaluación, registro de IOARR y elaboración de Expedientes Técnicos de Inversiones correspondientes a la Tipología de Pistas y Veredas</t>
  </si>
  <si>
    <t>3.4 Elaboración de recursos de aprendizaje y comunicacionales para el fortalecimiento de capacidades de las fases del Sistema de Programación Multianual de Inversiones, en base a la normativa de invierte.pe - (Coordinador del Equipo)</t>
  </si>
  <si>
    <t>4.5.1.1 Linea Base del Proyecto</t>
  </si>
  <si>
    <t>1.3.6 Metodología y evaluación para el cierre de inversiones en los tres niveles de gobierno en el marco del invierte.pe, Periodo 2018-2019</t>
  </si>
  <si>
    <t>1.3.6 Evaluación de las inversiones declaradas viables/aprobadas por las unidades formuladoras de los tres niveles de gobierno en el marco del Invierte.pe, Periodo 2018 - 2019:, en sectores priorizados</t>
  </si>
  <si>
    <t>2.9 Georeferenciación, procesamiento y sistematización cartográfica de los Proyectos de Inversión Pública (Coordinador del Proyecto)</t>
  </si>
  <si>
    <t>3.3.2 Acompañamiento Técnico para la implementación de la Asistencia Técnica y Capacitación a los Gobiernos Subnacionales. (Especialista Técnico en Inversión 02)</t>
  </si>
  <si>
    <t>3.3.2 Acompañamiento Técnico para la implementación de la Asistencia Técnica y Capacitación a los Gobiernos Subnacionales. (Especialista Técnico en Ejecución 03)</t>
  </si>
  <si>
    <t>2.1.5 Desarrollo de la metodología de programación de las inversiones en la fase de ejecución en base a los principales casos registrados en el banco de inversiones - (Especialista en inversión Pública)</t>
  </si>
  <si>
    <t>2.2 Arquitecto de Integración para la ejecución física o desarrollo e implementación del NSRTM/ Componente 2</t>
  </si>
  <si>
    <t>3.00 Asistente en procesos técnicos archivisticos para la conservación de los documentos de la OGIP</t>
  </si>
  <si>
    <t>3.00 Consultor en temas legales</t>
  </si>
  <si>
    <t>2.1 Consultor individual para la supervisión de la  actualización del Documento Equivalente del Componente 1: Procesos optimizados y adecuada organización, y del Componente 3: Adecuado control, seguimiento y monitoreo de la información, del proyecto</t>
  </si>
  <si>
    <t>3.00 BID Administración MEF - Consultoria individual Coordinador Técnico del Proyecto</t>
  </si>
  <si>
    <t>2.2 Consultor Individual Jefe de Desarrollo para la elaboración del Expediente Técnico o Documento Equivalente del Componente 2</t>
  </si>
  <si>
    <t>2.2 Coordinador General del proyecto para la supervisión y seguimiento de la ejecución física o desarrollo e implementación del NSRTM/ Componente 2</t>
  </si>
  <si>
    <t>2.2.4 Consultor Individual, Especialista en Tributación Municipal, para la supervisión y control de procesos tributarios para la ejeión físia o desarrollo e implementacón del NSRTM / Componente 2</t>
  </si>
  <si>
    <t>4.0 Consultoría Estudio Actualización de Línea Base ¿ Servicio de consultoría individual Analista Tributario</t>
  </si>
  <si>
    <t>2.2.5 Consultor Individual, Arquitecto de Aplicaciones J2EE para la ejecución física o desarrollo e implementación del NSRTM/ Componente 2.</t>
  </si>
  <si>
    <t>2.2 Arquitecto de Aplicaciones para la ejecución física o desarrollo e implementación del NSRTM/ Componente 2</t>
  </si>
  <si>
    <t>2.2 Consultor Individual, Analista en Información Catastral para la elaboración del Expediente Técnico o Documento Equivalente del Componente 2</t>
  </si>
  <si>
    <t>2.2 Especialista en Gestión Municipal y Catastro Tributario, para la supervisión y control de proceso del articulación catastro - rentas para la ejecución física o desarrollo e implementación del NSRTM/ Componente 2</t>
  </si>
  <si>
    <t>2.2 Consultor Individual, Especialista de Procesos para la elaboración del Expediente Técnico o Documento Equivalente del Componente 2</t>
  </si>
  <si>
    <t>2.2 Especialista en Procesos y Gestión de Proyectos para la ejecución física o desarrollo e implementación del NSRTM/ Componente 2</t>
  </si>
  <si>
    <t>2.1 Consultoría individual Analista de procesos para el servicio de revisión y actualización del Documento Equivalente del Comp.1 y Comp.3 del Proyecto.</t>
  </si>
  <si>
    <t>2.2.4 Consultor Individual, Especialista en Seguimiento y Control para la ejecución física o desarrollo o implementación del NSRTM/Componente 2</t>
  </si>
  <si>
    <t>4.0 Consultoría Estudio Actualización de Línea Base ¿ Servicio de consultoría individual Economista</t>
  </si>
  <si>
    <t>2.2 Analista de Sistemas y Procesos para la Elaboración del Expediente Técnico o Documento Equivalente del Componente 2¿,</t>
  </si>
  <si>
    <t>2.2 Arquitecto de datos para la ejecución física o desarrollo e implementación del NSRTM/ Componente 2</t>
  </si>
  <si>
    <t>2.1 Consultor individual, analista de sistemas para el servicio de revisión y actualización del documento equivalente del componente 1: procesos optimizados y adecuada organización (sin incluir capacitación), y del componente 3: adecuado control, seg</t>
  </si>
  <si>
    <t>2.1 Consultoría individual para la Supervisión Técnica en la Ejecución del C1 y C3 del proyecto ¿Mejoramiento de la gestión de la política de ingresos públicos con énfasis en la recaudación tributaria municipal¿ del MEF</t>
  </si>
  <si>
    <t>2.2 Arquitecto de BI para la ejecución física o desarrollo e implementación del NSRTM/Componente 2</t>
  </si>
  <si>
    <t>2.2 Especialista en Recaudación para la Elaboración del Expediente Técnico o Documento Equivalente del Componente 2</t>
  </si>
  <si>
    <t>3.00 Coordinador Administrativo del Proyecto - Comp. 3 BID Administración MEF-</t>
  </si>
  <si>
    <t>2.2 Especialista en Tecnologías de la Información, como Líder de Proyecto - Funcional para la coordinación y seguimiento de la ejecución física o desarrollo e implementación del NSRTM/Componente 2</t>
  </si>
  <si>
    <t>3.00 Analista de Proyectos - Adquisiciones y contrataciones (END INTERNO - BONOS TP)</t>
  </si>
  <si>
    <t>2.2 Especialista de Sistemas para la Elaboración del Expediente Técnico o Documento Equivalente del Componente 2¿</t>
  </si>
  <si>
    <t>2.2 Especialista en Tecnologías de la Información, como Líder Técnico de proyecto para la coordinación y seguimiento de la ejecución física o desarrollo e implementación del NSRTM/ Componente 2</t>
  </si>
  <si>
    <t>2.2 Especialista en Sistemas para la Elaboración del Expediente Técnico o Documento Equivalente del Componente 2</t>
  </si>
  <si>
    <t>2.2 Arquitecto de Aplicaciones web para la ejecución física o desarrollo e implementación del NSRTM/ Componente 2</t>
  </si>
  <si>
    <t>2.2.5 Consultor individual, Analista de Calidad para la ejecución física o desarrollo e implementación del NSRTM / Componente 2</t>
  </si>
  <si>
    <t>4.0 Consultoría Estudio Actualización de Línea Base ¿ Servicio de consultoría individual Analista de Información</t>
  </si>
  <si>
    <t>2.2 Analista de Sistemas y Procesos para la Supervisión y Control de Calidad del Expediente Técnico o Documento Equivalente del Componente 2</t>
  </si>
  <si>
    <t>1.3.6 Desarrollo de Metodología General para Evaluar la calidad de los Proyectos de Inversión declarados viables y la calidad de la Identificación, Registro y Aprobación de IOARR de los tres niveles de Gobierno en el marco del SNPMGI (Especialista)</t>
  </si>
  <si>
    <t>2.1.5 Implementación de un Software de gestión y almacenamiento de archivos digitales y trabajo colaborativo (Analista Funcional)</t>
  </si>
  <si>
    <t>3.3.2 Acompañamiento Técnico para la Implementación de la Asistencia Técnica y Capacitación a los Gobiernos Subnacionales ¿ Especialista Técnico en Expedientes y permisos</t>
  </si>
  <si>
    <t xml:space="preserve">3.3.2 Contratación del servicio de un equipo de expertos para brindar asistencia técnico legal en la gestión de inversiones de infraestructura y equipamiento del sector salud a cargo de Gobiernos Regionales y Gobiernos Locales </t>
  </si>
  <si>
    <t>3.3.2 Implementación del modelo de Asistencia Técnica y Capacitación a los Gobiernos Regionales ¿ Especialista territorial en contratación de inversiones 10</t>
  </si>
  <si>
    <t>5.1 Consultor Administrativo para la OGIP (Equipo OGIP)</t>
  </si>
  <si>
    <t>3.3.2 Implementación del modelo de Asistencia Técnica y Capacitación a los Gobiernos Regionales ¿ Especialista territorial en ejecución de inversiones 19</t>
  </si>
  <si>
    <t>3.3.2 Implementación del modelo de Asistencia Técnica y Capacitación a los Gobiernos Regionales ¿ Especialista territorial en ejecución de inversiones 15</t>
  </si>
  <si>
    <t>1.1.1 Consultoría Especializada para la Identificación, Sistematización y Análisis de las inversiones de las Unidades Ejecutoras de Inversiones del Ministerio de Salud, Gobiernos Regionales y Locales del Sector Salud (Asistente 2)</t>
  </si>
  <si>
    <t>3.3.2 Contratación del servicio de un equipo de expertos para brindar asistencia técnico legal en la gestión de inversiones de infraestructura y equipamiento del sector salud a cargo de Gobiernos Regionales y Gobiernos Locales</t>
  </si>
  <si>
    <t>3.3.2 Implementación del modelo de Asistencia Técnica y Capacitación a los Gobiernos Regionales ¿ Especialista territorial en ejecución de inversiones 41</t>
  </si>
  <si>
    <t>3.3.2 Acompañamiento Técnico para la Implementación de la Asistencia Técnica y Capacitación a los Gobiernos Subnacionales ¿ Especialista Técnico en Contrataciones</t>
  </si>
  <si>
    <t>3.3.2 Implementación del modelo de Asistencia Técnica y Capacitación a los Gobiernos Regionales ¿ Especialista territorial en ejecución de inversiones 08</t>
  </si>
  <si>
    <t>4.1 Coordinador Técnico del Componente I Capacidad Institucional</t>
  </si>
  <si>
    <t>3.3.2 Análisis de las Inversiones, la Implementación de la Asistencia Técnica y Capacitación a los Gobiernos Subnacionales ¿ Analista de Reportes y Seguimiento 01</t>
  </si>
  <si>
    <t>3.3.2 Implementación del modelo de Asistencia Técnica y Capacitación a los Gobiernos Regionales ¿ Especialista territorial en ejecución de inversiones 02</t>
  </si>
  <si>
    <t>3.3.2 Implementación del modelo de Asistencia Técnica y Capacitación a los Gobiernos Regionales ¿ Especialista territorial en ejecución de inversiones 10</t>
  </si>
  <si>
    <t>3.3.2 Implementación del modelo de Asistencia Técnica y Capacitación a los Gobiernos Regionales ¿ Especialista territorial en contratación de inversiones 18</t>
  </si>
  <si>
    <t>3.3.2 Implementación del modelo de Asistencia Técnica y Capacitación a los Gobiernos Regionales ¿ Especialista territorial en ejecución de inversiones 37</t>
  </si>
  <si>
    <t>1.1.1 Consultoría para analizar y sistematizar el desempeño de la formulación, evalaución y ejecución de las inversiones y de la Política de Inversiones de la cartera estratégica de proeyctos en el Sector Transporte (Asistente)</t>
  </si>
  <si>
    <t>3.3.2 Acompañamiento Técnico para la Implementación de la Asistencia Técnica y Capacitación a los Gobiernos Subnacionales ¿ Especialista Técnico en Bienes y Servicios</t>
  </si>
  <si>
    <t>3.3.2 Implementación del modelo de Asistencia Técnica y Capacitación a los Gobiernos Regionales ¿ Especialista territorial en ejecución de inversiones 06</t>
  </si>
  <si>
    <t>2.1.5 Implem de una Interfaz de Vinculación del Geo invierte con los F5 de Registro de Ideas de Inversión y F7 de Registro de Proyectos de Inversión e IOARR que Genere Alertas a Través de Indicadores Cartográficos (Analista de Sistemas)</t>
  </si>
  <si>
    <t>3.3.2 Análisis de las Inversiones, la Implementación de la Asistencia Técnica y Capacitación a los Gobiernos Subnacionales ¿ Coordinador de Analistas</t>
  </si>
  <si>
    <t>3.3.2 Implementación del modelo de Asistencia Técnica y Capacitación a los Gobiernos Regionales ¿ Especialista territorial en ejecución de inversiones 47</t>
  </si>
  <si>
    <t>3.3.2 Implementación del modelo de Asistencia Técnica y Capacitación a los Gobiernos Regionales ¿ Especialista territorial en ejecución de inversiones 24</t>
  </si>
  <si>
    <t>3.3.2 Implementación del modelo de Asistencia Técnica y Capacitación a los Gobiernos Regionales ¿ Especialista territorial en contratación de inversiones 13</t>
  </si>
  <si>
    <t>3.3.2 Implementación del modelo de Asistencia Técnica y Capacitación a los Gobiernos Regionales ¿ Especialista territorial en contratación de inversiones 14</t>
  </si>
  <si>
    <t>2.1.5 Implementación de una Interfaz de Vinculación del Geo invierte con los Formatos 5 de Registro de Ideas de Inversión y Formatos 7 de Registro de Proyectos de Inversión e IOARR que Genere Alertas a Través de Indicadores Cartográficos (Coordinador</t>
  </si>
  <si>
    <t>4.1.1.2 Coordinador Técnico del Componente2: Mecanismos de Seguimiento, Evaluación, y transparencia de la Inversión</t>
  </si>
  <si>
    <t>3.3.2 Implementación del modelo de Asistencia Técnica y Capacitación a los Gobiernos Regionales ¿ Especialista territorial en contratación de inversiones 03</t>
  </si>
  <si>
    <t>1.2.5 Contratación de un Equipo de Consultores para el Desarrollo, Validación y Establecimiento de las Herramientas de la Metodología BIM en el Perú. (Asistente de Gestión)</t>
  </si>
  <si>
    <t>3.3.2 Implementación del modelo de Asistencia Técnica y Capacitación a los Gobiernos Regionales ¿ Especialista territorial en contratación de inversiones 12</t>
  </si>
  <si>
    <t>3.3.2 Implementación del modelo de Asistencia Técnica y Capacitación a los Gobiernos Regionales ¿ Especialista territorial en contratación de inversiones 15</t>
  </si>
  <si>
    <t>1.1.1 Consultoría Especializada para la Identificación, Sistematización y Análisis de las inversiones de las Unidades Ejecutoras de Inversiones del Ministerio de Salud, Gobiernos Regionales y Locales del Sector Salud (Coordinador)</t>
  </si>
  <si>
    <t>3.3.2 Implementación del modelo de Asistencia Técnica y Capacitación a los Gobiernos Regionales ¿ Especialista territorial en ejecución de inversiones 01</t>
  </si>
  <si>
    <t>3.3.2 Implementación del modelo de Asistencia Técnica y Capacitación a los Gobiernos Regionales ¿ Especialista territorial en ejecución de inversiones 34</t>
  </si>
  <si>
    <t>3.3.2 Implementación del modelo de Asistencia Técnica y Capacitación a los Gobiernos Regionales ¿ Especialista territorial en ejecución de inversiones 28</t>
  </si>
  <si>
    <t>3.3.2 Acompañamiento Técnico para la Implementación de la Asistencia Técnica y Capacitación a los Gobiernos Subnacionales ¿ Especialista Técnico en Ejecución 01</t>
  </si>
  <si>
    <t>3.3.2 Implementación del modelo de Asistencia Técnica y Capacitación a los Gobiernos Regionales ¿ Especialista territorial en ejecución de inversiones 17</t>
  </si>
  <si>
    <t>4.1 Consultor en Archivo y Gestión Documental para la Organización del Acervo Documentario de la OGIP</t>
  </si>
  <si>
    <t>3.3.2 Implementación del modelo de Asistencia Técnica y Capacitación a los Gobiernos Regionales ¿ Especialista territorial en ejecución de inversiones 48</t>
  </si>
  <si>
    <t>3.3.2 Implementación del modelo de Asistencia Técnica y Capacitación a los Gobiernos Regionales ¿ Especialista territorial en ejecución de inversiones 20</t>
  </si>
  <si>
    <t>3.3.2 Implementación del modelo de Asistencia Técnica y Capacitación a los Gobiernos Regionales ¿ Especialista territorial en ejecución de inversiones 38</t>
  </si>
  <si>
    <t>3.4 Elaboración de recursos de aprendizaje y comunicacionales para el fortalecimiento de capacidades de las fases del Sistema de Programación Multianual de Inversiones, en base a la normativa invierte.pe (Realizador de videos 2) A.HERRERA</t>
  </si>
  <si>
    <t>3.3.2 Implementación del modelo de Asistencia Técnica y Capacitación a los Gobiernos Regionales ¿ Especialista territorial en ejecución de inversiones 16</t>
  </si>
  <si>
    <t>3.3.2 Implementación del modelo de Asistencia Técnica y capacitación a los Gobiernos Regionales (Coordinador  Regional)</t>
  </si>
  <si>
    <t>3.3.2 Implementación del modelo de Asistencia Técnica y Capacitación a los Gobiernos Regionales ¿ Especialista territorial en contratación de inversiones 05</t>
  </si>
  <si>
    <t>3.3.2 Implementación del modelo de Asistencia Técnica y Capacitación a los Gobiernos Regionales ¿ Especialista territorial en ejecución de inversiones 32</t>
  </si>
  <si>
    <t>4.1 Equipo Técnico del Proyecto (Analista Técnico del Componente 1)</t>
  </si>
  <si>
    <t>4.1 Jefe del Equipo Técnico del Proyecto Mejoramiento de la Gestión de la Inversión Pública</t>
  </si>
  <si>
    <t>3.3.2 Análisis de las Inversiones, la Implementación de la Asistencia Técnica y Capacitación a los Gobiernos Subnacionales ¿ Analista de Soporte en Línea</t>
  </si>
  <si>
    <t>3.3.2 Implementación del modelo de Asistencia Técnica y Capacitación a los Gobiernos Regionales ¿ Especialista territorial en ejecución de inversiones 21</t>
  </si>
  <si>
    <t>3.3.2 Acompañamiento Técnico para la Implementación de la Asistencia Técnica y Capacitación a los Gobiernos Subnacionales ¿ Especialista Legal 02</t>
  </si>
  <si>
    <t>3.3.2 Implementación del modelo de Asistencia Técnica y Capacitación a los Gobiernos Regionales ¿ Especialista territorial en ejecución de inversiones 35</t>
  </si>
  <si>
    <t>3.3.2 Implementación del modelo de Asistencia Técnica y Capacitación a los Gobiernos Regionales ¿ Especialista territorial en contratación de inversiones 22</t>
  </si>
  <si>
    <t>3.3.2 Implementación del modelo de Asistencia Técnica y Capacitación a los Gobiernos Regionales ¿ Especialista territorial en ejecución de inversiones 14</t>
  </si>
  <si>
    <t>3.3.2 Implementación del modelo de Asistencia Técnica y Capacitación a los Gobiernos Regionales ¿ Especialista territorial en contratación de inversiones 07</t>
  </si>
  <si>
    <t>4.1.1.8  Apoyo Administrativo (Equipo Coordinación General del Proyecto)</t>
  </si>
  <si>
    <t>3.3.2 Implementación del modelo de Asistencia Técnica y Capacitación a los Gobiernos Regionales ¿ Especialista territorial en ejecución de inversiones 05</t>
  </si>
  <si>
    <t>3.3.2 Implementación del modelo de Asistencia Técnica y Capacitación a los Gobiernos Regionales ¿ Especialista territorial en ejecución de inversiones 04</t>
  </si>
  <si>
    <t>3.3.2 Acompañamiento Técnico para la Implementación de la Asistencia Técnica y Capacitación a los Gobiernos Subnacionales ¿ Especialista Técnico en Inversión 01¿</t>
  </si>
  <si>
    <t>3.3.2 Implementación del modelo de Asistencia Técnica y Capacitación a los Gobiernos Regionales ¿ Especialista territorial en ejecución de inversiones 33</t>
  </si>
  <si>
    <t>3.3.2 Implementación del modelo de Asistencia Técnica y Capacitación a los Gobiernos Regionales ¿ Especialista territorial en contratación de inversiones 09</t>
  </si>
  <si>
    <t>3.3.2 Implementación del modelo de Asistencia Técnica y capacitación a los Gobiernos Regionales. (Especialista Territorial en Ejecución 09) - LUIS NATIVIDAD SANCHEZ</t>
  </si>
  <si>
    <t>3.3.2 Análisis de las Inversiones, la Implementación de la Asistencia Técnica y Capacitación a los Gobiernos Subnacionales ¿ Analista de Reportes y Seguimiento 02</t>
  </si>
  <si>
    <t>3.3.2  AcompañamientoTécnico para la implementación de la Asistencia Técnica y Capacitación a los Gobiernos Subnacionales. (Coordinador Técnico)</t>
  </si>
  <si>
    <t>3.3.2 Implementación del modelo de Asistencia Técnica y Capacitación a los Gobiernos Regionales ¿ Especialista territorial en contratación de inversiones 06</t>
  </si>
  <si>
    <t>3.4 Elaboración de recursos de aprendizaje y comunicacionales para el fortalecimiento de capacidades de las fases del SPMI, en base a la normativa de invierte.pe</t>
  </si>
  <si>
    <t>1.3.6 Desarrollo de Metodología General para Evaluar la calidad de los Proyectos de Inversión declarados viables y la calidad de la Identificación, Registro y Aprobación de IOARR de los tres niveles de Gobierno en el marco del SNPMGI (Comunicador)</t>
  </si>
  <si>
    <t>3.3.2 Implementación del modelo de Asistencia Técnica y Capacitación a los Gobiernos Regionales ¿ Especialista territorial en ejecución de inversiones 26</t>
  </si>
  <si>
    <t>3.3.2 Implementación del modelo de Asistencia Técnica y Capacitación a los Gobiernos Regionales ¿ Especialista territorial en ejecución de inversiones 11</t>
  </si>
  <si>
    <t>3.3.2 Implementación del modelo de Asistencia Técnica y Capacitación a los Gobiernos Regionales ¿ Especialista territorial en ejecución de inversiones 31</t>
  </si>
  <si>
    <t>3.3.2 Implementación del modelo de Asistencia Técnica y Capacitación a los Gobiernos Regionales ¿ Especialista territorial en contratación de inversiones 04</t>
  </si>
  <si>
    <t>1.3.6 Herramienta para la estimación automatizada de los gastos de mantenimiento de las inversiones en los sectores de salud y educación, en la fase de formulación y evaluación y ejecución¿</t>
  </si>
  <si>
    <t>3.3.2 Implementación del modelo de Asistencia Técnica y Capacitación a los Gobiernos Regionales ¿ Especialista territorial en ejecución de inversiones 12</t>
  </si>
  <si>
    <t>1.2.5 Contratación de un Equipo de Consultores para el Desarrollo, Validación y Establecimiento de las Herramientas de la Metodología BIM en el Perú. (Analista en Gestión de Procesos)</t>
  </si>
  <si>
    <t>3.3.2 Implementación del modelo de Asistencia Técnica y Capacitación a los Gobiernos Regionales ¿ Especialista territorial en ejecución de inversiones 18</t>
  </si>
  <si>
    <t>5.1 Sistematización consolidación y seguimiento de información de los sistemas administrativos de la OGIP</t>
  </si>
  <si>
    <t>3.3.2 Implementación del modelo de Asistencia Técnica y Capacitación a los Gobiernos Regionales ¿ Especialista territorial en ejecución de inversiones 13</t>
  </si>
  <si>
    <t>4.1 Consultor de Seguimiento y Monitoreo de Proyectos (OGIP)</t>
  </si>
  <si>
    <t>2.1.5 Implem de una Interfaz de Vinculación del Geo invierte con los F5 de Registro de Ideas de Inversión y F7 de Registro de Proyectos de Inversión e IOARR que Genere Alertas a Través de Indicadores Cartográficos (Analista Programador)</t>
  </si>
  <si>
    <t>3.3.2 Análisis de las Inversiones, la Implementación de la Asistencia Técnica y Capacitación a los Gobiernos Subnacionales ¿ Analista Gráfico</t>
  </si>
  <si>
    <t>3.3.2 Implementación del modelo de Asistencia Técnica y Capacitación a los Gobiernos Regionales ¿ Especialista territorial en ejecución de inversiones 44</t>
  </si>
  <si>
    <t>2.1.5 Implementación de un Software de gestión y almacenamiento de archivos digitales y trabajo colaborativo (Especialista Sharepoint)</t>
  </si>
  <si>
    <t>1.3.6 Desarrollo de Metodología General para Evaluar la calidad de los Proyectos de Inversión declarados viables y la calidad de la Identificación, Registro y Aprobación de IOARR de los tres niveles de Gobierno en el marco del SNPMGI (Coordinador)</t>
  </si>
  <si>
    <t>3.4 Elaboración de recursos de aprendizaje y comunicacionales para el fortalecimiento de capacidades de las fases del Sistema de Programación Multianual de Inversiones, en base a la normativa de invierte.pe (Especialista creativo)</t>
  </si>
  <si>
    <t>3.3.2 Implementación del modelo de Asistencia Técnica y Capacitación a los Gobiernos Regionales ¿ Especialista territorial en contratación de inversiones 01</t>
  </si>
  <si>
    <t>3.3.2 Implementación del modelo de Asistencia Técnica y Capacitación a los Gobiernos Regionales ¿ Especialista territorial en contratación de inversiones 24</t>
  </si>
  <si>
    <t>3.3.2 Implementación del modelo de Asistencia Técnica y Capacitación a los Gobiernos Regionales ¿ Especialista territorial en ejecución de inversiones 39</t>
  </si>
  <si>
    <t>3.3.2 Implementación del modelo de Asistencia Técnica y Capacitación a los Gobiernos Regionales ¿ Especialista territorial en ejecución de inversiones 40</t>
  </si>
  <si>
    <t>5.1 Consultor en Adquisiciones 03</t>
  </si>
  <si>
    <t>3.3.2 Implementación del modelo de Asistencia Técnica y Capacitación a los Gobiernos Regionales ¿ Especialista territorial en ejecución de inversiones 22</t>
  </si>
  <si>
    <t>3.3.2 Implementación del modelo de Asistencia Técnica y Capacitación a los Gobiernos Regionales ¿ Especialista territorial en contratación de inversiones 20</t>
  </si>
  <si>
    <t>3.3.2 Implementación del modelo de Asistencia Técnica y Capacitación a los Gobiernos Regionales ¿ Especialista territorial en contratación de inversiones 08</t>
  </si>
  <si>
    <t>3.3.2 Implementación del modelo de Asistencia Técnica y Capacitación a los Gobiernos Regionales ¿ Especialista territorial en ejecución de inversiones 46</t>
  </si>
  <si>
    <t>2.1.5 Consultorías Individuales para implementación de mejoras en el formato 12. (Especialista en Obras por Impuestos y Asociaciones Público Privadas),</t>
  </si>
  <si>
    <t>1.1.1 Consultoría Especializada para la Identificación, Sistematización y Análisis de las inversiones de las Unidades Ejecutoras de Inversiones del Ministerio de Salud, Gobiernos Regionales y Locales del Sector Salud (Asistente 1)</t>
  </si>
  <si>
    <t>3.3.2 Implementación del modelo de Asistencia Técnica y Capacitación a los Gobiernos Regionales ¿ Especialista territorial en ejecución de inversiones 36</t>
  </si>
  <si>
    <t>3.3.2 Implementación del modelo de Asistencia Técnica y Capacitación a los Gobiernos Regionales ¿ Especialista territorial en ejecución de inversiones 43</t>
  </si>
  <si>
    <t>3.3.2 Implementación del modelo de Asistencia Técnica y Capacitación a los Gobiernos Regionales ¿ Especialista territorial en ejecución de inversiones 03</t>
  </si>
  <si>
    <t>3.4 Elaboración de recursos de aprendizaje y comunicacionales para el fortalecimiento de capacidades de las fases del Sistema de Programación Multianual de Inversiones, en base a la normativa invierte.pe (Coordin de Equipo)</t>
  </si>
  <si>
    <t>3.2.1 Diseño y evaluación de una malla curricular para la certificación en metodología BIM en instituciones de educación superior</t>
  </si>
  <si>
    <t>3.3.2 Acompañamiento Técnico para la Implementación de la Asistencia Técnica y Capacitación a los Gobiernos Subnacionales¿ Especialista Legal 01</t>
  </si>
  <si>
    <t>4.1.1.9 Analista de Seguimiento Técnico del Componente 1</t>
  </si>
  <si>
    <t>2.1.5 Implem. de una Interfaz de Vinculación del Geo invierte con los F5 de Registro de Ideas de Inversión y F7 de Registro de Proyectos de Inversión e IOARR que Genere Alertas a Través de Indicadores Cartográficos (Especialista en Temas Registrales)</t>
  </si>
  <si>
    <t>3.3.2 Acompañamiento Técnico para la Implementación de la Asistencia Técnica y Capacitación a los Gobiernos Subnacionales ¿ Especialista Técnico en Inversión 02¿</t>
  </si>
  <si>
    <t>3.3.2 Implementación del modelo de Asistencia Técnica y Capacitación a los Gobiernos Regionales ¿ Especialista territorial en ejecución de inversiones 27</t>
  </si>
  <si>
    <t>3.3.2 Implementación del modelo de Asistencia Técnica y Capacitación a los Gobiernos Regionales ¿ Especialista territorial en ejecución de inversiones 25</t>
  </si>
  <si>
    <t>3.3.2 Implementación del modelo de Asistencia Técnica y Capacitación a los Gobiernos Regionales ¿ Especialista territorial en ejecución de inversiones 07</t>
  </si>
  <si>
    <t>3.3.2 Acompañamiento Técnico para la Implementación de la Asistencia Técnica y Capacitación a los Gobiernos Subnacionales ¿ Especialista Técnico en Ejecución 03</t>
  </si>
  <si>
    <t>1.3.6 Instrumentos Metodologicos para la formulación y evaluación y elaboración de Expedientes Técnicos de Inversiones en espacios públicos urbanos para el esparcimiento y recreación.</t>
  </si>
  <si>
    <t>3.3.2 Implementación del modelo de Asistencia Técnica y Capacitación a los Gobiernos Regionales ¿ Especialista territorial en ejecución de inversiones 42</t>
  </si>
  <si>
    <t>3.3.2 Implementación del modelo de Asistencia Técnica y Capacitación a los Gobiernos Regionales ¿ Especialista territorial en contratación de inversiones 19</t>
  </si>
  <si>
    <t>5.1 Consultor en Adquisiciones 01 (Equipo OGIP)</t>
  </si>
  <si>
    <t>3.3.2 Acompañamiento Técnico para la Implementación de la Asistencia Técnica y Capacitación a los Gobiernos Subnacionales ¿ Coordinador Técnico</t>
  </si>
  <si>
    <t>5.1 Especialista en Planificación y Planeamiento (Jennie Alfaro)</t>
  </si>
  <si>
    <t>3.3.2 Implementación del modelo de Asistencia Técnica y Capacitación a los Gobiernos Regionales ¿ Especialista territorial en contratación de inversiones 25</t>
  </si>
  <si>
    <t>5.1 Especialista en Gestión de Inversiones (Jorge Ascaño)</t>
  </si>
  <si>
    <t>5.0 Especialista en Adquisiciones OGIP</t>
  </si>
  <si>
    <t>4.1.1.3 Especialista en Gestión de Riesgos en Proyectos y Programas de Inversión</t>
  </si>
  <si>
    <t>3.3.2 Implementación del modelo de Asistencia Técnica y Capacitación a los Gobiernos Regionales ¿ Coordinador Territorial</t>
  </si>
  <si>
    <t>5.1 Consultor en temas de gestión de proyectos a cargo de la OGIP (Equipo OGIP)</t>
  </si>
  <si>
    <t>3.3.2 Implementación del modelo de Asistencia Técnica y Capacitación a los Gobiernos Regionales ¿ Especialista territorial en contratación de inversiones 17</t>
  </si>
  <si>
    <t>4.1.1.9 Analista de Seguimiento Administrativo para el Componente 3</t>
  </si>
  <si>
    <t>4.1.1.8 Asistente de Seguimiento Administrativo del Componente 2</t>
  </si>
  <si>
    <t>1.1.1 Consultoria Especializada para orientar el desarrollo de estrategias de gestión de inversiones en el sector agricultura y riego. (Asistente).</t>
  </si>
  <si>
    <t>4.1 Equipo Técnico del Proyecto. (Especialista Administrativo para Seguimiento)</t>
  </si>
  <si>
    <t>1.1.1 Consultoria Especializada para orientar el desarrollo de estrategias de gestión de inversiones en el sector agricultura y riego. (Coordinador).</t>
  </si>
  <si>
    <t>3.1.2 Diseño de un Programa de Desarrollo de Competencias y Capacidades de los funcionarios que operan las fases del Sistema de PMI, en base a la normativa del Invierte.pe, así como Asistencia Técnica y Monitoreo durante su implementación - C.Equipo</t>
  </si>
  <si>
    <t>3.3.2 Implementación del modelo de Asistencia Técnica y Capacitación a los Gobiernos Regionales ¿ Especialista territorial en contratación de inversiones 21</t>
  </si>
  <si>
    <t>1.3.3 Identificación de los problemas de los problemas de organización y de gestión que causan retrasos en las adquis y expropiaciones de predios, así como en las liberaciones de interferencias necesarias para la ejecución de inversiones</t>
  </si>
  <si>
    <t>4.1 Equipo Técnico del Proyecto - Asistente Administrativo</t>
  </si>
  <si>
    <t>1.3.5 Diseño e implementación de un Índice de Desempeño de la gestión de la Inversión Pública en los tres niveles de Gobierno</t>
  </si>
  <si>
    <t>2.1.2 Consultoria para el Mapeo de Procesos, Desarrollo de Protocolos y Manuales técnicos para la operatividad del Banco de Inversiones (Analista de Procesos 1)</t>
  </si>
  <si>
    <t>2.1.2 Consultoría para el Mapeo de Procesos, Desarrollo de Protocolos y Manuales técnicos para la operatividad del Banco de Inversiones (Analista de Procesos 2)</t>
  </si>
  <si>
    <t>5.1 Especialista en Gestión de Inversiones - Adquisiciones y Contrataciones</t>
  </si>
  <si>
    <t>5.1 Consultor en Planificación y Gestión de Inversiones y Proyectos (Equipo OGIP)</t>
  </si>
  <si>
    <t>5.0 Asistente en asuntos legales para proyectos de inversión a cargo de la OGIP</t>
  </si>
  <si>
    <t xml:space="preserve">3.4 Elaboración de recursos de aprendizaje y comunicacionales para el fortalecimiento de capacidades de las fases del Sistema de Programación Multianual de Inversiones, en base a la normativa invierte.pe (Espec. publicitario) </t>
  </si>
  <si>
    <t>2.1.2 Consultoría para el Mapeo de Procesos, Desarrollo de Protocolos y Manuales técnicos para la operatividad del Banco de Inversiones (Coordinador del Proyecto)</t>
  </si>
  <si>
    <t>5.1 Analista 1 - Adquisiciones y Contrataciones (Alexis Navarro)</t>
  </si>
  <si>
    <t>4.1 Equipo Técnico del Proyecto - Analista Administrativo</t>
  </si>
  <si>
    <t xml:space="preserve">4.1 Equipo Técnico del Proyecto - Coordinador Técnico del Componente 2 </t>
  </si>
  <si>
    <t>2.1.2 Consultoria para el Mapeo de Procesos, Desarrollo de Protocolos y Manuales técnicos para la operatividad del Banco de Inversiones (Analista de Procesos 3)</t>
  </si>
  <si>
    <t>4.1 Equipo Técnico del Proyecto - Coordinador Administrativo</t>
  </si>
  <si>
    <t>4.1 Equipo Técnico del Proyecto. (Analista Técnico del Componente 2)</t>
  </si>
  <si>
    <t xml:space="preserve">4.1 Equipo Técnico del Proyecto - Coordinador Técnico del Componente 1: Capacidad Institucional </t>
  </si>
  <si>
    <t>4.1 Equipo Técnico del Proyecto - Coordinador Técnico del Componente 3</t>
  </si>
  <si>
    <t>1.2.2 Elaboración de Instrumentos Normativos y Metodológicos para la Articulación Territorial de la Programación Multianual de Inversiones en el Marco del Sistema Nacional de Programación Multianual y Gestión de Inversiones (Invierte.pe)</t>
  </si>
  <si>
    <t>1.2.2 Instrumentos Metodológicos para la identificación, formulación y evaluación de Proyectos de Inversión Multipropósito (PMP).</t>
  </si>
  <si>
    <t xml:space="preserve">4.1 Equipo Técnico del Proyecto - Analista Técnico del Componente 1 </t>
  </si>
  <si>
    <t xml:space="preserve">4.1 Equipo Técnico del Proyecto - Analista Técnico del Componente 3 </t>
  </si>
  <si>
    <t>2.1.2 Consultoría para el Mapeo de Procesos, Desarrollo de Protocolos y Manuales Técnicos para la operatividad del Banco de Inversiones (Especialista en Informática)</t>
  </si>
  <si>
    <t>3.1.2 Diseño de un Programa de Desarrollo de Competencias y Capacidades de los funcionarios que operan las fases del Sistema de Programación Multianual de Inversiones, en base a la normativa de Invierte.pe., así como Asistencia Técnica y Monitoreo du</t>
  </si>
  <si>
    <t>3.3.2 Implementación del modelo de Asistencia Técnica y Capacitación a los Gobiernos Regionales ¿ Especialista territorial en contratación de inversiones 02</t>
  </si>
  <si>
    <t>5.1 Especialista en Seguimiento de Inversiones (Jorge Toledo)</t>
  </si>
  <si>
    <t>1.3.6 Herramienta y Asistencia Técnica para el levantamiento de información de las unidades productoras de principales sectores</t>
  </si>
  <si>
    <t>4.5.1.1 Línea Base del Proyecto (correo Direccción OEIP 25enero)</t>
  </si>
  <si>
    <t>1.2.2 Instrumento metodológico para la identificación, formulación y evaluación de Proyectos con enfoque de redes y mejora en gestión de servicios en el sector salud.</t>
  </si>
  <si>
    <t>1.3.6 Metodología y Evaluación para el cierre de inversiones en los tres niveles de gobierno en el marco del invierte.pe Período 2018 ¿ 2019.</t>
  </si>
  <si>
    <t>1.2.2 Elaboración de Instrumentos Metodológicos para la Identificación, formulación y evaluacióin de Programas de Inversión con enfoque Territorial y Propuestas de 3 Programas de Inversión</t>
  </si>
  <si>
    <t>3.3.2 Implementación del modelo de Asistencia Técnica y Capacitación a los Gobiernos Regionales ¿ Especialista territorial en ejecución de inversiones 30</t>
  </si>
  <si>
    <t>Marco organizacionaal</t>
  </si>
  <si>
    <t>Desarrollo de Metodologías</t>
  </si>
  <si>
    <t>Desarrollo de Instrumentos</t>
  </si>
  <si>
    <t>Adaptación e implementación del Banco de Inversiones</t>
  </si>
  <si>
    <t>Desarrollo de interfases con otros sistemas de gestión gubernamental</t>
  </si>
  <si>
    <t>Implantación de un sistema informático  off the shelf para la gestión del inventario de activos públicos</t>
  </si>
  <si>
    <t>Implementación de un laboratorio de innovación en la gestión de la inversión pública integrado con la plataforma tecnológica de apoyo al funcionamiento del sistema invierte.pe</t>
  </si>
  <si>
    <t>Implementación de una mesa de ayuda inteligente  y multicanal para el apoyo y soporte a los usuarios del sistema</t>
  </si>
  <si>
    <t>Desarrollo e implementación de una estrategia global de la gestión del capital humano</t>
  </si>
  <si>
    <t>Desarrollo e implementación de un programa de capacitación integral y sostenible para la inversión en capital humano</t>
  </si>
  <si>
    <t xml:space="preserve">Desarrollo e implementación de un sistema de asistencia técnica para los tres niveles de gobierno </t>
  </si>
  <si>
    <t>Gestión Técnica del Proyecto</t>
  </si>
  <si>
    <t>Gestión Administrativa del Proyecto</t>
  </si>
  <si>
    <t>Servicio de Consultoría Individual para la gestión de incidencias y asistencia técnica a las municipalidades</t>
  </si>
  <si>
    <t>Servicio de consultoría individual para implementación de soluciones informáticas (BI)</t>
  </si>
  <si>
    <t>Servicio de consultoría individual Especialista en Microsimulación y Capacitación de la DGPIP</t>
  </si>
  <si>
    <t>Consultor Individual de Supervisión del Plan de Capacitación y Eventos de la DGPIP</t>
  </si>
  <si>
    <t>Servicio de consultoría individual para la actualización y elaboración de guías en Materia Tributaria</t>
  </si>
  <si>
    <t>Consultoría individual para la Supervisión Técnica en la Ejecución del Componente 1 y Componente 3 del proyecto “Mejoramiento de la gestión de la política de ingresos públicos con énfasis en la recaudación tributaria municipal” del MEF.</t>
  </si>
  <si>
    <t>Contratación de un(a) (01) Consultor(a) Individual, para la Coordinación y Supervisión de la ejecución del Proyecto “Mejoramiento de la Gestión de la Política de Ingresos Públicos con énfasis en la Recaudación Tributaria Municipal” del MEF – Etapa II</t>
  </si>
  <si>
    <t>P1-Contratación de una Firma Consultora para el Desarrollo de una Solución Informática para la Plataforma que sincronice y asigne datos entre Aplicaciones de origen y destinos con el Nuevo Sistema de Recaudación Tributaria Municipal</t>
  </si>
  <si>
    <t>P2- Contratación de una firma consultora para el desarrollo de una solución informática para el control de la seguridad y auditoria del nuevo sistema de recaudación tributaria</t>
  </si>
  <si>
    <t>P3 -Contratación de una firma consultora para el desarrollo de una solución informática para el desarrollo del módulo de Parámetros Tributarios y Gestión de Maestros</t>
  </si>
  <si>
    <t>P4 -Contratación de una Firma Consultora para el desarrollo del sistema transaccional de gestión de cajas y pagos</t>
  </si>
  <si>
    <t>P5- Contratación de una firma para la implementación de la arquitectura tecnológica Cloud Native</t>
  </si>
  <si>
    <t>P6- Contratación de Firma Consultora  Para implementar ajustes e integrar la solución informática SRTM al Nuevo Sistema de Recaudación Tributaria (NSRTM)</t>
  </si>
  <si>
    <t>P9 - Contratación de una firma consultora para el desarrollo de una solución informática para el sistema transaccional de declaraciones juradas y catastro</t>
  </si>
  <si>
    <t>Especialista en Tributación Municipal para la supervisión y control de procesos tributarios para la ejecución física o desarrollo e implementación del NSRTM / Comonente 2</t>
  </si>
  <si>
    <t>Especialista en seguimiento y control para la ejecución física o desarrollo e implementación del  NSRTM / Componente 2</t>
  </si>
  <si>
    <t>(12) Consultorías individuales - Equipo coordinación técnica y supervisión</t>
  </si>
  <si>
    <t>Coordinador Técnico del Proyecto</t>
  </si>
  <si>
    <t>Coordinador Administrativo</t>
  </si>
  <si>
    <t>Consultor para temas legales</t>
  </si>
  <si>
    <t>P7 - Contratación de una Firma Consultora para el Desarrollo del Módulo Transaccional de Fraccionamiento y Cobranza del Nuevo Sistema de Recaudación Tributaria Municipal</t>
  </si>
  <si>
    <t>P8 - Contratación de una firma consultora para el desarrollo de una solución informática del Sistema Gerencial de Cajas, Pagos, Fraccionamiento y Cobranzas</t>
  </si>
  <si>
    <t xml:space="preserve">(8) Consultorías individuales para la gestión de Cambio, capacitación, Aseguramiento de la Calidad  e Implantación </t>
  </si>
  <si>
    <t>(9) Consultorías individuales - Equipo de Soporte Post-Productivo y Mesa de Ayuda</t>
  </si>
  <si>
    <t>(13) Consultorías de integración de productos e  implementación plataforma tecnológica, implantación y aseguramiento de la calidad</t>
  </si>
  <si>
    <t>Mejora de la capacidad organizacional de la Administración Financiera del Sector Público (AFSP)</t>
  </si>
  <si>
    <t>Mejora de las competencias de los Recursos Humanos de la Administración Financiera del Sector Público (AFSP)</t>
  </si>
  <si>
    <t>Gestión del Proyecto / Evaluación / Auditorias</t>
  </si>
  <si>
    <t>Estudios Definitivos</t>
  </si>
  <si>
    <t>Pliego 096: PERÚ COMPRAS: OEI establecidos en el Plan Estratégico Institucional (PEI) 2019-2023 ampliado al 2024, aprobado mediante Resolución Jefatural N° 088-2021-PERÚ COMPRAS.</t>
  </si>
  <si>
    <r>
      <t xml:space="preserve">Pliego 095: ONP: Los objetivos estratégicos y sus correspondientes indicadores fueron aprobados en el PEI 2021-2024 de la ONP, mediante Resolución Jefatural N° 060-2021-ONP/JF.
</t>
    </r>
    <r>
      <rPr>
        <vertAlign val="superscript"/>
        <sz val="8"/>
        <rFont val="Arial"/>
        <family val="2"/>
      </rPr>
      <t/>
    </r>
  </si>
  <si>
    <t>NP: No programado.</t>
  </si>
  <si>
    <t>ND: No disponible.</t>
  </si>
  <si>
    <t>NA: No aplica.</t>
  </si>
  <si>
    <t>7. Los últimos 3 objetivos estratégicos institucionales corresponden al PEI 2019-2024 (aprobado mediante Resolución Jefatural N° 040-2021-ONP/JF). Dicho documento fue modificado este año en su totalidad, por lo que se muestra solo la ejecución al año 2020.</t>
  </si>
  <si>
    <t>6. Indicador vigente hasta el año 2020.</t>
  </si>
  <si>
    <t>5. Se suspendió el Estudio del Costo de Cumplimiento Tributario y la medición del indicador, en razón a que la metodología de la Corporación Financiera Internacional (IFC) - Banco Mundial consiste en la conducción de encuestas presenciales sobre la muestra poblacional, por lo que no era posible  su ejecución en un contexto de Emergencia Sanitaria a consecuencia del COVID-19, así como por las medidas de inmovilización social en algunos departamentos del país.</t>
  </si>
  <si>
    <t>4. Metas tomadas del Marco Macroeconómico Multianual 2020 -2023.</t>
  </si>
  <si>
    <t>3. Metas tomadas del Marco Macroeconómico Multianual 2022 -2025.</t>
  </si>
  <si>
    <t>2. Metas tomadas del Marco Macroeconómico Multianual 2021 -2024.</t>
  </si>
  <si>
    <t>1. BCRP, Nota semanal.</t>
  </si>
  <si>
    <t>Notas:</t>
  </si>
  <si>
    <t>Oficina de Planeamiento y Presupuesto</t>
  </si>
  <si>
    <t xml:space="preserve">Registros administrativos </t>
  </si>
  <si>
    <t>Porcentaje  de avance de las acciones de prevención y mitigación ante Riesgos por Desastres.</t>
  </si>
  <si>
    <t>OEI.03 Fortalecer la Gestión de Riesgos de Desastres.</t>
  </si>
  <si>
    <t>OES. 06</t>
  </si>
  <si>
    <t>Oficina de Comunicaciones</t>
  </si>
  <si>
    <t xml:space="preserve">Encuesta de satisfacción </t>
  </si>
  <si>
    <t>ND</t>
  </si>
  <si>
    <t>Porcentaje de personas que conocen  la marca PERÚ COMPRAS.</t>
  </si>
  <si>
    <t>Oficina de Tecnologías de la Información</t>
  </si>
  <si>
    <t>Porcentaje de servicios de Plataforma Tecnológica implementados en PERÚ COMPRAS.</t>
  </si>
  <si>
    <t>Oficina de Administración</t>
  </si>
  <si>
    <t>Registros administrativos, SIAF</t>
  </si>
  <si>
    <t>Porcentaje de ejecución financiera de los Sistemas Administrativos a cargo de la Oficina de Administración.</t>
  </si>
  <si>
    <t xml:space="preserve">Porcentaje de instrumentos de gestión aprobados en PERÚ COMPRAS.   </t>
  </si>
  <si>
    <t xml:space="preserve">OEI.02  Fortalecer la gestión Institucional con integridad y transparencia. </t>
  </si>
  <si>
    <t>Dirección de Compras Corporativas</t>
  </si>
  <si>
    <t xml:space="preserve">CONOSCE - SEACE y Aplicativo de Catálogos Electrónicos </t>
  </si>
  <si>
    <t>Porcentaje del monto adjudicado de los procedimientos de contratación realizados mediante Compras Corporativas y por Encargos promovidas por PERÚ COMPRAS para las Entidades del Estado.</t>
  </si>
  <si>
    <t xml:space="preserve">Dirección de Estandarización y Sistematización </t>
  </si>
  <si>
    <t>Porcentaje del monto contratado mediante Fichas de Homologación por las Entidades del Estado.</t>
  </si>
  <si>
    <t xml:space="preserve">
Porcentaje del monto contratado mediante el procedimiento de Subasta Inversa Electrónica por las Entidades del Estado.
</t>
  </si>
  <si>
    <t>Dirección de Acuerdos Marco</t>
  </si>
  <si>
    <t>Porcentaje del monto contratado mediante Catálogos Electrónicos de Acuerdos Marco por las Entidades del Estado.</t>
  </si>
  <si>
    <t>OEI.01 Optimizar las contrataciones públicas electrónicas a nivel nacional</t>
  </si>
  <si>
    <t>OES.05</t>
  </si>
  <si>
    <t>096: Central de Compras Públicas - PERÚ COMPRAS</t>
  </si>
  <si>
    <t>ONP - Oficina de Gestión de Riesgos</t>
  </si>
  <si>
    <t>ONP</t>
  </si>
  <si>
    <t>0% (2017)</t>
  </si>
  <si>
    <t>Porcentaje de mejora de la cultura en gestión del riesgo de desastres</t>
  </si>
  <si>
    <r>
      <t xml:space="preserve">OEI.03 Fortalecer la gestión del riesgo de desastres en la entidad </t>
    </r>
    <r>
      <rPr>
        <vertAlign val="superscript"/>
        <sz val="8"/>
        <rFont val="Arial"/>
        <family val="2"/>
      </rPr>
      <t>7</t>
    </r>
  </si>
  <si>
    <t>ONP - Oficina de Planeamiento, Presupuesto y Evaluación de la Gestión</t>
  </si>
  <si>
    <t>Porcentaje de eficacia de la gestión institucional</t>
  </si>
  <si>
    <r>
      <t xml:space="preserve">OEI.02 Fortalecer la gestión institucional en la entidad </t>
    </r>
    <r>
      <rPr>
        <vertAlign val="superscript"/>
        <sz val="8"/>
        <rFont val="Arial"/>
        <family val="2"/>
      </rPr>
      <t>7</t>
    </r>
  </si>
  <si>
    <t>OES.06</t>
  </si>
  <si>
    <t>ONP - Dirección de Producción</t>
  </si>
  <si>
    <t>82% (2017)</t>
  </si>
  <si>
    <t>Porcentaje de pronunciamientos con aportes acreditados en BDI</t>
  </si>
  <si>
    <r>
      <t xml:space="preserve">OEI.01 Facilitar la activación de prestaciones a los asegurados </t>
    </r>
    <r>
      <rPr>
        <vertAlign val="superscript"/>
        <sz val="8"/>
        <rFont val="Arial"/>
        <family val="2"/>
      </rPr>
      <t>7</t>
    </r>
  </si>
  <si>
    <t>OES.02</t>
  </si>
  <si>
    <t>NP</t>
  </si>
  <si>
    <t>0% (2020)</t>
  </si>
  <si>
    <t>Porcentaje de procesos de la Gestión del Riesgo de Desastres implementados en la entidad</t>
  </si>
  <si>
    <t>OEI.09 Mejorar la gestión del riesgo de desastres en la entidad</t>
  </si>
  <si>
    <t>ONP - Gerencia General</t>
  </si>
  <si>
    <t>68% (2020)</t>
  </si>
  <si>
    <t>OEI.08 Fortalecer la gestión institucional en la entidad con integridad y transparencia</t>
  </si>
  <si>
    <t>105% (2020)</t>
  </si>
  <si>
    <t>Porcentaje de ingresos previsionales con relación a los egresos previsionales</t>
  </si>
  <si>
    <t>OEI.07 Lograr un eficiente manejo de las finanzas previsionales</t>
  </si>
  <si>
    <t>ONP - Jefatura</t>
  </si>
  <si>
    <t>25% (2019)</t>
  </si>
  <si>
    <t>Porcentaje de usuarias/os atendidas/os oportunamente respecto a la protección y defensa de sus derechos previsionales</t>
  </si>
  <si>
    <t>OEI.06 Fortalecer la defensa y protección de derechos previsionales en beneficio de las/los usuarias/os</t>
  </si>
  <si>
    <t>ND (2020)</t>
  </si>
  <si>
    <t>Porcentaje de aseguradas/os satisfechas/os sobre la obtención de prestaciones previsionales</t>
  </si>
  <si>
    <t>OEI.05 Optimizar la obtención de las prestaciones previsionales de las/los aseguradas/os</t>
  </si>
  <si>
    <r>
      <t xml:space="preserve">ONP - Dirección de </t>
    </r>
    <r>
      <rPr>
        <sz val="8"/>
        <color rgb="FF000000"/>
        <rFont val="Arial"/>
        <family val="2"/>
      </rPr>
      <t>Prestaciones</t>
    </r>
  </si>
  <si>
    <t>Porcentaje de aseguradas/os y/o potenciales aseguradas/os que calificaron el servicio de asesoramiento y acompañamiento referido a los regímenes previsionales y seguros encargados a la ONP como satisfecho</t>
  </si>
  <si>
    <t>OEI.04 Mejorar la asesoría y el acompañamiento sobre los regímenes y seguros previsionales brindado a las/los aseguradas/os y potenciales aseguradas/os</t>
  </si>
  <si>
    <t xml:space="preserve">ND </t>
  </si>
  <si>
    <t>ONP - Oficina de Relaciones Institucionales</t>
  </si>
  <si>
    <t>Porcentaje de aseguradas/os satisfechas/os respecto de la comunicación que reciben de la ONP</t>
  </si>
  <si>
    <t>OEI.03 Mejorar la comunicación que reciben las/los aseguradas/os respecto de los regímenes y seguros previsionales</t>
  </si>
  <si>
    <t>ONP - Dirección de Prestaciones</t>
  </si>
  <si>
    <t>Porcentaje de aseguradas/os y público en general que califican positivamente el criterio de accesibilidad respecto del total de aseguradas/os consultados que acceden a los servicios</t>
  </si>
  <si>
    <t>OEI.02 Mejorar la accesibilidad a los servicios previsionales para la atención de las/los aseguradas/os y público en general</t>
  </si>
  <si>
    <t xml:space="preserve">35,1% </t>
  </si>
  <si>
    <t>31,1%</t>
  </si>
  <si>
    <t xml:space="preserve">ONP - Dirección de Prestaciones </t>
  </si>
  <si>
    <t>35,1% (2020)</t>
  </si>
  <si>
    <t>Porcentaje de aseguradas/os activos respecto del total de aseguradas/os de los regímenes previsionales y seguros encargados a la ONP</t>
  </si>
  <si>
    <t>OEI.01 Fomentar la cultura previsional a las/los aseguradas/os y potenciales aseguradas/os sobre los regímenes y seguros previsionales encargados a la ONP</t>
  </si>
  <si>
    <t>095: OFICINA DE NORMALIZACIÓN PREVISIONAL</t>
  </si>
  <si>
    <t>OSCE</t>
  </si>
  <si>
    <t>Registro Administrativo / OAD</t>
  </si>
  <si>
    <t>N.D.</t>
  </si>
  <si>
    <t>Porcentaje del programa de gestión de riesgo de desastre del OSCE implementado</t>
  </si>
  <si>
    <t>OEI.05. Promover la gestión interna de riesgo de desastres en el OSCE</t>
  </si>
  <si>
    <t>Encuestas on line y base de datos del aplicativo.</t>
  </si>
  <si>
    <t>Porcentaje de usuarios satisfechos con los servicios que brinda el OSCE.</t>
  </si>
  <si>
    <t>OEI.04. Fortalecer la gestión institucional del OSCE</t>
  </si>
  <si>
    <t>SEACE</t>
  </si>
  <si>
    <t>Porcentaje de ítems de procedimientos de selección adjudicados</t>
  </si>
  <si>
    <t>OEI.03 Promover eficiencia en el proceso de contratación pública</t>
  </si>
  <si>
    <t>NA</t>
  </si>
  <si>
    <t>Registro Administrativo / DGR</t>
  </si>
  <si>
    <t>Porcentaje de procesos de contratación sin riesgos y /o trasgresiones a la normativa de contratación pública.</t>
  </si>
  <si>
    <t>OEI.01 Promover la integridad de los actores de la contratación pública</t>
  </si>
  <si>
    <r>
      <t xml:space="preserve">Porcentaje de procesos de contratación con riesgos y /o trasgresiones a la normativa de contratación pública </t>
    </r>
    <r>
      <rPr>
        <vertAlign val="superscript"/>
        <sz val="8"/>
        <rFont val="Arial"/>
        <family val="2"/>
      </rPr>
      <t>6</t>
    </r>
  </si>
  <si>
    <t>Promedio de propuestas presentadas por procedimiento de selección convocado y adjudicado.</t>
  </si>
  <si>
    <t>OEI.02. Incrementar el nivel de competencia en las contrataciones públicas de los proveedores.</t>
  </si>
  <si>
    <t>059: ORGANISMO SUPERVISOR DE LAS CONTRATACIONES DEL ESTADO</t>
  </si>
  <si>
    <t>SMV</t>
  </si>
  <si>
    <t>Porcentaje de implementación del Sistema de Gestión de Continuidad de Negocio en la SMV</t>
  </si>
  <si>
    <t>OEI.04 Fortalecer la gestión de riesgos de desastres</t>
  </si>
  <si>
    <t>Número de sistemas de gestión implementados y/o en funcionamiento</t>
  </si>
  <si>
    <t>OEI.03 Fortalecer las capacidades institucionales de la SMV con un enfoque de integridad</t>
  </si>
  <si>
    <t xml:space="preserve">160 días
calendario </t>
  </si>
  <si>
    <t xml:space="preserve">159 días
calendario </t>
  </si>
  <si>
    <t>108 días
calendario (2015)</t>
  </si>
  <si>
    <t>Tiempo promedio de resolución de expedientes sancionadores por incumplimiento en oportunidad de presentación de información</t>
  </si>
  <si>
    <t>OEI.02 Fortalecer la integridad del mercado de valores y del sistema de fondos colectivos</t>
  </si>
  <si>
    <t xml:space="preserve">30 días
útiles </t>
  </si>
  <si>
    <t>30 días útiles</t>
  </si>
  <si>
    <t>13 días 
útiles</t>
  </si>
  <si>
    <t>12 días útiles</t>
  </si>
  <si>
    <t>16 días
útiles (2015)</t>
  </si>
  <si>
    <t>Tiempo promedio que toma a la SMV resolver trámites de oferta pública primaria</t>
  </si>
  <si>
    <t>OEI.01 Facilitar el acceso al mercado de valores a potenciales y actuales emisores e inversionistas</t>
  </si>
  <si>
    <t xml:space="preserve">058: SUPERINTENDENCIA DEL MERCADO DE VALORES </t>
  </si>
  <si>
    <t>SUNAT</t>
  </si>
  <si>
    <t>100% Porcentaje (2018)</t>
  </si>
  <si>
    <t>Nivel de cumplimiento de la implementación de la GRD.</t>
  </si>
  <si>
    <t>OEI.05 Fortalecer la Gestión del Riesgo de Desastres</t>
  </si>
  <si>
    <t>12 Número (2017)</t>
  </si>
  <si>
    <t>Monitoreo de la ejecución del gasto</t>
  </si>
  <si>
    <t xml:space="preserve">OEI.04 Fortalecer la capacidad de gestión interna </t>
  </si>
  <si>
    <t>9,1%</t>
  </si>
  <si>
    <t>27,0%</t>
  </si>
  <si>
    <t>8,46% Porcentaje (2016)</t>
  </si>
  <si>
    <t>Nivel de Ajuste Tributario por Control Aduanero.</t>
  </si>
  <si>
    <t>OEI.03 Reducir el Fraude Aduanero</t>
  </si>
  <si>
    <t>100% Porcentaje (2017)</t>
  </si>
  <si>
    <t>Nivel de simplificación, trazabilidad y transparencia de procesos</t>
  </si>
  <si>
    <t>53,28</t>
  </si>
  <si>
    <r>
      <t xml:space="preserve">Sin medición </t>
    </r>
    <r>
      <rPr>
        <vertAlign val="superscript"/>
        <sz val="8"/>
        <rFont val="Arial"/>
        <family val="2"/>
      </rPr>
      <t>5</t>
    </r>
  </si>
  <si>
    <t>44,84</t>
  </si>
  <si>
    <t>100,0 Indice (2015)</t>
  </si>
  <si>
    <t>Índice de Costo de Cumplimiento Tributario</t>
  </si>
  <si>
    <t>48-50</t>
  </si>
  <si>
    <t>50-52</t>
  </si>
  <si>
    <t>59,7</t>
  </si>
  <si>
    <t>81-84</t>
  </si>
  <si>
    <t>142,3 Horas (2015)</t>
  </si>
  <si>
    <t>Tiempo Total de Liberación de Mercancías de Importación (TTLM)</t>
  </si>
  <si>
    <t>OEI.02 Reducir los costos de cumplimiento de las obligaciones tributarias y aduaneras</t>
  </si>
  <si>
    <t>18,4%</t>
  </si>
  <si>
    <t>1,97% Porcentaje (2015)</t>
  </si>
  <si>
    <t>Nivel de participación de importadores y exportadores OEA</t>
  </si>
  <si>
    <t>44,9%</t>
  </si>
  <si>
    <t>44,3%</t>
  </si>
  <si>
    <t>43,1%</t>
  </si>
  <si>
    <t>50,6%</t>
  </si>
  <si>
    <t>54,5% Porcentaje (2014)</t>
  </si>
  <si>
    <t>Ratio de Eficiencia del IGV sobre el consumo</t>
  </si>
  <si>
    <t>OEI.01 Mejorar el cumplimiento tributario y aduanero.</t>
  </si>
  <si>
    <t>OES.03</t>
  </si>
  <si>
    <t>OEI.04 Fortalecer la capacidad de gestión interna</t>
  </si>
  <si>
    <t>100,00 Indice (2015)</t>
  </si>
  <si>
    <t>OEI.02 Reducir los costos de cumplimiento de las obligaciones tributarias y aduaneras.</t>
  </si>
  <si>
    <t>057: SUPERINTENDENCIA NACIONAL DE ADUANAS Y ADMINISTRACION TRIBUTARIA</t>
  </si>
  <si>
    <t>Secretaría General y Oficina de Administración</t>
  </si>
  <si>
    <t>PROINVERSIÓN</t>
  </si>
  <si>
    <t>Porcentaje de actividades ejecutadas que permitan la implementación del sistema de gestión de riesgo de desastres.</t>
  </si>
  <si>
    <t>OEI.02 Implementar la Gestión Interna de Riesgo de Desastres</t>
  </si>
  <si>
    <t>Secretaría General y Oficina de Planeamiento y Presupuesto</t>
  </si>
  <si>
    <t>Porcentaje de manuales de gestión de procesos documentados, implementados u optimizados coadyuvantes al fortalecimiento de la gestión institucional.</t>
  </si>
  <si>
    <t>OEI.02 Fortalecer la gestión institucional</t>
  </si>
  <si>
    <t>Dirección de Portafolio de Proyectos y Dirección Especial de Proyectos</t>
  </si>
  <si>
    <t>Cantidad (Millones US$) de inversión privada adjudicada en proyectos de APP y Proyectos en Activos orientada al cierre de brechas en infraestructura social y productiva en el país.</t>
  </si>
  <si>
    <t>OEI.01 Promover la inversión privada orientada al cierre de brechas de infraestructura social y productiva en el país</t>
  </si>
  <si>
    <t>OES.04</t>
  </si>
  <si>
    <t>055 - AGENCIA DE PROMOCION DE LA INVERSION PRIVADA</t>
  </si>
  <si>
    <t>OGPP</t>
  </si>
  <si>
    <t>MEF/OGPP-OGSU-OGTI-OGIIRO</t>
  </si>
  <si>
    <t>Porcentaje de medida de Modernización Implementada</t>
  </si>
  <si>
    <t>OEI.08 Modernizar la Gestión Institucional del Ministerio</t>
  </si>
  <si>
    <t>DGCP</t>
  </si>
  <si>
    <t>Información financiera, presupuestaria y complementaria anual presentada por las entidades del Sector Público</t>
  </si>
  <si>
    <t>Porcentaje de entidades que cumplen con rendir cuentas respecto al total de entidades y empresa públicas</t>
  </si>
  <si>
    <t>OEI7 Optimizar la transparencia y la rendición de cuentas del Sector Público</t>
  </si>
  <si>
    <t>DGPP</t>
  </si>
  <si>
    <t>SIAF</t>
  </si>
  <si>
    <t xml:space="preserve">Porcentaje del presupuesto público asignado a Programas Presupuestales </t>
  </si>
  <si>
    <t>OEI6 Mejorar la calidad del gasto público en los diversos niveles de gobierno.</t>
  </si>
  <si>
    <r>
      <t xml:space="preserve">18,1% </t>
    </r>
    <r>
      <rPr>
        <vertAlign val="superscript"/>
        <sz val="8"/>
        <rFont val="Arial"/>
        <family val="2"/>
      </rPr>
      <t>3</t>
    </r>
  </si>
  <si>
    <r>
      <t>18,0%</t>
    </r>
    <r>
      <rPr>
        <vertAlign val="superscript"/>
        <sz val="8"/>
        <rFont val="Arial"/>
        <family val="2"/>
      </rPr>
      <t>3</t>
    </r>
  </si>
  <si>
    <r>
      <t xml:space="preserve">18,0% </t>
    </r>
    <r>
      <rPr>
        <vertAlign val="superscript"/>
        <sz val="8"/>
        <rFont val="Arial"/>
        <family val="2"/>
      </rPr>
      <t>3</t>
    </r>
  </si>
  <si>
    <r>
      <t xml:space="preserve">16,8% </t>
    </r>
    <r>
      <rPr>
        <vertAlign val="superscript"/>
        <sz val="8"/>
        <rFont val="Arial"/>
        <family val="2"/>
      </rPr>
      <t>1</t>
    </r>
  </si>
  <si>
    <r>
      <t xml:space="preserve">13,4% </t>
    </r>
    <r>
      <rPr>
        <vertAlign val="superscript"/>
        <sz val="8"/>
        <rFont val="Arial"/>
        <family val="2"/>
      </rPr>
      <t>2</t>
    </r>
  </si>
  <si>
    <t>MEF y BCRP</t>
  </si>
  <si>
    <t>MMM 2021-2024      
MMM 2022-2025</t>
  </si>
  <si>
    <t>Inversión Privada respecto del PBI</t>
  </si>
  <si>
    <r>
      <t>4,7%</t>
    </r>
    <r>
      <rPr>
        <vertAlign val="superscript"/>
        <sz val="8"/>
        <rFont val="Arial"/>
        <family val="2"/>
      </rPr>
      <t>3</t>
    </r>
  </si>
  <si>
    <r>
      <t>4,6%</t>
    </r>
    <r>
      <rPr>
        <vertAlign val="superscript"/>
        <sz val="8"/>
        <rFont val="Arial"/>
        <family val="2"/>
      </rPr>
      <t>3</t>
    </r>
  </si>
  <si>
    <r>
      <t>4,6%</t>
    </r>
    <r>
      <rPr>
        <vertAlign val="superscript"/>
        <sz val="8"/>
        <rFont val="Arial"/>
        <family val="2"/>
      </rPr>
      <t>3</t>
    </r>
    <r>
      <rPr>
        <sz val="11"/>
        <color indexed="8"/>
        <rFont val="Calibri"/>
        <family val="2"/>
      </rPr>
      <t/>
    </r>
  </si>
  <si>
    <r>
      <t>4.3%</t>
    </r>
    <r>
      <rPr>
        <vertAlign val="superscript"/>
        <sz val="8"/>
        <rFont val="Arial"/>
        <family val="2"/>
      </rPr>
      <t>1</t>
    </r>
  </si>
  <si>
    <r>
      <t>4,4%</t>
    </r>
    <r>
      <rPr>
        <vertAlign val="superscript"/>
        <sz val="8"/>
        <rFont val="Arial"/>
        <family val="2"/>
      </rPr>
      <t>2</t>
    </r>
  </si>
  <si>
    <t>MEF</t>
  </si>
  <si>
    <t>Inversión Pública respecto del PBI</t>
  </si>
  <si>
    <t>OEI5 Reactivar la inversión orientada al cierre de brechas de infraestructura social y productiva</t>
  </si>
  <si>
    <r>
      <t>19,2%</t>
    </r>
    <r>
      <rPr>
        <vertAlign val="superscript"/>
        <sz val="8"/>
        <rFont val="Arial"/>
        <family val="2"/>
      </rPr>
      <t>2</t>
    </r>
  </si>
  <si>
    <r>
      <t>17,7%</t>
    </r>
    <r>
      <rPr>
        <vertAlign val="superscript"/>
        <sz val="8"/>
        <rFont val="Arial"/>
        <family val="2"/>
      </rPr>
      <t>2</t>
    </r>
  </si>
  <si>
    <t>DGPIP</t>
  </si>
  <si>
    <t>Ingresos fiscales del gobierno general respecto al PBI</t>
  </si>
  <si>
    <t>OEI.2 Mejorar el nivel de estabilidad de los ingresos públicos.</t>
  </si>
  <si>
    <t>48,0%</t>
  </si>
  <si>
    <t>49,5%</t>
  </si>
  <si>
    <t>51,6%</t>
  </si>
  <si>
    <t>DGMFPP</t>
  </si>
  <si>
    <t>SBS/SMV</t>
  </si>
  <si>
    <t>Nivel de financiamiento respecto del PBI</t>
  </si>
  <si>
    <t>40,0%</t>
  </si>
  <si>
    <t>35,0%</t>
  </si>
  <si>
    <t>15,1%</t>
  </si>
  <si>
    <t>17,6%</t>
  </si>
  <si>
    <t>SBS</t>
  </si>
  <si>
    <t>Eficiencia en Sistema Privado de Administración de Fondos de Pensiones (SPP)</t>
  </si>
  <si>
    <t>20,0%</t>
  </si>
  <si>
    <t>19,0%</t>
  </si>
  <si>
    <t>18,1%</t>
  </si>
  <si>
    <t>18,9%</t>
  </si>
  <si>
    <t>17,4%</t>
  </si>
  <si>
    <t>Cobertura en el Sistema privado de administración de fondo de pensiones (SPP)</t>
  </si>
  <si>
    <t>OEI4 Incrementar la cobertura y eficiencia de los mercados financieros y previsional privado</t>
  </si>
  <si>
    <r>
      <t>-2.3%</t>
    </r>
    <r>
      <rPr>
        <vertAlign val="superscript"/>
        <sz val="8"/>
        <rFont val="Arial"/>
        <family val="2"/>
      </rPr>
      <t>3</t>
    </r>
  </si>
  <si>
    <r>
      <t>0.3%</t>
    </r>
    <r>
      <rPr>
        <vertAlign val="superscript"/>
        <sz val="8"/>
        <rFont val="Arial"/>
        <family val="2"/>
      </rPr>
      <t>4</t>
    </r>
  </si>
  <si>
    <r>
      <t>-4.3%</t>
    </r>
    <r>
      <rPr>
        <vertAlign val="superscript"/>
        <sz val="8"/>
        <rFont val="Arial"/>
        <family val="2"/>
      </rPr>
      <t>3</t>
    </r>
  </si>
  <si>
    <r>
      <t>-0.9%</t>
    </r>
    <r>
      <rPr>
        <vertAlign val="superscript"/>
        <sz val="8"/>
        <rFont val="Arial"/>
        <family val="2"/>
      </rPr>
      <t>1</t>
    </r>
  </si>
  <si>
    <r>
      <t>0.4%</t>
    </r>
    <r>
      <rPr>
        <vertAlign val="superscript"/>
        <sz val="8"/>
        <rFont val="Arial"/>
        <family val="2"/>
      </rPr>
      <t>4</t>
    </r>
  </si>
  <si>
    <t>DGAEICYP</t>
  </si>
  <si>
    <t>MMM 2020-2023       
MMM 2021-2024</t>
  </si>
  <si>
    <t>Crecimiento Promedio de la Productividad Total de los Factores (PTF)</t>
  </si>
  <si>
    <t>OEI3 Lograr una mayor apertura económica y armonización del mercado de bienes y servicios</t>
  </si>
  <si>
    <t>MEF-DGTP</t>
  </si>
  <si>
    <t>Gestión de activos financieros respecto al total de activos financieros</t>
  </si>
  <si>
    <r>
      <t>36,6,%</t>
    </r>
    <r>
      <rPr>
        <vertAlign val="superscript"/>
        <sz val="8"/>
        <rFont val="Arial"/>
        <family val="2"/>
      </rPr>
      <t>3</t>
    </r>
  </si>
  <si>
    <r>
      <t>35.3</t>
    </r>
    <r>
      <rPr>
        <vertAlign val="superscript"/>
        <sz val="8"/>
        <rFont val="Arial"/>
        <family val="2"/>
      </rPr>
      <t>3</t>
    </r>
  </si>
  <si>
    <r>
      <t>35,3%</t>
    </r>
    <r>
      <rPr>
        <vertAlign val="superscript"/>
        <sz val="8"/>
        <rFont val="Arial"/>
        <family val="2"/>
      </rPr>
      <t>3</t>
    </r>
  </si>
  <si>
    <r>
      <t>34.7%</t>
    </r>
    <r>
      <rPr>
        <vertAlign val="superscript"/>
        <sz val="8"/>
        <rFont val="Arial"/>
        <family val="2"/>
      </rPr>
      <t>1</t>
    </r>
  </si>
  <si>
    <r>
      <t>35.4</t>
    </r>
    <r>
      <rPr>
        <vertAlign val="superscript"/>
        <sz val="8"/>
        <rFont val="Arial"/>
        <family val="2"/>
      </rPr>
      <t>2</t>
    </r>
  </si>
  <si>
    <t>DGPMACDF</t>
  </si>
  <si>
    <t>Deuda del Sector Público/PBI*100</t>
  </si>
  <si>
    <r>
      <t>3.7%</t>
    </r>
    <r>
      <rPr>
        <vertAlign val="superscript"/>
        <sz val="8"/>
        <rFont val="Arial"/>
        <family val="2"/>
      </rPr>
      <t>3</t>
    </r>
  </si>
  <si>
    <r>
      <t>4.7%</t>
    </r>
    <r>
      <rPr>
        <vertAlign val="superscript"/>
        <sz val="8"/>
        <rFont val="Arial"/>
        <family val="2"/>
      </rPr>
      <t>3</t>
    </r>
  </si>
  <si>
    <r>
      <t>8.9%</t>
    </r>
    <r>
      <rPr>
        <vertAlign val="superscript"/>
        <sz val="8"/>
        <rFont val="Arial"/>
        <family val="2"/>
      </rPr>
      <t>1</t>
    </r>
  </si>
  <si>
    <r>
      <t>10.7%</t>
    </r>
    <r>
      <rPr>
        <vertAlign val="superscript"/>
        <sz val="8"/>
        <rFont val="Arial"/>
        <family val="2"/>
      </rPr>
      <t>2</t>
    </r>
  </si>
  <si>
    <t>Déficit fiscal respecto del PBI</t>
  </si>
  <si>
    <t>OEI1 Consolidar el equilibrio y sostenibilidad fiscal</t>
  </si>
  <si>
    <t>OES.01</t>
  </si>
  <si>
    <t>009: MINISTERIO DE ECONOMÍA Y FINANZAS</t>
  </si>
  <si>
    <t>Meta</t>
  </si>
  <si>
    <t>Proyectado</t>
  </si>
  <si>
    <t>Resultado</t>
  </si>
  <si>
    <t>Responsable</t>
  </si>
  <si>
    <t>Fuente de Información</t>
  </si>
  <si>
    <t>Meta 2021</t>
  </si>
  <si>
    <t>Línea Base</t>
  </si>
  <si>
    <t>Nombre del Indicador</t>
  </si>
  <si>
    <t>Objetivo Estratégico Institucional                                      (Código y Enunciado)</t>
  </si>
  <si>
    <t xml:space="preserve">Objetivo Estratégico Sectorial
(Código) </t>
  </si>
  <si>
    <t>PLIEGO O ENTIDAD DEL SECTOR</t>
  </si>
  <si>
    <t xml:space="preserve">  :   009 ECONOMIA Y FINANZAS</t>
  </si>
  <si>
    <t>SECTOR</t>
  </si>
  <si>
    <t>FORMATO N° 01-CPCG-CR-2022</t>
  </si>
  <si>
    <t>OFICINA GENERAL DE PLANEAMIENTO Y PRESUPUESTO</t>
  </si>
  <si>
    <t xml:space="preserve">       MINISTERIO  DE  ECONOMÍA  Y  FINANZAS</t>
  </si>
  <si>
    <t>(**) Saldo al 30 de Junio de 2021</t>
  </si>
  <si>
    <t>(*) Saldo al 31 de Diciembre de 2020</t>
  </si>
  <si>
    <t>TOTAL</t>
  </si>
  <si>
    <t xml:space="preserve">Soles </t>
  </si>
  <si>
    <t xml:space="preserve"> 0011-0661-01-00068987</t>
  </si>
  <si>
    <t>BANCO BBVA</t>
  </si>
  <si>
    <t xml:space="preserve">001 CENTRAL DE COMPRAS PÚBLICAS </t>
  </si>
  <si>
    <t>OTROS - GARANTIAS DE FIEL CUMPLIMIENTO DE ACUERDOS MARCO</t>
  </si>
  <si>
    <t>0011-0661-01-00069029</t>
  </si>
  <si>
    <t>OTROS - GARANTÍAS DE FIEL CUMPLIMIENTO DE ACUERDOS MARCO</t>
  </si>
  <si>
    <t>00-068-386063</t>
  </si>
  <si>
    <t>BANCO DE LA NACIÓN</t>
  </si>
  <si>
    <t>OTROS - SENTENCIAS JUDICIALES EN CALIDAD DE COSA JUZGADA</t>
  </si>
  <si>
    <t>00-068-367735</t>
  </si>
  <si>
    <t>OTROS - DEVOLUCIÓN DE VIÁTICOS Y ENCARGOS</t>
  </si>
  <si>
    <t xml:space="preserve"> 00-068-377250</t>
  </si>
  <si>
    <t>OTROS - EJECUCIÓN DE GARANTÍAS Y CARTAS FIANZAS</t>
  </si>
  <si>
    <t>00-068-384001</t>
  </si>
  <si>
    <t>OTROS - RETENCIONES 10% LEY 28015 MYPE</t>
  </si>
  <si>
    <t xml:space="preserve"> 193-2383203-0-56</t>
  </si>
  <si>
    <t>BANCO DE CRÉDITO DEL PERÚ</t>
  </si>
  <si>
    <t>OTROS - PAGO DE HABERES CAS</t>
  </si>
  <si>
    <t xml:space="preserve"> 0011-0661-02-00057249</t>
  </si>
  <si>
    <t xml:space="preserve">OTROS </t>
  </si>
  <si>
    <t>00-068-362229</t>
  </si>
  <si>
    <t>3.- RECURSOS OPERACIONES OFICIALES DE CRED. EXTERNO</t>
  </si>
  <si>
    <t xml:space="preserve">    RECURSOS DIRECTAM. RECAUD. - CUT</t>
  </si>
  <si>
    <t>00-068-372534</t>
  </si>
  <si>
    <t>2. RECURSOS DIRECTAM. RECAUD.</t>
  </si>
  <si>
    <t>1. RECURSOS ORDINARIOS</t>
  </si>
  <si>
    <t>SALDO 2021 (**)</t>
  </si>
  <si>
    <t>SALDO 2020 (*)</t>
  </si>
  <si>
    <t>MONEDA</t>
  </si>
  <si>
    <t>FECHA DE APERTURA</t>
  </si>
  <si>
    <t>CUENTA</t>
  </si>
  <si>
    <t>BANCO / INSTITUCIÓN FINANCIERA</t>
  </si>
  <si>
    <t>CUENTAS BANCARIAS</t>
  </si>
  <si>
    <t>UNIDAD EJECUTORA</t>
  </si>
  <si>
    <t>ESPECIFICACIONES RECURSOS PUBLICOS</t>
  </si>
  <si>
    <t>096 CENTRAL DE COMPRAS PÚBLICAS - PERÚ COMPRAS</t>
  </si>
  <si>
    <t xml:space="preserve">PLIEGO                                    </t>
  </si>
  <si>
    <t>TESORERÍA - RESUMEN POR GRUPO GENÉRICO Y FUENTES DE FINANCIAMIENTO 2020 Y 2021</t>
  </si>
  <si>
    <t>PROYECTO DE PRESUPUESTO 2022</t>
  </si>
  <si>
    <t>FORMATO N° 16-CPCG-CR-2022</t>
  </si>
  <si>
    <t xml:space="preserve">               corresponden a los recursos excedentes del régimen pensionario del DL.Nº 18846.</t>
  </si>
  <si>
    <t xml:space="preserve">         (b) Los Depósitos a Plazo bajo la fuente de financiamiento de Recursos Determinados (Contribuciones a Fondos) que mantenemos en los Bancos GNB y BANBIF por S/30 MM y S/27 MM respectivamente,</t>
  </si>
  <si>
    <t xml:space="preserve">               corresponden al fondo del SCTR Ley N°26790 (FM y FAS). </t>
  </si>
  <si>
    <t xml:space="preserve">         (a) Los Depósitos a Plazo bajo la fuente de financiamiento de Recursos Determinados (Contribuciones a Fondos) que mantenemos en los Bancos GNB y MIBANCO por S/10 MM y S/100 MM respectivamente, </t>
  </si>
  <si>
    <r>
      <rPr>
        <b/>
        <sz val="9"/>
        <rFont val="Arial"/>
        <family val="2"/>
      </rPr>
      <t>NOTA3</t>
    </r>
    <r>
      <rPr>
        <sz val="9"/>
        <rFont val="Arial"/>
        <family val="2"/>
      </rPr>
      <t xml:space="preserve"> : Dentro de los recursos colocados al 30.06.2021, tenemos los siguientes depósitos (Dpz):</t>
    </r>
  </si>
  <si>
    <t xml:space="preserve">               pensionarios administrados por la ONP bajo la fuente de financiamiento de Contribuciones a Fondos (Recursos Determinados).</t>
  </si>
  <si>
    <t xml:space="preserve">             - Saldos de la Cuenta Única del Tesoro Público (CUT-MEF), al cierre de junio por un importe de S/658,9 MM a través del cual, se atiende el pago de obligaciones previsionales de los regímenes</t>
  </si>
  <si>
    <t xml:space="preserve">                bajo la fuente de financiamiento de Recursos Directamente Recaudados - Ref. RD Nº 063-2012-EF/52.03.</t>
  </si>
  <si>
    <t xml:space="preserve">             - Saldos de la Cuenta Única del Tesoro Público (CUT-MEF), al cierre de junio por un importe de S/54,8 MM a través del cual, se atiende el pago de las obligaciones contractuales que tiene la ONP,</t>
  </si>
  <si>
    <r>
      <rPr>
        <b/>
        <sz val="9"/>
        <rFont val="Arial"/>
        <family val="2"/>
      </rPr>
      <t>NOTA2</t>
    </r>
    <r>
      <rPr>
        <sz val="9"/>
        <rFont val="Arial"/>
        <family val="2"/>
      </rPr>
      <t xml:space="preserve"> :  Los saldos informados al 30.06.2021 no contempla lo siguiente:</t>
    </r>
  </si>
  <si>
    <t xml:space="preserve">             - Saldos de la Cuenta Única del Tesoro Público (CUT-MEF), al cierre de diciembre por un importe de S/392,6 MM a través del cual, se atiende el pago de obligaciones previsionales de los regímenes</t>
  </si>
  <si>
    <t xml:space="preserve">             - Saldos de la Cuenta Única del Tesoro Público (CUT-MEF), al cierre de diciembre por un importe de S/31,7 MM a través del cual, se atiende el pago de las obligaciones contractuales que tiene la ONP,</t>
  </si>
  <si>
    <r>
      <rPr>
        <b/>
        <sz val="9"/>
        <rFont val="Arial"/>
        <family val="2"/>
      </rPr>
      <t>NOTA1</t>
    </r>
    <r>
      <rPr>
        <sz val="9"/>
        <rFont val="Arial"/>
        <family val="2"/>
      </rPr>
      <t xml:space="preserve"> :  Los saldos informados al 31.12.2020 no contempla lo siguiente:</t>
    </r>
  </si>
  <si>
    <t>Los saldos se encuentran expresados en moneda nacional.</t>
  </si>
  <si>
    <t>S/</t>
  </si>
  <si>
    <t xml:space="preserve"> - . -</t>
  </si>
  <si>
    <t>SOLES</t>
  </si>
  <si>
    <t>Del 17.06.21 al 14.03.22</t>
  </si>
  <si>
    <t>C001377.00/141101825100</t>
  </si>
  <si>
    <t>Banco Banbif - Dpz (b)</t>
  </si>
  <si>
    <t>001 ONP</t>
  </si>
  <si>
    <t xml:space="preserve">    - CONTRIBUCIONES A FONDOS</t>
  </si>
  <si>
    <t>Banco Mibanco - Dpz (a)</t>
  </si>
  <si>
    <t>Banco GNB Perú - Dpz (a)</t>
  </si>
  <si>
    <t>Banco GNB Perú - Dpz (b)</t>
  </si>
  <si>
    <t>Del 12.08.20 al 15.03.21</t>
  </si>
  <si>
    <t>Banco GNB Perú - Dpz</t>
  </si>
  <si>
    <t>30.06.2020</t>
  </si>
  <si>
    <t>0-004566-025</t>
  </si>
  <si>
    <t>Banco Citibank</t>
  </si>
  <si>
    <t>01.06.2021</t>
  </si>
  <si>
    <t>000-1342269</t>
  </si>
  <si>
    <t>Banco Scotiabank</t>
  </si>
  <si>
    <t>05.05.2021</t>
  </si>
  <si>
    <t>000-1253787</t>
  </si>
  <si>
    <t>000-1253761</t>
  </si>
  <si>
    <t>000-1253622</t>
  </si>
  <si>
    <t>03.09.2020</t>
  </si>
  <si>
    <t>000-577015</t>
  </si>
  <si>
    <t>25.09.2019</t>
  </si>
  <si>
    <t>000- 9150846</t>
  </si>
  <si>
    <t>23.10.2018</t>
  </si>
  <si>
    <t>7085010-000-01</t>
  </si>
  <si>
    <t>22.10.2018</t>
  </si>
  <si>
    <t>7085001-000-01</t>
  </si>
  <si>
    <t>04.01.2017</t>
  </si>
  <si>
    <t>000-4232267</t>
  </si>
  <si>
    <t>05.01.2000</t>
  </si>
  <si>
    <t>000-4668308</t>
  </si>
  <si>
    <t>04.10.2016</t>
  </si>
  <si>
    <t>Banco GNB Perú</t>
  </si>
  <si>
    <t>23.05.2016</t>
  </si>
  <si>
    <t>22.04.2021</t>
  </si>
  <si>
    <t>200-3003298009</t>
  </si>
  <si>
    <t>Banco Interbank</t>
  </si>
  <si>
    <t>200-3003295832</t>
  </si>
  <si>
    <t>06.12.2004</t>
  </si>
  <si>
    <t>200-3006875950</t>
  </si>
  <si>
    <t>26.09.2001</t>
  </si>
  <si>
    <t>200-3000623933</t>
  </si>
  <si>
    <t>13.08.2002</t>
  </si>
  <si>
    <t>200-3000062810</t>
  </si>
  <si>
    <t>01.04.2001</t>
  </si>
  <si>
    <t>041-2001156587</t>
  </si>
  <si>
    <t>31.05.2021</t>
  </si>
  <si>
    <t>0011-0661-01-0100080812</t>
  </si>
  <si>
    <t xml:space="preserve">Banco BBVA  </t>
  </si>
  <si>
    <t>0011-0661-01-0100080804</t>
  </si>
  <si>
    <t>28.04.2021</t>
  </si>
  <si>
    <t>0011-0661-01-0100080499</t>
  </si>
  <si>
    <t>0011-0661-01-0100080529</t>
  </si>
  <si>
    <t>0011-0661-01-0100080510</t>
  </si>
  <si>
    <t>0011-0661-01-0100080472</t>
  </si>
  <si>
    <t>0011-0661-01-0100080464</t>
  </si>
  <si>
    <t>16.12.2020</t>
  </si>
  <si>
    <t>0011-0661-0100079601-69</t>
  </si>
  <si>
    <t>11.04.2019</t>
  </si>
  <si>
    <t>0011-0661-0100074316-69</t>
  </si>
  <si>
    <t>15.01.2016</t>
  </si>
  <si>
    <t>0011-0661-0100064590-61</t>
  </si>
  <si>
    <t>0011-0661-0100064604-60</t>
  </si>
  <si>
    <t>10.07.2015</t>
  </si>
  <si>
    <t>0011-0661-64-0100062962</t>
  </si>
  <si>
    <t>07.04.2015</t>
  </si>
  <si>
    <t>0011-0661-69-0100061818</t>
  </si>
  <si>
    <t>13.04.2015</t>
  </si>
  <si>
    <t>0011-0661-63-0100061915</t>
  </si>
  <si>
    <t>26.04.2013</t>
  </si>
  <si>
    <t>0011-0661-69-0100053823</t>
  </si>
  <si>
    <t>17.02.2000</t>
  </si>
  <si>
    <t>0011-0154-29-0200071350</t>
  </si>
  <si>
    <t>10.04.1995</t>
  </si>
  <si>
    <t>0011-0661-64-0200015465</t>
  </si>
  <si>
    <t>08.03.2021</t>
  </si>
  <si>
    <t>0068-385776</t>
  </si>
  <si>
    <t>Banco de la Nación</t>
  </si>
  <si>
    <t>08.07.2016</t>
  </si>
  <si>
    <t>0068-364949</t>
  </si>
  <si>
    <t>25.02.2014</t>
  </si>
  <si>
    <t>0068-338026</t>
  </si>
  <si>
    <t>26.06.2012</t>
  </si>
  <si>
    <t>0068-316154</t>
  </si>
  <si>
    <t>25.03.2013</t>
  </si>
  <si>
    <t>0068-327490</t>
  </si>
  <si>
    <t>20.01.2011</t>
  </si>
  <si>
    <t>0068-255333</t>
  </si>
  <si>
    <t>25.03.2003</t>
  </si>
  <si>
    <t>0000-307653</t>
  </si>
  <si>
    <t>05.12.2000</t>
  </si>
  <si>
    <t>0000-270776</t>
  </si>
  <si>
    <t>10.08.2000</t>
  </si>
  <si>
    <t>0000-268631</t>
  </si>
  <si>
    <t>12.11.1998</t>
  </si>
  <si>
    <t>0000-257621</t>
  </si>
  <si>
    <t>05.08.1997</t>
  </si>
  <si>
    <t>0000-252409</t>
  </si>
  <si>
    <t>04.08.1997</t>
  </si>
  <si>
    <t>0000-252042</t>
  </si>
  <si>
    <t>07.02.1997</t>
  </si>
  <si>
    <t>0000-250899</t>
  </si>
  <si>
    <t>26.02.1997</t>
  </si>
  <si>
    <t>0000-251275</t>
  </si>
  <si>
    <t>08.05.1995</t>
  </si>
  <si>
    <t>0000-232459</t>
  </si>
  <si>
    <t>25.07.2002</t>
  </si>
  <si>
    <t>0000-295531</t>
  </si>
  <si>
    <t>09.06.1999</t>
  </si>
  <si>
    <t>0000-262307</t>
  </si>
  <si>
    <t>23.12.1998</t>
  </si>
  <si>
    <t>0000-259810</t>
  </si>
  <si>
    <t>01.07.2004</t>
  </si>
  <si>
    <t>0000-348872</t>
  </si>
  <si>
    <t>0000-295523</t>
  </si>
  <si>
    <t>07.04.1995</t>
  </si>
  <si>
    <t>0000-234060</t>
  </si>
  <si>
    <t>0000-234079</t>
  </si>
  <si>
    <t>17.07.2000</t>
  </si>
  <si>
    <t>0000-268526</t>
  </si>
  <si>
    <t>12.01.2007</t>
  </si>
  <si>
    <t>0000-862185</t>
  </si>
  <si>
    <t>0000-251283</t>
  </si>
  <si>
    <t>26.07.1999</t>
  </si>
  <si>
    <t>0000-262714 (sub. cuenta)</t>
  </si>
  <si>
    <t>02.10.2000</t>
  </si>
  <si>
    <t>00-170-106-001316</t>
  </si>
  <si>
    <t>01.06.2001</t>
  </si>
  <si>
    <t>200-3000009243</t>
  </si>
  <si>
    <t>24.04.1995</t>
  </si>
  <si>
    <t>0011-0661-68-0100004687</t>
  </si>
  <si>
    <t>13.11.2000</t>
  </si>
  <si>
    <t>193-1138772-0-46</t>
  </si>
  <si>
    <t>Banco de Crédito</t>
  </si>
  <si>
    <t>14.01.2019</t>
  </si>
  <si>
    <t>0068-381274</t>
  </si>
  <si>
    <t>29.01.2018</t>
  </si>
  <si>
    <t>0068-373751</t>
  </si>
  <si>
    <t>26.12.2014</t>
  </si>
  <si>
    <t>0068-350247</t>
  </si>
  <si>
    <t>27.06.2012</t>
  </si>
  <si>
    <t>0000-316227 (sub. cuenta)</t>
  </si>
  <si>
    <t>0068-316146</t>
  </si>
  <si>
    <t>20.05.2012</t>
  </si>
  <si>
    <t>0068-315093</t>
  </si>
  <si>
    <t>0000-281875</t>
  </si>
  <si>
    <t>08.01.2003</t>
  </si>
  <si>
    <t>0000-299790 (sub. cuenta)</t>
  </si>
  <si>
    <t>095 OFICINA DE NORMALIZACIÓN PREVISIONAL</t>
  </si>
  <si>
    <t>Las Cuentas en Dólares se muestran al cambio en soles utilizando el TC de la fecha de cierre.</t>
  </si>
  <si>
    <t>00-068-334950</t>
  </si>
  <si>
    <t>BANCO DE LA NACION</t>
  </si>
  <si>
    <t>1275 - OSCE</t>
  </si>
  <si>
    <t>4. DONACIONES Y TRANSFERENCIAS</t>
  </si>
  <si>
    <t>DÓLARES AMERIC.</t>
  </si>
  <si>
    <t>06-068-000740</t>
  </si>
  <si>
    <t>00-068-321158</t>
  </si>
  <si>
    <t>06-068-000392</t>
  </si>
  <si>
    <t>00-000-288047</t>
  </si>
  <si>
    <t xml:space="preserve">06-068-002034 </t>
  </si>
  <si>
    <t>3.- RECURSOS OPERACIONES</t>
  </si>
  <si>
    <t>00-068-381231</t>
  </si>
  <si>
    <t>00-068-375312</t>
  </si>
  <si>
    <t>BANCO INTERAMERICANO DE FINANZAS</t>
  </si>
  <si>
    <t>000-2308223</t>
  </si>
  <si>
    <t>SCOTIABANK</t>
  </si>
  <si>
    <t>193-1958159-0-82</t>
  </si>
  <si>
    <t>BANCO  DE CRÉDITO</t>
  </si>
  <si>
    <t>193-1901714-0-31</t>
  </si>
  <si>
    <t>193-1852329-0-92</t>
  </si>
  <si>
    <t>193-1852330-0-03</t>
  </si>
  <si>
    <t>193-1501307-0-16</t>
  </si>
  <si>
    <t>100-027067</t>
  </si>
  <si>
    <t>BBVA CONTINENTAL</t>
  </si>
  <si>
    <t>00-023-013770</t>
  </si>
  <si>
    <t>00-068-198194</t>
  </si>
  <si>
    <t>00-000-304867</t>
  </si>
  <si>
    <t>00-000-870803</t>
  </si>
  <si>
    <t>00-068-324254</t>
  </si>
  <si>
    <t xml:space="preserve">  :   059  ORGANISMO SUPERVISOR DE CONTRATACIONES DEL ESTADO</t>
  </si>
  <si>
    <t>(***) Saldo CUT</t>
  </si>
  <si>
    <t>(**) Saldo al 30 de Junio de 2021. Saldos en Dolares, convertidos al T.C. 3.849.</t>
  </si>
  <si>
    <t>(*) Saldo al 31 de Diciembre de 2020. Saldos en Dolares, convertidos al T.C. 3.618</t>
  </si>
  <si>
    <t>DPF Nº 141101824711</t>
  </si>
  <si>
    <t>BANCO INTERAMERICANO FINANZAS</t>
  </si>
  <si>
    <t>DPF Nº 20000000034517</t>
  </si>
  <si>
    <t>MIBANCO</t>
  </si>
  <si>
    <t>DPF Nº 141101819935</t>
  </si>
  <si>
    <t>DPF Nº 20000000034255</t>
  </si>
  <si>
    <t>DPF Nº 24299</t>
  </si>
  <si>
    <t>GNB Peru</t>
  </si>
  <si>
    <t>DPF Nº 23892</t>
  </si>
  <si>
    <t>DPF Nº 072331435562</t>
  </si>
  <si>
    <t>CMAC Trujillo</t>
  </si>
  <si>
    <t>DPF Nº 106722331000015776</t>
  </si>
  <si>
    <t>CMAC Cusco</t>
  </si>
  <si>
    <t>DPF Nº IB00014650</t>
  </si>
  <si>
    <t>Crac  Cat  Peru Cencosud</t>
  </si>
  <si>
    <t>DPF Nº 200000000033956</t>
  </si>
  <si>
    <t>DPF Nº 200000000033793</t>
  </si>
  <si>
    <t>DPF Nº 200000000033792</t>
  </si>
  <si>
    <t>DPF Nº 22741</t>
  </si>
  <si>
    <t>DPF Nº 0011-0661-60-0300028416-286</t>
  </si>
  <si>
    <t>CONTINENTAL</t>
  </si>
  <si>
    <t>DPF Nº 999411392080</t>
  </si>
  <si>
    <t>COMPARTAMOS</t>
  </si>
  <si>
    <t>DPF Nº 52020042432700</t>
  </si>
  <si>
    <t>COMERCIO</t>
  </si>
  <si>
    <t>DPF Nº 0011-0661-60-0300028416-285</t>
  </si>
  <si>
    <t>DPF Nº 22223</t>
  </si>
  <si>
    <t>DPF Nº 16599</t>
  </si>
  <si>
    <t>CREDISCOTIA</t>
  </si>
  <si>
    <t>DPF Nº 999411092250</t>
  </si>
  <si>
    <t>DPF Nº 21615</t>
  </si>
  <si>
    <t>DPF Nº 0011-0661-60-0300028416-284</t>
  </si>
  <si>
    <t>DPF Nº 1162819001</t>
  </si>
  <si>
    <t>SANTANDER</t>
  </si>
  <si>
    <t>DPF Nº 21041</t>
  </si>
  <si>
    <t>DPF Nº BFP-DPRIE-00061-MN-2020</t>
  </si>
  <si>
    <t>FALABELLA</t>
  </si>
  <si>
    <t>DPF Nº 1162833001</t>
  </si>
  <si>
    <t>DPF Nº 21040</t>
  </si>
  <si>
    <t>DPF Nº IB00014436</t>
  </si>
  <si>
    <t xml:space="preserve">Crac Cat  Peru </t>
  </si>
  <si>
    <t>DPF Nº 20145</t>
  </si>
  <si>
    <t>DOLARES</t>
  </si>
  <si>
    <t>AHORROS Nº 000-8004324</t>
  </si>
  <si>
    <t>AHORROS Nº 000-8001539</t>
  </si>
  <si>
    <t>CORRIENTE Nº 193-1724583-1-39</t>
  </si>
  <si>
    <t>CREDITO</t>
  </si>
  <si>
    <t>CORRIENTE Nº 193-1731207-0-38</t>
  </si>
  <si>
    <t>CORRIENTE Nº 194-1207722-1-21</t>
  </si>
  <si>
    <t xml:space="preserve">CORRIENTE Nº 193-0098391-0-47 </t>
  </si>
  <si>
    <t>CORRIENTE Nº 0011-0179-0100008976-91</t>
  </si>
  <si>
    <t>AHORROS Nº 0011-0179-0200061858-93</t>
  </si>
  <si>
    <t>CORRIENTE Nº 00-000-874736</t>
  </si>
  <si>
    <t>NACION</t>
  </si>
  <si>
    <t>CORRIENTE Nº 06-000-033241</t>
  </si>
  <si>
    <t>CORRIENTE Nº 00-000-870730</t>
  </si>
  <si>
    <t>CORRIENTE Nº 00-068-324246 (***)</t>
  </si>
  <si>
    <t>ESPECIFICACIONES 
RECURSOS PUBLICOS</t>
  </si>
  <si>
    <t xml:space="preserve">  :   058  SUPERINTENDENCIA DEL MERCADO DE VALORES</t>
  </si>
  <si>
    <t xml:space="preserve">No incluye cuentas bancarias de la Reserva Actuarial, la cual, de acuerdo con lo señalado por la Contaduría Pública de la Nación en su Oficio N° 159-2005-EF/93.11,  se mantiene controlado por su naturaleza en cuentas </t>
  </si>
  <si>
    <t>Las Cuentas en Dólares se muestran al cambio en soles utilizando el TC de la fecha de cierre al 31/12/2020 (3.267) y 30/06/2021 (3.849).</t>
  </si>
  <si>
    <t>Soles</t>
  </si>
  <si>
    <t>DPF N° 193-82664603-0-5</t>
  </si>
  <si>
    <t xml:space="preserve">Banco de Crédito </t>
  </si>
  <si>
    <t>Dólares</t>
  </si>
  <si>
    <t>DPF N° 0011-0661-64-0300057505-01</t>
  </si>
  <si>
    <t>Banco BBVA Perú</t>
  </si>
  <si>
    <t>DPF N° 981DPCM211680050-18</t>
  </si>
  <si>
    <t>Interbank</t>
  </si>
  <si>
    <t>DPF N° 25890</t>
  </si>
  <si>
    <t>Banco GNB</t>
  </si>
  <si>
    <t>DPF N° 135-022-000157052-000</t>
  </si>
  <si>
    <t>Financiera Confianza</t>
  </si>
  <si>
    <t>DPF N° 193-82663162-0-3</t>
  </si>
  <si>
    <t>DPF N° 141101824608</t>
  </si>
  <si>
    <t>Banco Interamericano de Finanzas</t>
  </si>
  <si>
    <t>DPF N° 107001221005476455</t>
  </si>
  <si>
    <t>CMAC Huancayo</t>
  </si>
  <si>
    <t>DPF N° 981DPCM211610009</t>
  </si>
  <si>
    <t>DPF N° 141101823404</t>
  </si>
  <si>
    <t>DPF N° 000749134022000001094174001</t>
  </si>
  <si>
    <t>CMAC Arequipa</t>
  </si>
  <si>
    <t>DPF N° 193-82657846-0-9</t>
  </si>
  <si>
    <t>DPF N° 193-82654714-0-2</t>
  </si>
  <si>
    <t>DPF N° 106722331000016501</t>
  </si>
  <si>
    <t>DPF N° 106722331000016519</t>
  </si>
  <si>
    <t xml:space="preserve">DPF N° 11231452   </t>
  </si>
  <si>
    <t xml:space="preserve">Scotiabank </t>
  </si>
  <si>
    <t>DPF N° 1130028001</t>
  </si>
  <si>
    <t>Banco Santander</t>
  </si>
  <si>
    <t>DPF N° 981DPCM211090015</t>
  </si>
  <si>
    <t>DPF N° 1181048001</t>
  </si>
  <si>
    <t>DPF N° 24545</t>
  </si>
  <si>
    <t>DPF N° 135-022-000153497-000</t>
  </si>
  <si>
    <t>DPF N° 141101818176</t>
  </si>
  <si>
    <t>DPF N° 981DPCM210740010</t>
  </si>
  <si>
    <t>DPF N° 141101817145</t>
  </si>
  <si>
    <t>DPF N° 1172446001</t>
  </si>
  <si>
    <t>DPF N° 24109</t>
  </si>
  <si>
    <t>DPF N° 981DPCM210570059</t>
  </si>
  <si>
    <t>DPF N° 000749134022000001027563001</t>
  </si>
  <si>
    <t>DPF N° 1164829001</t>
  </si>
  <si>
    <t>DPF N° 106722331000015814</t>
  </si>
  <si>
    <t>DPF N° 072331435783</t>
  </si>
  <si>
    <t>DPF N° 981DPCM210470043</t>
  </si>
  <si>
    <t>DPF N° 000749134022000001020330001</t>
  </si>
  <si>
    <t>DPF N° 072331434701</t>
  </si>
  <si>
    <t>DPF N° 23324</t>
  </si>
  <si>
    <t>DPF N° 0011-0469-0300045457-01</t>
  </si>
  <si>
    <t>DPF N° 1160452001</t>
  </si>
  <si>
    <t>DPF N° 072331432610</t>
  </si>
  <si>
    <t>DPF N° 193-82616137-0-3</t>
  </si>
  <si>
    <t>DPF N° 141101808923</t>
  </si>
  <si>
    <t>DPF N° 981DPCM203490053</t>
  </si>
  <si>
    <t>DPF N° 06000116000002724654-17</t>
  </si>
  <si>
    <t>ICBC Bank Perú</t>
  </si>
  <si>
    <t>DPF N° 072331432385</t>
  </si>
  <si>
    <t>DPF N° 520200425980000</t>
  </si>
  <si>
    <t>Banco de Comercio</t>
  </si>
  <si>
    <t>DPF N° 0011-0661-67-0300052163-17</t>
  </si>
  <si>
    <t>DPF N° 1161324001</t>
  </si>
  <si>
    <t>DPF N° 22384</t>
  </si>
  <si>
    <t>DPF N° 06000116000002724654-16</t>
  </si>
  <si>
    <t>DPF N° 1175708001</t>
  </si>
  <si>
    <t>DPF N° 193-82601887-0-0</t>
  </si>
  <si>
    <t>DPF N° 072331430170</t>
  </si>
  <si>
    <t>DPF N° 981DPCM202970031</t>
  </si>
  <si>
    <t>DPF N° 072331429694</t>
  </si>
  <si>
    <t>DPF N° 135-022-000140701-000</t>
  </si>
  <si>
    <t>DPF N° 18940</t>
  </si>
  <si>
    <t>CDN N° 08684014</t>
  </si>
  <si>
    <t>CDN N° 08695316</t>
  </si>
  <si>
    <t>CDN N° 08695314</t>
  </si>
  <si>
    <t>CDN N° 08695317</t>
  </si>
  <si>
    <t>CDN N° 08695315</t>
  </si>
  <si>
    <t>CDN N° 08693613</t>
  </si>
  <si>
    <t>CDN N° 08693604</t>
  </si>
  <si>
    <t>CDN N° 08693511</t>
  </si>
  <si>
    <t>CDN N° 08684020</t>
  </si>
  <si>
    <t>CDN N° 08691718</t>
  </si>
  <si>
    <t>CDN N° 08691717</t>
  </si>
  <si>
    <t>CDN N° 08691719</t>
  </si>
  <si>
    <t>CDN N° 08691801</t>
  </si>
  <si>
    <t>CDN N° 08691720</t>
  </si>
  <si>
    <t>CDN N° 08691707</t>
  </si>
  <si>
    <t>CDN N° 08691708</t>
  </si>
  <si>
    <t>CDN N° 08691706</t>
  </si>
  <si>
    <t>CDN N° 08690120</t>
  </si>
  <si>
    <t>CDN N° 08690118</t>
  </si>
  <si>
    <t>CDN N° 08690119</t>
  </si>
  <si>
    <t>CDN N° 08688910</t>
  </si>
  <si>
    <t>CDN N° 08684108</t>
  </si>
  <si>
    <t>CDN N° 08684107</t>
  </si>
  <si>
    <t>CDN N° 08684106</t>
  </si>
  <si>
    <t>CDN N° 08682320</t>
  </si>
  <si>
    <t>CDN N° 08690115</t>
  </si>
  <si>
    <t>CDN N° 08690114</t>
  </si>
  <si>
    <t>CDN N° 08682405</t>
  </si>
  <si>
    <t>CDN N° 08682401</t>
  </si>
  <si>
    <t>CDN N° 08688914</t>
  </si>
  <si>
    <t>CDN N° 08689002</t>
  </si>
  <si>
    <t>CDN N° 08682301</t>
  </si>
  <si>
    <t>CDN N° 08689009</t>
  </si>
  <si>
    <t>CDN N° 08688919</t>
  </si>
  <si>
    <t>CDN N° 08689001</t>
  </si>
  <si>
    <t>CDN N° 08688918</t>
  </si>
  <si>
    <t>CDN N° 08688916</t>
  </si>
  <si>
    <t>CDN N° 08688920</t>
  </si>
  <si>
    <t>CDN N° 08688915</t>
  </si>
  <si>
    <t>CDN N° 08688904</t>
  </si>
  <si>
    <t>CDN N° 08686809</t>
  </si>
  <si>
    <t>CDN N° 08679811</t>
  </si>
  <si>
    <t>CDN N° 08679814</t>
  </si>
  <si>
    <t>CDN N° 08682302</t>
  </si>
  <si>
    <t>CDN N° 08679813</t>
  </si>
  <si>
    <t>CDN N° 08672808</t>
  </si>
  <si>
    <t>CDN N° 08672809</t>
  </si>
  <si>
    <t>CDN N° 08672810</t>
  </si>
  <si>
    <t>CDN N° 08672804</t>
  </si>
  <si>
    <t>CDN N° 08682216</t>
  </si>
  <si>
    <t>CDN N° 08679810</t>
  </si>
  <si>
    <t>Cta.Cte MN 00-068-375266</t>
  </si>
  <si>
    <t xml:space="preserve">BANCO DE LA NACION </t>
  </si>
  <si>
    <t>Cta.Cte MN 410200606490</t>
  </si>
  <si>
    <t>BANCO COMERCIO</t>
  </si>
  <si>
    <t>Cta.Cte MN 0008091382</t>
  </si>
  <si>
    <t>Cta.Cte MN 000921714297</t>
  </si>
  <si>
    <t>BANCO PICHINCHA</t>
  </si>
  <si>
    <t>Cta.Cte.MN. 000-2258650</t>
  </si>
  <si>
    <t>BANCO SCOTIABANK</t>
  </si>
  <si>
    <t>Cta.Cte.MN. 00-000-329541</t>
  </si>
  <si>
    <t xml:space="preserve">BANCO DE LA NACION  </t>
  </si>
  <si>
    <t>Cta.Cte.MN. 001034393001</t>
  </si>
  <si>
    <t>Cta.Cte. ME 000-1458942</t>
  </si>
  <si>
    <t>Cta.Cte. MN 000-3152227</t>
  </si>
  <si>
    <t>Cta.Cte. MN. 000-3141187</t>
  </si>
  <si>
    <t>Cta.Cte.MN 200-0010323877</t>
  </si>
  <si>
    <t>INTERBANK</t>
  </si>
  <si>
    <t>Cta.Cte. MN. 100-0007774712</t>
  </si>
  <si>
    <t>Cta.Cte.MN 200127005</t>
  </si>
  <si>
    <t>CITIBANK</t>
  </si>
  <si>
    <t>Cta.Cte. MN. 007000060964</t>
  </si>
  <si>
    <t xml:space="preserve">Cta.Cte. MN. 0000-874884    </t>
  </si>
  <si>
    <t xml:space="preserve">Cta.Cte. MN. 0000-228672     </t>
  </si>
  <si>
    <t xml:space="preserve">Cta.Cte. MN. 0000-178063  </t>
  </si>
  <si>
    <t>Cta.Cte. MN. 0000-164534</t>
  </si>
  <si>
    <t>Cta.Cte. MN  00-068-329795</t>
  </si>
  <si>
    <t>Cta.Cte. MN 00-000-870722</t>
  </si>
  <si>
    <t>Cta.Cte. MN  00-000-649783</t>
  </si>
  <si>
    <t>Cta.Cte. ME 00-006-035724</t>
  </si>
  <si>
    <t xml:space="preserve">Cta.Cte. MN. 0000-215783  </t>
  </si>
  <si>
    <t xml:space="preserve">Cta.Cte. MN. 0-068-324238  </t>
  </si>
  <si>
    <t>Cta.Cte. MN 191-0780214-0-48</t>
  </si>
  <si>
    <t>BANCO DE CREDITO</t>
  </si>
  <si>
    <t>Cta.Cte. MN. 191-0798416-0-06</t>
  </si>
  <si>
    <t>Cta.Aho. MN  0011 661-000200030561- 61</t>
  </si>
  <si>
    <t>BANCO CONTINENTAL</t>
  </si>
  <si>
    <t>Cta.Cte. MN. 0011-0661-0100001009-68</t>
  </si>
  <si>
    <t xml:space="preserve">  :   057  SUPERINTENDENCIA NACIONAL DE ADUANAS Y DE ADMINISTRACIÓN TRIBUTARIA</t>
  </si>
  <si>
    <t>Las Cuentas en Dólares se muestran al cambio en soles utilizando el TC de la fecha de cierre al 31/12/2020 (3,618) y al 30 de junio de 2021 (3,849)</t>
  </si>
  <si>
    <t>DOLARES AMERIC.</t>
  </si>
  <si>
    <t>00-068-000430</t>
  </si>
  <si>
    <t>1231 - PROINVERSIÓN</t>
  </si>
  <si>
    <t>00-068-317010</t>
  </si>
  <si>
    <t>00-068-374839</t>
  </si>
  <si>
    <t>04/01/2013</t>
  </si>
  <si>
    <t>00-068-324149</t>
  </si>
  <si>
    <t>00-000-644153</t>
  </si>
  <si>
    <t>23/07/2007</t>
  </si>
  <si>
    <t>00-068-028728</t>
  </si>
  <si>
    <t>20/08/2010</t>
  </si>
  <si>
    <t>06-000-035104</t>
  </si>
  <si>
    <t>0011-0661-69-0200035121</t>
  </si>
  <si>
    <t>0011-0661-69-0200035423</t>
  </si>
  <si>
    <t>0011-0661-66-0200035113</t>
  </si>
  <si>
    <t>0011-0661-62-0200035105</t>
  </si>
  <si>
    <t xml:space="preserve">  :   055 AGENCIA DE PROMOCIÓN DE LA INVERSIÓN PRIVADA</t>
  </si>
  <si>
    <r>
      <rPr>
        <u/>
        <sz val="9"/>
        <rFont val="Arial"/>
        <family val="2"/>
      </rPr>
      <t>2</t>
    </r>
    <r>
      <rPr>
        <sz val="9"/>
        <rFont val="Arial"/>
        <family val="2"/>
      </rPr>
      <t>/ Para el año 2021, mediante Oficio Nº 1740-2021-EF/52.06, los Euros se monetizó a Soles en su equivalente a US$</t>
    </r>
  </si>
  <si>
    <t>06-068-002441</t>
  </si>
  <si>
    <t>012 OGIP</t>
  </si>
  <si>
    <t xml:space="preserve">           BID Nº 4428/OC- PE</t>
  </si>
  <si>
    <t>00-068-383269</t>
  </si>
  <si>
    <t>06-068-002468</t>
  </si>
  <si>
    <t xml:space="preserve">           BID Nº 3214/OC- PE</t>
  </si>
  <si>
    <t>00-068-383277</t>
  </si>
  <si>
    <r>
      <rPr>
        <sz val="9"/>
        <color theme="0"/>
        <rFont val="Arial"/>
        <family val="2"/>
      </rPr>
      <t>´</t>
    </r>
    <r>
      <rPr>
        <sz val="9"/>
        <rFont val="Arial"/>
        <family val="2"/>
      </rPr>
      <t>00068367328</t>
    </r>
  </si>
  <si>
    <t>001649-SECRETARIA TECNICA DEL CONSEJO FISCAL</t>
  </si>
  <si>
    <t>2012</t>
  </si>
  <si>
    <t>009</t>
  </si>
  <si>
    <t xml:space="preserve">    - PAGO DE REMUNERACIONES</t>
  </si>
  <si>
    <t>2018</t>
  </si>
  <si>
    <t>0068-376572</t>
  </si>
  <si>
    <t xml:space="preserve">    - CUENTA ESPECIAL- EJEC. CARTAS FIANZAS</t>
  </si>
  <si>
    <t>2013</t>
  </si>
  <si>
    <t>0068-331633</t>
  </si>
  <si>
    <t xml:space="preserve">    - RETENCIONES 10%- LEY 28015 ART 21</t>
  </si>
  <si>
    <t>0068-313953</t>
  </si>
  <si>
    <t>US$</t>
  </si>
  <si>
    <t>N° 120704-0357-03-00-00-00-03 MEF-DGETP-VISTA- DESEMBOLSO BANCO MUNDIAL                            </t>
  </si>
  <si>
    <t>Banco Central de Reserva del Perú</t>
  </si>
  <si>
    <t>002  ADMINISTRACION DE LA DEUDA</t>
  </si>
  <si>
    <t>EUROS</t>
  </si>
  <si>
    <t>N° 06-000-032768 MEF-DGETP- COBERTURA                         </t>
  </si>
  <si>
    <r>
      <t xml:space="preserve">US$ </t>
    </r>
    <r>
      <rPr>
        <u/>
        <sz val="9"/>
        <rFont val="Arial"/>
        <family val="2"/>
      </rPr>
      <t xml:space="preserve"> </t>
    </r>
    <r>
      <rPr>
        <b/>
        <u/>
        <sz val="9"/>
        <rFont val="Arial"/>
        <family val="2"/>
      </rPr>
      <t>2</t>
    </r>
    <r>
      <rPr>
        <b/>
        <sz val="9"/>
        <rFont val="Arial"/>
        <family val="2"/>
      </rPr>
      <t>/</t>
    </r>
  </si>
  <si>
    <t>N° 120704-0357-01-06-00-00-22 MEF-DGETP-VISTA- DESEMBOLSO KfW                            </t>
  </si>
  <si>
    <t>N° 120704-0357-06-00-00-00-03 MEF-DGETP-VISTA- DESEMBOLSO BID                            </t>
  </si>
  <si>
    <t>N° 120704-0357-78-00-00-00-03 MEF-DGETP-VISTA- DESEMBOLSO BONOS  SOBERANOS                            </t>
  </si>
  <si>
    <t>Nº 110401-0357-02-00-00-00-00 MEF-VISTA-DGETP                                             </t>
  </si>
  <si>
    <t>00-068-333334</t>
  </si>
  <si>
    <t>001-ADMINISTRACION GENERAL - DEVOLUCIONES DE VIATICOS</t>
  </si>
  <si>
    <t>OTRAS CUENTAS: ENCARGOS</t>
  </si>
  <si>
    <t>00-068-373727</t>
  </si>
  <si>
    <t>001-ADMINISTRACION GENERAL - EJECUCION DE CARTAS FIANZAS POR GARANTIAS</t>
  </si>
  <si>
    <t>0000-871192</t>
  </si>
  <si>
    <t>001-ADMINISTRACION GENERAL - RETENCIONES 10% LEY N° 28015 ART.21</t>
  </si>
  <si>
    <t>0000-871184</t>
  </si>
  <si>
    <t>001-ADMINISTRACION GENERAL - DONACIONES OGA-PASA</t>
  </si>
  <si>
    <t>0005-142989</t>
  </si>
  <si>
    <t>MINISTERIO DE ECONOMIA Y FINANZAS D. LEG. 940</t>
  </si>
  <si>
    <t>6000-032598</t>
  </si>
  <si>
    <t>6000-029058</t>
  </si>
  <si>
    <t>001-ADMINISTRACION GENERAL - COM. GESTION D.S. 195-EF CADIC - ADICIONAL</t>
  </si>
  <si>
    <t>001-ADMINISTRACION GENERAL - COMISION DE GESTION D.S. 195-EF CADIC</t>
  </si>
  <si>
    <t>0000-299723</t>
  </si>
  <si>
    <t>001-ADMINISTRACIÓN GENERAL - ENDEUDAMIENTO  INTERNO</t>
  </si>
  <si>
    <t>2. RECURSOS DIRECTAMENTE RECAUDADOS</t>
  </si>
  <si>
    <t xml:space="preserve">001-ADMINISTRACIÓN GENERAL - RDR - CUT </t>
  </si>
  <si>
    <t>0068-314224</t>
  </si>
  <si>
    <t>001-ADMINISTRACION GENERAL - COMISION DE GESTION - CADIC</t>
  </si>
  <si>
    <t>0000-283290</t>
  </si>
  <si>
    <t>001-ADMINISTRACIÓN GENERAL - TRIB. FISCAL - FONDOS SUJETO A RESTRICCIONES</t>
  </si>
  <si>
    <t>001-ADMINISTRACION GENERAL - RDR D.S. 195-2001-EF</t>
  </si>
  <si>
    <t>001-ADMINISTRACIÓN GENERAL</t>
  </si>
  <si>
    <t xml:space="preserve">  :   009 MINISTERIO DE ECONOMIA Y FINANZAS</t>
  </si>
  <si>
    <t xml:space="preserve">  :   09 ECONOMIA Y FINANZAS</t>
  </si>
  <si>
    <t>(*) Al 30 de junio de 2021</t>
  </si>
  <si>
    <t>Bachiller en derecho</t>
  </si>
  <si>
    <t>Bachiller</t>
  </si>
  <si>
    <t>Derecho y Ciencias Políticas</t>
  </si>
  <si>
    <t>Zuñiga Ortega Luis Alexander</t>
  </si>
  <si>
    <t>42952078</t>
  </si>
  <si>
    <t>Asistente en Gestión de Catálogos Electrónicos</t>
  </si>
  <si>
    <t>CAS</t>
  </si>
  <si>
    <t>1 - RECURSOS ORDINARIOS</t>
  </si>
  <si>
    <t>001 - PERÚ COMPRAS</t>
  </si>
  <si>
    <t>Ingeniero de Sistemas</t>
  </si>
  <si>
    <t>Ingeniería de Sistemas</t>
  </si>
  <si>
    <t>Zuñiga Arenas Yourguen Alexander</t>
  </si>
  <si>
    <t>43547817</t>
  </si>
  <si>
    <t>Analista en Administración de Sistemas</t>
  </si>
  <si>
    <t>Titulo Profesional</t>
  </si>
  <si>
    <t>Ingeniería</t>
  </si>
  <si>
    <t>Zevallos Salazar Josias</t>
  </si>
  <si>
    <t>47280595</t>
  </si>
  <si>
    <t>Analista de Desarrollo</t>
  </si>
  <si>
    <t>Asistente en Desarrollo de Sistemas</t>
  </si>
  <si>
    <t>Químico Farmacéutico</t>
  </si>
  <si>
    <t>Farmacia y Bioquímica</t>
  </si>
  <si>
    <t>Zavalaga Minaya Jan Karlo</t>
  </si>
  <si>
    <t>29648083</t>
  </si>
  <si>
    <t>Especialista en Subasta Inversa</t>
  </si>
  <si>
    <t>Bachiller en Comunicación Social</t>
  </si>
  <si>
    <t>Comunicador</t>
  </si>
  <si>
    <t>Zapata Pratto Conrado Axel</t>
  </si>
  <si>
    <t>07977761</t>
  </si>
  <si>
    <t>Comunicador Audiovisual</t>
  </si>
  <si>
    <t>Profesional en Administración Hotelera</t>
  </si>
  <si>
    <t>Administración Hotelera</t>
  </si>
  <si>
    <t>Zamalloa Petit Monica Lucero</t>
  </si>
  <si>
    <t>10734273</t>
  </si>
  <si>
    <t>Licenciada en Administracion de Negocios Internacionales</t>
  </si>
  <si>
    <t>Administrador</t>
  </si>
  <si>
    <t>Yen Chia Helen Milen</t>
  </si>
  <si>
    <t>44582834</t>
  </si>
  <si>
    <t>Coordinador de Logística</t>
  </si>
  <si>
    <t>Economista</t>
  </si>
  <si>
    <t>Wong Pinche Adriano</t>
  </si>
  <si>
    <t>09458652</t>
  </si>
  <si>
    <t>Especialista en Ejecución de Inversión Pública</t>
  </si>
  <si>
    <t>Técnico en Informatica</t>
  </si>
  <si>
    <t>Titulo Técnico</t>
  </si>
  <si>
    <t>Informatica</t>
  </si>
  <si>
    <t>Villegas Castillo Romny Daniel</t>
  </si>
  <si>
    <t>002273186</t>
  </si>
  <si>
    <t>Técnico en Soporte Informático</t>
  </si>
  <si>
    <t>Tecnico en Informatica</t>
  </si>
  <si>
    <t>Licenciada en Ciencias de la Comunicación</t>
  </si>
  <si>
    <t>Villegas Arteaga Janeth Yovani</t>
  </si>
  <si>
    <t>43526788</t>
  </si>
  <si>
    <t>Asistenta en Homologación</t>
  </si>
  <si>
    <t>Bachiller en Ciencias Industrias Alimentarias</t>
  </si>
  <si>
    <t>Ciencias Industrias Alimentarias</t>
  </si>
  <si>
    <t>Villaverde Salcedo Luz Veronica</t>
  </si>
  <si>
    <t>40515824</t>
  </si>
  <si>
    <t>Analista de Estructuración de Ficha Producto</t>
  </si>
  <si>
    <t>Villamar Torres Victor Fabian</t>
  </si>
  <si>
    <t>09310917</t>
  </si>
  <si>
    <t>Técnico Administrativo</t>
  </si>
  <si>
    <t>Vidal Meza Myerlen Magnolia</t>
  </si>
  <si>
    <t>42173707</t>
  </si>
  <si>
    <t>Técnico Administrativo en Gestión de Catálogos Electrónicos</t>
  </si>
  <si>
    <t>Licenciado en Administración</t>
  </si>
  <si>
    <t>Administración</t>
  </si>
  <si>
    <t>Vertiz Cabezas Jorge Arturo</t>
  </si>
  <si>
    <t>09078161</t>
  </si>
  <si>
    <t>Coordinador de Planeamiento y Presupuesto</t>
  </si>
  <si>
    <t>Vergara Sanchez Angela</t>
  </si>
  <si>
    <t>20114073</t>
  </si>
  <si>
    <t>Especialista en Gestión de Catálogos Electrónicos</t>
  </si>
  <si>
    <t>Abogado</t>
  </si>
  <si>
    <t>Derecho</t>
  </si>
  <si>
    <t>Vega Infante Angelo Omar</t>
  </si>
  <si>
    <t>72859812</t>
  </si>
  <si>
    <t>Asistente en Atención al Usuario</t>
  </si>
  <si>
    <t>Vasquez Saenz Erik Paul</t>
  </si>
  <si>
    <t>43277071</t>
  </si>
  <si>
    <t>Ingeniero Industrial</t>
  </si>
  <si>
    <t>Ingeniería Industrial</t>
  </si>
  <si>
    <t>Vasquez Noblecilla Jorge Eduardo Jesus</t>
  </si>
  <si>
    <t>41876285</t>
  </si>
  <si>
    <t>Especialista en Modernización</t>
  </si>
  <si>
    <t>Ingeniero de Sistemas y Computo</t>
  </si>
  <si>
    <t>Vasquez Jimenez Gianire Guissell</t>
  </si>
  <si>
    <t>45230872</t>
  </si>
  <si>
    <t>Analista en Base de Datos</t>
  </si>
  <si>
    <t>Ingeniero</t>
  </si>
  <si>
    <t>Ingeniería Económica y Empresarial</t>
  </si>
  <si>
    <t>Vasquez Gutierrez Diego Fernando</t>
  </si>
  <si>
    <t>48318946</t>
  </si>
  <si>
    <t>Auxiliar en Planeamiento y Presupuesto</t>
  </si>
  <si>
    <t>Ciencias de la Comunicación</t>
  </si>
  <si>
    <t>Vasquez Chumacero Ines Helena</t>
  </si>
  <si>
    <t>45193602</t>
  </si>
  <si>
    <t>Técnico en Gestión de Catalogos Electrónicos</t>
  </si>
  <si>
    <t>Bachiller en Contabilidad</t>
  </si>
  <si>
    <t>Vasconcelos Romero Flor Del Rosario</t>
  </si>
  <si>
    <t>46058106</t>
  </si>
  <si>
    <t>Licenciada en Administracion y Marketing</t>
  </si>
  <si>
    <t>Vargas Tipula Yeny Liliana</t>
  </si>
  <si>
    <t>46500631</t>
  </si>
  <si>
    <t>Licenciado en Administracion</t>
  </si>
  <si>
    <t>Vargas Fernandez Genaro Leonardo</t>
  </si>
  <si>
    <t>10726580</t>
  </si>
  <si>
    <t>Especialista en Implementación de Catálogos Electrónicos</t>
  </si>
  <si>
    <t>Ingeniero Estadístico</t>
  </si>
  <si>
    <t>Ingeniería Estadística</t>
  </si>
  <si>
    <t>Vargas Del Pozo Luis Felipe</t>
  </si>
  <si>
    <t>40333446</t>
  </si>
  <si>
    <t>Asistente en Estudios</t>
  </si>
  <si>
    <t>Licendiado en Administración</t>
  </si>
  <si>
    <t>Valera Cabanillas Linda Edita</t>
  </si>
  <si>
    <t>44201533</t>
  </si>
  <si>
    <t>Especialista en Contrataciones</t>
  </si>
  <si>
    <t>Especialista en Adquisiciones</t>
  </si>
  <si>
    <t>Comunicador Social</t>
  </si>
  <si>
    <t>Valenzuela Del Villar Gabriel</t>
  </si>
  <si>
    <t>42286622</t>
  </si>
  <si>
    <t>Asistente en Comunicación Digital</t>
  </si>
  <si>
    <t>Ingeniería Industrial y de Sistemas</t>
  </si>
  <si>
    <t>Valentin Cajas Kenly Augusto</t>
  </si>
  <si>
    <t>22508507</t>
  </si>
  <si>
    <t>Coordinador de Homologación</t>
  </si>
  <si>
    <t>Bachiller en Ingenieria de Sistemas</t>
  </si>
  <si>
    <t>Ingenieria de Sistemas</t>
  </si>
  <si>
    <t>Valdivia Paredes Andrea Cecilia</t>
  </si>
  <si>
    <t>43405833</t>
  </si>
  <si>
    <t xml:space="preserve">Derecho </t>
  </si>
  <si>
    <t>Valdivia Cardenas Ethel Guadalupe</t>
  </si>
  <si>
    <t>09987861</t>
  </si>
  <si>
    <t>Asistente Administrativo</t>
  </si>
  <si>
    <t>Licenciada en Administracion de Empresas</t>
  </si>
  <si>
    <t>Valdiglesias Garzon Yuri</t>
  </si>
  <si>
    <t>10666315</t>
  </si>
  <si>
    <t>Asesor</t>
  </si>
  <si>
    <t>Uribe Godoy Dajanna Stephany</t>
  </si>
  <si>
    <t>70010569</t>
  </si>
  <si>
    <t>Analista de Consultas</t>
  </si>
  <si>
    <t>Uriarte Espejo Ursula Paulina</t>
  </si>
  <si>
    <t>40703425</t>
  </si>
  <si>
    <t>Coordinadora de Compras Corporativas y Encargos</t>
  </si>
  <si>
    <t>Ingeniero de Computación y Sistemas</t>
  </si>
  <si>
    <t>Ubillus Valdiviezo Catterin America</t>
  </si>
  <si>
    <t>46683124</t>
  </si>
  <si>
    <t>Especialista en Desarrollo de Sistemas</t>
  </si>
  <si>
    <t>Economía</t>
  </si>
  <si>
    <t>Tinajeros Arce Giselle Rossana</t>
  </si>
  <si>
    <t>41215942</t>
  </si>
  <si>
    <t>Especialista en Compras Corporativas y Encargos</t>
  </si>
  <si>
    <t>Bachiller en Estadística</t>
  </si>
  <si>
    <t>Estadística</t>
  </si>
  <si>
    <t>Timoteo Jacinto Gianina Rossmery</t>
  </si>
  <si>
    <t>40267373</t>
  </si>
  <si>
    <t>Bachiller en Ciencias Administrativas</t>
  </si>
  <si>
    <t>Ciencias Administrativas</t>
  </si>
  <si>
    <t>Tejeda Pachao Alejandro Remi</t>
  </si>
  <si>
    <t>41876320</t>
  </si>
  <si>
    <t>Bachiller en Admnistarcion y negocios Internacionales</t>
  </si>
  <si>
    <t>Administracion y Negocios Internacionales|</t>
  </si>
  <si>
    <t>Tamayo Garcia Cesar Rodrigo</t>
  </si>
  <si>
    <t>40350902</t>
  </si>
  <si>
    <t>Técnico de Seguimiento de Uso de Instrumentos</t>
  </si>
  <si>
    <t>Contador Publico</t>
  </si>
  <si>
    <t>Contador</t>
  </si>
  <si>
    <t>Sullon Otero Cinthya Vanessa</t>
  </si>
  <si>
    <t>41781739</t>
  </si>
  <si>
    <t>Asistenta en Implementación de Catálogos Electrónicos</t>
  </si>
  <si>
    <t>Técnica Administrativa en Gestión de Catálogos Electrónicos</t>
  </si>
  <si>
    <t>Su Gaspar Adolfo Kuen Yau</t>
  </si>
  <si>
    <t>42481979</t>
  </si>
  <si>
    <t>Especialista Legal</t>
  </si>
  <si>
    <t>Administracion de Negocios</t>
  </si>
  <si>
    <t>Soto Torres Maria Claudia</t>
  </si>
  <si>
    <t>46888043</t>
  </si>
  <si>
    <t>Soto Carrillo Rosa Karin</t>
  </si>
  <si>
    <t>09986532</t>
  </si>
  <si>
    <t>Especialista de Estructura de Ficha Producto</t>
  </si>
  <si>
    <t>Administracion</t>
  </si>
  <si>
    <t>Sosa Pariona Luis Enrique</t>
  </si>
  <si>
    <t>70410769</t>
  </si>
  <si>
    <t>Asistente en Implementación de Catálogos Electrónicos</t>
  </si>
  <si>
    <t>Tecnico Operativo en Soporte y Mantenimiento de Equipos de Computacion</t>
  </si>
  <si>
    <t>Técnico Operativo en Soporte y Mantenimiento de Equipos de Computación</t>
  </si>
  <si>
    <t>Solsol Lachi Rossy Daniella Stefany</t>
  </si>
  <si>
    <t>47802907</t>
  </si>
  <si>
    <t>Técnico en Soporte de Sistemas</t>
  </si>
  <si>
    <t>Solari Navarro Lily</t>
  </si>
  <si>
    <t>07945379</t>
  </si>
  <si>
    <t>Licenciada en Turismo</t>
  </si>
  <si>
    <t>Turismo y Hoteleria</t>
  </si>
  <si>
    <t>Simon Vargas Diana Fiorella</t>
  </si>
  <si>
    <t>45744501</t>
  </si>
  <si>
    <t>Licenciado en Administración de Empresas</t>
  </si>
  <si>
    <t>Administración de Empresas</t>
  </si>
  <si>
    <t>Semorile Chau Manuel Felipe</t>
  </si>
  <si>
    <t>07482289</t>
  </si>
  <si>
    <t>Director de la Dirección de Análisis de Mercado</t>
  </si>
  <si>
    <t>Bachiller en Turismo y Hoteleria</t>
  </si>
  <si>
    <t>Sembrera Castillo Lilian</t>
  </si>
  <si>
    <t>48274626</t>
  </si>
  <si>
    <t>Técnica Administrativa</t>
  </si>
  <si>
    <t>Scattolon Ortega Lina Fiorella</t>
  </si>
  <si>
    <t>09913453</t>
  </si>
  <si>
    <t>Especialista en Control Previo</t>
  </si>
  <si>
    <t>Ingeniero Economista</t>
  </si>
  <si>
    <t>Ingeniería Económica</t>
  </si>
  <si>
    <t>Saravia Ortiz Francisco Javier</t>
  </si>
  <si>
    <t>42129299</t>
  </si>
  <si>
    <t>Especialista en Estudios</t>
  </si>
  <si>
    <t>Licenciada en Administracion</t>
  </si>
  <si>
    <t>Santiago Ramos Janeth Mayerin</t>
  </si>
  <si>
    <t>47674037</t>
  </si>
  <si>
    <t>Licenciado en Economía</t>
  </si>
  <si>
    <t>Sante Villegas Yonel Omar</t>
  </si>
  <si>
    <t>40160248</t>
  </si>
  <si>
    <t>Coordinador de Implementación de Catálogos Electrónicos</t>
  </si>
  <si>
    <t>Sandoval Flores Zayda Isabel</t>
  </si>
  <si>
    <t>41316818</t>
  </si>
  <si>
    <t>Sanchez Niño Luis Alberto</t>
  </si>
  <si>
    <t>09926578</t>
  </si>
  <si>
    <t>Coordinador de Estructuración de Ficha Producto para Cátalogos Electrónicos de Acuerdos Marco</t>
  </si>
  <si>
    <t>Estudios Universitarios de Administracion</t>
  </si>
  <si>
    <t>Estudios de Administración</t>
  </si>
  <si>
    <t>Sanchez Gonzales Jose Luis</t>
  </si>
  <si>
    <t>09574825</t>
  </si>
  <si>
    <t>Técnico en Mantenimiento y Servicios Generales</t>
  </si>
  <si>
    <t>Salazar Chavez Ricardo Julio</t>
  </si>
  <si>
    <t>07827744</t>
  </si>
  <si>
    <t>Licenciado en Administracion de Emprresas</t>
  </si>
  <si>
    <t>Salazar Barrera Lorena Fiorella</t>
  </si>
  <si>
    <t>45892320</t>
  </si>
  <si>
    <t>Analista en Contrataciones</t>
  </si>
  <si>
    <t>Asistente en Contrataciones</t>
  </si>
  <si>
    <t>Bachiller en Administracion</t>
  </si>
  <si>
    <t>Salazar Ayala Cristofer Morris</t>
  </si>
  <si>
    <t>70340948</t>
  </si>
  <si>
    <t>Analista en Gestión de Catálogos Electrónicos</t>
  </si>
  <si>
    <t>Ingenieria Industrial</t>
  </si>
  <si>
    <t>Salas Palo Kelly Libertad</t>
  </si>
  <si>
    <t>70435650</t>
  </si>
  <si>
    <t>Asistente de Homologación</t>
  </si>
  <si>
    <t>Licenciado en Periodismo</t>
  </si>
  <si>
    <t>Periodismo</t>
  </si>
  <si>
    <t>Salas Morales Ana Gabriela</t>
  </si>
  <si>
    <t>08665851</t>
  </si>
  <si>
    <t>Especialista en Marketing y Protocolo</t>
  </si>
  <si>
    <t>Licenciado en Investigación Operativa</t>
  </si>
  <si>
    <t>Investigación Operativa</t>
  </si>
  <si>
    <t>Salas Meza Neil Javier</t>
  </si>
  <si>
    <t>09373471</t>
  </si>
  <si>
    <t>Especialista en Acuerdos Marco</t>
  </si>
  <si>
    <t xml:space="preserve">Ingeniero  de Sistema </t>
  </si>
  <si>
    <t>Saca Morales Frederich Roberto</t>
  </si>
  <si>
    <t>43825683</t>
  </si>
  <si>
    <t>Coordinador en Desarrollo de Sistemas</t>
  </si>
  <si>
    <t>Abogada</t>
  </si>
  <si>
    <t>Sabogal Carbajal Maria Elena</t>
  </si>
  <si>
    <t>02872280</t>
  </si>
  <si>
    <t>Analista en Recursos Humanos</t>
  </si>
  <si>
    <t>Bachiller en Ingenieria Empresarial y de sistemas</t>
  </si>
  <si>
    <t>Ingenieria Empresarial y de Sietemas</t>
  </si>
  <si>
    <t>Rumiche Chávez Gonzalo Juniors</t>
  </si>
  <si>
    <t>41142955</t>
  </si>
  <si>
    <t>Asistente de Generación de Información Estructurada</t>
  </si>
  <si>
    <t>Ruiz Santa Maria Jorge Augusto</t>
  </si>
  <si>
    <t>07220826</t>
  </si>
  <si>
    <t>Chofer I</t>
  </si>
  <si>
    <t>Ruiz Casapia Rolf Erland</t>
  </si>
  <si>
    <t>40280196</t>
  </si>
  <si>
    <t>Bachiller en Ciencias Ingenieria en Gestion Empresarial</t>
  </si>
  <si>
    <t>Ciencias Ingenieria en Gestion Empresarial</t>
  </si>
  <si>
    <t>Rosillo Vasquez Wendy Teresa</t>
  </si>
  <si>
    <t>48441816</t>
  </si>
  <si>
    <t>Rosell Rosa Weena</t>
  </si>
  <si>
    <t>49020887</t>
  </si>
  <si>
    <t>Analista en Compras Corporativas</t>
  </si>
  <si>
    <t>Asistenta en Compras Corporativas y Encargos</t>
  </si>
  <si>
    <t>Rojas Sanchez Danny Vanesa</t>
  </si>
  <si>
    <t>09679696</t>
  </si>
  <si>
    <t>Técnico Administrativo en Implementación de Catálogos Electrónicos</t>
  </si>
  <si>
    <t>Licenciado en Administracion de Empresas</t>
  </si>
  <si>
    <t>Rojas Panduro Kevin Accel</t>
  </si>
  <si>
    <t>72793850</t>
  </si>
  <si>
    <t>Asistente de Estructura de Ficha Producto</t>
  </si>
  <si>
    <t>Bachiller en Economia</t>
  </si>
  <si>
    <t>Rojas Luzquiños Elizabeth Miriam</t>
  </si>
  <si>
    <t>45492516</t>
  </si>
  <si>
    <t>Rojas Lopez Vanesa Ines</t>
  </si>
  <si>
    <t>42285671</t>
  </si>
  <si>
    <t>Especialista en Operaciones</t>
  </si>
  <si>
    <t>Rojas Acosta Jhonny Paul</t>
  </si>
  <si>
    <t>05409626</t>
  </si>
  <si>
    <t>Especialista en Procedimientos de Selección</t>
  </si>
  <si>
    <t>Ingeniero Textil</t>
  </si>
  <si>
    <t>Rodriguez Zavala Rossi Milagros</t>
  </si>
  <si>
    <t>40655413</t>
  </si>
  <si>
    <t>Especialista de Homologación</t>
  </si>
  <si>
    <t>Rodriguez Villa Patricia Silvana</t>
  </si>
  <si>
    <t>43514897</t>
  </si>
  <si>
    <t>Rodriguez Alvan Alejandro</t>
  </si>
  <si>
    <t>40372633</t>
  </si>
  <si>
    <t>Secundaria Completa</t>
  </si>
  <si>
    <t>Secundaria</t>
  </si>
  <si>
    <t>Rivera Tordoya Jhancis Sergio</t>
  </si>
  <si>
    <t>46215485</t>
  </si>
  <si>
    <t>Auxiliar Administrativo</t>
  </si>
  <si>
    <t>Economia</t>
  </si>
  <si>
    <t>Rivera Peña Vanessa Lisbeth</t>
  </si>
  <si>
    <t>45781911</t>
  </si>
  <si>
    <t>Contador Público</t>
  </si>
  <si>
    <t>Rivas Reyes Becqui Nelly</t>
  </si>
  <si>
    <t>06658409</t>
  </si>
  <si>
    <t>Tesorero</t>
  </si>
  <si>
    <t>Contador publico</t>
  </si>
  <si>
    <t>Rios Salcedo Freddy Giovanni</t>
  </si>
  <si>
    <t>25810639</t>
  </si>
  <si>
    <t>Riega Balarezo Andres Fernando</t>
  </si>
  <si>
    <t>73038835</t>
  </si>
  <si>
    <t>Reyes Soto Miriam Socorro</t>
  </si>
  <si>
    <t>46388754</t>
  </si>
  <si>
    <t>Analista Legal</t>
  </si>
  <si>
    <t>Tecnico en Diseño Grafico</t>
  </si>
  <si>
    <t>Técnico En Diseño Gráfico</t>
  </si>
  <si>
    <t>Técnico en Diseño Gráfico</t>
  </si>
  <si>
    <t>Reyes Plasencia Diana Magaly</t>
  </si>
  <si>
    <t>43327691</t>
  </si>
  <si>
    <t>Asistenta en Diseño y Material Promocional</t>
  </si>
  <si>
    <t>Ingeniero Industrial y de Sistemas</t>
  </si>
  <si>
    <t>Reto Quintanilla Angel Fabian</t>
  </si>
  <si>
    <t>03690163</t>
  </si>
  <si>
    <t>Jefe de la Oficina de Planeamiento y Presupuesto</t>
  </si>
  <si>
    <t>Licenciada en Administración</t>
  </si>
  <si>
    <t>Reto Del Castillo Maria Del Rosario</t>
  </si>
  <si>
    <t>70670876</t>
  </si>
  <si>
    <t>Analista en Compras Corporativas y Encargos</t>
  </si>
  <si>
    <t>Ingeniera Economica</t>
  </si>
  <si>
    <t>Ramos Lopez Fiorella Ivonne</t>
  </si>
  <si>
    <t>43810083</t>
  </si>
  <si>
    <t>Ramirez Moreno Ricardo Francisco</t>
  </si>
  <si>
    <t>25837383</t>
  </si>
  <si>
    <t>Coordinador/a en Contrataciones COVID-
19</t>
  </si>
  <si>
    <t>Ramirez Delgado Reywens Gilmer</t>
  </si>
  <si>
    <t>43178069</t>
  </si>
  <si>
    <t>Quimico Farmaceutico y Bioquimico</t>
  </si>
  <si>
    <t>Quimica</t>
  </si>
  <si>
    <t>Quispe Silvera Ena Patricia</t>
  </si>
  <si>
    <t>09858519</t>
  </si>
  <si>
    <t>Especialista de Estandarización</t>
  </si>
  <si>
    <t>Técnico en Administración</t>
  </si>
  <si>
    <t>Prado Azaña Javier</t>
  </si>
  <si>
    <t>44467629</t>
  </si>
  <si>
    <t>Asistente en Ejecución Contractual</t>
  </si>
  <si>
    <t>Potokar Orihuela Patricia Elizabeth</t>
  </si>
  <si>
    <t>46486699</t>
  </si>
  <si>
    <t>Especialista en ejecución contractual</t>
  </si>
  <si>
    <t>Licenciado en Investigacion Operativa</t>
  </si>
  <si>
    <t>Portocarrero Valdiglesias Williams</t>
  </si>
  <si>
    <t>41381649</t>
  </si>
  <si>
    <t>Computacion E Informatica</t>
  </si>
  <si>
    <t>Portales Huaman Walter Adriano</t>
  </si>
  <si>
    <t>43386019</t>
  </si>
  <si>
    <t>Auxiliar en Trámite Documentario</t>
  </si>
  <si>
    <t>Polo Martinez Marco Antonio</t>
  </si>
  <si>
    <t>10144780</t>
  </si>
  <si>
    <t>Licenciada en Negocios Internacionales</t>
  </si>
  <si>
    <t>Negocios Internacionales</t>
  </si>
  <si>
    <t>Polanco Huaccha Ivonne Marylin</t>
  </si>
  <si>
    <t>43020440</t>
  </si>
  <si>
    <t>Pizarro Silva Roxana</t>
  </si>
  <si>
    <t>47108415</t>
  </si>
  <si>
    <t>Analista en Implementación de Catálogos Electrónicos</t>
  </si>
  <si>
    <t>Pierrend Alvarez Ingrid Zarela</t>
  </si>
  <si>
    <t>25799128</t>
  </si>
  <si>
    <t>Coordinador Financiero</t>
  </si>
  <si>
    <t>Bachiller en Administracion en Turismo</t>
  </si>
  <si>
    <t>Administracion en Turismo</t>
  </si>
  <si>
    <t>Phang Delgado Luciana Ivanoa</t>
  </si>
  <si>
    <t>45449896</t>
  </si>
  <si>
    <t>Perez Ricaldi Gladys Janet</t>
  </si>
  <si>
    <t>43776751</t>
  </si>
  <si>
    <t>Técnico en Administración Bancaria</t>
  </si>
  <si>
    <t>Parra Ascarza Judy Dominique</t>
  </si>
  <si>
    <t>46257962</t>
  </si>
  <si>
    <t>Asistente en Gestión de Catálogo Electrónico</t>
  </si>
  <si>
    <t>Bachiller en Derecho</t>
  </si>
  <si>
    <t>Palomino Plasencia Vannessa Guadalupe</t>
  </si>
  <si>
    <t>42709931</t>
  </si>
  <si>
    <t>Químico Farmacéutico y Bioquímico</t>
  </si>
  <si>
    <t>Ciencias Farmacéuticas y Bioquímica</t>
  </si>
  <si>
    <t>Pachas Tejada Gaby Sandra</t>
  </si>
  <si>
    <t>21867735</t>
  </si>
  <si>
    <t>Bachiller en Ingenieria Industrial</t>
  </si>
  <si>
    <t>Ingenieria</t>
  </si>
  <si>
    <t>Ortega Rojas Carmen Rosario</t>
  </si>
  <si>
    <t>06738442</t>
  </si>
  <si>
    <t>Asistente de Estandarización</t>
  </si>
  <si>
    <t>Derecho y Ciencia Política</t>
  </si>
  <si>
    <t>Ordoñez  Torres Vania</t>
  </si>
  <si>
    <t>46115782</t>
  </si>
  <si>
    <t>Olivares Diaz Pamela Milagros</t>
  </si>
  <si>
    <t>42873495</t>
  </si>
  <si>
    <t>Ñahui Yapias Lisseth Paola</t>
  </si>
  <si>
    <t>70443509</t>
  </si>
  <si>
    <t>Bachiller en Adminnistracion y Negocios Internacionles</t>
  </si>
  <si>
    <t>Nuñez Cordero Alexis</t>
  </si>
  <si>
    <t>73061541</t>
  </si>
  <si>
    <t>Ninahuanca Lopez Stiv Jarvi</t>
  </si>
  <si>
    <t>41437682</t>
  </si>
  <si>
    <t>Neyra Motta Katerina Patricia</t>
  </si>
  <si>
    <t>07635622</t>
  </si>
  <si>
    <t>Analista de Homologación</t>
  </si>
  <si>
    <t>Egresado en Archivos</t>
  </si>
  <si>
    <t>Neyra Huamani Diego Ivan</t>
  </si>
  <si>
    <t>42232944</t>
  </si>
  <si>
    <t>Técnico en Gestión de Archivos</t>
  </si>
  <si>
    <t>Titylo Profesional</t>
  </si>
  <si>
    <t>Neira Banda Francisco Jesus Benito</t>
  </si>
  <si>
    <t>45225972</t>
  </si>
  <si>
    <t>Ingeniero Electrónico</t>
  </si>
  <si>
    <t>Navarro Monroy Hector Fernando</t>
  </si>
  <si>
    <t>42956452</t>
  </si>
  <si>
    <t>Navarro Flores Theany Kristy</t>
  </si>
  <si>
    <t>70872900</t>
  </si>
  <si>
    <t>Asistente de Calidad</t>
  </si>
  <si>
    <t>Bachiller en Ingenieria de Sistemas e Informatica</t>
  </si>
  <si>
    <t>Ingenieria de Sistemas e Informática</t>
  </si>
  <si>
    <t>Muñante Bazan Juan David</t>
  </si>
  <si>
    <t>10663127</t>
  </si>
  <si>
    <t>Ingeniero Quimico</t>
  </si>
  <si>
    <t>Moscol Alvarez Carmen Rosa</t>
  </si>
  <si>
    <t>25741978</t>
  </si>
  <si>
    <t>Morillo Araujo Nélida Consuelo</t>
  </si>
  <si>
    <t>17904274</t>
  </si>
  <si>
    <t>Auditora</t>
  </si>
  <si>
    <t>Moreno Panduro Jackeline Carolina</t>
  </si>
  <si>
    <t>70550548</t>
  </si>
  <si>
    <t>Analista de Control de Calidad</t>
  </si>
  <si>
    <t>Morante Obregon Eduardo Arturo</t>
  </si>
  <si>
    <t>10476963</t>
  </si>
  <si>
    <t>Psicologia</t>
  </si>
  <si>
    <t>Monroy Muñoz Linda Elisabet</t>
  </si>
  <si>
    <t>44352324</t>
  </si>
  <si>
    <t>Ingeniero Civil</t>
  </si>
  <si>
    <t>Miranda Jayo Abraham Miguel</t>
  </si>
  <si>
    <t>00504608</t>
  </si>
  <si>
    <t>Especialista en Homologación</t>
  </si>
  <si>
    <t>Mirabal Ore Monikka Desiree Mitchall</t>
  </si>
  <si>
    <t>40358934</t>
  </si>
  <si>
    <t>Mines Antunez Maria Luz</t>
  </si>
  <si>
    <t>07845211</t>
  </si>
  <si>
    <t>Especialista en Prensa y Comunicación Estratégica</t>
  </si>
  <si>
    <t>Bachiller en Administracion de Negocios Int.</t>
  </si>
  <si>
    <t>Mera Muñoz Karina</t>
  </si>
  <si>
    <t>10269662</t>
  </si>
  <si>
    <t>Tecnico en Administracion</t>
  </si>
  <si>
    <t>Mendoza Rivera Karen Del Rosario</t>
  </si>
  <si>
    <t>70894215</t>
  </si>
  <si>
    <t>Técnico en Computación E Informática</t>
  </si>
  <si>
    <t>Computación E Informática</t>
  </si>
  <si>
    <t>Mendoza Davila Juan Carlos</t>
  </si>
  <si>
    <t>10095267</t>
  </si>
  <si>
    <t>Técnico en Desarrollo de Aplicaciones</t>
  </si>
  <si>
    <t>Mendoza Baylon Karen Amalie</t>
  </si>
  <si>
    <t>44310188</t>
  </si>
  <si>
    <t>Melendez Vargas Ruth Margot</t>
  </si>
  <si>
    <t>40816280</t>
  </si>
  <si>
    <t>Jefa de la Oficina de Administración</t>
  </si>
  <si>
    <t>Bachiller en Economía</t>
  </si>
  <si>
    <t>Mego Fernandez Alejandro Sergio</t>
  </si>
  <si>
    <t>44632207</t>
  </si>
  <si>
    <t>Analista en Planillas</t>
  </si>
  <si>
    <t>Medina Muñoz Vanessa Aydee</t>
  </si>
  <si>
    <t>41528493</t>
  </si>
  <si>
    <t>Directora de la Dirección de Compras Corporativas y Encargos</t>
  </si>
  <si>
    <t>Medina Huisacayna Erika Susana</t>
  </si>
  <si>
    <t>41911679</t>
  </si>
  <si>
    <t>Mayta Via Miguel Angel</t>
  </si>
  <si>
    <t>44174957</t>
  </si>
  <si>
    <t>Ingeniero Indsutrial</t>
  </si>
  <si>
    <t>Mateo Napa Rufino Alberto</t>
  </si>
  <si>
    <t>44469146</t>
  </si>
  <si>
    <t>Especialista en Planeamiento</t>
  </si>
  <si>
    <t>Mas Tejada Flor De Maria</t>
  </si>
  <si>
    <t>45042227</t>
  </si>
  <si>
    <t>Especialista en Compras Corporativas</t>
  </si>
  <si>
    <t>Secunadaria Completa</t>
  </si>
  <si>
    <t>Martinez Montes Antero Zosimo</t>
  </si>
  <si>
    <t>32658271</t>
  </si>
  <si>
    <t>Chofer II</t>
  </si>
  <si>
    <t>Marquina Ventura Rogil</t>
  </si>
  <si>
    <t>10320539</t>
  </si>
  <si>
    <t>Mardon Zarate Patricia Angela</t>
  </si>
  <si>
    <t>42756972</t>
  </si>
  <si>
    <t>Marchena Miranda Janeth</t>
  </si>
  <si>
    <t>40358260</t>
  </si>
  <si>
    <t>Magister en Administración</t>
  </si>
  <si>
    <t>Manrique Lemus Milagros Del Rosario</t>
  </si>
  <si>
    <t>41495282</t>
  </si>
  <si>
    <t>Licenciado en Comunicación Social</t>
  </si>
  <si>
    <t>Mallma Arrescurrenaga Martin Gustavo</t>
  </si>
  <si>
    <t>10046329</t>
  </si>
  <si>
    <t>Jefe de la Oficina de Comunicaciones</t>
  </si>
  <si>
    <t>Lujan Reyes Kerry Stefani</t>
  </si>
  <si>
    <t>46423836</t>
  </si>
  <si>
    <t>Ludeña  Perez Rocio Susana</t>
  </si>
  <si>
    <t>25572939</t>
  </si>
  <si>
    <t>Lucero Marquina Liz Geovana</t>
  </si>
  <si>
    <t>46666021</t>
  </si>
  <si>
    <t>Lopez Ruiz Patricia Beatriz</t>
  </si>
  <si>
    <t>07630113</t>
  </si>
  <si>
    <t>Coordinador de Recursos Humanos</t>
  </si>
  <si>
    <t>Especialista en Gestión de Recursos Humanos</t>
  </si>
  <si>
    <t>Licenciado Investigación Operativa</t>
  </si>
  <si>
    <t>Lopez Chavez Walter Giovanni</t>
  </si>
  <si>
    <t>40914275</t>
  </si>
  <si>
    <t>Loayza Huaman Wilmer</t>
  </si>
  <si>
    <t>41563362</t>
  </si>
  <si>
    <t>Llanos Torres Cesar Alejandro</t>
  </si>
  <si>
    <t>42208728</t>
  </si>
  <si>
    <t>Director de la Dirección de Compras Corporativas</t>
  </si>
  <si>
    <t>Lizarraga Morales Liz Yaneth</t>
  </si>
  <si>
    <t>41044651</t>
  </si>
  <si>
    <t>Analista en Gestión Documental y Atención al Usuario</t>
  </si>
  <si>
    <t>Lizarraga  Ramos Sandro Leoncio</t>
  </si>
  <si>
    <t>07260527</t>
  </si>
  <si>
    <t>Técnico en computación e informática</t>
  </si>
  <si>
    <t>Livia Alba Rocio Janet</t>
  </si>
  <si>
    <t>10802380</t>
  </si>
  <si>
    <t>Asistente en Modernización</t>
  </si>
  <si>
    <t>Leyva Vallejos Veronika Clarivel</t>
  </si>
  <si>
    <t>41314311</t>
  </si>
  <si>
    <t>Asistenta en Operaciones</t>
  </si>
  <si>
    <t>Leon Valenzuela Deborah Denisse</t>
  </si>
  <si>
    <t>43294815</t>
  </si>
  <si>
    <t>Leon Briones Jorge Estuardo</t>
  </si>
  <si>
    <t>17886289</t>
  </si>
  <si>
    <t>Lem Conde Barbara</t>
  </si>
  <si>
    <t>10150052</t>
  </si>
  <si>
    <t>Secretaria General</t>
  </si>
  <si>
    <t>Ingeniero en Industrias Alimentarias</t>
  </si>
  <si>
    <t>Lazo Vildoso Lizette Marcela</t>
  </si>
  <si>
    <t>40168282</t>
  </si>
  <si>
    <t>Analista de Estandarización</t>
  </si>
  <si>
    <t>Titulo Tecnico</t>
  </si>
  <si>
    <t>Computación e Informática</t>
  </si>
  <si>
    <t>Lago Rodas Juan Cayo</t>
  </si>
  <si>
    <t>40809036</t>
  </si>
  <si>
    <t>Julca Moreno Ruben Omar</t>
  </si>
  <si>
    <t>10003153</t>
  </si>
  <si>
    <t>Juarez Yllia Jhancarlo David</t>
  </si>
  <si>
    <t>44484127</t>
  </si>
  <si>
    <t>Jimenez Sanchez Icella Roxana</t>
  </si>
  <si>
    <t>07868358</t>
  </si>
  <si>
    <t>Asistente de Seguimiento de Planes de Homologación</t>
  </si>
  <si>
    <t>Jeri Montalvo Ghino Giancarlo</t>
  </si>
  <si>
    <t>40642727</t>
  </si>
  <si>
    <t>Jauregui Valer Juan Clemente</t>
  </si>
  <si>
    <t>07221665</t>
  </si>
  <si>
    <t>Jauregui Carruitero Christian Elti</t>
  </si>
  <si>
    <t>07526335</t>
  </si>
  <si>
    <t>Ipanaque Azabache Cesar Alan</t>
  </si>
  <si>
    <t>40639939</t>
  </si>
  <si>
    <t>Asistente en Subasta Inversa</t>
  </si>
  <si>
    <t>Licenciada en Administracion de Negocios Globales</t>
  </si>
  <si>
    <t>Inocente Armijo Brenda Lizeth</t>
  </si>
  <si>
    <t>70021454</t>
  </si>
  <si>
    <t>Licenciado en Estadística</t>
  </si>
  <si>
    <t>Huasasquiche Mayaute Richard Hugo</t>
  </si>
  <si>
    <t>21844840</t>
  </si>
  <si>
    <t>Coordinador de Estudios</t>
  </si>
  <si>
    <t>Huanaco Osccohuillca Nelly Rosa</t>
  </si>
  <si>
    <t>44460961</t>
  </si>
  <si>
    <t>Bachiller en Ingeniería de Sistemas E Informática</t>
  </si>
  <si>
    <t>Ingeniería de Sistemas E Informática</t>
  </si>
  <si>
    <t>Huamani Garcia Eduardo Felipe</t>
  </si>
  <si>
    <t>70158315</t>
  </si>
  <si>
    <t>Técnico en Desarrollo de Sistemas</t>
  </si>
  <si>
    <t>Soporte y Mantenimiento de Equipos de Computación</t>
  </si>
  <si>
    <t>Huamán Mezarina Richard Reynaldo</t>
  </si>
  <si>
    <t>73181058</t>
  </si>
  <si>
    <t>Asistente en Infraestructura Tecnológica</t>
  </si>
  <si>
    <t>Huaman Guerrero Rodrigo Ernesto</t>
  </si>
  <si>
    <t>07972508</t>
  </si>
  <si>
    <t>Coordinador de Subasta Inversa</t>
  </si>
  <si>
    <t>Hinostroza Paucar Joel Frank</t>
  </si>
  <si>
    <t>45605665</t>
  </si>
  <si>
    <t>Herrera Lopez Joel Bedoy</t>
  </si>
  <si>
    <t>10329605</t>
  </si>
  <si>
    <t>Hernandez Chujutalli Maricruz</t>
  </si>
  <si>
    <t>10764960</t>
  </si>
  <si>
    <t>Especialista en Cooperación Técnica e Interinstitucional</t>
  </si>
  <si>
    <t>Hernandez Albornoz Luis Alberto</t>
  </si>
  <si>
    <t>73247730</t>
  </si>
  <si>
    <t>Guzman Saavedra Vanessa Sara</t>
  </si>
  <si>
    <t>44743521</t>
  </si>
  <si>
    <t>Guzman Alfaro Silver Eduardo</t>
  </si>
  <si>
    <t>45441041</t>
  </si>
  <si>
    <t>Gutierrez Cossio Daniel Santos</t>
  </si>
  <si>
    <t>10723334</t>
  </si>
  <si>
    <t>Licenciada en Gestion Con Mencion en Gestion Empresarial</t>
  </si>
  <si>
    <t>Gestión Empresarial</t>
  </si>
  <si>
    <t>Gutierrez Barriga Magda Lucy</t>
  </si>
  <si>
    <t>44798078</t>
  </si>
  <si>
    <t>Guevara Paucar Sergio Andres</t>
  </si>
  <si>
    <t>45153965</t>
  </si>
  <si>
    <t>Coordinador en Infraestructura Tecnológica y Base de Datos</t>
  </si>
  <si>
    <t>Guerrero Barrera Milagros Esperanza</t>
  </si>
  <si>
    <t>43382864</t>
  </si>
  <si>
    <t xml:space="preserve">Técnico en Administración    </t>
  </si>
  <si>
    <t>Gonzales Arquinigo Kattia Meliza</t>
  </si>
  <si>
    <t>45956382</t>
  </si>
  <si>
    <t>Gomez Nestares Ricardo Manuel</t>
  </si>
  <si>
    <t>46420879</t>
  </si>
  <si>
    <t>Asistente/a en Compras Corporativas y Encargos</t>
  </si>
  <si>
    <t>Gomez Lopez Gianella</t>
  </si>
  <si>
    <t>74296678</t>
  </si>
  <si>
    <t>Garrido Guevara Cynthia Catherine</t>
  </si>
  <si>
    <t>42958853</t>
  </si>
  <si>
    <t>Especialista en Presupuesto</t>
  </si>
  <si>
    <t>Bachiller en Administracion de Negocios Internacionales</t>
  </si>
  <si>
    <t>Administracion de negocios Internacionales</t>
  </si>
  <si>
    <t>Garcia Villamonte Vanessa Alexandra</t>
  </si>
  <si>
    <t>48073709</t>
  </si>
  <si>
    <t>Asistente de Seguimiento de Equipos de Homologación</t>
  </si>
  <si>
    <t>Computacion e Informatica</t>
  </si>
  <si>
    <t>Garcia Mena Carlos Eduardo</t>
  </si>
  <si>
    <t>42810736</t>
  </si>
  <si>
    <t>Florian Florian Zara Elita</t>
  </si>
  <si>
    <t>19194557</t>
  </si>
  <si>
    <t>Ingeniero Estadistico E Informatico</t>
  </si>
  <si>
    <t>Flores Arce Ian</t>
  </si>
  <si>
    <t>42160615</t>
  </si>
  <si>
    <t>Fierro Palomino Sarita Celia</t>
  </si>
  <si>
    <t>76172474</t>
  </si>
  <si>
    <t>Asistente de Diseño Grafico</t>
  </si>
  <si>
    <t>Bachiller en Administracion y Gerencia</t>
  </si>
  <si>
    <t>Adminitracion y Gerencia</t>
  </si>
  <si>
    <t>Fernandez Palma Sara Karla</t>
  </si>
  <si>
    <t>41544260</t>
  </si>
  <si>
    <t>Fernandez Davila Cadenillas Jorge Luis</t>
  </si>
  <si>
    <t>07949727</t>
  </si>
  <si>
    <t>Licenciado en Adminitracion de Empresas</t>
  </si>
  <si>
    <t>Farroñan Martinez Miguel Enrique</t>
  </si>
  <si>
    <t>41781549</t>
  </si>
  <si>
    <t>Licenciado en Administracion de Negocios Internacionales</t>
  </si>
  <si>
    <t>Farfan Gomez Amner Cesar</t>
  </si>
  <si>
    <t>45631924</t>
  </si>
  <si>
    <t>Esquerra Carrera Rossy Ysabel</t>
  </si>
  <si>
    <t>42858237</t>
  </si>
  <si>
    <t>Especialista en Programas Presupuestales</t>
  </si>
  <si>
    <t>Secretariado Ejecutivo Bilingue</t>
  </si>
  <si>
    <t>Secretariado</t>
  </si>
  <si>
    <t>Espinoza Rodriguez Julisa Rocio</t>
  </si>
  <si>
    <t>41074013</t>
  </si>
  <si>
    <t>Asistente/a Administrativo/a</t>
  </si>
  <si>
    <t>Licenciada en Administracion especialidad Administracion de Negocios</t>
  </si>
  <si>
    <t>Espinoza Coca Lady Vanessa</t>
  </si>
  <si>
    <t>70458853</t>
  </si>
  <si>
    <t>Espejo Urioste Patricia Herminia</t>
  </si>
  <si>
    <t>23860292</t>
  </si>
  <si>
    <t>Jefe de la Oficina de Atención al Usuario y Gestión Documentaria</t>
  </si>
  <si>
    <t>Profesional Técnico en Mercadotecnia</t>
  </si>
  <si>
    <t>Marketing Empresarial y Publicitario</t>
  </si>
  <si>
    <t>Escate Barco Francisco Maximiliano</t>
  </si>
  <si>
    <t>40763728</t>
  </si>
  <si>
    <t>Técnico en Control Patrimonial y Almacenes</t>
  </si>
  <si>
    <t>Echevarria Rojas Fiorella Antonella</t>
  </si>
  <si>
    <t>44712046</t>
  </si>
  <si>
    <t>Durand Berrocal Luis</t>
  </si>
  <si>
    <t>10529647</t>
  </si>
  <si>
    <t>Especialista en Tecnologías de la Información</t>
  </si>
  <si>
    <t>Duarte Rodriguez Elizabeth</t>
  </si>
  <si>
    <t>45641988</t>
  </si>
  <si>
    <t>Especialista en Inversión Pública</t>
  </si>
  <si>
    <t>Diaz Urruchi Angel Isaac</t>
  </si>
  <si>
    <t>10559704</t>
  </si>
  <si>
    <t>Técnico en Programación y Ejecución Presupuestal</t>
  </si>
  <si>
    <t>Diaz Surco Miguel Angel</t>
  </si>
  <si>
    <t>41748498</t>
  </si>
  <si>
    <t>Asistente de Generación de Información para Gestion y Sostenimiento</t>
  </si>
  <si>
    <t>Licenciado en Administracion de Turismo</t>
  </si>
  <si>
    <t>Diaz Rosales Luis Miguel</t>
  </si>
  <si>
    <t>45664172</t>
  </si>
  <si>
    <t>Auxiliar para la Atención al Usuario</t>
  </si>
  <si>
    <t>Diaz Romani Pamela</t>
  </si>
  <si>
    <t>40596542</t>
  </si>
  <si>
    <t>Licenciada en Psicologia</t>
  </si>
  <si>
    <t>Diaz  Mesias Maryam Sheyla</t>
  </si>
  <si>
    <t>46139719</t>
  </si>
  <si>
    <t>Del Villar De La Rosa Nieves</t>
  </si>
  <si>
    <t>41398093</t>
  </si>
  <si>
    <t>Médico</t>
  </si>
  <si>
    <t>Medicina</t>
  </si>
  <si>
    <t>Del Aguila  Garcia Carla Hortensia</t>
  </si>
  <si>
    <t>43076378</t>
  </si>
  <si>
    <t>Médico Ocupacional</t>
  </si>
  <si>
    <t>De Souza Castro Jesus</t>
  </si>
  <si>
    <t>44337027</t>
  </si>
  <si>
    <t>Jefe de la Oficina de Tecnologías de la Información</t>
  </si>
  <si>
    <t>Trabajadora Social</t>
  </si>
  <si>
    <t>De Orellana Barrientos Johanna Graciela</t>
  </si>
  <si>
    <t>42932288</t>
  </si>
  <si>
    <t>Asistenta en Capacitación y Bienestar</t>
  </si>
  <si>
    <t>De La Cruz Quispe Luis Alberto</t>
  </si>
  <si>
    <t>09773780</t>
  </si>
  <si>
    <t>Auditor</t>
  </si>
  <si>
    <t>De La Cruz Albujar Dalila Noemi</t>
  </si>
  <si>
    <t>32405723</t>
  </si>
  <si>
    <t>Damian Santamaria Santos Janet</t>
  </si>
  <si>
    <t>45255220</t>
  </si>
  <si>
    <t>Damian Bello Elvis Hildo</t>
  </si>
  <si>
    <t>10130265</t>
  </si>
  <si>
    <t>Operador de Servicios</t>
  </si>
  <si>
    <t>Cruz Chipayo Flor</t>
  </si>
  <si>
    <t>70444087</t>
  </si>
  <si>
    <t>Asistente de Gobierno de Tecnologías de la Información</t>
  </si>
  <si>
    <t>Licenciada en Comunicación Social</t>
  </si>
  <si>
    <t>Comunicación Social</t>
  </si>
  <si>
    <t>Crisostomo Martinez Rosy Yodi</t>
  </si>
  <si>
    <t>41511189</t>
  </si>
  <si>
    <t>Especialista en Promoción y Difusión</t>
  </si>
  <si>
    <t>Cortijo Villacorta Vilma Elizabeth</t>
  </si>
  <si>
    <t>07911836</t>
  </si>
  <si>
    <t>Coordinador de Operaciones</t>
  </si>
  <si>
    <t>Coronado Calderon Maritza Giovanna</t>
  </si>
  <si>
    <t>44033568</t>
  </si>
  <si>
    <t>Ingeniero Forestal</t>
  </si>
  <si>
    <t>Cordova Quintana Rosario Mercedes</t>
  </si>
  <si>
    <t>06680369</t>
  </si>
  <si>
    <t>Cordova Ccahuana Fani Antonia</t>
  </si>
  <si>
    <t>42456455</t>
  </si>
  <si>
    <t>Contabilidad</t>
  </si>
  <si>
    <t>Coral Obispo Alvaro Alonso</t>
  </si>
  <si>
    <t>44296608</t>
  </si>
  <si>
    <t>Conza Blanco Gladys Antonia</t>
  </si>
  <si>
    <t>09598799</t>
  </si>
  <si>
    <t>Contreras Barrera Roy Emerson</t>
  </si>
  <si>
    <t>09637919</t>
  </si>
  <si>
    <t>Ingeniero Economico</t>
  </si>
  <si>
    <t>Condor Bernaola Cristhian Eduardo</t>
  </si>
  <si>
    <t>43736848</t>
  </si>
  <si>
    <t>Colorado Monja Elizabeth</t>
  </si>
  <si>
    <t>41179087</t>
  </si>
  <si>
    <t>Colan Hermenegildo Helen Saskat</t>
  </si>
  <si>
    <t>46258286</t>
  </si>
  <si>
    <t>Cohayla Franco Lilia Ada</t>
  </si>
  <si>
    <t>00493658</t>
  </si>
  <si>
    <t>Claudio Rojas Carlita Sonia</t>
  </si>
  <si>
    <t>42207856</t>
  </si>
  <si>
    <t>Chocce Vasquez Susana Carla</t>
  </si>
  <si>
    <t>43667974</t>
  </si>
  <si>
    <t>Chino Salcedo Pedro Cristian</t>
  </si>
  <si>
    <t>46634290</t>
  </si>
  <si>
    <t>Chavez Rosales Angela</t>
  </si>
  <si>
    <t>09227918</t>
  </si>
  <si>
    <t>Chavez Centurion William Jose Aaron</t>
  </si>
  <si>
    <t>46146114</t>
  </si>
  <si>
    <t>Chang Moquillaza Hector Hans</t>
  </si>
  <si>
    <t>41330398</t>
  </si>
  <si>
    <t>Licenciado en Administración de Negocios Internacionales</t>
  </si>
  <si>
    <t>Administración de Negocios Internacionales</t>
  </si>
  <si>
    <t>Chahuayo Tunque Roly Rafael</t>
  </si>
  <si>
    <t>43536774</t>
  </si>
  <si>
    <t>Cevallos Correa Carlos Martin</t>
  </si>
  <si>
    <t>40234003</t>
  </si>
  <si>
    <t>Cerro Ruiz Fidia Patricia</t>
  </si>
  <si>
    <t>42554384</t>
  </si>
  <si>
    <t>Centa Cueva Enma Raquel</t>
  </si>
  <si>
    <t>32733882</t>
  </si>
  <si>
    <t>Directora de la Dirección de Subasta Inversa</t>
  </si>
  <si>
    <t>Cecilio Esteban Adal</t>
  </si>
  <si>
    <t>46887622</t>
  </si>
  <si>
    <t>Ingeniero Informático y de Sistemas</t>
  </si>
  <si>
    <t>Ingeniería Informática y de Sistemas</t>
  </si>
  <si>
    <t>Ccori Salazar David Enrique</t>
  </si>
  <si>
    <t>40259178</t>
  </si>
  <si>
    <t>Coordinador de Gestión de Catálogos Electrónicos</t>
  </si>
  <si>
    <t>Tecnico en Contabilidad</t>
  </si>
  <si>
    <t>Técnico en Contabilidad</t>
  </si>
  <si>
    <t>Castillo Rodriguez Juan Carlos</t>
  </si>
  <si>
    <t>45898526</t>
  </si>
  <si>
    <t>Castillo Palomino Olga Elizabeth</t>
  </si>
  <si>
    <t>25747581</t>
  </si>
  <si>
    <t>Asistente en Operaciones</t>
  </si>
  <si>
    <t>Administracion de Empresas</t>
  </si>
  <si>
    <t>Castillo Ore Jesus Abraham</t>
  </si>
  <si>
    <t>19899796</t>
  </si>
  <si>
    <t>Especialista en Recursos Humanos</t>
  </si>
  <si>
    <t>Castañeda Alcantara Jorge Omar</t>
  </si>
  <si>
    <t>18140619</t>
  </si>
  <si>
    <t>Especialista para la Dirección de Análisis de Mercado</t>
  </si>
  <si>
    <t>Caso Giraldo Erick Fernando</t>
  </si>
  <si>
    <t>10805667</t>
  </si>
  <si>
    <t>Director de la Dirección de Acuerdos Marco</t>
  </si>
  <si>
    <t>Profesional Técnico en Secretariado Ejecutivo</t>
  </si>
  <si>
    <t>Secretariado Ejecutivo</t>
  </si>
  <si>
    <t>Carrion Torres Melanie Milagros</t>
  </si>
  <si>
    <t>45954534</t>
  </si>
  <si>
    <t>Bachiller en Ingeniería Industrial y Comercial</t>
  </si>
  <si>
    <t>Ingeniería Industrial y Comercial</t>
  </si>
  <si>
    <t>Caro Rios Nathalie Elena</t>
  </si>
  <si>
    <t>73122435</t>
  </si>
  <si>
    <t>Analista en Gestión de Proyectos</t>
  </si>
  <si>
    <t>Historiador</t>
  </si>
  <si>
    <t>Historia</t>
  </si>
  <si>
    <t>Cardenas Huachaca Gustavo</t>
  </si>
  <si>
    <t>73093935</t>
  </si>
  <si>
    <t>Bachiller en Ciencias Sociales especialidad Historia</t>
  </si>
  <si>
    <t>Ciencias Sociales especialidad Historia</t>
  </si>
  <si>
    <t>Carbajal Llacta Gloria Roxana</t>
  </si>
  <si>
    <t>46195441</t>
  </si>
  <si>
    <t>Ingeniera Informatica y de Sistemas</t>
  </si>
  <si>
    <t>Carbajal Leon Miriam</t>
  </si>
  <si>
    <t>24004547</t>
  </si>
  <si>
    <t>Cano Bobadilla Maria Elena</t>
  </si>
  <si>
    <t>07780481</t>
  </si>
  <si>
    <t>Analista de Seguimiento y Control</t>
  </si>
  <si>
    <t>Camones Maldonado Rafael Diomedes</t>
  </si>
  <si>
    <t>18093090</t>
  </si>
  <si>
    <t>Camac Diaz Alina Isabel</t>
  </si>
  <si>
    <t>47142761</t>
  </si>
  <si>
    <t>Coordinador/a de Contrataciones</t>
  </si>
  <si>
    <t>Ingeniera Industrial y Comercial</t>
  </si>
  <si>
    <t>Cama Olivares Gisela Alcira</t>
  </si>
  <si>
    <t>43307353</t>
  </si>
  <si>
    <t>Calsina Holgado Marko Alejandro</t>
  </si>
  <si>
    <t>45072529</t>
  </si>
  <si>
    <t>Secretariado Ejecutivo Computarizado</t>
  </si>
  <si>
    <t>Calderon Rubio Mercedes Cristina</t>
  </si>
  <si>
    <t>10728752</t>
  </si>
  <si>
    <t>Calderon Muñoz Helen Meliza</t>
  </si>
  <si>
    <t>48285083</t>
  </si>
  <si>
    <t>Calderon Jimenez Annie Teressa Guadalupe</t>
  </si>
  <si>
    <t>45392613</t>
  </si>
  <si>
    <t>Cairo Murguia Fiorella Miluska</t>
  </si>
  <si>
    <t>41276759</t>
  </si>
  <si>
    <t>Ingenieria Industrial y de Sistemas</t>
  </si>
  <si>
    <t>Cabrera Heredia Celia Jacqueline</t>
  </si>
  <si>
    <t>42565130</t>
  </si>
  <si>
    <t>Analista en Acuerdos Marco</t>
  </si>
  <si>
    <t>Cabezas Flores Carlos Octavio</t>
  </si>
  <si>
    <t>42735329</t>
  </si>
  <si>
    <t>Caballero Vigo Olinda Flor</t>
  </si>
  <si>
    <t>72810166</t>
  </si>
  <si>
    <t>Asistente de Auditoria</t>
  </si>
  <si>
    <t>Bustamante Espinoza Ada Elizabeth</t>
  </si>
  <si>
    <t>41871033</t>
  </si>
  <si>
    <t>Bottoni Varillas Giovana Fanny</t>
  </si>
  <si>
    <t>40189365</t>
  </si>
  <si>
    <t>Bernaola Rodriguez Anita Milagros</t>
  </si>
  <si>
    <t>42987606</t>
  </si>
  <si>
    <t>Técnico en Administración de Página WEB</t>
  </si>
  <si>
    <t>Quimico Farmaceutico</t>
  </si>
  <si>
    <t>Quimico Farmacéutico</t>
  </si>
  <si>
    <t>Barreto Enciso Roberto Jesús</t>
  </si>
  <si>
    <t>42655356</t>
  </si>
  <si>
    <t>Licenciada en Enfermeria</t>
  </si>
  <si>
    <t>Enfermeria</t>
  </si>
  <si>
    <t>Baez Tafur Norma</t>
  </si>
  <si>
    <t>10723277</t>
  </si>
  <si>
    <t>Licenciado en Historia</t>
  </si>
  <si>
    <t>Auqui Tineo Marco Antonio</t>
  </si>
  <si>
    <t>43912368</t>
  </si>
  <si>
    <t>Técnico en Archivos</t>
  </si>
  <si>
    <t>Ataucuri Huamanñahui Yanet</t>
  </si>
  <si>
    <t>41643336</t>
  </si>
  <si>
    <t>Ingeniera Comercial</t>
  </si>
  <si>
    <t>Arizaga Lopez Adriana Del Carmen</t>
  </si>
  <si>
    <t>70082614</t>
  </si>
  <si>
    <t>Analista en Gestión Operativa</t>
  </si>
  <si>
    <t>Arizaca Cajas Sandra Lisbeth</t>
  </si>
  <si>
    <t>45168222</t>
  </si>
  <si>
    <t>Arenas Navarro Daniel Eduardo</t>
  </si>
  <si>
    <t>07350739</t>
  </si>
  <si>
    <t>Amanqui Rodriguez Patricia Eugenia</t>
  </si>
  <si>
    <t>10482655</t>
  </si>
  <si>
    <t>Alzamora Gutierrez Claudia Rosa</t>
  </si>
  <si>
    <t>09677265</t>
  </si>
  <si>
    <t>Alvarez Popovich Sebastián</t>
  </si>
  <si>
    <t>71335934</t>
  </si>
  <si>
    <t>Asistente de Seguimiento de Generación de Proyectos de Fichas de Homologación</t>
  </si>
  <si>
    <t>Bachiller en Química</t>
  </si>
  <si>
    <t>Ingeniería Química</t>
  </si>
  <si>
    <t>Alvarado Mejia Claudia</t>
  </si>
  <si>
    <t>09820003</t>
  </si>
  <si>
    <t>Medicina Veterinaria</t>
  </si>
  <si>
    <t>Alvarado Guerrero Jessica Irene</t>
  </si>
  <si>
    <t>09914983</t>
  </si>
  <si>
    <t>Alva Martinez  Susan Carol</t>
  </si>
  <si>
    <t>41715722</t>
  </si>
  <si>
    <t>derecho</t>
  </si>
  <si>
    <t>Allemant Arteta Nuria Jimena</t>
  </si>
  <si>
    <t>45915469</t>
  </si>
  <si>
    <t>Alcalde Cienfuegos Natalie Elizabeth</t>
  </si>
  <si>
    <t>42232113</t>
  </si>
  <si>
    <t>Alarcon Leon Alexander Yahve</t>
  </si>
  <si>
    <t>40988348</t>
  </si>
  <si>
    <t>Alarcon Gomez David Rolando</t>
  </si>
  <si>
    <t>40651111</t>
  </si>
  <si>
    <t>Alagon Misme Sandra Lizbeth</t>
  </si>
  <si>
    <t>45449691</t>
  </si>
  <si>
    <t>Aiquipa Mendoza Silvio Elisban</t>
  </si>
  <si>
    <t>09832929</t>
  </si>
  <si>
    <t>Jefe de la Oficina de Asesoría Jurídica</t>
  </si>
  <si>
    <t>Aguila Ocampo Jesus</t>
  </si>
  <si>
    <t>41398095</t>
  </si>
  <si>
    <t>Auxiliar para el Archivo Periferico</t>
  </si>
  <si>
    <t>Acuña Cruz Katherine Gladys</t>
  </si>
  <si>
    <t>72783800</t>
  </si>
  <si>
    <t>Auxiliar de Archivo</t>
  </si>
  <si>
    <t>Acosta Rojas Khristy Sophie</t>
  </si>
  <si>
    <t>42072346</t>
  </si>
  <si>
    <t>Asistente en Planeamiento</t>
  </si>
  <si>
    <t>Monto Ejecutado</t>
  </si>
  <si>
    <t>Meses Ejecutados</t>
  </si>
  <si>
    <t>Numero de contratos o renovaciones</t>
  </si>
  <si>
    <t>Titulo Profesional, Técnico o Capacitación Ocupacional</t>
  </si>
  <si>
    <t>Grado Academico</t>
  </si>
  <si>
    <t>Profesión</t>
  </si>
  <si>
    <t>Apellidos y Nombres</t>
  </si>
  <si>
    <t>DNI</t>
  </si>
  <si>
    <t xml:space="preserve">CONTRAPRESTACIÓN MENSUAL </t>
  </si>
  <si>
    <t>FUNCIÓN DESEMPEÑADA</t>
  </si>
  <si>
    <t>TIPO DE CONTRATO</t>
  </si>
  <si>
    <t>AÑO FISCAL 2021 (*)</t>
  </si>
  <si>
    <t>AÑO FISCAL 2020</t>
  </si>
  <si>
    <t>CONTRATADO</t>
  </si>
  <si>
    <t>CONTRATANTE</t>
  </si>
  <si>
    <t>SECTOR ECONOMÍA Y FINANZAS</t>
  </si>
  <si>
    <t>FORMATO 17: NOMBRES E INGRESOS MENSUALES DEL PERSONAL CONTRATADO FUERA DEL PAP EN LOS AÑOS FISCALES 2020 Y 2021</t>
  </si>
  <si>
    <t>SECRETARIADO EJECUTIVO</t>
  </si>
  <si>
    <t>EDUCACIÓN SUPERIOR (INST. SUP., ETC) COMPLETA</t>
  </si>
  <si>
    <t>ZURITA MURILLO, JACQUELINE CLEOTILDE</t>
  </si>
  <si>
    <t>10549476</t>
  </si>
  <si>
    <t>AUXILIAR</t>
  </si>
  <si>
    <t>2 - RECURSOS DIRECTAMENTE RECAUDADOS</t>
  </si>
  <si>
    <t>001 - OFICINA DE NORMALIZACIÓN PREVISIONAL</t>
  </si>
  <si>
    <t>INGENIERIA INDUSTRIAL</t>
  </si>
  <si>
    <t>TITULADO</t>
  </si>
  <si>
    <t>ZEVALLOS OLANO, MILTON CESAR</t>
  </si>
  <si>
    <t>41710965</t>
  </si>
  <si>
    <t>ASISTENTE</t>
  </si>
  <si>
    <t>PROFESOR DE COMPUTACIÓN E INFORMÁTICA</t>
  </si>
  <si>
    <t>GRADO DE BACHILLER</t>
  </si>
  <si>
    <t>ZEVALLOS DIAZ, ENRIQUE MAXIMO</t>
  </si>
  <si>
    <t>25683610</t>
  </si>
  <si>
    <t xml:space="preserve">ASISTENTE DE CONTROL DE LA DIGITALIZACION </t>
  </si>
  <si>
    <t>COMPUTACIÓN E INFORMÁTICA</t>
  </si>
  <si>
    <t>ZELAYA CANO, WALTER LORGIO</t>
  </si>
  <si>
    <t>08691038</t>
  </si>
  <si>
    <t>AUXILIAR ADMINISTRATIVO</t>
  </si>
  <si>
    <t>DERECHO</t>
  </si>
  <si>
    <t>ZEGARRA CHAVEZ, DEYSI LUZ</t>
  </si>
  <si>
    <t>41750646</t>
  </si>
  <si>
    <t>ASISTENTE PARA CALIFICACION DE EXPEDIENTES</t>
  </si>
  <si>
    <t>ZAVALLA PUCCIO, CARLOS FRANCO</t>
  </si>
  <si>
    <t>09673314</t>
  </si>
  <si>
    <t>VERIFICADOR DE CAMPO</t>
  </si>
  <si>
    <t>ADMINISTRACION</t>
  </si>
  <si>
    <t>ZAVALETA SANCHEZ, YAHAYRA NICOL</t>
  </si>
  <si>
    <t>73857084</t>
  </si>
  <si>
    <t xml:space="preserve">AUXILIAR DE DIGITALIZACION </t>
  </si>
  <si>
    <t>ZAVALETA MEJIA, WILFREDO IVAN</t>
  </si>
  <si>
    <t>41844433</t>
  </si>
  <si>
    <t>ASESOR COMERCIAL</t>
  </si>
  <si>
    <t>ZAVALA TOYKIN, ROSA PATRICIA</t>
  </si>
  <si>
    <t>43053251</t>
  </si>
  <si>
    <t>ASISTENTE REVISOR</t>
  </si>
  <si>
    <t>ADMINISTRACION PUBLICA</t>
  </si>
  <si>
    <t>EDUCACIÓN UNIVERSITARIA COMPLETA</t>
  </si>
  <si>
    <t>ZAVALA ANICAMA, BRANDY ANTONIO</t>
  </si>
  <si>
    <t>73531640</t>
  </si>
  <si>
    <t xml:space="preserve">AUXILIAR ADMINISTRATIVO </t>
  </si>
  <si>
    <t>ZAVALA ALVARADO, RICHAR JAVIER</t>
  </si>
  <si>
    <t>41302476</t>
  </si>
  <si>
    <t xml:space="preserve">ASISTENTE CALIFICADOR </t>
  </si>
  <si>
    <t>ECONOMIA</t>
  </si>
  <si>
    <t>ZARATE MURGA, ROCIO ANGELA</t>
  </si>
  <si>
    <t>40651146</t>
  </si>
  <si>
    <t>INGENIERIA DE SISTEMAS</t>
  </si>
  <si>
    <t>ZAPATA SILVA, JOHN HENRY</t>
  </si>
  <si>
    <t>41062961</t>
  </si>
  <si>
    <t xml:space="preserve">AUXILIAR DE BASE DE DATOS </t>
  </si>
  <si>
    <t>CONTABILIDAD</t>
  </si>
  <si>
    <t>ZAPATA QUISPE, ERIKA CELESTE</t>
  </si>
  <si>
    <t>41557576</t>
  </si>
  <si>
    <t xml:space="preserve">ASISTENTE CALIFICADORA </t>
  </si>
  <si>
    <t>ZAPATA GALVEZ, LADIDIANA MELISA</t>
  </si>
  <si>
    <t>46661621</t>
  </si>
  <si>
    <t xml:space="preserve">AUXILIAR DE DIGITALIZACION REGIONES </t>
  </si>
  <si>
    <t>ZANABRIA UGARTE, HUMBERTO</t>
  </si>
  <si>
    <t>80085013</t>
  </si>
  <si>
    <t>ZAMORA VILLAORDUÑA, JOHNNY JOEL</t>
  </si>
  <si>
    <t>42062091</t>
  </si>
  <si>
    <t>ANALISTA DE PROCESOS</t>
  </si>
  <si>
    <t>YZIQUE MIGUEL, PEDRO MAGRO</t>
  </si>
  <si>
    <t>41905564</t>
  </si>
  <si>
    <t xml:space="preserve">ESPECIALISTA DE INVERSION PUBLICA </t>
  </si>
  <si>
    <t>YZAGUIRRE PANTOJA, MARLENI ROSALIA</t>
  </si>
  <si>
    <t>08129154</t>
  </si>
  <si>
    <t>NEGOCIOS INTERNACIONALES</t>
  </si>
  <si>
    <t>YRALA LORA, ALLYSSON ANGIE</t>
  </si>
  <si>
    <t>73477642</t>
  </si>
  <si>
    <t xml:space="preserve">ORIENTADORA LIMA </t>
  </si>
  <si>
    <t>CIENCIAS DE LA COMUNICACIÓN</t>
  </si>
  <si>
    <t>YAYA GARCIA, MIRIAM PILAR</t>
  </si>
  <si>
    <t>15357333</t>
  </si>
  <si>
    <t xml:space="preserve">ANALISTA DE ATENCION AL PUBLICO REGIONES </t>
  </si>
  <si>
    <t>YAÑEZ VARGAS, LILIANA ELIZABETH</t>
  </si>
  <si>
    <t>08722144</t>
  </si>
  <si>
    <t xml:space="preserve">VERIFICADORA DE CAMPO LIMA </t>
  </si>
  <si>
    <t>ADMINISTRACION Y GERENCIA</t>
  </si>
  <si>
    <t>YALTA REATEGUI, ANDY DARIO</t>
  </si>
  <si>
    <t>72193250</t>
  </si>
  <si>
    <t>YACTAYO RUIZ, CECILIA DEL CARMEN</t>
  </si>
  <si>
    <t>72845274</t>
  </si>
  <si>
    <t xml:space="preserve">ORIENTADORA REGIONES </t>
  </si>
  <si>
    <t>YACTAYO AYLLON, CESAR EDUARDO</t>
  </si>
  <si>
    <t>45564862</t>
  </si>
  <si>
    <t xml:space="preserve">ASISTENTE ACREDITADOR </t>
  </si>
  <si>
    <t>ADMINISTRACION DE TURISMO</t>
  </si>
  <si>
    <t>VIZCARRA DEJO, FERNANDO FIDEL</t>
  </si>
  <si>
    <t>42030311</t>
  </si>
  <si>
    <t>VIVAS NUNJAR, FIORELA ISABEL</t>
  </si>
  <si>
    <t>48510428</t>
  </si>
  <si>
    <t>ASESOR/A PREVISIONAL</t>
  </si>
  <si>
    <t>INGENIERIA ELECTRONICA</t>
  </si>
  <si>
    <t>VIVAS MAURICIO, LAURA MAGALY</t>
  </si>
  <si>
    <t>41832488</t>
  </si>
  <si>
    <t>PROFESIONAL PARA LA GESTION DE SERVICIOS DE TI</t>
  </si>
  <si>
    <t>VILLENA REYES, ELIZABETH FLOR</t>
  </si>
  <si>
    <t>48057643</t>
  </si>
  <si>
    <t>EDUCACIÓN UNIVERSITARIA INCOMPLETA</t>
  </si>
  <si>
    <t>MARKETING</t>
  </si>
  <si>
    <t>VILLAVICENCIO ATIENZA, JIMMI CESAR</t>
  </si>
  <si>
    <t>41039349</t>
  </si>
  <si>
    <t>ASISTENTE CALIFICADOR</t>
  </si>
  <si>
    <t>EDUCACIÓN TÉCNICA COMPLETA</t>
  </si>
  <si>
    <t>MECANICA AUTOMOTRIZ</t>
  </si>
  <si>
    <t>VILLARROEL PEREZ, JOSE ARTURO</t>
  </si>
  <si>
    <t>19908748</t>
  </si>
  <si>
    <t>ASISTENTE FRONT</t>
  </si>
  <si>
    <t>VILLAR YUYALI, CARLOS</t>
  </si>
  <si>
    <t>06957916</t>
  </si>
  <si>
    <t xml:space="preserve">VERIFICADOR DE CAMPO </t>
  </si>
  <si>
    <t>VILLANO HUAMAN, JESSICA RAQUEL</t>
  </si>
  <si>
    <t>09633055</t>
  </si>
  <si>
    <t>VILLALBA ROLDAN, ROSA ELENA</t>
  </si>
  <si>
    <t>25445113</t>
  </si>
  <si>
    <t>VILCHEZ ARROYO, ROSA MARLENI</t>
  </si>
  <si>
    <t>43923261</t>
  </si>
  <si>
    <t>CIENCIAS CONTABLES Y FINANCIERAS</t>
  </si>
  <si>
    <t>VILCAPOMA NAJARRO, LADY LOURDES</t>
  </si>
  <si>
    <t>46439598</t>
  </si>
  <si>
    <t>INGENIERIA INFORMATICA Y SISTEMAS</t>
  </si>
  <si>
    <t>VIGO VIVAR, SEIT ALASMAN</t>
  </si>
  <si>
    <t>46676481</t>
  </si>
  <si>
    <t>VIGO VASQUEZ, VICTOR MIGUEL</t>
  </si>
  <si>
    <t>40299114</t>
  </si>
  <si>
    <t>VIGO RUIZ, CINTHIA ANAI</t>
  </si>
  <si>
    <t>44807878</t>
  </si>
  <si>
    <t>AUDITOR/A JUNIOR</t>
  </si>
  <si>
    <t>VIERA PEÑA, CESAR RAUL</t>
  </si>
  <si>
    <t>07950073</t>
  </si>
  <si>
    <t xml:space="preserve">VERIFICADOR DE CAMPO LIMA </t>
  </si>
  <si>
    <t>VIDAL YZAGUIRRE, ANGELA ELSA</t>
  </si>
  <si>
    <t>44555697</t>
  </si>
  <si>
    <t>APOYO EN LA PRECALIFICACION DE LOS EXPEDIENTES ADMINISTRATIVOS</t>
  </si>
  <si>
    <t>ADMINISTRACION Y GESTION COMERCIAL</t>
  </si>
  <si>
    <t>VICENTE VALDERRAMA, MARCO DANIEL</t>
  </si>
  <si>
    <t>45272825</t>
  </si>
  <si>
    <t>VERGARA GUILLEN, YOLANDA</t>
  </si>
  <si>
    <t>07187634</t>
  </si>
  <si>
    <t>EDUCACIÓN SECUNDARIA COMPLETA</t>
  </si>
  <si>
    <t>VERDE PUMACHAICO, MIGUEL ANGEL</t>
  </si>
  <si>
    <t>42528104</t>
  </si>
  <si>
    <t>ASISTENTE DE OPERACIONES Y MANTENIMIENTO</t>
  </si>
  <si>
    <t>VERASTEGUI COLAN, CAROLINA DEL PILAR</t>
  </si>
  <si>
    <t>45678755</t>
  </si>
  <si>
    <t xml:space="preserve">ASISTENTE DE ATENCION AL ASEGURADO </t>
  </si>
  <si>
    <t>VERAMENDI OTAROLA, KATHERINA ROSS MERY</t>
  </si>
  <si>
    <t>44114881</t>
  </si>
  <si>
    <t>ASISTENTE PARA EL EQUIPO DE TRABAJO GESTION DE DERECHOS</t>
  </si>
  <si>
    <t>INGENIERIA DE SISTEMAS Y COMPUTO</t>
  </si>
  <si>
    <t>VERA MEDINA, ROXANA MILAGROS</t>
  </si>
  <si>
    <t>44060295</t>
  </si>
  <si>
    <t xml:space="preserve">ASISTENTE DE PENSIONAMIENTO </t>
  </si>
  <si>
    <t>MEDICINA Y CIRUGIA</t>
  </si>
  <si>
    <t>VERA HERRERA, LUIS ENRIQUE</t>
  </si>
  <si>
    <t>10681278</t>
  </si>
  <si>
    <t>MEDICO OCUPACIONAL</t>
  </si>
  <si>
    <t>VENTURA TORRES, LUZ ELIZABETH</t>
  </si>
  <si>
    <t>46614391</t>
  </si>
  <si>
    <t>VELIZ CARDENAS, MARIMAR DEL CARMEN</t>
  </si>
  <si>
    <t>48527492</t>
  </si>
  <si>
    <t>VELIZ CANO, KEVIN JOSEPH</t>
  </si>
  <si>
    <t>71341643</t>
  </si>
  <si>
    <t>ASISTENTE DE CONTROL DE CALIDAD DE ACREDITACION</t>
  </si>
  <si>
    <t>VELAZCO ALCANTARA, YESENIA</t>
  </si>
  <si>
    <t>47002429</t>
  </si>
  <si>
    <t xml:space="preserve">AUDITORA JUNIOR </t>
  </si>
  <si>
    <t>VELASQUEZ GAMARRA, ALFREDO ANTONIO</t>
  </si>
  <si>
    <t>09724034</t>
  </si>
  <si>
    <t xml:space="preserve">ASISTENTE PARA EL GRUPO DE PERITAJE </t>
  </si>
  <si>
    <t>ADMINISTRACION Y NEGOCIOS INTERNACIONALE</t>
  </si>
  <si>
    <t>VELASQUEZ CHUMPITAZI, JORDAN JOSE AUGUSTO</t>
  </si>
  <si>
    <t>70875351</t>
  </si>
  <si>
    <t>ASISTENTE DE CONTROL PATRIMONIAL</t>
  </si>
  <si>
    <t xml:space="preserve">ANALISTA DE PROGRAMACION EN CONTRATACION PUBLICAS </t>
  </si>
  <si>
    <t>VELASQUEZ CHAVEZ, MAGDA ROSA</t>
  </si>
  <si>
    <t>08449920</t>
  </si>
  <si>
    <t>ASISTENTE DE VERIFICACION</t>
  </si>
  <si>
    <t>ADMINISTRACION ESTRATEGICA DE EMPRESAS</t>
  </si>
  <si>
    <t>GRADO DE MAESTRÍA</t>
  </si>
  <si>
    <t>VELASQUEZ CARDENAS, JORGE ANTONIO</t>
  </si>
  <si>
    <t>80288404</t>
  </si>
  <si>
    <t>GESTOR DE PROGRAMACION Y CONTROL DE LA PRODUCCION DE TI</t>
  </si>
  <si>
    <t>VEGA ALCOCER, NATALY CHRIS ISABEL</t>
  </si>
  <si>
    <t>45046675</t>
  </si>
  <si>
    <t>VASQUEZ TRUJILLO, EZEQUIEL</t>
  </si>
  <si>
    <t>41563179</t>
  </si>
  <si>
    <t>DERECHO Y CIENCIA POLITICA</t>
  </si>
  <si>
    <t>VASQUEZ RIOS, HECTOR RICARDO</t>
  </si>
  <si>
    <t>07247799</t>
  </si>
  <si>
    <t xml:space="preserve">ABOGADO </t>
  </si>
  <si>
    <t>VASQUEZ LOJE, EVA VERONICA</t>
  </si>
  <si>
    <t>16750242</t>
  </si>
  <si>
    <t>VASQUEZ JULCA, IVANNA</t>
  </si>
  <si>
    <t>42585648</t>
  </si>
  <si>
    <t>APOYO EN LA PROGRAMACION Y CONTROL DE PRODUCCION PARA EL PROCESO DE ATENCION DE QUEJAS Y RECLAMOS INGRESADOS</t>
  </si>
  <si>
    <t>ECONOMIA Y NEGOCIOS INTERNACIONALES</t>
  </si>
  <si>
    <t>VASQUEZ ANGELES, CESAR CHRISTIAN</t>
  </si>
  <si>
    <t>46142514</t>
  </si>
  <si>
    <t>ANALISTA ADMINISTRATIVA/O</t>
  </si>
  <si>
    <t>VARILLAS MONTOYA, MIRIAM</t>
  </si>
  <si>
    <t>09649689</t>
  </si>
  <si>
    <t>ASISTENTE II</t>
  </si>
  <si>
    <t>VARAS JAUREGUI, CARMEN FIORELLA</t>
  </si>
  <si>
    <t>41367339</t>
  </si>
  <si>
    <t>ESPECIALISTA ADMINISTRATIVO</t>
  </si>
  <si>
    <t>VALVERDE SIERRA, CATALINA MARIA ANTONIA</t>
  </si>
  <si>
    <t>07084172</t>
  </si>
  <si>
    <t>VALVERDE CARO, SUSANA AMELIA</t>
  </si>
  <si>
    <t>18100969</t>
  </si>
  <si>
    <t>ASISTENTE FRONT PARA LOS CENTROS DE ATENCION A NIVEL NACIONAL</t>
  </si>
  <si>
    <t>VALLE SUAREZ, JOSE MIGUEL</t>
  </si>
  <si>
    <t>42819408</t>
  </si>
  <si>
    <t>VALERA PUQUIO, MAGALY ROSINA</t>
  </si>
  <si>
    <t>09719003</t>
  </si>
  <si>
    <t xml:space="preserve">ANALISTA DE ATENCION AL PUBLICO LIMA </t>
  </si>
  <si>
    <t>CIENCIA POLITICA</t>
  </si>
  <si>
    <t>VALENZUELA ANDIA, ANGIE CAROLINA</t>
  </si>
  <si>
    <t>47186931</t>
  </si>
  <si>
    <t>VALENCIA VASQUEZ, GIOVANNA VERONICA</t>
  </si>
  <si>
    <t>29717287</t>
  </si>
  <si>
    <t>VALENCIA ROJAS, ELIANA ENRIQUETA</t>
  </si>
  <si>
    <t>06794840</t>
  </si>
  <si>
    <t xml:space="preserve">ABOGADA </t>
  </si>
  <si>
    <t>VALENCIA OLAYA, ELSA GERALDINE</t>
  </si>
  <si>
    <t>42547453</t>
  </si>
  <si>
    <t>VALENCIA GALVEZ, MARTHA JUANA</t>
  </si>
  <si>
    <t>06216081</t>
  </si>
  <si>
    <t>VALENCIA CHARUN, RAQUEL INES</t>
  </si>
  <si>
    <t>42970904</t>
  </si>
  <si>
    <t>PROFESIONAL DEL ARCHIVO INSTITUCIONAL</t>
  </si>
  <si>
    <t>VALDIVIA ESTELA, MARIA GENOVEVA</t>
  </si>
  <si>
    <t>25602295</t>
  </si>
  <si>
    <t>SERVICIO PERSONAL ESPECIALIZADO PARA LA OFICINA DE PLANEAMIENTO Y PRESUPUESTO</t>
  </si>
  <si>
    <t>VALDIVIA CARRERA, JACQUELINE JUANA</t>
  </si>
  <si>
    <t>09643696</t>
  </si>
  <si>
    <t>INGENIERIA QUIMICA</t>
  </si>
  <si>
    <t>VALDIVIA CARRANZA, JESSICA PERLA</t>
  </si>
  <si>
    <t>25866371</t>
  </si>
  <si>
    <t>VALDERRAMA ZEGARRA, VICTOR MANUEL</t>
  </si>
  <si>
    <t>09730985</t>
  </si>
  <si>
    <t>SECRETARIADO EJECUTIVO CASTELLANO</t>
  </si>
  <si>
    <t>VALDA GAMERO, MARIA ANGELA</t>
  </si>
  <si>
    <t>07516960</t>
  </si>
  <si>
    <t>VAL CASTILLO, ABEL EDUARDO</t>
  </si>
  <si>
    <t>09164412</t>
  </si>
  <si>
    <t>PROFESIONAL PARA EL ALMACEN DE LOGISTICA</t>
  </si>
  <si>
    <t>URQUIZO GOMEZ, CLAUDIA NATALIE</t>
  </si>
  <si>
    <t>42480020</t>
  </si>
  <si>
    <t>REVISOR DE CONTROL DE CALIDAD</t>
  </si>
  <si>
    <t>GESTION PUBLICA</t>
  </si>
  <si>
    <t>URBINA VERA, MARIO ERNESTO</t>
  </si>
  <si>
    <t>07063486</t>
  </si>
  <si>
    <t>CALIFICADOR</t>
  </si>
  <si>
    <t>ADMINISTRACION DE EMPRESAS</t>
  </si>
  <si>
    <t>URBINA HEREDIA, PAMELA STEFANY</t>
  </si>
  <si>
    <t>45465234</t>
  </si>
  <si>
    <t>URBAY MANTARI, LUIS MARCO</t>
  </si>
  <si>
    <t>72913432</t>
  </si>
  <si>
    <t xml:space="preserve">ASISTENTE DE REASEGURO </t>
  </si>
  <si>
    <t>URBANO MELGAREJO, WILLIAM ALBERTO</t>
  </si>
  <si>
    <t>42754447</t>
  </si>
  <si>
    <t>URBANO JIMENEZ, TANIA MARLENA MERCEDES</t>
  </si>
  <si>
    <t>09938453</t>
  </si>
  <si>
    <t>APOYO EN LAS LABORES DE VERIFICACION DE APORTES AL SISTEMA NACIONAL DE PENSIONES DE AFILIADOS AL SISTEMA PRIVADO DE PENSIONES QUE SOLICITAN SU DESAFILIACION - VERIFICADOR</t>
  </si>
  <si>
    <t>RELACIONES INDUSTRIALES</t>
  </si>
  <si>
    <t>ULLOA FLORES, HEBERT ALBERTO</t>
  </si>
  <si>
    <t>10635179</t>
  </si>
  <si>
    <t>ASISTENTE CALIFICADOR EN CENTRO DE ATENCION - LIMA</t>
  </si>
  <si>
    <t>CIENCIAS SOCIALES</t>
  </si>
  <si>
    <t>UCHUYA VARGAS, PAOLA</t>
  </si>
  <si>
    <t>46048595</t>
  </si>
  <si>
    <t xml:space="preserve">ANALISTA DE CONVENIOS </t>
  </si>
  <si>
    <t>UCHASARA YAPUCHURA, VANNESA</t>
  </si>
  <si>
    <t>45262814</t>
  </si>
  <si>
    <t xml:space="preserve">AUXILIAR OPERATIVA </t>
  </si>
  <si>
    <t>INGENIERA INDUSTRIAL</t>
  </si>
  <si>
    <t>TUME PERICHE, CESAR OMAR</t>
  </si>
  <si>
    <t>44130960</t>
  </si>
  <si>
    <t xml:space="preserve">ANALISTA ADMINISTRATIVO Y DE PRODUCCION </t>
  </si>
  <si>
    <t>TUESTA VASQUEZ, PAMELA JANETH</t>
  </si>
  <si>
    <t>45612099</t>
  </si>
  <si>
    <t>TUESTA ANGULO, JAHJAIRE JERALDINE</t>
  </si>
  <si>
    <t>44446158</t>
  </si>
  <si>
    <t xml:space="preserve">ASISTENTE JUNIOR DE CALIFICACION </t>
  </si>
  <si>
    <t>TUESTA ANGULO, EDDY KARINA</t>
  </si>
  <si>
    <t>41556786</t>
  </si>
  <si>
    <t>LIDER DE LINEA</t>
  </si>
  <si>
    <t>TRUJILLO NUÑEZ, MIRIAM AYME</t>
  </si>
  <si>
    <t>20721625</t>
  </si>
  <si>
    <t>ASISTENTE CALIFICADOR/A</t>
  </si>
  <si>
    <t>ADMINISTRACION DE NEGOCIOS</t>
  </si>
  <si>
    <t>TRUJILLO FERNANDEZ, SEGUNDO HIPOLITO</t>
  </si>
  <si>
    <t>42719494</t>
  </si>
  <si>
    <t>AUXILIAR OPERATIVO</t>
  </si>
  <si>
    <t>ESTADISTICA</t>
  </si>
  <si>
    <t>TRONCOS FLORES, RICHARD ROGER</t>
  </si>
  <si>
    <t>08155562</t>
  </si>
  <si>
    <t>ANALISTA</t>
  </si>
  <si>
    <t>TRILLO ANTAYHUA, CHRISTIAN DAVID</t>
  </si>
  <si>
    <t>42146227</t>
  </si>
  <si>
    <t xml:space="preserve">ASISTENTE ADMINISTRATIVO </t>
  </si>
  <si>
    <t>DERECHO Y CIENCIAS POLITICAS</t>
  </si>
  <si>
    <t>TORRES SOTELO, JULIO CESAR</t>
  </si>
  <si>
    <t>21868476</t>
  </si>
  <si>
    <t>TORRES NARVASTA, MARCELINO MANUEL</t>
  </si>
  <si>
    <t>15854618</t>
  </si>
  <si>
    <t>TORRES FLORES, ISABEL ANDREA</t>
  </si>
  <si>
    <t>45249158</t>
  </si>
  <si>
    <t>TORRES AQUINO, RICHARD ALEXANDER</t>
  </si>
  <si>
    <t>44730364</t>
  </si>
  <si>
    <t>TORREJON ARIAS, SILVIA JANET</t>
  </si>
  <si>
    <t>21261091</t>
  </si>
  <si>
    <t>INGENIERIA COMERCIAL</t>
  </si>
  <si>
    <t>TORREBLANCA SANCHEZ, MARIEL DORINA</t>
  </si>
  <si>
    <t>44996364</t>
  </si>
  <si>
    <t>TORO DIAZ, GULIANA</t>
  </si>
  <si>
    <t>42828079</t>
  </si>
  <si>
    <t>TOLEDO RUIZ, FELIPE</t>
  </si>
  <si>
    <t>10688598</t>
  </si>
  <si>
    <t>TITO LINARES, JULIA ISABEL</t>
  </si>
  <si>
    <t>42084156</t>
  </si>
  <si>
    <t>TIPPE TAIPE, DONALD DAVID</t>
  </si>
  <si>
    <t>08823289</t>
  </si>
  <si>
    <t>TIPACTI MORON, MARIA DEL CARMEN</t>
  </si>
  <si>
    <t>21574310</t>
  </si>
  <si>
    <t>TIMANA CABANA, MILAGROS MILUSKA</t>
  </si>
  <si>
    <t>46458256</t>
  </si>
  <si>
    <t>TEQUEN REYES, MIGUEL ANGEL</t>
  </si>
  <si>
    <t>10202818</t>
  </si>
  <si>
    <t>ASISTENTE FRONT PARA LA SEDE DE LIMA</t>
  </si>
  <si>
    <t>TENORIO CALVO, JOSE HUMBERTO</t>
  </si>
  <si>
    <t>40004026</t>
  </si>
  <si>
    <t>ASISTENTE PARA EL GRUPO DE PERITAJE</t>
  </si>
  <si>
    <t>CIENCIAS ADMINISTRATIVAS</t>
  </si>
  <si>
    <t>TELLO TERAN, JUAN MIGUEL</t>
  </si>
  <si>
    <t>42562907</t>
  </si>
  <si>
    <t>TEJADA PINTO, KARLA LUCIA LUCERO</t>
  </si>
  <si>
    <t>46652551</t>
  </si>
  <si>
    <t>TASAICO ALMEYDA, MARIA KARINA</t>
  </si>
  <si>
    <t>42078944</t>
  </si>
  <si>
    <t>INGENIERIA ADMINISTRATIVA</t>
  </si>
  <si>
    <t>TARRILLO BECERRA, LEIDY</t>
  </si>
  <si>
    <t>41203108</t>
  </si>
  <si>
    <t>TAPIA PACHECO, DOMENICA AMELY</t>
  </si>
  <si>
    <t>45294783</t>
  </si>
  <si>
    <t>TAMAYO JUSCAMAITA, EDUARDO JESUS</t>
  </si>
  <si>
    <t>46187914</t>
  </si>
  <si>
    <t>TÁMARA SAUNA, PAMELA PATRICIA</t>
  </si>
  <si>
    <t>47813879</t>
  </si>
  <si>
    <t>TAIPE CORREA, ELIZABETH</t>
  </si>
  <si>
    <t>44861743</t>
  </si>
  <si>
    <t>TABACCHI MURILLO, JESSICA URSULA</t>
  </si>
  <si>
    <t>25707371</t>
  </si>
  <si>
    <t>ESPECIALISTA DE SOFTWARE DE PRODUCTIVIDAD Y COLABORACION</t>
  </si>
  <si>
    <t>SUYO ROMERO, JOSE RICARDO</t>
  </si>
  <si>
    <t>09699261</t>
  </si>
  <si>
    <t>SULLCA ROLDAN, LILIANA YUDIDT</t>
  </si>
  <si>
    <t>42063913</t>
  </si>
  <si>
    <t>ENFERMERIA TECNICA</t>
  </si>
  <si>
    <t>SULCA VARGAS, MARIA DE LOS ANGELES</t>
  </si>
  <si>
    <t>47383131</t>
  </si>
  <si>
    <t xml:space="preserve">PARAMEDICO LIMA </t>
  </si>
  <si>
    <t>SUAREZ ROJAS, SANDRA  ELIZABETH</t>
  </si>
  <si>
    <t>09525975</t>
  </si>
  <si>
    <t>COMPUTACIÓN</t>
  </si>
  <si>
    <t>STUART GUZMAN, JACK HAROLD</t>
  </si>
  <si>
    <t>43632846</t>
  </si>
  <si>
    <t>APOYO EN LA ATENCION Y SEGUIMIENTO DE LAS QUEJAS Y RECLAMOS</t>
  </si>
  <si>
    <t>SOTOMAYOR MEJIA, DIEGO ALONZO</t>
  </si>
  <si>
    <t>44564064</t>
  </si>
  <si>
    <t>SOTO VILLALOBOS, MARIA LUZ MARIBEL</t>
  </si>
  <si>
    <t>44436378</t>
  </si>
  <si>
    <t>SOTERO WONG, LUIS ENRIQUE</t>
  </si>
  <si>
    <t>06192542</t>
  </si>
  <si>
    <t>SOTELO HUAMAN, ALEXANDER JAIME</t>
  </si>
  <si>
    <t>46006857</t>
  </si>
  <si>
    <t>SORIANO CORDERO, MARIA ELIZABETH</t>
  </si>
  <si>
    <t>44647706</t>
  </si>
  <si>
    <t>ASISTENTE DE RECAUDACION</t>
  </si>
  <si>
    <t>SORIA LIVIA, ELIANA ROCIO</t>
  </si>
  <si>
    <t>09764276</t>
  </si>
  <si>
    <t>SONODA FUJIMOTO, EDUARDO</t>
  </si>
  <si>
    <t>41217046</t>
  </si>
  <si>
    <t>SONCCO TORRES, ROSARIO</t>
  </si>
  <si>
    <t>08975592</t>
  </si>
  <si>
    <t>ASISTENTE DE PROGRAMACION</t>
  </si>
  <si>
    <t>SOLORZANO CONDOR, DAVID OVIDIO</t>
  </si>
  <si>
    <t>09634969</t>
  </si>
  <si>
    <t>SOLIS LOAYZA, ROSA MARLENE</t>
  </si>
  <si>
    <t>09552228</t>
  </si>
  <si>
    <t>SOLDEVILLA MARTINEZ, SOLEDAD EMILY</t>
  </si>
  <si>
    <t>46409275</t>
  </si>
  <si>
    <t>INGENIERIA DE SISTEMAS Y COMPUTACION</t>
  </si>
  <si>
    <t>SIU MEDINA, GENARO ALBERTO</t>
  </si>
  <si>
    <t>07759025</t>
  </si>
  <si>
    <t>ESPECIALISTA DE DESARROLLO DE CAPACIDADES DE TI</t>
  </si>
  <si>
    <t>SIMA MIRANDA, ARTURO</t>
  </si>
  <si>
    <t>41666763</t>
  </si>
  <si>
    <t>SILVERA GOMEZ, ANGELO MARCELINO</t>
  </si>
  <si>
    <t>47288804</t>
  </si>
  <si>
    <t>SILVA CABRERA, LUZ MARINA</t>
  </si>
  <si>
    <t>09631850</t>
  </si>
  <si>
    <t>PROFESIONAL 2</t>
  </si>
  <si>
    <t>SIFUENTES ANGELES, JOAQUIN BERNARDO</t>
  </si>
  <si>
    <t>32974920</t>
  </si>
  <si>
    <t>EGRESADO</t>
  </si>
  <si>
    <t>SIESQUEN TORRES, JOSE LUIS</t>
  </si>
  <si>
    <t>41633153</t>
  </si>
  <si>
    <t>APOYO EN EL CONTROL DE CALIDAD DE MICROGRABACION</t>
  </si>
  <si>
    <t>SICCHA VALVERDE, EVELING JULISSA</t>
  </si>
  <si>
    <t>43592334</t>
  </si>
  <si>
    <t>SIAPO FLORES, JAMES FRED</t>
  </si>
  <si>
    <t>80297449</t>
  </si>
  <si>
    <t>ASISTENTE DE SISTEMA ELECTRICO Y REDES</t>
  </si>
  <si>
    <t>SIALER PISFIL, FLOR VANESSA</t>
  </si>
  <si>
    <t>41934222</t>
  </si>
  <si>
    <t>ASISTENTE ACREDITADOR PARA EL CENTRO DE ATENCION LAMBAYEQUE</t>
  </si>
  <si>
    <t>SHEEN VERGARA, GUILLERMO ESAÚ</t>
  </si>
  <si>
    <t>07617712</t>
  </si>
  <si>
    <t>SERRANO MALCA, KARINA DEL ROSARIO</t>
  </si>
  <si>
    <t>40485907</t>
  </si>
  <si>
    <t>SERRANO ANGULO, LENY LISBETH</t>
  </si>
  <si>
    <t>42327612</t>
  </si>
  <si>
    <t>SERNA TENORIO, JENNIFFER JANETH</t>
  </si>
  <si>
    <t>43875697</t>
  </si>
  <si>
    <t>SENADOR SUAREZ, KARLA DE LORENZ</t>
  </si>
  <si>
    <t>74985868</t>
  </si>
  <si>
    <t>ADMINISTRACION Y MARKETING</t>
  </si>
  <si>
    <t>SEMINARIO REYES, ANGIE JESSE</t>
  </si>
  <si>
    <t>47184497</t>
  </si>
  <si>
    <t>SEMINARIO ORTIZ DE CANO, LOURDES MICAELA</t>
  </si>
  <si>
    <t>41172909</t>
  </si>
  <si>
    <t>SEGURA VASQUEZ, RICARDO ANTONIO</t>
  </si>
  <si>
    <t>09213359</t>
  </si>
  <si>
    <t>SEGOVIA SEGOVIA, SARA MERCEDES</t>
  </si>
  <si>
    <t>40812402</t>
  </si>
  <si>
    <t>SEGIL MANCO, MERCEDES JOHANA</t>
  </si>
  <si>
    <t>43284660</t>
  </si>
  <si>
    <t xml:space="preserve">AUXILIAR DE DIGITALIZACION LIMA </t>
  </si>
  <si>
    <t>SEDANO HUAMAN, RICARDO OSWALDO</t>
  </si>
  <si>
    <t>06722428</t>
  </si>
  <si>
    <t>SEBASTIAN GARCIA, GUIDO RAUL</t>
  </si>
  <si>
    <t>09603993</t>
  </si>
  <si>
    <t>ASISTENTE DE ACREDITACION</t>
  </si>
  <si>
    <t>SAUCEDO MALDONADO, KAREN  MELISSA</t>
  </si>
  <si>
    <t>10690044</t>
  </si>
  <si>
    <t>SARMIENTO SALDAÑA, PATRICIA YANINA</t>
  </si>
  <si>
    <t>10793321</t>
  </si>
  <si>
    <t>ANALISTA GRAFOTECNICO</t>
  </si>
  <si>
    <t>SARMIENTO PAUCAR, DANTE JESUS</t>
  </si>
  <si>
    <t>10282823</t>
  </si>
  <si>
    <t>SARAVIA CHUQUIYAURI, JAVIER JESUS</t>
  </si>
  <si>
    <t>42774809</t>
  </si>
  <si>
    <t>PSICOLOGIA</t>
  </si>
  <si>
    <t>SANTIAGO ALVAREZ, FABIANA ESTEFANIA</t>
  </si>
  <si>
    <t>70838504</t>
  </si>
  <si>
    <t>ANALISTA DE SELECCION II</t>
  </si>
  <si>
    <t>MATEMATICAS</t>
  </si>
  <si>
    <t>SANDOVAL CEPEDA, ALEX</t>
  </si>
  <si>
    <t>17450514</t>
  </si>
  <si>
    <t xml:space="preserve">ESPECIALISTA EN CALIFICACION DE SINIESTROS </t>
  </si>
  <si>
    <t>SANDOVAL ALVARADO, OSMAR</t>
  </si>
  <si>
    <t>07090360</t>
  </si>
  <si>
    <t>SANCHEZ RUIZ, ELVA ALICIA</t>
  </si>
  <si>
    <t>08198340</t>
  </si>
  <si>
    <t>SANCHEZ ORTIZ, JHONATAN OSCAR</t>
  </si>
  <si>
    <t>74645078</t>
  </si>
  <si>
    <t>SANCHEZ MERLO, KATHY GABY</t>
  </si>
  <si>
    <t>20089076</t>
  </si>
  <si>
    <t>SANCHEZ LEON, JESUS ALFREDO</t>
  </si>
  <si>
    <t>70051039</t>
  </si>
  <si>
    <t>SANCHEZ LARREA, VICTOR ANDRES</t>
  </si>
  <si>
    <t>10130631</t>
  </si>
  <si>
    <t>ADMINSTRACIÓN Y SISTEMAS</t>
  </si>
  <si>
    <t>SANCHEZ ESPINOZA, VIOLETA</t>
  </si>
  <si>
    <t>09911393</t>
  </si>
  <si>
    <t>INGENIERIA DE COMPUTACION Y SISTEMAS</t>
  </si>
  <si>
    <t>SANCHEZ CASTRO, JORGE ARTURO</t>
  </si>
  <si>
    <t>16662666</t>
  </si>
  <si>
    <t xml:space="preserve">ESPECIALISTA EN SISTEMAS INFORMATICOS </t>
  </si>
  <si>
    <t>SAN MARTIN CAMPOS, ALEXANDRA</t>
  </si>
  <si>
    <t>76526125</t>
  </si>
  <si>
    <t>SAMANEZ NUÑEZ, RICARDO ALFREDO</t>
  </si>
  <si>
    <t>41940038</t>
  </si>
  <si>
    <t xml:space="preserve">AUXILIAR OPERATIVO </t>
  </si>
  <si>
    <t>SALDAÑA LINO, CARLOS CESAR</t>
  </si>
  <si>
    <t>41354368</t>
  </si>
  <si>
    <t xml:space="preserve">ASISTENTE CALIFICADOR EN EL CENTRO DE ATENCION LA LIBERTAD </t>
  </si>
  <si>
    <t>SECRETARIADO</t>
  </si>
  <si>
    <t>SALDAÑA HUAMAN, ELISA SARAHI</t>
  </si>
  <si>
    <t>44204073</t>
  </si>
  <si>
    <t>ASISTENTE EJECUTIVA</t>
  </si>
  <si>
    <t>SALCEDO TITO, JOSSELYN</t>
  </si>
  <si>
    <t>48239083</t>
  </si>
  <si>
    <t>SALAZAR VÁSQUEZ, JHONATAN JAVIER</t>
  </si>
  <si>
    <t>45042798</t>
  </si>
  <si>
    <t>SALAZAR THIEROLDT, JIMMY GIANFRANCO</t>
  </si>
  <si>
    <t>41455904</t>
  </si>
  <si>
    <t xml:space="preserve">ASISTENTE DE DISEÑO DE PROCESOS </t>
  </si>
  <si>
    <t>SALAZAR CHUMBIRIZO, MARIA ARCILA</t>
  </si>
  <si>
    <t>09198134</t>
  </si>
  <si>
    <t>INGENIERIA DE SOFTWARE</t>
  </si>
  <si>
    <t>SALAZAR CHANGANAQUI, FRANCISCO</t>
  </si>
  <si>
    <t>42029030</t>
  </si>
  <si>
    <t xml:space="preserve">PROFESIONAL DE RIESGO TECNOLOGICO </t>
  </si>
  <si>
    <t>SAHUMA VALDIVIEZO, OSCAR EDMUNDO</t>
  </si>
  <si>
    <t>10260222</t>
  </si>
  <si>
    <t>ASISTENTE PARA LA FISCALIZACION Y CALIFICACION DE EXPEDIENTES IRREGULARES</t>
  </si>
  <si>
    <t>SABINO VASQUEZ, ELIAS</t>
  </si>
  <si>
    <t>45878956</t>
  </si>
  <si>
    <t>ANALISTA DE ATENCION AL PUBLICO LIMA</t>
  </si>
  <si>
    <t>SAAVEDRA QUILCATE, MARIA  PATRICIA</t>
  </si>
  <si>
    <t>09611151</t>
  </si>
  <si>
    <t>APOYO EN LAS LABORES DE ADMINISTRACION DEL ARCHIVO DE LOS EXPEDIENTES DE CONTRATACION DE LA ONP</t>
  </si>
  <si>
    <t>RUIZ-CARO CAIPO, CESAR MANUEL</t>
  </si>
  <si>
    <t>45103042</t>
  </si>
  <si>
    <t xml:space="preserve">ASISTENTE DE MEJORA CONTINUA </t>
  </si>
  <si>
    <t>RUIZ LUJAN, WILLIAM RICARDO</t>
  </si>
  <si>
    <t>09980000</t>
  </si>
  <si>
    <t>PROFESIONAL PARA LA GESTION DE EVIDENCIAS</t>
  </si>
  <si>
    <t>GERONTOLOGIA</t>
  </si>
  <si>
    <t>RUIZ CUYA, CLAUDIA MEDALID</t>
  </si>
  <si>
    <t>46141804</t>
  </si>
  <si>
    <t xml:space="preserve">ASISTENTE DE LA CASA DEL PENSIONISTA </t>
  </si>
  <si>
    <t>RUGEL CORREA, ELBERT ALONSO</t>
  </si>
  <si>
    <t>42831913</t>
  </si>
  <si>
    <t>RUBIO HIDALGO, LIZARDO ELOY</t>
  </si>
  <si>
    <t>08748788</t>
  </si>
  <si>
    <t>APOYO OPERATIVO EN EL TRANSPORTE, RESGUARDO Y SEGURIDAD DE FUNCIONARIOS DE LA JEFATURA ONP</t>
  </si>
  <si>
    <t>RUBINA FABIAN, RICARDO EDGAR</t>
  </si>
  <si>
    <t>32779622</t>
  </si>
  <si>
    <t>ROSALES SOTO, MIRIAM ROSARIO</t>
  </si>
  <si>
    <t>20049485</t>
  </si>
  <si>
    <t xml:space="preserve">VERIFICADORA DE CAMPO REGIONES </t>
  </si>
  <si>
    <t>ROMERO ZARATE, SARA ANGELA</t>
  </si>
  <si>
    <t>40072368</t>
  </si>
  <si>
    <t>RESPONSABLE DEL CENTRO DE ATENCION MADRE DE DIOS</t>
  </si>
  <si>
    <t>ROMERO LAURENCIO, MILAGROS ZHULEIM</t>
  </si>
  <si>
    <t>43910267</t>
  </si>
  <si>
    <t>ROMERO CLEMENTE, ROSA</t>
  </si>
  <si>
    <t>48126324</t>
  </si>
  <si>
    <t>ANALISTA DE PROGRAMAS SOCIALES</t>
  </si>
  <si>
    <t>ROMANI MANRIQUE, LILY VILMA</t>
  </si>
  <si>
    <t>07150902</t>
  </si>
  <si>
    <t>ROMAN GUILLEN, MALU MONICA</t>
  </si>
  <si>
    <t>09700127</t>
  </si>
  <si>
    <t>ROMAN CONTRERAS, ULISES</t>
  </si>
  <si>
    <t>41808959</t>
  </si>
  <si>
    <t xml:space="preserve">AUXILIAR DE LINEA DE PENSIONAMIENTO </t>
  </si>
  <si>
    <t>ROJAS TOVAR, SUSSY GIOVANNA</t>
  </si>
  <si>
    <t>20100505</t>
  </si>
  <si>
    <t>ASISTENTE DE GESTION DE RIESGOS</t>
  </si>
  <si>
    <t>ROJAS ROSALES, WILDER</t>
  </si>
  <si>
    <t>40200336</t>
  </si>
  <si>
    <t>ROJAS MORALES, GUSTAVO HENRY</t>
  </si>
  <si>
    <t>40110655</t>
  </si>
  <si>
    <t>ROJAS MONTES, MELODY SHARITYN</t>
  </si>
  <si>
    <t>45646047</t>
  </si>
  <si>
    <t>ROJAS MEZA, ANGELA GABRIELA</t>
  </si>
  <si>
    <t>47014134</t>
  </si>
  <si>
    <t xml:space="preserve">ASISTENTE DE DESARROLLO PROFESIONAL </t>
  </si>
  <si>
    <t>ROJAS MARIMON, ANNEL ALLISON</t>
  </si>
  <si>
    <t>47828058</t>
  </si>
  <si>
    <t>ANALISTA DE PRODUCCION</t>
  </si>
  <si>
    <t>ROJAS LUDEÑA, JESUS FELIPE</t>
  </si>
  <si>
    <t>42751908</t>
  </si>
  <si>
    <t xml:space="preserve">ESPECIALISTA DE RECUPEROS </t>
  </si>
  <si>
    <t>ROJAS LÓPEZ, EDITH CARMEN</t>
  </si>
  <si>
    <t>09953128</t>
  </si>
  <si>
    <t>ASISTENTE DE CONTROL DE CALIDAD DE LA CALIFICACION</t>
  </si>
  <si>
    <t>ROJAS GUARDAMINO, VICTOR VALENTIN</t>
  </si>
  <si>
    <t>10291078</t>
  </si>
  <si>
    <t>ROJAS GABRIEL, FELIX ANTONIO</t>
  </si>
  <si>
    <t>43102006</t>
  </si>
  <si>
    <t>ROJAS FERNANDEZ, DEYSI MAGALY</t>
  </si>
  <si>
    <t>41599953</t>
  </si>
  <si>
    <t>ROJAS CASTRO, MARCO ANTONIO</t>
  </si>
  <si>
    <t>09857773</t>
  </si>
  <si>
    <t>INGENIERIA ECONOMICA</t>
  </si>
  <si>
    <t>ROJAS CABREJOS, JUAN PABLO</t>
  </si>
  <si>
    <t>43100405</t>
  </si>
  <si>
    <t>RODRIGUEZ SOLORZANO, LUIS ALBERTO</t>
  </si>
  <si>
    <t>09471321</t>
  </si>
  <si>
    <t>RODRIGUEZ RAMOS, TIFFANY ROXANA</t>
  </si>
  <si>
    <t>46849856</t>
  </si>
  <si>
    <t>RODRIGUEZ OROPEZA, ANGELICA VICTORIA</t>
  </si>
  <si>
    <t>42548614</t>
  </si>
  <si>
    <t>RODRIGUEZ MUÑOZ, LUIS NESTOR</t>
  </si>
  <si>
    <t>06162775</t>
  </si>
  <si>
    <t>RODRIGUEZ GARCIA, GISELL</t>
  </si>
  <si>
    <t>42075424</t>
  </si>
  <si>
    <t>ASISTENTE DE PRODUCCION</t>
  </si>
  <si>
    <t>RODRIGUEZ CRIOLLO, JHON BRAYAN</t>
  </si>
  <si>
    <t>46201879</t>
  </si>
  <si>
    <t>ANALISTA DE RELACIONES LABORALES</t>
  </si>
  <si>
    <t>ASISTENTE DE CONTROL DE LEGAJOS Y ASISTENCIA</t>
  </si>
  <si>
    <t>RODRIGUEZ BAZAN, ROSA ELVIRA</t>
  </si>
  <si>
    <t>43265081</t>
  </si>
  <si>
    <t>ROCHABRUN BALDERA, KELLY MARILYN</t>
  </si>
  <si>
    <t>41223429</t>
  </si>
  <si>
    <t>ROBLES TELLEZ, JORGE CHRISTOPHER</t>
  </si>
  <si>
    <t>07495336</t>
  </si>
  <si>
    <t>ROBATTI GUARDAMINO, ISABEL FANY</t>
  </si>
  <si>
    <t>08139377</t>
  </si>
  <si>
    <t>RIVERA YNGA, ORLANDO</t>
  </si>
  <si>
    <t>40014253</t>
  </si>
  <si>
    <t xml:space="preserve">AUXILIAR DE PENSIONAMIENTO </t>
  </si>
  <si>
    <t>RIVERA TOVAR, ROSEMARY CLOTILDE</t>
  </si>
  <si>
    <t>42688689</t>
  </si>
  <si>
    <t>ASISTENTE PARA EL EQUIPO DE TRABAJO DE TESORERIA</t>
  </si>
  <si>
    <t xml:space="preserve">ANALISTA DE TESORERIA </t>
  </si>
  <si>
    <t>RIVERA MARTINEZ, JOHANA EDITH</t>
  </si>
  <si>
    <t>42412486</t>
  </si>
  <si>
    <t>RIVERA FLORES, JOHAN DARIO</t>
  </si>
  <si>
    <t>43969406</t>
  </si>
  <si>
    <t>RIVERA CHAVEZ, JUAN CARLOS</t>
  </si>
  <si>
    <t>40293642</t>
  </si>
  <si>
    <t xml:space="preserve">ASISTENTE REVISOR DE EMPLEADORES INUBICABLES </t>
  </si>
  <si>
    <t>RIVERA ARTEAGA, THALIA FRESIA</t>
  </si>
  <si>
    <t>74699795</t>
  </si>
  <si>
    <t>AUXILIAR OPERATIVO/A</t>
  </si>
  <si>
    <t>COMUNICACIONES</t>
  </si>
  <si>
    <t>RIVERA ANGULO, PILAR ESTELA</t>
  </si>
  <si>
    <t>46792337</t>
  </si>
  <si>
    <t xml:space="preserve">ANALISTA DE RESPONSABILIDAD SOCIAL </t>
  </si>
  <si>
    <t>RIVERA ABARCA, HAROLD ALEXANDER</t>
  </si>
  <si>
    <t>43462097</t>
  </si>
  <si>
    <t>APOYO EN LA PRECALIFICACION Y EN LA GESTION DE LA ESPERA DE LOS EXPEDIENTES ADMINISTRATIVOS</t>
  </si>
  <si>
    <t>RIVAS URBANO, HUGO ALCIDES</t>
  </si>
  <si>
    <t>08178772</t>
  </si>
  <si>
    <t>RIVA GASGA, RUTT MILAGRO</t>
  </si>
  <si>
    <t>40335087</t>
  </si>
  <si>
    <t>RIOS LEON, NATIVIDAD MARIELA</t>
  </si>
  <si>
    <t>43724605</t>
  </si>
  <si>
    <t>ABOGADO PARA SEGUIMIENTO Y CONTROL DE PROCESOS</t>
  </si>
  <si>
    <t>RIOS FIERRO, JORGE LUIS</t>
  </si>
  <si>
    <t>72192675</t>
  </si>
  <si>
    <t>RIMAPA REQUEJO, IVAN</t>
  </si>
  <si>
    <t>45696017</t>
  </si>
  <si>
    <t>RICSE TOVAR, NILDA</t>
  </si>
  <si>
    <t>45309018</t>
  </si>
  <si>
    <t>APOYO EN EL CONTROL DE CALIDAD DE LA LABOR DE PRECALIFICACION Y DE LA GESTION DE ESPERAS DE LOS EXPEDIENTES ADMINISTRATIVOS</t>
  </si>
  <si>
    <t>REYNA AGUILAR, KELLY PIERINA</t>
  </si>
  <si>
    <t>42436842</t>
  </si>
  <si>
    <t>CIENCIAS CONTABLES Y ADMINISTRATIVAS</t>
  </si>
  <si>
    <t>REYES TAPIA, CHRISTIAN NHOLAN</t>
  </si>
  <si>
    <t>72670420</t>
  </si>
  <si>
    <t>REYES RONCALLA, YACQUELINE</t>
  </si>
  <si>
    <t>08864208</t>
  </si>
  <si>
    <t>REYES OTURI, JOSE LUIS</t>
  </si>
  <si>
    <t>42754214</t>
  </si>
  <si>
    <t xml:space="preserve">ASISTENTE CALIFICADOR/A </t>
  </si>
  <si>
    <t>INGENIERIA INFORMATICA Y DE SISTEMAS</t>
  </si>
  <si>
    <t>REYES ORE, KARLA MARIELA</t>
  </si>
  <si>
    <t>43975183</t>
  </si>
  <si>
    <t>REYES CASTILLO, HELEN FLOR</t>
  </si>
  <si>
    <t>46412150</t>
  </si>
  <si>
    <t>REYES CACERES, KELLY ELENA</t>
  </si>
  <si>
    <t>40191336</t>
  </si>
  <si>
    <t>REYES BAZALAR, JORGE LUIS</t>
  </si>
  <si>
    <t>06147585</t>
  </si>
  <si>
    <t>RETUERTO BRAVO, JENIFER ROSARIO</t>
  </si>
  <si>
    <t>43992644</t>
  </si>
  <si>
    <t>RESTAN PIZARRO, ENRIQUE TEOFILO</t>
  </si>
  <si>
    <t>09464400</t>
  </si>
  <si>
    <t>REÁTEGUI FARÍAS, PATRICIA MELINA</t>
  </si>
  <si>
    <t>45690544</t>
  </si>
  <si>
    <t>REA ORTEGA, PAOLA</t>
  </si>
  <si>
    <t>43886232</t>
  </si>
  <si>
    <t xml:space="preserve">ANALISTA DE LA CASA DEL PENSIONISTA </t>
  </si>
  <si>
    <t>RAVELO CONDORI, ROCIO DEL PILAR</t>
  </si>
  <si>
    <t>43931812</t>
  </si>
  <si>
    <t>RAMOS PARIONA, IDA</t>
  </si>
  <si>
    <t>44373900</t>
  </si>
  <si>
    <t>RAMOS OLIVA, JAVIER ANDRE</t>
  </si>
  <si>
    <t>44780070</t>
  </si>
  <si>
    <t>RAMOS MUÑOZ, RONY ROBERT</t>
  </si>
  <si>
    <t>44328837</t>
  </si>
  <si>
    <t>RAMOS CALLA, MARIBEL</t>
  </si>
  <si>
    <t>47383681</t>
  </si>
  <si>
    <t>RAMOS BETETTA, MAYRA ALEJANDRA</t>
  </si>
  <si>
    <t>45751741</t>
  </si>
  <si>
    <t xml:space="preserve">ANALISTA DE PROGRAMACION EN CONTRATACIONES PUBLICAS </t>
  </si>
  <si>
    <t>TRABAJO SOCIAL</t>
  </si>
  <si>
    <t>RAMIREZ Y DE MONTENEGRO LANATA, FERNANDA DEL SOCORRO</t>
  </si>
  <si>
    <t>47115844</t>
  </si>
  <si>
    <t>RAMIREZ VEGA, ROLANDO GERARDO</t>
  </si>
  <si>
    <t>16770124</t>
  </si>
  <si>
    <t>APOYO EN LA LABOR DE PERITAJE EN LA SEDE REGIONAL NORTE (PIURA)</t>
  </si>
  <si>
    <t>RAMIREZ TAPIA, MILTON DEWAR HENDERSON</t>
  </si>
  <si>
    <t>47026117</t>
  </si>
  <si>
    <t>RAMIREZ SANCHEZ, JULIO AMERICO</t>
  </si>
  <si>
    <t>45004391</t>
  </si>
  <si>
    <t xml:space="preserve">ARQUITECTO DE SOLUCIONES MOVILES </t>
  </si>
  <si>
    <t>ADMINISTRACION, FINANZAS Y NEGOCIOS GLOBA</t>
  </si>
  <si>
    <t>RAMIREZ SALINAS, CESAR GUILLERMO</t>
  </si>
  <si>
    <t>40861825</t>
  </si>
  <si>
    <t>RAMIREZ OSORIO, EMIR ESAU</t>
  </si>
  <si>
    <t>46634946</t>
  </si>
  <si>
    <t>RAMIREZ LUEY, LEANDRO BABITO</t>
  </si>
  <si>
    <t>03381547</t>
  </si>
  <si>
    <t>ADMINISTRACION Y GESTION DE EMPRESAS</t>
  </si>
  <si>
    <t>RAMIREZ ISUISA, MARICRUZ</t>
  </si>
  <si>
    <t>41721415</t>
  </si>
  <si>
    <t>RAMIREZ HINOJOSA, PERCY NAZARIO</t>
  </si>
  <si>
    <t>41456224</t>
  </si>
  <si>
    <t>RAMIREZ GUTIERREZ, RANSES ROBINSON</t>
  </si>
  <si>
    <t>41707162</t>
  </si>
  <si>
    <t>RAMIREZ GARCIA, CRISTIAN JORGE</t>
  </si>
  <si>
    <t>43561807</t>
  </si>
  <si>
    <t>RAMIREZ CHUMPITAZ, VIDAL MARTIN</t>
  </si>
  <si>
    <t>06013783</t>
  </si>
  <si>
    <t>RESPONSABLE DE CENTRO DE ATENCION A NIVEL NACIONAL</t>
  </si>
  <si>
    <t>QUITO GUZMÁN, LESLIE LIZBEIDY</t>
  </si>
  <si>
    <t>44805593</t>
  </si>
  <si>
    <t>QUITO ALFARO, LUZ ANTONIETA</t>
  </si>
  <si>
    <t>06979167</t>
  </si>
  <si>
    <t>QUISPE TAFUR, CINTHYA ESTHEFANY</t>
  </si>
  <si>
    <t>73023318</t>
  </si>
  <si>
    <t>ANALISTA ECONOMICO</t>
  </si>
  <si>
    <t>QUISPE SANCHEZ, CRISTHIAM EUGENIO</t>
  </si>
  <si>
    <t>40928382</t>
  </si>
  <si>
    <t xml:space="preserve">ESPECIALISTA EN LICITACIONES PUBLICAS </t>
  </si>
  <si>
    <t>QUISPE SALAZAR, CARLOS TORIBIO</t>
  </si>
  <si>
    <t>09470497</t>
  </si>
  <si>
    <t>ASISTENTE 2</t>
  </si>
  <si>
    <t>QUISPE MAQUERA, DENISE  MILAGROS</t>
  </si>
  <si>
    <t>43446300</t>
  </si>
  <si>
    <t>QUISPE LAURA, TANIA LILIANA</t>
  </si>
  <si>
    <t>07492337</t>
  </si>
  <si>
    <t xml:space="preserve">ASISTENTE PARA LA VERIFICACION DE APORTES </t>
  </si>
  <si>
    <t>QUISPE HUMG, MARIANELA STEFANY MEREDITH</t>
  </si>
  <si>
    <t>45747857</t>
  </si>
  <si>
    <t>ANALISTA DE OPERACIONES</t>
  </si>
  <si>
    <t>QUISPE HUAMANGUILLA, BRYAN JARRISSON</t>
  </si>
  <si>
    <t>47154762</t>
  </si>
  <si>
    <t xml:space="preserve">DIGITADOR </t>
  </si>
  <si>
    <t>QUISPE FLORES, GINA KARINA</t>
  </si>
  <si>
    <t>43173071</t>
  </si>
  <si>
    <t>QUISPE COLLAZOS, JACKELYN MARGOT</t>
  </si>
  <si>
    <t>45632278</t>
  </si>
  <si>
    <t>QUISPE CHOCCE, LIZZIE JANINA</t>
  </si>
  <si>
    <t>42041761</t>
  </si>
  <si>
    <t xml:space="preserve">ASISTENTE CALIFICADOR EN EL CENTRO DE ATENCION ICA </t>
  </si>
  <si>
    <t>INGENIERIA INFORMATICA</t>
  </si>
  <si>
    <t>QUIROZ MEZA, KARLA LUISA DE GUADALUPE</t>
  </si>
  <si>
    <t>09935776</t>
  </si>
  <si>
    <t>APOYO EN LA PRECALIFICACIÓN Y EN LA GESTIÓN DE LA ESPERA DE LOS EXPEDIENTES ADMINISTRATIVOS</t>
  </si>
  <si>
    <t>QUIÑONES ACOSTA, GIANINA</t>
  </si>
  <si>
    <t>46072575</t>
  </si>
  <si>
    <t>AUXILIAR DE DIGITALIZACION</t>
  </si>
  <si>
    <t>QUINTANILLA ARRARTE, DIEGO RODRIGO</t>
  </si>
  <si>
    <t>72529065</t>
  </si>
  <si>
    <t>QUINDE JARAMILLO, JORGE MARTIN</t>
  </si>
  <si>
    <t>40165712</t>
  </si>
  <si>
    <t>QUEVEDO CAYCHO, WILLIAM EDISON</t>
  </si>
  <si>
    <t>42261180</t>
  </si>
  <si>
    <t>CHOFER</t>
  </si>
  <si>
    <t>PURIS ACUÑA, VICTOR MARIO</t>
  </si>
  <si>
    <t>46270665</t>
  </si>
  <si>
    <t>MARKETING Y PUBLICIDAD</t>
  </si>
  <si>
    <t>PUCHURI TOFEÑO, NORMA</t>
  </si>
  <si>
    <t>45072019</t>
  </si>
  <si>
    <t>PRECIADO ÑAÑEZ, YESARYN  ESLAVIZA</t>
  </si>
  <si>
    <t>43355387</t>
  </si>
  <si>
    <t>APOYO EN LA COORDINACION REGIONAL NORTE (SEDE PIURA)</t>
  </si>
  <si>
    <t>POZZO CARTY, MARIA ELENA ENRIQUETA</t>
  </si>
  <si>
    <t>25577848</t>
  </si>
  <si>
    <t xml:space="preserve">ASISTENTE REVISOR </t>
  </si>
  <si>
    <t>CIENCIAS FINANCIERAS Y CONTABLES</t>
  </si>
  <si>
    <t>POZO RAMIREZ, ROXANA</t>
  </si>
  <si>
    <t>10557544</t>
  </si>
  <si>
    <t>POSADA LOYOLA, OMAR ALDO</t>
  </si>
  <si>
    <t>09753756</t>
  </si>
  <si>
    <t>PORTUGAL RIVERA, ANTONIO</t>
  </si>
  <si>
    <t>07376189</t>
  </si>
  <si>
    <t>PORTELLA IZQUIERDO, NELA AUDREY</t>
  </si>
  <si>
    <t>40696433</t>
  </si>
  <si>
    <t>CONTABILIDAD Y FINANZAS</t>
  </si>
  <si>
    <t>PORTAL PERALTA, CARLOS ALBERTO</t>
  </si>
  <si>
    <t>06648867</t>
  </si>
  <si>
    <t>POMA ROSAS, IVONNE MARGOT</t>
  </si>
  <si>
    <t>10638103</t>
  </si>
  <si>
    <t>POLO LOZANO, CESAR AUGUSTO</t>
  </si>
  <si>
    <t>41884640</t>
  </si>
  <si>
    <t>POLO LOPEZ, GIULIANA DENISSE</t>
  </si>
  <si>
    <t>41781525</t>
  </si>
  <si>
    <t>ASISTENTE DE CONTROL DE PAGO</t>
  </si>
  <si>
    <t>PINTO SANCHEZ, DANIEL GUSTAVO</t>
  </si>
  <si>
    <t>41130563</t>
  </si>
  <si>
    <t xml:space="preserve">GESTOR DE BPM </t>
  </si>
  <si>
    <t>PINTO ELIAS, SILVIA EMILIA</t>
  </si>
  <si>
    <t>06790662</t>
  </si>
  <si>
    <t>PINTO BARRIOS, FLOR DE MARIA LUISA</t>
  </si>
  <si>
    <t>40694399</t>
  </si>
  <si>
    <t>PINGO CESPEDES, DHERIS DEL CARMEN</t>
  </si>
  <si>
    <t>70405535</t>
  </si>
  <si>
    <t>PINGLO CASUSOL, IRVIN</t>
  </si>
  <si>
    <t>45813634</t>
  </si>
  <si>
    <t>PINEDA COTRINA, FORTUNATO CESAR</t>
  </si>
  <si>
    <t>40914131</t>
  </si>
  <si>
    <t>MAYOR DE LA PNP</t>
  </si>
  <si>
    <t>PEZO ALEJANDRO, RAFO</t>
  </si>
  <si>
    <t>09458485</t>
  </si>
  <si>
    <t>APOYO DOCUMENTOSCOPICO DE EXPEDIENTES IRREGULARES</t>
  </si>
  <si>
    <t>PERLA MOGOLLON, EDWARD DARWIN</t>
  </si>
  <si>
    <t>41656670</t>
  </si>
  <si>
    <t>PEREZ VELA, DIOMEDES EDGARDO</t>
  </si>
  <si>
    <t>07183285</t>
  </si>
  <si>
    <t>PEREZ SANCHEZ DE FARFAN, YANETT DENISSE</t>
  </si>
  <si>
    <t>41700907</t>
  </si>
  <si>
    <t>ADMINISTRACIÓN INDUSTRIAL</t>
  </si>
  <si>
    <t>PEREZ ROMERO, CATALINA DAISY</t>
  </si>
  <si>
    <t>10689815</t>
  </si>
  <si>
    <t>PEREZ RICARDI, ELVIS PAUL</t>
  </si>
  <si>
    <t>41926569</t>
  </si>
  <si>
    <t>ASISTENTE DE PLANILLAS</t>
  </si>
  <si>
    <t>PEREZ MORALES, MANUEL ANTONIO</t>
  </si>
  <si>
    <t>15721661</t>
  </si>
  <si>
    <t>PEREZ FLORES, NANCY ADELAIDA</t>
  </si>
  <si>
    <t>25841522</t>
  </si>
  <si>
    <t>PERIODISMO</t>
  </si>
  <si>
    <t>PEREZ ESPINOZA, MARIA ROXANA</t>
  </si>
  <si>
    <t>07173253</t>
  </si>
  <si>
    <t>ASISTENTE DE GERENCIA</t>
  </si>
  <si>
    <t>PEREZ CARRANZA, MARITZA VICTORIA</t>
  </si>
  <si>
    <t>46152588</t>
  </si>
  <si>
    <t>PEREZ CALDERON, JENNY VERONICA</t>
  </si>
  <si>
    <t>40586414</t>
  </si>
  <si>
    <t>ASISTENTE PARA EL EQUIPO DE ADMINISTRACION DE PLATAFORMAS Y REDES</t>
  </si>
  <si>
    <t>PEREZ CAJO, JUAN CARLOS</t>
  </si>
  <si>
    <t>40830603</t>
  </si>
  <si>
    <t>PEREZ ALATA, HERMENEGILDO</t>
  </si>
  <si>
    <t>09067365</t>
  </si>
  <si>
    <t xml:space="preserve">ASISTENTE DE AUDITORIA </t>
  </si>
  <si>
    <t>PERCA HERNANDEZ, YOLANDA NATALIA</t>
  </si>
  <si>
    <t>25748887</t>
  </si>
  <si>
    <t>INGENIERIA DE SISTEMAS E INFORMATICA</t>
  </si>
  <si>
    <t>PEÑARAN ROCHA, JONATHAN FERNANDO</t>
  </si>
  <si>
    <t>42323531</t>
  </si>
  <si>
    <t xml:space="preserve">ASISTENTE PARA LA GESTION DE APORTES </t>
  </si>
  <si>
    <t>PEÑA VERA, JUAN RAFAEL</t>
  </si>
  <si>
    <t>09335352</t>
  </si>
  <si>
    <t xml:space="preserve">ASESOR ESPECIALIZADO EN ADMINISTRACION FINANCIERA </t>
  </si>
  <si>
    <t>PEÑA SEGURA, CHRISTIAN PERCY</t>
  </si>
  <si>
    <t>10200545</t>
  </si>
  <si>
    <t>APOYO EN LA LABOR DE PERITAJE EN LA SEDE REGIONAL CENTRO (JUNIN -HUANCAYO)</t>
  </si>
  <si>
    <t>COMUNICACION SOCIAL</t>
  </si>
  <si>
    <t>PEÑA MARTINEZ, GLADYS GIOVANNA</t>
  </si>
  <si>
    <t>06664402</t>
  </si>
  <si>
    <t>PEÑA LOPEZ, JESUS DANIEL</t>
  </si>
  <si>
    <t>40447027</t>
  </si>
  <si>
    <t>PEJERREY SALAS, RENZO ANTONIO</t>
  </si>
  <si>
    <t>46011116</t>
  </si>
  <si>
    <t>CIENCIAS POLÍTICAS</t>
  </si>
  <si>
    <t>PAZ VALENZUELA, VICTOR ERICK</t>
  </si>
  <si>
    <t>43776755</t>
  </si>
  <si>
    <t>PAUCAR MENDOZA, CLARA ALINDA</t>
  </si>
  <si>
    <t>45834126</t>
  </si>
  <si>
    <t xml:space="preserve">ANALISTA DE CONTRATOS PARA LAS CONTRATACIONES PUBLICAS </t>
  </si>
  <si>
    <t>ADMINISTRACIÓN DE NEGOCIOS INTERNACIONAL</t>
  </si>
  <si>
    <t>PAUCAR GARCIA, GUISEL ROXANA</t>
  </si>
  <si>
    <t>74934865</t>
  </si>
  <si>
    <t>PASSARA REYES, FRANK JONATHAN</t>
  </si>
  <si>
    <t>44395415</t>
  </si>
  <si>
    <t>PARRA NUÑEZ, DENNIS GLEN</t>
  </si>
  <si>
    <t>44487119</t>
  </si>
  <si>
    <t>PARICELA CACERES, REBECA DINA</t>
  </si>
  <si>
    <t>41101992</t>
  </si>
  <si>
    <t>PAREDES VERA, ZUGEY PAOLA</t>
  </si>
  <si>
    <t>10798448</t>
  </si>
  <si>
    <t>PAREDES RIVERA, SONIA GRACE</t>
  </si>
  <si>
    <t>45224947</t>
  </si>
  <si>
    <t>PAREDES HUERSE, PEDRO JOEL</t>
  </si>
  <si>
    <t>45312685</t>
  </si>
  <si>
    <t>AUXILIAR PARA EQUIPO DE TRABAJO DE GESTION DE DERECHOS</t>
  </si>
  <si>
    <t>PAREDES HUACCHILLO, BEATRIZ SOLEDAD</t>
  </si>
  <si>
    <t>44893498</t>
  </si>
  <si>
    <t>PARDAVE TRINIDAD, EVELIN CINDY</t>
  </si>
  <si>
    <t>41081437</t>
  </si>
  <si>
    <t>PALOMO HURTADO, KATHLIN FIORELLA</t>
  </si>
  <si>
    <t>43044067</t>
  </si>
  <si>
    <t xml:space="preserve">ASISTENTE LEGAL </t>
  </si>
  <si>
    <t>PALOMINO RICSE, JORGE LUIS</t>
  </si>
  <si>
    <t>44534505</t>
  </si>
  <si>
    <t>PALOMINO HERMOZA, CARINA PATRICIA</t>
  </si>
  <si>
    <t>46095057</t>
  </si>
  <si>
    <t>PALOMINO ESPINOZA, CARLOS FERNANDO</t>
  </si>
  <si>
    <t>42849208</t>
  </si>
  <si>
    <t>ASISTENTE DE ATENCION AL ASEGURADO</t>
  </si>
  <si>
    <t>PALACIOS DELGADO, ANA ELIZABETH</t>
  </si>
  <si>
    <t>40507334</t>
  </si>
  <si>
    <t>ASISTENTE LEGAL DE COBRANZAS</t>
  </si>
  <si>
    <t>PAJUELO MEJIA, CHRISTIAN EDINSON</t>
  </si>
  <si>
    <t>40055974</t>
  </si>
  <si>
    <t>PAHUARA MEDINA, IVAN ALEXANDER</t>
  </si>
  <si>
    <t>10617948</t>
  </si>
  <si>
    <t>PADILLA CAMPOS, JACQUELYN DEL CARMEN</t>
  </si>
  <si>
    <t>44011553</t>
  </si>
  <si>
    <t>PADILLA ACUÑA, DAYRA</t>
  </si>
  <si>
    <t>42707130</t>
  </si>
  <si>
    <t>PACHECO YAÑEZ, ARMANDO ABEL</t>
  </si>
  <si>
    <t>06992017</t>
  </si>
  <si>
    <t>PACHECO CAMPOS, PAOLA ROSA</t>
  </si>
  <si>
    <t>48337622</t>
  </si>
  <si>
    <t>ASISTENTE DE DESARROLLO PROFESIONAL</t>
  </si>
  <si>
    <t xml:space="preserve">ANALISTA DE DESARROLLO PROFESIONAL I </t>
  </si>
  <si>
    <t>PACHAS VENTURA, JONATHAN</t>
  </si>
  <si>
    <t>41573116</t>
  </si>
  <si>
    <t>PACHAS LOPEZ, ELIZABETH CHRISTINA</t>
  </si>
  <si>
    <t>46532220</t>
  </si>
  <si>
    <t>OVIEDO TALLEDO, KENYI LEONARDO</t>
  </si>
  <si>
    <t>70088742</t>
  </si>
  <si>
    <t>INGENIERIA PESQUERA</t>
  </si>
  <si>
    <t>OTAEGUI Y MILLA, JOSE LUIS</t>
  </si>
  <si>
    <t>07304084</t>
  </si>
  <si>
    <t>SUPERVISOR</t>
  </si>
  <si>
    <t>OSORIO NAVARRO, JOSE CARLOS</t>
  </si>
  <si>
    <t>42346691</t>
  </si>
  <si>
    <t>OSORES VILLAGARAY, WAYER LUIS</t>
  </si>
  <si>
    <t>09744623</t>
  </si>
  <si>
    <t xml:space="preserve">ESPECIALISTA EN EMISION Y FACTURACION </t>
  </si>
  <si>
    <t>OSCCO VALENZA, FLOR DE MARIA SILTIA</t>
  </si>
  <si>
    <t>10688565</t>
  </si>
  <si>
    <t>ASISTENTE DE ANALISIS DE SOLUCION</t>
  </si>
  <si>
    <t>ORTIZ ORTIZ, GISELLA MILAGROS</t>
  </si>
  <si>
    <t>09458868</t>
  </si>
  <si>
    <t>PROFESIONAL PARA LA SUPERVISION Y CONTROL DE ENTREGABLES DE TI</t>
  </si>
  <si>
    <t>ORREGO ZAVALA, FLOR DE MARIA</t>
  </si>
  <si>
    <t>02610772</t>
  </si>
  <si>
    <t>ORDOÑEZ COSTA, FIORELLA LISSETH</t>
  </si>
  <si>
    <t>46565034</t>
  </si>
  <si>
    <t>ORDOÑEZ ALCALA, MARICEL</t>
  </si>
  <si>
    <t>10130000</t>
  </si>
  <si>
    <t>PROFESIONAL PARA EL EQUIPO DE TRABAJO DE TESORERIA</t>
  </si>
  <si>
    <t>OLLAGUE ROJAS, MELINA ESMERALDA</t>
  </si>
  <si>
    <t>40651628</t>
  </si>
  <si>
    <t>PROFESIONAL DE AUDITORIA</t>
  </si>
  <si>
    <t>OLIVERA CERNA, YAKELINE SHIRLEY</t>
  </si>
  <si>
    <t>41966262</t>
  </si>
  <si>
    <t>OJEDA CACHAY, EDITH FANNY</t>
  </si>
  <si>
    <t>06043963</t>
  </si>
  <si>
    <t>OGOSI AUQUI, JOSE ANTONIO</t>
  </si>
  <si>
    <t>42870080</t>
  </si>
  <si>
    <t>COORDINADOR</t>
  </si>
  <si>
    <t>OCHOA VARGAS, YASMIN DEL ROCIO</t>
  </si>
  <si>
    <t>73198401</t>
  </si>
  <si>
    <t>OCHOA FLORES, JUAN GABRIEL</t>
  </si>
  <si>
    <t>40621053</t>
  </si>
  <si>
    <t>APOYO EN LA LABOR DE PERITAJE</t>
  </si>
  <si>
    <t>OCHANTE HUARANCCA, JOHN RICHARD</t>
  </si>
  <si>
    <t>41847204</t>
  </si>
  <si>
    <t>OCHANTE AÑANCA, CLAUDIA</t>
  </si>
  <si>
    <t>40907862</t>
  </si>
  <si>
    <t>SOCIOLOGÍA</t>
  </si>
  <si>
    <t>ÑAVINCOPA CARRILLO, MARILENA VERONICA</t>
  </si>
  <si>
    <t>44182619</t>
  </si>
  <si>
    <t>ÑAUPARI NINAHUANCA, LUIS WENCESLAO</t>
  </si>
  <si>
    <t>07598478</t>
  </si>
  <si>
    <t>ÑAUPARI NINAHUANCA, ALEJANDRO DANIEL</t>
  </si>
  <si>
    <t>07575409</t>
  </si>
  <si>
    <t>ÑAUPARI FLORES, JULIO MELVIN</t>
  </si>
  <si>
    <t>41998204</t>
  </si>
  <si>
    <t>NUÑEZ LINGAN, DANY ISELA</t>
  </si>
  <si>
    <t>19336659</t>
  </si>
  <si>
    <t>ASISTENTE - LAMBAYEQUE</t>
  </si>
  <si>
    <t>NUNURA ALVAREZ, MICHAEL ENRIQUE</t>
  </si>
  <si>
    <t>42438943</t>
  </si>
  <si>
    <t>ABOGADO DE GESTION DE COBRANZAS</t>
  </si>
  <si>
    <t>NIQUEN RUIZ, BRENDA MARYCIELO</t>
  </si>
  <si>
    <t>72394192</t>
  </si>
  <si>
    <t>NINA VERASTEGUI, JUDITH ALISSON</t>
  </si>
  <si>
    <t>45160060</t>
  </si>
  <si>
    <t xml:space="preserve">ESPECIALISTA DE GESTION DE LA INFORMACION </t>
  </si>
  <si>
    <t>NIEVES CASTILLO, JOVANNA NATALIA</t>
  </si>
  <si>
    <t>70451366</t>
  </si>
  <si>
    <t xml:space="preserve">ANALISTA DE COMUNICACIONES </t>
  </si>
  <si>
    <t>NICHO GUEVARA, SERGIO ALBERTO</t>
  </si>
  <si>
    <t>25846324</t>
  </si>
  <si>
    <t>NEYRA SEGOVIA, JESUS ALFREDO</t>
  </si>
  <si>
    <t>40018621</t>
  </si>
  <si>
    <t>ASISTENTE - AREQUIPA</t>
  </si>
  <si>
    <t>EDUCACIÓN TÉCNICA INCOMPLETA</t>
  </si>
  <si>
    <t>NEYRA INGA, IRIS MARY</t>
  </si>
  <si>
    <t>03380230</t>
  </si>
  <si>
    <t>APOYO PARA EL ALMACEN CENTRAL DE LA ONP</t>
  </si>
  <si>
    <t>NAUCAPOMA QUINTE, JOSE ALFREDO</t>
  </si>
  <si>
    <t>70676717</t>
  </si>
  <si>
    <t>NARRO ULLILEN, SUSAN MARILIN</t>
  </si>
  <si>
    <t>47134420</t>
  </si>
  <si>
    <t>MURO RUEDA, DENISSE ISABEL</t>
  </si>
  <si>
    <t>77207369</t>
  </si>
  <si>
    <t>MURILLO SORIA, MATILDE ROSARIO</t>
  </si>
  <si>
    <t>70436998</t>
  </si>
  <si>
    <t>MUÑOZ TORRES, PEDRO</t>
  </si>
  <si>
    <t>10735592</t>
  </si>
  <si>
    <t>INGENIERIA CIVIL</t>
  </si>
  <si>
    <t>MUÑOZ TORRES, MARILU</t>
  </si>
  <si>
    <t>10670587</t>
  </si>
  <si>
    <t xml:space="preserve">ASISTENTE OPERATIVO DE INGENIERIA </t>
  </si>
  <si>
    <t>ADMINISTRACION BANCARIA</t>
  </si>
  <si>
    <t>MUÑOZ GARCIA, DANNA MARIBEL</t>
  </si>
  <si>
    <t>72319613</t>
  </si>
  <si>
    <t>MUNIVE GARCIA, HERNANDO</t>
  </si>
  <si>
    <t>41820320</t>
  </si>
  <si>
    <t xml:space="preserve">ASISTENTE CALIFICADOR PARA EL CENTRO DE ATENCION DE JUNIN </t>
  </si>
  <si>
    <t>MOTTA BRAVO, MERY GUILLERMA</t>
  </si>
  <si>
    <t>40166496</t>
  </si>
  <si>
    <t>MOSQUERA ESPINOZA, ARTHUR FRANKS</t>
  </si>
  <si>
    <t>43532181</t>
  </si>
  <si>
    <t>MORI GARCIA, ADA YANINNA</t>
  </si>
  <si>
    <t>10731092</t>
  </si>
  <si>
    <t xml:space="preserve">ASISTENTE OPERATIVO DE GESTION COMERCIAL </t>
  </si>
  <si>
    <t>MORENO VALVERDE, CESAR ALVARO</t>
  </si>
  <si>
    <t>44441655</t>
  </si>
  <si>
    <t>ENFERMERIA</t>
  </si>
  <si>
    <t>MORENO CUBA, FATIMA DEL ROSARIO</t>
  </si>
  <si>
    <t>47250414</t>
  </si>
  <si>
    <t xml:space="preserve">ENFERMERA OCUPACIONAL </t>
  </si>
  <si>
    <t>MORALES CARREÑO, KELLY PAOLA</t>
  </si>
  <si>
    <t>44800635</t>
  </si>
  <si>
    <t>MORALES CANALES, GLORIA ERIKA</t>
  </si>
  <si>
    <t>41389708</t>
  </si>
  <si>
    <t>ASISTENTE PARA LA CALIFICACION DE EXPEDIENTES</t>
  </si>
  <si>
    <t>MONTEZA OYOLA, JUAN FLORENTINO</t>
  </si>
  <si>
    <t>25759748</t>
  </si>
  <si>
    <t>MONTES BALDARRAGO, CONNY MELANNI</t>
  </si>
  <si>
    <t>47865391</t>
  </si>
  <si>
    <t>ASISTENTE DE PLANILLAS - RETENCIONES</t>
  </si>
  <si>
    <t>MONTENEGRO PAGUADA, MELISSA MAYRA</t>
  </si>
  <si>
    <t>40403929</t>
  </si>
  <si>
    <t>MONTENEGRO BAÑOS, JULIO CESAR</t>
  </si>
  <si>
    <t>08687916</t>
  </si>
  <si>
    <t>MONTALVAN ARGOTE, ANDREA</t>
  </si>
  <si>
    <t>72613016</t>
  </si>
  <si>
    <t>MONTALBAN GARCIA, HELBERT</t>
  </si>
  <si>
    <t>45727208</t>
  </si>
  <si>
    <t>MONRROY CHACALTANA, SANTIAGO MIGUEL</t>
  </si>
  <si>
    <t>45870991</t>
  </si>
  <si>
    <t>HISTORIA</t>
  </si>
  <si>
    <t>MONDRAGON FARFAN, MIGUEL ANGEL</t>
  </si>
  <si>
    <t>40310781</t>
  </si>
  <si>
    <t>MOGROVEJO VALENCIA, RICARDO</t>
  </si>
  <si>
    <t>41845129</t>
  </si>
  <si>
    <t>MIRAVAL DURAND, FREDY</t>
  </si>
  <si>
    <t>06774050</t>
  </si>
  <si>
    <t>MIO SUCLUPE, OSCAR</t>
  </si>
  <si>
    <t>40204415</t>
  </si>
  <si>
    <t>MILLONES ROMERO, JOEL ALEXANDER</t>
  </si>
  <si>
    <t>42996352</t>
  </si>
  <si>
    <t>MILLER NUÑEZ, MARX ENRIQUE</t>
  </si>
  <si>
    <t>06321030</t>
  </si>
  <si>
    <t>MIGUEL ARENAS, FLOR STEPHANIE</t>
  </si>
  <si>
    <t>74248813</t>
  </si>
  <si>
    <t>MIGUEL ALBAN, JUAN MANUEL</t>
  </si>
  <si>
    <t>09884147</t>
  </si>
  <si>
    <t>MESTANZA SABUJO, DIANA PRISCILLA JASMIN DEL PIL</t>
  </si>
  <si>
    <t>46673512</t>
  </si>
  <si>
    <t>MENEZ CHAICO, JOHANNA LISETTE</t>
  </si>
  <si>
    <t>42284856</t>
  </si>
  <si>
    <t>APOYO EN LA CALIFICACION DE EXPEDIENTES DE LOS DIFERENTES PRODUCTOS ATENDIDOS POR LA ONP</t>
  </si>
  <si>
    <t>MENDOZA VEGA, MARJORY STEPHANY</t>
  </si>
  <si>
    <t>72387374</t>
  </si>
  <si>
    <t>MENDOZA QUIROZ, WILLMER MARTIN</t>
  </si>
  <si>
    <t>41035754</t>
  </si>
  <si>
    <t>AUXILIAR DE CONTROL DE CALIDAD</t>
  </si>
  <si>
    <t>MENDOZA MORAN, JULIO EUSEBIO</t>
  </si>
  <si>
    <t>46719185</t>
  </si>
  <si>
    <t>MENDOZA CHIRINOS, HENRY MANUEL</t>
  </si>
  <si>
    <t>18162937</t>
  </si>
  <si>
    <t>MENDOZA ALVARADO, YOVANA AZUCENA</t>
  </si>
  <si>
    <t>09987430</t>
  </si>
  <si>
    <t>MENDEZ LENGUA, DAVID ALBERTO</t>
  </si>
  <si>
    <t>09278631</t>
  </si>
  <si>
    <t>MENACHO FIGUEROA, DICK WARREN</t>
  </si>
  <si>
    <t>40351834</t>
  </si>
  <si>
    <t>MENA VICENTE, JULIO ENRIQUE</t>
  </si>
  <si>
    <t>31043067</t>
  </si>
  <si>
    <t>MELENDEZ SAMAN, MILTON MANUEL</t>
  </si>
  <si>
    <t>43038053</t>
  </si>
  <si>
    <t>MELENDEZ MORENO, ROSA ELENA</t>
  </si>
  <si>
    <t>06715899</t>
  </si>
  <si>
    <t>APOYO TECNICO PARA LA ACTUALIZACION DE INFORMACION DE PRODUCCION DE EXPEDIENTES CALIFICADOS DE PENSIONES PREVISIONALES</t>
  </si>
  <si>
    <t>ELECTRICIDAD INDUSTRIAL</t>
  </si>
  <si>
    <t>MELENDEZ ESTEBAN, DILTON ROBERT</t>
  </si>
  <si>
    <t>80297611</t>
  </si>
  <si>
    <t>ASISTENTE EN SISTEMA ELECTRICO Y REDES</t>
  </si>
  <si>
    <t>MEDRANO SANDOVAL, PEDRO VICTOR</t>
  </si>
  <si>
    <t>45310638</t>
  </si>
  <si>
    <t>MEDRANO FERNANDEZ, RICARDO DANILO</t>
  </si>
  <si>
    <t>45243260</t>
  </si>
  <si>
    <t>MEDINA HUAMANÍ, LILIAN MILAGROS</t>
  </si>
  <si>
    <t>46692058</t>
  </si>
  <si>
    <t>MEDINA BERROSPI, OLGA YANELLY</t>
  </si>
  <si>
    <t>46419987</t>
  </si>
  <si>
    <t>MAYTA LOPEZ, LISBETH ANAIS</t>
  </si>
  <si>
    <t>43905809</t>
  </si>
  <si>
    <t xml:space="preserve">AUXILIAR DE PENSIONAMIENTO PARA EL CENTRO DE ATENCION DE JUNIN </t>
  </si>
  <si>
    <t>ADMINISTRACIÓN Y NEGOCIOS INTERNACIONALE</t>
  </si>
  <si>
    <t>MAYON HUAMAN, KATERI MARCELA</t>
  </si>
  <si>
    <t>47580254</t>
  </si>
  <si>
    <t>MAYMA PALMA, JAQUELINE MILAGROS</t>
  </si>
  <si>
    <t>42166415</t>
  </si>
  <si>
    <t>MAYMA HUYHUA, EDGAR PASCUAL</t>
  </si>
  <si>
    <t>08390416</t>
  </si>
  <si>
    <t>VERIFICADOR DE CAMPO LIMA</t>
  </si>
  <si>
    <t>MAURICIO ORIHUELA, EDITH JENNY</t>
  </si>
  <si>
    <t>41386222</t>
  </si>
  <si>
    <t>ADMINISTRACION DE NEGOCIOS GLOBALES</t>
  </si>
  <si>
    <t>MATEO ROMERO, VALERIE STEFANY</t>
  </si>
  <si>
    <t>72260826</t>
  </si>
  <si>
    <t>AUXILIAR OPERATIVA/O DE VERIFICACION</t>
  </si>
  <si>
    <t>MASIAS TALLEDO, KAREN LIZETH</t>
  </si>
  <si>
    <t>41553899</t>
  </si>
  <si>
    <t>ASISTENTE EN GERENCIA</t>
  </si>
  <si>
    <t>MASCARO ALBORNOZ, LEYLA JANNINA</t>
  </si>
  <si>
    <t>10763508</t>
  </si>
  <si>
    <t>APOYO ADMINISTRATIVO EN ATENCION AL CLIENTE EN LA ALTA DIRECCION DE LA JEFATURA</t>
  </si>
  <si>
    <t>MARTINEZ CAJINCHO, CESAR MANUEL</t>
  </si>
  <si>
    <t>71329718</t>
  </si>
  <si>
    <t>MARTINEZ ASCANIO, SARA HELEN</t>
  </si>
  <si>
    <t>40225836</t>
  </si>
  <si>
    <t>ASISTENTE DE PENSIONAMIENTO</t>
  </si>
  <si>
    <t>MARTEL VASQUEZ, CHRISTIAN DANIEL</t>
  </si>
  <si>
    <t>42480037</t>
  </si>
  <si>
    <t>MARIÑOS LUIS, NATHALY DE DIOS</t>
  </si>
  <si>
    <t>71510380</t>
  </si>
  <si>
    <t>MARIN RABANAL, TERESA JACQUELINE</t>
  </si>
  <si>
    <t>09428550</t>
  </si>
  <si>
    <t>MARES SUWA, NORMA LUZ MARINA</t>
  </si>
  <si>
    <t>08704529</t>
  </si>
  <si>
    <t>ADMINISTRACION Y TURISMO</t>
  </si>
  <si>
    <t>MARCHENA LEON, WILLIAM MESIAS</t>
  </si>
  <si>
    <t>42104968</t>
  </si>
  <si>
    <t xml:space="preserve">ESPECIALISTA DE PROCESOS DE SELECCION </t>
  </si>
  <si>
    <t>MARCANI VILLEGAS, IDOLFO MOISES</t>
  </si>
  <si>
    <t>10278049</t>
  </si>
  <si>
    <t>MANSILLA FARFAN, ROSSELA ISABEL</t>
  </si>
  <si>
    <t>46040898</t>
  </si>
  <si>
    <t xml:space="preserve">ASISTENTE DE ESTUDIOS ECONOMICOS </t>
  </si>
  <si>
    <t>MANCO HUAMAN, RONALD JONATHAN</t>
  </si>
  <si>
    <t>43457087</t>
  </si>
  <si>
    <t>APOYO TECNICO EN LA PRECALIFICACION DE EXPEDIENTES DE DERECHOS PREVISIONALES</t>
  </si>
  <si>
    <t>INGENIERIA DE ADMINISTRACION DE EMPRESAS</t>
  </si>
  <si>
    <t>MANCILLA ROSAS, SANDRA</t>
  </si>
  <si>
    <t>42050880</t>
  </si>
  <si>
    <t>ASISTENTE EJECUTIVA (O) Y/O DE GERENCIA</t>
  </si>
  <si>
    <t>MAMANI QUILLA, EDY WILSON</t>
  </si>
  <si>
    <t>44240401</t>
  </si>
  <si>
    <t>MAMANI APAZA, ANA BELEN</t>
  </si>
  <si>
    <t>76470776</t>
  </si>
  <si>
    <t>MALPARTIDA VARGAS, LUZ ERIKA</t>
  </si>
  <si>
    <t>44517253</t>
  </si>
  <si>
    <t xml:space="preserve">ASISTENTE DE SEGUROS DE SINIESTROS </t>
  </si>
  <si>
    <t>MALLQUI VENTOCILLA, SHEYLA ISVEL</t>
  </si>
  <si>
    <t>48076451</t>
  </si>
  <si>
    <t>MALLQUI CHAVEZ, RUBEN EDGARDO</t>
  </si>
  <si>
    <t>43182623</t>
  </si>
  <si>
    <t>MALDONADO MILACHAY, JOSE CARLOS</t>
  </si>
  <si>
    <t>42758674</t>
  </si>
  <si>
    <t>MALDONADO LOPEZ, FELIX OSWALDO</t>
  </si>
  <si>
    <t>10201626</t>
  </si>
  <si>
    <t>MALCA VICENTE, EDDIE CHRISTIAN</t>
  </si>
  <si>
    <t>41376762</t>
  </si>
  <si>
    <t>ANALISTA DE REQUERIMIENTOS DE SISTEMAS</t>
  </si>
  <si>
    <t>MAGALLANES YUI, VICTOR MARTIN</t>
  </si>
  <si>
    <t>32920526</t>
  </si>
  <si>
    <t>MAGALLANES PINARES, TEOBALDO RAFAEL</t>
  </si>
  <si>
    <t>08666922</t>
  </si>
  <si>
    <t>PSICOLOGIA HUMANA</t>
  </si>
  <si>
    <t>MACHERI RAMIREZ, SOFHIA FRANCESCA</t>
  </si>
  <si>
    <t>44548666</t>
  </si>
  <si>
    <t>ANALISTA DE SELECCION I</t>
  </si>
  <si>
    <t>MACHA QUINTANILLA, LUCY JACQUELINE</t>
  </si>
  <si>
    <t>41325001</t>
  </si>
  <si>
    <t>LUMBRERAS MATOS, WENDY ANA</t>
  </si>
  <si>
    <t>47383373</t>
  </si>
  <si>
    <t xml:space="preserve">AUXILIAR PARA EL GRUPO DE FISCALIZACION </t>
  </si>
  <si>
    <t>LUI SOLANO, GUADALUPE</t>
  </si>
  <si>
    <t>43634994</t>
  </si>
  <si>
    <t>LOPEZ SUCLUPE, ELIZABETH NOEMI</t>
  </si>
  <si>
    <t>47090187</t>
  </si>
  <si>
    <t>ASISTENTE DE TESORERIA</t>
  </si>
  <si>
    <t>LOPEZ RAMIREZ, MARLENY</t>
  </si>
  <si>
    <t>44156022</t>
  </si>
  <si>
    <t>LOPEZ LOPEZ, PEDRO ANGEL</t>
  </si>
  <si>
    <t>08845412</t>
  </si>
  <si>
    <t>LOAYZA MEDINA, JOSE EVER</t>
  </si>
  <si>
    <t>44725174</t>
  </si>
  <si>
    <t xml:space="preserve">ASISTENTE DE PROGRAMACION Y CONTROL DE LA PRODUCCION </t>
  </si>
  <si>
    <t>LLERENA MENDEZ, FERNANDO NOE</t>
  </si>
  <si>
    <t>42826876</t>
  </si>
  <si>
    <t>LLAPAPASCA LUJAN, LICETH ELENA</t>
  </si>
  <si>
    <t>41431851</t>
  </si>
  <si>
    <t>APOYO EN LAS LABORES DE VERIFICACION DE APORTES AL SISTEMA NACIONAL DE PENSIONES DE AFILIADOS AL SISTEMA PRIVADO DE PENSIONES QUE SOLICITAN SU DESAFILIACION - CONTROL DE CALIDAD</t>
  </si>
  <si>
    <t>LLANOS MONTERREY, SEGUNDO JOSE</t>
  </si>
  <si>
    <t>06096042</t>
  </si>
  <si>
    <t>LLACSAHUACHE MAZA, ANGEL</t>
  </si>
  <si>
    <t>08073944</t>
  </si>
  <si>
    <t>LLACSAHUACHE ARRASCO, ANGELLA LORENA</t>
  </si>
  <si>
    <t>47280168</t>
  </si>
  <si>
    <t>LIZANO VILLEGAS, RUBEN OMAR</t>
  </si>
  <si>
    <t>46562145</t>
  </si>
  <si>
    <t xml:space="preserve">ASISTENTE DE RECUPEROS </t>
  </si>
  <si>
    <t>LIZANA YAURI, GIOVANNA ELIZABETH</t>
  </si>
  <si>
    <t>41260574</t>
  </si>
  <si>
    <t>LINARES REQUEJO, KARINA PATROCINIA</t>
  </si>
  <si>
    <t>41388413</t>
  </si>
  <si>
    <t>LINARES MARTINEZ, DANNY BERLIN</t>
  </si>
  <si>
    <t>43620885</t>
  </si>
  <si>
    <t xml:space="preserve">ANALISTA EN CONTRATACIONES PUBLICAS </t>
  </si>
  <si>
    <t>LINARES CORONEL, MAGNA MELIZA</t>
  </si>
  <si>
    <t>42996513</t>
  </si>
  <si>
    <t>ASISTENTE 1</t>
  </si>
  <si>
    <t>LIMAYLLA CABALLERO, ANTHONY SCOTT</t>
  </si>
  <si>
    <t>44541412</t>
  </si>
  <si>
    <t>LIMA AQUINO, LIZ ANGELICA</t>
  </si>
  <si>
    <t>43809672</t>
  </si>
  <si>
    <t>ASISTENTE OPERATIVO ADMINISTRATIVO</t>
  </si>
  <si>
    <t>LI JIMÉNEZ, KAREN LORENA</t>
  </si>
  <si>
    <t>43834707</t>
  </si>
  <si>
    <t>LEVANO ACOSTA, JOANA FIORELLA</t>
  </si>
  <si>
    <t>46261655</t>
  </si>
  <si>
    <t>LEON TORRES, LUCY ERICA</t>
  </si>
  <si>
    <t>42887779</t>
  </si>
  <si>
    <t>LEON TAMAYO, DIEGO DAVID</t>
  </si>
  <si>
    <t>44393476</t>
  </si>
  <si>
    <t>LEON SAMAN, VICKY FABIANA</t>
  </si>
  <si>
    <t>48644760</t>
  </si>
  <si>
    <t>LEON MEJIA, HELIO EMERSON</t>
  </si>
  <si>
    <t>42064882</t>
  </si>
  <si>
    <t>LEON CARRILLO, MARIBEL</t>
  </si>
  <si>
    <t>06611319</t>
  </si>
  <si>
    <t>MARKETING Y NEGOCIOS INTERNACIONALES</t>
  </si>
  <si>
    <t>LEON AMEZQUITA, KARLA PAOLA</t>
  </si>
  <si>
    <t>06804596</t>
  </si>
  <si>
    <t>DIGITADOR</t>
  </si>
  <si>
    <t>LEÓN ACERO, CINTHIA TERESA</t>
  </si>
  <si>
    <t>41647842</t>
  </si>
  <si>
    <t>LENGUA CARDENAS, LUIS MANUEL</t>
  </si>
  <si>
    <t>41189043</t>
  </si>
  <si>
    <t>LEIVA PAZOS, MIGUEL ANGEL</t>
  </si>
  <si>
    <t>43367720</t>
  </si>
  <si>
    <t>LEGUIA ARONI DE QUISPE, FANY</t>
  </si>
  <si>
    <t>25802355</t>
  </si>
  <si>
    <t>LAZO VELEZMORO, WALTER MARCELO</t>
  </si>
  <si>
    <t>06098897</t>
  </si>
  <si>
    <t>LAZO LEON, MARIA AIDEE</t>
  </si>
  <si>
    <t>73766943</t>
  </si>
  <si>
    <t>DIGITADOR/A DE VERIFICACION</t>
  </si>
  <si>
    <t>LAZO HUAURA, DELIA OCTAVIA</t>
  </si>
  <si>
    <t>29708152</t>
  </si>
  <si>
    <t>ASISTENTE DE CONTROL DE CALIDAD DE VERIFICACION</t>
  </si>
  <si>
    <t>LAZARO RODRIGUEZ, ANGEL DANIEL</t>
  </si>
  <si>
    <t>10666499</t>
  </si>
  <si>
    <t>ASISTENTE DE ADMINISTRACION Y DE PRODUCCION</t>
  </si>
  <si>
    <t>LAVADO MAURATE, JONATHAN JOEL</t>
  </si>
  <si>
    <t>45546396</t>
  </si>
  <si>
    <t>ASISTENTE ADMINISTRATIVO</t>
  </si>
  <si>
    <t>ELECTRONICA</t>
  </si>
  <si>
    <t>LARREA SOTOMAYOR, JULIO CESAR</t>
  </si>
  <si>
    <t>08675802</t>
  </si>
  <si>
    <t xml:space="preserve">TECNICO EN REDES Y ELECTRONICA </t>
  </si>
  <si>
    <t>LARREA FERNÁNDEZ, DAVID HARRI</t>
  </si>
  <si>
    <t>16760808</t>
  </si>
  <si>
    <t>ESPECIALISTA EN CONTRATACIONES</t>
  </si>
  <si>
    <t>LARICO CARRANZA, CARMEN LEONILA</t>
  </si>
  <si>
    <t>42018688</t>
  </si>
  <si>
    <t xml:space="preserve">ASISTENTE DE RECEPCION </t>
  </si>
  <si>
    <t>LARA DEXTRE, KARIN GIULIANA</t>
  </si>
  <si>
    <t>40121499</t>
  </si>
  <si>
    <t>BIBLIOTECOLOGIA Y CIENCIAS DE LA INFORM.</t>
  </si>
  <si>
    <t>LANDEO ROBLES, RUBEN ALBERTO</t>
  </si>
  <si>
    <t>40515068</t>
  </si>
  <si>
    <t xml:space="preserve">ASISTENTE DE ARCHIVO </t>
  </si>
  <si>
    <t>LANDAURO LAJO, PAUL FRANTZ</t>
  </si>
  <si>
    <t>43662147</t>
  </si>
  <si>
    <t>ASISTENTE LEGAL</t>
  </si>
  <si>
    <t>LAMA MEDINA, MARIO ENRIQUE</t>
  </si>
  <si>
    <t>05374576</t>
  </si>
  <si>
    <t>LAM GARCIA, ANGELA PATRICIA</t>
  </si>
  <si>
    <t>07622037</t>
  </si>
  <si>
    <t>LALUPU CRISOL, MARTHA MERCEDES</t>
  </si>
  <si>
    <t>40946316</t>
  </si>
  <si>
    <t>ABOGADO</t>
  </si>
  <si>
    <t>LA ROSA ZULOAGA, LUIS ALBERTO</t>
  </si>
  <si>
    <t>40390507</t>
  </si>
  <si>
    <t xml:space="preserve">ASISTENTE DE BASE DE DATOS </t>
  </si>
  <si>
    <t>LA ROSA COTRINA, GIULIANI</t>
  </si>
  <si>
    <t>15738345</t>
  </si>
  <si>
    <t>LA CRUZ RAMOS, SARA VIVIANA</t>
  </si>
  <si>
    <t>10553321</t>
  </si>
  <si>
    <t>KONG ANHUAMAN, JULIO ESTEBAN LEOPOLDO</t>
  </si>
  <si>
    <t>44521855</t>
  </si>
  <si>
    <t>JULCA GONZALES, MOISES ARTURO</t>
  </si>
  <si>
    <t>15453472</t>
  </si>
  <si>
    <t>JUAREZ CATALAN, GIANCARLO PEDRO</t>
  </si>
  <si>
    <t>46641526</t>
  </si>
  <si>
    <t>JOYA ROJAS, FELIX ANTONIO</t>
  </si>
  <si>
    <t>25782898</t>
  </si>
  <si>
    <t xml:space="preserve">CHOFER </t>
  </si>
  <si>
    <t>JORGE GONZALES, ANDREA STEPHANIA</t>
  </si>
  <si>
    <t>46781751</t>
  </si>
  <si>
    <t>JORDAN RODRIGUEZ, JHON CHRISTIAM</t>
  </si>
  <si>
    <t>40715004</t>
  </si>
  <si>
    <t xml:space="preserve">ASISTENTE DE OPERACIONES </t>
  </si>
  <si>
    <t>JON GUERRERO, SHIRLEY MADELEINE</t>
  </si>
  <si>
    <t>41987522</t>
  </si>
  <si>
    <t>JIMENEZ CHAVEZ, YOLANDA ELISA</t>
  </si>
  <si>
    <t>42344446</t>
  </si>
  <si>
    <t>ANALISTA DE ATENCION AL PUBLICO REGIONES</t>
  </si>
  <si>
    <t>JAUREGUI CORTEZ, OSCAR HERNAN</t>
  </si>
  <si>
    <t>70439758</t>
  </si>
  <si>
    <t>ARQUITECTURA</t>
  </si>
  <si>
    <t>JAUREGUI ALARCON, RUTH ESTHER</t>
  </si>
  <si>
    <t>40109843</t>
  </si>
  <si>
    <t>PROFESIONAL ARQUITECTO</t>
  </si>
  <si>
    <t>JARAMILLO ANDRADE, RUTH MERY</t>
  </si>
  <si>
    <t>46100698</t>
  </si>
  <si>
    <t>JARA REVELO, KARLA MILAGROS</t>
  </si>
  <si>
    <t>44238128</t>
  </si>
  <si>
    <t xml:space="preserve">PROFESIONAL DE RIESGOS INTEGRALES </t>
  </si>
  <si>
    <t>JARA GARCIA, HERBERT MICHEL</t>
  </si>
  <si>
    <t>43425803</t>
  </si>
  <si>
    <t>JAMANCA RODRÍGUEZ, JUNIOR ALEXANDER</t>
  </si>
  <si>
    <t>71287592</t>
  </si>
  <si>
    <t>IZQUIERDO SARMIENTO, LUIS ALEXANDER</t>
  </si>
  <si>
    <t>70832678</t>
  </si>
  <si>
    <t>IPANAQUE CASTILLO, CARLOS ESTEBAN</t>
  </si>
  <si>
    <t>42978090</t>
  </si>
  <si>
    <t>INGA LAZARO, MIGUEL EDUARDO</t>
  </si>
  <si>
    <t>80085784</t>
  </si>
  <si>
    <t>INFANTES CALDERÓN, ERIKA MILAGROS NATIVIDAD</t>
  </si>
  <si>
    <t>42243176</t>
  </si>
  <si>
    <t>PEDAGOGIA</t>
  </si>
  <si>
    <t>IMAÑA VARILLAS, SUSANA VERÓNICA</t>
  </si>
  <si>
    <t>21133877</t>
  </si>
  <si>
    <t>ESPECIALISTA DE PROGRAMAS SOCIALES</t>
  </si>
  <si>
    <t>ICOCHEA VALIENTE, ROBERTO MIGUEL</t>
  </si>
  <si>
    <t>45000600</t>
  </si>
  <si>
    <t>HURTADO MOLINA, ROCIO DEL PILAR</t>
  </si>
  <si>
    <t>70435444</t>
  </si>
  <si>
    <t>HURTADO CRUZADO, LILIAN DENICE</t>
  </si>
  <si>
    <t>00241823</t>
  </si>
  <si>
    <t>HURTADO BEINGOLEA, JUAN ALBERTO</t>
  </si>
  <si>
    <t>06108873</t>
  </si>
  <si>
    <t>CIENCIAS SOCIALES Y COMUNICACION</t>
  </si>
  <si>
    <t>HUETE CORDOVA, VRNDAVANI SUELI</t>
  </si>
  <si>
    <t>42656649</t>
  </si>
  <si>
    <t>HUERTAS PORTOCARRERO, YOLANDA</t>
  </si>
  <si>
    <t>08469789</t>
  </si>
  <si>
    <t>HUERTA VARGAS, JAIME ALBERTO</t>
  </si>
  <si>
    <t>08434836</t>
  </si>
  <si>
    <t>HUERTA FLORES, MELICIA KEYLA</t>
  </si>
  <si>
    <t>46358432</t>
  </si>
  <si>
    <t>SISTEMAS E INFORMATICA</t>
  </si>
  <si>
    <t>HUAYTA MELENDEZ, SUSANA ELIZABETH</t>
  </si>
  <si>
    <t>40371127</t>
  </si>
  <si>
    <t>HUARINGA MACAVILCA, JOSE LUIS</t>
  </si>
  <si>
    <t>43064102</t>
  </si>
  <si>
    <t>HUARACA CAJAMARCA, DIANA</t>
  </si>
  <si>
    <t>46574964</t>
  </si>
  <si>
    <t xml:space="preserve">DIGITADORA </t>
  </si>
  <si>
    <t>HUANCO PISCOCHE, LUZ ESTHER</t>
  </si>
  <si>
    <t>10121400</t>
  </si>
  <si>
    <t>ASISTENTE DE CONTROL DE CALIDAD</t>
  </si>
  <si>
    <t>HUANCA VILCA, WALTER</t>
  </si>
  <si>
    <t>43079680</t>
  </si>
  <si>
    <t>ASISTENTE EN GASFITERIA</t>
  </si>
  <si>
    <t>HUANCA BENITO, RAUL</t>
  </si>
  <si>
    <t>09651200</t>
  </si>
  <si>
    <t>HUAMANTALLA QUISPE, CYNTHIA AMELIA</t>
  </si>
  <si>
    <t>45447032</t>
  </si>
  <si>
    <t>HUAMANI CUENCA, MARTHA ELENA</t>
  </si>
  <si>
    <t>10118283</t>
  </si>
  <si>
    <t>HUAMAN VICENTE, NEIL EDSON</t>
  </si>
  <si>
    <t>10046322</t>
  </si>
  <si>
    <t>HUAMAN REYNA, ROSA ZENAIDA</t>
  </si>
  <si>
    <t>44580411</t>
  </si>
  <si>
    <t>HUAMAN HUAMANI, SANDRA</t>
  </si>
  <si>
    <t>41103168</t>
  </si>
  <si>
    <t>HUAMÁN HUAMANÍ, ELIO LUCIANO</t>
  </si>
  <si>
    <t>41582931</t>
  </si>
  <si>
    <t>HUAMAN CORNELIO, LUSMILA</t>
  </si>
  <si>
    <t>10352585</t>
  </si>
  <si>
    <t>ASISTENTE PARA EL EQUIPO DE PROGRAMACION Y CONTROL DE LA PRODUCCION</t>
  </si>
  <si>
    <t>HUACHACA PALOMINO, CELIDA</t>
  </si>
  <si>
    <t>10777611</t>
  </si>
  <si>
    <t xml:space="preserve">DISEÑO GRAFICO </t>
  </si>
  <si>
    <t>HINOSTROZA ESPINO, BRYAND ERNESTO</t>
  </si>
  <si>
    <t>72653620</t>
  </si>
  <si>
    <t>DISEÑADOR GRAFICO</t>
  </si>
  <si>
    <t>HILASACA FLORES, HANS JONATHAN</t>
  </si>
  <si>
    <t>47676628</t>
  </si>
  <si>
    <t>HILARIO ALARCON, FABIOLA ELOISA</t>
  </si>
  <si>
    <t>43731336</t>
  </si>
  <si>
    <t>HIGINIO SEVILLA, KATHIA GIULLIANA</t>
  </si>
  <si>
    <t>40160577</t>
  </si>
  <si>
    <t>ASISTENTE DE RESPONSABILIDAD SOCIAL</t>
  </si>
  <si>
    <t>HERRERA TOSCANO, ANGELA ROSARIO</t>
  </si>
  <si>
    <t>43045942</t>
  </si>
  <si>
    <t xml:space="preserve">ANALISTA DE DESARROLLO PROFESIONAL </t>
  </si>
  <si>
    <t>HERRERA MELGAREJO, EDEN REYNALDO</t>
  </si>
  <si>
    <t>45032714</t>
  </si>
  <si>
    <t>HERRERA MARTINEZ, LUIS ALBERTO</t>
  </si>
  <si>
    <t>09860051</t>
  </si>
  <si>
    <t>HERRERA ESPARZA, GLENDY ELIZABETH</t>
  </si>
  <si>
    <t>41738429</t>
  </si>
  <si>
    <t>HERRERA BOZA, LAURA ANDREA</t>
  </si>
  <si>
    <t>70007904</t>
  </si>
  <si>
    <t>HERRERA AÑAZCO, LOURDES ALICIA</t>
  </si>
  <si>
    <t>41400214</t>
  </si>
  <si>
    <t>CONTABILIDAD EMPRESARIAL</t>
  </si>
  <si>
    <t>HERRERA ALMEYDA, JULIO CESAR</t>
  </si>
  <si>
    <t>06037661</t>
  </si>
  <si>
    <t>HERNANDEZ HUARCAYA, GUISELA</t>
  </si>
  <si>
    <t>47299083</t>
  </si>
  <si>
    <t>GUZMAN CACHO DE ESCALANTE, LOURDES VANESSA</t>
  </si>
  <si>
    <t>41038171</t>
  </si>
  <si>
    <t>ASISTENTE EJECUTIVA DE LA OFICINA DE ADMINISTRACION</t>
  </si>
  <si>
    <t>GUTIERREZ RUIZ, MILAGROS</t>
  </si>
  <si>
    <t>45822871</t>
  </si>
  <si>
    <t>GUTIERREZ QUISPE, BLANCA MILAGROS</t>
  </si>
  <si>
    <t>42058565</t>
  </si>
  <si>
    <t>GUTIERREZ PINEDO, JHONNY CRISTOPHER</t>
  </si>
  <si>
    <t>45530462</t>
  </si>
  <si>
    <t>GUTIERREZ PALOMINO, GABRIELA MILAGROS</t>
  </si>
  <si>
    <t>71861042</t>
  </si>
  <si>
    <t>GUTIERREZ LAZO, GUILLERMO ROLANDO</t>
  </si>
  <si>
    <t>43594562</t>
  </si>
  <si>
    <t>GUTIERREZ AGUIRRE, MANUEL ORLANDO</t>
  </si>
  <si>
    <t>02830148</t>
  </si>
  <si>
    <t>PROFESIONAL PARA LA GESTION DE PROYECTOS DE TI</t>
  </si>
  <si>
    <t>INGENIERIA EN GESTION EMPRESARIAL</t>
  </si>
  <si>
    <t>GUTARRA ROMERO, SARA INES</t>
  </si>
  <si>
    <t>43703558</t>
  </si>
  <si>
    <t>CONTABILIDAD ADMINISTRATIVA Y AUDITORIA</t>
  </si>
  <si>
    <t>GUPIOC ARCOS, KATHERINE YOVANA</t>
  </si>
  <si>
    <t>72201733</t>
  </si>
  <si>
    <t xml:space="preserve">AUXILIAR ADMINISTRATIVA </t>
  </si>
  <si>
    <t>GUILLEN MALCA, ROMULO DANIEL</t>
  </si>
  <si>
    <t>09550661</t>
  </si>
  <si>
    <t>GUILLEN LA ROSA, RODRIGO</t>
  </si>
  <si>
    <t>47880419</t>
  </si>
  <si>
    <t>GUILLEN GAMBOA, IRENE DEL PILAR</t>
  </si>
  <si>
    <t>44928026</t>
  </si>
  <si>
    <t>GUEVARA DIAZ, FIORELLA MARILU</t>
  </si>
  <si>
    <t>42966568</t>
  </si>
  <si>
    <t>GUEVARA CHIRINOS, VICTOR HUGO</t>
  </si>
  <si>
    <t>10315181</t>
  </si>
  <si>
    <t>GUERRERO PAITAN, EVELYN ROCIO</t>
  </si>
  <si>
    <t>46219709</t>
  </si>
  <si>
    <t xml:space="preserve">PROFESIONAL DE TESORERIA FCR </t>
  </si>
  <si>
    <t>GUERRA ORÉ, CAROLINA TÁBATA</t>
  </si>
  <si>
    <t>72782359</t>
  </si>
  <si>
    <t>GUERRA FERNANDEZ DE MARGAY, EVELINE AYNE</t>
  </si>
  <si>
    <t>10558996</t>
  </si>
  <si>
    <t>GRANDEZ MENDOZA, CINTHIA ANALI</t>
  </si>
  <si>
    <t>42770472</t>
  </si>
  <si>
    <t xml:space="preserve">ESPECIALISTA DE CONTRATACIONES PUBLICAS </t>
  </si>
  <si>
    <t>GRANDA SANCHEZ, GABRIEL</t>
  </si>
  <si>
    <t>47395149</t>
  </si>
  <si>
    <t>GOYTIZOLO RIVERA, DAVID OSCAR</t>
  </si>
  <si>
    <t>48383677</t>
  </si>
  <si>
    <t>GONZALEZ LEON, JESSICA LIVIA</t>
  </si>
  <si>
    <t>43746454</t>
  </si>
  <si>
    <t xml:space="preserve">ESPECIALISTA LEGAL EN PROCEDIMIENTOS ADMINISTRATIVOS DISCIPLINARIOS </t>
  </si>
  <si>
    <t>GONZALES VILLANUEVA, CARLOTA AMPARO</t>
  </si>
  <si>
    <t>08607683</t>
  </si>
  <si>
    <t>APOYO EN LA EJECUCION DE LOS PROCESOS DE PAGO, GENERACION DE INFORMACION CONTABLE-FINANCIERA Y CONTROL DE CALIDAD DE LAS PENSIONES COMPLEMENTARIAS CREADAS MEDIANTE LEY N° 29881</t>
  </si>
  <si>
    <t>GONZALES TEMOCHE, MARCO ANTONIO</t>
  </si>
  <si>
    <t>43118396</t>
  </si>
  <si>
    <t>GONZALES HUALLPA, MELISSA ELIANA</t>
  </si>
  <si>
    <t>70144252</t>
  </si>
  <si>
    <t>GONZALES FLORES, BLANCA MEDALI</t>
  </si>
  <si>
    <t>46163597</t>
  </si>
  <si>
    <t>GONZALES ESTRADA, EDWIN ALFREDO</t>
  </si>
  <si>
    <t>45735318</t>
  </si>
  <si>
    <t>GONZALES BELLIDO, WILLIAMS JAIME</t>
  </si>
  <si>
    <t>42365479</t>
  </si>
  <si>
    <t>CIENCIAS SOCIALES CON MENCION EN ECONOMI</t>
  </si>
  <si>
    <t>GOMEZ PIMENTEL, DIANA KAROLINA</t>
  </si>
  <si>
    <t>72025808</t>
  </si>
  <si>
    <t>GOMEZ PALACIOS, VICTOR ALFREDO</t>
  </si>
  <si>
    <t>09443042</t>
  </si>
  <si>
    <t>GOMEZ GARCIA, CARLOS ANTONIO</t>
  </si>
  <si>
    <t>03655561</t>
  </si>
  <si>
    <t>GOMES ROJAS, LISETT PAMELA</t>
  </si>
  <si>
    <t>44441936</t>
  </si>
  <si>
    <t>GOICOCHEA MARQUEZ, ANGELA YALIXA</t>
  </si>
  <si>
    <t>70772671</t>
  </si>
  <si>
    <t xml:space="preserve">AUXILIAR ADMINISTRATIVO/A </t>
  </si>
  <si>
    <t>GODOS MONCADA, MARILUZ GRACIELA</t>
  </si>
  <si>
    <t>41621623</t>
  </si>
  <si>
    <t>ESPECIALISTA DE ASESORIA LEGAL II</t>
  </si>
  <si>
    <t>GIRALDEZ CANDIOTTI, JOSELYN PATRICIA</t>
  </si>
  <si>
    <t>48428962</t>
  </si>
  <si>
    <t>GAVILANO SACO, SELENE LISETTE</t>
  </si>
  <si>
    <t>70778324</t>
  </si>
  <si>
    <t xml:space="preserve">ASISTENTE DE GESTION ADMINISTRATIVA FINANCIERA </t>
  </si>
  <si>
    <t>GASPAR REVOLLEDO, ANA ISABEL</t>
  </si>
  <si>
    <t>10249565</t>
  </si>
  <si>
    <t>GARGUREVICH DIESTRO, GUSTAVO PASCUAL</t>
  </si>
  <si>
    <t>09670554</t>
  </si>
  <si>
    <t>GARFIAS DAVILA, LUIS ALBERTO</t>
  </si>
  <si>
    <t>10348455</t>
  </si>
  <si>
    <t>GARCIA VIVANCO, JHON CHRISTIAN</t>
  </si>
  <si>
    <t>41154044</t>
  </si>
  <si>
    <t>GARCIA VARIAS, DIANA</t>
  </si>
  <si>
    <t>40394085</t>
  </si>
  <si>
    <t>RECURSOS HUMANOS</t>
  </si>
  <si>
    <t>GARCIA VALCARCEL, LUIS GUSTAVO</t>
  </si>
  <si>
    <t>40028502</t>
  </si>
  <si>
    <t>GARCIA SOTERO, RONALD EDINSON</t>
  </si>
  <si>
    <t>46329317</t>
  </si>
  <si>
    <t>GARCIA MEZA, ELIZABETH JENNY</t>
  </si>
  <si>
    <t>40229090</t>
  </si>
  <si>
    <t>GARCIA GANOZA, LUIS  FERNANDO</t>
  </si>
  <si>
    <t>06715938</t>
  </si>
  <si>
    <t>GARCIA ELESPURU, ROCIO MELISA</t>
  </si>
  <si>
    <t>43565047</t>
  </si>
  <si>
    <t>RESPONSABLE DE CENTRO DE ATENCION TUMBES</t>
  </si>
  <si>
    <t>GARCIA CUZQUÉN, MARTHA</t>
  </si>
  <si>
    <t>25779219</t>
  </si>
  <si>
    <t>APOYO EN EL CONTROL DE CALIDAD DE LOS SUBPRODUCTOS DEL SERVICIO DE ARCHIVO</t>
  </si>
  <si>
    <t>GARCÉS JAMES, FRIDA</t>
  </si>
  <si>
    <t>41851761</t>
  </si>
  <si>
    <t>GARAGORRI LARA, JUAN JOSE</t>
  </si>
  <si>
    <t>40169856</t>
  </si>
  <si>
    <t>ESPECIALISTA DE FIDELIZACION</t>
  </si>
  <si>
    <t>GAMBOA LAURA, MERCEDES</t>
  </si>
  <si>
    <t>42836799</t>
  </si>
  <si>
    <t>AUXILIAR PARA EL DESEMBALSE DE STOCKS DE EXPEDIENTES DE DERECHO</t>
  </si>
  <si>
    <t>GAMARRA PIZARRO, RICARDO ESSAUL</t>
  </si>
  <si>
    <t>43912467</t>
  </si>
  <si>
    <t>GAMARRA DIAZ, CESAR ALEXANDRO</t>
  </si>
  <si>
    <t>45737286</t>
  </si>
  <si>
    <t>GALLO SIRVAS, SILVANA YSABEL</t>
  </si>
  <si>
    <t>44165678</t>
  </si>
  <si>
    <t xml:space="preserve">ANALISTA ADMINISTRATIVA </t>
  </si>
  <si>
    <t>GALINDO SUELDO, JESUS  FREDY</t>
  </si>
  <si>
    <t>42174698</t>
  </si>
  <si>
    <t>GALINDO ALVARADO, CARLOS MANUEL</t>
  </si>
  <si>
    <t>45032666</t>
  </si>
  <si>
    <t>FUENTES NEGRILLO, RICHARD ROBERT</t>
  </si>
  <si>
    <t>47168765</t>
  </si>
  <si>
    <t xml:space="preserve">ORIENTADOR LIMA </t>
  </si>
  <si>
    <t>COMUNICACION</t>
  </si>
  <si>
    <t>FRIAS BENAVIDES, URSULA ELIZABETH</t>
  </si>
  <si>
    <t>72217228</t>
  </si>
  <si>
    <t xml:space="preserve">ANALISTA DE COMUNICACION </t>
  </si>
  <si>
    <t>FRANCO FERNÁNDEZ, JESÚS MICHAEL</t>
  </si>
  <si>
    <t>41387903</t>
  </si>
  <si>
    <t>APOYO OPERATIVO EN LOS PROCESOS</t>
  </si>
  <si>
    <t>FRANCO FERNANDEZ, GISSELLA ELIZABETH</t>
  </si>
  <si>
    <t>10094309</t>
  </si>
  <si>
    <t>FLORES YANQUI, SAMMY JEISON</t>
  </si>
  <si>
    <t>44076273</t>
  </si>
  <si>
    <t>EDUCACION</t>
  </si>
  <si>
    <t>FLORES VILLEGAS, FERNANDO</t>
  </si>
  <si>
    <t>09045805</t>
  </si>
  <si>
    <t>FLORES PARDO, LUIS</t>
  </si>
  <si>
    <t>45947897</t>
  </si>
  <si>
    <t>FLORES HERRERA, GRETEL ODALIS</t>
  </si>
  <si>
    <t>48083965</t>
  </si>
  <si>
    <t>ASISTENTE DE VALORIZACION DE INVERSIONES</t>
  </si>
  <si>
    <t>FLORES HERNANDEZ, YENNY BEATRIZ</t>
  </si>
  <si>
    <t>46053487</t>
  </si>
  <si>
    <t>FLORES DIONICIO, CARLOS ENRRIQUE</t>
  </si>
  <si>
    <t>08952808</t>
  </si>
  <si>
    <t>FLORES BARZOLA, ANALY NORCA</t>
  </si>
  <si>
    <t>40931973</t>
  </si>
  <si>
    <t>ASISTENTE PERICIAL</t>
  </si>
  <si>
    <t>FLORES ALVIZURI, JOSE HUMBERTO</t>
  </si>
  <si>
    <t>06034413</t>
  </si>
  <si>
    <t>FLOR FERNÁNDEZ, JHONNY JAMES</t>
  </si>
  <si>
    <t>47624049</t>
  </si>
  <si>
    <t>FILOMENO FLORES, MARTA CATHERINE</t>
  </si>
  <si>
    <t>09379774</t>
  </si>
  <si>
    <t>FIESTAS GONZALEZ, IRENE DEL CARMEN</t>
  </si>
  <si>
    <t>46698164</t>
  </si>
  <si>
    <t>FIERRO RIVERA, JOSE PERCY</t>
  </si>
  <si>
    <t>20047501</t>
  </si>
  <si>
    <t>FIERRO GARCES, MIRELLE DENISSE</t>
  </si>
  <si>
    <t>41105714</t>
  </si>
  <si>
    <t>FERRUA HUARCAYA, DORIS</t>
  </si>
  <si>
    <t>09137332</t>
  </si>
  <si>
    <t>FERRO PILPINTO, JENNY</t>
  </si>
  <si>
    <t>09520313</t>
  </si>
  <si>
    <t>FERNANDEZ TORRES, FELIPE MIGUEL</t>
  </si>
  <si>
    <t>44767061</t>
  </si>
  <si>
    <t>FERNANDEZ TORRES, ELIZABETH</t>
  </si>
  <si>
    <t>45256713</t>
  </si>
  <si>
    <t>FERNANDEZ RACACHA, RAMON VICENTE</t>
  </si>
  <si>
    <t>46198161</t>
  </si>
  <si>
    <t>FERNANDEZ DE LA CRUZ, CARLA ELIZABETH</t>
  </si>
  <si>
    <t>45444412</t>
  </si>
  <si>
    <t>FERNANDEZ COTRINA, EDGAR ALFREDO</t>
  </si>
  <si>
    <t>40909289</t>
  </si>
  <si>
    <t>ARQUITECTO DE APLICACIONES, SERVICIOS Y DATOS</t>
  </si>
  <si>
    <t>FERNANDEZ BARBARAN, DIANA CAROLINA</t>
  </si>
  <si>
    <t>47347927</t>
  </si>
  <si>
    <t>FASABI FERRER, TANIA MERCEDES</t>
  </si>
  <si>
    <t>42667704</t>
  </si>
  <si>
    <t>FARROMEQUE CANCINO, ANGELA EDITH</t>
  </si>
  <si>
    <t>41851039</t>
  </si>
  <si>
    <t>FALCON FLORES, BEATRIZ PAOLA</t>
  </si>
  <si>
    <t>10453892</t>
  </si>
  <si>
    <t>APOYO EN LA ATENCION DE EXPEDIENTES PARA LA DETERMINACION DE LA LIBRE DESAFILIACION DE LOS AFILIADOS AL SISTEMA PRIVADO DE PENSIONES</t>
  </si>
  <si>
    <t>EULOGIO BUSTAMANTE, HENRY DENNIS</t>
  </si>
  <si>
    <t>44185552</t>
  </si>
  <si>
    <t>ESTRELLA CARPIO, MARIA MAGDALENA</t>
  </si>
  <si>
    <t>07151517</t>
  </si>
  <si>
    <t>ESTRADA VIDAL DE CELIS, LILIA YSABEL</t>
  </si>
  <si>
    <t>09869623</t>
  </si>
  <si>
    <t>ESTELA YATACO, EVELYN GIULIANA</t>
  </si>
  <si>
    <t>40014656</t>
  </si>
  <si>
    <t>ESTELA CAMPOS, WILLIAN ALFONSO</t>
  </si>
  <si>
    <t>16696232</t>
  </si>
  <si>
    <t>GESTION</t>
  </si>
  <si>
    <t>ESTEFANERO CONDORI, JORDY</t>
  </si>
  <si>
    <t>74049066</t>
  </si>
  <si>
    <t>ESQUIVEL VELASQUEZ, WALTER EDWIN</t>
  </si>
  <si>
    <t>09828851</t>
  </si>
  <si>
    <t>ESPIRITU ROMERO, ROMMY CARMELA</t>
  </si>
  <si>
    <t>44834800</t>
  </si>
  <si>
    <t>ASISTENTE I</t>
  </si>
  <si>
    <t>ESPINOZA ZEVALLOS, ELMER JHERSON</t>
  </si>
  <si>
    <t>40826600</t>
  </si>
  <si>
    <t>ESPINOZA RUIZ, SELENA MERCEDES</t>
  </si>
  <si>
    <t>41942189</t>
  </si>
  <si>
    <t xml:space="preserve">ASISTENTE DE SEGUROS DE RECUPERO </t>
  </si>
  <si>
    <t>ESPINOZA RIVERA, GUILLERMO</t>
  </si>
  <si>
    <t>07495525</t>
  </si>
  <si>
    <t>ESPINOZA MORAN, JESUS ARTURO</t>
  </si>
  <si>
    <t>09463966</t>
  </si>
  <si>
    <t>ESPINOZA CHACON, EDWARD AQUILES</t>
  </si>
  <si>
    <t>46890693</t>
  </si>
  <si>
    <t>ESPINOZA CARRION, SILVIA LLULIANA</t>
  </si>
  <si>
    <t>42059603</t>
  </si>
  <si>
    <t xml:space="preserve">ASISTENTE DE CONTROL DE CALIDAD </t>
  </si>
  <si>
    <t>ESPINOZA ATOCHE, CARLA CECILIA</t>
  </si>
  <si>
    <t>06798940</t>
  </si>
  <si>
    <t>AUXILIAR DE PENSIONAMIENTO</t>
  </si>
  <si>
    <t>ESPICHAN ROMERO, LUIS ALBERTO</t>
  </si>
  <si>
    <t>06000510</t>
  </si>
  <si>
    <t>ESCOBAR PAUCAR, BLANCA MARISOL</t>
  </si>
  <si>
    <t>44518853</t>
  </si>
  <si>
    <t>ERAZO PAREDES, CARLOS ANTONIO</t>
  </si>
  <si>
    <t>09611084</t>
  </si>
  <si>
    <t>ERAZO DELGADILLO, LYZ FIORELLA</t>
  </si>
  <si>
    <t>76429465</t>
  </si>
  <si>
    <t>ENRIQUE MENDOZA, ANALI MARLENE</t>
  </si>
  <si>
    <t>47850717</t>
  </si>
  <si>
    <t>ECHEVARRIA HUAMANI, MARIA MAGDALENA</t>
  </si>
  <si>
    <t>10159525</t>
  </si>
  <si>
    <t>DURAND SALAZAR, MANUEL ARMANDO</t>
  </si>
  <si>
    <t>06269229</t>
  </si>
  <si>
    <t>ASISTENTE EN CALIFICACION DE EXPEDIENTES DE LOS DIFERENTES PRODUCTOS ATENDIDOS POR LA ONP</t>
  </si>
  <si>
    <t>DURAND PALOMINO, ANDREA VANESSA</t>
  </si>
  <si>
    <t>41664122</t>
  </si>
  <si>
    <t>DURAND LOAIZA, IHAND DIETHER</t>
  </si>
  <si>
    <t>41822828</t>
  </si>
  <si>
    <t xml:space="preserve">COORDINADOR DE OPERACIONES </t>
  </si>
  <si>
    <t>DUEÑAS TATAJE, JESUS RODOLFO</t>
  </si>
  <si>
    <t>72845234</t>
  </si>
  <si>
    <t>DUEÑAS ANCO, JESSICA</t>
  </si>
  <si>
    <t>43069459</t>
  </si>
  <si>
    <t>DONAYRE LOZANO, GABY SOLEDAD</t>
  </si>
  <si>
    <t>09898942</t>
  </si>
  <si>
    <t>DOMINGUEZ D'UNIAM, FANNY BEATRIZ</t>
  </si>
  <si>
    <t>09456458</t>
  </si>
  <si>
    <t>ASISTENTE DE EQUIPO DE VERIFICADORES DE CAMPO</t>
  </si>
  <si>
    <t>DOMINGUEZ APAZA, JESUS ENRIQUE</t>
  </si>
  <si>
    <t>10149693</t>
  </si>
  <si>
    <t>DIONICIO ORTEGA, LUZ ALEJANDRINA</t>
  </si>
  <si>
    <t>42007351</t>
  </si>
  <si>
    <t>DIAZ YPINCE, MANUEL ALEXANDER</t>
  </si>
  <si>
    <t>40909133</t>
  </si>
  <si>
    <t xml:space="preserve">ASISTENTE PARA LA GESTION DE TI </t>
  </si>
  <si>
    <t>DIAZ SERQUEYRA, JORGE ALBERTO</t>
  </si>
  <si>
    <t>16655900</t>
  </si>
  <si>
    <t>DÍAZ REBAZA, JULIO CÉSAR</t>
  </si>
  <si>
    <t>41629644</t>
  </si>
  <si>
    <t>DIAZ NOMBERA, KEYLA IVETT</t>
  </si>
  <si>
    <t>16712334</t>
  </si>
  <si>
    <t>DIAZ FLORES, JUNIOR JHAIR CLODOALDO</t>
  </si>
  <si>
    <t>43582240</t>
  </si>
  <si>
    <t>DIAZ CARDALDA, CARLA JULISSA</t>
  </si>
  <si>
    <t>45862968</t>
  </si>
  <si>
    <t>DEZA MORANTE, VANESSA KARIN</t>
  </si>
  <si>
    <t>43248686</t>
  </si>
  <si>
    <t>DELGADO SALAS, EDGARD HUMBERTO</t>
  </si>
  <si>
    <t>42228498</t>
  </si>
  <si>
    <t>APOYO EN LA LABOR DE PERITAJE - LIMA</t>
  </si>
  <si>
    <t>DELGADO CACHA, THOMAS JOEL</t>
  </si>
  <si>
    <t>43866291</t>
  </si>
  <si>
    <t>DELERNA ARANDA, VICTOR JOEL</t>
  </si>
  <si>
    <t>42156388</t>
  </si>
  <si>
    <t>DEL SOLAR PAREDES, KATY</t>
  </si>
  <si>
    <t>08885389</t>
  </si>
  <si>
    <t>DEL CARPIO LAZO, MIRTHA NILDA</t>
  </si>
  <si>
    <t>29639077</t>
  </si>
  <si>
    <t>DE LA TORRE QUISPE, JUAN DE DIOS</t>
  </si>
  <si>
    <t>41111369</t>
  </si>
  <si>
    <t>DE LA CRUZ TORRES, YANINA YSABEL</t>
  </si>
  <si>
    <t>44551716</t>
  </si>
  <si>
    <t>DE LA CRUZ OBREGON, CHASKA</t>
  </si>
  <si>
    <t>72845881</t>
  </si>
  <si>
    <t>DE LA CRUZ JESUS, ROXANA MARIBEL</t>
  </si>
  <si>
    <t>41234139</t>
  </si>
  <si>
    <t xml:space="preserve">ASISTENTE DE MANDATOS JURISDICCIONALES </t>
  </si>
  <si>
    <t>DE LA CRUZ GARCIA, JEAN CARLOS</t>
  </si>
  <si>
    <t>70400301</t>
  </si>
  <si>
    <t>DAVILA MURAYARI, KAREN JANETH</t>
  </si>
  <si>
    <t>40608384</t>
  </si>
  <si>
    <t>CUYA CRISPIN, RUBEN OMAR</t>
  </si>
  <si>
    <t>41568466</t>
  </si>
  <si>
    <t xml:space="preserve">ASISTENTE DE ABASTECIMIENTO </t>
  </si>
  <si>
    <t>CUTIPA PARIHUANA, DIMAS JUSTO</t>
  </si>
  <si>
    <t>43429464</t>
  </si>
  <si>
    <t>CUMPA MENDOZA, DARIO HERIBERTO</t>
  </si>
  <si>
    <t>44422773</t>
  </si>
  <si>
    <t>CUEVA RAMOS, MIGUEL ANGEL</t>
  </si>
  <si>
    <t>08685718</t>
  </si>
  <si>
    <t>CUEVA LEON, JUDITH ESPERANZA</t>
  </si>
  <si>
    <t>43983345</t>
  </si>
  <si>
    <t>CUEVA JULCA, MARTHA MARUJA</t>
  </si>
  <si>
    <t>07177682</t>
  </si>
  <si>
    <t>CUEVA ESCAJADILLO, PAUL PIERRE</t>
  </si>
  <si>
    <t>46352559</t>
  </si>
  <si>
    <t>CUEVA AMES, ESPERANZA MARILU</t>
  </si>
  <si>
    <t>25724976</t>
  </si>
  <si>
    <t>APOYO EN LAS LABORES ADMINISTRATIVAS</t>
  </si>
  <si>
    <t>INGENIERIA MECANICA Y ELECTRICA</t>
  </si>
  <si>
    <t>CUBAS ORTIZ, WILLIAM OSWALDO</t>
  </si>
  <si>
    <t>16576094</t>
  </si>
  <si>
    <t>PROFESIONAL PARA EL AREA DE MANTENIMIENTO E INGENIERIA</t>
  </si>
  <si>
    <t>CUADROS SUÁREZ, ROSARIO ADELINA</t>
  </si>
  <si>
    <t>04068277</t>
  </si>
  <si>
    <t>CUADRADO MOLINA, PEDRO ANTONIO</t>
  </si>
  <si>
    <t>20093861</t>
  </si>
  <si>
    <t xml:space="preserve">VERIFICADOR DE CAMPO-ICA </t>
  </si>
  <si>
    <t>CRUZADO QUISPE, HECTOR ALFONSO</t>
  </si>
  <si>
    <t>09443668</t>
  </si>
  <si>
    <t>CRUZ SANTOS, GIOVANNA GIANNINA</t>
  </si>
  <si>
    <t>73133872</t>
  </si>
  <si>
    <t>CRUZ HIPOLITO, LUCERO KAREN</t>
  </si>
  <si>
    <t>47868833</t>
  </si>
  <si>
    <t>CRUZ GONZALES, HUGO DIEGO</t>
  </si>
  <si>
    <t>71595567</t>
  </si>
  <si>
    <t xml:space="preserve">AUXILIAR DE PENSIONAMIENTO PARA EL CENTRO DE ATENCION DE AREQUIPA </t>
  </si>
  <si>
    <t>CRUZ DIAZ, ROSA GABRIELA DE LOS MILAGROS</t>
  </si>
  <si>
    <t>40077413</t>
  </si>
  <si>
    <t>CIENCIAS EMPRESARIALES</t>
  </si>
  <si>
    <t>CRUZ CHUCTAYA, GERLENE GABRIELA</t>
  </si>
  <si>
    <t>44024664</t>
  </si>
  <si>
    <t>CRESPO MINAYA, MARÍA LIZETH</t>
  </si>
  <si>
    <t>44811488</t>
  </si>
  <si>
    <t>ESPECIALISTA DE ASESORIA LEGAL</t>
  </si>
  <si>
    <t>CORTEZ LOPEZ, MIGUEL MAURICIO</t>
  </si>
  <si>
    <t>43232791</t>
  </si>
  <si>
    <t xml:space="preserve">ANALISTA DE DISEÑO DE PROCESOS </t>
  </si>
  <si>
    <t>CORTEZ HUARANCA, JORGE MARTIN</t>
  </si>
  <si>
    <t>07494824</t>
  </si>
  <si>
    <t>CORREA PINEDA, JORGE ENRIQUE</t>
  </si>
  <si>
    <t>08695992</t>
  </si>
  <si>
    <t>CORONEL RAMIREZ, EDITH JENNIFER</t>
  </si>
  <si>
    <t>42500251</t>
  </si>
  <si>
    <t>CORONADO CUMPA, WILSON</t>
  </si>
  <si>
    <t>47175133</t>
  </si>
  <si>
    <t>ESTUDIANTE UNIVERSITARIO</t>
  </si>
  <si>
    <t>CORONADO CRUZ, ROSA URSULA</t>
  </si>
  <si>
    <t>40858997</t>
  </si>
  <si>
    <t>CORNEJO ABANTO, JORGE LUIS</t>
  </si>
  <si>
    <t>45300503</t>
  </si>
  <si>
    <t>CORDOVA ROJAS, MELISSA CARMEN</t>
  </si>
  <si>
    <t>44403583</t>
  </si>
  <si>
    <t>CORDOVA NASSI, CHRISTIAN RUBEN</t>
  </si>
  <si>
    <t>70751786</t>
  </si>
  <si>
    <t>CORDOVA GOMEZ, JESUS AMALIA</t>
  </si>
  <si>
    <t>42954006</t>
  </si>
  <si>
    <t>CORDOVA COLMENARES, HENRY GERSON</t>
  </si>
  <si>
    <t>42072273</t>
  </si>
  <si>
    <t>CORDUCTOR DE VEHICULOS</t>
  </si>
  <si>
    <t>CORDERO MOSAYHUATE, CHRISTIAN MARTIN</t>
  </si>
  <si>
    <t>45842294</t>
  </si>
  <si>
    <t>CORDERO CAMPOS, ENGELS JEFFERSON</t>
  </si>
  <si>
    <t>70041627</t>
  </si>
  <si>
    <t>CORAS GALINDO, NEOL</t>
  </si>
  <si>
    <t>10462855</t>
  </si>
  <si>
    <t xml:space="preserve">ARQUITECTO DE SOLUCIONES </t>
  </si>
  <si>
    <t>CONTRERAS SAMAME, LOURDES AMADA</t>
  </si>
  <si>
    <t>41600065</t>
  </si>
  <si>
    <t>CONTRERAS CAMPOS, LUISA PASCUALA</t>
  </si>
  <si>
    <t>07925634</t>
  </si>
  <si>
    <t>CONDOR RICALDI, DAVID JUNIOR</t>
  </si>
  <si>
    <t>71596820</t>
  </si>
  <si>
    <t>CONDOR PACHECO, LUCIO HERIBERTO</t>
  </si>
  <si>
    <t>40496789</t>
  </si>
  <si>
    <t>CONDEZO ALPACA, JACINTO HUGO</t>
  </si>
  <si>
    <t>41677302</t>
  </si>
  <si>
    <t>COLLANTES COLON, EVA MARIA</t>
  </si>
  <si>
    <t>43664132</t>
  </si>
  <si>
    <t xml:space="preserve">ASISTENTE DE EMISION Y FACTURACION </t>
  </si>
  <si>
    <t>COLLANTES ASTUDILLO, ALBERTO</t>
  </si>
  <si>
    <t>10680639</t>
  </si>
  <si>
    <t>AUXILIAR A2</t>
  </si>
  <si>
    <t>COILA CAHUANA, TANIA STEPHANIE</t>
  </si>
  <si>
    <t>48205265</t>
  </si>
  <si>
    <t>ASISTENTE JUNIOR DE DESARROLLO PROFESIONAL</t>
  </si>
  <si>
    <t>COBEÑAS VILLEGAS, YESSICA ARACELLI</t>
  </si>
  <si>
    <t>47427484</t>
  </si>
  <si>
    <t>CLAUDIO RECINES, DANIELA JESSICA</t>
  </si>
  <si>
    <t>70141279</t>
  </si>
  <si>
    <t>CJAHUA ALVITES, STEPHANY DANIELA</t>
  </si>
  <si>
    <t>72816035</t>
  </si>
  <si>
    <t>CISNEROS ZANABRIA, LUIS MARTIN</t>
  </si>
  <si>
    <t>09444369</t>
  </si>
  <si>
    <t>CISNEROS QUISPE, JUAN NEMESIO</t>
  </si>
  <si>
    <t>45025349</t>
  </si>
  <si>
    <t>ASISTENTE DE RECUPEROS</t>
  </si>
  <si>
    <t>CIEZA VALDIVIA, CARMEN MILAGROS</t>
  </si>
  <si>
    <t>10760284</t>
  </si>
  <si>
    <t>CHURQUIPA YANQUI, MELVA YULENY</t>
  </si>
  <si>
    <t>45710319</t>
  </si>
  <si>
    <t>CHUQUILLANQUI FIGUEROA, ANAHI MABEL</t>
  </si>
  <si>
    <t>43037557</t>
  </si>
  <si>
    <t>CHUMPITAZ SAC, GERARDO MIGUEL</t>
  </si>
  <si>
    <t>70835145</t>
  </si>
  <si>
    <t>CHUMPE LLACCHUA, RUBEN</t>
  </si>
  <si>
    <t>42431926</t>
  </si>
  <si>
    <t>CHOZO NEIRA, MARIA ISABEL</t>
  </si>
  <si>
    <t>17609774</t>
  </si>
  <si>
    <t>CHOCCECAHUA CASTILLO, CARLA ERIKA</t>
  </si>
  <si>
    <t>43983153</t>
  </si>
  <si>
    <t>ANALISTA PMO BI</t>
  </si>
  <si>
    <t>CHIROQUE PACHERRES, MARIA SOCORRO</t>
  </si>
  <si>
    <t>44913419</t>
  </si>
  <si>
    <t>CHIRINOS CUNEAS, ALFREDO CECILIO</t>
  </si>
  <si>
    <t>08597877</t>
  </si>
  <si>
    <t>CHIPANA NAVARRO, GESSABEL NANCY</t>
  </si>
  <si>
    <t>46170168</t>
  </si>
  <si>
    <t>CHIPA SAIRITUPA, MIRIAM GISELLE</t>
  </si>
  <si>
    <t>42938372</t>
  </si>
  <si>
    <t>CHION AGUIRRE, ALVARO ALONSO</t>
  </si>
  <si>
    <t>46426856</t>
  </si>
  <si>
    <t xml:space="preserve">ASISTENTE DE MODELAMIENTO DE PROCESOS </t>
  </si>
  <si>
    <t>CHEA FALCONI, LAI MARTHA</t>
  </si>
  <si>
    <t>22100319</t>
  </si>
  <si>
    <t xml:space="preserve">ABOGADO PARA EL SEGUIMIENTO Y CONTROL DE PROCESOS </t>
  </si>
  <si>
    <t>CHE DEL CASTILLO, LORENZO ANTONIO</t>
  </si>
  <si>
    <t>42534751</t>
  </si>
  <si>
    <t>CHAVEZ SANCHEZ, VIRGINIA</t>
  </si>
  <si>
    <t>41578499</t>
  </si>
  <si>
    <t>ASISTENTE - SEDE ICA</t>
  </si>
  <si>
    <t>CHAVEZ PEÑARANDA, BRENDA LORENA</t>
  </si>
  <si>
    <t>41362122</t>
  </si>
  <si>
    <t xml:space="preserve">ASISTENTE DE GERENCIA </t>
  </si>
  <si>
    <t>CHAVEZ ALVAREZ, MARLON RODDY</t>
  </si>
  <si>
    <t>17891119</t>
  </si>
  <si>
    <t>CHAUCA VELASQUEZ, KENNY ROGER</t>
  </si>
  <si>
    <t>40801108</t>
  </si>
  <si>
    <t>ESPECIALISTA EN PRESUPUESTO</t>
  </si>
  <si>
    <t>CHARA APARICIO, DEBORA CRISTINA</t>
  </si>
  <si>
    <t>48130270</t>
  </si>
  <si>
    <t xml:space="preserve">ASISTENTE ADMINISTRATIVA </t>
  </si>
  <si>
    <t>CHAN VIGO, PEDRO GENRRY</t>
  </si>
  <si>
    <t>40959574</t>
  </si>
  <si>
    <t>CHALLCHA FRANCO, ELISANDRA</t>
  </si>
  <si>
    <t>46168201</t>
  </si>
  <si>
    <t>CHALA CASTILLO, YANET JEANE</t>
  </si>
  <si>
    <t>41295466</t>
  </si>
  <si>
    <t>CHAFLOQUE CUSTODIO, GADDY YOVANA</t>
  </si>
  <si>
    <t>10698088</t>
  </si>
  <si>
    <t>CHACCARA ZAMALLOA, MARCOS</t>
  </si>
  <si>
    <t>10528301</t>
  </si>
  <si>
    <t>CHACARA CHUQUITAYPE, MIGUEL ANGEL</t>
  </si>
  <si>
    <t>40489186</t>
  </si>
  <si>
    <t>CERRON CHACON, OSWALDO RICARDO MARTIN</t>
  </si>
  <si>
    <t>43462974</t>
  </si>
  <si>
    <t>ASISTENTE PARA APOYO EN LA SUPERVISION DE CONTROL DE CALIDAD Y/O DE PRODUCCION DE PLANTILLAS DE VERIFICACION</t>
  </si>
  <si>
    <t>CERNA LAGOS, JULIO GERMAN</t>
  </si>
  <si>
    <t>40509184</t>
  </si>
  <si>
    <t>CERNA FALCÓN, KARINA ANTONIA</t>
  </si>
  <si>
    <t>07631681</t>
  </si>
  <si>
    <t>APOYO EN EL CONTROL Y SUPERVISION DEL ABASTECIMIENTO DE EXPEDIENTES A LAS LINEAS DE PRECALIFICACION.</t>
  </si>
  <si>
    <t>CERNA FALCÓN, DANITZA OLINDA</t>
  </si>
  <si>
    <t>07628342</t>
  </si>
  <si>
    <t>APOYO EN LA GESTION DE ESPERAS DE LOS EXPEDIENTES ADMINISTRATIVOS</t>
  </si>
  <si>
    <t>CCARHUAPOMA REYES, MILAGROS FIORELLA</t>
  </si>
  <si>
    <t>76090919</t>
  </si>
  <si>
    <t>CAYCHO CARBAJAL, MILENA</t>
  </si>
  <si>
    <t>09753795</t>
  </si>
  <si>
    <t>OFICIAL DE CONTINUIDAD DE NEGOCIOS</t>
  </si>
  <si>
    <t>CAVERO RODRIGUEZ, TERESA MARIBEL</t>
  </si>
  <si>
    <t>18153004</t>
  </si>
  <si>
    <t>ASISTENTE - SEDE TRUJILLO</t>
  </si>
  <si>
    <t>CATACORA ROJAS, ROSARIO JESUS</t>
  </si>
  <si>
    <t>08115338</t>
  </si>
  <si>
    <t>GESTOR DE ASEGURAMIENTO Y CONTROL DE CALIDAD DE SOFTWARE</t>
  </si>
  <si>
    <t>CASTRO ZAPATA, DANTE NELSON</t>
  </si>
  <si>
    <t>40756980</t>
  </si>
  <si>
    <t>CASTRO NINAHUANCA, LIDIA DEYSI</t>
  </si>
  <si>
    <t>41575332</t>
  </si>
  <si>
    <t>CASTRO HERNANDEZ, KAREN LISSET</t>
  </si>
  <si>
    <t>45770732</t>
  </si>
  <si>
    <t>CASTRO CASTRO, MANUEL SOCRATES JULIO</t>
  </si>
  <si>
    <t>45797177</t>
  </si>
  <si>
    <t>CASTRO BRIZUELA, LUIS AURELIO</t>
  </si>
  <si>
    <t>25773717</t>
  </si>
  <si>
    <t>GESTOR DE BPM</t>
  </si>
  <si>
    <t>CASTRO ARIAS, HECTOR DAVID</t>
  </si>
  <si>
    <t>07452349</t>
  </si>
  <si>
    <t>PROFESIONAL PARA RIESGOS FINANCIEROS</t>
  </si>
  <si>
    <t>CASTRO ALEGRIA, MAGALY ROSA</t>
  </si>
  <si>
    <t>40247169</t>
  </si>
  <si>
    <t xml:space="preserve">ANALISTA DE COMUNICACION INSTITUCIONAL </t>
  </si>
  <si>
    <t>CASTILLO TORRES, MAGALY</t>
  </si>
  <si>
    <t>71873966</t>
  </si>
  <si>
    <t xml:space="preserve">ASISTENTE DE LICITACIONES PUBLICAS </t>
  </si>
  <si>
    <t>CASTILLO TASAYCO, JULLIANA</t>
  </si>
  <si>
    <t>40674926</t>
  </si>
  <si>
    <t>CASTILLO QUISPE, MIGUEL ANGEL</t>
  </si>
  <si>
    <t>44878969</t>
  </si>
  <si>
    <t>CASTILLO BASTOS, LUIS ENRIQUE</t>
  </si>
  <si>
    <t>09441228</t>
  </si>
  <si>
    <t>CASTILLO BALVIN, JHON MANUEL</t>
  </si>
  <si>
    <t>40331204</t>
  </si>
  <si>
    <t>CASTILLO AGUILAR, CARLOS DAVID</t>
  </si>
  <si>
    <t>71010525</t>
  </si>
  <si>
    <t>CASAS CARTOLIN, GISELLA DEL PILAR</t>
  </si>
  <si>
    <t>48133795</t>
  </si>
  <si>
    <t>CARRILLO PAIVA, CLAUDIA CAROLINA</t>
  </si>
  <si>
    <t>44761298</t>
  </si>
  <si>
    <t xml:space="preserve">PROFESIONAL DE TESORERIA </t>
  </si>
  <si>
    <t>CARRERA JUAREZ, GONZALO RUBEN</t>
  </si>
  <si>
    <t>41159447</t>
  </si>
  <si>
    <t>CARRANZA GONZÁLES, CRISS GABRIELA</t>
  </si>
  <si>
    <t>44544338</t>
  </si>
  <si>
    <t>CARRANZA CAMPOS, ROSANGELA JANET</t>
  </si>
  <si>
    <t>41678912</t>
  </si>
  <si>
    <t>CARLOS ASIAN, JIMMY PAUL</t>
  </si>
  <si>
    <t>42912162</t>
  </si>
  <si>
    <t>CARHUAVILCA PALOMINO, LIZ SARITA</t>
  </si>
  <si>
    <t>40513773</t>
  </si>
  <si>
    <t xml:space="preserve">ASISTENTE DE COMUNICACION INSTITUCIONAL </t>
  </si>
  <si>
    <t>CARHUAS QUISPE, NATALY LIBERTAD</t>
  </si>
  <si>
    <t>45819074</t>
  </si>
  <si>
    <t>CARHUAS LAUREANO, NANCY LUZ</t>
  </si>
  <si>
    <t>04068117</t>
  </si>
  <si>
    <t>CARDENAS VILLANUEVA, MIGUEL ANGEL</t>
  </si>
  <si>
    <t>42140670</t>
  </si>
  <si>
    <t>CARDENAS URRUTIA, KARLA ELENA</t>
  </si>
  <si>
    <t>43076787</t>
  </si>
  <si>
    <t>CARDENAS KOJACHI, ADALBERTO JULIO</t>
  </si>
  <si>
    <t>42174118</t>
  </si>
  <si>
    <t>CARDENAS GARCIA, RUFINA</t>
  </si>
  <si>
    <t>09202073</t>
  </si>
  <si>
    <t>CARBAJAL VASQUEZ, YUVICXA BERTILA</t>
  </si>
  <si>
    <t>10686299</t>
  </si>
  <si>
    <t>CARBAJAL RODRIGUEZ, ERNESTO ROMAN</t>
  </si>
  <si>
    <t>09440658</t>
  </si>
  <si>
    <t>CAPCHA MAMANI, MIRIAN LISETTE</t>
  </si>
  <si>
    <t>44388180</t>
  </si>
  <si>
    <t>CAPARO FARFAN, BENJAMIN</t>
  </si>
  <si>
    <t>46600148</t>
  </si>
  <si>
    <t>ESPECIALISTA DEL MODELO DE GESTION DOCUMENTAL</t>
  </si>
  <si>
    <t>CANO COLONIA, JIM ROGELIO</t>
  </si>
  <si>
    <t>32918801</t>
  </si>
  <si>
    <t xml:space="preserve">ESPECIALISTA DE PREVENCION </t>
  </si>
  <si>
    <t>CANDELA CASTRO, MARIA MILAGROS</t>
  </si>
  <si>
    <t>40199484</t>
  </si>
  <si>
    <t>CANAZA CONDORI, DORIS NOEMI</t>
  </si>
  <si>
    <t>40126346</t>
  </si>
  <si>
    <t>CANARIO RAMIREZ, LUIS ELVIS</t>
  </si>
  <si>
    <t>43303244</t>
  </si>
  <si>
    <t>CANALES LUJAN, MERLY ARELY</t>
  </si>
  <si>
    <t>70682328</t>
  </si>
  <si>
    <t>CAMPOS ESPINOZA, SHEYLA LOURDES</t>
  </si>
  <si>
    <t>71870570</t>
  </si>
  <si>
    <t>CAMPOS CRUZ, EDITH MONICA</t>
  </si>
  <si>
    <t>45653308</t>
  </si>
  <si>
    <t>CAMPOS ARANCIBIA, GINA MILAGROS</t>
  </si>
  <si>
    <t>44599559</t>
  </si>
  <si>
    <t>CAMARENA MEZA, JOSE AMERICO</t>
  </si>
  <si>
    <t>40636298</t>
  </si>
  <si>
    <t>ESPECIALISTA DE DISEÑO DE PROCESOS</t>
  </si>
  <si>
    <t>INGENIERIA DE TRANSPORTES</t>
  </si>
  <si>
    <t>CAMARENA GALARZA, FREDY OMAR</t>
  </si>
  <si>
    <t>08179355</t>
  </si>
  <si>
    <t>CAMARENA ANCIETA, DANIEL RODOLFO</t>
  </si>
  <si>
    <t>40320852</t>
  </si>
  <si>
    <t>CAMACHO PIZANGO, LUIS ANTONIO</t>
  </si>
  <si>
    <t>44605596</t>
  </si>
  <si>
    <t>CALSINA CHACON, ANA MARIA</t>
  </si>
  <si>
    <t>43484930</t>
  </si>
  <si>
    <t>CALLE LA TORRE, GUILLERMO RUBEN</t>
  </si>
  <si>
    <t>41255614</t>
  </si>
  <si>
    <t>CAJUSOL MOTTA, LUIS ALBERTO</t>
  </si>
  <si>
    <t>46623702</t>
  </si>
  <si>
    <t>CADILLO MIRANDA, ADOLFO ANGEL</t>
  </si>
  <si>
    <t>20116879</t>
  </si>
  <si>
    <t>CADENILLAS LOPEZ, MIGUEL ANGEL</t>
  </si>
  <si>
    <t>45755290</t>
  </si>
  <si>
    <t>CADENAS CUYA, CARMEN BEATRIZ</t>
  </si>
  <si>
    <t>08434388</t>
  </si>
  <si>
    <t>CACHAY MONTOYA, ESTHER NATALI</t>
  </si>
  <si>
    <t>10862606</t>
  </si>
  <si>
    <t>PROFESIONAL</t>
  </si>
  <si>
    <t>EDUCACIÓN SUPERIOR (INST. SUP., ETC) INCOMPLETA</t>
  </si>
  <si>
    <t>CABRERA RUBIO, OSCAR OMAR</t>
  </si>
  <si>
    <t>40515371</t>
  </si>
  <si>
    <t>CABRERA APOLAYA, JOSE ALBERTO</t>
  </si>
  <si>
    <t>15696749</t>
  </si>
  <si>
    <t>CABEZAS TREVEJO, PILAR YVONNE</t>
  </si>
  <si>
    <t>10153118</t>
  </si>
  <si>
    <t xml:space="preserve">ESPECIALISTA DE DESARROLLO PROFESIONAL </t>
  </si>
  <si>
    <t>CABADA FRANCO, URSULA VANESSA</t>
  </si>
  <si>
    <t>10284424</t>
  </si>
  <si>
    <t>ESPECIALISTA DE CULTURA PREVISIONAL</t>
  </si>
  <si>
    <t>BUSTAMANTE DURAN, CYNTHIA MARIA</t>
  </si>
  <si>
    <t>71400969</t>
  </si>
  <si>
    <t>ASISTENTE DE PROGRAMACION Y CONTROL DE LA PRODUCCION DE TI</t>
  </si>
  <si>
    <t>BULLON LOPEZ, IVAN JESUS</t>
  </si>
  <si>
    <t>09922871</t>
  </si>
  <si>
    <t xml:space="preserve">SUPERVISOR PMO </t>
  </si>
  <si>
    <t>BULEJE FRANCO, NATALY MAGDA</t>
  </si>
  <si>
    <t>46328752</t>
  </si>
  <si>
    <t>ESPECIALISTA EN GESTION DOCUMENTARIA</t>
  </si>
  <si>
    <t>BUCHELLI DULCE, VIOLETA</t>
  </si>
  <si>
    <t>45800821</t>
  </si>
  <si>
    <t>BRINGAS QUIROZ, MERCEDES DE LOS MILAGRO</t>
  </si>
  <si>
    <t>42264862</t>
  </si>
  <si>
    <t>SUB OFICIAL  SUPERIOR DE LA PNP</t>
  </si>
  <si>
    <t>BRINGAS ALFARO, BETTY ANTONIETA</t>
  </si>
  <si>
    <t>43266631</t>
  </si>
  <si>
    <t>APOYO EN EL ANALISIS DOCUMENTOSCOPICO DE EXPEDIENTES IRREGULARES</t>
  </si>
  <si>
    <t>BRAVO PORTILLO, LAURA</t>
  </si>
  <si>
    <t>46620142</t>
  </si>
  <si>
    <t xml:space="preserve">ASISTENTE JUNIOR DE DESARROLLO PROFESIONAL </t>
  </si>
  <si>
    <t>BRAVO MUÑOZ, ALEJANDRO DANIEL</t>
  </si>
  <si>
    <t>43643014</t>
  </si>
  <si>
    <t>BRAVO GASPAR, WILLMER JULIO</t>
  </si>
  <si>
    <t>09398016</t>
  </si>
  <si>
    <t>ESPECIALISTA EN PROGRAMACION</t>
  </si>
  <si>
    <t>ADMINISTRACIÓN Y CIENCIA POLICIALES</t>
  </si>
  <si>
    <t>BRAVO CORDOVA, JUAN CARLOS</t>
  </si>
  <si>
    <t>43377476</t>
  </si>
  <si>
    <t>BRAVO CARRERA, LUCINA ANGELICA</t>
  </si>
  <si>
    <t>10141090</t>
  </si>
  <si>
    <t>ESPECIALISTA EN EJECUCION CONTRACTUAL</t>
  </si>
  <si>
    <t>BRAÑES TORRES, VERÓNICA MILAGROS</t>
  </si>
  <si>
    <t>09372856</t>
  </si>
  <si>
    <t>BOTIQUIN SANCHEZ, PATRICIA HAYDEE</t>
  </si>
  <si>
    <t>32910326</t>
  </si>
  <si>
    <t>BOCANEGRA PÉREZ, ELIZA ESTEFANIA</t>
  </si>
  <si>
    <t>46970108</t>
  </si>
  <si>
    <t>BOCANEGRA MENDOZA, EDGAR ALBERTO</t>
  </si>
  <si>
    <t>46438824</t>
  </si>
  <si>
    <t>BERROSPI MENDOZA, EDGAR VICTOR</t>
  </si>
  <si>
    <t>25558811</t>
  </si>
  <si>
    <t>BENITES ORTIZ, ROSA YSABEL</t>
  </si>
  <si>
    <t>08146340</t>
  </si>
  <si>
    <t>BENITES LUCANO, ANGEL GAIL</t>
  </si>
  <si>
    <t>09507281</t>
  </si>
  <si>
    <t>BENDEZU JURADO, SAMUEL ARTURO</t>
  </si>
  <si>
    <t>43708176</t>
  </si>
  <si>
    <t>ANALISTA DE CONTRATACIONES PUBLICAS</t>
  </si>
  <si>
    <t>BELLIDO SERRANO, JHON ANDERSON</t>
  </si>
  <si>
    <t>71574639</t>
  </si>
  <si>
    <t>ANALISTA DE ARQUITECTURA DE INFORMACION I</t>
  </si>
  <si>
    <t>BELLEZA QUISPE, LUIS JIM FITZGERALD</t>
  </si>
  <si>
    <t>44030354</t>
  </si>
  <si>
    <t>BEDREGAL JULCA, ELIZABETH GISELE</t>
  </si>
  <si>
    <t>43707950</t>
  </si>
  <si>
    <t xml:space="preserve">ASISTENTE DE TESORERIA </t>
  </si>
  <si>
    <t>BECERRA NUÑEZ, CLAUDIA CAROL</t>
  </si>
  <si>
    <t>44700042</t>
  </si>
  <si>
    <t>BECERRA CERVANTES, CLAUDIA CECILIA</t>
  </si>
  <si>
    <t>71418292</t>
  </si>
  <si>
    <t xml:space="preserve">ASISTENTE ADMINISTRATIVO/A </t>
  </si>
  <si>
    <t>BAZAN VERASTEGUI, JUAN CARLOS</t>
  </si>
  <si>
    <t>44425792</t>
  </si>
  <si>
    <t>BAZAN ARRASCO, JOSE MANUEL</t>
  </si>
  <si>
    <t>42746234</t>
  </si>
  <si>
    <t>BARZOLA CAMARENA, MERLY JACKELINE</t>
  </si>
  <si>
    <t>44866266</t>
  </si>
  <si>
    <t>BARRIOS ASTUHUAMAN, STEFANY</t>
  </si>
  <si>
    <t>44780546</t>
  </si>
  <si>
    <t>BARRIENTOS RETUERTO, EDWIN FIDEL</t>
  </si>
  <si>
    <t>40173796</t>
  </si>
  <si>
    <t xml:space="preserve">ARQUITECTO DE INTELIGENCIA DE NEGOCIOS </t>
  </si>
  <si>
    <t>BARREZUETA MEZA, ZOILA ISABEL</t>
  </si>
  <si>
    <t>45949059</t>
  </si>
  <si>
    <t>BARRETO CRUZ, EMERSON FRANK</t>
  </si>
  <si>
    <t>47636194</t>
  </si>
  <si>
    <t>BARRANTES CORRALES, LUPE JOSEFA</t>
  </si>
  <si>
    <t>29211582</t>
  </si>
  <si>
    <t>BARDON CALIXTO, MICHAEL DANNY</t>
  </si>
  <si>
    <t>42360664</t>
  </si>
  <si>
    <t>BARANDIARAN RAMIREZ, JOSE MARIA</t>
  </si>
  <si>
    <t>10003636</t>
  </si>
  <si>
    <t>APOYO EN LA ORIENTACION PARA EL PENSIONISTA A DARSE EN LAS INSTALACIONES DE LA DEFENSORIA DE PUEBLO</t>
  </si>
  <si>
    <t>BALCAZAR TROYA, LIDA ELIZABETH</t>
  </si>
  <si>
    <t>40877466</t>
  </si>
  <si>
    <t>BALCAZAR CHUQUIPIONDO, HILDA YULIANA</t>
  </si>
  <si>
    <t>46680222</t>
  </si>
  <si>
    <t>BALBIN ALCOCER, CESAR EDWIN</t>
  </si>
  <si>
    <t>07967124</t>
  </si>
  <si>
    <t>BACIGALUPO ZEÑA, RENATO</t>
  </si>
  <si>
    <t>72643751</t>
  </si>
  <si>
    <t>AZNARAN LOYOLA, TERESA JESUS</t>
  </si>
  <si>
    <t>07982716</t>
  </si>
  <si>
    <t>DIGITADOR DE APORTES</t>
  </si>
  <si>
    <t>AYQUIPA QUISPE, CÉSAR RENOIL</t>
  </si>
  <si>
    <t>43531722</t>
  </si>
  <si>
    <t>AYAUCAN ARRIETA, LUZ NAHIR</t>
  </si>
  <si>
    <t>09602169</t>
  </si>
  <si>
    <t>AYALA GUTIERREZ, JACQUELINE SMITH</t>
  </si>
  <si>
    <t>46487511</t>
  </si>
  <si>
    <t>ATRAVERO ANDION, YURASI SMITH</t>
  </si>
  <si>
    <t>71219629</t>
  </si>
  <si>
    <t>ATOCHE MAS, VIVIAN CAROLA</t>
  </si>
  <si>
    <t>44479677</t>
  </si>
  <si>
    <t>ATOCHE GARCIA, JONATHAN ENRIQUE</t>
  </si>
  <si>
    <t>72525091</t>
  </si>
  <si>
    <t>ATO IBARRA, ANDREA BEATRIZ</t>
  </si>
  <si>
    <t>42373429</t>
  </si>
  <si>
    <t>ASIN ALVARADO, ANA MARIA</t>
  </si>
  <si>
    <t>10128521</t>
  </si>
  <si>
    <t>ASISTENTE PARA LA ATENCION DE SOLICITUDES REFERENTES A PENSIONISTAS CON REINICIO DE ACTIVIDAD LABORAL</t>
  </si>
  <si>
    <t>ENSAMBLAJE DE COMPUTADORAS</t>
  </si>
  <si>
    <t>ASENJO FERNANDEZ, CHRISTIAN ALONSO</t>
  </si>
  <si>
    <t>42222811</t>
  </si>
  <si>
    <t>APOYO EN LAS LABORES DEL AREA DE MANTENIMIENTO E INGENIERIA</t>
  </si>
  <si>
    <t>ASCUÑA RENGIFO, HECTOR ARTURO</t>
  </si>
  <si>
    <t>10587576</t>
  </si>
  <si>
    <t>ARPE VILLASANTE, JESSICA LORENA</t>
  </si>
  <si>
    <t>46047444</t>
  </si>
  <si>
    <t>AROTINCO VELASQUEZ, LIDIA MERCEDES</t>
  </si>
  <si>
    <t>45199758</t>
  </si>
  <si>
    <t>AROSEMENA HUAMAN, ANGEL ANTONIO</t>
  </si>
  <si>
    <t>07478796</t>
  </si>
  <si>
    <t>ASISTENTE FRONT DE CENTRO DE ATENCION</t>
  </si>
  <si>
    <t>ARONI FLORES, MARCOS JESUS</t>
  </si>
  <si>
    <t>45701620</t>
  </si>
  <si>
    <t>ARO CHOQUE, SOFIA</t>
  </si>
  <si>
    <t>43905288</t>
  </si>
  <si>
    <t>ARIAS SOTELO, JEFFER ADOLFO</t>
  </si>
  <si>
    <t>46439884</t>
  </si>
  <si>
    <t>ANALISTA PARA LA EVALUACION DE PROCESOS</t>
  </si>
  <si>
    <t>ARIAS RUIZ, RANDY ALBERTO</t>
  </si>
  <si>
    <t>42178468</t>
  </si>
  <si>
    <t>ARIAS OCAS, KARLA IVETTE</t>
  </si>
  <si>
    <t>44177509</t>
  </si>
  <si>
    <t>ARIAS LESCANO, CARLOS ANTONIO</t>
  </si>
  <si>
    <t>46837786</t>
  </si>
  <si>
    <t>ARGUEZO RAMIREZ, MAYRA TESALIA</t>
  </si>
  <si>
    <t>70616526</t>
  </si>
  <si>
    <t>ARBIZA TORRES, EVELYN PATRICIA</t>
  </si>
  <si>
    <t>41387893</t>
  </si>
  <si>
    <t>ARATA BAZAN, SUSAN STHEFANY</t>
  </si>
  <si>
    <t>45985860</t>
  </si>
  <si>
    <t>ARANA VIZCARDO, CESAR PAUL</t>
  </si>
  <si>
    <t>08153410</t>
  </si>
  <si>
    <t>ARAMBURU JUAREZ, CHRISTIAN PAUL</t>
  </si>
  <si>
    <t>45591486</t>
  </si>
  <si>
    <t>AQUINO SANCHEZ, VLADIMIR NIKOLAY</t>
  </si>
  <si>
    <t>73872958</t>
  </si>
  <si>
    <t>AQUINO ESPINOZA, ESTHER PETRONILA</t>
  </si>
  <si>
    <t>09568640</t>
  </si>
  <si>
    <t>ASISTENTE DE SERVICIOS TERCERIZADOS</t>
  </si>
  <si>
    <t>AQUINO BENITES, TERESA GIANINA</t>
  </si>
  <si>
    <t>06790305</t>
  </si>
  <si>
    <t>AQUIJE DIAZ, ERWIN MIJAHIL</t>
  </si>
  <si>
    <t>41073220</t>
  </si>
  <si>
    <t>ASESOR PARA LA OFICINA DE ADMINISTRACION</t>
  </si>
  <si>
    <t>APOLINARIO RAMOS, ANA MARIA</t>
  </si>
  <si>
    <t>45010556</t>
  </si>
  <si>
    <t>APOLAYA JAUREGUI, VANESSA ALEXANDRA</t>
  </si>
  <si>
    <t>71421617</t>
  </si>
  <si>
    <t>APESTIGUE SARRIA, JUAN FERNANDO</t>
  </si>
  <si>
    <t>07939036</t>
  </si>
  <si>
    <t>AÑAGUARI NOA, KIMVERLY LIZANDRA</t>
  </si>
  <si>
    <t>46882214</t>
  </si>
  <si>
    <t>ASISTENTE ACREDITADOR</t>
  </si>
  <si>
    <t>ANTEZANA HUAMANI, MARLENY JESSICA</t>
  </si>
  <si>
    <t>71954563</t>
  </si>
  <si>
    <t>ANGELES TORRES, GABRIEL AUGUSTO</t>
  </si>
  <si>
    <t>21123318</t>
  </si>
  <si>
    <t>AUXILIAR DE PERITAJE</t>
  </si>
  <si>
    <t>ANGELES SILVA, LEIVI EDITA</t>
  </si>
  <si>
    <t>42341206</t>
  </si>
  <si>
    <t>ANGELES RAMIREZ, LESLIE ARELIS</t>
  </si>
  <si>
    <t>42820784</t>
  </si>
  <si>
    <t>COORDINADOR DE COMERCIALIZACION Y MARKETING</t>
  </si>
  <si>
    <t>ANCHANTE ASCENCIO, VANESSA JACQUELINE</t>
  </si>
  <si>
    <t>41209765</t>
  </si>
  <si>
    <t>AMARU QUISPE, GLADYS EDITH</t>
  </si>
  <si>
    <t>41845153</t>
  </si>
  <si>
    <t>AMARU CHOCCATA, ALIA LORENA</t>
  </si>
  <si>
    <t>46884434</t>
  </si>
  <si>
    <t xml:space="preserve">PARAMEDICO REGIONES </t>
  </si>
  <si>
    <t>ALVITES CASAFRANCA, EVELIN</t>
  </si>
  <si>
    <t>44750242</t>
  </si>
  <si>
    <t xml:space="preserve">ANALISTA RESPONSABLE DEL CENTRO DE ATENCION APURIMAC </t>
  </si>
  <si>
    <t>ALVIS SICOS, MARTHA</t>
  </si>
  <si>
    <t>10599851</t>
  </si>
  <si>
    <t>ALVEAR SANTIAGO, ROGER ORLANDO</t>
  </si>
  <si>
    <t>16489608</t>
  </si>
  <si>
    <t>ALVAREZ ORCOHUARANCA, LUIS ALFONSO</t>
  </si>
  <si>
    <t>07480376</t>
  </si>
  <si>
    <t>ALVAREZ GUZMAN, RUBEN RENE</t>
  </si>
  <si>
    <t>41178682</t>
  </si>
  <si>
    <t>ALVAREZ DUEÑAS, ADLAI</t>
  </si>
  <si>
    <t>40968468</t>
  </si>
  <si>
    <t>INGENIERIA ELECTRICA</t>
  </si>
  <si>
    <t>ALVARADO PALACIOS, HUGO GLICERIO</t>
  </si>
  <si>
    <t>44409712</t>
  </si>
  <si>
    <t>ALVARADO GARCIA, JORGE GABRIEL</t>
  </si>
  <si>
    <t>41751853</t>
  </si>
  <si>
    <t>ALVARADO DIAZ, CELIA KATHERINE</t>
  </si>
  <si>
    <t>18160276</t>
  </si>
  <si>
    <t>ALVARADO CORBETTA, CARLOS DANIEL</t>
  </si>
  <si>
    <t>15648188</t>
  </si>
  <si>
    <t>ALVARADO CARDENAS, NOEMI SONIA</t>
  </si>
  <si>
    <t>41878556</t>
  </si>
  <si>
    <t>ASISTENTE ACREDITADOR EN EL CENTRO DE ATENCION JUNIN</t>
  </si>
  <si>
    <t>ALMEYDA SARAVIA, LUZ ELIANA</t>
  </si>
  <si>
    <t>41931604</t>
  </si>
  <si>
    <t>ALMEYDA MUÑOZ, MARTIN ERNESTO</t>
  </si>
  <si>
    <t>10875294</t>
  </si>
  <si>
    <t>SUPERVISOR DE GESTION DOCUMENTARIA</t>
  </si>
  <si>
    <t>ALIAGA SAENZ, PATRICIA JEANETTE</t>
  </si>
  <si>
    <t>40388812</t>
  </si>
  <si>
    <t xml:space="preserve">ESPECIALISTA DEL PRODUCTO DE SCTR </t>
  </si>
  <si>
    <t>ALFARO MORALES, JACQUELIN MONICA</t>
  </si>
  <si>
    <t>41852235</t>
  </si>
  <si>
    <t>ALCANTARA LINO, HENRY LORENZO</t>
  </si>
  <si>
    <t>10663605</t>
  </si>
  <si>
    <t>ESPECIALISTA EN CONTRATACIONES PUBLICAS</t>
  </si>
  <si>
    <t>ALCANTARA CUZCO, JHONY</t>
  </si>
  <si>
    <t>46884623</t>
  </si>
  <si>
    <t xml:space="preserve">ANALISTA DE ESTUDIOS ECONOMICOS </t>
  </si>
  <si>
    <t>ALBUJAR CABREJOS, FERNANDO</t>
  </si>
  <si>
    <t>08102301</t>
  </si>
  <si>
    <t>ALARCON SOLANO, FRANCIS CARLA</t>
  </si>
  <si>
    <t>45893142</t>
  </si>
  <si>
    <t>ALARCON SEQUEIROS, DAVID ALONSO</t>
  </si>
  <si>
    <t>44867067</t>
  </si>
  <si>
    <t>AJEN MONTERO, YADIRA NELLY</t>
  </si>
  <si>
    <t>72708082</t>
  </si>
  <si>
    <t>AIRE SIERRA, DENISSE ROCIO</t>
  </si>
  <si>
    <t>43744794</t>
  </si>
  <si>
    <t>AGUIRRE MOSQUERA, PATRICIA ROCIO</t>
  </si>
  <si>
    <t>44363943</t>
  </si>
  <si>
    <t>ASISTENTE LEGAL COMERCIAL</t>
  </si>
  <si>
    <t>AGUINAGA CORONADO, CYNTHIA KAREN</t>
  </si>
  <si>
    <t>42203476</t>
  </si>
  <si>
    <t xml:space="preserve">AUXILIAR DE PENSIONAMIENTO PARA EL CENTRO DE ATENCION DE LAMBAYEQUE </t>
  </si>
  <si>
    <t>AGUILAR TRUJILLO, EDGAR</t>
  </si>
  <si>
    <t>07505382</t>
  </si>
  <si>
    <t xml:space="preserve">AUXILIAR </t>
  </si>
  <si>
    <t>AGUILAR RUBIN, CYNTHIA PILAR</t>
  </si>
  <si>
    <t>42837241</t>
  </si>
  <si>
    <t>AGUILAR ROSALES, FELIX ANTONIO</t>
  </si>
  <si>
    <t>43881549</t>
  </si>
  <si>
    <t>AGUILAR DE LA PEÑA, VANESSA ELIANA</t>
  </si>
  <si>
    <t>20099681</t>
  </si>
  <si>
    <t>ESPECIALISTA EN COORDINACION PARLAMENTARIA</t>
  </si>
  <si>
    <t>AGUILAR CORREA, CINTYA MILAGROS</t>
  </si>
  <si>
    <t>45524893</t>
  </si>
  <si>
    <t>AGUAYO HERNANDO, FABRICIO OMAR</t>
  </si>
  <si>
    <t>25812727</t>
  </si>
  <si>
    <t>ACOSTA QUISPE, MAYRA TALINDA</t>
  </si>
  <si>
    <t>43325123</t>
  </si>
  <si>
    <t xml:space="preserve">PROFESIONAL DE GESTION ADMINISTRATIVA </t>
  </si>
  <si>
    <t>ACOSTA LOPEZ, LLOYNER</t>
  </si>
  <si>
    <t>46021999</t>
  </si>
  <si>
    <t>ACHULLA GARCIA, NELLY ANDREA</t>
  </si>
  <si>
    <t>40058465</t>
  </si>
  <si>
    <t>SECRETARIADO BILINGUE</t>
  </si>
  <si>
    <t>ACEVEDO VIDARTE, MARIA ANGELICA</t>
  </si>
  <si>
    <t>06422559</t>
  </si>
  <si>
    <t>RIESGOS INDUSTRIALES</t>
  </si>
  <si>
    <t>ACEVEDO CARRION, CLAUDIA VANESSA</t>
  </si>
  <si>
    <t>40956923</t>
  </si>
  <si>
    <t>COORDINADOR DE RIESGOS</t>
  </si>
  <si>
    <t>ACEITUNO GAMARRA, JORGE ARMANDO</t>
  </si>
  <si>
    <t>42819950</t>
  </si>
  <si>
    <t>ABARCA ORTIZ, ROSARIO JHOELY</t>
  </si>
  <si>
    <t>45664876</t>
  </si>
  <si>
    <t>ZAPATA ROJAS, MARIO DANY</t>
  </si>
  <si>
    <t>44780567</t>
  </si>
  <si>
    <t>ASISTENTE DE DISEÑO DE PROCESOS</t>
  </si>
  <si>
    <t>YRALA PEÑA, NAYEF</t>
  </si>
  <si>
    <t>10136757</t>
  </si>
  <si>
    <t>YGNACIO OJEDA, JENNIFER ELIZABETH</t>
  </si>
  <si>
    <t>43516761</t>
  </si>
  <si>
    <t>VILLANUEVA MEDRANO, EDSON JHOEL</t>
  </si>
  <si>
    <t>45625346</t>
  </si>
  <si>
    <t>VILLACORTA TUANAMA, MARISOL</t>
  </si>
  <si>
    <t>42498644</t>
  </si>
  <si>
    <t>VICUÑA SIMEON, RAUL ANTONIO</t>
  </si>
  <si>
    <t>43930786</t>
  </si>
  <si>
    <t>VENTURA ROBLES, GABY PATRICIA</t>
  </si>
  <si>
    <t>40108044</t>
  </si>
  <si>
    <t>VENTO ASCUE, CHRISTIAN KARLO</t>
  </si>
  <si>
    <t>44814853</t>
  </si>
  <si>
    <t>VEGA ZAVALA, EDINSON DAVID</t>
  </si>
  <si>
    <t>44167046</t>
  </si>
  <si>
    <t>ANALISTA BPM</t>
  </si>
  <si>
    <t>VEGA MAURICIO, ELEAZAR MAURO</t>
  </si>
  <si>
    <t>10408874</t>
  </si>
  <si>
    <t>VASQUEZ VASQUEZ, NOYMA</t>
  </si>
  <si>
    <t>44453019</t>
  </si>
  <si>
    <t>COORDINADOR ADMINISTRATIVO</t>
  </si>
  <si>
    <t>VARGAS RODRIGUEZ, CARMEN</t>
  </si>
  <si>
    <t>16022276</t>
  </si>
  <si>
    <t>VALVERDE CHUQUILLANQUI, CARLOS ADRIAN</t>
  </si>
  <si>
    <t>43179228</t>
  </si>
  <si>
    <t>VALERA OROCHE, DIEGO</t>
  </si>
  <si>
    <t>46766378</t>
  </si>
  <si>
    <t>AUXILIAR DE DIGITALIZACION LIMA</t>
  </si>
  <si>
    <t>ASISTENTE DE ATENCION AL PUBLICO</t>
  </si>
  <si>
    <t>UTANI FERNANDEZ, MIRIAM ISABEL</t>
  </si>
  <si>
    <t>45326124</t>
  </si>
  <si>
    <t>ULLOA PEREZ, RENZO GUILLERMO</t>
  </si>
  <si>
    <t>09857627</t>
  </si>
  <si>
    <t>ASISTENTE DE REDES</t>
  </si>
  <si>
    <t>UCEDA BOBADILLA, YACKILIN DANIELA</t>
  </si>
  <si>
    <t>46420944</t>
  </si>
  <si>
    <t>TORRES PACHECO, LOURDES CECILIA</t>
  </si>
  <si>
    <t>15742406</t>
  </si>
  <si>
    <t>TITO MORAN, GUSTAVO NOEL</t>
  </si>
  <si>
    <t>43798579</t>
  </si>
  <si>
    <t>TIRADO SANTIBAÑEZ, RUBEN DARIO</t>
  </si>
  <si>
    <t>42166262</t>
  </si>
  <si>
    <t>TIPACTI TAFUR, NATALI STEFANI</t>
  </si>
  <si>
    <t>44669425</t>
  </si>
  <si>
    <t>TARAZONA MEZARINA, GISSELLA FAUSTINA</t>
  </si>
  <si>
    <t>44660851</t>
  </si>
  <si>
    <t>SULCA MAURICIO, JUAN JESUS</t>
  </si>
  <si>
    <t>45387315</t>
  </si>
  <si>
    <t>SORIA QUISPETUPA, MEDY NANCY</t>
  </si>
  <si>
    <t>41433420</t>
  </si>
  <si>
    <t>SILVA DAVILA, SILVIA BETTY</t>
  </si>
  <si>
    <t>08205703</t>
  </si>
  <si>
    <t>SEGURA VILLON, JOSE LUIS</t>
  </si>
  <si>
    <t>44867928</t>
  </si>
  <si>
    <t>SANTOS ROCA, ALLYSON LUCIA</t>
  </si>
  <si>
    <t>46385939</t>
  </si>
  <si>
    <t>SANCHEZ MALPARTIDA, HUGO DANIEL</t>
  </si>
  <si>
    <t>40715618</t>
  </si>
  <si>
    <t>RUIZ VERASTEGUI, JUDITH PATRICIA</t>
  </si>
  <si>
    <t>46182457</t>
  </si>
  <si>
    <t>ASISTENTE OPERATIVO DE INGENIERIA</t>
  </si>
  <si>
    <t>ROSALES JARA, SUZELLE VANESA</t>
  </si>
  <si>
    <t>45945178</t>
  </si>
  <si>
    <t>ROJAS MARTINEZ, LUZ MARIA</t>
  </si>
  <si>
    <t>44089968</t>
  </si>
  <si>
    <t>ROGGERO ALVARADO, RENZO ALEXANDER</t>
  </si>
  <si>
    <t>46763154</t>
  </si>
  <si>
    <t>ASISTENTE DE CONTROL DE RECEPCION DE SOLICITUDES</t>
  </si>
  <si>
    <t>RODRIGUEZ YUNQUE, DANIEL</t>
  </si>
  <si>
    <t>06736427</t>
  </si>
  <si>
    <t>RODRIGUEZ VALVERDE, ERIKA IVONNE</t>
  </si>
  <si>
    <t>18160878</t>
  </si>
  <si>
    <t>PARAMEDICO REGIONES</t>
  </si>
  <si>
    <t>INGENIERIA EN GESTIÓN EMPRESARIAL</t>
  </si>
  <si>
    <t>RODRIGUEZ LUCERO, ANDREA SOLEDAD</t>
  </si>
  <si>
    <t>44322332</t>
  </si>
  <si>
    <t>RODAS RIOS, BRIGITTE PAMMELA</t>
  </si>
  <si>
    <t>43706825</t>
  </si>
  <si>
    <t>RIVAS FLORES, JOSEPH MITCHEL</t>
  </si>
  <si>
    <t>48126254</t>
  </si>
  <si>
    <t>RIOS PAITAN, MIGUEL ANGEL</t>
  </si>
  <si>
    <t>40011520</t>
  </si>
  <si>
    <t>RAMOS SIMEON, JANET BEATRIZ</t>
  </si>
  <si>
    <t>70436585</t>
  </si>
  <si>
    <t>RAMIREZ MOCHCCO, SHEYLA MARYORY</t>
  </si>
  <si>
    <t>43483389</t>
  </si>
  <si>
    <t>ASISTENTE JUNIOR DE CALIFICACION</t>
  </si>
  <si>
    <t>QUISPE CORDOVA, CECILIA</t>
  </si>
  <si>
    <t>72496260</t>
  </si>
  <si>
    <t>QUIROZ HERNANDEZ, EDER</t>
  </si>
  <si>
    <t>46087823</t>
  </si>
  <si>
    <t>ASISTENTE DE APELACIONES</t>
  </si>
  <si>
    <t>QUINTANILLA CARDENAS, HENRY EUSTAQUIO</t>
  </si>
  <si>
    <t>44621855</t>
  </si>
  <si>
    <t>ASESOR LEGAL PMO</t>
  </si>
  <si>
    <t>REDES Y COMUNICACIONES</t>
  </si>
  <si>
    <t>PONCE HUACHIN, UBALDO RENE</t>
  </si>
  <si>
    <t>46876600</t>
  </si>
  <si>
    <t>ASISTENTE DE COMUNICACION</t>
  </si>
  <si>
    <t>POLO RODRIGUEZ, MARCO ANTONIO</t>
  </si>
  <si>
    <t>70440205</t>
  </si>
  <si>
    <t>ASISTENTE DE GESTION DE REQUERIMIENTO</t>
  </si>
  <si>
    <t>PINTO HUATALCHO, FABIAN</t>
  </si>
  <si>
    <t>08109649</t>
  </si>
  <si>
    <t>PINEDO PINEDO, MARLIT</t>
  </si>
  <si>
    <t>10450646</t>
  </si>
  <si>
    <t>PERNIA CONTRERAS, JESUS KENYO</t>
  </si>
  <si>
    <t>46763712</t>
  </si>
  <si>
    <t>ASISTENTE FRONT PARA EL CENTRO DE ATENCION DE ANCASH</t>
  </si>
  <si>
    <t>PEREZ ELIZALDE, JULIO CESAR</t>
  </si>
  <si>
    <t>42650185</t>
  </si>
  <si>
    <t>PEÑA PALACIOS, FANNY LOURDES</t>
  </si>
  <si>
    <t>41435456</t>
  </si>
  <si>
    <t>PARAN PALACIOS, SAMANTHA LADIS</t>
  </si>
  <si>
    <t>44836378</t>
  </si>
  <si>
    <t>ASISTENTE DE DERECHO</t>
  </si>
  <si>
    <t>PANCCA CAHUI, EULALIA YAQUE</t>
  </si>
  <si>
    <t>45919842</t>
  </si>
  <si>
    <t>PALOMINO PALOMINO, ISABEL ESTEFANNYN</t>
  </si>
  <si>
    <t>46879418</t>
  </si>
  <si>
    <t>PALACIOS ENRIQUEZ, ANA ROSARIO</t>
  </si>
  <si>
    <t>41917807</t>
  </si>
  <si>
    <t>OSORIO VALDEZ, MARIA FABIOLA</t>
  </si>
  <si>
    <t>09081940</t>
  </si>
  <si>
    <t>ORTIZ ROJAS, FIORELA LILIANA</t>
  </si>
  <si>
    <t>44707013</t>
  </si>
  <si>
    <t>OLORTEGUI TREBEJO, ELIZABETH SONIA</t>
  </si>
  <si>
    <t>44237083</t>
  </si>
  <si>
    <t>OLASCUAGA FLORES, JIMMY JOHN</t>
  </si>
  <si>
    <t>43176506</t>
  </si>
  <si>
    <t>ASISTENTE DE RELACIONES LABORALES-ONP</t>
  </si>
  <si>
    <t>OBREGON CABREJOS, JOSE CARLOS</t>
  </si>
  <si>
    <t>43497436</t>
  </si>
  <si>
    <t>NOA HILARIO, CAROL ESTEPHANIE</t>
  </si>
  <si>
    <t>44757961</t>
  </si>
  <si>
    <t>NIETO NAVARRO, HEYDI MARIEL</t>
  </si>
  <si>
    <t>70576200</t>
  </si>
  <si>
    <t>NAPURI DIAZ, JORGE LUIS</t>
  </si>
  <si>
    <t>40968658</t>
  </si>
  <si>
    <t>MUÑOZ VASQUEZ, RODRIGO CARLO</t>
  </si>
  <si>
    <t>09537128</t>
  </si>
  <si>
    <t>MONTERO ATENCIA, CAREM PATRICIA</t>
  </si>
  <si>
    <t>46394131</t>
  </si>
  <si>
    <t>MIRANDA GORDILLO, CARLOS ALBERTO</t>
  </si>
  <si>
    <t>43909753</t>
  </si>
  <si>
    <t>MILLONES BERNAL, LUIS ALBERTO</t>
  </si>
  <si>
    <t>41224136</t>
  </si>
  <si>
    <t>MERINO ARONE, ERICSON ROBERT</t>
  </si>
  <si>
    <t>41952117</t>
  </si>
  <si>
    <t>MENDOZA CLEMENTE, NADIA ROCIO</t>
  </si>
  <si>
    <t>46487930</t>
  </si>
  <si>
    <t>MEDINA CAMPOS, JOSE ABEL</t>
  </si>
  <si>
    <t>41954990</t>
  </si>
  <si>
    <t>CAS ABOGADO</t>
  </si>
  <si>
    <t>MEDINA BALBUENA, KARLA PAMELA</t>
  </si>
  <si>
    <t>42500171</t>
  </si>
  <si>
    <t>MARTINEZ REQUEJO, EDDIE GABRIEL</t>
  </si>
  <si>
    <t>47210540</t>
  </si>
  <si>
    <t>MARTINEZ CAMARENA, JANETH SOLANGE</t>
  </si>
  <si>
    <t>70077349</t>
  </si>
  <si>
    <t>MARIN VEGA, JEAN CARLOS</t>
  </si>
  <si>
    <t>43159567</t>
  </si>
  <si>
    <t>MARIN VEGA, CYNTHIA LISBETH</t>
  </si>
  <si>
    <t>44664740</t>
  </si>
  <si>
    <t>MARIANO BALABARCA, RUTH SUSAN</t>
  </si>
  <si>
    <t>47154705</t>
  </si>
  <si>
    <t>MARCELO LAZO, MARIA ISABEL</t>
  </si>
  <si>
    <t>43666491</t>
  </si>
  <si>
    <t>MANRIQUE CHUQUISPUMA, MARGARITA CLAUDIA</t>
  </si>
  <si>
    <t>42522558</t>
  </si>
  <si>
    <t>MALLMA CALDERON, EDWAR</t>
  </si>
  <si>
    <t>43103955</t>
  </si>
  <si>
    <t>MALASQUEZ BAUTISTA, JESÚS OSWALDO</t>
  </si>
  <si>
    <t>45093635</t>
  </si>
  <si>
    <t>MACHADO HERRERA, MARCO ANTONIO</t>
  </si>
  <si>
    <t>41125285</t>
  </si>
  <si>
    <t>MACHACA DE LA CRUZ, ROSA JANET</t>
  </si>
  <si>
    <t>07457204</t>
  </si>
  <si>
    <t>APOYO EN EL CONTROL DE CALIDAD DE LA LABOR DE PRECALIFICACIÓN Y DE LA GESTIÓN DE ESPERAS DE LOS EXPEDIENTES ADMINISTRATIVOS</t>
  </si>
  <si>
    <t>LUPERDI SALGADO, PEDRO PABLO</t>
  </si>
  <si>
    <t>25727972</t>
  </si>
  <si>
    <t xml:space="preserve">PROFESIONAL </t>
  </si>
  <si>
    <t>MEDICINA HUMANA</t>
  </si>
  <si>
    <t>LOPEZ MAKINO, KATIA JEANET</t>
  </si>
  <si>
    <t>45987327</t>
  </si>
  <si>
    <t>LOPEZ ASMAT, ALEXANDRA</t>
  </si>
  <si>
    <t>71957112</t>
  </si>
  <si>
    <t>ORIENTADOR LIMA</t>
  </si>
  <si>
    <t>LLANO MAMANI, CRISTINA YAQUELINE</t>
  </si>
  <si>
    <t>72195388</t>
  </si>
  <si>
    <t>AUXILIAR DE DIGITALIZACION REGIONES</t>
  </si>
  <si>
    <t>LIZARRAGA TORRES, WALTER HUMBERTO</t>
  </si>
  <si>
    <t>40163282</t>
  </si>
  <si>
    <t>LINARES QUILCA, SERGIO VICTOR</t>
  </si>
  <si>
    <t>20051276</t>
  </si>
  <si>
    <t>ESPECIALISTA DE APLICACIONES BPM</t>
  </si>
  <si>
    <t>LARREA CABRERA, JONATHAN ARTURO</t>
  </si>
  <si>
    <t>46070210</t>
  </si>
  <si>
    <t>JARAMILLO CHRISTIANSEN CHU, CARLOS ALFREDO</t>
  </si>
  <si>
    <t>46364598</t>
  </si>
  <si>
    <t>JARA ROSALES, KATHERINE MILENY</t>
  </si>
  <si>
    <t>44119090</t>
  </si>
  <si>
    <t>ANALISTA LEGAL EN CONTRATACIONES PUBLICAS</t>
  </si>
  <si>
    <t>JACOBO SALIRROSAS, NOE ALEXANDER</t>
  </si>
  <si>
    <t>45654684</t>
  </si>
  <si>
    <t>INMENSO MERINO, DIANA</t>
  </si>
  <si>
    <t>70510581</t>
  </si>
  <si>
    <t>INFANTES ENCISO, YVANA</t>
  </si>
  <si>
    <t>44358487</t>
  </si>
  <si>
    <t>HUAYCA SANCHEZ, PATRICIA</t>
  </si>
  <si>
    <t>40804715</t>
  </si>
  <si>
    <t>HUASASQUICHE AYALA, WALTER ADRIAN</t>
  </si>
  <si>
    <t>41768626</t>
  </si>
  <si>
    <t>HUAMANI NOA, DARWIN HAMILTON</t>
  </si>
  <si>
    <t>08126200</t>
  </si>
  <si>
    <t>HUAMAN CORNELIO, JORGE LUIS</t>
  </si>
  <si>
    <t>42272954</t>
  </si>
  <si>
    <t>HUAMALIANO ALCEDO, GLADYS</t>
  </si>
  <si>
    <t>10122647</t>
  </si>
  <si>
    <t>INGENIERIA SANITARIA</t>
  </si>
  <si>
    <t>HUACANCA DE LA CRUZ, CARMEN JANNET</t>
  </si>
  <si>
    <t>47044173</t>
  </si>
  <si>
    <t>INGENIERO SANITARIO PARA MANTENIMIENTO E INGENIERIA</t>
  </si>
  <si>
    <t>HERRERA DAMIANI, URSULA GABRIELA</t>
  </si>
  <si>
    <t>10542769</t>
  </si>
  <si>
    <t>ESPECIALISTA DE COMUNICACION INSTITUCIONAL</t>
  </si>
  <si>
    <t>HERNANDEZ PARRA, SUSANA IBETH</t>
  </si>
  <si>
    <t>43489778</t>
  </si>
  <si>
    <t>ESPECIALISTA DE DESARROLLO PROFESIONAL</t>
  </si>
  <si>
    <t>HERNANDEZ LEGUIA, DANIEL ENRIQUE</t>
  </si>
  <si>
    <t>46599054</t>
  </si>
  <si>
    <t>ANALISTA DE ESTUDIOS ECONOMICOS</t>
  </si>
  <si>
    <t>GUTIERREZ GARCIA, MARIANELA</t>
  </si>
  <si>
    <t>41438582</t>
  </si>
  <si>
    <t>ASISTENTE DE MEJORA CONTINUA</t>
  </si>
  <si>
    <t>GUEVARA ADRIAZOLA, MARIA ELENA</t>
  </si>
  <si>
    <t>08773839</t>
  </si>
  <si>
    <t>GUERRERO CHE, SARA MILAGROS</t>
  </si>
  <si>
    <t>40347456</t>
  </si>
  <si>
    <t>GRANDEZ MENDOZA CINTHIA ANALI</t>
  </si>
  <si>
    <t>GRADOS BARDALES, GUIDO ABEL</t>
  </si>
  <si>
    <t>09941788</t>
  </si>
  <si>
    <t>GORDILLO NEYRA, ALEXANDER</t>
  </si>
  <si>
    <t>43918266</t>
  </si>
  <si>
    <t>GONZALES DE LA CRUZ, DAVID</t>
  </si>
  <si>
    <t>41237074</t>
  </si>
  <si>
    <t>GONZALES CAPUÑAY, MARIA ELIZABETH</t>
  </si>
  <si>
    <t>45470800</t>
  </si>
  <si>
    <t>GOMEZ CABALLERO, CHRISTIAM EDWARD</t>
  </si>
  <si>
    <t>10727854</t>
  </si>
  <si>
    <t>GIL SAAVEDRA, KIMBERLY</t>
  </si>
  <si>
    <t>47742762</t>
  </si>
  <si>
    <t>ANALISTA DE COMUNICACIONES</t>
  </si>
  <si>
    <t>APOYO EN LA PRECALIFICACIÓN DE LOS EXPEDIENTES ADMINISTRATIVOS</t>
  </si>
  <si>
    <t>GARCIA RIOS, MARIA MARTINA</t>
  </si>
  <si>
    <t>06107580</t>
  </si>
  <si>
    <t>GARCIA GUILLEN, LEYDY LUCERO</t>
  </si>
  <si>
    <t>44118770</t>
  </si>
  <si>
    <t>ENFERMERA</t>
  </si>
  <si>
    <t>DISEÑO DE INTERIORES</t>
  </si>
  <si>
    <t>GARCIA GODOS ACEVEDO, MARIA LYDIA</t>
  </si>
  <si>
    <t>09493451</t>
  </si>
  <si>
    <t>DISEÑADOR DE INTERIORES</t>
  </si>
  <si>
    <t>GARCIA FLORES, GLORIA MARIA</t>
  </si>
  <si>
    <t>46096661</t>
  </si>
  <si>
    <t>GAMERO ARPITA, ROSA EDITH</t>
  </si>
  <si>
    <t>45492343</t>
  </si>
  <si>
    <t>GALVEZ GARAY, AMALIA SEVERINA</t>
  </si>
  <si>
    <t>09654499</t>
  </si>
  <si>
    <t>GALVEZ CARRILLO, SARA VANESSA</t>
  </si>
  <si>
    <t>43090926</t>
  </si>
  <si>
    <t>GALLARDO NOVOA, MARIA SARA</t>
  </si>
  <si>
    <t>42014482</t>
  </si>
  <si>
    <t>GALINDO SUELDO, DORIS MELISA</t>
  </si>
  <si>
    <t>43669477</t>
  </si>
  <si>
    <t>FLORES YAPU, HEDDY JHON</t>
  </si>
  <si>
    <t>44202321</t>
  </si>
  <si>
    <t>FLORES BONILLA, RICARDO GIORGIO ANDRE</t>
  </si>
  <si>
    <t>70024807</t>
  </si>
  <si>
    <t>FIESTAS QUIÑONES, MIGUEL FELIPE</t>
  </si>
  <si>
    <t>44585751</t>
  </si>
  <si>
    <t>ESTRADA TAFUR, KETTY JULISSA</t>
  </si>
  <si>
    <t>41062480</t>
  </si>
  <si>
    <t>ESTACION VELASQUEZ, CARLOS EDUARDO</t>
  </si>
  <si>
    <t>44186772</t>
  </si>
  <si>
    <t>ESPINOZA LOPEZ, NATALY DEL CARMEN</t>
  </si>
  <si>
    <t>44821063</t>
  </si>
  <si>
    <t>ORIENTADORA LIMA</t>
  </si>
  <si>
    <t>ENRIQUEZ FLORES, ELVA NORMA</t>
  </si>
  <si>
    <t>41808260</t>
  </si>
  <si>
    <t>ASISTENTE PARA LA ACREDITACION DE APORTES</t>
  </si>
  <si>
    <t>DE LA GALA MEZA, SYLVIA VANESSA</t>
  </si>
  <si>
    <t>15736606</t>
  </si>
  <si>
    <t>ASISTENTE PARA PROCESOS DE SELECCIÓN DE LOGISTICA</t>
  </si>
  <si>
    <t>DE LA CRUZ VIVAS, RUBBY JEFFERSON</t>
  </si>
  <si>
    <t>42813679</t>
  </si>
  <si>
    <t>DAVILA TOLEDO, CARLOS ENRIQUE</t>
  </si>
  <si>
    <t>15617226</t>
  </si>
  <si>
    <t>CUPE GUILLEN, REYDELINDA MARGARITA</t>
  </si>
  <si>
    <t>25712355</t>
  </si>
  <si>
    <t>CUBAS MARCHAN, ALFREDO ANTONIO</t>
  </si>
  <si>
    <t>43414171</t>
  </si>
  <si>
    <t>COTRINA QUIROZ, LUIS MIGUEL</t>
  </si>
  <si>
    <t>45558372</t>
  </si>
  <si>
    <t>CONZA BERROCAL, NADIA GISSELA</t>
  </si>
  <si>
    <t>42947258</t>
  </si>
  <si>
    <t>RESPONSABLE DE CENTRO DE ATENCION CUSCO</t>
  </si>
  <si>
    <t>CHUJUTALLI FATAMA, MELISSA</t>
  </si>
  <si>
    <t>40729060</t>
  </si>
  <si>
    <t>CHIROQUE WONG, LUZDARY KERLIN</t>
  </si>
  <si>
    <t>70897603</t>
  </si>
  <si>
    <t>CASTRO RUNCO, MARJORIE MAYRA</t>
  </si>
  <si>
    <t>44307696</t>
  </si>
  <si>
    <t>CASTRO ALEGRIA MAGALY ROSA</t>
  </si>
  <si>
    <t>ASISTENTE DE LA CASA DEL PENSIONISTA SEDE SAN JUAN DE MIRAFLORES</t>
  </si>
  <si>
    <t>CARRASCO ALTAMIRANO, ELSA MARINA</t>
  </si>
  <si>
    <t>10816175</t>
  </si>
  <si>
    <t>CANDIOTTI FERNANDEZ, MARIA ZENAIDA</t>
  </si>
  <si>
    <t>10881400</t>
  </si>
  <si>
    <t>CANALES DAVILA, JENNIFER RAYSA</t>
  </si>
  <si>
    <t>46212185</t>
  </si>
  <si>
    <t>SECRETARIA</t>
  </si>
  <si>
    <t>CACHO GUTIERREZ, ROBERTO</t>
  </si>
  <si>
    <t>41785494</t>
  </si>
  <si>
    <t>SOCIOLOGIA</t>
  </si>
  <si>
    <t>CACHA MOLINA, ANGELA LASKMY CRISTINA</t>
  </si>
  <si>
    <t>43317670</t>
  </si>
  <si>
    <t>CABELLO PASCO, GLADYS ROXANA</t>
  </si>
  <si>
    <t>41368141</t>
  </si>
  <si>
    <t>ARQUITECTA DE APLICACIONES, SERVCIOS Y DATOS</t>
  </si>
  <si>
    <t>BRIONES CRUZ, MIGUEL ANGEL</t>
  </si>
  <si>
    <t>09885434</t>
  </si>
  <si>
    <t>AYALA PANDURO, MAY PETTER</t>
  </si>
  <si>
    <t>40816274</t>
  </si>
  <si>
    <t>ANALISTA DE BASE DE DATOS</t>
  </si>
  <si>
    <t>ASCANOA RODRIGUEZ, JOSE ALFREDO</t>
  </si>
  <si>
    <t>09972991</t>
  </si>
  <si>
    <t>ARRIOLA SANCHEZ, GUISELLI MARGOT</t>
  </si>
  <si>
    <t>41912081</t>
  </si>
  <si>
    <t>ARIAS LENIS, WILLY CRISTOBAL</t>
  </si>
  <si>
    <t>10680156</t>
  </si>
  <si>
    <t>ANALISTA DE CENTRO DE ATENCION</t>
  </si>
  <si>
    <t>AQUINO GUILLEN, SANDY LUCIA</t>
  </si>
  <si>
    <t>44290965</t>
  </si>
  <si>
    <t>AQUINO CHUCHON, JOSSELIN PATRICIA</t>
  </si>
  <si>
    <t>47303686</t>
  </si>
  <si>
    <t>APOLINARES ALBUJAR, YUSETH FLOR MARIA</t>
  </si>
  <si>
    <t>40461567</t>
  </si>
  <si>
    <t>ANGULO SARMIENTO, RONALD ALEX</t>
  </si>
  <si>
    <t>42032993</t>
  </si>
  <si>
    <t>ANALISTA DE POLITICAS GENERALES DE GESTION</t>
  </si>
  <si>
    <t>ALVA PLASENCIA, NERIDA MARILU</t>
  </si>
  <si>
    <t>08614743</t>
  </si>
  <si>
    <t>APOYO EN LA LABOR DE CALIFICACIÓN DE EXPEDIENTES IRREGULARES</t>
  </si>
  <si>
    <t>ALIAGA ZEVALLOS, PIERRE HAROLD</t>
  </si>
  <si>
    <t>45195817</t>
  </si>
  <si>
    <t>AUXILIAR DE LINEA DE PENSIONAMIENTO</t>
  </si>
  <si>
    <t>ALATA SIHUES, JACKELYN MARIA</t>
  </si>
  <si>
    <t>45469537</t>
  </si>
  <si>
    <t xml:space="preserve">              MINISTERIO DE ECONOMÍA Y FINANZAS</t>
  </si>
  <si>
    <t>BACHILLER</t>
  </si>
  <si>
    <t>LICENCIADA EN SOCIOLOGIA</t>
  </si>
  <si>
    <t>ZUMAETA HUASASQUICHE ERIKA KARINA</t>
  </si>
  <si>
    <t>08129036</t>
  </si>
  <si>
    <t>ESPECIALISTA I EN GESTION DE LA CAPACITACION Y GESTION DEL RENDIMIENTO</t>
  </si>
  <si>
    <t>001 ORGANISMO SUPERVISOR DE LAS CONTRATACIONES DEL ESTADO</t>
  </si>
  <si>
    <t>CIENCIAS CONTABLES</t>
  </si>
  <si>
    <t>ZAPANA GUTIERREZ EDGAR PERCY</t>
  </si>
  <si>
    <t>80494930</t>
  </si>
  <si>
    <t>ESPECIALISTA EN ATENCION</t>
  </si>
  <si>
    <t>INGENIERO DE SISTEMAS Y COMPUTO</t>
  </si>
  <si>
    <t>ZANELLI MENDOZA TORIBIO MARTIN</t>
  </si>
  <si>
    <t>40884366</t>
  </si>
  <si>
    <t>ANALISTA FUNCIONAL DE PROYECTOS DE TECNOLOGIAS DE LA INFORMACION</t>
  </si>
  <si>
    <t>EGRESADA PROFESIONAL</t>
  </si>
  <si>
    <t>YUCRA HUANCA RUTH SUSSAN</t>
  </si>
  <si>
    <t>73180768</t>
  </si>
  <si>
    <t>ASISTENTE EN IDENTIFICACION DE RIESGOS QUE AFECTAN LA COMPETENCIA</t>
  </si>
  <si>
    <t>ABOGADO(a)</t>
  </si>
  <si>
    <t>YOUNG HUAYANEY YANIRA CRISTINA</t>
  </si>
  <si>
    <t>41091437</t>
  </si>
  <si>
    <t>RESPONSABLE DE LA OFICINA DESCONCENTRADA</t>
  </si>
  <si>
    <t>LICENCIADA EN ADMINSTRACIÓN DE NEGOCIOS INTERNACIONALES</t>
  </si>
  <si>
    <t>YOPAN MONTERO DOLIVETH ELENA</t>
  </si>
  <si>
    <t>33678594</t>
  </si>
  <si>
    <t>ESPECIALISTA EN IDENTIFICACION DE RIESGOS Y ATENCION DE CUESTIONAMIENTOS</t>
  </si>
  <si>
    <t>COMUNICACIÓN AUDIOVISUAL Y MEDIOS INTERACTIVOS</t>
  </si>
  <si>
    <t>YARLEQUE ORTEGA MAYRA ALEJANDRA</t>
  </si>
  <si>
    <t>45382573</t>
  </si>
  <si>
    <t>VIVAS ALCOCER JULIO ANTONIO</t>
  </si>
  <si>
    <t>19870502</t>
  </si>
  <si>
    <t>ASESOR II</t>
  </si>
  <si>
    <t>VIVANCO ARENAS TRACE JACKELINE</t>
  </si>
  <si>
    <t>48049038</t>
  </si>
  <si>
    <t>ESPECIALISTA EN SUPERVISION EN CONTRATACION PUBLICA</t>
  </si>
  <si>
    <t>SECUNDARIA COMPLETA</t>
  </si>
  <si>
    <t>VILLARREAL RIOS SAUL EDUARDO</t>
  </si>
  <si>
    <t>70884441</t>
  </si>
  <si>
    <t>VILLAR SALAS HUGO JESUS</t>
  </si>
  <si>
    <t>47734831</t>
  </si>
  <si>
    <t>ESPECIALISTA LEGAL DE SALA JUNIOR</t>
  </si>
  <si>
    <t>VILLANUEVA LABAN JIMMY TOMAS</t>
  </si>
  <si>
    <t>46603318</t>
  </si>
  <si>
    <t>ESPECIALISTA LEGAL</t>
  </si>
  <si>
    <t>VILLALOBOS CHAMPAC ADRIAN DAVID</t>
  </si>
  <si>
    <t>47259839</t>
  </si>
  <si>
    <t>ANALISTA EN IDENTIFICACION DE RIESGOS QUE AFECTAN LA COMPETENCIA</t>
  </si>
  <si>
    <t>VILLAFUERTE SOSA KENEDY</t>
  </si>
  <si>
    <t>42255736</t>
  </si>
  <si>
    <t>ESPECIALISTA EN CONSULTAS SOBRE LA NORMATIVA DE CONTRATACION PUBLICA</t>
  </si>
  <si>
    <t>INGENIERA AGROINDUSTRIAL</t>
  </si>
  <si>
    <t>VILCARINO NEPONOCENO DORIK ANGÉLICA</t>
  </si>
  <si>
    <t>45895854</t>
  </si>
  <si>
    <t>ESPECIALISTA EN MODERNIZACION</t>
  </si>
  <si>
    <t>VILCA ALVARADO MARLENE VIOLETA</t>
  </si>
  <si>
    <t>43811946</t>
  </si>
  <si>
    <t>CONTADOR PUBLICO</t>
  </si>
  <si>
    <t>VIDANGOS DELGADO  CINDY</t>
  </si>
  <si>
    <t>70927922</t>
  </si>
  <si>
    <t>INGENIERO EN INFORMATICA Y DE SISTEMAS</t>
  </si>
  <si>
    <t>VERGARA ESTELA RAUL ALEJANDRO</t>
  </si>
  <si>
    <t>44798721</t>
  </si>
  <si>
    <t>ESPECIALISTA DESAROLLADOR</t>
  </si>
  <si>
    <t>PROFESIONAL TECNICO</t>
  </si>
  <si>
    <t>VERGARA COLLANTES ROSA GERALDINE</t>
  </si>
  <si>
    <t>42639479</t>
  </si>
  <si>
    <t>VERASTEGUI PATO ABELARDO PELAYO</t>
  </si>
  <si>
    <t>40685170</t>
  </si>
  <si>
    <t>LICENCIADA EN ADMINISTRACION</t>
  </si>
  <si>
    <t>VERASTEGUI GALLO MILAGROS</t>
  </si>
  <si>
    <t>45464914</t>
  </si>
  <si>
    <t>ESPECIALISTA EN ATENCION AL USUARIO</t>
  </si>
  <si>
    <t>INGENIERO DE SISTEMAS</t>
  </si>
  <si>
    <t>VERAMENDI SALAZAR JORGE LUIS</t>
  </si>
  <si>
    <t>41538225</t>
  </si>
  <si>
    <t>ANALISTA PROGRAMADOR</t>
  </si>
  <si>
    <t>INGENIERO DE COMPUTACIÓN Y SISTEMAS</t>
  </si>
  <si>
    <t>VENTO MEZA MAURO LUIS</t>
  </si>
  <si>
    <t>44208864</t>
  </si>
  <si>
    <t>ANALISTA FUNCIONAL</t>
  </si>
  <si>
    <t>VELIZ ZEVALLOS JORGE RAMIRO</t>
  </si>
  <si>
    <t>10719731</t>
  </si>
  <si>
    <t>ESPECIALISTA EN EVALUACION LEGAL</t>
  </si>
  <si>
    <t>VELASQUEZ QUINTANILLA DE INYUTIN PAOLA</t>
  </si>
  <si>
    <t>42701499</t>
  </si>
  <si>
    <t>ESPECIALISTA DE SUPERVISION EN EXONERACIONES</t>
  </si>
  <si>
    <t>LICENCIADO EN CIENCIAS DE LA COMUNICACIÓN</t>
  </si>
  <si>
    <t>VELASQUEZ MARCHENA GIANN ANTONIO</t>
  </si>
  <si>
    <t>07493520</t>
  </si>
  <si>
    <t xml:space="preserve">ESPECIALISTA EN PRENSA Y RELACIONES PUBLICAS </t>
  </si>
  <si>
    <t>COMPUTACION E INFORMATICA</t>
  </si>
  <si>
    <t>VEGA LAGUNA PERCY IVAN</t>
  </si>
  <si>
    <t>10194678</t>
  </si>
  <si>
    <t>APOYO TECNICO</t>
  </si>
  <si>
    <t>VEGA JIMENEZ JIMMY</t>
  </si>
  <si>
    <t>70127990</t>
  </si>
  <si>
    <t>TECNICO</t>
  </si>
  <si>
    <t>TECNICO EN ELECTRONICA</t>
  </si>
  <si>
    <t>VEGA CHUQUIYURI JHONNY DAVID</t>
  </si>
  <si>
    <t>44854504</t>
  </si>
  <si>
    <t>VASQUEZ CHUMACERO HELERF SEBASTIAN</t>
  </si>
  <si>
    <t>47515601</t>
  </si>
  <si>
    <t>VASQUEZ CHAPARRO MARLITH</t>
  </si>
  <si>
    <t>08626823</t>
  </si>
  <si>
    <t>COORDINADOR DE OFICINA DE ORGANOS DESCONCENTRADOS</t>
  </si>
  <si>
    <t>VASQUEZ CASTAÑEDA RICARDO</t>
  </si>
  <si>
    <t>48529332</t>
  </si>
  <si>
    <t>ESPECIALISTA EN INTERPRETACION NORMATIVA</t>
  </si>
  <si>
    <t>TITUALDO</t>
  </si>
  <si>
    <t>VARGAS PASTOR NICOLAS FERNANDO</t>
  </si>
  <si>
    <t>43488562</t>
  </si>
  <si>
    <t>VARGAS GUERRERO EDWIN RIVELIÑO</t>
  </si>
  <si>
    <t>40216343</t>
  </si>
  <si>
    <t>VALLADARES BARRIENTOS JUAN SANTOS</t>
  </si>
  <si>
    <t>45915447</t>
  </si>
  <si>
    <t>ANALISTA EN PROCESOS ARBITRALES</t>
  </si>
  <si>
    <t>ECONOMISTA</t>
  </si>
  <si>
    <t>VALERIANO ZAMORA SARA MAGDALENA</t>
  </si>
  <si>
    <t>44988308</t>
  </si>
  <si>
    <t>VALENTIN PACHAS JOEL CARLOS</t>
  </si>
  <si>
    <t>46680632</t>
  </si>
  <si>
    <t>ANALISTA LEGAL</t>
  </si>
  <si>
    <t>VALENCIA GOMEZ ESTEFANIA MEY LIN</t>
  </si>
  <si>
    <t>46744496</t>
  </si>
  <si>
    <t>ANALISTA EN GESTION ADMINISTRATIVA</t>
  </si>
  <si>
    <t>VALDIVIEZO JIMENEZ JHON PAUL</t>
  </si>
  <si>
    <t>42569845</t>
  </si>
  <si>
    <t>ANALISTA EN CONSULTAS SEACE Y RNP</t>
  </si>
  <si>
    <t>INGENIERO ELECTRONICO</t>
  </si>
  <si>
    <t>VALDEZ RAMOS JULIO CESAR</t>
  </si>
  <si>
    <t>07441194</t>
  </si>
  <si>
    <t>ANALISTA EN SOPORTE EN TECNOLOGIA DE LA INFORMACION</t>
  </si>
  <si>
    <t>ABOGADA</t>
  </si>
  <si>
    <t>USCAMAYTA SOTELO JAQUELINE</t>
  </si>
  <si>
    <t>45025534</t>
  </si>
  <si>
    <t>INGENIERO MECANICO ELECTRICISTA</t>
  </si>
  <si>
    <t>URIBE MELENDEZ GUILLERMO</t>
  </si>
  <si>
    <t>21525030</t>
  </si>
  <si>
    <t>UMPIRE LOPEZ DIANA MIRYAN</t>
  </si>
  <si>
    <t>46108732</t>
  </si>
  <si>
    <t>TURPO SANTOS DANIEL</t>
  </si>
  <si>
    <t>44375013</t>
  </si>
  <si>
    <t>SOPORTE TECNICO</t>
  </si>
  <si>
    <t>TUMI CARPIO LITA MARIAGRACIA</t>
  </si>
  <si>
    <t>46097296</t>
  </si>
  <si>
    <t>TUIRO PRADO JUAN CARLOS</t>
  </si>
  <si>
    <t>42854899</t>
  </si>
  <si>
    <t>ASISTENTE EN CONSULTAS LEGALES, SEACE Y RNP</t>
  </si>
  <si>
    <t>TUESTA VILLAR GIANNINA</t>
  </si>
  <si>
    <t>10129413</t>
  </si>
  <si>
    <t>EGRESADO PROFESIONAL TECNICO</t>
  </si>
  <si>
    <t>TORRES RAMIREZ DIEGO WILFREDO</t>
  </si>
  <si>
    <t>45678085</t>
  </si>
  <si>
    <t>TECNICO DE ORIENTACION PRESENCIAL</t>
  </si>
  <si>
    <t>BACHILLER EN DERECHO</t>
  </si>
  <si>
    <t>TORRES PIZARRO SILVIA CAROLINA</t>
  </si>
  <si>
    <t>46268094</t>
  </si>
  <si>
    <t>PROFESIONAL EN RECURSOS HUMANOS</t>
  </si>
  <si>
    <t>TORRES OSORIO RAISA KATTY</t>
  </si>
  <si>
    <t>45226274</t>
  </si>
  <si>
    <t>INGENIERO DE SISTEMAS E INFORMATICA</t>
  </si>
  <si>
    <t>TORRES MENACHO ARCANGEL RUDECINDO</t>
  </si>
  <si>
    <t>09612635</t>
  </si>
  <si>
    <t>ESPECIALISTA DE GESTION DE LA COMPENSACION</t>
  </si>
  <si>
    <t>MEDICO CIRUJANO</t>
  </si>
  <si>
    <t>TORRES MANYARI CARLOS JESUS</t>
  </si>
  <si>
    <t>41341405</t>
  </si>
  <si>
    <t>ESPECIALISTA - MEDICO OCUPACIONAL</t>
  </si>
  <si>
    <t>TORRES LLANQUE ENRIQUE GERMAN</t>
  </si>
  <si>
    <t>46603933</t>
  </si>
  <si>
    <t>INGENIERO INFORMATICO</t>
  </si>
  <si>
    <t>TORRES GONZALEZ ADALBERTO ADOLFO</t>
  </si>
  <si>
    <t>10002053</t>
  </si>
  <si>
    <t>TORRES BALAREZO ANA GISELLA DEL CARMEN</t>
  </si>
  <si>
    <t>42062798</t>
  </si>
  <si>
    <t>TORRES ARBIETO GLENNDA ANGELY</t>
  </si>
  <si>
    <t>47836833</t>
  </si>
  <si>
    <t>TOMAYQUISPE LEDESMA LUISA</t>
  </si>
  <si>
    <t>46568216</t>
  </si>
  <si>
    <t>LICENCIADO EN ADMINISTRACION</t>
  </si>
  <si>
    <t>TINEO HUAMAN CARMEN BEATRIZ</t>
  </si>
  <si>
    <t>09896109</t>
  </si>
  <si>
    <t>CIENCIAS ECONOMICAS</t>
  </si>
  <si>
    <t>TERRAZOS SIMON YULISSA VANESSA</t>
  </si>
  <si>
    <t>70000871</t>
  </si>
  <si>
    <t>ASISTENTE DE RECURSOS HUMANOS</t>
  </si>
  <si>
    <t>TELLO RAMIREZ PEDRO LUIS</t>
  </si>
  <si>
    <t>05405930</t>
  </si>
  <si>
    <t>ESPECIALISTA CONTABLE</t>
  </si>
  <si>
    <t>TEJEDA PACHAO ALEJANDRO REMI</t>
  </si>
  <si>
    <t>SECRETARIADO EJECUTIVO EN CASTELLANO</t>
  </si>
  <si>
    <t>TASAYCO VASQUEZ ROSARIO</t>
  </si>
  <si>
    <t>41659285</t>
  </si>
  <si>
    <t>INGENIERO INDUSTRIAL</t>
  </si>
  <si>
    <t>TANTALEÁN LEÓN JAVIER JUSTO</t>
  </si>
  <si>
    <t>40371952</t>
  </si>
  <si>
    <t>COORDINADOR DE GESTION INSTITUCIONAL</t>
  </si>
  <si>
    <t>ESCRETARIADO EJECUTIVO</t>
  </si>
  <si>
    <t>TALLEDO TALLEDO KARINA JOJANI</t>
  </si>
  <si>
    <t>40925940</t>
  </si>
  <si>
    <t>TALLA MUCHAYPIÑA PERCY OMAR</t>
  </si>
  <si>
    <t>40655333</t>
  </si>
  <si>
    <t>ESPECIALISTA EN COMPENSACIONES</t>
  </si>
  <si>
    <t>TABOADA CACERES FERNANDO</t>
  </si>
  <si>
    <t>10374585</t>
  </si>
  <si>
    <t>ASESOR</t>
  </si>
  <si>
    <t>CONTADOR PÚBLICO</t>
  </si>
  <si>
    <t>SUCARI APAZA ANGEL ARTURO</t>
  </si>
  <si>
    <t>42671361</t>
  </si>
  <si>
    <t>RESPONSABLE DE OFICINA DESCONCENTRADA</t>
  </si>
  <si>
    <t>SUAREZ SAAVEDRA FREY</t>
  </si>
  <si>
    <t>06288413</t>
  </si>
  <si>
    <t>INGENIERA CIVIL</t>
  </si>
  <si>
    <t>SUAREZ ROJAS CLAUDIA SILVIA</t>
  </si>
  <si>
    <t>40445453</t>
  </si>
  <si>
    <t>INGENIERO CIVIL</t>
  </si>
  <si>
    <t>SUAREZ RAMOS VICTOR MEELANIO</t>
  </si>
  <si>
    <t>47246269</t>
  </si>
  <si>
    <t>SOTO PANTOJA LIZETH DIANA</t>
  </si>
  <si>
    <t>46583533</t>
  </si>
  <si>
    <t>ASISTENTE EN CONSULTAS SEACE Y RNP</t>
  </si>
  <si>
    <t>SOTO GUEVARA JOSE CIRILO</t>
  </si>
  <si>
    <t>09938426</t>
  </si>
  <si>
    <t>AUDITOR ESPECIALISTA</t>
  </si>
  <si>
    <t>SOSA MEZA RICHARD VITALIO</t>
  </si>
  <si>
    <t>20119034</t>
  </si>
  <si>
    <t>SORIANO CASTRO CRISTIAM JOSEMARIA</t>
  </si>
  <si>
    <t>43910636</t>
  </si>
  <si>
    <t>SORIA CRUZ MARTHA ANTONELLA</t>
  </si>
  <si>
    <t>72535929</t>
  </si>
  <si>
    <t>ASISTENTE I EN IDENTIFICACION DE RIESGOS Y ATENCION DE CUESTIONAMIENTOS</t>
  </si>
  <si>
    <t>INGENIERO INFORMATICO Y DE SISTEMAS</t>
  </si>
  <si>
    <t>SONCCO ARAUJO LEWIS MILTON</t>
  </si>
  <si>
    <t>41160545</t>
  </si>
  <si>
    <t>LICENCIADO EN ADMINISTRACIÓN DE EMPRESAS</t>
  </si>
  <si>
    <t>SOLIS RAMIREZ FABIO FERNANDO</t>
  </si>
  <si>
    <t>74585528</t>
  </si>
  <si>
    <t>ASISTENTE PARA EL SUBSISTEMA DE GESTION DE LA COMPENSACION</t>
  </si>
  <si>
    <t>SILVA PASTOR DANIELA DEL CARMEN</t>
  </si>
  <si>
    <t>70158281</t>
  </si>
  <si>
    <t>SILVA LIAU KANG ROMULO FRANCISCO MARTIN</t>
  </si>
  <si>
    <t>40051262</t>
  </si>
  <si>
    <t>SILVA HUERTAS HENRY MANUEL</t>
  </si>
  <si>
    <t>42467493</t>
  </si>
  <si>
    <t>ESPECIALISTA LEGAL DE SALA</t>
  </si>
  <si>
    <t>SILVA HUAMAN SHEILA NILA</t>
  </si>
  <si>
    <t>42809791</t>
  </si>
  <si>
    <t>MEDICO EN SALUD OCUPACIONAL</t>
  </si>
  <si>
    <t>INGENIERO QUIMICO</t>
  </si>
  <si>
    <t>SIFUENTES MENACHO ELVIA ANAIS</t>
  </si>
  <si>
    <t>44767031</t>
  </si>
  <si>
    <t>ESPECIALISTA EN PROCESOS</t>
  </si>
  <si>
    <t>SEMINARIO GUERRERO FRIDA FABIOLA</t>
  </si>
  <si>
    <t>40904776</t>
  </si>
  <si>
    <t>AGRONOMIA</t>
  </si>
  <si>
    <t>SELEM NOVOA FABIAN DAVID</t>
  </si>
  <si>
    <t>41368067</t>
  </si>
  <si>
    <t>ANALISTA EN PROCESOS</t>
  </si>
  <si>
    <t>SEGURA VILLALOBOS SOPHIA ELIZABETH</t>
  </si>
  <si>
    <t>73150195</t>
  </si>
  <si>
    <t>ASISTENTE II EN INTERPRETACION NORMATIVA</t>
  </si>
  <si>
    <t>SEGURA HEROS BEATRIZ BLANCA</t>
  </si>
  <si>
    <t>40193199</t>
  </si>
  <si>
    <t>LICENCIADO EN COMUNICACIÓN SOCIAL</t>
  </si>
  <si>
    <t>SCHMITT VEGA IVON ALEXANDRA</t>
  </si>
  <si>
    <t>70439620</t>
  </si>
  <si>
    <t>SATORNICIO CHAMBERGO JOSE EMILIO</t>
  </si>
  <si>
    <t>42956639</t>
  </si>
  <si>
    <t>ANALISTA II DE EVALUACION Y SEGUIMIENTO DE RIESGOS</t>
  </si>
  <si>
    <t>SARABIA FARFAN GABBRIELA LUCIANNA</t>
  </si>
  <si>
    <t>44040952</t>
  </si>
  <si>
    <t>ANALISTA DE SOPORTE A LOS USUARIOS DE SEACE</t>
  </si>
  <si>
    <t>SANTA CRUZ SOTO ADDERLY ENRIQUE</t>
  </si>
  <si>
    <t>46036978</t>
  </si>
  <si>
    <t>SANDIGA MALASQUEZ ELLY</t>
  </si>
  <si>
    <t>43665257</t>
  </si>
  <si>
    <t>ESPECIALISTA EN ASUNTOS ADMINISTRATIVOS LEGALES</t>
  </si>
  <si>
    <t>SANCHEZ ZAPATA ANGEL ANDRES</t>
  </si>
  <si>
    <t>44602915</t>
  </si>
  <si>
    <t>ANALISTA PROGRAMADOR ESPECIALISTA EN JAVA</t>
  </si>
  <si>
    <t>ADMINISTRACIÓN DE NEGOCIOS</t>
  </si>
  <si>
    <t>SANCHEZ VALDIVIA YEFERSON</t>
  </si>
  <si>
    <t>48332614</t>
  </si>
  <si>
    <t>AUXILIAR DE LEGAJO Y ARCHIVO</t>
  </si>
  <si>
    <t>LICENCIADA EN ENFERMERIA</t>
  </si>
  <si>
    <t>SANCHEZ GARCIA VANESSA NOEMI</t>
  </si>
  <si>
    <t>43408698</t>
  </si>
  <si>
    <t>ASISTENTE EN ENFERMERIA</t>
  </si>
  <si>
    <t>SALVATIERRA RIOS FLOR DELFINA</t>
  </si>
  <si>
    <t>07264079</t>
  </si>
  <si>
    <t>AUXILIAR PARA ATENCION DE ADMINISTRADOS</t>
  </si>
  <si>
    <t>SALVADOR CENTENO LUIS ENRRIQUE</t>
  </si>
  <si>
    <t>46084663</t>
  </si>
  <si>
    <t>AUXILIAR DE SERVICIOS GENERALES</t>
  </si>
  <si>
    <t>SALCEDO ESPINAL HAROLD FRANCISCO</t>
  </si>
  <si>
    <t>47333830</t>
  </si>
  <si>
    <t>ASISTENTE I DE PRESUPUESTO</t>
  </si>
  <si>
    <t>SALAZAR VELEZMORO LILIANA RAQUEL</t>
  </si>
  <si>
    <t>26683529</t>
  </si>
  <si>
    <t>ADMINISTRACION DE NEGOCIOS INTERNACIONALES</t>
  </si>
  <si>
    <t>SALAZAR ANAYA CESAR ANIBAL</t>
  </si>
  <si>
    <t>47104432</t>
  </si>
  <si>
    <t>TECNICO EN TRAMITE DOCUMENTARIO Y GESTION DOCUMENTAL</t>
  </si>
  <si>
    <t>ARQUITECTO</t>
  </si>
  <si>
    <t>SAHUMA VALDIVIEZO DAVID ISMAEL</t>
  </si>
  <si>
    <t>46347735</t>
  </si>
  <si>
    <t>ESPECIALISTA TECNICO</t>
  </si>
  <si>
    <t>RUMICHE CARUAJULCA PATRICIA JANETT</t>
  </si>
  <si>
    <t>26728046</t>
  </si>
  <si>
    <t>RUIZ SIME PEDRO HENRRY ALEJANDRO</t>
  </si>
  <si>
    <t>16738252</t>
  </si>
  <si>
    <t>RUGEL PAREDES PAUL ERICK</t>
  </si>
  <si>
    <t>25767289</t>
  </si>
  <si>
    <t>INGENIERO EN GESTION EMPRESARIAL</t>
  </si>
  <si>
    <t>ROMERO NEYRA YENNER HENRY</t>
  </si>
  <si>
    <t>41544281</t>
  </si>
  <si>
    <t>ROMERO LUDEÑA DIEGO MARTIN</t>
  </si>
  <si>
    <t>47177624</t>
  </si>
  <si>
    <t>ASISTENTE TECNICO ADMINISTRATIVO</t>
  </si>
  <si>
    <t>ROMERO HENOSTROZA NATALIA HAYDEE</t>
  </si>
  <si>
    <t>45956303</t>
  </si>
  <si>
    <t>TECNICO SUPERIOR</t>
  </si>
  <si>
    <t>SECRETARIA CASTELLANO</t>
  </si>
  <si>
    <t>ROMANI PRADO HILDA AMELIA HERMINIA</t>
  </si>
  <si>
    <t>07901465</t>
  </si>
  <si>
    <t>ROMAN ESPINOZA GABRIELA</t>
  </si>
  <si>
    <t>46240256</t>
  </si>
  <si>
    <t>ROJAS ROSADO SILVIA GIOVANA</t>
  </si>
  <si>
    <t>46559212</t>
  </si>
  <si>
    <t>ESPECIALISTA EN IDENTIFICACION DE RIESGOS QUE AFECTAN LA COMPETENCIA</t>
  </si>
  <si>
    <t>EGRESADO UNIVERSITARIO</t>
  </si>
  <si>
    <t>ADMINISTRACIÓN</t>
  </si>
  <si>
    <t>ROJAS LOPEZ DAVID MOISES</t>
  </si>
  <si>
    <t>70365380</t>
  </si>
  <si>
    <t>AUXILIAR PARA ARCHIVO PERIFERICO</t>
  </si>
  <si>
    <t>ROJAS CARDOSO GIOVANA JACKELINE</t>
  </si>
  <si>
    <t>43524021</t>
  </si>
  <si>
    <t>RODRIGUEZ RENGIFO ROSARIO</t>
  </si>
  <si>
    <t>01121883</t>
  </si>
  <si>
    <t>RODRIGUEZ ORE DANIEL DARWIN</t>
  </si>
  <si>
    <t>44743972</t>
  </si>
  <si>
    <t>ESPECIALISTA EN DESARROLLO DE SISTEMAS</t>
  </si>
  <si>
    <t>RODRIGUEZ LLAVILLA MIRIAN HELIANA VIRGINIA</t>
  </si>
  <si>
    <t>46208866</t>
  </si>
  <si>
    <t>CIENCIAS DE LA ADMINISTRACION</t>
  </si>
  <si>
    <t>RODRIGUEZ CHUMPITAZ JAIME ANGELLO</t>
  </si>
  <si>
    <t>74976703</t>
  </si>
  <si>
    <t>ASISTENTE DE AUDITORIA</t>
  </si>
  <si>
    <t>RODAS TENORIO LAURA</t>
  </si>
  <si>
    <t>44007537</t>
  </si>
  <si>
    <t>RIVEROS CANALES JHONNY</t>
  </si>
  <si>
    <t>41265349</t>
  </si>
  <si>
    <t>RIVERA VASQUEZ LIZETTE FABIOLA</t>
  </si>
  <si>
    <t>40681127</t>
  </si>
  <si>
    <t>PROFESIONAL - SUPERVISOR DE GESTION DE PROYECTOS</t>
  </si>
  <si>
    <t>RIOS VELASQUEZ CHRISTIAN MARTHIN</t>
  </si>
  <si>
    <t>41502212</t>
  </si>
  <si>
    <t>ESPECIALISTA EN CONTRATACION PUBLICA</t>
  </si>
  <si>
    <t>RIOS SANCHEZ JORGE ANTIO</t>
  </si>
  <si>
    <t>18011645</t>
  </si>
  <si>
    <t>ESPECIALISTA I EN GESTION Y SERVICIOS ARBITRALES</t>
  </si>
  <si>
    <t>RICSE SILVERA CARLOS FIDENCIO</t>
  </si>
  <si>
    <t>43569801</t>
  </si>
  <si>
    <t>RENGIFO MANCHAY OMAR</t>
  </si>
  <si>
    <t>44709238</t>
  </si>
  <si>
    <t>RESPONSABLE DE OFICINA</t>
  </si>
  <si>
    <t>EGRESADO(a) UNIVERSITARIA</t>
  </si>
  <si>
    <t>REINA TAFUR ELIANA</t>
  </si>
  <si>
    <t>10691807</t>
  </si>
  <si>
    <t>RAMOS VELASCO KAREN VANESSA</t>
  </si>
  <si>
    <t>46804842</t>
  </si>
  <si>
    <t>RAMOS CUBA LUCIA ROCIO</t>
  </si>
  <si>
    <t>09342676</t>
  </si>
  <si>
    <t>ESPECIALISTA EN EVALUACION TECNICA</t>
  </si>
  <si>
    <t>RAMIREZ TAIPE FABIAN</t>
  </si>
  <si>
    <t>10633704</t>
  </si>
  <si>
    <t>TECNICO EN TRAMITE DOCUMENTARIO Y DIGITALIZACION</t>
  </si>
  <si>
    <t>RAMIREZ HUAMANI BERNARD</t>
  </si>
  <si>
    <t>28204293</t>
  </si>
  <si>
    <t>RAMIREZ GONZALES OMAR AUGUSTO</t>
  </si>
  <si>
    <t>44235497</t>
  </si>
  <si>
    <t>RAMIREZ GAMBINI EDINSON ALBERTO</t>
  </si>
  <si>
    <t>42102207</t>
  </si>
  <si>
    <t>ESPECIALISTA EN INFRAESTRUCTURA</t>
  </si>
  <si>
    <t>RAMIREZ CACERES ROBERT JHON</t>
  </si>
  <si>
    <t>45781250</t>
  </si>
  <si>
    <t>RAFFO AGUILAR MANUELA CORALI MILAGROS</t>
  </si>
  <si>
    <t>07880486</t>
  </si>
  <si>
    <t>ASISTENTE EN SEGUIMIENTO DE CONTRATACIONES MENORES A 8 UIT</t>
  </si>
  <si>
    <t>QUISPE VILCHEZ VANIA JOHELYN</t>
  </si>
  <si>
    <t>70368046</t>
  </si>
  <si>
    <t>QUISPE SANTOS PAMELA</t>
  </si>
  <si>
    <t>46914094</t>
  </si>
  <si>
    <t>CONTADORA PUBLICA</t>
  </si>
  <si>
    <t>QUISPE SANTOS DIANA CLEMENTINA</t>
  </si>
  <si>
    <t>43784122</t>
  </si>
  <si>
    <t>AUDITOR</t>
  </si>
  <si>
    <t>QUISPE PUNIL GUSTAVO ADOLFO</t>
  </si>
  <si>
    <t>43004491</t>
  </si>
  <si>
    <t>QUISPE DE LOS SANTOS JINNA LAURA</t>
  </si>
  <si>
    <t>42719804</t>
  </si>
  <si>
    <t>QUISPE CROVETTO JORGE ALFREDO</t>
  </si>
  <si>
    <t>46346981</t>
  </si>
  <si>
    <t>COORDINADOR DE LA PRESIDENCIA DEL TRIBUNAL</t>
  </si>
  <si>
    <t>CIENCIAS ADMINISTRATIVAS Y CONTABLES</t>
  </si>
  <si>
    <t>QUISPE ALANIA JORDAN JORDY</t>
  </si>
  <si>
    <t>72010597</t>
  </si>
  <si>
    <t>TECNICO EN ARCHIVO</t>
  </si>
  <si>
    <t>INGENIERO DE INFORMATICA Y SISTEMAS</t>
  </si>
  <si>
    <t>QUIROZ PUMA EDWIN DANIEL</t>
  </si>
  <si>
    <t>44218921</t>
  </si>
  <si>
    <t>ANALISTA DESAROLLADOR</t>
  </si>
  <si>
    <t xml:space="preserve">TECNICO ANALISTA DE SISTEMAS </t>
  </si>
  <si>
    <t>QUIROZ BASAURI FERNANDO AUGUSTO</t>
  </si>
  <si>
    <t>07443928</t>
  </si>
  <si>
    <t>QUIÑONES CAMPOS ARLITA PATRICIA</t>
  </si>
  <si>
    <t>09142091</t>
  </si>
  <si>
    <t>AUDITOR SUPERVISOR</t>
  </si>
  <si>
    <t>LICENCIADA EN ADMINISTRACIÓN</t>
  </si>
  <si>
    <t>QUINTEROS RUIZ KEVIN STEVE</t>
  </si>
  <si>
    <t>72512044</t>
  </si>
  <si>
    <t>QUEREVALU CHAVEZ MAYRA ALESSANDRA NAOMI</t>
  </si>
  <si>
    <t>74973076</t>
  </si>
  <si>
    <t>PRINCIPE SALAZAR FLOR MARISSA</t>
  </si>
  <si>
    <t>46309973</t>
  </si>
  <si>
    <t>PRIETO CABELLO NATALIA DE JESUS</t>
  </si>
  <si>
    <t>46901550</t>
  </si>
  <si>
    <t>ESPECIALISTA DE LA PRESIDENCIA DEL TRIBUNAL</t>
  </si>
  <si>
    <t>PRADA CARDENAS PAOLA ELIZABETH</t>
  </si>
  <si>
    <t>46772259</t>
  </si>
  <si>
    <t>ESPECIALISTA DE ATENCION</t>
  </si>
  <si>
    <t>PORTUGUEZ CARLOS JOSE SANTOS</t>
  </si>
  <si>
    <t>07524894</t>
  </si>
  <si>
    <t>LICENCIADA EN ADMINISTRACION DE EMPRESAS</t>
  </si>
  <si>
    <t>PONCE VELASQUEZ LUIS</t>
  </si>
  <si>
    <t>42571562</t>
  </si>
  <si>
    <t>PIZARRO ESQUIVEL NILO</t>
  </si>
  <si>
    <t>40752420</t>
  </si>
  <si>
    <t>PINEDO PRENTICE CARLA</t>
  </si>
  <si>
    <t>40581622</t>
  </si>
  <si>
    <t>AUXILIAR - NOTIFICADOR</t>
  </si>
  <si>
    <t>PINEDA VERGARA ROYER ESTIP</t>
  </si>
  <si>
    <t>76418856</t>
  </si>
  <si>
    <t>PEZO REATEGUI MARCO ANTONIO</t>
  </si>
  <si>
    <t>40964275</t>
  </si>
  <si>
    <t>PEREZ RAMOS MARY ISABEL</t>
  </si>
  <si>
    <t>41077741</t>
  </si>
  <si>
    <t>INGENIERA DE SISTEMAS</t>
  </si>
  <si>
    <t>PEREZ GAVIDIA BETTY MARGOT</t>
  </si>
  <si>
    <t>40918568</t>
  </si>
  <si>
    <t>COORDINADOR DE MANTENIMIENTOS DEL SEACE</t>
  </si>
  <si>
    <t>PEREZ CHACCHA YESENIA LUCILA</t>
  </si>
  <si>
    <t>43143509</t>
  </si>
  <si>
    <t>PEREZ  CHUQUIHUANCA  DEIVYS JOEL</t>
  </si>
  <si>
    <t>46009342</t>
  </si>
  <si>
    <t>PEREA LOPEZ LUCILA FLOR</t>
  </si>
  <si>
    <t>09930982</t>
  </si>
  <si>
    <t>PROFESIONAL CONTABLE Y TRIBUTARIO</t>
  </si>
  <si>
    <t>PERALTA VERAN ELIZABETH</t>
  </si>
  <si>
    <t>09508409</t>
  </si>
  <si>
    <t>ANALISTA DE ARBITRAJE</t>
  </si>
  <si>
    <t>PEÑALOZA HUACACHIN EDITH</t>
  </si>
  <si>
    <t>47088723</t>
  </si>
  <si>
    <t>PEÑA TUDELANO VICTOR</t>
  </si>
  <si>
    <t>40345377</t>
  </si>
  <si>
    <t>ANALISTA DE MANTENIMIENTO Y BASE DE DATOS DEL SEACE</t>
  </si>
  <si>
    <t>PEÑA DAVILA MARIA DEL CARMEN</t>
  </si>
  <si>
    <t>40844657</t>
  </si>
  <si>
    <t>PELLA CRUZADO DE ACERO GLADYS ELISA</t>
  </si>
  <si>
    <t>07209271</t>
  </si>
  <si>
    <t>ESPECIALISTA EN SALUD EN EL TRABAJO</t>
  </si>
  <si>
    <t>PELAEZ PACHECO RUBEN MAURICIO</t>
  </si>
  <si>
    <t>47845222</t>
  </si>
  <si>
    <t>PECHO CHINCHAY MILAGROS ANAIS</t>
  </si>
  <si>
    <t>43387889</t>
  </si>
  <si>
    <t>ASISTENTE DE MESA DE AYUDA</t>
  </si>
  <si>
    <t>PAZ SAMAME PERCY</t>
  </si>
  <si>
    <t>10756401</t>
  </si>
  <si>
    <t>INGENIERO EN INFORMATICA</t>
  </si>
  <si>
    <t>PAULINO AQUINO JHON ALBERTO</t>
  </si>
  <si>
    <t>43613770</t>
  </si>
  <si>
    <t>ANALISTA DE ADQUISICIONES</t>
  </si>
  <si>
    <t>PARIHUAMAN FRANCO GIOVANNA RUTH</t>
  </si>
  <si>
    <t>32945752</t>
  </si>
  <si>
    <t>TECNICO DE CONSULTAS DE BASE DE DATOS DEL SEACE</t>
  </si>
  <si>
    <t>PARICAHUA MACHACA CLAUDIO</t>
  </si>
  <si>
    <t>41461700</t>
  </si>
  <si>
    <t>LICENCIADO EN ADMINISTRACIÓN</t>
  </si>
  <si>
    <t>PAREDES SALDARRIAGA CHRISTIAN EDUARDO</t>
  </si>
  <si>
    <t>47271464</t>
  </si>
  <si>
    <t>AUXILIAR DE ARCHIVO</t>
  </si>
  <si>
    <t>PAREDES MORALES LUIS GABRIEL</t>
  </si>
  <si>
    <t>43370697</t>
  </si>
  <si>
    <t>COORDINADOR DE ARBITRAJE</t>
  </si>
  <si>
    <t>PAREDES LEON TABATHA PAMELA</t>
  </si>
  <si>
    <t>40715846</t>
  </si>
  <si>
    <t>ANALISTA EN PRENSA Y RELACIONES PUBLICAS</t>
  </si>
  <si>
    <t>PAREDES CRUZ ANTHONY ROMÁN</t>
  </si>
  <si>
    <t>75361863</t>
  </si>
  <si>
    <t>PAREDES CHU CARLOS MIGUEL</t>
  </si>
  <si>
    <t>45498690</t>
  </si>
  <si>
    <t>PANDURO PIEDRA GINA MERCEDES</t>
  </si>
  <si>
    <t>42258822</t>
  </si>
  <si>
    <t>ANALISTA EN IDENTIFICACION DE RIESGOS Y ATENCION DE CUESTIONAMIENTOS</t>
  </si>
  <si>
    <t>PAMPA PONTE ENRIQUE ARTURO</t>
  </si>
  <si>
    <t>44642302</t>
  </si>
  <si>
    <t>PALZA HIDALGO NELLY REGINA</t>
  </si>
  <si>
    <t>09337406</t>
  </si>
  <si>
    <t>AUDITOR LEGAL</t>
  </si>
  <si>
    <t>PALOMINO YATACO ERIKA LISSETTE</t>
  </si>
  <si>
    <t>73111165</t>
  </si>
  <si>
    <t>PALOMINO NARVAEZ CLAUDIA YOLANDA</t>
  </si>
  <si>
    <t>46017699</t>
  </si>
  <si>
    <t>ESPECIALISTA DE BASE DE DATOS DEL CONOSCE</t>
  </si>
  <si>
    <t>LICENCIADA EN CONTABILIDAD</t>
  </si>
  <si>
    <t>PALMA CUELA EVELYN KAREN</t>
  </si>
  <si>
    <t>43888464</t>
  </si>
  <si>
    <t>ASISTENTE DE FINANZAS</t>
  </si>
  <si>
    <t>PAITAN QUISPE GUSTAVO</t>
  </si>
  <si>
    <t>46773408</t>
  </si>
  <si>
    <t>PADILLA VILA SHIRLEY ESTHER</t>
  </si>
  <si>
    <t>46992029</t>
  </si>
  <si>
    <t>ASISTENTE EN IDENTIFICACION DE RIESGOS Y ATENCION DE CUESTIONAMIENTOS</t>
  </si>
  <si>
    <t>PACHECO PINO JESSICA RITA</t>
  </si>
  <si>
    <t>25716079</t>
  </si>
  <si>
    <t>PROFESIONAL EN TESORERIA</t>
  </si>
  <si>
    <t>PACHAMORRO GOYZUETA ROSA CORINA</t>
  </si>
  <si>
    <t>40977795</t>
  </si>
  <si>
    <t>OTINIANO COSTA PEDRO MIGUEL</t>
  </si>
  <si>
    <t>18098564</t>
  </si>
  <si>
    <t>ESPECIALISTA EN SEGUIMIENTO DE CONTRATACIONES</t>
  </si>
  <si>
    <t>ORTIZ GALARRETA LUIS FRANCISCO</t>
  </si>
  <si>
    <t>18211050</t>
  </si>
  <si>
    <t>ESPECIALISTA SUPERVISOR EN IDENTIFICACION DE RIESGOS QUE AFECTAN LA COMPETENCIA</t>
  </si>
  <si>
    <t>ORTIZ DE ZEVALLOS GOMEZ CARLA MARIEL</t>
  </si>
  <si>
    <t>42288258</t>
  </si>
  <si>
    <t>ORTEGA ZEGARRA ANTHONY JULIO</t>
  </si>
  <si>
    <t>46103802</t>
  </si>
  <si>
    <t>ORMEÑO VERA MARISOL GINA</t>
  </si>
  <si>
    <t>44691300</t>
  </si>
  <si>
    <t>OBREGON TINOCO ELIZABETH ROSARIO SOFIA</t>
  </si>
  <si>
    <t>47651519</t>
  </si>
  <si>
    <t>OBREGON BERNAL IVAN ULISES</t>
  </si>
  <si>
    <t>07523026</t>
  </si>
  <si>
    <t>OBESO JULCA LUIS RICARDO</t>
  </si>
  <si>
    <t>44327231</t>
  </si>
  <si>
    <t>ESPECIALISTA EN SEGUIMIENTO DE EJECUCION CONTRACTUAL</t>
  </si>
  <si>
    <t>NORIEGA INUMA NIXON JAVIER</t>
  </si>
  <si>
    <t>05399153</t>
  </si>
  <si>
    <t>RECEPCIONISTA</t>
  </si>
  <si>
    <t>NOREÑA VALLES RENZO ZACARIAS</t>
  </si>
  <si>
    <t>42264393</t>
  </si>
  <si>
    <t>NIETO VARGAS YURI TEOFILO</t>
  </si>
  <si>
    <t>42981995</t>
  </si>
  <si>
    <t>NICACIO CHAVEZ FREDDY DAVID</t>
  </si>
  <si>
    <t>41606496</t>
  </si>
  <si>
    <t>NEIRA RENTERA GISELA</t>
  </si>
  <si>
    <t>44631724</t>
  </si>
  <si>
    <t>NAVIA CONDORENA ROSA ANGELA</t>
  </si>
  <si>
    <t>42977768</t>
  </si>
  <si>
    <t>NAVARRO PALOMINO JESSICA MILAGROS</t>
  </si>
  <si>
    <t>72788679</t>
  </si>
  <si>
    <t>ANALISTA DE PROCESOS ARBITRALES</t>
  </si>
  <si>
    <t>NAVARRO KAUFMANN JUAN GUILLERMO ENRIQUE</t>
  </si>
  <si>
    <t>17537714</t>
  </si>
  <si>
    <t>INGENIERO DE SISTEMAS, COMPUTO Y TELECOMUNICACIONES</t>
  </si>
  <si>
    <t>NAJARRO RIVERA FANNY YOVANA</t>
  </si>
  <si>
    <t>40402071</t>
  </si>
  <si>
    <t>NAJARRO MEJIA LUIGUI ABEL</t>
  </si>
  <si>
    <t>42595205</t>
  </si>
  <si>
    <t>ASISTENTE DE ALMACEN</t>
  </si>
  <si>
    <t>MOZOMBITE VALLE SOFIA JACKELINE</t>
  </si>
  <si>
    <t>46585882</t>
  </si>
  <si>
    <t>ASISTENTE DE PRESUPUESTO</t>
  </si>
  <si>
    <t xml:space="preserve">TITULADO </t>
  </si>
  <si>
    <t>MOTA PEÑA DARRY JARVIS</t>
  </si>
  <si>
    <t>74610348</t>
  </si>
  <si>
    <t>ANALISTA EN IDENTIFICACION Y ATENCION DE CUESTIONAMIENTOS</t>
  </si>
  <si>
    <t>MOREL GUTIERREZ RAFAEL ALFONSO</t>
  </si>
  <si>
    <t>09179552</t>
  </si>
  <si>
    <t>MORANTE GUERRERO LUIS EDUARDO</t>
  </si>
  <si>
    <t>70437398</t>
  </si>
  <si>
    <t>MORANTE ARCE ALESSANDRO ALFREDO JOSE</t>
  </si>
  <si>
    <t>45838279</t>
  </si>
  <si>
    <t>ASISTENTE DE ASUNTOS ADMINISTRATIVOS ARBITRALES</t>
  </si>
  <si>
    <t>MORAN VALDIVIEZO CARMEN ROSA</t>
  </si>
  <si>
    <t>09882771</t>
  </si>
  <si>
    <t>ASISTENTE EN PROGRAMACION Y PLANIFICACION</t>
  </si>
  <si>
    <t>MORALES CARAHUANCO YVONNE MARIA</t>
  </si>
  <si>
    <t>32405260</t>
  </si>
  <si>
    <t>MONTOYA SANCHEZ MADELEYNE</t>
  </si>
  <si>
    <t>41160660</t>
  </si>
  <si>
    <t>MONTOYA MALDONADO SARITA ARACELI</t>
  </si>
  <si>
    <t>40513992</t>
  </si>
  <si>
    <t>ANALISTA EN EVALUACION CONTABLE</t>
  </si>
  <si>
    <t>MONTESINOS LENES GRECIA LUCIA</t>
  </si>
  <si>
    <t>72766640</t>
  </si>
  <si>
    <t>MONTES BARRANTES DIEGO ALEJANDRO</t>
  </si>
  <si>
    <t>43908861</t>
  </si>
  <si>
    <t>MONTALVO AYASTA JULIA ELIZABETH</t>
  </si>
  <si>
    <t>40981604</t>
  </si>
  <si>
    <t>ANALISTA EN CONTRATACION PUBLICA</t>
  </si>
  <si>
    <t>MOLINA YACHI ALEXANDER</t>
  </si>
  <si>
    <t>45418817</t>
  </si>
  <si>
    <t>PROFESIONAL EN ADMINISTRACION DE NEGOCIOS</t>
  </si>
  <si>
    <t>MOLINA CAMERO JAHN HAYRAM</t>
  </si>
  <si>
    <t>41184225</t>
  </si>
  <si>
    <t>MOGROVEJO PASTOR JACKSON NILS</t>
  </si>
  <si>
    <t>41885937</t>
  </si>
  <si>
    <t>MOGOLLON YGNACIO ABELARDO TOMAS</t>
  </si>
  <si>
    <t>10443672</t>
  </si>
  <si>
    <t>ANALISTA EN REDES Y SEGURIDAD INFORMATICA</t>
  </si>
  <si>
    <t>MIÑAN GOMEZ JONNY</t>
  </si>
  <si>
    <t>19082804</t>
  </si>
  <si>
    <t>MIGUEL ARAUJO MARIANELA</t>
  </si>
  <si>
    <t>10860564</t>
  </si>
  <si>
    <t>RESPONSABLE</t>
  </si>
  <si>
    <t>MEZA RÍOS MARÍA LUISA</t>
  </si>
  <si>
    <t>45859802</t>
  </si>
  <si>
    <t>MENESES HUAMAN LIZ YANINA</t>
  </si>
  <si>
    <t>70047062</t>
  </si>
  <si>
    <t>MENDOZA MEDINA DESIDERIO AMERICO</t>
  </si>
  <si>
    <t>28286307</t>
  </si>
  <si>
    <t>MENDOZA GAMBOA YOVAN</t>
  </si>
  <si>
    <t>41832790</t>
  </si>
  <si>
    <t>MENDEZ ZAVALA CAROL BERENICE</t>
  </si>
  <si>
    <t>41235233</t>
  </si>
  <si>
    <t>MELGAR DAVILA VICTOR IVAN</t>
  </si>
  <si>
    <t>10380893</t>
  </si>
  <si>
    <t>MEDINA TITO ERISON JAVIER</t>
  </si>
  <si>
    <t>42867367</t>
  </si>
  <si>
    <t>MEDINA RIVERA BRENDA RODOIL</t>
  </si>
  <si>
    <t>41743539</t>
  </si>
  <si>
    <t>MEDINA MENDOZA ANA CLAUDIA</t>
  </si>
  <si>
    <t>46560806</t>
  </si>
  <si>
    <t>MEDINA HURTADO SHEILLA RAYSA</t>
  </si>
  <si>
    <t>70761874</t>
  </si>
  <si>
    <t>MEDINA HURTADO ANIBETH MASHIEL</t>
  </si>
  <si>
    <t>46143610</t>
  </si>
  <si>
    <t>ESPECIALISTA LEGAL DE SALA SENIOR</t>
  </si>
  <si>
    <t>INGENIERO DE SOFTWARE</t>
  </si>
  <si>
    <t>MAUTINO PORTUGAL MARCO ANTONIO</t>
  </si>
  <si>
    <t>45153022</t>
  </si>
  <si>
    <t>ESPECIALISTA EN MANTENIMIENTO DE SISTEMAS Y PROGRAMACION JAVA</t>
  </si>
  <si>
    <t>MASIAS RAMIREZ HECTOR ANTONIO</t>
  </si>
  <si>
    <t>00256400</t>
  </si>
  <si>
    <t>MARTINEZ CASTILLA ANGEL ALDO</t>
  </si>
  <si>
    <t>43671195</t>
  </si>
  <si>
    <t>MARTINEZ  BRAVO JADIRA DEL MILAGRO</t>
  </si>
  <si>
    <t>73700751</t>
  </si>
  <si>
    <t>MARROQUIN DEZA EDUARDO JAVIER</t>
  </si>
  <si>
    <t>08178743</t>
  </si>
  <si>
    <t>COORDINADOR DE PROYECTOS DE INFRAESTRUCTURA DE TECNOLOGIAS DE LA INFORMACION</t>
  </si>
  <si>
    <t>MARIN SANCHES GISSEL MARYLIN</t>
  </si>
  <si>
    <t>43732023</t>
  </si>
  <si>
    <t>APOYO PARA LA SUBDIRECCION DE NORMATIVIDAD</t>
  </si>
  <si>
    <t>MANRIQUE PARIONA LIA SARA</t>
  </si>
  <si>
    <t>09608560</t>
  </si>
  <si>
    <t>MANRIQUE LIZARME KARLA JANETH</t>
  </si>
  <si>
    <t>42340684</t>
  </si>
  <si>
    <t>DISEÑO PUBLICITARIO</t>
  </si>
  <si>
    <t>MAGALLANES JANAMPA SANDRA CELESTE</t>
  </si>
  <si>
    <t>70656910</t>
  </si>
  <si>
    <t>MACO PINTO MIGUEL ANGEL</t>
  </si>
  <si>
    <t>42695638</t>
  </si>
  <si>
    <t>ESPECIALISTA MEDICO OCUPACIONAL</t>
  </si>
  <si>
    <t>LUYCHO APONTE AMADEO</t>
  </si>
  <si>
    <t>46932179</t>
  </si>
  <si>
    <t>LUCANA PUCHURI LISBET ELSA</t>
  </si>
  <si>
    <t>42406360</t>
  </si>
  <si>
    <t>LICENCIADA EN TRABAJO SOCIAL</t>
  </si>
  <si>
    <t>LOZANO VASQUEZ JESSICA LILY</t>
  </si>
  <si>
    <t>40694619</t>
  </si>
  <si>
    <t>ESPECIALISTA DE BIENESTAR SOCIAL</t>
  </si>
  <si>
    <t>LOYOLA TRELLES JAVIER STEWART</t>
  </si>
  <si>
    <t>73382798</t>
  </si>
  <si>
    <t>LOPEZ ZAVALA CAROLIN MAISSEN</t>
  </si>
  <si>
    <t>41559649</t>
  </si>
  <si>
    <t>LÓPEZ SALAZAR HUGO AUGUSTO</t>
  </si>
  <si>
    <t>46455871</t>
  </si>
  <si>
    <t>ASISTENTE EN ALMACEN</t>
  </si>
  <si>
    <t>LOPEZ HUALLPA EDUARDO</t>
  </si>
  <si>
    <t>46701827</t>
  </si>
  <si>
    <t>LOPEZ GUERRERO TATIANA BERNARDINA LISBET</t>
  </si>
  <si>
    <t>45762097</t>
  </si>
  <si>
    <t>LOJA RABANAL HANS GROVER</t>
  </si>
  <si>
    <t>43774012</t>
  </si>
  <si>
    <t>COORDINADOR ALTERNO DE LA SECRETARIA DEL TRIBUNAL</t>
  </si>
  <si>
    <t>LOAYZA MOREANO MONICA BEATRIZ</t>
  </si>
  <si>
    <t>09334967</t>
  </si>
  <si>
    <t>AUDITOR SENIOR</t>
  </si>
  <si>
    <t>TITULADA</t>
  </si>
  <si>
    <t>LOAYZA MERCADO OLGA LUCIA</t>
  </si>
  <si>
    <t>70101563</t>
  </si>
  <si>
    <t>ANALISTA II - IDENTIFICACION DE RIESGOS EN CONTRATACION PUBLICA</t>
  </si>
  <si>
    <t>LOARTE RAMIREZ PATRICIA</t>
  </si>
  <si>
    <t>40885265</t>
  </si>
  <si>
    <t>ESPECIALISTA SUPERVISOR DE PROYECTOS</t>
  </si>
  <si>
    <t>LLUNCOR CHALCO ERICA ELIZABETH</t>
  </si>
  <si>
    <t>70005052</t>
  </si>
  <si>
    <t>LLIQUE GOMEZ LORENA MELISA</t>
  </si>
  <si>
    <t>47470308</t>
  </si>
  <si>
    <t>LLATAS PADILLA GHENRRY LEONARDO</t>
  </si>
  <si>
    <t>46045480</t>
  </si>
  <si>
    <t>LLANOS HERMOSILLA MARCO TULIO</t>
  </si>
  <si>
    <t>40398885</t>
  </si>
  <si>
    <t>LIÑAN GUEVARA GERRY LUIGY</t>
  </si>
  <si>
    <t>43474593</t>
  </si>
  <si>
    <t>ANALISTA EN AUDIOVISUALES</t>
  </si>
  <si>
    <t>SECRETARIADO BILINGÜE</t>
  </si>
  <si>
    <t>LEZAMETA ESCRIBENS DE NEVES MARIA DEL CARMEN</t>
  </si>
  <si>
    <t>07231955</t>
  </si>
  <si>
    <t>LEVANO LOVERA JONNY CHRISTIAN</t>
  </si>
  <si>
    <t>40056032</t>
  </si>
  <si>
    <t>LEON VELA CARLOS ENRIQUE</t>
  </si>
  <si>
    <t>41093973</t>
  </si>
  <si>
    <t>COORDINADOR DE DESARROLLO DE SISTEMAS</t>
  </si>
  <si>
    <t>LEON PIÑAS CYNTHIA ELIZABETH</t>
  </si>
  <si>
    <t>45154839</t>
  </si>
  <si>
    <t>LEON CUBAS SHIRLEY TATIANA</t>
  </si>
  <si>
    <t>42626859</t>
  </si>
  <si>
    <t>LASERNA LY JOSE LUIS</t>
  </si>
  <si>
    <t>07537940</t>
  </si>
  <si>
    <t>TECNICO EN TRAMITE DOCUMENTARIO</t>
  </si>
  <si>
    <t>LARA TUME JULIO CESAR</t>
  </si>
  <si>
    <t>09621708</t>
  </si>
  <si>
    <t>LACHIRA SULLON JAVIER</t>
  </si>
  <si>
    <t>43659135</t>
  </si>
  <si>
    <t>SECRETARIADO COMERCIAL</t>
  </si>
  <si>
    <t>KLUG MUÑOZ SIEGRIED GRETCHEN</t>
  </si>
  <si>
    <t>25464572</t>
  </si>
  <si>
    <t>JORGE GUTARRA MARIA ESTHER</t>
  </si>
  <si>
    <t>08687570</t>
  </si>
  <si>
    <t>COORDINADOR DE GESTION ADMINISTRATIVA</t>
  </si>
  <si>
    <t>JIMENEZ GALVEZ LADY DIANA</t>
  </si>
  <si>
    <t>41895473</t>
  </si>
  <si>
    <t>JAUREGUI VASQUEZ MERCEDES DEL CARMEN</t>
  </si>
  <si>
    <t>42462475</t>
  </si>
  <si>
    <t>JAUREGUI JAUREGUI GUSTAVO DAVID</t>
  </si>
  <si>
    <t>45906665</t>
  </si>
  <si>
    <t>ANALISIS DE SISTEMAS Y MODELACIÓN DE BASE DE DATOS</t>
  </si>
  <si>
    <t>JAIME PORRAS KAREN MELISSA</t>
  </si>
  <si>
    <t>70456576</t>
  </si>
  <si>
    <t>TECNICO DOCUMENTADOR DE SISTEMAS INFORMATICOS</t>
  </si>
  <si>
    <t>ISLA CHAVEZ HECTOR DANIEL</t>
  </si>
  <si>
    <t>40722180</t>
  </si>
  <si>
    <t>EXPERTO EN SUPERVISION DE PROCESOS</t>
  </si>
  <si>
    <t>IMAÑA VASQUEZ JESSICA YSABEL</t>
  </si>
  <si>
    <t>41622111</t>
  </si>
  <si>
    <t>HUILLCA HUAMAN LOURDES</t>
  </si>
  <si>
    <t>47636313</t>
  </si>
  <si>
    <t>HUERTAS SORIA MILAGROS LISETTE</t>
  </si>
  <si>
    <t>71992238</t>
  </si>
  <si>
    <t>ANALISTA EN MONITOREO Y SEGUIMIENTO</t>
  </si>
  <si>
    <t>TECNICO EN CONTABILIDAD</t>
  </si>
  <si>
    <t>HUAUYA CHIPANA CAYETANO</t>
  </si>
  <si>
    <t>07570919</t>
  </si>
  <si>
    <t>HUAROTO VARGAS ELIZABETH MILAGROS</t>
  </si>
  <si>
    <t>41361701</t>
  </si>
  <si>
    <t>HUAROTE MARIN SOLANGE ANDREA</t>
  </si>
  <si>
    <t>47901222</t>
  </si>
  <si>
    <t>HUARCAYA LEON CECILIA KATIA</t>
  </si>
  <si>
    <t>41868842</t>
  </si>
  <si>
    <t>HUARACA BRONCANO ROSARIO ISABEL</t>
  </si>
  <si>
    <t>40738971</t>
  </si>
  <si>
    <t>OPERADOR LOGISTICO</t>
  </si>
  <si>
    <t>LICENCIADO EN CIENCIAS DE LA INFORMACIÓN</t>
  </si>
  <si>
    <t>HUANCAS CHINGA MARTIN EDUARDO</t>
  </si>
  <si>
    <t>06801148</t>
  </si>
  <si>
    <t>HUAMANI MARTINEZ KAREN ROCIO</t>
  </si>
  <si>
    <t>43621944</t>
  </si>
  <si>
    <t>ANALISTA PARA LA SECRETARIA TECNICA DE PROCESOS DISCIPLINARIOS</t>
  </si>
  <si>
    <t>HUAMANI CHIRIHUANA ROSITA CINDY</t>
  </si>
  <si>
    <t>70311530</t>
  </si>
  <si>
    <t>HUAMAN YMAN LEIDY MARY</t>
  </si>
  <si>
    <t>46621328</t>
  </si>
  <si>
    <t>HUAMAN GALVAN JOAN CARLO</t>
  </si>
  <si>
    <t>10338541</t>
  </si>
  <si>
    <t>TECNICO EN DIFUSION DEL SEACE</t>
  </si>
  <si>
    <t>HOLGUIN ANCHAY WILLIAM DAVID</t>
  </si>
  <si>
    <t>72636439</t>
  </si>
  <si>
    <t>SECRETARIADO EJECUTIVO BILINGÜE</t>
  </si>
  <si>
    <t>HINOSTROZA MIRANDA MADELEINE HELEN</t>
  </si>
  <si>
    <t>43083555</t>
  </si>
  <si>
    <t>HERRERA JERI DANITZA MERCEDES</t>
  </si>
  <si>
    <t>40764199</t>
  </si>
  <si>
    <t>ASESOR LEGAL</t>
  </si>
  <si>
    <t>HERRERA CARRASCO JUAN JACOBO</t>
  </si>
  <si>
    <t>70584907</t>
  </si>
  <si>
    <t>LICENCIADA EN ECONOMIA</t>
  </si>
  <si>
    <t>HERRERA AMAYA OFELIA ALICIA</t>
  </si>
  <si>
    <t>10279501</t>
  </si>
  <si>
    <t>HERNANDEZ MUÑOZ ROMAN ALBERTO</t>
  </si>
  <si>
    <t>09370057</t>
  </si>
  <si>
    <t>PROFESIONAL EN CONTROL PREVIO</t>
  </si>
  <si>
    <t>HERMENEGILDO BURGOS ERICK BRYAN</t>
  </si>
  <si>
    <t>47519110</t>
  </si>
  <si>
    <t>HAEUSSLER VALIENTE MONIKA CHRISTINE</t>
  </si>
  <si>
    <t>09534688</t>
  </si>
  <si>
    <t>GUZMAN QUINTANA YESENIA KIM</t>
  </si>
  <si>
    <t>70947126</t>
  </si>
  <si>
    <t>GEOGRAFA</t>
  </si>
  <si>
    <t>GUZMAN KURODA MILAGROS GIULIANA</t>
  </si>
  <si>
    <t>43582316</t>
  </si>
  <si>
    <t>ESPECIALISTA EN GESTION DE RIESGOS DE DESASTRES</t>
  </si>
  <si>
    <t>GUTIERREZ QUISPE INDIRA KATIUSKA</t>
  </si>
  <si>
    <t>42369239</t>
  </si>
  <si>
    <t>GUTIERREZ MESIAS NESTOR FERNANDO</t>
  </si>
  <si>
    <t>41457322</t>
  </si>
  <si>
    <t>GUTIERREZ LOPEZ CINZIA MILAGROS</t>
  </si>
  <si>
    <t>41733702</t>
  </si>
  <si>
    <t>GUTIERREZ GUTIERREZ BRITZI FLORIBEL</t>
  </si>
  <si>
    <t>45870504</t>
  </si>
  <si>
    <t>GUTIERREZ ESPINOZA CHRIS ELAINE</t>
  </si>
  <si>
    <t>44502928</t>
  </si>
  <si>
    <t>GUTIERREZ DIESTRA MAURICIO MARTIN</t>
  </si>
  <si>
    <t>40973086</t>
  </si>
  <si>
    <t>SUPERVISOR DE GESTION DE PROYECTOS DE TI</t>
  </si>
  <si>
    <t>GUTIERREZ CASTILLO FELIX HENRY</t>
  </si>
  <si>
    <t>42102361</t>
  </si>
  <si>
    <t>PROFESIONAL EN ARCHIVOS</t>
  </si>
  <si>
    <t>GUISSA LOPEZ SUSANA GABRIELA</t>
  </si>
  <si>
    <t>40858830</t>
  </si>
  <si>
    <t>ARCHIVISTA</t>
  </si>
  <si>
    <t>GUEVARA CAJO FIORELLA ELIZABETH</t>
  </si>
  <si>
    <t>44759101</t>
  </si>
  <si>
    <t>COORDINADOR DE PRESIDENCIA EJECUTIVA</t>
  </si>
  <si>
    <t>GUERRA CARDENAS ROSA LUCIA</t>
  </si>
  <si>
    <t>71929670</t>
  </si>
  <si>
    <t>GRIJALVA PAOLI VICTOR ANTONIO</t>
  </si>
  <si>
    <t>44668981</t>
  </si>
  <si>
    <t>ABOGADO DE PROCURADURIA</t>
  </si>
  <si>
    <t>GONZALES VILLELA KARLA GIULIANA</t>
  </si>
  <si>
    <t>42084669</t>
  </si>
  <si>
    <t>GONZALES TAMARA KIMBERLY DEL ROSARIO</t>
  </si>
  <si>
    <t>71940462</t>
  </si>
  <si>
    <t>GONZALES PRADA EVELYN NIEVES</t>
  </si>
  <si>
    <t>43982697</t>
  </si>
  <si>
    <t>GONZALES LARA ORLANDO ERIK</t>
  </si>
  <si>
    <t>40683342</t>
  </si>
  <si>
    <t>GONZALES GORDILLO JESUS RUBEN</t>
  </si>
  <si>
    <t>41649785</t>
  </si>
  <si>
    <t>GOMEZ MORALES SUSAN PATRICIA</t>
  </si>
  <si>
    <t>70096195</t>
  </si>
  <si>
    <t>GOMEZ DE LA TORRE ZOLLNER ALESSANDRA PAOLA</t>
  </si>
  <si>
    <t>09994004</t>
  </si>
  <si>
    <t>GIL CRUZADO PATRICIA KATHERINE</t>
  </si>
  <si>
    <t>73148896</t>
  </si>
  <si>
    <t>ASISTENTE DE LA GESTION DE LA INCORPORACION</t>
  </si>
  <si>
    <t>GHIGGO MAQUIN ALICIA ENRIQUETA</t>
  </si>
  <si>
    <t>41776891</t>
  </si>
  <si>
    <t>ANALISTA EN REGISTROS ARBITRALES</t>
  </si>
  <si>
    <t>GASTAÑETA ROJAS MAGALY KARIN</t>
  </si>
  <si>
    <t>10806802</t>
  </si>
  <si>
    <t>GARRIDO RECALDE MARIA ALEJANDRA</t>
  </si>
  <si>
    <t>46481564</t>
  </si>
  <si>
    <t>GARCIA VICENTE BARBARA NELLY</t>
  </si>
  <si>
    <t>46068243</t>
  </si>
  <si>
    <t>ESPECIALISTA EN IDENTIFICACION DE RIESGOS EN CONTRATACIONES DIRECTAS Y SUPUESTOS EXCLUIDOS</t>
  </si>
  <si>
    <t>GARCIA ORTIZ CINDY CAROL</t>
  </si>
  <si>
    <t>45894992</t>
  </si>
  <si>
    <t>ANALISTA I DE PLANEAMIENTO</t>
  </si>
  <si>
    <t>GARCIA LLAMOCA MILTON ELVIS</t>
  </si>
  <si>
    <t>32973086</t>
  </si>
  <si>
    <t>ARQUITECTO DE SOFTWARE</t>
  </si>
  <si>
    <t>GARCIA GONZALES YADIR ALBERTO</t>
  </si>
  <si>
    <t>46788395</t>
  </si>
  <si>
    <t>GARCIA GARAY VERUSKA NICOL</t>
  </si>
  <si>
    <t>71918384</t>
  </si>
  <si>
    <t>GARCIA ESPINO ROSA EMILLY</t>
  </si>
  <si>
    <t>45323165</t>
  </si>
  <si>
    <t>GARAY MORALES FRANKLIN WILLIAMS</t>
  </si>
  <si>
    <t>45464037</t>
  </si>
  <si>
    <t>FLORIAN MEDINA DANIEL FERNANDO</t>
  </si>
  <si>
    <t>42067128</t>
  </si>
  <si>
    <t>PROFESIONAL - ESPECIALISTA EN ATENCION</t>
  </si>
  <si>
    <t>FLORES VARGAS BRYAN ROLAND</t>
  </si>
  <si>
    <t>70005191</t>
  </si>
  <si>
    <t>ANALISTA EN REGISTRO DE BIENES Y SERVICIOS</t>
  </si>
  <si>
    <t>FLORES VARA JHONEL JINEZ</t>
  </si>
  <si>
    <t>40044231</t>
  </si>
  <si>
    <t>FLORES RODRIGUEZ LUIS JOSE</t>
  </si>
  <si>
    <t>42152889</t>
  </si>
  <si>
    <t>FLORES NAVARRO ANTENOR</t>
  </si>
  <si>
    <t>72691329</t>
  </si>
  <si>
    <t>FLORES LOZANO NATALY</t>
  </si>
  <si>
    <t>09556633</t>
  </si>
  <si>
    <t>FLORES HUANUCO ROMELIA ROSALINA</t>
  </si>
  <si>
    <t>44831978</t>
  </si>
  <si>
    <t>FLORES FLORES LEANDRO JAMIN</t>
  </si>
  <si>
    <t>72206631</t>
  </si>
  <si>
    <t>FLORES BALLESTEROS DILMA YESENIA</t>
  </si>
  <si>
    <t>46906273</t>
  </si>
  <si>
    <t>FIGUEROA TORRES HECTOR FORTUNATO</t>
  </si>
  <si>
    <t>32046446</t>
  </si>
  <si>
    <t>OPERADOR LOGISTICO - ESTUDIO DE MERCADO</t>
  </si>
  <si>
    <t>FIGUEROA CHAVEZ JOCELYNE</t>
  </si>
  <si>
    <t>70670920</t>
  </si>
  <si>
    <t>FIGUEROA ARROYO ANA CLAUDIA</t>
  </si>
  <si>
    <t>70771409</t>
  </si>
  <si>
    <t>ESPECIALISTA EN GESTION ADMINISTRATIVA</t>
  </si>
  <si>
    <t>FERRO CANTURINI NADIA LORENA</t>
  </si>
  <si>
    <t>70445095</t>
  </si>
  <si>
    <t>FERNANDEZ RAMIREZ AMICK LINCOLN</t>
  </si>
  <si>
    <t>45325780</t>
  </si>
  <si>
    <t>FERNANDEZ MARTINEZ KATERIN PAMELA</t>
  </si>
  <si>
    <t>44547125</t>
  </si>
  <si>
    <t>FERNANDEZ GUTIERREZ CESAR LUIS</t>
  </si>
  <si>
    <t>45934743</t>
  </si>
  <si>
    <t>FERNANDEZ GAVIDIA MARIELENA</t>
  </si>
  <si>
    <t>70507451</t>
  </si>
  <si>
    <t>FERNANDEZ DIAZ RONALD OMAR</t>
  </si>
  <si>
    <t>47592537</t>
  </si>
  <si>
    <t>FALLA BURGA YESICA JULIANA</t>
  </si>
  <si>
    <t>07482606</t>
  </si>
  <si>
    <t>FALEN LLONTOP MARIA LUISA</t>
  </si>
  <si>
    <t>44671269</t>
  </si>
  <si>
    <t>FALCON GIRON GIOVANNA AURIA</t>
  </si>
  <si>
    <t>46424294</t>
  </si>
  <si>
    <t>FACUNDO PEÑA ANA</t>
  </si>
  <si>
    <t>40373158</t>
  </si>
  <si>
    <t>FACHING LOJA MARLENE</t>
  </si>
  <si>
    <t>00105337</t>
  </si>
  <si>
    <t>ESPECIALISTA I EN TESORERIA</t>
  </si>
  <si>
    <t>ESTEVES MOLINA LESLY MADAI</t>
  </si>
  <si>
    <t>40860697</t>
  </si>
  <si>
    <t>ESPECIALISTA EN CONSULTAS SEACE Y RNP</t>
  </si>
  <si>
    <t>ESPINOZA SAUCEDO JUAN MIGUEL</t>
  </si>
  <si>
    <t>02896178</t>
  </si>
  <si>
    <t>OFICIAL DE SEGURIDAD DE LA INFORMACION</t>
  </si>
  <si>
    <t>ESPINOZA EGOAVIL ERIKA LETICIA</t>
  </si>
  <si>
    <t>45592377</t>
  </si>
  <si>
    <t>ESPINOZA AGUIRRE ROSARIO ELOISA</t>
  </si>
  <si>
    <t>45642317</t>
  </si>
  <si>
    <t xml:space="preserve">LICENCIADA </t>
  </si>
  <si>
    <t>ESPINOZA AGUIRRE MAYRA MARIELA</t>
  </si>
  <si>
    <t>47219174</t>
  </si>
  <si>
    <t>ESPICHAN SANCHEZ FELIX EDUARDO</t>
  </si>
  <si>
    <t>41661850</t>
  </si>
  <si>
    <t>ANALISTA DE SOPORTE A LOS USUARIOS DEL SEACE</t>
  </si>
  <si>
    <t>ESLAVA MORALES PERCY ANTONIO</t>
  </si>
  <si>
    <t>46245513</t>
  </si>
  <si>
    <t>ELIAS HORNES HARWIN ANTONY</t>
  </si>
  <si>
    <t>25773659</t>
  </si>
  <si>
    <t>ESPECIALISTA SENIOR EN CONSULTA SOBRE LA NORMATIVA DE CONTRATACION PUBLICA</t>
  </si>
  <si>
    <t>INGENIERIA ELECTRONICO</t>
  </si>
  <si>
    <t>DUEÑAS GREGORIO LUIS ALBERTO</t>
  </si>
  <si>
    <t>09290553</t>
  </si>
  <si>
    <t>PROFESIONAL - ADMINISTRADOR DE REDES Y SEGURIDAD</t>
  </si>
  <si>
    <t>DONGO QUIJANDRIA JUAN CARLOS JUNIORS</t>
  </si>
  <si>
    <t>72968354</t>
  </si>
  <si>
    <t>DIAZ RODRIGUEZ PAUL RICARDO</t>
  </si>
  <si>
    <t>41794553</t>
  </si>
  <si>
    <t>DELGADO ANGASPILCO JOSE ILTER</t>
  </si>
  <si>
    <t>73533899</t>
  </si>
  <si>
    <t>DEL AGUILA SANCHEZ JENNER</t>
  </si>
  <si>
    <t>47121660</t>
  </si>
  <si>
    <t>DE LA CRUZ QUIROZ JHONY ENRIQUE</t>
  </si>
  <si>
    <t>45028043</t>
  </si>
  <si>
    <t>DAVILA CERVERA KIARA MILENA</t>
  </si>
  <si>
    <t>70089857</t>
  </si>
  <si>
    <t xml:space="preserve">SECRETARIA </t>
  </si>
  <si>
    <t>DAMIAN NAVIO MARILUZ</t>
  </si>
  <si>
    <t>10021648</t>
  </si>
  <si>
    <t>CUTIPA LAQUI RONALD MARIO</t>
  </si>
  <si>
    <t>42990796</t>
  </si>
  <si>
    <t>CUSI ESCALANTE BERNARDINO</t>
  </si>
  <si>
    <t>07210063</t>
  </si>
  <si>
    <t>CONSERJE</t>
  </si>
  <si>
    <t>EGRESADO (A) PROFESIONAL TECNICO (A)</t>
  </si>
  <si>
    <t>CUEVAS PILLMAN JOSE ROOSVELT</t>
  </si>
  <si>
    <t>46091857</t>
  </si>
  <si>
    <t>LICENCIADA EN ADMINISTRACIÓN DE NEGOCIOS</t>
  </si>
  <si>
    <t>CUENCA RIVERA SAIDA GUISSELA</t>
  </si>
  <si>
    <t>42947591</t>
  </si>
  <si>
    <t>TECNICO ADMINISTRATIVO</t>
  </si>
  <si>
    <t>CUELA ALIAGA JESSICA YSABEL</t>
  </si>
  <si>
    <t>70240738</t>
  </si>
  <si>
    <t>LICENCIADA EN ARTES CON MENCION EN DISEÑO GRAFICO</t>
  </si>
  <si>
    <t>CUBA PALACIOS LEANDRA HAYDEE</t>
  </si>
  <si>
    <t>41749238</t>
  </si>
  <si>
    <t>DISEÑADOR UX/UI</t>
  </si>
  <si>
    <t>CRISOSTOMO PEREZ JOSE NILTON</t>
  </si>
  <si>
    <t>42444832</t>
  </si>
  <si>
    <t>COYCO VEGA VANESSA PAOLA</t>
  </si>
  <si>
    <t>41331703</t>
  </si>
  <si>
    <t>COTRINA LLAMOCCA ROBERTO</t>
  </si>
  <si>
    <t>44215502</t>
  </si>
  <si>
    <t>AUXILIAR PARA LA ATENCION DE ADMINISTRADOS</t>
  </si>
  <si>
    <t>CORRO PORTELLA LINDER MAYCOL</t>
  </si>
  <si>
    <t>41903729</t>
  </si>
  <si>
    <t>ESPECIALISTA EN INTELIGENCIA DE NEGOCIOS</t>
  </si>
  <si>
    <t>CORREA SOTOMAYOR ABEL</t>
  </si>
  <si>
    <t>40987300</t>
  </si>
  <si>
    <t>CORONEL DIAZ NELSON</t>
  </si>
  <si>
    <t>47746989</t>
  </si>
  <si>
    <t>CORAL LUNA MARCO ANTONIO</t>
  </si>
  <si>
    <t>40123242</t>
  </si>
  <si>
    <t>ADMINISTRACIÓN Y SISTEMAS</t>
  </si>
  <si>
    <t>CONTRERAS RAMIREZ MADAY ELENISA</t>
  </si>
  <si>
    <t>70051333</t>
  </si>
  <si>
    <t>AUXILIAR EN CAJA CENTRAL</t>
  </si>
  <si>
    <t>CONDORI LUCA LUZ MARINA</t>
  </si>
  <si>
    <t>45924225</t>
  </si>
  <si>
    <t>CONDEZO VILLODAS JONATHAN ADDERLY</t>
  </si>
  <si>
    <t>45205674</t>
  </si>
  <si>
    <t>CONCEPCION GARCIA LINCOL MAO</t>
  </si>
  <si>
    <t>46895542</t>
  </si>
  <si>
    <t>CHUMPITAZ CUSTODIO AMANDA ZORAYDA</t>
  </si>
  <si>
    <t>10764384</t>
  </si>
  <si>
    <t>SUPERVISOR INSTRUCTOR</t>
  </si>
  <si>
    <t>CHECA CARO CLAUDIA ISABEL</t>
  </si>
  <si>
    <t>40613324</t>
  </si>
  <si>
    <t>CHAVEZ VENTURA JHONATAN OMAR</t>
  </si>
  <si>
    <t>43546434</t>
  </si>
  <si>
    <t>ANALISTA EN REDES SOCIALES</t>
  </si>
  <si>
    <t>CHAVEZ SALDAÑA MARÍA ELENA</t>
  </si>
  <si>
    <t>70469660</t>
  </si>
  <si>
    <t>CHAVEZ ROJAS ANA OLINDA</t>
  </si>
  <si>
    <t>21555848</t>
  </si>
  <si>
    <t>RESPONSABLE DE OFICINA DESCONCENTRADA ICA</t>
  </si>
  <si>
    <t>BACHILLER EN ADMINISTRACION</t>
  </si>
  <si>
    <t>CHAVEZ GIL EVA ELIZABETH</t>
  </si>
  <si>
    <t>43692002</t>
  </si>
  <si>
    <t>TECNICO ADMINISTRATIVO EN MESA DE PARTES</t>
  </si>
  <si>
    <t>CHAVEZ CARDENAS CARLOS ADRIAN</t>
  </si>
  <si>
    <t>43500356</t>
  </si>
  <si>
    <t>CHATA CCALLO WALTER JUAN</t>
  </si>
  <si>
    <t>42963421</t>
  </si>
  <si>
    <t>CHANG ALVARADO MARIA MERCEDES</t>
  </si>
  <si>
    <t>41260651</t>
  </si>
  <si>
    <t>CHAMOCHUMBI CHERRE CARLOS ERNESTO</t>
  </si>
  <si>
    <t>42650606</t>
  </si>
  <si>
    <t>CHAFLOQUE BALLENA JUAN MANUEL</t>
  </si>
  <si>
    <t>47216741</t>
  </si>
  <si>
    <t>ANALISTA I</t>
  </si>
  <si>
    <t>CHACHAYMA MAMANI PAOLA AGREPINA</t>
  </si>
  <si>
    <t>46431514</t>
  </si>
  <si>
    <t>CEVEDON HERRERA MARCELA NICOLE</t>
  </si>
  <si>
    <t>76284674</t>
  </si>
  <si>
    <t>TUTLADO</t>
  </si>
  <si>
    <t>CERON SALDAÑA SANTIAGO</t>
  </si>
  <si>
    <t>47473020</t>
  </si>
  <si>
    <t>CERF SORIANO CHRISTOPHER HERNAN</t>
  </si>
  <si>
    <t>43616168</t>
  </si>
  <si>
    <t>ANALISTA DE ADMINISTRACION DE PERSONAS</t>
  </si>
  <si>
    <t>CERDA GOMEZ JUAN EDWARS</t>
  </si>
  <si>
    <t>43322980</t>
  </si>
  <si>
    <t>ESPECIALISTA EN INTEGRACION</t>
  </si>
  <si>
    <t>CERAS PEDRAJAS REYNALDO IVAN</t>
  </si>
  <si>
    <t>40709805</t>
  </si>
  <si>
    <t>CAVIEDES PARICAHUA MILAGROS GLORIA</t>
  </si>
  <si>
    <t>45638793</t>
  </si>
  <si>
    <t>CAUSSO FIGUEROA SERGIO ARNALDO</t>
  </si>
  <si>
    <t>41364924</t>
  </si>
  <si>
    <t>CASTRO HERRERA ANTONIO GABRIEL</t>
  </si>
  <si>
    <t>70253089</t>
  </si>
  <si>
    <t>CASTILLO TICONA ALEX MARIO</t>
  </si>
  <si>
    <t>44238330</t>
  </si>
  <si>
    <t>CASTILLO PROCHAZKA CAROLINA ELISA</t>
  </si>
  <si>
    <t>42564460</t>
  </si>
  <si>
    <t>CASTELLANOS CALLAO PATRICIA JOANNA</t>
  </si>
  <si>
    <t>42558965</t>
  </si>
  <si>
    <t>CASTAÑEDA ROJAS CLAUDIA FIORELLA</t>
  </si>
  <si>
    <t>40448087</t>
  </si>
  <si>
    <t>CASTAÑEDA CENTURION JORGE ISAAC</t>
  </si>
  <si>
    <t>32942891</t>
  </si>
  <si>
    <t>CASTAÑEDA CABANILLAS ANTONIO STALIN</t>
  </si>
  <si>
    <t>45369768</t>
  </si>
  <si>
    <t>CASARIEGO PALOMINO LUIS ANTONIO</t>
  </si>
  <si>
    <t>45692685</t>
  </si>
  <si>
    <t>CASANOVA VILELA IBSEN JUAN</t>
  </si>
  <si>
    <t>45359515</t>
  </si>
  <si>
    <t>CARRILLO JAUREGUI VICENTE SATURNINO</t>
  </si>
  <si>
    <t>06047671</t>
  </si>
  <si>
    <t>CARRILLO JARA JUAN CARLOS</t>
  </si>
  <si>
    <t>45333005</t>
  </si>
  <si>
    <t>ESPECIALISTA EN ARQUITECTURA Y PROGRAMACION</t>
  </si>
  <si>
    <t>CARREÑO VERA FRANCISCO ABEL</t>
  </si>
  <si>
    <t>41554544</t>
  </si>
  <si>
    <t>CARREÑO ARANDA DE ZAVALA MARIA ROXANA</t>
  </si>
  <si>
    <t>10721050</t>
  </si>
  <si>
    <t>CARRANZA VASQUEZ SHEYLA RAQUEL</t>
  </si>
  <si>
    <t>46091998</t>
  </si>
  <si>
    <t>REPARACION DE MICROCOMPUTADORAS</t>
  </si>
  <si>
    <t>CARRANZA MEDRANO AUGUSTO MARTIN</t>
  </si>
  <si>
    <t>07748346</t>
  </si>
  <si>
    <t>NOTIFICADOR</t>
  </si>
  <si>
    <t>CARPIO LAJO LINDA HEIDY</t>
  </si>
  <si>
    <t>46613000</t>
  </si>
  <si>
    <t>CARNERO ALVINAGORTA ALEXIS OMAR</t>
  </si>
  <si>
    <t>40037162</t>
  </si>
  <si>
    <t>CARDICEL FUENTES INDIRA ISABEL</t>
  </si>
  <si>
    <t>70265854</t>
  </si>
  <si>
    <t>CARDENAS VASCONES LUIS HERNAN</t>
  </si>
  <si>
    <t>06766501</t>
  </si>
  <si>
    <t>CARBAJAL ALVARADO SOLEDAD CLAUDIA</t>
  </si>
  <si>
    <t>45027322</t>
  </si>
  <si>
    <t>CANTO EGOAVIL JEAN FRANCO</t>
  </si>
  <si>
    <t>46630421</t>
  </si>
  <si>
    <t>CANCHUCAJA RUIZ KATHERIN SOFIA</t>
  </si>
  <si>
    <t>71230324</t>
  </si>
  <si>
    <t>CANALES FLORES JOSE RICARDO</t>
  </si>
  <si>
    <t>44977141</t>
  </si>
  <si>
    <t>CAMARENA MAYTA ROSARIO CONSUELO</t>
  </si>
  <si>
    <t>76064388</t>
  </si>
  <si>
    <t>CALIZAYA VILLANUEVA KATHERINE</t>
  </si>
  <si>
    <t>43034167</t>
  </si>
  <si>
    <t>CALDERON VIGO VILMA JACQUELINE</t>
  </si>
  <si>
    <t>07273210</t>
  </si>
  <si>
    <t>CALDAS MAGUIÑA JOSEPH JORGE</t>
  </si>
  <si>
    <t>45078787</t>
  </si>
  <si>
    <t>CACERES TITO YOHNSTON</t>
  </si>
  <si>
    <t>44564446</t>
  </si>
  <si>
    <t>CACERES TAFUR EDITH ESTHER</t>
  </si>
  <si>
    <t>71200827</t>
  </si>
  <si>
    <t>ASISTENTE EN CONTROL DE CALIDAD</t>
  </si>
  <si>
    <t>CACERES PACHECO ANGELA MARIA</t>
  </si>
  <si>
    <t>43236848</t>
  </si>
  <si>
    <t>CABRERA MELO JORGE LUIS</t>
  </si>
  <si>
    <t>41833364</t>
  </si>
  <si>
    <t>CABALLERO HERNANDEZ MARIA JESUS</t>
  </si>
  <si>
    <t>70064679</t>
  </si>
  <si>
    <t>BUSTAMANTE TRELLES FRANCO PAOLO</t>
  </si>
  <si>
    <t>46038586</t>
  </si>
  <si>
    <t>ASISTENTE DE CONTENIDOS WEB</t>
  </si>
  <si>
    <t>BUSTAMANTE BARRETO KARMEN GIULIANNA</t>
  </si>
  <si>
    <t>47172207</t>
  </si>
  <si>
    <t>BURMESTER CORTIJO CLAUDIA MARIA</t>
  </si>
  <si>
    <t>18010890</t>
  </si>
  <si>
    <t>BRAVO MORI MELISSA OLENKA</t>
  </si>
  <si>
    <t>70240396</t>
  </si>
  <si>
    <t xml:space="preserve">DERECHO Y CIENCIAS POLITICAS </t>
  </si>
  <si>
    <t>BRAVO MENDOZA MIGUEL ELIAS</t>
  </si>
  <si>
    <t>46912629</t>
  </si>
  <si>
    <t>BONIFACIO GUERRA JUAN CARLOS</t>
  </si>
  <si>
    <t>46513071</t>
  </si>
  <si>
    <t>ANALISTA PROGRAMADOR EN JAVA Y ANGULAR</t>
  </si>
  <si>
    <t>BLAS VELASQUEZ JENNY MARIA</t>
  </si>
  <si>
    <t>40491666</t>
  </si>
  <si>
    <t>BEZADA PINILLOS ANDREA DEL CARMEN HAYDÉE</t>
  </si>
  <si>
    <t>70025132</t>
  </si>
  <si>
    <t>BERNAL QUINECHE MARIELA BEATRIZ</t>
  </si>
  <si>
    <t>06804248</t>
  </si>
  <si>
    <t>BELLIDO POMAHUALLCA EVELIN CLAUDIA</t>
  </si>
  <si>
    <t>44122882</t>
  </si>
  <si>
    <t>PERIODISMO AUDIOVISUAL</t>
  </si>
  <si>
    <t>BELLIDO CAÑOTE AMBAR CRISTINA</t>
  </si>
  <si>
    <t>40743531</t>
  </si>
  <si>
    <t>BEDRILLANA BAUTISTA JORGE LUIS</t>
  </si>
  <si>
    <t>45382538</t>
  </si>
  <si>
    <t>BAZAN BRANDAN OLINDA MARCELINA</t>
  </si>
  <si>
    <t>45430850</t>
  </si>
  <si>
    <t>BAYLON ROJAS ISELA FLOR</t>
  </si>
  <si>
    <t>42029082</t>
  </si>
  <si>
    <t>BAUTISTA ALZAMORA ELBIS WILLIAN</t>
  </si>
  <si>
    <t>16664114</t>
  </si>
  <si>
    <t>BARRETO MINAYA LISSET MAYUMI</t>
  </si>
  <si>
    <t>72219115</t>
  </si>
  <si>
    <t>BARREDA LECCA YOLANDA FANNY</t>
  </si>
  <si>
    <t>40057109</t>
  </si>
  <si>
    <t>BARRAZA JAUREGUI JUDITH MAGALI</t>
  </si>
  <si>
    <t>40716367</t>
  </si>
  <si>
    <t>BARDALES FERNANDEZ YADIRA SLYT</t>
  </si>
  <si>
    <t>47136593</t>
  </si>
  <si>
    <t>BARBARON HUAMAN KAREN ABIGAIL</t>
  </si>
  <si>
    <t>46898648</t>
  </si>
  <si>
    <t>ASISTENTE EN SEGUIMIENTO Y EVALUACION</t>
  </si>
  <si>
    <t>ESTUDIANTE UNIVERSITARIO(A)</t>
  </si>
  <si>
    <t>BARBA VIZQUERRA RAFAEL MARTIN</t>
  </si>
  <si>
    <t>40232431</t>
  </si>
  <si>
    <t>BALAREZO CALLIRGOS SOMAIRA FIORELLA</t>
  </si>
  <si>
    <t>70436556</t>
  </si>
  <si>
    <t>BABILONIA GOMEZ MARSILIA IRENIA</t>
  </si>
  <si>
    <t>70930985</t>
  </si>
  <si>
    <t>AYQUIPA ALTAMIRANO DIRMA</t>
  </si>
  <si>
    <t>46755960</t>
  </si>
  <si>
    <t>AUCARURI QUISPE FERNANDO GERSON</t>
  </si>
  <si>
    <t>42819570</t>
  </si>
  <si>
    <t>ATO MARTINEZ LUIS ALBERTO</t>
  </si>
  <si>
    <t>72206712</t>
  </si>
  <si>
    <t>ARTEAGA AMAYA LUIS ANGEL</t>
  </si>
  <si>
    <t>45874232</t>
  </si>
  <si>
    <t>LICENCIADO EN ADMINISTRACIÓN Y NEGOCIOS INTERNACIONALES</t>
  </si>
  <si>
    <t>ARROYO CORTEZ JHORDI</t>
  </si>
  <si>
    <t>73606785</t>
  </si>
  <si>
    <t>ARRIBASPLATA FERNANDEZ GILMER ALEXANDER</t>
  </si>
  <si>
    <t>43753306</t>
  </si>
  <si>
    <t>DERECHO CORPORATIVO</t>
  </si>
  <si>
    <t>ARMAS SALAS ELIZABETH YOVANA</t>
  </si>
  <si>
    <t>09608826</t>
  </si>
  <si>
    <t>LICENCIADA EN TURISMO Y HOTELERIA</t>
  </si>
  <si>
    <t>ARMAS LOARTE MARIEL</t>
  </si>
  <si>
    <t>43208137</t>
  </si>
  <si>
    <t>ARIAS ASCENCIO PAOLA JENNIFER</t>
  </si>
  <si>
    <t>10755336</t>
  </si>
  <si>
    <t>ARENAS CABRERA PEDRO MANUEL</t>
  </si>
  <si>
    <t>09278205</t>
  </si>
  <si>
    <t>ARANCIVIA HURTADO JUAN CARLOS</t>
  </si>
  <si>
    <t>09530763</t>
  </si>
  <si>
    <t>ARAMBULO AQUIJES JUAN JOSE</t>
  </si>
  <si>
    <t>42263504</t>
  </si>
  <si>
    <t>ESPECIALISTA EN IMPLEMENTACION DE INNOVACION TECNOLOGICA</t>
  </si>
  <si>
    <t>APONTE SARANGO MARIA KUSY</t>
  </si>
  <si>
    <t>45752319</t>
  </si>
  <si>
    <t>ASESORA</t>
  </si>
  <si>
    <t>APONTE RIOS ELVIS ALEXANDER</t>
  </si>
  <si>
    <t>40082614</t>
  </si>
  <si>
    <t>APAZA TURPO PETER YASMANI</t>
  </si>
  <si>
    <t>43806376</t>
  </si>
  <si>
    <t>APAZA QUISPE ZULECA MERCEDES</t>
  </si>
  <si>
    <t>42941043</t>
  </si>
  <si>
    <t>APAZA MIRANDA HERNAN JAIME</t>
  </si>
  <si>
    <t>01335555</t>
  </si>
  <si>
    <t>ALVAREZ RAMOS LIZ AURORA</t>
  </si>
  <si>
    <t>44422552</t>
  </si>
  <si>
    <t>COORDINADORA DE INNOVACION Y DESARROLLO</t>
  </si>
  <si>
    <t>ALVAREZ CHUQUILLANQUI ROY NICK</t>
  </si>
  <si>
    <t>42394273</t>
  </si>
  <si>
    <t>ADMINISTRACION Y NEGOCIOS INTERNACIONALES</t>
  </si>
  <si>
    <t>ALVARADO VALVERDE  JANELL FIORELLA</t>
  </si>
  <si>
    <t>71406171</t>
  </si>
  <si>
    <t>ALVARADO TAMAYO ABRAHAM HANABI</t>
  </si>
  <si>
    <t>46456540</t>
  </si>
  <si>
    <t>ALVARADO ROMERO FIDEL SAMUEL</t>
  </si>
  <si>
    <t>41934377</t>
  </si>
  <si>
    <t>ALVARADO AMBROSIO ANTONIA PAULA</t>
  </si>
  <si>
    <t>74986154</t>
  </si>
  <si>
    <t>ALFARO PERALTA PATRICIA SONIA</t>
  </si>
  <si>
    <t>40230904</t>
  </si>
  <si>
    <t>ESPECIALISTA DE SOPORTE A LOS USUARIOS DEL SEACE</t>
  </si>
  <si>
    <t>ALCALA RAMOS MOISES AGUSTIN</t>
  </si>
  <si>
    <t>47618898</t>
  </si>
  <si>
    <t>LICENCIADA EN ADMINISTRACION Y GESTION DE EMPRESAS</t>
  </si>
  <si>
    <t>ALBINAGORTA ORE MARIA TERESA</t>
  </si>
  <si>
    <t>09565325</t>
  </si>
  <si>
    <t>ALARCON SAMAME JORGE EDUARDO</t>
  </si>
  <si>
    <t>74067671</t>
  </si>
  <si>
    <t>ALARCON SAAVEDRA DENIA AZUCENA</t>
  </si>
  <si>
    <t>46600100</t>
  </si>
  <si>
    <t>LICENCIADO EN HISTORIA</t>
  </si>
  <si>
    <t>ALARCON PACOTAYPE DANNYS</t>
  </si>
  <si>
    <t>41438971</t>
  </si>
  <si>
    <t>ESPECIALISTA EN ARCHIVO</t>
  </si>
  <si>
    <t>CIENCIAS INGENIERIA DE MINAS</t>
  </si>
  <si>
    <t>ALANYA CASQUERO DANIEL VICTOR</t>
  </si>
  <si>
    <t>46437409</t>
  </si>
  <si>
    <t>AGUIRRE LINARES CELESTE EMPERATRIZ</t>
  </si>
  <si>
    <t>44444597</t>
  </si>
  <si>
    <t>AGUIRRE ARANA MICHAEL</t>
  </si>
  <si>
    <t>41341116</t>
  </si>
  <si>
    <t>AGUILAR RODRIGUEZ CECILIA YAQUELINE</t>
  </si>
  <si>
    <t>29424630</t>
  </si>
  <si>
    <t>AGUILAR BERNABÉ ROBERTO JESÚS</t>
  </si>
  <si>
    <t>47440932</t>
  </si>
  <si>
    <t>ESPECIALISTA DE ARQUITECTURA DE SOFTWARE</t>
  </si>
  <si>
    <t>ARCHIVISTICA Y GESTION DOCUMENTAL</t>
  </si>
  <si>
    <t>AGUILAR ANDRADE MONICA KAREN</t>
  </si>
  <si>
    <t>10585765</t>
  </si>
  <si>
    <t>ESPECIALISTA EN ARCHIVISTICA Y GESTION DOCUMENTAL</t>
  </si>
  <si>
    <t>ACUÑA FELIX JEAN PIERRE</t>
  </si>
  <si>
    <t>71834284</t>
  </si>
  <si>
    <t>CONTROL DE MAQUINAS Y PROCESOS INDUSTRIALES</t>
  </si>
  <si>
    <t>ACOSTA ROJAS EDGAR JESUS</t>
  </si>
  <si>
    <t>45454025</t>
  </si>
  <si>
    <t>ACHANCCARAY DIAZ SAUL PEDRO</t>
  </si>
  <si>
    <t>40672150</t>
  </si>
  <si>
    <t>ESPECIALISTA EN SEGURIDAD DE APLICACIONES Y BASE DATOS</t>
  </si>
  <si>
    <t>ACEVEDO RICSE JESSICA JAHANY</t>
  </si>
  <si>
    <t>40960117</t>
  </si>
  <si>
    <t>ANALISTA PROGRAMADOR SENIOR ESPECIALIZADO EN JAVA</t>
  </si>
  <si>
    <t>ABARCA GUEVARA LUIS VLADIMIR</t>
  </si>
  <si>
    <t>46605170</t>
  </si>
  <si>
    <t>ABAD CASTRO DANNY ROBERT</t>
  </si>
  <si>
    <t>41568341</t>
  </si>
  <si>
    <t>TITULO PROFESIONAL</t>
  </si>
  <si>
    <t>CAVERO GOYENECHE JAVIER ARTURO</t>
  </si>
  <si>
    <t>09672377</t>
  </si>
  <si>
    <t>DIRECTOR DEL SEACE</t>
  </si>
  <si>
    <t>PAC</t>
  </si>
  <si>
    <t>PRUDENCIO GAMIO SOFIA  MILAGROS</t>
  </si>
  <si>
    <t>PRESIDENTE EJECUTIVO</t>
  </si>
  <si>
    <t>(*AL 30 DE JUNIO 2021)</t>
  </si>
  <si>
    <t>TÍTULO PROFESIONAL</t>
  </si>
  <si>
    <t>CIENCIAS DE LA COMUNICACION</t>
  </si>
  <si>
    <t>ZUBIETA SARMIENTO, MELANIE</t>
  </si>
  <si>
    <t>47024857</t>
  </si>
  <si>
    <t>PROFESIONAL II</t>
  </si>
  <si>
    <t>001-1274: SUPERINTENDECIA DEL MERCADO DE VALORES - SMV</t>
  </si>
  <si>
    <t>INGENIERIA DE SISTEMAS DE INFORMACION</t>
  </si>
  <si>
    <t>ZEGARRA LIVIA, LESLY CAROLINA</t>
  </si>
  <si>
    <t>47486218</t>
  </si>
  <si>
    <t>ZAVALA RIVERA, CARMEN HAYDEE</t>
  </si>
  <si>
    <t>09647948</t>
  </si>
  <si>
    <t>PROFESIONAL IV</t>
  </si>
  <si>
    <t>2</t>
  </si>
  <si>
    <t>INGENIERIA DE COMPUTACION SISTEMAS Y</t>
  </si>
  <si>
    <t>ZARABIA LOAIZA, KEVIN JOSMER</t>
  </si>
  <si>
    <t>47238583</t>
  </si>
  <si>
    <t>ZAMUDIO GONZALES, JUAN DAVID</t>
  </si>
  <si>
    <t>07231666</t>
  </si>
  <si>
    <t>ADMINISTRADOR DE OPERACIONES</t>
  </si>
  <si>
    <t xml:space="preserve">DERECHO </t>
  </si>
  <si>
    <t>ZAMORA BARBOZA, ROSARIO DE MARIA</t>
  </si>
  <si>
    <t>43757098</t>
  </si>
  <si>
    <t>ABOGADO III</t>
  </si>
  <si>
    <t>ZAMBRANO PORRAS, MARCO ANTONIO</t>
  </si>
  <si>
    <t>70439160</t>
  </si>
  <si>
    <t>ABOGADO II</t>
  </si>
  <si>
    <t>YUNTUL ALVAREZ, BRYAN SEGUNDO</t>
  </si>
  <si>
    <t>46989779</t>
  </si>
  <si>
    <t>YABAR VIGGIO, DIEGO YHERY</t>
  </si>
  <si>
    <t>72902824</t>
  </si>
  <si>
    <t>PROFESIONAL I</t>
  </si>
  <si>
    <t>VILLEGAS NAVARRETE, JORGE EVERARDO LOREN</t>
  </si>
  <si>
    <t>09676260</t>
  </si>
  <si>
    <t>ABOGADO IV</t>
  </si>
  <si>
    <t>VILLACORTA ANTON, ELSA YDANIA</t>
  </si>
  <si>
    <t>08067486</t>
  </si>
  <si>
    <t>VIDAL ALVAREZ, NATHALIE EMMY</t>
  </si>
  <si>
    <t>47642043</t>
  </si>
  <si>
    <t>VENTURA CHUQUISUTA, MAGALY DEYSI</t>
  </si>
  <si>
    <t>40614915</t>
  </si>
  <si>
    <t>VELASQUEZ ROJAS, SARA VICTORIA</t>
  </si>
  <si>
    <t>43313983</t>
  </si>
  <si>
    <t>TÉCNICO</t>
  </si>
  <si>
    <t xml:space="preserve">SECRETARIADO EJECUTIVO </t>
  </si>
  <si>
    <t>VELASQUEZ OROZCO, LIZ YASMIN</t>
  </si>
  <si>
    <t>48595313</t>
  </si>
  <si>
    <t>VARGAS VALLADOLID, KATHYA ANGELYCA</t>
  </si>
  <si>
    <t>45969275</t>
  </si>
  <si>
    <t>VALENCIA MARCHENA, ERNESTO NINEL</t>
  </si>
  <si>
    <t>42514420</t>
  </si>
  <si>
    <t>VALDIVIA SALAZAR, WILLIAMS ARTURO</t>
  </si>
  <si>
    <t>70441375</t>
  </si>
  <si>
    <t>ABOGADO I</t>
  </si>
  <si>
    <t>TULLUME COBOS, ABEL</t>
  </si>
  <si>
    <t>72812977</t>
  </si>
  <si>
    <t>TRAMONTANA TOCTO, ROXANA HELENA</t>
  </si>
  <si>
    <t>45233048</t>
  </si>
  <si>
    <t>TORRES AZCUE, CHRISTOPHER ANDRES</t>
  </si>
  <si>
    <t>75534449</t>
  </si>
  <si>
    <t>TAVARA VILCHEZ, RICARDO PAUL</t>
  </si>
  <si>
    <t>72942770</t>
  </si>
  <si>
    <t>TAPIA ROBLES, FAVIO GABRIEL</t>
  </si>
  <si>
    <t>72809642</t>
  </si>
  <si>
    <t>TAPIA ECHEVARRIA, ELENA ERNESTINA</t>
  </si>
  <si>
    <t>25469594</t>
  </si>
  <si>
    <t>SOTO YUCRA, MIGUEL ANGEL</t>
  </si>
  <si>
    <t>10609452</t>
  </si>
  <si>
    <t>SOTO VELA, ROLANDO HIPOLITO</t>
  </si>
  <si>
    <t>42581352</t>
  </si>
  <si>
    <t>SOSA SANCHEZ, DIANA LIZBETH</t>
  </si>
  <si>
    <t>45288339</t>
  </si>
  <si>
    <t>3</t>
  </si>
  <si>
    <t>SILVA-SANTISTEBAN SIERRA, LUIS ALEXANDER</t>
  </si>
  <si>
    <t>43852258</t>
  </si>
  <si>
    <t>SEMINARIO VARGAS, JULIA ELIZABETH</t>
  </si>
  <si>
    <t>07623353</t>
  </si>
  <si>
    <t>EDUCACION UNIVERSITARIA INCOMPLETA</t>
  </si>
  <si>
    <t>SEGURA MARQUINA, MARCOS MANUEL</t>
  </si>
  <si>
    <t>07720555</t>
  </si>
  <si>
    <t>SARAVIA ALBERCA, LUZ MERY</t>
  </si>
  <si>
    <t>47387290</t>
  </si>
  <si>
    <t>SANCHEZ VALDERRAMA, FIORELA LISSETT</t>
  </si>
  <si>
    <t>45462515</t>
  </si>
  <si>
    <t>ADMINISTRACION Y CIENCIAS POLICIALES</t>
  </si>
  <si>
    <t>SANCHEZ QUIROZ, EDUARDO ENRIQUE</t>
  </si>
  <si>
    <t>43409527</t>
  </si>
  <si>
    <t>SUPERVISOR DE SEGURIDAD</t>
  </si>
  <si>
    <t>SANCHEZ CARDENAS, FREDY EDWINN</t>
  </si>
  <si>
    <t>42705601</t>
  </si>
  <si>
    <t>SANABRIA VERA, GABRIELA OLINDA GUADALUPE</t>
  </si>
  <si>
    <t>70524495</t>
  </si>
  <si>
    <t>SALAS VALVERDE, IVO EDUARDO</t>
  </si>
  <si>
    <t>42260089</t>
  </si>
  <si>
    <t>PROFESIONAL III</t>
  </si>
  <si>
    <t>SALAS LARICO, CHRISTIAN WALTER</t>
  </si>
  <si>
    <t>41417827</t>
  </si>
  <si>
    <t>SALAS CCOYLLAR, NORMAN AUGUSTO</t>
  </si>
  <si>
    <t>74217603</t>
  </si>
  <si>
    <t>ADMINISTRACION Y FINANZAS</t>
  </si>
  <si>
    <t>RUIZ PACHECO, FERNANDO ALONSO</t>
  </si>
  <si>
    <t>46579210</t>
  </si>
  <si>
    <t>ROMERO GALINDO, JUAN CARLOS</t>
  </si>
  <si>
    <t>45961271</t>
  </si>
  <si>
    <t>RODRIGUEZ LUJAN, ALEJANDRA ARLET</t>
  </si>
  <si>
    <t>71060401</t>
  </si>
  <si>
    <t>RODAS ORTEGA, HENRY</t>
  </si>
  <si>
    <t>10634405</t>
  </si>
  <si>
    <t>RIVERA GOMEZ, DAVIS</t>
  </si>
  <si>
    <t>40421094</t>
  </si>
  <si>
    <t>RIVERA CAMPOS, ANDRES MARTIN</t>
  </si>
  <si>
    <t>47452995</t>
  </si>
  <si>
    <t>RIOS GAMBOA, OSCAR DAVID</t>
  </si>
  <si>
    <t>70366889</t>
  </si>
  <si>
    <t>REYES JIMENEZ, MIRIAN</t>
  </si>
  <si>
    <t>40344387</t>
  </si>
  <si>
    <t>RAMOS CHAVEZ, HECTOR ONOFRIO</t>
  </si>
  <si>
    <t>04070575</t>
  </si>
  <si>
    <t>RAMIREZ RAMIREZ, SUSAN GIULIANA</t>
  </si>
  <si>
    <t>47263672</t>
  </si>
  <si>
    <t>QUISPE FERNANDEZ, ESTEFANY</t>
  </si>
  <si>
    <t>46074287</t>
  </si>
  <si>
    <t>QUISPE CHUCOS, MARICRUZ</t>
  </si>
  <si>
    <t>70041319</t>
  </si>
  <si>
    <t>QUISPE ALEGRIA, DIANA CAROLINA</t>
  </si>
  <si>
    <t>43798238</t>
  </si>
  <si>
    <t>PUMA QUISPE, MANUEL ANTONIO</t>
  </si>
  <si>
    <t>44975202</t>
  </si>
  <si>
    <t>PORTILLA RODRIGUEZ, MARISOL CRISTINA</t>
  </si>
  <si>
    <t>74148655</t>
  </si>
  <si>
    <t>PINEDO TELLO, CAREM MARGARETH</t>
  </si>
  <si>
    <t>70676891</t>
  </si>
  <si>
    <t>PILCOMAMANI ARIAS, WILSON</t>
  </si>
  <si>
    <t>73071664</t>
  </si>
  <si>
    <t>PEREZ HURTADO, VICTORIA CRISTINA</t>
  </si>
  <si>
    <t>70182800</t>
  </si>
  <si>
    <t>PEREIRA BERMUDEZ, MIGUEL JHOSMAR</t>
  </si>
  <si>
    <t>70421976</t>
  </si>
  <si>
    <t>PECHO PEREZ, VANESSA ROSARIO</t>
  </si>
  <si>
    <t>41585048</t>
  </si>
  <si>
    <t>PALOMINO VALE, LUIS CARLOS MARTIN</t>
  </si>
  <si>
    <t>72484355</t>
  </si>
  <si>
    <t>ORTEGA CALVO, CINTHIA YACENIA</t>
  </si>
  <si>
    <t>45855149</t>
  </si>
  <si>
    <t>ÑOPO FERNANDEZ, SARA PAOLA</t>
  </si>
  <si>
    <t>70056392</t>
  </si>
  <si>
    <t>NUÑEZ BECERRA, ADILIA</t>
  </si>
  <si>
    <t>40445263</t>
  </si>
  <si>
    <t>NOLASCO RAMIREZ, ERICK WILFREDO</t>
  </si>
  <si>
    <t>46065390</t>
  </si>
  <si>
    <t>COMERCIO Y NEGOCIOS INTERNACIONALES</t>
  </si>
  <si>
    <t>MUÑOZ CIEZA, JOSARA IVONNE</t>
  </si>
  <si>
    <t>75251599</t>
  </si>
  <si>
    <t>MORAN CORZO, PEDRO MOISES</t>
  </si>
  <si>
    <t>46083751</t>
  </si>
  <si>
    <t>ADMINISTRACION DE EMPRESA</t>
  </si>
  <si>
    <t>MONTOYA URRUNAGA, GUILLERMO ARTURO</t>
  </si>
  <si>
    <t>43310087</t>
  </si>
  <si>
    <t>MONTEZA PACHECO, KEVIN FERNANDO</t>
  </si>
  <si>
    <t>72217511</t>
  </si>
  <si>
    <t>MONGE BACCHAS, GLADYS GABRIELA</t>
  </si>
  <si>
    <t>45834004</t>
  </si>
  <si>
    <t>MIRANDA LUCAS, RENZO LUIS FERNANDO</t>
  </si>
  <si>
    <t>72307144</t>
  </si>
  <si>
    <t>MIRANDA ANTICONA, NATALIA ESTELA</t>
  </si>
  <si>
    <t>48149808</t>
  </si>
  <si>
    <t>MENDOZA ALEGRE, EMERSON FERNANDO</t>
  </si>
  <si>
    <t>47420306</t>
  </si>
  <si>
    <t>MELGAR TALAVERA, BEATRIZ PRISCILA</t>
  </si>
  <si>
    <t>40026824</t>
  </si>
  <si>
    <t>MEJIA TINEO, MARIA DE FATIMA</t>
  </si>
  <si>
    <t>71885921</t>
  </si>
  <si>
    <t>MEDINA MONTOYA, JORGE ALBERTO JUNIOR</t>
  </si>
  <si>
    <t>46072640</t>
  </si>
  <si>
    <t>MARTINEZ VEGA, MADHELIN</t>
  </si>
  <si>
    <t>70050080</t>
  </si>
  <si>
    <t>MARTINEZ RIVERA, SHIRLEY JOANNA</t>
  </si>
  <si>
    <t>10676888</t>
  </si>
  <si>
    <t>MARIN VALENTE, KAREN MARINA</t>
  </si>
  <si>
    <t>43646945</t>
  </si>
  <si>
    <t>MALDONADO BECERRA, ANDREA ROSA</t>
  </si>
  <si>
    <t>48016778</t>
  </si>
  <si>
    <t>MAHANEY AGUIRRE, LEONEL RAITH</t>
  </si>
  <si>
    <t>72215510</t>
  </si>
  <si>
    <t>LUCIANI LUJAN, RICHARD MICHAEL</t>
  </si>
  <si>
    <t>10098787</t>
  </si>
  <si>
    <t>LOPEZ MALPARTIDA, DAVID ORLANDO</t>
  </si>
  <si>
    <t>70444785</t>
  </si>
  <si>
    <t>LOPEZ LOPEZ, VANESA TATIANA</t>
  </si>
  <si>
    <t>47105043</t>
  </si>
  <si>
    <t>LOJA TORRES, ERIKA IVANNIA</t>
  </si>
  <si>
    <t>42273335</t>
  </si>
  <si>
    <t>LIMAS TAIPE, HUGO DAVID</t>
  </si>
  <si>
    <t>70006696</t>
  </si>
  <si>
    <t>LESCANO VARGAS, ROGER ELIAS</t>
  </si>
  <si>
    <t>48096316</t>
  </si>
  <si>
    <t>LANDAURO ABANTO, MICHAEL</t>
  </si>
  <si>
    <t>46875829</t>
  </si>
  <si>
    <t>KOO FARFAN, GIANCARLO PAUL</t>
  </si>
  <si>
    <t>42912537</t>
  </si>
  <si>
    <t>JUSTO ESTREMADOYRO, CAROL GISSELLE</t>
  </si>
  <si>
    <t>41783787</t>
  </si>
  <si>
    <t>JUNCO LUNA, GONZALO JUNIOR</t>
  </si>
  <si>
    <t>42759591</t>
  </si>
  <si>
    <t>ASISTENTE DE PRENSA</t>
  </si>
  <si>
    <t>JARA QUINTANA, RHOLF ALONSO</t>
  </si>
  <si>
    <t>41464947</t>
  </si>
  <si>
    <t>INTI LOBATO, GERARDO</t>
  </si>
  <si>
    <t>46927640</t>
  </si>
  <si>
    <t>INTI LOBATO, ALVARO</t>
  </si>
  <si>
    <t>73580776</t>
  </si>
  <si>
    <t>IEONG LAU, LAURA CHINYI</t>
  </si>
  <si>
    <t>72031459</t>
  </si>
  <si>
    <t>HUAYAMARES TELLO, JACKELINE</t>
  </si>
  <si>
    <t>44420218</t>
  </si>
  <si>
    <t>HUARAZ ZULOAGA, ELIANA MELISA</t>
  </si>
  <si>
    <t>09636858</t>
  </si>
  <si>
    <t>HUACO CATERIANO, MARIA DEL ROSARIO</t>
  </si>
  <si>
    <t>42103750</t>
  </si>
  <si>
    <t>HIDALGO RUIZ, ORIELI KATERINE</t>
  </si>
  <si>
    <t>42844795</t>
  </si>
  <si>
    <t>HERNANDEZ DE LA CRUZ, ZOILA MERCEDES</t>
  </si>
  <si>
    <t>47464451</t>
  </si>
  <si>
    <t>HERNANDEZ CORTEZ, GABY ESTHER</t>
  </si>
  <si>
    <t>08784615</t>
  </si>
  <si>
    <t>GUZMAN ESPINOZA, MARIA MERCEDES</t>
  </si>
  <si>
    <t>46583433</t>
  </si>
  <si>
    <t>GUILLEN CHAVEZ, EMMA DEL PILAR</t>
  </si>
  <si>
    <t>09145149</t>
  </si>
  <si>
    <t>GONZALES SALAZAR, CECILIA</t>
  </si>
  <si>
    <t>15726516</t>
  </si>
  <si>
    <t>GOMEZ QUISPE, RENZO LADISLAO NERIO</t>
  </si>
  <si>
    <t>74589182</t>
  </si>
  <si>
    <t>GOMEZ QUISPE, JOSE WENCESLAO NERIO</t>
  </si>
  <si>
    <t>47835103</t>
  </si>
  <si>
    <t>GINES CRUZ, ADRIANA IRENE</t>
  </si>
  <si>
    <t>40233541</t>
  </si>
  <si>
    <t>GARCIA VALDEAVELLANO, LOURDES NELLY</t>
  </si>
  <si>
    <t>10348303</t>
  </si>
  <si>
    <t>GARCIA POMA, ANGELA MARLY</t>
  </si>
  <si>
    <t>47725923</t>
  </si>
  <si>
    <t>GARCIA GAMBINI, LEANDRO FRANKLIN</t>
  </si>
  <si>
    <t>45300658</t>
  </si>
  <si>
    <t>GARCIA CABRERA, SOPHIA STEPHANIE</t>
  </si>
  <si>
    <t>70687005</t>
  </si>
  <si>
    <t>GARATE SALVATIERRA, CARLOS ENRIQUE</t>
  </si>
  <si>
    <t>47177686</t>
  </si>
  <si>
    <t>GAMARRA MORENO, KAREN ADELINNE</t>
  </si>
  <si>
    <t>41849912</t>
  </si>
  <si>
    <t>FLORES SUAREZ, RICHARD ENRRIQUE</t>
  </si>
  <si>
    <t>41281047</t>
  </si>
  <si>
    <t>FLORES RAMIREZ, AMALIA MICAELA</t>
  </si>
  <si>
    <t>46223017</t>
  </si>
  <si>
    <t>FLORES PONGO, MAYRA YENSHI</t>
  </si>
  <si>
    <t>72166716</t>
  </si>
  <si>
    <t>FERNANDINI MENDOZA, GINO CARLO</t>
  </si>
  <si>
    <t>46815815</t>
  </si>
  <si>
    <t>FERNANDEZ SONCCO, ANTHONY ROMEL</t>
  </si>
  <si>
    <t>46314337</t>
  </si>
  <si>
    <t>FERNANDEZ NUÑEZ, JEAN CARLOS</t>
  </si>
  <si>
    <t>41249512</t>
  </si>
  <si>
    <t>ESTRADA MENDOZA, GERMAN FRANCISCO</t>
  </si>
  <si>
    <t>42081083</t>
  </si>
  <si>
    <t>EDUCACION SECUNDARIA COMPLETA</t>
  </si>
  <si>
    <t>ESPINOZA ANGELES, JOSE LUIS</t>
  </si>
  <si>
    <t>10550027</t>
  </si>
  <si>
    <t>ESCUDERO DEL AGUILA, CINTHIA DEL PILAR</t>
  </si>
  <si>
    <t>46711145</t>
  </si>
  <si>
    <t>ECHEANDIA AMAY, CESAR MANUEL</t>
  </si>
  <si>
    <t>16736380</t>
  </si>
  <si>
    <t>DELGADO RAMOS, ANGELA VANESSA</t>
  </si>
  <si>
    <t>71939112</t>
  </si>
  <si>
    <t>DELGADO CRUZ, ALINA MARINA LUCRECI</t>
  </si>
  <si>
    <t>72269518</t>
  </si>
  <si>
    <t>ADMINISTRACION DE BANCA Y FINANZAS</t>
  </si>
  <si>
    <t>DELGADO AYLLON, MARITZA LUCIA</t>
  </si>
  <si>
    <t>42820717</t>
  </si>
  <si>
    <t>DE LA CRUZ VALENCIA, EDDISON JAVIER</t>
  </si>
  <si>
    <t>46769250</t>
  </si>
  <si>
    <t>DE LA CRUZ REYES, KAREN GABRIELA</t>
  </si>
  <si>
    <t>46829585</t>
  </si>
  <si>
    <t>DAMIAN HUAMANI, JORGE</t>
  </si>
  <si>
    <t>43279860</t>
  </si>
  <si>
    <t>DAGA INOCENTE, CECILIA JULIETT</t>
  </si>
  <si>
    <t>42083015</t>
  </si>
  <si>
    <t>CUBAS CABANILLAS, CESAR MIGUEL</t>
  </si>
  <si>
    <t>45820728</t>
  </si>
  <si>
    <t>CUADROS MENESES, STELLA SHIRLEY</t>
  </si>
  <si>
    <t>10744381</t>
  </si>
  <si>
    <t>CRISTOBAL SOLIS, HAROLD EVER</t>
  </si>
  <si>
    <t>40791809</t>
  </si>
  <si>
    <t>CORDERO VERGARA, LEYLA ELIZABETH</t>
  </si>
  <si>
    <t>10071703</t>
  </si>
  <si>
    <t>CORDERO NEIRA, JUAN ALBERTO</t>
  </si>
  <si>
    <t>02858044</t>
  </si>
  <si>
    <t>CORAL SANCHEZ, KARLO LINLEY</t>
  </si>
  <si>
    <t>43618422</t>
  </si>
  <si>
    <t>CONEJO CHOQUECCOTA, JUAN IVAN</t>
  </si>
  <si>
    <t>76229309</t>
  </si>
  <si>
    <t>COLONA ORTEGA, LUIS MIGUEL</t>
  </si>
  <si>
    <t>42448516</t>
  </si>
  <si>
    <t>COLMENARES VALDERRAMA, JEAN MARCO</t>
  </si>
  <si>
    <t>71413934</t>
  </si>
  <si>
    <t>CISNEROS PRADO, JIMSON</t>
  </si>
  <si>
    <t>44719985</t>
  </si>
  <si>
    <t>CIRILO CORREA, MARCOS</t>
  </si>
  <si>
    <t>41477259</t>
  </si>
  <si>
    <t>CHURA FLORES, HUGO IVAN</t>
  </si>
  <si>
    <t>70307773</t>
  </si>
  <si>
    <t>CHIPANA URRUTIA, MAURO</t>
  </si>
  <si>
    <t>74619289</t>
  </si>
  <si>
    <t>CHIPANA NINAHUANCA, DIANA CECILIA</t>
  </si>
  <si>
    <t>46383591</t>
  </si>
  <si>
    <t>CHIMOY ASTO, GUILLERMO ENRIQUE</t>
  </si>
  <si>
    <t>18114962</t>
  </si>
  <si>
    <t>CHICOMA ROBLES, OSCAR MANUEL</t>
  </si>
  <si>
    <t>44788999</t>
  </si>
  <si>
    <t>CHAVEZ ZANABRIA, EDUARDO JHONIFER</t>
  </si>
  <si>
    <t>41703159</t>
  </si>
  <si>
    <t>CHAVEZ LA ROSA, CESAR EDUARDO</t>
  </si>
  <si>
    <t>48101704</t>
  </si>
  <si>
    <t>CHAVEZ ALVARADO, DORCA NICOLL</t>
  </si>
  <si>
    <t>48053919</t>
  </si>
  <si>
    <t>CHAPPELL QUINTANA, JAVIER ARMANDO</t>
  </si>
  <si>
    <t>25680099</t>
  </si>
  <si>
    <t>CHAMBILLA FLORES, PAUL IVAN</t>
  </si>
  <si>
    <t>47570461</t>
  </si>
  <si>
    <t>CERPA SILVA, MARÍA LIZBETH</t>
  </si>
  <si>
    <t>15725192</t>
  </si>
  <si>
    <t>CELESTINO HUERE, ANDREA PAOLA</t>
  </si>
  <si>
    <t>48816638</t>
  </si>
  <si>
    <t>CASTRO PACORICONA, HENRY</t>
  </si>
  <si>
    <t>71874789</t>
  </si>
  <si>
    <t>CARRION GALIANO, RENE ANTOINE</t>
  </si>
  <si>
    <t>42945308</t>
  </si>
  <si>
    <t>CARRASCO CHERO, MALENA NORILUZ</t>
  </si>
  <si>
    <t>48031538</t>
  </si>
  <si>
    <t>SERVICIO SOCIAL</t>
  </si>
  <si>
    <t>CAPCHA HUAMAN, WENDY</t>
  </si>
  <si>
    <t>70207243</t>
  </si>
  <si>
    <t>CANAL PARICAHUA, JACKELYNE</t>
  </si>
  <si>
    <t>45913728</t>
  </si>
  <si>
    <t>CAMPOS GALLEGOS, FERNANDO OSKAR</t>
  </si>
  <si>
    <t>45060609</t>
  </si>
  <si>
    <t>CAMPOS CAMPOS, JORGE SANTOS</t>
  </si>
  <si>
    <t>07875441</t>
  </si>
  <si>
    <t>ECONOMIA Y FINANZAS</t>
  </si>
  <si>
    <t>CAMPOS ARANA, PIERINA FABIOLA</t>
  </si>
  <si>
    <t>70675180</t>
  </si>
  <si>
    <t>CALDERON BALVIN, HECTOR ARTURO</t>
  </si>
  <si>
    <t>71655502</t>
  </si>
  <si>
    <t>CALDAS NAZARIO, GIANCARLOS FELIX</t>
  </si>
  <si>
    <t>48478941</t>
  </si>
  <si>
    <t>CAJAHUANCA AQUINO, PAMELA LOURDES</t>
  </si>
  <si>
    <t>48113444</t>
  </si>
  <si>
    <t>CACHAY CHAVEZ, JORGE JUNNIOR</t>
  </si>
  <si>
    <t>45914427</t>
  </si>
  <si>
    <t>TECNICO EN SERVICIOS GENERALES</t>
  </si>
  <si>
    <t>CABALLERO RODRIGUEZ, PERCY DAVID</t>
  </si>
  <si>
    <t>71705217</t>
  </si>
  <si>
    <t>BRICEÑO PAJUELO, MIRELLA KATHERINE</t>
  </si>
  <si>
    <t>70824803</t>
  </si>
  <si>
    <t>BOTONERO ESTREMADOYRO, MILAGROS HALID</t>
  </si>
  <si>
    <t>42785490</t>
  </si>
  <si>
    <t>BONIFAZ PAREDES, JUDITH ROSA</t>
  </si>
  <si>
    <t>48317098</t>
  </si>
  <si>
    <t>BIRREO MATEO, KATHERINE LISSETTE</t>
  </si>
  <si>
    <t>70037309</t>
  </si>
  <si>
    <t>BARZOLA CRUCES, KAREN THAISS</t>
  </si>
  <si>
    <t>77431564</t>
  </si>
  <si>
    <t>BAMBERGER LEYVA, JOSE ASRAEL</t>
  </si>
  <si>
    <t>71405421</t>
  </si>
  <si>
    <t>ARIAS VELASQUEZ, RENATO FABRICIO</t>
  </si>
  <si>
    <t>46784187</t>
  </si>
  <si>
    <t>ARAUJO HUERTA, ANA MARIA</t>
  </si>
  <si>
    <t>44240694</t>
  </si>
  <si>
    <t>AQUINO BAUTISTA, ROSA YEZENIA</t>
  </si>
  <si>
    <t>45530402</t>
  </si>
  <si>
    <t>APAZA MARTINEZ, ANDREA CRISTAL</t>
  </si>
  <si>
    <t>76375418</t>
  </si>
  <si>
    <t>APAZA ARANDA, ISRAEL CHRISTIAN JOR</t>
  </si>
  <si>
    <t>09880449</t>
  </si>
  <si>
    <t>ALVAREZ GARCIA, FRANCISCO MIGUEL</t>
  </si>
  <si>
    <t>45834850</t>
  </si>
  <si>
    <t>ALTAMIRANO GOMEZ, CESAR BENJAMIN</t>
  </si>
  <si>
    <t>10659019</t>
  </si>
  <si>
    <t>ALIAGA BONILLA, SOFIA BERATRIZ</t>
  </si>
  <si>
    <t>40644673</t>
  </si>
  <si>
    <t>AGUILAR PATOW, GISELA MARGARITA</t>
  </si>
  <si>
    <t>45423884</t>
  </si>
  <si>
    <t>AGUILAR ORTEGA, RAYDA PILAR</t>
  </si>
  <si>
    <t>47042275</t>
  </si>
  <si>
    <t>ZURITA BARRETO YOHANI YESENIA</t>
  </si>
  <si>
    <t>45434921</t>
  </si>
  <si>
    <t>GESTOR DE TRAMITES</t>
  </si>
  <si>
    <t xml:space="preserve"> 001 SUPERINTENDENCIA NACIONAL DE ADUANAS Y DE ADMINISTRACION TRIBUTARIA</t>
  </si>
  <si>
    <t>BACHILLER UNIVERSITARIO</t>
  </si>
  <si>
    <t>ZUPEUC ROJAS BERTRAM</t>
  </si>
  <si>
    <t>42701023</t>
  </si>
  <si>
    <t>PROFESIONAL EN INFRAESTRUCTURA Y EQUIPAMIENTO</t>
  </si>
  <si>
    <t>ECONOMÍA</t>
  </si>
  <si>
    <t>ZUÑIGA ZUÑIGA ELVER LUIS</t>
  </si>
  <si>
    <t>44175874</t>
  </si>
  <si>
    <t>ESPECIALISTA DE DATOS</t>
  </si>
  <si>
    <t>TITULO UNIVERSITARIO</t>
  </si>
  <si>
    <t>ZUÑIGA VERA PATRICIA VICTORIA</t>
  </si>
  <si>
    <t>45060276</t>
  </si>
  <si>
    <t>PROFESIONAL DE DESPACHO ADUANERO</t>
  </si>
  <si>
    <t>ZUÑIGA RODRIGUEZ NORA ELIZABETH</t>
  </si>
  <si>
    <t>41363184</t>
  </si>
  <si>
    <t>ANALISTA RESOLUTOR DE RECURSOS IMPUGNATORIOS</t>
  </si>
  <si>
    <t>ZUÑIGA RENDON GUILLERMO BRIAN</t>
  </si>
  <si>
    <t>70606600</t>
  </si>
  <si>
    <t>PROFESIONAL EN GESTIÓN DE PROCESOS</t>
  </si>
  <si>
    <t>ZUÑIGA PADILLA MILENA GUADALUPE</t>
  </si>
  <si>
    <t>47338182</t>
  </si>
  <si>
    <t>INSPECTOR TRIBUTARIO</t>
  </si>
  <si>
    <t>ZÚÑIGA LIZÁRRAGA KAREN CLAUDIA</t>
  </si>
  <si>
    <t>45491027</t>
  </si>
  <si>
    <t>PROFESIONAL EN ADMINISTRACION DE PERSONAL</t>
  </si>
  <si>
    <t>ZUÑIGA GASTELO ISABEL JOSEFA</t>
  </si>
  <si>
    <t>46578504</t>
  </si>
  <si>
    <t>GESTOR DE ORIENTACIÓN</t>
  </si>
  <si>
    <t>ZUÑIGA GASTELO ANGELA DEL ROCIO</t>
  </si>
  <si>
    <t>72958699</t>
  </si>
  <si>
    <t>ZUÑIGA FRANCO JORGE ALBRECHT</t>
  </si>
  <si>
    <t>29616047</t>
  </si>
  <si>
    <t>PROFESIONAL EN TESORERÍA - GESTIÓN DE RIESGOS FINANCIEROS</t>
  </si>
  <si>
    <t>GEOGRAFÍA Y MEDIO AMBIENTE</t>
  </si>
  <si>
    <t>ZUÑIGA CRUZ BENEFF STEFAN</t>
  </si>
  <si>
    <t>25574924</t>
  </si>
  <si>
    <t>ANALISTA EN GESTIÓN DE RIESGOS DE DESASTRES</t>
  </si>
  <si>
    <t>ZUÑIGA CONDOR JOSEPH JIM</t>
  </si>
  <si>
    <t>42246024</t>
  </si>
  <si>
    <t>VERIFICADOR</t>
  </si>
  <si>
    <t>ZUÑIGA BARDALES ROXANA DEL PILAR</t>
  </si>
  <si>
    <t>41256626</t>
  </si>
  <si>
    <t>VERIFICADOR FUNCIONAL</t>
  </si>
  <si>
    <t>ZUÑE FLORES DANY DANIEL</t>
  </si>
  <si>
    <t>46111275</t>
  </si>
  <si>
    <t>PROFESIONAL INSPECTOR</t>
  </si>
  <si>
    <t>ZUMINA FARFAN LUIS ENRIQUE</t>
  </si>
  <si>
    <t>45724045</t>
  </si>
  <si>
    <t>VERIFICADOR DE DEVOLUCIONES</t>
  </si>
  <si>
    <t>ZUMAETA CAHUAZA ISAAC</t>
  </si>
  <si>
    <t>42977875</t>
  </si>
  <si>
    <t>INGENIERÍA DE SISTEMAS</t>
  </si>
  <si>
    <t>ZULOAGA AGUILAR NUBIA ARACELI</t>
  </si>
  <si>
    <t>43669968</t>
  </si>
  <si>
    <t>ZUASNABAR VERTIZ VANESSA HORTENCIA</t>
  </si>
  <si>
    <t>44784243</t>
  </si>
  <si>
    <t>GESTOR ESPECIALIZADO DE ORIENTACIÓN INFORMÁTICA</t>
  </si>
  <si>
    <t>QUÍMICA</t>
  </si>
  <si>
    <t>ZORRILLA HERRERA MARCOS ESTEBAN</t>
  </si>
  <si>
    <t>41324288</t>
  </si>
  <si>
    <t>AUDITOR QUÍMICO</t>
  </si>
  <si>
    <t>ZORRILLA BAZAN SILVIA</t>
  </si>
  <si>
    <t>41603630</t>
  </si>
  <si>
    <t>GESTOR MULTIFUNCIONAL</t>
  </si>
  <si>
    <t>ZEVALLOS PRADO ROSANA</t>
  </si>
  <si>
    <t>47204559</t>
  </si>
  <si>
    <t>INGENIERÍA INDUSTRIAL</t>
  </si>
  <si>
    <t>ZEVALLOS HUAYTALLA DANTE LINO</t>
  </si>
  <si>
    <t>47724409</t>
  </si>
  <si>
    <t>INVENTARIADOR</t>
  </si>
  <si>
    <t>ZEVALLOS HORNA YEFFERTSON SERGIO</t>
  </si>
  <si>
    <t>70577878</t>
  </si>
  <si>
    <t>VERIFICADOR FISCALIZACIÓN</t>
  </si>
  <si>
    <t>ZEVALLOS CHULLUNCUY EDGAR</t>
  </si>
  <si>
    <t>46263320</t>
  </si>
  <si>
    <t>ZEVALLOS BLACIDO MARLENY PAOLA</t>
  </si>
  <si>
    <t>44681120</t>
  </si>
  <si>
    <t>ZEÑA SILVA KAREN ELIZABETH</t>
  </si>
  <si>
    <t>73686612</t>
  </si>
  <si>
    <t>ZENTENO ROSALES ARTURO ALFREDO</t>
  </si>
  <si>
    <t>72900362</t>
  </si>
  <si>
    <t>AGENTE FISCALIZADOR</t>
  </si>
  <si>
    <t>ZENTENO MADUEÑO EDSON WYLLY</t>
  </si>
  <si>
    <t>46472129</t>
  </si>
  <si>
    <t>ZELADA GONZALES KARLA</t>
  </si>
  <si>
    <t>42002099</t>
  </si>
  <si>
    <t>PROFESIONAL DE APOYO DE CONTROL DE LA DEUDA</t>
  </si>
  <si>
    <t>ZELADA CEPEDA HARVEY PRENSKY</t>
  </si>
  <si>
    <t>43373514</t>
  </si>
  <si>
    <t>ESPECIALISTA SENIOR CONTABLE</t>
  </si>
  <si>
    <t>INGENIERÍA DE COMPUTACIÓN Y SISTEMAS</t>
  </si>
  <si>
    <t>ZEGARRA VALLE IVAN WIGBERTO</t>
  </si>
  <si>
    <t>06800365</t>
  </si>
  <si>
    <t>ANALISTA DE CALIDAD EXPERTO</t>
  </si>
  <si>
    <t>ZEGARRA QUISPE CARLOS AUGUSTO</t>
  </si>
  <si>
    <t>47447991</t>
  </si>
  <si>
    <t>ZEGARRA JIMENEZ PAOLA ALEXANDRA</t>
  </si>
  <si>
    <t>46079274</t>
  </si>
  <si>
    <t>ZEGARRA CUSIHUAMAN JOHN IRWING</t>
  </si>
  <si>
    <t>70578032</t>
  </si>
  <si>
    <t>CONTROLADOR ADUANERO DE EQUIPAJE</t>
  </si>
  <si>
    <t>ZEGARRA CANCINO ISIS INGRYHT</t>
  </si>
  <si>
    <t>42285582</t>
  </si>
  <si>
    <t>CIENCIAS DE LA COMPUTACIÓN</t>
  </si>
  <si>
    <t>ZEGARRA ARANA MARIA ALEJANDRA</t>
  </si>
  <si>
    <t>47345253</t>
  </si>
  <si>
    <t>ZEGARRA ALVAREZ ASTRID FIORELLA</t>
  </si>
  <si>
    <t>46119421</t>
  </si>
  <si>
    <t>ZEBALLOS CORNEJO CARLOS EDWIN</t>
  </si>
  <si>
    <t>41482398</t>
  </si>
  <si>
    <t>ASISTENTA SOCIAL</t>
  </si>
  <si>
    <t>ZAVALETA VELAZCO ROXANA KATHERINA</t>
  </si>
  <si>
    <t>23955500</t>
  </si>
  <si>
    <t>PROFESIONAL EN RELACIONES HUMANAS</t>
  </si>
  <si>
    <t>ZAVALETA ROLDAN ZULLY CHRIS</t>
  </si>
  <si>
    <t>42057438</t>
  </si>
  <si>
    <t>INGENIERÍA INFORMÁTICA</t>
  </si>
  <si>
    <t>ZAVALETA CUEVAS DANIEL</t>
  </si>
  <si>
    <t>40203761</t>
  </si>
  <si>
    <t>ANALISTA DE SISTEMAS Y SOLUCIONES ANALITICAS ESPECIALIZADO S</t>
  </si>
  <si>
    <t>ZAVALETA BARDALES HUBER LUIS ALBERTO</t>
  </si>
  <si>
    <t>44259538</t>
  </si>
  <si>
    <t>ZAVALA PAREDES RONALD DAVID</t>
  </si>
  <si>
    <t>44147656</t>
  </si>
  <si>
    <t>ZAVALA MALPARTIDA ROCIO EDITH</t>
  </si>
  <si>
    <t>09911724</t>
  </si>
  <si>
    <t>ANALISTA DE SISTEMAS SOLUCIONES WEB SENIOR</t>
  </si>
  <si>
    <t>ZAVALA HUAMAN YULIOS</t>
  </si>
  <si>
    <t>40728515</t>
  </si>
  <si>
    <t>ANALISTA DE SISTEMAS JAVA</t>
  </si>
  <si>
    <t>TURISMO Y HOTELERÍA</t>
  </si>
  <si>
    <t>ZAVALA GONZALES CARMEN LIDIA</t>
  </si>
  <si>
    <t>41745061</t>
  </si>
  <si>
    <t>ZAVALA CHACON PATRICIA PILAR</t>
  </si>
  <si>
    <t>40241847</t>
  </si>
  <si>
    <t>RESPONSABLE DE LOGISTICA</t>
  </si>
  <si>
    <t>EDUCACIÓN PRIMARIA</t>
  </si>
  <si>
    <t>ZARAVIA MEDRANO DORA OLIMPIA</t>
  </si>
  <si>
    <t>40870502</t>
  </si>
  <si>
    <t>ESPECIALISTA EN COORDINACION ACADEMICA</t>
  </si>
  <si>
    <t>ZARATE URBIOLA BRUSCILIO FRANKLIN</t>
  </si>
  <si>
    <t>42395261</t>
  </si>
  <si>
    <t>INGENIERÍA DE GESTIÓN EMPRESARIAL</t>
  </si>
  <si>
    <t>ZARATE POSADAS CRISTIAN LUIS</t>
  </si>
  <si>
    <t>45959825</t>
  </si>
  <si>
    <t>VERIFICADOR AUXILIAR DE COBRANZA COACTIVA</t>
  </si>
  <si>
    <t>ZARATE MORAN MARIANA</t>
  </si>
  <si>
    <t>15731773</t>
  </si>
  <si>
    <t>ESPECIALISTA EN CONTROL DISCIPLINARIO</t>
  </si>
  <si>
    <t>ZARATE JARA GARY FRANK</t>
  </si>
  <si>
    <t>41941841</t>
  </si>
  <si>
    <t>ASISTENTE DE CONTROL ADUANERO</t>
  </si>
  <si>
    <t>ZARATE INFANTE IGOR</t>
  </si>
  <si>
    <t>43337027</t>
  </si>
  <si>
    <t>GESTOR DE RECURSOS DE DESARROLLO</t>
  </si>
  <si>
    <t>ZARATE ESTACIO LUIS ALBERTO</t>
  </si>
  <si>
    <t>43567658</t>
  </si>
  <si>
    <t>ANALISTA DE SISTEMAS Y SOLUCIONES ANALÍTICAS EN TECNOLOGÍAS</t>
  </si>
  <si>
    <t>ZARATE ASTURAY LADY ELIZABETH</t>
  </si>
  <si>
    <t>45627438</t>
  </si>
  <si>
    <t>DERECHO Y CIENCIAS POLÍTICAS</t>
  </si>
  <si>
    <t>ZAPATER CABRERA RICARDO ALFREDO</t>
  </si>
  <si>
    <t>42968345</t>
  </si>
  <si>
    <t>PROFESIONAL ALTAMENTE ESPECIALIZADO EN ADMINISTRACIÓN DE CON</t>
  </si>
  <si>
    <t>ZAPATA ZAPATA EDWIN DEYVIS</t>
  </si>
  <si>
    <t>46671289</t>
  </si>
  <si>
    <t>ZAPATA REYES KARINA ELIZABETH</t>
  </si>
  <si>
    <t>42006142</t>
  </si>
  <si>
    <t>ZAPATA POZO JOSE DANTE</t>
  </si>
  <si>
    <t>40272073</t>
  </si>
  <si>
    <t>ESPECIALISTA EN PROYECTOS DE INVERSIÓN</t>
  </si>
  <si>
    <t>ZAPATA MENDOZA YESSICA MANUELA FRANCISCA</t>
  </si>
  <si>
    <t>44620691</t>
  </si>
  <si>
    <t>ZAPATA LUYO REINIER WLADIMIR</t>
  </si>
  <si>
    <t>43178772</t>
  </si>
  <si>
    <t>ESPECIALISTA EN DERECHO TRIBUTARIO</t>
  </si>
  <si>
    <t>ZAPATA LOZA ARACELY ORNELLA</t>
  </si>
  <si>
    <t>44609250</t>
  </si>
  <si>
    <t>ZAPATA GARCIA WALDIR</t>
  </si>
  <si>
    <t>40772102</t>
  </si>
  <si>
    <t>ANALISTA DE SISTEMAS ESPECIALIZADO JUNIOR</t>
  </si>
  <si>
    <t>ZAPATA CRISANTO ANTONY RICHARD</t>
  </si>
  <si>
    <t>44378594</t>
  </si>
  <si>
    <t>ASISTENTE PARA VERIFICACIÓN DE MERCANCIAS</t>
  </si>
  <si>
    <t>ZAPATA CASTRO ERICK JOAO</t>
  </si>
  <si>
    <t>70425192</t>
  </si>
  <si>
    <t>ZAPANA GARAYAR OSCAR MICHAEL</t>
  </si>
  <si>
    <t>46005808</t>
  </si>
  <si>
    <t>PROFESIONAL PARA EL CONTROL Y FISCALIZACIÓN DE IQBF</t>
  </si>
  <si>
    <t>ZAMORA VILCA JERSSON DEYVIS</t>
  </si>
  <si>
    <t>48019115</t>
  </si>
  <si>
    <t>ZAMORA SALAZAR KATTY MARGOT</t>
  </si>
  <si>
    <t>44773576</t>
  </si>
  <si>
    <t>ZAMORA LUJAN ALEXANDER</t>
  </si>
  <si>
    <t>70897052</t>
  </si>
  <si>
    <t>ZAMBRANO TITO RAUL ALFREDO</t>
  </si>
  <si>
    <t>10791038</t>
  </si>
  <si>
    <t>ZAMBRANO OROSCO ADRIANA YOJANA</t>
  </si>
  <si>
    <t>45672645</t>
  </si>
  <si>
    <t>ZAMBRANO LUNA LUIS ENRIQUE</t>
  </si>
  <si>
    <t>72950416</t>
  </si>
  <si>
    <t>AGENTE DE CONTROL</t>
  </si>
  <si>
    <t>ZACARIAS ALVARADO FIORELLA DEL ROCIO</t>
  </si>
  <si>
    <t>72902258</t>
  </si>
  <si>
    <t>TITULO TECNICO</t>
  </si>
  <si>
    <t>YUPANQUI TIPIANA GINA KARINA</t>
  </si>
  <si>
    <t>42690926</t>
  </si>
  <si>
    <t>YUPANQUI SOLIER KATHERINE DENISSE</t>
  </si>
  <si>
    <t>44997932</t>
  </si>
  <si>
    <t xml:space="preserve">ADMINISTRACIÓN DE EMPRESAS </t>
  </si>
  <si>
    <t>YUPANQUI SOLIER JESSICA MAYRA</t>
  </si>
  <si>
    <t>72762009</t>
  </si>
  <si>
    <t>YUPANQUI SEGURA JOSE ELGAR</t>
  </si>
  <si>
    <t>18133034</t>
  </si>
  <si>
    <t>ANALISTA DE CALIDAD EXPERTO SENIOR</t>
  </si>
  <si>
    <t>YUPANQUI RODRIGUEZ RUTH AMELIA</t>
  </si>
  <si>
    <t>09658612</t>
  </si>
  <si>
    <t xml:space="preserve">COMUNICACION SOCIAL G. </t>
  </si>
  <si>
    <t>YUPANQUI MONTALVO MONICA YSABEL</t>
  </si>
  <si>
    <t>06795636</t>
  </si>
  <si>
    <t>ESPECIALISTA SENIOR EN MEDIOS DIGITALES Y/O COMUNICACIÓN DIG</t>
  </si>
  <si>
    <t>YUNGANINA QUINTANILLA GERMAN</t>
  </si>
  <si>
    <t>25857232</t>
  </si>
  <si>
    <t>PROFESIONAL PARA CONTROL Y FISCALIZACIÓN DE BIENES FISCALIZA</t>
  </si>
  <si>
    <t>YUNCAJALLO VILCAMICHE ZULY YOANI</t>
  </si>
  <si>
    <t>47521360</t>
  </si>
  <si>
    <t>GESTOR DEL CUMPLIMIENTO</t>
  </si>
  <si>
    <t>YUGAR LADINES JOSE ALBERTO</t>
  </si>
  <si>
    <t>42698866</t>
  </si>
  <si>
    <t>YUFRA LOPEZ DE PINO SHANE IVETTE KAREN</t>
  </si>
  <si>
    <t>44009474</t>
  </si>
  <si>
    <t>INTERVENTOR CONTROL ÚNICO</t>
  </si>
  <si>
    <t>YUCRA YUCRA LEONEL ALBANO</t>
  </si>
  <si>
    <t>10388149</t>
  </si>
  <si>
    <t>YUCRA MAMANI KAREN YULISA</t>
  </si>
  <si>
    <t>45686574</t>
  </si>
  <si>
    <t>YUCRA LIENDO CARLOS ALBERTO</t>
  </si>
  <si>
    <t>41897677</t>
  </si>
  <si>
    <t>YOVERA ARANDA FAUSTINO YOEL</t>
  </si>
  <si>
    <t>47061190</t>
  </si>
  <si>
    <t>TECNICO - OPERADOR DE SISTEMAS DE SEGURIDAD ELECTRONICA</t>
  </si>
  <si>
    <t>YOVERA ANASTACIO LILY MARILU</t>
  </si>
  <si>
    <t>40876261</t>
  </si>
  <si>
    <t>YOPLACK ARANA YVAN GERMAN</t>
  </si>
  <si>
    <t>05385281</t>
  </si>
  <si>
    <t>ESPECIALISTA EN SEGUIMIENTO CONTRACTUAL - UE</t>
  </si>
  <si>
    <t>YNGA ALATA BENITO NILO</t>
  </si>
  <si>
    <t>40341374</t>
  </si>
  <si>
    <t>BUZO PROFESIONAL DE SEGUNDA</t>
  </si>
  <si>
    <t>YNFANTE CAMACHO ERICK ALEJANDRO</t>
  </si>
  <si>
    <t>46816684</t>
  </si>
  <si>
    <t>YNCHUÑA PALZA ELVIA YAJAIRA</t>
  </si>
  <si>
    <t>72880345</t>
  </si>
  <si>
    <t>YNAMI GARCIA SUHEI LARISA</t>
  </si>
  <si>
    <t>42022981</t>
  </si>
  <si>
    <t>ESPECIALISTA JURIDICO EN PROCESOS  LABORALES</t>
  </si>
  <si>
    <t>YLLESCAS ECHEGARAY ANA CAROLINA</t>
  </si>
  <si>
    <t>43856531</t>
  </si>
  <si>
    <t>YAUYO VENTURA WILMER ANDERSON</t>
  </si>
  <si>
    <t>45145287</t>
  </si>
  <si>
    <t>YAUYO REQUEJO JESUS ANGEL</t>
  </si>
  <si>
    <t>44278109</t>
  </si>
  <si>
    <t>ANALISTA DE SISTEMAS ESPECIALIZADO SENIOR</t>
  </si>
  <si>
    <t>YAURI GALINDO CONSUELO PAULINA</t>
  </si>
  <si>
    <t>41561092</t>
  </si>
  <si>
    <t>MÉDICO CIRUJANO</t>
  </si>
  <si>
    <t>YAURI CEDEÑO ROSITA KATTIUZCA DE NATHALI</t>
  </si>
  <si>
    <t>42138652</t>
  </si>
  <si>
    <t>ESPECIALISTA EN MEDICINA OCUPACIONAL</t>
  </si>
  <si>
    <t>SOPORTE Y MANTENIMIENTO DE EQUIPOS DE COMPUTACIÓN</t>
  </si>
  <si>
    <t>YARLEQUE RIOS CESAR PATRI</t>
  </si>
  <si>
    <t>47570919</t>
  </si>
  <si>
    <t>ANALISTA DE SOPORTE INFORMÁTICO</t>
  </si>
  <si>
    <t>YARLEQUE CLAVO EZENIA MAIBEL</t>
  </si>
  <si>
    <t>42855938</t>
  </si>
  <si>
    <t>YARLEQUE CHAVEZ JORGE ANTONIO</t>
  </si>
  <si>
    <t>02858957</t>
  </si>
  <si>
    <t>CONDUCTOR DE VEHÍCULOS</t>
  </si>
  <si>
    <t>YARIHUAMAN CANTORAL ELVIS REYNALDO</t>
  </si>
  <si>
    <t>45918921</t>
  </si>
  <si>
    <t>PROFESIONAL DE PROGRAMACIÓN OPERATIVA</t>
  </si>
  <si>
    <t>YARANGA RAMOS IVAN RUDY</t>
  </si>
  <si>
    <t>70418941</t>
  </si>
  <si>
    <t>YAPU PAMPAMALLCO MARGOT YOHANA</t>
  </si>
  <si>
    <t>42781737</t>
  </si>
  <si>
    <t>ABOGADO ESPECIALIZADO EN INSUMOS QUÍMICOS</t>
  </si>
  <si>
    <t>YAÑEZ TOVAR VERONICA JANET</t>
  </si>
  <si>
    <t>10815830</t>
  </si>
  <si>
    <t>YAÑEZ JUAREZ RONALD EDWIN</t>
  </si>
  <si>
    <t>46008163</t>
  </si>
  <si>
    <t>YANQUI YANA GERMAN ULISES</t>
  </si>
  <si>
    <t>48333849</t>
  </si>
  <si>
    <t>YANCCE RODRIGUEZ DIEGO MANUEL</t>
  </si>
  <si>
    <t>44921315</t>
  </si>
  <si>
    <t>YANAYACO SILUPU JOVER</t>
  </si>
  <si>
    <t>47317365</t>
  </si>
  <si>
    <t>ANALISTA PROGRAMADOR JAVA</t>
  </si>
  <si>
    <t>YANAC MUÑOZ EDWIN ARMANDO</t>
  </si>
  <si>
    <t>47870471</t>
  </si>
  <si>
    <t>INGENIERÍA DE SISTEMAS Y COMPUTO</t>
  </si>
  <si>
    <t>YAMUNAQUE MORE JOSE JAIME</t>
  </si>
  <si>
    <t>42016438</t>
  </si>
  <si>
    <t>ANALISTA REVISOR DE MESA DE SERVICIO</t>
  </si>
  <si>
    <t>YAMUNAQUE MIRANDA ALONSO PATRICIO</t>
  </si>
  <si>
    <t>43929245</t>
  </si>
  <si>
    <t>YALTA LOZANO LUIS ARTURO</t>
  </si>
  <si>
    <t>47364021</t>
  </si>
  <si>
    <t>YAGUAS GARGATE MONICA NANCY</t>
  </si>
  <si>
    <t>40402333</t>
  </si>
  <si>
    <t>ADMINISTRACIÓN Y FINANZAS</t>
  </si>
  <si>
    <t>WONG SUAREZ LEONARDO CESAR</t>
  </si>
  <si>
    <t>45653949</t>
  </si>
  <si>
    <t>WONG LAU KARIM</t>
  </si>
  <si>
    <t>08768249</t>
  </si>
  <si>
    <t>WAISS PANDURO SUSANA NOEMI</t>
  </si>
  <si>
    <t>70834720</t>
  </si>
  <si>
    <t>VIZCARRA MEZA LIZBETH ALEXANDRA</t>
  </si>
  <si>
    <t>45911147</t>
  </si>
  <si>
    <t>VIZCARDO CHAVEZ KIARA SHIRLEY</t>
  </si>
  <si>
    <t>71263014</t>
  </si>
  <si>
    <t>VIVAS CAMARGO FRANCISCO DAVID</t>
  </si>
  <si>
    <t>10351005</t>
  </si>
  <si>
    <t>INGENIERÍA DE SISTEMAS COMPUTACIONALES</t>
  </si>
  <si>
    <t>VIVAR RODRIGUEZ YEISSON KEVIN</t>
  </si>
  <si>
    <t>47132034</t>
  </si>
  <si>
    <t>ANALISTA DE SISTEMAS SOLUCIONES WEB</t>
  </si>
  <si>
    <t>VIVAR ALVAREZ KATHERINE FELY ANDREA</t>
  </si>
  <si>
    <t>72889599</t>
  </si>
  <si>
    <t>VILLEGAS YESQUEN DAVID</t>
  </si>
  <si>
    <t>43812136</t>
  </si>
  <si>
    <t>VILLEGAS VASQUEZ JAKELINE BLISSET</t>
  </si>
  <si>
    <t>70501506</t>
  </si>
  <si>
    <t>VILLEGAS ORTEGA SARA MIRELLA</t>
  </si>
  <si>
    <t>40087175</t>
  </si>
  <si>
    <t>ESPECIALISTA EN CONTROL DE PROCESOS DE SISTEMAS</t>
  </si>
  <si>
    <t>VILLEGAS GUTIERREZ BETO RICARDO</t>
  </si>
  <si>
    <t>41603873</t>
  </si>
  <si>
    <t>VILLEGAS ASENJO JOSE ELI</t>
  </si>
  <si>
    <t>45505264</t>
  </si>
  <si>
    <t>INGENIERÍA QUÍMICA</t>
  </si>
  <si>
    <t>VILLAVICENCIO SANCHEZ NANCY</t>
  </si>
  <si>
    <t>45273138</t>
  </si>
  <si>
    <t>VILLAVICENCIO OLIVA ALONSO ALDAIR</t>
  </si>
  <si>
    <t>46493687</t>
  </si>
  <si>
    <t>VILLAVERDE MEJIA JOEL JORGE</t>
  </si>
  <si>
    <t>45156805</t>
  </si>
  <si>
    <t>VILLASECA LLACSAHUANGA EMILY ANAHYS</t>
  </si>
  <si>
    <t>47096699</t>
  </si>
  <si>
    <t>VILLAR SILVA NEIL MICHAEL</t>
  </si>
  <si>
    <t>41822843</t>
  </si>
  <si>
    <t>VILLAR MEDINA ALEJANDRO</t>
  </si>
  <si>
    <t>42855136</t>
  </si>
  <si>
    <t>VILLAR CERNA DAYVI BRYAN</t>
  </si>
  <si>
    <t>74135573</t>
  </si>
  <si>
    <t>VILLANUEVA YAIPEN LUIS ERICK</t>
  </si>
  <si>
    <t>75532211</t>
  </si>
  <si>
    <t>CIENCIAS ECONÓMICAS</t>
  </si>
  <si>
    <t>VILLANUEVA VASQUEZ GUILLERMO ANTONIO</t>
  </si>
  <si>
    <t>43662723</t>
  </si>
  <si>
    <t>VILLANUEVA SUAREZ RUTH INES</t>
  </si>
  <si>
    <t>40880400</t>
  </si>
  <si>
    <t>VILLANUEVA SERRANO DORIS</t>
  </si>
  <si>
    <t>45322783</t>
  </si>
  <si>
    <t>ESTADÍSTICA</t>
  </si>
  <si>
    <t>VILLANUEVA ROJAS VICTOR JOSE</t>
  </si>
  <si>
    <t>15433236</t>
  </si>
  <si>
    <t>PROFESIONAL ANALISTA ESTADISTICO</t>
  </si>
  <si>
    <t>VILLANUEVA ROBLES CESAR RUDY</t>
  </si>
  <si>
    <t>32921986</t>
  </si>
  <si>
    <t>AUDITOR ESPECIALISTA EN CONTROL GUBERNAMENTAL</t>
  </si>
  <si>
    <t>VILLANUEVA MENDOZA GERARDO</t>
  </si>
  <si>
    <t>05416110</t>
  </si>
  <si>
    <t>VILLANUEVA LOZADA ERICK ALEJANDRO</t>
  </si>
  <si>
    <t>42716870</t>
  </si>
  <si>
    <t>VILLANUEVA HURTADO ENRIQUE ALVARO</t>
  </si>
  <si>
    <t>72851059</t>
  </si>
  <si>
    <t>ANALISTA DE APOYO LEGAL</t>
  </si>
  <si>
    <t>VILLANUEVA GAMARRA VANESSA YANINA</t>
  </si>
  <si>
    <t>45241536</t>
  </si>
  <si>
    <t>VILLANUEVA CONTRERAS INGRID SHIRLEY</t>
  </si>
  <si>
    <t>70943085</t>
  </si>
  <si>
    <t>INGENIERÍA DE SISTEMAS E INFORMÁTICA</t>
  </si>
  <si>
    <t>VILLANUEVA CASTILLO DARWIN DANIEL</t>
  </si>
  <si>
    <t>47365229</t>
  </si>
  <si>
    <t>VILLANUEVA CARPIO STEFFANY</t>
  </si>
  <si>
    <t>47635611</t>
  </si>
  <si>
    <t>VILLANUEVA BERROSPI KATERINE NATUZCA</t>
  </si>
  <si>
    <t>42407253</t>
  </si>
  <si>
    <t>VERIFICADOR AUXILIAR DE COBRANZA COACTIVA - I LIMA</t>
  </si>
  <si>
    <t>VILLANUEVA ARANA JESUS DANIEL</t>
  </si>
  <si>
    <t>44872973</t>
  </si>
  <si>
    <t>VILLANTOY SOSA MARIELY</t>
  </si>
  <si>
    <t>43067206</t>
  </si>
  <si>
    <t>VILLANO HUAMAN MARCO ANTONIO</t>
  </si>
  <si>
    <t>09620336</t>
  </si>
  <si>
    <t>VILLALVA GUTARRA SANDRA PAOLA</t>
  </si>
  <si>
    <t>40869398</t>
  </si>
  <si>
    <t>PROFESIONAL EN CONTRATACIONES</t>
  </si>
  <si>
    <t>VILLALVA FRAGA JOSE BELAUNDE</t>
  </si>
  <si>
    <t>42399455</t>
  </si>
  <si>
    <t>INGENIERÍA INDUSTRIAL Y DE SISTEMAS</t>
  </si>
  <si>
    <t>VILLALTA MECCA DANIEL ARTURO</t>
  </si>
  <si>
    <t>10199748</t>
  </si>
  <si>
    <t>ANALISTA DE SISTEMAS SOLUCIONES CLIENTE SERVIDOR SENIOR</t>
  </si>
  <si>
    <t>VILLALOBOS SANTA CRUZ DARWIN</t>
  </si>
  <si>
    <t>41457119</t>
  </si>
  <si>
    <t>PROFESIONAL DE PLANIFICACIÓN Y CONTROL DE PROYECTOS</t>
  </si>
  <si>
    <t>VILLALOBOS HURTADO YOSSELYN PAOLA</t>
  </si>
  <si>
    <t>46875405</t>
  </si>
  <si>
    <t>VILLALOBOS CORONEL SOCIMO ANTENOR</t>
  </si>
  <si>
    <t>40543516</t>
  </si>
  <si>
    <t>ESPECIALISTA JURIDICO EN PROCESOS JUDICIALES O ADMINISTRATIV</t>
  </si>
  <si>
    <t>VILLALOBOS ALVARADO JAVIER ALEJANDRO</t>
  </si>
  <si>
    <t>76827152</t>
  </si>
  <si>
    <t>VILLAFUERTE RIVERA EDMUNDO HILARIO</t>
  </si>
  <si>
    <t>10545435</t>
  </si>
  <si>
    <t>VILLAFUERTE PEÑALOZA EDSON MANUEL</t>
  </si>
  <si>
    <t>44967743</t>
  </si>
  <si>
    <t>TECNICO EN ALMACENES</t>
  </si>
  <si>
    <t>ADMINISTRACIÓN DE NEGOCIOS INTERNACIONALES</t>
  </si>
  <si>
    <t>VILLAFANA VILLAFANA KATIA VICTORIA</t>
  </si>
  <si>
    <t>44007784</t>
  </si>
  <si>
    <t>ASISTENTE MULTIFUNCIONAL - ORIENT CONSULTAS ADUANAS</t>
  </si>
  <si>
    <t>VILLACORTA GUTIERREZ WENDY MILAGROS</t>
  </si>
  <si>
    <t>70088306</t>
  </si>
  <si>
    <t>VILLA ORTIZ CARLOS MIGUEL</t>
  </si>
  <si>
    <t>40374290</t>
  </si>
  <si>
    <t>ESPECIALISTA JURIDICO EN ASUNTOS PENALES</t>
  </si>
  <si>
    <t>PROMOCION DE LA SALUD Y TERAPIA FAMILIAR</t>
  </si>
  <si>
    <t>VILELA SARMIENTO MONICA DEL PILAR</t>
  </si>
  <si>
    <t>44180604</t>
  </si>
  <si>
    <t>VILELA SALAZAR GUIOMAR WILDER</t>
  </si>
  <si>
    <t>41398882</t>
  </si>
  <si>
    <t>GESTOR DE PROCESOS</t>
  </si>
  <si>
    <t>VILDOSO QUINTANILLA LEOPOLDO MANUEL</t>
  </si>
  <si>
    <t>42994410</t>
  </si>
  <si>
    <t>VILCHEZ YANGALI CARLOS ALBERTO</t>
  </si>
  <si>
    <t>42811888</t>
  </si>
  <si>
    <t>VILCHEZ ROMAN MAYRA NADID</t>
  </si>
  <si>
    <t>45113489</t>
  </si>
  <si>
    <t>VILCHEZ PAREDES PERCY PAUL</t>
  </si>
  <si>
    <t>47001456</t>
  </si>
  <si>
    <t>ANALISTA INFORMATICO FUNCIONAL</t>
  </si>
  <si>
    <t>VILCHEZ CARDOZO CAROL VIOLETA</t>
  </si>
  <si>
    <t>09671053</t>
  </si>
  <si>
    <t>ESPECIALISTA EN PROGRAMACIÓN Y ACTOS PREPARATORIOS</t>
  </si>
  <si>
    <t>VILCHES NAVAS JOSE MANUEL</t>
  </si>
  <si>
    <t>42163792</t>
  </si>
  <si>
    <t>VILCARROMERO DAVILA LENIN</t>
  </si>
  <si>
    <t>41192148</t>
  </si>
  <si>
    <t>ESPECIALISTA EN PRESUPUESTO PUBLICO</t>
  </si>
  <si>
    <t>VILCAPUMA PEZO JONATHAN GUILLERMO</t>
  </si>
  <si>
    <t>70441676</t>
  </si>
  <si>
    <t>VILCAPOMA DAZA GINA ELIZABETH</t>
  </si>
  <si>
    <t>40871992</t>
  </si>
  <si>
    <t>ESPECIALISTA JURIDICO EN PROCURADURIA</t>
  </si>
  <si>
    <t>ECONOMÍA AGRARIA</t>
  </si>
  <si>
    <t>VILCAPAZA HUAYCANI MAX FREIRE</t>
  </si>
  <si>
    <t>42993236</t>
  </si>
  <si>
    <t>VILCANQUI MAMANI ALAN</t>
  </si>
  <si>
    <t>42303274</t>
  </si>
  <si>
    <t>ADMINISTRACIÓN Y NEGOCIOS INTERNACIONALES</t>
  </si>
  <si>
    <t>VILCANQUI COPAJA HENRY ERIX</t>
  </si>
  <si>
    <t>70839211</t>
  </si>
  <si>
    <t>VILCAMIZA MELITON CRISTHIAN ANTONIO</t>
  </si>
  <si>
    <t>72901273</t>
  </si>
  <si>
    <t>VILCA VILCA HUGO</t>
  </si>
  <si>
    <t>40476810</t>
  </si>
  <si>
    <t>VILCA SILVESTRE LISET EVEELIN</t>
  </si>
  <si>
    <t>40854317</t>
  </si>
  <si>
    <t>GUIA OFICIAL DE TURISMO</t>
  </si>
  <si>
    <t>VILCA PALOMINO JOSE BENJAMIN</t>
  </si>
  <si>
    <t>80246774</t>
  </si>
  <si>
    <t>VILCA DOMINGUEZ JOSE GABRIEL</t>
  </si>
  <si>
    <t>45441234</t>
  </si>
  <si>
    <t>VILCA CRUZADO CELSO PIERRE</t>
  </si>
  <si>
    <t>45230838</t>
  </si>
  <si>
    <t>VILCA ARAMBULO BLIMALE</t>
  </si>
  <si>
    <t>09441817</t>
  </si>
  <si>
    <t>ESPECIALISTA SENIOR EN GESTION MOBILIARIA E INMOBILIARIA</t>
  </si>
  <si>
    <t>VILCA APAZA ERNESTO</t>
  </si>
  <si>
    <t>43854544</t>
  </si>
  <si>
    <t>ENFERMERÍA</t>
  </si>
  <si>
    <t>VILAVILA GONZALES ERIKA DIANA</t>
  </si>
  <si>
    <t>43543310</t>
  </si>
  <si>
    <t>PROFESIONAL EN ENFERMERIA</t>
  </si>
  <si>
    <t>VILA RAMOS LUIS MIGUEL</t>
  </si>
  <si>
    <t>41777990</t>
  </si>
  <si>
    <t>EXPERTO EN INFRAESTRUCTURA TECNOLOGICA - SERVICIOS WEB</t>
  </si>
  <si>
    <t>VIGORIA LESCANO ROY ERICKSON</t>
  </si>
  <si>
    <t>25003507</t>
  </si>
  <si>
    <t>COORDINADOR DE CONTROL MOVIL</t>
  </si>
  <si>
    <t>INGENIERÍA INFORMÁTICA Y DE SISTEMAS</t>
  </si>
  <si>
    <t>VIERA BERNUY MARIBEL</t>
  </si>
  <si>
    <t>44498972</t>
  </si>
  <si>
    <t>VIDARTE MEJIA JIMMY JESUS</t>
  </si>
  <si>
    <t>44090858</t>
  </si>
  <si>
    <t>AUDITOR EN CONTROL GUBERNAMENTAL- TRIBUTARIO</t>
  </si>
  <si>
    <t>VIDARTE LÓPEZ MAYRA MARBELY</t>
  </si>
  <si>
    <t>44376857</t>
  </si>
  <si>
    <t>VIDAL DEMARTINI GIOVANNA ISABEL</t>
  </si>
  <si>
    <t>41316103</t>
  </si>
  <si>
    <t>VICUÑA HUAYNATE JIMMY ADOLFO</t>
  </si>
  <si>
    <t>72245442</t>
  </si>
  <si>
    <t>INGENIERÍA PESQUERA</t>
  </si>
  <si>
    <t>VICTORIO CORDOVA GIAN FRANCO</t>
  </si>
  <si>
    <t>46897484</t>
  </si>
  <si>
    <t>VICENTE MARIN CYNTHIA DEL PILAR</t>
  </si>
  <si>
    <t>42136825</t>
  </si>
  <si>
    <t>VICENTE DAVALOS ROSMERY NORMA</t>
  </si>
  <si>
    <t>40991732</t>
  </si>
  <si>
    <t>VICENTE ATAURIMA SELA GISSELLA</t>
  </si>
  <si>
    <t>42789410</t>
  </si>
  <si>
    <t>VICENCIO CABANA KATHERINE MORAYBA</t>
  </si>
  <si>
    <t>47328248</t>
  </si>
  <si>
    <t>VIAMONTE ALIAGA NESTOR RAUL ADOLFO</t>
  </si>
  <si>
    <t>02428484</t>
  </si>
  <si>
    <t>VERONA DIAZ ROXANA DEL CARMEN</t>
  </si>
  <si>
    <t>42578311</t>
  </si>
  <si>
    <t>TECNICO ADMINISTRATIVO DE RECURSOS HUMANOS</t>
  </si>
  <si>
    <t>VERGARAY DELGADO MARJORIE VICTORIA</t>
  </si>
  <si>
    <t>45618889</t>
  </si>
  <si>
    <t>VERGARA MATEO PABLO FABIAN</t>
  </si>
  <si>
    <t>46485549</t>
  </si>
  <si>
    <t>VERGARA MAR MARCO ANTONIO</t>
  </si>
  <si>
    <t>42020779</t>
  </si>
  <si>
    <t>APOYO TÉCNICO</t>
  </si>
  <si>
    <t>VERGARA CALDERON RODOLFO SANTIAGO</t>
  </si>
  <si>
    <t>08826830</t>
  </si>
  <si>
    <t>VERDEGUER MENDOZA RENZO GUILLERMO</t>
  </si>
  <si>
    <t>45713151</t>
  </si>
  <si>
    <t>SOPORTE INFORMATICO</t>
  </si>
  <si>
    <t>INGENIERÍA SANITARIA</t>
  </si>
  <si>
    <t>VERASTEGUI UGAS NIEVES</t>
  </si>
  <si>
    <t>10334484</t>
  </si>
  <si>
    <t>INGENIERO SENIOR SANITARIO - UE</t>
  </si>
  <si>
    <t>INGENIERÍA ECONÓMICA</t>
  </si>
  <si>
    <t>VERA VILLALTA LISBETH FIORELLA</t>
  </si>
  <si>
    <t>71083952</t>
  </si>
  <si>
    <t>VERA RAMIREZ ANDREA GIOVANA</t>
  </si>
  <si>
    <t>45425960</t>
  </si>
  <si>
    <t>INGENIERÍA EN INFORMÁTICA Y SISTEMAS</t>
  </si>
  <si>
    <t>VERA JUNES JOSE TANY</t>
  </si>
  <si>
    <t>40535607</t>
  </si>
  <si>
    <t>VERA CRUZADO PAOLO ANDRES</t>
  </si>
  <si>
    <t>46923659</t>
  </si>
  <si>
    <t>ASISTENTE DE EQUIPAJE</t>
  </si>
  <si>
    <t>VERA CHIPOCO GILBERTO MARCO ANTONIO</t>
  </si>
  <si>
    <t>08883326</t>
  </si>
  <si>
    <t>VENTURA QUINTANA VANESSA</t>
  </si>
  <si>
    <t>41284927</t>
  </si>
  <si>
    <t>VENTURA LOPEZ NORVIL</t>
  </si>
  <si>
    <t>47674528</t>
  </si>
  <si>
    <t>VENTURA HUERTA JESSICA CATHERIN</t>
  </si>
  <si>
    <t>43566607</t>
  </si>
  <si>
    <t>VENTURA ESCOBAR TATIANA MAYELA</t>
  </si>
  <si>
    <t>47019608</t>
  </si>
  <si>
    <t>INSPECTOR TRIBUTARIO - I LIMA</t>
  </si>
  <si>
    <t>VENTURA CHILON PAOLA KARINA</t>
  </si>
  <si>
    <t>45401574</t>
  </si>
  <si>
    <t>INGENIERÍA DE SISTEMAS Y COMPUTACIÓN</t>
  </si>
  <si>
    <t>VENTURA ARCE RAY JHONATAN</t>
  </si>
  <si>
    <t>43496426</t>
  </si>
  <si>
    <t>ANALISTA DE PRUEBAS</t>
  </si>
  <si>
    <t>VENEROS ROMERO KELLY YOSMAHIRA</t>
  </si>
  <si>
    <t>48244197</t>
  </si>
  <si>
    <t>VENERO BEINGOLEA RONALD</t>
  </si>
  <si>
    <t>43638264</t>
  </si>
  <si>
    <t>ESPECIALISTA EN GESTIÓN DE PROCESOS DE SISTEMAS</t>
  </si>
  <si>
    <t>VENEGAS VERGARA MIGUEL ANGEL</t>
  </si>
  <si>
    <t>31193069</t>
  </si>
  <si>
    <t>VENEGAS MENDEZ OWEN EDUARDO</t>
  </si>
  <si>
    <t>44738549</t>
  </si>
  <si>
    <t>VENEGAS CARRION LUIS EDUARDO</t>
  </si>
  <si>
    <t>45159120</t>
  </si>
  <si>
    <t>ESPECIALISTA DESARROLLO SISTEMAS E INTEGRACION SENIOR</t>
  </si>
  <si>
    <t>VENANCIO MORALES JONATHAN</t>
  </si>
  <si>
    <t>43048044</t>
  </si>
  <si>
    <t>ANALISTA DE SISTEMAS ESPECIALIZADO</t>
  </si>
  <si>
    <t>VELIZ MEDINA LAURA LORENA</t>
  </si>
  <si>
    <t>70123903</t>
  </si>
  <si>
    <t>VELIZ MADRID ROBERTO CARLOS</t>
  </si>
  <si>
    <t>40835573</t>
  </si>
  <si>
    <t>VELIZ CANO KEVIN JOSEPH</t>
  </si>
  <si>
    <t>VELEZMORO ROCHA ANDRES</t>
  </si>
  <si>
    <t>46106699</t>
  </si>
  <si>
    <t>VELEZMORO CABRERA KEVIN HAROL</t>
  </si>
  <si>
    <t>46830614</t>
  </si>
  <si>
    <t>VELEZ MALASQUEZ RICARDO DAVID</t>
  </si>
  <si>
    <t>70046674</t>
  </si>
  <si>
    <t>VELAZCO LARA WALTER MIGUEL</t>
  </si>
  <si>
    <t>07446707</t>
  </si>
  <si>
    <t>VELAZCO LA TORRE VERONIKA DIANA</t>
  </si>
  <si>
    <t>46915456</t>
  </si>
  <si>
    <t>PROFESIONAL ESPECIALIZADO INIQBF</t>
  </si>
  <si>
    <t>VELASQUEZ VILCA LEISLY ROCIO</t>
  </si>
  <si>
    <t>70097249</t>
  </si>
  <si>
    <t>VELASQUEZ SAONA JESUS JAVIER</t>
  </si>
  <si>
    <t>44762271</t>
  </si>
  <si>
    <t>VELASQUEZ SANDOVAL LUIS HENRY</t>
  </si>
  <si>
    <t>43003490</t>
  </si>
  <si>
    <t>VELASQUEZ PAREDES JUAN CARLOS</t>
  </si>
  <si>
    <t>46413883</t>
  </si>
  <si>
    <t>VELASQUEZ MUCHICA DANNY ROGER</t>
  </si>
  <si>
    <t>42494151</t>
  </si>
  <si>
    <t>TÉCNICO DE SOPORTE INFORMÁTICO</t>
  </si>
  <si>
    <t>VELASQUEZ MONTERO JAVIER ANDRES</t>
  </si>
  <si>
    <t>41365132</t>
  </si>
  <si>
    <t>VELASQUEZ BUIZA TANIA ROCIO</t>
  </si>
  <si>
    <t>47273202</t>
  </si>
  <si>
    <t>VELASQUE ESCALANTE JUAN CARLOS</t>
  </si>
  <si>
    <t>44339086</t>
  </si>
  <si>
    <t>APOYO OPERATIVO</t>
  </si>
  <si>
    <t>VELASCO SOTO PARRIS PAUL</t>
  </si>
  <si>
    <t>43916637</t>
  </si>
  <si>
    <t>PROFESIONAL DE PRUEBAS</t>
  </si>
  <si>
    <t>VELASCO RENDON JOSE ANGEL</t>
  </si>
  <si>
    <t>43068572</t>
  </si>
  <si>
    <t>ANALISTA DE CALIDAD ESPECIALIZADO</t>
  </si>
  <si>
    <t>VELASCO COTOHUANCA VIRGINIA VANESSA</t>
  </si>
  <si>
    <t>41945880</t>
  </si>
  <si>
    <t>ESPECIALISTA EN MODELOS ANALITICOS</t>
  </si>
  <si>
    <t>VELARDE ZEGARRA RENZO ALEJANDRO</t>
  </si>
  <si>
    <t>10789152</t>
  </si>
  <si>
    <t>TURISMO</t>
  </si>
  <si>
    <t>VELARDE SAFRA MARIEL</t>
  </si>
  <si>
    <t>76958756</t>
  </si>
  <si>
    <t>VELA MONTAÑEZ ANDREA CAROLINA</t>
  </si>
  <si>
    <t>43411921</t>
  </si>
  <si>
    <t>VELA BANEO EDER</t>
  </si>
  <si>
    <t>70138888</t>
  </si>
  <si>
    <t>VEGA TRUJILLO JORGE PEDRO SAMUEL</t>
  </si>
  <si>
    <t>70008451</t>
  </si>
  <si>
    <t>ARQUITECTO JUNIOR DE APLICACIONES E INTEGRACION</t>
  </si>
  <si>
    <t>VEGA TOVAR VALERI PATRICIA</t>
  </si>
  <si>
    <t>44782391</t>
  </si>
  <si>
    <t>NEGOCIOS INTERNACIONALES Y TURISMO</t>
  </si>
  <si>
    <t>VEGA RUCOBA JAMES JUNIOR</t>
  </si>
  <si>
    <t>43540025</t>
  </si>
  <si>
    <t>ECONOMÍA Y FINANZAS</t>
  </si>
  <si>
    <t>VEGA QUISPE MARCO ANTONIO</t>
  </si>
  <si>
    <t>44133684</t>
  </si>
  <si>
    <t>VEGA PIZAN SEGUNDO MANUEL</t>
  </si>
  <si>
    <t>40847527</t>
  </si>
  <si>
    <t>VEGA LARA CARLOS ALEJANDRO</t>
  </si>
  <si>
    <t>70944653</t>
  </si>
  <si>
    <t>VEGA INGA ANTHONY WILLIAM</t>
  </si>
  <si>
    <t>44425596</t>
  </si>
  <si>
    <t>VEGA GOMEZ GISELLA ISABEL</t>
  </si>
  <si>
    <t>42100391</t>
  </si>
  <si>
    <t>PROFESIONAL EN GESTIÓN DE LA CAPACITACIÓN</t>
  </si>
  <si>
    <t>VEGA FRANCIA ANDRES</t>
  </si>
  <si>
    <t>08385519</t>
  </si>
  <si>
    <t>VEGA CAMPANA CARLOS ENRIQUE</t>
  </si>
  <si>
    <t>42469320</t>
  </si>
  <si>
    <t>VEGA ALCOCER NATALY CHRIS ISABEL</t>
  </si>
  <si>
    <t>VASQUEZ ZEA PAUL RENAN</t>
  </si>
  <si>
    <t>44442091</t>
  </si>
  <si>
    <t>VASQUEZ VALDERA ROSSY JACKELINY</t>
  </si>
  <si>
    <t>46045458</t>
  </si>
  <si>
    <t>VASQUEZ TORRES RICARDO DANIEL</t>
  </si>
  <si>
    <t>43247637</t>
  </si>
  <si>
    <t>APOYO TÉCNICO ADMINISTRATIVO</t>
  </si>
  <si>
    <t>VASQUEZ TABOADA ALAN SEGUNDO</t>
  </si>
  <si>
    <t>42953412</t>
  </si>
  <si>
    <t>VASQUEZ SUSANIVAR VANESSA MAYDA</t>
  </si>
  <si>
    <t>44647757</t>
  </si>
  <si>
    <t>VASQUEZ SANDOVAL EMERSON JIM</t>
  </si>
  <si>
    <t>32970018</t>
  </si>
  <si>
    <t>VÁSQUEZ SÁNCHEZ GRECIA</t>
  </si>
  <si>
    <t>44228511</t>
  </si>
  <si>
    <t>VASQUEZ RUIZ ANA PATRICIA</t>
  </si>
  <si>
    <t>41592077</t>
  </si>
  <si>
    <t>INGENIERÍA GEOGRÁFICA</t>
  </si>
  <si>
    <t>VASQUEZ QUILCAT SHAROL CATHERINE</t>
  </si>
  <si>
    <t>45637887</t>
  </si>
  <si>
    <t>VASQUEZ OBLITAS HUMBERTO OSWALDO</t>
  </si>
  <si>
    <t>41642179</t>
  </si>
  <si>
    <t>VASQUEZ NAVA LESLIE YVETT</t>
  </si>
  <si>
    <t>27736392</t>
  </si>
  <si>
    <t>EXPERTO EN GEST.DE PROC.SELECCIÓN Y EJECUCIÓN CONTRACTUAL DE</t>
  </si>
  <si>
    <t>VASQUEZ MATOS DIDI</t>
  </si>
  <si>
    <t>45982714</t>
  </si>
  <si>
    <t>VASQUEZ LOZADA MAIKOL ISAAC</t>
  </si>
  <si>
    <t>42240709</t>
  </si>
  <si>
    <t>VASQUEZ LLAMOJA JIMMY CESAR</t>
  </si>
  <si>
    <t>40197388</t>
  </si>
  <si>
    <t>VASQUEZ IZQUIERDO ELIZABETH</t>
  </si>
  <si>
    <t>45518836</t>
  </si>
  <si>
    <t>VASQUEZ GUDIEL ROBERTO</t>
  </si>
  <si>
    <t>23979917</t>
  </si>
  <si>
    <t>VASQUEZ GARATE FREDY</t>
  </si>
  <si>
    <t>09647581</t>
  </si>
  <si>
    <t>ESPECIALISTA EN CONTRATACIONES PÚBLICAS</t>
  </si>
  <si>
    <t>VASQUEZ ESTELA MILTON CESAR</t>
  </si>
  <si>
    <t>41980771</t>
  </si>
  <si>
    <t>VASQUEZ DOMINGUEZ XIMENA MERCEDES</t>
  </si>
  <si>
    <t>70901286</t>
  </si>
  <si>
    <t>AUXILIAR DE ARCHIVO PARA TRANSFERENCIAS</t>
  </si>
  <si>
    <t>VASQUEZ DIAZ ANA KAREN</t>
  </si>
  <si>
    <t>45810873</t>
  </si>
  <si>
    <t>VASQUEZ DAVALOS JOSE LUIS</t>
  </si>
  <si>
    <t>06794005</t>
  </si>
  <si>
    <t>VASQUEZ CRUZ NATALY MARGOTH</t>
  </si>
  <si>
    <t>42741235</t>
  </si>
  <si>
    <t>PROFESIONAL EN TRABAJO SOCIAL - OD (MADRE DE DIOS)</t>
  </si>
  <si>
    <t>VASQUEZ CHAVARRI OMAR EDUARDO</t>
  </si>
  <si>
    <t>44191397</t>
  </si>
  <si>
    <t>ANALISTA EN GESTION DE INFORMACION DE PROCESO</t>
  </si>
  <si>
    <t>VÁSQUEZ CALLE ALEXIS HELYNHO</t>
  </si>
  <si>
    <t>73029374</t>
  </si>
  <si>
    <t>VASQUEZ CABRERA TATIANA LIZET</t>
  </si>
  <si>
    <t>46984655</t>
  </si>
  <si>
    <t>VASQUEZ AVELLANEDA WILSON DEYVIS</t>
  </si>
  <si>
    <t>43411760</t>
  </si>
  <si>
    <t>VASQUEZ ALANIA TATY YOLY</t>
  </si>
  <si>
    <t>47766497</t>
  </si>
  <si>
    <t>VARILLAS VALLADARES SANTOS GUILLERMO</t>
  </si>
  <si>
    <t>00328464</t>
  </si>
  <si>
    <t>GUIA CANINO</t>
  </si>
  <si>
    <t>VARGAS VILLAFRANCA LINDA ROSARIO</t>
  </si>
  <si>
    <t>48321940</t>
  </si>
  <si>
    <t>VARGAS SERRANO ELVIS JAVIER</t>
  </si>
  <si>
    <t>70425187</t>
  </si>
  <si>
    <t>VARGAS SANDOVAL IRWIN CRISTHIAN</t>
  </si>
  <si>
    <t>45211551</t>
  </si>
  <si>
    <t>VARGAS SANCHEZ EDWIN EDUARDO</t>
  </si>
  <si>
    <t>70588038</t>
  </si>
  <si>
    <t>VARGAS RONCEROS GIANCARLO ROMAN</t>
  </si>
  <si>
    <t>40039156</t>
  </si>
  <si>
    <t>VARGAS RIOS JONATHAN</t>
  </si>
  <si>
    <t>45245901</t>
  </si>
  <si>
    <t>VARGAS NINATANTA JESUS EDUARDO</t>
  </si>
  <si>
    <t>40476798</t>
  </si>
  <si>
    <t>TÉCNICO ELECT.EN MTENTO. DE INFRAESTRUCTURA Y EQUIP.ELECTROM</t>
  </si>
  <si>
    <t>VARGAS MEZA JHON</t>
  </si>
  <si>
    <t>80260319</t>
  </si>
  <si>
    <t>VARGAS MELCHOR RICARDO EDGAR</t>
  </si>
  <si>
    <t>41050599</t>
  </si>
  <si>
    <t>AGENTES DE CONTROL Y FISCALIZACIÓN</t>
  </si>
  <si>
    <t>VARGAS MAMANI WILLIAMS BERNARD</t>
  </si>
  <si>
    <t>41251913</t>
  </si>
  <si>
    <t>VARGAS LOPEZ IVAN</t>
  </si>
  <si>
    <t>42281309</t>
  </si>
  <si>
    <t>VARGAS LLANGATO OSCAR RAUL</t>
  </si>
  <si>
    <t>45649592</t>
  </si>
  <si>
    <t>VARGAS LAZARO ENRIQUE REYNALDO</t>
  </si>
  <si>
    <t>41952097</t>
  </si>
  <si>
    <t>PROFESIONAL ESPECIALISTA FINANCIERO</t>
  </si>
  <si>
    <t>VARGAS GUERRA VARGAS KATHERINE MERCEDES</t>
  </si>
  <si>
    <t>45801699</t>
  </si>
  <si>
    <t>VARGAS FLORES FABIOLA YULIANA</t>
  </si>
  <si>
    <t>40915537</t>
  </si>
  <si>
    <t>VARGAS DIAZ YAMIR IVAN</t>
  </si>
  <si>
    <t>45889280</t>
  </si>
  <si>
    <t>VARGAS CATUNTA JEDELY ALEXANDRA</t>
  </si>
  <si>
    <t>70326167</t>
  </si>
  <si>
    <t>VARGAS CASTRO CARLOS ALBERTO</t>
  </si>
  <si>
    <t>40971467</t>
  </si>
  <si>
    <t>VARGAS CASQUINO ALI</t>
  </si>
  <si>
    <t>41879109</t>
  </si>
  <si>
    <t>INGENIERÍA ESTADÍSTICA</t>
  </si>
  <si>
    <t>VARAS VILLAFUERTE VICTOR OMAR</t>
  </si>
  <si>
    <t>44540293</t>
  </si>
  <si>
    <t>VALVERDE YACUPOMA BLADIMIR RODRIGO</t>
  </si>
  <si>
    <t>44235037</t>
  </si>
  <si>
    <t>VALVERDE PARDAVE JHONNY EDGARD</t>
  </si>
  <si>
    <t>10451367</t>
  </si>
  <si>
    <t>VALVERDE MATOS PEDRO WENCESLAO</t>
  </si>
  <si>
    <t>44742938</t>
  </si>
  <si>
    <t>VALVERDE LIMAYMANTA LISSE ESTEFANI</t>
  </si>
  <si>
    <t>46174757</t>
  </si>
  <si>
    <t>VALVERDE FALCON DREYSI ESTHEFANI</t>
  </si>
  <si>
    <t>71876834</t>
  </si>
  <si>
    <t>VALVERDE ESPINOZA GIANCARLO ANDREE</t>
  </si>
  <si>
    <t>43585160</t>
  </si>
  <si>
    <t>VALVERDE CARMEN DEYVIDS ELIAS</t>
  </si>
  <si>
    <t>42588904</t>
  </si>
  <si>
    <t>ANALISTA DE SISTEMAS Y SOLUCIONES ANALITICAS SENIOR</t>
  </si>
  <si>
    <t>VALQUI CHAVEZ ARNOLD JOSUE</t>
  </si>
  <si>
    <t>45878464</t>
  </si>
  <si>
    <t>VALLEZ ROBALINO MARGARITA ISABEL</t>
  </si>
  <si>
    <t>43585190</t>
  </si>
  <si>
    <t>EJECUTOR DE TAREAS ADMINISTRATIVAS</t>
  </si>
  <si>
    <t>VALLES DAVILA GUNTER EDWAR</t>
  </si>
  <si>
    <t>47647374</t>
  </si>
  <si>
    <t>VALLEJOS SALAZAR VICTOR YAMPIER</t>
  </si>
  <si>
    <t>47182330</t>
  </si>
  <si>
    <t>APOYO TÉCNICO ADMINISTRATIVO ESPECIALIZADO</t>
  </si>
  <si>
    <t>VALLEJOS RODRIGUEZ GIOMAYRA KELLY</t>
  </si>
  <si>
    <t>43617836</t>
  </si>
  <si>
    <t>VALLEJOS MENDEZ JOSE BERNARDO</t>
  </si>
  <si>
    <t>43362007</t>
  </si>
  <si>
    <t>VALLEJOS LAVALLE DARWIN PAUL</t>
  </si>
  <si>
    <t>42522237</t>
  </si>
  <si>
    <t>INGENIERÍA AGROINDUSTRIAL</t>
  </si>
  <si>
    <t>VALLE PORTAL YLMER EDITH</t>
  </si>
  <si>
    <t>43719448</t>
  </si>
  <si>
    <t>VALLE ACOSTA MILENA</t>
  </si>
  <si>
    <t>43826612</t>
  </si>
  <si>
    <t>VERIFICADOR DE ACCIONES INDUCTIVAS</t>
  </si>
  <si>
    <t>VALLADOLID MEZA MONICA ROXANA</t>
  </si>
  <si>
    <t>72853506</t>
  </si>
  <si>
    <t>VERIFICADOR DE FISCALIZACIÓN</t>
  </si>
  <si>
    <t>VALLADARES QUISPE RENE</t>
  </si>
  <si>
    <t>42962478</t>
  </si>
  <si>
    <t>VALLADARES GALVEZ OSCAR KLEPER</t>
  </si>
  <si>
    <t>42920616</t>
  </si>
  <si>
    <t>VALLADARES BAZALAR ADA ELIZABETH</t>
  </si>
  <si>
    <t>40914664</t>
  </si>
  <si>
    <t>VALERO GALARZA ROSMERY MARIA</t>
  </si>
  <si>
    <t>70078444</t>
  </si>
  <si>
    <t>VALERIANO GAMARRA ARTHUR JIMMY</t>
  </si>
  <si>
    <t>44891365</t>
  </si>
  <si>
    <t>VALERA RUIZ ABIMAEL</t>
  </si>
  <si>
    <t>45313995</t>
  </si>
  <si>
    <t>VALENZUELA MANDUJANO RAFAEL DANTE</t>
  </si>
  <si>
    <t>41918630</t>
  </si>
  <si>
    <t>VALENZUELA JUAREZ AMALIA MERCEDES</t>
  </si>
  <si>
    <t>70291175</t>
  </si>
  <si>
    <t>VALENZUELA CHIPANA ELIUD ABEL</t>
  </si>
  <si>
    <t>40518787</t>
  </si>
  <si>
    <t>VALENTIN SANCHEZ SANTIAGO ERNESTO</t>
  </si>
  <si>
    <t>08113588</t>
  </si>
  <si>
    <t>VALENTIN CEOPA JOHANA</t>
  </si>
  <si>
    <t>42287209</t>
  </si>
  <si>
    <t>VALENCIA TAPIA JOSE MELVIN</t>
  </si>
  <si>
    <t>42208159</t>
  </si>
  <si>
    <t>VALENCIA ROSAS JESUS ELISA DEL PILAR</t>
  </si>
  <si>
    <t>06670158</t>
  </si>
  <si>
    <t>EXPERTO LEGAL EN GESTIÓN DE CONTRATOS DE TEMAS INFORMÁTICOS</t>
  </si>
  <si>
    <t>VALENCIA PAREJA EDDY HAMILTON</t>
  </si>
  <si>
    <t>46383156</t>
  </si>
  <si>
    <t>VALENCIA GUTIERREZ CHRISTHIAN ONEY</t>
  </si>
  <si>
    <t>40673755</t>
  </si>
  <si>
    <t>VALDIVIEZO SIRLUPU FANNY</t>
  </si>
  <si>
    <t>73470124</t>
  </si>
  <si>
    <t>VALDIVIEZO PATIÑO NESTOR ALBERTO</t>
  </si>
  <si>
    <t>40401593</t>
  </si>
  <si>
    <t>VALDIVIEZO OLIVERA GIANCARLO ADOLFO</t>
  </si>
  <si>
    <t>41344785</t>
  </si>
  <si>
    <t>VALDIVIEZO OLIVERA EDGAR ENRIQUE</t>
  </si>
  <si>
    <t>10745614</t>
  </si>
  <si>
    <t>VALDIVIESO CRUZ DEL CASTILLO OMAR</t>
  </si>
  <si>
    <t>40362308</t>
  </si>
  <si>
    <t>ANALISTA DE HELP DESK</t>
  </si>
  <si>
    <t>VALDIVIA YAÑEZ BONNY CRISTHELL</t>
  </si>
  <si>
    <t>42437430</t>
  </si>
  <si>
    <t>VALDIVIA VARGAS WALTER</t>
  </si>
  <si>
    <t>44921591</t>
  </si>
  <si>
    <t>VALDIVIA VALDIVIA SOLANGE</t>
  </si>
  <si>
    <t>47583923</t>
  </si>
  <si>
    <t>VALDIVIA MATOS JAIRO MANUEL</t>
  </si>
  <si>
    <t>70445100</t>
  </si>
  <si>
    <t>MEDICINA VETERINARIA Y ZOOTECNIA</t>
  </si>
  <si>
    <t>VALDIVIA CHIPANA DICKSON EMILIO</t>
  </si>
  <si>
    <t>70087110</t>
  </si>
  <si>
    <t>OPERARIO DE APOYO CANINO</t>
  </si>
  <si>
    <t>VALDIVIA ALARCON JOEL JONATHAN</t>
  </si>
  <si>
    <t>42425251</t>
  </si>
  <si>
    <t>VALDEZ RAMIREZ JORGE LUIS</t>
  </si>
  <si>
    <t>40719992</t>
  </si>
  <si>
    <t>VALDEZ FLORES KATHERYN ROSMERY</t>
  </si>
  <si>
    <t>76368188</t>
  </si>
  <si>
    <t>VALDERRAMA DANOS ELMER JESUS RAI</t>
  </si>
  <si>
    <t>72939564</t>
  </si>
  <si>
    <t>VALCARCEL VARGAS MAYRA YSABEL</t>
  </si>
  <si>
    <t>42633160</t>
  </si>
  <si>
    <t>VADILLO TINEO OMAR EDWIN</t>
  </si>
  <si>
    <t>06806142</t>
  </si>
  <si>
    <t>VACA MACHUCA JUNIOR MERARDO</t>
  </si>
  <si>
    <t>45504275</t>
  </si>
  <si>
    <t>USCATA GARCIA CRISTIAN RUFINO</t>
  </si>
  <si>
    <t>46688958</t>
  </si>
  <si>
    <t>USCAMAYTA QUISPE MARITZA CARMEN</t>
  </si>
  <si>
    <t>41099584</t>
  </si>
  <si>
    <t>USCAMAYTA MIRANDA WILMER DAVID</t>
  </si>
  <si>
    <t>71267275</t>
  </si>
  <si>
    <t>URUCHI PERCA OMAR ARNALDO</t>
  </si>
  <si>
    <t>46673584</t>
  </si>
  <si>
    <t>URTECHO LINARES CARLOS ESTUARDO</t>
  </si>
  <si>
    <t>41397774</t>
  </si>
  <si>
    <t>URTEAGA ZEGARRA YENNIFER GERALDINE</t>
  </si>
  <si>
    <t>42173505</t>
  </si>
  <si>
    <t>URTEAGA TAMINCHE GUSTAVO ARTURO</t>
  </si>
  <si>
    <t>40868776</t>
  </si>
  <si>
    <t>URTEAGA ALFARO SEGUNDO GUILLERMO</t>
  </si>
  <si>
    <t>43553820</t>
  </si>
  <si>
    <t>URQUIZO BECERRA JERSON JEREDY</t>
  </si>
  <si>
    <t>48039421</t>
  </si>
  <si>
    <t>URIOL VERA HITLER ULICES</t>
  </si>
  <si>
    <t>41470460</t>
  </si>
  <si>
    <t>URIARTE CONCEPCION GENARO ALFREDO</t>
  </si>
  <si>
    <t>42481106</t>
  </si>
  <si>
    <t>URDAY PAREJA MARIA ALEJANDRA</t>
  </si>
  <si>
    <t>42852990</t>
  </si>
  <si>
    <t>URDAY HERRERA ANNETTE LOYDA</t>
  </si>
  <si>
    <t>46072111</t>
  </si>
  <si>
    <t>ARQUITECTURA Y URBANISMO</t>
  </si>
  <si>
    <t>URCIA GAMARRA DIEGO DANIEL</t>
  </si>
  <si>
    <t>45654771</t>
  </si>
  <si>
    <t>ARQUITECTO - ANALISTA</t>
  </si>
  <si>
    <t>URBINA ROSAS FERNANDO MARTIN</t>
  </si>
  <si>
    <t>45290621</t>
  </si>
  <si>
    <t>URBANO HUAMANI STEPHANIE CARMEN</t>
  </si>
  <si>
    <t>46576873</t>
  </si>
  <si>
    <t>URACAHUA CONDORI RIDER ALVARO</t>
  </si>
  <si>
    <t>44783842</t>
  </si>
  <si>
    <t>UMPIRE ZEA NOELY MARILIA</t>
  </si>
  <si>
    <t>47250154</t>
  </si>
  <si>
    <t>ULLOA ALFARO MIKE PAOLO</t>
  </si>
  <si>
    <t>46105767</t>
  </si>
  <si>
    <t>UGAZ NORIEGA JHONATAN CARLOS</t>
  </si>
  <si>
    <t>42084943</t>
  </si>
  <si>
    <t>UCHUYA HERNANDEZ JUAN RENSO</t>
  </si>
  <si>
    <t>45252147</t>
  </si>
  <si>
    <t>UCHUYA HERNANDEZ CARMEN JESSICA</t>
  </si>
  <si>
    <t>43189109</t>
  </si>
  <si>
    <t>UCHARICO CATARI SERGIO YANFRANCO</t>
  </si>
  <si>
    <t>44097808</t>
  </si>
  <si>
    <t>UBILLUS LOO KUNG ANA MARIA</t>
  </si>
  <si>
    <t>16733989</t>
  </si>
  <si>
    <t>UBILLUS CALLE HERBERT MARTHIN</t>
  </si>
  <si>
    <t>70761920</t>
  </si>
  <si>
    <t>UBAQUI DUEÑAS MARY CRISTINA</t>
  </si>
  <si>
    <t>44638204</t>
  </si>
  <si>
    <t>TUYA GUERRERO SOFIA BEATRIZ</t>
  </si>
  <si>
    <t>75850492</t>
  </si>
  <si>
    <t>TUPPIA MANRIQUE ROSALINDA IVONNE</t>
  </si>
  <si>
    <t>10631644</t>
  </si>
  <si>
    <t>TUPIÑO FLORES BRYAN</t>
  </si>
  <si>
    <t>47256245</t>
  </si>
  <si>
    <t>TUÑOQUE BALDERA PAOLA YESENIA</t>
  </si>
  <si>
    <t>45650453</t>
  </si>
  <si>
    <t>TUNQUE SEGURA KAREN LILIANA</t>
  </si>
  <si>
    <t>47866957</t>
  </si>
  <si>
    <t>TUESTA GARCIA GABRIEL MARTIN</t>
  </si>
  <si>
    <t>09675846</t>
  </si>
  <si>
    <t>ESPECIALISTAS EN INTELIGENCIA DE NEGOCIOS</t>
  </si>
  <si>
    <t>TUESTA CAMPOS DERSI</t>
  </si>
  <si>
    <t>46462213</t>
  </si>
  <si>
    <t>TUEROS YACE EDHER</t>
  </si>
  <si>
    <t>44683902</t>
  </si>
  <si>
    <t>TECNICO EN LABORATORIO</t>
  </si>
  <si>
    <t>TUANAMA RAMOS EDWARD BILDAD</t>
  </si>
  <si>
    <t>45982308</t>
  </si>
  <si>
    <t>TTITO TTITO JUAN AMILCAR</t>
  </si>
  <si>
    <t>43806549</t>
  </si>
  <si>
    <t>ANALISTA DE OPERACIONES DE INFRAESTRUCTURA TECNOLOGICA</t>
  </si>
  <si>
    <t>TRUJILLO ROLDAN VICTOR ARTURO</t>
  </si>
  <si>
    <t>40947949</t>
  </si>
  <si>
    <t>GESTOR DE PROYECTOS TI</t>
  </si>
  <si>
    <t>TRUJILLO PEREZ JULIO CESAR</t>
  </si>
  <si>
    <t>70526051</t>
  </si>
  <si>
    <t>TRUJILLO GUTIERREZ CLAUDIA ELIZABETH</t>
  </si>
  <si>
    <t>40454332</t>
  </si>
  <si>
    <t>TRUJILLO ALVA ALICIA LISETTE</t>
  </si>
  <si>
    <t>41446899</t>
  </si>
  <si>
    <t>TRUCIOS CORNEJO IDA LIZ</t>
  </si>
  <si>
    <t>47475862</t>
  </si>
  <si>
    <t>ANALISTA EN GESTIÓN DE PERSONAL</t>
  </si>
  <si>
    <t>TRINIDAD YANAYACO WILLIAM JOHN</t>
  </si>
  <si>
    <t>43379951</t>
  </si>
  <si>
    <t>TRIGOSO TUESTA RAFAEL</t>
  </si>
  <si>
    <t>42929470</t>
  </si>
  <si>
    <t>TRELLES RUBINA RUTH BETZABE</t>
  </si>
  <si>
    <t>43208841</t>
  </si>
  <si>
    <t>ADMINISTRACIÓN, FINANZAS Y NEGOCIOS GLOBALES</t>
  </si>
  <si>
    <t>TREJO MENDOZA JESUS VICTOR IGNACIO</t>
  </si>
  <si>
    <t>41290522</t>
  </si>
  <si>
    <t>TREJO CARHUAPOMA KEIDY KAREN</t>
  </si>
  <si>
    <t>48511070</t>
  </si>
  <si>
    <t>INGENIERÍA SISTEMAS Y CÓMPUTO</t>
  </si>
  <si>
    <t>TRAVEZAÑO LEONARDO JUAN CARLOS</t>
  </si>
  <si>
    <t>40633966</t>
  </si>
  <si>
    <t>ANALISTA DE OPERACIÓN INFRAESTRUCTURA TECNOLÓGICA</t>
  </si>
  <si>
    <t>TOVAR RODRIGUEZ SANDRA LISSETT</t>
  </si>
  <si>
    <t>73148531</t>
  </si>
  <si>
    <t>TORRICELLI TORRES- BELON PEDRO FRANCISCO</t>
  </si>
  <si>
    <t>42098134</t>
  </si>
  <si>
    <t>ESPECIALISTA EN RELACIONES LABORALES</t>
  </si>
  <si>
    <t>TORRES VALVERDE PABLO BENJAMIN</t>
  </si>
  <si>
    <t>48459233</t>
  </si>
  <si>
    <t>TORRES TARAZONA NILTON ISRAEL</t>
  </si>
  <si>
    <t>25793423</t>
  </si>
  <si>
    <t>TORRES SUMARI PATRICIA GRICELDA</t>
  </si>
  <si>
    <t>41169297</t>
  </si>
  <si>
    <t>ANALISTA DE SISTEMAS DE INFORMACIÓN</t>
  </si>
  <si>
    <t>TORRES SOLDEVILLA EDGAR</t>
  </si>
  <si>
    <t>09897576</t>
  </si>
  <si>
    <t>TORRES SAAVEDRA JACKSON ALFREDO</t>
  </si>
  <si>
    <t>40255269</t>
  </si>
  <si>
    <t>TORRES ROJAS ROSARIO LIZ</t>
  </si>
  <si>
    <t>42081880</t>
  </si>
  <si>
    <t>PSICOLOGÍA</t>
  </si>
  <si>
    <t>TORRES ROCA GIANFRANCO NEISER</t>
  </si>
  <si>
    <t>45624968</t>
  </si>
  <si>
    <t>TORRES QUISPE PERCY JAVIER</t>
  </si>
  <si>
    <t>43717709</t>
  </si>
  <si>
    <t>TORRES PANDURO LUIS ENRIQUE</t>
  </si>
  <si>
    <t>42893003</t>
  </si>
  <si>
    <t>TORRES PALACIOS KEVIN ROBERTO</t>
  </si>
  <si>
    <t>46020667</t>
  </si>
  <si>
    <t>TORRES PACHECO LOURDES CECILIA</t>
  </si>
  <si>
    <t>TORRES OSORIO CLAUDIA VANESSA</t>
  </si>
  <si>
    <t>44263768</t>
  </si>
  <si>
    <t>TORRES ORDOÑEZ WALTER GREGORIO</t>
  </si>
  <si>
    <t>25794874</t>
  </si>
  <si>
    <t>ARQUITECTO - ESPECIALISTA</t>
  </si>
  <si>
    <t>TORRES MUÑOZ PAMELA MELISSA</t>
  </si>
  <si>
    <t>72215387</t>
  </si>
  <si>
    <t>TORRES MIRANDA HUGO ALEXANDER</t>
  </si>
  <si>
    <t>45842067</t>
  </si>
  <si>
    <t>TORRES MENDOZA LOURDES</t>
  </si>
  <si>
    <t>43631613</t>
  </si>
  <si>
    <t>TORRES MEGO JOSE</t>
  </si>
  <si>
    <t>43394713</t>
  </si>
  <si>
    <t>TORRES MARTINEZ JHOMIRA DEL ROSARIO</t>
  </si>
  <si>
    <t>76400338</t>
  </si>
  <si>
    <t>TORRES LOZADA GABBY DANISSA</t>
  </si>
  <si>
    <t>45082819</t>
  </si>
  <si>
    <t>MANIOBRAS</t>
  </si>
  <si>
    <t>TORRES GUZMAN MIGUEL ANGEL</t>
  </si>
  <si>
    <t>44238393</t>
  </si>
  <si>
    <t>CONDUCTOR DE NAVE FLUVIAL</t>
  </si>
  <si>
    <t>TORRES ESPINOZA GERSON JULIO</t>
  </si>
  <si>
    <t>42440732</t>
  </si>
  <si>
    <t>TORRES ESPINOZA CHRISTOPHER PAULINO</t>
  </si>
  <si>
    <t>45244578</t>
  </si>
  <si>
    <t>TORRES COBOS MASSIEL DOMINGA</t>
  </si>
  <si>
    <t>45492335</t>
  </si>
  <si>
    <t>TORRES CAMPOS RICHARD</t>
  </si>
  <si>
    <t>46159822</t>
  </si>
  <si>
    <t>INGENIERÍA DE SISTEMAS Y CÓMPUTO</t>
  </si>
  <si>
    <t>TORRES BARRIOS LUIGI OMAR</t>
  </si>
  <si>
    <t>10725082</t>
  </si>
  <si>
    <t>ANALISTA INFORMÁTICO PARA ASISTENTE VIRTUAL</t>
  </si>
  <si>
    <t>TORRES AVILA ANGEL LUIS</t>
  </si>
  <si>
    <t>40745041</t>
  </si>
  <si>
    <t>TORRES ASCUE ELIZABETH</t>
  </si>
  <si>
    <t>42870077</t>
  </si>
  <si>
    <t>TORREJON TAFUR KARINA</t>
  </si>
  <si>
    <t>40444183</t>
  </si>
  <si>
    <t>TORRE MEJIA JESSICA GIANINA</t>
  </si>
  <si>
    <t>07644767</t>
  </si>
  <si>
    <t>INGENIERÍA ELECTROMECÁNICA</t>
  </si>
  <si>
    <t>TORO SALDAÑA MARCO ELIAS</t>
  </si>
  <si>
    <t>16735803</t>
  </si>
  <si>
    <t>ESPECIALISTA SENIOR - ELECTROMECÁNICO</t>
  </si>
  <si>
    <t>TORIBIO TELLO YUNNER FRANSOA</t>
  </si>
  <si>
    <t>41214100</t>
  </si>
  <si>
    <t>TORIBIO ESTEBAN ALI ALADINO</t>
  </si>
  <si>
    <t>45847246</t>
  </si>
  <si>
    <t>TOMAS ALVARADO IVAN</t>
  </si>
  <si>
    <t>71205428</t>
  </si>
  <si>
    <t>TOMAPASCA PANTA GUSTAVO ADOLFO</t>
  </si>
  <si>
    <t>44044091</t>
  </si>
  <si>
    <t>TOLENTINO BASAURI JOSE LUIS</t>
  </si>
  <si>
    <t>42867072</t>
  </si>
  <si>
    <t>ESPECIALISTA DE CLIMA ORGANIZACIONAL Y CULTURA INSTITUCIONAL</t>
  </si>
  <si>
    <t>TOLENTINO ALVAREZ JULISSA RUBI</t>
  </si>
  <si>
    <t>75327488</t>
  </si>
  <si>
    <t>TOLEDO TINTA ERICK YONY</t>
  </si>
  <si>
    <t>44460527</t>
  </si>
  <si>
    <t>TOLEDO ROSALES JENIFER ROSSANA</t>
  </si>
  <si>
    <t>42609763</t>
  </si>
  <si>
    <t>ESPECIALISTA EN PLANIFICACION Y ORGANIZACION DE RECURSOS HUM</t>
  </si>
  <si>
    <t>TOLEDO GUERRERO OMAR JOSE</t>
  </si>
  <si>
    <t>41339611</t>
  </si>
  <si>
    <t>ANALISTA DIGITAL EN REDES SOCIALES</t>
  </si>
  <si>
    <t>TOCUNAGA ORE GINA VICTORIA</t>
  </si>
  <si>
    <t>70437913</t>
  </si>
  <si>
    <t>TITO TITO SUSANA ISAURA</t>
  </si>
  <si>
    <t>41588016</t>
  </si>
  <si>
    <t>TITO OROZCO EDWIN ROLANDO</t>
  </si>
  <si>
    <t>80146883</t>
  </si>
  <si>
    <t>TITO FERNANDEZ LUZ MARINA IOSU</t>
  </si>
  <si>
    <t>44110997</t>
  </si>
  <si>
    <t>TISNADO ARACA EDSON TOMAS</t>
  </si>
  <si>
    <t>43704482</t>
  </si>
  <si>
    <t>TIRADO MARQUEZ MIGUEL ANTONIO</t>
  </si>
  <si>
    <t>09642979</t>
  </si>
  <si>
    <t>ESPECIALISTA SENIOR EN SISTEMAS DE GESTION PUBLICA</t>
  </si>
  <si>
    <t>TIPO PUMALLICA JULIZA</t>
  </si>
  <si>
    <t>44783706</t>
  </si>
  <si>
    <t>TINTAYA GALICIA GABRIELA</t>
  </si>
  <si>
    <t>40016367</t>
  </si>
  <si>
    <t>INGENIERÍA ESTADÍSTICO E INFORMÁTICO</t>
  </si>
  <si>
    <t>TINTA VENTURA MIRELLA ANAIS</t>
  </si>
  <si>
    <t>40711999</t>
  </si>
  <si>
    <t>EDUCACIÓN SECUNDARIA</t>
  </si>
  <si>
    <t>TINOCO TANI DEMIS EDUARDO</t>
  </si>
  <si>
    <t>41006458</t>
  </si>
  <si>
    <t>TINEO SANTAMARIA RONALD HERLISS</t>
  </si>
  <si>
    <t>43434049</t>
  </si>
  <si>
    <t>TINEO CUEVA VICTORIA STEFANY</t>
  </si>
  <si>
    <t>48255396</t>
  </si>
  <si>
    <t>TINEO CARRASCO CESAR TULIO</t>
  </si>
  <si>
    <t>46937121</t>
  </si>
  <si>
    <t>TINAJEROS ARCE GISELLE ROSSANA</t>
  </si>
  <si>
    <t>EXPERTO EN CONTRATACIONES PUBLICAS</t>
  </si>
  <si>
    <t>TIMANA PACHECO JERZON HUMBERTO</t>
  </si>
  <si>
    <t>72898726</t>
  </si>
  <si>
    <t>TIMANA ORIHUELA MILAGROS</t>
  </si>
  <si>
    <t>45211444</t>
  </si>
  <si>
    <t>TICONA TICONA SAMUEL</t>
  </si>
  <si>
    <t>72107798</t>
  </si>
  <si>
    <t>TICONA PEREZ DINA YESENIA</t>
  </si>
  <si>
    <t>41882712</t>
  </si>
  <si>
    <t>TICONA GUEVARA MARLON VIDAL</t>
  </si>
  <si>
    <t>41672574</t>
  </si>
  <si>
    <t>TICONA COAQUIRA PATTY EDELMIRA</t>
  </si>
  <si>
    <t>45033053</t>
  </si>
  <si>
    <t>TICONA CCALLA JORGE LUIS</t>
  </si>
  <si>
    <t>48051589</t>
  </si>
  <si>
    <t>TICONA CALDERON ANDRE HECTOR JESUS</t>
  </si>
  <si>
    <t>47345231</t>
  </si>
  <si>
    <t>TICONA BALCON EDWIN RICHARD</t>
  </si>
  <si>
    <t>44618882</t>
  </si>
  <si>
    <t>THOMBURNE VERTIZ FIORELLA MAGALY</t>
  </si>
  <si>
    <t>42651806</t>
  </si>
  <si>
    <t>TESEN RAMOS ZAIDA MEDALITH</t>
  </si>
  <si>
    <t>45536319</t>
  </si>
  <si>
    <t>TESEN COLLAZOS HECTOR ARMANDO</t>
  </si>
  <si>
    <t>44588721</t>
  </si>
  <si>
    <t>TERRONES UNDA EDUARDO FRANCISCO</t>
  </si>
  <si>
    <t>44192152</t>
  </si>
  <si>
    <t>TERAN PERALTA JUANA ROSA</t>
  </si>
  <si>
    <t>41881818</t>
  </si>
  <si>
    <t>TERAN CHALLANCA LISAR LEONCIO</t>
  </si>
  <si>
    <t>44054904</t>
  </si>
  <si>
    <t>TENORIO HURTADO JOSE SANTINO</t>
  </si>
  <si>
    <t>71097340</t>
  </si>
  <si>
    <t>TENA LORENZO KELLY ANDREA</t>
  </si>
  <si>
    <t>46509968</t>
  </si>
  <si>
    <t>TEMBLADERA RIVERA DAVID MARCELO</t>
  </si>
  <si>
    <t>20680874</t>
  </si>
  <si>
    <t>TELLO ZUÑIGA ANGELA MARIA</t>
  </si>
  <si>
    <t>41411767</t>
  </si>
  <si>
    <t>GESTOR PATRIMONIAL</t>
  </si>
  <si>
    <t>BIBLIOTECOLOGÍA Y CIENCIA DE LA INFORMACIÓN</t>
  </si>
  <si>
    <t>TELLO SANTOS ROSA FLOR</t>
  </si>
  <si>
    <t>10738691</t>
  </si>
  <si>
    <t>BIBLIOTECOLOGO</t>
  </si>
  <si>
    <t>TELLO RIOS GABRIELA</t>
  </si>
  <si>
    <t>42953330</t>
  </si>
  <si>
    <t>TELLO PASQUEL ELMER ALEJANDRO</t>
  </si>
  <si>
    <t>72153457</t>
  </si>
  <si>
    <t>TELLO GARCIA ANALI</t>
  </si>
  <si>
    <t>48491767</t>
  </si>
  <si>
    <t>TEJADA YBAÑEZ FREYDA JUDITH</t>
  </si>
  <si>
    <t>42167083</t>
  </si>
  <si>
    <t>ESPECIALISTA EN GESTIÓN Y MEJORA CONTINUA DE PROCESOS DE SIS</t>
  </si>
  <si>
    <t>TEJADA QUISPE IRENE</t>
  </si>
  <si>
    <t>41263720</t>
  </si>
  <si>
    <t>TEJADA ORTIZ KRHISS GIULIANA</t>
  </si>
  <si>
    <t>41830363</t>
  </si>
  <si>
    <t>APOYO LEGAL</t>
  </si>
  <si>
    <t>INGENIERÍA ELECTRÓNICA</t>
  </si>
  <si>
    <t>TEJADA LLACSA JESUS IGNACIO</t>
  </si>
  <si>
    <t>43262876</t>
  </si>
  <si>
    <t>ANALISTA DE INFRAESTRUCTURA TECNOLÓGICA - TELECOMUNICACIONES</t>
  </si>
  <si>
    <t>TEJADA CORONADO ANAHI DEL CARMEN</t>
  </si>
  <si>
    <t>05644896</t>
  </si>
  <si>
    <t>TEJADA BECERRA JOHNNY PAUL</t>
  </si>
  <si>
    <t>41489634</t>
  </si>
  <si>
    <t>TEIXEIRA MORON MILTON RAUL</t>
  </si>
  <si>
    <t>00255536</t>
  </si>
  <si>
    <t>COORDINADOR DE CONTROL MOVIL URBANO</t>
  </si>
  <si>
    <t>TECSE LOPEZ YANET HILDA</t>
  </si>
  <si>
    <t>43604762</t>
  </si>
  <si>
    <t>TAVARA CORVERA NATALIA MARIA LIZA</t>
  </si>
  <si>
    <t>70520775</t>
  </si>
  <si>
    <t>TÁVARA CORNEJO EVA LAURA JUDITH</t>
  </si>
  <si>
    <t>44319497</t>
  </si>
  <si>
    <t>TATAJE CAMPOS CESAR AUGUSTO</t>
  </si>
  <si>
    <t>10083292</t>
  </si>
  <si>
    <t>TECNICO EN COMPENSACIONES</t>
  </si>
  <si>
    <t>TARRILLO CHAVEZ LADY MILAGROS</t>
  </si>
  <si>
    <t>46554100</t>
  </si>
  <si>
    <t>TARQUI BALCONA YESSICA</t>
  </si>
  <si>
    <t>70377035</t>
  </si>
  <si>
    <t>TARAZONA SILVA EGDIO ULICES</t>
  </si>
  <si>
    <t>41989956</t>
  </si>
  <si>
    <t>ESPECIALISTA EN INCORPORACION Y ADMINISTRACION DE PERSONAL</t>
  </si>
  <si>
    <t>TARAZONA NIETO DIEGO EUSEBIO</t>
  </si>
  <si>
    <t>47168300</t>
  </si>
  <si>
    <t>TARAPA HUANCA LUCIA REGINA</t>
  </si>
  <si>
    <t>45507343</t>
  </si>
  <si>
    <t>ANALISTA DE GESTION DE INFORMACION DE PROCESO</t>
  </si>
  <si>
    <t>TAQUIA AYLLON MICHAEL GERARDO</t>
  </si>
  <si>
    <t>44849098</t>
  </si>
  <si>
    <t>ADMINISTRADOR DE OPERACIONES CLOUD</t>
  </si>
  <si>
    <t>TAPIA VILLANUEVA KEYSI FANNY</t>
  </si>
  <si>
    <t>45481824</t>
  </si>
  <si>
    <t>TAPIA SENMACHE GUSTAVO EDUARDO</t>
  </si>
  <si>
    <t>47001863</t>
  </si>
  <si>
    <t>TAPIA FELIPE MORALES JEAN PIERRE</t>
  </si>
  <si>
    <t>73900044</t>
  </si>
  <si>
    <t>TAPIA CONDORI DENNYS JIMMY</t>
  </si>
  <si>
    <t>01344064</t>
  </si>
  <si>
    <t>TAPIA CIEZA LIZETH KATHERINE</t>
  </si>
  <si>
    <t>44462418</t>
  </si>
  <si>
    <t>TANTARICO LEONARDO JORGE</t>
  </si>
  <si>
    <t>47466164</t>
  </si>
  <si>
    <t>TANTALEAN RAFAEL TANIA</t>
  </si>
  <si>
    <t>44015457</t>
  </si>
  <si>
    <t>ANALISTA DE SISTEMAS ANALÍTICOS</t>
  </si>
  <si>
    <t>TANGOA FLORES GLADYS CECILIA</t>
  </si>
  <si>
    <t>46291194</t>
  </si>
  <si>
    <t>TANG OJEDA MARIA EUGENIA</t>
  </si>
  <si>
    <t>48375778</t>
  </si>
  <si>
    <t>TAN GALVEZ WALTHER JOAO</t>
  </si>
  <si>
    <t>45192279</t>
  </si>
  <si>
    <t>CONTADOR AUDITOR Y CONTADOR PÚBLICO</t>
  </si>
  <si>
    <t>TAMO CALLA LAURA ELIZABETH</t>
  </si>
  <si>
    <t>45334261</t>
  </si>
  <si>
    <t>TAMBINI PONCE MILDRED FIORELLA</t>
  </si>
  <si>
    <t>21555445</t>
  </si>
  <si>
    <t>TAMBINI GOMEZ TULIO ARMANDO</t>
  </si>
  <si>
    <t>07272476</t>
  </si>
  <si>
    <t>TAMAYO HERNANDEZ WENDY IBETH</t>
  </si>
  <si>
    <t>44624184</t>
  </si>
  <si>
    <t>TAMAYO AUCAHUASI MARCO AURELIO</t>
  </si>
  <si>
    <t>10625501</t>
  </si>
  <si>
    <t>ESPECIALISTA CONTABLE EN SIAF</t>
  </si>
  <si>
    <t>TALLEDO CECIAS NADIA ALEXANDRA</t>
  </si>
  <si>
    <t>48124156</t>
  </si>
  <si>
    <t>TALAVIÑA GARRIDO JACKELINE IVONNE</t>
  </si>
  <si>
    <t>43242702</t>
  </si>
  <si>
    <t>PROFESIONAL ANALISTA CONTABLE</t>
  </si>
  <si>
    <t>TALAVERA ARNALDO SAMANTA ZULEMA</t>
  </si>
  <si>
    <t>47364780</t>
  </si>
  <si>
    <t>TAIPE ROJAS JUNIOR FELICIANO</t>
  </si>
  <si>
    <t>47118930</t>
  </si>
  <si>
    <t>TAIPE DOMINGUEZ ROSARIO JESUS</t>
  </si>
  <si>
    <t>40011606</t>
  </si>
  <si>
    <t>TAIPE CORONACION DIEGO BLADEMIR</t>
  </si>
  <si>
    <t>47077026</t>
  </si>
  <si>
    <t>TAIPE CANTO KAROL JENNIFER</t>
  </si>
  <si>
    <t>76729048</t>
  </si>
  <si>
    <t>INVESTIGACIÓN OPERATIVA</t>
  </si>
  <si>
    <t>TAHUA UGAZ CELINDA DORALIZA ELIZABETH</t>
  </si>
  <si>
    <t>10015250</t>
  </si>
  <si>
    <t>TAFUR ANDONAIRE BRAD ANTHONY</t>
  </si>
  <si>
    <t>76879181</t>
  </si>
  <si>
    <t>TABOADA SILVA CRISTHIAN FERNANDO</t>
  </si>
  <si>
    <t>45803714</t>
  </si>
  <si>
    <t>TABOADA NUÑONCA EDITH PILAR</t>
  </si>
  <si>
    <t>70379093</t>
  </si>
  <si>
    <t>TABOADA DELGADO MISAEL ALEXIS LEWIS</t>
  </si>
  <si>
    <t>70003237</t>
  </si>
  <si>
    <t>SUXE SUXE MAYKOL JIANKARLOS</t>
  </si>
  <si>
    <t>44749305</t>
  </si>
  <si>
    <t>SUSANIVAR FLORES MARILU DAYSI</t>
  </si>
  <si>
    <t>46351858</t>
  </si>
  <si>
    <t>ADMINISTRACIÓN BANCARIA</t>
  </si>
  <si>
    <t>SUMIRE ARAKAKI DIEGO ANDERSSON</t>
  </si>
  <si>
    <t>48079135</t>
  </si>
  <si>
    <t>SULLUCHUCO ORDOÑEZ MIRTHA JESSICA</t>
  </si>
  <si>
    <t>70134782</t>
  </si>
  <si>
    <t>SULLON REYES LISETH CARINA</t>
  </si>
  <si>
    <t>43687890</t>
  </si>
  <si>
    <t>SULLCA RECHARTE NILTON</t>
  </si>
  <si>
    <t>24001121</t>
  </si>
  <si>
    <t>ARQUITECTO TI EXPERTO</t>
  </si>
  <si>
    <t>SULLA BRICEÑO EDINSON ROLANDO</t>
  </si>
  <si>
    <t>70135364</t>
  </si>
  <si>
    <t>SUAREZ SOLANO ERVIN ALEX</t>
  </si>
  <si>
    <t>70938110</t>
  </si>
  <si>
    <t>SUAREZ MOYEDA ROALD GILMAR</t>
  </si>
  <si>
    <t>45155085</t>
  </si>
  <si>
    <t>GESTOR DE MESA DE AYUDA</t>
  </si>
  <si>
    <t>SUAREZ CRUZ OSCAR ENMANUELLE</t>
  </si>
  <si>
    <t>47126163</t>
  </si>
  <si>
    <t>SUAREZ CORTEZ CLAUDIA MARIBEL</t>
  </si>
  <si>
    <t>46635416</t>
  </si>
  <si>
    <t>SUAREZ AGUILAR AUDBERTA MONICA</t>
  </si>
  <si>
    <t>10109077</t>
  </si>
  <si>
    <t>RESPONSABLE DE GESTION DE PROYECTOS</t>
  </si>
  <si>
    <t>SPETALE BOJORQUEZ CARLA PAOLA</t>
  </si>
  <si>
    <t>31670078</t>
  </si>
  <si>
    <t>ABOGADO PARA ASESORIA TECNICO LEGAL</t>
  </si>
  <si>
    <t>SOVERO YANGALI SHEILA FIORELLA PATRICIA</t>
  </si>
  <si>
    <t>46859266</t>
  </si>
  <si>
    <t>ADMINISTRACIÓN GUBERNAMENTAL</t>
  </si>
  <si>
    <t>SOTOMAYOR LANDA RICARDO JAVIER</t>
  </si>
  <si>
    <t>41213124</t>
  </si>
  <si>
    <t>SOTOMAYOR CCARI JACKELINE YAJAIDA</t>
  </si>
  <si>
    <t>44152671</t>
  </si>
  <si>
    <t>SOTO PUMA MERCEDES MAGDALENA DEL CARMEN</t>
  </si>
  <si>
    <t>42942898</t>
  </si>
  <si>
    <t>SOTO PERALTA ERIKA PATRICIA</t>
  </si>
  <si>
    <t>42095535</t>
  </si>
  <si>
    <t>AUDITOR DE SISTEMAS ADMINISTRATIVOS</t>
  </si>
  <si>
    <t>SOTO MENDEZ MARIELENA</t>
  </si>
  <si>
    <t>70186945</t>
  </si>
  <si>
    <t>SOTO MARON MARY KELLY</t>
  </si>
  <si>
    <t>45496808</t>
  </si>
  <si>
    <t>SOTO LOYOLA LIZBETH</t>
  </si>
  <si>
    <t>45634553</t>
  </si>
  <si>
    <t>SOTO LEON ANTONIO HORTENCIO</t>
  </si>
  <si>
    <t>44646889</t>
  </si>
  <si>
    <t>SOPORTE INFORMÁTICO Y ADMINISTRATIVO</t>
  </si>
  <si>
    <t>SOTO GOÑE TEOFILO ADEMIR</t>
  </si>
  <si>
    <t>44134944</t>
  </si>
  <si>
    <t>SOTO DIAZ CHRISTOPHER MANUEL</t>
  </si>
  <si>
    <t>70090803</t>
  </si>
  <si>
    <t>AUXILIAR EN PROCESOS DE GESTION DOCUMENTAL</t>
  </si>
  <si>
    <t>SOTO AVALOS RAMON DANIEL</t>
  </si>
  <si>
    <t>42408983</t>
  </si>
  <si>
    <t>SOTELO PALOMINO EFRAIN ABEL ANTONINO</t>
  </si>
  <si>
    <t>70443908</t>
  </si>
  <si>
    <t>SOTA LOPEZ IVAN YONATAN</t>
  </si>
  <si>
    <t>70795235</t>
  </si>
  <si>
    <t>SOSA CARRILLO JONATHAN PAUL</t>
  </si>
  <si>
    <t>73318061</t>
  </si>
  <si>
    <t>SORIA HUAYHUA ARLET MELANIE</t>
  </si>
  <si>
    <t>77489184</t>
  </si>
  <si>
    <t>SORIA ASENCIOS NATHALY CRISTHY</t>
  </si>
  <si>
    <t>72364891</t>
  </si>
  <si>
    <t>SORIA ARMAS JORGE ARMANDO</t>
  </si>
  <si>
    <t>42551930</t>
  </si>
  <si>
    <t>SOPLOPUCO MARCE SCHNEIDER JACQUELINE ELIZABETH</t>
  </si>
  <si>
    <t>47327916</t>
  </si>
  <si>
    <t>SOPLA ROJAS EVELYN OLINDA</t>
  </si>
  <si>
    <t>42304380</t>
  </si>
  <si>
    <t>SOLORZANO ROJAS JESUS</t>
  </si>
  <si>
    <t>42159343</t>
  </si>
  <si>
    <t>SOLORZANO JIMENEZ RICARDO RAYMUNDO</t>
  </si>
  <si>
    <t>42937539</t>
  </si>
  <si>
    <t>SOLORZANO HUARAZ ANGEL DENNIS</t>
  </si>
  <si>
    <t>15724245</t>
  </si>
  <si>
    <t>ESPECIALISTA EN GESTIÓN DE LA INVERSIÓN PÚBLICA</t>
  </si>
  <si>
    <t>SOLLER SEMINARIO EDGARD JESUS</t>
  </si>
  <si>
    <t>41914190</t>
  </si>
  <si>
    <t>SOLIS MIRANDA PERCY XAVIER</t>
  </si>
  <si>
    <t>43712676</t>
  </si>
  <si>
    <t>SOLIS JAIMES JHONY RODRIGO</t>
  </si>
  <si>
    <t>46251180</t>
  </si>
  <si>
    <t>SOLIS GRANADOS LEONCIO LUCIO</t>
  </si>
  <si>
    <t>25586417</t>
  </si>
  <si>
    <t>ASESOR ADMINISTRATIVO</t>
  </si>
  <si>
    <t>SOLIS CORIA MARIO HECTOR</t>
  </si>
  <si>
    <t>10730126</t>
  </si>
  <si>
    <t>SOLAR TORRES JUAN CARLOS</t>
  </si>
  <si>
    <t>43032393</t>
  </si>
  <si>
    <t>SOLANO PAUCAR FELIX</t>
  </si>
  <si>
    <t>42613603</t>
  </si>
  <si>
    <t>SOCUALAYA ORDINOLA HEIDY</t>
  </si>
  <si>
    <t>72204013</t>
  </si>
  <si>
    <t>SMITH ALIAGA WILLIAM ALFREDO</t>
  </si>
  <si>
    <t>08270126</t>
  </si>
  <si>
    <t>OPERADOR DE LA INFRAESTRUCTURA TECNOLÓGICA</t>
  </si>
  <si>
    <t>SIU SAAVEDRA CARLOS GUSTAVO</t>
  </si>
  <si>
    <t>40704922</t>
  </si>
  <si>
    <t>SINCHE MARTINEZ RHONAL ERICK</t>
  </si>
  <si>
    <t>48100202</t>
  </si>
  <si>
    <t>SINCHE LLAMACPONCCA INES</t>
  </si>
  <si>
    <t>41793281</t>
  </si>
  <si>
    <t>SILVESTRE MARTINEZ ROGER ORLANDO</t>
  </si>
  <si>
    <t>70816959</t>
  </si>
  <si>
    <t>SILVA VILCHEZ DIANA CAROLINA</t>
  </si>
  <si>
    <t>46467796</t>
  </si>
  <si>
    <t>SILVA VERA ANDREA ISABEL</t>
  </si>
  <si>
    <t>43686276</t>
  </si>
  <si>
    <t>GESTOR DE DEUDA Y COBRANZA</t>
  </si>
  <si>
    <t>SILVA VASQUEZ SANDRA ABIGAIL</t>
  </si>
  <si>
    <t>72680126</t>
  </si>
  <si>
    <t>SILVA VALVERDE JOANNA LEYLA</t>
  </si>
  <si>
    <t>19098885</t>
  </si>
  <si>
    <t>SILVA SORIA EDER ROBERTO</t>
  </si>
  <si>
    <t>46976588</t>
  </si>
  <si>
    <t>SILVA SILVA JOSE PERCY</t>
  </si>
  <si>
    <t>44434700</t>
  </si>
  <si>
    <t>SILVA SANTA CRUZ JUAN CLERIGOS</t>
  </si>
  <si>
    <t>43949995</t>
  </si>
  <si>
    <t>SILVA SANCHEZ JEAN CARLOS</t>
  </si>
  <si>
    <t>47934363</t>
  </si>
  <si>
    <t>SILVA ORTIZ JULIO CESAR</t>
  </si>
  <si>
    <t>43367327</t>
  </si>
  <si>
    <t>ESPECIALISTA JURIDICO ARBITRAJE Y PROCEDIMIENTOS ADMINISTRAT</t>
  </si>
  <si>
    <t>SILVA MAYS JIMMY EDINSON</t>
  </si>
  <si>
    <t>44656569</t>
  </si>
  <si>
    <t>SILVA LOPEZ LUIS VITO</t>
  </si>
  <si>
    <t>41919589</t>
  </si>
  <si>
    <t>ANALISTA DE OPERACION DE INFRAESTRUCTURA TECNOLOGICA</t>
  </si>
  <si>
    <t>SILVA JAVES ROMAN JUNIOR</t>
  </si>
  <si>
    <t>43590425</t>
  </si>
  <si>
    <t>SILVA HINOJOSA CHRISTIAN</t>
  </si>
  <si>
    <t>42647766</t>
  </si>
  <si>
    <t>REDES Y COMUNICACIONES DE DATOS</t>
  </si>
  <si>
    <t>SILVA FALCON VICTOR ORLANDO</t>
  </si>
  <si>
    <t>10713749</t>
  </si>
  <si>
    <t>GESTOR DE MESA DE AYUDA JUNIOR</t>
  </si>
  <si>
    <t>SILVA DELGADO JUAN ROLANDO</t>
  </si>
  <si>
    <t>40797046</t>
  </si>
  <si>
    <t>APOYO ADMINISTRATIVO</t>
  </si>
  <si>
    <t>SILVA AREDO YOSELING ANDREA</t>
  </si>
  <si>
    <t>72646330</t>
  </si>
  <si>
    <t>SIGUAS AQUIJE EDWAR JAVIER</t>
  </si>
  <si>
    <t>41973120</t>
  </si>
  <si>
    <t>SIESQUEN SANTISTEBAN MARIA CRISTINA</t>
  </si>
  <si>
    <t>72681038</t>
  </si>
  <si>
    <t>SIESQUEN SANTISTEBAN DE RIVERA ZULLY MARILINI</t>
  </si>
  <si>
    <t>72681040</t>
  </si>
  <si>
    <t>SIERRALTA SIERRALTA PABLO CESAR</t>
  </si>
  <si>
    <t>43396233</t>
  </si>
  <si>
    <t>SIERRA BALCAZAR JUAN AUGUSTO</t>
  </si>
  <si>
    <t>08889506</t>
  </si>
  <si>
    <t>INGENIERÍA COMPUTACIÓN E INFORMÁTICA</t>
  </si>
  <si>
    <t>SIALER SUYON DHARMY HELLEN</t>
  </si>
  <si>
    <t>46069661</t>
  </si>
  <si>
    <t>SHUPINGAHUA ALVAREZ HECTOR</t>
  </si>
  <si>
    <t>43703982</t>
  </si>
  <si>
    <t>SHIRAISHI SULLCAHUAMAN SAUL KINJIO</t>
  </si>
  <si>
    <t>10488830</t>
  </si>
  <si>
    <t>GESTOR JUNIOR DE PROYECTOS DE TI</t>
  </si>
  <si>
    <t>SEVILLANO SANTISTEBAN KILENS</t>
  </si>
  <si>
    <t>46017914</t>
  </si>
  <si>
    <t>ANALISTA EN ALMACENES</t>
  </si>
  <si>
    <t>SEVILLANO PAREJA ALBERTO</t>
  </si>
  <si>
    <t>42095780</t>
  </si>
  <si>
    <t>SERVAN RODRIGUEZ HOMERO</t>
  </si>
  <si>
    <t>08337493</t>
  </si>
  <si>
    <t>SERRUTO VALENZUELA JEFREY MIGUEL</t>
  </si>
  <si>
    <t>47806223</t>
  </si>
  <si>
    <t>SERRATO GONZA BETSY GIANNINA</t>
  </si>
  <si>
    <t>46963978</t>
  </si>
  <si>
    <t>SERRANO MALCA JHON MANUEL</t>
  </si>
  <si>
    <t>43693682</t>
  </si>
  <si>
    <t>SERRANO FLORES CLAUDIA BERTHA</t>
  </si>
  <si>
    <t>41259856</t>
  </si>
  <si>
    <t>ADMINISTRACIÓN CON MENCIÓN EN NEGOCIOS INTERNACIONALES</t>
  </si>
  <si>
    <t>SERRA VILCHEZ GABRIELA STEPHANIE</t>
  </si>
  <si>
    <t>46038292</t>
  </si>
  <si>
    <t>SERPA JAIME DORISBETH VANESSA</t>
  </si>
  <si>
    <t>42763606</t>
  </si>
  <si>
    <t>SERPA HUAMANTINCO YESENIA</t>
  </si>
  <si>
    <t>73481836</t>
  </si>
  <si>
    <t>SERNAQUE SANCHEZ YHONNY</t>
  </si>
  <si>
    <t>44370699</t>
  </si>
  <si>
    <t>SERNA MENDIETA MARLENY</t>
  </si>
  <si>
    <t>40476650</t>
  </si>
  <si>
    <t>SEQUEIROS RODRIGUEZ EDSON JHUNIOR</t>
  </si>
  <si>
    <t>43715413</t>
  </si>
  <si>
    <t>SEMINARIO ZAPATA JIMY</t>
  </si>
  <si>
    <t>44762074</t>
  </si>
  <si>
    <t>SEMINARIO SARANGO HENRY DAVID</t>
  </si>
  <si>
    <t>42240223</t>
  </si>
  <si>
    <t>SEMINARIO HUAMANI LIZZETT NATALY</t>
  </si>
  <si>
    <t>43202904</t>
  </si>
  <si>
    <t>SEGURA SEGURA CATHERINE BRISET</t>
  </si>
  <si>
    <t>45806438</t>
  </si>
  <si>
    <t>SEGURA MANDAMIENTO REBECA DEL ROCIO</t>
  </si>
  <si>
    <t>47106975</t>
  </si>
  <si>
    <t>SEGURA GUILLEN PAOLA CRISTINA</t>
  </si>
  <si>
    <t>46562756</t>
  </si>
  <si>
    <t>SEGURA CASTILLO KLEIN LARRSSON</t>
  </si>
  <si>
    <t>46937644</t>
  </si>
  <si>
    <t>SEGOVIA JIMENEZ VICTOR MANUEL</t>
  </si>
  <si>
    <t>07464623</t>
  </si>
  <si>
    <t>ESPECIALISTA DE INFRAESTRUCTURA TECNOLOGICA - BASE DE DATOS</t>
  </si>
  <si>
    <t>SEDANO VELASQUEZ CANDY GERALDINE</t>
  </si>
  <si>
    <t>45986417</t>
  </si>
  <si>
    <t>SECLEN PEREZ DANY DANIEL</t>
  </si>
  <si>
    <t>48703095</t>
  </si>
  <si>
    <t>SECLEN PALACIN KARIM ROSARIO</t>
  </si>
  <si>
    <t>42171755</t>
  </si>
  <si>
    <t>COMMUNITY MANAGER</t>
  </si>
  <si>
    <t>SECLEN LUNA JAMES CLARK</t>
  </si>
  <si>
    <t>41628510</t>
  </si>
  <si>
    <t>SEBASTIAN RODRIGUEZ FRANCIS JEAN PIERR</t>
  </si>
  <si>
    <t>44858015</t>
  </si>
  <si>
    <t>ESPECIALISTA EN INVESTIGACIÓN ACADÉMICA - LEGISLACIÓN</t>
  </si>
  <si>
    <t>SAYRITUPAC ARONI DENNIS WILMER</t>
  </si>
  <si>
    <t>44407182</t>
  </si>
  <si>
    <t>SAYERS GELDRES LAURA PATRICIA</t>
  </si>
  <si>
    <t>43543842</t>
  </si>
  <si>
    <t>INSPECTOR MÉDICO DE SALUD OCUPACIONAL</t>
  </si>
  <si>
    <t>SARMIENTO ROJAS JUAN MANUEL</t>
  </si>
  <si>
    <t>42982526</t>
  </si>
  <si>
    <t>ANALISTA DE SISTEMAS Y SOLUCIONES ANALITICAS ESPECIALIZADO</t>
  </si>
  <si>
    <t>SARMIENTO BONIFACIO MILAGROS NATALY</t>
  </si>
  <si>
    <t>43690237</t>
  </si>
  <si>
    <t>SARAVIA MEDINA JUAN FELIPE</t>
  </si>
  <si>
    <t>40078609</t>
  </si>
  <si>
    <t>SARAVIA LOZA KARINA ESMERALDA</t>
  </si>
  <si>
    <t>41322773</t>
  </si>
  <si>
    <t>SARAVIA ALBERCA LUZ MERY</t>
  </si>
  <si>
    <t>SANTOYO MANCHA ANA KAREN</t>
  </si>
  <si>
    <t>46570674</t>
  </si>
  <si>
    <t>SANTOS ZAVALA FERNANDO</t>
  </si>
  <si>
    <t>41197142</t>
  </si>
  <si>
    <t>SANTOS FLORES GABRIELA ISABEL</t>
  </si>
  <si>
    <t>45741666</t>
  </si>
  <si>
    <t>SANTOS CARLIN JOSE MIGUEL</t>
  </si>
  <si>
    <t>45137843</t>
  </si>
  <si>
    <t>SANTIVÁÑEZ GUTIÉRREZ JUAN PABLO</t>
  </si>
  <si>
    <t>41310123</t>
  </si>
  <si>
    <t>SANTISTEBAN YARLAQUE ELMER WILLIAM</t>
  </si>
  <si>
    <t>45661298</t>
  </si>
  <si>
    <t>SANTISTEBAN RUBIO LITTMAN CESAR</t>
  </si>
  <si>
    <t>07503248</t>
  </si>
  <si>
    <t>SANTILLAN NINA CHRISTIAN OMAR</t>
  </si>
  <si>
    <t>43504635</t>
  </si>
  <si>
    <t>SANTILLAN FLORES VANESSA</t>
  </si>
  <si>
    <t>42436676</t>
  </si>
  <si>
    <t>SANTIAGO ABAL VICTOR HUGO</t>
  </si>
  <si>
    <t>42998096</t>
  </si>
  <si>
    <t>ANALISTA DE SELECCION DE COBRANZA</t>
  </si>
  <si>
    <t>SANTANDER ROZAS JOSE LUIS</t>
  </si>
  <si>
    <t>23985200</t>
  </si>
  <si>
    <t>INGENIERÍA DE SISTEMAS DE INFORMACIÓN</t>
  </si>
  <si>
    <t>SANTAMARIA ROMERO PAUL</t>
  </si>
  <si>
    <t>40619219</t>
  </si>
  <si>
    <t>ARQUITECTO DE SOLUCIONES CLOUD</t>
  </si>
  <si>
    <t>SANTA CRUZ SALAZAR ERIKA VIVIANA</t>
  </si>
  <si>
    <t>06794042</t>
  </si>
  <si>
    <t>SANTA CRUZ GARCIA ANGHELA REBECA</t>
  </si>
  <si>
    <t>44379748</t>
  </si>
  <si>
    <t>SANGAMA MENDOZA MARIA OTILIA</t>
  </si>
  <si>
    <t>46495646</t>
  </si>
  <si>
    <t>SANGAMA ARRESE HELGA PATRICIA</t>
  </si>
  <si>
    <t>45169548</t>
  </si>
  <si>
    <t>SANGAMA AREVALO JAVIER</t>
  </si>
  <si>
    <t>43243265</t>
  </si>
  <si>
    <t>SANDOVAL VILLEGAS ANA ESTHER</t>
  </si>
  <si>
    <t>47113746</t>
  </si>
  <si>
    <t>SANDOVAL VEGA ELSA HORTENSIA</t>
  </si>
  <si>
    <t>25831558</t>
  </si>
  <si>
    <t>ADMINISTRACIÓN Y MARKETING</t>
  </si>
  <si>
    <t>SANDOVAL SOSA LUZ AURORA</t>
  </si>
  <si>
    <t>41561232</t>
  </si>
  <si>
    <t>SANDOVAL SERPA KATHERINE EDITH</t>
  </si>
  <si>
    <t>46719418</t>
  </si>
  <si>
    <t>SANDOVAL SANCHEZ RANDY FERNANDO</t>
  </si>
  <si>
    <t>44647102</t>
  </si>
  <si>
    <t>SANDOVAL PEÑA JAVIER ANTONIO GABRIEL</t>
  </si>
  <si>
    <t>70460398</t>
  </si>
  <si>
    <t>SANDOVAL ÑAMOC ALONDRA YESENIA</t>
  </si>
  <si>
    <t>75585984</t>
  </si>
  <si>
    <t>SANDOVAL LOPEZ TORRES ANDRES ROMAN</t>
  </si>
  <si>
    <t>72537727</t>
  </si>
  <si>
    <t>SANDOVAL LAURA TANIA ANABEL</t>
  </si>
  <si>
    <t>72520664</t>
  </si>
  <si>
    <t>SANDOVAL HUAMANI WILDER BASILIO</t>
  </si>
  <si>
    <t>40253055</t>
  </si>
  <si>
    <t>ESPECIALISTA DE SOLUCIONES DE NEGOCIO TI</t>
  </si>
  <si>
    <t>SANDOVAL DIAZ MARCO ANTONIO</t>
  </si>
  <si>
    <t>70768277</t>
  </si>
  <si>
    <t>SANDOVAL CHIMA LUIS MIGUEL</t>
  </si>
  <si>
    <t>47840854</t>
  </si>
  <si>
    <t>SANDOVAL BARRIENTOS RICHARD</t>
  </si>
  <si>
    <t>09855635</t>
  </si>
  <si>
    <t>SANDI CHAMPI CAROLINA</t>
  </si>
  <si>
    <t>40920586</t>
  </si>
  <si>
    <t>RESPONSABLE DE ASESORÍA NORMATIVA</t>
  </si>
  <si>
    <t>SANCHEZ VILLALOBOS INGRID DEL CARMEN</t>
  </si>
  <si>
    <t>72374586</t>
  </si>
  <si>
    <t>SANCHEZ VIDAL MIGUEL GIOMAR</t>
  </si>
  <si>
    <t>42455756</t>
  </si>
  <si>
    <t>SANCHEZ VELASQUEZ JUANA MILAGROS DEL PILAR</t>
  </si>
  <si>
    <t>44547142</t>
  </si>
  <si>
    <t>CIENCIAS DE LA EDUCACIÓN</t>
  </si>
  <si>
    <t>SANCHEZ VASQUEZ SADITH BRUSELAS</t>
  </si>
  <si>
    <t>80146420</t>
  </si>
  <si>
    <t>SANCHEZ VASQUEZ FERNANDO ALFREDO</t>
  </si>
  <si>
    <t>46839321</t>
  </si>
  <si>
    <t>SANCHEZ URTEAGA CARMIÑA MANUELA</t>
  </si>
  <si>
    <t>40364209</t>
  </si>
  <si>
    <t>ESPECIALISTA SENIOR EN CONTRATACIONES</t>
  </si>
  <si>
    <t>SANCHEZ URBANO JUAN CARLOS</t>
  </si>
  <si>
    <t>43572248</t>
  </si>
  <si>
    <t>SANCHEZ SARRIA ASTRID VIANKA</t>
  </si>
  <si>
    <t>70914992</t>
  </si>
  <si>
    <t>SANCHEZ SALAZAR MIRIAM GIULIANA</t>
  </si>
  <si>
    <t>41234490</t>
  </si>
  <si>
    <t>SANCHEZ RODRIGUEZ JOSE EDUARDO</t>
  </si>
  <si>
    <t>15975027</t>
  </si>
  <si>
    <t>SANCHEZ RAMOS KENNY ROGER</t>
  </si>
  <si>
    <t>41294843</t>
  </si>
  <si>
    <t>SANCHEZ QUISPE MOISES EDGARDO</t>
  </si>
  <si>
    <t>46434604</t>
  </si>
  <si>
    <t>SANCHEZ PIRCA VICKY ELIZABETH</t>
  </si>
  <si>
    <t>42771450</t>
  </si>
  <si>
    <t>SANCHEZ PEREZ CLODOALDO</t>
  </si>
  <si>
    <t>41665965</t>
  </si>
  <si>
    <t>SANCHEZ OTERO KORIL KRISTY</t>
  </si>
  <si>
    <t>46789637</t>
  </si>
  <si>
    <t>SANCHEZ OSORIO DANILO</t>
  </si>
  <si>
    <t>72218096</t>
  </si>
  <si>
    <t>SANCHEZ MENDOZA PATRICIA GABRIELA</t>
  </si>
  <si>
    <t>07751629</t>
  </si>
  <si>
    <t>SANCHEZ MEGO CRISTHIAN JUNIOR</t>
  </si>
  <si>
    <t>46924940</t>
  </si>
  <si>
    <t>SANCHEZ MEDINA JORGE LUIS</t>
  </si>
  <si>
    <t>16791144</t>
  </si>
  <si>
    <t>PROFESIONAL DE CALIDAD DE SISTEMAS</t>
  </si>
  <si>
    <t>SANCHEZ MAMANI MARLENE</t>
  </si>
  <si>
    <t>40233634</t>
  </si>
  <si>
    <t>SANCHEZ LOPEZ CRISTHIAN BRUNO</t>
  </si>
  <si>
    <t>10285361</t>
  </si>
  <si>
    <t>ESPECIALISTA DE OPERACION DE INFRAESTRUCTURA TECNOLOGICA</t>
  </si>
  <si>
    <t>SANCHEZ LARRIEGA AMANDA GABRIELA</t>
  </si>
  <si>
    <t>07615251</t>
  </si>
  <si>
    <t>SANCHEZ JARA LENIN FRANKLY</t>
  </si>
  <si>
    <t>43986008</t>
  </si>
  <si>
    <t>SANCHEZ HIDALGO HERMES LENIN NERON</t>
  </si>
  <si>
    <t>43210404</t>
  </si>
  <si>
    <t>SANCHEZ GUERRERO LUIS ALBERTO</t>
  </si>
  <si>
    <t>70053625</t>
  </si>
  <si>
    <t>SANCHEZ GRANADOS KLINTON FREDY</t>
  </si>
  <si>
    <t>70218645</t>
  </si>
  <si>
    <t>SANCHEZ GONZALES MAGALY</t>
  </si>
  <si>
    <t>71829002</t>
  </si>
  <si>
    <t>SANCHEZ DELGADILLO LUZ MILAGROS</t>
  </si>
  <si>
    <t>25858827</t>
  </si>
  <si>
    <t>MERCADOTECNIA</t>
  </si>
  <si>
    <t>SANCHEZ CUELLAR JORGE OMAR</t>
  </si>
  <si>
    <t>43033902</t>
  </si>
  <si>
    <t>SANCHEZ CUBAS FRANCISCO SEFERINO</t>
  </si>
  <si>
    <t>43107889</t>
  </si>
  <si>
    <t>SANCHEZ CARREÑO ITALO</t>
  </si>
  <si>
    <t>43939201</t>
  </si>
  <si>
    <t>PROFESIONAL ANALISTA JURIDICO</t>
  </si>
  <si>
    <t>SÁNCHEZ CARRANZA LOURDES DEL PILAR</t>
  </si>
  <si>
    <t>45634575</t>
  </si>
  <si>
    <t>ANALISTA ADMINISTRATIVO LEGAL</t>
  </si>
  <si>
    <t>SANCHEZ CAMPERO FRANCO ARTURO</t>
  </si>
  <si>
    <t>74076964</t>
  </si>
  <si>
    <t>SANCHEZ CAMA LUIS ALBERTO</t>
  </si>
  <si>
    <t>44927370</t>
  </si>
  <si>
    <t>SANCHEZ CALERO JUAN CARLOS</t>
  </si>
  <si>
    <t>10678124</t>
  </si>
  <si>
    <t>ESPECIALISTA EN GESTIÓN DE PROYECTOS</t>
  </si>
  <si>
    <t>SANCHEZ CAJO ROOMEELL DANIEL</t>
  </si>
  <si>
    <t>47245854</t>
  </si>
  <si>
    <t>SANCHEZ CACERES LILIAM THALIA</t>
  </si>
  <si>
    <t>72928791</t>
  </si>
  <si>
    <t>COMUNICACIÓN</t>
  </si>
  <si>
    <t>SANCHEZ BELTRAN PATRICIA</t>
  </si>
  <si>
    <t>41343954</t>
  </si>
  <si>
    <t>ESPECIALISTA EN DISEÑO GRAFICO</t>
  </si>
  <si>
    <t>SANCHEZ BAZAN ANDRES BALTAZAR</t>
  </si>
  <si>
    <t>43020381</t>
  </si>
  <si>
    <t>SANCHEZ AVILA SILVIA MARIBEL</t>
  </si>
  <si>
    <t>10663989</t>
  </si>
  <si>
    <t>INGENIERÍA EN COMPUTACIÓN E INFORMÁTICA</t>
  </si>
  <si>
    <t>SANCHEZ ASCORBE OLIVER ADRIAN</t>
  </si>
  <si>
    <t>46041769</t>
  </si>
  <si>
    <t>SANCHEZ AROTOMA MADELEINE CATHERINE</t>
  </si>
  <si>
    <t>41229531</t>
  </si>
  <si>
    <t>COMERCIO Y NEGOCIACIONES INTERNACIONALES</t>
  </si>
  <si>
    <t>SANCHEZ ALTAMIRANO JAMES DANY</t>
  </si>
  <si>
    <t>43984301</t>
  </si>
  <si>
    <t>SANCHEZ AGUILAR DE YALTA MIREYA GABRIELA</t>
  </si>
  <si>
    <t>47757272</t>
  </si>
  <si>
    <t>SANCHEZ ABAD LUIS MICHAEL</t>
  </si>
  <si>
    <t>42128619</t>
  </si>
  <si>
    <t>SANCA CAMARGO RAQUEL</t>
  </si>
  <si>
    <t>44756942</t>
  </si>
  <si>
    <t>SAN MIGUEL MENDOZA PATTY AMABEL</t>
  </si>
  <si>
    <t>41309966</t>
  </si>
  <si>
    <t>SAN MARTÍN HUAMÁN ELIZABETH KARINA</t>
  </si>
  <si>
    <t>44145900</t>
  </si>
  <si>
    <t>SAMANEZ BULLON FABIOLA YULIANA</t>
  </si>
  <si>
    <t>70353856</t>
  </si>
  <si>
    <t>SAMANEZ ATOCHE HUGO GUILLERMO</t>
  </si>
  <si>
    <t>10862723</t>
  </si>
  <si>
    <t>SAMANAMUD RAMIREZ SERGIO YOEL</t>
  </si>
  <si>
    <t>43499734</t>
  </si>
  <si>
    <t>SAMAME SANCHEZ YENIFER INGRID</t>
  </si>
  <si>
    <t>43880193</t>
  </si>
  <si>
    <t>AUDITOR EN CONTROL GUBERNAMENTAL- ADUANAS</t>
  </si>
  <si>
    <t>SALVO GUIMAREY VANESSA DEL ROCIO</t>
  </si>
  <si>
    <t>41442341</t>
  </si>
  <si>
    <t>GESTOR INFORMÁTICO</t>
  </si>
  <si>
    <t>SALVATIERRA VILLAFUERTE PAOLA DEL CARMEN</t>
  </si>
  <si>
    <t>45394621</t>
  </si>
  <si>
    <t>SALVATIERRA MOQUILLAZA WALTER DAVID</t>
  </si>
  <si>
    <t>43514315</t>
  </si>
  <si>
    <t>CIENCIAS QUÍMICAS, FÍSICAS Y MATEMÁTICAS</t>
  </si>
  <si>
    <t>SALVATIERRA HURTADO DOMITILA</t>
  </si>
  <si>
    <t>45339067</t>
  </si>
  <si>
    <t>ASISTENTE PROFESIONAL - ANÁLISIS Y VERIFICACIÓN DE PRECIOS</t>
  </si>
  <si>
    <t>SALOME CHANCASANA YUDIT KAREN</t>
  </si>
  <si>
    <t>44992620</t>
  </si>
  <si>
    <t>SALIRROSAS ROMERO CESAR MANUEL</t>
  </si>
  <si>
    <t>70408024</t>
  </si>
  <si>
    <t>SALINAS RUIZ ROGER ALBERTO</t>
  </si>
  <si>
    <t>44623330</t>
  </si>
  <si>
    <t>SALINAS MELGAREJO GABY MELISSA</t>
  </si>
  <si>
    <t>43888752</t>
  </si>
  <si>
    <t>SALINAS GONZALES ALEXANDRA DIANA</t>
  </si>
  <si>
    <t>47531607</t>
  </si>
  <si>
    <t>SALINAS FUMAGALLI PABLO CESAR</t>
  </si>
  <si>
    <t>45158572</t>
  </si>
  <si>
    <t>SALINAS CCORA LETICIA DEL CARMEN</t>
  </si>
  <si>
    <t>42947140</t>
  </si>
  <si>
    <t>SALIC FERRER SAMANTHA</t>
  </si>
  <si>
    <t>45334770</t>
  </si>
  <si>
    <t>SALDARRIAGA PEÑA NAZZIA SUSANA</t>
  </si>
  <si>
    <t>41891408</t>
  </si>
  <si>
    <t>SALDARRIAGA LOPEZ LOURDES NADESHA</t>
  </si>
  <si>
    <t>40336690</t>
  </si>
  <si>
    <t>PROF.ING.SIST.DE APOYO A LOS PROC.DE FISCALIZ. Y CONTROL</t>
  </si>
  <si>
    <t>CIENCIAS MILITARES</t>
  </si>
  <si>
    <t>SALDARRIAGA GIRON MIGUEL ANGEL</t>
  </si>
  <si>
    <t>43296227</t>
  </si>
  <si>
    <t>PROFESIONAL COORDINADOR DE SEGURIDAD</t>
  </si>
  <si>
    <t>SALDAÑA HUARIPATA JAIME ELISEO</t>
  </si>
  <si>
    <t>44207867</t>
  </si>
  <si>
    <t>TRADUCCIÓN E INTERPRETACIÓN</t>
  </si>
  <si>
    <t>SALDAÑA CARDENAS RONALD PAUL</t>
  </si>
  <si>
    <t>41235444</t>
  </si>
  <si>
    <t>SALCEDO VILCA SILVIO DODRIGO</t>
  </si>
  <si>
    <t>47325588</t>
  </si>
  <si>
    <t>SALCEDO VALENZUELA DANITZA GIOVANNA</t>
  </si>
  <si>
    <t>40544967</t>
  </si>
  <si>
    <t>SALCEDO ROMAN ADLER MAX</t>
  </si>
  <si>
    <t>45802013</t>
  </si>
  <si>
    <t>SALCEDO CALZADO KEYLA EMILY</t>
  </si>
  <si>
    <t>43600410</t>
  </si>
  <si>
    <t>SALCEDO AROSQUIPA YENY ROXANA</t>
  </si>
  <si>
    <t>40754439</t>
  </si>
  <si>
    <t>ABOGADO DE REGISTRO DE INSUMOS QUÍMICOS</t>
  </si>
  <si>
    <t>SALCEDO ALARCON YONER</t>
  </si>
  <si>
    <t>42190636</t>
  </si>
  <si>
    <t>COORDINADOR DE PROGRAMAS MASIVOS</t>
  </si>
  <si>
    <t>INGENIERÍA AGROINDUSTRIAL Y COMERCIO EXTERIOR</t>
  </si>
  <si>
    <t>SALAZAR VASQUEZ SILVANA VERIUSKA</t>
  </si>
  <si>
    <t>47824579</t>
  </si>
  <si>
    <t>SALAZAR VÁSQUEZ JANETH YULISSA DEL MILAGRO</t>
  </si>
  <si>
    <t>47597497</t>
  </si>
  <si>
    <t>SALAZAR URIBURU MARITZA TATIANA</t>
  </si>
  <si>
    <t>47455145</t>
  </si>
  <si>
    <t>SALAZAR SUMALAVE EVELYN JUDITH</t>
  </si>
  <si>
    <t>44396651</t>
  </si>
  <si>
    <t>SALAZAR SAENZ LUIS DAVID</t>
  </si>
  <si>
    <t>70199352</t>
  </si>
  <si>
    <t>SALAZAR QUISPE JAFET ENEL</t>
  </si>
  <si>
    <t>40713123</t>
  </si>
  <si>
    <t>ANALISTA DE INFRAESTRUCTURA TECNOLOGICA - BASE DE DATOS</t>
  </si>
  <si>
    <t>SALAZAR QUISPE EDY CUVANA</t>
  </si>
  <si>
    <t>40590742</t>
  </si>
  <si>
    <t>SALAZAR PIÑA JESSICA</t>
  </si>
  <si>
    <t>43938227</t>
  </si>
  <si>
    <t>INGENIERÍA CIVIL</t>
  </si>
  <si>
    <t>SALAZAR NEYRA GLENDA STEPHANNIE</t>
  </si>
  <si>
    <t>42962094</t>
  </si>
  <si>
    <t>INGENIERO CIVIL - COORDINADOR DE PROYECTOS</t>
  </si>
  <si>
    <t>SALAZAR MOTTA CARLOS MANUEL</t>
  </si>
  <si>
    <t>40545407</t>
  </si>
  <si>
    <t>ABOGADO ESPECIALISTA</t>
  </si>
  <si>
    <t>SALAZAR MONTAÑEZ JOHN ROBERT</t>
  </si>
  <si>
    <t>10649833</t>
  </si>
  <si>
    <t>SALAZAR MERA EDSGAR</t>
  </si>
  <si>
    <t>43838966</t>
  </si>
  <si>
    <t>SALAZAR MEJIA CRISTOPHER ANDRE</t>
  </si>
  <si>
    <t>72536519</t>
  </si>
  <si>
    <t>INGENIERÍA MECÁNICA ELECTRÓNICA</t>
  </si>
  <si>
    <t>SALAZAR HEREDIA MICHAEL LUIS</t>
  </si>
  <si>
    <t>21524108</t>
  </si>
  <si>
    <t>INGENIERO MECÁNICO ELECTRICO</t>
  </si>
  <si>
    <t>SALAZAR DIAZ EDGAR</t>
  </si>
  <si>
    <t>16407306</t>
  </si>
  <si>
    <t>CONDUCTOR DE CENTRO MOVIL</t>
  </si>
  <si>
    <t>SALAZAR CRUZ GERSON OMAR</t>
  </si>
  <si>
    <t>70202622</t>
  </si>
  <si>
    <t>SALAZAR CRESPO MARTIN RODOLFO</t>
  </si>
  <si>
    <t>40226087</t>
  </si>
  <si>
    <t>SALAS ROSAS FREDDY JESUS</t>
  </si>
  <si>
    <t>29600082</t>
  </si>
  <si>
    <t>SALAS ROMERO JOSUHUE DARIO</t>
  </si>
  <si>
    <t>40139393</t>
  </si>
  <si>
    <t>SALAS ROJAS CONNIE JANINA</t>
  </si>
  <si>
    <t>46595405</t>
  </si>
  <si>
    <t>SALAS RIOS HUMBERTO MANUEL</t>
  </si>
  <si>
    <t>44378749</t>
  </si>
  <si>
    <t>SALAS MEZA ANA MARÍA</t>
  </si>
  <si>
    <t>48968898</t>
  </si>
  <si>
    <t>SALAS HUAYLLASCO LUIS CARLOS</t>
  </si>
  <si>
    <t>43017796</t>
  </si>
  <si>
    <t>SALAS HUAMAN JEANNINE WENDY</t>
  </si>
  <si>
    <t>01324823</t>
  </si>
  <si>
    <t>SUPERVISOR DE INSUMOS QUÍMICOS</t>
  </si>
  <si>
    <t>SALAS GUERRERO JESUS GIANFRANCO</t>
  </si>
  <si>
    <t>75065321</t>
  </si>
  <si>
    <t>PSICOLOGÍA CLÍNICA</t>
  </si>
  <si>
    <t>SALAS FERNANDEZ PAULA MARIANA</t>
  </si>
  <si>
    <t>45522966</t>
  </si>
  <si>
    <t>PROFESIONAL ESPECIALIZADO EN GESTIÓN DE LA CAPACITACIÓN</t>
  </si>
  <si>
    <t>SALAS DAVILA EDITH</t>
  </si>
  <si>
    <t>45712093</t>
  </si>
  <si>
    <t>ELECTRÓNICA</t>
  </si>
  <si>
    <t>SALAS ALVARADO MALENA DEL CARMEN</t>
  </si>
  <si>
    <t>10793008</t>
  </si>
  <si>
    <t>TECNICO EN GESTION DE DATOS DEL PROCESO</t>
  </si>
  <si>
    <t>ADMINISTRACIÓN Y GERENCIA</t>
  </si>
  <si>
    <t>SAGUA TICONA ALELI MARINA MIRYAM</t>
  </si>
  <si>
    <t>44897898</t>
  </si>
  <si>
    <t>SAENZ TARAZONA MANUEL ENRIQUE</t>
  </si>
  <si>
    <t>06156897</t>
  </si>
  <si>
    <t>GESTOR DE PROCESOS Y ORGANIZACIÓN</t>
  </si>
  <si>
    <t>SAENZ SANCHEZ ELIZABETH ROSCIO</t>
  </si>
  <si>
    <t>41295594</t>
  </si>
  <si>
    <t>SAENZ LAMA HENRY STEVEN</t>
  </si>
  <si>
    <t>42409370</t>
  </si>
  <si>
    <t>SAAVEDRA SOLANO GILFREDO</t>
  </si>
  <si>
    <t>06840106</t>
  </si>
  <si>
    <t>ESPECIALISTA EN PLANEAMIENTO Y CONTROL DE GESTIÓN DE PROYECT</t>
  </si>
  <si>
    <t>SAAVEDRA SEGURA VANESSA LIZET</t>
  </si>
  <si>
    <t>44721803</t>
  </si>
  <si>
    <t>SAAVEDRA SANCHEZ DIANA EDITH</t>
  </si>
  <si>
    <t>44250168</t>
  </si>
  <si>
    <t>SAAVEDRA RUJEL ENRIQUE OSWALDO</t>
  </si>
  <si>
    <t>42273271</t>
  </si>
  <si>
    <t>SAAVEDRA PACHAURI CILKA</t>
  </si>
  <si>
    <t>44634942</t>
  </si>
  <si>
    <t>SAAVEDRA OCHAVANO BRENDA LICENIA</t>
  </si>
  <si>
    <t>70772586</t>
  </si>
  <si>
    <t>SAAVEDRA MUÑOZ RODRIGO JORGE</t>
  </si>
  <si>
    <t>45499682</t>
  </si>
  <si>
    <t>SAAVEDRA MACCA ALEX STEVEN</t>
  </si>
  <si>
    <t>45017803</t>
  </si>
  <si>
    <t>SAAVEDRA CHUQUIVAL SARA CECILIA</t>
  </si>
  <si>
    <t>46808629</t>
  </si>
  <si>
    <t>SAAVEDRA CERDAN PERCY GUSTAVO</t>
  </si>
  <si>
    <t>44052550</t>
  </si>
  <si>
    <t>SAAVEDRA CARDENAS SERGIO FERNANDO</t>
  </si>
  <si>
    <t>70783354</t>
  </si>
  <si>
    <t>SAAVEDRA AYOSA MARIA FERNANDA</t>
  </si>
  <si>
    <t>70417597</t>
  </si>
  <si>
    <t>SAAVEDRA AFA TOMAS ARTURO</t>
  </si>
  <si>
    <t>25830854</t>
  </si>
  <si>
    <t>PROFESIONAL ESPECIALISTA EN PAGADURÍA Y GESTIÓN DE RECAUDACI</t>
  </si>
  <si>
    <t>RUMICHE ISLA VICTOR ORLANDO</t>
  </si>
  <si>
    <t>45407439</t>
  </si>
  <si>
    <t>RUJEL BARRIENTOS SILVIA PAOLA</t>
  </si>
  <si>
    <t>41302000</t>
  </si>
  <si>
    <t>RUIZ ZEVALLOS JIM ARTHUR</t>
  </si>
  <si>
    <t>41761895</t>
  </si>
  <si>
    <t>RUIZ YUPANQUI JOHAN SMIT</t>
  </si>
  <si>
    <t>41246399</t>
  </si>
  <si>
    <t>RUIZ VASQUEZ MARIA ALEXANDRA</t>
  </si>
  <si>
    <t>70305016</t>
  </si>
  <si>
    <t>RUIZ RIOS JEAMINA DEL PILAR</t>
  </si>
  <si>
    <t>47020952</t>
  </si>
  <si>
    <t>RUIZ PEREZ MARVIN ARTURO</t>
  </si>
  <si>
    <t>73108991</t>
  </si>
  <si>
    <t>RUIZ INUMA LLOYD DANY</t>
  </si>
  <si>
    <t>41080514</t>
  </si>
  <si>
    <t>RUIZ GUZMAN PABLO MIGUEL</t>
  </si>
  <si>
    <t>70124876</t>
  </si>
  <si>
    <t>RUIZ GUZMAN LUIS ALBERTO</t>
  </si>
  <si>
    <t>70124874</t>
  </si>
  <si>
    <t>PROFESIONAL EN PROCESOS DE INCORPORACION Y GESTION DE LA INF</t>
  </si>
  <si>
    <t>RUIZ GALARZA MANUEL ENRIQUE</t>
  </si>
  <si>
    <t>09925610</t>
  </si>
  <si>
    <t>PROFESIONAL DE ESTUDIOS DE MERCADO</t>
  </si>
  <si>
    <t>RUIZ CRISOSTOMO PAUL VLADIMIR</t>
  </si>
  <si>
    <t>42864292</t>
  </si>
  <si>
    <t>ANALISTA DE SISTEMAS EN TECNOLOGIAS EMERGENTES SENIOR</t>
  </si>
  <si>
    <t>RUIZ COLMENARES MELISSA SARAHI</t>
  </si>
  <si>
    <t>44589127</t>
  </si>
  <si>
    <t>ESPECIALISTA EN INVESTIGACION ACADEMICA EN TEMAS TRIBUTARIOS</t>
  </si>
  <si>
    <t>RUIZ BARAHONA EDUARDO MANUEL</t>
  </si>
  <si>
    <t>46354151</t>
  </si>
  <si>
    <t>RUIZ BALLON ANA ELISA</t>
  </si>
  <si>
    <t>42739873</t>
  </si>
  <si>
    <t>RUESTA ARIAS JULIO RAFHAEL</t>
  </si>
  <si>
    <t>42292335</t>
  </si>
  <si>
    <t>RUEDA ACARO MILAGROS DEL PILAR</t>
  </si>
  <si>
    <t>46088432</t>
  </si>
  <si>
    <t>RUCABADO MIRANDA RAQUEL CLOTYLDE</t>
  </si>
  <si>
    <t>44426000</t>
  </si>
  <si>
    <t>RUBIÑOS SALAZAR SANTITOS CINTHIA</t>
  </si>
  <si>
    <t>47241935</t>
  </si>
  <si>
    <t>RUBIÑOS SALAZAR CLAUDIA ALIS</t>
  </si>
  <si>
    <t>74997715</t>
  </si>
  <si>
    <t>RUBINA SOTELO KYRIE ELEISAN</t>
  </si>
  <si>
    <t>70432366</t>
  </si>
  <si>
    <t>ROSILLO CORDOVA CRISTHIUN GERALDINE</t>
  </si>
  <si>
    <t>46926308</t>
  </si>
  <si>
    <t>ROSASCO LA TORRE YDALIZA BERENICE</t>
  </si>
  <si>
    <t>42014562</t>
  </si>
  <si>
    <t>GESTOR LEGAL EN CONTRATACIONES</t>
  </si>
  <si>
    <t>ROSAS SAUCEDO ESQUILA BARBARA</t>
  </si>
  <si>
    <t>40504651</t>
  </si>
  <si>
    <t>ROSAS RETUERTO JUAN CARLOS</t>
  </si>
  <si>
    <t>70275810</t>
  </si>
  <si>
    <t>ROSAS MENDOZA NOELIA MAINE</t>
  </si>
  <si>
    <t>45276990</t>
  </si>
  <si>
    <t>INGENIERÍA PETROQUÍMICA</t>
  </si>
  <si>
    <t>ROSAS LORO LUIS ENRIQUE</t>
  </si>
  <si>
    <t>45778499</t>
  </si>
  <si>
    <t>ROSALES TORRES JIMY ESTIBENS</t>
  </si>
  <si>
    <t>47239605</t>
  </si>
  <si>
    <t>ANALISTA DE AUTOMATIZACIÓN DE PROCESOS</t>
  </si>
  <si>
    <t>ROSALES TINEO DORA NOEMI</t>
  </si>
  <si>
    <t>42187163</t>
  </si>
  <si>
    <t>EXPERTO EN PROCESOS DE SISTEMAS</t>
  </si>
  <si>
    <t>ROSALES SANCHEZ RAFAEL GUILLERMO</t>
  </si>
  <si>
    <t>08663409</t>
  </si>
  <si>
    <t>ROSALES MUÑOZ SARVIA</t>
  </si>
  <si>
    <t>20728496</t>
  </si>
  <si>
    <t>PROFESIONAL ESPECIALISTA EN TESORERÍA</t>
  </si>
  <si>
    <t>ROSALES GARCIA RENE RIQUEL</t>
  </si>
  <si>
    <t>41382618</t>
  </si>
  <si>
    <t>ROSALES ARMAS ISABEL NATALI</t>
  </si>
  <si>
    <t>10688047</t>
  </si>
  <si>
    <t>ESPECIALISTA JURIDICO EN PROCESOS  PENALES</t>
  </si>
  <si>
    <t>ROSALES ALTAMIRANO MARIELA</t>
  </si>
  <si>
    <t>44769978</t>
  </si>
  <si>
    <t>ROSADO RETTO JONATHAN VLADIMIR</t>
  </si>
  <si>
    <t>44835102</t>
  </si>
  <si>
    <t>ROSADO ORTIZ JASMIN ANDREA</t>
  </si>
  <si>
    <t>72706615</t>
  </si>
  <si>
    <t>ROSADO ASENCIOS JENIFER KARINA</t>
  </si>
  <si>
    <t>73097466</t>
  </si>
  <si>
    <t>ROQUE VERA MARGARITA DEL ROCIO</t>
  </si>
  <si>
    <t>46100561</t>
  </si>
  <si>
    <t>ROQUE SEVERINO MARCO</t>
  </si>
  <si>
    <t>41981898</t>
  </si>
  <si>
    <t>ROQUE BOLIVAR KATHERIN</t>
  </si>
  <si>
    <t>46693441</t>
  </si>
  <si>
    <t>RONDOY PALOMINO PEDRO KARLO</t>
  </si>
  <si>
    <t>71324128</t>
  </si>
  <si>
    <t>RONDON MOLINA MARIA DE FATIMA</t>
  </si>
  <si>
    <t>70430041</t>
  </si>
  <si>
    <t>RONDON CALCINA VICTOR HUGO</t>
  </si>
  <si>
    <t>42331274</t>
  </si>
  <si>
    <t>ASISTENTE DE GESTIÓN ADMINISTRATIVA</t>
  </si>
  <si>
    <t>RONDO GUTIERREZ GERARDO BENIGNO</t>
  </si>
  <si>
    <t>40889206</t>
  </si>
  <si>
    <t>RONCEROS ALAMO HENRY GABRIEL DOMINGO</t>
  </si>
  <si>
    <t>43106889</t>
  </si>
  <si>
    <t>RONCEROS ADUVIRE ROCIO LISBET</t>
  </si>
  <si>
    <t>47402556</t>
  </si>
  <si>
    <t>RONCAL CUBAS KELVIN</t>
  </si>
  <si>
    <t>45651315</t>
  </si>
  <si>
    <t>ROMERO ZENTENO GHINA TANIA</t>
  </si>
  <si>
    <t>44155107</t>
  </si>
  <si>
    <t>ROMERO ZEGARRA ALVARO JUAN</t>
  </si>
  <si>
    <t>41298043</t>
  </si>
  <si>
    <t>ROMERO SAAVEDRA ISABEL</t>
  </si>
  <si>
    <t>47228641</t>
  </si>
  <si>
    <t>ROMERO ROMERO LOURDES ELIANA</t>
  </si>
  <si>
    <t>18141820</t>
  </si>
  <si>
    <t>ROMERO REYES MILAGROS ESTEFANIA</t>
  </si>
  <si>
    <t>70438809</t>
  </si>
  <si>
    <t>ROMERO PERALTA JUAN CARLOS</t>
  </si>
  <si>
    <t>45639078</t>
  </si>
  <si>
    <t>ROMERO ORE LESLIE DAYHANA</t>
  </si>
  <si>
    <t>42029983</t>
  </si>
  <si>
    <t>TECNICO EN GESTION DE DATOS OPERATIVO</t>
  </si>
  <si>
    <t>ROMERO MORI RICHARD ANTHONY</t>
  </si>
  <si>
    <t>42375091</t>
  </si>
  <si>
    <t>AUDITOR EN CONTROL GUBERNAMENTAL INFORMATICO</t>
  </si>
  <si>
    <t>ROMERO GUILLEN ANEL LORENA</t>
  </si>
  <si>
    <t>42761950</t>
  </si>
  <si>
    <t>ROMERO CHAVEZ JESUS MARIBEL</t>
  </si>
  <si>
    <t>42878962</t>
  </si>
  <si>
    <t>GESTOR DE PROGRAMACIÓN</t>
  </si>
  <si>
    <t>ROMERO BRUNO LILIAM LORENA</t>
  </si>
  <si>
    <t>70142734</t>
  </si>
  <si>
    <t>ROMERO BEINGOLEA NATALIA ALEJANDRA</t>
  </si>
  <si>
    <t>43402514</t>
  </si>
  <si>
    <t>ROMERO BAUTISTA MAGALY ROCIO</t>
  </si>
  <si>
    <t>43976386</t>
  </si>
  <si>
    <t>ROMERO BAUTISTA EVELYN RUBY</t>
  </si>
  <si>
    <t>45090815</t>
  </si>
  <si>
    <t>ROMERO ALTAMIRANO GARY LANDER</t>
  </si>
  <si>
    <t>44012073</t>
  </si>
  <si>
    <t>ROMANI QUINTANILLA JHON RENZO</t>
  </si>
  <si>
    <t>47280115</t>
  </si>
  <si>
    <t>ROMANI HINOSTROZA CATHERINE LIDIA</t>
  </si>
  <si>
    <t>10698061</t>
  </si>
  <si>
    <t>ABOGADO ESPECIALISTA DERECHO ADMINISTRATIVO</t>
  </si>
  <si>
    <t>ROMANI CASTRO JOSSELIN ROSA</t>
  </si>
  <si>
    <t>76287021</t>
  </si>
  <si>
    <t>ROMANI ALVARADO JHONATTAN HANS CRHISTHIAN</t>
  </si>
  <si>
    <t>45206857</t>
  </si>
  <si>
    <t>ROMAN LIMA HELLEN YAHAYRA</t>
  </si>
  <si>
    <t>46070846</t>
  </si>
  <si>
    <t>ROMAN ESPINOZA YURY HAROLD</t>
  </si>
  <si>
    <t>45226003</t>
  </si>
  <si>
    <t>ROMAN ENRIQUEZ MONICA MAGNA</t>
  </si>
  <si>
    <t>42224642</t>
  </si>
  <si>
    <t>ROLDÁN URDAY PAVEL LIWEN</t>
  </si>
  <si>
    <t>42082025</t>
  </si>
  <si>
    <t>ESPECIALISTA LEGAL EN CONTRATACIÓN PUBLICA</t>
  </si>
  <si>
    <t>ROLDAN SANTILLAN DIANDRA IRINA</t>
  </si>
  <si>
    <t>44891088</t>
  </si>
  <si>
    <t>ADMINISTRACIÓN DE NEGOCIOS GLOBALES</t>
  </si>
  <si>
    <t>ROLDAN RAMOS GUSTAVO ANDRE</t>
  </si>
  <si>
    <t>45670374</t>
  </si>
  <si>
    <t>ROLDAN MASIAS CELIO MANUEL</t>
  </si>
  <si>
    <t>46348547</t>
  </si>
  <si>
    <t>ROLDAN MANSILLA MIGUEL ANGEL</t>
  </si>
  <si>
    <t>42847163</t>
  </si>
  <si>
    <t>ROLDAN BALUIS CESAR FORTUNATO</t>
  </si>
  <si>
    <t>09521407</t>
  </si>
  <si>
    <t>ROJAS VENDIETA JOHAM RUFO</t>
  </si>
  <si>
    <t>40002095</t>
  </si>
  <si>
    <t>CONDUCTOR DE CENTRO DE SERVICIO AL CONTRIBUYENTE MOVIL</t>
  </si>
  <si>
    <t>ROJAS VARGAS WALTER RAUL</t>
  </si>
  <si>
    <t>71281427</t>
  </si>
  <si>
    <t>ROJAS VARGAS MELISSA GUILIANA</t>
  </si>
  <si>
    <t>44588487</t>
  </si>
  <si>
    <t>ROJAS VALENZUELA DENISSA</t>
  </si>
  <si>
    <t>45321311</t>
  </si>
  <si>
    <t>ROJAS TORIBIO DIANA LIZETH</t>
  </si>
  <si>
    <t>46641843</t>
  </si>
  <si>
    <t>ROJAS TAPIA JESSICA MELINA</t>
  </si>
  <si>
    <t>47174734</t>
  </si>
  <si>
    <t>ROJAS SANTANDER CARLOS ARNALDO</t>
  </si>
  <si>
    <t>23952619</t>
  </si>
  <si>
    <t>ROJAS SALDARRIAGA PEDRO ANTONIO</t>
  </si>
  <si>
    <t>80443250</t>
  </si>
  <si>
    <t>ROJAS SALAZAR ISIS JANETH</t>
  </si>
  <si>
    <t>44410514</t>
  </si>
  <si>
    <t>ROJAS ROSALES LUIS MARVIN</t>
  </si>
  <si>
    <t>72499039</t>
  </si>
  <si>
    <t>ROJAS ROMERO CRISTINA MAGALI</t>
  </si>
  <si>
    <t>10721119</t>
  </si>
  <si>
    <t>ESPECIALISTA EN ESTUDIO DE MERCADO</t>
  </si>
  <si>
    <t>ROJAS ROJAS GISSELA</t>
  </si>
  <si>
    <t>45057432</t>
  </si>
  <si>
    <t>APOYO EN CONTROL DE LA DEUDA</t>
  </si>
  <si>
    <t>ROJAS RIVAS MARIO MAYCOLL</t>
  </si>
  <si>
    <t>70866734</t>
  </si>
  <si>
    <t>ROJAS RIVADENEYRA JUAN AURELIO</t>
  </si>
  <si>
    <t>07524032</t>
  </si>
  <si>
    <t>ESPECIALISTA EN GESTION DE PROCESOS DE RECURSOS HUMANOS</t>
  </si>
  <si>
    <t>ROJAS REVATTA JESSICA ANA</t>
  </si>
  <si>
    <t>43895571</t>
  </si>
  <si>
    <t>INTERNATIONAL BUSINESS</t>
  </si>
  <si>
    <t>ROJAS RAMIREZ VANESSA</t>
  </si>
  <si>
    <t>45093677</t>
  </si>
  <si>
    <t>ROJAS PEREZ RUTH AZUCENA</t>
  </si>
  <si>
    <t>48315725</t>
  </si>
  <si>
    <t>ROJAS PERAMAS CARLOS EDUARDO</t>
  </si>
  <si>
    <t>07641870</t>
  </si>
  <si>
    <t>ROJAS ORTEGA JESSICA YNGRID</t>
  </si>
  <si>
    <t>08179019</t>
  </si>
  <si>
    <t>ROJAS NOA CARLOS SAUL</t>
  </si>
  <si>
    <t>46765844</t>
  </si>
  <si>
    <t>ROJAS MORALES JOE</t>
  </si>
  <si>
    <t>70025803</t>
  </si>
  <si>
    <t>ROJAS MENDOZA PATRICIA</t>
  </si>
  <si>
    <t>21881577</t>
  </si>
  <si>
    <t>ROJAS MENDOZA EMIGDIO</t>
  </si>
  <si>
    <t>73043051</t>
  </si>
  <si>
    <t>GESTOR DE INFORMACIÓN</t>
  </si>
  <si>
    <t>ROJAS MELGAREJO EDWARD EMILIO</t>
  </si>
  <si>
    <t>45308645</t>
  </si>
  <si>
    <t>ROJAS MANCHA JORGE MARINO</t>
  </si>
  <si>
    <t>43082835</t>
  </si>
  <si>
    <t>ROJAS LLACSAHUANGA TATIANA CAROLINA</t>
  </si>
  <si>
    <t>46079177</t>
  </si>
  <si>
    <t>ROJAS LINARES MILTON RAFAEL</t>
  </si>
  <si>
    <t>16791044</t>
  </si>
  <si>
    <t>ROJAS HERRERA PABLO NIKOLA</t>
  </si>
  <si>
    <t>09387736</t>
  </si>
  <si>
    <t>ROJAS GUTIERREZ RAY ANTONY</t>
  </si>
  <si>
    <t>42525687</t>
  </si>
  <si>
    <t>ANALISTA EN CONTRATACIONES</t>
  </si>
  <si>
    <t>ROJAS GOMEZ ZIGGY DAYAN</t>
  </si>
  <si>
    <t>70151039</t>
  </si>
  <si>
    <t>ROJAS GABRIEL ANGIE LIZET</t>
  </si>
  <si>
    <t>40322750</t>
  </si>
  <si>
    <t>ROJAS FIGUEROA RODRIGO ENMANUEL</t>
  </si>
  <si>
    <t>70232498</t>
  </si>
  <si>
    <t>ROJAS FERNANDEZ MARIA LUISA</t>
  </si>
  <si>
    <t>42054199</t>
  </si>
  <si>
    <t>ROJAS FARFAN DIANA CAROLINA</t>
  </si>
  <si>
    <t>74749924</t>
  </si>
  <si>
    <t>ROJAS DEZA PEDRO ALBERTO</t>
  </si>
  <si>
    <t>17884503</t>
  </si>
  <si>
    <t>ESPECIALISTA EN GESTIÓN DE LA INVERSIÓN PÚBLICA-ECONOMISTA O</t>
  </si>
  <si>
    <t>ROJAS CHOQUEHUANCA JOSE MARTIN</t>
  </si>
  <si>
    <t>09747493</t>
  </si>
  <si>
    <t>ROJAS CARRERA ARTURO GERARDO</t>
  </si>
  <si>
    <t>45866514</t>
  </si>
  <si>
    <t>ROJAS CANCHAN ROCIO DEL PILAR</t>
  </si>
  <si>
    <t>45778763</t>
  </si>
  <si>
    <t>TÉCNICO ADMINISTRATIVO</t>
  </si>
  <si>
    <t>ROJAS BENDEZU JUAN EDUARDO</t>
  </si>
  <si>
    <t>46399832</t>
  </si>
  <si>
    <t>ROJAS ASENCIOS GABRIELA MELISSA</t>
  </si>
  <si>
    <t>45255469</t>
  </si>
  <si>
    <t>ROJAS AREVALO ROSITA ALMENDRA</t>
  </si>
  <si>
    <t>47303871</t>
  </si>
  <si>
    <t>CIENCIAS ECONÓMICO EMPRESARIALES</t>
  </si>
  <si>
    <t>ROJAS ARAMAYO GERSSON VICTOR</t>
  </si>
  <si>
    <t>70458549</t>
  </si>
  <si>
    <t>ROJAS ALCARRAZ CRISS JENNYFER</t>
  </si>
  <si>
    <t>47333184</t>
  </si>
  <si>
    <t>RODRIGUEZ WAYNA CESAR AUGUSTO</t>
  </si>
  <si>
    <t>40807373</t>
  </si>
  <si>
    <t>RODRIGUEZ VASQUEZ PEDRO PABLO ROBERTO</t>
  </si>
  <si>
    <t>42185292</t>
  </si>
  <si>
    <t>RODRIGUEZ VALENCIA LUIS HILDEGARDO</t>
  </si>
  <si>
    <t>18214605</t>
  </si>
  <si>
    <t>RODRIGUEZ VALDIVIEZO LUIS ERNESTO</t>
  </si>
  <si>
    <t>43067831</t>
  </si>
  <si>
    <t>RODRIGUEZ ULLILEN MIGUEL ANGEL</t>
  </si>
  <si>
    <t>46007237</t>
  </si>
  <si>
    <t>RODRIGUEZ TORRES KARLA YADIRA</t>
  </si>
  <si>
    <t>43141464</t>
  </si>
  <si>
    <t>RODRIGUEZ SOTO ROSANNA MARIA</t>
  </si>
  <si>
    <t>40086573</t>
  </si>
  <si>
    <t>ESPECIALISTA EN SANEAMIENTO</t>
  </si>
  <si>
    <t>RODRIGUEZ SERRANO MAXIMO IRVING</t>
  </si>
  <si>
    <t>46302276</t>
  </si>
  <si>
    <t>RODRIGUEZ SANCHEZ ANNY GUISSELA</t>
  </si>
  <si>
    <t>44741553</t>
  </si>
  <si>
    <t>RODRIGUEZ SALOME JONATAN JOSUE</t>
  </si>
  <si>
    <t>46769136</t>
  </si>
  <si>
    <t>RODRIGUEZ SALDAÑA ROLAND PAUL</t>
  </si>
  <si>
    <t>40399427</t>
  </si>
  <si>
    <t>RODRIGUEZ SALAZAR MARIA DEL PILAR</t>
  </si>
  <si>
    <t>43137043</t>
  </si>
  <si>
    <t>COORDINADOR DE TRANSPORTES</t>
  </si>
  <si>
    <t>RODRIGUEZ RUIZ JORGE ENRIQUE</t>
  </si>
  <si>
    <t>45261956</t>
  </si>
  <si>
    <t>RODRIGUEZ RUIZ HARRY WALTER</t>
  </si>
  <si>
    <t>40123480</t>
  </si>
  <si>
    <t>RODRIGUEZ RODRIGUEZ JULIO CESAR</t>
  </si>
  <si>
    <t>06461942</t>
  </si>
  <si>
    <t>RODRIGUEZ RODRIGUEZ DENYS WILLAN</t>
  </si>
  <si>
    <t>43362925</t>
  </si>
  <si>
    <t>RODRIGUEZ QUISPE NOEDITH</t>
  </si>
  <si>
    <t>10723161</t>
  </si>
  <si>
    <t>RODRIGUEZ QUIROZ JOSE LUIS</t>
  </si>
  <si>
    <t>44681156</t>
  </si>
  <si>
    <t>INGENIERÍA TEXTIL</t>
  </si>
  <si>
    <t>RODRIGUEZ PONCE MARTHA ELENA</t>
  </si>
  <si>
    <t>09942387</t>
  </si>
  <si>
    <t>RODRIGUEZ PEÑA JANET ISABEL</t>
  </si>
  <si>
    <t>42704536</t>
  </si>
  <si>
    <t>RODRIGUEZ OSORIO SANDY SOFIA</t>
  </si>
  <si>
    <t>46569588</t>
  </si>
  <si>
    <t>RODRIGUEZ MONTERO IVAN ERNESTO</t>
  </si>
  <si>
    <t>41579307</t>
  </si>
  <si>
    <t>ASISTENTE INFORMÁTICO</t>
  </si>
  <si>
    <t>RODRIGUEZ MENDOZA ANGELO OSCAR</t>
  </si>
  <si>
    <t>41078626</t>
  </si>
  <si>
    <t>RODRIGUEZ MELENDEZ IVAN ALEXANDER</t>
  </si>
  <si>
    <t>10056537</t>
  </si>
  <si>
    <t>RODRIGUEZ MARTEL JUAN CARLOS</t>
  </si>
  <si>
    <t>09883501</t>
  </si>
  <si>
    <t>RODRIGUEZ MARREROS CARLOS ENRIQUE</t>
  </si>
  <si>
    <t>45282320</t>
  </si>
  <si>
    <t>RODRIGUEZ MACHACA MOISES ALBERTO</t>
  </si>
  <si>
    <t>09831272</t>
  </si>
  <si>
    <t>RODRIGUEZ LEON DANIEL RICARDO</t>
  </si>
  <si>
    <t>41033420</t>
  </si>
  <si>
    <t>COORDINADOR DE SEGURIDAD LIMA Y CALLAO</t>
  </si>
  <si>
    <t>RODRIGUEZ JULI FRITS FERNANDO</t>
  </si>
  <si>
    <t>71784510</t>
  </si>
  <si>
    <t>RODRIGUEZ JULCA LAZARO FELIPE</t>
  </si>
  <si>
    <t>43136300</t>
  </si>
  <si>
    <t>RODRIGUEZ GONGORA JORDY EFRAIN</t>
  </si>
  <si>
    <t>76596775</t>
  </si>
  <si>
    <t>RODRIGUEZ FERNANDEZ MARITA OLENKA MEDALID</t>
  </si>
  <si>
    <t>45844742</t>
  </si>
  <si>
    <t>RODRIGUEZ FERNANDEZ ELIANA LUCIA</t>
  </si>
  <si>
    <t>43945549</t>
  </si>
  <si>
    <t>RODRIGUEZ CUADROS LUIS MIGUEL</t>
  </si>
  <si>
    <t>44385636</t>
  </si>
  <si>
    <t>RODRIGUEZ CRUZADO CESAR ENRIQUE</t>
  </si>
  <si>
    <t>42969610</t>
  </si>
  <si>
    <t>RODRIGUEZ CARRILLO CARLOS EDUARDO</t>
  </si>
  <si>
    <t>46820484</t>
  </si>
  <si>
    <t>RODRIGUEZ CAMPOS ROSARIO NAYOMI</t>
  </si>
  <si>
    <t>43661375</t>
  </si>
  <si>
    <t>ASISTENTE MULTIFUNCIONAL - ORIENTACIÓN DE CONSULTAS ADUANERA</t>
  </si>
  <si>
    <t>RODRÍGUEZ AYALA RONALD ALFREDO</t>
  </si>
  <si>
    <t>40789482</t>
  </si>
  <si>
    <t>RODRIGUEZ AYALA HERNAN ALFREDO</t>
  </si>
  <si>
    <t>09882577</t>
  </si>
  <si>
    <t>RESPONSABLE DE TECNOLOGIAS DE INFORMACION Y EQUIPAMIENTO PAR</t>
  </si>
  <si>
    <t>RODRIGUEZ ARUHUANCA JOSE LUIS</t>
  </si>
  <si>
    <t>70782567</t>
  </si>
  <si>
    <t>INGENIERÍA MECÁNICA</t>
  </si>
  <si>
    <t>RODRIGUEZ ARAUCO JORGE DULIO</t>
  </si>
  <si>
    <t>19859477</t>
  </si>
  <si>
    <t>RODRIGUEZ ALARCON DIANA ROCIO</t>
  </si>
  <si>
    <t>41341566</t>
  </si>
  <si>
    <t>PROFESIONAL ESPECIALISTA EN MATERIA TRIBUTARIA</t>
  </si>
  <si>
    <t>RODAS GUTIERREZ MARIELA STEFFANY</t>
  </si>
  <si>
    <t>47466947</t>
  </si>
  <si>
    <t>ROCCA ABRILL FLAVIA MILAGROS</t>
  </si>
  <si>
    <t>74417186</t>
  </si>
  <si>
    <t>CONTABILIDAD Y TRIBUTACIÓN</t>
  </si>
  <si>
    <t>ROCA YAULLI JULIA NOHEMI</t>
  </si>
  <si>
    <t>40888766</t>
  </si>
  <si>
    <t>ROCA QUISPE PATRICIA NATHALY</t>
  </si>
  <si>
    <t>43663150</t>
  </si>
  <si>
    <t>ROBLES NORIEGA HUGO ISAIAS</t>
  </si>
  <si>
    <t>41201307</t>
  </si>
  <si>
    <t>ESPECIALISTA DE PROCESOS</t>
  </si>
  <si>
    <t>ROBLES MACEDO FRANCO</t>
  </si>
  <si>
    <t>47329291</t>
  </si>
  <si>
    <t>ROBLES HUAMAN EBY LUZ</t>
  </si>
  <si>
    <t>41935168</t>
  </si>
  <si>
    <t>ANALISTA FUNCIONAL PARA ASISTENTE VIRTUAL</t>
  </si>
  <si>
    <t>ROBLES CAMONES LAVOISSIER ALEX</t>
  </si>
  <si>
    <t>43213469</t>
  </si>
  <si>
    <t>ADMINISTRACIÓN DE TURISMO</t>
  </si>
  <si>
    <t>ROBLES ARONI FRANK JUNIOR</t>
  </si>
  <si>
    <t>42994295</t>
  </si>
  <si>
    <t>RIVEROS SAAVEDRA RUFFO</t>
  </si>
  <si>
    <t>41100584</t>
  </si>
  <si>
    <t>RIVEROS QUISPE CARMEN ROCIO</t>
  </si>
  <si>
    <t>44155886</t>
  </si>
  <si>
    <t>RIVERA YAULI KARINA YULIANA</t>
  </si>
  <si>
    <t>25862051</t>
  </si>
  <si>
    <t>RIVERA VALDIVIA EMILIA</t>
  </si>
  <si>
    <t>45832778</t>
  </si>
  <si>
    <t>RIVERA SOPLIN JUAN TOMAS</t>
  </si>
  <si>
    <t>01318412</t>
  </si>
  <si>
    <t>PROFESIONAL EN GESTIÓN DE CONTRATACIONES</t>
  </si>
  <si>
    <t>RIVERA SANCHEZ MAXI ERICA</t>
  </si>
  <si>
    <t>44542278</t>
  </si>
  <si>
    <t>RIVERA RAMIREZ SILVIA ESTHER</t>
  </si>
  <si>
    <t>44733270</t>
  </si>
  <si>
    <t>RIVERA PICOY EDSON CARLOS</t>
  </si>
  <si>
    <t>44738170</t>
  </si>
  <si>
    <t>RIVERA MACHUCA GINA NOEMI</t>
  </si>
  <si>
    <t>40561889</t>
  </si>
  <si>
    <t>RIVERA LOYOLA JHON ANDRES</t>
  </si>
  <si>
    <t>72513177</t>
  </si>
  <si>
    <t>RIVERA FLORES ROXANA AIDELY</t>
  </si>
  <si>
    <t>43157519</t>
  </si>
  <si>
    <t>RIVERA FERNANDEZ JULIO CESAR</t>
  </si>
  <si>
    <t>30836504</t>
  </si>
  <si>
    <t>RIVERA FASANANDO RICHARD</t>
  </si>
  <si>
    <t>46082209</t>
  </si>
  <si>
    <t>RIVERA ESPINAL DEYSI LILIANA</t>
  </si>
  <si>
    <t>46599025</t>
  </si>
  <si>
    <t>RIVERA CARDOZO PEDRO LITO</t>
  </si>
  <si>
    <t>41714324</t>
  </si>
  <si>
    <t>ANALISTA DE CONTRATACIONES</t>
  </si>
  <si>
    <t>RIVERA CAMACHO KATHELYN GIULIANA</t>
  </si>
  <si>
    <t>46193005</t>
  </si>
  <si>
    <t>RIVERA CALLE ERICK JOSEPH</t>
  </si>
  <si>
    <t>42145148</t>
  </si>
  <si>
    <t>ESPECIALISTA EN CIBERSEGURIDAD</t>
  </si>
  <si>
    <t>RIVERA BRICEÑO YADIRA LIZ</t>
  </si>
  <si>
    <t>70943101</t>
  </si>
  <si>
    <t>RIVERA ASTO JUANA MARIVEL</t>
  </si>
  <si>
    <t>45423632</t>
  </si>
  <si>
    <t>RIVERA AGUADO LAZARO ALBERTO</t>
  </si>
  <si>
    <t>41207692</t>
  </si>
  <si>
    <t>ESPECIALISTA EN INFRAESTRUCTURA TECNOLOGICA - SISTEMAS OPERA</t>
  </si>
  <si>
    <t>RIVAS ZAMORA VICTOR ENRIQUE</t>
  </si>
  <si>
    <t>09933653</t>
  </si>
  <si>
    <t>RIVAS BRAVO GUSTAVO GERMAN</t>
  </si>
  <si>
    <t>46500294</t>
  </si>
  <si>
    <t>RIVADENEYRA RUIZ HARVEY</t>
  </si>
  <si>
    <t>41630357</t>
  </si>
  <si>
    <t>RISCO SANCHEZ CINTHYA LISBETH</t>
  </si>
  <si>
    <t>45228395</t>
  </si>
  <si>
    <t>RISCO ROMAN EVELYND LISSETE</t>
  </si>
  <si>
    <t>41514332</t>
  </si>
  <si>
    <t>RISCO IPANAQUE ROSITA MAYBETH</t>
  </si>
  <si>
    <t>44736225</t>
  </si>
  <si>
    <t>RIOS VIDES CAROLINA</t>
  </si>
  <si>
    <t>46529873</t>
  </si>
  <si>
    <t>RIOS SEMINARIO JUAN FELIX</t>
  </si>
  <si>
    <t>44038505</t>
  </si>
  <si>
    <t>RIOS PINEDA ALEXSEI JHONATAN</t>
  </si>
  <si>
    <t>43730709</t>
  </si>
  <si>
    <t>RIOS MENDOZA YAMATO ROBERTO</t>
  </si>
  <si>
    <t>46738563</t>
  </si>
  <si>
    <t>RIOS MALARIN PERCY AMET</t>
  </si>
  <si>
    <t>08155600</t>
  </si>
  <si>
    <t>RIOS GUTIERREZ LUIS ALBERTO</t>
  </si>
  <si>
    <t>25577612</t>
  </si>
  <si>
    <t>AUXILIAR DE TELEOPERADOR DE CENTRAL TELEFÓNICA</t>
  </si>
  <si>
    <t>RIOS GOMEZ RENIERD</t>
  </si>
  <si>
    <t>42385327</t>
  </si>
  <si>
    <t>RIOS GARCIA JENNIFER JINAKE</t>
  </si>
  <si>
    <t>41283037</t>
  </si>
  <si>
    <t>RIOS ESCOBAR OSCAR RODLY</t>
  </si>
  <si>
    <t>43568657</t>
  </si>
  <si>
    <t>RIOS ALCANTARA LALY IVONNE</t>
  </si>
  <si>
    <t>44848837</t>
  </si>
  <si>
    <t>RIOJA LORA GUSTAVO ADOLFO</t>
  </si>
  <si>
    <t>41052494</t>
  </si>
  <si>
    <t>RIOFRIO BARRIENTOS JEAN CARLO</t>
  </si>
  <si>
    <t>75984091</t>
  </si>
  <si>
    <t>RIOFRIO BARRIENTOS FRANK CARLO</t>
  </si>
  <si>
    <t>70435347</t>
  </si>
  <si>
    <t>RIGUETTI VILCHEZ JEEAM RICHARD TOÑO</t>
  </si>
  <si>
    <t>45437496</t>
  </si>
  <si>
    <t>REYNOSO ROSALES ROCIO ELIZABETH</t>
  </si>
  <si>
    <t>41865959</t>
  </si>
  <si>
    <t>REYNOSO BERNACHEA MIGUEL ANGEL</t>
  </si>
  <si>
    <t>43577303</t>
  </si>
  <si>
    <t>REYNOSO BERNACHEA JOHN EDUARD</t>
  </si>
  <si>
    <t>43906182</t>
  </si>
  <si>
    <t>REYNALDO MARTINEZ MILAGRITOS KELY</t>
  </si>
  <si>
    <t>42689355</t>
  </si>
  <si>
    <t>ASISTENTE COORDINACION DE ESTUDIOS - UE</t>
  </si>
  <si>
    <t>REYNAGA PALOMARES MARIO GIANCARLOS</t>
  </si>
  <si>
    <t>72491920</t>
  </si>
  <si>
    <t>REYNAGA LOA MAGALY</t>
  </si>
  <si>
    <t>43873171</t>
  </si>
  <si>
    <t>REYNA MORI SAMUEL FERNANDO</t>
  </si>
  <si>
    <t>45424757</t>
  </si>
  <si>
    <t>VERIFICADOR DE DEVOLUCIONES Y CRUCES DE INFORMACIÓN</t>
  </si>
  <si>
    <t>REYNA MENDEZ MILTON JOSE</t>
  </si>
  <si>
    <t>45502571</t>
  </si>
  <si>
    <t>REYNA GONZALES DANIEL</t>
  </si>
  <si>
    <t>45442769</t>
  </si>
  <si>
    <t>REYMUNDO ÑAHUI JUANA PATRICIA</t>
  </si>
  <si>
    <t>60392332</t>
  </si>
  <si>
    <t>REYES URCO JEAMPIERE EDGAR</t>
  </si>
  <si>
    <t>44272869</t>
  </si>
  <si>
    <t>REYES TAVARA WALTER OMAR</t>
  </si>
  <si>
    <t>40314857</t>
  </si>
  <si>
    <t>REYES SANCHEZ JUAN CARLOS</t>
  </si>
  <si>
    <t>45124205</t>
  </si>
  <si>
    <t>REYES SALAZAR ABELARDO MAYCOL</t>
  </si>
  <si>
    <t>46600989</t>
  </si>
  <si>
    <t>REYES PINEDO CLAUDIA LUCIA</t>
  </si>
  <si>
    <t>70000451</t>
  </si>
  <si>
    <t>REYES ORMEÑO DENISSE JULIA</t>
  </si>
  <si>
    <t>44302291</t>
  </si>
  <si>
    <t>REYES MONJA ROLY</t>
  </si>
  <si>
    <t>46606215</t>
  </si>
  <si>
    <t>REYES MELO JORGE</t>
  </si>
  <si>
    <t>10233810</t>
  </si>
  <si>
    <t>REYES FLORES TANIA GENARA</t>
  </si>
  <si>
    <t>40689695</t>
  </si>
  <si>
    <t>REYES ESTEBAN RIGOBERTO ANDRES</t>
  </si>
  <si>
    <t>21287356</t>
  </si>
  <si>
    <t>REYES ESCUDERO RICHARD DAVID</t>
  </si>
  <si>
    <t>10691535</t>
  </si>
  <si>
    <t>REYES CASTILLO LUIS ALBERTO</t>
  </si>
  <si>
    <t>19082440</t>
  </si>
  <si>
    <t>EXPERTO EN INFRAESTRUCTURA TECNOLOGICA - BASE DE DATOS</t>
  </si>
  <si>
    <t>REYES CAMPOS JUAN MANUEL</t>
  </si>
  <si>
    <t>46178286</t>
  </si>
  <si>
    <t>REYES APESTEGUI DIETER MARTIN</t>
  </si>
  <si>
    <t>07523546</t>
  </si>
  <si>
    <t>REYES ALBURQUEQUE KENNY JOSUE</t>
  </si>
  <si>
    <t>43160586</t>
  </si>
  <si>
    <t>ARQUITECTO DE INFRAESTRUCTURA TECNOLOGICA Y VIRTUALIZACION</t>
  </si>
  <si>
    <t>INGENIERÍA EMPRESARIAL Y DE SISTEMAS</t>
  </si>
  <si>
    <t>REY ROMERO MARTIN TEOBALDO</t>
  </si>
  <si>
    <t>25575032</t>
  </si>
  <si>
    <t>REY QUISPE ROSARIO DEL CARMEN</t>
  </si>
  <si>
    <t>46027830</t>
  </si>
  <si>
    <t>REY GONZALES ANA TERESA</t>
  </si>
  <si>
    <t>45418071</t>
  </si>
  <si>
    <t>REVOREDO OTOYA RAMESH DEVANAND</t>
  </si>
  <si>
    <t>47197470</t>
  </si>
  <si>
    <t>REVILLA ZUÑIGA RENZO PAUL</t>
  </si>
  <si>
    <t>70076254</t>
  </si>
  <si>
    <t>REVILLA CARDENAS CLAUDIA FRANCESCA</t>
  </si>
  <si>
    <t>44520691</t>
  </si>
  <si>
    <t>REVILLA ALZAMORA RITA ELIZABETH</t>
  </si>
  <si>
    <t>07921884</t>
  </si>
  <si>
    <t>RETAMOZO VERGARA LEONARDO</t>
  </si>
  <si>
    <t>42524892</t>
  </si>
  <si>
    <t>REQUENA TORRES DANIEL OSCAR</t>
  </si>
  <si>
    <t>09978541</t>
  </si>
  <si>
    <t>AUDITOR EN CONTROL GUBERNAMENTAL - INGENIERO DE SISTEMAS</t>
  </si>
  <si>
    <t>REQUENA CASTRO CRUZ LILIBETH</t>
  </si>
  <si>
    <t>45484957</t>
  </si>
  <si>
    <t>REQUEJO REGALADO URSULA CECILIA</t>
  </si>
  <si>
    <t>72658735</t>
  </si>
  <si>
    <t>REQUEJO ALDANA OSCAR ALEXANDER</t>
  </si>
  <si>
    <t>45235322</t>
  </si>
  <si>
    <t>REQUE PISCOYA LESLY CAROL</t>
  </si>
  <si>
    <t>42932763</t>
  </si>
  <si>
    <t>RENTERIA VELASCO RODINSON MOISES</t>
  </si>
  <si>
    <t>72961837</t>
  </si>
  <si>
    <t>RENTERIA MOSCOSO SHELTON RABINDRANATH</t>
  </si>
  <si>
    <t>43505901</t>
  </si>
  <si>
    <t>RENQUIFOR VASQUEZ MILAGROS</t>
  </si>
  <si>
    <t>40906667</t>
  </si>
  <si>
    <t>GESTOR DE INFORMACION DE PROCESO</t>
  </si>
  <si>
    <t>RENGIFO ROCHA EVELYN TATIANA</t>
  </si>
  <si>
    <t>47172024</t>
  </si>
  <si>
    <t>RENGIFO LOPEZ OSCAR RAUL</t>
  </si>
  <si>
    <t>70117012</t>
  </si>
  <si>
    <t>RENGIFO CARDENAS WILMA GUISELA</t>
  </si>
  <si>
    <t>43134296</t>
  </si>
  <si>
    <t>REATEGUI TORRES PIERRE ANDERSON</t>
  </si>
  <si>
    <t>46859595</t>
  </si>
  <si>
    <t>REATEGUI SATALAYA MIGUEL AQUILES</t>
  </si>
  <si>
    <t>45390612</t>
  </si>
  <si>
    <t>TÉCNICO PARA ALMACENES</t>
  </si>
  <si>
    <t>REATEGUI SANTILLAN ALEXZEY</t>
  </si>
  <si>
    <t>44805053</t>
  </si>
  <si>
    <t>REATEGUI RIOJA LILIA ENITH</t>
  </si>
  <si>
    <t>46698618</t>
  </si>
  <si>
    <t>REATEGUI CABALLERO VICKY</t>
  </si>
  <si>
    <t>43204349</t>
  </si>
  <si>
    <t>REAP MONTES LUIS MIGUEL</t>
  </si>
  <si>
    <t>42916091</t>
  </si>
  <si>
    <t>REAÑO SILVA JHONNY FRANCISCO</t>
  </si>
  <si>
    <t>10124603</t>
  </si>
  <si>
    <t>OPERADOR DE SEGURIDAD ELECTRÓNICA</t>
  </si>
  <si>
    <t>REAÑO HILARIO GUSTAVE OLIVIER</t>
  </si>
  <si>
    <t>45825964</t>
  </si>
  <si>
    <t>RAYMUNDO ALBORNOZ IAN PAULO</t>
  </si>
  <si>
    <t>44345310</t>
  </si>
  <si>
    <t>RAVELLO RUIZ ROSA BALVINA</t>
  </si>
  <si>
    <t>43171869</t>
  </si>
  <si>
    <t>RAVELLO GOICOCHEA ROSA MARIA DE LOURDES</t>
  </si>
  <si>
    <t>46565447</t>
  </si>
  <si>
    <t>RAMOS YUPANQUI JUAN CARLOS</t>
  </si>
  <si>
    <t>10090377</t>
  </si>
  <si>
    <t>RAMOS YAPO SOCRATES VIDAL</t>
  </si>
  <si>
    <t>46343193</t>
  </si>
  <si>
    <t>RAMOS TORRES RICHARD ANDERSON</t>
  </si>
  <si>
    <t>43580283</t>
  </si>
  <si>
    <t>RAMOS ROJAS JOFRIE JAVIER</t>
  </si>
  <si>
    <t>70448637</t>
  </si>
  <si>
    <t>RAMOS RAMOS ANTHONY MICHAEL</t>
  </si>
  <si>
    <t>46140994</t>
  </si>
  <si>
    <t>RAMOS OLIVERA WILLIAMS OMAR</t>
  </si>
  <si>
    <t>45958186</t>
  </si>
  <si>
    <t>RAMOS MACHUCA GIANNINI ABRAHAM</t>
  </si>
  <si>
    <t>47269605</t>
  </si>
  <si>
    <t>RAMOS LEDESMA LILLIAN MELODY</t>
  </si>
  <si>
    <t>44617073</t>
  </si>
  <si>
    <t>RAMOS LAVALLE DAISY JACQUELINE</t>
  </si>
  <si>
    <t>41769316</t>
  </si>
  <si>
    <t>RAMOS GRANDES JEAN PAUL MANUEL</t>
  </si>
  <si>
    <t>45869128</t>
  </si>
  <si>
    <t>RAMOS ESPINOZA VICTOR HUGO</t>
  </si>
  <si>
    <t>09688422</t>
  </si>
  <si>
    <t>RAMOS DIAZ VLADIMIR</t>
  </si>
  <si>
    <t>42467417</t>
  </si>
  <si>
    <t>ARQUITECTO TI</t>
  </si>
  <si>
    <t>RAMOS CORDOVA GUISELA KARINA</t>
  </si>
  <si>
    <t>44914006</t>
  </si>
  <si>
    <t>RAMOS CHAVEZ HECTOR ONOFRIO</t>
  </si>
  <si>
    <t>ARQUITECTO DE INFRAESTRUCTURA TI</t>
  </si>
  <si>
    <t>RAMOS BARDALES WILLIAM JIMY</t>
  </si>
  <si>
    <t>72717540</t>
  </si>
  <si>
    <t>RAMOS BACA LUIGGI JEAN PAUL</t>
  </si>
  <si>
    <t>72718831</t>
  </si>
  <si>
    <t>RAMOS ARISACA NIZELY KARIN</t>
  </si>
  <si>
    <t>45959926</t>
  </si>
  <si>
    <t>RAMOS ALBARRACIN DANAE JAMILET</t>
  </si>
  <si>
    <t>45394875</t>
  </si>
  <si>
    <t>RAMON GOMEZ RICHARD HERNAN</t>
  </si>
  <si>
    <t>41551468</t>
  </si>
  <si>
    <t>RAMIREZ TAFUR JILL SABRINA</t>
  </si>
  <si>
    <t>40671802</t>
  </si>
  <si>
    <t>RAMIREZ TABOADA ADOLFO ENRIQUE</t>
  </si>
  <si>
    <t>44052406</t>
  </si>
  <si>
    <t>RAMIREZ SARMIENTO KATHERINE ERIKA JESUS</t>
  </si>
  <si>
    <t>45566347</t>
  </si>
  <si>
    <t>INGENIERÍA ADMINISTRATIVA</t>
  </si>
  <si>
    <t>RAMIREZ SALDARRIAGA DANIEL</t>
  </si>
  <si>
    <t>25848564</t>
  </si>
  <si>
    <t>RAMIREZ RONDAN HELEN ARACELLY</t>
  </si>
  <si>
    <t>46140550</t>
  </si>
  <si>
    <t>RAMIREZ POZO ADER ADONIS</t>
  </si>
  <si>
    <t>42183551</t>
  </si>
  <si>
    <t>PROFESIONAL EN COMPENSACIONES</t>
  </si>
  <si>
    <t>RAMIREZ OSORIO PEDRO ALEJANDRO</t>
  </si>
  <si>
    <t>44404989</t>
  </si>
  <si>
    <t>RAMIREZ MENDOZA VANESSA MILAGROS</t>
  </si>
  <si>
    <t>46003758</t>
  </si>
  <si>
    <t>RAMIREZ HUAMAN PAUL ANDERSON</t>
  </si>
  <si>
    <t>44049913</t>
  </si>
  <si>
    <t>RAMIREZ GONZALES ANA</t>
  </si>
  <si>
    <t>71136197</t>
  </si>
  <si>
    <t>RAMIREZ FLORES MARISOL MAVEL</t>
  </si>
  <si>
    <t>07478844</t>
  </si>
  <si>
    <t>RAMIREZ FALCON VANESSA ELIZABETH</t>
  </si>
  <si>
    <t>45475366</t>
  </si>
  <si>
    <t>TURISMO HOTELERÍA Y GASTRONOMÍA</t>
  </si>
  <si>
    <t>RAMIREZ ECHEGARAY JUNIOR ISMAEL</t>
  </si>
  <si>
    <t>46508782</t>
  </si>
  <si>
    <t>RAMIREZ DURAND JOSE CHRISTIAN</t>
  </si>
  <si>
    <t>41721429</t>
  </si>
  <si>
    <t>RAMIREZ DEL AGUILA LLOYD</t>
  </si>
  <si>
    <t>42392173</t>
  </si>
  <si>
    <t>RAMIREZ DAVILA SERGIO DIEGO</t>
  </si>
  <si>
    <t>44392447</t>
  </si>
  <si>
    <t>RAMIREZ CHAVEZ JOSUE ISAI</t>
  </si>
  <si>
    <t>45478908</t>
  </si>
  <si>
    <t>RAMIREZ BENDEZU JOSE CARLOS</t>
  </si>
  <si>
    <t>44390444</t>
  </si>
  <si>
    <t>RAMIREZ BECERRA JOSE ERNESTO</t>
  </si>
  <si>
    <t>09145806</t>
  </si>
  <si>
    <t>ESPECIALISTA EN EJECUCIÓN DE PROYECTOS DE INVERSIÓN - UE</t>
  </si>
  <si>
    <t>FORESTAL</t>
  </si>
  <si>
    <t>RAMIREZ ALVARADO FRANK</t>
  </si>
  <si>
    <t>46335019</t>
  </si>
  <si>
    <t>RAMIREZ ALTEZ LUIS MIGUEL</t>
  </si>
  <si>
    <t>25679276</t>
  </si>
  <si>
    <t>RAMIREZ ALANYA KATHIA NATALY</t>
  </si>
  <si>
    <t>70343287</t>
  </si>
  <si>
    <t>RAMIREZ ABAD GIANINA</t>
  </si>
  <si>
    <t>46320391</t>
  </si>
  <si>
    <t>RAFAEL ASENCION CINTHIA DEL PILAR</t>
  </si>
  <si>
    <t>47216493</t>
  </si>
  <si>
    <t>RABINES ESCORZA JAFERT FRANK</t>
  </si>
  <si>
    <t>42244796</t>
  </si>
  <si>
    <t>ANALISTA DE INFRAESTRUCTURA TECNOLOGICA - SERVICIO WEB</t>
  </si>
  <si>
    <t>RABASA BARBOZA ASCELI ISABEL</t>
  </si>
  <si>
    <t>40365659</t>
  </si>
  <si>
    <t>RABANAL VIGO LUZ EUFEMIA</t>
  </si>
  <si>
    <t>45896937</t>
  </si>
  <si>
    <t>RABANAL SANCHEZ RENZO HAMILTON</t>
  </si>
  <si>
    <t>44274203</t>
  </si>
  <si>
    <t>NOTIFICADOR I LIMA</t>
  </si>
  <si>
    <t>QUITO SANCHEZ JUNIOR JOSEPH</t>
  </si>
  <si>
    <t>46084359</t>
  </si>
  <si>
    <t>QUITO CORDOVA EDINSON FRANK</t>
  </si>
  <si>
    <t>41403452</t>
  </si>
  <si>
    <t>QUISPE ZARATE JUAN CARLOS</t>
  </si>
  <si>
    <t>44707619</t>
  </si>
  <si>
    <t>QUISPE YAULI GROVER</t>
  </si>
  <si>
    <t>41594478</t>
  </si>
  <si>
    <t>QUISPE VEGA YENY JEANET</t>
  </si>
  <si>
    <t>40690543</t>
  </si>
  <si>
    <t>QUISPE VARGAS MABEL DANITZA</t>
  </si>
  <si>
    <t>45815659</t>
  </si>
  <si>
    <t>QUISPE TORREJON DE OLMEDO MAGALI PAOLA</t>
  </si>
  <si>
    <t>42636302</t>
  </si>
  <si>
    <t>QUISPE TINTAYO MARITZA NOEMI</t>
  </si>
  <si>
    <t>46124075</t>
  </si>
  <si>
    <t>QUISPE SERRANO INGRID</t>
  </si>
  <si>
    <t>23980462</t>
  </si>
  <si>
    <t>AUDITOR EN CONTROL GUBERNAMENTAL</t>
  </si>
  <si>
    <t>QUISPE SENCIA FRINE EPIFANIA</t>
  </si>
  <si>
    <t>44683080</t>
  </si>
  <si>
    <t>QUISPE SARMIENTO ANTONIETA MAXIMA</t>
  </si>
  <si>
    <t>41548958</t>
  </si>
  <si>
    <t>QUISPE SANCHEZ LUIS ALBERTO</t>
  </si>
  <si>
    <t>46634287</t>
  </si>
  <si>
    <t>QUISPE SALDAÑA LUIS FERNANDO</t>
  </si>
  <si>
    <t>46161111</t>
  </si>
  <si>
    <t>QUISPE SAIRITUPAC MONICA ELIZABETH</t>
  </si>
  <si>
    <t>70089523</t>
  </si>
  <si>
    <t>QUISPE SAEZ FREDY DAVID</t>
  </si>
  <si>
    <t>41889618</t>
  </si>
  <si>
    <t>PROFESIONAL NORMATIVO EN COMPENSACIONES Y PENSIONES</t>
  </si>
  <si>
    <t>QUISPE ROMAN JOSE EDUARDO</t>
  </si>
  <si>
    <t>45092557</t>
  </si>
  <si>
    <t>QUISPE RIMARI JACKELINE EDITH</t>
  </si>
  <si>
    <t>41375726</t>
  </si>
  <si>
    <t>QUISPE QUISPE SHIRLEY JUNAKA</t>
  </si>
  <si>
    <t>72905354</t>
  </si>
  <si>
    <t>QUISPE QUISPE FREDY SANDRO</t>
  </si>
  <si>
    <t>41641115</t>
  </si>
  <si>
    <t>QUISPE QUIÑONES MIJAIL ALEXANDER</t>
  </si>
  <si>
    <t>47114571</t>
  </si>
  <si>
    <t>QUISPE PIZARRO PRISCYLA PIERINA</t>
  </si>
  <si>
    <t>45629080</t>
  </si>
  <si>
    <t>QUISPE PIZARRO JUAN WILIAN</t>
  </si>
  <si>
    <t>46367081</t>
  </si>
  <si>
    <t>QUISPE PINTO JESSICA LISBETH</t>
  </si>
  <si>
    <t>42192291</t>
  </si>
  <si>
    <t>QUISPE PAREDES CRISTHIAN RENE</t>
  </si>
  <si>
    <t>48267418</t>
  </si>
  <si>
    <t>QUISPE PAÑO JEASON SERGIO</t>
  </si>
  <si>
    <t>45175683</t>
  </si>
  <si>
    <t>QUISPE ONOFRE HUGO JOEL</t>
  </si>
  <si>
    <t>42749389</t>
  </si>
  <si>
    <t>QUISPE ONAYRAM URBANO</t>
  </si>
  <si>
    <t>42953699</t>
  </si>
  <si>
    <t>QUISPE MEDINA EDER</t>
  </si>
  <si>
    <t>45471562</t>
  </si>
  <si>
    <t>QUISPE MARTEL JEAN CARLOS TEOFILO</t>
  </si>
  <si>
    <t>70488202</t>
  </si>
  <si>
    <t>QUISPE MAMANI RIDER</t>
  </si>
  <si>
    <t>43202477</t>
  </si>
  <si>
    <t>QUISPE LOPEZ ERICK HENRY</t>
  </si>
  <si>
    <t>42723459</t>
  </si>
  <si>
    <t>QUISPE LIMAYLLA DIANA</t>
  </si>
  <si>
    <t>47231136</t>
  </si>
  <si>
    <t>QUISPE LAYME MARLENY</t>
  </si>
  <si>
    <t>44976166</t>
  </si>
  <si>
    <t>QUISPE LARICO CARLOS ALBERTO</t>
  </si>
  <si>
    <t>45883158</t>
  </si>
  <si>
    <t>QUISPE ITUSACA GLADYS</t>
  </si>
  <si>
    <t>48735788</t>
  </si>
  <si>
    <t>EDUCACIÓN</t>
  </si>
  <si>
    <t>QUISPE ITUSACA CELIA</t>
  </si>
  <si>
    <t>40339259</t>
  </si>
  <si>
    <t>QUISPE IRRAZABAL ERISON WILLY</t>
  </si>
  <si>
    <t>43549646</t>
  </si>
  <si>
    <t>QUISPE HUAMANI VICTOR RAFAEL</t>
  </si>
  <si>
    <t>41236532</t>
  </si>
  <si>
    <t>QUISPE HUAMAN MARIA LUISA</t>
  </si>
  <si>
    <t>40457189</t>
  </si>
  <si>
    <t>QUISPE HERNANDEZ LISSETTE JANET</t>
  </si>
  <si>
    <t>43589058</t>
  </si>
  <si>
    <t>QUISPE GUERRA PASCUAL GONZALO</t>
  </si>
  <si>
    <t>43745941</t>
  </si>
  <si>
    <t>QUISPE GONZALES RAUL</t>
  </si>
  <si>
    <t>41281305</t>
  </si>
  <si>
    <t>PROFESIONAL ALTAMENTE ESPEC. ADMINISTRACIÓN DE CONTRATOS</t>
  </si>
  <si>
    <t>QUISPE FERNANDEZ SAUL EDGAR</t>
  </si>
  <si>
    <t>10630619</t>
  </si>
  <si>
    <t>QUISPE ELIOT JANNET</t>
  </si>
  <si>
    <t>40400173</t>
  </si>
  <si>
    <t>QUISPE CUTIPA ROBERTS KENYO</t>
  </si>
  <si>
    <t>70109958</t>
  </si>
  <si>
    <t>QUISPE CONDORI CARMEN LILIANA</t>
  </si>
  <si>
    <t>70088345</t>
  </si>
  <si>
    <t>QUISPE COILA JOHN EDDIE</t>
  </si>
  <si>
    <t>46026579</t>
  </si>
  <si>
    <t>QUISPE COILA JESSENIA</t>
  </si>
  <si>
    <t>45674205</t>
  </si>
  <si>
    <t>QUISPE CHURAYRA EDWIN JEANPIERRE</t>
  </si>
  <si>
    <t>46148620</t>
  </si>
  <si>
    <t>QUISPE CHALCO ZAHIDA MERCEDES</t>
  </si>
  <si>
    <t>46145794</t>
  </si>
  <si>
    <t>QUISPE ARMAS RUT NELLY</t>
  </si>
  <si>
    <t>45429532</t>
  </si>
  <si>
    <t>QUISPE APOLINARIO ROXANA VIOLETA</t>
  </si>
  <si>
    <t>40889016</t>
  </si>
  <si>
    <t>QUISPE ANGULO LUIS EMILIO</t>
  </si>
  <si>
    <t>43717851</t>
  </si>
  <si>
    <t>QUISPE ANCOMA NORMA</t>
  </si>
  <si>
    <t>25796804</t>
  </si>
  <si>
    <t>QUISPE ALVAREZ HERNAN ENRIQUE</t>
  </si>
  <si>
    <t>10506839</t>
  </si>
  <si>
    <t>QUISPE AIME MIGUEL ANGEL</t>
  </si>
  <si>
    <t>47137557</t>
  </si>
  <si>
    <t>QUISPE AGUIRRE JOHANA MARÍA</t>
  </si>
  <si>
    <t>42637643</t>
  </si>
  <si>
    <t>QUISCA MAMANI RONALD</t>
  </si>
  <si>
    <t>46131168</t>
  </si>
  <si>
    <t>TÉCNICO EN MANTENIMIENTO DE EQUIPOS ELÉCTRICOS Y MECÁNICOS</t>
  </si>
  <si>
    <t>QUIROZ SANCHEZ JUAN CARLOS</t>
  </si>
  <si>
    <t>45281946</t>
  </si>
  <si>
    <t>QUIROZ PALOMINO MARICARMEN ELIZABETH</t>
  </si>
  <si>
    <t>72497461</t>
  </si>
  <si>
    <t>QUIROZ MORI PATRICK MARLOVICK</t>
  </si>
  <si>
    <t>45669476</t>
  </si>
  <si>
    <t>QUIROZ LOZNO DANELLY ANTONIO</t>
  </si>
  <si>
    <t>19253495</t>
  </si>
  <si>
    <t>ESPECIALISTA EN GESTIÓN DE INDICADORES Y ESTADÍSTICA</t>
  </si>
  <si>
    <t>QUIROZ FARIAS ALBERTO MARTIN</t>
  </si>
  <si>
    <t>08872623</t>
  </si>
  <si>
    <t>PROFESIONAL ALTAMENTE ESPECIALIZADO - INGENIERO INDUSTRIAL</t>
  </si>
  <si>
    <t>QUIROZ CESPEDES JOSE LUIS</t>
  </si>
  <si>
    <t>45502815</t>
  </si>
  <si>
    <t>QUIROZ CAMPOS JOEL REYNALDO</t>
  </si>
  <si>
    <t>47689442</t>
  </si>
  <si>
    <t>QUIROZ ASCURRA CARLOS EDUARDO</t>
  </si>
  <si>
    <t>26718272</t>
  </si>
  <si>
    <t>QUIQUE ANCHAYHUA ALIPIO</t>
  </si>
  <si>
    <t>10245700</t>
  </si>
  <si>
    <t>QUIÑONES GUANILO JAVIER FERNANDO</t>
  </si>
  <si>
    <t>43464140</t>
  </si>
  <si>
    <t>QUIÑONES ALVARADO JOSE MIGUEL</t>
  </si>
  <si>
    <t>70267304</t>
  </si>
  <si>
    <t>QUIÑONES ACOSTA GIANINA</t>
  </si>
  <si>
    <t>QUINTO SUCAPUCA JAKELINE LEYDDI</t>
  </si>
  <si>
    <t>46905874</t>
  </si>
  <si>
    <t>QUINTO CASTILLO ROY LENIN</t>
  </si>
  <si>
    <t>45531481</t>
  </si>
  <si>
    <t>QUINTERO ZUMARAN CARLOS GERARDO</t>
  </si>
  <si>
    <t>41601775</t>
  </si>
  <si>
    <t>QUINTANILLA GOICOCHEA LILIAN VANESA</t>
  </si>
  <si>
    <t>44282477</t>
  </si>
  <si>
    <t>QUINTANA SALGADO VANESSA</t>
  </si>
  <si>
    <t>42129253</t>
  </si>
  <si>
    <t>QUINTANA REMUZGO RONALD DANTE</t>
  </si>
  <si>
    <t>41427906</t>
  </si>
  <si>
    <t>QUINTANA PAUCAR RODOLFO RENAN</t>
  </si>
  <si>
    <t>44340516</t>
  </si>
  <si>
    <t>QUINTANA HILARES RAUL</t>
  </si>
  <si>
    <t>24005482</t>
  </si>
  <si>
    <t>QUINECHE MIRANDA MELISSA LISBETH</t>
  </si>
  <si>
    <t>45599241</t>
  </si>
  <si>
    <t>QUILLAMA VASQUEZ FRANK</t>
  </si>
  <si>
    <t>44815626</t>
  </si>
  <si>
    <t>GESTOR DE MESA DE AYUDA SENIOR</t>
  </si>
  <si>
    <t>QUILICHE CARRASCO ALAN BERNARDO</t>
  </si>
  <si>
    <t>44750921</t>
  </si>
  <si>
    <t>QUIJANO CAMILO JUAN PABLO</t>
  </si>
  <si>
    <t>41419447</t>
  </si>
  <si>
    <t>QUEZADA ARTEAGA DALIS VERONICA</t>
  </si>
  <si>
    <t>46173868</t>
  </si>
  <si>
    <t>QUESADA RAMOS ROMULO</t>
  </si>
  <si>
    <t>44409505</t>
  </si>
  <si>
    <t>GESTOR EN GOBIERNO DE TI</t>
  </si>
  <si>
    <t>QUESADA MIGUEL HUMBERTO MANUEL FRANCISCO</t>
  </si>
  <si>
    <t>71030323</t>
  </si>
  <si>
    <t>QQUELLON NINANCURO LIZ EVELYN</t>
  </si>
  <si>
    <t>48321682</t>
  </si>
  <si>
    <t>PUYEN RODRIGUEZ GLADYS ARACELY</t>
  </si>
  <si>
    <t>47780608</t>
  </si>
  <si>
    <t>PUYEN CHANCAFE MELISSA YULIANA</t>
  </si>
  <si>
    <t>46563163</t>
  </si>
  <si>
    <t>PUSCAN BAZALAR KEVIN XAVIER</t>
  </si>
  <si>
    <t>47604229</t>
  </si>
  <si>
    <t>PURIZACA ROMERO LUIS DAVID</t>
  </si>
  <si>
    <t>46021526</t>
  </si>
  <si>
    <t>PURIZACA MORALES JORGE ALFREDO</t>
  </si>
  <si>
    <t>42521740</t>
  </si>
  <si>
    <t>PURE ESCUDERO JUAN CARLOS</t>
  </si>
  <si>
    <t>09949243</t>
  </si>
  <si>
    <t>PUMASUPA MESCCO JUVENAL</t>
  </si>
  <si>
    <t>40594277</t>
  </si>
  <si>
    <t>PUMACAYO DEPAZ RAUL</t>
  </si>
  <si>
    <t>43662612</t>
  </si>
  <si>
    <t>PUMA VEGA KELY</t>
  </si>
  <si>
    <t>45424207</t>
  </si>
  <si>
    <t>PUMA OJEDA HENRY AMERICO</t>
  </si>
  <si>
    <t>46643034</t>
  </si>
  <si>
    <t>PUMA ENRIQUEZ OMAR SAMUEL</t>
  </si>
  <si>
    <t>47522792</t>
  </si>
  <si>
    <t>PULIDO CAMPOS LUZ MILENE</t>
  </si>
  <si>
    <t>48291763</t>
  </si>
  <si>
    <t>ASISTENTE ADMINISTRATIVO - UE</t>
  </si>
  <si>
    <t>PULEO - GABRIELE</t>
  </si>
  <si>
    <t>48675964</t>
  </si>
  <si>
    <t>COORDINADOR PRESUPUESTAL</t>
  </si>
  <si>
    <t>PUJAICO HUAMAN VICTOR HUGO</t>
  </si>
  <si>
    <t>44310281</t>
  </si>
  <si>
    <t>PUICAN TANANTA VICTOR MANUEL</t>
  </si>
  <si>
    <t>40294751</t>
  </si>
  <si>
    <t>PUICAN CASTILLO OSCAR EUGENIO</t>
  </si>
  <si>
    <t>74307710</t>
  </si>
  <si>
    <t>APOYO PROFESIONAL</t>
  </si>
  <si>
    <t>PUICAN CABRERA DIRSE JUDITH</t>
  </si>
  <si>
    <t>47453486</t>
  </si>
  <si>
    <t>PUERTAS RETUERTO RAÍ FRANSHESCO</t>
  </si>
  <si>
    <t>76917818</t>
  </si>
  <si>
    <t>PUENTE PINEDO JULISSA DORELIA</t>
  </si>
  <si>
    <t>41296976</t>
  </si>
  <si>
    <t>PUELLES RUIZ MARY CARMEN</t>
  </si>
  <si>
    <t>45827258</t>
  </si>
  <si>
    <t>PRINCIPE GONZALES JESUS RUBEN</t>
  </si>
  <si>
    <t>42500974</t>
  </si>
  <si>
    <t>PRIALE FABIAN OSCAR ALFREDO</t>
  </si>
  <si>
    <t>43090690</t>
  </si>
  <si>
    <t>CONTABILIDAD, AUDITORÍA Y FINANZAS</t>
  </si>
  <si>
    <t>PREZA CALLE MYLENE MERCEDES</t>
  </si>
  <si>
    <t>72528184</t>
  </si>
  <si>
    <t>PRETEL JESUS ANALUISA</t>
  </si>
  <si>
    <t>41086321</t>
  </si>
  <si>
    <t>ESPECIALISTA EN COMUNICACION DIGITAL</t>
  </si>
  <si>
    <t>PRADO MARTEL JERSON</t>
  </si>
  <si>
    <t>44085185</t>
  </si>
  <si>
    <t>PRADO IPANAQUE FRANCISCO CARLOS</t>
  </si>
  <si>
    <t>41269828</t>
  </si>
  <si>
    <t>PRADO CASTILLO INDIRA</t>
  </si>
  <si>
    <t>42933533</t>
  </si>
  <si>
    <t>PRADA FLORES CHRISTIAN ANIBAL</t>
  </si>
  <si>
    <t>10332783</t>
  </si>
  <si>
    <t>ABOGADO ALTAMENTE ESPECIALIZADO EN TRIBUTACIÓN</t>
  </si>
  <si>
    <t>POVIS CAMARENA HELEN FABIOLA</t>
  </si>
  <si>
    <t>46673817</t>
  </si>
  <si>
    <t>PORTOCARRERO CUBAS JOSE CARLOS</t>
  </si>
  <si>
    <t>44172595</t>
  </si>
  <si>
    <t>PORTILLO MINAYA YAMELIN ROCIO</t>
  </si>
  <si>
    <t>70479062</t>
  </si>
  <si>
    <t>PORTILLA CHANGA SANDRA MARJORIE</t>
  </si>
  <si>
    <t>72481820</t>
  </si>
  <si>
    <t>PORTA MAZGO JIM KEVIN</t>
  </si>
  <si>
    <t>70242732</t>
  </si>
  <si>
    <t>PORRAS VILA SOLEDAD</t>
  </si>
  <si>
    <t>25851759</t>
  </si>
  <si>
    <t>PORRAS ORTIZ CAROLINA JANCE</t>
  </si>
  <si>
    <t>45554515</t>
  </si>
  <si>
    <t>VERIFICADOR DE COBRANZA</t>
  </si>
  <si>
    <t>PORRAS CORDOVA DAVID PAUL</t>
  </si>
  <si>
    <t>40246024</t>
  </si>
  <si>
    <t>PORLLES LAURA TONY GEORGES</t>
  </si>
  <si>
    <t>42813568</t>
  </si>
  <si>
    <t>PORLLES LAURA BILLY JOHANN</t>
  </si>
  <si>
    <t>42193674</t>
  </si>
  <si>
    <t>PONGO MAMANI LUIS EDUARDO</t>
  </si>
  <si>
    <t>47401723</t>
  </si>
  <si>
    <t>PONCIANO MENDOZA DEISY KARINA</t>
  </si>
  <si>
    <t>44827627</t>
  </si>
  <si>
    <t>PONCE VALDERRAMA JIXENIA FRANCY</t>
  </si>
  <si>
    <t>41970114</t>
  </si>
  <si>
    <t>PONCE RODRIGUEZ DORIS ELIZABETH</t>
  </si>
  <si>
    <t>40154023</t>
  </si>
  <si>
    <t>PONCE ORELLANA JONATAN WALTER</t>
  </si>
  <si>
    <t>42893893</t>
  </si>
  <si>
    <t>PONCE FASHE KAREL</t>
  </si>
  <si>
    <t>44152641</t>
  </si>
  <si>
    <t>POMASONCCO GARAMENDI JORGE PAVEL</t>
  </si>
  <si>
    <t>44249476</t>
  </si>
  <si>
    <t>POMA ZARATE CRISTOPHER EDU</t>
  </si>
  <si>
    <t>70077302</t>
  </si>
  <si>
    <t>POMA VILLANUEVA ISAIAS SERGIO</t>
  </si>
  <si>
    <t>44243436</t>
  </si>
  <si>
    <t>POMA VALDIVIESO ENEAS ANIBAL</t>
  </si>
  <si>
    <t>40810977</t>
  </si>
  <si>
    <t>POMA PAYANO LUIS JUNIOR</t>
  </si>
  <si>
    <t>43649750</t>
  </si>
  <si>
    <t>POMA ORDOÑEZ KAREN ADRIANA</t>
  </si>
  <si>
    <t>46584949</t>
  </si>
  <si>
    <t>INGENIERÍA DE MINAS</t>
  </si>
  <si>
    <t>POMA ORDOÑEZ AYRTON DENIS</t>
  </si>
  <si>
    <t>72638774</t>
  </si>
  <si>
    <t>POMA BRAVO JHERSON JOSMELL</t>
  </si>
  <si>
    <t>44689118</t>
  </si>
  <si>
    <t>POLO PALACIOS LAURA DALIA DEL ROCIO</t>
  </si>
  <si>
    <t>73749960</t>
  </si>
  <si>
    <t>POLO LUQUE JHONATTAN PAOLO</t>
  </si>
  <si>
    <t>72513464</t>
  </si>
  <si>
    <t>POLO LIÑAN LISBETH JANNET</t>
  </si>
  <si>
    <t>18121709</t>
  </si>
  <si>
    <t>POLO CORNELIO JUAN MARCO</t>
  </si>
  <si>
    <t>42535864</t>
  </si>
  <si>
    <t>POEMAPE MEJIA DAVID BRYAN</t>
  </si>
  <si>
    <t>75393287</t>
  </si>
  <si>
    <t>POCOHUANCA PAREDES DIEGO</t>
  </si>
  <si>
    <t>45452518</t>
  </si>
  <si>
    <t>POCCO SAICO ALEXANDER</t>
  </si>
  <si>
    <t>44218053</t>
  </si>
  <si>
    <t>POCAMUCHA ORELLANA KELLY LUZ</t>
  </si>
  <si>
    <t>71232400</t>
  </si>
  <si>
    <t>PLASENCIA ROJAS DEYSI FIORELLA</t>
  </si>
  <si>
    <t>44996076</t>
  </si>
  <si>
    <t>PLASENCIA NAMOC DIANA DEL ROCIO</t>
  </si>
  <si>
    <t>70859513</t>
  </si>
  <si>
    <t>PIZARRO SUÁREZ KAREN ALEXANDRA</t>
  </si>
  <si>
    <t>73014676</t>
  </si>
  <si>
    <t>PIZARRO RAMIREZ MARCO ANTONIO</t>
  </si>
  <si>
    <t>20066243</t>
  </si>
  <si>
    <t>PIZARRO LOPEZ GUILLERMO</t>
  </si>
  <si>
    <t>42821499</t>
  </si>
  <si>
    <t>PITTMAN SULLON GRAZIA TARA</t>
  </si>
  <si>
    <t>43943117</t>
  </si>
  <si>
    <t>ESPECIALISTA EN DOTACIÓN DE PERSONAL</t>
  </si>
  <si>
    <t>PISFIL SALAZAR FRANK CHRISTOPHER</t>
  </si>
  <si>
    <t>46894364</t>
  </si>
  <si>
    <t>PISCOYA VERA GRACE KELLY</t>
  </si>
  <si>
    <t>47128225</t>
  </si>
  <si>
    <t>PISCOYA VALDIVIESO DIANA ELIZABETH</t>
  </si>
  <si>
    <t>72314691</t>
  </si>
  <si>
    <t>PISCOYA GONZALES MILAGROS</t>
  </si>
  <si>
    <t>45464710</t>
  </si>
  <si>
    <t>AUDITOR DE INSUMOS QUÍMICOS Y BIENES FISCALIZADOS</t>
  </si>
  <si>
    <t>PISCONTE VERA FIORELLA GERALDINE</t>
  </si>
  <si>
    <t>45294556</t>
  </si>
  <si>
    <t>PIÑA DEL AGUILA RANIER STEFANO</t>
  </si>
  <si>
    <t>77378271</t>
  </si>
  <si>
    <t>PINO CHOQUEAPAZA CARLOS RAUL</t>
  </si>
  <si>
    <t>00507797</t>
  </si>
  <si>
    <t>PINO CHANZAPA YURY STEPHANY</t>
  </si>
  <si>
    <t>46683857</t>
  </si>
  <si>
    <t>PINILLOS PRADO CYNTHIA ELIZABETH</t>
  </si>
  <si>
    <t>43520110</t>
  </si>
  <si>
    <t>PINGO MORAN JOSE VICTORINO</t>
  </si>
  <si>
    <t>42666010</t>
  </si>
  <si>
    <t>PINEDO VERGARAY DANY MARKOV</t>
  </si>
  <si>
    <t>32991156</t>
  </si>
  <si>
    <t>PINEDO CORRO MANUEL FERNANDO</t>
  </si>
  <si>
    <t>45626079</t>
  </si>
  <si>
    <t>PINEDO BACALLA JACK DIXON</t>
  </si>
  <si>
    <t>42454530</t>
  </si>
  <si>
    <t>PINEDA TISNADO KAREN ERIKA ALINA</t>
  </si>
  <si>
    <t>70446625</t>
  </si>
  <si>
    <t>PINEDA PEREZ JUANA NATIVIDAD</t>
  </si>
  <si>
    <t>44345240</t>
  </si>
  <si>
    <t>PINEDA MEJIA CAROLINA MARGOT</t>
  </si>
  <si>
    <t>41063361</t>
  </si>
  <si>
    <t>MECÁNICA AUTOMOTRIZ</t>
  </si>
  <si>
    <t>PINEDA LIENDO CHRISTIAN DAVID</t>
  </si>
  <si>
    <t>70430039</t>
  </si>
  <si>
    <t>PINEDA CHAVEZ JUAN JOSE MANUEL</t>
  </si>
  <si>
    <t>47640082</t>
  </si>
  <si>
    <t>PINEDA CERNA EDUARDO MARTIN</t>
  </si>
  <si>
    <t>41843333</t>
  </si>
  <si>
    <t>PINEDA CALSIN GARY PAUL</t>
  </si>
  <si>
    <t>01340817</t>
  </si>
  <si>
    <t>PINCO GAVILAN JHERY</t>
  </si>
  <si>
    <t>70116659</t>
  </si>
  <si>
    <t>PINCHI RUIZ GUADALUPE</t>
  </si>
  <si>
    <t>41899847</t>
  </si>
  <si>
    <t>PINCHI RIOS JACKIE</t>
  </si>
  <si>
    <t>42203724</t>
  </si>
  <si>
    <t>PINAZZO SOSA MARIA ANGELA</t>
  </si>
  <si>
    <t>43717714</t>
  </si>
  <si>
    <t>PIMENTEL CUEVAS ISAAC ALEXIS</t>
  </si>
  <si>
    <t>44350291</t>
  </si>
  <si>
    <t>PICON FIGUEROA KELLY MIRELLA</t>
  </si>
  <si>
    <t>45339877</t>
  </si>
  <si>
    <t>PICOAGA VALDIVIA ANGELICA MARIA</t>
  </si>
  <si>
    <t>40043373</t>
  </si>
  <si>
    <t>PHALA CUTIPA LENNY FIORELLA</t>
  </si>
  <si>
    <t>47250131</t>
  </si>
  <si>
    <t>PEZO VARGAS ROSA MELISSA</t>
  </si>
  <si>
    <t>46153183</t>
  </si>
  <si>
    <t>PEZO DEL CASTILLO MAY JUNIOR</t>
  </si>
  <si>
    <t>44065627</t>
  </si>
  <si>
    <t>PERONA GALLUCCIO SANDRA GUISELLA</t>
  </si>
  <si>
    <t>06670134</t>
  </si>
  <si>
    <t>PEREZ ZUMAETA CLAUDIA MIDORI</t>
  </si>
  <si>
    <t>44667640</t>
  </si>
  <si>
    <t>PEREZ VITALIANO SONIA CECILIA</t>
  </si>
  <si>
    <t>07483267</t>
  </si>
  <si>
    <t>PEREZ VERA CHRISTIAN ALFRED</t>
  </si>
  <si>
    <t>44786310</t>
  </si>
  <si>
    <t>PEREZ VALLEJOS ANGELO</t>
  </si>
  <si>
    <t>43846744</t>
  </si>
  <si>
    <t>PEREZ ROMERO SANDY MICHELLE</t>
  </si>
  <si>
    <t>46568820</t>
  </si>
  <si>
    <t>ASISTENTE ADMINISTRATIVO EN PROCURADURIA</t>
  </si>
  <si>
    <t>PEREZ RIVA DIANA CAROLINA</t>
  </si>
  <si>
    <t>44837074</t>
  </si>
  <si>
    <t>ADMINISTRACIÓN PÚBLICA</t>
  </si>
  <si>
    <t>PEREZ RICALDI ELIZABETH YOLANDA</t>
  </si>
  <si>
    <t>45423296</t>
  </si>
  <si>
    <t>PÉREZ RAMOS ALFONSO</t>
  </si>
  <si>
    <t>41923731</t>
  </si>
  <si>
    <t>PEREZ RAMIREZ JOSE CARLOS MARTIN</t>
  </si>
  <si>
    <t>42710330</t>
  </si>
  <si>
    <t>PROFESIONAL EN GESTIÓN DEL TALENTO</t>
  </si>
  <si>
    <t>PEREZ PONGO VILMA</t>
  </si>
  <si>
    <t>45909942</t>
  </si>
  <si>
    <t>PEREZ PINEDO MILNER</t>
  </si>
  <si>
    <t>42221749</t>
  </si>
  <si>
    <t>PEREZ PAREDES VICTOR ESTEBAN</t>
  </si>
  <si>
    <t>46191661</t>
  </si>
  <si>
    <t>PEREZ OJEDA FRANKLIN URBANO</t>
  </si>
  <si>
    <t>44873089</t>
  </si>
  <si>
    <t>PEREZ NATIVIDAD LUIS ANGEL</t>
  </si>
  <si>
    <t>43907089</t>
  </si>
  <si>
    <t>PEREZ GUZMAN MARIA DEL ROSARIO</t>
  </si>
  <si>
    <t>43949837</t>
  </si>
  <si>
    <t>PEREZ GONZALES ANA GABRIELA</t>
  </si>
  <si>
    <t>25793819</t>
  </si>
  <si>
    <t>PEREZ GARCIA JANET</t>
  </si>
  <si>
    <t>42361232</t>
  </si>
  <si>
    <t>PEREZ FLORES CRISTINA</t>
  </si>
  <si>
    <t>72626322</t>
  </si>
  <si>
    <t>PEREZ DIAZ MARTIN ALEJANDRO</t>
  </si>
  <si>
    <t>43580470</t>
  </si>
  <si>
    <t>PEREZ DE LA CRUZ JESUS</t>
  </si>
  <si>
    <t>43637257</t>
  </si>
  <si>
    <t>PEREZ CRUZ KARLA LORENA</t>
  </si>
  <si>
    <t>40915475</t>
  </si>
  <si>
    <t>PEREZ CISNEROS ROBINSON GERARDO</t>
  </si>
  <si>
    <t>42465224</t>
  </si>
  <si>
    <t>PEREZ BONIFACIO IVAR NILO</t>
  </si>
  <si>
    <t>73456615</t>
  </si>
  <si>
    <t>ELECTRICIDAD</t>
  </si>
  <si>
    <t>PEREZ BONIFACIO DAVID GUIDO</t>
  </si>
  <si>
    <t>21873312</t>
  </si>
  <si>
    <t>PEREZ ANGULO ALFREDO</t>
  </si>
  <si>
    <t>41182417</t>
  </si>
  <si>
    <t>MARINA MERCANTE FLUVIAL</t>
  </si>
  <si>
    <t>PEREZ ALVARADO JUAN ISAIAS</t>
  </si>
  <si>
    <t>05319728</t>
  </si>
  <si>
    <t>MOTORISTA FLUVIAL</t>
  </si>
  <si>
    <t>PEREZ ALFARO NERLI IVAN</t>
  </si>
  <si>
    <t>44151554</t>
  </si>
  <si>
    <t>PEREZ AGUILAR PERCY RAMIRO</t>
  </si>
  <si>
    <t>41143474</t>
  </si>
  <si>
    <t>PEREZ ACOSTA FABIAN ALEJANDRO</t>
  </si>
  <si>
    <t>43254838</t>
  </si>
  <si>
    <t>PEREYRA RODAS ALEXIS ELMER</t>
  </si>
  <si>
    <t>42932032</t>
  </si>
  <si>
    <t>PEREIRA LUDEÑA MARTHA PAOLA</t>
  </si>
  <si>
    <t>41782013</t>
  </si>
  <si>
    <t>PEREDA SANCHEZ KARINA JESUS</t>
  </si>
  <si>
    <t>42600770</t>
  </si>
  <si>
    <t>PERCA COAQUIRA JESSICA KIMBERLY</t>
  </si>
  <si>
    <t>70783753</t>
  </si>
  <si>
    <t>PERALTA JIMENEZ SAUL DONATO</t>
  </si>
  <si>
    <t>24002954</t>
  </si>
  <si>
    <t>PERALTA DELAO KATHERINE ASTRID</t>
  </si>
  <si>
    <t>71742568</t>
  </si>
  <si>
    <t>PERALTA COAGUILA CARLA JHAKELIN</t>
  </si>
  <si>
    <t>44946777</t>
  </si>
  <si>
    <t>PERALES SILVA MERLY MARIBEL</t>
  </si>
  <si>
    <t>45525432</t>
  </si>
  <si>
    <t>PERALES CASAFRANCA GLADYS STEPHANIE</t>
  </si>
  <si>
    <t>47113319</t>
  </si>
  <si>
    <t>PEÑA REQUEJO JUAN CARLOS</t>
  </si>
  <si>
    <t>45309157</t>
  </si>
  <si>
    <t>PEÑA PIZARRO JORGE RAFAEL</t>
  </si>
  <si>
    <t>45312086</t>
  </si>
  <si>
    <t>PEÑA LEON JOHN ELER</t>
  </si>
  <si>
    <t>10678392</t>
  </si>
  <si>
    <t>PEÑA HUAMAN EDITH</t>
  </si>
  <si>
    <t>41516516</t>
  </si>
  <si>
    <t>PEÑA GATICA KATTERINE</t>
  </si>
  <si>
    <t>47663118</t>
  </si>
  <si>
    <t>PEÑA ESPINOZA EDMUNDO GABRIEL</t>
  </si>
  <si>
    <t>08805344</t>
  </si>
  <si>
    <t>AUDITOR EN CONTROL GUBERNAMENTAL - CONTADOR</t>
  </si>
  <si>
    <t>PEÑA CABELLO EDUARDO</t>
  </si>
  <si>
    <t>41084924</t>
  </si>
  <si>
    <t>PELAEZ SARMIENTO MOISES</t>
  </si>
  <si>
    <t>08156435</t>
  </si>
  <si>
    <t>PELAEZ ARAUJO JHOJAN PERCY</t>
  </si>
  <si>
    <t>46588673</t>
  </si>
  <si>
    <t>PEDROSO BRIONES LIZ CLEOFE</t>
  </si>
  <si>
    <t>44754480</t>
  </si>
  <si>
    <t>PEDRERA ALAYO CARMEN ERICA</t>
  </si>
  <si>
    <t>10743787</t>
  </si>
  <si>
    <t>PECHE VEGAS JACKIE</t>
  </si>
  <si>
    <t>41657051</t>
  </si>
  <si>
    <t>PAZOS TELLO ARTURO GUILLERMO</t>
  </si>
  <si>
    <t>40072294</t>
  </si>
  <si>
    <t>PROFESIONAL EN PRESUPUESTO PÚBLICO EXPERTO EN CONTROL PREVIO</t>
  </si>
  <si>
    <t>PAZ VILLACREZ EDDY ADHEMIR</t>
  </si>
  <si>
    <t>41017936</t>
  </si>
  <si>
    <t>PAZ SUAREZ MARTIN ALONSO</t>
  </si>
  <si>
    <t>47007054</t>
  </si>
  <si>
    <t>PAZ IBARRA LIZBETH HAYDEE</t>
  </si>
  <si>
    <t>20063729</t>
  </si>
  <si>
    <t>PAZ HUAMANI ENMANUEL</t>
  </si>
  <si>
    <t>41558446</t>
  </si>
  <si>
    <t>PAZ GUERRA EVELYN NATALIA</t>
  </si>
  <si>
    <t>47382941</t>
  </si>
  <si>
    <t>PAZ FERNANDEZ ELIANA JACKELIN</t>
  </si>
  <si>
    <t>46349307</t>
  </si>
  <si>
    <t>PAZ CASQUI KARENTT YULIANA</t>
  </si>
  <si>
    <t>44027955</t>
  </si>
  <si>
    <t>PAZ CANALES ROSA ERLINDA</t>
  </si>
  <si>
    <t>15580171</t>
  </si>
  <si>
    <t>PROFESIONAL EN TRABAJO SOCIAL - OD (TUMBES)</t>
  </si>
  <si>
    <t>PAZ CAMPAÑA JANET LILIANA</t>
  </si>
  <si>
    <t>07945813</t>
  </si>
  <si>
    <t>PAULLO PAULLO EDWIN</t>
  </si>
  <si>
    <t>41391108</t>
  </si>
  <si>
    <t>ADMINISTRACIÓN EN TURISMO</t>
  </si>
  <si>
    <t>PAUCARI FERNANDEZ LISSET KIMBERLY</t>
  </si>
  <si>
    <t>47153341</t>
  </si>
  <si>
    <t>PAUCAR PEÑALOZA EFRAIN</t>
  </si>
  <si>
    <t>42207089</t>
  </si>
  <si>
    <t>PAUCAR HANCO EVELIN</t>
  </si>
  <si>
    <t>47457418</t>
  </si>
  <si>
    <t>PAUCAR FLORES DENNIS MANUEL</t>
  </si>
  <si>
    <t>43903224</t>
  </si>
  <si>
    <t>PAUCAR COPA EVANDER</t>
  </si>
  <si>
    <t>44674546</t>
  </si>
  <si>
    <t>PAUCAR CASTILLO MIGUEL ANTONIO</t>
  </si>
  <si>
    <t>42516000</t>
  </si>
  <si>
    <t>PAUCAR ARIMUYA MILAGROS</t>
  </si>
  <si>
    <t>45824406</t>
  </si>
  <si>
    <t>PAUCAR ALBINO JOEL GUILLERMO</t>
  </si>
  <si>
    <t>43071744</t>
  </si>
  <si>
    <t>PASTOR CABALLERO DEYSI</t>
  </si>
  <si>
    <t>43679613</t>
  </si>
  <si>
    <t>PASSONI MENDOZA SHEILA SUSANA</t>
  </si>
  <si>
    <t>70193391</t>
  </si>
  <si>
    <t>PASACHE PERALDO WALTER MICHEL</t>
  </si>
  <si>
    <t>10115934</t>
  </si>
  <si>
    <t>INGENIERÍA AGRÓNOMA</t>
  </si>
  <si>
    <t>PARRA DERTEANO ROBINSON ORLANDO</t>
  </si>
  <si>
    <t>43180977</t>
  </si>
  <si>
    <t>PARRA CARREON DARWIN LARRY</t>
  </si>
  <si>
    <t>44212513</t>
  </si>
  <si>
    <t>PARICAHUA GUTIERREZ ANA LUISA</t>
  </si>
  <si>
    <t>44292203</t>
  </si>
  <si>
    <t>PARI MARROQUIN NALDY YUSSI</t>
  </si>
  <si>
    <t>60464292</t>
  </si>
  <si>
    <t>PARI CHOQUE EVELYN GREY</t>
  </si>
  <si>
    <t>70331398</t>
  </si>
  <si>
    <t>PARI CAPACUTI LUZ FIORELA</t>
  </si>
  <si>
    <t>46150848</t>
  </si>
  <si>
    <t>PROFESIONAL EN ALMACENES</t>
  </si>
  <si>
    <t>PARI AFARAY ZENIA ELISA</t>
  </si>
  <si>
    <t>46450195</t>
  </si>
  <si>
    <t>PAREJA VILA JENNY DELIA</t>
  </si>
  <si>
    <t>44933420</t>
  </si>
  <si>
    <t>PAREJA DONAIRE IVAN CARLOS</t>
  </si>
  <si>
    <t>45494141</t>
  </si>
  <si>
    <t>PAREDES VERASTEGUI LUIS FELIPE</t>
  </si>
  <si>
    <t>43250677</t>
  </si>
  <si>
    <t>PAREDES VALENCIA HUGO JORGHINO</t>
  </si>
  <si>
    <t>71269531</t>
  </si>
  <si>
    <t>PAREDES SANCHEZ ARACELLI DEL ROSARIO</t>
  </si>
  <si>
    <t>45271854</t>
  </si>
  <si>
    <t>PAREDES PRINCIPE AGUSTO MIGUEL</t>
  </si>
  <si>
    <t>10518940</t>
  </si>
  <si>
    <t>PAREDES OCHOA RONALD DAVIS</t>
  </si>
  <si>
    <t>43007803</t>
  </si>
  <si>
    <t>PAREDES MERCEDES CRISTHIAN DANIEL</t>
  </si>
  <si>
    <t>45540457</t>
  </si>
  <si>
    <t>PAREDES JAUREGUI DIEGO ANTHONY</t>
  </si>
  <si>
    <t>70203281</t>
  </si>
  <si>
    <t>PAREDES DURAND ELIZABETH ALLISON</t>
  </si>
  <si>
    <t>44019890</t>
  </si>
  <si>
    <t>PAREDES CORONEL ANTONIO ALEXANDER</t>
  </si>
  <si>
    <t>72512161</t>
  </si>
  <si>
    <t>PAREDES CCASO RONALD MIJAIL</t>
  </si>
  <si>
    <t>43299821</t>
  </si>
  <si>
    <t>PAREDES CARHUANCHO HERNAN EMERSON</t>
  </si>
  <si>
    <t>73089278</t>
  </si>
  <si>
    <t>PAREDES CALIZAYA ENZO DANILO</t>
  </si>
  <si>
    <t>46932471</t>
  </si>
  <si>
    <t>PAREDES ARANA JOHANA ELIZABETH</t>
  </si>
  <si>
    <t>46182332</t>
  </si>
  <si>
    <t>PAREDES ALANGUIA YENY SUSANA</t>
  </si>
  <si>
    <t>41735467</t>
  </si>
  <si>
    <t>PARDO ZEVALLOS KAROL OMAYRA</t>
  </si>
  <si>
    <t>46895731</t>
  </si>
  <si>
    <t>PARDO FIGUEROA HERENCIA JHONATAN CARLOS DANIEL</t>
  </si>
  <si>
    <t>70651574</t>
  </si>
  <si>
    <t>PARDO ALANYA LUIS JOSE</t>
  </si>
  <si>
    <t>10686044</t>
  </si>
  <si>
    <t>PARADO SALAZAR ESTEFANY YENNY</t>
  </si>
  <si>
    <t>74842132</t>
  </si>
  <si>
    <t>TÉCNICO EN ATENCIÓN DE ÁREA DE MENSAJERÍA Y NOTIFICACIONES</t>
  </si>
  <si>
    <t>PANUERA QUISPE ALDO ALEJANDRO</t>
  </si>
  <si>
    <t>45480262</t>
  </si>
  <si>
    <t>INGENIERO CIVIL - PARA MANTENIMIENTO</t>
  </si>
  <si>
    <t>PANTOJA CRUZ MAYRA DEISY</t>
  </si>
  <si>
    <t>43267207</t>
  </si>
  <si>
    <t>PANTIGOSO MARTINEZ HECTOR GABRIEL</t>
  </si>
  <si>
    <t>08876370</t>
  </si>
  <si>
    <t>PANEZ ROMERO JUAN FRANCISCO</t>
  </si>
  <si>
    <t>43332484</t>
  </si>
  <si>
    <t>BUZO PROFESIONAL DE PRIMERA</t>
  </si>
  <si>
    <t>PANDURO TORRES ANDREA ALINA GABRIELA</t>
  </si>
  <si>
    <t>46479393</t>
  </si>
  <si>
    <t>PANDURO SANDOVAL DAVID ANNDY</t>
  </si>
  <si>
    <t>80406025</t>
  </si>
  <si>
    <t>PANDURO PEREZ EYDER</t>
  </si>
  <si>
    <t>21144921</t>
  </si>
  <si>
    <t>PANDO BERROSPI OSCAR FEDERICO</t>
  </si>
  <si>
    <t>07347537</t>
  </si>
  <si>
    <t>PANCCA CAHUI EULALIA YAQUE</t>
  </si>
  <si>
    <t>PANCA RODRIGUEZ PAOLA LIZETH</t>
  </si>
  <si>
    <t>73390337</t>
  </si>
  <si>
    <t>PALZA VILLANUEVA CHRISTIAM ALEXANDER</t>
  </si>
  <si>
    <t>41229990</t>
  </si>
  <si>
    <t>INGENIERO ELECTRONICO - UE</t>
  </si>
  <si>
    <t>PALOMINO VILLENA YANI</t>
  </si>
  <si>
    <t>43375201</t>
  </si>
  <si>
    <t>PROFESIONAL ALTAMENTE ESPECIALIZADO EN GESTIÓN CONTRACTUAL</t>
  </si>
  <si>
    <t>PALOMINO VILCHEZ GINN CHRISTIAN</t>
  </si>
  <si>
    <t>46551867</t>
  </si>
  <si>
    <t>PALOMINO VALCARCEL EDER TOMAS</t>
  </si>
  <si>
    <t>45469875</t>
  </si>
  <si>
    <t>PALOMINO URTEAGA VICTOR ALEX</t>
  </si>
  <si>
    <t>41148620</t>
  </si>
  <si>
    <t>PALOMINO URIARTE MARY ADELA</t>
  </si>
  <si>
    <t>43492997</t>
  </si>
  <si>
    <t>INGENIERO SANITARIO</t>
  </si>
  <si>
    <t>PALOMINO SUAREZ MOISES REYNALDO</t>
  </si>
  <si>
    <t>10713078</t>
  </si>
  <si>
    <t>PALOMINO PONCE ARMANDO DAVID</t>
  </si>
  <si>
    <t>42020935</t>
  </si>
  <si>
    <t>PALOMINO ORMEÑO GRECIA SOLEDAD</t>
  </si>
  <si>
    <t>45748821</t>
  </si>
  <si>
    <t>PALOMINO ORE CARLA IVONNE</t>
  </si>
  <si>
    <t>46685375</t>
  </si>
  <si>
    <t>PALOMINO MONGE LUIS ERWIN</t>
  </si>
  <si>
    <t>40789595</t>
  </si>
  <si>
    <t>PALOMINO MESTANZA MIGUEL ANGEL</t>
  </si>
  <si>
    <t>45265215</t>
  </si>
  <si>
    <t>PALOMINO LEIVA ALAN</t>
  </si>
  <si>
    <t>43521824</t>
  </si>
  <si>
    <t>PALOMINO INCIO LUIS ANTONIO</t>
  </si>
  <si>
    <t>77245834</t>
  </si>
  <si>
    <t>PALOMINO GOMEZ DICK OLIVER</t>
  </si>
  <si>
    <t>41326521</t>
  </si>
  <si>
    <t>CONTABILIDAD Y AUDITORÍA</t>
  </si>
  <si>
    <t>PALOMINO CHIPANA VLADIMIR</t>
  </si>
  <si>
    <t>70536796</t>
  </si>
  <si>
    <t>PALOMINO CARDENAS FIDEL FERNANDO</t>
  </si>
  <si>
    <t>43090251</t>
  </si>
  <si>
    <t>PALOMINO BALTAZAR MICHAEL DARWIN</t>
  </si>
  <si>
    <t>46393194</t>
  </si>
  <si>
    <t>PALOMINO AVELLANEDA JEAN CARLOS</t>
  </si>
  <si>
    <t>47288660</t>
  </si>
  <si>
    <t>PALOMARES TORRES JOHN HENRI</t>
  </si>
  <si>
    <t>41787536</t>
  </si>
  <si>
    <t>PALOMARES MORALES JONATHAN JACKSON</t>
  </si>
  <si>
    <t>41707655</t>
  </si>
  <si>
    <t>PALOMARES LIVIA ANGEL MICHAEL</t>
  </si>
  <si>
    <t>45075006</t>
  </si>
  <si>
    <t>PALOMARES CANALES LUIS ALBERTO</t>
  </si>
  <si>
    <t>41079462</t>
  </si>
  <si>
    <t>PALMA AGUILAR VERONICA PATRICIA</t>
  </si>
  <si>
    <t>40269644</t>
  </si>
  <si>
    <t>PALACIOS RIVERA KAREN REYNA</t>
  </si>
  <si>
    <t>44979594</t>
  </si>
  <si>
    <t>PALACIOS PANGO GIOVANNI WALTER</t>
  </si>
  <si>
    <t>41601489</t>
  </si>
  <si>
    <t>PALACIOS MAYTA EMILY MAXI</t>
  </si>
  <si>
    <t>61240614</t>
  </si>
  <si>
    <t>PALACIOS MARTINEZ ROBERT ALEJANDRO</t>
  </si>
  <si>
    <t>45255371</t>
  </si>
  <si>
    <t>PALACIOS HURTADO JUAN CARLOS</t>
  </si>
  <si>
    <t>44537389</t>
  </si>
  <si>
    <t>PALACIOS GUTIERREZ LUIS MIGUEL</t>
  </si>
  <si>
    <t>47153272</t>
  </si>
  <si>
    <t>PALACIOS GUTIÉRREZ LIZETH TERESA</t>
  </si>
  <si>
    <t>47625906</t>
  </si>
  <si>
    <t>PALACIOS GONZALES WENCY GUILLERMO</t>
  </si>
  <si>
    <t>45929034</t>
  </si>
  <si>
    <t>PALACIOS GONZALES DENIS LYNNY</t>
  </si>
  <si>
    <t>41944524</t>
  </si>
  <si>
    <t>PALACIOS CORDOVA SANDRITA DEL PILAR</t>
  </si>
  <si>
    <t>47548104</t>
  </si>
  <si>
    <t>PALACIOS CHILO JORGE LUIS</t>
  </si>
  <si>
    <t>43103054</t>
  </si>
  <si>
    <t>PALACIOS CAJAVILCA WILLIAM OTTO</t>
  </si>
  <si>
    <t>10535254</t>
  </si>
  <si>
    <t>ANALISTA DE SISTEMAS</t>
  </si>
  <si>
    <t>PALACIOS BARRIONUEVO ELIANA LISBETT</t>
  </si>
  <si>
    <t>46705921</t>
  </si>
  <si>
    <t>PALACIOS ARAUCO JUAN CARLOS</t>
  </si>
  <si>
    <t>25760565</t>
  </si>
  <si>
    <t>PALACIOS AGUILERA PERCY ARTURO</t>
  </si>
  <si>
    <t>29680774</t>
  </si>
  <si>
    <t>PAJUELO RURUSH YANETT KETY</t>
  </si>
  <si>
    <t>42994275</t>
  </si>
  <si>
    <t>PROFESIONAL ADMINISTRATIVO</t>
  </si>
  <si>
    <t>PAJUELO BRAVO LIZ LUCILA</t>
  </si>
  <si>
    <t>42349660</t>
  </si>
  <si>
    <t>PAJARES AMAMBAL MARIA JOSE</t>
  </si>
  <si>
    <t>45513208</t>
  </si>
  <si>
    <t>ANALISTA DE SISTEMAS BASE DE DATOS</t>
  </si>
  <si>
    <t>PAJARES ACUÑA KEVIN RAUL</t>
  </si>
  <si>
    <t>72226632</t>
  </si>
  <si>
    <t>PAIVA CRUZ ROSAURA VENECIA</t>
  </si>
  <si>
    <t>10526580</t>
  </si>
  <si>
    <t>ESPECIALISTA EN DOCENCIA SUPERIOR - CONTABILIDAD Y FINANZAS</t>
  </si>
  <si>
    <t>PAICO CASTRO JAIR FERNANDO</t>
  </si>
  <si>
    <t>46993812</t>
  </si>
  <si>
    <t>PAEZ MEDINA LINDSEY</t>
  </si>
  <si>
    <t>42715315</t>
  </si>
  <si>
    <t>PADILLA MARQUEZADA CINTHYA KRISTELL</t>
  </si>
  <si>
    <t>41935870</t>
  </si>
  <si>
    <t>PROFESIONAL ESPECIALISTA DE GIROS Y CONTROL DE GARANTÍAS</t>
  </si>
  <si>
    <t>PADILLA HUARI GILMAR JESÚS</t>
  </si>
  <si>
    <t>04078350</t>
  </si>
  <si>
    <t>PADILLA FALERO DEYBY JACK</t>
  </si>
  <si>
    <t>43766921</t>
  </si>
  <si>
    <t>PADILLA ACUÑA DAYRA</t>
  </si>
  <si>
    <t>PACO MACHACA VERONICA</t>
  </si>
  <si>
    <t>42470261</t>
  </si>
  <si>
    <t>PACHECO VASQUEZ KAREN INGRID</t>
  </si>
  <si>
    <t>43060763</t>
  </si>
  <si>
    <t>PROFESIONAL ESPECIALISTA CONTABLE</t>
  </si>
  <si>
    <t>PACHECO MARQUEZ CARLOS ENRIQUE</t>
  </si>
  <si>
    <t>29425478</t>
  </si>
  <si>
    <t>INGENIERÍA DE TELECOMUNICACIONES</t>
  </si>
  <si>
    <t>PACHECO HUAMAN JAIME ARTURO</t>
  </si>
  <si>
    <t>40681142</t>
  </si>
  <si>
    <t>PACHECO HERRERA LESLIE EDILMA</t>
  </si>
  <si>
    <t>25001703</t>
  </si>
  <si>
    <t>EXPERTO EN RELACIONES LABORALES Y COLECTIVAS</t>
  </si>
  <si>
    <t>PACHECO CONDE JOHN FRANK</t>
  </si>
  <si>
    <t>48409159</t>
  </si>
  <si>
    <t>GESTIÓN EMPRESARIAL</t>
  </si>
  <si>
    <t>PACHECO CAJAS WALTHER EMILIO WILLIAMS</t>
  </si>
  <si>
    <t>45710387</t>
  </si>
  <si>
    <t>CIENCIAS CONTABLES Y FINANZAS CORPORATIVAS</t>
  </si>
  <si>
    <t>PACHAS SUYO ALFREDO MANUEL</t>
  </si>
  <si>
    <t>44264057</t>
  </si>
  <si>
    <t>PACHAS REAÑO JANNINA MILAGROS</t>
  </si>
  <si>
    <t>07482096</t>
  </si>
  <si>
    <t>PACHAS MALPASO GERMAN ROLANDO</t>
  </si>
  <si>
    <t>42169428</t>
  </si>
  <si>
    <t>ESTADÍSTICA E INFORMÁTICA</t>
  </si>
  <si>
    <t>PACHARI COTRADO JEET BRANDON</t>
  </si>
  <si>
    <t>46030913</t>
  </si>
  <si>
    <t>PACCI HURTADO ISMAEL GARY</t>
  </si>
  <si>
    <t>44944906</t>
  </si>
  <si>
    <t>PACAYA MANIHUARI ROXANA</t>
  </si>
  <si>
    <t>46281657</t>
  </si>
  <si>
    <t>PABLO HUACCHA MARIELA NOEMI</t>
  </si>
  <si>
    <t>61806926</t>
  </si>
  <si>
    <t>OYARCE MALAVER JUNIOR IVAN</t>
  </si>
  <si>
    <t>70052243</t>
  </si>
  <si>
    <t>OXA BENAVIDES MARIA SOLEDAD</t>
  </si>
  <si>
    <t>71485657</t>
  </si>
  <si>
    <t>OVIEDO PIEROLA LUIS EDUARDO</t>
  </si>
  <si>
    <t>45889366</t>
  </si>
  <si>
    <t>OTINIANO OTINIANO CLAUDIA JACKELIN</t>
  </si>
  <si>
    <t>46983436</t>
  </si>
  <si>
    <t>OTINIANO GUEVARA CINTHYA MARIELY</t>
  </si>
  <si>
    <t>46903717</t>
  </si>
  <si>
    <t>OSTOLAZA PALOMINO JOSE CRISTOPHER</t>
  </si>
  <si>
    <t>46816289</t>
  </si>
  <si>
    <t>OSORIO MARILUZ OSCAR JAVIER</t>
  </si>
  <si>
    <t>42702532</t>
  </si>
  <si>
    <t>OSORIO CUEVA ROMELL MOISES</t>
  </si>
  <si>
    <t>43266938</t>
  </si>
  <si>
    <t>INGENIERÍA INFORMÁTICA Y SISTEMAS</t>
  </si>
  <si>
    <t>OSORIO AVALOS CRISTHIAN JHOEL ANTHONY</t>
  </si>
  <si>
    <t>45997038</t>
  </si>
  <si>
    <t>OSORES BOGGIO GUSTAVO MIGUEL</t>
  </si>
  <si>
    <t>44751433</t>
  </si>
  <si>
    <t>OSNAYO ARCE MARTINA MARIBEL</t>
  </si>
  <si>
    <t>10697733</t>
  </si>
  <si>
    <t>OSCO HUAYLLI SARA DANIELA</t>
  </si>
  <si>
    <t>41901762</t>
  </si>
  <si>
    <t>OSCANOA SALAZAR JHESSYCA ROXANA</t>
  </si>
  <si>
    <t>72401181</t>
  </si>
  <si>
    <t>ORTIZ PODESTA RAQUEL ROSANA</t>
  </si>
  <si>
    <t>09311031</t>
  </si>
  <si>
    <t>AUDITOR EN CONTROL GUBERNAMENTAL - INFORMATICO</t>
  </si>
  <si>
    <t>ORTIZ PALACIOS DORIS NATALI</t>
  </si>
  <si>
    <t>43562139</t>
  </si>
  <si>
    <t>ORTIZ NIETO EDEN MUHAMMAR</t>
  </si>
  <si>
    <t>45361890</t>
  </si>
  <si>
    <t>ORTIZ MORALES EINSTEIN ARNOLD</t>
  </si>
  <si>
    <t>47218796</t>
  </si>
  <si>
    <t>ORTIZ LOPEZ CLAUDIA MARGARITA</t>
  </si>
  <si>
    <t>43083295</t>
  </si>
  <si>
    <t>ORTIZ LAVADO ANDREA GERALDINE</t>
  </si>
  <si>
    <t>44657199</t>
  </si>
  <si>
    <t>ORTEGA URETA JULY</t>
  </si>
  <si>
    <t>41576336</t>
  </si>
  <si>
    <t>PROFESIONAL EN PSICOLOGÍA CLÍNICA</t>
  </si>
  <si>
    <t>ORTEGA TRIVEÑO HENRRY ESTEBAN</t>
  </si>
  <si>
    <t>47012598</t>
  </si>
  <si>
    <t>ORTEGA PALOMINO JOSE ANTONIO</t>
  </si>
  <si>
    <t>40764957</t>
  </si>
  <si>
    <t>CIENCIAS ADMINISTRATIVAS Y TURISMO</t>
  </si>
  <si>
    <t>ORTEGA MAZZA WENDY CECILIA</t>
  </si>
  <si>
    <t>47055857</t>
  </si>
  <si>
    <t>OROZCO RAMIREZ JESSICA MARIA</t>
  </si>
  <si>
    <t>46110091</t>
  </si>
  <si>
    <t>OROSCO QUISPE OMAR</t>
  </si>
  <si>
    <t>43616905</t>
  </si>
  <si>
    <t>ORMEÑO VENEGAS CARLOS ABEL</t>
  </si>
  <si>
    <t>44426697</t>
  </si>
  <si>
    <t>ORMEÑO RAMOS MIGUEL ALEXANDER</t>
  </si>
  <si>
    <t>41171974</t>
  </si>
  <si>
    <t>ORMEÑO PALOMINO ANETH LILY</t>
  </si>
  <si>
    <t>45200732</t>
  </si>
  <si>
    <t>ORMEÑO EGOAVIL HEYNER ENRRIQUE</t>
  </si>
  <si>
    <t>46518961</t>
  </si>
  <si>
    <t>ORIUNDO CASTAÑEDA NATALY KAREN</t>
  </si>
  <si>
    <t>48300011</t>
  </si>
  <si>
    <t>ORIHUELA LERMO MARIA LUISA</t>
  </si>
  <si>
    <t>46230466</t>
  </si>
  <si>
    <t>ORIA ROJAS VERONICA ROCIO</t>
  </si>
  <si>
    <t>42888660</t>
  </si>
  <si>
    <t>ORELLANA ROJAS RAUL LEONARD</t>
  </si>
  <si>
    <t>43647109</t>
  </si>
  <si>
    <t>ORELLANA ORELLANA WILBER CRISTIAND</t>
  </si>
  <si>
    <t>45507169</t>
  </si>
  <si>
    <t>ORE TORRES INTI HERNAN</t>
  </si>
  <si>
    <t>43131816</t>
  </si>
  <si>
    <t xml:space="preserve">CIENCIAS DE LA EDUCACIÓN, NIVEL SECUNDARIA CON ESPECIALIDAD </t>
  </si>
  <si>
    <t>ORE SANCHEZ JUAN DALMER</t>
  </si>
  <si>
    <t>10698497</t>
  </si>
  <si>
    <t>ORE SANCHEZ JHONATAN SIMON</t>
  </si>
  <si>
    <t>45236398</t>
  </si>
  <si>
    <t>ORE CUYA SILVIA</t>
  </si>
  <si>
    <t>44910168</t>
  </si>
  <si>
    <t>ORE BOZA JUAN JOSE</t>
  </si>
  <si>
    <t>41864778</t>
  </si>
  <si>
    <t>ORE ASPARRIN GUILLERMINA</t>
  </si>
  <si>
    <t>70115921</t>
  </si>
  <si>
    <t>ORE ASPARRIN ADOLF</t>
  </si>
  <si>
    <t>44409750</t>
  </si>
  <si>
    <t>AUDITOR QUIMICO JUNIOR</t>
  </si>
  <si>
    <t>ORDOÑEZ VIDAL CARLOS DAVID</t>
  </si>
  <si>
    <t>03688387</t>
  </si>
  <si>
    <t>ORDOÑEZ VERA ANAHY DEL CARMEN</t>
  </si>
  <si>
    <t>44461783</t>
  </si>
  <si>
    <t>ORDOÑEZ LAUREANO MARIELA LUZ</t>
  </si>
  <si>
    <t>40878780</t>
  </si>
  <si>
    <t>ORDINOLA ALBITES IRENE ANGELICA</t>
  </si>
  <si>
    <t>47356064</t>
  </si>
  <si>
    <t>OQUENDO BACA DEISHY</t>
  </si>
  <si>
    <t>43397441</t>
  </si>
  <si>
    <t>OLIVOS SUCLUPE YAJAYRA VANESSA</t>
  </si>
  <si>
    <t>46555849</t>
  </si>
  <si>
    <t>OLIVEROS OCROSPOMA MIGUEL ANGEL</t>
  </si>
  <si>
    <t>43115095</t>
  </si>
  <si>
    <t>OLIVERA LOPEZ MAURO EDWARD</t>
  </si>
  <si>
    <t>41482423</t>
  </si>
  <si>
    <t>OLIVERA GUZMAN ANA ISABEL</t>
  </si>
  <si>
    <t>70412311</t>
  </si>
  <si>
    <t>EXPERTO SECTORIAL</t>
  </si>
  <si>
    <t>OLIVAS ALONSO RUTH ELISABET</t>
  </si>
  <si>
    <t>70971950</t>
  </si>
  <si>
    <t>OLIVARES RUIZ KARLA GABRIELA</t>
  </si>
  <si>
    <t>48066815</t>
  </si>
  <si>
    <t>OLIVA SALAZAR GABRIELA LISSETTE</t>
  </si>
  <si>
    <t>48286987</t>
  </si>
  <si>
    <t>OLAZO QUISPE RENZO CRISTOFER</t>
  </si>
  <si>
    <t>45834665</t>
  </si>
  <si>
    <t>OLAZABAL MENDOZA GUSTAVO VIRGILIO</t>
  </si>
  <si>
    <t>43281558</t>
  </si>
  <si>
    <t>PROCESAMIENTO DE DATOS</t>
  </si>
  <si>
    <t>OLAYA SILVA ALEJANDRO CARLOS</t>
  </si>
  <si>
    <t>42781153</t>
  </si>
  <si>
    <t>OLASCUAGA ALVA PABLO JOSMELL</t>
  </si>
  <si>
    <t>44852614</t>
  </si>
  <si>
    <t>OLANO SANDOVAL SILVIA AURORA</t>
  </si>
  <si>
    <t>45144277</t>
  </si>
  <si>
    <t>OLANO PINEDO TITO JORDAN</t>
  </si>
  <si>
    <t>70166165</t>
  </si>
  <si>
    <t>OLAECHEA MATTA ANAITH JORDANA</t>
  </si>
  <si>
    <t>47364080</t>
  </si>
  <si>
    <t>OJEDA QUIQUIA SILVIA MILAGROS</t>
  </si>
  <si>
    <t>41832514</t>
  </si>
  <si>
    <t>ECONOMÍA Y NEGOCIOS INTERNACIONALES</t>
  </si>
  <si>
    <t>OJEDA LOAYZA PIERRE</t>
  </si>
  <si>
    <t>72316596</t>
  </si>
  <si>
    <t>OJEDA BENITES JESUS ROLANDO</t>
  </si>
  <si>
    <t>43464280</t>
  </si>
  <si>
    <t>OIMAS OXACOPA RUTH AGRIPINA</t>
  </si>
  <si>
    <t>43915804</t>
  </si>
  <si>
    <t>ODAR REQUEJO YAJARI LILIBETH</t>
  </si>
  <si>
    <t>45001727</t>
  </si>
  <si>
    <t>ODAR AREVALO ELMER</t>
  </si>
  <si>
    <t>43767834</t>
  </si>
  <si>
    <t>OCHOCHOQUE DEZA EFRAIN</t>
  </si>
  <si>
    <t>40348920</t>
  </si>
  <si>
    <t>OCHOA VELARDE JOSE ANTONIO</t>
  </si>
  <si>
    <t>42764880</t>
  </si>
  <si>
    <t>OCHOA ÑAUPAC VANESSA</t>
  </si>
  <si>
    <t>43612073</t>
  </si>
  <si>
    <t>OCHOA EUSEBIO JUAN CARLOS</t>
  </si>
  <si>
    <t>72493905</t>
  </si>
  <si>
    <t>OCAMPOS YOVERA CESAR WILLIAM</t>
  </si>
  <si>
    <t>47828761</t>
  </si>
  <si>
    <t>OCAMPO NEYRA LESLY VERONICA</t>
  </si>
  <si>
    <t>44284252</t>
  </si>
  <si>
    <t>OCAMPO LOPEZ CARLOS ANTONIO</t>
  </si>
  <si>
    <t>40716653</t>
  </si>
  <si>
    <t>OBREGON CHERCCA YULIANA STEPHANY</t>
  </si>
  <si>
    <t>70143671</t>
  </si>
  <si>
    <t>OBESO MESTANZA ROBERT MOISES</t>
  </si>
  <si>
    <t>46062031</t>
  </si>
  <si>
    <t>OBANDO MORGAN JOSE MAXIMO</t>
  </si>
  <si>
    <t>25547518</t>
  </si>
  <si>
    <t>BOMBEROS OFICIALES LIMA Y CALLAO</t>
  </si>
  <si>
    <t>OBANDO LIMAY ALEJANDRA CRISTINA</t>
  </si>
  <si>
    <t>73618284</t>
  </si>
  <si>
    <t>ÑIQUEN NECIOSUP OLINDA KARINA</t>
  </si>
  <si>
    <t>40476730</t>
  </si>
  <si>
    <t>ÑAUPAS MEDINA ALAN FRANKLIN</t>
  </si>
  <si>
    <t>42899353</t>
  </si>
  <si>
    <t>ANALISTA EN GESTION DE INFRAESTRUCTURA TECNOLOGICA</t>
  </si>
  <si>
    <t>ÑAUPARI HURTADO ALDO DANIEL</t>
  </si>
  <si>
    <t>42533122</t>
  </si>
  <si>
    <t>ÑAÑEZ LINARES JOHN ANDERSON</t>
  </si>
  <si>
    <t>44396626</t>
  </si>
  <si>
    <t>NUÑEZ VICENTE JOSE ANTONIO</t>
  </si>
  <si>
    <t>45728470</t>
  </si>
  <si>
    <t>NUÑEZ SANTILLAN NELLY MARIANNE</t>
  </si>
  <si>
    <t>18196890</t>
  </si>
  <si>
    <t>INGENIERÍA DE PETRÓLEO Y GAS NATURAL</t>
  </si>
  <si>
    <t>NUÑEZ OCLOCHO FRANK JOSEPH</t>
  </si>
  <si>
    <t>47488105</t>
  </si>
  <si>
    <t>NUÑEZ MERA VILMA ELIZABETH</t>
  </si>
  <si>
    <t>44585452</t>
  </si>
  <si>
    <t>NUÑEZ LUQUE PATRICIA</t>
  </si>
  <si>
    <t>29634833</t>
  </si>
  <si>
    <t>ESPECIALISTA EN SEGURIDAD DE LA INFORMACIÓN</t>
  </si>
  <si>
    <t>NUÑEZ LAVILLA HERBERT</t>
  </si>
  <si>
    <t>44746156</t>
  </si>
  <si>
    <t>NUÑEZ GUERRERO JORGE ELMER</t>
  </si>
  <si>
    <t>33679732</t>
  </si>
  <si>
    <t>ESPECIALISTA EN SERVICIO DE REDES</t>
  </si>
  <si>
    <t>NUÑEZ CONSTANTINO ENMA MIRELLI</t>
  </si>
  <si>
    <t>73121763</t>
  </si>
  <si>
    <t>INGENIERÍA AGROINDUSTRIAL E INDUSTRIAS ALIMENTARIAS</t>
  </si>
  <si>
    <t>NUÑEZ COLAN LISSET LUCIA</t>
  </si>
  <si>
    <t>48177891</t>
  </si>
  <si>
    <t>NUÑEZ CHAVEZ PAUL DANNY</t>
  </si>
  <si>
    <t>44258672</t>
  </si>
  <si>
    <t>NUNURA SILVA DEYSI AIME</t>
  </si>
  <si>
    <t>42024096</t>
  </si>
  <si>
    <t>NUE VILCA JAIRZINHO JUAN JOSE</t>
  </si>
  <si>
    <t>10718200</t>
  </si>
  <si>
    <t>EXPERTO EN GESTIÓN FINANCIERA Y PRESUPUESTAL</t>
  </si>
  <si>
    <t>NUE OLAZABAL JOSE ALBERTO</t>
  </si>
  <si>
    <t>40773309</t>
  </si>
  <si>
    <t>NOYA SANTA ROSA LUIS ALEXANDER</t>
  </si>
  <si>
    <t>45423905</t>
  </si>
  <si>
    <t>NORONHA GARCIA CINTHYA YVET</t>
  </si>
  <si>
    <t>43547127</t>
  </si>
  <si>
    <t>NORIEGA VALENCIA JUAN CARLOS</t>
  </si>
  <si>
    <t>08381946</t>
  </si>
  <si>
    <t>PROFESIONAL ESPECIALIZADO EN DERECHO LABORAL Y CIVIL</t>
  </si>
  <si>
    <t>NORIEGA TORRES WALTER ENRIQUE</t>
  </si>
  <si>
    <t>44689259</t>
  </si>
  <si>
    <t>NORIEGA PINEDO CARLOS ALBERTO</t>
  </si>
  <si>
    <t>44123806</t>
  </si>
  <si>
    <t>NORIEGA MENESES ANA GABRIELA</t>
  </si>
  <si>
    <t>72406131</t>
  </si>
  <si>
    <t>NORIEGA GONZALES FLORENTINO</t>
  </si>
  <si>
    <t>09988872</t>
  </si>
  <si>
    <t>NOLASCO HUARACA PABLO GERMAN</t>
  </si>
  <si>
    <t>42938811</t>
  </si>
  <si>
    <t>NOGUERA PRADO JOSEPH GABRIEL</t>
  </si>
  <si>
    <t>43602615</t>
  </si>
  <si>
    <t>NOEL ARAUJO PERCY OMAR</t>
  </si>
  <si>
    <t>10690075</t>
  </si>
  <si>
    <t>NOBLECILLA LA ROSA LUIS ENRRIQUE</t>
  </si>
  <si>
    <t>42313370</t>
  </si>
  <si>
    <t>NOA DOMINGUEZ MERCEDES</t>
  </si>
  <si>
    <t>09512477</t>
  </si>
  <si>
    <t>NIQUEN AGUILAR HANS ALEXANDER</t>
  </si>
  <si>
    <t>41878699</t>
  </si>
  <si>
    <t>NINAJA CRUZ FREDDY RONAL</t>
  </si>
  <si>
    <t>41992535</t>
  </si>
  <si>
    <t>NINA REINOSO ROBERT WILLIAM</t>
  </si>
  <si>
    <t>41595127</t>
  </si>
  <si>
    <t>ESPECIALISTA DE SOPORTE Y OPERACIÓN DE LA INFRAESTRUCTURA TE</t>
  </si>
  <si>
    <t>NINA ORTEGA FREDDY FELIPE</t>
  </si>
  <si>
    <t>07047473</t>
  </si>
  <si>
    <t>NINA MAMANI MARIA DOLORES</t>
  </si>
  <si>
    <t>70499275</t>
  </si>
  <si>
    <t>NIEVES PALACIOS XIARA ARAXI</t>
  </si>
  <si>
    <t>48370243</t>
  </si>
  <si>
    <t>NIEVES ASENCIO ANDREA SOFIA</t>
  </si>
  <si>
    <t>70159144</t>
  </si>
  <si>
    <t>NIETO GAVILAN JUAN CARLOS</t>
  </si>
  <si>
    <t>41331992</t>
  </si>
  <si>
    <t>NIETO CARHUAMACA ERICKS SEVERO</t>
  </si>
  <si>
    <t>71211171</t>
  </si>
  <si>
    <t>NEYRA VALENCIA OMAR OTONIEL</t>
  </si>
  <si>
    <t>46892443</t>
  </si>
  <si>
    <t>NEYRA JIMENEZ FRANCK GUSTAVO</t>
  </si>
  <si>
    <t>72484053</t>
  </si>
  <si>
    <t>NEYRA CUCHO JAVIER</t>
  </si>
  <si>
    <t>42555089</t>
  </si>
  <si>
    <t>NEIRA TORRES YURI JOEL</t>
  </si>
  <si>
    <t>42454908</t>
  </si>
  <si>
    <t>NEGRILLO COSSER ARTURO MARTIN</t>
  </si>
  <si>
    <t>44055516</t>
  </si>
  <si>
    <t>NECIOSUP MORENO JUAN MANUEL</t>
  </si>
  <si>
    <t>45682897</t>
  </si>
  <si>
    <t>NAVENTA APAICO GIANINA GABRIELA</t>
  </si>
  <si>
    <t>42442356</t>
  </si>
  <si>
    <t>NAVARRO VATTUONE DANIELLA NATALIA</t>
  </si>
  <si>
    <t>41855266</t>
  </si>
  <si>
    <t>TRADUCTOR E INTERPRETE</t>
  </si>
  <si>
    <t>NAVARRO SAAVEDRA JUNIORS CARLOS MANUEL</t>
  </si>
  <si>
    <t>45948697</t>
  </si>
  <si>
    <t>NAVARRO ROMERO MILAGROS LOURDES</t>
  </si>
  <si>
    <t>45922058</t>
  </si>
  <si>
    <t>NAVARRO IZQUIERDO LIVIO</t>
  </si>
  <si>
    <t>40431019</t>
  </si>
  <si>
    <t>NAVARRO FUERTES JOHAN EUSTAQUIO</t>
  </si>
  <si>
    <t>42869503</t>
  </si>
  <si>
    <t>NAVARRO FLORES JOSE LUIS</t>
  </si>
  <si>
    <t>70010061</t>
  </si>
  <si>
    <t>NAVARRO CENTENO MANUEL FRANCISCO</t>
  </si>
  <si>
    <t>45138428</t>
  </si>
  <si>
    <t>NAVARRO AYLAS ZOSIMO ARMANDO</t>
  </si>
  <si>
    <t>10384729</t>
  </si>
  <si>
    <t>NAVARRO ALARCON MARITZA</t>
  </si>
  <si>
    <t>10587197</t>
  </si>
  <si>
    <t>NAVARRETE SALCEDO PERCY ALEXANDER</t>
  </si>
  <si>
    <t>70522018</t>
  </si>
  <si>
    <t>NATIVIDAD FLORES JIMMY ANTHONY</t>
  </si>
  <si>
    <t>46147077</t>
  </si>
  <si>
    <t>NARVAEZ ARAUJO EDDY ALBERTO</t>
  </si>
  <si>
    <t>41970064</t>
  </si>
  <si>
    <t>NARANJO CASTRO MOISES AGUSTIN</t>
  </si>
  <si>
    <t>42066418</t>
  </si>
  <si>
    <t>PROFESIONAL EN DISEÑO GRÁFICO PARA CONTENIDOS E-LEARNING</t>
  </si>
  <si>
    <t>NANQUEN CRUZADO RONALD</t>
  </si>
  <si>
    <t>44432952</t>
  </si>
  <si>
    <t>NAMAY MEGO CINTHIA LILITA</t>
  </si>
  <si>
    <t>73063290</t>
  </si>
  <si>
    <t>NAKASATO LAZO JACINTO ALDO</t>
  </si>
  <si>
    <t>43192397</t>
  </si>
  <si>
    <t>VERIFICADOR DE NOTIFICACIONES - I LIMA</t>
  </si>
  <si>
    <t>NAKAMURA NAKASONE PATRICIA HIROMI</t>
  </si>
  <si>
    <t>10729663</t>
  </si>
  <si>
    <t>NACCHA OYOLA GERARDO MILTON</t>
  </si>
  <si>
    <t>08353577</t>
  </si>
  <si>
    <t>ESPECIALISTA EN EJECUCIÓN DE PROYECTOS DE INVERSIÓN – UE</t>
  </si>
  <si>
    <t>MURO SALAZAR LUIS ANTONIO</t>
  </si>
  <si>
    <t>45472710</t>
  </si>
  <si>
    <t>MUÑOZ YABAR FRANKLIN</t>
  </si>
  <si>
    <t>44391150</t>
  </si>
  <si>
    <t>MUÑOZ SECLEN GIANCARLO DENNYS</t>
  </si>
  <si>
    <t>40661605</t>
  </si>
  <si>
    <t>PROFESIONAL ESPECIALIZADO</t>
  </si>
  <si>
    <t>MUÑOZ ROSALES VALERIA STEPHANY</t>
  </si>
  <si>
    <t>72287389</t>
  </si>
  <si>
    <t>MUÑOZ MENDOZA FRANK ORESTES</t>
  </si>
  <si>
    <t>71765489</t>
  </si>
  <si>
    <t>MUÑOZ MEDRANO YUDY CARMEN</t>
  </si>
  <si>
    <t>43470680</t>
  </si>
  <si>
    <t>MUÑOZ FARROÑAY JENNY RUTH</t>
  </si>
  <si>
    <t>42261474</t>
  </si>
  <si>
    <t>MUÑOZ CHOQUE MAYBET ROSALIT</t>
  </si>
  <si>
    <t>40493012</t>
  </si>
  <si>
    <t>ESPECIALISTA SENIOR EN GESTIÓN CONTRACTUAL</t>
  </si>
  <si>
    <t>MUÑOZ CABRERA KATIA MARCIA</t>
  </si>
  <si>
    <t>41723246</t>
  </si>
  <si>
    <t>INTEGRADOR CONTABLE</t>
  </si>
  <si>
    <t>MUÑOZ CABRERA DENNIS ALEXCI</t>
  </si>
  <si>
    <t>40682962</t>
  </si>
  <si>
    <t>ADMINISTRACIÓN TURÍSTICA</t>
  </si>
  <si>
    <t>MUÑOZ BARRENECHEA NADIA</t>
  </si>
  <si>
    <t>42569854</t>
  </si>
  <si>
    <t>MUÑOZ BARDALES LORENZO</t>
  </si>
  <si>
    <t>18211441</t>
  </si>
  <si>
    <t>MUÑOZ ARCE PEDRO ALFREDO</t>
  </si>
  <si>
    <t>72853071</t>
  </si>
  <si>
    <t>MUÑANTE FRIAS WILFREDO FRANCISCO</t>
  </si>
  <si>
    <t>10024083</t>
  </si>
  <si>
    <t>MUÑANTE ESLAVA ERIKA SOLEDAD</t>
  </si>
  <si>
    <t>45588508</t>
  </si>
  <si>
    <t>MUNDACA VASQUEZ LENIN</t>
  </si>
  <si>
    <t>48279454</t>
  </si>
  <si>
    <t>MUNDACA GONZALES GLADIS</t>
  </si>
  <si>
    <t>40705249</t>
  </si>
  <si>
    <t>MUNDACA CASTRO ROXANA MARA</t>
  </si>
  <si>
    <t>44655950</t>
  </si>
  <si>
    <t>MUGRUZA ZUÑIGA NESTOR ELVER</t>
  </si>
  <si>
    <t>08053674</t>
  </si>
  <si>
    <t>PROFESIONAL EN CAPACITACIÓN ACADEMICA</t>
  </si>
  <si>
    <t>MUGA QUICAÑO OSCAR JOSE</t>
  </si>
  <si>
    <t>40033942</t>
  </si>
  <si>
    <t>PROF.PARA EL MONITOREO DE LOS SERV.DE MANTENIMIENTO DE INFRA</t>
  </si>
  <si>
    <t>MUCHA BAÑICO EVER DENNIS</t>
  </si>
  <si>
    <t>70408423</t>
  </si>
  <si>
    <t>MOYA QUISPE ALEXANDRA</t>
  </si>
  <si>
    <t>76502987</t>
  </si>
  <si>
    <t>MOYA GARCIA LIZARDO ROBERTO</t>
  </si>
  <si>
    <t>80283007</t>
  </si>
  <si>
    <t>MOYA CASTILLO NELVA</t>
  </si>
  <si>
    <t>70475542</t>
  </si>
  <si>
    <t>MOTTA ZORRILLA JOSSIANE RENEE</t>
  </si>
  <si>
    <t>70440150</t>
  </si>
  <si>
    <t>MOTTA CALDERON PEDRO FERNANDO</t>
  </si>
  <si>
    <t>08186580</t>
  </si>
  <si>
    <t>GESTOR ADMINISTRATIVO DE BIENESTAR SOCIAL</t>
  </si>
  <si>
    <t>MOSQUERA ROJAS CESAR OMAR</t>
  </si>
  <si>
    <t>44326103</t>
  </si>
  <si>
    <t>MOSQUERA ESPINOZA MILAGROS TATHIANA</t>
  </si>
  <si>
    <t>44844934</t>
  </si>
  <si>
    <t>MOSCOL PACHERRES RODRIGO MARTIN</t>
  </si>
  <si>
    <t>43957921</t>
  </si>
  <si>
    <t>MORY VELA JOSSUE JEFFTE</t>
  </si>
  <si>
    <t>45032693</t>
  </si>
  <si>
    <t>MORY FLORES MIGUEL ANGEL</t>
  </si>
  <si>
    <t>42084066</t>
  </si>
  <si>
    <t>MOROTE MALDONADO GREGORIO CARLOS</t>
  </si>
  <si>
    <t>08011474</t>
  </si>
  <si>
    <t>MORON QUISPE MILAGROS</t>
  </si>
  <si>
    <t>47779466</t>
  </si>
  <si>
    <t>MOROCHO ARELLANO DIANA</t>
  </si>
  <si>
    <t>02873746</t>
  </si>
  <si>
    <t>ESPECIALISTA EN TESORERÍA</t>
  </si>
  <si>
    <t>MORILLO QUEPQUE NEPTALI ISAI</t>
  </si>
  <si>
    <t>47154163</t>
  </si>
  <si>
    <t>MORI RUIZ ANITA DEL PILAR</t>
  </si>
  <si>
    <t>45529183</t>
  </si>
  <si>
    <t>MORI LA TORRE JOSE ANTONIO</t>
  </si>
  <si>
    <t>48066999</t>
  </si>
  <si>
    <t>MOTORES</t>
  </si>
  <si>
    <t>MORI INSAPILLO KLAUS RYLE</t>
  </si>
  <si>
    <t>05360017</t>
  </si>
  <si>
    <t>MORI ENCISO RENATO ALEXANDER</t>
  </si>
  <si>
    <t>07486266</t>
  </si>
  <si>
    <t>MORI DONAYRE ELIZABETH JACINTA</t>
  </si>
  <si>
    <t>09786708</t>
  </si>
  <si>
    <t>ESPECIALISTA EN TRABAJO SOCIAL</t>
  </si>
  <si>
    <t>MORETO VELASCO SARITA ROXANA</t>
  </si>
  <si>
    <t>45914012</t>
  </si>
  <si>
    <t>MORENO URIBE GABRIELA</t>
  </si>
  <si>
    <t>05413334</t>
  </si>
  <si>
    <t>MORENO SALGUERO MELISSA DEL PILAR</t>
  </si>
  <si>
    <t>45722369</t>
  </si>
  <si>
    <t>MORENO NIMA JACKELINE LORENA</t>
  </si>
  <si>
    <t>44157072</t>
  </si>
  <si>
    <t>MORENO MORILLO ERIKA JANET</t>
  </si>
  <si>
    <t>40833590</t>
  </si>
  <si>
    <t>MORENO LIMO JUAN EDUARDO</t>
  </si>
  <si>
    <t>40828146</t>
  </si>
  <si>
    <t>MORENO FLORES ANTHONY YUNEK</t>
  </si>
  <si>
    <t>44604305</t>
  </si>
  <si>
    <t>MORENO DIAZ DE MEZA SILVIA KAROL</t>
  </si>
  <si>
    <t>41695375</t>
  </si>
  <si>
    <t>MORENO CARDOZO MANUEL ANGEL</t>
  </si>
  <si>
    <t>45047510</t>
  </si>
  <si>
    <t>MORE FARFAN NERCY IVONNY DEL ROSARIO</t>
  </si>
  <si>
    <t>47262687</t>
  </si>
  <si>
    <t>MORE ELESPURU JUAN ALFREDO</t>
  </si>
  <si>
    <t>02897652</t>
  </si>
  <si>
    <t>MORANTE CAVERO RONALD</t>
  </si>
  <si>
    <t>41708322</t>
  </si>
  <si>
    <t>ESPECIALISTAS EN ANÁLISIS Y PROYECCIÓN DE LA RECAUDACIÓN</t>
  </si>
  <si>
    <t>MORAN OCAMPO BLANCA GREGORIA DE MARIA</t>
  </si>
  <si>
    <t>44598828</t>
  </si>
  <si>
    <t>MORAN INCA MELISSA JUDITH</t>
  </si>
  <si>
    <t>43976475</t>
  </si>
  <si>
    <t>ADMINISTRACIÓN DE EMPRESAS (MBA)</t>
  </si>
  <si>
    <t>MORALES VILLEGAS RAUL IVAN</t>
  </si>
  <si>
    <t>42639506</t>
  </si>
  <si>
    <t>ESPECIALISTA JURIDICO EN PROCESOS CONSTITUCIONALES TRIBUTARI</t>
  </si>
  <si>
    <t>MORALES VILLEGAS CHRISTOPHER JULIO BENITO</t>
  </si>
  <si>
    <t>44029471</t>
  </si>
  <si>
    <t>MORALES VALENCIA ANGELA MARIA</t>
  </si>
  <si>
    <t>47550888</t>
  </si>
  <si>
    <t>MORALES URRIBURU GIMY ANTONIO</t>
  </si>
  <si>
    <t>45611962</t>
  </si>
  <si>
    <t>MORALES SOTO JOSUE ALFONSO</t>
  </si>
  <si>
    <t>45379257</t>
  </si>
  <si>
    <t>MORALES PALOMINO MARCO ANTONIO</t>
  </si>
  <si>
    <t>41389134</t>
  </si>
  <si>
    <t>MORALES PADILLA MANUEL ARISTIDES</t>
  </si>
  <si>
    <t>40756844</t>
  </si>
  <si>
    <t>MORALES MENESES ARMINDA</t>
  </si>
  <si>
    <t>01292234</t>
  </si>
  <si>
    <t>MORALES MAMANI LUIS FERNANDO</t>
  </si>
  <si>
    <t>73051407</t>
  </si>
  <si>
    <t>MORALES HUAYHUA KELLY DANAE</t>
  </si>
  <si>
    <t>72281725</t>
  </si>
  <si>
    <t>MORALES CHUQUIANO LINDAROSA MARTHA</t>
  </si>
  <si>
    <t>41995627</t>
  </si>
  <si>
    <t>EVALUADOR DE SOLICITUDES NO CONTENCIOSAS</t>
  </si>
  <si>
    <t>MORALES CHAVEZ JOSE LUIS</t>
  </si>
  <si>
    <t>44512559</t>
  </si>
  <si>
    <t>MORALES CHAVEZ GERSSON ARNOLD</t>
  </si>
  <si>
    <t>47317525</t>
  </si>
  <si>
    <t>MORALES CASTRO GEAN CARLOS</t>
  </si>
  <si>
    <t>46663119</t>
  </si>
  <si>
    <t>MORALES ARCE RAQUEL MAYRA</t>
  </si>
  <si>
    <t>46108823</t>
  </si>
  <si>
    <t>MORALES ALARCON RONALD STALYN</t>
  </si>
  <si>
    <t>40666922</t>
  </si>
  <si>
    <t>MORA SURCO FLOR MARIELA</t>
  </si>
  <si>
    <t>72251368</t>
  </si>
  <si>
    <t>MORA OBREGON AUGUSTO ALBERTO</t>
  </si>
  <si>
    <t>08885160</t>
  </si>
  <si>
    <t>MOORE TORRES ROOMEL JOEL</t>
  </si>
  <si>
    <t>45927111</t>
  </si>
  <si>
    <t>MONTOYA QUISPE CESAR ANDRE</t>
  </si>
  <si>
    <t>44866538</t>
  </si>
  <si>
    <t>MONTOYA JAVES GILMAR IVAN</t>
  </si>
  <si>
    <t>80239822</t>
  </si>
  <si>
    <t>ARQUITECTO TI DE APLICACIONES</t>
  </si>
  <si>
    <t>MONTOYA CHIPOCO MILAGROS</t>
  </si>
  <si>
    <t>40185196</t>
  </si>
  <si>
    <t>ASISTENTE MULTIFUNCIONAL - ASISTENCIA EN DESPACHO</t>
  </si>
  <si>
    <t>MONTOYA CAMACHO EMILIO EUGENIO</t>
  </si>
  <si>
    <t>44253596</t>
  </si>
  <si>
    <t>MONTOYA BRAVO MELISSA EVELYN</t>
  </si>
  <si>
    <t>40851629</t>
  </si>
  <si>
    <t>MONTESINOS CHATA HENRY VICTOR</t>
  </si>
  <si>
    <t>42159459</t>
  </si>
  <si>
    <t>MONTESINOS CHATA EDUARDO HUGO</t>
  </si>
  <si>
    <t>43282864</t>
  </si>
  <si>
    <t>MONTES ZENTENO LIZZET NATALI</t>
  </si>
  <si>
    <t>70353859</t>
  </si>
  <si>
    <t>INGENIERÍA COMERCIAL Y NEGOCIOS INTERNACIONALES</t>
  </si>
  <si>
    <t>MONTES GALVEZ RUTH KATHERYNE</t>
  </si>
  <si>
    <t>70688410</t>
  </si>
  <si>
    <t>MONTES DE LA O LISBER ENRIQUE</t>
  </si>
  <si>
    <t>71205821</t>
  </si>
  <si>
    <t>MONTES CARRERA RICARDO HUMBERTO</t>
  </si>
  <si>
    <t>32980688</t>
  </si>
  <si>
    <t>MONTERO TICLIAHUANCA MONICA DEL ROCIO</t>
  </si>
  <si>
    <t>40489898</t>
  </si>
  <si>
    <t>MONTERO ESCOBAR MARIA ALEJANDRA ANTONIETA</t>
  </si>
  <si>
    <t>45403535</t>
  </si>
  <si>
    <t>PROFESIONAL EN CONTRATACIONES DIRECTAS</t>
  </si>
  <si>
    <t>MONTERO CHICOMA ALDO ENRIQUE</t>
  </si>
  <si>
    <t>72415741</t>
  </si>
  <si>
    <t>MONTENEGRO SAAVEDRA LUIS FERNANDO</t>
  </si>
  <si>
    <t>47261433</t>
  </si>
  <si>
    <t>MONTENEGRO OBREGON JENNY CLAVEL</t>
  </si>
  <si>
    <t>10269568</t>
  </si>
  <si>
    <t>MONTAÑEZ VIVANCO JULIO ALBERTO</t>
  </si>
  <si>
    <t>09575728</t>
  </si>
  <si>
    <t>PROFESIONAL DE ASEGURAMIENTO DE CALIDAD</t>
  </si>
  <si>
    <t>MONTANO TORRES MARTHA MAGALY</t>
  </si>
  <si>
    <t>42706473</t>
  </si>
  <si>
    <t>MONTALVO GONZALES CARLOS IVAN</t>
  </si>
  <si>
    <t>10204711</t>
  </si>
  <si>
    <t>MONTALVO ALVAREZ AZUCENA</t>
  </si>
  <si>
    <t>41406595</t>
  </si>
  <si>
    <t>MONTALVAN CASTAÑEDA JORGE LUIS</t>
  </si>
  <si>
    <t>46578448</t>
  </si>
  <si>
    <t>MONTALBAN CRUZ RUTH JUDITH</t>
  </si>
  <si>
    <t>72187253</t>
  </si>
  <si>
    <t>MONSALVE ORTIZ LICENIA FELICITAS</t>
  </si>
  <si>
    <t>70764449</t>
  </si>
  <si>
    <t>MONDRAGON MENDOZA MARILYN ROSMERY</t>
  </si>
  <si>
    <t>41725436</t>
  </si>
  <si>
    <t>MONDRAGON GUERRERO ROGER WILDER</t>
  </si>
  <si>
    <t>72324805</t>
  </si>
  <si>
    <t>MONDRAGON DIAZ DIEGO ABRAHAM</t>
  </si>
  <si>
    <t>44856668</t>
  </si>
  <si>
    <t>MONDALGO CORDOVA MADELYNE CONSUELO</t>
  </si>
  <si>
    <t>72307224</t>
  </si>
  <si>
    <t>MOLLOCONDO ASILLO VICTOR JAIME</t>
  </si>
  <si>
    <t>01700509</t>
  </si>
  <si>
    <t>MOLLEHUANCA SALAS MARIA DANNA</t>
  </si>
  <si>
    <t>45831117</t>
  </si>
  <si>
    <t>MOLINA VILLENA SANDY SHIWAR</t>
  </si>
  <si>
    <t>73194069</t>
  </si>
  <si>
    <t>MOLINA ORBEGOSO OSCAR</t>
  </si>
  <si>
    <t>07844875</t>
  </si>
  <si>
    <t>MOLINA NEYRA ALCIRA</t>
  </si>
  <si>
    <t>40207050</t>
  </si>
  <si>
    <t>MOLINA GALAGARZA JOSE DANIEL</t>
  </si>
  <si>
    <t>07507129</t>
  </si>
  <si>
    <t>MOGROVEJO ROMUCHO CHARLES RUBENS</t>
  </si>
  <si>
    <t>09456445</t>
  </si>
  <si>
    <t>MOGROVEJO CHAUCA CLAUDIA ANGIE</t>
  </si>
  <si>
    <t>46690981</t>
  </si>
  <si>
    <t>MOGOLLON SERNA CYNTHIA PAOLA</t>
  </si>
  <si>
    <t>43613012</t>
  </si>
  <si>
    <t>MITMA SANTOYA DANY DANIEL</t>
  </si>
  <si>
    <t>42838287</t>
  </si>
  <si>
    <t>MISHTI OLIVERA MARIBEL MARGOTH</t>
  </si>
  <si>
    <t>43873102</t>
  </si>
  <si>
    <t>MISARAYME CCONISLLA SERGIO</t>
  </si>
  <si>
    <t>46429389</t>
  </si>
  <si>
    <t>MIRANDA VELASQUEZ MARILU</t>
  </si>
  <si>
    <t>44103028</t>
  </si>
  <si>
    <t>MIRANDA VASQUEZ KARINA ELENA</t>
  </si>
  <si>
    <t>18123664</t>
  </si>
  <si>
    <t>MIRANDA SISNIEGAS ALBERTO MANUEL</t>
  </si>
  <si>
    <t>41612901</t>
  </si>
  <si>
    <t>MIRANDA HUERTA ERNESTO VALENTINO</t>
  </si>
  <si>
    <t>41747450</t>
  </si>
  <si>
    <t>MIRANDA HUAMANI ERICK</t>
  </si>
  <si>
    <t>70416694</t>
  </si>
  <si>
    <t>MIRANDA GARCIA RAUL</t>
  </si>
  <si>
    <t>46803056</t>
  </si>
  <si>
    <t>MIRANDA AVALOS SONIA JACKELINE</t>
  </si>
  <si>
    <t>42896086</t>
  </si>
  <si>
    <t>ESPECIALISTA EN INVESTIGACIÓN ACADÉMICA - CONTABILIDAD Y FIN</t>
  </si>
  <si>
    <t>INGENIERÍA INDUSTRIAL Y COMERCIAL</t>
  </si>
  <si>
    <t>MIRANDA ALVAREZ VICTOR ALFREDO</t>
  </si>
  <si>
    <t>46067290</t>
  </si>
  <si>
    <t>MIRANDA ALTAMIRANO NINELA</t>
  </si>
  <si>
    <t>41602926</t>
  </si>
  <si>
    <t>MIO PUERTA DIK MICHEL</t>
  </si>
  <si>
    <t>70790215</t>
  </si>
  <si>
    <t>MIÑANO MEZA EVA MARIDALIA</t>
  </si>
  <si>
    <t>43532874</t>
  </si>
  <si>
    <t>MIÑAN CASTILLO ERIKA VALERIA</t>
  </si>
  <si>
    <t>70432877</t>
  </si>
  <si>
    <t>MINCHOLA LIZA CARLOS ALBERTO</t>
  </si>
  <si>
    <t>44274007</t>
  </si>
  <si>
    <t>MINAYA RAMOS ELIOT LINCOL</t>
  </si>
  <si>
    <t>10304844</t>
  </si>
  <si>
    <t>MINAYA HERRERA ALEJANDRA CLAUDIA</t>
  </si>
  <si>
    <t>46085770</t>
  </si>
  <si>
    <t>MINAYA GARCIA HUGO FRANCOIS</t>
  </si>
  <si>
    <t>45937299</t>
  </si>
  <si>
    <t>MILLONES LIZA JHONNY IVAN</t>
  </si>
  <si>
    <t>43239342</t>
  </si>
  <si>
    <t>ESPECIALISTA EN CONTROL DE LA GESTION E INFORMACION DE LOS P</t>
  </si>
  <si>
    <t>MEDICINA HUMANA </t>
  </si>
  <si>
    <t>MILLAN CUYUBAMBA HEIDY STEFANIE</t>
  </si>
  <si>
    <t>42285775</t>
  </si>
  <si>
    <t>MILLA NOBLEGA YOLANDA</t>
  </si>
  <si>
    <t>23950800</t>
  </si>
  <si>
    <t>PROFESIONAL ESPECIALISTA EN CONTRATACIONES</t>
  </si>
  <si>
    <t>INGENIERÍA MECÁNICA ELÉCTRICA</t>
  </si>
  <si>
    <t>MILACHAY DIAZ EFRAIN IVAN</t>
  </si>
  <si>
    <t>32962087</t>
  </si>
  <si>
    <t>INGENIERO EN MANTENIMIENTO</t>
  </si>
  <si>
    <t>MIJAHUANGA VALLE MARICELA</t>
  </si>
  <si>
    <t>45325607</t>
  </si>
  <si>
    <t>PROFESIONAL QUIMICO</t>
  </si>
  <si>
    <t>MIJA ODAR YAQUELINE ESTHEFANIA</t>
  </si>
  <si>
    <t>47105530</t>
  </si>
  <si>
    <t>MEZONES BERRU EVER MAGDIEL</t>
  </si>
  <si>
    <t>46839969</t>
  </si>
  <si>
    <t>MEZA VALVERDE MARIO ABRAHAM</t>
  </si>
  <si>
    <t>44031640</t>
  </si>
  <si>
    <t>MEZA SANCHEZ AURA ANGELA</t>
  </si>
  <si>
    <t>43451139</t>
  </si>
  <si>
    <t>MEZA ROJAS EVELYN</t>
  </si>
  <si>
    <t>40923269</t>
  </si>
  <si>
    <t>MEZA RIVERA ELIO WILFREDO</t>
  </si>
  <si>
    <t>45860290</t>
  </si>
  <si>
    <t>MEZA RAZA JUAN MIGUEL</t>
  </si>
  <si>
    <t>41070803</t>
  </si>
  <si>
    <t>MEZA QUINTANA CARLOS ENRIQUE</t>
  </si>
  <si>
    <t>72913108</t>
  </si>
  <si>
    <t>MEZA MENDOZA HENRY JAIME</t>
  </si>
  <si>
    <t>46764683</t>
  </si>
  <si>
    <t>MEZA GERI ROLLER ELIAS</t>
  </si>
  <si>
    <t>47424900</t>
  </si>
  <si>
    <t>MEZA GAMARRA KEVIN FLAVIO</t>
  </si>
  <si>
    <t>47411793</t>
  </si>
  <si>
    <t>MEZA ASTUCURI MIGUEL ANGEL</t>
  </si>
  <si>
    <t>46155689</t>
  </si>
  <si>
    <t>MESTAS SISNIEGAS ANAIS DEL PILAR</t>
  </si>
  <si>
    <t>72310991</t>
  </si>
  <si>
    <t>MESTANZA POLO JOSMELL DAVID</t>
  </si>
  <si>
    <t>46750670</t>
  </si>
  <si>
    <t>OPERARIO DEL PROGRAMA DE CANES</t>
  </si>
  <si>
    <t>MESTA ZAPATA YAZMIN STEPHANIE</t>
  </si>
  <si>
    <t>42230850</t>
  </si>
  <si>
    <t>MESTA MIO ANGEL MIHAYLO</t>
  </si>
  <si>
    <t>70069029</t>
  </si>
  <si>
    <t>ADMINISTRACIÓN CON MENCIÓN EN ADMINISTRACIÓN PUBLICA</t>
  </si>
  <si>
    <t>MESSCO MATTA GRETTA LESLIE</t>
  </si>
  <si>
    <t>44706225</t>
  </si>
  <si>
    <t>MESIAS POMA ERIKA PIERINA</t>
  </si>
  <si>
    <t>72305223</t>
  </si>
  <si>
    <t>MESAJIL ARANGO LUIS ALBERTO</t>
  </si>
  <si>
    <t>42625336</t>
  </si>
  <si>
    <t>MERMAO IJUMA LUIS ARTURO</t>
  </si>
  <si>
    <t>48138868</t>
  </si>
  <si>
    <t>MERINO TORBISCO GABRIELA</t>
  </si>
  <si>
    <t>44296816</t>
  </si>
  <si>
    <t>ESPECIALISTA EN CULTURA Y CLIMA LABORAL</t>
  </si>
  <si>
    <t>MERINO O'DAR MARIA DEL ROSARIO</t>
  </si>
  <si>
    <t>43119056</t>
  </si>
  <si>
    <t>MERCADO TORRES CAROLA ROCIO</t>
  </si>
  <si>
    <t>40548035</t>
  </si>
  <si>
    <t>MERCADO CHIRITO JOSE MARIA</t>
  </si>
  <si>
    <t>40124999</t>
  </si>
  <si>
    <t>CIENCIAS DE LA EDUCACIÓN, NIVEL SECUNDARIA ESPECIALIDAD HIST</t>
  </si>
  <si>
    <t>MERA AMPICHE MICHEL</t>
  </si>
  <si>
    <t>45764272</t>
  </si>
  <si>
    <t>MENDOZA VEGA JUAN MIGUEL</t>
  </si>
  <si>
    <t>44768115</t>
  </si>
  <si>
    <t>MENDOZA SILVA LUIS FERNANDO</t>
  </si>
  <si>
    <t>08068788</t>
  </si>
  <si>
    <t>ARQUITECTO DE GOBIERNO DE ARQUITECTURAS EMPRESARIALES</t>
  </si>
  <si>
    <t>MENDOZA RODRIGUEZ SOLYANKA BERIOSCHKA</t>
  </si>
  <si>
    <t>40623606</t>
  </si>
  <si>
    <t>MENDOZA QUIJANO ANTHONY JUSETTY</t>
  </si>
  <si>
    <t>46243754</t>
  </si>
  <si>
    <t>MENDOZA MESTA FLOR DE MARIA</t>
  </si>
  <si>
    <t>44667078</t>
  </si>
  <si>
    <t>MENDOZA MÁRQUEZ GINA RENÉ</t>
  </si>
  <si>
    <t>47361835</t>
  </si>
  <si>
    <t>MENDOZA LIÑAN MARIA ALEJANDRA</t>
  </si>
  <si>
    <t>46555317</t>
  </si>
  <si>
    <t>MENDOZA LECCA ROMAN ANDRES</t>
  </si>
  <si>
    <t>32960624</t>
  </si>
  <si>
    <t>MENDOZA JUSTO HANSS PETER</t>
  </si>
  <si>
    <t>42873220</t>
  </si>
  <si>
    <t>MENDOZA HUAMANI ISAAC YGNACIO</t>
  </si>
  <si>
    <t>45850602</t>
  </si>
  <si>
    <t>ARQUITECTO JUNIOR DE BIG DATA</t>
  </si>
  <si>
    <t>MENDOZA HOYOS KARIN LISBETH</t>
  </si>
  <si>
    <t>70441858</t>
  </si>
  <si>
    <t>APOYO LEGAL – PROCESO DE DESPACHO ADUANERO</t>
  </si>
  <si>
    <t>MENDOZA GUARDERAS ALFREDO JOSE</t>
  </si>
  <si>
    <t>47170263</t>
  </si>
  <si>
    <t>MENDOZA GODOS JOAQUIN LUIS</t>
  </si>
  <si>
    <t>45376730</t>
  </si>
  <si>
    <t>MENDOZA FLORES MISAEL</t>
  </si>
  <si>
    <t>46104412</t>
  </si>
  <si>
    <t>MENDOZA ESPINOZA GABRIELA ZARELA</t>
  </si>
  <si>
    <t>45088195</t>
  </si>
  <si>
    <t>MENDOZA ESCUDERO JOSEPH EFRAIN</t>
  </si>
  <si>
    <t>40504969</t>
  </si>
  <si>
    <t>MENDOZA CRUZ MANUEL FERNANDO</t>
  </si>
  <si>
    <t>43005979</t>
  </si>
  <si>
    <t>MENDOZA COBA OSCAR ALBERTO</t>
  </si>
  <si>
    <t>47498541</t>
  </si>
  <si>
    <t>MENDOZA CHAMBILLA SOLEDAD LILIAN</t>
  </si>
  <si>
    <t>43152560</t>
  </si>
  <si>
    <t>MENDOZA CHAMANA NIKO ARTHUR</t>
  </si>
  <si>
    <t>44794373</t>
  </si>
  <si>
    <t>MENDOZA CHACON LISETT LORENA</t>
  </si>
  <si>
    <t>42892203</t>
  </si>
  <si>
    <t>MENDOZA AVALOS LUIS ELADIO</t>
  </si>
  <si>
    <t>41391253</t>
  </si>
  <si>
    <t>MENDOZA ACUÑA LUIS JOEL</t>
  </si>
  <si>
    <t>42812469</t>
  </si>
  <si>
    <t>MENDOCILLA PERALTA JOHN HANTHERSSON</t>
  </si>
  <si>
    <t>41043265</t>
  </si>
  <si>
    <t>MENDO CHAVEZ WILLY ALEXIS</t>
  </si>
  <si>
    <t>40051096</t>
  </si>
  <si>
    <t>MENDIVIL AYBAR ALDO VICTOR</t>
  </si>
  <si>
    <t>09735175</t>
  </si>
  <si>
    <t>MENDIETA JERI JOSE OSWALDO</t>
  </si>
  <si>
    <t>10049823</t>
  </si>
  <si>
    <t>MENDEZ VALVERDE MIRTHA MELINA</t>
  </si>
  <si>
    <t>42244360</t>
  </si>
  <si>
    <t>MENDEZ PINTO HERBERT ALEXANDER</t>
  </si>
  <si>
    <t>10762716</t>
  </si>
  <si>
    <t>MENDEZ MARQUEZ ANGEL AUGUSTO</t>
  </si>
  <si>
    <t>46151911</t>
  </si>
  <si>
    <t>MENACHO ALARICO RICARDO JESUS</t>
  </si>
  <si>
    <t>10761620</t>
  </si>
  <si>
    <t>MENA CIRIACO GABRIEL ALEXANDER</t>
  </si>
  <si>
    <t>74756159</t>
  </si>
  <si>
    <t>MELLADO FLORES MARIA ELENA</t>
  </si>
  <si>
    <t>23951143</t>
  </si>
  <si>
    <t>PROFESIONAL EN TRABAJO SOCIAL</t>
  </si>
  <si>
    <t>COMPUTACIÓN Y SISTEMAS</t>
  </si>
  <si>
    <t>MELGAREJO MAMANI CELSO GORKI</t>
  </si>
  <si>
    <t>44788376</t>
  </si>
  <si>
    <t>ESPECIALISTA EN BASE DE DATOS</t>
  </si>
  <si>
    <t>MELGAREJO ANDAHUA CRISTIAN JOEL</t>
  </si>
  <si>
    <t>47379061</t>
  </si>
  <si>
    <t>MELGAR VARGAS MARICRUZ ALEJANDRA</t>
  </si>
  <si>
    <t>47408951</t>
  </si>
  <si>
    <t>MELENDREZ TEMOCHE MARDOS DANILO</t>
  </si>
  <si>
    <t>42552744</t>
  </si>
  <si>
    <t>MELENDREZ MORETO IGNACIO</t>
  </si>
  <si>
    <t>44241544</t>
  </si>
  <si>
    <t>MELENDEZ QUICHUA PEDRO DAVID</t>
  </si>
  <si>
    <t>44768803</t>
  </si>
  <si>
    <t>MELENDEZ PAREDES EDGAR MOURDOK</t>
  </si>
  <si>
    <t>43529192</t>
  </si>
  <si>
    <t>MELENDEZ LEYTON GIOVANNA GABRIELA</t>
  </si>
  <si>
    <t>41928783</t>
  </si>
  <si>
    <t>MEL ENEQUE HECTOR MAX</t>
  </si>
  <si>
    <t>44576030</t>
  </si>
  <si>
    <t>MEJIA VEGA DAN AARON</t>
  </si>
  <si>
    <t>72480960</t>
  </si>
  <si>
    <t>MEJIA VALVERDE LESLY KARINA</t>
  </si>
  <si>
    <t>42386517</t>
  </si>
  <si>
    <t>GESTOR EN PROCESOS</t>
  </si>
  <si>
    <t>MEJIA SAMARITANO CARLOS CELESTINO</t>
  </si>
  <si>
    <t>16023634</t>
  </si>
  <si>
    <t>MEJIA REBOLLEDO CECILIA MILAGROS</t>
  </si>
  <si>
    <t>41636696</t>
  </si>
  <si>
    <t>MEJIA OROZCO ALEJANDRO MANUEL</t>
  </si>
  <si>
    <t>45144366</t>
  </si>
  <si>
    <t>MEJIA NUÑEZ LENIN</t>
  </si>
  <si>
    <t>45418720</t>
  </si>
  <si>
    <t>MEJIA MONTES ELVIS</t>
  </si>
  <si>
    <t>40401454</t>
  </si>
  <si>
    <t>PROFESIONAL EN INGENIERÍA ELECTRÓNICA</t>
  </si>
  <si>
    <t>MEJIA MONTAÑO GIULIANA DEL CARMEN</t>
  </si>
  <si>
    <t>44582244</t>
  </si>
  <si>
    <t>PROFESIONAL EN GESTION DE INFORMACION - RECURSOS HUMANOS</t>
  </si>
  <si>
    <t>MEJIA MOLINA JESUS HECTOR</t>
  </si>
  <si>
    <t>10680818</t>
  </si>
  <si>
    <t>MEJIA JIMENEZ MANUEL ALEJANDRO</t>
  </si>
  <si>
    <t>46192716</t>
  </si>
  <si>
    <t>MEJIA ALFONZO JUAN CARLOS</t>
  </si>
  <si>
    <t>44436753</t>
  </si>
  <si>
    <t>MEGO RAMIREZ MIYEN DEYSI</t>
  </si>
  <si>
    <t>41790799</t>
  </si>
  <si>
    <t>LÍDER EN GESTIÓN DE SERVICIOS DIGITALES</t>
  </si>
  <si>
    <t>MEDRANO CORDOVA ANA ROSSMERY</t>
  </si>
  <si>
    <t>45096317</t>
  </si>
  <si>
    <t>MEDINA VALENCIA MARIO ERNESTO</t>
  </si>
  <si>
    <t>41015484</t>
  </si>
  <si>
    <t>MEDINA SARDON LIDIA ALESSANDRA</t>
  </si>
  <si>
    <t>09677138</t>
  </si>
  <si>
    <t>PROFESIONAL - ADMINISTRADOR</t>
  </si>
  <si>
    <t>COMUNICACIÓN SOCIAL</t>
  </si>
  <si>
    <t>MEDINA MENDOZA RICARDO DANIEL</t>
  </si>
  <si>
    <t>41242466</t>
  </si>
  <si>
    <t>MEDINA MENDOZA EDDY GERMAN</t>
  </si>
  <si>
    <t>44978494</t>
  </si>
  <si>
    <t>MEDINA MENDEZ ANYELO YAMPOL</t>
  </si>
  <si>
    <t>74990166</t>
  </si>
  <si>
    <t>MEDINA JERONIMO SUSANA AUGUSTA</t>
  </si>
  <si>
    <t>72426537</t>
  </si>
  <si>
    <t>MEDINA IDME LIZBETH JACKELINE</t>
  </si>
  <si>
    <t>42910406</t>
  </si>
  <si>
    <t>MEDINA HUAMAN KAREM</t>
  </si>
  <si>
    <t>42125926</t>
  </si>
  <si>
    <t>MEDINA CHIROQUE MIRELLA ISABEL</t>
  </si>
  <si>
    <t>47775892</t>
  </si>
  <si>
    <t>MEDINA CAMPAÑA KARLA ANYIBELL</t>
  </si>
  <si>
    <t>44657743</t>
  </si>
  <si>
    <t>MEDINA CABRERA YZZET JACQUELINE</t>
  </si>
  <si>
    <t>42363807</t>
  </si>
  <si>
    <t>MEDINA BARDALEZ FREDDY</t>
  </si>
  <si>
    <t>42852511</t>
  </si>
  <si>
    <t>MAZUELOS SAAVEDRA JEAN PIERRE RUEDI</t>
  </si>
  <si>
    <t>44579272</t>
  </si>
  <si>
    <t>MAZA SANDOVAL EYMI DE LOS MILAGROS</t>
  </si>
  <si>
    <t>46077947</t>
  </si>
  <si>
    <t>MAZA CARLIN JENNY JESSICA</t>
  </si>
  <si>
    <t>43507629</t>
  </si>
  <si>
    <t>MAZA BUENO ANTHONY ALEJANDRO</t>
  </si>
  <si>
    <t>47763927</t>
  </si>
  <si>
    <t>MAYURI SANCHEZ JOSE LUIS ANDRES</t>
  </si>
  <si>
    <t>41895543</t>
  </si>
  <si>
    <t>MAYTAHUARI MACUYAMA ELIAB</t>
  </si>
  <si>
    <t>43543619</t>
  </si>
  <si>
    <t>MAYTA CONCHA LUIS ENRIQUE</t>
  </si>
  <si>
    <t>72415531</t>
  </si>
  <si>
    <t>MAYON HUAMAN RONALD</t>
  </si>
  <si>
    <t>44681633</t>
  </si>
  <si>
    <t>MAYMA PALMA JAQUELINE MILAGROS</t>
  </si>
  <si>
    <t>MAURICIO VICENTE GIULIANA MARIELA</t>
  </si>
  <si>
    <t>72772301</t>
  </si>
  <si>
    <t>INGENIERÍA DE HIGIENE Y SEGURIDAD INDUSTRIAL</t>
  </si>
  <si>
    <t>MAURICIO REVOLLAR JOSEPH JOAO</t>
  </si>
  <si>
    <t>41414384</t>
  </si>
  <si>
    <t>ESPECIALISTA EN SEGURIDAD E HIGIENE OCUPACIONAL</t>
  </si>
  <si>
    <t>MAURICIO CERDAN JUAN JOSE</t>
  </si>
  <si>
    <t>42811600</t>
  </si>
  <si>
    <t>MAURICIO AGAPITO JAVIER VLADIMIR</t>
  </si>
  <si>
    <t>42275660</t>
  </si>
  <si>
    <t>DISEÑADOR GRÁFICO</t>
  </si>
  <si>
    <t>MATURRANO ROMERO LUIS ENRIQUE</t>
  </si>
  <si>
    <t>09926553</t>
  </si>
  <si>
    <t>MATTOS VILLANUEVA CHRISTIAN JESUS</t>
  </si>
  <si>
    <t>41991886</t>
  </si>
  <si>
    <t>MATTO AGUIRRE JAVIER FERNANDO</t>
  </si>
  <si>
    <t>09151216</t>
  </si>
  <si>
    <t>MATTA KCOMT CARLOS ALBERTO</t>
  </si>
  <si>
    <t>06281467</t>
  </si>
  <si>
    <t>MATOS GUERRERO CESAR DAVID</t>
  </si>
  <si>
    <t>10251980</t>
  </si>
  <si>
    <t>MATIENZO BALDEON JOHN LUIS</t>
  </si>
  <si>
    <t>43714065</t>
  </si>
  <si>
    <t>MATIAS ROSALES NANCY VICTORIA</t>
  </si>
  <si>
    <t>47290714</t>
  </si>
  <si>
    <t>MATEO SALAZAR GENARO AUGUSTO</t>
  </si>
  <si>
    <t>40507490</t>
  </si>
  <si>
    <t>MATEO NAPA RUFINO ALBERTO</t>
  </si>
  <si>
    <t>PROFESIONAL DE PRESUPUESTO Y CONTROL PREVIO</t>
  </si>
  <si>
    <t>MASSA FITZGERALD ELSA ERMINIA</t>
  </si>
  <si>
    <t>09902594</t>
  </si>
  <si>
    <t>MASIAS RUBIO ALEJANDRA VICTORIA</t>
  </si>
  <si>
    <t>46247789</t>
  </si>
  <si>
    <t>PROFESIONAL PARA ACTIVIDADES ACADÉMICAS - INVESTIGADOR COMER</t>
  </si>
  <si>
    <t>MASIAS OSTOS FIORELLA CELINA</t>
  </si>
  <si>
    <t>44234446</t>
  </si>
  <si>
    <t>MARTINEZ ZALDIVAR LUIS ROGER</t>
  </si>
  <si>
    <t>41685510</t>
  </si>
  <si>
    <t>MARTINEZ VIZCARDO FRANK JESUS</t>
  </si>
  <si>
    <t>46580299</t>
  </si>
  <si>
    <t>MARTINEZ VEGA SAUL</t>
  </si>
  <si>
    <t>42964164</t>
  </si>
  <si>
    <t>MARTINEZ RUIZ IVAN ALEXANDER</t>
  </si>
  <si>
    <t>41096764</t>
  </si>
  <si>
    <t>MARTINEZ RIOS ZURYA ANHAI</t>
  </si>
  <si>
    <t>40402572</t>
  </si>
  <si>
    <t>ANALISTA DE CALIDAD</t>
  </si>
  <si>
    <t>MARTINEZ MORANTE JUAN ROBERTO</t>
  </si>
  <si>
    <t>02885838</t>
  </si>
  <si>
    <t>MARTINEZ MEDINA FRANZ ANTENOR</t>
  </si>
  <si>
    <t>42732790</t>
  </si>
  <si>
    <t>MARTINEZ MALQUI CARLOS MANUEL</t>
  </si>
  <si>
    <t>09906464</t>
  </si>
  <si>
    <t>MARTINEZ LUNA JUAN PABLO</t>
  </si>
  <si>
    <t>45082225</t>
  </si>
  <si>
    <t>MARTINEZ HUAMAN RITCHER HUGO</t>
  </si>
  <si>
    <t>08164912</t>
  </si>
  <si>
    <t>MARTINEZ DUEÑAS JASON DAVID</t>
  </si>
  <si>
    <t>42733649</t>
  </si>
  <si>
    <t>MARTINEZ CUTIPA RAUL</t>
  </si>
  <si>
    <t>42205715</t>
  </si>
  <si>
    <t>MARTELL GARCIA EDGAR JHEFERSON</t>
  </si>
  <si>
    <t>41853761</t>
  </si>
  <si>
    <t>ESPECIALISTA GESTOR DE LA ATENCIÓN E INFORMACIÓN</t>
  </si>
  <si>
    <t>MARRUFO TORO EDSON JHOEL</t>
  </si>
  <si>
    <t>45090851</t>
  </si>
  <si>
    <t>CIENCIAS BIOLÓGICAS Y QUÍMICA</t>
  </si>
  <si>
    <t>MARROQUIN GONZALES JORGE LUIS</t>
  </si>
  <si>
    <t>42329107</t>
  </si>
  <si>
    <t>MARRON RUELAS RUFINA</t>
  </si>
  <si>
    <t>42869809</t>
  </si>
  <si>
    <t>MARREROS PANCCA JASMIN</t>
  </si>
  <si>
    <t>45963025</t>
  </si>
  <si>
    <t>MARQUINA TORRES MICHAEL FRANCIS</t>
  </si>
  <si>
    <t>76761634</t>
  </si>
  <si>
    <t>MARQUINA RODRIGUEZ MARIBEL</t>
  </si>
  <si>
    <t>43728031</t>
  </si>
  <si>
    <t>MARQUINA LURITA LUCIA MINERVA</t>
  </si>
  <si>
    <t>46228017</t>
  </si>
  <si>
    <t>MARQUINA CHANCAFE FIORELLA DEL CARMEN</t>
  </si>
  <si>
    <t>75047423</t>
  </si>
  <si>
    <t>MARQUINA ATUNCAR JORGE VICTOR</t>
  </si>
  <si>
    <t>45407534</t>
  </si>
  <si>
    <t>MARQUILLO HUAMAN ALBERTO</t>
  </si>
  <si>
    <t>42797534</t>
  </si>
  <si>
    <t>MARQUEZ URBINA MERCEDES YSABEL</t>
  </si>
  <si>
    <t>15359336</t>
  </si>
  <si>
    <t>MARQUEZ MATIAS JORGE RAUL</t>
  </si>
  <si>
    <t>40586518</t>
  </si>
  <si>
    <t>MARON YANAPA LUZ YANETH</t>
  </si>
  <si>
    <t>41291020</t>
  </si>
  <si>
    <t>MARMANILLO CASTILLO HECTOR</t>
  </si>
  <si>
    <t>40662678</t>
  </si>
  <si>
    <t>MARIÑOS RODRIGUEZ MELISSA PAMELA</t>
  </si>
  <si>
    <t>48078569</t>
  </si>
  <si>
    <t>MARIN VIVAS MESIAS YONY</t>
  </si>
  <si>
    <t>45356568</t>
  </si>
  <si>
    <t>MARIN MARTEL ROBERTO</t>
  </si>
  <si>
    <t>10237518</t>
  </si>
  <si>
    <t>EXPERTO EN GESTION DE PROYECTOS INFORMATICOS</t>
  </si>
  <si>
    <t>MARCHAN TORRES LIZETH MERCEDES</t>
  </si>
  <si>
    <t>70948703</t>
  </si>
  <si>
    <t>CIENCIAS CONTABLES Y FINANZAS</t>
  </si>
  <si>
    <t>MARCE LLANOS LEONIDAS LUCIO</t>
  </si>
  <si>
    <t>46293489</t>
  </si>
  <si>
    <t>MARCA AROSEMENA MELISSA</t>
  </si>
  <si>
    <t>45335154</t>
  </si>
  <si>
    <t>MARCA ALE VICTOR</t>
  </si>
  <si>
    <t>70775826</t>
  </si>
  <si>
    <t>MARAZA SANTOS ALEXANDER RODRIGO</t>
  </si>
  <si>
    <t>71226415</t>
  </si>
  <si>
    <t>MARAVI FLORES JOSE LUIS</t>
  </si>
  <si>
    <t>41891267</t>
  </si>
  <si>
    <t>MAQUITO ALVAREZ ROSA</t>
  </si>
  <si>
    <t>29730733</t>
  </si>
  <si>
    <t>MANZO CHUMPITAZ GRECIA KAROL SMITH</t>
  </si>
  <si>
    <t>73941853</t>
  </si>
  <si>
    <t>INGENIERÍA ELECTRÓNICA Y TELECOMUNICACIONES</t>
  </si>
  <si>
    <t>MANUEL PRADA KEVIN PAUL</t>
  </si>
  <si>
    <t>72577806</t>
  </si>
  <si>
    <t>GESTOR INFORMATICO EN TELECOMUNICACIONES</t>
  </si>
  <si>
    <t>MANTILLA BEGAZO FREDDY EDUARDO</t>
  </si>
  <si>
    <t>44093568</t>
  </si>
  <si>
    <t>MANTARI ARAUJO WILLIAM SAMUEL</t>
  </si>
  <si>
    <t>44859687</t>
  </si>
  <si>
    <t>PROF.EN PRESUPUESTO PÚBLICO/PROGRAMACIÓN MULTIANUAL Y PROGRA</t>
  </si>
  <si>
    <t>MANSILLA CORNEJO CARLOS EDDY</t>
  </si>
  <si>
    <t>42022333</t>
  </si>
  <si>
    <t>MANRIQUE TELLO ROSA ISABEL</t>
  </si>
  <si>
    <t>42858060</t>
  </si>
  <si>
    <t>MANRIQUE FERNANDEZ MARA ANA</t>
  </si>
  <si>
    <t>43915580</t>
  </si>
  <si>
    <t>MANRIQUE ESCUDERO RICHARD DANIEL</t>
  </si>
  <si>
    <t>40543850</t>
  </si>
  <si>
    <t>ESPECIALISTA SENIOR DE SOLUCIONES DE NEGOCIO TI</t>
  </si>
  <si>
    <t>ADMINISTRACIÓN CON MENCIÓN EN ADMINISTRACIÓN DE EMPRESAS</t>
  </si>
  <si>
    <t>MANRIQUE ARROYO DIEGO ARMANDO</t>
  </si>
  <si>
    <t>43144066</t>
  </si>
  <si>
    <t>MANDAMIENTO CHAMBILLA YESENIA LISSET</t>
  </si>
  <si>
    <t>46268574</t>
  </si>
  <si>
    <t>MANANITA GARCIA PERCY ANTONIO</t>
  </si>
  <si>
    <t>72370817</t>
  </si>
  <si>
    <t>MANANITA GARCIA DAVID AUGUSTO</t>
  </si>
  <si>
    <t>45278056</t>
  </si>
  <si>
    <t>MAMANI YUPANQUI YANET</t>
  </si>
  <si>
    <t>42716295</t>
  </si>
  <si>
    <t>MAMANI URUCHI MIGUEL ANGEL</t>
  </si>
  <si>
    <t>40946743</t>
  </si>
  <si>
    <t>MAMANI TURPO HUGO TUPAC</t>
  </si>
  <si>
    <t>47328513</t>
  </si>
  <si>
    <t>MAMANI TITO GUINO WELLINGTON</t>
  </si>
  <si>
    <t>70020041</t>
  </si>
  <si>
    <t>MAMANI SOTO CESAR OCTAVIO</t>
  </si>
  <si>
    <t>46657817</t>
  </si>
  <si>
    <t>MAMANI ROQUE ISABEL ANDREANA</t>
  </si>
  <si>
    <t>29651220</t>
  </si>
  <si>
    <t>AUDITOR EN CONTROL GUBERNAMENTAL- ABOGADO O CONTADOR</t>
  </si>
  <si>
    <t>MAMANI RAMIREZ VICTOR HUGO</t>
  </si>
  <si>
    <t>70053129</t>
  </si>
  <si>
    <t>MAMANI PAYE MARYCIELO ROCIO</t>
  </si>
  <si>
    <t>47815806</t>
  </si>
  <si>
    <t>INGENIERÍA COMERCIAL</t>
  </si>
  <si>
    <t>MAMANI MERCADO JANESSA ANA ESTHER</t>
  </si>
  <si>
    <t>44352180</t>
  </si>
  <si>
    <t>MAMANI MAMANI YESICA MARISOL</t>
  </si>
  <si>
    <t>70336697</t>
  </si>
  <si>
    <t>MAMANI ITO EDGAR ORLANDO</t>
  </si>
  <si>
    <t>41256315</t>
  </si>
  <si>
    <t>MAMANI HUARACHA RICHARD</t>
  </si>
  <si>
    <t>40855353</t>
  </si>
  <si>
    <t>MAMANI HUANACO NANCY MARIBEL</t>
  </si>
  <si>
    <t>76480943</t>
  </si>
  <si>
    <t>MAMANI HUANACO KATHERINE JESSICA</t>
  </si>
  <si>
    <t>46292953</t>
  </si>
  <si>
    <t>MAMANI FRANCO JAVIER ALONZO</t>
  </si>
  <si>
    <t>42941119</t>
  </si>
  <si>
    <t>MAMANI ESCALANTE MONICA ROCIO</t>
  </si>
  <si>
    <t>45894584</t>
  </si>
  <si>
    <t>MAMANI CRUZ VICTOR</t>
  </si>
  <si>
    <t>42032525</t>
  </si>
  <si>
    <t>MAMANI CRUZ CESAR</t>
  </si>
  <si>
    <t>70355876</t>
  </si>
  <si>
    <t>MAMANI COPA DANIEL DAVID</t>
  </si>
  <si>
    <t>42272771</t>
  </si>
  <si>
    <t>MAMANI CONDORI LILY MARIBEL</t>
  </si>
  <si>
    <t>44352178</t>
  </si>
  <si>
    <t>MAMANI CHURA LIZ GIOVANNA</t>
  </si>
  <si>
    <t>45025541</t>
  </si>
  <si>
    <t>MAMANI CACHIQUE JACQUELINE DOMINGA</t>
  </si>
  <si>
    <t>44402945</t>
  </si>
  <si>
    <t>MAMANI ACUÑA ABIMAEL RODOLFO</t>
  </si>
  <si>
    <t>45908691</t>
  </si>
  <si>
    <t>ADMINISTRACIÓN DE HOTELERÍA Y TURISMO</t>
  </si>
  <si>
    <t>MALQUI ROLDAN KATERIN JULISSA</t>
  </si>
  <si>
    <t>47153000</t>
  </si>
  <si>
    <t>MALPARTIDA CORTEZ HUGO DENIS</t>
  </si>
  <si>
    <t>07536237</t>
  </si>
  <si>
    <t>EXPERTO SENIOR EN GESTIÓN DE PROGRAMAS Y PROYECTOS INFORMÁTI</t>
  </si>
  <si>
    <t>MALPARTIDA COLQUI PAMELA KATHERINE</t>
  </si>
  <si>
    <t>47568971</t>
  </si>
  <si>
    <t>MALLMA VIVANCO DEICY MAGALY</t>
  </si>
  <si>
    <t>47176237</t>
  </si>
  <si>
    <t>MALDONADO NUÑEZ MELISSA BETSY</t>
  </si>
  <si>
    <t>40230901</t>
  </si>
  <si>
    <t>MALDONADO LOPEZ NAYDA</t>
  </si>
  <si>
    <t>45354382</t>
  </si>
  <si>
    <t>MALDONADO JIMENEZ JOSE FREDY</t>
  </si>
  <si>
    <t>42293855</t>
  </si>
  <si>
    <t>MALDONADO FLORES EDDY RAUL</t>
  </si>
  <si>
    <t>45676031</t>
  </si>
  <si>
    <t>MALASQUEZ RODRIGUEZ JOSE RICARDO</t>
  </si>
  <si>
    <t>43924555</t>
  </si>
  <si>
    <t>MALAGA CHAVEZ MARIBEL ROCIO</t>
  </si>
  <si>
    <t>09843855</t>
  </si>
  <si>
    <t>MALAGA APAZA JULIO CESAR</t>
  </si>
  <si>
    <t>70479392</t>
  </si>
  <si>
    <t>MAJE RONDON NORMA VIRGINIA</t>
  </si>
  <si>
    <t>41285405</t>
  </si>
  <si>
    <t>MAIHUIRE BECERRA FLOR DE MARIA</t>
  </si>
  <si>
    <t>45322050</t>
  </si>
  <si>
    <t>MAGUIÑA LOPEZ JOHANNA DEL PILAR</t>
  </si>
  <si>
    <t>43718090</t>
  </si>
  <si>
    <t>MAGUIÑA HUAMAN KENY MARCOS</t>
  </si>
  <si>
    <t>44720978</t>
  </si>
  <si>
    <t>MAFALDO HUAYMACARI JOAQUIN</t>
  </si>
  <si>
    <t>00115989</t>
  </si>
  <si>
    <t>MADUEÑO GOMEZ ELIAS NEMESIO</t>
  </si>
  <si>
    <t>19916620</t>
  </si>
  <si>
    <t>MACURI VILLALBA PILAR ZENOBIA</t>
  </si>
  <si>
    <t>44795993</t>
  </si>
  <si>
    <t>MACIEL LOPEZ JEFF ANTHONY</t>
  </si>
  <si>
    <t>47842480</t>
  </si>
  <si>
    <t>MACHUCA ROJAS MABEL VIOLETA</t>
  </si>
  <si>
    <t>09988139</t>
  </si>
  <si>
    <t>MACHACUAY MARTINEZ YESICK YINET</t>
  </si>
  <si>
    <t>43001488</t>
  </si>
  <si>
    <t>MACHACA HUAMAN SANDRA FLOR</t>
  </si>
  <si>
    <t>42349680</t>
  </si>
  <si>
    <t>MACHACA FLORES KATHERINE RUTH</t>
  </si>
  <si>
    <t>45446263</t>
  </si>
  <si>
    <t>MACHACA FLORES GLADYS CAROL</t>
  </si>
  <si>
    <t>44765129</t>
  </si>
  <si>
    <t>MACHA QUINTANILLA LUCY JACQUELINE</t>
  </si>
  <si>
    <t>MACEDO DIBURCIO EBER RONALD</t>
  </si>
  <si>
    <t>45615579</t>
  </si>
  <si>
    <t>MACEDA ASTORGA DIANA ANDREA</t>
  </si>
  <si>
    <t>10357060</t>
  </si>
  <si>
    <t>PROFESIONAL ARQUITECTO DGIE</t>
  </si>
  <si>
    <t>MACASSI TORRES MILUSKA PILAR</t>
  </si>
  <si>
    <t>44514579</t>
  </si>
  <si>
    <t>MA SAN GOMEZ IRIS ADRIANA</t>
  </si>
  <si>
    <t>46163283</t>
  </si>
  <si>
    <t>LUQUE ESPINOZA WALTER GASTON</t>
  </si>
  <si>
    <t>44892484</t>
  </si>
  <si>
    <t>LUQUE CANO WILLIAM PLACIDO</t>
  </si>
  <si>
    <t>43207135</t>
  </si>
  <si>
    <t>LUQUE BAUTISTA LUIS</t>
  </si>
  <si>
    <t>41643349</t>
  </si>
  <si>
    <t>LUPACA MARCA JUAN ANTONIO</t>
  </si>
  <si>
    <t>00447450</t>
  </si>
  <si>
    <t>INGENIERO SENIOR EN ESTRUCTURAS - UE</t>
  </si>
  <si>
    <t>LUNA ZEVALLOS JENNIFER JANE</t>
  </si>
  <si>
    <t>47089959</t>
  </si>
  <si>
    <t>LUNA VICTORIA GARCIA HILMER WILFREDO</t>
  </si>
  <si>
    <t>18180401</t>
  </si>
  <si>
    <t>LUNA VALLE ISAAC JOSE</t>
  </si>
  <si>
    <t>45217200</t>
  </si>
  <si>
    <t>LUNA RISCO JIMMI EDGAR</t>
  </si>
  <si>
    <t>44183399</t>
  </si>
  <si>
    <t>LUNA RAMIREZ ROSARIO BELAIDY</t>
  </si>
  <si>
    <t>44986758</t>
  </si>
  <si>
    <t>LUNA PASCUAL JUAN FRANCISCO</t>
  </si>
  <si>
    <t>08729336</t>
  </si>
  <si>
    <t>LUNA PALOMINO VIOLETA ANGELICA</t>
  </si>
  <si>
    <t>09915812</t>
  </si>
  <si>
    <t>LUNA GARCIA MARTIN DEVIS</t>
  </si>
  <si>
    <t>41205288</t>
  </si>
  <si>
    <t>GESTOR DE INFORMACION DE CANALES DE ATENCION DE SERVICIOS</t>
  </si>
  <si>
    <t>LUNA CISNEROS FERNANDO MARTIN</t>
  </si>
  <si>
    <t>47125371</t>
  </si>
  <si>
    <t>LUNA CASTILLO HENRY WILEY</t>
  </si>
  <si>
    <t>40714694</t>
  </si>
  <si>
    <t>LUNA CAMPOS YAQUELINE ELENA</t>
  </si>
  <si>
    <t>41563841</t>
  </si>
  <si>
    <t>LUMBRERA PALACIOS FRANCIS ROMELIA</t>
  </si>
  <si>
    <t>45224949</t>
  </si>
  <si>
    <t>LUJAN PEÑA YORDANO RICARDO</t>
  </si>
  <si>
    <t>46662710</t>
  </si>
  <si>
    <t>LUJAN MUÑOZ RAUL ABRAHAM</t>
  </si>
  <si>
    <t>46258874</t>
  </si>
  <si>
    <t>LUJAN LOZADA MARLENY MILAGROS</t>
  </si>
  <si>
    <t>41666229</t>
  </si>
  <si>
    <t>PROFESIONAL ALTAMENTE ESPECIALIZADO EN CONTRATACIONES</t>
  </si>
  <si>
    <t>LUDEÑA MUÑANTE HAROLD AGUSTO</t>
  </si>
  <si>
    <t>47547147</t>
  </si>
  <si>
    <t>TÉCNICO EN ELECTRICIDAD INDUSTRIAL</t>
  </si>
  <si>
    <t>LUDEÑA MONTENEGRO KATHERIN PAMELA</t>
  </si>
  <si>
    <t>46338915</t>
  </si>
  <si>
    <t>LUDEÑA MARIN GUADALUPE DEL PILAR</t>
  </si>
  <si>
    <t>44999862</t>
  </si>
  <si>
    <t>LUDEÑA HUAYTA PAMELA VANESSA</t>
  </si>
  <si>
    <t>43848952</t>
  </si>
  <si>
    <t>LUCIANO DE LA CRUZ GRETEL ARMINDA</t>
  </si>
  <si>
    <t>42815050</t>
  </si>
  <si>
    <t>LUCERO DIAZ CESAR ALONSO</t>
  </si>
  <si>
    <t>41652076</t>
  </si>
  <si>
    <t>LUCAS MORALES LUIS GERARDO</t>
  </si>
  <si>
    <t>40196611</t>
  </si>
  <si>
    <t>LUCANA PEREDA KEYLA JUANITA</t>
  </si>
  <si>
    <t>43460269</t>
  </si>
  <si>
    <t>LOZANO SILVA STEINLIN</t>
  </si>
  <si>
    <t>45861186</t>
  </si>
  <si>
    <t>LOZANO RODRIGUEZ YUNI</t>
  </si>
  <si>
    <t>72022889</t>
  </si>
  <si>
    <t>LOZANO RAMIREZ LINO</t>
  </si>
  <si>
    <t>44566361</t>
  </si>
  <si>
    <t>LOZANO MEZA VANESSA ROSALYNN</t>
  </si>
  <si>
    <t>41362582</t>
  </si>
  <si>
    <t>ESPECIALISTA EN GESTION DEL TALENTO HUMANO</t>
  </si>
  <si>
    <t>LOZANO DIAZ CESAR AUGUSTO</t>
  </si>
  <si>
    <t>42911729</t>
  </si>
  <si>
    <t>LOZANO BEBER CRISTOBAL EDUARDO JESUS</t>
  </si>
  <si>
    <t>45221580</t>
  </si>
  <si>
    <t>LOZADA GUAMURO CECILIA JANETH</t>
  </si>
  <si>
    <t>42829844</t>
  </si>
  <si>
    <t>INGENIERO CIVIL ESPECIALISTA EN COSTOS Y PRESUPUESTOS DE OBR</t>
  </si>
  <si>
    <t>LOZADA GARCIA CONNYE VANESSA</t>
  </si>
  <si>
    <t>40643904</t>
  </si>
  <si>
    <t>INGENIERÍA EN INDUSTRIAS ALIMENTARIAS</t>
  </si>
  <si>
    <t>LOZA ORTEGA JHON ELVIS</t>
  </si>
  <si>
    <t>45605730</t>
  </si>
  <si>
    <t>LOZA MENDOZA LEYLA GLADYS</t>
  </si>
  <si>
    <t>70441937</t>
  </si>
  <si>
    <t>LOZA DIAZ CESAR MIGUEL</t>
  </si>
  <si>
    <t>41505782</t>
  </si>
  <si>
    <t>LOYOLA QUISPE MARCO ANTONIO JUNIOR</t>
  </si>
  <si>
    <t>45394159</t>
  </si>
  <si>
    <t>LOYOLA BRIONES JONATHAN ESTUARDO</t>
  </si>
  <si>
    <t>43958318</t>
  </si>
  <si>
    <t>LOVON PADILLA HILDA KATHERINE</t>
  </si>
  <si>
    <t>47112821</t>
  </si>
  <si>
    <t>LOVON CUEVA LUIS GERMAN</t>
  </si>
  <si>
    <t>73490483</t>
  </si>
  <si>
    <t>LORET DE MOLA CACERES ROBERTO MARTIN</t>
  </si>
  <si>
    <t>10345326</t>
  </si>
  <si>
    <t>LOPEZ URRESTY IRIS MINNELLY</t>
  </si>
  <si>
    <t>05403218</t>
  </si>
  <si>
    <t>AUDITOR DE OPERACIÓNES TRIBUTARIAS</t>
  </si>
  <si>
    <t>LOPEZ URIBE ROOSEVELT VLADIMIR</t>
  </si>
  <si>
    <t>42800785</t>
  </si>
  <si>
    <t>LOPEZ TORRES TOMAS GRIMALDO</t>
  </si>
  <si>
    <t>25809346</t>
  </si>
  <si>
    <t>LOPEZ SOTELO EFRAIN MANUEL</t>
  </si>
  <si>
    <t>31654866</t>
  </si>
  <si>
    <t>ESPECIALISTA SENIOR EN COSTOS Y PRESUPUESTO DE OBRA</t>
  </si>
  <si>
    <t>LOPEZ SEMINARIO JULIO AUGUSTO</t>
  </si>
  <si>
    <t>41684866</t>
  </si>
  <si>
    <t>LOPEZ SANCHEZ DAVID</t>
  </si>
  <si>
    <t>46004969</t>
  </si>
  <si>
    <t>LOPEZ SAENZ CARLOS LEONIDAS ALEJANDRO</t>
  </si>
  <si>
    <t>70476220</t>
  </si>
  <si>
    <t>LOPEZ RUEDA JOSE JOEL</t>
  </si>
  <si>
    <t>70045808</t>
  </si>
  <si>
    <t>LOPEZ QUISPE SANDRA</t>
  </si>
  <si>
    <t>47124491</t>
  </si>
  <si>
    <t>LOPEZ OLORTEGUI THANY DAYSE</t>
  </si>
  <si>
    <t>73125603</t>
  </si>
  <si>
    <t>LOPEZ NIÑO DANIELA</t>
  </si>
  <si>
    <t>43679627</t>
  </si>
  <si>
    <t>LOPEZ MORENO CHRISTIAN</t>
  </si>
  <si>
    <t>42937890</t>
  </si>
  <si>
    <t>LOPEZ MONTENEGRO LAURA LINETTE</t>
  </si>
  <si>
    <t>70665017</t>
  </si>
  <si>
    <t>LOPEZ MIRANDA MIRIAM ROCIO</t>
  </si>
  <si>
    <t>25709430</t>
  </si>
  <si>
    <t>LOPEZ MENDOZA JUAN EDUARDO</t>
  </si>
  <si>
    <t>72078217</t>
  </si>
  <si>
    <t>LOPEZ MEDINA ELVIS JORGE</t>
  </si>
  <si>
    <t>46235752</t>
  </si>
  <si>
    <t>LOPEZ MALQUI MARIELA ROCIO</t>
  </si>
  <si>
    <t>45338785</t>
  </si>
  <si>
    <t>LOPEZ JUNCO GRECIA BEATRIZ</t>
  </si>
  <si>
    <t>42896929</t>
  </si>
  <si>
    <t>LOPEZ HUAMAN LENIN OSCAR</t>
  </si>
  <si>
    <t>47040341</t>
  </si>
  <si>
    <t>LOPEZ GUTIERREZ CHRISTIAN EDUARDO</t>
  </si>
  <si>
    <t>44645204</t>
  </si>
  <si>
    <t>LOPEZ GUIMET SANDRO</t>
  </si>
  <si>
    <t>05364282</t>
  </si>
  <si>
    <t>LOPEZ GONZALES YANIRA VIVIANA</t>
  </si>
  <si>
    <t>77244052</t>
  </si>
  <si>
    <t>LOPEZ FERNANDEZ DANTE BLADIMIR</t>
  </si>
  <si>
    <t>10626100</t>
  </si>
  <si>
    <t>PROFESIONAL EN GESTIÓN ADMINISTRATIVA</t>
  </si>
  <si>
    <t>LOPEZ DE VINATEA ROSA CARMELA</t>
  </si>
  <si>
    <t>21880117</t>
  </si>
  <si>
    <t>LOPEZ CORDOVA JESSICA PAOLA</t>
  </si>
  <si>
    <t>43216703</t>
  </si>
  <si>
    <t>LOPEZ CHAVEZ FRANK ARTHUR</t>
  </si>
  <si>
    <t>42253769</t>
  </si>
  <si>
    <t>LOPEZ CAJAMARCA INGRID LUCIA</t>
  </si>
  <si>
    <t>42369590</t>
  </si>
  <si>
    <t>LOPEZ BRICEÑO JOSE FERNANDO</t>
  </si>
  <si>
    <t>80376523</t>
  </si>
  <si>
    <t>LOPEZ BARRA CAROLINA</t>
  </si>
  <si>
    <t>72638323</t>
  </si>
  <si>
    <t>LÓPEZ AGÜERO DELIA KATHERINE</t>
  </si>
  <si>
    <t>40491947</t>
  </si>
  <si>
    <t>LOPEZ AFILER JEISSON FELIPE</t>
  </si>
  <si>
    <t>72844822</t>
  </si>
  <si>
    <t>LOPEZ ACUÑA FANY ESTHER</t>
  </si>
  <si>
    <t>47427076</t>
  </si>
  <si>
    <t>LOMAS AQUIJE EDUARDO FLORENCIO</t>
  </si>
  <si>
    <t>45930867</t>
  </si>
  <si>
    <t>LOLI LORENZO REYNA MARY</t>
  </si>
  <si>
    <t>43424982</t>
  </si>
  <si>
    <t>LOAYZA ELGUERA JAMES EDWAR</t>
  </si>
  <si>
    <t>44577584</t>
  </si>
  <si>
    <t>LOAYZA CASTRO CLOE</t>
  </si>
  <si>
    <t>40278788</t>
  </si>
  <si>
    <t>LOAYZA CALDERON MIGUEL JAVIER</t>
  </si>
  <si>
    <t>43003427</t>
  </si>
  <si>
    <t>LOAYZA ANAYA JORGE AUBER</t>
  </si>
  <si>
    <t>09637449</t>
  </si>
  <si>
    <t>PERIODISTA SENIOR</t>
  </si>
  <si>
    <t>LOARTE MUÑOZ SUSY MARGARITA</t>
  </si>
  <si>
    <t>10408376</t>
  </si>
  <si>
    <t>LLUNCOR ESPINOZA JULIO CESAR</t>
  </si>
  <si>
    <t>09942728</t>
  </si>
  <si>
    <t>LLERENA CONISLLA ANTHONY CHRISTIAN</t>
  </si>
  <si>
    <t>46812178</t>
  </si>
  <si>
    <t>LLAQUE MENDOZA ANGELA ROXANA</t>
  </si>
  <si>
    <t>76256011</t>
  </si>
  <si>
    <t>LLANOS VASQUEZ GONZALO GUSTAVO</t>
  </si>
  <si>
    <t>46410780</t>
  </si>
  <si>
    <t>LLANOS RODRIGUEZ NANCY</t>
  </si>
  <si>
    <t>32920186</t>
  </si>
  <si>
    <t>LLANOS GONZALES LAURA ESTHER</t>
  </si>
  <si>
    <t>47407001</t>
  </si>
  <si>
    <t>LLANOS CHAVEZ ALEX ALFREDO</t>
  </si>
  <si>
    <t>72219174</t>
  </si>
  <si>
    <t>LLANOS CABRERA HUGO WALTER</t>
  </si>
  <si>
    <t>00791583</t>
  </si>
  <si>
    <t>LLANOS BENAVENTE MAURO ALEJANDRO</t>
  </si>
  <si>
    <t>41132574</t>
  </si>
  <si>
    <t>LLANOS ARBAÑIL JOSMARK GILBERTO</t>
  </si>
  <si>
    <t>44275721</t>
  </si>
  <si>
    <t>LLANOS ANTARA DORIS</t>
  </si>
  <si>
    <t>70432197</t>
  </si>
  <si>
    <t>LLANO MAMANI CRISTINA YAQUELINE</t>
  </si>
  <si>
    <t>LLAMO RIMARACHIN WILSON</t>
  </si>
  <si>
    <t>47338918</t>
  </si>
  <si>
    <t>LLALLICO GAMARRA JORGE ENRIQUE</t>
  </si>
  <si>
    <t>41024482</t>
  </si>
  <si>
    <t>LLACTA FELIX FLORENTINO RAUL</t>
  </si>
  <si>
    <t>06245962</t>
  </si>
  <si>
    <t>LIZAMA BALLADARES JUNIOR ROBINSON</t>
  </si>
  <si>
    <t>43681869</t>
  </si>
  <si>
    <t>LIVIA SOSA BRENDA YANIRA</t>
  </si>
  <si>
    <t>47591592</t>
  </si>
  <si>
    <t>LIVANO CASTILLO SHEILA MIRIAM</t>
  </si>
  <si>
    <t>46116501</t>
  </si>
  <si>
    <t>LISNO SALGUERO MARIA PAMELA</t>
  </si>
  <si>
    <t>25837772</t>
  </si>
  <si>
    <t>LIRA FLORES DIEGO JESUS</t>
  </si>
  <si>
    <t>70432458</t>
  </si>
  <si>
    <t>LIPA CCAHUANA MIGUEL ANGEL</t>
  </si>
  <si>
    <t>45483100</t>
  </si>
  <si>
    <t>LINO ROSALES YESSY KATHERINE</t>
  </si>
  <si>
    <t>45423628</t>
  </si>
  <si>
    <t>ANALISTA DE SISTEMAS ANALITICO ESPECIALIZADO</t>
  </si>
  <si>
    <t>LINO CASTAÑEDA CHRISTIAN RODOLFO</t>
  </si>
  <si>
    <t>43598131</t>
  </si>
  <si>
    <t>LINO AIRA KATHERINE LUSMIRT</t>
  </si>
  <si>
    <t>70442256</t>
  </si>
  <si>
    <t>LINDO PEREA MARIXA JENYFER</t>
  </si>
  <si>
    <t>46350084</t>
  </si>
  <si>
    <t>LINDO CHICO NELLY ZENAIDA</t>
  </si>
  <si>
    <t>47846322</t>
  </si>
  <si>
    <t>LINARES SAMAN YASMINE LILIANA</t>
  </si>
  <si>
    <t>10819361</t>
  </si>
  <si>
    <t>LINARES MONTOYA MIKY</t>
  </si>
  <si>
    <t>46405642</t>
  </si>
  <si>
    <t>LINARES JUAREZ RICARDO JOSE</t>
  </si>
  <si>
    <t>45993187</t>
  </si>
  <si>
    <t xml:space="preserve">INGENIERÍA DE SISTEMAS COMPUTACIONALES </t>
  </si>
  <si>
    <t>LINARES CHÁVEZ LIVIA FRANCESCA</t>
  </si>
  <si>
    <t>47009031</t>
  </si>
  <si>
    <t>LINARES ANGELES SERGIO GUILLERMO</t>
  </si>
  <si>
    <t>70447433</t>
  </si>
  <si>
    <t>LIMAYMANTA TRAVEZAÑO OMAR OBED</t>
  </si>
  <si>
    <t>46758276</t>
  </si>
  <si>
    <t>LIMAS PARIONA LEIDY TATIANA</t>
  </si>
  <si>
    <t>44721695</t>
  </si>
  <si>
    <t>LIMACO VALENCIA FRANCK MEYER</t>
  </si>
  <si>
    <t>45791944</t>
  </si>
  <si>
    <t>LIMACO BASURTO MANUEL ANTONIO</t>
  </si>
  <si>
    <t>80008777</t>
  </si>
  <si>
    <t>ESPECIALISTA EN GESTION DE LA INVERSION PUBLICA-ARQUITECTO</t>
  </si>
  <si>
    <t>LIMACHE PEREZ NADISKA NAMIN</t>
  </si>
  <si>
    <t>70478773</t>
  </si>
  <si>
    <t>LIBERATO CONDE JESSICA ADRIANA</t>
  </si>
  <si>
    <t>15759063</t>
  </si>
  <si>
    <t>LIAO PANDURO MARIA ELENA DEL CARMEN</t>
  </si>
  <si>
    <t>44969523</t>
  </si>
  <si>
    <t>RESOLUTOR DE RECURSOS IMPUGNATORIOS</t>
  </si>
  <si>
    <t>LI PEREZ SILVIA ELIZABETH</t>
  </si>
  <si>
    <t>41020396</t>
  </si>
  <si>
    <t>LI MARCHENA JUAN ANTONIO</t>
  </si>
  <si>
    <t>46819414</t>
  </si>
  <si>
    <t>LEZAMA TIRADO CHRISTIAN</t>
  </si>
  <si>
    <t>47371485</t>
  </si>
  <si>
    <t>LEZAMA CRUZADO ELSA MARILU</t>
  </si>
  <si>
    <t>40727007</t>
  </si>
  <si>
    <t>LEYVA VIDAURRE JOSE ALBERTO</t>
  </si>
  <si>
    <t>42909707</t>
  </si>
  <si>
    <t>LEYVA SANDOVAL YVAN MICHAEL</t>
  </si>
  <si>
    <t>45246819</t>
  </si>
  <si>
    <t>LEYVA RODRIGUEZ LIZET</t>
  </si>
  <si>
    <t>70432968</t>
  </si>
  <si>
    <t>SISTEMAS DE INFORMACIÓN</t>
  </si>
  <si>
    <t>LEYVA PONCIANO NADIA LISSET</t>
  </si>
  <si>
    <t>44574302</t>
  </si>
  <si>
    <t>LEYVA CHEVEZ ALDO ANTONIO</t>
  </si>
  <si>
    <t>42853497</t>
  </si>
  <si>
    <t>LESCANO MAURICIO GIULLIANA PAOLA</t>
  </si>
  <si>
    <t>44370662</t>
  </si>
  <si>
    <t>LERTORA LAZARO JOSE LUIS</t>
  </si>
  <si>
    <t>44073821</t>
  </si>
  <si>
    <t>LEON TORRES OSCAR ALFREDO</t>
  </si>
  <si>
    <t>22512245</t>
  </si>
  <si>
    <t>LEON SERPA JOHN ERNESTO</t>
  </si>
  <si>
    <t>41341320</t>
  </si>
  <si>
    <t>LEON SANTAMARIA CINTHYA ELEYNE</t>
  </si>
  <si>
    <t>43417289</t>
  </si>
  <si>
    <t>LEON PONCE JIMMY JEAN POOL</t>
  </si>
  <si>
    <t>73749971</t>
  </si>
  <si>
    <t>LEON OLORTEGUI JHONN CHRISTHIAM</t>
  </si>
  <si>
    <t>42279210</t>
  </si>
  <si>
    <t>ESPECIALISTA EN DERECHO ADMINISTRATIVO</t>
  </si>
  <si>
    <t>LEON ÑAÑEZ LUIS JHOSLIN</t>
  </si>
  <si>
    <t>70021648</t>
  </si>
  <si>
    <t>LEON NEYRA SHIRLEY LI</t>
  </si>
  <si>
    <t>42172779</t>
  </si>
  <si>
    <t>LEON NAUPAY HUMBERTO MOISES</t>
  </si>
  <si>
    <t>42381025</t>
  </si>
  <si>
    <t>LEON MUNARRIZ LUZ NIRVANA D'ANGELA</t>
  </si>
  <si>
    <t>70125256</t>
  </si>
  <si>
    <t>LEON MENDOZA JULIO ALBERTO</t>
  </si>
  <si>
    <t>16765309</t>
  </si>
  <si>
    <t>LEON JUAN DE DIOS JHONNY OSWALDO</t>
  </si>
  <si>
    <t>42333202</t>
  </si>
  <si>
    <t>LEON GALVAN LUIS ENRIQUE</t>
  </si>
  <si>
    <t>70550242</t>
  </si>
  <si>
    <t>LEON FLORES ANTONIO EDINSON</t>
  </si>
  <si>
    <t>21876771</t>
  </si>
  <si>
    <t>TÉCNICO EN GESTIÓN DE DATOS DE SISTEMAS ADMINISTRATIVOS</t>
  </si>
  <si>
    <t>LEON BRIZUELA MINDY ROSA</t>
  </si>
  <si>
    <t>44147422</t>
  </si>
  <si>
    <t>LEON ALCANTARA MERARDO MANUEL</t>
  </si>
  <si>
    <t>72044300</t>
  </si>
  <si>
    <t>LEON ALCANTARA JANETH ELENA</t>
  </si>
  <si>
    <t>44418078</t>
  </si>
  <si>
    <t>LEIVA VARGAS LEIDY DIANA</t>
  </si>
  <si>
    <t>43006736</t>
  </si>
  <si>
    <t>LEIVA PEREZ SHEILA GABRIELA</t>
  </si>
  <si>
    <t>44104404</t>
  </si>
  <si>
    <t>LEDESMA ACOSTA JOSEPH ADOLPH</t>
  </si>
  <si>
    <t>43995176</t>
  </si>
  <si>
    <t>LECAROS VALDIVIA CARLA</t>
  </si>
  <si>
    <t>41788833</t>
  </si>
  <si>
    <t>LAZO ROJAS MARILYN LISSET</t>
  </si>
  <si>
    <t>41111945</t>
  </si>
  <si>
    <t>LAZO PAREDES ALICE KATHERINE</t>
  </si>
  <si>
    <t>76558563</t>
  </si>
  <si>
    <t>LAZO GUZMAN HECTOR GIANFRANCO</t>
  </si>
  <si>
    <t>70668725</t>
  </si>
  <si>
    <t>LAZO GONZALES JORGE LUIS</t>
  </si>
  <si>
    <t>21560100</t>
  </si>
  <si>
    <t>LAZO CASAS MAGALY MARIBEL</t>
  </si>
  <si>
    <t>44096918</t>
  </si>
  <si>
    <t>LAZO ABURTO KENET FRANCIS</t>
  </si>
  <si>
    <t>41827736</t>
  </si>
  <si>
    <t>BIOLOGÍA</t>
  </si>
  <si>
    <t>LAYZA GALLEGOS ROGELIO RICARDO</t>
  </si>
  <si>
    <t>09929986</t>
  </si>
  <si>
    <t>LAY OBLITAS RODOLFO CARLOS</t>
  </si>
  <si>
    <t>42295953</t>
  </si>
  <si>
    <t>LAY OBLITAS ESTEBAN GUNTHER</t>
  </si>
  <si>
    <t>41907469</t>
  </si>
  <si>
    <t xml:space="preserve">ESPECIALIDADES                                              </t>
  </si>
  <si>
    <t>LAVI MORI GELVER</t>
  </si>
  <si>
    <t>43369269</t>
  </si>
  <si>
    <t>LAVADO ROSALES ANDREITA NOEMI</t>
  </si>
  <si>
    <t>40970243</t>
  </si>
  <si>
    <t>LAURO ASURZA SANDRA ANTONIA</t>
  </si>
  <si>
    <t>44834856</t>
  </si>
  <si>
    <t>LAURENTE SOARES KATHERINE MARGORY</t>
  </si>
  <si>
    <t>76591909</t>
  </si>
  <si>
    <t>LAURENTE GRADOS WALTER CHRISTIAN</t>
  </si>
  <si>
    <t>40696144</t>
  </si>
  <si>
    <t>LAUREL SILVA GABRIEL AGUSTIN</t>
  </si>
  <si>
    <t>45140038</t>
  </si>
  <si>
    <t>LAUREANO PEREZ CARINA ANTONIA</t>
  </si>
  <si>
    <t>44520188</t>
  </si>
  <si>
    <t>LAUREANO LAZO ANGEL ERICK</t>
  </si>
  <si>
    <t>45565710</t>
  </si>
  <si>
    <t>LAURA PAUCAR MARILUZ</t>
  </si>
  <si>
    <t>47659015</t>
  </si>
  <si>
    <t>LAURA GUZMAN MANUEL ANGEL</t>
  </si>
  <si>
    <t>43765508</t>
  </si>
  <si>
    <t>LAURA ARENAS HECTOR OMAR</t>
  </si>
  <si>
    <t>40372347</t>
  </si>
  <si>
    <t>LARICO MAMANI RICHAR RENE</t>
  </si>
  <si>
    <t>44564721</t>
  </si>
  <si>
    <t>LARICO FLORES CARMEN ROSA</t>
  </si>
  <si>
    <t>76141349</t>
  </si>
  <si>
    <t>LARCO CARO FABIOLA LISBETH</t>
  </si>
  <si>
    <t>70442324</t>
  </si>
  <si>
    <t>LARA LAGUNA PATRICIA TERESA</t>
  </si>
  <si>
    <t>44660818</t>
  </si>
  <si>
    <t>LAQUITA GONZALEZ MIGUEL EDWARDO</t>
  </si>
  <si>
    <t>46889699</t>
  </si>
  <si>
    <t>LANEGRA RAMIREZ OSCAR JOSE</t>
  </si>
  <si>
    <t>46263805</t>
  </si>
  <si>
    <t>LANDA SARMIENTO SAULO EMANUEL</t>
  </si>
  <si>
    <t>42857886</t>
  </si>
  <si>
    <t>LANDA FARFAN NORMA CAROLINA</t>
  </si>
  <si>
    <t>44528924</t>
  </si>
  <si>
    <t>LANCHIPA ORTEGA BENIGNO OSWALDO</t>
  </si>
  <si>
    <t>46862746</t>
  </si>
  <si>
    <t>LANAZCA LAM JOSE ALFONSO</t>
  </si>
  <si>
    <t>70166908</t>
  </si>
  <si>
    <t>LAMA BUSTAMANTE NESTOR JUAN CARLOS VITALIANO</t>
  </si>
  <si>
    <t>43476754</t>
  </si>
  <si>
    <t>LAM GARCIA ANTONIO MARTIN</t>
  </si>
  <si>
    <t>07539965</t>
  </si>
  <si>
    <t>LAIME FERRO ALICIA</t>
  </si>
  <si>
    <t>47869723</t>
  </si>
  <si>
    <t>LAGUNA VILLANUEVA DE SOTO NATALY YESENIA</t>
  </si>
  <si>
    <t>42953790</t>
  </si>
  <si>
    <t>LAGUNA AMBROSIO ISRAEL ANTONIO</t>
  </si>
  <si>
    <t>10195804</t>
  </si>
  <si>
    <t>ESPECIALISTA EN CONTROL INTERNO DE GESTIÓN DE TI</t>
  </si>
  <si>
    <t>LAGOS POVIS WILFREDO</t>
  </si>
  <si>
    <t>46612766</t>
  </si>
  <si>
    <t>EDUCACIÓN CON ESPECIALIDAD LITERATURA - LENGUA ESPAÑOLA</t>
  </si>
  <si>
    <t>LAGOS DOMINGUEZ LUCIA LUZ</t>
  </si>
  <si>
    <t>42587672</t>
  </si>
  <si>
    <t>LADRON DE GUEVARA ROMERO REYNALDO</t>
  </si>
  <si>
    <t>42742187</t>
  </si>
  <si>
    <t>LA TORRE RODRIGUEZ MAGALI FAVIOLA</t>
  </si>
  <si>
    <t>44082312</t>
  </si>
  <si>
    <t>LA ROSA SEMINO JORGE FERNANDO</t>
  </si>
  <si>
    <t>70022022</t>
  </si>
  <si>
    <t>LA MADRID ROJAS PABLO CESAR</t>
  </si>
  <si>
    <t>10730186</t>
  </si>
  <si>
    <t>KUT CASTRO MARIO FERNANDO</t>
  </si>
  <si>
    <t>46051878</t>
  </si>
  <si>
    <t>KU AGURTO DAVID DANIEL</t>
  </si>
  <si>
    <t>15760241</t>
  </si>
  <si>
    <t>KOC ZAPATA MARCO ANTONIO</t>
  </si>
  <si>
    <t>40769853</t>
  </si>
  <si>
    <t>KCANA LAZARO KATIUSCA</t>
  </si>
  <si>
    <t>42369246</t>
  </si>
  <si>
    <t>KAQUI GOMEZ CESAR AUGUSTO</t>
  </si>
  <si>
    <t>46935116</t>
  </si>
  <si>
    <t>KALI MAMANI MILAGROS TANIA</t>
  </si>
  <si>
    <t>44968396</t>
  </si>
  <si>
    <t>JURADO BOZA JOHNNY RONALD</t>
  </si>
  <si>
    <t>41135433</t>
  </si>
  <si>
    <t>JULCA BELLODAS BORIS AMILCAR</t>
  </si>
  <si>
    <t>16760860</t>
  </si>
  <si>
    <t>JUAREZ MOROTE LUZ TANIA</t>
  </si>
  <si>
    <t>43977902</t>
  </si>
  <si>
    <t>JUAREZ MAMANI VANESSA ROSARIO</t>
  </si>
  <si>
    <t>41359038</t>
  </si>
  <si>
    <t>JUAREZ MAMANI LUZ VIVIANA</t>
  </si>
  <si>
    <t>42218823</t>
  </si>
  <si>
    <t>JORGE BELLIDO SMITH ANGEL</t>
  </si>
  <si>
    <t>46125019</t>
  </si>
  <si>
    <t>JORDAN HUANCAHUIRE YRMA JANET</t>
  </si>
  <si>
    <t>40343190</t>
  </si>
  <si>
    <t>JONISLLA PILLACA FRANK</t>
  </si>
  <si>
    <t>28308796</t>
  </si>
  <si>
    <t>JOHNSON ROMERO GUILLERMO MIGUEL</t>
  </si>
  <si>
    <t>06128282</t>
  </si>
  <si>
    <t>JIMENEZ ZARATE DENNIS WALTER</t>
  </si>
  <si>
    <t>46237450</t>
  </si>
  <si>
    <t>JIMENEZ VIVEROS MARVIN JOSUE</t>
  </si>
  <si>
    <t>70555527</t>
  </si>
  <si>
    <t>JIMENEZ VALLE YENIFER SUSANA</t>
  </si>
  <si>
    <t>42612584</t>
  </si>
  <si>
    <t>JIMENEZ TACURE DORIS EMERITA</t>
  </si>
  <si>
    <t>46808038</t>
  </si>
  <si>
    <t>JIMENEZ ROMERO JOSSELYN ROSARIO</t>
  </si>
  <si>
    <t>47470773</t>
  </si>
  <si>
    <t>JIMENEZ RIVERA WILDER OSWALDO</t>
  </si>
  <si>
    <t>41003551</t>
  </si>
  <si>
    <t>JIMENEZ RIVERA MANUEL ALEJANDRO</t>
  </si>
  <si>
    <t>43057944</t>
  </si>
  <si>
    <t>EDITOR POST PRODUCTOR AUDIOVISUAL PARA MEDIOS DIGITALES</t>
  </si>
  <si>
    <t>JIMENEZ PIZARRO CARLOS ENRIQUE</t>
  </si>
  <si>
    <t>42769216</t>
  </si>
  <si>
    <t>ANALISTA DE INFRAESTRUCTURA TECNOLOGICA - SISTEMAS NO INTRUS</t>
  </si>
  <si>
    <t>EDUCACIÓN INICIAL</t>
  </si>
  <si>
    <t>JIMENEZ ORMEÑO EBONY STEPHANIE</t>
  </si>
  <si>
    <t>44602331</t>
  </si>
  <si>
    <t>JIMENEZ MOSCOL JENNY</t>
  </si>
  <si>
    <t>42858947</t>
  </si>
  <si>
    <t>JIMENEZ HERRERA MAYRA VANESSA</t>
  </si>
  <si>
    <t>44178226</t>
  </si>
  <si>
    <t>COMUNICACIÓN AUDIOVISUAL</t>
  </si>
  <si>
    <t>JIMENEZ HERNANDEZ JOSE LUIS</t>
  </si>
  <si>
    <t>09378397</t>
  </si>
  <si>
    <t>PRODUCTOR AUDIOVISUAL Y CREATIVO PUBLICITARIO</t>
  </si>
  <si>
    <t>JIMENEZ ELIAS JOSE RAUL</t>
  </si>
  <si>
    <t>42509481</t>
  </si>
  <si>
    <t>JIMENEZ CUSTODIO YERSON DAVID</t>
  </si>
  <si>
    <t>48043265</t>
  </si>
  <si>
    <t>JIMENEZ CRISANTO JUAN FLAVIO</t>
  </si>
  <si>
    <t>71218929</t>
  </si>
  <si>
    <t>JIMENEZ CCALLO KATHERINE NIKOL</t>
  </si>
  <si>
    <t>71220685</t>
  </si>
  <si>
    <t>JIMENEZ CASTRO JUAN JOSE</t>
  </si>
  <si>
    <t>41504006</t>
  </si>
  <si>
    <t>JIMENEZ BENITES SANTOS LEANDRO</t>
  </si>
  <si>
    <t>44734849</t>
  </si>
  <si>
    <t>JIBAJA SAAVEDRA JESUS</t>
  </si>
  <si>
    <t>44055356</t>
  </si>
  <si>
    <t>JERI CABANILLAS CESIA</t>
  </si>
  <si>
    <t>46283609</t>
  </si>
  <si>
    <t>JAYO SALINAS MILAGROS YAMALI</t>
  </si>
  <si>
    <t>46351094</t>
  </si>
  <si>
    <t>JAYO LA ROSA NORBERTO ALEJANDRO</t>
  </si>
  <si>
    <t>41186752</t>
  </si>
  <si>
    <t>ESPECIALISTA SENIOR - ELECTRÓNICO</t>
  </si>
  <si>
    <t>JAVIER QUISPE WAGNER</t>
  </si>
  <si>
    <t>43372061</t>
  </si>
  <si>
    <t>JAVIER COMUN NERY ANGELICA</t>
  </si>
  <si>
    <t>40828914</t>
  </si>
  <si>
    <t>JAVIER CHAHUA JHONY ALEX</t>
  </si>
  <si>
    <t>44731857</t>
  </si>
  <si>
    <t>JAVE CARDICH GIAN JEFFREY</t>
  </si>
  <si>
    <t>45065292</t>
  </si>
  <si>
    <t>JAUREGUI MAMANI EVELYN</t>
  </si>
  <si>
    <t>45836311</t>
  </si>
  <si>
    <t>JAUREGUI BARRIENTOS LINA CECILIA</t>
  </si>
  <si>
    <t>07260280</t>
  </si>
  <si>
    <t>JAUREGUI ARBIETO JHONATAN</t>
  </si>
  <si>
    <t>43927911</t>
  </si>
  <si>
    <t>JARAMILLO CORONADO SINTHYA MERCEDES</t>
  </si>
  <si>
    <t>47457340</t>
  </si>
  <si>
    <t>JARA-ALMONTE VILLARROEL MARTIN RENATO</t>
  </si>
  <si>
    <t>44143894</t>
  </si>
  <si>
    <t>JARA PEREZ LINDA EDITH</t>
  </si>
  <si>
    <t>41895087</t>
  </si>
  <si>
    <t>JARA PAICO WALTER NARCIZO</t>
  </si>
  <si>
    <t>46674164</t>
  </si>
  <si>
    <t>JARA MACEDO RAFAEL</t>
  </si>
  <si>
    <t>29613826</t>
  </si>
  <si>
    <t>JALIRI MAMANI VILMAR</t>
  </si>
  <si>
    <t>42628083</t>
  </si>
  <si>
    <t>JAIMES ALVARADO WALTER MARTIN</t>
  </si>
  <si>
    <t>42895298</t>
  </si>
  <si>
    <t>JAHUIRA COLQUE YOSIDA MAYKEL</t>
  </si>
  <si>
    <t>43747889</t>
  </si>
  <si>
    <t>JACINTO QUEREBALU JORGE MARIANO</t>
  </si>
  <si>
    <t>45311692</t>
  </si>
  <si>
    <t>JACINTO GUTARRA JORGE LORENZO</t>
  </si>
  <si>
    <t>40228588</t>
  </si>
  <si>
    <t>JACINTO BERNAL JIMMY PAUL</t>
  </si>
  <si>
    <t>42816123</t>
  </si>
  <si>
    <t>JACAY SANTISTEBAN JULY REYDA</t>
  </si>
  <si>
    <t>45727225</t>
  </si>
  <si>
    <t>IZQUIERDO RODAS SAULO</t>
  </si>
  <si>
    <t>47222044</t>
  </si>
  <si>
    <t>IZQUIERDO MEJIA CARLOS JOEL</t>
  </si>
  <si>
    <t>40300501</t>
  </si>
  <si>
    <t>ARQUITECTO DE PLATAFORMA WEB E INTEGRACION</t>
  </si>
  <si>
    <t>IZQUIERDO GOMEZ DORIS DESSIRE</t>
  </si>
  <si>
    <t>42544351</t>
  </si>
  <si>
    <t>IZQUIERDO CUSIRIMAY DE LEON STEFHANIE</t>
  </si>
  <si>
    <t>70913659</t>
  </si>
  <si>
    <t>ISLA REINOSO MARIELA DORA</t>
  </si>
  <si>
    <t>09803342</t>
  </si>
  <si>
    <t>ISLA GOMEZ LISSETTE MARINA</t>
  </si>
  <si>
    <t>10694729</t>
  </si>
  <si>
    <t>ISASI JIMENEZ JOHNNY FELIX</t>
  </si>
  <si>
    <t>42126673</t>
  </si>
  <si>
    <t>IPANAQUE PAICO JHIMME HILBERTH</t>
  </si>
  <si>
    <t>46447277</t>
  </si>
  <si>
    <t>INZA MIRANDA KATIA PATRICIA</t>
  </si>
  <si>
    <t>46452139</t>
  </si>
  <si>
    <t>INZA MIRANDA JOHANAN NIMROD</t>
  </si>
  <si>
    <t>48585529</t>
  </si>
  <si>
    <t>INOSTROZA RODRIGUEZ MARIA ROSA</t>
  </si>
  <si>
    <t>45540269</t>
  </si>
  <si>
    <t>INOÑAN GAVILAN MARIO SERGIO</t>
  </si>
  <si>
    <t>43509346</t>
  </si>
  <si>
    <t>INGA TORRES JUDYT LILIANA</t>
  </si>
  <si>
    <t>44885367</t>
  </si>
  <si>
    <t>INGA SAAVEDRA KARLA ELISABETH</t>
  </si>
  <si>
    <t>00249586</t>
  </si>
  <si>
    <t>INGA BERECHE JACQUELINE MAGALY</t>
  </si>
  <si>
    <t>46649370</t>
  </si>
  <si>
    <t>INFANTES GIL VICTOR OSWALDO</t>
  </si>
  <si>
    <t>32737040</t>
  </si>
  <si>
    <t>ESPECIALISTA EN SISTEMAS DE REMUNERACIONES</t>
  </si>
  <si>
    <t>INFANTE MIÑANO ALBERTO FREDDY</t>
  </si>
  <si>
    <t>18010621</t>
  </si>
  <si>
    <t>ANALISTA EN GESTIÓN Y CONTRATACIÓN PÚBLICA</t>
  </si>
  <si>
    <t>INFANTE GUEVARA IVAN GUILLERMO</t>
  </si>
  <si>
    <t>43835126</t>
  </si>
  <si>
    <t>INCIL LUCANO WALTER RODRIGO</t>
  </si>
  <si>
    <t>72466849</t>
  </si>
  <si>
    <t>ILARES SANTIVAÑEZ CHRISTIAN JUNIOR</t>
  </si>
  <si>
    <t>70974777</t>
  </si>
  <si>
    <t>IDROGO LUCANO MARIA DEL CARMEN</t>
  </si>
  <si>
    <t>43045206</t>
  </si>
  <si>
    <t>IDROGO CAMPOS KIARA YAMILET GABRIELA</t>
  </si>
  <si>
    <t>47221734</t>
  </si>
  <si>
    <t>MATEMÁTICA</t>
  </si>
  <si>
    <t>ICHPAS TAPIA ROLANDO FREDY</t>
  </si>
  <si>
    <t>40708192</t>
  </si>
  <si>
    <t>ICHPAS GOMEZ BERONIKHA LUISA</t>
  </si>
  <si>
    <t>44387198</t>
  </si>
  <si>
    <t>ICHPAS BUENDIA FROILAN</t>
  </si>
  <si>
    <t>42037183</t>
  </si>
  <si>
    <t>IBEROS ONQUE HENRRY</t>
  </si>
  <si>
    <t>72837339</t>
  </si>
  <si>
    <t>IBARRA HUARANGA INES</t>
  </si>
  <si>
    <t>44799471</t>
  </si>
  <si>
    <t>IBAÑEZ ORELLANA JULIO CESAR</t>
  </si>
  <si>
    <t>46633865</t>
  </si>
  <si>
    <t>HURTADO VILLAFUERTE JOHN WALDY</t>
  </si>
  <si>
    <t>45361330</t>
  </si>
  <si>
    <t>HURTADO VELIZ ELSBETH HEYLEN</t>
  </si>
  <si>
    <t>41732335</t>
  </si>
  <si>
    <t>HURTADO TOMAYLLA MILCA FALOM</t>
  </si>
  <si>
    <t>43694221</t>
  </si>
  <si>
    <t>INGENIERÍA DE TRANSPORTE</t>
  </si>
  <si>
    <t>HURTADO ROMERO YANET</t>
  </si>
  <si>
    <t>42118518</t>
  </si>
  <si>
    <t>HURTADO PULIDO JESSICA MARIBEL</t>
  </si>
  <si>
    <t>44073525</t>
  </si>
  <si>
    <t>APOYO TECNICO - UE</t>
  </si>
  <si>
    <t>HURTADO OLIVEROS MARIA ISABEL</t>
  </si>
  <si>
    <t>10798310</t>
  </si>
  <si>
    <t>HURTADO GUTIERREZ MONICA MARIEL DEL CARMEN</t>
  </si>
  <si>
    <t>76283944</t>
  </si>
  <si>
    <t>HURTADO CASTILLO PEDRO MARTIN ENRIQUE</t>
  </si>
  <si>
    <t>42110662</t>
  </si>
  <si>
    <t>COORDINADOR LEGAL EN CONTRATACIONES DEL ESTADO</t>
  </si>
  <si>
    <t>HUINCHO MALLMA KARINA</t>
  </si>
  <si>
    <t>43092428</t>
  </si>
  <si>
    <t>HUILLCA MUÑOZ GABRIELA DEL PILAR</t>
  </si>
  <si>
    <t>44396020</t>
  </si>
  <si>
    <t>HUERTO JARA RAFAEL MICHAEL</t>
  </si>
  <si>
    <t>42911237</t>
  </si>
  <si>
    <t>HUERTAS MATOS JUANA IRMA CAROLINA</t>
  </si>
  <si>
    <t>71326406</t>
  </si>
  <si>
    <t>HUERTAS CONDORI CINTHYA MIREYA</t>
  </si>
  <si>
    <t>71896909</t>
  </si>
  <si>
    <t>HUERTA VELAZCO JORGE LUIS</t>
  </si>
  <si>
    <t>45742199</t>
  </si>
  <si>
    <t>HUERTA ESQUIVEL URSULA KARIN</t>
  </si>
  <si>
    <t>41580376</t>
  </si>
  <si>
    <t>HUAYTA TERRES MARIELA PILAR</t>
  </si>
  <si>
    <t>44684149</t>
  </si>
  <si>
    <t>HUAYNALAYA MUCHA ELER JOSUE</t>
  </si>
  <si>
    <t>46465562</t>
  </si>
  <si>
    <t>HUAYNA MOREIRA SILVIA TANIA</t>
  </si>
  <si>
    <t>43445084</t>
  </si>
  <si>
    <t>HUAYLLANI YLLATINCO VICTOR RAUL</t>
  </si>
  <si>
    <t>80059235</t>
  </si>
  <si>
    <t>HUAYLLANI MUNARRIZ RAUL VICTOR</t>
  </si>
  <si>
    <t>10654123</t>
  </si>
  <si>
    <t>HUAYLLANE SOLIS JACKELINE MELISSA</t>
  </si>
  <si>
    <t>47570218</t>
  </si>
  <si>
    <t>HUAYLLA MARTINEZ SONIA VANESSA</t>
  </si>
  <si>
    <t>42607882</t>
  </si>
  <si>
    <t>HUAYHUA ROMERO MARCIAL</t>
  </si>
  <si>
    <t>41131656</t>
  </si>
  <si>
    <t>HUAYHUA MEDINA NANCY MILAGROS</t>
  </si>
  <si>
    <t>72126701</t>
  </si>
  <si>
    <t>HUAYHUA IZARRA KELY ANGELA</t>
  </si>
  <si>
    <t>46598951</t>
  </si>
  <si>
    <t>HUAURA FUENTES JUAN FRANCISCO</t>
  </si>
  <si>
    <t>44672818</t>
  </si>
  <si>
    <t>HUASASQUICHE SIERRA DAVID RAUL</t>
  </si>
  <si>
    <t>43998010</t>
  </si>
  <si>
    <t>HUAROTO MELGAR DIANA MERCEDES</t>
  </si>
  <si>
    <t>41482955</t>
  </si>
  <si>
    <t>HUARI PEREZ ERNESTO URCINIO</t>
  </si>
  <si>
    <t>40325411</t>
  </si>
  <si>
    <t>ARQUITECTO DE APLICACIONES E INTEGRACIÓN</t>
  </si>
  <si>
    <t>HUARI PASTRANA IVAN ROY</t>
  </si>
  <si>
    <t>45219016</t>
  </si>
  <si>
    <t>HUAREZ COTRINA MIRIAN YULIANA</t>
  </si>
  <si>
    <t>41193781</t>
  </si>
  <si>
    <t>HUARCAYA ZAVALLA JOEL ELIAS</t>
  </si>
  <si>
    <t>70394669</t>
  </si>
  <si>
    <t>HUARCAYA VILLACREZ LOURDES CRISTHINA VIVIAN</t>
  </si>
  <si>
    <t>45250676</t>
  </si>
  <si>
    <t>HUARCAYA HUARI FREDY</t>
  </si>
  <si>
    <t>41656171</t>
  </si>
  <si>
    <t>HUARCA SULLCARANI CRISTHIAN</t>
  </si>
  <si>
    <t>46953972</t>
  </si>
  <si>
    <t>HUARANCCA URQUIZO HERLINDA</t>
  </si>
  <si>
    <t>70669049</t>
  </si>
  <si>
    <t>HUARANCA MAMANI RENZO GERMAN</t>
  </si>
  <si>
    <t>41507807</t>
  </si>
  <si>
    <t>HUARACHE MARIN PEDRO PABLO</t>
  </si>
  <si>
    <t>07698269</t>
  </si>
  <si>
    <t>HUAPAYA GARRIAZO PABLO JOSÉ</t>
  </si>
  <si>
    <t>42024620</t>
  </si>
  <si>
    <t>HUAPAYA ALVARADO JAVIER ALFREDO</t>
  </si>
  <si>
    <t>44700530</t>
  </si>
  <si>
    <t>HUANUCO MIRANDA FREDY RICARDO</t>
  </si>
  <si>
    <t>10178293</t>
  </si>
  <si>
    <t>HUANUCO CRUCHAGA MIGUEL ANGEL</t>
  </si>
  <si>
    <t>10699644</t>
  </si>
  <si>
    <t>HUANSI RAMIREZ ALBERT AUGUSTO</t>
  </si>
  <si>
    <t>70103456</t>
  </si>
  <si>
    <t>HUANCAHUIRE VEGA RUTH KAROL</t>
  </si>
  <si>
    <t>71013830</t>
  </si>
  <si>
    <t>HUANCAHUIRE CERVANTES LUIS ALBERTO</t>
  </si>
  <si>
    <t>44192965</t>
  </si>
  <si>
    <t>HUANCA POMA ROSMERI GRACIELA</t>
  </si>
  <si>
    <t>45010509</t>
  </si>
  <si>
    <t>HUANCA MEDINA JEANCARLO ANDRE</t>
  </si>
  <si>
    <t>72948320</t>
  </si>
  <si>
    <t>HUANCA HUAMAN ADOLFO</t>
  </si>
  <si>
    <t>09432862</t>
  </si>
  <si>
    <t>HUANCA FLORES ANGEL ELOY</t>
  </si>
  <si>
    <t>42669823</t>
  </si>
  <si>
    <t>HUANASCA LIENDO ISABEL SOFIA</t>
  </si>
  <si>
    <t>44977448</t>
  </si>
  <si>
    <t>HUANACUNI TICONA SOLEDAD</t>
  </si>
  <si>
    <t>42626923</t>
  </si>
  <si>
    <t>ANALISTA DE SISTEMAS Y SOLUCIONES ANALITICAS</t>
  </si>
  <si>
    <t>HUANACCHIRI TICONA JOEL ALEXANDER</t>
  </si>
  <si>
    <t>47119203</t>
  </si>
  <si>
    <t>HUAMANLAZO PAREDES GIANNINA LIZ</t>
  </si>
  <si>
    <t>45333952</t>
  </si>
  <si>
    <t>HUAMANLAZO ESPINOZA OFELIA</t>
  </si>
  <si>
    <t>41571354</t>
  </si>
  <si>
    <t>HUAMANÍ SUCAPUCA JEAN CARLOS</t>
  </si>
  <si>
    <t>45412933</t>
  </si>
  <si>
    <t>HUAMANI ROCHA JUAN CARLOS</t>
  </si>
  <si>
    <t>73867365</t>
  </si>
  <si>
    <t>HUAMANI QUISPE RINA EDITH</t>
  </si>
  <si>
    <t>40054156</t>
  </si>
  <si>
    <t>HUAMANI ÑACAYAURI YAQUELIN SHAREN</t>
  </si>
  <si>
    <t>72649955</t>
  </si>
  <si>
    <t>HUAMANI MENDOZA ALEXANDER PERCY</t>
  </si>
  <si>
    <t>10723378</t>
  </si>
  <si>
    <t>HUAMANI LOREÑA MILAGROS NORA</t>
  </si>
  <si>
    <t>46426091</t>
  </si>
  <si>
    <t>HUAMANI DIAZ KAROLINA</t>
  </si>
  <si>
    <t>43501784</t>
  </si>
  <si>
    <t>ANALISTA DE CONTROL DE GESTION</t>
  </si>
  <si>
    <t>HUAMANI CCAPALE ABEL MIGUEL</t>
  </si>
  <si>
    <t>42738182</t>
  </si>
  <si>
    <t>HUAMANI ANGULO JOSE LUIS</t>
  </si>
  <si>
    <t>45300827</t>
  </si>
  <si>
    <t>HUAMANI ANAYA JUAN GABRIEL</t>
  </si>
  <si>
    <t>44649471</t>
  </si>
  <si>
    <t>HUAMANI AMASIFUEN JORGE EMERSON</t>
  </si>
  <si>
    <t>44915080</t>
  </si>
  <si>
    <t>HUAMANCULI CONTRERAS RULLMAN PROSPERO</t>
  </si>
  <si>
    <t>47204841</t>
  </si>
  <si>
    <t>HUAMANCHUMO CORNEJO LUIS ENRIQUE</t>
  </si>
  <si>
    <t>16728175</t>
  </si>
  <si>
    <t>HUAMANCHAO PAQUIYAURI NORA</t>
  </si>
  <si>
    <t>41645034</t>
  </si>
  <si>
    <t>HUAMAN TENE JULIO CESAR</t>
  </si>
  <si>
    <t>41022754</t>
  </si>
  <si>
    <t>HUAMAN TAPARA JESUS WILBERT</t>
  </si>
  <si>
    <t>45022071</t>
  </si>
  <si>
    <t>HUAMAN SARAVIA JORGE ANGHELLO</t>
  </si>
  <si>
    <t>43987046</t>
  </si>
  <si>
    <t>HUAMAN RAMIREZ GUILMER JOSE</t>
  </si>
  <si>
    <t>45574095</t>
  </si>
  <si>
    <t>HUAMAN QUISPE PAUL ALEXANDER</t>
  </si>
  <si>
    <t>42757171</t>
  </si>
  <si>
    <t>HUAMAN QUISPE MARGOTH</t>
  </si>
  <si>
    <t>70297582</t>
  </si>
  <si>
    <t>HUAMAN PUMA ALBERTO</t>
  </si>
  <si>
    <t>75573999</t>
  </si>
  <si>
    <t>HUAMAN NIÑO FREDDY ARMANDO</t>
  </si>
  <si>
    <t>45823482</t>
  </si>
  <si>
    <t>HUAMAN MUÑIZ KATERIN LIZ</t>
  </si>
  <si>
    <t>46104368</t>
  </si>
  <si>
    <t>HUAMAN MADRID LILIANA ELIZABETH</t>
  </si>
  <si>
    <t>44174083</t>
  </si>
  <si>
    <t>HUAMAN LUNA JORGE ALEXIS</t>
  </si>
  <si>
    <t>44071682</t>
  </si>
  <si>
    <t>HUAMAN LAZON GABRIEL ENRRIQUE</t>
  </si>
  <si>
    <t>47642088</t>
  </si>
  <si>
    <t>HUAMAN HUAMAN RUTH ELIZABET</t>
  </si>
  <si>
    <t>41086094</t>
  </si>
  <si>
    <t>CONTABILIDAD Y FINANZAS CORPORATIVAS</t>
  </si>
  <si>
    <t>HUAMAN GUERRA FIORELLA JUDITH</t>
  </si>
  <si>
    <t>42500969</t>
  </si>
  <si>
    <t>HUAMAN GARCIA GERARDO</t>
  </si>
  <si>
    <t>46506179</t>
  </si>
  <si>
    <t>HUAMAN GARCIA ANABEL</t>
  </si>
  <si>
    <t>46452811</t>
  </si>
  <si>
    <t>HUAMAN CURO ABEL</t>
  </si>
  <si>
    <t>43550023</t>
  </si>
  <si>
    <t>HUAMAN CHIPANA MERCY</t>
  </si>
  <si>
    <t>46632353</t>
  </si>
  <si>
    <t>HUAMAN CHAMAN IRWING</t>
  </si>
  <si>
    <t>44756542</t>
  </si>
  <si>
    <t>HUAMAN CARDENAS LILIANA</t>
  </si>
  <si>
    <t>09943395</t>
  </si>
  <si>
    <t>HUAMAN CAPARO EDITH</t>
  </si>
  <si>
    <t>70031798</t>
  </si>
  <si>
    <t>HUAMAN CAPANI CARMEN AMELIA</t>
  </si>
  <si>
    <t>44350340</t>
  </si>
  <si>
    <t>HUAMÁN CALERO JHEZMY YAMELY</t>
  </si>
  <si>
    <t>70877102</t>
  </si>
  <si>
    <t>HUAMAN BERNAL CARLOS MARTIN</t>
  </si>
  <si>
    <t>45496960</t>
  </si>
  <si>
    <t>HUAMACTO ANCHAYHUA NANCY</t>
  </si>
  <si>
    <t>44917456</t>
  </si>
  <si>
    <t>HUALLPAMAITA QUISPE WASHINGTON</t>
  </si>
  <si>
    <t>40143227</t>
  </si>
  <si>
    <t>HUALLPA TAPIA ADA GABRIELA CELIA</t>
  </si>
  <si>
    <t>42532309</t>
  </si>
  <si>
    <t>HUALLPA POCCOHUANCA IVAN</t>
  </si>
  <si>
    <t>45015318</t>
  </si>
  <si>
    <t>HUACHUHUILLCA NAVEROS MONICA</t>
  </si>
  <si>
    <t>44551911</t>
  </si>
  <si>
    <t>HUACHO VENTOSILLA HENRY EDDER</t>
  </si>
  <si>
    <t>41911133</t>
  </si>
  <si>
    <t>HUACCHO MAGRO ALEXANDER</t>
  </si>
  <si>
    <t>10136772</t>
  </si>
  <si>
    <t>HUACCHARAQUI QUISPE INGRID GUISELA</t>
  </si>
  <si>
    <t>10315024</t>
  </si>
  <si>
    <t>HUACCAYCHUCO LONDOÑE EDY MERCEDES</t>
  </si>
  <si>
    <t>46469538</t>
  </si>
  <si>
    <t>HOYOS LOPEZ MAGALI</t>
  </si>
  <si>
    <t>41233348</t>
  </si>
  <si>
    <t>HOYOS GONZALES DE ARAUCO ROMY NATHALIE</t>
  </si>
  <si>
    <t>42863153</t>
  </si>
  <si>
    <t>HOYOS ANGELES ROBERTO</t>
  </si>
  <si>
    <t>41606396</t>
  </si>
  <si>
    <t>HOSPINAL CAMARENA JOHANNA CARMEN</t>
  </si>
  <si>
    <t>44683446</t>
  </si>
  <si>
    <t>PROFESIONAL ESPECIALIZADO EN GESTIÓN DE PLATAFORMAS EDUCATIV</t>
  </si>
  <si>
    <t>HORNA ROLDAN MAXS BREIDDY</t>
  </si>
  <si>
    <t>45389111</t>
  </si>
  <si>
    <t>HOLGUIN GARATE JOHN WALTER</t>
  </si>
  <si>
    <t>40211459</t>
  </si>
  <si>
    <t>HOCES NUÑEZ MICHAEL DAVID</t>
  </si>
  <si>
    <t>45192272</t>
  </si>
  <si>
    <t>HINOSTROZA SOTO ALDO LENIN</t>
  </si>
  <si>
    <t>43532939</t>
  </si>
  <si>
    <t>HINOSTROZA ROSALES KATIA DORIS</t>
  </si>
  <si>
    <t>46369550</t>
  </si>
  <si>
    <t>HINOSTROZA MATOS ERIKA MIA</t>
  </si>
  <si>
    <t>41314828</t>
  </si>
  <si>
    <t>HINOSTROZA FABIAN FLOR DE MARIA</t>
  </si>
  <si>
    <t>42764078</t>
  </si>
  <si>
    <t>EDUCACIÓN ESPECIAL</t>
  </si>
  <si>
    <t>HINOJOSA DELGADO CARMEN CRISTINA</t>
  </si>
  <si>
    <t>44976459</t>
  </si>
  <si>
    <t>HINOJOSA CAHUANA JOSUE DAVID</t>
  </si>
  <si>
    <t>40705413</t>
  </si>
  <si>
    <t>ESPECIALISTA EN SISTEMAS CONTABLES</t>
  </si>
  <si>
    <t>HINOJOSA CABRERA RODRIGO OLDMAN</t>
  </si>
  <si>
    <t>48205285</t>
  </si>
  <si>
    <t>HILASACA CONDORI HAYDEE</t>
  </si>
  <si>
    <t>43896374</t>
  </si>
  <si>
    <t>HILARIO VERA IRVIN GARY</t>
  </si>
  <si>
    <t>45709702</t>
  </si>
  <si>
    <t>HILARIO VALDEZ JHOSSEF DENNIS</t>
  </si>
  <si>
    <t>46381029</t>
  </si>
  <si>
    <t>HILARIO MARTINEZ FLOR DE ALHELI KATHERINE</t>
  </si>
  <si>
    <t>45590224</t>
  </si>
  <si>
    <t>HILARIO HUITRON OMAR ALAN</t>
  </si>
  <si>
    <t>70030719</t>
  </si>
  <si>
    <t>HILARES RAYME YESSICA ADRIANA</t>
  </si>
  <si>
    <t>47871372</t>
  </si>
  <si>
    <t>HIDALGO MUÑOZ KAROLYNE KATHERINE</t>
  </si>
  <si>
    <t>47138814</t>
  </si>
  <si>
    <t>HIDALGO HIDALGO JAVIER ANIBAL</t>
  </si>
  <si>
    <t>40067698</t>
  </si>
  <si>
    <t>PROFESIONAL ANALISTA ECONOMICO</t>
  </si>
  <si>
    <t>HIDALGO CHORRES ROLANDO JORGE</t>
  </si>
  <si>
    <t>09465180</t>
  </si>
  <si>
    <t>HERRERA VARGAS ROSE MARY</t>
  </si>
  <si>
    <t>25000191</t>
  </si>
  <si>
    <t>HERRERA VALENZUELA ROSA KATHERINE</t>
  </si>
  <si>
    <t>48164284</t>
  </si>
  <si>
    <t>HERRERA SANCHEZ MARCO ANTONIO</t>
  </si>
  <si>
    <t>44948014</t>
  </si>
  <si>
    <t>HERRERA SALDAÑA CARLA</t>
  </si>
  <si>
    <t>46307229</t>
  </si>
  <si>
    <t>HERRERA RAMIREZ FRANK JAVIER</t>
  </si>
  <si>
    <t>44468343</t>
  </si>
  <si>
    <t>HERRERA QUIROS JOHANNA</t>
  </si>
  <si>
    <t>41047378</t>
  </si>
  <si>
    <t>HERRERA QUINTANILLA RUBEN JUSTINIANO</t>
  </si>
  <si>
    <t>40225977</t>
  </si>
  <si>
    <t>HERRERA PONCE CHRISTIAN NOE</t>
  </si>
  <si>
    <t>40445611</t>
  </si>
  <si>
    <t>HERRERA POMA JORGE LUIS</t>
  </si>
  <si>
    <t>09659340</t>
  </si>
  <si>
    <t>HERRERA MAGUIÑA DANNY EDUARDO</t>
  </si>
  <si>
    <t>40497460</t>
  </si>
  <si>
    <t>INGENIERIA MECANICO Y ELECTRICA</t>
  </si>
  <si>
    <t>HERRERA DEXTRE GUSTAVO</t>
  </si>
  <si>
    <t>08126065</t>
  </si>
  <si>
    <t>HERRERA CHURA ALBERTO ALEXANDER</t>
  </si>
  <si>
    <t>40932320</t>
  </si>
  <si>
    <t>HERRERA AZNARAN JAVIER ALFREDO</t>
  </si>
  <si>
    <t>72426230</t>
  </si>
  <si>
    <t>HERRERA ALVAREZ CLAUDIA AYLIN</t>
  </si>
  <si>
    <t>44134660</t>
  </si>
  <si>
    <t>HERRERA ALATRISTA DE BARRUTIA NORMA CARLA</t>
  </si>
  <si>
    <t>40649527</t>
  </si>
  <si>
    <t>HERQUINIGO VELASQUEZ LUSMILA YOVANA</t>
  </si>
  <si>
    <t>40659293</t>
  </si>
  <si>
    <t>HERNANDEZ QUIJAITE JERSSON FRANCISCO</t>
  </si>
  <si>
    <t>46058131</t>
  </si>
  <si>
    <t>HERNANDEZ PORRAS ERICKSON ABRAHAM</t>
  </si>
  <si>
    <t>47257466</t>
  </si>
  <si>
    <t>INGENIERÍA MARÍTIMA</t>
  </si>
  <si>
    <t>HERNANDEZ MUÑOZ SHIMY STUARD</t>
  </si>
  <si>
    <t>44028070</t>
  </si>
  <si>
    <t>HERNANDEZ MIRANDA YNGRID NORA</t>
  </si>
  <si>
    <t>31192946</t>
  </si>
  <si>
    <t>ESPECIALISTA CONTABLE SIAF</t>
  </si>
  <si>
    <t>HERNANDEZ MEDINA MIRIAN SILVIA</t>
  </si>
  <si>
    <t>42733274</t>
  </si>
  <si>
    <t>HERNANDEZ MEDINA MAGALY SALOME</t>
  </si>
  <si>
    <t>46456628</t>
  </si>
  <si>
    <t>HERNANDEZ MAMANI LUIS FELIPE</t>
  </si>
  <si>
    <t>75844548</t>
  </si>
  <si>
    <t>HERNANDEZ GARCIA MAURO ALFONSO</t>
  </si>
  <si>
    <t>71029748</t>
  </si>
  <si>
    <t>HERNANDEZ FLORES KEREN PATRICIA</t>
  </si>
  <si>
    <t>46700796</t>
  </si>
  <si>
    <t>HERNANDEZ ELIAS NATALI ROCIO</t>
  </si>
  <si>
    <t>43494432</t>
  </si>
  <si>
    <t>HERNANDEZ CHUMPITAZ JHONNATAN JUNIORS</t>
  </si>
  <si>
    <t>42963433</t>
  </si>
  <si>
    <t>HERNANDEZ CASTRO CESAR AUGUSTO</t>
  </si>
  <si>
    <t>43850615</t>
  </si>
  <si>
    <t>HERNANDEZ CACERES PILLY YENIFER</t>
  </si>
  <si>
    <t>10348744</t>
  </si>
  <si>
    <t>HERNANDEZ BRANDAN JOVANA</t>
  </si>
  <si>
    <t>42507007</t>
  </si>
  <si>
    <t>HERMOZA CATIÑO MICHEL POLINE</t>
  </si>
  <si>
    <t>43096756</t>
  </si>
  <si>
    <t>HEREDIA VALDEZ JONNATAN ALEXANDER</t>
  </si>
  <si>
    <t>44011457</t>
  </si>
  <si>
    <t>HEREDIA DAVALOS LIZ</t>
  </si>
  <si>
    <t>40415924</t>
  </si>
  <si>
    <t>HEATON ALFARO SERGIO ENRIQUE</t>
  </si>
  <si>
    <t>28306227</t>
  </si>
  <si>
    <t>HAYCHO HUAYHUA REGINA MAGDALENA</t>
  </si>
  <si>
    <t>44367194</t>
  </si>
  <si>
    <t>ESPECIALISTA EN GESTIÓN DE PROCESOS DE RECURSOS HUMANOS</t>
  </si>
  <si>
    <t>HAYASHIDA MARCHINARES AUGUSTO ENRIQUE</t>
  </si>
  <si>
    <t>07536164</t>
  </si>
  <si>
    <t>HAU MORINO NAOTO JENG</t>
  </si>
  <si>
    <t>45160043</t>
  </si>
  <si>
    <t>HASEGAWA TAKAHASHI ALEJANDRO ENRIQUE</t>
  </si>
  <si>
    <t>07948496</t>
  </si>
  <si>
    <t>ESPECIALISTA EN GESTION DE COMPENSACIONES</t>
  </si>
  <si>
    <t>HARO PIMENTEL GILMER ESTIB</t>
  </si>
  <si>
    <t>41750364</t>
  </si>
  <si>
    <t>HARO MORENO ROSA ELIZABETH</t>
  </si>
  <si>
    <t>42051185</t>
  </si>
  <si>
    <t>HAQUEHUA MARTINEZ YESENIA MIRELLA</t>
  </si>
  <si>
    <t>10319926</t>
  </si>
  <si>
    <t>HANI CAHUANA YASHIRA KARIM</t>
  </si>
  <si>
    <t>48026014</t>
  </si>
  <si>
    <t>HANCCO SAAVEDRA JULIO CESAR</t>
  </si>
  <si>
    <t>42950242</t>
  </si>
  <si>
    <t>HANCCO QUISPE GEIDY</t>
  </si>
  <si>
    <t>42950666</t>
  </si>
  <si>
    <t>HALLASI ROSELLO LITA LICIA</t>
  </si>
  <si>
    <t>42839309</t>
  </si>
  <si>
    <t>GUZMAN QUIÑONES YORDAN OMAR</t>
  </si>
  <si>
    <t>40724534</t>
  </si>
  <si>
    <t>GUZMAN JIMENEZ KEVIN FRANCOIS</t>
  </si>
  <si>
    <t>73051665</t>
  </si>
  <si>
    <t>GUZMAN CORONADO RENZO</t>
  </si>
  <si>
    <t>48709704</t>
  </si>
  <si>
    <t>GUZMAN CHACON VICTOR EDER</t>
  </si>
  <si>
    <t>42133261</t>
  </si>
  <si>
    <t>GUZMÁN CHACÓN DELVIS POOL</t>
  </si>
  <si>
    <t>41998573</t>
  </si>
  <si>
    <t>ESPECIALISTA DE INFRAESTRUCTURA TECNOLOGICA - SERVICIOS WEB</t>
  </si>
  <si>
    <t>GUZMAN CAVERO JENNIFER</t>
  </si>
  <si>
    <t>41057371</t>
  </si>
  <si>
    <t>GUTIERREZ VASQUEZ ELIZABETH CAROLINA</t>
  </si>
  <si>
    <t>45881880</t>
  </si>
  <si>
    <t>GUTIERREZ TORRES CALDERON MARVIN MANUEL</t>
  </si>
  <si>
    <t>42454620</t>
  </si>
  <si>
    <t>GUTIERREZ ROJAS JULIO CLAUDIO</t>
  </si>
  <si>
    <t>42118836</t>
  </si>
  <si>
    <t>GUTIERREZ RAVINES JOHANNA CARMEN LUZ</t>
  </si>
  <si>
    <t>70439406</t>
  </si>
  <si>
    <t>GUTIERREZ PAUCAR MIRIAM</t>
  </si>
  <si>
    <t>40011660</t>
  </si>
  <si>
    <t>GUTIERREZ NUÑEZ CELIA ROXANA</t>
  </si>
  <si>
    <t>46263005</t>
  </si>
  <si>
    <t>GUTIERREZ MUNARES YIMMI OMAR</t>
  </si>
  <si>
    <t>70780300</t>
  </si>
  <si>
    <t>GUTIERREZ MONTERO VICTOR ANDREY</t>
  </si>
  <si>
    <t>44292088</t>
  </si>
  <si>
    <t>GUTIERREZ MITACC EDWIN JESUS</t>
  </si>
  <si>
    <t>43633773</t>
  </si>
  <si>
    <t>GUTIERREZ MENDOZA JORGE SILVANO</t>
  </si>
  <si>
    <t>40685741</t>
  </si>
  <si>
    <t>ARQUITECTO TI SENIOR</t>
  </si>
  <si>
    <t>GUTIERREZ MARIN ELIS YOVANA</t>
  </si>
  <si>
    <t>43797957</t>
  </si>
  <si>
    <t>GUTIERREZ MANTILLA ROCIO PATRICIA</t>
  </si>
  <si>
    <t>42927798</t>
  </si>
  <si>
    <t>GUTIERREZ MACHACA JIMMY WILDON</t>
  </si>
  <si>
    <t>70147551</t>
  </si>
  <si>
    <t>GUTIERREZ ITUCAYASI NATALY MILAGROS</t>
  </si>
  <si>
    <t>42856754</t>
  </si>
  <si>
    <t>GUTIERREZ GARAY ANGGIE ELIDA</t>
  </si>
  <si>
    <t>47249911</t>
  </si>
  <si>
    <t>GUTIERREZ CHAVEZ FERNANDO JIMMY</t>
  </si>
  <si>
    <t>42243882</t>
  </si>
  <si>
    <t>GUTIERREZ CAYCHO LUCY IDANIA</t>
  </si>
  <si>
    <t>40595056</t>
  </si>
  <si>
    <t>GUTIERREZ APARI JEFFERSON OLIVER</t>
  </si>
  <si>
    <t>40355091</t>
  </si>
  <si>
    <t>GUTARRA MUCHA CESAR MEDARDO</t>
  </si>
  <si>
    <t>43139183</t>
  </si>
  <si>
    <t>GUILLER QUISPE VILMA GLENDA</t>
  </si>
  <si>
    <t>46569793</t>
  </si>
  <si>
    <t>ASISTENTE ADMINISTRATIVO PARA LA GERENCIA DE ESTRATEGIAS</t>
  </si>
  <si>
    <t>GUILLEN RICSE MARIA ANGELA</t>
  </si>
  <si>
    <t>43313188</t>
  </si>
  <si>
    <t>ABOGADO ESPECIALISTA EN CONTRATACIÓN PÚBLICA</t>
  </si>
  <si>
    <t>GUILLEN GARCIA KAREN ELENA</t>
  </si>
  <si>
    <t>45042967</t>
  </si>
  <si>
    <t>GUILLEN GAMARRA JENNYFHER MELISSA</t>
  </si>
  <si>
    <t>45656783</t>
  </si>
  <si>
    <t>GUEVARA SANDOVAL LUIS JUNIOR</t>
  </si>
  <si>
    <t>45327505</t>
  </si>
  <si>
    <t>GUEVARA SALAS ISAIAS</t>
  </si>
  <si>
    <t>40022191</t>
  </si>
  <si>
    <t>GUEVARA PEREZ JOSE EDUARDO</t>
  </si>
  <si>
    <t>44360103</t>
  </si>
  <si>
    <t>GUEVARA MAQUERA ROBER WILDE</t>
  </si>
  <si>
    <t>01875596</t>
  </si>
  <si>
    <t>GUEVARA GARCIA JHON FRANCO</t>
  </si>
  <si>
    <t>46384211</t>
  </si>
  <si>
    <t>GUEVARA CARDENAS RUBI WIMEY</t>
  </si>
  <si>
    <t>72146123</t>
  </si>
  <si>
    <t>GUEVARA ARAUJO GOLBERT ALBERTO RENZO</t>
  </si>
  <si>
    <t>44615314</t>
  </si>
  <si>
    <t>GUEVARA ALCARAZO ERNESTO CHE</t>
  </si>
  <si>
    <t>42292425</t>
  </si>
  <si>
    <t>GUERREROS TITO EMILIA SADA</t>
  </si>
  <si>
    <t>41629844</t>
  </si>
  <si>
    <t>GUERRERO VILLALOBOS FANY</t>
  </si>
  <si>
    <t>46179912</t>
  </si>
  <si>
    <t>GUERRERO VASQUEZ FULVIA KATHERINE</t>
  </si>
  <si>
    <t>71227749</t>
  </si>
  <si>
    <t>GUERRERO SIMAUCHI JORGE JULIO</t>
  </si>
  <si>
    <t>40730324</t>
  </si>
  <si>
    <t>ESPECIALISTA EN PROYECTOS DE INFRAESTRUCTURA</t>
  </si>
  <si>
    <t>GUERRERO RIOS ERICK FRANK</t>
  </si>
  <si>
    <t>44665423</t>
  </si>
  <si>
    <t>GUERRERO RAMIREZ HENRY ANTONIO</t>
  </si>
  <si>
    <t>42803720</t>
  </si>
  <si>
    <t>GUERRERO PUENTE RICARDO BENJAMIN</t>
  </si>
  <si>
    <t>25741835</t>
  </si>
  <si>
    <t>BUZO PROFESIONAL ESPECIALIZADO DE SEGUNDA</t>
  </si>
  <si>
    <t>GUERRERO OCAMPO LUIS CHRISTOPHER</t>
  </si>
  <si>
    <t>45602124</t>
  </si>
  <si>
    <t>GUERRERO LLAMO YULIANA ELIZABETH</t>
  </si>
  <si>
    <t>44239494</t>
  </si>
  <si>
    <t>GUERRERO GUDIEL JAVIER PAULO CESAR</t>
  </si>
  <si>
    <t>42957181</t>
  </si>
  <si>
    <t>GUERRERO DIAZ ELAINE JUANA DE LOURDES</t>
  </si>
  <si>
    <t>45401521</t>
  </si>
  <si>
    <t>GUERRERO CORDOVA CARLOS</t>
  </si>
  <si>
    <t>45299774</t>
  </si>
  <si>
    <t>GUERRA SALVATIERRA MARIA DEL PILAR ALICIA</t>
  </si>
  <si>
    <t>25786922</t>
  </si>
  <si>
    <t>GUERRA SALAZAR JORGE LUIS</t>
  </si>
  <si>
    <t>10291420</t>
  </si>
  <si>
    <t>GUERRA PRADO DIEGO ALONSO</t>
  </si>
  <si>
    <t>45768795</t>
  </si>
  <si>
    <t>GUERRA INGA JHOEL</t>
  </si>
  <si>
    <t>60691849</t>
  </si>
  <si>
    <t>GUERRA AGUERO FELIX ALEXIS</t>
  </si>
  <si>
    <t>40669226</t>
  </si>
  <si>
    <t>GUARNIZO CORDOVA YIMI CARLOS</t>
  </si>
  <si>
    <t>43118935</t>
  </si>
  <si>
    <t>GUARDALES CENTENO LUIS ALBERTO</t>
  </si>
  <si>
    <t>44931743</t>
  </si>
  <si>
    <t>GESTIÓN EN HOTELERÍA Y TURISMO</t>
  </si>
  <si>
    <t>GUARANDA CALERO DIEGO ARMANDO</t>
  </si>
  <si>
    <t>44687487</t>
  </si>
  <si>
    <t>GUANILO SANDIGA ROBERT</t>
  </si>
  <si>
    <t>40195421</t>
  </si>
  <si>
    <t>GUANILO CALDERON FREDDY JOSE</t>
  </si>
  <si>
    <t>45195793</t>
  </si>
  <si>
    <t>GRAZIANI SANTA CRUZ MARIO EDILBERTO</t>
  </si>
  <si>
    <t>21869205</t>
  </si>
  <si>
    <t>GRANJA CARIHUA CARLOS DAVID</t>
  </si>
  <si>
    <t>43028930</t>
  </si>
  <si>
    <t>GRANDA SANCHEZ GABRIEL</t>
  </si>
  <si>
    <t>GRANADOS PALOMINO GERMAN ALESSANDRO</t>
  </si>
  <si>
    <t>42194913</t>
  </si>
  <si>
    <t>GRADOS WONG RICHARD ROY</t>
  </si>
  <si>
    <t>43330936</t>
  </si>
  <si>
    <t>GRADOS SAN MIGUEL GRETY</t>
  </si>
  <si>
    <t>44046566</t>
  </si>
  <si>
    <t>GRADOS JULCA VICTORIA SOLEDAD</t>
  </si>
  <si>
    <t>41179005</t>
  </si>
  <si>
    <t>GRADOS FRANCISCO JOSE DANIEL</t>
  </si>
  <si>
    <t>06794941</t>
  </si>
  <si>
    <t>GRADOS ARANA YOLY SYLVANA</t>
  </si>
  <si>
    <t>45484677</t>
  </si>
  <si>
    <t>GOYA GOTO JAVIER ANDRES</t>
  </si>
  <si>
    <t>41866247</t>
  </si>
  <si>
    <t>REDACTOR CREATIVO</t>
  </si>
  <si>
    <t>GORDILLO REYES MARIA ELVIRA</t>
  </si>
  <si>
    <t>10218926</t>
  </si>
  <si>
    <t>PROFESIONAL ESPECIALIZADO EN SEGUROS</t>
  </si>
  <si>
    <t>GORDILLO PANAIFO VICTOR RAUL</t>
  </si>
  <si>
    <t>45203443</t>
  </si>
  <si>
    <t>GORA PORRAS ERIK NILTON</t>
  </si>
  <si>
    <t>40610416</t>
  </si>
  <si>
    <t>GONZALO LEON YULI YOHANA</t>
  </si>
  <si>
    <t>71349058</t>
  </si>
  <si>
    <t>GONZALEZ LOPEZ CESAR AUGUSTO</t>
  </si>
  <si>
    <t>01325663</t>
  </si>
  <si>
    <t>COORDINADOR DE SEGURIDAD</t>
  </si>
  <si>
    <t>GONZALEZ DENEGRI MARILYN SOLEDAD</t>
  </si>
  <si>
    <t>40284514</t>
  </si>
  <si>
    <t>GONZALEZ ALDAVE ELVER ENDERSON</t>
  </si>
  <si>
    <t>45837002</t>
  </si>
  <si>
    <t>GONZALES VASQUEZ DIEGO ALEXIS</t>
  </si>
  <si>
    <t>43196498</t>
  </si>
  <si>
    <t>GONZALES VALLEJO LUCILA VICTORIA</t>
  </si>
  <si>
    <t>45139039</t>
  </si>
  <si>
    <t>GONZALES TALAVERA ROBERT WILFREDO</t>
  </si>
  <si>
    <t>70218202</t>
  </si>
  <si>
    <t>GONZALES QUISPE JUAN CARLOS</t>
  </si>
  <si>
    <t>44812224</t>
  </si>
  <si>
    <t>GONZALES POSTIGO MIGUEL ALEJANDRO</t>
  </si>
  <si>
    <t>74051687</t>
  </si>
  <si>
    <t>GONZALES PAREDES ATHENA ASTRID MICHELLE</t>
  </si>
  <si>
    <t>46890538</t>
  </si>
  <si>
    <t>GONZALES OSORIO ALEXANDRA CHRISTEL</t>
  </si>
  <si>
    <t>73134646</t>
  </si>
  <si>
    <t>GONZALES ORTIZ ROCIO</t>
  </si>
  <si>
    <t>42306320</t>
  </si>
  <si>
    <t>GONZALES MONZON JUAN PABLO</t>
  </si>
  <si>
    <t>70441525</t>
  </si>
  <si>
    <t>GONZALES MARTINEZ LUIS HUGO</t>
  </si>
  <si>
    <t>40347110</t>
  </si>
  <si>
    <t>GONZALES MALASQUEZ HUGO ALEJANDRO</t>
  </si>
  <si>
    <t>09450148</t>
  </si>
  <si>
    <t>GONZALES LOGUERCIO RITA ALEXANDRA</t>
  </si>
  <si>
    <t>46263169</t>
  </si>
  <si>
    <t>GONZALES GARCIA MANUEL ANTONIO</t>
  </si>
  <si>
    <t>40667049</t>
  </si>
  <si>
    <t>GONZALES FLORES ALEJANDRA PAOLA</t>
  </si>
  <si>
    <t>44365912</t>
  </si>
  <si>
    <t>GONZALES FALCON CESAR ANTONIO</t>
  </si>
  <si>
    <t>44385327</t>
  </si>
  <si>
    <t>GONZALES DE LA ROSA TORO FLOR DE LIZ</t>
  </si>
  <si>
    <t>41150329</t>
  </si>
  <si>
    <t>GONZALES DAVALOS LUZ CARMINIA</t>
  </si>
  <si>
    <t>46100184</t>
  </si>
  <si>
    <t>GONZALES CUADROS NIFER</t>
  </si>
  <si>
    <t>70422263</t>
  </si>
  <si>
    <t>GONZALES CHAVEZ ZAIRA YESENIA</t>
  </si>
  <si>
    <t>46094416</t>
  </si>
  <si>
    <t>GONZALES CARDENAS GUSTAVO ANDRES</t>
  </si>
  <si>
    <t>43798204</t>
  </si>
  <si>
    <t>GONZALES CAMPOS CARLOS ENRIQUE</t>
  </si>
  <si>
    <t>40535947</t>
  </si>
  <si>
    <t>GONZALES CALDAS HAYDEE LILI</t>
  </si>
  <si>
    <t>47694906</t>
  </si>
  <si>
    <t>GONZALES CALDAS GUISELLA NERISSA</t>
  </si>
  <si>
    <t>44372978</t>
  </si>
  <si>
    <t>GONZALES BARBOZA ANDRES</t>
  </si>
  <si>
    <t>48067749</t>
  </si>
  <si>
    <t>GONZALES ANCAJIMA EDINSON BERNEY</t>
  </si>
  <si>
    <t>73264752</t>
  </si>
  <si>
    <t>GONZA TOLEDO JORGE LUIS</t>
  </si>
  <si>
    <t>43790964</t>
  </si>
  <si>
    <t>GONGORA NIÑO DE GUZMAN JORGE ARTURO</t>
  </si>
  <si>
    <t>25829408</t>
  </si>
  <si>
    <t>GOMEZ VEGA JOSEPH POOL</t>
  </si>
  <si>
    <t>41709583</t>
  </si>
  <si>
    <t>GOMEZ TUNQUE CINTHIA PATRICIA</t>
  </si>
  <si>
    <t>45260977</t>
  </si>
  <si>
    <t>GOMEZ SANCHEZ CARLOS ELIAS</t>
  </si>
  <si>
    <t>70426742</t>
  </si>
  <si>
    <t>GOMEZ ROJAS LADY ELIZABETH VIATHARE</t>
  </si>
  <si>
    <t>71848481</t>
  </si>
  <si>
    <t>GOMEZ QUISPE MARLENY SARA</t>
  </si>
  <si>
    <t>41130702</t>
  </si>
  <si>
    <t>ESPECIALISTA EN IGUALDAD DE GENERO</t>
  </si>
  <si>
    <t>GOMEZ PAQUIYAURI CLARA</t>
  </si>
  <si>
    <t>21134947</t>
  </si>
  <si>
    <t>ESPECIALISTA EN DISEÑO PEDAGOGICO</t>
  </si>
  <si>
    <t>GOMEZ PACHECO CECILIA</t>
  </si>
  <si>
    <t>40666280</t>
  </si>
  <si>
    <t>GOMEZ MIRELES RENATO</t>
  </si>
  <si>
    <t>40881400</t>
  </si>
  <si>
    <t>GOMEZ MENDOZA BRYAN ALEXANDER</t>
  </si>
  <si>
    <t>73897816</t>
  </si>
  <si>
    <t>GOMEZ MAQUERA CARLOS ALBERTO</t>
  </si>
  <si>
    <t>70183496</t>
  </si>
  <si>
    <t>GOMEZ JAIME SAMUEL AUGUSTO</t>
  </si>
  <si>
    <t>40525801</t>
  </si>
  <si>
    <t>GOMEZ CARPIO VANESSA</t>
  </si>
  <si>
    <t>45227705</t>
  </si>
  <si>
    <t>GOMEZ CAMA EDGAR FRANK</t>
  </si>
  <si>
    <t>41730480</t>
  </si>
  <si>
    <t>GOMEZ ARROYO CHRISTIAN OMAR</t>
  </si>
  <si>
    <t>09987158</t>
  </si>
  <si>
    <t>GOMEZ APONTE PEDRO DAMIAN</t>
  </si>
  <si>
    <t>41880177</t>
  </si>
  <si>
    <t>GOMEZ ALFARO JUNIORS ALEXANDERS</t>
  </si>
  <si>
    <t>74142927</t>
  </si>
  <si>
    <t>GOMERO DOLORES DIANA JESSICA</t>
  </si>
  <si>
    <t>44647490</t>
  </si>
  <si>
    <t>GOMERO DIAZ RONALD JAVIER</t>
  </si>
  <si>
    <t>09350843</t>
  </si>
  <si>
    <t>GOICOCHEA CARHUAJULCA MARIO EDERSON</t>
  </si>
  <si>
    <t>44379722</t>
  </si>
  <si>
    <t>GIRON MORAN CESAR AGUSTO</t>
  </si>
  <si>
    <t>48035380</t>
  </si>
  <si>
    <t>GIRON MERINO JHON ALBERT</t>
  </si>
  <si>
    <t>45461296</t>
  </si>
  <si>
    <t>GIRON FLORES EDUARDO KENYI</t>
  </si>
  <si>
    <t>46667165</t>
  </si>
  <si>
    <t>GIRAO BERROCAL RAFAEL EDUARDO</t>
  </si>
  <si>
    <t>41056021</t>
  </si>
  <si>
    <t>GIL YOMONA GILMER ANTONY</t>
  </si>
  <si>
    <t>47192865</t>
  </si>
  <si>
    <t>GIL QUINTEROS YURY SAUL</t>
  </si>
  <si>
    <t>70576474</t>
  </si>
  <si>
    <t>GIHUA ESPINOZA GIANMARCO RAUL</t>
  </si>
  <si>
    <t>46904774</t>
  </si>
  <si>
    <t>GHERSI VIDALON OMAR ISAIAS</t>
  </si>
  <si>
    <t>25682262</t>
  </si>
  <si>
    <t>GESTRO OSORIO MAYRA ALEJANDRA</t>
  </si>
  <si>
    <t>43396332</t>
  </si>
  <si>
    <t>GAYTAN ORTIZ TOÑO HERMOGENES</t>
  </si>
  <si>
    <t>40234307</t>
  </si>
  <si>
    <t>GAVIRIA AYALA KAREN LEYLA</t>
  </si>
  <si>
    <t>46496490</t>
  </si>
  <si>
    <t>GASTELO CHOZO MANUEL ANTONIO</t>
  </si>
  <si>
    <t>42813879</t>
  </si>
  <si>
    <t>GARNIQUE PEREZ GEINNER</t>
  </si>
  <si>
    <t>73809657</t>
  </si>
  <si>
    <t>GARMA RIVERA SILVANA ZOILA</t>
  </si>
  <si>
    <t>72922080</t>
  </si>
  <si>
    <t>GARGATE MALAVER ALFREDO GERARDO</t>
  </si>
  <si>
    <t>09596177</t>
  </si>
  <si>
    <t>GARCIA VILLEGAS PEDRO GUSTAVO</t>
  </si>
  <si>
    <t>09854673</t>
  </si>
  <si>
    <t>EXPERTO SENIOR EN GESTION DE PROGRAMAS</t>
  </si>
  <si>
    <t>GARCIA VILCHEZ JUAN FRANZ</t>
  </si>
  <si>
    <t>03692676</t>
  </si>
  <si>
    <t>GARCIA TAPIA WILLIAM</t>
  </si>
  <si>
    <t>08067335</t>
  </si>
  <si>
    <t>PROFESIONAL EN PROYECTOS DE INFRAESTRUCTURA</t>
  </si>
  <si>
    <t>GARCIA TACCA HENRY</t>
  </si>
  <si>
    <t>80194595</t>
  </si>
  <si>
    <t>GARCIA SOTOMAYOR JORGE JESUS</t>
  </si>
  <si>
    <t>45456752</t>
  </si>
  <si>
    <t>ESPECIALISTA JURÍDICO ADMINISTRATIVO</t>
  </si>
  <si>
    <t>GARCÍA SIMON ARICEL DEL PILAR</t>
  </si>
  <si>
    <t>44974274</t>
  </si>
  <si>
    <t>GARCIA SAENZ JOAN CAROLINA</t>
  </si>
  <si>
    <t>46792103</t>
  </si>
  <si>
    <t>GARCIA ROMERO ANDRES MAURICIO</t>
  </si>
  <si>
    <t>42233277</t>
  </si>
  <si>
    <t>GARCIA ROJAS HILDEBRANT</t>
  </si>
  <si>
    <t>45942219</t>
  </si>
  <si>
    <t>GARCIA ROJAS CYNTHIA MILAGROS</t>
  </si>
  <si>
    <t>44123710</t>
  </si>
  <si>
    <t>GARCIA RODRIGUEZ JUSTO PASTOR</t>
  </si>
  <si>
    <t>29340114</t>
  </si>
  <si>
    <t>GARCIA RAMOS FIORELLA JHAZMIN</t>
  </si>
  <si>
    <t>46677577</t>
  </si>
  <si>
    <t>GARCIA RAMIREZ ANDRES OCTAVIO</t>
  </si>
  <si>
    <t>43466589</t>
  </si>
  <si>
    <t>GARCIA RAMIREZ ALEX FERNANDO</t>
  </si>
  <si>
    <t>46918530</t>
  </si>
  <si>
    <t>GARCIA QUISPE JORGE LUIS</t>
  </si>
  <si>
    <t>43326142</t>
  </si>
  <si>
    <t>GARCIA ORTIZ YSABEL ESMERALDA</t>
  </si>
  <si>
    <t>10886440</t>
  </si>
  <si>
    <t>GARCIA ORTEGA TONY OSCAR</t>
  </si>
  <si>
    <t>40465160</t>
  </si>
  <si>
    <t>GARCIA ODAR AYRTON GERALDO</t>
  </si>
  <si>
    <t>70288151</t>
  </si>
  <si>
    <t>GARCIA NAQUICHE EDWIN SAUL</t>
  </si>
  <si>
    <t>43218510</t>
  </si>
  <si>
    <t>GARCIA MEDINA PABLO JESUS</t>
  </si>
  <si>
    <t>70196972</t>
  </si>
  <si>
    <t>GARCIA MACEDA SARITA YULIANA</t>
  </si>
  <si>
    <t>40260672</t>
  </si>
  <si>
    <t>GARCIA LEANDRO VLADIMIR</t>
  </si>
  <si>
    <t>44952524</t>
  </si>
  <si>
    <t>GARCIA IMAN GIAN MARCOS</t>
  </si>
  <si>
    <t>46966387</t>
  </si>
  <si>
    <t>GARCIA HUME JUAN MANUEL</t>
  </si>
  <si>
    <t>00517734</t>
  </si>
  <si>
    <t>GARCIA HORNA VANIA KAREN</t>
  </si>
  <si>
    <t>46747439</t>
  </si>
  <si>
    <t>GARCIA HIDALGO DANIEL HENRIQUE</t>
  </si>
  <si>
    <t>43444651</t>
  </si>
  <si>
    <t>GARCIA GUTARRA ANAIS MARIELLA</t>
  </si>
  <si>
    <t>70345280</t>
  </si>
  <si>
    <t>GARCIA GUEVARA CONSUELO FIORELLA</t>
  </si>
  <si>
    <t>43016844</t>
  </si>
  <si>
    <t>GARCIA GOÑI VANESSA MARISOL</t>
  </si>
  <si>
    <t>72191255</t>
  </si>
  <si>
    <t>GARCIA GARCIA HARRY HEBER</t>
  </si>
  <si>
    <t>44687095</t>
  </si>
  <si>
    <t>GARCIA DURAND CAROLINA</t>
  </si>
  <si>
    <t>15764102</t>
  </si>
  <si>
    <t>GARCIA DAMIAN ROBERTO CARLOS</t>
  </si>
  <si>
    <t>17449417</t>
  </si>
  <si>
    <t>GARCIA CORREA GRISEL MARIA</t>
  </si>
  <si>
    <t>41534661</t>
  </si>
  <si>
    <t>GESTOR DE COOPERACIÓN TÉCNICA INTERNACIONAL Y DE CONVENIOS</t>
  </si>
  <si>
    <t>GARCIA CORONADO ROBERTO CARLOS</t>
  </si>
  <si>
    <t>16664833</t>
  </si>
  <si>
    <t>PROFESIONAL ALTAMENTE ESPECIALIZADO EN INGENIERÍA CIVIL</t>
  </si>
  <si>
    <t>GARCIA CORDOVA MAGALY JANET</t>
  </si>
  <si>
    <t>45198917</t>
  </si>
  <si>
    <t>GARCIA COLLAVE EVELIN IVETH</t>
  </si>
  <si>
    <t>72212463</t>
  </si>
  <si>
    <t>GARCIA BORDON GIOVANA TERESA</t>
  </si>
  <si>
    <t>40012528</t>
  </si>
  <si>
    <t>GARCIA BARRIENTOS GISELLA</t>
  </si>
  <si>
    <t>43537527</t>
  </si>
  <si>
    <t>GARCIA AVILA ELIZABETH PATRICIA</t>
  </si>
  <si>
    <t>45018545</t>
  </si>
  <si>
    <t>GARCIA ARTEAGA MARY CARMEN</t>
  </si>
  <si>
    <t>43799444</t>
  </si>
  <si>
    <t>GARCIA ALVAREZ JEAN PIERRE</t>
  </si>
  <si>
    <t>45168571</t>
  </si>
  <si>
    <t>GARAYAR SANTIBAÑEZ RICHARD ROLANDO</t>
  </si>
  <si>
    <t>41892244</t>
  </si>
  <si>
    <t>GARAY SANTILLANA JULIO CESAR</t>
  </si>
  <si>
    <t>41661522</t>
  </si>
  <si>
    <t>GARAY QUINTANA ISAIAS MIGUEL</t>
  </si>
  <si>
    <t>04631494</t>
  </si>
  <si>
    <t>GARAY HUAMAN MIGUEL ANGEL</t>
  </si>
  <si>
    <t>41292152</t>
  </si>
  <si>
    <t>GANVINI GAMBOA GISSELL KARINA</t>
  </si>
  <si>
    <t>41936395</t>
  </si>
  <si>
    <t>MÉDICO OCUPACIONAL</t>
  </si>
  <si>
    <t>GANDINI MERINO FRANCO NINO</t>
  </si>
  <si>
    <t>25547904</t>
  </si>
  <si>
    <t>GAMBOA ROMANI ANTHONY ALBERTO</t>
  </si>
  <si>
    <t>40815750</t>
  </si>
  <si>
    <t>GAMBINI GOMEZ RICARDO GUSTAVO</t>
  </si>
  <si>
    <t>71721664</t>
  </si>
  <si>
    <t>GAMARRA ZEGARRA PERCY JAIR ANDERSON</t>
  </si>
  <si>
    <t>46938060</t>
  </si>
  <si>
    <t>GAMARRA VARA JIMMY CESAR</t>
  </si>
  <si>
    <t>42542912</t>
  </si>
  <si>
    <t>GAMARRA TORDOYA CRISTIAN RUBEN</t>
  </si>
  <si>
    <t>44192793</t>
  </si>
  <si>
    <t>GAMARRA SONCCO KARIM RUT</t>
  </si>
  <si>
    <t>44460537</t>
  </si>
  <si>
    <t>GAMARRA ROJAS OMAR ENRIQUE</t>
  </si>
  <si>
    <t>71055723</t>
  </si>
  <si>
    <t>GAMARRA RIVAS MARGOT</t>
  </si>
  <si>
    <t>25768174</t>
  </si>
  <si>
    <t>GAMARRA BERRIOS EYBE ELIZABETH</t>
  </si>
  <si>
    <t>71818356</t>
  </si>
  <si>
    <t>GAMARRA BAUTISTA CHRISTIAN HELDRICH</t>
  </si>
  <si>
    <t>42491417</t>
  </si>
  <si>
    <t>GAMARRA AGUIRRE CYNTHIA ELIZABETH</t>
  </si>
  <si>
    <t>44283075</t>
  </si>
  <si>
    <t>GALVEZ PILCO MARVIN DANIEL</t>
  </si>
  <si>
    <t>44086211</t>
  </si>
  <si>
    <t>GALVEZ LINGAN YESENIA LIZET</t>
  </si>
  <si>
    <t>74119791</t>
  </si>
  <si>
    <t>GALVEZ CORDOVA DAVID RUBEN</t>
  </si>
  <si>
    <t>21867396</t>
  </si>
  <si>
    <t>ESPECIALISTA EN DISEÑO INSTRUCCIONAL</t>
  </si>
  <si>
    <t>GALVEZ CARRASCO WILMER ALEJANDRO</t>
  </si>
  <si>
    <t>73118334</t>
  </si>
  <si>
    <t>GALVEZ CAMARGO ROSANGELICA</t>
  </si>
  <si>
    <t>41461339</t>
  </si>
  <si>
    <t>GALVAN QUISPE KATTY DIANA</t>
  </si>
  <si>
    <t>40388487</t>
  </si>
  <si>
    <t>GALVAN CARRASCO ALAN ANDRE</t>
  </si>
  <si>
    <t>42338466</t>
  </si>
  <si>
    <t>GALLO SALINAS GISSELLE VANESSA</t>
  </si>
  <si>
    <t>25857367</t>
  </si>
  <si>
    <t>PROFESIONAL DE APOYO EN GESTION DE LA CAPACITACION</t>
  </si>
  <si>
    <t>GALLEGOS AYBAR VERONIKA</t>
  </si>
  <si>
    <t>41808911</t>
  </si>
  <si>
    <t>GALARZA GODINES MIGUEL ANGEL</t>
  </si>
  <si>
    <t>44846189</t>
  </si>
  <si>
    <t>GALARZA FLORES SANDRA GUADALUPE</t>
  </si>
  <si>
    <t>09952142</t>
  </si>
  <si>
    <t>GALARZA CUTIMBO JOSE ANTONIO</t>
  </si>
  <si>
    <t>44146093</t>
  </si>
  <si>
    <t>GALARZA AGUIRRE NATALY BETHEL</t>
  </si>
  <si>
    <t>73666409</t>
  </si>
  <si>
    <t>GALAN ANSELMO JORGE ANDRES</t>
  </si>
  <si>
    <t>43009506</t>
  </si>
  <si>
    <t>GALA MORAN ROBERTO RIVELINO</t>
  </si>
  <si>
    <t>41205328</t>
  </si>
  <si>
    <t>GAITAN RUGEL ROSA DEL CARMEN</t>
  </si>
  <si>
    <t>44799638</t>
  </si>
  <si>
    <t>GAITAN ALDAVE LUIS ORLANDO</t>
  </si>
  <si>
    <t>70491023</t>
  </si>
  <si>
    <t>FUSTAMANTE VALLEJOS WILDER</t>
  </si>
  <si>
    <t>45373500</t>
  </si>
  <si>
    <t>FUSTAMANTE CONDOR LORENA VERONICA</t>
  </si>
  <si>
    <t>44639247</t>
  </si>
  <si>
    <t>AUDITOR DE CONTROL GUBERNAMENTAL</t>
  </si>
  <si>
    <t>FUENTES VILLOSLADA LADY MILENY</t>
  </si>
  <si>
    <t>42808746</t>
  </si>
  <si>
    <t>FUENTES TOVAR MARILIA</t>
  </si>
  <si>
    <t>47569191</t>
  </si>
  <si>
    <t>FUENTES SANTILLAN ELVIS SANTIAGO</t>
  </si>
  <si>
    <t>41844132</t>
  </si>
  <si>
    <t>FUENTES POLANCO SARITA MERCEDES</t>
  </si>
  <si>
    <t>40927899</t>
  </si>
  <si>
    <t>FUENTES MEJIA LEBNA GABRIELA</t>
  </si>
  <si>
    <t>43525584</t>
  </si>
  <si>
    <t>FUENTES ILLA EDER JAYLER</t>
  </si>
  <si>
    <t>46298749</t>
  </si>
  <si>
    <t>FUENTES BENITES JOSE ARMANDO</t>
  </si>
  <si>
    <t>46396170</t>
  </si>
  <si>
    <t>FRIAS ROJAS CARLOS ORLANDO</t>
  </si>
  <si>
    <t>09862722</t>
  </si>
  <si>
    <t>FREITAS YALTA CARLOS JOEL</t>
  </si>
  <si>
    <t>40054263</t>
  </si>
  <si>
    <t>RESPONSABLE DE TECNOLOGÍAS DE INFORM. Y COMUNICAC(TICS) PARA</t>
  </si>
  <si>
    <t>FRANCO SALAS ERIKA MELINA</t>
  </si>
  <si>
    <t>42144760</t>
  </si>
  <si>
    <t>FRANCO MARTINEZ LUIS ALEJANDRO</t>
  </si>
  <si>
    <t>45225506</t>
  </si>
  <si>
    <t>FRANCO HUERTAS CESAR AUGUSTO DAVID</t>
  </si>
  <si>
    <t>45245749</t>
  </si>
  <si>
    <t>FRANCIA MEDINA KAREN FRANCESCA MELLISA</t>
  </si>
  <si>
    <t>46440493</t>
  </si>
  <si>
    <t>FRAGA ECHIA CHRISTIAN GIOVANNI</t>
  </si>
  <si>
    <t>46262980</t>
  </si>
  <si>
    <t>FORTON CAMARGO JUAN CARLOS</t>
  </si>
  <si>
    <t>42190268</t>
  </si>
  <si>
    <t>FLORIAN BULEJE JOSE ENRIQUE</t>
  </si>
  <si>
    <t>40936142</t>
  </si>
  <si>
    <t>FLOREZ FERNANDEZ MARIA FERNANDA</t>
  </si>
  <si>
    <t>70010738</t>
  </si>
  <si>
    <t>FLORES ZAPATA ALEX DIOMAR</t>
  </si>
  <si>
    <t>40919042</t>
  </si>
  <si>
    <t>FLORES VIDAURRE KATTYA ELIZABETH</t>
  </si>
  <si>
    <t>72020859</t>
  </si>
  <si>
    <t>FLORES VALER FREDY MARTIN</t>
  </si>
  <si>
    <t>07633133</t>
  </si>
  <si>
    <t>FLORES VALDIVIA EDWARD SHIED</t>
  </si>
  <si>
    <t>45200526</t>
  </si>
  <si>
    <t>FLORES VALDEZ GLELIA YOVANA</t>
  </si>
  <si>
    <t>42042194</t>
  </si>
  <si>
    <t>FLORES VALDEZ ALMENDRA DEL ROSARIO</t>
  </si>
  <si>
    <t>75677093</t>
  </si>
  <si>
    <t>FLORES URRIOLA PAOLA ALEXSANDRA</t>
  </si>
  <si>
    <t>70555287</t>
  </si>
  <si>
    <t>FLORES URIBE ROSA MARIA</t>
  </si>
  <si>
    <t>72815846</t>
  </si>
  <si>
    <t>FLORES TUANAMA KASSANDRA ELIZABETH</t>
  </si>
  <si>
    <t>48239347</t>
  </si>
  <si>
    <t>FLORES TEJADA GUSTAVO ADOLFO</t>
  </si>
  <si>
    <t>44410757</t>
  </si>
  <si>
    <t>FLORES TADEO ALEXANDER OMAR</t>
  </si>
  <si>
    <t>47635295</t>
  </si>
  <si>
    <t>FLORES SEGURA GERARDO JULIAN</t>
  </si>
  <si>
    <t>42985140</t>
  </si>
  <si>
    <t>FLORES SALAZAR YENY ANABEL</t>
  </si>
  <si>
    <t>46883541</t>
  </si>
  <si>
    <t>FLORES RODRIGUEZ RONNY EFRAIN</t>
  </si>
  <si>
    <t>42096964</t>
  </si>
  <si>
    <t>FLORES REGUERA DE LLUMPO GLORIA ISABEL</t>
  </si>
  <si>
    <t>70138846</t>
  </si>
  <si>
    <t>FLORES RAMOS LUIS ARMANDO</t>
  </si>
  <si>
    <t>45076161</t>
  </si>
  <si>
    <t>FLORES RAMIREZ KEYSI TATIANA</t>
  </si>
  <si>
    <t>41002692</t>
  </si>
  <si>
    <t>FLORES QUISPE MONICA</t>
  </si>
  <si>
    <t>43200020</t>
  </si>
  <si>
    <t>LITERATURA</t>
  </si>
  <si>
    <t>FLORES PRADO NIKOLAI VIDES</t>
  </si>
  <si>
    <t>44126696</t>
  </si>
  <si>
    <t>FLORES PEREZ JOSE DAVID</t>
  </si>
  <si>
    <t>44102572</t>
  </si>
  <si>
    <t>FLORES PEÑA CYNTHIA SCARLETH</t>
  </si>
  <si>
    <t>70305862</t>
  </si>
  <si>
    <t>FLORES OYOLA ALDO MARTIN</t>
  </si>
  <si>
    <t>44359030</t>
  </si>
  <si>
    <t>FLORES ORTIZ JOSEPH JULIAN</t>
  </si>
  <si>
    <t>43267419</t>
  </si>
  <si>
    <t>FLORES ORDINOLA ROBERT JESUS</t>
  </si>
  <si>
    <t>42203163</t>
  </si>
  <si>
    <t>FLORES NINA ALEX DAVID</t>
  </si>
  <si>
    <t>41695111</t>
  </si>
  <si>
    <t>FLORES MONTENEGRO RENZO ERLANDER</t>
  </si>
  <si>
    <t>44251407</t>
  </si>
  <si>
    <t>FLORES MONTEAGUDO BRUCE ALDO</t>
  </si>
  <si>
    <t>40198654</t>
  </si>
  <si>
    <t>FLORES MESTAS OSCAR JOEL</t>
  </si>
  <si>
    <t>44469659</t>
  </si>
  <si>
    <t>FLORES LOPEZ CARLOS JUVENCIO</t>
  </si>
  <si>
    <t>44268365</t>
  </si>
  <si>
    <t>PROFESIONAL DE APOYO LEGAL</t>
  </si>
  <si>
    <t>FLORES LEON DIANA SUGELY</t>
  </si>
  <si>
    <t>70329448</t>
  </si>
  <si>
    <t>FLORES HUALLPACUNA EDGAR ALBERTO</t>
  </si>
  <si>
    <t>09749191</t>
  </si>
  <si>
    <t>FLORES GARCIA ROXANA</t>
  </si>
  <si>
    <t>46603743</t>
  </si>
  <si>
    <t>FLORES FLORES MARTIN ANGEL</t>
  </si>
  <si>
    <t>70601036</t>
  </si>
  <si>
    <t>FLORES FLORES ERICK FRANKLING</t>
  </si>
  <si>
    <t>40680533</t>
  </si>
  <si>
    <t>FLORES ENERO EDSON ANDREI</t>
  </si>
  <si>
    <t>72025877</t>
  </si>
  <si>
    <t>FLORES CUBA ALEX JHON TONY</t>
  </si>
  <si>
    <t>44106882</t>
  </si>
  <si>
    <t>FLORES CUADROS LUIS DIEGO</t>
  </si>
  <si>
    <t>70335911</t>
  </si>
  <si>
    <t>FLORES CORTEZ LIZETH SONIA</t>
  </si>
  <si>
    <t>40333958</t>
  </si>
  <si>
    <t>FLORES CORDOVA VANESSA JACKELINE</t>
  </si>
  <si>
    <t>45393693</t>
  </si>
  <si>
    <t>FLORES CIEZA THELMO RONALD</t>
  </si>
  <si>
    <t>41870805</t>
  </si>
  <si>
    <t>FLORES CHAVEZ POUL LEVIS KAR</t>
  </si>
  <si>
    <t>46525357</t>
  </si>
  <si>
    <t>FLORES CHAVEZ LUIS MIGUEL</t>
  </si>
  <si>
    <t>41783847</t>
  </si>
  <si>
    <t>FLORES CASTILLO DIEGO ALEXANDER</t>
  </si>
  <si>
    <t>42936744</t>
  </si>
  <si>
    <t>FLORES CANELO MARLON YSAI</t>
  </si>
  <si>
    <t>70463089</t>
  </si>
  <si>
    <t>FLORES CAMACHO CHRISTIAN FERNANDO</t>
  </si>
  <si>
    <t>41688914</t>
  </si>
  <si>
    <t>FLORES BALLENA JESUS ARMANDO</t>
  </si>
  <si>
    <t>41958098</t>
  </si>
  <si>
    <t>FLORES ARIAS JHOGAN MICHAEL</t>
  </si>
  <si>
    <t>42541013</t>
  </si>
  <si>
    <t>FLORES ALVITEZ VICTORIA CARMEN ROSA</t>
  </si>
  <si>
    <t>46304311</t>
  </si>
  <si>
    <t>FLORES ALVAREZ JUAN CARLOS</t>
  </si>
  <si>
    <t>40008449</t>
  </si>
  <si>
    <t>ANALISTA EN HERRAMIENTAS DE SEGURIDAD INFORMÁTICA</t>
  </si>
  <si>
    <t>FLORES AHUANARI MOISES</t>
  </si>
  <si>
    <t>42859243</t>
  </si>
  <si>
    <t>FLORES AGURTO MAYKOL</t>
  </si>
  <si>
    <t>41730515</t>
  </si>
  <si>
    <t>COMERCIO EXTERIOR Y MARKETING INTERNACIONAL</t>
  </si>
  <si>
    <t>FLORES AGURTO CESAR ANDRES</t>
  </si>
  <si>
    <t>44948585</t>
  </si>
  <si>
    <t>FLORES AGUILAR KLAUDER JACSON</t>
  </si>
  <si>
    <t>41632008</t>
  </si>
  <si>
    <t>FLORENCIO AVALO JULIA ROSALINDA</t>
  </si>
  <si>
    <t>41396737</t>
  </si>
  <si>
    <t>FIRMA MUÑOZ ROMEL</t>
  </si>
  <si>
    <t>40919512</t>
  </si>
  <si>
    <t>FIGUEROA SUAREZ ROSA SOFIA</t>
  </si>
  <si>
    <t>41645982</t>
  </si>
  <si>
    <t>FIGUEROA REVILLA ERIKA ELVA</t>
  </si>
  <si>
    <t>29640569</t>
  </si>
  <si>
    <t>FIGUEROA PIEDRA CARLOS JEFFERSON</t>
  </si>
  <si>
    <t>71942926</t>
  </si>
  <si>
    <t>FIESTAS PATAZCA SIXTO ALBERTO</t>
  </si>
  <si>
    <t>42714449</t>
  </si>
  <si>
    <t>FIESTAS GIRON WILDER ALONSO</t>
  </si>
  <si>
    <t>44351376</t>
  </si>
  <si>
    <t>FIERRO PALACIOS JENNYFER</t>
  </si>
  <si>
    <t>40298288</t>
  </si>
  <si>
    <t>FERRER LUNA SILVIA ELENA</t>
  </si>
  <si>
    <t>08879208</t>
  </si>
  <si>
    <t>ABOGADO ESPECIALISTA EN DERECHO LABORAL CIVIL</t>
  </si>
  <si>
    <t>FERREL ARONE ADRIANA CHASKA</t>
  </si>
  <si>
    <t>41514211</t>
  </si>
  <si>
    <t>FERRE AGAPITO CARLOS JUNIOR</t>
  </si>
  <si>
    <t>46552656</t>
  </si>
  <si>
    <t>FERNANDEZ ZEA OMAR JESUS</t>
  </si>
  <si>
    <t>46636118</t>
  </si>
  <si>
    <t>FERNANDEZ VIZCARRA SANDRO</t>
  </si>
  <si>
    <t>40485503</t>
  </si>
  <si>
    <t>FERNANDEZ SUAREZ MARCO ANTONIO</t>
  </si>
  <si>
    <t>45957284</t>
  </si>
  <si>
    <t>FERNANDEZ RONDON LUZ MILENCA CCHAS'KA</t>
  </si>
  <si>
    <t>75972355</t>
  </si>
  <si>
    <t>FERNANDEZ RIVERA MILAGROS</t>
  </si>
  <si>
    <t>47325902</t>
  </si>
  <si>
    <t>FERNANDEZ PINILLOS LEYLA MERCEDES</t>
  </si>
  <si>
    <t>10145590</t>
  </si>
  <si>
    <t>FERNANDEZ PEÑA VICTOR ALFREDO</t>
  </si>
  <si>
    <t>40239488</t>
  </si>
  <si>
    <t>FERNANDEZ MALLQUI WILLIAM YANCARLOS</t>
  </si>
  <si>
    <t>48464185</t>
  </si>
  <si>
    <t>FERNANDEZ GONZALEZ CESAR MARTIN</t>
  </si>
  <si>
    <t>43430218</t>
  </si>
  <si>
    <t>FERNANDEZ FERNANDEZ CESAR AUGUSTO</t>
  </si>
  <si>
    <t>10534243</t>
  </si>
  <si>
    <t>GESTOR DE ORGANIZACIÓN</t>
  </si>
  <si>
    <t>FERNANDEZ CHAVEZ KATTY NORKA</t>
  </si>
  <si>
    <t>45830615</t>
  </si>
  <si>
    <t>FERNANDEZ CALIXTO BRAYAN DANIEL</t>
  </si>
  <si>
    <t>76802059</t>
  </si>
  <si>
    <t>FERNANDEZ CACHAY MILAGROS CYNTHIA</t>
  </si>
  <si>
    <t>45760851</t>
  </si>
  <si>
    <t>FERNANDEZ BARRAZA KATTERINE</t>
  </si>
  <si>
    <t>70436994</t>
  </si>
  <si>
    <t>FERNANDEZ AÑAZGO SISSY TERESA</t>
  </si>
  <si>
    <t>40960089</t>
  </si>
  <si>
    <t>PROFESIONAL ALTAMENTE ESPECIALIZADO</t>
  </si>
  <si>
    <t>FERNANDEZ ALCANTARA CHRISTIAN JONATHAN</t>
  </si>
  <si>
    <t>43051892</t>
  </si>
  <si>
    <t>FERIA VILELA CRISTHYAN DAVID</t>
  </si>
  <si>
    <t>45021596</t>
  </si>
  <si>
    <t>FERIA QUISPE GUSTAVO LINCOLT</t>
  </si>
  <si>
    <t>46079751</t>
  </si>
  <si>
    <t>FELIX QUISPE JUAN SAMUEL</t>
  </si>
  <si>
    <t>46850618</t>
  </si>
  <si>
    <t>VERIFICADOR INFORMÁTICO</t>
  </si>
  <si>
    <t>FELIX HUAMAN KARINA ROCIO</t>
  </si>
  <si>
    <t>40319785</t>
  </si>
  <si>
    <t>FEBRES ROJAS MARCO ANTONIO</t>
  </si>
  <si>
    <t>43426898</t>
  </si>
  <si>
    <t>FASANANDO GUERRERO MARLI SUSAN</t>
  </si>
  <si>
    <t>45744737</t>
  </si>
  <si>
    <t>FARROÑAY BLANCO JORDANY</t>
  </si>
  <si>
    <t>47927456</t>
  </si>
  <si>
    <t>FARROÑAN ORTEGA EDWARD GUSTAVO</t>
  </si>
  <si>
    <t>43374445</t>
  </si>
  <si>
    <t>FARRO CABRERA FIORELA ESNELINDA</t>
  </si>
  <si>
    <t>74314803</t>
  </si>
  <si>
    <t>FARJE YAIPEN JOHANNA DELIA</t>
  </si>
  <si>
    <t>43215567</t>
  </si>
  <si>
    <t>FARJE PALMA DANIEL ULISES</t>
  </si>
  <si>
    <t>09678473</t>
  </si>
  <si>
    <t>ANALISTA DEL REGISTRO DE BIENES FISCALIZADOS</t>
  </si>
  <si>
    <t>FARIAS CARRETERO CHRISTIAN GERMAN</t>
  </si>
  <si>
    <t>40030351</t>
  </si>
  <si>
    <t>FARFAN ROMAN KARINA</t>
  </si>
  <si>
    <t>40710349</t>
  </si>
  <si>
    <t>FARFAN JIMENEZ ALESSANDRA MARITZA</t>
  </si>
  <si>
    <t>47174093</t>
  </si>
  <si>
    <t>FALLA MADRID JORGE LUIS</t>
  </si>
  <si>
    <t>40054259</t>
  </si>
  <si>
    <t>PROFESIONAL EN GESTION DE SERVICIOS CONTRATADOS</t>
  </si>
  <si>
    <t>FAJARDO ALVAREZ PEDRO LUIS</t>
  </si>
  <si>
    <t>46714219</t>
  </si>
  <si>
    <t>FABIAN YUPANQUI JESUS MIGUEL</t>
  </si>
  <si>
    <t>42403809</t>
  </si>
  <si>
    <t>ESPECIALISTA EN GESTION DE LA INVERSION PUBLICA-ECONOMISTA O</t>
  </si>
  <si>
    <t>FABIAN FLORES JANETH ROCIO</t>
  </si>
  <si>
    <t>46100833</t>
  </si>
  <si>
    <t>FABIAN CORONEL STEPHANIE</t>
  </si>
  <si>
    <t>46347814</t>
  </si>
  <si>
    <t>FABIAN CORDOVA MARILYN KREIMER</t>
  </si>
  <si>
    <t>45780579</t>
  </si>
  <si>
    <t>FABIAN CAMPBELL ANA MARIA PAULA</t>
  </si>
  <si>
    <t>42922254</t>
  </si>
  <si>
    <t>FABIAN CALDERON JOAQUIN ROY</t>
  </si>
  <si>
    <t>70423041</t>
  </si>
  <si>
    <t>EYZAGUIRRE ACEVEDO JESUS CRISTHIAM</t>
  </si>
  <si>
    <t>70021187</t>
  </si>
  <si>
    <t>EVANGELISTA PALOMINO LUIS CHRISTIAN</t>
  </si>
  <si>
    <t>40663990</t>
  </si>
  <si>
    <t>EVANGELISTA GAMARRA MOISES</t>
  </si>
  <si>
    <t>10427465</t>
  </si>
  <si>
    <t>EVANGELISTA CARPIO YURI ANGEL</t>
  </si>
  <si>
    <t>18105532</t>
  </si>
  <si>
    <t>EUSEBIO REBAZA LUCERO STEFANY</t>
  </si>
  <si>
    <t>72659628</t>
  </si>
  <si>
    <t>ESTRELLA MONTEZA AMILCAR AGUSTIN</t>
  </si>
  <si>
    <t>16784895</t>
  </si>
  <si>
    <t>ESTRELLA GRADOS RODOLFO LUIS</t>
  </si>
  <si>
    <t>08141909</t>
  </si>
  <si>
    <t>ESTRADA VARGAS KARIN PAOLA</t>
  </si>
  <si>
    <t>41048170</t>
  </si>
  <si>
    <t>ESTRADA SAGUA FREDY LLIMER</t>
  </si>
  <si>
    <t>45880941</t>
  </si>
  <si>
    <t>ESTRADA ROMO EDER</t>
  </si>
  <si>
    <t>42778575</t>
  </si>
  <si>
    <t>ESTRADA PALACIOS MARVIN ANDRE</t>
  </si>
  <si>
    <t>70671615</t>
  </si>
  <si>
    <t>ESTRADA MORI CRISTHIAN ANTHONY</t>
  </si>
  <si>
    <t>44508872</t>
  </si>
  <si>
    <t>ESTRADA MIRANDA ZULY HAELL</t>
  </si>
  <si>
    <t>41862459</t>
  </si>
  <si>
    <t>ESTRADA CUETO MARIA ISABEL</t>
  </si>
  <si>
    <t>40296647</t>
  </si>
  <si>
    <t>ESTRADA CAYLLAHUA LUCERO NINETTE</t>
  </si>
  <si>
    <t>46621984</t>
  </si>
  <si>
    <t>ESTRADA CASTILLO SANTIAGO ALFONSO</t>
  </si>
  <si>
    <t>46583048</t>
  </si>
  <si>
    <t>ESTEVES VASQUEZ KRIS JOAN</t>
  </si>
  <si>
    <t>44198293</t>
  </si>
  <si>
    <t>ESTELA BUSTAMANTE MILAGROS GUISSELLA</t>
  </si>
  <si>
    <t>41074353</t>
  </si>
  <si>
    <t>ESTEBAN BARZOLA JANNET MAGALY</t>
  </si>
  <si>
    <t>41831361</t>
  </si>
  <si>
    <t>ESQUIVEL VALDIVIA JAIME JUAN</t>
  </si>
  <si>
    <t>09676557</t>
  </si>
  <si>
    <t>ESQUIVEL SERNA OSCAR MIRKO</t>
  </si>
  <si>
    <t>42980782</t>
  </si>
  <si>
    <t>ESQUIVEL MONTOYA DIEGO YEFRI</t>
  </si>
  <si>
    <t>46140389</t>
  </si>
  <si>
    <t>ESQUIVEL LICONA JULIO CESAR</t>
  </si>
  <si>
    <t>47965335</t>
  </si>
  <si>
    <t>ESQUIBEL VARGAS ROMULO</t>
  </si>
  <si>
    <t>42120712</t>
  </si>
  <si>
    <t>ESQUIA CARI ELIZABETH</t>
  </si>
  <si>
    <t>43941695</t>
  </si>
  <si>
    <t>ESPINOZA YURIVILCA YANCARLOS</t>
  </si>
  <si>
    <t>41580503</t>
  </si>
  <si>
    <t>ESPINOZA VIVAR ALEX EDWIN</t>
  </si>
  <si>
    <t>42175624</t>
  </si>
  <si>
    <t>ESPINOZA VILLALOBOS GREY MILAGRO</t>
  </si>
  <si>
    <t>70947038</t>
  </si>
  <si>
    <t>ESPINOZA VENTURA MILENEE KARLA</t>
  </si>
  <si>
    <t>46393757</t>
  </si>
  <si>
    <t>ESPINOZA VARILLAS EMILUZ NAYDA</t>
  </si>
  <si>
    <t>43712491</t>
  </si>
  <si>
    <t>ESPINOZA VALER CINTHIA MILAGROS</t>
  </si>
  <si>
    <t>43095428</t>
  </si>
  <si>
    <t>ESPINOZA VALDERRAMA SILVIA ESTEFANIA</t>
  </si>
  <si>
    <t>42214325</t>
  </si>
  <si>
    <t>VERIFICADOR DE RECAUDACIÓN</t>
  </si>
  <si>
    <t>ESPINOZA SANTANA EDWIN MARTIN</t>
  </si>
  <si>
    <t>76200805</t>
  </si>
  <si>
    <t>ESPINOZA PEÑARES DANIEL ERNESTO</t>
  </si>
  <si>
    <t>41473787</t>
  </si>
  <si>
    <t>GESTOR SENIOR DE PROYECTOS TI</t>
  </si>
  <si>
    <t>ESPINOZA OLAYA RAMIRO GASTON</t>
  </si>
  <si>
    <t>45563943</t>
  </si>
  <si>
    <t>ESPINOZA MONDALGO GEOVANY LIZ</t>
  </si>
  <si>
    <t>40888250</t>
  </si>
  <si>
    <t>ESPINOZA MAURICIO JOSE CARLOS</t>
  </si>
  <si>
    <t>42750162</t>
  </si>
  <si>
    <t>ESPINOZA MARIN EVELYN FIORELLA</t>
  </si>
  <si>
    <t>44350938</t>
  </si>
  <si>
    <t>ESPINOZA LLONTOP EDUARDO ANTONIO</t>
  </si>
  <si>
    <t>72312487</t>
  </si>
  <si>
    <t>ESPINOZA GIL ALVARO LUIS</t>
  </si>
  <si>
    <t>42874361</t>
  </si>
  <si>
    <t>ESPINOZA GARCIA PATRICIA PAMELA</t>
  </si>
  <si>
    <t>41353372</t>
  </si>
  <si>
    <t>ESPINOZA ESTRADA ALEX JESUS</t>
  </si>
  <si>
    <t>43105782</t>
  </si>
  <si>
    <t>ESPINOZA ESPINOZA MC COY RONALD</t>
  </si>
  <si>
    <t>41607357</t>
  </si>
  <si>
    <t>VERIFICADOR DE NOTIFICACION</t>
  </si>
  <si>
    <t>ESPINOZA DURAND GIANMARCO WALDIR</t>
  </si>
  <si>
    <t>74030726</t>
  </si>
  <si>
    <t>ESPINOZA COA ELVA MARINA</t>
  </si>
  <si>
    <t>46955570</t>
  </si>
  <si>
    <t>ESPINOZA CHAVEZ OSCAR HUGO</t>
  </si>
  <si>
    <t>42202539</t>
  </si>
  <si>
    <t>ESPINOZA CHAMORRO GISELLA MILAGROS</t>
  </si>
  <si>
    <t>40453387</t>
  </si>
  <si>
    <t>PROFESIONAL EN PLANIFICACIÓN, PROGRAMACIÓN Y CONTROL</t>
  </si>
  <si>
    <t>ESPINOZA BALLESTEROS MOISES</t>
  </si>
  <si>
    <t>43242345</t>
  </si>
  <si>
    <t>ESPINOZA ARBIETO PEDRO ALEXIS ANDRES</t>
  </si>
  <si>
    <t>44719036</t>
  </si>
  <si>
    <t>CIENCIA POLÍTICA</t>
  </si>
  <si>
    <t>ESPINOZA ALVAREZ OMAR VICENTE</t>
  </si>
  <si>
    <t>46166397</t>
  </si>
  <si>
    <t>ESPINOZA ACURIO ANAHI PAMELA</t>
  </si>
  <si>
    <t>72189200</t>
  </si>
  <si>
    <t>ESPINO HILARIO GRETEL FANNY</t>
  </si>
  <si>
    <t>70446683</t>
  </si>
  <si>
    <t>ESPINAL AQUINO LEE ANDERSON</t>
  </si>
  <si>
    <t>47342727</t>
  </si>
  <si>
    <t>ESPICHAN VARGAS CARLOS ALBERTO</t>
  </si>
  <si>
    <t>40384266</t>
  </si>
  <si>
    <t>ESPEZA GAVILAN SOLEDAD</t>
  </si>
  <si>
    <t>71498448</t>
  </si>
  <si>
    <t>ESCUDERO RAMIREZ ERICSSON</t>
  </si>
  <si>
    <t>45015626</t>
  </si>
  <si>
    <t>ESCUDERO FARRO MELAINE GRYSEL</t>
  </si>
  <si>
    <t>45831278</t>
  </si>
  <si>
    <t>ESCRIBA TINEO MARIO NILTON</t>
  </si>
  <si>
    <t>41531992</t>
  </si>
  <si>
    <t>ESCRIBA ATOCSA FRANCK HUMBERTO</t>
  </si>
  <si>
    <t>70523925</t>
  </si>
  <si>
    <t>ESCOBEDO PASTOR JOAN LUIS</t>
  </si>
  <si>
    <t>10532760</t>
  </si>
  <si>
    <t>ESPEC.JURIDICO EN PROCED.ADMINISTRATIVOS Y PROCESOS JUDICIAL</t>
  </si>
  <si>
    <t>ESCOBAR VELASQUEZ LEDERSON ANTHONY</t>
  </si>
  <si>
    <t>47125060</t>
  </si>
  <si>
    <t>ESCOBAR TIMANA JOSE MARCELINO</t>
  </si>
  <si>
    <t>03861831</t>
  </si>
  <si>
    <t>ESCOBAR ROMANI YESSER</t>
  </si>
  <si>
    <t>45450142</t>
  </si>
  <si>
    <t>ESCOBAR DIOS DARWIN JEAN PIERO</t>
  </si>
  <si>
    <t>47168764</t>
  </si>
  <si>
    <t>ESCOBAR BULNES MARIA YENI</t>
  </si>
  <si>
    <t>06795576</t>
  </si>
  <si>
    <t>ESCALERA VASQUEZ KATHERINE LIZBETH</t>
  </si>
  <si>
    <t>46532138</t>
  </si>
  <si>
    <t>ESCALANTE TITO ANGEL AUGUSTO</t>
  </si>
  <si>
    <t>46061905</t>
  </si>
  <si>
    <t>ESCALANTE PALOMINO MARITZA</t>
  </si>
  <si>
    <t>41934282</t>
  </si>
  <si>
    <t>ESCALANTE MARROQUIN JUDITH KAREN</t>
  </si>
  <si>
    <t>70239671</t>
  </si>
  <si>
    <t>ESCALANTE DIAZ ALEXIS RICARDO</t>
  </si>
  <si>
    <t>43627193</t>
  </si>
  <si>
    <t>ENRIQUEZ HINOJOSA LILY</t>
  </si>
  <si>
    <t>43480265</t>
  </si>
  <si>
    <t>ENCARNACION PICON LUCERO TATIANA</t>
  </si>
  <si>
    <t>73805024</t>
  </si>
  <si>
    <t>ENCALADA MARINO EVELYN PATRICIA</t>
  </si>
  <si>
    <t>47905356</t>
  </si>
  <si>
    <t>ELLIOTT PAREDES WALTER</t>
  </si>
  <si>
    <t>42658427</t>
  </si>
  <si>
    <t>ELIAS LUCANA HECTOR ALFREDO</t>
  </si>
  <si>
    <t>43417488</t>
  </si>
  <si>
    <t>ELIAS CAROL IGNACIO JAVIER</t>
  </si>
  <si>
    <t>09541768</t>
  </si>
  <si>
    <t>ESPECIALISTA JURIDICO EN ASUNTOS LABORALES Y CIVILES</t>
  </si>
  <si>
    <t>ELGUERA CHIPANA EVERTH</t>
  </si>
  <si>
    <t>41771155</t>
  </si>
  <si>
    <t>ELERA FRIAS DARLY</t>
  </si>
  <si>
    <t>42848460</t>
  </si>
  <si>
    <t>EGUSQUIZA CORONADO JOSNELYS GRACIEL</t>
  </si>
  <si>
    <t>70281421</t>
  </si>
  <si>
    <t>EGOAVIL AGUILAR JUAN CARLOS</t>
  </si>
  <si>
    <t>09637873</t>
  </si>
  <si>
    <t>ECHEVARRIA ZEVALLOS JERSON ALBERTH</t>
  </si>
  <si>
    <t>42822064</t>
  </si>
  <si>
    <t>ECHEVARRIA ANDIA GIULIANA PATRICIA</t>
  </si>
  <si>
    <t>41394959</t>
  </si>
  <si>
    <t>ECHEGARAY MUÑIZ JOHN EDER</t>
  </si>
  <si>
    <t>44008935</t>
  </si>
  <si>
    <t>ECHACCAYA SUAREZ YOVANA</t>
  </si>
  <si>
    <t>44051851</t>
  </si>
  <si>
    <t>DURAND VELASQUEZ DAVID ARNALDO</t>
  </si>
  <si>
    <t>40692865</t>
  </si>
  <si>
    <t>DURAND PAREDES FIORELA</t>
  </si>
  <si>
    <t>48465592</t>
  </si>
  <si>
    <t>DURAND CORTEZ SABY ANGELICA</t>
  </si>
  <si>
    <t>45911728</t>
  </si>
  <si>
    <t>DURAND CORNEJO JOSE GIANMARCO</t>
  </si>
  <si>
    <t>48559706</t>
  </si>
  <si>
    <t>DURAN CHOQQUENAIRA RONALD JONATHAN</t>
  </si>
  <si>
    <t>70186104</t>
  </si>
  <si>
    <t>DURAN CHERO CESAR WILLIAN</t>
  </si>
  <si>
    <t>42257086</t>
  </si>
  <si>
    <t>DUQUE VILCHEZ KARINA MARISET</t>
  </si>
  <si>
    <t>45404293</t>
  </si>
  <si>
    <t>D'UNIAN LARA DANIEL MOISES</t>
  </si>
  <si>
    <t>10862210</t>
  </si>
  <si>
    <t>DUEÑAS RAMIREZ JOSELLIN IVETT</t>
  </si>
  <si>
    <t>47268225</t>
  </si>
  <si>
    <t>DUEÑAS NUÑEZ MONICA GIOVANNA</t>
  </si>
  <si>
    <t>42027222</t>
  </si>
  <si>
    <t>DUCTRAM SANCHEZ JHONATTAN STEVEN</t>
  </si>
  <si>
    <t>70505767</t>
  </si>
  <si>
    <t>DONGO ROMAN DIEGO VICTOR</t>
  </si>
  <si>
    <t>41876801</t>
  </si>
  <si>
    <t>DONAYRE PEZO ELVIS JOEL</t>
  </si>
  <si>
    <t>72816731</t>
  </si>
  <si>
    <t>DONAYRE ITURRIZAGA JOSE ALONSO</t>
  </si>
  <si>
    <t>40621080</t>
  </si>
  <si>
    <t>DONAYRE AVALOS SERGIO EULOGIO</t>
  </si>
  <si>
    <t>21570374</t>
  </si>
  <si>
    <t>DOMINGUEZ PALOMINO LUIS ALBERTO</t>
  </si>
  <si>
    <t>42156122</t>
  </si>
  <si>
    <t>INGENIERÍA EN GESTIÓN EMPRESARIAL</t>
  </si>
  <si>
    <t>DOMINGUEZ HUAPAYA PIERINA GRECIA</t>
  </si>
  <si>
    <t>72105555</t>
  </si>
  <si>
    <t>DOMINGUEZ DE LA CRUZ DAVID ALBERTO</t>
  </si>
  <si>
    <t>47345550</t>
  </si>
  <si>
    <t>DOMINGUEZ ASTO GUSTAVO YHUMAR</t>
  </si>
  <si>
    <t>70099219</t>
  </si>
  <si>
    <t>DOMINGUEZ ASPARRIN LESLYE VERONICA</t>
  </si>
  <si>
    <t>42866556</t>
  </si>
  <si>
    <t>DOMINGUEZ ALVAREZ CECILIA IVONNE</t>
  </si>
  <si>
    <t>32973932</t>
  </si>
  <si>
    <t>DOMEN CHACHAPOYAS JUAN KENNICHI</t>
  </si>
  <si>
    <t>48395840</t>
  </si>
  <si>
    <t>DIPAS NAUPAY JENNY</t>
  </si>
  <si>
    <t>46580755</t>
  </si>
  <si>
    <t>DIOSES VALDIVIEZO NANCY ISABEL</t>
  </si>
  <si>
    <t>45093625</t>
  </si>
  <si>
    <t>DIOS VINCES ROBERTO CARLOS</t>
  </si>
  <si>
    <t>70319769</t>
  </si>
  <si>
    <t>DIOS MURGUIA AYRTON RENE</t>
  </si>
  <si>
    <t>46573267</t>
  </si>
  <si>
    <t>DIAZ VILLON DANTE SEGUNDO</t>
  </si>
  <si>
    <t>41389090</t>
  </si>
  <si>
    <t>DIAZ VEJARANO CHRISTIAN ALBERTO</t>
  </si>
  <si>
    <t>41938594</t>
  </si>
  <si>
    <t>DIAZ VASQUEZ MARIA DEL CARMEN</t>
  </si>
  <si>
    <t>45214145</t>
  </si>
  <si>
    <t>DIAZ VASQUEZ DIANA VANESSA</t>
  </si>
  <si>
    <t>42139268</t>
  </si>
  <si>
    <t>DIAZ TACO EFRAIN</t>
  </si>
  <si>
    <t>29710910</t>
  </si>
  <si>
    <t>DIAZ SUCAPUCA JOSE MICHAEL</t>
  </si>
  <si>
    <t>46354824</t>
  </si>
  <si>
    <t>DIAZ SOTO ALVARO FRANCISCO</t>
  </si>
  <si>
    <t>41340118</t>
  </si>
  <si>
    <t>DIAZ SILVA ANA MARIA</t>
  </si>
  <si>
    <t>43695275</t>
  </si>
  <si>
    <t>DIAZ SIESQUEN ELSA ELISA</t>
  </si>
  <si>
    <t>72797840</t>
  </si>
  <si>
    <t>DIAZ RUEDAS ENRIQUE JUNIOR</t>
  </si>
  <si>
    <t>71500080</t>
  </si>
  <si>
    <t>DIAZ ROMERO OSCAR ALBERTO</t>
  </si>
  <si>
    <t>42846306</t>
  </si>
  <si>
    <t>DIAZ RODRIGUEZ MARIA ALEJANDRA</t>
  </si>
  <si>
    <t>40439402</t>
  </si>
  <si>
    <t>DIAZ RODAS GEORGE ANTHONY</t>
  </si>
  <si>
    <t>46943353</t>
  </si>
  <si>
    <t>DIAZ REYES PATRICIA</t>
  </si>
  <si>
    <t>29730245</t>
  </si>
  <si>
    <t>DIAZ ORREGO ELIANA PAMELA</t>
  </si>
  <si>
    <t>46183160</t>
  </si>
  <si>
    <t>DIAZ OLACUA NELSON DAVID</t>
  </si>
  <si>
    <t>71653766</t>
  </si>
  <si>
    <t>DIAZ MATOS SILVIA LORENA</t>
  </si>
  <si>
    <t>47428790</t>
  </si>
  <si>
    <t>DIAZ JORGE MARIA DEL PILAR</t>
  </si>
  <si>
    <t>41566202</t>
  </si>
  <si>
    <t>DIAZ JARA LUIS ALBERTO</t>
  </si>
  <si>
    <t>42767323</t>
  </si>
  <si>
    <t>DIAZ GUEVARA WILMER ORLANDO</t>
  </si>
  <si>
    <t>42463056</t>
  </si>
  <si>
    <t>DIAZ FLORES RAUL JHEFFERSON</t>
  </si>
  <si>
    <t>40235000</t>
  </si>
  <si>
    <t>DIAZ CHOQUEHUANCA GIULIANA DE JESUS</t>
  </si>
  <si>
    <t>46287218</t>
  </si>
  <si>
    <t>ASISTENTE ADMINISTRATIVO DE TI</t>
  </si>
  <si>
    <t>DIAZ BARDALES WILLIANS ANDRES</t>
  </si>
  <si>
    <t>44735792</t>
  </si>
  <si>
    <t>DIAZ BARBARAN HUGO SEBASTIAN</t>
  </si>
  <si>
    <t>00124742</t>
  </si>
  <si>
    <t>DIAZ ARTEAGA EMERSON EDUARDO</t>
  </si>
  <si>
    <t>70387027</t>
  </si>
  <si>
    <t>DIAZ ARISMENDI REINALDO</t>
  </si>
  <si>
    <t>07395784</t>
  </si>
  <si>
    <t>DIAZ ARIAS MERLY MABEL</t>
  </si>
  <si>
    <t>44588574</t>
  </si>
  <si>
    <t>DIAZ AREVALO HIRAM ABI</t>
  </si>
  <si>
    <t>44855024</t>
  </si>
  <si>
    <t>DIAZ ALCANTARA ELSY FABIOLA</t>
  </si>
  <si>
    <t>18021228</t>
  </si>
  <si>
    <t>DEZA VILLEGAS EDWARD ALBERT</t>
  </si>
  <si>
    <t>42732588</t>
  </si>
  <si>
    <t>EXPERTO EN GESTION NORMATIVA</t>
  </si>
  <si>
    <t>DEXTRE ALARCON BENIGNO EMIL</t>
  </si>
  <si>
    <t>25858156</t>
  </si>
  <si>
    <t>DESTEFANO MOLERO JAVIER ADOLFO</t>
  </si>
  <si>
    <t>41129092</t>
  </si>
  <si>
    <t>INGENIERO CIVIL - PARA PROYECTOS</t>
  </si>
  <si>
    <t>CIENCIAS DE LA ADMINISTRACIÓN</t>
  </si>
  <si>
    <t>DEPAZ DEPAZ FERNANDO</t>
  </si>
  <si>
    <t>41728000</t>
  </si>
  <si>
    <t>DELZO SIERRA ROCIO FLORINDA</t>
  </si>
  <si>
    <t>46481451</t>
  </si>
  <si>
    <t>DELGADO SALDAÑA MANUEL ENRIQUE</t>
  </si>
  <si>
    <t>45223397</t>
  </si>
  <si>
    <t>DELGADO SALAZAR JONY</t>
  </si>
  <si>
    <t>45660606</t>
  </si>
  <si>
    <t>DELGADO QUISPE DANI ALBIN</t>
  </si>
  <si>
    <t>41609856</t>
  </si>
  <si>
    <t>DELGADO QUIJANDRIA PIERRE ALBERTO</t>
  </si>
  <si>
    <t>45575229</t>
  </si>
  <si>
    <t>DELGADO PALZA ROSSANA GABRIELA</t>
  </si>
  <si>
    <t>45608830</t>
  </si>
  <si>
    <t>DELGADO OLIVERA HUGO</t>
  </si>
  <si>
    <t>23856687</t>
  </si>
  <si>
    <t>PROFESIONAL DE OPERACIÓNES EN LA SEGURIDAD SOCIAL</t>
  </si>
  <si>
    <t>DELGADO MANSILLA YULEMI ESTHER</t>
  </si>
  <si>
    <t>43646048</t>
  </si>
  <si>
    <t>DELGADO LAZO MILAGROS ANDREA</t>
  </si>
  <si>
    <t>45627123</t>
  </si>
  <si>
    <t>DELGADO GUEVARA NADIA RUTH</t>
  </si>
  <si>
    <t>46045192</t>
  </si>
  <si>
    <t>DELGADO FLORES JUAN CALEB</t>
  </si>
  <si>
    <t>47491238</t>
  </si>
  <si>
    <t>DELGADO FLORES FELIX ENRIQUE</t>
  </si>
  <si>
    <t>44754351</t>
  </si>
  <si>
    <t>DELGADO DEL AGUILA MIGUEL ANGEL</t>
  </si>
  <si>
    <t>10180106</t>
  </si>
  <si>
    <t>DELGADO CHAIÑA PEDRO ROLANDO</t>
  </si>
  <si>
    <t>80278875</t>
  </si>
  <si>
    <t>DELGADO BUSTAMANTE NICIDA ROXANA</t>
  </si>
  <si>
    <t>70235420</t>
  </si>
  <si>
    <t>INGENIERÍA ELÉCTRICA</t>
  </si>
  <si>
    <t>DELGADO BORJA JUAN PABLO</t>
  </si>
  <si>
    <t>40686412</t>
  </si>
  <si>
    <t>ESPECIALISTA SENIOR - ELECTRICISTA</t>
  </si>
  <si>
    <t>DELGADO APARICIO LAURA HELENA</t>
  </si>
  <si>
    <t>42426865</t>
  </si>
  <si>
    <t>DELGADILLO NIMA JUAN CARLOS</t>
  </si>
  <si>
    <t>45586746</t>
  </si>
  <si>
    <t>DEL RIO RAMOS DANIEL ALCIDES</t>
  </si>
  <si>
    <t>09916069</t>
  </si>
  <si>
    <t>DEL RIO CARDENAS PATRICIA GRISELDA</t>
  </si>
  <si>
    <t>09802839</t>
  </si>
  <si>
    <t>DEL MORAL GONZALES ALAIN OMAR</t>
  </si>
  <si>
    <t>43217273</t>
  </si>
  <si>
    <t>DEL CASTILLO DEBERNARDI MILUSKHA RAQUEL</t>
  </si>
  <si>
    <t>44580235</t>
  </si>
  <si>
    <t>GESTOR DE CULTURA TRIBUTARIA Y ADUANERA</t>
  </si>
  <si>
    <t>DEL CARPIO CONDE MANUEL ROBERTO</t>
  </si>
  <si>
    <t>46019553</t>
  </si>
  <si>
    <t>DEL CARPIO BELLIDO GONZALES STEFANI LISSET</t>
  </si>
  <si>
    <t>42907088</t>
  </si>
  <si>
    <t>DEL CARMEN HERNANDEZ DANIELA CELESTE</t>
  </si>
  <si>
    <t>46077860</t>
  </si>
  <si>
    <t>DEL AGUILA TERRY VICTOR MANUEL</t>
  </si>
  <si>
    <t>45370318</t>
  </si>
  <si>
    <t>DEL AGUILA CARDENAS ROLF</t>
  </si>
  <si>
    <t>40510019</t>
  </si>
  <si>
    <t>DECENAS CARDENAS LUIS BENITO</t>
  </si>
  <si>
    <t>42002948</t>
  </si>
  <si>
    <t>DE TOMAS GUEVARA PEDRO HUBERT</t>
  </si>
  <si>
    <t>45870945</t>
  </si>
  <si>
    <t>DE LAMA ADRIANZEN MARITA ELIZABETH</t>
  </si>
  <si>
    <t>03689877</t>
  </si>
  <si>
    <t>DE LA VEGA VENTO MANUEL GARCILAZO</t>
  </si>
  <si>
    <t>40438651</t>
  </si>
  <si>
    <t>DE LA MATTA HUAMAN MESIAS</t>
  </si>
  <si>
    <t>46978101</t>
  </si>
  <si>
    <t>DE LA CRUZ VALVERDE LADY DIANA</t>
  </si>
  <si>
    <t>41575884</t>
  </si>
  <si>
    <t>DE LA CRUZ TUESTA SUSAN</t>
  </si>
  <si>
    <t>44280477</t>
  </si>
  <si>
    <t>DE LA CRUZ SANCHO ARTURO JAVIER</t>
  </si>
  <si>
    <t>42061694</t>
  </si>
  <si>
    <t>DE LA CRUZ SANABRIA ELVIS ROBERT</t>
  </si>
  <si>
    <t>10727137</t>
  </si>
  <si>
    <t>DE LA CRUZ RUBIANES EDITH VANESSA</t>
  </si>
  <si>
    <t>42152839</t>
  </si>
  <si>
    <t>ANALISTA EN GESTION Y SEGUIMIENTO DE INDICADORES DE LOS PROC</t>
  </si>
  <si>
    <t>DE LA CRUZ ROJAS GABRIELA MILAGROS</t>
  </si>
  <si>
    <t>47411538</t>
  </si>
  <si>
    <t>DE LA CRUZ RAMOS YESSICA</t>
  </si>
  <si>
    <t>44500055</t>
  </si>
  <si>
    <t>DE LA CRUZ PEREZ JESSY DINA</t>
  </si>
  <si>
    <t>10251266</t>
  </si>
  <si>
    <t>DE LA CRUZ MARTINEZ LUIS ALBERTO</t>
  </si>
  <si>
    <t>43440094</t>
  </si>
  <si>
    <t>ESPECIALISTA SENIOR - INSTALACIONES SANITARIAS</t>
  </si>
  <si>
    <t>DE LA CRUZ MANERO RUBEN ARNULFO</t>
  </si>
  <si>
    <t>70781510</t>
  </si>
  <si>
    <t>DE LA CRUZ LAZARO CARLOS ALBERTO</t>
  </si>
  <si>
    <t>41709598</t>
  </si>
  <si>
    <t>CIENCIAS ECONÓMICAS, ADMINISTRATIVAS Y CONTABLES</t>
  </si>
  <si>
    <t>DE LA CRUZ ESPINO JAQUELIN</t>
  </si>
  <si>
    <t>70055932</t>
  </si>
  <si>
    <t>DE LA CRUZ CHUQUILLANQUI DIANA</t>
  </si>
  <si>
    <t>71982434</t>
  </si>
  <si>
    <t>DE LA CRUZ CARDENAS LESLIE ESTEFANY</t>
  </si>
  <si>
    <t>44162557</t>
  </si>
  <si>
    <t>DE LA CRUZ BRICEÑO OMAR MARCOS</t>
  </si>
  <si>
    <t>45282253</t>
  </si>
  <si>
    <t>DE LA CRUZ ALBUJAR MARIANELA REGINA</t>
  </si>
  <si>
    <t>32408374</t>
  </si>
  <si>
    <t>DE LA CRUZ AGÜERO JOSE LUIS</t>
  </si>
  <si>
    <t>46439546</t>
  </si>
  <si>
    <t>DE LA CRUZ ACEVEDO WILDER</t>
  </si>
  <si>
    <t>42078433</t>
  </si>
  <si>
    <t>DE LA BARRA LOPEZ ARTURO ANGEL</t>
  </si>
  <si>
    <t>43641810</t>
  </si>
  <si>
    <t>DAZA MORALES CAYO NEMIAS</t>
  </si>
  <si>
    <t>71340397</t>
  </si>
  <si>
    <t>DAWSON TORRES LUIS ORLANDO</t>
  </si>
  <si>
    <t>06981885</t>
  </si>
  <si>
    <t>OFICIALES BOMBERO</t>
  </si>
  <si>
    <t>DAVILA SANCHEZ ALEXANDER</t>
  </si>
  <si>
    <t>45160426</t>
  </si>
  <si>
    <t>DAVILA SALAZAR MIRIAM JUDITH</t>
  </si>
  <si>
    <t>46613957</t>
  </si>
  <si>
    <t>DAVILA ROJAS RAQUEL MERCEDES</t>
  </si>
  <si>
    <t>42726905</t>
  </si>
  <si>
    <t>RESPONSABLE DE ASESORIA LEGAL</t>
  </si>
  <si>
    <t>DAVILA RIOS GUILLERMO FELIPE</t>
  </si>
  <si>
    <t>47454590</t>
  </si>
  <si>
    <t>DAVILA PAUCAR LENIN LEVID</t>
  </si>
  <si>
    <t>44488143</t>
  </si>
  <si>
    <t>DAVILA OLORTEGUI TEODOLINDA FILOMENA</t>
  </si>
  <si>
    <t>10291567</t>
  </si>
  <si>
    <t>ESPECIALISTA EN DESARROLLO DE PROTOCOLOS</t>
  </si>
  <si>
    <t>DAVILA NUÑEZ CARLA GIOVANNA</t>
  </si>
  <si>
    <t>40709613</t>
  </si>
  <si>
    <t>ESPECIALISTA JURIDICO EN PROCESOS CIVILES</t>
  </si>
  <si>
    <t>DAVILA GONZALES KATYA DIANA</t>
  </si>
  <si>
    <t>45115113</t>
  </si>
  <si>
    <t>DAVILA CALMET CRISTIAN ARNOLD</t>
  </si>
  <si>
    <t>47032999</t>
  </si>
  <si>
    <t>DAVILA BRIONES FIORELA DANESSA</t>
  </si>
  <si>
    <t>44737063</t>
  </si>
  <si>
    <t>DANZ BERRIO SAULO</t>
  </si>
  <si>
    <t>42635729</t>
  </si>
  <si>
    <t>DALGUERRE TAFUR ZADY MEICY</t>
  </si>
  <si>
    <t>71468218</t>
  </si>
  <si>
    <t>CUYO PUCHO ABRAHAN JHON</t>
  </si>
  <si>
    <t>43471255</t>
  </si>
  <si>
    <t>MECÁNICA DE PRODUCCIÓN</t>
  </si>
  <si>
    <t>CUYATE CARRIZALES JOHNNY DANIEL</t>
  </si>
  <si>
    <t>44721880</t>
  </si>
  <si>
    <t>CUTIPA SONCCO JESUS MANUEL</t>
  </si>
  <si>
    <t>47481599</t>
  </si>
  <si>
    <t>CUTIPA GUTIERREZ RICHARD WILLIAM</t>
  </si>
  <si>
    <t>42671365</t>
  </si>
  <si>
    <t>CUTIPA GUTIERREZ LUZ MERY</t>
  </si>
  <si>
    <t>46071419</t>
  </si>
  <si>
    <t>CUTIPA GAMARRA MIGUEL ANGEL</t>
  </si>
  <si>
    <t>09858319</t>
  </si>
  <si>
    <t>CUTIPA APAZA LIZBET JENNY</t>
  </si>
  <si>
    <t>46114089</t>
  </si>
  <si>
    <t>CUTI PÉREZ MARIO ALEJANDRO</t>
  </si>
  <si>
    <t>48664322</t>
  </si>
  <si>
    <t>CUSTODIO ROSALES JUAN CARLOS</t>
  </si>
  <si>
    <t>71585000</t>
  </si>
  <si>
    <t>CUSTODIO NIÑO ROCIO DEL PILAR</t>
  </si>
  <si>
    <t>42062389</t>
  </si>
  <si>
    <t>CUSTODIO EFFIO JORGE LUIS</t>
  </si>
  <si>
    <t>16749096</t>
  </si>
  <si>
    <t>CUSMA ROJAS JORGE ARLEN</t>
  </si>
  <si>
    <t>41897628</t>
  </si>
  <si>
    <t>CUSILAYME MOLINA ANNIE CINDY</t>
  </si>
  <si>
    <t>46164893</t>
  </si>
  <si>
    <t>CUSI RUELAS KATIA ERIKA</t>
  </si>
  <si>
    <t>45988974</t>
  </si>
  <si>
    <t>CUSI AQUISE RONALD JOSEPH</t>
  </si>
  <si>
    <t>44780883</t>
  </si>
  <si>
    <t>CUSI ALVAREZ JOHN DANY</t>
  </si>
  <si>
    <t>43291651</t>
  </si>
  <si>
    <t>CUSACANI CUTIPA MELISA</t>
  </si>
  <si>
    <t>44511624</t>
  </si>
  <si>
    <t>CURITIMA SINARAHUA LINO FRANCIS</t>
  </si>
  <si>
    <t>70467327</t>
  </si>
  <si>
    <t>CURICHAHUA BARRIOS YERSON CENOBIO</t>
  </si>
  <si>
    <t>76058382</t>
  </si>
  <si>
    <t>CURI URBINA ALBERT YOJANES</t>
  </si>
  <si>
    <t>72566147</t>
  </si>
  <si>
    <t>CURI CUSIHUAMAN CATHERINE MARIA</t>
  </si>
  <si>
    <t>45888521</t>
  </si>
  <si>
    <t>CURASI LOAIZA DIEGO ARTURO</t>
  </si>
  <si>
    <t>47569481</t>
  </si>
  <si>
    <t>CUMPA APOLINO CANDY GREGORIA</t>
  </si>
  <si>
    <t>45051261</t>
  </si>
  <si>
    <t>CULANTRES SANTOS ANA KAROLINA</t>
  </si>
  <si>
    <t>73877082</t>
  </si>
  <si>
    <t>CUICHAP TUESTA HARLEY</t>
  </si>
  <si>
    <t>42335710</t>
  </si>
  <si>
    <t>CUEVA RAMOS DANIEL FELIX</t>
  </si>
  <si>
    <t>46559246</t>
  </si>
  <si>
    <t>CUEVA QUIROGA YESENIA DANYTZA</t>
  </si>
  <si>
    <t>40447322</t>
  </si>
  <si>
    <t>CUEVA MELENDEZ JEIMY NATHALY</t>
  </si>
  <si>
    <t>42596410</t>
  </si>
  <si>
    <t>CUEVA GASTAÑADUI MIGUEL ANGEL</t>
  </si>
  <si>
    <t>18213133</t>
  </si>
  <si>
    <t>CUEVA FARRO CARLOS JEAMPIERRE</t>
  </si>
  <si>
    <t>42391326</t>
  </si>
  <si>
    <t>CUEVA FALLA JHORDY JOHAM ALINDOR</t>
  </si>
  <si>
    <t>73097786</t>
  </si>
  <si>
    <t>CUEVA CHAPOÑAN NOHELY PAOLA</t>
  </si>
  <si>
    <t>46449902</t>
  </si>
  <si>
    <t>CUETO RODRIGUEZ KIHARA ALEJANDRA</t>
  </si>
  <si>
    <t>71477173</t>
  </si>
  <si>
    <t>INGENIERÍA ZOOTECNISTA</t>
  </si>
  <si>
    <t>CUENCA RODRIGUEZ VERONICA</t>
  </si>
  <si>
    <t>26721184</t>
  </si>
  <si>
    <t>CUENCA RAMIREZ CESAR ANTONIO</t>
  </si>
  <si>
    <t>45916643</t>
  </si>
  <si>
    <t>CUCHO PAREJA LICET RAQUEL</t>
  </si>
  <si>
    <t>46582476</t>
  </si>
  <si>
    <t>CUBOS SIFUENTES EDEN</t>
  </si>
  <si>
    <t>43720521</t>
  </si>
  <si>
    <t>CUBAS SALAZAR CARLOS ORLANDO</t>
  </si>
  <si>
    <t>26702950</t>
  </si>
  <si>
    <t>CUBAS NUÑEZ MARITZA</t>
  </si>
  <si>
    <t>70080285</t>
  </si>
  <si>
    <t>CUBAS HERNANDEZ EDISON</t>
  </si>
  <si>
    <t>46632609</t>
  </si>
  <si>
    <t>CUBA ZAFRA WILSER HUGO</t>
  </si>
  <si>
    <t>43147542</t>
  </si>
  <si>
    <t>CUBA MEDINA ULISES</t>
  </si>
  <si>
    <t>73803457</t>
  </si>
  <si>
    <t>CUBA FERNANDEZ RAPHAEL RAUL</t>
  </si>
  <si>
    <t>70098972</t>
  </si>
  <si>
    <t>CUBA CONDORI LINO HARVEY</t>
  </si>
  <si>
    <t>70939541</t>
  </si>
  <si>
    <t>CUARESMA LLAMOCCA RUTH</t>
  </si>
  <si>
    <t>10364164</t>
  </si>
  <si>
    <t>CUADROS OCHOA SANDRA ELBA</t>
  </si>
  <si>
    <t>08257557</t>
  </si>
  <si>
    <t>CUADROS HIDALGO CHRISTOPHER ANTHONY</t>
  </si>
  <si>
    <t>44643533</t>
  </si>
  <si>
    <t>CUADROS ANTONIO GABRIELA</t>
  </si>
  <si>
    <t>72552240</t>
  </si>
  <si>
    <t>CRUZADO PAREDES CLAUDIO SERAPIO</t>
  </si>
  <si>
    <t>07575017</t>
  </si>
  <si>
    <t>ANALISTA DE SISTEMAS SOLUCIONES CLIENTE SERVIDOR</t>
  </si>
  <si>
    <t>CRUZADO MEZARINA MILAGROS LISSET</t>
  </si>
  <si>
    <t>47002322</t>
  </si>
  <si>
    <t>CRUZADO CRISOLOGO JULIO ANTONIO</t>
  </si>
  <si>
    <t>74653830</t>
  </si>
  <si>
    <t>CRUZ SARANGO JUAN JOSE</t>
  </si>
  <si>
    <t>02879892</t>
  </si>
  <si>
    <t>CRUZ RODRIGUEZ ANTHONY JOSMELL</t>
  </si>
  <si>
    <t>46576825</t>
  </si>
  <si>
    <t>CRUZ POMA JOSE MANUEL</t>
  </si>
  <si>
    <t>48081025</t>
  </si>
  <si>
    <t>CRUZ PEREZ FRANK ALEX</t>
  </si>
  <si>
    <t>45420992</t>
  </si>
  <si>
    <t>CRUZ LOPEZ RUBI</t>
  </si>
  <si>
    <t>40573331</t>
  </si>
  <si>
    <t>CRUZ HUAMAN ELIZABETH PILAR</t>
  </si>
  <si>
    <t>42730680</t>
  </si>
  <si>
    <t>CRUZ GALLEGOS CARLOS EDUARDO</t>
  </si>
  <si>
    <t>70041166</t>
  </si>
  <si>
    <t>CRUZ FELIX PATRICIA JESSICA</t>
  </si>
  <si>
    <t>48696253</t>
  </si>
  <si>
    <t>CRUZ CUETO JOAN MANUEL</t>
  </si>
  <si>
    <t>40772505</t>
  </si>
  <si>
    <t>CRUZ CORTES ANA CAROLINA</t>
  </si>
  <si>
    <t>72288956</t>
  </si>
  <si>
    <t>CRUZ CHUQUICAHUA CLEIBER</t>
  </si>
  <si>
    <t>41117245</t>
  </si>
  <si>
    <t>CRUZ CHAVARRIA SUSANA MARIBEL</t>
  </si>
  <si>
    <t>43264356</t>
  </si>
  <si>
    <t>CRUZ BEJAR JACQUELINE ROSA</t>
  </si>
  <si>
    <t>42729119</t>
  </si>
  <si>
    <t>CROSBY TUEROS STELLA</t>
  </si>
  <si>
    <t>74689995</t>
  </si>
  <si>
    <t>CRISTOBAL TAFUR PAMELA</t>
  </si>
  <si>
    <t>47625600</t>
  </si>
  <si>
    <t>CRISTOBAL QUISPE AYMEE MELISSA</t>
  </si>
  <si>
    <t>72674846</t>
  </si>
  <si>
    <t>CRISPIN MIRANDA JULIO CESAR</t>
  </si>
  <si>
    <t>48100020</t>
  </si>
  <si>
    <t>CRISOSTOMO GONZALES JUAN LUIS</t>
  </si>
  <si>
    <t>74025067</t>
  </si>
  <si>
    <t>CRISOLO BERROSPI JHON PETER</t>
  </si>
  <si>
    <t>70135309</t>
  </si>
  <si>
    <t>CRESPULO ORTEGA ROOSVELTH MARCO</t>
  </si>
  <si>
    <t>43121673</t>
  </si>
  <si>
    <t>CRESPO MONTOYA VALERIA ESTEFANIA</t>
  </si>
  <si>
    <t>76639395</t>
  </si>
  <si>
    <t>COTRINA MAGAN SILVIA DEL PILAR</t>
  </si>
  <si>
    <t>09538810</t>
  </si>
  <si>
    <t>ANALISTA.ADMIN.PARA MONITOREO Y SEGUIM.DE REQUERIM. DE BIENE</t>
  </si>
  <si>
    <t>COTRINA CASTAÑEDA ANDRES ANTONIO</t>
  </si>
  <si>
    <t>10532507</t>
  </si>
  <si>
    <t>COTERA FLORES CHRISTIAN DAVID</t>
  </si>
  <si>
    <t>44769103</t>
  </si>
  <si>
    <t>COSTILLA PUMA RICARDO</t>
  </si>
  <si>
    <t>40858603</t>
  </si>
  <si>
    <t>COSTILLA OROZCO NIDIA NATHALI</t>
  </si>
  <si>
    <t>42984628</t>
  </si>
  <si>
    <t>COSTALES VELASQUEZ MARISELA JAKELIN</t>
  </si>
  <si>
    <t>45006540</t>
  </si>
  <si>
    <t>COSME COAYLA ARTURO ROYSI</t>
  </si>
  <si>
    <t>04437204</t>
  </si>
  <si>
    <t>COSAR CHONATE CRISTYN PAOLA</t>
  </si>
  <si>
    <t>47116845</t>
  </si>
  <si>
    <t>CORZO ROJAS CESAR LUIS</t>
  </si>
  <si>
    <t>41539387</t>
  </si>
  <si>
    <t>PROFESIONAL EN COMUNICACIÓN, DISEÑO GRÁFICO Y MEDIOS AUDIOVI</t>
  </si>
  <si>
    <t>CORTIJO MENDOZA MARCOS DANIEL</t>
  </si>
  <si>
    <t>45285990</t>
  </si>
  <si>
    <t>CORTEZ ZARATE JOSE FRANCISCO</t>
  </si>
  <si>
    <t>04828128</t>
  </si>
  <si>
    <t>CORTEZ VEGA CELSO RAUL</t>
  </si>
  <si>
    <t>32988066</t>
  </si>
  <si>
    <t>CORTEZ SIPION JERSON PEDRO</t>
  </si>
  <si>
    <t>41700408</t>
  </si>
  <si>
    <t>MÉDICO VETERINARIO ZOTECNISTA</t>
  </si>
  <si>
    <t>CORTEZ RUIZ MANUEL ALEXIS GIANCARLO</t>
  </si>
  <si>
    <t>40049027</t>
  </si>
  <si>
    <t>CORTEZ ROCHABRUN JUAN MARIO</t>
  </si>
  <si>
    <t>40732934</t>
  </si>
  <si>
    <t>CORTEZ OROPEZA CARLOS JHURANDY</t>
  </si>
  <si>
    <t>47601418</t>
  </si>
  <si>
    <t>CIENCIAS EN INGENIERÍA DE SISTEMAS</t>
  </si>
  <si>
    <t>CORTEZ CRUZ MIZRAIM</t>
  </si>
  <si>
    <t>44745489</t>
  </si>
  <si>
    <t>CORTEZ CANEPA MILAGROS ROCIO</t>
  </si>
  <si>
    <t>22309095</t>
  </si>
  <si>
    <t>CORREA NUÑEZ SUSAN MARGARET</t>
  </si>
  <si>
    <t>40854656</t>
  </si>
  <si>
    <t>CORREA MURILLO GUIDO MAURICIO</t>
  </si>
  <si>
    <t>45500829</t>
  </si>
  <si>
    <t>CORREA MOROCHO RAUL ANDRES</t>
  </si>
  <si>
    <t>02807582</t>
  </si>
  <si>
    <t>ASISTENTE DE OFICIALES DE ADUANAS - TIM</t>
  </si>
  <si>
    <t>CORREA GAMBOA BIENVENIDO CARLOS DAVID</t>
  </si>
  <si>
    <t>70931072</t>
  </si>
  <si>
    <t>CORREA DELGADO IVETTE KATHERINE</t>
  </si>
  <si>
    <t>70515707</t>
  </si>
  <si>
    <t>CORREA CHAMORRO ELIZABETH ROSSE</t>
  </si>
  <si>
    <t>44617612</t>
  </si>
  <si>
    <t>CORREA CARDOZA EFRAIN ROBERTO</t>
  </si>
  <si>
    <t>40076286</t>
  </si>
  <si>
    <t>CORRALES DIAZ IGNACIO</t>
  </si>
  <si>
    <t>44462334</t>
  </si>
  <si>
    <t>CORONEL SALAZAR ANDY WILLIAMS</t>
  </si>
  <si>
    <t>43487281</t>
  </si>
  <si>
    <t>CORONEL ESPINOZA MARIELA DEL CARMEN</t>
  </si>
  <si>
    <t>44004733</t>
  </si>
  <si>
    <t>CORONEL AYLLON FRANK DENIS</t>
  </si>
  <si>
    <t>70781676</t>
  </si>
  <si>
    <t>CORONADO VILLALBA MARIA CRISTINA</t>
  </si>
  <si>
    <t>42214898</t>
  </si>
  <si>
    <t>CORONADO ROMERO DE CAMPOS JUANA MARIA</t>
  </si>
  <si>
    <t>03687793</t>
  </si>
  <si>
    <t>EXPERTO SECTORIAL - PESCA</t>
  </si>
  <si>
    <t>CORONADO ORREGO SUSAN HELEM</t>
  </si>
  <si>
    <t>40981542</t>
  </si>
  <si>
    <t>CORONADO MESTANZA ALBERTO</t>
  </si>
  <si>
    <t>40993181</t>
  </si>
  <si>
    <t>CORONADO LUNA RONALD PETER</t>
  </si>
  <si>
    <t>42297495</t>
  </si>
  <si>
    <t>CORONADO CONDORI ELVIS IVAN</t>
  </si>
  <si>
    <t>43226857</t>
  </si>
  <si>
    <t>CORONADO BARRIOS WILFREDO VIDAL</t>
  </si>
  <si>
    <t>32942325</t>
  </si>
  <si>
    <t>ESPECIALISTA EN GESTIÓN Y CONTROL PRESUPUESTAL DE PERSONAL</t>
  </si>
  <si>
    <t>CORONADO AGURTO ROCIO DEL PILAR</t>
  </si>
  <si>
    <t>45492925</t>
  </si>
  <si>
    <t>CORNEJO MELO CLAUDIA FIORELLA</t>
  </si>
  <si>
    <t>47104261</t>
  </si>
  <si>
    <t>CORNEJO FERNANDEZ PABLO CESAR</t>
  </si>
  <si>
    <t>02298215</t>
  </si>
  <si>
    <t>CORNEJO ESPINOZA SHIRLEY AURORA</t>
  </si>
  <si>
    <t>44611115</t>
  </si>
  <si>
    <t>CORNEJO ARCE GIOVANA PIEDAD</t>
  </si>
  <si>
    <t>43223026</t>
  </si>
  <si>
    <t>CORNEJO ALVITES GUISELA MARILU</t>
  </si>
  <si>
    <t>42673157</t>
  </si>
  <si>
    <t>CORNEJO ALVITES CRISTHIAN HIPOLITO</t>
  </si>
  <si>
    <t>46228287</t>
  </si>
  <si>
    <t>CORMAN CAMARA RODOLFO SAMUEL</t>
  </si>
  <si>
    <t>45749709</t>
  </si>
  <si>
    <t>CORICAZA GOMERO OMAR AUGUSTO</t>
  </si>
  <si>
    <t>44433416</t>
  </si>
  <si>
    <t>CORDOVA VILLAR GABRIELA</t>
  </si>
  <si>
    <t>70761861</t>
  </si>
  <si>
    <t>CORDOVA VILCAPOMA ROSA EDITH</t>
  </si>
  <si>
    <t>43462601</t>
  </si>
  <si>
    <t>CORDOVA TERRAZOS RAYSA LUCERO</t>
  </si>
  <si>
    <t>47799585</t>
  </si>
  <si>
    <t>CORDOVA SOLOGORRE YALILI YESSIKA</t>
  </si>
  <si>
    <t>42575141</t>
  </si>
  <si>
    <t>CORDOVA ROSALES MIGUEL ANGEL</t>
  </si>
  <si>
    <t>09876499</t>
  </si>
  <si>
    <t>CORDOVA PEREZ PAOLA INES</t>
  </si>
  <si>
    <t>72309433</t>
  </si>
  <si>
    <t>CORDOVA PALACIOS EMMA ELIZABETH</t>
  </si>
  <si>
    <t>42902631</t>
  </si>
  <si>
    <t>CORDOVA LY RONALD EMERSON</t>
  </si>
  <si>
    <t>02709825</t>
  </si>
  <si>
    <t>CORDOVA LEAL GROSBERTH CHRISTIAN</t>
  </si>
  <si>
    <t>41404625</t>
  </si>
  <si>
    <t>CORDOVA JULCA MARJORIE MARTINA DEL MILAGRO</t>
  </si>
  <si>
    <t>73263025</t>
  </si>
  <si>
    <t>SALUD PÚBLICA Y SALUD GLOBAL</t>
  </si>
  <si>
    <t>CORDOVA GARCIA DERLIN STANLEY</t>
  </si>
  <si>
    <t>71606058</t>
  </si>
  <si>
    <t>CORDOVA CHAVIERI ERICK HERNAN</t>
  </si>
  <si>
    <t>10203826</t>
  </si>
  <si>
    <t>CORDOVA CAMACHO CATHIANA</t>
  </si>
  <si>
    <t>42975166</t>
  </si>
  <si>
    <t>CORDERO SANTIVAÑEZ LADY EMILINE</t>
  </si>
  <si>
    <t>42599456</t>
  </si>
  <si>
    <t>CORAL LUNA ROSARIO GUADALUPE</t>
  </si>
  <si>
    <t>70481217</t>
  </si>
  <si>
    <t>CORAL GUTIERREZ MIRIAN</t>
  </si>
  <si>
    <t>40110748</t>
  </si>
  <si>
    <t>COQUIL ONCOY NELIDA</t>
  </si>
  <si>
    <t>41217088</t>
  </si>
  <si>
    <t>COPERTINO ORTIZ ALY NILTON</t>
  </si>
  <si>
    <t>46965893</t>
  </si>
  <si>
    <t>COPARI LOZA ALEXANDER</t>
  </si>
  <si>
    <t>40401607</t>
  </si>
  <si>
    <t>CONTRERAS SANDOVAL ELVIN GEISON</t>
  </si>
  <si>
    <t>44679313</t>
  </si>
  <si>
    <t>CONTRERAS RODRIGUEZ HENRY MANUEL</t>
  </si>
  <si>
    <t>18144145</t>
  </si>
  <si>
    <t>CONTRERAS PARRAGA AGLAYA NIEVES</t>
  </si>
  <si>
    <t>41603354</t>
  </si>
  <si>
    <t>CONTRERAS MORALES HECTOR ERWIN</t>
  </si>
  <si>
    <t>10003493</t>
  </si>
  <si>
    <t>CONTRERAS ESPIRITU GABRIELA FERNANDA</t>
  </si>
  <si>
    <t>45565703</t>
  </si>
  <si>
    <t>APOYO DE CONTROL DE LA DEUDA I</t>
  </si>
  <si>
    <t>CONTRERAS DONAYRE OMAR OSWALDO</t>
  </si>
  <si>
    <t>40048608</t>
  </si>
  <si>
    <t>ESPECIALISTA EN CONTRATACIONES DIRECTAS</t>
  </si>
  <si>
    <t>CONTRERAS CORRALES ROGER ARMANDO</t>
  </si>
  <si>
    <t>44097104</t>
  </si>
  <si>
    <t>CONTRERAS CHOQUE MILAGROS</t>
  </si>
  <si>
    <t>44628380</t>
  </si>
  <si>
    <t>CONDORI VASQUEZ DAVID RICARDO</t>
  </si>
  <si>
    <t>75911353</t>
  </si>
  <si>
    <t>CONDORI PACORI PATRICIA EDITH</t>
  </si>
  <si>
    <t>70615407</t>
  </si>
  <si>
    <t>CONDORI OJEDA HILDA</t>
  </si>
  <si>
    <t>46903523</t>
  </si>
  <si>
    <t>CONDORI MUÑOZ WALTER</t>
  </si>
  <si>
    <t>29565118</t>
  </si>
  <si>
    <t>CONDORI MALLQUI OSCAR ALEX</t>
  </si>
  <si>
    <t>44211466</t>
  </si>
  <si>
    <t>CONDORI MACHACA LIZETH KATTERIN</t>
  </si>
  <si>
    <t>46068275</t>
  </si>
  <si>
    <t>CONDORI CARRION CARLOS ALBERTO</t>
  </si>
  <si>
    <t>42615820</t>
  </si>
  <si>
    <t>CONDORI BALVIN BEATRIZ</t>
  </si>
  <si>
    <t>10668601</t>
  </si>
  <si>
    <t>CONDOR MALABER GISSEL ALEJANDRA</t>
  </si>
  <si>
    <t>46620113</t>
  </si>
  <si>
    <t>CONDOR FLORES JEFFERSON GABRIEL</t>
  </si>
  <si>
    <t>42566927</t>
  </si>
  <si>
    <t>CONDOR CLEMENTE MARGOT</t>
  </si>
  <si>
    <t>44138447</t>
  </si>
  <si>
    <t>INGENIERÍA DE SOFTWARE</t>
  </si>
  <si>
    <t>CONDOR CASTILLO SANDRA LISSETH</t>
  </si>
  <si>
    <t>72216977</t>
  </si>
  <si>
    <t>CONDOR AMANCAY VILMA</t>
  </si>
  <si>
    <t>40633507</t>
  </si>
  <si>
    <t>CONDEZO HURTADO CARLOS ERNESTO</t>
  </si>
  <si>
    <t>41420131</t>
  </si>
  <si>
    <t>CONDEZO CONTRERAS DIEGO ANDRES</t>
  </si>
  <si>
    <t>45870906</t>
  </si>
  <si>
    <t>ANALISTA DE SISTEMAS ESPECIALIZADO SEMI SENIOR</t>
  </si>
  <si>
    <t>CONDE FLORES VICTOR FELIPE</t>
  </si>
  <si>
    <t>70172981</t>
  </si>
  <si>
    <t>CONDE CHACCHI GARDENIA CARMEN</t>
  </si>
  <si>
    <t>42401731</t>
  </si>
  <si>
    <t>CONCO OLIVERA JACQUELINE MARIBEL</t>
  </si>
  <si>
    <t>40088031</t>
  </si>
  <si>
    <t>COLQUI CASQUERO GREYSY LISBETH</t>
  </si>
  <si>
    <t>45682253</t>
  </si>
  <si>
    <t>PROFESIONAL EN TRABAJO SOCIAL - OD (UCAYALI)</t>
  </si>
  <si>
    <t>COLQUE SERRUTO RENZO</t>
  </si>
  <si>
    <t>40498668</t>
  </si>
  <si>
    <t>COLQUE FUENTES GLODOMIRO LUIS</t>
  </si>
  <si>
    <t>09633151</t>
  </si>
  <si>
    <t>COLONIO ROQUE ROSMERY</t>
  </si>
  <si>
    <t>10416021</t>
  </si>
  <si>
    <t>COLONIA PRUDENCIO JUAN CARLOS</t>
  </si>
  <si>
    <t>10115023</t>
  </si>
  <si>
    <t>COLOMA QUISPE JAVIER HUMBERTO</t>
  </si>
  <si>
    <t>43906628</t>
  </si>
  <si>
    <t>COLLAS MOLINA YUSARA FARELLA</t>
  </si>
  <si>
    <t>44519785</t>
  </si>
  <si>
    <t>COLLANTES YBERICO LIZBETH BILENY</t>
  </si>
  <si>
    <t>44784863</t>
  </si>
  <si>
    <t>COLLANTES LA ROSA ARACELLI MARIBEL</t>
  </si>
  <si>
    <t>71098952</t>
  </si>
  <si>
    <t>COLLANTES CASTAÑEDA MARI CRUZ</t>
  </si>
  <si>
    <t>43211197</t>
  </si>
  <si>
    <t>COLCHON HUERTA LUIS ALBERTO</t>
  </si>
  <si>
    <t>46870460</t>
  </si>
  <si>
    <t>COLCHADO DELGADO EUGENIO DAVID</t>
  </si>
  <si>
    <t>44745685</t>
  </si>
  <si>
    <t>REDES DE COMUNICACIÓN DE DATOS</t>
  </si>
  <si>
    <t>COLAN ARHUIRE EDER OMAR</t>
  </si>
  <si>
    <t>47734716</t>
  </si>
  <si>
    <t>COLALA MARQUEZ RONALD ALEXANDER</t>
  </si>
  <si>
    <t>44542053</t>
  </si>
  <si>
    <t>COCHACHIN LOLI ALEX ORIOL</t>
  </si>
  <si>
    <t>42319837</t>
  </si>
  <si>
    <t>COBEÑAS HUAMAN GISSEL</t>
  </si>
  <si>
    <t>42058451</t>
  </si>
  <si>
    <t>COBBA REYNA NELSON PAVEL</t>
  </si>
  <si>
    <t>42555230</t>
  </si>
  <si>
    <t>COAQUIRA TABOADA JHENNIE NEYSHA</t>
  </si>
  <si>
    <t>70570396</t>
  </si>
  <si>
    <t>COA GARCIA RICARDO GUSTAVO</t>
  </si>
  <si>
    <t>43577364</t>
  </si>
  <si>
    <t>ANALISTA PROGRAMADOR ANALITICO</t>
  </si>
  <si>
    <t>CLEMENTE ENCARNACION ALDO JHONSON</t>
  </si>
  <si>
    <t>45251412</t>
  </si>
  <si>
    <t>CLEMENTE COSME NILTON CESAR</t>
  </si>
  <si>
    <t>42881194</t>
  </si>
  <si>
    <t>CLAVIJO GAONA KEVIN EDWARD</t>
  </si>
  <si>
    <t>43899399</t>
  </si>
  <si>
    <t>CLAROS SERNA EDSON ELOY</t>
  </si>
  <si>
    <t>45430153</t>
  </si>
  <si>
    <t>CLAROS FELIX MANUEL VICENTE</t>
  </si>
  <si>
    <t>42751483</t>
  </si>
  <si>
    <t>CISNEROS FERNANDEZ MARLON IVAN</t>
  </si>
  <si>
    <t>17447026</t>
  </si>
  <si>
    <t>CIPRIAN CHUQUIHUACCHA LEYLA CLARIBEL</t>
  </si>
  <si>
    <t>45332728</t>
  </si>
  <si>
    <t>CIPRIAN AYALA MARIA DE LOS ANGELES</t>
  </si>
  <si>
    <t>10202618</t>
  </si>
  <si>
    <t>CILLIANI DELGADO BECKER CARLOS</t>
  </si>
  <si>
    <t>43643834</t>
  </si>
  <si>
    <t>INGENIERÍA EN ADMINISTRACIÓN DE EMPRESAS</t>
  </si>
  <si>
    <t>CIFUENTES CHOQUE CARLOS ANDRES</t>
  </si>
  <si>
    <t>42977927</t>
  </si>
  <si>
    <t>CIFUENTES CASANOVA JIM CLIFF</t>
  </si>
  <si>
    <t>45751047</t>
  </si>
  <si>
    <t>CIEZA JIMENEZ JACQUELINE DEL CARMEN</t>
  </si>
  <si>
    <t>41435804</t>
  </si>
  <si>
    <t>CHUYES GARCIA MARCELO YULLIANO</t>
  </si>
  <si>
    <t>71773768</t>
  </si>
  <si>
    <t>CHURA VELASQUEZ YESSENIA</t>
  </si>
  <si>
    <t>05644390</t>
  </si>
  <si>
    <t>CHUQUIZUTA ROJAS LIZETH MARGARITA</t>
  </si>
  <si>
    <t>70426681</t>
  </si>
  <si>
    <t>CHUQUITAYPE ZUÑIGA JORGE FABIAN</t>
  </si>
  <si>
    <t>43119846</t>
  </si>
  <si>
    <t>EXPERTO SENIOR EN INFRAESTRUCTURA TECNOLOGICA</t>
  </si>
  <si>
    <t>CHUQUICUSMA TIMANA YASMIN ELOYSA</t>
  </si>
  <si>
    <t>71635131</t>
  </si>
  <si>
    <t>CHUQUICHANCA MACAHUACHI ROCIO</t>
  </si>
  <si>
    <t>71737141</t>
  </si>
  <si>
    <t>CHUNGA ZAPATA WILMER AUGUSTO</t>
  </si>
  <si>
    <t>05644815</t>
  </si>
  <si>
    <t>CHUMPITAZ VELASQUEZ VICTOR</t>
  </si>
  <si>
    <t>40141023</t>
  </si>
  <si>
    <t>CHUMPITAZ SAC GERARDO MIGUEL</t>
  </si>
  <si>
    <t>CHUMPITAZ MARTINEZ JONATHAN CRISTOFER</t>
  </si>
  <si>
    <t>41649930</t>
  </si>
  <si>
    <t>CHUMPITAZ CHUZON LOURDES MARITZA</t>
  </si>
  <si>
    <t>70438420</t>
  </si>
  <si>
    <t>CHUMPEN GARCIA JANNETH ELENA</t>
  </si>
  <si>
    <t>41360853</t>
  </si>
  <si>
    <t>CHUMBIPUMA DEL CASTILLO CRISTIAN ARNALDO</t>
  </si>
  <si>
    <t>47598655</t>
  </si>
  <si>
    <t>CHULLUNQUIA HUAHUA JULIO RAUL</t>
  </si>
  <si>
    <t>46048909</t>
  </si>
  <si>
    <t>CHULLUNQUIA CRUZ BENITO LIZANDRO</t>
  </si>
  <si>
    <t>43560668</t>
  </si>
  <si>
    <t>CHUECA CALLE MARIA FERNANDA</t>
  </si>
  <si>
    <t>70441415</t>
  </si>
  <si>
    <t>CHUCUYA VELASQUEZ ANGEL ANTHONY</t>
  </si>
  <si>
    <t>46934254</t>
  </si>
  <si>
    <t>CHUCO CONDOR KATHERINE LUISA</t>
  </si>
  <si>
    <t>71792826</t>
  </si>
  <si>
    <t>CHUCHON DE LA CRUZ ERICA NATALI</t>
  </si>
  <si>
    <t>46169361</t>
  </si>
  <si>
    <t>CHOZO CAJUSOL GISELLA DEL MILAGRO</t>
  </si>
  <si>
    <t>44089547</t>
  </si>
  <si>
    <t>CHOTTI MENDOZA BRUNO FAUSTO</t>
  </si>
  <si>
    <t>45889520</t>
  </si>
  <si>
    <t>CHOTA PINEDO LUIS ANGEL</t>
  </si>
  <si>
    <t>44221861</t>
  </si>
  <si>
    <t>CHOROCO SALVATIERRA JULIO RUBEN</t>
  </si>
  <si>
    <t>45338902</t>
  </si>
  <si>
    <t>CHOQUEMAMANI CORTEZ REBECA INES</t>
  </si>
  <si>
    <t>75496219</t>
  </si>
  <si>
    <t>CHOQUEHUANCA VALENZUELA MARIBEL</t>
  </si>
  <si>
    <t>41176686</t>
  </si>
  <si>
    <t>CHOQUEHUANCA CASTILLO MARIANELA BEATRIZ</t>
  </si>
  <si>
    <t>02860787</t>
  </si>
  <si>
    <t>CHOQUECAHUA MORALES NIDWAR ORESTES</t>
  </si>
  <si>
    <t>41158560</t>
  </si>
  <si>
    <t>CHOQUE QUIBIO JESSICA MILAGROS</t>
  </si>
  <si>
    <t>42189016</t>
  </si>
  <si>
    <t>CHOQUE LACUTA LUCRECIA</t>
  </si>
  <si>
    <t>44606129</t>
  </si>
  <si>
    <t>CHONG KAM ROBIN</t>
  </si>
  <si>
    <t>10005427</t>
  </si>
  <si>
    <t>CHOMBO CHUQUILLANQUI JANETH SILVIA</t>
  </si>
  <si>
    <t>42820769</t>
  </si>
  <si>
    <t>CHIROQUE FACUNDO JORGE ALBERTO</t>
  </si>
  <si>
    <t>44395284</t>
  </si>
  <si>
    <t>CHIROQUE CHAFLOQUE FREDDY JUNIOR</t>
  </si>
  <si>
    <t>46424215</t>
  </si>
  <si>
    <t>CHIRINOS RUIZ WALTER IVAN</t>
  </si>
  <si>
    <t>45627822</t>
  </si>
  <si>
    <t>CHIRINOS PILCO GABRIELA SIMONE</t>
  </si>
  <si>
    <t>71399382</t>
  </si>
  <si>
    <t>CHIRA MAGUIÑA CARLOS ALBERTO</t>
  </si>
  <si>
    <t>01161854</t>
  </si>
  <si>
    <t>CHIPA PAUCAR ALFREDO FERNANDO</t>
  </si>
  <si>
    <t>44573144</t>
  </si>
  <si>
    <t>CHINO RAMIREZ NANCY</t>
  </si>
  <si>
    <t>43990902</t>
  </si>
  <si>
    <t>CHINININ PINTADO MARILIN</t>
  </si>
  <si>
    <t>46853953</t>
  </si>
  <si>
    <t>GESTOR ADMINISTRATIVO</t>
  </si>
  <si>
    <t>CHINININ CALDERON LUIS ANGEL</t>
  </si>
  <si>
    <t>43346038</t>
  </si>
  <si>
    <t>CHINGUEL ORTIZ JULIAN</t>
  </si>
  <si>
    <t>45790866</t>
  </si>
  <si>
    <t>CHINCHAY VENTO RALEIGH DARILA</t>
  </si>
  <si>
    <t>44085534</t>
  </si>
  <si>
    <t>CHINCHAY VENTO ALDRIN MOISES</t>
  </si>
  <si>
    <t>45286739</t>
  </si>
  <si>
    <t>CHIMOY LENZ JAIME PAUL</t>
  </si>
  <si>
    <t>71085449</t>
  </si>
  <si>
    <t>CHIMOY FACHO NELLY BEATRIZ</t>
  </si>
  <si>
    <t>45045075</t>
  </si>
  <si>
    <t>CHILQUILLO SANTIAGO JOHEL ISAIAS</t>
  </si>
  <si>
    <t>42952564</t>
  </si>
  <si>
    <t>CHILQUILLO MENESES FABIANA YANINA</t>
  </si>
  <si>
    <t>20075783</t>
  </si>
  <si>
    <t>CHILON RIVERA LEISIE JUDITH</t>
  </si>
  <si>
    <t>46984669</t>
  </si>
  <si>
    <t>CHILON QUIROZ ANGELA VICTORIA</t>
  </si>
  <si>
    <t>42257716</t>
  </si>
  <si>
    <t>CHILCON GUEVARA ANA MARIA</t>
  </si>
  <si>
    <t>09648075</t>
  </si>
  <si>
    <t>CHICANA DIAZ JOHAN PIER</t>
  </si>
  <si>
    <t>41451309</t>
  </si>
  <si>
    <t>CHERRES MENDOZA MIRYAM EVELY</t>
  </si>
  <si>
    <t>45998794</t>
  </si>
  <si>
    <t>CHENG VENTURI ZOILA ROSY</t>
  </si>
  <si>
    <t>10812111</t>
  </si>
  <si>
    <t>CHAVEZ YLLESCAS DIEGO GIANCARLO</t>
  </si>
  <si>
    <t>71249433</t>
  </si>
  <si>
    <t>CHAVEZ VERA BETZABETH MARIA</t>
  </si>
  <si>
    <t>40636713</t>
  </si>
  <si>
    <t>CHAVEZ UGARTE ALEX JUAN DE DIOS</t>
  </si>
  <si>
    <t>44719255</t>
  </si>
  <si>
    <t>CHAVEZ TORRES CRISTIAN FERNANDO</t>
  </si>
  <si>
    <t>47331640</t>
  </si>
  <si>
    <t>CHAVEZ ROJAS JULIA IMELDA</t>
  </si>
  <si>
    <t>43730034</t>
  </si>
  <si>
    <t>CHAVEZ RODAS JESUS MIGUEL</t>
  </si>
  <si>
    <t>46130741</t>
  </si>
  <si>
    <t>CHAVEZ RAMOS PHOL ALBINO</t>
  </si>
  <si>
    <t>40510190</t>
  </si>
  <si>
    <t>TÉCNICO EN MECÁNICA AUTOMOTRIZ</t>
  </si>
  <si>
    <t>CHAVEZ PAREDES JUAN CARLOS</t>
  </si>
  <si>
    <t>40212307</t>
  </si>
  <si>
    <t>CHAVEZ MOSCO EVER JHON</t>
  </si>
  <si>
    <t>45490844</t>
  </si>
  <si>
    <t>CHAVEZ MEDINA INGRID MARIELA</t>
  </si>
  <si>
    <t>70219368</t>
  </si>
  <si>
    <t>CHAVEZ MAMANI KEYLA ANDREA</t>
  </si>
  <si>
    <t>47745057</t>
  </si>
  <si>
    <t>CHAVEZ LOPEZ MAX JHONATAN</t>
  </si>
  <si>
    <t>47039954</t>
  </si>
  <si>
    <t>CHAVEZ HERNANDEZ GIOVANA</t>
  </si>
  <si>
    <t>44255191</t>
  </si>
  <si>
    <t>CHAVEZ GUTIERREZ SARA JULISSA</t>
  </si>
  <si>
    <t>25772615</t>
  </si>
  <si>
    <t>CHAVEZ GIL RICHARD IVAN</t>
  </si>
  <si>
    <t>44108466</t>
  </si>
  <si>
    <t>CHAVEZ FLORES INDIRA JUDITH</t>
  </si>
  <si>
    <t>43485912</t>
  </si>
  <si>
    <t>GESTOR DE ORIENTACIÓN - VRAE</t>
  </si>
  <si>
    <t>CHAVEZ DIAZ FRANCO ANDRE</t>
  </si>
  <si>
    <t>47137457</t>
  </si>
  <si>
    <t>CHAVEZ ACOSTA MELVIN</t>
  </si>
  <si>
    <t>07580193</t>
  </si>
  <si>
    <t>CHAVEZ ABARCA DANTE JESÚS</t>
  </si>
  <si>
    <t>44537077</t>
  </si>
  <si>
    <t>CHAVESTA MANRIQUE VERONIKA FIORELLA</t>
  </si>
  <si>
    <t>46993988</t>
  </si>
  <si>
    <t>CHÁVARRY TORRES CHRISTIAN ALEX</t>
  </si>
  <si>
    <t>45329978</t>
  </si>
  <si>
    <t>CHAVARRY BAZAN CARLOS AMANCIO</t>
  </si>
  <si>
    <t>45332884</t>
  </si>
  <si>
    <t>CHAUCHA QUISPE WILBERT</t>
  </si>
  <si>
    <t>01551924</t>
  </si>
  <si>
    <t>CHAUCA ZEGARRA GIANCARLO</t>
  </si>
  <si>
    <t>46420664</t>
  </si>
  <si>
    <t>CHAUCA ZAMALLOA GOYO STALIN</t>
  </si>
  <si>
    <t>44979423</t>
  </si>
  <si>
    <t>CHAUCA RETUERTO FLOR DE MARIA</t>
  </si>
  <si>
    <t>40914920</t>
  </si>
  <si>
    <t>CHAUCA GUZMAN JOHN HAROLD</t>
  </si>
  <si>
    <t>46597954</t>
  </si>
  <si>
    <t>CHATPMAN BASAGOITIA PATRICK ALBERTO</t>
  </si>
  <si>
    <t>41537961</t>
  </si>
  <si>
    <t>CHAPOÑAN CHAPOÑAN SERGIO</t>
  </si>
  <si>
    <t>44155589</t>
  </si>
  <si>
    <t>CHAPILLIQUEN MENDOZA ETHEL ROXANA</t>
  </si>
  <si>
    <t>41475737</t>
  </si>
  <si>
    <t>CHAPILLIQUEN LAURA JHONATAN MARTIN</t>
  </si>
  <si>
    <t>45200839</t>
  </si>
  <si>
    <t>CHANG-KEE RAMOS JOSE MAX</t>
  </si>
  <si>
    <t>42841121</t>
  </si>
  <si>
    <t>CHANG CHANG MILAGROS DEL PILAR</t>
  </si>
  <si>
    <t>09387254</t>
  </si>
  <si>
    <t>CHANCOS DIAZ EDU ADRIAN</t>
  </si>
  <si>
    <t>77155894</t>
  </si>
  <si>
    <t>CHANAME PEREYRA KATHERINE KAROL</t>
  </si>
  <si>
    <t>46366412</t>
  </si>
  <si>
    <t>CHAMORRO CAMASCA DEISY</t>
  </si>
  <si>
    <t>45974982</t>
  </si>
  <si>
    <t>CHAMBI TAPULLIMA SARITA JESSMIT</t>
  </si>
  <si>
    <t>46894231</t>
  </si>
  <si>
    <t>CHAMBI GARAVITO LIZ MARGOTH</t>
  </si>
  <si>
    <t>41307702</t>
  </si>
  <si>
    <t>CHAMBI ASILLO ERASMO</t>
  </si>
  <si>
    <t>44651724</t>
  </si>
  <si>
    <t>CHAMBE GAMARRA DANELLA DE JESUS</t>
  </si>
  <si>
    <t>43510171</t>
  </si>
  <si>
    <t>CHAMBE COHAILA CLAUDIA ROMINA</t>
  </si>
  <si>
    <t>46804793</t>
  </si>
  <si>
    <t>CHAMBA ORDOÑEZ JOCELYN</t>
  </si>
  <si>
    <t>41514441</t>
  </si>
  <si>
    <t>CHAMACHE PEREDA IVON KATHERINNE</t>
  </si>
  <si>
    <t>71695950</t>
  </si>
  <si>
    <t>CHALCO ORMACHEA ZELDINA</t>
  </si>
  <si>
    <t>42223178</t>
  </si>
  <si>
    <t>CHALCO LUQUE ANGELA FERNANDA</t>
  </si>
  <si>
    <t>46614280</t>
  </si>
  <si>
    <t>CHALCO CABALLERO ZAIDA YANIRA</t>
  </si>
  <si>
    <t>71857601</t>
  </si>
  <si>
    <t>CHAIÑA GONZALES YORRY</t>
  </si>
  <si>
    <t>43121315</t>
  </si>
  <si>
    <t>CHAHUILLA CHAVEZ JUAN EDUARDO</t>
  </si>
  <si>
    <t>44178714</t>
  </si>
  <si>
    <t>CHAGUA PARIONA SILVIA LUZ</t>
  </si>
  <si>
    <t>20115206</t>
  </si>
  <si>
    <t>CHAGRAY RODRIGUEZ SANDRA ARACELLI</t>
  </si>
  <si>
    <t>40229785</t>
  </si>
  <si>
    <t>CHAFLOQUE GAMARRA MATJORY</t>
  </si>
  <si>
    <t>45224924</t>
  </si>
  <si>
    <t>CHACON UGARTE SUSAN CATHERIN</t>
  </si>
  <si>
    <t>44144566</t>
  </si>
  <si>
    <t>CHACON MAMANI KEVIN JOSE</t>
  </si>
  <si>
    <t>76167239</t>
  </si>
  <si>
    <t>CHACON GARCIA GERALDO ADOLFO</t>
  </si>
  <si>
    <t>46071276</t>
  </si>
  <si>
    <t>CHACON ALVARADO MAYRA EMILIA</t>
  </si>
  <si>
    <t>42836074</t>
  </si>
  <si>
    <t>CHACNAMA CORRALES YONABAN</t>
  </si>
  <si>
    <t>46456287</t>
  </si>
  <si>
    <t>CHACHAPOYAS MEJIA JHONY YOVANI</t>
  </si>
  <si>
    <t>76090297</t>
  </si>
  <si>
    <t>CHACALTANA RUIZ LUIGI DEMETRIO</t>
  </si>
  <si>
    <t>40011345</t>
  </si>
  <si>
    <t>CHACALTANA IZQUIERDO LESLY JANET</t>
  </si>
  <si>
    <t>46361415</t>
  </si>
  <si>
    <t>ESPECIALISTA EN DERECHO ADUANERO</t>
  </si>
  <si>
    <t>CEVASCO GARCIA JUAN CARLOS</t>
  </si>
  <si>
    <t>25790385</t>
  </si>
  <si>
    <t>CEVALLOS HUARANCCA JOSE LUIS</t>
  </si>
  <si>
    <t>42254416</t>
  </si>
  <si>
    <t>CESPEDES NOLE MANUEL EDUARDO</t>
  </si>
  <si>
    <t>45115329</t>
  </si>
  <si>
    <t>CESPEDES ALABRIN ALEXANDER ALBERTO</t>
  </si>
  <si>
    <t>16772094</t>
  </si>
  <si>
    <t>CERVANTES NUÑEZ MARIA DEL ROSARIO ELSA</t>
  </si>
  <si>
    <t>43511766</t>
  </si>
  <si>
    <t>CERVANTES GARCIA LUIS ALBERTO</t>
  </si>
  <si>
    <t>44770618</t>
  </si>
  <si>
    <t>CERVANTES CAHUANA TANIA</t>
  </si>
  <si>
    <t>74778422</t>
  </si>
  <si>
    <t>CERRUDO QUISPE CARLOS ALBERTO</t>
  </si>
  <si>
    <t>43963095</t>
  </si>
  <si>
    <t>CERRON MORENO DANIEL ALCIDES</t>
  </si>
  <si>
    <t>10212113</t>
  </si>
  <si>
    <t>CERNA JAIME KATTERINE JOSBEL</t>
  </si>
  <si>
    <t>48029988</t>
  </si>
  <si>
    <t>CERNA HERRERA MILY ROSMERY</t>
  </si>
  <si>
    <t>40968823</t>
  </si>
  <si>
    <t>PROFESIONAL PARA REGISTRO INSUMOS QUÍMICOS Y PRODUCTOS</t>
  </si>
  <si>
    <t>CERNA DELGADO ANGEL RAFAEL</t>
  </si>
  <si>
    <t>45221853</t>
  </si>
  <si>
    <t>CERNA APAZA OSCAR ERICK</t>
  </si>
  <si>
    <t>71653081</t>
  </si>
  <si>
    <t>CENTENO MANRIQUE WILFORD PAUL</t>
  </si>
  <si>
    <t>40123844</t>
  </si>
  <si>
    <t>CENTE BENITO MIMIEL</t>
  </si>
  <si>
    <t>44384421</t>
  </si>
  <si>
    <t>CENEPO ZARRIA ELIAS ANTHONY</t>
  </si>
  <si>
    <t>47160928</t>
  </si>
  <si>
    <t>CELIS SIRLOPU ROSALIA TEOFILDE</t>
  </si>
  <si>
    <t>46654600</t>
  </si>
  <si>
    <t>CEDILLO MOZOMBITE ANGELY FATIMA</t>
  </si>
  <si>
    <t>70045263</t>
  </si>
  <si>
    <t>PROFESIONAL LEGAL OSA - CEBAF</t>
  </si>
  <si>
    <t>CECILIO AQUINO DIOMILA</t>
  </si>
  <si>
    <t>46251634</t>
  </si>
  <si>
    <t>CCOYLLAR ESPLANA RICHARD HANS</t>
  </si>
  <si>
    <t>10727663</t>
  </si>
  <si>
    <t>CCORIMANYA BERRIO LUIS CARLOS</t>
  </si>
  <si>
    <t>45748721</t>
  </si>
  <si>
    <t>CCORI ALVAREZ GLADIS BERNIA</t>
  </si>
  <si>
    <t>44685507</t>
  </si>
  <si>
    <t>CCANTO CHUMPITAZ JOSE LUIS</t>
  </si>
  <si>
    <t>76271400</t>
  </si>
  <si>
    <t>CCANA PARRA JAQUELINE KAREN</t>
  </si>
  <si>
    <t>43015893</t>
  </si>
  <si>
    <t>CCANA APAZA JULIO CESAR</t>
  </si>
  <si>
    <t>45484286</t>
  </si>
  <si>
    <t>CCALLO LOPEZ MARIANEL</t>
  </si>
  <si>
    <t>46219403</t>
  </si>
  <si>
    <t>CCALLA MAMANI ELIZABETH</t>
  </si>
  <si>
    <t>45510912</t>
  </si>
  <si>
    <t>CCAIPANI CACERES CRISTINA MERCEDES</t>
  </si>
  <si>
    <t>43094076</t>
  </si>
  <si>
    <t>CCAHUANA RIVAS ERICA MERCEDES</t>
  </si>
  <si>
    <t>10131691</t>
  </si>
  <si>
    <t>CAZORLA SABA FLOR DE TERESA</t>
  </si>
  <si>
    <t>41686689</t>
  </si>
  <si>
    <t>CAYO LOAYZA DE MANCO SOGY MILAGROS</t>
  </si>
  <si>
    <t>10752185</t>
  </si>
  <si>
    <t>PROFESIONAL EN PRESUPUESTO PÚBLICO EXPERTO EN CONTABILIDAD P</t>
  </si>
  <si>
    <t>CAYO FLORES ELVIS ALAN</t>
  </si>
  <si>
    <t>40712189</t>
  </si>
  <si>
    <t>CIENCIAS BIOLÓGICAS</t>
  </si>
  <si>
    <t>CAYLLAHUA JIHUALLANCA RENZO</t>
  </si>
  <si>
    <t>41942746</t>
  </si>
  <si>
    <t>CAYETANO RIVERA FRANK JESUS</t>
  </si>
  <si>
    <t>43885913</t>
  </si>
  <si>
    <t>CAYCHO PEREZ ANGEL SILAS</t>
  </si>
  <si>
    <t>44105055</t>
  </si>
  <si>
    <t>CAYAO GAMONAL ANABELL JACKELIN</t>
  </si>
  <si>
    <t>70476035</t>
  </si>
  <si>
    <t>CAVERO QUINO XIOMY XIOMARA</t>
  </si>
  <si>
    <t>45821320</t>
  </si>
  <si>
    <t>CAURINO SALAZAR ERICK MILTON</t>
  </si>
  <si>
    <t>41176436</t>
  </si>
  <si>
    <t>CATACHURA MAMANI RUSO AMERICO</t>
  </si>
  <si>
    <t>41561250</t>
  </si>
  <si>
    <t>CASTRO VILLAVERDE JANET KELLY</t>
  </si>
  <si>
    <t>40007463</t>
  </si>
  <si>
    <t>CASTRO VILLACORTA JESUS ERIC</t>
  </si>
  <si>
    <t>44174286</t>
  </si>
  <si>
    <t>CASTRO VALENTIN DE QUISPE ANGELIT CLELIA</t>
  </si>
  <si>
    <t>45652318</t>
  </si>
  <si>
    <t>CASTRO TORRES CHRISTIAN EDISON</t>
  </si>
  <si>
    <t>43446920</t>
  </si>
  <si>
    <t>CASTRO SOSA WILLIAMS RICARDO</t>
  </si>
  <si>
    <t>70096710</t>
  </si>
  <si>
    <t>CASTRO SAENZ ANDREA YULIANA</t>
  </si>
  <si>
    <t>45664702</t>
  </si>
  <si>
    <t>CASTRO POLO ANAMARIA MICHAEL</t>
  </si>
  <si>
    <t>71236869</t>
  </si>
  <si>
    <t>CASTRO ORTIZ ROBERTO JORGE</t>
  </si>
  <si>
    <t>41026728</t>
  </si>
  <si>
    <t>CASTRO MONTALVAN ADELA DEL ROSARIO</t>
  </si>
  <si>
    <t>42346230</t>
  </si>
  <si>
    <t>CASTRO MODESTO PAOLA MILAGROS</t>
  </si>
  <si>
    <t>45152976</t>
  </si>
  <si>
    <t>CASTRO MARTINEZ ANTHONY BASILIDES</t>
  </si>
  <si>
    <t>46436553</t>
  </si>
  <si>
    <t>CASTRO LEYVA FELICIA AMPARO</t>
  </si>
  <si>
    <t>45602215</t>
  </si>
  <si>
    <t>CASTRO JARA YAJAIDHA</t>
  </si>
  <si>
    <t>40715517</t>
  </si>
  <si>
    <t>CASTRO GUTIERREZ INGRID HEYDI</t>
  </si>
  <si>
    <t>45084119</t>
  </si>
  <si>
    <t>CASTRO EGOAVIL ALAN NICK</t>
  </si>
  <si>
    <t>43029279</t>
  </si>
  <si>
    <t>CASTRO DIAZ LADY LETICIA</t>
  </si>
  <si>
    <t>43344545</t>
  </si>
  <si>
    <t>ASISTENTE MULTIFUNCIONAL</t>
  </si>
  <si>
    <t>CASTRO CASTRO ROSA MARIA</t>
  </si>
  <si>
    <t>43733087</t>
  </si>
  <si>
    <t>ANALISTA EN GESTIÓN DE CONTRATOS DE RRHH</t>
  </si>
  <si>
    <t>CASTRO BONIFACIO MAGGIE MISSIELL</t>
  </si>
  <si>
    <t>71537582</t>
  </si>
  <si>
    <t>CASTILLON QUISPE ELIDA INES</t>
  </si>
  <si>
    <t>46336077</t>
  </si>
  <si>
    <t>CASTILLO VIVANCO EVELYN TATIANA</t>
  </si>
  <si>
    <t>46555668</t>
  </si>
  <si>
    <t>CASTILLO URDAY KAREM PAOLA</t>
  </si>
  <si>
    <t>09960241</t>
  </si>
  <si>
    <t>CASTILLO SAMANIEGO YESSICA KATHERINE</t>
  </si>
  <si>
    <t>43056284</t>
  </si>
  <si>
    <t>CASTILLO ROQUE RENZO WILFREDO</t>
  </si>
  <si>
    <t>46077601</t>
  </si>
  <si>
    <t>CASTILLO ROMERO ROBINSON GIANPEARE</t>
  </si>
  <si>
    <t>70267004</t>
  </si>
  <si>
    <t>CASTILLO ROJAS JOSE NIGER</t>
  </si>
  <si>
    <t>43079399</t>
  </si>
  <si>
    <t>CASTILLO RODRIGUEZ VICTOR HUGO</t>
  </si>
  <si>
    <t>70554444</t>
  </si>
  <si>
    <t>CASTILLO RODRIGUEZ LEYLA KATHERINE</t>
  </si>
  <si>
    <t>45285455</t>
  </si>
  <si>
    <t>CASTILLO RIVERA SANTOS ARMANDO</t>
  </si>
  <si>
    <t>44954356</t>
  </si>
  <si>
    <t>CASTILLO RAMIREZ MARCO ANTONIO</t>
  </si>
  <si>
    <t>46563627</t>
  </si>
  <si>
    <t>CASTILLO RAMIREZ JORGE ALBERTO</t>
  </si>
  <si>
    <t>41178467</t>
  </si>
  <si>
    <t>CASTILLO QUIROZ CESAR AUGUSTO</t>
  </si>
  <si>
    <t>72288684</t>
  </si>
  <si>
    <t>CASTILLO OREJUELA DANIEL HUMBERTO</t>
  </si>
  <si>
    <t>09078133</t>
  </si>
  <si>
    <t>CASTILLO OBREGON IRWING SCHIRRIET</t>
  </si>
  <si>
    <t>46472261</t>
  </si>
  <si>
    <t>CASTILLO NIETO VANESSA PAMELA</t>
  </si>
  <si>
    <t>42693836</t>
  </si>
  <si>
    <t>CASTILLO MONTERO CRISTIAN ORLANDO</t>
  </si>
  <si>
    <t>43525055</t>
  </si>
  <si>
    <t>CASTILLO LLANOS SANDRA PAMELA</t>
  </si>
  <si>
    <t>70255585</t>
  </si>
  <si>
    <t>CASTILLO LIMAYMANTA JUANA VIVIANA</t>
  </si>
  <si>
    <t>45458312</t>
  </si>
  <si>
    <t>CASTILLO HERRERA IVAN FRED</t>
  </si>
  <si>
    <t>45628146</t>
  </si>
  <si>
    <t>CASTILLO HERRERA ALBERTO ARTIDORO</t>
  </si>
  <si>
    <t>46574804</t>
  </si>
  <si>
    <t>CASTILLO GONZALES CHRISTIAM JUNIOR</t>
  </si>
  <si>
    <t>45123115</t>
  </si>
  <si>
    <t>CASTILLO FARFAN GEORGE KELVIN</t>
  </si>
  <si>
    <t>70291259</t>
  </si>
  <si>
    <t>CASTILLO CAÑA MARITZA ZOILA</t>
  </si>
  <si>
    <t>41485057</t>
  </si>
  <si>
    <t>CASTILLO BOULANGGER SHIRLEY JANET</t>
  </si>
  <si>
    <t>09381363</t>
  </si>
  <si>
    <t>CASTILLO AGUILAR YULY EDITH</t>
  </si>
  <si>
    <t>18142790</t>
  </si>
  <si>
    <t>CASTILLA VILCHEZ JOSE LUIS</t>
  </si>
  <si>
    <t>42725110</t>
  </si>
  <si>
    <t>CASTILLA MALCA IRENE SOFIA</t>
  </si>
  <si>
    <t>07500089</t>
  </si>
  <si>
    <t>CASTELLARES RAMIREZ CELSO</t>
  </si>
  <si>
    <t>73013544</t>
  </si>
  <si>
    <t>CASTELLANOS CANARIO PEDRO JAVIER</t>
  </si>
  <si>
    <t>40824243</t>
  </si>
  <si>
    <t>CASTAÑEDA YRAOLA WALTER HANS</t>
  </si>
  <si>
    <t>71504950</t>
  </si>
  <si>
    <t>CASTAÑEDA CHAVEZ SARAI BETHSABE</t>
  </si>
  <si>
    <t>47897241</t>
  </si>
  <si>
    <t>CASTAÑEDA CHAVEZ NILO HUMBERTO</t>
  </si>
  <si>
    <t>42556302</t>
  </si>
  <si>
    <t>CASTAÑEDA BOJORQUES RUTH</t>
  </si>
  <si>
    <t>46319123</t>
  </si>
  <si>
    <t>EDUCACIÓN SECUNDARIA: MATEMÁTICA</t>
  </si>
  <si>
    <t>CASTAÑEDA BECERRA JORGE LUIS</t>
  </si>
  <si>
    <t>26693355</t>
  </si>
  <si>
    <t>PROFESIONAL EN DISEÑO INSTRUCCIONAL Y ELABORACIÓN DE CONTENI</t>
  </si>
  <si>
    <t>CASTAÑEDA ARCE ALICIA ISABEL</t>
  </si>
  <si>
    <t>41375530</t>
  </si>
  <si>
    <t>CASQUINO GONZALES JULIO CESAR</t>
  </si>
  <si>
    <t>43602366</t>
  </si>
  <si>
    <t>CASIANO SANTOS JULIO CESAR</t>
  </si>
  <si>
    <t>43053856</t>
  </si>
  <si>
    <t>CASAS NOVOA GEOVANNA BEATRIZ</t>
  </si>
  <si>
    <t>42219189</t>
  </si>
  <si>
    <t>CASAS MAMANI IVAN SANTIAGO</t>
  </si>
  <si>
    <t>00516725</t>
  </si>
  <si>
    <t>CASAS CHURATA SARITA KAREEN</t>
  </si>
  <si>
    <t>43171763</t>
  </si>
  <si>
    <t>CASARETTO VELAZCO PAULO CESAR</t>
  </si>
  <si>
    <t>44253386</t>
  </si>
  <si>
    <t>CASARETTO IBAÑEZ ALVARO FRANCISCO</t>
  </si>
  <si>
    <t>43385497</t>
  </si>
  <si>
    <t>CASALLO TARAZONA SONIA</t>
  </si>
  <si>
    <t>10050985</t>
  </si>
  <si>
    <t>ESPECIALISTA EN COMUNICACIÓN INTERNA</t>
  </si>
  <si>
    <t>CASALLO SOLORZANO EDDER ALEXANDER</t>
  </si>
  <si>
    <t>41492468</t>
  </si>
  <si>
    <t>CASALLO FALCONI ANIBAL ANTHONI</t>
  </si>
  <si>
    <t>71844667</t>
  </si>
  <si>
    <t>CASAHUAMAN ONOFRE JOSEP ALBERTO</t>
  </si>
  <si>
    <t>44410974</t>
  </si>
  <si>
    <t>CASACHAGUA INGA ROSARIO MILAGROS</t>
  </si>
  <si>
    <t>72146403</t>
  </si>
  <si>
    <t>CARTAGENA ZEGARRA SERGIO CAMILO</t>
  </si>
  <si>
    <t>71787417</t>
  </si>
  <si>
    <t>CARRION SALAS NELSON MARTIN</t>
  </si>
  <si>
    <t>43551278</t>
  </si>
  <si>
    <t>CARRION JALIRI JONATHAN ABRAHAM</t>
  </si>
  <si>
    <t>45007602</t>
  </si>
  <si>
    <t>CARRION CUEVA DAIECY</t>
  </si>
  <si>
    <t>47005838</t>
  </si>
  <si>
    <t>CARRILLO YOVERA CESAR ENRIQUE</t>
  </si>
  <si>
    <t>47346518</t>
  </si>
  <si>
    <t>CARRILLO VALDIVIA ÑAÑY</t>
  </si>
  <si>
    <t>47099458</t>
  </si>
  <si>
    <t>CARRILLO CORTEZ IVAN JESUS</t>
  </si>
  <si>
    <t>09461092</t>
  </si>
  <si>
    <t>CARRILLO ABANTO ARMANDO MARTIN</t>
  </si>
  <si>
    <t>43049952</t>
  </si>
  <si>
    <t>CARRERA COSAVALENTE MONICA JUDITH</t>
  </si>
  <si>
    <t>44291430</t>
  </si>
  <si>
    <t>CARRERA ABANTO PEDRO ANTONIO</t>
  </si>
  <si>
    <t>09633219</t>
  </si>
  <si>
    <t>PROFESIONAL PARA LABORES DE DESARROLLO DE PROGRAMAS DE FISCA</t>
  </si>
  <si>
    <t>CARREÑO FARROMEQUE ELIZABETH MARLENE</t>
  </si>
  <si>
    <t>40598979</t>
  </si>
  <si>
    <t>CARRASCO VALDIVIEZO DE DIAZ NANCY JULISSA</t>
  </si>
  <si>
    <t>72020946</t>
  </si>
  <si>
    <t>CARRASCO SILVERA ANA</t>
  </si>
  <si>
    <t>43366271</t>
  </si>
  <si>
    <t>CARRASCO SAMAME JOHANNA YSABEL</t>
  </si>
  <si>
    <t>40897598</t>
  </si>
  <si>
    <t>CARRASCO SAAVEDRA AGUSTIN JENNER</t>
  </si>
  <si>
    <t>40448395</t>
  </si>
  <si>
    <t>CARRASCO ROSARIO HECTOR MANUEL</t>
  </si>
  <si>
    <t>45948627</t>
  </si>
  <si>
    <t>ADMINISTRACIÓN Y GERENCIA PÚBLICA</t>
  </si>
  <si>
    <t>CARRASCO PARDO LIZ</t>
  </si>
  <si>
    <t>09674598</t>
  </si>
  <si>
    <t>CARRASCO PACHECO YESENIA</t>
  </si>
  <si>
    <t>43103817</t>
  </si>
  <si>
    <t>CARRASCO CUEVA JORGE VIDAL</t>
  </si>
  <si>
    <t>41135245</t>
  </si>
  <si>
    <t>CARRASCO CCOYURI YENY</t>
  </si>
  <si>
    <t>44431100</t>
  </si>
  <si>
    <t>CARRANZA VILLANUEVA FLOR DE MARIA</t>
  </si>
  <si>
    <t>44242765</t>
  </si>
  <si>
    <t>CARRANZA QUINTANA LINDA PATRICIA</t>
  </si>
  <si>
    <t>46181189</t>
  </si>
  <si>
    <t>CARRANZA LIZA MARIA ISABEL</t>
  </si>
  <si>
    <t>42347861</t>
  </si>
  <si>
    <t>CARRANZA LEON WALTER ENRIQUE</t>
  </si>
  <si>
    <t>71716925</t>
  </si>
  <si>
    <t>CARPIO SOTA ALEXANDER GERMAN</t>
  </si>
  <si>
    <t>70301320</t>
  </si>
  <si>
    <t>CARO PALOMINO GIAN CARLO</t>
  </si>
  <si>
    <t>44288284</t>
  </si>
  <si>
    <t>ANALISTA DE APOYO LEGAL - IAAP</t>
  </si>
  <si>
    <t>CARO CORDOVA GIANFRANCO GUILLERMO</t>
  </si>
  <si>
    <t>70447252</t>
  </si>
  <si>
    <t>CARNERO CHAVEZ CESAR LEITHER</t>
  </si>
  <si>
    <t>43636452</t>
  </si>
  <si>
    <t>CARMEN GIRON MERCEDES ROSMERY</t>
  </si>
  <si>
    <t>43715888</t>
  </si>
  <si>
    <t>CARMEN CARLOS MIGUEL ÁNGEL</t>
  </si>
  <si>
    <t>46155924</t>
  </si>
  <si>
    <t>TÉCNICO DEPOSITARIO</t>
  </si>
  <si>
    <t>CARMEN ATOCHE REYNALDO CARLO</t>
  </si>
  <si>
    <t>41879561</t>
  </si>
  <si>
    <t>CARLOS CHUCOS ALEX LEANDRO</t>
  </si>
  <si>
    <t>40032434</t>
  </si>
  <si>
    <t>CARI AMANQUI JACQUELINE MARGARITA</t>
  </si>
  <si>
    <t>45586230</t>
  </si>
  <si>
    <t>CARHUAS ÑAÑEZ MILTON CESAR</t>
  </si>
  <si>
    <t>43113983</t>
  </si>
  <si>
    <t>CARHUAS MENDOZA VETER</t>
  </si>
  <si>
    <t>42601155</t>
  </si>
  <si>
    <t>CARDENAS VASQUEZ ASTRID URSULA</t>
  </si>
  <si>
    <t>46602545</t>
  </si>
  <si>
    <t>CARDENAS VALERA ANTHONY JOAO</t>
  </si>
  <si>
    <t>47630060</t>
  </si>
  <si>
    <t>CARDENAS ROJAS GEBSON ROGER</t>
  </si>
  <si>
    <t>47600818</t>
  </si>
  <si>
    <t>CARDENAS NAVARRO KAREN SELENE</t>
  </si>
  <si>
    <t>71486289</t>
  </si>
  <si>
    <t>DERECHO CON ESPECIALIDAD EN DERECHO EMPRESARIAL</t>
  </si>
  <si>
    <t>CARDENAS JIMENEZ ANGEL ENRIQUE</t>
  </si>
  <si>
    <t>73006955</t>
  </si>
  <si>
    <t>CARDENAS CHAVEZ MILAGROS YESENIA</t>
  </si>
  <si>
    <t>71701668</t>
  </si>
  <si>
    <t>CARDENAS CALERO ALAN</t>
  </si>
  <si>
    <t>40935134</t>
  </si>
  <si>
    <t>CARDENAS BELTRAN WILMER ELOY</t>
  </si>
  <si>
    <t>40499090</t>
  </si>
  <si>
    <t>CARDAMA TANG OLGA ADRIANA</t>
  </si>
  <si>
    <t>44934012</t>
  </si>
  <si>
    <t>CARBAJO RODRIGUEZ CINDY STEPHANIE</t>
  </si>
  <si>
    <t>43138838</t>
  </si>
  <si>
    <t>CARBAJAL VERA KATIA SUSANA</t>
  </si>
  <si>
    <t>42053968</t>
  </si>
  <si>
    <t>CARBAJAL NARREA JENNIFER JASMIN</t>
  </si>
  <si>
    <t>43088118</t>
  </si>
  <si>
    <t>CARBAJAL JAIMES MARIELA REBECA</t>
  </si>
  <si>
    <t>45409647</t>
  </si>
  <si>
    <t>CARBAJAL BLAS JOE GAVINO</t>
  </si>
  <si>
    <t>25790356</t>
  </si>
  <si>
    <t>CARAZAS MEDINA HUGO CESAR</t>
  </si>
  <si>
    <t>40863336</t>
  </si>
  <si>
    <t>CAPUÑAY UCEDA JAIME LUIS</t>
  </si>
  <si>
    <t>16759500</t>
  </si>
  <si>
    <t>CAPUÑAY SALAZAR CARLOS DAVID</t>
  </si>
  <si>
    <t>45212401</t>
  </si>
  <si>
    <t>CAPUÑAY RUIZ INGRID ESPERANZA</t>
  </si>
  <si>
    <t>40973885</t>
  </si>
  <si>
    <t>CAPULIAN AGUILAR DE ASENCIOS NILDA PATRICIA</t>
  </si>
  <si>
    <t>25774469</t>
  </si>
  <si>
    <t>PROFESIONAL DE MODELAMIENTO DEL PROCESO DEL NEGOCIO</t>
  </si>
  <si>
    <t>CAPELLAN LEON ARIS JUSCELLY</t>
  </si>
  <si>
    <t>72658271</t>
  </si>
  <si>
    <t>CAPELLAN LEON ANALIZ</t>
  </si>
  <si>
    <t>72021467</t>
  </si>
  <si>
    <t>CAPARACHIN LAU EDGARD ALBERTO</t>
  </si>
  <si>
    <t>43050380</t>
  </si>
  <si>
    <t>CAPARACHIN AQUINO LUCERO YAJAIRA</t>
  </si>
  <si>
    <t>76314094</t>
  </si>
  <si>
    <t>CAPA GUZMAN ALONSO MARK</t>
  </si>
  <si>
    <t>71043783</t>
  </si>
  <si>
    <t>CAÑAMERO MELENDEZ JAVIER ALEXANDER</t>
  </si>
  <si>
    <t>16020187</t>
  </si>
  <si>
    <t>CAÑA FLORIAN EDER JOSE</t>
  </si>
  <si>
    <t>42795292</t>
  </si>
  <si>
    <t>CANTORIN ORTEGA DAVID ANGEL</t>
  </si>
  <si>
    <t>46332586</t>
  </si>
  <si>
    <t>CANTARO SOLIS CECILIA ZULIANA</t>
  </si>
  <si>
    <t>46581921</t>
  </si>
  <si>
    <t>CANO MALDONADO DE AQUIJE BRENDA GERALDINE SHIRLEY</t>
  </si>
  <si>
    <t>43227661</t>
  </si>
  <si>
    <t>CANO IRENE JUAN MARCOS</t>
  </si>
  <si>
    <t>45466381</t>
  </si>
  <si>
    <t>CANO ALEGRE YDA BELIA</t>
  </si>
  <si>
    <t>10620201</t>
  </si>
  <si>
    <t>CONTABILIDAD Y GESTIÓN TRIBUTARIA</t>
  </si>
  <si>
    <t>CANGO RAMÍREZ DEYSSI GUILLERMITH</t>
  </si>
  <si>
    <t>73187465</t>
  </si>
  <si>
    <t>CANEPA DELGADO BRENDA ANGHELINA STEFFANI</t>
  </si>
  <si>
    <t>46007580</t>
  </si>
  <si>
    <t>CANDIA ESPINOZA JULIO CESAR</t>
  </si>
  <si>
    <t>28237343</t>
  </si>
  <si>
    <t>CANCHUMANYA HUAMANCHAQUI DELY</t>
  </si>
  <si>
    <t>46054057</t>
  </si>
  <si>
    <t>CANCHUCAJA VILCHEZ JUAN JOSE DEL CARMEN</t>
  </si>
  <si>
    <t>10216134</t>
  </si>
  <si>
    <t>ANALISTA ESPECIALIZADO</t>
  </si>
  <si>
    <t>CANCHIS DE LA CRUZ ANTONIO</t>
  </si>
  <si>
    <t>09581994</t>
  </si>
  <si>
    <t>ABOGADO ESPECIALISTA EN GESTIÓN MOBILIARIA E INMOBILIARIA</t>
  </si>
  <si>
    <t>CANCHIHUAMAN SUASNABAR DIANA PATRICIA</t>
  </si>
  <si>
    <t>45209340</t>
  </si>
  <si>
    <t>CANCHARIS CACERES WILLIAM</t>
  </si>
  <si>
    <t>43750587</t>
  </si>
  <si>
    <t>CANCHARI GUTIERREZ JAIME</t>
  </si>
  <si>
    <t>47938946</t>
  </si>
  <si>
    <t>CANCHAN PUCUHUAYLA RUBEN PERCY</t>
  </si>
  <si>
    <t>40938066</t>
  </si>
  <si>
    <t>CANALES NIÑO DE GUZMAN JORGE LUIS</t>
  </si>
  <si>
    <t>43996731</t>
  </si>
  <si>
    <t>CANALES LOZANO CARLOS ADOLFO</t>
  </si>
  <si>
    <t>42266476</t>
  </si>
  <si>
    <t>CANALES APON MAURICIO CARLOS</t>
  </si>
  <si>
    <t>40751454</t>
  </si>
  <si>
    <t>CANAHUIRE MAMANI SUSY PILAR</t>
  </si>
  <si>
    <t>47373892</t>
  </si>
  <si>
    <t>CAMPOS VELASQUEZ WILLIAM JESUS</t>
  </si>
  <si>
    <t>40812251</t>
  </si>
  <si>
    <t>CAMPOS TAVARA JOSE CRISTIAN</t>
  </si>
  <si>
    <t>46851897</t>
  </si>
  <si>
    <t>CAMPOS RUEDA ESTALIN JAVIER</t>
  </si>
  <si>
    <t>41813621</t>
  </si>
  <si>
    <t>CAMPOS RUEDA ALEX RUMALDO</t>
  </si>
  <si>
    <t>44533005</t>
  </si>
  <si>
    <t>CAMPOS PEREZ MONICA MILAGROS</t>
  </si>
  <si>
    <t>40547745</t>
  </si>
  <si>
    <t>CAMPOS MELGAREJO JEANCARLO JUNIOR</t>
  </si>
  <si>
    <t>43288728</t>
  </si>
  <si>
    <t>CAMPOS MAGUIÑA CINDY ANDREA</t>
  </si>
  <si>
    <t>41850130</t>
  </si>
  <si>
    <t>CAMPOS GUTIERREZ JUAN RICARDO</t>
  </si>
  <si>
    <t>42815455</t>
  </si>
  <si>
    <t>CAMPOS CHUMACERO ANA LUISA</t>
  </si>
  <si>
    <t>43439615</t>
  </si>
  <si>
    <t>CAMPOBLANCO HIDALGO ROXANA</t>
  </si>
  <si>
    <t>40203234</t>
  </si>
  <si>
    <t>CAMPAÑA ZAVALETA ENRIQUE RICARDO</t>
  </si>
  <si>
    <t>10191339</t>
  </si>
  <si>
    <t>CAMPANA UGARTE GYANINA INDIRA</t>
  </si>
  <si>
    <t>47418480</t>
  </si>
  <si>
    <t>CAMPANA ARROYO FERNANDO IRVING</t>
  </si>
  <si>
    <t>46893668</t>
  </si>
  <si>
    <t>CAMONES GONZALES ALEJANDRO DIOMEDES</t>
  </si>
  <si>
    <t>32109277</t>
  </si>
  <si>
    <t>CAMAYO RAMIREZ MIGUEL ANGEL</t>
  </si>
  <si>
    <t>22503499</t>
  </si>
  <si>
    <t>CAMAYO MACUKACHI LUIS GEOVANI</t>
  </si>
  <si>
    <t>45222411</t>
  </si>
  <si>
    <t>CAMAYO CARDENAS GABRIELA JUDITH</t>
  </si>
  <si>
    <t>42296166</t>
  </si>
  <si>
    <t>CAMACHO VILCHEZ DISELA MABET</t>
  </si>
  <si>
    <t>40153836</t>
  </si>
  <si>
    <t>ESPECIALISTA EN CONTABILIDAD</t>
  </si>
  <si>
    <t>CAMACHO TALLEDO ISMAEL MARTIN</t>
  </si>
  <si>
    <t>45931247</t>
  </si>
  <si>
    <t>CAMACHO RAYMONDI RAUL RONALD</t>
  </si>
  <si>
    <t>45050102</t>
  </si>
  <si>
    <t>CAMACHO GOMEZ AMERICO ARTURO</t>
  </si>
  <si>
    <t>46125543</t>
  </si>
  <si>
    <t>CAMA PAZ EDY WALTER</t>
  </si>
  <si>
    <t>44418320</t>
  </si>
  <si>
    <t>CAM ORE MIKHAIL KIN YUN</t>
  </si>
  <si>
    <t>41344677</t>
  </si>
  <si>
    <t>ANALISTA SENIOR DE INFRAESTRUCTURA TECNOLOGIA-TELECOMUNICACI</t>
  </si>
  <si>
    <t>CALZADA LIMA TUINKY SUSANA</t>
  </si>
  <si>
    <t>41506887</t>
  </si>
  <si>
    <t>CALVO CHAHUARA ALBERT</t>
  </si>
  <si>
    <t>45532050</t>
  </si>
  <si>
    <t>CALSINA PARI EDGAR</t>
  </si>
  <si>
    <t>43330868</t>
  </si>
  <si>
    <t>CALSINA CALCINA WILLY GEANNES</t>
  </si>
  <si>
    <t>44497598</t>
  </si>
  <si>
    <t>CALSINA AGUILAR HELFFER VALOIS</t>
  </si>
  <si>
    <t>44016164</t>
  </si>
  <si>
    <t>CALLOMAMANI AROCUTIPA JAEL</t>
  </si>
  <si>
    <t>43549044</t>
  </si>
  <si>
    <t>CALLIZAYA JARRO JUAN VICTOR</t>
  </si>
  <si>
    <t>42743556</t>
  </si>
  <si>
    <t>CALLER CANAHUIRI VALERIANA SILVIA</t>
  </si>
  <si>
    <t>44734459</t>
  </si>
  <si>
    <t>CALLE PATIÑO JULIO CESAR</t>
  </si>
  <si>
    <t>43621001</t>
  </si>
  <si>
    <t>CALLE OROPEZA JOCELYN</t>
  </si>
  <si>
    <t>07495397</t>
  </si>
  <si>
    <t>CALLE GARCIA EVELYN</t>
  </si>
  <si>
    <t>47856002</t>
  </si>
  <si>
    <t>CALLATA IQUISE VANESSA ROCIO</t>
  </si>
  <si>
    <t>44084955</t>
  </si>
  <si>
    <t>CALLATA HALLASI SANDY OLIVIA</t>
  </si>
  <si>
    <t>40243466</t>
  </si>
  <si>
    <t>GESTOR DE DEMANDA DE PROYECTOS DE TI</t>
  </si>
  <si>
    <t>CALLAN JARAMILLO BRYAN HUBER</t>
  </si>
  <si>
    <t>74250762</t>
  </si>
  <si>
    <t>CALLAN CARBAJAL MILAGROS ROXANA</t>
  </si>
  <si>
    <t>47338566</t>
  </si>
  <si>
    <t>CALLAN BALVIS ROCIO MILUSKA</t>
  </si>
  <si>
    <t>41992819</t>
  </si>
  <si>
    <t>CALLALLA ORDOÑO PERCY</t>
  </si>
  <si>
    <t>40723797</t>
  </si>
  <si>
    <t>CALLA TAFUR MARIA ASENCIONA</t>
  </si>
  <si>
    <t>43716251</t>
  </si>
  <si>
    <t>CALLA FERNANDEZ LUIS ALBERTO</t>
  </si>
  <si>
    <t>41955033</t>
  </si>
  <si>
    <t>CALLA CALCIN RONALD JOHN</t>
  </si>
  <si>
    <t>43915552</t>
  </si>
  <si>
    <t>CALIXTO LAREDO JUNIORS ALEXIS</t>
  </si>
  <si>
    <t>45273228</t>
  </si>
  <si>
    <t>CALISAYA CHOQUEAPAZA ANGEL EDUARDO</t>
  </si>
  <si>
    <t>71203962</t>
  </si>
  <si>
    <t>CALERO DOMINGUEZ ROCKY RONALD</t>
  </si>
  <si>
    <t>46599542</t>
  </si>
  <si>
    <t>CALERO AMARO HECTOR PAUL</t>
  </si>
  <si>
    <t>47510106</t>
  </si>
  <si>
    <t>CALDERON TOLEDO MARIA TERESA</t>
  </si>
  <si>
    <t>72188497</t>
  </si>
  <si>
    <t>APOYO ASISTENTE ADMINISTRATIVO</t>
  </si>
  <si>
    <t>CALDERON TARRILLO MARTHA IRENE</t>
  </si>
  <si>
    <t>70812540</t>
  </si>
  <si>
    <t>CALDERON SANTOS IVAN MANUEL</t>
  </si>
  <si>
    <t>47276127</t>
  </si>
  <si>
    <t>ADMINISTRACIÓN Y GESTIÓN DE EMPRESAS</t>
  </si>
  <si>
    <t>CALDERON MAYORCA PAOLA MELINA</t>
  </si>
  <si>
    <t>70180205</t>
  </si>
  <si>
    <t>CALDERON MATTA OMAR ALEXIS</t>
  </si>
  <si>
    <t>40306698</t>
  </si>
  <si>
    <t>CALDERON LEON JUAN CARLOS</t>
  </si>
  <si>
    <t>09822578</t>
  </si>
  <si>
    <t>CALDERON GALVEZ NOEMI GIOVANNA</t>
  </si>
  <si>
    <t>10136508</t>
  </si>
  <si>
    <t>CALDERON FLORIAN VICTORIA ELENA</t>
  </si>
  <si>
    <t>45497684</t>
  </si>
  <si>
    <t>CALDERON CORONEL DANIEL LEONARDO</t>
  </si>
  <si>
    <t>48059635</t>
  </si>
  <si>
    <t>CALDERON CISNEROS CARINA ISABEL</t>
  </si>
  <si>
    <t>44123747</t>
  </si>
  <si>
    <t>CALDERON ARCE JIMMY LUIS</t>
  </si>
  <si>
    <t>43654372</t>
  </si>
  <si>
    <t>CALDERON ARAUCO RAPHAEL ERICK</t>
  </si>
  <si>
    <t>41628498</t>
  </si>
  <si>
    <t>CALDAS SORIA RENZO ALEJANDRO</t>
  </si>
  <si>
    <t>45435445</t>
  </si>
  <si>
    <t>CALCINE VIZA BRAYAN JOSE</t>
  </si>
  <si>
    <t>42865848</t>
  </si>
  <si>
    <t>CALCINA RAMOS ANTHONI JOSÉ</t>
  </si>
  <si>
    <t>46423907</t>
  </si>
  <si>
    <t>CALCINA HUANCA MYRIAM ROSARIO</t>
  </si>
  <si>
    <t>46663102</t>
  </si>
  <si>
    <t>CAJO MARTINEZ YUDIH LIZET</t>
  </si>
  <si>
    <t>47056043</t>
  </si>
  <si>
    <t>CAJAS ALVA ANGELO GENESIS</t>
  </si>
  <si>
    <t>71483738</t>
  </si>
  <si>
    <t>CAJAHUANCA LOLI JOSE LUIS</t>
  </si>
  <si>
    <t>09508124</t>
  </si>
  <si>
    <t>CAJAHUANCA DIAZ FIORELLA DAISY</t>
  </si>
  <si>
    <t>44353614</t>
  </si>
  <si>
    <t>CAJAHUAMAN HUAMAN LEYDITH MARJORY</t>
  </si>
  <si>
    <t>71048440</t>
  </si>
  <si>
    <t>CAJACHAGUA GILIO YSABEL DORIS</t>
  </si>
  <si>
    <t>45067822</t>
  </si>
  <si>
    <t>CAIRO DIAZ JIMMY AURELIO</t>
  </si>
  <si>
    <t>42452561</t>
  </si>
  <si>
    <t>CAHUI PARILLO YANET YOVANA</t>
  </si>
  <si>
    <t>43817079</t>
  </si>
  <si>
    <t>CAHUANA TRUJILLO GAVINO</t>
  </si>
  <si>
    <t>42620238</t>
  </si>
  <si>
    <t>CAHUANA SALLO FIDEL</t>
  </si>
  <si>
    <t>47421860</t>
  </si>
  <si>
    <t>CAHUANA JUAN DE DIOS WILMER</t>
  </si>
  <si>
    <t>43362293</t>
  </si>
  <si>
    <t>CAHUANA ECHEGARAY JAVIER</t>
  </si>
  <si>
    <t>43609468</t>
  </si>
  <si>
    <t>CADILLO MOSTACERO PATRICIA MANUELA</t>
  </si>
  <si>
    <t>44730908</t>
  </si>
  <si>
    <t>CADILLO GUEVARA VICTOR MARTIN</t>
  </si>
  <si>
    <t>29683671</t>
  </si>
  <si>
    <t>CADENILLAS ZAMORA CARMEN FANNY</t>
  </si>
  <si>
    <t>46868973</t>
  </si>
  <si>
    <t>CACIQUE YUPANQUI CARLOS ALBERTO</t>
  </si>
  <si>
    <t>41543227</t>
  </si>
  <si>
    <t>CACHAY INGA SARIBEL</t>
  </si>
  <si>
    <t>44026874</t>
  </si>
  <si>
    <t>CACERES MINAURO HECTOR</t>
  </si>
  <si>
    <t>43319625</t>
  </si>
  <si>
    <t>CACERES DELGADO EDUARDO JULIO</t>
  </si>
  <si>
    <t>30834694</t>
  </si>
  <si>
    <t>CACERES DEL CARPIO EDUARDO HUGO</t>
  </si>
  <si>
    <t>06284901</t>
  </si>
  <si>
    <t>CACERES CHAUCA NOELIA</t>
  </si>
  <si>
    <t>40411701</t>
  </si>
  <si>
    <t>ARQUITECTO - UE</t>
  </si>
  <si>
    <t>CACERES AGUILAR MARIA YULISSA</t>
  </si>
  <si>
    <t>46538755</t>
  </si>
  <si>
    <t>CABRERA VASQUEZ RUBY JANNETTE</t>
  </si>
  <si>
    <t>75054061</t>
  </si>
  <si>
    <t>CABRERA TIPACTI MARCEL RUFINO</t>
  </si>
  <si>
    <t>21574523</t>
  </si>
  <si>
    <t>CABRERA SANCHEZ CESAR ALBERTO</t>
  </si>
  <si>
    <t>41601407</t>
  </si>
  <si>
    <t>ADMISTRACIÓN CON MENCIÓN EN DIRECCIÓN DE EMPRESAS</t>
  </si>
  <si>
    <t>CABRERA SALAS ALBERT LEONARDO</t>
  </si>
  <si>
    <t>45119704</t>
  </si>
  <si>
    <t>CABRERA PEREZ MILIBETH NAYDETH</t>
  </si>
  <si>
    <t>44076920</t>
  </si>
  <si>
    <t>CABRERA PALOMINO OSCAR ALEXANDER</t>
  </si>
  <si>
    <t>07509567</t>
  </si>
  <si>
    <t>CABRERA LUCANO LESLIE YOVANA</t>
  </si>
  <si>
    <t>46145528</t>
  </si>
  <si>
    <t>CABRERA GUEVARA HENRRY</t>
  </si>
  <si>
    <t>43172655</t>
  </si>
  <si>
    <t>CABRERA CASTILLO AZUCENA ESTHER</t>
  </si>
  <si>
    <t>40820306</t>
  </si>
  <si>
    <t>CABRERA BUSTAMANTE DIANA EDITH</t>
  </si>
  <si>
    <t>41430062</t>
  </si>
  <si>
    <t>CABRERA BRAVO LIZ ELENA</t>
  </si>
  <si>
    <t>42399629</t>
  </si>
  <si>
    <t>CABRERA BENDEZU MONICA ISABEL</t>
  </si>
  <si>
    <t>41462457</t>
  </si>
  <si>
    <t>CABRERA BALLUMBROSIO CARLOS ALBERTO</t>
  </si>
  <si>
    <t>40583750</t>
  </si>
  <si>
    <t>CABRERA ALCANTARA IRIS INES</t>
  </si>
  <si>
    <t>42134951</t>
  </si>
  <si>
    <t>CABREJOS VILELA JOSE ANTONIO</t>
  </si>
  <si>
    <t>44310696</t>
  </si>
  <si>
    <t>CABREJOS CHOY ROSA ESMERALDA</t>
  </si>
  <si>
    <t>09915450</t>
  </si>
  <si>
    <t>CABREJOS AYASTA CESAR JUNIOR</t>
  </si>
  <si>
    <t>47111512</t>
  </si>
  <si>
    <t>CABEZUDO LOPEZ JONATHAN JOSEPH</t>
  </si>
  <si>
    <t>46631617</t>
  </si>
  <si>
    <t>CABEZAS CARO NATALY MILAGROS</t>
  </si>
  <si>
    <t>46884084</t>
  </si>
  <si>
    <t>CABEZAS BASILIO JANETH LISET</t>
  </si>
  <si>
    <t>48092984</t>
  </si>
  <si>
    <t>DERECHO DEL TRABAJO Y DE LA SEGURIDAD SOCIAL</t>
  </si>
  <si>
    <t>CABELLOS RAFAEL MAIRA IVON</t>
  </si>
  <si>
    <t>44357894</t>
  </si>
  <si>
    <t>CABELLO TRUJILLO FRANK ALAN</t>
  </si>
  <si>
    <t>42499881</t>
  </si>
  <si>
    <t>CABANILLAS CASTAÑEDA VIVIAN YANINA</t>
  </si>
  <si>
    <t>45756099</t>
  </si>
  <si>
    <t>CABALLERO JIMENEZ ANA LUCIA</t>
  </si>
  <si>
    <t>74453340</t>
  </si>
  <si>
    <t>CABALLERO ARANA EDUARDO EFRAIN</t>
  </si>
  <si>
    <t>44663498</t>
  </si>
  <si>
    <t>BUTRON PACHAS JOHAN MAURICIO</t>
  </si>
  <si>
    <t>41719097</t>
  </si>
  <si>
    <t>BUSTOS SALCEDO KARLA MERCEDES</t>
  </si>
  <si>
    <t>41954473</t>
  </si>
  <si>
    <t>BUSTOS LEON ANDREA SUNITA</t>
  </si>
  <si>
    <t>46247427</t>
  </si>
  <si>
    <t>BUSTAMANTE ZAVALA JUAN CARLOS</t>
  </si>
  <si>
    <t>03896670</t>
  </si>
  <si>
    <t>BUSTAMANTE TORRES KRISTHEL STEPHANIE</t>
  </si>
  <si>
    <t>70830389</t>
  </si>
  <si>
    <t>BUSTAMANTE TORRES JEAN MANUEL</t>
  </si>
  <si>
    <t>70827176</t>
  </si>
  <si>
    <t>BUSTAMANTE SILVA VANESSA JEANNETE</t>
  </si>
  <si>
    <t>41525430</t>
  </si>
  <si>
    <t>BUSTAMANTE QUISPE CARMEN TATIANA</t>
  </si>
  <si>
    <t>45575741</t>
  </si>
  <si>
    <t>BUSTAMANTE LA TORRE LUIS ALBERTO</t>
  </si>
  <si>
    <t>47639174</t>
  </si>
  <si>
    <t>BUSTAMANTE GUARNIZ TERESA DELICIA</t>
  </si>
  <si>
    <t>45608225</t>
  </si>
  <si>
    <t>BUSTAMANTE GUAMURO AMBERLY</t>
  </si>
  <si>
    <t>47222448</t>
  </si>
  <si>
    <t>BUSTAMANTE AQUINO MANUEL EDILBERTO</t>
  </si>
  <si>
    <t>45611438</t>
  </si>
  <si>
    <t>BURNEO MENDOZA ZULEYKA SHELENE</t>
  </si>
  <si>
    <t>77819042</t>
  </si>
  <si>
    <t>BURGOS ZAVALETA EDGAR FRANKLIN</t>
  </si>
  <si>
    <t>42762018</t>
  </si>
  <si>
    <t>BURGOS EUGENIO MAYCOL GEREMIAS</t>
  </si>
  <si>
    <t>75965036</t>
  </si>
  <si>
    <t>BURGOS CRUZ ALEXIS SEGUNDO</t>
  </si>
  <si>
    <t>44088858</t>
  </si>
  <si>
    <t>BURGOS BRACAMONTE ROSALIA AZUCENA</t>
  </si>
  <si>
    <t>45571649</t>
  </si>
  <si>
    <t>BURGA GONZALES KATHERINE DEL MILAGRO</t>
  </si>
  <si>
    <t>46574029</t>
  </si>
  <si>
    <t>BUJAICO MENDOZA JHON EDUARD</t>
  </si>
  <si>
    <t>47257376</t>
  </si>
  <si>
    <t>BUJAICO CARLOS JOSE LUIS</t>
  </si>
  <si>
    <t>44225393</t>
  </si>
  <si>
    <t>ESPECIALISTA EN PROCESOS Y ORGANIZACIÓN</t>
  </si>
  <si>
    <t>BUITRON DIAZ PIER ALEXANDER</t>
  </si>
  <si>
    <t>10618864</t>
  </si>
  <si>
    <t>BUENDIA GONZALES RONALD LEE</t>
  </si>
  <si>
    <t>40435221</t>
  </si>
  <si>
    <t>BROCCA SALAZAR LUIS CARLOS</t>
  </si>
  <si>
    <t>42722389</t>
  </si>
  <si>
    <t>BRIONES PLASENCIA JUANITA UBALDINA</t>
  </si>
  <si>
    <t>46173330</t>
  </si>
  <si>
    <t>BRIONES CHENG JORGE AUGUSTO</t>
  </si>
  <si>
    <t>41619923</t>
  </si>
  <si>
    <t>BRINGAS VILELA LESLY</t>
  </si>
  <si>
    <t>40139919</t>
  </si>
  <si>
    <t>BRICEÑO TOLENTINO LENER DAVEI</t>
  </si>
  <si>
    <t>43676842</t>
  </si>
  <si>
    <t>BRICEÑO AGUILAR JONATHAN ANTONIO</t>
  </si>
  <si>
    <t>44826252</t>
  </si>
  <si>
    <t>BREÑA RAMIREZ ROLANDO JOSE</t>
  </si>
  <si>
    <t>40405805</t>
  </si>
  <si>
    <t>PROFESIONAL EN AUDITORIA DE FISCALIDAD INTERNACIONAL</t>
  </si>
  <si>
    <t>BRAVO ZEÑA PEDRO FORTUNATO</t>
  </si>
  <si>
    <t>10777612</t>
  </si>
  <si>
    <t>BRAVO YAKAZU LENJI MAC ARTHUR</t>
  </si>
  <si>
    <t>43799471</t>
  </si>
  <si>
    <t>BRAVO VILCAHUAMAN CHRISTIAN ALFONSO</t>
  </si>
  <si>
    <t>46431479</t>
  </si>
  <si>
    <t>BRAVO QUISPE MARLENE ELIZABETH</t>
  </si>
  <si>
    <t>07476464</t>
  </si>
  <si>
    <t>PROFESIONAL ESPECIALISTA EN GESTIÓN DE INGRESOS</t>
  </si>
  <si>
    <t>BRAVO PEREZ MARIELA DEL CARMEN</t>
  </si>
  <si>
    <t>43801985</t>
  </si>
  <si>
    <t>BRAVO PARCO RENATO LIBERONI</t>
  </si>
  <si>
    <t>47275180</t>
  </si>
  <si>
    <t>BRAVO OTINIANO YNDIRA DEL ROSARIO</t>
  </si>
  <si>
    <t>45488388</t>
  </si>
  <si>
    <t>BRAVO NAZAR LOURDES</t>
  </si>
  <si>
    <t>42637767</t>
  </si>
  <si>
    <t>BRAVO CORRALES DELCY ROXANA</t>
  </si>
  <si>
    <t>45485476</t>
  </si>
  <si>
    <t>BRAVO BARDALES JHUDITH MARILUZ</t>
  </si>
  <si>
    <t>73016490</t>
  </si>
  <si>
    <t>BOZA TUCTO IRENE DEL PILAR</t>
  </si>
  <si>
    <t>41307214</t>
  </si>
  <si>
    <t>BOYER MUÑOZ CARMELA ESTHER</t>
  </si>
  <si>
    <t>41666552</t>
  </si>
  <si>
    <t>BORJAS ORE HELEN DEYSSE</t>
  </si>
  <si>
    <t>44300150</t>
  </si>
  <si>
    <t>BORJAS CORDERO DE ARDELA ANGIE LISSET</t>
  </si>
  <si>
    <t>42948336</t>
  </si>
  <si>
    <t>BORDA MANDAMIENTOS ANGEL NICOLAY</t>
  </si>
  <si>
    <t>44551311</t>
  </si>
  <si>
    <t>BORDA EGOAVIL LUZ MAIRA</t>
  </si>
  <si>
    <t>70445145</t>
  </si>
  <si>
    <t>BONINO VELAOCHAGA LIDICE IRINA</t>
  </si>
  <si>
    <t>10194097</t>
  </si>
  <si>
    <t>ESPECIALISTA SENIOR - ARQUITECTO</t>
  </si>
  <si>
    <t>BONILLA CANOVA JONNY ARTURO</t>
  </si>
  <si>
    <t>71792691</t>
  </si>
  <si>
    <t>BOLAÑOS DE LA CRUZ MARIA PETRONILA</t>
  </si>
  <si>
    <t>40325341</t>
  </si>
  <si>
    <t>BOBADILLA RIDER LIS MILESSA</t>
  </si>
  <si>
    <t>40258094</t>
  </si>
  <si>
    <t>BOBADILLA ADRIANZEN HOSMEL GABRIEL</t>
  </si>
  <si>
    <t>45640005</t>
  </si>
  <si>
    <t>BOBADILLA ADRIANZEN ALAN MIGUEL</t>
  </si>
  <si>
    <t>43449598</t>
  </si>
  <si>
    <t>BLANCAS RAFAEL MARIELLA KARIN</t>
  </si>
  <si>
    <t>42069924</t>
  </si>
  <si>
    <t>BLANCAS BONARREGO LAURA CECILIA</t>
  </si>
  <si>
    <t>10280738</t>
  </si>
  <si>
    <t>BLANCAS BONARREGO COSME GUSTAVO</t>
  </si>
  <si>
    <t>41640296</t>
  </si>
  <si>
    <t>BICERREL MONDALGO MIJAEL ALCIDES</t>
  </si>
  <si>
    <t>47157141</t>
  </si>
  <si>
    <t>BERRU PEDEMONTE SUZANNE EDIT</t>
  </si>
  <si>
    <t>71337991</t>
  </si>
  <si>
    <t>BERRU NOLASCO ERIKA YANETH</t>
  </si>
  <si>
    <t>76531263</t>
  </si>
  <si>
    <t>ASISTENTE ADMINISTRATIVO DE GOBIERNO DE TI</t>
  </si>
  <si>
    <t>BERROSPI ALMERCO JORGE FERNANDO</t>
  </si>
  <si>
    <t>10075214</t>
  </si>
  <si>
    <t>BERROCAL HUAMAN YESABEL CANDIDA</t>
  </si>
  <si>
    <t>43691825</t>
  </si>
  <si>
    <t>BERRIOS SOSA CARMEN ROXANA</t>
  </si>
  <si>
    <t>41907942</t>
  </si>
  <si>
    <t>ESPECIALISTA EN GESTIÓN MOBILIARIA E INMOBILIARIA</t>
  </si>
  <si>
    <t>BERRIOS LEDESMA EDSON ENDY</t>
  </si>
  <si>
    <t>43549186</t>
  </si>
  <si>
    <t>BERNUY PAUCAR JONES GERBER</t>
  </si>
  <si>
    <t>07630874</t>
  </si>
  <si>
    <t>ESPECIALISTA EN GESTIÓN DE INVERSIONES Y PRESUPUESTO</t>
  </si>
  <si>
    <t>BERNEDO PASTOR ROGER YSAIAS</t>
  </si>
  <si>
    <t>41472660</t>
  </si>
  <si>
    <t>BERNAL PINEDA ANTONI ELIOT</t>
  </si>
  <si>
    <t>40084468</t>
  </si>
  <si>
    <t>BERNAL GONZALES ROXANA FABIOLA</t>
  </si>
  <si>
    <t>45756455</t>
  </si>
  <si>
    <t>BERNAL GODOY PAULA GERALDINE</t>
  </si>
  <si>
    <t>74043828</t>
  </si>
  <si>
    <t>BERNABÉ VARGAS ELARD DANIEL</t>
  </si>
  <si>
    <t>40293848</t>
  </si>
  <si>
    <t>ESPECIALISTA EN PLANEAMIENTO</t>
  </si>
  <si>
    <t>BERNABE ASCOY INGRID ELIETTE</t>
  </si>
  <si>
    <t>46737227</t>
  </si>
  <si>
    <t>BERMUDEZ TIPULA KATIA MISHIEL</t>
  </si>
  <si>
    <t>46466052</t>
  </si>
  <si>
    <t>BENITES NAVARRO EDWIN OSMAR</t>
  </si>
  <si>
    <t>44531444</t>
  </si>
  <si>
    <t>BENITES MARQUINA IKOLL JOSEPH</t>
  </si>
  <si>
    <t>45555782</t>
  </si>
  <si>
    <t>BENITES COLLANTES ROZAURA ROZALIA</t>
  </si>
  <si>
    <t>70408249</t>
  </si>
  <si>
    <t>BENITES BUSTAMANTE JAIRO ANDRE</t>
  </si>
  <si>
    <t>46806410</t>
  </si>
  <si>
    <t>BENDEZU VILLANUEVA FERNANDO RAMON</t>
  </si>
  <si>
    <t>42312423</t>
  </si>
  <si>
    <t>BENDEZU REYNOSO PATRICIA</t>
  </si>
  <si>
    <t>41613601</t>
  </si>
  <si>
    <t>BENDEZU MELENDEZ NATALY JENNIFER</t>
  </si>
  <si>
    <t>43453609</t>
  </si>
  <si>
    <t>BENDEZU ALOSILLA KEVIN MAYCOL</t>
  </si>
  <si>
    <t>42499161</t>
  </si>
  <si>
    <t>BENAVIDES RUIZ OSCAR RAFAEL</t>
  </si>
  <si>
    <t>18093588</t>
  </si>
  <si>
    <t>BENAVIDES RODRIGUEZ IVAN LUIS</t>
  </si>
  <si>
    <t>09826799</t>
  </si>
  <si>
    <t>BENAVIDES MARTINEZ NATALIA CAROLINA</t>
  </si>
  <si>
    <t>42389366</t>
  </si>
  <si>
    <t>BENAVIDES CUEVA MORRIS GERARDO</t>
  </si>
  <si>
    <t>42109954</t>
  </si>
  <si>
    <t>BENAVENTE STABRIDIS BRUNO</t>
  </si>
  <si>
    <t>25773212</t>
  </si>
  <si>
    <t>BENAVENTE ORUE DUSSAN ALBERTO</t>
  </si>
  <si>
    <t>46877757</t>
  </si>
  <si>
    <t>BENAVENTE MALAGA JUAN CARLOS JAIME</t>
  </si>
  <si>
    <t>41638521</t>
  </si>
  <si>
    <t>BENANCIO JIMENEZ ELVIA MARLENY</t>
  </si>
  <si>
    <t>10628969</t>
  </si>
  <si>
    <t>BELZUSARRI PEREZ KATHERINE STEFANY</t>
  </si>
  <si>
    <t>47684551</t>
  </si>
  <si>
    <t>BELTRAN SIERRA FRED ERICH</t>
  </si>
  <si>
    <t>40426585</t>
  </si>
  <si>
    <t>BELTRAN GANOZA ANA PAULA</t>
  </si>
  <si>
    <t>74172013</t>
  </si>
  <si>
    <t>BELLO QUISPE ROY YONAR</t>
  </si>
  <si>
    <t>46545922</t>
  </si>
  <si>
    <t>BELLIDO ROMERO JOSEPH GONZALO</t>
  </si>
  <si>
    <t>46061012</t>
  </si>
  <si>
    <t>BELLIDO NAVARRO LENIN RAGNAR</t>
  </si>
  <si>
    <t>20031109</t>
  </si>
  <si>
    <t>INGENIERO PARA MANTENIMIENTO DE FLOTA VEHICULAR</t>
  </si>
  <si>
    <t>BELLIDO MOLINA RITA SALOME</t>
  </si>
  <si>
    <t>41035812</t>
  </si>
  <si>
    <t>BELLEZA NAPAN JENNY JULISSA</t>
  </si>
  <si>
    <t>40327555</t>
  </si>
  <si>
    <t>BELIZARIO PACOMPIA MEZULAN FELICITAS</t>
  </si>
  <si>
    <t>47221260</t>
  </si>
  <si>
    <t>BELESBIA ROJAS FRANCY ELIZABETH</t>
  </si>
  <si>
    <t>71385595</t>
  </si>
  <si>
    <t>BEJARANO RAMIREZ EVELYN LILIANA</t>
  </si>
  <si>
    <t>44189798</t>
  </si>
  <si>
    <t>BEJARANO MANCILLA RENATO EFRAIN</t>
  </si>
  <si>
    <t>43520911</t>
  </si>
  <si>
    <t>BEJARANO HERNANDEZ ROLANDO FRANCISCO</t>
  </si>
  <si>
    <t>09442565</t>
  </si>
  <si>
    <t>BEJARANO DIEGO ROBERT WILLY</t>
  </si>
  <si>
    <t>41193098</t>
  </si>
  <si>
    <t>BEJAR MALDONADO JOEL</t>
  </si>
  <si>
    <t>41579325</t>
  </si>
  <si>
    <t>BEGAZO ZEGARRA RAFAEL ROGELIO</t>
  </si>
  <si>
    <t>29655713</t>
  </si>
  <si>
    <t>BEDRILLANA BAUTISTA ELIZABETH</t>
  </si>
  <si>
    <t>43175290</t>
  </si>
  <si>
    <t>BEDREGAL LAZO LUCIO GERMAN</t>
  </si>
  <si>
    <t>41854856</t>
  </si>
  <si>
    <t>BEDON AYALA LISSET KARINA</t>
  </si>
  <si>
    <t>43627949</t>
  </si>
  <si>
    <t>BECERRA VERA - TUDELA CARLOS MANUEL</t>
  </si>
  <si>
    <t>44551082</t>
  </si>
  <si>
    <t>ESPECIALISTA DE INFRAESTRUCTURA TECNOLÓGICA</t>
  </si>
  <si>
    <t>BECERRA VENERO KAREN ANN</t>
  </si>
  <si>
    <t>45920263</t>
  </si>
  <si>
    <t>BECERRA VARGAS GUICELA MYLENA</t>
  </si>
  <si>
    <t>42840070</t>
  </si>
  <si>
    <t>BECERRA QUIROZ LISETH AURISTELA</t>
  </si>
  <si>
    <t>46194118</t>
  </si>
  <si>
    <t>BECERRA MOSQUEIRA ROSARIO</t>
  </si>
  <si>
    <t>45139480</t>
  </si>
  <si>
    <t>BEAS GINOCCHIO CESAR ALFREDO</t>
  </si>
  <si>
    <t>76567315</t>
  </si>
  <si>
    <t>BAZO CUADROS ISAAC</t>
  </si>
  <si>
    <t>43430587</t>
  </si>
  <si>
    <t>BAZAN RUIZ ROMMY ELIZABETH</t>
  </si>
  <si>
    <t>44495619</t>
  </si>
  <si>
    <t>BAZAN LOAYZA LOURDES DEL CARMEN</t>
  </si>
  <si>
    <t>46402572</t>
  </si>
  <si>
    <t>BAZAN BERROCAL ARACELI MARGARITA</t>
  </si>
  <si>
    <t>41872711</t>
  </si>
  <si>
    <t>BAYONA TORRES FABIOLA</t>
  </si>
  <si>
    <t>41260570</t>
  </si>
  <si>
    <t>ESPECIALISTA EN ESTADOS FINANCIEROS Y PRESUPUESTARIOS</t>
  </si>
  <si>
    <t>BAYONA MACHADO RONWELD</t>
  </si>
  <si>
    <t>02888062</t>
  </si>
  <si>
    <t>BAYONA LABAN FRANCISCO ANTHONY</t>
  </si>
  <si>
    <t>44710229</t>
  </si>
  <si>
    <t>BAUTISTA URBANO NILDA</t>
  </si>
  <si>
    <t>44884614</t>
  </si>
  <si>
    <t>BAUTISTA RIVAS JOSUE ISMAEL</t>
  </si>
  <si>
    <t>43515625</t>
  </si>
  <si>
    <t>BAUTISTA OCAMPO STEFANY LUCERO</t>
  </si>
  <si>
    <t>74817310</t>
  </si>
  <si>
    <t>BAUTISTA GARCIA JOSE ALEX</t>
  </si>
  <si>
    <t>44922997</t>
  </si>
  <si>
    <t>BAUTISTA CAÑA JHONY</t>
  </si>
  <si>
    <t>43062777</t>
  </si>
  <si>
    <t>BAUTISTA AQUINO GIAN CARLO</t>
  </si>
  <si>
    <t>46243342</t>
  </si>
  <si>
    <t>BATALLANOS YEPEZ JORGE BRIAN</t>
  </si>
  <si>
    <t>43891651</t>
  </si>
  <si>
    <t>BASURCO ARTEAGA KARLHA DEL ROSARIO</t>
  </si>
  <si>
    <t>00798845</t>
  </si>
  <si>
    <t>ESPECIALISTA LEGAL DE OFELCCOR</t>
  </si>
  <si>
    <t>BASTIDAS VILA JUAN CARLOS</t>
  </si>
  <si>
    <t>40023792</t>
  </si>
  <si>
    <t>GESTOR DE PLANEAMIENTO Y CONTROL DE GESTION DE PROYECTOS</t>
  </si>
  <si>
    <t>BASTIDAS VILA JORGE LUIS</t>
  </si>
  <si>
    <t>10612211</t>
  </si>
  <si>
    <t>BASTIDAS CONDEZO ROSARIO PATRICIA</t>
  </si>
  <si>
    <t>46964675</t>
  </si>
  <si>
    <t>BASILIO PADILLA CYNTHIA FIORELLA</t>
  </si>
  <si>
    <t>44602980</t>
  </si>
  <si>
    <t>BASHUALDO CANDIA LUDWIN JOEL</t>
  </si>
  <si>
    <t>41422577</t>
  </si>
  <si>
    <t>BARZOLA RICCI KATHERINE STEPHANI</t>
  </si>
  <si>
    <t>47101783</t>
  </si>
  <si>
    <t>BARZOLA CORZO ROSA GERALDIN</t>
  </si>
  <si>
    <t>45973451</t>
  </si>
  <si>
    <t>BARTUREN NUNURA FIORELA MILAGROS</t>
  </si>
  <si>
    <t>45977449</t>
  </si>
  <si>
    <t xml:space="preserve">ARTE CON MENCION EN DISEÑO GRAFICO </t>
  </si>
  <si>
    <t>BARTOLOME JAVIER JENY</t>
  </si>
  <si>
    <t>71528376</t>
  </si>
  <si>
    <t>DISEÑADOR GRAFICO Y AUDIOVISUAL</t>
  </si>
  <si>
    <t>BARRUETA BRAVO ELIZABETH KETTI</t>
  </si>
  <si>
    <t>45592379</t>
  </si>
  <si>
    <t>BARRON GALARZA ORLANDO HENRY</t>
  </si>
  <si>
    <t>07634912</t>
  </si>
  <si>
    <t>BARRIOS VELARDE DANIEL ENRIQUE</t>
  </si>
  <si>
    <t>73023048</t>
  </si>
  <si>
    <t>BARRIOS RAMOS LORENA ROSALIA</t>
  </si>
  <si>
    <t>43978146</t>
  </si>
  <si>
    <t>BARRIOS ESPINO ELIZABETH FABIOLA</t>
  </si>
  <si>
    <t>73615847</t>
  </si>
  <si>
    <t>BARRIOS DOMINGUEZ ANA LIZ</t>
  </si>
  <si>
    <t>43330103</t>
  </si>
  <si>
    <t>BARRIOS DELGADO FRANCISCO ABEL</t>
  </si>
  <si>
    <t>41752003</t>
  </si>
  <si>
    <t>BARRIOS CAHUANA FIORELA</t>
  </si>
  <si>
    <t>70297179</t>
  </si>
  <si>
    <t>BARRIGA SOTOMAYOR FRANCISCO JAVIER</t>
  </si>
  <si>
    <t>71020307</t>
  </si>
  <si>
    <t>BARRIENTOS ENRIQUEZ ALEXANDRA PATRICIA HILDA</t>
  </si>
  <si>
    <t>70014678</t>
  </si>
  <si>
    <t>BARRETO TUNQUI JUANA MERCEDES</t>
  </si>
  <si>
    <t>73977166</t>
  </si>
  <si>
    <t>BARRETO GUTIERREZ ISELA NATHALI LISSET</t>
  </si>
  <si>
    <t>71772513</t>
  </si>
  <si>
    <t>BARRERA RINCON CESAR AUGUSTO</t>
  </si>
  <si>
    <t>42021246</t>
  </si>
  <si>
    <t>BARRERA NUÑEZ ADA LORENA</t>
  </si>
  <si>
    <t>80639362</t>
  </si>
  <si>
    <t>BARRERA GALARRETA NATALI ZOILA</t>
  </si>
  <si>
    <t>43169370</t>
  </si>
  <si>
    <t>PERIODISTA</t>
  </si>
  <si>
    <t>BARRAZA QUENTA JHIM BRAYAN</t>
  </si>
  <si>
    <t>73250904</t>
  </si>
  <si>
    <t>BARJA BALBIN THALIA SUSY</t>
  </si>
  <si>
    <t>47162201</t>
  </si>
  <si>
    <t>BARDALES ROJAS MAGALY</t>
  </si>
  <si>
    <t>41284435</t>
  </si>
  <si>
    <t>BARDALES MAHUA CINTHIA MISILENIA</t>
  </si>
  <si>
    <t>46914698</t>
  </si>
  <si>
    <t>BARDALES DIAZ CARITO KATHYUSKA</t>
  </si>
  <si>
    <t>45690546</t>
  </si>
  <si>
    <t>BARCO CALLE GOSVER</t>
  </si>
  <si>
    <t>45040538</t>
  </si>
  <si>
    <t>BARBOZA FERNANDEZ YANINA MEDALI</t>
  </si>
  <si>
    <t>42091629</t>
  </si>
  <si>
    <t>BARBOZA FERNANDEZ ANYLU ELOISA</t>
  </si>
  <si>
    <t>44386280</t>
  </si>
  <si>
    <t>BARBOZA BECERRA BLANCA JANETH</t>
  </si>
  <si>
    <t>42652670</t>
  </si>
  <si>
    <t>BAQUEDANO LUJAN HENRY JOSE</t>
  </si>
  <si>
    <t>45986208</t>
  </si>
  <si>
    <t>BANDA ALDAZ MIGUEL ANTONIO</t>
  </si>
  <si>
    <t>43382757</t>
  </si>
  <si>
    <t>BANCAYAN PANTA GIOJAYRA KATTIANA</t>
  </si>
  <si>
    <t>71408225</t>
  </si>
  <si>
    <t>BALVIN CALSIN LUIS FRANK</t>
  </si>
  <si>
    <t>41498331</t>
  </si>
  <si>
    <t>BALTA ANCHI CARLOS AUGUSTO</t>
  </si>
  <si>
    <t>44987367</t>
  </si>
  <si>
    <t>BALMACEDA CASTRO MARCO ABDEL</t>
  </si>
  <si>
    <t>44184248</t>
  </si>
  <si>
    <t>BALLENA GARCIA KATY MELISSA</t>
  </si>
  <si>
    <t>45487888</t>
  </si>
  <si>
    <t>BALLENA DESCALZO GERARDO MIGUEL</t>
  </si>
  <si>
    <t>10594986</t>
  </si>
  <si>
    <t>BALLARDO REYES HISHEL AIDA</t>
  </si>
  <si>
    <t>40804559</t>
  </si>
  <si>
    <t>BALLADARES SARMIENTO JUAN PABLO</t>
  </si>
  <si>
    <t>41853612</t>
  </si>
  <si>
    <t>BALDERA PEREZ GIANNY KARIN</t>
  </si>
  <si>
    <t>45073241</t>
  </si>
  <si>
    <t>BALDEON BLANCO CARLOS ENRIQUE</t>
  </si>
  <si>
    <t>20088077</t>
  </si>
  <si>
    <t>BALDARRAGO ESCURRA JHANNE KATIANA</t>
  </si>
  <si>
    <t>46827344</t>
  </si>
  <si>
    <t>BALCAZAR ZENOZAIN ANGIE FIORELLA</t>
  </si>
  <si>
    <t>47063374</t>
  </si>
  <si>
    <t>BALCAZAR MONTENEGRO NOE</t>
  </si>
  <si>
    <t>44011443</t>
  </si>
  <si>
    <t>BALBOA ROJAS JUAN ANTONIO</t>
  </si>
  <si>
    <t>43738441</t>
  </si>
  <si>
    <t>BALBIN CHAVEZ GIOVANNA CAROL</t>
  </si>
  <si>
    <t>40627898</t>
  </si>
  <si>
    <t>PROFESIONAL CONTABLE EXPERTO EN SIAF</t>
  </si>
  <si>
    <t>BALBIN BURGA JOSE JOSE</t>
  </si>
  <si>
    <t>70913701</t>
  </si>
  <si>
    <t>APOYO ADMINISTRATIVO EN PROCURADURIA</t>
  </si>
  <si>
    <t>BALAREZO QUIROZ MONICA JUANA ROSA</t>
  </si>
  <si>
    <t>40064546</t>
  </si>
  <si>
    <t>PROFESIONAL INFORMÁTICO</t>
  </si>
  <si>
    <t>BAEZ MONTAÑEZ LOURDES ROCIO</t>
  </si>
  <si>
    <t>44293259</t>
  </si>
  <si>
    <t>BADAJOZ CONDE HILMA AMERICA</t>
  </si>
  <si>
    <t>40174781</t>
  </si>
  <si>
    <t>BACIGALUPO VIDAL ERNESTO JAVIER</t>
  </si>
  <si>
    <t>45002997</t>
  </si>
  <si>
    <t>BACAS ORE CARMEN ROSA</t>
  </si>
  <si>
    <t>44688760</t>
  </si>
  <si>
    <t>BACA DIAZ CESAR ALFONSO</t>
  </si>
  <si>
    <t>42161734</t>
  </si>
  <si>
    <t>BABILON GRADOS FIDEL ERNESTO</t>
  </si>
  <si>
    <t>09953135</t>
  </si>
  <si>
    <t>AZERRAD CAQUI RODRIGO RAZIEL</t>
  </si>
  <si>
    <t>46114157</t>
  </si>
  <si>
    <t>AZAÑO TANTAS BRUNO AUGUSTO</t>
  </si>
  <si>
    <t>43302275</t>
  </si>
  <si>
    <t>AZALDE SANDOVAL EDUARDO RAUL</t>
  </si>
  <si>
    <t>25571194</t>
  </si>
  <si>
    <t>AZABACHE MANAYAY PATRICIA KARINA</t>
  </si>
  <si>
    <t>43825910</t>
  </si>
  <si>
    <t>AYVAR VEGA ROXANA ELIZABETH</t>
  </si>
  <si>
    <t>09633676</t>
  </si>
  <si>
    <t>AYLLON LOZANO RAFAEL RUBI</t>
  </si>
  <si>
    <t>46314105</t>
  </si>
  <si>
    <t>AYLAS PALOMINO ISABEL MIRIAM ROXANA</t>
  </si>
  <si>
    <t>40767912</t>
  </si>
  <si>
    <t>AYERVE RODRIGUEZ PERCY</t>
  </si>
  <si>
    <t>40869772</t>
  </si>
  <si>
    <t>AYERBE BARRIOS OSCAR</t>
  </si>
  <si>
    <t>23997267</t>
  </si>
  <si>
    <t>AYEN DIAZ KELLY CAROLINA</t>
  </si>
  <si>
    <t>46883948</t>
  </si>
  <si>
    <t>AYALA MOSQUEIRA ALEXANDER JOSEPH FERNANDO</t>
  </si>
  <si>
    <t>70913148</t>
  </si>
  <si>
    <t>AYALA FARFAN TANIA SULMA</t>
  </si>
  <si>
    <t>46804892</t>
  </si>
  <si>
    <t>AYALA BELLIDO YONEY</t>
  </si>
  <si>
    <t>10449841</t>
  </si>
  <si>
    <t>AYALA BARRIENTOS TANIA BEATRIZ</t>
  </si>
  <si>
    <t>46579302</t>
  </si>
  <si>
    <t>AVINCOLA FELIX BEATRIZ MARIA</t>
  </si>
  <si>
    <t>06830020</t>
  </si>
  <si>
    <t>RESPONSABLE DE TESORERIA</t>
  </si>
  <si>
    <t>AVILES SUAREZ EFRAIN IRENEO</t>
  </si>
  <si>
    <t>42238860</t>
  </si>
  <si>
    <t>AVILES MOSCOSO ROSA</t>
  </si>
  <si>
    <t>41035797</t>
  </si>
  <si>
    <t>AVILES CACERES FRANCO</t>
  </si>
  <si>
    <t>71419156</t>
  </si>
  <si>
    <t>DISEÑO DIGITAL PUBLICITARIO</t>
  </si>
  <si>
    <t>AVILA MIÑAN ROMINA</t>
  </si>
  <si>
    <t>45450186</t>
  </si>
  <si>
    <t>AVILA GONZALES CARLOS OMAR JESUS</t>
  </si>
  <si>
    <t>70551863</t>
  </si>
  <si>
    <t>AVILA ESCALANTE JHOAN ANDY</t>
  </si>
  <si>
    <t>70107341</t>
  </si>
  <si>
    <t>AVILA CALDERON ERIK ADDERLY</t>
  </si>
  <si>
    <t>45404779</t>
  </si>
  <si>
    <t>AVENDAÑO LOPEZ MARIA LUISA</t>
  </si>
  <si>
    <t>41996030</t>
  </si>
  <si>
    <t>AVELLANEDA DIAZ ANGELA TALIA</t>
  </si>
  <si>
    <t>44656675</t>
  </si>
  <si>
    <t>AVELINO CAMONES MELISSA JAKELINE</t>
  </si>
  <si>
    <t>70347556</t>
  </si>
  <si>
    <t>AVALOS CUEVA JEAN POOL</t>
  </si>
  <si>
    <t>73261099</t>
  </si>
  <si>
    <t>AUCAPIÑA CENTENO MILNER</t>
  </si>
  <si>
    <t>09958524</t>
  </si>
  <si>
    <t>ATUNCAR CERVANTES KATHERINE YIN</t>
  </si>
  <si>
    <t>44931800</t>
  </si>
  <si>
    <t>DIRECCIÓN TÉCNICA EN FUTBOL</t>
  </si>
  <si>
    <t>ATOCHE RIVERA LUIS ARBEL</t>
  </si>
  <si>
    <t>02615283</t>
  </si>
  <si>
    <t>ATOCHE REYES SILVIA SOFIA</t>
  </si>
  <si>
    <t>47659125</t>
  </si>
  <si>
    <t>ATOCHE REYES ROSA MARIA</t>
  </si>
  <si>
    <t>43567562</t>
  </si>
  <si>
    <t>ATOCHE RETO NURIA YOHANNA</t>
  </si>
  <si>
    <t>44495203</t>
  </si>
  <si>
    <t>ATENCIO ROSADO JUANA CECILIA</t>
  </si>
  <si>
    <t>43380622</t>
  </si>
  <si>
    <t>ATENCIO ENCINAS LUZ MIRELLA</t>
  </si>
  <si>
    <t>42083092</t>
  </si>
  <si>
    <t>ATENCIO AGUILAR STEVE HOWER</t>
  </si>
  <si>
    <t>45503107</t>
  </si>
  <si>
    <t>ATAUGE CAJAMARCA WALTER CUSTODIO</t>
  </si>
  <si>
    <t>22092260</t>
  </si>
  <si>
    <t>ESPECIALISTA EN CONTRATACIONES PÚBLICAS Y EJECUCIÓN CONTRACT</t>
  </si>
  <si>
    <t>ATAUCURI RODRIGUEZ DAVID ARTURO</t>
  </si>
  <si>
    <t>72874846</t>
  </si>
  <si>
    <t>ASTUPUMA AGUIRRE ROXANA SUSY</t>
  </si>
  <si>
    <t>46669016</t>
  </si>
  <si>
    <t>ASTULLA SUAREZ DHAYANA JENNYFER</t>
  </si>
  <si>
    <t>71087421</t>
  </si>
  <si>
    <t>ASTUHUAMAN BLANCO MANUEL ANGEL</t>
  </si>
  <si>
    <t>40694221</t>
  </si>
  <si>
    <t>ASTORGA REQUENA DE VELASQUEZ SANDRA KARINA</t>
  </si>
  <si>
    <t>42197236</t>
  </si>
  <si>
    <t>ASTOCONDOR GARCIA ADOLFO ALEJANDRO</t>
  </si>
  <si>
    <t>42721191</t>
  </si>
  <si>
    <t>ASTO ESPINOZA AGUSTIN EDGAR</t>
  </si>
  <si>
    <t>43193379</t>
  </si>
  <si>
    <t>ASTETE RODRIGUEZ EDGAR CRISTIAN</t>
  </si>
  <si>
    <t>46058863</t>
  </si>
  <si>
    <t>ASTETE MOSQUERA RICARDO IGNACIO</t>
  </si>
  <si>
    <t>70399447</t>
  </si>
  <si>
    <t>ASTE BERRIOS GIANINA PATRICIA</t>
  </si>
  <si>
    <t>40940820</t>
  </si>
  <si>
    <t>ASMAT FAJARDO VICTOR MANUEL</t>
  </si>
  <si>
    <t>41008090</t>
  </si>
  <si>
    <t>PROFESIONAL ALTAMENTE ESPECIALIZADO EN ALMACEN</t>
  </si>
  <si>
    <t>ASMAD SANCHEZ EDWIN BLADIMIR</t>
  </si>
  <si>
    <t>42183981</t>
  </si>
  <si>
    <t>ASENJO DELGADO WENDY LIZBETH</t>
  </si>
  <si>
    <t>70942652</t>
  </si>
  <si>
    <t>ASENCIOS SALDIVAR CECILIA DORIS</t>
  </si>
  <si>
    <t>41845098</t>
  </si>
  <si>
    <t>ASENCIOS ESPINOLA MIRTHA</t>
  </si>
  <si>
    <t>41383909</t>
  </si>
  <si>
    <t>ASENCIO ESTRADA LUIS ALBERTO</t>
  </si>
  <si>
    <t>40777521</t>
  </si>
  <si>
    <t>ASCON GUZMAN IRVING JAVIER</t>
  </si>
  <si>
    <t>44123738</t>
  </si>
  <si>
    <t>ASCENCIO PARRA JOSE LUIS MARTIN</t>
  </si>
  <si>
    <t>09639551</t>
  </si>
  <si>
    <t>INGENIERÍA METALÚRGICA</t>
  </si>
  <si>
    <t>ARZAPALO IMBERTIS LUIS WILSON</t>
  </si>
  <si>
    <t>06585917</t>
  </si>
  <si>
    <t>EXPERTO SECTORIAL - MINERIA</t>
  </si>
  <si>
    <t>ARTEAGA URTEAGA CINTHYA ROSALYN</t>
  </si>
  <si>
    <t>48698297</t>
  </si>
  <si>
    <t>ARTEAGA QUISPE ADDERLY</t>
  </si>
  <si>
    <t>45464404</t>
  </si>
  <si>
    <t>ARTEAGA CHU ROBERTO CARLOS</t>
  </si>
  <si>
    <t>42142986</t>
  </si>
  <si>
    <t>ARTEAGA BETETA YOLANDA PAOLA</t>
  </si>
  <si>
    <t>44366617</t>
  </si>
  <si>
    <t>ARTEAGA ARANA KERBY WALTER</t>
  </si>
  <si>
    <t>40624880</t>
  </si>
  <si>
    <t>ARROYO RIOJAS LOURDES MARIA</t>
  </si>
  <si>
    <t>44467393</t>
  </si>
  <si>
    <t>ARROSPIDE VILLANES NATALIA ZULEMA</t>
  </si>
  <si>
    <t>44223764</t>
  </si>
  <si>
    <t>APOYO TÉCNICO EN ARQUITECTURA</t>
  </si>
  <si>
    <t>ARRIETA LEON ALEJANDRO</t>
  </si>
  <si>
    <t>44019321</t>
  </si>
  <si>
    <t>ARRIBASPLATA ROJAS KEITH</t>
  </si>
  <si>
    <t>41400401</t>
  </si>
  <si>
    <t>ARRIBASPLATA MORALES NATHALY MILAGROS</t>
  </si>
  <si>
    <t>43091602</t>
  </si>
  <si>
    <t>ARREDONDO MAMANI JANET EDUARDA</t>
  </si>
  <si>
    <t>42688112</t>
  </si>
  <si>
    <t>ESPECIALISTA EN GESTION DEL RENDIMIENTO LABORAL</t>
  </si>
  <si>
    <t>ARRATIA VINATEA RICARDO JOSE</t>
  </si>
  <si>
    <t>10265001</t>
  </si>
  <si>
    <t>ARRASCUE SANCHEZ RAUL EMERSON</t>
  </si>
  <si>
    <t>32988212</t>
  </si>
  <si>
    <t>INGENIERÍA DE SISTEMAS EMPRESARIALES</t>
  </si>
  <si>
    <t>ARQUINIO VICENTE JUAN MANUEL</t>
  </si>
  <si>
    <t>10760486</t>
  </si>
  <si>
    <t>ARPE SANCHEZ NATALY DE LAS MERCEDES</t>
  </si>
  <si>
    <t>47089755</t>
  </si>
  <si>
    <t>ASISTENTE MULTIFUNCIONAL IAMC - ORIENTADOR DE CONSULTAS ADUA</t>
  </si>
  <si>
    <t>AROSTE SALAZAR CARLOS JOAQUIN</t>
  </si>
  <si>
    <t>72565620</t>
  </si>
  <si>
    <t>ARONI SANCHEZ JONATHAN OMAR</t>
  </si>
  <si>
    <t>44422303</t>
  </si>
  <si>
    <t>ARONES PALOMINO WALTER JEFERZON</t>
  </si>
  <si>
    <t>71333321</t>
  </si>
  <si>
    <t>AROCUTIPA CHURA JORGE LUIS</t>
  </si>
  <si>
    <t>45095681</t>
  </si>
  <si>
    <t>ARNAO MALDONADO YENSER MOISES</t>
  </si>
  <si>
    <t>73271123</t>
  </si>
  <si>
    <t>ARMAS ROCA RONALD DAINER</t>
  </si>
  <si>
    <t>44237203</t>
  </si>
  <si>
    <t>ARIAS VELASQUEZ RENATO FABRICIO</t>
  </si>
  <si>
    <t>ARIAS MENDOZA ANGELICA MILAGROS</t>
  </si>
  <si>
    <t>40386065</t>
  </si>
  <si>
    <t>ARIAS LUJAN CAROL ESTEFANIA</t>
  </si>
  <si>
    <t>42825762</t>
  </si>
  <si>
    <t>ARIAS LOAYZA BERENIS TATIANA</t>
  </si>
  <si>
    <t>40968668</t>
  </si>
  <si>
    <t>ARIAS HUALLULLO DANIEL ALEXANDER</t>
  </si>
  <si>
    <t>09491299</t>
  </si>
  <si>
    <t>ARIAS CHAVEZ OSCAR MANUEL</t>
  </si>
  <si>
    <t>41816301</t>
  </si>
  <si>
    <t>ARGUMÉ POMA RENZO</t>
  </si>
  <si>
    <t>43789116</t>
  </si>
  <si>
    <t>ARGANDOÑA MAMANI OSCAR WILY</t>
  </si>
  <si>
    <t>45158718</t>
  </si>
  <si>
    <t>AREVALO VALDIVIEZO EDWIN QUINCIANO</t>
  </si>
  <si>
    <t>03883936</t>
  </si>
  <si>
    <t>AREVALO SIFUENTES GISELA MARISOL</t>
  </si>
  <si>
    <t>71550677</t>
  </si>
  <si>
    <t>AREVALO SANCHEZ PAMELA</t>
  </si>
  <si>
    <t>71483192</t>
  </si>
  <si>
    <t>ARÉVALO RAMÍREZ SERGIO MAURICIO</t>
  </si>
  <si>
    <t>71417413</t>
  </si>
  <si>
    <t>AREVALO PEZO JULIO CESAR</t>
  </si>
  <si>
    <t>41009288</t>
  </si>
  <si>
    <t>AREVALO PACORA JOSE RICARDO</t>
  </si>
  <si>
    <t>42087177</t>
  </si>
  <si>
    <t>APOYO EN LA GESTIÓN DE ACCIONES DE MEJORA</t>
  </si>
  <si>
    <t>AREVALO OLANO YANINA</t>
  </si>
  <si>
    <t>46013368</t>
  </si>
  <si>
    <t>AREVALO GALAN JEAN PIERRE</t>
  </si>
  <si>
    <t>45794982</t>
  </si>
  <si>
    <t>AREVALO FALEN VICTOR GUSTAVO</t>
  </si>
  <si>
    <t>44293080</t>
  </si>
  <si>
    <t>AREVALO CONTRERAS NILTON CESAR</t>
  </si>
  <si>
    <t>41486537</t>
  </si>
  <si>
    <t>GESTOR DE CONVENIOS</t>
  </si>
  <si>
    <t>AREVALO ARRIBASPLATA JANETH JIMENA</t>
  </si>
  <si>
    <t>71466846</t>
  </si>
  <si>
    <t>AREVALO ANDRADE HECTOR</t>
  </si>
  <si>
    <t>05345111</t>
  </si>
  <si>
    <t>ARESTEGUI OVIEDO EDGAR GERMAN</t>
  </si>
  <si>
    <t>06774205</t>
  </si>
  <si>
    <t>AUDITOR EN CONTROL GUBERNAMENTAL- INGENIERO CIVIL</t>
  </si>
  <si>
    <t>ARESTEGUI MALPARTIDA GINA ANAGRED</t>
  </si>
  <si>
    <t>40005040</t>
  </si>
  <si>
    <t>ARENAZA VALDIVIA CARMEN DEL ROSARIO</t>
  </si>
  <si>
    <t>40723862</t>
  </si>
  <si>
    <t>ARENAS DA CRUZ ELFER JOANN</t>
  </si>
  <si>
    <t>46631769</t>
  </si>
  <si>
    <t>INGENIERIA DE SISTEMAS EMPRESARIALES</t>
  </si>
  <si>
    <t>ARENAS COHA YOBAR ENRIQUE</t>
  </si>
  <si>
    <t>09495310</t>
  </si>
  <si>
    <t>ARCE VARGAS AUSTIN</t>
  </si>
  <si>
    <t>45105389</t>
  </si>
  <si>
    <t>ARCE QUISPE YENYFER MILAGROS</t>
  </si>
  <si>
    <t>70438496</t>
  </si>
  <si>
    <t>ARCE QUISPE PAMELA KARINA</t>
  </si>
  <si>
    <t>43849678</t>
  </si>
  <si>
    <t>ARCE PASACHE SIGEFRIDO ADHEMIR</t>
  </si>
  <si>
    <t>43535258</t>
  </si>
  <si>
    <t>ARCE NUÑEZ LUIS RICARDO</t>
  </si>
  <si>
    <t>46485041</t>
  </si>
  <si>
    <t>ARCE MUÑOZ JORGE PIERO</t>
  </si>
  <si>
    <t>40271485</t>
  </si>
  <si>
    <t>ARCE ESPEZA MARLIZ</t>
  </si>
  <si>
    <t>43560575</t>
  </si>
  <si>
    <t>ARCATA GONZALES CARLOS HUMBERTO</t>
  </si>
  <si>
    <t>47427494</t>
  </si>
  <si>
    <t>ARCA GODOY HELENA KAREN</t>
  </si>
  <si>
    <t>42174459</t>
  </si>
  <si>
    <t>ARAUJO ZAVALA BEATRIZ ELIZABETH</t>
  </si>
  <si>
    <t>47280493</t>
  </si>
  <si>
    <t>ARAUJO RUIZ JANETTE SUSANA</t>
  </si>
  <si>
    <t>41284952</t>
  </si>
  <si>
    <t>ARAUCO QUISPE ENMA KARINA</t>
  </si>
  <si>
    <t>41435190</t>
  </si>
  <si>
    <t>ARAUCO NAVA VICTOR ALEJANDRO</t>
  </si>
  <si>
    <t>41901024</t>
  </si>
  <si>
    <t>ARAPA TTUPA FALON ANDY</t>
  </si>
  <si>
    <t>42133356</t>
  </si>
  <si>
    <t>VERIFIC. APOYO EN SOLIC. DE DEVOLUCIÓN Y/O CRUCES DE INF.</t>
  </si>
  <si>
    <t>ARANGUREN REYES PATRICIA ELIZABETH</t>
  </si>
  <si>
    <t>41322719</t>
  </si>
  <si>
    <t>ARANGO CARDENAS GIOVANA MARINA</t>
  </si>
  <si>
    <t>42977135</t>
  </si>
  <si>
    <t>ARANDA CALDERON RAQUEL ROSMERY</t>
  </si>
  <si>
    <t>46807201</t>
  </si>
  <si>
    <t>ARANDA AGUIRRE ANA MARIA</t>
  </si>
  <si>
    <t>43855245</t>
  </si>
  <si>
    <t>ARANCIBIA SALINAS CINDY JAEL</t>
  </si>
  <si>
    <t>71474278</t>
  </si>
  <si>
    <t>ARANA SUAREZ JAVIER</t>
  </si>
  <si>
    <t>41309978</t>
  </si>
  <si>
    <t>ARANA RUIZ LARA JANNELLA</t>
  </si>
  <si>
    <t>45836743</t>
  </si>
  <si>
    <t>ARANA PORRAS PATRICIA HARUMI</t>
  </si>
  <si>
    <t>45438684</t>
  </si>
  <si>
    <t>ARANA CAPPELLETTI REINHARD EDUARDO</t>
  </si>
  <si>
    <t>40763143</t>
  </si>
  <si>
    <t>ARAMAYO ZEA IRVIN ALFONSO</t>
  </si>
  <si>
    <t>46197520</t>
  </si>
  <si>
    <t>ARAGON COLQUE ANGELA MAGALY</t>
  </si>
  <si>
    <t>43743360</t>
  </si>
  <si>
    <t>ESPECIALISTA EN DOCENCIA SUPERIOR - LEGISLACIÓN</t>
  </si>
  <si>
    <t>ARAGON ALVAREZ WILSON ADEMIR</t>
  </si>
  <si>
    <t>46597463</t>
  </si>
  <si>
    <t>AQUINO VALDIVIA CESAR LUIS</t>
  </si>
  <si>
    <t>41540875</t>
  </si>
  <si>
    <t>AQUINO ROJAS SHEILA NATALY</t>
  </si>
  <si>
    <t>46753829</t>
  </si>
  <si>
    <t>AQUINO ROJAS FABRICIO</t>
  </si>
  <si>
    <t>46336485</t>
  </si>
  <si>
    <t>AQUINO QUIÑONES LUIS ALBERTO</t>
  </si>
  <si>
    <t>20103036</t>
  </si>
  <si>
    <t>AQUINO GUTIERREZ ANGELA DEL PILAR</t>
  </si>
  <si>
    <t>47036803</t>
  </si>
  <si>
    <t>AQUINO GRANDE HEYDDI KATERIN</t>
  </si>
  <si>
    <t>71342041</t>
  </si>
  <si>
    <t>AQUINO FLORES MARY CORY</t>
  </si>
  <si>
    <t>44411863</t>
  </si>
  <si>
    <t>AQUINO ANAYA FIORELLA KATTIA</t>
  </si>
  <si>
    <t>43287411</t>
  </si>
  <si>
    <t>AQUIJE GRIMALDO ANA LUISA</t>
  </si>
  <si>
    <t>40579637</t>
  </si>
  <si>
    <t>AQUIJE GONZALES ALINA SILVIA</t>
  </si>
  <si>
    <t>06755446</t>
  </si>
  <si>
    <t>APONTE ABANTO SARA HORTENCIA</t>
  </si>
  <si>
    <t>40706669</t>
  </si>
  <si>
    <t>APOLO CUM MILAGRITOS KIMBERLY</t>
  </si>
  <si>
    <t>72230627</t>
  </si>
  <si>
    <t>APESTEGUIA PAREDES OSCAR EDILBERTO</t>
  </si>
  <si>
    <t>46259369</t>
  </si>
  <si>
    <t>APAZA VALDIVIA GLADYS JACQUELINE</t>
  </si>
  <si>
    <t>40437678</t>
  </si>
  <si>
    <t>APAZA QUISPE JOSE</t>
  </si>
  <si>
    <t>42572199</t>
  </si>
  <si>
    <t>APAZA NAVARRO DANITZA JACQUELINE</t>
  </si>
  <si>
    <t>43974202</t>
  </si>
  <si>
    <t>APAZA MELO D'ANGELO KEVIN</t>
  </si>
  <si>
    <t>70366567</t>
  </si>
  <si>
    <t>APAZA DEL CARPIO PERCY JUNIOR</t>
  </si>
  <si>
    <t>40771646</t>
  </si>
  <si>
    <t>APAZA BOLIVAR JUAN MANUEL</t>
  </si>
  <si>
    <t>70852798</t>
  </si>
  <si>
    <t>APAZA ARANDA DIEGO OLIVER</t>
  </si>
  <si>
    <t>10809526</t>
  </si>
  <si>
    <t>APAZA AGUILAR MICHEL ALFREDO</t>
  </si>
  <si>
    <t>40029230</t>
  </si>
  <si>
    <t>APAICO ROMERO MIREYA</t>
  </si>
  <si>
    <t>70050176</t>
  </si>
  <si>
    <t>APAICO ESPINOZA CESAR AUGUSTO</t>
  </si>
  <si>
    <t>43075388</t>
  </si>
  <si>
    <t>AÑAZGO CRUCES SANDRA LESLY</t>
  </si>
  <si>
    <t>42047507</t>
  </si>
  <si>
    <t>ANYOSA CUBA EDER GARY</t>
  </si>
  <si>
    <t>43134877</t>
  </si>
  <si>
    <t>ANTO CHIONG JANNET</t>
  </si>
  <si>
    <t>40354448</t>
  </si>
  <si>
    <t>ANTICONA MERCADO JOSE ANTONIO</t>
  </si>
  <si>
    <t>70439971</t>
  </si>
  <si>
    <t>ANTICONA BARBARAN KEVIN DAINER</t>
  </si>
  <si>
    <t>44063739</t>
  </si>
  <si>
    <t>ANTEZANA VALDIVIA EDUARDO SEBASTIAN</t>
  </si>
  <si>
    <t>71329278</t>
  </si>
  <si>
    <t>ANTEZANA HUARCAYA CESAR ANTONIO</t>
  </si>
  <si>
    <t>43003705</t>
  </si>
  <si>
    <t>ANICETO CAMERO FRANCISCO JUNIOR</t>
  </si>
  <si>
    <t>44488811</t>
  </si>
  <si>
    <t>ANHUAMAN URBINA YESABELLA LUCIA</t>
  </si>
  <si>
    <t>70249627</t>
  </si>
  <si>
    <t>ANGULO GAMARRA SUSANA EMPERATRIZ</t>
  </si>
  <si>
    <t>43719573</t>
  </si>
  <si>
    <t>ANGLES ZUÑIGA ISAAC ELIAS</t>
  </si>
  <si>
    <t>45542088</t>
  </si>
  <si>
    <t>ANGLES RUBIO RAUL JORGE</t>
  </si>
  <si>
    <t>29535506</t>
  </si>
  <si>
    <t>ANGELES RAMIREZ EDWIN LIZARDO</t>
  </si>
  <si>
    <t>40397940</t>
  </si>
  <si>
    <t>ANGELES PAREDES JENNY GRACIELA</t>
  </si>
  <si>
    <t>07257006</t>
  </si>
  <si>
    <t>RESPONSABLE DE CONTABILIDAD</t>
  </si>
  <si>
    <t>ANGELES FLORES BERENISSE</t>
  </si>
  <si>
    <t>42314516</t>
  </si>
  <si>
    <t>ANDRE GAMARRA JUAN CARLOS</t>
  </si>
  <si>
    <t>46658553</t>
  </si>
  <si>
    <t>ANDRE GAMARRA JOSE CARLOS</t>
  </si>
  <si>
    <t>40584735</t>
  </si>
  <si>
    <t>ANDRADE PEÑA YOLANDA LIZBEL</t>
  </si>
  <si>
    <t>46955536</t>
  </si>
  <si>
    <t>ANDRADE DOMINGUEZ ANN KRISS</t>
  </si>
  <si>
    <t>71980698</t>
  </si>
  <si>
    <t>ANDIA FLORES CEIDA KARIN</t>
  </si>
  <si>
    <t>44317010</t>
  </si>
  <si>
    <t>ANCHIRAICO TRUJILLO JULIO CESAR</t>
  </si>
  <si>
    <t>41841665</t>
  </si>
  <si>
    <t>ESPECIALISTA EN ARQUITECTURA TECNOLOGICA</t>
  </si>
  <si>
    <t>ANCHAPURI MAMANI YESENIA</t>
  </si>
  <si>
    <t>45983760</t>
  </si>
  <si>
    <t>ANCHANTE PEÑA AXEL FABRICIO</t>
  </si>
  <si>
    <t>70118821</t>
  </si>
  <si>
    <t>ANCAJIMA VILLANUEVA MAYRA EMPERATRIZ</t>
  </si>
  <si>
    <t>80368689</t>
  </si>
  <si>
    <t>ANCAJIMA HUAMAN LADY MILAGROS</t>
  </si>
  <si>
    <t>45609953</t>
  </si>
  <si>
    <t>ANCAJIMA CHAVEZ BRUNO JEAFREY ANIBAL</t>
  </si>
  <si>
    <t>46557216</t>
  </si>
  <si>
    <t>ANAMPA LLONTOP CHRISTIAN JOHNATAN</t>
  </si>
  <si>
    <t>45718138</t>
  </si>
  <si>
    <t>AMPUERO PATRICIO NEIL BRUNO</t>
  </si>
  <si>
    <t>46579159</t>
  </si>
  <si>
    <t>AMPUERO ANGULO HEISNERTH JAVIER</t>
  </si>
  <si>
    <t>46070902</t>
  </si>
  <si>
    <t>AMESQUITA NOLASCO RAUL NOLBERTO</t>
  </si>
  <si>
    <t>43515644</t>
  </si>
  <si>
    <t>AMBIA HURTADO WALDO ALFREDO</t>
  </si>
  <si>
    <t>42010366</t>
  </si>
  <si>
    <t>AMAYA RAMOS ALAN GREGORY</t>
  </si>
  <si>
    <t>42269938</t>
  </si>
  <si>
    <t>AMAYA ORDINOLA ERICK MARTIN</t>
  </si>
  <si>
    <t>43037062</t>
  </si>
  <si>
    <t>AMAYA BERRU JUAN CARLOS</t>
  </si>
  <si>
    <t>42350293</t>
  </si>
  <si>
    <t>AMARAL DIOSES RAFAEL HUMBERTO</t>
  </si>
  <si>
    <t>41771273</t>
  </si>
  <si>
    <t>ALVITES VILLEGAS EDILBRANDO</t>
  </si>
  <si>
    <t>42109215</t>
  </si>
  <si>
    <t>ALVAREZ SANDOVAL RICARDO ZENON</t>
  </si>
  <si>
    <t>07283842</t>
  </si>
  <si>
    <t>INGENIERO ELECTROMECÁNICO</t>
  </si>
  <si>
    <t>CIRUJANO DENTISTA</t>
  </si>
  <si>
    <t>ALVAREZ RODRIGUEZ GUSTAVO ALONSO</t>
  </si>
  <si>
    <t>40668338</t>
  </si>
  <si>
    <t>ALVAREZ RIVERA MARCOS MANUEL</t>
  </si>
  <si>
    <t>09890956</t>
  </si>
  <si>
    <t>ALVAREZ POMA JOSE LUIS</t>
  </si>
  <si>
    <t>70423689</t>
  </si>
  <si>
    <t>ALVAREZ NACARINO CRISTHIAN JHONSON</t>
  </si>
  <si>
    <t>46002231</t>
  </si>
  <si>
    <t>ALVAREZ GAVIDIA JUAN ANTONIO</t>
  </si>
  <si>
    <t>45424373</t>
  </si>
  <si>
    <t>ALVAREZ ESTRADA LUIS ENRIQUE</t>
  </si>
  <si>
    <t>25000514</t>
  </si>
  <si>
    <t>ALVAREZ CORDERO KARINA ELIZABETH</t>
  </si>
  <si>
    <t>70505052</t>
  </si>
  <si>
    <t>ALVAREZ BEGAZO MIGUEL EDUARDO</t>
  </si>
  <si>
    <t>25705104</t>
  </si>
  <si>
    <t>ZONIFICADOR - VERIFICADOR DE CALIDAD</t>
  </si>
  <si>
    <t>ALVAREZ BEDIA SAMY ROSARIO</t>
  </si>
  <si>
    <t>46737675</t>
  </si>
  <si>
    <t>ALVAREZ ANGULO ANDY GUSTAVO VICENTE</t>
  </si>
  <si>
    <t>41373422</t>
  </si>
  <si>
    <t>ALVARADO VALLE JUDITH MELISA</t>
  </si>
  <si>
    <t>44811472</t>
  </si>
  <si>
    <t>ALVARADO SALAZAR IVAN OMAR</t>
  </si>
  <si>
    <t>43519908</t>
  </si>
  <si>
    <t>ALVARADO ROMAN SHIRLEY ARELY</t>
  </si>
  <si>
    <t>46855377</t>
  </si>
  <si>
    <t>ALVARADO ROJAS ABEL HERNANDO</t>
  </si>
  <si>
    <t>10311396</t>
  </si>
  <si>
    <t>ALVARADO LINARES RICARDO ROBERTO LUIS</t>
  </si>
  <si>
    <t>43081863</t>
  </si>
  <si>
    <t>ALVARADO LEON JAMES</t>
  </si>
  <si>
    <t>41694180</t>
  </si>
  <si>
    <t>ALVARADO FERNANDEZ YASSER FERNANDO</t>
  </si>
  <si>
    <t>44539127</t>
  </si>
  <si>
    <t>ALVARADO FERNANDEZ MARITZA EDITH</t>
  </si>
  <si>
    <t>09879042</t>
  </si>
  <si>
    <t>INGENIERIA EMPRESARIAL</t>
  </si>
  <si>
    <t>ALVARADO FASABI HIAJAIRA GREICY</t>
  </si>
  <si>
    <t>70468634</t>
  </si>
  <si>
    <t>COORDINADOR EN GESTION DEL RIESGO DE DESASTRES</t>
  </si>
  <si>
    <t>ALVARADO CASTRO RAISSA ANGELICA SOLEDAD</t>
  </si>
  <si>
    <t>47559730</t>
  </si>
  <si>
    <t>ALVARADO CASTRO OLGA ELENA</t>
  </si>
  <si>
    <t>08585484</t>
  </si>
  <si>
    <t>ALVARADO CASTILLO CINTIA ODALI</t>
  </si>
  <si>
    <t>43589090</t>
  </si>
  <si>
    <t>ALVARADO BUSTAMANTE EVELYN TATIANA</t>
  </si>
  <si>
    <t>43362492</t>
  </si>
  <si>
    <t>ALVA RUIZ JHONY</t>
  </si>
  <si>
    <t>70339168</t>
  </si>
  <si>
    <t>ALVA ROSAS MIGUEL ISRAEL</t>
  </si>
  <si>
    <t>71376400</t>
  </si>
  <si>
    <t>ALVA QUILICHE MIGUEL ANGELLO</t>
  </si>
  <si>
    <t>70300072</t>
  </si>
  <si>
    <t>ALVA LUJAN ERIKA KATHERINE</t>
  </si>
  <si>
    <t>18212383</t>
  </si>
  <si>
    <t>ALTAMIRANO VERA REBOLLAR CECILIA</t>
  </si>
  <si>
    <t>23871239</t>
  </si>
  <si>
    <t>ALTAMIRANO NOLASCO MARTIN ENRIQUE</t>
  </si>
  <si>
    <t>70232093</t>
  </si>
  <si>
    <t>ALTAMIRANO MOSCOSO JOHAN ADHEMIR</t>
  </si>
  <si>
    <t>46771569</t>
  </si>
  <si>
    <t>ALTAMIRANO MENOR CESAR</t>
  </si>
  <si>
    <t>43110188</t>
  </si>
  <si>
    <t>ALTAMIRANO CASTILLO SONIA VERONICA</t>
  </si>
  <si>
    <t>40297800</t>
  </si>
  <si>
    <t>ALONZO PALIAN VERONICA</t>
  </si>
  <si>
    <t>43739580</t>
  </si>
  <si>
    <t>ALMEYDA ORTIZ MARIA JESUS</t>
  </si>
  <si>
    <t>71479604</t>
  </si>
  <si>
    <t>ALMEYDA HUAMAN MIRTHA LINDSAY</t>
  </si>
  <si>
    <t>43455966</t>
  </si>
  <si>
    <t>ALLPAS VICUÑA SABINO MITCHELL</t>
  </si>
  <si>
    <t>44193738</t>
  </si>
  <si>
    <t>ALLENDE ALLENDE LITA ISABEL</t>
  </si>
  <si>
    <t>24002996</t>
  </si>
  <si>
    <t>EXPERTO SECTORIAL - CONSTRUCCION</t>
  </si>
  <si>
    <t>ALLCCA MARTINEZ KATIA ISABEL</t>
  </si>
  <si>
    <t>46712405</t>
  </si>
  <si>
    <t>ALIAGA VERA AMALIA DEL PILAR</t>
  </si>
  <si>
    <t>45847916</t>
  </si>
  <si>
    <t>ALIAGA VALDERRAMA HAROLD FRANZ</t>
  </si>
  <si>
    <t>42780266</t>
  </si>
  <si>
    <t>ALIAGA SAGASTEGUI MILAGROS MARINA</t>
  </si>
  <si>
    <t>40330671</t>
  </si>
  <si>
    <t>ALIAGA SAENZ JOSE ANTONIO</t>
  </si>
  <si>
    <t>40946352</t>
  </si>
  <si>
    <t>ALIAGA OCHANTE FELIX ARTURO</t>
  </si>
  <si>
    <t>20116878</t>
  </si>
  <si>
    <t>ALIAGA HUERTA NANCY</t>
  </si>
  <si>
    <t>29628692</t>
  </si>
  <si>
    <t>ESPECIALISTA SENIOR EN GESTION DE INVERSIONES</t>
  </si>
  <si>
    <t>ALIAGA GUZMAN CLAUDIA CAROLINA</t>
  </si>
  <si>
    <t>42728366</t>
  </si>
  <si>
    <t>ALIAGA CASTAÑEDA VILARDO</t>
  </si>
  <si>
    <t>42735778</t>
  </si>
  <si>
    <t>ALIAGA ALIAGA EVA ROXANA</t>
  </si>
  <si>
    <t>41841917</t>
  </si>
  <si>
    <t>ALHUAY UQUICHE YENI ELVIA</t>
  </si>
  <si>
    <t>42104395</t>
  </si>
  <si>
    <t>ALFEREZ ROSADO JESSICA</t>
  </si>
  <si>
    <t>43229318</t>
  </si>
  <si>
    <t>ALFARO WONG WENDY TATHIANA</t>
  </si>
  <si>
    <t>70669330</t>
  </si>
  <si>
    <t>ALFARO SANCHEZ ANGIE STEFANY</t>
  </si>
  <si>
    <t>47222217</t>
  </si>
  <si>
    <t>APOYO ADMINISTRATIVO - IAMC</t>
  </si>
  <si>
    <t>ALFARO PAUCAR OSCAR MARCIAL</t>
  </si>
  <si>
    <t>43569953</t>
  </si>
  <si>
    <t>ALFARO MARIÑO JUAN VICTOR ANDRES</t>
  </si>
  <si>
    <t>45120459</t>
  </si>
  <si>
    <t>ALFARO JUAREZ CARLOS EDUARDO</t>
  </si>
  <si>
    <t>45861166</t>
  </si>
  <si>
    <t>ALEY APARCANA OSCAR BRYAN</t>
  </si>
  <si>
    <t>70437088</t>
  </si>
  <si>
    <t>ALEMAN ARAMBURU ANGELICA DIANA</t>
  </si>
  <si>
    <t>71407789</t>
  </si>
  <si>
    <t>ALEJO RAMIREZ PERCY AGUSTIN</t>
  </si>
  <si>
    <t>10129615</t>
  </si>
  <si>
    <t>PROFESIONAL ESPECIALIZADO EN MEJORA DE PROCESOS ADMINISTRATI</t>
  </si>
  <si>
    <t>ALEJO PAREDES ALAN MILLER</t>
  </si>
  <si>
    <t>42451760</t>
  </si>
  <si>
    <t>ALEJANDRIA DIAZ JUDITH</t>
  </si>
  <si>
    <t>47606184</t>
  </si>
  <si>
    <t>ALEGRIA DORADO YOHANA</t>
  </si>
  <si>
    <t>45174680</t>
  </si>
  <si>
    <t>ALEGRE VELIZ MARIA MARGARITA</t>
  </si>
  <si>
    <t>44519663</t>
  </si>
  <si>
    <t>ALE ALE STEFANNY GLORIA</t>
  </si>
  <si>
    <t>71239137</t>
  </si>
  <si>
    <t>ALDORADIN FERREL JAVIER</t>
  </si>
  <si>
    <t>08464197</t>
  </si>
  <si>
    <t>ALDANA CUTTI ANTHONY ALEXANDER</t>
  </si>
  <si>
    <t>71376579</t>
  </si>
  <si>
    <t>ALCOCER DE LA CRUZ DARWIN LENIN</t>
  </si>
  <si>
    <t>41946655</t>
  </si>
  <si>
    <t>ALCCA VASQUEZ JHON CHANDLER</t>
  </si>
  <si>
    <t>41755801</t>
  </si>
  <si>
    <t>ALCANTARA VARGAS LUCERO JAZMIN</t>
  </si>
  <si>
    <t>71239780</t>
  </si>
  <si>
    <t>ALCANTARA SAENZ MELISSA JOHANA</t>
  </si>
  <si>
    <t>45589940</t>
  </si>
  <si>
    <t>ALCANTARA ORTEGA CARLOS EDUARDO</t>
  </si>
  <si>
    <t>42513017</t>
  </si>
  <si>
    <t>ALCANTARA GASTAÑADUI CESAR LEONIDAS</t>
  </si>
  <si>
    <t>43358079</t>
  </si>
  <si>
    <t>ALCALDE CHERO BEATRIZ MABEL</t>
  </si>
  <si>
    <t>45377382</t>
  </si>
  <si>
    <t>ALBINO RAMOS GERARDA</t>
  </si>
  <si>
    <t>42850575</t>
  </si>
  <si>
    <t>ALBINAGORTA ÑAHUI ROSA VERONICA</t>
  </si>
  <si>
    <t>42157760</t>
  </si>
  <si>
    <t>ALBINAGORTA MEZA VICTOR EDUARDO</t>
  </si>
  <si>
    <t>42400291</t>
  </si>
  <si>
    <t>ALBERTO BUIZA DAVE WANDHERLEY</t>
  </si>
  <si>
    <t>74662370</t>
  </si>
  <si>
    <t>ALBERTI NEGRON LISNEY MAGALI</t>
  </si>
  <si>
    <t>41504533</t>
  </si>
  <si>
    <t>ALBERCA TARRILLO JOSE PAUL</t>
  </si>
  <si>
    <t>41901700</t>
  </si>
  <si>
    <t>ALAYO VÁSQUEZ MANUEL GUSTAVO</t>
  </si>
  <si>
    <t>45475006</t>
  </si>
  <si>
    <t>ALAYO LA ROSA ELQUIN ARMANDO</t>
  </si>
  <si>
    <t>18199668</t>
  </si>
  <si>
    <t>ALAYO GARCÍA LUIS ENRIQUE</t>
  </si>
  <si>
    <t>46477107</t>
  </si>
  <si>
    <t>ALAVE ASQUI YANETH</t>
  </si>
  <si>
    <t>71274712</t>
  </si>
  <si>
    <t>ALATA RAMIREZ FABIO</t>
  </si>
  <si>
    <t>25859583</t>
  </si>
  <si>
    <t>ALARCON SILVA OLINDA</t>
  </si>
  <si>
    <t>42045398</t>
  </si>
  <si>
    <t>ALARCON PASTOR RUTH BARINIA</t>
  </si>
  <si>
    <t>46188059</t>
  </si>
  <si>
    <t>ALARCON GARCIA KENNY ROGER</t>
  </si>
  <si>
    <t>44096871</t>
  </si>
  <si>
    <t>ALARCON CHAPARRO FLOR MARIA DEL PILAR</t>
  </si>
  <si>
    <t>47981690</t>
  </si>
  <si>
    <t>ALANYA NUÑEZ ANDY WILLIARD</t>
  </si>
  <si>
    <t>46249643</t>
  </si>
  <si>
    <t>ALANOCA RAMOS MARITZA MARGARITA</t>
  </si>
  <si>
    <t>43536897</t>
  </si>
  <si>
    <t>ALAMA ZARATE EDER ALFREDO</t>
  </si>
  <si>
    <t>45756693</t>
  </si>
  <si>
    <t>AGURTO GUERRERO DORA RUBY</t>
  </si>
  <si>
    <t>25831766</t>
  </si>
  <si>
    <t>INFORMÁTICA Y SISTEMAS</t>
  </si>
  <si>
    <t>AGURTO CASTRO CARLOS ALBERTO</t>
  </si>
  <si>
    <t>41305943</t>
  </si>
  <si>
    <t>AGUIRRE PEVEZ RODRIGO JUAN CARLO</t>
  </si>
  <si>
    <t>73060223</t>
  </si>
  <si>
    <t>AGUIRRE PALACIOS EMILY LUCIA</t>
  </si>
  <si>
    <t>43607823</t>
  </si>
  <si>
    <t>AGUIRRE GOMEZ MIGUEL ANGEL</t>
  </si>
  <si>
    <t>40328918</t>
  </si>
  <si>
    <t>COORDINADOR DE PRODUCCIÓN AUDIOVISUAL</t>
  </si>
  <si>
    <t>AGUIRRE DE LA CRUZ JAVIER ENRIQUE</t>
  </si>
  <si>
    <t>10062173</t>
  </si>
  <si>
    <t>AGUIRRE AGUILAR VIANEY YAJAIRA</t>
  </si>
  <si>
    <t>71550721</t>
  </si>
  <si>
    <t>AGUINAGA FERNANDEZ TANY MIREIRA</t>
  </si>
  <si>
    <t>44827851</t>
  </si>
  <si>
    <t>AGUILAR VILLALOBOS PAUL MARTIN</t>
  </si>
  <si>
    <t>40789319</t>
  </si>
  <si>
    <t>AGUILAR VERA ANGELITA ROCIO</t>
  </si>
  <si>
    <t>45553343</t>
  </si>
  <si>
    <t>AGUILAR VENTURA WENDY FIORELLA</t>
  </si>
  <si>
    <t>70231126</t>
  </si>
  <si>
    <t>AGUILAR RODRIGUEZ RICARDO PAUL</t>
  </si>
  <si>
    <t>10466454</t>
  </si>
  <si>
    <t>AGUILAR RAMIREZ ANDREINA SILVIA</t>
  </si>
  <si>
    <t>01343328</t>
  </si>
  <si>
    <t>AGUILAR PORTILLA SERGIO STEVEN</t>
  </si>
  <si>
    <t>43653595</t>
  </si>
  <si>
    <t>AGUILAR MEJIA VANNIA DEL ROSARIO</t>
  </si>
  <si>
    <t>71452519</t>
  </si>
  <si>
    <t>AGUILAR MANRIQUE SILVIA</t>
  </si>
  <si>
    <t>42134949</t>
  </si>
  <si>
    <t>PROFESIONAL ESPECIALISTA DE TESORERIA</t>
  </si>
  <si>
    <t>AGUILAR GUEVARA CHELCI LICCETH</t>
  </si>
  <si>
    <t>43580244</t>
  </si>
  <si>
    <t>AGUILAR ESCOBAR HENRY MARCELINO</t>
  </si>
  <si>
    <t>45827887</t>
  </si>
  <si>
    <t>AGUILAR DUPLECI DOLORES EMPERATRIZ</t>
  </si>
  <si>
    <t>41719345</t>
  </si>
  <si>
    <t>AGUILAR DE LA CRUZ ELSIE MATILDE</t>
  </si>
  <si>
    <t>41612258</t>
  </si>
  <si>
    <t>AGUILAR CONSUELO LUCIA YMELDA</t>
  </si>
  <si>
    <t>44481116</t>
  </si>
  <si>
    <t>AGUILAR CHAMOCHUMBI MARTIN ALONSO</t>
  </si>
  <si>
    <t>07629965</t>
  </si>
  <si>
    <t>AGUILAR ARCE MIRIAM YOHUBITHZA</t>
  </si>
  <si>
    <t>40913109</t>
  </si>
  <si>
    <t>AGUILAR APAHUASCO MARIA ELENA</t>
  </si>
  <si>
    <t>40457491</t>
  </si>
  <si>
    <t>AGUILAR ACOSTA MILTON ALBERTO</t>
  </si>
  <si>
    <t>20108659</t>
  </si>
  <si>
    <t>AGUI GUILLEN DE RIVERA JESSICA</t>
  </si>
  <si>
    <t>44055150</t>
  </si>
  <si>
    <t>AGÜERO MORALES MATILDE MARGARITA</t>
  </si>
  <si>
    <t>44349975</t>
  </si>
  <si>
    <t>PROFESIONAL EN TESORERÍA</t>
  </si>
  <si>
    <t>AGÜERO CALERO KATTERIN ESTEFANY</t>
  </si>
  <si>
    <t>46670695</t>
  </si>
  <si>
    <t>AGUAYO MATTA JORGE GUILLERMO FEDERICO</t>
  </si>
  <si>
    <t>17628435</t>
  </si>
  <si>
    <t>AGUAYO LOPEZ JUAN MAXIMILIANO</t>
  </si>
  <si>
    <t>41360958</t>
  </si>
  <si>
    <t>AGUAYO BOULANGGER MYRIAM ISABEL</t>
  </si>
  <si>
    <t>43556850</t>
  </si>
  <si>
    <t>AGUADO CASTILLO YSABEL SANDRA</t>
  </si>
  <si>
    <t>42187830</t>
  </si>
  <si>
    <t>AGUADO CASTILLO REBECA JESSICA</t>
  </si>
  <si>
    <t>75682547</t>
  </si>
  <si>
    <t>AGREDA ALTAMIRANO OSMAR</t>
  </si>
  <si>
    <t>46933317</t>
  </si>
  <si>
    <t>ADVINCULA VERDE FRANCIS ABDIAS</t>
  </si>
  <si>
    <t>47698005</t>
  </si>
  <si>
    <t>ADRIANZEN CALLE ALEX CARLOS</t>
  </si>
  <si>
    <t>10285501</t>
  </si>
  <si>
    <t>ADANAQUE SALAZAR ZULIANA</t>
  </si>
  <si>
    <t>80235030</t>
  </si>
  <si>
    <t>ACUÑA RODRIGUEZ MANUEL BASILIO</t>
  </si>
  <si>
    <t>22093591</t>
  </si>
  <si>
    <t>ACUÑA DEPAZ NNOIREE BREECET</t>
  </si>
  <si>
    <t>48153668</t>
  </si>
  <si>
    <t>ACUÑA ALVAREZ JEAN GERARDO</t>
  </si>
  <si>
    <t>41582138</t>
  </si>
  <si>
    <t>ACOSTA ROJAS HOWARD SPENSER</t>
  </si>
  <si>
    <t>44663623</t>
  </si>
  <si>
    <t>ACOSTA PAREDES KLAUS HENRY</t>
  </si>
  <si>
    <t>01162812</t>
  </si>
  <si>
    <t>ACOSTA HUAYANAY GERALDINE TANIA</t>
  </si>
  <si>
    <t>40250773</t>
  </si>
  <si>
    <t>ACOSTA CULQUI ALPINO</t>
  </si>
  <si>
    <t>43105071</t>
  </si>
  <si>
    <t>ACOSTA CAMONES JAHN CARLOS</t>
  </si>
  <si>
    <t>44777406</t>
  </si>
  <si>
    <t>ACHANCARAY BAZAN NICO RAFAEL GERARDO</t>
  </si>
  <si>
    <t>45233087</t>
  </si>
  <si>
    <t>ACHAHUI CHILI OSWALDO ISIDRO</t>
  </si>
  <si>
    <t>40551120</t>
  </si>
  <si>
    <t>ACHAHUANCO ACHAHUI LADDY SOFIA</t>
  </si>
  <si>
    <t>42179546</t>
  </si>
  <si>
    <t>CONTABILIDAD CON MENCIÓN EN FINANZAS</t>
  </si>
  <si>
    <t>ACEVEDO TORRES DORIS GISELA</t>
  </si>
  <si>
    <t>41458160</t>
  </si>
  <si>
    <t>ACEVEDO MOLINA ERICK EDUARDO</t>
  </si>
  <si>
    <t>41551571</t>
  </si>
  <si>
    <t>ACERO GUILLEN CHRISTIAN RUBEN</t>
  </si>
  <si>
    <t>42809044</t>
  </si>
  <si>
    <t>ACASIETE ARCE CARLA LUCERO ISABEL</t>
  </si>
  <si>
    <t>71452322</t>
  </si>
  <si>
    <t>ABRIL RODRIGUEZ JUANA LIZETH</t>
  </si>
  <si>
    <t>46499928</t>
  </si>
  <si>
    <t>ABREGU PONCE LUIGI</t>
  </si>
  <si>
    <t>47530828</t>
  </si>
  <si>
    <t>ABARCA BRAVO KAREN LUZ DEL ROCIO</t>
  </si>
  <si>
    <t>45392935</t>
  </si>
  <si>
    <t>ABANTO TRUJILLO CHRISTIAN</t>
  </si>
  <si>
    <t>45250024</t>
  </si>
  <si>
    <t>ABANTO LIZARRAGA JOE MICHAEL</t>
  </si>
  <si>
    <t>07523671</t>
  </si>
  <si>
    <t>ABANTO CHUQUILIN DEISY ANALI</t>
  </si>
  <si>
    <t>44073082</t>
  </si>
  <si>
    <t>ABANTO BERROSPI MARCOS ANTONIO</t>
  </si>
  <si>
    <t>43989537</t>
  </si>
  <si>
    <t xml:space="preserve">PULGAR SOAREZ ADOLFO ALONSO </t>
  </si>
  <si>
    <t>3 - RECURSOS DIRECTAMENTE RECAUDADOS</t>
  </si>
  <si>
    <t xml:space="preserve"> 001-1231: AGENCIA DE PROMOCION DE LA INVERSION PRIVADA - PROINVERSION</t>
  </si>
  <si>
    <t>DEL CASTILLO SAAVEDRA RAFAEL</t>
  </si>
  <si>
    <t xml:space="preserve">PALOMINO CARBAJAL RUBY ARACELI </t>
  </si>
  <si>
    <t>47150528</t>
  </si>
  <si>
    <t xml:space="preserve">AUDITOR </t>
  </si>
  <si>
    <t xml:space="preserve">HUERTAS ROJAS ROSARIO CAROLINA </t>
  </si>
  <si>
    <t>09628616</t>
  </si>
  <si>
    <t>SECRETARIA TECNICA</t>
  </si>
  <si>
    <t>VALVERDE VELASQUEZ PATRICIA EVELYN</t>
  </si>
  <si>
    <t>06770666</t>
  </si>
  <si>
    <t>ASESOR TÉCNICO</t>
  </si>
  <si>
    <t>SAIRE PILLCO CARLOS RAÚL</t>
  </si>
  <si>
    <t>40355644</t>
  </si>
  <si>
    <t>ROJAS CAPURRO MARTIN EDUARDO</t>
  </si>
  <si>
    <t>42016161</t>
  </si>
  <si>
    <t>ASESOR FINANCIERO</t>
  </si>
  <si>
    <t>RODRIGUEZ ARMAS ELIZABETH</t>
  </si>
  <si>
    <t>41171391</t>
  </si>
  <si>
    <t>PRADO GARCIA ALFREDO</t>
  </si>
  <si>
    <t>10064776</t>
  </si>
  <si>
    <t>PERIODISTA ECONÓMICO</t>
  </si>
  <si>
    <t>PEZO DELGADO MARIA GRAZZIA</t>
  </si>
  <si>
    <t>40363463</t>
  </si>
  <si>
    <t>COORDINADOR DE MARKETING E IMAGEN INSTITUCIONAL</t>
  </si>
  <si>
    <t>RODAS CASTRO MAYRA</t>
  </si>
  <si>
    <t>45963534</t>
  </si>
  <si>
    <t>ANALISTA EN ASUNTOS SOCIALES</t>
  </si>
  <si>
    <t>INGENIERO AMBIENTAL</t>
  </si>
  <si>
    <t>INGENIERÍA AMBIENTAL</t>
  </si>
  <si>
    <t>GOMEZ AGURTO, CYNTHIA FIORELLA</t>
  </si>
  <si>
    <t>42342177</t>
  </si>
  <si>
    <t>ESPECIALISTA EN GESTIÓN AMBIENTAL</t>
  </si>
  <si>
    <t>SOCIOLOGO</t>
  </si>
  <si>
    <t>CASTILLO LAUZ, PABLO VICENTE ARTURO</t>
  </si>
  <si>
    <t>06608630</t>
  </si>
  <si>
    <t>ESPECIALISTA EN GESTIÓN SOCIAL</t>
  </si>
  <si>
    <t>CALDERON SANTA CRUZ, LIZ ELIANA</t>
  </si>
  <si>
    <t>20101862</t>
  </si>
  <si>
    <t>OTINIANO JAIME ROBERTO SANDRO</t>
  </si>
  <si>
    <t>18158188</t>
  </si>
  <si>
    <t>NUÑEZ DIESTRA SORAYA YURIKO</t>
  </si>
  <si>
    <t>45306899</t>
  </si>
  <si>
    <t>GARCIA VIERA, RENZO JESUS</t>
  </si>
  <si>
    <t>42500351</t>
  </si>
  <si>
    <t>LA CRUZ DAVILA CLARISA CECILIA</t>
  </si>
  <si>
    <t>42817125</t>
  </si>
  <si>
    <t>ASESOR LEGAL EN RRHH</t>
  </si>
  <si>
    <t>CASTRO TRIGOSO HAROLD</t>
  </si>
  <si>
    <t>41818413</t>
  </si>
  <si>
    <t>ANALISTA EN COMPENSACIONES</t>
  </si>
  <si>
    <t>BARDALES FARROÑAY CARMEN</t>
  </si>
  <si>
    <t>07762046</t>
  </si>
  <si>
    <t>ASESORA LEGAL</t>
  </si>
  <si>
    <t>GOMERO MONTALVAN DINA LUISA</t>
  </si>
  <si>
    <t>46459157</t>
  </si>
  <si>
    <t>BACHILLER EN CONTABILIDAD</t>
  </si>
  <si>
    <t>FERNÁNDEZ MELGAR, FERNANDO JESÚS</t>
  </si>
  <si>
    <t>44926759</t>
  </si>
  <si>
    <t>ASISTENTE EN CONTABILIDAD</t>
  </si>
  <si>
    <t>FERNANDEZ IRIGOIN ALBERTO GONZALO</t>
  </si>
  <si>
    <t>41944971</t>
  </si>
  <si>
    <t>ANALISTA DE REDES Y COMUNICACIONES</t>
  </si>
  <si>
    <t>SECRETARIA EJECUTIVA</t>
  </si>
  <si>
    <t xml:space="preserve">SECRETARIADO EJECUTIVO  </t>
  </si>
  <si>
    <t>CORDOVA CASTILLO CARMEN ROSA</t>
  </si>
  <si>
    <t>46000097</t>
  </si>
  <si>
    <t>CHANG ARÉVALO ERY MAGALI</t>
  </si>
  <si>
    <t>41367303</t>
  </si>
  <si>
    <t>PSICOLOGO</t>
  </si>
  <si>
    <t>BRAVO HERRERA JULIO CESAR</t>
  </si>
  <si>
    <t>40609014</t>
  </si>
  <si>
    <t>ANALISTA EN CAPACITACION Y RENDIMIENTO</t>
  </si>
  <si>
    <t>BELLINA LUNA BIANCA ROSA</t>
  </si>
  <si>
    <t>44942568</t>
  </si>
  <si>
    <t>LOYOLA MORAN GUSTAVO ENRIQUE</t>
  </si>
  <si>
    <t>41085784</t>
  </si>
  <si>
    <t>MADRID ESCOBAR, APOLINAR JUNIOR</t>
  </si>
  <si>
    <t>07467219</t>
  </si>
  <si>
    <t>ASESOR TECNICO</t>
  </si>
  <si>
    <t>NEYRA HERBOZO MIGUEL DAVID</t>
  </si>
  <si>
    <t>40876223</t>
  </si>
  <si>
    <t>CORDOVA PORTALES CESAR ENRIQUE</t>
  </si>
  <si>
    <t>08977692</t>
  </si>
  <si>
    <t>SALVADOR SILVESTRE, ALEXANDER ANDRE</t>
  </si>
  <si>
    <t>45596649</t>
  </si>
  <si>
    <t>ANALISTA TÉCNICO EN INVERSIONES</t>
  </si>
  <si>
    <t>RONCAL MENDOZA BERTA ISABEL</t>
  </si>
  <si>
    <t>08213559</t>
  </si>
  <si>
    <t>MAGUIÑA MELENDES HEIDI MERCEDES</t>
  </si>
  <si>
    <t>41432424</t>
  </si>
  <si>
    <t>CALDERON BUENDIA SILVIA ROSSANA</t>
  </si>
  <si>
    <t>09139633</t>
  </si>
  <si>
    <t>ASISTENTE ADMINISTRATIVA</t>
  </si>
  <si>
    <t>ABARCA LOPEZ, GISELLA</t>
  </si>
  <si>
    <t>40842664</t>
  </si>
  <si>
    <t>ASESOR TECNICO EN INVERSIONES</t>
  </si>
  <si>
    <t>PAREJA LUNA HEIDY PIERINA</t>
  </si>
  <si>
    <t>44648168</t>
  </si>
  <si>
    <t>ANALISTA EN PROYECTOS</t>
  </si>
  <si>
    <t>PACHECO SARMIENTO JESSICA MADELEINE</t>
  </si>
  <si>
    <t>09915576</t>
  </si>
  <si>
    <t>ESPECIALISTA EN PLANEAMIENTO, EVALUACION Y SEGUIMIENTO DE LA GESTIÓN</t>
  </si>
  <si>
    <t>TIRADO TEJADA CARLOS SEGUNDO</t>
  </si>
  <si>
    <t>26706988</t>
  </si>
  <si>
    <t>SANCHEZ TORRES KONNY LUI</t>
  </si>
  <si>
    <t>42038695</t>
  </si>
  <si>
    <t>ANALISTA LEGAL EN OBRAS POR IMPUESTOS</t>
  </si>
  <si>
    <t>ROSALES CHAMORRO, OSCAR RAÚL</t>
  </si>
  <si>
    <t>10200713</t>
  </si>
  <si>
    <t>ANALISTA TÉCNICO EN OBRAS POR IMPUESTOS</t>
  </si>
  <si>
    <t>ROMERO LEYTON GROVER ROLANDO</t>
  </si>
  <si>
    <t>10688400</t>
  </si>
  <si>
    <t>ASESOR LEGAL EN ASOCIACIONES PÚBLICO PRIVADAS</t>
  </si>
  <si>
    <t>MUÑOZ MORA, NELSON</t>
  </si>
  <si>
    <t>42990483</t>
  </si>
  <si>
    <t>TECNICO EN COMPUTACION E INFORMATICA</t>
  </si>
  <si>
    <t>COMPUTACIÓN E INFORMATICA</t>
  </si>
  <si>
    <t>NUÑEZ ESPINOZA OMAR ALEXANDER</t>
  </si>
  <si>
    <t>40163590</t>
  </si>
  <si>
    <t>LUCCHETTI RODRÍGUEZ ALFIERI BRUNO</t>
  </si>
  <si>
    <t>09802054</t>
  </si>
  <si>
    <t>CHAVARRY CALDERON CARLOS GUILLERMO</t>
  </si>
  <si>
    <t>08879015</t>
  </si>
  <si>
    <t>ASESOR TÉCNICO EN ASOCIACIONES PÚBLICO PRIVADAS</t>
  </si>
  <si>
    <t>CASTRO MESTAS JIMMY GERBER</t>
  </si>
  <si>
    <t>24002878</t>
  </si>
  <si>
    <t>ANALISTA TÉCNICO</t>
  </si>
  <si>
    <t>CAMPOVERDE ARROYO LILIAN LISETH</t>
  </si>
  <si>
    <t>44408159</t>
  </si>
  <si>
    <t>INGENIERO AGRICOLA</t>
  </si>
  <si>
    <t>ALVA CASTILLO LUCIO JOSUE</t>
  </si>
  <si>
    <t>43613240</t>
  </si>
  <si>
    <t>ALENCASTRE GUEVARA ENMA CAROLA</t>
  </si>
  <si>
    <t>40211080</t>
  </si>
  <si>
    <t>SIHUINCHA LOAYZA RONALD</t>
  </si>
  <si>
    <t>40101575</t>
  </si>
  <si>
    <t>ASESOR TECNICO PARA PROYECTOS DE EDUCACION</t>
  </si>
  <si>
    <t>INGENIERO ELECTRICO</t>
  </si>
  <si>
    <t>RUIZ QUISPE, VANESSA GLICERIA</t>
  </si>
  <si>
    <t>40378242</t>
  </si>
  <si>
    <t>ESPECIALISTA EN FORMULACIÓN DE PROYECTOS</t>
  </si>
  <si>
    <t>RUBIÑOS PANTA CESAR WILFREDO</t>
  </si>
  <si>
    <t>27673543</t>
  </si>
  <si>
    <t>GONZALES YALLE LUIS ENRIQUE</t>
  </si>
  <si>
    <t>21553083</t>
  </si>
  <si>
    <t>ALTEZ RODRIGUEZ MABEL</t>
  </si>
  <si>
    <t>41256550</t>
  </si>
  <si>
    <t>VILLANES VERGARA LIZ LORENA</t>
  </si>
  <si>
    <t>18132391</t>
  </si>
  <si>
    <t>ESPECIALISTA FINANCIERO</t>
  </si>
  <si>
    <t>DE LA TORRE ANDÍA DAVID JEAN PAUL FRANCISCO</t>
  </si>
  <si>
    <t>41877487</t>
  </si>
  <si>
    <t>SAN ROMAN LUNA FREDY</t>
  </si>
  <si>
    <t>23816022</t>
  </si>
  <si>
    <t>ESPECIALISTA TECNICO PARA PROYECTOS VIALES</t>
  </si>
  <si>
    <t>INGENIERIA MECANICA</t>
  </si>
  <si>
    <t>WILLIS ARAUJO EDUARDO SANTIAGO</t>
  </si>
  <si>
    <t>16430362</t>
  </si>
  <si>
    <t xml:space="preserve">ASESOR TÉCNICO </t>
  </si>
  <si>
    <t>SAMPÉN LEÓN, ARLI RUBÉN</t>
  </si>
  <si>
    <t>47224573</t>
  </si>
  <si>
    <t>ANALISTA TECNICO ADMNISTRATIVO</t>
  </si>
  <si>
    <t>VERA OVIEDO SABINO ROBERTO</t>
  </si>
  <si>
    <t>41288157</t>
  </si>
  <si>
    <t>VALENCIA MORALES DE PORTOCARRERO JUANA ISABEL</t>
  </si>
  <si>
    <t>10353898</t>
  </si>
  <si>
    <t>MEDICINA</t>
  </si>
  <si>
    <t>VARAS VASQUEZ CESAR AUGUSTO</t>
  </si>
  <si>
    <t>32805409</t>
  </si>
  <si>
    <t>SCOGINGS VIDAURRE CARMEN PATRICIA</t>
  </si>
  <si>
    <t>08189979</t>
  </si>
  <si>
    <t>OSORIO SEVILLANO, AMALIA DEL PILAR</t>
  </si>
  <si>
    <t>40386505</t>
  </si>
  <si>
    <t>ASESOR TÉCNICO ADMINISTRATIVO</t>
  </si>
  <si>
    <t>INGENIERO MECANICO</t>
  </si>
  <si>
    <t>ORTIZ MOSCOSO VICTOR HUGO</t>
  </si>
  <si>
    <t>09075928</t>
  </si>
  <si>
    <t>HUAYTALLA SALAS, PAMELA MELISSA</t>
  </si>
  <si>
    <t>70324016</t>
  </si>
  <si>
    <t>GUEVARA HAMADA CECILIA ANGELICA</t>
  </si>
  <si>
    <t>41530276</t>
  </si>
  <si>
    <t>ASISTENTE TECNICO</t>
  </si>
  <si>
    <t>GONZALES VILLAGARAY EDITH YESSICA</t>
  </si>
  <si>
    <t>41205112</t>
  </si>
  <si>
    <t>GONZALES AVILA ROSARIO DE FATIMA</t>
  </si>
  <si>
    <t>71621640</t>
  </si>
  <si>
    <t>ANALISTA TÉCNICO ADMINISTRATIVO</t>
  </si>
  <si>
    <t>FERNANDEZ CERVANTES MARIA ELENA</t>
  </si>
  <si>
    <t>22415293</t>
  </si>
  <si>
    <t>DEL AGUILA ACOSTA ANIBAL</t>
  </si>
  <si>
    <t>09144776</t>
  </si>
  <si>
    <t>JEFE DE PROYECO EN ASUNTOS ELÉCTRICOS E HIDROCARBUROS</t>
  </si>
  <si>
    <t>BACHILLER EN ECONOMICA</t>
  </si>
  <si>
    <t>CUEVA LLANOS JAIME</t>
  </si>
  <si>
    <t>71069833</t>
  </si>
  <si>
    <t>BRAVO YABAR OSCAR RUBEN</t>
  </si>
  <si>
    <t>23849877</t>
  </si>
  <si>
    <t>ASESOR TÉCNICO - FERROVIARIOS</t>
  </si>
  <si>
    <t xml:space="preserve">BARRIO DE MENDOZA YÁBAR JIMMY GONZALO </t>
  </si>
  <si>
    <t>40220097</t>
  </si>
  <si>
    <t>AZULA ABAD JUAN JOSE</t>
  </si>
  <si>
    <t>70122336</t>
  </si>
  <si>
    <t>CONSERJE - DPI</t>
  </si>
  <si>
    <t>INGENIERA EN INDUSTRIAS ALIMENTARIAS</t>
  </si>
  <si>
    <t>PEREZ SUELDO DANIELA BEATRIZ</t>
  </si>
  <si>
    <t>44756243</t>
  </si>
  <si>
    <t>ANALISTA ADMINISTRATIVO</t>
  </si>
  <si>
    <t>ADMINISTRADOR</t>
  </si>
  <si>
    <t>LANG ALVAREZ INGRID JOHANNE</t>
  </si>
  <si>
    <t>48247936</t>
  </si>
  <si>
    <t>ASISTENTE EN TESORERIA</t>
  </si>
  <si>
    <t>ADMINISTRACIÓN DE EMPRESAS</t>
  </si>
  <si>
    <t>CAJO LOPEZ JAIME JORGE</t>
  </si>
  <si>
    <t>43703195</t>
  </si>
  <si>
    <t>CONSERJE - GESTIÓN DE PROYECTOS</t>
  </si>
  <si>
    <t>ORTIZ NIETO PEDRO</t>
  </si>
  <si>
    <t>42519228</t>
  </si>
  <si>
    <t>POMA TORRES WALTER WILFREDO</t>
  </si>
  <si>
    <t>08996283</t>
  </si>
  <si>
    <t>JEFE DE FINANZAS</t>
  </si>
  <si>
    <t>Asesor Técnico</t>
  </si>
  <si>
    <t>ZEGARRA ANCHILURI, ALEJANDRO RODRIGO</t>
  </si>
  <si>
    <t>40515933</t>
  </si>
  <si>
    <t>ASESOR EN PROMOCION DE INVERSIONES</t>
  </si>
  <si>
    <t>AGUILAR ONOFRE, DANTE</t>
  </si>
  <si>
    <t>20115384</t>
  </si>
  <si>
    <t>ASESOR LEGAL EN INVERSIONES</t>
  </si>
  <si>
    <t>TIPISMANA ZAFRA ELIAS</t>
  </si>
  <si>
    <t>40564760</t>
  </si>
  <si>
    <t>MATIAS ELIAS ISABEL LUCIA</t>
  </si>
  <si>
    <t>10587756</t>
  </si>
  <si>
    <t>LEVANO TACUCHI YSELA ERIKA</t>
  </si>
  <si>
    <t>09834947</t>
  </si>
  <si>
    <t>ORDOÑEZ RUIZ JOSELYN ANABEL</t>
  </si>
  <si>
    <t>47285871</t>
  </si>
  <si>
    <t>ANALISTA EN AUDITORIA</t>
  </si>
  <si>
    <t>Titulo</t>
  </si>
  <si>
    <t>Garcia Villegas Laura Aylim</t>
  </si>
  <si>
    <t>Especialista en seguimiento a la implementación de Incentivos Presupuestales</t>
  </si>
  <si>
    <t>Recursos por Operaciones Oficiales de Crédito</t>
  </si>
  <si>
    <t>012 OFICINA GENERAL DE INVERSIONES Y PROYECTOS</t>
  </si>
  <si>
    <t>Velasco Cruz Edwin</t>
  </si>
  <si>
    <t>Educación Secundaria</t>
  </si>
  <si>
    <t>Educación</t>
  </si>
  <si>
    <t>Milla Virhuez Milagros Rosario</t>
  </si>
  <si>
    <t xml:space="preserve"> 4 - DONACIONES Y TRANSFERENCIAS</t>
  </si>
  <si>
    <t>Médico Cirujano</t>
  </si>
  <si>
    <t>Maldonado Félix Ada Ysabel</t>
  </si>
  <si>
    <t>Ruidias Romero Samuel</t>
  </si>
  <si>
    <t>Especialista en Proyectos y Planificación de Incentivos Presupuestales</t>
  </si>
  <si>
    <t>Haro Pimentel Eduardo Emilio</t>
  </si>
  <si>
    <t>Asistente para la evaluación del cumplimiento de metas y/o compromisos de Incentivos Presupuestarios</t>
  </si>
  <si>
    <t>Bachiller en Historia</t>
  </si>
  <si>
    <t>Gonzales Valverde Jose Alberto</t>
  </si>
  <si>
    <t>Analista en Gestión Documentaria</t>
  </si>
  <si>
    <t>Egresado de Comunicación Social</t>
  </si>
  <si>
    <t>Egresado</t>
  </si>
  <si>
    <t>Aquije Santa Gadea Gustavo Martin</t>
  </si>
  <si>
    <t>Apoyo Administrativo</t>
  </si>
  <si>
    <t>Nuñez Marin Nilda Roxana</t>
  </si>
  <si>
    <t>Especialista en Tesorería</t>
  </si>
  <si>
    <t>Castello Bravo Cesar Manuel</t>
  </si>
  <si>
    <t>Secretaria Ejecutiva</t>
  </si>
  <si>
    <t>Secretaria</t>
  </si>
  <si>
    <t>Salvador Linares Nancy</t>
  </si>
  <si>
    <t>Asistente Administrativo 2</t>
  </si>
  <si>
    <t>Fernandez Arevalo Jeanette Yvonne</t>
  </si>
  <si>
    <t>Especialista Administrativo 1</t>
  </si>
  <si>
    <t>Secretaria Ejecutiva en Castellano</t>
  </si>
  <si>
    <t>Balarezo Avalos Haydee</t>
  </si>
  <si>
    <t>Asistente Administrativo 1</t>
  </si>
  <si>
    <t>Cossio Sosa Betty</t>
  </si>
  <si>
    <t xml:space="preserve">Contador </t>
  </si>
  <si>
    <t>Mendoza Barrera Félix Martín</t>
  </si>
  <si>
    <t>Especialista en Financiero</t>
  </si>
  <si>
    <t>Magister en Administración de Empresas</t>
  </si>
  <si>
    <t>Magister</t>
  </si>
  <si>
    <t>Rojas Fuentes Fernando Javier</t>
  </si>
  <si>
    <t>Contador Público Colegiado</t>
  </si>
  <si>
    <t>Ibañez Horna César Erick</t>
  </si>
  <si>
    <t>Asistencia Técnica en Presupuesto</t>
  </si>
  <si>
    <t>CONTRATO DE SERVICIOS</t>
  </si>
  <si>
    <t xml:space="preserve"> 011 SECRETARIA TECNICA DEL CONSEJO FISCAL</t>
  </si>
  <si>
    <t>Título Profesional</t>
  </si>
  <si>
    <t>Licenciada</t>
  </si>
  <si>
    <t>Mejia Perez Brenda Maryel</t>
  </si>
  <si>
    <t>Apoyo Técnico en Logística</t>
  </si>
  <si>
    <t>Valqui Silva Diego Andre</t>
  </si>
  <si>
    <t xml:space="preserve">Asistencia Técnia en elaboración de base de datos estadisticos para la DEM </t>
  </si>
  <si>
    <t>Perez Rodriguez David</t>
  </si>
  <si>
    <t xml:space="preserve">Asistencia en tesoreria </t>
  </si>
  <si>
    <t>Farro Espinoza Jose Eduardo</t>
  </si>
  <si>
    <t>Asistencia Técnia en SIGA</t>
  </si>
  <si>
    <t>Duran Baños Leonel Felix</t>
  </si>
  <si>
    <t>Asitencia técnica en temas de politica macrofiscal</t>
  </si>
  <si>
    <t>Torres Camarena Yisela Isabel</t>
  </si>
  <si>
    <t>Asistencia Técnica Administrativa</t>
  </si>
  <si>
    <t xml:space="preserve">Economista </t>
  </si>
  <si>
    <t>Juan Carlos Sosa Valle</t>
  </si>
  <si>
    <t>41284450</t>
  </si>
  <si>
    <t>Coordinador</t>
  </si>
  <si>
    <t>Bachiller Economía</t>
  </si>
  <si>
    <t>Alison Celia Murga Villanueva</t>
  </si>
  <si>
    <t>72369627</t>
  </si>
  <si>
    <t>Asistente en Economía</t>
  </si>
  <si>
    <t>Christian Hugo Merino Maravi</t>
  </si>
  <si>
    <t>Renato Vassallo Sarango</t>
  </si>
  <si>
    <t>74279167</t>
  </si>
  <si>
    <t>Gustavo Alberto Ganiko Matsumura</t>
  </si>
  <si>
    <t>41683306</t>
  </si>
  <si>
    <t>Especialista en Economía</t>
  </si>
  <si>
    <t>Alvaro Edgar Jimenez Calderon</t>
  </si>
  <si>
    <t>72815449</t>
  </si>
  <si>
    <t>Analista Economista</t>
  </si>
  <si>
    <t>Abogada Colegiada</t>
  </si>
  <si>
    <t>Mercedes Rosario Romero Alvarez</t>
  </si>
  <si>
    <t>Analista Legal 1</t>
  </si>
  <si>
    <t>Mirsa Canales Castillon</t>
  </si>
  <si>
    <t>Analista Legal 2</t>
  </si>
  <si>
    <t>Juana Hinostroza Marcelo</t>
  </si>
  <si>
    <t>40986016</t>
  </si>
  <si>
    <t>Especialista Administrativa</t>
  </si>
  <si>
    <t>Jobvito Elder Flores Mariños</t>
  </si>
  <si>
    <t>41351043</t>
  </si>
  <si>
    <t>William Richard Sanchez Tapia</t>
  </si>
  <si>
    <t>Consultor</t>
  </si>
  <si>
    <t>FAG</t>
  </si>
  <si>
    <t>Brigitt Bruna Bencich Aguilar</t>
  </si>
  <si>
    <t>Directora de la Dirección de Estudios Macrofiscales</t>
  </si>
  <si>
    <t xml:space="preserve">Arturo Manuel Martinez Ortiz </t>
  </si>
  <si>
    <t>Secretario Técnico</t>
  </si>
  <si>
    <t>LLENQUE SANCHEZ MARIA DEL ROSARIO</t>
  </si>
  <si>
    <t>17543291</t>
  </si>
  <si>
    <t xml:space="preserve">SERVICIO DE ENFERMERÍA </t>
  </si>
  <si>
    <t>LOCADOR</t>
  </si>
  <si>
    <t xml:space="preserve"> 009 SECRETARÍA TÉCNICA DE APOYO A LA COMISIÓN AD HOC CREADA POR LA LEY 29625</t>
  </si>
  <si>
    <t>ZAPATA MORAN JIMMY ALEXANDER</t>
  </si>
  <si>
    <t>80415936</t>
  </si>
  <si>
    <t>SERVICIO DE UN ADMINISTRADOR DE REDES E INFRAESTRUCTURA</t>
  </si>
  <si>
    <t>VILLANUEVA FERNANDEZ SEGUNDO ISMAEL</t>
  </si>
  <si>
    <t>26694938</t>
  </si>
  <si>
    <t>SERVICIO DE APOYO EN LA SEGURIDAD Y VIGILANCIA DE LOCALES / PLATAFORMA CAJAMARCA</t>
  </si>
  <si>
    <t>VALDIVIA CONTRERAS HOLMER MANOLO</t>
  </si>
  <si>
    <t>20115894</t>
  </si>
  <si>
    <t>SERVICIO DE APOYO EN LA SEGURIDAD Y VIGILANCIA DE LOCALES / PLATAFORMA HUANCAYO</t>
  </si>
  <si>
    <t>UCHUYA GONZALES LUIS PEDRO</t>
  </si>
  <si>
    <t>44147403</t>
  </si>
  <si>
    <t>SERVICIO DE APOYO EN LA SEGURIDAD Y VIGILANCIA DE LOCALES / PLATAFORMA ICA</t>
  </si>
  <si>
    <t>ROJAS GONZALES BILLY VLADIMIR</t>
  </si>
  <si>
    <t>45787335</t>
  </si>
  <si>
    <t>SERVICIO DE APOYO EN LA SEGURIDAD Y VIGILANCIA DE LOCALES / PLATAFORMA HUARAZ</t>
  </si>
  <si>
    <t>RIVERA MEZONES MARCO ANTONIO</t>
  </si>
  <si>
    <t>18201322</t>
  </si>
  <si>
    <t>SERVICIO DE APOYO EN LA SEGURIDAD Y VIGILANCIA DE LOCALES / PLATAFORMA TRUJILLO</t>
  </si>
  <si>
    <t>QUIROZ RODRIGUEZ EDINSON RALPH</t>
  </si>
  <si>
    <t>44137697</t>
  </si>
  <si>
    <t>SERVICIO DE APOYO EN LA SEGURIDAD Y VIGILANCIA DE LOCALES / PLATAFORMA CHICLAYO</t>
  </si>
  <si>
    <t>PAREDES YANA SAMUEL</t>
  </si>
  <si>
    <t>01281063</t>
  </si>
  <si>
    <t>SERVICIO DE APOYO EN LA SEGURIDAD Y VIGILANCIA DE LOCALES / PLATAFORMA PUNO</t>
  </si>
  <si>
    <t>MERA FLORES GIANCARLO</t>
  </si>
  <si>
    <t>45179057</t>
  </si>
  <si>
    <t>SERVICIO DE APOYO EN LA SEGURIDAD Y VIGILANCIA DE LOCALES / PLATAFORMA PUCALLPA</t>
  </si>
  <si>
    <t>INFANTE CRUZ HAIDY JELITZA</t>
  </si>
  <si>
    <t>45696193</t>
  </si>
  <si>
    <t>SERVICIO ANALISIS DE PROGRAMAS DE SISTEMAS</t>
  </si>
  <si>
    <t>IBARRA ZAVALA JORGE LUIS</t>
  </si>
  <si>
    <t>00474796</t>
  </si>
  <si>
    <t>SERVICIO DE APOYO EN LA SEGURIDAD Y VIGILANCIA DE LOCALES / PLATAFORMA TACNA</t>
  </si>
  <si>
    <t>GONZALES BERRU ERIKA LISETH</t>
  </si>
  <si>
    <t>70060170</t>
  </si>
  <si>
    <t>SERVICIO DE APOYO EN LA SEGURIDAD Y VIGILANCIA DE LOCALES / PLATAFORMA PIURA</t>
  </si>
  <si>
    <t>CASTILLON FAJARDO LOURDES MARIA</t>
  </si>
  <si>
    <t>43438869</t>
  </si>
  <si>
    <t>SERVICIO DE ASISTENCIA ADMINISTRATIVA PARA LA UNIDAD DE LOGÍSTICA Y ARCHIVO</t>
  </si>
  <si>
    <t>CARRION CONDEMARIN EDSON WALDIR</t>
  </si>
  <si>
    <t>77794915</t>
  </si>
  <si>
    <t>SERVICIO DE APOYO EN LA SEGURIDAD Y VIGILANCIA DE LOCALES / PLATAFORMA CHIMBOTE</t>
  </si>
  <si>
    <t>CAIRA SAAVEDRA FLORENCIO</t>
  </si>
  <si>
    <t>23873795</t>
  </si>
  <si>
    <t>SERVICIO DE APOYO EN LA SEGURIDAD Y VIGILANCIA DE LOCALES / PLATAFORMA CUSCO</t>
  </si>
  <si>
    <t>ALEJOS MAMANI JOSE JHAIR</t>
  </si>
  <si>
    <t>76293912</t>
  </si>
  <si>
    <t>SERVICIO DE APOYO EN LA SEGURIDAD Y VIGILANCIA DE LOCALES / PLATAFORMA AREQUIPA</t>
  </si>
  <si>
    <t>AGUIRRE DANIEL</t>
  </si>
  <si>
    <t>80148610</t>
  </si>
  <si>
    <t xml:space="preserve">SERVICIO DE TRASLADO DE DOCUMENTOS.
</t>
  </si>
  <si>
    <t>FACHIN RUIZ ROBERTO CARLOS</t>
  </si>
  <si>
    <t>40117887</t>
  </si>
  <si>
    <t>SERVICIO DE INVENTARIO, ANEXADO Y ORDENAMIENTO DE DOCUMENTOS Y SOLICITUDES PRESENTADAS POR LO FONAVISTAS</t>
  </si>
  <si>
    <t>SERVICIO DE ADMINISTRACIÓN DE  SOPORTE TECNICO EN TECNOLOGIA DE INFORMACION</t>
  </si>
  <si>
    <t>SECUNDARIA COOMPLETA</t>
  </si>
  <si>
    <t>TORIBIO SERRA ANGUILY CONZUELO</t>
  </si>
  <si>
    <t>ERVICIO DE ETIQUETADO DE BIENES Y REGISTRO EN UN ARCHIVO EN EXCEL DE LOS BIENES A CARGO DE LA SECRETARIA TÉCNICA CON EL CÓDIGO SBN.</t>
  </si>
  <si>
    <t>RUIZ RAMIREZ GENARO HENRIK</t>
  </si>
  <si>
    <t>BLAS ZAPATA CLAUDIA FIORELLA</t>
  </si>
  <si>
    <t>ESTUDIANTE</t>
  </si>
  <si>
    <t>TÉCNOLOGÍA DE ANÁLISIS QUIMICO</t>
  </si>
  <si>
    <t>ANTICONA VITANZO RUTH EMELY</t>
  </si>
  <si>
    <t>ODONTOLOGIA</t>
  </si>
  <si>
    <t>YARANGO OTAÑO BERTHIN</t>
  </si>
  <si>
    <t>70498498</t>
  </si>
  <si>
    <t>SERVICIO DE ORIENTACIÓN, VALIDACION Y CONSULTAS DE LA INFORMACIÓN DE DATOS PERSONALES E HISTORIA LABORAL DE USUARIOS EN LOS DIFERENTES CANALES DE COMUNICACION</t>
  </si>
  <si>
    <t>VILLANUEVA RIVERA MARIA GIULLIANA</t>
  </si>
  <si>
    <t>09826314</t>
  </si>
  <si>
    <t>SERVICIO DE APOYO ADMINISTRATIVO A LA OFICINA DE ADMINISTRACION Y RECURSOS HUMANOS</t>
  </si>
  <si>
    <t>VILLA GONZALES CARLA JANET</t>
  </si>
  <si>
    <t>47789497</t>
  </si>
  <si>
    <t>SERVICIO DE ASESORÍA LEGAL PARA LA REVISIÓN Y ACTUALIZACIÓN DE EXPEDIENTES RELACIONADOS CON PROCESOS ADMINISTRATIVOS Y LEGALES</t>
  </si>
  <si>
    <t xml:space="preserve">BACHILLER </t>
  </si>
  <si>
    <t>HISTORÍA</t>
  </si>
  <si>
    <t>VILCA TORRES LIZARDO RAUL</t>
  </si>
  <si>
    <t>40739308</t>
  </si>
  <si>
    <t>SERVICIO DE SUPERVISIÓN A LOS PROCESOS DE CALIFICACIÓN DE SOLICITUDES Y APROBACIÓN DE PERIODOS DE APORTES DE TRÁMITES DE  RECONSIDERACIÓN Y PRIMER TRÁMITE, REGISTRO DE HISTORIA LABORAL EJECUTADOS POR TERCEROS PARA LA ACTUALIZACIÓN DE LA CUENTA INDIVIDUAL</t>
  </si>
  <si>
    <t>VERA HUAYLLAHUA IZAMAR</t>
  </si>
  <si>
    <t>46743897</t>
  </si>
  <si>
    <t>SERVICIO DE ORIENTACION Y TRAMITE DE INFORMACIÓN DE LOS USUARIOS EN LA PLATAFORMA DE ATENCION AL CLIENTE PUCALLPA</t>
  </si>
  <si>
    <t>COMPUTACION Y SOLUCIONES INFORMATICA</t>
  </si>
  <si>
    <t>VELASQUEZ ONOFRE FELIX MAXIMO</t>
  </si>
  <si>
    <t>45168972</t>
  </si>
  <si>
    <t>SERVICIO DE SOPORTE DE SISTEMAS</t>
  </si>
  <si>
    <t>TÉCNICA</t>
  </si>
  <si>
    <t xml:space="preserve">COMPUTACION E INFORMATICA </t>
  </si>
  <si>
    <t>VEJARANO DIAZ SHIRLEY JACKELINE</t>
  </si>
  <si>
    <t>45074563</t>
  </si>
  <si>
    <t>SERVICIO DE ORIENTACION Y TRAMITE DE INFORMACIÓN DE LOS USUARIOS EN LA PLATAFORMA DE ATENCION AL CLIENTE CAJAMARCA</t>
  </si>
  <si>
    <t>CARRERA TECNICA EN CONSTRUCCION CIVIL</t>
  </si>
  <si>
    <t>VALLEJO HUAYNE GILMER HARRIS</t>
  </si>
  <si>
    <t>40361736</t>
  </si>
  <si>
    <t>SERVICIO DE CALIFICACIÓN DE EXPEDIENTES CON DOCUMENTACIÓN SUPLETORIA</t>
  </si>
  <si>
    <t>TORRES PEREZ CLAUDIA FIORELLA</t>
  </si>
  <si>
    <t>44492303</t>
  </si>
  <si>
    <t>EGRESADA</t>
  </si>
  <si>
    <t>ING. COMERCIAL</t>
  </si>
  <si>
    <t>TORREBLANCA SANCHEZ MARIEL DORINA</t>
  </si>
  <si>
    <t>CARRERA TECNICA DE ADMINISTRACION DE EMPRESA</t>
  </si>
  <si>
    <t>TOMAS SANCHEZ GIULIANA ONORATA</t>
  </si>
  <si>
    <t>72858921</t>
  </si>
  <si>
    <t>SERVICIO DE IDENTIFICACION Y/O VERIFICACION DE PERSONAS BENEFICIADAS CON RECURSOS DEL FONAVI</t>
  </si>
  <si>
    <t xml:space="preserve">TEJADA LABAJOS CARMELA </t>
  </si>
  <si>
    <t>70788722</t>
  </si>
  <si>
    <t>TAPIA WONG JUNIOR YANG</t>
  </si>
  <si>
    <t>41495375</t>
  </si>
  <si>
    <t>SERVICIO DE ASISTENCIA TECNICA ADMINISTRATIVA PARA LA DIRECCION DE PROCESOS ADMINISTRATIVOS Y LEGALES</t>
  </si>
  <si>
    <t>SOTOMAYOR ARENAS TRINIDAD AVELINA</t>
  </si>
  <si>
    <t>09576705</t>
  </si>
  <si>
    <t>SOLORZANO MAMANI KATHERINE MILUSCA</t>
  </si>
  <si>
    <t>47788751</t>
  </si>
  <si>
    <t>SERVICIO DE ORIENTACION Y TRAMITE DE INFORMACIÓN DE LOS USUARIOS EN LA PLATAFORMA DE ATENCION AL CLIENTE AREQUIPA</t>
  </si>
  <si>
    <t>SICCHA VALVERDE EVELING JULISSA</t>
  </si>
  <si>
    <t>SHIHEL QUIROZ JOSE LUIS</t>
  </si>
  <si>
    <t>40275608</t>
  </si>
  <si>
    <t>SANTA CRUZ MILLA GLADYS SONIA</t>
  </si>
  <si>
    <t>47408842</t>
  </si>
  <si>
    <t>SERVICIO DE ASISTENCIA CONTABLE Y ADMINISTRATIVO PARA LA FORMULACION DE  INFORMES PARA EVALUACION DE INICIO DE ACCIONES LEGALES Y EXPEDIENTES TECNICOS DE OBRAS CON FINANCIAMIENTO DEL FONAVI</t>
  </si>
  <si>
    <t>SANCHEZ ZEVALLOS HERMES ANTHONY</t>
  </si>
  <si>
    <t>46427636</t>
  </si>
  <si>
    <t>SERVICIO DE ORIENTACION Y TRAMITE DE INFORMACIÓN DE LOS USUARIOS EN LA PLATAFORMA DE ATENCION AL CLIENTE CHICLAYO</t>
  </si>
  <si>
    <t>PREGRADO</t>
  </si>
  <si>
    <t>ROJAS MENDOZA JOSELIN BERENICE</t>
  </si>
  <si>
    <t>72496949</t>
  </si>
  <si>
    <t>ROJAS CASTRO MARCO ANTONIO</t>
  </si>
  <si>
    <t>ADM. BANCARIA</t>
  </si>
  <si>
    <t>RODRIGUEZ GUIDOBONO JOSEPH</t>
  </si>
  <si>
    <t>43977350</t>
  </si>
  <si>
    <t>CARRERA TECNICA EN ADMINISTRACION</t>
  </si>
  <si>
    <t>RODRIGUEZ GOMEZ NESTOR RAUL</t>
  </si>
  <si>
    <t>43275250</t>
  </si>
  <si>
    <t>SERVICIO DE ASISTENTE ADMINISTRATIVO DEL PROCESO DE DEVOLUCIÓN A FONAVISTAS, CALIFICACIÓN DE LA CONDICIÓN DE BENEFICIARIO DE FONAVISTA FALLECIDO Y GENERACIÓN DE PAGO DE HEREDEROS BENEFICIARIOS PUBLICADOS.</t>
  </si>
  <si>
    <t>ANALISTA EN SISTEMAS</t>
  </si>
  <si>
    <t xml:space="preserve">RICO CABREJOS GISELA GUMERCINDA   </t>
  </si>
  <si>
    <t>80390725</t>
  </si>
  <si>
    <t xml:space="preserve">SERVICIO DE APOYO ADMINISTRATIVO 
</t>
  </si>
  <si>
    <t>REYNA AGUILAR KELLY PIERINA</t>
  </si>
  <si>
    <t>REQUENA UMBO SHEYLA CELENE</t>
  </si>
  <si>
    <t>47251026</t>
  </si>
  <si>
    <t>SERVICIO DE APOYO EN EL MANTENIMIENTO DEL PROGRAMA SIFO</t>
  </si>
  <si>
    <t xml:space="preserve">REJAS MUSAYON DORA LUISA </t>
  </si>
  <si>
    <t>45721617</t>
  </si>
  <si>
    <t>RAMIREZ SEGUIL ADRIANA VANESSA</t>
  </si>
  <si>
    <t>41567209</t>
  </si>
  <si>
    <t>RAMIREZ CALLE IVAN ADDERLY</t>
  </si>
  <si>
    <t>45283577</t>
  </si>
  <si>
    <t>SERVICIO DE ORIENTACION Y TRAMITE DE INFORMACIÓN DE LOS USUARIOS EN LA PLATAFORMA DE ATENCION AL CLIENTE PIURA</t>
  </si>
  <si>
    <t>RAMAYCUNA YALTA PATRICIA</t>
  </si>
  <si>
    <t>33425922</t>
  </si>
  <si>
    <t>BIBLIOTECONOMIA</t>
  </si>
  <si>
    <t>QUEVEDO CADILLO HENRY</t>
  </si>
  <si>
    <t>06443143</t>
  </si>
  <si>
    <t>PONCE PILCO JENNY</t>
  </si>
  <si>
    <t>40620126</t>
  </si>
  <si>
    <t>SERVICIO DE ORIENTACION Y TRAMITE DE INFORMACIÓN DE LOS USUARIOS EN LA PLATAFORMA DE ATENCION AL CLIENTE PUNO</t>
  </si>
  <si>
    <t>PIZARRO ARROYO MARIA ANTONIETA</t>
  </si>
  <si>
    <t>43416678</t>
  </si>
  <si>
    <t>PICOAGA CORNEJO NADINE DEL CARMEN</t>
  </si>
  <si>
    <t>00489762</t>
  </si>
  <si>
    <t>SERVICIO DE ORIENTACION Y TRAMITE DE INFORMACIÓN DE LOS USUARIOS EN LA PLATAFORMA DE ATENCION AL CLIENTE TACNA</t>
  </si>
  <si>
    <t>PAREDES AGURTO KAREN LISSET</t>
  </si>
  <si>
    <t>44454248</t>
  </si>
  <si>
    <t>CONTADOR</t>
  </si>
  <si>
    <t>PALOMINO NAJARRO PILAR</t>
  </si>
  <si>
    <t>09326328</t>
  </si>
  <si>
    <t>SERVICIO DE ANÁLISIS DE DATA E INFORMACIÓN  FINANCIERA</t>
  </si>
  <si>
    <t xml:space="preserve">ADMINISTRACION Y SISTEMAS </t>
  </si>
  <si>
    <t>PALACIOS DE LA CRUZ GINA LIZBETH</t>
  </si>
  <si>
    <t>43011916</t>
  </si>
  <si>
    <t>SERVICIO DE ORIENTACION Y TRAMITE DE INFORMACIÓN DE LOS USUARIOS EN LA PLATAFORMA DE ATENCION AL CLIENTE HUANCAYO</t>
  </si>
  <si>
    <t>ING. INDUSTRIAL</t>
  </si>
  <si>
    <t>ORDOÑEZ PRADO HENRY ANTONIO</t>
  </si>
  <si>
    <t>43953456</t>
  </si>
  <si>
    <t>ING. DE SISTEMAS</t>
  </si>
  <si>
    <t>MUÑOZ PINO JOHANNA KARILYN</t>
  </si>
  <si>
    <t>40811625</t>
  </si>
  <si>
    <t xml:space="preserve">MOSTACERO ZAVALETA BLANCA ZORAIDA </t>
  </si>
  <si>
    <t>43112566</t>
  </si>
  <si>
    <t>SERVICIO DE ORIENTACION Y TRAMITE DE INFORMACIÓN DE LOS USUARIOS EN LA PLATAFORMA DE ATENCION AL CLIENTE CHIMBOTE</t>
  </si>
  <si>
    <t>CARRERA TECNICA EN COMPUTACION E INFORMATICA</t>
  </si>
  <si>
    <t>MAYTA CABRERA CAROL MELISSA</t>
  </si>
  <si>
    <t>41927832</t>
  </si>
  <si>
    <t>MANCILLA NUÑEZ WALDIR WILLIAM</t>
  </si>
  <si>
    <t>06784907</t>
  </si>
  <si>
    <t>SERVICIO DE APOYO OPERATIVO A LA  UNIDAD DE LOGÍSTICA Y ARCHIVO</t>
  </si>
  <si>
    <t>MAMANI ARIAS DIANA DAISY</t>
  </si>
  <si>
    <t>10374669</t>
  </si>
  <si>
    <t>CARRERA TECNICA EN ELECTRONICA INDUSTRIAL</t>
  </si>
  <si>
    <t>MACHACA SANTAMARIA EDUARDO NICOLAS</t>
  </si>
  <si>
    <t>73535352</t>
  </si>
  <si>
    <t xml:space="preserve">ADMINISTRACIÓN Y SISTEMAS </t>
  </si>
  <si>
    <t>LOBATO GOMEZ JULYSSA KEYLA</t>
  </si>
  <si>
    <t>44633329</t>
  </si>
  <si>
    <t xml:space="preserve">ADM. DE EMPRESAS TURISTICAS Y HOTELERAS </t>
  </si>
  <si>
    <t>LEON SUAREZ MARCO ANTONIO</t>
  </si>
  <si>
    <t>48331975</t>
  </si>
  <si>
    <t>JAUREGUI MEZA GIULIANA</t>
  </si>
  <si>
    <t>SERVICIO DE ASISTENCIA ADMINISTRATIVA PARA LA UNIDAD DE RECURSOS HUMANOS</t>
  </si>
  <si>
    <t>INFANTES CALDERON ERIKA MILAGROS NATIVIDAD</t>
  </si>
  <si>
    <t>HUAMANI SUASNABAR LUIS OSCAR</t>
  </si>
  <si>
    <t>07667276</t>
  </si>
  <si>
    <t>HINOSTROZA PALMA RUDDY</t>
  </si>
  <si>
    <t>46163626</t>
  </si>
  <si>
    <t xml:space="preserve">HERRERA BELLIDO JORGE TOMAS       </t>
  </si>
  <si>
    <t>46643430</t>
  </si>
  <si>
    <t xml:space="preserve">SERVICIO ADMINISTRATIVO DE LEVANTAMIENTO DE INFORMACION, ANÁLISIS, EVALUACIÓN Y SEGUIMIENTO DE ACCIONES CORRECTIVAS PARA EL INCREMENTO DE LAS COBRANZAS DE LAS CARTERAS DE CONEXIONES DOMICILIARIAS </t>
  </si>
  <si>
    <t>GUZMAN PEREZ RAUL EDUARDO</t>
  </si>
  <si>
    <t>71914086</t>
  </si>
  <si>
    <t>ING. ZOOTECNISTA</t>
  </si>
  <si>
    <t>TITULO</t>
  </si>
  <si>
    <t xml:space="preserve">ING. ZOOTECNIA </t>
  </si>
  <si>
    <t>GUTARRA ESPINOZA JUAN ANTONIO</t>
  </si>
  <si>
    <t>09542217</t>
  </si>
  <si>
    <t>SERVICIO DE ORIENTACION Y TRAMITE DE INFORMACIÓN DE LOS USUARIOS EN LA PLATAFORMA DE ATENCION AL CLIENTE ICA</t>
  </si>
  <si>
    <t>GUERRERO SAAVEDRA GIANCARLO ARTURO</t>
  </si>
  <si>
    <t>41896999</t>
  </si>
  <si>
    <t>GUERRERO ALEGRE MARIO JOSUE</t>
  </si>
  <si>
    <t>42133548</t>
  </si>
  <si>
    <t>SERVICIO DE ORIENTACION Y TRAMITE DE INFORMACIÓN DE LOS USUARIOS EN LA PLATAFORMA DE ATENCION AL CLIENTE HUARAZ</t>
  </si>
  <si>
    <t>CIENCIAS EN COMUNICACIÓN SOCIAL</t>
  </si>
  <si>
    <t>GUERRA MACEDO LILIA MERCEDES</t>
  </si>
  <si>
    <t>09293374</t>
  </si>
  <si>
    <t xml:space="preserve"> SERVICIO DE ANALISIS DE CONTENIDOS INFORMATIVOS SOBRE EL PROCESO DE DEVOLUCION DE LOS APORTES AL FONAVI </t>
  </si>
  <si>
    <t>GRANADOS AGUAYO SONIA ALEJANDRINA</t>
  </si>
  <si>
    <t>45047577</t>
  </si>
  <si>
    <t xml:space="preserve">ADMINISTRACION </t>
  </si>
  <si>
    <t>GARCIA SALVADOR DANI MARTIN</t>
  </si>
  <si>
    <t>41178017</t>
  </si>
  <si>
    <t>GARCIA ESCATE VICTOR MANUEL MARTIN</t>
  </si>
  <si>
    <t>21554470</t>
  </si>
  <si>
    <t>FERRADAS PEREZ ENA PAOLA</t>
  </si>
  <si>
    <t>46847288</t>
  </si>
  <si>
    <t>FERNANDEZ SALINAS JUAN CARLOS</t>
  </si>
  <si>
    <t>71437178</t>
  </si>
  <si>
    <t>FELICES JIMENEZ ROGER BENEDICTO</t>
  </si>
  <si>
    <t>40176635</t>
  </si>
  <si>
    <t>SERVICIO DE INVENTARIO, SUBSANACIÓN Y CUSTODIA DE RECONSIDERACIONES Y SOLICITUDES PRESENTADAS POR LOS FONAVISTAS</t>
  </si>
  <si>
    <t>ESCOBEDO ORTIZ JESSICA HELLEN ISABELY</t>
  </si>
  <si>
    <t>70309255</t>
  </si>
  <si>
    <t>SERVICIO DE ORIENTACION Y TRAMITE DE INFORMACIÓN DE LOS USUARIOS EN LA PLATAFORMA DE ATENCION AL CLIENTE CUSCO</t>
  </si>
  <si>
    <t xml:space="preserve">SISTEMAS E INFORMATICA </t>
  </si>
  <si>
    <t>ENCINAS MATOS EDUARDO EDGAR</t>
  </si>
  <si>
    <t>40932968</t>
  </si>
  <si>
    <t>DIAZ VILLANUEVA LINDA LEZLIE</t>
  </si>
  <si>
    <t>73044252</t>
  </si>
  <si>
    <t>SERVICIO DE ASESORIA LEGAL RELACIONADO A PROCESOS CONSTITUCIONALES Y PROCESOS CONTENCIOSOS ADMINISTRATIVOS</t>
  </si>
  <si>
    <t>INGENIERO DE SISTEMAS Y COMPUTACION</t>
  </si>
  <si>
    <t xml:space="preserve">DELGADO MARRUFFO JOSUE ELIAS </t>
  </si>
  <si>
    <t>45224926</t>
  </si>
  <si>
    <t xml:space="preserve">SERVICIO DE DESARROLLO DE MEJORAS DE LOS MÓDULOS DE SISTEMAS DE INFORMACIÓN. </t>
  </si>
  <si>
    <t>CARRERA TECNICA DE ADMINISTRACION DE NEGOCIOS INTERNACIONALES</t>
  </si>
  <si>
    <t>DEL CASTILLO SANCHEZ FELIX TEODORO</t>
  </si>
  <si>
    <t>77690029</t>
  </si>
  <si>
    <t xml:space="preserve">DE LA TORRE QUISPE JUAN DE DIOS </t>
  </si>
  <si>
    <t>CUBA SANTAMARIA JOSE LUIS</t>
  </si>
  <si>
    <t>44115158</t>
  </si>
  <si>
    <t>CORZO ARPE JUSTINA MILAGROS</t>
  </si>
  <si>
    <t>10727889</t>
  </si>
  <si>
    <t>SERVICIO DE ASISTENCIA TECNICA ADMINISTRATIVA</t>
  </si>
  <si>
    <t>CARRERA TECNICA EN SECRETARIADO</t>
  </si>
  <si>
    <t>CARRANZA MALCA MARIA LAURA</t>
  </si>
  <si>
    <t>43643732</t>
  </si>
  <si>
    <t>SERVICIO DE APOYO ADMINISTRATIVO / MESA DE PARTES</t>
  </si>
  <si>
    <t>CARRERA TECNICA DE ADMINISTRACION</t>
  </si>
  <si>
    <t>CARDENAS DUEÑAS IRVIN GIAMPIERE</t>
  </si>
  <si>
    <t>70443463</t>
  </si>
  <si>
    <t>BUSTAMANTE GUILLERMO YHANCARLOS</t>
  </si>
  <si>
    <t>47479085</t>
  </si>
  <si>
    <t xml:space="preserve">CIENCIA FISICAS </t>
  </si>
  <si>
    <t>BUITRON ASMAT RICHARD OSWALDO</t>
  </si>
  <si>
    <t>18180376</t>
  </si>
  <si>
    <t>SERVICIO DE ORIENTACION Y TRAMITE DE INFORMACIÓN DE LOS USUARIOS EN LA PLATAFORMA DE ATENCION AL CLIENTE TRUJILLO</t>
  </si>
  <si>
    <t>RELACIONES INDUST. / ADMINISTRACIÓN</t>
  </si>
  <si>
    <t>BUENDIA DIAZ ADELAIDA LUCRECIA</t>
  </si>
  <si>
    <t>07988763</t>
  </si>
  <si>
    <t>SERVICIO DE APOYO LOGISTICO PARA LA UNIDAD DE LOGÍSTICA Y ARCHIVO.</t>
  </si>
  <si>
    <t>BENDEZU QUISPE IRMA YUBALY</t>
  </si>
  <si>
    <t>44125349</t>
  </si>
  <si>
    <t>BELTRAN PERALTA SARITA NIEVES</t>
  </si>
  <si>
    <t>41950634</t>
  </si>
  <si>
    <t>ASCARZA GUZMAN MILAGROS</t>
  </si>
  <si>
    <t>70309327</t>
  </si>
  <si>
    <t>MECANICA DE MANTENIMIENTO</t>
  </si>
  <si>
    <t>ARELLANO ALEMAN JHONATAN DANIEL</t>
  </si>
  <si>
    <t>45126198</t>
  </si>
  <si>
    <t>SERVICIO DE APOYO ADMINISTRATIVO</t>
  </si>
  <si>
    <t>ARATA YACTAYO FRANCCESCA GIULIANA</t>
  </si>
  <si>
    <t>71431200</t>
  </si>
  <si>
    <t>SERVICIO DE APOYO ADMINISTRATIVO EN EL ANÁLISIS FINANCIERO Y CONCILIACIÓN DE LA CARTERA DE RECUPERACIONES</t>
  </si>
  <si>
    <t>OBSTETRICIA</t>
  </si>
  <si>
    <t>ARAGON PARODI SUSSY GABRIELA</t>
  </si>
  <si>
    <t>00516333</t>
  </si>
  <si>
    <t>AÑAMURO CHAMBI WILSON</t>
  </si>
  <si>
    <t>42992236</t>
  </si>
  <si>
    <t xml:space="preserve">INGENIERIA DE COMPUTACION Y SISTEMAS </t>
  </si>
  <si>
    <t>ALVAREZ TARAZONA LUIS ALBERTO</t>
  </si>
  <si>
    <t>40717948</t>
  </si>
  <si>
    <t>SERVICIO DE ANALISIS DE PROGRAMAS DE SISTEMAS – DESARROLLO Y MANTENIMIENTO DEL SISTEMA SIFO</t>
  </si>
  <si>
    <t>ALCAZAR SALAS ISABEL MARLENY</t>
  </si>
  <si>
    <t>40716706</t>
  </si>
  <si>
    <t>SERVICIO DE LEVANTAMIENTO Y PROCESAMIENTO DE INFORMACIÓN DE INVENTARIO</t>
  </si>
  <si>
    <t>MIRANDA MELGAREJO MELLY LEIDA</t>
  </si>
  <si>
    <t xml:space="preserve">SERVICIO DE INVENTARIADOR PARA TOMA DE INVENTARIO FISICO DE BIENES PATRIMONIALES Y EXISTENCIAS DE ALMACEN </t>
  </si>
  <si>
    <t>SERVICIO DE ASISTENCIA EN  PROGRAMAS JAVA PARA EL MANTENIMIENTO DEL SISTEMA DE BENEFICIADOS</t>
  </si>
  <si>
    <t>PRINCIPE CUELLAR SHEIDY ANETT</t>
  </si>
  <si>
    <t>75491714</t>
  </si>
  <si>
    <t xml:space="preserve"> SERVICIO DE ASISTENCIA LEGAL PARA EL  SANEAMIENTO DE INMUEBLES FINANCIADOS CON RECURSOS DEL FONAVI
 </t>
  </si>
  <si>
    <t>SERVICIO DE ESPECIALIZADO EN CONTABILIDAD</t>
  </si>
  <si>
    <t>ELECTRÓNICA DIGITAL Y TELECOMUNICACIONES</t>
  </si>
  <si>
    <t xml:space="preserve">MUÑOZ VILLANUEVA SANTOS MARIANO  </t>
  </si>
  <si>
    <t>25703645</t>
  </si>
  <si>
    <t>SERVICIO DE SOPORTE PARA PLATAFORMAS</t>
  </si>
  <si>
    <t>41046150</t>
  </si>
  <si>
    <t xml:space="preserve">SERVICIO DE LEVANTAMIENTO DE INFORMACION, ANÁLISIS, EVALUACIÓN Y SEGUIMIENTO DE ACCIONES CORRECTIVAS PARA EL INCREMENTO DE LAS COBRANZAS DE LAS CARTERAS DE CONEXIONES DOMICILIARIAS </t>
  </si>
  <si>
    <t>ARO MAMANI AIDA NOEMI</t>
  </si>
  <si>
    <t>48407462</t>
  </si>
  <si>
    <t>SERVICIO DE ORIENTACION Y TRAMITE DE INFORMACIÓN DE LOS USUARIOS EN LA PLATAFORMA DE ATENCION AL CLIENTE MOQUEGUA</t>
  </si>
  <si>
    <t>SERVICIO DE ASISTENCIA TECNICO - ADMINISTRATIVA PARA LA FORMULACION DE  INFORMES PARA EVALUACION DE INICIO DE ACCION LEGAL Y EXPEDIENTES TECNICOS DE OBRAS CON FINANCIAMIENTO DEL FONAVI</t>
  </si>
  <si>
    <t>TURISMO  Y HOTELERIA</t>
  </si>
  <si>
    <t>ARRIETA BRIONES ASTRID NOHELY</t>
  </si>
  <si>
    <t>45720155</t>
  </si>
  <si>
    <t xml:space="preserve">SERVICIO DE ORIENTACION Y TRAMITE DE INFORMACIÓN DE LOS USUARIOS EN LA PLATAFORMA DE ATENCION AL CLIENTE CAJAMARCA </t>
  </si>
  <si>
    <t>SERVICIO DE ADMINISTRACIÓN Y MONITOREO DE  REDES Y SERVIDORES.</t>
  </si>
  <si>
    <t xml:space="preserve">SERVICIO DE ANALISIS DE BASE DE DATOS  Y DESARROLLO SISTEMAS </t>
  </si>
  <si>
    <t>SERVICIO ESPECIALIZADO EN SISTEMAS INFORMATICOS</t>
  </si>
  <si>
    <t>SERVICIO DE ASESORIA LEGAL EN REVISION Y ACTUALIZACION DE EXPEDIENTES  RELACIONADOS CON PROCESOS ADMINISTRATIVOS Y LEGALES.</t>
  </si>
  <si>
    <t xml:space="preserve">SERVICIO DE ANÁLISIS DE DATA E INFORMACIÓN FINANCIERA </t>
  </si>
  <si>
    <t>AGUILAR ALCALDE PRISSCILLA PAMELA</t>
  </si>
  <si>
    <t>46141401</t>
  </si>
  <si>
    <t>RIVERO SEGURA FERNANDO DANIEL</t>
  </si>
  <si>
    <t>72716153</t>
  </si>
  <si>
    <t>SERVICIO DE APOYO ADMINISTRATIVO EN EL ANÁLISIS DE LAS COBRANZAS POR IDENTIFICAR, ELABORACIÓN DE FLUJO DE CAJA, SEGUIMIENTO Y CONTROL DE LAS OPERACIONES DE LA CARTERA DE RECUPERACIONES.</t>
  </si>
  <si>
    <t>CARDENAS CUBILLAS CARLOS ALBERTO</t>
  </si>
  <si>
    <t>40256085</t>
  </si>
  <si>
    <t>SERVICIO DE SUPERVISIÓN A LOS PROCESOS DE REGISTRO DE FORMULARIO N° 1 Y CALIFICACIÓN DE SOLICITUDES DE PRIMER TRÁMITE Y RECONSIDERACIONES DE PERIODOS DE APORTES EJECUTADOS POR TERCEROS PARA LA ACTUALIZACIÓN DE LA CUENTA INDIVIDUAL DEL FONAVISTA</t>
  </si>
  <si>
    <t>SERVICIO DE ASISTENCIA LEGAL PARA EL  SANEAMIENTO DE INMUEBLES FINANCIADOS CON RECURSOS DEL FONAVI</t>
  </si>
  <si>
    <t>SERVICIO DE ANALISIS DE BASE DE DATOS, VALIDACION Y ACTUALIZACIÓN DE INFORMACION</t>
  </si>
  <si>
    <t>SERVICIO DE UN ADMINISTRADOR DE REDES E INFRAESTRUCTURA.</t>
  </si>
  <si>
    <t xml:space="preserve">SERVICIO DE DESARROLLO Y MANTENIMIENTO DE LOS MODULOS Y  BASE DE DATOS DEL SISTEMA SIFO </t>
  </si>
  <si>
    <t>SERVICIO DE ANALISIS DE SISTEMAS, DISEÑO DE LA MIGRACION DE LA BASE DE DATOS SIFO</t>
  </si>
  <si>
    <t xml:space="preserve">SERVICIO DE ENFERMERA </t>
  </si>
  <si>
    <t>WU SANCHEZ LOT BENJAMIN</t>
  </si>
  <si>
    <t>25839699</t>
  </si>
  <si>
    <t>SERVICIO DE ASISTENCIA LEGAL PARA LA EVALUACIÓN DE SOLICITUDES DE SANEAMIENTO DE INMUEBLES FINANCIADOS CON RECURSOS DEL FONAVI</t>
  </si>
  <si>
    <t>SERVICIO DE APOYO ADMINISTRATIVO EN LA ELABORACIÓN DE FLUJO DE CAJA, SEGUIMIENTOS Y CONTROL DE LAS OPERACIONES DE LA CARTERA DE RECUPERACIONES.</t>
  </si>
  <si>
    <t>SERVICIO DE ASESORIA LEGAL PARA LA ELABORACION DE RESOLUCIONES DE UNICA INSTANCIA ADMINISTRATIVA</t>
  </si>
  <si>
    <t>SERVICIO DE SUPERVISIÓN A LOS PROCESOS DE REGISTRO DE HISTORIA LABORAL, VERIFICACIÓN Y ACREDITACIÓN DE APORTES PRODUCTO DE LA CALIFICACIÓN DE SOLICITUDES CON DOCUMENTACIÓN SUPLETORIA EJECUTADOS POR TERCEROS PARA LA ACTUALIZACIÓN DE LA CUENTA INDIVIDUAL.</t>
  </si>
  <si>
    <t>VENTURA COTRINA OSWEN ROGER</t>
  </si>
  <si>
    <t>42937636</t>
  </si>
  <si>
    <t>SERVICIO DE INVENTARIADOR PARA TOMA DE INVENTARIO FISICO DE BIENES PATRIMONIALES Y EXTISTENCIAS DE ALMACEN.</t>
  </si>
  <si>
    <t xml:space="preserve">SERVICIO DE ASISTENCIA ADMINISTRATIVA – FINANCIERA DE OBRAS CON FINANCIAMIENTO DEL FONAVI </t>
  </si>
  <si>
    <t>RUPAY GONZALES DE CERVANTES ALICIA MARIA</t>
  </si>
  <si>
    <t>19930466</t>
  </si>
  <si>
    <t>SERVICIO DE MANTENIMIENTO Y LIMPIEZA DE LOCAL / PLATAFORMA HUANCAYO</t>
  </si>
  <si>
    <t>RODRIGUEZ PAREDES MARCO ANTONIO</t>
  </si>
  <si>
    <t>42107586</t>
  </si>
  <si>
    <t>SERVICIO DE REGISTRO Y GENERACIÓN DE PAGO DE HEREDEROS BENEFICIARIOS PUBLICADOS Y ELABORACIÓN DE CUADROS RESUMEN DEL PROCESO DE PAGO A HEREDEROS.</t>
  </si>
  <si>
    <t>PRIMARIA COMPLETA</t>
  </si>
  <si>
    <t>PROENCIO PANAIFO ROSA MERCEDES</t>
  </si>
  <si>
    <t>48910508</t>
  </si>
  <si>
    <t>SERVICIO DE MANTENIMIENTO Y LIMPIEZA DE LOCAL / PLATAFORMA PUCALLPA</t>
  </si>
  <si>
    <t>MOROCHO CHINCHAY KARINA</t>
  </si>
  <si>
    <t>16771474</t>
  </si>
  <si>
    <t>SERVICIO DE MANTENIMIENTO Y LIMPIEZA DE LOCAL / PLATAFORMA CHICLAYO</t>
  </si>
  <si>
    <t>MORANTE BOCKOS MARTA LUISA</t>
  </si>
  <si>
    <t>29428391</t>
  </si>
  <si>
    <t>SERVICIO DE MANTENIMIENTO Y LIMPIEZA DE LOCAL / PLATAFORMA AREQUIPA</t>
  </si>
  <si>
    <t>MORAN GARRIDO MARIETTA CECILIA</t>
  </si>
  <si>
    <t>42035652</t>
  </si>
  <si>
    <t>SERVICIO DE MANTENIMIENTO Y LIMPIEZA DE LOCAL / PLATAFORMA PIURA</t>
  </si>
  <si>
    <t>MORA CHIRINOS KARLOS ALBERTO</t>
  </si>
  <si>
    <t>71978409</t>
  </si>
  <si>
    <t>SERVICIO DE MANTENIMIENTO Y LIMPIEZA DE LOCAL / PLATAFORMA MOQUEGUA</t>
  </si>
  <si>
    <t>MILLA HUINCHO DANIEL LEANDRO</t>
  </si>
  <si>
    <t>80259504</t>
  </si>
  <si>
    <t>SERVICIO DE MANTENIMIENTO Y LIMPIEZA DE LOCAL / PLATAFORMA CHIMBOTE</t>
  </si>
  <si>
    <t>MENDOZA MORALES AMERSON EDWARD</t>
  </si>
  <si>
    <t>46382191</t>
  </si>
  <si>
    <t>MANRIQUE ARVELAEZ MIGUEL ANGEL</t>
  </si>
  <si>
    <t>60402012</t>
  </si>
  <si>
    <t>SERVICIO DE ANALISIS DE BASE DE DATOS - PROCESAMIENTO DE LA INFORMACION</t>
  </si>
  <si>
    <t>SERVICIO DE ORIENTACION A LOS ADMINISTRADOS  Y REGISTRO DE PERSONAS Y BIENES EN EL LOCAL SITO EN EL JR. CUSCO N 177- CERCADO DE LIMA</t>
  </si>
  <si>
    <t>LOPEZ RONDO DE TORRES SILVIA EMPERATRIZ</t>
  </si>
  <si>
    <t>08071184</t>
  </si>
  <si>
    <t>SERVICIO DE MANTENIMIENTO Y LIMPIEZA PARA JR. CUSCO 177, 7MO y 1ER PISO, LIMA</t>
  </si>
  <si>
    <t>SERVICIO APOYO TÉCNICO TELEFÓNICO Y CONTROL DE CALIDAD Y VALIDACIÓN DE LA INFORMACIÓN DE LOS EMPLEADORES.</t>
  </si>
  <si>
    <t>SERVICIO DE LEVANTAMIENTO DE INFORMACIÓN, ANALISIS Y EVALUACION Y SEGUIMIENTO DE ACCIONES CORRECTIVAS PARA EL INCREMENTO DE LAS COBRANZAS EN LA CARTERA DE CONEXIONES DOMICILIARIAS</t>
  </si>
  <si>
    <t>GUZMAN TAPIA BUENAVENTURA</t>
  </si>
  <si>
    <t>23808045</t>
  </si>
  <si>
    <t>SERVICIO DE MANTENIMIENTO Y LIMPIEZA DE LOCAL / PLATAFORMA CUSCO</t>
  </si>
  <si>
    <t>GUILLINTA RIOS WUALTER DENIS</t>
  </si>
  <si>
    <t>22180720</t>
  </si>
  <si>
    <t>SERVICIO DE MANTENIMIENTO Y LIMPIEZA DE LOCAL / PLATAFORMA ICA</t>
  </si>
  <si>
    <t>FERRO CHALLCO PATRICIA CECILIA</t>
  </si>
  <si>
    <t>44891313</t>
  </si>
  <si>
    <t>SERVICIO DE LIMPIEZA DE LOCALES JR. CUSCO 177- SEDE CENTRAL</t>
  </si>
  <si>
    <t>ECHEVARRIA HUAMAN INGRID JUSTINA</t>
  </si>
  <si>
    <t>09341210</t>
  </si>
  <si>
    <t>SERVICIO DE LIMPIEZA DE  LOCALES JR. ZEPITA 431, ARCHIVO  -LIMA</t>
  </si>
  <si>
    <t>SERVICIO DE ASESORÍA LEGAL PARA EL SEGUIMIENTO E IMPULSO DE LOS PROCESOS DE CUMPLIMIENTO Y PROCESOS EN MATERIA ADMINISTRATIVA.</t>
  </si>
  <si>
    <t>SERVICIO DE DESARROLLO DE MEJORAS DE LOS MÓDULOS DE SISTEMAS DE INFORMACIÓN.</t>
  </si>
  <si>
    <t>DELGADO MARQUEZ CARLOS ENRIQUE</t>
  </si>
  <si>
    <t>46656595</t>
  </si>
  <si>
    <t>CRUZ SANCHEZ JOSE CARLOS</t>
  </si>
  <si>
    <t>18092974</t>
  </si>
  <si>
    <t>SERVICIO DE MANTENIMIENTO Y LIMPIEZA DE LOCAL / PLATAFORMA TRUJILLO</t>
  </si>
  <si>
    <t>CORTAVARIA SANCHEZ JEAN CARLOS</t>
  </si>
  <si>
    <t>46828255</t>
  </si>
  <si>
    <t>LENGUA Y LITERATURA</t>
  </si>
  <si>
    <t>CORDOVA RAMIREZ ORESTERES</t>
  </si>
  <si>
    <t>03347294</t>
  </si>
  <si>
    <t>CHOQUE VARGAS ROSARIO</t>
  </si>
  <si>
    <t>29416484</t>
  </si>
  <si>
    <t>SERVICIO DE MANTENIMIENTO Y LIMPIEZA DE LOCAL / PLATAFORMA PUNO</t>
  </si>
  <si>
    <t>CHAVEZ RAVINES NERI MARLENI</t>
  </si>
  <si>
    <t>26730772</t>
  </si>
  <si>
    <t>SERVICIO DE MANTENIMIENTO Y LIMPIEZA DE LOCAL / PLATAFORMA CAJAMARCA</t>
  </si>
  <si>
    <t>SERVICIO DE APOYO PARA TRÁMITES DE PAGO PARA LA UNIDAD DE LOGÍSTICA Y ARCHIVO.</t>
  </si>
  <si>
    <t>CASTILLO GLENER SOLEDAD VICTORIA</t>
  </si>
  <si>
    <t>08015592</t>
  </si>
  <si>
    <t>SERVICIO DE LIMPIEZA DE  LOCALES JR. CUSCO 177 - SEDE CENTRAL</t>
  </si>
  <si>
    <t>CARRILLO FLORES DE LOZA ROSA CARMEN</t>
  </si>
  <si>
    <t>00662057</t>
  </si>
  <si>
    <t xml:space="preserve">SERVICIO DE MANTENIMIENTO Y LIMPIEZA DE LOCAL / PLATAFORMA TACNA </t>
  </si>
  <si>
    <t>CAHUANA MIRANDA DE OLIVERA REINA  ADRIANA</t>
  </si>
  <si>
    <t>10437120</t>
  </si>
  <si>
    <t>SERVICIO DE LIMPIEZA PARA OFICINA Y APOYO EN LA ATENCION DE REFRIGERIO</t>
  </si>
  <si>
    <t>BLAS GUERRERO ABEL ALEXANDER</t>
  </si>
  <si>
    <t>71446507</t>
  </si>
  <si>
    <t>BAUTISTA MINAYA ANTONIA VICTORIA</t>
  </si>
  <si>
    <t>80086667</t>
  </si>
  <si>
    <t>SERVICIO DE MANTENIMIENTO Y LIMPIEZA DE LOCAL / PLATAFORMA HUARAZ</t>
  </si>
  <si>
    <t>BARZOLA TORRES KATERINE GABRIELA</t>
  </si>
  <si>
    <t>10762866</t>
  </si>
  <si>
    <t>SERVICIO DE LIMPIEZA PARA EL JR. ZEPITA N° 431 - SOTANO, CERCADO DE LIMA</t>
  </si>
  <si>
    <t>ASTO SALVATIERRA ROY SALOMON</t>
  </si>
  <si>
    <t>43659395</t>
  </si>
  <si>
    <t>SERVICIO DE APOYO ADMINISTRATIVO PARA EL ANÁLISIS Y CONCILIACION DE LA CARTERA DE RECUPERACIONES</t>
  </si>
  <si>
    <t>SERVICIO DE DISTRIBUCIÓN DE DOCUMENTOS, TRASLADO DE BIENES, PAQUETES Y OTROS</t>
  </si>
  <si>
    <t>AGUILAR CONTRERAS MILAGRO LIDIA</t>
  </si>
  <si>
    <t>08149423</t>
  </si>
  <si>
    <t>SERVICIO DE LIMPIEZA DE  LOCALES JR. CARABAYA 721,719 -LIMA</t>
  </si>
  <si>
    <t xml:space="preserve">SERVICIO DE ASISTENTE PROGRAMADOR JAVA PARA EL MANTENIMIENTO DEL SISTEMA DE BENEFICIADOS </t>
  </si>
  <si>
    <t>SERVICIO DE APOYO ADMINISTRATIVO PARA LA MESA DE PARTES</t>
  </si>
  <si>
    <t>SERVICIO DE SUPERVISIÓN Y VALIDACIÓN DE INFORMES TÉCNICOS Y DE VERIFICACIÓN DE APORTES PRODUCTO DE SOLICITUDES CON DOCUMENTACIÓN SUPLETORIA EJECUTADOS POR TERCEROS PARA LA ACTUALIZACIÓN DE LA CUENTA INDIVIDUAL</t>
  </si>
  <si>
    <t>SERVICIO DE PRECALIFICACIÓN, CALIFICACIÓN Y CONTROL DE CALIDAD DE LAS SOLICITUDES DE RECONSIDERACIÓN Y PRIMER TRAMITE PRESENTADAS POR LOS FONAVISTAS PARA EL ANÁLISIS Y VALIDACIÓN DE APORTES.</t>
  </si>
  <si>
    <t>SERVICIO DE REVISION, VERIFICACION Y CONTROL DE CALIDAD DE APORTES EN LAS SOLICITUDES DE PRIMER TRAMITE CON DOCUMENTACION SUPLETORIA PRESENTADA POR LOS POTENCIALES FONAVISTAS</t>
  </si>
  <si>
    <t xml:space="preserve">TITULADA </t>
  </si>
  <si>
    <t>TELLO HIRCAÑAUPA ROSA MERCEDES</t>
  </si>
  <si>
    <t>10428059</t>
  </si>
  <si>
    <t xml:space="preserve">SERVICIO DE RECEPCIÓN Y ANEXADO DE SOLICITUDES DE RECONSIDERACIONES Y PRIMER TRÁMITE, PRESENTADOS POR LOS FONAVISTAS. </t>
  </si>
  <si>
    <t>SERVICIO DE BÚSQUEDA DE FUENTES DE INFORMACIÓN EN LOS SISTEMAS DE ONP, ELABORACIÓN, ENVÍO Y SEGUIMIENTO DE OFICIOS DE REQUERIMIENTO DE INFORMACIÓN DE APORTES DE FONAVISTAS A EMPLEADORES Y ENTIDADES SUPERVISORAS DEL ESTADO</t>
  </si>
  <si>
    <t>RAMIREZ CASTRO PEDRO ANTONIO</t>
  </si>
  <si>
    <t>08205638</t>
  </si>
  <si>
    <t>SERVICIO PROFESIONAL DE APOYO CONTABLE Y ADMINISTRATIVO</t>
  </si>
  <si>
    <t>SERVICIO DE ASISTENTE LEGAL PARA LA EVALUACIÓN DE SOLICITUDES DE SANEAMIENTO DE INMUEBLES FINANCIADOS CON RECURSOS DEL FONAVI</t>
  </si>
  <si>
    <t xml:space="preserve">CIENCIAS CONT. Y FINANCIERAS </t>
  </si>
  <si>
    <t>MENA VICENTE JULIO ENRIQUE</t>
  </si>
  <si>
    <t>SERVICIO DE ORIENTACION Y REGISTRO DE PERSONAS Y BIENES EN EL LOCAL SITO EN EL JR. CUSCO N 177- CERCADO DE LIMA</t>
  </si>
  <si>
    <t>LOZADA MATTA MELISSA ESTHER</t>
  </si>
  <si>
    <t>41588525</t>
  </si>
  <si>
    <t>SERVICIO DE ASESORÍA LEGAL PARA LA PRECALIFICACIÓN DE APORTES A LAS SOLICITUDES DE PRIMER TRÁMITE Y RECONSIDERACIÓN PRESENTADAS POR LOS FONAVISTAS.</t>
  </si>
  <si>
    <t>SERVICIO DE PROGRAMACIÓN, CONTROL DE PRODUCCIÓN Y DERIVACIÓN DE EXPEDIENTES RECONSIDERACIÓN Y PRIMER TRÁMITE PRODUCTO DE LAS SOLICITUDES PRESENTADAS POR LOS FONAVISTAS</t>
  </si>
  <si>
    <t>SERVICIO DE ASISTENTE TECNICO ADMINISTRATIVO</t>
  </si>
  <si>
    <t>SERVICIO DE MANTENIMIENTO Y LIMPIEZA PARA JR. CUSCO 177, 7MO PISO, LIMA</t>
  </si>
  <si>
    <t>SERVICIO DE ANALISTA PROGRAMADOR DE SISTEMAS – DESARROLLO Y MANTENIMIENTO DEL SISTEMA SIFO</t>
  </si>
  <si>
    <t>INGENIERO DE  COMPUTACION Y SISTEMAS</t>
  </si>
  <si>
    <t>ZEGARRA ALEMAN , PATRICIA</t>
  </si>
  <si>
    <t>40037344</t>
  </si>
  <si>
    <t>PSICOLOGA</t>
  </si>
  <si>
    <t>VIVANCO SEMINARIO, ESTHER KATHERINE</t>
  </si>
  <si>
    <t>09604807</t>
  </si>
  <si>
    <t>SUPERVISOR DE PERSONAL OPERATIVO                ( PROCESOS OPERATIVOS)</t>
  </si>
  <si>
    <t>VILLOGAS HURTADO LUCY HAYDEE</t>
  </si>
  <si>
    <t>OPERATIVO DE PLANTA</t>
  </si>
  <si>
    <t>INGENIERO ZOOTECNISTA</t>
  </si>
  <si>
    <t>VILLASANTE  CANO HUGO ROLANDO</t>
  </si>
  <si>
    <t>19801026</t>
  </si>
  <si>
    <t>SUPERVISOR DE PLATAFORMA NACIONAL</t>
  </si>
  <si>
    <t>VILLANUEVA GAMARRA JUAN CARLOS</t>
  </si>
  <si>
    <t>47132300</t>
  </si>
  <si>
    <t>VILCA MORALES, ALDO GILBERTO</t>
  </si>
  <si>
    <t>08703427</t>
  </si>
  <si>
    <t xml:space="preserve">DIRECTOR DE DIRECCION DE PROCESOS ADMINISTRATIVOS Y LEGALES </t>
  </si>
  <si>
    <t>CURSO DE PATRIMONIO</t>
  </si>
  <si>
    <t xml:space="preserve">VILCA CHANINI , ELOY BERNARDINO </t>
  </si>
  <si>
    <t>06177312</t>
  </si>
  <si>
    <t>ENCARGADO DE LOS BIENES PATRIONIALES DEL FONAVI EN LIQUIDACIÓN</t>
  </si>
  <si>
    <t>VICTORIA FIGUEREDO , KATIA SILVIA</t>
  </si>
  <si>
    <t>10588702</t>
  </si>
  <si>
    <t>INGENIERIA  INDUSTRIAL</t>
  </si>
  <si>
    <t>VICENTE MACALUPU JUAN CARLOS</t>
  </si>
  <si>
    <t>41070195</t>
  </si>
  <si>
    <t>TUPEZ LOPEZ , CARLOS ELVIS</t>
  </si>
  <si>
    <t>08387029</t>
  </si>
  <si>
    <t>ENCARGADO ÁREA DE COBRANZAS</t>
  </si>
  <si>
    <t>TECNICO COMPUTACIÓN</t>
  </si>
  <si>
    <t>TORRES MONTAÑEZ , MATIAS MARTIN</t>
  </si>
  <si>
    <t>25461451</t>
  </si>
  <si>
    <t>SULCA PALOMINO, ABELARDO</t>
  </si>
  <si>
    <t>10686936</t>
  </si>
  <si>
    <t>SUBDIRECTOR  DE ESTIMACIÓN Y DEVOLUCIONES</t>
  </si>
  <si>
    <t>SOTO ROMERO, ANDREA FATIMA</t>
  </si>
  <si>
    <t>41044908</t>
  </si>
  <si>
    <t>ASESOR LEGAL EN  PROCESOS JUDICIALES</t>
  </si>
  <si>
    <t>CIENCIAS DE LA COMUNICACIÓN TURISMO Y ARQUEOLOGIA</t>
  </si>
  <si>
    <t>SOSAYA ARMANCANQUI, GISSELA PAOLA</t>
  </si>
  <si>
    <t>40878617</t>
  </si>
  <si>
    <t xml:space="preserve">SERPA NAVARRO, PATRICIA ELIZABETH </t>
  </si>
  <si>
    <t>15721017</t>
  </si>
  <si>
    <t>SUPERVISOR DE PLATAFORMA.</t>
  </si>
  <si>
    <t>TECNICO EN ADMINISTRACIÓN</t>
  </si>
  <si>
    <t>SENCIE MARTEL RUT ELIZABETH</t>
  </si>
  <si>
    <t>41043782</t>
  </si>
  <si>
    <t>SANCHEZ PAULETT FABIOLA ROSA</t>
  </si>
  <si>
    <t>OPERATIVO DE APOYO</t>
  </si>
  <si>
    <t>SALVADOR SALAZAR, MARY</t>
  </si>
  <si>
    <t>07399266</t>
  </si>
  <si>
    <t>JEFE DE LA UNIDAD DE LOGISTICA Y ARCHIVO</t>
  </si>
  <si>
    <t>ROMERO MAURICIO , MIGUEL ANGEL</t>
  </si>
  <si>
    <t>08844095</t>
  </si>
  <si>
    <t>TECNICO ESPECIALISTA EN LIQUIDACIONES FINANCIERAS Y ADMINISTRACION DE SISTEMAS DE CONTROL</t>
  </si>
  <si>
    <t xml:space="preserve">INGENIERIA DE SISTEMAS DE INFORMACIÓN Y GESTIÓN </t>
  </si>
  <si>
    <t>ROMÁN FARFÁN, RICARDO GIOVANI</t>
  </si>
  <si>
    <t>09433045</t>
  </si>
  <si>
    <t>COORDINADOR DE ESTIMACIÓN</t>
  </si>
  <si>
    <t>INGENIERO DE SISTEMAS E INFORMÁTICA</t>
  </si>
  <si>
    <t>INGENIERO</t>
  </si>
  <si>
    <t>ROJAS DELGADO LEONARDO MARTÍN</t>
  </si>
  <si>
    <t>43810019</t>
  </si>
  <si>
    <t>ANALISTA PROGRAMADOR SENIOR</t>
  </si>
  <si>
    <t>ROJAS CHAVEZ JORGE LUIS</t>
  </si>
  <si>
    <t>TECNICO EN ALMACEN</t>
  </si>
  <si>
    <t>RIVAS JIMENEZ DAVID ALFREDO</t>
  </si>
  <si>
    <t>41358134</t>
  </si>
  <si>
    <t>RAMOS LA JARA TULA ALEXANDRA VIRGINIA</t>
  </si>
  <si>
    <t>47686631</t>
  </si>
  <si>
    <t>QUEVEDO SOTELO MARCO ANTONIO</t>
  </si>
  <si>
    <t>40361112</t>
  </si>
  <si>
    <t>PUMARRAYME SIME, ANABEL VIVIANA</t>
  </si>
  <si>
    <t>10102257</t>
  </si>
  <si>
    <t>ASISTENTE DE ATENCIÓN AL FONAVISTA</t>
  </si>
  <si>
    <t>PRADO DELGADO , MAXIMO SALOMON</t>
  </si>
  <si>
    <t>07956160</t>
  </si>
  <si>
    <t>ASESOR DEL DESPACHO DEL SECRETARÍO TÉCNICO</t>
  </si>
  <si>
    <t>PORTUGAL TORRES, HERNÁN ELADIO</t>
  </si>
  <si>
    <t>25596113</t>
  </si>
  <si>
    <t>JEFE DE OFICINA DE ADMINISTRACION Y RECURSOS HUMANOS</t>
  </si>
  <si>
    <t>PISCONTE CAMPOS  FIORELLA</t>
  </si>
  <si>
    <t>44288183</t>
  </si>
  <si>
    <t>PEREZ LEON , HUGO</t>
  </si>
  <si>
    <t>06092159</t>
  </si>
  <si>
    <t>COORDINADOR DE OBRAS</t>
  </si>
  <si>
    <t>INGENIERO  MECANICO</t>
  </si>
  <si>
    <t>INGENERIA MECANICA</t>
  </si>
  <si>
    <t>PASTRANA MEJÍA, CELSO ENRIQUE</t>
  </si>
  <si>
    <t>09060233</t>
  </si>
  <si>
    <t>JEFE DE LA OFICINA DE DESARROLLO Y PROYECTOS</t>
  </si>
  <si>
    <t>PAREJA ZEA, YSABEL KARINA</t>
  </si>
  <si>
    <t>40218613</t>
  </si>
  <si>
    <t>PAREDES CALDERON  MARIA ISABEL</t>
  </si>
  <si>
    <t>PALOMINO SULCA ROSSMERY</t>
  </si>
  <si>
    <t>42179227</t>
  </si>
  <si>
    <t>PALOMINO PAUCAR MARCEL  EVER</t>
  </si>
  <si>
    <t>09875301</t>
  </si>
  <si>
    <t>COORDINADOR DE PROYECTOS SEÑIOR</t>
  </si>
  <si>
    <t>PALOMINO GARCIA, EDELFINA</t>
  </si>
  <si>
    <t>08145203</t>
  </si>
  <si>
    <t>COORDINADOR DE PROYECTOS SENIOR</t>
  </si>
  <si>
    <t>PALOMINO CORZO JOSE ANTONIO</t>
  </si>
  <si>
    <t>ASISTENTE DE CONSTRUCCIÓN DE CUENTA INDIVIDUAL</t>
  </si>
  <si>
    <t>LINGÜÍSTICA</t>
  </si>
  <si>
    <t>PALACIOS GUTIERREZ GIOVANNA HILDA</t>
  </si>
  <si>
    <t>PALACIOS DELGADO PABLO ERNESTO</t>
  </si>
  <si>
    <t>29419758</t>
  </si>
  <si>
    <t>JEFE DE OFICINA DE ASESORIA JURIDICA</t>
  </si>
  <si>
    <t>TECNICO EN COMPUTACIÓN  E INFORMATICA</t>
  </si>
  <si>
    <t>TECNICO EN COMPUTACION</t>
  </si>
  <si>
    <t>PAEZ FABIAN JACK LENIN</t>
  </si>
  <si>
    <t>40449539</t>
  </si>
  <si>
    <t>PACHECO TOMAS, GISELA ZAYDA</t>
  </si>
  <si>
    <t>ASESOR DE ENLACE</t>
  </si>
  <si>
    <t>TURISMO Y HOTELERIA</t>
  </si>
  <si>
    <t>OYARCE MONCAYO, LEILA</t>
  </si>
  <si>
    <t>07760995</t>
  </si>
  <si>
    <t>FACULTAD CIENCIAS ADMINISTRATIVAS</t>
  </si>
  <si>
    <t>ORTIZ SANCHEZ, JUAN JOSE</t>
  </si>
  <si>
    <t>43770769</t>
  </si>
  <si>
    <t>ORTEGA GONZALES EDER OSWALDO</t>
  </si>
  <si>
    <t>42202029</t>
  </si>
  <si>
    <t xml:space="preserve">ANALISTA DE DATOS </t>
  </si>
  <si>
    <t>MORALES VILLAVICENCIO CHARLES</t>
  </si>
  <si>
    <t>43712504</t>
  </si>
  <si>
    <t>MONTERO PINO  GABRIELA DEL PILAR</t>
  </si>
  <si>
    <t>43563372</t>
  </si>
  <si>
    <t>TECNICO EN ELECTRICIDAD</t>
  </si>
  <si>
    <t>MIRANDA MUÑOZ, WILMER WILLY</t>
  </si>
  <si>
    <t>10187586</t>
  </si>
  <si>
    <t>TECNICO EN MANTENIMIENTO</t>
  </si>
  <si>
    <t>MIRANDA MORI DIANA LUZ</t>
  </si>
  <si>
    <t>ADMINISTRACION DE NEGOCIOS -GESTION EMPRESARIAL</t>
  </si>
  <si>
    <t>MEZA ZEGARRA RAFAEL JESUS</t>
  </si>
  <si>
    <t>42721032</t>
  </si>
  <si>
    <t>LICENCIADO EN ADMINISTRACIÒN</t>
  </si>
  <si>
    <t>ADMINISTRACIÒN DE EMPRESAS</t>
  </si>
  <si>
    <t>MEJIA SIGUEÑAS VERONICA JESSICA</t>
  </si>
  <si>
    <t>ADMINISTRACION TURISTICA</t>
  </si>
  <si>
    <t>MENDOZA CAIRO, KALIEZKA</t>
  </si>
  <si>
    <t>46458213</t>
  </si>
  <si>
    <t>CAPACITACION EN ARCHIVO</t>
  </si>
  <si>
    <t>MEDINA VALENCIA, FREDDY SEBASTIAN</t>
  </si>
  <si>
    <t>08494897</t>
  </si>
  <si>
    <t>MAZA JIMENEZ LUIS ALEX</t>
  </si>
  <si>
    <t>MARTINEZ CASANOVA  MARION BONNYBLUE</t>
  </si>
  <si>
    <t>45741512</t>
  </si>
  <si>
    <t>GESTION Y ALTA DIRECCION</t>
  </si>
  <si>
    <t>MARQUEZ  SANTILLAN PEDRO</t>
  </si>
  <si>
    <t>44419524</t>
  </si>
  <si>
    <t>MARIANO ALCANTARA EDUARDO DANIEL</t>
  </si>
  <si>
    <t>ESPECIALISTA EN ANALISIS Y DESARROLLO</t>
  </si>
  <si>
    <t>MAMANI SALGUERO, WILBER GROVER</t>
  </si>
  <si>
    <t>43221679</t>
  </si>
  <si>
    <t xml:space="preserve">ANALISTA PROGRAMADOR DE SISTEMAS </t>
  </si>
  <si>
    <t>LLANTO AGUIRRE, EDITH</t>
  </si>
  <si>
    <t>45150113</t>
  </si>
  <si>
    <t>ASISTENTE DE MENSAJERIA</t>
  </si>
  <si>
    <t>LIMA CRUZ ALFREDO JOSE</t>
  </si>
  <si>
    <t>45549799</t>
  </si>
  <si>
    <t>KRETSCHMER MORÁN, HELMUT MANFRED</t>
  </si>
  <si>
    <t>08784553</t>
  </si>
  <si>
    <t>DIRECTOR DE OPERACIONES</t>
  </si>
  <si>
    <t>CARRERA TECNICA DE ADMINISTRACIÓN</t>
  </si>
  <si>
    <t>JANAMPA INGA SHANDYBELL</t>
  </si>
  <si>
    <t>43989257</t>
  </si>
  <si>
    <t>IRIARTE GALLARDO ALDA MILAGRITOS</t>
  </si>
  <si>
    <t>INGA TRUJILLO SERGIO FREDDY</t>
  </si>
  <si>
    <t>ESPECIALISTA EN ADMINISTRACION DE NEGOCIOS</t>
  </si>
  <si>
    <t>IBARRA RAMIREZ , MIGUEL GRIMALDO</t>
  </si>
  <si>
    <t>07226336</t>
  </si>
  <si>
    <t>SECTORISTA EN COBRANZA DE INFRAESTRUCTURA  BASICA</t>
  </si>
  <si>
    <t>IBARBURU VALLADARES, MARIA GREGORIA A.</t>
  </si>
  <si>
    <t>09297098</t>
  </si>
  <si>
    <t>TECNICO EN COBRANZAS</t>
  </si>
  <si>
    <t>HUAMANTTUPA CUEVAS EDWIN</t>
  </si>
  <si>
    <t>45438159</t>
  </si>
  <si>
    <t>HUAMANCONDOR SANCHEZ ERIKA  LUZ</t>
  </si>
  <si>
    <t>TECNICO PROFESIONAL EN CONTABILIDAD</t>
  </si>
  <si>
    <t>TECNICO PROFESIONAL</t>
  </si>
  <si>
    <t>GUTIERREZ SALAS CARLOS ARMANDO</t>
  </si>
  <si>
    <t xml:space="preserve">LICENCIADA EN ADMINISTRACION </t>
  </si>
  <si>
    <t xml:space="preserve">GUTIERREZ CABALLERO, MARIA ISABEL </t>
  </si>
  <si>
    <t>JEFE  DE UNIDAD DE ADMINISTRACION FINANCIERA Y PLANEAMIENTO</t>
  </si>
  <si>
    <t>CIENCIAS FORESTALES</t>
  </si>
  <si>
    <t>GUERRA PAREDES GIANELA GIANELLI</t>
  </si>
  <si>
    <t>10659665</t>
  </si>
  <si>
    <t>GONZALEZ ANGULO, MAURICIO LUIS</t>
  </si>
  <si>
    <t>SECRETARIO TÉCNICO</t>
  </si>
  <si>
    <t>GAYTAN VILCA, EDUARDO</t>
  </si>
  <si>
    <t>29616011</t>
  </si>
  <si>
    <t>SUBDIRECTOR DE ORIENTACIÓN Y REGISTRO</t>
  </si>
  <si>
    <t>GARCIA MORALES ROSARIO ESPERANZA</t>
  </si>
  <si>
    <t>10618405</t>
  </si>
  <si>
    <t>GAMBINI VENTURA, LILIANA ROCIO DE LAS NIEVES</t>
  </si>
  <si>
    <t>41022438</t>
  </si>
  <si>
    <t>CONTADOR DE APOYO</t>
  </si>
  <si>
    <t>GAMARRA MERE MARIA DE LOS ANGELES VICTORIA</t>
  </si>
  <si>
    <t>40984211</t>
  </si>
  <si>
    <t>ASESOR LEGAL  EN MATERIA PROCESAL CIVIL</t>
  </si>
  <si>
    <t>PROFESIONAL TECNICO  EN COMPUTACIÓN E INFORMATICA</t>
  </si>
  <si>
    <t>FLORES INGARUCA, JOSE MIGUEL</t>
  </si>
  <si>
    <t>40974491</t>
  </si>
  <si>
    <t>ANALISTA PROGRAMADOR C/ ESPECIALIDAD</t>
  </si>
  <si>
    <t>FLORES HONORES, VICTOR DAVID</t>
  </si>
  <si>
    <t>32954912</t>
  </si>
  <si>
    <t>SUPERVISOR DE CONSTRUCCION DE CUENTA INDIVIDUAL</t>
  </si>
  <si>
    <t>FLORES GONZALES, NATHALY AQUILA</t>
  </si>
  <si>
    <t>47083720</t>
  </si>
  <si>
    <t>FLORES ESPINOZA, RUBEN TOMAS</t>
  </si>
  <si>
    <t>41275392</t>
  </si>
  <si>
    <t>FLORES  MORALES NORMA MILAGROS</t>
  </si>
  <si>
    <t>SUB DIRECTOR DE INMUEBLES Y OBRAS</t>
  </si>
  <si>
    <t>LICENCIADO EN GESTION</t>
  </si>
  <si>
    <t>FLORENTINO ESPEJO, ROSA MARLENE</t>
  </si>
  <si>
    <t>10694941</t>
  </si>
  <si>
    <t>JEFE DE UNIDAD DE RECURSOS HUMANOS</t>
  </si>
  <si>
    <t>PROFESIONAL TECNICO EN ELECTRONICA  DE SISTEMAS COMPUTARIZADOS</t>
  </si>
  <si>
    <t>FIGUEROA PANDURO, JAVIER</t>
  </si>
  <si>
    <t>06779988</t>
  </si>
  <si>
    <t xml:space="preserve">SOPORTE TÉCNICO </t>
  </si>
  <si>
    <t>ESPINOZA LOPEZ CESAR ANIBAL</t>
  </si>
  <si>
    <t>10409314</t>
  </si>
  <si>
    <t>ESCOBEDO APESTEGUI, RONALD ELADIO</t>
  </si>
  <si>
    <t>08250790</t>
  </si>
  <si>
    <t>ESPECIALISTA EN SISTEMAS ADMINISTRATIVOS</t>
  </si>
  <si>
    <t>AUXILIAR DE CONTABILIDAD</t>
  </si>
  <si>
    <t>DRAGO LLANOS LUCILA ELEONORA</t>
  </si>
  <si>
    <t>08019884</t>
  </si>
  <si>
    <t>DONAYRE ESCRIBA , JUANA ROSA</t>
  </si>
  <si>
    <t>08158633</t>
  </si>
  <si>
    <t>COORDINADOR DE INFRAESTRUCTURA</t>
  </si>
  <si>
    <t>DIAZ HURTADO , MARIO</t>
  </si>
  <si>
    <t>06693684</t>
  </si>
  <si>
    <t>ESPECIALISTA EN SERVICIOS Y CONTROL PATRIMONIAL</t>
  </si>
  <si>
    <t>DIANDERAS VARGAS , CARLOS HUGO</t>
  </si>
  <si>
    <t>25677555</t>
  </si>
  <si>
    <t>SUBDIRECTOR DE CONTABILIDAD DEL FONDO</t>
  </si>
  <si>
    <t>DELGADO BONIFACIO MILAGROS CELIA</t>
  </si>
  <si>
    <t>10720382</t>
  </si>
  <si>
    <t>DE LA CRUZ OBREGON , GRACIELA</t>
  </si>
  <si>
    <t>09322649</t>
  </si>
  <si>
    <t>CONTADORA</t>
  </si>
  <si>
    <t>BIBLIOTECOLOGIA Y CIENCIAS DE LA INFORMACION</t>
  </si>
  <si>
    <t xml:space="preserve">DAMAZO LULO , JOEL NELSON </t>
  </si>
  <si>
    <t>41051046</t>
  </si>
  <si>
    <t>CUELLAR SANCHEZ ANA MILENA</t>
  </si>
  <si>
    <t>CORNEJO BACA, VICTOR AUGUSTO</t>
  </si>
  <si>
    <t>07105061</t>
  </si>
  <si>
    <t>INGENIERIA</t>
  </si>
  <si>
    <t>CONTRERAS VELASQUEZ FERNANDO</t>
  </si>
  <si>
    <t xml:space="preserve">JEFE DE UNIDAD DE PROYECTOS </t>
  </si>
  <si>
    <t>CHUMBIAUCA CARTTY, JOSE LUIS</t>
  </si>
  <si>
    <t>06606518</t>
  </si>
  <si>
    <t>TECNICO EN SEGURIDAD</t>
  </si>
  <si>
    <t>PROFESIONAL TECNICO EN ELECTRICIDAD</t>
  </si>
  <si>
    <t>CHIPANA BASILIO, VICTOR HUGO</t>
  </si>
  <si>
    <t>25831792</t>
  </si>
  <si>
    <t>CHAUPIS CHAUPIS CARMEN VICTORIA</t>
  </si>
  <si>
    <t>07178450</t>
  </si>
  <si>
    <t>ESTOMATOLOGIA</t>
  </si>
  <si>
    <t>CASTRO  FLORES VICTOR</t>
  </si>
  <si>
    <t>40318714</t>
  </si>
  <si>
    <t>CARDENAS BALDEON YAQUELINE OMELINA</t>
  </si>
  <si>
    <t>43619571</t>
  </si>
  <si>
    <t>CÁRCAMO SANCHEZ ABY ANITA</t>
  </si>
  <si>
    <t>TELEOPERADORA DE CENTRALES TELEFONICAS</t>
  </si>
  <si>
    <t>CANLLA CULQUI YULY CATHERINE</t>
  </si>
  <si>
    <t>41359526</t>
  </si>
  <si>
    <t>TÉCNICO  PROFESIONAL EN ADMINISTRACIÓN</t>
  </si>
  <si>
    <t>CAMACHO SALINAS JASMIN ROSA</t>
  </si>
  <si>
    <t>ESTUDIOS INCONCLUSOS DE ADMINISTRACIÓN</t>
  </si>
  <si>
    <t>CABRERA YAYA OSWALDO FIDEL</t>
  </si>
  <si>
    <t>BRAGA  ZUÑIGA FABIOLA  GISSELLE</t>
  </si>
  <si>
    <t>EGRESADO EN TÉCNICO EN CONTABILIDAD</t>
  </si>
  <si>
    <t>BETANCOUR  GUERRERO DIANA</t>
  </si>
  <si>
    <t>08714759</t>
  </si>
  <si>
    <t>TECNICA EN CONTABILIDAD</t>
  </si>
  <si>
    <t>BENITES BRACAMONTE JESSICA GRACIELA</t>
  </si>
  <si>
    <t>09445862</t>
  </si>
  <si>
    <t>BARRERA CRISTOBAL , LENNY</t>
  </si>
  <si>
    <t>40846999</t>
  </si>
  <si>
    <t>TECNICA EN ENFERMERIA</t>
  </si>
  <si>
    <t>BALCAZAR CHILCHO CARMEN ROSA</t>
  </si>
  <si>
    <t>BALBIN SOLIS DANIEL</t>
  </si>
  <si>
    <t>10054548</t>
  </si>
  <si>
    <t>ASESOR LEGAL  EN MATERIA PROCESAL</t>
  </si>
  <si>
    <t>INDUSTRIAS ALIMENTARIAS</t>
  </si>
  <si>
    <t>AYLAS ZELAYARAN CHRISTIAN JESUS</t>
  </si>
  <si>
    <t>ASCUE RUIZ, VICTOR MANUEL</t>
  </si>
  <si>
    <t>08393029</t>
  </si>
  <si>
    <t>JEFE DE UNIDAD DE DESARROLLO E INFRAESTRUCTURA</t>
  </si>
  <si>
    <t xml:space="preserve">ASCARZA LOPEZ, ARTURO </t>
  </si>
  <si>
    <t>06774157</t>
  </si>
  <si>
    <t>SUB DIRECTOR DE RECUPERACIONES, COBRANZAS E INVERSIONES</t>
  </si>
  <si>
    <t>ANGELES GUARDAMINO ERNESTO TADEO</t>
  </si>
  <si>
    <t>'09389776</t>
  </si>
  <si>
    <t>DIRECTOR DE LA DIRECCIÓN ADMINISTRACIÓN DEL FONDO</t>
  </si>
  <si>
    <t>ALVIS RAMIREZ, JENNY</t>
  </si>
  <si>
    <t>43003524</t>
  </si>
  <si>
    <t>TESORERO</t>
  </si>
  <si>
    <t xml:space="preserve">LIC. EN COMPUTACION </t>
  </si>
  <si>
    <t>ALVAREZ QUISPE , JOSE ALBERTO</t>
  </si>
  <si>
    <t>08591394</t>
  </si>
  <si>
    <t>SECTORISTA EN COBRANZA DE CONEXIONES</t>
  </si>
  <si>
    <t>ALVAREZ CARASSA RAMON FERNANDO</t>
  </si>
  <si>
    <t>09630092</t>
  </si>
  <si>
    <t>AGUILAR OBREGON MARIA DEL CARMEN VALENTINA</t>
  </si>
  <si>
    <t>AGUAYO CABEZA, RHINA BELEN</t>
  </si>
  <si>
    <t>08682380</t>
  </si>
  <si>
    <t>ASISTENTE CONTABLE</t>
  </si>
  <si>
    <t>ABURTO TORRES ADITA MICAELA</t>
  </si>
  <si>
    <t>Auxiliar</t>
  </si>
  <si>
    <t>ZUZUNAGA VASQUEZ VICTOR OSCAR</t>
  </si>
  <si>
    <t>AUXILIAR ADMINISTRATIVO DEL GABINETE DE ASESORES</t>
  </si>
  <si>
    <t>001 ADMINISTRACIÓN GENERAL</t>
  </si>
  <si>
    <t>ZUZUNAGA PEÑA CHRISTIAN ALEXIS</t>
  </si>
  <si>
    <t>ZUÑIGA SERAFIN DIEGO ARMANDO</t>
  </si>
  <si>
    <t>ESPECIALISTA EN TRIBUTACION SUBNACIONAL</t>
  </si>
  <si>
    <t>ZUÑIGA RUIZ ALFREDO RICHARD</t>
  </si>
  <si>
    <t>ESPECIALISTA EN INFORMACIÒN PRESUPUESTARIA 1</t>
  </si>
  <si>
    <t>ZUÑIGA ROJAS ROXANA</t>
  </si>
  <si>
    <t>ESPECIALISTA EN REGULACION NORMATIVA</t>
  </si>
  <si>
    <t>ZUÑE ALBORNOZ AIDA ANA MARIA</t>
  </si>
  <si>
    <t>ESPECIALISTAS EN INFORMACION PRESUPUESTARIA EN RECURSOS HUMANOS DEL SECTOR PUBLICO</t>
  </si>
  <si>
    <t>Estudiante de VII Ciclo de Derecho Coorporativo</t>
  </si>
  <si>
    <t>Tecnico</t>
  </si>
  <si>
    <t>ZUMAETA LEON RIDER RUBEN</t>
  </si>
  <si>
    <t>TECNICO ADMINISTRATIVO III</t>
  </si>
  <si>
    <t>ZULUETA GALOC MILDER REYNALDO</t>
  </si>
  <si>
    <t>ASISTENTE ECONOMICO DE LA DIRECCION DE POLITICA DE INVERSION PRIVADA</t>
  </si>
  <si>
    <t>INGENIERO ZOOTECNIA</t>
  </si>
  <si>
    <t>ZUBIATE MAS JUAN CARLOS</t>
  </si>
  <si>
    <t>ESPECIALISTA EN INVERSION PUBLICA III - ESPECIALISTA SENIOR - CONECTAMEF AMAZONAS SEDE CHACHAPOYAS</t>
  </si>
  <si>
    <t>ZUASNABAR CALERO DORIS VIRGINIA</t>
  </si>
  <si>
    <t>COORDINADOR (A) CIVIL Y PROCESAL CIVIL</t>
  </si>
  <si>
    <t>ZORRILLA MARURI KELY LIZBERLIN</t>
  </si>
  <si>
    <t>ASISTENTE FINANCIERO EN GESTION DE PENSIONES</t>
  </si>
  <si>
    <t>INGENIEROS DE SISTEMAS</t>
  </si>
  <si>
    <t>ZEVALLOS MENDOZA AMADOR</t>
  </si>
  <si>
    <t>ANALISTA DE CONTROL DE CALIDAD - 1</t>
  </si>
  <si>
    <t>ZEÑA CASTILLO WILLIAMS NERI</t>
  </si>
  <si>
    <t>ANALISTA PROGRAMADOR DE APLICACIONES INFORMATICAS II</t>
  </si>
  <si>
    <t>ZELAYA VIDAL LILY VICTORIA MARINA</t>
  </si>
  <si>
    <t>EXPERTO I EN TRIBUTOS INTERNOS</t>
  </si>
  <si>
    <t>ZEGARRA MULANOVICH ALICIA DIANA HELENA</t>
  </si>
  <si>
    <t>DIRECTORA DE LA DIRECCION DE NORMATIVIDAD DE LA DIRECCION GENERAL DEL TESORO PUBLICO</t>
  </si>
  <si>
    <t>ZECENARRO MONGE JUAN CARLOS</t>
  </si>
  <si>
    <t>DIRECTOR GENERAL DE LA OFICINA GENERAL DE ENLACE</t>
  </si>
  <si>
    <t>ZAVALETA ROJAS ERIKA</t>
  </si>
  <si>
    <t>ZAVALA URBIOLA ELIANA</t>
  </si>
  <si>
    <t>ASISTENTE ADMINISTRATIVO LEGAL</t>
  </si>
  <si>
    <t>Ingenieria Civil</t>
  </si>
  <si>
    <t>ZAVALA FLORES KAREN ELIZABETH</t>
  </si>
  <si>
    <t>DIRECTORA DE LA DIRECCION DE SEGUIMIENTO Y EVALUACION DE LA INVERSION PUBLICA</t>
  </si>
  <si>
    <t>ZARATE SUYON JORGE ARMANDO</t>
  </si>
  <si>
    <t>ESPECIALISTA EN CONTABILIDAD GUBERNAMENTAL - CONECTAMEF TUMBES</t>
  </si>
  <si>
    <t>ZAPATA RUIZ SERVIO TULIO</t>
  </si>
  <si>
    <t>ANALISTA EN TRIBUTOS INTERNOS 3</t>
  </si>
  <si>
    <t>ZAPATA LAU MARIA ANTONIETA</t>
  </si>
  <si>
    <t>ESPECIALISTA EN TRIBUTOS INTERNOS 3</t>
  </si>
  <si>
    <t>ZAPATA GUTIERREZ LUIS IVAN</t>
  </si>
  <si>
    <t>COORDINADOR (A) EN SEGUIMIENTO A LA IMPLEMENTACION DE INCENTIVOS PRESUPUESTARIOS</t>
  </si>
  <si>
    <t>ZAPATA CHECALLA SUGEY GIOVANA</t>
  </si>
  <si>
    <t>ASISTENTE DE GESTION DE SERVICIO - CONECTAMEF MOQUEGUA</t>
  </si>
  <si>
    <t>ZAPATA BOBADILLA RAYD HAMMER</t>
  </si>
  <si>
    <t>ZAMUDIO AUQUILLA LUIS ALBERTO</t>
  </si>
  <si>
    <t>ESPECIALISTA EN METODOLOGIA DE LA INVERSION PUBLICA</t>
  </si>
  <si>
    <t>ZAMORA TAPIA CARLOS HUMBERTO</t>
  </si>
  <si>
    <t>ANALISTA EN PROCESOS ARCHIVISTICOS 2</t>
  </si>
  <si>
    <t>ZAMORA FERNANDEZ PRADA HUBER YDELSO</t>
  </si>
  <si>
    <t>IMPLANTADOR - CONECTAMEF ANCASH SEDE HUARAZ</t>
  </si>
  <si>
    <t>ZAMBRANO YUGRA CARLOS ENRIQUE</t>
  </si>
  <si>
    <t>AUXILIAR DE GESTION DOCUMENTAL</t>
  </si>
  <si>
    <t>Ciencias Sociales con mencion en Economia</t>
  </si>
  <si>
    <t>ZACARIAS CAMAC ANDRES ABEL</t>
  </si>
  <si>
    <t>DIRECTOR DE LA DIRECCION DE SISTEMA FINANCIERO Y MERCADO DE CAPITALES</t>
  </si>
  <si>
    <t>YUPANQUI ZEGARRA OMAR</t>
  </si>
  <si>
    <t>IMPLANTADOR SIAF EN EL DEPARTAMENTO DE CAJAMARCA</t>
  </si>
  <si>
    <t>YUFRA PALOMINO LUIS ALBERTO</t>
  </si>
  <si>
    <t>ESPECIALISTA EN INVERSION PUBLICA III - ESPECIALISTA SENIOR - CONECTAMEF AREQUIPA</t>
  </si>
  <si>
    <t>YESQUEN PUERTAS NADIA</t>
  </si>
  <si>
    <t>DIRECTORA DE LA DIRECCION DE PRESUPUESTO TEMATICO DE LA DIRECCION GENERAL DE PRESUPUESTO PUBLICO</t>
  </si>
  <si>
    <t>YAURIS HUAYTA DAVID MARCELINO</t>
  </si>
  <si>
    <t>ESPECIALISTA PROGRAMADOR DE APLICACIONES INFORMATICAS 2</t>
  </si>
  <si>
    <t>YARLEQUE RODRIGUEZ LUZ MIRIAM</t>
  </si>
  <si>
    <t>ANALISTA EN SEGUIMIENTO, MONITOREO Y ELABORACION DE REPORTES PARA LA UTP - FAG</t>
  </si>
  <si>
    <t>YARLEQUE RODRIGUEZ ETHEL ANAHI</t>
  </si>
  <si>
    <t>ESPECIALISTA EN TESORERIA Y ENDEUDAMIENTO PUBLICO - CONECTAMEF PIURA</t>
  </si>
  <si>
    <t>Licenciado en Gestion con Mencion en Gestion Empresarial</t>
  </si>
  <si>
    <t>YÁÑEZ CÁRDENAS ANDRÉS ALBERTO</t>
  </si>
  <si>
    <t>ESPECIALISTA EN PRESUPUESTO TEMATICO 2</t>
  </si>
  <si>
    <t>YAMUJAR GIL RAQUEL</t>
  </si>
  <si>
    <t>ASESOR II  DEL DESPACHO VICEMINISTERIAL DE ECONOMIA</t>
  </si>
  <si>
    <t>Ingenieria Economica</t>
  </si>
  <si>
    <t>YALLI FERNANDEZ MARIA DORIS</t>
  </si>
  <si>
    <t>ESPECIALISTA DE PROGRAMACION DE GESTION FISCAL DE LOS RECURSOS HUMANOS 3</t>
  </si>
  <si>
    <t>YALLE ARCE ENRIQUE CRISTIAN</t>
  </si>
  <si>
    <t>COORDINADOR DE ESTRATEGIAS DE SEGUIMIENTO DE INVERSIONES</t>
  </si>
  <si>
    <t>CIENCIAS SOCIALES CON MENCION EN ECONOMIA</t>
  </si>
  <si>
    <t>YACILA PAZCE RICARDO FRANCO</t>
  </si>
  <si>
    <t>ANALISTA EN ECONOMIA 2</t>
  </si>
  <si>
    <t>YABAR BENAVIDES IRVING ENRIQUE</t>
  </si>
  <si>
    <t>WILSON HUAMANCHUMO MARTIN DANNY</t>
  </si>
  <si>
    <t>IMPLANTADOR SIAF EN EL DEPARTAMENTO DE ICA</t>
  </si>
  <si>
    <t>VIZCARRA LLANOS LUIS MIJAIL</t>
  </si>
  <si>
    <t>DIRECTOR DE LA DIRECCION DE ADQUISICIONES DE LA DIRECCION GENERAL DE ABASTECIMIENTO</t>
  </si>
  <si>
    <t>VIZCARRA GUILLEN AURORA</t>
  </si>
  <si>
    <t>ESPECIALISTA EN PRESUPUESTO PUBLICO II - DESARROLLO PRODUCTIVO, DESARROLLO SOCIAL Y ADMINISTRACION DEL ESTADO</t>
  </si>
  <si>
    <t>VIVANCO CHAVEZ MARIA CECILIA</t>
  </si>
  <si>
    <t>ESPECIALISTA EN INVERSION PUBLICA - CONECTAMEF - ICA</t>
  </si>
  <si>
    <t>VIVANCO ALVA LIDIA NADIESHDA</t>
  </si>
  <si>
    <t>ESPECIALISTA EN ESTRATEGIAS</t>
  </si>
  <si>
    <t>Licenciado en Computacion</t>
  </si>
  <si>
    <t>VISALOT TRUJILLO JOSE ANTONIO</t>
  </si>
  <si>
    <t>ANALISTA DE PLANEAMIENTO Y PROCESOS INFORMATICOS I</t>
  </si>
  <si>
    <t>Licenciado en Marematica con Mencion Estadistica</t>
  </si>
  <si>
    <t>VISA FLORES RAFAEL</t>
  </si>
  <si>
    <t>COORDINADOR DE EVALUACIONES DE DISEÑO, PROCESOS Y REVISIONES DE GASTO</t>
  </si>
  <si>
    <t>VILQUINICHE ROMANI SUSANA ROSMERY</t>
  </si>
  <si>
    <t>ESPECIALISTA EN ASUNTOS TRIBUTARIOS INTERNACIONALES 3</t>
  </si>
  <si>
    <t>VILLEGAS INFANTE EDITH JHONY</t>
  </si>
  <si>
    <t>ESPECIALISTA EN PRESUPUESTO PÚBLICO DE CONECTAMEF - PIURA</t>
  </si>
  <si>
    <t>VILLEGAS DELGADO ROLLY SEWARD</t>
  </si>
  <si>
    <t>ESPECIALISTA EN ADMINISTRACION DE SISTEMAS</t>
  </si>
  <si>
    <t>Ingeniero de Sistemas y Computacion</t>
  </si>
  <si>
    <t>VILLEGAS CASAS JUAN PABLO</t>
  </si>
  <si>
    <t>ESPECIALISTA EN INGENIERIA DE DATOS PARA LA ADMINISTRACION FINANCIERA</t>
  </si>
  <si>
    <t>VILLEGAS BAUTISTA MARIA ROSA</t>
  </si>
  <si>
    <t>ASISTENTE DE GESTION DE SERVICIO - CONECTAMEF SANTA</t>
  </si>
  <si>
    <t>VILLASIS ARBULU LUIS FABIAN</t>
  </si>
  <si>
    <t>ESPECIALISTA EN MONITOREO DE INVERSION PUBLICA EN INFRAESTRUCTURA</t>
  </si>
  <si>
    <t>VILLASECA VALLEJOS MARCOS ANTONIO</t>
  </si>
  <si>
    <t>IMPLANTADOR - CONECTAMEF LIMA SEDE HUACHO</t>
  </si>
  <si>
    <t>VILLANUEVA WONG ROBERTO FRANCISCO</t>
  </si>
  <si>
    <t>ASISTENTE EN TRIBUTOS INTERNOS 3</t>
  </si>
  <si>
    <t>VILLANUEVA RIVERA ELBA</t>
  </si>
  <si>
    <t>ANALISTA EN CONTROL PREVIO</t>
  </si>
  <si>
    <t>VILLANUEVA MURRUGARRA LIDIA MAGALY</t>
  </si>
  <si>
    <t>ESPECIALISTA DE PLANEAMIENTO DEL ABASTECIMIENTO 2</t>
  </si>
  <si>
    <t>VILLANUEVA LLANOS GONZALO</t>
  </si>
  <si>
    <t>ESPECIALISTA EN ASUNTOS TRIBUTARIOS INTERNACIONALES 1</t>
  </si>
  <si>
    <t>VILLANUEVA LABAN DANNY FRANCISCO</t>
  </si>
  <si>
    <t>ESPECIALISTA DE GESTION DE MERCADO DE CAPITALES INTERNO</t>
  </si>
  <si>
    <t>VILLANUEVA GARCIA CLAUDIA DORELLY</t>
  </si>
  <si>
    <t>ANALISTA DE SOPORTE DE SISTEMAS INFORMATICOS - 1</t>
  </si>
  <si>
    <t>VILLANUEVA ABANTO NANCY MARELY</t>
  </si>
  <si>
    <t>VILLALTA SALAZAR AURA GIULLIANA</t>
  </si>
  <si>
    <t>ANALISTA EN TRIBUTOS MUNICIPALES 3</t>
  </si>
  <si>
    <t>VILLALOBOS VASQUEZ LENIN IVAN</t>
  </si>
  <si>
    <t>ESPECIALISTA EN ENDEUDAMIENTO Y TESORO PUBLICO - CONECTAMEF UCAYALI SEDE PUCALLPA</t>
  </si>
  <si>
    <t>VILLALOBOS VARGAS CRISTIAN</t>
  </si>
  <si>
    <t>ESPECIALISTA EN INVERSION PUBLICA II - ESPECIALISTA JUNIOR - CONECTAMEF SAN MARTIN SEDE MOYOBAMBA</t>
  </si>
  <si>
    <t>VILLALOBOS URIZAR LUIS ERNESTO</t>
  </si>
  <si>
    <t>IMPLANTACION DE SISTEMAS</t>
  </si>
  <si>
    <t>VILLAFAN POPAYAN NINO CHARLES</t>
  </si>
  <si>
    <t>GESTOR DE CENTRO - CONECTAMEF HUARAZ</t>
  </si>
  <si>
    <t>VILLACORTA VEGA JULIO ARTEMIO</t>
  </si>
  <si>
    <t>ANALISTA DE REQUERIMIENTO III</t>
  </si>
  <si>
    <t>VILLACORTA LUNA ISABEL PATRICIA</t>
  </si>
  <si>
    <t>ANALISTA DE LA UNIDAD TRANSITORIA DE PAGO</t>
  </si>
  <si>
    <t>VILLACORTA CONTRERAS EDUARDO</t>
  </si>
  <si>
    <t>EJECUTIVO LEGAL EN GESTION DE INVERSIONES</t>
  </si>
  <si>
    <t>Geografia</t>
  </si>
  <si>
    <t>VILLACORTA ALVARADO ZULEIKA</t>
  </si>
  <si>
    <t>ANALISTA III EN SEGUIMIENTO Y EVALUACION PARA LA GEOREFERENCIACION DE LOS PROYECTOS DE INVERSION PUBLICA</t>
  </si>
  <si>
    <t>Arquitectura</t>
  </si>
  <si>
    <t>VILLA SAIRE ROXANA</t>
  </si>
  <si>
    <t>ESPECIALISTA EN SECTOR EDUCACION Y DEPORTE</t>
  </si>
  <si>
    <t>VILLA PINEDA OTILIA</t>
  </si>
  <si>
    <t>VILELA FACUNDO RUBEN</t>
  </si>
  <si>
    <t>ASISTENTE EN CONTROL PATRIMONIAL</t>
  </si>
  <si>
    <t>VILCHEZ MELENDEZ RAQUEL GRACIELA</t>
  </si>
  <si>
    <t>ESPECIALISTA DE NEGOCIACION COLECTIVA EN PROGRAMACION DE GESTION FISCAL DE LOS RECURSOS HUMANOS</t>
  </si>
  <si>
    <t>VILCHEZ HUACHACA JEWER SMITH</t>
  </si>
  <si>
    <t>ANALISTA PROGRAMADOR DE APLICACIONES INFORMATICAS I</t>
  </si>
  <si>
    <t>VILCHEZ CHUMAN LORENA GRACIELA</t>
  </si>
  <si>
    <t>Ingeniero de Industrias Alimentarias</t>
  </si>
  <si>
    <t>VILCA QUISPE MARTHA TEODORA</t>
  </si>
  <si>
    <t>ESPECIALISTA EN INVERSION PUBLICA II - ESPECIALISTA JUNIOR - CONECTAMEF AREQUIPA</t>
  </si>
  <si>
    <t>VILCA HUANCA ELIZABETH</t>
  </si>
  <si>
    <t>TECNICO ADMINISTRATIVO EN CONTRATACION DIRECTA</t>
  </si>
  <si>
    <t>VIERA FLORES AURORA</t>
  </si>
  <si>
    <t>ANALISTA EN TESORERIA</t>
  </si>
  <si>
    <t>VIDALON SIRLUPU MARTIN HAROLD</t>
  </si>
  <si>
    <t>ESPECIALISTA DE INVESTIGACION 3</t>
  </si>
  <si>
    <t>VIDAL SENADOR MARIA ELENA</t>
  </si>
  <si>
    <t>ESPECIALISTA 1 EN COMPRAS (8 UIT)</t>
  </si>
  <si>
    <t>Administracion de Turismo</t>
  </si>
  <si>
    <t>VIDAL PRADO WILSON FERNANDO</t>
  </si>
  <si>
    <t>ESPECIALISTA ADMINISTRATIVO II - RECURSOS HUMANOS</t>
  </si>
  <si>
    <t>Ciencias Sociales Especialidad: Historia</t>
  </si>
  <si>
    <t>VIDAL ORCON DIANA MIRIAM</t>
  </si>
  <si>
    <t>OPERADOR EN ARCHIVO CENTRAL</t>
  </si>
  <si>
    <t>VIDAL HERAS LUIS ALBERTO</t>
  </si>
  <si>
    <t>ESPECIALISTA EN PRESUPUESTO TERRITORIAL - EJECUCIÓN 1</t>
  </si>
  <si>
    <t>VICUÑA ALVAREZ CARLOS ANDRES</t>
  </si>
  <si>
    <t>ASISTENTE EN CONTROL PATRIMONIAL, ALMACEN Y DISTRIBUCION</t>
  </si>
  <si>
    <t>VERGARA FLORES FRANKLIN EULOLIO</t>
  </si>
  <si>
    <t>ESPECIALISTA EN PRESUPUESTO TEMATICO 1</t>
  </si>
  <si>
    <t>ANALISTA PROGRAMADOR DE APLICACIONES INFORMÁTICAS - 3</t>
  </si>
  <si>
    <t>VERDE VENTURO JOSE</t>
  </si>
  <si>
    <t>ESPECIALISTA EN INVERSION PUBLICA III - ESPECIALISTA SENIOR - CONECTAMEF UCAYALI SEDE PUCALLPA</t>
  </si>
  <si>
    <t>VERAMENDI VIDAL GUIDO ARTURO</t>
  </si>
  <si>
    <t>IMPLANTADOR SIAF - GL - HUANUCO</t>
  </si>
  <si>
    <t>Ciencias Sociales con Mencion en Economia</t>
  </si>
  <si>
    <t>VERA TUDELA WITHER RAFAEL ALEJANDRO</t>
  </si>
  <si>
    <t>DIRECTOR DE LA DIRECCION DE EFICIENCIA NORMATIVA PARA LA PRODUCTIVIDAD Y COMPETENCIA</t>
  </si>
  <si>
    <t>VERA SANCHEZ BRUNO ALFONSO</t>
  </si>
  <si>
    <t>DIRECTOR DE LA DIRECCION DE ANALISIS Y CONSOLIDACION CONTABLE</t>
  </si>
  <si>
    <t>VERA ROMERO DANOHELY THAYNA</t>
  </si>
  <si>
    <t>ESPECIALISTA 1 EN PRESUPUESTO TEMÁTICO PARA LAS ACCIONES
VINCULADAS A LA EMERGENCIA SANITARIA NACIONAL</t>
  </si>
  <si>
    <t>VERA NAVARRO JESSICA ANA BEATRIZ</t>
  </si>
  <si>
    <t>EXPERTA EN INVERSIONES DE TRANSPORTES</t>
  </si>
  <si>
    <t>VERA DE LA CRUZ KARINA ROSA</t>
  </si>
  <si>
    <t>SECRETARIO (A) TECNICO DE LAS AUTORIDADES DEL PROCEDIMIENTO ADMINISTRATIVO DISCIPLINARIO</t>
  </si>
  <si>
    <t>Ingenieria en Ciencias con Mencion en Ingenieria Enonomica</t>
  </si>
  <si>
    <t>VERA CABELLOS MARCO ANTONIO</t>
  </si>
  <si>
    <t>ANALISTA EN PROMOCION DE ASOCIACIONES PUBLICO PRIVADAS</t>
  </si>
  <si>
    <t>VERA  LAZARO DANIEL</t>
  </si>
  <si>
    <t>ANALISTA REGIONAL DEL SISTEMA INFORMATICO DE GESTION ADMINISTRATIVA - REGION CUSCO</t>
  </si>
  <si>
    <t>Ciencias Economicas</t>
  </si>
  <si>
    <t>VENTURA TATAJE ALEXANDER ANTONIO</t>
  </si>
  <si>
    <t>IMPLANTADOR - CONECTAMEF ICA</t>
  </si>
  <si>
    <t>VENTOCILLA VENTOSILLA ROCIO DEL PILAR</t>
  </si>
  <si>
    <t>ESPECIALISTA EN GESTION PRESUPUESTAL DE LOS GOBIERNOS SUBNACIONALES 1</t>
  </si>
  <si>
    <t>Ingeniero Agricola</t>
  </si>
  <si>
    <t>VENEROS GUEVARA LEANILES MIHAJLO</t>
  </si>
  <si>
    <t>ANALISTA EN INVERSIONES DE PREVENCION DE RIESGO DE DESASTRE</t>
  </si>
  <si>
    <t>VENEGAS MALO MIGUEL ANGEL</t>
  </si>
  <si>
    <t>GESTOR DE CENTRO - CONECTAMEF SANTA</t>
  </si>
  <si>
    <t>VELIZ VELEZ MIOSOTIS JULIANA</t>
  </si>
  <si>
    <t>ASISTENTE DE COORDINACION PARLAMENTARIA</t>
  </si>
  <si>
    <t>VELIZ ISIDRO EDDIE CHRISTOPHER</t>
  </si>
  <si>
    <t>ESPECIALISTA EN PATRIMONIO</t>
  </si>
  <si>
    <t>VELIZ CALDERON ISELA KELLY</t>
  </si>
  <si>
    <t>ESPECIALISTA EN CONTABILIDAD GUBERNAMENTAL - CONECTAMEF JUNIN</t>
  </si>
  <si>
    <t>VELAZCO FLORES MARX LEONIV</t>
  </si>
  <si>
    <t>ESPECIALISTA I - ESPECIALISTA DE INVERSION PUBLICA - CONECTAMEF APURIMAC SEDE ANDAHUAYLAS</t>
  </si>
  <si>
    <t>Ingeniero de Sistemas y Seguridad Informatica</t>
  </si>
  <si>
    <t>VELASQUEZ ZUBIETA MARIA ELENA</t>
  </si>
  <si>
    <t>ANALISTA DE GESTION DE REQUERIMIENTOS</t>
  </si>
  <si>
    <t>VELASQUEZ TICONA ERROL</t>
  </si>
  <si>
    <t>ESPECIALISTA EN TESORERIA Y ENDEUDAMIENTO PUBLICO - CONECTAMEF MOQUEGUA</t>
  </si>
  <si>
    <t>VELASQUEZ ROJAS SARA VICTORIA</t>
  </si>
  <si>
    <t>ANALISTA EN ELABORACIÓN DE PLANILLAS DE PAGOS CAS</t>
  </si>
  <si>
    <t>VELASQUEZ MORALES RICHARD WILHELM</t>
  </si>
  <si>
    <t>VELASQUEZ MIRANDA ANGEL WILFREDO</t>
  </si>
  <si>
    <t>PROGRAMADOR DE APLICACIONES INFORMATICAS III</t>
  </si>
  <si>
    <t>VELASQUEZ GARCIA JUNE VERONICA</t>
  </si>
  <si>
    <t>ESPECIALISTA EN TESORERIA Y ENDEUDAMIENTO PUBLICO - CONECTAMEF SAN MARTIN SEDE TARAPOTO</t>
  </si>
  <si>
    <t>Secretariado Ejecutivo Bilingüe</t>
  </si>
  <si>
    <t>VELASQUEZ CRUZ FLOR DEL PILAR</t>
  </si>
  <si>
    <t>SECRETARIA (O) DE ORGANO</t>
  </si>
  <si>
    <t>VELASQUEZ BACA MARTHA</t>
  </si>
  <si>
    <t>RESIDENTE PROVINCIAS</t>
  </si>
  <si>
    <t>VELASCO ARCE MANUEL BERNABE</t>
  </si>
  <si>
    <t>ESPECIALISTA EN PROGRAMACION MULTIANUAL DE INVERSIONES</t>
  </si>
  <si>
    <t>VELARDE PAIRAZAMAN JUAN MANUEL</t>
  </si>
  <si>
    <t>COORDINADOR (A) CONSTITUCIONAL Y PROCESAL CONSTITUCIONAL</t>
  </si>
  <si>
    <t>VELAPATIÑO JUSCAMAITA KATIA FELIPA</t>
  </si>
  <si>
    <t>COORDINADOR DE DESARROLLO - SICON</t>
  </si>
  <si>
    <t>VELA USCAMAYTA HENRY RONER</t>
  </si>
  <si>
    <t>ANALISTA DE CIBERSEGURIDAD - 2</t>
  </si>
  <si>
    <t>VELA CHUMBE JIMY</t>
  </si>
  <si>
    <t>ANALISTA DE IMPLANTACION DE SISTEMAS 2 – SAN MARTIN</t>
  </si>
  <si>
    <t>Ingenieria de Sistemas e Informatica</t>
  </si>
  <si>
    <t>VEGA ZAVALA EDINSON DAVID</t>
  </si>
  <si>
    <t>COORDINADOR EN GESTION DE LA INFORMACION PRESUPUESTAL</t>
  </si>
  <si>
    <t>VEGA VENTURA JAVIER ANTONIO</t>
  </si>
  <si>
    <t>DIRECTOR DE LA DIRECCION DE SEGUIMIENTO Y EVALUACION DE LA INVERSION PUBLICA</t>
  </si>
  <si>
    <t>VEGA URBANO JULIANA MARISOL</t>
  </si>
  <si>
    <t>SECRETARIA 1</t>
  </si>
  <si>
    <t>VEGA UGARTE WIFALAVEL</t>
  </si>
  <si>
    <t>ANALISTA LEGAL EN RECURSOS HUMANOS</t>
  </si>
  <si>
    <t>VEGA SAUCEDO GLADYS CLORINDA</t>
  </si>
  <si>
    <t>ESPECIALISTA EN PROGRAMACION Y GESTION DE INVERSIONES</t>
  </si>
  <si>
    <t>VEGA MACEDO NADIA ANGELICA</t>
  </si>
  <si>
    <t>VEGA FARIAS OSCAR HORACIO</t>
  </si>
  <si>
    <t>PROFESIONAL ESPECIALISTA EN PRESUPUESTO PUBLICO</t>
  </si>
  <si>
    <t>abogado</t>
  </si>
  <si>
    <t>VEGA CENTENO OCAMPO AUGUSTA GRISOLIA</t>
  </si>
  <si>
    <t>ANALISTA EN TRIBUTOS INTERNOS 2</t>
  </si>
  <si>
    <t>VEGA CASTRO PATRICIA CAROLINA</t>
  </si>
  <si>
    <t>ASESOR (A) LEGAL DE PROGRAMACIÓN DE GESTIÓN FISCAL DE LOS RECURSOS HUMANOS</t>
  </si>
  <si>
    <t>VEGA ANHUAMAN ELIO FRANCISCO</t>
  </si>
  <si>
    <t>COORDINADOR DE TESORERIA</t>
  </si>
  <si>
    <t>Instalaciones Electricas Industriales</t>
  </si>
  <si>
    <t>VEGA ALANIA JUAN MANUEL</t>
  </si>
  <si>
    <t>ESPECIALISTA EN INSTALACION DE CABLEADO ESTRUCTURADO</t>
  </si>
  <si>
    <t>VASQUEZ ZARATE ORESTES WILFREDO</t>
  </si>
  <si>
    <t>ANALISTA DE PLANEAMIENTO DEL ABASTECIMIENTO 3</t>
  </si>
  <si>
    <t>VASQUEZ ZAMORA ISMAEL</t>
  </si>
  <si>
    <t>ESPECIALISTA EN TESORERIA Y ENDEUDAMIENTO PUBLICO - CONECTAMEF CAJAMARCA</t>
  </si>
  <si>
    <t>Administracion y Negocios Internacionales</t>
  </si>
  <si>
    <t>VASQUEZ VASQUEZ DIEGO FERNANDO</t>
  </si>
  <si>
    <t>ANALISTA EN PRESUPUESTO TEMÁTICO 3</t>
  </si>
  <si>
    <t>VASQUEZ SANCHEZ HENRY RAFAEL</t>
  </si>
  <si>
    <t>ESPECIALISTA EN PRESUPUESTO PUBLICO - CONECTAMEF CAJAMARCA</t>
  </si>
  <si>
    <t>VASQUEZ QUISPE LADY KAROL</t>
  </si>
  <si>
    <t>VASQUEZ LOZANO ALIDA</t>
  </si>
  <si>
    <t>VASQUEZ LOZADA AMELIA ELISA</t>
  </si>
  <si>
    <t>ESPECIALISTA EN ENDEUDAMIENTO Y TESORO PUBLICO</t>
  </si>
  <si>
    <t>VASQUEZ GANOZA CARLOS ZOE</t>
  </si>
  <si>
    <t>COORDINADOR (A) PENAL Y PROCESAL PENAL</t>
  </si>
  <si>
    <t>ARQUITECTA</t>
  </si>
  <si>
    <t>VASQUEZ DIAZ MILUZKA CINDY MABEL</t>
  </si>
  <si>
    <t>DIRECTOR DE LA DIRECCION DE GESTION DE INVERSIONES</t>
  </si>
  <si>
    <t>Ingeniero de Sistemas e Informatica</t>
  </si>
  <si>
    <t>VASQUEZ DIAZ ANDRES ARTURO</t>
  </si>
  <si>
    <t>EJECUTIVO (A) DEL BANCO DE INVERSIONES</t>
  </si>
  <si>
    <t>VASQUEZ DEL SOLAR FERNANDO JAVIER</t>
  </si>
  <si>
    <t>VASQUEZ CORDOVA JOAQUIN JESUS</t>
  </si>
  <si>
    <t>DIRECTOR DE LA DIRECCION DE PROMOCION DE INVERSION PRIVADA</t>
  </si>
  <si>
    <t>VASQUEZ CHACON DE CESPEDES JODIE BETZABETH</t>
  </si>
  <si>
    <t>ESPECIALISTA EN PROGRAMAS PRESUPUESTALES, SEGUIMIENTO Y EVALUACIONES INDEPENDIENTES</t>
  </si>
  <si>
    <t>VASQUEZ CENTURION MARIA TERESA</t>
  </si>
  <si>
    <t>ABOGADO III - TRIBUTOS INTERNOS</t>
  </si>
  <si>
    <t>Arquitecto</t>
  </si>
  <si>
    <t>VASQUEZ CABANILLAS SARA YSABEL</t>
  </si>
  <si>
    <t>COORDINADORA DE CARTERA INMOBILIARIA</t>
  </si>
  <si>
    <t>VASQUEZ CABALLERO VERENIZE IRIS</t>
  </si>
  <si>
    <t>ANALISTA PENAL Y PROCESAL PENAL</t>
  </si>
  <si>
    <t>VASQUEZ AVILA KARLO JOEL</t>
  </si>
  <si>
    <t>ANALISTA EN PRESUPUESTO TERRITORIAL – EJECUCION 2</t>
  </si>
  <si>
    <t>VARILLAS ARGUEDAS LUIS JAVIER</t>
  </si>
  <si>
    <t>EJECUTIVO (A) EN MERCADOS Y COMERCIO INTERNACIONAL PARA COMPETITIVIDAD</t>
  </si>
  <si>
    <t>VARGAS VILLAFUERTE DIEGO RAFAEL</t>
  </si>
  <si>
    <t>ESPECIALISTA EN ASISTENCIA TECNICA A GOBIERNOS SUBNACIONALES</t>
  </si>
  <si>
    <t>Ingeniero en Computacion y Sistemas</t>
  </si>
  <si>
    <t>VARGAS PAITAN CARLOS FERNANDO</t>
  </si>
  <si>
    <t>ESPECIALISTA EN PROCESO DE INFORMACION DE REGISTRO DE LOS RECURSOS HUMANOS</t>
  </si>
  <si>
    <t>VARGAS MIRANDA JOSE LUIS</t>
  </si>
  <si>
    <t>RESIDENTE SIAF - GL CUSCO</t>
  </si>
  <si>
    <t>VARGAS JOCHAMOWITZ ANAHI</t>
  </si>
  <si>
    <t>VARGAS IRURI TANIA</t>
  </si>
  <si>
    <t>ESPECIALISTA EN ENDEUDAMIENTO Y TESORO PUBLICO - CONECTAMEF ANDAHUAYLAS</t>
  </si>
  <si>
    <t>VARGAS CUBAS NILDA</t>
  </si>
  <si>
    <t>ESPECIALISTA DE REGULACION NORMATIVA 2</t>
  </si>
  <si>
    <t>VARGAS CHOCO ARIEL ABSALOM</t>
  </si>
  <si>
    <t>GESTOR DE ACTIVOS FINANCIEROS</t>
  </si>
  <si>
    <t>VARGAS CASTILLO MANUEL IGNACIO</t>
  </si>
  <si>
    <t>ESPECIALISTA EN SEGUIMIENTO DE INVERSIONES FIDT</t>
  </si>
  <si>
    <t>VARGAS AGUERO IRMA AURIOLA</t>
  </si>
  <si>
    <t xml:space="preserve"> SECRETARIA 1</t>
  </si>
  <si>
    <t>VARGAS  ACUACHE CHRISTIAN MANUEL</t>
  </si>
  <si>
    <t>ABOGADO ESPECIALISTA EN DERECHO ADUANERO</t>
  </si>
  <si>
    <t>VALVERDE VARGAS SANDRA ZOILA</t>
  </si>
  <si>
    <t>ESPECIALISTA EN PRESUPUESTO PUBLICO - CONECTAMEF ANCASH SEDE HUARAZ</t>
  </si>
  <si>
    <t>VALVERDE HERRERA KELLY ROXANA</t>
  </si>
  <si>
    <t>ABOGADO TRIBUTARISTA</t>
  </si>
  <si>
    <t>VALVERDE ESPINOZA KARLA JOHANNA</t>
  </si>
  <si>
    <t>ECONOMISTA II - ANALISTA PRESUPUESTARIO DE PLANILLAS</t>
  </si>
  <si>
    <t>VALQUI BAZAN EDGAR</t>
  </si>
  <si>
    <t>TECNICO DE SOPORTE DE HARDWARE II</t>
  </si>
  <si>
    <t>VALLES ALVARADO WALQUER</t>
  </si>
  <si>
    <t>ESPECIALISTA EN PRESUPUESTO PUBLICO - CONECTAMEF LORETO SEDE IQUITOS</t>
  </si>
  <si>
    <t>VALERIO ZEVALLOS MARICELA NOEMI</t>
  </si>
  <si>
    <t>COORDINADOR DE CONTABILIDAD</t>
  </si>
  <si>
    <t>VALENZUELA SILVA CINTHIA VALENTINA</t>
  </si>
  <si>
    <t>ASISTENTE EN TRIBUTOS INTERNOS 3 DE LA OFICINA DE ATENCION DE QUEJAS</t>
  </si>
  <si>
    <t>VALENZUELA CARLOS EDWIN ABEL</t>
  </si>
  <si>
    <t>ESPECIALISTA EN CONTABILIDAD GUBERNAMENTAL - PASCO</t>
  </si>
  <si>
    <t>Arquitecta</t>
  </si>
  <si>
    <t>VALENZUELA ARMAS MIRIAM EDITH</t>
  </si>
  <si>
    <t>ESPECIALISTA DE GESTION DE INMUEBLES 2</t>
  </si>
  <si>
    <t>VALENTINO LUCIANI JAVIER IVAN</t>
  </si>
  <si>
    <t>ESPECIALISTA EN COMPETITIVIDAD EN POLITICA DE INTERNACIONALIZACION</t>
  </si>
  <si>
    <t>VALENTIN TURRIATE RENZO JAVIER</t>
  </si>
  <si>
    <t>ESPECIALISTA EN TRIBUTOS INTERNOS 1</t>
  </si>
  <si>
    <t>VALENTIN LEON JENNY MARILINA</t>
  </si>
  <si>
    <t>ESPECIALISTAS EN TESORERIA Y ENDEUDAMIENTO PUBLICO - CONECTAMEF PASCO</t>
  </si>
  <si>
    <t>VALDIVIA MANDUJANO JENNIFER LUCY</t>
  </si>
  <si>
    <t>ANALISTA DE CONTROL DE CALIDAD - 2</t>
  </si>
  <si>
    <t>VALDIVIA CHIRINOS TUAYLA VERONICA</t>
  </si>
  <si>
    <t>VALDEZ SOLIS FERNANDO IVAN</t>
  </si>
  <si>
    <t>ESPECIALISTA EN EL ANALISIS DE LA INFORMACION DE LA OFICINA GENERAL DE ENLACE</t>
  </si>
  <si>
    <t>VALDEZ REYES LAURA ROSA</t>
  </si>
  <si>
    <t>ESPECIALISTA LEGAL EN INVERSION PUBLICA</t>
  </si>
  <si>
    <t>VALDERRAMA VELARDE ROCIO DEL PILAR</t>
  </si>
  <si>
    <t>ANALISTA EN ASUNTOS TRIBUTARIOS INTERNACIONALES</t>
  </si>
  <si>
    <t>VALDERRAMA DELGADO JESSICA KARON</t>
  </si>
  <si>
    <t>ANALISTA DE IMPLANTACION DE SISTEMAS 2 - CAJAMARCA</t>
  </si>
  <si>
    <t>UYEYAMA SHIBATA CESAR ADOLFO</t>
  </si>
  <si>
    <t>UTANI OLIVARES KATTYA STEFANI VICTORIA</t>
  </si>
  <si>
    <t>ESPECIALISTA EN GESTION DE SERVICIOS DE TI - 1</t>
  </si>
  <si>
    <t>USHIÑAHUA USHIÑAHUA MAGDA</t>
  </si>
  <si>
    <t>ESPECIALISTA EN INVERSION PUBLICA III - ESPECIALISTA SENIOR - CONECTAMEF SAN MARTIN SEDE TARAPOTO</t>
  </si>
  <si>
    <t>USAQUI BARBARAN CESAR AUGUSTO</t>
  </si>
  <si>
    <t>ESPECIALISTA EN DESARROLLO E INNOVACION 3</t>
  </si>
  <si>
    <t>URQUIZA ZAVALETA JULIO ALFREDO</t>
  </si>
  <si>
    <t>ASESOR(A) LEGAL</t>
  </si>
  <si>
    <t>URIONA RODRIGUEZ JOSE LUIS</t>
  </si>
  <si>
    <t>GESTOR DE CENTRO - CONECTAMEF LORETO</t>
  </si>
  <si>
    <t>URIA BERMEJO GUSTAVO ADOLFO</t>
  </si>
  <si>
    <t>ESPECIALISTA EN INFORMACION PRESUPUESTARIA EN RECURSOS HUMANOS DEL SECTOR PUBLICO</t>
  </si>
  <si>
    <t>URDAMPILLETA OCMIN JESSICA LILI</t>
  </si>
  <si>
    <t>URCIA DIAZ SONIA ELISA</t>
  </si>
  <si>
    <t>ASISTENTE DE GESTION DE SERVICIO - CONECTAMEF LA LIBERTAD</t>
  </si>
  <si>
    <t>UCULMANA FAJARDO MILAGROS YRIS</t>
  </si>
  <si>
    <t>ESPECIALISTA EN REQUERIMIENTOS 2</t>
  </si>
  <si>
    <t>UBALDO MIRANDA OMAR VICTOR</t>
  </si>
  <si>
    <t>TURPO QUISPE EFRAIN</t>
  </si>
  <si>
    <t>ANALISTA DE IMPLANTACION DE SISTEMAS 2 - PUNO</t>
  </si>
  <si>
    <t>TUESTA VELA ERIKA GUADALUPE</t>
  </si>
  <si>
    <t>TUESTA RAMIREZ PAOLA</t>
  </si>
  <si>
    <t>SECRETARIA(O) III</t>
  </si>
  <si>
    <t>TUESTA COELHO LORENA</t>
  </si>
  <si>
    <t>ESPECIALISTA EN CONTABILIDAD GUBERNAMENTAL - CONECTAMEF UCAYALI SEDE PUCALLPA</t>
  </si>
  <si>
    <t>TUBILLAS PEREZ JOSE LUIS</t>
  </si>
  <si>
    <t>RESIDENTE SIAF-GN HUANUCO</t>
  </si>
  <si>
    <t>TTITO HUAMAN ERICK</t>
  </si>
  <si>
    <t>ANALISTA PROCESAL ARBITRAL EN MATERIA LABORAL</t>
  </si>
  <si>
    <t>TRUJILLO GASTELLO MARIA VERONICA</t>
  </si>
  <si>
    <t>ESPECIALISTA PROCESAL ARBITRAL EN MATERIA LABORAL-2</t>
  </si>
  <si>
    <t>TRUJILLO CAICO MELINA GISELLA TAMARIS</t>
  </si>
  <si>
    <t>ANALISTA REGIONAL DEL SISTEMA INFORMATICO DE GESTION ADMINISTRATIVA - REGION UCAYALI</t>
  </si>
  <si>
    <t>TRONCOS JULCA GLORIA MARIBEL</t>
  </si>
  <si>
    <t>ESPECIALISTA EN PROCESOS DE SELECCIÓN</t>
  </si>
  <si>
    <t>TRIGOSO GARCIA LESLIE CAROL</t>
  </si>
  <si>
    <t>DIRECTORA DE LA DIRECCION DE NORMATIVIDAD</t>
  </si>
  <si>
    <t>TRIGOSO ABAD DANITZA GRACIELA</t>
  </si>
  <si>
    <t>TREJO GARRO NELLY ROSARIO</t>
  </si>
  <si>
    <t>ESPECIALISTA EN CONTABILIDAD GUBERNAMENTAL</t>
  </si>
  <si>
    <t>TREBEJO FLORES JUBERTH KALYN</t>
  </si>
  <si>
    <t>ANALISTA DE SEGUIMIENTO FONIPREL 3</t>
  </si>
  <si>
    <t>TOVAR LLIMPE ROSA ROXANA</t>
  </si>
  <si>
    <t>IMPLANTADOR/A - CONECTAMEF AYACUCHO</t>
  </si>
  <si>
    <t>TOVAR GALARRETA JUAN CARLOS ALFREDO</t>
  </si>
  <si>
    <t>ANALISTA DE DATOS DE LA ADMINISTRACIÓN FINANCIERA</t>
  </si>
  <si>
    <t>TORRES WONG LORENZO ANTONIO</t>
  </si>
  <si>
    <t>IMPLANTADOR SIAF-GL-LIMA</t>
  </si>
  <si>
    <t>TORRES VILLALOBOS GIOVANNI MANUEL</t>
  </si>
  <si>
    <t>ESPECIALISTA EN PROYECTOS DE MEJORA FUNCIONAL</t>
  </si>
  <si>
    <t>TORRES TELLO FELIPE ROBERTO</t>
  </si>
  <si>
    <t>ASESOR CONTABLE III</t>
  </si>
  <si>
    <t>TORRES SULLCA EVELINA</t>
  </si>
  <si>
    <t>ESPECIALISTA EN PRESUPUESTO PUBLICO - CONECTAMEF HUANCAVELICA</t>
  </si>
  <si>
    <t>TORRES QUINTANA CECILIA ISABEL</t>
  </si>
  <si>
    <t>TORRES PALOMINO FIDEL</t>
  </si>
  <si>
    <t>ESPECIALISTA EN PRESUPUESTO Y FINANZAS</t>
  </si>
  <si>
    <t>TORRES MAYORGA ERIC LEONIDAS</t>
  </si>
  <si>
    <t>ESPECIALISTA EN PRESUPUESTO PUBLICO - CONECTAMEF MADRE DE DIOS</t>
  </si>
  <si>
    <t>TORRES HUAMAN YESENIA</t>
  </si>
  <si>
    <t>COORDINADOR DE GESTION DE REQUERIMIENTOS</t>
  </si>
  <si>
    <t>Licenciado en Psicologia</t>
  </si>
  <si>
    <t>TORRES GOLJEVSCEK MARYORIE</t>
  </si>
  <si>
    <t>ANALISTA DE CAPACITACION Y GESTION DE RENDIMIENTO</t>
  </si>
  <si>
    <t>TORRES FIESTAS ROBINSON PASCUAL</t>
  </si>
  <si>
    <t>ESPECIALISTA I - ESPECIALISTA DE INVERSION PUBLICA - CONECTAMEF TUMBES</t>
  </si>
  <si>
    <t>Economia y Finanzas</t>
  </si>
  <si>
    <t>TORRES FARROMEQUE ROCIO DEL PILAR</t>
  </si>
  <si>
    <t>ASISTENTE DE INGRESOS FISCALES</t>
  </si>
  <si>
    <t>TORRES FARFAN MARIA ROXANA</t>
  </si>
  <si>
    <t>ANALISTA EN INVERSIONES DE CULTURA, DESARROLLO URBANO, COMERCIO EXTERIOR Y TURISMO</t>
  </si>
  <si>
    <t>Licenciada en Administracion y Negocios Internacionales</t>
  </si>
  <si>
    <t>TORRES CORAL EVELIN</t>
  </si>
  <si>
    <t>TORRES CORAC PAMELA IVONE</t>
  </si>
  <si>
    <t>ASESORA LEGAL EN GESTION DE PERSONAL ACTIVO</t>
  </si>
  <si>
    <t>TORRES CCARHUAS WILY JHON</t>
  </si>
  <si>
    <t>ESPECIALISTA EN PRESUPUESTO PÚBLICO - CONECTAMEF CUSCO</t>
  </si>
  <si>
    <t>TORREJON LOPEZ BENJAMIN JONATAN</t>
  </si>
  <si>
    <t>ASISTENTE DE ADQUISICIONES</t>
  </si>
  <si>
    <t>TORPOCO ASCANIO JAIME RAPHAEL</t>
  </si>
  <si>
    <t>TOMAS PASCUAL GUIDO JHONNY</t>
  </si>
  <si>
    <t>PROGRAMADOR DE APLICACIONES INFORMATICAS II</t>
  </si>
  <si>
    <t>TOMAS PANCORBO KATHERINE STEFANY</t>
  </si>
  <si>
    <t>ANALISTA DE GESTION DE MERCADO DE CAPITALES INTERNO</t>
  </si>
  <si>
    <t>TOLEDO QUIÑONES JORGE HERNAN</t>
  </si>
  <si>
    <t>EJECUTIVO DE INVERSIONES EN SANEAMIENTO Y GESTION DE RESIDUOS SOLIDOS</t>
  </si>
  <si>
    <t>TITO ARBIETO ROXANA VIRGINIA</t>
  </si>
  <si>
    <t>ESPECIALISTA EN TRIBUTOS MUNICIPALES 1</t>
  </si>
  <si>
    <t>TINEO CAMPOS OMAR</t>
  </si>
  <si>
    <t>ESPECIALISTA EN INVERSION PUBLICA II - ESPECIALISTA JUNIOR - CONECTAMEF LAMBAYEQUE</t>
  </si>
  <si>
    <t>LICENCIADA EN GESTION POLITICA Y GOBIERNO</t>
  </si>
  <si>
    <t>TINCOPA HINOSTROZA JOHANA PATRICIA</t>
  </si>
  <si>
    <t>ANALISTA EN PRESUPUESTO TEMATICO 3</t>
  </si>
  <si>
    <t>TINCO ROJAS LIDIA ESTELA</t>
  </si>
  <si>
    <t>ADMINISTRADOR DE BASE DE DATOS I</t>
  </si>
  <si>
    <t>Contabilidad y Finanzas / Derecho</t>
  </si>
  <si>
    <t>TINCO MAQUIN SHEYLA SANDY</t>
  </si>
  <si>
    <t>TICONA MAQUERA GILMER FREDY</t>
  </si>
  <si>
    <t>ESPECIALISTA EN CONTABILIDAD DE GOBIERNOS LOCALES</t>
  </si>
  <si>
    <t>THOMPSON LOYOLA FRANKLIN PAUL</t>
  </si>
  <si>
    <t>EXPERTO EN ECONOMÍA INTERNACIONAL</t>
  </si>
  <si>
    <t>TERRONES RODRIGUEZ VALERIA REGINA</t>
  </si>
  <si>
    <t>ANALISTA DE ECONOMIA INTERNACIONAL</t>
  </si>
  <si>
    <t>TERRONES JANCCO JHOJAN CRISTHIAN MARQUIÑO</t>
  </si>
  <si>
    <t>TERRONES CONDOR YERSEN</t>
  </si>
  <si>
    <t>TENORIO URCIA JUAN JOSE</t>
  </si>
  <si>
    <t>ESPECIALISTA EN ASUNTOS MACROECONOMICOS</t>
  </si>
  <si>
    <t>TENORIO GOMEZ HENRY RENE</t>
  </si>
  <si>
    <t>ESPECIALISTA EN ADMINISTRACION DE CUENTAS</t>
  </si>
  <si>
    <t>TEMOCHE ERQUIAGA ELIANA BERTHA</t>
  </si>
  <si>
    <t>COORDINADORA EN ADQUISICIONES Y PROCEDIMIENTOS DE SELECCIÓN</t>
  </si>
  <si>
    <t>TELLO OLIVOS SILVIA DENIS</t>
  </si>
  <si>
    <t>TEJADA VENTURA JACQUELINE MARILYN</t>
  </si>
  <si>
    <t>TEJADA ROSADO NESTOR RAUL</t>
  </si>
  <si>
    <t>ESPECIALISTA EN METODOLOGIA DE LA INVERSION PUBLICA 2</t>
  </si>
  <si>
    <t>TEJADA MEZA MARIA DEL CARMEN</t>
  </si>
  <si>
    <t>ESPECIALISTA ADMINISTRATIVO III - COORDINADOR TECNICO ADMINISTRATIVO</t>
  </si>
  <si>
    <t>TAYPE TICLLACURI ROCIO</t>
  </si>
  <si>
    <t>ESPECIALISTA EN TESORERIA Y ENDEUDAMIENTO PUBLICO - CONECTAMEF HUANCAVELICA</t>
  </si>
  <si>
    <t>TAVERA RENGIFO ABRAHAM</t>
  </si>
  <si>
    <t>IMPLANTADOR (A) DE CONECTAMEF – SAN MARTIN</t>
  </si>
  <si>
    <t>TASAYCO FELIX INGRID LUCIA</t>
  </si>
  <si>
    <t>ANALISTA 3 LEGAL DE PRESUPUESTO TERRITORIAL PARA LAS ACCIONES
VINCULADAS A LA EMERGENCIA SANITARIA NACIONAL</t>
  </si>
  <si>
    <t>TARRILLO MONDRAGON WALTER</t>
  </si>
  <si>
    <t>ANALISTA REGIONAL DEL SISTEMA INFORMATICO DE GESTION ADMINISTRATIVA - REGION AMAZONAS</t>
  </si>
  <si>
    <t>TARDIO LOZADA CLARIBEL</t>
  </si>
  <si>
    <t>ANALISTA EN PROCURADURIA PUBLICA</t>
  </si>
  <si>
    <t>Ingenieria en Informatica y de Sistemas</t>
  </si>
  <si>
    <t>TAPIA HANCCO TITO OSWALDO</t>
  </si>
  <si>
    <t>ANALISTA DE ANALISIS DE SISTEMAS - 3</t>
  </si>
  <si>
    <t>Ingeniero Electronico</t>
  </si>
  <si>
    <t>TAPIA DIAZ VICENTE RAUL</t>
  </si>
  <si>
    <t>DIRECTOR DE LA OFICINA DE INFRAESTRUCTURA TECNOLOGICA</t>
  </si>
  <si>
    <t>TAPIA DIAZ ARTEMIO GUILLERMO</t>
  </si>
  <si>
    <t>EXPERTO DE OPERACIONES EN TECNICA Y REGISTRO DE LOS RECURSOS HUMANOS</t>
  </si>
  <si>
    <t>TAPIA CALDERON CARLOS ELAR</t>
  </si>
  <si>
    <t>OFICINISTA I - FOLIADOR</t>
  </si>
  <si>
    <t>Secretariado Ejecutivo Profesional</t>
  </si>
  <si>
    <t>TANTALEAN A GRACIELA PAMELA</t>
  </si>
  <si>
    <t>TANTA BRAVO JUAN CARLOS</t>
  </si>
  <si>
    <t>Medicina en Cirujia</t>
  </si>
  <si>
    <t>TANAKA YZENA JAMES FRANCISCO HIROYASU</t>
  </si>
  <si>
    <t>ESPECIALISTA EN SEGURIDAD Y SALUD EN EL TRABAJO</t>
  </si>
  <si>
    <t>TAGLE DIESTRA GABRIEL ARMANDO</t>
  </si>
  <si>
    <t>ANALISTA DE CAPACITACION Y CERTIFICACION</t>
  </si>
  <si>
    <t>Administracion y Sistemas</t>
  </si>
  <si>
    <t>TACUCHI MALPARTIDA SAMUEL JAVIER</t>
  </si>
  <si>
    <t>IMPLANTADOR II - JUNIN</t>
  </si>
  <si>
    <t>SUYO TUNQUE MARIO HERNAN</t>
  </si>
  <si>
    <t>ESPECIALISTA EN MANTENIMIENTO DE LAS INSTALACIONES DEL MINISTERIO</t>
  </si>
  <si>
    <t>SURICHAQUI TIZA ULISES FRANCISCO</t>
  </si>
  <si>
    <t>SUMARRIVA TRUJILLO LUCERO SAMY</t>
  </si>
  <si>
    <t xml:space="preserve">Titulo Profesional </t>
  </si>
  <si>
    <t>SULCA CARBAJAL JIMMY RONNIE</t>
  </si>
  <si>
    <t>ESPECIALISTA EN GESTION DOCUMENTAL - IMPLEMENTACION Y SEGUIMIENTO DEL MODELO DE GESTION DOCUMENTAL - 1</t>
  </si>
  <si>
    <t>SUCA CAYLLAHUA JULIO CESAR</t>
  </si>
  <si>
    <t>ANALISTA DE IMPLANTACION DE SISTEMAS 2 - AREQUIPA</t>
  </si>
  <si>
    <t>SUAREZ YSLA PECK YALI</t>
  </si>
  <si>
    <t>Directora de la DIRECCIÓN DE GOBIERNO NACIONAL Y GOBIERNOS REGIONALES</t>
  </si>
  <si>
    <t>SUAREZ VENEGAS MARIA MERCEDES</t>
  </si>
  <si>
    <t>SUAREZ REBATTA GISELLA</t>
  </si>
  <si>
    <t>IMPLANTADOR II</t>
  </si>
  <si>
    <t>SUAREZ PANCA ANDY FRANK</t>
  </si>
  <si>
    <t>ANALISTA DE IMPLANTACION DE SISTEMAS 2 - ANCASH</t>
  </si>
  <si>
    <t>SUAREZ OGNIO MARIA DEL CARMEN LEONOR</t>
  </si>
  <si>
    <t>SUAREZ MALLQUI TERESITA JULIANNA</t>
  </si>
  <si>
    <t>ESPECIALISTA I EN TRIBUTOS INTERNOS</t>
  </si>
  <si>
    <t>SUAREZ LEON JOHNNY CESAR</t>
  </si>
  <si>
    <t>IMPLANTADOR MEF - CONECTAMEF UCAYALI SEDE PUCALLPA</t>
  </si>
  <si>
    <t>SUAREZ ALVITES JORGE LUIS</t>
  </si>
  <si>
    <t>ESPECIALISTA EN INVERSION EN EL SECTOR AGRICULTURA 1</t>
  </si>
  <si>
    <t>SUAREZ AGUILAR ANGELA ROXANA</t>
  </si>
  <si>
    <t>GESTOR DE CENTRO - CONECTAMEF LA LIBERTAD</t>
  </si>
  <si>
    <t>STEWART ROBLES MALCOLM MARIO</t>
  </si>
  <si>
    <t>ANALISTA DE ESTRATEGIA DE ACTIVOS</t>
  </si>
  <si>
    <t>Ingeniero Mecanico</t>
  </si>
  <si>
    <t>STARKE ROJAS MANUEL FERNANDO</t>
  </si>
  <si>
    <t>EJECUTIVO EN INVERSIONES DE ENERGIA Y TELECOMUNICACIONES</t>
  </si>
  <si>
    <t>SPONZA PRINCIPE FABIOLA YAHAIDA</t>
  </si>
  <si>
    <t>ESPECIALISTA LEGAL EN ASUNTOS DE ECONOMIA INTERNACIONAL 3</t>
  </si>
  <si>
    <t>SOTOMAYOR ACOSTA LIZ VANESSA</t>
  </si>
  <si>
    <t>ESPECIALISTA EN PROCESO DE SELECCION DE PERSONAL</t>
  </si>
  <si>
    <t>SOTO HUAMANI CARMEN OFELIA</t>
  </si>
  <si>
    <t>ANALISTA EN GESTION Y ORGANIZACION DEL FONDO INVIERTE PARA EL DESARROLLO TERRITORIAL - FIDT</t>
  </si>
  <si>
    <t>SOTO GUTIERREZ LOURDES</t>
  </si>
  <si>
    <t>SOTO BORJA ROLANDO RAUL</t>
  </si>
  <si>
    <t>IMPLANTADOR - CONECTAMEF JUNIN</t>
  </si>
  <si>
    <t>SOTO ARIAS SILVIA MONICA</t>
  </si>
  <si>
    <t>SOTELO NAVARRO DINA MONICA</t>
  </si>
  <si>
    <t>SOTA CARRILLO CRISTIAN IVAN</t>
  </si>
  <si>
    <t>COORDINADOR DE SISTEMAS</t>
  </si>
  <si>
    <t>SOSA DEJO MANUEL HUMBERTO</t>
  </si>
  <si>
    <t>ESPECIALISTA ADMINISTRATIVO - MATERIA PRESUPUESTAL</t>
  </si>
  <si>
    <t>SORIANO SORIA MARIA SILVIA</t>
  </si>
  <si>
    <t>ESPECIALISTA LEGAL PARA ALTA DIRECCION</t>
  </si>
  <si>
    <t>Comunicacion</t>
  </si>
  <si>
    <t>SONCO SARMIENTO JORGE ENRIQUE</t>
  </si>
  <si>
    <t>SOLORZANO REQUENA CANDY ASTRID</t>
  </si>
  <si>
    <t>SOLORZANO PAUCAR BERTHA TALITA</t>
  </si>
  <si>
    <t>ESPECIALISTA NORMATIVO PARA LAS ACCIONES VINCULADAS A LA EMERGENCIA SANITARIA NACIONAL</t>
  </si>
  <si>
    <t>LICENCIADO EN ECONOMIA</t>
  </si>
  <si>
    <t>SOLIS SOSA BEN OMAR HELI</t>
  </si>
  <si>
    <t>DIRECTOR DE LA DIRECCION DE INVESTIGACION, DESARROLLO E INNOVACION</t>
  </si>
  <si>
    <t>SOLIS POLO MARITZA ROSARIO</t>
  </si>
  <si>
    <t>ESPECIALISTA EN TEMAS LEGALES PARA EL EQUIPO ESPECIALIZADO DE MESAS EJECUTIVAS</t>
  </si>
  <si>
    <t>SOLIS NUÑEZ EMILY SUSAN</t>
  </si>
  <si>
    <t>ESPECIALISTA EN RIESGOS FISCALES</t>
  </si>
  <si>
    <t>SOLIS CHAVEZ JUDITH CORINA</t>
  </si>
  <si>
    <t>SECRETARIA(O)</t>
  </si>
  <si>
    <t>Analisis de Sistemas</t>
  </si>
  <si>
    <t>SOLARI SALAZAR ALDO YTALO</t>
  </si>
  <si>
    <t>CONSULTOR SISTEMAS</t>
  </si>
  <si>
    <t>Licenciada en Gestion con Mencion en Gestion Publica</t>
  </si>
  <si>
    <t>SOLARI OLIVEROS FIORELLA MIRYAM</t>
  </si>
  <si>
    <t>ANALISTA EN PRESUPUESTO TEMÁTICO 2</t>
  </si>
  <si>
    <t>SOKO CALDERON LUZ PILAR</t>
  </si>
  <si>
    <t>SECRETARIA EJECUTIVA BILINGÜE</t>
  </si>
  <si>
    <t>SIMONETTI PAREDES WALTER</t>
  </si>
  <si>
    <t>CONSULTOR ANALISIS CONTABLE</t>
  </si>
  <si>
    <t>SIMON NAVARRO YUNIOR JESUS</t>
  </si>
  <si>
    <t>Estudiante X Ciclo de Historia</t>
  </si>
  <si>
    <t>SILVESTRE CUEVA ANA CECILIA</t>
  </si>
  <si>
    <t>SILVA SALINAS VICTOR ALEJANDRO</t>
  </si>
  <si>
    <t>GESTOR(A) DE CENTRO - CONECTAMEF AREQUIPA</t>
  </si>
  <si>
    <t>Ingeniero Informatico</t>
  </si>
  <si>
    <t>SILVA RODRIGUEZ ZULLY SHEENA</t>
  </si>
  <si>
    <t>ESPECIALISTA PROGRAMADOR DE APLICACIONES INFORMATICAS - 3</t>
  </si>
  <si>
    <t>SILVA AYALA ALCIDES EFRAIN</t>
  </si>
  <si>
    <t>ESPECIALISTA EN CONTABILIDAD GUBERNAMENTAL - CONECTAMEF HUANUCO</t>
  </si>
  <si>
    <t>SILVA ATTO LUIGGI ROBERTO</t>
  </si>
  <si>
    <t>ANALISTA EN CIENCIA DE DATOS DE LA ADMINISTRACIÓN FINANCIERA</t>
  </si>
  <si>
    <t>SIGÜEÑAS FERNANDEZ JOHN ERIK</t>
  </si>
  <si>
    <t>IMPLANTADOR/A DE CONECTAMEF AMAZONAS</t>
  </si>
  <si>
    <t>SIFUENTES MINCHOLA DORIS FREDESVINDA</t>
  </si>
  <si>
    <t>RESIDENTE GL PIURA 1</t>
  </si>
  <si>
    <t>Administracion de Negocios Internacionales</t>
  </si>
  <si>
    <t>Tecnico Egresado</t>
  </si>
  <si>
    <t>SIERRA TORRES PRISSY ELIZABETH</t>
  </si>
  <si>
    <t>SIERRA MIGUEL IRAIDA AURORA</t>
  </si>
  <si>
    <t>IMPLANTADOR - CONECTAMEF AYACUCHO</t>
  </si>
  <si>
    <t>SIERRA  SANCHEZ VICTOR RONALD</t>
  </si>
  <si>
    <t>SICCHA LAZARO BERTHA ESTEFANY</t>
  </si>
  <si>
    <t>ASISTENTE EN PROGRAMACION PRESUPUESTARIA 1</t>
  </si>
  <si>
    <t>SERVAN LOPEZ SANDRA ROSELLA</t>
  </si>
  <si>
    <t>ESPECIALISTA EN INVERSION PUBLICA III - ESPECIALISTA SENIOR - CONECTAMEF CAJAMARCA</t>
  </si>
  <si>
    <t>SERRANO VERGARA JUAN RAMON</t>
  </si>
  <si>
    <t>ANALISTA DE CONTROL DE CALIDAD - 3</t>
  </si>
  <si>
    <t>SERRANO KANO BORIS NAOJIRO</t>
  </si>
  <si>
    <t>ANALISTA EN GESTION Y ORGANIZACION DE FONIPREL 3</t>
  </si>
  <si>
    <t xml:space="preserve">Administracion </t>
  </si>
  <si>
    <t>SERRANO GUTIERREZ ALEXANDRA</t>
  </si>
  <si>
    <t>ASISTENTE DE SOPORTE DE SISTEMAS INFORMATICOS - 2</t>
  </si>
  <si>
    <t>SERCADO VILCAPOMA KAREN ROXANA</t>
  </si>
  <si>
    <t>ANALISTA DE POLITICAS DE TRANFERENCIAS FISCALES</t>
  </si>
  <si>
    <t>SEQUEIROS COAVOY JAIME</t>
  </si>
  <si>
    <t>EXPERTO DE LA GESTION DE INVERSIONES DE INFRAESTRUCTURA Y DESARROLLO TERRITORIAL</t>
  </si>
  <si>
    <t>ESPECIALISTA DE ARQUITECTURA DE TECNOLOGIAS DE LA INFORMACION PRESUPUESTAL 3</t>
  </si>
  <si>
    <t>INGENIERO COMERCIAL</t>
  </si>
  <si>
    <t>SEGOVIA FERREIRA CRISTIAN ARTURO</t>
  </si>
  <si>
    <t>SEGOVIA CORNELIO GIANNINA CAROLINE</t>
  </si>
  <si>
    <t>OPERADOR TELEFONICO</t>
  </si>
  <si>
    <t>SEDANO MALCA HECTOR ALBERTO</t>
  </si>
  <si>
    <t>SAUÑE ROJAS LUIS ALBERTO</t>
  </si>
  <si>
    <t>Ingeniero de Computacion y Sistemas</t>
  </si>
  <si>
    <t>SAUCEDO FLORES CRISTIAN ANDREE</t>
  </si>
  <si>
    <t>ASISTENTE PROGRAMADOR DE SISTEMAS 1</t>
  </si>
  <si>
    <t>SARMIENTO FLORES ADOLFO MARTIN</t>
  </si>
  <si>
    <t>Ingeniero Agronomo</t>
  </si>
  <si>
    <t>SARMIENTO BENAVIDES DE SUNOHARA LUCIA SOFIA</t>
  </si>
  <si>
    <t>ESPECIALISTA EN PRESUPUESTO PUBLICO III</t>
  </si>
  <si>
    <t>SARAYASI BAUTISTA VIVIANA LUCIA</t>
  </si>
  <si>
    <t>SARABIA RAMOS DHARMA ALLISON</t>
  </si>
  <si>
    <t>SANZ CUADROS FANNY HELENE</t>
  </si>
  <si>
    <t>COORDINADOR DE DESARROLLO - SIAD</t>
  </si>
  <si>
    <t>SANTOS TRINIDAD TERESA ISABEL</t>
  </si>
  <si>
    <t>ANALISTA DE SISTEMAS III - SIAD</t>
  </si>
  <si>
    <t>SANTOS ROJAS ABEL ROLANDO</t>
  </si>
  <si>
    <t>ANALISTA EN ATENCION AL USUARIO</t>
  </si>
  <si>
    <t>SANTOS ONEGLIO ROMER</t>
  </si>
  <si>
    <t>ESPECIALISTA EN ENDEUDAMIENTO Y TESORO PUBLICO - CONECTAMEF HUANUCO</t>
  </si>
  <si>
    <t>SANTOS ESPINOZA DANIEL</t>
  </si>
  <si>
    <t>SANTOS CABEZAS DE LEON JANET GISELLA</t>
  </si>
  <si>
    <t>Ingenieria en Gestion Empresarial</t>
  </si>
  <si>
    <t>SANTILLAN RAMIREZ SEGUNDO MARCOS</t>
  </si>
  <si>
    <t>ESPECIALISTA EN PROCESOS CRITICOS Y CONTINUIDAD OPERATIVA</t>
  </si>
  <si>
    <t>SANTILLAN PUERTA YESSICA MABEL</t>
  </si>
  <si>
    <t>ESPECIALISTA DE EJECUCION CONTRACTUAL DE PROYECTOS</t>
  </si>
  <si>
    <t>SANTILLAN BRICEÑO LUCY</t>
  </si>
  <si>
    <t>ESPECIALISTA ADMINISTRATIVO - LEGAL - NOTIFICACIONES</t>
  </si>
  <si>
    <t>SANTIAGO GORA RENE LUIS</t>
  </si>
  <si>
    <t>GESTOR DE CENTRO - CONECTAMEF PASCO</t>
  </si>
  <si>
    <t>SANTA MARIA FREITAS TESSY</t>
  </si>
  <si>
    <t>ASISTENTE DE GESTION DE SERVICIO</t>
  </si>
  <si>
    <t>SANEZ RODRIGUEZ FLOR</t>
  </si>
  <si>
    <t>SANDOVAL MAYTA MAURICIO JASON</t>
  </si>
  <si>
    <t>SANCHEZ VILLARREAL MARICELA ELIANA</t>
  </si>
  <si>
    <t>ESPECIALISTA EN INVERSION PUBLICA - CONECTAMEF HUARAZ</t>
  </si>
  <si>
    <t>Ensamblaje</t>
  </si>
  <si>
    <t>SANCHEZ VALERA WELLINTONG</t>
  </si>
  <si>
    <t>CONSULTOR ADMINISTRACION</t>
  </si>
  <si>
    <t>SÁNCHEZ RUIZ DELIA LILIANA</t>
  </si>
  <si>
    <t>DIRECTORA DE LA DIRECCIÓN DE GESTIÓN DE PERSONAL ACTIVO DE LA DIRECCIÓN GENERAL DE GESTIÓN FISCAL DE LOS RECURSOS HUMANOS</t>
  </si>
  <si>
    <t>SANCHEZ PORTUGAL JUAN JESUS</t>
  </si>
  <si>
    <t>ESPECIALISTA EN GESTION DE PERSONAL ACTIVO 1</t>
  </si>
  <si>
    <t>SANCHEZ OROSCO KARLA AZUCENA</t>
  </si>
  <si>
    <t>ANALISTA EN TRIBUTACION</t>
  </si>
  <si>
    <t>SANCHEZ ORBEGOSO ROMMEL  HERMES</t>
  </si>
  <si>
    <t>ANALISTA DE SOPORTE DE SISTEMAS INFORMATICOS - 2</t>
  </si>
  <si>
    <t>SANCHEZ LOBATO WALTER</t>
  </si>
  <si>
    <t>ESPECIALISTA DE PROGRAMACION DE GESTION FISCAL DE LOS RECURSOS HUMANOS 1</t>
  </si>
  <si>
    <t>SANCHEZ GAMARRA PEDRO JORGE</t>
  </si>
  <si>
    <t>SANCHEZ DEZA FRANK ANTHONY</t>
  </si>
  <si>
    <t>SANCHEZ CUELLAR DEVORA</t>
  </si>
  <si>
    <t>ESPECIALISTA EN TESORERIA Y ENDEUDAMIENTO PUBLICO - CONECTAMEF TACNA</t>
  </si>
  <si>
    <t>SANCHEZ CORRALES PATRICIA LUZ</t>
  </si>
  <si>
    <t>SANCHEZ CORDOVA RENE</t>
  </si>
  <si>
    <t>SANCHEZ CELIS MARIO</t>
  </si>
  <si>
    <t>ESPECIALISTA EN FINANZAS</t>
  </si>
  <si>
    <t>ECOMONISTA</t>
  </si>
  <si>
    <t>SANCHEZ CEBA MANUEL ALBERTO</t>
  </si>
  <si>
    <t>EXPERTO EN ADQUISICIONES</t>
  </si>
  <si>
    <t>SANCHEZ CARRANZA AUREA LUZ</t>
  </si>
  <si>
    <t>ESPECIALISTA EN NOTAS DE PAGO</t>
  </si>
  <si>
    <t>SANCHEZ CANALES JESSICA VANESSA</t>
  </si>
  <si>
    <t>Ingeniero Informatico y de Sistemas</t>
  </si>
  <si>
    <t>SANCHEZ ASHCALLA EDWIN JAIME</t>
  </si>
  <si>
    <t>IMPLANTADOR - CONECTAMEF ANCASH SEDE SANTA</t>
  </si>
  <si>
    <t>SAN ROMAN VUCETICH DANIELA</t>
  </si>
  <si>
    <t>ANALISTA EN GESTION PRESUPUESTAL DE LOS GOBIERNOS SUBNACIONALES 2</t>
  </si>
  <si>
    <t>SAMPEN LEON MAX JENNER</t>
  </si>
  <si>
    <t>ASISTENTE EN PROMOCION DE ASOCIACIONES PUBLICO PRIVADAS</t>
  </si>
  <si>
    <t>SAMAYANI VILCAHUAMAN TOMAS PEDRO</t>
  </si>
  <si>
    <t>ESPECIALISTA 1 EN PRESUPUESTO TERRITORIAL PARA LAS ACCIONES
VINCULADAS A LA REACTIVACIÓN ECONÓMICA</t>
  </si>
  <si>
    <t>SAMANAMUD HERRERA IVAN WILLIAM</t>
  </si>
  <si>
    <t>SALVADOR LINARES NANCY</t>
  </si>
  <si>
    <t>ASISTENTE ADMINISTRATIVO 2</t>
  </si>
  <si>
    <t>SALOMON MELENDEZ JANICE RAFAELA</t>
  </si>
  <si>
    <t>ASISTENTE DE NORMATIVIDAD</t>
  </si>
  <si>
    <t>SALINAS RAMIREZ NELSON EDUARDO</t>
  </si>
  <si>
    <t>IMPLANTADOR MEF - CONECTAMEF ANCASH - SEDE SANTA</t>
  </si>
  <si>
    <t>SALES DE LOS SANTOS MILAGRITOS TERESA</t>
  </si>
  <si>
    <t>SALDARRIAGA VILLAVICENCIO MIGUEL ALBERTO</t>
  </si>
  <si>
    <t xml:space="preserve">ANALISTA DE PROGRAMACIÓN PRESUPUESTAL EN BIENES Y SERVICIOS 3
PARA LAS ACCIONES VINCULADAS A LA EMERGENCIA SANITARIA NACIONAL
</t>
  </si>
  <si>
    <t>SALDARRIAGA NEGRINI PAMELA MIREYA</t>
  </si>
  <si>
    <t>ANALISTA REGIONAL DEL SISTEMA INFORMATICO DE GESTION ADMINISTRATIVA - REGION PIURA</t>
  </si>
  <si>
    <t>SALDAÑA RUIZ MABEL ELIZABETH</t>
  </si>
  <si>
    <t>SALDAÑA PACHECO RAPHAEL ANGEL</t>
  </si>
  <si>
    <t>EXPERTO EN INCLUSIÓN FINANCIERA Y SISTEMA FINANCIERO</t>
  </si>
  <si>
    <t>SALDAÑA FONSECA KROL LUDENDORFF</t>
  </si>
  <si>
    <t>ASISTENTE EN SEGUIMIENTO DE INVERSIONES</t>
  </si>
  <si>
    <t>SALDAÑA CERNA MIGUEL ANGEL</t>
  </si>
  <si>
    <t>ASISTENTE 2 EN PRESUPUESTO TERRITORIAL PARA LAS ACCIONES
VINCULADAS A LA EMERGENCIA SANITARIA NACIONAL</t>
  </si>
  <si>
    <t>V Ciclo de Administracion Hotelera</t>
  </si>
  <si>
    <t>Estudiante</t>
  </si>
  <si>
    <t>SALCEDO MEDINA RAFAEL RUBEN</t>
  </si>
  <si>
    <t>SALCEDO CACERES YNES</t>
  </si>
  <si>
    <t>ESPECIALISTA EN INVERSION PUBLICA III - ESPECIALISTA SENIOR - CONECTAMEF CUSCO</t>
  </si>
  <si>
    <t>SALAZAR VILCA CARLOS ALFREDO</t>
  </si>
  <si>
    <t>TECNICO ADMINISTRATIVO EN CONTROL PATRIMONIAL</t>
  </si>
  <si>
    <t>SALAZAR VARGAS DIANA MARISOL</t>
  </si>
  <si>
    <t>ESPECIALISTA EN PROGRAMAS PRESUPUESTALES</t>
  </si>
  <si>
    <t>SALAZAR TALAVERA YULY LILIANA</t>
  </si>
  <si>
    <t>ASISTENTE DE GESTION DE SERVICIO - CONECTAMEF AYACUCHO</t>
  </si>
  <si>
    <t>SALAZAR POLO KARLA CECILIA</t>
  </si>
  <si>
    <t>ESPECIALISTA CONTABLE 3</t>
  </si>
  <si>
    <t>SALAZAR PEDEMONTE JAROSLAV JONE</t>
  </si>
  <si>
    <t>COORDINADOR DE PLANEAMIENTO DEL ABASTECIMIENTO</t>
  </si>
  <si>
    <t>SALAZAR LLOVERA WILVER</t>
  </si>
  <si>
    <t>ESPECIALISTA EN INVERSION PUBLICA - CONECTAMEF PIURA</t>
  </si>
  <si>
    <t>Ingenieria Agricola</t>
  </si>
  <si>
    <t>SALAZAR LA ROSA ELARD EDUARDO</t>
  </si>
  <si>
    <t>COORDINADOR(A) DE GESTION DE BIENES MUEBLES PATRIMONIALES</t>
  </si>
  <si>
    <t>SALAZAR GARCIA MARIA LUISA SOCORRO</t>
  </si>
  <si>
    <t>EXPERTO EN MODELAMIENTO DE PROCESOS</t>
  </si>
  <si>
    <t>SALAZAR FUSTER SAUL GERMAN</t>
  </si>
  <si>
    <t>GESTOR DE CENTRO - CONECTAMEF HUANUCO</t>
  </si>
  <si>
    <t>SALAZAR CUNIAS YONI FRANCO</t>
  </si>
  <si>
    <t>ANALISTA EN MERCADOS, PROYECCIONES Y SIMULACIONES</t>
  </si>
  <si>
    <t>SALAS QUENTA ANAPIERINA ANDREA</t>
  </si>
  <si>
    <t>ANALISTA EN SISTEMA FINANCIERO 2</t>
  </si>
  <si>
    <t>SALAS LAURA ANDREA ARACELI</t>
  </si>
  <si>
    <t>SALAS FERRO HIRO SAIED</t>
  </si>
  <si>
    <t>ABOGADO V EN TRIBUTOS INTERNOS - OFICINA TECNICA</t>
  </si>
  <si>
    <t>SAJAMI RODRIGUEZ WALTER</t>
  </si>
  <si>
    <t>CONDUCTOR (A) - POOL</t>
  </si>
  <si>
    <t>SAFRA MELENDEZ JUAN</t>
  </si>
  <si>
    <t>DIRECTOR DE LA DIRECCION DE OPERACIONES DE TESORERIA</t>
  </si>
  <si>
    <t>SAEZ MONTOYA SAMUEL LUIS</t>
  </si>
  <si>
    <t>ESPECIALISTA LEGAL EN MATERIA TRIBUTARIA</t>
  </si>
  <si>
    <t>SAENZ CUROTTO ROSARIO EVA NATALIA</t>
  </si>
  <si>
    <t>SABRERA ESPINOZA LUISA ELIZABETH</t>
  </si>
  <si>
    <t>ESPECIALISTA EN REGISTRO Y PROCESAMIENTO DE INFORMACION DE GOBIERNOS LOCALES</t>
  </si>
  <si>
    <t>SABRERA CHIA VIVIAN EVELYN</t>
  </si>
  <si>
    <t>ASISTENTE DE GESTION DE SERVICIO - CONECTAMEF HUANUCO</t>
  </si>
  <si>
    <t>SABERBEIN MATUTE ENRIQUE</t>
  </si>
  <si>
    <t>SAAVEDRA TAPIA PIERINA ELIZABETH</t>
  </si>
  <si>
    <t>DIRECTORA DE LA DIRECCION DE TECNICA Y DE REGISTRO DE INFORMACION</t>
  </si>
  <si>
    <t>SAAVEDRA PANDURO ISABEL</t>
  </si>
  <si>
    <t>Ingenieria Geografica</t>
  </si>
  <si>
    <t>SAAVEDRA ESCALANTE ANA MARIA MAGALY</t>
  </si>
  <si>
    <t>ANALISTA DE CARTERA INMOBILIARIA 3</t>
  </si>
  <si>
    <t>SAAVEDRA CORONADO BRIAN</t>
  </si>
  <si>
    <t>RURUSH ORTIZ LUCILA HILARIA</t>
  </si>
  <si>
    <t>ESPECIALISTA EN CONTABILIDAD GUBERNAMENTAL - CONECTAMEF ANCASH SEDE HUARAZ</t>
  </si>
  <si>
    <t>RUIZ SANCHEZ FELIX ALEXIS</t>
  </si>
  <si>
    <t>ANALISTA EN REDES Y COMUNICACIONES</t>
  </si>
  <si>
    <t>Secretariado Bilingüe</t>
  </si>
  <si>
    <t>RUIZ RAMIREZ SILVIANA ADELA</t>
  </si>
  <si>
    <t>RUIZ LANDEO KERLI</t>
  </si>
  <si>
    <t>ANALISTA DE EMPRESAS PÚBLICAS</t>
  </si>
  <si>
    <t>RUIZ ISLA MIGUEL</t>
  </si>
  <si>
    <t>IMPLANTADOR - CONECTAMEF MOYOBAMBA</t>
  </si>
  <si>
    <t>RUIZ GUTARRA MIGUEL ANGEL</t>
  </si>
  <si>
    <t>ESPECIALISTA EN RIESGOS
OPERACIONALES</t>
  </si>
  <si>
    <t>RUIZ DIAZ ANA MARIA</t>
  </si>
  <si>
    <t>ANALISTA EN AUDITORIA GUBERNAMENTAL</t>
  </si>
  <si>
    <t>RUIZ CHUNGA CINTHIA CAROLINA</t>
  </si>
  <si>
    <t>RUIZ CASTELLANOS MARIBEL</t>
  </si>
  <si>
    <t>RUIDIAS ROMERO SAMUEL</t>
  </si>
  <si>
    <t>RUIDIAS ROMAN JENRRY LAWRENCE</t>
  </si>
  <si>
    <t>ESPECIALISTA EN RIESGOS VONTINGENTES</t>
  </si>
  <si>
    <t>RUBIO PAREJA CARLOS ENRIQUE</t>
  </si>
  <si>
    <t>ANALISTA DE IMPLANTACION DE SISTEMAS 2 –LIMA - CALLAO</t>
  </si>
  <si>
    <t>RUBINA VALVERDE DAVID ALEX</t>
  </si>
  <si>
    <t>ANALISTA REGIONAL DEL SISTEMA INFORMATICO DE GESTION ADMINISTRATIVA - REGION ANCASH</t>
  </si>
  <si>
    <t>ROSSI GUADALUPE RICARDO JESUS</t>
  </si>
  <si>
    <t>ROSAS BUENDIA NADIA ROCIO</t>
  </si>
  <si>
    <t>ROSAS ACOSTA CRISTHAL</t>
  </si>
  <si>
    <t>GESTOR DE CENTRO - CONECTAMEF MADRE DE DIOS</t>
  </si>
  <si>
    <t>Ingenieria Ambiental</t>
  </si>
  <si>
    <t>ROSALES TRUJILLO LIZ ROCIO</t>
  </si>
  <si>
    <t>ESPECIALISTA EN SOSTENIBILIDAD AMBIENTAL</t>
  </si>
  <si>
    <t>ROSALES RUA ROSA BEATRIZ</t>
  </si>
  <si>
    <t>ROSALES MORENO MARCOS ALFONSO</t>
  </si>
  <si>
    <t>TECNICO DE SOPORTE HARDWARE II</t>
  </si>
  <si>
    <t>Ingeniero Zootecnia</t>
  </si>
  <si>
    <t>ROSALES GUERRA GINA MARTHA</t>
  </si>
  <si>
    <t>ESPECIALISTA EN INVERSION PUBLICA III - ESPECIALISTA SENIOR - CONECTAMEF APURIMAC SEDE ABANCAYSede Abancay</t>
  </si>
  <si>
    <t>Ingenieria Economica y Empresarial</t>
  </si>
  <si>
    <t>ROSADO ARTICA BAUDELIO</t>
  </si>
  <si>
    <t>ESPECIALISTA DE MODERNIZACION DE LA GESTION PUBLICA</t>
  </si>
  <si>
    <t>RONCAGLIOLO EGOAVIL JOSEFINA</t>
  </si>
  <si>
    <t>ESPECIALISTA EN PRESUPUESTO TERRITORIAL - EJECUCION 2</t>
  </si>
  <si>
    <t>ROMUCHO SOTELO JOSE CARLOS</t>
  </si>
  <si>
    <t>ESPECIALISTA EN ADMINISTRACION DE BASE DE DATOS</t>
  </si>
  <si>
    <t>Licenciado en Economia</t>
  </si>
  <si>
    <t>ROMERO VARGAS SANDRO RAUL</t>
  </si>
  <si>
    <t>ANALISTA DE IMPLANTACION DE SISTEMAS 2 – PUNO</t>
  </si>
  <si>
    <t>ROMERO TUESTA CRISTIAN MOISES</t>
  </si>
  <si>
    <t>IMPLANTADOR MEF - CONECTAMEF CAJAMARCA</t>
  </si>
  <si>
    <t>ROMERO TORRES JORGE PERCY</t>
  </si>
  <si>
    <t>ASISTENTE ADMINISTRATIVO III</t>
  </si>
  <si>
    <t>ROMERO RIOS MARCOS HUMBERTO</t>
  </si>
  <si>
    <t>ANALISTA REGIONAL DEL SISTEMA INFORMATICO DE GESTION ADMINISTRATIVA - REGION LIMA - PROVINCIAS</t>
  </si>
  <si>
    <t>ROMERO RAMOS LUISA ELENA</t>
  </si>
  <si>
    <t>ROMERO QUISPE MIRIAM</t>
  </si>
  <si>
    <t>ESPECIALISTA EN PROGRAMACIÓN Y SEGUIMIENTO DE INVERSIONES 1 PARA
LA REACTIVACIÓN ECONÓMICA</t>
  </si>
  <si>
    <t>ROMERO MAYTA ELIZABETH VERONICA</t>
  </si>
  <si>
    <t>ROMERO LA TORRE NATALY JOSEFINA</t>
  </si>
  <si>
    <t>ANALISTA EN TRIBUTOS INTERNOS 3 DE LA OFICINA DE ATENCIÓN DE QUEJAS</t>
  </si>
  <si>
    <t>ROMERO GRANDA ANTHONNY CESAR</t>
  </si>
  <si>
    <t>ROMERO ESTELA LUZ SABINA</t>
  </si>
  <si>
    <t>ANALISTA DE GESTION DE ALMACEN Y DISTRIBUCION 2</t>
  </si>
  <si>
    <t>ROMERO BARRIENTOS GRECIA RAQUEL</t>
  </si>
  <si>
    <t>ESPECIALISTA DE GESTION DE BIENES PATRIMONIALES 2</t>
  </si>
  <si>
    <t>ROMERO AGUIRRE FERNANDO MIGUEL</t>
  </si>
  <si>
    <t>EJECUTIVO EN DIAGNÓSTICO DE LAS INVERSIONES</t>
  </si>
  <si>
    <t>ROMANO VERGARA NATALIA ALESSANDRA</t>
  </si>
  <si>
    <t>ROMAN TINOCO LUIS JAVIER</t>
  </si>
  <si>
    <t>ANALISTA ECONOMICO 2</t>
  </si>
  <si>
    <t>ROMAN SALAZAR KAREN ANDREA</t>
  </si>
  <si>
    <t>ASISTENTE DE GESTION DE SERVICIOS - CONECTAMEF ANDAHUAYLAS</t>
  </si>
  <si>
    <t>ROMAN CRIBILLERO ROSARIO EDITH</t>
  </si>
  <si>
    <t>APOYO EN LA GESTION DE PROYECTOS INFORMATICOS</t>
  </si>
  <si>
    <t>ROLDAN DAZA JORGE ANDRES</t>
  </si>
  <si>
    <t>ROJAS ZAVALETA OFELIA RUBI</t>
  </si>
  <si>
    <t>ESPECIALISTA PROCESAL PREVISIONAL - 3</t>
  </si>
  <si>
    <t>ROJAS VARGAS CARLOS ENRIQUE</t>
  </si>
  <si>
    <t>ADMINISTRADOR DE SISTEMAS II</t>
  </si>
  <si>
    <t>ROJAS TRUJILLO DIOMAR HUGO</t>
  </si>
  <si>
    <t>ANALISTA LEGAL DE REGISTRO DE LOS RECURSOS HUMANOS</t>
  </si>
  <si>
    <t>ROJAS TORREJON INTI ANTONIO</t>
  </si>
  <si>
    <t>ASISTENTE PARA INCENTIVOS A LA GESTIÓN</t>
  </si>
  <si>
    <t>ROJAS TAQUIRE FERNANDO ARTEMIO</t>
  </si>
  <si>
    <t>ANALISTA DE PROGRAMAS FINANCIEROS 3</t>
  </si>
  <si>
    <t>ROJAS SAUÑE YANET</t>
  </si>
  <si>
    <t>OFICINISTA</t>
  </si>
  <si>
    <t>ROJAS SAUÑE MEGDALIA</t>
  </si>
  <si>
    <t>ASISTENTE DE GESTION DE SERVICIO - CONECTAMEF ABANCAY</t>
  </si>
  <si>
    <t>ROJAS SANTISTEBAN NANDY JULISSA</t>
  </si>
  <si>
    <t>ESPECIALISTA EN PRENSA Y MEDIOS DE COMUNICACION</t>
  </si>
  <si>
    <t>ROJAS RAMIREZ AIDA LUZ</t>
  </si>
  <si>
    <t>COORDINADORA EN PRESUPUESTO DEL GOBIERNO NACIONAL 3</t>
  </si>
  <si>
    <t>ROJAS NAJARRO KRUZKAYA</t>
  </si>
  <si>
    <t>ANALISTA EN TRIBUTOS ADUANEROS 3</t>
  </si>
  <si>
    <t>ROJAS MORAN BEREMIZ SAMIR</t>
  </si>
  <si>
    <t>ASISTENTE DE INVESTIGACION, DESARROLLO E INNOVACION</t>
  </si>
  <si>
    <t>ROJAS MORALES ELIZABETH RAQUEL</t>
  </si>
  <si>
    <t>ANALISTA EN ECONOMIA INTERNACIONAL 3</t>
  </si>
  <si>
    <t>ROJAS GUTIERREZ MAYDIE EVELYN</t>
  </si>
  <si>
    <t>ANALISTA REGIONAL DEL SISTEMA INFORMATICO DE GESTION ADMINISTRATIVA - REGION APURIMAC</t>
  </si>
  <si>
    <t>ROJAS GAMEZ SANDRO MANOLO</t>
  </si>
  <si>
    <t>ESPECIALISTA EN GESTION DE INVERSIONES FONIPREL</t>
  </si>
  <si>
    <t>ROJAS FUENTES FERNANDO JAVIER</t>
  </si>
  <si>
    <t>Ciencias Sociales Con Mencion en Economia</t>
  </si>
  <si>
    <t>ROJAS FLORES LESLY VANESSA</t>
  </si>
  <si>
    <t>ASISTENTE 3 DE PROGRAMACIÓN PRESUPUESTAL PARA LAS ACCIONES
VINCULADAS A LA EMERGENCIA SANITARIA NACIONAL</t>
  </si>
  <si>
    <t>ROJAS CRISOSTOMO HANNERLI PILAR</t>
  </si>
  <si>
    <t>ESPECIALISTA EN COMPRAS 8 UIT</t>
  </si>
  <si>
    <t>ROJAS CASTILLO RICHARD LEE</t>
  </si>
  <si>
    <t>EXPERTO FINANCIERO EN GESTION DE PERSONAL ACTIVO</t>
  </si>
  <si>
    <t>Licenciada en Ciencias Politica y Gobierno</t>
  </si>
  <si>
    <t>ROJAS CARREÑO ROMINA ANGELICA</t>
  </si>
  <si>
    <t>ESPECIALISTA EN GESTIÓN DE LA INFORMACIÓN 1</t>
  </si>
  <si>
    <t>ROJAS CAMACHO YESSICA MASSIEL</t>
  </si>
  <si>
    <t>ROJAS ARMIJO LUCIANA AURORA</t>
  </si>
  <si>
    <t>RODRIGUEZ ZEGARRA ZENOBIA</t>
  </si>
  <si>
    <t>IMPLANTADOR (A) DE CONECTAMEF - AREQUIPA</t>
  </si>
  <si>
    <t>RODRIGUEZ YLASACA EDGAR RAMIRO</t>
  </si>
  <si>
    <t>COORDINADOR DE POLITICAS Y ESTRATEGIAS DE INVERSION PUBLICA</t>
  </si>
  <si>
    <t>RODRIGUEZ VERNAL JESUS ANTONIO</t>
  </si>
  <si>
    <t>RODRIGUEZ PEÑA BILL RONALD</t>
  </si>
  <si>
    <t>TECNICO ADMINISTRATIVO IV - ESPECIALISTA EN LOGISTICA</t>
  </si>
  <si>
    <t>RODRIGUEZ ORELLANA KEVIN EDWARD</t>
  </si>
  <si>
    <t>RODRIGUEZ MORALES NATALIA ROCIO</t>
  </si>
  <si>
    <t>ESPECIALISTA EN OPERACIONES - APROBACION DE RESPONSABLES DE CUENTAS</t>
  </si>
  <si>
    <t>Contador Publico / Abogado</t>
  </si>
  <si>
    <t>RODRIGUEZ MENDOZA ARCO QUINTO</t>
  </si>
  <si>
    <t>IMPLANTADOR SIAF GL ANCASH 5</t>
  </si>
  <si>
    <t>RODRIGUEZ MASIAS ADOLFO RICARDO</t>
  </si>
  <si>
    <t>ESPECIALISTA EN PROCESOS DE SELECCION</t>
  </si>
  <si>
    <t>RODRIGUEZ LOZANO EFRAIN ARTURO</t>
  </si>
  <si>
    <t>EJECUTIVO (A) DEL PROGRAMA DE INCENTIVOS E INSTRUMENTOS A LA GESTION PRESUPUESTAL 2</t>
  </si>
  <si>
    <t>RODRIGUEZ GARCIA RICARDO WILLIAMS</t>
  </si>
  <si>
    <t>ESPECIALISTA I - TRIBUTOS INTERNOS</t>
  </si>
  <si>
    <t>RODRIGUEZ DELFIN WILMAR REYNALDO</t>
  </si>
  <si>
    <t>ESPECIALISTA EN INVERSION PUBLICA III - ESPECIALISTA SENIOR - CONECTAMEF LA LIBERTAD</t>
  </si>
  <si>
    <t>RODRIGUEZ CISNEROS LUIS ROSARIO</t>
  </si>
  <si>
    <t>IMPLANTADOR DE CONECTAMEF LA LIBERTAD</t>
  </si>
  <si>
    <t>RODRIGUEZ CARRILLO VICTOR FRANCISCO</t>
  </si>
  <si>
    <t xml:space="preserve">ANALISTA 3 EN PRESUPUESTO TERRITORIAL PARA LAS ACCIONES
VINCULADAS A LA EMERGENCIA SANITARIA NACIONAL
</t>
  </si>
  <si>
    <t>RODRIGUEZ CARBAJAL BLANCA ROSA</t>
  </si>
  <si>
    <t>RODRIGUEZ CAIRO VLADIMIR</t>
  </si>
  <si>
    <t>EXPERTO (A) LEGAL FINANCIERO</t>
  </si>
  <si>
    <t>RODRIGUEZ BERNAL BEATRIZ AURORA</t>
  </si>
  <si>
    <t>Licenciado en Educacion</t>
  </si>
  <si>
    <t>RODRIGUEZ ASMAT CECILIA ISABEL</t>
  </si>
  <si>
    <t>COORDINADOR DE CAPACITACION Y CERTIFICACION</t>
  </si>
  <si>
    <t>RODAS VERA ADRIAN MARTIN</t>
  </si>
  <si>
    <t>ESPECIALISTA EN POLITICA DE GASTO PUBLICO</t>
  </si>
  <si>
    <t>ROCCA MENDOZA ROCIO TERESA</t>
  </si>
  <si>
    <t>ROBLES QUISPE DE LOPEZ NILDA JANET</t>
  </si>
  <si>
    <t>ROBLES PRETEL WALTER</t>
  </si>
  <si>
    <t>ROBLES OSTOS KARINA LIZETH</t>
  </si>
  <si>
    <t>COORDINADOR(A) DE DESARROLLO DE APLICACIONES INFORMATICAS</t>
  </si>
  <si>
    <t>ROBLES MORENO CARMEN DEL PILAR</t>
  </si>
  <si>
    <t>ABOGADO SENIOR EN TRIBUTOS INTERNOS</t>
  </si>
  <si>
    <t>ROBLES LLANES PERCY LUIS</t>
  </si>
  <si>
    <t>CONDUCTOR POOL</t>
  </si>
  <si>
    <t>ROBLES GODENZI DELIA MARIA</t>
  </si>
  <si>
    <t>ESPECIALISTA LEGAL EN GESTION DE PERSONAL ACTIVO</t>
  </si>
  <si>
    <t>Computacion</t>
  </si>
  <si>
    <t>ROBLES CRUZ AGUSTIN PELACIO</t>
  </si>
  <si>
    <t>COORDINADOR GENERAL DE SISTEMAS TRANSVERSALES</t>
  </si>
  <si>
    <t>ROBALINO JACOME JONHATAN JOSE</t>
  </si>
  <si>
    <t>ESPECIALISTA EN ECONOMIA</t>
  </si>
  <si>
    <t>RIVEYRO GRANDEZ ANA</t>
  </si>
  <si>
    <t>RIVERO DIONICIO DALIAS FRANCO</t>
  </si>
  <si>
    <t>GESTOR DE CENTRO - CONECTAMEF HUACHO</t>
  </si>
  <si>
    <t>RIVERA ZANCA KARINA MAGALLY</t>
  </si>
  <si>
    <t>ESPECIALISTA EN DISEÑO DE METAS DEL PLAN DE INCENTIVOS MUNICIPALES</t>
  </si>
  <si>
    <t>RIVERA VASQUEZ MARTIN FRANCISCO</t>
  </si>
  <si>
    <t>ESPECIALISTA EN DERECHO ADMINISTRATIVO Y CONTENCIOSO ADMINISTRATIVO - 2</t>
  </si>
  <si>
    <t>RIVERA VASQUEZ DE PACORA CAROL CONSUELO</t>
  </si>
  <si>
    <t>RIVERA VALENCIA ALEX</t>
  </si>
  <si>
    <t>RIVERA RODRIGUEZ EDINSON</t>
  </si>
  <si>
    <t>ESPECIALISTA EN INVERSIÓN PÚBLICA DE CONECTAMEF - UCAYALI</t>
  </si>
  <si>
    <t>Ciencias Economicas Empresariales</t>
  </si>
  <si>
    <t>RIVERA MELGAR MIGUEL</t>
  </si>
  <si>
    <t>DIRECTOR DE LA DIRECCION DE MERCADO DE SEGUROS Y PREVISIONAL PRIVADO</t>
  </si>
  <si>
    <t>RIVERA MARISCAL GONZALO ADOLFO</t>
  </si>
  <si>
    <t>ANALISTA EN ECONOMIA DE IMPACTO REGULATORIO</t>
  </si>
  <si>
    <t>RIVERA HUAMAN MARISELA DEL PILAR</t>
  </si>
  <si>
    <t>EXPERTO(A) EN CONSUMO Y DE TRIBUTACION SOBRE EL COMERCIO EXTERIOR</t>
  </si>
  <si>
    <t>RIVAS OCHOA JOANNA LISETH</t>
  </si>
  <si>
    <t>ESPECIALISTA EN OPERACIONES DE ENDEUDAMIENTO</t>
  </si>
  <si>
    <t>RIVAS GUZMAN NORMA EMPERATRIZ</t>
  </si>
  <si>
    <t>SECRETARIA II</t>
  </si>
  <si>
    <t>RIVAS GALARZA JANET</t>
  </si>
  <si>
    <t>ESPECIALISTA FINANCIERO EN PROMOCION DE INVERSION PRIVADA</t>
  </si>
  <si>
    <t>RIVA MALDONADO JANETT ZITA</t>
  </si>
  <si>
    <t>RISCO SILVA LOIDA ESTHER</t>
  </si>
  <si>
    <t>ESPECIALISTA EN ENDEUDAMIENTO Y TESORO PUBLICO - CONECTAMEF TUMBES</t>
  </si>
  <si>
    <t>RIOS HUILCA CESAR EDUARDO</t>
  </si>
  <si>
    <t xml:space="preserve">Ingenieria Informatica </t>
  </si>
  <si>
    <t>RIOS CASTRO YSAURA MONICA</t>
  </si>
  <si>
    <t>ANALISTA PROGRAMADOR DE APLICACIONES INFORMATICAS 2</t>
  </si>
  <si>
    <t>Ciencias Sociales Especialidad: Sociologia</t>
  </si>
  <si>
    <t>RIOS CAHUANA MIGUEL EDUARDO</t>
  </si>
  <si>
    <t>ANALISTA EN ASISTENCIA TECNICA PRESUPUESTAL A GOBIERNOS SUBNACIONALES 2</t>
  </si>
  <si>
    <t>RIOS BENITES ERIKA BEATRIZ</t>
  </si>
  <si>
    <t>RIOFRIO ESPINOZA ROSARIO</t>
  </si>
  <si>
    <t>ESPECIALISTA LEGAL EN GESTION PUBLICA</t>
  </si>
  <si>
    <t>RIMACHI TUESTA BLANCA ISABEL</t>
  </si>
  <si>
    <t>RICSE MORALES DIEGO ALEJANDRO</t>
  </si>
  <si>
    <t>ESPECIALISTA EN SEGUIMIENTO AL DESEMPEÑO</t>
  </si>
  <si>
    <t>Contabilidad II</t>
  </si>
  <si>
    <t>Estudios Tecnicos</t>
  </si>
  <si>
    <t>RICRA CAMPOMANES BLAS HECTOR</t>
  </si>
  <si>
    <t>RICO YANCCE LEYDY LINDA</t>
  </si>
  <si>
    <t>ASESORA DE PROGRAMACION DE GESTION FISCAL DE LOS RECURSOS HUMANOS</t>
  </si>
  <si>
    <t>REYNA MARQUEZ MARILIN ISABEL</t>
  </si>
  <si>
    <t>IMPLANTADOR SIAF EN EL DEPARTAMENTO DE ANCASH</t>
  </si>
  <si>
    <t>REYES ROQUE MARIA ELIZABETH</t>
  </si>
  <si>
    <t>DIRECTORA DE LA DIRECCIÓN DE NORMATIVIDAD</t>
  </si>
  <si>
    <t>REYES ROBLES KELLY PATRICIA</t>
  </si>
  <si>
    <t>ANALISTA EN PRESUPUESTO Y CONTROL DE GESTION DE RECURSOS HUMANOS</t>
  </si>
  <si>
    <t>REYES RAZURI JUAN CARLOS</t>
  </si>
  <si>
    <t>ANALISTA DE ESTUDIO TECNICO EN ADQUISICIONES 3</t>
  </si>
  <si>
    <t>REYES NUÑEZ JULIO CESAR</t>
  </si>
  <si>
    <t>CAPACITADOR III</t>
  </si>
  <si>
    <t>REYES LEON KARINA</t>
  </si>
  <si>
    <t>REYES BUSTOS DE ESPINOZA ROCIO LUZ</t>
  </si>
  <si>
    <t>Secretariado Contable</t>
  </si>
  <si>
    <t>REYES BOLARTE MARIA URSULA</t>
  </si>
  <si>
    <t>Comunicacion Social</t>
  </si>
  <si>
    <t>REVILLA VILCAMANGO EDUARDO</t>
  </si>
  <si>
    <t>ESPECIALISTA SENIOR EN COMUNICACION INSTITUCIONAL PARA CONECTAMEF</t>
  </si>
  <si>
    <t>REVILLA MAYORGA HUMBERTO SALOMON</t>
  </si>
  <si>
    <t>Estadistica</t>
  </si>
  <si>
    <t>RETUERTO PERALTA OSHIN TAQUESHI</t>
  </si>
  <si>
    <t>ANALISTA EN PROGRAMACION MULTIANUAL DE INVERSIONES</t>
  </si>
  <si>
    <t>Derecho y Ciencia Politica</t>
  </si>
  <si>
    <t>REQUENA SILVA ANDREA ISABEL</t>
  </si>
  <si>
    <t>ASISTENTE PARA LA ATENCION DE SOLICITUDES DE ACCESO A LA INFORMACION PUBLICA, QUEJAS Y RECLAMOS</t>
  </si>
  <si>
    <t>REQUE ACOSTA JOSE MIGUEL ANGEL</t>
  </si>
  <si>
    <t>ESPECIALISTA ADMINISTRATIVO IV EN PROCESOS DE CONSOLIDACION CONTABLE</t>
  </si>
  <si>
    <t>Escuela de Guardias</t>
  </si>
  <si>
    <t>RENTERA ESPINOZA TOMAS MARCELINO</t>
  </si>
  <si>
    <t>SUPERVISOR (A) DE SEGURIDAD</t>
  </si>
  <si>
    <t>RENGIFO ISUIZA JUAN LOSBER</t>
  </si>
  <si>
    <t>ANALISTA EN GESTION PRESUPUESTAL DE LOS GOBIERNOS SUBNACIONALES 3</t>
  </si>
  <si>
    <t>RENGIFO GARCIA JORGE LUIS</t>
  </si>
  <si>
    <t>IMPLANTADOR DE CONECTAMEF LORETO</t>
  </si>
  <si>
    <t>REGALADO CASTILLO JUAN FERNANDO</t>
  </si>
  <si>
    <t>REFULIO YACSAVILCA MARISOL</t>
  </si>
  <si>
    <t>RAMSDEN RAMOS LISSETH PILAR</t>
  </si>
  <si>
    <t>DIRECTORA DE LA DIRECCION DE PRESUPUESTO TEMATICO</t>
  </si>
  <si>
    <t>Licenciado en Administracion y Gerencia</t>
  </si>
  <si>
    <t>RAMOS VASQUEZ CARLOS ALBERTO</t>
  </si>
  <si>
    <t>EJECUTIVO DE PROGRAMACION Y SEGUIMIENTO PRESUPUESTAL DEL GASTO EN PERSONA</t>
  </si>
  <si>
    <t>LICENCIADO EN PSICOLOGIA</t>
  </si>
  <si>
    <t>RAMOS SIMON MARTHA TULA</t>
  </si>
  <si>
    <t>ESPECIALISTA EN CAPACITACION Y CERTIFICACION 2</t>
  </si>
  <si>
    <t>RAMOS RODRIGUEZ SIMEON</t>
  </si>
  <si>
    <t>ESPECIALISTA EN CONTABILIDAD GUBERNAMENTAL – CONECTAMEF AYACUCHO</t>
  </si>
  <si>
    <t>RAMOS POCCO FELIX EDUARDO</t>
  </si>
  <si>
    <t>ANALISTA DE IMPLANTACION DE SISTEMAS 2 - ICA</t>
  </si>
  <si>
    <t>RAMOS PARADA DORIS</t>
  </si>
  <si>
    <t>DIRECTORA DE LA OFICINA DE LA OFICINA DE COMUNICACIONES</t>
  </si>
  <si>
    <t>RAMOS OLAVARRIA LUIS ALBERTO</t>
  </si>
  <si>
    <t>ESPECIALISTA EN PLANEAMIENTO DEL CONTROL GUBERNAMENTAL Y SEGUIMIENTO DE MEDIDAS CORRECTIVAS</t>
  </si>
  <si>
    <t>RAMON PACHECO JEFFREY ANDREW</t>
  </si>
  <si>
    <t>RAMIREZ VENTURA WILDER FERNANDO</t>
  </si>
  <si>
    <t>DIRECTOR DE LA DIRECCION DE PROYECCIONES MACROECONOMICAS</t>
  </si>
  <si>
    <t>RAMIREZ URBANO ROSA MARIA</t>
  </si>
  <si>
    <t>RAMIREZ SALCEDO ZAYDA SELENE</t>
  </si>
  <si>
    <t>RAMIREZ RIVERA ADHEMIR GASTON</t>
  </si>
  <si>
    <t>EJECUTIVO EN INVERSIONES PARA LA PREVENCION Y ATENCION DE EMERGENCIAS POR DESASTRES</t>
  </si>
  <si>
    <t>RAMIREZ PALMA VANESSA NEITH</t>
  </si>
  <si>
    <t>ESPECIALISTA DE REGULACIÓN DE LAS ADQUISICIONES 2</t>
  </si>
  <si>
    <t>RAMIREZ GUERRERO JOSE WILFREDO</t>
  </si>
  <si>
    <t>RAMIREZ FARIAS TANIA LUCIA</t>
  </si>
  <si>
    <t>ESPECIALISTA EN DISEÑO Y EVALUACION DE INCENTIVOS PRESUPUESTARIOS 1</t>
  </si>
  <si>
    <t>RAMIREZ CHAVARRIA SANDY PRYSCILA</t>
  </si>
  <si>
    <t>ASISTENTE DE BIENES INMUEBLES</t>
  </si>
  <si>
    <t>RAMIREZ  URBINA NELSON PRISCILO</t>
  </si>
  <si>
    <t>ESPECIALISTA EN CONTABILIDAD GUBERNAMENTAL - CONECTAMEF LA LIBERTAD - SEDE TRUJILLO</t>
  </si>
  <si>
    <t>Ingenieria en Computacion e Informatica</t>
  </si>
  <si>
    <t>RAICO PURIZACA RONALD OMAR</t>
  </si>
  <si>
    <t>ESPECIALISTA PROGRAMADOR DE APLICACIONES INFORMATICAS - 1</t>
  </si>
  <si>
    <t>QUISPE ZAVALA IRENE VICTORIA</t>
  </si>
  <si>
    <t>ANALISTA DE PROGRAMACION Y SEGUIMIENTO PRESUPUESTAL DE ASOCIACIONES PUBLICO PRIVADAS Y OBRAS POR IMPUESTOS 2</t>
  </si>
  <si>
    <t>QUISPE VASQUEZ ELVIA MARLENI</t>
  </si>
  <si>
    <t>ANALISTA REGIONAL DEL SISTEMA INFORMATICO DE GESTION ADMINISTRATIVA - REGION LA LIBERTAD</t>
  </si>
  <si>
    <t>Programacion de Computadoras</t>
  </si>
  <si>
    <t>QUISPE RUPA VERONICA MILAGROS</t>
  </si>
  <si>
    <t>QUISPE PAMPAS JAVIER ALFONSO</t>
  </si>
  <si>
    <t>ESPECIALISTA EN OPERACIONES ESPECIFICAS Y MEMBRESIA</t>
  </si>
  <si>
    <t>QUISPE MENDOZA OTTO MARTIN</t>
  </si>
  <si>
    <t>QUISPE MARTINEZ ISAIAS SANTIAGO</t>
  </si>
  <si>
    <t>ANALISTA DE MODERNIZACION DE LA GESTION PUBLICA</t>
  </si>
  <si>
    <t>QUISPE LOVERA CLAUDIA LETICIA</t>
  </si>
  <si>
    <t>QUISPE HUAMANI NORMA DORIS</t>
  </si>
  <si>
    <t>ESPECIALISTA DE CATALOGACION Y REGISTRO NACIONAL DE PROVEEDORES 2</t>
  </si>
  <si>
    <t>QUISPE FERNANDEZ NATALI ROSSMARY</t>
  </si>
  <si>
    <t>QUISPE CUSI JHON HIPOLITO</t>
  </si>
  <si>
    <t>ANALISTA DE IMPLANTACION DE SISTEMAS 2 - JUNIN</t>
  </si>
  <si>
    <t>QUISPE CHINCHAY JUAN SEBASTIAN</t>
  </si>
  <si>
    <t>COORDINADOR DE DESARROLLO - SRTM</t>
  </si>
  <si>
    <t>QUISPE CHAMORRO TOMAS</t>
  </si>
  <si>
    <t>ESPECIALISTA EN INFORMACIÒN PRESUPUESTARIA 2</t>
  </si>
  <si>
    <t>Ingeniero De Computacion Y Sistemas</t>
  </si>
  <si>
    <t>QUISPE CCAHUAY TEODORO</t>
  </si>
  <si>
    <t>IMPLANTADOR SIAF EN EL DEPARTAMENTO DE AMAZONAS</t>
  </si>
  <si>
    <t>QUISPE CARBAJAL KATHERINE LIZETH ELUISA</t>
  </si>
  <si>
    <t>QUISPE BENDITA VILMA ROSA</t>
  </si>
  <si>
    <t>ANALISTA EN ESTADISTICA DE DEUDA Y TESORO PUBLICO</t>
  </si>
  <si>
    <t>QUISPE ARAUJO NILDA YESICA</t>
  </si>
  <si>
    <t>ESPECIALISTA EN INVERSION PUBLICA III - ESPECIALISTA SENIOR - CONECTAMEF TACNA</t>
  </si>
  <si>
    <t>QUISPE APAZA KATHERINE WENDY</t>
  </si>
  <si>
    <t>ASISTENTE DE GESTION DE SERVICIOS E INFORMACION</t>
  </si>
  <si>
    <t>QUISPE AMARU LISBETH DINA</t>
  </si>
  <si>
    <t>ESPECIALISTA EN PRESUPUESTO PUBLICO - CONECTAMEF CUSCO</t>
  </si>
  <si>
    <t>QUIROZ IDROGO GERARDO</t>
  </si>
  <si>
    <t>ESPECIALISTA EN TESORERIA Y ENDEUDAMIENTO PUBLICO - CONECTAMEF SAN MARTIN SEDE MOYOBAMBA</t>
  </si>
  <si>
    <t>QUIÑONES PAUCAR JULIET</t>
  </si>
  <si>
    <t>EJECUTIVA LEGAL EN CONTRATACIONES DE INVERSION PUBLICA</t>
  </si>
  <si>
    <t>QUINTEROS JULCAPOMA DAHYANE JESSY</t>
  </si>
  <si>
    <t>ANALISTA DE GASTO PUBLICO</t>
  </si>
  <si>
    <t>Ingeniero Sanitario</t>
  </si>
  <si>
    <t>QUINTANILLA MENDOZA GISSELLA MARÍA</t>
  </si>
  <si>
    <t>ESPECIALISTA DEL SECTOR AGUA, SANEAMIENTO Y DESARROLLO URBANO</t>
  </si>
  <si>
    <t>QUINTANA PAHUACHO MIGUEL ALEJANDRO</t>
  </si>
  <si>
    <t>QUINTANA MAYTA JUAN DAVID</t>
  </si>
  <si>
    <t>CONSULTOR SISTEMAS APOYO</t>
  </si>
  <si>
    <t>QUINTANA GILES ANGEL ALBERTO</t>
  </si>
  <si>
    <t>QUINTANA CAMAC MARLENE ROSARIO</t>
  </si>
  <si>
    <t>ESPECIALISTA EN CONTABILIDAD PUBLICA</t>
  </si>
  <si>
    <t>QUINTANA  LLONTOP JIMMY SEGUNDO</t>
  </si>
  <si>
    <t>OPERADOR DE CENTRO DE COMPUTO II</t>
  </si>
  <si>
    <t>QUIJANO BRAVO VALERY MARIA</t>
  </si>
  <si>
    <t>ASISTENTE DE CIBERSEGURIDAD - 2</t>
  </si>
  <si>
    <t>QUEZADA AMACIFEN MILTON CESAR</t>
  </si>
  <si>
    <t>ESPECIALISTA EN CULTURA Y CLIMA ORGANIZACIONAL</t>
  </si>
  <si>
    <t>PUYEN FUENTES JOSE MARTIN</t>
  </si>
  <si>
    <t>ANALISTA ECONOMICO EN PROGRAMACION</t>
  </si>
  <si>
    <t>PURUGUAY CORTES JOSE FERNANDO</t>
  </si>
  <si>
    <t>IMPLANTADOR MEF - CONECTAMEF PIURA</t>
  </si>
  <si>
    <t>PUMALLIHUA GARCIA HEVER</t>
  </si>
  <si>
    <t>PUENTE MANSILLA CECILIA LORENA</t>
  </si>
  <si>
    <t>ESPECIALISTA EN GESTION DEL FIDT 2</t>
  </si>
  <si>
    <t>PUEMAPE LOSTAUNAU MARIA MONICA LENINA</t>
  </si>
  <si>
    <t>ESPECIALISTA ADMINISTRATIVO I</t>
  </si>
  <si>
    <t>PUCUHUAYLA VEGA DAVID BRAYDY</t>
  </si>
  <si>
    <t>ANALISTA EN PLANIFICACION DE POLITICAS DE RECURSOS HUMANOS</t>
  </si>
  <si>
    <t>PROBELEON BAUTISTA LILIBETH LAURA</t>
  </si>
  <si>
    <t>PRIETO HORMAZA MARLON IVAN</t>
  </si>
  <si>
    <t xml:space="preserve">ESPECIALISTA EN NORMAS CONTABLES </t>
  </si>
  <si>
    <t>PRETEL JESUS ROCIO ALLISON</t>
  </si>
  <si>
    <t>ANALISTA EN METODOLOGÍAS Y ESTRATEGIAS DE LA INVERSIÓN PÚBLICA</t>
  </si>
  <si>
    <t>PRADO YPARRAGUIRRE ANDRE JOSEPH</t>
  </si>
  <si>
    <t>ASISTENTE EN IMPULSO PROCESAL</t>
  </si>
  <si>
    <t>PRADO VALENZUELA ELSIE IBETTS</t>
  </si>
  <si>
    <t>ASISTENTE DE GESTION DE SERVICIO - CONECTAMEF PASCO</t>
  </si>
  <si>
    <t>PRADO GARCIA BLASQUEZ JORGE ANDRE</t>
  </si>
  <si>
    <t>ESPECIALISTA LEGAL DE CARTERA INMOBILIARIA 2</t>
  </si>
  <si>
    <t>POZO MENDOZA PATRICIA CECILIA</t>
  </si>
  <si>
    <t>PORTUGAL RENDON ABEL FERNANDO</t>
  </si>
  <si>
    <t>DIRECTOR DE LA DIRECCION DE TECNICA Y DE REGISTRO DE INFORMACION</t>
  </si>
  <si>
    <t>PORTUGAL DAMIAN ANGELA MARIA</t>
  </si>
  <si>
    <t>PORTOCARRERO MORENO PEDRO MARIO</t>
  </si>
  <si>
    <t>ANALISTA DE RELACIONES CON INVERSIONISTAS</t>
  </si>
  <si>
    <t>PORTOCARRERO MENDEZ ROSANA MARIA</t>
  </si>
  <si>
    <t>ASESOR (A) LEGAL EN GESTION DE PERSONAL ACTIVO</t>
  </si>
  <si>
    <t>PORTILLO CALDERON CARLOS CESAR</t>
  </si>
  <si>
    <t>ESPECIALISTA EN POLITICAS PUBLICAS EN DESARROLLO DE COMPETITIVIDAD</t>
  </si>
  <si>
    <t>Ciencias de la Comunicacion</t>
  </si>
  <si>
    <t>PORRAS MENDOZA JOSE MIGUEL</t>
  </si>
  <si>
    <t>ESPECIALISTA EN COMUNICACION INTERNA</t>
  </si>
  <si>
    <t>PORRAS DIAZ SUSAN</t>
  </si>
  <si>
    <t>ESPECIALISTA EN REGISTRO DE LOS RECURSOS HUMANOS 2</t>
  </si>
  <si>
    <t>PORRAS DE LA CRUZ OSCAR RAUL</t>
  </si>
  <si>
    <t>X Ciclo Administracion de Negocios Internacionales</t>
  </si>
  <si>
    <t>PORRAS ALCAZAR CRISTIAM DANIEL</t>
  </si>
  <si>
    <t>TECNICO ADMINISTRATIVO II</t>
  </si>
  <si>
    <t>PONCE SONO STEFAHNIE SOFIA</t>
  </si>
  <si>
    <t>ASESOR (A) ECONOMICO EN PROGRAMACION</t>
  </si>
  <si>
    <t>PONCE ARANGURI ELVIN PAOLO</t>
  </si>
  <si>
    <t>ASISTENTE DE DATOS E INSTRUMENTOS DE SEGUIMIENTO PRESUPUESTAL 1</t>
  </si>
  <si>
    <t>POMIANO SEOPA JORGE</t>
  </si>
  <si>
    <t>ESPECIALISTA EN GESTION DE DESARROLLO Y CAPACITACION</t>
  </si>
  <si>
    <t>POMA CHINCHAY CYNTHIA PAMELA</t>
  </si>
  <si>
    <t>POLO RODRIGUEZ ANGEL MARIANO</t>
  </si>
  <si>
    <t>ESPECIALISTA EN DEUDA PUBLICA</t>
  </si>
  <si>
    <t>POLO GOMEZ ROLANDO MANUEL</t>
  </si>
  <si>
    <t>ESPECIALISTA EN SEGUIMIENTO Y MONITOREO DE LA GESTION DE INVERSIONES</t>
  </si>
  <si>
    <t>PIZARRO MATOS GUADALUPE</t>
  </si>
  <si>
    <t>DIRECTORA DE LA DIRECCION DE GESTION DE INVERSIONES FINANCIERAS Y MERCADOS DE CAPITALES</t>
  </si>
  <si>
    <t>PIZARRO CHOZO BENITO ABEL</t>
  </si>
  <si>
    <t>CONDUCTOR - POOL</t>
  </si>
  <si>
    <t>PISCONTE CAMPOS PIERINA PATRICIA</t>
  </si>
  <si>
    <t>ANALISTA EN TRIBUTOS INTERNOS 1</t>
  </si>
  <si>
    <t>Geografa</t>
  </si>
  <si>
    <t>PIPA ACEVEDO MARIA LUISA</t>
  </si>
  <si>
    <t>ESPECIALISTA DE CARTERA INMOBILIARIA 2</t>
  </si>
  <si>
    <t>PIO APARICIO ANIBAL</t>
  </si>
  <si>
    <t>IMPLANTADORES MEF - CONECTAMEF PASCO</t>
  </si>
  <si>
    <t>PIÑAN GOMEZ NESTOR AUGUSTO</t>
  </si>
  <si>
    <t>ESPECIALISTA EN CONTROL INTERNO INSTITUCIONAL</t>
  </si>
  <si>
    <t>PINCHI VASQUEZ DIOMEDES</t>
  </si>
  <si>
    <t>PINARES MENDOZA MANUEL</t>
  </si>
  <si>
    <t>ANALISTA PROGRAMADOR DE APLICACIONES INFORMATICAS 3</t>
  </si>
  <si>
    <t>PIELAGO COTRINA VICTOR ALBERTO</t>
  </si>
  <si>
    <t>PICON HILARIO FAUSTO</t>
  </si>
  <si>
    <t>PICHILINGUE PERNIA CESAR EDUARDO</t>
  </si>
  <si>
    <t>ANALISTA DE SOPORTE DE SISTEMAS DE INFORMACION II SRTM</t>
  </si>
  <si>
    <t>PICHIHUA SERNA ZOSIMO JUAN</t>
  </si>
  <si>
    <t>Ingenieria Forestal</t>
  </si>
  <si>
    <t>PICCO ACEVEDO PEDRO CARLOS</t>
  </si>
  <si>
    <t>ANALISTA EN PROGRAMAS PRESUPUESTALES 1</t>
  </si>
  <si>
    <t>PETIT PETZOLDT JOSE ALBERTO.</t>
  </si>
  <si>
    <t>PERLECHE RAFFO VICTOR ENRIQUE</t>
  </si>
  <si>
    <t>PEREZ VILLACORTA ROSARIO DEL PILAR</t>
  </si>
  <si>
    <t>COORDINADORA DE REGULACION DE LAS ADQUISICIONES</t>
  </si>
  <si>
    <t>PEREZ VASQUEZ MARIA ELIZABETH</t>
  </si>
  <si>
    <t>GESTOR DE CENTRO - CONECTAMEF MOYOBAMBA</t>
  </si>
  <si>
    <t>PEREZ SANTANA ELENA DEL CARMEN</t>
  </si>
  <si>
    <t>ESPECIALISTA EN INTEGRIDAD Y ANTICORRUPCION</t>
  </si>
  <si>
    <t>PEREZ ORTIZ JOAO SOCRATES</t>
  </si>
  <si>
    <t xml:space="preserve">ANALISTA EN TRIBUTACION </t>
  </si>
  <si>
    <t>PEREZ OLIVERA KITZZY MILUSKA</t>
  </si>
  <si>
    <t>ESPECIALISTA EN POLITICAS E INSTRUMENTOS ANTICORRUPCION</t>
  </si>
  <si>
    <t>Estadistica e Informatica</t>
  </si>
  <si>
    <t>PEREZ OCAÑA ABRAHAM ROMULO</t>
  </si>
  <si>
    <t>ESPECIALISTA ESTADISTICO</t>
  </si>
  <si>
    <t>PEREZ LOPEZ SERGIO ANDRES</t>
  </si>
  <si>
    <t>PEREZ GUTIERREZ FREDDY ALBERTO</t>
  </si>
  <si>
    <t>ANALISTA REGIONAL DEL SISTEMA INFORMATICO DE GESTION ADMINISTRATIVA - REGION PUNO</t>
  </si>
  <si>
    <t>PEREZ CONDOR WILDER ENRIQUE</t>
  </si>
  <si>
    <t>ANALISTA EN SECTORES PRIMARIOS</t>
  </si>
  <si>
    <t>PEREZ COAGUILA JULIO CESAR</t>
  </si>
  <si>
    <t>PEREYRA ISMODES GERALDINE KATHERINE</t>
  </si>
  <si>
    <t>OPERADOR/A DE ARCHIVO</t>
  </si>
  <si>
    <t>PEREYRA CANCHES TTONI ALEJANDRO</t>
  </si>
  <si>
    <t>PEREIRA VALER ALEXANDER</t>
  </si>
  <si>
    <t>ESPECIALISTA EN CALIDAD DE SOFTWARE DEL BANCO DE INVERSIONES</t>
  </si>
  <si>
    <t>PEREA GUERRA NINO PERCY</t>
  </si>
  <si>
    <t>ESPECIALISTA EN TESORERIA Y ENDEUDAMIENTO PUBLICO - CONECTAMEF LORETO SEDE IQUITOS</t>
  </si>
  <si>
    <t>PEREA CACHO LUIS ALBERTO</t>
  </si>
  <si>
    <t>ESPECIALISTA II EN TRIBUTOS INTERNOS</t>
  </si>
  <si>
    <t>PEREA ANGULO RAUL ARMANDO</t>
  </si>
  <si>
    <t>PERALTA PERALTA LUIS MIGUEL</t>
  </si>
  <si>
    <t>DIRECTOR DE LA DIRECCION DE ADMINISTRACION DE DEUDA, CONTABILIDAD Y ESTADISTICA</t>
  </si>
  <si>
    <t>PERALTA MIRANDA VICTOR GIANCARLO</t>
  </si>
  <si>
    <t>ESPECIALISTA LEGAL EN ASUNTOS DE ECONOMIA INTERNACIONAL 1</t>
  </si>
  <si>
    <t>PERALES VALERA MARIA ISABEL</t>
  </si>
  <si>
    <t>PERALES BAZALAR SONIA DEL PILAR</t>
  </si>
  <si>
    <t>TECNICO ADMINISTRATIVO I</t>
  </si>
  <si>
    <t>PEÑALOZA ROJAS JOSE CARLOS</t>
  </si>
  <si>
    <t>DIRECTOR DE LA DIRECCION DE NORMATIVIDAD</t>
  </si>
  <si>
    <t>PEÑALOZA GUTIERREZ SERGIO STEFANO</t>
  </si>
  <si>
    <t>OPERADOR DE ARCHIVO</t>
  </si>
  <si>
    <t>PEÑAFLOR AGUIRRE DANIEL ALONSO</t>
  </si>
  <si>
    <t>PEÑA VALLEJOS ANA LUCIA</t>
  </si>
  <si>
    <t>ANALISTA EN PRESUPUESTO TEMATICO 1</t>
  </si>
  <si>
    <t>PEÑA MONDRAGON MARCO ANTONIO</t>
  </si>
  <si>
    <t>Licenciada en Administracion y Gerencia</t>
  </si>
  <si>
    <t>PEÑA GODINEZ CARLA DENISSE</t>
  </si>
  <si>
    <t>ESPECIALISTA ADMINISTRATIVO EN PROCESOS DE CONTRATACION</t>
  </si>
  <si>
    <t>PEDROZA BEJARANO CARLOS ALBERTO</t>
  </si>
  <si>
    <t>ASISTENTE JUNIOR EN MATERIA TRIBUTARIA DE LA OFICINA DE ATENCION DE QUEJAS</t>
  </si>
  <si>
    <t>PECEROS GALVAN DELFINA</t>
  </si>
  <si>
    <t>PAZCE CORDOVA CARLOS ALFREDO</t>
  </si>
  <si>
    <t>ESPECIALISTA LEGAL EN ASUNTOS DE ECONOMIA INTERNACIONAL 2</t>
  </si>
  <si>
    <t>PAZ VILLANUEVA NELLY MILUSKA</t>
  </si>
  <si>
    <t>ASESOR (A) DE RECURSOS HUMANOS</t>
  </si>
  <si>
    <t>PAZ FERNANDEZ CESAR AUGUSTO</t>
  </si>
  <si>
    <t>ESPECIALISTA 2 SEGUIMIENTO LEGAL PARA LAS ACCIONES VINCULADAS A LA EMERGENCIA SANITARIA NACIONAL</t>
  </si>
  <si>
    <t>PAUCAR MANZANILLA RONALD</t>
  </si>
  <si>
    <t>ESPECIALISTA EN ANALISIS DE INVERSION Y ACTIVOS FINANCIEROS</t>
  </si>
  <si>
    <t>PAUCAR MANTILLA YONE ANDRES</t>
  </si>
  <si>
    <t>Ingeniero en Computacion e Informatica</t>
  </si>
  <si>
    <t>PAUCAR CUIPAL EMERSON DENNIS</t>
  </si>
  <si>
    <t>ANALISTA REGIONAL DEL SISTEMA INFORMATICO DE GESTION ADMINISTRATIVA - REGION SAN MARTIN</t>
  </si>
  <si>
    <t>PATIÑO PILPE JORGE ALBINO</t>
  </si>
  <si>
    <t>ANALISTA EN FINANZAS</t>
  </si>
  <si>
    <t>PATAZCA ULFE ARMANDO IVAN</t>
  </si>
  <si>
    <t>ANALISTA REGIONAL DEL SISTEMA INFORMATICO DE GESTION ADMINISTRATIVA - REGION LAMBAYEQUE</t>
  </si>
  <si>
    <t>PASQUEL SANTILLAN DINO ALEJANDRO</t>
  </si>
  <si>
    <t>PARODI SIFUENTES JOSE LUIS</t>
  </si>
  <si>
    <t>Licenciada en psicología</t>
  </si>
  <si>
    <t>PARKER CHÁVEZ MYRIAM JUANA</t>
  </si>
  <si>
    <t>DIRECTORA DE LA OFICINA DE RECURSOS HUMANOS</t>
  </si>
  <si>
    <t>Contabilidad y Finanzas</t>
  </si>
  <si>
    <t>PARIONA TARQUI LIDIA</t>
  </si>
  <si>
    <t>ANALISTA DE IMPLANTACION DE SISTEMAS 2 - AYACUCHO</t>
  </si>
  <si>
    <t>PARI CABANA PERCY VALENTIN</t>
  </si>
  <si>
    <t>ANALISTA DE SOPORTE TECNICO - 1</t>
  </si>
  <si>
    <t>PAREDES VEJARANO AVELINO DOMINGO</t>
  </si>
  <si>
    <t>RESIDENTE GL ANCASH 2</t>
  </si>
  <si>
    <t>PAREDES VARGAS RONAL SANTOS</t>
  </si>
  <si>
    <t>ASESOR II DE LA SECRETARIA GENERAL</t>
  </si>
  <si>
    <t>PAREDES SANCHEZ RAFAEL NESTOR</t>
  </si>
  <si>
    <t>ANALISTA PROGRAMADOR DE APLICACIONES II</t>
  </si>
  <si>
    <t>PAREDES MANRIQUE CARLA PATRICIA</t>
  </si>
  <si>
    <t>ASESOR (A) EN COMPETITIVIDAD EN EL AMBITO LABORAL</t>
  </si>
  <si>
    <t>PAREDES LUNA ROCIO DEL CARMEN</t>
  </si>
  <si>
    <t>ASESORA LEGAL EN PENSIONES</t>
  </si>
  <si>
    <t>PAREDES GOICOCHEA JESUS ALFONSO</t>
  </si>
  <si>
    <t>ESPECIALISTA EN TESORERIA Y ENDEUDAMIENTO PUBLICO - CONECTAMEF LA LIBERTAD - SEDE TRUJILLO</t>
  </si>
  <si>
    <t>PAREDES GALLEGOS MARIBEL</t>
  </si>
  <si>
    <t>ESPECIALISTA EN GESTION DE RECURSOS PUBLICOS - CONECTAMEF CUSCO</t>
  </si>
  <si>
    <t>Economia Y Finanzas</t>
  </si>
  <si>
    <t>PAREDES DIAZ CARLOS MIGUEL</t>
  </si>
  <si>
    <t>ANALISTA EN COMPETITIVIDAD</t>
  </si>
  <si>
    <t>PAREDES CASTRO ROSA PILAR</t>
  </si>
  <si>
    <t>ESPECIALISTA EN INVERSIONES DEL SECTOR SALUD</t>
  </si>
  <si>
    <t>Secretariado Ejecutivo Español</t>
  </si>
  <si>
    <t>PARDAVE JIMENEZ DINA MARIA</t>
  </si>
  <si>
    <t>SECRETARIA (O) IV</t>
  </si>
  <si>
    <t>PANTOJA OCAMPO YRENE DEL ROSARIO</t>
  </si>
  <si>
    <t>ESPECIALISTA FINANCIERO EN GESTION DE PENSIONES</t>
  </si>
  <si>
    <t>PANTIGOZO VILLAFUERTE LILIANA</t>
  </si>
  <si>
    <t>ANALISTA LEGAL FINANCIERO 3</t>
  </si>
  <si>
    <t>PANDO PILCO GIANNINA LIZETTE</t>
  </si>
  <si>
    <t>ESPECIALISTA LEGAL DE PROGRAMACION DE GESTION FISCAL DE LOS RECURSOS HUMANOS</t>
  </si>
  <si>
    <t>PANAIJO SALDANA JULIO JOSIMAR</t>
  </si>
  <si>
    <t>PALOMINO MAMANI ANDREA JANETH</t>
  </si>
  <si>
    <t>PALOMINO GUZMAN MARVIN</t>
  </si>
  <si>
    <t>Finanzas</t>
  </si>
  <si>
    <t>PALOMINO DELGADO MIGUEL JOSE</t>
  </si>
  <si>
    <t>ESPECIALISTA EN GESTION DE ACTIVOS FINANCIEROS</t>
  </si>
  <si>
    <t>PALOMINO CABEZAS WALTER ALFREDO</t>
  </si>
  <si>
    <t>ESPECIALISTA JURIDICO EN ASUNTOS DE HACIENDA</t>
  </si>
  <si>
    <t>PALMI PADILLA MANUEL FRANCISCO</t>
  </si>
  <si>
    <t>ANALISTA EN GESTION DE ACTIVOS FINANCIEROS</t>
  </si>
  <si>
    <t>Diseño Publicitario</t>
  </si>
  <si>
    <t>PALMA NATIVIDAD RICARDO</t>
  </si>
  <si>
    <t>PALMA AURAZO CARMEN LUZ MILAGROS</t>
  </si>
  <si>
    <t>Ingeniero de sistemas</t>
  </si>
  <si>
    <t>PALIZA ELORRIETA ELVIRA</t>
  </si>
  <si>
    <t>ESPECIALISTA EN INVERSION PUBLICA DE CONECTAMEF - LIMA-HUACHO</t>
  </si>
  <si>
    <t>PALACIOS MAYOR VICTOR HUGO</t>
  </si>
  <si>
    <t>COORDINADOR (A) DE PROGRAMACION EN CONTRATACIONES</t>
  </si>
  <si>
    <t>PALACIOS CURI MICHAEL EDGAR</t>
  </si>
  <si>
    <t>ANALISTA DE SISTEMAS I - SIGA</t>
  </si>
  <si>
    <t>PALACIOS CHUMPITAZ DANTE DAVID</t>
  </si>
  <si>
    <t>PAJUELO TRAVEZAÑO JOSE ALBERTO</t>
  </si>
  <si>
    <t>ASISTENTE EN COMPETITIVIDAD</t>
  </si>
  <si>
    <t>PAJUELO SUASNABAR MELISSA ELENA</t>
  </si>
  <si>
    <t>Ingeniera Agronoma</t>
  </si>
  <si>
    <t>PAJUELO ROMERO FIORELLA SAYURI</t>
  </si>
  <si>
    <t>ESPECIALISTA EN SEGUIMIENTO PRESUPUESTAL 1</t>
  </si>
  <si>
    <t>PAJARES MANRIQUE MILAGROS MARCELA</t>
  </si>
  <si>
    <t>ASISTENTE CAS</t>
  </si>
  <si>
    <t>PAJARES GAMARRA CARLA</t>
  </si>
  <si>
    <t>ASISTENTE DE METODOLOGIAS DE LA INVERSION PUBLICA</t>
  </si>
  <si>
    <t>Programacion Basic</t>
  </si>
  <si>
    <t>PAJA TITO JUAN TAUMATURGO</t>
  </si>
  <si>
    <t>TECNICO OFICINISTA</t>
  </si>
  <si>
    <t>PADILLA PISCONTE JORGE LUIS</t>
  </si>
  <si>
    <t>TECNICO EN GESTION DOCUMENTAL</t>
  </si>
  <si>
    <t>PACO LUNA DANTE ABEL</t>
  </si>
  <si>
    <t>COORDINADOR (A) PROCESAL ARBITRAL EN MATERIA LABORAL</t>
  </si>
  <si>
    <t>PACHERRES TAMARIZ ROLANDO JUNIOR</t>
  </si>
  <si>
    <t>OPERADOR (A) EN GESTION DOCUMENTAL</t>
  </si>
  <si>
    <t>PACHECO SANCHEZ JOSE</t>
  </si>
  <si>
    <t>PACHECO CRUCES DORIS ELIZABETH</t>
  </si>
  <si>
    <t>ANALISTA EN GESTION DOCUMENTAL - IMPLEMENTACION Y SEGUIMIENTO DEL MODELO DE GESTION DOCUMENTAL - 3</t>
  </si>
  <si>
    <t>PACHECO ANCHIRAICO CINDY MAGALY</t>
  </si>
  <si>
    <t>PACHAS FERNANDEZ PEDRO ALEXIS</t>
  </si>
  <si>
    <t>PACCINI BUSTOS JORGE GIOVANNI</t>
  </si>
  <si>
    <t>EXPERTO (A) LEGAL EN GESTION DE PENSIONES</t>
  </si>
  <si>
    <t>OYOLA LAZARO CYNTHIA PATRICIA</t>
  </si>
  <si>
    <t>OVIEDO VELASQUEZ PABLO RAUL</t>
  </si>
  <si>
    <t>COORDINADOR EN SISTEMA PRIVADO DE ADMINISTRACION DE FONDO DE PENSIONES</t>
  </si>
  <si>
    <t>OTOYA CHING SIXTO MIGUEL ALONSO</t>
  </si>
  <si>
    <t>ESPECIALISTA ECONOMICO FINANCIERO</t>
  </si>
  <si>
    <t>OTINIANO GUERRA URSULA ROXANA</t>
  </si>
  <si>
    <t>OSTOS BAUTISTA CARLOS MANUEL</t>
  </si>
  <si>
    <t>RESIDENTE APURIMAC ZONA 3</t>
  </si>
  <si>
    <t>OSORIO VILCHES HERNAN NEIL</t>
  </si>
  <si>
    <t>ANALISTA DE SISTEMAS III</t>
  </si>
  <si>
    <t>OSORIO HUANCA YOBANA JAQUELIN</t>
  </si>
  <si>
    <t>ESPECIALISTA EN REGULACION NORMATIVA 3</t>
  </si>
  <si>
    <t>LICENCIADA EN INVESTIGACION OPERATIVA</t>
  </si>
  <si>
    <t>OSORIO DOMINGUEZ JOANNA ELIZABETH</t>
  </si>
  <si>
    <t>ESPECIALISTA DE PLANEAMIENTO DEL ABASTECIMIENTO 3</t>
  </si>
  <si>
    <t>OSHIRO CHINEN MARIA MAGNOLIA</t>
  </si>
  <si>
    <t>COORDINADORA DE CATALOGACION Y REGISTRO NACIONAL DE PROVEEDORES</t>
  </si>
  <si>
    <t>ADMINISTRACION EN TURISMO Y HOTELERIA</t>
  </si>
  <si>
    <t>ORUE RICCI KARLA PIA</t>
  </si>
  <si>
    <t>ESPECIALISTA EN ESTRATEGIA COMUNICACIONAL DE LA INVERSIÓN PÚBLICA</t>
  </si>
  <si>
    <t>ORTIZ GONZALES SILVIA ANGELICA</t>
  </si>
  <si>
    <t>TECNICO ADMINISTRATIVO MESA DE PARTES</t>
  </si>
  <si>
    <t>ORTIZ DE ORUE QUISPE HEISSEN ALI</t>
  </si>
  <si>
    <t>ANALISTA EN DERECHO TRIBUTARIO</t>
  </si>
  <si>
    <t>ORTEGA SUAREZ DIANA LIZET</t>
  </si>
  <si>
    <t>ESPECIALISTA EN DERECHO TRIBUTARIO Y ADUANERO 1</t>
  </si>
  <si>
    <t>ORTEGA SALAZAR JUAN MANUEL</t>
  </si>
  <si>
    <t>ORTEGA MATUTE MARCO ANTONIO</t>
  </si>
  <si>
    <t>ASESOR  LEGAL EN GESTION DE PERSONAL ACTIVO</t>
  </si>
  <si>
    <t>ORTEGA CABREJOS JORGE YSMAEL</t>
  </si>
  <si>
    <t>ANALISTA REGIONAL DEL SISTEMA INFORMATICO DE GESTION ADMINISTRATIVA - REGION MADRE DE DIOS</t>
  </si>
  <si>
    <t>OROSCO MARTINEZ HANNEL LUCIA</t>
  </si>
  <si>
    <t>ANALISTA DEL FONDO INVIERTE PARA EL DESARROLLO TERRITORIAL - FIDT</t>
  </si>
  <si>
    <t>OROSCO ANDIA STEFANNY LEIDY</t>
  </si>
  <si>
    <t>ESPECIALISTA EN PRESUPUESTO PUBLICO DE CONECTAMEF PASCO</t>
  </si>
  <si>
    <t>ORMEÑO CASTILLO GABRIELA LUZ</t>
  </si>
  <si>
    <t>ANALISTA DEL SECTOR EXTERNO</t>
  </si>
  <si>
    <t>Tecnico en Computacion e Informatica</t>
  </si>
  <si>
    <t>ORMEÑO BERAMENDI MANUEL ENRIQUE</t>
  </si>
  <si>
    <t>TECNICO ADMINISTRATIVO I EN ALMACEN</t>
  </si>
  <si>
    <t>ORMEÑO ALVARADO GUSTAVO ADOLFO</t>
  </si>
  <si>
    <t>ESPECIALISTA EN HABILITACIÓN DE SISTEMAS INFORMÁTICOS PARA LA ADMINISTRACIÓN FINANCIERA</t>
  </si>
  <si>
    <t>ORIHUELA ROSADIO GERMAN ARISTIDES</t>
  </si>
  <si>
    <t>AUDITOR INFORMATICO</t>
  </si>
  <si>
    <t>ORIHUELA QUISPE  JUAN JOSE</t>
  </si>
  <si>
    <t>ESPECIALISTA EN SEGUIMIENTO DE INVERSION PUBLICA</t>
  </si>
  <si>
    <t>ORIHUELA ESCALANTE ALDO ADALBERTO</t>
  </si>
  <si>
    <t>ESPECIALISTA LEGAL DE GESTIÓN DE INMUEBLES 3</t>
  </si>
  <si>
    <t>ORIHUELA CAMAYO LUIS CESAR</t>
  </si>
  <si>
    <t>ORELLANA MEDINA LIZETH DEL CARMEN</t>
  </si>
  <si>
    <t>ESPECIALISTA DE REGULACIÓN DE LAS ADQUISICIONES 3</t>
  </si>
  <si>
    <t>ORELLANA FLORES MARTIN CARLOS</t>
  </si>
  <si>
    <t>ESPECIALISTA EN INVERSION DE DESARROLLO RURAL Y MEDIO AMBIENTE</t>
  </si>
  <si>
    <t>ORE QUISPE SARITA PATRICIA</t>
  </si>
  <si>
    <t>ESPECIALISTA PARA INCENTIVOS A LA GESTION</t>
  </si>
  <si>
    <t>ONOFRE LULO WILMER</t>
  </si>
  <si>
    <t>IMPLANTADOR DE CONECTAMEF</t>
  </si>
  <si>
    <t>OLVEA CALDERON EDWAR</t>
  </si>
  <si>
    <t>ESPECIALISTA EN GESTION DE RECURSOS PUBLICOS - CONECTAMEF PUNO</t>
  </si>
  <si>
    <t>OLORTEGUI VERGARA ORIOL</t>
  </si>
  <si>
    <t>CONSULTOR RESIDENTE SIAF-GL</t>
  </si>
  <si>
    <t>OLORTEGUI OLORTEGUI OLIVER</t>
  </si>
  <si>
    <t>ANALISTA REGIONAL DEL SISTEMA INFORMATICO DE GESTION ADMINISTRATIVA - REGION LORETO</t>
  </si>
  <si>
    <t>OLORTEGUI AGUIRRE HEYDEN</t>
  </si>
  <si>
    <t>ANALISTA REGIONAL DEL SISTEMA INFORMATICO DE GESTION ADMINISTRATIVA - REGION ICA</t>
  </si>
  <si>
    <t>OLIVOS GONZALES JANETH</t>
  </si>
  <si>
    <t>DIRECTORA DE LA DIRECCION DE BIENES MUEBLES</t>
  </si>
  <si>
    <t>OLIVERA FARGE PAMELA YOSIBEL</t>
  </si>
  <si>
    <t>ESPECIALISTA EN AUDITORIA GUBERNAMENTAL</t>
  </si>
  <si>
    <t>OLIVERA ASTO GERALDINE VANESSA</t>
  </si>
  <si>
    <t>ESPECIALISTA EN FINANZAS II</t>
  </si>
  <si>
    <t>OLIVARES RIQUEROS ALFREDO EDDER</t>
  </si>
  <si>
    <t>OLAYA CHIRA BRIZZETE CELESTE</t>
  </si>
  <si>
    <t>OLARTE CCENTE CRISTIAN</t>
  </si>
  <si>
    <t>IMPLANTADOR - CONECTAMEF HUANCAVELICA</t>
  </si>
  <si>
    <t>OLAGUIVEL FLORES FELIX ARTURO</t>
  </si>
  <si>
    <t>ESPECIALISTA EN CONTABILIDAD GUBERNAMENTAL- CONECTAMEF PUNO</t>
  </si>
  <si>
    <t>OLAECHEA VALDIVIA VANESSA</t>
  </si>
  <si>
    <t>OJEDA TICONA ALEXANDER MARTIN</t>
  </si>
  <si>
    <t>O'DIANA ROCCA MILAGROS DEL PILAR</t>
  </si>
  <si>
    <t>EJECUTIVA EN EVALUACIONES</t>
  </si>
  <si>
    <t>ODAR ZAGACETA JUAN CARLOS</t>
  </si>
  <si>
    <t>ASESOR II DEL DESPACHO MINISTERIAL</t>
  </si>
  <si>
    <t>ODA ALPACA MANUEL ALBERTO</t>
  </si>
  <si>
    <t>APOYO A LA COORDINACION</t>
  </si>
  <si>
    <t>Ingenierio Economista</t>
  </si>
  <si>
    <t>OCOLA AGUERO KENDY BRIGITTE</t>
  </si>
  <si>
    <t>ASISTENTE EN ESTADISTICA</t>
  </si>
  <si>
    <t>OBREGON PELAEZ JHON PAUL</t>
  </si>
  <si>
    <t>ASISTENTE EN SERVICIOS DE INFORMACIONES</t>
  </si>
  <si>
    <t>OBREGON OSORIO MANUEL AUGUSTO</t>
  </si>
  <si>
    <t>ESPECIALISTA EN DERECHO CIVIL 2</t>
  </si>
  <si>
    <t>OBREGON MORALES JUAN ANTONIO YIGAL</t>
  </si>
  <si>
    <t>ASISTENTE EN SEGUIMIENTO A LA INVERSIÓN PÚBLICA</t>
  </si>
  <si>
    <t>OBREGON JAIME JEMINA KESIA</t>
  </si>
  <si>
    <t>ESPECIALISTA EN NORMATIVIDAD</t>
  </si>
  <si>
    <t>OBANDO RODRIGUEZ MARGARITA</t>
  </si>
  <si>
    <t>OBANDO BARRERA VLADIMIR ALEXANDER</t>
  </si>
  <si>
    <t>ASISTENTE DE SOPORTE TÉCNICO - 2</t>
  </si>
  <si>
    <t>ÑAÑEZ ESPEJO LIDIA LEONOR</t>
  </si>
  <si>
    <t>ESPECIALISTA DEL SISTEMA INFORMATICO DE GESTION ADMINISTRATIVA 2</t>
  </si>
  <si>
    <t>ÑAÑA REYES LOURDES YULIANA</t>
  </si>
  <si>
    <t>ANALISTA REGIONAL DEL SISTEMA INFORMATICO DE GESTION ADMINISTRATIVA - REGION AYACUCHO</t>
  </si>
  <si>
    <t>ÑAHUI FLOREZ PAULINA</t>
  </si>
  <si>
    <t>IMPLANTADOR MEF - CONECTAMEF CUSCO</t>
  </si>
  <si>
    <t>NUÑEZ RAMIREZ JUAN EFREN</t>
  </si>
  <si>
    <t>ESPECIALISTA EN ENDEUDAMIENTO Y TESORO PUBLICO - CONECTAMEF MADRE DE DIOS SEDE PUERTO MALDONADO</t>
  </si>
  <si>
    <t>NUÑEZ PAREDES VLADIMIR IMAEL</t>
  </si>
  <si>
    <t>GESTOR DE CENTRO - CONECTAMEF ICA</t>
  </si>
  <si>
    <t>NUÑEZ PAREDES ANGELA KARINA</t>
  </si>
  <si>
    <t>ASISTENTE DE GESTION DE SERVICIO - CONECTAMEF HUACHO</t>
  </si>
  <si>
    <t>NUÑEZ MARIN NILDA ROXANA</t>
  </si>
  <si>
    <t>ESPECIALISTA EN TESORERIA</t>
  </si>
  <si>
    <t>NUÑEZ HUAMAN NORA OLINDA</t>
  </si>
  <si>
    <t>NUÑEZ GRADOS WILDER JORGE</t>
  </si>
  <si>
    <t>ASISTENTE PROCURADURIA PUBLICA 1</t>
  </si>
  <si>
    <t>NUÑEZ DEL ARCO MENDOZA OSCAR GUSTAVO</t>
  </si>
  <si>
    <t>DIRECTOR GENERAL DE LA DIRECCION GENERAL DE CONTABILIDAD PUBLICA</t>
  </si>
  <si>
    <t>NUÑEZ CHARRA JOSE GABRIEL</t>
  </si>
  <si>
    <t>ASISTENTE 3 PRESUPUESTAL TERRITORIAL PARA LAS ACCIONES VINCULADAS
A LA REACTIVACIÓN ECONÓMICA</t>
  </si>
  <si>
    <t>NOVOA RODRIGUEZ JHENER</t>
  </si>
  <si>
    <t>ANALISTA REGIONAL DEL SISTEMA INFORMATICO DE GESTION ADMINISTRATIVA - REGION LIMA METROPOLITANA Y CALLAO</t>
  </si>
  <si>
    <t>NOVELLA LESCANO CARMEN CECILIA</t>
  </si>
  <si>
    <t>OBSTETRIZ</t>
  </si>
  <si>
    <t>NIÑO DE GUZMAN ESAINE JESSICA CECILIA</t>
  </si>
  <si>
    <t>ESPECIALISTA EN ARTICULACION TEMATICA 3</t>
  </si>
  <si>
    <t>NINA GARCIA ALEX</t>
  </si>
  <si>
    <t>ESPECIALISTA ADMINISTRATIVO - PLANIFICACION</t>
  </si>
  <si>
    <t>Primer Piloto</t>
  </si>
  <si>
    <t>NIGHTINGALE VALDEZ CARLOS RANDOLPH</t>
  </si>
  <si>
    <t>NIETO FERNANDEZ GABY JESSICA</t>
  </si>
  <si>
    <t>ESPECIALISTA EN ACCESO A LA INFORMACION PUBLICA, QUEJAS Y RECLAMOS</t>
  </si>
  <si>
    <t>Ingenieria Electronica</t>
  </si>
  <si>
    <t>NEYRA LLANOS JOSE LUIS</t>
  </si>
  <si>
    <t>NAVARRO VELASQUEZ GUILLERMO</t>
  </si>
  <si>
    <t>RESIDENTE GL PUNO 1</t>
  </si>
  <si>
    <t>NAVARRO PALLIN JAHAIRA ANALI</t>
  </si>
  <si>
    <t>NAVARRO HIDALGO LESLIE FIORELLA</t>
  </si>
  <si>
    <t>NAVARRETE PACHECO CARLA VANESSA</t>
  </si>
  <si>
    <t>ASISTENTE EN ATENCION AL USUARIO</t>
  </si>
  <si>
    <t>Ingenieria de Computacion y Sistemas</t>
  </si>
  <si>
    <t>NAUPARI SANTOS LUIS AUGUSTO</t>
  </si>
  <si>
    <t>ANALISTA GESTOR DE PROCESOS DE POLITICA MACROECONOMICA</t>
  </si>
  <si>
    <t>NAUPARI MACHADO FERNANDO LOLI</t>
  </si>
  <si>
    <t>DIRECTOR DE LA DIRECCIÓN DE NORMATIVIDAD DE LA DIRECCIÓN GENERAL DE CONTABILIDAD PÚBLICA</t>
  </si>
  <si>
    <t>NARCISO AZAÑERO JORGE LUIS</t>
  </si>
  <si>
    <t>ESPECIALISTA EN RIESGOS FINANCIEROS</t>
  </si>
  <si>
    <t>NAPRAVNICK CELI ROY ANTHONY</t>
  </si>
  <si>
    <t>ESPECIALISTA DE GASTO PUBLICO</t>
  </si>
  <si>
    <t>NAKAMA BISSO MARIO JESUS</t>
  </si>
  <si>
    <t>NAJARRO CHUCHON RICARDO</t>
  </si>
  <si>
    <t>EXPERTO EN PROYECCIONES Y POLITICA ECONOMICA</t>
  </si>
  <si>
    <t>MURGA CASAS EINER FERNANDO</t>
  </si>
  <si>
    <t>GESTOR DE CENTRO - CONECTAMEF CAJAMARCA</t>
  </si>
  <si>
    <t>MUÑOZ VARA JULIO RAUL</t>
  </si>
  <si>
    <t>ESPECIALISTA EN DERECHO ADMINISTRATIVO Y CONTENCIOSO ADMINISTRATIVO - 3</t>
  </si>
  <si>
    <t>MUÑOZ SALDAÑA ALDO</t>
  </si>
  <si>
    <t>ESPECIALISTA LEGAL DE GESTIÓN DE INMUEBLES 2</t>
  </si>
  <si>
    <t>MUÑOZ ROMERO ROSARIO DE JESUS</t>
  </si>
  <si>
    <t>ASISTENTE EN PROCURADURIA PUBLICA</t>
  </si>
  <si>
    <t>MUÑOZ QUICHIZ JAVIER ANGEL</t>
  </si>
  <si>
    <t>IMPLANTADOR SIAF GL AYACUCHO</t>
  </si>
  <si>
    <t>MUÑOZ ORTEGA KATHERINE MARISOL</t>
  </si>
  <si>
    <t>MUÑOZ NAVARRO FERNANDO MIGUEL</t>
  </si>
  <si>
    <t>MUÑOZ MIRAVAL JUAN CARLOS</t>
  </si>
  <si>
    <t>ANALISTA TEMATICO II</t>
  </si>
  <si>
    <t>MUÑOZ ESCALANTE CESAR AUGUSTO</t>
  </si>
  <si>
    <t>CONSULTOR SOPORTE TECNICO</t>
  </si>
  <si>
    <t>MUÑANTE VILLAFUERTE EDGAR JESUS</t>
  </si>
  <si>
    <t>ESPECIALISTA DE ANALISIS DE SISTEMAS - 3</t>
  </si>
  <si>
    <t>MUNDINES MATUTE GLORIA MARIA</t>
  </si>
  <si>
    <t>ESPECIALISTA EN SEGUIMIENTO Y MONITOREO DE INVERSIONES Y PROYECTOS</t>
  </si>
  <si>
    <t>MUCHA MORALES FELIX ANTONIO</t>
  </si>
  <si>
    <t>ESPECIALISTA EN TICS</t>
  </si>
  <si>
    <t>MOYA ESPINOZA OMAR</t>
  </si>
  <si>
    <t>COORDINADOR EN PRESUPUESTO TEMATICO</t>
  </si>
  <si>
    <t>MOSCOSO VALER ROSEMARY</t>
  </si>
  <si>
    <t>MOSCOSO CARBAJAL MARIA JESUS</t>
  </si>
  <si>
    <t>MORON VASQUEZ CHRISTIAN ROGER</t>
  </si>
  <si>
    <t>ESPECIALISTA DE GESTION DE BIENES PATRIMONIALES 3</t>
  </si>
  <si>
    <t>MOROCCO SUPO NESTOR JAIME</t>
  </si>
  <si>
    <t>ESPECIALISTA FUNCIONAL DE DATOS 2</t>
  </si>
  <si>
    <t>MORI FRANCO DIEGO FERNANDO</t>
  </si>
  <si>
    <t>EJECUTIVO DE POLITICA DE INVERSION PRIVADA</t>
  </si>
  <si>
    <t>MORI COLOMA ERICKA ROCIO</t>
  </si>
  <si>
    <t>ESPECIALISTA DE GESTION DE ALMACEN Y DISTRIBUCION 3</t>
  </si>
  <si>
    <t>MORENO SAAVEDRA FRANK ISRAEL</t>
  </si>
  <si>
    <t>ANALISTA EN INVERSIONES DE ENERGIA Y TELECOMUNICACIONES</t>
  </si>
  <si>
    <t>MORENO ÑAUPARI WILLIAM STARSKY</t>
  </si>
  <si>
    <t>ANALISTA EN GESTION DE LA CALIDAD 2</t>
  </si>
  <si>
    <t>MORENO MIÑANO JOSELYN PALOMA</t>
  </si>
  <si>
    <t>ANALISTA EN SEGUIMIENTO DE GESTION PRESUPUESTAL 3</t>
  </si>
  <si>
    <t>MORENO BERRIOS LUIS FERNANDO</t>
  </si>
  <si>
    <t>PROCURADOR PUBLICO ADJUNTO ESPECIALIZADO EN MATERIA HACENDARIA</t>
  </si>
  <si>
    <t>CIENCIAS ACTUARIALES</t>
  </si>
  <si>
    <t>MOREIRA BASTOS JOANICE</t>
  </si>
  <si>
    <t>ESPECIALISTA EN REGIMENES PREVISIONALES PRIVADOS</t>
  </si>
  <si>
    <t>MORANTE MONTENEGRO JUAN JOSE</t>
  </si>
  <si>
    <t>ANALISTA EN POLÍTICA ECONÓMICA Y REGULATORIA DE SERVICIOS PÚBLICOS</t>
  </si>
  <si>
    <t>MORAN ZUÑIGA CRISTIAN</t>
  </si>
  <si>
    <t>Ciencias Contables y Financieras</t>
  </si>
  <si>
    <t>MORALES URBINA MARIBEL</t>
  </si>
  <si>
    <t>Licenciado en Economia y Negocios Internacionales</t>
  </si>
  <si>
    <t>MORALES TORRES CARLOS NOE</t>
  </si>
  <si>
    <t>ANALISTA DE MERCADOS FINANCIEROS 2</t>
  </si>
  <si>
    <t>MORALES TOCTO MAYNOR JACK</t>
  </si>
  <si>
    <t>CIENCIAS POLITICAS</t>
  </si>
  <si>
    <t>MORALES ROJAS STEFANY</t>
  </si>
  <si>
    <t>ANALISTA LEGAL DE INVERSIÓN PÚBLICA</t>
  </si>
  <si>
    <t>MORALES ROBLES EVELING AMPARO</t>
  </si>
  <si>
    <t>MORALES IBARRA OLGA GIOVANA</t>
  </si>
  <si>
    <t>ESPECIALISTA EN ADMINISTRACION DE CUENTAS - BONOS, LETRAS Y OTROS</t>
  </si>
  <si>
    <t>MORALES GONZALEZ HECTOR RICARDO</t>
  </si>
  <si>
    <t>COORDINADOR DE REGULACIÓN DE LAS ADQUISICIONES</t>
  </si>
  <si>
    <t>MORALES DIAZ JHOANA LILET</t>
  </si>
  <si>
    <t>ASISTENTE JUNIOR - TRIBUTOS INTERNOS</t>
  </si>
  <si>
    <t>MORALES DE LOS SANTOS CINTHY GIULIANNA</t>
  </si>
  <si>
    <t>ESPECIALISTA EN REGULACION TECNICA DE LAS ADQUISICIONES</t>
  </si>
  <si>
    <t>MORALES COLQUE JUAN ALBERTO</t>
  </si>
  <si>
    <t>ESPECIALISTA EN DERECHO PENAL</t>
  </si>
  <si>
    <t>MORALES CASTILLO SUSANA ELIZABETH</t>
  </si>
  <si>
    <t>INGENIERO DE COMPUTACION Y SISTEMAS</t>
  </si>
  <si>
    <t>MORALES ALVARADO GARLAND MANSEL</t>
  </si>
  <si>
    <t>ESPECIALISTA EN INVERSION PUBLICA III - ESPECIALISTA SENIOR - CONECTAMEF LIMA SEDE HUACHO</t>
  </si>
  <si>
    <t>MORALES ALBINO ANTONY PAUL</t>
  </si>
  <si>
    <t>Secretariado Comercial</t>
  </si>
  <si>
    <t>MONZON SANCHEZ GRETTA AMALIA</t>
  </si>
  <si>
    <t>MONTOYA HINOJOSA CARMEN YADIRA</t>
  </si>
  <si>
    <t>MONTESINOS CARRASCO JULIAN</t>
  </si>
  <si>
    <t>ESPECIALISTA EN TESORERIA Y ENDEUDAMIENTO PUBLICO - CONECTAMEF APURIMAC - SEDE ABANCAY</t>
  </si>
  <si>
    <t>MONTES ROSALES HERNANDO</t>
  </si>
  <si>
    <t>PROGRAMADOR DE APLICACIONES INFORMATICAS I</t>
  </si>
  <si>
    <t>MONTERO DE LA PIEDRA RICARDO</t>
  </si>
  <si>
    <t>ASESOR II DEL DESPACHO VICEMINISTERIAL DE HACIENDA</t>
  </si>
  <si>
    <t>MONTENEGRO LLANCO ALEXANDRA VANETTE</t>
  </si>
  <si>
    <t>MONTENEGRO ALIAGA JAIME</t>
  </si>
  <si>
    <t>ESPECIALISTA ECONOMICO PARA SEGUIMIENTO Y EVALUACION DE LA PROGRAMACION MULTIANUAL DE LA INVERSION PUBLICA</t>
  </si>
  <si>
    <t>MONTANO CONTRERAS WAGNER ISAAC</t>
  </si>
  <si>
    <t>ESPECIALISTA EN DERECHO LABORAL</t>
  </si>
  <si>
    <t>MONROY PASAPERA HUGO EDUARDO</t>
  </si>
  <si>
    <t>ANALISTA EN SEGUIMIENTO AL DESEMPEÑO</t>
  </si>
  <si>
    <t>MONCADA MURILLO JOSE ANTONIO</t>
  </si>
  <si>
    <t>ANALISTA DE SISTEMAS II</t>
  </si>
  <si>
    <t>MONCADA MOLINA FIORELLA MARIA</t>
  </si>
  <si>
    <t>ABOGADO IV EN TRIBUTOS INTERNOS - OFICNA TECNICA</t>
  </si>
  <si>
    <t>MOLLAPAZA ANCO ABRAHAM</t>
  </si>
  <si>
    <t>ESPECIALISTA EN PRESUPUESTO PUBLICO - CONECTAMEF MOQUEGUA</t>
  </si>
  <si>
    <t>Ciencias - Economia</t>
  </si>
  <si>
    <t>MOLINA YABAR ADRIAN OMAR</t>
  </si>
  <si>
    <t>MOGROVEJO DUICH PEDRO DANIEL</t>
  </si>
  <si>
    <t>ANALISTA DE GESTIÓN DE MERCADO DE CAPITALES EXTERNO</t>
  </si>
  <si>
    <t>MITMA HUAYTALLA LIONEL PEDRO</t>
  </si>
  <si>
    <t>ANALISTA DE PLANEAMIENTO DEL ABASTECIMIENTO 2</t>
  </si>
  <si>
    <t>MIRANDA SUEL JOSE ANTONIO</t>
  </si>
  <si>
    <t>MIRANDA POLAR CARLA FIORELA</t>
  </si>
  <si>
    <t>MIRANDA LUDEÑA MELISA</t>
  </si>
  <si>
    <t>ESPECIALISTA EN GESTION DE PERSONAL ACTIVO 2</t>
  </si>
  <si>
    <t>MIRANDA LEO JUAN PABLO</t>
  </si>
  <si>
    <t>Licenciado en Estadistica</t>
  </si>
  <si>
    <t>MIRANDA JIMENEZ DE LA CRUZ ZOILA PAOLA</t>
  </si>
  <si>
    <t>ANALISTA DE ASISTENCIA TECNICA A GOBIERNOS SUBNACIONALES</t>
  </si>
  <si>
    <t>MINDREAU ZELASCO ADRIANA MILAGROS</t>
  </si>
  <si>
    <t>DIRECTORA GENERAL DE LA DIRECCION GENERAL DE GESTION FISCAL DE LOS RECURSOS HUMANOS</t>
  </si>
  <si>
    <t>MIGUEL DE MEZA NILDA ALICIA</t>
  </si>
  <si>
    <t>Infanteria de Marina</t>
  </si>
  <si>
    <t>MEZONES SANCHEZ ROBERTO EMILIO</t>
  </si>
  <si>
    <t>ASISTENTE EN SEGURIDAD Y DEFENSA NACIONAL</t>
  </si>
  <si>
    <t>MEZA OLAZABAL ELIANA ROCIO</t>
  </si>
  <si>
    <t>IMPLANTADOR SIAF EN EL DEPARTAMENTO DE JUNIN</t>
  </si>
  <si>
    <t>MEZA CORCINO TITO LEONCIO</t>
  </si>
  <si>
    <t>ANALISTA DE INFORMACION PRESUPUESTARIA</t>
  </si>
  <si>
    <t>CIENCIAS CON MENCION EN INGENIERIA ECONOMICA</t>
  </si>
  <si>
    <t>MESIAS QUISPE GABRIEL</t>
  </si>
  <si>
    <t>ANALISTA DE INVERSIONES EN TRANSPORTES</t>
  </si>
  <si>
    <t>MERINO NARANJO CINTHYA MARILU GUADALUPE</t>
  </si>
  <si>
    <t>COORDINADOR (A) EN ARTICULACION TEMATICA</t>
  </si>
  <si>
    <t>MERINO CORAL EMILY JUDITH</t>
  </si>
  <si>
    <t>MERCADO RIVAS YANINA CATERIN</t>
  </si>
  <si>
    <t>MENDOZA URRUTIA DEIWIS YERAMI</t>
  </si>
  <si>
    <t>ANALISTA REGIONAL DEL SISTEMA INFORMATICO DE GESTION ADMINISTRATIVA - REGION AREQUIPA</t>
  </si>
  <si>
    <t>MENDOZA TORRES PAUL ALEXANDER</t>
  </si>
  <si>
    <t>ANALISTA EN DOCUMENTOS DE TESORERIA</t>
  </si>
  <si>
    <t>MENDOZA SOTO LUCY LEONOR</t>
  </si>
  <si>
    <t>ESPECIALISTA CONTABLE I</t>
  </si>
  <si>
    <t>MENDOZA ROQUE ANTHONY STEVE</t>
  </si>
  <si>
    <t>COORDINADOR TECNICO</t>
  </si>
  <si>
    <t>MENDOZA PURIZAGA FABIAN RAFAEL</t>
  </si>
  <si>
    <t>IMPLANTADOR MEF - CONECTAMEF TUMBES</t>
  </si>
  <si>
    <t>MENDOZA MELGAR CESAR ARTURO</t>
  </si>
  <si>
    <t>ESPECIALISTA LEGAL EN MATERIA TRIBUTARIA - OFICINA TECNICA</t>
  </si>
  <si>
    <t>MENDOZA LEON ROSA</t>
  </si>
  <si>
    <t>PROFESIONAL II - ANALISTA II</t>
  </si>
  <si>
    <t>MENDOZA LEON MANUEL ENRIQUE</t>
  </si>
  <si>
    <t>ASISTENTE DE NOTIFICACIONES 3</t>
  </si>
  <si>
    <t>MENDOZA CARRION RUBEN</t>
  </si>
  <si>
    <t>MENDOZA CABRERA LESLIE GISELL MARY</t>
  </si>
  <si>
    <t>MENDOZA BECERRA MARCO ANTONIO</t>
  </si>
  <si>
    <t>DIRECTOR DE LA DIRECCION DE ADQUISICIONES</t>
  </si>
  <si>
    <t>MENDOZA BARRERA FELIX MARTIN</t>
  </si>
  <si>
    <t>MENDOZA ABAL JHONNY CHARLES</t>
  </si>
  <si>
    <t>ESPECIALISTA EN CONTABILIDAD GUBERNAMENTAL - CONECTAMEF MOYOBAMBA</t>
  </si>
  <si>
    <t>MENDO GOÑI JUAN CARLOS</t>
  </si>
  <si>
    <t>ANALISTA EN PROGRAMACION FINANCIERA</t>
  </si>
  <si>
    <t>MENDIVIL MONTAÑEZ SINTHIA ANGELA</t>
  </si>
  <si>
    <t>MENDEZ MELLISHO DOMINGO ENRIQUE</t>
  </si>
  <si>
    <t>MENDEZ LENGUA CESAR LUIS</t>
  </si>
  <si>
    <t>DIRECTOR DE LA OFICINA DE GESTION DE RIESGOS OPERATIVOS</t>
  </si>
  <si>
    <t>MELGAREJO CASTILLO KARL ALEXANDER</t>
  </si>
  <si>
    <t>DIRECTOR DE LA DIRECCION TECNICA ESTADISTICA Y DE REGISTRO DE INFORMACION PARA LA GESTION DE RECURSOS PUBLICOS</t>
  </si>
  <si>
    <t>MELGAR VILCA HEYDI FIDELYA</t>
  </si>
  <si>
    <t>IMPLANTADOR MEF - CONECTAMEF MOQUEGUA</t>
  </si>
  <si>
    <t>MEJIA VILCHEZ EMILIO SAMUEL</t>
  </si>
  <si>
    <t>Licenciado en Trabajo Social</t>
  </si>
  <si>
    <t>MEJIA DELGADO CLARA DEL SOCORRO</t>
  </si>
  <si>
    <t>ANALISTA EN TRABAJO SOCIAL</t>
  </si>
  <si>
    <t>MEJIA BELTRAN KATHIA LIZZETH</t>
  </si>
  <si>
    <t>ANALISTA DE SEGUIMIENTO FIDT</t>
  </si>
  <si>
    <t>MEGO SILVA MARCO ANTONIO</t>
  </si>
  <si>
    <t>ANALISTA LEGAL FINANCIERO</t>
  </si>
  <si>
    <t>MEDINA VARGAS ALAN MANUEL</t>
  </si>
  <si>
    <t>ESPECIALISTA DE SISTEMA FINANCIERO</t>
  </si>
  <si>
    <t>MEDINA VALENZUELA ALEJANDRO</t>
  </si>
  <si>
    <t>ASISTENTE EN REVISIONES DEL GASTO PUBLICO 3</t>
  </si>
  <si>
    <t>Licenciado en Ciencia Politica</t>
  </si>
  <si>
    <t>MEDINA RAZURI PETER STEVEN</t>
  </si>
  <si>
    <t>ASESOR EN TEMAS DE GESTION DE PROYECTOS PARA EL EQUIPO ESPECIALIZADO DE MESAS EJECUTIVAS</t>
  </si>
  <si>
    <t>MEDINA RAMOS JULISSA MILAGROS</t>
  </si>
  <si>
    <t>MEDINA QUIÑE HEDY JANIREFF</t>
  </si>
  <si>
    <t>ESPECIALISTA DE LA UNIDAD TRANSITORIA DE PAGOS - UTP FAG-PAC</t>
  </si>
  <si>
    <t>Tecnico en Computacion</t>
  </si>
  <si>
    <t>MEDINA MENDOZA GUILLERMO ALEX</t>
  </si>
  <si>
    <t>MEDINA MAÑUICO HECTOR</t>
  </si>
  <si>
    <t>MEDINA JIMENEZ PERCY IVAN</t>
  </si>
  <si>
    <t>EXPERTO (A) EN BIENES INMUEBLES</t>
  </si>
  <si>
    <t>MEDINA GOICOCHEA PERCY DANILO</t>
  </si>
  <si>
    <t>ESPECIALISTA DE CONTROL DE CALIDAD 2</t>
  </si>
  <si>
    <t>Sociologia</t>
  </si>
  <si>
    <t>MEDINA CASTAÑEDA GABRIELA</t>
  </si>
  <si>
    <t>EJECUTIVO (A) EN PRESUPUESTO PUBLICO TERRITORIAL</t>
  </si>
  <si>
    <t>MEDINA BRAVO ELVA MARILU</t>
  </si>
  <si>
    <t>ESPECIALISTA LEGAL EN GESTION DE PENSIONES</t>
  </si>
  <si>
    <t>MAZA VILCHERRES ROSA AMELIA</t>
  </si>
  <si>
    <t>EJECUTIVO (A) EN INVERSIONES INSTITUCIONALES DE DEFENSA, INTERIOR, ECONOMIA Y OTROS AFINES</t>
  </si>
  <si>
    <t>MAZA TRUJILLO JACKELYN PAMELA</t>
  </si>
  <si>
    <t>MAYTA ORIHUELA JESUS ERNESTO</t>
  </si>
  <si>
    <t>MAYORGA ELIAS LENIN WILLIAM</t>
  </si>
  <si>
    <t>DIRECTOR DE LA DIRECCION DE POLITICA DE INVERSION PRIVADA</t>
  </si>
  <si>
    <t>MAYORCA ORIHUELA VICTOR HUGO</t>
  </si>
  <si>
    <t>ANALISTA DE TESORERIA - GOBIERNOS NACIONAL-REGIONAL</t>
  </si>
  <si>
    <t>MAYOR GAMERO JUAN GUILLERMO</t>
  </si>
  <si>
    <t xml:space="preserve">ESPECIALISTA EN ANALISIS DE LA INFORMACION FINANCIERA Y PRESUPUESTARIA PARA LA CUENTA GENERAL DE LA REPUBLICA </t>
  </si>
  <si>
    <t>MAYHUA QUISPE LEONCIO</t>
  </si>
  <si>
    <t>ESPECIALISTA EN CONTABILIDAD GUBERNAMENTAL - CONECTAMEF HUANCAVELICA</t>
  </si>
  <si>
    <t>MAURICIO FLORES LORD BENSON</t>
  </si>
  <si>
    <t>MATOS VEGA KATERINE ANDREA</t>
  </si>
  <si>
    <t>ESPECIALISTA EN SEGUIMIENTO PRESUPUESTAL - BIENES Y SERVICIOS</t>
  </si>
  <si>
    <t>MATOS CHURA ANA CECILIA</t>
  </si>
  <si>
    <t>MATOS BARRIONUEVO ANITA</t>
  </si>
  <si>
    <t>MATIAS ECHEVARRIA ISAAC LEONCIO</t>
  </si>
  <si>
    <t>MATEO TORRES ELIZABETH GABRIELA</t>
  </si>
  <si>
    <t>PROFESIONAL 2 EN TRIBUTOS MUNICIPALES</t>
  </si>
  <si>
    <t>MATALLANA VERGARA HUGO RICARDO</t>
  </si>
  <si>
    <t>DIRECTOR DE LA DIRECCION DE PROGRAMACION DE GESTION FISCAL DE LOS RECURSOS HUMANOS</t>
  </si>
  <si>
    <t>MASLUCAN PADILLA LEWIS EMERSON</t>
  </si>
  <si>
    <t>ESPECIALISTA EN CONTABILIDAD GUBERNAMENTAL - CONECTAMEF AMAZONAS Sede Chachapoyas</t>
  </si>
  <si>
    <t>MAS PECHE WILLIAM</t>
  </si>
  <si>
    <t>IMPLANTADOR MEF - CONECTAMEF LAMBAYEQUE</t>
  </si>
  <si>
    <t>MAS PECHE SONIA MARLITH</t>
  </si>
  <si>
    <t>IMPLANTADOR MEF - CONECTAMEF AMAZONAS SEDE CHACHAPOYAS</t>
  </si>
  <si>
    <t>MAS MENDOZA LIBORIA</t>
  </si>
  <si>
    <t>MAS MATOS JIMMY PAUL</t>
  </si>
  <si>
    <t>EXPERTO (A) EN GESTION DE INVERSIONES DEL SECTOR SANEAMIENTO</t>
  </si>
  <si>
    <t>MARTINEZ PANDURO GIANCARLO</t>
  </si>
  <si>
    <t>DIRECTOR DE LA OFICINA DE RECURSOS HUMANOS</t>
  </si>
  <si>
    <t>MARTINEZ MEJIA LUIS MIGUEL</t>
  </si>
  <si>
    <t>DIRECTOR DE LA DIRECCION DE ADMINISTRACION DE DEUDA,CONTABILIDAD Y ESTADISTICA</t>
  </si>
  <si>
    <t>MARTINEZ HUAMANI VICTOR MANUEL</t>
  </si>
  <si>
    <t>ESPECIALISTA DE RIESGOS CONTINGENTES</t>
  </si>
  <si>
    <t>MARTINEZ FERNANDEZ ERIKA PAOLA</t>
  </si>
  <si>
    <t>SECRETARIA - VOCALIA ADMINISTRATIVA</t>
  </si>
  <si>
    <t>MARTINEZ DEL AGUILA SHANE STARSKY MATHIAS</t>
  </si>
  <si>
    <t>ESPECIALISTA EN DERECHO INTERNACIONAL</t>
  </si>
  <si>
    <t>MARTINEZ CHANCA SMITH</t>
  </si>
  <si>
    <t>MARTINEZ CENTENO MERCEDES PILAR</t>
  </si>
  <si>
    <t>DEFENSOR DEL CONTRIBUYENTE Y USUARIO ADUANERO</t>
  </si>
  <si>
    <t>MARTINEZ BELTRAN KARLA YALILE</t>
  </si>
  <si>
    <t>MARTEL VERAMENDI JACKELYN ROSSMERY</t>
  </si>
  <si>
    <t>ESPECIALISTA EN INVERSIONES DEL SECTOR INSTITUCIONAL, TRABAJO Y DESARROLLO TERRITORIAL</t>
  </si>
  <si>
    <t>MARROQUIN UCULMANA DANIEL EDUARDO</t>
  </si>
  <si>
    <t>CONTADOR PUBLICO / ABOGADO</t>
  </si>
  <si>
    <t xml:space="preserve">ANALISTA EN TRIBUTOS INTERNOS 1
</t>
  </si>
  <si>
    <t>MARQUINA HUAMANCAJA ANAIS ERIKA</t>
  </si>
  <si>
    <t>MARQUEZ VERA MELISSA LESLY</t>
  </si>
  <si>
    <t>ANALISTA ECONOMICO EN OBRAS POR IMPUESTOS</t>
  </si>
  <si>
    <t>Ciencias de la Computacion</t>
  </si>
  <si>
    <t>MARQUEZ FERNANDEZ LUZ VICTORIA</t>
  </si>
  <si>
    <t>MARQUEZ CASTRO LUZMILA GRACIELA</t>
  </si>
  <si>
    <t>GESTOR DE CENTRO - CONECTAMEF LAMBAYEQUE</t>
  </si>
  <si>
    <t>MARQUEZ CANALES GABRIEL</t>
  </si>
  <si>
    <t>ASISTENTE EN SEGUIMIENTO,TÉCNICA Y REGISTRO DE INFORMACIÓN</t>
  </si>
  <si>
    <t>MARMANI SARMIENTO MONICA</t>
  </si>
  <si>
    <t>ANALISTA LEGAL DE CARTERA INMOBILIARIA 3</t>
  </si>
  <si>
    <t>MARIN PURIS LUIS ENRIQUE</t>
  </si>
  <si>
    <t>ASISTENTE DE SOPORTE DE SISTEMAS INFORMATICOS 3</t>
  </si>
  <si>
    <t>MARIN FIGUEROA NANCY VICTORIA</t>
  </si>
  <si>
    <t>ESPECIALISTA EN DERECHO TRIBUTARIO Y ADUANERO</t>
  </si>
  <si>
    <t>MARENGO SERRANO MELISSA DEL ROSARIO</t>
  </si>
  <si>
    <t>ESPECIALISTA EN POLITICAS PUBLICAS AMBIENTALES Y FINANCIAMIENTO CLIMATICO</t>
  </si>
  <si>
    <t>Ingeniero de Sistemas Computo y Telecomunicaciones</t>
  </si>
  <si>
    <t>MARCELO GUZMAN CESAR CARLOS</t>
  </si>
  <si>
    <t>MARCACUZCO QUINTO PATRICIA</t>
  </si>
  <si>
    <t>COORDINADOR (A) PROCESAL PREVISIONAL</t>
  </si>
  <si>
    <t>MARAPARA LEMOS MONICA RAQUEL</t>
  </si>
  <si>
    <t>MANTILLA MOSTACERO LILIANA</t>
  </si>
  <si>
    <t>MANTILLA DIAZ KEVIN ANTONIO</t>
  </si>
  <si>
    <t>ESPECIALISTA EN CONTABILIDAD GUBERNAMENTAL - CONECTAMEF ICA</t>
  </si>
  <si>
    <t>MANSILLA FLORES LESLY VANESSA</t>
  </si>
  <si>
    <t>ESPECIALISTAS EN PRESUPUESTO PUBLICO - CONECTAMEF ICA</t>
  </si>
  <si>
    <t>Humanidades Con Mencion en Historia</t>
  </si>
  <si>
    <t>MANRIQUE MOGROVEJO EDGARD ALBERTO</t>
  </si>
  <si>
    <t>MAMANI SALCEDO HERNAN AQUILES</t>
  </si>
  <si>
    <t>ESPECIALISTA EN CONTABILIDAD GUBERNAMENTAL CONECTAMEF TACNA</t>
  </si>
  <si>
    <t>MAMANI RUIZ ANGIE MEDALI</t>
  </si>
  <si>
    <t>ANALISTA EN ESTADISTICA DE LAS FINANZAS PUBLICAS</t>
  </si>
  <si>
    <t>MAMANI CUAYLA AYDE ORFELINA</t>
  </si>
  <si>
    <t>ESPECIALISTA EN INVERSION PUBLICA III - ESPECIALISTA SENIOR - CONECTAMEF MOQUEGUA</t>
  </si>
  <si>
    <t>MAMANI CARDENAS ALVARO HERNAN</t>
  </si>
  <si>
    <t>ANALISTA DEL SISTEMA FINANCIERO Y MERCADOS DE CAPITALES</t>
  </si>
  <si>
    <t>MALPARTIDA QUISPE JACKELINE SHIRLEY</t>
  </si>
  <si>
    <t>MALPARTIDA PAREDES JISSELLA</t>
  </si>
  <si>
    <t>ASISTENTE DE GESTION DE SERVICIO - CONECTAMEF UCAYALI</t>
  </si>
  <si>
    <t>MALDONADO SUCARI MARCOS</t>
  </si>
  <si>
    <t>GESTOR(A) DE CENTRO - CONECTAMEF PUNO</t>
  </si>
  <si>
    <t>MALDONADO SANDOVAL JOSUE MIGUEL</t>
  </si>
  <si>
    <t>Educacion</t>
  </si>
  <si>
    <t>MALDONADO PIMENTEL LOURDES ELENA</t>
  </si>
  <si>
    <t>MALCA MOZOMBITE ANABEL</t>
  </si>
  <si>
    <t>SECRETARIA (O)</t>
  </si>
  <si>
    <t>MALCA BECERRA TANIA NATALI</t>
  </si>
  <si>
    <t>MAIHUIRE DAMIANO PAOLA LUCIA</t>
  </si>
  <si>
    <t>MAGUIÑA CACHA CHRISTIAN FRANKLIN</t>
  </si>
  <si>
    <t>ANALISTA EN ESTADÍSTICA DE DEUDA</t>
  </si>
  <si>
    <t>MACHACUAY MARTINEZ CAROLINA ROXANA</t>
  </si>
  <si>
    <t>MACEDO TORO RAQUEL MARLENE</t>
  </si>
  <si>
    <t>ESPECIALISTA SENIOR EN COMUNICACION INSTITUCIONAL PARA DEFCON</t>
  </si>
  <si>
    <t>LUQUILLAS GÜERE NADEZHDA</t>
  </si>
  <si>
    <t>LUNA NOLE SARAY SAYURY</t>
  </si>
  <si>
    <t>OPERADORA EN ARCHIVO CENTRAL</t>
  </si>
  <si>
    <t>LUNA MENDOZA BORIS PEDRO</t>
  </si>
  <si>
    <t>ESPECIALISTA EN ENDEUDAMIENTO Y TESORO PUBLICO - CONECTAMEF AREQUIPA</t>
  </si>
  <si>
    <t>LUNA LOVATON LUIS</t>
  </si>
  <si>
    <t>ANALISTA DE IMPLANTACION DE SISTEMAS 2 - CUSCO</t>
  </si>
  <si>
    <t>LUNA FLORES ROLANDO JAIME</t>
  </si>
  <si>
    <t>COORDINADOR (A) EN SEGUIMIENTO AL DESEMPEÑO</t>
  </si>
  <si>
    <t>LUJANO SUAÑA YUNIOR</t>
  </si>
  <si>
    <t>LUJAN SIESQUEN JENNY ANTONIETA</t>
  </si>
  <si>
    <t>ANALISTA DE SISTEMAS PARA APLICACIONES WEB</t>
  </si>
  <si>
    <t>LUJAN LINARES MELISSA MARISOL</t>
  </si>
  <si>
    <t>ASISTENTE EN NOTIFICACIONES 3</t>
  </si>
  <si>
    <t>LUJAN CABRERA ROSALI ABALA</t>
  </si>
  <si>
    <t>EJECUTIVO (A) DE CALIDAD DE INVERSIONES PÚBLICAS</t>
  </si>
  <si>
    <t>LUJAN ALBURQUEQUE LUIS FELIPE</t>
  </si>
  <si>
    <t>LUCIANO DE LA CRUZ ARMINDA ROCIO</t>
  </si>
  <si>
    <t>OPERADOR/A DE DOCUMENTOS DEL ARCHIVO CENTRAL</t>
  </si>
  <si>
    <t>LUCANO LARA KARIM LILIANA</t>
  </si>
  <si>
    <t>LOZANO VILLANUEVA CARMEN MARLENE</t>
  </si>
  <si>
    <t>LOZANO RODAS ESTHER</t>
  </si>
  <si>
    <t>Inventigacion Operativa</t>
  </si>
  <si>
    <t>LOZANO ICUMINA MARILYN</t>
  </si>
  <si>
    <t>ESPECIALISTA EN GESTION DOCUMENTAL</t>
  </si>
  <si>
    <t>LOZADA ARROYO ANA PRICILDA</t>
  </si>
  <si>
    <t>LOZA QUISPE EDHINO FERNAN</t>
  </si>
  <si>
    <t>ASISTENTE DE GESTION DE SERVICIO - CONECTAMEF TACNA</t>
  </si>
  <si>
    <t>LOZA HUAMAN MARTHA</t>
  </si>
  <si>
    <t>ESPECIALISTA EN CONTROL PREVIO</t>
  </si>
  <si>
    <t>LOYAGA SALINAS PABLO JHON</t>
  </si>
  <si>
    <t>ESPECIALISTA EN PRESUPUESTO PUBLICO - CONECTAMEF ANCASH SEDE SANTA</t>
  </si>
  <si>
    <t>LOVERA JIMENEZ MARIA ESTHER</t>
  </si>
  <si>
    <t>LOPEZ SANCHEZ KAREN ELIZABETH</t>
  </si>
  <si>
    <t>LOPEZ ROJAS MILAGROS PATRICIA</t>
  </si>
  <si>
    <t>ANALISTA DE GESTION DE REQUERIMIENTOS - 3</t>
  </si>
  <si>
    <t>LOPEZ RAMIREZ JOSUE JESUS</t>
  </si>
  <si>
    <t>ESPECIALISTA EN PRESUPUESTO PUBLICO DE CONECTAMEF- LAMBAYEQUE</t>
  </si>
  <si>
    <t>Ingeniero Geologica</t>
  </si>
  <si>
    <t>LOPEZ PAZ JESUS MIGUEL</t>
  </si>
  <si>
    <t>IMPLANTADOR 1 DEL SISTEMA DE RECAUDACION TRIBUTARIA MUNICIPAL DEL MEF</t>
  </si>
  <si>
    <t>LOPEZ LEON MARIA LAURA</t>
  </si>
  <si>
    <t>ANALISTA EN ECONOMIA</t>
  </si>
  <si>
    <t>Ingeniero Ambiental</t>
  </si>
  <si>
    <t>LOPEZ JUAREZ ALEKSANDR</t>
  </si>
  <si>
    <t>ESPECIALISTA EN GESTION DEL RIESGO DE DESASTRES</t>
  </si>
  <si>
    <t>LOPEZ GAMERO LUCIA MARIELA</t>
  </si>
  <si>
    <t>LOPEZ CHANG LESLIE TIFFANY</t>
  </si>
  <si>
    <t>ANALISTA EN POLITICAS DE TRANSFERENCIAS FISCALES</t>
  </si>
  <si>
    <t>LOPEZ CARDENAS EDWARD PAVEL</t>
  </si>
  <si>
    <t>LOPEZ BARBARAN LUZMILA LIBIA</t>
  </si>
  <si>
    <t>LOPEZ ANGELINO YURI</t>
  </si>
  <si>
    <t xml:space="preserve">ESPECIALISTA EN SISTEMA FINANCIERO 2
</t>
  </si>
  <si>
    <t>LOJA DELGADO CARLOS MOISES TITO</t>
  </si>
  <si>
    <t>COORDINADOR EN PRESUPUESTO DEL GOBIERNO NACIONAL 3</t>
  </si>
  <si>
    <t>LOAYZA TAPIA MIRELIA KATHLIN</t>
  </si>
  <si>
    <t>ANALISTA DE PROGRAMACION PRESUPUESTAL DE INVERSIONES TEMATICO 2</t>
  </si>
  <si>
    <t>LOAYZA CONDORI YANET</t>
  </si>
  <si>
    <t>ANALISTA EN ADMINISTRACION DE PENSIONES</t>
  </si>
  <si>
    <t>Ingeniero en Informatica y de Sistemas</t>
  </si>
  <si>
    <t>LLERENA TORREBLANCA JEFFRY</t>
  </si>
  <si>
    <t>IMPLANTADOR DE CONECTAMEF APURIMAC SEDE ANDAHUAYLAS</t>
  </si>
  <si>
    <t>LLANOS SOTELO WILSON MARCO</t>
  </si>
  <si>
    <t>ESPECIALISTA DE INVERSIONES</t>
  </si>
  <si>
    <t>LLANOS OROZCO LUIS LEONARDO</t>
  </si>
  <si>
    <t>ASESOR LEGAL DE PROGRAMACION Y SEGUIMIENTO PRESUPUESTAL</t>
  </si>
  <si>
    <t>LLANOS HUERTA EDGARD ROBERTO</t>
  </si>
  <si>
    <t>ANALISTA DE PROGRAMACION DE GESTION FISCAL DE LOS RECURSOS HUMANOS</t>
  </si>
  <si>
    <t>LLAMOSAS ADRIANZEN RINA DEL PILAR</t>
  </si>
  <si>
    <t>LLACSA MOLINA DORA YOLANDA</t>
  </si>
  <si>
    <t>ANALISTA SENIOR DE SISTEMAS EN DESARROLLO DE CAPACIDADES</t>
  </si>
  <si>
    <t>LLACSA HUAYTA EDNER CLAUDIO</t>
  </si>
  <si>
    <t>ESPECIALISTA EN GESTOR DE PROCESOS</t>
  </si>
  <si>
    <t>LLACCTARIMAY SANCHEZ JULISSA</t>
  </si>
  <si>
    <t>ANALISTA DE INGRESOS FISCALES</t>
  </si>
  <si>
    <t>LIZONDE ALEJANDRO TRINIDAD MAURA</t>
  </si>
  <si>
    <t>ESPECIALISTA EN TELEFONIA</t>
  </si>
  <si>
    <t>LIZARBE MEDINA ROSA MARIA</t>
  </si>
  <si>
    <t>ESPECIALISTA EN PLANILLA DE RECURSOS HUMANOS</t>
  </si>
  <si>
    <t>LIZARBE GUEVARA VICTOR RICARDO FRANCO</t>
  </si>
  <si>
    <t>ANALISTA DE SOPORTE DE SISTEMAS INFORMATICOS III</t>
  </si>
  <si>
    <t>LIVIA UBALDO JOSE SANTOS</t>
  </si>
  <si>
    <t>ANALISTA REGIONAL DEL SISTEMA INFORMATICO DE GESTION ADMINISTRATIVA - REGION PASCO</t>
  </si>
  <si>
    <t>Archivo</t>
  </si>
  <si>
    <t>LIVAQUE CORONADO KETTY MERCEDES</t>
  </si>
  <si>
    <t>LINDO CLAUDET ELLIOT HANS</t>
  </si>
  <si>
    <t>ESPECIALISTA EN REDES Y COMUNICACIONES</t>
  </si>
  <si>
    <t>LINARES VIDAL INES LIDIA</t>
  </si>
  <si>
    <t>ASESORA EN TEMAS DE SEGURIDAD PUBLICA Y ORDEN INTERNO PARA EL EQUIPO ESPECIALIZADO DE MESAS EJECUTIVAS</t>
  </si>
  <si>
    <t>LINARES RUA NINO LUIS</t>
  </si>
  <si>
    <t>LINARES GARCIA IVET DEL ROCIO</t>
  </si>
  <si>
    <t>ASESORA DE PROGRAMACIÓN DE GESTIÓN FISCAL DE LOS RECURSOS HUMANOS</t>
  </si>
  <si>
    <t>LICETA PAEZ ZEALER RICARDO</t>
  </si>
  <si>
    <t>ESPECIALISTA ADMINISTRATIVO III EN CONTABILIDAD EMPRESARIAL</t>
  </si>
  <si>
    <t>LEVANO CAYCHO SERGIO OMAR</t>
  </si>
  <si>
    <t>ESPECIALISTA FINANCIERO EN ENDEUDAMIENTO Y TESORO PUBLICO</t>
  </si>
  <si>
    <t>LESCANO AQUISE CARLOS ALBERTO</t>
  </si>
  <si>
    <t>ESPECIALISTA II EN TRIBUTOS ADUANEROS</t>
  </si>
  <si>
    <t>LEON MANSILLA ALEX ARMANDO MARTIN</t>
  </si>
  <si>
    <t>LEON MANRIQUE VERONICA JEAN</t>
  </si>
  <si>
    <t>LEON MANCO HUGO ANDRES</t>
  </si>
  <si>
    <t>DIRECTOR DE LA DIRECCION DE GESTION DE PENSIONES</t>
  </si>
  <si>
    <t>LEON GARCIA KAREN ARLENE</t>
  </si>
  <si>
    <t>SOPORTE TECNICO I PARA LA MESA DE AYUDA</t>
  </si>
  <si>
    <t>LEON FRANCO AMANDA ISABEL</t>
  </si>
  <si>
    <t>ASISTENTE JUNIOR DE GESTION DE SISTEMAS</t>
  </si>
  <si>
    <t>LENKEY RAMOS CAROLINA GIZELLA</t>
  </si>
  <si>
    <t>EJECUTIVO EN ESTUDIOS DE INVERSION PUBLICA</t>
  </si>
  <si>
    <t>LEIVA CALDERON DANIEL MOISES</t>
  </si>
  <si>
    <t>DIRECTOR GENERAL DE LA DIRECCION GENERAL DE PROGRAMACION MULTIANUAL DE INVERSIONES</t>
  </si>
  <si>
    <t>LAZO BARTOLO CHARLTON</t>
  </si>
  <si>
    <t>ESPECIALISTA EN CONTABILIDAD GUBERNAMENTAL - CONECTAMEF HUACHO</t>
  </si>
  <si>
    <t>LAZARTE ROJAS LUCILA SILVIA ELENA</t>
  </si>
  <si>
    <t>CONSULTOR DE ANALISIS DEL MODULO DE CONTROL DEL PAGO DE PLANILLAS Y SNP</t>
  </si>
  <si>
    <t>LAYSECA SAEZ ALEXANDRA KATHERINE</t>
  </si>
  <si>
    <t>LAYSECA BARRIOS JOAO COLLINS</t>
  </si>
  <si>
    <t>LAVADO HERRERA CARILIN</t>
  </si>
  <si>
    <t>LAUS ALFARO ALAN MANUEL</t>
  </si>
  <si>
    <t>ANALISTA REGIONAL DEL SISTEMA INFORMATICO DE GESTION ADMINISTRATIVA - REGION HUANUCO</t>
  </si>
  <si>
    <t>Mecanico Automotriz</t>
  </si>
  <si>
    <t>LAURENTE SILVERIO LUIS ALBERTO</t>
  </si>
  <si>
    <t>LAURA SILVA ANTHONY DAVID</t>
  </si>
  <si>
    <t>LAU ESPINOZA JESSICA JEANETTE</t>
  </si>
  <si>
    <t>ASESORA FINANCIERO EN GESTION DE PERSONAL ACTIVO</t>
  </si>
  <si>
    <t>LARREA VILCA DARLING CAROLLYN</t>
  </si>
  <si>
    <t>LARRAGAN CHAMORRO ARQUIMEDES CLAUDIO</t>
  </si>
  <si>
    <t>ANALISTA EN GESTIÓN DE PERSONAL ACTIVO 1</t>
  </si>
  <si>
    <t>LARES BUSTILLOS DINA</t>
  </si>
  <si>
    <t>TECNICO ADMINISTRATIVO DE MESA DE PARTES</t>
  </si>
  <si>
    <t>LANDEO JURADO FERMIN</t>
  </si>
  <si>
    <t>ESPECIALISTA EN CONTABILIDAD GUBERNAMENTAL CONECTAMEF ICA</t>
  </si>
  <si>
    <t>LANDA ROJAS MANUEL JESUS</t>
  </si>
  <si>
    <t>ESPECIALISTA DE TESORERIA</t>
  </si>
  <si>
    <t>LANAO ROSAS JOHN FRANK</t>
  </si>
  <si>
    <t>ABOGADO I EN TRIBUTOS INTERNOS</t>
  </si>
  <si>
    <t>LAMA LIMA ALEXIS RAINIER</t>
  </si>
  <si>
    <t>EXPERTO LEGAL EN INVERSION PUBLICA</t>
  </si>
  <si>
    <t>LAHURA RAMOS EVELYN KATHERINE</t>
  </si>
  <si>
    <t>EJECUTIVO (A) EN GESTION Y SEGUIMIENTO DE LA PROGRAMACION MULTIANUAL DE INVERSIONES</t>
  </si>
  <si>
    <t>LACHIRA ESPINOZA EMILIO</t>
  </si>
  <si>
    <t>ESPECIALISTA EN MICROFORMAS DIGITALES</t>
  </si>
  <si>
    <t>LACCA VELASCO ELISSA CLOBERLINA</t>
  </si>
  <si>
    <t>DIRECTORA DE LA DIRECCIÓN DE ADQUISICIONES</t>
  </si>
  <si>
    <t>LA SERNA VIDAL GUSTAVO VERNE</t>
  </si>
  <si>
    <t>LA ROSA CARMONA ENMANUEL SANDRO</t>
  </si>
  <si>
    <t>ESPECIALISTA CIVIL Y PROCESAL CIVIL</t>
  </si>
  <si>
    <t>LA ROSA BASURCO JOSE ALFREDO</t>
  </si>
  <si>
    <t>DIRECTOR DE LA DIRECCION DE ASUNTOS DE ECONOMÌA INTERNACIONAL</t>
  </si>
  <si>
    <t>KUSAKA ESPINOZA JAEL ESTHER</t>
  </si>
  <si>
    <t>KOO ESCALANTE JOSE ANTONIO</t>
  </si>
  <si>
    <t>ANALISTA SENIOR DE GESTION DE MERCADO DE CAPITALES INTERNO</t>
  </si>
  <si>
    <t xml:space="preserve">Economia </t>
  </si>
  <si>
    <t>JURADO AMPUDIA SANDRA MARIA</t>
  </si>
  <si>
    <t>ANALISTA EN INVERSIONES Y SECTORES PRIMARIOS</t>
  </si>
  <si>
    <t>JULCA VERASTEGUI JAVIER DAMACIO</t>
  </si>
  <si>
    <t>ESPECIALISTA EN CONTABILIDAD PUBLICA - CONECTAMEF LAMBAYEQUE SEDE CHICLAYO</t>
  </si>
  <si>
    <t>JULCA SANCHEZ CHRISTIAN KENYO</t>
  </si>
  <si>
    <t>ESPECIALISTA EN ANALISIS DE DATOS PARA LA ADMINISTRACION FINANCIERA</t>
  </si>
  <si>
    <t>JULCA LLAPAPASCA ARIANE GLENDA</t>
  </si>
  <si>
    <t>ASISTENTE EN SEGUIMIENTO Y GESTIÓN DE INFORMACIÓN PARA EL FIDT</t>
  </si>
  <si>
    <t>JUAREZ PINEDO EBER LEONIDAS</t>
  </si>
  <si>
    <t>ANALISTA PROCESAL PREVISIONAL</t>
  </si>
  <si>
    <t>Licenciado en Sociologia</t>
  </si>
  <si>
    <t>JUAREZ CORNEJO JACKELYN JESSICA</t>
  </si>
  <si>
    <t>COORDINADOR (A) EN GENERACION DE CAPACIDADES DE LA INVERSION PUBLICA</t>
  </si>
  <si>
    <t>JUAREZ CANDIOTTI ANGELICA CANDELARIA</t>
  </si>
  <si>
    <t>JOO TULLUME LIMBANNIA LIUVENKA GERALDINE</t>
  </si>
  <si>
    <t>ASISTENTE EN ADUANAS Y TRIBUTACION</t>
  </si>
  <si>
    <t>JOAQUIN CASTILLO WILFREDO FERNANDO</t>
  </si>
  <si>
    <t>RESIDENTE SIAF - GN CAJAMARCA</t>
  </si>
  <si>
    <t>JIRALDO GAMARRA GUSTAVO JAVIER</t>
  </si>
  <si>
    <t>ESPECIALISTA EN GESTION DE RECURSOS PUBLICOS - CONECTAMEF ANCASH SEDE HUARAZ</t>
  </si>
  <si>
    <t>JINEZ CCALLO TOMAS</t>
  </si>
  <si>
    <t>RESIDENTE GL MOQUEGUA</t>
  </si>
  <si>
    <t>JIMENEZ GUERRERO MARIO EDUARDO</t>
  </si>
  <si>
    <t>DIRECTOR DE LA OFICINA DE ABASTECIMIENTO</t>
  </si>
  <si>
    <t>JIMENEZ DELGADO MIGUEL ANGEL</t>
  </si>
  <si>
    <t>GESTOR DE CENTRO - CONECTAMEF TUMBES</t>
  </si>
  <si>
    <t>JESUS VENTURA JAVIER ANTONIO</t>
  </si>
  <si>
    <t>ANALISTA EN DERECHO TRIBUTARIO - CONECTAMEF LA LIBERTAD</t>
  </si>
  <si>
    <t>JAYO GONZALES MELISSA RAQUEL</t>
  </si>
  <si>
    <t>JAVIER GONZALES ALEXANDER</t>
  </si>
  <si>
    <t>ASISTENTE DE ESTUDIOS FISCALES</t>
  </si>
  <si>
    <t>Antropologia</t>
  </si>
  <si>
    <t>JAURAPOMA LIZANA RAYDA</t>
  </si>
  <si>
    <t>ESPECIALISTA EN INVERSION PUBLICA - CONECTAMEF - HUANCAVELICA</t>
  </si>
  <si>
    <t>JARA FIGUEROA ELVIS RICARDO</t>
  </si>
  <si>
    <t>RESIDENTE SIAF - GN HUANUCO - 1</t>
  </si>
  <si>
    <t>JARA CRUZADO BRENDA MARIA</t>
  </si>
  <si>
    <t>JARA CONTRERAS ALEJANDRO LESTER</t>
  </si>
  <si>
    <t>TECNICO DE SOPORTE DE HARDWARE I</t>
  </si>
  <si>
    <t>JARA CASTRO MARIA DEL PILAR</t>
  </si>
  <si>
    <t>ABOGADO V - TRIBUTOS ADUANEROS</t>
  </si>
  <si>
    <t>JARA  GUTIERREZ LILIANA GERALDINE</t>
  </si>
  <si>
    <t>JAPAY ROBLES CARLOS ENRIQUE</t>
  </si>
  <si>
    <t>ANALISTA EN MERCADOS Y OPERACIONES</t>
  </si>
  <si>
    <t>JANJACHI TORIBIO CARLOS ALBERTO</t>
  </si>
  <si>
    <t>COORDINADOR/ESPECIALISTA III - SISTEMA DE INFORMACION</t>
  </si>
  <si>
    <t>Licenciado en Educacion / Archivistica y Gestion Documental</t>
  </si>
  <si>
    <t>Titulo Profesional / Bachiller</t>
  </si>
  <si>
    <t>JANAMPA HERRERA RENE DAVID</t>
  </si>
  <si>
    <t>ANALISTA EN PROCESOS ARCHIVISTICOS 3</t>
  </si>
  <si>
    <t>JAEN RAMIREZ BETSY ARACELY</t>
  </si>
  <si>
    <t>ESPECIALISTA LEGAL DE ENLACE</t>
  </si>
  <si>
    <t>JACOME COLLAS GUILLERMO ESTEBAN</t>
  </si>
  <si>
    <t>Economia y Negocios Internacionales</t>
  </si>
  <si>
    <t>JACHILLA VILLANUEVA FERNANDO ARNOLD</t>
  </si>
  <si>
    <t>ESPECIALISTA EN PROGRAMACIÓN Y SEGUIMIENTO PRESUPUESTAL DE GASTO EN PERSONAL 1</t>
  </si>
  <si>
    <t>IZQUIERDO MAS JULISA NORITH</t>
  </si>
  <si>
    <t>ANALISTA DE COMPROMISOS DE AJUSTE FISCAL</t>
  </si>
  <si>
    <t>ISMODES PALOMINO JORGE WILBERTH FLORENCIO</t>
  </si>
  <si>
    <t>ANALISTA EN ARQUITECTURA FUNCIONAL EN TECNICA Y REGISTRO 3</t>
  </si>
  <si>
    <t>ISIQUE PEREZ  MONICA JEANETTE</t>
  </si>
  <si>
    <t>IREIJO KANASHIRO CARLOS</t>
  </si>
  <si>
    <t>DIRECTOR DE LA DIRECCION DE RIESGOS FISCALES DE LA DIRECCION GENERAL DEL TESORO PUBLICO</t>
  </si>
  <si>
    <t>IQUIRA VARGAS LUIS ALBERTO</t>
  </si>
  <si>
    <t>ESPECIALISTA EN GESTION DE RECURSOS PUBLICOS</t>
  </si>
  <si>
    <t>Licenciado en Administracion / Derecho</t>
  </si>
  <si>
    <t>INOCENTE ARMIJO WILLIAM RICARDO</t>
  </si>
  <si>
    <t>ASISTENTE EN MESA DE AYUDA DE TECNICA Y REGISTRO DE INFORMACION</t>
  </si>
  <si>
    <t>INGA LOPEZ RIGOBERTO</t>
  </si>
  <si>
    <t>ESPECIALISTA I - ESPECIALISTA DE INVERSION PUBLICA - CONECTAMEF HUANCAVELICA</t>
  </si>
  <si>
    <t>INFANTE ACOSTA LADY DENISSE</t>
  </si>
  <si>
    <t>INFANTAS PAZ DE NOBOA JENNIFER ANGELICA</t>
  </si>
  <si>
    <t>ASESOR II - SECRETARIA EJECUTIVA DEL DESPACHO VICEMINISTERIAL DE HACIENDA</t>
  </si>
  <si>
    <t>titulo Profesional</t>
  </si>
  <si>
    <t>INCA GUEVARA ELVA LUCRECIA</t>
  </si>
  <si>
    <t>IDROGO REQUENA ROBERT OSWALDO</t>
  </si>
  <si>
    <t>IBARRA SANTA CRUZ EDUARDO CARLOS</t>
  </si>
  <si>
    <t>ASESOR II - DESPACHO MINISTERIAL</t>
  </si>
  <si>
    <t>HURTADO DAVILA ALFREDO ALEJANDRO</t>
  </si>
  <si>
    <t>ANALISTA DE SECTORES PRODUCTIVOS</t>
  </si>
  <si>
    <t>HURTADO CASTAÑEDA OSCAR EDUARDO</t>
  </si>
  <si>
    <t>HURTADO ARROYO ARTURO ROMULO</t>
  </si>
  <si>
    <t>EJECUTIVO (A) EN INVERSIONES DE TRANSPORTES</t>
  </si>
  <si>
    <t>HUILLCA LUCANA JUAN JONAS</t>
  </si>
  <si>
    <t>IMPLANTADOR - CONECTAMEF MADRE DE DIOS SEDE PUERTO MALDONADO</t>
  </si>
  <si>
    <t>HUILLCA ALEGRIA EDWIN</t>
  </si>
  <si>
    <t>ASISTENTE DE GESTION DE SERVICIO - CONECTAMEF CUSCO</t>
  </si>
  <si>
    <t>bachiller</t>
  </si>
  <si>
    <t>HUESA ANDRADE CLAUDIA LORENA</t>
  </si>
  <si>
    <t>HUERTAS OCHOA JUAN JOSE</t>
  </si>
  <si>
    <t>ESPECIALISTA CONTABLE EN ENDEUDAMIENTO Y TESORO PUBLICO</t>
  </si>
  <si>
    <t>HUERTAS MEJIA FREDDY RAFAEL</t>
  </si>
  <si>
    <t>ANALISTA DE IMPLANTACION DE SISTEMAS - 3</t>
  </si>
  <si>
    <t>HUAYTALLA NUÑEZ EDINSON MAX</t>
  </si>
  <si>
    <t>HUAYTA SOCANTAYPE GISELA ROCIO</t>
  </si>
  <si>
    <t>ASISTENTE EN INVERSIONES</t>
  </si>
  <si>
    <t>HUAYTA IDONES GIOVANNA AYME</t>
  </si>
  <si>
    <t>ESPECIALISTA PROGRAMADOR DE APLICACIONES INFORMATICAS - 2</t>
  </si>
  <si>
    <t>HUAYTA GUILLEN LUIS BELTRAN</t>
  </si>
  <si>
    <t>HUAYHUAPUMA ORDORES JUDITH MARIBEL</t>
  </si>
  <si>
    <t>ASESOR CONTABLE I</t>
  </si>
  <si>
    <t>HUAYAMARES TELLO JACKELINE</t>
  </si>
  <si>
    <t>HUATUCO ZUASNABAR LELY RAQUEL</t>
  </si>
  <si>
    <t>COORDINADOR GENERAL DEL AREA DE IMPLANTACION DE SISTEMAS</t>
  </si>
  <si>
    <t>HUATUCO TARAZONA ORCOFF YOHN</t>
  </si>
  <si>
    <t>ANALISTA EN ADMINISTRACION DE SISTEMAS - 2</t>
  </si>
  <si>
    <t>HUAROTO JANTO KATHERINNE</t>
  </si>
  <si>
    <t>ASISTENTE PREVISIONAL Y/O SEGUROS</t>
  </si>
  <si>
    <t>Ingeniero Geografica</t>
  </si>
  <si>
    <t>HUARHUA TANTARICO CAROLL SALLY</t>
  </si>
  <si>
    <t>HUARCAYA VILLEGAS JESUS ANGEL</t>
  </si>
  <si>
    <t>APOYO ADMINISTRATIVO PARA CONTROL Y DISTRIBUCION DE BIENES ASI COMO SUPERVISION DE MANEJO DE CAJAS CHICAS DE LOS CONECTAMEF A NIVEL NACIONAL</t>
  </si>
  <si>
    <t>HUARANGA QUISPE CRISTINA</t>
  </si>
  <si>
    <t>HUARACHI FLORES ERIKA CANDIDA</t>
  </si>
  <si>
    <t>HUANQQUI PUMA AYDEE</t>
  </si>
  <si>
    <t>HUANGAL LINGAN LISVENIA ELIZABETH</t>
  </si>
  <si>
    <t>HUANCHI GUTIERREZ OLIVIA ATANACIA</t>
  </si>
  <si>
    <t>ANALISTA EN SEGUIMIENTO Y EVALUACION DE PROYECTOS DE INVERSION PUBLICA</t>
  </si>
  <si>
    <t>HUANCHI GUTIERREZ MARITZA LUISA</t>
  </si>
  <si>
    <t>HUANCAS LOPEZ GILMER</t>
  </si>
  <si>
    <t>HUANCARE MEDINA MILTON ARTURO</t>
  </si>
  <si>
    <t>ASISTENTE PROGRAMADOR DE APLICACIONES WEB - 3</t>
  </si>
  <si>
    <t>HUANACO OSCCOHUILLCA NELLY ROSA</t>
  </si>
  <si>
    <t>Administracion y Negocios Internacionales / Archivistica y Gestion Documental</t>
  </si>
  <si>
    <t>Bachiller / Egresado</t>
  </si>
  <si>
    <t>HUAMANI ROJAS ESMERALDA ISABEL</t>
  </si>
  <si>
    <t>OPERADORA DE ARCHIVO DEL ORGANO DE CONTROL INSTITUCIONAL</t>
  </si>
  <si>
    <t>HUAMANI QUISPE NILVA</t>
  </si>
  <si>
    <t>COORDINADOR ADMINISTRATIVO CONECTAMEF HUANCAVELICA</t>
  </si>
  <si>
    <t>HUAMANI PARIONA KATTIA</t>
  </si>
  <si>
    <t>ESPECIALISTA EN PRESUPUESTO PUBLICO - CONECTAMEF AYACUCHO</t>
  </si>
  <si>
    <t>Medico Cirujano</t>
  </si>
  <si>
    <t>HUAMANI HUAMANI NELLY ZENAIDA</t>
  </si>
  <si>
    <t>DIRECTORA DE LA DIRECCION DE ARTICULACION DEL PRESUPUESTO TERRITORIAL</t>
  </si>
  <si>
    <t>HUAMANI CHARAGUA MARGOTH PAOLA</t>
  </si>
  <si>
    <t>ESPECIALISTA DE NORMATIVIDAD DE CONTABILIDAD PÚBLICA</t>
  </si>
  <si>
    <t>HUAMANI ALEJO JUAN CARLOS</t>
  </si>
  <si>
    <t>profesional técnico</t>
  </si>
  <si>
    <t>HUAMAN VALQUI OLGA DEL PILAR</t>
  </si>
  <si>
    <t>HUAMAN TINTA NANCY</t>
  </si>
  <si>
    <t>ESPECIALISTA EN PRESUPUESTO PUBLICO - CONECTAMEF MADRE DE DIOS SEDE PUERTO MALDONADO</t>
  </si>
  <si>
    <t>HUAMAN SANDOVAL MARITZA ESPERANZA</t>
  </si>
  <si>
    <t>ESPECIALISTA EN ENDEUDAMIENTO Y TESORO PUBLICO - CONECTAMEF ICA</t>
  </si>
  <si>
    <t>HUAMAN SALAZAR JOSE LUIS</t>
  </si>
  <si>
    <t>HUAMAN PRADO MAYRA ALEJANDRA</t>
  </si>
  <si>
    <t>ANALISTA EN PRESUPUESTO TERRITORIAL - EJECUCION 3</t>
  </si>
  <si>
    <t>HUAMAN PORTAL ROSALIN SOLEDAD</t>
  </si>
  <si>
    <t>HUAMAN PALOMINO SAIDA</t>
  </si>
  <si>
    <t>ANALISTA DE IMPLANTACION DE SISTEMAS - 1</t>
  </si>
  <si>
    <t>Gasfiteria</t>
  </si>
  <si>
    <t>HUAMAN LEIVA LUIS RAFAEL</t>
  </si>
  <si>
    <t>OPERADOR EN SERVICIOS GENERALES - GASFITERO</t>
  </si>
  <si>
    <t>HUAMAN HUANCAYA CARLOS MARTIN</t>
  </si>
  <si>
    <t>EJECUTIVO(A) EN FINANZAS SUBNACIONALES</t>
  </si>
  <si>
    <t>HUAMAN CHOQUE IRVIN GONZALO</t>
  </si>
  <si>
    <t>ESPECIALISTA EN TRIBUTOS ADUANEROS 1</t>
  </si>
  <si>
    <t>HUAMALIES VILLANUEVA PATRICIA PEGGI</t>
  </si>
  <si>
    <t>ESPECIALISTA ADMINISTRATIVO II DE ESTADISTICA I</t>
  </si>
  <si>
    <t>HUACO ROSAS MARIO ROLANDO</t>
  </si>
  <si>
    <t>ANALISTA DE GESTION DE BIENES PATRIMONIALES 3</t>
  </si>
  <si>
    <t>HUACHO CHOCCE ROSA CARMEN</t>
  </si>
  <si>
    <t>HUACHACA TALAVERANO DAVID FLORENCIO</t>
  </si>
  <si>
    <t>COORDINADOR (A) DE SERVICIOS GENERALES</t>
  </si>
  <si>
    <t>HUACANI SANCHEZ JUSTO ARTHUR</t>
  </si>
  <si>
    <t>HOYOS ROJAS JORGE ANTONIO</t>
  </si>
  <si>
    <t>HORNA ROCA PATRICIA DEL PILAR</t>
  </si>
  <si>
    <t>HIREÑA HUAMANI JESUS MANUEL</t>
  </si>
  <si>
    <t xml:space="preserve">ASISTENTE 2 DE PROGRAMACIÓN PRESUPUESTAL PARA LAS ACCIONES
VINCULADAS A LA EMERGENCIA SANITARIA NACIONAL
</t>
  </si>
  <si>
    <t>HIRACHE ROSAS YOLANDA</t>
  </si>
  <si>
    <t>HINOJO DELGADO RONALD AMERICO</t>
  </si>
  <si>
    <t>HIDALGO SANCHEZ LUIS SEGUNDO</t>
  </si>
  <si>
    <t>RESIDENTE AMAZONAS - ZONA 6</t>
  </si>
  <si>
    <t>HIDALGO MAYTA WALTER EMILIANO</t>
  </si>
  <si>
    <t>ESPECIALISTAS EN PRESUPUESTO PUBLICO - CONECTAMEF HUANUCO</t>
  </si>
  <si>
    <t>HIDALGO GARCIA ERICK</t>
  </si>
  <si>
    <t>ESPECIALISTA EN CONTABILIDAD GUBERNAMENTAL - CONECTAMEF TARAPOTO</t>
  </si>
  <si>
    <t>HERRERA VARGAS VERONICA ESTHER</t>
  </si>
  <si>
    <t>ESPECIALISTA EN PRESUPUESTO PUBLICO - CONECTAMEF APURIMAC - SEDE ABANCAY</t>
  </si>
  <si>
    <t>HERRERA SOSA MANUEL LAUTARO</t>
  </si>
  <si>
    <t>ANALISTA DE CONTROL DE CALIDAD I</t>
  </si>
  <si>
    <t>HERRERA PALOMINO LUIS SATURNINO</t>
  </si>
  <si>
    <t>ASISTENTE EN GESTION PRESUPUESTAL DE LOS GOBIERNOS SUBNACIONALES 3</t>
  </si>
  <si>
    <t>HERRERA LOPEZ ROSA LUCIA</t>
  </si>
  <si>
    <t>EXPERTA LEGAL DE REGISTRO DE LOS RECURSOS HUMANOS</t>
  </si>
  <si>
    <t>HERRERA LLERENA MARIEL</t>
  </si>
  <si>
    <t>DIRECTORA DE LA DIRECCION DE GESTION DE PERSONAL ACTIVO</t>
  </si>
  <si>
    <t>HERRERA HERNANDEZ ANGEL RICARDO</t>
  </si>
  <si>
    <t>HERRERA FLORES JHONNY ALEX</t>
  </si>
  <si>
    <t>ANALISTA REGIONAL DEL SISTEMA INFORMATICO DE GESTION ADMINISTRATIVA - REGION CAJAMARCA</t>
  </si>
  <si>
    <t>HERRERA COLLANTES EDSON ALBERTO</t>
  </si>
  <si>
    <t>ANALISTA EN SEGUIMIENTO DE INFORMACION PRESUPUESTAL 1</t>
  </si>
  <si>
    <t>HERRERA BRAVO LEONCIO LENEN</t>
  </si>
  <si>
    <t>ANALISTA DE SOPORTE DE SISTEMAS INFORMÁTICOS - 2</t>
  </si>
  <si>
    <t>HERRERA AVILA LEONIDAS ALBERTO</t>
  </si>
  <si>
    <t>RESIDENTE GL TUMBES 2</t>
  </si>
  <si>
    <t>HERRERA APU LUIS ALFREDO</t>
  </si>
  <si>
    <t>TECNICO ADMINISTRATIVO I DE TRAMITE DOCUMENTARIO</t>
  </si>
  <si>
    <t>Ingeniero Sistemas e Informatica</t>
  </si>
  <si>
    <t>HERNANDEZ SANDOVAL EDGAR ALBERTO</t>
  </si>
  <si>
    <t>ANALISTA EN ADMINISTRACIÓN DE SISTEMAS - 3</t>
  </si>
  <si>
    <t>HERNANDEZ LEGUIA DANIEL ENRIQUE</t>
  </si>
  <si>
    <t>ANALISTA PREVISIONAL Y/O SEGUROS 2</t>
  </si>
  <si>
    <t>HERNANDEZ IZQUIERDO ANGEL DEMIRO</t>
  </si>
  <si>
    <t>APOYO MOTORIZADO</t>
  </si>
  <si>
    <t>HERHUAY SEGOVIA ANA MARIA</t>
  </si>
  <si>
    <t>HERENCIA GUILLEN VILMA ELIZABETH</t>
  </si>
  <si>
    <t>ESPECIALISTA EN TESORERIA Y ENDEUDAMIENTO PUBLICO - CONECTAMEF ICA</t>
  </si>
  <si>
    <t>HAWKINS TACCHINO LILYANA PAMELA</t>
  </si>
  <si>
    <t>EXPERTA EN NORMATIVIDAD</t>
  </si>
  <si>
    <t>HARO ROMERO JENNIFER</t>
  </si>
  <si>
    <t>ESPECIALISTA EN TRIBUTOS INTERNOS 3 DE LA OFICINA TECNICA</t>
  </si>
  <si>
    <t>HANCCO HANCCO YENY MARGOT</t>
  </si>
  <si>
    <t>ESPECIALISTA EN PRESUPUESTO PUBLICO CONECTAMEF - PUNO</t>
  </si>
  <si>
    <t>GUZMAN RUGNA GIANCARLO SALVATORE JESUS MANUEL</t>
  </si>
  <si>
    <t>ANALISTA DE MESA DE SERVICIO</t>
  </si>
  <si>
    <t>GUZMAN PEREZ EDUARDO ANTONIO</t>
  </si>
  <si>
    <t>GUZMAN GARAY PORFIRIO JAIME</t>
  </si>
  <si>
    <t>ESPECIALISTA EN MODERNIZACION DE LA GESTION</t>
  </si>
  <si>
    <t>GUZMAN CHACALCAJE FELIX ANTONIO</t>
  </si>
  <si>
    <t>ANALISTA DE IMPLANTACIÓN DE SISTEMAS - 2 ANCASH</t>
  </si>
  <si>
    <t>GUTIERREZ VILCA LUIS DANIEL</t>
  </si>
  <si>
    <t>OPERADOR DE DOCUMENTOS</t>
  </si>
  <si>
    <t>GUTIERREZ SUPA MARCO ANTONIO</t>
  </si>
  <si>
    <t>EXPERTO EN PROGRAMACION Y EJECUCION DE ACCIONES DE INTEGRIDAD INSTITUCIONAL Y RIESGOS OPERATIVOS</t>
  </si>
  <si>
    <t>TiTulo Profesional</t>
  </si>
  <si>
    <t>GUTIERREZ SINCHI LUCY ROCIO</t>
  </si>
  <si>
    <t>ASISTENTE DE GESTION DE SERVICIOS - PUNO</t>
  </si>
  <si>
    <t>GUTIERREZ RIOS DANIEL FERNANDO ALEXIS</t>
  </si>
  <si>
    <t>GUTIERREZ PERALTA MARIA CECILIA</t>
  </si>
  <si>
    <t>ANALISTA EN BIENESTAR Y SEGUROS PERSONALES</t>
  </si>
  <si>
    <t>GUTIERREZ MATOS EDGAR</t>
  </si>
  <si>
    <t>IMPLANTADOR (A) DE CONECTAMEF - CAJAMARCA</t>
  </si>
  <si>
    <t>ECONOMISTA / INGENIERO ELECTRONICO</t>
  </si>
  <si>
    <t>GUTIERREZ LEGUIA BENJAMIN</t>
  </si>
  <si>
    <t>EJECUTIVO (A) EN GESTION DEL FIDT</t>
  </si>
  <si>
    <t>GUTIERREZ GONZALES LAURA LISSET</t>
  </si>
  <si>
    <t>GUTIERREZ GALVAN ANGELA</t>
  </si>
  <si>
    <t>GUTIERREZ CARHUASLLA GLADYS YANNINA</t>
  </si>
  <si>
    <t>GUTIERREZ BRICEÑO CARLOS ALBERTO</t>
  </si>
  <si>
    <t>ESPECIALISTA EN CONTABILIDAD GUBERNAMENTAL - CONECTAMEF PIURA</t>
  </si>
  <si>
    <t>GUTIERREZ AVENDAÑO MICHEL FABRICIO</t>
  </si>
  <si>
    <t xml:space="preserve">EXPERTO (A) LEGAL EN INVERSIÓN PÚBLICA
</t>
  </si>
  <si>
    <t>GUTIERREZ AGUILAR PAOLA JESSICA</t>
  </si>
  <si>
    <t>ESPECIALISTA EN PLANIFICACION ESTRATEGICA</t>
  </si>
  <si>
    <t>GURREONERO ARBURUA OSCAR WILFREDO</t>
  </si>
  <si>
    <t>ANALISTA DE MERCADO DE CAPITALES</t>
  </si>
  <si>
    <t>GUIZADO MARRON ROXANA FLORINDA</t>
  </si>
  <si>
    <t>COORDINADORA DE LA UNIDAD  TRANSITORIA DE PAGOS - UTP FAG</t>
  </si>
  <si>
    <t>GUIZADO CORDERO PABLO GUSTAVO</t>
  </si>
  <si>
    <t>Archivistica y Gestion Documental</t>
  </si>
  <si>
    <t>GÜISSA OTAYZA CARMEN DEL ROSARIO</t>
  </si>
  <si>
    <t>ANALISTA III - ANALISTA DE ADMINISTRACION</t>
  </si>
  <si>
    <t>GUILLEN PINTO LUIS ERNESTO</t>
  </si>
  <si>
    <t>ESPECIALISTA EN GESTION DE SERVICIOS</t>
  </si>
  <si>
    <t>GUIBERT UREÑA JORDAN ALONSO</t>
  </si>
  <si>
    <t>GUEVARA CERVERA BETTY ISABEL</t>
  </si>
  <si>
    <t>ASISTENTE DE GESTION DE SERVICIO - CONECTAMEF CAJAMARCA</t>
  </si>
  <si>
    <t>GUEVARA CAMARA ROSA EMILIA</t>
  </si>
  <si>
    <t>ESPECIALISTA EN CONTABILIDAD GUBERNAMENTAL - CONECTAMEF CUSCO</t>
  </si>
  <si>
    <t>GUERRERO SANCHEZ GUSTAVO JOEL</t>
  </si>
  <si>
    <t>ESPECIALISTA EN PRESUPUESTO TERRITORIAL - EJECUCION 3</t>
  </si>
  <si>
    <t>GUERRERO LOZANO FLOR CANDY</t>
  </si>
  <si>
    <t>ESPECIALISTA EN ANALISIS ESTADISTICO EN MATERIA DE INTEGRIDAD Y ANTICORRUPCION</t>
  </si>
  <si>
    <t>GUERRERO ESPINOZA CAMELIA MERCEDES</t>
  </si>
  <si>
    <t>ASISTENTE DE GESTION DE SERVICIO - CONECTAMEF HUARAZ</t>
  </si>
  <si>
    <t>GUERRERO DIAZ GIANMARCO FERNANDO</t>
  </si>
  <si>
    <t>ANALISTA EN INNOVACIÓN Y DESARROLLO PRODUCTIVO</t>
  </si>
  <si>
    <t>GUERRERO ACEVEDO MONICA DEL PILAR</t>
  </si>
  <si>
    <t>ESPECIALISTA EN DERECHO INTERNACIONAL 3</t>
  </si>
  <si>
    <t>GUERRA ROMANI JESSICA</t>
  </si>
  <si>
    <t>ESPECIALISTA I - ESPECIALISTA DE INVERSION PUBLICA - CONECTAMEF JUNIN</t>
  </si>
  <si>
    <t>GUERRA REATEGUI DE RIOS DORA</t>
  </si>
  <si>
    <t>ESPECIALISTA EN PRESUPUESTO PUBLICO - CONECTAMEF SAN MARTIN</t>
  </si>
  <si>
    <t>GUERRA PASCO LILIANA GABY</t>
  </si>
  <si>
    <t>ESPECIALISTA EN INVERSION PUBLICA III - ESPECIALISTA SENIOR - CONECTAMEF PIURA</t>
  </si>
  <si>
    <t>GUERRA GOYBURO CARLOS</t>
  </si>
  <si>
    <t>GUERRA AGUILAR CLAUDIA CONSUELO</t>
  </si>
  <si>
    <t>GUARDIA MUGURUZA ALEJANDRA</t>
  </si>
  <si>
    <t>ANALISTA DE PROGRAMACION PRESUPUESTAL DE ASOCIACIONES PUBLICO PRIVADAS Y OBRAS POR IMPUESTOS 2</t>
  </si>
  <si>
    <t>GUARDAMINO RIOS ALDO JESUS</t>
  </si>
  <si>
    <t>Administracion de Negocios Globales</t>
  </si>
  <si>
    <t>GUARDAMINO ARRIOLA JOSELYN FIORELLA</t>
  </si>
  <si>
    <t>OPERADORA DE CENTRAL TELEFONICA Y ATENCION AL USUARIO</t>
  </si>
  <si>
    <t>GRAUS  GUEVARA  ERLINDA</t>
  </si>
  <si>
    <t>DIRECTOR DE LA OFICINA DE EJECUCION DE INVERSIONES Y PROYECTOS</t>
  </si>
  <si>
    <t>GRANDA VIZCARRA YOSELYN</t>
  </si>
  <si>
    <t>ESPECIALISTA EN ANALISIS DE ENDEUDAMIENTO Y PASIVOS FINANCIEROS</t>
  </si>
  <si>
    <t>GRADOS RIOS JEAN CARLO</t>
  </si>
  <si>
    <t>ESPECIALISTA EN PRESUPUESTO PUBLICO - CONECTAMEF LA LIBERTAD</t>
  </si>
  <si>
    <t>GOVEA LOZADA CYNTHIA LEONOR</t>
  </si>
  <si>
    <t>GOÑI RUIZ RICARDO FRANZ</t>
  </si>
  <si>
    <t>GOÑAS CCARITA MABEL MELISSA</t>
  </si>
  <si>
    <t>ESPECIALISTA EN INFORMACION PRESUPUESTARIA 1</t>
  </si>
  <si>
    <t>GONZALEZ PONCE MANUEL ENRIQUE</t>
  </si>
  <si>
    <t>GONZALEZ ORBEGOSO BERNALES MARIA DEL CARMEN</t>
  </si>
  <si>
    <t>DIRECTORA DE LA DIRECCION DE BIENES INMUEBLES</t>
  </si>
  <si>
    <t>Secretariado Profesional</t>
  </si>
  <si>
    <t>GONZALEZ GONZALES DE PASTOR YOLANDA EMPERATRIZ</t>
  </si>
  <si>
    <t>SECRETARIA PROFESIONAL</t>
  </si>
  <si>
    <t>GONZALEZ BISSO ALFREDO CARLOS MIGUEL</t>
  </si>
  <si>
    <t>GONZALES VALVERDE JOSE ALBERTO</t>
  </si>
  <si>
    <t>ANALISTA EN GESTION DOCUMENTAL</t>
  </si>
  <si>
    <t>GONZALES ULLOA MILAGROS LISSETH</t>
  </si>
  <si>
    <t>GONZALES SALA RENZO</t>
  </si>
  <si>
    <t>ANALISTA DE GESTION DE REQUERIMIENTOS - 2</t>
  </si>
  <si>
    <t>GONZALES RODRIGUEZ JOSE ISAAC</t>
  </si>
  <si>
    <t>RESIDENTE GL AMAZONAS 3</t>
  </si>
  <si>
    <t>GONZALES RAMIREZ CESAR ANTONIO</t>
  </si>
  <si>
    <t>IMPLANTADORES MEF - CONECTAMEF HUANUCO</t>
  </si>
  <si>
    <t>GONZALES QUISPE KARINA</t>
  </si>
  <si>
    <t>GONZALES OREJUELA MARIO DAVID</t>
  </si>
  <si>
    <t>ANALISTA EN PROGRAMAS PRESUPUESTALES 2</t>
  </si>
  <si>
    <t>GONZALES LOPEZ ALAN GENARO</t>
  </si>
  <si>
    <t>MENSAJERO (A) O NOTIFICADOR (A)</t>
  </si>
  <si>
    <t>GONZALES GARCIA DANIEL ENRIQUE</t>
  </si>
  <si>
    <t>ESPECIALISTA ADMINISTRATIVO - CONTRATACIONES</t>
  </si>
  <si>
    <t>GONZALES CLEMENTE JOSE ANTONIO</t>
  </si>
  <si>
    <t>DIRECTOR DE LA DIRECCION DE BIENES MUEBLES</t>
  </si>
  <si>
    <t>GONZALES BERROCAL CARLOS JHON</t>
  </si>
  <si>
    <t>ESPECIALISTA MACRO GLOBAL</t>
  </si>
  <si>
    <t>GONZALES ANDONAYRE PATRICIA KATHERIN</t>
  </si>
  <si>
    <t>ANALISTA DE GOBIERNOS LOCALES</t>
  </si>
  <si>
    <t>GONZALES ANCALLA VICTOR HUGO</t>
  </si>
  <si>
    <t>GONZA VIZARRAGA NATALY YAJAIRA</t>
  </si>
  <si>
    <t>GONGORA ALVAREZ JOEL SIMON</t>
  </si>
  <si>
    <t>ANALISTA DE SISTEMAS BPM / SOA</t>
  </si>
  <si>
    <t>GOMEZ SANCHEZ RAFAEL BLAS</t>
  </si>
  <si>
    <t>ESPECIALISTA EN TRIBUTOS ADUANEROS 2</t>
  </si>
  <si>
    <t>GOMEZ RIOS MIGUEL ANGEL</t>
  </si>
  <si>
    <t>DIRECTOR DE LA DIRECCION DE POLITICA Y ESTRATEGIAS DE LA INVERSION  PUBLICA</t>
  </si>
  <si>
    <t>Especialista en Ofimatica 2007</t>
  </si>
  <si>
    <t>GOMEZ PAUCAR GIANCARLO</t>
  </si>
  <si>
    <t>GOMEZ MUCHA CATHERINE LIZBETH</t>
  </si>
  <si>
    <t>GOMEZ LLACTAHUAMANI LUCIA</t>
  </si>
  <si>
    <t>GOMEZ GALINDO HAMALI ESTRELLA</t>
  </si>
  <si>
    <t>ANALISTA EN INVERSIONES DE AGRICULTURA, MEDIOAMBIENTE, PRODUCCION Y CIENCIA Y TECNOLOGIA</t>
  </si>
  <si>
    <t>GOMEZ CISNEROS VICTOR RAUL</t>
  </si>
  <si>
    <t>GINOCCHIO QUINTANA KARINA PAOLA</t>
  </si>
  <si>
    <t>DIRECTORA DE LA DIRECCION DE PROYECTOS DE INVERSION PUBLICA</t>
  </si>
  <si>
    <t>GILMALCA PALACIOS OSCAR FIDEL</t>
  </si>
  <si>
    <t>ANALISTA DE ADUANAS</t>
  </si>
  <si>
    <t>GIL RODRIGUEZ ROSA RUMILDA</t>
  </si>
  <si>
    <t>DIRECTORA DE LA DIRECCIÓN DE GOBIERNOS LOCALES DE LA DIRECCIÓN GENERAL DE CONTABILIDAD PÚBLICA</t>
  </si>
  <si>
    <t>GARGATE FALCON MIGUEL ANDRES</t>
  </si>
  <si>
    <t>ASISTENTE TRIBUTARIO</t>
  </si>
  <si>
    <t>Ingenieria de Sistemas y Seguridad Informatica</t>
  </si>
  <si>
    <t>GARCIA URRUTIA PIZARRO KIARA ARITXEL</t>
  </si>
  <si>
    <t>GARCIA PISCO JOSE EDISON</t>
  </si>
  <si>
    <t>ESPECIALISTA EN INVERSION DE PREVENCION DE RIESGOS DE DESASTRES</t>
  </si>
  <si>
    <t>GARCIA ORTIZ ALAN MANUEL</t>
  </si>
  <si>
    <t>ASISTENTE LEGAL EN GESTION DE PENSIONES</t>
  </si>
  <si>
    <t>GARCIA ÑIQUE RAMIRO JOSE</t>
  </si>
  <si>
    <t>ESPECIALISTA EN INVERSION PUBLICA II - ESPECIALISTA JUNIOR - CONECTAMEF LA LIBERTAD</t>
  </si>
  <si>
    <t>GARCIA MORALES JULIO CESAR</t>
  </si>
  <si>
    <t>ANALISTA CIVIL Y PROCESAL CIVIL - 1</t>
  </si>
  <si>
    <t>GARCIA MAMANI OLGA ELIZABETH</t>
  </si>
  <si>
    <t>ESPECIALISTA EN TESORERIA Y ENDEUDAMIENTO PUBLICO CONECTAMEF PUNO</t>
  </si>
  <si>
    <t>GARCIA IBAÑEZ NESTOR RAUL</t>
  </si>
  <si>
    <t>TECNICO DE SOPORTE HARDWARE I</t>
  </si>
  <si>
    <t>GARCIA GONZALES DANIEL ANTONIO</t>
  </si>
  <si>
    <t>ASISTENTE DE ARCHIVO</t>
  </si>
  <si>
    <t>Ingenieria Informatica</t>
  </si>
  <si>
    <t>GARCIA GONZALES CARLOS ALFONSO</t>
  </si>
  <si>
    <t>COORDINADOR DE PRODUCCION DE SOFTWARE</t>
  </si>
  <si>
    <t>GARCIA BANEO GIOVANNI DANIEL</t>
  </si>
  <si>
    <t>GARCIA ARCIA GABRIELA JAZMIN</t>
  </si>
  <si>
    <t>DIRECTORA DE LA OFICINA DE GESTION DE LOS CONECTAMEF</t>
  </si>
  <si>
    <t>GARCIA ANDIA DAISY ELIZABETH</t>
  </si>
  <si>
    <t>ANALISTA PREVISIONAL Y/O SEGUROS 1</t>
  </si>
  <si>
    <t>GARCES ANGULO JAVIER ERNESTO</t>
  </si>
  <si>
    <t>GARAY DIAZ YEROGOV</t>
  </si>
  <si>
    <t>ASISTENTE DE GESTION DE SERVICIO - CONECTAMEF JUNIN</t>
  </si>
  <si>
    <t>GARAY ARCE YESSY ALMENDRA</t>
  </si>
  <si>
    <t>ASISTENTE DE DEUDA PÚBLICA Y SOSTENIBILIDAD FISCAL</t>
  </si>
  <si>
    <t>Licenciado en Enfermeria</t>
  </si>
  <si>
    <t>GARAY ALMONACID JAVIER HUBER</t>
  </si>
  <si>
    <t>ESPECIALISTA EN SEGUIMIENTO A LA IMPLEMENTACION DE INCENTIVOS PRESUPUESTARIOS</t>
  </si>
  <si>
    <t>GARAVITO RAMIREZ ALAN DENNIS</t>
  </si>
  <si>
    <t>ESPECIALISTA PROCESAL ARBITRAL EN MATERIA LABORAL-1</t>
  </si>
  <si>
    <t>GAMBOA CAYCHO LELIS CAROL</t>
  </si>
  <si>
    <t>GAMARRA VALVERDE HENRY ALEJANDRO</t>
  </si>
  <si>
    <t>OPERADOR DE GESTION DOCUMENTAL</t>
  </si>
  <si>
    <t>GAMARRA  RAMOS LUCERO EMPERATRIZ</t>
  </si>
  <si>
    <t>GAMARRA  ASTETE EDUARDO ANTONINO</t>
  </si>
  <si>
    <t>GALVEZ VERA RENEE VICTORIA</t>
  </si>
  <si>
    <t>DIRECTORA DE LA DIRECCION DE MERCADOS FINANCIEROS</t>
  </si>
  <si>
    <t>GALVEZ QUISPE RODOLFO</t>
  </si>
  <si>
    <t>ANALISTA EN ESTRATEGIA Y RIESGO</t>
  </si>
  <si>
    <t>Ciencias Sociales con Mencion en Ciencia Politica y Gobierno</t>
  </si>
  <si>
    <t>GALVEZ PASCO ALVARO</t>
  </si>
  <si>
    <t>COORDINADOR DE PRESUPUESTO TERRITORIAL - FORMULACION</t>
  </si>
  <si>
    <t>GALLARDO TORRES CARLOS ENRIQUE</t>
  </si>
  <si>
    <t>GALLARDAY SOTO JENIFFER JUSTINA</t>
  </si>
  <si>
    <t>ESPECIALISTA DE PROCESOS PARA LA ADMINISTRACIÓN FINANCIERA</t>
  </si>
  <si>
    <t>GALINDO TANTA FATIMA DANAE</t>
  </si>
  <si>
    <t>ESPECIALISTA CONTABLE 1</t>
  </si>
  <si>
    <t>GALA CARPIO KAROL ELIZABETH</t>
  </si>
  <si>
    <t>ESPECIALISTA EN INVERSIONES DE LOS SECTORES DE SALUD, VIVIENDA, CONSTRUCCION Y SANEAMIENTO</t>
  </si>
  <si>
    <t>GAGO PALOMINO MARTIN GERMAN</t>
  </si>
  <si>
    <t>ESPECIALISTA EN COOPERACION TECNICA INTERNACIONAL</t>
  </si>
  <si>
    <t>Auxiliar Electricista</t>
  </si>
  <si>
    <t>GADEA CHASNAMOTE DENIS ARTURO</t>
  </si>
  <si>
    <t>FUERTES ZORRILLA DIEGO PABLO</t>
  </si>
  <si>
    <t>ASESOR (A) EN INFRAESTRUCTURA PARA COMPETITIVIDAD</t>
  </si>
  <si>
    <t>FUERTES BRICEÑO CARMEN ROSA</t>
  </si>
  <si>
    <t>ESPECIALISTA EN GESTION DE PROYECTOS DE GESTION DE INFORMACION</t>
  </si>
  <si>
    <t>FUENTES SAENZ JAVIER RAUL</t>
  </si>
  <si>
    <t>ESPECIALISTA EN GESTION PRESUPUESTAL DE LOS GOBIERNOS SUBNACIONALES 2</t>
  </si>
  <si>
    <t>FUENTES JOYO JUAN MANUEL</t>
  </si>
  <si>
    <t>FUENTES DAVILA ANGELES HUGO</t>
  </si>
  <si>
    <t>ESPECIALISTA EN ASUNTOS MACROECONÓMICOS SECTORIALES</t>
  </si>
  <si>
    <t>FRIAS MORE LUIS ALBERTO</t>
  </si>
  <si>
    <t>ANALISTA EN PROGRAMACIÓN PRESUPUESTAL DE INVERSIONES 3 PARA LAS
ACCIONES VINCULADAS A LA REACTIVACIÓN ECONOMICA</t>
  </si>
  <si>
    <t>FREITAS DIESTRA FRANCIS CAROLINA</t>
  </si>
  <si>
    <t>ASISTENTE EN CAPACITACION EN INVERSION PUBLICA</t>
  </si>
  <si>
    <t>Sistemas</t>
  </si>
  <si>
    <t>FRANCO VALDEZ JEAN PIERRE</t>
  </si>
  <si>
    <t>FRANCIA QUISPE RONY STEVE</t>
  </si>
  <si>
    <t>FONSECA PANCHANO JOSE MIGUEL</t>
  </si>
  <si>
    <t>FONSECA BARTRA RICARDO</t>
  </si>
  <si>
    <t>ESPECIALISTA EN INVERSION PUBLICA III - ESPECIALISTA SENIOR - CONECTAMEF LORETO</t>
  </si>
  <si>
    <t>FLORES SANTILLAN HOOVER</t>
  </si>
  <si>
    <t>GESTOR DE CENTRO - CONECTAMEF TARAPOTO</t>
  </si>
  <si>
    <t>FLORES REVOLLAR JUDITH JULIA</t>
  </si>
  <si>
    <t>ANALISTA DE SEGUIMIENTO FONIPREL 1</t>
  </si>
  <si>
    <t>FLORES QUISPE JUAN CARLOS</t>
  </si>
  <si>
    <t>ANALISTA EN ELABORACION DE PLANILLAS DE PAGOS CAS</t>
  </si>
  <si>
    <t>FLORES PAZ STEPHANI</t>
  </si>
  <si>
    <t>ASISTENTE JUNIOR EN TRIBUTOS INTERNOS</t>
  </si>
  <si>
    <t>FLORES PARDO JENNY</t>
  </si>
  <si>
    <t>FLORES MOLINA MARIA PAOLA</t>
  </si>
  <si>
    <t>ESPECIALISTA EN CONTABILIDAD DE ENDEUDAMIENTO PUBLICO</t>
  </si>
  <si>
    <t>FLORES MERINO SANDY</t>
  </si>
  <si>
    <t>FLORES MENDOZA KATTERINE STEFANI</t>
  </si>
  <si>
    <t>Computacion Cientifica</t>
  </si>
  <si>
    <t>FLORES MENDEZ BRIGITTE MARIEL</t>
  </si>
  <si>
    <t>ASISTENTE DE SOPORTE DE SISTEMAS INFORMATICOS 2</t>
  </si>
  <si>
    <t>FLORES GAMARRA ALESSANDRO HAROLD</t>
  </si>
  <si>
    <t>FLORES FLORES WILMER FRANKLIN</t>
  </si>
  <si>
    <t>ANALISTA DE IMPLANTACION DE SISTEMAS 2 - PIURA</t>
  </si>
  <si>
    <t>FLORES FLORES RIDER MARTIN</t>
  </si>
  <si>
    <t xml:space="preserve">ESPECIALISTA 1 EN ARTICULACIÓN DE PRESUPUESTO TERRITORIAL PARA LAS
ACCIONES VINCULADAS A LA EMERGENCIA SANITARIA NACIONAL
</t>
  </si>
  <si>
    <t>FLORES CONDORI EVA ELIANA</t>
  </si>
  <si>
    <t>FLORES CISNEROS GISELA AKEMY</t>
  </si>
  <si>
    <t>FLORES CHOQUECAHUA ROGELIO</t>
  </si>
  <si>
    <t>ESPECIALISTA DE GOBIERNOS LOCALES</t>
  </si>
  <si>
    <t>FLORES CAYRO YENNYFER ELIZABETH</t>
  </si>
  <si>
    <t>ANALISTA DEL SISTEMA INFORMÁTICO DE GESTIÓN ADMINISTRATIVA</t>
  </si>
  <si>
    <t>FLORES ARAUJO JUAN ANTONIO</t>
  </si>
  <si>
    <t>FLORES AGUILAR CINTHIA MARIA</t>
  </si>
  <si>
    <t>FLORENTINO EPIQUIEN LENNIN</t>
  </si>
  <si>
    <t>Ciencias Maritimas Navales</t>
  </si>
  <si>
    <t>FIGUEROA TORREBLANCA ROGER AUGUSTO</t>
  </si>
  <si>
    <t>ESPECIALISTA EN SEGURIDAD Y DEFENSA NACIONAL</t>
  </si>
  <si>
    <t>FIGUEROA MANRIQUE FERNANDO ERNESTO</t>
  </si>
  <si>
    <t>SUBDIRECTOR DE ANALISIS DE MERCADOS FINANCIEROS</t>
  </si>
  <si>
    <t>FIGUEROA CISNEROS GINA ALISSON</t>
  </si>
  <si>
    <t>ANALISTA DE SEGUIMIENTO Y EJECUCIÓN DE INVERSIONES 1</t>
  </si>
  <si>
    <t>Periodismo / Comunicacion Social</t>
  </si>
  <si>
    <t>FIGUEROA CAJAMARCA FRANCISCO LORENZO</t>
  </si>
  <si>
    <t>FIGUEROA ARAMBULO MIGUEL ANGEL</t>
  </si>
  <si>
    <t>ESPECIALISTA EN PRESUPUESTO PUBLICO II - ASISTENTE EN INSTRUMENTOS DEL PRESUPUESTO POR RESULTADOS</t>
  </si>
  <si>
    <t>FIESTAS QUICIO ELVA MARIA</t>
  </si>
  <si>
    <t>ANALISTA EN CONTROL DE PERSONAL</t>
  </si>
  <si>
    <t>FIESTAS BARRANZUELA JACKELINE LOURDES</t>
  </si>
  <si>
    <t>ANALISTA DE SEGUIMIENTO Y EJECUCION DE INVERSIONES 1</t>
  </si>
  <si>
    <t>FIERRO MEZA JUAN ALFONSO</t>
  </si>
  <si>
    <t>ESPECIALISTA EN GESTION FINANCIERA</t>
  </si>
  <si>
    <t>FERRER PARDAVE STEPHANIE MILAGROS</t>
  </si>
  <si>
    <t>FERRER MANTEGAZZA PAMELA ELIANA</t>
  </si>
  <si>
    <t>FERRER CONTRERAS ALEXIS OMAR</t>
  </si>
  <si>
    <t>FERNANDEZ ZEGARRA SANDRA ESTHER</t>
  </si>
  <si>
    <t>ANALISTA EN TRIBUTOS INTERNOS 3 DE LA OFICINA DE ATENCION DE QUEJAS</t>
  </si>
  <si>
    <t>FERNANDEZ VILCA MARLENY CIPRIANA</t>
  </si>
  <si>
    <t>ESPECIALISTA EN CONTABILIDAD GUBERNAMENTAL - CONECTAMEF PUNO</t>
  </si>
  <si>
    <t>FERNANDEZ VALENZUELA CINTHYA LILIANA</t>
  </si>
  <si>
    <t>FERNANDEZ SAMAME JAIME WILBERT</t>
  </si>
  <si>
    <t>FERNANDEZ PRADO CRISTIAN JESUS</t>
  </si>
  <si>
    <t>FERNANDEZ OREJON BRIAN JULIO ENRIQUE</t>
  </si>
  <si>
    <t>FERNANDEZ NECIOSUP VICTOR MANUEL</t>
  </si>
  <si>
    <t>FERNANDEZ MURO VICTOR ANDRES</t>
  </si>
  <si>
    <t>ESPECIALISTA EN TRIBUTOS INTERNOS 2</t>
  </si>
  <si>
    <t>FERNANDEZ HIDALGO MARCOS JONATHAN</t>
  </si>
  <si>
    <t>ANALISTA EN MECANISMOS ALTERNATIVOS DE RESOLUCIÓN DE CONFLICTOS</t>
  </si>
  <si>
    <t>FERNANDEZ CUZCO JORGE LUIS</t>
  </si>
  <si>
    <t>ESPECIALISTA EN PRESUPUESTO PUBLICO DE CONECTAMEF</t>
  </si>
  <si>
    <t>FERNANDEZ ARROYO GIOVANNA MICHEL</t>
  </si>
  <si>
    <t>FERNANDEZ AREVALO JEANETTE PAOLA</t>
  </si>
  <si>
    <t>ESPECIALISTA ADMINISTRATIVO 1</t>
  </si>
  <si>
    <t>FELIX DI NATALE CATHERIN RAQUEL MILAGROS</t>
  </si>
  <si>
    <t>EXPERTO (A) LEGAL EN PRESUPUESTO TEMATICO 2</t>
  </si>
  <si>
    <t>FARROÑAY VILELA DAVID REYNALDO</t>
  </si>
  <si>
    <t>GESTOR DE CENTRO - CONECTAMEF AMAZONAS</t>
  </si>
  <si>
    <t>Licenciada en Administracion / Licenciada en Contabilidad</t>
  </si>
  <si>
    <t>FALEN LLONTOP MARI CARMEN</t>
  </si>
  <si>
    <t>FALCONI OSORIO OMAR SAUL</t>
  </si>
  <si>
    <t>ESPECIALISTA DE REGULACION DE LAS ADQUISICIONES 3</t>
  </si>
  <si>
    <t>FACUNDO PEÑA MARGARITA</t>
  </si>
  <si>
    <t>IMPLANTADOR SIAF - GL - LAMBAYEQUE 2</t>
  </si>
  <si>
    <t>EYZAGUIRRE CORONADO DORIS CONSUELO</t>
  </si>
  <si>
    <t>ESPECIALISTA EN TEMAS AMBIENTALES PARA EL EQUIPO ESPECIALIZADO DE MESAS EJECUTIVAS</t>
  </si>
  <si>
    <t>EVARISTO AGUIRRE LISEHT MIRIAN</t>
  </si>
  <si>
    <t>Ciencias Sociales con mencion en economia</t>
  </si>
  <si>
    <t>EVANGELISTA NAJARRO CARLOS NESTOR</t>
  </si>
  <si>
    <t>ESTRELLA GOMEZ MARTHA CECILIA</t>
  </si>
  <si>
    <t>ESTEVES GONZALES JOSE CARLOS</t>
  </si>
  <si>
    <t>ESPECIALISTA EN DESCENTRALIZACION FISCAL</t>
  </si>
  <si>
    <t>ESTEBAN SANCHEZ JILARRY MILAGROS</t>
  </si>
  <si>
    <t>ANALISTA DE EMPRESAS PUBLICAS Y ASOCIACIONES PUBLICO PRIVADAS</t>
  </si>
  <si>
    <t>ESQUIVEL PAREDES MARIA ALEJANDRA</t>
  </si>
  <si>
    <t>ASISTENTE DE ECONOMIA GENERAL 1</t>
  </si>
  <si>
    <t>ESQUIVEL ESCOBAR ROSA LUISA</t>
  </si>
  <si>
    <t>RESIDENTE LIMA</t>
  </si>
  <si>
    <t>ESQUIVEL BARBOZA OSCAR ANTONIO</t>
  </si>
  <si>
    <t>ESPIRITU URBANO MANUEL</t>
  </si>
  <si>
    <t>ANALISTA 3 EN ORGANIZACION Y DISTRIBUCION DEL TRABAJO</t>
  </si>
  <si>
    <t>ESPINOZA ZEGARRA MERY</t>
  </si>
  <si>
    <t>ANALISTA EN CONTABILIDAD DE ENDEUDAMIENTO Y TESORO PUBLICO</t>
  </si>
  <si>
    <t>ESPINOZA SILVA OLINDA DEL CARMEN</t>
  </si>
  <si>
    <t>ESPINOZA SAMANIEGO FREZIA GISSELLA</t>
  </si>
  <si>
    <t>ESPINOZA PATIÑO JOEL RENZO</t>
  </si>
  <si>
    <t>ESPINOZA HUERTAS ROCIO DEL PILAR</t>
  </si>
  <si>
    <t>ESPINOZA CORAL CESAR ARMANDO</t>
  </si>
  <si>
    <t>EJECUTIVO EN HABILITACION DE SISTEMAS INFORMATICOS DE LA ADMINISTRACION FINANCIERA</t>
  </si>
  <si>
    <t>ESPINOZA BALLARDO FAURA SILENI</t>
  </si>
  <si>
    <t>ASISTENTE EN ASUNTOS TRIBUTARIOS INTERNACIONALES</t>
  </si>
  <si>
    <t>ESPINOSA YACTAYO JOSE ALEX</t>
  </si>
  <si>
    <t>ASESOR LEGAL EN GESTION DE PERSONAL ACTIVO</t>
  </si>
  <si>
    <t>ESCOBAR MEJIA ANA MERCEDES</t>
  </si>
  <si>
    <t>RESPONSABLE DE EQUIPO EN COMUNICACION INTERNA</t>
  </si>
  <si>
    <t>ESCALANTE ZEGARRA MARIA ELISA</t>
  </si>
  <si>
    <t>ERAZO MORALES JUAN MARTIN</t>
  </si>
  <si>
    <t>ESPECIALISTA DE INCLUSION FINANCIERA</t>
  </si>
  <si>
    <t>ERAZO FLORES YOLANDA BERTHA</t>
  </si>
  <si>
    <t>EXPERTA LEGAL EN GESTION DE PERSONAL ACTIVO</t>
  </si>
  <si>
    <t>ENRIQUEZ PEÑA JONATHAN ALFREDO</t>
  </si>
  <si>
    <t>ESPECIALISTA EN GESTION POR RESULTADOS</t>
  </si>
  <si>
    <t>ENEQUE YAUCE VILMA FLOR</t>
  </si>
  <si>
    <t>ENCISO KABAR MIGUEL ANGEL</t>
  </si>
  <si>
    <t>ESPECIALISTA JURIDICO EN ASUNTOS ECONOMICOS Y ADMINISTRATIVOS</t>
  </si>
  <si>
    <t>ENCARNACION ESPINOZA EMILIO EDUARDO</t>
  </si>
  <si>
    <t>EXPERTO ECONOMICO FINANCIERO</t>
  </si>
  <si>
    <t>ELIAS MAZA PABLO FIDEL</t>
  </si>
  <si>
    <t>ESPECIALISTA CONTABLE EN NORMAS INTERNACIONALES DE CONTABILIDAD</t>
  </si>
  <si>
    <t>Ciencias Militares</t>
  </si>
  <si>
    <t>ECHEVARRIA MUNARRIZ CARLOS ALBERTO</t>
  </si>
  <si>
    <t>Derecho y Ciencias Politicas</t>
  </si>
  <si>
    <t>DUYMOVICH ROJAS IVONNE MYRIAN</t>
  </si>
  <si>
    <t xml:space="preserve">ANALISTA EN POLÍTICA DE INVERSIÓN PRIVADA
</t>
  </si>
  <si>
    <t>DORIA DELGADO ZAIDA FLOR DE MARIA</t>
  </si>
  <si>
    <t>Programador Visual Basic 5.0 Nivel Avanzado</t>
  </si>
  <si>
    <t>DONOSO LOAYZA JOSE LUIS</t>
  </si>
  <si>
    <t>CONECTIVIDAD SIAF - GL</t>
  </si>
  <si>
    <t>DONAYRE LOBO LUIS GABRIEL</t>
  </si>
  <si>
    <t>ABOGADO EXPERTO EN TRIBUTOS INTERNOS</t>
  </si>
  <si>
    <t>Ciencias Contables</t>
  </si>
  <si>
    <t>DOMINGUEZ GUZMAN RUBI ALEXANDRA</t>
  </si>
  <si>
    <t>ASISTENTE EN REGISTRO DE COMPRAS</t>
  </si>
  <si>
    <t>DOMINGUEZ BUTRON VALERIA MARIA</t>
  </si>
  <si>
    <t>Economia Y Negocios Internacionales</t>
  </si>
  <si>
    <t>DOMINGUEZ BUSTAMANTE MACOL MILAGROS</t>
  </si>
  <si>
    <t>Relaciones Industriales</t>
  </si>
  <si>
    <t>DIAZ VILLANUEVA LUZ FIORELLA</t>
  </si>
  <si>
    <t>ESPECIALISTA EN GESTION DE RECURSOS PUBLICOS - CONECTAMEF AREQUIPA</t>
  </si>
  <si>
    <t>INGENIERO FORESTAL</t>
  </si>
  <si>
    <t>DIAZ VELA ROLANDO</t>
  </si>
  <si>
    <t>ESPECIALISTA EN INVERSION PUBLICA DE CONECTAMEF MADRE DE DIOS</t>
  </si>
  <si>
    <t>DIAZ VASQUEZ RICARDO MARTIN</t>
  </si>
  <si>
    <t>ESPECIALISTA EN SERVICIOS GENERALES</t>
  </si>
  <si>
    <t>DIAZ UENO CESAR NELSON</t>
  </si>
  <si>
    <t>ESPECIALISTA DE CARTERA INMOBILIARIA 3</t>
  </si>
  <si>
    <t>DIAZ TENORIO DIEGO ARTURO</t>
  </si>
  <si>
    <t>DIAZ TAZZA ROGER AUGUSTO</t>
  </si>
  <si>
    <t>ASISTENTE PARA INCENTIVOS A LA GESTION</t>
  </si>
  <si>
    <t>Microsoft Office</t>
  </si>
  <si>
    <t>DIAZ RUIZ DANIEL OMAR</t>
  </si>
  <si>
    <t>DIAZ ROJAS EDY</t>
  </si>
  <si>
    <t>DIAZ RODRIGUEZ LUIS ESTEBAN</t>
  </si>
  <si>
    <t>DIAZ QUICHE FORTUNATO</t>
  </si>
  <si>
    <t>TECNICO EN PRESUPUESTO PUBLICO TERRITORIAL III</t>
  </si>
  <si>
    <t>DIAZ POLANCO RODOLFO VALENTIN</t>
  </si>
  <si>
    <t>ANALISTA EN DERECHO TRIBUTARIO - CONECTAMEF AREQUIPA</t>
  </si>
  <si>
    <t>DIAZ PALOMINO LEONARDO JESS DAKUR</t>
  </si>
  <si>
    <t>COORDINADOR (A) DE ADMINISTRACIÓN</t>
  </si>
  <si>
    <t>DIAZ ORE GANDHY ANNETT</t>
  </si>
  <si>
    <t>DIAZ INCHICAQUI FREDY</t>
  </si>
  <si>
    <t>ESPECIALISTA LEGAL CONTABLE</t>
  </si>
  <si>
    <t>DIAZ HUAMAN EDUARDO ALEJANDRO</t>
  </si>
  <si>
    <t>ESPECIALISTA EN ASUNTOS TRIBUTARIOS INTERNACIONALES 2</t>
  </si>
  <si>
    <t>DIAZ CASAS JOSE LUIS</t>
  </si>
  <si>
    <t>ANALISTA EN ESTUDIOS E INVESTIGACIONES PRESUPUESTALES</t>
  </si>
  <si>
    <t>DIAZ ANGELES GRACCE GINA</t>
  </si>
  <si>
    <t>ABOGADO IV - PROCESAL CONTENCIOSO ADMINISTRATIVO</t>
  </si>
  <si>
    <t>DEZA VASQUEZ LESLY CAROL</t>
  </si>
  <si>
    <t>Ciencia Politica</t>
  </si>
  <si>
    <t>DESCALZI COLLAO BETTY NELLY</t>
  </si>
  <si>
    <t>Procesamiento de Datos</t>
  </si>
  <si>
    <t>DEMARTINI ZUÑIGA JUAN GONZALO</t>
  </si>
  <si>
    <t>COORDINADOR EN SOPORTE DE SISTEMAS INFORMATICOS</t>
  </si>
  <si>
    <t>DELGADO VASQUEZ JULIO MARTIN</t>
  </si>
  <si>
    <t>DELGADO MANRIQUE FRANCIA INDIRA</t>
  </si>
  <si>
    <t>DELGADO CHAHUILCO MARIA SOLEDAD</t>
  </si>
  <si>
    <t>ESPECIALISTA EN ENDEUDAMIENTO Y TESORO PUBLICO - CONECTAMEF CUSCO</t>
  </si>
  <si>
    <t>DELGADO ALLENDE JOSE LUIS</t>
  </si>
  <si>
    <t>DELGADO  VILLANUEVA JANNINA ARACELI</t>
  </si>
  <si>
    <t>Estudios IV Ciclo de Ingeniero de Computacion y Sistemas</t>
  </si>
  <si>
    <t>DELAUDE CESPEDES OSCAR GIOVANNI BAUTISTA</t>
  </si>
  <si>
    <t>AUXILIAR TECNICO DE CONTROL DE ACTIVOS INFORMATICOS</t>
  </si>
  <si>
    <t>Ingenieria Agoindustrial</t>
  </si>
  <si>
    <t>DEL RIO PINEDO MIGUEL ENRIQUE</t>
  </si>
  <si>
    <t>ANALISTA DE GESTION DE ALMACEN Y DISTRIBUCION</t>
  </si>
  <si>
    <t>DEL CASTILLO LOLI DIOGENES ANTONIO</t>
  </si>
  <si>
    <t>PROCURADOR PUBLICO ESPECIALIZADO EN MATERIA HACENDARIA</t>
  </si>
  <si>
    <t>DEL CARPIO AREVALO OSCAR LUIS</t>
  </si>
  <si>
    <t>DE REIVERA VEGA MARIA GABRIELA</t>
  </si>
  <si>
    <t>ANALISTA DE INGRESOS SUBNACIONALES</t>
  </si>
  <si>
    <t>DE POMAR BENDEZU JESCELY LORAINE</t>
  </si>
  <si>
    <t>DE LOS RIOS SILVA RAFAEL</t>
  </si>
  <si>
    <t>DE LA VEGA GARCIA MARICIELO ISABEL</t>
  </si>
  <si>
    <t>ASISTENTE DE PLANEAMIENTO INTEGRADO Y PROGRAMACION</t>
  </si>
  <si>
    <t>DE LA JARA MONTEVERDE ANNABELL LEE</t>
  </si>
  <si>
    <t>DE LA CRUZ SANCHO CARLOS ENRIQUE</t>
  </si>
  <si>
    <t>DE LA CRUZ ROSADO JACQUELINE DANIELA</t>
  </si>
  <si>
    <t>DE LA CRUZ ORDAYA GERSON FERNANDO</t>
  </si>
  <si>
    <t>ESPECIALISTA EN PRESUPUESTO PUBLICO - CONECTAMEF JUNIN</t>
  </si>
  <si>
    <t>DE LA CRUZ CORONADO ANGELO RENZO</t>
  </si>
  <si>
    <t>DE LA CRUZ ALFARO FIORELLA MARYLIN</t>
  </si>
  <si>
    <t>ANALISTA EN CONTROL ADMINISTRATIVO</t>
  </si>
  <si>
    <t>DE LA CRUZ  FERRUZO LOLA MAGNOLIA</t>
  </si>
  <si>
    <t>ANALISTA FUNCIONAL III - SIAF</t>
  </si>
  <si>
    <t>DAVILA SOTO SADITH</t>
  </si>
  <si>
    <t>DAVILA ROJAS SILVIA LUZ</t>
  </si>
  <si>
    <t>DAVILA RISCO ROXANA</t>
  </si>
  <si>
    <t>DAVILA CHAVEZ SONIA ELAINE</t>
  </si>
  <si>
    <t>DAVILA BRAVO JOSE GAMBERTI</t>
  </si>
  <si>
    <t>ANALISTA DE IMPLANTACION DE SISTEMAS 2 - AMAZONAS</t>
  </si>
  <si>
    <t>DAVALOS SULLCAHUAMAN MARIELA</t>
  </si>
  <si>
    <t>ESPECIALISTA ADMINISTRATIVO - CONECTAMEF APURIMAC SEDE ANDAHUAYLAS</t>
  </si>
  <si>
    <t>DANIEL VICTORIA MIRIAM</t>
  </si>
  <si>
    <t>ASISTENTE DE GESTION DE SERVICIO - CONECTAMEF HUANCAVELICA</t>
  </si>
  <si>
    <t>DAMIAN TOMAS KORAN</t>
  </si>
  <si>
    <t>ASISTENTE ADMINISTRATIVO EN CONTROL PATRIMONIAL Y ALMACEN</t>
  </si>
  <si>
    <t>DAMIAN DE LA CRUZ ROCIO FLOR</t>
  </si>
  <si>
    <t>ANALISTA REGIONAL DEL SISTEMA INFORMATICO DE GESTION ADMINISTRATIVA - REGION HUANCAVELICA</t>
  </si>
  <si>
    <t>DAMIAN CARRASCO ROSSANA MILAGROS</t>
  </si>
  <si>
    <t>DADIC CHANDUVI ZARKO</t>
  </si>
  <si>
    <t>CUZCO REYES ROCIO</t>
  </si>
  <si>
    <t>ANALISTA DE INVERSIONES EN CULTURA, COMERCIO EXTERIOR Y TURISMO</t>
  </si>
  <si>
    <t>CUYATTI CHIRA KAROL DANITZA</t>
  </si>
  <si>
    <t>COORDINADOR (A) DERECHO ADMINISTRATIVO Y CONTENCIOSO ADMINISTRATIVO</t>
  </si>
  <si>
    <t>Ciencias Militares Ingenieria</t>
  </si>
  <si>
    <t>CUYA TORRES HUMBERTO RUBEN</t>
  </si>
  <si>
    <t>DIRECTOR DE LA OFICINA DE SEGURIDAD Y DEFENSA NACIONAL</t>
  </si>
  <si>
    <t>CUYA CCOYCCA ZULY CARMEN</t>
  </si>
  <si>
    <t>ESPECIALISTA EN CONTABILIDAD GUBERNAMENTAL - CONECTAMEF APURIMAC - SEDE ANDAHUAYLAS</t>
  </si>
  <si>
    <t>CUTIPA LAQUI DINA MARISOL</t>
  </si>
  <si>
    <t>ESPECIALISTA EN INVERSIÓN PÚBLICA DE CONECTAMEF - PUNO</t>
  </si>
  <si>
    <t>CURILLA SINCHI JOHN</t>
  </si>
  <si>
    <t>CURICHAOA VILCHEZ ANABEL KATTY</t>
  </si>
  <si>
    <t>CURASI CUTIPA FLORIAN ROBERTO</t>
  </si>
  <si>
    <t>Telecomunicaciones</t>
  </si>
  <si>
    <t>CUMPA WILSON HENRY</t>
  </si>
  <si>
    <t>OPERADOR (A) DE REDES Y COMUNICACIONES</t>
  </si>
  <si>
    <t>CUEVA VARGAS EDGAR MOISES</t>
  </si>
  <si>
    <t>ESPECIALISTA ADMINISTRATIVO III - ESPECIALISTA EN INVERSION PUBLICA CONECTAMEF PASCO</t>
  </si>
  <si>
    <t>CUEVA FLORES JUAN ILDEFONSO</t>
  </si>
  <si>
    <t>ESPECIALISTA EN TESORERIA Y ENDEUDAMIENTO PUBLICO - CONECTAMEF ANCASH SEDE HUARAZ</t>
  </si>
  <si>
    <t>CUENTAS JIMENEZ CAROL JENNIFER</t>
  </si>
  <si>
    <t>ESPECIALISTA LEGAL EN GESTIÓN DE PERSONAL ACTIVO 2</t>
  </si>
  <si>
    <t>CUENCA PORTOCARRERO JEAN MARCO MARTIN</t>
  </si>
  <si>
    <t>CUELLAR MUÑOZ JESUS MARCIAL</t>
  </si>
  <si>
    <t>ANALISTA EN PRESUPUESTO PUBLICO</t>
  </si>
  <si>
    <t>CUCHAPARI ARUHUANCA CESAR JOEL</t>
  </si>
  <si>
    <t>ANALISTA DE DESARROLLO E INNOVACION 3</t>
  </si>
  <si>
    <t>CUBILLOS LOYOLA BLANCA VICTORIA DEL CARMEN</t>
  </si>
  <si>
    <t>ANALISTA CIVIL Y PROCESAL CIVIL - 2</t>
  </si>
  <si>
    <t>CUBAS PAREDES RAUL JUAN</t>
  </si>
  <si>
    <t>CUBAS ALVAN JORGE ISAIAS</t>
  </si>
  <si>
    <t>ANALISTA EN PRESUPUESTO TERRITORIAL - EJECUCION 1</t>
  </si>
  <si>
    <t>CUBA MALLQUI JAVIER</t>
  </si>
  <si>
    <t>CUBA GALLARDO DAYANA LIZBETH</t>
  </si>
  <si>
    <t>CUADROS YGAR KARLA ELENA</t>
  </si>
  <si>
    <t>COORDINADOR (A) ADMINISTRATIVO (A)</t>
  </si>
  <si>
    <t>CUADROS MARTINI MADDALENA MARIZA</t>
  </si>
  <si>
    <t>CRUZADO LLAMOCCA DORIS CAROLINA</t>
  </si>
  <si>
    <t>ESPECIALISTA EN FINANZAS Y PRESUPUESTO</t>
  </si>
  <si>
    <t>CRUZ CARDENAS ISABEL</t>
  </si>
  <si>
    <t>CRISOL LEON SILVIA STHEPANIE</t>
  </si>
  <si>
    <t>CRESPO CCERHUAYO JAVIER AGUSTO</t>
  </si>
  <si>
    <t>COVEÑAS FLORES OMAR EDILBERTO</t>
  </si>
  <si>
    <t>COSSIO SOSA BETTY</t>
  </si>
  <si>
    <t>CORTEZ CARNERO FELICITA ROXANNA</t>
  </si>
  <si>
    <t>CORREA HUAMAN CINTHYA NIDIA</t>
  </si>
  <si>
    <t>COORDINADOR EN DESARROLLO DE LINEAS OPERATIVAS DE GESTION PRESUPUESTAL</t>
  </si>
  <si>
    <t>CORONEL SANTACRUZ ROXANA</t>
  </si>
  <si>
    <t>ASISTENTE EN RIESGOS FISCALES 1</t>
  </si>
  <si>
    <t>CORONEL NUÑEZ KAREN ROSALYN</t>
  </si>
  <si>
    <t>ANALISTA EN PRESUPUESTO TEMÁTICO 1</t>
  </si>
  <si>
    <t>CORONADO VELASQUEZ JAMES MICHAEL</t>
  </si>
  <si>
    <t>ESPECIALISTA EN GESTION FINANCIERA DE GOBIERNOS SUBNACIONALES</t>
  </si>
  <si>
    <t>CORONADO SALGADO GERARDO EDILBERTO</t>
  </si>
  <si>
    <t>ESPECIALISTA DE PROGRAMACION PARA EL BANCO DE INVERSIONES</t>
  </si>
  <si>
    <t>CORONADO ANDRADA RUBEN GERSON</t>
  </si>
  <si>
    <t>ANALISTA EN ECONOMÍA DE POLÍTICAS PÚBLICAS</t>
  </si>
  <si>
    <t>CORONADO ALVITEZ CARLOS ANDRES</t>
  </si>
  <si>
    <t>CORNEJO SALINAS GUSTAVO ROBERTO</t>
  </si>
  <si>
    <t>ANALISTA EN ESTADISTICA</t>
  </si>
  <si>
    <t>CORNEJO CONDOR SUSAN INGRID</t>
  </si>
  <si>
    <t>CORNEJO CARRILLO EDSON PAOLO</t>
  </si>
  <si>
    <t>IMPLANTADOR (A) DE CONECTAMEF - PIURA</t>
  </si>
  <si>
    <t>CORISAPRA QUIHUI SILVIA MAGALI</t>
  </si>
  <si>
    <t>CORDOVA ZAVALA LUIS ENRIQUE</t>
  </si>
  <si>
    <t>CORDOVA SANCHEZ MARIELA MARGARITA</t>
  </si>
  <si>
    <t>CORDOVA QUISPE JHON SANDRO</t>
  </si>
  <si>
    <t>ESPECIALISTA EN PLANILLAS</t>
  </si>
  <si>
    <t>CORDOVA PEREZ KARLA MARIA</t>
  </si>
  <si>
    <t>EXPERTO (A) EN PRESUPUESTO TEMATICO 2</t>
  </si>
  <si>
    <t>CORDOVA LLACZA SARA CORINA</t>
  </si>
  <si>
    <t>ESPECIALISTA LEGAL DE CARTERA INMOBILIARIA 3</t>
  </si>
  <si>
    <t>CORDOVA HERAS YESSICA YESENIA</t>
  </si>
  <si>
    <t>ESPECIALISTA EN ENDEUDAMIENTO Y TESORO PUBLICO - CONECTAMEF AMAZONAS SEDE CHACHAPOYAS</t>
  </si>
  <si>
    <t>CORDOVA GOMEZ JOSE LUIS</t>
  </si>
  <si>
    <t>ESPECIALISTA DE SISTEMAS DE CARTERA INMOBILIARIA 3</t>
  </si>
  <si>
    <t>CORDOVA CUAYLA MARLENE BEATRIZ</t>
  </si>
  <si>
    <t>ESPECIALISTA EN CONTABILIDAD GUBERNAMENTAL - CONECTAMEF AREQUIPA</t>
  </si>
  <si>
    <t>CORDOVA AVELLANEDA JULIO CESAR</t>
  </si>
  <si>
    <t xml:space="preserve">DIRECTOR DE LA DIRECCION DE PLANIFICACION FINANCIERA Y ESTRATEGIA </t>
  </si>
  <si>
    <t>CORDERO VASQUEZ SONIA MARIA</t>
  </si>
  <si>
    <t>DIRECTORA DE LA DIRECCIÓN DE BIENES INMUEBLES</t>
  </si>
  <si>
    <t>CORDERO SIERRA SHIRLEY ANNIE</t>
  </si>
  <si>
    <t>ASISTENTE EN ADMINISTRACION DE PERSONAS</t>
  </si>
  <si>
    <t>CORDERO PARODI EDWIN ESTEBAN</t>
  </si>
  <si>
    <t>COPARI COLORADO LUIS ALBERTO</t>
  </si>
  <si>
    <t>ESPECIALISTA EN ESTUDIOS Y PROYECTOS</t>
  </si>
  <si>
    <t>CONTRERAS PINEDO LUCY MARIOLA</t>
  </si>
  <si>
    <t>ESPECIALISTA JURÍDICO EN ASUNTOS DE HACIENDA 2</t>
  </si>
  <si>
    <t>CONTRERAS ORELLANA SHANIN KARIM MARISU</t>
  </si>
  <si>
    <t>EXPERTO 2 NORMATIVO PARA LAS ACCIONES VINCULADAS A LA EMERGENCIA
SANITARIA NACIONAL</t>
  </si>
  <si>
    <t>CONDORI SOTO YULY LUZ</t>
  </si>
  <si>
    <t>CONDORI QUISPE OLIVERIO</t>
  </si>
  <si>
    <t>ASISTENTE DE IMPULSO PROCESAL</t>
  </si>
  <si>
    <t>CONDORI FLORES MADELEINE LILIA</t>
  </si>
  <si>
    <t>ANALISTA EN PROGRAMAS PRESUPUESTALES, SEGUIMIENTO Y EVALUACIONES INDEPENDIENTES</t>
  </si>
  <si>
    <t>CONDORI ESPINOZA ESAUD</t>
  </si>
  <si>
    <t>ANALISTA DE IMPLANTACION DE SISTEMAS 2 - HUANCAVELICA</t>
  </si>
  <si>
    <t>CONDORI CCANCAPA MARIA INES</t>
  </si>
  <si>
    <t>CONDE CHAUCA SHIRLY</t>
  </si>
  <si>
    <t>ASISTENTE DE GESTION DE SERVICIOS - CONECTAMEF MADRE DE DIOS</t>
  </si>
  <si>
    <t>CONCHA CONCHA DE BOLAÑOS MARTA RITA</t>
  </si>
  <si>
    <t>COLORADO PACHACAMA ERMELINDA</t>
  </si>
  <si>
    <t>ANALISTA EN BANCO DE INVERSIONES</t>
  </si>
  <si>
    <t>COLLANTES ESCOBAR LESLY ALLISON</t>
  </si>
  <si>
    <t>ASISTENTE JUNIOR - MATERIA TRIBUTARIA - OFICINA DE ATENCION DE QUEJAS</t>
  </si>
  <si>
    <t>COLINA PALOMINO JESSICA KATHERINE</t>
  </si>
  <si>
    <t>COCHACHIN TORRES DANILO IVAN</t>
  </si>
  <si>
    <t>ESPECIALISTA EN SEGUIMIENTO Y MONITOREO DE PROCESOS DE LOS CONECTAMEF</t>
  </si>
  <si>
    <t>COBENAS AQUINO PEDRO</t>
  </si>
  <si>
    <t>DIRECTOR DE LA DIRECCION DE CREDITOS</t>
  </si>
  <si>
    <t>CLAVO PEREZ RENATTO</t>
  </si>
  <si>
    <t>ESPECIALISTA EN CONTABILIDAD GUBERNAMENTAL - CONECTAMEF LORETO Sede Iquitos</t>
  </si>
  <si>
    <t>CLAVIJO MARTEL JENNY</t>
  </si>
  <si>
    <t>GESTOR DE CENTRO - CONECTAMEF PIURA</t>
  </si>
  <si>
    <t>CISNEROS MENDOZA ROSA MARIA</t>
  </si>
  <si>
    <t>CIENFUEGOS FALCON MIJAIL FELICIANO</t>
  </si>
  <si>
    <t>CHUQUITAPA CABEZAS ALAIN JOEL</t>
  </si>
  <si>
    <t>CHUQUILIN MORI MICAELA</t>
  </si>
  <si>
    <t>ESPECIALISTA FINANCIERO EN PROMOCIÓN DE INVERSIÓN PRIVADA</t>
  </si>
  <si>
    <t>CHUQUICHAICO CARRION CAROL LIZZET</t>
  </si>
  <si>
    <t>ESPECIALISTA LEGAL DE GESTION DE INMUEBLES 3</t>
  </si>
  <si>
    <t>CHUNG ALCARAZO CAROLINA</t>
  </si>
  <si>
    <t>ANALISTA DE GOBIERNO NACIONAL Y GOBIERNOS REGIONALES</t>
  </si>
  <si>
    <t>CHUNE ESPINOZA MANUEL YILMER</t>
  </si>
  <si>
    <t>CHUMBES VILLAVICENCIO LADY ASTRID</t>
  </si>
  <si>
    <t>CHUEZ SALAZAR KARLA ANDREA</t>
  </si>
  <si>
    <t>ESPECIALISTA EN REGULACIÓN TÉCNICA DE LAS ADQUISICIONES</t>
  </si>
  <si>
    <t>CHOQUEÑA HUAMANI DANIEL HERMOGENES</t>
  </si>
  <si>
    <t>ESPECIALISTA DE ANÁLISIS Y CONSOLIDACIÓN CONTABLE</t>
  </si>
  <si>
    <t>CHOQUENAIRA GARAY YANET CALIN</t>
  </si>
  <si>
    <t>CHOQUEHUANCA HANCCO HENRY RONAL</t>
  </si>
  <si>
    <t>ESPECIALISTA EN INVERSION PUBLICA - CONECTAMEF
PUNO</t>
  </si>
  <si>
    <t>CHOQUECAHUANA ZAMALLOA JUAN</t>
  </si>
  <si>
    <t>ESPECIALISTA EN CONTABILIDAD PUBLICA - CONECTAMEF APURIMAC SEDE ABANCAY</t>
  </si>
  <si>
    <t>CHIROQUE TAPIA EVELYN ELIANITH</t>
  </si>
  <si>
    <t>ESPECIALISTA EN TRIBUTACION</t>
  </si>
  <si>
    <t>CHIROQUE BACA JUAN JAVIER</t>
  </si>
  <si>
    <t>CHIRINOS REYES CECILIA MARIA</t>
  </si>
  <si>
    <t>ESPECIALISTA EN SEGUIMIENTO DE PRESUPUESTO EN INVERSIONES Y EVALUACION DEL IMPACTO EN LAS CUENTAS DEL TESORO PUBLICO</t>
  </si>
  <si>
    <t>CHILET ROJAS LEXIE ARACELLI</t>
  </si>
  <si>
    <t>CHICOMA DIAZ SANDRA ESMERALDA</t>
  </si>
  <si>
    <t>ESPECIALISTA I - ESPECIALISTA DE INVERSION PUBLICA - CONECTAMEF ANCASH SEDE SANTA</t>
  </si>
  <si>
    <t>CHICCORI PACCO MANUELA EUFEMIA</t>
  </si>
  <si>
    <t>CHIA ESCUDERO MARTIN</t>
  </si>
  <si>
    <t>COORDINADOR DE ESTUDIO TECNICO DE LAS ADQUISICIONES</t>
  </si>
  <si>
    <t>CHERO PACHECO LOURDES MARIA</t>
  </si>
  <si>
    <t>ASESOR (A) EN MECANISMOS DE FINANCIAMIENTO LOCAL Y EXTERNO PARA LA COMPETITIVIDAD</t>
  </si>
  <si>
    <t>CHAVEZ YAMUNAQUE JORGE LUIS</t>
  </si>
  <si>
    <t>EJECUTIVO (A) EN DESARROLLO NORMATIVO</t>
  </si>
  <si>
    <t>CHAVEZ VASQUEZ IMER ELY</t>
  </si>
  <si>
    <t>CHAVEZ TORRES VICTOR RAMON</t>
  </si>
  <si>
    <t>ESPECIALISTA EN CONTABILIDAD GUBERNAMENTAL - CONECTAMEF CAJAMARCA</t>
  </si>
  <si>
    <t>CHAVEZ RAMOS JHON SAMUEL</t>
  </si>
  <si>
    <t>ESPECIALISTA LEGAL 3</t>
  </si>
  <si>
    <t>CHAVEZ PRETEL LISETTE EYRIT</t>
  </si>
  <si>
    <t>ANALISTA DE CONTROL DE CALIDAD II</t>
  </si>
  <si>
    <t>CHAVEZ PEREZ JULIAN MANUEL</t>
  </si>
  <si>
    <t>CHAVEZ NIETO THALIA EMELYN</t>
  </si>
  <si>
    <t>ANALISTA CONSTITUCIONAL Y PROCESAL CONSTITUCIONAL</t>
  </si>
  <si>
    <t>CHAVEZ MARTELL ANGEL ALFONSO</t>
  </si>
  <si>
    <t>ESPECIALISTA EN PROGRAMACION MULTIANUAL DE INVERSIONES 2</t>
  </si>
  <si>
    <t>CHAVEZ LOPEZ MILUSKA YASMINA</t>
  </si>
  <si>
    <t>CHAVEZ HERRERA JUAN</t>
  </si>
  <si>
    <t>ESPECIALISTA EN INVERSION PUBLICA III - ESPECIALISTA SENIOR - CONECTAMEF LAMBAYEQUE</t>
  </si>
  <si>
    <t>CHAVEZ GARCIA JOSE MANUEL</t>
  </si>
  <si>
    <t>ESPECIALISTA EN GESTION DE DATOS Y ESTADISTICA PARA EL BANCO DE INVERSIONES</t>
  </si>
  <si>
    <t>CHAVEZ GARCES ELENA MIRIAM</t>
  </si>
  <si>
    <t>IMPLANTADOR MEF - CONECTAMEF TACNA</t>
  </si>
  <si>
    <t>CHAVEZ FIGUEROA EDWARD</t>
  </si>
  <si>
    <t>RESIDENTE GL MADRE DE DIOS 1</t>
  </si>
  <si>
    <t>CHAVEZ DE LA CRUZ HECTOR PERCY</t>
  </si>
  <si>
    <t>Licenciada en Historia</t>
  </si>
  <si>
    <t>CHAVEZ COTAQUISPE MONICA DIANA</t>
  </si>
  <si>
    <t>DIRECTORA DE LA OFICINA DE GESTION DOCUMENTAL Y ATENCION AL USUARIO</t>
  </si>
  <si>
    <t>CHAVEZ CASTILLO HORTENCIA JACKELIN</t>
  </si>
  <si>
    <t>ANALISTA DE PORTAL INSTITUCIONAL E INTRANET 3</t>
  </si>
  <si>
    <t>CHAVEZ ARIAS LIZNATALY</t>
  </si>
  <si>
    <t>Ingeniero Industrial / Contabilidad</t>
  </si>
  <si>
    <t>CHAVEZ AGAMA CLAUDIA CATHERINE</t>
  </si>
  <si>
    <t>ANALISTA DE NORMATIVIDAD PARA EL MEJORAMIENTO DE LOS PROCESOS CONTABLES</t>
  </si>
  <si>
    <t>CHAVARRY VASQUEZ SILVIA ISABEL</t>
  </si>
  <si>
    <t>CHAVARRY TORRES JOSE LUIS</t>
  </si>
  <si>
    <t>ESPECIALISTA EN PRESUPUESTO PUBLICO - CONECTAMEF AMAZONAS SEDE CHACHAPOYAS</t>
  </si>
  <si>
    <t>CHAVARRY BECERRA WAGNER ROGER</t>
  </si>
  <si>
    <t>CHAVARRI BALLADARES ALBERT FARITH</t>
  </si>
  <si>
    <t>ESPECIALISTA EN MERCADOS FINANCIEROS 2</t>
  </si>
  <si>
    <t>CHAUPIS PONCE WILIAM FREDY</t>
  </si>
  <si>
    <t>GESTOR(A) DE CENTRO - CONECTAMEF UCAYALI</t>
  </si>
  <si>
    <t>CHAUPIS PAJUELO DIEGO ALFONSO</t>
  </si>
  <si>
    <t>CHARA COAGUILA JUAN CARLOS</t>
  </si>
  <si>
    <t>ESPECIALISTA EN PRESUPUESTO PUBLICO - CONECTAMEF AREQUIPA</t>
  </si>
  <si>
    <t>CHAPARRO LUY ALDO JOSE</t>
  </si>
  <si>
    <t>EJECUTIVO  EN DESARROLLO NORMATIVO PARA LA COMPETITIVIDAD</t>
  </si>
  <si>
    <t>CHAMORRO ASTO MARY STEPHANY</t>
  </si>
  <si>
    <t>ESPECIALISTA EN TRIBUTOS INTERNOS 1 DE LA OFICINA DE ATENCION DE QUEJAS</t>
  </si>
  <si>
    <t>CHAMBI YUCRA EDWIN</t>
  </si>
  <si>
    <t>IMPLANTADOR - CONECTAMEF PUNO</t>
  </si>
  <si>
    <t>CHAMBI HUAMANI KETTY VANESSA</t>
  </si>
  <si>
    <t>CHAMBI CABALLERO ERI ARODY</t>
  </si>
  <si>
    <t>CHAIHUAQUE DUEÑAS BRUNO</t>
  </si>
  <si>
    <t>ESPECIALISTA EN PROGRAMAS PRESUPUESTALES 3</t>
  </si>
  <si>
    <t>CHAGUA AMBROSIO VANESSA</t>
  </si>
  <si>
    <t>ESPECIALISTA DE SEGUIMIENTO DEL PRESUPUESTO POR RESULTADOS</t>
  </si>
  <si>
    <t>CHAFLOQUE QUIROZ KARINA ROSA</t>
  </si>
  <si>
    <t>CHAFLOQUE DE LOS SANTOS SUSAN YANET</t>
  </si>
  <si>
    <t>SECRETARIA DE LA OFICINA DE GESTION DE LOS CONECTAMEF</t>
  </si>
  <si>
    <t>CHAFALOTE HUAPAYA CHRISTIAN OSWALDO</t>
  </si>
  <si>
    <t>CHACON GARCIA HERBERT NICANOR</t>
  </si>
  <si>
    <t>ESPECIALISTA FUNCIONAL DE DATOS</t>
  </si>
  <si>
    <t>CHACON CORNEJO DELFOR ARTURO</t>
  </si>
  <si>
    <t>GESTOR DE PROCESOS EN INGENIERIA DE SOFTWARE Y DE SEGURIDAD DE INFORMACION</t>
  </si>
  <si>
    <t>CESPEDES VILLEGAS WALTER GUILLERMO</t>
  </si>
  <si>
    <t>CESPEDES PAISIG LUIS ELI</t>
  </si>
  <si>
    <t>CESPEDES ORMACHEA EDWIN ANTHONY</t>
  </si>
  <si>
    <t>ESPECIALISTA EN PRESUPUESTO PUBLICO - CONECTAMEF PUNO</t>
  </si>
  <si>
    <t>CESPEDES GOMEZ LOURDES YLIANA</t>
  </si>
  <si>
    <t>CESPEDES BUSTAMANTE JOSE MIGUEL</t>
  </si>
  <si>
    <t>CERVERA MARILUZ LILY CATALINA</t>
  </si>
  <si>
    <t>CERVERA CARRANZA EDINSON</t>
  </si>
  <si>
    <t>CERVANTES SILVA EDUARDO</t>
  </si>
  <si>
    <t>CERRUDO CHAVEZ ARLETH MARITZA</t>
  </si>
  <si>
    <t>ASISTENTE DE GASTO PÚBLICO</t>
  </si>
  <si>
    <t>CERRON YAURI MARIA ROSARIO</t>
  </si>
  <si>
    <t>CERON CUBA RUTH  CAROLINA</t>
  </si>
  <si>
    <t>CERNA BARRETO VLADIMIR ALFREDO</t>
  </si>
  <si>
    <t>CERDA AGUIRRE RAFAEL FRANCISCO</t>
  </si>
  <si>
    <t>ANALISTA EN RIESGOS FISCALES</t>
  </si>
  <si>
    <t>CENTENO DIAZ OLIVER OWEN</t>
  </si>
  <si>
    <t>CEDEÑO FERNANDEZ CARLOS FRANCISCO</t>
  </si>
  <si>
    <t>CEDANO CONTRERAS EBER</t>
  </si>
  <si>
    <t>ANALISTA REGIONAL DEL SISTEMA INFORMATICO DE GESTION ADMINISTRATIVA - REGION JUNIN</t>
  </si>
  <si>
    <t>CCENTE QUISPE HILARIO</t>
  </si>
  <si>
    <t>GESTOR DE CENTRO - CONECTAMEF HUANCAVELICA</t>
  </si>
  <si>
    <t>CCAICO BARRAZA JULIO ELFAS</t>
  </si>
  <si>
    <t>CAYCHO RAMOS DIANA MERCEDES</t>
  </si>
  <si>
    <t>ESPECIALISTA PENAL Y PROCESAL PENAL</t>
  </si>
  <si>
    <t>CAVERO ARGUEDAS DENICE</t>
  </si>
  <si>
    <t>ESPECIALISTA EN ESTUDIOS E INVESTIGACIONES PRESUPUESTALES</t>
  </si>
  <si>
    <t>CASTRO VERGARA RENE ISAIAS</t>
  </si>
  <si>
    <t>CASTRO QUINTO EDWIN JOHNNY</t>
  </si>
  <si>
    <t>CASTRO POCCO HENRY</t>
  </si>
  <si>
    <t>CASTRO PAZ JORGE EDUARDO</t>
  </si>
  <si>
    <t>CASTRO PANTOJA DANTE YSAIAS</t>
  </si>
  <si>
    <t>ANALISTA FINANCIERO - PROYECCIONES DE CAJA</t>
  </si>
  <si>
    <t>CASTRO MUÑOZ DORIS</t>
  </si>
  <si>
    <t>CASTRO MARCHENA MANUEL EDUARDO</t>
  </si>
  <si>
    <t>CASTRO FRANCO EDUARDO MANUEL</t>
  </si>
  <si>
    <t>CASTRO CISNEROS LADY GERALDINE</t>
  </si>
  <si>
    <t>CASTRO AROSQUIPA JAVIER ERNESTO</t>
  </si>
  <si>
    <t>ESPECIALISTA EN ECONOMIA INTERNACIONAL</t>
  </si>
  <si>
    <t>CASTRAT GARMENDIA DAVID FERNANDO</t>
  </si>
  <si>
    <t>CASTILLO VILLARREAL KARINA LIZETH</t>
  </si>
  <si>
    <t>ANALISTA LEGAL 2</t>
  </si>
  <si>
    <t>CASTILLO URETA INGRID BETZABETH</t>
  </si>
  <si>
    <t>CASTILLO TAFUR FELIX ANIBAL</t>
  </si>
  <si>
    <t>CASTILLO SALAS JUAN CARLOS</t>
  </si>
  <si>
    <t>CASTILLO QUINTANA EDWIN FERNANDO</t>
  </si>
  <si>
    <t>ANALISTA EN PRESUPUESTO PUBLICO 3 - TEMATICO</t>
  </si>
  <si>
    <t>CASTILLO PONCE LEYLA CHRISTINA</t>
  </si>
  <si>
    <t>CASTILLO ORTIZ TERESA ESMERALDA</t>
  </si>
  <si>
    <t>ANALISTA EN SEGUIMIENTO DE INVERSION PUBLICA</t>
  </si>
  <si>
    <t>CASTILLO ORTIZ CARMEN ANGELICA</t>
  </si>
  <si>
    <t>ANALISTA CONTABLE</t>
  </si>
  <si>
    <t>CASTILLO NAVARRO DARWIN DUBIEL</t>
  </si>
  <si>
    <t>CASTILLO MORALES MELISSA ESTHER</t>
  </si>
  <si>
    <t>ANALISTA DE CARTERA INMOBILIARIA 2</t>
  </si>
  <si>
    <t>CASTILLO LOPEZ MANUEL ANGEL</t>
  </si>
  <si>
    <t>CASTILLO LIZARRAGA PABLO ALEJANDRO</t>
  </si>
  <si>
    <t>Administracion Bancaria y Financiera</t>
  </si>
  <si>
    <t>CASTILLO HONORES GIANELLA YSABEL</t>
  </si>
  <si>
    <t>Abogado / Contador Publico</t>
  </si>
  <si>
    <t>CASTILLO GAMARRA AGUSTINA YOLANDA</t>
  </si>
  <si>
    <t>ESPECIALISTA DE RENTA Y PATRIMONIO EN MATERIA TRIBUTARIA</t>
  </si>
  <si>
    <t>CASTILLO DURAN LUIS ENRIQUE</t>
  </si>
  <si>
    <t>CASTILLO DUEÑAS GABRIELA MILAGROS</t>
  </si>
  <si>
    <t>CASTILLO CUEVA JUAN JOSE</t>
  </si>
  <si>
    <t>ANALISTA FUNCIONAL EN HABILITACIÓN DE SISTEMAS INFORMÁTICOS PARA LA ADMINISTRACIÓN FINANCIERA</t>
  </si>
  <si>
    <t>CASTILLO CARRANZA MELISSA</t>
  </si>
  <si>
    <t>EJECUTIVO (A) EN ASISTENCIA TECNICA Y FORTALECIMIENTO DE GOBIERNOS SUBNACIONALES</t>
  </si>
  <si>
    <t>CASTILLO CANDELA CESAR AUGUSTO</t>
  </si>
  <si>
    <t>EXPERTO (A) EN PLANEAMIENTO INTEGRADO Y PROGRAMACION</t>
  </si>
  <si>
    <t>CASTILLO CABALLERO ERIKA FLOR</t>
  </si>
  <si>
    <t>CASTILLO BENITES PERCY</t>
  </si>
  <si>
    <t>ESPECIALISTA EN DERECHO CIVIL</t>
  </si>
  <si>
    <t>CASTILLO ARANSAENZ ANA MAGDELYN</t>
  </si>
  <si>
    <t>CASTILLA HUAMAN EDGAR FREDDY</t>
  </si>
  <si>
    <t>CASTELLO BRAVO CESAR MANUEL</t>
  </si>
  <si>
    <t>CASTA¥EDA CABANILLAS ANTONIO STALIN</t>
  </si>
  <si>
    <t>SECRETARIO (A) TECNICO (A) DE LAS AUTORIDADES DEL PROCEDIMIENTO ADMINISTRATIVO DISCIPLINARIO</t>
  </si>
  <si>
    <t>CARTAGENA VASQUEZ SIMEON</t>
  </si>
  <si>
    <t>ESPECIALISTA EN CONTABILIDAD GUBERNAMENTAL - CONECTAMEF MOQUEGUA</t>
  </si>
  <si>
    <t>CARRIZO HUAMANCHUMO ESMERALDA JULIA</t>
  </si>
  <si>
    <t>CARRION FLORES RICHARD DANIEL</t>
  </si>
  <si>
    <t>ESPECIALISTA DE PROGRAMACION Y SEGUIMIENTO PRESUPUESTAL DE INVERSIONES 1</t>
  </si>
  <si>
    <t>CARRION ELGUERA NATALIA MERCEDES</t>
  </si>
  <si>
    <t>ASISTENTE DE PROGRAMACIÓN DE GESTIÓN FISCAL DE LOS RECURSOS HUMANOS</t>
  </si>
  <si>
    <t>CARRILLO GODOY ANGELICA ALEJANDRA</t>
  </si>
  <si>
    <t>CARRILLO DIAZ WALTER FELIX</t>
  </si>
  <si>
    <t>DIRECTOR DE LA DIRECCIÓN DE PROGRAMACIÓN Y SEGUIMIENTO PRESUPUESTAL DE LA DIRECCIÓN GENERAL DE PRESUPUESTO PÚBLICO</t>
  </si>
  <si>
    <t>CARRERA AMAYA MANFRED PHILIPH</t>
  </si>
  <si>
    <t>ESPECIALISTA EN EL SISTEMA ADMINISTRATIVO DE DEFENSA JURIDICA DEL ESTADO</t>
  </si>
  <si>
    <t>CIENCIAS CON MENCION EN ESTADISTICA</t>
  </si>
  <si>
    <t>CARRASCO TURIN ROOSVELT MAX</t>
  </si>
  <si>
    <t>ANALISTA DE DATOS DE PROGRAMACIÓN DE GESTIÓN FISCAL DE LOS RECURSOS HUMANOS</t>
  </si>
  <si>
    <t>CARRASCO TUFINO IAN</t>
  </si>
  <si>
    <t>ANALISTA EN SOSTENIBILIDAD FISCAL Y DEUDA PUBLICA</t>
  </si>
  <si>
    <t>CARRASCO RODRIGUEZ YELINA ELVIA</t>
  </si>
  <si>
    <t>CARRASCO GOMERO TANIA</t>
  </si>
  <si>
    <t>ASISTENTE DE GESTION DE SERVICIO - CONECTAMEF TUMBES</t>
  </si>
  <si>
    <t>CARRASCO CHAMBI MARIVEL SANDRA</t>
  </si>
  <si>
    <t>ESPECIALISTA EN TESORERIA Y ENDEUDAMIENTO PUBLICO - CONECTAMEF CUSCO</t>
  </si>
  <si>
    <t>Licenciado en Ciencias Politicas y Gobierno</t>
  </si>
  <si>
    <t>CARRANZA MICHAUD ALEXANDER</t>
  </si>
  <si>
    <t>CARPIO HUARACA MANUEL VICTOR</t>
  </si>
  <si>
    <t>CARMONA VERA ISRAEL ALBERTO</t>
  </si>
  <si>
    <t>CARDEÑA SUCASACA FLOR LISBETH</t>
  </si>
  <si>
    <t>Asistente Social</t>
  </si>
  <si>
    <t>CARDENAS SOMOCURCIO ELEANA NATY</t>
  </si>
  <si>
    <t>COORDINADOR (A) EN GESTION DE RELACIONES HUMANAS Y SOCIALES</t>
  </si>
  <si>
    <t>CARDENAS ORDOÑEZ LUZ JUDITH</t>
  </si>
  <si>
    <t>ESPECIALISTA EN INVERSION PUBLICA III - ESPECIALISTA SENIOR - CONECTAMEF HUANUCO</t>
  </si>
  <si>
    <t>Administracion Secretariado</t>
  </si>
  <si>
    <t>CARDENAS MEDINA YRIS MARITZA</t>
  </si>
  <si>
    <t>ASISTENTE DE GESTION DE SERVICIO - CONECTAMEF AREQUIPA</t>
  </si>
  <si>
    <t>CARDENAS CASTAÑEDA YANETT NILA</t>
  </si>
  <si>
    <t xml:space="preserve">Ingeniero Informatico y de Sistemas </t>
  </si>
  <si>
    <t>CARDENAS CAMPANA HUGO</t>
  </si>
  <si>
    <t>CARBAJAL LUNA NILTON GERARDO</t>
  </si>
  <si>
    <t>ESPECIALISTA EN SISTEMAS DE INFORMACION CONTABLE</t>
  </si>
  <si>
    <t>CAPPELLETTI PURIZAGA RENATO VICENZO</t>
  </si>
  <si>
    <t>DIRECTOR DE LA DIRECCIÓN DE INVESTIGACIÓN, DESARROLLO E INNOVACIÓN DE LA DIRECCIÓN GENERAL DE ABASTECIMIENTO</t>
  </si>
  <si>
    <t>CAPARO FARFAN BENJAMIN</t>
  </si>
  <si>
    <t>ANALISTA EN GESTION PRESUPUESTAL DE LOS GOBIERNOS SUBNACIONALES 1</t>
  </si>
  <si>
    <t>CANO CUSIPAUCAR MAGALITH ASTRITH</t>
  </si>
  <si>
    <t>EXPERTA EN INVERSIONES DE CULTURA, DESARROLLO URBANO, COMERCIO EXTERIOR Y TURISMO</t>
  </si>
  <si>
    <t>CANLLAHUI CANLLAHUI DOMINGO</t>
  </si>
  <si>
    <t>CANDIOTTI QUISPE MARIA YESSENIA</t>
  </si>
  <si>
    <t>ANALISTA EN GESTION DOCUMENTAL - IMPLEMENTACION Y SEGUIMIENTO DEL MODELO DE GESTION DOCUMENTAL - 1</t>
  </si>
  <si>
    <t>Ciencias Militares Con Mencion en Ingenieria</t>
  </si>
  <si>
    <t>CANDIA LUNA JUAN REINALDO</t>
  </si>
  <si>
    <t>ESPECIALISTA EN DEFENSA NACIONAL</t>
  </si>
  <si>
    <t>CANDIA CUNO JUAN</t>
  </si>
  <si>
    <t>ESPECIALISTA EN PROYECTOS</t>
  </si>
  <si>
    <t>CANALES SAENZ EDGAR HERNAN</t>
  </si>
  <si>
    <t>CAMPAÑA MARTINO CECILIA</t>
  </si>
  <si>
    <t>CAMARGO MONTES OLINDA LEONOR</t>
  </si>
  <si>
    <t>CAMARENA CARLOS DANTE ALEJANDRO</t>
  </si>
  <si>
    <t>ESPECIALISTA EN TRIBUTOS INTERNOS 1 DE LA OFICINA TECNICA</t>
  </si>
  <si>
    <t>CAMARENA BULLON LUIS OBLITAS</t>
  </si>
  <si>
    <t>CAMARA CHACALIAZA LORENZO GERONIMO</t>
  </si>
  <si>
    <t>CAMACHO SEVERO MILTON HENRY</t>
  </si>
  <si>
    <t>COORDINADOR  DEL SISTEMA INFORMATICO DE GESTION ADMINISTRATIVA</t>
  </si>
  <si>
    <t>CALVO RIOS CARLOS ALBERTO</t>
  </si>
  <si>
    <t>EXPERTO EN INVERSIONES DE TRANSPORTES</t>
  </si>
  <si>
    <t>CALOPINO ARELLANO FIORELLA SOLANGE</t>
  </si>
  <si>
    <t>CALOGGERO ENCINA JORGE LUIS</t>
  </si>
  <si>
    <t>DIRECTOR DE LA OFICINA DE INTEGRIDAD INSTITUCIONAL</t>
  </si>
  <si>
    <t>CALLO LAZO CARLOS ANDRES</t>
  </si>
  <si>
    <t>CALLISAYA CATY YAQUELIN YESSICA</t>
  </si>
  <si>
    <t>ESPECIALISTA EN ENDEUDAMIENTO Y TESORO PUBLICO - CONECTAMEF PUNO</t>
  </si>
  <si>
    <t>CALLE NEYRA ETTY MILENA</t>
  </si>
  <si>
    <t>ASISTENTE DE GASTO PUBLICO</t>
  </si>
  <si>
    <t>CALLE CASTRO ZULEMA ANTUANE</t>
  </si>
  <si>
    <t>DIRECTORA DE LA DIRECCION DE RENTA Y PATRIMONIO DE LA DIRECCION</t>
  </si>
  <si>
    <t>CALLE CASTILLO ANA NATALIA</t>
  </si>
  <si>
    <t>ANALISTA DE INVERSIONES FINANCIERAS</t>
  </si>
  <si>
    <t>Economia Publica</t>
  </si>
  <si>
    <t>CALLAÑAUPA DE LA CRUZ LIZ OSHIN</t>
  </si>
  <si>
    <t>ASISTENTE EN INTELIGENCIA ECONOMICA Y OPTIMIZACION TRIBUTARIA</t>
  </si>
  <si>
    <t>CALIXTO GUTIERREZ HAYMEET MIRELLA</t>
  </si>
  <si>
    <t>ESPECIALISTA EN IMPUESTO AL CONSUMO</t>
  </si>
  <si>
    <t>CALDERON VALENZUELA JOSE ARMANDO</t>
  </si>
  <si>
    <t>DIRECTOR GENERAL DE LA DIRECCION GENERAL DE PRESUPUESTO PUBLICO</t>
  </si>
  <si>
    <t>CALDERON ROMERO LIA LLANET</t>
  </si>
  <si>
    <t>CALDERON QUISPE SOFIA YELITSA</t>
  </si>
  <si>
    <t>CALDERON LOZANO NATALIA MILAGROS</t>
  </si>
  <si>
    <t>ANALISTA DE SEGUIMIENTO Y EVALUACIÓN DE LA INVERSIÓN PÚBLICA</t>
  </si>
  <si>
    <t>CALDERON HUANACUNI RONALD EDGAR</t>
  </si>
  <si>
    <t>ESPECIALISTA EN RIESGOS DE CORRUPCION</t>
  </si>
  <si>
    <t>CALDERON HUANACUNI LUDWIN</t>
  </si>
  <si>
    <t>CALDERON DAVILA LIZ BELLA</t>
  </si>
  <si>
    <t>OPERADOR EN GESTION DOCUMENTAL</t>
  </si>
  <si>
    <t>CALATAYUD ESPINOZA WALVERTH JHOVANNY</t>
  </si>
  <si>
    <t>EJECUTIVO  DE INVERSIONES DE GESTIÓN DE RIESGOS POR DESASTRES</t>
  </si>
  <si>
    <t>CAJO CAMACHO HECTOR ANTONIO</t>
  </si>
  <si>
    <t>CAJAS MELGAREJO LUIS ALBERTO</t>
  </si>
  <si>
    <t>RESIDENTE</t>
  </si>
  <si>
    <t>CAHUANA CISNEROS WALTER HUGO</t>
  </si>
  <si>
    <t>GESTOR DE CENTRO - CONECTAMEF AYACUCHO</t>
  </si>
  <si>
    <t>CADILLO TELLO ROCIO DEL PILAR</t>
  </si>
  <si>
    <t>IMPLANTADOR II - REGION ANCASH</t>
  </si>
  <si>
    <t>CADILLO LARA JENNY ROCIO</t>
  </si>
  <si>
    <t>Reparacion de Vehiculos Motorizados</t>
  </si>
  <si>
    <t>CACERES PIANCHACHI ADOLFO UBERTO</t>
  </si>
  <si>
    <t>CONDUCTOR(A) - POOL</t>
  </si>
  <si>
    <t>CACERES GAMBOA MAX REINER</t>
  </si>
  <si>
    <t>ESPECIALISTA EN ENDEUDAMIENTO Y TESORO PUBLICO CONECTAMEF AYACUCHO</t>
  </si>
  <si>
    <t>CACERES CUELLAR CAROL MARILYN</t>
  </si>
  <si>
    <t>ESPECIALISTA EN FORTALECIMIENTO DE LA GESTION FISCAL DE GOBIERNOS SUBNACIONALES</t>
  </si>
  <si>
    <t>CACERES BARRENECHEA LORENA JAQUELINE</t>
  </si>
  <si>
    <t>CABRERA ROJAS ANA KELLY</t>
  </si>
  <si>
    <t>ESPECIALISTA EN ENDEUDAMIENTO Y TESORO PUBLICO - CONECTAMEF CAJAMARCA</t>
  </si>
  <si>
    <t>CABRERA QUISPE LILIANA JUDITH</t>
  </si>
  <si>
    <t>CABRERA GOMEZ ENRIQUE JESUS</t>
  </si>
  <si>
    <t>ESPECIALISTA LEGAL EN ASUNTOS DE ECONOMÍA INTERNACIONAL 2</t>
  </si>
  <si>
    <t>CABRERA CORONADO CHRISTIAN JULIO</t>
  </si>
  <si>
    <t>DIRECTOR DE LA DIRECCIÓN DE POLÍTICA Y ESTRATEGIAS DE LA INVERSIÓN PÚBLICA</t>
  </si>
  <si>
    <t>CABRERA ANASTACIO JHON JIMMY</t>
  </si>
  <si>
    <t>CABREJO CULCAS ARACELI DE JESUS</t>
  </si>
  <si>
    <t>ESPECIALISTA EN REGÍMENES PREVISIONALES PRIVADOS Y SEGUROS</t>
  </si>
  <si>
    <t>CABANILLAS SALAZAR ESTEFANIA MILAGROS</t>
  </si>
  <si>
    <t>CABANILLAS BALDERA JUAN PABLO</t>
  </si>
  <si>
    <t>EJECUTIVO EN ARTICULACION Y PROGRAMACION</t>
  </si>
  <si>
    <t>CABANILLAS ALFARO EDDY JOFRE</t>
  </si>
  <si>
    <t>CABANA CHAVEZ DARIO</t>
  </si>
  <si>
    <t>CABALLERO ARAUJO MELISSA MILAGROS</t>
  </si>
  <si>
    <t>BUSTINZA GARCIA MERCEDES ROXANA</t>
  </si>
  <si>
    <t>BURGA VASQUEZ ALEX EDINSON</t>
  </si>
  <si>
    <t>IMPLANTADOR SIAF - GL - CAJAMARCA 1</t>
  </si>
  <si>
    <t>BURGA RODRIGUEZ ROCIO DEL PILAR</t>
  </si>
  <si>
    <t>COORDINADOR (A) DE INVERSIONES</t>
  </si>
  <si>
    <t>BURGA RAMIREZ LUIS ANTHONY BRYAN</t>
  </si>
  <si>
    <t>EXPERTO EN POLÍTICA Y ESTRATEGIAS DE INVERSIÓN PÚBLICA</t>
  </si>
  <si>
    <t>BURGA BURGA ORLANDO</t>
  </si>
  <si>
    <t>BULEJE FRANCO NATALY MAGDA</t>
  </si>
  <si>
    <t>BUJAICO MENDOZA ANGEL RICARDO</t>
  </si>
  <si>
    <t>ESPECIALISTA EN ENDEUDAMIENTO Y TESORO PUBLICO - CONECTAMEF JUNIN</t>
  </si>
  <si>
    <t>BUENO ARIAS JULIANA MARINA</t>
  </si>
  <si>
    <t>BRUNO AGUILAR GUILLERMO</t>
  </si>
  <si>
    <t>BRINGAS ARBOCCO ALLAN PAUL</t>
  </si>
  <si>
    <t>DIRECTOR DE LA DIRECCIÓN GENERAL DEL TESORO PÚBLICO</t>
  </si>
  <si>
    <t>BRICEÑO CASTRO NELSA GISELA</t>
  </si>
  <si>
    <t>BRAVO NUÑEZ CARMEN CECILIA</t>
  </si>
  <si>
    <t>BOZA DAVILA BLANCA LIRIA</t>
  </si>
  <si>
    <t>BORJA CARRILLO TOMAS FREDY</t>
  </si>
  <si>
    <t>ESPECIALISTA EN ENDEUDAMIENTO Y TESORO PUBLICO - CONECTAMEF HUACHO</t>
  </si>
  <si>
    <t>BORDA QUISPE CESAR KEVIN</t>
  </si>
  <si>
    <t xml:space="preserve">ANALISTA EN INVERSIONES DE SALUD, INCLUSION SOCIAL Y POBLACIONES
VULNERABLES
</t>
  </si>
  <si>
    <t>BONIFACIO QUISPE HECTOR</t>
  </si>
  <si>
    <t>ESPECIALISTA EN INVERSION PUBLICA - CONECTAMEF AYACUCHO</t>
  </si>
  <si>
    <t>Especialista Profesional en Electronica</t>
  </si>
  <si>
    <t>BOLIVAR REAÑO ISAIAS</t>
  </si>
  <si>
    <t>ANALISTA EN COMUNICACIONES INFORMATICAS (TELEFONIA)</t>
  </si>
  <si>
    <t>BOLIVAR PAREDES DIANA LUZ</t>
  </si>
  <si>
    <t>ASISTENTE EN CONTROL ADMINISTRATIVO</t>
  </si>
  <si>
    <t>BOJORQUEZ CRUZ DE CORDOVA REBECA MARIA</t>
  </si>
  <si>
    <t>COORDINADOR DE GESTION DOCUMENTARIA Y ADMINISTRATIVA</t>
  </si>
  <si>
    <t>BOCANEGRA AGÜERO JOAO JOMEINY</t>
  </si>
  <si>
    <t>BLANCO GUZMAN ROSENBERG</t>
  </si>
  <si>
    <t>RESIDENTE GL</t>
  </si>
  <si>
    <t>BLANCO CALDERON MICHAEL</t>
  </si>
  <si>
    <t>BETETA CASTAÑEDA KEVEN RODRIGO</t>
  </si>
  <si>
    <t>BERROSPI MEZA LIZ VICTORIA</t>
  </si>
  <si>
    <t>BERROSPI MATEO WILI RUIL</t>
  </si>
  <si>
    <t>BERNEDO ALVARADO ERIK RENAN</t>
  </si>
  <si>
    <t>TECNICO DE ARCHIVO</t>
  </si>
  <si>
    <t>BERNAOLA LOZANO JAIRO JESUS</t>
  </si>
  <si>
    <t>APOYO EN ATENCION AL USUARIO</t>
  </si>
  <si>
    <t>BERNABE ORELLANO CINTHYA FIORELLA</t>
  </si>
  <si>
    <t>Directora de la Dirección de Gestión de Inversiones</t>
  </si>
  <si>
    <t>BERLANGA ASMAD GIANCARLO</t>
  </si>
  <si>
    <t>BERAUN GUERRA JOSUE MIGUEL</t>
  </si>
  <si>
    <t>BENZA FLORES NOELIA DEL ROSARIO</t>
  </si>
  <si>
    <t>ESPECIALISTA PROCESAL PREVISIONAL - 2</t>
  </si>
  <si>
    <t>BENITES GARCIA LUIS ANDERSON</t>
  </si>
  <si>
    <t>ESPECIALISTA EN PRESUPUESTO PUBLICO DE CONECTAMEF TUMBES</t>
  </si>
  <si>
    <t>BENITES ALFARO FANNY DOLORES</t>
  </si>
  <si>
    <t>BENEL ZAPATA JORGE LUIS</t>
  </si>
  <si>
    <t>BENEL VASQUEZ ROBERTO CARLOS</t>
  </si>
  <si>
    <t>ESPECIALISTA EN METODOLOGIAS AGILES</t>
  </si>
  <si>
    <t>BENDEZU YUCRA MARCELINO</t>
  </si>
  <si>
    <t>IMPLANTADOR II - AYACUCHO</t>
  </si>
  <si>
    <t>BENDEZU VILA JORGE TITO</t>
  </si>
  <si>
    <t>BENAVIDES PAEZ JOSE GUILLERMO</t>
  </si>
  <si>
    <t>BENAVIDES BRAVO YOVANNY CHARO</t>
  </si>
  <si>
    <t>ASISTENTE DE GESTION DE SERVICIO - CONECTAMEF LAMBAYEQUE</t>
  </si>
  <si>
    <t>BENAVENTE ORUE ANDREA PAOLA</t>
  </si>
  <si>
    <t>BELTRAN ROSAS ANDREA CRISTEL</t>
  </si>
  <si>
    <t>ASISTENTE EN INVERSIONES DEL SECTOR INSTITUCIONAL, TRABAJO Y DESARROLLO TERRITORIAL</t>
  </si>
  <si>
    <t>BELTRAN FARFAN GUILLERMO ARMANDO</t>
  </si>
  <si>
    <t>ESPECIALISTA DEL SISTEMA INFORMATICO DE GESTION ADMINISTRATIVA</t>
  </si>
  <si>
    <t>BELLIDO ZACONETTA MERCEDES GIOVANNA</t>
  </si>
  <si>
    <t>ESPECIALISTA LEGAL EN GESTION DE PERSONAL ACTIVO 3</t>
  </si>
  <si>
    <t>BELLIDO HUAMAN JULIO RAUL</t>
  </si>
  <si>
    <t>ESPECIALISTA EN PRESUPUESTO PUBLICO - CONECTAMEF ICA</t>
  </si>
  <si>
    <t>X Ciclo de Derecho</t>
  </si>
  <si>
    <t>BEJAR VILCA SANTIAGO</t>
  </si>
  <si>
    <t>BEJAR GUTIERREZ ROCIO DEL PILAR</t>
  </si>
  <si>
    <t>BEJAR DIAZ MANUEL</t>
  </si>
  <si>
    <t>BEGAZO GONZALES ISIS STELLA</t>
  </si>
  <si>
    <t>BEDOYA PALOMINO MARIA CLAUDIA</t>
  </si>
  <si>
    <t>ESPECIALISTA EN ESTRATEGIA DE DESARROLLO DE MERCADO DE VALORES</t>
  </si>
  <si>
    <t>BEDON MONZON MARIA ISABEL</t>
  </si>
  <si>
    <t>BAZAN OROS SONIA</t>
  </si>
  <si>
    <t>ESPECIALISTA EN PRESUPUESTO PUBLICO - CONECTAMEF APURIMAC SEDE ANDAHUAYLAS</t>
  </si>
  <si>
    <t>BAZAN CHOQUEHUANCA OSCAR ENRIQUE</t>
  </si>
  <si>
    <t>ESPECIALISTA DEL CENTRO DE INFORMACION DE PROGRAMACION Y SEGUIMIENTO PRESUPUESTAL 2</t>
  </si>
  <si>
    <t>BAZAN ALGUIAR ERNESTO FABIO</t>
  </si>
  <si>
    <t>EJECUTIVO (A) EN INVERSIONES DE AGRICULTURA, MEDIO AMBIENTE, PRODUCCION, CIENCIA, TECNOLOGIA E INNOVACION</t>
  </si>
  <si>
    <t>BASTARRACHEA ROSAS ABNER ISMAEL</t>
  </si>
  <si>
    <t>ANALISTA PROGRAMADOR DE APLICACIONES INFORMATICAS III</t>
  </si>
  <si>
    <t>Secretariado Ejecutivo Basico</t>
  </si>
  <si>
    <t>BARTUREN QUISPE MARIA ELENA</t>
  </si>
  <si>
    <t>BARTUREN LEON MARIA LILY</t>
  </si>
  <si>
    <t>ESPECIALISTA EN TESORERIA Y ENDEUDAMIENTO PUBLICO - CONECTAMEF LAMBAYEQUE</t>
  </si>
  <si>
    <t>BARTRA MERINO CHRISTIAN ORLANDO</t>
  </si>
  <si>
    <t>ANALISTA DE ESTADÍSTICA DE LAS FINANZAS PÚBLICAS</t>
  </si>
  <si>
    <t>BARRIENTOS MENDOZA HECTOR</t>
  </si>
  <si>
    <t>SECTORISTA SIAF - GL</t>
  </si>
  <si>
    <t>BARRETON ANCCO SILVIA</t>
  </si>
  <si>
    <t>ANALISTA DE SEGUIMIENTO DE LA ATENCION AL USUARIO</t>
  </si>
  <si>
    <t>BARRETO TRINIDAD RAFAEL NELSON</t>
  </si>
  <si>
    <t>BARRETO ALVAREZ CHRISTIAN LUIS ALBERTO</t>
  </si>
  <si>
    <t>BARRERA HUANES FERNANDO GUILLERMO</t>
  </si>
  <si>
    <t>ESPECIALISTA EN TRIBUTACION II ANALISTA TRIBUTARIO EN RENTA PATRIMONIO Y CODIGO TRIBUTARIO</t>
  </si>
  <si>
    <t>BARRERA CONDE MARIBEL SUDEILY</t>
  </si>
  <si>
    <t>ESPECIALISTA EN PRESUPUESTO PUBLICO TERRITORIAL</t>
  </si>
  <si>
    <t>BARQUERO RIVERA GIANA DANIELA</t>
  </si>
  <si>
    <t>ANALISTA REGIONAL DEL SISTEMA INFORMATICO DE GESTION ADMINISTRATIVA - REGION TUMBES</t>
  </si>
  <si>
    <t>BARCENA LUZA ZORAIDA MIRINA</t>
  </si>
  <si>
    <t>GESTOR DE CENTRO - CONECTAMEF CUSCO</t>
  </si>
  <si>
    <t>BARBOZA VEGA GLADYS ELSA</t>
  </si>
  <si>
    <t>SECRETARIA III</t>
  </si>
  <si>
    <t>BARBERENA SALAS CONNIE ERIKA</t>
  </si>
  <si>
    <t>BANCAYAN ZEBALLOS FIORELLA BERENIS</t>
  </si>
  <si>
    <t>BALDEON HUARACA VILMA BEATRIZ</t>
  </si>
  <si>
    <t>Ingeniero en Informatica</t>
  </si>
  <si>
    <t>BALDEON BUSTILLOS MARIELA JANET</t>
  </si>
  <si>
    <t>ANALISTA DEL SISTEMA INFORMATICO DE GESTION ADMINISTRATIVA</t>
  </si>
  <si>
    <t>BALCAZAR SUAREZ JUANA ROSA ANA</t>
  </si>
  <si>
    <t>ASESOR II DEL DESPACHO VICEMINISTERIAL DE ECONOMIA</t>
  </si>
  <si>
    <t>BALCAZAR LABRIN JOSE LUIS</t>
  </si>
  <si>
    <t>ASESOR LEGAL DEL EQUIPO ESPECIALIZADO DE SEGUIMIENTO DE LA INVERSION</t>
  </si>
  <si>
    <t>BALAREZO AVALOS HAYDEE</t>
  </si>
  <si>
    <t>ASISTENTE ADMINISTRATIVO 1</t>
  </si>
  <si>
    <t>BACIGALUPO VARGAS JOSE LUIS</t>
  </si>
  <si>
    <t>Secretariado Ejecutivo en Castellano</t>
  </si>
  <si>
    <t>Tecnica Basica</t>
  </si>
  <si>
    <t>BACA ROJAS RUTH GEMMA</t>
  </si>
  <si>
    <t>BACA ROALCABA JUANA CAROLINA</t>
  </si>
  <si>
    <t>BACA RIVA DANNY MARTIN</t>
  </si>
  <si>
    <t>COORDINADOR DE ADMINISTRACION DE PERSONAS Y COMPENSACIONES</t>
  </si>
  <si>
    <t>AZAÑERO ALVAREZ ROYER</t>
  </si>
  <si>
    <t>ABOGADO I EN TRIBUTOS ADUANEROS</t>
  </si>
  <si>
    <t>AYQUIPA HUAMAN FRANCISCO</t>
  </si>
  <si>
    <t>Nutricion</t>
  </si>
  <si>
    <t>AYON VARILLAS GINO</t>
  </si>
  <si>
    <t>ESPECIALISTA EN ARTICULACION TEMATICA 2</t>
  </si>
  <si>
    <t>AYMARA COAQUIRA YASBET ROCIO</t>
  </si>
  <si>
    <t>ANALISTA EN REGLAS FISCALES PARA GOBIERNOS REGIONALES Y LOCALES</t>
  </si>
  <si>
    <t>AYCA MARIN ANA MARIA</t>
  </si>
  <si>
    <t>ANALISTA REGIONAL DEL SISTEMA INFORMATICO DE GESTION ADMINISTRATIVA - REGION TACNA</t>
  </si>
  <si>
    <t>Biologia</t>
  </si>
  <si>
    <t>AYARZA ARIAS BETSY</t>
  </si>
  <si>
    <t>Administración de empresas</t>
  </si>
  <si>
    <t>AYALA SALDIVAR ALLEN JESUS</t>
  </si>
  <si>
    <t>AYALA HUARINGA ISAMAR KATHERINE</t>
  </si>
  <si>
    <t>AYALA DE LAS CASAS KARLA JENNYPHER</t>
  </si>
  <si>
    <t>EJECUTIVO (A) EN INVERSIONES DE EDUCACION Y DEPORTE</t>
  </si>
  <si>
    <t>AVILES ROBLES CHRISTIAN JESUS</t>
  </si>
  <si>
    <t>ANALISTA EN INVERSIONES DE EDUCACION Y DEPORTE</t>
  </si>
  <si>
    <t>AVILA VASQUEZ MARIA ELYSSA</t>
  </si>
  <si>
    <t>AVILA ROMERO WILSON ANSELMO</t>
  </si>
  <si>
    <t>AVILA GONZALEZ GRACIELA CECILIA</t>
  </si>
  <si>
    <t>ESPECIALISTA EN GESTION DE PERSONAL ACTIVO 3</t>
  </si>
  <si>
    <t>AVILA GONZALEZ CARMEN VANESSA</t>
  </si>
  <si>
    <t>ESPECIALISTA DE CALIDAD DE INVERSIONES PÚBLICAS</t>
  </si>
  <si>
    <t>AVILA CALLIRGOS CARLOS ALBERTO</t>
  </si>
  <si>
    <t>RESIDENTE SIAF-GN LA LIBERTAD</t>
  </si>
  <si>
    <t>AVILA AGUILAR ROCIO SCARLET</t>
  </si>
  <si>
    <t>ESPECIALISTA EN CONTABILIDAD GUBERNAMENTAL - CONECTAMEF MADRE DE DIOS SEDE PUERTO MALDONADO</t>
  </si>
  <si>
    <t>QUIMICO FARMACEUTICO</t>
  </si>
  <si>
    <t>AVELLANEDA MARISCAL JESSICA MARIA</t>
  </si>
  <si>
    <t>AVELLANEDA ESQUIVEL ATILIO ALFONZO</t>
  </si>
  <si>
    <t>COORDINADOR DE DESARROLLO TECNOLOGICO EN TECNICA Y REGISTRO</t>
  </si>
  <si>
    <t>titulo profesional</t>
  </si>
  <si>
    <t>AVALOS MORON JOHANNA LUZ</t>
  </si>
  <si>
    <t>AVALOS IPARRAGUIRRE PATRICIA ROSARIO</t>
  </si>
  <si>
    <t>ATENCIO VERGARAY ROSARIO JULIA</t>
  </si>
  <si>
    <t>ASISTENTE DE BIENES MUEBLES</t>
  </si>
  <si>
    <t>ATENCIA GARRIDO DARWIN BELTRAN</t>
  </si>
  <si>
    <t>ESPECIALISTA EN ASUNTOS ECONÓMICOS Y FINANCIEROS</t>
  </si>
  <si>
    <t>ASTOQUILCA ASTUÑAGUE DENIS DAVID</t>
  </si>
  <si>
    <t>ANALISTA DE SEGUIMIENTO DE LA INVERSIÓN PUBLICA</t>
  </si>
  <si>
    <t>ASTOCAZA ANTONIO JUAN CARLOS</t>
  </si>
  <si>
    <t>ESPECIALISTA ECONOMICO</t>
  </si>
  <si>
    <t>ASTO OBREGON BERTHA ROSARIO</t>
  </si>
  <si>
    <t>ASTETE RODRIGUEZ JOSE LUIS</t>
  </si>
  <si>
    <t>ASPILLAGA MONSALVE JULIA ROSA</t>
  </si>
  <si>
    <t>DIRECTORA DE LA OFICINA DE INTEGRIDAD INSTITUCIONAL</t>
  </si>
  <si>
    <t>ASPILCUETA NEYRA LUIS ERASMO</t>
  </si>
  <si>
    <t>ANALISTA DE TESORERIA</t>
  </si>
  <si>
    <t>ASPAJO REYNA GOLBERT</t>
  </si>
  <si>
    <t>RESIDENTE UCAYALI - ZONA 1</t>
  </si>
  <si>
    <t>ASCONA FABIAN SAMUEL SEGISMUNDO</t>
  </si>
  <si>
    <t>TECNICO EN SEGURIDAD INFORMATICA</t>
  </si>
  <si>
    <t>ARUTAYPE SANCHEZ CHRISTIAN RAFAEL</t>
  </si>
  <si>
    <t>ESPECIALISTA EN INGENIERÍA DE DATOS PARA LA ADMINISTRACIÓN FINANCIERA 1</t>
  </si>
  <si>
    <t>ARRUNATEGUI PASAPERA SUSAN MIREYA</t>
  </si>
  <si>
    <t>ESPECIALISTA EN PROCESOS PARA LA ARTICULACION TEMATICA 1</t>
  </si>
  <si>
    <t>ARRUNATEGUI BURGOS ANGELA GANNINE</t>
  </si>
  <si>
    <t>ARROYO CUBAS GERARDO VICTOR RAUL</t>
  </si>
  <si>
    <t>Licenciado en Administracion y Negocios Internacionales</t>
  </si>
  <si>
    <t>ARROYO CCORI ANGELA DENISSE</t>
  </si>
  <si>
    <t>ARQUIÑEGO CUEVA ROSA ELVIRA</t>
  </si>
  <si>
    <t xml:space="preserve"> Titulo Profesional</t>
  </si>
  <si>
    <t>AROSTEGUI ECHENIQUE IRIS</t>
  </si>
  <si>
    <t>GESTOR DE CENTRO CONECTAMEF - MOQUEGUA</t>
  </si>
  <si>
    <t>ARON SAID ANA SOFIA</t>
  </si>
  <si>
    <t>DIRECTORA DE LA DIRECION DE PROGRAMACION Y SEGUIMIENTO PRESUPUESTAL</t>
  </si>
  <si>
    <t>AROCUTIPA CABRERA RENE</t>
  </si>
  <si>
    <t>ARIZACA CANAZA ARNALDO</t>
  </si>
  <si>
    <t>ASISTENTE DE GESTION DE SERVICIOS - CONECTAMEF PUNO</t>
  </si>
  <si>
    <t>ARIAS RAMOS LUIS ALFREDO</t>
  </si>
  <si>
    <t>ANALISTA PARA INCENTIVOS A LA GESTION</t>
  </si>
  <si>
    <t>ARIAS LOPEZ ROCIO DEL PILAR</t>
  </si>
  <si>
    <t>ARIAS DIAZ LIGIA ELENA</t>
  </si>
  <si>
    <t>ARIAS BURGOS DAVID JOSIAS</t>
  </si>
  <si>
    <t>AREVALO VALLES GHUNTER EDWIN GUSTAVO</t>
  </si>
  <si>
    <t>ESPECIALISTA EN PRESUPUESTO PUBLICO - CONECTAMEF UCAYALI SEDE PUCALLPA</t>
  </si>
  <si>
    <t>PSICOLOGIA CON MENCION EN PSICOLOGIA SOCIAL</t>
  </si>
  <si>
    <t>ARENAS ROMERO LINA VANESSA</t>
  </si>
  <si>
    <t>EJECUTIVO (A) EN PROGRAMAS PRESUPUESTALES</t>
  </si>
  <si>
    <t>ARCOS SARAVIA NEYLIN GABRIELA</t>
  </si>
  <si>
    <t>ARCE PACO MARCO ANTONIO</t>
  </si>
  <si>
    <t>ARCE GONZALO JOSE LUIS</t>
  </si>
  <si>
    <t>ESPECIALISTA EN PRESUPUESTO PUBLICO - CONECTAMEF TACNA</t>
  </si>
  <si>
    <t>ARCE GONZALO ELOY ANGEL</t>
  </si>
  <si>
    <t>GESTOR DE CENTRO - CONECTAMEF TACNA</t>
  </si>
  <si>
    <t>ARAUCO PARIONA ALICIA ANTOINETTE</t>
  </si>
  <si>
    <t>ARANIBAR ROMERO JUAN FRANCISCO MARTIN</t>
  </si>
  <si>
    <t>ARANGO PALOMINO CLAUDIO</t>
  </si>
  <si>
    <t>ARANA MASGO FIORELA IRMA LUCIA</t>
  </si>
  <si>
    <t>ARANA ARAGON JAVIER EDDY</t>
  </si>
  <si>
    <t>GESTOR DE CENTRO - CONECTAMEF ABANCAY</t>
  </si>
  <si>
    <t>ARAGON MAMANI MARCIA FIORELA</t>
  </si>
  <si>
    <t>ANALISTA EN INVERSIONES DE SALUD, INCLUSION SOCIAL Y POBLACIONES VULNERABLES</t>
  </si>
  <si>
    <t>AQUINO BARDALES MIGUEL ANGEL</t>
  </si>
  <si>
    <t>Estudios Universitarios incompletos</t>
  </si>
  <si>
    <t>AQUIJE SANTA GADEA GUSTAVO MARTIN</t>
  </si>
  <si>
    <t>AQUIJE BRAVO ANA JOHANA</t>
  </si>
  <si>
    <t>ASISTENTE DE GESTION DE SERVICIO - CONECTAMEF ICA</t>
  </si>
  <si>
    <t>APESTEGUI CHAVEZ FANNY</t>
  </si>
  <si>
    <t>ANALISTA EN GENERACION DE CAPACIDADES DE LA INVERSION PUBLICA</t>
  </si>
  <si>
    <t>APAZA MENDOZA WALTER SAUL</t>
  </si>
  <si>
    <t>ESPECIALISTA ADMINISTRATIVO III EN NORMAS Y APLICATIVOS INFORMATICOS</t>
  </si>
  <si>
    <t>APARICIO MEIGGS MILUSKA</t>
  </si>
  <si>
    <t>ABOGADO IV EN MATERIA TRIBUTARIA - OFICINA DE ATENCION DE QUEJAS</t>
  </si>
  <si>
    <t>APARCO MARAVI ELVIS</t>
  </si>
  <si>
    <t>ANALISTA EN RIESGOS FISCALES 2</t>
  </si>
  <si>
    <t>ANTONIO TINEO ANA MARIA</t>
  </si>
  <si>
    <t>ENCARGADA DE LINEA DE PRODUCCION DE DIGITALIZACION</t>
  </si>
  <si>
    <t>ANGULO ZAVALETA NESTOR</t>
  </si>
  <si>
    <t>ANGULO FLORES REGNER EDUARDO</t>
  </si>
  <si>
    <t>ESPECIALISTA I - ESPECIALISTA DE INVERSION PUBLICA - CONECTAMEF SAN MARTIN SEDE TARAPOTO</t>
  </si>
  <si>
    <t>ANGULO CHAVARRIA ALBERTO JAVIER</t>
  </si>
  <si>
    <t>ANGULO BARRERA RAQUEL PAOLA</t>
  </si>
  <si>
    <t>DIRECTORA GENERAL DE LA OFICINA GENERAL DE INVERSIONES Y PROYECTOS</t>
  </si>
  <si>
    <t>ANGUES HEREDIA KETTY ELIZABETH</t>
  </si>
  <si>
    <t>ANGELES CASTRO EDWIN HENRY</t>
  </si>
  <si>
    <t>ESPECIALISTA EN IMPLEMENTACION Y SEGUIMIENTO DE REGISTRO DE OBLIGACIONES</t>
  </si>
  <si>
    <t>ANDRADE HUERTA LIONEL ANGEL</t>
  </si>
  <si>
    <t>GESTOR DE CENTRO - CONECTAMEF JUNIN</t>
  </si>
  <si>
    <t>ANDIA OSORIO LIZARDO</t>
  </si>
  <si>
    <t>ANCCO ESPEJO ANGEL ELIO</t>
  </si>
  <si>
    <t>ESPECIALISTA EN ADMINISTRACION DE CUENTAS - PRIVATIZACION, CONCESIONES Y OTROS</t>
  </si>
  <si>
    <t>ANCCASI RAMOS JONY</t>
  </si>
  <si>
    <t>ANALISTA DE PROGRAMACION 3</t>
  </si>
  <si>
    <t>ANAYA MONTES MISAEL</t>
  </si>
  <si>
    <t>EXPERTO EN PROGRAMAS PRESUPUESTALES</t>
  </si>
  <si>
    <t>AMPUERO LUJAN BRYAN PAUL</t>
  </si>
  <si>
    <t>Ingeniero Geografo</t>
  </si>
  <si>
    <t>AMPUERO IZQUIERDO JUAN PABLO</t>
  </si>
  <si>
    <t>ESPECIALISTA DE SISTEMAS DE INFORMACION GEOGRAFICA PARA LA COMPETITIVIDAD</t>
  </si>
  <si>
    <t>AMORIN QUISPE MARCEL</t>
  </si>
  <si>
    <t>ANALISTA EN PROCESAMIENTO DE INFORMACIÓN PARA EL SEGUIMIENTO Y EVALUACION DE LA INVERSION PUBLICA</t>
  </si>
  <si>
    <t>AMAYA PANTA RUSBELL NOEMI</t>
  </si>
  <si>
    <t>ASISTENTE DE GESTION DE SERVICIO - CONECTAMEF PIURA</t>
  </si>
  <si>
    <t>AMARO QUISPE ROSARIO SEBASTIANA</t>
  </si>
  <si>
    <t>ALZAMORA SAAVEDRA MAYRA STEFANIA</t>
  </si>
  <si>
    <t>ANALISTA DE PROCESO DE SELECCION DE SERVIDORES CIVILES</t>
  </si>
  <si>
    <t>ALZAMORA HENOSTROZA MIGUEL ANTONIO</t>
  </si>
  <si>
    <t>ANALISTA DE INVERSIONES, EMPLEO Y CRÉDITO</t>
  </si>
  <si>
    <t>ALVAREZ PICON JESUS DAVID ISAAC</t>
  </si>
  <si>
    <t>ALVAREZ OCHOA JOHNNY OSCAR</t>
  </si>
  <si>
    <t>COORDINADOR EN PRESUPUESTO Y CONTROL PREVIO</t>
  </si>
  <si>
    <t>ALVAREZ MIGUEL CLAUDIA MARICELA</t>
  </si>
  <si>
    <t>ALVAREZ ARBULU GERMAN TEODORO</t>
  </si>
  <si>
    <t>ALVARADO YACUPOMA ERICA JANINA</t>
  </si>
  <si>
    <t>Tecnico en Secretariado Ejecutivo</t>
  </si>
  <si>
    <t>ALVARADO VERGARAY LILIANA</t>
  </si>
  <si>
    <t>ASISTENTE DE GESTION DE SERVICIO - CONECTAMEF AMAZONAS</t>
  </si>
  <si>
    <t>ALVARADO UNTIVEROS ROXANA GUADALUPE</t>
  </si>
  <si>
    <t>ALVARADO ROJAS YESICA</t>
  </si>
  <si>
    <t>IMPLANTADOR II - AMAZONAS</t>
  </si>
  <si>
    <t>ALVARADO ORDOÑEZ ANGELA RAYDA</t>
  </si>
  <si>
    <t>ALVARADO GRANDE OSWALDO JULIO</t>
  </si>
  <si>
    <t>ALVARADO AROSTEGUI LIZBETH ZENAIDA</t>
  </si>
  <si>
    <t>ALVA LEON CARLA PAOLA</t>
  </si>
  <si>
    <t>ALVA  VASQUEZ NAPOLEON</t>
  </si>
  <si>
    <t>ESPECIALISTA EN MANTENIMIENTO DE HARDWARE Y SOFTWARE</t>
  </si>
  <si>
    <t>Licencias en psicología</t>
  </si>
  <si>
    <t>ALTAMIRANO CRUZ VERONICA FABIOLA</t>
  </si>
  <si>
    <t>ALMONACID SALAZAR LUIS ALEJANDRO</t>
  </si>
  <si>
    <t>ANALISTA II PARA LA MESA DE AYUDA</t>
  </si>
  <si>
    <t>ALMONACID MOLINA DE GIBBONS CECILIA COSETT</t>
  </si>
  <si>
    <t>ESPECIALISTA LEGAL EN MERCADO PREVISIONAL Y/O SEGUROS</t>
  </si>
  <si>
    <t>ALMENDRAS SORIA ELVIS RAUL</t>
  </si>
  <si>
    <t>ESPECIALISTA EN CONTABILIDAD GUBERNAMENTAL - CONECTAMEF ANCASH SEDE SANTA</t>
  </si>
  <si>
    <t>ALIAGA SILVA GLADYS MINU</t>
  </si>
  <si>
    <t>CONSULTOR DE PRUEBAS AL SIGA-ML 3</t>
  </si>
  <si>
    <t>ALFARO RAMOS YOVANA</t>
  </si>
  <si>
    <t>DIRECTORA DE LA DIRECCION DE INVESTIGACION, DESARROLLO E INNOVACION</t>
  </si>
  <si>
    <t>ALFARO NAZARET VICTOR MANUEL</t>
  </si>
  <si>
    <t>ESPECIALISTA EN ESTADISTICA DE LAS FINANZAS PUBLICAS</t>
  </si>
  <si>
    <t>ALENCASTRE RAMOS LUZ ANGELY</t>
  </si>
  <si>
    <t>ALEGRIA MARTINEZ ANGELA MARIA</t>
  </si>
  <si>
    <t>ASESOR (A) LEGAL EN AMBIENTE DE NEGOCIOS PARA COMPETITIVIDAD</t>
  </si>
  <si>
    <t>ALCEDO CABRERA MIGUEL ANTONIO</t>
  </si>
  <si>
    <t>ALCALDE LEON JUAN CARLOS</t>
  </si>
  <si>
    <t>ESPECIALISTA EN GESTION DE RECURSOS PUBLICOS - CONECTAMEF CAJAMARCA</t>
  </si>
  <si>
    <t>ALATA QUISPE DANIEL ANTONIO</t>
  </si>
  <si>
    <t>ESPECIALISTA EN TRIBUTOS ADUANEROS 1 DE LA OFICINA TECNICA</t>
  </si>
  <si>
    <t>ALARCON SUAREZ JENNY CECILIA</t>
  </si>
  <si>
    <t>ALARCON RETUERTO CAROL PAOLA</t>
  </si>
  <si>
    <t>ALARCON ALVIZURI BERTHA PATRICIA</t>
  </si>
  <si>
    <t>DIRECTORA GENERAL DE LA OFICINA GENERAL DE INTEGRIDAD INSTITUCIONAL Y RIESGOS OPERATIVOS</t>
  </si>
  <si>
    <t>Licenciado en administración</t>
  </si>
  <si>
    <t>ALANIA SANTAMARIA JERLY JANET</t>
  </si>
  <si>
    <t>Electricista Industrial</t>
  </si>
  <si>
    <t>AGUIRRE VILCA FLORENCIO RODOLFO</t>
  </si>
  <si>
    <t>TECNICO ELECTRICISTA</t>
  </si>
  <si>
    <t>AGUIRRE DAVILA HAROLD FRANCIS</t>
  </si>
  <si>
    <t>AGUIRRE CAVERO TATIANA JANETH</t>
  </si>
  <si>
    <t>ESPECIALISTA EN PRESUPUESTO PUBLICO - CONECTAMEF SAN MARTIN SEDE MOYOBAMBA</t>
  </si>
  <si>
    <t>AGUIRRE CAHUANA MELIZA</t>
  </si>
  <si>
    <t>GESTOR(A) DE CENTRO CONECTAMEF - ANDAHUAYLAS</t>
  </si>
  <si>
    <t>AGUILAR VARGAS KAREN VERONICA</t>
  </si>
  <si>
    <t>AGUILAR VARGAS JENNY JOYS</t>
  </si>
  <si>
    <t>ESPECIALISTA EN ANALISIS DE INFORMACION PARA EL BANCO DE INVERSIONES</t>
  </si>
  <si>
    <t>AGUILAR PALPA MILAGROS VICTORIA</t>
  </si>
  <si>
    <t>AGUILAR ESPINOZA HENRY</t>
  </si>
  <si>
    <t>AGUILAR ESCANDON NATIVIDAD</t>
  </si>
  <si>
    <t>Administracion y Gerencia</t>
  </si>
  <si>
    <t>AGUILAR DUAREZ OMAR JESUS</t>
  </si>
  <si>
    <t>ANALISTA EN TESORERIA 1</t>
  </si>
  <si>
    <t>AGUILAR DAMIAN JHONNEL RAUL</t>
  </si>
  <si>
    <t>AGUILAR CUARESMAYO NAPOLEON EDUARDO</t>
  </si>
  <si>
    <t>Certified Lotus Specialist</t>
  </si>
  <si>
    <t>AGUILAR CHAMOCHUMBI CARLOS ALBERTO FRANCISCO</t>
  </si>
  <si>
    <t>ADMINISTRADOR DE BASE DE DATOS ORACLE</t>
  </si>
  <si>
    <t>AGUILAR CARRASCO DE GIL MARIA RENEE</t>
  </si>
  <si>
    <t>GESTOR DE NEGOCIOS</t>
  </si>
  <si>
    <t>AGUERO DE LA MATA PAITAN JULIO ARMANDO</t>
  </si>
  <si>
    <t>AGREDA ZAMUDIO PAUL DAVID</t>
  </si>
  <si>
    <t>AGREDA ZAMUDIO JOHN BENNY</t>
  </si>
  <si>
    <t>ADVINCULA RIQUE LUZ AMPARO</t>
  </si>
  <si>
    <t>EXPERTO (A) LEGAL EN INVERSION PUBLICA</t>
  </si>
  <si>
    <t>ADRIANZEN VELASQUEZ JAVIER EDGARDO</t>
  </si>
  <si>
    <t>IMPLANTADOR SIAF EN EL DEPARTAMENTO DE PIURA</t>
  </si>
  <si>
    <t>ADRIANZEN PERSIVALE EDA OFELIA</t>
  </si>
  <si>
    <t>ACUÑA VASQUEZ RODRIGO</t>
  </si>
  <si>
    <t>ACUÑA JARA SILVIO WILDER</t>
  </si>
  <si>
    <t>ACOSTA MELGAREJO NOEMI</t>
  </si>
  <si>
    <t>ESPECIALISTA I - ESPECIALISTA DE INVERSION PUBLICA - CONECTAMEF HUANUCO</t>
  </si>
  <si>
    <t>ACOSTA ALARCON RAUL IVAN</t>
  </si>
  <si>
    <t>APOYO ADMINISTRATIVO DEL DESPACHO VICEMINISTERIAL DE HACIENDA</t>
  </si>
  <si>
    <t>ACASIETE ROMANI CATALINA MAGALY</t>
  </si>
  <si>
    <t>SECRETARIA TECNICA DE LAS AUTORIDADES DEL PROCEDIMIENTO ADMINISTRATIVO DISCIPLINARIO</t>
  </si>
  <si>
    <t>ABRIL FALCON MOISES ISRAEL</t>
  </si>
  <si>
    <t>ESPECIALISTA EN GESTION DE PAGO DE LA DEUDA PUBLICA</t>
  </si>
  <si>
    <t>ABARCA FERNANDEZ JUAN</t>
  </si>
  <si>
    <t>Ingenieria economica</t>
  </si>
  <si>
    <t>ABANTO ORIHUELA JUAN CARLOS</t>
  </si>
  <si>
    <t>ANALISTA DE ESTUDIOS FISCALES</t>
  </si>
  <si>
    <t>ABAL ABARCA ABEL ALFREDO</t>
  </si>
  <si>
    <t>ESPECIALISTA EN PRECIOS DE TRANSFERENCIA 1</t>
  </si>
  <si>
    <t>NOMBRES E INGRESOS MENSUALES DEL PERSONAL CONTRATADO FUERA DEL PAP EN LOS AÑOS FISCALES 2020 Y 2021</t>
  </si>
  <si>
    <t>FORMATO N° 17-CPCG-CR-2022</t>
  </si>
  <si>
    <t>(*) = Al 30 de junio de 2021</t>
  </si>
  <si>
    <t>Mensual - Día 7 de cada mes</t>
  </si>
  <si>
    <t>16/10/2019 - 22/12/2021</t>
  </si>
  <si>
    <t>Of. Reg. LIMA
P.REG. 11080203</t>
  </si>
  <si>
    <t>DE TERCEROS</t>
  </si>
  <si>
    <t>CARBAJALES UNIDOS S.A.C</t>
  </si>
  <si>
    <t>Mensual - Día 10 de cada mes</t>
  </si>
  <si>
    <t xml:space="preserve">28/06/2018 - 27/12/2021 </t>
  </si>
  <si>
    <t>Of. Reg. LIMA
P.REG. 12159507</t>
  </si>
  <si>
    <t>GALVEZ DIAZ ULISES</t>
  </si>
  <si>
    <t xml:space="preserve">FORMA DE PAGO (MENSUAL O ANUAL) Y FECHA DE PAGO </t>
  </si>
  <si>
    <t>MONTO MENSUAL</t>
  </si>
  <si>
    <t>VIGENCIA DEL CONTRATO</t>
  </si>
  <si>
    <t>OTROS</t>
  </si>
  <si>
    <t>COCHERAS</t>
  </si>
  <si>
    <t>METROS CUADRADOS</t>
  </si>
  <si>
    <t>PARTIDA REGISTRAL DE INCRIPCION DE PROPIEDAD</t>
  </si>
  <si>
    <t>BIEN PROPIO DE TERCEROS O AJENO</t>
  </si>
  <si>
    <t>DNI O PARTIDA REGISTRAL</t>
  </si>
  <si>
    <t>Apellidos y Nombres o Denominación</t>
  </si>
  <si>
    <t>EJECUCIÓN 2021 (*)</t>
  </si>
  <si>
    <t>EJECUCIÓN 2020</t>
  </si>
  <si>
    <t>CONTRATO</t>
  </si>
  <si>
    <t>INMUEBLE</t>
  </si>
  <si>
    <t>ARRENDADOR</t>
  </si>
  <si>
    <t>ARRENDATARIO</t>
  </si>
  <si>
    <t xml:space="preserve">  096 CENTRAL DE COMPRAS PÚBLICAS - PERÚ COMPRAS</t>
  </si>
  <si>
    <t>ALQUILER DE INMUEBLES EN LOS AÑOS FISCALES 2020 Y 2021</t>
  </si>
  <si>
    <t>FORMATO N° 18-CPCG-CR-2022</t>
  </si>
  <si>
    <t>Pago Mensual - Adelantado</t>
  </si>
  <si>
    <t>Custodia del acervo documentario de Planillas del SNP (Lote 9 Mza. O Av. Circunvalación 2121, 2133 y 2199 Residencial El Pino san Luis)</t>
  </si>
  <si>
    <r>
      <t>2,460</t>
    </r>
    <r>
      <rPr>
        <sz val="9"/>
        <rFont val="Arial"/>
        <family val="2"/>
      </rPr>
      <t> </t>
    </r>
  </si>
  <si>
    <r>
      <t>45342352</t>
    </r>
    <r>
      <rPr>
        <sz val="9"/>
        <rFont val="Arial"/>
        <family val="2"/>
      </rPr>
      <t> </t>
    </r>
  </si>
  <si>
    <t>Propio</t>
  </si>
  <si>
    <r>
      <t> </t>
    </r>
    <r>
      <rPr>
        <sz val="9"/>
        <rFont val="Arial"/>
        <family val="2"/>
      </rPr>
      <t>10486593</t>
    </r>
  </si>
  <si>
    <t>Alejandro Ramos Teran, Milcerio Saavedra Chamorro, Solon Contreras Mora, Alicia del Pilar Aguirre Falcon</t>
  </si>
  <si>
    <t>095- OFICINA DE NORMALIZACIÓN PREVISIONAL</t>
  </si>
  <si>
    <t>Centro de Atención Lambayeque (Av. Sesquicentenario 200, Urb. Santa Victoria Chiclayo, Lambayeque )</t>
  </si>
  <si>
    <r>
      <t>1,497.43</t>
    </r>
    <r>
      <rPr>
        <sz val="9"/>
        <rFont val="Arial"/>
        <family val="2"/>
      </rPr>
      <t> </t>
    </r>
  </si>
  <si>
    <r>
      <t>11019625</t>
    </r>
    <r>
      <rPr>
        <sz val="9"/>
        <rFont val="Arial"/>
        <family val="2"/>
      </rPr>
      <t> </t>
    </r>
  </si>
  <si>
    <r>
      <t>16767573</t>
    </r>
    <r>
      <rPr>
        <sz val="9"/>
        <rFont val="Arial"/>
        <family val="2"/>
      </rPr>
      <t> </t>
    </r>
  </si>
  <si>
    <t>Edilberto Montenegro Davila y Sara Nimia Campos Galvez</t>
  </si>
  <si>
    <t>Programa Casa del Pensionista - Lima Centro Este
Lote 1 de la Mz. E, Jirón Los Huertos Nº 2090-2096 y Av. Los Postes Oeste Nº 189-199, Urb. Asociación Pro Vivienda San Hilarión - II Etapa 
(San Juan de Lurigancho-Lima)</t>
  </si>
  <si>
    <r>
      <t>565.60</t>
    </r>
    <r>
      <rPr>
        <sz val="9"/>
        <rFont val="Arial"/>
        <family val="2"/>
      </rPr>
      <t> </t>
    </r>
  </si>
  <si>
    <r>
      <t>11589310</t>
    </r>
    <r>
      <rPr>
        <sz val="9"/>
        <rFont val="Arial"/>
        <family val="2"/>
      </rPr>
      <t> </t>
    </r>
  </si>
  <si>
    <t>Mariano P. Ttica Salazar, Sonia Carmen Tinta Ninan de Ttiva, Ismael Ttica Quispe y Rocio Diana Chauca Silva de Ttica</t>
  </si>
  <si>
    <t>Centro de Atención Piura
Calle La Libertad Nº 619 - 627
(Piura)</t>
  </si>
  <si>
    <t>Maria Antonia Fossa de Fassbender</t>
  </si>
  <si>
    <t>Centro de Atención Lima Centro Este
Lote 1 de la Mz. E, Jirón Los Huertos Nº 2090-2096 y Av. Los Postes Oeste Nº 189-199, Urb. Asociación Pro Vivienda San Hilarión - II Etapa 
(San Juan de Lurigancho-Lima)</t>
  </si>
  <si>
    <t>09201529
09203162
10514457
10126212</t>
  </si>
  <si>
    <t>Centro de Atención Lima Sur
Av. Ricardo Palma Nº 288 - 290
(Miraflores-Lima)</t>
  </si>
  <si>
    <t>Lunac S.A.C.</t>
  </si>
  <si>
    <t>Programa Casa del Pensionista Lima Sur Oeste
Cuarto y quinto piso del inmueble ubicado en la Av. Guillermo Billinghurst Nº 1043, Mz. G2, Lt.40, Urb. San Juan de Miraflores Parcela D
(San Juan de Miraflores-Lima)</t>
  </si>
  <si>
    <t>Yris Victoria Yactayo Changanaqui</t>
  </si>
  <si>
    <t>Centro de Atención Lima Sur Oeste 
Primer, segundo y tercer piso del inmueble ubicado en la Av. Guillermo Billinghurst Nº 1043, Mz. G2, Lt.40, Urb. San Juan de Miraflores Parcela D  (San Juan de Miraflores-Lima)</t>
  </si>
  <si>
    <t>Centro de Atención Lima Centro
Av. Petit Thouars Nº 907 y el Jirón Emilio Fernández Nº 316 - 326 Tienda Nº 1, Av. Petit Thouars Nº 915 Tienda Nº 2, Nº 921 Tienda Nº 3, Nº 931 Tienda Nº 4 y Nº 935 - 937 Tienda Nº5, Urb. Santa Beatriz
(Cercado de Lima-Lima)</t>
  </si>
  <si>
    <t>40318968 / 40318976 / 40318984 / 40318992 / 40319018</t>
  </si>
  <si>
    <t>Migiva S.A.C.</t>
  </si>
  <si>
    <t>Custodia de documentos de información de las Aportaciones al SNP 
Jirón Callao Nº 329
(Cercado de Lima-Lima)</t>
  </si>
  <si>
    <t>Fondo Consolidado de Reservas Previsionales</t>
  </si>
  <si>
    <t>Centro de Atención Arequipa
Calle Rivero Nº 611
(Arequipa)</t>
  </si>
  <si>
    <t>07919745
07919746
07917330</t>
  </si>
  <si>
    <t>Cesar Augusto Andrade Berrospi, Julia Elizabeth Artola Tello de Andrade y Pedro Juan Andrade Berrospi</t>
  </si>
  <si>
    <t>Sede Central - ONP
Centro Cívico y Comercial de Lima, situado en Av. Paseo de la República, España, Garcilazo de la Vega y Bolivia 
(Cercado de Lima-Lima)</t>
  </si>
  <si>
    <t>11600603 / 12322063 / 1232064 / 12322068</t>
  </si>
  <si>
    <t>Centro de Atención Ica
Avenida Conde de Nieva Nº 1058, Urb. de Luren
(Ica)</t>
  </si>
  <si>
    <t>21420236
21420235</t>
  </si>
  <si>
    <t>Agustin Wong Ley y Ana Margarita Siu de Wong</t>
  </si>
  <si>
    <t>Centro de Atención Junín
Av. Martires del Periodismo Nº 627
(Huancayo-Huancayo-Junín)</t>
  </si>
  <si>
    <t>Nelya Liza Fierro Flores</t>
  </si>
  <si>
    <t>Centro de Atención Trujillo
Jirón Independencia Nº 842 - 846
(Trujillo-La Libertad)</t>
  </si>
  <si>
    <t>03008624 03008625</t>
  </si>
  <si>
    <t>07882086
09642235</t>
  </si>
  <si>
    <t>Luis Fernando de la Fuente Ramirez y Ana Cecilia Kooyip Lau de de la fuente</t>
  </si>
  <si>
    <t>Centro de Atención Lima Norte
Local IP-01, Centro Comercial Plaza Norte, ubicado en el Sub Lote G-1-A en el eje de la zona industrial del Kilómetro 14.5 de la Panamericana Norte (Independencia-Lima)</t>
  </si>
  <si>
    <t>Derecho de superficie</t>
  </si>
  <si>
    <t>Centro Comercial Plaza Norte S.A.C.</t>
  </si>
  <si>
    <t>Centro de Atención Huánuco
Jirón Constitución Nº 458
(Huánuco)</t>
  </si>
  <si>
    <t>Usufrutuaria</t>
  </si>
  <si>
    <t>Dita Eladia Mory de Machuca</t>
  </si>
  <si>
    <t>Centro de Atención Ayacucho
Jirón Callao Nº 228
(Ayacucho-Huamanga-Ayacucho)</t>
  </si>
  <si>
    <t>Marcial Nicolás Arones Huayta</t>
  </si>
  <si>
    <t>Centro de Atención Pasco
Av. Los Próceres Nº 403, Mz. H, Lt. 2, Urb. San Juan 
(Yanacancha-Pasco)</t>
  </si>
  <si>
    <t>CONSTANCIA DE POSESION</t>
  </si>
  <si>
    <t>43198157
43198157
42293146
70060294</t>
  </si>
  <si>
    <t xml:space="preserve">Elvis Kevin Laureano Guere </t>
  </si>
  <si>
    <t>Centro de Atención Amazonas
Jirón Grau Nº 660, 662 y 664
(Chachapoyas-Amazonas)</t>
  </si>
  <si>
    <t>Saúl Zelada Silva</t>
  </si>
  <si>
    <t>Programa Casa del Pensionista - Los Olivos
Jirón Carlos Augusto Salaverry Nº 3818 - 3820 - 3822, Ubanización Panamericana Norte
(Los Olivos-Lima)</t>
  </si>
  <si>
    <t>Apoderada</t>
  </si>
  <si>
    <t>Ariela Marmora Rojo Angeles Vda de Gómez</t>
  </si>
  <si>
    <t>Centro de Atención Moyobamba - San Martín
Jirón Reyes Guerra Nº 591
(Moyobamba-San Martin)</t>
  </si>
  <si>
    <t>Delia Chia Ly</t>
  </si>
  <si>
    <t>Centro de Atención Madre de Dios
Calle Avenida Dos de Mayo Mz. 2-H, Lt. 2
(Tambopata-Madre de Dios)</t>
  </si>
  <si>
    <t>Gloria Marina Hualla Centeno</t>
  </si>
  <si>
    <t>Centro de Atención San Martín - Tarapoto
Jirón San Pablo de la Cruz Nº 140
(Tarapoto-San Martín)</t>
  </si>
  <si>
    <t>00965768
01003965</t>
  </si>
  <si>
    <t>Nancy Elenina Ibañez Ruiz y Milder Cervantes Valles</t>
  </si>
  <si>
    <t>Centro de Atención Cusco
Avenida Micaela Bastidas Nº 707
(Wanchaq-Cusco)</t>
  </si>
  <si>
    <t>23921393
23921392</t>
  </si>
  <si>
    <t>Victor Tito Oporto y Martha Angulo burgos de tito</t>
  </si>
  <si>
    <t>Centro de Atención Pueblo Libre
Avenida Mariano Cornejo Nº 1837
(Pueblo Libre-Lima)</t>
  </si>
  <si>
    <t>08711949
10315883
09752432</t>
  </si>
  <si>
    <t>Luisa Amalia Fabiano Agostelli Vda de Zago</t>
  </si>
  <si>
    <t>Centro de Atención Cajamarca
Prolongación Guadalupe Nº 309
(Cajamarca)</t>
  </si>
  <si>
    <t>Cesar Augusto Rabanal Rabanal (apoderado Guillermo Arévalo Cotrina)</t>
  </si>
  <si>
    <t>Centro de Atención Ancash
Jirón Francisco Bolognesi Nº 345, 349 y 353, Mz. 15
(Chimbote-Santa-Ancash)</t>
  </si>
  <si>
    <t>Willman Sánchez Quezada</t>
  </si>
  <si>
    <t>Centro de Atención Apurimac
Av. Elías Nº 110
(Abancay-Auprimac)</t>
  </si>
  <si>
    <t>Dora Esther Barrionuevo León de Batallanos</t>
  </si>
  <si>
    <t>Centro de Atención Ucayali
Jirón Huáscar Nº 246, Primer Piso
(Callería-Coronel Portillo-Ucayali)</t>
  </si>
  <si>
    <t>Luis Alberto Albitres Alva</t>
  </si>
  <si>
    <t>Centro de Atención Lima Oeste - Callao
Av. Saenz Peña Nº 120 - 128
(La Perla-Callao-Lima)</t>
  </si>
  <si>
    <t>25544578
07534631</t>
  </si>
  <si>
    <t>Elena Esther Córdova Gonzales y Delfo Rodrigo Paez Anaya</t>
  </si>
  <si>
    <t>Centro de Atención Huancavelica
Avenida Celestino Manchego Muñoz Nº 457
(Huancavelica)</t>
  </si>
  <si>
    <t>23206760
23258849</t>
  </si>
  <si>
    <t>Luzmila Corahua Oré y Ubaldo Cayllahua Yarasca</t>
  </si>
  <si>
    <t>Centro de Atención Loreto
Calle Yaraví s/n Unidad "A"
(Iquitos-Maynas-Loreto)</t>
  </si>
  <si>
    <t>Carmen Luisa Rengifo del Águila</t>
  </si>
  <si>
    <t>Centro de Atención Puno
Jirón Santiago Mamani Nº 244-250, Urb. La Rinconada
(Juliaca-San Román-Puno)</t>
  </si>
  <si>
    <t>01546739
02266947</t>
  </si>
  <si>
    <t>Miriam Justo Jove y Zenón Constantino Flores Monroy</t>
  </si>
  <si>
    <t>Centro de Atención Tacna
Avenida Arequipa Nº 61
(Tacna)</t>
  </si>
  <si>
    <t>00504916
00796038</t>
  </si>
  <si>
    <t>Nilsa Alicia Aguilar Maron y Roosebel Edilberto Albarracín Mamani</t>
  </si>
  <si>
    <t>Centro de Atención Moquegua
Calle Tarapacá Nº 424
(Moquegua-Mariscal Nieto-Moquegua)</t>
  </si>
  <si>
    <t>04417272
04417270</t>
  </si>
  <si>
    <t>Abestino Víctor Villegas Villegas y Maria Cleofe Mamani de Villegas</t>
  </si>
  <si>
    <t>Centro de Atención Lima Este
Primer Nivel del inmueble ubicado en la Av. Nicolás Arriola Nº 725 - 727- 729 y 731, Urb. Santa Catalina - Cuarta Etapa 
(La Victoria-Lima-Lima)</t>
  </si>
  <si>
    <t>Comercial Cóndor S.C.T.Ltda</t>
  </si>
  <si>
    <t>Segundo Nivel del inmueble ubicado en la Av. Nicolás Arriola Nº 725 - 727- 729 y 731, Urb. Santa Catalina - Cuarta Etapa
(La Victoria-Lima-Lima)</t>
  </si>
  <si>
    <t>Centro de Atención Tumbes 
Jirón San Martín Nº 205 (Tumbes-Tumbes-Tumbes)</t>
  </si>
  <si>
    <t>Dominga Orellana de Sosa</t>
  </si>
  <si>
    <t>Centro de Atención Cañete
Manzana G, Lote 8, Urb. Las Casuarinas de Cañete, (San Vicente de Cañete-Cañete-Lima)</t>
  </si>
  <si>
    <t>Maria Teresa Gonzales Vda. de Chumpitazi</t>
  </si>
  <si>
    <t>Centro de Atención Huacho 
Prolongación Avenida Miguel Grau Nº 137, (Huacho-Huaura-Lima)</t>
  </si>
  <si>
    <t>15609818
15615725</t>
  </si>
  <si>
    <t>Rafael Mario Romero Castillo  y Ana Maria Bazalar Solari</t>
  </si>
  <si>
    <t>Mensual - Dentro de los 15 días cada mes</t>
  </si>
  <si>
    <t>Del 21/05/2021 al 04/09/2023</t>
  </si>
  <si>
    <t>NO</t>
  </si>
  <si>
    <t>BIEN PROPIO DE TERCEROS</t>
  </si>
  <si>
    <t>DNI: 45086091</t>
  </si>
  <si>
    <t>OD CHICLAYO
VILLEGAS CRUZ ALFREDO NICOLAY</t>
  </si>
  <si>
    <t>059  ORGANISMO SUPERVISOR DE CONTRATACIONES DEL ESTADO</t>
  </si>
  <si>
    <t>Del 16/04/2018 al 30/07/2021</t>
  </si>
  <si>
    <t>02191249</t>
  </si>
  <si>
    <t>DNI: 16484115</t>
  </si>
  <si>
    <t>EX-OD CHICLAYO
JAVIEL CHERRES ROSA ANA</t>
  </si>
  <si>
    <t>Del 09/09/2017 al 08/09/2021</t>
  </si>
  <si>
    <t>03075550</t>
  </si>
  <si>
    <t>DNI: 21805569
          21809005</t>
  </si>
  <si>
    <t>OD TRUJILLO
GUTIERREZ MUÑANTE LUISA MAGDALENA
CESAR POMPEYO CHAVEZ ESPINO</t>
  </si>
  <si>
    <t>Del 28/06/2017 al 27/06/2022</t>
  </si>
  <si>
    <t>02002837</t>
  </si>
  <si>
    <t>DNI: 28306772
         28263990</t>
  </si>
  <si>
    <t>OD AYACUCHO
MAYHUA GARCÍA VIRGINIA
PASTOR AUREO MIRANDA SULCA</t>
  </si>
  <si>
    <t>Del 02/07/2017 al 01/07/2022</t>
  </si>
  <si>
    <t>11035997</t>
  </si>
  <si>
    <t>DNI: 29653276
           29579289</t>
  </si>
  <si>
    <t>OD AREQUIPA
NIETO DELGADO ROSA ESTELA (SUCESION INTESTADA POR CESION DE POSICION CONTRACTUAL DE SALAS BELTRAN ENRIQUE HAIR)</t>
  </si>
  <si>
    <t>Del 17/12/2016 al 19/12/2021</t>
  </si>
  <si>
    <t>00016193</t>
  </si>
  <si>
    <t>DNI: 43590590</t>
  </si>
  <si>
    <t>OD PIURA
MENDIOLA ESCUDERO PATRICIA DENISSE</t>
  </si>
  <si>
    <t>Del 21/12/2016 al 24/09/2021</t>
  </si>
  <si>
    <t>02001611</t>
  </si>
  <si>
    <t>DNI: 21568989</t>
  </si>
  <si>
    <t xml:space="preserve">OD ICA
LAOS MORALES MAGALY </t>
  </si>
  <si>
    <t>Del 29/04/2016 al 01/05/2022</t>
  </si>
  <si>
    <t>02038135</t>
  </si>
  <si>
    <t>DNI: 02883835
         43309354
         44098662</t>
  </si>
  <si>
    <t>OD CUSCO
BENJAMIN TRISTAN VALDIVIA
BENJAMIN TRISTAN ZUÑIGA
FABRICIO TRISTAN ZUÑIGA</t>
  </si>
  <si>
    <t>Del 22/09/2015 al 30/09/2021</t>
  </si>
  <si>
    <t>11022999</t>
  </si>
  <si>
    <t>DNI: 32642652
         31604765</t>
  </si>
  <si>
    <t>OD HUARAZ
MILLA ARNAO GREGORIA
PABLO ALFONSO MAGUIÑA MINAYA</t>
  </si>
  <si>
    <t>Del 24/04/2015 al  27/04/2022</t>
  </si>
  <si>
    <t>25282</t>
  </si>
  <si>
    <t>DNI: 22414477
        22414478</t>
  </si>
  <si>
    <t>OD HUANUCO
ZENIA JAIME DE ACOSTA 
MOISES ACOSTA ACOSTA</t>
  </si>
  <si>
    <t>Del 13/03/2015 al 15/03/2022</t>
  </si>
  <si>
    <t>05007332</t>
  </si>
  <si>
    <t>DNI: 1111240
       01074006</t>
  </si>
  <si>
    <t>OD TARAPOTO
LOZANO LOZANO DE RIVERA ENITH
JOSE RODRIGO RIVERA ROMERO</t>
  </si>
  <si>
    <t>Del 15/03/2015 al 15/03/2022</t>
  </si>
  <si>
    <t>05000526</t>
  </si>
  <si>
    <t>DNI: 23874671
        23950493</t>
  </si>
  <si>
    <t>OD PUNO
TOMAYCONZA FERNANDEZ BACA MIGUEL ANGEL
SARA VIOLETA CARRASCO VARGAS</t>
  </si>
  <si>
    <t>Del 24/09/2014 al 24/09/2021</t>
  </si>
  <si>
    <t>02000610</t>
  </si>
  <si>
    <t>DNI: 26694308
         26690989</t>
  </si>
  <si>
    <t>OD CAJAMARCA
AÑAZCO CAMUS JUAN
MARIA DALILA ARAUJO BAZAN</t>
  </si>
  <si>
    <t>Del 16/05/2014 al 16/05/2022</t>
  </si>
  <si>
    <t>DNI: 20103992
          20054112</t>
  </si>
  <si>
    <t>OD HUANCAYO
CANTURIN TELLO KARINA ALEJANDRA
ÑAÑA ROJAS PEDRO FIDEL</t>
  </si>
  <si>
    <t>Del 02/10/2013 al  01/10/2021</t>
  </si>
  <si>
    <t>11018863</t>
  </si>
  <si>
    <t>DNI: 10808417</t>
  </si>
  <si>
    <t>OD TACNA
MADUEÑO RUIZ ANTUANETT FABY
(SUCESION INTESTADA POR CESION DE POSICION CONTRACTUAL DE CHAMBILLA QUISPE ALFREDO AUGUSTO)</t>
  </si>
  <si>
    <t>Anual (Pago adelantado)</t>
  </si>
  <si>
    <t>Del 01/11/2019 al 31/12/2020</t>
  </si>
  <si>
    <t>Partida Registral Nº 41883081</t>
  </si>
  <si>
    <t>Bien de terceros</t>
  </si>
  <si>
    <t>Partida Registral Nº 14294562</t>
  </si>
  <si>
    <t>Carolina Luisa Margarita Parodi Cassinelli</t>
  </si>
  <si>
    <t xml:space="preserve"> 058  SUPERINTENDENCIA DEL MERCADO DE VALORES</t>
  </si>
  <si>
    <t>del 14/12/2019 al 13/12/2020</t>
  </si>
  <si>
    <t>Partida Registral Nº 49019595</t>
  </si>
  <si>
    <t>Partida Registral Nº 11657444</t>
  </si>
  <si>
    <t>Terras Inmobiliaria S.A</t>
  </si>
  <si>
    <t>MENSUAL</t>
  </si>
  <si>
    <t>En el año 2020 ($ 17,000) 
 En el año 2021 ($ 14,500)</t>
  </si>
  <si>
    <t>DEL 15/10/2015 AL 07/02/2021</t>
  </si>
  <si>
    <t>08221513</t>
  </si>
  <si>
    <t>MANRIQUE WINKLER DANIEL JOSE</t>
  </si>
  <si>
    <t>002: INVERSIÒN PÚBLICA SUNAT</t>
  </si>
  <si>
    <t>057 SUPERINTENDENCIA NACIONAL DE ADUANAS Y DE ADMINISTRACION TRIBUTARIA</t>
  </si>
  <si>
    <t>DEL 10/03/2016 AL 31/12/2021</t>
  </si>
  <si>
    <t>18845498</t>
  </si>
  <si>
    <t>DIAZ DE LLANOS AMERICA AURORA</t>
  </si>
  <si>
    <t>001: SUNAT</t>
  </si>
  <si>
    <t>DEL 20/05/2021 AL 19/05/2023</t>
  </si>
  <si>
    <t>04808163</t>
  </si>
  <si>
    <t>QUISPE DE UGARTE BASILIA</t>
  </si>
  <si>
    <t>DEL 07/07/2016 AL 06/07/2022</t>
  </si>
  <si>
    <t>17927306</t>
  </si>
  <si>
    <t>ORTECHO PEREZ EDDY REYNERIO</t>
  </si>
  <si>
    <t>DEL 08/01/2013 AL 07/01/2022</t>
  </si>
  <si>
    <t>43323122</t>
  </si>
  <si>
    <t>PAREDES CERNA WILDER ENRIQUE</t>
  </si>
  <si>
    <t>DEL 08/01/2016 AL 08/01/2022</t>
  </si>
  <si>
    <t>41097718</t>
  </si>
  <si>
    <t>CERNA QUISPE JACKELYNE</t>
  </si>
  <si>
    <t>4</t>
  </si>
  <si>
    <t>232154 / 41348771</t>
  </si>
  <si>
    <t>DEL 22/01/2016 AL 21/10/2021</t>
  </si>
  <si>
    <t>01057927</t>
  </si>
  <si>
    <t>SEFERINA CABRERA PEREZ DE VASQUEZ</t>
  </si>
  <si>
    <t>DEL 07/01/2016 AL 06/10/2021</t>
  </si>
  <si>
    <t>00991718</t>
  </si>
  <si>
    <t>GILDA ROSARIO ALVAREZ SEIJAS</t>
  </si>
  <si>
    <t>DEL 01/04/2015 AL 31/12/2021</t>
  </si>
  <si>
    <t>08404468</t>
  </si>
  <si>
    <t>CATALINA MARLENI REVILLA ROSAS</t>
  </si>
  <si>
    <t>DEL 10/09/2014 AL 09/09/2021</t>
  </si>
  <si>
    <t>00994384</t>
  </si>
  <si>
    <t>MELDA RODRIGUEZ RENGIFO</t>
  </si>
  <si>
    <t>DEL 01/02/2014 AL 31/01/2022</t>
  </si>
  <si>
    <t>00815872</t>
  </si>
  <si>
    <t>OSCAR LOZADA LOZADA</t>
  </si>
  <si>
    <t>DEL 01/07/2013 AL 30/06/2022</t>
  </si>
  <si>
    <t>03677671</t>
  </si>
  <si>
    <t>MAURO ZAMORA LOPEZ</t>
  </si>
  <si>
    <t>DEL 16/01/2016 AL 15/01/2022</t>
  </si>
  <si>
    <t xml:space="preserve">BIEN PROPIO DE TERCEROS </t>
  </si>
  <si>
    <t>MARTÍN EFRAÍN TORRES OLIVEROS</t>
  </si>
  <si>
    <t>ASOCIACIÓN CARITAS HUARI</t>
  </si>
  <si>
    <t>DEL 24/12/2015 AL 23/12/2021</t>
  </si>
  <si>
    <t>10 Naves</t>
  </si>
  <si>
    <t>CORPORACIÓN TECNOLÓGICA ORTIZ S.R.L.</t>
  </si>
  <si>
    <t>DEL 02/03/2016 AL 01/03/2022</t>
  </si>
  <si>
    <t>09670406</t>
  </si>
  <si>
    <t>ASENCIOS FREYRE DORIS PATRICIA</t>
  </si>
  <si>
    <t>DEL 11/06/2015 AL 31/05/2021</t>
  </si>
  <si>
    <t>04064628</t>
  </si>
  <si>
    <t>TRAVEZAÑO ESPINOZA JUAN</t>
  </si>
  <si>
    <t>DEL 07/03/2016 AL 07/10/2021</t>
  </si>
  <si>
    <t>DAVILA MORI KAREN LILIANA</t>
  </si>
  <si>
    <t>DEL 01/06/2019 AL 31/05/2022</t>
  </si>
  <si>
    <t>BALDEON PLEJO SILVIA ISABEL</t>
  </si>
  <si>
    <t>DEL 01/01/2020 AL 31/12/2022</t>
  </si>
  <si>
    <t>BAILON ARIZA GROVER CAYETANO</t>
  </si>
  <si>
    <t>DEL 30/01/2021 AL 30/01/2024</t>
  </si>
  <si>
    <t>INMOBILIARIA FACAR SRL</t>
  </si>
  <si>
    <t>DEL 11/04/2015 AL 10/04/2022</t>
  </si>
  <si>
    <t>SANCHEZ TAFUR YENNY DEL ROCIO</t>
  </si>
  <si>
    <t>DEL 27/05/2017 AL 26/06/2022</t>
  </si>
  <si>
    <t>28690479</t>
  </si>
  <si>
    <t>PALOMINO CCORAHUA ANDRÉS CORCINO</t>
  </si>
  <si>
    <t>DEL 13/06/2016 AL 12/06/2022</t>
  </si>
  <si>
    <t>10314599</t>
  </si>
  <si>
    <t>GONZALEZ CRUZATT MARIELA FRANCISCA</t>
  </si>
  <si>
    <t>DEL 26/11/2014 AL 25/11/2021</t>
  </si>
  <si>
    <t>28214113</t>
  </si>
  <si>
    <t>MATOS SAFORAS ARCENIO ROMÁN</t>
  </si>
  <si>
    <t>DEL 20/10/2014 AL 19/10/2021</t>
  </si>
  <si>
    <t>6606617</t>
  </si>
  <si>
    <t>SANTAYANA CERRÓN WALTEER SALVADOR</t>
  </si>
  <si>
    <t>DEL 11/05/2015 AL 10/05/2022</t>
  </si>
  <si>
    <t>28205121</t>
  </si>
  <si>
    <t>CRUZATT DE GONZALEZ MARÍA FELICITAS</t>
  </si>
  <si>
    <t>DEL 19/09/2016 AL 18/09/2022</t>
  </si>
  <si>
    <t>P57002040</t>
  </si>
  <si>
    <t>VELASQUEZ HUAIPUMA JESUS MODSTO</t>
  </si>
  <si>
    <t>DEL 29/01/2016 AL 31/12/2021</t>
  </si>
  <si>
    <t>P36007229</t>
  </si>
  <si>
    <t>27394409</t>
  </si>
  <si>
    <t>EUSEBIO DIAZ GAVIDIA</t>
  </si>
  <si>
    <t>DEL 05/04/2015 AL 04/09/2021</t>
  </si>
  <si>
    <t>27664928</t>
  </si>
  <si>
    <t>JOSE NOLVERTO VÀSQUEZ BUSTAMANTE</t>
  </si>
  <si>
    <t>26677522</t>
  </si>
  <si>
    <t>SEGUNDO JULIO VILLEGAS ZAMORA</t>
  </si>
  <si>
    <t>DEL 01/08/2016 AL 31/07/2022</t>
  </si>
  <si>
    <t>DNI: 01770948</t>
  </si>
  <si>
    <t>EDUARDO PACO, LELIS</t>
  </si>
  <si>
    <t>DEL 01/08/2020 AL 31/07/2022</t>
  </si>
  <si>
    <t>P47004612</t>
  </si>
  <si>
    <t>MUNICIPALIDAD PROVICNIAL DE EL COLLAO ILAVE</t>
  </si>
  <si>
    <t>DEL 25/05/2018 AL 24/05/2022</t>
  </si>
  <si>
    <t>05007056</t>
  </si>
  <si>
    <t>DNI: 08804916</t>
  </si>
  <si>
    <t>TAMINDZIJA CENCIC DE VILLALOBOS, DANITZA</t>
  </si>
  <si>
    <t>DEL 01/07/2015 AL 30/06/2022</t>
  </si>
  <si>
    <t>DIREPSUR S.C.R.L.</t>
  </si>
  <si>
    <t>DEL 24/10/2012 AL 24/10/2021</t>
  </si>
  <si>
    <t>DNI: 01286082</t>
  </si>
  <si>
    <t>FLORES ROMÁN, CHRISTIAN TIMOTEO</t>
  </si>
  <si>
    <t>DEL 13/06/2020 AL31/01/2021</t>
  </si>
  <si>
    <t>MARCELINA SARMIENTO QUISPE</t>
  </si>
  <si>
    <t>05001866</t>
  </si>
  <si>
    <t xml:space="preserve">JULIO ALBERTO SALAZAR MOSCOSO </t>
  </si>
  <si>
    <t>DEL 28/09/2011 AL 28/09/2021</t>
  </si>
  <si>
    <t>04410440</t>
  </si>
  <si>
    <t>QUEVEDO ZEGARRA ROSA AMELIA</t>
  </si>
  <si>
    <t>DEL 01/02/2015 AL 31/01/2022</t>
  </si>
  <si>
    <t>05000121</t>
  </si>
  <si>
    <t>Partida Electronica 1106249</t>
  </si>
  <si>
    <t>SUCESION MORY HINOJOSA JUAN GUILLERMO</t>
  </si>
  <si>
    <t>DEL 25/04/2020 AL 24/04/2023</t>
  </si>
  <si>
    <t xml:space="preserve"> </t>
  </si>
  <si>
    <t>GABY S.A.</t>
  </si>
  <si>
    <t>DEL 01/01/2014 AL 02/01/2022</t>
  </si>
  <si>
    <t>P15155398</t>
  </si>
  <si>
    <t>LLOCLLA SORROZA LESLIE BEQUED</t>
  </si>
  <si>
    <t>DEL 16/07/2019 AL 15/07/2022</t>
  </si>
  <si>
    <t>FERREASTRY EIRL</t>
  </si>
  <si>
    <t>DEL 06/12/2015 AL 05/12/2021</t>
  </si>
  <si>
    <t>DAMAS DE LA CRUZ MARITZA ANGELICA</t>
  </si>
  <si>
    <t>DEL 20/12/2014 AL 19/12/2022</t>
  </si>
  <si>
    <t>ALBENGRIN GALLO ELIGIO</t>
  </si>
  <si>
    <t>DEL 14/01/2019 AL 13/01/2023</t>
  </si>
  <si>
    <t>EGOAVIL ROJAS VICTOR HUGO</t>
  </si>
  <si>
    <t>DEL 01/05/2021 AL 30/04/2022</t>
  </si>
  <si>
    <t>MUNICIPALIDAD PROVINCIAL DE TARMA</t>
  </si>
  <si>
    <t>DEL 04/09/2019 AL 03/09/2022</t>
  </si>
  <si>
    <t>000772731</t>
  </si>
  <si>
    <t>LORENA MAGALY URSPRUNG</t>
  </si>
  <si>
    <t>DEL 11/08/2015 AL 10/02/2022</t>
  </si>
  <si>
    <t>SALDANI RANDOLF JOSE DOMINICO</t>
  </si>
  <si>
    <t>DEL 15/01/2014 AL 14/01/2022</t>
  </si>
  <si>
    <t>MAPELLI ACOSTA PAUL PEDRO</t>
  </si>
  <si>
    <t>DEL 13/09/2017 AL 12/09/2021</t>
  </si>
  <si>
    <t>HUAMAN JURADO ELIZABETH GIOVANA</t>
  </si>
  <si>
    <t>DEL 18/02/2020 AL 17/02/2021</t>
  </si>
  <si>
    <t xml:space="preserve">OYAGUE VDA DE CORBETTO TERESA ENRIQUETA </t>
  </si>
  <si>
    <t>DEL 08/04/2014 AL 15/06/2022</t>
  </si>
  <si>
    <t>IBARRA SALAZAR CIRO WILLMAN</t>
  </si>
  <si>
    <t>DEL 02/08/2014 AL 01/08/2022</t>
  </si>
  <si>
    <t>AJENO</t>
  </si>
  <si>
    <t>SOLUCIONES EN MAQUINARIAS Y CONSTRUCCION ORION SOCIEDAD COMERCIAL DE RESPONSABILIDAD LIMITADA</t>
  </si>
  <si>
    <t>DEL 19/09/2013 AL 17/12/2021</t>
  </si>
  <si>
    <t>ROJAS VERGARA EDUARDO</t>
  </si>
  <si>
    <t>DEL 09/01/2020 AL 08/01/2022</t>
  </si>
  <si>
    <t>PAZ NUÑEZ HIGINIO</t>
  </si>
  <si>
    <t>DEL 16/03/2012 AL 17/11/2021</t>
  </si>
  <si>
    <t>BARDALES ORTIZ ROMEL</t>
  </si>
  <si>
    <t>DEL 02/05/2011 AL 01/05/2022</t>
  </si>
  <si>
    <t>ALVITES RUBIO ELEUTERIO</t>
  </si>
  <si>
    <t>DEL 01/01/2016 AL 31/12/2021</t>
  </si>
  <si>
    <t>DIAZ ALTAMIRANO ROGER GENRI</t>
  </si>
  <si>
    <t>DEL 01/11/2020 AL 31/08/2021</t>
  </si>
  <si>
    <t>NO CUEnTA CON PARTIDA</t>
  </si>
  <si>
    <t>43211257</t>
  </si>
  <si>
    <t xml:space="preserve">QUISPE AUCCA PERCY </t>
  </si>
  <si>
    <t>DEL 01/09/2011 AL 31/08/2021</t>
  </si>
  <si>
    <t>24705436</t>
  </si>
  <si>
    <t>QUISPE BUSTAMANTE NORMA</t>
  </si>
  <si>
    <t>DEL 05/06/2015 AL 04/06/2022</t>
  </si>
  <si>
    <t>24005704</t>
  </si>
  <si>
    <t>CARAZAS VARGAS NESTOR GERARDO</t>
  </si>
  <si>
    <t>DEL 01/11/2015 AL 31/10/2021</t>
  </si>
  <si>
    <t>23834318</t>
  </si>
  <si>
    <t>CANDIA MESCCO ROSA MARIA</t>
  </si>
  <si>
    <t>DEL 01/05/2014 AL 30/04/2022</t>
  </si>
  <si>
    <t>29423932</t>
  </si>
  <si>
    <t>SAIRE PILLCO JUAN VICTOR</t>
  </si>
  <si>
    <t>DEL 07/11/2014 AL 06/11/2022</t>
  </si>
  <si>
    <t>P31023897</t>
  </si>
  <si>
    <t>24992700</t>
  </si>
  <si>
    <t>RIOS ROMERO DANIEL</t>
  </si>
  <si>
    <t>DEL 05/11/2014 AL 04/11/2021</t>
  </si>
  <si>
    <t>P59000587</t>
  </si>
  <si>
    <t>41945097</t>
  </si>
  <si>
    <t>PAREDES CHUCTAYA RUTH AIDE</t>
  </si>
  <si>
    <t>DEL 01/04/2014 AL 31/03/2022</t>
  </si>
  <si>
    <t>31123498</t>
  </si>
  <si>
    <t>MERINO HUARACA FELIX</t>
  </si>
  <si>
    <t>DEL 01/03/2014 AL 28/02/2023</t>
  </si>
  <si>
    <t>APARICIO MOLINA NOHEMI YOLANDA</t>
  </si>
  <si>
    <t>DEL 07/12/2011 AL 06/12/2021</t>
  </si>
  <si>
    <t>FICHA N°77404</t>
  </si>
  <si>
    <t>FERNANDEZ CACERES HECTOR LUIS</t>
  </si>
  <si>
    <t>DEL 12/01/2015 AL 12/01/2021</t>
  </si>
  <si>
    <t>FICHA N°11285971</t>
  </si>
  <si>
    <t>VUKOVICH ORIHUELA S NEYELLKO</t>
  </si>
  <si>
    <t>DEL 27/10/2019 AL 26/10/2022</t>
  </si>
  <si>
    <t>49067455, 11425646, 11425647. 11425639, 11425640, 11425641, 11425642, 11425643, 11425344 y 11425645.</t>
  </si>
  <si>
    <t>JULIO LI CHING</t>
  </si>
  <si>
    <t>DEL 24/01/2016 AL 23/01/2022</t>
  </si>
  <si>
    <t>LEON ROMAN KATTY ROCIO</t>
  </si>
  <si>
    <t>DEL 28/12/2019 AL 27/12/2020</t>
  </si>
  <si>
    <t>07025408 y 49038459</t>
  </si>
  <si>
    <t>ARTE EXPRESS Y COMPAÑIA S.A.C.</t>
  </si>
  <si>
    <t>DEL 23/10/2014 AL 22/10/2021</t>
  </si>
  <si>
    <t>42241423</t>
  </si>
  <si>
    <t>INMOBIDEAS S.A.C.</t>
  </si>
  <si>
    <t>DEL 20/01/2014 AL 23/08/2021</t>
  </si>
  <si>
    <t>7007388</t>
  </si>
  <si>
    <t>CANO ALTEZ ROSALINA CLELIA</t>
  </si>
  <si>
    <t>DEL 24/11/2014 AL 23/11/2021</t>
  </si>
  <si>
    <t>12246636</t>
  </si>
  <si>
    <t>DEL 08/09/2013 AL 07/09/2022</t>
  </si>
  <si>
    <t>43547100</t>
  </si>
  <si>
    <t>CONSTRUCCIONES SANTA CATALINA S.A.</t>
  </si>
  <si>
    <t>DEL 23/11/2013 AL 22/07/2021</t>
  </si>
  <si>
    <t>44922797</t>
  </si>
  <si>
    <t>06569099</t>
  </si>
  <si>
    <t>FUENTES CISNEROS JUANA</t>
  </si>
  <si>
    <t>DEL 01/01/2016 AL 04/10/2021</t>
  </si>
  <si>
    <t>11835348, 11835351, 11835353, 11835354, 11835355, 11835356, 11835357 y 11835360</t>
  </si>
  <si>
    <t>DEL 18/02/2013 AL 17/02/2022</t>
  </si>
  <si>
    <t>49068716</t>
  </si>
  <si>
    <t>JIRON DE LA UNION 1040 S.A.C.</t>
  </si>
  <si>
    <t xml:space="preserve"> 31/10/2020 31/10/2021</t>
  </si>
  <si>
    <t>SI</t>
  </si>
  <si>
    <t>TERCERO</t>
  </si>
  <si>
    <t>DNI N° 29625274</t>
  </si>
  <si>
    <t>ALBERTO RENTERIA MALACHE</t>
  </si>
  <si>
    <t>001-1231: PROINVERSION</t>
  </si>
  <si>
    <t>055 AGENCIA DE PROMOCIÓN DE LA INVERSIÓN PRIVADA</t>
  </si>
  <si>
    <t>30/09/2020 30/09/2021.</t>
  </si>
  <si>
    <t>DNI° 2639755</t>
  </si>
  <si>
    <t>ENMA VARHEN RIOFRIO</t>
  </si>
  <si>
    <t>03/09/2020 - 03/09/2022</t>
  </si>
  <si>
    <t>DNI° 9399919</t>
  </si>
  <si>
    <t>CASTRO ECHECOPAR LUIS</t>
  </si>
  <si>
    <t>17/07/2021 -   16/07/2022</t>
  </si>
  <si>
    <t>Partida N° 11014754</t>
  </si>
  <si>
    <t>PETROPERU SA</t>
  </si>
  <si>
    <t>Mensual</t>
  </si>
  <si>
    <t>01/12/2020 al 31/12/2021</t>
  </si>
  <si>
    <t xml:space="preserve">Bien Propio </t>
  </si>
  <si>
    <t>Banco de Materiales SAC. En Lliquidacion</t>
  </si>
  <si>
    <t>009. M. DE ECONOMIA Y FINANZAS</t>
  </si>
  <si>
    <t>02/06/2020 al 30/11/2020</t>
  </si>
  <si>
    <t>Mensual - Transferencia Electrónica</t>
  </si>
  <si>
    <t>15/08/2020 al 14/08/2023</t>
  </si>
  <si>
    <t>PROPIO</t>
  </si>
  <si>
    <t>07886700</t>
  </si>
  <si>
    <t xml:space="preserve">MARIATEGUI EZETA JOSE CARLOS     </t>
  </si>
  <si>
    <t>28.12.2012 AL 10.03.2022</t>
  </si>
  <si>
    <t>ALQUILADO</t>
  </si>
  <si>
    <t xml:space="preserve">BANCO DE MATERIALES EN LIQUDACION </t>
  </si>
  <si>
    <t>009. SECRETARIA TECNICA DE APOYO A LA COMISION AD HOC CREADA POR LA LEY 29630</t>
  </si>
  <si>
    <t>DEL09.03.2017 AL 08.03.2022</t>
  </si>
  <si>
    <t>009. SECRETARIA TECNICA DE APOYO A LA COMISION AD HOC CREADA POR LA LEY 29629</t>
  </si>
  <si>
    <t>DEL 15.05.2013 AL 14.05.2022</t>
  </si>
  <si>
    <t>009. SECRETARIA TECNICA DE APOYO A LA COMISION AD HOC CREADA POR LA LEY 29628</t>
  </si>
  <si>
    <t>00003587</t>
  </si>
  <si>
    <t>ALQUILER</t>
  </si>
  <si>
    <t>09333944</t>
  </si>
  <si>
    <t xml:space="preserve">ARIAS RAFAEL FIDEL AUGUSTO </t>
  </si>
  <si>
    <t>001. ADMINISTRACION GENERAL</t>
  </si>
  <si>
    <t>11008614</t>
  </si>
  <si>
    <t>21547111
21792695</t>
  </si>
  <si>
    <t>Sociedad conyugal  RAFAEL ALFREDO DELGADO DELGADO y  DORA FLORENCIA VELIZ ALVA DE DELGADO</t>
  </si>
  <si>
    <t xml:space="preserve">11025639
02067697 </t>
  </si>
  <si>
    <t>46957719</t>
  </si>
  <si>
    <t>VÍCTOR EDUARDO MUÑOZ SÁNCHEZ PIÉROLA</t>
  </si>
  <si>
    <t>461
70</t>
  </si>
  <si>
    <t>11013327
11013328</t>
  </si>
  <si>
    <t>17900446</t>
  </si>
  <si>
    <t>ALICIA MARÍA MENDOZA CASTAÑEDA</t>
  </si>
  <si>
    <t>143
199.52
53.68</t>
  </si>
  <si>
    <t>11000460
11020425
11026555</t>
  </si>
  <si>
    <t>33432228</t>
  </si>
  <si>
    <t>Sociedad conyugal LINA MORI MENDOZA y MANIBRI ASTERIO DIAZ CERVERA</t>
  </si>
  <si>
    <t>41662964</t>
  </si>
  <si>
    <t>07466784</t>
  </si>
  <si>
    <t>URSULA JANET MARTINEZ FERREYRA</t>
  </si>
  <si>
    <t>00017698</t>
  </si>
  <si>
    <t>02622233</t>
  </si>
  <si>
    <t>ELEANA SUSANA CORTES DE YAKSETIG</t>
  </si>
  <si>
    <t>11000450</t>
  </si>
  <si>
    <t>01160171</t>
  </si>
  <si>
    <t>CARDENAS BARTRA OSCAR ELIAS QUINTO</t>
  </si>
  <si>
    <t>11004117</t>
  </si>
  <si>
    <t>SERVICIOS GENERALES DE INGENIERIA S.A.</t>
  </si>
  <si>
    <t>11003745</t>
  </si>
  <si>
    <t>00964125</t>
  </si>
  <si>
    <t>RIMAC AGUILAR GRACIANO QUININO</t>
  </si>
  <si>
    <t>02002055</t>
  </si>
  <si>
    <t>02203384</t>
  </si>
  <si>
    <t>16488312</t>
  </si>
  <si>
    <t xml:space="preserve">LLATAS DE CASTAÑEDA TERESA HERMELINDA </t>
  </si>
  <si>
    <t>11020700</t>
  </si>
  <si>
    <t>31121880</t>
  </si>
  <si>
    <t xml:space="preserve">CCOICA BORDA MARCELO DEMETRIO </t>
  </si>
  <si>
    <t>07112717</t>
  </si>
  <si>
    <t>31623907</t>
  </si>
  <si>
    <t xml:space="preserve">ROSALES CHAVEZ LUCIA HIGINIA </t>
  </si>
  <si>
    <t>40007135</t>
  </si>
  <si>
    <t>15722825</t>
  </si>
  <si>
    <t>MONTES CAJAHUANCA LILIANA JUDITH</t>
  </si>
  <si>
    <t>11004216</t>
  </si>
  <si>
    <t>20112796</t>
  </si>
  <si>
    <t>MARIA PAULINA RAMÓN RODRÍGUEZ</t>
  </si>
  <si>
    <t>11067706</t>
  </si>
  <si>
    <t>MARTHA JUSTINA TREVEJO PAULINA</t>
  </si>
  <si>
    <t>11002000</t>
  </si>
  <si>
    <t>33405631</t>
  </si>
  <si>
    <t xml:space="preserve">VALVERDE PERALES MONICA PAOLA </t>
  </si>
  <si>
    <t>10042218</t>
  </si>
  <si>
    <t>04221873</t>
  </si>
  <si>
    <t xml:space="preserve">TARAZONA CAPCHA VICTOR OBER </t>
  </si>
  <si>
    <t>05001325</t>
  </si>
  <si>
    <t>31033087</t>
  </si>
  <si>
    <t>BUENO CALDERÓN CÉSAR ARMANDO</t>
  </si>
  <si>
    <t>1126815</t>
  </si>
  <si>
    <t>29525963</t>
  </si>
  <si>
    <t xml:space="preserve">LINARES RIVEROS MIGUEL ANGEL  </t>
  </si>
  <si>
    <t>11012131</t>
  </si>
  <si>
    <t>23829478</t>
  </si>
  <si>
    <t>MEZA AGUIRRE MARÍA TULA</t>
  </si>
  <si>
    <t>11000144</t>
  </si>
  <si>
    <t>04818053</t>
  </si>
  <si>
    <t xml:space="preserve">MORALES BARZOLA LEONIDAS </t>
  </si>
  <si>
    <t>11001093</t>
  </si>
  <si>
    <t>05397030</t>
  </si>
  <si>
    <t xml:space="preserve">PEREYRA AGUILAR JOSE ANTONIO </t>
  </si>
  <si>
    <t>02001392</t>
  </si>
  <si>
    <t>23213876</t>
  </si>
  <si>
    <t>MARTINEZ HUAMAN ANTONIO</t>
  </si>
  <si>
    <t>02018490</t>
  </si>
  <si>
    <t>40163710</t>
  </si>
  <si>
    <t xml:space="preserve">GOÑE JARA ABED VICTOR </t>
  </si>
  <si>
    <t>03099272</t>
  </si>
  <si>
    <t>17917743</t>
  </si>
  <si>
    <t xml:space="preserve">GOICOCHEA VILLAR ANIBAL RODOLFO </t>
  </si>
  <si>
    <t>05005401</t>
  </si>
  <si>
    <t>02307011</t>
  </si>
  <si>
    <t xml:space="preserve">SANGA MAMANI VILMA YRENE </t>
  </si>
  <si>
    <t>05013072</t>
  </si>
  <si>
    <t>04638477</t>
  </si>
  <si>
    <t xml:space="preserve">NARANJO RIVERA URSULA MARIA ASUNTA </t>
  </si>
  <si>
    <t>06740943</t>
  </si>
  <si>
    <t xml:space="preserve">YATACO VALDEZ DANIEL VICTOR </t>
  </si>
  <si>
    <t>ANUAL</t>
  </si>
  <si>
    <t>11700043</t>
  </si>
  <si>
    <t>ARTE EXPRESS Y COMPAÑÍA S.A.C.</t>
  </si>
  <si>
    <t>BANCO DE MATERIALES S.A.C EN LIQUIDACIÓN</t>
  </si>
  <si>
    <t>OFICINA 201: 47.44                         OFICINA 301: 47.44                            OFICINA 302: 63.35                         OFICINA 304: 37.80</t>
  </si>
  <si>
    <t>06080590</t>
  </si>
  <si>
    <t>NAKO KINA NELLY</t>
  </si>
  <si>
    <t>OFICINA 401: 94.21                         OFICINA 402: 100.91</t>
  </si>
  <si>
    <t>En el año 2020 ($ 17,000.00)                       En el año 2021 ($ 14,500.00)</t>
  </si>
  <si>
    <t>SECTOR:</t>
  </si>
  <si>
    <t>INDICADORES DE GESTIÓN SEGÚN OBJETIVOS ESTRATÉGICOS INSTITUCIONALES AL 2022</t>
  </si>
  <si>
    <t xml:space="preserve">       MINISTERIO  DE  ECONOMIA  Y  FINANZAS</t>
  </si>
  <si>
    <t xml:space="preserve">  OFICINA GENERAL DE PLANEAMIENTO Y PRESUPUESTO </t>
  </si>
  <si>
    <t>FORMATO N° 09-CPCG-CR-2022</t>
  </si>
  <si>
    <t>COMPARATIVO DEL NÚMERO DE PLAZAS EN EL PRESUPUESTO  2021 Y PROYECTO 2022</t>
  </si>
  <si>
    <t xml:space="preserve">PLIEGO </t>
  </si>
  <si>
    <t>: 055 - AGENCIA DE PROMOCION DE LA INVERSION PRIVADA</t>
  </si>
  <si>
    <t>CATEGORIA</t>
  </si>
  <si>
    <t>2021 (JUNIO)</t>
  </si>
  <si>
    <t>PROYECCION 2022</t>
  </si>
  <si>
    <t xml:space="preserve"> REMUNERATIVA</t>
  </si>
  <si>
    <t>Decreto Legislativo 276 (Regimen Público)</t>
  </si>
  <si>
    <t>Decreto Legislativo 728 (Regimen Privado)</t>
  </si>
  <si>
    <t>Decreto Legislativo 1057 (Contrato Administrativo de Servicios)</t>
  </si>
  <si>
    <t>Ley 30057 (Ley del Servicio Civil)</t>
  </si>
  <si>
    <t>Decreto Legislativo 1024 (Gerentes Públicos)</t>
  </si>
  <si>
    <t>Ley 25650 (Fondo de Apoyo Generencial)</t>
  </si>
  <si>
    <t>Ley 29806 (Personal Altamente Calificado)</t>
  </si>
  <si>
    <t>Practicantes</t>
  </si>
  <si>
    <t>Otros Servidores (especificar)</t>
  </si>
  <si>
    <t>Total</t>
  </si>
  <si>
    <t>S/ Anual</t>
  </si>
  <si>
    <t>DIRECTIVOS/FUNCIONARIOS</t>
  </si>
  <si>
    <t>FP</t>
  </si>
  <si>
    <t>EC</t>
  </si>
  <si>
    <t>SP-DS</t>
  </si>
  <si>
    <t>SP-EJ</t>
  </si>
  <si>
    <t>OTROS - CAS</t>
  </si>
  <si>
    <t>PROFESIONALES</t>
  </si>
  <si>
    <t>SP - ES</t>
  </si>
  <si>
    <t>TÉCNICOS</t>
  </si>
  <si>
    <t>SP - AP</t>
  </si>
  <si>
    <t>AUXILIARES</t>
  </si>
  <si>
    <t>PRACTICANTES</t>
  </si>
  <si>
    <t>: 057 - SUPERINTENDENCIA NACIONAL DE ADUANAS Y DE ADMINISTRACION TRIBUTARIA</t>
  </si>
  <si>
    <t>F3</t>
  </si>
  <si>
    <t>F2</t>
  </si>
  <si>
    <t>F1</t>
  </si>
  <si>
    <t>SPA</t>
  </si>
  <si>
    <t>SPB</t>
  </si>
  <si>
    <t>SPC</t>
  </si>
  <si>
    <t>SPD</t>
  </si>
  <si>
    <t>SPE</t>
  </si>
  <si>
    <t>TECNICOS</t>
  </si>
  <si>
    <t>STA</t>
  </si>
  <si>
    <t>STB</t>
  </si>
  <si>
    <t>STC</t>
  </si>
  <si>
    <t>STD</t>
  </si>
  <si>
    <t>STE</t>
  </si>
  <si>
    <t>STF</t>
  </si>
  <si>
    <t>SAB</t>
  </si>
  <si>
    <t>SAC</t>
  </si>
  <si>
    <t>REGIMEN LABORAL PRIVADO</t>
  </si>
  <si>
    <t>DIRECTIVO Y ASESORES EXTERNOS</t>
  </si>
  <si>
    <t>DIRECTIVOS Y ASESORES DE CARRERA</t>
  </si>
  <si>
    <t>ESPECIALISTA 1</t>
  </si>
  <si>
    <t>ESPECIALISTA 2</t>
  </si>
  <si>
    <t>ESPECIALISTA 3</t>
  </si>
  <si>
    <t>ESPECIALISTA 4</t>
  </si>
  <si>
    <t>ESPECIALISTA 5</t>
  </si>
  <si>
    <t>ESPECIALISTA 6</t>
  </si>
  <si>
    <t>TECNICO 1</t>
  </si>
  <si>
    <t>TECNICO 2</t>
  </si>
  <si>
    <t>TECNICO 3</t>
  </si>
  <si>
    <t>TECNICO 4</t>
  </si>
  <si>
    <t>TECNICO 5</t>
  </si>
  <si>
    <t>ASISTENTE EJECUTIVA 1</t>
  </si>
  <si>
    <t>ASISTENTE EJECUTIVA 2</t>
  </si>
  <si>
    <t>ASISTENTE EJECUTIVA 3</t>
  </si>
  <si>
    <t>ASISTENTE EJECUTIVA 4</t>
  </si>
  <si>
    <t>PERSONAL CONTRATADO</t>
  </si>
  <si>
    <t>: 059 ORGANISMO SUPERVISOR DE LAS CONTRATACIONES DEL ESTADO</t>
  </si>
  <si>
    <t>PROCURADOR PUBLICO</t>
  </si>
  <si>
    <t>PROCURADOR ADJUNTO</t>
  </si>
  <si>
    <t>SECRETARIO GENERAL</t>
  </si>
  <si>
    <t>DIRECTOR, JEFE DE OFICINA</t>
  </si>
  <si>
    <t>SUBDIRECTOR, JEFE DE UNIDAD</t>
  </si>
  <si>
    <t>SECRETARIO DEL TRIBUNAL</t>
  </si>
  <si>
    <t>F-5</t>
  </si>
  <si>
    <t>F-4</t>
  </si>
  <si>
    <t>F-3</t>
  </si>
  <si>
    <t>F-1</t>
  </si>
  <si>
    <t>OTROS-CAS</t>
  </si>
  <si>
    <t>VOCALES</t>
  </si>
  <si>
    <t>ASESOR I</t>
  </si>
  <si>
    <t>TECNICO III</t>
  </si>
  <si>
    <t>TECNICO II</t>
  </si>
  <si>
    <t>TECNICO I</t>
  </si>
  <si>
    <t>: 058 SUPERINTENDENCIA DEL MERCADO DE VALORES</t>
  </si>
  <si>
    <t>SUPERINTENDENTE</t>
  </si>
  <si>
    <t>GERENTE GENERAL</t>
  </si>
  <si>
    <t>GERENTE</t>
  </si>
  <si>
    <t>SUBGERENTE</t>
  </si>
  <si>
    <t>PROFESIONAL FUNCIONARIO</t>
  </si>
  <si>
    <t>ANALISTA PRINCIPAL</t>
  </si>
  <si>
    <t>ANALISTA SENIOR</t>
  </si>
  <si>
    <t>ANALISTA JUNIOR</t>
  </si>
  <si>
    <t>ANALISTA DE APOYO</t>
  </si>
  <si>
    <t>OTROS CAS</t>
  </si>
  <si>
    <t>APOYO MANUAL</t>
  </si>
  <si>
    <t>: 095 OFICINA DE NORMALIZACION PREVISIONAL - ONP</t>
  </si>
  <si>
    <t>F-8</t>
  </si>
  <si>
    <t>F-7</t>
  </si>
  <si>
    <t>F-6</t>
  </si>
  <si>
    <t>F-2</t>
  </si>
  <si>
    <t>JEFE</t>
  </si>
  <si>
    <t>DIRECTORES/JEFES DE OFICINA</t>
  </si>
  <si>
    <t>SUBDIRECTORES/JEFES DE UNIDAD</t>
  </si>
  <si>
    <t>SUPERVISORES</t>
  </si>
  <si>
    <t>FUNCIONARIO PUBLICO</t>
  </si>
  <si>
    <t>DIRECTIVO PUBLICO</t>
  </si>
  <si>
    <t>EJECUTIVO</t>
  </si>
  <si>
    <t>SPF</t>
  </si>
  <si>
    <t>COORDINADOR / ESPECIALISTA</t>
  </si>
  <si>
    <t>SAA</t>
  </si>
  <si>
    <t>SAD</t>
  </si>
  <si>
    <t>SERVIDOR DE ACTIVIDAD COMPLEMENTARIA</t>
  </si>
  <si>
    <t>: 009  MINISTERIO DE ECONOMIA Y FINANZAS</t>
  </si>
  <si>
    <t>OTROS - SERVIDOR DE ACTIVIDADES COMPLEMENTARIAS</t>
  </si>
  <si>
    <t>OTROS - DIRECTIVO PÚBLICO</t>
  </si>
  <si>
    <t>OTROS - LOCACION DE SERVICIOS - PAC-LEY 29806</t>
  </si>
  <si>
    <t>OTROS - LOCACION DE SERVICIOS - FAG-DL 25650</t>
  </si>
  <si>
    <t>OTROS - SERVIDOR CIVIL DE CARRERA</t>
  </si>
  <si>
    <t>SAE</t>
  </si>
  <si>
    <t>: 096 CENTRAL DE COMPRAS PUBLICAS - PERU COMPRAS</t>
  </si>
  <si>
    <t>OTROS - SERVICIOS DE TERCEROS</t>
  </si>
  <si>
    <t xml:space="preserve">                                SP - ES                            </t>
  </si>
  <si>
    <t>OTROS - SERVICIOS DE TERCEROS - PERU COMPRAS</t>
  </si>
  <si>
    <t xml:space="preserve">                                SP - AP                            </t>
  </si>
  <si>
    <t xml:space="preserve">               MINISTERIO  DE  ECONOMIA  Y  FINANZAS</t>
  </si>
  <si>
    <t>FORMATO N° 10-CPCG-CR-2022</t>
  </si>
  <si>
    <t>INFORMACIÓN DE REMUNERACIONES Y NUMERO DE PLAZAS</t>
  </si>
  <si>
    <t>COMPARATIVO DE LOS PRESUPUESTO 2020, 2021 Y PROYECTO 2022</t>
  </si>
  <si>
    <t>PLIEGO :</t>
  </si>
  <si>
    <t>095 OFICINA DE NORMALIZACION PREVISIONAL</t>
  </si>
  <si>
    <t>FUENTE DE FINANCIAMIENTO :</t>
  </si>
  <si>
    <t>Recursos Públicos</t>
  </si>
  <si>
    <t>2020 (PIA)</t>
  </si>
  <si>
    <t>2021 (PIA)</t>
  </si>
  <si>
    <t>2022 (PROYECTO)</t>
  </si>
  <si>
    <t>VARIACION 2022-2021</t>
  </si>
  <si>
    <t>PEA/ BENEFICIARIOS</t>
  </si>
  <si>
    <t>COSTO ANUAL</t>
  </si>
  <si>
    <t>COSTO TOTAL EN PLANILLAS</t>
  </si>
  <si>
    <t>OBLIGACIONES DEL EMPLEADOR (CARGAS SOCIALES)</t>
  </si>
  <si>
    <t>GASTOS VARIABLES Y OCASIONALES</t>
  </si>
  <si>
    <t>ESCOLARIDAD, AGUINALDO Y GRATIFICACIONES</t>
  </si>
  <si>
    <t>TRANSFERENCIAS CAFAE</t>
  </si>
  <si>
    <t>OTROS (ESPECIFICAR)</t>
  </si>
  <si>
    <t>- Dietas</t>
  </si>
  <si>
    <t>- Compensación por Tiempo de Servicios</t>
  </si>
  <si>
    <t>TOTAL    (*)</t>
  </si>
  <si>
    <r>
      <t xml:space="preserve">(*) DEBE COINCIDIR CON LOS MONTOS ASIGNADOS EN LA GENERICA </t>
    </r>
    <r>
      <rPr>
        <b/>
        <sz val="9"/>
        <rFont val="Arial"/>
        <family val="2"/>
      </rPr>
      <t>1. PERSONAL Y OBLIGACIONES SOCIALES</t>
    </r>
    <r>
      <rPr>
        <sz val="9"/>
        <rFont val="Arial"/>
        <family val="2"/>
      </rPr>
      <t xml:space="preserve"> CONSIDERADAS EN EL PRESUPUESTO.</t>
    </r>
  </si>
  <si>
    <t>009 MINISTERIO DE ECONOMIA Y FINANZAS</t>
  </si>
  <si>
    <t>BONOS POR FUNCION JURIDICCIONAL Y FISCAL</t>
  </si>
  <si>
    <t>- Otras Retribuciones y Complementos</t>
  </si>
  <si>
    <t>- Vestuario</t>
  </si>
  <si>
    <t>- Otras Retribuciones en Especie</t>
  </si>
  <si>
    <t>SECTOR :</t>
  </si>
  <si>
    <t>09 ECONOMIA Y FINANZAS</t>
  </si>
  <si>
    <t>- Gasto por Estacionamiento para Vehículos del Personal</t>
  </si>
  <si>
    <t>- Entrega de cupón o vale por concepto de alimentación</t>
  </si>
  <si>
    <t>055 AGENCIA DE PROMOCION DE LA INVERSION PRIVADA</t>
  </si>
  <si>
    <t>TRANSFERENCIAS AL CAFAE</t>
  </si>
  <si>
    <t>- Dieta</t>
  </si>
  <si>
    <t>059 ORGANISMO SUPERVISOR DE LAS CONTRATACIONES DEL ESTADO</t>
  </si>
  <si>
    <t>058 SUPERINTENDENCIA DEL MERCADO DE VALORES</t>
  </si>
  <si>
    <t>096 CENTRAL DE COMPRAS PUBLICAS - PERU COMPRAS</t>
  </si>
  <si>
    <t>NO CORRESPONDE</t>
  </si>
  <si>
    <t>……</t>
  </si>
  <si>
    <t>SERUMISTAS</t>
  </si>
  <si>
    <t xml:space="preserve">OBREROS </t>
  </si>
  <si>
    <t>PERSONAL MILITAR Y POLICIAL</t>
  </si>
  <si>
    <t>LEY DEL SERVICIO DIPLOMATICO</t>
  </si>
  <si>
    <t>LEY UNIVERSITARIA</t>
  </si>
  <si>
    <t>CARRERA JUDICIAL</t>
  </si>
  <si>
    <t>CARRERA MEDICA Y PROFESIONALES  DE LA SALUD</t>
  </si>
  <si>
    <t>LEY DEL PROFESORADO</t>
  </si>
  <si>
    <t>ASISTENCIALES NO PROFESIONALES DE LA SALUD</t>
  </si>
  <si>
    <t>CARRERA ADMINISTRATIVA</t>
  </si>
  <si>
    <t>TOTAL INGRESO ANUAL PEA       (Proyección al 31 de diciembre de 2020)</t>
  </si>
  <si>
    <t>PEA</t>
  </si>
  <si>
    <t>DIFERENCIA INGRESO ANUAL PEA</t>
  </si>
  <si>
    <t>DIFERENCIA INGRESO ANUAL POR PERSONAL</t>
  </si>
  <si>
    <t>TOTAL INGRESO ANUAL PEA                          (Proyección al 31 de diciembre de 2020)</t>
  </si>
  <si>
    <t>TOTAL INGRESOS ANUAL POR PERSONA</t>
  </si>
  <si>
    <t>SUBTOTAL OTROS BENEFICIOS (no mensuales, monto anual)</t>
  </si>
  <si>
    <t>OTROS INGRESOS NO MENSUALES (anual cada persona)</t>
  </si>
  <si>
    <t>AGUINALDOS, GRATIFICACIONES Y ESCOLARIDAD (anual cada persona)</t>
  </si>
  <si>
    <t>SUBTOTAL INGRESOS MENSUALES (cada persona)</t>
  </si>
  <si>
    <t>OTROS INGRESOS MENSUAL (cada persona)</t>
  </si>
  <si>
    <t>BONOS</t>
  </si>
  <si>
    <t>RACIONAMIENTO</t>
  </si>
  <si>
    <t>MOVILIDAD</t>
  </si>
  <si>
    <t>INCENTIVOS O PRODUCTIVIDAD (cada persona)</t>
  </si>
  <si>
    <t>AETA MENSUAL (cada persona)</t>
  </si>
  <si>
    <t>CAFAE MENSUAL (cada persona)</t>
  </si>
  <si>
    <t>REMUNERACION MENSUAL (cada persona)</t>
  </si>
  <si>
    <t>TOTAL INGRESO ANUAL PEA</t>
  </si>
  <si>
    <t>SUBTOTAL INGRESOS MENSUAL (cada persona)</t>
  </si>
  <si>
    <t>PROYECTO 2022</t>
  </si>
  <si>
    <t>DIFERENCIA                       (2021-2020)</t>
  </si>
  <si>
    <t>INGRESOS PERSONAL PPTO 2021</t>
  </si>
  <si>
    <t>INGRESOS PERSONAL - PPTO 2020</t>
  </si>
  <si>
    <t>NIVELES REMUNERATIVOS</t>
  </si>
  <si>
    <t>RECURSOS PUBLICOS</t>
  </si>
  <si>
    <t>FUENTE DE FINANCIAMIENTO:</t>
  </si>
  <si>
    <t>096 - CENTRAL DE COMPRAS PUBLICAS - PERU COMPRAS</t>
  </si>
  <si>
    <t>PLIEGO                                       :</t>
  </si>
  <si>
    <t>INGRESOS MENSUALES POR PERIODO DEL PERSONAL ACTIVO - COMPARATIVO 2020, 2021 Y PROYECTO 2022</t>
  </si>
  <si>
    <t>FORMATO N° 11-CPCG-CR-2022</t>
  </si>
  <si>
    <t xml:space="preserve">  OFICINA GENERAL DE PLANEAMIENTO PRESUPUESTO</t>
  </si>
  <si>
    <t xml:space="preserve">             MINISTERIO  DE  ECONOMIA  Y  FINANZAS</t>
  </si>
  <si>
    <t>VOCAL</t>
  </si>
  <si>
    <t>SUBDIRECTOR /JEFE DE UNIDAD</t>
  </si>
  <si>
    <t>DIRECTOR/JEFE DE OFICINA</t>
  </si>
  <si>
    <t>SECRETARIA GENERAL</t>
  </si>
  <si>
    <t>PROCURADOR PUBLICO ADJUNTO</t>
  </si>
  <si>
    <t>(REGIMEN LABORAL PRIVADO)</t>
  </si>
  <si>
    <t xml:space="preserve">CONTRATADOS A PLAZO INDETERMINADO </t>
  </si>
  <si>
    <t>059 - ORGANISMO SUPERVISOR DE LAS CONTRATACIONES DEL ESTADO</t>
  </si>
  <si>
    <t>SERVIDOR DE ACTIVIDAD COMPLEMENTARIA - SERVIR</t>
  </si>
  <si>
    <t>ASISTENTE- SERVIR</t>
  </si>
  <si>
    <t>ANALISTA - SERVIR</t>
  </si>
  <si>
    <t>COORDINADOR / ESPECIALISTA - SERVIR</t>
  </si>
  <si>
    <t>EJECUTIVO - SERVIR</t>
  </si>
  <si>
    <t>DIRECTIVO PUBLICO - SERVIR</t>
  </si>
  <si>
    <t>FUNCIONA PUBLICO - SERVIR</t>
  </si>
  <si>
    <t>SECRETARIAS</t>
  </si>
  <si>
    <t>ASISTENTES</t>
  </si>
  <si>
    <t>ASESORES</t>
  </si>
  <si>
    <t>SUBDIRECTORES / JEFES DE UNIDAD</t>
  </si>
  <si>
    <t>DIRECTORES / JEFES DE OFICINA</t>
  </si>
  <si>
    <t>095 - OFICINA DE NORMALIZACION PREVISIONAL - ONP</t>
  </si>
  <si>
    <t xml:space="preserve">CONTRATADOS A PLAZO DETERMINADO </t>
  </si>
  <si>
    <t>DIRECTIVO Y ASESORES DE CARRERA</t>
  </si>
  <si>
    <t>SA-E</t>
  </si>
  <si>
    <t>SA-D</t>
  </si>
  <si>
    <t>SA-C</t>
  </si>
  <si>
    <t>SA-B</t>
  </si>
  <si>
    <t>SA-A</t>
  </si>
  <si>
    <t>ST-F</t>
  </si>
  <si>
    <t>ST-E</t>
  </si>
  <si>
    <t>ST-D</t>
  </si>
  <si>
    <t>ST-C</t>
  </si>
  <si>
    <t>ST-B</t>
  </si>
  <si>
    <t>ST-A</t>
  </si>
  <si>
    <t>TÈCNICOS</t>
  </si>
  <si>
    <t>SP-F</t>
  </si>
  <si>
    <t>SP-E</t>
  </si>
  <si>
    <t>SP-D</t>
  </si>
  <si>
    <t>SP-C</t>
  </si>
  <si>
    <t>SP-B</t>
  </si>
  <si>
    <t>SP-A</t>
  </si>
  <si>
    <t>DIRECTIVOS</t>
  </si>
  <si>
    <t>057 - SUPERINTENDENCIA NACIONAL DE ADUANAS Y DE ADMINISTRACION TRIBUTARIA</t>
  </si>
  <si>
    <t>ANLISTA JUNIOR</t>
  </si>
  <si>
    <t>SUPERINTENDENTE DEL MERCADO DE VALORES</t>
  </si>
  <si>
    <t>058 - SUPERINTENDENCIA DEL MERCADO DE VALORES</t>
  </si>
  <si>
    <t>SP-AP</t>
  </si>
  <si>
    <t>SP-ES</t>
  </si>
  <si>
    <t>SP - EJ</t>
  </si>
  <si>
    <t>SP - DS</t>
  </si>
  <si>
    <t>(****) Procuradora</t>
  </si>
  <si>
    <t>(***) D.S. Nº 023-2014-EF  se considero  a la  Secretaria General, en Ley SERVIR</t>
  </si>
  <si>
    <t>(**) D.S. Nº 023-2014-EF  se considero a los Vice Ministros y Presidente del Tribunal Fiscal en Ley SERVIR</t>
  </si>
  <si>
    <t>(*) D.S. Nº 023-2014-EF  se considero al Ministro en la Ley SERVIR</t>
  </si>
  <si>
    <t>OTROS -Servidor de Civil de Carrera</t>
  </si>
  <si>
    <t>OTROS -Servidor de Actividades Complementarias</t>
  </si>
  <si>
    <t>F - 1</t>
  </si>
  <si>
    <t>F - 2</t>
  </si>
  <si>
    <t>F - 3</t>
  </si>
  <si>
    <t>F - 4</t>
  </si>
  <si>
    <t>F - 5</t>
  </si>
  <si>
    <t>F - 6</t>
  </si>
  <si>
    <t xml:space="preserve">F - 7 </t>
  </si>
  <si>
    <t xml:space="preserve">F - 7 (****) </t>
  </si>
  <si>
    <t>F - 7 (***)</t>
  </si>
  <si>
    <t>F - 7 (**)</t>
  </si>
  <si>
    <t>F - 8 (*)</t>
  </si>
  <si>
    <t>TOTAL INGRESO ANUAL PEA       (Proyección al 31 de diciembre de 2022)</t>
  </si>
  <si>
    <t>TOTAL INGRESO ANUAL PEA                          (Proyección al 31 de diciembre de 2021)</t>
  </si>
  <si>
    <t>009 - MINISTERIO DE ECONOMIA Y FINANZAS</t>
  </si>
  <si>
    <t xml:space="preserve">                MINISTERIO  DE  ECONOMIA  Y  FINANZAS</t>
  </si>
  <si>
    <t xml:space="preserve">  OFICINA GENERAL DE PLANEAMIENTO Y PRESUPUESTO</t>
  </si>
  <si>
    <t>FORMATO N° 12-CPCG-CR-2022</t>
  </si>
  <si>
    <t xml:space="preserve">ASIGNACION : BIENES Y SERVICIOS </t>
  </si>
  <si>
    <t>COMPARATIVO DE LOS PRESUPUESTOS 2020, 2021 Y PROYECTO 2022</t>
  </si>
  <si>
    <t>: 1 - RECURSOS ORDINARIOS</t>
  </si>
  <si>
    <t>RUBROS</t>
  </si>
  <si>
    <t>PPTO 2020</t>
  </si>
  <si>
    <t>PPTO 2021</t>
  </si>
  <si>
    <t>PPTO 2022</t>
  </si>
  <si>
    <t>Diferencia PIA</t>
  </si>
  <si>
    <t>Variación %</t>
  </si>
  <si>
    <t>(PIA)</t>
  </si>
  <si>
    <t>(PIM)</t>
  </si>
  <si>
    <t>(PIM 30 JUNIO)</t>
  </si>
  <si>
    <t>(proyecto)</t>
  </si>
  <si>
    <t>(2021-2022)</t>
  </si>
  <si>
    <t>(2021-2020)</t>
  </si>
  <si>
    <t>(2022-2021)</t>
  </si>
  <si>
    <t>ALIMENTOS Y BEBIDAS</t>
  </si>
  <si>
    <t>SUMINISTROS PARA USO AGROPECUARIO, FORESTAL Y VETERINARIO</t>
  </si>
  <si>
    <t>SUMINISTROS PARA MANTENIMIENTO Y REPARACION</t>
  </si>
  <si>
    <t>VESTUARIO, ZAPATERIA Y ACCESORIOS, TALABARTERIA Y MATERIALES TEXTILES</t>
  </si>
  <si>
    <t>COMBUSTIBLES, CARBURANTES, LUBRICANTES Y AFINES</t>
  </si>
  <si>
    <t>MATERIALES Y UTILES DE OFICINA</t>
  </si>
  <si>
    <t>ASEO, LIMPIEZA Y COCINA</t>
  </si>
  <si>
    <t>ELECTRICIDAD, ILUMINACION Y ELECTRONICA</t>
  </si>
  <si>
    <t>OTROS MATERIALES Y UTILES</t>
  </si>
  <si>
    <t>REPUESTOS Y ACCESORIOS</t>
  </si>
  <si>
    <t>ENSERES</t>
  </si>
  <si>
    <t>SUMINISTROS MEDICOS</t>
  </si>
  <si>
    <t>MATERIALES Y UTILES DE ENSEÑANZA</t>
  </si>
  <si>
    <t>COMPRA DE OTROS BIENES</t>
  </si>
  <si>
    <t>VIAJES INTERNACIONALES</t>
  </si>
  <si>
    <t>VIAJES DOMESTICOS</t>
  </si>
  <si>
    <t>SERVICIOS DE ENERGIA ELECTRICA, AGUA Y GAS</t>
  </si>
  <si>
    <t>SERVICIOS DE TELEFONIA E INTERNET</t>
  </si>
  <si>
    <t>SERVICIOS DE MENSAJERIA, TELECOMUNICACIONES Y OTROS AFINES</t>
  </si>
  <si>
    <t>SERVICIO DE PUBLICIDAD, IMPRESIONES,DIFUSION E IMAGEN INSTITUCIONAL</t>
  </si>
  <si>
    <t>SERVICIOS DE DIFUSIÓN EN EL DIARIO OFICIAL</t>
  </si>
  <si>
    <t>SERVICIOS DE LIMPIEZA, SEGURIDAD Y VIGILANCIA</t>
  </si>
  <si>
    <t>SERVICIO DE MANTENIMIENTO, ACONDICIONAMIENTO Y  REPARACIONES</t>
  </si>
  <si>
    <t>ALQUILERES DE MUEBLES E INMUEBLES</t>
  </si>
  <si>
    <t>SERVICIOS ADMINISTRATIVOS</t>
  </si>
  <si>
    <t>SERVICIOS FINANCIEROS</t>
  </si>
  <si>
    <t>SEGUROS</t>
  </si>
  <si>
    <t>SERVICIOS DE SALUD</t>
  </si>
  <si>
    <t>SERVICIOS DE CONSULTORIAS, ASESORIAS Y SIMILARES DESARROLLADOS POR PERSONAS JURIDICAS</t>
  </si>
  <si>
    <t>SERVICIO POR ATENCIONES Y OTRAS CELEBRACIONES</t>
  </si>
  <si>
    <t>OTROS SERVICIOS</t>
  </si>
  <si>
    <t>OTRAS MODALIDADES DE CONTRATACION DE PERSONAS NATURALES</t>
  </si>
  <si>
    <t>SERVICIOS TÉCNICOS DESARROLLADOS POR PERSONAS JURÍDICAS</t>
  </si>
  <si>
    <t>SERVICIOS TÉCNICOS DESARROLLADOS POR PERSONAS NATURALES</t>
  </si>
  <si>
    <t>SERVICIOS DE CONSULTORIAS, ASESORIAS Y SIMILARES DESARROLLADOS POR PERSONAS NATURALES</t>
  </si>
  <si>
    <t>SERVICIO DE CAPACITACION Y PERFECCIONAMIENTO</t>
  </si>
  <si>
    <t>SERVICIOS DE PROCESAMIENTO DE DATOS E INFORMATICA</t>
  </si>
  <si>
    <t>PRACTICANTES, SECIGRISTAS Y SIMILARES</t>
  </si>
  <si>
    <t>SERVICIO Y GESTION DE EVALUACION INTERNACIONAL DE PROCESOS</t>
  </si>
  <si>
    <t>SERVICIOS RELACIONADOS CON EL MEDIO AMBIENTE</t>
  </si>
  <si>
    <t>SERVICIOS DE ORGANIZACIÓN DE EVENTOS</t>
  </si>
  <si>
    <t>CONTRATO ADMINISTRATIVO DE SERVICIOS</t>
  </si>
  <si>
    <t>LOCACIÓN DE SERVICIOS RELACIONADAS AL ROL DE LA ENTIDAD</t>
  </si>
  <si>
    <t xml:space="preserve">TOTAL   </t>
  </si>
  <si>
    <t>PIA = Presupuesto Institucional de Apertura</t>
  </si>
  <si>
    <r>
      <t>(*) DEBE COINCIDIR CON LOS MONTOS ASIGNADOS EN LA GENERICA 3</t>
    </r>
    <r>
      <rPr>
        <b/>
        <sz val="9"/>
        <rFont val="Arial"/>
        <family val="2"/>
      </rPr>
      <t>. BIENES Y SERVICIOS</t>
    </r>
    <r>
      <rPr>
        <sz val="9"/>
        <rFont val="Arial"/>
        <family val="2"/>
      </rPr>
      <t xml:space="preserve"> CONSIDERADAS EN EL PRESUPUESTO 2020 - 2021 - 2022</t>
    </r>
  </si>
  <si>
    <t>: 4 - DONACIONES Y TRANSFERENCIAS</t>
  </si>
  <si>
    <t xml:space="preserve">TOTAL  </t>
  </si>
  <si>
    <t>: 5 - RECURSOS DETERMINADOS</t>
  </si>
  <si>
    <t>: 2 - RECURSOS DIRECTAMENTE RECAUDADOS</t>
  </si>
  <si>
    <t>: 3 - RECURSOS POR OPERACIONES OFICIALES DE CREDITO</t>
  </si>
  <si>
    <t>: RECURSOS PUBLICOS</t>
  </si>
  <si>
    <t>FORMATO N° 13-CPCG-CR-2022</t>
  </si>
  <si>
    <t>CONTRATOS DE OBRAS SUSCRITOS EN LOS AÑOS 2020 Y 2021</t>
  </si>
  <si>
    <t>: 09 ECONOMÍA Y FINANZAS</t>
  </si>
  <si>
    <t>PROYECTO</t>
  </si>
  <si>
    <t>CODIGO     SNIP</t>
  </si>
  <si>
    <t>TIPO DE PROCESO DE SELECCIÓN</t>
  </si>
  <si>
    <t>MODALIDAD</t>
  </si>
  <si>
    <t>NUMERO DEL PROCESO</t>
  </si>
  <si>
    <t>MONTO PRESUPUESTADO (*)</t>
  </si>
  <si>
    <t>FECHA DE SUSCRIPCION DEL CONTRATO</t>
  </si>
  <si>
    <t>CONTRATISTA (RUC y Denominación)</t>
  </si>
  <si>
    <t>PLAZO DE EJECUCION DE OBRAS</t>
  </si>
  <si>
    <t>FECHA DE VENCIMIENTO DEL PLAZO</t>
  </si>
  <si>
    <t>AMPLIACION DE PLAZO</t>
  </si>
  <si>
    <t>FECHA DE ENTREGA</t>
  </si>
  <si>
    <t>FECHA DE CONFORMIDAD DE OBRA</t>
  </si>
  <si>
    <t>EJECUCIÓN DE SALDO DE OBRA: IMPLEMENTACIÓN DEL NUEVO CENTRO DE SERVICIO AL CONTRIBUYENTE Y CENTRO DE CONTROL Y FISCALIZACIÓN EN LA ZONA OESTE 1 (MIRAFLORES) DE LIMA METROPOLITANA CU 2159420 (ANTES SNIP N° 200789)</t>
  </si>
  <si>
    <t>LICITACIÓN PÚBLICA</t>
  </si>
  <si>
    <t>LLAVE EN MANO</t>
  </si>
  <si>
    <t>LP N° 2-2019-SUNAT/8F0000</t>
  </si>
  <si>
    <t>CONSORCIO MULTIPROYECTOS (20510862440 - CREACIONES HADASA SAC y 20352429709 - RIO BRAVO SAC)</t>
  </si>
  <si>
    <t>180 días calendario</t>
  </si>
  <si>
    <t>EJECUCIÓN DE OBRA: MEJORAMIENTO DE LA CAPACIDAD PRESTADORA DE SERVICIOS TRIBUTARIOS Y DE CONTROL EN LA CIUDAD DE TUMBES - PIP 189363 CUI 2148294</t>
  </si>
  <si>
    <t>LP N° 1-2020-SUNAT/8F0000</t>
  </si>
  <si>
    <t xml:space="preserve">CONSORCIO CISAC:
20601338361 - CORPORACION DE INFRAESTRUCTURA S.A.C.
20265753460 - INTELEC PERU S.A.C. </t>
  </si>
  <si>
    <t>360 días calendario</t>
  </si>
  <si>
    <t>EJECUCIÓN DE OBRA: AMPLIACIÓN DE LOS SERVICIOS AL CONTRIBUYENTE EN EL DISTRITO DE CHICLAYO PROVINCIA DE CHICLAYO - DEPARTAMENTO DE LAMBAYEQUE - CUI 2376861EJECUCIÓN DE OBRA: AMPLIACIÓN DE LOS SERVICIOS AL CONTRIBUYENTE EN EL DISTRITO DE CHICLAYO PROVINCIA DE CHICLAYO - DEPARTAMENTO DE LAMBAYEQUE - CUI 2376861</t>
  </si>
  <si>
    <t>LP N° 2-2020-SUNAT/8F0000</t>
  </si>
  <si>
    <t>20514444341 - PORFISA CONTRATISTAS GENERALES S.A.C.</t>
  </si>
  <si>
    <t>150 días calendario</t>
  </si>
  <si>
    <t>9 días calendario</t>
  </si>
  <si>
    <t>EJECUCIÓN DE LA OBRA: REHABILITACIÓN Y MANTENIMIENTO DE PAVIMENTOS DE VÍAS AUXILIARES INTERNAS DEL PUESTO DE CONTROL - ANCÓN</t>
  </si>
  <si>
    <t>SIN MODALIDAD</t>
  </si>
  <si>
    <t>LP-SM-1-2021-SUNAT/8I1000</t>
  </si>
  <si>
    <t>20508326433 - CONSTRUCTORA Y CONTRATISTAS GENERALES SUSAN E.I.R.L.</t>
  </si>
  <si>
    <t>75 días calendario</t>
  </si>
  <si>
    <t>EJECUCIÓN DE LA OBRA: REHABILITACIÓN Y MANTENIMIENTO DE PAVIMENTOS DE VÍAS AUXILIARES INTERNAS DEL PUESTO DE CONTROL PUCUSANA</t>
  </si>
  <si>
    <t>LP-SM-2-2021-SUNAT/8I1000</t>
  </si>
  <si>
    <t>20510874022 - SABINA CONTRATISTAS GENERALES SAC</t>
  </si>
  <si>
    <t>CONTRATACIÓN DE LA EJECUCIÓN DE LA OBRA "REHABILITACIÓN DE LA SEDE DEL ARCHIVO CENTRAL SAN LUIS"</t>
  </si>
  <si>
    <t>ADJUDICACIÓN SIMPLIFICADA</t>
  </si>
  <si>
    <t>AS N° 66-2019</t>
  </si>
  <si>
    <t>29´455,253</t>
  </si>
  <si>
    <t>CONSORCIO SUNAT I (RUC 20606657464)</t>
  </si>
  <si>
    <t>240 días calendario</t>
  </si>
  <si>
    <t>112 días calendario</t>
  </si>
  <si>
    <t>CONTRATACION DE LA EJECUCIÓN DE LA OBRA "REHABILITACIÓN DE LA SEDE DE LA INTENDENCIA REGIONAL MADRE DE DIOS"</t>
  </si>
  <si>
    <t>LP N° 21</t>
  </si>
  <si>
    <t>7´128594</t>
  </si>
  <si>
    <t>CONSORCIO EDIFICACIÓN SELVA (HCV EJECUTORES EIRL RUC N° 20541261401 Y STI CONTRATISTAS GENERALES SRL RUC N° 20141501705)</t>
  </si>
  <si>
    <t>210 días calendario</t>
  </si>
  <si>
    <t>94 días calendario</t>
  </si>
  <si>
    <t>(*) Una línea por cada año fiscal, consignado en monto presupuestado por cada año presupuestal</t>
  </si>
  <si>
    <t>: 009 MINISTERIO DE ECONOMÍA Y FINANZAS</t>
  </si>
  <si>
    <t>NO APLICABLE</t>
  </si>
  <si>
    <t>: 055 AGENCIA DE PROMOCION DE LA INVERSION PRIVADA</t>
  </si>
  <si>
    <t xml:space="preserve">: 057 - SUPERINTENDENCIA NACIONAL DE ADUANAS Y DE ADMINISTRACION TRIBUTARIA </t>
  </si>
  <si>
    <t xml:space="preserve">: 058 SUPERINTENDENCIA DEL MERCADO DE VALORES </t>
  </si>
  <si>
    <t>: 095 - OFICINA DE NORMALIZACION PREVISIONAL - ONP</t>
  </si>
  <si>
    <t>: 096 - CENTRAL DE COMPRAS PÚBLICAS</t>
  </si>
  <si>
    <t>PLAZO: 12 MESES</t>
  </si>
  <si>
    <t>PERIÓDICA</t>
  </si>
  <si>
    <t>ESQUEMA MIXTO</t>
  </si>
  <si>
    <t xml:space="preserve">SERVICIO DE CENTRAL TELEFÓNICA IP PARA LA SEDE DE LA CENTRAL DE COMPRAS PÚBLICAS - PERÚ COMPRAS. </t>
  </si>
  <si>
    <t>EL PLAZO PARA LA ENTREGA SERÁ DE ACUERDO A LO ESTABLECIDO POR EL ÁREA USUARIA.</t>
  </si>
  <si>
    <t>SUMA ALZADA</t>
  </si>
  <si>
    <t>CONTRATACIÓN DE SERVICIO DE PROFESIONALES COMO ESPECIALISTA Y ANALISTA PARA EL DESARROLLO Y CONDUCCIÓN DE LAS ETAPAS DE LA IMPLEMENTACIÓN DE CATÁLOGOS ELECTRÓNICOS DE ACUERDO MARCO CORRESPONDIENTE AL RUBRO DE EQUIPOS Y SUMINISTROS FOTOGRÁFICOS EN EL MARCO DE LA EJECUCIÓN DE LA ACCIÓN 2.1.1. CARACTERIZACIÓN DE CATÁLOGOS ELECTRÓNICOS DE ACUERDO MARCO DEL PROYECTO DE INVERSIÓN CON CUI NO. 2363565.</t>
  </si>
  <si>
    <t>CONTRATACIÓN DE SERVICIO DE PROFESIONALES COMO ESPECIALISTA Y ANALISTA PARA EL DESARROLLO Y CONDUCCIÓN DE LAS ETAPAS DE LA IMPLEMENTACIÓN DE CATÁLOGOS ELECTRÓNICOS DE ACUERDO MARCO CORRESPONDIENTE AL RUBRO DE EXTINTORES DE Y ACCESORIOS Y EL RUBRO DE CARRITOS DE LIMPIEZA E INTENDENCIA, EN EL MARCO DE LA EJECUCIÓN DE LA ACCIÓN 2.1.1. CARACTERIZACIÓN DE CATÁLOGOS ELECTRÓNICOS DE ACUERDO MARCO DEL PROYECTO DE INVERSIÓN CON CUI NO. 2363565.</t>
  </si>
  <si>
    <t xml:space="preserve">CONTRATACIÓN DE SERVICIO DE PROFESIONALES COMO ESPECIALISTA Y ANALISTA PARA EL DESARROLLO Y CONDUCCIÓN DE LAS ETAPAS DE LA IMPLEMENTACIÓN DE CATÁLOGOS ELECTRÓNICOS DE ACUERDO MARCO CORRESPONDIENTE AL RUBRO DE POSTES, EN EL MARCO DE LA EJECUCIÓN DE LA ACCIÓN 2.1.1. CARACTERIZACIÓN DE CATÁLOGOS ELECTRÓNICOS DE ACUERDO MARCO DEL PROYECTO DE INVERSIÓN CON CUI NO. 2363565 </t>
  </si>
  <si>
    <t>SERVICIO DE UN PROFESIONAL COMO ESPECIALISTA EN TECNOLOGÍAS DE INFORMACIÓN PARA LA EJECUCIÓN DEL PROYECTO DE INVERSIÓN: MEJORAMIENTO DE LOS SERVICIOS DE LA PLATAFORMA TECNOLÓGICA DE LA CENTRAL DE COMPRAS PÚBLICAS - PERÚ COMPRAS CON CUI NO. 2363565</t>
  </si>
  <si>
    <t>SERVICIO DE UN PROFESIONAL COMO ESPECIALISTA EN CONTRATACIONES PARA LA EJECUCIÓN DEL PROYECTO DE INVERSIÓN: MEJORAMIENTO DE LOS SERVICIOS DE LA PLATAFORMA TECNOLÓGICA DE LA CENTRAL DE COMPRAS PÚBLICAS - PERÚ COMPRAS CON CUI NO. 2363565</t>
  </si>
  <si>
    <t>SERVICIO DE UN ANALISTA EN INVERSIONES EN PROYECTOS PARA LA EJECUCIÓN DEL PROYECTO DE INVERSIÓN:  MEJORAMIENTO DE LOS SERVICIOS DE LA PLATAFORMA TECNOLÓGICA DE LA CENTRAL DE COMPRAS PÚBLICAS - PERÚ COMPRAS CON CUI 2363565</t>
  </si>
  <si>
    <t>SERVICIO DE UN PROFESIONAL COMO ESPECIALISTA EN PLANIFICACIÓN Y PRESUPUESTO PARA LA EJECUCIÓN DEL PROYECTO DE INVERSIÓN: MEJORAMIENTO DE LOS SERVICIOS DE LA PLATAFORMA TECNOLÓGICA DE LA CENTRAL DE COMPRAS PÚBLICAS  - PERÚ COMPRAS CON CUI NO. 2363565</t>
  </si>
  <si>
    <t>SERVICIO DE UN PROFESIONAL PARA LA COORDINACIÓN GENERAL DEL PROYECTO DE INVERSIÓN: MEJORAMIENTO DE LOS SERVICIOS DE LA PLATAFORMA TECNOLÓGICA DE LA CENTRAL DE COMPRAS PÚBLICAS - PERÚ COMPRAS CON CUI 2363565</t>
  </si>
  <si>
    <t xml:space="preserve">SERVICIO DE TELEFONÍA MÓVIL BAJO LA MODALIDAD DE BOLSA DE MINUTOS CON RED PRIVADA MÓVIL </t>
  </si>
  <si>
    <t>PRECIOS UNITARIOS</t>
  </si>
  <si>
    <t>CONCURSO PÚBLICO</t>
  </si>
  <si>
    <t>SERVICIO DE HOSTING PARA LA CENTRAL DE COMPRAS PÚBLICAS - PERÚ COMPRAS</t>
  </si>
  <si>
    <t>CONTRATACION DEL SERVICIO DE DIGITALIZACIÓN DE DOCUMENTOS CON VALOR LEGAL DEL ARCHIVO CENTRAL DE LA CENTRAL DE COMPRAS PÚBLICAS - PERÚ COMPRAS</t>
  </si>
  <si>
    <t>SERVICIO DE LIMPIEZA PARA EL LOCAL ALQUILADO EN EL MARCO DEL PROYECTO MEJORAMIENTO DE LOS SERVICIOS DE LA PLATAFORMA TECNOLÓGICA DE LA CENTRAL DE COMPRAS PÚBLICAS - PERÚ COMPRAS CON CÓDIGO CUI NO. 2363565</t>
  </si>
  <si>
    <t>CONFORMIDADES PERIODICAS</t>
  </si>
  <si>
    <t>POR CONVOCAR</t>
  </si>
  <si>
    <t>PROCEDIMIENTO CLÁSICO</t>
  </si>
  <si>
    <t>CENTRO DE DATOS Y COMUNICACIONES</t>
  </si>
  <si>
    <t>SERVICIO DE DESARROLLO Y MANTENIMIENTO DE SISTEMAS</t>
  </si>
  <si>
    <t>SERVICIOS DE SEGURIDAD Y VIGILANCIA GUARDIANIA Y PREVENCIÓN RIESGOS A NIVEL NACIONAL</t>
  </si>
  <si>
    <t>LIMPIEZA EN LAS INSTALACIONES DE LA ONP E INMUEBLES DEL FCR</t>
  </si>
  <si>
    <t>LIMPIEZA EN LOS CENTROS DE ATENCIÓN DE LA ONP A NIVEL REGIONAL Y DEPARTAMENTAL</t>
  </si>
  <si>
    <t>SERVICIOS GENERALES PARA EL MANTENIMIENTO Y CONSERVACIÓN DE LOS INMUEBLES FCR</t>
  </si>
  <si>
    <t>CONTRATACIÓN DIRECTA</t>
  </si>
  <si>
    <t>ARRENDAMIENTO DE INMUEBLES PARA CUSTODIA DEL ACERVO DOCUMENTARIO DE PLANILLAS DEL SNP</t>
  </si>
  <si>
    <t>ARRENDAMIENTO DE LOCAL PARA CENTRO DE ATENCIÓN LIMA SUR</t>
  </si>
  <si>
    <t>MANTENIMIENTO PREVENTIVO DE ASCENSORES MARCA OTIS DE LA SEDE CENTRAL DE LA ONP</t>
  </si>
  <si>
    <t>ARRENDAMIENTO DE LOCAL PARA EL CENTRO DE ATENCIÓN LIMA CENTRO</t>
  </si>
  <si>
    <t>PROCEDIMIENTO ELECTRONICO</t>
  </si>
  <si>
    <t>ADJUDICACION SIMPLIFICADA</t>
  </si>
  <si>
    <t>SERVICIO DE PUBLICIDAD EN MEDIOS ESCRITOS Y DIGITALES</t>
  </si>
  <si>
    <t>CONTRATACION DIRECTA</t>
  </si>
  <si>
    <t>MANTENIMIENTO DE SOFTWARE XBRL</t>
  </si>
  <si>
    <t>MANTENIMIENTO DE SOFTWARE TEAM MATE</t>
  </si>
  <si>
    <t xml:space="preserve">CONTRATACIÓN DE UNA ENTIDAD EDUCATIVA PARA ORGANIZAR Y REALIZAR EL PROGRAMA DE ESPECIALIZACIÓN EN MERCADO DE VALORES </t>
  </si>
  <si>
    <t>MANTENIMIENTO DE SOFTWARE IBM SPSS MODELER SERVER Y CLIENTE</t>
  </si>
  <si>
    <t>ADQUISICIÓN DE VALES DE CONSUMO</t>
  </si>
  <si>
    <t>SERVICIO DE LIMPIEZA Y MANTENIMIENTO DE LAS INSTALACIONES DE LA SMV</t>
  </si>
  <si>
    <t xml:space="preserve">SERVICIO DE INFORMACIÓN INTEGRADO VÍA MULTIMEDIA </t>
  </si>
  <si>
    <t>SERVICIO DE SEGURIDAD INFORMATICA</t>
  </si>
  <si>
    <t>SERVICIO DE VIGILANCIA DE LOS LOCALES DE LA SMV</t>
  </si>
  <si>
    <t>SEGÚN TDR</t>
  </si>
  <si>
    <t>SERVICIO DE SOPORTE TECNICO Y MANTENIMIENTO PREVENTIVO Y CORRECTIVO PARA EL SISTEMA DE COMUNICACIONES</t>
  </si>
  <si>
    <t>SERVICIO DE MANTENIMIENTO PREVENTIVO Y CORRECTIVO DEL EQUIPAMIENTO DEL CENTRO DE CÓMPUTO DE CONTINGENCIA (CCC) Y DE LA SEDE CENTRAL (CCS) DEL OSCE</t>
  </si>
  <si>
    <t>SERVICIO DE CORREO ELECTRONICO Y HERRAMIENTA DE COLABORACION
EN LA NUBE G SUITE</t>
  </si>
  <si>
    <t>CONCURSO PUBLICO</t>
  </si>
  <si>
    <t>SERVICIO DE SEGURIDAD Y VIGILANCIA PARA EL OSCE - SEDE LIMA.</t>
  </si>
  <si>
    <t>SERVICIO DE SOPORTE TECNICO PARA LOS PRODUCTOS ORACLE DEL OSCE</t>
  </si>
  <si>
    <t>SERVICIO DE SEGURO DE ASISTENCIA MEDICA Y ACCIDENTAL PARA LOS PRACTICANTES DEL OSCE</t>
  </si>
  <si>
    <t>SERVICIO DE MANTENIMIENTO PREVENTIVO Y CORRECTIVO DEL EQUIPAMIENTO DEL CENTRO DE CÓMPUTO DEL OSCE</t>
  </si>
  <si>
    <t>SERVICIO DE TELEFONÍA MÓVIL Y RED PRIVADA CORPORATIVA PARA LA COMUNICACIÓN OFICIAL DEL OSCE</t>
  </si>
  <si>
    <t>SERVICIO DE SOPORTE TÉCNICO Y MANTENIMIENTO PREVENTIVO Y CORRECTIVO PARA LA PLATAFORMA TECNOLÓGICA (HARDWARE Y SOFTWARE) DEL SEACE.</t>
  </si>
  <si>
    <t>NO CONVOCADO</t>
  </si>
  <si>
    <t>ACUERDO MARCO</t>
  </si>
  <si>
    <t>COMPRAS POR CATALOGO</t>
  </si>
  <si>
    <t>PROVISIÓN DE COMPUTADORAS PERSONALES PORTÁTILES PAR LA SUNAT</t>
  </si>
  <si>
    <t>SERVICIO ESPECIALIZADO EN GESTIÓN, MONITOREO Y CUMPLIMIENTO DEL SISTEMA DE SEGURIDAD Y SALUD EN EL TRABAJO</t>
  </si>
  <si>
    <t>PRIMERA CONVOCATORIA</t>
  </si>
  <si>
    <t>LP-SM-8-2021-SUNAT-8B7200-1</t>
  </si>
  <si>
    <t>LICITACION PUBLICA</t>
  </si>
  <si>
    <t>PROVISIÓN DE CAMIONETAS SUV TRACCIÓN 4X4 POR RENOVACIÓN DE FLOTA</t>
  </si>
  <si>
    <t xml:space="preserve">ADJUDICADO   </t>
  </si>
  <si>
    <t>AS-SM-70-2021-SUNAT/8B7200-2  
CP-SM-15-2021-SUNAT/8B7200-1</t>
  </si>
  <si>
    <t>SERVICIO DE TRASLADO DE PERSONAL DE LAS SEDES DE SUNAT UBICADOS EN LIMA METROPOLITANA Y LA PROVINCIA CONSTITUCIONAL DEL CALLAO</t>
  </si>
  <si>
    <t>CP-SM-44-2021-SUNAT/8B7200-1</t>
  </si>
  <si>
    <t>CONTRATACIÓN DE SEGUROS DE RIESGOS HUMANOS PARA EL PERSONAL AL INTERIOR DE LA SUNAT</t>
  </si>
  <si>
    <t>LP-SM-7-2021-SUNAT-8B7200-1</t>
  </si>
  <si>
    <t>PROVISIÓN DE UNA SOLUCIÓN DE ALMACENAMIENTO DE INFORMACIÓN INSTITUCIONAL</t>
  </si>
  <si>
    <t>SERVICIO DE ALMACENAMIENTO PARA MATERIALES PELIGROSOS</t>
  </si>
  <si>
    <t>PROYECTADO</t>
  </si>
  <si>
    <t>SERVICIO DE MENSAJERIA A NIVEL LOCAL</t>
  </si>
  <si>
    <t>SERVICIO DE TRANSMISION EN VIVO (STREAMING)</t>
  </si>
  <si>
    <t>COMPRAS POR CATÁLOGO (CONVENIO MARCO)</t>
  </si>
  <si>
    <t>SERVICIO DE PUBLICACION DE AVISOS EN MEDIOS ESCRITOS</t>
  </si>
  <si>
    <t>SERVICIO DE LIMPIEZA GENERAL DE LOS AMBIENTES DE LA AGENCIA DE PROMOCION DE LA INVERSION PRIVADA – PROINVERSION</t>
  </si>
  <si>
    <t>SERVICIO DE TELEFONIA MOVIL</t>
  </si>
  <si>
    <t>PROCEDIMIENTO</t>
  </si>
  <si>
    <t>SERVICIO DE ARRENDAMIENTO DE INMUEBLE PARA EL FUNCIONAMIENTO DE LA SEDE INSTITUCIONAL DE PROINVERSION Y 57 ESTACIONAMIENTOS</t>
  </si>
  <si>
    <t>SERVICIO DE EMISION DE BOLETOS AEREOS INTERNACIONALES</t>
  </si>
  <si>
    <t>SERVICIO DE EMISION DE BOLETOS AEREOS NACIONALES</t>
  </si>
  <si>
    <t>MENORES A 8UIT</t>
  </si>
  <si>
    <t>SERVICIO PARA EL ANÁLISIS DEL PRESUPUESTO ASIGNADO A LOS  PROYECTOS E INTERVENCIONES VINCULADAS AL PP 0083 - COMPONENTE D EN EL MARCO DE LOS CAP AÑO 2022.</t>
  </si>
  <si>
    <t>SERVICIO PARA EL ANÁLISIS DE LA  EJECUCIÓN DE PROYECTOS E INTERVENCIONES VINCULADAS AL PP 0002 - COMPONENTE DE SALUD  EN EL MARCO DE LOS CAP AÑO 2022.</t>
  </si>
  <si>
    <t>SERVICIO PARA EL ANÁLISIS DEL PRESUPUESTO ASIGNADO A PROYECTOS  VINCULADOS AL PP 0001 - COMPONENTE DE SALUD  EN EL MARCO DE LOS CAP AÑO 2022.</t>
  </si>
  <si>
    <t>SERVICIO DE SEGUIMIENTO Y SISTEMATIZACIÓN DE LA EJECUCIÓN PRESUPUESTAL DE LOS RECURSOS PROVENIENTES DE LA COOPERACIÓN INTERNACIONAL AÑO 2022.</t>
  </si>
  <si>
    <t>SERVICIO DE ASISTENCIA ADMINISTRATIVA PARA LA EJECUCIÓN DE LOS CONVENIOS Y PROYECTOS FINANCIADOS POR LA COOPERACIÓN INTERNACIONAL AÑO 2022.</t>
  </si>
  <si>
    <t>SERVICIO DE ASISTENCIA TÉCNICA EN EL DISEÑO DE LOS INDICADORES EN EL MARCO DEL CONVENIO DE FINANCIAMIENTO APENDIS PARA EL 2022</t>
  </si>
  <si>
    <t>SERVICIO  PARA LA ACTUALIZACIÓN DE LAS HERRAMIENTAS DE INTELIGENCIA DE NEGOCIOS, BASES DE DATOS, TABLEROS DE CONTROL, INFORMES Y REPORTES, PARA SU REVISIÓN POR LAS DIVERSAS ÁREAS QUE REALIZAN SEGUIMIENTO A INDICADORES MULTISECTORIALES, INCENTIVOS MUNICIPALES, CONVENIOS ENDIS NIVEL 3 Y FED 2022</t>
  </si>
  <si>
    <t>SERVICIO PARA EL ANÁLISIS, MODELAMIENTO  Y PROCESOS DE DATOS, TRANSFORMÁNDOLOS EN INFORMACIÓN, GENERANDO HERRAMIENTAS DE INTELIGENCIA DE NEGOCIOS (BI), INFORMES Y REPORTES, CON EL FIN DE MEJORAR EL SEGUIMIENTO DE FORMA EFICAZ Y OPORTUNA A LOS INDICADORES MULTISECTORIALES, PLAN DE INCENTIVOS, Y COMPROMISOS DE GESTIÓN ENDIS NIVEL 3 Y FED 2022</t>
  </si>
  <si>
    <t>Actividad 5006129 - Programa de Apoyo a la Estrategia Nacional de Desarrollo e Inclusión Social</t>
  </si>
  <si>
    <t>CONTRATO DE 1 AÑO</t>
  </si>
  <si>
    <t>A CONTRATAR</t>
  </si>
  <si>
    <t>AMÉRICA MÓVIL PERÚ S.A.C.</t>
  </si>
  <si>
    <t>NINGUNA</t>
  </si>
  <si>
    <t>ADJUDICACIÓN SIN PROCESO</t>
  </si>
  <si>
    <t>SERVICIO DE TELEFONÍA, SERVICIO DE DATOS E INTERNET MÓVIL PARA 3 EQUIPOS TELEFÓNICOS MÓVILES DE LA STCF</t>
  </si>
  <si>
    <t>CONTRATADO POR 10 MESES</t>
  </si>
  <si>
    <t>SERVICIO DE INTERNET INALÁMBRICO PORTATIL (SERVICIO DE TRANSMISION DE DATOS) PARA LA STCF</t>
  </si>
  <si>
    <t>PROCESO CLASICO</t>
  </si>
  <si>
    <t>CONTRATACION DEL SERVICIO DE INVENTARIO FISICO DE BIENES MUEBLES E INMUEBLES Y EXISTENCIAS DEL ALMACEN DEL MINISTERIO DE ECONOMIA Y FINANZAS</t>
  </si>
  <si>
    <t>SUBASTA INVERSA</t>
  </si>
  <si>
    <t>CONTRATACION DE GASOHOL 97 PLUS</t>
  </si>
  <si>
    <t>CONTRATACION DEL SERVICIO POR CABLE O SATELITE PARA EL MINISTERIO DE ECONOMIA</t>
  </si>
  <si>
    <t>CONTRATACION DEL SERVICIO DE ADMINISTRACION DE LA INSTITUCION ADMINISTRADORA DE FONDOS DE ASEGURAMIENTO EN SALUD IAFAS - AUTOSEGURO DEL MEF.</t>
  </si>
  <si>
    <t>CONTRATACIÓN DE SUMINISTRO DE ALIMENTOS LIGEROS Y BEBIDAS PARA EL MINISTERIO DE ECONOMIA Y FINANZAS</t>
  </si>
  <si>
    <t>2022</t>
  </si>
  <si>
    <t>NO REQUERIDO</t>
  </si>
  <si>
    <t>EN ESTUDIO DE MERCADO</t>
  </si>
  <si>
    <t>PLAZO: 24 MESES</t>
  </si>
  <si>
    <t>SERVICIO DE LIMPIEZA  PARA LA CENTRAL DE COMPRAS PÚBLICAS - PERÚ COMPRAS</t>
  </si>
  <si>
    <t>SERVICIO DE SEGURIDAD Y VIGILANCIA PARA LA CENTRAL DE COMPRAS PÚBLICAS - PERÚ COMPRAS</t>
  </si>
  <si>
    <t>APROBACIÓN DE CCP Y PCP</t>
  </si>
  <si>
    <t>PLAZO: 18 MESES</t>
  </si>
  <si>
    <t>EN EJECUCIÓN</t>
  </si>
  <si>
    <t>EURO DIGITAL CLEAN S.A.C.-</t>
  </si>
  <si>
    <t>AS 001-2021-1</t>
  </si>
  <si>
    <t>POR FORMALIZAR EL CONTRATO</t>
  </si>
  <si>
    <t>CONSORCIO - CONSORCIO GESTIÓN DOCUMENTAL OMNICANAL</t>
  </si>
  <si>
    <t>CP0001-2021-PERU COMPRAS</t>
  </si>
  <si>
    <t>SERVICIO DE CUSTODIA, CONSERVACIÓN Y SERVICIO ARCHIVÍSTICO DEL ACERVO DOCUMENTAL DE LA ONP</t>
  </si>
  <si>
    <t>EJECUTANDOSE</t>
  </si>
  <si>
    <t>20421413216 FONDO CONSOLIDADO DE RESERVAS PREVISIONALES</t>
  </si>
  <si>
    <t>CD0004-2021-ONP</t>
  </si>
  <si>
    <t>ARRENDAMIENTO DE UN INMUEBLE PARA EL FUNCIONAMIENTO DE LAS OFICINAS DE LA SEDE CENTRAL DE LA ONP</t>
  </si>
  <si>
    <t>20100717124 PROTECCION Y RESGUARDO S.A.</t>
  </si>
  <si>
    <t>CP0001-2021-ONP</t>
  </si>
  <si>
    <t>SEGURIDAD Y VIGILANCIA PARA LOS INMUEBLES DE PROPIEDAD DEL FCR</t>
  </si>
  <si>
    <t>SERVICIO DE  RED WAN</t>
  </si>
  <si>
    <t>CONSORCIO 20509131989 JL BUSINESS AND SERVICE S.A.C. 20516648687 ALL NET SOLUTIONS S.A.C.</t>
  </si>
  <si>
    <t>CP0002-2021-ONP</t>
  </si>
  <si>
    <t>IMPRESIONES Y FOTOCOPIADO A DEMANDA</t>
  </si>
  <si>
    <t>20514020907 CENTRO COMERCIAL PLAZA NORTE S.A.C.</t>
  </si>
  <si>
    <t>CD0003-2021-ONP</t>
  </si>
  <si>
    <t>ARRENDAMIENTO PARA EL CENTRO DE ATENCIÓN LIMA NORTE</t>
  </si>
  <si>
    <t>ARRENDAMIENTO DE LOCAL PARA CENTRO DE ATENCIÓN LA LIBERTAD</t>
  </si>
  <si>
    <t>20101128777 DHL EXPRESS PERU S.A.C</t>
  </si>
  <si>
    <t>AS0008-2021-ONP 2da. Convocatoria</t>
  </si>
  <si>
    <t>SERVICIO DE MENSAJERÍA INTERNACIONAL</t>
  </si>
  <si>
    <t>20256136865 SERVICIOS POSTALES DEL PERÚ S.A./20387377167 MACRO POST S.A.C.</t>
  </si>
  <si>
    <t>CP0005-2021-ONP</t>
  </si>
  <si>
    <t>SERVICIO DE MENSAJERÍA LIMA EXPRESS Y MENSAJERÍA LOCAL Y NACIONAL</t>
  </si>
  <si>
    <t>SERVICIO DE DIGITALIZACIÓN CON VALOR LEGAL Y DIGITACIÓN DE DOCUMENTOS DE ARCHIVOS DE LA ONP</t>
  </si>
  <si>
    <t>SERVICIO DE TERCERIZACIÓN DE OPERACIONES DEL DATA CENTER PRINCIPAL</t>
  </si>
  <si>
    <t>SERVICIO DE MESA DE SERVICIOS DE TECNOLOGÍAS DE LA INFORMACIÓN</t>
  </si>
  <si>
    <t>SERVICIO DE TRASLADO DE PERSONAL</t>
  </si>
  <si>
    <t>RENOVACION DE SWITCHES</t>
  </si>
  <si>
    <t>ADQUISICION DE SERVIDORES</t>
  </si>
  <si>
    <t>SERVICIO DE MESA DE SERVICIOS</t>
  </si>
  <si>
    <t xml:space="preserve"> SERVICIO DE MANTENIMIENTO DE SOFTWARE XBRL </t>
  </si>
  <si>
    <t>BCTS CONSULTING S.A.</t>
  </si>
  <si>
    <t>CD 01-2021</t>
  </si>
  <si>
    <t>SERVICIO DE MANTENIMIENTO DE LICENCIAS ULTIMUS WORKFLOW SUITE</t>
  </si>
  <si>
    <t xml:space="preserve">PACIFICO COMPAÑIA DE SEGUROS Y REASEGUROS </t>
  </si>
  <si>
    <t>AS 01-2021</t>
  </si>
  <si>
    <t xml:space="preserve"> SEGURO DE VIDA LEY </t>
  </si>
  <si>
    <t>INFORMESE S.A.C.</t>
  </si>
  <si>
    <t>CD 02-2021</t>
  </si>
  <si>
    <t>SERVICIO DE MANTENIMIENTO DE LICENCIAS IBM SPSS MODELER SERVER Y CLIENTE</t>
  </si>
  <si>
    <t>EJECUCION</t>
  </si>
  <si>
    <t>AI INVERSIONES PALO ALTO II S.A.C.</t>
  </si>
  <si>
    <t>CONTRATO No 012-2021-OSCE</t>
  </si>
  <si>
    <t>GTD PERÚ S.A.</t>
  </si>
  <si>
    <t>CONTRATO No 011-2021-OSCE</t>
  </si>
  <si>
    <t>SERVICIO DE ENLACE DE INTERNET DEDICADO DE CONTINGENCIA PARA EL SEACE</t>
  </si>
  <si>
    <t>TELEFONICA DEL PERU S.A.A.</t>
  </si>
  <si>
    <t>CONTRATO Nº 006-2021-OSCE</t>
  </si>
  <si>
    <t>SERVICIO DE TELEFONIA FIJA PARA EL OSCE</t>
  </si>
  <si>
    <t>GST INGENIEROS S.A.C.</t>
  </si>
  <si>
    <t>CONTRATO Nº 004-2021-OSCE</t>
  </si>
  <si>
    <t>CENTURYLINK PERÚ S.A.</t>
  </si>
  <si>
    <t>CONTRATO Nº 003-2021-OSCE</t>
  </si>
  <si>
    <t>SERVICIO DE TRANSMISION DE DATOS MEDIANTE UN ENLACE DEDICADO DE FIBRA OPTICA PARA LA INTERCONEXION DEL CENTRO DE COMPUTO PRINCIPAL Y EL CENTRO DE COMPUTO DE CONTINGENCIA HOUSING PARA LOS EQUIPOS DEL SEACE Y TRANSMISION DE DATOS MEDIANTE UN ENLACE INTERNET DEDICADO PARA EL OSCE Y EL SEACE</t>
  </si>
  <si>
    <t>CONTRATO Nº 008-2021-OSCE</t>
  </si>
  <si>
    <t>SERVICIO DE SOPORTE TÉCNICO Y MANTENIMIENTO PREVENTIVO Y CORRECTIVO PARA LA PLATAFORMA TECNOLÓGICA (HARDWARE Y SOFTWARE) DEL SEACE</t>
  </si>
  <si>
    <t>30/09/2024</t>
  </si>
  <si>
    <t>17/06/2021</t>
  </si>
  <si>
    <t>20602770266 - CONTACT BPO S.A.C.</t>
  </si>
  <si>
    <t>CP-00010-2021-8B7200</t>
  </si>
  <si>
    <t>CONTRATACIÓN DE UN SERVICIO DE CENTRO DE CONTACTOS</t>
  </si>
  <si>
    <t>27/11/2024</t>
  </si>
  <si>
    <t>05/08/2021</t>
  </si>
  <si>
    <t xml:space="preserve">20100162076 - EMPRESA DE SEGURIDAD VIGILANCIA Y CONTROL S.A.C.                                </t>
  </si>
  <si>
    <t>CP-00020-2021-8B7200</t>
  </si>
  <si>
    <t>SERVICIO DE SEGURIDAD Y VIGILANCIA PARA LOS LOCALES INSTITUCIONALES DE LA SUNAT EN LOS DEPARTAMENTOS DE MOQUEGUA, PUNO, TACNA Y UCAYALI.</t>
  </si>
  <si>
    <t>28/07/2021</t>
  </si>
  <si>
    <t>29/01/2021</t>
  </si>
  <si>
    <t>20100017491 - TELEFONICA DEL PERU SAA</t>
  </si>
  <si>
    <t>LP-00023-2020-8B1200</t>
  </si>
  <si>
    <t>PROVISIÓN DE SOLUCIÓN DE SEGURIDAD PERIMETRAL DE RED Y EQUIPOS BALANCEADORES DE LA MARCA F5 NETWORKS O EQUIVALENTE PARA LA PLATAFORMA DE INTERNET DE SUNAT</t>
  </si>
  <si>
    <t>30/11/2024</t>
  </si>
  <si>
    <t>06/08/2021</t>
  </si>
  <si>
    <t>20605762388 - CONSORCIO MORGAN DEL ORIENTE S.A.C. - ARSENAL SECURITY S.A.C.</t>
  </si>
  <si>
    <t>08/09/2021</t>
  </si>
  <si>
    <t>20106897914 - ENTEL PERU S.A.</t>
  </si>
  <si>
    <t>CP-00029-2021-8B7200</t>
  </si>
  <si>
    <t>SERVICIO DE TELEFONÍA CELULAR Y TRANSMISIÓN DE DATOS INALÁMBRICO PORTÁTIL PARA EL ÁMBITO NACIONAL</t>
  </si>
  <si>
    <t>27/08/2021</t>
  </si>
  <si>
    <t>20602131549 - AI INVERSIONES PALO ALTO II S.A.C.</t>
  </si>
  <si>
    <t>CP-00076-2020-8B7200</t>
  </si>
  <si>
    <t>SERVICIO DE FABRICA DE SOFTWARE PARA LOS SISTEMAS ADUANEROS, ADMINISTRATIVOS Y ANALITICOS DE LA SUNAT. ITEMS 1 Y 2</t>
  </si>
  <si>
    <t>CP-00077-2020-8B7200</t>
  </si>
  <si>
    <t>SERVICIO DE FABRICA DE SOFTWARE PARA LOS SISTEMAS TRIBUTARIOS DE LA SUNAT. ITEM 1 Y 2</t>
  </si>
  <si>
    <t>30/04/2024</t>
  </si>
  <si>
    <t>19/03/2021</t>
  </si>
  <si>
    <t>CP-00054-2020-8B1200</t>
  </si>
  <si>
    <t>SERVICIO DE SEGURIDAD Y VIGILANCIA PARA LAS SEDES DEL DEPARTAMENTO DE LIMA</t>
  </si>
  <si>
    <t>EJECUTADO</t>
  </si>
  <si>
    <t>10441807002 - PAMPA MENDOZA JUAN CARLOS</t>
  </si>
  <si>
    <t>AS N° 009-2021-PROINVERSION</t>
  </si>
  <si>
    <t>CONTRATACION DE UN ADMINISTRADOR WEB</t>
  </si>
  <si>
    <t>20605689036 - ADVISORS HOLDING S.A.C.</t>
  </si>
  <si>
    <t>AS N° 008-2021-PROINVERSION</t>
  </si>
  <si>
    <t>CONTRATACION DE UN COMUNICADOR DIGITAL</t>
  </si>
  <si>
    <t>10454472093 - PAREDES ACUÑA JUAN ANDRES</t>
  </si>
  <si>
    <t>AS N° 002-2021-PROINVERSION</t>
  </si>
  <si>
    <t xml:space="preserve">CONTRATACION DE UN COMUNICADOR INTERNO </t>
  </si>
  <si>
    <t>20508671378 - IMEDIA COMUNICACIONES SOCIEDAD ANONIMA CERRADA</t>
  </si>
  <si>
    <t>AS N° 012-2021-PROINVERSION</t>
  </si>
  <si>
    <t xml:space="preserve">SERVICIO DE MONITOREO DE NOTICIAS Y ANALISIS MORFOLOGICO EN MEDIOS DE COMUNICACION </t>
  </si>
  <si>
    <t>20117354793 - QUINTO DAMIAN HERMANOS S.A.C</t>
  </si>
  <si>
    <t>AS N° 013-2020-PROINVERSION</t>
  </si>
  <si>
    <t>SUMINISTRO DE ALIMENTOS PARA LAS DIFERENTES AREAS DE PROINVERSION</t>
  </si>
  <si>
    <t>20202380621 - MAPFRE PERU COMPAÑIA DE SEGUROS Y REASEGUROS S.A.</t>
  </si>
  <si>
    <t>AS N° 013-2021-PROINVERSION</t>
  </si>
  <si>
    <t>SERVICIO DE POLIZAS DE SEGUROS</t>
  </si>
  <si>
    <t>20603917759 - FUZ EMPRESA INDIVIDUAL DE RESPONSABILIDAD LIMITADA</t>
  </si>
  <si>
    <t>CD N° 005-2021-PROINVERSION</t>
  </si>
  <si>
    <t>SERVICIO DE UN ESTUDIO JURIDICO PARA LA DEFENSA JURIDICA Y ASESORIA LEGAL DE LA EX SERVIDORA MARIA DEL ROSARIO RAQUEL PATIÑO DE ALVAREZ, EN SU CONDICION DE EX MIEMBRO DEL COMITE PRO SEGURIDAD DE LA DIRECCION DE PROMOCION DE INVERSIONES DE PROINVERSION PARA DE SU DEFENSA EN EL PROCESO DE INVESTIGACION SEGUIDO POR LA FISCALIA SUPRAPROVINCIAL CORPORATIVA ESPECIALIZADA EN DELITOS DE CORRUPCION DE FUNCIONARIOS CASO N 506015504-2017-12-0, AL HABER SIDO CONSIDERADO COMO INVESTIGADO POR SU ACTUACION EN EL PROCESO DE PROMOCION DE LA INVERSION PRIVADA DE LA MEJORA DE SEGURIDAD ENERGETICA DEL PAIS Y DESARROLLO DEL GASEODUCTO SUR PERUANO</t>
  </si>
  <si>
    <t>20124163693 - BENITES, VARGAS &amp; UGAZ ABOGADOS S. CIVIL DE R. L.</t>
  </si>
  <si>
    <t>CD N° 001-2021-PROINVERSION</t>
  </si>
  <si>
    <t>SERVICIO DE DEFENSA LEGAL DEL SEÑOR JOSE DAVID GALLARDO KU, AL HABER SIDO COMPRENDIDO COMO INVESTIGADO EN UN PROCESO PENAL EN ETAPA DE INVESTIGACION PRELIMINAR SEGUIDO POR LA FISCALIA DE LA NACION POR EL PROYECTO MEJORAS A LA SEGURIDAD ENERGETICA DEL PAIS Y DESARROLLO DEL GASODUCTO SUR PERUANO</t>
  </si>
  <si>
    <t>20492529941 - YON RUESTA,SANCHEZ MALAGA &amp; BASSINO ABOGADOS SOCIEDAD CIVIL DE RESPONSABILIDAD LIMITADA</t>
  </si>
  <si>
    <t>CD N° 003-2021-PROINVERSION</t>
  </si>
  <si>
    <t>SERVICIO DE DEFENSA LEGAL DEL SEÑOR MIGUEL FERNANDO SANCHEZ MORENO CISNEROS, AL HABER SIDO COMPRENDIDO COMO INVESTIGADO EN UN PROCESO PENAL EN ETAPA DE INVESTIGACION PREPARATORIA SEGUIDO ANTE LA FISCALIA SUPRAPROVINCIAL CORPORATIVA ESPECIALIZADA EN DELITOS DE CORRUPCION DE FUNCIONARIOS DE LIMA, CASO N 506015504-2017-6-0 PROCESO DE PROMOCION DE LA INVERSION DE LOS TRAMOS 2 Y 3 DE LA CARRETERA INTEROCEANICA</t>
  </si>
  <si>
    <t>CD N° 002-2021-PROINVERSION</t>
  </si>
  <si>
    <t>SERVICIO DE DEFENSA LEGAL DEL SEÑOR GUILLERMO REBAGLIATI ESCALA, AL HABER SIDO COMPRENDIDO COMO INVESTIGADO EN UN PROCESO PENAL EN ETAPA DE INVESTIGACION PREPARATORIA SEGUIDO ANTE LA FISCALIA SUPRAPROVINCIAL CORPORATIVA ESPECIALIZADA EN DELITOS DE CORRUPCION DE FUNCIONARIOS DE LIMA CASO N 506015504-2017-6-0 PROCESO DE PROMOCION DE LA INVERSION DE LOS TRAMOS 2 Y 3 DE LA CARRETERA INTEROCEANICA</t>
  </si>
  <si>
    <t>SERVICIO CONCLUIDO / PAGADO</t>
  </si>
  <si>
    <t>VEGAS DEL CASTILLO DAVID ( RUC 10713289821)</t>
  </si>
  <si>
    <t>SERVICIO DE ANÁLISIS DE DATOS Y CÁLCULOS ESTADÍSTICOS DE LAS BENEFICIARIAS DE LA INTERVENCIÓN CENTROS DE EMERGENCIA MUJER, QUE PERMITA ESTIMAR EL IMPACTO DE LOS CENTRO DE EMERGENCIA MUJER.</t>
  </si>
  <si>
    <t>SAENZ TORRES IVONNE MILAGROS ( RUC 10106652746)</t>
  </si>
  <si>
    <t>SERVICIO PARA EL PROCESAMIENTO DE BASES DE DATOS PARA EL SEGUIMIENTO Y EVALUACIÓN DEL CUMPLIMIENTO DE METAS DE LOS COMPROMISOS DE GESTIÓN EN EL MARCO DEL CONVENIO DE APOYO PRESUPUESTARIO ENDIS</t>
  </si>
  <si>
    <t>MENDOZA MORANTE YANET MARYSOL ( RUC 10473561391)</t>
  </si>
  <si>
    <t>SERVICIO PARA LA SISTEMATIZACIÓN Y REVISIÓN DE LOS RESULTADOS PRELIMINARES Y RESULTADOS FINALES DE LA EVALUACIÓN DE METAS DEL PROGRAMA DE INCENTIVOS DEL AÑO 2020, CON ÉNFASIS EN EL PP 0001 VINCULADAS A LOS CONVENIOS DE APOYO PRESUPUESTARIO</t>
  </si>
  <si>
    <t>Actividad 5006129 Programa de Apoyo a la Estrategia Nacional de Desarrollo e Inclusión Social</t>
  </si>
  <si>
    <t>CONTRATO VIGENTE</t>
  </si>
  <si>
    <t>TECH365 SAC</t>
  </si>
  <si>
    <t>007-2021-CF/ST.03/ASP</t>
  </si>
  <si>
    <t>SERVICIO DE ALOJAMIENTO DE SISTEMA INTEGRADO DE ADMINISTRACION FINANCIERA SIAF Y SISTEMA DE GESTIÓN ADMINISTRATIVA SIGA PARA LA STCF</t>
  </si>
  <si>
    <t>VARGAS CONSULTORIAS Y ASESORIAS EIRL</t>
  </si>
  <si>
    <t>006-2021/CF/ST.03/ASP</t>
  </si>
  <si>
    <t>SERVICIO PARA LA ACTUALIZACIÓN Y ANÁLISIS DE CUENTAS CONTABLES DE INGRESOS Y GASTOS PARA LOS ESTADOS FINANCIEROS DE LA STCF</t>
  </si>
  <si>
    <t>013-2021-CF/ST.03/ASP</t>
  </si>
  <si>
    <t>009-2021-CF/ST.03/ASP</t>
  </si>
  <si>
    <t>EJECUCIÓN</t>
  </si>
  <si>
    <t>20514366871 - ADU SYSTEMS S.R.L.</t>
  </si>
  <si>
    <t>SERVICIO ALQUILER DE EQUIPOS MULTIFUNCIONALES</t>
  </si>
  <si>
    <t>20605111930 - NOVACLOUD S.A.C.</t>
  </si>
  <si>
    <t xml:space="preserve">INTERNET DEDICADO </t>
  </si>
  <si>
    <t>VARIOS</t>
  </si>
  <si>
    <t>ADQUISICION DE PAPELERIA Y ÚTILES DE ESCRITORIO Y CONSUMIBLES PARA IMPRESORAS POR CONVENIO MARCO</t>
  </si>
  <si>
    <t>SERVICIO DE EMISION DE BOLETOS ELECTRONICOS DE TRANSPORTE AEREO NACIONAL DE PASAJEROS POR CONVENIO MARCO</t>
  </si>
  <si>
    <t>VIGENTE</t>
  </si>
  <si>
    <t>10215471115 - Sociedad conyugal conformada por el señor RAFAEL ALFREDO DELGADO DELGADO y la señora DORA FLORENCIA VELIZ ALVA DE DELGADO.</t>
  </si>
  <si>
    <t>CD N° 11-2020-EF/43.03</t>
  </si>
  <si>
    <t>CONTRATACIÓN DEL SERVICIO DE ARRENDAMIENTO DE INMUEBLE PARA EL CONECTAMEF ICA</t>
  </si>
  <si>
    <t>20100139848 - ASCENSORES SCHINDLER DEL PERU S.A.</t>
  </si>
  <si>
    <t>CD N° 10-2020-EF/43.03</t>
  </si>
  <si>
    <t>SERVICIO DE MANTENIMIENTO INTEGRAL DE LOS ASCENSORES MARCA SCHINDLER O EQUIVALENTE DE LA SEDE CENTRAL DEL MINISTERIO DE ECONOMÍA Y FINANZAS</t>
  </si>
  <si>
    <t>CONCLUIDO</t>
  </si>
  <si>
    <t xml:space="preserve">20100017491 - TELEFÓNICA DEL PERÚ S.A.A. </t>
  </si>
  <si>
    <t>CP N° 02-2018-EF/43.03</t>
  </si>
  <si>
    <t>CONTRATACION COMPLEMENTARIA A LA CONTRATACIÓN DEL SERVICIO DE TRANSMISIÓN DE DATOS PARA LOS CONECTAMEF A NIVEL NACIONAL</t>
  </si>
  <si>
    <t>20509895776 - TEKTRONIC E.I.R.L</t>
  </si>
  <si>
    <t>AS N° 031-2020-EF/43</t>
  </si>
  <si>
    <t>CONTRATACIÓN DEL SERVICIO DE RESPALDO Y MIGRACIÓN DE INFORMACIÓN DE LOS EQUIPOS DE CÓMPUTO DEL MINISTERIO DE ECONOMÍA Y FINANZAS A NIVEL NACIONAL</t>
  </si>
  <si>
    <t>20535539317 - BUZZDATA S.R.L.</t>
  </si>
  <si>
    <t>AS N° 021-2020-EF/43</t>
  </si>
  <si>
    <t>CONTRATACIÓN DEL SERVICIO DE DISEÑO E IMPLEMENTACIÓN DE LOS COMPONENTES DE ARQUITECTURA DEL SISTEMA INTEGRADO DE GESTIÓN ADMINISTRATIVA SIGA, EN EL MARCO DE LA INVERSIÓN CON CÓDIGO ÚNICO N° 2487753</t>
  </si>
  <si>
    <t>20492579026 - BOOLEAN CORE S.A.C.</t>
  </si>
  <si>
    <t>AS N° 022-2020-EF/43</t>
  </si>
  <si>
    <t>CONTRATACIÓN DEL SERVICIO DE DISEÑO E IMPLEMENTACIÓN DEL NUEVO MODELO DE DESARROLLO E INTEGRACIÓN CONTINUA, EN EL MARCO DE LA INVERSIÓN CON CÓDIGO ÚNICO N° 2487753</t>
  </si>
  <si>
    <t>PLAZO: 8 MESES</t>
  </si>
  <si>
    <t>ÍTEM 1: 14/10/2020
ÍTEM 2: 15/10/2020</t>
  </si>
  <si>
    <t xml:space="preserve">ITEM1:ANGEL AUGUSTO FEIJOO HERMOZA / ITEM2:MILAGROS KARLA BOCANEGRA VILELA </t>
  </si>
  <si>
    <t>AS 010-2020-1</t>
  </si>
  <si>
    <t>CONTRATACIÓN DE LOS SERVICIOS PROFESIONALES COMO ESPECIALISTA Y ANALISTA PARA EL DESARROLLO Y CONDUCCIÓN DE LAS ETAPAS DE LA IMPLEMENTACIÓN DE CATÁLOGOS ELECTRÓNICOS DE ACUERDOS MARCO CORRESPONDIENTE AL RUBRO DE GENERADORES DE ENERGÍA, EN EL MARCO DE LA EJECUCIÓN DE LA ACCIÓN 2.1.1. CARACTERIZACIÓN DE CATÁLOGOS ELECTRÓNICOS DE ACUERDO MARCO (CEAM) DEL PROYECTO DE INVERSIÓN CON CUI N° 2363565</t>
  </si>
  <si>
    <t>GRUPO TACTICO ALLIONS S.A.C.</t>
  </si>
  <si>
    <t>AS 009-2020-1</t>
  </si>
  <si>
    <t>SERVICIO DE SEGURIDAD Y VIGILANCIA PARA LAS OFICINAS DEL PROYECTO DE INVERSIÓN "MEJORAMIENTO DE LOS SERVICIOS DE LA PLATAFORMA TECNOLÓGICA DE LA CENTRAL DE COMPRAS PÚBLICAS  - PERÚ COMPRAS" CUI N° 2363565</t>
  </si>
  <si>
    <t>PALOMINO CONTRERAS MARTIN</t>
  </si>
  <si>
    <t>AS 008-2020-1</t>
  </si>
  <si>
    <t>SERVICIO DE UN PROFESIONAL COMO COORDINADOR GENERAL PARA LA EJECUCIÓN DEL PROYECTO: "MEJORAMIENTO DE LOS SERVICIOS DE LA PLATAFORMA TECNOLÓGICA DE LA CENTRAL DE COMPRAS PÚBLICAS - PERÚ COMPRAS" CUI N° 2363565</t>
  </si>
  <si>
    <t>CONVERGIA PERU S.A.</t>
  </si>
  <si>
    <t>AS 007-2020-1</t>
  </si>
  <si>
    <t>SERVICIO DE CENTRAL TELEFÓNICA IP PARA LA SEDE DE LA CENTRAL DE COMPRAS PÚBLICAS - PERÚ COMPRAS</t>
  </si>
  <si>
    <t>CULMINADO</t>
  </si>
  <si>
    <t>PIZARRO SANTA CRUZ ROMULO EUGENIO</t>
  </si>
  <si>
    <t>AS 006-2020-1</t>
  </si>
  <si>
    <t>SERVICIO DE UN PROFESIONAL COMO ESPECIALISTA EN TECNOLOGÍAS DE INFORMACIÓN PARA LA EJECUCIÓN DEL PROYECTO "MEJORAMIENTO DE LOS SERVICIOS DE LA PLATAFORMA TECNOLÓGICA DE LA CENTRAL DE COMPRAS PÚBLICAS  - PERÚ COMPRAS" CUI N° 2363565</t>
  </si>
  <si>
    <t>PLAZO: 55 DÍAS CALENDARIO</t>
  </si>
  <si>
    <t>ÚNICA</t>
  </si>
  <si>
    <t>SECURESOFT CORPORATION S.A.C</t>
  </si>
  <si>
    <t>AS 005-2020-1</t>
  </si>
  <si>
    <t>ADQUISICIÓN DE UN EQUIPO DE SEGURIDAD PERIMETRAL PARA LA RED LOCAL DE LA CENTRAL DE COMPRAS PÚBLICAS - PERÚ COMPRAS EN EL MARCO DEL PROYECTO DE INVERSIÓN CUI N° 2363565</t>
  </si>
  <si>
    <t>ENTEL PERU S.A.</t>
  </si>
  <si>
    <t>AS 004-2020-1</t>
  </si>
  <si>
    <t xml:space="preserve">SERVICIO DE TELEFONÍA MÓVIL BAJO LA MODALIDAD DE BOLSA DE MINUTOS CON RED PRIVADA MÓVIL ILIMITADA PARA LA CENTRAL DE COMPRAS PÚBLICAS - PERÚ COMPRAS </t>
  </si>
  <si>
    <t>G &amp; S GESTION Y SISTEMAS S.A.C.</t>
  </si>
  <si>
    <t>AS 003-2020-1</t>
  </si>
  <si>
    <t>SERVICIO DE SUSCRIPCIÓN A PLATAFORMA OFFICE 365 PARA SERVIDOR DE CORREO.</t>
  </si>
  <si>
    <t>PLAZO: 5 DÍAS CALENDARIO</t>
  </si>
  <si>
    <t>J EVANS Y ASOCIADOS S.A.C</t>
  </si>
  <si>
    <t>AS 002-2020-3</t>
  </si>
  <si>
    <t>ADQUISICIÓN DE LICENCIAS PARA LA GESTIÓN DE SERVIDORES DE LA CENTRAL DE COMPRAS PÚBLICAS – PERÚ COMPRAS EN EL MARCO DE LA OPERATIVIDAD DE LA INFORMACIÓN DEL PROYECTO DE INVERSIÓN CUI N° 2363565</t>
  </si>
  <si>
    <t>RESUELTO</t>
  </si>
  <si>
    <t>APOYO Y SERVICIOS PROFESIONALES S.A.C.</t>
  </si>
  <si>
    <t>AS 001-2020-1</t>
  </si>
  <si>
    <t>SERVICIO DE MENSAJERÍA  PARA LA DISTRIBUCIÓN DE CORRESPONDENCIA A NIVEL NACIONAL Y LOCAL DE DIFICIL ACCESO</t>
  </si>
  <si>
    <t>CONSORCIO 204933272268 MORGAN DEL ORIENTE S.A.C. - 204933272268 ARSENAL SECURITY S.A.C.</t>
  </si>
  <si>
    <t>AS0003-2020-PERU COMPRAS</t>
  </si>
  <si>
    <t>SERVICIO DE SEGURIDAD Y VIGILANCIA GUARDIANIA Y PREVENCIÓN RIESGOS A NIVEL NACIONAL</t>
  </si>
  <si>
    <t>CD0007-2018-ONP</t>
  </si>
  <si>
    <t>ARRENDAMIENTO DE LOCAL PARA LA CUSTODIA DE DOCUMENTOS DE INFORMACION DE LAS APORTACIONES AL SISTEMA NACIONAL DE PENSIONES</t>
  </si>
  <si>
    <t>10079197454 CESAR AUGUSTO ANDRADE BERROSPI</t>
  </si>
  <si>
    <t>AMC0033-2015-ONP 2da. Convocatoria</t>
  </si>
  <si>
    <t xml:space="preserve">ADJUDICACIÓN DE MENOR CUANTIA DERIVADA DE CONCURSO PUBLICO  </t>
  </si>
  <si>
    <t>ARRENDAMIENTO DE LOCAL PARA CENTRO DE ATENCIÓN AREQUIPA</t>
  </si>
  <si>
    <t xml:space="preserve">VALMER SYSTEMS S.A.C </t>
  </si>
  <si>
    <t>LP 02-2020</t>
  </si>
  <si>
    <t>LICITACIÓN PUBLICA</t>
  </si>
  <si>
    <t>ADQUISICIÓN DE SERVIDORES Y ARREGLO DE DISCOS DE LA PLATAFORMA DE BASE DE DATOS Y SERVICIOS CONEXOS</t>
  </si>
  <si>
    <t>BLOOMBERG FINANCE L.P.</t>
  </si>
  <si>
    <t>CD 03-2020</t>
  </si>
  <si>
    <t xml:space="preserve">PRIME PROFESIONAL SAC </t>
  </si>
  <si>
    <t>AS 14-2020</t>
  </si>
  <si>
    <t>MRG SECURITY S.A.C (20486746581)</t>
  </si>
  <si>
    <t>CP 01-2020</t>
  </si>
  <si>
    <t xml:space="preserve">MDP CONSULTING SAC </t>
  </si>
  <si>
    <t>CP 03-2020</t>
  </si>
  <si>
    <t>SERVICIO DE FÁBRICA DE SOFTWARE (2020-2023)</t>
  </si>
  <si>
    <t>G &amp; S GESTIÓN Y SISTEMAS S.A.C</t>
  </si>
  <si>
    <t xml:space="preserve">CONTRATO Nº 028-2020-OSCE </t>
  </si>
  <si>
    <t>SERVICIO DE CLOUD HOSTING PARA MANTENIMIENTO DE LA PLATAFORMA DE EDUCACIÓN VIRTUAL LMS DEL OSCE"</t>
  </si>
  <si>
    <t>Al INVERSIONES PALO ALTO II S.A.C</t>
  </si>
  <si>
    <t xml:space="preserve">CONTRATO Nº 023-2020-OSCE </t>
  </si>
  <si>
    <t>SERVICIO DE MONITOREO DE SERVICIOS DE TI E INFRAESTRUCTURA TECNOLÓGICA DEL OSCE</t>
  </si>
  <si>
    <t>SISTEMAS ORACLE DEL PERU S.R.L.</t>
  </si>
  <si>
    <t xml:space="preserve">CONTRATO N° 014-2020-OSCE </t>
  </si>
  <si>
    <t>SERVICIO DE SOPORTE TECNICOS PARA LOS PRODUCTOS ORACLE DEL OSCE</t>
  </si>
  <si>
    <t>SEGUROC S.A.</t>
  </si>
  <si>
    <t xml:space="preserve">CONTRATO N° 013-2020-OSCE </t>
  </si>
  <si>
    <t>CONTRATO Nº 006-2020-OSCE</t>
  </si>
  <si>
    <t>SERVICIO DE CLOUD HOSTING PARA LOS SISTEMAS DEL OSCE</t>
  </si>
  <si>
    <t>LA POSITIVA SEGUROS Y REASEGUROS S.A.A.</t>
  </si>
  <si>
    <t xml:space="preserve">SERVICIO DE SEGURO DE ASISTENCIA MÉDICA Y ACCIDENTAL PARA LOS PRACTICANTES DEL OSCE </t>
  </si>
  <si>
    <t>LIVA S.R.L.</t>
  </si>
  <si>
    <t>CONTRATO Nº 003-2020-OSCE</t>
  </si>
  <si>
    <t>ADJUDICACION SIMPLIFICADA DERIVADA DE UN CONCURSO PUBLICO</t>
  </si>
  <si>
    <t>SERVICIO DE LIMPIEZA, FUMIGACIÓN Y MANTENIMIENTO DE LOS LOCALES DEL OSCE.</t>
  </si>
  <si>
    <t>SERVICENTRO S.R.L.</t>
  </si>
  <si>
    <t>CONTRATO Nº 001-2020-OSCE</t>
  </si>
  <si>
    <t>SERVICO DE ALQUILER DE FOTOCOPIADORA PARA LA ENTIDAD AÑO 2020</t>
  </si>
  <si>
    <t>15/05/2021</t>
  </si>
  <si>
    <t>28/02/2020</t>
  </si>
  <si>
    <t>20199144961 - BAFING S.A.C.</t>
  </si>
  <si>
    <t>LP-00014-2019-8B1200</t>
  </si>
  <si>
    <t>PROVISION DE UN SISTEMA DE CONTROL Y SEGURIDAD DE PUNTOS FINALES PARA EQUIPOS DE LA RED DE SUNAT</t>
  </si>
  <si>
    <t>06/01/2023</t>
  </si>
  <si>
    <t>23/03/2020</t>
  </si>
  <si>
    <t>20380618797 - TOWER AND TOWER S.A.</t>
  </si>
  <si>
    <t>AS-00010-2020-8B1200</t>
  </si>
  <si>
    <t>30/04/2021</t>
  </si>
  <si>
    <t>10/11/2020</t>
  </si>
  <si>
    <t>CP-00019-2017-8B1200</t>
  </si>
  <si>
    <t>99999999999 - CONSORCIO PERU CONECTADO</t>
  </si>
  <si>
    <t>CONCURSO PUBLICO N° 002-2020</t>
  </si>
  <si>
    <t>RÉGIMEN ESPECIAL</t>
  </si>
  <si>
    <t>SERVICIO DE CONSULTOR TECNICO PARA LOS ASPECTOS TECNICOS DEL  PROCESO DE PROMOCION DE LA INVERSION PRIVADA DE LOS PROYECTOS DE BANDAS DE ESPECTRO RADIOELECTRICO (AWS-3  Y 2.3 GHZ).</t>
  </si>
  <si>
    <t>99999999999 - CONSORCIO CDM-INGESAM</t>
  </si>
  <si>
    <t>CONCURSO PUBLICO N° 004-2020</t>
  </si>
  <si>
    <t>SERVICIO DE CONSULTORIA TECNICA EN EL PROYECTO MEJORAMIENTO Y AMPLIACION DEL SISTEMA DE ALCANTARILLADO Y TRATAMIENTO DE AGUAS SERVIDAS DE LAS LOCALIDADES DE HUANCAYO, EL TAMBO, CHILCA, HUANCAN, HUAYUCACHI, VIQUES Y HUACRAPUQUI EN EL DEPARTAMENTO DE JUNIN</t>
  </si>
  <si>
    <t>99999999999 - CONSORCIO  LATHAM - ESAN - HERNANDEZ</t>
  </si>
  <si>
    <t>CONCURSO PUBLICO N° 003-2020</t>
  </si>
  <si>
    <t>SERVICIO DE CONSULTORIA FINANCIERA LEGAL EN EL PROYECTO MEJORAMIENTO Y AMPLIACION DEL SISTEMA DE ALCANTARILLADO Y TRATAMIENTO DE AGUAS SERVIDAS DE LAS LOCALIDADES DE HUANCAYO, EL TAMBO, CHILCA, HUANCAN, HUAYUCACHI, VIQUES Y HUACRAPUQUI EN EL DEPARTAMENTO DE JUNIN</t>
  </si>
  <si>
    <t>20390724919 - IRON MOUNTAIN PERU S.A.</t>
  </si>
  <si>
    <t>AS N° 005-2020-PROINVERSION</t>
  </si>
  <si>
    <t>SERVICIO DE ADMINISTRACION Y ALMACENAMIENTO DEL ARCHIVO INSTITUCIONAL</t>
  </si>
  <si>
    <t>PROCEDIMIENTO CANCELADO</t>
  </si>
  <si>
    <t>20387377167 - MACRO POST S.A.C.</t>
  </si>
  <si>
    <t>AS N° 001-2020-PROINVERSION</t>
  </si>
  <si>
    <t>SERVICIO DE MENSAJERIA NIVEL LOCAL</t>
  </si>
  <si>
    <t>30000005182 - WORLD NEWS MEDIA LIMITED</t>
  </si>
  <si>
    <t>INTER N° 000-2020-PROINVERSION</t>
  </si>
  <si>
    <t>CONTRATACIÓN INTERNACIONAL</t>
  </si>
  <si>
    <t>SERVICIOS EDITORIALES Y DIFUSION A NIVEL INTERNACIONAL DE LAS OPORTUNIDADES DE INVERSION EN CARTERA DE PROINVERSION</t>
  </si>
  <si>
    <t>20566316740 - SCV SOLUCIONES INTEGRALES S.A.C.</t>
  </si>
  <si>
    <t>AS N° 006-2020-PROINVERSION</t>
  </si>
  <si>
    <t>SERVICIO DE TRADUCCIONES DEL ESPAÑOL AL INGLES Y VICEVERSA</t>
  </si>
  <si>
    <t>20510709099 - DP COMUNICACIONES S.A.C.</t>
  </si>
  <si>
    <t>AS N° 003-2020-PROINVERSION</t>
  </si>
  <si>
    <t>SERVICIO DE MONITOREO Y ANALISIS DE MEDIOS DE COMUNICACION MASIVOS, TRADICIONALES Y VIRTUALES</t>
  </si>
  <si>
    <t>20486368617 - AVI MULTIMEDIOS E.I.R.L.</t>
  </si>
  <si>
    <t>AS N° 002-2020-PROINVERSION</t>
  </si>
  <si>
    <t>20521387956 - DI TOLLA PUB &amp; MKT E.I.R.L.</t>
  </si>
  <si>
    <t>AS N° 007-2020-PROINVERSION</t>
  </si>
  <si>
    <t>SERVICIO DE PUBLICACION DE AVISOS DE LA INSTITUCION EN MEDIOS ESCRITOS NACIONALES</t>
  </si>
  <si>
    <t>20414948163 - CONSULTING,KNOWLEDGE &amp; SYSTEMS S.A.C.</t>
  </si>
  <si>
    <t>AS N° 011-2020-PROINVERSION</t>
  </si>
  <si>
    <t>ADQUISICION DE EQUIPOS PARA LA RED INALAMBRICA</t>
  </si>
  <si>
    <t>20516605104 - INTEGRIT SOCIEDAD ANONIMA CERRADA - INTEGRIT S.A.C.</t>
  </si>
  <si>
    <t>LP N° 001-2020-PROINVERSION</t>
  </si>
  <si>
    <t>ADQUISICION DE SOLUCION HIPERCONVERGENTE PARA EL DATA CENTER</t>
  </si>
  <si>
    <t>20550770025 - PROYECTOS DE NETWORKING S.A.C.-PROYECTNET S.A.C.</t>
  </si>
  <si>
    <t>AS N° 008-2020-PROINVERSION</t>
  </si>
  <si>
    <t>SERVICIO DE IMPLEMENTACION DE SOLUCION ANTISPAM</t>
  </si>
  <si>
    <t>20600007174 - CONTROLES EMPRESARIALES PERU S.A.C. - COEM SAC</t>
  </si>
  <si>
    <t>CP N° 001-2020-PROINVERSION</t>
  </si>
  <si>
    <t>SERVICIO DE IMPLEMENTACION DE OFFICE 365 EN LA NUBE</t>
  </si>
  <si>
    <t>AS N° 008-2019-PROINVERSION</t>
  </si>
  <si>
    <t>SERVICIO DE IMPLEMENTACION DE CABLEADO ESTRUCTURADO EN EL PISO 9</t>
  </si>
  <si>
    <t>20100210909 - LA POSITIVA SEGUROS Y REASEGUROS</t>
  </si>
  <si>
    <t>AS N° 004-2020-PROINVERSION</t>
  </si>
  <si>
    <t>10440630478 - HANCCO LLOCLLE RONAL</t>
  </si>
  <si>
    <t>CD N° 001-2020-PROINVERSION</t>
  </si>
  <si>
    <t>SERVICIO DE DEFENSA LEGAL DEL SR. HECTOR RENE CORNEJO</t>
  </si>
  <si>
    <t>RUIZ SANTILLAN ROSARIO ( RUC 10178075131)</t>
  </si>
  <si>
    <t>SERVICIO DE SISTEMATIZACIÓN DE CIERRE DE PROYECTO DEL PROGRAMA DE APOYO A LA ESTRATEGIA NACIONAL DE LUCHA CONTRA LAS DROGAS</t>
  </si>
  <si>
    <t>PUCCIO VALDEZ GIACOMO ANDRES              ( RUC 10740751978)</t>
  </si>
  <si>
    <t>SERVICIO PARA LA IDENTIFICACIÓN DE MEJORA EN LAS ACCIONES DESARROLLADAS EN EL MARCO DEL PROGRAMA PRESUPUESTAL 0072, CON ÉNFASIS EN INTERVENCIONES EN EL DESARROLLO ALTERNATIVO INTEGRAL Y SOSTENIBLE</t>
  </si>
  <si>
    <t>Actividad 5005498 - Programa de Apoyo a la Estrategia Nacional de Lucha contra las Drogas</t>
  </si>
  <si>
    <t>RAMIREZ FARIAS TANIA LUCIA ( RUC 10455051300)</t>
  </si>
  <si>
    <t>SERVICIO DE REVISION DE INDICADORES Y METAS PARA INCENTIVOS PRESUPUESTARIO ORIENTADOS A LA ADECUACIÓN DE SERVICIOS MUNICIPALES EN MATERIA DE PRODUCCIÓN AGROPECUARIA, EN EL MARCO DE LA EMERGENCIA SANITARIA</t>
  </si>
  <si>
    <t>Actividad 5004814 - Programa de Apoyo a la Política Peruana de Promoción de las Exportaciones de Productos Ecológicos</t>
  </si>
  <si>
    <t>CONTRATO FINALIZADO</t>
  </si>
  <si>
    <t>009-2020-CF/ST.03/ASP</t>
  </si>
  <si>
    <t>CONVERGIA PERÚ S.A.</t>
  </si>
  <si>
    <t>007-2020-CF/ST.03/ASP</t>
  </si>
  <si>
    <t>SERVICIO DE TELEFONÍA FIJA IP HOSTEADA</t>
  </si>
  <si>
    <t>003-2020-CF/ST.03/ASP</t>
  </si>
  <si>
    <t>SERVICIO DE INTERNET CON SEGURIDAD PERIMETRAL</t>
  </si>
  <si>
    <t>TRASCENDER SISTEMAS S.A.C.</t>
  </si>
  <si>
    <t>010-2020-CF/ST.03/ASP</t>
  </si>
  <si>
    <t>SERVICIO DE SOPORTE TÉCNICO INFORMÁTICO Y ADMINISTRACION DE PÁGINA WEB</t>
  </si>
  <si>
    <t>JOSE CARLOS MARIATEGUI EZETA</t>
  </si>
  <si>
    <t>012-2017-CF/ST.03/CD</t>
  </si>
  <si>
    <t>SERVICIO DE ALQUILER DE INMUEBLE</t>
  </si>
  <si>
    <t xml:space="preserve">EJECUCION </t>
  </si>
  <si>
    <t>20262207774 - CONVERGIA PERU S.A.</t>
  </si>
  <si>
    <t>AS 05-2020-EF/ST.01</t>
  </si>
  <si>
    <t>PROCESO ELECTRÓNICO</t>
  </si>
  <si>
    <t>SERVICIO DE CALL CENTER</t>
  </si>
  <si>
    <t>20602287280 - SERVICIOS INFORMATICOS PUBLIPERU E.I.R.L.</t>
  </si>
  <si>
    <t>AS N 02-2020-EF/ST.01</t>
  </si>
  <si>
    <t>SERVICIO DE WEB HOSTING</t>
  </si>
  <si>
    <t>20601332109 - GRUPO KINSA S.A.C.</t>
  </si>
  <si>
    <t>141.391.00</t>
  </si>
  <si>
    <t>AS N 01-2020-EF/ST.01</t>
  </si>
  <si>
    <t xml:space="preserve">SERVIICO DE LIMPIEZA PARA LA SECRETARIA TECNICA </t>
  </si>
  <si>
    <t>20101250653-SF HERMANOS S.R.L.</t>
  </si>
  <si>
    <t>ADJUDICACIÓN SIMPLIFICADA N° 021-2018-EF/43.03 - 2</t>
  </si>
  <si>
    <t>CONTRATACION COMPLEMENTARIA AL CONTRATO N° 01-2019-EF/43.03 PARA LA CONTRATACIÓN DEL SERVICIO DE MANTENIMIENTO EN CARPINTERÍA PARA EL MINISTERIO DE ECONOMÍA Y FINANZAS</t>
  </si>
  <si>
    <t>10334322284-Sociedad conyugal conformada por la señora LINA MORI MENDOZA y el señor MANIBRI ASTERIO DIAZ CERVERA</t>
  </si>
  <si>
    <t>CONTRATACION DIRECTA 01-2020-EF/43</t>
  </si>
  <si>
    <t>SERVICIO DE ARRENDAMIENTO DE INMUEBLE PARA CONECTAMEF AMAZONAS</t>
  </si>
  <si>
    <t>10053255251-CASTRO DE ACOSTA MANUEL EMILIO</t>
  </si>
  <si>
    <t>ADJUDICACIÓN SIMPLIFICADA Nº 037-2019-EF/43</t>
  </si>
  <si>
    <t>CONTRATACIÓN DEL SERVICIO DE ATENCIÓN DE COFFEE BREAK PARA LOS DIVERSOS EVENTOS SOLICITADOS POR LAS DIFERENTES DEPENDENCIAS DEL MEF</t>
  </si>
  <si>
    <t>20100017491-TELEFÓNICA DEL PERÚ S.A.A.</t>
  </si>
  <si>
    <t>ADJUDICACIÓN SIMPLIFICADA N° 036-2019-EF/43</t>
  </si>
  <si>
    <t>CONTRATACIÓN DEL SERVICIO DE TELEVISIÓN POR CABLE O SATÉLITE PARA EL MINISTERIO DE ECONOMÍA Y FINANZAS</t>
  </si>
  <si>
    <t>20101097448-CONSORCIO LA PROTECTORA SA - SABSA</t>
  </si>
  <si>
    <t>CONCURSO PÚBLICO N° 010-2017-EF/43</t>
  </si>
  <si>
    <t>CONTRATACIÓN COMPLEMENTARIA A LA CONTRATACIÓN DEL SERVICIO DE ADMINISTRACIÓN DE LA INSTITUCIÓN ADMINISTRADORA DE FONDOS DE ASEGURAMIENTO EN SALUD IAFAS – AUTOSEGURO (PLAN DE SEGURO FAMILIAR)</t>
  </si>
  <si>
    <t>20601515106-TOVAL SYSTEMS S.A.C.</t>
  </si>
  <si>
    <t>ADJUDICACIÓN SIMPLIFICADA Nº 035-2019-EF/43</t>
  </si>
  <si>
    <t>CONTRATACIÓN DEL SERVICIO DE MANTENIMIENTO Y SOPORTE TÉCNICO DE LOS SISTEMAS DEL CENTRO DE CÓMPUTO DEL MEF</t>
  </si>
  <si>
    <t>10074667843-URSULA JANET MARTINEZ FERREYRA</t>
  </si>
  <si>
    <t>CONTRATACION DIRECTA 11-2019-EF/43</t>
  </si>
  <si>
    <t>SERVICIO DE ARRENDAMIENTO DE INMUEBLE PARA USO DE OFICINAS DEL TRIBUNAL FISCAL DEL MINISTERIO DE ECONOMIA Y FINANZAS</t>
  </si>
  <si>
    <t>20513053020-CONSORCIO SYSTEMS SUPPORT &amp; SERVICES S.A. – KONFIDI TECHNOLOGIES S.A. – INVERMAX S.A.C.</t>
  </si>
  <si>
    <t>CONCURSO PUBLICO 09-2019-EF/43</t>
  </si>
  <si>
    <t>SERVICIO DE FOTOCOPIADO E IMPRESIÓN POR DEMANDA PARA EL MINISTERIO DE ECONOMÍA Y FINANZAS</t>
  </si>
  <si>
    <t>OBSERVACIONES</t>
  </si>
  <si>
    <t>ESTADO DEL               PROCESO</t>
  </si>
  <si>
    <t>CONTRATISTA (RUC y DENOMINACION</t>
  </si>
  <si>
    <t>MONTO</t>
  </si>
  <si>
    <t>ADQUISICIÓN</t>
  </si>
  <si>
    <t xml:space="preserve">SECTOR </t>
  </si>
  <si>
    <t>PRINCIPALES ADQUISICIONES DE BIENES Y SERVICIOS - PRESUPUESTO 2020, 2021 Y PROYECTO 2022</t>
  </si>
  <si>
    <t>FORMULACIÓN DEL PRESUPUESTO 2022</t>
  </si>
  <si>
    <t>FORMATO N° 14-CPCG-CR-2022</t>
  </si>
  <si>
    <t xml:space="preserve">     MINISTERIO  DE  ECONOMIA  Y  FINANZAS</t>
  </si>
  <si>
    <t>(**) Proyecto 2022</t>
  </si>
  <si>
    <t>(*) Proyección al 31/12/2021</t>
  </si>
  <si>
    <t>TOTAL S/</t>
  </si>
  <si>
    <t>3: Programas Presupuestales</t>
  </si>
  <si>
    <t>2: Asignaciones Presupuestarias que No Resultan en Productos (APNP)</t>
  </si>
  <si>
    <t>1: Acciones Centrales (AC)</t>
  </si>
  <si>
    <t>2022 (**)</t>
  </si>
  <si>
    <t>2021 (*)</t>
  </si>
  <si>
    <t>EJECUCIÓN
POR CATEGORIA PRESUPUESTAL</t>
  </si>
  <si>
    <t>PIM
POR CATEGORIA PRESUPUESTAL</t>
  </si>
  <si>
    <t>PIA
POR CATEGORIA PRESUPUESTAL</t>
  </si>
  <si>
    <t>: 3 RECURSOS POR OPERACIONES OFICIALES DE CRÉDITO</t>
  </si>
  <si>
    <t xml:space="preserve">FUENTE DE FINANCIAMIENTO </t>
  </si>
  <si>
    <t xml:space="preserve">PLIEGO                                                       </t>
  </si>
  <si>
    <t>(Soles)</t>
  </si>
  <si>
    <t>DISTRIBUCIÓN DEL PRESUPUESTO POR CATEGORÍA PRESUPUESTAL 2020, 2021 Y PROYECTO 2022</t>
  </si>
  <si>
    <t>FORMATO N° 02 -CPCG - CR - 2022</t>
  </si>
  <si>
    <t xml:space="preserve">         OFICINA GENERAL DE PLANEAMIENTO  Y PRESUPUESTO</t>
  </si>
  <si>
    <t xml:space="preserve">                       MINISTERIO  DE  ECONOMIA  Y  FINANZAS</t>
  </si>
  <si>
    <t>: 2 RECURSOS DIRECTAMENTE RECAUDADOS</t>
  </si>
  <si>
    <t>: 1 RECURSOS ORDINARIOS</t>
  </si>
  <si>
    <t>: 0 RECURSOS PÚBLICOS</t>
  </si>
  <si>
    <t>: 5 RECURSOS DETERMINADOS</t>
  </si>
  <si>
    <t>: 095 OFICINA DE NORMALIZACION PREVISIONAL-ONP</t>
  </si>
  <si>
    <t>(1/) El PIM, se incrementa mediante Crédito Suplementario, RJ N° 077-2021-JEFATURA/ONP( 31-08-2021) en  S/ 18 000,00, para el pago de sentencias judiciales en calidad de cosa juzgada, según DS N°216-2021-EF</t>
  </si>
  <si>
    <t>: 4 DONACIONES Y TRANSFERENCIAS</t>
  </si>
  <si>
    <t>: 057 SUPERINTENDENCIA NACIONAL DE ADUANAS Y DE ADMINISTRACION TRIBUTARIA</t>
  </si>
  <si>
    <t>: 055 AGENCIA DE PROMOCIÓN DE LA INVERSIÓN PRIVADA</t>
  </si>
  <si>
    <t xml:space="preserve">: 009 MINISTERIO DE ECONOMÍA Y FINANZAS       </t>
  </si>
  <si>
    <t xml:space="preserve">: 09 ECONOMÍA Y FINANZAS       </t>
  </si>
  <si>
    <t xml:space="preserve">SECTOR                                                       </t>
  </si>
  <si>
    <t>FORMATO N° 03 -CPCG - CR - 2022</t>
  </si>
  <si>
    <t>DISTRIBUCIÓN DEL PRESUPUESTO POR FUENTE DE FINANCIAMIENTO 2020, 2021 Y PROYECTO 2022</t>
  </si>
  <si>
    <t>PIA 
POR FUENTE DE FINANCIAMIENTO</t>
  </si>
  <si>
    <t>GASTOS CORRIENTES</t>
  </si>
  <si>
    <t>1: Reserva de Contingencia</t>
  </si>
  <si>
    <t>2: Personal y Obligaciones Sociales</t>
  </si>
  <si>
    <t>3: Pensiones y Prestaciones Sociales</t>
  </si>
  <si>
    <t>4: Bienes y Servicios</t>
  </si>
  <si>
    <t>5: Donaciones y Transferencias (corrientes)</t>
  </si>
  <si>
    <t>6: Otros Gastos (corrientes)</t>
  </si>
  <si>
    <t>GASTOS DE CAPITAL</t>
  </si>
  <si>
    <t>7: Reserva de Contingencia</t>
  </si>
  <si>
    <t>8: Donaciones y Transferencias (de capital)</t>
  </si>
  <si>
    <t>9: Otros Gastos (de capital)</t>
  </si>
  <si>
    <t>10: Adquisiciones de Activos No Financieros</t>
  </si>
  <si>
    <t>11: Adquisiciones de Activos Financieros</t>
  </si>
  <si>
    <t>SERVICIO DE DEUDA</t>
  </si>
  <si>
    <t>12: Servicio de la Deuda</t>
  </si>
  <si>
    <t>PIM 
POR FUENTE DE FINANCIAMIENTO</t>
  </si>
  <si>
    <r>
      <t xml:space="preserve">3: Pensiones y Prestaciones Sociales </t>
    </r>
    <r>
      <rPr>
        <sz val="8"/>
        <rFont val="Arial"/>
        <family val="2"/>
      </rPr>
      <t>(1/)</t>
    </r>
  </si>
  <si>
    <r>
      <t>4: Bienes y Servicios</t>
    </r>
    <r>
      <rPr>
        <sz val="8"/>
        <rFont val="Arial"/>
        <family val="2"/>
      </rPr>
      <t xml:space="preserve"> (2/)</t>
    </r>
  </si>
  <si>
    <r>
      <t xml:space="preserve">6: Otros Gastos (corrientes) </t>
    </r>
    <r>
      <rPr>
        <sz val="8"/>
        <rFont val="Arial"/>
        <family val="2"/>
      </rPr>
      <t>(3/)</t>
    </r>
  </si>
  <si>
    <r>
      <t xml:space="preserve">10: Adquisiciones de Activos No Financieros </t>
    </r>
    <r>
      <rPr>
        <sz val="8"/>
        <rFont val="Arial"/>
        <family val="2"/>
      </rPr>
      <t>(4/)</t>
    </r>
  </si>
  <si>
    <r>
      <t xml:space="preserve">11: Adquisiciones de Activos Financieros </t>
    </r>
    <r>
      <rPr>
        <sz val="8"/>
        <rFont val="Arial"/>
        <family val="2"/>
      </rPr>
      <t>(5/)</t>
    </r>
  </si>
  <si>
    <r>
      <t xml:space="preserve">12: Servicio de la Deuda </t>
    </r>
    <r>
      <rPr>
        <sz val="8"/>
        <rFont val="Arial"/>
        <family val="2"/>
      </rPr>
      <t>(6/)</t>
    </r>
  </si>
  <si>
    <t>EJECUCIÓN
POR FUENTE DE FINANCIAMIENTO</t>
  </si>
  <si>
    <t>(1/) El Pliego SUNAT realizará modificaciones presupuestarias en el nivel funcional programático para financiar sus proyecciones de gasto en la G.G 2.2 Pensiones y Prestaciones Sociales.</t>
  </si>
  <si>
    <t>(2/)El Pliego SUNAT realizará modificaciones presupuestarias en el nivel funcional programático para financiar sus proyecciones de gasto en la G.G 2.3 Bienes y Servicios.</t>
  </si>
  <si>
    <t>(3)/) El Pliego PROINVERSIÓN en el mes de setiembre ha realizado una modificacion presupuestal en el nivel funcional programático por S/ 927 en la G.G. 2.5 Otros Gastos, para pago de liquidacion de beneficios legales de un ex trabajador.
El Pliego SUNAT en el mes se setiembre a realizado modificaciones presupuestarial en el nivel funcional programático para habilitar S/ 2 300 000 en la G.G. 2.5 Otros Gastos.
El Pliego SMV a remitido a la DGPP del MEF  los Oficios N° 2592-2021-SMV/07 y Oficio N° 92-2021-SMV/02, por los cuales solicita autorizacion para realizar una modificacion presupuestaria en el nivel funcional programático para  habilitar S/ 215 148,00 a la G.G. 2.5 Otros Gastos, con cargo a con cargo a saldos de la G.G. 2.1 Personal y Obligaciones Sociales, a fin de financiar el pago de sentencias judiciales.</t>
  </si>
  <si>
    <t xml:space="preserve">(4/) El Pliego OSCE durante el tercer trimestre ha realizado una modificación presupuestal en el nivel funcional programático por S/ 120 en la G.G. 2.6 Adquisión de Activos no Financieros. </t>
  </si>
  <si>
    <t>(5/) El Pliego MEF mediante Resolución Directoral Nº 214-2021-EF, realizó una modificación presupuestal en el nivel funcional programático por S/ 52 100 000,00 a favor de la G.G. 2.7 Adquisión de Activos Financieros, para la Suscripción de Acciones.</t>
  </si>
  <si>
    <t>PIM
POR FUENTE DE FINANCIAMIENTO</t>
  </si>
  <si>
    <t>4: Bienes y Servicios (2/)</t>
  </si>
  <si>
    <r>
      <t xml:space="preserve">12: Servicio de la Deuda </t>
    </r>
    <r>
      <rPr>
        <sz val="8"/>
        <rFont val="Arial"/>
        <family val="2"/>
      </rPr>
      <t>(5/)</t>
    </r>
  </si>
  <si>
    <t>EJECUCIÓN 
POR FUENTE DE FINANCIAMIENTO</t>
  </si>
  <si>
    <t>(3/) El Pliego PROINVERSIÓN en el mes de setiembre ha realizado una modificacion presupuestal en el nivel funcional programático por S/ 927 en la G.G. 2.5 Otros Gastos, para pago de liquidacion de beneficios legales de un ex trabajador.
El Pliego SUNAT en el mes se setiembre a realizado modificaciones presupuestarial en el nivel funcional programático para habilitar S/ 2 300 000 en la G.G. 2.5 Otros Gastos.
El Pliego SMV a remitido a la DGPP del MEF  los Oficios N° 2592-2021-SMV/07 y Oficio N° 92-2021-SMV/02, por los cuales solicita autorizacion para realizar una modificacion presupuestaria en el nivel funcional programático para  habilitar S/ 215 148,00 a la G.G. 2.5 Otros Gastos, con cargo a con cargo a saldos de la G.G. 2.1 Personal y Obligaciones Sociales, a fin de financiar el pago de sentencias judiciales.</t>
  </si>
  <si>
    <t>(5/) El Pliego SUNAT realizará modificaciones presupuestarias habilitando recursos a la G.G  2.8 Servicio de deuda para financiar su proyecciones de gastos.</t>
  </si>
  <si>
    <r>
      <t xml:space="preserve">11: Adquisiciones de Activos Financieros </t>
    </r>
    <r>
      <rPr>
        <sz val="8"/>
        <rFont val="Arial"/>
        <family val="2"/>
      </rPr>
      <t>(1/)</t>
    </r>
  </si>
  <si>
    <r>
      <t xml:space="preserve">12: Servicio de la Deuda </t>
    </r>
    <r>
      <rPr>
        <sz val="8"/>
        <rFont val="Arial"/>
        <family val="2"/>
      </rPr>
      <t>(2/)</t>
    </r>
  </si>
  <si>
    <t>(1/) El Pliego MEF mediante Resolución Directoral Nº 214-2021-EF, realizó una modificación presupuestal en el nivel funcional programático por S/ 52 100 000,00 a favor de la G.G. 2.7 Adquisión de Activos Financieros, para la Suscripción de Acciones.</t>
  </si>
  <si>
    <t>(2/) El Pliego MEF realizara modificaciones presupuestales en el nivel funcional programático para habilitar recursos para la G.G 2.8 Servicio de Deuda.</t>
  </si>
  <si>
    <r>
      <t xml:space="preserve">6: Otros Gastos (corrientes) </t>
    </r>
    <r>
      <rPr>
        <sz val="8"/>
        <rFont val="Arial"/>
        <family val="2"/>
      </rPr>
      <t>(1/)</t>
    </r>
  </si>
  <si>
    <t>(1/) El Pliego PROINVERSIÓN en el mes de setiembre ha realizado una modificacion presupuestal en el nivel funcional programático por S/ 927 en la G.G. 2.5 Otros Gastos, para pago de liquidacion de beneficios legales de un ex trabajador.</t>
  </si>
  <si>
    <r>
      <t>6: Otros Gastos (corrientes)</t>
    </r>
    <r>
      <rPr>
        <sz val="8"/>
        <rFont val="Arial"/>
        <family val="2"/>
      </rPr>
      <t xml:space="preserve"> (1/)</t>
    </r>
  </si>
  <si>
    <r>
      <t>3: Pensiones y Prestaciones Sociales</t>
    </r>
    <r>
      <rPr>
        <sz val="8"/>
        <rFont val="Arial"/>
        <family val="2"/>
      </rPr>
      <t xml:space="preserve"> (1/)</t>
    </r>
  </si>
  <si>
    <r>
      <t xml:space="preserve">4: Bienes y Servicios </t>
    </r>
    <r>
      <rPr>
        <sz val="8"/>
        <rFont val="Arial"/>
        <family val="2"/>
      </rPr>
      <t>(2/)</t>
    </r>
  </si>
  <si>
    <r>
      <t xml:space="preserve">12: Servicio de la Deuda </t>
    </r>
    <r>
      <rPr>
        <sz val="8"/>
        <rFont val="Arial"/>
        <family val="2"/>
      </rPr>
      <t>(4/)</t>
    </r>
  </si>
  <si>
    <t>(3/) El Pliego SUNAT en el mes se setiembre a realizado modificaciones presupuestarial en el nivel funcional programático para habilitar S/ 2 300 000 en la G.G. 2.5 Otros Gastos.</t>
  </si>
  <si>
    <t>(4/) El Pliego SUNAT realizará modificaciones presupuestarias habilitando recursos a la G.G  2.8 Servicio de deuda para financiar su proyecciones de gastos.</t>
  </si>
  <si>
    <t>(1/) El Pliego SMV a remitido a la DGPP del MEF  los Oficios N° 2592-2021-SMV/07 y Oficio N° 92-2021-SMV/02, por los cuales solicita autorizacion para realizar una modificacion presupuestaria en el nivel funcional programático para  habilitar S/ 215 148,00 a la G.G. 2.5 Otros Gastos, con cargo a con cargo a saldos de la G.G. 2.1 Personal y Obligaciones Sociales, a fin de financiar el pago de sentencias judiciales.</t>
  </si>
  <si>
    <r>
      <t xml:space="preserve">10: Adquisiciones de Activos No Financieros </t>
    </r>
    <r>
      <rPr>
        <sz val="8"/>
        <rFont val="Arial"/>
        <family val="2"/>
      </rPr>
      <t>(1/)</t>
    </r>
  </si>
  <si>
    <t xml:space="preserve">(1/) El Pliego OSCE durante el tercer trimestre ha realizado una modificación presupuestal en el nivel funcional programático por S/ 120 en la G.G. 2.6 Adquisión de Activos no Financieros. </t>
  </si>
  <si>
    <r>
      <t>10: Adquisiciones de Activos No Financieros</t>
    </r>
    <r>
      <rPr>
        <sz val="8"/>
        <rFont val="Arial"/>
        <family val="2"/>
      </rPr>
      <t xml:space="preserve"> (1/)</t>
    </r>
  </si>
  <si>
    <t xml:space="preserve">: 4 DONACIONES Y TRANSFERENCIAS </t>
  </si>
  <si>
    <t>FORMATO N° 04 -CPCG - CR - 2022</t>
  </si>
  <si>
    <t>DISTRIBUCIÓN DEL GASTO POR UNIDADES EJECUTORAS / ENTIDAD PÚBLICA Y FUENTES DE FINANCIAMIENTO - PROYECTO 2022</t>
  </si>
  <si>
    <t>UNIDADES EJECUTORAS O ENTIDADES PÚBLICAS ADSCRITAS AL SECTOR</t>
  </si>
  <si>
    <t>5: Donaciones y Transferencias</t>
  </si>
  <si>
    <t>6: Otros Gastos</t>
  </si>
  <si>
    <t>SUB TOTAL GASTOS CORRIENTES</t>
  </si>
  <si>
    <t>8: Donaciones y Transferencias</t>
  </si>
  <si>
    <t>9: Otros Gastos</t>
  </si>
  <si>
    <t>SUB TOTAL GASTOS DE CAPITAL</t>
  </si>
  <si>
    <t>SUB TOTAL SERVICIO DE DEUDA</t>
  </si>
  <si>
    <t>TOTAL GASTOS UNIDAD EJECUTORA / ENTIDAD PÚBLICA</t>
  </si>
  <si>
    <t>PART. %</t>
  </si>
  <si>
    <t>001: MEF-ADMINISTRACION GENERAL</t>
  </si>
  <si>
    <t>002: MEF-ADMINISTRACION DE LA DEUDA</t>
  </si>
  <si>
    <t>011: MEF - SECRETARIA TECNICA DEL CONSEJO FISCAL</t>
  </si>
  <si>
    <t>012: OFICINA GENERAL DE INVERSIONES Y PROYECTOS</t>
  </si>
  <si>
    <t>001: AGENCIA DE PROMOCION DE LA INVERSION PRIVADA - PROINVERSION</t>
  </si>
  <si>
    <t>001: SUPERINTENDENCIA NACIONAL DE ADUANAS Y DE ADMINISTRACION TRIBUTARIA</t>
  </si>
  <si>
    <t>002: INVERSION PUBLICA - SUNAT</t>
  </si>
  <si>
    <t>003: MEJORAMIENTO DEL SISTEMA DE INFORMACION DE LA SUNAT - MSI</t>
  </si>
  <si>
    <t>001: SUPERINTENDECIA DEL MERCADO DE VALORES - SMV</t>
  </si>
  <si>
    <t>001: ORGANISMO SUPERVISOR DE LAS CONTRATACIONES DEL ESTADO</t>
  </si>
  <si>
    <t>001: OFICINA DE NORMALIZACION PREVISIONAL-ONP</t>
  </si>
  <si>
    <t>001: CENTRAL DE COMPRAS PUBLICAS - PERU COMPRAS</t>
  </si>
  <si>
    <t>TOTAL SECTOR</t>
  </si>
  <si>
    <t xml:space="preserve">         OFICINA GENERAL DE PLANEAMIENTO Y PRESUPUESTO</t>
  </si>
  <si>
    <t>: 009 MINISTERIO DE ECONOMIA Y FINANZAS</t>
  </si>
  <si>
    <t>: 096 CENTRAL DE COMPRAS PÚBLICAS - PERÚ COMPRAS</t>
  </si>
  <si>
    <t>FORMATO N° 05 -CPCG - CR - 2022</t>
  </si>
  <si>
    <t>DISTRIBUCIÓN DEL PRESUPUESTO POR PROGRAMA PRESUPUESTAL 2020, 2021 Y 2022</t>
  </si>
  <si>
    <t>PIA
POR PROGRAMA PRESUPUESTAL</t>
  </si>
  <si>
    <t>0110: FISCALIZACION ADUANERA</t>
  </si>
  <si>
    <t>0134: PROMOCION DE LA INVERSION PRIVADA</t>
  </si>
  <si>
    <t>0149: MEJORA DEL DESEMPEÑO EN LAS CONTRATACIONES PUBLICAS</t>
  </si>
  <si>
    <t>PIM
POR PROGRAMA PRESUPUESTAL</t>
  </si>
  <si>
    <t>EJECUCIÓN
POR PROGRAMA PRESUPUESTAL</t>
  </si>
  <si>
    <t xml:space="preserve">: 009 ECONOMÍA Y FINANZAS       </t>
  </si>
  <si>
    <t>FORMATO N° 05 -CPCG - CR - 2021</t>
  </si>
  <si>
    <t>FORMULACIÓN DEL PRESUPUESTO 2021</t>
  </si>
  <si>
    <t>DISTRIBUCIÓN DEL PRESUPUESTO POR PROGRAMA PRESUPUESTAL 2019, 2020 Y 2021</t>
  </si>
  <si>
    <t>2020 (*)</t>
  </si>
  <si>
    <t>2021 (**)</t>
  </si>
  <si>
    <t>(*) Proyección al 31/12/2020</t>
  </si>
  <si>
    <t>(**) Proyecto 2021</t>
  </si>
  <si>
    <t>:  059 ORGANISMO SUPERVISOR DE LAS CONTRATACIONES DEL ESTADO</t>
  </si>
  <si>
    <t>:  095 OFICINA DE NORMALIZACION PREVISIONAL-ONP</t>
  </si>
  <si>
    <t>:  096 CENTRAL DE COMPRAS PUBLICAS - PERU COMPRAS</t>
  </si>
  <si>
    <t>FORMATO N° 06 - CPCG - CR - 2022</t>
  </si>
  <si>
    <t>PROGRAMAS SOCIALES PRIORIZADOS SEGÚN EL CICLO DE VIDA POR FUENTE DE FINANCIAMIENTO 2020, 2021 Y PROYECTO 2022</t>
  </si>
  <si>
    <t>(En Soles)</t>
  </si>
  <si>
    <t>PROGRAMAS SOCIALES</t>
  </si>
  <si>
    <t>PRESUPUESTO PIA</t>
  </si>
  <si>
    <t>PRESUPUESTO PIM</t>
  </si>
  <si>
    <t>BENEFICIARIOS</t>
  </si>
  <si>
    <t>DIferencia 
(2020-2021)</t>
  </si>
  <si>
    <t>Proyecto 2022</t>
  </si>
  <si>
    <t>Estimado 2021 (**)</t>
  </si>
  <si>
    <t>DIferencia 
(2021-2022)</t>
  </si>
  <si>
    <t>I.  DE GESTANTES A NIÑOS DE HASTA 14 AÑOS</t>
  </si>
  <si>
    <t>JUNTOS</t>
  </si>
  <si>
    <t>II.  GESTACIÓN</t>
  </si>
  <si>
    <t>SAMU</t>
  </si>
  <si>
    <t>SMN</t>
  </si>
  <si>
    <t>Mortalidad Materna</t>
  </si>
  <si>
    <t>Mortalidad Neonatal</t>
  </si>
  <si>
    <t>III.  De 0 a 2 AÑOS</t>
  </si>
  <si>
    <t>PAN</t>
  </si>
  <si>
    <t>CUNA MAS</t>
  </si>
  <si>
    <t>Desnutrición Cronica</t>
  </si>
  <si>
    <t>Mortalidad Infantil</t>
  </si>
  <si>
    <t>Desarrollo cognitivo, lenguaje, socioemocional y motor</t>
  </si>
  <si>
    <t>IV. DE 3 A 5 AÑOS</t>
  </si>
  <si>
    <t>PELA</t>
  </si>
  <si>
    <t>Logros de aprendizaje</t>
  </si>
  <si>
    <t>Cobertura escolar</t>
  </si>
  <si>
    <t>V. DE 6 A 12 AÑOS</t>
  </si>
  <si>
    <t>PELA Primaria</t>
  </si>
  <si>
    <t>VI. DE 13 A 17 AÑOS</t>
  </si>
  <si>
    <t>PELA Secundaria</t>
  </si>
  <si>
    <t>Logros de aprindizaje</t>
  </si>
  <si>
    <t>Deserción escolar</t>
  </si>
  <si>
    <t>VII. DE 17 A 24 AÑOS</t>
  </si>
  <si>
    <t>Jovenes a la obra</t>
  </si>
  <si>
    <t>Beca 18</t>
  </si>
  <si>
    <t>Acceso a la educación superior de calidad</t>
  </si>
  <si>
    <t>Educacion pertienente para el mercado laboral</t>
  </si>
  <si>
    <t>VIII. DE 65 A MAS</t>
  </si>
  <si>
    <t>Pensión 65</t>
  </si>
  <si>
    <t>Asegurar las condiciones básicas para la subsistencia</t>
  </si>
  <si>
    <t>Est. %</t>
  </si>
  <si>
    <t>(**) Estimado al 31 de diciembre de 2021</t>
  </si>
  <si>
    <t>FORMATO N° 07 - CPCG - CR - 2022</t>
  </si>
  <si>
    <t>RESUMEN POR GRUPO GENÉRICO Y FUENTES DE FINANCIAMIENTO PROYECTO 2022</t>
  </si>
  <si>
    <t>( En Soles)</t>
  </si>
  <si>
    <t>GASTO CORRIENTE 2022</t>
  </si>
  <si>
    <t>GASTO CAPITAL 2022</t>
  </si>
  <si>
    <t>SERVICIO DE DEUDA 2022</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</si>
  <si>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</si>
  <si>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</si>
  <si>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</si>
  <si>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</si>
  <si>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</si>
  <si>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</si>
  <si>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</si>
  <si>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</si>
  <si>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</si>
  <si>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</si>
  <si>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</si>
  <si>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</si>
  <si>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</si>
  <si>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S/.</t>
  </si>
  <si>
    <t>EST. %</t>
  </si>
  <si>
    <t>3. RECURSOS OPERACIONES</t>
  </si>
  <si>
    <t xml:space="preserve">       OFICIALES DE CREDITO</t>
  </si>
  <si>
    <t>5. RECURSOS DETERMINADOS</t>
  </si>
  <si>
    <t xml:space="preserve">    - CANON  Y  SOBRECANON, REGALIAS</t>
  </si>
  <si>
    <t xml:space="preserve">       Y PARTICIPACIONES</t>
  </si>
  <si>
    <t xml:space="preserve">    - FONDO DE COMPENCIÓN MUNICIPAL</t>
  </si>
  <si>
    <t xml:space="preserve">    - IMPUESTOS MUNICIPALES</t>
  </si>
  <si>
    <t xml:space="preserve">    - OTROS (ESPECIFICAR)</t>
  </si>
  <si>
    <t>FORMATO N° 08 -CPCG - CR-2022</t>
  </si>
  <si>
    <t>RESUMEN DE PRESUPUESTO POR FUNCIONES PIA 2020, 2021 Y PROYECTO 2022</t>
  </si>
  <si>
    <t>(EN SOLES)</t>
  </si>
  <si>
    <t>FUNCIONES</t>
  </si>
  <si>
    <t>PPTO (PIA)</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</si>
  <si>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</si>
  <si>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</si>
  <si>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</si>
  <si>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</si>
  <si>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</si>
  <si>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</si>
  <si>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</si>
  <si>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</si>
  <si>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</si>
  <si>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</si>
  <si>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3 Planeam. Gestión y Reserva</t>
  </si>
  <si>
    <t>Var. % (2021-2022)</t>
  </si>
  <si>
    <t>4 Defensa y Seg. Nacional</t>
  </si>
  <si>
    <t>5 Orden Púb. y Seguridad</t>
  </si>
  <si>
    <t>10 Agropecuaria</t>
  </si>
  <si>
    <t>15 Transporte</t>
  </si>
  <si>
    <t>16 Comunicaciones</t>
  </si>
  <si>
    <t>17 Ambiente</t>
  </si>
  <si>
    <t>18 Saneamiento</t>
  </si>
  <si>
    <t>19 Vivienda y Des. Urbano</t>
  </si>
  <si>
    <t>20 Salud</t>
  </si>
  <si>
    <t>21 Cultura y Deporte</t>
  </si>
  <si>
    <t>22 Educación</t>
  </si>
  <si>
    <t>23 Protección Social</t>
  </si>
  <si>
    <t>24 Previsión Social</t>
  </si>
  <si>
    <t>25 Deuda Pública</t>
  </si>
  <si>
    <t>17. Ambiente</t>
  </si>
  <si>
    <t>: 0 RECURSOS PUBLICOS</t>
  </si>
  <si>
    <t>(6/) El Pliego MEF realizara modificaciones presupuestales en el nivel funcional programático para habilitar recursos para la G.G 2.8 Servicio de Deuda.
El Pliego SUNAT realizará modificaciones presupuestarias habilitando recursos a la G.G  2.8 Servicio de deuda para financiar su proyecciones de gastos.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</si>
</sst>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S/&quot;* #,##0.00_-;\-&quot;S/&quot;* #,##0.00_-;_-&quot;S/&quot;* &quot;-&quot;??_-;_-@_-"/>
    <numFmt numFmtId="43" formatCode="_-* #,##0.00_-;\-* #,##0.00_-;_-* &quot;-&quot;??_-;_-@_-"/>
    <numFmt numFmtId="164" formatCode="_ * #,##0_ ;_ * \-#,##0_ ;_ * &quot;-&quot;_ ;_ @_ "/>
    <numFmt numFmtId="165" formatCode="_ * #,##0.00_ ;_ * \-#,##0.00_ ;_ * &quot;-&quot;??_ ;_ @_ "/>
    <numFmt numFmtId="166" formatCode="_ &quot;S/.&quot;\ * #,##0.00_ ;_ &quot;S/.&quot;\ * \-#,##0.00_ ;_ &quot;S/.&quot;\ * &quot;-&quot;??_ ;_ @_ "/>
    <numFmt numFmtId="167" formatCode="_ * #,##0_ ;_ * \-#,##0_ ;_ * &quot;-&quot;??_ ;_ @_ "/>
    <numFmt numFmtId="168" formatCode="_([$€-2]\ * #,##0.00_);_([$€-2]\ * \(#,##0.00\);_([$€-2]\ * &quot;-&quot;??_)"/>
    <numFmt numFmtId="169" formatCode="_([$€]* #,##0.00_);_([$€]* \(#,##0.00\);_([$€]* &quot;-&quot;??_);_(@_)"/>
    <numFmt numFmtId="170" formatCode="_(&quot;S/.&quot;\ * #,##0.00_);_(&quot;S/.&quot;\ * \(#,##0.00\);_(&quot;S/.&quot;\ * &quot;-&quot;??_);_(@_)"/>
    <numFmt numFmtId="171" formatCode="_ [$S/.-280A]\ * #,##0.0_ ;_ [$S/.-280A]\ * \-#,##0.0_ ;_ [$S/.-280A]\ * &quot;-&quot;??_ ;_ @_ "/>
    <numFmt numFmtId="172" formatCode="_-* #,##0.00\ _P_t_s_-;\-* #,##0.00\ _P_t_s_-;_-* &quot;-&quot;??\ _P_t_s_-;_-@_-"/>
    <numFmt numFmtId="173" formatCode="_-* #,##0_-;\-* #,##0_-;_-* &quot;-&quot;??_-;_-@_-"/>
    <numFmt numFmtId="174" formatCode="0.000%"/>
    <numFmt numFmtId="175" formatCode="0.0%"/>
    <numFmt numFmtId="176" formatCode="dd/mm/yyyy;@"/>
    <numFmt numFmtId="177" formatCode="#,##0.000_ ;\-#,##0.000\ "/>
    <numFmt numFmtId="178" formatCode="&quot;S/&quot;\ #,##0.00;[Red]&quot;S/&quot;\ #,##0.00"/>
    <numFmt numFmtId="179" formatCode="[$-280A]d&quot; de &quot;mmmm&quot; de &quot;yyyy;@"/>
    <numFmt numFmtId="180" formatCode="00000000"/>
    <numFmt numFmtId="181" formatCode="_-* #,##0.00\ _€_-;\-* #,##0.00\ _€_-;_-* &quot;-&quot;??\ _€_-;_-@_-"/>
    <numFmt numFmtId="182" formatCode="#,##0.000"/>
    <numFmt numFmtId="183" formatCode="#,##0_ ;\-#,##0\ "/>
    <numFmt numFmtId="184" formatCode="_ &quot;S/.&quot;* #,##0.00_ ;_ &quot;S/.&quot;* \-#,##0.00_ ;_ &quot;S/.&quot;* &quot;-&quot;??_ ;_ @_ "/>
    <numFmt numFmtId="185" formatCode="#,##0.0"/>
    <numFmt numFmtId="186" formatCode="&quot;S/.&quot;\ #,##0.00"/>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Narrow"/>
      <family val="2"/>
    </font>
    <font>
      <sz val="10"/>
      <name val="Arial"/>
      <family val="2"/>
    </font>
    <font>
      <sz val="10"/>
      <name val="Courier"/>
      <family val="3"/>
    </font>
    <font>
      <b/>
      <sz val="12"/>
      <name val="Arial"/>
      <family val="2"/>
    </font>
    <font>
      <sz val="9"/>
      <name val="Arial"/>
      <family val="2"/>
    </font>
    <font>
      <b/>
      <sz val="11"/>
      <name val="Arial"/>
      <family val="2"/>
    </font>
    <font>
      <b/>
      <sz val="9"/>
      <name val="Arial"/>
      <family val="2"/>
    </font>
    <font>
      <sz val="10"/>
      <color indexed="8"/>
      <name val="Arial"/>
      <family val="2"/>
    </font>
    <font>
      <sz val="10"/>
      <name val="Helv"/>
      <family val="2"/>
    </font>
    <font>
      <sz val="11"/>
      <color indexed="8"/>
      <name val="Calibri"/>
      <family val="2"/>
    </font>
    <font>
      <b/>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1"/>
      <color theme="1"/>
      <name val="Calibri"/>
      <family val="2"/>
    </font>
    <font>
      <sz val="8"/>
      <color theme="1"/>
      <name val="Calibri"/>
      <family val="2"/>
    </font>
    <font>
      <sz val="10"/>
      <color rgb="FF000000"/>
      <name val="Arial"/>
      <family val="2"/>
    </font>
    <font>
      <b/>
      <sz val="9"/>
      <name val="Arial Black"/>
      <family val="2"/>
    </font>
    <font>
      <b/>
      <sz val="18"/>
      <name val="Arial"/>
      <family val="2"/>
    </font>
    <font>
      <sz val="18"/>
      <name val="Arial"/>
      <family val="2"/>
    </font>
    <font>
      <sz val="12"/>
      <name val="Arial"/>
      <family val="2"/>
    </font>
    <font>
      <sz val="14"/>
      <name val="Arial"/>
      <family val="2"/>
    </font>
    <font>
      <sz val="16"/>
      <name val="Arial"/>
      <family val="2"/>
    </font>
    <font>
      <b/>
      <sz val="11"/>
      <color theme="1"/>
      <name val="Calibri"/>
      <family val="2"/>
      <scheme val="minor"/>
    </font>
    <font>
      <sz val="8"/>
      <name val="Arial"/>
      <family val="2"/>
    </font>
    <font>
      <vertAlign val="superscript"/>
      <sz val="8"/>
      <name val="Arial"/>
      <family val="2"/>
    </font>
    <font>
      <sz val="8"/>
      <color rgb="FF000000"/>
      <name val="Arial"/>
      <family val="2"/>
    </font>
    <font>
      <b/>
      <sz val="8"/>
      <name val="Arial"/>
      <family val="2"/>
    </font>
    <font>
      <sz val="7.5"/>
      <name val="Arial"/>
      <family val="2"/>
    </font>
    <font>
      <sz val="8"/>
      <color rgb="FF000000"/>
      <name val="Arial Narrow"/>
      <family val="2"/>
    </font>
    <font>
      <sz val="8"/>
      <name val="Arial Narrow"/>
      <family val="2"/>
    </font>
    <font>
      <sz val="8"/>
      <color theme="1"/>
      <name val="Arial"/>
      <family val="2"/>
    </font>
    <font>
      <sz val="11"/>
      <color theme="1"/>
      <name val="Arial"/>
      <family val="2"/>
    </font>
    <font>
      <b/>
      <sz val="14"/>
      <name val="Arial"/>
      <family val="2"/>
    </font>
    <font>
      <b/>
      <sz val="9"/>
      <color indexed="81"/>
      <name val="Tahoma"/>
      <family val="2"/>
    </font>
    <font>
      <sz val="9"/>
      <color indexed="81"/>
      <name val="Tahoma"/>
      <family val="2"/>
    </font>
    <font>
      <b/>
      <sz val="10"/>
      <name val="Arial"/>
      <family val="2"/>
    </font>
    <font>
      <b/>
      <sz val="11"/>
      <color theme="1"/>
      <name val="Arial"/>
      <family val="2"/>
    </font>
    <font>
      <sz val="9"/>
      <color theme="1"/>
      <name val="Arial"/>
      <family val="2"/>
    </font>
    <font>
      <sz val="9"/>
      <color theme="1"/>
      <name val="Calibri"/>
      <family val="2"/>
    </font>
    <font>
      <u/>
      <sz val="9"/>
      <name val="Arial"/>
      <family val="2"/>
    </font>
    <font>
      <sz val="9"/>
      <color theme="0"/>
      <name val="Arial"/>
      <family val="2"/>
    </font>
    <font>
      <b/>
      <u/>
      <sz val="9"/>
      <name val="Arial"/>
      <family val="2"/>
    </font>
    <font>
      <sz val="11"/>
      <name val="Arial"/>
      <family val="2"/>
    </font>
    <font>
      <sz val="10"/>
      <color theme="1"/>
      <name val="Arial"/>
      <family val="2"/>
    </font>
    <font>
      <b/>
      <sz val="16"/>
      <name val="Arial Black"/>
      <family val="2"/>
    </font>
    <font>
      <b/>
      <sz val="15"/>
      <name val="Arial"/>
      <family val="2"/>
    </font>
    <font>
      <b/>
      <sz val="10"/>
      <name val="Arial Narrow"/>
      <family val="2"/>
    </font>
    <font>
      <b/>
      <sz val="10"/>
      <color rgb="FFFF0000"/>
      <name val="Arial"/>
      <family val="2"/>
    </font>
    <font>
      <b/>
      <sz val="14"/>
      <name val="Arial Black"/>
      <family val="2"/>
    </font>
    <font>
      <b/>
      <sz val="16"/>
      <name val="Arial"/>
      <family val="2"/>
    </font>
    <font>
      <sz val="45"/>
      <name val="Arial"/>
      <family val="2"/>
    </font>
    <font>
      <b/>
      <sz val="8.5"/>
      <name val="Arial"/>
      <family val="2"/>
    </font>
    <font>
      <b/>
      <sz val="16"/>
      <name val="Helv"/>
    </font>
    <font>
      <b/>
      <sz val="10"/>
      <name val="Helv"/>
    </font>
    <font>
      <b/>
      <sz val="10"/>
      <color theme="1"/>
      <name val="Arial"/>
      <family val="2"/>
    </font>
    <font>
      <sz val="8"/>
      <name val="Helv"/>
      <family val="2"/>
    </font>
    <font>
      <b/>
      <sz val="10"/>
      <name val="Helv"/>
      <family val="2"/>
    </font>
    <font>
      <b/>
      <sz val="12"/>
      <name val="Arial Black"/>
      <family val="2"/>
    </font>
    <font>
      <sz val="11"/>
      <name val="Arial Narrow"/>
      <family val="2"/>
    </font>
    <font>
      <b/>
      <sz val="36"/>
      <name val="Arial"/>
      <family val="2"/>
    </font>
    <font>
      <sz val="10"/>
      <color rgb="FFFF0000"/>
      <name val="Arial"/>
      <family val="2"/>
    </font>
    <font>
      <sz val="8"/>
      <name val="Calibri"/>
      <family val="2"/>
      <scheme val="minor"/>
    </font>
    <font>
      <sz val="8"/>
      <color indexed="8"/>
      <name val="Arial"/>
      <family val="2"/>
    </font>
    <font>
      <b/>
      <sz val="8"/>
      <name val="Calibri"/>
      <family val="2"/>
      <scheme val="minor"/>
    </font>
    <font>
      <b/>
      <u/>
      <sz val="8"/>
      <name val="Arial"/>
      <family val="2"/>
    </font>
    <font>
      <sz val="8.5"/>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9" tint="-0.249977111117893"/>
        <bgColor rgb="FF000000"/>
      </patternFill>
    </fill>
    <fill>
      <patternFill patternType="solid">
        <fgColor indexed="22"/>
        <bgColor indexed="64"/>
      </patternFill>
    </fill>
    <fill>
      <patternFill patternType="solid">
        <fgColor theme="8"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theme="9"/>
        <bgColor indexed="64"/>
      </patternFill>
    </fill>
    <fill>
      <patternFill patternType="solid">
        <fgColor theme="0" tint="-0.249977111117893"/>
        <bgColor indexed="64"/>
      </patternFill>
    </fill>
    <fill>
      <patternFill patternType="solid">
        <fgColor rgb="FFC0C0C0"/>
        <bgColor rgb="FF000000"/>
      </patternFill>
    </fill>
    <fill>
      <patternFill patternType="solid">
        <fgColor theme="3" tint="0.79998168889431442"/>
        <bgColor indexed="64"/>
      </patternFill>
    </fill>
    <fill>
      <patternFill patternType="solid">
        <fgColor rgb="FFFF0000"/>
        <bgColor indexed="64"/>
      </patternFill>
    </fill>
    <fill>
      <patternFill patternType="solid">
        <fgColor theme="0" tint="-0.14999847407452621"/>
        <bgColor indexed="64"/>
      </patternFill>
    </fill>
  </fills>
  <borders count="9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auto="1"/>
      </left>
      <right style="thin">
        <color auto="1"/>
      </right>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top style="medium">
        <color indexed="64"/>
      </top>
      <bottom style="thin">
        <color indexed="64"/>
      </bottom>
      <diagonal/>
    </border>
    <border>
      <left/>
      <right/>
      <top style="thin">
        <color indexed="64"/>
      </top>
      <bottom style="medium">
        <color indexed="64"/>
      </bottom>
      <diagonal/>
    </border>
  </borders>
  <cellStyleXfs count="180">
    <xf numFmtId="0" fontId="0" fillId="0" borderId="0"/>
    <xf numFmtId="0" fontId="25" fillId="0" borderId="0"/>
    <xf numFmtId="0" fontId="34" fillId="0" borderId="0"/>
    <xf numFmtId="168" fontId="25" fillId="0" borderId="0" applyFont="0" applyFill="0" applyBorder="0" applyAlignment="0" applyProtection="0"/>
    <xf numFmtId="165" fontId="25" fillId="0" borderId="0" applyFont="0" applyFill="0" applyBorder="0" applyAlignment="0" applyProtection="0"/>
    <xf numFmtId="165" fontId="27" fillId="0" borderId="0" applyFont="0" applyFill="0" applyBorder="0" applyAlignment="0" applyProtection="0"/>
    <xf numFmtId="0" fontId="27" fillId="0" borderId="0"/>
    <xf numFmtId="49" fontId="28" fillId="0" borderId="0"/>
    <xf numFmtId="0" fontId="26" fillId="0" borderId="0"/>
    <xf numFmtId="49" fontId="28" fillId="0" borderId="0"/>
    <xf numFmtId="9" fontId="27" fillId="0" borderId="0" applyFont="0" applyFill="0" applyBorder="0" applyAlignment="0" applyProtection="0"/>
    <xf numFmtId="164" fontId="27" fillId="0" borderId="0" applyFont="0" applyFill="0" applyBorder="0" applyAlignment="0" applyProtection="0"/>
    <xf numFmtId="165" fontId="35" fillId="0" borderId="0" applyFont="0" applyFill="0" applyBorder="0" applyAlignment="0" applyProtection="0"/>
    <xf numFmtId="0" fontId="24" fillId="0" borderId="0"/>
    <xf numFmtId="0" fontId="25" fillId="0" borderId="0"/>
    <xf numFmtId="0" fontId="26" fillId="0" borderId="0"/>
    <xf numFmtId="9" fontId="25" fillId="0" borderId="0" applyFont="0" applyFill="0" applyBorder="0" applyAlignment="0" applyProtection="0"/>
    <xf numFmtId="0" fontId="25" fillId="0" borderId="0"/>
    <xf numFmtId="0" fontId="25" fillId="0" borderId="0" applyFont="0" applyFill="0" applyBorder="0" applyAlignment="0" applyProtection="0"/>
    <xf numFmtId="0" fontId="24" fillId="0" borderId="0"/>
    <xf numFmtId="0" fontId="24" fillId="0" borderId="0"/>
    <xf numFmtId="0" fontId="24" fillId="0" borderId="0"/>
    <xf numFmtId="165" fontId="24" fillId="0" borderId="0" applyFont="0" applyFill="0" applyBorder="0" applyAlignment="0" applyProtection="0"/>
    <xf numFmtId="0" fontId="23" fillId="0" borderId="0"/>
    <xf numFmtId="0" fontId="23" fillId="0" borderId="0"/>
    <xf numFmtId="0" fontId="34"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7" fillId="12"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8" fillId="4" borderId="0" applyNumberFormat="0" applyBorder="0" applyAlignment="0" applyProtection="0"/>
    <xf numFmtId="0" fontId="39" fillId="16" borderId="6" applyNumberFormat="0" applyAlignment="0" applyProtection="0"/>
    <xf numFmtId="0" fontId="40" fillId="17" borderId="7" applyNumberFormat="0" applyAlignment="0" applyProtection="0"/>
    <xf numFmtId="0" fontId="41" fillId="0" borderId="8" applyNumberFormat="0" applyFill="0" applyAlignment="0" applyProtection="0"/>
    <xf numFmtId="0" fontId="42" fillId="0" borderId="0" applyNumberFormat="0" applyFill="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21" borderId="0" applyNumberFormat="0" applyBorder="0" applyAlignment="0" applyProtection="0"/>
    <xf numFmtId="0" fontId="43" fillId="7" borderId="6" applyNumberFormat="0" applyAlignment="0" applyProtection="0"/>
    <xf numFmtId="169" fontId="25" fillId="0" borderId="0" applyFont="0" applyFill="0" applyBorder="0" applyAlignment="0" applyProtection="0"/>
    <xf numFmtId="0" fontId="44" fillId="3" borderId="0" applyNumberFormat="0" applyBorder="0" applyAlignment="0" applyProtection="0"/>
    <xf numFmtId="165" fontId="25" fillId="0" borderId="0" applyFont="0" applyFill="0" applyBorder="0" applyAlignment="0" applyProtection="0"/>
    <xf numFmtId="165" fontId="35" fillId="0" borderId="0" applyFont="0" applyFill="0" applyBorder="0" applyAlignment="0" applyProtection="0"/>
    <xf numFmtId="165" fontId="25" fillId="0" borderId="0" applyFont="0" applyFill="0" applyBorder="0" applyAlignment="0" applyProtection="0"/>
    <xf numFmtId="165" fontId="35" fillId="0" borderId="0" applyFont="0" applyFill="0" applyBorder="0" applyAlignment="0" applyProtection="0"/>
    <xf numFmtId="165" fontId="25" fillId="0" borderId="0" applyFont="0" applyFill="0" applyBorder="0" applyAlignment="0" applyProtection="0"/>
    <xf numFmtId="165" fontId="22" fillId="0" borderId="0" applyFont="0" applyFill="0" applyBorder="0" applyAlignment="0" applyProtection="0"/>
    <xf numFmtId="166" fontId="25" fillId="0" borderId="0" applyFont="0" applyFill="0" applyBorder="0" applyAlignment="0" applyProtection="0"/>
    <xf numFmtId="170" fontId="25" fillId="0" borderId="0" applyFont="0" applyFill="0" applyBorder="0" applyAlignment="0" applyProtection="0"/>
    <xf numFmtId="0" fontId="45" fillId="22" borderId="0" applyNumberFormat="0" applyBorder="0" applyAlignment="0" applyProtection="0"/>
    <xf numFmtId="0" fontId="22" fillId="0" borderId="0"/>
    <xf numFmtId="0" fontId="22" fillId="0" borderId="0"/>
    <xf numFmtId="0" fontId="22" fillId="0" borderId="0"/>
    <xf numFmtId="0" fontId="22" fillId="0" borderId="0"/>
    <xf numFmtId="0" fontId="25" fillId="0" borderId="0"/>
    <xf numFmtId="0" fontId="22" fillId="0" borderId="0"/>
    <xf numFmtId="0" fontId="35" fillId="23" borderId="9"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0" fontId="46" fillId="16" borderId="10"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50" fillId="0" borderId="11" applyNumberFormat="0" applyFill="0" applyAlignment="0" applyProtection="0"/>
    <xf numFmtId="0" fontId="51" fillId="0" borderId="12" applyNumberFormat="0" applyFill="0" applyAlignment="0" applyProtection="0"/>
    <xf numFmtId="0" fontId="42" fillId="0" borderId="13" applyNumberFormat="0" applyFill="0" applyAlignment="0" applyProtection="0"/>
    <xf numFmtId="0" fontId="49" fillId="0" borderId="0" applyNumberFormat="0" applyFill="0" applyBorder="0" applyAlignment="0" applyProtection="0"/>
    <xf numFmtId="0" fontId="36" fillId="0" borderId="14" applyNumberFormat="0" applyFill="0" applyAlignment="0" applyProtection="0"/>
    <xf numFmtId="0" fontId="25"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1" fillId="0" borderId="0" applyFont="0" applyFill="0" applyBorder="0" applyAlignment="0" applyProtection="0"/>
    <xf numFmtId="0" fontId="25" fillId="0" borderId="0"/>
    <xf numFmtId="0" fontId="20" fillId="0" borderId="0"/>
    <xf numFmtId="165" fontId="25" fillId="0" borderId="0" applyFont="0" applyFill="0" applyBorder="0" applyAlignment="0" applyProtection="0"/>
    <xf numFmtId="165" fontId="25" fillId="0" borderId="0" applyFont="0" applyFill="0" applyBorder="0" applyAlignment="0" applyProtection="0"/>
    <xf numFmtId="0" fontId="33" fillId="0" borderId="0"/>
    <xf numFmtId="0" fontId="19" fillId="0" borderId="0"/>
    <xf numFmtId="0" fontId="19" fillId="0" borderId="0"/>
    <xf numFmtId="165" fontId="19" fillId="0" borderId="0" applyFont="0" applyFill="0" applyBorder="0" applyAlignment="0" applyProtection="0"/>
    <xf numFmtId="0" fontId="25" fillId="0" borderId="0"/>
    <xf numFmtId="0" fontId="18" fillId="0" borderId="0"/>
    <xf numFmtId="0" fontId="17" fillId="0" borderId="0"/>
    <xf numFmtId="0" fontId="16" fillId="0" borderId="0"/>
    <xf numFmtId="9" fontId="25"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5" fillId="0" borderId="0"/>
    <xf numFmtId="0" fontId="14" fillId="0" borderId="0"/>
    <xf numFmtId="0" fontId="52" fillId="0" borderId="0"/>
    <xf numFmtId="0" fontId="13" fillId="0" borderId="0"/>
    <xf numFmtId="0" fontId="25"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165" fontId="25" fillId="0" borderId="0" applyFont="0" applyFill="0" applyBorder="0" applyAlignment="0" applyProtection="0"/>
    <xf numFmtId="0" fontId="13" fillId="0" borderId="0"/>
    <xf numFmtId="0" fontId="13" fillId="0" borderId="0"/>
    <xf numFmtId="165" fontId="25"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171" fontId="25" fillId="0" borderId="0"/>
    <xf numFmtId="172" fontId="25" fillId="0" borderId="0" applyFont="0" applyFill="0" applyBorder="0" applyAlignment="0" applyProtection="0"/>
    <xf numFmtId="9" fontId="11" fillId="0" borderId="0" applyFont="0" applyFill="0" applyBorder="0" applyAlignment="0" applyProtection="0"/>
    <xf numFmtId="0" fontId="53" fillId="0" borderId="0"/>
    <xf numFmtId="0" fontId="11" fillId="0" borderId="0"/>
    <xf numFmtId="0" fontId="54" fillId="0" borderId="0" applyNumberFormat="0" applyBorder="0" applyProtection="0"/>
    <xf numFmtId="0" fontId="11" fillId="0" borderId="0"/>
    <xf numFmtId="0" fontId="11" fillId="0" borderId="0"/>
    <xf numFmtId="44" fontId="25" fillId="0" borderId="0" applyFont="0" applyFill="0" applyBorder="0" applyAlignment="0" applyProtection="0"/>
    <xf numFmtId="0" fontId="25" fillId="0" borderId="0"/>
    <xf numFmtId="0" fontId="11" fillId="0" borderId="0"/>
    <xf numFmtId="43" fontId="11" fillId="0" borderId="0" applyFont="0" applyFill="0" applyBorder="0" applyAlignment="0" applyProtection="0"/>
    <xf numFmtId="166" fontId="53"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9" fillId="0" borderId="0"/>
    <xf numFmtId="0" fontId="8" fillId="0" borderId="0"/>
    <xf numFmtId="165" fontId="8" fillId="0" borderId="0" applyFont="0" applyFill="0" applyBorder="0" applyAlignment="0" applyProtection="0"/>
    <xf numFmtId="164" fontId="25"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5" fillId="0" borderId="0"/>
    <xf numFmtId="43" fontId="25" fillId="0" borderId="0" applyFont="0" applyFill="0" applyBorder="0" applyAlignment="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5" fillId="0" borderId="0"/>
    <xf numFmtId="0" fontId="26" fillId="0" borderId="0"/>
    <xf numFmtId="43" fontId="25" fillId="0" borderId="0" applyFont="0" applyFill="0" applyBorder="0" applyAlignment="0" applyProtection="0"/>
    <xf numFmtId="0" fontId="25" fillId="0" borderId="0"/>
    <xf numFmtId="0" fontId="1" fillId="0" borderId="0"/>
    <xf numFmtId="0" fontId="1" fillId="0" borderId="0"/>
  </cellStyleXfs>
  <cellXfs count="1928">
    <xf numFmtId="0" fontId="0" fillId="0" borderId="0" xfId="0"/>
    <xf numFmtId="49" fontId="32" fillId="0" borderId="0" xfId="8" applyNumberFormat="1" applyFont="1" applyAlignment="1">
      <alignment horizontal="left" vertical="center"/>
    </xf>
    <xf numFmtId="0" fontId="30" fillId="0" borderId="0" xfId="91" applyFont="1" applyAlignment="1">
      <alignment horizontal="left" vertical="center"/>
    </xf>
    <xf numFmtId="0" fontId="30" fillId="0" borderId="0" xfId="91" applyFont="1" applyAlignment="1">
      <alignment horizontal="center" vertical="center"/>
    </xf>
    <xf numFmtId="0" fontId="30" fillId="0" borderId="0" xfId="91" applyFont="1" applyAlignment="1">
      <alignment vertical="center"/>
    </xf>
    <xf numFmtId="0" fontId="29" fillId="0" borderId="0" xfId="91" applyFont="1" applyAlignment="1">
      <alignment horizontal="left" vertical="center"/>
    </xf>
    <xf numFmtId="49" fontId="25" fillId="0" borderId="0" xfId="9" applyFont="1" applyAlignment="1">
      <alignment horizontal="center" vertical="center"/>
    </xf>
    <xf numFmtId="4" fontId="25" fillId="0" borderId="0" xfId="4" applyNumberFormat="1" applyFont="1" applyFill="1" applyBorder="1" applyAlignment="1">
      <alignment horizontal="left" vertical="center"/>
    </xf>
    <xf numFmtId="0" fontId="29" fillId="0" borderId="0" xfId="91" applyFont="1" applyAlignment="1">
      <alignment horizontal="center" vertical="center"/>
    </xf>
    <xf numFmtId="4" fontId="29" fillId="0" borderId="0" xfId="4" applyNumberFormat="1" applyFont="1" applyFill="1" applyBorder="1" applyAlignment="1">
      <alignment horizontal="left" vertical="center"/>
    </xf>
    <xf numFmtId="3" fontId="32" fillId="0" borderId="0" xfId="4" applyNumberFormat="1" applyFont="1" applyFill="1" applyBorder="1" applyAlignment="1">
      <alignment horizontal="left" vertical="center"/>
    </xf>
    <xf numFmtId="49" fontId="55" fillId="0" borderId="0" xfId="7" applyFont="1" applyAlignment="1">
      <alignment horizontal="center" vertical="center"/>
    </xf>
    <xf numFmtId="0" fontId="25" fillId="0" borderId="0" xfId="99" applyAlignment="1">
      <alignment vertical="center"/>
    </xf>
    <xf numFmtId="0" fontId="25" fillId="0" borderId="0" xfId="91" applyAlignment="1">
      <alignment vertical="center"/>
    </xf>
    <xf numFmtId="0" fontId="30" fillId="0" borderId="0" xfId="91" applyFont="1" applyAlignment="1">
      <alignment horizontal="left"/>
    </xf>
    <xf numFmtId="0" fontId="30" fillId="0" borderId="0" xfId="91" applyFont="1" applyAlignment="1">
      <alignment horizontal="center"/>
    </xf>
    <xf numFmtId="0" fontId="30" fillId="0" borderId="0" xfId="91" applyFont="1"/>
    <xf numFmtId="49" fontId="57" fillId="0" borderId="0" xfId="9" applyFont="1" applyAlignment="1">
      <alignment horizontal="left" vertical="center" wrapText="1"/>
    </xf>
    <xf numFmtId="49" fontId="57" fillId="0" borderId="0" xfId="9" applyFont="1" applyAlignment="1">
      <alignment horizontal="center" vertical="center"/>
    </xf>
    <xf numFmtId="3" fontId="32" fillId="24" borderId="4" xfId="4" applyNumberFormat="1" applyFont="1" applyFill="1" applyBorder="1" applyAlignment="1">
      <alignment horizontal="center" vertical="center" wrapText="1"/>
    </xf>
    <xf numFmtId="3" fontId="32" fillId="24" borderId="3" xfId="4" applyNumberFormat="1" applyFont="1" applyFill="1" applyBorder="1" applyAlignment="1">
      <alignment horizontal="center" vertical="center"/>
    </xf>
    <xf numFmtId="0" fontId="56" fillId="0" borderId="0" xfId="15" applyFont="1" applyAlignment="1">
      <alignment horizontal="center" vertical="center"/>
    </xf>
    <xf numFmtId="0" fontId="31" fillId="0" borderId="0" xfId="91" applyFont="1" applyAlignment="1">
      <alignment horizontal="left" vertical="center"/>
    </xf>
    <xf numFmtId="0" fontId="56" fillId="0" borderId="0" xfId="91" applyFont="1" applyAlignment="1">
      <alignment horizontal="left" vertical="center"/>
    </xf>
    <xf numFmtId="4" fontId="57" fillId="0" borderId="0" xfId="4" applyNumberFormat="1" applyFont="1" applyFill="1" applyBorder="1" applyAlignment="1">
      <alignment horizontal="left" vertical="center"/>
    </xf>
    <xf numFmtId="0" fontId="56" fillId="0" borderId="0" xfId="15" applyFont="1" applyAlignment="1">
      <alignment horizontal="left" vertical="center"/>
    </xf>
    <xf numFmtId="49" fontId="32" fillId="0" borderId="0" xfId="9" applyFont="1" applyAlignment="1">
      <alignment horizontal="left" vertical="center"/>
    </xf>
    <xf numFmtId="4" fontId="30" fillId="0" borderId="0" xfId="4" applyNumberFormat="1" applyFont="1" applyFill="1" applyBorder="1" applyAlignment="1">
      <alignment horizontal="left" vertical="center"/>
    </xf>
    <xf numFmtId="4" fontId="29" fillId="0" borderId="0" xfId="91" applyNumberFormat="1" applyFont="1" applyAlignment="1">
      <alignment horizontal="left" vertical="center" wrapText="1"/>
    </xf>
    <xf numFmtId="4" fontId="56" fillId="0" borderId="0" xfId="15" applyNumberFormat="1" applyFont="1" applyAlignment="1">
      <alignment horizontal="left" vertical="center"/>
    </xf>
    <xf numFmtId="4" fontId="30" fillId="0" borderId="0" xfId="4" applyNumberFormat="1" applyFont="1" applyFill="1" applyBorder="1" applyAlignment="1">
      <alignment horizontal="left"/>
    </xf>
    <xf numFmtId="0" fontId="30" fillId="0" borderId="0" xfId="91" applyFont="1" applyAlignment="1">
      <alignment horizontal="left" vertical="center" wrapText="1"/>
    </xf>
    <xf numFmtId="0" fontId="29" fillId="0" borderId="0" xfId="91" applyFont="1" applyAlignment="1">
      <alignment horizontal="left" vertical="center" wrapText="1"/>
    </xf>
    <xf numFmtId="4" fontId="30" fillId="0" borderId="0" xfId="4" applyNumberFormat="1" applyFont="1" applyFill="1" applyBorder="1" applyAlignment="1">
      <alignment horizontal="right" vertical="center"/>
    </xf>
    <xf numFmtId="4" fontId="25" fillId="0" borderId="0" xfId="4" applyNumberFormat="1" applyFont="1" applyFill="1" applyBorder="1" applyAlignment="1">
      <alignment horizontal="right" vertical="center"/>
    </xf>
    <xf numFmtId="4" fontId="29" fillId="0" borderId="0" xfId="91" applyNumberFormat="1" applyFont="1" applyAlignment="1">
      <alignment horizontal="right" vertical="center" wrapText="1"/>
    </xf>
    <xf numFmtId="4" fontId="57" fillId="0" borderId="0" xfId="4" applyNumberFormat="1" applyFont="1" applyFill="1" applyBorder="1" applyAlignment="1">
      <alignment horizontal="right" vertical="center"/>
    </xf>
    <xf numFmtId="4" fontId="56" fillId="0" borderId="0" xfId="15" applyNumberFormat="1" applyFont="1" applyAlignment="1">
      <alignment horizontal="right" vertical="center"/>
    </xf>
    <xf numFmtId="4" fontId="29" fillId="0" borderId="0" xfId="4" applyNumberFormat="1" applyFont="1" applyFill="1" applyBorder="1" applyAlignment="1">
      <alignment horizontal="right" vertical="center"/>
    </xf>
    <xf numFmtId="3" fontId="32" fillId="0" borderId="0" xfId="4" applyNumberFormat="1" applyFont="1" applyFill="1" applyBorder="1" applyAlignment="1">
      <alignment horizontal="right" vertical="center"/>
    </xf>
    <xf numFmtId="3" fontId="30" fillId="0" borderId="0" xfId="4" applyNumberFormat="1" applyFont="1" applyFill="1" applyBorder="1" applyAlignment="1">
      <alignment horizontal="right" vertical="center"/>
    </xf>
    <xf numFmtId="4" fontId="30" fillId="0" borderId="0" xfId="4" applyNumberFormat="1" applyFont="1" applyFill="1" applyBorder="1" applyAlignment="1">
      <alignment horizontal="right"/>
    </xf>
    <xf numFmtId="0" fontId="30" fillId="0" borderId="19" xfId="15" applyFont="1" applyBorder="1" applyAlignment="1">
      <alignment horizontal="left" vertical="center" wrapText="1"/>
    </xf>
    <xf numFmtId="173" fontId="30" fillId="0" borderId="19" xfId="165" applyNumberFormat="1" applyFont="1" applyBorder="1" applyAlignment="1">
      <alignment vertical="center"/>
    </xf>
    <xf numFmtId="167" fontId="30" fillId="0" borderId="0" xfId="4" applyNumberFormat="1" applyFont="1" applyFill="1" applyBorder="1" applyAlignment="1">
      <alignment horizontal="right" vertical="center"/>
    </xf>
    <xf numFmtId="167" fontId="32" fillId="0" borderId="0" xfId="4" applyNumberFormat="1" applyFont="1" applyFill="1" applyBorder="1" applyAlignment="1">
      <alignment horizontal="right" vertical="center" wrapText="1"/>
    </xf>
    <xf numFmtId="0" fontId="32" fillId="0" borderId="0" xfId="15" applyFont="1" applyAlignment="1">
      <alignment horizontal="right" vertical="center"/>
    </xf>
    <xf numFmtId="167" fontId="32" fillId="0" borderId="0" xfId="4" applyNumberFormat="1" applyFont="1" applyFill="1" applyBorder="1" applyAlignment="1">
      <alignment horizontal="right" vertical="center"/>
    </xf>
    <xf numFmtId="173" fontId="30" fillId="0" borderId="19" xfId="165" applyNumberFormat="1" applyFont="1" applyBorder="1" applyAlignment="1">
      <alignment horizontal="right" vertical="center"/>
    </xf>
    <xf numFmtId="167" fontId="30" fillId="0" borderId="0" xfId="4" applyNumberFormat="1" applyFont="1" applyFill="1" applyBorder="1" applyAlignment="1">
      <alignment horizontal="right"/>
    </xf>
    <xf numFmtId="3" fontId="55" fillId="0" borderId="0" xfId="4" applyNumberFormat="1" applyFont="1" applyFill="1" applyBorder="1" applyAlignment="1">
      <alignment horizontal="right" vertical="center"/>
    </xf>
    <xf numFmtId="49" fontId="25" fillId="0" borderId="0" xfId="9" applyFont="1" applyAlignment="1">
      <alignment horizontal="left" vertical="center" wrapText="1"/>
    </xf>
    <xf numFmtId="0" fontId="56" fillId="0" borderId="0" xfId="15" applyFont="1" applyAlignment="1">
      <alignment horizontal="left" vertical="center" wrapText="1"/>
    </xf>
    <xf numFmtId="49" fontId="55" fillId="0" borderId="0" xfId="7" applyFont="1" applyAlignment="1">
      <alignment horizontal="left" vertical="center" wrapText="1"/>
    </xf>
    <xf numFmtId="0" fontId="30" fillId="0" borderId="0" xfId="91" applyFont="1" applyAlignment="1">
      <alignment horizontal="left" wrapText="1"/>
    </xf>
    <xf numFmtId="0" fontId="32" fillId="0" borderId="0" xfId="15" applyFont="1" applyBorder="1" applyAlignment="1">
      <alignment horizontal="center" vertical="center"/>
    </xf>
    <xf numFmtId="0" fontId="32" fillId="0" borderId="0" xfId="15" applyFont="1" applyBorder="1" applyAlignment="1">
      <alignment vertical="center"/>
    </xf>
    <xf numFmtId="0" fontId="32" fillId="0" borderId="0" xfId="15" applyFont="1" applyBorder="1" applyAlignment="1">
      <alignment horizontal="right" vertical="center"/>
    </xf>
    <xf numFmtId="0" fontId="30" fillId="0" borderId="0" xfId="0" applyFont="1" applyBorder="1"/>
    <xf numFmtId="0" fontId="30" fillId="0" borderId="0" xfId="0" applyFont="1" applyBorder="1" applyAlignment="1">
      <alignment horizontal="left" wrapText="1"/>
    </xf>
    <xf numFmtId="49" fontId="30" fillId="0" borderId="0" xfId="8" applyNumberFormat="1" applyFont="1" applyBorder="1" applyAlignment="1">
      <alignment horizontal="left" vertical="center"/>
    </xf>
    <xf numFmtId="0" fontId="30" fillId="0" borderId="0" xfId="15" applyFont="1" applyBorder="1" applyAlignment="1">
      <alignment horizontal="left" vertical="center"/>
    </xf>
    <xf numFmtId="0" fontId="30" fillId="0" borderId="0" xfId="0" applyFont="1" applyBorder="1" applyAlignment="1">
      <alignment horizontal="right"/>
    </xf>
    <xf numFmtId="0" fontId="32" fillId="25" borderId="2" xfId="15" applyFont="1" applyFill="1" applyBorder="1" applyAlignment="1">
      <alignment horizontal="center" vertical="center"/>
    </xf>
    <xf numFmtId="173" fontId="32" fillId="25" borderId="2" xfId="15" applyNumberFormat="1" applyFont="1" applyFill="1" applyBorder="1" applyAlignment="1">
      <alignment vertical="center"/>
    </xf>
    <xf numFmtId="0" fontId="32" fillId="25" borderId="2" xfId="15" applyFont="1" applyFill="1" applyBorder="1" applyAlignment="1">
      <alignment vertical="center"/>
    </xf>
    <xf numFmtId="0" fontId="32" fillId="25" borderId="2" xfId="15" applyFont="1" applyFill="1" applyBorder="1" applyAlignment="1">
      <alignment horizontal="left" vertical="center" wrapText="1"/>
    </xf>
    <xf numFmtId="0" fontId="25" fillId="26" borderId="0" xfId="99" applyFill="1" applyAlignment="1">
      <alignment vertical="center"/>
    </xf>
    <xf numFmtId="0" fontId="60" fillId="26" borderId="0" xfId="91" applyFont="1" applyFill="1" applyAlignment="1">
      <alignment vertical="center"/>
    </xf>
    <xf numFmtId="0" fontId="58" fillId="0" borderId="0" xfId="91" applyFont="1"/>
    <xf numFmtId="0" fontId="59" fillId="0" borderId="0" xfId="91" applyFont="1"/>
    <xf numFmtId="0" fontId="60" fillId="0" borderId="0" xfId="91" applyFont="1"/>
    <xf numFmtId="0" fontId="31" fillId="0" borderId="0" xfId="91" applyFont="1" applyAlignment="1">
      <alignment horizontal="left" vertical="center" wrapText="1"/>
    </xf>
    <xf numFmtId="4" fontId="30" fillId="0" borderId="2" xfId="15" applyNumberFormat="1" applyFont="1" applyFill="1" applyBorder="1" applyAlignment="1">
      <alignment horizontal="right" vertical="center" wrapText="1"/>
    </xf>
    <xf numFmtId="3" fontId="30" fillId="0" borderId="2" xfId="15" applyNumberFormat="1" applyFont="1" applyFill="1" applyBorder="1" applyAlignment="1">
      <alignment horizontal="right" vertical="center"/>
    </xf>
    <xf numFmtId="3" fontId="32" fillId="0" borderId="2" xfId="15" applyNumberFormat="1" applyFont="1" applyFill="1" applyBorder="1" applyAlignment="1">
      <alignment horizontal="right" vertical="center"/>
    </xf>
    <xf numFmtId="3" fontId="30" fillId="0" borderId="21" xfId="15" applyNumberFormat="1" applyFont="1" applyFill="1" applyBorder="1" applyAlignment="1">
      <alignment horizontal="right" vertical="center"/>
    </xf>
    <xf numFmtId="173" fontId="30" fillId="0" borderId="3" xfId="165" applyNumberFormat="1" applyFont="1" applyFill="1" applyBorder="1" applyAlignment="1">
      <alignment horizontal="right" vertical="center"/>
    </xf>
    <xf numFmtId="173" fontId="30" fillId="0" borderId="19" xfId="165" applyNumberFormat="1" applyFont="1" applyFill="1" applyBorder="1" applyAlignment="1">
      <alignment horizontal="right" vertical="center"/>
    </xf>
    <xf numFmtId="173" fontId="30" fillId="0" borderId="21" xfId="165" applyNumberFormat="1" applyFont="1" applyFill="1" applyBorder="1" applyAlignment="1">
      <alignment horizontal="right" vertical="center"/>
    </xf>
    <xf numFmtId="0" fontId="30" fillId="0" borderId="16" xfId="15" applyFont="1" applyFill="1" applyBorder="1" applyAlignment="1">
      <alignment horizontal="left" vertical="center" wrapText="1"/>
    </xf>
    <xf numFmtId="0" fontId="30" fillId="0" borderId="2" xfId="15" applyFont="1" applyFill="1" applyBorder="1" applyAlignment="1">
      <alignment horizontal="left" vertical="center" wrapText="1"/>
    </xf>
    <xf numFmtId="0" fontId="30" fillId="0" borderId="2" xfId="15" applyFont="1" applyFill="1" applyBorder="1" applyAlignment="1">
      <alignment vertical="center" wrapText="1"/>
    </xf>
    <xf numFmtId="0" fontId="30" fillId="0" borderId="1" xfId="15" applyFont="1" applyFill="1" applyBorder="1" applyAlignment="1">
      <alignment horizontal="left" vertical="center" wrapText="1"/>
    </xf>
    <xf numFmtId="0" fontId="32" fillId="0" borderId="3" xfId="15" applyFont="1" applyFill="1" applyBorder="1" applyAlignment="1">
      <alignment horizontal="justify" vertical="center"/>
    </xf>
    <xf numFmtId="0" fontId="32" fillId="0" borderId="17" xfId="15" applyFont="1" applyFill="1" applyBorder="1" applyAlignment="1">
      <alignment horizontal="left" vertical="center" wrapText="1"/>
    </xf>
    <xf numFmtId="0" fontId="30" fillId="0" borderId="16" xfId="15" applyFont="1" applyFill="1" applyBorder="1" applyAlignment="1">
      <alignment horizontal="left" vertical="center"/>
    </xf>
    <xf numFmtId="0" fontId="30" fillId="0" borderId="2" xfId="15" quotePrefix="1" applyFont="1" applyFill="1" applyBorder="1" applyAlignment="1">
      <alignment horizontal="center" vertical="center" wrapText="1"/>
    </xf>
    <xf numFmtId="0" fontId="30" fillId="0" borderId="2" xfId="15" applyFont="1" applyFill="1" applyBorder="1" applyAlignment="1">
      <alignment horizontal="justify" vertical="center" wrapText="1"/>
    </xf>
    <xf numFmtId="0" fontId="30" fillId="0" borderId="2" xfId="15" quotePrefix="1" applyFont="1" applyFill="1" applyBorder="1" applyAlignment="1">
      <alignment horizontal="left" vertical="center" wrapText="1"/>
    </xf>
    <xf numFmtId="0" fontId="32" fillId="0" borderId="2" xfId="15" applyFont="1" applyFill="1" applyBorder="1" applyAlignment="1">
      <alignment horizontal="justify" vertical="center"/>
    </xf>
    <xf numFmtId="0" fontId="32" fillId="0" borderId="1" xfId="15" applyFont="1" applyFill="1" applyBorder="1" applyAlignment="1">
      <alignment horizontal="left" vertical="center" wrapText="1"/>
    </xf>
    <xf numFmtId="0" fontId="30" fillId="0" borderId="2" xfId="15" applyFont="1" applyFill="1" applyBorder="1" applyAlignment="1">
      <alignment horizontal="justify" vertical="center"/>
    </xf>
    <xf numFmtId="0" fontId="30" fillId="0" borderId="21" xfId="15" quotePrefix="1" applyFont="1" applyFill="1" applyBorder="1" applyAlignment="1">
      <alignment horizontal="center" vertical="center" wrapText="1"/>
    </xf>
    <xf numFmtId="0" fontId="30" fillId="0" borderId="21" xfId="15" applyFont="1" applyFill="1" applyBorder="1" applyAlignment="1">
      <alignment horizontal="left" vertical="center" wrapText="1"/>
    </xf>
    <xf numFmtId="0" fontId="30" fillId="0" borderId="21" xfId="15" applyFont="1" applyFill="1" applyBorder="1" applyAlignment="1">
      <alignment horizontal="justify" vertical="center" wrapText="1"/>
    </xf>
    <xf numFmtId="0" fontId="30" fillId="0" borderId="3" xfId="15" applyFont="1" applyFill="1" applyBorder="1" applyAlignment="1">
      <alignment horizontal="left" vertical="center" wrapText="1"/>
    </xf>
    <xf numFmtId="173" fontId="30" fillId="0" borderId="3" xfId="165" applyNumberFormat="1" applyFont="1" applyFill="1" applyBorder="1" applyAlignment="1">
      <alignment vertical="center"/>
    </xf>
    <xf numFmtId="0" fontId="30" fillId="0" borderId="19" xfId="15" applyFont="1" applyFill="1" applyBorder="1" applyAlignment="1">
      <alignment horizontal="left" vertical="center" wrapText="1"/>
    </xf>
    <xf numFmtId="173" fontId="30" fillId="0" borderId="19" xfId="165" applyNumberFormat="1" applyFont="1" applyFill="1" applyBorder="1" applyAlignment="1">
      <alignment vertical="center"/>
    </xf>
    <xf numFmtId="173" fontId="30" fillId="0" borderId="21" xfId="165" applyNumberFormat="1" applyFont="1" applyFill="1" applyBorder="1" applyAlignment="1">
      <alignment vertical="center"/>
    </xf>
    <xf numFmtId="0" fontId="30" fillId="0" borderId="3" xfId="15" applyFont="1" applyFill="1" applyBorder="1" applyAlignment="1">
      <alignment vertical="center" wrapText="1"/>
    </xf>
    <xf numFmtId="0" fontId="30" fillId="0" borderId="17" xfId="15" applyFont="1" applyFill="1" applyBorder="1" applyAlignment="1">
      <alignment horizontal="left" vertical="center" wrapText="1"/>
    </xf>
    <xf numFmtId="4" fontId="30" fillId="0" borderId="19" xfId="15" applyNumberFormat="1" applyFont="1" applyFill="1" applyBorder="1" applyAlignment="1">
      <alignment horizontal="right" vertical="center" wrapText="1"/>
    </xf>
    <xf numFmtId="0" fontId="30" fillId="0" borderId="4" xfId="15" applyFont="1" applyFill="1" applyBorder="1" applyAlignment="1">
      <alignment horizontal="left" vertical="center" wrapText="1"/>
    </xf>
    <xf numFmtId="173" fontId="30" fillId="0" borderId="4" xfId="165" applyNumberFormat="1" applyFont="1" applyFill="1" applyBorder="1" applyAlignment="1">
      <alignment vertical="center"/>
    </xf>
    <xf numFmtId="173" fontId="30" fillId="0" borderId="4" xfId="165" applyNumberFormat="1" applyFont="1" applyFill="1" applyBorder="1" applyAlignment="1">
      <alignment horizontal="right" vertical="center"/>
    </xf>
    <xf numFmtId="0" fontId="32" fillId="0" borderId="18" xfId="15" applyFont="1" applyFill="1" applyBorder="1" applyAlignment="1">
      <alignment vertical="center" wrapText="1"/>
    </xf>
    <xf numFmtId="0" fontId="32" fillId="0" borderId="5" xfId="15" applyFont="1" applyFill="1" applyBorder="1" applyAlignment="1">
      <alignment vertical="center" wrapText="1"/>
    </xf>
    <xf numFmtId="0" fontId="32" fillId="0" borderId="15" xfId="15" applyFont="1" applyFill="1" applyBorder="1" applyAlignment="1">
      <alignment vertical="center" wrapText="1"/>
    </xf>
    <xf numFmtId="0" fontId="32" fillId="0" borderId="16" xfId="15" applyFont="1" applyFill="1" applyBorder="1" applyAlignment="1">
      <alignment vertical="center" wrapText="1"/>
    </xf>
    <xf numFmtId="0" fontId="32" fillId="0" borderId="2" xfId="15" applyFont="1" applyFill="1" applyBorder="1" applyAlignment="1">
      <alignment vertical="center" wrapText="1"/>
    </xf>
    <xf numFmtId="0" fontId="30" fillId="0" borderId="19" xfId="15" quotePrefix="1" applyFont="1" applyFill="1" applyBorder="1" applyAlignment="1">
      <alignment horizontal="center" vertical="center" wrapText="1"/>
    </xf>
    <xf numFmtId="3" fontId="30" fillId="0" borderId="19" xfId="15" applyNumberFormat="1" applyFont="1" applyFill="1" applyBorder="1" applyAlignment="1">
      <alignment horizontal="right" vertical="center"/>
    </xf>
    <xf numFmtId="0" fontId="30" fillId="0" borderId="19" xfId="15" applyFont="1" applyFill="1" applyBorder="1" applyAlignment="1">
      <alignment horizontal="justify" vertical="center" wrapText="1"/>
    </xf>
    <xf numFmtId="0" fontId="30" fillId="0" borderId="28" xfId="15" applyFont="1" applyFill="1" applyBorder="1" applyAlignment="1">
      <alignment horizontal="left" vertical="center"/>
    </xf>
    <xf numFmtId="0" fontId="30" fillId="0" borderId="3" xfId="15" quotePrefix="1" applyFont="1" applyFill="1" applyBorder="1" applyAlignment="1">
      <alignment horizontal="center" vertical="center" wrapText="1"/>
    </xf>
    <xf numFmtId="3" fontId="30" fillId="0" borderId="3" xfId="15" applyNumberFormat="1" applyFont="1" applyFill="1" applyBorder="1" applyAlignment="1">
      <alignment horizontal="right" vertical="center"/>
    </xf>
    <xf numFmtId="0" fontId="30" fillId="0" borderId="3" xfId="15" applyFont="1" applyFill="1" applyBorder="1" applyAlignment="1">
      <alignment horizontal="justify" vertical="center" wrapText="1"/>
    </xf>
    <xf numFmtId="0" fontId="30" fillId="0" borderId="29" xfId="15" applyFont="1" applyFill="1" applyBorder="1" applyAlignment="1">
      <alignment horizontal="left" vertical="center" wrapText="1"/>
    </xf>
    <xf numFmtId="0" fontId="31" fillId="0" borderId="0" xfId="91" applyFont="1" applyAlignment="1">
      <alignment vertical="center" wrapText="1"/>
    </xf>
    <xf numFmtId="0" fontId="32" fillId="24" borderId="2" xfId="15" applyFont="1" applyFill="1" applyBorder="1" applyAlignment="1">
      <alignment vertical="center"/>
    </xf>
    <xf numFmtId="0" fontId="32" fillId="24" borderId="2" xfId="15" applyFont="1" applyFill="1" applyBorder="1" applyAlignment="1">
      <alignment vertical="center" wrapText="1"/>
    </xf>
    <xf numFmtId="0" fontId="30" fillId="0" borderId="21" xfId="15" applyFont="1" applyFill="1" applyBorder="1" applyAlignment="1">
      <alignment horizontal="left" vertical="center"/>
    </xf>
    <xf numFmtId="0" fontId="30" fillId="0" borderId="30" xfId="15" applyFont="1" applyFill="1" applyBorder="1" applyAlignment="1">
      <alignment horizontal="left" vertical="center" wrapText="1"/>
    </xf>
    <xf numFmtId="0" fontId="62" fillId="0" borderId="0" xfId="99" applyFont="1"/>
    <xf numFmtId="0" fontId="62" fillId="0" borderId="0" xfId="99" applyFont="1" applyAlignment="1">
      <alignment vertical="center"/>
    </xf>
    <xf numFmtId="0" fontId="62" fillId="0" borderId="0" xfId="99" applyFont="1" applyAlignment="1">
      <alignment horizontal="center"/>
    </xf>
    <xf numFmtId="0" fontId="62" fillId="0" borderId="0" xfId="99" applyFont="1" applyAlignment="1">
      <alignment horizontal="left"/>
    </xf>
    <xf numFmtId="3" fontId="31" fillId="0" borderId="0" xfId="7" applyNumberFormat="1" applyFont="1" applyAlignment="1">
      <alignment horizontal="right" vertical="center" wrapText="1"/>
    </xf>
    <xf numFmtId="1" fontId="31" fillId="0" borderId="0" xfId="7" applyNumberFormat="1" applyFont="1" applyAlignment="1">
      <alignment horizontal="right" vertical="center" wrapText="1"/>
    </xf>
    <xf numFmtId="49" fontId="31" fillId="0" borderId="0" xfId="7" applyFont="1" applyAlignment="1">
      <alignment horizontal="center" vertical="center" wrapText="1"/>
    </xf>
    <xf numFmtId="49" fontId="31" fillId="0" borderId="0" xfId="7" applyFont="1" applyAlignment="1">
      <alignment horizontal="left" vertical="center" wrapText="1"/>
    </xf>
    <xf numFmtId="3" fontId="31" fillId="0" borderId="0" xfId="7" applyNumberFormat="1" applyFont="1" applyAlignment="1">
      <alignment horizontal="center" vertical="center" wrapText="1"/>
    </xf>
    <xf numFmtId="49" fontId="31" fillId="0" borderId="0" xfId="8" applyNumberFormat="1" applyFont="1" applyAlignment="1">
      <alignment horizontal="center" vertical="center" wrapText="1"/>
    </xf>
    <xf numFmtId="0" fontId="31" fillId="27" borderId="0" xfId="99" applyFont="1" applyFill="1" applyAlignment="1">
      <alignment horizontal="center" vertical="center" wrapText="1"/>
    </xf>
    <xf numFmtId="0" fontId="31" fillId="27" borderId="0" xfId="99" applyFont="1" applyFill="1" applyAlignment="1">
      <alignment vertical="center"/>
    </xf>
    <xf numFmtId="49" fontId="31" fillId="27" borderId="0" xfId="8" applyNumberFormat="1" applyFont="1" applyFill="1" applyAlignment="1">
      <alignment horizontal="left" vertical="center"/>
    </xf>
    <xf numFmtId="1" fontId="25" fillId="0" borderId="0" xfId="99" applyNumberFormat="1" applyAlignment="1">
      <alignment horizontal="right" vertical="center" wrapText="1"/>
    </xf>
    <xf numFmtId="0" fontId="64" fillId="0" borderId="0" xfId="99" applyFont="1" applyAlignment="1">
      <alignment horizontal="left"/>
    </xf>
    <xf numFmtId="0" fontId="62" fillId="27" borderId="0" xfId="99" applyFont="1" applyFill="1"/>
    <xf numFmtId="0" fontId="65" fillId="0" borderId="0" xfId="15" applyFont="1" applyAlignment="1">
      <alignment vertical="center"/>
    </xf>
    <xf numFmtId="0" fontId="66" fillId="0" borderId="0" xfId="99" applyFont="1"/>
    <xf numFmtId="0" fontId="66" fillId="0" borderId="0" xfId="99" applyFont="1" applyAlignment="1">
      <alignment horizontal="center" vertical="center"/>
    </xf>
    <xf numFmtId="0" fontId="66" fillId="0" borderId="0" xfId="99" applyFont="1" applyAlignment="1">
      <alignment horizontal="center"/>
    </xf>
    <xf numFmtId="0" fontId="66" fillId="0" borderId="0" xfId="99" applyFont="1" applyAlignment="1">
      <alignment vertical="center"/>
    </xf>
    <xf numFmtId="0" fontId="65" fillId="0" borderId="0" xfId="85" applyFont="1"/>
    <xf numFmtId="0" fontId="62" fillId="0" borderId="0" xfId="99" applyFont="1" applyAlignment="1">
      <alignment horizontal="justify" vertical="center" wrapText="1"/>
    </xf>
    <xf numFmtId="9" fontId="62" fillId="0" borderId="21" xfId="99" applyNumberFormat="1" applyFont="1" applyBorder="1" applyAlignment="1">
      <alignment horizontal="center" vertical="center" wrapText="1"/>
    </xf>
    <xf numFmtId="0" fontId="62" fillId="0" borderId="21" xfId="99" applyFont="1" applyBorder="1" applyAlignment="1">
      <alignment horizontal="center" vertical="center" wrapText="1"/>
    </xf>
    <xf numFmtId="0" fontId="62" fillId="0" borderId="21" xfId="99" applyFont="1" applyBorder="1" applyAlignment="1">
      <alignment horizontal="justify" vertical="center" wrapText="1"/>
    </xf>
    <xf numFmtId="0" fontId="62" fillId="0" borderId="21" xfId="99" applyFont="1" applyBorder="1" applyAlignment="1">
      <alignment horizontal="center" vertical="center"/>
    </xf>
    <xf numFmtId="9" fontId="62" fillId="0" borderId="19" xfId="103" applyFont="1" applyBorder="1" applyAlignment="1">
      <alignment horizontal="center" vertical="center" wrapText="1"/>
    </xf>
    <xf numFmtId="9" fontId="62" fillId="0" borderId="19" xfId="99" applyNumberFormat="1" applyFont="1" applyBorder="1" applyAlignment="1">
      <alignment horizontal="center" vertical="center" wrapText="1"/>
    </xf>
    <xf numFmtId="9" fontId="62" fillId="27" borderId="19" xfId="99" applyNumberFormat="1" applyFont="1" applyFill="1" applyBorder="1" applyAlignment="1">
      <alignment horizontal="center" vertical="center" wrapText="1"/>
    </xf>
    <xf numFmtId="0" fontId="62" fillId="0" borderId="19" xfId="99" applyFont="1" applyBorder="1" applyAlignment="1">
      <alignment horizontal="center" vertical="center" wrapText="1"/>
    </xf>
    <xf numFmtId="10" fontId="62" fillId="0" borderId="19" xfId="99" applyNumberFormat="1" applyFont="1" applyBorder="1" applyAlignment="1">
      <alignment horizontal="center" vertical="center" wrapText="1"/>
    </xf>
    <xf numFmtId="0" fontId="62" fillId="0" borderId="19" xfId="99" applyFont="1" applyBorder="1" applyAlignment="1">
      <alignment horizontal="justify" vertical="center" wrapText="1"/>
    </xf>
    <xf numFmtId="10" fontId="62" fillId="27" borderId="19" xfId="99" applyNumberFormat="1" applyFont="1" applyFill="1" applyBorder="1" applyAlignment="1">
      <alignment horizontal="center" vertical="center" wrapText="1"/>
    </xf>
    <xf numFmtId="0" fontId="62" fillId="27" borderId="19" xfId="99" applyFont="1" applyFill="1" applyBorder="1" applyAlignment="1">
      <alignment horizontal="justify" vertical="center" wrapText="1"/>
    </xf>
    <xf numFmtId="174" fontId="62" fillId="0" borderId="19" xfId="99" applyNumberFormat="1" applyFont="1" applyBorder="1" applyAlignment="1">
      <alignment horizontal="center" vertical="center" wrapText="1"/>
    </xf>
    <xf numFmtId="10" fontId="62" fillId="0" borderId="3" xfId="99" applyNumberFormat="1" applyFont="1" applyBorder="1" applyAlignment="1">
      <alignment horizontal="center" vertical="center" wrapText="1"/>
    </xf>
    <xf numFmtId="10" fontId="62" fillId="27" borderId="3" xfId="99" applyNumberFormat="1" applyFont="1" applyFill="1" applyBorder="1" applyAlignment="1">
      <alignment horizontal="center" vertical="center" wrapText="1"/>
    </xf>
    <xf numFmtId="0" fontId="62" fillId="0" borderId="3" xfId="99" applyFont="1" applyBorder="1" applyAlignment="1">
      <alignment horizontal="center" vertical="center" wrapText="1"/>
    </xf>
    <xf numFmtId="0" fontId="62" fillId="27" borderId="3" xfId="99" applyFont="1" applyFill="1" applyBorder="1" applyAlignment="1">
      <alignment horizontal="justify" vertical="center" wrapText="1"/>
    </xf>
    <xf numFmtId="175" fontId="62" fillId="0" borderId="21" xfId="99" applyNumberFormat="1" applyFont="1" applyBorder="1" applyAlignment="1">
      <alignment horizontal="center" vertical="center" wrapText="1"/>
    </xf>
    <xf numFmtId="0" fontId="64" fillId="0" borderId="21" xfId="99" applyFont="1" applyBorder="1" applyAlignment="1">
      <alignment horizontal="center" vertical="center" wrapText="1"/>
    </xf>
    <xf numFmtId="0" fontId="62" fillId="0" borderId="21" xfId="99" applyFont="1" applyBorder="1" applyAlignment="1">
      <alignment horizontal="left" vertical="center" wrapText="1"/>
    </xf>
    <xf numFmtId="0" fontId="64" fillId="0" borderId="19" xfId="99" applyFont="1" applyBorder="1" applyAlignment="1">
      <alignment horizontal="center" vertical="center" wrapText="1"/>
    </xf>
    <xf numFmtId="0" fontId="62" fillId="0" borderId="19" xfId="99" applyFont="1" applyBorder="1" applyAlignment="1">
      <alignment horizontal="left" vertical="center" wrapText="1"/>
    </xf>
    <xf numFmtId="0" fontId="62" fillId="0" borderId="19" xfId="99" applyFont="1" applyBorder="1" applyAlignment="1">
      <alignment horizontal="center" vertical="center"/>
    </xf>
    <xf numFmtId="9" fontId="62" fillId="0" borderId="24" xfId="99" applyNumberFormat="1" applyFont="1" applyBorder="1" applyAlignment="1">
      <alignment horizontal="center" vertical="center" wrapText="1"/>
    </xf>
    <xf numFmtId="0" fontId="62" fillId="0" borderId="24" xfId="99" applyFont="1" applyBorder="1" applyAlignment="1">
      <alignment horizontal="center" vertical="center" wrapText="1"/>
    </xf>
    <xf numFmtId="0" fontId="64" fillId="0" borderId="24" xfId="99" applyFont="1" applyBorder="1" applyAlignment="1">
      <alignment horizontal="center" vertical="center" wrapText="1"/>
    </xf>
    <xf numFmtId="0" fontId="62" fillId="0" borderId="24" xfId="99" applyFont="1" applyBorder="1" applyAlignment="1">
      <alignment horizontal="left" vertical="center" wrapText="1"/>
    </xf>
    <xf numFmtId="9" fontId="67" fillId="0" borderId="21" xfId="99" applyNumberFormat="1" applyFont="1" applyBorder="1" applyAlignment="1">
      <alignment horizontal="center" vertical="center" wrapText="1"/>
    </xf>
    <xf numFmtId="9" fontId="68" fillId="0" borderId="21" xfId="99" applyNumberFormat="1" applyFont="1" applyBorder="1" applyAlignment="1">
      <alignment horizontal="center" vertical="center" wrapText="1"/>
    </xf>
    <xf numFmtId="9" fontId="67" fillId="0" borderId="19" xfId="99" applyNumberFormat="1" applyFont="1" applyBorder="1" applyAlignment="1">
      <alignment horizontal="center" vertical="center" wrapText="1"/>
    </xf>
    <xf numFmtId="9" fontId="68" fillId="0" borderId="19" xfId="99" applyNumberFormat="1" applyFont="1" applyBorder="1" applyAlignment="1">
      <alignment horizontal="center" vertical="center" wrapText="1"/>
    </xf>
    <xf numFmtId="0" fontId="68" fillId="0" borderId="19" xfId="99" applyFont="1" applyBorder="1" applyAlignment="1">
      <alignment horizontal="center" vertical="center" wrapText="1"/>
    </xf>
    <xf numFmtId="0" fontId="67" fillId="0" borderId="19" xfId="99" applyFont="1" applyBorder="1" applyAlignment="1">
      <alignment horizontal="center" vertical="center" wrapText="1"/>
    </xf>
    <xf numFmtId="2" fontId="68" fillId="0" borderId="19" xfId="99" applyNumberFormat="1" applyFont="1" applyBorder="1" applyAlignment="1">
      <alignment horizontal="center" vertical="center" wrapText="1"/>
    </xf>
    <xf numFmtId="0" fontId="62" fillId="0" borderId="34" xfId="99" applyFont="1" applyBorder="1" applyAlignment="1">
      <alignment horizontal="justify" vertical="center" wrapText="1"/>
    </xf>
    <xf numFmtId="0" fontId="62" fillId="0" borderId="15" xfId="99" applyFont="1" applyBorder="1" applyAlignment="1">
      <alignment horizontal="justify" vertical="center" wrapText="1"/>
    </xf>
    <xf numFmtId="0" fontId="62" fillId="0" borderId="3" xfId="99" applyFont="1" applyBorder="1" applyAlignment="1">
      <alignment horizontal="justify" vertical="center" wrapText="1"/>
    </xf>
    <xf numFmtId="0" fontId="62" fillId="0" borderId="28" xfId="99" applyFont="1" applyBorder="1" applyAlignment="1">
      <alignment horizontal="justify" vertical="center" wrapText="1"/>
    </xf>
    <xf numFmtId="0" fontId="62" fillId="27" borderId="0" xfId="99" applyFont="1" applyFill="1" applyAlignment="1">
      <alignment vertical="center"/>
    </xf>
    <xf numFmtId="9" fontId="62" fillId="27" borderId="30" xfId="103" applyFont="1" applyFill="1" applyBorder="1" applyAlignment="1">
      <alignment horizontal="center" vertical="center" wrapText="1"/>
    </xf>
    <xf numFmtId="9" fontId="62" fillId="27" borderId="21" xfId="103" applyFont="1" applyFill="1" applyBorder="1" applyAlignment="1">
      <alignment horizontal="center" vertical="center" wrapText="1"/>
    </xf>
    <xf numFmtId="0" fontId="62" fillId="27" borderId="21" xfId="99" applyFont="1" applyFill="1" applyBorder="1" applyAlignment="1">
      <alignment horizontal="center" vertical="center" wrapText="1"/>
    </xf>
    <xf numFmtId="10" fontId="62" fillId="27" borderId="21" xfId="99" applyNumberFormat="1" applyFont="1" applyFill="1" applyBorder="1" applyAlignment="1">
      <alignment horizontal="center" vertical="center" wrapText="1"/>
    </xf>
    <xf numFmtId="0" fontId="62" fillId="27" borderId="21" xfId="99" applyFont="1" applyFill="1" applyBorder="1" applyAlignment="1">
      <alignment horizontal="left" vertical="center" wrapText="1"/>
    </xf>
    <xf numFmtId="0" fontId="62" fillId="27" borderId="34" xfId="99" applyFont="1" applyFill="1" applyBorder="1" applyAlignment="1">
      <alignment horizontal="left" vertical="center" wrapText="1"/>
    </xf>
    <xf numFmtId="0" fontId="62" fillId="27" borderId="27" xfId="99" applyFont="1" applyFill="1" applyBorder="1" applyAlignment="1">
      <alignment horizontal="center" vertical="center" wrapText="1"/>
    </xf>
    <xf numFmtId="0" fontId="62" fillId="27" borderId="19" xfId="99" applyFont="1" applyFill="1" applyBorder="1" applyAlignment="1">
      <alignment horizontal="center" vertical="center" wrapText="1"/>
    </xf>
    <xf numFmtId="0" fontId="62" fillId="27" borderId="19" xfId="99" applyFont="1" applyFill="1" applyBorder="1" applyAlignment="1">
      <alignment horizontal="left" vertical="center" wrapText="1"/>
    </xf>
    <xf numFmtId="0" fontId="62" fillId="27" borderId="15" xfId="99" applyFont="1" applyFill="1" applyBorder="1" applyAlignment="1">
      <alignment horizontal="left" vertical="center" wrapText="1"/>
    </xf>
    <xf numFmtId="9" fontId="62" fillId="27" borderId="27" xfId="103" applyFont="1" applyFill="1" applyBorder="1" applyAlignment="1">
      <alignment horizontal="center" vertical="center" wrapText="1"/>
    </xf>
    <xf numFmtId="9" fontId="62" fillId="27" borderId="19" xfId="103" applyFont="1" applyFill="1" applyBorder="1" applyAlignment="1">
      <alignment horizontal="center" vertical="center" wrapText="1"/>
    </xf>
    <xf numFmtId="0" fontId="62" fillId="27" borderId="27" xfId="99" quotePrefix="1" applyFont="1" applyFill="1" applyBorder="1" applyAlignment="1">
      <alignment horizontal="center" vertical="center" wrapText="1"/>
    </xf>
    <xf numFmtId="10" fontId="62" fillId="27" borderId="19" xfId="103" applyNumberFormat="1" applyFont="1" applyFill="1" applyBorder="1" applyAlignment="1">
      <alignment horizontal="center" vertical="center" wrapText="1"/>
    </xf>
    <xf numFmtId="175" fontId="62" fillId="27" borderId="27" xfId="99" applyNumberFormat="1" applyFont="1" applyFill="1" applyBorder="1" applyAlignment="1">
      <alignment horizontal="center" vertical="center" wrapText="1"/>
    </xf>
    <xf numFmtId="174" fontId="62" fillId="27" borderId="19" xfId="99" applyNumberFormat="1" applyFont="1" applyFill="1" applyBorder="1" applyAlignment="1">
      <alignment horizontal="center" vertical="center" wrapText="1"/>
    </xf>
    <xf numFmtId="0" fontId="62" fillId="27" borderId="29" xfId="99" applyFont="1" applyFill="1" applyBorder="1" applyAlignment="1">
      <alignment horizontal="center" vertical="center" wrapText="1"/>
    </xf>
    <xf numFmtId="0" fontId="62" fillId="27" borderId="3" xfId="99" applyFont="1" applyFill="1" applyBorder="1" applyAlignment="1">
      <alignment horizontal="center" vertical="center" wrapText="1"/>
    </xf>
    <xf numFmtId="0" fontId="62" fillId="27" borderId="3" xfId="99" applyFont="1" applyFill="1" applyBorder="1" applyAlignment="1">
      <alignment horizontal="left" vertical="center" wrapText="1"/>
    </xf>
    <xf numFmtId="3" fontId="62" fillId="0" borderId="24" xfId="99" applyNumberFormat="1" applyFont="1" applyBorder="1" applyAlignment="1">
      <alignment horizontal="center" vertical="center" wrapText="1"/>
    </xf>
    <xf numFmtId="0" fontId="62" fillId="0" borderId="24" xfId="99" applyFont="1" applyBorder="1" applyAlignment="1">
      <alignment horizontal="justify" vertical="center" wrapText="1"/>
    </xf>
    <xf numFmtId="0" fontId="62" fillId="0" borderId="36" xfId="99" applyFont="1" applyBorder="1" applyAlignment="1">
      <alignment horizontal="justify" vertical="center" wrapText="1"/>
    </xf>
    <xf numFmtId="0" fontId="62" fillId="0" borderId="24" xfId="99" applyFont="1" applyBorder="1" applyAlignment="1">
      <alignment horizontal="center" vertical="center"/>
    </xf>
    <xf numFmtId="175" fontId="69" fillId="27" borderId="21" xfId="99" applyNumberFormat="1" applyFont="1" applyFill="1" applyBorder="1" applyAlignment="1">
      <alignment horizontal="center" vertical="center"/>
    </xf>
    <xf numFmtId="0" fontId="62" fillId="27" borderId="21" xfId="99" applyFont="1" applyFill="1" applyBorder="1" applyAlignment="1">
      <alignment horizontal="justify" vertical="center" wrapText="1"/>
    </xf>
    <xf numFmtId="0" fontId="62" fillId="27" borderId="34" xfId="99" applyFont="1" applyFill="1" applyBorder="1" applyAlignment="1">
      <alignment horizontal="justify" vertical="center" wrapText="1"/>
    </xf>
    <xf numFmtId="0" fontId="62" fillId="27" borderId="21" xfId="99" applyFont="1" applyFill="1" applyBorder="1" applyAlignment="1">
      <alignment horizontal="center" vertical="center"/>
    </xf>
    <xf numFmtId="175" fontId="62" fillId="27" borderId="19" xfId="99" applyNumberFormat="1" applyFont="1" applyFill="1" applyBorder="1" applyAlignment="1">
      <alignment horizontal="center" vertical="center" wrapText="1"/>
    </xf>
    <xf numFmtId="175" fontId="62" fillId="0" borderId="19" xfId="103" applyNumberFormat="1" applyFont="1" applyFill="1" applyBorder="1" applyAlignment="1">
      <alignment horizontal="center" vertical="center" wrapText="1"/>
    </xf>
    <xf numFmtId="0" fontId="62" fillId="27" borderId="19" xfId="85" applyFont="1" applyFill="1" applyBorder="1" applyAlignment="1">
      <alignment horizontal="center" vertical="center" wrapText="1"/>
    </xf>
    <xf numFmtId="49" fontId="62" fillId="27" borderId="19" xfId="99" applyNumberFormat="1" applyFont="1" applyFill="1" applyBorder="1" applyAlignment="1">
      <alignment horizontal="center" vertical="center" wrapText="1"/>
    </xf>
    <xf numFmtId="175" fontId="62" fillId="27" borderId="19" xfId="103" applyNumberFormat="1" applyFont="1" applyFill="1" applyBorder="1" applyAlignment="1">
      <alignment horizontal="center" vertical="center" wrapText="1"/>
    </xf>
    <xf numFmtId="175" fontId="64" fillId="27" borderId="19" xfId="85" applyNumberFormat="1" applyFont="1" applyFill="1" applyBorder="1" applyAlignment="1">
      <alignment horizontal="center" vertical="center"/>
    </xf>
    <xf numFmtId="10" fontId="62" fillId="27" borderId="19" xfId="85" applyNumberFormat="1" applyFont="1" applyFill="1" applyBorder="1" applyAlignment="1">
      <alignment horizontal="center" vertical="center" wrapText="1"/>
    </xf>
    <xf numFmtId="175" fontId="62" fillId="27" borderId="19" xfId="85" applyNumberFormat="1" applyFont="1" applyFill="1" applyBorder="1" applyAlignment="1">
      <alignment horizontal="center" vertical="center" wrapText="1"/>
    </xf>
    <xf numFmtId="10" fontId="64" fillId="27" borderId="19" xfId="85" applyNumberFormat="1" applyFont="1" applyFill="1" applyBorder="1" applyAlignment="1">
      <alignment horizontal="center" vertical="center"/>
    </xf>
    <xf numFmtId="9" fontId="64" fillId="27" borderId="19" xfId="85" applyNumberFormat="1" applyFont="1" applyFill="1" applyBorder="1" applyAlignment="1">
      <alignment horizontal="center" vertical="center"/>
    </xf>
    <xf numFmtId="49" fontId="62" fillId="27" borderId="19" xfId="103" applyNumberFormat="1" applyFont="1" applyFill="1" applyBorder="1" applyAlignment="1">
      <alignment horizontal="center" vertical="center" wrapText="1"/>
    </xf>
    <xf numFmtId="0" fontId="65" fillId="28" borderId="19" xfId="99" applyFont="1" applyFill="1" applyBorder="1" applyAlignment="1">
      <alignment horizontal="center" vertical="center" wrapText="1"/>
    </xf>
    <xf numFmtId="3" fontId="69" fillId="0" borderId="0" xfId="130" applyNumberFormat="1" applyFont="1" applyAlignment="1">
      <alignment horizontal="right" vertical="center" wrapText="1"/>
    </xf>
    <xf numFmtId="1" fontId="69" fillId="0" borderId="0" xfId="130" applyNumberFormat="1" applyFont="1" applyAlignment="1">
      <alignment horizontal="right" vertical="center" wrapText="1"/>
    </xf>
    <xf numFmtId="0" fontId="69" fillId="0" borderId="0" xfId="130" applyFont="1" applyAlignment="1">
      <alignment horizontal="center" vertical="center" wrapText="1"/>
    </xf>
    <xf numFmtId="0" fontId="69" fillId="0" borderId="0" xfId="130" applyFont="1" applyAlignment="1">
      <alignment horizontal="left" vertical="center" wrapText="1"/>
    </xf>
    <xf numFmtId="49" fontId="69" fillId="0" borderId="0" xfId="130" applyNumberFormat="1" applyFont="1" applyAlignment="1">
      <alignment horizontal="center" vertical="center" wrapText="1"/>
    </xf>
    <xf numFmtId="3" fontId="69" fillId="0" borderId="0" xfId="130" applyNumberFormat="1" applyFont="1" applyAlignment="1">
      <alignment horizontal="center" vertical="center" wrapText="1"/>
    </xf>
    <xf numFmtId="0" fontId="69" fillId="0" borderId="0" xfId="130" applyFont="1" applyAlignment="1">
      <alignment horizontal="center" vertical="center"/>
    </xf>
    <xf numFmtId="0" fontId="69" fillId="0" borderId="0" xfId="130" applyFont="1" applyAlignment="1">
      <alignment horizontal="left" vertical="center"/>
    </xf>
    <xf numFmtId="3" fontId="57" fillId="0" borderId="0" xfId="9" applyNumberFormat="1" applyFont="1" applyAlignment="1">
      <alignment horizontal="right" vertical="center" wrapText="1"/>
    </xf>
    <xf numFmtId="1" fontId="57" fillId="0" borderId="0" xfId="9" applyNumberFormat="1" applyFont="1" applyAlignment="1">
      <alignment horizontal="right" vertical="center" wrapText="1"/>
    </xf>
    <xf numFmtId="49" fontId="56" fillId="0" borderId="0" xfId="9" applyFont="1" applyAlignment="1">
      <alignment horizontal="center" vertical="center" wrapText="1"/>
    </xf>
    <xf numFmtId="49" fontId="57" fillId="0" borderId="0" xfId="9" applyFont="1" applyAlignment="1">
      <alignment horizontal="center" vertical="center" wrapText="1"/>
    </xf>
    <xf numFmtId="3" fontId="57" fillId="0" borderId="0" xfId="9" applyNumberFormat="1" applyFont="1" applyAlignment="1">
      <alignment horizontal="center" vertical="center" wrapText="1"/>
    </xf>
    <xf numFmtId="0" fontId="56" fillId="0" borderId="0" xfId="99" applyFont="1" applyAlignment="1">
      <alignment horizontal="left" vertical="center"/>
    </xf>
    <xf numFmtId="3" fontId="70" fillId="0" borderId="0" xfId="99" applyNumberFormat="1" applyFont="1" applyAlignment="1">
      <alignment horizontal="right" vertical="center" wrapText="1"/>
    </xf>
    <xf numFmtId="1" fontId="70" fillId="0" borderId="0" xfId="99" applyNumberFormat="1" applyFont="1" applyAlignment="1">
      <alignment horizontal="right" vertical="center" wrapText="1"/>
    </xf>
    <xf numFmtId="0" fontId="70" fillId="0" borderId="0" xfId="99" applyFont="1" applyAlignment="1">
      <alignment horizontal="center" vertical="center" wrapText="1"/>
    </xf>
    <xf numFmtId="0" fontId="70" fillId="0" borderId="0" xfId="99" applyFont="1" applyAlignment="1">
      <alignment horizontal="left" vertical="center" wrapText="1"/>
    </xf>
    <xf numFmtId="49" fontId="70" fillId="0" borderId="0" xfId="99" applyNumberFormat="1" applyFont="1" applyAlignment="1">
      <alignment horizontal="center" vertical="center" wrapText="1"/>
    </xf>
    <xf numFmtId="3" fontId="70" fillId="0" borderId="0" xfId="99" applyNumberFormat="1" applyFont="1" applyAlignment="1">
      <alignment horizontal="center" vertical="center" wrapText="1"/>
    </xf>
    <xf numFmtId="0" fontId="70" fillId="0" borderId="0" xfId="99" applyFont="1" applyAlignment="1">
      <alignment vertical="center"/>
    </xf>
    <xf numFmtId="0" fontId="70" fillId="0" borderId="0" xfId="99" applyFont="1" applyAlignment="1">
      <alignment horizontal="left" vertical="center"/>
    </xf>
    <xf numFmtId="0" fontId="29" fillId="0" borderId="0" xfId="99" applyFont="1" applyAlignment="1">
      <alignment horizontal="left" vertical="center"/>
    </xf>
    <xf numFmtId="0" fontId="71" fillId="0" borderId="0" xfId="99" applyFont="1" applyAlignment="1">
      <alignment horizontal="left" vertical="center"/>
    </xf>
    <xf numFmtId="0" fontId="25" fillId="0" borderId="0" xfId="99"/>
    <xf numFmtId="0" fontId="30" fillId="0" borderId="0" xfId="85" applyFont="1"/>
    <xf numFmtId="3" fontId="30" fillId="0" borderId="0" xfId="17" applyNumberFormat="1" applyFont="1"/>
    <xf numFmtId="0" fontId="30" fillId="0" borderId="0" xfId="17" applyFont="1"/>
    <xf numFmtId="3" fontId="32" fillId="0" borderId="19" xfId="17" applyNumberFormat="1" applyFont="1" applyBorder="1" applyAlignment="1">
      <alignment vertical="center"/>
    </xf>
    <xf numFmtId="3" fontId="30" fillId="0" borderId="19" xfId="17" applyNumberFormat="1" applyFont="1" applyBorder="1" applyAlignment="1">
      <alignment vertical="center"/>
    </xf>
    <xf numFmtId="3" fontId="30" fillId="0" borderId="19" xfId="17" applyNumberFormat="1" applyFont="1" applyBorder="1" applyAlignment="1">
      <alignment horizontal="center" vertical="center"/>
    </xf>
    <xf numFmtId="3" fontId="30" fillId="0" borderId="19" xfId="17" quotePrefix="1" applyNumberFormat="1" applyFont="1" applyBorder="1" applyAlignment="1">
      <alignment horizontal="center" vertical="center"/>
    </xf>
    <xf numFmtId="3" fontId="30" fillId="0" borderId="19" xfId="17" applyNumberFormat="1" applyFont="1" applyBorder="1" applyAlignment="1">
      <alignment horizontal="left" vertical="center"/>
    </xf>
    <xf numFmtId="0" fontId="30" fillId="0" borderId="19" xfId="17" applyFont="1" applyBorder="1" applyAlignment="1">
      <alignment horizontal="left" vertical="center" wrapText="1"/>
    </xf>
    <xf numFmtId="0" fontId="30" fillId="0" borderId="19" xfId="17" applyFont="1" applyBorder="1" applyAlignment="1">
      <alignment vertical="center" wrapText="1"/>
    </xf>
    <xf numFmtId="3" fontId="30" fillId="0" borderId="19" xfId="17" applyNumberFormat="1" applyFont="1" applyBorder="1" applyAlignment="1">
      <alignment horizontal="left" vertical="center" wrapText="1"/>
    </xf>
    <xf numFmtId="0" fontId="30" fillId="0" borderId="19" xfId="17" applyFont="1" applyBorder="1" applyAlignment="1">
      <alignment vertical="center"/>
    </xf>
    <xf numFmtId="0" fontId="32" fillId="0" borderId="19" xfId="17" applyFont="1" applyBorder="1" applyAlignment="1">
      <alignment vertical="center"/>
    </xf>
    <xf numFmtId="0" fontId="32" fillId="29" borderId="19" xfId="85" applyFont="1" applyFill="1" applyBorder="1" applyAlignment="1">
      <alignment horizontal="center"/>
    </xf>
    <xf numFmtId="0" fontId="32" fillId="29" borderId="19" xfId="85" applyFont="1" applyFill="1" applyBorder="1" applyAlignment="1">
      <alignment horizontal="center" wrapText="1"/>
    </xf>
    <xf numFmtId="0" fontId="32" fillId="0" borderId="0" xfId="15" applyFont="1" applyAlignment="1">
      <alignment vertical="center"/>
    </xf>
    <xf numFmtId="0" fontId="32" fillId="0" borderId="0" xfId="99" applyFont="1" applyAlignment="1">
      <alignment horizontal="center"/>
    </xf>
    <xf numFmtId="0" fontId="25" fillId="0" borderId="0" xfId="15" applyFont="1" applyAlignment="1">
      <alignment vertical="center"/>
    </xf>
    <xf numFmtId="0" fontId="74" fillId="0" borderId="0" xfId="15" applyFont="1" applyAlignment="1">
      <alignment vertical="center"/>
    </xf>
    <xf numFmtId="0" fontId="74" fillId="0" borderId="0" xfId="15" applyFont="1" applyAlignment="1">
      <alignment horizontal="right" vertical="center"/>
    </xf>
    <xf numFmtId="0" fontId="58" fillId="0" borderId="0" xfId="85" applyFont="1" applyAlignment="1">
      <alignment horizontal="center"/>
    </xf>
    <xf numFmtId="49" fontId="57" fillId="0" borderId="0" xfId="9" applyFont="1" applyAlignment="1">
      <alignment vertical="center"/>
    </xf>
    <xf numFmtId="3" fontId="30" fillId="0" borderId="0" xfId="9" applyNumberFormat="1" applyFont="1" applyAlignment="1">
      <alignment horizontal="center" vertical="center"/>
    </xf>
    <xf numFmtId="0" fontId="56" fillId="0" borderId="0" xfId="99" applyFont="1" applyAlignment="1">
      <alignment horizontal="center" vertical="center"/>
    </xf>
    <xf numFmtId="0" fontId="32" fillId="0" borderId="0" xfId="15" applyFont="1" applyAlignment="1">
      <alignment horizontal="center" vertical="center"/>
    </xf>
    <xf numFmtId="0" fontId="70" fillId="0" borderId="0" xfId="171" applyFont="1" applyAlignment="1">
      <alignment horizontal="center" vertical="center" wrapText="1"/>
    </xf>
    <xf numFmtId="0" fontId="70" fillId="0" borderId="0" xfId="171" applyFont="1" applyAlignment="1">
      <alignment horizontal="left" vertical="center" wrapText="1"/>
    </xf>
    <xf numFmtId="49" fontId="70" fillId="0" borderId="0" xfId="171" applyNumberFormat="1" applyFont="1" applyAlignment="1">
      <alignment horizontal="center" vertical="center" wrapText="1"/>
    </xf>
    <xf numFmtId="3" fontId="70" fillId="0" borderId="0" xfId="171" applyNumberFormat="1" applyFont="1" applyAlignment="1">
      <alignment horizontal="center" vertical="center" wrapText="1"/>
    </xf>
    <xf numFmtId="0" fontId="75" fillId="0" borderId="0" xfId="171" applyFont="1" applyAlignment="1">
      <alignment vertical="center"/>
    </xf>
    <xf numFmtId="0" fontId="31" fillId="0" borderId="0" xfId="99" applyFont="1" applyAlignment="1">
      <alignment horizontal="left" vertical="center"/>
    </xf>
    <xf numFmtId="0" fontId="2" fillId="0" borderId="0" xfId="171" applyAlignment="1">
      <alignment horizontal="center" vertical="center" wrapText="1"/>
    </xf>
    <xf numFmtId="0" fontId="2" fillId="0" borderId="0" xfId="171" applyAlignment="1">
      <alignment horizontal="left" vertical="center" wrapText="1"/>
    </xf>
    <xf numFmtId="49" fontId="2" fillId="0" borderId="0" xfId="171" applyNumberFormat="1" applyAlignment="1">
      <alignment horizontal="center" vertical="center" wrapText="1"/>
    </xf>
    <xf numFmtId="3" fontId="2" fillId="0" borderId="0" xfId="171" applyNumberFormat="1" applyAlignment="1">
      <alignment horizontal="center" vertical="center" wrapText="1"/>
    </xf>
    <xf numFmtId="0" fontId="2" fillId="0" borderId="0" xfId="171" applyAlignment="1">
      <alignment vertical="center"/>
    </xf>
    <xf numFmtId="4" fontId="30" fillId="27" borderId="0" xfId="85" applyNumberFormat="1" applyFont="1" applyFill="1" applyAlignment="1">
      <alignment horizontal="right" vertical="center"/>
    </xf>
    <xf numFmtId="0" fontId="30" fillId="27" borderId="0" xfId="85" applyFont="1" applyFill="1" applyAlignment="1">
      <alignment horizontal="center" vertical="center"/>
    </xf>
    <xf numFmtId="14" fontId="30" fillId="27" borderId="0" xfId="85" applyNumberFormat="1" applyFont="1" applyFill="1" applyAlignment="1">
      <alignment horizontal="center" vertical="center"/>
    </xf>
    <xf numFmtId="0" fontId="30" fillId="27" borderId="0" xfId="85" applyFont="1" applyFill="1" applyAlignment="1">
      <alignment vertical="center"/>
    </xf>
    <xf numFmtId="0" fontId="30" fillId="0" borderId="0" xfId="85" applyFont="1" applyAlignment="1">
      <alignment vertical="center"/>
    </xf>
    <xf numFmtId="4" fontId="30" fillId="0" borderId="0" xfId="85" applyNumberFormat="1" applyFont="1" applyAlignment="1">
      <alignment vertical="center"/>
    </xf>
    <xf numFmtId="0" fontId="30" fillId="0" borderId="0" xfId="85" applyFont="1" applyAlignment="1">
      <alignment horizontal="center" vertical="center"/>
    </xf>
    <xf numFmtId="14" fontId="30" fillId="0" borderId="0" xfId="85" applyNumberFormat="1" applyFont="1" applyAlignment="1">
      <alignment horizontal="center" vertical="center"/>
    </xf>
    <xf numFmtId="4" fontId="32" fillId="0" borderId="19" xfId="85" applyNumberFormat="1" applyFont="1" applyBorder="1" applyAlignment="1">
      <alignment vertical="center"/>
    </xf>
    <xf numFmtId="0" fontId="74" fillId="0" borderId="19" xfId="17" applyFont="1" applyBorder="1" applyAlignment="1">
      <alignment horizontal="right" vertical="center"/>
    </xf>
    <xf numFmtId="14" fontId="30" fillId="0" borderId="19" xfId="85" applyNumberFormat="1" applyFont="1" applyBorder="1" applyAlignment="1">
      <alignment horizontal="center" vertical="center"/>
    </xf>
    <xf numFmtId="0" fontId="30" fillId="0" borderId="19" xfId="85" applyFont="1" applyBorder="1" applyAlignment="1">
      <alignment vertical="center"/>
    </xf>
    <xf numFmtId="0" fontId="32" fillId="0" borderId="19" xfId="85" applyFont="1" applyBorder="1" applyAlignment="1">
      <alignment horizontal="center" vertical="center"/>
    </xf>
    <xf numFmtId="4" fontId="30" fillId="0" borderId="19" xfId="17" applyNumberFormat="1" applyFont="1" applyBorder="1" applyAlignment="1">
      <alignment horizontal="right" vertical="center"/>
    </xf>
    <xf numFmtId="14" fontId="30" fillId="0" borderId="19" xfId="17" applyNumberFormat="1" applyFont="1" applyBorder="1" applyAlignment="1">
      <alignment horizontal="center" vertical="center"/>
    </xf>
    <xf numFmtId="1" fontId="30" fillId="0" borderId="19" xfId="17" applyNumberFormat="1" applyFont="1" applyBorder="1" applyAlignment="1">
      <alignment horizontal="left" vertical="center"/>
    </xf>
    <xf numFmtId="0" fontId="30" fillId="27" borderId="19" xfId="85" applyFont="1" applyFill="1" applyBorder="1" applyAlignment="1">
      <alignment horizontal="justify" vertical="center"/>
    </xf>
    <xf numFmtId="49" fontId="30" fillId="0" borderId="19" xfId="17" applyNumberFormat="1" applyFont="1" applyBorder="1" applyAlignment="1">
      <alignment horizontal="left" vertical="center"/>
    </xf>
    <xf numFmtId="4" fontId="30" fillId="0" borderId="19" xfId="85" applyNumberFormat="1" applyFont="1" applyBorder="1" applyAlignment="1">
      <alignment horizontal="right" vertical="center"/>
    </xf>
    <xf numFmtId="3" fontId="30" fillId="0" borderId="19" xfId="85" applyNumberFormat="1" applyFont="1" applyBorder="1" applyAlignment="1">
      <alignment horizontal="center" vertical="center"/>
    </xf>
    <xf numFmtId="3" fontId="30" fillId="0" borderId="19" xfId="85" applyNumberFormat="1" applyFont="1" applyBorder="1" applyAlignment="1">
      <alignment horizontal="left" vertical="center"/>
    </xf>
    <xf numFmtId="4" fontId="30" fillId="0" borderId="19" xfId="85" applyNumberFormat="1" applyFont="1" applyBorder="1" applyAlignment="1">
      <alignment vertical="center"/>
    </xf>
    <xf numFmtId="3" fontId="30" fillId="0" borderId="19" xfId="85" applyNumberFormat="1" applyFont="1" applyBorder="1" applyAlignment="1">
      <alignment vertical="center"/>
    </xf>
    <xf numFmtId="3" fontId="30" fillId="0" borderId="0" xfId="85" applyNumberFormat="1" applyFont="1"/>
    <xf numFmtId="0" fontId="30" fillId="0" borderId="0" xfId="85" applyFont="1" applyAlignment="1">
      <alignment horizontal="left"/>
    </xf>
    <xf numFmtId="3" fontId="32" fillId="0" borderId="19" xfId="85" applyNumberFormat="1" applyFont="1" applyBorder="1"/>
    <xf numFmtId="0" fontId="30" fillId="0" borderId="19" xfId="85" applyFont="1" applyBorder="1"/>
    <xf numFmtId="0" fontId="32" fillId="0" borderId="19" xfId="85" applyFont="1" applyBorder="1" applyAlignment="1">
      <alignment horizontal="left"/>
    </xf>
    <xf numFmtId="0" fontId="32" fillId="0" borderId="19" xfId="85" applyFont="1" applyBorder="1" applyAlignment="1">
      <alignment horizontal="center"/>
    </xf>
    <xf numFmtId="3" fontId="30" fillId="0" borderId="19" xfId="85" applyNumberFormat="1" applyFont="1" applyBorder="1"/>
    <xf numFmtId="0" fontId="30" fillId="0" borderId="19" xfId="85" applyFont="1" applyBorder="1" applyAlignment="1">
      <alignment horizontal="center"/>
    </xf>
    <xf numFmtId="3" fontId="30" fillId="0" borderId="19" xfId="85" applyNumberFormat="1" applyFont="1" applyBorder="1" applyAlignment="1">
      <alignment horizontal="left"/>
    </xf>
    <xf numFmtId="0" fontId="30" fillId="0" borderId="19" xfId="99" applyFont="1" applyBorder="1" applyAlignment="1">
      <alignment horizontal="left"/>
    </xf>
    <xf numFmtId="49" fontId="30" fillId="0" borderId="19" xfId="85" applyNumberFormat="1" applyFont="1" applyBorder="1" applyAlignment="1">
      <alignment horizontal="left"/>
    </xf>
    <xf numFmtId="0" fontId="32" fillId="29" borderId="19" xfId="85" applyFont="1" applyFill="1" applyBorder="1" applyAlignment="1">
      <alignment horizontal="center" vertical="center"/>
    </xf>
    <xf numFmtId="0" fontId="32" fillId="29" borderId="19" xfId="85" applyFont="1" applyFill="1" applyBorder="1" applyAlignment="1">
      <alignment horizontal="center" vertical="center" wrapText="1"/>
    </xf>
    <xf numFmtId="0" fontId="30" fillId="0" borderId="0" xfId="85" applyFont="1" applyAlignment="1">
      <alignment horizontal="center"/>
    </xf>
    <xf numFmtId="3" fontId="32" fillId="27" borderId="19" xfId="85" applyNumberFormat="1" applyFont="1" applyFill="1" applyBorder="1" applyAlignment="1">
      <alignment horizontal="right"/>
    </xf>
    <xf numFmtId="0" fontId="30" fillId="27" borderId="19" xfId="85" applyFont="1" applyFill="1" applyBorder="1" applyAlignment="1">
      <alignment horizontal="center"/>
    </xf>
    <xf numFmtId="0" fontId="30" fillId="27" borderId="19" xfId="85" applyFont="1" applyFill="1" applyBorder="1"/>
    <xf numFmtId="0" fontId="32" fillId="27" borderId="19" xfId="85" applyFont="1" applyFill="1" applyBorder="1" applyAlignment="1">
      <alignment horizontal="center"/>
    </xf>
    <xf numFmtId="4" fontId="30" fillId="27" borderId="19" xfId="60" applyNumberFormat="1" applyFont="1" applyFill="1" applyBorder="1"/>
    <xf numFmtId="3" fontId="30" fillId="27" borderId="19" xfId="85" applyNumberFormat="1" applyFont="1" applyFill="1" applyBorder="1"/>
    <xf numFmtId="3" fontId="30" fillId="27" borderId="19" xfId="85" applyNumberFormat="1" applyFont="1" applyFill="1" applyBorder="1" applyAlignment="1">
      <alignment horizontal="center"/>
    </xf>
    <xf numFmtId="14" fontId="30" fillId="27" borderId="19" xfId="60" applyNumberFormat="1" applyFont="1" applyFill="1" applyBorder="1" applyAlignment="1">
      <alignment horizontal="center"/>
    </xf>
    <xf numFmtId="49" fontId="25" fillId="27" borderId="19" xfId="60" applyNumberFormat="1" applyFont="1" applyFill="1" applyBorder="1"/>
    <xf numFmtId="165" fontId="30" fillId="27" borderId="19" xfId="60" applyFont="1" applyFill="1" applyBorder="1"/>
    <xf numFmtId="0" fontId="30" fillId="27" borderId="19" xfId="85" applyFont="1" applyFill="1" applyBorder="1" applyAlignment="1">
      <alignment horizontal="left"/>
    </xf>
    <xf numFmtId="4" fontId="25" fillId="27" borderId="19" xfId="60" applyNumberFormat="1" applyFont="1" applyFill="1" applyBorder="1"/>
    <xf numFmtId="14" fontId="30" fillId="27" borderId="19" xfId="99" applyNumberFormat="1" applyFont="1" applyFill="1" applyBorder="1" applyAlignment="1">
      <alignment horizontal="center"/>
    </xf>
    <xf numFmtId="3" fontId="30" fillId="27" borderId="19" xfId="85" applyNumberFormat="1" applyFont="1" applyFill="1" applyBorder="1" applyAlignment="1">
      <alignment horizontal="left"/>
    </xf>
    <xf numFmtId="165" fontId="30" fillId="0" borderId="19" xfId="60" applyFont="1" applyBorder="1" applyAlignment="1">
      <alignment horizontal="center"/>
    </xf>
    <xf numFmtId="3" fontId="30" fillId="0" borderId="19" xfId="85" applyNumberFormat="1" applyFont="1" applyBorder="1" applyAlignment="1">
      <alignment horizontal="center"/>
    </xf>
    <xf numFmtId="14" fontId="30" fillId="0" borderId="19" xfId="85" applyNumberFormat="1" applyFont="1" applyBorder="1" applyAlignment="1">
      <alignment horizontal="center"/>
    </xf>
    <xf numFmtId="0" fontId="30" fillId="27" borderId="0" xfId="85" applyFont="1" applyFill="1"/>
    <xf numFmtId="176" fontId="76" fillId="0" borderId="19" xfId="85" applyNumberFormat="1" applyFont="1" applyBorder="1" applyAlignment="1">
      <alignment horizontal="center"/>
    </xf>
    <xf numFmtId="3" fontId="77" fillId="0" borderId="19" xfId="154" applyNumberFormat="1" applyFont="1" applyFill="1" applyBorder="1" applyAlignment="1"/>
    <xf numFmtId="14" fontId="76" fillId="0" borderId="19" xfId="85" applyNumberFormat="1" applyFont="1" applyBorder="1" applyAlignment="1">
      <alignment horizontal="center"/>
    </xf>
    <xf numFmtId="43" fontId="30" fillId="0" borderId="0" xfId="165" applyFont="1" applyFill="1"/>
    <xf numFmtId="177" fontId="32" fillId="0" borderId="0" xfId="85" applyNumberFormat="1" applyFont="1"/>
    <xf numFmtId="43" fontId="30" fillId="0" borderId="0" xfId="85" applyNumberFormat="1" applyFont="1"/>
    <xf numFmtId="173" fontId="32" fillId="0" borderId="19" xfId="165" applyNumberFormat="1" applyFont="1" applyBorder="1" applyAlignment="1">
      <alignment vertical="center"/>
    </xf>
    <xf numFmtId="0" fontId="30" fillId="0" borderId="19" xfId="85" applyFont="1" applyBorder="1" applyAlignment="1">
      <alignment horizontal="center" vertical="center"/>
    </xf>
    <xf numFmtId="0" fontId="30" fillId="0" borderId="19" xfId="85" applyFont="1" applyBorder="1" applyAlignment="1">
      <alignment horizontal="left" vertical="center" wrapText="1"/>
    </xf>
    <xf numFmtId="0" fontId="30" fillId="0" borderId="19" xfId="85" applyFont="1" applyBorder="1" applyAlignment="1">
      <alignment vertical="center" wrapText="1"/>
    </xf>
    <xf numFmtId="3" fontId="30" fillId="0" borderId="19" xfId="85" applyNumberFormat="1" applyFont="1" applyBorder="1" applyAlignment="1">
      <alignment vertical="center" wrapText="1"/>
    </xf>
    <xf numFmtId="3" fontId="30" fillId="0" borderId="19" xfId="85" applyNumberFormat="1" applyFont="1" applyBorder="1" applyAlignment="1">
      <alignment horizontal="center" vertical="center" wrapText="1"/>
    </xf>
    <xf numFmtId="178" fontId="30" fillId="0" borderId="19" xfId="85" applyNumberFormat="1" applyFont="1" applyBorder="1" applyAlignment="1">
      <alignment horizontal="right"/>
    </xf>
    <xf numFmtId="49" fontId="30" fillId="0" borderId="19" xfId="85" applyNumberFormat="1" applyFont="1" applyBorder="1" applyAlignment="1">
      <alignment horizontal="center"/>
    </xf>
    <xf numFmtId="1" fontId="30" fillId="0" borderId="19" xfId="85" applyNumberFormat="1" applyFont="1" applyBorder="1" applyAlignment="1">
      <alignment horizontal="left"/>
    </xf>
    <xf numFmtId="0" fontId="30" fillId="0" borderId="19" xfId="85" applyFont="1" applyBorder="1" applyAlignment="1">
      <alignment horizontal="left"/>
    </xf>
    <xf numFmtId="3" fontId="30" fillId="0" borderId="19" xfId="85" applyNumberFormat="1" applyFont="1" applyBorder="1" applyAlignment="1">
      <alignment horizontal="left" vertical="center" wrapText="1"/>
    </xf>
    <xf numFmtId="3" fontId="32" fillId="0" borderId="0" xfId="17" applyNumberFormat="1" applyFont="1" applyAlignment="1">
      <alignment vertical="center"/>
    </xf>
    <xf numFmtId="0" fontId="32" fillId="0" borderId="0" xfId="17" applyFont="1" applyAlignment="1">
      <alignment horizontal="left" vertical="center"/>
    </xf>
    <xf numFmtId="3" fontId="30" fillId="0" borderId="4" xfId="17" applyNumberFormat="1" applyFont="1" applyBorder="1" applyAlignment="1">
      <alignment vertical="center"/>
    </xf>
    <xf numFmtId="3" fontId="30" fillId="0" borderId="4" xfId="17" applyNumberFormat="1" applyFont="1" applyBorder="1" applyAlignment="1">
      <alignment horizontal="center" vertical="center"/>
    </xf>
    <xf numFmtId="3" fontId="30" fillId="0" borderId="4" xfId="17" quotePrefix="1" applyNumberFormat="1" applyFont="1" applyBorder="1" applyAlignment="1">
      <alignment horizontal="center" vertical="center"/>
    </xf>
    <xf numFmtId="3" fontId="30" fillId="0" borderId="4" xfId="17" applyNumberFormat="1" applyFont="1" applyBorder="1" applyAlignment="1">
      <alignment horizontal="left" vertical="center"/>
    </xf>
    <xf numFmtId="0" fontId="30" fillId="0" borderId="4" xfId="17" applyFont="1" applyBorder="1" applyAlignment="1">
      <alignment horizontal="left" vertical="center" wrapText="1"/>
    </xf>
    <xf numFmtId="0" fontId="30" fillId="0" borderId="4" xfId="17" applyFont="1" applyBorder="1" applyAlignment="1">
      <alignment vertical="center" wrapText="1"/>
    </xf>
    <xf numFmtId="1" fontId="25" fillId="0" borderId="19" xfId="17" applyNumberFormat="1" applyBorder="1" applyAlignment="1">
      <alignment horizontal="left" vertical="center"/>
    </xf>
    <xf numFmtId="3" fontId="25" fillId="0" borderId="19" xfId="17" applyNumberFormat="1" applyBorder="1" applyAlignment="1">
      <alignment horizontal="left" vertical="center"/>
    </xf>
    <xf numFmtId="0" fontId="25" fillId="27" borderId="19" xfId="85" applyFill="1" applyBorder="1" applyAlignment="1">
      <alignment horizontal="justify" vertical="center"/>
    </xf>
    <xf numFmtId="49" fontId="25" fillId="0" borderId="19" xfId="17" applyNumberFormat="1" applyBorder="1" applyAlignment="1">
      <alignment horizontal="left" vertical="center"/>
    </xf>
    <xf numFmtId="3" fontId="25" fillId="0" borderId="19" xfId="85" applyNumberFormat="1" applyBorder="1" applyAlignment="1">
      <alignment horizontal="left" vertical="center"/>
    </xf>
    <xf numFmtId="3" fontId="25" fillId="0" borderId="19" xfId="85" applyNumberFormat="1" applyBorder="1" applyAlignment="1">
      <alignment vertical="center"/>
    </xf>
    <xf numFmtId="3" fontId="30" fillId="0" borderId="21" xfId="85" applyNumberFormat="1" applyFont="1" applyBorder="1" applyAlignment="1">
      <alignment vertical="center"/>
    </xf>
    <xf numFmtId="3" fontId="30" fillId="0" borderId="21" xfId="85" applyNumberFormat="1" applyFont="1" applyBorder="1" applyAlignment="1">
      <alignment horizontal="center" vertical="center"/>
    </xf>
    <xf numFmtId="0" fontId="30" fillId="0" borderId="21" xfId="85" applyFont="1" applyBorder="1" applyAlignment="1">
      <alignment horizontal="center" vertical="center"/>
    </xf>
    <xf numFmtId="3" fontId="30" fillId="0" borderId="21" xfId="85" applyNumberFormat="1" applyFont="1" applyBorder="1" applyAlignment="1">
      <alignment horizontal="left" vertical="center"/>
    </xf>
    <xf numFmtId="3" fontId="30" fillId="0" borderId="21" xfId="85" applyNumberFormat="1" applyFont="1" applyBorder="1" applyAlignment="1">
      <alignment horizontal="left"/>
    </xf>
    <xf numFmtId="3" fontId="30" fillId="0" borderId="3" xfId="85" applyNumberFormat="1" applyFont="1" applyBorder="1" applyAlignment="1">
      <alignment vertical="center"/>
    </xf>
    <xf numFmtId="3" fontId="30" fillId="0" borderId="3" xfId="85" applyNumberFormat="1" applyFont="1" applyBorder="1" applyAlignment="1">
      <alignment horizontal="center" vertical="center"/>
    </xf>
    <xf numFmtId="0" fontId="30" fillId="0" borderId="3" xfId="85" applyFont="1" applyBorder="1" applyAlignment="1">
      <alignment horizontal="center" vertical="center"/>
    </xf>
    <xf numFmtId="3" fontId="30" fillId="0" borderId="3" xfId="85" applyNumberFormat="1" applyFont="1" applyBorder="1" applyAlignment="1">
      <alignment horizontal="left" vertical="center"/>
    </xf>
    <xf numFmtId="0" fontId="30" fillId="0" borderId="3" xfId="85" applyFont="1" applyBorder="1" applyAlignment="1">
      <alignment vertical="center"/>
    </xf>
    <xf numFmtId="0" fontId="74" fillId="0" borderId="0" xfId="15" applyFont="1" applyAlignment="1">
      <alignment horizontal="center" vertical="center"/>
    </xf>
    <xf numFmtId="179" fontId="62" fillId="0" borderId="0" xfId="99" applyNumberFormat="1" applyFont="1"/>
    <xf numFmtId="0" fontId="62" fillId="0" borderId="0" xfId="99" applyFont="1" applyAlignment="1">
      <alignment wrapText="1"/>
    </xf>
    <xf numFmtId="0" fontId="62" fillId="0" borderId="0" xfId="99" applyFont="1" applyAlignment="1">
      <alignment horizontal="left" wrapText="1"/>
    </xf>
    <xf numFmtId="173" fontId="62" fillId="0" borderId="0" xfId="99" applyNumberFormat="1" applyFont="1"/>
    <xf numFmtId="4" fontId="62" fillId="0" borderId="0" xfId="99" applyNumberFormat="1" applyFont="1"/>
    <xf numFmtId="3" fontId="62" fillId="0" borderId="0" xfId="99" applyNumberFormat="1" applyFont="1"/>
    <xf numFmtId="0" fontId="65" fillId="0" borderId="0" xfId="99" applyFont="1"/>
    <xf numFmtId="173" fontId="65" fillId="0" borderId="37" xfId="99" applyNumberFormat="1" applyFont="1" applyBorder="1" applyAlignment="1">
      <alignment horizontal="right"/>
    </xf>
    <xf numFmtId="179" fontId="65" fillId="0" borderId="38" xfId="99" applyNumberFormat="1" applyFont="1" applyBorder="1" applyAlignment="1">
      <alignment horizontal="right"/>
    </xf>
    <xf numFmtId="179" fontId="65" fillId="0" borderId="39" xfId="99" applyNumberFormat="1" applyFont="1" applyBorder="1" applyAlignment="1">
      <alignment horizontal="right"/>
    </xf>
    <xf numFmtId="179" fontId="65" fillId="0" borderId="38" xfId="99" applyNumberFormat="1" applyFont="1" applyBorder="1"/>
    <xf numFmtId="179" fontId="65" fillId="0" borderId="39" xfId="99" applyNumberFormat="1" applyFont="1" applyBorder="1"/>
    <xf numFmtId="0" fontId="65" fillId="0" borderId="40" xfId="99" applyFont="1" applyBorder="1" applyAlignment="1">
      <alignment wrapText="1"/>
    </xf>
    <xf numFmtId="0" fontId="65" fillId="0" borderId="41" xfId="99" applyFont="1" applyBorder="1"/>
    <xf numFmtId="0" fontId="65" fillId="0" borderId="38" xfId="99" applyFont="1" applyBorder="1"/>
    <xf numFmtId="0" fontId="65" fillId="0" borderId="41" xfId="99" applyFont="1" applyBorder="1" applyAlignment="1">
      <alignment horizontal="center"/>
    </xf>
    <xf numFmtId="0" fontId="65" fillId="0" borderId="37" xfId="99" applyFont="1" applyBorder="1"/>
    <xf numFmtId="0" fontId="65" fillId="0" borderId="39" xfId="99" applyFont="1" applyBorder="1" applyAlignment="1">
      <alignment horizontal="left" wrapText="1"/>
    </xf>
    <xf numFmtId="43" fontId="62" fillId="0" borderId="19" xfId="165" applyFont="1" applyBorder="1" applyAlignment="1">
      <alignment horizontal="center" vertical="center"/>
    </xf>
    <xf numFmtId="0" fontId="62" fillId="0" borderId="19" xfId="99" applyFont="1" applyBorder="1" applyAlignment="1">
      <alignment horizontal="left" vertical="center"/>
    </xf>
    <xf numFmtId="4" fontId="62" fillId="0" borderId="19" xfId="99" applyNumberFormat="1" applyFont="1" applyBorder="1" applyAlignment="1">
      <alignment horizontal="right" vertical="center"/>
    </xf>
    <xf numFmtId="0" fontId="62" fillId="0" borderId="19" xfId="99" applyFont="1" applyBorder="1" applyAlignment="1">
      <alignment horizontal="justify" vertical="center"/>
    </xf>
    <xf numFmtId="0" fontId="62" fillId="0" borderId="19" xfId="172" applyFont="1" applyBorder="1" applyAlignment="1">
      <alignment horizontal="left" vertical="center" wrapText="1"/>
    </xf>
    <xf numFmtId="0" fontId="65" fillId="0" borderId="0" xfId="99" applyFont="1" applyAlignment="1">
      <alignment horizontal="center" textRotation="90" wrapText="1"/>
    </xf>
    <xf numFmtId="179" fontId="65" fillId="28" borderId="42" xfId="99" applyNumberFormat="1" applyFont="1" applyFill="1" applyBorder="1" applyAlignment="1">
      <alignment horizontal="center" textRotation="90" wrapText="1"/>
    </xf>
    <xf numFmtId="179" fontId="65" fillId="28" borderId="38" xfId="99" applyNumberFormat="1" applyFont="1" applyFill="1" applyBorder="1" applyAlignment="1">
      <alignment horizontal="center" textRotation="90" wrapText="1"/>
    </xf>
    <xf numFmtId="179" fontId="65" fillId="28" borderId="39" xfId="99" applyNumberFormat="1" applyFont="1" applyFill="1" applyBorder="1" applyAlignment="1">
      <alignment horizontal="center" textRotation="90" wrapText="1"/>
    </xf>
    <xf numFmtId="0" fontId="65" fillId="28" borderId="41" xfId="99" applyFont="1" applyFill="1" applyBorder="1" applyAlignment="1">
      <alignment horizontal="center" vertical="center" wrapText="1"/>
    </xf>
    <xf numFmtId="0" fontId="65" fillId="28" borderId="38" xfId="99" applyFont="1" applyFill="1" applyBorder="1" applyAlignment="1">
      <alignment horizontal="center" vertical="center"/>
    </xf>
    <xf numFmtId="0" fontId="65" fillId="28" borderId="38" xfId="99" applyFont="1" applyFill="1" applyBorder="1" applyAlignment="1">
      <alignment horizontal="center" vertical="center" wrapText="1"/>
    </xf>
    <xf numFmtId="0" fontId="65" fillId="28" borderId="39" xfId="99" applyFont="1" applyFill="1" applyBorder="1" applyAlignment="1">
      <alignment horizontal="center" vertical="center" wrapText="1"/>
    </xf>
    <xf numFmtId="0" fontId="65" fillId="28" borderId="42" xfId="99" applyFont="1" applyFill="1" applyBorder="1" applyAlignment="1">
      <alignment horizontal="center" vertical="center" wrapText="1"/>
    </xf>
    <xf numFmtId="0" fontId="62" fillId="0" borderId="0" xfId="99" applyFont="1" applyAlignment="1">
      <alignment horizontal="center" wrapText="1"/>
    </xf>
    <xf numFmtId="0" fontId="65" fillId="0" borderId="0" xfId="15" applyFont="1" applyAlignment="1">
      <alignment vertical="center" wrapText="1"/>
    </xf>
    <xf numFmtId="0" fontId="65" fillId="0" borderId="0" xfId="15" applyFont="1" applyAlignment="1">
      <alignment horizontal="left" vertical="center" wrapText="1"/>
    </xf>
    <xf numFmtId="0" fontId="65" fillId="0" borderId="0" xfId="99" applyFont="1" applyAlignment="1">
      <alignment horizontal="center"/>
    </xf>
    <xf numFmtId="0" fontId="74" fillId="0" borderId="0" xfId="15" applyFont="1" applyAlignment="1">
      <alignment horizontal="left" vertical="center" wrapText="1"/>
    </xf>
    <xf numFmtId="0" fontId="62" fillId="0" borderId="0" xfId="172" applyFont="1"/>
    <xf numFmtId="3" fontId="62" fillId="0" borderId="0" xfId="172" applyNumberFormat="1" applyFont="1" applyAlignment="1">
      <alignment horizontal="right" vertical="center" wrapText="1"/>
    </xf>
    <xf numFmtId="1" fontId="62" fillId="0" borderId="0" xfId="172" applyNumberFormat="1" applyFont="1" applyAlignment="1">
      <alignment horizontal="right" vertical="center" wrapText="1"/>
    </xf>
    <xf numFmtId="0" fontId="62" fillId="0" borderId="0" xfId="172" applyFont="1" applyAlignment="1">
      <alignment horizontal="center" vertical="center" wrapText="1"/>
    </xf>
    <xf numFmtId="0" fontId="62" fillId="0" borderId="0" xfId="172" applyFont="1" applyAlignment="1">
      <alignment horizontal="center" vertical="center"/>
    </xf>
    <xf numFmtId="0" fontId="62" fillId="0" borderId="0" xfId="172" applyFont="1" applyAlignment="1">
      <alignment horizontal="left" vertical="center" wrapText="1"/>
    </xf>
    <xf numFmtId="49" fontId="62" fillId="0" borderId="0" xfId="172" applyNumberFormat="1" applyFont="1" applyAlignment="1">
      <alignment horizontal="center" vertical="center" wrapText="1"/>
    </xf>
    <xf numFmtId="3" fontId="62" fillId="0" borderId="0" xfId="172" applyNumberFormat="1" applyFont="1" applyAlignment="1">
      <alignment horizontal="center" vertical="center" wrapText="1"/>
    </xf>
    <xf numFmtId="0" fontId="31" fillId="0" borderId="0" xfId="172" applyFont="1" applyAlignment="1">
      <alignment vertical="center"/>
    </xf>
    <xf numFmtId="0" fontId="62" fillId="0" borderId="0" xfId="172" applyFont="1" applyAlignment="1">
      <alignment vertical="center"/>
    </xf>
    <xf numFmtId="173" fontId="65" fillId="0" borderId="37" xfId="99" applyNumberFormat="1" applyFont="1" applyBorder="1"/>
    <xf numFmtId="173" fontId="65" fillId="0" borderId="38" xfId="99" applyNumberFormat="1" applyFont="1" applyBorder="1"/>
    <xf numFmtId="173" fontId="65" fillId="0" borderId="39" xfId="99" applyNumberFormat="1" applyFont="1" applyBorder="1"/>
    <xf numFmtId="180" fontId="62" fillId="0" borderId="19" xfId="99" applyNumberFormat="1" applyFont="1" applyBorder="1" applyAlignment="1">
      <alignment horizontal="center" vertical="center"/>
    </xf>
    <xf numFmtId="0" fontId="81" fillId="0" borderId="0" xfId="15" applyFont="1" applyAlignment="1">
      <alignment vertical="center"/>
    </xf>
    <xf numFmtId="0" fontId="31" fillId="0" borderId="0" xfId="15" applyFont="1" applyAlignment="1">
      <alignment horizontal="left" vertical="center" wrapText="1"/>
    </xf>
    <xf numFmtId="0" fontId="81" fillId="0" borderId="0" xfId="99" applyFont="1"/>
    <xf numFmtId="0" fontId="31" fillId="0" borderId="0" xfId="99" applyFont="1" applyAlignment="1">
      <alignment horizontal="left"/>
    </xf>
    <xf numFmtId="3" fontId="65" fillId="0" borderId="37" xfId="99" applyNumberFormat="1" applyFont="1" applyBorder="1"/>
    <xf numFmtId="0" fontId="65" fillId="0" borderId="38" xfId="99" applyFont="1" applyBorder="1" applyAlignment="1">
      <alignment horizontal="center"/>
    </xf>
    <xf numFmtId="0" fontId="65" fillId="0" borderId="39" xfId="99" applyFont="1" applyBorder="1" applyAlignment="1">
      <alignment horizontal="center"/>
    </xf>
    <xf numFmtId="0" fontId="62" fillId="0" borderId="38" xfId="99" applyFont="1" applyBorder="1" applyAlignment="1">
      <alignment horizontal="center"/>
    </xf>
    <xf numFmtId="0" fontId="62" fillId="0" borderId="39" xfId="99" applyFont="1" applyBorder="1" applyAlignment="1">
      <alignment horizontal="center"/>
    </xf>
    <xf numFmtId="0" fontId="62" fillId="0" borderId="40" xfId="99" applyFont="1" applyBorder="1" applyAlignment="1">
      <alignment wrapText="1"/>
    </xf>
    <xf numFmtId="0" fontId="62" fillId="0" borderId="41" xfId="99" applyFont="1" applyBorder="1"/>
    <xf numFmtId="0" fontId="62" fillId="0" borderId="38" xfId="99" applyFont="1" applyBorder="1"/>
    <xf numFmtId="0" fontId="62" fillId="0" borderId="37" xfId="99" applyFont="1" applyBorder="1"/>
    <xf numFmtId="4" fontId="65" fillId="0" borderId="31" xfId="99" applyNumberFormat="1" applyFont="1" applyBorder="1" applyAlignment="1">
      <alignment horizontal="right"/>
    </xf>
    <xf numFmtId="0" fontId="65" fillId="0" borderId="31" xfId="99" applyFont="1" applyBorder="1" applyAlignment="1">
      <alignment horizontal="right"/>
    </xf>
    <xf numFmtId="179" fontId="62" fillId="0" borderId="31" xfId="99" applyNumberFormat="1" applyFont="1" applyBorder="1" applyAlignment="1">
      <alignment horizontal="center"/>
    </xf>
    <xf numFmtId="0" fontId="62" fillId="0" borderId="38" xfId="99" applyFont="1" applyBorder="1" applyAlignment="1">
      <alignment horizontal="center" wrapText="1"/>
    </xf>
    <xf numFmtId="0" fontId="62" fillId="0" borderId="41" xfId="99" applyFont="1" applyBorder="1" applyAlignment="1">
      <alignment horizontal="center"/>
    </xf>
    <xf numFmtId="0" fontId="62" fillId="27" borderId="42" xfId="99" applyFont="1" applyFill="1" applyBorder="1" applyAlignment="1">
      <alignment horizontal="center"/>
    </xf>
    <xf numFmtId="0" fontId="62" fillId="27" borderId="38" xfId="99" applyFont="1" applyFill="1" applyBorder="1" applyAlignment="1">
      <alignment horizontal="center"/>
    </xf>
    <xf numFmtId="4" fontId="62" fillId="27" borderId="38" xfId="99" applyNumberFormat="1" applyFont="1" applyFill="1" applyBorder="1" applyAlignment="1">
      <alignment horizontal="center"/>
    </xf>
    <xf numFmtId="0" fontId="62" fillId="27" borderId="39" xfId="99" applyFont="1" applyFill="1" applyBorder="1" applyAlignment="1">
      <alignment horizontal="left" wrapText="1"/>
    </xf>
    <xf numFmtId="3" fontId="62" fillId="27" borderId="19" xfId="173" applyNumberFormat="1" applyFont="1" applyFill="1" applyBorder="1" applyAlignment="1">
      <alignment vertical="center"/>
    </xf>
    <xf numFmtId="0" fontId="62" fillId="27" borderId="19" xfId="173" applyFont="1" applyFill="1" applyBorder="1" applyAlignment="1">
      <alignment vertical="center"/>
    </xf>
    <xf numFmtId="0" fontId="62" fillId="27" borderId="19" xfId="173" applyFont="1" applyFill="1" applyBorder="1" applyAlignment="1">
      <alignment vertical="center" wrapText="1"/>
    </xf>
    <xf numFmtId="0" fontId="62" fillId="27" borderId="19" xfId="15" applyFont="1" applyFill="1" applyBorder="1" applyAlignment="1">
      <alignment horizontal="left" vertical="center"/>
    </xf>
    <xf numFmtId="0" fontId="62" fillId="27" borderId="19" xfId="173" applyFont="1" applyFill="1" applyBorder="1" applyAlignment="1">
      <alignment horizontal="center" vertical="center"/>
    </xf>
    <xf numFmtId="4" fontId="62" fillId="27" borderId="19" xfId="173" applyNumberFormat="1" applyFont="1" applyFill="1" applyBorder="1" applyAlignment="1">
      <alignment vertical="center"/>
    </xf>
    <xf numFmtId="0" fontId="62" fillId="27" borderId="19" xfId="173" applyFont="1" applyFill="1" applyBorder="1" applyAlignment="1">
      <alignment horizontal="left" vertical="center"/>
    </xf>
    <xf numFmtId="0" fontId="62" fillId="27" borderId="19" xfId="85" applyFont="1" applyFill="1" applyBorder="1" applyAlignment="1">
      <alignment horizontal="center" vertical="center"/>
    </xf>
    <xf numFmtId="0" fontId="62" fillId="27" borderId="19" xfId="173" applyFont="1" applyFill="1" applyBorder="1" applyAlignment="1">
      <alignment horizontal="justify" vertical="center"/>
    </xf>
    <xf numFmtId="0" fontId="62" fillId="27" borderId="19" xfId="173" applyFont="1" applyFill="1" applyBorder="1" applyAlignment="1">
      <alignment horizontal="left" vertical="center" wrapText="1"/>
    </xf>
    <xf numFmtId="0" fontId="62" fillId="0" borderId="0" xfId="15" applyFont="1" applyAlignment="1">
      <alignment vertical="center"/>
    </xf>
    <xf numFmtId="0" fontId="31" fillId="0" borderId="0" xfId="99" applyFont="1" applyAlignment="1">
      <alignment horizontal="center"/>
    </xf>
    <xf numFmtId="0" fontId="65" fillId="0" borderId="0" xfId="172" applyFont="1" applyAlignment="1">
      <alignment vertical="center"/>
    </xf>
    <xf numFmtId="181" fontId="62" fillId="0" borderId="0" xfId="99" applyNumberFormat="1" applyFont="1"/>
    <xf numFmtId="0" fontId="81" fillId="0" borderId="0" xfId="99" applyFont="1" applyAlignment="1">
      <alignment horizontal="left" wrapText="1"/>
    </xf>
    <xf numFmtId="43" fontId="65" fillId="0" borderId="37" xfId="99" applyNumberFormat="1" applyFont="1" applyBorder="1"/>
    <xf numFmtId="0" fontId="62" fillId="0" borderId="19" xfId="99" applyFont="1" applyBorder="1" applyAlignment="1">
      <alignment vertical="center" wrapText="1"/>
    </xf>
    <xf numFmtId="0" fontId="62" fillId="0" borderId="19" xfId="99" applyFont="1" applyBorder="1" applyAlignment="1">
      <alignment vertical="center"/>
    </xf>
    <xf numFmtId="43" fontId="62" fillId="0" borderId="19" xfId="165" applyFont="1" applyBorder="1" applyAlignment="1">
      <alignment vertical="center"/>
    </xf>
    <xf numFmtId="0" fontId="65" fillId="28" borderId="39" xfId="99" applyFont="1" applyFill="1" applyBorder="1" applyAlignment="1">
      <alignment horizontal="left" vertical="center" wrapText="1"/>
    </xf>
    <xf numFmtId="0" fontId="56" fillId="0" borderId="0" xfId="170" applyFont="1" applyAlignment="1">
      <alignment horizontal="center" vertical="top"/>
    </xf>
    <xf numFmtId="0" fontId="30" fillId="0" borderId="0" xfId="99" applyFont="1"/>
    <xf numFmtId="0" fontId="30" fillId="0" borderId="0" xfId="99" applyFont="1" applyAlignment="1">
      <alignment horizontal="center"/>
    </xf>
    <xf numFmtId="179" fontId="30" fillId="0" borderId="0" xfId="99" applyNumberFormat="1" applyFont="1"/>
    <xf numFmtId="179" fontId="30" fillId="0" borderId="0" xfId="99" applyNumberFormat="1" applyFont="1" applyAlignment="1">
      <alignment horizontal="center"/>
    </xf>
    <xf numFmtId="4" fontId="30" fillId="0" borderId="0" xfId="99" applyNumberFormat="1" applyFont="1"/>
    <xf numFmtId="43" fontId="30" fillId="0" borderId="0" xfId="99" applyNumberFormat="1" applyFont="1"/>
    <xf numFmtId="3" fontId="30" fillId="0" borderId="37" xfId="99" applyNumberFormat="1" applyFont="1" applyBorder="1" applyAlignment="1">
      <alignment horizontal="right"/>
    </xf>
    <xf numFmtId="3" fontId="30" fillId="0" borderId="39" xfId="99" applyNumberFormat="1" applyFont="1" applyBorder="1" applyAlignment="1">
      <alignment horizontal="right"/>
    </xf>
    <xf numFmtId="3" fontId="30" fillId="0" borderId="41" xfId="99" applyNumberFormat="1" applyFont="1" applyBorder="1" applyAlignment="1">
      <alignment horizontal="right"/>
    </xf>
    <xf numFmtId="0" fontId="30" fillId="0" borderId="45" xfId="99" applyFont="1" applyBorder="1" applyAlignment="1">
      <alignment horizontal="center"/>
    </xf>
    <xf numFmtId="0" fontId="30" fillId="0" borderId="42" xfId="99" applyFont="1" applyBorder="1"/>
    <xf numFmtId="0" fontId="30" fillId="0" borderId="38" xfId="99" applyFont="1" applyBorder="1"/>
    <xf numFmtId="0" fontId="30" fillId="0" borderId="38" xfId="99" applyFont="1" applyBorder="1" applyAlignment="1">
      <alignment horizontal="center"/>
    </xf>
    <xf numFmtId="0" fontId="30" fillId="0" borderId="39" xfId="99" applyFont="1" applyBorder="1" applyAlignment="1">
      <alignment horizontal="center"/>
    </xf>
    <xf numFmtId="0" fontId="30" fillId="0" borderId="44" xfId="99" applyFont="1" applyBorder="1" applyAlignment="1">
      <alignment horizontal="center"/>
    </xf>
    <xf numFmtId="0" fontId="30" fillId="0" borderId="41" xfId="99" applyFont="1" applyBorder="1"/>
    <xf numFmtId="0" fontId="32" fillId="0" borderId="37" xfId="99" applyFont="1" applyBorder="1" applyAlignment="1">
      <alignment horizontal="center"/>
    </xf>
    <xf numFmtId="0" fontId="32" fillId="0" borderId="39" xfId="99" applyFont="1" applyBorder="1" applyAlignment="1">
      <alignment horizontal="center"/>
    </xf>
    <xf numFmtId="4" fontId="62" fillId="0" borderId="46" xfId="99" applyNumberFormat="1" applyFont="1" applyBorder="1" applyAlignment="1">
      <alignment vertical="center" wrapText="1"/>
    </xf>
    <xf numFmtId="0" fontId="62" fillId="0" borderId="46" xfId="99" applyFont="1" applyBorder="1" applyAlignment="1">
      <alignment horizontal="center" vertical="center" wrapText="1"/>
    </xf>
    <xf numFmtId="4" fontId="62" fillId="0" borderId="35" xfId="15" applyNumberFormat="1" applyFont="1" applyBorder="1" applyAlignment="1">
      <alignment horizontal="right" vertical="center" wrapText="1"/>
    </xf>
    <xf numFmtId="14" fontId="62" fillId="0" borderId="47" xfId="99" applyNumberFormat="1" applyFont="1" applyBorder="1" applyAlignment="1">
      <alignment horizontal="center" vertical="center" wrapText="1"/>
    </xf>
    <xf numFmtId="0" fontId="62" fillId="0" borderId="48" xfId="99" applyFont="1" applyBorder="1" applyAlignment="1">
      <alignment vertical="center" wrapText="1"/>
    </xf>
    <xf numFmtId="0" fontId="62" fillId="0" borderId="32" xfId="99" applyFont="1" applyBorder="1" applyAlignment="1">
      <alignment vertical="center" wrapText="1"/>
    </xf>
    <xf numFmtId="0" fontId="62" fillId="0" borderId="32" xfId="99" applyFont="1" applyBorder="1" applyAlignment="1">
      <alignment horizontal="center" vertical="center" wrapText="1"/>
    </xf>
    <xf numFmtId="0" fontId="62" fillId="0" borderId="47" xfId="99" applyFont="1" applyBorder="1" applyAlignment="1">
      <alignment horizontal="center" vertical="center" wrapText="1"/>
    </xf>
    <xf numFmtId="0" fontId="62" fillId="0" borderId="49" xfId="15" applyFont="1" applyBorder="1" applyAlignment="1">
      <alignment horizontal="center" vertical="center" wrapText="1"/>
    </xf>
    <xf numFmtId="0" fontId="62" fillId="0" borderId="35" xfId="15" applyFont="1" applyBorder="1" applyAlignment="1">
      <alignment horizontal="left" vertical="center" wrapText="1"/>
    </xf>
    <xf numFmtId="0" fontId="62" fillId="0" borderId="46" xfId="99" applyFont="1" applyBorder="1" applyAlignment="1">
      <alignment vertical="center" wrapText="1"/>
    </xf>
    <xf numFmtId="0" fontId="62" fillId="0" borderId="47" xfId="99" applyFont="1" applyBorder="1" applyAlignment="1">
      <alignment vertical="center" wrapText="1"/>
    </xf>
    <xf numFmtId="0" fontId="32" fillId="0" borderId="0" xfId="99" applyFont="1" applyAlignment="1">
      <alignment horizontal="center" textRotation="90" wrapText="1"/>
    </xf>
    <xf numFmtId="0" fontId="32" fillId="28" borderId="37" xfId="99" applyFont="1" applyFill="1" applyBorder="1" applyAlignment="1">
      <alignment horizontal="center" vertical="center" wrapText="1"/>
    </xf>
    <xf numFmtId="0" fontId="32" fillId="28" borderId="41" xfId="99" applyFont="1" applyFill="1" applyBorder="1" applyAlignment="1">
      <alignment horizontal="center" vertical="center" wrapText="1"/>
    </xf>
    <xf numFmtId="0" fontId="32" fillId="28" borderId="39" xfId="99" applyFont="1" applyFill="1" applyBorder="1" applyAlignment="1">
      <alignment horizontal="center" vertical="center" wrapText="1"/>
    </xf>
    <xf numFmtId="179" fontId="32" fillId="28" borderId="42" xfId="99" applyNumberFormat="1" applyFont="1" applyFill="1" applyBorder="1" applyAlignment="1">
      <alignment horizontal="center" vertical="center" textRotation="90" wrapText="1"/>
    </xf>
    <xf numFmtId="179" fontId="32" fillId="28" borderId="38" xfId="99" applyNumberFormat="1" applyFont="1" applyFill="1" applyBorder="1" applyAlignment="1">
      <alignment horizontal="center" vertical="center" textRotation="90" wrapText="1"/>
    </xf>
    <xf numFmtId="0" fontId="32" fillId="28" borderId="38" xfId="99" applyFont="1" applyFill="1" applyBorder="1" applyAlignment="1">
      <alignment horizontal="center" vertical="center" wrapText="1"/>
    </xf>
    <xf numFmtId="0" fontId="32" fillId="28" borderId="43" xfId="99" applyFont="1" applyFill="1" applyBorder="1" applyAlignment="1">
      <alignment horizontal="center" vertical="center" wrapText="1"/>
    </xf>
    <xf numFmtId="0" fontId="32" fillId="28" borderId="45" xfId="99" applyFont="1" applyFill="1" applyBorder="1" applyAlignment="1">
      <alignment horizontal="center" vertical="center" wrapText="1"/>
    </xf>
    <xf numFmtId="0" fontId="30" fillId="0" borderId="0" xfId="99" applyFont="1" applyAlignment="1">
      <alignment horizontal="center" wrapText="1"/>
    </xf>
    <xf numFmtId="0" fontId="30" fillId="0" borderId="0" xfId="15" applyFont="1" applyAlignment="1">
      <alignment vertical="center"/>
    </xf>
    <xf numFmtId="0" fontId="30" fillId="0" borderId="0" xfId="15" applyFont="1" applyAlignment="1">
      <alignment horizontal="center" vertical="center"/>
    </xf>
    <xf numFmtId="0" fontId="58" fillId="0" borderId="0" xfId="99" applyFont="1"/>
    <xf numFmtId="0" fontId="29" fillId="0" borderId="0" xfId="15" applyFont="1" applyAlignment="1">
      <alignment vertical="center"/>
    </xf>
    <xf numFmtId="0" fontId="29" fillId="0" borderId="0" xfId="15" applyFont="1" applyAlignment="1">
      <alignment horizontal="center" vertical="center"/>
    </xf>
    <xf numFmtId="3" fontId="57" fillId="0" borderId="0" xfId="9" applyNumberFormat="1" applyFont="1" applyAlignment="1">
      <alignment horizontal="right" vertical="center"/>
    </xf>
    <xf numFmtId="49" fontId="56" fillId="0" borderId="0" xfId="9" applyFont="1" applyAlignment="1">
      <alignment horizontal="center" vertical="center"/>
    </xf>
    <xf numFmtId="3" fontId="57" fillId="0" borderId="0" xfId="9" applyNumberFormat="1" applyFont="1" applyAlignment="1">
      <alignment horizontal="center" vertical="center"/>
    </xf>
    <xf numFmtId="0" fontId="29" fillId="0" borderId="0" xfId="99" applyFont="1"/>
    <xf numFmtId="0" fontId="61" fillId="0" borderId="0" xfId="172" applyFont="1"/>
    <xf numFmtId="1" fontId="75" fillId="0" borderId="0" xfId="172" applyNumberFormat="1" applyFont="1" applyAlignment="1">
      <alignment horizontal="right" vertical="center" wrapText="1"/>
    </xf>
    <xf numFmtId="3" fontId="75" fillId="0" borderId="0" xfId="172" applyNumberFormat="1" applyFont="1" applyAlignment="1">
      <alignment horizontal="right" vertical="center" wrapText="1"/>
    </xf>
    <xf numFmtId="0" fontId="75" fillId="0" borderId="0" xfId="172" applyFont="1" applyAlignment="1">
      <alignment horizontal="center" vertical="center" wrapText="1"/>
    </xf>
    <xf numFmtId="49" fontId="75" fillId="0" borderId="0" xfId="172" applyNumberFormat="1" applyFont="1" applyAlignment="1">
      <alignment horizontal="center" vertical="center" wrapText="1"/>
    </xf>
    <xf numFmtId="3" fontId="75" fillId="0" borderId="0" xfId="172" applyNumberFormat="1" applyFont="1" applyAlignment="1">
      <alignment horizontal="center" vertical="center" wrapText="1"/>
    </xf>
    <xf numFmtId="0" fontId="75" fillId="0" borderId="0" xfId="172" applyFont="1" applyAlignment="1">
      <alignment vertical="center"/>
    </xf>
    <xf numFmtId="0" fontId="2" fillId="0" borderId="0" xfId="172"/>
    <xf numFmtId="1" fontId="2" fillId="0" borderId="0" xfId="172" applyNumberFormat="1" applyAlignment="1">
      <alignment horizontal="right" vertical="center" wrapText="1"/>
    </xf>
    <xf numFmtId="3" fontId="2" fillId="0" borderId="0" xfId="172" applyNumberFormat="1" applyAlignment="1">
      <alignment horizontal="right" vertical="center" wrapText="1"/>
    </xf>
    <xf numFmtId="0" fontId="2" fillId="0" borderId="0" xfId="172" applyAlignment="1">
      <alignment horizontal="center" vertical="center" wrapText="1"/>
    </xf>
    <xf numFmtId="49" fontId="2" fillId="0" borderId="0" xfId="172" applyNumberFormat="1" applyAlignment="1">
      <alignment horizontal="center" vertical="center" wrapText="1"/>
    </xf>
    <xf numFmtId="3" fontId="2" fillId="0" borderId="0" xfId="172" applyNumberFormat="1" applyAlignment="1">
      <alignment horizontal="center" vertical="center" wrapText="1"/>
    </xf>
    <xf numFmtId="0" fontId="2" fillId="0" borderId="0" xfId="172" applyAlignment="1">
      <alignment vertical="center"/>
    </xf>
    <xf numFmtId="3" fontId="30" fillId="0" borderId="0" xfId="99" applyNumberFormat="1" applyFont="1"/>
    <xf numFmtId="3" fontId="30" fillId="0" borderId="37" xfId="99" applyNumberFormat="1" applyFont="1" applyBorder="1"/>
    <xf numFmtId="3" fontId="30" fillId="0" borderId="41" xfId="99" applyNumberFormat="1" applyFont="1" applyBorder="1"/>
    <xf numFmtId="4" fontId="62" fillId="0" borderId="35" xfId="99" applyNumberFormat="1" applyFont="1" applyBorder="1" applyAlignment="1">
      <alignment horizontal="right" vertical="center" wrapText="1"/>
    </xf>
    <xf numFmtId="0" fontId="62" fillId="0" borderId="35" xfId="99" applyFont="1" applyBorder="1" applyAlignment="1">
      <alignment vertical="center" wrapText="1"/>
    </xf>
    <xf numFmtId="0" fontId="62" fillId="0" borderId="49" xfId="99" applyFont="1" applyBorder="1" applyAlignment="1">
      <alignment horizontal="center" vertical="center" wrapText="1"/>
    </xf>
    <xf numFmtId="3" fontId="32" fillId="0" borderId="45" xfId="99" applyNumberFormat="1" applyFont="1" applyBorder="1" applyAlignment="1">
      <alignment horizontal="right"/>
    </xf>
    <xf numFmtId="3" fontId="32" fillId="0" borderId="43" xfId="99" applyNumberFormat="1" applyFont="1" applyBorder="1" applyAlignment="1">
      <alignment horizontal="right"/>
    </xf>
    <xf numFmtId="0" fontId="30" fillId="0" borderId="40" xfId="99" applyFont="1" applyBorder="1"/>
    <xf numFmtId="0" fontId="30" fillId="0" borderId="40" xfId="99" applyFont="1" applyBorder="1" applyAlignment="1">
      <alignment horizontal="center"/>
    </xf>
    <xf numFmtId="0" fontId="32" fillId="0" borderId="40" xfId="99" applyFont="1" applyBorder="1" applyAlignment="1">
      <alignment horizontal="center"/>
    </xf>
    <xf numFmtId="0" fontId="32" fillId="0" borderId="43" xfId="99" applyFont="1" applyBorder="1" applyAlignment="1">
      <alignment horizontal="center"/>
    </xf>
    <xf numFmtId="4" fontId="30" fillId="0" borderId="37" xfId="99" applyNumberFormat="1" applyFont="1" applyBorder="1"/>
    <xf numFmtId="0" fontId="30" fillId="0" borderId="37" xfId="99" applyFont="1" applyBorder="1"/>
    <xf numFmtId="4" fontId="30" fillId="0" borderId="41" xfId="99" applyNumberFormat="1" applyFont="1" applyBorder="1"/>
    <xf numFmtId="4" fontId="32" fillId="0" borderId="37" xfId="85" applyNumberFormat="1" applyFont="1" applyBorder="1"/>
    <xf numFmtId="0" fontId="30" fillId="0" borderId="37" xfId="85" applyFont="1" applyBorder="1"/>
    <xf numFmtId="0" fontId="30" fillId="0" borderId="41" xfId="85" applyFont="1" applyBorder="1"/>
    <xf numFmtId="0" fontId="30" fillId="0" borderId="45" xfId="85" applyFont="1" applyBorder="1"/>
    <xf numFmtId="0" fontId="30" fillId="0" borderId="42" xfId="85" applyFont="1" applyBorder="1" applyAlignment="1">
      <alignment horizontal="center"/>
    </xf>
    <xf numFmtId="0" fontId="30" fillId="0" borderId="38" xfId="85" applyFont="1" applyBorder="1" applyAlignment="1">
      <alignment horizontal="center"/>
    </xf>
    <xf numFmtId="0" fontId="30" fillId="0" borderId="38" xfId="85" applyFont="1" applyBorder="1"/>
    <xf numFmtId="0" fontId="30" fillId="0" borderId="39" xfId="85" applyFont="1" applyBorder="1"/>
    <xf numFmtId="0" fontId="30" fillId="0" borderId="44" xfId="85" applyFont="1" applyBorder="1" applyAlignment="1">
      <alignment horizontal="left"/>
    </xf>
    <xf numFmtId="0" fontId="32" fillId="0" borderId="37" xfId="85" applyFont="1" applyBorder="1" applyAlignment="1">
      <alignment horizontal="center"/>
    </xf>
    <xf numFmtId="0" fontId="32" fillId="0" borderId="39" xfId="85" applyFont="1" applyBorder="1" applyAlignment="1">
      <alignment horizontal="center"/>
    </xf>
    <xf numFmtId="4" fontId="62" fillId="0" borderId="35" xfId="99" applyNumberFormat="1" applyFont="1" applyBorder="1" applyAlignment="1">
      <alignment horizontal="left" vertical="center" wrapText="1"/>
    </xf>
    <xf numFmtId="179" fontId="32" fillId="28" borderId="42" xfId="99" applyNumberFormat="1" applyFont="1" applyFill="1" applyBorder="1" applyAlignment="1">
      <alignment horizontal="center" vertical="center" wrapText="1"/>
    </xf>
    <xf numFmtId="179" fontId="32" fillId="28" borderId="38" xfId="99" applyNumberFormat="1" applyFont="1" applyFill="1" applyBorder="1" applyAlignment="1">
      <alignment horizontal="center" vertical="center" wrapText="1"/>
    </xf>
    <xf numFmtId="0" fontId="25" fillId="0" borderId="0" xfId="15" applyFont="1" applyAlignment="1">
      <alignment horizontal="left" vertical="center"/>
    </xf>
    <xf numFmtId="0" fontId="62" fillId="0" borderId="52" xfId="99" applyFont="1" applyBorder="1" applyAlignment="1">
      <alignment vertical="center" wrapText="1"/>
    </xf>
    <xf numFmtId="0" fontId="62" fillId="0" borderId="53" xfId="99" applyFont="1" applyBorder="1" applyAlignment="1">
      <alignment vertical="center" wrapText="1"/>
    </xf>
    <xf numFmtId="182" fontId="25" fillId="0" borderId="0" xfId="99" applyNumberFormat="1"/>
    <xf numFmtId="3" fontId="30" fillId="0" borderId="45" xfId="99" applyNumberFormat="1" applyFont="1" applyBorder="1" applyAlignment="1">
      <alignment horizontal="right"/>
    </xf>
    <xf numFmtId="3" fontId="30" fillId="0" borderId="40" xfId="99" applyNumberFormat="1" applyFont="1" applyBorder="1" applyAlignment="1">
      <alignment horizontal="right"/>
    </xf>
    <xf numFmtId="4" fontId="62" fillId="0" borderId="54" xfId="99" applyNumberFormat="1" applyFont="1" applyBorder="1" applyAlignment="1">
      <alignment vertical="center" wrapText="1"/>
    </xf>
    <xf numFmtId="0" fontId="62" fillId="0" borderId="54" xfId="99" applyFont="1" applyBorder="1" applyAlignment="1">
      <alignment horizontal="center" vertical="center" wrapText="1"/>
    </xf>
    <xf numFmtId="4" fontId="62" fillId="0" borderId="34" xfId="15" applyNumberFormat="1" applyFont="1" applyBorder="1" applyAlignment="1">
      <alignment horizontal="right" vertical="center" wrapText="1"/>
    </xf>
    <xf numFmtId="14" fontId="62" fillId="0" borderId="20" xfId="99" applyNumberFormat="1" applyFont="1" applyBorder="1" applyAlignment="1">
      <alignment horizontal="center" vertical="center" wrapText="1"/>
    </xf>
    <xf numFmtId="0" fontId="62" fillId="0" borderId="22" xfId="99" applyFont="1" applyBorder="1" applyAlignment="1">
      <alignment vertical="center" wrapText="1"/>
    </xf>
    <xf numFmtId="0" fontId="62" fillId="0" borderId="21" xfId="99" applyFont="1" applyBorder="1" applyAlignment="1">
      <alignment vertical="center" wrapText="1"/>
    </xf>
    <xf numFmtId="0" fontId="62" fillId="0" borderId="20" xfId="99" applyFont="1" applyBorder="1" applyAlignment="1">
      <alignment horizontal="center" vertical="center" wrapText="1"/>
    </xf>
    <xf numFmtId="0" fontId="62" fillId="0" borderId="30" xfId="15" applyFont="1" applyBorder="1" applyAlignment="1">
      <alignment horizontal="center" vertical="center" wrapText="1"/>
    </xf>
    <xf numFmtId="0" fontId="62" fillId="0" borderId="34" xfId="15" applyFont="1" applyBorder="1" applyAlignment="1">
      <alignment horizontal="left" vertical="center" wrapText="1"/>
    </xf>
    <xf numFmtId="0" fontId="62" fillId="0" borderId="54" xfId="99" applyFont="1" applyBorder="1" applyAlignment="1">
      <alignment vertical="center" wrapText="1"/>
    </xf>
    <xf numFmtId="0" fontId="62" fillId="0" borderId="20" xfId="99" applyFont="1" applyBorder="1" applyAlignment="1">
      <alignment vertical="center" wrapText="1"/>
    </xf>
    <xf numFmtId="4" fontId="62" fillId="0" borderId="55" xfId="99" applyNumberFormat="1" applyFont="1" applyBorder="1" applyAlignment="1">
      <alignment vertical="center" wrapText="1"/>
    </xf>
    <xf numFmtId="0" fontId="62" fillId="0" borderId="55" xfId="99" applyFont="1" applyBorder="1" applyAlignment="1">
      <alignment horizontal="center" vertical="center" wrapText="1"/>
    </xf>
    <xf numFmtId="4" fontId="62" fillId="0" borderId="36" xfId="15" applyNumberFormat="1" applyFont="1" applyBorder="1" applyAlignment="1">
      <alignment horizontal="right" vertical="center" wrapText="1"/>
    </xf>
    <xf numFmtId="14" fontId="62" fillId="0" borderId="23" xfId="99" applyNumberFormat="1" applyFont="1" applyBorder="1" applyAlignment="1">
      <alignment horizontal="center" vertical="center" wrapText="1"/>
    </xf>
    <xf numFmtId="0" fontId="62" fillId="0" borderId="25" xfId="99" applyFont="1" applyBorder="1" applyAlignment="1">
      <alignment vertical="center" wrapText="1"/>
    </xf>
    <xf numFmtId="0" fontId="62" fillId="0" borderId="24" xfId="99" applyFont="1" applyBorder="1" applyAlignment="1">
      <alignment vertical="center" wrapText="1"/>
    </xf>
    <xf numFmtId="0" fontId="62" fillId="0" borderId="23" xfId="99" applyFont="1" applyBorder="1" applyAlignment="1">
      <alignment horizontal="center" vertical="center" wrapText="1"/>
    </xf>
    <xf numFmtId="0" fontId="62" fillId="0" borderId="56" xfId="15" applyFont="1" applyBorder="1" applyAlignment="1">
      <alignment horizontal="center" vertical="center" wrapText="1"/>
    </xf>
    <xf numFmtId="0" fontId="62" fillId="0" borderId="36" xfId="15" applyFont="1" applyBorder="1" applyAlignment="1">
      <alignment horizontal="left" vertical="center" wrapText="1"/>
    </xf>
    <xf numFmtId="0" fontId="62" fillId="0" borderId="55" xfId="99" applyFont="1" applyBorder="1" applyAlignment="1">
      <alignment vertical="center" wrapText="1"/>
    </xf>
    <xf numFmtId="0" fontId="62" fillId="0" borderId="23" xfId="99" applyFont="1" applyBorder="1" applyAlignment="1">
      <alignment vertical="center" wrapText="1"/>
    </xf>
    <xf numFmtId="4" fontId="62" fillId="0" borderId="34" xfId="99" applyNumberFormat="1" applyFont="1" applyBorder="1" applyAlignment="1">
      <alignment horizontal="right" vertical="center" wrapText="1"/>
    </xf>
    <xf numFmtId="0" fontId="62" fillId="0" borderId="34" xfId="99" applyFont="1" applyBorder="1" applyAlignment="1">
      <alignment vertical="center" wrapText="1"/>
    </xf>
    <xf numFmtId="4" fontId="62" fillId="0" borderId="57" xfId="99" applyNumberFormat="1" applyFont="1" applyBorder="1" applyAlignment="1">
      <alignment vertical="center" wrapText="1"/>
    </xf>
    <xf numFmtId="0" fontId="62" fillId="0" borderId="57" xfId="99" applyFont="1" applyBorder="1" applyAlignment="1">
      <alignment horizontal="center" vertical="center" wrapText="1"/>
    </xf>
    <xf numFmtId="4" fontId="62" fillId="0" borderId="15" xfId="99" applyNumberFormat="1" applyFont="1" applyBorder="1" applyAlignment="1">
      <alignment horizontal="right" vertical="center" wrapText="1"/>
    </xf>
    <xf numFmtId="14" fontId="62" fillId="0" borderId="16" xfId="99" applyNumberFormat="1" applyFont="1" applyBorder="1" applyAlignment="1">
      <alignment horizontal="center" vertical="center" wrapText="1"/>
    </xf>
    <xf numFmtId="0" fontId="62" fillId="0" borderId="1" xfId="99" applyFont="1" applyBorder="1" applyAlignment="1">
      <alignment vertical="center" wrapText="1"/>
    </xf>
    <xf numFmtId="0" fontId="62" fillId="0" borderId="16" xfId="99" applyFont="1" applyBorder="1" applyAlignment="1">
      <alignment horizontal="center" vertical="center" wrapText="1"/>
    </xf>
    <xf numFmtId="0" fontId="62" fillId="0" borderId="27" xfId="99" applyFont="1" applyBorder="1" applyAlignment="1">
      <alignment horizontal="center" vertical="center" wrapText="1"/>
    </xf>
    <xf numFmtId="0" fontId="62" fillId="0" borderId="15" xfId="99" applyFont="1" applyBorder="1" applyAlignment="1">
      <alignment vertical="center" wrapText="1"/>
    </xf>
    <xf numFmtId="0" fontId="62" fillId="0" borderId="57" xfId="99" applyFont="1" applyBorder="1" applyAlignment="1">
      <alignment vertical="center" wrapText="1"/>
    </xf>
    <xf numFmtId="0" fontId="62" fillId="0" borderId="16" xfId="99" applyFont="1" applyBorder="1" applyAlignment="1">
      <alignment vertical="center" wrapText="1"/>
    </xf>
    <xf numFmtId="4" fontId="62" fillId="0" borderId="36" xfId="99" applyNumberFormat="1" applyFont="1" applyBorder="1" applyAlignment="1">
      <alignment horizontal="right" vertical="center" wrapText="1"/>
    </xf>
    <xf numFmtId="0" fontId="62" fillId="0" borderId="56" xfId="99" applyFont="1" applyBorder="1" applyAlignment="1">
      <alignment horizontal="center" vertical="center" wrapText="1"/>
    </xf>
    <xf numFmtId="0" fontId="62" fillId="0" borderId="36" xfId="99" applyFont="1" applyBorder="1" applyAlignment="1">
      <alignment vertical="center" wrapText="1"/>
    </xf>
    <xf numFmtId="4" fontId="62" fillId="0" borderId="15" xfId="15" applyNumberFormat="1" applyFont="1" applyBorder="1" applyAlignment="1">
      <alignment horizontal="right" vertical="center" wrapText="1"/>
    </xf>
    <xf numFmtId="0" fontId="62" fillId="0" borderId="27" xfId="15" applyFont="1" applyBorder="1" applyAlignment="1">
      <alignment horizontal="center" vertical="center" wrapText="1"/>
    </xf>
    <xf numFmtId="0" fontId="62" fillId="0" borderId="15" xfId="15" applyFont="1" applyBorder="1" applyAlignment="1">
      <alignment horizontal="left" vertical="center" wrapText="1"/>
    </xf>
    <xf numFmtId="0" fontId="62" fillId="0" borderId="30" xfId="99" applyFont="1" applyBorder="1" applyAlignment="1">
      <alignment horizontal="center" vertical="center" wrapText="1"/>
    </xf>
    <xf numFmtId="0" fontId="31" fillId="0" borderId="0" xfId="91" applyFont="1" applyAlignment="1">
      <alignment horizontal="center" vertical="center" wrapText="1"/>
    </xf>
    <xf numFmtId="0" fontId="74" fillId="0" borderId="0" xfId="14" applyFont="1"/>
    <xf numFmtId="0" fontId="25" fillId="0" borderId="0" xfId="14"/>
    <xf numFmtId="0" fontId="29" fillId="0" borderId="0" xfId="14" applyFont="1" applyAlignment="1">
      <alignment horizontal="left"/>
    </xf>
    <xf numFmtId="0" fontId="83" fillId="0" borderId="0" xfId="14" quotePrefix="1" applyFont="1" applyAlignment="1">
      <alignment horizontal="center"/>
    </xf>
    <xf numFmtId="0" fontId="84" fillId="0" borderId="0" xfId="15" applyFont="1" applyAlignment="1">
      <alignment horizontal="center" vertical="center"/>
    </xf>
    <xf numFmtId="49" fontId="74" fillId="0" borderId="0" xfId="8" quotePrefix="1" applyNumberFormat="1" applyFont="1" applyAlignment="1">
      <alignment horizontal="left" vertical="center"/>
    </xf>
    <xf numFmtId="49" fontId="85" fillId="0" borderId="0" xfId="8" applyNumberFormat="1" applyFont="1" applyAlignment="1">
      <alignment horizontal="left" vertical="center"/>
    </xf>
    <xf numFmtId="0" fontId="29" fillId="0" borderId="0" xfId="14" applyFont="1"/>
    <xf numFmtId="0" fontId="74" fillId="25" borderId="45" xfId="15" applyFont="1" applyFill="1" applyBorder="1" applyAlignment="1">
      <alignment horizontal="center" vertical="center"/>
    </xf>
    <xf numFmtId="0" fontId="74" fillId="25" borderId="50" xfId="15" applyFont="1" applyFill="1" applyBorder="1" applyAlignment="1">
      <alignment horizontal="center" vertical="center"/>
    </xf>
    <xf numFmtId="49" fontId="33" fillId="25" borderId="43" xfId="9" applyFont="1" applyFill="1" applyBorder="1" applyAlignment="1">
      <alignment horizontal="center" vertical="center" textRotation="90" wrapText="1"/>
    </xf>
    <xf numFmtId="49" fontId="33" fillId="25" borderId="38" xfId="9" applyFont="1" applyFill="1" applyBorder="1" applyAlignment="1">
      <alignment horizontal="center" vertical="center" textRotation="90" wrapText="1"/>
    </xf>
    <xf numFmtId="49" fontId="33" fillId="25" borderId="41" xfId="9" applyFont="1" applyFill="1" applyBorder="1" applyAlignment="1">
      <alignment horizontal="center" vertical="center" textRotation="90" wrapText="1"/>
    </xf>
    <xf numFmtId="0" fontId="74" fillId="25" borderId="19" xfId="15" applyFont="1" applyFill="1" applyBorder="1" applyAlignment="1">
      <alignment horizontal="center" vertical="center" textRotation="90" wrapText="1"/>
    </xf>
    <xf numFmtId="0" fontId="74" fillId="25" borderId="1" xfId="15" applyFont="1" applyFill="1" applyBorder="1" applyAlignment="1">
      <alignment horizontal="center" vertical="center" textRotation="90" wrapText="1"/>
    </xf>
    <xf numFmtId="0" fontId="25" fillId="0" borderId="59" xfId="15" applyFont="1" applyBorder="1" applyAlignment="1">
      <alignment horizontal="center" vertical="center"/>
    </xf>
    <xf numFmtId="0" fontId="25" fillId="0" borderId="60" xfId="15" applyFont="1" applyBorder="1" applyAlignment="1">
      <alignment vertical="center"/>
    </xf>
    <xf numFmtId="0" fontId="25" fillId="0" borderId="33" xfId="15" applyFont="1" applyBorder="1" applyAlignment="1">
      <alignment vertical="center"/>
    </xf>
    <xf numFmtId="0" fontId="25" fillId="0" borderId="61" xfId="15" applyFont="1" applyBorder="1" applyAlignment="1">
      <alignment vertical="center"/>
    </xf>
    <xf numFmtId="0" fontId="25" fillId="0" borderId="53" xfId="15" applyFont="1" applyBorder="1" applyAlignment="1">
      <alignment vertical="center"/>
    </xf>
    <xf numFmtId="0" fontId="25" fillId="0" borderId="62" xfId="15" applyFont="1" applyBorder="1" applyAlignment="1">
      <alignment vertical="center"/>
    </xf>
    <xf numFmtId="0" fontId="25" fillId="0" borderId="63" xfId="15" applyFont="1" applyBorder="1" applyAlignment="1">
      <alignment vertical="center"/>
    </xf>
    <xf numFmtId="0" fontId="74" fillId="25" borderId="59" xfId="15" applyFont="1" applyFill="1" applyBorder="1" applyAlignment="1">
      <alignment horizontal="center" vertical="center"/>
    </xf>
    <xf numFmtId="0" fontId="74" fillId="25" borderId="64" xfId="15" applyFont="1" applyFill="1" applyBorder="1" applyAlignment="1">
      <alignment vertical="center"/>
    </xf>
    <xf numFmtId="0" fontId="74" fillId="25" borderId="32" xfId="15" applyFont="1" applyFill="1" applyBorder="1" applyAlignment="1">
      <alignment horizontal="center" vertical="center"/>
    </xf>
    <xf numFmtId="0" fontId="74" fillId="25" borderId="35" xfId="15" applyFont="1" applyFill="1" applyBorder="1" applyAlignment="1">
      <alignment horizontal="center" vertical="center"/>
    </xf>
    <xf numFmtId="0" fontId="74" fillId="25" borderId="32" xfId="15" applyFont="1" applyFill="1" applyBorder="1" applyAlignment="1">
      <alignment vertical="center"/>
    </xf>
    <xf numFmtId="3" fontId="74" fillId="25" borderId="49" xfId="15" applyNumberFormat="1" applyFont="1" applyFill="1" applyBorder="1" applyAlignment="1">
      <alignment vertical="center"/>
    </xf>
    <xf numFmtId="0" fontId="74" fillId="25" borderId="47" xfId="15" applyFont="1" applyFill="1" applyBorder="1" applyAlignment="1">
      <alignment horizontal="center" vertical="center"/>
    </xf>
    <xf numFmtId="3" fontId="74" fillId="25" borderId="48" xfId="15" applyNumberFormat="1" applyFont="1" applyFill="1" applyBorder="1" applyAlignment="1">
      <alignment vertical="center"/>
    </xf>
    <xf numFmtId="0" fontId="25" fillId="0" borderId="59" xfId="174" applyBorder="1" applyAlignment="1">
      <alignment horizontal="center"/>
    </xf>
    <xf numFmtId="0" fontId="74" fillId="0" borderId="64" xfId="15" applyFont="1" applyBorder="1" applyAlignment="1">
      <alignment vertical="center"/>
    </xf>
    <xf numFmtId="0" fontId="25" fillId="0" borderId="32" xfId="15" applyFont="1" applyBorder="1" applyAlignment="1">
      <alignment horizontal="center" vertical="center"/>
    </xf>
    <xf numFmtId="3" fontId="25" fillId="0" borderId="46" xfId="15" applyNumberFormat="1" applyFont="1" applyBorder="1" applyAlignment="1">
      <alignment vertical="center"/>
    </xf>
    <xf numFmtId="0" fontId="74" fillId="0" borderId="47" xfId="15" applyFont="1" applyBorder="1" applyAlignment="1">
      <alignment horizontal="center" vertical="center"/>
    </xf>
    <xf numFmtId="3" fontId="25" fillId="0" borderId="0" xfId="14" applyNumberFormat="1"/>
    <xf numFmtId="0" fontId="25" fillId="0" borderId="35" xfId="15" applyFont="1" applyBorder="1" applyAlignment="1">
      <alignment horizontal="center" vertical="center"/>
    </xf>
    <xf numFmtId="0" fontId="25" fillId="0" borderId="64" xfId="15" applyFont="1" applyBorder="1" applyAlignment="1">
      <alignment vertical="center"/>
    </xf>
    <xf numFmtId="0" fontId="25" fillId="0" borderId="47" xfId="15" applyFont="1" applyBorder="1" applyAlignment="1">
      <alignment horizontal="center" vertical="center"/>
    </xf>
    <xf numFmtId="3" fontId="25" fillId="0" borderId="48" xfId="15" applyNumberFormat="1" applyFont="1" applyBorder="1" applyAlignment="1">
      <alignment horizontal="right" vertical="center"/>
    </xf>
    <xf numFmtId="3" fontId="25" fillId="0" borderId="49" xfId="15" applyNumberFormat="1" applyFont="1" applyBorder="1" applyAlignment="1">
      <alignment horizontal="right" vertical="center"/>
    </xf>
    <xf numFmtId="0" fontId="25" fillId="0" borderId="32" xfId="15" applyFont="1" applyBorder="1" applyAlignment="1">
      <alignment vertical="center"/>
    </xf>
    <xf numFmtId="0" fontId="25" fillId="0" borderId="35" xfId="15" applyFont="1" applyBorder="1" applyAlignment="1">
      <alignment vertical="center"/>
    </xf>
    <xf numFmtId="3" fontId="74" fillId="25" borderId="35" xfId="15" applyNumberFormat="1" applyFont="1" applyFill="1" applyBorder="1" applyAlignment="1">
      <alignment horizontal="center" vertical="center"/>
    </xf>
    <xf numFmtId="0" fontId="74" fillId="30" borderId="59" xfId="14" applyFont="1" applyFill="1" applyBorder="1" applyAlignment="1">
      <alignment horizontal="center"/>
    </xf>
    <xf numFmtId="3" fontId="74" fillId="30" borderId="64" xfId="15" applyNumberFormat="1" applyFont="1" applyFill="1" applyBorder="1" applyAlignment="1">
      <alignment horizontal="center" vertical="center"/>
    </xf>
    <xf numFmtId="3" fontId="74" fillId="30" borderId="32" xfId="15" applyNumberFormat="1" applyFont="1" applyFill="1" applyBorder="1" applyAlignment="1">
      <alignment horizontal="center" vertical="center"/>
    </xf>
    <xf numFmtId="3" fontId="74" fillId="30" borderId="35" xfId="15" applyNumberFormat="1" applyFont="1" applyFill="1" applyBorder="1" applyAlignment="1">
      <alignment vertical="center"/>
    </xf>
    <xf numFmtId="3" fontId="74" fillId="30" borderId="35" xfId="15" applyNumberFormat="1" applyFont="1" applyFill="1" applyBorder="1" applyAlignment="1">
      <alignment horizontal="center" vertical="center"/>
    </xf>
    <xf numFmtId="3" fontId="74" fillId="30" borderId="49" xfId="15" applyNumberFormat="1" applyFont="1" applyFill="1" applyBorder="1" applyAlignment="1">
      <alignment vertical="center"/>
    </xf>
    <xf numFmtId="3" fontId="74" fillId="30" borderId="47" xfId="15" applyNumberFormat="1" applyFont="1" applyFill="1" applyBorder="1" applyAlignment="1">
      <alignment horizontal="center" vertical="center"/>
    </xf>
    <xf numFmtId="3" fontId="74" fillId="30" borderId="48" xfId="15" applyNumberFormat="1" applyFont="1" applyFill="1" applyBorder="1" applyAlignment="1">
      <alignment vertical="center"/>
    </xf>
    <xf numFmtId="0" fontId="25" fillId="0" borderId="49" xfId="15" applyFont="1" applyBorder="1" applyAlignment="1">
      <alignment vertical="center"/>
    </xf>
    <xf numFmtId="0" fontId="25" fillId="0" borderId="48" xfId="15" applyFont="1" applyBorder="1" applyAlignment="1">
      <alignment vertical="center"/>
    </xf>
    <xf numFmtId="0" fontId="74" fillId="25" borderId="43" xfId="15" applyFont="1" applyFill="1" applyBorder="1" applyAlignment="1">
      <alignment vertical="center"/>
    </xf>
    <xf numFmtId="0" fontId="74" fillId="25" borderId="38" xfId="15" applyFont="1" applyFill="1" applyBorder="1" applyAlignment="1">
      <alignment horizontal="center" vertical="center"/>
    </xf>
    <xf numFmtId="0" fontId="74" fillId="25" borderId="41" xfId="15" applyFont="1" applyFill="1" applyBorder="1" applyAlignment="1">
      <alignment horizontal="center" vertical="center"/>
    </xf>
    <xf numFmtId="3" fontId="74" fillId="25" borderId="41" xfId="15" applyNumberFormat="1" applyFont="1" applyFill="1" applyBorder="1" applyAlignment="1">
      <alignment horizontal="center" vertical="center"/>
    </xf>
    <xf numFmtId="0" fontId="74" fillId="25" borderId="38" xfId="15" applyFont="1" applyFill="1" applyBorder="1" applyAlignment="1">
      <alignment vertical="center"/>
    </xf>
    <xf numFmtId="3" fontId="74" fillId="25" borderId="44" xfId="15" applyNumberFormat="1" applyFont="1" applyFill="1" applyBorder="1" applyAlignment="1">
      <alignment vertical="center"/>
    </xf>
    <xf numFmtId="0" fontId="74" fillId="25" borderId="39" xfId="15" applyFont="1" applyFill="1" applyBorder="1" applyAlignment="1">
      <alignment horizontal="center" vertical="center"/>
    </xf>
    <xf numFmtId="3" fontId="74" fillId="25" borderId="42" xfId="15" applyNumberFormat="1" applyFont="1" applyFill="1" applyBorder="1" applyAlignment="1">
      <alignment vertical="center"/>
    </xf>
    <xf numFmtId="3" fontId="74" fillId="0" borderId="0" xfId="15" applyNumberFormat="1" applyFont="1" applyAlignment="1">
      <alignment vertical="center"/>
    </xf>
    <xf numFmtId="3" fontId="74" fillId="0" borderId="0" xfId="15" applyNumberFormat="1" applyFont="1" applyAlignment="1">
      <alignment horizontal="right" vertical="center"/>
    </xf>
    <xf numFmtId="3" fontId="74" fillId="0" borderId="0" xfId="14" applyNumberFormat="1" applyFont="1"/>
    <xf numFmtId="3" fontId="86" fillId="0" borderId="0" xfId="14" applyNumberFormat="1" applyFont="1"/>
    <xf numFmtId="49" fontId="74" fillId="0" borderId="0" xfId="8" quotePrefix="1" applyNumberFormat="1" applyFont="1"/>
    <xf numFmtId="49" fontId="74" fillId="0" borderId="0" xfId="8" applyNumberFormat="1" applyFont="1"/>
    <xf numFmtId="0" fontId="25" fillId="0" borderId="52" xfId="15" applyFont="1" applyBorder="1" applyAlignment="1">
      <alignment vertical="center"/>
    </xf>
    <xf numFmtId="0" fontId="74" fillId="25" borderId="64" xfId="15" applyFont="1" applyFill="1" applyBorder="1" applyAlignment="1">
      <alignment horizontal="center" vertical="center"/>
    </xf>
    <xf numFmtId="3" fontId="74" fillId="25" borderId="47" xfId="15" applyNumberFormat="1" applyFont="1" applyFill="1" applyBorder="1" applyAlignment="1">
      <alignment horizontal="center" vertical="center"/>
    </xf>
    <xf numFmtId="3" fontId="74" fillId="25" borderId="32" xfId="15" applyNumberFormat="1" applyFont="1" applyFill="1" applyBorder="1" applyAlignment="1">
      <alignment horizontal="center" vertical="center"/>
    </xf>
    <xf numFmtId="3" fontId="74" fillId="25" borderId="46" xfId="15" applyNumberFormat="1" applyFont="1" applyFill="1" applyBorder="1" applyAlignment="1">
      <alignment vertical="center"/>
    </xf>
    <xf numFmtId="0" fontId="25" fillId="0" borderId="64" xfId="14" applyBorder="1" applyAlignment="1">
      <alignment horizontal="center"/>
    </xf>
    <xf numFmtId="3" fontId="25" fillId="0" borderId="47" xfId="15" applyNumberFormat="1" applyFont="1" applyBorder="1" applyAlignment="1">
      <alignment horizontal="center" vertical="center"/>
    </xf>
    <xf numFmtId="3" fontId="25" fillId="0" borderId="32" xfId="15" applyNumberFormat="1" applyFont="1" applyBorder="1" applyAlignment="1">
      <alignment horizontal="center" vertical="center"/>
    </xf>
    <xf numFmtId="3" fontId="25" fillId="0" borderId="35" xfId="15" applyNumberFormat="1" applyFont="1" applyBorder="1" applyAlignment="1">
      <alignment horizontal="center" vertical="center"/>
    </xf>
    <xf numFmtId="3" fontId="25" fillId="0" borderId="0" xfId="0" applyNumberFormat="1" applyFont="1"/>
    <xf numFmtId="3" fontId="25" fillId="0" borderId="46" xfId="0" applyNumberFormat="1" applyFont="1" applyBorder="1"/>
    <xf numFmtId="3" fontId="25" fillId="0" borderId="48" xfId="15" applyNumberFormat="1" applyFont="1" applyBorder="1" applyAlignment="1">
      <alignment vertical="center"/>
    </xf>
    <xf numFmtId="3" fontId="25" fillId="0" borderId="47" xfId="15" applyNumberFormat="1" applyFont="1" applyBorder="1" applyAlignment="1">
      <alignment vertical="center"/>
    </xf>
    <xf numFmtId="3" fontId="25" fillId="0" borderId="32" xfId="15" applyNumberFormat="1" applyFont="1" applyBorder="1" applyAlignment="1">
      <alignment vertical="center"/>
    </xf>
    <xf numFmtId="3" fontId="25" fillId="0" borderId="35" xfId="15" applyNumberFormat="1" applyFont="1" applyBorder="1" applyAlignment="1">
      <alignment vertical="center"/>
    </xf>
    <xf numFmtId="3" fontId="25" fillId="0" borderId="49" xfId="15" applyNumberFormat="1" applyFont="1" applyBorder="1" applyAlignment="1">
      <alignment vertical="center"/>
    </xf>
    <xf numFmtId="3" fontId="25" fillId="0" borderId="48" xfId="0" applyNumberFormat="1" applyFont="1" applyBorder="1"/>
    <xf numFmtId="3" fontId="25" fillId="0" borderId="0" xfId="15" applyNumberFormat="1" applyFont="1" applyAlignment="1">
      <alignment vertical="center"/>
    </xf>
    <xf numFmtId="3" fontId="74" fillId="25" borderId="49" xfId="15" applyNumberFormat="1" applyFont="1" applyFill="1" applyBorder="1" applyAlignment="1">
      <alignment horizontal="right" vertical="center"/>
    </xf>
    <xf numFmtId="3" fontId="74" fillId="25" borderId="64" xfId="15" applyNumberFormat="1" applyFont="1" applyFill="1" applyBorder="1" applyAlignment="1">
      <alignment horizontal="center" vertical="center"/>
    </xf>
    <xf numFmtId="3" fontId="74" fillId="25" borderId="48" xfId="15" applyNumberFormat="1" applyFont="1" applyFill="1" applyBorder="1" applyAlignment="1">
      <alignment horizontal="right" vertical="center"/>
    </xf>
    <xf numFmtId="0" fontId="25" fillId="0" borderId="64" xfId="0" applyFont="1" applyBorder="1" applyAlignment="1">
      <alignment horizontal="center" vertical="center" wrapText="1"/>
    </xf>
    <xf numFmtId="3" fontId="25" fillId="0" borderId="64" xfId="15" applyNumberFormat="1" applyFont="1" applyBorder="1" applyAlignment="1">
      <alignment horizontal="center" vertical="center"/>
    </xf>
    <xf numFmtId="3" fontId="25" fillId="27" borderId="0" xfId="14" applyNumberFormat="1" applyFill="1" applyAlignment="1">
      <alignment vertical="center"/>
    </xf>
    <xf numFmtId="3" fontId="25" fillId="27" borderId="32" xfId="14" applyNumberFormat="1" applyFill="1" applyBorder="1" applyAlignment="1">
      <alignment horizontal="center" vertical="center"/>
    </xf>
    <xf numFmtId="3" fontId="25" fillId="27" borderId="46" xfId="15" applyNumberFormat="1" applyFont="1" applyFill="1" applyBorder="1" applyAlignment="1">
      <alignment vertical="center"/>
    </xf>
    <xf numFmtId="0" fontId="25" fillId="0" borderId="59" xfId="14" applyBorder="1" applyAlignment="1">
      <alignment horizontal="center" vertical="top" wrapText="1"/>
    </xf>
    <xf numFmtId="3" fontId="25" fillId="0" borderId="0" xfId="15" applyNumberFormat="1" applyFont="1" applyAlignment="1">
      <alignment horizontal="center" vertical="center"/>
    </xf>
    <xf numFmtId="3" fontId="25" fillId="27" borderId="46" xfId="14" applyNumberFormat="1" applyFill="1" applyBorder="1"/>
    <xf numFmtId="0" fontId="25" fillId="0" borderId="59" xfId="14" applyBorder="1" applyAlignment="1">
      <alignment horizontal="center"/>
    </xf>
    <xf numFmtId="3" fontId="74" fillId="30" borderId="0" xfId="15" applyNumberFormat="1" applyFont="1" applyFill="1" applyAlignment="1">
      <alignment horizontal="center" vertical="center"/>
    </xf>
    <xf numFmtId="3" fontId="74" fillId="30" borderId="46" xfId="15" applyNumberFormat="1" applyFont="1" applyFill="1" applyBorder="1" applyAlignment="1">
      <alignment vertical="center"/>
    </xf>
    <xf numFmtId="0" fontId="74" fillId="0" borderId="59" xfId="14" applyFont="1" applyBorder="1" applyAlignment="1">
      <alignment horizontal="center"/>
    </xf>
    <xf numFmtId="3" fontId="74" fillId="0" borderId="64" xfId="15" applyNumberFormat="1" applyFont="1" applyBorder="1" applyAlignment="1">
      <alignment horizontal="center" vertical="center"/>
    </xf>
    <xf numFmtId="3" fontId="74" fillId="0" borderId="31" xfId="15" applyNumberFormat="1" applyFont="1" applyBorder="1" applyAlignment="1">
      <alignment horizontal="center" vertical="center"/>
    </xf>
    <xf numFmtId="3" fontId="74" fillId="0" borderId="35" xfId="15" applyNumberFormat="1" applyFont="1" applyBorder="1" applyAlignment="1">
      <alignment horizontal="center" vertical="center"/>
    </xf>
    <xf numFmtId="3" fontId="74" fillId="0" borderId="0" xfId="15" applyNumberFormat="1" applyFont="1" applyAlignment="1">
      <alignment horizontal="center" vertical="center"/>
    </xf>
    <xf numFmtId="3" fontId="74" fillId="0" borderId="32" xfId="15" applyNumberFormat="1" applyFont="1" applyBorder="1" applyAlignment="1">
      <alignment horizontal="center" vertical="center"/>
    </xf>
    <xf numFmtId="3" fontId="74" fillId="0" borderId="46" xfId="15" applyNumberFormat="1" applyFont="1" applyBorder="1" applyAlignment="1">
      <alignment vertical="center"/>
    </xf>
    <xf numFmtId="3" fontId="74" fillId="0" borderId="47" xfId="15" applyNumberFormat="1" applyFont="1" applyBorder="1" applyAlignment="1">
      <alignment horizontal="center" vertical="center"/>
    </xf>
    <xf numFmtId="3" fontId="74" fillId="0" borderId="35" xfId="15" applyNumberFormat="1" applyFont="1" applyBorder="1" applyAlignment="1">
      <alignment vertical="center"/>
    </xf>
    <xf numFmtId="3" fontId="74" fillId="0" borderId="48" xfId="15" applyNumberFormat="1" applyFont="1" applyBorder="1" applyAlignment="1">
      <alignment vertical="center"/>
    </xf>
    <xf numFmtId="3" fontId="74" fillId="25" borderId="39" xfId="15" applyNumberFormat="1" applyFont="1" applyFill="1" applyBorder="1" applyAlignment="1">
      <alignment horizontal="center" vertical="center"/>
    </xf>
    <xf numFmtId="3" fontId="74" fillId="25" borderId="38" xfId="15" applyNumberFormat="1" applyFont="1" applyFill="1" applyBorder="1" applyAlignment="1">
      <alignment horizontal="center" vertical="center"/>
    </xf>
    <xf numFmtId="3" fontId="74" fillId="25" borderId="37" xfId="15" applyNumberFormat="1" applyFont="1" applyFill="1" applyBorder="1" applyAlignment="1">
      <alignment vertical="center"/>
    </xf>
    <xf numFmtId="3" fontId="25" fillId="0" borderId="0" xfId="15" applyNumberFormat="1" applyFont="1" applyAlignment="1">
      <alignment horizontal="right" vertical="center"/>
    </xf>
    <xf numFmtId="3" fontId="25" fillId="0" borderId="0" xfId="15" applyNumberFormat="1" applyFont="1" applyAlignment="1">
      <alignment horizontal="left" vertical="center"/>
    </xf>
    <xf numFmtId="0" fontId="74" fillId="25" borderId="0" xfId="15" applyFont="1" applyFill="1" applyAlignment="1">
      <alignment horizontal="center" vertical="center"/>
    </xf>
    <xf numFmtId="0" fontId="74" fillId="0" borderId="32" xfId="15" applyFont="1" applyBorder="1" applyAlignment="1">
      <alignment horizontal="center" vertical="center"/>
    </xf>
    <xf numFmtId="0" fontId="25" fillId="0" borderId="47" xfId="15" applyFont="1" applyBorder="1" applyAlignment="1">
      <alignment vertical="center"/>
    </xf>
    <xf numFmtId="0" fontId="74" fillId="25" borderId="47" xfId="15" applyFont="1" applyFill="1" applyBorder="1" applyAlignment="1">
      <alignment vertical="center"/>
    </xf>
    <xf numFmtId="0" fontId="74" fillId="0" borderId="47" xfId="15" applyFont="1" applyBorder="1" applyAlignment="1">
      <alignment vertical="center"/>
    </xf>
    <xf numFmtId="0" fontId="25" fillId="25" borderId="47" xfId="15" applyFont="1" applyFill="1" applyBorder="1" applyAlignment="1">
      <alignment vertical="center"/>
    </xf>
    <xf numFmtId="0" fontId="74" fillId="30" borderId="59" xfId="14" applyFont="1" applyFill="1" applyBorder="1" applyAlignment="1">
      <alignment horizontal="center" vertical="center"/>
    </xf>
    <xf numFmtId="0" fontId="74" fillId="0" borderId="0" xfId="15" applyFont="1" applyAlignment="1">
      <alignment horizontal="left"/>
    </xf>
    <xf numFmtId="0" fontId="74" fillId="0" borderId="0" xfId="15" applyFont="1" applyAlignment="1">
      <alignment vertical="center" wrapText="1"/>
    </xf>
    <xf numFmtId="3" fontId="74" fillId="0" borderId="0" xfId="15" applyNumberFormat="1" applyFont="1" applyAlignment="1">
      <alignment vertical="center" wrapText="1"/>
    </xf>
    <xf numFmtId="3" fontId="30" fillId="0" borderId="0" xfId="15" applyNumberFormat="1" applyFont="1" applyAlignment="1">
      <alignment vertical="center"/>
    </xf>
    <xf numFmtId="49" fontId="74" fillId="0" borderId="0" xfId="8" applyNumberFormat="1" applyFont="1" applyAlignment="1">
      <alignment horizontal="left" vertical="center"/>
    </xf>
    <xf numFmtId="0" fontId="25" fillId="0" borderId="59" xfId="0" applyFont="1" applyBorder="1" applyAlignment="1">
      <alignment horizontal="center"/>
    </xf>
    <xf numFmtId="3" fontId="25" fillId="0" borderId="32" xfId="15" applyNumberFormat="1" applyFont="1" applyBorder="1" applyAlignment="1">
      <alignment horizontal="right" vertical="center"/>
    </xf>
    <xf numFmtId="0" fontId="74" fillId="0" borderId="64" xfId="15" applyFont="1" applyBorder="1" applyAlignment="1">
      <alignment horizontal="center" vertical="center"/>
    </xf>
    <xf numFmtId="3" fontId="74" fillId="25" borderId="42" xfId="15" applyNumberFormat="1" applyFont="1" applyFill="1" applyBorder="1" applyAlignment="1">
      <alignment horizontal="right" vertical="center"/>
    </xf>
    <xf numFmtId="0" fontId="74" fillId="0" borderId="0" xfId="15" applyFont="1" applyAlignment="1">
      <alignment horizontal="right" vertical="center" wrapText="1"/>
    </xf>
    <xf numFmtId="0" fontId="25" fillId="0" borderId="59" xfId="175" applyFont="1" applyBorder="1" applyAlignment="1">
      <alignment horizontal="center" vertical="center" wrapText="1"/>
    </xf>
    <xf numFmtId="0" fontId="25" fillId="0" borderId="47" xfId="175" applyFont="1" applyBorder="1" applyAlignment="1">
      <alignment horizontal="center" vertical="center"/>
    </xf>
    <xf numFmtId="0" fontId="25" fillId="0" borderId="32" xfId="175" applyFont="1" applyBorder="1" applyAlignment="1">
      <alignment horizontal="center" vertical="center"/>
    </xf>
    <xf numFmtId="0" fontId="25" fillId="0" borderId="64" xfId="175" applyFont="1" applyBorder="1" applyAlignment="1">
      <alignment horizontal="center" vertical="center"/>
    </xf>
    <xf numFmtId="0" fontId="25" fillId="0" borderId="59" xfId="175" applyFont="1" applyBorder="1" applyAlignment="1">
      <alignment horizontal="center" vertical="center"/>
    </xf>
    <xf numFmtId="3" fontId="25" fillId="0" borderId="48" xfId="175" applyNumberFormat="1" applyFont="1" applyBorder="1" applyAlignment="1">
      <alignment vertical="center"/>
    </xf>
    <xf numFmtId="0" fontId="25" fillId="0" borderId="35" xfId="175" applyFont="1" applyBorder="1" applyAlignment="1">
      <alignment horizontal="center" vertical="center"/>
    </xf>
    <xf numFmtId="3" fontId="25" fillId="0" borderId="49" xfId="175" applyNumberFormat="1" applyFont="1" applyBorder="1" applyAlignment="1">
      <alignment vertical="center"/>
    </xf>
    <xf numFmtId="0" fontId="74" fillId="0" borderId="59" xfId="15" applyFont="1" applyBorder="1" applyAlignment="1">
      <alignment horizontal="center" vertical="center"/>
    </xf>
    <xf numFmtId="0" fontId="74" fillId="0" borderId="35" xfId="15" applyFont="1" applyBorder="1" applyAlignment="1">
      <alignment horizontal="center" vertical="center"/>
    </xf>
    <xf numFmtId="0" fontId="74" fillId="0" borderId="0" xfId="15" applyFont="1" applyAlignment="1">
      <alignment horizontal="left" vertical="center"/>
    </xf>
    <xf numFmtId="0" fontId="25" fillId="0" borderId="64" xfId="15" applyFont="1" applyBorder="1" applyAlignment="1">
      <alignment horizontal="center" vertical="center"/>
    </xf>
    <xf numFmtId="0" fontId="25" fillId="27" borderId="32" xfId="15" applyFont="1" applyFill="1" applyBorder="1" applyAlignment="1">
      <alignment horizontal="center" vertical="center"/>
    </xf>
    <xf numFmtId="0" fontId="25" fillId="27" borderId="35" xfId="15" applyFont="1" applyFill="1" applyBorder="1" applyAlignment="1">
      <alignment horizontal="center" vertical="center"/>
    </xf>
    <xf numFmtId="0" fontId="62" fillId="0" borderId="32" xfId="15" applyFont="1" applyBorder="1" applyAlignment="1">
      <alignment horizontal="center" vertical="center"/>
    </xf>
    <xf numFmtId="0" fontId="62" fillId="0" borderId="0" xfId="15" applyFont="1" applyAlignment="1">
      <alignment horizontal="center" vertical="center"/>
    </xf>
    <xf numFmtId="0" fontId="25" fillId="27" borderId="0" xfId="15" applyFont="1" applyFill="1" applyAlignment="1">
      <alignment horizontal="center" vertical="center"/>
    </xf>
    <xf numFmtId="0" fontId="25" fillId="0" borderId="0" xfId="15" applyFont="1" applyAlignment="1">
      <alignment horizontal="center" vertical="center"/>
    </xf>
    <xf numFmtId="3" fontId="74" fillId="25" borderId="0" xfId="15" applyNumberFormat="1" applyFont="1" applyFill="1" applyAlignment="1">
      <alignment horizontal="center" vertical="center"/>
    </xf>
    <xf numFmtId="3" fontId="25" fillId="27" borderId="32" xfId="15" applyNumberFormat="1" applyFont="1" applyFill="1" applyBorder="1" applyAlignment="1">
      <alignment horizontal="center" vertical="center"/>
    </xf>
    <xf numFmtId="0" fontId="62" fillId="0" borderId="49" xfId="15" applyFont="1" applyBorder="1" applyAlignment="1">
      <alignment horizontal="center" vertical="center"/>
    </xf>
    <xf numFmtId="0" fontId="74" fillId="25" borderId="49" xfId="15" applyFont="1" applyFill="1" applyBorder="1" applyAlignment="1">
      <alignment horizontal="center" vertical="center"/>
    </xf>
    <xf numFmtId="0" fontId="74" fillId="0" borderId="61" xfId="15" applyFont="1" applyBorder="1" applyAlignment="1">
      <alignment vertical="center"/>
    </xf>
    <xf numFmtId="3" fontId="74" fillId="0" borderId="61" xfId="15" applyNumberFormat="1" applyFont="1" applyBorder="1" applyAlignment="1">
      <alignment vertical="center"/>
    </xf>
    <xf numFmtId="4" fontId="74" fillId="0" borderId="0" xfId="15" applyNumberFormat="1" applyFont="1" applyAlignment="1">
      <alignment horizontal="center" vertical="center"/>
    </xf>
    <xf numFmtId="0" fontId="71" fillId="0" borderId="0" xfId="15" applyFont="1" applyAlignment="1">
      <alignment horizontal="center" vertical="center"/>
    </xf>
    <xf numFmtId="3" fontId="25" fillId="0" borderId="52" xfId="15" applyNumberFormat="1" applyFont="1" applyBorder="1" applyAlignment="1">
      <alignment vertical="center"/>
    </xf>
    <xf numFmtId="3" fontId="25" fillId="0" borderId="53" xfId="15" applyNumberFormat="1" applyFont="1" applyBorder="1" applyAlignment="1">
      <alignment vertical="center"/>
    </xf>
    <xf numFmtId="3" fontId="25" fillId="0" borderId="33" xfId="15" applyNumberFormat="1" applyFont="1" applyBorder="1" applyAlignment="1">
      <alignment vertical="center"/>
    </xf>
    <xf numFmtId="3" fontId="74" fillId="25" borderId="35" xfId="15" applyNumberFormat="1" applyFont="1" applyFill="1" applyBorder="1" applyAlignment="1">
      <alignment vertical="center"/>
    </xf>
    <xf numFmtId="3" fontId="25" fillId="27" borderId="48" xfId="15" applyNumberFormat="1" applyFont="1" applyFill="1" applyBorder="1" applyAlignment="1">
      <alignment horizontal="right" vertical="center"/>
    </xf>
    <xf numFmtId="3" fontId="25" fillId="27" borderId="35" xfId="15" applyNumberFormat="1" applyFont="1" applyFill="1" applyBorder="1" applyAlignment="1">
      <alignment horizontal="center" vertical="center"/>
    </xf>
    <xf numFmtId="0" fontId="25" fillId="0" borderId="49" xfId="15" applyFont="1" applyBorder="1" applyAlignment="1">
      <alignment horizontal="center" vertical="center"/>
    </xf>
    <xf numFmtId="0" fontId="25" fillId="27" borderId="49" xfId="15" applyFont="1" applyFill="1" applyBorder="1" applyAlignment="1">
      <alignment horizontal="center" vertical="center"/>
    </xf>
    <xf numFmtId="3" fontId="25" fillId="27" borderId="48" xfId="15" applyNumberFormat="1" applyFont="1" applyFill="1" applyBorder="1" applyAlignment="1">
      <alignment vertical="center"/>
    </xf>
    <xf numFmtId="0" fontId="25" fillId="0" borderId="49" xfId="175" applyFont="1" applyBorder="1" applyAlignment="1">
      <alignment horizontal="center" vertical="center"/>
    </xf>
    <xf numFmtId="3" fontId="25" fillId="0" borderId="49" xfId="15" applyNumberFormat="1" applyFont="1" applyBorder="1" applyAlignment="1">
      <alignment horizontal="center" vertical="center"/>
    </xf>
    <xf numFmtId="3" fontId="74" fillId="25" borderId="32" xfId="15" applyNumberFormat="1" applyFont="1" applyFill="1" applyBorder="1" applyAlignment="1">
      <alignment horizontal="right" vertical="center"/>
    </xf>
    <xf numFmtId="173" fontId="74" fillId="0" borderId="0" xfId="0" applyNumberFormat="1" applyFont="1"/>
    <xf numFmtId="173" fontId="0" fillId="0" borderId="0" xfId="0" applyNumberFormat="1"/>
    <xf numFmtId="0" fontId="74" fillId="0" borderId="0" xfId="14" applyFont="1" applyAlignment="1">
      <alignment horizontal="left"/>
    </xf>
    <xf numFmtId="0" fontId="87" fillId="0" borderId="0" xfId="14" applyFont="1" applyAlignment="1">
      <alignment horizontal="center"/>
    </xf>
    <xf numFmtId="0" fontId="87" fillId="0" borderId="0" xfId="14" quotePrefix="1" applyFont="1" applyAlignment="1">
      <alignment horizontal="center"/>
    </xf>
    <xf numFmtId="49" fontId="31" fillId="0" borderId="0" xfId="8" quotePrefix="1" applyNumberFormat="1" applyFont="1" applyAlignment="1">
      <alignment horizontal="left" vertical="center"/>
    </xf>
    <xf numFmtId="49" fontId="31" fillId="0" borderId="0" xfId="8" applyNumberFormat="1" applyFont="1" applyAlignment="1">
      <alignment horizontal="left" vertical="center"/>
    </xf>
    <xf numFmtId="49" fontId="31" fillId="0" borderId="0" xfId="8" applyNumberFormat="1" applyFont="1" applyAlignment="1">
      <alignment vertical="center"/>
    </xf>
    <xf numFmtId="49" fontId="25" fillId="0" borderId="0" xfId="9" applyFont="1" applyAlignment="1">
      <alignment vertical="center"/>
    </xf>
    <xf numFmtId="0" fontId="74" fillId="25" borderId="51" xfId="15" applyFont="1" applyFill="1" applyBorder="1" applyAlignment="1">
      <alignment horizontal="center" vertical="center"/>
    </xf>
    <xf numFmtId="0" fontId="74" fillId="25" borderId="45" xfId="15" applyFont="1" applyFill="1" applyBorder="1" applyAlignment="1">
      <alignment horizontal="center" vertical="center" wrapText="1"/>
    </xf>
    <xf numFmtId="0" fontId="74" fillId="25" borderId="37" xfId="15" applyFont="1" applyFill="1" applyBorder="1" applyAlignment="1">
      <alignment horizontal="center" vertical="center"/>
    </xf>
    <xf numFmtId="0" fontId="74" fillId="25" borderId="40" xfId="15" applyFont="1" applyFill="1" applyBorder="1" applyAlignment="1">
      <alignment horizontal="center" vertical="center"/>
    </xf>
    <xf numFmtId="0" fontId="25" fillId="0" borderId="51" xfId="15" applyFont="1" applyBorder="1" applyAlignment="1">
      <alignment vertical="center"/>
    </xf>
    <xf numFmtId="3" fontId="25" fillId="0" borderId="61" xfId="15" applyNumberFormat="1" applyFont="1" applyBorder="1" applyAlignment="1">
      <alignment vertical="center"/>
    </xf>
    <xf numFmtId="3" fontId="25" fillId="0" borderId="59" xfId="15" applyNumberFormat="1" applyFont="1" applyBorder="1" applyAlignment="1">
      <alignment vertical="center"/>
    </xf>
    <xf numFmtId="0" fontId="74" fillId="0" borderId="59" xfId="15" applyFont="1" applyBorder="1" applyAlignment="1">
      <alignment horizontal="left" vertical="center"/>
    </xf>
    <xf numFmtId="3" fontId="25" fillId="0" borderId="59" xfId="15" applyNumberFormat="1" applyFont="1" applyBorder="1" applyAlignment="1">
      <alignment horizontal="center" vertical="center"/>
    </xf>
    <xf numFmtId="0" fontId="74" fillId="0" borderId="59" xfId="15" quotePrefix="1" applyFont="1" applyBorder="1" applyAlignment="1">
      <alignment horizontal="left" vertical="center"/>
    </xf>
    <xf numFmtId="3" fontId="74" fillId="25" borderId="45" xfId="15" applyNumberFormat="1" applyFont="1" applyFill="1" applyBorder="1" applyAlignment="1">
      <alignment horizontal="center" vertical="center"/>
    </xf>
    <xf numFmtId="3" fontId="74" fillId="25" borderId="40" xfId="15" applyNumberFormat="1" applyFont="1" applyFill="1" applyBorder="1" applyAlignment="1">
      <alignment vertical="center"/>
    </xf>
    <xf numFmtId="3" fontId="74" fillId="25" borderId="45" xfId="15" applyNumberFormat="1" applyFont="1" applyFill="1" applyBorder="1" applyAlignment="1">
      <alignment vertical="center"/>
    </xf>
    <xf numFmtId="0" fontId="30" fillId="0" borderId="0" xfId="15" applyFont="1" applyAlignment="1">
      <alignment horizontal="left" vertical="center"/>
    </xf>
    <xf numFmtId="3" fontId="32" fillId="0" borderId="0" xfId="15" applyNumberFormat="1" applyFont="1" applyAlignment="1">
      <alignment vertical="center"/>
    </xf>
    <xf numFmtId="3" fontId="25" fillId="0" borderId="64" xfId="15" applyNumberFormat="1" applyFont="1" applyBorder="1" applyAlignment="1">
      <alignment horizontal="right" vertical="center"/>
    </xf>
    <xf numFmtId="3" fontId="25" fillId="0" borderId="59" xfId="15" applyNumberFormat="1" applyFont="1" applyBorder="1" applyAlignment="1">
      <alignment horizontal="right" vertical="center"/>
    </xf>
    <xf numFmtId="0" fontId="74" fillId="0" borderId="59" xfId="15" quotePrefix="1" applyFont="1" applyBorder="1" applyAlignment="1">
      <alignment vertical="center"/>
    </xf>
    <xf numFmtId="0" fontId="74" fillId="0" borderId="59" xfId="15" applyFont="1" applyBorder="1" applyAlignment="1">
      <alignment vertical="center"/>
    </xf>
    <xf numFmtId="0" fontId="74" fillId="0" borderId="64" xfId="15" applyFont="1" applyBorder="1" applyAlignment="1">
      <alignment horizontal="left" vertical="center"/>
    </xf>
    <xf numFmtId="0" fontId="88" fillId="0" borderId="59" xfId="15" applyFont="1" applyBorder="1" applyAlignment="1">
      <alignment vertical="center"/>
    </xf>
    <xf numFmtId="0" fontId="25" fillId="0" borderId="59" xfId="15" applyFont="1" applyBorder="1" applyAlignment="1">
      <alignment vertical="center"/>
    </xf>
    <xf numFmtId="3" fontId="74" fillId="30" borderId="45" xfId="14" applyNumberFormat="1" applyFont="1" applyFill="1" applyBorder="1"/>
    <xf numFmtId="3" fontId="74" fillId="30" borderId="37" xfId="14" applyNumberFormat="1" applyFont="1" applyFill="1" applyBorder="1"/>
    <xf numFmtId="3" fontId="74" fillId="30" borderId="42" xfId="14" applyNumberFormat="1" applyFont="1" applyFill="1" applyBorder="1"/>
    <xf numFmtId="3" fontId="74" fillId="30" borderId="38" xfId="14" applyNumberFormat="1" applyFont="1" applyFill="1" applyBorder="1" applyAlignment="1">
      <alignment horizontal="right"/>
    </xf>
    <xf numFmtId="3" fontId="74" fillId="30" borderId="38" xfId="14" applyNumberFormat="1" applyFont="1" applyFill="1" applyBorder="1"/>
    <xf numFmtId="0" fontId="25" fillId="30" borderId="38" xfId="14" applyFill="1" applyBorder="1"/>
    <xf numFmtId="3" fontId="74" fillId="30" borderId="38" xfId="14" applyNumberFormat="1" applyFont="1" applyFill="1" applyBorder="1" applyAlignment="1">
      <alignment horizontal="center"/>
    </xf>
    <xf numFmtId="3" fontId="74" fillId="30" borderId="39" xfId="14" applyNumberFormat="1" applyFont="1" applyFill="1" applyBorder="1" applyAlignment="1">
      <alignment horizontal="center"/>
    </xf>
    <xf numFmtId="0" fontId="25" fillId="25" borderId="50" xfId="14" applyFill="1" applyBorder="1"/>
    <xf numFmtId="0" fontId="25" fillId="30" borderId="50" xfId="14" applyFill="1" applyBorder="1"/>
    <xf numFmtId="0" fontId="25" fillId="30" borderId="58" xfId="14" applyFill="1" applyBorder="1"/>
    <xf numFmtId="0" fontId="25" fillId="30" borderId="71" xfId="14" applyFill="1" applyBorder="1"/>
    <xf numFmtId="0" fontId="25" fillId="0" borderId="31" xfId="14" applyBorder="1"/>
    <xf numFmtId="0" fontId="25" fillId="30" borderId="31" xfId="14" applyFill="1" applyBorder="1" applyAlignment="1">
      <alignment horizontal="center"/>
    </xf>
    <xf numFmtId="0" fontId="25" fillId="0" borderId="72" xfId="14" applyBorder="1"/>
    <xf numFmtId="0" fontId="25" fillId="0" borderId="73" xfId="14" applyBorder="1" applyAlignment="1">
      <alignment horizontal="center"/>
    </xf>
    <xf numFmtId="0" fontId="25" fillId="25" borderId="71" xfId="14" applyFill="1" applyBorder="1"/>
    <xf numFmtId="0" fontId="25" fillId="25" borderId="31" xfId="14" applyFill="1" applyBorder="1"/>
    <xf numFmtId="0" fontId="34" fillId="0" borderId="58" xfId="14" applyFont="1" applyBorder="1"/>
    <xf numFmtId="3" fontId="74" fillId="25" borderId="59" xfId="14" applyNumberFormat="1" applyFont="1" applyFill="1" applyBorder="1"/>
    <xf numFmtId="3" fontId="74" fillId="30" borderId="59" xfId="14" applyNumberFormat="1" applyFont="1" applyFill="1" applyBorder="1"/>
    <xf numFmtId="3" fontId="74" fillId="30" borderId="46" xfId="14" applyNumberFormat="1" applyFont="1" applyFill="1" applyBorder="1"/>
    <xf numFmtId="3" fontId="74" fillId="30" borderId="48" xfId="14" applyNumberFormat="1" applyFont="1" applyFill="1" applyBorder="1"/>
    <xf numFmtId="3" fontId="25" fillId="0" borderId="32" xfId="14" applyNumberFormat="1" applyBorder="1"/>
    <xf numFmtId="3" fontId="25" fillId="0" borderId="49" xfId="0" applyNumberFormat="1" applyFont="1" applyBorder="1" applyAlignment="1">
      <alignment horizontal="right" vertical="center"/>
    </xf>
    <xf numFmtId="3" fontId="74" fillId="30" borderId="32" xfId="14" applyNumberFormat="1" applyFont="1" applyFill="1" applyBorder="1" applyAlignment="1">
      <alignment horizontal="right"/>
    </xf>
    <xf numFmtId="3" fontId="25" fillId="0" borderId="32" xfId="0" applyNumberFormat="1" applyFont="1" applyBorder="1"/>
    <xf numFmtId="3" fontId="25" fillId="0" borderId="32" xfId="0" applyNumberFormat="1" applyFont="1" applyBorder="1" applyAlignment="1">
      <alignment horizontal="center"/>
    </xf>
    <xf numFmtId="3" fontId="74" fillId="25" borderId="48" xfId="14" applyNumberFormat="1" applyFont="1" applyFill="1" applyBorder="1"/>
    <xf numFmtId="3" fontId="74" fillId="25" borderId="32" xfId="14" applyNumberFormat="1" applyFont="1" applyFill="1" applyBorder="1"/>
    <xf numFmtId="0" fontId="25" fillId="0" borderId="32" xfId="14" applyBorder="1"/>
    <xf numFmtId="0" fontId="34" fillId="0" borderId="46" xfId="14" applyFont="1" applyBorder="1"/>
    <xf numFmtId="0" fontId="30" fillId="0" borderId="46" xfId="0" applyFont="1" applyBorder="1" applyAlignment="1">
      <alignment horizontal="center"/>
    </xf>
    <xf numFmtId="0" fontId="30" fillId="0" borderId="0" xfId="0" applyFont="1" applyAlignment="1">
      <alignment horizontal="center"/>
    </xf>
    <xf numFmtId="0" fontId="30" fillId="0" borderId="64" xfId="0" applyFont="1" applyBorder="1" applyAlignment="1">
      <alignment horizontal="center"/>
    </xf>
    <xf numFmtId="0" fontId="25" fillId="0" borderId="46" xfId="0" applyFont="1" applyBorder="1" applyAlignment="1">
      <alignment horizontal="center"/>
    </xf>
    <xf numFmtId="0" fontId="25" fillId="0" borderId="0" xfId="0" applyFont="1" applyAlignment="1">
      <alignment horizontal="center"/>
    </xf>
    <xf numFmtId="0" fontId="25" fillId="0" borderId="64" xfId="0" applyFont="1" applyBorder="1" applyAlignment="1">
      <alignment horizontal="center"/>
    </xf>
    <xf numFmtId="3" fontId="25" fillId="25" borderId="59" xfId="14" applyNumberFormat="1" applyFill="1" applyBorder="1"/>
    <xf numFmtId="3" fontId="25" fillId="30" borderId="59" xfId="14" applyNumberFormat="1" applyFill="1" applyBorder="1"/>
    <xf numFmtId="3" fontId="25" fillId="30" borderId="46" xfId="14" applyNumberFormat="1" applyFill="1" applyBorder="1"/>
    <xf numFmtId="3" fontId="25" fillId="30" borderId="48" xfId="14" applyNumberFormat="1" applyFill="1" applyBorder="1"/>
    <xf numFmtId="0" fontId="25" fillId="30" borderId="32" xfId="14" applyFill="1" applyBorder="1" applyAlignment="1">
      <alignment horizontal="center"/>
    </xf>
    <xf numFmtId="3" fontId="25" fillId="0" borderId="35" xfId="14" applyNumberFormat="1" applyBorder="1"/>
    <xf numFmtId="0" fontId="25" fillId="0" borderId="47" xfId="14" applyBorder="1" applyAlignment="1">
      <alignment horizontal="center"/>
    </xf>
    <xf numFmtId="3" fontId="25" fillId="25" borderId="48" xfId="14" applyNumberFormat="1" applyFill="1" applyBorder="1"/>
    <xf numFmtId="3" fontId="25" fillId="25" borderId="32" xfId="14" applyNumberFormat="1" applyFill="1" applyBorder="1"/>
    <xf numFmtId="3" fontId="74" fillId="30" borderId="35" xfId="14" applyNumberFormat="1" applyFont="1" applyFill="1" applyBorder="1"/>
    <xf numFmtId="3" fontId="74" fillId="30" borderId="59" xfId="14" applyNumberFormat="1" applyFont="1" applyFill="1" applyBorder="1" applyAlignment="1">
      <alignment horizontal="right"/>
    </xf>
    <xf numFmtId="3" fontId="74" fillId="30" borderId="64" xfId="14" applyNumberFormat="1" applyFont="1" applyFill="1" applyBorder="1" applyAlignment="1">
      <alignment horizontal="right"/>
    </xf>
    <xf numFmtId="3" fontId="74" fillId="30" borderId="46" xfId="14" applyNumberFormat="1" applyFont="1" applyFill="1" applyBorder="1" applyAlignment="1">
      <alignment horizontal="right"/>
    </xf>
    <xf numFmtId="3" fontId="74" fillId="0" borderId="32" xfId="14" applyNumberFormat="1" applyFont="1" applyBorder="1" applyAlignment="1">
      <alignment horizontal="right"/>
    </xf>
    <xf numFmtId="3" fontId="74" fillId="0" borderId="32" xfId="14" applyNumberFormat="1" applyFont="1" applyBorder="1"/>
    <xf numFmtId="3" fontId="74" fillId="0" borderId="35" xfId="14" applyNumberFormat="1" applyFont="1" applyBorder="1" applyAlignment="1">
      <alignment horizontal="right"/>
    </xf>
    <xf numFmtId="3" fontId="74" fillId="0" borderId="47" xfId="14" applyNumberFormat="1" applyFont="1" applyBorder="1" applyAlignment="1">
      <alignment horizontal="center"/>
    </xf>
    <xf numFmtId="3" fontId="74" fillId="0" borderId="32" xfId="14" applyNumberFormat="1" applyFont="1" applyBorder="1" applyAlignment="1">
      <alignment horizontal="center"/>
    </xf>
    <xf numFmtId="3" fontId="34" fillId="30" borderId="51" xfId="14" applyNumberFormat="1" applyFont="1" applyFill="1" applyBorder="1"/>
    <xf numFmtId="3" fontId="34" fillId="30" borderId="59" xfId="14" applyNumberFormat="1" applyFont="1" applyFill="1" applyBorder="1"/>
    <xf numFmtId="3" fontId="34" fillId="30" borderId="46" xfId="14" applyNumberFormat="1" applyFont="1" applyFill="1" applyBorder="1"/>
    <xf numFmtId="3" fontId="34" fillId="30" borderId="48" xfId="14" applyNumberFormat="1" applyFont="1" applyFill="1" applyBorder="1"/>
    <xf numFmtId="3" fontId="34" fillId="0" borderId="32" xfId="14" applyNumberFormat="1" applyFont="1" applyBorder="1"/>
    <xf numFmtId="0" fontId="34" fillId="30" borderId="32" xfId="14" applyFont="1" applyFill="1" applyBorder="1" applyAlignment="1">
      <alignment horizontal="center"/>
    </xf>
    <xf numFmtId="0" fontId="34" fillId="0" borderId="47" xfId="14" applyFont="1" applyBorder="1" applyAlignment="1">
      <alignment horizontal="center"/>
    </xf>
    <xf numFmtId="3" fontId="34" fillId="30" borderId="32" xfId="14" applyNumberFormat="1" applyFont="1" applyFill="1" applyBorder="1"/>
    <xf numFmtId="3" fontId="34" fillId="25" borderId="32" xfId="14" applyNumberFormat="1" applyFont="1" applyFill="1" applyBorder="1"/>
    <xf numFmtId="0" fontId="34" fillId="0" borderId="32" xfId="14" applyFont="1" applyBorder="1"/>
    <xf numFmtId="3" fontId="34" fillId="0" borderId="35" xfId="14" applyNumberFormat="1" applyFont="1" applyBorder="1"/>
    <xf numFmtId="0" fontId="34" fillId="0" borderId="53" xfId="14" applyFont="1" applyBorder="1" applyAlignment="1">
      <alignment horizontal="center"/>
    </xf>
    <xf numFmtId="0" fontId="34" fillId="0" borderId="0" xfId="14" applyFont="1"/>
    <xf numFmtId="0" fontId="62" fillId="0" borderId="64" xfId="14" applyFont="1" applyBorder="1"/>
    <xf numFmtId="0" fontId="34" fillId="30" borderId="45" xfId="14" applyFont="1" applyFill="1" applyBorder="1"/>
    <xf numFmtId="0" fontId="34" fillId="30" borderId="40" xfId="14" applyFont="1" applyFill="1" applyBorder="1"/>
    <xf numFmtId="0" fontId="34" fillId="30" borderId="42" xfId="14" applyFont="1" applyFill="1" applyBorder="1"/>
    <xf numFmtId="0" fontId="34" fillId="0" borderId="38" xfId="14" applyFont="1" applyBorder="1"/>
    <xf numFmtId="0" fontId="34" fillId="30" borderId="38" xfId="14" applyFont="1" applyFill="1" applyBorder="1"/>
    <xf numFmtId="0" fontId="34" fillId="0" borderId="40" xfId="14" applyFont="1" applyBorder="1"/>
    <xf numFmtId="49" fontId="34" fillId="30" borderId="42" xfId="14" applyNumberFormat="1" applyFont="1" applyFill="1" applyBorder="1"/>
    <xf numFmtId="49" fontId="34" fillId="30" borderId="38" xfId="14" applyNumberFormat="1" applyFont="1" applyFill="1" applyBorder="1"/>
    <xf numFmtId="49" fontId="34" fillId="0" borderId="38" xfId="14" applyNumberFormat="1" applyFont="1" applyBorder="1"/>
    <xf numFmtId="49" fontId="34" fillId="0" borderId="43" xfId="14" applyNumberFormat="1" applyFont="1" applyBorder="1"/>
    <xf numFmtId="0" fontId="34" fillId="0" borderId="37" xfId="14" applyFont="1" applyBorder="1"/>
    <xf numFmtId="0" fontId="32" fillId="0" borderId="43" xfId="14" applyFont="1" applyBorder="1"/>
    <xf numFmtId="0" fontId="90" fillId="25" borderId="51" xfId="14" applyFont="1" applyFill="1" applyBorder="1" applyAlignment="1">
      <alignment horizontal="center" vertical="center" textRotation="90" wrapText="1"/>
    </xf>
    <xf numFmtId="0" fontId="90" fillId="25" borderId="60" xfId="14" applyFont="1" applyFill="1" applyBorder="1" applyAlignment="1">
      <alignment horizontal="center" vertical="center" textRotation="90" wrapText="1"/>
    </xf>
    <xf numFmtId="0" fontId="90" fillId="25" borderId="63" xfId="14" applyFont="1" applyFill="1" applyBorder="1" applyAlignment="1">
      <alignment horizontal="center" vertical="center" textRotation="90" wrapText="1"/>
    </xf>
    <xf numFmtId="0" fontId="90" fillId="25" borderId="33" xfId="14" applyFont="1" applyFill="1" applyBorder="1" applyAlignment="1">
      <alignment horizontal="center" vertical="center" textRotation="90" wrapText="1"/>
    </xf>
    <xf numFmtId="0" fontId="90" fillId="25" borderId="60" xfId="14" applyFont="1" applyFill="1" applyBorder="1" applyAlignment="1">
      <alignment horizontal="center" vertical="center" textRotation="90"/>
    </xf>
    <xf numFmtId="0" fontId="25" fillId="0" borderId="0" xfId="14" applyAlignment="1">
      <alignment vertical="center"/>
    </xf>
    <xf numFmtId="3" fontId="74" fillId="30" borderId="45" xfId="14" applyNumberFormat="1" applyFont="1" applyFill="1" applyBorder="1" applyAlignment="1">
      <alignment vertical="center"/>
    </xf>
    <xf numFmtId="3" fontId="74" fillId="0" borderId="45" xfId="14" applyNumberFormat="1" applyFont="1" applyBorder="1" applyAlignment="1">
      <alignment horizontal="center" vertical="center"/>
    </xf>
    <xf numFmtId="3" fontId="74" fillId="30" borderId="37" xfId="14" applyNumberFormat="1" applyFont="1" applyFill="1" applyBorder="1" applyAlignment="1">
      <alignment vertical="center"/>
    </xf>
    <xf numFmtId="3" fontId="74" fillId="30" borderId="42" xfId="14" applyNumberFormat="1" applyFont="1" applyFill="1" applyBorder="1" applyAlignment="1">
      <alignment vertical="center"/>
    </xf>
    <xf numFmtId="3" fontId="74" fillId="30" borderId="38" xfId="14" applyNumberFormat="1" applyFont="1" applyFill="1" applyBorder="1" applyAlignment="1">
      <alignment horizontal="right" vertical="center"/>
    </xf>
    <xf numFmtId="3" fontId="74" fillId="30" borderId="38" xfId="14" applyNumberFormat="1" applyFont="1" applyFill="1" applyBorder="1" applyAlignment="1">
      <alignment vertical="center"/>
    </xf>
    <xf numFmtId="0" fontId="25" fillId="30" borderId="38" xfId="14" applyFill="1" applyBorder="1" applyAlignment="1">
      <alignment vertical="center"/>
    </xf>
    <xf numFmtId="3" fontId="74" fillId="30" borderId="38" xfId="14" applyNumberFormat="1" applyFont="1" applyFill="1" applyBorder="1" applyAlignment="1">
      <alignment horizontal="center" vertical="center"/>
    </xf>
    <xf numFmtId="3" fontId="74" fillId="30" borderId="39" xfId="14" applyNumberFormat="1" applyFont="1" applyFill="1" applyBorder="1" applyAlignment="1">
      <alignment horizontal="center" vertical="center"/>
    </xf>
    <xf numFmtId="0" fontId="25" fillId="0" borderId="50" xfId="14" applyBorder="1" applyAlignment="1">
      <alignment horizontal="center"/>
    </xf>
    <xf numFmtId="0" fontId="25" fillId="25" borderId="58" xfId="14" applyFill="1" applyBorder="1"/>
    <xf numFmtId="0" fontId="34" fillId="0" borderId="74" xfId="14" applyFont="1" applyBorder="1"/>
    <xf numFmtId="0" fontId="34" fillId="0" borderId="75" xfId="14" applyFont="1" applyBorder="1"/>
    <xf numFmtId="3" fontId="25" fillId="0" borderId="35" xfId="85" applyNumberFormat="1" applyBorder="1"/>
    <xf numFmtId="3" fontId="74" fillId="30" borderId="32" xfId="14" applyNumberFormat="1" applyFont="1" applyFill="1" applyBorder="1"/>
    <xf numFmtId="3" fontId="25" fillId="0" borderId="32" xfId="0" applyNumberFormat="1" applyFont="1" applyBorder="1" applyAlignment="1">
      <alignment vertical="center"/>
    </xf>
    <xf numFmtId="3" fontId="25" fillId="0" borderId="59" xfId="14" applyNumberFormat="1" applyBorder="1" applyAlignment="1">
      <alignment horizontal="center"/>
    </xf>
    <xf numFmtId="3" fontId="25" fillId="25" borderId="46" xfId="14" applyNumberFormat="1" applyFill="1" applyBorder="1"/>
    <xf numFmtId="0" fontId="25" fillId="0" borderId="64" xfId="14" applyBorder="1"/>
    <xf numFmtId="3" fontId="74" fillId="0" borderId="64" xfId="14" applyNumberFormat="1" applyFont="1" applyBorder="1" applyAlignment="1">
      <alignment horizontal="center"/>
    </xf>
    <xf numFmtId="3" fontId="34" fillId="0" borderId="59" xfId="14" applyNumberFormat="1" applyFont="1" applyBorder="1"/>
    <xf numFmtId="3" fontId="34" fillId="25" borderId="59" xfId="14" applyNumberFormat="1" applyFont="1" applyFill="1" applyBorder="1"/>
    <xf numFmtId="3" fontId="34" fillId="25" borderId="48" xfId="14" applyNumberFormat="1" applyFont="1" applyFill="1" applyBorder="1"/>
    <xf numFmtId="0" fontId="34" fillId="0" borderId="45" xfId="14" applyFont="1" applyBorder="1"/>
    <xf numFmtId="3" fontId="25" fillId="0" borderId="32" xfId="85" applyNumberFormat="1" applyBorder="1" applyAlignment="1">
      <alignment horizontal="right" vertical="center"/>
    </xf>
    <xf numFmtId="3" fontId="25" fillId="0" borderId="49" xfId="85" applyNumberFormat="1" applyBorder="1" applyAlignment="1">
      <alignment horizontal="right" vertical="center"/>
    </xf>
    <xf numFmtId="3" fontId="25" fillId="0" borderId="47" xfId="85" applyNumberFormat="1" applyBorder="1" applyAlignment="1">
      <alignment horizontal="center" vertical="center"/>
    </xf>
    <xf numFmtId="3" fontId="74" fillId="30" borderId="48" xfId="14" applyNumberFormat="1" applyFont="1" applyFill="1" applyBorder="1" applyAlignment="1">
      <alignment horizontal="right"/>
    </xf>
    <xf numFmtId="0" fontId="30" fillId="0" borderId="0" xfId="0" applyFont="1"/>
    <xf numFmtId="0" fontId="32" fillId="0" borderId="0" xfId="0" applyFont="1"/>
    <xf numFmtId="0" fontId="74" fillId="0" borderId="0" xfId="14" applyFont="1" applyAlignment="1">
      <alignment vertical="center"/>
    </xf>
    <xf numFmtId="3" fontId="74" fillId="30" borderId="43" xfId="14" applyNumberFormat="1" applyFont="1" applyFill="1" applyBorder="1" applyAlignment="1">
      <alignment horizontal="center" vertical="center"/>
    </xf>
    <xf numFmtId="0" fontId="25" fillId="0" borderId="75" xfId="14" applyBorder="1" applyAlignment="1">
      <alignment horizontal="center"/>
    </xf>
    <xf numFmtId="3" fontId="25" fillId="0" borderId="64" xfId="0" applyNumberFormat="1" applyFont="1" applyBorder="1" applyAlignment="1">
      <alignment horizontal="center"/>
    </xf>
    <xf numFmtId="3" fontId="25" fillId="27" borderId="0" xfId="14" applyNumberFormat="1" applyFill="1"/>
    <xf numFmtId="3" fontId="30" fillId="27" borderId="35" xfId="14" applyNumberFormat="1" applyFont="1" applyFill="1" applyBorder="1"/>
    <xf numFmtId="3" fontId="25" fillId="0" borderId="47" xfId="0" applyNumberFormat="1" applyFont="1" applyBorder="1" applyAlignment="1">
      <alignment horizontal="center"/>
    </xf>
    <xf numFmtId="0" fontId="74" fillId="0" borderId="64" xfId="14" applyFont="1" applyBorder="1"/>
    <xf numFmtId="0" fontId="74" fillId="0" borderId="32" xfId="14" applyFont="1" applyBorder="1"/>
    <xf numFmtId="0" fontId="25" fillId="0" borderId="0" xfId="0" applyFont="1" applyAlignment="1">
      <alignment vertical="top" wrapText="1"/>
    </xf>
    <xf numFmtId="0" fontId="25" fillId="0" borderId="64" xfId="0" applyFont="1" applyBorder="1" applyAlignment="1">
      <alignment vertical="top" wrapText="1"/>
    </xf>
    <xf numFmtId="3" fontId="82" fillId="27" borderId="47" xfId="14" applyNumberFormat="1" applyFont="1" applyFill="1" applyBorder="1" applyAlignment="1">
      <alignment horizontal="center"/>
    </xf>
    <xf numFmtId="3" fontId="82" fillId="27" borderId="32" xfId="14" applyNumberFormat="1" applyFont="1" applyFill="1" applyBorder="1"/>
    <xf numFmtId="3" fontId="82" fillId="27" borderId="0" xfId="14" applyNumberFormat="1" applyFont="1" applyFill="1"/>
    <xf numFmtId="3" fontId="82" fillId="27" borderId="35" xfId="14" applyNumberFormat="1" applyFont="1" applyFill="1" applyBorder="1" applyAlignment="1">
      <alignment horizontal="center"/>
    </xf>
    <xf numFmtId="0" fontId="25" fillId="0" borderId="32" xfId="14" applyBorder="1" applyAlignment="1">
      <alignment horizontal="center"/>
    </xf>
    <xf numFmtId="3" fontId="25" fillId="0" borderId="35" xfId="0" applyNumberFormat="1" applyFont="1" applyBorder="1"/>
    <xf numFmtId="0" fontId="74" fillId="30" borderId="32" xfId="14" applyFont="1" applyFill="1" applyBorder="1" applyAlignment="1">
      <alignment horizontal="center"/>
    </xf>
    <xf numFmtId="0" fontId="74" fillId="0" borderId="64" xfId="14" applyFont="1" applyBorder="1" applyAlignment="1">
      <alignment horizontal="left"/>
    </xf>
    <xf numFmtId="3" fontId="25" fillId="27" borderId="35" xfId="14" applyNumberFormat="1" applyFill="1" applyBorder="1"/>
    <xf numFmtId="0" fontId="25" fillId="0" borderId="64" xfId="14" applyBorder="1" applyAlignment="1">
      <alignment horizontal="left"/>
    </xf>
    <xf numFmtId="3" fontId="74" fillId="25" borderId="64" xfId="14" applyNumberFormat="1" applyFont="1" applyFill="1" applyBorder="1"/>
    <xf numFmtId="0" fontId="25" fillId="25" borderId="59" xfId="14" applyFill="1" applyBorder="1"/>
    <xf numFmtId="0" fontId="25" fillId="0" borderId="47" xfId="14" applyBorder="1"/>
    <xf numFmtId="0" fontId="25" fillId="30" borderId="59" xfId="14" applyFill="1" applyBorder="1"/>
    <xf numFmtId="0" fontId="25" fillId="30" borderId="46" xfId="14" applyFill="1" applyBorder="1"/>
    <xf numFmtId="0" fontId="25" fillId="30" borderId="48" xfId="14" applyFill="1" applyBorder="1"/>
    <xf numFmtId="0" fontId="25" fillId="30" borderId="32" xfId="14" applyFill="1" applyBorder="1"/>
    <xf numFmtId="0" fontId="25" fillId="25" borderId="48" xfId="14" applyFill="1" applyBorder="1"/>
    <xf numFmtId="0" fontId="25" fillId="25" borderId="32" xfId="14" applyFill="1" applyBorder="1"/>
    <xf numFmtId="0" fontId="74" fillId="0" borderId="53" xfId="14" applyFont="1" applyBorder="1" applyAlignment="1">
      <alignment horizontal="center"/>
    </xf>
    <xf numFmtId="3" fontId="74" fillId="25" borderId="46" xfId="14" applyNumberFormat="1" applyFont="1" applyFill="1" applyBorder="1"/>
    <xf numFmtId="3" fontId="74" fillId="0" borderId="33" xfId="14" applyNumberFormat="1" applyFont="1" applyBorder="1"/>
    <xf numFmtId="3" fontId="74" fillId="30" borderId="41" xfId="14" applyNumberFormat="1" applyFont="1" applyFill="1" applyBorder="1" applyAlignment="1">
      <alignment vertical="center"/>
    </xf>
    <xf numFmtId="0" fontId="34" fillId="30" borderId="38" xfId="14" applyFont="1" applyFill="1" applyBorder="1" applyAlignment="1">
      <alignment vertical="center"/>
    </xf>
    <xf numFmtId="0" fontId="34" fillId="0" borderId="73" xfId="14" applyFont="1" applyBorder="1" applyAlignment="1">
      <alignment horizontal="center"/>
    </xf>
    <xf numFmtId="0" fontId="34" fillId="0" borderId="31" xfId="14" applyFont="1" applyBorder="1"/>
    <xf numFmtId="0" fontId="34" fillId="25" borderId="50" xfId="14" applyFont="1" applyFill="1" applyBorder="1"/>
    <xf numFmtId="0" fontId="34" fillId="25" borderId="71" xfId="14" applyFont="1" applyFill="1" applyBorder="1"/>
    <xf numFmtId="0" fontId="34" fillId="25" borderId="31" xfId="14" applyFont="1" applyFill="1" applyBorder="1"/>
    <xf numFmtId="3" fontId="88" fillId="0" borderId="32" xfId="14" applyNumberFormat="1" applyFont="1" applyBorder="1" applyAlignment="1">
      <alignment vertical="center"/>
    </xf>
    <xf numFmtId="3" fontId="91" fillId="0" borderId="32" xfId="14" applyNumberFormat="1" applyFont="1" applyBorder="1" applyAlignment="1">
      <alignment vertical="center"/>
    </xf>
    <xf numFmtId="3" fontId="88" fillId="30" borderId="59" xfId="14" applyNumberFormat="1" applyFont="1" applyFill="1" applyBorder="1" applyAlignment="1">
      <alignment vertical="center"/>
    </xf>
    <xf numFmtId="3" fontId="88" fillId="30" borderId="48" xfId="14" applyNumberFormat="1" applyFont="1" applyFill="1" applyBorder="1" applyAlignment="1">
      <alignment vertical="center"/>
    </xf>
    <xf numFmtId="3" fontId="88" fillId="30" borderId="32" xfId="14" applyNumberFormat="1" applyFont="1" applyFill="1" applyBorder="1" applyAlignment="1">
      <alignment vertical="center"/>
    </xf>
    <xf numFmtId="3" fontId="25" fillId="0" borderId="32" xfId="0" applyNumberFormat="1" applyFont="1" applyBorder="1" applyAlignment="1">
      <alignment horizontal="right" vertical="center"/>
    </xf>
    <xf numFmtId="4" fontId="30" fillId="0" borderId="35" xfId="99" applyNumberFormat="1" applyFont="1" applyBorder="1"/>
    <xf numFmtId="3" fontId="74" fillId="25" borderId="35" xfId="14" applyNumberFormat="1" applyFont="1" applyFill="1" applyBorder="1"/>
    <xf numFmtId="0" fontId="34" fillId="25" borderId="59" xfId="14" applyFont="1" applyFill="1" applyBorder="1"/>
    <xf numFmtId="0" fontId="34" fillId="0" borderId="47" xfId="14" applyFont="1" applyBorder="1"/>
    <xf numFmtId="3" fontId="34" fillId="30" borderId="35" xfId="14" applyNumberFormat="1" applyFont="1" applyFill="1" applyBorder="1"/>
    <xf numFmtId="3" fontId="92" fillId="0" borderId="32" xfId="14" applyNumberFormat="1" applyFont="1" applyBorder="1" applyAlignment="1">
      <alignment horizontal="right"/>
    </xf>
    <xf numFmtId="3" fontId="92" fillId="0" borderId="32" xfId="14" applyNumberFormat="1" applyFont="1" applyBorder="1"/>
    <xf numFmtId="0" fontId="34" fillId="25" borderId="48" xfId="14" applyFont="1" applyFill="1" applyBorder="1"/>
    <xf numFmtId="0" fontId="34" fillId="25" borderId="32" xfId="14" applyFont="1" applyFill="1" applyBorder="1"/>
    <xf numFmtId="0" fontId="32" fillId="0" borderId="64" xfId="14" applyFont="1" applyBorder="1"/>
    <xf numFmtId="3" fontId="74" fillId="25" borderId="51" xfId="14" applyNumberFormat="1" applyFont="1" applyFill="1" applyBorder="1"/>
    <xf numFmtId="0" fontId="34" fillId="0" borderId="33" xfId="14" applyFont="1" applyBorder="1"/>
    <xf numFmtId="3" fontId="74" fillId="25" borderId="63" xfId="14" applyNumberFormat="1" applyFont="1" applyFill="1" applyBorder="1"/>
    <xf numFmtId="3" fontId="74" fillId="25" borderId="33" xfId="14" applyNumberFormat="1" applyFont="1" applyFill="1" applyBorder="1"/>
    <xf numFmtId="3" fontId="34" fillId="0" borderId="0" xfId="14" applyNumberFormat="1" applyFont="1"/>
    <xf numFmtId="165" fontId="0" fillId="0" borderId="0" xfId="4" applyFont="1"/>
    <xf numFmtId="3" fontId="34" fillId="30" borderId="44" xfId="14" applyNumberFormat="1" applyFont="1" applyFill="1" applyBorder="1" applyAlignment="1">
      <alignment vertical="center"/>
    </xf>
    <xf numFmtId="3" fontId="34" fillId="30" borderId="38" xfId="14" applyNumberFormat="1" applyFont="1" applyFill="1" applyBorder="1" applyAlignment="1">
      <alignment vertical="center"/>
    </xf>
    <xf numFmtId="3" fontId="25" fillId="30" borderId="38" xfId="14" applyNumberFormat="1" applyFill="1" applyBorder="1" applyAlignment="1">
      <alignment vertical="center"/>
    </xf>
    <xf numFmtId="0" fontId="25" fillId="30" borderId="41" xfId="14" applyFill="1" applyBorder="1" applyAlignment="1">
      <alignment vertical="center"/>
    </xf>
    <xf numFmtId="0" fontId="74" fillId="30" borderId="39" xfId="14" applyFont="1" applyFill="1" applyBorder="1" applyAlignment="1">
      <alignment horizontal="center" vertical="center"/>
    </xf>
    <xf numFmtId="3" fontId="34" fillId="0" borderId="49" xfId="14" applyNumberFormat="1" applyFont="1" applyBorder="1"/>
    <xf numFmtId="3" fontId="34" fillId="25" borderId="46" xfId="14" applyNumberFormat="1" applyFont="1" applyFill="1" applyBorder="1"/>
    <xf numFmtId="3" fontId="93" fillId="30" borderId="59" xfId="0" applyNumberFormat="1" applyFont="1" applyFill="1" applyBorder="1"/>
    <xf numFmtId="3" fontId="25" fillId="27" borderId="32" xfId="85" applyNumberFormat="1" applyFill="1" applyBorder="1"/>
    <xf numFmtId="0" fontId="94" fillId="0" borderId="0" xfId="14" applyFont="1"/>
    <xf numFmtId="0" fontId="65" fillId="0" borderId="64" xfId="14" applyFont="1" applyBorder="1"/>
    <xf numFmtId="3" fontId="74" fillId="30" borderId="59" xfId="0" applyNumberFormat="1" applyFont="1" applyFill="1" applyBorder="1"/>
    <xf numFmtId="3" fontId="74" fillId="30" borderId="48" xfId="0" applyNumberFormat="1" applyFont="1" applyFill="1" applyBorder="1"/>
    <xf numFmtId="3" fontId="74" fillId="30" borderId="32" xfId="0" applyNumberFormat="1" applyFont="1" applyFill="1" applyBorder="1" applyAlignment="1">
      <alignment horizontal="right"/>
    </xf>
    <xf numFmtId="3" fontId="25" fillId="0" borderId="49" xfId="0" applyNumberFormat="1" applyFont="1" applyBorder="1"/>
    <xf numFmtId="3" fontId="25" fillId="0" borderId="32" xfId="0" applyNumberFormat="1" applyFont="1" applyBorder="1" applyAlignment="1">
      <alignment horizontal="right"/>
    </xf>
    <xf numFmtId="3" fontId="74" fillId="30" borderId="49" xfId="0" applyNumberFormat="1" applyFont="1" applyFill="1" applyBorder="1"/>
    <xf numFmtId="3" fontId="74" fillId="30" borderId="32" xfId="0" applyNumberFormat="1" applyFont="1" applyFill="1" applyBorder="1"/>
    <xf numFmtId="0" fontId="25" fillId="27" borderId="32" xfId="85" applyFill="1" applyBorder="1"/>
    <xf numFmtId="0" fontId="25" fillId="27" borderId="47" xfId="85" applyFill="1" applyBorder="1" applyAlignment="1">
      <alignment horizontal="center"/>
    </xf>
    <xf numFmtId="3" fontId="25" fillId="0" borderId="49" xfId="14" applyNumberFormat="1" applyBorder="1"/>
    <xf numFmtId="0" fontId="25" fillId="30" borderId="0" xfId="14" applyFill="1"/>
    <xf numFmtId="0" fontId="25" fillId="0" borderId="49" xfId="14" applyBorder="1"/>
    <xf numFmtId="0" fontId="25" fillId="25" borderId="46" xfId="14" applyFill="1" applyBorder="1"/>
    <xf numFmtId="0" fontId="25" fillId="0" borderId="35" xfId="14" applyBorder="1"/>
    <xf numFmtId="0" fontId="74" fillId="0" borderId="47" xfId="14" applyFont="1" applyBorder="1" applyAlignment="1">
      <alignment horizontal="center"/>
    </xf>
    <xf numFmtId="3" fontId="74" fillId="30" borderId="51" xfId="14" applyNumberFormat="1" applyFont="1" applyFill="1" applyBorder="1"/>
    <xf numFmtId="0" fontId="34" fillId="30" borderId="51" xfId="14" applyFont="1" applyFill="1" applyBorder="1"/>
    <xf numFmtId="0" fontId="34" fillId="30" borderId="61" xfId="14" applyFont="1" applyFill="1" applyBorder="1"/>
    <xf numFmtId="0" fontId="34" fillId="30" borderId="52" xfId="14" applyFont="1" applyFill="1" applyBorder="1"/>
    <xf numFmtId="0" fontId="74" fillId="30" borderId="33" xfId="14" applyFont="1" applyFill="1" applyBorder="1" applyAlignment="1">
      <alignment horizontal="center"/>
    </xf>
    <xf numFmtId="3" fontId="74" fillId="0" borderId="76" xfId="14" applyNumberFormat="1" applyFont="1" applyBorder="1"/>
    <xf numFmtId="3" fontId="74" fillId="25" borderId="52" xfId="14" applyNumberFormat="1" applyFont="1" applyFill="1" applyBorder="1"/>
    <xf numFmtId="0" fontId="34" fillId="0" borderId="62" xfId="14" applyFont="1" applyBorder="1"/>
    <xf numFmtId="0" fontId="62" fillId="0" borderId="0" xfId="14" applyFont="1"/>
    <xf numFmtId="0" fontId="74" fillId="27" borderId="0" xfId="14" quotePrefix="1" applyFont="1" applyFill="1"/>
    <xf numFmtId="3" fontId="74" fillId="0" borderId="0" xfId="0" applyNumberFormat="1" applyFont="1"/>
    <xf numFmtId="3" fontId="92" fillId="0" borderId="0" xfId="14" applyNumberFormat="1" applyFont="1"/>
    <xf numFmtId="3" fontId="92" fillId="0" borderId="0" xfId="14" applyNumberFormat="1" applyFont="1" applyAlignment="1">
      <alignment horizontal="center"/>
    </xf>
    <xf numFmtId="0" fontId="92" fillId="0" borderId="0" xfId="14" applyFont="1" applyAlignment="1">
      <alignment horizontal="center"/>
    </xf>
    <xf numFmtId="0" fontId="74" fillId="0" borderId="0" xfId="14" applyFont="1" applyAlignment="1">
      <alignment horizontal="center"/>
    </xf>
    <xf numFmtId="3" fontId="74" fillId="30" borderId="73" xfId="14" applyNumberFormat="1" applyFont="1" applyFill="1" applyBorder="1" applyAlignment="1">
      <alignment horizontal="center" vertical="center"/>
    </xf>
    <xf numFmtId="0" fontId="74" fillId="30" borderId="38" xfId="14" applyFont="1" applyFill="1" applyBorder="1" applyAlignment="1">
      <alignment horizontal="right" vertical="center"/>
    </xf>
    <xf numFmtId="3" fontId="25" fillId="30" borderId="31" xfId="14" applyNumberFormat="1" applyFill="1" applyBorder="1" applyAlignment="1">
      <alignment vertical="center"/>
    </xf>
    <xf numFmtId="3" fontId="74" fillId="30" borderId="44" xfId="14" applyNumberFormat="1" applyFont="1" applyFill="1" applyBorder="1" applyAlignment="1">
      <alignment vertical="center"/>
    </xf>
    <xf numFmtId="0" fontId="74" fillId="30" borderId="38" xfId="14" applyFont="1" applyFill="1" applyBorder="1" applyAlignment="1">
      <alignment horizontal="center" vertical="center"/>
    </xf>
    <xf numFmtId="0" fontId="25" fillId="30" borderId="44" xfId="14" applyFill="1" applyBorder="1" applyAlignment="1">
      <alignment vertical="center"/>
    </xf>
    <xf numFmtId="0" fontId="74" fillId="30" borderId="73" xfId="14" applyFont="1" applyFill="1" applyBorder="1" applyAlignment="1">
      <alignment horizontal="center" vertical="center"/>
    </xf>
    <xf numFmtId="3" fontId="25" fillId="0" borderId="73" xfId="14" applyNumberFormat="1" applyBorder="1" applyAlignment="1">
      <alignment horizontal="center"/>
    </xf>
    <xf numFmtId="3" fontId="95" fillId="30" borderId="50" xfId="14" applyNumberFormat="1" applyFont="1" applyFill="1" applyBorder="1"/>
    <xf numFmtId="3" fontId="74" fillId="30" borderId="71" xfId="14" applyNumberFormat="1" applyFont="1" applyFill="1" applyBorder="1"/>
    <xf numFmtId="3" fontId="25" fillId="0" borderId="31" xfId="14" applyNumberFormat="1" applyBorder="1"/>
    <xf numFmtId="3" fontId="74" fillId="30" borderId="31" xfId="14" applyNumberFormat="1" applyFont="1" applyFill="1" applyBorder="1" applyAlignment="1">
      <alignment horizontal="right"/>
    </xf>
    <xf numFmtId="3" fontId="74" fillId="30" borderId="50" xfId="14" applyNumberFormat="1" applyFont="1" applyFill="1" applyBorder="1"/>
    <xf numFmtId="3" fontId="74" fillId="30" borderId="77" xfId="14" applyNumberFormat="1" applyFont="1" applyFill="1" applyBorder="1"/>
    <xf numFmtId="3" fontId="74" fillId="30" borderId="31" xfId="14" applyNumberFormat="1" applyFont="1" applyFill="1" applyBorder="1"/>
    <xf numFmtId="3" fontId="34" fillId="0" borderId="31" xfId="14" applyNumberFormat="1" applyFont="1" applyBorder="1"/>
    <xf numFmtId="3" fontId="95" fillId="30" borderId="31" xfId="14" applyNumberFormat="1" applyFont="1" applyFill="1" applyBorder="1"/>
    <xf numFmtId="0" fontId="30" fillId="0" borderId="0" xfId="14" applyFont="1"/>
    <xf numFmtId="0" fontId="30" fillId="0" borderId="64" xfId="14" applyFont="1" applyBorder="1"/>
    <xf numFmtId="3" fontId="25" fillId="27" borderId="47" xfId="0" applyNumberFormat="1" applyFont="1" applyFill="1" applyBorder="1" applyAlignment="1">
      <alignment horizontal="center"/>
    </xf>
    <xf numFmtId="3" fontId="25" fillId="27" borderId="32" xfId="0" applyNumberFormat="1" applyFont="1" applyFill="1" applyBorder="1" applyAlignment="1">
      <alignment horizontal="right"/>
    </xf>
    <xf numFmtId="3" fontId="74" fillId="30" borderId="49" xfId="14" applyNumberFormat="1" applyFont="1" applyFill="1" applyBorder="1"/>
    <xf numFmtId="37" fontId="25" fillId="27" borderId="32" xfId="4" applyNumberFormat="1" applyFont="1" applyFill="1" applyBorder="1" applyAlignment="1">
      <alignment vertical="center"/>
    </xf>
    <xf numFmtId="0" fontId="25" fillId="27" borderId="64" xfId="91" applyFill="1" applyBorder="1" applyAlignment="1">
      <alignment horizontal="center"/>
    </xf>
    <xf numFmtId="3" fontId="25" fillId="27" borderId="32" xfId="0" applyNumberFormat="1" applyFont="1" applyFill="1" applyBorder="1"/>
    <xf numFmtId="3" fontId="25" fillId="0" borderId="47" xfId="14" applyNumberFormat="1" applyBorder="1" applyAlignment="1">
      <alignment horizontal="center"/>
    </xf>
    <xf numFmtId="0" fontId="25" fillId="0" borderId="64" xfId="15" applyFont="1" applyBorder="1" applyAlignment="1">
      <alignment horizontal="left" vertical="center"/>
    </xf>
    <xf numFmtId="3" fontId="25" fillId="27" borderId="35" xfId="0" applyNumberFormat="1" applyFont="1" applyFill="1" applyBorder="1" applyAlignment="1">
      <alignment horizontal="right"/>
    </xf>
    <xf numFmtId="0" fontId="25" fillId="0" borderId="0" xfId="14" applyAlignment="1">
      <alignment horizontal="center"/>
    </xf>
    <xf numFmtId="3" fontId="25" fillId="27" borderId="32" xfId="0" applyNumberFormat="1" applyFont="1" applyFill="1" applyBorder="1" applyAlignment="1">
      <alignment horizontal="center"/>
    </xf>
    <xf numFmtId="3" fontId="25" fillId="0" borderId="47" xfId="14" applyNumberFormat="1" applyBorder="1"/>
    <xf numFmtId="3" fontId="95" fillId="30" borderId="59" xfId="14" applyNumberFormat="1" applyFont="1" applyFill="1" applyBorder="1"/>
    <xf numFmtId="3" fontId="25" fillId="0" borderId="32" xfId="14" applyNumberFormat="1" applyBorder="1" applyAlignment="1">
      <alignment horizontal="right"/>
    </xf>
    <xf numFmtId="0" fontId="74" fillId="30" borderId="59" xfId="14" applyFont="1" applyFill="1" applyBorder="1"/>
    <xf numFmtId="0" fontId="74" fillId="30" borderId="49" xfId="14" applyFont="1" applyFill="1" applyBorder="1"/>
    <xf numFmtId="0" fontId="74" fillId="30" borderId="32" xfId="14" applyFont="1" applyFill="1" applyBorder="1"/>
    <xf numFmtId="0" fontId="95" fillId="30" borderId="32" xfId="14" applyFont="1" applyFill="1" applyBorder="1"/>
    <xf numFmtId="0" fontId="34" fillId="25" borderId="49" xfId="14" applyFont="1" applyFill="1" applyBorder="1"/>
    <xf numFmtId="3" fontId="74" fillId="0" borderId="53" xfId="14" applyNumberFormat="1" applyFont="1" applyBorder="1" applyAlignment="1">
      <alignment horizontal="center"/>
    </xf>
    <xf numFmtId="3" fontId="74" fillId="25" borderId="76" xfId="14" applyNumberFormat="1" applyFont="1" applyFill="1" applyBorder="1"/>
    <xf numFmtId="3" fontId="74" fillId="30" borderId="33" xfId="14" applyNumberFormat="1" applyFont="1" applyFill="1" applyBorder="1" applyAlignment="1">
      <alignment horizontal="right"/>
    </xf>
    <xf numFmtId="0" fontId="74" fillId="0" borderId="33" xfId="14" applyFont="1" applyBorder="1" applyAlignment="1">
      <alignment horizontal="right"/>
    </xf>
    <xf numFmtId="0" fontId="74" fillId="0" borderId="33" xfId="14" applyFont="1" applyBorder="1" applyAlignment="1">
      <alignment horizontal="center"/>
    </xf>
    <xf numFmtId="3" fontId="25" fillId="0" borderId="33" xfId="14" applyNumberFormat="1" applyBorder="1"/>
    <xf numFmtId="0" fontId="74" fillId="0" borderId="33" xfId="14" applyFont="1" applyBorder="1"/>
    <xf numFmtId="3" fontId="74" fillId="0" borderId="33" xfId="14" applyNumberFormat="1" applyFont="1" applyBorder="1" applyAlignment="1">
      <alignment horizontal="right"/>
    </xf>
    <xf numFmtId="0" fontId="34" fillId="0" borderId="76" xfId="14" applyFont="1" applyBorder="1"/>
    <xf numFmtId="0" fontId="29" fillId="0" borderId="0" xfId="14" applyFont="1" applyAlignment="1">
      <alignment horizontal="center"/>
    </xf>
    <xf numFmtId="49" fontId="29" fillId="0" borderId="0" xfId="8" applyNumberFormat="1" applyFont="1" applyAlignment="1">
      <alignment vertical="center"/>
    </xf>
    <xf numFmtId="10" fontId="0" fillId="0" borderId="0" xfId="103" applyNumberFormat="1" applyFont="1" applyAlignment="1">
      <alignment horizontal="center"/>
    </xf>
    <xf numFmtId="0" fontId="74" fillId="25" borderId="53" xfId="15" applyFont="1" applyFill="1" applyBorder="1" applyAlignment="1">
      <alignment horizontal="center" vertical="center"/>
    </xf>
    <xf numFmtId="0" fontId="74" fillId="25" borderId="76" xfId="15" applyFont="1" applyFill="1" applyBorder="1" applyAlignment="1">
      <alignment horizontal="center" vertical="center"/>
    </xf>
    <xf numFmtId="0" fontId="74" fillId="25" borderId="52" xfId="15" applyFont="1" applyFill="1" applyBorder="1" applyAlignment="1">
      <alignment horizontal="center" vertical="center"/>
    </xf>
    <xf numFmtId="0" fontId="74" fillId="25" borderId="63" xfId="15" applyFont="1" applyFill="1" applyBorder="1" applyAlignment="1">
      <alignment horizontal="center" vertical="center"/>
    </xf>
    <xf numFmtId="0" fontId="74" fillId="25" borderId="53" xfId="15" applyFont="1" applyFill="1" applyBorder="1" applyAlignment="1">
      <alignment vertical="center" wrapText="1"/>
    </xf>
    <xf numFmtId="0" fontId="74" fillId="25" borderId="73" xfId="15" applyFont="1" applyFill="1" applyBorder="1" applyAlignment="1">
      <alignment horizontal="center" vertical="center"/>
    </xf>
    <xf numFmtId="0" fontId="74" fillId="25" borderId="74" xfId="15" applyFont="1" applyFill="1" applyBorder="1" applyAlignment="1">
      <alignment horizontal="center" vertical="center"/>
    </xf>
    <xf numFmtId="0" fontId="74" fillId="25" borderId="58" xfId="15" applyFont="1" applyFill="1" applyBorder="1" applyAlignment="1">
      <alignment horizontal="center" vertical="center"/>
    </xf>
    <xf numFmtId="0" fontId="74" fillId="25" borderId="71" xfId="15" applyFont="1" applyFill="1" applyBorder="1" applyAlignment="1">
      <alignment horizontal="center" vertical="center"/>
    </xf>
    <xf numFmtId="0" fontId="74" fillId="25" borderId="31" xfId="15" applyFont="1" applyFill="1" applyBorder="1" applyAlignment="1">
      <alignment horizontal="center" vertical="center"/>
    </xf>
    <xf numFmtId="0" fontId="74" fillId="0" borderId="53" xfId="15" applyFont="1" applyBorder="1" applyAlignment="1">
      <alignment vertical="center"/>
    </xf>
    <xf numFmtId="0" fontId="74" fillId="0" borderId="76" xfId="15" applyFont="1" applyBorder="1" applyAlignment="1">
      <alignment vertical="center"/>
    </xf>
    <xf numFmtId="0" fontId="74" fillId="0" borderId="51" xfId="15" applyFont="1" applyBorder="1" applyAlignment="1">
      <alignment vertical="center"/>
    </xf>
    <xf numFmtId="0" fontId="74" fillId="0" borderId="35" xfId="15" applyFont="1" applyBorder="1" applyAlignment="1">
      <alignment vertical="center"/>
    </xf>
    <xf numFmtId="0" fontId="74" fillId="0" borderId="48" xfId="15" applyFont="1" applyBorder="1" applyAlignment="1">
      <alignment vertical="center"/>
    </xf>
    <xf numFmtId="10" fontId="74" fillId="0" borderId="48" xfId="103" applyNumberFormat="1" applyFont="1" applyBorder="1" applyAlignment="1">
      <alignment horizontal="center" vertical="center"/>
    </xf>
    <xf numFmtId="0" fontId="82" fillId="0" borderId="59" xfId="0" applyFont="1" applyBorder="1" applyAlignment="1">
      <alignment horizontal="left"/>
    </xf>
    <xf numFmtId="183" fontId="25" fillId="0" borderId="47" xfId="15" applyNumberFormat="1" applyFont="1" applyBorder="1" applyAlignment="1">
      <alignment vertical="center"/>
    </xf>
    <xf numFmtId="183" fontId="25" fillId="0" borderId="0" xfId="15" applyNumberFormat="1" applyFont="1" applyAlignment="1">
      <alignment vertical="center"/>
    </xf>
    <xf numFmtId="183" fontId="25" fillId="0" borderId="46" xfId="15" applyNumberFormat="1" applyFont="1" applyBorder="1" applyAlignment="1">
      <alignment vertical="center"/>
    </xf>
    <xf numFmtId="183" fontId="25" fillId="0" borderId="48" xfId="15" applyNumberFormat="1" applyFont="1" applyBorder="1" applyAlignment="1">
      <alignment vertical="center"/>
    </xf>
    <xf numFmtId="183" fontId="25" fillId="0" borderId="35" xfId="15" applyNumberFormat="1" applyFont="1" applyBorder="1" applyAlignment="1">
      <alignment vertical="center"/>
    </xf>
    <xf numFmtId="10" fontId="25" fillId="0" borderId="48" xfId="103" applyNumberFormat="1" applyFont="1" applyFill="1" applyBorder="1" applyAlignment="1">
      <alignment vertical="center"/>
    </xf>
    <xf numFmtId="10" fontId="25" fillId="0" borderId="48" xfId="103" applyNumberFormat="1" applyFont="1" applyFill="1" applyBorder="1" applyAlignment="1">
      <alignment horizontal="right" vertical="center"/>
    </xf>
    <xf numFmtId="0" fontId="82" fillId="0" borderId="59" xfId="0" applyFont="1" applyBorder="1" applyAlignment="1">
      <alignment horizontal="left" wrapText="1"/>
    </xf>
    <xf numFmtId="0" fontId="82" fillId="0" borderId="64" xfId="0" applyFont="1" applyBorder="1" applyAlignment="1">
      <alignment horizontal="left"/>
    </xf>
    <xf numFmtId="183" fontId="25" fillId="0" borderId="73" xfId="15" applyNumberFormat="1" applyFont="1" applyBorder="1" applyAlignment="1">
      <alignment vertical="center"/>
    </xf>
    <xf numFmtId="183" fontId="25" fillId="0" borderId="74" xfId="15" applyNumberFormat="1" applyFont="1" applyBorder="1" applyAlignment="1">
      <alignment vertical="center"/>
    </xf>
    <xf numFmtId="183" fontId="25" fillId="0" borderId="72" xfId="15" applyNumberFormat="1" applyFont="1" applyBorder="1" applyAlignment="1">
      <alignment vertical="center"/>
    </xf>
    <xf numFmtId="183" fontId="25" fillId="0" borderId="50" xfId="15" applyNumberFormat="1" applyFont="1" applyBorder="1" applyAlignment="1">
      <alignment vertical="center"/>
    </xf>
    <xf numFmtId="0" fontId="74" fillId="25" borderId="43" xfId="15" applyFont="1" applyFill="1" applyBorder="1" applyAlignment="1">
      <alignment horizontal="center" vertical="center"/>
    </xf>
    <xf numFmtId="3" fontId="74" fillId="25" borderId="39" xfId="15" applyNumberFormat="1" applyFont="1" applyFill="1" applyBorder="1" applyAlignment="1">
      <alignment vertical="center"/>
    </xf>
    <xf numFmtId="3" fontId="74" fillId="25" borderId="41" xfId="15" applyNumberFormat="1" applyFont="1" applyFill="1" applyBorder="1" applyAlignment="1">
      <alignment vertical="center"/>
    </xf>
    <xf numFmtId="10" fontId="74" fillId="25" borderId="42" xfId="103" applyNumberFormat="1" applyFont="1" applyFill="1" applyBorder="1" applyAlignment="1">
      <alignment vertical="center"/>
    </xf>
    <xf numFmtId="3" fontId="74" fillId="25" borderId="41" xfId="15" applyNumberFormat="1" applyFont="1" applyFill="1" applyBorder="1" applyAlignment="1">
      <alignment horizontal="right" vertical="center"/>
    </xf>
    <xf numFmtId="10" fontId="30" fillId="0" borderId="0" xfId="103" applyNumberFormat="1" applyFont="1" applyAlignment="1">
      <alignment horizontal="center"/>
    </xf>
    <xf numFmtId="0" fontId="74" fillId="0" borderId="63" xfId="15" applyFont="1" applyBorder="1" applyAlignment="1">
      <alignment vertical="center"/>
    </xf>
    <xf numFmtId="0" fontId="74" fillId="0" borderId="46" xfId="15" applyFont="1" applyBorder="1" applyAlignment="1">
      <alignment vertical="center"/>
    </xf>
    <xf numFmtId="183" fontId="25" fillId="0" borderId="49" xfId="15" applyNumberFormat="1" applyFont="1" applyBorder="1" applyAlignment="1">
      <alignment vertical="center"/>
    </xf>
    <xf numFmtId="183" fontId="25" fillId="0" borderId="59" xfId="15" applyNumberFormat="1" applyFont="1" applyBorder="1" applyAlignment="1">
      <alignment vertical="center"/>
    </xf>
    <xf numFmtId="183" fontId="25" fillId="0" borderId="64" xfId="15" applyNumberFormat="1" applyFont="1" applyBorder="1" applyAlignment="1">
      <alignment vertical="center"/>
    </xf>
    <xf numFmtId="183" fontId="25" fillId="0" borderId="77" xfId="15" applyNumberFormat="1" applyFont="1" applyBorder="1" applyAlignment="1">
      <alignment vertical="center"/>
    </xf>
    <xf numFmtId="183" fontId="25" fillId="0" borderId="71" xfId="15" applyNumberFormat="1" applyFont="1" applyBorder="1" applyAlignment="1">
      <alignment vertical="center"/>
    </xf>
    <xf numFmtId="183" fontId="25" fillId="0" borderId="58" xfId="15" applyNumberFormat="1" applyFont="1" applyBorder="1" applyAlignment="1">
      <alignment vertical="center"/>
    </xf>
    <xf numFmtId="3" fontId="74" fillId="25" borderId="43" xfId="15" applyNumberFormat="1" applyFont="1" applyFill="1" applyBorder="1" applyAlignment="1">
      <alignment vertical="center"/>
    </xf>
    <xf numFmtId="10" fontId="74" fillId="25" borderId="42" xfId="103" applyNumberFormat="1" applyFont="1" applyFill="1" applyBorder="1" applyAlignment="1">
      <alignment horizontal="right" vertical="center"/>
    </xf>
    <xf numFmtId="0" fontId="25" fillId="0" borderId="46" xfId="15" applyFont="1" applyBorder="1" applyAlignment="1">
      <alignment vertical="center"/>
    </xf>
    <xf numFmtId="10" fontId="25" fillId="0" borderId="48" xfId="103" applyNumberFormat="1" applyFont="1" applyBorder="1" applyAlignment="1">
      <alignment horizontal="center" vertical="center"/>
    </xf>
    <xf numFmtId="10" fontId="25" fillId="0" borderId="48" xfId="103" applyNumberFormat="1" applyFont="1" applyFill="1" applyBorder="1" applyAlignment="1">
      <alignment horizontal="center" vertical="center"/>
    </xf>
    <xf numFmtId="9" fontId="25" fillId="0" borderId="35" xfId="103" applyFont="1" applyFill="1" applyBorder="1" applyAlignment="1">
      <alignment vertical="center"/>
    </xf>
    <xf numFmtId="0" fontId="25" fillId="0" borderId="73" xfId="15" applyFont="1" applyBorder="1" applyAlignment="1">
      <alignment vertical="center"/>
    </xf>
    <xf numFmtId="183" fontId="25" fillId="0" borderId="75" xfId="15" applyNumberFormat="1" applyFont="1" applyBorder="1" applyAlignment="1">
      <alignment vertical="center"/>
    </xf>
    <xf numFmtId="10" fontId="74" fillId="0" borderId="48" xfId="103" applyNumberFormat="1" applyFont="1" applyBorder="1" applyAlignment="1">
      <alignment horizontal="right" vertical="center"/>
    </xf>
    <xf numFmtId="0" fontId="71" fillId="27" borderId="0" xfId="85" applyFont="1" applyFill="1" applyAlignment="1">
      <alignment horizontal="left" vertical="center"/>
    </xf>
    <xf numFmtId="0" fontId="74" fillId="27" borderId="0" xfId="14" applyFont="1" applyFill="1"/>
    <xf numFmtId="4" fontId="74" fillId="27" borderId="0" xfId="14" applyNumberFormat="1" applyFont="1" applyFill="1"/>
    <xf numFmtId="0" fontId="25" fillId="27" borderId="0" xfId="17" applyFill="1"/>
    <xf numFmtId="176" fontId="25" fillId="27" borderId="0" xfId="17" applyNumberFormat="1" applyFill="1" applyAlignment="1">
      <alignment horizontal="center"/>
    </xf>
    <xf numFmtId="0" fontId="74" fillId="27" borderId="0" xfId="85" applyFont="1" applyFill="1" applyAlignment="1">
      <alignment vertical="center"/>
    </xf>
    <xf numFmtId="0" fontId="74" fillId="27" borderId="0" xfId="14" applyFont="1" applyFill="1" applyAlignment="1">
      <alignment horizontal="left"/>
    </xf>
    <xf numFmtId="4" fontId="74" fillId="27" borderId="0" xfId="14" applyNumberFormat="1" applyFont="1" applyFill="1" applyAlignment="1">
      <alignment horizontal="left"/>
    </xf>
    <xf numFmtId="0" fontId="25" fillId="27" borderId="0" xfId="17" applyFill="1" applyAlignment="1">
      <alignment vertical="center"/>
    </xf>
    <xf numFmtId="4" fontId="25" fillId="27" borderId="0" xfId="17" applyNumberFormat="1" applyFill="1"/>
    <xf numFmtId="0" fontId="31" fillId="27" borderId="0" xfId="15" applyFont="1" applyFill="1" applyAlignment="1">
      <alignment horizontal="center" vertical="center"/>
    </xf>
    <xf numFmtId="4" fontId="31" fillId="27" borderId="0" xfId="15" applyNumberFormat="1" applyFont="1" applyFill="1" applyAlignment="1">
      <alignment horizontal="center" vertical="center"/>
    </xf>
    <xf numFmtId="176" fontId="31" fillId="27" borderId="0" xfId="15" applyNumberFormat="1" applyFont="1" applyFill="1" applyAlignment="1">
      <alignment horizontal="center" vertical="center"/>
    </xf>
    <xf numFmtId="49" fontId="74" fillId="27" borderId="0" xfId="8" applyNumberFormat="1" applyFont="1" applyFill="1" applyAlignment="1">
      <alignment vertical="center"/>
    </xf>
    <xf numFmtId="49" fontId="74" fillId="27" borderId="0" xfId="8" quotePrefix="1" applyNumberFormat="1" applyFont="1" applyFill="1" applyAlignment="1">
      <alignment horizontal="left" vertical="center"/>
    </xf>
    <xf numFmtId="4" fontId="97" fillId="27" borderId="0" xfId="8" quotePrefix="1" applyNumberFormat="1" applyFont="1" applyFill="1" applyAlignment="1">
      <alignment horizontal="left" vertical="center"/>
    </xf>
    <xf numFmtId="49" fontId="97" fillId="27" borderId="0" xfId="8" quotePrefix="1" applyNumberFormat="1" applyFont="1" applyFill="1" applyAlignment="1">
      <alignment horizontal="left" vertical="center"/>
    </xf>
    <xf numFmtId="0" fontId="34" fillId="27" borderId="0" xfId="17" applyFont="1" applyFill="1"/>
    <xf numFmtId="176" fontId="34" fillId="27" borderId="0" xfId="17" applyNumberFormat="1" applyFont="1" applyFill="1" applyAlignment="1">
      <alignment horizontal="center"/>
    </xf>
    <xf numFmtId="0" fontId="74" fillId="25" borderId="27" xfId="15" applyFont="1" applyFill="1" applyBorder="1" applyAlignment="1">
      <alignment horizontal="center" vertical="center"/>
    </xf>
    <xf numFmtId="0" fontId="74" fillId="25" borderId="19" xfId="15" applyFont="1" applyFill="1" applyBorder="1" applyAlignment="1">
      <alignment horizontal="center" vertical="center" wrapText="1"/>
    </xf>
    <xf numFmtId="4" fontId="74" fillId="25" borderId="19" xfId="15" applyNumberFormat="1" applyFont="1" applyFill="1" applyBorder="1" applyAlignment="1">
      <alignment horizontal="center" vertical="center" wrapText="1"/>
    </xf>
    <xf numFmtId="176" fontId="74" fillId="25" borderId="19" xfId="15" applyNumberFormat="1" applyFont="1" applyFill="1" applyBorder="1" applyAlignment="1">
      <alignment horizontal="center" vertical="center" wrapText="1"/>
    </xf>
    <xf numFmtId="0" fontId="30" fillId="0" borderId="16" xfId="15" applyFont="1" applyBorder="1" applyAlignment="1">
      <alignment horizontal="justify" vertical="center" wrapText="1"/>
    </xf>
    <xf numFmtId="0" fontId="30" fillId="0" borderId="19" xfId="15" applyFont="1" applyBorder="1" applyAlignment="1">
      <alignment horizontal="center" vertical="center" wrapText="1"/>
    </xf>
    <xf numFmtId="3" fontId="30" fillId="0" borderId="19" xfId="15" applyNumberFormat="1" applyFont="1" applyBorder="1" applyAlignment="1">
      <alignment horizontal="right" vertical="center" wrapText="1"/>
    </xf>
    <xf numFmtId="14" fontId="30" fillId="0" borderId="19" xfId="15" applyNumberFormat="1" applyFont="1" applyBorder="1" applyAlignment="1">
      <alignment horizontal="center" vertical="center" wrapText="1"/>
    </xf>
    <xf numFmtId="14" fontId="30" fillId="0" borderId="1" xfId="15" applyNumberFormat="1" applyFont="1" applyBorder="1" applyAlignment="1">
      <alignment horizontal="center" vertical="center" wrapText="1"/>
    </xf>
    <xf numFmtId="14" fontId="30" fillId="27" borderId="19" xfId="15" applyNumberFormat="1" applyFont="1" applyFill="1" applyBorder="1" applyAlignment="1">
      <alignment horizontal="center" vertical="center" wrapText="1"/>
    </xf>
    <xf numFmtId="3" fontId="74" fillId="25" borderId="19" xfId="4" applyNumberFormat="1" applyFont="1" applyFill="1" applyBorder="1" applyAlignment="1">
      <alignment vertical="center"/>
    </xf>
    <xf numFmtId="49" fontId="30" fillId="27" borderId="0" xfId="8" applyNumberFormat="1" applyFont="1" applyFill="1" applyAlignment="1">
      <alignment horizontal="left" vertical="center"/>
    </xf>
    <xf numFmtId="0" fontId="25" fillId="0" borderId="0" xfId="17"/>
    <xf numFmtId="4" fontId="25" fillId="0" borderId="0" xfId="17" applyNumberFormat="1"/>
    <xf numFmtId="176" fontId="25" fillId="0" borderId="0" xfId="17" applyNumberFormat="1" applyAlignment="1">
      <alignment horizontal="center"/>
    </xf>
    <xf numFmtId="49" fontId="74" fillId="27" borderId="0" xfId="8" applyNumberFormat="1" applyFont="1" applyFill="1" applyAlignment="1">
      <alignment horizontal="left" vertical="center"/>
    </xf>
    <xf numFmtId="4" fontId="92" fillId="27" borderId="0" xfId="17" applyNumberFormat="1" applyFont="1" applyFill="1"/>
    <xf numFmtId="0" fontId="31" fillId="25" borderId="19" xfId="15" applyFont="1" applyFill="1" applyBorder="1" applyAlignment="1">
      <alignment horizontal="center" vertical="center"/>
    </xf>
    <xf numFmtId="0" fontId="31" fillId="25" borderId="19" xfId="15" applyFont="1" applyFill="1" applyBorder="1" applyAlignment="1">
      <alignment horizontal="center" vertical="center" wrapText="1"/>
    </xf>
    <xf numFmtId="4" fontId="31" fillId="25" borderId="19" xfId="15" applyNumberFormat="1" applyFont="1" applyFill="1" applyBorder="1" applyAlignment="1">
      <alignment horizontal="center" vertical="center" wrapText="1"/>
    </xf>
    <xf numFmtId="176" fontId="31" fillId="25" borderId="19" xfId="15" applyNumberFormat="1" applyFont="1" applyFill="1" applyBorder="1" applyAlignment="1">
      <alignment horizontal="center" vertical="center" wrapText="1"/>
    </xf>
    <xf numFmtId="0" fontId="81" fillId="0" borderId="0" xfId="17" applyFont="1"/>
    <xf numFmtId="0" fontId="81" fillId="0" borderId="19" xfId="15" applyFont="1" applyBorder="1" applyAlignment="1">
      <alignment horizontal="left" vertical="center" wrapText="1"/>
    </xf>
    <xf numFmtId="0" fontId="81" fillId="0" borderId="19" xfId="15" applyFont="1" applyBorder="1" applyAlignment="1">
      <alignment horizontal="center" vertical="center"/>
    </xf>
    <xf numFmtId="0" fontId="81" fillId="0" borderId="19" xfId="99" applyFont="1" applyBorder="1" applyAlignment="1">
      <alignment horizontal="center" vertical="center" wrapText="1"/>
    </xf>
    <xf numFmtId="0" fontId="81" fillId="0" borderId="19" xfId="15" applyFont="1" applyBorder="1" applyAlignment="1">
      <alignment horizontal="center" vertical="center" wrapText="1"/>
    </xf>
    <xf numFmtId="3" fontId="81" fillId="0" borderId="19" xfId="4" applyNumberFormat="1" applyFont="1" applyFill="1" applyBorder="1" applyAlignment="1">
      <alignment horizontal="right" vertical="center"/>
    </xf>
    <xf numFmtId="14" fontId="81" fillId="0" borderId="19" xfId="15" applyNumberFormat="1" applyFont="1" applyBorder="1" applyAlignment="1">
      <alignment horizontal="center" vertical="center" wrapText="1"/>
    </xf>
    <xf numFmtId="14" fontId="81" fillId="0" borderId="19" xfId="15" applyNumberFormat="1" applyFont="1" applyBorder="1" applyAlignment="1">
      <alignment horizontal="center" vertical="center"/>
    </xf>
    <xf numFmtId="176" fontId="81" fillId="0" borderId="19" xfId="15" applyNumberFormat="1" applyFont="1" applyBorder="1" applyAlignment="1">
      <alignment horizontal="center" vertical="center"/>
    </xf>
    <xf numFmtId="3" fontId="31" fillId="25" borderId="19" xfId="15" applyNumberFormat="1" applyFont="1" applyFill="1" applyBorder="1" applyAlignment="1">
      <alignment horizontal="right" vertical="center"/>
    </xf>
    <xf numFmtId="49" fontId="25" fillId="27" borderId="0" xfId="8" applyNumberFormat="1" applyFont="1" applyFill="1" applyAlignment="1">
      <alignment horizontal="left" vertical="center"/>
    </xf>
    <xf numFmtId="4" fontId="34" fillId="27" borderId="0" xfId="17" applyNumberFormat="1" applyFont="1" applyFill="1"/>
    <xf numFmtId="0" fontId="74" fillId="25" borderId="19" xfId="15" applyFont="1" applyFill="1" applyBorder="1" applyAlignment="1">
      <alignment horizontal="center" vertical="center"/>
    </xf>
    <xf numFmtId="0" fontId="32" fillId="27" borderId="32" xfId="15" applyFont="1" applyFill="1" applyBorder="1" applyAlignment="1">
      <alignment horizontal="left" vertical="center"/>
    </xf>
    <xf numFmtId="0" fontId="74" fillId="27" borderId="32" xfId="15" applyFont="1" applyFill="1" applyBorder="1" applyAlignment="1">
      <alignment horizontal="left" vertical="center"/>
    </xf>
    <xf numFmtId="4" fontId="74" fillId="27" borderId="32" xfId="15" applyNumberFormat="1" applyFont="1" applyFill="1" applyBorder="1" applyAlignment="1">
      <alignment horizontal="left" vertical="center"/>
    </xf>
    <xf numFmtId="0" fontId="74" fillId="27" borderId="32" xfId="15" applyFont="1" applyFill="1" applyBorder="1" applyAlignment="1">
      <alignment vertical="center"/>
    </xf>
    <xf numFmtId="176" fontId="74" fillId="27" borderId="32" xfId="15" applyNumberFormat="1" applyFont="1" applyFill="1" applyBorder="1" applyAlignment="1">
      <alignment horizontal="center" vertical="center"/>
    </xf>
    <xf numFmtId="4" fontId="74" fillId="25" borderId="19" xfId="15" applyNumberFormat="1" applyFont="1" applyFill="1" applyBorder="1" applyAlignment="1">
      <alignment horizontal="center" vertical="center"/>
    </xf>
    <xf numFmtId="49" fontId="81" fillId="27" borderId="0" xfId="8" applyNumberFormat="1" applyFont="1" applyFill="1" applyAlignment="1">
      <alignment horizontal="left" vertical="center"/>
    </xf>
    <xf numFmtId="184" fontId="81" fillId="0" borderId="0" xfId="17" applyNumberFormat="1" applyFont="1"/>
    <xf numFmtId="4" fontId="25" fillId="27" borderId="0" xfId="8" applyNumberFormat="1" applyFont="1" applyFill="1" applyAlignment="1">
      <alignment horizontal="left" vertical="center"/>
    </xf>
    <xf numFmtId="0" fontId="74" fillId="27" borderId="0" xfId="15" applyFont="1" applyFill="1" applyAlignment="1">
      <alignment vertical="center"/>
    </xf>
    <xf numFmtId="49" fontId="30" fillId="0" borderId="0" xfId="8" applyNumberFormat="1" applyFont="1" applyAlignment="1">
      <alignment horizontal="left" vertical="center"/>
    </xf>
    <xf numFmtId="0" fontId="25" fillId="27" borderId="4" xfId="15" applyFont="1" applyFill="1" applyBorder="1" applyAlignment="1">
      <alignment horizontal="center" vertical="center"/>
    </xf>
    <xf numFmtId="4" fontId="25" fillId="27" borderId="32" xfId="15" applyNumberFormat="1" applyFont="1" applyFill="1" applyBorder="1" applyAlignment="1">
      <alignment horizontal="center" vertical="center"/>
    </xf>
    <xf numFmtId="0" fontId="25" fillId="27" borderId="32" xfId="15" applyFont="1" applyFill="1" applyBorder="1" applyAlignment="1">
      <alignment vertical="center"/>
    </xf>
    <xf numFmtId="176" fontId="25" fillId="27" borderId="32" xfId="15" applyNumberFormat="1" applyFont="1" applyFill="1" applyBorder="1" applyAlignment="1">
      <alignment horizontal="center" vertical="center"/>
    </xf>
    <xf numFmtId="0" fontId="74" fillId="27" borderId="3" xfId="15" applyFont="1" applyFill="1" applyBorder="1" applyAlignment="1">
      <alignment horizontal="left" vertical="center"/>
    </xf>
    <xf numFmtId="0" fontId="81" fillId="27" borderId="4" xfId="17" quotePrefix="1" applyFont="1" applyFill="1" applyBorder="1" applyAlignment="1">
      <alignment vertical="center"/>
    </xf>
    <xf numFmtId="0" fontId="81" fillId="27" borderId="4" xfId="99" applyFont="1" applyFill="1" applyBorder="1" applyAlignment="1">
      <alignment horizontal="center" vertical="center" wrapText="1"/>
    </xf>
    <xf numFmtId="0" fontId="25" fillId="27" borderId="4" xfId="85" applyFill="1" applyBorder="1" applyAlignment="1">
      <alignment horizontal="center" vertical="center" wrapText="1"/>
    </xf>
    <xf numFmtId="4" fontId="81" fillId="27" borderId="4" xfId="4" applyNumberFormat="1" applyFont="1" applyFill="1" applyBorder="1" applyAlignment="1">
      <alignment horizontal="right" vertical="center" wrapText="1"/>
    </xf>
    <xf numFmtId="14" fontId="81" fillId="27" borderId="4" xfId="85" applyNumberFormat="1" applyFont="1" applyFill="1" applyBorder="1" applyAlignment="1">
      <alignment horizontal="center" vertical="center" wrapText="1"/>
    </xf>
    <xf numFmtId="14" fontId="81" fillId="27" borderId="4" xfId="15" applyNumberFormat="1" applyFont="1" applyFill="1" applyBorder="1" applyAlignment="1">
      <alignment horizontal="center" vertical="center"/>
    </xf>
    <xf numFmtId="0" fontId="81" fillId="27" borderId="4" xfId="15" applyFont="1" applyFill="1" applyBorder="1" applyAlignment="1">
      <alignment horizontal="center" vertical="center" wrapText="1"/>
    </xf>
    <xf numFmtId="176" fontId="81" fillId="27" borderId="4" xfId="99" applyNumberFormat="1" applyFont="1" applyFill="1" applyBorder="1" applyAlignment="1">
      <alignment horizontal="center" vertical="center" wrapText="1"/>
    </xf>
    <xf numFmtId="0" fontId="98" fillId="27" borderId="29" xfId="99" applyFont="1" applyFill="1" applyBorder="1" applyAlignment="1">
      <alignment vertical="center" wrapText="1"/>
    </xf>
    <xf numFmtId="0" fontId="98" fillId="27" borderId="69" xfId="99" applyFont="1" applyFill="1" applyBorder="1" applyAlignment="1">
      <alignment vertical="center" wrapText="1"/>
    </xf>
    <xf numFmtId="4" fontId="98" fillId="27" borderId="69" xfId="99" applyNumberFormat="1" applyFont="1" applyFill="1" applyBorder="1" applyAlignment="1">
      <alignment vertical="center" wrapText="1"/>
    </xf>
    <xf numFmtId="0" fontId="98" fillId="27" borderId="28" xfId="99" applyFont="1" applyFill="1" applyBorder="1" applyAlignment="1">
      <alignment vertical="center" wrapText="1"/>
    </xf>
    <xf numFmtId="4" fontId="29" fillId="25" borderId="19" xfId="4" applyNumberFormat="1" applyFont="1" applyFill="1" applyBorder="1" applyAlignment="1">
      <alignment horizontal="right" vertical="center"/>
    </xf>
    <xf numFmtId="3" fontId="32" fillId="30" borderId="19" xfId="4" applyNumberFormat="1" applyFont="1" applyFill="1" applyBorder="1" applyAlignment="1">
      <alignment horizontal="right" vertical="center" wrapText="1"/>
    </xf>
    <xf numFmtId="14" fontId="30" fillId="0" borderId="19" xfId="15" applyNumberFormat="1" applyFont="1" applyBorder="1" applyAlignment="1">
      <alignment horizontal="center" vertical="center"/>
    </xf>
    <xf numFmtId="0" fontId="30" fillId="0" borderId="19" xfId="15" quotePrefix="1" applyFont="1" applyBorder="1" applyAlignment="1">
      <alignment horizontal="center" vertical="center" wrapText="1"/>
    </xf>
    <xf numFmtId="3" fontId="30" fillId="0" borderId="19" xfId="15" applyNumberFormat="1" applyFont="1" applyBorder="1" applyAlignment="1">
      <alignment horizontal="right" vertical="center"/>
    </xf>
    <xf numFmtId="0" fontId="30" fillId="0" borderId="19" xfId="15" applyFont="1" applyBorder="1" applyAlignment="1">
      <alignment horizontal="center" vertical="center"/>
    </xf>
    <xf numFmtId="0" fontId="30" fillId="0" borderId="19" xfId="17" applyFont="1" applyBorder="1" applyAlignment="1">
      <alignment horizontal="justify" vertical="center" wrapText="1"/>
    </xf>
    <xf numFmtId="0" fontId="76" fillId="0" borderId="19" xfId="0" applyFont="1" applyBorder="1" applyAlignment="1">
      <alignment horizontal="justify" vertical="center" wrapText="1"/>
    </xf>
    <xf numFmtId="0" fontId="30" fillId="0" borderId="3" xfId="15" applyFont="1" applyBorder="1" applyAlignment="1">
      <alignment horizontal="center" vertical="center" wrapText="1"/>
    </xf>
    <xf numFmtId="14" fontId="30" fillId="0" borderId="3" xfId="15" applyNumberFormat="1" applyFont="1" applyBorder="1" applyAlignment="1">
      <alignment horizontal="center" vertical="center"/>
    </xf>
    <xf numFmtId="0" fontId="30" fillId="0" borderId="3" xfId="15" quotePrefix="1" applyFont="1" applyBorder="1" applyAlignment="1">
      <alignment horizontal="center" vertical="center" wrapText="1"/>
    </xf>
    <xf numFmtId="3" fontId="30" fillId="0" borderId="3" xfId="15" applyNumberFormat="1" applyFont="1" applyBorder="1" applyAlignment="1">
      <alignment horizontal="right" vertical="center"/>
    </xf>
    <xf numFmtId="0" fontId="30" fillId="0" borderId="3" xfId="15" applyFont="1" applyBorder="1" applyAlignment="1">
      <alignment horizontal="center" vertical="center"/>
    </xf>
    <xf numFmtId="0" fontId="32" fillId="0" borderId="19" xfId="15" applyFont="1" applyBorder="1" applyAlignment="1">
      <alignment vertical="center"/>
    </xf>
    <xf numFmtId="0" fontId="30" fillId="0" borderId="19" xfId="15" applyFont="1" applyBorder="1" applyAlignment="1">
      <alignment horizontal="left" vertical="center"/>
    </xf>
    <xf numFmtId="0" fontId="30" fillId="0" borderId="4" xfId="15" applyFont="1" applyBorder="1" applyAlignment="1">
      <alignment horizontal="center" vertical="center" wrapText="1"/>
    </xf>
    <xf numFmtId="4" fontId="30" fillId="0" borderId="19" xfId="15" applyNumberFormat="1" applyFont="1" applyBorder="1" applyAlignment="1">
      <alignment horizontal="left" vertical="center" wrapText="1"/>
    </xf>
    <xf numFmtId="0" fontId="30" fillId="0" borderId="19" xfId="15" applyFont="1" applyBorder="1" applyAlignment="1">
      <alignment vertical="center"/>
    </xf>
    <xf numFmtId="0" fontId="30" fillId="0" borderId="4" xfId="15" applyFont="1" applyBorder="1" applyAlignment="1">
      <alignment vertical="center"/>
    </xf>
    <xf numFmtId="0" fontId="30" fillId="0" borderId="4" xfId="15" applyFont="1" applyBorder="1" applyAlignment="1">
      <alignment horizontal="center" vertical="center"/>
    </xf>
    <xf numFmtId="0" fontId="30" fillId="27" borderId="4" xfId="15" applyFont="1" applyFill="1" applyBorder="1" applyAlignment="1">
      <alignment horizontal="center" vertical="center"/>
    </xf>
    <xf numFmtId="0" fontId="30" fillId="0" borderId="4" xfId="15" applyFont="1" applyBorder="1" applyAlignment="1">
      <alignment horizontal="left" vertical="center" wrapText="1"/>
    </xf>
    <xf numFmtId="183" fontId="30" fillId="27" borderId="4" xfId="176" applyNumberFormat="1" applyFont="1" applyFill="1" applyBorder="1" applyAlignment="1">
      <alignment horizontal="right" vertical="center" wrapText="1"/>
    </xf>
    <xf numFmtId="0" fontId="30" fillId="27" borderId="19" xfId="15" applyFont="1" applyFill="1" applyBorder="1" applyAlignment="1">
      <alignment horizontal="center" vertical="center"/>
    </xf>
    <xf numFmtId="183" fontId="30" fillId="0" borderId="19" xfId="176" applyNumberFormat="1" applyFont="1" applyFill="1" applyBorder="1" applyAlignment="1">
      <alignment horizontal="right" vertical="center" wrapText="1"/>
    </xf>
    <xf numFmtId="49" fontId="30" fillId="0" borderId="19" xfId="0" applyNumberFormat="1" applyFont="1" applyBorder="1" applyAlignment="1">
      <alignment horizontal="center" vertical="center" wrapText="1"/>
    </xf>
    <xf numFmtId="49" fontId="30" fillId="0" borderId="19" xfId="0" applyNumberFormat="1" applyFont="1" applyBorder="1" applyAlignment="1">
      <alignment horizontal="center" vertical="top" wrapText="1"/>
    </xf>
    <xf numFmtId="0" fontId="30" fillId="0" borderId="19" xfId="15" applyFont="1" applyBorder="1" applyAlignment="1">
      <alignment vertical="center" wrapText="1"/>
    </xf>
    <xf numFmtId="167" fontId="30" fillId="0" borderId="19" xfId="60" applyNumberFormat="1" applyFont="1" applyBorder="1" applyAlignment="1">
      <alignment horizontal="right" vertical="center" wrapText="1"/>
    </xf>
    <xf numFmtId="185" fontId="30" fillId="0" borderId="19" xfId="85" quotePrefix="1" applyNumberFormat="1" applyFont="1" applyBorder="1" applyAlignment="1">
      <alignment horizontal="left" vertical="center" wrapText="1"/>
    </xf>
    <xf numFmtId="0" fontId="30" fillId="0" borderId="19" xfId="85" quotePrefix="1" applyFont="1" applyBorder="1" applyAlignment="1">
      <alignment horizontal="center" vertical="center" wrapText="1"/>
    </xf>
    <xf numFmtId="0" fontId="32" fillId="0" borderId="19" xfId="15" applyFont="1" applyBorder="1" applyAlignment="1">
      <alignment horizontal="center" vertical="center"/>
    </xf>
    <xf numFmtId="0" fontId="30" fillId="0" borderId="4" xfId="15" applyFont="1" applyBorder="1" applyAlignment="1">
      <alignment vertical="center" wrapText="1"/>
    </xf>
    <xf numFmtId="173" fontId="30" fillId="0" borderId="4" xfId="176" applyNumberFormat="1" applyFont="1" applyFill="1" applyBorder="1" applyAlignment="1">
      <alignment horizontal="right" vertical="center" wrapText="1"/>
    </xf>
    <xf numFmtId="173" fontId="30" fillId="0" borderId="19" xfId="176" applyNumberFormat="1" applyFont="1" applyFill="1" applyBorder="1" applyAlignment="1">
      <alignment horizontal="right" vertical="center" wrapText="1"/>
    </xf>
    <xf numFmtId="14" fontId="30" fillId="0" borderId="19" xfId="15" applyNumberFormat="1" applyFont="1" applyBorder="1" applyAlignment="1">
      <alignment vertical="center" wrapText="1"/>
    </xf>
    <xf numFmtId="3" fontId="30" fillId="0" borderId="27" xfId="15" applyNumberFormat="1" applyFont="1" applyBorder="1" applyAlignment="1">
      <alignment horizontal="right" vertical="center"/>
    </xf>
    <xf numFmtId="0" fontId="30" fillId="0" borderId="19" xfId="85" applyFont="1" applyBorder="1" applyAlignment="1">
      <alignment horizontal="center" vertical="center" wrapText="1"/>
    </xf>
    <xf numFmtId="14" fontId="32" fillId="0" borderId="19" xfId="15" applyNumberFormat="1" applyFont="1" applyBorder="1" applyAlignment="1">
      <alignment horizontal="center" vertical="center"/>
    </xf>
    <xf numFmtId="0" fontId="32" fillId="0" borderId="19" xfId="0" applyFont="1" applyBorder="1"/>
    <xf numFmtId="0" fontId="32" fillId="0" borderId="19" xfId="15" applyFont="1" applyBorder="1" applyAlignment="1">
      <alignment horizontal="center" vertical="center" wrapText="1"/>
    </xf>
    <xf numFmtId="3" fontId="32" fillId="0" borderId="27" xfId="15" applyNumberFormat="1" applyFont="1" applyBorder="1" applyAlignment="1">
      <alignment horizontal="center" vertical="center"/>
    </xf>
    <xf numFmtId="0" fontId="32" fillId="0" borderId="19" xfId="85" applyFont="1" applyBorder="1" applyAlignment="1">
      <alignment horizontal="center" vertical="center" wrapText="1"/>
    </xf>
    <xf numFmtId="0" fontId="80" fillId="0" borderId="19" xfId="15" applyFont="1" applyBorder="1" applyAlignment="1">
      <alignment horizontal="justify" vertical="center" wrapText="1"/>
    </xf>
    <xf numFmtId="3" fontId="30" fillId="0" borderId="19" xfId="4" applyNumberFormat="1" applyFont="1" applyFill="1" applyBorder="1" applyAlignment="1">
      <alignment horizontal="right" vertical="center"/>
    </xf>
    <xf numFmtId="0" fontId="32" fillId="0" borderId="19" xfId="15" applyFont="1" applyBorder="1" applyAlignment="1">
      <alignment horizontal="left" vertical="center"/>
    </xf>
    <xf numFmtId="0" fontId="30" fillId="0" borderId="19" xfId="15" applyFont="1" applyBorder="1" applyAlignment="1">
      <alignment horizontal="justify" vertical="center" wrapText="1"/>
    </xf>
    <xf numFmtId="3" fontId="30" fillId="0" borderId="19" xfId="4" applyNumberFormat="1" applyFont="1" applyFill="1" applyBorder="1" applyAlignment="1">
      <alignment vertical="center"/>
    </xf>
    <xf numFmtId="0" fontId="32" fillId="0" borderId="19" xfId="15" applyFont="1" applyBorder="1" applyAlignment="1">
      <alignment horizontal="justify" vertical="center" wrapText="1"/>
    </xf>
    <xf numFmtId="49" fontId="74" fillId="0" borderId="19" xfId="99" applyNumberFormat="1" applyFont="1" applyBorder="1" applyAlignment="1">
      <alignment horizontal="center" vertical="center" wrapText="1"/>
    </xf>
    <xf numFmtId="0" fontId="30" fillId="0" borderId="19" xfId="15" quotePrefix="1" applyFont="1" applyBorder="1" applyAlignment="1">
      <alignment horizontal="left" vertical="center" wrapText="1"/>
    </xf>
    <xf numFmtId="0" fontId="30" fillId="0" borderId="3" xfId="15" quotePrefix="1" applyFont="1" applyBorder="1" applyAlignment="1">
      <alignment horizontal="left" vertical="center" wrapText="1"/>
    </xf>
    <xf numFmtId="0" fontId="76" fillId="0" borderId="4" xfId="0" applyFont="1" applyBorder="1" applyAlignment="1">
      <alignment horizontal="center" vertical="center"/>
    </xf>
    <xf numFmtId="3" fontId="30" fillId="0" borderId="4" xfId="176" applyNumberFormat="1" applyFont="1" applyFill="1" applyBorder="1" applyAlignment="1">
      <alignment horizontal="right" vertical="center" wrapText="1"/>
    </xf>
    <xf numFmtId="49" fontId="30" fillId="0" borderId="4" xfId="0" applyNumberFormat="1" applyFont="1" applyBorder="1" applyAlignment="1">
      <alignment horizontal="center" vertical="top" wrapText="1"/>
    </xf>
    <xf numFmtId="0" fontId="30" fillId="0" borderId="4" xfId="0" applyFont="1" applyBorder="1" applyAlignment="1">
      <alignment vertical="center" wrapText="1"/>
    </xf>
    <xf numFmtId="0" fontId="76" fillId="0" borderId="19" xfId="0" applyFont="1" applyBorder="1" applyAlignment="1">
      <alignment horizontal="center" vertical="center"/>
    </xf>
    <xf numFmtId="3" fontId="30" fillId="0" borderId="19" xfId="176" applyNumberFormat="1" applyFont="1" applyFill="1" applyBorder="1" applyAlignment="1">
      <alignment horizontal="right" vertical="center" wrapText="1"/>
    </xf>
    <xf numFmtId="3" fontId="76" fillId="0" borderId="19" xfId="0" applyNumberFormat="1" applyFont="1" applyBorder="1" applyAlignment="1">
      <alignment horizontal="right" vertical="center" wrapText="1"/>
    </xf>
    <xf numFmtId="49" fontId="30" fillId="27" borderId="19" xfId="0" applyNumberFormat="1" applyFont="1" applyFill="1" applyBorder="1" applyAlignment="1">
      <alignment horizontal="center" vertical="top"/>
    </xf>
    <xf numFmtId="3" fontId="30" fillId="27" borderId="19" xfId="0" applyNumberFormat="1" applyFont="1" applyFill="1" applyBorder="1" applyAlignment="1">
      <alignment horizontal="right" vertical="center" wrapText="1"/>
    </xf>
    <xf numFmtId="0" fontId="30" fillId="0" borderId="19" xfId="15" applyFont="1" applyBorder="1" applyAlignment="1">
      <alignment horizontal="justify" vertical="justify" wrapText="1"/>
    </xf>
    <xf numFmtId="186" fontId="30" fillId="27" borderId="19" xfId="0" applyNumberFormat="1" applyFont="1" applyFill="1" applyBorder="1" applyAlignment="1">
      <alignment horizontal="center" vertical="center" wrapText="1"/>
    </xf>
    <xf numFmtId="0" fontId="30" fillId="27" borderId="19" xfId="15" applyFont="1" applyFill="1" applyBorder="1" applyAlignment="1">
      <alignment horizontal="center" vertical="center" wrapText="1"/>
    </xf>
    <xf numFmtId="14" fontId="30" fillId="0" borderId="19" xfId="15" applyNumberFormat="1" applyFont="1" applyBorder="1" applyAlignment="1">
      <alignment horizontal="justify" vertical="justify" wrapText="1"/>
    </xf>
    <xf numFmtId="186" fontId="30" fillId="27" borderId="19" xfId="99" applyNumberFormat="1" applyFont="1" applyFill="1" applyBorder="1" applyAlignment="1">
      <alignment horizontal="center" vertical="center" wrapText="1"/>
    </xf>
    <xf numFmtId="14" fontId="30" fillId="0" borderId="4" xfId="15" applyNumberFormat="1" applyFont="1" applyBorder="1" applyAlignment="1">
      <alignment horizontal="center" vertical="center" wrapText="1"/>
    </xf>
    <xf numFmtId="0" fontId="30" fillId="27" borderId="4" xfId="15" applyFont="1" applyFill="1" applyBorder="1" applyAlignment="1">
      <alignment horizontal="center" vertical="center" wrapText="1"/>
    </xf>
    <xf numFmtId="3" fontId="30" fillId="0" borderId="4" xfId="15" applyNumberFormat="1" applyFont="1" applyBorder="1" applyAlignment="1">
      <alignment horizontal="right" vertical="center" wrapText="1"/>
    </xf>
    <xf numFmtId="176" fontId="30" fillId="0" borderId="19" xfId="177" applyNumberFormat="1" applyFont="1" applyBorder="1" applyAlignment="1">
      <alignment horizontal="center" vertical="center"/>
    </xf>
    <xf numFmtId="0" fontId="30" fillId="0" borderId="19" xfId="177" applyFont="1" applyBorder="1" applyAlignment="1">
      <alignment horizontal="left" vertical="center" wrapText="1"/>
    </xf>
    <xf numFmtId="0" fontId="30" fillId="0" borderId="19" xfId="177" applyFont="1" applyBorder="1" applyAlignment="1">
      <alignment horizontal="center" vertical="center"/>
    </xf>
    <xf numFmtId="0" fontId="30" fillId="0" borderId="19" xfId="177" applyFont="1" applyBorder="1" applyAlignment="1">
      <alignment horizontal="center" vertical="center" wrapText="1"/>
    </xf>
    <xf numFmtId="14" fontId="30" fillId="0" borderId="4" xfId="15" applyNumberFormat="1" applyFont="1" applyBorder="1" applyAlignment="1">
      <alignment vertical="center" wrapText="1"/>
    </xf>
    <xf numFmtId="0" fontId="32" fillId="0" borderId="27" xfId="15" applyFont="1" applyBorder="1" applyAlignment="1">
      <alignment horizontal="center" vertical="center"/>
    </xf>
    <xf numFmtId="0" fontId="30" fillId="0" borderId="19" xfId="0" applyFont="1" applyBorder="1"/>
    <xf numFmtId="3" fontId="30" fillId="0" borderId="19" xfId="15" applyNumberFormat="1" applyFont="1" applyBorder="1" applyAlignment="1">
      <alignment horizontal="center" vertical="center"/>
    </xf>
    <xf numFmtId="0" fontId="32" fillId="0" borderId="4" xfId="15" applyFont="1" applyBorder="1" applyAlignment="1">
      <alignment vertical="center"/>
    </xf>
    <xf numFmtId="14" fontId="30" fillId="0" borderId="78" xfId="15" applyNumberFormat="1" applyFont="1" applyBorder="1" applyAlignment="1">
      <alignment horizontal="center" vertical="center"/>
    </xf>
    <xf numFmtId="14" fontId="30" fillId="0" borderId="4" xfId="15" applyNumberFormat="1" applyFont="1" applyBorder="1" applyAlignment="1">
      <alignment horizontal="center" vertical="center"/>
    </xf>
    <xf numFmtId="14" fontId="30" fillId="27" borderId="27" xfId="15" applyNumberFormat="1" applyFont="1" applyFill="1" applyBorder="1" applyAlignment="1">
      <alignment horizontal="center" vertical="center"/>
    </xf>
    <xf numFmtId="14" fontId="30" fillId="27" borderId="19" xfId="15" applyNumberFormat="1" applyFont="1" applyFill="1" applyBorder="1" applyAlignment="1">
      <alignment horizontal="center" vertical="center"/>
    </xf>
    <xf numFmtId="0" fontId="30" fillId="27" borderId="19" xfId="15" applyFont="1" applyFill="1" applyBorder="1" applyAlignment="1">
      <alignment horizontal="left" vertical="center" wrapText="1"/>
    </xf>
    <xf numFmtId="0" fontId="32" fillId="27" borderId="19" xfId="15" applyFont="1" applyFill="1" applyBorder="1" applyAlignment="1">
      <alignment horizontal="center" vertical="center"/>
    </xf>
    <xf numFmtId="0" fontId="74" fillId="0" borderId="19" xfId="99" applyFont="1" applyBorder="1" applyAlignment="1">
      <alignment horizontal="center" vertical="center" wrapText="1"/>
    </xf>
    <xf numFmtId="0" fontId="30" fillId="0" borderId="19" xfId="15" applyFont="1" applyBorder="1" applyAlignment="1">
      <alignment horizontal="justify" vertical="center"/>
    </xf>
    <xf numFmtId="0" fontId="30" fillId="27" borderId="19" xfId="15" applyFont="1" applyFill="1" applyBorder="1" applyAlignment="1">
      <alignment horizontal="left" vertical="center"/>
    </xf>
    <xf numFmtId="176" fontId="30" fillId="0" borderId="4" xfId="15" applyNumberFormat="1" applyFont="1" applyBorder="1" applyAlignment="1">
      <alignment horizontal="center" vertical="center" wrapText="1"/>
    </xf>
    <xf numFmtId="176" fontId="30" fillId="0" borderId="4" xfId="15" applyNumberFormat="1" applyFont="1" applyBorder="1" applyAlignment="1">
      <alignment horizontal="center" vertical="center"/>
    </xf>
    <xf numFmtId="0" fontId="30" fillId="0" borderId="4" xfId="15" applyFont="1" applyBorder="1" applyAlignment="1">
      <alignment horizontal="left" vertical="center"/>
    </xf>
    <xf numFmtId="49" fontId="30" fillId="0" borderId="4" xfId="0" applyNumberFormat="1" applyFont="1" applyBorder="1" applyAlignment="1">
      <alignment horizontal="center" vertical="center" wrapText="1"/>
    </xf>
    <xf numFmtId="0" fontId="30" fillId="0" borderId="4" xfId="0" applyFont="1" applyBorder="1" applyAlignment="1">
      <alignment horizontal="left" vertical="center" wrapText="1"/>
    </xf>
    <xf numFmtId="176" fontId="30" fillId="0" borderId="19" xfId="15" applyNumberFormat="1" applyFont="1" applyBorder="1" applyAlignment="1">
      <alignment horizontal="center" vertical="center"/>
    </xf>
    <xf numFmtId="0" fontId="30" fillId="0" borderId="19" xfId="0" applyFont="1" applyBorder="1" applyAlignment="1">
      <alignment horizontal="left" vertical="center" wrapText="1"/>
    </xf>
    <xf numFmtId="0" fontId="30" fillId="0" borderId="19" xfId="177" applyFont="1" applyBorder="1" applyAlignment="1">
      <alignment vertical="center" wrapText="1"/>
    </xf>
    <xf numFmtId="0" fontId="0" fillId="0" borderId="27" xfId="0" applyBorder="1"/>
    <xf numFmtId="0" fontId="0" fillId="0" borderId="19" xfId="0" applyBorder="1"/>
    <xf numFmtId="0" fontId="0" fillId="0" borderId="19" xfId="0" applyBorder="1" applyAlignment="1">
      <alignment horizontal="left"/>
    </xf>
    <xf numFmtId="3" fontId="30" fillId="27" borderId="19" xfId="15" applyNumberFormat="1" applyFont="1" applyFill="1" applyBorder="1" applyAlignment="1">
      <alignment horizontal="right" vertical="center"/>
    </xf>
    <xf numFmtId="3" fontId="30" fillId="27" borderId="19" xfId="4" applyNumberFormat="1" applyFont="1" applyFill="1" applyBorder="1" applyAlignment="1">
      <alignment horizontal="right" vertical="center"/>
    </xf>
    <xf numFmtId="0" fontId="30" fillId="27" borderId="19" xfId="15" applyFont="1" applyFill="1" applyBorder="1" applyAlignment="1">
      <alignment horizontal="justify" vertical="center" wrapText="1"/>
    </xf>
    <xf numFmtId="0" fontId="32" fillId="27" borderId="27" xfId="15" applyFont="1" applyFill="1" applyBorder="1" applyAlignment="1">
      <alignment horizontal="center" vertical="center"/>
    </xf>
    <xf numFmtId="0" fontId="31" fillId="0" borderId="4" xfId="15" applyFont="1" applyBorder="1" applyAlignment="1">
      <alignment horizontal="center" vertical="center" wrapText="1"/>
    </xf>
    <xf numFmtId="0" fontId="32" fillId="31" borderId="19" xfId="15" applyFont="1" applyFill="1" applyBorder="1" applyAlignment="1">
      <alignment horizontal="center" vertical="center" wrapText="1"/>
    </xf>
    <xf numFmtId="3" fontId="32" fillId="31" borderId="19" xfId="4" applyNumberFormat="1" applyFont="1" applyFill="1" applyBorder="1" applyAlignment="1">
      <alignment horizontal="center" vertical="center" wrapText="1"/>
    </xf>
    <xf numFmtId="3" fontId="32" fillId="31" borderId="19" xfId="15" applyNumberFormat="1" applyFont="1" applyFill="1" applyBorder="1" applyAlignment="1">
      <alignment horizontal="center" vertical="center" wrapText="1"/>
    </xf>
    <xf numFmtId="0" fontId="30" fillId="0" borderId="0" xfId="178" applyFont="1" applyAlignment="1">
      <alignment horizontal="center" vertical="center" wrapText="1"/>
    </xf>
    <xf numFmtId="0" fontId="30" fillId="0" borderId="0" xfId="178" applyFont="1" applyAlignment="1">
      <alignment horizontal="center" wrapText="1"/>
    </xf>
    <xf numFmtId="0" fontId="30" fillId="0" borderId="0" xfId="91" applyFont="1" applyAlignment="1">
      <alignment horizontal="center" wrapText="1"/>
    </xf>
    <xf numFmtId="3" fontId="30" fillId="0" borderId="0" xfId="4" applyNumberFormat="1" applyFont="1" applyFill="1" applyBorder="1" applyAlignment="1">
      <alignment horizontal="right" vertical="center" wrapText="1"/>
    </xf>
    <xf numFmtId="3" fontId="30" fillId="0" borderId="0" xfId="4" applyNumberFormat="1" applyFont="1" applyFill="1" applyBorder="1" applyAlignment="1">
      <alignment horizontal="center" wrapText="1"/>
    </xf>
    <xf numFmtId="49" fontId="32" fillId="0" borderId="0" xfId="8" applyNumberFormat="1" applyFont="1" applyAlignment="1">
      <alignment horizontal="left" vertical="center" wrapText="1"/>
    </xf>
    <xf numFmtId="49" fontId="96" fillId="0" borderId="0" xfId="7" applyFont="1" applyAlignment="1">
      <alignment horizontal="center" vertical="center" wrapText="1"/>
    </xf>
    <xf numFmtId="3" fontId="96" fillId="0" borderId="0" xfId="4" applyNumberFormat="1" applyFont="1" applyFill="1" applyBorder="1" applyAlignment="1">
      <alignment horizontal="right" vertical="center" wrapText="1"/>
    </xf>
    <xf numFmtId="3" fontId="32" fillId="0" borderId="0" xfId="4" applyNumberFormat="1" applyFont="1" applyFill="1" applyBorder="1" applyAlignment="1">
      <alignment horizontal="center" vertical="center" wrapText="1"/>
    </xf>
    <xf numFmtId="0" fontId="29" fillId="0" borderId="0" xfId="91" applyFont="1" applyAlignment="1">
      <alignment horizontal="center" vertical="center" wrapText="1"/>
    </xf>
    <xf numFmtId="3" fontId="29" fillId="0" borderId="0" xfId="4" applyNumberFormat="1" applyFont="1" applyFill="1" applyBorder="1" applyAlignment="1">
      <alignment horizontal="right" vertical="center" wrapText="1"/>
    </xf>
    <xf numFmtId="3" fontId="29" fillId="0" borderId="0" xfId="4" applyNumberFormat="1" applyFont="1" applyFill="1" applyBorder="1" applyAlignment="1">
      <alignment horizontal="center" vertical="center" wrapText="1"/>
    </xf>
    <xf numFmtId="0" fontId="71" fillId="0" borderId="0" xfId="179" applyFont="1" applyAlignment="1">
      <alignment horizontal="center" vertical="center" wrapText="1"/>
    </xf>
    <xf numFmtId="0" fontId="71" fillId="0" borderId="0" xfId="179" applyFont="1" applyAlignment="1">
      <alignment horizontal="center" wrapText="1"/>
    </xf>
    <xf numFmtId="3" fontId="71" fillId="0" borderId="0" xfId="179" applyNumberFormat="1" applyFont="1" applyAlignment="1">
      <alignment horizontal="right" wrapText="1"/>
    </xf>
    <xf numFmtId="0" fontId="71" fillId="0" borderId="0" xfId="179" applyFont="1" applyAlignment="1">
      <alignment horizontal="left" wrapText="1"/>
    </xf>
    <xf numFmtId="49" fontId="25" fillId="0" borderId="0" xfId="9" applyFont="1" applyAlignment="1">
      <alignment horizontal="center" vertical="center" wrapText="1"/>
    </xf>
    <xf numFmtId="3" fontId="25" fillId="0" borderId="0" xfId="4" applyNumberFormat="1" applyFont="1" applyFill="1" applyBorder="1" applyAlignment="1">
      <alignment horizontal="right" vertical="center" wrapText="1"/>
    </xf>
    <xf numFmtId="3" fontId="25" fillId="0" borderId="0" xfId="4" applyNumberFormat="1" applyFont="1" applyFill="1" applyBorder="1" applyAlignment="1">
      <alignment horizontal="center" vertical="center" wrapText="1"/>
    </xf>
    <xf numFmtId="0" fontId="25" fillId="0" borderId="0" xfId="85"/>
    <xf numFmtId="10" fontId="25" fillId="0" borderId="0" xfId="85" applyNumberFormat="1"/>
    <xf numFmtId="0" fontId="62" fillId="0" borderId="0" xfId="0" applyFont="1" applyAlignment="1">
      <alignment horizontal="left" indent="2"/>
    </xf>
    <xf numFmtId="0" fontId="62" fillId="0" borderId="66" xfId="0" applyFont="1" applyBorder="1" applyAlignment="1">
      <alignment horizontal="left" indent="2"/>
    </xf>
    <xf numFmtId="0" fontId="25" fillId="0" borderId="0" xfId="85" applyAlignment="1">
      <alignment vertical="center"/>
    </xf>
    <xf numFmtId="10" fontId="25" fillId="0" borderId="0" xfId="85" applyNumberFormat="1" applyAlignment="1">
      <alignment vertical="center"/>
    </xf>
    <xf numFmtId="3" fontId="74" fillId="32" borderId="19" xfId="85" applyNumberFormat="1" applyFont="1" applyFill="1" applyBorder="1" applyAlignment="1">
      <alignment vertical="center"/>
    </xf>
    <xf numFmtId="0" fontId="74" fillId="32" borderId="19" xfId="85" applyFont="1" applyFill="1" applyBorder="1" applyAlignment="1">
      <alignment horizontal="right" vertical="center" indent="2"/>
    </xf>
    <xf numFmtId="3" fontId="25" fillId="0" borderId="19" xfId="85" applyNumberFormat="1" applyBorder="1"/>
    <xf numFmtId="0" fontId="25" fillId="0" borderId="19" xfId="85" applyBorder="1"/>
    <xf numFmtId="0" fontId="74" fillId="0" borderId="0" xfId="85" applyFont="1" applyAlignment="1">
      <alignment horizontal="center" vertical="center"/>
    </xf>
    <xf numFmtId="10" fontId="74" fillId="0" borderId="0" xfId="85" applyNumberFormat="1" applyFont="1" applyAlignment="1">
      <alignment horizontal="center" vertical="center"/>
    </xf>
    <xf numFmtId="0" fontId="74" fillId="28" borderId="19" xfId="0" applyFont="1" applyFill="1" applyBorder="1" applyAlignment="1">
      <alignment horizontal="center" vertical="center"/>
    </xf>
    <xf numFmtId="0" fontId="74" fillId="28" borderId="19" xfId="85" applyFont="1" applyFill="1" applyBorder="1" applyAlignment="1">
      <alignment horizontal="center" vertical="center" wrapText="1"/>
    </xf>
    <xf numFmtId="10" fontId="32" fillId="0" borderId="0" xfId="15" applyNumberFormat="1" applyFont="1" applyAlignment="1">
      <alignment vertical="center"/>
    </xf>
    <xf numFmtId="3" fontId="0" fillId="0" borderId="19" xfId="0" applyNumberFormat="1" applyBorder="1"/>
    <xf numFmtId="0" fontId="32" fillId="0" borderId="0" xfId="85" applyFont="1" applyAlignment="1">
      <alignment vertical="top"/>
    </xf>
    <xf numFmtId="0" fontId="32" fillId="0" borderId="0" xfId="85" applyFont="1"/>
    <xf numFmtId="3" fontId="32" fillId="0" borderId="0" xfId="85" applyNumberFormat="1" applyFont="1"/>
    <xf numFmtId="10" fontId="32" fillId="0" borderId="0" xfId="85" applyNumberFormat="1" applyFont="1"/>
    <xf numFmtId="10" fontId="30" fillId="0" borderId="0" xfId="85" applyNumberFormat="1" applyFont="1"/>
    <xf numFmtId="10" fontId="32" fillId="0" borderId="0" xfId="14" applyNumberFormat="1" applyFont="1" applyAlignment="1">
      <alignment vertical="center"/>
    </xf>
    <xf numFmtId="0" fontId="32" fillId="0" borderId="0" xfId="14" applyFont="1" applyAlignment="1">
      <alignment vertical="center"/>
    </xf>
    <xf numFmtId="0" fontId="62" fillId="0" borderId="0" xfId="0" applyFont="1"/>
    <xf numFmtId="0" fontId="62" fillId="0" borderId="0" xfId="85" applyFont="1" applyAlignment="1">
      <alignment horizontal="left" indent="2"/>
    </xf>
    <xf numFmtId="3" fontId="25" fillId="0" borderId="19" xfId="99" applyNumberFormat="1" applyBorder="1"/>
    <xf numFmtId="0" fontId="32" fillId="0" borderId="0" xfId="85" applyFont="1" applyAlignment="1">
      <alignment vertical="center"/>
    </xf>
    <xf numFmtId="0" fontId="32" fillId="0" borderId="0" xfId="15" applyFont="1" applyAlignment="1">
      <alignment vertical="top"/>
    </xf>
    <xf numFmtId="0" fontId="32" fillId="0" borderId="0" xfId="85" applyFont="1" applyAlignment="1">
      <alignment vertical="top" wrapText="1"/>
    </xf>
    <xf numFmtId="0" fontId="32" fillId="0" borderId="0" xfId="85" applyFont="1" applyAlignment="1">
      <alignment vertical="center" wrapText="1"/>
    </xf>
    <xf numFmtId="3" fontId="32" fillId="0" borderId="0" xfId="85" applyNumberFormat="1" applyFont="1" applyAlignment="1">
      <alignment vertical="center" wrapText="1"/>
    </xf>
    <xf numFmtId="10" fontId="32" fillId="0" borderId="0" xfId="85" applyNumberFormat="1" applyFont="1" applyAlignment="1">
      <alignment vertical="center" wrapText="1"/>
    </xf>
    <xf numFmtId="0" fontId="30" fillId="0" borderId="0" xfId="85" applyFont="1" applyAlignment="1">
      <alignment vertical="center" wrapText="1"/>
    </xf>
    <xf numFmtId="0" fontId="32" fillId="0" borderId="0" xfId="15" applyFont="1" applyAlignment="1">
      <alignment vertical="center" wrapText="1"/>
    </xf>
    <xf numFmtId="3" fontId="32" fillId="0" borderId="0" xfId="15" applyNumberFormat="1" applyFont="1" applyAlignment="1">
      <alignment vertical="center" wrapText="1"/>
    </xf>
    <xf numFmtId="10" fontId="32" fillId="0" borderId="0" xfId="15" applyNumberFormat="1" applyFont="1" applyAlignment="1">
      <alignment vertical="center" wrapText="1"/>
    </xf>
    <xf numFmtId="0" fontId="32" fillId="0" borderId="0" xfId="15" applyFont="1" applyAlignment="1">
      <alignment vertical="top" wrapText="1"/>
    </xf>
    <xf numFmtId="3" fontId="25" fillId="0" borderId="0" xfId="85" applyNumberFormat="1"/>
    <xf numFmtId="3" fontId="32" fillId="0" borderId="0" xfId="14" applyNumberFormat="1" applyFont="1" applyAlignment="1">
      <alignment vertical="center"/>
    </xf>
    <xf numFmtId="3" fontId="74" fillId="0" borderId="0" xfId="85" applyNumberFormat="1" applyFont="1" applyAlignment="1">
      <alignment horizontal="center" vertical="center"/>
    </xf>
    <xf numFmtId="0" fontId="74" fillId="32" borderId="19" xfId="85" applyFont="1" applyFill="1" applyBorder="1"/>
    <xf numFmtId="3" fontId="74" fillId="32" borderId="19" xfId="85" applyNumberFormat="1" applyFont="1" applyFill="1" applyBorder="1"/>
    <xf numFmtId="0" fontId="25" fillId="0" borderId="19" xfId="85" applyBorder="1" applyAlignment="1">
      <alignment horizontal="left" indent="2"/>
    </xf>
    <xf numFmtId="0" fontId="74" fillId="32" borderId="19" xfId="85" applyFont="1" applyFill="1" applyBorder="1" applyAlignment="1">
      <alignment horizontal="right" vertical="center"/>
    </xf>
    <xf numFmtId="3" fontId="25" fillId="0" borderId="0" xfId="85" applyNumberFormat="1" applyAlignment="1">
      <alignment vertical="center"/>
    </xf>
    <xf numFmtId="3" fontId="99" fillId="0" borderId="0" xfId="85" applyNumberFormat="1" applyFont="1"/>
    <xf numFmtId="0" fontId="62" fillId="0" borderId="0" xfId="85" applyFont="1" applyAlignment="1">
      <alignment vertical="center" wrapText="1"/>
    </xf>
    <xf numFmtId="0" fontId="62" fillId="0" borderId="0" xfId="15" applyFont="1" applyAlignment="1">
      <alignment vertical="center" wrapText="1"/>
    </xf>
    <xf numFmtId="0" fontId="32" fillId="27" borderId="0" xfId="15" applyFont="1" applyFill="1" applyAlignment="1">
      <alignment vertical="center"/>
    </xf>
    <xf numFmtId="0" fontId="25" fillId="27" borderId="0" xfId="85" applyFill="1"/>
    <xf numFmtId="3" fontId="62" fillId="0" borderId="0" xfId="15" applyNumberFormat="1" applyFont="1" applyAlignment="1">
      <alignment vertical="top" wrapText="1"/>
    </xf>
    <xf numFmtId="0" fontId="62" fillId="0" borderId="0" xfId="15" applyFont="1" applyAlignment="1">
      <alignment vertical="top" wrapText="1"/>
    </xf>
    <xf numFmtId="3" fontId="25" fillId="0" borderId="0" xfId="85" applyNumberFormat="1" applyAlignment="1">
      <alignment vertical="center" wrapText="1"/>
    </xf>
    <xf numFmtId="0" fontId="25" fillId="0" borderId="0" xfId="85" applyAlignment="1">
      <alignment vertical="center" wrapText="1"/>
    </xf>
    <xf numFmtId="0" fontId="32" fillId="0" borderId="66" xfId="15" applyFont="1" applyBorder="1" applyAlignment="1">
      <alignment horizontal="left" vertical="center" wrapText="1"/>
    </xf>
    <xf numFmtId="0" fontId="32" fillId="0" borderId="0" xfId="15" applyFont="1" applyAlignment="1">
      <alignment horizontal="left" vertical="center" wrapText="1"/>
    </xf>
    <xf numFmtId="3" fontId="25" fillId="27" borderId="19" xfId="85" applyNumberFormat="1" applyFill="1" applyBorder="1"/>
    <xf numFmtId="3" fontId="30" fillId="0" borderId="0" xfId="85" applyNumberFormat="1" applyFont="1" applyAlignment="1">
      <alignment vertical="center"/>
    </xf>
    <xf numFmtId="3" fontId="100" fillId="0" borderId="0" xfId="85" applyNumberFormat="1" applyFont="1" applyAlignment="1">
      <alignment vertical="center" wrapText="1"/>
    </xf>
    <xf numFmtId="0" fontId="100" fillId="0" borderId="0" xfId="85" applyFont="1" applyAlignment="1">
      <alignment vertical="center" wrapText="1"/>
    </xf>
    <xf numFmtId="49" fontId="101" fillId="28" borderId="39" xfId="9" applyFont="1" applyFill="1" applyBorder="1" applyAlignment="1">
      <alignment horizontal="center" textRotation="90" wrapText="1"/>
    </xf>
    <xf numFmtId="49" fontId="101" fillId="28" borderId="38" xfId="9" applyFont="1" applyFill="1" applyBorder="1" applyAlignment="1">
      <alignment horizontal="center" textRotation="90" wrapText="1"/>
    </xf>
    <xf numFmtId="49" fontId="101" fillId="28" borderId="44" xfId="9" applyFont="1" applyFill="1" applyBorder="1" applyAlignment="1">
      <alignment horizontal="center" textRotation="90" wrapText="1"/>
    </xf>
    <xf numFmtId="49" fontId="65" fillId="28" borderId="39" xfId="9" applyFont="1" applyFill="1" applyBorder="1" applyAlignment="1">
      <alignment horizontal="center" textRotation="90" wrapText="1"/>
    </xf>
    <xf numFmtId="49" fontId="65" fillId="28" borderId="42" xfId="9" applyFont="1" applyFill="1" applyBorder="1" applyAlignment="1">
      <alignment horizontal="center" textRotation="90" wrapText="1"/>
    </xf>
    <xf numFmtId="3" fontId="100" fillId="0" borderId="0" xfId="85" applyNumberFormat="1" applyFont="1" applyAlignment="1">
      <alignment wrapText="1"/>
    </xf>
    <xf numFmtId="0" fontId="100" fillId="0" borderId="0" xfId="85" applyFont="1" applyAlignment="1">
      <alignment wrapText="1"/>
    </xf>
    <xf numFmtId="49" fontId="62" fillId="0" borderId="79" xfId="9" applyFont="1" applyBorder="1" applyAlignment="1">
      <alignment vertical="center" wrapText="1"/>
    </xf>
    <xf numFmtId="3" fontId="62" fillId="0" borderId="80" xfId="9" applyNumberFormat="1" applyFont="1" applyBorder="1" applyAlignment="1">
      <alignment horizontal="right" vertical="center"/>
    </xf>
    <xf numFmtId="3" fontId="62" fillId="0" borderId="3" xfId="9" applyNumberFormat="1" applyFont="1" applyBorder="1" applyAlignment="1">
      <alignment horizontal="right" vertical="center"/>
    </xf>
    <xf numFmtId="3" fontId="65" fillId="0" borderId="29" xfId="9" applyNumberFormat="1" applyFont="1" applyBorder="1" applyAlignment="1">
      <alignment vertical="center"/>
    </xf>
    <xf numFmtId="3" fontId="65" fillId="0" borderId="80" xfId="9" applyNumberFormat="1" applyFont="1" applyBorder="1" applyAlignment="1">
      <alignment vertical="center"/>
    </xf>
    <xf numFmtId="175" fontId="65" fillId="0" borderId="17" xfId="9" applyNumberFormat="1" applyFont="1" applyBorder="1" applyAlignment="1">
      <alignment horizontal="center" vertical="center"/>
    </xf>
    <xf numFmtId="3" fontId="100" fillId="0" borderId="0" xfId="85" applyNumberFormat="1" applyFont="1"/>
    <xf numFmtId="3" fontId="100" fillId="0" borderId="0" xfId="85" applyNumberFormat="1" applyFont="1" applyAlignment="1">
      <alignment vertical="center"/>
    </xf>
    <xf numFmtId="0" fontId="100" fillId="0" borderId="0" xfId="85" applyFont="1"/>
    <xf numFmtId="49" fontId="62" fillId="0" borderId="68" xfId="9" applyFont="1" applyBorder="1" applyAlignment="1">
      <alignment vertical="center" wrapText="1"/>
    </xf>
    <xf numFmtId="3" fontId="65" fillId="0" borderId="29" xfId="9" applyNumberFormat="1" applyFont="1" applyBorder="1" applyAlignment="1">
      <alignment horizontal="right" vertical="center"/>
    </xf>
    <xf numFmtId="49" fontId="62" fillId="0" borderId="18" xfId="9" applyFont="1" applyBorder="1" applyAlignment="1">
      <alignment vertical="center" wrapText="1"/>
    </xf>
    <xf numFmtId="3" fontId="62" fillId="0" borderId="16" xfId="9" applyNumberFormat="1" applyFont="1" applyBorder="1" applyAlignment="1">
      <alignment horizontal="right" vertical="center"/>
    </xf>
    <xf numFmtId="3" fontId="62" fillId="0" borderId="19" xfId="9" applyNumberFormat="1" applyFont="1" applyBorder="1" applyAlignment="1">
      <alignment horizontal="right" vertical="center"/>
    </xf>
    <xf numFmtId="3" fontId="65" fillId="0" borderId="27" xfId="9" applyNumberFormat="1" applyFont="1" applyBorder="1" applyAlignment="1">
      <alignment horizontal="right" vertical="center"/>
    </xf>
    <xf numFmtId="3" fontId="65" fillId="0" borderId="27" xfId="9" applyNumberFormat="1" applyFont="1" applyBorder="1" applyAlignment="1">
      <alignment vertical="center"/>
    </xf>
    <xf numFmtId="3" fontId="65" fillId="0" borderId="16" xfId="9" applyNumberFormat="1" applyFont="1" applyBorder="1" applyAlignment="1">
      <alignment vertical="center"/>
    </xf>
    <xf numFmtId="175" fontId="65" fillId="0" borderId="1" xfId="9" applyNumberFormat="1" applyFont="1" applyBorder="1" applyAlignment="1">
      <alignment horizontal="center" vertical="center"/>
    </xf>
    <xf numFmtId="3" fontId="65" fillId="0" borderId="16" xfId="9" applyNumberFormat="1" applyFont="1" applyBorder="1" applyAlignment="1">
      <alignment horizontal="right" vertical="center"/>
    </xf>
    <xf numFmtId="49" fontId="65" fillId="25" borderId="43" xfId="9" applyFont="1" applyFill="1" applyBorder="1" applyAlignment="1">
      <alignment horizontal="center" vertical="center"/>
    </xf>
    <xf numFmtId="3" fontId="65" fillId="25" borderId="39" xfId="9" applyNumberFormat="1" applyFont="1" applyFill="1" applyBorder="1" applyAlignment="1">
      <alignment horizontal="right" vertical="center"/>
    </xf>
    <xf numFmtId="3" fontId="65" fillId="25" borderId="38" xfId="9" applyNumberFormat="1" applyFont="1" applyFill="1" applyBorder="1" applyAlignment="1">
      <alignment horizontal="right" vertical="center"/>
    </xf>
    <xf numFmtId="3" fontId="65" fillId="25" borderId="44" xfId="9" applyNumberFormat="1" applyFont="1" applyFill="1" applyBorder="1" applyAlignment="1">
      <alignment horizontal="right" vertical="center"/>
    </xf>
    <xf numFmtId="175" fontId="65" fillId="25" borderId="42" xfId="9" applyNumberFormat="1" applyFont="1" applyFill="1" applyBorder="1" applyAlignment="1">
      <alignment horizontal="center" vertical="center"/>
    </xf>
    <xf numFmtId="49" fontId="102" fillId="0" borderId="0" xfId="9" applyFont="1" applyAlignment="1">
      <alignment horizontal="left" vertical="center"/>
    </xf>
    <xf numFmtId="3" fontId="100" fillId="0" borderId="0" xfId="9" applyNumberFormat="1" applyFont="1" applyAlignment="1">
      <alignment vertical="center"/>
    </xf>
    <xf numFmtId="3" fontId="100" fillId="0" borderId="0" xfId="9" applyNumberFormat="1" applyFont="1" applyAlignment="1">
      <alignment horizontal="right" vertical="center"/>
    </xf>
    <xf numFmtId="3" fontId="62" fillId="0" borderId="80" xfId="9" applyNumberFormat="1" applyFont="1" applyBorder="1" applyAlignment="1">
      <alignment vertical="center"/>
    </xf>
    <xf numFmtId="3" fontId="62" fillId="0" borderId="3" xfId="9" applyNumberFormat="1" applyFont="1" applyBorder="1" applyAlignment="1">
      <alignment vertical="center"/>
    </xf>
    <xf numFmtId="3" fontId="62" fillId="0" borderId="16" xfId="9" applyNumberFormat="1" applyFont="1" applyBorder="1" applyAlignment="1">
      <alignment vertical="center"/>
    </xf>
    <xf numFmtId="3" fontId="62" fillId="0" borderId="19" xfId="9" applyNumberFormat="1" applyFont="1" applyBorder="1" applyAlignment="1">
      <alignment vertical="center"/>
    </xf>
    <xf numFmtId="3" fontId="62" fillId="0" borderId="16" xfId="9" applyNumberFormat="1" applyFont="1" applyBorder="1" applyAlignment="1">
      <alignment horizontal="justify" vertical="center"/>
    </xf>
    <xf numFmtId="3" fontId="62" fillId="0" borderId="19" xfId="9" applyNumberFormat="1" applyFont="1" applyBorder="1" applyAlignment="1">
      <alignment horizontal="justify" vertical="center"/>
    </xf>
    <xf numFmtId="49" fontId="65" fillId="25" borderId="43" xfId="9" applyFont="1" applyFill="1" applyBorder="1" applyAlignment="1">
      <alignment vertical="center"/>
    </xf>
    <xf numFmtId="49" fontId="62" fillId="0" borderId="64" xfId="9" applyFont="1" applyBorder="1" applyAlignment="1">
      <alignment vertical="center" wrapText="1"/>
    </xf>
    <xf numFmtId="3" fontId="62" fillId="0" borderId="47" xfId="9" applyNumberFormat="1" applyFont="1" applyBorder="1" applyAlignment="1">
      <alignment vertical="center"/>
    </xf>
    <xf numFmtId="3" fontId="62" fillId="0" borderId="32" xfId="9" applyNumberFormat="1" applyFont="1" applyBorder="1" applyAlignment="1">
      <alignment vertical="center"/>
    </xf>
    <xf numFmtId="0" fontId="32" fillId="33" borderId="0" xfId="85" applyFont="1" applyFill="1"/>
    <xf numFmtId="0" fontId="30" fillId="33" borderId="0" xfId="85" applyFont="1" applyFill="1"/>
    <xf numFmtId="0" fontId="32" fillId="33" borderId="0" xfId="15" applyFont="1" applyFill="1" applyAlignment="1">
      <alignment vertical="center"/>
    </xf>
    <xf numFmtId="3" fontId="30" fillId="0" borderId="0" xfId="0" applyNumberFormat="1" applyFont="1"/>
    <xf numFmtId="3" fontId="32" fillId="0" borderId="0" xfId="0" applyNumberFormat="1" applyFont="1"/>
    <xf numFmtId="0" fontId="74" fillId="28" borderId="19" xfId="0" applyFont="1" applyFill="1" applyBorder="1" applyAlignment="1">
      <alignment horizontal="center" vertical="center" wrapText="1"/>
    </xf>
    <xf numFmtId="0" fontId="74" fillId="0" borderId="0" xfId="0" applyFont="1" applyAlignment="1">
      <alignment horizontal="center" vertical="center"/>
    </xf>
    <xf numFmtId="3" fontId="74" fillId="0" borderId="0" xfId="0" applyNumberFormat="1" applyFont="1" applyAlignment="1">
      <alignment horizontal="center" vertical="center"/>
    </xf>
    <xf numFmtId="0" fontId="25" fillId="0" borderId="19" xfId="0" applyFont="1" applyBorder="1"/>
    <xf numFmtId="3" fontId="25" fillId="0" borderId="19" xfId="0" applyNumberFormat="1" applyFont="1" applyBorder="1"/>
    <xf numFmtId="0" fontId="25" fillId="0" borderId="0" xfId="0" applyFont="1"/>
    <xf numFmtId="0" fontId="74" fillId="32" borderId="19" xfId="0" applyFont="1" applyFill="1" applyBorder="1" applyAlignment="1">
      <alignment horizontal="right" vertical="center" indent="2"/>
    </xf>
    <xf numFmtId="3" fontId="74" fillId="32" borderId="19" xfId="0" applyNumberFormat="1" applyFont="1" applyFill="1" applyBorder="1" applyAlignment="1">
      <alignment vertical="center"/>
    </xf>
    <xf numFmtId="0" fontId="25" fillId="0" borderId="0" xfId="0" applyFont="1" applyAlignment="1">
      <alignment vertical="center"/>
    </xf>
    <xf numFmtId="3" fontId="25" fillId="0" borderId="0" xfId="0" applyNumberFormat="1" applyFont="1" applyAlignment="1">
      <alignment vertical="center"/>
    </xf>
    <xf numFmtId="3" fontId="0" fillId="0" borderId="0" xfId="0" applyNumberFormat="1"/>
    <xf numFmtId="3" fontId="99" fillId="0" borderId="0" xfId="0" applyNumberFormat="1" applyFont="1"/>
    <xf numFmtId="0" fontId="74" fillId="32" borderId="19" xfId="0" applyFont="1" applyFill="1" applyBorder="1" applyAlignment="1">
      <alignment vertical="center"/>
    </xf>
    <xf numFmtId="0" fontId="30" fillId="0" borderId="0" xfId="0" applyFont="1" applyAlignment="1">
      <alignment vertical="top"/>
    </xf>
    <xf numFmtId="0" fontId="32" fillId="0" borderId="0" xfId="0" applyFont="1" applyAlignment="1">
      <alignment vertical="top"/>
    </xf>
    <xf numFmtId="0" fontId="32" fillId="27" borderId="0" xfId="85" applyFont="1" applyFill="1"/>
    <xf numFmtId="0" fontId="32" fillId="27" borderId="0" xfId="85" quotePrefix="1" applyFont="1" applyFill="1"/>
    <xf numFmtId="0" fontId="102" fillId="0" borderId="0" xfId="85" applyFont="1"/>
    <xf numFmtId="0" fontId="65" fillId="28" borderId="39" xfId="85" applyFont="1" applyFill="1" applyBorder="1" applyAlignment="1">
      <alignment horizontal="center" vertical="center" textRotation="90" wrapText="1"/>
    </xf>
    <xf numFmtId="0" fontId="65" fillId="28" borderId="38" xfId="85" applyFont="1" applyFill="1" applyBorder="1" applyAlignment="1">
      <alignment horizontal="center" vertical="center" textRotation="90" wrapText="1"/>
    </xf>
    <xf numFmtId="0" fontId="65" fillId="28" borderId="37" xfId="85" applyFont="1" applyFill="1" applyBorder="1" applyAlignment="1">
      <alignment horizontal="center" vertical="center" textRotation="90" wrapText="1"/>
    </xf>
    <xf numFmtId="0" fontId="65" fillId="28" borderId="41" xfId="85" applyFont="1" applyFill="1" applyBorder="1" applyAlignment="1">
      <alignment horizontal="center" vertical="center" textRotation="90" wrapText="1"/>
    </xf>
    <xf numFmtId="0" fontId="102" fillId="0" borderId="0" xfId="85" applyFont="1" applyAlignment="1">
      <alignment horizontal="center" vertical="center" textRotation="90"/>
    </xf>
    <xf numFmtId="0" fontId="65" fillId="0" borderId="51" xfId="85" applyFont="1" applyBorder="1" applyAlignment="1">
      <alignment horizontal="center" wrapText="1"/>
    </xf>
    <xf numFmtId="0" fontId="65" fillId="0" borderId="53" xfId="85" applyFont="1" applyBorder="1" applyAlignment="1">
      <alignment horizontal="center"/>
    </xf>
    <xf numFmtId="0" fontId="65" fillId="0" borderId="32" xfId="85" applyFont="1" applyBorder="1" applyAlignment="1">
      <alignment horizontal="center"/>
    </xf>
    <xf numFmtId="0" fontId="65" fillId="0" borderId="35" xfId="85" applyFont="1" applyBorder="1" applyAlignment="1">
      <alignment horizontal="center"/>
    </xf>
    <xf numFmtId="0" fontId="65" fillId="0" borderId="46" xfId="85" applyFont="1" applyBorder="1" applyAlignment="1">
      <alignment horizontal="center"/>
    </xf>
    <xf numFmtId="0" fontId="103" fillId="0" borderId="59" xfId="85" applyFont="1" applyBorder="1" applyAlignment="1">
      <alignment wrapText="1"/>
    </xf>
    <xf numFmtId="3" fontId="65" fillId="0" borderId="47" xfId="85" applyNumberFormat="1" applyFont="1" applyBorder="1"/>
    <xf numFmtId="3" fontId="65" fillId="0" borderId="32" xfId="85" applyNumberFormat="1" applyFont="1" applyBorder="1"/>
    <xf numFmtId="3" fontId="65" fillId="0" borderId="35" xfId="85" applyNumberFormat="1" applyFont="1" applyBorder="1"/>
    <xf numFmtId="3" fontId="65" fillId="0" borderId="46" xfId="85" applyNumberFormat="1" applyFont="1" applyBorder="1"/>
    <xf numFmtId="0" fontId="62" fillId="0" borderId="59" xfId="85" applyFont="1" applyBorder="1" applyAlignment="1">
      <alignment wrapText="1"/>
    </xf>
    <xf numFmtId="3" fontId="62" fillId="0" borderId="47" xfId="85" applyNumberFormat="1" applyFont="1" applyBorder="1"/>
    <xf numFmtId="3" fontId="62" fillId="0" borderId="32" xfId="85" applyNumberFormat="1" applyFont="1" applyBorder="1"/>
    <xf numFmtId="3" fontId="62" fillId="0" borderId="35" xfId="85" applyNumberFormat="1" applyFont="1" applyBorder="1"/>
    <xf numFmtId="3" fontId="62" fillId="0" borderId="46" xfId="85" applyNumberFormat="1" applyFont="1" applyBorder="1"/>
    <xf numFmtId="0" fontId="65" fillId="0" borderId="59" xfId="85" applyFont="1" applyBorder="1" applyAlignment="1">
      <alignment wrapText="1"/>
    </xf>
    <xf numFmtId="0" fontId="62" fillId="0" borderId="59" xfId="85" applyFont="1" applyBorder="1" applyAlignment="1">
      <alignment horizontal="left" wrapText="1"/>
    </xf>
    <xf numFmtId="0" fontId="62" fillId="0" borderId="59" xfId="85" quotePrefix="1" applyFont="1" applyBorder="1" applyAlignment="1">
      <alignment horizontal="left" wrapText="1"/>
    </xf>
    <xf numFmtId="0" fontId="103" fillId="0" borderId="59" xfId="85" applyFont="1" applyBorder="1" applyAlignment="1">
      <alignment horizontal="left" wrapText="1"/>
    </xf>
    <xf numFmtId="0" fontId="62" fillId="0" borderId="75" xfId="85" applyFont="1" applyBorder="1" applyAlignment="1">
      <alignment wrapText="1"/>
    </xf>
    <xf numFmtId="0" fontId="62" fillId="0" borderId="64" xfId="85" applyFont="1" applyBorder="1" applyAlignment="1">
      <alignment wrapText="1"/>
    </xf>
    <xf numFmtId="3" fontId="62" fillId="0" borderId="53" xfId="85" applyNumberFormat="1" applyFont="1" applyBorder="1"/>
    <xf numFmtId="3" fontId="62" fillId="0" borderId="61" xfId="85" applyNumberFormat="1" applyFont="1" applyBorder="1"/>
    <xf numFmtId="3" fontId="62" fillId="0" borderId="33" xfId="85" applyNumberFormat="1" applyFont="1" applyBorder="1"/>
    <xf numFmtId="3" fontId="62" fillId="0" borderId="52" xfId="85" applyNumberFormat="1" applyFont="1" applyBorder="1"/>
    <xf numFmtId="3" fontId="62" fillId="0" borderId="62" xfId="85" applyNumberFormat="1" applyFont="1" applyBorder="1"/>
    <xf numFmtId="3" fontId="62" fillId="0" borderId="63" xfId="85" applyNumberFormat="1" applyFont="1" applyBorder="1"/>
    <xf numFmtId="0" fontId="65" fillId="0" borderId="81" xfId="85" applyFont="1" applyBorder="1" applyAlignment="1">
      <alignment horizontal="center" wrapText="1"/>
    </xf>
    <xf numFmtId="3" fontId="65" fillId="0" borderId="82" xfId="85" applyNumberFormat="1" applyFont="1" applyBorder="1"/>
    <xf numFmtId="3" fontId="65" fillId="0" borderId="83" xfId="85" applyNumberFormat="1" applyFont="1" applyBorder="1"/>
    <xf numFmtId="3" fontId="65" fillId="0" borderId="84" xfId="85" applyNumberFormat="1" applyFont="1" applyBorder="1"/>
    <xf numFmtId="3" fontId="65" fillId="0" borderId="85" xfId="85" applyNumberFormat="1" applyFont="1" applyBorder="1"/>
    <xf numFmtId="3" fontId="65" fillId="0" borderId="86" xfId="85" applyNumberFormat="1" applyFont="1" applyBorder="1"/>
    <xf numFmtId="3" fontId="65" fillId="0" borderId="87" xfId="85" applyNumberFormat="1" applyFont="1" applyBorder="1"/>
    <xf numFmtId="0" fontId="65" fillId="0" borderId="45" xfId="85" applyFont="1" applyBorder="1" applyAlignment="1">
      <alignment horizontal="center" wrapText="1"/>
    </xf>
    <xf numFmtId="3" fontId="65" fillId="0" borderId="39" xfId="85" applyNumberFormat="1" applyFont="1" applyBorder="1"/>
    <xf numFmtId="3" fontId="65" fillId="0" borderId="40" xfId="85" applyNumberFormat="1" applyFont="1" applyBorder="1"/>
    <xf numFmtId="3" fontId="65" fillId="0" borderId="38" xfId="85" applyNumberFormat="1" applyFont="1" applyBorder="1"/>
    <xf numFmtId="3" fontId="65" fillId="0" borderId="37" xfId="85" applyNumberFormat="1" applyFont="1" applyBorder="1"/>
    <xf numFmtId="3" fontId="65" fillId="0" borderId="41" xfId="85" applyNumberFormat="1" applyFont="1" applyBorder="1"/>
    <xf numFmtId="3" fontId="65" fillId="0" borderId="42" xfId="85" applyNumberFormat="1" applyFont="1" applyBorder="1"/>
    <xf numFmtId="0" fontId="62" fillId="0" borderId="0" xfId="85" applyFont="1"/>
    <xf numFmtId="0" fontId="25" fillId="27" borderId="0" xfId="0" applyFont="1" applyFill="1"/>
    <xf numFmtId="0" fontId="74" fillId="27" borderId="0" xfId="0" applyFont="1" applyFill="1"/>
    <xf numFmtId="0" fontId="25" fillId="27" borderId="0" xfId="0" applyFont="1" applyFill="1" applyAlignment="1">
      <alignment horizontal="right"/>
    </xf>
    <xf numFmtId="175" fontId="74" fillId="27" borderId="0" xfId="0" applyNumberFormat="1" applyFont="1" applyFill="1"/>
    <xf numFmtId="3" fontId="74" fillId="27" borderId="0" xfId="0" applyNumberFormat="1" applyFont="1" applyFill="1"/>
    <xf numFmtId="10" fontId="74" fillId="27" borderId="0" xfId="0" applyNumberFormat="1" applyFont="1" applyFill="1" applyAlignment="1">
      <alignment horizontal="center"/>
    </xf>
    <xf numFmtId="0" fontId="30" fillId="27" borderId="0" xfId="0" applyFont="1" applyFill="1"/>
    <xf numFmtId="0" fontId="32" fillId="27" borderId="0" xfId="0" applyFont="1" applyFill="1"/>
    <xf numFmtId="0" fontId="30" fillId="27" borderId="0" xfId="0" applyFont="1" applyFill="1" applyAlignment="1">
      <alignment horizontal="right"/>
    </xf>
    <xf numFmtId="175" fontId="32" fillId="27" borderId="0" xfId="0" applyNumberFormat="1" applyFont="1" applyFill="1"/>
    <xf numFmtId="3" fontId="32" fillId="27" borderId="0" xfId="0" applyNumberFormat="1" applyFont="1" applyFill="1"/>
    <xf numFmtId="10" fontId="32" fillId="27" borderId="0" xfId="0" applyNumberFormat="1" applyFont="1" applyFill="1" applyAlignment="1">
      <alignment horizontal="center"/>
    </xf>
    <xf numFmtId="0" fontId="58" fillId="27" borderId="0" xfId="0" applyFont="1" applyFill="1"/>
    <xf numFmtId="0" fontId="29" fillId="27" borderId="0" xfId="0" applyFont="1" applyFill="1"/>
    <xf numFmtId="0" fontId="58" fillId="27" borderId="0" xfId="0" applyFont="1" applyFill="1" applyAlignment="1">
      <alignment horizontal="right"/>
    </xf>
    <xf numFmtId="175" fontId="29" fillId="27" borderId="0" xfId="0" applyNumberFormat="1" applyFont="1" applyFill="1"/>
    <xf numFmtId="3" fontId="29" fillId="27" borderId="0" xfId="0" applyNumberFormat="1" applyFont="1" applyFill="1"/>
    <xf numFmtId="10" fontId="29" fillId="27" borderId="0" xfId="0" applyNumberFormat="1" applyFont="1" applyFill="1" applyAlignment="1">
      <alignment horizontal="center"/>
    </xf>
    <xf numFmtId="3" fontId="29" fillId="27" borderId="0" xfId="95" applyNumberFormat="1" applyFont="1" applyFill="1"/>
    <xf numFmtId="10" fontId="29" fillId="27" borderId="0" xfId="95" applyNumberFormat="1" applyFont="1" applyFill="1" applyAlignment="1">
      <alignment horizontal="center"/>
    </xf>
    <xf numFmtId="0" fontId="29" fillId="27" borderId="0" xfId="95" applyFont="1" applyFill="1"/>
    <xf numFmtId="0" fontId="65" fillId="27" borderId="0" xfId="95" applyFont="1" applyFill="1" applyAlignment="1">
      <alignment horizontal="center"/>
    </xf>
    <xf numFmtId="0" fontId="65" fillId="27" borderId="0" xfId="95" applyFont="1" applyFill="1" applyAlignment="1">
      <alignment horizontal="right"/>
    </xf>
    <xf numFmtId="175" fontId="65" fillId="27" borderId="0" xfId="95" applyNumberFormat="1" applyFont="1" applyFill="1" applyAlignment="1">
      <alignment horizontal="center"/>
    </xf>
    <xf numFmtId="3" fontId="65" fillId="27" borderId="0" xfId="95" applyNumberFormat="1" applyFont="1" applyFill="1" applyAlignment="1">
      <alignment horizontal="center"/>
    </xf>
    <xf numFmtId="10" fontId="65" fillId="27" borderId="0" xfId="95" applyNumberFormat="1" applyFont="1" applyFill="1" applyAlignment="1">
      <alignment horizontal="center"/>
    </xf>
    <xf numFmtId="0" fontId="32" fillId="27" borderId="0" xfId="0" applyFont="1" applyFill="1" applyAlignment="1">
      <alignment horizontal="left"/>
    </xf>
    <xf numFmtId="0" fontId="30" fillId="27" borderId="0" xfId="0" applyFont="1" applyFill="1" applyAlignment="1">
      <alignment horizontal="center"/>
    </xf>
    <xf numFmtId="0" fontId="32" fillId="27" borderId="0" xfId="15" applyFont="1" applyFill="1" applyAlignment="1">
      <alignment horizontal="right" vertical="center"/>
    </xf>
    <xf numFmtId="175" fontId="32" fillId="27" borderId="0" xfId="15" applyNumberFormat="1" applyFont="1" applyFill="1" applyAlignment="1">
      <alignment vertical="center"/>
    </xf>
    <xf numFmtId="3" fontId="32" fillId="27" borderId="0" xfId="15" applyNumberFormat="1" applyFont="1" applyFill="1" applyAlignment="1">
      <alignment vertical="center"/>
    </xf>
    <xf numFmtId="10" fontId="32" fillId="27" borderId="0" xfId="15" applyNumberFormat="1" applyFont="1" applyFill="1" applyAlignment="1">
      <alignment horizontal="center" vertical="center"/>
    </xf>
    <xf numFmtId="3" fontId="100" fillId="0" borderId="0" xfId="0" applyNumberFormat="1" applyFont="1" applyAlignment="1">
      <alignment vertical="center"/>
    </xf>
    <xf numFmtId="0" fontId="100" fillId="0" borderId="0" xfId="0" applyFont="1" applyAlignment="1">
      <alignment vertical="center"/>
    </xf>
    <xf numFmtId="0" fontId="102" fillId="28" borderId="45" xfId="0" applyFont="1" applyFill="1" applyBorder="1" applyAlignment="1">
      <alignment horizontal="center" vertical="center" textRotation="90" wrapText="1"/>
    </xf>
    <xf numFmtId="0" fontId="102" fillId="28" borderId="40" xfId="0" applyFont="1" applyFill="1" applyBorder="1" applyAlignment="1">
      <alignment horizontal="center" vertical="center" textRotation="90" wrapText="1"/>
    </xf>
    <xf numFmtId="0" fontId="102" fillId="28" borderId="37" xfId="0" applyFont="1" applyFill="1" applyBorder="1" applyAlignment="1">
      <alignment horizontal="center" vertical="center" textRotation="90" wrapText="1"/>
    </xf>
    <xf numFmtId="175" fontId="102" fillId="28" borderId="37" xfId="0" applyNumberFormat="1" applyFont="1" applyFill="1" applyBorder="1" applyAlignment="1">
      <alignment horizontal="center" vertical="center" textRotation="90" wrapText="1"/>
    </xf>
    <xf numFmtId="3" fontId="102" fillId="0" borderId="0" xfId="0" applyNumberFormat="1" applyFont="1" applyAlignment="1">
      <alignment horizontal="center" vertical="center" wrapText="1"/>
    </xf>
    <xf numFmtId="0" fontId="102" fillId="0" borderId="0" xfId="0" applyFont="1" applyAlignment="1">
      <alignment horizontal="center" vertical="center" wrapText="1"/>
    </xf>
    <xf numFmtId="0" fontId="100" fillId="0" borderId="59" xfId="0" applyFont="1" applyBorder="1"/>
    <xf numFmtId="3" fontId="100" fillId="0" borderId="59" xfId="0" applyNumberFormat="1" applyFont="1" applyBorder="1"/>
    <xf numFmtId="3" fontId="100" fillId="0" borderId="0" xfId="0" applyNumberFormat="1" applyFont="1"/>
    <xf numFmtId="3" fontId="100" fillId="0" borderId="46" xfId="0" applyNumberFormat="1" applyFont="1" applyBorder="1"/>
    <xf numFmtId="175" fontId="100" fillId="0" borderId="59" xfId="0" applyNumberFormat="1" applyFont="1" applyBorder="1"/>
    <xf numFmtId="3" fontId="102" fillId="0" borderId="46" xfId="0" applyNumberFormat="1" applyFont="1" applyBorder="1"/>
    <xf numFmtId="3" fontId="102" fillId="0" borderId="0" xfId="0" applyNumberFormat="1" applyFont="1"/>
    <xf numFmtId="175" fontId="102" fillId="0" borderId="59" xfId="0" applyNumberFormat="1" applyFont="1" applyBorder="1" applyAlignment="1">
      <alignment horizontal="center"/>
    </xf>
    <xf numFmtId="0" fontId="102" fillId="0" borderId="59" xfId="0" applyFont="1" applyBorder="1"/>
    <xf numFmtId="175" fontId="100" fillId="0" borderId="59" xfId="0" applyNumberFormat="1" applyFont="1" applyBorder="1" applyAlignment="1">
      <alignment horizontal="center"/>
    </xf>
    <xf numFmtId="0" fontId="100" fillId="0" borderId="0" xfId="0" applyFont="1"/>
    <xf numFmtId="0" fontId="100" fillId="0" borderId="50" xfId="0" applyFont="1" applyBorder="1"/>
    <xf numFmtId="0" fontId="100" fillId="0" borderId="46" xfId="0" applyFont="1" applyBorder="1"/>
    <xf numFmtId="0" fontId="102" fillId="0" borderId="46" xfId="0" applyFont="1" applyBorder="1"/>
    <xf numFmtId="49" fontId="102" fillId="0" borderId="43" xfId="9" applyFont="1" applyBorder="1" applyAlignment="1">
      <alignment horizontal="center" vertical="center"/>
    </xf>
    <xf numFmtId="3" fontId="102" fillId="0" borderId="45" xfId="0" applyNumberFormat="1" applyFont="1" applyBorder="1" applyAlignment="1">
      <alignment vertical="center"/>
    </xf>
    <xf numFmtId="175" fontId="102" fillId="0" borderId="37" xfId="0" applyNumberFormat="1" applyFont="1" applyBorder="1" applyAlignment="1">
      <alignment horizontal="center" vertical="center"/>
    </xf>
    <xf numFmtId="3" fontId="102" fillId="0" borderId="0" xfId="9" applyNumberFormat="1" applyFont="1" applyAlignment="1">
      <alignment horizontal="left" vertical="center"/>
    </xf>
    <xf numFmtId="3" fontId="102" fillId="0" borderId="43" xfId="9" applyNumberFormat="1" applyFont="1" applyBorder="1" applyAlignment="1">
      <alignment horizontal="center" vertical="center" wrapText="1"/>
    </xf>
    <xf numFmtId="3" fontId="102" fillId="0" borderId="45" xfId="0" applyNumberFormat="1" applyFont="1" applyBorder="1" applyAlignment="1">
      <alignment vertical="center" wrapText="1"/>
    </xf>
    <xf numFmtId="175" fontId="102" fillId="0" borderId="37" xfId="0" applyNumberFormat="1" applyFont="1" applyBorder="1" applyAlignment="1">
      <alignment horizontal="center" vertical="center" wrapText="1"/>
    </xf>
    <xf numFmtId="3" fontId="100" fillId="0" borderId="0" xfId="0" applyNumberFormat="1" applyFont="1" applyAlignment="1">
      <alignment vertical="center" wrapText="1"/>
    </xf>
    <xf numFmtId="3" fontId="102" fillId="0" borderId="43" xfId="9" applyNumberFormat="1" applyFont="1" applyBorder="1" applyAlignment="1">
      <alignment horizontal="center" vertical="center"/>
    </xf>
    <xf numFmtId="3" fontId="102" fillId="0" borderId="45" xfId="0" applyNumberFormat="1" applyFont="1" applyBorder="1"/>
    <xf numFmtId="175" fontId="102" fillId="0" borderId="37" xfId="0" applyNumberFormat="1" applyFont="1" applyBorder="1" applyAlignment="1">
      <alignment horizontal="center"/>
    </xf>
    <xf numFmtId="49" fontId="102" fillId="0" borderId="43" xfId="9" applyFont="1" applyBorder="1" applyAlignment="1">
      <alignment horizontal="left" vertical="center"/>
    </xf>
    <xf numFmtId="175" fontId="100" fillId="0" borderId="0" xfId="0" applyNumberFormat="1" applyFont="1"/>
    <xf numFmtId="0" fontId="104" fillId="0" borderId="0" xfId="0" applyFont="1"/>
    <xf numFmtId="0" fontId="90" fillId="0" borderId="0" xfId="0" applyFont="1"/>
    <xf numFmtId="0" fontId="90" fillId="0" borderId="0" xfId="0" applyFont="1" applyAlignment="1">
      <alignment horizontal="right"/>
    </xf>
    <xf numFmtId="3" fontId="90" fillId="0" borderId="0" xfId="0" applyNumberFormat="1" applyFont="1" applyAlignment="1">
      <alignment horizontal="center"/>
    </xf>
    <xf numFmtId="3" fontId="90" fillId="0" borderId="0" xfId="91" applyNumberFormat="1" applyFont="1" applyAlignment="1">
      <alignment vertical="center"/>
    </xf>
    <xf numFmtId="0" fontId="90" fillId="0" borderId="0" xfId="0" applyFont="1" applyAlignment="1">
      <alignment horizontal="left"/>
    </xf>
    <xf numFmtId="0" fontId="90" fillId="0" borderId="0" xfId="0" applyFont="1" applyAlignment="1">
      <alignment horizontal="center"/>
    </xf>
    <xf numFmtId="0" fontId="104" fillId="0" borderId="0" xfId="0" applyFont="1" applyAlignment="1">
      <alignment horizontal="center"/>
    </xf>
    <xf numFmtId="0" fontId="90" fillId="0" borderId="0" xfId="15" applyFont="1" applyAlignment="1">
      <alignment vertical="center"/>
    </xf>
    <xf numFmtId="0" fontId="104" fillId="0" borderId="0" xfId="15" applyFont="1" applyAlignment="1">
      <alignment vertical="center"/>
    </xf>
    <xf numFmtId="0" fontId="90" fillId="0" borderId="0" xfId="15" applyFont="1" applyAlignment="1">
      <alignment horizontal="right" vertical="center"/>
    </xf>
    <xf numFmtId="3" fontId="90" fillId="0" borderId="0" xfId="15" applyNumberFormat="1" applyFont="1" applyAlignment="1">
      <alignment horizontal="center" vertical="center"/>
    </xf>
    <xf numFmtId="3" fontId="104" fillId="0" borderId="0" xfId="0" applyNumberFormat="1" applyFont="1"/>
    <xf numFmtId="49" fontId="104" fillId="28" borderId="20" xfId="9" applyFont="1" applyFill="1" applyBorder="1" applyAlignment="1">
      <alignment horizontal="center" textRotation="90" wrapText="1"/>
    </xf>
    <xf numFmtId="49" fontId="104" fillId="28" borderId="21" xfId="9" applyFont="1" applyFill="1" applyBorder="1" applyAlignment="1">
      <alignment horizontal="center" textRotation="90" wrapText="1"/>
    </xf>
    <xf numFmtId="49" fontId="104" fillId="28" borderId="22" xfId="9" applyFont="1" applyFill="1" applyBorder="1" applyAlignment="1">
      <alignment horizontal="center" textRotation="90" wrapText="1"/>
    </xf>
    <xf numFmtId="49" fontId="104" fillId="28" borderId="89" xfId="9" applyFont="1" applyFill="1" applyBorder="1" applyAlignment="1">
      <alignment horizontal="center" textRotation="90" wrapText="1"/>
    </xf>
    <xf numFmtId="49" fontId="104" fillId="28" borderId="34" xfId="9" applyFont="1" applyFill="1" applyBorder="1" applyAlignment="1">
      <alignment horizontal="center" textRotation="90" wrapText="1"/>
    </xf>
    <xf numFmtId="49" fontId="90" fillId="28" borderId="21" xfId="9" applyFont="1" applyFill="1" applyBorder="1" applyAlignment="1">
      <alignment horizontal="center" textRotation="90" wrapText="1"/>
    </xf>
    <xf numFmtId="49" fontId="90" fillId="28" borderId="22" xfId="9" applyFont="1" applyFill="1" applyBorder="1" applyAlignment="1">
      <alignment horizontal="center" textRotation="90" wrapText="1"/>
    </xf>
    <xf numFmtId="0" fontId="104" fillId="0" borderId="60" xfId="0" applyFont="1" applyBorder="1"/>
    <xf numFmtId="0" fontId="104" fillId="0" borderId="51" xfId="0" applyFont="1" applyBorder="1"/>
    <xf numFmtId="3" fontId="104" fillId="0" borderId="23" xfId="0" applyNumberFormat="1" applyFont="1" applyBorder="1"/>
    <xf numFmtId="3" fontId="104" fillId="0" borderId="24" xfId="0" applyNumberFormat="1" applyFont="1" applyBorder="1"/>
    <xf numFmtId="3" fontId="90" fillId="0" borderId="25" xfId="0" applyNumberFormat="1" applyFont="1" applyBorder="1"/>
    <xf numFmtId="3" fontId="104" fillId="0" borderId="88" xfId="0" applyNumberFormat="1" applyFont="1" applyBorder="1"/>
    <xf numFmtId="3" fontId="104" fillId="0" borderId="36" xfId="0" applyNumberFormat="1" applyFont="1" applyBorder="1"/>
    <xf numFmtId="3" fontId="90" fillId="0" borderId="24" xfId="0" applyNumberFormat="1" applyFont="1" applyBorder="1"/>
    <xf numFmtId="175" fontId="90" fillId="0" borderId="25" xfId="0" applyNumberFormat="1" applyFont="1" applyBorder="1" applyAlignment="1">
      <alignment horizontal="center"/>
    </xf>
    <xf numFmtId="49" fontId="104" fillId="0" borderId="64" xfId="0" applyNumberFormat="1" applyFont="1" applyBorder="1" applyAlignment="1">
      <alignment horizontal="left"/>
    </xf>
    <xf numFmtId="0" fontId="104" fillId="0" borderId="59" xfId="0" applyFont="1" applyBorder="1"/>
    <xf numFmtId="3" fontId="104" fillId="0" borderId="16" xfId="0" applyNumberFormat="1" applyFont="1" applyBorder="1"/>
    <xf numFmtId="3" fontId="104" fillId="0" borderId="19" xfId="0" applyNumberFormat="1" applyFont="1" applyBorder="1"/>
    <xf numFmtId="3" fontId="90" fillId="0" borderId="1" xfId="0" applyNumberFormat="1" applyFont="1" applyBorder="1"/>
    <xf numFmtId="3" fontId="104" fillId="0" borderId="5" xfId="0" applyNumberFormat="1" applyFont="1" applyBorder="1"/>
    <xf numFmtId="3" fontId="104" fillId="0" borderId="15" xfId="0" applyNumberFormat="1" applyFont="1" applyBorder="1"/>
    <xf numFmtId="3" fontId="90" fillId="0" borderId="19" xfId="0" applyNumberFormat="1" applyFont="1" applyBorder="1"/>
    <xf numFmtId="175" fontId="90" fillId="0" borderId="1" xfId="0" applyNumberFormat="1" applyFont="1" applyBorder="1" applyAlignment="1">
      <alignment horizontal="center"/>
    </xf>
    <xf numFmtId="0" fontId="104" fillId="0" borderId="75" xfId="0" applyFont="1" applyBorder="1" applyAlignment="1">
      <alignment horizontal="right"/>
    </xf>
    <xf numFmtId="0" fontId="104" fillId="34" borderId="50" xfId="0" applyFont="1" applyFill="1" applyBorder="1" applyAlignment="1">
      <alignment horizontal="right"/>
    </xf>
    <xf numFmtId="175" fontId="90" fillId="34" borderId="20" xfId="0" applyNumberFormat="1" applyFont="1" applyFill="1" applyBorder="1" applyAlignment="1">
      <alignment horizontal="center"/>
    </xf>
    <xf numFmtId="175" fontId="90" fillId="34" borderId="21" xfId="0" applyNumberFormat="1" applyFont="1" applyFill="1" applyBorder="1" applyAlignment="1">
      <alignment horizontal="center"/>
    </xf>
    <xf numFmtId="175" fontId="90" fillId="34" borderId="22" xfId="0" applyNumberFormat="1" applyFont="1" applyFill="1" applyBorder="1" applyAlignment="1">
      <alignment horizontal="center"/>
    </xf>
    <xf numFmtId="175" fontId="90" fillId="34" borderId="89" xfId="0" applyNumberFormat="1" applyFont="1" applyFill="1" applyBorder="1" applyAlignment="1">
      <alignment horizontal="center"/>
    </xf>
    <xf numFmtId="175" fontId="90" fillId="34" borderId="34" xfId="0" applyNumberFormat="1" applyFont="1" applyFill="1" applyBorder="1" applyAlignment="1">
      <alignment horizontal="center"/>
    </xf>
    <xf numFmtId="0" fontId="90" fillId="34" borderId="20" xfId="0" applyFont="1" applyFill="1" applyBorder="1"/>
    <xf numFmtId="0" fontId="90" fillId="34" borderId="21" xfId="0" applyFont="1" applyFill="1" applyBorder="1"/>
    <xf numFmtId="0" fontId="90" fillId="34" borderId="22" xfId="0" applyFont="1" applyFill="1" applyBorder="1"/>
    <xf numFmtId="0" fontId="90" fillId="34" borderId="89" xfId="0" applyFont="1" applyFill="1" applyBorder="1"/>
    <xf numFmtId="0" fontId="104" fillId="0" borderId="23" xfId="0" applyFont="1" applyBorder="1"/>
    <xf numFmtId="0" fontId="104" fillId="0" borderId="64" xfId="0" applyFont="1" applyBorder="1" applyAlignment="1">
      <alignment horizontal="left"/>
    </xf>
    <xf numFmtId="3" fontId="90" fillId="0" borderId="80" xfId="0" applyNumberFormat="1" applyFont="1" applyBorder="1"/>
    <xf numFmtId="3" fontId="90" fillId="0" borderId="3" xfId="0" applyNumberFormat="1" applyFont="1" applyBorder="1"/>
    <xf numFmtId="3" fontId="90" fillId="0" borderId="17" xfId="0" applyNumberFormat="1" applyFont="1" applyBorder="1"/>
    <xf numFmtId="3" fontId="90" fillId="0" borderId="69" xfId="0" applyNumberFormat="1" applyFont="1" applyBorder="1"/>
    <xf numFmtId="3" fontId="90" fillId="0" borderId="28" xfId="0" applyNumberFormat="1" applyFont="1" applyBorder="1"/>
    <xf numFmtId="175" fontId="90" fillId="0" borderId="17" xfId="0" applyNumberFormat="1" applyFont="1" applyBorder="1" applyAlignment="1">
      <alignment horizontal="center"/>
    </xf>
    <xf numFmtId="0" fontId="104" fillId="0" borderId="64" xfId="0" applyFont="1" applyBorder="1" applyAlignment="1">
      <alignment horizontal="center"/>
    </xf>
    <xf numFmtId="3" fontId="90" fillId="0" borderId="16" xfId="0" applyNumberFormat="1" applyFont="1" applyBorder="1"/>
    <xf numFmtId="3" fontId="90" fillId="0" borderId="5" xfId="0" applyNumberFormat="1" applyFont="1" applyBorder="1"/>
    <xf numFmtId="3" fontId="90" fillId="0" borderId="15" xfId="0" applyNumberFormat="1" applyFont="1" applyBorder="1"/>
    <xf numFmtId="3" fontId="90" fillId="0" borderId="0" xfId="0" applyNumberFormat="1" applyFont="1" applyAlignment="1">
      <alignment horizontal="right"/>
    </xf>
    <xf numFmtId="3" fontId="90" fillId="0" borderId="88" xfId="0" applyNumberFormat="1" applyFont="1" applyBorder="1"/>
    <xf numFmtId="0" fontId="90" fillId="34" borderId="34" xfId="0" applyFont="1" applyFill="1" applyBorder="1"/>
    <xf numFmtId="9" fontId="90" fillId="34" borderId="20" xfId="0" applyNumberFormat="1" applyFont="1" applyFill="1" applyBorder="1" applyAlignment="1">
      <alignment horizontal="center"/>
    </xf>
    <xf numFmtId="9" fontId="90" fillId="34" borderId="21" xfId="0" applyNumberFormat="1" applyFont="1" applyFill="1" applyBorder="1" applyAlignment="1">
      <alignment horizontal="center"/>
    </xf>
    <xf numFmtId="9" fontId="90" fillId="34" borderId="22" xfId="0" applyNumberFormat="1" applyFont="1" applyFill="1" applyBorder="1" applyAlignment="1">
      <alignment horizontal="center"/>
    </xf>
    <xf numFmtId="9" fontId="90" fillId="34" borderId="89" xfId="0" applyNumberFormat="1" applyFont="1" applyFill="1" applyBorder="1" applyAlignment="1">
      <alignment horizontal="center"/>
    </xf>
    <xf numFmtId="9" fontId="90" fillId="34" borderId="34" xfId="0" applyNumberFormat="1" applyFont="1" applyFill="1" applyBorder="1" applyAlignment="1">
      <alignment horizontal="center"/>
    </xf>
    <xf numFmtId="0" fontId="90" fillId="34" borderId="20" xfId="0" applyFont="1" applyFill="1" applyBorder="1" applyAlignment="1">
      <alignment horizontal="center"/>
    </xf>
    <xf numFmtId="0" fontId="90" fillId="34" borderId="21" xfId="0" applyFont="1" applyFill="1" applyBorder="1" applyAlignment="1">
      <alignment horizontal="center"/>
    </xf>
    <xf numFmtId="0" fontId="90" fillId="34" borderId="22" xfId="0" applyFont="1" applyFill="1" applyBorder="1" applyAlignment="1">
      <alignment horizontal="center"/>
    </xf>
    <xf numFmtId="0" fontId="90" fillId="34" borderId="89" xfId="0" applyFont="1" applyFill="1" applyBorder="1" applyAlignment="1">
      <alignment horizontal="center"/>
    </xf>
    <xf numFmtId="0" fontId="90" fillId="34" borderId="34" xfId="0" applyFont="1" applyFill="1" applyBorder="1" applyAlignment="1">
      <alignment horizontal="center"/>
    </xf>
    <xf numFmtId="175" fontId="90" fillId="34" borderId="20" xfId="0" applyNumberFormat="1" applyFont="1" applyFill="1" applyBorder="1"/>
    <xf numFmtId="175" fontId="90" fillId="34" borderId="21" xfId="0" applyNumberFormat="1" applyFont="1" applyFill="1" applyBorder="1"/>
    <xf numFmtId="175" fontId="90" fillId="34" borderId="22" xfId="0" applyNumberFormat="1" applyFont="1" applyFill="1" applyBorder="1"/>
    <xf numFmtId="175" fontId="90" fillId="34" borderId="89" xfId="0" applyNumberFormat="1" applyFont="1" applyFill="1" applyBorder="1"/>
    <xf numFmtId="175" fontId="90" fillId="34" borderId="34" xfId="0" applyNumberFormat="1" applyFont="1" applyFill="1" applyBorder="1"/>
    <xf numFmtId="3" fontId="90" fillId="0" borderId="36" xfId="0" applyNumberFormat="1" applyFont="1" applyBorder="1"/>
    <xf numFmtId="175" fontId="90" fillId="34" borderId="30" xfId="0" applyNumberFormat="1" applyFont="1" applyFill="1" applyBorder="1" applyAlignment="1">
      <alignment horizontal="center"/>
    </xf>
    <xf numFmtId="3" fontId="104" fillId="27" borderId="16" xfId="0" applyNumberFormat="1" applyFont="1" applyFill="1" applyBorder="1"/>
    <xf numFmtId="0" fontId="104" fillId="0" borderId="16" xfId="0" applyFont="1" applyBorder="1"/>
    <xf numFmtId="0" fontId="90" fillId="34" borderId="30" xfId="0" applyFont="1" applyFill="1" applyBorder="1"/>
    <xf numFmtId="3" fontId="90" fillId="0" borderId="0" xfId="0" applyNumberFormat="1" applyFont="1"/>
    <xf numFmtId="175" fontId="90" fillId="34" borderId="20" xfId="0" applyNumberFormat="1" applyFont="1" applyFill="1" applyBorder="1" applyAlignment="1">
      <alignment horizontal="center" vertical="center"/>
    </xf>
    <xf numFmtId="175" fontId="90" fillId="34" borderId="21" xfId="0" applyNumberFormat="1" applyFont="1" applyFill="1" applyBorder="1" applyAlignment="1">
      <alignment horizontal="center" vertical="center"/>
    </xf>
    <xf numFmtId="175" fontId="90" fillId="34" borderId="22" xfId="0" applyNumberFormat="1" applyFont="1" applyFill="1" applyBorder="1" applyAlignment="1">
      <alignment horizontal="center" vertical="center"/>
    </xf>
    <xf numFmtId="175" fontId="90" fillId="34" borderId="89" xfId="0" applyNumberFormat="1" applyFont="1" applyFill="1" applyBorder="1" applyAlignment="1">
      <alignment horizontal="center" vertical="center"/>
    </xf>
    <xf numFmtId="175" fontId="90" fillId="34" borderId="34" xfId="0" applyNumberFormat="1" applyFont="1" applyFill="1" applyBorder="1" applyAlignment="1">
      <alignment horizontal="center" vertical="center"/>
    </xf>
    <xf numFmtId="0" fontId="104" fillId="0" borderId="0" xfId="0" applyFont="1" applyAlignment="1">
      <alignment horizontal="right"/>
    </xf>
    <xf numFmtId="175" fontId="90" fillId="0" borderId="0" xfId="0" applyNumberFormat="1" applyFont="1" applyAlignment="1">
      <alignment horizontal="center"/>
    </xf>
    <xf numFmtId="0" fontId="32" fillId="0" borderId="69" xfId="15" applyFont="1" applyBorder="1" applyAlignment="1">
      <alignment horizontal="left" vertical="center" wrapText="1"/>
    </xf>
    <xf numFmtId="0" fontId="62" fillId="0" borderId="0" xfId="15" applyFont="1" applyAlignment="1">
      <alignment horizontal="justify" vertical="top" wrapText="1"/>
    </xf>
    <xf numFmtId="0" fontId="62" fillId="0" borderId="0" xfId="15" applyFont="1" applyAlignment="1">
      <alignment horizontal="left" vertical="top" wrapText="1"/>
    </xf>
    <xf numFmtId="0" fontId="62" fillId="0" borderId="0" xfId="85" applyFont="1" applyAlignment="1">
      <alignment horizontal="left" vertical="center" wrapText="1"/>
    </xf>
    <xf numFmtId="3" fontId="32" fillId="0" borderId="0" xfId="15" applyNumberFormat="1" applyFont="1" applyAlignment="1">
      <alignment horizontal="right" vertical="center" wrapText="1"/>
    </xf>
    <xf numFmtId="0" fontId="62" fillId="0" borderId="4" xfId="99" applyFont="1" applyBorder="1" applyAlignment="1">
      <alignment horizontal="center" vertical="center"/>
    </xf>
    <xf numFmtId="0" fontId="62" fillId="0" borderId="31" xfId="99" applyFont="1" applyBorder="1" applyAlignment="1">
      <alignment horizontal="center" vertical="center"/>
    </xf>
    <xf numFmtId="0" fontId="62" fillId="0" borderId="33" xfId="99" applyFont="1" applyBorder="1" applyAlignment="1">
      <alignment horizontal="center" vertical="center"/>
    </xf>
    <xf numFmtId="0" fontId="62" fillId="0" borderId="32" xfId="99" applyFont="1" applyBorder="1" applyAlignment="1">
      <alignment horizontal="center" vertical="center"/>
    </xf>
    <xf numFmtId="0" fontId="62" fillId="0" borderId="3" xfId="99" applyFont="1" applyBorder="1" applyAlignment="1">
      <alignment horizontal="center" vertical="center"/>
    </xf>
    <xf numFmtId="0" fontId="62" fillId="0" borderId="4" xfId="99" applyFont="1" applyBorder="1" applyAlignment="1">
      <alignment horizontal="center" vertical="center" wrapText="1"/>
    </xf>
    <xf numFmtId="0" fontId="62" fillId="0" borderId="3" xfId="99" applyFont="1" applyBorder="1" applyAlignment="1">
      <alignment horizontal="center" vertical="center" wrapText="1"/>
    </xf>
    <xf numFmtId="0" fontId="62" fillId="0" borderId="0" xfId="99" applyFont="1" applyAlignment="1">
      <alignment horizontal="left" wrapText="1"/>
    </xf>
    <xf numFmtId="0" fontId="62" fillId="0" borderId="32" xfId="99" applyFont="1" applyBorder="1" applyAlignment="1">
      <alignment horizontal="center" vertical="center" wrapText="1"/>
    </xf>
    <xf numFmtId="0" fontId="62" fillId="0" borderId="31" xfId="99" applyFont="1" applyBorder="1" applyAlignment="1">
      <alignment horizontal="center" vertical="center" wrapText="1"/>
    </xf>
    <xf numFmtId="0" fontId="62" fillId="0" borderId="24" xfId="99" applyFont="1" applyBorder="1" applyAlignment="1">
      <alignment horizontal="center" vertical="center" wrapText="1"/>
    </xf>
    <xf numFmtId="0" fontId="62" fillId="0" borderId="19" xfId="99" applyFont="1" applyBorder="1" applyAlignment="1">
      <alignment horizontal="center" vertical="center" wrapText="1"/>
    </xf>
    <xf numFmtId="0" fontId="62" fillId="0" borderId="21" xfId="99" applyFont="1" applyBorder="1" applyAlignment="1">
      <alignment horizontal="center" vertical="center" wrapText="1"/>
    </xf>
    <xf numFmtId="0" fontId="62" fillId="0" borderId="32" xfId="99" applyFont="1" applyBorder="1" applyAlignment="1">
      <alignment horizontal="left" vertical="center" wrapText="1"/>
    </xf>
    <xf numFmtId="0" fontId="62" fillId="0" borderId="31" xfId="99" applyFont="1" applyBorder="1" applyAlignment="1">
      <alignment horizontal="left" vertical="center" wrapText="1"/>
    </xf>
    <xf numFmtId="0" fontId="62" fillId="0" borderId="32" xfId="99" applyFont="1" applyBorder="1" applyAlignment="1">
      <alignment horizontal="justify" vertical="center" wrapText="1"/>
    </xf>
    <xf numFmtId="0" fontId="62" fillId="0" borderId="3" xfId="99" applyFont="1" applyBorder="1" applyAlignment="1">
      <alignment horizontal="justify" vertical="center" wrapText="1"/>
    </xf>
    <xf numFmtId="0" fontId="62" fillId="0" borderId="4" xfId="99" applyFont="1" applyBorder="1" applyAlignment="1">
      <alignment horizontal="justify" vertical="center" wrapText="1"/>
    </xf>
    <xf numFmtId="0" fontId="62" fillId="0" borderId="19" xfId="99" applyFont="1" applyBorder="1" applyAlignment="1">
      <alignment horizontal="left" vertical="center" wrapText="1"/>
    </xf>
    <xf numFmtId="0" fontId="62" fillId="0" borderId="30" xfId="99" applyFont="1" applyBorder="1" applyAlignment="1">
      <alignment horizontal="left" vertical="center" wrapText="1"/>
    </xf>
    <xf numFmtId="0" fontId="56" fillId="0" borderId="0" xfId="169" applyFont="1" applyAlignment="1">
      <alignment horizontal="center" vertical="top"/>
    </xf>
    <xf numFmtId="0" fontId="56" fillId="0" borderId="0" xfId="99" applyFont="1" applyAlignment="1">
      <alignment horizontal="center" vertical="center"/>
    </xf>
    <xf numFmtId="0" fontId="65" fillId="28" borderId="19" xfId="99" applyFont="1" applyFill="1" applyBorder="1" applyAlignment="1">
      <alignment horizontal="center" vertical="center" wrapText="1"/>
    </xf>
    <xf numFmtId="0" fontId="62" fillId="0" borderId="33" xfId="99" applyFont="1" applyBorder="1" applyAlignment="1">
      <alignment horizontal="left" vertical="center" wrapText="1"/>
    </xf>
    <xf numFmtId="0" fontId="62" fillId="27" borderId="32" xfId="99" applyFont="1" applyFill="1" applyBorder="1" applyAlignment="1">
      <alignment horizontal="center" vertical="center" wrapText="1"/>
    </xf>
    <xf numFmtId="0" fontId="62" fillId="27" borderId="31" xfId="99" applyFont="1" applyFill="1" applyBorder="1" applyAlignment="1">
      <alignment horizontal="center" vertical="center" wrapText="1"/>
    </xf>
    <xf numFmtId="0" fontId="62" fillId="27" borderId="3" xfId="99" applyFont="1" applyFill="1" applyBorder="1" applyAlignment="1">
      <alignment horizontal="center" vertical="center" wrapText="1"/>
    </xf>
    <xf numFmtId="0" fontId="62" fillId="27" borderId="35" xfId="99" applyFont="1" applyFill="1" applyBorder="1" applyAlignment="1">
      <alignment horizontal="left" vertical="center" wrapText="1"/>
    </xf>
    <xf numFmtId="0" fontId="62" fillId="27" borderId="28" xfId="99" applyFont="1" applyFill="1" applyBorder="1" applyAlignment="1">
      <alignment horizontal="left" vertical="center" wrapText="1"/>
    </xf>
    <xf numFmtId="0" fontId="62" fillId="27" borderId="4" xfId="99" applyFont="1" applyFill="1" applyBorder="1" applyAlignment="1">
      <alignment horizontal="center" vertical="center" wrapText="1"/>
    </xf>
    <xf numFmtId="0" fontId="62" fillId="27" borderId="26" xfId="99" applyFont="1" applyFill="1" applyBorder="1" applyAlignment="1">
      <alignment horizontal="left" vertical="center" wrapText="1"/>
    </xf>
    <xf numFmtId="0" fontId="32" fillId="0" borderId="0" xfId="14" applyFont="1" applyAlignment="1">
      <alignment horizontal="center" vertical="center"/>
    </xf>
    <xf numFmtId="0" fontId="32" fillId="0" borderId="69" xfId="15" applyFont="1" applyBorder="1" applyAlignment="1">
      <alignment horizontal="left" vertical="center" wrapText="1"/>
    </xf>
    <xf numFmtId="0" fontId="32" fillId="0" borderId="0" xfId="85" applyFont="1" applyAlignment="1">
      <alignment horizontal="left" vertical="top" wrapText="1"/>
    </xf>
    <xf numFmtId="0" fontId="32" fillId="0" borderId="0" xfId="85" applyFont="1" applyAlignment="1">
      <alignment horizontal="justify" vertical="top" wrapText="1"/>
    </xf>
    <xf numFmtId="0" fontId="32" fillId="0" borderId="69" xfId="15" applyFont="1" applyBorder="1" applyAlignment="1">
      <alignment horizontal="justify" vertical="center" wrapText="1"/>
    </xf>
    <xf numFmtId="0" fontId="32" fillId="0" borderId="69" xfId="15" applyFont="1" applyBorder="1" applyAlignment="1">
      <alignment horizontal="justify" vertical="top" wrapText="1"/>
    </xf>
    <xf numFmtId="0" fontId="32" fillId="0" borderId="69" xfId="15" applyFont="1" applyBorder="1" applyAlignment="1">
      <alignment horizontal="left" vertical="center"/>
    </xf>
    <xf numFmtId="0" fontId="32" fillId="0" borderId="0" xfId="85" applyFont="1" applyAlignment="1">
      <alignment horizontal="left" vertical="center" wrapText="1"/>
    </xf>
    <xf numFmtId="0" fontId="32" fillId="0" borderId="69" xfId="15" applyFont="1" applyBorder="1" applyAlignment="1">
      <alignment horizontal="justify" vertical="center"/>
    </xf>
    <xf numFmtId="0" fontId="32" fillId="0" borderId="0" xfId="85" applyFont="1" applyAlignment="1">
      <alignment horizontal="justify" wrapText="1"/>
    </xf>
    <xf numFmtId="0" fontId="62" fillId="0" borderId="66" xfId="0" applyFont="1" applyBorder="1" applyAlignment="1">
      <alignment horizontal="justify" vertical="center" wrapText="1"/>
    </xf>
    <xf numFmtId="0" fontId="62" fillId="0" borderId="0" xfId="85" applyFont="1" applyAlignment="1">
      <alignment horizontal="justify" vertical="center" wrapText="1"/>
    </xf>
    <xf numFmtId="0" fontId="62" fillId="0" borderId="0" xfId="15" applyFont="1" applyAlignment="1">
      <alignment horizontal="left" vertical="top" wrapText="1"/>
    </xf>
    <xf numFmtId="0" fontId="62" fillId="0" borderId="0" xfId="15" applyFont="1" applyAlignment="1">
      <alignment horizontal="justify" vertical="center" wrapText="1"/>
    </xf>
    <xf numFmtId="0" fontId="62" fillId="0" borderId="66" xfId="85" applyFont="1" applyBorder="1" applyAlignment="1">
      <alignment horizontal="left" vertical="center" wrapText="1"/>
    </xf>
    <xf numFmtId="0" fontId="62" fillId="0" borderId="0" xfId="85" applyFont="1" applyAlignment="1">
      <alignment horizontal="left" vertical="center" wrapText="1"/>
    </xf>
    <xf numFmtId="0" fontId="62" fillId="27" borderId="0" xfId="15" applyFont="1" applyFill="1" applyAlignment="1">
      <alignment horizontal="justify" vertical="center" wrapText="1"/>
    </xf>
    <xf numFmtId="0" fontId="62" fillId="27" borderId="0" xfId="85" applyFont="1" applyFill="1" applyAlignment="1">
      <alignment horizontal="justify" vertical="center" wrapText="1"/>
    </xf>
    <xf numFmtId="0" fontId="62" fillId="0" borderId="66" xfId="15" applyFont="1" applyBorder="1" applyAlignment="1">
      <alignment horizontal="left" vertical="center" wrapText="1"/>
    </xf>
    <xf numFmtId="0" fontId="62" fillId="0" borderId="0" xfId="15" applyFont="1" applyAlignment="1">
      <alignment horizontal="left" vertical="center" wrapText="1"/>
    </xf>
    <xf numFmtId="0" fontId="62" fillId="0" borderId="66" xfId="15" applyFont="1" applyBorder="1" applyAlignment="1">
      <alignment horizontal="justify" vertical="center" wrapText="1"/>
    </xf>
    <xf numFmtId="0" fontId="62" fillId="0" borderId="66" xfId="15" applyFont="1" applyBorder="1" applyAlignment="1">
      <alignment horizontal="justify" vertical="top" wrapText="1"/>
    </xf>
    <xf numFmtId="0" fontId="62" fillId="0" borderId="66" xfId="15" applyFont="1" applyBorder="1" applyAlignment="1">
      <alignment horizontal="left" vertical="top" wrapText="1"/>
    </xf>
    <xf numFmtId="0" fontId="62" fillId="0" borderId="0" xfId="15" applyFont="1" applyAlignment="1">
      <alignment horizontal="justify" vertical="top" wrapText="1"/>
    </xf>
    <xf numFmtId="0" fontId="32" fillId="0" borderId="0" xfId="85" applyFont="1" applyAlignment="1">
      <alignment horizontal="justify" vertical="center" wrapText="1"/>
    </xf>
    <xf numFmtId="49" fontId="65" fillId="28" borderId="51" xfId="9" applyFont="1" applyFill="1" applyBorder="1" applyAlignment="1">
      <alignment horizontal="center" vertical="center" wrapText="1"/>
    </xf>
    <xf numFmtId="49" fontId="65" fillId="28" borderId="50" xfId="9" applyFont="1" applyFill="1" applyBorder="1" applyAlignment="1">
      <alignment horizontal="center" vertical="center" wrapText="1"/>
    </xf>
    <xf numFmtId="49" fontId="65" fillId="28" borderId="60" xfId="9" applyFont="1" applyFill="1" applyBorder="1" applyAlignment="1">
      <alignment horizontal="center" vertical="center" wrapText="1"/>
    </xf>
    <xf numFmtId="49" fontId="65" fillId="28" borderId="61" xfId="9" applyFont="1" applyFill="1" applyBorder="1" applyAlignment="1">
      <alignment horizontal="center" vertical="center" wrapText="1"/>
    </xf>
    <xf numFmtId="49" fontId="65" fillId="28" borderId="52" xfId="9" applyFont="1" applyFill="1" applyBorder="1" applyAlignment="1">
      <alignment horizontal="center" vertical="center" wrapText="1"/>
    </xf>
    <xf numFmtId="49" fontId="65" fillId="28" borderId="43" xfId="9" applyFont="1" applyFill="1" applyBorder="1" applyAlignment="1">
      <alignment horizontal="center" vertical="center" wrapText="1"/>
    </xf>
    <xf numFmtId="49" fontId="65" fillId="28" borderId="40" xfId="9" applyFont="1" applyFill="1" applyBorder="1" applyAlignment="1">
      <alignment horizontal="center" vertical="center" wrapText="1"/>
    </xf>
    <xf numFmtId="49" fontId="65" fillId="28" borderId="37" xfId="9" applyFont="1" applyFill="1" applyBorder="1" applyAlignment="1">
      <alignment horizontal="center" vertical="center" wrapText="1"/>
    </xf>
    <xf numFmtId="0" fontId="32" fillId="0" borderId="0" xfId="14" applyFont="1" applyAlignment="1">
      <alignment horizontal="center" vertical="center" wrapText="1"/>
    </xf>
    <xf numFmtId="0" fontId="32" fillId="0" borderId="0" xfId="0" applyFont="1" applyAlignment="1">
      <alignment horizontal="left" vertical="top" wrapText="1"/>
    </xf>
    <xf numFmtId="0" fontId="32" fillId="0" borderId="0" xfId="0" applyFont="1" applyAlignment="1">
      <alignment horizontal="left" vertical="justify" wrapText="1"/>
    </xf>
    <xf numFmtId="0" fontId="29" fillId="27" borderId="0" xfId="95" applyFont="1" applyFill="1" applyAlignment="1">
      <alignment horizontal="center" vertical="center"/>
    </xf>
    <xf numFmtId="0" fontId="29" fillId="27" borderId="0" xfId="95" applyFont="1" applyFill="1" applyAlignment="1">
      <alignment horizontal="center" vertical="center" wrapText="1"/>
    </xf>
    <xf numFmtId="0" fontId="65" fillId="28" borderId="51" xfId="85" applyFont="1" applyFill="1" applyBorder="1" applyAlignment="1">
      <alignment horizontal="center" vertical="center"/>
    </xf>
    <xf numFmtId="0" fontId="65" fillId="28" borderId="50" xfId="85" applyFont="1" applyFill="1" applyBorder="1" applyAlignment="1">
      <alignment horizontal="center" vertical="center"/>
    </xf>
    <xf numFmtId="0" fontId="65" fillId="28" borderId="60" xfId="85" applyFont="1" applyFill="1" applyBorder="1" applyAlignment="1">
      <alignment horizontal="center" wrapText="1"/>
    </xf>
    <xf numFmtId="0" fontId="65" fillId="28" borderId="61" xfId="85" applyFont="1" applyFill="1" applyBorder="1" applyAlignment="1">
      <alignment horizontal="center" wrapText="1"/>
    </xf>
    <xf numFmtId="0" fontId="65" fillId="28" borderId="43" xfId="85" applyFont="1" applyFill="1" applyBorder="1" applyAlignment="1">
      <alignment horizontal="center" wrapText="1"/>
    </xf>
    <xf numFmtId="0" fontId="65" fillId="28" borderId="40" xfId="85" applyFont="1" applyFill="1" applyBorder="1" applyAlignment="1">
      <alignment horizontal="center" wrapText="1"/>
    </xf>
    <xf numFmtId="0" fontId="65" fillId="28" borderId="37" xfId="85" applyFont="1" applyFill="1" applyBorder="1" applyAlignment="1">
      <alignment horizontal="center" wrapText="1"/>
    </xf>
    <xf numFmtId="0" fontId="29" fillId="27" borderId="0" xfId="95" applyFont="1" applyFill="1" applyAlignment="1">
      <alignment horizontal="center"/>
    </xf>
    <xf numFmtId="0" fontId="102" fillId="28" borderId="45" xfId="0" applyFont="1" applyFill="1" applyBorder="1" applyAlignment="1">
      <alignment horizontal="center" vertical="center"/>
    </xf>
    <xf numFmtId="0" fontId="102" fillId="28" borderId="50" xfId="0" applyFont="1" applyFill="1" applyBorder="1" applyAlignment="1">
      <alignment horizontal="center" vertical="center"/>
    </xf>
    <xf numFmtId="0" fontId="102" fillId="28" borderId="40" xfId="0" applyFont="1" applyFill="1" applyBorder="1" applyAlignment="1">
      <alignment horizontal="center" vertical="center"/>
    </xf>
    <xf numFmtId="0" fontId="102" fillId="28" borderId="37" xfId="0" applyFont="1" applyFill="1" applyBorder="1" applyAlignment="1">
      <alignment horizontal="center" vertical="center"/>
    </xf>
    <xf numFmtId="0" fontId="102" fillId="28" borderId="43" xfId="0" applyFont="1" applyFill="1" applyBorder="1" applyAlignment="1">
      <alignment horizontal="center" vertical="center"/>
    </xf>
    <xf numFmtId="0" fontId="90" fillId="0" borderId="0" xfId="91" applyFont="1" applyAlignment="1">
      <alignment horizontal="center" vertical="center"/>
    </xf>
    <xf numFmtId="0" fontId="90" fillId="28" borderId="51" xfId="0" applyFont="1" applyFill="1" applyBorder="1" applyAlignment="1">
      <alignment horizontal="center" vertical="center"/>
    </xf>
    <xf numFmtId="0" fontId="90" fillId="28" borderId="50" xfId="0" applyFont="1" applyFill="1" applyBorder="1" applyAlignment="1">
      <alignment horizontal="center" vertical="center"/>
    </xf>
    <xf numFmtId="0" fontId="90" fillId="28" borderId="51" xfId="0" applyFont="1" applyFill="1" applyBorder="1" applyAlignment="1">
      <alignment horizontal="center" vertical="center" wrapText="1"/>
    </xf>
    <xf numFmtId="0" fontId="90" fillId="28" borderId="50" xfId="0" applyFont="1" applyFill="1" applyBorder="1" applyAlignment="1">
      <alignment horizontal="center" vertical="center" wrapText="1"/>
    </xf>
    <xf numFmtId="49" fontId="90" fillId="28" borderId="23" xfId="9" applyFont="1" applyFill="1" applyBorder="1" applyAlignment="1">
      <alignment horizontal="center" vertical="center"/>
    </xf>
    <xf numFmtId="49" fontId="90" fillId="28" borderId="24" xfId="9" applyFont="1" applyFill="1" applyBorder="1" applyAlignment="1">
      <alignment horizontal="center" vertical="center"/>
    </xf>
    <xf numFmtId="49" fontId="90" fillId="28" borderId="25" xfId="9" applyFont="1" applyFill="1" applyBorder="1" applyAlignment="1">
      <alignment horizontal="center" vertical="center"/>
    </xf>
    <xf numFmtId="49" fontId="90" fillId="28" borderId="79" xfId="9" applyFont="1" applyFill="1" applyBorder="1" applyAlignment="1">
      <alignment horizontal="center" vertical="center" wrapText="1"/>
    </xf>
    <xf numFmtId="49" fontId="90" fillId="28" borderId="88" xfId="9" applyFont="1" applyFill="1" applyBorder="1" applyAlignment="1">
      <alignment horizontal="center" vertical="center" wrapText="1"/>
    </xf>
    <xf numFmtId="49" fontId="90" fillId="28" borderId="55" xfId="9" applyFont="1" applyFill="1" applyBorder="1" applyAlignment="1">
      <alignment horizontal="center" vertical="center" wrapText="1"/>
    </xf>
    <xf numFmtId="49" fontId="90" fillId="28" borderId="36" xfId="9" applyFont="1" applyFill="1" applyBorder="1" applyAlignment="1">
      <alignment horizontal="center" vertical="center" wrapText="1"/>
    </xf>
    <xf numFmtId="49" fontId="90" fillId="28" borderId="24" xfId="9" applyFont="1" applyFill="1" applyBorder="1" applyAlignment="1">
      <alignment horizontal="center" vertical="center" wrapText="1"/>
    </xf>
    <xf numFmtId="49" fontId="90" fillId="28" borderId="25" xfId="9" applyFont="1" applyFill="1" applyBorder="1" applyAlignment="1">
      <alignment horizontal="center" vertical="center" wrapText="1"/>
    </xf>
    <xf numFmtId="0" fontId="74" fillId="25" borderId="40" xfId="15" applyFont="1" applyFill="1" applyBorder="1" applyAlignment="1">
      <alignment horizontal="center" vertical="center"/>
    </xf>
    <xf numFmtId="0" fontId="74" fillId="25" borderId="37" xfId="15" applyFont="1" applyFill="1" applyBorder="1" applyAlignment="1">
      <alignment horizontal="center" vertical="center"/>
    </xf>
    <xf numFmtId="0" fontId="74" fillId="25" borderId="43" xfId="15" applyFont="1" applyFill="1" applyBorder="1" applyAlignment="1">
      <alignment horizontal="center" vertical="center"/>
    </xf>
    <xf numFmtId="0" fontId="29" fillId="0" borderId="0" xfId="14" applyFont="1" applyAlignment="1">
      <alignment horizontal="left"/>
    </xf>
    <xf numFmtId="0" fontId="32" fillId="0" borderId="0" xfId="14" applyFont="1" applyAlignment="1">
      <alignment horizontal="left"/>
    </xf>
    <xf numFmtId="0" fontId="83" fillId="0" borderId="0" xfId="14" quotePrefix="1" applyFont="1" applyAlignment="1">
      <alignment horizontal="center"/>
    </xf>
    <xf numFmtId="0" fontId="84" fillId="0" borderId="0" xfId="15" applyFont="1" applyAlignment="1">
      <alignment horizontal="center" vertical="center"/>
    </xf>
    <xf numFmtId="0" fontId="71" fillId="0" borderId="0" xfId="15" applyFont="1" applyAlignment="1">
      <alignment horizontal="center" vertical="center"/>
    </xf>
    <xf numFmtId="49" fontId="74" fillId="0" borderId="0" xfId="8" applyNumberFormat="1" applyFont="1" applyAlignment="1">
      <alignment horizontal="left" vertical="center"/>
    </xf>
    <xf numFmtId="0" fontId="74" fillId="0" borderId="0" xfId="15" applyFont="1" applyAlignment="1">
      <alignment horizontal="center" vertical="center"/>
    </xf>
    <xf numFmtId="0" fontId="74" fillId="0" borderId="0" xfId="14" applyFont="1" applyAlignment="1">
      <alignment horizontal="left"/>
    </xf>
    <xf numFmtId="0" fontId="87" fillId="0" borderId="0" xfId="14" applyFont="1" applyAlignment="1">
      <alignment horizontal="center"/>
    </xf>
    <xf numFmtId="0" fontId="87" fillId="0" borderId="0" xfId="14" quotePrefix="1" applyFont="1" applyAlignment="1">
      <alignment horizontal="center"/>
    </xf>
    <xf numFmtId="3" fontId="29" fillId="0" borderId="65" xfId="15" applyNumberFormat="1" applyFont="1" applyBorder="1" applyAlignment="1">
      <alignment horizontal="center" vertical="center"/>
    </xf>
    <xf numFmtId="3" fontId="29" fillId="0" borderId="66" xfId="15" applyNumberFormat="1" applyFont="1" applyBorder="1" applyAlignment="1">
      <alignment horizontal="center" vertical="center"/>
    </xf>
    <xf numFmtId="3" fontId="29" fillId="0" borderId="67" xfId="15" applyNumberFormat="1" applyFont="1" applyBorder="1" applyAlignment="1">
      <alignment horizontal="center" vertical="center"/>
    </xf>
    <xf numFmtId="3" fontId="29" fillId="0" borderId="64" xfId="15" applyNumberFormat="1" applyFont="1" applyBorder="1" applyAlignment="1">
      <alignment horizontal="center" vertical="center"/>
    </xf>
    <xf numFmtId="3" fontId="29" fillId="0" borderId="0" xfId="15" applyNumberFormat="1" applyFont="1" applyAlignment="1">
      <alignment horizontal="center" vertical="center"/>
    </xf>
    <xf numFmtId="3" fontId="29" fillId="0" borderId="46" xfId="15" applyNumberFormat="1" applyFont="1" applyBorder="1" applyAlignment="1">
      <alignment horizontal="center" vertical="center"/>
    </xf>
    <xf numFmtId="3" fontId="29" fillId="0" borderId="68" xfId="15" applyNumberFormat="1" applyFont="1" applyBorder="1" applyAlignment="1">
      <alignment horizontal="center" vertical="center"/>
    </xf>
    <xf numFmtId="3" fontId="29" fillId="0" borderId="69" xfId="15" applyNumberFormat="1" applyFont="1" applyBorder="1" applyAlignment="1">
      <alignment horizontal="center" vertical="center"/>
    </xf>
    <xf numFmtId="3" fontId="29" fillId="0" borderId="70" xfId="15" applyNumberFormat="1" applyFont="1" applyBorder="1" applyAlignment="1">
      <alignment horizontal="center" vertical="center"/>
    </xf>
    <xf numFmtId="0" fontId="25" fillId="0" borderId="64" xfId="14" applyBorder="1" applyAlignment="1">
      <alignment horizontal="center"/>
    </xf>
    <xf numFmtId="0" fontId="25" fillId="0" borderId="0" xfId="14" applyAlignment="1">
      <alignment horizontal="center"/>
    </xf>
    <xf numFmtId="3" fontId="74" fillId="0" borderId="64" xfId="14" applyNumberFormat="1" applyFont="1" applyBorder="1" applyAlignment="1">
      <alignment horizontal="center"/>
    </xf>
    <xf numFmtId="3" fontId="74" fillId="0" borderId="0" xfId="14" applyNumberFormat="1" applyFont="1" applyAlignment="1">
      <alignment horizontal="center"/>
    </xf>
    <xf numFmtId="0" fontId="25" fillId="0" borderId="64" xfId="174" applyBorder="1" applyAlignment="1">
      <alignment horizontal="center"/>
    </xf>
    <xf numFmtId="0" fontId="25" fillId="0" borderId="0" xfId="174" applyAlignment="1">
      <alignment horizontal="center"/>
    </xf>
    <xf numFmtId="0" fontId="25" fillId="0" borderId="46" xfId="14" applyBorder="1" applyAlignment="1">
      <alignment horizontal="center"/>
    </xf>
    <xf numFmtId="0" fontId="74" fillId="0" borderId="61" xfId="14" applyFont="1" applyBorder="1" applyAlignment="1">
      <alignment horizontal="left" vertical="center"/>
    </xf>
    <xf numFmtId="0" fontId="74" fillId="0" borderId="0" xfId="14" applyFont="1" applyAlignment="1">
      <alignment horizontal="left" vertical="center"/>
    </xf>
    <xf numFmtId="0" fontId="74" fillId="30" borderId="43" xfId="14" applyFont="1" applyFill="1" applyBorder="1" applyAlignment="1">
      <alignment horizontal="center" vertical="center"/>
    </xf>
    <xf numFmtId="0" fontId="74" fillId="30" borderId="40" xfId="14" applyFont="1" applyFill="1" applyBorder="1" applyAlignment="1">
      <alignment horizontal="center" vertical="center"/>
    </xf>
    <xf numFmtId="0" fontId="74" fillId="30" borderId="37" xfId="14" applyFont="1" applyFill="1" applyBorder="1" applyAlignment="1">
      <alignment horizontal="center" vertical="center"/>
    </xf>
    <xf numFmtId="0" fontId="74" fillId="0" borderId="64" xfId="14" applyFont="1" applyBorder="1" applyAlignment="1">
      <alignment horizontal="center"/>
    </xf>
    <xf numFmtId="0" fontId="74" fillId="0" borderId="0" xfId="14" applyFont="1" applyAlignment="1">
      <alignment horizontal="center"/>
    </xf>
    <xf numFmtId="0" fontId="32" fillId="25" borderId="60" xfId="14" applyFont="1" applyFill="1" applyBorder="1" applyAlignment="1">
      <alignment horizontal="center" vertical="center"/>
    </xf>
    <xf numFmtId="0" fontId="32" fillId="25" borderId="61" xfId="14" applyFont="1" applyFill="1" applyBorder="1" applyAlignment="1">
      <alignment horizontal="center" vertical="center"/>
    </xf>
    <xf numFmtId="0" fontId="32" fillId="25" borderId="52" xfId="14" applyFont="1" applyFill="1" applyBorder="1" applyAlignment="1">
      <alignment horizontal="center" vertical="center"/>
    </xf>
    <xf numFmtId="0" fontId="32" fillId="25" borderId="64" xfId="14" applyFont="1" applyFill="1" applyBorder="1" applyAlignment="1">
      <alignment horizontal="center" vertical="center"/>
    </xf>
    <xf numFmtId="0" fontId="32" fillId="25" borderId="0" xfId="14" applyFont="1" applyFill="1" applyAlignment="1">
      <alignment horizontal="center" vertical="center"/>
    </xf>
    <xf numFmtId="0" fontId="32" fillId="25" borderId="46" xfId="14" applyFont="1" applyFill="1" applyBorder="1" applyAlignment="1">
      <alignment horizontal="center" vertical="center"/>
    </xf>
    <xf numFmtId="0" fontId="71" fillId="0" borderId="0" xfId="14" applyFont="1" applyAlignment="1">
      <alignment horizontal="center"/>
    </xf>
    <xf numFmtId="0" fontId="74" fillId="0" borderId="60" xfId="14" applyFont="1" applyBorder="1" applyAlignment="1">
      <alignment horizontal="center"/>
    </xf>
    <xf numFmtId="0" fontId="74" fillId="0" borderId="61" xfId="14" applyFont="1" applyBorder="1" applyAlignment="1">
      <alignment horizontal="center"/>
    </xf>
    <xf numFmtId="0" fontId="32" fillId="25" borderId="43" xfId="14" applyFont="1" applyFill="1" applyBorder="1" applyAlignment="1">
      <alignment horizontal="center" vertical="center" wrapText="1"/>
    </xf>
    <xf numFmtId="0" fontId="32" fillId="25" borderId="37" xfId="14" applyFont="1" applyFill="1" applyBorder="1" applyAlignment="1">
      <alignment horizontal="center" vertical="center" wrapText="1"/>
    </xf>
    <xf numFmtId="0" fontId="32" fillId="25" borderId="43" xfId="14" applyFont="1" applyFill="1" applyBorder="1" applyAlignment="1">
      <alignment horizontal="center" vertical="center"/>
    </xf>
    <xf numFmtId="0" fontId="32" fillId="25" borderId="40" xfId="14" applyFont="1" applyFill="1" applyBorder="1" applyAlignment="1">
      <alignment horizontal="center" vertical="center"/>
    </xf>
    <xf numFmtId="0" fontId="32" fillId="25" borderId="37" xfId="14" applyFont="1" applyFill="1" applyBorder="1" applyAlignment="1">
      <alignment horizontal="center" vertical="center"/>
    </xf>
    <xf numFmtId="0" fontId="32" fillId="0" borderId="0" xfId="14" applyFont="1" applyAlignment="1">
      <alignment horizontal="center"/>
    </xf>
    <xf numFmtId="0" fontId="29" fillId="0" borderId="0" xfId="14" applyFont="1" applyAlignment="1">
      <alignment horizontal="center"/>
    </xf>
    <xf numFmtId="3" fontId="89" fillId="0" borderId="60" xfId="0" applyNumberFormat="1" applyFont="1" applyBorder="1" applyAlignment="1">
      <alignment horizontal="center" vertical="center"/>
    </xf>
    <xf numFmtId="3" fontId="89" fillId="0" borderId="61" xfId="0" applyNumberFormat="1" applyFont="1" applyBorder="1" applyAlignment="1">
      <alignment horizontal="center" vertical="center"/>
    </xf>
    <xf numFmtId="3" fontId="89" fillId="0" borderId="52" xfId="0" applyNumberFormat="1" applyFont="1" applyBorder="1" applyAlignment="1">
      <alignment horizontal="center" vertical="center"/>
    </xf>
    <xf numFmtId="3" fontId="89" fillId="0" borderId="64" xfId="0" applyNumberFormat="1" applyFont="1" applyBorder="1" applyAlignment="1">
      <alignment horizontal="center" vertical="center"/>
    </xf>
    <xf numFmtId="3" fontId="89" fillId="0" borderId="0" xfId="0" applyNumberFormat="1" applyFont="1" applyAlignment="1">
      <alignment horizontal="center" vertical="center"/>
    </xf>
    <xf numFmtId="3" fontId="89" fillId="0" borderId="46" xfId="0" applyNumberFormat="1" applyFont="1" applyBorder="1" applyAlignment="1">
      <alignment horizontal="center" vertical="center"/>
    </xf>
    <xf numFmtId="3" fontId="89" fillId="0" borderId="75" xfId="0" applyNumberFormat="1" applyFont="1" applyBorder="1" applyAlignment="1">
      <alignment horizontal="center" vertical="center"/>
    </xf>
    <xf numFmtId="3" fontId="89" fillId="0" borderId="74" xfId="0" applyNumberFormat="1" applyFont="1" applyBorder="1" applyAlignment="1">
      <alignment horizontal="center" vertical="center"/>
    </xf>
    <xf numFmtId="3" fontId="89" fillId="0" borderId="58" xfId="0" applyNumberFormat="1" applyFont="1" applyBorder="1" applyAlignment="1">
      <alignment horizontal="center" vertical="center"/>
    </xf>
    <xf numFmtId="0" fontId="25" fillId="0" borderId="64" xfId="14" applyBorder="1" applyAlignment="1">
      <alignment horizontal="center" vertical="top" wrapText="1"/>
    </xf>
    <xf numFmtId="0" fontId="25" fillId="0" borderId="0" xfId="14" applyAlignment="1">
      <alignment horizontal="center" vertical="top" wrapText="1"/>
    </xf>
    <xf numFmtId="0" fontId="25" fillId="0" borderId="46" xfId="14" applyBorder="1" applyAlignment="1">
      <alignment horizontal="center" vertical="top" wrapText="1"/>
    </xf>
    <xf numFmtId="0" fontId="25" fillId="0" borderId="64" xfId="175" applyFont="1" applyBorder="1" applyAlignment="1">
      <alignment horizontal="center" vertical="center" wrapText="1"/>
    </xf>
    <xf numFmtId="0" fontId="25" fillId="0" borderId="0" xfId="175" applyFont="1" applyAlignment="1">
      <alignment horizontal="center" vertical="center" wrapText="1"/>
    </xf>
    <xf numFmtId="0" fontId="25" fillId="0" borderId="64" xfId="175" applyFont="1" applyBorder="1" applyAlignment="1">
      <alignment horizontal="center" vertical="center"/>
    </xf>
    <xf numFmtId="0" fontId="25" fillId="0" borderId="0" xfId="175" applyFont="1" applyAlignment="1">
      <alignment horizontal="center" vertical="center"/>
    </xf>
    <xf numFmtId="0" fontId="74" fillId="30" borderId="43" xfId="14" applyFont="1" applyFill="1" applyBorder="1" applyAlignment="1">
      <alignment horizontal="center"/>
    </xf>
    <xf numFmtId="0" fontId="74" fillId="30" borderId="40" xfId="14" applyFont="1" applyFill="1" applyBorder="1" applyAlignment="1">
      <alignment horizontal="center"/>
    </xf>
    <xf numFmtId="0" fontId="74" fillId="30" borderId="37" xfId="14" applyFont="1" applyFill="1" applyBorder="1" applyAlignment="1">
      <alignment horizontal="center"/>
    </xf>
    <xf numFmtId="0" fontId="25" fillId="0" borderId="64" xfId="0" applyFont="1" applyBorder="1" applyAlignment="1">
      <alignment horizontal="center" vertical="top" wrapText="1"/>
    </xf>
    <xf numFmtId="0" fontId="25" fillId="0" borderId="0" xfId="0" applyFont="1" applyAlignment="1">
      <alignment horizontal="center" vertical="top" wrapText="1"/>
    </xf>
    <xf numFmtId="0" fontId="25" fillId="0" borderId="64" xfId="0" applyFont="1" applyBorder="1" applyAlignment="1">
      <alignment horizontal="center"/>
    </xf>
    <xf numFmtId="0" fontId="25" fillId="0" borderId="0" xfId="0" applyFont="1" applyAlignment="1">
      <alignment horizontal="center"/>
    </xf>
    <xf numFmtId="0" fontId="25" fillId="0" borderId="46" xfId="0" applyFont="1" applyBorder="1" applyAlignment="1">
      <alignment horizontal="center"/>
    </xf>
    <xf numFmtId="0" fontId="30" fillId="0" borderId="75" xfId="0" applyFont="1" applyBorder="1" applyAlignment="1">
      <alignment horizontal="center"/>
    </xf>
    <xf numFmtId="0" fontId="30" fillId="0" borderId="74" xfId="0" applyFont="1" applyBorder="1" applyAlignment="1">
      <alignment horizontal="center"/>
    </xf>
    <xf numFmtId="0" fontId="30" fillId="0" borderId="58" xfId="0" applyFont="1" applyBorder="1" applyAlignment="1">
      <alignment horizontal="center"/>
    </xf>
    <xf numFmtId="0" fontId="29" fillId="0" borderId="0" xfId="15" applyFont="1" applyAlignment="1">
      <alignment horizontal="center" vertical="center"/>
    </xf>
    <xf numFmtId="0" fontId="74" fillId="25" borderId="51" xfId="15" applyFont="1" applyFill="1" applyBorder="1" applyAlignment="1">
      <alignment horizontal="center" vertical="center"/>
    </xf>
    <xf numFmtId="0" fontId="74" fillId="25" borderId="50" xfId="15" applyFont="1" applyFill="1" applyBorder="1" applyAlignment="1">
      <alignment horizontal="center" vertical="center"/>
    </xf>
    <xf numFmtId="0" fontId="96" fillId="27" borderId="0" xfId="17" applyFont="1" applyFill="1" applyAlignment="1">
      <alignment horizontal="center"/>
    </xf>
    <xf numFmtId="0" fontId="74" fillId="25" borderId="27" xfId="15" applyFont="1" applyFill="1" applyBorder="1" applyAlignment="1">
      <alignment horizontal="center" vertical="center"/>
    </xf>
    <xf numFmtId="0" fontId="74" fillId="25" borderId="5" xfId="15" applyFont="1" applyFill="1" applyBorder="1" applyAlignment="1">
      <alignment horizontal="center" vertical="center"/>
    </xf>
    <xf numFmtId="0" fontId="74" fillId="25" borderId="15" xfId="15" applyFont="1" applyFill="1" applyBorder="1" applyAlignment="1">
      <alignment horizontal="center" vertical="center"/>
    </xf>
    <xf numFmtId="3" fontId="31" fillId="25" borderId="27" xfId="15" applyNumberFormat="1" applyFont="1" applyFill="1" applyBorder="1" applyAlignment="1">
      <alignment horizontal="center" vertical="center"/>
    </xf>
    <xf numFmtId="3" fontId="31" fillId="25" borderId="5" xfId="15" applyNumberFormat="1" applyFont="1" applyFill="1" applyBorder="1" applyAlignment="1">
      <alignment horizontal="center" vertical="center"/>
    </xf>
    <xf numFmtId="3" fontId="31" fillId="25" borderId="15" xfId="15" applyNumberFormat="1" applyFont="1" applyFill="1" applyBorder="1" applyAlignment="1">
      <alignment horizontal="center" vertical="center"/>
    </xf>
    <xf numFmtId="0" fontId="98" fillId="27" borderId="27" xfId="15" applyFont="1" applyFill="1" applyBorder="1" applyAlignment="1">
      <alignment horizontal="center" vertical="center"/>
    </xf>
    <xf numFmtId="0" fontId="98" fillId="27" borderId="5" xfId="15" applyFont="1" applyFill="1" applyBorder="1" applyAlignment="1">
      <alignment horizontal="center" vertical="center"/>
    </xf>
    <xf numFmtId="0" fontId="98" fillId="27" borderId="15" xfId="15" applyFont="1" applyFill="1" applyBorder="1" applyAlignment="1">
      <alignment horizontal="center" vertical="center"/>
    </xf>
    <xf numFmtId="0" fontId="31" fillId="25" borderId="27" xfId="15" applyFont="1" applyFill="1" applyBorder="1" applyAlignment="1">
      <alignment horizontal="center" vertical="center"/>
    </xf>
    <xf numFmtId="0" fontId="31" fillId="25" borderId="5" xfId="15" applyFont="1" applyFill="1" applyBorder="1" applyAlignment="1">
      <alignment horizontal="center" vertical="center"/>
    </xf>
    <xf numFmtId="0" fontId="31" fillId="25" borderId="15" xfId="15" applyFont="1" applyFill="1" applyBorder="1" applyAlignment="1">
      <alignment horizontal="center" vertical="center"/>
    </xf>
    <xf numFmtId="0" fontId="98" fillId="27" borderId="27" xfId="99" applyFont="1" applyFill="1" applyBorder="1" applyAlignment="1">
      <alignment horizontal="center" vertical="center" wrapText="1"/>
    </xf>
    <xf numFmtId="0" fontId="98" fillId="27" borderId="5" xfId="99" applyFont="1" applyFill="1" applyBorder="1" applyAlignment="1">
      <alignment horizontal="center" vertical="center" wrapText="1"/>
    </xf>
    <xf numFmtId="0" fontId="98" fillId="27" borderId="15" xfId="99" applyFont="1" applyFill="1" applyBorder="1" applyAlignment="1">
      <alignment horizontal="center" vertical="center" wrapText="1"/>
    </xf>
    <xf numFmtId="3" fontId="74" fillId="25" borderId="27" xfId="4" applyNumberFormat="1" applyFont="1" applyFill="1" applyBorder="1" applyAlignment="1">
      <alignment horizontal="center" vertical="center"/>
    </xf>
    <xf numFmtId="3" fontId="74" fillId="25" borderId="5" xfId="4" applyNumberFormat="1" applyFont="1" applyFill="1" applyBorder="1" applyAlignment="1">
      <alignment horizontal="center" vertical="center"/>
    </xf>
    <xf numFmtId="3" fontId="74" fillId="25" borderId="15" xfId="4" applyNumberFormat="1" applyFont="1" applyFill="1" applyBorder="1" applyAlignment="1">
      <alignment horizontal="center" vertical="center"/>
    </xf>
    <xf numFmtId="0" fontId="74" fillId="25" borderId="27" xfId="15" applyFont="1" applyFill="1" applyBorder="1" applyAlignment="1">
      <alignment horizontal="center" vertical="center" wrapText="1"/>
    </xf>
    <xf numFmtId="0" fontId="74" fillId="25" borderId="5" xfId="15" applyFont="1" applyFill="1" applyBorder="1" applyAlignment="1">
      <alignment horizontal="center" vertical="center" wrapText="1"/>
    </xf>
    <xf numFmtId="0" fontId="74" fillId="25" borderId="15" xfId="15" applyFont="1" applyFill="1" applyBorder="1" applyAlignment="1">
      <alignment horizontal="center" vertical="center" wrapText="1"/>
    </xf>
    <xf numFmtId="0" fontId="25" fillId="0" borderId="19" xfId="99" applyBorder="1" applyAlignment="1">
      <alignment horizontal="center" vertical="center" wrapText="1"/>
    </xf>
    <xf numFmtId="0" fontId="32" fillId="30" borderId="19" xfId="15" applyFont="1" applyFill="1" applyBorder="1" applyAlignment="1">
      <alignment horizontal="center" vertical="center" wrapText="1"/>
    </xf>
    <xf numFmtId="10" fontId="30" fillId="30" borderId="19" xfId="103" applyNumberFormat="1" applyFont="1" applyFill="1" applyBorder="1" applyAlignment="1">
      <alignment horizontal="center" vertical="center" wrapText="1"/>
    </xf>
    <xf numFmtId="0" fontId="29" fillId="0" borderId="0" xfId="85" applyFont="1" applyAlignment="1">
      <alignment horizontal="left" vertical="center" wrapText="1"/>
    </xf>
    <xf numFmtId="0" fontId="74" fillId="0" borderId="0" xfId="91" applyFont="1" applyAlignment="1">
      <alignment horizontal="left" vertical="center" wrapText="1"/>
    </xf>
    <xf numFmtId="0" fontId="71" fillId="0" borderId="0" xfId="179" applyFont="1" applyAlignment="1">
      <alignment horizontal="center" wrapText="1"/>
    </xf>
    <xf numFmtId="0" fontId="71" fillId="0" borderId="0" xfId="91" applyFont="1" applyAlignment="1">
      <alignment horizontal="center" vertical="center" wrapText="1"/>
    </xf>
    <xf numFmtId="0" fontId="30" fillId="0" borderId="78" xfId="15" applyFont="1" applyBorder="1" applyAlignment="1">
      <alignment horizontal="center" vertical="center" wrapText="1"/>
    </xf>
    <xf numFmtId="0" fontId="30" fillId="0" borderId="66" xfId="15" applyFont="1" applyBorder="1" applyAlignment="1">
      <alignment horizontal="center" vertical="center" wrapText="1"/>
    </xf>
    <xf numFmtId="0" fontId="30" fillId="0" borderId="26" xfId="15" applyFont="1" applyBorder="1" applyAlignment="1">
      <alignment horizontal="center" vertical="center" wrapText="1"/>
    </xf>
    <xf numFmtId="0" fontId="56" fillId="0" borderId="0" xfId="143" applyFont="1" applyAlignment="1">
      <alignment horizontal="center" vertical="center"/>
    </xf>
    <xf numFmtId="0" fontId="56" fillId="0" borderId="0" xfId="91" applyFont="1" applyAlignment="1">
      <alignment horizontal="center" vertical="center"/>
    </xf>
    <xf numFmtId="0" fontId="32" fillId="0" borderId="19" xfId="17" applyFont="1" applyBorder="1" applyAlignment="1">
      <alignment horizontal="left" vertical="center"/>
    </xf>
    <xf numFmtId="0" fontId="32" fillId="29" borderId="19" xfId="85" applyFont="1" applyFill="1" applyBorder="1" applyAlignment="1">
      <alignment horizontal="center" vertical="center" wrapText="1"/>
    </xf>
    <xf numFmtId="0" fontId="32" fillId="29" borderId="19" xfId="85" applyFont="1" applyFill="1" applyBorder="1" applyAlignment="1">
      <alignment horizontal="center"/>
    </xf>
    <xf numFmtId="0" fontId="56" fillId="0" borderId="0" xfId="15" applyFont="1" applyAlignment="1">
      <alignment horizontal="center" vertical="center"/>
    </xf>
    <xf numFmtId="0" fontId="56" fillId="0" borderId="0" xfId="170" applyFont="1" applyAlignment="1">
      <alignment horizontal="center" vertical="top"/>
    </xf>
    <xf numFmtId="0" fontId="32" fillId="29" borderId="19" xfId="85" applyFont="1" applyFill="1" applyBorder="1" applyAlignment="1">
      <alignment horizontal="center" vertical="center"/>
    </xf>
    <xf numFmtId="0" fontId="56" fillId="0" borderId="0" xfId="99" applyFont="1" applyAlignment="1">
      <alignment horizontal="center"/>
    </xf>
    <xf numFmtId="179" fontId="65" fillId="28" borderId="43" xfId="99" applyNumberFormat="1" applyFont="1" applyFill="1" applyBorder="1" applyAlignment="1">
      <alignment horizontal="center" vertical="center" wrapText="1"/>
    </xf>
    <xf numFmtId="179" fontId="65" fillId="28" borderId="40" xfId="99" applyNumberFormat="1" applyFont="1" applyFill="1" applyBorder="1" applyAlignment="1">
      <alignment horizontal="center" vertical="center" wrapText="1"/>
    </xf>
    <xf numFmtId="179" fontId="65" fillId="28" borderId="37" xfId="99" applyNumberFormat="1" applyFont="1" applyFill="1" applyBorder="1" applyAlignment="1">
      <alignment horizontal="center" vertical="center" wrapText="1"/>
    </xf>
    <xf numFmtId="0" fontId="65" fillId="28" borderId="43" xfId="99" applyFont="1" applyFill="1" applyBorder="1" applyAlignment="1">
      <alignment horizontal="center" vertical="center" wrapText="1"/>
    </xf>
    <xf numFmtId="0" fontId="65" fillId="28" borderId="40" xfId="99" applyFont="1" applyFill="1" applyBorder="1" applyAlignment="1">
      <alignment horizontal="center" vertical="center" wrapText="1"/>
    </xf>
    <xf numFmtId="0" fontId="65" fillId="28" borderId="37" xfId="99" applyFont="1" applyFill="1" applyBorder="1" applyAlignment="1">
      <alignment horizontal="center" vertical="center" wrapText="1"/>
    </xf>
    <xf numFmtId="0" fontId="65" fillId="28" borderId="39" xfId="99" applyFont="1" applyFill="1" applyBorder="1" applyAlignment="1">
      <alignment horizontal="center" vertical="center" wrapText="1"/>
    </xf>
    <xf numFmtId="0" fontId="65" fillId="28" borderId="38" xfId="99" applyFont="1" applyFill="1" applyBorder="1" applyAlignment="1">
      <alignment horizontal="center" vertical="center" wrapText="1"/>
    </xf>
    <xf numFmtId="0" fontId="65" fillId="28" borderId="44" xfId="99" applyFont="1" applyFill="1" applyBorder="1" applyAlignment="1">
      <alignment horizontal="center" vertical="center" wrapText="1"/>
    </xf>
    <xf numFmtId="0" fontId="65" fillId="28" borderId="42" xfId="99" applyFont="1" applyFill="1" applyBorder="1" applyAlignment="1">
      <alignment horizontal="center" vertical="center" wrapText="1"/>
    </xf>
    <xf numFmtId="0" fontId="31" fillId="0" borderId="0" xfId="99" applyFont="1" applyAlignment="1">
      <alignment horizontal="center"/>
    </xf>
    <xf numFmtId="0" fontId="31" fillId="0" borderId="0" xfId="15" applyFont="1" applyAlignment="1">
      <alignment horizontal="center" vertical="center"/>
    </xf>
    <xf numFmtId="0" fontId="32" fillId="28" borderId="43" xfId="99" applyFont="1" applyFill="1" applyBorder="1" applyAlignment="1">
      <alignment horizontal="center" vertical="center" wrapText="1"/>
    </xf>
    <xf numFmtId="0" fontId="32" fillId="28" borderId="37" xfId="99" applyFont="1" applyFill="1" applyBorder="1" applyAlignment="1">
      <alignment horizontal="center" vertical="center" wrapText="1"/>
    </xf>
    <xf numFmtId="0" fontId="32" fillId="28" borderId="40" xfId="99" applyFont="1" applyFill="1" applyBorder="1" applyAlignment="1">
      <alignment horizontal="center" vertical="center" wrapText="1"/>
    </xf>
    <xf numFmtId="0" fontId="32" fillId="28" borderId="39" xfId="99" applyFont="1" applyFill="1" applyBorder="1" applyAlignment="1">
      <alignment horizontal="center" vertical="center" wrapText="1"/>
    </xf>
    <xf numFmtId="0" fontId="32" fillId="28" borderId="38" xfId="99" applyFont="1" applyFill="1" applyBorder="1" applyAlignment="1">
      <alignment horizontal="center" vertical="center" wrapText="1"/>
    </xf>
    <xf numFmtId="0" fontId="32" fillId="28" borderId="42" xfId="99" applyFont="1" applyFill="1" applyBorder="1" applyAlignment="1">
      <alignment horizontal="center" vertical="center" wrapText="1"/>
    </xf>
    <xf numFmtId="0" fontId="32" fillId="28" borderId="51" xfId="99" applyFont="1" applyFill="1" applyBorder="1" applyAlignment="1">
      <alignment horizontal="center" vertical="center" wrapText="1"/>
    </xf>
    <xf numFmtId="0" fontId="32" fillId="28" borderId="50" xfId="99" applyFont="1" applyFill="1" applyBorder="1" applyAlignment="1">
      <alignment horizontal="center" vertical="center" wrapText="1"/>
    </xf>
    <xf numFmtId="0" fontId="32" fillId="28" borderId="52" xfId="99" applyFont="1" applyFill="1" applyBorder="1" applyAlignment="1">
      <alignment horizontal="center" vertical="center" wrapText="1"/>
    </xf>
    <xf numFmtId="0" fontId="32" fillId="28" borderId="58" xfId="99" applyFont="1" applyFill="1" applyBorder="1" applyAlignment="1">
      <alignment horizontal="center" vertical="center" wrapText="1"/>
    </xf>
  </cellXfs>
  <cellStyles count="180">
    <cellStyle name=" 1" xfId="25" xr:uid="{00000000-0005-0000-0000-000000000000}"/>
    <cellStyle name="20% - Énfasis1 2" xfId="26" xr:uid="{00000000-0005-0000-0000-000001000000}"/>
    <cellStyle name="20% - Énfasis2 2" xfId="27" xr:uid="{00000000-0005-0000-0000-000002000000}"/>
    <cellStyle name="20% - Énfasis3 2" xfId="28" xr:uid="{00000000-0005-0000-0000-000003000000}"/>
    <cellStyle name="20% - Énfasis4 2" xfId="29" xr:uid="{00000000-0005-0000-0000-000004000000}"/>
    <cellStyle name="20% - Énfasis5 2" xfId="30" xr:uid="{00000000-0005-0000-0000-000005000000}"/>
    <cellStyle name="20% - Énfasis6 2" xfId="31" xr:uid="{00000000-0005-0000-0000-000006000000}"/>
    <cellStyle name="40% - Énfasis1 2" xfId="32" xr:uid="{00000000-0005-0000-0000-000007000000}"/>
    <cellStyle name="40% - Énfasis2 2" xfId="33" xr:uid="{00000000-0005-0000-0000-000008000000}"/>
    <cellStyle name="40% - Énfasis3 2" xfId="34" xr:uid="{00000000-0005-0000-0000-000009000000}"/>
    <cellStyle name="40% - Énfasis4 2" xfId="35" xr:uid="{00000000-0005-0000-0000-00000A000000}"/>
    <cellStyle name="40% - Énfasis5 2" xfId="36" xr:uid="{00000000-0005-0000-0000-00000B000000}"/>
    <cellStyle name="40% - Énfasis6 2" xfId="37" xr:uid="{00000000-0005-0000-0000-00000C000000}"/>
    <cellStyle name="60% - Énfasis1 2" xfId="38" xr:uid="{00000000-0005-0000-0000-00000D000000}"/>
    <cellStyle name="60% - Énfasis2 2" xfId="39" xr:uid="{00000000-0005-0000-0000-00000E000000}"/>
    <cellStyle name="60% - Énfasis3 2" xfId="40" xr:uid="{00000000-0005-0000-0000-00000F000000}"/>
    <cellStyle name="60% - Énfasis4 2" xfId="41" xr:uid="{00000000-0005-0000-0000-000010000000}"/>
    <cellStyle name="60% - Énfasis5 2" xfId="42" xr:uid="{00000000-0005-0000-0000-000011000000}"/>
    <cellStyle name="60% - Énfasis6 2" xfId="43" xr:uid="{00000000-0005-0000-0000-000012000000}"/>
    <cellStyle name="Buena 2" xfId="44" xr:uid="{00000000-0005-0000-0000-000013000000}"/>
    <cellStyle name="Cálculo 2" xfId="45" xr:uid="{00000000-0005-0000-0000-000014000000}"/>
    <cellStyle name="Cancel" xfId="1" xr:uid="{00000000-0005-0000-0000-000015000000}"/>
    <cellStyle name="Celda de comprobación 2" xfId="46" xr:uid="{00000000-0005-0000-0000-000016000000}"/>
    <cellStyle name="Celda vinculada 2" xfId="47" xr:uid="{00000000-0005-0000-0000-000017000000}"/>
    <cellStyle name="Encabezado 4 2" xfId="48" xr:uid="{00000000-0005-0000-0000-000018000000}"/>
    <cellStyle name="Énfasis1 2" xfId="49" xr:uid="{00000000-0005-0000-0000-000019000000}"/>
    <cellStyle name="Énfasis2 2" xfId="50" xr:uid="{00000000-0005-0000-0000-00001A000000}"/>
    <cellStyle name="Énfasis3 2" xfId="51" xr:uid="{00000000-0005-0000-0000-00001B000000}"/>
    <cellStyle name="Énfasis4 2" xfId="52" xr:uid="{00000000-0005-0000-0000-00001C000000}"/>
    <cellStyle name="Énfasis5 2" xfId="53" xr:uid="{00000000-0005-0000-0000-00001D000000}"/>
    <cellStyle name="Énfasis6 2" xfId="54" xr:uid="{00000000-0005-0000-0000-00001E000000}"/>
    <cellStyle name="Entrada 2" xfId="55" xr:uid="{00000000-0005-0000-0000-00001F000000}"/>
    <cellStyle name="Estilo 1" xfId="2" xr:uid="{00000000-0005-0000-0000-000020000000}"/>
    <cellStyle name="Euro" xfId="3" xr:uid="{00000000-0005-0000-0000-000021000000}"/>
    <cellStyle name="Euro 2" xfId="56" xr:uid="{00000000-0005-0000-0000-000022000000}"/>
    <cellStyle name="Incorrecto 2" xfId="57" xr:uid="{00000000-0005-0000-0000-000023000000}"/>
    <cellStyle name="Millares" xfId="4" builtinId="3"/>
    <cellStyle name="Millares [0] 2" xfId="11" xr:uid="{00000000-0005-0000-0000-000025000000}"/>
    <cellStyle name="Millares [0] 2 2" xfId="154" xr:uid="{00000000-0005-0000-0000-000026000000}"/>
    <cellStyle name="Millares 10" xfId="93" xr:uid="{00000000-0005-0000-0000-000027000000}"/>
    <cellStyle name="Millares 11" xfId="153" xr:uid="{00000000-0005-0000-0000-000028000000}"/>
    <cellStyle name="Millares 11 2" xfId="161" xr:uid="{00000000-0005-0000-0000-000029000000}"/>
    <cellStyle name="Millares 12" xfId="118" xr:uid="{00000000-0005-0000-0000-00002A000000}"/>
    <cellStyle name="Millares 13" xfId="176" xr:uid="{D225D541-03C4-4711-861A-3B02E9F0BBE7}"/>
    <cellStyle name="Millares 18 2" xfId="122" xr:uid="{00000000-0005-0000-0000-00002B000000}"/>
    <cellStyle name="Millares 18 2 2 2" xfId="138" xr:uid="{00000000-0005-0000-0000-00002C000000}"/>
    <cellStyle name="Millares 18 2 2 2 2" xfId="150" xr:uid="{00000000-0005-0000-0000-00002D000000}"/>
    <cellStyle name="Millares 2" xfId="5" xr:uid="{00000000-0005-0000-0000-00002E000000}"/>
    <cellStyle name="Millares 2 2" xfId="12" xr:uid="{00000000-0005-0000-0000-00002F000000}"/>
    <cellStyle name="Millares 2 2 2" xfId="60" xr:uid="{00000000-0005-0000-0000-000030000000}"/>
    <cellStyle name="Millares 2 3" xfId="61" xr:uid="{00000000-0005-0000-0000-000031000000}"/>
    <cellStyle name="Millares 2 3 2" xfId="121" xr:uid="{00000000-0005-0000-0000-000032000000}"/>
    <cellStyle name="Millares 2 4" xfId="59" xr:uid="{00000000-0005-0000-0000-000033000000}"/>
    <cellStyle name="Millares 2 5" xfId="94" xr:uid="{00000000-0005-0000-0000-000034000000}"/>
    <cellStyle name="Millares 2 6" xfId="165" xr:uid="{B8DFEBD0-ADC0-47D0-84CD-7AF4361EF1EB}"/>
    <cellStyle name="Millares 3" xfId="22" xr:uid="{00000000-0005-0000-0000-000035000000}"/>
    <cellStyle name="Millares 3 2" xfId="62" xr:uid="{00000000-0005-0000-0000-000036000000}"/>
    <cellStyle name="Millares 3 3" xfId="98" xr:uid="{00000000-0005-0000-0000-000037000000}"/>
    <cellStyle name="Millares 3 4" xfId="105" xr:uid="{00000000-0005-0000-0000-000038000000}"/>
    <cellStyle name="Millares 4" xfId="63" xr:uid="{00000000-0005-0000-0000-000039000000}"/>
    <cellStyle name="Millares 4 2" xfId="90" xr:uid="{00000000-0005-0000-0000-00003A000000}"/>
    <cellStyle name="Millares 5" xfId="58" xr:uid="{00000000-0005-0000-0000-00003B000000}"/>
    <cellStyle name="Millares 5 3" xfId="128" xr:uid="{00000000-0005-0000-0000-00003C000000}"/>
    <cellStyle name="Millares 6" xfId="87" xr:uid="{00000000-0005-0000-0000-00003D000000}"/>
    <cellStyle name="Millares 7" xfId="88" xr:uid="{00000000-0005-0000-0000-00003E000000}"/>
    <cellStyle name="Millares 8" xfId="86" xr:uid="{00000000-0005-0000-0000-00003F000000}"/>
    <cellStyle name="Millares 9" xfId="89" xr:uid="{00000000-0005-0000-0000-000040000000}"/>
    <cellStyle name="Moneda 2" xfId="18" xr:uid="{00000000-0005-0000-0000-000041000000}"/>
    <cellStyle name="Moneda 2 2" xfId="64" xr:uid="{00000000-0005-0000-0000-000042000000}"/>
    <cellStyle name="Moneda 2 3" xfId="157" xr:uid="{00000000-0005-0000-0000-000043000000}"/>
    <cellStyle name="Moneda 3" xfId="65" xr:uid="{00000000-0005-0000-0000-000044000000}"/>
    <cellStyle name="Moneda 3 2" xfId="135" xr:uid="{00000000-0005-0000-0000-000045000000}"/>
    <cellStyle name="Moneda 4" xfId="139" xr:uid="{00000000-0005-0000-0000-000046000000}"/>
    <cellStyle name="Neutral 2" xfId="66" xr:uid="{00000000-0005-0000-0000-000047000000}"/>
    <cellStyle name="Normal" xfId="0" builtinId="0"/>
    <cellStyle name="Normal 10" xfId="100" xr:uid="{00000000-0005-0000-0000-000049000000}"/>
    <cellStyle name="Normal 10 10" xfId="99" xr:uid="{00000000-0005-0000-0000-00004A000000}"/>
    <cellStyle name="Normal 10 10 3" xfId="127" xr:uid="{00000000-0005-0000-0000-00004B000000}"/>
    <cellStyle name="Normal 11" xfId="19" xr:uid="{00000000-0005-0000-0000-00004C000000}"/>
    <cellStyle name="Normal 12" xfId="91" xr:uid="{00000000-0005-0000-0000-00004D000000}"/>
    <cellStyle name="Normal 12 2" xfId="137" xr:uid="{00000000-0005-0000-0000-00004E000000}"/>
    <cellStyle name="Normal 12 2 2" xfId="149" xr:uid="{00000000-0005-0000-0000-00004F000000}"/>
    <cellStyle name="Normal 13" xfId="21" xr:uid="{00000000-0005-0000-0000-000050000000}"/>
    <cellStyle name="Normal 14" xfId="130" xr:uid="{00000000-0005-0000-0000-000051000000}"/>
    <cellStyle name="Normal 15" xfId="152" xr:uid="{00000000-0005-0000-0000-000052000000}"/>
    <cellStyle name="Normal 15 2" xfId="159" xr:uid="{00000000-0005-0000-0000-000053000000}"/>
    <cellStyle name="Normal 15 2 2" xfId="171" xr:uid="{E336B375-64AF-490C-A3ED-DFEDFCA05794}"/>
    <cellStyle name="Normal 15 3" xfId="166" xr:uid="{2E09886B-FE8E-42A0-A8D6-16AB74653165}"/>
    <cellStyle name="Normal 15 3 2" xfId="172" xr:uid="{13712D3E-02B7-43F5-B35D-F08ED2BAE5C9}"/>
    <cellStyle name="Normal 15 4" xfId="168" xr:uid="{78ED0946-FDC4-4764-85FA-EE61CCA03AB4}"/>
    <cellStyle name="Normal 2" xfId="6" xr:uid="{00000000-0005-0000-0000-000054000000}"/>
    <cellStyle name="Normal 2 10" xfId="85" xr:uid="{00000000-0005-0000-0000-000055000000}"/>
    <cellStyle name="Normal 2 2" xfId="17" xr:uid="{00000000-0005-0000-0000-000056000000}"/>
    <cellStyle name="Normal 2 2 2" xfId="111" xr:uid="{00000000-0005-0000-0000-000057000000}"/>
    <cellStyle name="Normal 2 3" xfId="97" xr:uid="{00000000-0005-0000-0000-000058000000}"/>
    <cellStyle name="Normal 2 3 4" xfId="95" xr:uid="{00000000-0005-0000-0000-000059000000}"/>
    <cellStyle name="Normal 2 4" xfId="131" xr:uid="{00000000-0005-0000-0000-00005A000000}"/>
    <cellStyle name="Normal 2 4 2" xfId="146" xr:uid="{00000000-0005-0000-0000-00005B000000}"/>
    <cellStyle name="Normal 3" xfId="13" xr:uid="{00000000-0005-0000-0000-00005C000000}"/>
    <cellStyle name="Normal 3 2" xfId="68" xr:uid="{00000000-0005-0000-0000-00005D000000}"/>
    <cellStyle name="Normal 3 3" xfId="67" xr:uid="{00000000-0005-0000-0000-00005E000000}"/>
    <cellStyle name="Normal 3 3 2" xfId="106" xr:uid="{00000000-0005-0000-0000-00005F000000}"/>
    <cellStyle name="Normal 3 3 2 2" xfId="119" xr:uid="{00000000-0005-0000-0000-000060000000}"/>
    <cellStyle name="Normal 3 3 2 2 2" xfId="133" xr:uid="{00000000-0005-0000-0000-000061000000}"/>
    <cellStyle name="Normal 3 3 2 2 2 2" xfId="147" xr:uid="{00000000-0005-0000-0000-000062000000}"/>
    <cellStyle name="Normal 3 3 3" xfId="92" xr:uid="{00000000-0005-0000-0000-000063000000}"/>
    <cellStyle name="Normal 3 3 3 2" xfId="104" xr:uid="{00000000-0005-0000-0000-000064000000}"/>
    <cellStyle name="Normal 3 3 3 2 2" xfId="116" xr:uid="{00000000-0005-0000-0000-000065000000}"/>
    <cellStyle name="Normal 3 3 3 2 2 2" xfId="126" xr:uid="{00000000-0005-0000-0000-000066000000}"/>
    <cellStyle name="Normal 3 3 3 2 2 2 2" xfId="145" xr:uid="{00000000-0005-0000-0000-000067000000}"/>
    <cellStyle name="Normal 3 3 3 2 2 2 3" xfId="155" xr:uid="{00000000-0005-0000-0000-000068000000}"/>
    <cellStyle name="Normal 3 3 3 2 2 2 3 2" xfId="162" xr:uid="{00000000-0005-0000-0000-000069000000}"/>
    <cellStyle name="Normal 3 3 3 2 2 3" xfId="143" xr:uid="{00000000-0005-0000-0000-00006A000000}"/>
    <cellStyle name="Normal 3 3 3 2 2 3 2" xfId="179" xr:uid="{B1D1F5E5-805F-4384-A76A-D764526D8FEA}"/>
    <cellStyle name="Normal 3 3 3 3" xfId="114" xr:uid="{00000000-0005-0000-0000-00006B000000}"/>
    <cellStyle name="Normal 3 3 3 3 2" xfId="124" xr:uid="{00000000-0005-0000-0000-00006C000000}"/>
    <cellStyle name="Normal 3 3 3 3 3" xfId="141" xr:uid="{00000000-0005-0000-0000-00006D000000}"/>
    <cellStyle name="Normal 3 3 4" xfId="107" xr:uid="{00000000-0005-0000-0000-00006E000000}"/>
    <cellStyle name="Normal 3 3 4 2" xfId="108" xr:uid="{00000000-0005-0000-0000-00006F000000}"/>
    <cellStyle name="Normal 3 3 4 2 2" xfId="120" xr:uid="{00000000-0005-0000-0000-000070000000}"/>
    <cellStyle name="Normal 3 3 4 2 2 2" xfId="134" xr:uid="{00000000-0005-0000-0000-000071000000}"/>
    <cellStyle name="Normal 3 3 4 2 2 2 2" xfId="148" xr:uid="{00000000-0005-0000-0000-000072000000}"/>
    <cellStyle name="Normal 3 3 4 2 2 2 2 2" xfId="156" xr:uid="{00000000-0005-0000-0000-000073000000}"/>
    <cellStyle name="Normal 3 3 4 2 2 2 2 2 2" xfId="160" xr:uid="{00000000-0005-0000-0000-000074000000}"/>
    <cellStyle name="Normal 3 3 4 2 2 2 2 2 2 2" xfId="170" xr:uid="{7683A719-B74C-4DBF-AA79-CCB9D5DB213A}"/>
    <cellStyle name="Normal 3 3 4 2 2 2 2 3" xfId="158" xr:uid="{00000000-0005-0000-0000-000075000000}"/>
    <cellStyle name="Normal 3 3 4 2 2 2 2 3 2" xfId="163" xr:uid="{00000000-0005-0000-0000-000076000000}"/>
    <cellStyle name="Normal 3 3 4 2 2 2 2 3 2 2" xfId="164" xr:uid="{7EE98846-1FE6-4582-9174-820B1DFF79D3}"/>
    <cellStyle name="Normal 3 3 4 2 2 2 2 3 2 2 2" xfId="169" xr:uid="{3C5DCB78-9AE8-46CA-B077-02BFC8E0E301}"/>
    <cellStyle name="Normal 3 4" xfId="101" xr:uid="{00000000-0005-0000-0000-000077000000}"/>
    <cellStyle name="Normal 3 5" xfId="109" xr:uid="{00000000-0005-0000-0000-000078000000}"/>
    <cellStyle name="Normal 3 6" xfId="112" xr:uid="{00000000-0005-0000-0000-000079000000}"/>
    <cellStyle name="Normal 3 7" xfId="132" xr:uid="{00000000-0005-0000-0000-00007A000000}"/>
    <cellStyle name="Normal 3 8" xfId="151" xr:uid="{00000000-0005-0000-0000-00007B000000}"/>
    <cellStyle name="Normal 4" xfId="14" xr:uid="{00000000-0005-0000-0000-00007C000000}"/>
    <cellStyle name="Normal 4 2" xfId="167" xr:uid="{858C0D9F-BD12-4848-B7D5-92CCD3AB6F5A}"/>
    <cellStyle name="Normal 4 2 2" xfId="173" xr:uid="{9A40C97F-86FD-427C-9A28-8DC4409D0B98}"/>
    <cellStyle name="Normal 5" xfId="69" xr:uid="{00000000-0005-0000-0000-00007D000000}"/>
    <cellStyle name="Normal 5 2" xfId="70" xr:uid="{00000000-0005-0000-0000-00007E000000}"/>
    <cellStyle name="Normal 5 2 2" xfId="113" xr:uid="{00000000-0005-0000-0000-00007F000000}"/>
    <cellStyle name="Normal 5 2 2 2" xfId="123" xr:uid="{00000000-0005-0000-0000-000080000000}"/>
    <cellStyle name="Normal 5 2 2 3" xfId="140" xr:uid="{00000000-0005-0000-0000-000081000000}"/>
    <cellStyle name="Normal 6" xfId="71" xr:uid="{00000000-0005-0000-0000-000082000000}"/>
    <cellStyle name="Normal 7" xfId="24" xr:uid="{00000000-0005-0000-0000-000083000000}"/>
    <cellStyle name="Normal 7 2" xfId="72" xr:uid="{00000000-0005-0000-0000-000084000000}"/>
    <cellStyle name="Normal 7 2 2" xfId="96" xr:uid="{00000000-0005-0000-0000-000085000000}"/>
    <cellStyle name="Normal 7 2 2 2" xfId="102" xr:uid="{00000000-0005-0000-0000-000086000000}"/>
    <cellStyle name="Normal 7 2 2 2 2" xfId="115" xr:uid="{00000000-0005-0000-0000-000087000000}"/>
    <cellStyle name="Normal 7 2 2 2 2 2" xfId="125" xr:uid="{00000000-0005-0000-0000-000088000000}"/>
    <cellStyle name="Normal 7 2 2 2 2 3" xfId="142" xr:uid="{00000000-0005-0000-0000-000089000000}"/>
    <cellStyle name="Normal 7 2 2 2 2 3 2" xfId="178" xr:uid="{08245544-0816-42BC-BDDB-9F6BE32D8546}"/>
    <cellStyle name="Normal 7 3" xfId="110" xr:uid="{00000000-0005-0000-0000-00008A000000}"/>
    <cellStyle name="Normal 8" xfId="20" xr:uid="{00000000-0005-0000-0000-00008B000000}"/>
    <cellStyle name="Normal 9" xfId="23" xr:uid="{00000000-0005-0000-0000-00008C000000}"/>
    <cellStyle name="Normal 9 2" xfId="136" xr:uid="{00000000-0005-0000-0000-00008D000000}"/>
    <cellStyle name="Normal_CO-E98" xfId="7" xr:uid="{00000000-0005-0000-0000-00008E000000}"/>
    <cellStyle name="Normal_ESTR98" xfId="8" xr:uid="{00000000-0005-0000-0000-00008F000000}"/>
    <cellStyle name="Normal_FORM 23" xfId="174" xr:uid="{17510639-D0DC-443B-9E22-3BF71195D46B}"/>
    <cellStyle name="Normal_Hoja1" xfId="177" xr:uid="{DC857DB7-B730-4D5E-9D43-9D11F427016C}"/>
    <cellStyle name="Normal_PLAZAS98" xfId="15" xr:uid="{00000000-0005-0000-0000-000091000000}"/>
    <cellStyle name="Normal_PLAZAS98_Formatos RRHH 2010 CONGRESO" xfId="175" xr:uid="{81C46B10-65E5-4DA1-8144-76003FA3B392}"/>
    <cellStyle name="Normal_SPGG98" xfId="9" xr:uid="{00000000-0005-0000-0000-000093000000}"/>
    <cellStyle name="Notas 2" xfId="73" xr:uid="{00000000-0005-0000-0000-000094000000}"/>
    <cellStyle name="Porcentaje 2" xfId="103" xr:uid="{00000000-0005-0000-0000-000096000000}"/>
    <cellStyle name="Porcentaje 3" xfId="117" xr:uid="{00000000-0005-0000-0000-000097000000}"/>
    <cellStyle name="Porcentaje 3 2" xfId="129" xr:uid="{00000000-0005-0000-0000-000098000000}"/>
    <cellStyle name="Porcentaje 3 3" xfId="144" xr:uid="{00000000-0005-0000-0000-000099000000}"/>
    <cellStyle name="Porcentual 2" xfId="10" xr:uid="{00000000-0005-0000-0000-00009A000000}"/>
    <cellStyle name="Porcentual 2 2" xfId="16" xr:uid="{00000000-0005-0000-0000-00009B000000}"/>
    <cellStyle name="Porcentual 2 2 2" xfId="75" xr:uid="{00000000-0005-0000-0000-00009C000000}"/>
    <cellStyle name="Porcentual 2 3" xfId="74" xr:uid="{00000000-0005-0000-0000-00009D000000}"/>
    <cellStyle name="Porcentual 3" xfId="76" xr:uid="{00000000-0005-0000-0000-00009E000000}"/>
    <cellStyle name="Salida 2" xfId="77" xr:uid="{00000000-0005-0000-0000-00009F000000}"/>
    <cellStyle name="Texto de advertencia 2" xfId="78" xr:uid="{00000000-0005-0000-0000-0000A0000000}"/>
    <cellStyle name="Texto explicativo 2" xfId="79" xr:uid="{00000000-0005-0000-0000-0000A1000000}"/>
    <cellStyle name="Título 1 2" xfId="80" xr:uid="{00000000-0005-0000-0000-0000A2000000}"/>
    <cellStyle name="Título 2 2" xfId="81" xr:uid="{00000000-0005-0000-0000-0000A3000000}"/>
    <cellStyle name="Título 3 2" xfId="82" xr:uid="{00000000-0005-0000-0000-0000A4000000}"/>
    <cellStyle name="Título 4" xfId="83" xr:uid="{00000000-0005-0000-0000-0000A5000000}"/>
    <cellStyle name="Total 2" xfId="84" xr:uid="{00000000-0005-0000-0000-0000A6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dxf>
    <dxf>
      <font>
        <condense val="0"/>
        <extend val="0"/>
        <color indexed="20"/>
      </font>
    </dxf>
    <dxf>
      <font>
        <strike val="0"/>
      </font>
    </dxf>
    <dxf>
      <font>
        <condense val="0"/>
        <extend val="0"/>
        <color indexed="2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47625</xdr:colOff>
      <xdr:row>88</xdr:row>
      <xdr:rowOff>0</xdr:rowOff>
    </xdr:from>
    <xdr:ext cx="335309" cy="128027"/>
    <xdr:pic>
      <xdr:nvPicPr>
        <xdr:cNvPr id="2" name="98 Imagen">
          <a:extLst>
            <a:ext uri="{FF2B5EF4-FFF2-40B4-BE49-F238E27FC236}">
              <a16:creationId xmlns:a16="http://schemas.microsoft.com/office/drawing/2014/main" id="{EBEA2C6C-A7F3-4889-8F64-0BCA8C0E358E}"/>
            </a:ext>
          </a:extLst>
        </xdr:cNvPr>
        <xdr:cNvPicPr>
          <a:picLocks noChangeAspect="1"/>
        </xdr:cNvPicPr>
      </xdr:nvPicPr>
      <xdr:blipFill>
        <a:blip xmlns:r="http://schemas.openxmlformats.org/officeDocument/2006/relationships" r:embed="rId1"/>
        <a:stretch>
          <a:fillRect/>
        </a:stretch>
      </xdr:blipFill>
      <xdr:spPr>
        <a:xfrm>
          <a:off x="1247775" y="14249400"/>
          <a:ext cx="335309" cy="12802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47626</xdr:colOff>
      <xdr:row>163</xdr:row>
      <xdr:rowOff>66675</xdr:rowOff>
    </xdr:from>
    <xdr:to>
      <xdr:col>3</xdr:col>
      <xdr:colOff>866776</xdr:colOff>
      <xdr:row>165</xdr:row>
      <xdr:rowOff>114300</xdr:rowOff>
    </xdr:to>
    <xdr:sp macro="" textlink="">
      <xdr:nvSpPr>
        <xdr:cNvPr id="2" name="Rectángulo 1">
          <a:extLst>
            <a:ext uri="{FF2B5EF4-FFF2-40B4-BE49-F238E27FC236}">
              <a16:creationId xmlns:a16="http://schemas.microsoft.com/office/drawing/2014/main" id="{6A6B118E-30E0-47C6-AF59-884873571EC6}"/>
            </a:ext>
          </a:extLst>
        </xdr:cNvPr>
        <xdr:cNvSpPr/>
      </xdr:nvSpPr>
      <xdr:spPr bwMode="auto">
        <a:xfrm>
          <a:off x="4899026" y="28152725"/>
          <a:ext cx="2800350" cy="36512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95250</xdr:colOff>
      <xdr:row>532</xdr:row>
      <xdr:rowOff>47625</xdr:rowOff>
    </xdr:from>
    <xdr:to>
      <xdr:col>3</xdr:col>
      <xdr:colOff>914400</xdr:colOff>
      <xdr:row>534</xdr:row>
      <xdr:rowOff>85725</xdr:rowOff>
    </xdr:to>
    <xdr:sp macro="" textlink="">
      <xdr:nvSpPr>
        <xdr:cNvPr id="3" name="Rectángulo 2">
          <a:extLst>
            <a:ext uri="{FF2B5EF4-FFF2-40B4-BE49-F238E27FC236}">
              <a16:creationId xmlns:a16="http://schemas.microsoft.com/office/drawing/2014/main" id="{BAA9CDC8-FE6C-497C-BBCE-2766684FC2EE}"/>
            </a:ext>
          </a:extLst>
        </xdr:cNvPr>
        <xdr:cNvSpPr/>
      </xdr:nvSpPr>
      <xdr:spPr bwMode="auto">
        <a:xfrm>
          <a:off x="4946650" y="67319525"/>
          <a:ext cx="2800350" cy="3556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170</xdr:row>
      <xdr:rowOff>66675</xdr:rowOff>
    </xdr:from>
    <xdr:to>
      <xdr:col>3</xdr:col>
      <xdr:colOff>866775</xdr:colOff>
      <xdr:row>172</xdr:row>
      <xdr:rowOff>114300</xdr:rowOff>
    </xdr:to>
    <xdr:sp macro="" textlink="">
      <xdr:nvSpPr>
        <xdr:cNvPr id="4" name="Rectángulo 3">
          <a:extLst>
            <a:ext uri="{FF2B5EF4-FFF2-40B4-BE49-F238E27FC236}">
              <a16:creationId xmlns:a16="http://schemas.microsoft.com/office/drawing/2014/main" id="{73C49080-52AF-498A-9E27-3123E9D9D067}"/>
            </a:ext>
          </a:extLst>
        </xdr:cNvPr>
        <xdr:cNvSpPr/>
      </xdr:nvSpPr>
      <xdr:spPr bwMode="auto">
        <a:xfrm>
          <a:off x="4899025" y="29562425"/>
          <a:ext cx="2800350" cy="36512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38100</xdr:colOff>
      <xdr:row>177</xdr:row>
      <xdr:rowOff>76200</xdr:rowOff>
    </xdr:from>
    <xdr:to>
      <xdr:col>3</xdr:col>
      <xdr:colOff>857250</xdr:colOff>
      <xdr:row>179</xdr:row>
      <xdr:rowOff>123825</xdr:rowOff>
    </xdr:to>
    <xdr:sp macro="" textlink="">
      <xdr:nvSpPr>
        <xdr:cNvPr id="5" name="Rectángulo 4">
          <a:extLst>
            <a:ext uri="{FF2B5EF4-FFF2-40B4-BE49-F238E27FC236}">
              <a16:creationId xmlns:a16="http://schemas.microsoft.com/office/drawing/2014/main" id="{E22526B6-4A4C-49E1-8AD4-94E87E01F7F8}"/>
            </a:ext>
          </a:extLst>
        </xdr:cNvPr>
        <xdr:cNvSpPr/>
      </xdr:nvSpPr>
      <xdr:spPr bwMode="auto">
        <a:xfrm>
          <a:off x="4889500" y="30861000"/>
          <a:ext cx="2800350" cy="36512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66675</xdr:colOff>
      <xdr:row>199</xdr:row>
      <xdr:rowOff>57150</xdr:rowOff>
    </xdr:from>
    <xdr:to>
      <xdr:col>3</xdr:col>
      <xdr:colOff>885825</xdr:colOff>
      <xdr:row>201</xdr:row>
      <xdr:rowOff>104775</xdr:rowOff>
    </xdr:to>
    <xdr:sp macro="" textlink="">
      <xdr:nvSpPr>
        <xdr:cNvPr id="6" name="Rectángulo 5">
          <a:extLst>
            <a:ext uri="{FF2B5EF4-FFF2-40B4-BE49-F238E27FC236}">
              <a16:creationId xmlns:a16="http://schemas.microsoft.com/office/drawing/2014/main" id="{5821314F-A0FB-4930-9F30-77F43452AF48}"/>
            </a:ext>
          </a:extLst>
        </xdr:cNvPr>
        <xdr:cNvSpPr/>
      </xdr:nvSpPr>
      <xdr:spPr bwMode="auto">
        <a:xfrm>
          <a:off x="4918075"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206</xdr:row>
      <xdr:rowOff>76200</xdr:rowOff>
    </xdr:from>
    <xdr:to>
      <xdr:col>3</xdr:col>
      <xdr:colOff>866775</xdr:colOff>
      <xdr:row>208</xdr:row>
      <xdr:rowOff>123825</xdr:rowOff>
    </xdr:to>
    <xdr:sp macro="" textlink="">
      <xdr:nvSpPr>
        <xdr:cNvPr id="7" name="Rectángulo 6">
          <a:extLst>
            <a:ext uri="{FF2B5EF4-FFF2-40B4-BE49-F238E27FC236}">
              <a16:creationId xmlns:a16="http://schemas.microsoft.com/office/drawing/2014/main" id="{0C3E2728-891A-44E5-B9D2-7DB16E58E50B}"/>
            </a:ext>
          </a:extLst>
        </xdr:cNvPr>
        <xdr:cNvSpPr/>
      </xdr:nvSpPr>
      <xdr:spPr bwMode="auto">
        <a:xfrm>
          <a:off x="4899025"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213</xdr:row>
      <xdr:rowOff>66675</xdr:rowOff>
    </xdr:from>
    <xdr:to>
      <xdr:col>3</xdr:col>
      <xdr:colOff>895350</xdr:colOff>
      <xdr:row>215</xdr:row>
      <xdr:rowOff>114300</xdr:rowOff>
    </xdr:to>
    <xdr:sp macro="" textlink="">
      <xdr:nvSpPr>
        <xdr:cNvPr id="8" name="Rectángulo 7">
          <a:extLst>
            <a:ext uri="{FF2B5EF4-FFF2-40B4-BE49-F238E27FC236}">
              <a16:creationId xmlns:a16="http://schemas.microsoft.com/office/drawing/2014/main" id="{778853AF-4EA2-47E4-BAC4-EBCFF35B848C}"/>
            </a:ext>
          </a:extLst>
        </xdr:cNvPr>
        <xdr:cNvSpPr/>
      </xdr:nvSpPr>
      <xdr:spPr bwMode="auto">
        <a:xfrm>
          <a:off x="4927600"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236</xdr:row>
      <xdr:rowOff>76200</xdr:rowOff>
    </xdr:from>
    <xdr:to>
      <xdr:col>3</xdr:col>
      <xdr:colOff>895350</xdr:colOff>
      <xdr:row>238</xdr:row>
      <xdr:rowOff>123825</xdr:rowOff>
    </xdr:to>
    <xdr:sp macro="" textlink="">
      <xdr:nvSpPr>
        <xdr:cNvPr id="9" name="Rectángulo 8">
          <a:extLst>
            <a:ext uri="{FF2B5EF4-FFF2-40B4-BE49-F238E27FC236}">
              <a16:creationId xmlns:a16="http://schemas.microsoft.com/office/drawing/2014/main" id="{37091BF7-964E-4D1C-9F40-8660A2BE1227}"/>
            </a:ext>
          </a:extLst>
        </xdr:cNvPr>
        <xdr:cNvSpPr/>
      </xdr:nvSpPr>
      <xdr:spPr bwMode="auto">
        <a:xfrm>
          <a:off x="4927600"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57150</xdr:colOff>
      <xdr:row>243</xdr:row>
      <xdr:rowOff>95250</xdr:rowOff>
    </xdr:from>
    <xdr:to>
      <xdr:col>3</xdr:col>
      <xdr:colOff>876300</xdr:colOff>
      <xdr:row>245</xdr:row>
      <xdr:rowOff>142875</xdr:rowOff>
    </xdr:to>
    <xdr:sp macro="" textlink="">
      <xdr:nvSpPr>
        <xdr:cNvPr id="10" name="Rectángulo 9">
          <a:extLst>
            <a:ext uri="{FF2B5EF4-FFF2-40B4-BE49-F238E27FC236}">
              <a16:creationId xmlns:a16="http://schemas.microsoft.com/office/drawing/2014/main" id="{ED653C5F-66D1-4492-A129-4C421D752D10}"/>
            </a:ext>
          </a:extLst>
        </xdr:cNvPr>
        <xdr:cNvSpPr/>
      </xdr:nvSpPr>
      <xdr:spPr bwMode="auto">
        <a:xfrm>
          <a:off x="4908550"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57150</xdr:colOff>
      <xdr:row>250</xdr:row>
      <xdr:rowOff>57150</xdr:rowOff>
    </xdr:from>
    <xdr:to>
      <xdr:col>3</xdr:col>
      <xdr:colOff>876300</xdr:colOff>
      <xdr:row>252</xdr:row>
      <xdr:rowOff>104775</xdr:rowOff>
    </xdr:to>
    <xdr:sp macro="" textlink="">
      <xdr:nvSpPr>
        <xdr:cNvPr id="11" name="Rectángulo 10">
          <a:extLst>
            <a:ext uri="{FF2B5EF4-FFF2-40B4-BE49-F238E27FC236}">
              <a16:creationId xmlns:a16="http://schemas.microsoft.com/office/drawing/2014/main" id="{76131FB4-C756-4EDC-8FAD-7065F73F0C59}"/>
            </a:ext>
          </a:extLst>
        </xdr:cNvPr>
        <xdr:cNvSpPr/>
      </xdr:nvSpPr>
      <xdr:spPr bwMode="auto">
        <a:xfrm>
          <a:off x="4908550"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273</xdr:row>
      <xdr:rowOff>76200</xdr:rowOff>
    </xdr:from>
    <xdr:to>
      <xdr:col>3</xdr:col>
      <xdr:colOff>895350</xdr:colOff>
      <xdr:row>275</xdr:row>
      <xdr:rowOff>123825</xdr:rowOff>
    </xdr:to>
    <xdr:sp macro="" textlink="">
      <xdr:nvSpPr>
        <xdr:cNvPr id="12" name="Rectángulo 11">
          <a:extLst>
            <a:ext uri="{FF2B5EF4-FFF2-40B4-BE49-F238E27FC236}">
              <a16:creationId xmlns:a16="http://schemas.microsoft.com/office/drawing/2014/main" id="{01EF1D61-738C-4979-BFF9-A36373BC0CDB}"/>
            </a:ext>
          </a:extLst>
        </xdr:cNvPr>
        <xdr:cNvSpPr/>
      </xdr:nvSpPr>
      <xdr:spPr bwMode="auto">
        <a:xfrm>
          <a:off x="4927600"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66675</xdr:colOff>
      <xdr:row>280</xdr:row>
      <xdr:rowOff>76200</xdr:rowOff>
    </xdr:from>
    <xdr:to>
      <xdr:col>3</xdr:col>
      <xdr:colOff>885825</xdr:colOff>
      <xdr:row>282</xdr:row>
      <xdr:rowOff>123825</xdr:rowOff>
    </xdr:to>
    <xdr:sp macro="" textlink="">
      <xdr:nvSpPr>
        <xdr:cNvPr id="13" name="Rectángulo 12">
          <a:extLst>
            <a:ext uri="{FF2B5EF4-FFF2-40B4-BE49-F238E27FC236}">
              <a16:creationId xmlns:a16="http://schemas.microsoft.com/office/drawing/2014/main" id="{013412EC-B405-4A8F-813B-E461CCDF3793}"/>
            </a:ext>
          </a:extLst>
        </xdr:cNvPr>
        <xdr:cNvSpPr/>
      </xdr:nvSpPr>
      <xdr:spPr bwMode="auto">
        <a:xfrm>
          <a:off x="4918075"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287</xdr:row>
      <xdr:rowOff>66675</xdr:rowOff>
    </xdr:from>
    <xdr:to>
      <xdr:col>3</xdr:col>
      <xdr:colOff>895350</xdr:colOff>
      <xdr:row>289</xdr:row>
      <xdr:rowOff>114300</xdr:rowOff>
    </xdr:to>
    <xdr:sp macro="" textlink="">
      <xdr:nvSpPr>
        <xdr:cNvPr id="14" name="Rectángulo 13">
          <a:extLst>
            <a:ext uri="{FF2B5EF4-FFF2-40B4-BE49-F238E27FC236}">
              <a16:creationId xmlns:a16="http://schemas.microsoft.com/office/drawing/2014/main" id="{CA7BAA7C-55A3-4124-B680-FB7224F018F7}"/>
            </a:ext>
          </a:extLst>
        </xdr:cNvPr>
        <xdr:cNvSpPr/>
      </xdr:nvSpPr>
      <xdr:spPr bwMode="auto">
        <a:xfrm>
          <a:off x="4927600"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66675</xdr:colOff>
      <xdr:row>310</xdr:row>
      <xdr:rowOff>47625</xdr:rowOff>
    </xdr:from>
    <xdr:to>
      <xdr:col>3</xdr:col>
      <xdr:colOff>885825</xdr:colOff>
      <xdr:row>312</xdr:row>
      <xdr:rowOff>95250</xdr:rowOff>
    </xdr:to>
    <xdr:sp macro="" textlink="">
      <xdr:nvSpPr>
        <xdr:cNvPr id="15" name="Rectángulo 14">
          <a:extLst>
            <a:ext uri="{FF2B5EF4-FFF2-40B4-BE49-F238E27FC236}">
              <a16:creationId xmlns:a16="http://schemas.microsoft.com/office/drawing/2014/main" id="{CCB7FAA1-C19E-4398-90BB-4F6F27B79F4D}"/>
            </a:ext>
          </a:extLst>
        </xdr:cNvPr>
        <xdr:cNvSpPr/>
      </xdr:nvSpPr>
      <xdr:spPr bwMode="auto">
        <a:xfrm>
          <a:off x="4918075"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317</xdr:row>
      <xdr:rowOff>76200</xdr:rowOff>
    </xdr:from>
    <xdr:to>
      <xdr:col>3</xdr:col>
      <xdr:colOff>895350</xdr:colOff>
      <xdr:row>319</xdr:row>
      <xdr:rowOff>123825</xdr:rowOff>
    </xdr:to>
    <xdr:sp macro="" textlink="">
      <xdr:nvSpPr>
        <xdr:cNvPr id="16" name="Rectángulo 15">
          <a:extLst>
            <a:ext uri="{FF2B5EF4-FFF2-40B4-BE49-F238E27FC236}">
              <a16:creationId xmlns:a16="http://schemas.microsoft.com/office/drawing/2014/main" id="{B56E48F3-F24C-44F7-BE23-F035FD002128}"/>
            </a:ext>
          </a:extLst>
        </xdr:cNvPr>
        <xdr:cNvSpPr/>
      </xdr:nvSpPr>
      <xdr:spPr bwMode="auto">
        <a:xfrm>
          <a:off x="4927600"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324</xdr:row>
      <xdr:rowOff>57150</xdr:rowOff>
    </xdr:from>
    <xdr:to>
      <xdr:col>3</xdr:col>
      <xdr:colOff>866775</xdr:colOff>
      <xdr:row>326</xdr:row>
      <xdr:rowOff>104775</xdr:rowOff>
    </xdr:to>
    <xdr:sp macro="" textlink="">
      <xdr:nvSpPr>
        <xdr:cNvPr id="17" name="Rectángulo 16">
          <a:extLst>
            <a:ext uri="{FF2B5EF4-FFF2-40B4-BE49-F238E27FC236}">
              <a16:creationId xmlns:a16="http://schemas.microsoft.com/office/drawing/2014/main" id="{2CB880DA-D079-4B99-9FB8-4D7E35F7B40E}"/>
            </a:ext>
          </a:extLst>
        </xdr:cNvPr>
        <xdr:cNvSpPr/>
      </xdr:nvSpPr>
      <xdr:spPr bwMode="auto">
        <a:xfrm>
          <a:off x="4899025" y="319024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85725</xdr:colOff>
      <xdr:row>539</xdr:row>
      <xdr:rowOff>66675</xdr:rowOff>
    </xdr:from>
    <xdr:to>
      <xdr:col>3</xdr:col>
      <xdr:colOff>904875</xdr:colOff>
      <xdr:row>541</xdr:row>
      <xdr:rowOff>104775</xdr:rowOff>
    </xdr:to>
    <xdr:sp macro="" textlink="">
      <xdr:nvSpPr>
        <xdr:cNvPr id="18" name="Rectángulo 17">
          <a:extLst>
            <a:ext uri="{FF2B5EF4-FFF2-40B4-BE49-F238E27FC236}">
              <a16:creationId xmlns:a16="http://schemas.microsoft.com/office/drawing/2014/main" id="{707F7DA2-872C-49DB-935C-9E8AB82CD1D5}"/>
            </a:ext>
          </a:extLst>
        </xdr:cNvPr>
        <xdr:cNvSpPr/>
      </xdr:nvSpPr>
      <xdr:spPr bwMode="auto">
        <a:xfrm>
          <a:off x="4937125" y="68748275"/>
          <a:ext cx="2800350" cy="3556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85725</xdr:colOff>
      <xdr:row>546</xdr:row>
      <xdr:rowOff>47625</xdr:rowOff>
    </xdr:from>
    <xdr:to>
      <xdr:col>3</xdr:col>
      <xdr:colOff>904875</xdr:colOff>
      <xdr:row>548</xdr:row>
      <xdr:rowOff>85725</xdr:rowOff>
    </xdr:to>
    <xdr:sp macro="" textlink="">
      <xdr:nvSpPr>
        <xdr:cNvPr id="19" name="Rectángulo 18">
          <a:extLst>
            <a:ext uri="{FF2B5EF4-FFF2-40B4-BE49-F238E27FC236}">
              <a16:creationId xmlns:a16="http://schemas.microsoft.com/office/drawing/2014/main" id="{96E880B6-3A82-4044-9368-1CA135FD6983}"/>
            </a:ext>
          </a:extLst>
        </xdr:cNvPr>
        <xdr:cNvSpPr/>
      </xdr:nvSpPr>
      <xdr:spPr bwMode="auto">
        <a:xfrm>
          <a:off x="4937125" y="70018275"/>
          <a:ext cx="2800350" cy="3556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569</xdr:row>
      <xdr:rowOff>47625</xdr:rowOff>
    </xdr:from>
    <xdr:to>
      <xdr:col>3</xdr:col>
      <xdr:colOff>895350</xdr:colOff>
      <xdr:row>571</xdr:row>
      <xdr:rowOff>85725</xdr:rowOff>
    </xdr:to>
    <xdr:sp macro="" textlink="">
      <xdr:nvSpPr>
        <xdr:cNvPr id="20" name="Rectángulo 19">
          <a:extLst>
            <a:ext uri="{FF2B5EF4-FFF2-40B4-BE49-F238E27FC236}">
              <a16:creationId xmlns:a16="http://schemas.microsoft.com/office/drawing/2014/main" id="{8D7BBC41-9173-4D58-A829-75EC1985D281}"/>
            </a:ext>
          </a:extLst>
        </xdr:cNvPr>
        <xdr:cNvSpPr/>
      </xdr:nvSpPr>
      <xdr:spPr bwMode="auto">
        <a:xfrm>
          <a:off x="4927600" y="709295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104775</xdr:colOff>
      <xdr:row>576</xdr:row>
      <xdr:rowOff>57150</xdr:rowOff>
    </xdr:from>
    <xdr:to>
      <xdr:col>3</xdr:col>
      <xdr:colOff>923925</xdr:colOff>
      <xdr:row>578</xdr:row>
      <xdr:rowOff>95250</xdr:rowOff>
    </xdr:to>
    <xdr:sp macro="" textlink="">
      <xdr:nvSpPr>
        <xdr:cNvPr id="21" name="Rectángulo 20">
          <a:extLst>
            <a:ext uri="{FF2B5EF4-FFF2-40B4-BE49-F238E27FC236}">
              <a16:creationId xmlns:a16="http://schemas.microsoft.com/office/drawing/2014/main" id="{6B241B8D-EA8B-4356-998C-37DBDEBE9F87}"/>
            </a:ext>
          </a:extLst>
        </xdr:cNvPr>
        <xdr:cNvSpPr/>
      </xdr:nvSpPr>
      <xdr:spPr bwMode="auto">
        <a:xfrm>
          <a:off x="4956175" y="709295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583</xdr:row>
      <xdr:rowOff>76200</xdr:rowOff>
    </xdr:from>
    <xdr:to>
      <xdr:col>3</xdr:col>
      <xdr:colOff>895350</xdr:colOff>
      <xdr:row>585</xdr:row>
      <xdr:rowOff>114300</xdr:rowOff>
    </xdr:to>
    <xdr:sp macro="" textlink="">
      <xdr:nvSpPr>
        <xdr:cNvPr id="22" name="Rectángulo 21">
          <a:extLst>
            <a:ext uri="{FF2B5EF4-FFF2-40B4-BE49-F238E27FC236}">
              <a16:creationId xmlns:a16="http://schemas.microsoft.com/office/drawing/2014/main" id="{CB519317-2D0C-4124-B8D3-AFD2B273F761}"/>
            </a:ext>
          </a:extLst>
        </xdr:cNvPr>
        <xdr:cNvSpPr/>
      </xdr:nvSpPr>
      <xdr:spPr bwMode="auto">
        <a:xfrm>
          <a:off x="4927600" y="7092950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95250</xdr:colOff>
      <xdr:row>754</xdr:row>
      <xdr:rowOff>57150</xdr:rowOff>
    </xdr:from>
    <xdr:to>
      <xdr:col>3</xdr:col>
      <xdr:colOff>914400</xdr:colOff>
      <xdr:row>756</xdr:row>
      <xdr:rowOff>95250</xdr:rowOff>
    </xdr:to>
    <xdr:sp macro="" textlink="">
      <xdr:nvSpPr>
        <xdr:cNvPr id="23" name="Rectángulo 22">
          <a:extLst>
            <a:ext uri="{FF2B5EF4-FFF2-40B4-BE49-F238E27FC236}">
              <a16:creationId xmlns:a16="http://schemas.microsoft.com/office/drawing/2014/main" id="{2FAC99DC-4FF8-4FB8-8D6C-06AB43DCF5C1}"/>
            </a:ext>
          </a:extLst>
        </xdr:cNvPr>
        <xdr:cNvSpPr/>
      </xdr:nvSpPr>
      <xdr:spPr bwMode="auto">
        <a:xfrm>
          <a:off x="4946650" y="100228400"/>
          <a:ext cx="2800350" cy="3556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104775</xdr:colOff>
      <xdr:row>761</xdr:row>
      <xdr:rowOff>57150</xdr:rowOff>
    </xdr:from>
    <xdr:to>
      <xdr:col>3</xdr:col>
      <xdr:colOff>923925</xdr:colOff>
      <xdr:row>763</xdr:row>
      <xdr:rowOff>95250</xdr:rowOff>
    </xdr:to>
    <xdr:sp macro="" textlink="">
      <xdr:nvSpPr>
        <xdr:cNvPr id="24" name="Rectángulo 23">
          <a:extLst>
            <a:ext uri="{FF2B5EF4-FFF2-40B4-BE49-F238E27FC236}">
              <a16:creationId xmlns:a16="http://schemas.microsoft.com/office/drawing/2014/main" id="{8AFF422D-62CE-4D5E-BAE7-E1F43DD50E8A}"/>
            </a:ext>
          </a:extLst>
        </xdr:cNvPr>
        <xdr:cNvSpPr/>
      </xdr:nvSpPr>
      <xdr:spPr bwMode="auto">
        <a:xfrm>
          <a:off x="4956175" y="101561900"/>
          <a:ext cx="2800350" cy="3556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85725</xdr:colOff>
      <xdr:row>768</xdr:row>
      <xdr:rowOff>76200</xdr:rowOff>
    </xdr:from>
    <xdr:to>
      <xdr:col>3</xdr:col>
      <xdr:colOff>904875</xdr:colOff>
      <xdr:row>770</xdr:row>
      <xdr:rowOff>114300</xdr:rowOff>
    </xdr:to>
    <xdr:sp macro="" textlink="">
      <xdr:nvSpPr>
        <xdr:cNvPr id="25" name="Rectángulo 24">
          <a:extLst>
            <a:ext uri="{FF2B5EF4-FFF2-40B4-BE49-F238E27FC236}">
              <a16:creationId xmlns:a16="http://schemas.microsoft.com/office/drawing/2014/main" id="{8C1FFA99-2515-44E7-9EF0-EADB943B805A}"/>
            </a:ext>
          </a:extLst>
        </xdr:cNvPr>
        <xdr:cNvSpPr/>
      </xdr:nvSpPr>
      <xdr:spPr bwMode="auto">
        <a:xfrm>
          <a:off x="4937125" y="102870000"/>
          <a:ext cx="2800350" cy="3556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114300</xdr:colOff>
      <xdr:row>791</xdr:row>
      <xdr:rowOff>66675</xdr:rowOff>
    </xdr:from>
    <xdr:to>
      <xdr:col>3</xdr:col>
      <xdr:colOff>933450</xdr:colOff>
      <xdr:row>793</xdr:row>
      <xdr:rowOff>104775</xdr:rowOff>
    </xdr:to>
    <xdr:sp macro="" textlink="">
      <xdr:nvSpPr>
        <xdr:cNvPr id="26" name="Rectángulo 25">
          <a:extLst>
            <a:ext uri="{FF2B5EF4-FFF2-40B4-BE49-F238E27FC236}">
              <a16:creationId xmlns:a16="http://schemas.microsoft.com/office/drawing/2014/main" id="{DBAA794E-997C-4B0A-AAC7-17EDDF7A6C70}"/>
            </a:ext>
          </a:extLst>
        </xdr:cNvPr>
        <xdr:cNvSpPr/>
      </xdr:nvSpPr>
      <xdr:spPr bwMode="auto">
        <a:xfrm>
          <a:off x="4965700" y="10375265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798</xdr:row>
      <xdr:rowOff>66675</xdr:rowOff>
    </xdr:from>
    <xdr:to>
      <xdr:col>3</xdr:col>
      <xdr:colOff>895350</xdr:colOff>
      <xdr:row>800</xdr:row>
      <xdr:rowOff>104775</xdr:rowOff>
    </xdr:to>
    <xdr:sp macro="" textlink="">
      <xdr:nvSpPr>
        <xdr:cNvPr id="27" name="Rectángulo 26">
          <a:extLst>
            <a:ext uri="{FF2B5EF4-FFF2-40B4-BE49-F238E27FC236}">
              <a16:creationId xmlns:a16="http://schemas.microsoft.com/office/drawing/2014/main" id="{FD074E69-12A5-4D34-B414-A21B6046ACFB}"/>
            </a:ext>
          </a:extLst>
        </xdr:cNvPr>
        <xdr:cNvSpPr/>
      </xdr:nvSpPr>
      <xdr:spPr bwMode="auto">
        <a:xfrm>
          <a:off x="4927600" y="10375265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57150</xdr:colOff>
      <xdr:row>805</xdr:row>
      <xdr:rowOff>85725</xdr:rowOff>
    </xdr:from>
    <xdr:to>
      <xdr:col>3</xdr:col>
      <xdr:colOff>876300</xdr:colOff>
      <xdr:row>807</xdr:row>
      <xdr:rowOff>123825</xdr:rowOff>
    </xdr:to>
    <xdr:sp macro="" textlink="">
      <xdr:nvSpPr>
        <xdr:cNvPr id="28" name="Rectángulo 27">
          <a:extLst>
            <a:ext uri="{FF2B5EF4-FFF2-40B4-BE49-F238E27FC236}">
              <a16:creationId xmlns:a16="http://schemas.microsoft.com/office/drawing/2014/main" id="{29B3B5F3-67F7-4806-AC6F-DD3730E15391}"/>
            </a:ext>
          </a:extLst>
        </xdr:cNvPr>
        <xdr:cNvSpPr/>
      </xdr:nvSpPr>
      <xdr:spPr bwMode="auto">
        <a:xfrm>
          <a:off x="4908550" y="10375265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828</xdr:row>
      <xdr:rowOff>47625</xdr:rowOff>
    </xdr:from>
    <xdr:to>
      <xdr:col>3</xdr:col>
      <xdr:colOff>866775</xdr:colOff>
      <xdr:row>830</xdr:row>
      <xdr:rowOff>85725</xdr:rowOff>
    </xdr:to>
    <xdr:sp macro="" textlink="">
      <xdr:nvSpPr>
        <xdr:cNvPr id="29" name="Rectángulo 28">
          <a:extLst>
            <a:ext uri="{FF2B5EF4-FFF2-40B4-BE49-F238E27FC236}">
              <a16:creationId xmlns:a16="http://schemas.microsoft.com/office/drawing/2014/main" id="{F00E82F3-8334-43FC-85DB-142992BBB9A3}"/>
            </a:ext>
          </a:extLst>
        </xdr:cNvPr>
        <xdr:cNvSpPr/>
      </xdr:nvSpPr>
      <xdr:spPr bwMode="auto">
        <a:xfrm>
          <a:off x="4899025" y="10375265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57150</xdr:colOff>
      <xdr:row>835</xdr:row>
      <xdr:rowOff>66675</xdr:rowOff>
    </xdr:from>
    <xdr:to>
      <xdr:col>3</xdr:col>
      <xdr:colOff>876300</xdr:colOff>
      <xdr:row>837</xdr:row>
      <xdr:rowOff>104775</xdr:rowOff>
    </xdr:to>
    <xdr:sp macro="" textlink="">
      <xdr:nvSpPr>
        <xdr:cNvPr id="30" name="Rectángulo 29">
          <a:extLst>
            <a:ext uri="{FF2B5EF4-FFF2-40B4-BE49-F238E27FC236}">
              <a16:creationId xmlns:a16="http://schemas.microsoft.com/office/drawing/2014/main" id="{6CBABA99-9C32-4A6E-8713-D0EB4ED4A7F3}"/>
            </a:ext>
          </a:extLst>
        </xdr:cNvPr>
        <xdr:cNvSpPr/>
      </xdr:nvSpPr>
      <xdr:spPr bwMode="auto">
        <a:xfrm>
          <a:off x="4908550" y="10375265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66675</xdr:colOff>
      <xdr:row>842</xdr:row>
      <xdr:rowOff>66675</xdr:rowOff>
    </xdr:from>
    <xdr:to>
      <xdr:col>3</xdr:col>
      <xdr:colOff>885825</xdr:colOff>
      <xdr:row>844</xdr:row>
      <xdr:rowOff>104775</xdr:rowOff>
    </xdr:to>
    <xdr:sp macro="" textlink="">
      <xdr:nvSpPr>
        <xdr:cNvPr id="31" name="Rectángulo 30">
          <a:extLst>
            <a:ext uri="{FF2B5EF4-FFF2-40B4-BE49-F238E27FC236}">
              <a16:creationId xmlns:a16="http://schemas.microsoft.com/office/drawing/2014/main" id="{97E1E417-9B2C-4087-843A-BA34B9B374EE}"/>
            </a:ext>
          </a:extLst>
        </xdr:cNvPr>
        <xdr:cNvSpPr/>
      </xdr:nvSpPr>
      <xdr:spPr bwMode="auto">
        <a:xfrm>
          <a:off x="4918075" y="10375265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85725</xdr:colOff>
      <xdr:row>865</xdr:row>
      <xdr:rowOff>57150</xdr:rowOff>
    </xdr:from>
    <xdr:to>
      <xdr:col>3</xdr:col>
      <xdr:colOff>904875</xdr:colOff>
      <xdr:row>867</xdr:row>
      <xdr:rowOff>95250</xdr:rowOff>
    </xdr:to>
    <xdr:sp macro="" textlink="">
      <xdr:nvSpPr>
        <xdr:cNvPr id="32" name="Rectángulo 31">
          <a:extLst>
            <a:ext uri="{FF2B5EF4-FFF2-40B4-BE49-F238E27FC236}">
              <a16:creationId xmlns:a16="http://schemas.microsoft.com/office/drawing/2014/main" id="{8408F4F0-8738-47E7-992E-BEA7466F7FEF}"/>
            </a:ext>
          </a:extLst>
        </xdr:cNvPr>
        <xdr:cNvSpPr/>
      </xdr:nvSpPr>
      <xdr:spPr bwMode="auto">
        <a:xfrm>
          <a:off x="4937125" y="10375265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872</xdr:row>
      <xdr:rowOff>57150</xdr:rowOff>
    </xdr:from>
    <xdr:to>
      <xdr:col>3</xdr:col>
      <xdr:colOff>866775</xdr:colOff>
      <xdr:row>874</xdr:row>
      <xdr:rowOff>95250</xdr:rowOff>
    </xdr:to>
    <xdr:sp macro="" textlink="">
      <xdr:nvSpPr>
        <xdr:cNvPr id="33" name="Rectángulo 32">
          <a:extLst>
            <a:ext uri="{FF2B5EF4-FFF2-40B4-BE49-F238E27FC236}">
              <a16:creationId xmlns:a16="http://schemas.microsoft.com/office/drawing/2014/main" id="{04C0B2D2-6701-4F69-A0E6-0A35A73B05D5}"/>
            </a:ext>
          </a:extLst>
        </xdr:cNvPr>
        <xdr:cNvSpPr/>
      </xdr:nvSpPr>
      <xdr:spPr bwMode="auto">
        <a:xfrm>
          <a:off x="4899025" y="10375265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28575</xdr:colOff>
      <xdr:row>879</xdr:row>
      <xdr:rowOff>57150</xdr:rowOff>
    </xdr:from>
    <xdr:to>
      <xdr:col>3</xdr:col>
      <xdr:colOff>847725</xdr:colOff>
      <xdr:row>881</xdr:row>
      <xdr:rowOff>95250</xdr:rowOff>
    </xdr:to>
    <xdr:sp macro="" textlink="">
      <xdr:nvSpPr>
        <xdr:cNvPr id="34" name="Rectángulo 33">
          <a:extLst>
            <a:ext uri="{FF2B5EF4-FFF2-40B4-BE49-F238E27FC236}">
              <a16:creationId xmlns:a16="http://schemas.microsoft.com/office/drawing/2014/main" id="{0F367D4D-CB0D-4DEC-B216-5BAE944E0969}"/>
            </a:ext>
          </a:extLst>
        </xdr:cNvPr>
        <xdr:cNvSpPr/>
      </xdr:nvSpPr>
      <xdr:spPr bwMode="auto">
        <a:xfrm>
          <a:off x="4879975" y="103752650"/>
          <a:ext cx="2800350" cy="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485775</xdr:colOff>
      <xdr:row>15</xdr:row>
      <xdr:rowOff>152400</xdr:rowOff>
    </xdr:from>
    <xdr:to>
      <xdr:col>13</xdr:col>
      <xdr:colOff>38709</xdr:colOff>
      <xdr:row>44</xdr:row>
      <xdr:rowOff>65346</xdr:rowOff>
    </xdr:to>
    <xdr:sp macro="" textlink="">
      <xdr:nvSpPr>
        <xdr:cNvPr id="2" name="Rectángulo 1">
          <a:extLst>
            <a:ext uri="{FF2B5EF4-FFF2-40B4-BE49-F238E27FC236}">
              <a16:creationId xmlns:a16="http://schemas.microsoft.com/office/drawing/2014/main" id="{50FB5DB0-1E3A-4154-A11A-6CA354542090}"/>
            </a:ext>
          </a:extLst>
        </xdr:cNvPr>
        <xdr:cNvSpPr/>
      </xdr:nvSpPr>
      <xdr:spPr bwMode="auto">
        <a:xfrm>
          <a:off x="2632075" y="3759200"/>
          <a:ext cx="6868134" cy="404044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485775</xdr:colOff>
      <xdr:row>77</xdr:row>
      <xdr:rowOff>123825</xdr:rowOff>
    </xdr:from>
    <xdr:to>
      <xdr:col>13</xdr:col>
      <xdr:colOff>38709</xdr:colOff>
      <xdr:row>106</xdr:row>
      <xdr:rowOff>36771</xdr:rowOff>
    </xdr:to>
    <xdr:sp macro="" textlink="">
      <xdr:nvSpPr>
        <xdr:cNvPr id="3" name="Rectángulo 2">
          <a:extLst>
            <a:ext uri="{FF2B5EF4-FFF2-40B4-BE49-F238E27FC236}">
              <a16:creationId xmlns:a16="http://schemas.microsoft.com/office/drawing/2014/main" id="{F37098F7-392F-4729-81FA-7E8A723951D1}"/>
            </a:ext>
          </a:extLst>
        </xdr:cNvPr>
        <xdr:cNvSpPr/>
      </xdr:nvSpPr>
      <xdr:spPr bwMode="auto">
        <a:xfrm>
          <a:off x="2632075" y="13992225"/>
          <a:ext cx="6868134" cy="404044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523875</xdr:colOff>
      <xdr:row>139</xdr:row>
      <xdr:rowOff>95250</xdr:rowOff>
    </xdr:from>
    <xdr:to>
      <xdr:col>13</xdr:col>
      <xdr:colOff>76809</xdr:colOff>
      <xdr:row>168</xdr:row>
      <xdr:rowOff>8196</xdr:rowOff>
    </xdr:to>
    <xdr:sp macro="" textlink="">
      <xdr:nvSpPr>
        <xdr:cNvPr id="4" name="Rectángulo 3">
          <a:extLst>
            <a:ext uri="{FF2B5EF4-FFF2-40B4-BE49-F238E27FC236}">
              <a16:creationId xmlns:a16="http://schemas.microsoft.com/office/drawing/2014/main" id="{7C6C6B06-9D9A-4C75-A57B-1D79EB8F74D6}"/>
            </a:ext>
          </a:extLst>
        </xdr:cNvPr>
        <xdr:cNvSpPr/>
      </xdr:nvSpPr>
      <xdr:spPr bwMode="auto">
        <a:xfrm>
          <a:off x="2670175" y="24168100"/>
          <a:ext cx="6868134" cy="404044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523875</xdr:colOff>
      <xdr:row>201</xdr:row>
      <xdr:rowOff>85725</xdr:rowOff>
    </xdr:from>
    <xdr:to>
      <xdr:col>13</xdr:col>
      <xdr:colOff>76809</xdr:colOff>
      <xdr:row>229</xdr:row>
      <xdr:rowOff>141546</xdr:rowOff>
    </xdr:to>
    <xdr:sp macro="" textlink="">
      <xdr:nvSpPr>
        <xdr:cNvPr id="5" name="Rectángulo 4">
          <a:extLst>
            <a:ext uri="{FF2B5EF4-FFF2-40B4-BE49-F238E27FC236}">
              <a16:creationId xmlns:a16="http://schemas.microsoft.com/office/drawing/2014/main" id="{645BF12D-EEF9-4C75-A691-84DC447ABCDA}"/>
            </a:ext>
          </a:extLst>
        </xdr:cNvPr>
        <xdr:cNvSpPr/>
      </xdr:nvSpPr>
      <xdr:spPr bwMode="auto">
        <a:xfrm>
          <a:off x="2670175" y="34407475"/>
          <a:ext cx="6868134" cy="404362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504825</xdr:colOff>
      <xdr:row>263</xdr:row>
      <xdr:rowOff>76200</xdr:rowOff>
    </xdr:from>
    <xdr:to>
      <xdr:col>13</xdr:col>
      <xdr:colOff>57759</xdr:colOff>
      <xdr:row>291</xdr:row>
      <xdr:rowOff>132021</xdr:rowOff>
    </xdr:to>
    <xdr:sp macro="" textlink="">
      <xdr:nvSpPr>
        <xdr:cNvPr id="6" name="Rectángulo 5">
          <a:extLst>
            <a:ext uri="{FF2B5EF4-FFF2-40B4-BE49-F238E27FC236}">
              <a16:creationId xmlns:a16="http://schemas.microsoft.com/office/drawing/2014/main" id="{DE5387FD-F325-4D00-9C6E-9CCE137F1D38}"/>
            </a:ext>
          </a:extLst>
        </xdr:cNvPr>
        <xdr:cNvSpPr/>
      </xdr:nvSpPr>
      <xdr:spPr bwMode="auto">
        <a:xfrm>
          <a:off x="2651125" y="44704000"/>
          <a:ext cx="6868134" cy="404997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495300</xdr:colOff>
      <xdr:row>325</xdr:row>
      <xdr:rowOff>104775</xdr:rowOff>
    </xdr:from>
    <xdr:to>
      <xdr:col>13</xdr:col>
      <xdr:colOff>48234</xdr:colOff>
      <xdr:row>354</xdr:row>
      <xdr:rowOff>17721</xdr:rowOff>
    </xdr:to>
    <xdr:sp macro="" textlink="">
      <xdr:nvSpPr>
        <xdr:cNvPr id="7" name="Rectángulo 6">
          <a:extLst>
            <a:ext uri="{FF2B5EF4-FFF2-40B4-BE49-F238E27FC236}">
              <a16:creationId xmlns:a16="http://schemas.microsoft.com/office/drawing/2014/main" id="{823F1EA1-952C-476F-9255-CF5B6474222A}"/>
            </a:ext>
          </a:extLst>
        </xdr:cNvPr>
        <xdr:cNvSpPr/>
      </xdr:nvSpPr>
      <xdr:spPr bwMode="auto">
        <a:xfrm>
          <a:off x="2641600" y="55019575"/>
          <a:ext cx="6868134" cy="404044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495300</xdr:colOff>
      <xdr:row>387</xdr:row>
      <xdr:rowOff>66675</xdr:rowOff>
    </xdr:from>
    <xdr:to>
      <xdr:col>13</xdr:col>
      <xdr:colOff>48234</xdr:colOff>
      <xdr:row>415</xdr:row>
      <xdr:rowOff>122496</xdr:rowOff>
    </xdr:to>
    <xdr:sp macro="" textlink="">
      <xdr:nvSpPr>
        <xdr:cNvPr id="8" name="Rectángulo 7">
          <a:extLst>
            <a:ext uri="{FF2B5EF4-FFF2-40B4-BE49-F238E27FC236}">
              <a16:creationId xmlns:a16="http://schemas.microsoft.com/office/drawing/2014/main" id="{2C2CA07F-357B-4113-AC1D-8C8F3E0DEC2D}"/>
            </a:ext>
          </a:extLst>
        </xdr:cNvPr>
        <xdr:cNvSpPr/>
      </xdr:nvSpPr>
      <xdr:spPr bwMode="auto">
        <a:xfrm>
          <a:off x="2641600" y="65268475"/>
          <a:ext cx="6868134" cy="404997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514350</xdr:colOff>
      <xdr:row>449</xdr:row>
      <xdr:rowOff>76200</xdr:rowOff>
    </xdr:from>
    <xdr:to>
      <xdr:col>13</xdr:col>
      <xdr:colOff>67284</xdr:colOff>
      <xdr:row>477</xdr:row>
      <xdr:rowOff>132021</xdr:rowOff>
    </xdr:to>
    <xdr:sp macro="" textlink="">
      <xdr:nvSpPr>
        <xdr:cNvPr id="9" name="Rectángulo 8">
          <a:extLst>
            <a:ext uri="{FF2B5EF4-FFF2-40B4-BE49-F238E27FC236}">
              <a16:creationId xmlns:a16="http://schemas.microsoft.com/office/drawing/2014/main" id="{81C5AFC1-38CF-43BD-AC18-5C3DE499D321}"/>
            </a:ext>
          </a:extLst>
        </xdr:cNvPr>
        <xdr:cNvSpPr/>
      </xdr:nvSpPr>
      <xdr:spPr bwMode="auto">
        <a:xfrm>
          <a:off x="2660650" y="75545950"/>
          <a:ext cx="6868134" cy="404997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EAMIENTO/FORMULACI&#211;N/FORMULACI&#211;N%202012/POI%202012/PPER/ASHANINKA/POA%202012%20RC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contreras/Documents/JDY/MATRIZ%20DE%20ACUERDOS/Seguimiento%20de%20acuerdos%2006%20Ju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RIO/informacion%202011/cas%20zonal%20%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astecimiento_cmm/Desktop/DOCUMENTOS%20MEF/FICHA%20N%208%20-%20LOCALES%20PROPIOS%20Y%20ALQUILADOS%20%20DEL%20MEF%20-%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2010"/>
      <sheetName val="OBJETIVOS "/>
      <sheetName val="."/>
      <sheetName val="ACTIVIDADES"/>
      <sheetName val="ANEXO 3"/>
      <sheetName val="FORMULARIO 1"/>
      <sheetName val="BASE FISICA"/>
      <sheetName val="TABLA FISICA"/>
      <sheetName val="BASE FINANCIERA"/>
      <sheetName val="Hoja1"/>
      <sheetName val="BASE DE DATOS "/>
      <sheetName val="FORMULARIO 2"/>
      <sheetName val="FORMULARIO 3"/>
      <sheetName val="FORMULARIO 4"/>
      <sheetName val="FORMULARIO 5"/>
      <sheetName val="FORMATO 1"/>
      <sheetName val="FORMATO 2 P.1.3.1"/>
      <sheetName val="FORMATO 2 P.1.3.2"/>
      <sheetName val="FORMATO 07"/>
      <sheetName val="FORMATO 08"/>
      <sheetName val="728"/>
      <sheetName val="LISTAS"/>
      <sheetName val="JEFES"/>
      <sheetName val="PLANILA"/>
      <sheetName val="FORMATO 2. P.1.3.4."/>
      <sheetName val="FORMATO 2. P.1.3.5."/>
    </sheetNames>
    <sheetDataSet>
      <sheetData sheetId="0" refreshError="1"/>
      <sheetData sheetId="1" refreshError="1"/>
      <sheetData sheetId="2" refreshError="1"/>
      <sheetData sheetId="3">
        <row r="6">
          <cell r="M6" t="str">
            <v>Actividad 1.3.1.a Mantenimiento de bienes y equipos e infraestructura</v>
          </cell>
        </row>
        <row r="7">
          <cell r="M7" t="str">
            <v xml:space="preserve">Actividad 1.3.2.a Saneamiento fisico legal </v>
          </cell>
        </row>
        <row r="8">
          <cell r="M8" t="str">
            <v>Actividad 1.3.2.b Elaboracion de estrategias o planes de control y vigilancia</v>
          </cell>
        </row>
        <row r="9">
          <cell r="M9" t="str">
            <v xml:space="preserve">Actividad 1.3.2.c Patrullajes en area natural protegida </v>
          </cell>
        </row>
        <row r="10">
          <cell r="M10" t="str">
            <v xml:space="preserve">Actividad 1.3.2.d Monitoreo y Evaluacion de la conservacion de la biodiversidad </v>
          </cell>
        </row>
        <row r="11">
          <cell r="M11" t="str">
            <v>Actividad 1.3.3.a Identificacion, implementacion y monitoreo de alternativas de aprovechamiento sostenible en area natural protegida</v>
          </cell>
        </row>
        <row r="12">
          <cell r="M12" t="str">
            <v xml:space="preserve">Actividad 1.3.3.b Difusion y capacitacion en area natural protegida </v>
          </cell>
        </row>
        <row r="13">
          <cell r="M13" t="str">
            <v>Actividad 1.3.3.c Promoción de la inversion privada compatible con los objetivos del ANP.</v>
          </cell>
        </row>
        <row r="14">
          <cell r="M14" t="str">
            <v>Actividad 1.3.4.a Promocion de la participacion de actores e implementacion de compromisos para la gestion de areas naturales protegidas</v>
          </cell>
        </row>
        <row r="15">
          <cell r="M15" t="str">
            <v>Actividad 1.3.4.b Capacitaciones y acompañamiento a actores que contribuyen a la gestion de las anp</v>
          </cell>
        </row>
        <row r="16">
          <cell r="M16" t="str">
            <v xml:space="preserve">Actividad 1.3.5.a Capacitacion para la formulacion e implementacion de instrumentos de gestion </v>
          </cell>
        </row>
        <row r="17">
          <cell r="M17" t="str">
            <v xml:space="preserve">Actividad 1.3.5.b Formulacion de instrumentos de gestion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1"/>
      <sheetName val="IND 2"/>
      <sheetName val="IND 3"/>
      <sheetName val="CMD"/>
      <sheetName val="POBREZA"/>
      <sheetName val="Hoja5"/>
      <sheetName val="Hoja10"/>
      <sheetName val="Hoja11"/>
      <sheetName val="CMD-2"/>
      <sheetName val="Hoja7"/>
      <sheetName val="Hoja9"/>
      <sheetName val="Hoja12"/>
      <sheetName val="ACUERDOS"/>
      <sheetName val="Hoja1"/>
      <sheetName val="hoja2"/>
      <sheetName val="LAMBAYEQUE"/>
      <sheetName val="AMAZONAS"/>
      <sheetName val="PIURA"/>
      <sheetName val="LORETO"/>
      <sheetName val="PASCO"/>
      <sheetName val="HUANCAVELICA"/>
      <sheetName val="CAJAMARCA"/>
      <sheetName val="PUNO"/>
      <sheetName val="HUANUCO"/>
      <sheetName val="CUSCO"/>
      <sheetName val="MOQUEGUA"/>
      <sheetName val="AYACUCHO"/>
      <sheetName val="AREQUIPA"/>
      <sheetName val="APURIMAC"/>
      <sheetName val="MADRE DE DIOS"/>
      <sheetName val="LIMA PROV"/>
      <sheetName val="ICA"/>
      <sheetName val="JUNIN"/>
      <sheetName val="UCAYALI"/>
      <sheetName val="SAN MARTIN"/>
      <sheetName val="LALIBERT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AGRICULTURA</v>
          </cell>
          <cell r="B2" t="str">
            <v>AMAZONAS</v>
          </cell>
        </row>
        <row r="3">
          <cell r="A3" t="str">
            <v>AMBIENTE</v>
          </cell>
          <cell r="B3" t="str">
            <v>ANCASH</v>
          </cell>
        </row>
        <row r="4">
          <cell r="A4" t="str">
            <v>DEFENSA</v>
          </cell>
          <cell r="B4" t="str">
            <v>APURIMAC</v>
          </cell>
        </row>
        <row r="5">
          <cell r="A5" t="str">
            <v>ECONOMIA</v>
          </cell>
          <cell r="B5" t="str">
            <v>AREQUIPA</v>
          </cell>
        </row>
        <row r="6">
          <cell r="A6" t="str">
            <v>EDUCACION</v>
          </cell>
          <cell r="B6" t="str">
            <v>AYACUCHO</v>
          </cell>
        </row>
        <row r="7">
          <cell r="A7" t="str">
            <v>ENERGIA Y MINAS</v>
          </cell>
          <cell r="B7" t="str">
            <v>CAJAMARCA</v>
          </cell>
        </row>
        <row r="8">
          <cell r="A8" t="str">
            <v>INCLUSION SOCIAL</v>
          </cell>
          <cell r="B8" t="str">
            <v>CUSCO</v>
          </cell>
        </row>
        <row r="9">
          <cell r="A9" t="str">
            <v>INTERIOR</v>
          </cell>
          <cell r="B9" t="str">
            <v>HUANCAVELICA</v>
          </cell>
        </row>
        <row r="10">
          <cell r="A10" t="str">
            <v>MIMP</v>
          </cell>
          <cell r="B10" t="str">
            <v>HUANUCO</v>
          </cell>
        </row>
        <row r="11">
          <cell r="A11" t="str">
            <v>MINCETUR</v>
          </cell>
          <cell r="B11" t="str">
            <v>ICA</v>
          </cell>
        </row>
        <row r="12">
          <cell r="A12" t="str">
            <v>PCM</v>
          </cell>
          <cell r="B12" t="str">
            <v>JUNIN</v>
          </cell>
        </row>
        <row r="13">
          <cell r="A13" t="str">
            <v>SALUD</v>
          </cell>
          <cell r="B13" t="str">
            <v>LA LIBERTAD</v>
          </cell>
        </row>
        <row r="14">
          <cell r="A14" t="str">
            <v>TRABAJO</v>
          </cell>
          <cell r="B14" t="str">
            <v>LAMBAYEQUE</v>
          </cell>
        </row>
        <row r="15">
          <cell r="A15" t="str">
            <v>TRANSPORTE</v>
          </cell>
          <cell r="B15" t="str">
            <v>LIMA</v>
          </cell>
        </row>
        <row r="16">
          <cell r="A16" t="str">
            <v>VIVIENDA</v>
          </cell>
          <cell r="B16" t="str">
            <v>LORETO</v>
          </cell>
        </row>
        <row r="17">
          <cell r="B17" t="str">
            <v>MADRE DE DIOS</v>
          </cell>
        </row>
        <row r="18">
          <cell r="B18" t="str">
            <v>MOQUEGUA</v>
          </cell>
        </row>
        <row r="19">
          <cell r="B19" t="str">
            <v>PASCO</v>
          </cell>
        </row>
        <row r="20">
          <cell r="B20" t="str">
            <v>PIURA</v>
          </cell>
        </row>
        <row r="21">
          <cell r="B21" t="str">
            <v>PUNO</v>
          </cell>
        </row>
        <row r="22">
          <cell r="B22" t="str">
            <v>SAN MARTIN</v>
          </cell>
        </row>
        <row r="23">
          <cell r="B23" t="str">
            <v>TACNA</v>
          </cell>
        </row>
        <row r="24">
          <cell r="B24" t="str">
            <v>TUMBES</v>
          </cell>
        </row>
        <row r="25">
          <cell r="B25" t="str">
            <v>UCAYALI</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abero"/>
      <sheetName val="marzo"/>
      <sheetName val="abril"/>
      <sheetName val="mayo"/>
      <sheetName val="junio"/>
      <sheetName val="julio"/>
      <sheetName val="agosto"/>
      <sheetName val="setiembre"/>
      <sheetName val="Hoja1"/>
      <sheetName val="octubre"/>
      <sheetName val="Hoja8"/>
      <sheetName val="noviembre"/>
      <sheetName val="Hoja9"/>
      <sheetName val="diciembre"/>
      <sheetName val="Hoja11"/>
      <sheetName val="RESUMEN LA"/>
      <sheetName val="RESUMEN NAC"/>
      <sheetName val="Hoja4"/>
      <sheetName val="Hoja12"/>
      <sheetName val="Hoja6"/>
      <sheetName val="Hoja5"/>
      <sheetName val="F34 RRHH 7"/>
      <sheetName val=" DEEJ2012 zonal"/>
      <sheetName val="PPPnacional"/>
      <sheetName val="Hoja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29424630</v>
          </cell>
          <cell r="B2" t="str">
            <v>AGUILAR RODRIGUEZ CECILIA YAQUELINE</v>
          </cell>
          <cell r="C2" t="str">
            <v>RESPONSABLE DE PROYECTOS-EVALUACION</v>
          </cell>
          <cell r="D2" t="str">
            <v>29424630</v>
          </cell>
          <cell r="E2">
            <v>40809</v>
          </cell>
          <cell r="F2">
            <v>40869</v>
          </cell>
          <cell r="G2">
            <v>3500</v>
          </cell>
          <cell r="H2">
            <v>3500</v>
          </cell>
          <cell r="I2">
            <v>0</v>
          </cell>
          <cell r="J2" t="str">
            <v>AGUILAR RODRIGUEZ CECILIA YAQUELINE</v>
          </cell>
          <cell r="K2">
            <v>0</v>
          </cell>
          <cell r="L2">
            <v>3037.3</v>
          </cell>
          <cell r="M2" t="str">
            <v>OFICINA ZONAL PUNO</v>
          </cell>
          <cell r="N2" t="str">
            <v xml:space="preserve">0028  </v>
          </cell>
          <cell r="O2" t="str">
            <v>3405</v>
          </cell>
          <cell r="P2" t="str">
            <v>003</v>
          </cell>
          <cell r="Q2" t="str">
            <v>179</v>
          </cell>
          <cell r="R2">
            <v>40840</v>
          </cell>
          <cell r="S2" t="str">
            <v>4023213562</v>
          </cell>
          <cell r="T2" t="str">
            <v>201110</v>
          </cell>
          <cell r="U2" t="str">
            <v>201110</v>
          </cell>
          <cell r="V2" t="str">
            <v>12</v>
          </cell>
          <cell r="W2">
            <v>1</v>
          </cell>
          <cell r="X2" t="str">
            <v>CAS ZONALES OCTUBRE 2011</v>
          </cell>
          <cell r="Y2">
            <v>1386</v>
          </cell>
          <cell r="Z2" t="str">
            <v>10294246300</v>
          </cell>
          <cell r="AA2" t="str">
            <v>AGUILAR</v>
          </cell>
          <cell r="AB2" t="str">
            <v>RODRIGUEZ</v>
          </cell>
          <cell r="AC2" t="str">
            <v>CECILIA YAQUELINE</v>
          </cell>
          <cell r="AD2" t="str">
            <v>INTEGRA</v>
          </cell>
          <cell r="AE2" t="str">
            <v>02</v>
          </cell>
          <cell r="AF2">
            <v>63</v>
          </cell>
          <cell r="AG2">
            <v>49.7</v>
          </cell>
          <cell r="AH2">
            <v>112.7</v>
          </cell>
          <cell r="AI2">
            <v>350</v>
          </cell>
          <cell r="AJ2">
            <v>40809</v>
          </cell>
          <cell r="AK2" t="str">
            <v>2186975</v>
          </cell>
          <cell r="AL2">
            <v>40546</v>
          </cell>
          <cell r="AM2" t="str">
            <v>2011</v>
          </cell>
          <cell r="AN2" t="str">
            <v>1</v>
          </cell>
          <cell r="AO2">
            <v>97.2</v>
          </cell>
          <cell r="AP2">
            <v>0</v>
          </cell>
          <cell r="AQ2">
            <v>0</v>
          </cell>
          <cell r="AR2">
            <v>0</v>
          </cell>
          <cell r="AS2">
            <v>0</v>
          </cell>
          <cell r="AT2">
            <v>0</v>
          </cell>
          <cell r="AU2">
            <v>0</v>
          </cell>
          <cell r="AV2">
            <v>0</v>
          </cell>
          <cell r="AW2">
            <v>0</v>
          </cell>
          <cell r="AX2">
            <v>0</v>
          </cell>
          <cell r="AY2">
            <v>0</v>
          </cell>
          <cell r="AZ2">
            <v>0</v>
          </cell>
          <cell r="BA2">
            <v>25761</v>
          </cell>
          <cell r="BB2">
            <v>0</v>
          </cell>
          <cell r="BC2">
            <v>0</v>
          </cell>
          <cell r="BD2">
            <v>0</v>
          </cell>
          <cell r="BE2">
            <v>0</v>
          </cell>
          <cell r="BF2">
            <v>0</v>
          </cell>
          <cell r="BG2" t="str">
            <v>557590CARIR1</v>
          </cell>
          <cell r="BH2">
            <v>40822</v>
          </cell>
        </row>
        <row r="3">
          <cell r="A3" t="str">
            <v>41651513</v>
          </cell>
          <cell r="B3" t="str">
            <v>AGUIRRE RAMOS JOSUE MARIO</v>
          </cell>
          <cell r="C3" t="str">
            <v>RESPONSABLE ADMINISTRATIVO E INFORMATICO</v>
          </cell>
          <cell r="D3" t="str">
            <v>41651513</v>
          </cell>
          <cell r="E3">
            <v>40820</v>
          </cell>
          <cell r="F3">
            <v>40880</v>
          </cell>
          <cell r="G3">
            <v>1800</v>
          </cell>
          <cell r="H3">
            <v>1800</v>
          </cell>
          <cell r="I3">
            <v>0</v>
          </cell>
          <cell r="J3" t="str">
            <v>AGUIRRE RAMOS JOSUE MARIO</v>
          </cell>
          <cell r="K3">
            <v>0</v>
          </cell>
          <cell r="L3">
            <v>1566</v>
          </cell>
          <cell r="M3" t="str">
            <v>OFICINA ZONAL LIMA NORTE</v>
          </cell>
          <cell r="N3" t="str">
            <v xml:space="preserve">0004  </v>
          </cell>
          <cell r="O3" t="str">
            <v>1726</v>
          </cell>
          <cell r="P3" t="str">
            <v>001</v>
          </cell>
          <cell r="Q3" t="str">
            <v>26</v>
          </cell>
          <cell r="R3">
            <v>40840</v>
          </cell>
          <cell r="S3" t="str">
            <v>4040868734</v>
          </cell>
          <cell r="T3" t="str">
            <v>201110</v>
          </cell>
          <cell r="U3" t="str">
            <v>201110</v>
          </cell>
          <cell r="V3" t="str">
            <v>12</v>
          </cell>
          <cell r="W3">
            <v>1</v>
          </cell>
          <cell r="X3" t="str">
            <v>CAS ZONALES OCTUBRE 2011</v>
          </cell>
          <cell r="Y3">
            <v>4141</v>
          </cell>
          <cell r="Z3" t="str">
            <v>10416515137</v>
          </cell>
          <cell r="AA3" t="str">
            <v>AGUIRRE</v>
          </cell>
          <cell r="AB3" t="str">
            <v>RAMOS</v>
          </cell>
          <cell r="AC3" t="str">
            <v>JOSUE MARIO</v>
          </cell>
          <cell r="AD3" t="str">
            <v>ONP</v>
          </cell>
          <cell r="AE3" t="str">
            <v>99</v>
          </cell>
          <cell r="AF3">
            <v>0</v>
          </cell>
          <cell r="AG3">
            <v>0</v>
          </cell>
          <cell r="AH3">
            <v>0</v>
          </cell>
          <cell r="AI3">
            <v>234</v>
          </cell>
          <cell r="AJ3">
            <v>40820</v>
          </cell>
          <cell r="AK3" t="str">
            <v>2629614</v>
          </cell>
          <cell r="AL3">
            <v>40833</v>
          </cell>
          <cell r="AM3" t="str">
            <v>2011</v>
          </cell>
          <cell r="AN3" t="str">
            <v>1</v>
          </cell>
          <cell r="AO3">
            <v>97.2</v>
          </cell>
          <cell r="AP3">
            <v>0</v>
          </cell>
          <cell r="AQ3">
            <v>0</v>
          </cell>
          <cell r="AR3">
            <v>0</v>
          </cell>
          <cell r="AS3">
            <v>0</v>
          </cell>
          <cell r="AT3">
            <v>0</v>
          </cell>
          <cell r="AU3">
            <v>0</v>
          </cell>
          <cell r="AV3">
            <v>0</v>
          </cell>
          <cell r="AW3">
            <v>0</v>
          </cell>
          <cell r="AX3">
            <v>0</v>
          </cell>
          <cell r="AY3">
            <v>0</v>
          </cell>
          <cell r="AZ3">
            <v>0</v>
          </cell>
          <cell r="BA3">
            <v>30029</v>
          </cell>
          <cell r="BB3">
            <v>0</v>
          </cell>
          <cell r="BC3">
            <v>0</v>
          </cell>
          <cell r="BD3">
            <v>0</v>
          </cell>
          <cell r="BE3">
            <v>0</v>
          </cell>
          <cell r="BF3">
            <v>0</v>
          </cell>
          <cell r="BG3" t="str">
            <v/>
          </cell>
          <cell r="BH3">
            <v>40820</v>
          </cell>
        </row>
        <row r="4">
          <cell r="A4" t="str">
            <v>41651513</v>
          </cell>
          <cell r="B4" t="str">
            <v>AGUIRRE RAMOS JOSUE MARIO</v>
          </cell>
          <cell r="C4" t="str">
            <v>RESPONSABLE ADMINISTRATIVO E INFORMATICO</v>
          </cell>
          <cell r="D4" t="str">
            <v>41651513</v>
          </cell>
          <cell r="E4">
            <v>40820</v>
          </cell>
          <cell r="F4">
            <v>40908</v>
          </cell>
          <cell r="G4">
            <v>1800</v>
          </cell>
          <cell r="H4">
            <v>1800</v>
          </cell>
          <cell r="I4">
            <v>0</v>
          </cell>
          <cell r="J4" t="str">
            <v>AGUIRRE RAMOS JOSUE MARIO</v>
          </cell>
          <cell r="K4">
            <v>0</v>
          </cell>
          <cell r="L4">
            <v>1566</v>
          </cell>
          <cell r="M4" t="str">
            <v>OFICINA ZONAL LIMA NORTE</v>
          </cell>
          <cell r="N4" t="str">
            <v xml:space="preserve">0004  </v>
          </cell>
          <cell r="O4" t="str">
            <v>1726</v>
          </cell>
          <cell r="P4" t="str">
            <v>001</v>
          </cell>
          <cell r="Q4" t="str">
            <v>26</v>
          </cell>
          <cell r="R4">
            <v>40840</v>
          </cell>
          <cell r="S4" t="str">
            <v>4040868734</v>
          </cell>
          <cell r="T4" t="str">
            <v>201110</v>
          </cell>
          <cell r="U4" t="str">
            <v>201110</v>
          </cell>
          <cell r="V4" t="str">
            <v>12</v>
          </cell>
          <cell r="W4">
            <v>1</v>
          </cell>
          <cell r="X4" t="str">
            <v>CAS ZONALES OCTUBRE 2011</v>
          </cell>
          <cell r="Y4">
            <v>4141</v>
          </cell>
          <cell r="Z4" t="str">
            <v>10416515137</v>
          </cell>
          <cell r="AA4" t="str">
            <v>AGUIRRE</v>
          </cell>
          <cell r="AB4" t="str">
            <v>RAMOS</v>
          </cell>
          <cell r="AC4" t="str">
            <v>JOSUE MARIO</v>
          </cell>
          <cell r="AD4" t="str">
            <v>ONP</v>
          </cell>
          <cell r="AE4" t="str">
            <v>99</v>
          </cell>
          <cell r="AF4">
            <v>0</v>
          </cell>
          <cell r="AG4">
            <v>0</v>
          </cell>
          <cell r="AH4">
            <v>0</v>
          </cell>
          <cell r="AI4">
            <v>234</v>
          </cell>
          <cell r="AJ4">
            <v>40820</v>
          </cell>
          <cell r="AK4" t="str">
            <v>2629614</v>
          </cell>
          <cell r="AL4">
            <v>40833</v>
          </cell>
          <cell r="AM4" t="str">
            <v>2011</v>
          </cell>
          <cell r="AN4" t="str">
            <v>1</v>
          </cell>
          <cell r="AO4">
            <v>97.2</v>
          </cell>
          <cell r="AP4">
            <v>0</v>
          </cell>
          <cell r="AQ4">
            <v>0</v>
          </cell>
          <cell r="AR4">
            <v>0</v>
          </cell>
          <cell r="AS4">
            <v>0</v>
          </cell>
          <cell r="AT4">
            <v>0</v>
          </cell>
          <cell r="AU4">
            <v>0</v>
          </cell>
          <cell r="AV4">
            <v>0</v>
          </cell>
          <cell r="AW4">
            <v>0</v>
          </cell>
          <cell r="AX4">
            <v>0</v>
          </cell>
          <cell r="AY4">
            <v>0</v>
          </cell>
          <cell r="AZ4">
            <v>0</v>
          </cell>
          <cell r="BA4">
            <v>30029</v>
          </cell>
          <cell r="BB4">
            <v>0</v>
          </cell>
          <cell r="BC4">
            <v>0</v>
          </cell>
          <cell r="BD4">
            <v>0</v>
          </cell>
          <cell r="BE4">
            <v>0</v>
          </cell>
          <cell r="BF4">
            <v>0</v>
          </cell>
          <cell r="BG4" t="str">
            <v/>
          </cell>
          <cell r="BH4">
            <v>40820</v>
          </cell>
        </row>
        <row r="5">
          <cell r="A5" t="str">
            <v>41651513</v>
          </cell>
          <cell r="B5" t="str">
            <v>AGUIRRE RAMOS JOSUE MARIO</v>
          </cell>
          <cell r="C5" t="str">
            <v>RESPONSABLE ADMINISTRATIVO E INFORMATICO</v>
          </cell>
          <cell r="D5" t="str">
            <v>41651513</v>
          </cell>
          <cell r="E5">
            <v>40820</v>
          </cell>
          <cell r="F5">
            <v>40939</v>
          </cell>
          <cell r="G5">
            <v>1800</v>
          </cell>
          <cell r="H5">
            <v>1800</v>
          </cell>
          <cell r="I5">
            <v>0</v>
          </cell>
          <cell r="J5" t="str">
            <v>AGUIRRE RAMOS JOSUE MARIO</v>
          </cell>
          <cell r="K5">
            <v>0</v>
          </cell>
          <cell r="L5">
            <v>1566</v>
          </cell>
          <cell r="M5" t="str">
            <v>OFICINA ZONAL LIMA NORTE</v>
          </cell>
          <cell r="N5" t="str">
            <v xml:space="preserve">0004  </v>
          </cell>
          <cell r="O5" t="str">
            <v>1726</v>
          </cell>
          <cell r="P5" t="str">
            <v>001</v>
          </cell>
          <cell r="Q5" t="str">
            <v>26</v>
          </cell>
          <cell r="R5">
            <v>40840</v>
          </cell>
          <cell r="S5" t="str">
            <v>4040868734</v>
          </cell>
          <cell r="T5" t="str">
            <v>201110</v>
          </cell>
          <cell r="U5" t="str">
            <v>201110</v>
          </cell>
          <cell r="V5" t="str">
            <v>12</v>
          </cell>
          <cell r="W5">
            <v>1</v>
          </cell>
          <cell r="X5" t="str">
            <v>CAS ZONALES OCTUBRE 2011</v>
          </cell>
          <cell r="Y5">
            <v>4141</v>
          </cell>
          <cell r="Z5" t="str">
            <v>10416515137</v>
          </cell>
          <cell r="AA5" t="str">
            <v>AGUIRRE</v>
          </cell>
          <cell r="AB5" t="str">
            <v>RAMOS</v>
          </cell>
          <cell r="AC5" t="str">
            <v>JOSUE MARIO</v>
          </cell>
          <cell r="AD5" t="str">
            <v>ONP</v>
          </cell>
          <cell r="AE5" t="str">
            <v>99</v>
          </cell>
          <cell r="AF5">
            <v>0</v>
          </cell>
          <cell r="AG5">
            <v>0</v>
          </cell>
          <cell r="AH5">
            <v>0</v>
          </cell>
          <cell r="AI5">
            <v>234</v>
          </cell>
          <cell r="AJ5">
            <v>40820</v>
          </cell>
          <cell r="AK5" t="str">
            <v>2629614</v>
          </cell>
          <cell r="AL5">
            <v>40833</v>
          </cell>
          <cell r="AM5" t="str">
            <v>2011</v>
          </cell>
          <cell r="AN5" t="str">
            <v>1</v>
          </cell>
          <cell r="AO5">
            <v>97.2</v>
          </cell>
          <cell r="AP5">
            <v>0</v>
          </cell>
          <cell r="AQ5">
            <v>0</v>
          </cell>
          <cell r="AR5">
            <v>0</v>
          </cell>
          <cell r="AS5">
            <v>0</v>
          </cell>
          <cell r="AT5">
            <v>0</v>
          </cell>
          <cell r="AU5">
            <v>0</v>
          </cell>
          <cell r="AV5">
            <v>0</v>
          </cell>
          <cell r="AW5">
            <v>0</v>
          </cell>
          <cell r="AX5">
            <v>0</v>
          </cell>
          <cell r="AY5">
            <v>0</v>
          </cell>
          <cell r="AZ5">
            <v>0</v>
          </cell>
          <cell r="BA5">
            <v>30029</v>
          </cell>
          <cell r="BB5">
            <v>0</v>
          </cell>
          <cell r="BC5">
            <v>0</v>
          </cell>
          <cell r="BD5">
            <v>0</v>
          </cell>
          <cell r="BE5">
            <v>0</v>
          </cell>
          <cell r="BF5">
            <v>0</v>
          </cell>
          <cell r="BG5" t="str">
            <v/>
          </cell>
          <cell r="BH5">
            <v>40820</v>
          </cell>
        </row>
        <row r="6">
          <cell r="A6" t="str">
            <v>41651513</v>
          </cell>
          <cell r="B6" t="str">
            <v>AGUIRRE RAMOS JOSUE MARIO</v>
          </cell>
          <cell r="C6" t="str">
            <v>RESPONSABLE ADMINISTRATIVO E INFORMATICO</v>
          </cell>
          <cell r="D6" t="str">
            <v>41651513</v>
          </cell>
          <cell r="E6">
            <v>40820</v>
          </cell>
          <cell r="F6">
            <v>40968</v>
          </cell>
          <cell r="G6">
            <v>1800</v>
          </cell>
          <cell r="H6">
            <v>1800</v>
          </cell>
          <cell r="I6">
            <v>0</v>
          </cell>
          <cell r="J6" t="str">
            <v>AGUIRRE RAMOS JOSUE MARIO</v>
          </cell>
          <cell r="K6">
            <v>0</v>
          </cell>
          <cell r="L6">
            <v>1566</v>
          </cell>
          <cell r="M6" t="str">
            <v>OFICINA ZONAL LIMA NORTE</v>
          </cell>
          <cell r="N6" t="str">
            <v xml:space="preserve">0004  </v>
          </cell>
          <cell r="O6" t="str">
            <v>1726</v>
          </cell>
          <cell r="P6" t="str">
            <v>001</v>
          </cell>
          <cell r="Q6" t="str">
            <v>26</v>
          </cell>
          <cell r="R6">
            <v>40840</v>
          </cell>
          <cell r="S6" t="str">
            <v>4040868734</v>
          </cell>
          <cell r="T6" t="str">
            <v>201110</v>
          </cell>
          <cell r="U6" t="str">
            <v>201110</v>
          </cell>
          <cell r="V6" t="str">
            <v>12</v>
          </cell>
          <cell r="W6">
            <v>1</v>
          </cell>
          <cell r="X6" t="str">
            <v>CAS ZONALES OCTUBRE 2011</v>
          </cell>
          <cell r="Y6">
            <v>4141</v>
          </cell>
          <cell r="Z6" t="str">
            <v>10416515137</v>
          </cell>
          <cell r="AA6" t="str">
            <v>AGUIRRE</v>
          </cell>
          <cell r="AB6" t="str">
            <v>RAMOS</v>
          </cell>
          <cell r="AC6" t="str">
            <v>JOSUE MARIO</v>
          </cell>
          <cell r="AD6" t="str">
            <v>ONP</v>
          </cell>
          <cell r="AE6" t="str">
            <v>99</v>
          </cell>
          <cell r="AF6">
            <v>0</v>
          </cell>
          <cell r="AG6">
            <v>0</v>
          </cell>
          <cell r="AH6">
            <v>0</v>
          </cell>
          <cell r="AI6">
            <v>234</v>
          </cell>
          <cell r="AJ6">
            <v>40820</v>
          </cell>
          <cell r="AK6" t="str">
            <v>2629614</v>
          </cell>
          <cell r="AL6">
            <v>40833</v>
          </cell>
          <cell r="AM6" t="str">
            <v>2011</v>
          </cell>
          <cell r="AN6" t="str">
            <v>1</v>
          </cell>
          <cell r="AO6">
            <v>97.2</v>
          </cell>
          <cell r="AP6">
            <v>0</v>
          </cell>
          <cell r="AQ6">
            <v>0</v>
          </cell>
          <cell r="AR6">
            <v>0</v>
          </cell>
          <cell r="AS6">
            <v>0</v>
          </cell>
          <cell r="AT6">
            <v>0</v>
          </cell>
          <cell r="AU6">
            <v>0</v>
          </cell>
          <cell r="AV6">
            <v>0</v>
          </cell>
          <cell r="AW6">
            <v>0</v>
          </cell>
          <cell r="AX6">
            <v>0</v>
          </cell>
          <cell r="AY6">
            <v>0</v>
          </cell>
          <cell r="AZ6">
            <v>0</v>
          </cell>
          <cell r="BA6">
            <v>30029</v>
          </cell>
          <cell r="BB6">
            <v>0</v>
          </cell>
          <cell r="BC6">
            <v>0</v>
          </cell>
          <cell r="BD6">
            <v>0</v>
          </cell>
          <cell r="BE6">
            <v>0</v>
          </cell>
          <cell r="BF6">
            <v>0</v>
          </cell>
          <cell r="BG6" t="str">
            <v/>
          </cell>
          <cell r="BH6">
            <v>40820</v>
          </cell>
        </row>
        <row r="7">
          <cell r="A7" t="str">
            <v>41651513</v>
          </cell>
          <cell r="B7" t="str">
            <v>AGUIRRE RAMOS JOSUE MARIO</v>
          </cell>
          <cell r="C7" t="str">
            <v>RESPONSABLE ADMINISTRATIVO E INFORMATICO</v>
          </cell>
          <cell r="D7" t="str">
            <v>41651513</v>
          </cell>
          <cell r="E7">
            <v>40820</v>
          </cell>
          <cell r="F7">
            <v>40999</v>
          </cell>
          <cell r="G7">
            <v>1800</v>
          </cell>
          <cell r="H7">
            <v>1800</v>
          </cell>
          <cell r="I7">
            <v>0</v>
          </cell>
          <cell r="J7" t="str">
            <v>AGUIRRE RAMOS JOSUE MARIO</v>
          </cell>
          <cell r="K7">
            <v>0</v>
          </cell>
          <cell r="L7">
            <v>1566</v>
          </cell>
          <cell r="M7" t="str">
            <v>OFICINA ZONAL LIMA NORTE</v>
          </cell>
          <cell r="N7" t="str">
            <v xml:space="preserve">0004  </v>
          </cell>
          <cell r="O7" t="str">
            <v>1726</v>
          </cell>
          <cell r="P7" t="str">
            <v>001</v>
          </cell>
          <cell r="Q7" t="str">
            <v>26</v>
          </cell>
          <cell r="R7">
            <v>40840</v>
          </cell>
          <cell r="S7" t="str">
            <v>4040868734</v>
          </cell>
          <cell r="T7" t="str">
            <v>201110</v>
          </cell>
          <cell r="U7" t="str">
            <v>201110</v>
          </cell>
          <cell r="V7" t="str">
            <v>12</v>
          </cell>
          <cell r="W7">
            <v>1</v>
          </cell>
          <cell r="X7" t="str">
            <v>CAS ZONALES OCTUBRE 2011</v>
          </cell>
          <cell r="Y7">
            <v>4141</v>
          </cell>
          <cell r="Z7" t="str">
            <v>10416515137</v>
          </cell>
          <cell r="AA7" t="str">
            <v>AGUIRRE</v>
          </cell>
          <cell r="AB7" t="str">
            <v>RAMOS</v>
          </cell>
          <cell r="AC7" t="str">
            <v>JOSUE MARIO</v>
          </cell>
          <cell r="AD7" t="str">
            <v>ONP</v>
          </cell>
          <cell r="AE7" t="str">
            <v>99</v>
          </cell>
          <cell r="AF7">
            <v>0</v>
          </cell>
          <cell r="AG7">
            <v>0</v>
          </cell>
          <cell r="AH7">
            <v>0</v>
          </cell>
          <cell r="AI7">
            <v>234</v>
          </cell>
          <cell r="AJ7">
            <v>40820</v>
          </cell>
          <cell r="AK7" t="str">
            <v>2629614</v>
          </cell>
          <cell r="AL7">
            <v>40833</v>
          </cell>
          <cell r="AM7" t="str">
            <v>2011</v>
          </cell>
          <cell r="AN7" t="str">
            <v>1</v>
          </cell>
          <cell r="AO7">
            <v>97.2</v>
          </cell>
          <cell r="AP7">
            <v>0</v>
          </cell>
          <cell r="AQ7">
            <v>0</v>
          </cell>
          <cell r="AR7">
            <v>0</v>
          </cell>
          <cell r="AS7">
            <v>0</v>
          </cell>
          <cell r="AT7">
            <v>0</v>
          </cell>
          <cell r="AU7">
            <v>0</v>
          </cell>
          <cell r="AV7">
            <v>0</v>
          </cell>
          <cell r="AW7">
            <v>0</v>
          </cell>
          <cell r="AX7">
            <v>0</v>
          </cell>
          <cell r="AY7">
            <v>0</v>
          </cell>
          <cell r="AZ7">
            <v>0</v>
          </cell>
          <cell r="BA7">
            <v>30029</v>
          </cell>
          <cell r="BB7">
            <v>0</v>
          </cell>
          <cell r="BC7">
            <v>0</v>
          </cell>
          <cell r="BD7">
            <v>0</v>
          </cell>
          <cell r="BE7">
            <v>0</v>
          </cell>
          <cell r="BF7">
            <v>0</v>
          </cell>
          <cell r="BG7" t="str">
            <v/>
          </cell>
          <cell r="BH7">
            <v>40820</v>
          </cell>
        </row>
        <row r="8">
          <cell r="A8" t="str">
            <v>41651513</v>
          </cell>
          <cell r="B8" t="str">
            <v>AGUIRRE RAMOS JOSUE MARIO</v>
          </cell>
          <cell r="C8" t="str">
            <v>RESPONSABLE ADMINISTRATIVO E INFORMATICO</v>
          </cell>
          <cell r="D8" t="str">
            <v>41651513</v>
          </cell>
          <cell r="E8">
            <v>40820</v>
          </cell>
          <cell r="F8">
            <v>41060</v>
          </cell>
          <cell r="G8">
            <v>1800</v>
          </cell>
          <cell r="H8">
            <v>1800</v>
          </cell>
          <cell r="I8">
            <v>0</v>
          </cell>
          <cell r="J8" t="str">
            <v>AGUIRRE RAMOS JOSUE MARIO</v>
          </cell>
          <cell r="K8">
            <v>0</v>
          </cell>
          <cell r="L8">
            <v>1566</v>
          </cell>
          <cell r="M8" t="str">
            <v>OFICINA ZONAL LIMA NORTE</v>
          </cell>
          <cell r="N8" t="str">
            <v xml:space="preserve">0004  </v>
          </cell>
          <cell r="O8" t="str">
            <v>1726</v>
          </cell>
          <cell r="P8" t="str">
            <v>001</v>
          </cell>
          <cell r="Q8" t="str">
            <v>26</v>
          </cell>
          <cell r="R8">
            <v>40840</v>
          </cell>
          <cell r="S8" t="str">
            <v>4040868734</v>
          </cell>
          <cell r="T8" t="str">
            <v>201110</v>
          </cell>
          <cell r="U8" t="str">
            <v>201110</v>
          </cell>
          <cell r="V8" t="str">
            <v>12</v>
          </cell>
          <cell r="W8">
            <v>1</v>
          </cell>
          <cell r="X8" t="str">
            <v>CAS ZONALES OCTUBRE 2011</v>
          </cell>
          <cell r="Y8">
            <v>4141</v>
          </cell>
          <cell r="Z8" t="str">
            <v>10416515137</v>
          </cell>
          <cell r="AA8" t="str">
            <v>AGUIRRE</v>
          </cell>
          <cell r="AB8" t="str">
            <v>RAMOS</v>
          </cell>
          <cell r="AC8" t="str">
            <v>JOSUE MARIO</v>
          </cell>
          <cell r="AD8" t="str">
            <v>ONP</v>
          </cell>
          <cell r="AE8" t="str">
            <v>99</v>
          </cell>
          <cell r="AF8">
            <v>0</v>
          </cell>
          <cell r="AG8">
            <v>0</v>
          </cell>
          <cell r="AH8">
            <v>0</v>
          </cell>
          <cell r="AI8">
            <v>234</v>
          </cell>
          <cell r="AJ8">
            <v>40820</v>
          </cell>
          <cell r="AK8" t="str">
            <v>2629614</v>
          </cell>
          <cell r="AL8">
            <v>40833</v>
          </cell>
          <cell r="AM8" t="str">
            <v>2011</v>
          </cell>
          <cell r="AN8" t="str">
            <v>1</v>
          </cell>
          <cell r="AO8">
            <v>97.2</v>
          </cell>
          <cell r="AP8">
            <v>0</v>
          </cell>
          <cell r="AQ8">
            <v>0</v>
          </cell>
          <cell r="AR8">
            <v>0</v>
          </cell>
          <cell r="AS8">
            <v>0</v>
          </cell>
          <cell r="AT8">
            <v>0</v>
          </cell>
          <cell r="AU8">
            <v>0</v>
          </cell>
          <cell r="AV8">
            <v>0</v>
          </cell>
          <cell r="AW8">
            <v>0</v>
          </cell>
          <cell r="AX8">
            <v>0</v>
          </cell>
          <cell r="AY8">
            <v>0</v>
          </cell>
          <cell r="AZ8">
            <v>0</v>
          </cell>
          <cell r="BA8">
            <v>30029</v>
          </cell>
          <cell r="BB8">
            <v>0</v>
          </cell>
          <cell r="BC8">
            <v>0</v>
          </cell>
          <cell r="BD8">
            <v>0</v>
          </cell>
          <cell r="BE8">
            <v>0</v>
          </cell>
          <cell r="BF8">
            <v>0</v>
          </cell>
          <cell r="BG8" t="str">
            <v/>
          </cell>
          <cell r="BH8">
            <v>40820</v>
          </cell>
        </row>
        <row r="9">
          <cell r="A9" t="str">
            <v>41210991</v>
          </cell>
          <cell r="B9" t="str">
            <v>ALBURQUEQUE MOGOLLON LUZ ELIANA</v>
          </cell>
          <cell r="C9" t="str">
            <v>RESPONSABLE ADMINISTRATIVO E INFORMATICO</v>
          </cell>
          <cell r="D9" t="str">
            <v>41210991</v>
          </cell>
          <cell r="E9">
            <v>40819</v>
          </cell>
          <cell r="F9">
            <v>40879</v>
          </cell>
          <cell r="G9">
            <v>1866.67</v>
          </cell>
          <cell r="H9">
            <v>1866.67</v>
          </cell>
          <cell r="I9">
            <v>0</v>
          </cell>
          <cell r="J9" t="str">
            <v>ALBURQUEQUE MOGOLLON LUZ ELIANA</v>
          </cell>
          <cell r="K9">
            <v>0</v>
          </cell>
          <cell r="L9">
            <v>1624</v>
          </cell>
          <cell r="M9" t="str">
            <v>OFICINA ZONAL PIURA</v>
          </cell>
          <cell r="N9" t="str">
            <v xml:space="preserve">0027  </v>
          </cell>
          <cell r="O9" t="str">
            <v>3409</v>
          </cell>
          <cell r="P9" t="str">
            <v>001</v>
          </cell>
          <cell r="Q9" t="str">
            <v>105</v>
          </cell>
          <cell r="R9">
            <v>40840</v>
          </cell>
          <cell r="S9" t="str">
            <v>4040868858</v>
          </cell>
          <cell r="T9" t="str">
            <v>201110</v>
          </cell>
          <cell r="U9" t="str">
            <v>201110</v>
          </cell>
          <cell r="V9" t="str">
            <v>12</v>
          </cell>
          <cell r="W9">
            <v>1</v>
          </cell>
          <cell r="X9" t="str">
            <v>CAS ZONALES OCTUBRE 2011</v>
          </cell>
          <cell r="Y9">
            <v>4137</v>
          </cell>
          <cell r="Z9" t="str">
            <v>10412109916</v>
          </cell>
          <cell r="AA9" t="str">
            <v>ALBURQUEQUE</v>
          </cell>
          <cell r="AB9" t="str">
            <v>MOGOLLON</v>
          </cell>
          <cell r="AC9" t="str">
            <v>LUZ ELIANA</v>
          </cell>
          <cell r="AD9" t="str">
            <v>ONP</v>
          </cell>
          <cell r="AE9" t="str">
            <v>99</v>
          </cell>
          <cell r="AF9">
            <v>0</v>
          </cell>
          <cell r="AG9">
            <v>0</v>
          </cell>
          <cell r="AH9">
            <v>0</v>
          </cell>
          <cell r="AI9">
            <v>242.67</v>
          </cell>
          <cell r="AJ9">
            <v>40819</v>
          </cell>
          <cell r="AK9" t="str">
            <v>2627203</v>
          </cell>
          <cell r="AL9">
            <v>40830</v>
          </cell>
          <cell r="AM9" t="str">
            <v>2011</v>
          </cell>
          <cell r="AN9" t="str">
            <v>1</v>
          </cell>
          <cell r="AO9">
            <v>97.2</v>
          </cell>
          <cell r="AP9">
            <v>0</v>
          </cell>
          <cell r="AQ9">
            <v>0</v>
          </cell>
          <cell r="AR9">
            <v>0</v>
          </cell>
          <cell r="AS9">
            <v>0</v>
          </cell>
          <cell r="AT9">
            <v>0</v>
          </cell>
          <cell r="AU9">
            <v>0</v>
          </cell>
          <cell r="AV9">
            <v>0</v>
          </cell>
          <cell r="AW9">
            <v>0</v>
          </cell>
          <cell r="AX9">
            <v>0</v>
          </cell>
          <cell r="AY9">
            <v>0</v>
          </cell>
          <cell r="AZ9">
            <v>0</v>
          </cell>
          <cell r="BA9">
            <v>30110</v>
          </cell>
          <cell r="BB9">
            <v>0</v>
          </cell>
          <cell r="BC9">
            <v>0</v>
          </cell>
          <cell r="BD9">
            <v>0</v>
          </cell>
          <cell r="BE9">
            <v>0</v>
          </cell>
          <cell r="BF9">
            <v>0</v>
          </cell>
          <cell r="BG9" t="str">
            <v/>
          </cell>
          <cell r="BH9">
            <v>40819</v>
          </cell>
        </row>
        <row r="10">
          <cell r="A10" t="str">
            <v>19996213</v>
          </cell>
          <cell r="B10" t="str">
            <v>ARELLANO GUERRERO JESUS ANGEL</v>
          </cell>
          <cell r="C10" t="str">
            <v>JEFE ZONAL</v>
          </cell>
          <cell r="D10" t="str">
            <v>19996213</v>
          </cell>
          <cell r="E10">
            <v>40484</v>
          </cell>
          <cell r="F10">
            <v>40877</v>
          </cell>
          <cell r="G10">
            <v>5300</v>
          </cell>
          <cell r="H10">
            <v>5300</v>
          </cell>
          <cell r="I10">
            <v>0</v>
          </cell>
          <cell r="J10" t="str">
            <v>ARELLANO GUERRERO JESUS ANGEL</v>
          </cell>
          <cell r="K10">
            <v>0</v>
          </cell>
          <cell r="L10">
            <v>4581.32</v>
          </cell>
          <cell r="M10" t="str">
            <v>OFICINA ZONAL HUANCAVELICA</v>
          </cell>
          <cell r="N10" t="str">
            <v xml:space="preserve">0016  </v>
          </cell>
          <cell r="O10" t="str">
            <v>1882</v>
          </cell>
          <cell r="P10" t="str">
            <v>001</v>
          </cell>
          <cell r="Q10" t="str">
            <v>109</v>
          </cell>
          <cell r="R10">
            <v>40840</v>
          </cell>
          <cell r="S10" t="str">
            <v>4017964424</v>
          </cell>
          <cell r="T10" t="str">
            <v>201110</v>
          </cell>
          <cell r="U10" t="str">
            <v>201110</v>
          </cell>
          <cell r="V10" t="str">
            <v>12</v>
          </cell>
          <cell r="W10">
            <v>1</v>
          </cell>
          <cell r="X10" t="str">
            <v>CAS ZONALES OCTUBRE 2011</v>
          </cell>
          <cell r="Y10">
            <v>297</v>
          </cell>
          <cell r="Z10" t="str">
            <v>10199962138</v>
          </cell>
          <cell r="AA10" t="str">
            <v>ARELLANO</v>
          </cell>
          <cell r="AB10" t="str">
            <v>GUERRERO</v>
          </cell>
          <cell r="AC10" t="str">
            <v>JESUS ANGEL</v>
          </cell>
          <cell r="AD10" t="str">
            <v>PROFUTURO</v>
          </cell>
          <cell r="AE10" t="str">
            <v>04</v>
          </cell>
          <cell r="AF10">
            <v>115.01</v>
          </cell>
          <cell r="AG10">
            <v>73.67</v>
          </cell>
          <cell r="AH10">
            <v>188.68</v>
          </cell>
          <cell r="AI10">
            <v>530</v>
          </cell>
          <cell r="AJ10">
            <v>40484</v>
          </cell>
          <cell r="AK10" t="str">
            <v>2372781</v>
          </cell>
          <cell r="AL10">
            <v>40613</v>
          </cell>
          <cell r="AM10" t="str">
            <v>2011</v>
          </cell>
          <cell r="AN10" t="str">
            <v>1</v>
          </cell>
          <cell r="AO10">
            <v>97.2</v>
          </cell>
          <cell r="AP10">
            <v>0</v>
          </cell>
          <cell r="AQ10">
            <v>0</v>
          </cell>
          <cell r="AR10">
            <v>0</v>
          </cell>
          <cell r="AS10">
            <v>0</v>
          </cell>
          <cell r="AT10">
            <v>0</v>
          </cell>
          <cell r="AU10">
            <v>0</v>
          </cell>
          <cell r="AV10">
            <v>0</v>
          </cell>
          <cell r="AW10">
            <v>0</v>
          </cell>
          <cell r="AX10">
            <v>0</v>
          </cell>
          <cell r="AY10">
            <v>0</v>
          </cell>
          <cell r="AZ10">
            <v>0</v>
          </cell>
          <cell r="BA10">
            <v>22640</v>
          </cell>
          <cell r="BB10">
            <v>0</v>
          </cell>
          <cell r="BC10">
            <v>0</v>
          </cell>
          <cell r="BD10">
            <v>0</v>
          </cell>
          <cell r="BE10">
            <v>0</v>
          </cell>
          <cell r="BF10">
            <v>0</v>
          </cell>
          <cell r="BG10" t="str">
            <v>230031JAGLR5</v>
          </cell>
          <cell r="BH10">
            <v>40484</v>
          </cell>
        </row>
        <row r="11">
          <cell r="A11" t="str">
            <v>23822196</v>
          </cell>
          <cell r="B11" t="str">
            <v>ARIZABAL CALDERON MYLENE RYLDA</v>
          </cell>
          <cell r="C11" t="str">
            <v>TECNICO DE PROYECTOS</v>
          </cell>
          <cell r="D11" t="str">
            <v>23822196</v>
          </cell>
          <cell r="E11">
            <v>40819</v>
          </cell>
          <cell r="F11">
            <v>40879</v>
          </cell>
          <cell r="G11">
            <v>2707</v>
          </cell>
          <cell r="H11">
            <v>2707</v>
          </cell>
          <cell r="I11">
            <v>0</v>
          </cell>
          <cell r="J11" t="str">
            <v>ARIZABAL CALDERON MYLENE RYLDA</v>
          </cell>
          <cell r="K11">
            <v>0</v>
          </cell>
          <cell r="L11">
            <v>2355.09</v>
          </cell>
          <cell r="M11" t="str">
            <v>OFICINA ZONAL CUSCO</v>
          </cell>
          <cell r="N11" t="str">
            <v xml:space="preserve">0015  </v>
          </cell>
          <cell r="O11" t="str">
            <v>1722</v>
          </cell>
          <cell r="P11" t="str">
            <v>001</v>
          </cell>
          <cell r="Q11" t="str">
            <v>169</v>
          </cell>
          <cell r="R11">
            <v>40840</v>
          </cell>
          <cell r="S11" t="str">
            <v>4019879262</v>
          </cell>
          <cell r="T11" t="str">
            <v>201110</v>
          </cell>
          <cell r="U11" t="str">
            <v>201110</v>
          </cell>
          <cell r="V11" t="str">
            <v>12</v>
          </cell>
          <cell r="W11">
            <v>1</v>
          </cell>
          <cell r="X11" t="str">
            <v>CAS ZONALES OCTUBRE 2011</v>
          </cell>
          <cell r="Y11">
            <v>769</v>
          </cell>
          <cell r="Z11" t="str">
            <v>10238221965</v>
          </cell>
          <cell r="AA11" t="str">
            <v>ARIZABAL</v>
          </cell>
          <cell r="AB11" t="str">
            <v>CALDERON</v>
          </cell>
          <cell r="AC11" t="str">
            <v>MYLENE RYLDA</v>
          </cell>
          <cell r="AD11" t="str">
            <v>ONP</v>
          </cell>
          <cell r="AE11" t="str">
            <v>99</v>
          </cell>
          <cell r="AF11">
            <v>0</v>
          </cell>
          <cell r="AG11">
            <v>0</v>
          </cell>
          <cell r="AH11">
            <v>0</v>
          </cell>
          <cell r="AI11">
            <v>351.91</v>
          </cell>
          <cell r="AJ11">
            <v>40819</v>
          </cell>
          <cell r="AK11" t="str">
            <v>2307491</v>
          </cell>
          <cell r="AL11">
            <v>40582</v>
          </cell>
          <cell r="AM11" t="str">
            <v>2011</v>
          </cell>
          <cell r="AN11" t="str">
            <v>1</v>
          </cell>
          <cell r="AO11">
            <v>97.2</v>
          </cell>
          <cell r="AP11">
            <v>0</v>
          </cell>
          <cell r="AQ11">
            <v>0</v>
          </cell>
          <cell r="AR11">
            <v>0</v>
          </cell>
          <cell r="AS11">
            <v>0</v>
          </cell>
          <cell r="AT11">
            <v>0</v>
          </cell>
          <cell r="AU11">
            <v>0</v>
          </cell>
          <cell r="AV11">
            <v>0</v>
          </cell>
          <cell r="AW11">
            <v>0</v>
          </cell>
          <cell r="AX11">
            <v>0</v>
          </cell>
          <cell r="AY11">
            <v>0</v>
          </cell>
          <cell r="AZ11">
            <v>0</v>
          </cell>
          <cell r="BA11">
            <v>22290</v>
          </cell>
          <cell r="BB11">
            <v>0</v>
          </cell>
          <cell r="BC11">
            <v>0</v>
          </cell>
          <cell r="BD11">
            <v>0</v>
          </cell>
          <cell r="BE11">
            <v>0</v>
          </cell>
          <cell r="BF11">
            <v>0</v>
          </cell>
          <cell r="BG11" t="str">
            <v/>
          </cell>
          <cell r="BH11">
            <v>40210</v>
          </cell>
        </row>
        <row r="12">
          <cell r="A12" t="str">
            <v>23822196</v>
          </cell>
          <cell r="B12" t="str">
            <v>ARIZABAL CALDERON MYLENE RYLDA</v>
          </cell>
          <cell r="C12" t="str">
            <v>TECNICO DE PROYECTOS</v>
          </cell>
          <cell r="D12" t="str">
            <v>23822196</v>
          </cell>
          <cell r="E12">
            <v>40819</v>
          </cell>
          <cell r="F12">
            <v>40908</v>
          </cell>
          <cell r="G12">
            <v>2707</v>
          </cell>
          <cell r="H12">
            <v>2707</v>
          </cell>
          <cell r="I12">
            <v>0</v>
          </cell>
          <cell r="J12" t="str">
            <v>ARIZABAL CALDERON MYLENE RYLDA</v>
          </cell>
          <cell r="K12">
            <v>0</v>
          </cell>
          <cell r="L12">
            <v>2355.09</v>
          </cell>
          <cell r="M12" t="str">
            <v>OFICINA ZONAL CUSCO</v>
          </cell>
          <cell r="N12" t="str">
            <v xml:space="preserve">0015  </v>
          </cell>
          <cell r="O12" t="str">
            <v>1722</v>
          </cell>
          <cell r="P12" t="str">
            <v>001</v>
          </cell>
          <cell r="Q12" t="str">
            <v>169</v>
          </cell>
          <cell r="R12">
            <v>40840</v>
          </cell>
          <cell r="S12" t="str">
            <v>4019879262</v>
          </cell>
          <cell r="T12" t="str">
            <v>201110</v>
          </cell>
          <cell r="U12" t="str">
            <v>201110</v>
          </cell>
          <cell r="V12" t="str">
            <v>12</v>
          </cell>
          <cell r="W12">
            <v>1</v>
          </cell>
          <cell r="X12" t="str">
            <v>CAS ZONALES OCTUBRE 2011</v>
          </cell>
          <cell r="Y12">
            <v>769</v>
          </cell>
          <cell r="Z12" t="str">
            <v>10238221965</v>
          </cell>
          <cell r="AA12" t="str">
            <v>ARIZABAL</v>
          </cell>
          <cell r="AB12" t="str">
            <v>CALDERON</v>
          </cell>
          <cell r="AC12" t="str">
            <v>MYLENE RYLDA</v>
          </cell>
          <cell r="AD12" t="str">
            <v>ONP</v>
          </cell>
          <cell r="AE12" t="str">
            <v>99</v>
          </cell>
          <cell r="AF12">
            <v>0</v>
          </cell>
          <cell r="AG12">
            <v>0</v>
          </cell>
          <cell r="AH12">
            <v>0</v>
          </cell>
          <cell r="AI12">
            <v>351.91</v>
          </cell>
          <cell r="AJ12">
            <v>40819</v>
          </cell>
          <cell r="AK12" t="str">
            <v>2307491</v>
          </cell>
          <cell r="AL12">
            <v>40582</v>
          </cell>
          <cell r="AM12" t="str">
            <v>2011</v>
          </cell>
          <cell r="AN12" t="str">
            <v>1</v>
          </cell>
          <cell r="AO12">
            <v>97.2</v>
          </cell>
          <cell r="AP12">
            <v>0</v>
          </cell>
          <cell r="AQ12">
            <v>0</v>
          </cell>
          <cell r="AR12">
            <v>0</v>
          </cell>
          <cell r="AS12">
            <v>0</v>
          </cell>
          <cell r="AT12">
            <v>0</v>
          </cell>
          <cell r="AU12">
            <v>0</v>
          </cell>
          <cell r="AV12">
            <v>0</v>
          </cell>
          <cell r="AW12">
            <v>0</v>
          </cell>
          <cell r="AX12">
            <v>0</v>
          </cell>
          <cell r="AY12">
            <v>0</v>
          </cell>
          <cell r="AZ12">
            <v>0</v>
          </cell>
          <cell r="BA12">
            <v>22290</v>
          </cell>
          <cell r="BB12">
            <v>0</v>
          </cell>
          <cell r="BC12">
            <v>0</v>
          </cell>
          <cell r="BD12">
            <v>0</v>
          </cell>
          <cell r="BE12">
            <v>0</v>
          </cell>
          <cell r="BF12">
            <v>0</v>
          </cell>
          <cell r="BG12" t="str">
            <v/>
          </cell>
          <cell r="BH12">
            <v>40210</v>
          </cell>
        </row>
        <row r="13">
          <cell r="A13" t="str">
            <v>23822196</v>
          </cell>
          <cell r="B13" t="str">
            <v>ARIZABAL CALDERON MYLENE RYLDA</v>
          </cell>
          <cell r="C13" t="str">
            <v>TECNICO DE PROYECTOS</v>
          </cell>
          <cell r="D13" t="str">
            <v>23822196</v>
          </cell>
          <cell r="E13">
            <v>40819</v>
          </cell>
          <cell r="F13">
            <v>40939</v>
          </cell>
          <cell r="G13">
            <v>2707</v>
          </cell>
          <cell r="H13">
            <v>2707</v>
          </cell>
          <cell r="I13">
            <v>0</v>
          </cell>
          <cell r="J13" t="str">
            <v>ARIZABAL CALDERON MYLENE RYLDA</v>
          </cell>
          <cell r="K13">
            <v>0</v>
          </cell>
          <cell r="L13">
            <v>2355.09</v>
          </cell>
          <cell r="M13" t="str">
            <v>OFICINA ZONAL CUSCO</v>
          </cell>
          <cell r="N13" t="str">
            <v xml:space="preserve">0015  </v>
          </cell>
          <cell r="O13" t="str">
            <v>1722</v>
          </cell>
          <cell r="P13" t="str">
            <v>001</v>
          </cell>
          <cell r="Q13" t="str">
            <v>169</v>
          </cell>
          <cell r="R13">
            <v>40840</v>
          </cell>
          <cell r="S13" t="str">
            <v>4019879262</v>
          </cell>
          <cell r="T13" t="str">
            <v>201110</v>
          </cell>
          <cell r="U13" t="str">
            <v>201110</v>
          </cell>
          <cell r="V13" t="str">
            <v>12</v>
          </cell>
          <cell r="W13">
            <v>1</v>
          </cell>
          <cell r="X13" t="str">
            <v>CAS ZONALES OCTUBRE 2011</v>
          </cell>
          <cell r="Y13">
            <v>769</v>
          </cell>
          <cell r="Z13" t="str">
            <v>10238221965</v>
          </cell>
          <cell r="AA13" t="str">
            <v>ARIZABAL</v>
          </cell>
          <cell r="AB13" t="str">
            <v>CALDERON</v>
          </cell>
          <cell r="AC13" t="str">
            <v>MYLENE RYLDA</v>
          </cell>
          <cell r="AD13" t="str">
            <v>ONP</v>
          </cell>
          <cell r="AE13" t="str">
            <v>99</v>
          </cell>
          <cell r="AF13">
            <v>0</v>
          </cell>
          <cell r="AG13">
            <v>0</v>
          </cell>
          <cell r="AH13">
            <v>0</v>
          </cell>
          <cell r="AI13">
            <v>351.91</v>
          </cell>
          <cell r="AJ13">
            <v>40819</v>
          </cell>
          <cell r="AK13" t="str">
            <v>2307491</v>
          </cell>
          <cell r="AL13">
            <v>40582</v>
          </cell>
          <cell r="AM13" t="str">
            <v>2011</v>
          </cell>
          <cell r="AN13" t="str">
            <v>1</v>
          </cell>
          <cell r="AO13">
            <v>97.2</v>
          </cell>
          <cell r="AP13">
            <v>0</v>
          </cell>
          <cell r="AQ13">
            <v>0</v>
          </cell>
          <cell r="AR13">
            <v>0</v>
          </cell>
          <cell r="AS13">
            <v>0</v>
          </cell>
          <cell r="AT13">
            <v>0</v>
          </cell>
          <cell r="AU13">
            <v>0</v>
          </cell>
          <cell r="AV13">
            <v>0</v>
          </cell>
          <cell r="AW13">
            <v>0</v>
          </cell>
          <cell r="AX13">
            <v>0</v>
          </cell>
          <cell r="AY13">
            <v>0</v>
          </cell>
          <cell r="AZ13">
            <v>0</v>
          </cell>
          <cell r="BA13">
            <v>22290</v>
          </cell>
          <cell r="BB13">
            <v>0</v>
          </cell>
          <cell r="BC13">
            <v>0</v>
          </cell>
          <cell r="BD13">
            <v>0</v>
          </cell>
          <cell r="BE13">
            <v>0</v>
          </cell>
          <cell r="BF13">
            <v>0</v>
          </cell>
          <cell r="BG13" t="str">
            <v/>
          </cell>
          <cell r="BH13">
            <v>40210</v>
          </cell>
        </row>
        <row r="14">
          <cell r="A14" t="str">
            <v>23822196</v>
          </cell>
          <cell r="B14" t="str">
            <v>ARIZABAL CALDERON MYLENE RYLDA</v>
          </cell>
          <cell r="C14" t="str">
            <v>TECNICO DE PROYECTOS</v>
          </cell>
          <cell r="D14" t="str">
            <v>23822196</v>
          </cell>
          <cell r="E14">
            <v>40819</v>
          </cell>
          <cell r="F14">
            <v>40999</v>
          </cell>
          <cell r="G14">
            <v>2707</v>
          </cell>
          <cell r="H14">
            <v>2707</v>
          </cell>
          <cell r="I14">
            <v>0</v>
          </cell>
          <cell r="J14" t="str">
            <v>ARIZABAL CALDERON MYLENE RYLDA</v>
          </cell>
          <cell r="K14">
            <v>0</v>
          </cell>
          <cell r="L14">
            <v>2355.09</v>
          </cell>
          <cell r="M14" t="str">
            <v>OFICINA ZONAL CUSCO</v>
          </cell>
          <cell r="N14" t="str">
            <v xml:space="preserve">0015  </v>
          </cell>
          <cell r="O14" t="str">
            <v>1722</v>
          </cell>
          <cell r="P14" t="str">
            <v>001</v>
          </cell>
          <cell r="Q14" t="str">
            <v>169</v>
          </cell>
          <cell r="R14">
            <v>40840</v>
          </cell>
          <cell r="S14" t="str">
            <v>4019879262</v>
          </cell>
          <cell r="T14" t="str">
            <v>201110</v>
          </cell>
          <cell r="U14" t="str">
            <v>201110</v>
          </cell>
          <cell r="V14" t="str">
            <v>12</v>
          </cell>
          <cell r="W14">
            <v>1</v>
          </cell>
          <cell r="X14" t="str">
            <v>CAS ZONALES OCTUBRE 2011</v>
          </cell>
          <cell r="Y14">
            <v>769</v>
          </cell>
          <cell r="Z14" t="str">
            <v>10238221965</v>
          </cell>
          <cell r="AA14" t="str">
            <v>ARIZABAL</v>
          </cell>
          <cell r="AB14" t="str">
            <v>CALDERON</v>
          </cell>
          <cell r="AC14" t="str">
            <v>MYLENE RYLDA</v>
          </cell>
          <cell r="AD14" t="str">
            <v>ONP</v>
          </cell>
          <cell r="AE14" t="str">
            <v>99</v>
          </cell>
          <cell r="AF14">
            <v>0</v>
          </cell>
          <cell r="AG14">
            <v>0</v>
          </cell>
          <cell r="AH14">
            <v>0</v>
          </cell>
          <cell r="AI14">
            <v>351.91</v>
          </cell>
          <cell r="AJ14">
            <v>40819</v>
          </cell>
          <cell r="AK14" t="str">
            <v>2307491</v>
          </cell>
          <cell r="AL14">
            <v>40582</v>
          </cell>
          <cell r="AM14" t="str">
            <v>2011</v>
          </cell>
          <cell r="AN14" t="str">
            <v>1</v>
          </cell>
          <cell r="AO14">
            <v>97.2</v>
          </cell>
          <cell r="AP14">
            <v>0</v>
          </cell>
          <cell r="AQ14">
            <v>0</v>
          </cell>
          <cell r="AR14">
            <v>0</v>
          </cell>
          <cell r="AS14">
            <v>0</v>
          </cell>
          <cell r="AT14">
            <v>0</v>
          </cell>
          <cell r="AU14">
            <v>0</v>
          </cell>
          <cell r="AV14">
            <v>0</v>
          </cell>
          <cell r="AW14">
            <v>0</v>
          </cell>
          <cell r="AX14">
            <v>0</v>
          </cell>
          <cell r="AY14">
            <v>0</v>
          </cell>
          <cell r="AZ14">
            <v>0</v>
          </cell>
          <cell r="BA14">
            <v>22290</v>
          </cell>
          <cell r="BB14">
            <v>0</v>
          </cell>
          <cell r="BC14">
            <v>0</v>
          </cell>
          <cell r="BD14">
            <v>0</v>
          </cell>
          <cell r="BE14">
            <v>0</v>
          </cell>
          <cell r="BF14">
            <v>0</v>
          </cell>
          <cell r="BG14" t="str">
            <v/>
          </cell>
          <cell r="BH14">
            <v>40210</v>
          </cell>
        </row>
        <row r="15">
          <cell r="A15" t="str">
            <v>23822196</v>
          </cell>
          <cell r="B15" t="str">
            <v>ARIZABAL CALDERON MYLENE RYLDA</v>
          </cell>
          <cell r="C15" t="str">
            <v>TECNICO DE PROYECTOS</v>
          </cell>
          <cell r="D15" t="str">
            <v>23822196</v>
          </cell>
          <cell r="E15">
            <v>40819</v>
          </cell>
          <cell r="F15">
            <v>41060</v>
          </cell>
          <cell r="G15">
            <v>2707</v>
          </cell>
          <cell r="H15">
            <v>2707</v>
          </cell>
          <cell r="I15">
            <v>0</v>
          </cell>
          <cell r="J15" t="str">
            <v>ARIZABAL CALDERON MYLENE RYLDA</v>
          </cell>
          <cell r="K15">
            <v>0</v>
          </cell>
          <cell r="L15">
            <v>2355.09</v>
          </cell>
          <cell r="M15" t="str">
            <v>OFICINA ZONAL CUSCO</v>
          </cell>
          <cell r="N15" t="str">
            <v xml:space="preserve">0015  </v>
          </cell>
          <cell r="O15" t="str">
            <v>1722</v>
          </cell>
          <cell r="P15" t="str">
            <v>001</v>
          </cell>
          <cell r="Q15" t="str">
            <v>169</v>
          </cell>
          <cell r="R15">
            <v>40840</v>
          </cell>
          <cell r="S15" t="str">
            <v>4019879262</v>
          </cell>
          <cell r="T15" t="str">
            <v>201110</v>
          </cell>
          <cell r="U15" t="str">
            <v>201110</v>
          </cell>
          <cell r="V15" t="str">
            <v>12</v>
          </cell>
          <cell r="W15">
            <v>1</v>
          </cell>
          <cell r="X15" t="str">
            <v>CAS ZONALES OCTUBRE 2011</v>
          </cell>
          <cell r="Y15">
            <v>769</v>
          </cell>
          <cell r="Z15" t="str">
            <v>10238221965</v>
          </cell>
          <cell r="AA15" t="str">
            <v>ARIZABAL</v>
          </cell>
          <cell r="AB15" t="str">
            <v>CALDERON</v>
          </cell>
          <cell r="AC15" t="str">
            <v>MYLENE RYLDA</v>
          </cell>
          <cell r="AD15" t="str">
            <v>ONP</v>
          </cell>
          <cell r="AE15" t="str">
            <v>99</v>
          </cell>
          <cell r="AF15">
            <v>0</v>
          </cell>
          <cell r="AG15">
            <v>0</v>
          </cell>
          <cell r="AH15">
            <v>0</v>
          </cell>
          <cell r="AI15">
            <v>351.91</v>
          </cell>
          <cell r="AJ15">
            <v>40819</v>
          </cell>
          <cell r="AK15" t="str">
            <v>2307491</v>
          </cell>
          <cell r="AL15">
            <v>40582</v>
          </cell>
          <cell r="AM15" t="str">
            <v>2011</v>
          </cell>
          <cell r="AN15" t="str">
            <v>1</v>
          </cell>
          <cell r="AO15">
            <v>97.2</v>
          </cell>
          <cell r="AP15">
            <v>0</v>
          </cell>
          <cell r="AQ15">
            <v>0</v>
          </cell>
          <cell r="AR15">
            <v>0</v>
          </cell>
          <cell r="AS15">
            <v>0</v>
          </cell>
          <cell r="AT15">
            <v>0</v>
          </cell>
          <cell r="AU15">
            <v>0</v>
          </cell>
          <cell r="AV15">
            <v>0</v>
          </cell>
          <cell r="AW15">
            <v>0</v>
          </cell>
          <cell r="AX15">
            <v>0</v>
          </cell>
          <cell r="AY15">
            <v>0</v>
          </cell>
          <cell r="AZ15">
            <v>0</v>
          </cell>
          <cell r="BA15">
            <v>22290</v>
          </cell>
          <cell r="BB15">
            <v>0</v>
          </cell>
          <cell r="BC15">
            <v>0</v>
          </cell>
          <cell r="BD15">
            <v>0</v>
          </cell>
          <cell r="BE15">
            <v>0</v>
          </cell>
          <cell r="BF15">
            <v>0</v>
          </cell>
          <cell r="BG15" t="str">
            <v/>
          </cell>
          <cell r="BH15">
            <v>40210</v>
          </cell>
        </row>
        <row r="16">
          <cell r="A16" t="str">
            <v>01308504</v>
          </cell>
          <cell r="B16" t="str">
            <v>AYALA MENA HERNAN</v>
          </cell>
          <cell r="C16" t="str">
            <v>RESPONSABLE ADMINISTRATIVO E INFORMATICO</v>
          </cell>
          <cell r="D16" t="str">
            <v>01308504</v>
          </cell>
          <cell r="E16">
            <v>40809</v>
          </cell>
          <cell r="F16">
            <v>40869</v>
          </cell>
          <cell r="G16">
            <v>2000</v>
          </cell>
          <cell r="H16">
            <v>2000</v>
          </cell>
          <cell r="I16">
            <v>0</v>
          </cell>
          <cell r="J16" t="str">
            <v>AYALA MENA HERNAN</v>
          </cell>
          <cell r="K16">
            <v>0</v>
          </cell>
          <cell r="L16">
            <v>1735.6</v>
          </cell>
          <cell r="M16" t="str">
            <v>OFICINA ZONAL PUNO</v>
          </cell>
          <cell r="N16" t="str">
            <v xml:space="preserve">0028  </v>
          </cell>
          <cell r="O16" t="str">
            <v>3404</v>
          </cell>
          <cell r="P16" t="str">
            <v>001</v>
          </cell>
          <cell r="Q16" t="str">
            <v>144</v>
          </cell>
          <cell r="R16">
            <v>40840</v>
          </cell>
          <cell r="S16" t="str">
            <v>4017964483</v>
          </cell>
          <cell r="T16" t="str">
            <v>201110</v>
          </cell>
          <cell r="U16" t="str">
            <v>201110</v>
          </cell>
          <cell r="V16" t="str">
            <v>12</v>
          </cell>
          <cell r="W16">
            <v>1</v>
          </cell>
          <cell r="X16" t="str">
            <v>CAS ZONALES OCTUBRE 2011</v>
          </cell>
          <cell r="Y16">
            <v>25</v>
          </cell>
          <cell r="Z16" t="str">
            <v>10013085043</v>
          </cell>
          <cell r="AA16" t="str">
            <v>AYALA</v>
          </cell>
          <cell r="AB16" t="str">
            <v>MENA</v>
          </cell>
          <cell r="AC16" t="str">
            <v>HERNAN</v>
          </cell>
          <cell r="AD16" t="str">
            <v>INTEGRA</v>
          </cell>
          <cell r="AE16" t="str">
            <v>02</v>
          </cell>
          <cell r="AF16">
            <v>36</v>
          </cell>
          <cell r="AG16">
            <v>28.4</v>
          </cell>
          <cell r="AH16">
            <v>64.400000000000006</v>
          </cell>
          <cell r="AI16">
            <v>200</v>
          </cell>
          <cell r="AJ16">
            <v>40809</v>
          </cell>
          <cell r="AK16" t="str">
            <v>2214698</v>
          </cell>
          <cell r="AL16">
            <v>40553</v>
          </cell>
          <cell r="AM16" t="str">
            <v>2011</v>
          </cell>
          <cell r="AN16" t="str">
            <v>1</v>
          </cell>
          <cell r="AO16">
            <v>97.2</v>
          </cell>
          <cell r="AP16">
            <v>0</v>
          </cell>
          <cell r="AQ16">
            <v>0</v>
          </cell>
          <cell r="AR16">
            <v>0</v>
          </cell>
          <cell r="AS16">
            <v>0</v>
          </cell>
          <cell r="AT16">
            <v>0</v>
          </cell>
          <cell r="AU16">
            <v>0</v>
          </cell>
          <cell r="AV16">
            <v>0</v>
          </cell>
          <cell r="AW16">
            <v>0</v>
          </cell>
          <cell r="AX16">
            <v>0</v>
          </cell>
          <cell r="AY16">
            <v>0</v>
          </cell>
          <cell r="AZ16">
            <v>0</v>
          </cell>
          <cell r="BA16">
            <v>25304</v>
          </cell>
          <cell r="BB16">
            <v>0</v>
          </cell>
          <cell r="BC16">
            <v>0</v>
          </cell>
          <cell r="BD16">
            <v>0</v>
          </cell>
          <cell r="BE16">
            <v>0</v>
          </cell>
          <cell r="BF16">
            <v>0</v>
          </cell>
          <cell r="BG16" t="str">
            <v>553021HAMLA5</v>
          </cell>
          <cell r="BH16">
            <v>40822</v>
          </cell>
        </row>
        <row r="17">
          <cell r="A17" t="str">
            <v>19849161</v>
          </cell>
          <cell r="B17" t="str">
            <v>BENITES ARHUIS SANTOS AMARANTO</v>
          </cell>
          <cell r="C17" t="str">
            <v>TECNICO DE PROYECTOS</v>
          </cell>
          <cell r="D17" t="str">
            <v>19849161</v>
          </cell>
          <cell r="E17">
            <v>40819</v>
          </cell>
          <cell r="F17">
            <v>40879</v>
          </cell>
          <cell r="G17">
            <v>2707</v>
          </cell>
          <cell r="H17">
            <v>2707</v>
          </cell>
          <cell r="I17">
            <v>0</v>
          </cell>
          <cell r="J17" t="str">
            <v>BENITES ARHUIS SANTOS AMARANTO</v>
          </cell>
          <cell r="K17">
            <v>0</v>
          </cell>
          <cell r="L17">
            <v>2355.09</v>
          </cell>
          <cell r="M17" t="str">
            <v>OFICINA ZONAL HUANCAVELICA</v>
          </cell>
          <cell r="N17" t="str">
            <v xml:space="preserve">0016  </v>
          </cell>
          <cell r="O17" t="str">
            <v>1724</v>
          </cell>
          <cell r="P17" t="str">
            <v>001</v>
          </cell>
          <cell r="Q17" t="str">
            <v>538</v>
          </cell>
          <cell r="R17">
            <v>40840</v>
          </cell>
          <cell r="S17" t="str">
            <v>4381384891</v>
          </cell>
          <cell r="T17" t="str">
            <v>201110</v>
          </cell>
          <cell r="U17" t="str">
            <v>201110</v>
          </cell>
          <cell r="V17" t="str">
            <v>12</v>
          </cell>
          <cell r="W17">
            <v>1</v>
          </cell>
          <cell r="X17" t="str">
            <v>CAS ZONALES OCTUBRE 2011</v>
          </cell>
          <cell r="Y17">
            <v>1878</v>
          </cell>
          <cell r="Z17" t="str">
            <v>10198491611</v>
          </cell>
          <cell r="AA17" t="str">
            <v>BENITES</v>
          </cell>
          <cell r="AB17" t="str">
            <v>ARHUIS</v>
          </cell>
          <cell r="AC17" t="str">
            <v>SANTOS AMARANTO</v>
          </cell>
          <cell r="AD17" t="str">
            <v>ONP</v>
          </cell>
          <cell r="AE17" t="str">
            <v>99</v>
          </cell>
          <cell r="AF17">
            <v>0</v>
          </cell>
          <cell r="AG17">
            <v>0</v>
          </cell>
          <cell r="AH17">
            <v>0</v>
          </cell>
          <cell r="AI17">
            <v>351.91</v>
          </cell>
          <cell r="AJ17">
            <v>40819</v>
          </cell>
          <cell r="AK17" t="str">
            <v>2366141</v>
          </cell>
          <cell r="AL17">
            <v>40611</v>
          </cell>
          <cell r="AM17" t="str">
            <v>2011</v>
          </cell>
          <cell r="AN17" t="str">
            <v>1</v>
          </cell>
          <cell r="AO17">
            <v>97.2</v>
          </cell>
          <cell r="AP17">
            <v>0</v>
          </cell>
          <cell r="AQ17">
            <v>0</v>
          </cell>
          <cell r="AR17">
            <v>0</v>
          </cell>
          <cell r="AS17">
            <v>0</v>
          </cell>
          <cell r="AT17">
            <v>0</v>
          </cell>
          <cell r="AU17">
            <v>0</v>
          </cell>
          <cell r="AV17">
            <v>0</v>
          </cell>
          <cell r="AW17">
            <v>0</v>
          </cell>
          <cell r="AX17">
            <v>0</v>
          </cell>
          <cell r="AY17">
            <v>0</v>
          </cell>
          <cell r="AZ17">
            <v>0</v>
          </cell>
          <cell r="BA17">
            <v>16385</v>
          </cell>
          <cell r="BB17">
            <v>0</v>
          </cell>
          <cell r="BC17">
            <v>0</v>
          </cell>
          <cell r="BD17">
            <v>0</v>
          </cell>
          <cell r="BE17">
            <v>0</v>
          </cell>
          <cell r="BF17">
            <v>0</v>
          </cell>
          <cell r="BG17" t="str">
            <v/>
          </cell>
          <cell r="BH17" t="str">
            <v/>
          </cell>
        </row>
        <row r="18">
          <cell r="A18" t="str">
            <v>19849161</v>
          </cell>
          <cell r="B18" t="str">
            <v>BENITES ARHUIS SANTOS AMARANTO</v>
          </cell>
          <cell r="C18" t="str">
            <v>TECNICO DE PROYECTOS</v>
          </cell>
          <cell r="D18" t="str">
            <v>19849161</v>
          </cell>
          <cell r="E18">
            <v>40819</v>
          </cell>
          <cell r="F18">
            <v>40908</v>
          </cell>
          <cell r="G18">
            <v>2707</v>
          </cell>
          <cell r="H18">
            <v>2707</v>
          </cell>
          <cell r="I18">
            <v>0</v>
          </cell>
          <cell r="J18" t="str">
            <v>BENITES ARHUIS SANTOS AMARANTO</v>
          </cell>
          <cell r="K18">
            <v>0</v>
          </cell>
          <cell r="L18">
            <v>2355.09</v>
          </cell>
          <cell r="M18" t="str">
            <v>OFICINA ZONAL HUANCAVELICA</v>
          </cell>
          <cell r="N18" t="str">
            <v xml:space="preserve">0016  </v>
          </cell>
          <cell r="O18" t="str">
            <v>1724</v>
          </cell>
          <cell r="P18" t="str">
            <v>001</v>
          </cell>
          <cell r="Q18" t="str">
            <v>538</v>
          </cell>
          <cell r="R18">
            <v>40840</v>
          </cell>
          <cell r="S18" t="str">
            <v>4381384891</v>
          </cell>
          <cell r="T18" t="str">
            <v>201110</v>
          </cell>
          <cell r="U18" t="str">
            <v>201110</v>
          </cell>
          <cell r="V18" t="str">
            <v>12</v>
          </cell>
          <cell r="W18">
            <v>1</v>
          </cell>
          <cell r="X18" t="str">
            <v>CAS ZONALES OCTUBRE 2011</v>
          </cell>
          <cell r="Y18">
            <v>1878</v>
          </cell>
          <cell r="Z18" t="str">
            <v>10198491611</v>
          </cell>
          <cell r="AA18" t="str">
            <v>BENITES</v>
          </cell>
          <cell r="AB18" t="str">
            <v>ARHUIS</v>
          </cell>
          <cell r="AC18" t="str">
            <v>SANTOS AMARANTO</v>
          </cell>
          <cell r="AD18" t="str">
            <v>ONP</v>
          </cell>
          <cell r="AE18" t="str">
            <v>99</v>
          </cell>
          <cell r="AF18">
            <v>0</v>
          </cell>
          <cell r="AG18">
            <v>0</v>
          </cell>
          <cell r="AH18">
            <v>0</v>
          </cell>
          <cell r="AI18">
            <v>351.91</v>
          </cell>
          <cell r="AJ18">
            <v>40819</v>
          </cell>
          <cell r="AK18" t="str">
            <v>2366141</v>
          </cell>
          <cell r="AL18">
            <v>40611</v>
          </cell>
          <cell r="AM18" t="str">
            <v>2011</v>
          </cell>
          <cell r="AN18" t="str">
            <v>1</v>
          </cell>
          <cell r="AO18">
            <v>97.2</v>
          </cell>
          <cell r="AP18">
            <v>0</v>
          </cell>
          <cell r="AQ18">
            <v>0</v>
          </cell>
          <cell r="AR18">
            <v>0</v>
          </cell>
          <cell r="AS18">
            <v>0</v>
          </cell>
          <cell r="AT18">
            <v>0</v>
          </cell>
          <cell r="AU18">
            <v>0</v>
          </cell>
          <cell r="AV18">
            <v>0</v>
          </cell>
          <cell r="AW18">
            <v>0</v>
          </cell>
          <cell r="AX18">
            <v>0</v>
          </cell>
          <cell r="AY18">
            <v>0</v>
          </cell>
          <cell r="AZ18">
            <v>0</v>
          </cell>
          <cell r="BA18">
            <v>16385</v>
          </cell>
          <cell r="BB18">
            <v>0</v>
          </cell>
          <cell r="BC18">
            <v>0</v>
          </cell>
          <cell r="BD18">
            <v>0</v>
          </cell>
          <cell r="BE18">
            <v>0</v>
          </cell>
          <cell r="BF18">
            <v>0</v>
          </cell>
          <cell r="BG18" t="str">
            <v/>
          </cell>
          <cell r="BH18" t="str">
            <v/>
          </cell>
        </row>
        <row r="19">
          <cell r="A19" t="str">
            <v>19849161</v>
          </cell>
          <cell r="B19" t="str">
            <v>BENITES ARHUIS SANTOS AMARANTO</v>
          </cell>
          <cell r="C19" t="str">
            <v>TECNICO DE PROYECTOS</v>
          </cell>
          <cell r="D19" t="str">
            <v>19849161</v>
          </cell>
          <cell r="E19">
            <v>40819</v>
          </cell>
          <cell r="F19">
            <v>40939</v>
          </cell>
          <cell r="G19">
            <v>2707</v>
          </cell>
          <cell r="H19">
            <v>2707</v>
          </cell>
          <cell r="I19">
            <v>0</v>
          </cell>
          <cell r="J19" t="str">
            <v>BENITES ARHUIS SANTOS AMARANTO</v>
          </cell>
          <cell r="K19">
            <v>0</v>
          </cell>
          <cell r="L19">
            <v>2355.09</v>
          </cell>
          <cell r="M19" t="str">
            <v>OFICINA ZONAL HUANCAVELICA</v>
          </cell>
          <cell r="N19" t="str">
            <v xml:space="preserve">0016  </v>
          </cell>
          <cell r="O19" t="str">
            <v>1724</v>
          </cell>
          <cell r="P19" t="str">
            <v>001</v>
          </cell>
          <cell r="Q19" t="str">
            <v>538</v>
          </cell>
          <cell r="R19">
            <v>40840</v>
          </cell>
          <cell r="S19" t="str">
            <v>4381384891</v>
          </cell>
          <cell r="T19" t="str">
            <v>201110</v>
          </cell>
          <cell r="U19" t="str">
            <v>201110</v>
          </cell>
          <cell r="V19" t="str">
            <v>12</v>
          </cell>
          <cell r="W19">
            <v>1</v>
          </cell>
          <cell r="X19" t="str">
            <v>CAS ZONALES OCTUBRE 2011</v>
          </cell>
          <cell r="Y19">
            <v>1878</v>
          </cell>
          <cell r="Z19" t="str">
            <v>10198491611</v>
          </cell>
          <cell r="AA19" t="str">
            <v>BENITES</v>
          </cell>
          <cell r="AB19" t="str">
            <v>ARHUIS</v>
          </cell>
          <cell r="AC19" t="str">
            <v>SANTOS AMARANTO</v>
          </cell>
          <cell r="AD19" t="str">
            <v>ONP</v>
          </cell>
          <cell r="AE19" t="str">
            <v>99</v>
          </cell>
          <cell r="AF19">
            <v>0</v>
          </cell>
          <cell r="AG19">
            <v>0</v>
          </cell>
          <cell r="AH19">
            <v>0</v>
          </cell>
          <cell r="AI19">
            <v>351.91</v>
          </cell>
          <cell r="AJ19">
            <v>40819</v>
          </cell>
          <cell r="AK19" t="str">
            <v>2366141</v>
          </cell>
          <cell r="AL19">
            <v>40611</v>
          </cell>
          <cell r="AM19" t="str">
            <v>2011</v>
          </cell>
          <cell r="AN19" t="str">
            <v>1</v>
          </cell>
          <cell r="AO19">
            <v>97.2</v>
          </cell>
          <cell r="AP19">
            <v>0</v>
          </cell>
          <cell r="AQ19">
            <v>0</v>
          </cell>
          <cell r="AR19">
            <v>0</v>
          </cell>
          <cell r="AS19">
            <v>0</v>
          </cell>
          <cell r="AT19">
            <v>0</v>
          </cell>
          <cell r="AU19">
            <v>0</v>
          </cell>
          <cell r="AV19">
            <v>0</v>
          </cell>
          <cell r="AW19">
            <v>0</v>
          </cell>
          <cell r="AX19">
            <v>0</v>
          </cell>
          <cell r="AY19">
            <v>0</v>
          </cell>
          <cell r="AZ19">
            <v>0</v>
          </cell>
          <cell r="BA19">
            <v>16385</v>
          </cell>
          <cell r="BB19">
            <v>0</v>
          </cell>
          <cell r="BC19">
            <v>0</v>
          </cell>
          <cell r="BD19">
            <v>0</v>
          </cell>
          <cell r="BE19">
            <v>0</v>
          </cell>
          <cell r="BF19">
            <v>0</v>
          </cell>
          <cell r="BG19" t="str">
            <v/>
          </cell>
          <cell r="BH19" t="str">
            <v/>
          </cell>
        </row>
        <row r="20">
          <cell r="A20" t="str">
            <v>19849161</v>
          </cell>
          <cell r="B20" t="str">
            <v>BENITES ARHUIS SANTOS AMARANTO</v>
          </cell>
          <cell r="C20" t="str">
            <v>TECNICO DE PROYECTOS</v>
          </cell>
          <cell r="D20" t="str">
            <v>19849161</v>
          </cell>
          <cell r="E20">
            <v>40819</v>
          </cell>
          <cell r="F20">
            <v>40999</v>
          </cell>
          <cell r="G20">
            <v>2707</v>
          </cell>
          <cell r="H20">
            <v>2707</v>
          </cell>
          <cell r="I20">
            <v>0</v>
          </cell>
          <cell r="J20" t="str">
            <v>BENITES ARHUIS SANTOS AMARANTO</v>
          </cell>
          <cell r="K20">
            <v>0</v>
          </cell>
          <cell r="L20">
            <v>2355.09</v>
          </cell>
          <cell r="M20" t="str">
            <v>OFICINA ZONAL HUANCAVELICA</v>
          </cell>
          <cell r="N20" t="str">
            <v xml:space="preserve">0016  </v>
          </cell>
          <cell r="O20" t="str">
            <v>1724</v>
          </cell>
          <cell r="P20" t="str">
            <v>001</v>
          </cell>
          <cell r="Q20" t="str">
            <v>538</v>
          </cell>
          <cell r="R20">
            <v>40840</v>
          </cell>
          <cell r="S20" t="str">
            <v>4381384891</v>
          </cell>
          <cell r="T20" t="str">
            <v>201110</v>
          </cell>
          <cell r="U20" t="str">
            <v>201110</v>
          </cell>
          <cell r="V20" t="str">
            <v>12</v>
          </cell>
          <cell r="W20">
            <v>1</v>
          </cell>
          <cell r="X20" t="str">
            <v>CAS ZONALES OCTUBRE 2011</v>
          </cell>
          <cell r="Y20">
            <v>1878</v>
          </cell>
          <cell r="Z20" t="str">
            <v>10198491611</v>
          </cell>
          <cell r="AA20" t="str">
            <v>BENITES</v>
          </cell>
          <cell r="AB20" t="str">
            <v>ARHUIS</v>
          </cell>
          <cell r="AC20" t="str">
            <v>SANTOS AMARANTO</v>
          </cell>
          <cell r="AD20" t="str">
            <v>ONP</v>
          </cell>
          <cell r="AE20" t="str">
            <v>99</v>
          </cell>
          <cell r="AF20">
            <v>0</v>
          </cell>
          <cell r="AG20">
            <v>0</v>
          </cell>
          <cell r="AH20">
            <v>0</v>
          </cell>
          <cell r="AI20">
            <v>351.91</v>
          </cell>
          <cell r="AJ20">
            <v>40819</v>
          </cell>
          <cell r="AK20" t="str">
            <v>2366141</v>
          </cell>
          <cell r="AL20">
            <v>40611</v>
          </cell>
          <cell r="AM20" t="str">
            <v>2011</v>
          </cell>
          <cell r="AN20" t="str">
            <v>1</v>
          </cell>
          <cell r="AO20">
            <v>97.2</v>
          </cell>
          <cell r="AP20">
            <v>0</v>
          </cell>
          <cell r="AQ20">
            <v>0</v>
          </cell>
          <cell r="AR20">
            <v>0</v>
          </cell>
          <cell r="AS20">
            <v>0</v>
          </cell>
          <cell r="AT20">
            <v>0</v>
          </cell>
          <cell r="AU20">
            <v>0</v>
          </cell>
          <cell r="AV20">
            <v>0</v>
          </cell>
          <cell r="AW20">
            <v>0</v>
          </cell>
          <cell r="AX20">
            <v>0</v>
          </cell>
          <cell r="AY20">
            <v>0</v>
          </cell>
          <cell r="AZ20">
            <v>0</v>
          </cell>
          <cell r="BA20">
            <v>16385</v>
          </cell>
          <cell r="BB20">
            <v>0</v>
          </cell>
          <cell r="BC20">
            <v>0</v>
          </cell>
          <cell r="BD20">
            <v>0</v>
          </cell>
          <cell r="BE20">
            <v>0</v>
          </cell>
          <cell r="BF20">
            <v>0</v>
          </cell>
          <cell r="BG20" t="str">
            <v/>
          </cell>
          <cell r="BH20" t="str">
            <v/>
          </cell>
        </row>
        <row r="21">
          <cell r="A21" t="str">
            <v>19849161</v>
          </cell>
          <cell r="B21" t="str">
            <v>BENITES ARHUIS SANTOS AMARANTO</v>
          </cell>
          <cell r="C21" t="str">
            <v>TECNICO DE PROYECTOS</v>
          </cell>
          <cell r="D21" t="str">
            <v>19849161</v>
          </cell>
          <cell r="E21">
            <v>40819</v>
          </cell>
          <cell r="F21">
            <v>41060</v>
          </cell>
          <cell r="G21">
            <v>2707</v>
          </cell>
          <cell r="H21">
            <v>2707</v>
          </cell>
          <cell r="I21">
            <v>0</v>
          </cell>
          <cell r="J21" t="str">
            <v>BENITES ARHUIS SANTOS AMARANTO</v>
          </cell>
          <cell r="K21">
            <v>0</v>
          </cell>
          <cell r="L21">
            <v>2355.09</v>
          </cell>
          <cell r="M21" t="str">
            <v>OFICINA ZONAL HUANCAVELICA</v>
          </cell>
          <cell r="N21" t="str">
            <v xml:space="preserve">0016  </v>
          </cell>
          <cell r="O21" t="str">
            <v>1724</v>
          </cell>
          <cell r="P21" t="str">
            <v>001</v>
          </cell>
          <cell r="Q21" t="str">
            <v>538</v>
          </cell>
          <cell r="R21">
            <v>40840</v>
          </cell>
          <cell r="S21" t="str">
            <v>4381384891</v>
          </cell>
          <cell r="T21" t="str">
            <v>201110</v>
          </cell>
          <cell r="U21" t="str">
            <v>201110</v>
          </cell>
          <cell r="V21" t="str">
            <v>12</v>
          </cell>
          <cell r="W21">
            <v>1</v>
          </cell>
          <cell r="X21" t="str">
            <v>CAS ZONALES OCTUBRE 2011</v>
          </cell>
          <cell r="Y21">
            <v>1878</v>
          </cell>
          <cell r="Z21" t="str">
            <v>10198491611</v>
          </cell>
          <cell r="AA21" t="str">
            <v>BENITES</v>
          </cell>
          <cell r="AB21" t="str">
            <v>ARHUIS</v>
          </cell>
          <cell r="AC21" t="str">
            <v>SANTOS AMARANTO</v>
          </cell>
          <cell r="AD21" t="str">
            <v>ONP</v>
          </cell>
          <cell r="AE21" t="str">
            <v>99</v>
          </cell>
          <cell r="AF21">
            <v>0</v>
          </cell>
          <cell r="AG21">
            <v>0</v>
          </cell>
          <cell r="AH21">
            <v>0</v>
          </cell>
          <cell r="AI21">
            <v>351.91</v>
          </cell>
          <cell r="AJ21">
            <v>40819</v>
          </cell>
          <cell r="AK21" t="str">
            <v>2366141</v>
          </cell>
          <cell r="AL21">
            <v>40611</v>
          </cell>
          <cell r="AM21" t="str">
            <v>2011</v>
          </cell>
          <cell r="AN21" t="str">
            <v>1</v>
          </cell>
          <cell r="AO21">
            <v>97.2</v>
          </cell>
          <cell r="AP21">
            <v>0</v>
          </cell>
          <cell r="AQ21">
            <v>0</v>
          </cell>
          <cell r="AR21">
            <v>0</v>
          </cell>
          <cell r="AS21">
            <v>0</v>
          </cell>
          <cell r="AT21">
            <v>0</v>
          </cell>
          <cell r="AU21">
            <v>0</v>
          </cell>
          <cell r="AV21">
            <v>0</v>
          </cell>
          <cell r="AW21">
            <v>0</v>
          </cell>
          <cell r="AX21">
            <v>0</v>
          </cell>
          <cell r="AY21">
            <v>0</v>
          </cell>
          <cell r="AZ21">
            <v>0</v>
          </cell>
          <cell r="BA21">
            <v>16385</v>
          </cell>
          <cell r="BB21">
            <v>0</v>
          </cell>
          <cell r="BC21">
            <v>0</v>
          </cell>
          <cell r="BD21">
            <v>0</v>
          </cell>
          <cell r="BE21">
            <v>0</v>
          </cell>
          <cell r="BF21">
            <v>0</v>
          </cell>
          <cell r="BG21" t="str">
            <v/>
          </cell>
          <cell r="BH21" t="str">
            <v/>
          </cell>
        </row>
        <row r="22">
          <cell r="A22" t="str">
            <v>19191949</v>
          </cell>
          <cell r="B22" t="str">
            <v>BURGOS  DEZA ALEJANDRO SEBASTIAN</v>
          </cell>
          <cell r="C22" t="str">
            <v>JEFE DE LA OFICINA ZONAL CAJAMARCA</v>
          </cell>
          <cell r="D22" t="str">
            <v>19191949</v>
          </cell>
          <cell r="E22">
            <v>40826</v>
          </cell>
          <cell r="F22">
            <v>40886</v>
          </cell>
          <cell r="G22">
            <v>3710</v>
          </cell>
          <cell r="H22">
            <v>3710</v>
          </cell>
          <cell r="I22">
            <v>0</v>
          </cell>
          <cell r="J22" t="str">
            <v>BURGOS  DEZA ALEJANDRO SEBASTIAN</v>
          </cell>
          <cell r="K22">
            <v>0</v>
          </cell>
          <cell r="L22">
            <v>3227.7</v>
          </cell>
          <cell r="M22" t="str">
            <v>OFICINA ZONAL CAJAMARCA</v>
          </cell>
          <cell r="N22" t="str">
            <v xml:space="preserve">0014  </v>
          </cell>
          <cell r="O22" t="str">
            <v>3431</v>
          </cell>
          <cell r="P22" t="str">
            <v>00</v>
          </cell>
          <cell r="Q22" t="str">
            <v>00</v>
          </cell>
          <cell r="R22">
            <v>40840</v>
          </cell>
          <cell r="S22" t="str">
            <v>4040881862</v>
          </cell>
          <cell r="T22" t="str">
            <v>201110</v>
          </cell>
          <cell r="U22" t="str">
            <v>201110</v>
          </cell>
          <cell r="V22" t="str">
            <v>12</v>
          </cell>
          <cell r="W22">
            <v>1</v>
          </cell>
          <cell r="X22" t="str">
            <v>CAS ZONALES OCTUBRE 2011</v>
          </cell>
          <cell r="Y22">
            <v>4150</v>
          </cell>
          <cell r="Z22" t="str">
            <v>10191919497</v>
          </cell>
          <cell r="AA22" t="str">
            <v xml:space="preserve">BURGOS </v>
          </cell>
          <cell r="AB22" t="str">
            <v>DEZA</v>
          </cell>
          <cell r="AC22" t="str">
            <v>ALEJANDRO SEBASTIAN</v>
          </cell>
          <cell r="AD22" t="str">
            <v>ONP</v>
          </cell>
          <cell r="AE22" t="str">
            <v>99</v>
          </cell>
          <cell r="AF22">
            <v>0</v>
          </cell>
          <cell r="AG22">
            <v>0</v>
          </cell>
          <cell r="AH22">
            <v>0</v>
          </cell>
          <cell r="AI22">
            <v>482.3</v>
          </cell>
          <cell r="AJ22">
            <v>40826</v>
          </cell>
          <cell r="AK22" t="str">
            <v/>
          </cell>
          <cell r="AL22">
            <v>1</v>
          </cell>
          <cell r="AM22" t="str">
            <v>2011</v>
          </cell>
          <cell r="AN22" t="str">
            <v>1</v>
          </cell>
          <cell r="AO22">
            <v>97.2</v>
          </cell>
          <cell r="AP22">
            <v>0</v>
          </cell>
          <cell r="AQ22">
            <v>0</v>
          </cell>
          <cell r="AR22">
            <v>0</v>
          </cell>
          <cell r="AS22">
            <v>0</v>
          </cell>
          <cell r="AT22">
            <v>0</v>
          </cell>
          <cell r="AU22">
            <v>0</v>
          </cell>
          <cell r="AV22">
            <v>0</v>
          </cell>
          <cell r="AW22">
            <v>0</v>
          </cell>
          <cell r="AX22">
            <v>0</v>
          </cell>
          <cell r="AY22">
            <v>0</v>
          </cell>
          <cell r="AZ22">
            <v>0</v>
          </cell>
          <cell r="BA22">
            <v>23498</v>
          </cell>
          <cell r="BB22">
            <v>0</v>
          </cell>
          <cell r="BC22">
            <v>0</v>
          </cell>
          <cell r="BD22">
            <v>0</v>
          </cell>
          <cell r="BE22">
            <v>0</v>
          </cell>
          <cell r="BF22">
            <v>0</v>
          </cell>
          <cell r="BG22" t="str">
            <v/>
          </cell>
          <cell r="BH22" t="str">
            <v/>
          </cell>
        </row>
        <row r="23">
          <cell r="A23" t="str">
            <v>19191949</v>
          </cell>
          <cell r="B23" t="str">
            <v>BURGOS  DEZA ALEJANDRO SEBASTIAN</v>
          </cell>
          <cell r="C23" t="str">
            <v>JEFE DE LA OFICINA ZONAL CAJAMARCA</v>
          </cell>
          <cell r="D23" t="str">
            <v>19191949</v>
          </cell>
          <cell r="E23">
            <v>40826</v>
          </cell>
          <cell r="F23">
            <v>40908</v>
          </cell>
          <cell r="G23">
            <v>3710</v>
          </cell>
          <cell r="H23">
            <v>3710</v>
          </cell>
          <cell r="I23">
            <v>0</v>
          </cell>
          <cell r="J23" t="str">
            <v>BURGOS  DEZA ALEJANDRO SEBASTIAN</v>
          </cell>
          <cell r="K23">
            <v>0</v>
          </cell>
          <cell r="L23">
            <v>3227.7</v>
          </cell>
          <cell r="M23" t="str">
            <v>OFICINA ZONAL CAJAMARCA</v>
          </cell>
          <cell r="N23" t="str">
            <v xml:space="preserve">0014  </v>
          </cell>
          <cell r="O23" t="str">
            <v>3431</v>
          </cell>
          <cell r="P23" t="str">
            <v>00</v>
          </cell>
          <cell r="Q23" t="str">
            <v>00</v>
          </cell>
          <cell r="R23">
            <v>40840</v>
          </cell>
          <cell r="S23" t="str">
            <v>4040881862</v>
          </cell>
          <cell r="T23" t="str">
            <v>201110</v>
          </cell>
          <cell r="U23" t="str">
            <v>201110</v>
          </cell>
          <cell r="V23" t="str">
            <v>12</v>
          </cell>
          <cell r="W23">
            <v>1</v>
          </cell>
          <cell r="X23" t="str">
            <v>CAS ZONALES OCTUBRE 2011</v>
          </cell>
          <cell r="Y23">
            <v>4150</v>
          </cell>
          <cell r="Z23" t="str">
            <v>10191919497</v>
          </cell>
          <cell r="AA23" t="str">
            <v xml:space="preserve">BURGOS </v>
          </cell>
          <cell r="AB23" t="str">
            <v>DEZA</v>
          </cell>
          <cell r="AC23" t="str">
            <v>ALEJANDRO SEBASTIAN</v>
          </cell>
          <cell r="AD23" t="str">
            <v>ONP</v>
          </cell>
          <cell r="AE23" t="str">
            <v>99</v>
          </cell>
          <cell r="AF23">
            <v>0</v>
          </cell>
          <cell r="AG23">
            <v>0</v>
          </cell>
          <cell r="AH23">
            <v>0</v>
          </cell>
          <cell r="AI23">
            <v>482.3</v>
          </cell>
          <cell r="AJ23">
            <v>40826</v>
          </cell>
          <cell r="AK23" t="str">
            <v/>
          </cell>
          <cell r="AL23">
            <v>1</v>
          </cell>
          <cell r="AM23" t="str">
            <v>2011</v>
          </cell>
          <cell r="AN23" t="str">
            <v>1</v>
          </cell>
          <cell r="AO23">
            <v>97.2</v>
          </cell>
          <cell r="AP23">
            <v>0</v>
          </cell>
          <cell r="AQ23">
            <v>0</v>
          </cell>
          <cell r="AR23">
            <v>0</v>
          </cell>
          <cell r="AS23">
            <v>0</v>
          </cell>
          <cell r="AT23">
            <v>0</v>
          </cell>
          <cell r="AU23">
            <v>0</v>
          </cell>
          <cell r="AV23">
            <v>0</v>
          </cell>
          <cell r="AW23">
            <v>0</v>
          </cell>
          <cell r="AX23">
            <v>0</v>
          </cell>
          <cell r="AY23">
            <v>0</v>
          </cell>
          <cell r="AZ23">
            <v>0</v>
          </cell>
          <cell r="BA23">
            <v>23498</v>
          </cell>
          <cell r="BB23">
            <v>0</v>
          </cell>
          <cell r="BC23">
            <v>0</v>
          </cell>
          <cell r="BD23">
            <v>0</v>
          </cell>
          <cell r="BE23">
            <v>0</v>
          </cell>
          <cell r="BF23">
            <v>0</v>
          </cell>
          <cell r="BG23" t="str">
            <v/>
          </cell>
          <cell r="BH23" t="str">
            <v/>
          </cell>
        </row>
        <row r="24">
          <cell r="A24" t="str">
            <v>19191949</v>
          </cell>
          <cell r="B24" t="str">
            <v>BURGOS  DEZA ALEJANDRO SEBASTIAN</v>
          </cell>
          <cell r="C24" t="str">
            <v>JEFE DE LA OFICINA ZONAL CAJAMARCA</v>
          </cell>
          <cell r="D24" t="str">
            <v>19191949</v>
          </cell>
          <cell r="E24">
            <v>40826</v>
          </cell>
          <cell r="F24">
            <v>40939</v>
          </cell>
          <cell r="G24">
            <v>3710</v>
          </cell>
          <cell r="H24">
            <v>3710</v>
          </cell>
          <cell r="I24">
            <v>0</v>
          </cell>
          <cell r="J24" t="str">
            <v>BURGOS  DEZA ALEJANDRO SEBASTIAN</v>
          </cell>
          <cell r="K24">
            <v>0</v>
          </cell>
          <cell r="L24">
            <v>3227.7</v>
          </cell>
          <cell r="M24" t="str">
            <v>OFICINA ZONAL CAJAMARCA</v>
          </cell>
          <cell r="N24" t="str">
            <v xml:space="preserve">0014  </v>
          </cell>
          <cell r="O24" t="str">
            <v>3431</v>
          </cell>
          <cell r="P24" t="str">
            <v>00</v>
          </cell>
          <cell r="Q24" t="str">
            <v>00</v>
          </cell>
          <cell r="R24">
            <v>40840</v>
          </cell>
          <cell r="S24" t="str">
            <v>4040881862</v>
          </cell>
          <cell r="T24" t="str">
            <v>201110</v>
          </cell>
          <cell r="U24" t="str">
            <v>201110</v>
          </cell>
          <cell r="V24" t="str">
            <v>12</v>
          </cell>
          <cell r="W24">
            <v>1</v>
          </cell>
          <cell r="X24" t="str">
            <v>CAS ZONALES OCTUBRE 2011</v>
          </cell>
          <cell r="Y24">
            <v>4150</v>
          </cell>
          <cell r="Z24" t="str">
            <v>10191919497</v>
          </cell>
          <cell r="AA24" t="str">
            <v xml:space="preserve">BURGOS </v>
          </cell>
          <cell r="AB24" t="str">
            <v>DEZA</v>
          </cell>
          <cell r="AC24" t="str">
            <v>ALEJANDRO SEBASTIAN</v>
          </cell>
          <cell r="AD24" t="str">
            <v>ONP</v>
          </cell>
          <cell r="AE24" t="str">
            <v>99</v>
          </cell>
          <cell r="AF24">
            <v>0</v>
          </cell>
          <cell r="AG24">
            <v>0</v>
          </cell>
          <cell r="AH24">
            <v>0</v>
          </cell>
          <cell r="AI24">
            <v>482.3</v>
          </cell>
          <cell r="AJ24">
            <v>40826</v>
          </cell>
          <cell r="AK24" t="str">
            <v/>
          </cell>
          <cell r="AL24">
            <v>1</v>
          </cell>
          <cell r="AM24" t="str">
            <v>2011</v>
          </cell>
          <cell r="AN24" t="str">
            <v>1</v>
          </cell>
          <cell r="AO24">
            <v>97.2</v>
          </cell>
          <cell r="AP24">
            <v>0</v>
          </cell>
          <cell r="AQ24">
            <v>0</v>
          </cell>
          <cell r="AR24">
            <v>0</v>
          </cell>
          <cell r="AS24">
            <v>0</v>
          </cell>
          <cell r="AT24">
            <v>0</v>
          </cell>
          <cell r="AU24">
            <v>0</v>
          </cell>
          <cell r="AV24">
            <v>0</v>
          </cell>
          <cell r="AW24">
            <v>0</v>
          </cell>
          <cell r="AX24">
            <v>0</v>
          </cell>
          <cell r="AY24">
            <v>0</v>
          </cell>
          <cell r="AZ24">
            <v>0</v>
          </cell>
          <cell r="BA24">
            <v>23498</v>
          </cell>
          <cell r="BB24">
            <v>0</v>
          </cell>
          <cell r="BC24">
            <v>0</v>
          </cell>
          <cell r="BD24">
            <v>0</v>
          </cell>
          <cell r="BE24">
            <v>0</v>
          </cell>
          <cell r="BF24">
            <v>0</v>
          </cell>
          <cell r="BG24" t="str">
            <v/>
          </cell>
          <cell r="BH24" t="str">
            <v/>
          </cell>
        </row>
        <row r="25">
          <cell r="A25" t="str">
            <v>19191949</v>
          </cell>
          <cell r="B25" t="str">
            <v>BURGOS  DEZA ALEJANDRO SEBASTIAN</v>
          </cell>
          <cell r="C25" t="str">
            <v>JEFE DE LA OFICINA ZONAL CAJAMARCA</v>
          </cell>
          <cell r="D25" t="str">
            <v>19191949</v>
          </cell>
          <cell r="E25">
            <v>40826</v>
          </cell>
          <cell r="F25">
            <v>40968</v>
          </cell>
          <cell r="G25">
            <v>3710</v>
          </cell>
          <cell r="H25">
            <v>3710</v>
          </cell>
          <cell r="I25">
            <v>0</v>
          </cell>
          <cell r="J25" t="str">
            <v>BURGOS  DEZA ALEJANDRO SEBASTIAN</v>
          </cell>
          <cell r="K25">
            <v>0</v>
          </cell>
          <cell r="L25">
            <v>3227.7</v>
          </cell>
          <cell r="M25" t="str">
            <v>OFICINA ZONAL CAJAMARCA</v>
          </cell>
          <cell r="N25" t="str">
            <v xml:space="preserve">0014  </v>
          </cell>
          <cell r="O25" t="str">
            <v>3431</v>
          </cell>
          <cell r="P25" t="str">
            <v>00</v>
          </cell>
          <cell r="Q25" t="str">
            <v>00</v>
          </cell>
          <cell r="R25">
            <v>40840</v>
          </cell>
          <cell r="S25" t="str">
            <v>4040881862</v>
          </cell>
          <cell r="T25" t="str">
            <v>201110</v>
          </cell>
          <cell r="U25" t="str">
            <v>201110</v>
          </cell>
          <cell r="V25" t="str">
            <v>12</v>
          </cell>
          <cell r="W25">
            <v>1</v>
          </cell>
          <cell r="X25" t="str">
            <v>CAS ZONALES OCTUBRE 2011</v>
          </cell>
          <cell r="Y25">
            <v>4150</v>
          </cell>
          <cell r="Z25" t="str">
            <v>10191919497</v>
          </cell>
          <cell r="AA25" t="str">
            <v xml:space="preserve">BURGOS </v>
          </cell>
          <cell r="AB25" t="str">
            <v>DEZA</v>
          </cell>
          <cell r="AC25" t="str">
            <v>ALEJANDRO SEBASTIAN</v>
          </cell>
          <cell r="AD25" t="str">
            <v>ONP</v>
          </cell>
          <cell r="AE25" t="str">
            <v>99</v>
          </cell>
          <cell r="AF25">
            <v>0</v>
          </cell>
          <cell r="AG25">
            <v>0</v>
          </cell>
          <cell r="AH25">
            <v>0</v>
          </cell>
          <cell r="AI25">
            <v>482.3</v>
          </cell>
          <cell r="AJ25">
            <v>40826</v>
          </cell>
          <cell r="AK25" t="str">
            <v/>
          </cell>
          <cell r="AL25">
            <v>1</v>
          </cell>
          <cell r="AM25" t="str">
            <v>2011</v>
          </cell>
          <cell r="AN25" t="str">
            <v>1</v>
          </cell>
          <cell r="AO25">
            <v>97.2</v>
          </cell>
          <cell r="AP25">
            <v>0</v>
          </cell>
          <cell r="AQ25">
            <v>0</v>
          </cell>
          <cell r="AR25">
            <v>0</v>
          </cell>
          <cell r="AS25">
            <v>0</v>
          </cell>
          <cell r="AT25">
            <v>0</v>
          </cell>
          <cell r="AU25">
            <v>0</v>
          </cell>
          <cell r="AV25">
            <v>0</v>
          </cell>
          <cell r="AW25">
            <v>0</v>
          </cell>
          <cell r="AX25">
            <v>0</v>
          </cell>
          <cell r="AY25">
            <v>0</v>
          </cell>
          <cell r="AZ25">
            <v>0</v>
          </cell>
          <cell r="BA25">
            <v>23498</v>
          </cell>
          <cell r="BB25">
            <v>0</v>
          </cell>
          <cell r="BC25">
            <v>0</v>
          </cell>
          <cell r="BD25">
            <v>0</v>
          </cell>
          <cell r="BE25">
            <v>0</v>
          </cell>
          <cell r="BF25">
            <v>0</v>
          </cell>
          <cell r="BG25" t="str">
            <v/>
          </cell>
          <cell r="BH25" t="str">
            <v/>
          </cell>
        </row>
        <row r="26">
          <cell r="A26" t="str">
            <v>19191949</v>
          </cell>
          <cell r="B26" t="str">
            <v>BURGOS  DEZA ALEJANDRO SEBASTIAN</v>
          </cell>
          <cell r="C26" t="str">
            <v>JEFE DE LA OFICINA ZONAL CAJAMARCA</v>
          </cell>
          <cell r="D26" t="str">
            <v>19191949</v>
          </cell>
          <cell r="E26">
            <v>40826</v>
          </cell>
          <cell r="F26">
            <v>40999</v>
          </cell>
          <cell r="G26">
            <v>3710</v>
          </cell>
          <cell r="H26">
            <v>3710</v>
          </cell>
          <cell r="I26">
            <v>0</v>
          </cell>
          <cell r="J26" t="str">
            <v>BURGOS  DEZA ALEJANDRO SEBASTIAN</v>
          </cell>
          <cell r="K26">
            <v>0</v>
          </cell>
          <cell r="L26">
            <v>3227.7</v>
          </cell>
          <cell r="M26" t="str">
            <v>OFICINA ZONAL CAJAMARCA</v>
          </cell>
          <cell r="N26" t="str">
            <v xml:space="preserve">0014  </v>
          </cell>
          <cell r="O26" t="str">
            <v>3431</v>
          </cell>
          <cell r="P26" t="str">
            <v>00</v>
          </cell>
          <cell r="Q26" t="str">
            <v>00</v>
          </cell>
          <cell r="R26">
            <v>40840</v>
          </cell>
          <cell r="S26" t="str">
            <v>4040881862</v>
          </cell>
          <cell r="T26" t="str">
            <v>201110</v>
          </cell>
          <cell r="U26" t="str">
            <v>201110</v>
          </cell>
          <cell r="V26" t="str">
            <v>12</v>
          </cell>
          <cell r="W26">
            <v>1</v>
          </cell>
          <cell r="X26" t="str">
            <v>CAS ZONALES OCTUBRE 2011</v>
          </cell>
          <cell r="Y26">
            <v>4150</v>
          </cell>
          <cell r="Z26" t="str">
            <v>10191919497</v>
          </cell>
          <cell r="AA26" t="str">
            <v xml:space="preserve">BURGOS </v>
          </cell>
          <cell r="AB26" t="str">
            <v>DEZA</v>
          </cell>
          <cell r="AC26" t="str">
            <v>ALEJANDRO SEBASTIAN</v>
          </cell>
          <cell r="AD26" t="str">
            <v>ONP</v>
          </cell>
          <cell r="AE26" t="str">
            <v>99</v>
          </cell>
          <cell r="AF26">
            <v>0</v>
          </cell>
          <cell r="AG26">
            <v>0</v>
          </cell>
          <cell r="AH26">
            <v>0</v>
          </cell>
          <cell r="AI26">
            <v>482.3</v>
          </cell>
          <cell r="AJ26">
            <v>40826</v>
          </cell>
          <cell r="AK26" t="str">
            <v/>
          </cell>
          <cell r="AL26">
            <v>1</v>
          </cell>
          <cell r="AM26" t="str">
            <v>2011</v>
          </cell>
          <cell r="AN26" t="str">
            <v>1</v>
          </cell>
          <cell r="AO26">
            <v>97.2</v>
          </cell>
          <cell r="AP26">
            <v>0</v>
          </cell>
          <cell r="AQ26">
            <v>0</v>
          </cell>
          <cell r="AR26">
            <v>0</v>
          </cell>
          <cell r="AS26">
            <v>0</v>
          </cell>
          <cell r="AT26">
            <v>0</v>
          </cell>
          <cell r="AU26">
            <v>0</v>
          </cell>
          <cell r="AV26">
            <v>0</v>
          </cell>
          <cell r="AW26">
            <v>0</v>
          </cell>
          <cell r="AX26">
            <v>0</v>
          </cell>
          <cell r="AY26">
            <v>0</v>
          </cell>
          <cell r="AZ26">
            <v>0</v>
          </cell>
          <cell r="BA26">
            <v>23498</v>
          </cell>
          <cell r="BB26">
            <v>0</v>
          </cell>
          <cell r="BC26">
            <v>0</v>
          </cell>
          <cell r="BD26">
            <v>0</v>
          </cell>
          <cell r="BE26">
            <v>0</v>
          </cell>
          <cell r="BF26">
            <v>0</v>
          </cell>
          <cell r="BG26" t="str">
            <v/>
          </cell>
          <cell r="BH26" t="str">
            <v/>
          </cell>
        </row>
        <row r="27">
          <cell r="A27" t="str">
            <v>19191949</v>
          </cell>
          <cell r="B27" t="str">
            <v>BURGOS  DEZA ALEJANDRO SEBASTIAN</v>
          </cell>
          <cell r="C27" t="str">
            <v>JEFE DE LA OFICINA ZONAL CAJAMARCA</v>
          </cell>
          <cell r="D27" t="str">
            <v>19191949</v>
          </cell>
          <cell r="E27">
            <v>40826</v>
          </cell>
          <cell r="F27">
            <v>41060</v>
          </cell>
          <cell r="G27">
            <v>3710</v>
          </cell>
          <cell r="H27">
            <v>3710</v>
          </cell>
          <cell r="I27">
            <v>0</v>
          </cell>
          <cell r="J27" t="str">
            <v>BURGOS  DEZA ALEJANDRO SEBASTIAN</v>
          </cell>
          <cell r="K27">
            <v>0</v>
          </cell>
          <cell r="L27">
            <v>3227.7</v>
          </cell>
          <cell r="M27" t="str">
            <v>OFICINA ZONAL CAJAMARCA</v>
          </cell>
          <cell r="N27" t="str">
            <v xml:space="preserve">0014  </v>
          </cell>
          <cell r="O27" t="str">
            <v>3431</v>
          </cell>
          <cell r="P27" t="str">
            <v>00</v>
          </cell>
          <cell r="Q27" t="str">
            <v>00</v>
          </cell>
          <cell r="R27">
            <v>40840</v>
          </cell>
          <cell r="S27" t="str">
            <v>4040881862</v>
          </cell>
          <cell r="T27" t="str">
            <v>201110</v>
          </cell>
          <cell r="U27" t="str">
            <v>201110</v>
          </cell>
          <cell r="V27" t="str">
            <v>12</v>
          </cell>
          <cell r="W27">
            <v>1</v>
          </cell>
          <cell r="X27" t="str">
            <v>CAS ZONALES OCTUBRE 2011</v>
          </cell>
          <cell r="Y27">
            <v>4150</v>
          </cell>
          <cell r="Z27" t="str">
            <v>10191919497</v>
          </cell>
          <cell r="AA27" t="str">
            <v xml:space="preserve">BURGOS </v>
          </cell>
          <cell r="AB27" t="str">
            <v>DEZA</v>
          </cell>
          <cell r="AC27" t="str">
            <v>ALEJANDRO SEBASTIAN</v>
          </cell>
          <cell r="AD27" t="str">
            <v>ONP</v>
          </cell>
          <cell r="AE27" t="str">
            <v>99</v>
          </cell>
          <cell r="AF27">
            <v>0</v>
          </cell>
          <cell r="AG27">
            <v>0</v>
          </cell>
          <cell r="AH27">
            <v>0</v>
          </cell>
          <cell r="AI27">
            <v>482.3</v>
          </cell>
          <cell r="AJ27">
            <v>40826</v>
          </cell>
          <cell r="AK27" t="str">
            <v/>
          </cell>
          <cell r="AL27">
            <v>1</v>
          </cell>
          <cell r="AM27" t="str">
            <v>2011</v>
          </cell>
          <cell r="AN27" t="str">
            <v>1</v>
          </cell>
          <cell r="AO27">
            <v>97.2</v>
          </cell>
          <cell r="AP27">
            <v>0</v>
          </cell>
          <cell r="AQ27">
            <v>0</v>
          </cell>
          <cell r="AR27">
            <v>0</v>
          </cell>
          <cell r="AS27">
            <v>0</v>
          </cell>
          <cell r="AT27">
            <v>0</v>
          </cell>
          <cell r="AU27">
            <v>0</v>
          </cell>
          <cell r="AV27">
            <v>0</v>
          </cell>
          <cell r="AW27">
            <v>0</v>
          </cell>
          <cell r="AX27">
            <v>0</v>
          </cell>
          <cell r="AY27">
            <v>0</v>
          </cell>
          <cell r="AZ27">
            <v>0</v>
          </cell>
          <cell r="BA27">
            <v>23498</v>
          </cell>
          <cell r="BB27">
            <v>0</v>
          </cell>
          <cell r="BC27">
            <v>0</v>
          </cell>
          <cell r="BD27">
            <v>0</v>
          </cell>
          <cell r="BE27">
            <v>0</v>
          </cell>
          <cell r="BF27">
            <v>0</v>
          </cell>
          <cell r="BG27" t="str">
            <v/>
          </cell>
          <cell r="BH27" t="str">
            <v/>
          </cell>
        </row>
        <row r="28">
          <cell r="A28" t="str">
            <v>31133364</v>
          </cell>
          <cell r="B28" t="str">
            <v>CABRERA PECEROS SANTOS</v>
          </cell>
          <cell r="C28" t="str">
            <v>CHOFER</v>
          </cell>
          <cell r="D28" t="str">
            <v>31133364</v>
          </cell>
          <cell r="E28">
            <v>40819</v>
          </cell>
          <cell r="F28">
            <v>40879</v>
          </cell>
          <cell r="G28">
            <v>1026.67</v>
          </cell>
          <cell r="H28">
            <v>1026.67</v>
          </cell>
          <cell r="I28">
            <v>0</v>
          </cell>
          <cell r="J28" t="str">
            <v>CABRERA PECEROS SANTOS</v>
          </cell>
          <cell r="K28">
            <v>0</v>
          </cell>
          <cell r="L28">
            <v>893.2</v>
          </cell>
          <cell r="M28" t="str">
            <v>OFICINA ZONAL APURIMAC</v>
          </cell>
          <cell r="N28" t="str">
            <v xml:space="preserve">0009  </v>
          </cell>
          <cell r="O28" t="str">
            <v>1719</v>
          </cell>
          <cell r="P28" t="str">
            <v>001</v>
          </cell>
          <cell r="Q28" t="str">
            <v>68</v>
          </cell>
          <cell r="R28">
            <v>40840</v>
          </cell>
          <cell r="S28" t="str">
            <v>4030632538</v>
          </cell>
          <cell r="T28" t="str">
            <v>201110</v>
          </cell>
          <cell r="U28" t="str">
            <v>201110</v>
          </cell>
          <cell r="V28" t="str">
            <v>12</v>
          </cell>
          <cell r="W28">
            <v>1</v>
          </cell>
          <cell r="X28" t="str">
            <v>CAS ZONALES OCTUBRE 2011</v>
          </cell>
          <cell r="Y28">
            <v>2595</v>
          </cell>
          <cell r="Z28" t="str">
            <v>10311333645</v>
          </cell>
          <cell r="AA28" t="str">
            <v>CABRERA</v>
          </cell>
          <cell r="AB28" t="str">
            <v>PECEROS</v>
          </cell>
          <cell r="AC28" t="str">
            <v>SANTOS</v>
          </cell>
          <cell r="AD28" t="str">
            <v>ONP</v>
          </cell>
          <cell r="AE28" t="str">
            <v>99</v>
          </cell>
          <cell r="AF28">
            <v>0</v>
          </cell>
          <cell r="AG28">
            <v>0</v>
          </cell>
          <cell r="AH28">
            <v>0</v>
          </cell>
          <cell r="AI28">
            <v>133.47</v>
          </cell>
          <cell r="AJ28">
            <v>40819</v>
          </cell>
          <cell r="AK28" t="str">
            <v/>
          </cell>
          <cell r="AL28">
            <v>1</v>
          </cell>
          <cell r="AM28" t="str">
            <v>2011</v>
          </cell>
          <cell r="AN28" t="str">
            <v>1</v>
          </cell>
          <cell r="AO28">
            <v>92.4</v>
          </cell>
          <cell r="AP28">
            <v>0</v>
          </cell>
          <cell r="AQ28">
            <v>0</v>
          </cell>
          <cell r="AR28">
            <v>0</v>
          </cell>
          <cell r="AS28">
            <v>0</v>
          </cell>
          <cell r="AT28">
            <v>0</v>
          </cell>
          <cell r="AU28">
            <v>0</v>
          </cell>
          <cell r="AV28">
            <v>0</v>
          </cell>
          <cell r="AW28">
            <v>0</v>
          </cell>
          <cell r="AX28">
            <v>0</v>
          </cell>
          <cell r="AY28">
            <v>0</v>
          </cell>
          <cell r="AZ28">
            <v>0</v>
          </cell>
          <cell r="BA28">
            <v>24047</v>
          </cell>
          <cell r="BB28">
            <v>0</v>
          </cell>
          <cell r="BC28">
            <v>0</v>
          </cell>
          <cell r="BD28">
            <v>0</v>
          </cell>
          <cell r="BE28">
            <v>0</v>
          </cell>
          <cell r="BF28">
            <v>0</v>
          </cell>
          <cell r="BG28" t="str">
            <v/>
          </cell>
          <cell r="BH28">
            <v>40087</v>
          </cell>
        </row>
        <row r="29">
          <cell r="A29" t="str">
            <v>31133364</v>
          </cell>
          <cell r="B29" t="str">
            <v>CABRERA PECEROS SANTOS</v>
          </cell>
          <cell r="C29" t="str">
            <v>CHOFER</v>
          </cell>
          <cell r="D29" t="str">
            <v>31133364</v>
          </cell>
          <cell r="E29">
            <v>40819</v>
          </cell>
          <cell r="F29">
            <v>40908</v>
          </cell>
          <cell r="G29">
            <v>1026.67</v>
          </cell>
          <cell r="H29">
            <v>1026.67</v>
          </cell>
          <cell r="I29">
            <v>0</v>
          </cell>
          <cell r="J29" t="str">
            <v>CABRERA PECEROS SANTOS</v>
          </cell>
          <cell r="K29">
            <v>0</v>
          </cell>
          <cell r="L29">
            <v>893.2</v>
          </cell>
          <cell r="M29" t="str">
            <v>OFICINA ZONAL APURIMAC</v>
          </cell>
          <cell r="N29" t="str">
            <v xml:space="preserve">0009  </v>
          </cell>
          <cell r="O29" t="str">
            <v>1719</v>
          </cell>
          <cell r="P29" t="str">
            <v>001</v>
          </cell>
          <cell r="Q29" t="str">
            <v>68</v>
          </cell>
          <cell r="R29">
            <v>40840</v>
          </cell>
          <cell r="S29" t="str">
            <v>4030632538</v>
          </cell>
          <cell r="T29" t="str">
            <v>201110</v>
          </cell>
          <cell r="U29" t="str">
            <v>201110</v>
          </cell>
          <cell r="V29" t="str">
            <v>12</v>
          </cell>
          <cell r="W29">
            <v>1</v>
          </cell>
          <cell r="X29" t="str">
            <v>CAS ZONALES OCTUBRE 2011</v>
          </cell>
          <cell r="Y29">
            <v>2595</v>
          </cell>
          <cell r="Z29" t="str">
            <v>10311333645</v>
          </cell>
          <cell r="AA29" t="str">
            <v>CABRERA</v>
          </cell>
          <cell r="AB29" t="str">
            <v>PECEROS</v>
          </cell>
          <cell r="AC29" t="str">
            <v>SANTOS</v>
          </cell>
          <cell r="AD29" t="str">
            <v>ONP</v>
          </cell>
          <cell r="AE29" t="str">
            <v>99</v>
          </cell>
          <cell r="AF29">
            <v>0</v>
          </cell>
          <cell r="AG29">
            <v>0</v>
          </cell>
          <cell r="AH29">
            <v>0</v>
          </cell>
          <cell r="AI29">
            <v>133.47</v>
          </cell>
          <cell r="AJ29">
            <v>40819</v>
          </cell>
          <cell r="AK29" t="str">
            <v/>
          </cell>
          <cell r="AL29">
            <v>1</v>
          </cell>
          <cell r="AM29" t="str">
            <v>2011</v>
          </cell>
          <cell r="AN29" t="str">
            <v>1</v>
          </cell>
          <cell r="AO29">
            <v>92.4</v>
          </cell>
          <cell r="AP29">
            <v>0</v>
          </cell>
          <cell r="AQ29">
            <v>0</v>
          </cell>
          <cell r="AR29">
            <v>0</v>
          </cell>
          <cell r="AS29">
            <v>0</v>
          </cell>
          <cell r="AT29">
            <v>0</v>
          </cell>
          <cell r="AU29">
            <v>0</v>
          </cell>
          <cell r="AV29">
            <v>0</v>
          </cell>
          <cell r="AW29">
            <v>0</v>
          </cell>
          <cell r="AX29">
            <v>0</v>
          </cell>
          <cell r="AY29">
            <v>0</v>
          </cell>
          <cell r="AZ29">
            <v>0</v>
          </cell>
          <cell r="BA29">
            <v>24047</v>
          </cell>
          <cell r="BB29">
            <v>0</v>
          </cell>
          <cell r="BC29">
            <v>0</v>
          </cell>
          <cell r="BD29">
            <v>0</v>
          </cell>
          <cell r="BE29">
            <v>0</v>
          </cell>
          <cell r="BF29">
            <v>0</v>
          </cell>
          <cell r="BG29" t="str">
            <v/>
          </cell>
          <cell r="BH29">
            <v>40087</v>
          </cell>
        </row>
        <row r="30">
          <cell r="A30" t="str">
            <v>31133364</v>
          </cell>
          <cell r="B30" t="str">
            <v>CABRERA PECEROS SANTOS</v>
          </cell>
          <cell r="C30" t="str">
            <v>CHOFER</v>
          </cell>
          <cell r="D30" t="str">
            <v>31133364</v>
          </cell>
          <cell r="E30">
            <v>40819</v>
          </cell>
          <cell r="F30">
            <v>40939</v>
          </cell>
          <cell r="G30">
            <v>1026.67</v>
          </cell>
          <cell r="H30">
            <v>1026.67</v>
          </cell>
          <cell r="I30">
            <v>0</v>
          </cell>
          <cell r="J30" t="str">
            <v>CABRERA PECEROS SANTOS</v>
          </cell>
          <cell r="K30">
            <v>0</v>
          </cell>
          <cell r="L30">
            <v>893.2</v>
          </cell>
          <cell r="M30" t="str">
            <v>OFICINA ZONAL APURIMAC</v>
          </cell>
          <cell r="N30" t="str">
            <v xml:space="preserve">0009  </v>
          </cell>
          <cell r="O30" t="str">
            <v>1719</v>
          </cell>
          <cell r="P30" t="str">
            <v>001</v>
          </cell>
          <cell r="Q30" t="str">
            <v>68</v>
          </cell>
          <cell r="R30">
            <v>40840</v>
          </cell>
          <cell r="S30" t="str">
            <v>4030632538</v>
          </cell>
          <cell r="T30" t="str">
            <v>201110</v>
          </cell>
          <cell r="U30" t="str">
            <v>201110</v>
          </cell>
          <cell r="V30" t="str">
            <v>12</v>
          </cell>
          <cell r="W30">
            <v>1</v>
          </cell>
          <cell r="X30" t="str">
            <v>CAS ZONALES OCTUBRE 2011</v>
          </cell>
          <cell r="Y30">
            <v>2595</v>
          </cell>
          <cell r="Z30" t="str">
            <v>10311333645</v>
          </cell>
          <cell r="AA30" t="str">
            <v>CABRERA</v>
          </cell>
          <cell r="AB30" t="str">
            <v>PECEROS</v>
          </cell>
          <cell r="AC30" t="str">
            <v>SANTOS</v>
          </cell>
          <cell r="AD30" t="str">
            <v>ONP</v>
          </cell>
          <cell r="AE30" t="str">
            <v>99</v>
          </cell>
          <cell r="AF30">
            <v>0</v>
          </cell>
          <cell r="AG30">
            <v>0</v>
          </cell>
          <cell r="AH30">
            <v>0</v>
          </cell>
          <cell r="AI30">
            <v>133.47</v>
          </cell>
          <cell r="AJ30">
            <v>40819</v>
          </cell>
          <cell r="AK30" t="str">
            <v/>
          </cell>
          <cell r="AL30">
            <v>1</v>
          </cell>
          <cell r="AM30" t="str">
            <v>2011</v>
          </cell>
          <cell r="AN30" t="str">
            <v>1</v>
          </cell>
          <cell r="AO30">
            <v>92.4</v>
          </cell>
          <cell r="AP30">
            <v>0</v>
          </cell>
          <cell r="AQ30">
            <v>0</v>
          </cell>
          <cell r="AR30">
            <v>0</v>
          </cell>
          <cell r="AS30">
            <v>0</v>
          </cell>
          <cell r="AT30">
            <v>0</v>
          </cell>
          <cell r="AU30">
            <v>0</v>
          </cell>
          <cell r="AV30">
            <v>0</v>
          </cell>
          <cell r="AW30">
            <v>0</v>
          </cell>
          <cell r="AX30">
            <v>0</v>
          </cell>
          <cell r="AY30">
            <v>0</v>
          </cell>
          <cell r="AZ30">
            <v>0</v>
          </cell>
          <cell r="BA30">
            <v>24047</v>
          </cell>
          <cell r="BB30">
            <v>0</v>
          </cell>
          <cell r="BC30">
            <v>0</v>
          </cell>
          <cell r="BD30">
            <v>0</v>
          </cell>
          <cell r="BE30">
            <v>0</v>
          </cell>
          <cell r="BF30">
            <v>0</v>
          </cell>
          <cell r="BG30" t="str">
            <v/>
          </cell>
          <cell r="BH30">
            <v>40087</v>
          </cell>
        </row>
        <row r="31">
          <cell r="A31" t="str">
            <v>31133364</v>
          </cell>
          <cell r="B31" t="str">
            <v>CABRERA PECEROS SANTOS</v>
          </cell>
          <cell r="C31" t="str">
            <v>CHOFER</v>
          </cell>
          <cell r="D31" t="str">
            <v>31133364</v>
          </cell>
          <cell r="E31">
            <v>40819</v>
          </cell>
          <cell r="F31">
            <v>40999</v>
          </cell>
          <cell r="G31">
            <v>1026.67</v>
          </cell>
          <cell r="H31">
            <v>1026.67</v>
          </cell>
          <cell r="I31">
            <v>0</v>
          </cell>
          <cell r="J31" t="str">
            <v>CABRERA PECEROS SANTOS</v>
          </cell>
          <cell r="K31">
            <v>0</v>
          </cell>
          <cell r="L31">
            <v>893.2</v>
          </cell>
          <cell r="M31" t="str">
            <v>OFICINA ZONAL APURIMAC</v>
          </cell>
          <cell r="N31" t="str">
            <v xml:space="preserve">0009  </v>
          </cell>
          <cell r="O31" t="str">
            <v>1719</v>
          </cell>
          <cell r="P31" t="str">
            <v>001</v>
          </cell>
          <cell r="Q31" t="str">
            <v>68</v>
          </cell>
          <cell r="R31">
            <v>40840</v>
          </cell>
          <cell r="S31" t="str">
            <v>4030632538</v>
          </cell>
          <cell r="T31" t="str">
            <v>201110</v>
          </cell>
          <cell r="U31" t="str">
            <v>201110</v>
          </cell>
          <cell r="V31" t="str">
            <v>12</v>
          </cell>
          <cell r="W31">
            <v>1</v>
          </cell>
          <cell r="X31" t="str">
            <v>CAS ZONALES OCTUBRE 2011</v>
          </cell>
          <cell r="Y31">
            <v>2595</v>
          </cell>
          <cell r="Z31" t="str">
            <v>10311333645</v>
          </cell>
          <cell r="AA31" t="str">
            <v>CABRERA</v>
          </cell>
          <cell r="AB31" t="str">
            <v>PECEROS</v>
          </cell>
          <cell r="AC31" t="str">
            <v>SANTOS</v>
          </cell>
          <cell r="AD31" t="str">
            <v>ONP</v>
          </cell>
          <cell r="AE31" t="str">
            <v>99</v>
          </cell>
          <cell r="AF31">
            <v>0</v>
          </cell>
          <cell r="AG31">
            <v>0</v>
          </cell>
          <cell r="AH31">
            <v>0</v>
          </cell>
          <cell r="AI31">
            <v>133.47</v>
          </cell>
          <cell r="AJ31">
            <v>40819</v>
          </cell>
          <cell r="AK31" t="str">
            <v/>
          </cell>
          <cell r="AL31">
            <v>1</v>
          </cell>
          <cell r="AM31" t="str">
            <v>2011</v>
          </cell>
          <cell r="AN31" t="str">
            <v>1</v>
          </cell>
          <cell r="AO31">
            <v>92.4</v>
          </cell>
          <cell r="AP31">
            <v>0</v>
          </cell>
          <cell r="AQ31">
            <v>0</v>
          </cell>
          <cell r="AR31">
            <v>0</v>
          </cell>
          <cell r="AS31">
            <v>0</v>
          </cell>
          <cell r="AT31">
            <v>0</v>
          </cell>
          <cell r="AU31">
            <v>0</v>
          </cell>
          <cell r="AV31">
            <v>0</v>
          </cell>
          <cell r="AW31">
            <v>0</v>
          </cell>
          <cell r="AX31">
            <v>0</v>
          </cell>
          <cell r="AY31">
            <v>0</v>
          </cell>
          <cell r="AZ31">
            <v>0</v>
          </cell>
          <cell r="BA31">
            <v>24047</v>
          </cell>
          <cell r="BB31">
            <v>0</v>
          </cell>
          <cell r="BC31">
            <v>0</v>
          </cell>
          <cell r="BD31">
            <v>0</v>
          </cell>
          <cell r="BE31">
            <v>0</v>
          </cell>
          <cell r="BF31">
            <v>0</v>
          </cell>
          <cell r="BG31" t="str">
            <v/>
          </cell>
          <cell r="BH31">
            <v>40087</v>
          </cell>
        </row>
        <row r="32">
          <cell r="A32" t="str">
            <v>31133364</v>
          </cell>
          <cell r="B32" t="str">
            <v>CABRERA PECEROS SANTOS</v>
          </cell>
          <cell r="C32" t="str">
            <v>CHOFER</v>
          </cell>
          <cell r="D32" t="str">
            <v>31133364</v>
          </cell>
          <cell r="E32">
            <v>40819</v>
          </cell>
          <cell r="F32">
            <v>41090</v>
          </cell>
          <cell r="G32">
            <v>1026.67</v>
          </cell>
          <cell r="H32">
            <v>1026.67</v>
          </cell>
          <cell r="I32">
            <v>0</v>
          </cell>
          <cell r="J32" t="str">
            <v>CABRERA PECEROS SANTOS</v>
          </cell>
          <cell r="K32">
            <v>0</v>
          </cell>
          <cell r="L32">
            <v>893.2</v>
          </cell>
          <cell r="M32" t="str">
            <v>OFICINA ZONAL APURIMAC</v>
          </cell>
          <cell r="N32" t="str">
            <v xml:space="preserve">0009  </v>
          </cell>
          <cell r="O32" t="str">
            <v>1719</v>
          </cell>
          <cell r="P32" t="str">
            <v>001</v>
          </cell>
          <cell r="Q32" t="str">
            <v>68</v>
          </cell>
          <cell r="R32">
            <v>40840</v>
          </cell>
          <cell r="S32" t="str">
            <v>4030632538</v>
          </cell>
          <cell r="T32" t="str">
            <v>201110</v>
          </cell>
          <cell r="U32" t="str">
            <v>201110</v>
          </cell>
          <cell r="V32" t="str">
            <v>12</v>
          </cell>
          <cell r="W32">
            <v>1</v>
          </cell>
          <cell r="X32" t="str">
            <v>CAS ZONALES OCTUBRE 2011</v>
          </cell>
          <cell r="Y32">
            <v>2595</v>
          </cell>
          <cell r="Z32" t="str">
            <v>10311333645</v>
          </cell>
          <cell r="AA32" t="str">
            <v>CABRERA</v>
          </cell>
          <cell r="AB32" t="str">
            <v>PECEROS</v>
          </cell>
          <cell r="AC32" t="str">
            <v>SANTOS</v>
          </cell>
          <cell r="AD32" t="str">
            <v>ONP</v>
          </cell>
          <cell r="AE32" t="str">
            <v>99</v>
          </cell>
          <cell r="AF32">
            <v>0</v>
          </cell>
          <cell r="AG32">
            <v>0</v>
          </cell>
          <cell r="AH32">
            <v>0</v>
          </cell>
          <cell r="AI32">
            <v>133.47</v>
          </cell>
          <cell r="AJ32">
            <v>40819</v>
          </cell>
          <cell r="AK32" t="str">
            <v/>
          </cell>
          <cell r="AL32">
            <v>1</v>
          </cell>
          <cell r="AM32" t="str">
            <v>2011</v>
          </cell>
          <cell r="AN32" t="str">
            <v>1</v>
          </cell>
          <cell r="AO32">
            <v>92.4</v>
          </cell>
          <cell r="AP32">
            <v>0</v>
          </cell>
          <cell r="AQ32">
            <v>0</v>
          </cell>
          <cell r="AR32">
            <v>0</v>
          </cell>
          <cell r="AS32">
            <v>0</v>
          </cell>
          <cell r="AT32">
            <v>0</v>
          </cell>
          <cell r="AU32">
            <v>0</v>
          </cell>
          <cell r="AV32">
            <v>0</v>
          </cell>
          <cell r="AW32">
            <v>0</v>
          </cell>
          <cell r="AX32">
            <v>0</v>
          </cell>
          <cell r="AY32">
            <v>0</v>
          </cell>
          <cell r="AZ32">
            <v>0</v>
          </cell>
          <cell r="BA32">
            <v>24047</v>
          </cell>
          <cell r="BB32">
            <v>0</v>
          </cell>
          <cell r="BC32">
            <v>0</v>
          </cell>
          <cell r="BD32">
            <v>0</v>
          </cell>
          <cell r="BE32">
            <v>0</v>
          </cell>
          <cell r="BF32">
            <v>0</v>
          </cell>
          <cell r="BG32" t="str">
            <v/>
          </cell>
          <cell r="BH32">
            <v>40087</v>
          </cell>
        </row>
        <row r="33">
          <cell r="A33" t="str">
            <v>04085636</v>
          </cell>
          <cell r="B33" t="str">
            <v>CARHUARICRA QUINTANA JIMMY WILDER</v>
          </cell>
          <cell r="C33" t="str">
            <v>JEFE DE LA OFICINA ZONAL PASCO</v>
          </cell>
          <cell r="D33" t="str">
            <v>04085636</v>
          </cell>
          <cell r="E33">
            <v>40823</v>
          </cell>
          <cell r="F33">
            <v>40883</v>
          </cell>
          <cell r="G33">
            <v>4240</v>
          </cell>
          <cell r="H33">
            <v>4240</v>
          </cell>
          <cell r="I33">
            <v>424</v>
          </cell>
          <cell r="J33" t="str">
            <v>CARHUARICRA QUINTANA JIMMY WILDER</v>
          </cell>
          <cell r="K33">
            <v>0</v>
          </cell>
          <cell r="L33">
            <v>3264.8</v>
          </cell>
          <cell r="M33" t="str">
            <v>OFICINA ZONAL PASCO</v>
          </cell>
          <cell r="N33" t="str">
            <v xml:space="preserve">0026  </v>
          </cell>
          <cell r="O33" t="str">
            <v>3427</v>
          </cell>
          <cell r="P33" t="str">
            <v>001</v>
          </cell>
          <cell r="Q33" t="str">
            <v>9</v>
          </cell>
          <cell r="R33">
            <v>40840</v>
          </cell>
          <cell r="S33" t="str">
            <v>4040881978</v>
          </cell>
          <cell r="T33" t="str">
            <v>201110</v>
          </cell>
          <cell r="U33" t="str">
            <v>201110</v>
          </cell>
          <cell r="V33" t="str">
            <v>12</v>
          </cell>
          <cell r="W33">
            <v>1</v>
          </cell>
          <cell r="X33" t="str">
            <v>CAS ZONALES OCTUBRE 2011</v>
          </cell>
          <cell r="Y33">
            <v>4146</v>
          </cell>
          <cell r="Z33" t="str">
            <v>10040856361</v>
          </cell>
          <cell r="AA33" t="str">
            <v>CARHUARICRA</v>
          </cell>
          <cell r="AB33" t="str">
            <v>QUINTANA</v>
          </cell>
          <cell r="AC33" t="str">
            <v>JIMMY WILDER</v>
          </cell>
          <cell r="AD33" t="str">
            <v>ONP</v>
          </cell>
          <cell r="AE33" t="str">
            <v>99</v>
          </cell>
          <cell r="AF33">
            <v>0</v>
          </cell>
          <cell r="AG33">
            <v>0</v>
          </cell>
          <cell r="AH33">
            <v>0</v>
          </cell>
          <cell r="AI33">
            <v>551.20000000000005</v>
          </cell>
          <cell r="AJ33">
            <v>40823</v>
          </cell>
          <cell r="AK33" t="str">
            <v/>
          </cell>
          <cell r="AL33">
            <v>1</v>
          </cell>
          <cell r="AM33" t="str">
            <v>2011</v>
          </cell>
          <cell r="AN33" t="str">
            <v>1</v>
          </cell>
          <cell r="AO33">
            <v>97.2</v>
          </cell>
          <cell r="AP33">
            <v>0</v>
          </cell>
          <cell r="AQ33">
            <v>0</v>
          </cell>
          <cell r="AR33">
            <v>0</v>
          </cell>
          <cell r="AS33">
            <v>0</v>
          </cell>
          <cell r="AT33">
            <v>0</v>
          </cell>
          <cell r="AU33">
            <v>0</v>
          </cell>
          <cell r="AV33">
            <v>0</v>
          </cell>
          <cell r="AW33">
            <v>0</v>
          </cell>
          <cell r="AX33">
            <v>0</v>
          </cell>
          <cell r="AY33">
            <v>0</v>
          </cell>
          <cell r="AZ33">
            <v>0</v>
          </cell>
          <cell r="BA33">
            <v>28683</v>
          </cell>
          <cell r="BB33">
            <v>0</v>
          </cell>
          <cell r="BC33">
            <v>0</v>
          </cell>
          <cell r="BD33">
            <v>0</v>
          </cell>
          <cell r="BE33">
            <v>0</v>
          </cell>
          <cell r="BF33">
            <v>0</v>
          </cell>
          <cell r="BG33" t="str">
            <v/>
          </cell>
          <cell r="BH33">
            <v>40823</v>
          </cell>
        </row>
        <row r="34">
          <cell r="A34" t="str">
            <v>04085636</v>
          </cell>
          <cell r="B34" t="str">
            <v>CARHUARICRA QUINTANA JIMMY WILDER</v>
          </cell>
          <cell r="C34" t="str">
            <v>JEFE DE LA OFICINA ZONAL PASCO</v>
          </cell>
          <cell r="D34" t="str">
            <v>04085636</v>
          </cell>
          <cell r="E34">
            <v>40823</v>
          </cell>
          <cell r="F34">
            <v>40908</v>
          </cell>
          <cell r="G34">
            <v>4240</v>
          </cell>
          <cell r="H34">
            <v>4240</v>
          </cell>
          <cell r="I34">
            <v>424</v>
          </cell>
          <cell r="J34" t="str">
            <v>CARHUARICRA QUINTANA JIMMY WILDER</v>
          </cell>
          <cell r="K34">
            <v>0</v>
          </cell>
          <cell r="L34">
            <v>3264.8</v>
          </cell>
          <cell r="M34" t="str">
            <v>OFICINA ZONAL PASCO</v>
          </cell>
          <cell r="N34" t="str">
            <v xml:space="preserve">0026  </v>
          </cell>
          <cell r="O34" t="str">
            <v>3427</v>
          </cell>
          <cell r="P34" t="str">
            <v>001</v>
          </cell>
          <cell r="Q34" t="str">
            <v>9</v>
          </cell>
          <cell r="R34">
            <v>40840</v>
          </cell>
          <cell r="S34" t="str">
            <v>4040881978</v>
          </cell>
          <cell r="T34" t="str">
            <v>201110</v>
          </cell>
          <cell r="U34" t="str">
            <v>201110</v>
          </cell>
          <cell r="V34" t="str">
            <v>12</v>
          </cell>
          <cell r="W34">
            <v>1</v>
          </cell>
          <cell r="X34" t="str">
            <v>CAS ZONALES OCTUBRE 2011</v>
          </cell>
          <cell r="Y34">
            <v>4146</v>
          </cell>
          <cell r="Z34" t="str">
            <v>10040856361</v>
          </cell>
          <cell r="AA34" t="str">
            <v>CARHUARICRA</v>
          </cell>
          <cell r="AB34" t="str">
            <v>QUINTANA</v>
          </cell>
          <cell r="AC34" t="str">
            <v>JIMMY WILDER</v>
          </cell>
          <cell r="AD34" t="str">
            <v>ONP</v>
          </cell>
          <cell r="AE34" t="str">
            <v>99</v>
          </cell>
          <cell r="AF34">
            <v>0</v>
          </cell>
          <cell r="AG34">
            <v>0</v>
          </cell>
          <cell r="AH34">
            <v>0</v>
          </cell>
          <cell r="AI34">
            <v>551.20000000000005</v>
          </cell>
          <cell r="AJ34">
            <v>40823</v>
          </cell>
          <cell r="AK34" t="str">
            <v/>
          </cell>
          <cell r="AL34">
            <v>1</v>
          </cell>
          <cell r="AM34" t="str">
            <v>2011</v>
          </cell>
          <cell r="AN34" t="str">
            <v>1</v>
          </cell>
          <cell r="AO34">
            <v>97.2</v>
          </cell>
          <cell r="AP34">
            <v>0</v>
          </cell>
          <cell r="AQ34">
            <v>0</v>
          </cell>
          <cell r="AR34">
            <v>0</v>
          </cell>
          <cell r="AS34">
            <v>0</v>
          </cell>
          <cell r="AT34">
            <v>0</v>
          </cell>
          <cell r="AU34">
            <v>0</v>
          </cell>
          <cell r="AV34">
            <v>0</v>
          </cell>
          <cell r="AW34">
            <v>0</v>
          </cell>
          <cell r="AX34">
            <v>0</v>
          </cell>
          <cell r="AY34">
            <v>0</v>
          </cell>
          <cell r="AZ34">
            <v>0</v>
          </cell>
          <cell r="BA34">
            <v>28683</v>
          </cell>
          <cell r="BB34">
            <v>0</v>
          </cell>
          <cell r="BC34">
            <v>0</v>
          </cell>
          <cell r="BD34">
            <v>0</v>
          </cell>
          <cell r="BE34">
            <v>0</v>
          </cell>
          <cell r="BF34">
            <v>0</v>
          </cell>
          <cell r="BG34" t="str">
            <v/>
          </cell>
          <cell r="BH34">
            <v>40823</v>
          </cell>
        </row>
        <row r="35">
          <cell r="A35" t="str">
            <v>04085636</v>
          </cell>
          <cell r="B35" t="str">
            <v>CARHUARICRA QUINTANA JIMMY WILDER</v>
          </cell>
          <cell r="C35" t="str">
            <v>JEFE DE LA OFICINA ZONAL PASCO</v>
          </cell>
          <cell r="D35" t="str">
            <v>04085636</v>
          </cell>
          <cell r="E35">
            <v>40823</v>
          </cell>
          <cell r="F35">
            <v>40939</v>
          </cell>
          <cell r="G35">
            <v>4240</v>
          </cell>
          <cell r="H35">
            <v>4240</v>
          </cell>
          <cell r="I35">
            <v>424</v>
          </cell>
          <cell r="J35" t="str">
            <v>CARHUARICRA QUINTANA JIMMY WILDER</v>
          </cell>
          <cell r="K35">
            <v>0</v>
          </cell>
          <cell r="L35">
            <v>3264.8</v>
          </cell>
          <cell r="M35" t="str">
            <v>OFICINA ZONAL PASCO</v>
          </cell>
          <cell r="N35" t="str">
            <v xml:space="preserve">0026  </v>
          </cell>
          <cell r="O35" t="str">
            <v>3427</v>
          </cell>
          <cell r="P35" t="str">
            <v>001</v>
          </cell>
          <cell r="Q35" t="str">
            <v>9</v>
          </cell>
          <cell r="R35">
            <v>40840</v>
          </cell>
          <cell r="S35" t="str">
            <v>4040881978</v>
          </cell>
          <cell r="T35" t="str">
            <v>201110</v>
          </cell>
          <cell r="U35" t="str">
            <v>201110</v>
          </cell>
          <cell r="V35" t="str">
            <v>12</v>
          </cell>
          <cell r="W35">
            <v>1</v>
          </cell>
          <cell r="X35" t="str">
            <v>CAS ZONALES OCTUBRE 2011</v>
          </cell>
          <cell r="Y35">
            <v>4146</v>
          </cell>
          <cell r="Z35" t="str">
            <v>10040856361</v>
          </cell>
          <cell r="AA35" t="str">
            <v>CARHUARICRA</v>
          </cell>
          <cell r="AB35" t="str">
            <v>QUINTANA</v>
          </cell>
          <cell r="AC35" t="str">
            <v>JIMMY WILDER</v>
          </cell>
          <cell r="AD35" t="str">
            <v>ONP</v>
          </cell>
          <cell r="AE35" t="str">
            <v>99</v>
          </cell>
          <cell r="AF35">
            <v>0</v>
          </cell>
          <cell r="AG35">
            <v>0</v>
          </cell>
          <cell r="AH35">
            <v>0</v>
          </cell>
          <cell r="AI35">
            <v>551.20000000000005</v>
          </cell>
          <cell r="AJ35">
            <v>40823</v>
          </cell>
          <cell r="AK35" t="str">
            <v/>
          </cell>
          <cell r="AL35">
            <v>1</v>
          </cell>
          <cell r="AM35" t="str">
            <v>2011</v>
          </cell>
          <cell r="AN35" t="str">
            <v>1</v>
          </cell>
          <cell r="AO35">
            <v>97.2</v>
          </cell>
          <cell r="AP35">
            <v>0</v>
          </cell>
          <cell r="AQ35">
            <v>0</v>
          </cell>
          <cell r="AR35">
            <v>0</v>
          </cell>
          <cell r="AS35">
            <v>0</v>
          </cell>
          <cell r="AT35">
            <v>0</v>
          </cell>
          <cell r="AU35">
            <v>0</v>
          </cell>
          <cell r="AV35">
            <v>0</v>
          </cell>
          <cell r="AW35">
            <v>0</v>
          </cell>
          <cell r="AX35">
            <v>0</v>
          </cell>
          <cell r="AY35">
            <v>0</v>
          </cell>
          <cell r="AZ35">
            <v>0</v>
          </cell>
          <cell r="BA35">
            <v>28683</v>
          </cell>
          <cell r="BB35">
            <v>0</v>
          </cell>
          <cell r="BC35">
            <v>0</v>
          </cell>
          <cell r="BD35">
            <v>0</v>
          </cell>
          <cell r="BE35">
            <v>0</v>
          </cell>
          <cell r="BF35">
            <v>0</v>
          </cell>
          <cell r="BG35" t="str">
            <v/>
          </cell>
          <cell r="BH35">
            <v>40823</v>
          </cell>
        </row>
        <row r="36">
          <cell r="A36" t="str">
            <v>04085636</v>
          </cell>
          <cell r="B36" t="str">
            <v>CARHUARICRA QUINTANA JIMMY WILDER</v>
          </cell>
          <cell r="C36" t="str">
            <v>JEFE DE LA OFICINA ZONAL PASCO</v>
          </cell>
          <cell r="D36" t="str">
            <v>04085636</v>
          </cell>
          <cell r="E36">
            <v>40823</v>
          </cell>
          <cell r="F36">
            <v>40968</v>
          </cell>
          <cell r="G36">
            <v>4240</v>
          </cell>
          <cell r="H36">
            <v>4240</v>
          </cell>
          <cell r="I36">
            <v>424</v>
          </cell>
          <cell r="J36" t="str">
            <v>CARHUARICRA QUINTANA JIMMY WILDER</v>
          </cell>
          <cell r="K36">
            <v>0</v>
          </cell>
          <cell r="L36">
            <v>3264.8</v>
          </cell>
          <cell r="M36" t="str">
            <v>OFICINA ZONAL PASCO</v>
          </cell>
          <cell r="N36" t="str">
            <v xml:space="preserve">0026  </v>
          </cell>
          <cell r="O36" t="str">
            <v>3427</v>
          </cell>
          <cell r="P36" t="str">
            <v>001</v>
          </cell>
          <cell r="Q36" t="str">
            <v>9</v>
          </cell>
          <cell r="R36">
            <v>40840</v>
          </cell>
          <cell r="S36" t="str">
            <v>4040881978</v>
          </cell>
          <cell r="T36" t="str">
            <v>201110</v>
          </cell>
          <cell r="U36" t="str">
            <v>201110</v>
          </cell>
          <cell r="V36" t="str">
            <v>12</v>
          </cell>
          <cell r="W36">
            <v>1</v>
          </cell>
          <cell r="X36" t="str">
            <v>CAS ZONALES OCTUBRE 2011</v>
          </cell>
          <cell r="Y36">
            <v>4146</v>
          </cell>
          <cell r="Z36" t="str">
            <v>10040856361</v>
          </cell>
          <cell r="AA36" t="str">
            <v>CARHUARICRA</v>
          </cell>
          <cell r="AB36" t="str">
            <v>QUINTANA</v>
          </cell>
          <cell r="AC36" t="str">
            <v>JIMMY WILDER</v>
          </cell>
          <cell r="AD36" t="str">
            <v>ONP</v>
          </cell>
          <cell r="AE36" t="str">
            <v>99</v>
          </cell>
          <cell r="AF36">
            <v>0</v>
          </cell>
          <cell r="AG36">
            <v>0</v>
          </cell>
          <cell r="AH36">
            <v>0</v>
          </cell>
          <cell r="AI36">
            <v>551.20000000000005</v>
          </cell>
          <cell r="AJ36">
            <v>40823</v>
          </cell>
          <cell r="AK36" t="str">
            <v/>
          </cell>
          <cell r="AL36">
            <v>1</v>
          </cell>
          <cell r="AM36" t="str">
            <v>2011</v>
          </cell>
          <cell r="AN36" t="str">
            <v>1</v>
          </cell>
          <cell r="AO36">
            <v>97.2</v>
          </cell>
          <cell r="AP36">
            <v>0</v>
          </cell>
          <cell r="AQ36">
            <v>0</v>
          </cell>
          <cell r="AR36">
            <v>0</v>
          </cell>
          <cell r="AS36">
            <v>0</v>
          </cell>
          <cell r="AT36">
            <v>0</v>
          </cell>
          <cell r="AU36">
            <v>0</v>
          </cell>
          <cell r="AV36">
            <v>0</v>
          </cell>
          <cell r="AW36">
            <v>0</v>
          </cell>
          <cell r="AX36">
            <v>0</v>
          </cell>
          <cell r="AY36">
            <v>0</v>
          </cell>
          <cell r="AZ36">
            <v>0</v>
          </cell>
          <cell r="BA36">
            <v>28683</v>
          </cell>
          <cell r="BB36">
            <v>0</v>
          </cell>
          <cell r="BC36">
            <v>0</v>
          </cell>
          <cell r="BD36">
            <v>0</v>
          </cell>
          <cell r="BE36">
            <v>0</v>
          </cell>
          <cell r="BF36">
            <v>0</v>
          </cell>
          <cell r="BG36" t="str">
            <v/>
          </cell>
          <cell r="BH36">
            <v>40823</v>
          </cell>
        </row>
        <row r="37">
          <cell r="A37" t="str">
            <v>04085636</v>
          </cell>
          <cell r="B37" t="str">
            <v>CARHUARICRA QUINTANA JIMMY WILDER</v>
          </cell>
          <cell r="C37" t="str">
            <v>JEFE DE LA OFICINA ZONAL PASCO</v>
          </cell>
          <cell r="D37" t="str">
            <v>04085636</v>
          </cell>
          <cell r="E37">
            <v>40823</v>
          </cell>
          <cell r="F37">
            <v>40999</v>
          </cell>
          <cell r="G37">
            <v>4240</v>
          </cell>
          <cell r="H37">
            <v>4240</v>
          </cell>
          <cell r="I37">
            <v>424</v>
          </cell>
          <cell r="J37" t="str">
            <v>CARHUARICRA QUINTANA JIMMY WILDER</v>
          </cell>
          <cell r="K37">
            <v>0</v>
          </cell>
          <cell r="L37">
            <v>3264.8</v>
          </cell>
          <cell r="M37" t="str">
            <v>OFICINA ZONAL PASCO</v>
          </cell>
          <cell r="N37" t="str">
            <v xml:space="preserve">0026  </v>
          </cell>
          <cell r="O37" t="str">
            <v>3427</v>
          </cell>
          <cell r="P37" t="str">
            <v>001</v>
          </cell>
          <cell r="Q37" t="str">
            <v>9</v>
          </cell>
          <cell r="R37">
            <v>40840</v>
          </cell>
          <cell r="S37" t="str">
            <v>4040881978</v>
          </cell>
          <cell r="T37" t="str">
            <v>201110</v>
          </cell>
          <cell r="U37" t="str">
            <v>201110</v>
          </cell>
          <cell r="V37" t="str">
            <v>12</v>
          </cell>
          <cell r="W37">
            <v>1</v>
          </cell>
          <cell r="X37" t="str">
            <v>CAS ZONALES OCTUBRE 2011</v>
          </cell>
          <cell r="Y37">
            <v>4146</v>
          </cell>
          <cell r="Z37" t="str">
            <v>10040856361</v>
          </cell>
          <cell r="AA37" t="str">
            <v>CARHUARICRA</v>
          </cell>
          <cell r="AB37" t="str">
            <v>QUINTANA</v>
          </cell>
          <cell r="AC37" t="str">
            <v>JIMMY WILDER</v>
          </cell>
          <cell r="AD37" t="str">
            <v>ONP</v>
          </cell>
          <cell r="AE37" t="str">
            <v>99</v>
          </cell>
          <cell r="AF37">
            <v>0</v>
          </cell>
          <cell r="AG37">
            <v>0</v>
          </cell>
          <cell r="AH37">
            <v>0</v>
          </cell>
          <cell r="AI37">
            <v>551.20000000000005</v>
          </cell>
          <cell r="AJ37">
            <v>40823</v>
          </cell>
          <cell r="AK37" t="str">
            <v/>
          </cell>
          <cell r="AL37">
            <v>1</v>
          </cell>
          <cell r="AM37" t="str">
            <v>2011</v>
          </cell>
          <cell r="AN37" t="str">
            <v>1</v>
          </cell>
          <cell r="AO37">
            <v>97.2</v>
          </cell>
          <cell r="AP37">
            <v>0</v>
          </cell>
          <cell r="AQ37">
            <v>0</v>
          </cell>
          <cell r="AR37">
            <v>0</v>
          </cell>
          <cell r="AS37">
            <v>0</v>
          </cell>
          <cell r="AT37">
            <v>0</v>
          </cell>
          <cell r="AU37">
            <v>0</v>
          </cell>
          <cell r="AV37">
            <v>0</v>
          </cell>
          <cell r="AW37">
            <v>0</v>
          </cell>
          <cell r="AX37">
            <v>0</v>
          </cell>
          <cell r="AY37">
            <v>0</v>
          </cell>
          <cell r="AZ37">
            <v>0</v>
          </cell>
          <cell r="BA37">
            <v>28683</v>
          </cell>
          <cell r="BB37">
            <v>0</v>
          </cell>
          <cell r="BC37">
            <v>0</v>
          </cell>
          <cell r="BD37">
            <v>0</v>
          </cell>
          <cell r="BE37">
            <v>0</v>
          </cell>
          <cell r="BF37">
            <v>0</v>
          </cell>
          <cell r="BG37" t="str">
            <v/>
          </cell>
          <cell r="BH37">
            <v>40823</v>
          </cell>
        </row>
        <row r="38">
          <cell r="A38" t="str">
            <v>40147678</v>
          </cell>
          <cell r="B38" t="str">
            <v>CASAVERDE WARTHON BETSY</v>
          </cell>
          <cell r="C38" t="str">
            <v>RESPONSABLE DE PROYECTOS</v>
          </cell>
          <cell r="D38" t="str">
            <v>40147678</v>
          </cell>
          <cell r="E38">
            <v>40814</v>
          </cell>
          <cell r="F38">
            <v>40874</v>
          </cell>
          <cell r="G38">
            <v>3100</v>
          </cell>
          <cell r="H38">
            <v>3100</v>
          </cell>
          <cell r="I38">
            <v>0</v>
          </cell>
          <cell r="J38" t="str">
            <v>CASAVERDE WARTHON BETSY</v>
          </cell>
          <cell r="K38">
            <v>0</v>
          </cell>
          <cell r="L38">
            <v>2697</v>
          </cell>
          <cell r="M38" t="str">
            <v>OFICINA ZONAL CUSCO</v>
          </cell>
          <cell r="N38" t="str">
            <v xml:space="preserve">0015  </v>
          </cell>
          <cell r="O38" t="str">
            <v>3397</v>
          </cell>
          <cell r="P38" t="str">
            <v>001</v>
          </cell>
          <cell r="Q38" t="str">
            <v>150</v>
          </cell>
          <cell r="R38">
            <v>40840</v>
          </cell>
          <cell r="S38" t="str">
            <v>4010665286</v>
          </cell>
          <cell r="T38" t="str">
            <v>201110</v>
          </cell>
          <cell r="U38" t="str">
            <v>201110</v>
          </cell>
          <cell r="V38" t="str">
            <v>12</v>
          </cell>
          <cell r="W38">
            <v>1</v>
          </cell>
          <cell r="X38" t="str">
            <v>CAS ZONALES OCTUBRE 2011</v>
          </cell>
          <cell r="Y38">
            <v>1254</v>
          </cell>
          <cell r="Z38" t="str">
            <v>10401476780</v>
          </cell>
          <cell r="AA38" t="str">
            <v>CASAVERDE</v>
          </cell>
          <cell r="AB38" t="str">
            <v>WARTHON</v>
          </cell>
          <cell r="AC38" t="str">
            <v>BETSY</v>
          </cell>
          <cell r="AD38" t="str">
            <v>ONP</v>
          </cell>
          <cell r="AE38" t="str">
            <v>99</v>
          </cell>
          <cell r="AF38">
            <v>0</v>
          </cell>
          <cell r="AG38">
            <v>0</v>
          </cell>
          <cell r="AH38">
            <v>0</v>
          </cell>
          <cell r="AI38">
            <v>403</v>
          </cell>
          <cell r="AJ38">
            <v>40814</v>
          </cell>
          <cell r="AK38" t="str">
            <v>2630711</v>
          </cell>
          <cell r="AL38">
            <v>40833</v>
          </cell>
          <cell r="AM38" t="str">
            <v>2011</v>
          </cell>
          <cell r="AN38" t="str">
            <v>1</v>
          </cell>
          <cell r="AO38">
            <v>97.2</v>
          </cell>
          <cell r="AP38">
            <v>0</v>
          </cell>
          <cell r="AQ38">
            <v>0</v>
          </cell>
          <cell r="AR38">
            <v>0</v>
          </cell>
          <cell r="AS38">
            <v>0</v>
          </cell>
          <cell r="AT38">
            <v>0</v>
          </cell>
          <cell r="AU38">
            <v>0</v>
          </cell>
          <cell r="AV38">
            <v>0</v>
          </cell>
          <cell r="AW38">
            <v>0</v>
          </cell>
          <cell r="AX38">
            <v>0</v>
          </cell>
          <cell r="AY38">
            <v>0</v>
          </cell>
          <cell r="AZ38">
            <v>0</v>
          </cell>
          <cell r="BA38">
            <v>28900</v>
          </cell>
          <cell r="BB38">
            <v>0</v>
          </cell>
          <cell r="BC38">
            <v>0</v>
          </cell>
          <cell r="BD38">
            <v>0</v>
          </cell>
          <cell r="BE38">
            <v>0</v>
          </cell>
          <cell r="BF38">
            <v>0</v>
          </cell>
          <cell r="BG38" t="str">
            <v/>
          </cell>
          <cell r="BH38" t="str">
            <v/>
          </cell>
        </row>
        <row r="39">
          <cell r="A39" t="str">
            <v>41438329</v>
          </cell>
          <cell r="B39" t="str">
            <v>CASTILLO MEJIA DELICIA HERMILA</v>
          </cell>
          <cell r="C39" t="str">
            <v>RESPONSABLE DE PROMOCION SOCIAL Y CAPACITACION</v>
          </cell>
          <cell r="D39" t="str">
            <v>41438329</v>
          </cell>
          <cell r="E39">
            <v>40819</v>
          </cell>
          <cell r="F39">
            <v>40879</v>
          </cell>
          <cell r="G39">
            <v>2520</v>
          </cell>
          <cell r="H39">
            <v>2520</v>
          </cell>
          <cell r="I39">
            <v>0</v>
          </cell>
          <cell r="J39" t="str">
            <v>CASTILLO MEJIA DELICIA HERMILA</v>
          </cell>
          <cell r="K39">
            <v>0</v>
          </cell>
          <cell r="L39">
            <v>2192.4</v>
          </cell>
          <cell r="M39" t="str">
            <v>OFICINA ZONAL SAN MARTIN</v>
          </cell>
          <cell r="N39" t="str">
            <v xml:space="preserve">0029  </v>
          </cell>
          <cell r="O39" t="str">
            <v>3393</v>
          </cell>
          <cell r="P39" t="str">
            <v>001</v>
          </cell>
          <cell r="Q39" t="str">
            <v>4</v>
          </cell>
          <cell r="R39">
            <v>40840</v>
          </cell>
          <cell r="S39" t="str">
            <v>04-534-011763</v>
          </cell>
          <cell r="T39" t="str">
            <v>201110</v>
          </cell>
          <cell r="U39" t="str">
            <v>201110</v>
          </cell>
          <cell r="V39" t="str">
            <v>12</v>
          </cell>
          <cell r="W39">
            <v>1</v>
          </cell>
          <cell r="X39" t="str">
            <v>CAS ZONALES OCTUBRE 2011</v>
          </cell>
          <cell r="Y39">
            <v>4130</v>
          </cell>
          <cell r="Z39" t="str">
            <v>10414383292</v>
          </cell>
          <cell r="AA39" t="str">
            <v>CASTILLO</v>
          </cell>
          <cell r="AB39" t="str">
            <v>MEJIA</v>
          </cell>
          <cell r="AC39" t="str">
            <v>DELICIA HERMILA</v>
          </cell>
          <cell r="AD39" t="str">
            <v>ONP</v>
          </cell>
          <cell r="AE39" t="str">
            <v>99</v>
          </cell>
          <cell r="AF39">
            <v>0</v>
          </cell>
          <cell r="AG39">
            <v>0</v>
          </cell>
          <cell r="AH39">
            <v>0</v>
          </cell>
          <cell r="AI39">
            <v>327.60000000000002</v>
          </cell>
          <cell r="AJ39">
            <v>40819</v>
          </cell>
          <cell r="AK39" t="str">
            <v>2634918</v>
          </cell>
          <cell r="AL39">
            <v>40826</v>
          </cell>
          <cell r="AM39" t="str">
            <v>2011</v>
          </cell>
          <cell r="AN39" t="str">
            <v>1</v>
          </cell>
          <cell r="AO39">
            <v>97.2</v>
          </cell>
          <cell r="AP39">
            <v>0</v>
          </cell>
          <cell r="AQ39">
            <v>0</v>
          </cell>
          <cell r="AR39">
            <v>0</v>
          </cell>
          <cell r="AS39">
            <v>0</v>
          </cell>
          <cell r="AT39">
            <v>0</v>
          </cell>
          <cell r="AU39">
            <v>0</v>
          </cell>
          <cell r="AV39">
            <v>0</v>
          </cell>
          <cell r="AW39">
            <v>0</v>
          </cell>
          <cell r="AX39">
            <v>0</v>
          </cell>
          <cell r="AY39">
            <v>0</v>
          </cell>
          <cell r="AZ39">
            <v>0</v>
          </cell>
          <cell r="BA39">
            <v>30128</v>
          </cell>
          <cell r="BB39">
            <v>0</v>
          </cell>
          <cell r="BC39">
            <v>0</v>
          </cell>
          <cell r="BD39">
            <v>0</v>
          </cell>
          <cell r="BE39">
            <v>0</v>
          </cell>
          <cell r="BF39">
            <v>0</v>
          </cell>
          <cell r="BG39" t="str">
            <v/>
          </cell>
          <cell r="BH39">
            <v>40819</v>
          </cell>
        </row>
        <row r="40">
          <cell r="A40" t="str">
            <v>41438329</v>
          </cell>
          <cell r="B40" t="str">
            <v>CASTILLO MEJIA DELICIA HERMILA</v>
          </cell>
          <cell r="C40" t="str">
            <v>RESPONSABLE DE PROMOCION SOCIAL Y CAPACITACION</v>
          </cell>
          <cell r="D40" t="str">
            <v>41438329</v>
          </cell>
          <cell r="E40">
            <v>40819</v>
          </cell>
          <cell r="F40">
            <v>40908</v>
          </cell>
          <cell r="G40">
            <v>2520</v>
          </cell>
          <cell r="H40">
            <v>2520</v>
          </cell>
          <cell r="I40">
            <v>0</v>
          </cell>
          <cell r="J40" t="str">
            <v>CASTILLO MEJIA DELICIA HERMILA</v>
          </cell>
          <cell r="K40">
            <v>0</v>
          </cell>
          <cell r="L40">
            <v>2192.4</v>
          </cell>
          <cell r="M40" t="str">
            <v>OFICINA ZONAL SAN MARTIN</v>
          </cell>
          <cell r="N40" t="str">
            <v xml:space="preserve">0029  </v>
          </cell>
          <cell r="O40" t="str">
            <v>3393</v>
          </cell>
          <cell r="P40" t="str">
            <v>001</v>
          </cell>
          <cell r="Q40" t="str">
            <v>4</v>
          </cell>
          <cell r="R40">
            <v>40840</v>
          </cell>
          <cell r="S40" t="str">
            <v>04-534-011763</v>
          </cell>
          <cell r="T40" t="str">
            <v>201110</v>
          </cell>
          <cell r="U40" t="str">
            <v>201110</v>
          </cell>
          <cell r="V40" t="str">
            <v>12</v>
          </cell>
          <cell r="W40">
            <v>1</v>
          </cell>
          <cell r="X40" t="str">
            <v>CAS ZONALES OCTUBRE 2011</v>
          </cell>
          <cell r="Y40">
            <v>4130</v>
          </cell>
          <cell r="Z40" t="str">
            <v>10414383292</v>
          </cell>
          <cell r="AA40" t="str">
            <v>CASTILLO</v>
          </cell>
          <cell r="AB40" t="str">
            <v>MEJIA</v>
          </cell>
          <cell r="AC40" t="str">
            <v>DELICIA HERMILA</v>
          </cell>
          <cell r="AD40" t="str">
            <v>ONP</v>
          </cell>
          <cell r="AE40" t="str">
            <v>99</v>
          </cell>
          <cell r="AF40">
            <v>0</v>
          </cell>
          <cell r="AG40">
            <v>0</v>
          </cell>
          <cell r="AH40">
            <v>0</v>
          </cell>
          <cell r="AI40">
            <v>327.60000000000002</v>
          </cell>
          <cell r="AJ40">
            <v>40819</v>
          </cell>
          <cell r="AK40" t="str">
            <v>2634918</v>
          </cell>
          <cell r="AL40">
            <v>40826</v>
          </cell>
          <cell r="AM40" t="str">
            <v>2011</v>
          </cell>
          <cell r="AN40" t="str">
            <v>1</v>
          </cell>
          <cell r="AO40">
            <v>97.2</v>
          </cell>
          <cell r="AP40">
            <v>0</v>
          </cell>
          <cell r="AQ40">
            <v>0</v>
          </cell>
          <cell r="AR40">
            <v>0</v>
          </cell>
          <cell r="AS40">
            <v>0</v>
          </cell>
          <cell r="AT40">
            <v>0</v>
          </cell>
          <cell r="AU40">
            <v>0</v>
          </cell>
          <cell r="AV40">
            <v>0</v>
          </cell>
          <cell r="AW40">
            <v>0</v>
          </cell>
          <cell r="AX40">
            <v>0</v>
          </cell>
          <cell r="AY40">
            <v>0</v>
          </cell>
          <cell r="AZ40">
            <v>0</v>
          </cell>
          <cell r="BA40">
            <v>30128</v>
          </cell>
          <cell r="BB40">
            <v>0</v>
          </cell>
          <cell r="BC40">
            <v>0</v>
          </cell>
          <cell r="BD40">
            <v>0</v>
          </cell>
          <cell r="BE40">
            <v>0</v>
          </cell>
          <cell r="BF40">
            <v>0</v>
          </cell>
          <cell r="BG40" t="str">
            <v/>
          </cell>
          <cell r="BH40">
            <v>40819</v>
          </cell>
        </row>
        <row r="41">
          <cell r="A41" t="str">
            <v>41438329</v>
          </cell>
          <cell r="B41" t="str">
            <v>CASTILLO MEJIA DELICIA HERMILA</v>
          </cell>
          <cell r="C41" t="str">
            <v>RESPONSABLE DE PROMOCION SOCIAL Y CAPACITACION</v>
          </cell>
          <cell r="D41" t="str">
            <v>41438329</v>
          </cell>
          <cell r="E41">
            <v>40819</v>
          </cell>
          <cell r="F41">
            <v>40939</v>
          </cell>
          <cell r="G41">
            <v>2520</v>
          </cell>
          <cell r="H41">
            <v>2520</v>
          </cell>
          <cell r="I41">
            <v>0</v>
          </cell>
          <cell r="J41" t="str">
            <v>CASTILLO MEJIA DELICIA HERMILA</v>
          </cell>
          <cell r="K41">
            <v>0</v>
          </cell>
          <cell r="L41">
            <v>2192.4</v>
          </cell>
          <cell r="M41" t="str">
            <v>OFICINA ZONAL SAN MARTIN</v>
          </cell>
          <cell r="N41" t="str">
            <v xml:space="preserve">0029  </v>
          </cell>
          <cell r="O41" t="str">
            <v>3393</v>
          </cell>
          <cell r="P41" t="str">
            <v>001</v>
          </cell>
          <cell r="Q41" t="str">
            <v>4</v>
          </cell>
          <cell r="R41">
            <v>40840</v>
          </cell>
          <cell r="S41" t="str">
            <v>04-534-011763</v>
          </cell>
          <cell r="T41" t="str">
            <v>201110</v>
          </cell>
          <cell r="U41" t="str">
            <v>201110</v>
          </cell>
          <cell r="V41" t="str">
            <v>12</v>
          </cell>
          <cell r="W41">
            <v>1</v>
          </cell>
          <cell r="X41" t="str">
            <v>CAS ZONALES OCTUBRE 2011</v>
          </cell>
          <cell r="Y41">
            <v>4130</v>
          </cell>
          <cell r="Z41" t="str">
            <v>10414383292</v>
          </cell>
          <cell r="AA41" t="str">
            <v>CASTILLO</v>
          </cell>
          <cell r="AB41" t="str">
            <v>MEJIA</v>
          </cell>
          <cell r="AC41" t="str">
            <v>DELICIA HERMILA</v>
          </cell>
          <cell r="AD41" t="str">
            <v>ONP</v>
          </cell>
          <cell r="AE41" t="str">
            <v>99</v>
          </cell>
          <cell r="AF41">
            <v>0</v>
          </cell>
          <cell r="AG41">
            <v>0</v>
          </cell>
          <cell r="AH41">
            <v>0</v>
          </cell>
          <cell r="AI41">
            <v>327.60000000000002</v>
          </cell>
          <cell r="AJ41">
            <v>40819</v>
          </cell>
          <cell r="AK41" t="str">
            <v>2634918</v>
          </cell>
          <cell r="AL41">
            <v>40826</v>
          </cell>
          <cell r="AM41" t="str">
            <v>2011</v>
          </cell>
          <cell r="AN41" t="str">
            <v>1</v>
          </cell>
          <cell r="AO41">
            <v>97.2</v>
          </cell>
          <cell r="AP41">
            <v>0</v>
          </cell>
          <cell r="AQ41">
            <v>0</v>
          </cell>
          <cell r="AR41">
            <v>0</v>
          </cell>
          <cell r="AS41">
            <v>0</v>
          </cell>
          <cell r="AT41">
            <v>0</v>
          </cell>
          <cell r="AU41">
            <v>0</v>
          </cell>
          <cell r="AV41">
            <v>0</v>
          </cell>
          <cell r="AW41">
            <v>0</v>
          </cell>
          <cell r="AX41">
            <v>0</v>
          </cell>
          <cell r="AY41">
            <v>0</v>
          </cell>
          <cell r="AZ41">
            <v>0</v>
          </cell>
          <cell r="BA41">
            <v>30128</v>
          </cell>
          <cell r="BB41">
            <v>0</v>
          </cell>
          <cell r="BC41">
            <v>0</v>
          </cell>
          <cell r="BD41">
            <v>0</v>
          </cell>
          <cell r="BE41">
            <v>0</v>
          </cell>
          <cell r="BF41">
            <v>0</v>
          </cell>
          <cell r="BG41" t="str">
            <v/>
          </cell>
          <cell r="BH41">
            <v>40819</v>
          </cell>
        </row>
        <row r="42">
          <cell r="A42" t="str">
            <v>41438329</v>
          </cell>
          <cell r="B42" t="str">
            <v>CASTILLO MEJIA DELICIA HERMILA</v>
          </cell>
          <cell r="C42" t="str">
            <v>RESPONSABLE DE PROMOCION SOCIAL Y CAPACITACION</v>
          </cell>
          <cell r="D42" t="str">
            <v>41438329</v>
          </cell>
          <cell r="E42">
            <v>40819</v>
          </cell>
          <cell r="F42">
            <v>40968</v>
          </cell>
          <cell r="G42">
            <v>2520</v>
          </cell>
          <cell r="H42">
            <v>2520</v>
          </cell>
          <cell r="I42">
            <v>0</v>
          </cell>
          <cell r="J42" t="str">
            <v>CASTILLO MEJIA DELICIA HERMILA</v>
          </cell>
          <cell r="K42">
            <v>0</v>
          </cell>
          <cell r="L42">
            <v>2192.4</v>
          </cell>
          <cell r="M42" t="str">
            <v>OFICINA ZONAL SAN MARTIN</v>
          </cell>
          <cell r="N42" t="str">
            <v xml:space="preserve">0029  </v>
          </cell>
          <cell r="O42" t="str">
            <v>3393</v>
          </cell>
          <cell r="P42" t="str">
            <v>001</v>
          </cell>
          <cell r="Q42" t="str">
            <v>4</v>
          </cell>
          <cell r="R42">
            <v>40840</v>
          </cell>
          <cell r="S42" t="str">
            <v>04-534-011763</v>
          </cell>
          <cell r="T42" t="str">
            <v>201110</v>
          </cell>
          <cell r="U42" t="str">
            <v>201110</v>
          </cell>
          <cell r="V42" t="str">
            <v>12</v>
          </cell>
          <cell r="W42">
            <v>1</v>
          </cell>
          <cell r="X42" t="str">
            <v>CAS ZONALES OCTUBRE 2011</v>
          </cell>
          <cell r="Y42">
            <v>4130</v>
          </cell>
          <cell r="Z42" t="str">
            <v>10414383292</v>
          </cell>
          <cell r="AA42" t="str">
            <v>CASTILLO</v>
          </cell>
          <cell r="AB42" t="str">
            <v>MEJIA</v>
          </cell>
          <cell r="AC42" t="str">
            <v>DELICIA HERMILA</v>
          </cell>
          <cell r="AD42" t="str">
            <v>ONP</v>
          </cell>
          <cell r="AE42" t="str">
            <v>99</v>
          </cell>
          <cell r="AF42">
            <v>0</v>
          </cell>
          <cell r="AG42">
            <v>0</v>
          </cell>
          <cell r="AH42">
            <v>0</v>
          </cell>
          <cell r="AI42">
            <v>327.60000000000002</v>
          </cell>
          <cell r="AJ42">
            <v>40819</v>
          </cell>
          <cell r="AK42" t="str">
            <v>2634918</v>
          </cell>
          <cell r="AL42">
            <v>40826</v>
          </cell>
          <cell r="AM42" t="str">
            <v>2011</v>
          </cell>
          <cell r="AN42" t="str">
            <v>1</v>
          </cell>
          <cell r="AO42">
            <v>97.2</v>
          </cell>
          <cell r="AP42">
            <v>0</v>
          </cell>
          <cell r="AQ42">
            <v>0</v>
          </cell>
          <cell r="AR42">
            <v>0</v>
          </cell>
          <cell r="AS42">
            <v>0</v>
          </cell>
          <cell r="AT42">
            <v>0</v>
          </cell>
          <cell r="AU42">
            <v>0</v>
          </cell>
          <cell r="AV42">
            <v>0</v>
          </cell>
          <cell r="AW42">
            <v>0</v>
          </cell>
          <cell r="AX42">
            <v>0</v>
          </cell>
          <cell r="AY42">
            <v>0</v>
          </cell>
          <cell r="AZ42">
            <v>0</v>
          </cell>
          <cell r="BA42">
            <v>30128</v>
          </cell>
          <cell r="BB42">
            <v>0</v>
          </cell>
          <cell r="BC42">
            <v>0</v>
          </cell>
          <cell r="BD42">
            <v>0</v>
          </cell>
          <cell r="BE42">
            <v>0</v>
          </cell>
          <cell r="BF42">
            <v>0</v>
          </cell>
          <cell r="BG42" t="str">
            <v/>
          </cell>
          <cell r="BH42">
            <v>40819</v>
          </cell>
        </row>
        <row r="43">
          <cell r="A43" t="str">
            <v>41438329</v>
          </cell>
          <cell r="B43" t="str">
            <v>CASTILLO MEJIA DELICIA HERMILA</v>
          </cell>
          <cell r="C43" t="str">
            <v>RESPONSABLE DE PROMOCION SOCIAL Y CAPACITACION</v>
          </cell>
          <cell r="D43" t="str">
            <v>41438329</v>
          </cell>
          <cell r="E43">
            <v>40819</v>
          </cell>
          <cell r="F43">
            <v>40999</v>
          </cell>
          <cell r="G43">
            <v>2520</v>
          </cell>
          <cell r="H43">
            <v>2520</v>
          </cell>
          <cell r="I43">
            <v>0</v>
          </cell>
          <cell r="J43" t="str">
            <v>CASTILLO MEJIA DELICIA HERMILA</v>
          </cell>
          <cell r="K43">
            <v>0</v>
          </cell>
          <cell r="L43">
            <v>2192.4</v>
          </cell>
          <cell r="M43" t="str">
            <v>OFICINA ZONAL SAN MARTIN</v>
          </cell>
          <cell r="N43" t="str">
            <v xml:space="preserve">0029  </v>
          </cell>
          <cell r="O43" t="str">
            <v>3393</v>
          </cell>
          <cell r="P43" t="str">
            <v>001</v>
          </cell>
          <cell r="Q43" t="str">
            <v>4</v>
          </cell>
          <cell r="R43">
            <v>40840</v>
          </cell>
          <cell r="S43" t="str">
            <v>04-534-011763</v>
          </cell>
          <cell r="T43" t="str">
            <v>201110</v>
          </cell>
          <cell r="U43" t="str">
            <v>201110</v>
          </cell>
          <cell r="V43" t="str">
            <v>12</v>
          </cell>
          <cell r="W43">
            <v>1</v>
          </cell>
          <cell r="X43" t="str">
            <v>CAS ZONALES OCTUBRE 2011</v>
          </cell>
          <cell r="Y43">
            <v>4130</v>
          </cell>
          <cell r="Z43" t="str">
            <v>10414383292</v>
          </cell>
          <cell r="AA43" t="str">
            <v>CASTILLO</v>
          </cell>
          <cell r="AB43" t="str">
            <v>MEJIA</v>
          </cell>
          <cell r="AC43" t="str">
            <v>DELICIA HERMILA</v>
          </cell>
          <cell r="AD43" t="str">
            <v>ONP</v>
          </cell>
          <cell r="AE43" t="str">
            <v>99</v>
          </cell>
          <cell r="AF43">
            <v>0</v>
          </cell>
          <cell r="AG43">
            <v>0</v>
          </cell>
          <cell r="AH43">
            <v>0</v>
          </cell>
          <cell r="AI43">
            <v>327.60000000000002</v>
          </cell>
          <cell r="AJ43">
            <v>40819</v>
          </cell>
          <cell r="AK43" t="str">
            <v>2634918</v>
          </cell>
          <cell r="AL43">
            <v>40826</v>
          </cell>
          <cell r="AM43" t="str">
            <v>2011</v>
          </cell>
          <cell r="AN43" t="str">
            <v>1</v>
          </cell>
          <cell r="AO43">
            <v>97.2</v>
          </cell>
          <cell r="AP43">
            <v>0</v>
          </cell>
          <cell r="AQ43">
            <v>0</v>
          </cell>
          <cell r="AR43">
            <v>0</v>
          </cell>
          <cell r="AS43">
            <v>0</v>
          </cell>
          <cell r="AT43">
            <v>0</v>
          </cell>
          <cell r="AU43">
            <v>0</v>
          </cell>
          <cell r="AV43">
            <v>0</v>
          </cell>
          <cell r="AW43">
            <v>0</v>
          </cell>
          <cell r="AX43">
            <v>0</v>
          </cell>
          <cell r="AY43">
            <v>0</v>
          </cell>
          <cell r="AZ43">
            <v>0</v>
          </cell>
          <cell r="BA43">
            <v>30128</v>
          </cell>
          <cell r="BB43">
            <v>0</v>
          </cell>
          <cell r="BC43">
            <v>0</v>
          </cell>
          <cell r="BD43">
            <v>0</v>
          </cell>
          <cell r="BE43">
            <v>0</v>
          </cell>
          <cell r="BF43">
            <v>0</v>
          </cell>
          <cell r="BG43" t="str">
            <v/>
          </cell>
          <cell r="BH43">
            <v>40819</v>
          </cell>
        </row>
        <row r="44">
          <cell r="A44" t="str">
            <v>17935624</v>
          </cell>
          <cell r="B44" t="str">
            <v>CASTILLO SILVA JOSE LUIS</v>
          </cell>
          <cell r="C44" t="str">
            <v>JEFE DE LA OFICINA ZONAL LA LIBERTAD</v>
          </cell>
          <cell r="D44" t="str">
            <v>17935624</v>
          </cell>
          <cell r="E44">
            <v>40826</v>
          </cell>
          <cell r="F44">
            <v>40886</v>
          </cell>
          <cell r="G44">
            <v>3850</v>
          </cell>
          <cell r="H44">
            <v>3850</v>
          </cell>
          <cell r="I44">
            <v>0</v>
          </cell>
          <cell r="J44" t="str">
            <v>CASTILLO SILVA JOSE LUIS</v>
          </cell>
          <cell r="K44">
            <v>0</v>
          </cell>
          <cell r="L44">
            <v>3330.24</v>
          </cell>
          <cell r="M44" t="str">
            <v>OFICINA ZONAL LA LIBERTAD</v>
          </cell>
          <cell r="N44" t="str">
            <v xml:space="preserve">0021  </v>
          </cell>
          <cell r="O44" t="str">
            <v>3434</v>
          </cell>
          <cell r="P44" t="str">
            <v>001</v>
          </cell>
          <cell r="Q44" t="str">
            <v>304</v>
          </cell>
          <cell r="R44">
            <v>40840</v>
          </cell>
          <cell r="S44" t="str">
            <v>4040868785</v>
          </cell>
          <cell r="T44" t="str">
            <v>201110</v>
          </cell>
          <cell r="U44" t="str">
            <v>201110</v>
          </cell>
          <cell r="V44" t="str">
            <v>12</v>
          </cell>
          <cell r="W44">
            <v>1</v>
          </cell>
          <cell r="X44" t="str">
            <v>CAS ZONALES OCTUBRE 2011</v>
          </cell>
          <cell r="Y44">
            <v>4153</v>
          </cell>
          <cell r="Z44" t="str">
            <v>10179356240</v>
          </cell>
          <cell r="AA44" t="str">
            <v>CASTILLO</v>
          </cell>
          <cell r="AB44" t="str">
            <v>SILVA</v>
          </cell>
          <cell r="AC44" t="str">
            <v>JOSE LUIS</v>
          </cell>
          <cell r="AD44" t="str">
            <v>HORIZONTE</v>
          </cell>
          <cell r="AE44" t="str">
            <v>01</v>
          </cell>
          <cell r="AF44">
            <v>75.08</v>
          </cell>
          <cell r="AG44">
            <v>59.68</v>
          </cell>
          <cell r="AH44">
            <v>134.76</v>
          </cell>
          <cell r="AI44">
            <v>385</v>
          </cell>
          <cell r="AJ44">
            <v>40826</v>
          </cell>
          <cell r="AK44" t="str">
            <v>2639624</v>
          </cell>
          <cell r="AL44">
            <v>40841</v>
          </cell>
          <cell r="AM44" t="str">
            <v>2011</v>
          </cell>
          <cell r="AN44" t="str">
            <v>1</v>
          </cell>
          <cell r="AO44">
            <v>97.2</v>
          </cell>
          <cell r="AP44">
            <v>0</v>
          </cell>
          <cell r="AQ44">
            <v>0</v>
          </cell>
          <cell r="AR44">
            <v>0</v>
          </cell>
          <cell r="AS44">
            <v>0</v>
          </cell>
          <cell r="AT44">
            <v>0</v>
          </cell>
          <cell r="AU44">
            <v>0</v>
          </cell>
          <cell r="AV44">
            <v>0</v>
          </cell>
          <cell r="AW44">
            <v>0</v>
          </cell>
          <cell r="AX44">
            <v>0</v>
          </cell>
          <cell r="AY44">
            <v>0</v>
          </cell>
          <cell r="AZ44">
            <v>0</v>
          </cell>
          <cell r="BA44">
            <v>21796</v>
          </cell>
          <cell r="BB44">
            <v>0</v>
          </cell>
          <cell r="BC44">
            <v>0</v>
          </cell>
          <cell r="BD44">
            <v>0</v>
          </cell>
          <cell r="BE44">
            <v>0</v>
          </cell>
          <cell r="BF44">
            <v>0</v>
          </cell>
          <cell r="BG44" t="str">
            <v>217941JCSTV8</v>
          </cell>
          <cell r="BH44">
            <v>40826</v>
          </cell>
        </row>
        <row r="45">
          <cell r="A45" t="str">
            <v>17935624</v>
          </cell>
          <cell r="B45" t="str">
            <v>CASTILLO SILVA JOSE LUIS</v>
          </cell>
          <cell r="C45" t="str">
            <v>JEFE DE LA OFICINA ZONAL LA LIBERTAD</v>
          </cell>
          <cell r="D45" t="str">
            <v>17935624</v>
          </cell>
          <cell r="E45">
            <v>40826</v>
          </cell>
          <cell r="F45">
            <v>40908</v>
          </cell>
          <cell r="G45">
            <v>3850</v>
          </cell>
          <cell r="H45">
            <v>3850</v>
          </cell>
          <cell r="I45">
            <v>0</v>
          </cell>
          <cell r="J45" t="str">
            <v>CASTILLO SILVA JOSE LUIS</v>
          </cell>
          <cell r="K45">
            <v>0</v>
          </cell>
          <cell r="L45">
            <v>3330.24</v>
          </cell>
          <cell r="M45" t="str">
            <v>OFICINA ZONAL LA LIBERTAD</v>
          </cell>
          <cell r="N45" t="str">
            <v xml:space="preserve">0021  </v>
          </cell>
          <cell r="O45" t="str">
            <v>3434</v>
          </cell>
          <cell r="P45" t="str">
            <v>001</v>
          </cell>
          <cell r="Q45" t="str">
            <v>304</v>
          </cell>
          <cell r="R45">
            <v>40840</v>
          </cell>
          <cell r="S45" t="str">
            <v>4040868785</v>
          </cell>
          <cell r="T45" t="str">
            <v>201110</v>
          </cell>
          <cell r="U45" t="str">
            <v>201110</v>
          </cell>
          <cell r="V45" t="str">
            <v>12</v>
          </cell>
          <cell r="W45">
            <v>1</v>
          </cell>
          <cell r="X45" t="str">
            <v>CAS ZONALES OCTUBRE 2011</v>
          </cell>
          <cell r="Y45">
            <v>4153</v>
          </cell>
          <cell r="Z45" t="str">
            <v>10179356240</v>
          </cell>
          <cell r="AA45" t="str">
            <v>CASTILLO</v>
          </cell>
          <cell r="AB45" t="str">
            <v>SILVA</v>
          </cell>
          <cell r="AC45" t="str">
            <v>JOSE LUIS</v>
          </cell>
          <cell r="AD45" t="str">
            <v>HORIZONTE</v>
          </cell>
          <cell r="AE45" t="str">
            <v>01</v>
          </cell>
          <cell r="AF45">
            <v>75.08</v>
          </cell>
          <cell r="AG45">
            <v>59.68</v>
          </cell>
          <cell r="AH45">
            <v>134.76</v>
          </cell>
          <cell r="AI45">
            <v>385</v>
          </cell>
          <cell r="AJ45">
            <v>40826</v>
          </cell>
          <cell r="AK45" t="str">
            <v>2639624</v>
          </cell>
          <cell r="AL45">
            <v>40841</v>
          </cell>
          <cell r="AM45" t="str">
            <v>2011</v>
          </cell>
          <cell r="AN45" t="str">
            <v>1</v>
          </cell>
          <cell r="AO45">
            <v>97.2</v>
          </cell>
          <cell r="AP45">
            <v>0</v>
          </cell>
          <cell r="AQ45">
            <v>0</v>
          </cell>
          <cell r="AR45">
            <v>0</v>
          </cell>
          <cell r="AS45">
            <v>0</v>
          </cell>
          <cell r="AT45">
            <v>0</v>
          </cell>
          <cell r="AU45">
            <v>0</v>
          </cell>
          <cell r="AV45">
            <v>0</v>
          </cell>
          <cell r="AW45">
            <v>0</v>
          </cell>
          <cell r="AX45">
            <v>0</v>
          </cell>
          <cell r="AY45">
            <v>0</v>
          </cell>
          <cell r="AZ45">
            <v>0</v>
          </cell>
          <cell r="BA45">
            <v>21796</v>
          </cell>
          <cell r="BB45">
            <v>0</v>
          </cell>
          <cell r="BC45">
            <v>0</v>
          </cell>
          <cell r="BD45">
            <v>0</v>
          </cell>
          <cell r="BE45">
            <v>0</v>
          </cell>
          <cell r="BF45">
            <v>0</v>
          </cell>
          <cell r="BG45" t="str">
            <v>217941JCSTV8</v>
          </cell>
          <cell r="BH45">
            <v>40826</v>
          </cell>
        </row>
        <row r="46">
          <cell r="A46" t="str">
            <v>17935624</v>
          </cell>
          <cell r="B46" t="str">
            <v>CASTILLO SILVA JOSE LUIS</v>
          </cell>
          <cell r="C46" t="str">
            <v>JEFE DE LA OFICINA ZONAL LA LIBERTAD</v>
          </cell>
          <cell r="D46" t="str">
            <v>17935624</v>
          </cell>
          <cell r="E46">
            <v>40826</v>
          </cell>
          <cell r="F46">
            <v>40939</v>
          </cell>
          <cell r="G46">
            <v>3850</v>
          </cell>
          <cell r="H46">
            <v>3850</v>
          </cell>
          <cell r="I46">
            <v>0</v>
          </cell>
          <cell r="J46" t="str">
            <v>CASTILLO SILVA JOSE LUIS</v>
          </cell>
          <cell r="K46">
            <v>0</v>
          </cell>
          <cell r="L46">
            <v>3330.24</v>
          </cell>
          <cell r="M46" t="str">
            <v>OFICINA ZONAL LA LIBERTAD</v>
          </cell>
          <cell r="N46" t="str">
            <v xml:space="preserve">0021  </v>
          </cell>
          <cell r="O46" t="str">
            <v>3434</v>
          </cell>
          <cell r="P46" t="str">
            <v>001</v>
          </cell>
          <cell r="Q46" t="str">
            <v>304</v>
          </cell>
          <cell r="R46">
            <v>40840</v>
          </cell>
          <cell r="S46" t="str">
            <v>4040868785</v>
          </cell>
          <cell r="T46" t="str">
            <v>201110</v>
          </cell>
          <cell r="U46" t="str">
            <v>201110</v>
          </cell>
          <cell r="V46" t="str">
            <v>12</v>
          </cell>
          <cell r="W46">
            <v>1</v>
          </cell>
          <cell r="X46" t="str">
            <v>CAS ZONALES OCTUBRE 2011</v>
          </cell>
          <cell r="Y46">
            <v>4153</v>
          </cell>
          <cell r="Z46" t="str">
            <v>10179356240</v>
          </cell>
          <cell r="AA46" t="str">
            <v>CASTILLO</v>
          </cell>
          <cell r="AB46" t="str">
            <v>SILVA</v>
          </cell>
          <cell r="AC46" t="str">
            <v>JOSE LUIS</v>
          </cell>
          <cell r="AD46" t="str">
            <v>HORIZONTE</v>
          </cell>
          <cell r="AE46" t="str">
            <v>01</v>
          </cell>
          <cell r="AF46">
            <v>75.08</v>
          </cell>
          <cell r="AG46">
            <v>59.68</v>
          </cell>
          <cell r="AH46">
            <v>134.76</v>
          </cell>
          <cell r="AI46">
            <v>385</v>
          </cell>
          <cell r="AJ46">
            <v>40826</v>
          </cell>
          <cell r="AK46" t="str">
            <v>2639624</v>
          </cell>
          <cell r="AL46">
            <v>40841</v>
          </cell>
          <cell r="AM46" t="str">
            <v>2011</v>
          </cell>
          <cell r="AN46" t="str">
            <v>1</v>
          </cell>
          <cell r="AO46">
            <v>97.2</v>
          </cell>
          <cell r="AP46">
            <v>0</v>
          </cell>
          <cell r="AQ46">
            <v>0</v>
          </cell>
          <cell r="AR46">
            <v>0</v>
          </cell>
          <cell r="AS46">
            <v>0</v>
          </cell>
          <cell r="AT46">
            <v>0</v>
          </cell>
          <cell r="AU46">
            <v>0</v>
          </cell>
          <cell r="AV46">
            <v>0</v>
          </cell>
          <cell r="AW46">
            <v>0</v>
          </cell>
          <cell r="AX46">
            <v>0</v>
          </cell>
          <cell r="AY46">
            <v>0</v>
          </cell>
          <cell r="AZ46">
            <v>0</v>
          </cell>
          <cell r="BA46">
            <v>21796</v>
          </cell>
          <cell r="BB46">
            <v>0</v>
          </cell>
          <cell r="BC46">
            <v>0</v>
          </cell>
          <cell r="BD46">
            <v>0</v>
          </cell>
          <cell r="BE46">
            <v>0</v>
          </cell>
          <cell r="BF46">
            <v>0</v>
          </cell>
          <cell r="BG46" t="str">
            <v>217941JCSTV8</v>
          </cell>
          <cell r="BH46">
            <v>40826</v>
          </cell>
        </row>
        <row r="47">
          <cell r="A47" t="str">
            <v>17935624</v>
          </cell>
          <cell r="B47" t="str">
            <v>CASTILLO SILVA JOSE LUIS</v>
          </cell>
          <cell r="C47" t="str">
            <v>JEFE DE LA OFICINA ZONAL LA LIBERTAD</v>
          </cell>
          <cell r="D47" t="str">
            <v>17935624</v>
          </cell>
          <cell r="E47">
            <v>40826</v>
          </cell>
          <cell r="F47">
            <v>40968</v>
          </cell>
          <cell r="G47">
            <v>3850</v>
          </cell>
          <cell r="H47">
            <v>3850</v>
          </cell>
          <cell r="I47">
            <v>0</v>
          </cell>
          <cell r="J47" t="str">
            <v>CASTILLO SILVA JOSE LUIS</v>
          </cell>
          <cell r="K47">
            <v>0</v>
          </cell>
          <cell r="L47">
            <v>3330.24</v>
          </cell>
          <cell r="M47" t="str">
            <v>OFICINA ZONAL LA LIBERTAD</v>
          </cell>
          <cell r="N47" t="str">
            <v xml:space="preserve">0021  </v>
          </cell>
          <cell r="O47" t="str">
            <v>3434</v>
          </cell>
          <cell r="P47" t="str">
            <v>001</v>
          </cell>
          <cell r="Q47" t="str">
            <v>304</v>
          </cell>
          <cell r="R47">
            <v>40840</v>
          </cell>
          <cell r="S47" t="str">
            <v>4040868785</v>
          </cell>
          <cell r="T47" t="str">
            <v>201110</v>
          </cell>
          <cell r="U47" t="str">
            <v>201110</v>
          </cell>
          <cell r="V47" t="str">
            <v>12</v>
          </cell>
          <cell r="W47">
            <v>1</v>
          </cell>
          <cell r="X47" t="str">
            <v>CAS ZONALES OCTUBRE 2011</v>
          </cell>
          <cell r="Y47">
            <v>4153</v>
          </cell>
          <cell r="Z47" t="str">
            <v>10179356240</v>
          </cell>
          <cell r="AA47" t="str">
            <v>CASTILLO</v>
          </cell>
          <cell r="AB47" t="str">
            <v>SILVA</v>
          </cell>
          <cell r="AC47" t="str">
            <v>JOSE LUIS</v>
          </cell>
          <cell r="AD47" t="str">
            <v>HORIZONTE</v>
          </cell>
          <cell r="AE47" t="str">
            <v>01</v>
          </cell>
          <cell r="AF47">
            <v>75.08</v>
          </cell>
          <cell r="AG47">
            <v>59.68</v>
          </cell>
          <cell r="AH47">
            <v>134.76</v>
          </cell>
          <cell r="AI47">
            <v>385</v>
          </cell>
          <cell r="AJ47">
            <v>40826</v>
          </cell>
          <cell r="AK47" t="str">
            <v>2639624</v>
          </cell>
          <cell r="AL47">
            <v>40841</v>
          </cell>
          <cell r="AM47" t="str">
            <v>2011</v>
          </cell>
          <cell r="AN47" t="str">
            <v>1</v>
          </cell>
          <cell r="AO47">
            <v>97.2</v>
          </cell>
          <cell r="AP47">
            <v>0</v>
          </cell>
          <cell r="AQ47">
            <v>0</v>
          </cell>
          <cell r="AR47">
            <v>0</v>
          </cell>
          <cell r="AS47">
            <v>0</v>
          </cell>
          <cell r="AT47">
            <v>0</v>
          </cell>
          <cell r="AU47">
            <v>0</v>
          </cell>
          <cell r="AV47">
            <v>0</v>
          </cell>
          <cell r="AW47">
            <v>0</v>
          </cell>
          <cell r="AX47">
            <v>0</v>
          </cell>
          <cell r="AY47">
            <v>0</v>
          </cell>
          <cell r="AZ47">
            <v>0</v>
          </cell>
          <cell r="BA47">
            <v>21796</v>
          </cell>
          <cell r="BB47">
            <v>0</v>
          </cell>
          <cell r="BC47">
            <v>0</v>
          </cell>
          <cell r="BD47">
            <v>0</v>
          </cell>
          <cell r="BE47">
            <v>0</v>
          </cell>
          <cell r="BF47">
            <v>0</v>
          </cell>
          <cell r="BG47" t="str">
            <v>217941JCSTV8</v>
          </cell>
          <cell r="BH47">
            <v>40826</v>
          </cell>
        </row>
        <row r="48">
          <cell r="A48" t="str">
            <v>17935624</v>
          </cell>
          <cell r="B48" t="str">
            <v>CASTILLO SILVA JOSE LUIS</v>
          </cell>
          <cell r="C48" t="str">
            <v>JEFE DE LA OFICINA ZONAL LA LIBERTAD</v>
          </cell>
          <cell r="D48" t="str">
            <v>17935624</v>
          </cell>
          <cell r="E48">
            <v>40826</v>
          </cell>
          <cell r="F48">
            <v>40999</v>
          </cell>
          <cell r="G48">
            <v>3850</v>
          </cell>
          <cell r="H48">
            <v>3850</v>
          </cell>
          <cell r="I48">
            <v>0</v>
          </cell>
          <cell r="J48" t="str">
            <v>CASTILLO SILVA JOSE LUIS</v>
          </cell>
          <cell r="K48">
            <v>0</v>
          </cell>
          <cell r="L48">
            <v>3330.24</v>
          </cell>
          <cell r="M48" t="str">
            <v>OFICINA ZONAL LA LIBERTAD</v>
          </cell>
          <cell r="N48" t="str">
            <v xml:space="preserve">0021  </v>
          </cell>
          <cell r="O48" t="str">
            <v>3434</v>
          </cell>
          <cell r="P48" t="str">
            <v>001</v>
          </cell>
          <cell r="Q48" t="str">
            <v>304</v>
          </cell>
          <cell r="R48">
            <v>40840</v>
          </cell>
          <cell r="S48" t="str">
            <v>4040868785</v>
          </cell>
          <cell r="T48" t="str">
            <v>201110</v>
          </cell>
          <cell r="U48" t="str">
            <v>201110</v>
          </cell>
          <cell r="V48" t="str">
            <v>12</v>
          </cell>
          <cell r="W48">
            <v>1</v>
          </cell>
          <cell r="X48" t="str">
            <v>CAS ZONALES OCTUBRE 2011</v>
          </cell>
          <cell r="Y48">
            <v>4153</v>
          </cell>
          <cell r="Z48" t="str">
            <v>10179356240</v>
          </cell>
          <cell r="AA48" t="str">
            <v>CASTILLO</v>
          </cell>
          <cell r="AB48" t="str">
            <v>SILVA</v>
          </cell>
          <cell r="AC48" t="str">
            <v>JOSE LUIS</v>
          </cell>
          <cell r="AD48" t="str">
            <v>HORIZONTE</v>
          </cell>
          <cell r="AE48" t="str">
            <v>01</v>
          </cell>
          <cell r="AF48">
            <v>75.08</v>
          </cell>
          <cell r="AG48">
            <v>59.68</v>
          </cell>
          <cell r="AH48">
            <v>134.76</v>
          </cell>
          <cell r="AI48">
            <v>385</v>
          </cell>
          <cell r="AJ48">
            <v>40826</v>
          </cell>
          <cell r="AK48" t="str">
            <v>2639624</v>
          </cell>
          <cell r="AL48">
            <v>40841</v>
          </cell>
          <cell r="AM48" t="str">
            <v>2011</v>
          </cell>
          <cell r="AN48" t="str">
            <v>1</v>
          </cell>
          <cell r="AO48">
            <v>97.2</v>
          </cell>
          <cell r="AP48">
            <v>0</v>
          </cell>
          <cell r="AQ48">
            <v>0</v>
          </cell>
          <cell r="AR48">
            <v>0</v>
          </cell>
          <cell r="AS48">
            <v>0</v>
          </cell>
          <cell r="AT48">
            <v>0</v>
          </cell>
          <cell r="AU48">
            <v>0</v>
          </cell>
          <cell r="AV48">
            <v>0</v>
          </cell>
          <cell r="AW48">
            <v>0</v>
          </cell>
          <cell r="AX48">
            <v>0</v>
          </cell>
          <cell r="AY48">
            <v>0</v>
          </cell>
          <cell r="AZ48">
            <v>0</v>
          </cell>
          <cell r="BA48">
            <v>21796</v>
          </cell>
          <cell r="BB48">
            <v>0</v>
          </cell>
          <cell r="BC48">
            <v>0</v>
          </cell>
          <cell r="BD48">
            <v>0</v>
          </cell>
          <cell r="BE48">
            <v>0</v>
          </cell>
          <cell r="BF48">
            <v>0</v>
          </cell>
          <cell r="BG48" t="str">
            <v>217941JCSTV8</v>
          </cell>
          <cell r="BH48">
            <v>40826</v>
          </cell>
        </row>
        <row r="49">
          <cell r="A49" t="str">
            <v>17935624</v>
          </cell>
          <cell r="B49" t="str">
            <v>CASTILLO SILVA JOSE LUIS</v>
          </cell>
          <cell r="C49" t="str">
            <v>JEFE DE LA OFICINA ZONAL LA LIBERTAD</v>
          </cell>
          <cell r="D49" t="str">
            <v>17935624</v>
          </cell>
          <cell r="E49">
            <v>40826</v>
          </cell>
          <cell r="F49">
            <v>41060</v>
          </cell>
          <cell r="G49">
            <v>3850</v>
          </cell>
          <cell r="H49">
            <v>3850</v>
          </cell>
          <cell r="I49">
            <v>0</v>
          </cell>
          <cell r="J49" t="str">
            <v>CASTILLO SILVA JOSE LUIS</v>
          </cell>
          <cell r="K49">
            <v>0</v>
          </cell>
          <cell r="L49">
            <v>3330.24</v>
          </cell>
          <cell r="M49" t="str">
            <v>OFICINA ZONAL LA LIBERTAD</v>
          </cell>
          <cell r="N49" t="str">
            <v xml:space="preserve">0021  </v>
          </cell>
          <cell r="O49" t="str">
            <v>3434</v>
          </cell>
          <cell r="P49" t="str">
            <v>001</v>
          </cell>
          <cell r="Q49" t="str">
            <v>304</v>
          </cell>
          <cell r="R49">
            <v>40840</v>
          </cell>
          <cell r="S49" t="str">
            <v>4040868785</v>
          </cell>
          <cell r="T49" t="str">
            <v>201110</v>
          </cell>
          <cell r="U49" t="str">
            <v>201110</v>
          </cell>
          <cell r="V49" t="str">
            <v>12</v>
          </cell>
          <cell r="W49">
            <v>1</v>
          </cell>
          <cell r="X49" t="str">
            <v>CAS ZONALES OCTUBRE 2011</v>
          </cell>
          <cell r="Y49">
            <v>4153</v>
          </cell>
          <cell r="Z49" t="str">
            <v>10179356240</v>
          </cell>
          <cell r="AA49" t="str">
            <v>CASTILLO</v>
          </cell>
          <cell r="AB49" t="str">
            <v>SILVA</v>
          </cell>
          <cell r="AC49" t="str">
            <v>JOSE LUIS</v>
          </cell>
          <cell r="AD49" t="str">
            <v>HORIZONTE</v>
          </cell>
          <cell r="AE49" t="str">
            <v>01</v>
          </cell>
          <cell r="AF49">
            <v>75.08</v>
          </cell>
          <cell r="AG49">
            <v>59.68</v>
          </cell>
          <cell r="AH49">
            <v>134.76</v>
          </cell>
          <cell r="AI49">
            <v>385</v>
          </cell>
          <cell r="AJ49">
            <v>40826</v>
          </cell>
          <cell r="AK49" t="str">
            <v>2639624</v>
          </cell>
          <cell r="AL49">
            <v>40841</v>
          </cell>
          <cell r="AM49" t="str">
            <v>2011</v>
          </cell>
          <cell r="AN49" t="str">
            <v>1</v>
          </cell>
          <cell r="AO49">
            <v>97.2</v>
          </cell>
          <cell r="AP49">
            <v>0</v>
          </cell>
          <cell r="AQ49">
            <v>0</v>
          </cell>
          <cell r="AR49">
            <v>0</v>
          </cell>
          <cell r="AS49">
            <v>0</v>
          </cell>
          <cell r="AT49">
            <v>0</v>
          </cell>
          <cell r="AU49">
            <v>0</v>
          </cell>
          <cell r="AV49">
            <v>0</v>
          </cell>
          <cell r="AW49">
            <v>0</v>
          </cell>
          <cell r="AX49">
            <v>0</v>
          </cell>
          <cell r="AY49">
            <v>0</v>
          </cell>
          <cell r="AZ49">
            <v>0</v>
          </cell>
          <cell r="BA49">
            <v>21796</v>
          </cell>
          <cell r="BB49">
            <v>0</v>
          </cell>
          <cell r="BC49">
            <v>0</v>
          </cell>
          <cell r="BD49">
            <v>0</v>
          </cell>
          <cell r="BE49">
            <v>0</v>
          </cell>
          <cell r="BF49">
            <v>0</v>
          </cell>
          <cell r="BG49" t="str">
            <v>217941JCSTV8</v>
          </cell>
          <cell r="BH49">
            <v>40826</v>
          </cell>
        </row>
        <row r="50">
          <cell r="A50" t="str">
            <v>06077976</v>
          </cell>
          <cell r="B50" t="str">
            <v>CCOYLLAR QUISPE FORTUNATO JUVENCIO</v>
          </cell>
          <cell r="C50" t="str">
            <v>JEFE ZONAL LIMA CALLAO</v>
          </cell>
          <cell r="D50" t="str">
            <v>06077976</v>
          </cell>
          <cell r="E50">
            <v>40833</v>
          </cell>
          <cell r="F50">
            <v>40893</v>
          </cell>
          <cell r="G50">
            <v>2473</v>
          </cell>
          <cell r="H50">
            <v>2473</v>
          </cell>
          <cell r="I50">
            <v>0</v>
          </cell>
          <cell r="J50" t="str">
            <v>CCOYLLAR QUISPE FORTUNATO JUVENCIO</v>
          </cell>
          <cell r="K50">
            <v>0</v>
          </cell>
          <cell r="L50">
            <v>2137.67</v>
          </cell>
          <cell r="M50" t="str">
            <v>OFICINA ZONAL LIMA CALLAO</v>
          </cell>
          <cell r="N50" t="str">
            <v xml:space="preserve">0002  </v>
          </cell>
          <cell r="O50" t="str">
            <v>1734</v>
          </cell>
          <cell r="P50" t="str">
            <v>006</v>
          </cell>
          <cell r="Q50" t="str">
            <v>73</v>
          </cell>
          <cell r="R50">
            <v>40840</v>
          </cell>
          <cell r="S50" t="str">
            <v>4040868769</v>
          </cell>
          <cell r="T50" t="str">
            <v>201110</v>
          </cell>
          <cell r="U50" t="str">
            <v>201110</v>
          </cell>
          <cell r="V50" t="str">
            <v>12</v>
          </cell>
          <cell r="W50">
            <v>1</v>
          </cell>
          <cell r="X50" t="str">
            <v>CAS ZONALES OCTUBRE 2011</v>
          </cell>
          <cell r="Y50">
            <v>4158</v>
          </cell>
          <cell r="Z50" t="str">
            <v>10060779762</v>
          </cell>
          <cell r="AA50" t="str">
            <v>CCOYLLAR</v>
          </cell>
          <cell r="AB50" t="str">
            <v>QUISPE</v>
          </cell>
          <cell r="AC50" t="str">
            <v>FORTUNATO JUVENCIO</v>
          </cell>
          <cell r="AD50" t="str">
            <v>PROFUTURO</v>
          </cell>
          <cell r="AE50" t="str">
            <v>04</v>
          </cell>
          <cell r="AF50">
            <v>53.66</v>
          </cell>
          <cell r="AG50">
            <v>34.369999999999997</v>
          </cell>
          <cell r="AH50">
            <v>88.03</v>
          </cell>
          <cell r="AI50">
            <v>247.3</v>
          </cell>
          <cell r="AJ50">
            <v>40833</v>
          </cell>
          <cell r="AK50" t="str">
            <v>2195785</v>
          </cell>
          <cell r="AL50">
            <v>40547</v>
          </cell>
          <cell r="AM50" t="str">
            <v>2011</v>
          </cell>
          <cell r="AN50" t="str">
            <v>1</v>
          </cell>
          <cell r="AO50">
            <v>97.2</v>
          </cell>
          <cell r="AP50">
            <v>0</v>
          </cell>
          <cell r="AQ50">
            <v>0</v>
          </cell>
          <cell r="AR50">
            <v>0</v>
          </cell>
          <cell r="AS50">
            <v>0</v>
          </cell>
          <cell r="AT50">
            <v>0</v>
          </cell>
          <cell r="AU50">
            <v>0</v>
          </cell>
          <cell r="AV50">
            <v>0</v>
          </cell>
          <cell r="AW50">
            <v>0</v>
          </cell>
          <cell r="AX50">
            <v>0</v>
          </cell>
          <cell r="AY50">
            <v>0</v>
          </cell>
          <cell r="AZ50">
            <v>0</v>
          </cell>
          <cell r="BA50">
            <v>20241</v>
          </cell>
          <cell r="BB50">
            <v>0</v>
          </cell>
          <cell r="BC50">
            <v>0</v>
          </cell>
          <cell r="BD50">
            <v>0</v>
          </cell>
          <cell r="BE50">
            <v>0</v>
          </cell>
          <cell r="BF50">
            <v>0</v>
          </cell>
          <cell r="BG50" t="str">
            <v>502391FCQYS1</v>
          </cell>
          <cell r="BH50">
            <v>40833</v>
          </cell>
        </row>
        <row r="51">
          <cell r="A51" t="str">
            <v>06077976</v>
          </cell>
          <cell r="B51" t="str">
            <v>CCOYLLAR QUISPE FORTUNATO JUVENCIO</v>
          </cell>
          <cell r="C51" t="str">
            <v>JEFE ZONAL LIMA CALLAO</v>
          </cell>
          <cell r="D51" t="str">
            <v>06077976</v>
          </cell>
          <cell r="E51">
            <v>40833</v>
          </cell>
          <cell r="F51">
            <v>40908</v>
          </cell>
          <cell r="G51">
            <v>2473</v>
          </cell>
          <cell r="H51">
            <v>2473</v>
          </cell>
          <cell r="I51">
            <v>0</v>
          </cell>
          <cell r="J51" t="str">
            <v>CCOYLLAR QUISPE FORTUNATO JUVENCIO</v>
          </cell>
          <cell r="K51">
            <v>0</v>
          </cell>
          <cell r="L51">
            <v>2137.67</v>
          </cell>
          <cell r="M51" t="str">
            <v>OFICINA ZONAL LIMA CALLAO</v>
          </cell>
          <cell r="N51" t="str">
            <v xml:space="preserve">0002  </v>
          </cell>
          <cell r="O51" t="str">
            <v>1734</v>
          </cell>
          <cell r="P51" t="str">
            <v>006</v>
          </cell>
          <cell r="Q51" t="str">
            <v>73</v>
          </cell>
          <cell r="R51">
            <v>40840</v>
          </cell>
          <cell r="S51" t="str">
            <v>4040868769</v>
          </cell>
          <cell r="T51" t="str">
            <v>201110</v>
          </cell>
          <cell r="U51" t="str">
            <v>201110</v>
          </cell>
          <cell r="V51" t="str">
            <v>12</v>
          </cell>
          <cell r="W51">
            <v>1</v>
          </cell>
          <cell r="X51" t="str">
            <v>CAS ZONALES OCTUBRE 2011</v>
          </cell>
          <cell r="Y51">
            <v>4158</v>
          </cell>
          <cell r="Z51" t="str">
            <v>10060779762</v>
          </cell>
          <cell r="AA51" t="str">
            <v>CCOYLLAR</v>
          </cell>
          <cell r="AB51" t="str">
            <v>QUISPE</v>
          </cell>
          <cell r="AC51" t="str">
            <v>FORTUNATO JUVENCIO</v>
          </cell>
          <cell r="AD51" t="str">
            <v>PROFUTURO</v>
          </cell>
          <cell r="AE51" t="str">
            <v>04</v>
          </cell>
          <cell r="AF51">
            <v>53.66</v>
          </cell>
          <cell r="AG51">
            <v>34.369999999999997</v>
          </cell>
          <cell r="AH51">
            <v>88.03</v>
          </cell>
          <cell r="AI51">
            <v>247.3</v>
          </cell>
          <cell r="AJ51">
            <v>40833</v>
          </cell>
          <cell r="AK51" t="str">
            <v>2195785</v>
          </cell>
          <cell r="AL51">
            <v>40547</v>
          </cell>
          <cell r="AM51" t="str">
            <v>2011</v>
          </cell>
          <cell r="AN51" t="str">
            <v>1</v>
          </cell>
          <cell r="AO51">
            <v>97.2</v>
          </cell>
          <cell r="AP51">
            <v>0</v>
          </cell>
          <cell r="AQ51">
            <v>0</v>
          </cell>
          <cell r="AR51">
            <v>0</v>
          </cell>
          <cell r="AS51">
            <v>0</v>
          </cell>
          <cell r="AT51">
            <v>0</v>
          </cell>
          <cell r="AU51">
            <v>0</v>
          </cell>
          <cell r="AV51">
            <v>0</v>
          </cell>
          <cell r="AW51">
            <v>0</v>
          </cell>
          <cell r="AX51">
            <v>0</v>
          </cell>
          <cell r="AY51">
            <v>0</v>
          </cell>
          <cell r="AZ51">
            <v>0</v>
          </cell>
          <cell r="BA51">
            <v>20241</v>
          </cell>
          <cell r="BB51">
            <v>0</v>
          </cell>
          <cell r="BC51">
            <v>0</v>
          </cell>
          <cell r="BD51">
            <v>0</v>
          </cell>
          <cell r="BE51">
            <v>0</v>
          </cell>
          <cell r="BF51">
            <v>0</v>
          </cell>
          <cell r="BG51" t="str">
            <v>502391FCQYS1</v>
          </cell>
          <cell r="BH51">
            <v>40833</v>
          </cell>
        </row>
        <row r="52">
          <cell r="A52" t="str">
            <v>06077976</v>
          </cell>
          <cell r="B52" t="str">
            <v>CCOYLLAR QUISPE FORTUNATO JUVENCIO</v>
          </cell>
          <cell r="C52" t="str">
            <v>JEFE ZONAL LIMA CALLAO</v>
          </cell>
          <cell r="D52" t="str">
            <v>06077976</v>
          </cell>
          <cell r="E52">
            <v>40833</v>
          </cell>
          <cell r="F52">
            <v>40939</v>
          </cell>
          <cell r="G52">
            <v>2473</v>
          </cell>
          <cell r="H52">
            <v>2473</v>
          </cell>
          <cell r="I52">
            <v>0</v>
          </cell>
          <cell r="J52" t="str">
            <v>CCOYLLAR QUISPE FORTUNATO JUVENCIO</v>
          </cell>
          <cell r="K52">
            <v>0</v>
          </cell>
          <cell r="L52">
            <v>2137.67</v>
          </cell>
          <cell r="M52" t="str">
            <v>OFICINA ZONAL LIMA CALLAO</v>
          </cell>
          <cell r="N52" t="str">
            <v xml:space="preserve">0002  </v>
          </cell>
          <cell r="O52" t="str">
            <v>1734</v>
          </cell>
          <cell r="P52" t="str">
            <v>006</v>
          </cell>
          <cell r="Q52" t="str">
            <v>73</v>
          </cell>
          <cell r="R52">
            <v>40840</v>
          </cell>
          <cell r="S52" t="str">
            <v>4040868769</v>
          </cell>
          <cell r="T52" t="str">
            <v>201110</v>
          </cell>
          <cell r="U52" t="str">
            <v>201110</v>
          </cell>
          <cell r="V52" t="str">
            <v>12</v>
          </cell>
          <cell r="W52">
            <v>1</v>
          </cell>
          <cell r="X52" t="str">
            <v>CAS ZONALES OCTUBRE 2011</v>
          </cell>
          <cell r="Y52">
            <v>4158</v>
          </cell>
          <cell r="Z52" t="str">
            <v>10060779762</v>
          </cell>
          <cell r="AA52" t="str">
            <v>CCOYLLAR</v>
          </cell>
          <cell r="AB52" t="str">
            <v>QUISPE</v>
          </cell>
          <cell r="AC52" t="str">
            <v>FORTUNATO JUVENCIO</v>
          </cell>
          <cell r="AD52" t="str">
            <v>PROFUTURO</v>
          </cell>
          <cell r="AE52" t="str">
            <v>04</v>
          </cell>
          <cell r="AF52">
            <v>53.66</v>
          </cell>
          <cell r="AG52">
            <v>34.369999999999997</v>
          </cell>
          <cell r="AH52">
            <v>88.03</v>
          </cell>
          <cell r="AI52">
            <v>247.3</v>
          </cell>
          <cell r="AJ52">
            <v>40833</v>
          </cell>
          <cell r="AK52" t="str">
            <v>2195785</v>
          </cell>
          <cell r="AL52">
            <v>40547</v>
          </cell>
          <cell r="AM52" t="str">
            <v>2011</v>
          </cell>
          <cell r="AN52" t="str">
            <v>1</v>
          </cell>
          <cell r="AO52">
            <v>97.2</v>
          </cell>
          <cell r="AP52">
            <v>0</v>
          </cell>
          <cell r="AQ52">
            <v>0</v>
          </cell>
          <cell r="AR52">
            <v>0</v>
          </cell>
          <cell r="AS52">
            <v>0</v>
          </cell>
          <cell r="AT52">
            <v>0</v>
          </cell>
          <cell r="AU52">
            <v>0</v>
          </cell>
          <cell r="AV52">
            <v>0</v>
          </cell>
          <cell r="AW52">
            <v>0</v>
          </cell>
          <cell r="AX52">
            <v>0</v>
          </cell>
          <cell r="AY52">
            <v>0</v>
          </cell>
          <cell r="AZ52">
            <v>0</v>
          </cell>
          <cell r="BA52">
            <v>20241</v>
          </cell>
          <cell r="BB52">
            <v>0</v>
          </cell>
          <cell r="BC52">
            <v>0</v>
          </cell>
          <cell r="BD52">
            <v>0</v>
          </cell>
          <cell r="BE52">
            <v>0</v>
          </cell>
          <cell r="BF52">
            <v>0</v>
          </cell>
          <cell r="BG52" t="str">
            <v>502391FCQYS1</v>
          </cell>
          <cell r="BH52">
            <v>40833</v>
          </cell>
        </row>
        <row r="53">
          <cell r="A53" t="str">
            <v>06077976</v>
          </cell>
          <cell r="B53" t="str">
            <v>CCOYLLAR QUISPE FORTUNATO JUVENCIO</v>
          </cell>
          <cell r="C53" t="str">
            <v>JEFE ZONAL LIMA CALLAO</v>
          </cell>
          <cell r="D53" t="str">
            <v>06077976</v>
          </cell>
          <cell r="E53">
            <v>40833</v>
          </cell>
          <cell r="F53">
            <v>40968</v>
          </cell>
          <cell r="G53">
            <v>2473</v>
          </cell>
          <cell r="H53">
            <v>2473</v>
          </cell>
          <cell r="I53">
            <v>0</v>
          </cell>
          <cell r="J53" t="str">
            <v>CCOYLLAR QUISPE FORTUNATO JUVENCIO</v>
          </cell>
          <cell r="K53">
            <v>0</v>
          </cell>
          <cell r="L53">
            <v>2137.67</v>
          </cell>
          <cell r="M53" t="str">
            <v>OFICINA ZONAL LIMA CALLAO</v>
          </cell>
          <cell r="N53" t="str">
            <v xml:space="preserve">0002  </v>
          </cell>
          <cell r="O53" t="str">
            <v>1734</v>
          </cell>
          <cell r="P53" t="str">
            <v>006</v>
          </cell>
          <cell r="Q53" t="str">
            <v>73</v>
          </cell>
          <cell r="R53">
            <v>40840</v>
          </cell>
          <cell r="S53" t="str">
            <v>4040868769</v>
          </cell>
          <cell r="T53" t="str">
            <v>201110</v>
          </cell>
          <cell r="U53" t="str">
            <v>201110</v>
          </cell>
          <cell r="V53" t="str">
            <v>12</v>
          </cell>
          <cell r="W53">
            <v>1</v>
          </cell>
          <cell r="X53" t="str">
            <v>CAS ZONALES OCTUBRE 2011</v>
          </cell>
          <cell r="Y53">
            <v>4158</v>
          </cell>
          <cell r="Z53" t="str">
            <v>10060779762</v>
          </cell>
          <cell r="AA53" t="str">
            <v>CCOYLLAR</v>
          </cell>
          <cell r="AB53" t="str">
            <v>QUISPE</v>
          </cell>
          <cell r="AC53" t="str">
            <v>FORTUNATO JUVENCIO</v>
          </cell>
          <cell r="AD53" t="str">
            <v>PROFUTURO</v>
          </cell>
          <cell r="AE53" t="str">
            <v>04</v>
          </cell>
          <cell r="AF53">
            <v>53.66</v>
          </cell>
          <cell r="AG53">
            <v>34.369999999999997</v>
          </cell>
          <cell r="AH53">
            <v>88.03</v>
          </cell>
          <cell r="AI53">
            <v>247.3</v>
          </cell>
          <cell r="AJ53">
            <v>40833</v>
          </cell>
          <cell r="AK53" t="str">
            <v>2195785</v>
          </cell>
          <cell r="AL53">
            <v>40547</v>
          </cell>
          <cell r="AM53" t="str">
            <v>2011</v>
          </cell>
          <cell r="AN53" t="str">
            <v>1</v>
          </cell>
          <cell r="AO53">
            <v>97.2</v>
          </cell>
          <cell r="AP53">
            <v>0</v>
          </cell>
          <cell r="AQ53">
            <v>0</v>
          </cell>
          <cell r="AR53">
            <v>0</v>
          </cell>
          <cell r="AS53">
            <v>0</v>
          </cell>
          <cell r="AT53">
            <v>0</v>
          </cell>
          <cell r="AU53">
            <v>0</v>
          </cell>
          <cell r="AV53">
            <v>0</v>
          </cell>
          <cell r="AW53">
            <v>0</v>
          </cell>
          <cell r="AX53">
            <v>0</v>
          </cell>
          <cell r="AY53">
            <v>0</v>
          </cell>
          <cell r="AZ53">
            <v>0</v>
          </cell>
          <cell r="BA53">
            <v>20241</v>
          </cell>
          <cell r="BB53">
            <v>0</v>
          </cell>
          <cell r="BC53">
            <v>0</v>
          </cell>
          <cell r="BD53">
            <v>0</v>
          </cell>
          <cell r="BE53">
            <v>0</v>
          </cell>
          <cell r="BF53">
            <v>0</v>
          </cell>
          <cell r="BG53" t="str">
            <v>502391FCQYS1</v>
          </cell>
          <cell r="BH53">
            <v>40833</v>
          </cell>
        </row>
        <row r="54">
          <cell r="A54" t="str">
            <v>16725324</v>
          </cell>
          <cell r="B54" t="str">
            <v>CHARCAPE  DIAZ MIGUEL ANGEL</v>
          </cell>
          <cell r="C54" t="str">
            <v>JEFE DE LA OFICINA ZONAL AMAZONAS</v>
          </cell>
          <cell r="D54" t="str">
            <v>16725324</v>
          </cell>
          <cell r="E54">
            <v>40823</v>
          </cell>
          <cell r="F54">
            <v>40883</v>
          </cell>
          <cell r="G54">
            <v>3200</v>
          </cell>
          <cell r="H54">
            <v>3200</v>
          </cell>
          <cell r="I54">
            <v>0</v>
          </cell>
          <cell r="J54" t="str">
            <v>CHARCAPE  DIAZ MIGUEL ANGEL</v>
          </cell>
          <cell r="K54">
            <v>0</v>
          </cell>
          <cell r="L54">
            <v>2768</v>
          </cell>
          <cell r="M54" t="str">
            <v>OFICINA ZONAL AMAZONAS</v>
          </cell>
          <cell r="N54" t="str">
            <v xml:space="preserve">0006  </v>
          </cell>
          <cell r="O54" t="str">
            <v>3423</v>
          </cell>
          <cell r="P54" t="str">
            <v>002</v>
          </cell>
          <cell r="Q54" t="str">
            <v>164</v>
          </cell>
          <cell r="R54">
            <v>40840</v>
          </cell>
          <cell r="S54" t="str">
            <v>04-013-916786</v>
          </cell>
          <cell r="T54" t="str">
            <v>201110</v>
          </cell>
          <cell r="U54" t="str">
            <v>201110</v>
          </cell>
          <cell r="V54" t="str">
            <v>12</v>
          </cell>
          <cell r="W54">
            <v>1</v>
          </cell>
          <cell r="X54" t="str">
            <v>CAS ZONALES OCTUBRE 2011</v>
          </cell>
          <cell r="Y54">
            <v>4144</v>
          </cell>
          <cell r="Z54" t="str">
            <v>10167253241</v>
          </cell>
          <cell r="AA54" t="str">
            <v xml:space="preserve">CHARCAPE </v>
          </cell>
          <cell r="AB54" t="str">
            <v>DIAZ</v>
          </cell>
          <cell r="AC54" t="str">
            <v>MIGUEL ANGEL</v>
          </cell>
          <cell r="AD54" t="str">
            <v>HORIZONTE</v>
          </cell>
          <cell r="AE54" t="str">
            <v>01</v>
          </cell>
          <cell r="AF54">
            <v>62.4</v>
          </cell>
          <cell r="AG54">
            <v>49.6</v>
          </cell>
          <cell r="AH54">
            <v>112</v>
          </cell>
          <cell r="AI54">
            <v>320</v>
          </cell>
          <cell r="AJ54">
            <v>40823</v>
          </cell>
          <cell r="AK54" t="str">
            <v>2459659</v>
          </cell>
          <cell r="AL54">
            <v>40675</v>
          </cell>
          <cell r="AM54" t="str">
            <v>2011</v>
          </cell>
          <cell r="AN54" t="str">
            <v>1</v>
          </cell>
          <cell r="AO54">
            <v>97.2</v>
          </cell>
          <cell r="AP54">
            <v>0</v>
          </cell>
          <cell r="AQ54">
            <v>0</v>
          </cell>
          <cell r="AR54">
            <v>0</v>
          </cell>
          <cell r="AS54">
            <v>0</v>
          </cell>
          <cell r="AT54">
            <v>0</v>
          </cell>
          <cell r="AU54">
            <v>0</v>
          </cell>
          <cell r="AV54">
            <v>0</v>
          </cell>
          <cell r="AW54">
            <v>0</v>
          </cell>
          <cell r="AX54">
            <v>0</v>
          </cell>
          <cell r="AY54">
            <v>0</v>
          </cell>
          <cell r="AZ54">
            <v>0</v>
          </cell>
          <cell r="BA54">
            <v>27310</v>
          </cell>
          <cell r="BB54">
            <v>0</v>
          </cell>
          <cell r="BC54">
            <v>0</v>
          </cell>
          <cell r="BD54">
            <v>0</v>
          </cell>
          <cell r="BE54">
            <v>0</v>
          </cell>
          <cell r="BF54">
            <v>0</v>
          </cell>
          <cell r="BG54" t="str">
            <v>573081MCDRZ7</v>
          </cell>
          <cell r="BH54">
            <v>40823</v>
          </cell>
        </row>
        <row r="55">
          <cell r="A55" t="str">
            <v>16725324</v>
          </cell>
          <cell r="B55" t="str">
            <v>CHARCAPE  DIAZ MIGUEL ANGEL</v>
          </cell>
          <cell r="C55" t="str">
            <v>JEFE DE LA OFICINA ZONAL AMAZONAS</v>
          </cell>
          <cell r="D55" t="str">
            <v>16725324</v>
          </cell>
          <cell r="E55">
            <v>40823</v>
          </cell>
          <cell r="F55">
            <v>40908</v>
          </cell>
          <cell r="G55">
            <v>3200</v>
          </cell>
          <cell r="H55">
            <v>3200</v>
          </cell>
          <cell r="I55">
            <v>0</v>
          </cell>
          <cell r="J55" t="str">
            <v>CHARCAPE  DIAZ MIGUEL ANGEL</v>
          </cell>
          <cell r="K55">
            <v>0</v>
          </cell>
          <cell r="L55">
            <v>2768</v>
          </cell>
          <cell r="M55" t="str">
            <v>OFICINA ZONAL AMAZONAS</v>
          </cell>
          <cell r="N55" t="str">
            <v xml:space="preserve">0006  </v>
          </cell>
          <cell r="O55" t="str">
            <v>3423</v>
          </cell>
          <cell r="P55" t="str">
            <v>002</v>
          </cell>
          <cell r="Q55" t="str">
            <v>164</v>
          </cell>
          <cell r="R55">
            <v>40840</v>
          </cell>
          <cell r="S55" t="str">
            <v>04-013-916786</v>
          </cell>
          <cell r="T55" t="str">
            <v>201110</v>
          </cell>
          <cell r="U55" t="str">
            <v>201110</v>
          </cell>
          <cell r="V55" t="str">
            <v>12</v>
          </cell>
          <cell r="W55">
            <v>1</v>
          </cell>
          <cell r="X55" t="str">
            <v>CAS ZONALES OCTUBRE 2011</v>
          </cell>
          <cell r="Y55">
            <v>4144</v>
          </cell>
          <cell r="Z55" t="str">
            <v>10167253241</v>
          </cell>
          <cell r="AA55" t="str">
            <v xml:space="preserve">CHARCAPE </v>
          </cell>
          <cell r="AB55" t="str">
            <v>DIAZ</v>
          </cell>
          <cell r="AC55" t="str">
            <v>MIGUEL ANGEL</v>
          </cell>
          <cell r="AD55" t="str">
            <v>HORIZONTE</v>
          </cell>
          <cell r="AE55" t="str">
            <v>01</v>
          </cell>
          <cell r="AF55">
            <v>62.4</v>
          </cell>
          <cell r="AG55">
            <v>49.6</v>
          </cell>
          <cell r="AH55">
            <v>112</v>
          </cell>
          <cell r="AI55">
            <v>320</v>
          </cell>
          <cell r="AJ55">
            <v>40823</v>
          </cell>
          <cell r="AK55" t="str">
            <v>2459659</v>
          </cell>
          <cell r="AL55">
            <v>40675</v>
          </cell>
          <cell r="AM55" t="str">
            <v>2011</v>
          </cell>
          <cell r="AN55" t="str">
            <v>1</v>
          </cell>
          <cell r="AO55">
            <v>97.2</v>
          </cell>
          <cell r="AP55">
            <v>0</v>
          </cell>
          <cell r="AQ55">
            <v>0</v>
          </cell>
          <cell r="AR55">
            <v>0</v>
          </cell>
          <cell r="AS55">
            <v>0</v>
          </cell>
          <cell r="AT55">
            <v>0</v>
          </cell>
          <cell r="AU55">
            <v>0</v>
          </cell>
          <cell r="AV55">
            <v>0</v>
          </cell>
          <cell r="AW55">
            <v>0</v>
          </cell>
          <cell r="AX55">
            <v>0</v>
          </cell>
          <cell r="AY55">
            <v>0</v>
          </cell>
          <cell r="AZ55">
            <v>0</v>
          </cell>
          <cell r="BA55">
            <v>27310</v>
          </cell>
          <cell r="BB55">
            <v>0</v>
          </cell>
          <cell r="BC55">
            <v>0</v>
          </cell>
          <cell r="BD55">
            <v>0</v>
          </cell>
          <cell r="BE55">
            <v>0</v>
          </cell>
          <cell r="BF55">
            <v>0</v>
          </cell>
          <cell r="BG55" t="str">
            <v>573081MCDRZ7</v>
          </cell>
          <cell r="BH55">
            <v>40823</v>
          </cell>
        </row>
        <row r="56">
          <cell r="A56" t="str">
            <v>16725324</v>
          </cell>
          <cell r="B56" t="str">
            <v>CHARCAPE  DIAZ MIGUEL ANGEL</v>
          </cell>
          <cell r="C56" t="str">
            <v>JEFE DE LA OFICINA ZONAL AMAZONAS</v>
          </cell>
          <cell r="D56" t="str">
            <v>16725324</v>
          </cell>
          <cell r="E56">
            <v>40823</v>
          </cell>
          <cell r="F56">
            <v>40939</v>
          </cell>
          <cell r="G56">
            <v>3200</v>
          </cell>
          <cell r="H56">
            <v>3200</v>
          </cell>
          <cell r="I56">
            <v>0</v>
          </cell>
          <cell r="J56" t="str">
            <v>CHARCAPE  DIAZ MIGUEL ANGEL</v>
          </cell>
          <cell r="K56">
            <v>0</v>
          </cell>
          <cell r="L56">
            <v>2768</v>
          </cell>
          <cell r="M56" t="str">
            <v>OFICINA ZONAL AMAZONAS</v>
          </cell>
          <cell r="N56" t="str">
            <v xml:space="preserve">0006  </v>
          </cell>
          <cell r="O56" t="str">
            <v>3423</v>
          </cell>
          <cell r="P56" t="str">
            <v>002</v>
          </cell>
          <cell r="Q56" t="str">
            <v>164</v>
          </cell>
          <cell r="R56">
            <v>40840</v>
          </cell>
          <cell r="S56" t="str">
            <v>04-013-916786</v>
          </cell>
          <cell r="T56" t="str">
            <v>201110</v>
          </cell>
          <cell r="U56" t="str">
            <v>201110</v>
          </cell>
          <cell r="V56" t="str">
            <v>12</v>
          </cell>
          <cell r="W56">
            <v>1</v>
          </cell>
          <cell r="X56" t="str">
            <v>CAS ZONALES OCTUBRE 2011</v>
          </cell>
          <cell r="Y56">
            <v>4144</v>
          </cell>
          <cell r="Z56" t="str">
            <v>10167253241</v>
          </cell>
          <cell r="AA56" t="str">
            <v xml:space="preserve">CHARCAPE </v>
          </cell>
          <cell r="AB56" t="str">
            <v>DIAZ</v>
          </cell>
          <cell r="AC56" t="str">
            <v>MIGUEL ANGEL</v>
          </cell>
          <cell r="AD56" t="str">
            <v>HORIZONTE</v>
          </cell>
          <cell r="AE56" t="str">
            <v>01</v>
          </cell>
          <cell r="AF56">
            <v>62.4</v>
          </cell>
          <cell r="AG56">
            <v>49.6</v>
          </cell>
          <cell r="AH56">
            <v>112</v>
          </cell>
          <cell r="AI56">
            <v>320</v>
          </cell>
          <cell r="AJ56">
            <v>40823</v>
          </cell>
          <cell r="AK56" t="str">
            <v>2459659</v>
          </cell>
          <cell r="AL56">
            <v>40675</v>
          </cell>
          <cell r="AM56" t="str">
            <v>2011</v>
          </cell>
          <cell r="AN56" t="str">
            <v>1</v>
          </cell>
          <cell r="AO56">
            <v>97.2</v>
          </cell>
          <cell r="AP56">
            <v>0</v>
          </cell>
          <cell r="AQ56">
            <v>0</v>
          </cell>
          <cell r="AR56">
            <v>0</v>
          </cell>
          <cell r="AS56">
            <v>0</v>
          </cell>
          <cell r="AT56">
            <v>0</v>
          </cell>
          <cell r="AU56">
            <v>0</v>
          </cell>
          <cell r="AV56">
            <v>0</v>
          </cell>
          <cell r="AW56">
            <v>0</v>
          </cell>
          <cell r="AX56">
            <v>0</v>
          </cell>
          <cell r="AY56">
            <v>0</v>
          </cell>
          <cell r="AZ56">
            <v>0</v>
          </cell>
          <cell r="BA56">
            <v>27310</v>
          </cell>
          <cell r="BB56">
            <v>0</v>
          </cell>
          <cell r="BC56">
            <v>0</v>
          </cell>
          <cell r="BD56">
            <v>0</v>
          </cell>
          <cell r="BE56">
            <v>0</v>
          </cell>
          <cell r="BF56">
            <v>0</v>
          </cell>
          <cell r="BG56" t="str">
            <v>573081MCDRZ7</v>
          </cell>
          <cell r="BH56">
            <v>40823</v>
          </cell>
        </row>
        <row r="57">
          <cell r="A57" t="str">
            <v>09894077</v>
          </cell>
          <cell r="B57" t="str">
            <v>CHUCHON SOTO YOCEF MAXIMINO</v>
          </cell>
          <cell r="C57" t="str">
            <v>JEFE DE LA OFICINA ZONAL AYACUCHO</v>
          </cell>
          <cell r="D57" t="str">
            <v>09894077</v>
          </cell>
          <cell r="E57">
            <v>40826</v>
          </cell>
          <cell r="F57">
            <v>40886</v>
          </cell>
          <cell r="G57">
            <v>3710</v>
          </cell>
          <cell r="H57">
            <v>3710</v>
          </cell>
          <cell r="I57">
            <v>0</v>
          </cell>
          <cell r="J57" t="str">
            <v>CHUCHON SOTO YOCEF MAXIMINO</v>
          </cell>
          <cell r="K57">
            <v>0</v>
          </cell>
          <cell r="L57">
            <v>3219.54</v>
          </cell>
          <cell r="M57" t="str">
            <v>OFICINA ZONAL AYACUCHO</v>
          </cell>
          <cell r="N57" t="str">
            <v xml:space="preserve">0011  </v>
          </cell>
          <cell r="O57" t="str">
            <v>3429</v>
          </cell>
          <cell r="P57" t="str">
            <v>002</v>
          </cell>
          <cell r="Q57" t="str">
            <v>165</v>
          </cell>
          <cell r="R57">
            <v>40840</v>
          </cell>
          <cell r="S57" t="str">
            <v>4040881889</v>
          </cell>
          <cell r="T57" t="str">
            <v>201110</v>
          </cell>
          <cell r="U57" t="str">
            <v>201110</v>
          </cell>
          <cell r="V57" t="str">
            <v>12</v>
          </cell>
          <cell r="W57">
            <v>1</v>
          </cell>
          <cell r="X57" t="str">
            <v>CAS ZONALES OCTUBRE 2011</v>
          </cell>
          <cell r="Y57">
            <v>4148</v>
          </cell>
          <cell r="Z57" t="str">
            <v>10098940770</v>
          </cell>
          <cell r="AA57" t="str">
            <v>CHUCHON</v>
          </cell>
          <cell r="AB57" t="str">
            <v>SOTO</v>
          </cell>
          <cell r="AC57" t="str">
            <v>YOCEF MAXIMINO</v>
          </cell>
          <cell r="AD57" t="str">
            <v>INTEGRA</v>
          </cell>
          <cell r="AE57" t="str">
            <v>02</v>
          </cell>
          <cell r="AF57">
            <v>66.78</v>
          </cell>
          <cell r="AG57">
            <v>52.68</v>
          </cell>
          <cell r="AH57">
            <v>119.46</v>
          </cell>
          <cell r="AI57">
            <v>371</v>
          </cell>
          <cell r="AJ57">
            <v>40826</v>
          </cell>
          <cell r="AK57" t="str">
            <v>2628291</v>
          </cell>
          <cell r="AL57">
            <v>40830</v>
          </cell>
          <cell r="AM57" t="str">
            <v>2011</v>
          </cell>
          <cell r="AN57" t="str">
            <v>1</v>
          </cell>
          <cell r="AO57">
            <v>97.2</v>
          </cell>
          <cell r="AP57">
            <v>0</v>
          </cell>
          <cell r="AQ57">
            <v>0</v>
          </cell>
          <cell r="AR57">
            <v>0</v>
          </cell>
          <cell r="AS57">
            <v>0</v>
          </cell>
          <cell r="AT57">
            <v>0</v>
          </cell>
          <cell r="AU57">
            <v>0</v>
          </cell>
          <cell r="AV57">
            <v>0</v>
          </cell>
          <cell r="AW57">
            <v>0</v>
          </cell>
          <cell r="AX57">
            <v>0</v>
          </cell>
          <cell r="AY57">
            <v>0</v>
          </cell>
          <cell r="AZ57">
            <v>0</v>
          </cell>
          <cell r="BA57">
            <v>26666</v>
          </cell>
          <cell r="BB57">
            <v>0</v>
          </cell>
          <cell r="BC57">
            <v>0</v>
          </cell>
          <cell r="BD57">
            <v>0</v>
          </cell>
          <cell r="BE57">
            <v>0</v>
          </cell>
          <cell r="BF57">
            <v>0</v>
          </cell>
          <cell r="BG57" t="str">
            <v>566641YCSCO3</v>
          </cell>
          <cell r="BH57">
            <v>40826</v>
          </cell>
        </row>
        <row r="58">
          <cell r="A58" t="str">
            <v>09894077</v>
          </cell>
          <cell r="B58" t="str">
            <v>CHUCHON SOTO YOCEF MAXIMINO</v>
          </cell>
          <cell r="C58" t="str">
            <v>JEFE DE LA OFICINA ZONAL AYACUCHO</v>
          </cell>
          <cell r="D58" t="str">
            <v>09894077</v>
          </cell>
          <cell r="E58">
            <v>40826</v>
          </cell>
          <cell r="F58">
            <v>40908</v>
          </cell>
          <cell r="G58">
            <v>3710</v>
          </cell>
          <cell r="H58">
            <v>3710</v>
          </cell>
          <cell r="I58">
            <v>0</v>
          </cell>
          <cell r="J58" t="str">
            <v>CHUCHON SOTO YOCEF MAXIMINO</v>
          </cell>
          <cell r="K58">
            <v>0</v>
          </cell>
          <cell r="L58">
            <v>3219.54</v>
          </cell>
          <cell r="M58" t="str">
            <v>OFICINA ZONAL AYACUCHO</v>
          </cell>
          <cell r="N58" t="str">
            <v xml:space="preserve">0011  </v>
          </cell>
          <cell r="O58" t="str">
            <v>3429</v>
          </cell>
          <cell r="P58" t="str">
            <v>002</v>
          </cell>
          <cell r="Q58" t="str">
            <v>165</v>
          </cell>
          <cell r="R58">
            <v>40840</v>
          </cell>
          <cell r="S58" t="str">
            <v>4040881889</v>
          </cell>
          <cell r="T58" t="str">
            <v>201110</v>
          </cell>
          <cell r="U58" t="str">
            <v>201110</v>
          </cell>
          <cell r="V58" t="str">
            <v>12</v>
          </cell>
          <cell r="W58">
            <v>1</v>
          </cell>
          <cell r="X58" t="str">
            <v>CAS ZONALES OCTUBRE 2011</v>
          </cell>
          <cell r="Y58">
            <v>4148</v>
          </cell>
          <cell r="Z58" t="str">
            <v>10098940770</v>
          </cell>
          <cell r="AA58" t="str">
            <v>CHUCHON</v>
          </cell>
          <cell r="AB58" t="str">
            <v>SOTO</v>
          </cell>
          <cell r="AC58" t="str">
            <v>YOCEF MAXIMINO</v>
          </cell>
          <cell r="AD58" t="str">
            <v>INTEGRA</v>
          </cell>
          <cell r="AE58" t="str">
            <v>02</v>
          </cell>
          <cell r="AF58">
            <v>66.78</v>
          </cell>
          <cell r="AG58">
            <v>52.68</v>
          </cell>
          <cell r="AH58">
            <v>119.46</v>
          </cell>
          <cell r="AI58">
            <v>371</v>
          </cell>
          <cell r="AJ58">
            <v>40826</v>
          </cell>
          <cell r="AK58" t="str">
            <v>2628291</v>
          </cell>
          <cell r="AL58">
            <v>40830</v>
          </cell>
          <cell r="AM58" t="str">
            <v>2011</v>
          </cell>
          <cell r="AN58" t="str">
            <v>1</v>
          </cell>
          <cell r="AO58">
            <v>97.2</v>
          </cell>
          <cell r="AP58">
            <v>0</v>
          </cell>
          <cell r="AQ58">
            <v>0</v>
          </cell>
          <cell r="AR58">
            <v>0</v>
          </cell>
          <cell r="AS58">
            <v>0</v>
          </cell>
          <cell r="AT58">
            <v>0</v>
          </cell>
          <cell r="AU58">
            <v>0</v>
          </cell>
          <cell r="AV58">
            <v>0</v>
          </cell>
          <cell r="AW58">
            <v>0</v>
          </cell>
          <cell r="AX58">
            <v>0</v>
          </cell>
          <cell r="AY58">
            <v>0</v>
          </cell>
          <cell r="AZ58">
            <v>0</v>
          </cell>
          <cell r="BA58">
            <v>26666</v>
          </cell>
          <cell r="BB58">
            <v>0</v>
          </cell>
          <cell r="BC58">
            <v>0</v>
          </cell>
          <cell r="BD58">
            <v>0</v>
          </cell>
          <cell r="BE58">
            <v>0</v>
          </cell>
          <cell r="BF58">
            <v>0</v>
          </cell>
          <cell r="BG58" t="str">
            <v>566641YCSCO3</v>
          </cell>
          <cell r="BH58">
            <v>40826</v>
          </cell>
        </row>
        <row r="59">
          <cell r="A59" t="str">
            <v>43489291</v>
          </cell>
          <cell r="B59" t="str">
            <v>CORDOVA  MIGUEL CARMEN ROSA</v>
          </cell>
          <cell r="C59" t="str">
            <v>RESPONSABLE DE PROMOCION SOCIAL Y CAPACITACION</v>
          </cell>
          <cell r="D59" t="str">
            <v>43489291</v>
          </cell>
          <cell r="E59">
            <v>40819</v>
          </cell>
          <cell r="F59">
            <v>40879</v>
          </cell>
          <cell r="G59">
            <v>2706.7</v>
          </cell>
          <cell r="H59">
            <v>2706.7</v>
          </cell>
          <cell r="I59">
            <v>0</v>
          </cell>
          <cell r="J59" t="str">
            <v>CORDOVA  MIGUEL CARMEN ROSA</v>
          </cell>
          <cell r="K59">
            <v>0</v>
          </cell>
          <cell r="L59">
            <v>2339.67</v>
          </cell>
          <cell r="M59" t="str">
            <v>OFICINA ZONAL AYACUCHO</v>
          </cell>
          <cell r="N59" t="str">
            <v xml:space="preserve">0011  </v>
          </cell>
          <cell r="O59" t="str">
            <v>3392</v>
          </cell>
          <cell r="P59" t="str">
            <v>001</v>
          </cell>
          <cell r="Q59" t="str">
            <v>8</v>
          </cell>
          <cell r="R59">
            <v>40840</v>
          </cell>
          <cell r="S59" t="str">
            <v>04036618987</v>
          </cell>
          <cell r="T59" t="str">
            <v>201110</v>
          </cell>
          <cell r="U59" t="str">
            <v>201110</v>
          </cell>
          <cell r="V59" t="str">
            <v>12</v>
          </cell>
          <cell r="W59">
            <v>1</v>
          </cell>
          <cell r="X59" t="str">
            <v>CAS ZONALES OCTUBRE 2011</v>
          </cell>
          <cell r="Y59">
            <v>4127</v>
          </cell>
          <cell r="Z59" t="str">
            <v>10434892916</v>
          </cell>
          <cell r="AA59" t="str">
            <v xml:space="preserve">CORDOVA </v>
          </cell>
          <cell r="AB59" t="str">
            <v>MIGUEL</v>
          </cell>
          <cell r="AC59" t="str">
            <v>CARMEN ROSA</v>
          </cell>
          <cell r="AD59" t="str">
            <v>PROFUTURO</v>
          </cell>
          <cell r="AE59" t="str">
            <v>04</v>
          </cell>
          <cell r="AF59">
            <v>58.74</v>
          </cell>
          <cell r="AG59">
            <v>37.619999999999997</v>
          </cell>
          <cell r="AH59">
            <v>96.36</v>
          </cell>
          <cell r="AI59">
            <v>270.67</v>
          </cell>
          <cell r="AJ59">
            <v>40819</v>
          </cell>
          <cell r="AK59" t="str">
            <v>2626730</v>
          </cell>
          <cell r="AL59">
            <v>40829</v>
          </cell>
          <cell r="AM59" t="str">
            <v>2011</v>
          </cell>
          <cell r="AN59" t="str">
            <v>1</v>
          </cell>
          <cell r="AO59">
            <v>97.2</v>
          </cell>
          <cell r="AP59">
            <v>0</v>
          </cell>
          <cell r="AQ59">
            <v>0</v>
          </cell>
          <cell r="AR59">
            <v>0</v>
          </cell>
          <cell r="AS59">
            <v>0</v>
          </cell>
          <cell r="AT59">
            <v>0</v>
          </cell>
          <cell r="AU59">
            <v>0</v>
          </cell>
          <cell r="AV59">
            <v>0</v>
          </cell>
          <cell r="AW59">
            <v>0</v>
          </cell>
          <cell r="AX59">
            <v>0</v>
          </cell>
          <cell r="AY59">
            <v>0</v>
          </cell>
          <cell r="AZ59">
            <v>0</v>
          </cell>
          <cell r="BA59">
            <v>31426</v>
          </cell>
          <cell r="BB59">
            <v>0</v>
          </cell>
          <cell r="BC59">
            <v>0</v>
          </cell>
          <cell r="BD59">
            <v>0</v>
          </cell>
          <cell r="BE59">
            <v>0</v>
          </cell>
          <cell r="BF59">
            <v>0</v>
          </cell>
          <cell r="BG59" t="str">
            <v>614240CCMDU7</v>
          </cell>
          <cell r="BH59">
            <v>40819</v>
          </cell>
        </row>
        <row r="60">
          <cell r="A60" t="str">
            <v>43489291</v>
          </cell>
          <cell r="B60" t="str">
            <v>CORDOVA  MIGUEL CARMEN ROSA</v>
          </cell>
          <cell r="C60" t="str">
            <v>RESPONSABLE DE PROMOCION SOCIAL Y CAPACITACION</v>
          </cell>
          <cell r="D60" t="str">
            <v>43489291</v>
          </cell>
          <cell r="E60">
            <v>40819</v>
          </cell>
          <cell r="F60">
            <v>40908</v>
          </cell>
          <cell r="G60">
            <v>2706.7</v>
          </cell>
          <cell r="H60">
            <v>2706.7</v>
          </cell>
          <cell r="I60">
            <v>0</v>
          </cell>
          <cell r="J60" t="str">
            <v>CORDOVA  MIGUEL CARMEN ROSA</v>
          </cell>
          <cell r="K60">
            <v>0</v>
          </cell>
          <cell r="L60">
            <v>2339.67</v>
          </cell>
          <cell r="M60" t="str">
            <v>OFICINA ZONAL AYACUCHO</v>
          </cell>
          <cell r="N60" t="str">
            <v xml:space="preserve">0011  </v>
          </cell>
          <cell r="O60" t="str">
            <v>3392</v>
          </cell>
          <cell r="P60" t="str">
            <v>001</v>
          </cell>
          <cell r="Q60" t="str">
            <v>8</v>
          </cell>
          <cell r="R60">
            <v>40840</v>
          </cell>
          <cell r="S60" t="str">
            <v>04036618987</v>
          </cell>
          <cell r="T60" t="str">
            <v>201110</v>
          </cell>
          <cell r="U60" t="str">
            <v>201110</v>
          </cell>
          <cell r="V60" t="str">
            <v>12</v>
          </cell>
          <cell r="W60">
            <v>1</v>
          </cell>
          <cell r="X60" t="str">
            <v>CAS ZONALES OCTUBRE 2011</v>
          </cell>
          <cell r="Y60">
            <v>4127</v>
          </cell>
          <cell r="Z60" t="str">
            <v>10434892916</v>
          </cell>
          <cell r="AA60" t="str">
            <v xml:space="preserve">CORDOVA </v>
          </cell>
          <cell r="AB60" t="str">
            <v>MIGUEL</v>
          </cell>
          <cell r="AC60" t="str">
            <v>CARMEN ROSA</v>
          </cell>
          <cell r="AD60" t="str">
            <v>PROFUTURO</v>
          </cell>
          <cell r="AE60" t="str">
            <v>04</v>
          </cell>
          <cell r="AF60">
            <v>58.74</v>
          </cell>
          <cell r="AG60">
            <v>37.619999999999997</v>
          </cell>
          <cell r="AH60">
            <v>96.36</v>
          </cell>
          <cell r="AI60">
            <v>270.67</v>
          </cell>
          <cell r="AJ60">
            <v>40819</v>
          </cell>
          <cell r="AK60" t="str">
            <v>2626730</v>
          </cell>
          <cell r="AL60">
            <v>40829</v>
          </cell>
          <cell r="AM60" t="str">
            <v>2011</v>
          </cell>
          <cell r="AN60" t="str">
            <v>1</v>
          </cell>
          <cell r="AO60">
            <v>97.2</v>
          </cell>
          <cell r="AP60">
            <v>0</v>
          </cell>
          <cell r="AQ60">
            <v>0</v>
          </cell>
          <cell r="AR60">
            <v>0</v>
          </cell>
          <cell r="AS60">
            <v>0</v>
          </cell>
          <cell r="AT60">
            <v>0</v>
          </cell>
          <cell r="AU60">
            <v>0</v>
          </cell>
          <cell r="AV60">
            <v>0</v>
          </cell>
          <cell r="AW60">
            <v>0</v>
          </cell>
          <cell r="AX60">
            <v>0</v>
          </cell>
          <cell r="AY60">
            <v>0</v>
          </cell>
          <cell r="AZ60">
            <v>0</v>
          </cell>
          <cell r="BA60">
            <v>31426</v>
          </cell>
          <cell r="BB60">
            <v>0</v>
          </cell>
          <cell r="BC60">
            <v>0</v>
          </cell>
          <cell r="BD60">
            <v>0</v>
          </cell>
          <cell r="BE60">
            <v>0</v>
          </cell>
          <cell r="BF60">
            <v>0</v>
          </cell>
          <cell r="BG60" t="str">
            <v>614240CCMDU7</v>
          </cell>
          <cell r="BH60">
            <v>40819</v>
          </cell>
        </row>
        <row r="61">
          <cell r="A61" t="str">
            <v>43489291</v>
          </cell>
          <cell r="B61" t="str">
            <v>CORDOVA  MIGUEL CARMEN ROSA</v>
          </cell>
          <cell r="C61" t="str">
            <v>RESPONSABLE DE PROMOCION SOCIAL Y CAPACITACION</v>
          </cell>
          <cell r="D61" t="str">
            <v>43489291</v>
          </cell>
          <cell r="E61">
            <v>40819</v>
          </cell>
          <cell r="F61">
            <v>40939</v>
          </cell>
          <cell r="G61">
            <v>2706.7</v>
          </cell>
          <cell r="H61">
            <v>2706.7</v>
          </cell>
          <cell r="I61">
            <v>0</v>
          </cell>
          <cell r="J61" t="str">
            <v>CORDOVA  MIGUEL CARMEN ROSA</v>
          </cell>
          <cell r="K61">
            <v>0</v>
          </cell>
          <cell r="L61">
            <v>2339.67</v>
          </cell>
          <cell r="M61" t="str">
            <v>OFICINA ZONAL AYACUCHO</v>
          </cell>
          <cell r="N61" t="str">
            <v xml:space="preserve">0011  </v>
          </cell>
          <cell r="O61" t="str">
            <v>3392</v>
          </cell>
          <cell r="P61" t="str">
            <v>001</v>
          </cell>
          <cell r="Q61" t="str">
            <v>8</v>
          </cell>
          <cell r="R61">
            <v>40840</v>
          </cell>
          <cell r="S61" t="str">
            <v>04036618987</v>
          </cell>
          <cell r="T61" t="str">
            <v>201110</v>
          </cell>
          <cell r="U61" t="str">
            <v>201110</v>
          </cell>
          <cell r="V61" t="str">
            <v>12</v>
          </cell>
          <cell r="W61">
            <v>1</v>
          </cell>
          <cell r="X61" t="str">
            <v>CAS ZONALES OCTUBRE 2011</v>
          </cell>
          <cell r="Y61">
            <v>4127</v>
          </cell>
          <cell r="Z61" t="str">
            <v>10434892916</v>
          </cell>
          <cell r="AA61" t="str">
            <v xml:space="preserve">CORDOVA </v>
          </cell>
          <cell r="AB61" t="str">
            <v>MIGUEL</v>
          </cell>
          <cell r="AC61" t="str">
            <v>CARMEN ROSA</v>
          </cell>
          <cell r="AD61" t="str">
            <v>PROFUTURO</v>
          </cell>
          <cell r="AE61" t="str">
            <v>04</v>
          </cell>
          <cell r="AF61">
            <v>58.74</v>
          </cell>
          <cell r="AG61">
            <v>37.619999999999997</v>
          </cell>
          <cell r="AH61">
            <v>96.36</v>
          </cell>
          <cell r="AI61">
            <v>270.67</v>
          </cell>
          <cell r="AJ61">
            <v>40819</v>
          </cell>
          <cell r="AK61" t="str">
            <v>2626730</v>
          </cell>
          <cell r="AL61">
            <v>40829</v>
          </cell>
          <cell r="AM61" t="str">
            <v>2011</v>
          </cell>
          <cell r="AN61" t="str">
            <v>1</v>
          </cell>
          <cell r="AO61">
            <v>97.2</v>
          </cell>
          <cell r="AP61">
            <v>0</v>
          </cell>
          <cell r="AQ61">
            <v>0</v>
          </cell>
          <cell r="AR61">
            <v>0</v>
          </cell>
          <cell r="AS61">
            <v>0</v>
          </cell>
          <cell r="AT61">
            <v>0</v>
          </cell>
          <cell r="AU61">
            <v>0</v>
          </cell>
          <cell r="AV61">
            <v>0</v>
          </cell>
          <cell r="AW61">
            <v>0</v>
          </cell>
          <cell r="AX61">
            <v>0</v>
          </cell>
          <cell r="AY61">
            <v>0</v>
          </cell>
          <cell r="AZ61">
            <v>0</v>
          </cell>
          <cell r="BA61">
            <v>31426</v>
          </cell>
          <cell r="BB61">
            <v>0</v>
          </cell>
          <cell r="BC61">
            <v>0</v>
          </cell>
          <cell r="BD61">
            <v>0</v>
          </cell>
          <cell r="BE61">
            <v>0</v>
          </cell>
          <cell r="BF61">
            <v>0</v>
          </cell>
          <cell r="BG61" t="str">
            <v>614240CCMDU7</v>
          </cell>
          <cell r="BH61">
            <v>40819</v>
          </cell>
        </row>
        <row r="62">
          <cell r="A62" t="str">
            <v>43489291</v>
          </cell>
          <cell r="B62" t="str">
            <v>CORDOVA  MIGUEL CARMEN ROSA</v>
          </cell>
          <cell r="C62" t="str">
            <v>RESPONSABLE DE PROMOCION SOCIAL Y CAPACITACION</v>
          </cell>
          <cell r="D62" t="str">
            <v>43489291</v>
          </cell>
          <cell r="E62">
            <v>40819</v>
          </cell>
          <cell r="F62">
            <v>40968</v>
          </cell>
          <cell r="G62">
            <v>2706.7</v>
          </cell>
          <cell r="H62">
            <v>2706.7</v>
          </cell>
          <cell r="I62">
            <v>0</v>
          </cell>
          <cell r="J62" t="str">
            <v>CORDOVA  MIGUEL CARMEN ROSA</v>
          </cell>
          <cell r="K62">
            <v>0</v>
          </cell>
          <cell r="L62">
            <v>2339.67</v>
          </cell>
          <cell r="M62" t="str">
            <v>OFICINA ZONAL AYACUCHO</v>
          </cell>
          <cell r="N62" t="str">
            <v xml:space="preserve">0011  </v>
          </cell>
          <cell r="O62" t="str">
            <v>3392</v>
          </cell>
          <cell r="P62" t="str">
            <v>001</v>
          </cell>
          <cell r="Q62" t="str">
            <v>8</v>
          </cell>
          <cell r="R62">
            <v>40840</v>
          </cell>
          <cell r="S62" t="str">
            <v>04036618987</v>
          </cell>
          <cell r="T62" t="str">
            <v>201110</v>
          </cell>
          <cell r="U62" t="str">
            <v>201110</v>
          </cell>
          <cell r="V62" t="str">
            <v>12</v>
          </cell>
          <cell r="W62">
            <v>1</v>
          </cell>
          <cell r="X62" t="str">
            <v>CAS ZONALES OCTUBRE 2011</v>
          </cell>
          <cell r="Y62">
            <v>4127</v>
          </cell>
          <cell r="Z62" t="str">
            <v>10434892916</v>
          </cell>
          <cell r="AA62" t="str">
            <v xml:space="preserve">CORDOVA </v>
          </cell>
          <cell r="AB62" t="str">
            <v>MIGUEL</v>
          </cell>
          <cell r="AC62" t="str">
            <v>CARMEN ROSA</v>
          </cell>
          <cell r="AD62" t="str">
            <v>PROFUTURO</v>
          </cell>
          <cell r="AE62" t="str">
            <v>04</v>
          </cell>
          <cell r="AF62">
            <v>58.74</v>
          </cell>
          <cell r="AG62">
            <v>37.619999999999997</v>
          </cell>
          <cell r="AH62">
            <v>96.36</v>
          </cell>
          <cell r="AI62">
            <v>270.67</v>
          </cell>
          <cell r="AJ62">
            <v>40819</v>
          </cell>
          <cell r="AK62" t="str">
            <v>2626730</v>
          </cell>
          <cell r="AL62">
            <v>40829</v>
          </cell>
          <cell r="AM62" t="str">
            <v>2011</v>
          </cell>
          <cell r="AN62" t="str">
            <v>1</v>
          </cell>
          <cell r="AO62">
            <v>97.2</v>
          </cell>
          <cell r="AP62">
            <v>0</v>
          </cell>
          <cell r="AQ62">
            <v>0</v>
          </cell>
          <cell r="AR62">
            <v>0</v>
          </cell>
          <cell r="AS62">
            <v>0</v>
          </cell>
          <cell r="AT62">
            <v>0</v>
          </cell>
          <cell r="AU62">
            <v>0</v>
          </cell>
          <cell r="AV62">
            <v>0</v>
          </cell>
          <cell r="AW62">
            <v>0</v>
          </cell>
          <cell r="AX62">
            <v>0</v>
          </cell>
          <cell r="AY62">
            <v>0</v>
          </cell>
          <cell r="AZ62">
            <v>0</v>
          </cell>
          <cell r="BA62">
            <v>31426</v>
          </cell>
          <cell r="BB62">
            <v>0</v>
          </cell>
          <cell r="BC62">
            <v>0</v>
          </cell>
          <cell r="BD62">
            <v>0</v>
          </cell>
          <cell r="BE62">
            <v>0</v>
          </cell>
          <cell r="BF62">
            <v>0</v>
          </cell>
          <cell r="BG62" t="str">
            <v>614240CCMDU7</v>
          </cell>
          <cell r="BH62">
            <v>40819</v>
          </cell>
        </row>
        <row r="63">
          <cell r="A63" t="str">
            <v>43489291</v>
          </cell>
          <cell r="B63" t="str">
            <v>CORDOVA  MIGUEL CARMEN ROSA</v>
          </cell>
          <cell r="C63" t="str">
            <v>RESPONSABLE DE PROMOCION SOCIAL Y CAPACITACION</v>
          </cell>
          <cell r="D63" t="str">
            <v>43489291</v>
          </cell>
          <cell r="E63">
            <v>40819</v>
          </cell>
          <cell r="F63">
            <v>40999</v>
          </cell>
          <cell r="G63">
            <v>2706.7</v>
          </cell>
          <cell r="H63">
            <v>2706.7</v>
          </cell>
          <cell r="I63">
            <v>0</v>
          </cell>
          <cell r="J63" t="str">
            <v>CORDOVA  MIGUEL CARMEN ROSA</v>
          </cell>
          <cell r="K63">
            <v>0</v>
          </cell>
          <cell r="L63">
            <v>2339.67</v>
          </cell>
          <cell r="M63" t="str">
            <v>OFICINA ZONAL AYACUCHO</v>
          </cell>
          <cell r="N63" t="str">
            <v xml:space="preserve">0011  </v>
          </cell>
          <cell r="O63" t="str">
            <v>3392</v>
          </cell>
          <cell r="P63" t="str">
            <v>001</v>
          </cell>
          <cell r="Q63" t="str">
            <v>8</v>
          </cell>
          <cell r="R63">
            <v>40840</v>
          </cell>
          <cell r="S63" t="str">
            <v>04036618987</v>
          </cell>
          <cell r="T63" t="str">
            <v>201110</v>
          </cell>
          <cell r="U63" t="str">
            <v>201110</v>
          </cell>
          <cell r="V63" t="str">
            <v>12</v>
          </cell>
          <cell r="W63">
            <v>1</v>
          </cell>
          <cell r="X63" t="str">
            <v>CAS ZONALES OCTUBRE 2011</v>
          </cell>
          <cell r="Y63">
            <v>4127</v>
          </cell>
          <cell r="Z63" t="str">
            <v>10434892916</v>
          </cell>
          <cell r="AA63" t="str">
            <v xml:space="preserve">CORDOVA </v>
          </cell>
          <cell r="AB63" t="str">
            <v>MIGUEL</v>
          </cell>
          <cell r="AC63" t="str">
            <v>CARMEN ROSA</v>
          </cell>
          <cell r="AD63" t="str">
            <v>PROFUTURO</v>
          </cell>
          <cell r="AE63" t="str">
            <v>04</v>
          </cell>
          <cell r="AF63">
            <v>58.74</v>
          </cell>
          <cell r="AG63">
            <v>37.619999999999997</v>
          </cell>
          <cell r="AH63">
            <v>96.36</v>
          </cell>
          <cell r="AI63">
            <v>270.67</v>
          </cell>
          <cell r="AJ63">
            <v>40819</v>
          </cell>
          <cell r="AK63" t="str">
            <v>2626730</v>
          </cell>
          <cell r="AL63">
            <v>40829</v>
          </cell>
          <cell r="AM63" t="str">
            <v>2011</v>
          </cell>
          <cell r="AN63" t="str">
            <v>1</v>
          </cell>
          <cell r="AO63">
            <v>97.2</v>
          </cell>
          <cell r="AP63">
            <v>0</v>
          </cell>
          <cell r="AQ63">
            <v>0</v>
          </cell>
          <cell r="AR63">
            <v>0</v>
          </cell>
          <cell r="AS63">
            <v>0</v>
          </cell>
          <cell r="AT63">
            <v>0</v>
          </cell>
          <cell r="AU63">
            <v>0</v>
          </cell>
          <cell r="AV63">
            <v>0</v>
          </cell>
          <cell r="AW63">
            <v>0</v>
          </cell>
          <cell r="AX63">
            <v>0</v>
          </cell>
          <cell r="AY63">
            <v>0</v>
          </cell>
          <cell r="AZ63">
            <v>0</v>
          </cell>
          <cell r="BA63">
            <v>31426</v>
          </cell>
          <cell r="BB63">
            <v>0</v>
          </cell>
          <cell r="BC63">
            <v>0</v>
          </cell>
          <cell r="BD63">
            <v>0</v>
          </cell>
          <cell r="BE63">
            <v>0</v>
          </cell>
          <cell r="BF63">
            <v>0</v>
          </cell>
          <cell r="BG63" t="str">
            <v>614240CCMDU7</v>
          </cell>
          <cell r="BH63">
            <v>40819</v>
          </cell>
        </row>
        <row r="64">
          <cell r="A64" t="str">
            <v>43489291</v>
          </cell>
          <cell r="B64" t="str">
            <v>CORDOVA  MIGUEL CARMEN ROSA</v>
          </cell>
          <cell r="C64" t="str">
            <v>RESPONSABLE DE PROMOCION SOCIAL Y CAPACITACION</v>
          </cell>
          <cell r="D64" t="str">
            <v>43489291</v>
          </cell>
          <cell r="E64">
            <v>40819</v>
          </cell>
          <cell r="F64">
            <v>41029</v>
          </cell>
          <cell r="G64">
            <v>2706.7</v>
          </cell>
          <cell r="H64">
            <v>2706.7</v>
          </cell>
          <cell r="I64">
            <v>0</v>
          </cell>
          <cell r="J64" t="str">
            <v>CORDOVA  MIGUEL CARMEN ROSA</v>
          </cell>
          <cell r="K64">
            <v>0</v>
          </cell>
          <cell r="L64">
            <v>2339.67</v>
          </cell>
          <cell r="M64" t="str">
            <v>OFICINA ZONAL AYACUCHO</v>
          </cell>
          <cell r="N64" t="str">
            <v xml:space="preserve">0011  </v>
          </cell>
          <cell r="O64" t="str">
            <v>3392</v>
          </cell>
          <cell r="P64" t="str">
            <v>001</v>
          </cell>
          <cell r="Q64" t="str">
            <v>8</v>
          </cell>
          <cell r="R64">
            <v>40840</v>
          </cell>
          <cell r="S64" t="str">
            <v>04036618987</v>
          </cell>
          <cell r="T64" t="str">
            <v>201110</v>
          </cell>
          <cell r="U64" t="str">
            <v>201110</v>
          </cell>
          <cell r="V64" t="str">
            <v>12</v>
          </cell>
          <cell r="W64">
            <v>1</v>
          </cell>
          <cell r="X64" t="str">
            <v>CAS ZONALES OCTUBRE 2011</v>
          </cell>
          <cell r="Y64">
            <v>4127</v>
          </cell>
          <cell r="Z64" t="str">
            <v>10434892916</v>
          </cell>
          <cell r="AA64" t="str">
            <v xml:space="preserve">CORDOVA </v>
          </cell>
          <cell r="AB64" t="str">
            <v>MIGUEL</v>
          </cell>
          <cell r="AC64" t="str">
            <v>CARMEN ROSA</v>
          </cell>
          <cell r="AD64" t="str">
            <v>PROFUTURO</v>
          </cell>
          <cell r="AE64" t="str">
            <v>04</v>
          </cell>
          <cell r="AF64">
            <v>58.74</v>
          </cell>
          <cell r="AG64">
            <v>37.619999999999997</v>
          </cell>
          <cell r="AH64">
            <v>96.36</v>
          </cell>
          <cell r="AI64">
            <v>270.67</v>
          </cell>
          <cell r="AJ64">
            <v>40819</v>
          </cell>
          <cell r="AK64" t="str">
            <v>2626730</v>
          </cell>
          <cell r="AL64">
            <v>40829</v>
          </cell>
          <cell r="AM64" t="str">
            <v>2011</v>
          </cell>
          <cell r="AN64" t="str">
            <v>1</v>
          </cell>
          <cell r="AO64">
            <v>97.2</v>
          </cell>
          <cell r="AP64">
            <v>0</v>
          </cell>
          <cell r="AQ64">
            <v>0</v>
          </cell>
          <cell r="AR64">
            <v>0</v>
          </cell>
          <cell r="AS64">
            <v>0</v>
          </cell>
          <cell r="AT64">
            <v>0</v>
          </cell>
          <cell r="AU64">
            <v>0</v>
          </cell>
          <cell r="AV64">
            <v>0</v>
          </cell>
          <cell r="AW64">
            <v>0</v>
          </cell>
          <cell r="AX64">
            <v>0</v>
          </cell>
          <cell r="AY64">
            <v>0</v>
          </cell>
          <cell r="AZ64">
            <v>0</v>
          </cell>
          <cell r="BA64">
            <v>31426</v>
          </cell>
          <cell r="BB64">
            <v>0</v>
          </cell>
          <cell r="BC64">
            <v>0</v>
          </cell>
          <cell r="BD64">
            <v>0</v>
          </cell>
          <cell r="BE64">
            <v>0</v>
          </cell>
          <cell r="BF64">
            <v>0</v>
          </cell>
          <cell r="BG64" t="str">
            <v>614240CCMDU7</v>
          </cell>
          <cell r="BH64">
            <v>40819</v>
          </cell>
        </row>
        <row r="65">
          <cell r="A65" t="str">
            <v>32789955</v>
          </cell>
          <cell r="B65" t="str">
            <v>CORZO ALIAGA AGUSTIN VICTOR</v>
          </cell>
          <cell r="C65" t="str">
            <v>JEFE DE LA OFICINA ZONAL ANCASH</v>
          </cell>
          <cell r="D65" t="str">
            <v>32789955</v>
          </cell>
          <cell r="E65">
            <v>40823</v>
          </cell>
          <cell r="F65">
            <v>40883</v>
          </cell>
          <cell r="G65">
            <v>4240</v>
          </cell>
          <cell r="H65">
            <v>4240</v>
          </cell>
          <cell r="I65">
            <v>424</v>
          </cell>
          <cell r="J65" t="str">
            <v>CORZO ALIAGA AGUSTIN VICTOR</v>
          </cell>
          <cell r="K65">
            <v>0</v>
          </cell>
          <cell r="L65">
            <v>3264.8</v>
          </cell>
          <cell r="M65" t="str">
            <v>OFICINA ZONAL ANCASH</v>
          </cell>
          <cell r="N65" t="str">
            <v xml:space="preserve">0007  </v>
          </cell>
          <cell r="O65" t="str">
            <v>3425</v>
          </cell>
          <cell r="P65" t="str">
            <v>00</v>
          </cell>
          <cell r="Q65" t="str">
            <v>00</v>
          </cell>
          <cell r="R65">
            <v>40840</v>
          </cell>
          <cell r="S65" t="str">
            <v>4003311371</v>
          </cell>
          <cell r="T65" t="str">
            <v>201110</v>
          </cell>
          <cell r="U65" t="str">
            <v>201110</v>
          </cell>
          <cell r="V65" t="str">
            <v>12</v>
          </cell>
          <cell r="W65">
            <v>1</v>
          </cell>
          <cell r="X65" t="str">
            <v>CAS ZONALES OCTUBRE 2011</v>
          </cell>
          <cell r="Y65">
            <v>452</v>
          </cell>
          <cell r="Z65" t="str">
            <v>10327899550</v>
          </cell>
          <cell r="AA65" t="str">
            <v>CORZO</v>
          </cell>
          <cell r="AB65" t="str">
            <v>ALIAGA</v>
          </cell>
          <cell r="AC65" t="str">
            <v>AGUSTIN VICTOR</v>
          </cell>
          <cell r="AD65" t="str">
            <v>ONP</v>
          </cell>
          <cell r="AE65" t="str">
            <v>99</v>
          </cell>
          <cell r="AF65">
            <v>0</v>
          </cell>
          <cell r="AG65">
            <v>0</v>
          </cell>
          <cell r="AH65">
            <v>0</v>
          </cell>
          <cell r="AI65">
            <v>551.20000000000005</v>
          </cell>
          <cell r="AJ65">
            <v>40823</v>
          </cell>
          <cell r="AK65" t="str">
            <v/>
          </cell>
          <cell r="AL65">
            <v>1</v>
          </cell>
          <cell r="AM65" t="str">
            <v>2011</v>
          </cell>
          <cell r="AN65" t="str">
            <v>1</v>
          </cell>
          <cell r="AO65">
            <v>97.2</v>
          </cell>
          <cell r="AP65">
            <v>0</v>
          </cell>
          <cell r="AQ65">
            <v>0</v>
          </cell>
          <cell r="AR65">
            <v>0</v>
          </cell>
          <cell r="AS65">
            <v>0</v>
          </cell>
          <cell r="AT65">
            <v>0</v>
          </cell>
          <cell r="AU65">
            <v>0</v>
          </cell>
          <cell r="AV65">
            <v>0</v>
          </cell>
          <cell r="AW65">
            <v>0</v>
          </cell>
          <cell r="AX65">
            <v>0</v>
          </cell>
          <cell r="AY65">
            <v>0</v>
          </cell>
          <cell r="AZ65">
            <v>0</v>
          </cell>
          <cell r="BA65">
            <v>21277</v>
          </cell>
          <cell r="BB65">
            <v>0</v>
          </cell>
          <cell r="BC65">
            <v>0</v>
          </cell>
          <cell r="BD65">
            <v>0</v>
          </cell>
          <cell r="BE65">
            <v>0</v>
          </cell>
          <cell r="BF65">
            <v>0</v>
          </cell>
          <cell r="BG65" t="str">
            <v/>
          </cell>
          <cell r="BH65" t="str">
            <v/>
          </cell>
        </row>
        <row r="66">
          <cell r="A66" t="str">
            <v>40989899</v>
          </cell>
          <cell r="B66" t="str">
            <v>COTRADO CHEVARRIA JOHANN CHARLES</v>
          </cell>
          <cell r="C66" t="str">
            <v>TECNICO DE PROYECTOS-EVALUACION</v>
          </cell>
          <cell r="D66" t="str">
            <v>40989899</v>
          </cell>
          <cell r="E66">
            <v>40828</v>
          </cell>
          <cell r="F66">
            <v>40888</v>
          </cell>
          <cell r="G66">
            <v>1900</v>
          </cell>
          <cell r="H66">
            <v>1900</v>
          </cell>
          <cell r="I66">
            <v>0</v>
          </cell>
          <cell r="J66" t="str">
            <v>COTRADO CHEVARRIA JOHANN CHARLES</v>
          </cell>
          <cell r="K66">
            <v>0</v>
          </cell>
          <cell r="L66">
            <v>1648.82</v>
          </cell>
          <cell r="M66" t="str">
            <v>OFICINA ZONAL PUNO</v>
          </cell>
          <cell r="N66" t="str">
            <v xml:space="preserve">0028  </v>
          </cell>
          <cell r="O66" t="str">
            <v>1736</v>
          </cell>
          <cell r="P66" t="str">
            <v>001</v>
          </cell>
          <cell r="Q66" t="str">
            <v>98</v>
          </cell>
          <cell r="R66">
            <v>40840</v>
          </cell>
          <cell r="S66" t="str">
            <v>4024465905</v>
          </cell>
          <cell r="T66" t="str">
            <v>201110</v>
          </cell>
          <cell r="U66" t="str">
            <v>201110</v>
          </cell>
          <cell r="V66" t="str">
            <v>12</v>
          </cell>
          <cell r="W66">
            <v>1</v>
          </cell>
          <cell r="X66" t="str">
            <v>CAS ZONALES OCTUBRE 2011</v>
          </cell>
          <cell r="Y66">
            <v>1858</v>
          </cell>
          <cell r="Z66" t="str">
            <v>10409898993</v>
          </cell>
          <cell r="AA66" t="str">
            <v>COTRADO</v>
          </cell>
          <cell r="AB66" t="str">
            <v>CHEVARRIA</v>
          </cell>
          <cell r="AC66" t="str">
            <v>JOHANN CHARLES</v>
          </cell>
          <cell r="AD66" t="str">
            <v>INTEGRA</v>
          </cell>
          <cell r="AE66" t="str">
            <v>02</v>
          </cell>
          <cell r="AF66">
            <v>34.200000000000003</v>
          </cell>
          <cell r="AG66">
            <v>26.98</v>
          </cell>
          <cell r="AH66">
            <v>61.18</v>
          </cell>
          <cell r="AI66">
            <v>190</v>
          </cell>
          <cell r="AJ66">
            <v>40828</v>
          </cell>
          <cell r="AK66" t="str">
            <v>2451598</v>
          </cell>
          <cell r="AL66">
            <v>40669</v>
          </cell>
          <cell r="AM66" t="str">
            <v>2011</v>
          </cell>
          <cell r="AN66" t="str">
            <v>1</v>
          </cell>
          <cell r="AO66">
            <v>97.2</v>
          </cell>
          <cell r="AP66">
            <v>0</v>
          </cell>
          <cell r="AQ66">
            <v>0</v>
          </cell>
          <cell r="AR66">
            <v>0</v>
          </cell>
          <cell r="AS66">
            <v>0</v>
          </cell>
          <cell r="AT66">
            <v>0</v>
          </cell>
          <cell r="AU66">
            <v>0</v>
          </cell>
          <cell r="AV66">
            <v>0</v>
          </cell>
          <cell r="AW66">
            <v>0</v>
          </cell>
          <cell r="AX66">
            <v>0</v>
          </cell>
          <cell r="AY66">
            <v>0</v>
          </cell>
          <cell r="AZ66">
            <v>0</v>
          </cell>
          <cell r="BA66">
            <v>29011</v>
          </cell>
          <cell r="BB66">
            <v>0</v>
          </cell>
          <cell r="BC66">
            <v>0</v>
          </cell>
          <cell r="BD66">
            <v>0</v>
          </cell>
          <cell r="BE66">
            <v>0</v>
          </cell>
          <cell r="BF66">
            <v>0</v>
          </cell>
          <cell r="BG66" t="str">
            <v>590091JCCRV0</v>
          </cell>
          <cell r="BH66">
            <v>40843</v>
          </cell>
        </row>
        <row r="67">
          <cell r="A67" t="str">
            <v>40989899</v>
          </cell>
          <cell r="B67" t="str">
            <v>COTRADO CHEVARRIA JOHANN CHARLES</v>
          </cell>
          <cell r="C67" t="str">
            <v>TECNICO DE PROYECTOS-EVALUACION</v>
          </cell>
          <cell r="D67" t="str">
            <v>40989899</v>
          </cell>
          <cell r="E67">
            <v>40828</v>
          </cell>
          <cell r="F67">
            <v>40908</v>
          </cell>
          <cell r="G67">
            <v>1900</v>
          </cell>
          <cell r="H67">
            <v>1900</v>
          </cell>
          <cell r="I67">
            <v>0</v>
          </cell>
          <cell r="J67" t="str">
            <v>COTRADO CHEVARRIA JOHANN CHARLES</v>
          </cell>
          <cell r="K67">
            <v>0</v>
          </cell>
          <cell r="L67">
            <v>1648.82</v>
          </cell>
          <cell r="M67" t="str">
            <v>OFICINA ZONAL PUNO</v>
          </cell>
          <cell r="N67" t="str">
            <v xml:space="preserve">0028  </v>
          </cell>
          <cell r="O67" t="str">
            <v>1736</v>
          </cell>
          <cell r="P67" t="str">
            <v>001</v>
          </cell>
          <cell r="Q67" t="str">
            <v>98</v>
          </cell>
          <cell r="R67">
            <v>40840</v>
          </cell>
          <cell r="S67" t="str">
            <v>4024465905</v>
          </cell>
          <cell r="T67" t="str">
            <v>201110</v>
          </cell>
          <cell r="U67" t="str">
            <v>201110</v>
          </cell>
          <cell r="V67" t="str">
            <v>12</v>
          </cell>
          <cell r="W67">
            <v>1</v>
          </cell>
          <cell r="X67" t="str">
            <v>CAS ZONALES OCTUBRE 2011</v>
          </cell>
          <cell r="Y67">
            <v>1858</v>
          </cell>
          <cell r="Z67" t="str">
            <v>10409898993</v>
          </cell>
          <cell r="AA67" t="str">
            <v>COTRADO</v>
          </cell>
          <cell r="AB67" t="str">
            <v>CHEVARRIA</v>
          </cell>
          <cell r="AC67" t="str">
            <v>JOHANN CHARLES</v>
          </cell>
          <cell r="AD67" t="str">
            <v>INTEGRA</v>
          </cell>
          <cell r="AE67" t="str">
            <v>02</v>
          </cell>
          <cell r="AF67">
            <v>34.200000000000003</v>
          </cell>
          <cell r="AG67">
            <v>26.98</v>
          </cell>
          <cell r="AH67">
            <v>61.18</v>
          </cell>
          <cell r="AI67">
            <v>190</v>
          </cell>
          <cell r="AJ67">
            <v>40828</v>
          </cell>
          <cell r="AK67" t="str">
            <v>2451598</v>
          </cell>
          <cell r="AL67">
            <v>40669</v>
          </cell>
          <cell r="AM67" t="str">
            <v>2011</v>
          </cell>
          <cell r="AN67" t="str">
            <v>1</v>
          </cell>
          <cell r="AO67">
            <v>97.2</v>
          </cell>
          <cell r="AP67">
            <v>0</v>
          </cell>
          <cell r="AQ67">
            <v>0</v>
          </cell>
          <cell r="AR67">
            <v>0</v>
          </cell>
          <cell r="AS67">
            <v>0</v>
          </cell>
          <cell r="AT67">
            <v>0</v>
          </cell>
          <cell r="AU67">
            <v>0</v>
          </cell>
          <cell r="AV67">
            <v>0</v>
          </cell>
          <cell r="AW67">
            <v>0</v>
          </cell>
          <cell r="AX67">
            <v>0</v>
          </cell>
          <cell r="AY67">
            <v>0</v>
          </cell>
          <cell r="AZ67">
            <v>0</v>
          </cell>
          <cell r="BA67">
            <v>29011</v>
          </cell>
          <cell r="BB67">
            <v>0</v>
          </cell>
          <cell r="BC67">
            <v>0</v>
          </cell>
          <cell r="BD67">
            <v>0</v>
          </cell>
          <cell r="BE67">
            <v>0</v>
          </cell>
          <cell r="BF67">
            <v>0</v>
          </cell>
          <cell r="BG67" t="str">
            <v>590091JCCRV0</v>
          </cell>
          <cell r="BH67">
            <v>40843</v>
          </cell>
        </row>
        <row r="68">
          <cell r="A68" t="str">
            <v>40989899</v>
          </cell>
          <cell r="B68" t="str">
            <v>COTRADO CHEVARRIA JOHANN CHARLES</v>
          </cell>
          <cell r="C68" t="str">
            <v>TECNICO DE PROYECTOS-EVALUACION</v>
          </cell>
          <cell r="D68" t="str">
            <v>40989899</v>
          </cell>
          <cell r="E68">
            <v>40828</v>
          </cell>
          <cell r="F68">
            <v>40939</v>
          </cell>
          <cell r="G68">
            <v>1900</v>
          </cell>
          <cell r="H68">
            <v>1900</v>
          </cell>
          <cell r="I68">
            <v>0</v>
          </cell>
          <cell r="J68" t="str">
            <v>COTRADO CHEVARRIA JOHANN CHARLES</v>
          </cell>
          <cell r="K68">
            <v>0</v>
          </cell>
          <cell r="L68">
            <v>1648.82</v>
          </cell>
          <cell r="M68" t="str">
            <v>OFICINA ZONAL PUNO</v>
          </cell>
          <cell r="N68" t="str">
            <v xml:space="preserve">0028  </v>
          </cell>
          <cell r="O68" t="str">
            <v>1736</v>
          </cell>
          <cell r="P68" t="str">
            <v>001</v>
          </cell>
          <cell r="Q68" t="str">
            <v>98</v>
          </cell>
          <cell r="R68">
            <v>40840</v>
          </cell>
          <cell r="S68" t="str">
            <v>4024465905</v>
          </cell>
          <cell r="T68" t="str">
            <v>201110</v>
          </cell>
          <cell r="U68" t="str">
            <v>201110</v>
          </cell>
          <cell r="V68" t="str">
            <v>12</v>
          </cell>
          <cell r="W68">
            <v>1</v>
          </cell>
          <cell r="X68" t="str">
            <v>CAS ZONALES OCTUBRE 2011</v>
          </cell>
          <cell r="Y68">
            <v>1858</v>
          </cell>
          <cell r="Z68" t="str">
            <v>10409898993</v>
          </cell>
          <cell r="AA68" t="str">
            <v>COTRADO</v>
          </cell>
          <cell r="AB68" t="str">
            <v>CHEVARRIA</v>
          </cell>
          <cell r="AC68" t="str">
            <v>JOHANN CHARLES</v>
          </cell>
          <cell r="AD68" t="str">
            <v>INTEGRA</v>
          </cell>
          <cell r="AE68" t="str">
            <v>02</v>
          </cell>
          <cell r="AF68">
            <v>34.200000000000003</v>
          </cell>
          <cell r="AG68">
            <v>26.98</v>
          </cell>
          <cell r="AH68">
            <v>61.18</v>
          </cell>
          <cell r="AI68">
            <v>190</v>
          </cell>
          <cell r="AJ68">
            <v>40828</v>
          </cell>
          <cell r="AK68" t="str">
            <v>2451598</v>
          </cell>
          <cell r="AL68">
            <v>40669</v>
          </cell>
          <cell r="AM68" t="str">
            <v>2011</v>
          </cell>
          <cell r="AN68" t="str">
            <v>1</v>
          </cell>
          <cell r="AO68">
            <v>97.2</v>
          </cell>
          <cell r="AP68">
            <v>0</v>
          </cell>
          <cell r="AQ68">
            <v>0</v>
          </cell>
          <cell r="AR68">
            <v>0</v>
          </cell>
          <cell r="AS68">
            <v>0</v>
          </cell>
          <cell r="AT68">
            <v>0</v>
          </cell>
          <cell r="AU68">
            <v>0</v>
          </cell>
          <cell r="AV68">
            <v>0</v>
          </cell>
          <cell r="AW68">
            <v>0</v>
          </cell>
          <cell r="AX68">
            <v>0</v>
          </cell>
          <cell r="AY68">
            <v>0</v>
          </cell>
          <cell r="AZ68">
            <v>0</v>
          </cell>
          <cell r="BA68">
            <v>29011</v>
          </cell>
          <cell r="BB68">
            <v>0</v>
          </cell>
          <cell r="BC68">
            <v>0</v>
          </cell>
          <cell r="BD68">
            <v>0</v>
          </cell>
          <cell r="BE68">
            <v>0</v>
          </cell>
          <cell r="BF68">
            <v>0</v>
          </cell>
          <cell r="BG68" t="str">
            <v>590091JCCRV0</v>
          </cell>
          <cell r="BH68">
            <v>40843</v>
          </cell>
        </row>
        <row r="69">
          <cell r="A69" t="str">
            <v>07524907</v>
          </cell>
          <cell r="B69" t="str">
            <v>CUBA  HUAPAYA CLARA GUADALUPE</v>
          </cell>
          <cell r="C69" t="str">
            <v>RESPONSABLE DE PROMOCION SOCIAL Y CAPACITACION</v>
          </cell>
          <cell r="D69" t="str">
            <v>07524907</v>
          </cell>
          <cell r="E69">
            <v>40819</v>
          </cell>
          <cell r="F69">
            <v>40879</v>
          </cell>
          <cell r="G69">
            <v>2706.67</v>
          </cell>
          <cell r="H69">
            <v>2706.67</v>
          </cell>
          <cell r="I69">
            <v>0</v>
          </cell>
          <cell r="J69" t="str">
            <v>CUBA  HUAPAYA CLARA GUADALUPE</v>
          </cell>
          <cell r="K69">
            <v>0</v>
          </cell>
          <cell r="L69">
            <v>2354.8000000000002</v>
          </cell>
          <cell r="M69" t="str">
            <v>OFICINA ZONAL APURIMAC</v>
          </cell>
          <cell r="N69" t="str">
            <v xml:space="preserve">0009  </v>
          </cell>
          <cell r="O69" t="str">
            <v>3394</v>
          </cell>
          <cell r="P69" t="str">
            <v>001</v>
          </cell>
          <cell r="Q69" t="str">
            <v>39</v>
          </cell>
          <cell r="R69">
            <v>40840</v>
          </cell>
          <cell r="S69" t="str">
            <v>04024370521</v>
          </cell>
          <cell r="T69" t="str">
            <v>201110</v>
          </cell>
          <cell r="U69" t="str">
            <v>201110</v>
          </cell>
          <cell r="V69" t="str">
            <v>12</v>
          </cell>
          <cell r="W69">
            <v>1</v>
          </cell>
          <cell r="X69" t="str">
            <v>CAS ZONALES OCTUBRE 2011</v>
          </cell>
          <cell r="Y69">
            <v>4129</v>
          </cell>
          <cell r="Z69" t="str">
            <v>10075249077</v>
          </cell>
          <cell r="AA69" t="str">
            <v>CUBA</v>
          </cell>
          <cell r="AB69" t="str">
            <v xml:space="preserve"> HUAPAYA</v>
          </cell>
          <cell r="AC69" t="str">
            <v>CLARA GUADALUPE</v>
          </cell>
          <cell r="AD69" t="str">
            <v>ONP</v>
          </cell>
          <cell r="AE69" t="str">
            <v>99</v>
          </cell>
          <cell r="AF69">
            <v>0</v>
          </cell>
          <cell r="AG69">
            <v>0</v>
          </cell>
          <cell r="AH69">
            <v>0</v>
          </cell>
          <cell r="AI69">
            <v>351.87</v>
          </cell>
          <cell r="AJ69">
            <v>40819</v>
          </cell>
          <cell r="AK69" t="str">
            <v>2628234</v>
          </cell>
          <cell r="AL69">
            <v>40830</v>
          </cell>
          <cell r="AM69" t="str">
            <v>2011</v>
          </cell>
          <cell r="AN69" t="str">
            <v>1</v>
          </cell>
          <cell r="AO69">
            <v>97.2</v>
          </cell>
          <cell r="AP69">
            <v>0</v>
          </cell>
          <cell r="AQ69">
            <v>0</v>
          </cell>
          <cell r="AR69">
            <v>0</v>
          </cell>
          <cell r="AS69">
            <v>0</v>
          </cell>
          <cell r="AT69">
            <v>0</v>
          </cell>
          <cell r="AU69">
            <v>0</v>
          </cell>
          <cell r="AV69">
            <v>0</v>
          </cell>
          <cell r="AW69">
            <v>0</v>
          </cell>
          <cell r="AX69">
            <v>0</v>
          </cell>
          <cell r="AY69">
            <v>0</v>
          </cell>
          <cell r="AZ69">
            <v>0</v>
          </cell>
          <cell r="BA69">
            <v>27622</v>
          </cell>
          <cell r="BB69">
            <v>0</v>
          </cell>
          <cell r="BC69">
            <v>0</v>
          </cell>
          <cell r="BD69">
            <v>0</v>
          </cell>
          <cell r="BE69">
            <v>0</v>
          </cell>
          <cell r="BF69">
            <v>0</v>
          </cell>
          <cell r="BG69" t="str">
            <v/>
          </cell>
          <cell r="BH69" t="str">
            <v/>
          </cell>
        </row>
        <row r="70">
          <cell r="A70" t="str">
            <v>40627280</v>
          </cell>
          <cell r="B70" t="str">
            <v>DIAZ  LINARES JOSE LUIS</v>
          </cell>
          <cell r="C70" t="str">
            <v>RESPONSABLE ADMINISTRATIVO E INFORMATICO</v>
          </cell>
          <cell r="D70" t="str">
            <v>40627280</v>
          </cell>
          <cell r="E70">
            <v>40814</v>
          </cell>
          <cell r="F70">
            <v>40874</v>
          </cell>
          <cell r="G70">
            <v>2000</v>
          </cell>
          <cell r="H70">
            <v>2000</v>
          </cell>
          <cell r="I70">
            <v>0</v>
          </cell>
          <cell r="J70" t="str">
            <v>DIAZ  LINARES JOSE LUIS</v>
          </cell>
          <cell r="K70">
            <v>0</v>
          </cell>
          <cell r="L70">
            <v>1728.8</v>
          </cell>
          <cell r="M70" t="str">
            <v>OFICINA ZONAL LORETO</v>
          </cell>
          <cell r="N70" t="str">
            <v xml:space="preserve">0023  </v>
          </cell>
          <cell r="O70" t="str">
            <v>3417</v>
          </cell>
          <cell r="P70" t="str">
            <v>002</v>
          </cell>
          <cell r="Q70" t="str">
            <v>3</v>
          </cell>
          <cell r="R70">
            <v>40840</v>
          </cell>
          <cell r="S70" t="str">
            <v>4040813646</v>
          </cell>
          <cell r="T70" t="str">
            <v>201110</v>
          </cell>
          <cell r="U70" t="str">
            <v>201110</v>
          </cell>
          <cell r="V70" t="str">
            <v>12</v>
          </cell>
          <cell r="W70">
            <v>1</v>
          </cell>
          <cell r="X70" t="str">
            <v>CAS ZONALES OCTUBRE 2011</v>
          </cell>
          <cell r="Y70">
            <v>4139</v>
          </cell>
          <cell r="Z70" t="str">
            <v>10406272805</v>
          </cell>
          <cell r="AA70" t="str">
            <v xml:space="preserve">DIAZ </v>
          </cell>
          <cell r="AB70" t="str">
            <v>LINARES</v>
          </cell>
          <cell r="AC70" t="str">
            <v>JOSE LUIS</v>
          </cell>
          <cell r="AD70" t="str">
            <v>PROFUTURO</v>
          </cell>
          <cell r="AE70" t="str">
            <v>04</v>
          </cell>
          <cell r="AF70">
            <v>43.4</v>
          </cell>
          <cell r="AG70">
            <v>27.8</v>
          </cell>
          <cell r="AH70">
            <v>71.2</v>
          </cell>
          <cell r="AI70">
            <v>200</v>
          </cell>
          <cell r="AJ70">
            <v>40814</v>
          </cell>
          <cell r="AK70" t="str">
            <v>2627382</v>
          </cell>
          <cell r="AL70">
            <v>40830</v>
          </cell>
          <cell r="AM70" t="str">
            <v>2011</v>
          </cell>
          <cell r="AN70" t="str">
            <v>1</v>
          </cell>
          <cell r="AO70">
            <v>97.2</v>
          </cell>
          <cell r="AP70">
            <v>0</v>
          </cell>
          <cell r="AQ70">
            <v>0</v>
          </cell>
          <cell r="AR70">
            <v>0</v>
          </cell>
          <cell r="AS70">
            <v>0</v>
          </cell>
          <cell r="AT70">
            <v>0</v>
          </cell>
          <cell r="AU70">
            <v>0</v>
          </cell>
          <cell r="AV70">
            <v>0</v>
          </cell>
          <cell r="AW70">
            <v>0</v>
          </cell>
          <cell r="AX70">
            <v>0</v>
          </cell>
          <cell r="AY70">
            <v>0</v>
          </cell>
          <cell r="AZ70">
            <v>0</v>
          </cell>
          <cell r="BA70">
            <v>29098</v>
          </cell>
          <cell r="BB70">
            <v>0</v>
          </cell>
          <cell r="BC70">
            <v>0</v>
          </cell>
          <cell r="BD70">
            <v>0</v>
          </cell>
          <cell r="BE70">
            <v>0</v>
          </cell>
          <cell r="BF70">
            <v>0</v>
          </cell>
          <cell r="BG70" t="str">
            <v>590961JDLZA2</v>
          </cell>
          <cell r="BH70">
            <v>40814</v>
          </cell>
        </row>
        <row r="71">
          <cell r="A71" t="str">
            <v>20009058</v>
          </cell>
          <cell r="B71" t="str">
            <v>ELIZARBE RAMOS LUIS VICTOR</v>
          </cell>
          <cell r="C71" t="str">
            <v>JEFE DE LA OFICINA ZONAL SAN MARTIN</v>
          </cell>
          <cell r="D71" t="str">
            <v>20009058</v>
          </cell>
          <cell r="E71">
            <v>40823</v>
          </cell>
          <cell r="F71">
            <v>40883</v>
          </cell>
          <cell r="G71">
            <v>3200</v>
          </cell>
          <cell r="H71">
            <v>3200</v>
          </cell>
          <cell r="I71">
            <v>0</v>
          </cell>
          <cell r="J71" t="str">
            <v>ELIZARBE RAMOS LUIS VICTOR</v>
          </cell>
          <cell r="K71">
            <v>0</v>
          </cell>
          <cell r="L71">
            <v>2789.12</v>
          </cell>
          <cell r="M71" t="str">
            <v>OFICINA ZONAL SAN MARTIN</v>
          </cell>
          <cell r="N71" t="str">
            <v xml:space="preserve">0029  </v>
          </cell>
          <cell r="O71" t="str">
            <v>3424</v>
          </cell>
          <cell r="P71" t="str">
            <v>00</v>
          </cell>
          <cell r="Q71" t="str">
            <v>00</v>
          </cell>
          <cell r="R71">
            <v>40840</v>
          </cell>
          <cell r="S71" t="str">
            <v>04-544-022143</v>
          </cell>
          <cell r="T71" t="str">
            <v>201110</v>
          </cell>
          <cell r="U71" t="str">
            <v>201110</v>
          </cell>
          <cell r="V71" t="str">
            <v>12</v>
          </cell>
          <cell r="W71">
            <v>1</v>
          </cell>
          <cell r="X71" t="str">
            <v>CAS ZONALES OCTUBRE 2011</v>
          </cell>
          <cell r="Y71">
            <v>4145</v>
          </cell>
          <cell r="Z71" t="str">
            <v>10200090581</v>
          </cell>
          <cell r="AA71" t="str">
            <v>ELIZARBE</v>
          </cell>
          <cell r="AB71" t="str">
            <v>RAMOS</v>
          </cell>
          <cell r="AC71" t="str">
            <v>LUIS VICTOR</v>
          </cell>
          <cell r="AD71" t="str">
            <v>PRIMA</v>
          </cell>
          <cell r="AE71" t="str">
            <v>03</v>
          </cell>
          <cell r="AF71">
            <v>56</v>
          </cell>
          <cell r="AG71">
            <v>34.880000000000003</v>
          </cell>
          <cell r="AH71">
            <v>90.88</v>
          </cell>
          <cell r="AI71">
            <v>320</v>
          </cell>
          <cell r="AJ71">
            <v>40823</v>
          </cell>
          <cell r="AK71" t="str">
            <v/>
          </cell>
          <cell r="AL71">
            <v>1</v>
          </cell>
          <cell r="AM71" t="str">
            <v>2011</v>
          </cell>
          <cell r="AN71" t="str">
            <v>1</v>
          </cell>
          <cell r="AO71">
            <v>97.2</v>
          </cell>
          <cell r="AP71">
            <v>0</v>
          </cell>
          <cell r="AQ71">
            <v>0</v>
          </cell>
          <cell r="AR71">
            <v>0</v>
          </cell>
          <cell r="AS71">
            <v>0</v>
          </cell>
          <cell r="AT71">
            <v>0</v>
          </cell>
          <cell r="AU71">
            <v>0</v>
          </cell>
          <cell r="AV71">
            <v>0</v>
          </cell>
          <cell r="AW71">
            <v>0</v>
          </cell>
          <cell r="AX71">
            <v>0</v>
          </cell>
          <cell r="AY71">
            <v>0</v>
          </cell>
          <cell r="AZ71">
            <v>0</v>
          </cell>
          <cell r="BA71">
            <v>24228</v>
          </cell>
          <cell r="BB71">
            <v>0</v>
          </cell>
          <cell r="BC71">
            <v>0</v>
          </cell>
          <cell r="BD71">
            <v>0</v>
          </cell>
          <cell r="BE71">
            <v>0</v>
          </cell>
          <cell r="BF71">
            <v>0</v>
          </cell>
          <cell r="BG71" t="str">
            <v>542261LERZO9</v>
          </cell>
          <cell r="BH71">
            <v>40843</v>
          </cell>
        </row>
        <row r="72">
          <cell r="A72" t="str">
            <v>20009058</v>
          </cell>
          <cell r="B72" t="str">
            <v>ELIZARBE RAMOS LUIS VICTOR</v>
          </cell>
          <cell r="C72" t="str">
            <v>JEFE DE LA OFICINA ZONAL SAN MARTIN</v>
          </cell>
          <cell r="D72" t="str">
            <v>20009058</v>
          </cell>
          <cell r="E72">
            <v>40823</v>
          </cell>
          <cell r="F72">
            <v>40908</v>
          </cell>
          <cell r="G72">
            <v>3200</v>
          </cell>
          <cell r="H72">
            <v>3200</v>
          </cell>
          <cell r="I72">
            <v>0</v>
          </cell>
          <cell r="J72" t="str">
            <v>ELIZARBE RAMOS LUIS VICTOR</v>
          </cell>
          <cell r="K72">
            <v>0</v>
          </cell>
          <cell r="L72">
            <v>2789.12</v>
          </cell>
          <cell r="M72" t="str">
            <v>OFICINA ZONAL SAN MARTIN</v>
          </cell>
          <cell r="N72" t="str">
            <v xml:space="preserve">0029  </v>
          </cell>
          <cell r="O72" t="str">
            <v>3424</v>
          </cell>
          <cell r="P72" t="str">
            <v>00</v>
          </cell>
          <cell r="Q72" t="str">
            <v>00</v>
          </cell>
          <cell r="R72">
            <v>40840</v>
          </cell>
          <cell r="S72" t="str">
            <v>04-544-022143</v>
          </cell>
          <cell r="T72" t="str">
            <v>201110</v>
          </cell>
          <cell r="U72" t="str">
            <v>201110</v>
          </cell>
          <cell r="V72" t="str">
            <v>12</v>
          </cell>
          <cell r="W72">
            <v>1</v>
          </cell>
          <cell r="X72" t="str">
            <v>CAS ZONALES OCTUBRE 2011</v>
          </cell>
          <cell r="Y72">
            <v>4145</v>
          </cell>
          <cell r="Z72" t="str">
            <v>10200090581</v>
          </cell>
          <cell r="AA72" t="str">
            <v>ELIZARBE</v>
          </cell>
          <cell r="AB72" t="str">
            <v>RAMOS</v>
          </cell>
          <cell r="AC72" t="str">
            <v>LUIS VICTOR</v>
          </cell>
          <cell r="AD72" t="str">
            <v>PRIMA</v>
          </cell>
          <cell r="AE72" t="str">
            <v>03</v>
          </cell>
          <cell r="AF72">
            <v>56</v>
          </cell>
          <cell r="AG72">
            <v>34.880000000000003</v>
          </cell>
          <cell r="AH72">
            <v>90.88</v>
          </cell>
          <cell r="AI72">
            <v>320</v>
          </cell>
          <cell r="AJ72">
            <v>40823</v>
          </cell>
          <cell r="AK72" t="str">
            <v/>
          </cell>
          <cell r="AL72">
            <v>1</v>
          </cell>
          <cell r="AM72" t="str">
            <v>2011</v>
          </cell>
          <cell r="AN72" t="str">
            <v>1</v>
          </cell>
          <cell r="AO72">
            <v>97.2</v>
          </cell>
          <cell r="AP72">
            <v>0</v>
          </cell>
          <cell r="AQ72">
            <v>0</v>
          </cell>
          <cell r="AR72">
            <v>0</v>
          </cell>
          <cell r="AS72">
            <v>0</v>
          </cell>
          <cell r="AT72">
            <v>0</v>
          </cell>
          <cell r="AU72">
            <v>0</v>
          </cell>
          <cell r="AV72">
            <v>0</v>
          </cell>
          <cell r="AW72">
            <v>0</v>
          </cell>
          <cell r="AX72">
            <v>0</v>
          </cell>
          <cell r="AY72">
            <v>0</v>
          </cell>
          <cell r="AZ72">
            <v>0</v>
          </cell>
          <cell r="BA72">
            <v>24228</v>
          </cell>
          <cell r="BB72">
            <v>0</v>
          </cell>
          <cell r="BC72">
            <v>0</v>
          </cell>
          <cell r="BD72">
            <v>0</v>
          </cell>
          <cell r="BE72">
            <v>0</v>
          </cell>
          <cell r="BF72">
            <v>0</v>
          </cell>
          <cell r="BG72" t="str">
            <v>542261LERZO9</v>
          </cell>
          <cell r="BH72">
            <v>40843</v>
          </cell>
        </row>
        <row r="73">
          <cell r="A73" t="str">
            <v>20009058</v>
          </cell>
          <cell r="B73" t="str">
            <v>ELIZARBE RAMOS LUIS VICTOR</v>
          </cell>
          <cell r="C73" t="str">
            <v>JEFE DE LA OFICINA ZONAL SAN MARTIN</v>
          </cell>
          <cell r="D73" t="str">
            <v>20009058</v>
          </cell>
          <cell r="E73">
            <v>40823</v>
          </cell>
          <cell r="F73">
            <v>40939</v>
          </cell>
          <cell r="G73">
            <v>3200</v>
          </cell>
          <cell r="H73">
            <v>3200</v>
          </cell>
          <cell r="I73">
            <v>0</v>
          </cell>
          <cell r="J73" t="str">
            <v>ELIZARBE RAMOS LUIS VICTOR</v>
          </cell>
          <cell r="K73">
            <v>0</v>
          </cell>
          <cell r="L73">
            <v>2789.12</v>
          </cell>
          <cell r="M73" t="str">
            <v>OFICINA ZONAL SAN MARTIN</v>
          </cell>
          <cell r="N73" t="str">
            <v xml:space="preserve">0029  </v>
          </cell>
          <cell r="O73" t="str">
            <v>3424</v>
          </cell>
          <cell r="P73" t="str">
            <v>00</v>
          </cell>
          <cell r="Q73" t="str">
            <v>00</v>
          </cell>
          <cell r="R73">
            <v>40840</v>
          </cell>
          <cell r="S73" t="str">
            <v>04-544-022143</v>
          </cell>
          <cell r="T73" t="str">
            <v>201110</v>
          </cell>
          <cell r="U73" t="str">
            <v>201110</v>
          </cell>
          <cell r="V73" t="str">
            <v>12</v>
          </cell>
          <cell r="W73">
            <v>1</v>
          </cell>
          <cell r="X73" t="str">
            <v>CAS ZONALES OCTUBRE 2011</v>
          </cell>
          <cell r="Y73">
            <v>4145</v>
          </cell>
          <cell r="Z73" t="str">
            <v>10200090581</v>
          </cell>
          <cell r="AA73" t="str">
            <v>ELIZARBE</v>
          </cell>
          <cell r="AB73" t="str">
            <v>RAMOS</v>
          </cell>
          <cell r="AC73" t="str">
            <v>LUIS VICTOR</v>
          </cell>
          <cell r="AD73" t="str">
            <v>PRIMA</v>
          </cell>
          <cell r="AE73" t="str">
            <v>03</v>
          </cell>
          <cell r="AF73">
            <v>56</v>
          </cell>
          <cell r="AG73">
            <v>34.880000000000003</v>
          </cell>
          <cell r="AH73">
            <v>90.88</v>
          </cell>
          <cell r="AI73">
            <v>320</v>
          </cell>
          <cell r="AJ73">
            <v>40823</v>
          </cell>
          <cell r="AK73" t="str">
            <v/>
          </cell>
          <cell r="AL73">
            <v>1</v>
          </cell>
          <cell r="AM73" t="str">
            <v>2011</v>
          </cell>
          <cell r="AN73" t="str">
            <v>1</v>
          </cell>
          <cell r="AO73">
            <v>97.2</v>
          </cell>
          <cell r="AP73">
            <v>0</v>
          </cell>
          <cell r="AQ73">
            <v>0</v>
          </cell>
          <cell r="AR73">
            <v>0</v>
          </cell>
          <cell r="AS73">
            <v>0</v>
          </cell>
          <cell r="AT73">
            <v>0</v>
          </cell>
          <cell r="AU73">
            <v>0</v>
          </cell>
          <cell r="AV73">
            <v>0</v>
          </cell>
          <cell r="AW73">
            <v>0</v>
          </cell>
          <cell r="AX73">
            <v>0</v>
          </cell>
          <cell r="AY73">
            <v>0</v>
          </cell>
          <cell r="AZ73">
            <v>0</v>
          </cell>
          <cell r="BA73">
            <v>24228</v>
          </cell>
          <cell r="BB73">
            <v>0</v>
          </cell>
          <cell r="BC73">
            <v>0</v>
          </cell>
          <cell r="BD73">
            <v>0</v>
          </cell>
          <cell r="BE73">
            <v>0</v>
          </cell>
          <cell r="BF73">
            <v>0</v>
          </cell>
          <cell r="BG73" t="str">
            <v>542261LERZO9</v>
          </cell>
          <cell r="BH73">
            <v>40843</v>
          </cell>
        </row>
        <row r="74">
          <cell r="A74" t="str">
            <v>20009058</v>
          </cell>
          <cell r="B74" t="str">
            <v>ELIZARBE RAMOS LUIS VICTOR</v>
          </cell>
          <cell r="C74" t="str">
            <v>JEFE DE LA OFICINA ZONAL SAN MARTIN</v>
          </cell>
          <cell r="D74" t="str">
            <v>20009058</v>
          </cell>
          <cell r="E74">
            <v>40823</v>
          </cell>
          <cell r="F74">
            <v>40968</v>
          </cell>
          <cell r="G74">
            <v>3200</v>
          </cell>
          <cell r="H74">
            <v>3200</v>
          </cell>
          <cell r="I74">
            <v>0</v>
          </cell>
          <cell r="J74" t="str">
            <v>ELIZARBE RAMOS LUIS VICTOR</v>
          </cell>
          <cell r="K74">
            <v>0</v>
          </cell>
          <cell r="L74">
            <v>2789.12</v>
          </cell>
          <cell r="M74" t="str">
            <v>OFICINA ZONAL SAN MARTIN</v>
          </cell>
          <cell r="N74" t="str">
            <v xml:space="preserve">0029  </v>
          </cell>
          <cell r="O74" t="str">
            <v>3424</v>
          </cell>
          <cell r="P74" t="str">
            <v>00</v>
          </cell>
          <cell r="Q74" t="str">
            <v>00</v>
          </cell>
          <cell r="R74">
            <v>40840</v>
          </cell>
          <cell r="S74" t="str">
            <v>04-544-022143</v>
          </cell>
          <cell r="T74" t="str">
            <v>201110</v>
          </cell>
          <cell r="U74" t="str">
            <v>201110</v>
          </cell>
          <cell r="V74" t="str">
            <v>12</v>
          </cell>
          <cell r="W74">
            <v>1</v>
          </cell>
          <cell r="X74" t="str">
            <v>CAS ZONALES OCTUBRE 2011</v>
          </cell>
          <cell r="Y74">
            <v>4145</v>
          </cell>
          <cell r="Z74" t="str">
            <v>10200090581</v>
          </cell>
          <cell r="AA74" t="str">
            <v>ELIZARBE</v>
          </cell>
          <cell r="AB74" t="str">
            <v>RAMOS</v>
          </cell>
          <cell r="AC74" t="str">
            <v>LUIS VICTOR</v>
          </cell>
          <cell r="AD74" t="str">
            <v>PRIMA</v>
          </cell>
          <cell r="AE74" t="str">
            <v>03</v>
          </cell>
          <cell r="AF74">
            <v>56</v>
          </cell>
          <cell r="AG74">
            <v>34.880000000000003</v>
          </cell>
          <cell r="AH74">
            <v>90.88</v>
          </cell>
          <cell r="AI74">
            <v>320</v>
          </cell>
          <cell r="AJ74">
            <v>40823</v>
          </cell>
          <cell r="AK74" t="str">
            <v/>
          </cell>
          <cell r="AL74">
            <v>1</v>
          </cell>
          <cell r="AM74" t="str">
            <v>2011</v>
          </cell>
          <cell r="AN74" t="str">
            <v>1</v>
          </cell>
          <cell r="AO74">
            <v>97.2</v>
          </cell>
          <cell r="AP74">
            <v>0</v>
          </cell>
          <cell r="AQ74">
            <v>0</v>
          </cell>
          <cell r="AR74">
            <v>0</v>
          </cell>
          <cell r="AS74">
            <v>0</v>
          </cell>
          <cell r="AT74">
            <v>0</v>
          </cell>
          <cell r="AU74">
            <v>0</v>
          </cell>
          <cell r="AV74">
            <v>0</v>
          </cell>
          <cell r="AW74">
            <v>0</v>
          </cell>
          <cell r="AX74">
            <v>0</v>
          </cell>
          <cell r="AY74">
            <v>0</v>
          </cell>
          <cell r="AZ74">
            <v>0</v>
          </cell>
          <cell r="BA74">
            <v>24228</v>
          </cell>
          <cell r="BB74">
            <v>0</v>
          </cell>
          <cell r="BC74">
            <v>0</v>
          </cell>
          <cell r="BD74">
            <v>0</v>
          </cell>
          <cell r="BE74">
            <v>0</v>
          </cell>
          <cell r="BF74">
            <v>0</v>
          </cell>
          <cell r="BG74" t="str">
            <v>542261LERZO9</v>
          </cell>
          <cell r="BH74">
            <v>40843</v>
          </cell>
        </row>
        <row r="75">
          <cell r="A75" t="str">
            <v>20009058</v>
          </cell>
          <cell r="B75" t="str">
            <v>ELIZARBE RAMOS LUIS VICTOR</v>
          </cell>
          <cell r="C75" t="str">
            <v>JEFE DE LA OFICINA ZONAL SAN MARTIN</v>
          </cell>
          <cell r="D75" t="str">
            <v>20009058</v>
          </cell>
          <cell r="E75">
            <v>40823</v>
          </cell>
          <cell r="F75">
            <v>40999</v>
          </cell>
          <cell r="G75">
            <v>3200</v>
          </cell>
          <cell r="H75">
            <v>3200</v>
          </cell>
          <cell r="I75">
            <v>0</v>
          </cell>
          <cell r="J75" t="str">
            <v>ELIZARBE RAMOS LUIS VICTOR</v>
          </cell>
          <cell r="K75">
            <v>0</v>
          </cell>
          <cell r="L75">
            <v>2789.12</v>
          </cell>
          <cell r="M75" t="str">
            <v>OFICINA ZONAL SAN MARTIN</v>
          </cell>
          <cell r="N75" t="str">
            <v xml:space="preserve">0029  </v>
          </cell>
          <cell r="O75" t="str">
            <v>3424</v>
          </cell>
          <cell r="P75" t="str">
            <v>00</v>
          </cell>
          <cell r="Q75" t="str">
            <v>00</v>
          </cell>
          <cell r="R75">
            <v>40840</v>
          </cell>
          <cell r="S75" t="str">
            <v>04-544-022143</v>
          </cell>
          <cell r="T75" t="str">
            <v>201110</v>
          </cell>
          <cell r="U75" t="str">
            <v>201110</v>
          </cell>
          <cell r="V75" t="str">
            <v>12</v>
          </cell>
          <cell r="W75">
            <v>1</v>
          </cell>
          <cell r="X75" t="str">
            <v>CAS ZONALES OCTUBRE 2011</v>
          </cell>
          <cell r="Y75">
            <v>4145</v>
          </cell>
          <cell r="Z75" t="str">
            <v>10200090581</v>
          </cell>
          <cell r="AA75" t="str">
            <v>ELIZARBE</v>
          </cell>
          <cell r="AB75" t="str">
            <v>RAMOS</v>
          </cell>
          <cell r="AC75" t="str">
            <v>LUIS VICTOR</v>
          </cell>
          <cell r="AD75" t="str">
            <v>PRIMA</v>
          </cell>
          <cell r="AE75" t="str">
            <v>03</v>
          </cell>
          <cell r="AF75">
            <v>56</v>
          </cell>
          <cell r="AG75">
            <v>34.880000000000003</v>
          </cell>
          <cell r="AH75">
            <v>90.88</v>
          </cell>
          <cell r="AI75">
            <v>320</v>
          </cell>
          <cell r="AJ75">
            <v>40823</v>
          </cell>
          <cell r="AK75" t="str">
            <v/>
          </cell>
          <cell r="AL75">
            <v>1</v>
          </cell>
          <cell r="AM75" t="str">
            <v>2011</v>
          </cell>
          <cell r="AN75" t="str">
            <v>1</v>
          </cell>
          <cell r="AO75">
            <v>97.2</v>
          </cell>
          <cell r="AP75">
            <v>0</v>
          </cell>
          <cell r="AQ75">
            <v>0</v>
          </cell>
          <cell r="AR75">
            <v>0</v>
          </cell>
          <cell r="AS75">
            <v>0</v>
          </cell>
          <cell r="AT75">
            <v>0</v>
          </cell>
          <cell r="AU75">
            <v>0</v>
          </cell>
          <cell r="AV75">
            <v>0</v>
          </cell>
          <cell r="AW75">
            <v>0</v>
          </cell>
          <cell r="AX75">
            <v>0</v>
          </cell>
          <cell r="AY75">
            <v>0</v>
          </cell>
          <cell r="AZ75">
            <v>0</v>
          </cell>
          <cell r="BA75">
            <v>24228</v>
          </cell>
          <cell r="BB75">
            <v>0</v>
          </cell>
          <cell r="BC75">
            <v>0</v>
          </cell>
          <cell r="BD75">
            <v>0</v>
          </cell>
          <cell r="BE75">
            <v>0</v>
          </cell>
          <cell r="BF75">
            <v>0</v>
          </cell>
          <cell r="BG75" t="str">
            <v>542261LERZO9</v>
          </cell>
          <cell r="BH75">
            <v>40843</v>
          </cell>
        </row>
        <row r="76">
          <cell r="A76" t="str">
            <v>01110499</v>
          </cell>
          <cell r="B76" t="str">
            <v>FLORES RENGIFO MANASES</v>
          </cell>
          <cell r="C76" t="str">
            <v>CHOFER</v>
          </cell>
          <cell r="D76" t="str">
            <v>01110499</v>
          </cell>
          <cell r="E76">
            <v>40820</v>
          </cell>
          <cell r="F76">
            <v>40880</v>
          </cell>
          <cell r="G76">
            <v>990</v>
          </cell>
          <cell r="H76">
            <v>990</v>
          </cell>
          <cell r="I76">
            <v>0</v>
          </cell>
          <cell r="J76" t="str">
            <v>FLORES RENGIFO MANASES</v>
          </cell>
          <cell r="K76">
            <v>0</v>
          </cell>
          <cell r="L76">
            <v>855.76</v>
          </cell>
          <cell r="M76" t="str">
            <v>OFICINA ZONAL SAN MARTIN</v>
          </cell>
          <cell r="N76" t="str">
            <v xml:space="preserve">0029  </v>
          </cell>
          <cell r="O76" t="str">
            <v>3419</v>
          </cell>
          <cell r="P76" t="str">
            <v>001</v>
          </cell>
          <cell r="Q76" t="str">
            <v>177</v>
          </cell>
          <cell r="R76">
            <v>40840</v>
          </cell>
          <cell r="S76" t="str">
            <v>4531028673</v>
          </cell>
          <cell r="T76" t="str">
            <v>201110</v>
          </cell>
          <cell r="U76" t="str">
            <v>201110</v>
          </cell>
          <cell r="V76" t="str">
            <v>12</v>
          </cell>
          <cell r="W76">
            <v>1</v>
          </cell>
          <cell r="X76" t="str">
            <v>CAS ZONALES OCTUBRE 2011</v>
          </cell>
          <cell r="Y76">
            <v>16</v>
          </cell>
          <cell r="Z76" t="str">
            <v>10011104997</v>
          </cell>
          <cell r="AA76" t="str">
            <v>FLORES</v>
          </cell>
          <cell r="AB76" t="str">
            <v>RENGIFO</v>
          </cell>
          <cell r="AC76" t="str">
            <v>MANASES</v>
          </cell>
          <cell r="AD76" t="str">
            <v>PROFUTURO</v>
          </cell>
          <cell r="AE76" t="str">
            <v>04</v>
          </cell>
          <cell r="AF76">
            <v>21.48</v>
          </cell>
          <cell r="AG76">
            <v>13.76</v>
          </cell>
          <cell r="AH76">
            <v>35.24</v>
          </cell>
          <cell r="AI76">
            <v>99</v>
          </cell>
          <cell r="AJ76">
            <v>40820</v>
          </cell>
          <cell r="AK76" t="str">
            <v/>
          </cell>
          <cell r="AL76">
            <v>1</v>
          </cell>
          <cell r="AM76" t="str">
            <v>2011</v>
          </cell>
          <cell r="AN76" t="str">
            <v>1</v>
          </cell>
          <cell r="AO76">
            <v>89.1</v>
          </cell>
          <cell r="AP76">
            <v>0</v>
          </cell>
          <cell r="AQ76">
            <v>0</v>
          </cell>
          <cell r="AR76">
            <v>0</v>
          </cell>
          <cell r="AS76">
            <v>0</v>
          </cell>
          <cell r="AT76">
            <v>0</v>
          </cell>
          <cell r="AU76">
            <v>0</v>
          </cell>
          <cell r="AV76">
            <v>0</v>
          </cell>
          <cell r="AW76">
            <v>0</v>
          </cell>
          <cell r="AX76">
            <v>0</v>
          </cell>
          <cell r="AY76">
            <v>0</v>
          </cell>
          <cell r="AZ76">
            <v>0</v>
          </cell>
          <cell r="BA76">
            <v>23581</v>
          </cell>
          <cell r="BB76">
            <v>0</v>
          </cell>
          <cell r="BC76">
            <v>0</v>
          </cell>
          <cell r="BD76">
            <v>0</v>
          </cell>
          <cell r="BE76">
            <v>0</v>
          </cell>
          <cell r="BF76">
            <v>0</v>
          </cell>
          <cell r="BG76" t="str">
            <v>235791MFRRG3</v>
          </cell>
          <cell r="BH76">
            <v>40820</v>
          </cell>
        </row>
        <row r="77">
          <cell r="A77" t="str">
            <v>02818852</v>
          </cell>
          <cell r="B77" t="str">
            <v>GARCIA BENITES ANA MARIA</v>
          </cell>
          <cell r="C77" t="str">
            <v>RESPONSABLE DE PROYECTOS-SUPERVISIÓN</v>
          </cell>
          <cell r="D77" t="str">
            <v>02818852</v>
          </cell>
          <cell r="E77">
            <v>40819</v>
          </cell>
          <cell r="F77">
            <v>40879</v>
          </cell>
          <cell r="G77">
            <v>3080</v>
          </cell>
          <cell r="H77">
            <v>3080</v>
          </cell>
          <cell r="I77">
            <v>0</v>
          </cell>
          <cell r="J77" t="str">
            <v>GARCIA BENITES ANA MARIA</v>
          </cell>
          <cell r="K77">
            <v>0</v>
          </cell>
          <cell r="L77">
            <v>2684.53</v>
          </cell>
          <cell r="M77" t="str">
            <v>OFICINA ZONAL PIURA</v>
          </cell>
          <cell r="N77" t="str">
            <v xml:space="preserve">0027  </v>
          </cell>
          <cell r="O77" t="str">
            <v>3408</v>
          </cell>
          <cell r="P77" t="str">
            <v>E001</v>
          </cell>
          <cell r="Q77" t="str">
            <v>4</v>
          </cell>
          <cell r="R77">
            <v>40833</v>
          </cell>
          <cell r="S77" t="str">
            <v>4013669843</v>
          </cell>
          <cell r="T77" t="str">
            <v>201110</v>
          </cell>
          <cell r="U77" t="str">
            <v>201110</v>
          </cell>
          <cell r="V77" t="str">
            <v>12</v>
          </cell>
          <cell r="W77">
            <v>1</v>
          </cell>
          <cell r="X77" t="str">
            <v>CAS ZONALES OCTUBRE 2011</v>
          </cell>
          <cell r="Y77">
            <v>45</v>
          </cell>
          <cell r="Z77" t="str">
            <v>10028188523</v>
          </cell>
          <cell r="AA77" t="str">
            <v>GARCIA</v>
          </cell>
          <cell r="AB77" t="str">
            <v>BENITES</v>
          </cell>
          <cell r="AC77" t="str">
            <v>ANA MARIA</v>
          </cell>
          <cell r="AD77" t="str">
            <v>PRIMA</v>
          </cell>
          <cell r="AE77" t="str">
            <v>03</v>
          </cell>
          <cell r="AF77">
            <v>53.9</v>
          </cell>
          <cell r="AG77">
            <v>33.57</v>
          </cell>
          <cell r="AH77">
            <v>87.47</v>
          </cell>
          <cell r="AI77">
            <v>308</v>
          </cell>
          <cell r="AJ77">
            <v>40819</v>
          </cell>
          <cell r="AK77" t="str">
            <v>2206557</v>
          </cell>
          <cell r="AL77">
            <v>40550</v>
          </cell>
          <cell r="AM77" t="str">
            <v>2011</v>
          </cell>
          <cell r="AN77" t="str">
            <v>1</v>
          </cell>
          <cell r="AO77">
            <v>97.2</v>
          </cell>
          <cell r="AP77">
            <v>0</v>
          </cell>
          <cell r="AQ77">
            <v>0</v>
          </cell>
          <cell r="AR77">
            <v>0</v>
          </cell>
          <cell r="AS77">
            <v>0</v>
          </cell>
          <cell r="AT77">
            <v>0</v>
          </cell>
          <cell r="AU77">
            <v>0</v>
          </cell>
          <cell r="AV77">
            <v>0</v>
          </cell>
          <cell r="AW77">
            <v>0</v>
          </cell>
          <cell r="AX77">
            <v>0</v>
          </cell>
          <cell r="AY77">
            <v>0</v>
          </cell>
          <cell r="AZ77">
            <v>0</v>
          </cell>
          <cell r="BA77">
            <v>25824</v>
          </cell>
          <cell r="BB77">
            <v>0</v>
          </cell>
          <cell r="BC77">
            <v>0</v>
          </cell>
          <cell r="BD77">
            <v>0</v>
          </cell>
          <cell r="BE77">
            <v>0</v>
          </cell>
          <cell r="BF77">
            <v>0</v>
          </cell>
          <cell r="BG77" t="str">
            <v>558220AGBCI0</v>
          </cell>
          <cell r="BH77">
            <v>38366</v>
          </cell>
        </row>
        <row r="78">
          <cell r="A78" t="str">
            <v>28308801</v>
          </cell>
          <cell r="B78" t="str">
            <v>GARCIA GOMEZ  ERNESTO</v>
          </cell>
          <cell r="C78" t="str">
            <v>RESPONSABLE DE PROYECTOS</v>
          </cell>
          <cell r="D78" t="str">
            <v>28308801</v>
          </cell>
          <cell r="E78">
            <v>40809</v>
          </cell>
          <cell r="F78">
            <v>40869</v>
          </cell>
          <cell r="G78">
            <v>3100</v>
          </cell>
          <cell r="H78">
            <v>3100</v>
          </cell>
          <cell r="I78">
            <v>0</v>
          </cell>
          <cell r="J78" t="str">
            <v>GARCIA GOMEZ  ERNESTO</v>
          </cell>
          <cell r="K78">
            <v>0</v>
          </cell>
          <cell r="L78">
            <v>2690.18</v>
          </cell>
          <cell r="M78" t="str">
            <v>OFICINA ZONAL AYACUCHO</v>
          </cell>
          <cell r="N78" t="str">
            <v xml:space="preserve">0011  </v>
          </cell>
          <cell r="O78" t="str">
            <v>3416</v>
          </cell>
          <cell r="P78" t="str">
            <v>001</v>
          </cell>
          <cell r="Q78" t="str">
            <v>205</v>
          </cell>
          <cell r="R78">
            <v>40840</v>
          </cell>
          <cell r="S78" t="str">
            <v>4040813654</v>
          </cell>
          <cell r="T78" t="str">
            <v>201110</v>
          </cell>
          <cell r="U78" t="str">
            <v>201110</v>
          </cell>
          <cell r="V78" t="str">
            <v>12</v>
          </cell>
          <cell r="W78">
            <v>1</v>
          </cell>
          <cell r="X78" t="str">
            <v>CAS ZONALES OCTUBRE 2011</v>
          </cell>
          <cell r="Y78">
            <v>4133</v>
          </cell>
          <cell r="Z78" t="str">
            <v>10283088010</v>
          </cell>
          <cell r="AA78" t="str">
            <v>GARCIA</v>
          </cell>
          <cell r="AB78" t="str">
            <v>GOMEZ</v>
          </cell>
          <cell r="AC78" t="str">
            <v xml:space="preserve"> ERNESTO</v>
          </cell>
          <cell r="AD78" t="str">
            <v>INTEGRA</v>
          </cell>
          <cell r="AE78" t="str">
            <v>02</v>
          </cell>
          <cell r="AF78">
            <v>55.8</v>
          </cell>
          <cell r="AG78">
            <v>44.02</v>
          </cell>
          <cell r="AH78">
            <v>99.82</v>
          </cell>
          <cell r="AI78">
            <v>310</v>
          </cell>
          <cell r="AJ78">
            <v>40809</v>
          </cell>
          <cell r="AK78" t="str">
            <v>2628282</v>
          </cell>
          <cell r="AL78">
            <v>40830</v>
          </cell>
          <cell r="AM78" t="str">
            <v>2011</v>
          </cell>
          <cell r="AN78" t="str">
            <v>1</v>
          </cell>
          <cell r="AO78">
            <v>97.2</v>
          </cell>
          <cell r="AP78">
            <v>0</v>
          </cell>
          <cell r="AQ78">
            <v>0</v>
          </cell>
          <cell r="AR78">
            <v>0</v>
          </cell>
          <cell r="AS78">
            <v>0</v>
          </cell>
          <cell r="AT78">
            <v>0</v>
          </cell>
          <cell r="AU78">
            <v>0</v>
          </cell>
          <cell r="AV78">
            <v>0</v>
          </cell>
          <cell r="AW78">
            <v>0</v>
          </cell>
          <cell r="AX78">
            <v>0</v>
          </cell>
          <cell r="AY78">
            <v>0</v>
          </cell>
          <cell r="AZ78">
            <v>0</v>
          </cell>
          <cell r="BA78">
            <v>25104</v>
          </cell>
          <cell r="BB78">
            <v>0</v>
          </cell>
          <cell r="BC78">
            <v>0</v>
          </cell>
          <cell r="BD78">
            <v>0</v>
          </cell>
          <cell r="BE78">
            <v>0</v>
          </cell>
          <cell r="BF78">
            <v>0</v>
          </cell>
          <cell r="BG78" t="str">
            <v>551021EGGCE8</v>
          </cell>
          <cell r="BH78">
            <v>40809</v>
          </cell>
        </row>
        <row r="79">
          <cell r="A79" t="str">
            <v>40722507</v>
          </cell>
          <cell r="B79" t="str">
            <v>GARCIA MONTERROSO RAMIREZ MARITA FABIOLA</v>
          </cell>
          <cell r="C79" t="str">
            <v>RESPONSABLE DE PROMOCIÓN SOCIAL  Y CAPACITACIÓN</v>
          </cell>
          <cell r="D79" t="str">
            <v>40722507</v>
          </cell>
          <cell r="E79">
            <v>40819</v>
          </cell>
          <cell r="F79">
            <v>40879</v>
          </cell>
          <cell r="G79">
            <v>2893</v>
          </cell>
          <cell r="H79">
            <v>2893</v>
          </cell>
          <cell r="I79">
            <v>0</v>
          </cell>
          <cell r="J79" t="str">
            <v>GARCIA MONTERROSO RAMIREZ MARITA FABIOLA</v>
          </cell>
          <cell r="K79">
            <v>0</v>
          </cell>
          <cell r="L79">
            <v>2510.5500000000002</v>
          </cell>
          <cell r="M79" t="str">
            <v>OFICINA ZONAL PIURA</v>
          </cell>
          <cell r="N79" t="str">
            <v xml:space="preserve">0027  </v>
          </cell>
          <cell r="O79" t="str">
            <v>3407</v>
          </cell>
          <cell r="P79" t="str">
            <v>001</v>
          </cell>
          <cell r="Q79" t="str">
            <v>66</v>
          </cell>
          <cell r="R79">
            <v>40840</v>
          </cell>
          <cell r="S79" t="str">
            <v>4019880376</v>
          </cell>
          <cell r="T79" t="str">
            <v>201110</v>
          </cell>
          <cell r="U79" t="str">
            <v>201110</v>
          </cell>
          <cell r="V79" t="str">
            <v>12</v>
          </cell>
          <cell r="W79">
            <v>1</v>
          </cell>
          <cell r="X79" t="str">
            <v>CAS ZONALES OCTUBRE 2011</v>
          </cell>
          <cell r="Y79">
            <v>814</v>
          </cell>
          <cell r="Z79" t="str">
            <v>10407225070</v>
          </cell>
          <cell r="AA79" t="str">
            <v>GARCIA MONTERROSO</v>
          </cell>
          <cell r="AB79" t="str">
            <v>RAMIREZ</v>
          </cell>
          <cell r="AC79" t="str">
            <v>MARITA FABIOLA</v>
          </cell>
          <cell r="AD79" t="str">
            <v>INTEGRA</v>
          </cell>
          <cell r="AE79" t="str">
            <v>02</v>
          </cell>
          <cell r="AF79">
            <v>52.07</v>
          </cell>
          <cell r="AG79">
            <v>41.08</v>
          </cell>
          <cell r="AH79">
            <v>93.15</v>
          </cell>
          <cell r="AI79">
            <v>289.3</v>
          </cell>
          <cell r="AJ79">
            <v>40819</v>
          </cell>
          <cell r="AK79" t="str">
            <v>2354893</v>
          </cell>
          <cell r="AL79">
            <v>40605</v>
          </cell>
          <cell r="AM79" t="str">
            <v>2011</v>
          </cell>
          <cell r="AN79" t="str">
            <v>1</v>
          </cell>
          <cell r="AO79">
            <v>97.2</v>
          </cell>
          <cell r="AP79">
            <v>0</v>
          </cell>
          <cell r="AQ79">
            <v>0</v>
          </cell>
          <cell r="AR79">
            <v>0</v>
          </cell>
          <cell r="AS79">
            <v>0</v>
          </cell>
          <cell r="AT79">
            <v>0</v>
          </cell>
          <cell r="AU79">
            <v>0</v>
          </cell>
          <cell r="AV79">
            <v>0</v>
          </cell>
          <cell r="AW79">
            <v>0</v>
          </cell>
          <cell r="AX79">
            <v>0</v>
          </cell>
          <cell r="AY79">
            <v>0</v>
          </cell>
          <cell r="AZ79">
            <v>0</v>
          </cell>
          <cell r="BA79">
            <v>29416</v>
          </cell>
          <cell r="BB79">
            <v>0</v>
          </cell>
          <cell r="BC79">
            <v>0</v>
          </cell>
          <cell r="BD79">
            <v>0</v>
          </cell>
          <cell r="BE79">
            <v>0</v>
          </cell>
          <cell r="BF79">
            <v>0</v>
          </cell>
          <cell r="BG79" t="str">
            <v>594140MGRCI1</v>
          </cell>
          <cell r="BH79">
            <v>40819</v>
          </cell>
        </row>
        <row r="80">
          <cell r="A80" t="str">
            <v>40722507</v>
          </cell>
          <cell r="B80" t="str">
            <v>GARCIA MONTERROSO RAMIREZ MARITA FABIOLA</v>
          </cell>
          <cell r="C80" t="str">
            <v>RESPONSABLE DE PROMOCIÓN SOCIAL  Y CAPACITACIÓN</v>
          </cell>
          <cell r="D80" t="str">
            <v>40722507</v>
          </cell>
          <cell r="E80">
            <v>40819</v>
          </cell>
          <cell r="F80">
            <v>40908</v>
          </cell>
          <cell r="G80">
            <v>2893</v>
          </cell>
          <cell r="H80">
            <v>2893</v>
          </cell>
          <cell r="I80">
            <v>0</v>
          </cell>
          <cell r="J80" t="str">
            <v>GARCIA MONTERROSO RAMIREZ MARITA FABIOLA</v>
          </cell>
          <cell r="K80">
            <v>0</v>
          </cell>
          <cell r="L80">
            <v>2510.5500000000002</v>
          </cell>
          <cell r="M80" t="str">
            <v>OFICINA ZONAL PIURA</v>
          </cell>
          <cell r="N80" t="str">
            <v xml:space="preserve">0027  </v>
          </cell>
          <cell r="O80" t="str">
            <v>3407</v>
          </cell>
          <cell r="P80" t="str">
            <v>001</v>
          </cell>
          <cell r="Q80" t="str">
            <v>66</v>
          </cell>
          <cell r="R80">
            <v>40840</v>
          </cell>
          <cell r="S80" t="str">
            <v>4019880376</v>
          </cell>
          <cell r="T80" t="str">
            <v>201110</v>
          </cell>
          <cell r="U80" t="str">
            <v>201110</v>
          </cell>
          <cell r="V80" t="str">
            <v>12</v>
          </cell>
          <cell r="W80">
            <v>1</v>
          </cell>
          <cell r="X80" t="str">
            <v>CAS ZONALES OCTUBRE 2011</v>
          </cell>
          <cell r="Y80">
            <v>814</v>
          </cell>
          <cell r="Z80" t="str">
            <v>10407225070</v>
          </cell>
          <cell r="AA80" t="str">
            <v>GARCIA MONTERROSO</v>
          </cell>
          <cell r="AB80" t="str">
            <v>RAMIREZ</v>
          </cell>
          <cell r="AC80" t="str">
            <v>MARITA FABIOLA</v>
          </cell>
          <cell r="AD80" t="str">
            <v>INTEGRA</v>
          </cell>
          <cell r="AE80" t="str">
            <v>02</v>
          </cell>
          <cell r="AF80">
            <v>52.07</v>
          </cell>
          <cell r="AG80">
            <v>41.08</v>
          </cell>
          <cell r="AH80">
            <v>93.15</v>
          </cell>
          <cell r="AI80">
            <v>289.3</v>
          </cell>
          <cell r="AJ80">
            <v>40819</v>
          </cell>
          <cell r="AK80" t="str">
            <v>2354893</v>
          </cell>
          <cell r="AL80">
            <v>40605</v>
          </cell>
          <cell r="AM80" t="str">
            <v>2011</v>
          </cell>
          <cell r="AN80" t="str">
            <v>1</v>
          </cell>
          <cell r="AO80">
            <v>97.2</v>
          </cell>
          <cell r="AP80">
            <v>0</v>
          </cell>
          <cell r="AQ80">
            <v>0</v>
          </cell>
          <cell r="AR80">
            <v>0</v>
          </cell>
          <cell r="AS80">
            <v>0</v>
          </cell>
          <cell r="AT80">
            <v>0</v>
          </cell>
          <cell r="AU80">
            <v>0</v>
          </cell>
          <cell r="AV80">
            <v>0</v>
          </cell>
          <cell r="AW80">
            <v>0</v>
          </cell>
          <cell r="AX80">
            <v>0</v>
          </cell>
          <cell r="AY80">
            <v>0</v>
          </cell>
          <cell r="AZ80">
            <v>0</v>
          </cell>
          <cell r="BA80">
            <v>29416</v>
          </cell>
          <cell r="BB80">
            <v>0</v>
          </cell>
          <cell r="BC80">
            <v>0</v>
          </cell>
          <cell r="BD80">
            <v>0</v>
          </cell>
          <cell r="BE80">
            <v>0</v>
          </cell>
          <cell r="BF80">
            <v>0</v>
          </cell>
          <cell r="BG80" t="str">
            <v>594140MGRCI1</v>
          </cell>
          <cell r="BH80">
            <v>40819</v>
          </cell>
        </row>
        <row r="81">
          <cell r="A81" t="str">
            <v>40722507</v>
          </cell>
          <cell r="B81" t="str">
            <v>GARCIA MONTERROSO RAMIREZ MARITA FABIOLA</v>
          </cell>
          <cell r="C81" t="str">
            <v>RESPONSABLE DE PROMOCIÓN SOCIAL  Y CAPACITACIÓN</v>
          </cell>
          <cell r="D81" t="str">
            <v>40722507</v>
          </cell>
          <cell r="E81">
            <v>40819</v>
          </cell>
          <cell r="F81">
            <v>40939</v>
          </cell>
          <cell r="G81">
            <v>2893</v>
          </cell>
          <cell r="H81">
            <v>2893</v>
          </cell>
          <cell r="I81">
            <v>0</v>
          </cell>
          <cell r="J81" t="str">
            <v>GARCIA MONTERROSO RAMIREZ MARITA FABIOLA</v>
          </cell>
          <cell r="K81">
            <v>0</v>
          </cell>
          <cell r="L81">
            <v>2510.5500000000002</v>
          </cell>
          <cell r="M81" t="str">
            <v>OFICINA ZONAL PIURA</v>
          </cell>
          <cell r="N81" t="str">
            <v xml:space="preserve">0027  </v>
          </cell>
          <cell r="O81" t="str">
            <v>3407</v>
          </cell>
          <cell r="P81" t="str">
            <v>001</v>
          </cell>
          <cell r="Q81" t="str">
            <v>66</v>
          </cell>
          <cell r="R81">
            <v>40840</v>
          </cell>
          <cell r="S81" t="str">
            <v>4019880376</v>
          </cell>
          <cell r="T81" t="str">
            <v>201110</v>
          </cell>
          <cell r="U81" t="str">
            <v>201110</v>
          </cell>
          <cell r="V81" t="str">
            <v>12</v>
          </cell>
          <cell r="W81">
            <v>1</v>
          </cell>
          <cell r="X81" t="str">
            <v>CAS ZONALES OCTUBRE 2011</v>
          </cell>
          <cell r="Y81">
            <v>814</v>
          </cell>
          <cell r="Z81" t="str">
            <v>10407225070</v>
          </cell>
          <cell r="AA81" t="str">
            <v>GARCIA MONTERROSO</v>
          </cell>
          <cell r="AB81" t="str">
            <v>RAMIREZ</v>
          </cell>
          <cell r="AC81" t="str">
            <v>MARITA FABIOLA</v>
          </cell>
          <cell r="AD81" t="str">
            <v>INTEGRA</v>
          </cell>
          <cell r="AE81" t="str">
            <v>02</v>
          </cell>
          <cell r="AF81">
            <v>52.07</v>
          </cell>
          <cell r="AG81">
            <v>41.08</v>
          </cell>
          <cell r="AH81">
            <v>93.15</v>
          </cell>
          <cell r="AI81">
            <v>289.3</v>
          </cell>
          <cell r="AJ81">
            <v>40819</v>
          </cell>
          <cell r="AK81" t="str">
            <v>2354893</v>
          </cell>
          <cell r="AL81">
            <v>40605</v>
          </cell>
          <cell r="AM81" t="str">
            <v>2011</v>
          </cell>
          <cell r="AN81" t="str">
            <v>1</v>
          </cell>
          <cell r="AO81">
            <v>97.2</v>
          </cell>
          <cell r="AP81">
            <v>0</v>
          </cell>
          <cell r="AQ81">
            <v>0</v>
          </cell>
          <cell r="AR81">
            <v>0</v>
          </cell>
          <cell r="AS81">
            <v>0</v>
          </cell>
          <cell r="AT81">
            <v>0</v>
          </cell>
          <cell r="AU81">
            <v>0</v>
          </cell>
          <cell r="AV81">
            <v>0</v>
          </cell>
          <cell r="AW81">
            <v>0</v>
          </cell>
          <cell r="AX81">
            <v>0</v>
          </cell>
          <cell r="AY81">
            <v>0</v>
          </cell>
          <cell r="AZ81">
            <v>0</v>
          </cell>
          <cell r="BA81">
            <v>29416</v>
          </cell>
          <cell r="BB81">
            <v>0</v>
          </cell>
          <cell r="BC81">
            <v>0</v>
          </cell>
          <cell r="BD81">
            <v>0</v>
          </cell>
          <cell r="BE81">
            <v>0</v>
          </cell>
          <cell r="BF81">
            <v>0</v>
          </cell>
          <cell r="BG81" t="str">
            <v>594140MGRCI1</v>
          </cell>
          <cell r="BH81">
            <v>40819</v>
          </cell>
        </row>
        <row r="82">
          <cell r="A82" t="str">
            <v>40722507</v>
          </cell>
          <cell r="B82" t="str">
            <v>GARCIA MONTERROSO RAMIREZ MARITA FABIOLA</v>
          </cell>
          <cell r="C82" t="str">
            <v>RESPONSABLE DE PROMOCIÓN SOCIAL  Y CAPACITACIÓN</v>
          </cell>
          <cell r="D82" t="str">
            <v>40722507</v>
          </cell>
          <cell r="E82">
            <v>40819</v>
          </cell>
          <cell r="F82">
            <v>40968</v>
          </cell>
          <cell r="G82">
            <v>2893</v>
          </cell>
          <cell r="H82">
            <v>2893</v>
          </cell>
          <cell r="I82">
            <v>0</v>
          </cell>
          <cell r="J82" t="str">
            <v>GARCIA MONTERROSO RAMIREZ MARITA FABIOLA</v>
          </cell>
          <cell r="K82">
            <v>0</v>
          </cell>
          <cell r="L82">
            <v>2510.5500000000002</v>
          </cell>
          <cell r="M82" t="str">
            <v>OFICINA ZONAL PIURA</v>
          </cell>
          <cell r="N82" t="str">
            <v xml:space="preserve">0027  </v>
          </cell>
          <cell r="O82" t="str">
            <v>3407</v>
          </cell>
          <cell r="P82" t="str">
            <v>001</v>
          </cell>
          <cell r="Q82" t="str">
            <v>66</v>
          </cell>
          <cell r="R82">
            <v>40840</v>
          </cell>
          <cell r="S82" t="str">
            <v>4019880376</v>
          </cell>
          <cell r="T82" t="str">
            <v>201110</v>
          </cell>
          <cell r="U82" t="str">
            <v>201110</v>
          </cell>
          <cell r="V82" t="str">
            <v>12</v>
          </cell>
          <cell r="W82">
            <v>1</v>
          </cell>
          <cell r="X82" t="str">
            <v>CAS ZONALES OCTUBRE 2011</v>
          </cell>
          <cell r="Y82">
            <v>814</v>
          </cell>
          <cell r="Z82" t="str">
            <v>10407225070</v>
          </cell>
          <cell r="AA82" t="str">
            <v>GARCIA MONTERROSO</v>
          </cell>
          <cell r="AB82" t="str">
            <v>RAMIREZ</v>
          </cell>
          <cell r="AC82" t="str">
            <v>MARITA FABIOLA</v>
          </cell>
          <cell r="AD82" t="str">
            <v>INTEGRA</v>
          </cell>
          <cell r="AE82" t="str">
            <v>02</v>
          </cell>
          <cell r="AF82">
            <v>52.07</v>
          </cell>
          <cell r="AG82">
            <v>41.08</v>
          </cell>
          <cell r="AH82">
            <v>93.15</v>
          </cell>
          <cell r="AI82">
            <v>289.3</v>
          </cell>
          <cell r="AJ82">
            <v>40819</v>
          </cell>
          <cell r="AK82" t="str">
            <v>2354893</v>
          </cell>
          <cell r="AL82">
            <v>40605</v>
          </cell>
          <cell r="AM82" t="str">
            <v>2011</v>
          </cell>
          <cell r="AN82" t="str">
            <v>1</v>
          </cell>
          <cell r="AO82">
            <v>97.2</v>
          </cell>
          <cell r="AP82">
            <v>0</v>
          </cell>
          <cell r="AQ82">
            <v>0</v>
          </cell>
          <cell r="AR82">
            <v>0</v>
          </cell>
          <cell r="AS82">
            <v>0</v>
          </cell>
          <cell r="AT82">
            <v>0</v>
          </cell>
          <cell r="AU82">
            <v>0</v>
          </cell>
          <cell r="AV82">
            <v>0</v>
          </cell>
          <cell r="AW82">
            <v>0</v>
          </cell>
          <cell r="AX82">
            <v>0</v>
          </cell>
          <cell r="AY82">
            <v>0</v>
          </cell>
          <cell r="AZ82">
            <v>0</v>
          </cell>
          <cell r="BA82">
            <v>29416</v>
          </cell>
          <cell r="BB82">
            <v>0</v>
          </cell>
          <cell r="BC82">
            <v>0</v>
          </cell>
          <cell r="BD82">
            <v>0</v>
          </cell>
          <cell r="BE82">
            <v>0</v>
          </cell>
          <cell r="BF82">
            <v>0</v>
          </cell>
          <cell r="BG82" t="str">
            <v>594140MGRCI1</v>
          </cell>
          <cell r="BH82">
            <v>40819</v>
          </cell>
        </row>
        <row r="83">
          <cell r="A83" t="str">
            <v>40722507</v>
          </cell>
          <cell r="B83" t="str">
            <v>GARCIA MONTERROSO RAMIREZ MARITA FABIOLA</v>
          </cell>
          <cell r="C83" t="str">
            <v>RESPONSABLE DE PROMOCIÓN SOCIAL  Y CAPACITACIÓN</v>
          </cell>
          <cell r="D83" t="str">
            <v>40722507</v>
          </cell>
          <cell r="E83">
            <v>40819</v>
          </cell>
          <cell r="F83">
            <v>40999</v>
          </cell>
          <cell r="G83">
            <v>2893</v>
          </cell>
          <cell r="H83">
            <v>2893</v>
          </cell>
          <cell r="I83">
            <v>0</v>
          </cell>
          <cell r="J83" t="str">
            <v>GARCIA MONTERROSO RAMIREZ MARITA FABIOLA</v>
          </cell>
          <cell r="K83">
            <v>0</v>
          </cell>
          <cell r="L83">
            <v>2510.5500000000002</v>
          </cell>
          <cell r="M83" t="str">
            <v>OFICINA ZONAL PIURA</v>
          </cell>
          <cell r="N83" t="str">
            <v xml:space="preserve">0027  </v>
          </cell>
          <cell r="O83" t="str">
            <v>3407</v>
          </cell>
          <cell r="P83" t="str">
            <v>001</v>
          </cell>
          <cell r="Q83" t="str">
            <v>66</v>
          </cell>
          <cell r="R83">
            <v>40840</v>
          </cell>
          <cell r="S83" t="str">
            <v>4019880376</v>
          </cell>
          <cell r="T83" t="str">
            <v>201110</v>
          </cell>
          <cell r="U83" t="str">
            <v>201110</v>
          </cell>
          <cell r="V83" t="str">
            <v>12</v>
          </cell>
          <cell r="W83">
            <v>1</v>
          </cell>
          <cell r="X83" t="str">
            <v>CAS ZONALES OCTUBRE 2011</v>
          </cell>
          <cell r="Y83">
            <v>814</v>
          </cell>
          <cell r="Z83" t="str">
            <v>10407225070</v>
          </cell>
          <cell r="AA83" t="str">
            <v>GARCIA MONTERROSO</v>
          </cell>
          <cell r="AB83" t="str">
            <v>RAMIREZ</v>
          </cell>
          <cell r="AC83" t="str">
            <v>MARITA FABIOLA</v>
          </cell>
          <cell r="AD83" t="str">
            <v>INTEGRA</v>
          </cell>
          <cell r="AE83" t="str">
            <v>02</v>
          </cell>
          <cell r="AF83">
            <v>52.07</v>
          </cell>
          <cell r="AG83">
            <v>41.08</v>
          </cell>
          <cell r="AH83">
            <v>93.15</v>
          </cell>
          <cell r="AI83">
            <v>289.3</v>
          </cell>
          <cell r="AJ83">
            <v>40819</v>
          </cell>
          <cell r="AK83" t="str">
            <v>2354893</v>
          </cell>
          <cell r="AL83">
            <v>40605</v>
          </cell>
          <cell r="AM83" t="str">
            <v>2011</v>
          </cell>
          <cell r="AN83" t="str">
            <v>1</v>
          </cell>
          <cell r="AO83">
            <v>97.2</v>
          </cell>
          <cell r="AP83">
            <v>0</v>
          </cell>
          <cell r="AQ83">
            <v>0</v>
          </cell>
          <cell r="AR83">
            <v>0</v>
          </cell>
          <cell r="AS83">
            <v>0</v>
          </cell>
          <cell r="AT83">
            <v>0</v>
          </cell>
          <cell r="AU83">
            <v>0</v>
          </cell>
          <cell r="AV83">
            <v>0</v>
          </cell>
          <cell r="AW83">
            <v>0</v>
          </cell>
          <cell r="AX83">
            <v>0</v>
          </cell>
          <cell r="AY83">
            <v>0</v>
          </cell>
          <cell r="AZ83">
            <v>0</v>
          </cell>
          <cell r="BA83">
            <v>29416</v>
          </cell>
          <cell r="BB83">
            <v>0</v>
          </cell>
          <cell r="BC83">
            <v>0</v>
          </cell>
          <cell r="BD83">
            <v>0</v>
          </cell>
          <cell r="BE83">
            <v>0</v>
          </cell>
          <cell r="BF83">
            <v>0</v>
          </cell>
          <cell r="BG83" t="str">
            <v>594140MGRCI1</v>
          </cell>
          <cell r="BH83">
            <v>40819</v>
          </cell>
        </row>
        <row r="84">
          <cell r="A84" t="str">
            <v>09796981</v>
          </cell>
          <cell r="B84" t="str">
            <v>HIDALGO LOPEZ HUBERT</v>
          </cell>
          <cell r="C84" t="str">
            <v>RESPONSABLE ADMINISTRATIVO E INFORMATICO</v>
          </cell>
          <cell r="D84" t="str">
            <v>09796981</v>
          </cell>
          <cell r="E84">
            <v>40812</v>
          </cell>
          <cell r="F84">
            <v>40872</v>
          </cell>
          <cell r="G84">
            <v>2000</v>
          </cell>
          <cell r="H84">
            <v>2000</v>
          </cell>
          <cell r="I84">
            <v>0</v>
          </cell>
          <cell r="J84" t="str">
            <v>HIDALGO LOPEZ HUBERT</v>
          </cell>
          <cell r="K84">
            <v>0</v>
          </cell>
          <cell r="L84">
            <v>1730</v>
          </cell>
          <cell r="M84" t="str">
            <v>OFICINA ZONAL LIMA SUR</v>
          </cell>
          <cell r="N84" t="str">
            <v xml:space="preserve">0005  </v>
          </cell>
          <cell r="O84" t="str">
            <v>3401</v>
          </cell>
          <cell r="P84" t="str">
            <v>E001</v>
          </cell>
          <cell r="Q84" t="str">
            <v>3</v>
          </cell>
          <cell r="R84">
            <v>40833</v>
          </cell>
          <cell r="S84" t="str">
            <v>4040813638</v>
          </cell>
          <cell r="T84" t="str">
            <v>201110</v>
          </cell>
          <cell r="U84" t="str">
            <v>201110</v>
          </cell>
          <cell r="V84" t="str">
            <v>12</v>
          </cell>
          <cell r="W84">
            <v>1</v>
          </cell>
          <cell r="X84" t="str">
            <v>CAS ZONALES OCTUBRE 2011</v>
          </cell>
          <cell r="Y84">
            <v>4138</v>
          </cell>
          <cell r="Z84" t="str">
            <v>10097969812</v>
          </cell>
          <cell r="AA84" t="str">
            <v>HIDALGO</v>
          </cell>
          <cell r="AB84" t="str">
            <v>LOPEZ</v>
          </cell>
          <cell r="AC84" t="str">
            <v>HUBERT</v>
          </cell>
          <cell r="AD84" t="str">
            <v>HORIZONTE</v>
          </cell>
          <cell r="AE84" t="str">
            <v>01</v>
          </cell>
          <cell r="AF84">
            <v>39</v>
          </cell>
          <cell r="AG84">
            <v>31</v>
          </cell>
          <cell r="AH84">
            <v>70</v>
          </cell>
          <cell r="AI84">
            <v>200</v>
          </cell>
          <cell r="AJ84">
            <v>40812</v>
          </cell>
          <cell r="AK84" t="str">
            <v>2612506</v>
          </cell>
          <cell r="AL84">
            <v>40816</v>
          </cell>
          <cell r="AM84" t="str">
            <v>2011</v>
          </cell>
          <cell r="AN84" t="str">
            <v>1</v>
          </cell>
          <cell r="AO84">
            <v>97.2</v>
          </cell>
          <cell r="AP84">
            <v>0</v>
          </cell>
          <cell r="AQ84">
            <v>0</v>
          </cell>
          <cell r="AR84">
            <v>0</v>
          </cell>
          <cell r="AS84">
            <v>0</v>
          </cell>
          <cell r="AT84">
            <v>0</v>
          </cell>
          <cell r="AU84">
            <v>0</v>
          </cell>
          <cell r="AV84">
            <v>0</v>
          </cell>
          <cell r="AW84">
            <v>0</v>
          </cell>
          <cell r="AX84">
            <v>0</v>
          </cell>
          <cell r="AY84">
            <v>0</v>
          </cell>
          <cell r="AZ84">
            <v>0</v>
          </cell>
          <cell r="BA84">
            <v>26334</v>
          </cell>
          <cell r="BB84">
            <v>0</v>
          </cell>
          <cell r="BC84">
            <v>0</v>
          </cell>
          <cell r="BD84">
            <v>0</v>
          </cell>
          <cell r="BE84">
            <v>0</v>
          </cell>
          <cell r="BF84">
            <v>0</v>
          </cell>
          <cell r="BG84" t="str">
            <v>563321HHLAE0</v>
          </cell>
          <cell r="BH84">
            <v>40812</v>
          </cell>
        </row>
        <row r="85">
          <cell r="A85" t="str">
            <v>02838136</v>
          </cell>
          <cell r="B85" t="str">
            <v>LAZO GARCIA ZABALETA SERGIO DRAUCIN</v>
          </cell>
          <cell r="C85" t="str">
            <v>JEFE DE LA OFICINA ZONAL PIURA</v>
          </cell>
          <cell r="D85" t="str">
            <v>02838136</v>
          </cell>
          <cell r="E85">
            <v>40826</v>
          </cell>
          <cell r="F85">
            <v>40886</v>
          </cell>
          <cell r="G85">
            <v>3850</v>
          </cell>
          <cell r="H85">
            <v>3850</v>
          </cell>
          <cell r="I85">
            <v>0</v>
          </cell>
          <cell r="J85" t="str">
            <v>LAZO GARCIA ZABALETA SERGIO DRAUCIN</v>
          </cell>
          <cell r="K85">
            <v>0</v>
          </cell>
          <cell r="L85">
            <v>3327.93</v>
          </cell>
          <cell r="M85" t="str">
            <v>OFICINA ZONAL PIURA</v>
          </cell>
          <cell r="N85" t="str">
            <v xml:space="preserve">0027  </v>
          </cell>
          <cell r="O85" t="str">
            <v>3435</v>
          </cell>
          <cell r="P85" t="str">
            <v>001</v>
          </cell>
          <cell r="Q85" t="str">
            <v>621</v>
          </cell>
          <cell r="R85">
            <v>40840</v>
          </cell>
          <cell r="S85" t="str">
            <v>04-013-857674</v>
          </cell>
          <cell r="T85" t="str">
            <v>201110</v>
          </cell>
          <cell r="U85" t="str">
            <v>201110</v>
          </cell>
          <cell r="V85" t="str">
            <v>12</v>
          </cell>
          <cell r="W85">
            <v>1</v>
          </cell>
          <cell r="X85" t="str">
            <v>CAS ZONALES OCTUBRE 2011</v>
          </cell>
          <cell r="Y85">
            <v>4154</v>
          </cell>
          <cell r="Z85" t="str">
            <v>10028381366</v>
          </cell>
          <cell r="AA85" t="str">
            <v>LAZO</v>
          </cell>
          <cell r="AB85" t="str">
            <v>GARCIA ZABALETA</v>
          </cell>
          <cell r="AC85" t="str">
            <v>SERGIO DRAUCIN</v>
          </cell>
          <cell r="AD85" t="str">
            <v>PROFUTURO</v>
          </cell>
          <cell r="AE85" t="str">
            <v>04</v>
          </cell>
          <cell r="AF85">
            <v>83.55</v>
          </cell>
          <cell r="AG85">
            <v>53.52</v>
          </cell>
          <cell r="AH85">
            <v>137.07</v>
          </cell>
          <cell r="AI85">
            <v>385</v>
          </cell>
          <cell r="AJ85">
            <v>40826</v>
          </cell>
          <cell r="AK85" t="str">
            <v>2229374</v>
          </cell>
          <cell r="AL85">
            <v>40555</v>
          </cell>
          <cell r="AM85" t="str">
            <v>2011</v>
          </cell>
          <cell r="AN85" t="str">
            <v>1</v>
          </cell>
          <cell r="AO85">
            <v>97.2</v>
          </cell>
          <cell r="AP85">
            <v>0</v>
          </cell>
          <cell r="AQ85">
            <v>0</v>
          </cell>
          <cell r="AR85">
            <v>0</v>
          </cell>
          <cell r="AS85">
            <v>0</v>
          </cell>
          <cell r="AT85">
            <v>0</v>
          </cell>
          <cell r="AU85">
            <v>0</v>
          </cell>
          <cell r="AV85">
            <v>0</v>
          </cell>
          <cell r="AW85">
            <v>0</v>
          </cell>
          <cell r="AX85">
            <v>0</v>
          </cell>
          <cell r="AY85">
            <v>0</v>
          </cell>
          <cell r="AZ85">
            <v>0</v>
          </cell>
          <cell r="BA85">
            <v>26905</v>
          </cell>
          <cell r="BB85">
            <v>0</v>
          </cell>
          <cell r="BC85">
            <v>0</v>
          </cell>
          <cell r="BD85">
            <v>0</v>
          </cell>
          <cell r="BE85">
            <v>0</v>
          </cell>
          <cell r="BF85">
            <v>0</v>
          </cell>
          <cell r="BG85" t="str">
            <v>269031SLGOC7</v>
          </cell>
          <cell r="BH85">
            <v>40826</v>
          </cell>
        </row>
        <row r="86">
          <cell r="A86" t="str">
            <v>02838136</v>
          </cell>
          <cell r="B86" t="str">
            <v>LAZO GARCIA ZABALETA SERGIO DRAUCIN</v>
          </cell>
          <cell r="C86" t="str">
            <v>JEFE DE LA OFICINA ZONAL PIURA</v>
          </cell>
          <cell r="D86" t="str">
            <v>02838136</v>
          </cell>
          <cell r="E86">
            <v>40826</v>
          </cell>
          <cell r="F86">
            <v>40908</v>
          </cell>
          <cell r="G86">
            <v>3850</v>
          </cell>
          <cell r="H86">
            <v>3850</v>
          </cell>
          <cell r="I86">
            <v>0</v>
          </cell>
          <cell r="J86" t="str">
            <v>LAZO GARCIA ZABALETA SERGIO DRAUCIN</v>
          </cell>
          <cell r="K86">
            <v>0</v>
          </cell>
          <cell r="L86">
            <v>3327.93</v>
          </cell>
          <cell r="M86" t="str">
            <v>OFICINA ZONAL PIURA</v>
          </cell>
          <cell r="N86" t="str">
            <v xml:space="preserve">0027  </v>
          </cell>
          <cell r="O86" t="str">
            <v>3435</v>
          </cell>
          <cell r="P86" t="str">
            <v>001</v>
          </cell>
          <cell r="Q86" t="str">
            <v>621</v>
          </cell>
          <cell r="R86">
            <v>40840</v>
          </cell>
          <cell r="S86" t="str">
            <v>04-013-857674</v>
          </cell>
          <cell r="T86" t="str">
            <v>201110</v>
          </cell>
          <cell r="U86" t="str">
            <v>201110</v>
          </cell>
          <cell r="V86" t="str">
            <v>12</v>
          </cell>
          <cell r="W86">
            <v>1</v>
          </cell>
          <cell r="X86" t="str">
            <v>CAS ZONALES OCTUBRE 2011</v>
          </cell>
          <cell r="Y86">
            <v>4154</v>
          </cell>
          <cell r="Z86" t="str">
            <v>10028381366</v>
          </cell>
          <cell r="AA86" t="str">
            <v>LAZO</v>
          </cell>
          <cell r="AB86" t="str">
            <v>GARCIA ZABALETA</v>
          </cell>
          <cell r="AC86" t="str">
            <v>SERGIO DRAUCIN</v>
          </cell>
          <cell r="AD86" t="str">
            <v>PROFUTURO</v>
          </cell>
          <cell r="AE86" t="str">
            <v>04</v>
          </cell>
          <cell r="AF86">
            <v>83.55</v>
          </cell>
          <cell r="AG86">
            <v>53.52</v>
          </cell>
          <cell r="AH86">
            <v>137.07</v>
          </cell>
          <cell r="AI86">
            <v>385</v>
          </cell>
          <cell r="AJ86">
            <v>40826</v>
          </cell>
          <cell r="AK86" t="str">
            <v>2229374</v>
          </cell>
          <cell r="AL86">
            <v>40555</v>
          </cell>
          <cell r="AM86" t="str">
            <v>2011</v>
          </cell>
          <cell r="AN86" t="str">
            <v>1</v>
          </cell>
          <cell r="AO86">
            <v>97.2</v>
          </cell>
          <cell r="AP86">
            <v>0</v>
          </cell>
          <cell r="AQ86">
            <v>0</v>
          </cell>
          <cell r="AR86">
            <v>0</v>
          </cell>
          <cell r="AS86">
            <v>0</v>
          </cell>
          <cell r="AT86">
            <v>0</v>
          </cell>
          <cell r="AU86">
            <v>0</v>
          </cell>
          <cell r="AV86">
            <v>0</v>
          </cell>
          <cell r="AW86">
            <v>0</v>
          </cell>
          <cell r="AX86">
            <v>0</v>
          </cell>
          <cell r="AY86">
            <v>0</v>
          </cell>
          <cell r="AZ86">
            <v>0</v>
          </cell>
          <cell r="BA86">
            <v>26905</v>
          </cell>
          <cell r="BB86">
            <v>0</v>
          </cell>
          <cell r="BC86">
            <v>0</v>
          </cell>
          <cell r="BD86">
            <v>0</v>
          </cell>
          <cell r="BE86">
            <v>0</v>
          </cell>
          <cell r="BF86">
            <v>0</v>
          </cell>
          <cell r="BG86" t="str">
            <v>269031SLGOC7</v>
          </cell>
          <cell r="BH86">
            <v>40826</v>
          </cell>
        </row>
        <row r="87">
          <cell r="A87" t="str">
            <v>02838136</v>
          </cell>
          <cell r="B87" t="str">
            <v>LAZO GARCIA ZABALETA SERGIO DRAUCIN</v>
          </cell>
          <cell r="C87" t="str">
            <v>JEFE DE LA OFICINA ZONAL PIURA</v>
          </cell>
          <cell r="D87" t="str">
            <v>02838136</v>
          </cell>
          <cell r="E87">
            <v>40826</v>
          </cell>
          <cell r="F87">
            <v>40939</v>
          </cell>
          <cell r="G87">
            <v>3850</v>
          </cell>
          <cell r="H87">
            <v>3850</v>
          </cell>
          <cell r="I87">
            <v>0</v>
          </cell>
          <cell r="J87" t="str">
            <v>LAZO GARCIA ZABALETA SERGIO DRAUCIN</v>
          </cell>
          <cell r="K87">
            <v>0</v>
          </cell>
          <cell r="L87">
            <v>3327.93</v>
          </cell>
          <cell r="M87" t="str">
            <v>OFICINA ZONAL PIURA</v>
          </cell>
          <cell r="N87" t="str">
            <v xml:space="preserve">0027  </v>
          </cell>
          <cell r="O87" t="str">
            <v>3435</v>
          </cell>
          <cell r="P87" t="str">
            <v>001</v>
          </cell>
          <cell r="Q87" t="str">
            <v>621</v>
          </cell>
          <cell r="R87">
            <v>40840</v>
          </cell>
          <cell r="S87" t="str">
            <v>04-013-857674</v>
          </cell>
          <cell r="T87" t="str">
            <v>201110</v>
          </cell>
          <cell r="U87" t="str">
            <v>201110</v>
          </cell>
          <cell r="V87" t="str">
            <v>12</v>
          </cell>
          <cell r="W87">
            <v>1</v>
          </cell>
          <cell r="X87" t="str">
            <v>CAS ZONALES OCTUBRE 2011</v>
          </cell>
          <cell r="Y87">
            <v>4154</v>
          </cell>
          <cell r="Z87" t="str">
            <v>10028381366</v>
          </cell>
          <cell r="AA87" t="str">
            <v>LAZO</v>
          </cell>
          <cell r="AB87" t="str">
            <v>GARCIA ZABALETA</v>
          </cell>
          <cell r="AC87" t="str">
            <v>SERGIO DRAUCIN</v>
          </cell>
          <cell r="AD87" t="str">
            <v>PROFUTURO</v>
          </cell>
          <cell r="AE87" t="str">
            <v>04</v>
          </cell>
          <cell r="AF87">
            <v>83.55</v>
          </cell>
          <cell r="AG87">
            <v>53.52</v>
          </cell>
          <cell r="AH87">
            <v>137.07</v>
          </cell>
          <cell r="AI87">
            <v>385</v>
          </cell>
          <cell r="AJ87">
            <v>40826</v>
          </cell>
          <cell r="AK87" t="str">
            <v>2229374</v>
          </cell>
          <cell r="AL87">
            <v>40555</v>
          </cell>
          <cell r="AM87" t="str">
            <v>2011</v>
          </cell>
          <cell r="AN87" t="str">
            <v>1</v>
          </cell>
          <cell r="AO87">
            <v>97.2</v>
          </cell>
          <cell r="AP87">
            <v>0</v>
          </cell>
          <cell r="AQ87">
            <v>0</v>
          </cell>
          <cell r="AR87">
            <v>0</v>
          </cell>
          <cell r="AS87">
            <v>0</v>
          </cell>
          <cell r="AT87">
            <v>0</v>
          </cell>
          <cell r="AU87">
            <v>0</v>
          </cell>
          <cell r="AV87">
            <v>0</v>
          </cell>
          <cell r="AW87">
            <v>0</v>
          </cell>
          <cell r="AX87">
            <v>0</v>
          </cell>
          <cell r="AY87">
            <v>0</v>
          </cell>
          <cell r="AZ87">
            <v>0</v>
          </cell>
          <cell r="BA87">
            <v>26905</v>
          </cell>
          <cell r="BB87">
            <v>0</v>
          </cell>
          <cell r="BC87">
            <v>0</v>
          </cell>
          <cell r="BD87">
            <v>0</v>
          </cell>
          <cell r="BE87">
            <v>0</v>
          </cell>
          <cell r="BF87">
            <v>0</v>
          </cell>
          <cell r="BG87" t="str">
            <v>269031SLGOC7</v>
          </cell>
          <cell r="BH87">
            <v>40826</v>
          </cell>
        </row>
        <row r="88">
          <cell r="A88" t="str">
            <v>02838136</v>
          </cell>
          <cell r="B88" t="str">
            <v>LAZO GARCIA ZABALETA SERGIO DRAUCIN</v>
          </cell>
          <cell r="C88" t="str">
            <v>JEFE DE LA OFICINA ZONAL PIURA</v>
          </cell>
          <cell r="D88" t="str">
            <v>02838136</v>
          </cell>
          <cell r="E88">
            <v>40826</v>
          </cell>
          <cell r="F88">
            <v>40968</v>
          </cell>
          <cell r="G88">
            <v>3850</v>
          </cell>
          <cell r="H88">
            <v>3850</v>
          </cell>
          <cell r="I88">
            <v>0</v>
          </cell>
          <cell r="J88" t="str">
            <v>LAZO GARCIA ZABALETA SERGIO DRAUCIN</v>
          </cell>
          <cell r="K88">
            <v>0</v>
          </cell>
          <cell r="L88">
            <v>3327.93</v>
          </cell>
          <cell r="M88" t="str">
            <v>OFICINA ZONAL PIURA</v>
          </cell>
          <cell r="N88" t="str">
            <v xml:space="preserve">0027  </v>
          </cell>
          <cell r="O88" t="str">
            <v>3435</v>
          </cell>
          <cell r="P88" t="str">
            <v>001</v>
          </cell>
          <cell r="Q88" t="str">
            <v>621</v>
          </cell>
          <cell r="R88">
            <v>40840</v>
          </cell>
          <cell r="S88" t="str">
            <v>04-013-857674</v>
          </cell>
          <cell r="T88" t="str">
            <v>201110</v>
          </cell>
          <cell r="U88" t="str">
            <v>201110</v>
          </cell>
          <cell r="V88" t="str">
            <v>12</v>
          </cell>
          <cell r="W88">
            <v>1</v>
          </cell>
          <cell r="X88" t="str">
            <v>CAS ZONALES OCTUBRE 2011</v>
          </cell>
          <cell r="Y88">
            <v>4154</v>
          </cell>
          <cell r="Z88" t="str">
            <v>10028381366</v>
          </cell>
          <cell r="AA88" t="str">
            <v>LAZO</v>
          </cell>
          <cell r="AB88" t="str">
            <v>GARCIA ZABALETA</v>
          </cell>
          <cell r="AC88" t="str">
            <v>SERGIO DRAUCIN</v>
          </cell>
          <cell r="AD88" t="str">
            <v>PROFUTURO</v>
          </cell>
          <cell r="AE88" t="str">
            <v>04</v>
          </cell>
          <cell r="AF88">
            <v>83.55</v>
          </cell>
          <cell r="AG88">
            <v>53.52</v>
          </cell>
          <cell r="AH88">
            <v>137.07</v>
          </cell>
          <cell r="AI88">
            <v>385</v>
          </cell>
          <cell r="AJ88">
            <v>40826</v>
          </cell>
          <cell r="AK88" t="str">
            <v>2229374</v>
          </cell>
          <cell r="AL88">
            <v>40555</v>
          </cell>
          <cell r="AM88" t="str">
            <v>2011</v>
          </cell>
          <cell r="AN88" t="str">
            <v>1</v>
          </cell>
          <cell r="AO88">
            <v>97.2</v>
          </cell>
          <cell r="AP88">
            <v>0</v>
          </cell>
          <cell r="AQ88">
            <v>0</v>
          </cell>
          <cell r="AR88">
            <v>0</v>
          </cell>
          <cell r="AS88">
            <v>0</v>
          </cell>
          <cell r="AT88">
            <v>0</v>
          </cell>
          <cell r="AU88">
            <v>0</v>
          </cell>
          <cell r="AV88">
            <v>0</v>
          </cell>
          <cell r="AW88">
            <v>0</v>
          </cell>
          <cell r="AX88">
            <v>0</v>
          </cell>
          <cell r="AY88">
            <v>0</v>
          </cell>
          <cell r="AZ88">
            <v>0</v>
          </cell>
          <cell r="BA88">
            <v>26905</v>
          </cell>
          <cell r="BB88">
            <v>0</v>
          </cell>
          <cell r="BC88">
            <v>0</v>
          </cell>
          <cell r="BD88">
            <v>0</v>
          </cell>
          <cell r="BE88">
            <v>0</v>
          </cell>
          <cell r="BF88">
            <v>0</v>
          </cell>
          <cell r="BG88" t="str">
            <v>269031SLGOC7</v>
          </cell>
          <cell r="BH88">
            <v>40826</v>
          </cell>
        </row>
        <row r="89">
          <cell r="A89" t="str">
            <v>02838136</v>
          </cell>
          <cell r="B89" t="str">
            <v>LAZO GARCIA ZABALETA SERGIO DRAUCIN</v>
          </cell>
          <cell r="C89" t="str">
            <v>JEFE DE LA OFICINA ZONAL PIURA</v>
          </cell>
          <cell r="D89" t="str">
            <v>02838136</v>
          </cell>
          <cell r="E89">
            <v>40826</v>
          </cell>
          <cell r="F89">
            <v>40999</v>
          </cell>
          <cell r="G89">
            <v>3850</v>
          </cell>
          <cell r="H89">
            <v>3850</v>
          </cell>
          <cell r="I89">
            <v>0</v>
          </cell>
          <cell r="J89" t="str">
            <v>LAZO GARCIA ZABALETA SERGIO DRAUCIN</v>
          </cell>
          <cell r="K89">
            <v>0</v>
          </cell>
          <cell r="L89">
            <v>3327.93</v>
          </cell>
          <cell r="M89" t="str">
            <v>OFICINA ZONAL PIURA</v>
          </cell>
          <cell r="N89" t="str">
            <v xml:space="preserve">0027  </v>
          </cell>
          <cell r="O89" t="str">
            <v>3435</v>
          </cell>
          <cell r="P89" t="str">
            <v>001</v>
          </cell>
          <cell r="Q89" t="str">
            <v>621</v>
          </cell>
          <cell r="R89">
            <v>40840</v>
          </cell>
          <cell r="S89" t="str">
            <v>04-013-857674</v>
          </cell>
          <cell r="T89" t="str">
            <v>201110</v>
          </cell>
          <cell r="U89" t="str">
            <v>201110</v>
          </cell>
          <cell r="V89" t="str">
            <v>12</v>
          </cell>
          <cell r="W89">
            <v>1</v>
          </cell>
          <cell r="X89" t="str">
            <v>CAS ZONALES OCTUBRE 2011</v>
          </cell>
          <cell r="Y89">
            <v>4154</v>
          </cell>
          <cell r="Z89" t="str">
            <v>10028381366</v>
          </cell>
          <cell r="AA89" t="str">
            <v>LAZO</v>
          </cell>
          <cell r="AB89" t="str">
            <v>GARCIA ZABALETA</v>
          </cell>
          <cell r="AC89" t="str">
            <v>SERGIO DRAUCIN</v>
          </cell>
          <cell r="AD89" t="str">
            <v>PROFUTURO</v>
          </cell>
          <cell r="AE89" t="str">
            <v>04</v>
          </cell>
          <cell r="AF89">
            <v>83.55</v>
          </cell>
          <cell r="AG89">
            <v>53.52</v>
          </cell>
          <cell r="AH89">
            <v>137.07</v>
          </cell>
          <cell r="AI89">
            <v>385</v>
          </cell>
          <cell r="AJ89">
            <v>40826</v>
          </cell>
          <cell r="AK89" t="str">
            <v>2229374</v>
          </cell>
          <cell r="AL89">
            <v>40555</v>
          </cell>
          <cell r="AM89" t="str">
            <v>2011</v>
          </cell>
          <cell r="AN89" t="str">
            <v>1</v>
          </cell>
          <cell r="AO89">
            <v>97.2</v>
          </cell>
          <cell r="AP89">
            <v>0</v>
          </cell>
          <cell r="AQ89">
            <v>0</v>
          </cell>
          <cell r="AR89">
            <v>0</v>
          </cell>
          <cell r="AS89">
            <v>0</v>
          </cell>
          <cell r="AT89">
            <v>0</v>
          </cell>
          <cell r="AU89">
            <v>0</v>
          </cell>
          <cell r="AV89">
            <v>0</v>
          </cell>
          <cell r="AW89">
            <v>0</v>
          </cell>
          <cell r="AX89">
            <v>0</v>
          </cell>
          <cell r="AY89">
            <v>0</v>
          </cell>
          <cell r="AZ89">
            <v>0</v>
          </cell>
          <cell r="BA89">
            <v>26905</v>
          </cell>
          <cell r="BB89">
            <v>0</v>
          </cell>
          <cell r="BC89">
            <v>0</v>
          </cell>
          <cell r="BD89">
            <v>0</v>
          </cell>
          <cell r="BE89">
            <v>0</v>
          </cell>
          <cell r="BF89">
            <v>0</v>
          </cell>
          <cell r="BG89" t="str">
            <v>269031SLGOC7</v>
          </cell>
          <cell r="BH89">
            <v>40826</v>
          </cell>
        </row>
        <row r="90">
          <cell r="A90" t="str">
            <v>00833617</v>
          </cell>
          <cell r="B90" t="str">
            <v>LOPEZ CORDOVA HILARIO</v>
          </cell>
          <cell r="C90" t="str">
            <v>JEFE ZONAL LIMA ESTE</v>
          </cell>
          <cell r="D90" t="str">
            <v>00833617</v>
          </cell>
          <cell r="E90">
            <v>40833</v>
          </cell>
          <cell r="F90">
            <v>40893</v>
          </cell>
          <cell r="G90">
            <v>2567</v>
          </cell>
          <cell r="H90">
            <v>2567</v>
          </cell>
          <cell r="I90">
            <v>0</v>
          </cell>
          <cell r="J90" t="str">
            <v>LOPEZ CORDOVA HILARIO</v>
          </cell>
          <cell r="K90">
            <v>0</v>
          </cell>
          <cell r="L90">
            <v>2220.4499999999998</v>
          </cell>
          <cell r="M90" t="str">
            <v>OFICINA ZONAL LIMA ESTE</v>
          </cell>
          <cell r="N90" t="str">
            <v xml:space="preserve">0003  </v>
          </cell>
          <cell r="O90" t="str">
            <v>3438</v>
          </cell>
          <cell r="P90" t="str">
            <v>001</v>
          </cell>
          <cell r="Q90" t="str">
            <v>175</v>
          </cell>
          <cell r="R90">
            <v>40840</v>
          </cell>
          <cell r="S90" t="str">
            <v>04-531-039071</v>
          </cell>
          <cell r="T90" t="str">
            <v>201110</v>
          </cell>
          <cell r="U90" t="str">
            <v>201110</v>
          </cell>
          <cell r="V90" t="str">
            <v>12</v>
          </cell>
          <cell r="W90">
            <v>1</v>
          </cell>
          <cell r="X90" t="str">
            <v>CAS ZONALES OCTUBRE 2011</v>
          </cell>
          <cell r="Y90">
            <v>4157</v>
          </cell>
          <cell r="Z90" t="str">
            <v>10008336178</v>
          </cell>
          <cell r="AA90" t="str">
            <v>LOPEZ</v>
          </cell>
          <cell r="AB90" t="str">
            <v>CORDOVA</v>
          </cell>
          <cell r="AC90" t="str">
            <v>HILARIO</v>
          </cell>
          <cell r="AD90" t="str">
            <v>HORIZONTE</v>
          </cell>
          <cell r="AE90" t="str">
            <v>01</v>
          </cell>
          <cell r="AF90">
            <v>50.06</v>
          </cell>
          <cell r="AG90">
            <v>39.79</v>
          </cell>
          <cell r="AH90">
            <v>89.85</v>
          </cell>
          <cell r="AI90">
            <v>256.7</v>
          </cell>
          <cell r="AJ90">
            <v>40833</v>
          </cell>
          <cell r="AK90" t="str">
            <v>2222932</v>
          </cell>
          <cell r="AL90">
            <v>40554</v>
          </cell>
          <cell r="AM90" t="str">
            <v>2011</v>
          </cell>
          <cell r="AN90" t="str">
            <v>1</v>
          </cell>
          <cell r="AO90">
            <v>97.2</v>
          </cell>
          <cell r="AP90">
            <v>0</v>
          </cell>
          <cell r="AQ90">
            <v>0</v>
          </cell>
          <cell r="AR90">
            <v>0</v>
          </cell>
          <cell r="AS90">
            <v>0</v>
          </cell>
          <cell r="AT90">
            <v>0</v>
          </cell>
          <cell r="AU90">
            <v>0</v>
          </cell>
          <cell r="AV90">
            <v>0</v>
          </cell>
          <cell r="AW90">
            <v>0</v>
          </cell>
          <cell r="AX90">
            <v>0</v>
          </cell>
          <cell r="AY90">
            <v>0</v>
          </cell>
          <cell r="AZ90">
            <v>0</v>
          </cell>
          <cell r="BA90">
            <v>24418</v>
          </cell>
          <cell r="BB90">
            <v>0</v>
          </cell>
          <cell r="BC90">
            <v>0</v>
          </cell>
          <cell r="BD90">
            <v>0</v>
          </cell>
          <cell r="BE90">
            <v>0</v>
          </cell>
          <cell r="BF90">
            <v>0</v>
          </cell>
          <cell r="BG90" t="str">
            <v>244161HLCED6</v>
          </cell>
          <cell r="BH90">
            <v>40833</v>
          </cell>
        </row>
        <row r="91">
          <cell r="A91" t="str">
            <v>00833617</v>
          </cell>
          <cell r="B91" t="str">
            <v>LOPEZ CORDOVA HILARIO</v>
          </cell>
          <cell r="C91" t="str">
            <v>JEFE ZONAL LIMA ESTE</v>
          </cell>
          <cell r="D91" t="str">
            <v>00833617</v>
          </cell>
          <cell r="E91">
            <v>40833</v>
          </cell>
          <cell r="F91">
            <v>40908</v>
          </cell>
          <cell r="G91">
            <v>2567</v>
          </cell>
          <cell r="H91">
            <v>2567</v>
          </cell>
          <cell r="I91">
            <v>0</v>
          </cell>
          <cell r="J91" t="str">
            <v>LOPEZ CORDOVA HILARIO</v>
          </cell>
          <cell r="K91">
            <v>0</v>
          </cell>
          <cell r="L91">
            <v>2220.4499999999998</v>
          </cell>
          <cell r="M91" t="str">
            <v>OFICINA ZONAL LIMA ESTE</v>
          </cell>
          <cell r="N91" t="str">
            <v xml:space="preserve">0003  </v>
          </cell>
          <cell r="O91" t="str">
            <v>3438</v>
          </cell>
          <cell r="P91" t="str">
            <v>001</v>
          </cell>
          <cell r="Q91" t="str">
            <v>175</v>
          </cell>
          <cell r="R91">
            <v>40840</v>
          </cell>
          <cell r="S91" t="str">
            <v>04-531-039071</v>
          </cell>
          <cell r="T91" t="str">
            <v>201110</v>
          </cell>
          <cell r="U91" t="str">
            <v>201110</v>
          </cell>
          <cell r="V91" t="str">
            <v>12</v>
          </cell>
          <cell r="W91">
            <v>1</v>
          </cell>
          <cell r="X91" t="str">
            <v>CAS ZONALES OCTUBRE 2011</v>
          </cell>
          <cell r="Y91">
            <v>4157</v>
          </cell>
          <cell r="Z91" t="str">
            <v>10008336178</v>
          </cell>
          <cell r="AA91" t="str">
            <v>LOPEZ</v>
          </cell>
          <cell r="AB91" t="str">
            <v>CORDOVA</v>
          </cell>
          <cell r="AC91" t="str">
            <v>HILARIO</v>
          </cell>
          <cell r="AD91" t="str">
            <v>HORIZONTE</v>
          </cell>
          <cell r="AE91" t="str">
            <v>01</v>
          </cell>
          <cell r="AF91">
            <v>50.06</v>
          </cell>
          <cell r="AG91">
            <v>39.79</v>
          </cell>
          <cell r="AH91">
            <v>89.85</v>
          </cell>
          <cell r="AI91">
            <v>256.7</v>
          </cell>
          <cell r="AJ91">
            <v>40833</v>
          </cell>
          <cell r="AK91" t="str">
            <v>2222932</v>
          </cell>
          <cell r="AL91">
            <v>40554</v>
          </cell>
          <cell r="AM91" t="str">
            <v>2011</v>
          </cell>
          <cell r="AN91" t="str">
            <v>1</v>
          </cell>
          <cell r="AO91">
            <v>97.2</v>
          </cell>
          <cell r="AP91">
            <v>0</v>
          </cell>
          <cell r="AQ91">
            <v>0</v>
          </cell>
          <cell r="AR91">
            <v>0</v>
          </cell>
          <cell r="AS91">
            <v>0</v>
          </cell>
          <cell r="AT91">
            <v>0</v>
          </cell>
          <cell r="AU91">
            <v>0</v>
          </cell>
          <cell r="AV91">
            <v>0</v>
          </cell>
          <cell r="AW91">
            <v>0</v>
          </cell>
          <cell r="AX91">
            <v>0</v>
          </cell>
          <cell r="AY91">
            <v>0</v>
          </cell>
          <cell r="AZ91">
            <v>0</v>
          </cell>
          <cell r="BA91">
            <v>24418</v>
          </cell>
          <cell r="BB91">
            <v>0</v>
          </cell>
          <cell r="BC91">
            <v>0</v>
          </cell>
          <cell r="BD91">
            <v>0</v>
          </cell>
          <cell r="BE91">
            <v>0</v>
          </cell>
          <cell r="BF91">
            <v>0</v>
          </cell>
          <cell r="BG91" t="str">
            <v>244161HLCED6</v>
          </cell>
          <cell r="BH91">
            <v>40833</v>
          </cell>
        </row>
        <row r="92">
          <cell r="A92" t="str">
            <v>00833617</v>
          </cell>
          <cell r="B92" t="str">
            <v>LOPEZ CORDOVA HILARIO</v>
          </cell>
          <cell r="C92" t="str">
            <v>JEFE ZONAL LIMA ESTE</v>
          </cell>
          <cell r="D92" t="str">
            <v>00833617</v>
          </cell>
          <cell r="E92">
            <v>40833</v>
          </cell>
          <cell r="F92">
            <v>40939</v>
          </cell>
          <cell r="G92">
            <v>2567</v>
          </cell>
          <cell r="H92">
            <v>2567</v>
          </cell>
          <cell r="I92">
            <v>0</v>
          </cell>
          <cell r="J92" t="str">
            <v>LOPEZ CORDOVA HILARIO</v>
          </cell>
          <cell r="K92">
            <v>0</v>
          </cell>
          <cell r="L92">
            <v>2220.4499999999998</v>
          </cell>
          <cell r="M92" t="str">
            <v>OFICINA ZONAL LIMA ESTE</v>
          </cell>
          <cell r="N92" t="str">
            <v xml:space="preserve">0003  </v>
          </cell>
          <cell r="O92" t="str">
            <v>3438</v>
          </cell>
          <cell r="P92" t="str">
            <v>001</v>
          </cell>
          <cell r="Q92" t="str">
            <v>175</v>
          </cell>
          <cell r="R92">
            <v>40840</v>
          </cell>
          <cell r="S92" t="str">
            <v>04-531-039071</v>
          </cell>
          <cell r="T92" t="str">
            <v>201110</v>
          </cell>
          <cell r="U92" t="str">
            <v>201110</v>
          </cell>
          <cell r="V92" t="str">
            <v>12</v>
          </cell>
          <cell r="W92">
            <v>1</v>
          </cell>
          <cell r="X92" t="str">
            <v>CAS ZONALES OCTUBRE 2011</v>
          </cell>
          <cell r="Y92">
            <v>4157</v>
          </cell>
          <cell r="Z92" t="str">
            <v>10008336178</v>
          </cell>
          <cell r="AA92" t="str">
            <v>LOPEZ</v>
          </cell>
          <cell r="AB92" t="str">
            <v>CORDOVA</v>
          </cell>
          <cell r="AC92" t="str">
            <v>HILARIO</v>
          </cell>
          <cell r="AD92" t="str">
            <v>HORIZONTE</v>
          </cell>
          <cell r="AE92" t="str">
            <v>01</v>
          </cell>
          <cell r="AF92">
            <v>50.06</v>
          </cell>
          <cell r="AG92">
            <v>39.79</v>
          </cell>
          <cell r="AH92">
            <v>89.85</v>
          </cell>
          <cell r="AI92">
            <v>256.7</v>
          </cell>
          <cell r="AJ92">
            <v>40833</v>
          </cell>
          <cell r="AK92" t="str">
            <v>2222932</v>
          </cell>
          <cell r="AL92">
            <v>40554</v>
          </cell>
          <cell r="AM92" t="str">
            <v>2011</v>
          </cell>
          <cell r="AN92" t="str">
            <v>1</v>
          </cell>
          <cell r="AO92">
            <v>97.2</v>
          </cell>
          <cell r="AP92">
            <v>0</v>
          </cell>
          <cell r="AQ92">
            <v>0</v>
          </cell>
          <cell r="AR92">
            <v>0</v>
          </cell>
          <cell r="AS92">
            <v>0</v>
          </cell>
          <cell r="AT92">
            <v>0</v>
          </cell>
          <cell r="AU92">
            <v>0</v>
          </cell>
          <cell r="AV92">
            <v>0</v>
          </cell>
          <cell r="AW92">
            <v>0</v>
          </cell>
          <cell r="AX92">
            <v>0</v>
          </cell>
          <cell r="AY92">
            <v>0</v>
          </cell>
          <cell r="AZ92">
            <v>0</v>
          </cell>
          <cell r="BA92">
            <v>24418</v>
          </cell>
          <cell r="BB92">
            <v>0</v>
          </cell>
          <cell r="BC92">
            <v>0</v>
          </cell>
          <cell r="BD92">
            <v>0</v>
          </cell>
          <cell r="BE92">
            <v>0</v>
          </cell>
          <cell r="BF92">
            <v>0</v>
          </cell>
          <cell r="BG92" t="str">
            <v>244161HLCED6</v>
          </cell>
          <cell r="BH92">
            <v>40833</v>
          </cell>
        </row>
        <row r="93">
          <cell r="A93" t="str">
            <v>00833617</v>
          </cell>
          <cell r="B93" t="str">
            <v>LOPEZ CORDOVA HILARIO</v>
          </cell>
          <cell r="C93" t="str">
            <v>JEFE ZONAL LIMA ESTE</v>
          </cell>
          <cell r="D93" t="str">
            <v>00833617</v>
          </cell>
          <cell r="E93">
            <v>40833</v>
          </cell>
          <cell r="F93">
            <v>40968</v>
          </cell>
          <cell r="G93">
            <v>2567</v>
          </cell>
          <cell r="H93">
            <v>2567</v>
          </cell>
          <cell r="I93">
            <v>0</v>
          </cell>
          <cell r="J93" t="str">
            <v>LOPEZ CORDOVA HILARIO</v>
          </cell>
          <cell r="K93">
            <v>0</v>
          </cell>
          <cell r="L93">
            <v>2220.4499999999998</v>
          </cell>
          <cell r="M93" t="str">
            <v>OFICINA ZONAL LIMA ESTE</v>
          </cell>
          <cell r="N93" t="str">
            <v xml:space="preserve">0003  </v>
          </cell>
          <cell r="O93" t="str">
            <v>3438</v>
          </cell>
          <cell r="P93" t="str">
            <v>001</v>
          </cell>
          <cell r="Q93" t="str">
            <v>175</v>
          </cell>
          <cell r="R93">
            <v>40840</v>
          </cell>
          <cell r="S93" t="str">
            <v>04-531-039071</v>
          </cell>
          <cell r="T93" t="str">
            <v>201110</v>
          </cell>
          <cell r="U93" t="str">
            <v>201110</v>
          </cell>
          <cell r="V93" t="str">
            <v>12</v>
          </cell>
          <cell r="W93">
            <v>1</v>
          </cell>
          <cell r="X93" t="str">
            <v>CAS ZONALES OCTUBRE 2011</v>
          </cell>
          <cell r="Y93">
            <v>4157</v>
          </cell>
          <cell r="Z93" t="str">
            <v>10008336178</v>
          </cell>
          <cell r="AA93" t="str">
            <v>LOPEZ</v>
          </cell>
          <cell r="AB93" t="str">
            <v>CORDOVA</v>
          </cell>
          <cell r="AC93" t="str">
            <v>HILARIO</v>
          </cell>
          <cell r="AD93" t="str">
            <v>HORIZONTE</v>
          </cell>
          <cell r="AE93" t="str">
            <v>01</v>
          </cell>
          <cell r="AF93">
            <v>50.06</v>
          </cell>
          <cell r="AG93">
            <v>39.79</v>
          </cell>
          <cell r="AH93">
            <v>89.85</v>
          </cell>
          <cell r="AI93">
            <v>256.7</v>
          </cell>
          <cell r="AJ93">
            <v>40833</v>
          </cell>
          <cell r="AK93" t="str">
            <v>2222932</v>
          </cell>
          <cell r="AL93">
            <v>40554</v>
          </cell>
          <cell r="AM93" t="str">
            <v>2011</v>
          </cell>
          <cell r="AN93" t="str">
            <v>1</v>
          </cell>
          <cell r="AO93">
            <v>97.2</v>
          </cell>
          <cell r="AP93">
            <v>0</v>
          </cell>
          <cell r="AQ93">
            <v>0</v>
          </cell>
          <cell r="AR93">
            <v>0</v>
          </cell>
          <cell r="AS93">
            <v>0</v>
          </cell>
          <cell r="AT93">
            <v>0</v>
          </cell>
          <cell r="AU93">
            <v>0</v>
          </cell>
          <cell r="AV93">
            <v>0</v>
          </cell>
          <cell r="AW93">
            <v>0</v>
          </cell>
          <cell r="AX93">
            <v>0</v>
          </cell>
          <cell r="AY93">
            <v>0</v>
          </cell>
          <cell r="AZ93">
            <v>0</v>
          </cell>
          <cell r="BA93">
            <v>24418</v>
          </cell>
          <cell r="BB93">
            <v>0</v>
          </cell>
          <cell r="BC93">
            <v>0</v>
          </cell>
          <cell r="BD93">
            <v>0</v>
          </cell>
          <cell r="BE93">
            <v>0</v>
          </cell>
          <cell r="BF93">
            <v>0</v>
          </cell>
          <cell r="BG93" t="str">
            <v>244161HLCED6</v>
          </cell>
          <cell r="BH93">
            <v>40833</v>
          </cell>
        </row>
        <row r="94">
          <cell r="A94" t="str">
            <v>00833617</v>
          </cell>
          <cell r="B94" t="str">
            <v>LOPEZ CORDOVA HILARIO</v>
          </cell>
          <cell r="C94" t="str">
            <v>JEFE ZONAL LIMA ESTE</v>
          </cell>
          <cell r="D94" t="str">
            <v>00833617</v>
          </cell>
          <cell r="E94">
            <v>40833</v>
          </cell>
          <cell r="F94">
            <v>40999</v>
          </cell>
          <cell r="G94">
            <v>2567</v>
          </cell>
          <cell r="H94">
            <v>2567</v>
          </cell>
          <cell r="I94">
            <v>0</v>
          </cell>
          <cell r="J94" t="str">
            <v>LOPEZ CORDOVA HILARIO</v>
          </cell>
          <cell r="K94">
            <v>0</v>
          </cell>
          <cell r="L94">
            <v>2220.4499999999998</v>
          </cell>
          <cell r="M94" t="str">
            <v>OFICINA ZONAL LIMA ESTE</v>
          </cell>
          <cell r="N94" t="str">
            <v xml:space="preserve">0003  </v>
          </cell>
          <cell r="O94" t="str">
            <v>3438</v>
          </cell>
          <cell r="P94" t="str">
            <v>001</v>
          </cell>
          <cell r="Q94" t="str">
            <v>175</v>
          </cell>
          <cell r="R94">
            <v>40840</v>
          </cell>
          <cell r="S94" t="str">
            <v>04-531-039071</v>
          </cell>
          <cell r="T94" t="str">
            <v>201110</v>
          </cell>
          <cell r="U94" t="str">
            <v>201110</v>
          </cell>
          <cell r="V94" t="str">
            <v>12</v>
          </cell>
          <cell r="W94">
            <v>1</v>
          </cell>
          <cell r="X94" t="str">
            <v>CAS ZONALES OCTUBRE 2011</v>
          </cell>
          <cell r="Y94">
            <v>4157</v>
          </cell>
          <cell r="Z94" t="str">
            <v>10008336178</v>
          </cell>
          <cell r="AA94" t="str">
            <v>LOPEZ</v>
          </cell>
          <cell r="AB94" t="str">
            <v>CORDOVA</v>
          </cell>
          <cell r="AC94" t="str">
            <v>HILARIO</v>
          </cell>
          <cell r="AD94" t="str">
            <v>HORIZONTE</v>
          </cell>
          <cell r="AE94" t="str">
            <v>01</v>
          </cell>
          <cell r="AF94">
            <v>50.06</v>
          </cell>
          <cell r="AG94">
            <v>39.79</v>
          </cell>
          <cell r="AH94">
            <v>89.85</v>
          </cell>
          <cell r="AI94">
            <v>256.7</v>
          </cell>
          <cell r="AJ94">
            <v>40833</v>
          </cell>
          <cell r="AK94" t="str">
            <v>2222932</v>
          </cell>
          <cell r="AL94">
            <v>40554</v>
          </cell>
          <cell r="AM94" t="str">
            <v>2011</v>
          </cell>
          <cell r="AN94" t="str">
            <v>1</v>
          </cell>
          <cell r="AO94">
            <v>97.2</v>
          </cell>
          <cell r="AP94">
            <v>0</v>
          </cell>
          <cell r="AQ94">
            <v>0</v>
          </cell>
          <cell r="AR94">
            <v>0</v>
          </cell>
          <cell r="AS94">
            <v>0</v>
          </cell>
          <cell r="AT94">
            <v>0</v>
          </cell>
          <cell r="AU94">
            <v>0</v>
          </cell>
          <cell r="AV94">
            <v>0</v>
          </cell>
          <cell r="AW94">
            <v>0</v>
          </cell>
          <cell r="AX94">
            <v>0</v>
          </cell>
          <cell r="AY94">
            <v>0</v>
          </cell>
          <cell r="AZ94">
            <v>0</v>
          </cell>
          <cell r="BA94">
            <v>24418</v>
          </cell>
          <cell r="BB94">
            <v>0</v>
          </cell>
          <cell r="BC94">
            <v>0</v>
          </cell>
          <cell r="BD94">
            <v>0</v>
          </cell>
          <cell r="BE94">
            <v>0</v>
          </cell>
          <cell r="BF94">
            <v>0</v>
          </cell>
          <cell r="BG94" t="str">
            <v>244161HLCED6</v>
          </cell>
          <cell r="BH94">
            <v>40833</v>
          </cell>
        </row>
        <row r="95">
          <cell r="A95" t="str">
            <v>32917789</v>
          </cell>
          <cell r="B95" t="str">
            <v>LOPEZ PAREDES REYNA ISABEL</v>
          </cell>
          <cell r="C95" t="str">
            <v>RESPONSABLE DE CAPACITACION</v>
          </cell>
          <cell r="D95" t="str">
            <v>32917789</v>
          </cell>
          <cell r="E95">
            <v>39692</v>
          </cell>
          <cell r="F95">
            <v>40877</v>
          </cell>
          <cell r="G95">
            <v>2900</v>
          </cell>
          <cell r="H95">
            <v>2900</v>
          </cell>
          <cell r="I95">
            <v>0</v>
          </cell>
          <cell r="J95" t="str">
            <v>LOPEZ PAREDES REYNA ISABEL</v>
          </cell>
          <cell r="K95">
            <v>0</v>
          </cell>
          <cell r="L95">
            <v>2506.7600000000002</v>
          </cell>
          <cell r="M95" t="str">
            <v>OFICINA ZONAL ANCASH</v>
          </cell>
          <cell r="N95" t="str">
            <v xml:space="preserve">0007  </v>
          </cell>
          <cell r="O95" t="str">
            <v>1068</v>
          </cell>
          <cell r="P95" t="str">
            <v>00</v>
          </cell>
          <cell r="Q95" t="str">
            <v>00</v>
          </cell>
          <cell r="R95">
            <v>40840</v>
          </cell>
          <cell r="S95" t="str">
            <v>4017527458</v>
          </cell>
          <cell r="T95" t="str">
            <v>201110</v>
          </cell>
          <cell r="U95" t="str">
            <v>201110</v>
          </cell>
          <cell r="V95" t="str">
            <v>12</v>
          </cell>
          <cell r="W95">
            <v>1</v>
          </cell>
          <cell r="X95" t="str">
            <v>CAS ZONALES OCTUBRE 2011</v>
          </cell>
          <cell r="Y95">
            <v>1916</v>
          </cell>
          <cell r="Z95" t="str">
            <v>10329177896</v>
          </cell>
          <cell r="AA95" t="str">
            <v>LOPEZ</v>
          </cell>
          <cell r="AB95" t="str">
            <v>PAREDES</v>
          </cell>
          <cell r="AC95" t="str">
            <v>REYNA ISABEL</v>
          </cell>
          <cell r="AD95" t="str">
            <v>PROFUTURO</v>
          </cell>
          <cell r="AE95" t="str">
            <v>04</v>
          </cell>
          <cell r="AF95">
            <v>62.93</v>
          </cell>
          <cell r="AG95">
            <v>40.31</v>
          </cell>
          <cell r="AH95">
            <v>103.24</v>
          </cell>
          <cell r="AI95">
            <v>290</v>
          </cell>
          <cell r="AJ95">
            <v>39692</v>
          </cell>
          <cell r="AK95" t="str">
            <v/>
          </cell>
          <cell r="AL95">
            <v>1</v>
          </cell>
          <cell r="AM95" t="str">
            <v>2011</v>
          </cell>
          <cell r="AN95" t="str">
            <v>1</v>
          </cell>
          <cell r="AO95">
            <v>97.2</v>
          </cell>
          <cell r="AP95">
            <v>0</v>
          </cell>
          <cell r="AQ95">
            <v>0</v>
          </cell>
          <cell r="AR95">
            <v>0</v>
          </cell>
          <cell r="AS95">
            <v>0</v>
          </cell>
          <cell r="AT95">
            <v>0</v>
          </cell>
          <cell r="AU95">
            <v>0</v>
          </cell>
          <cell r="AV95">
            <v>0</v>
          </cell>
          <cell r="AW95">
            <v>0</v>
          </cell>
          <cell r="AX95">
            <v>0</v>
          </cell>
          <cell r="AY95">
            <v>0</v>
          </cell>
          <cell r="AZ95">
            <v>0</v>
          </cell>
          <cell r="BA95">
            <v>25392</v>
          </cell>
          <cell r="BB95">
            <v>0</v>
          </cell>
          <cell r="BC95">
            <v>0</v>
          </cell>
          <cell r="BD95">
            <v>0</v>
          </cell>
          <cell r="BE95">
            <v>0</v>
          </cell>
          <cell r="BF95">
            <v>0</v>
          </cell>
          <cell r="BG95" t="str">
            <v>253900RLPEE9</v>
          </cell>
          <cell r="BH95">
            <v>39692</v>
          </cell>
        </row>
        <row r="96">
          <cell r="A96" t="str">
            <v>20121350</v>
          </cell>
          <cell r="B96" t="str">
            <v>MALDONADO MELGAR MILTON MIGNET</v>
          </cell>
          <cell r="C96" t="str">
            <v>RESPONSABLE DE PROMOCION SOCIAL Y CAPACITACION</v>
          </cell>
          <cell r="D96" t="str">
            <v>20121350</v>
          </cell>
          <cell r="E96">
            <v>40819</v>
          </cell>
          <cell r="F96">
            <v>40879</v>
          </cell>
          <cell r="G96">
            <v>2706.7</v>
          </cell>
          <cell r="H96">
            <v>2706.7</v>
          </cell>
          <cell r="I96">
            <v>0</v>
          </cell>
          <cell r="J96" t="str">
            <v>MALDONADO MELGAR MILTON MIGNET</v>
          </cell>
          <cell r="K96">
            <v>0</v>
          </cell>
          <cell r="L96">
            <v>2354.83</v>
          </cell>
          <cell r="M96" t="str">
            <v>OFICINA ZONAL HUANCAVELICA</v>
          </cell>
          <cell r="N96" t="str">
            <v xml:space="preserve">0016  </v>
          </cell>
          <cell r="O96" t="str">
            <v>3398</v>
          </cell>
          <cell r="P96" t="str">
            <v>001</v>
          </cell>
          <cell r="Q96" t="str">
            <v>120</v>
          </cell>
          <cell r="R96">
            <v>40840</v>
          </cell>
          <cell r="S96" t="str">
            <v>4421410920</v>
          </cell>
          <cell r="T96" t="str">
            <v>201110</v>
          </cell>
          <cell r="U96" t="str">
            <v>201110</v>
          </cell>
          <cell r="V96" t="str">
            <v>12</v>
          </cell>
          <cell r="W96">
            <v>1</v>
          </cell>
          <cell r="X96" t="str">
            <v>CAS ZONALES OCTUBRE 2011</v>
          </cell>
          <cell r="Y96">
            <v>2616</v>
          </cell>
          <cell r="Z96" t="str">
            <v>10201213504</v>
          </cell>
          <cell r="AA96" t="str">
            <v>MALDONADO</v>
          </cell>
          <cell r="AB96" t="str">
            <v>MELGAR</v>
          </cell>
          <cell r="AC96" t="str">
            <v>MILTON MIGNET</v>
          </cell>
          <cell r="AD96" t="str">
            <v>ONP</v>
          </cell>
          <cell r="AE96" t="str">
            <v>99</v>
          </cell>
          <cell r="AF96">
            <v>0</v>
          </cell>
          <cell r="AG96">
            <v>0</v>
          </cell>
          <cell r="AH96">
            <v>0</v>
          </cell>
          <cell r="AI96">
            <v>351.87</v>
          </cell>
          <cell r="AJ96">
            <v>40819</v>
          </cell>
          <cell r="AK96" t="str">
            <v>2630458</v>
          </cell>
          <cell r="AL96">
            <v>40833</v>
          </cell>
          <cell r="AM96" t="str">
            <v>2011</v>
          </cell>
          <cell r="AN96" t="str">
            <v>1</v>
          </cell>
          <cell r="AO96">
            <v>97.2</v>
          </cell>
          <cell r="AP96">
            <v>0</v>
          </cell>
          <cell r="AQ96">
            <v>0</v>
          </cell>
          <cell r="AR96">
            <v>0</v>
          </cell>
          <cell r="AS96">
            <v>0</v>
          </cell>
          <cell r="AT96">
            <v>0</v>
          </cell>
          <cell r="AU96">
            <v>0</v>
          </cell>
          <cell r="AV96">
            <v>0</v>
          </cell>
          <cell r="AW96">
            <v>0</v>
          </cell>
          <cell r="AX96">
            <v>0</v>
          </cell>
          <cell r="AY96">
            <v>0</v>
          </cell>
          <cell r="AZ96">
            <v>0</v>
          </cell>
          <cell r="BA96">
            <v>28580</v>
          </cell>
          <cell r="BB96">
            <v>0</v>
          </cell>
          <cell r="BC96">
            <v>0</v>
          </cell>
          <cell r="BD96">
            <v>0</v>
          </cell>
          <cell r="BE96">
            <v>0</v>
          </cell>
          <cell r="BF96">
            <v>0</v>
          </cell>
          <cell r="BG96" t="str">
            <v/>
          </cell>
          <cell r="BH96">
            <v>40819</v>
          </cell>
        </row>
        <row r="97">
          <cell r="A97" t="str">
            <v>20121350</v>
          </cell>
          <cell r="B97" t="str">
            <v>MALDONADO MELGAR MILTON MIGNET</v>
          </cell>
          <cell r="C97" t="str">
            <v>RESPONSABLE DE PROMOCION SOCIAL Y CAPACITACION</v>
          </cell>
          <cell r="D97" t="str">
            <v>20121350</v>
          </cell>
          <cell r="E97">
            <v>40819</v>
          </cell>
          <cell r="F97">
            <v>40908</v>
          </cell>
          <cell r="G97">
            <v>2706.7</v>
          </cell>
          <cell r="H97">
            <v>2706.7</v>
          </cell>
          <cell r="I97">
            <v>0</v>
          </cell>
          <cell r="J97" t="str">
            <v>MALDONADO MELGAR MILTON MIGNET</v>
          </cell>
          <cell r="K97">
            <v>0</v>
          </cell>
          <cell r="L97">
            <v>2354.83</v>
          </cell>
          <cell r="M97" t="str">
            <v>OFICINA ZONAL HUANCAVELICA</v>
          </cell>
          <cell r="N97" t="str">
            <v xml:space="preserve">0016  </v>
          </cell>
          <cell r="O97" t="str">
            <v>3398</v>
          </cell>
          <cell r="P97" t="str">
            <v>001</v>
          </cell>
          <cell r="Q97" t="str">
            <v>120</v>
          </cell>
          <cell r="R97">
            <v>40840</v>
          </cell>
          <cell r="S97" t="str">
            <v>4421410920</v>
          </cell>
          <cell r="T97" t="str">
            <v>201110</v>
          </cell>
          <cell r="U97" t="str">
            <v>201110</v>
          </cell>
          <cell r="V97" t="str">
            <v>12</v>
          </cell>
          <cell r="W97">
            <v>1</v>
          </cell>
          <cell r="X97" t="str">
            <v>CAS ZONALES OCTUBRE 2011</v>
          </cell>
          <cell r="Y97">
            <v>2616</v>
          </cell>
          <cell r="Z97" t="str">
            <v>10201213504</v>
          </cell>
          <cell r="AA97" t="str">
            <v>MALDONADO</v>
          </cell>
          <cell r="AB97" t="str">
            <v>MELGAR</v>
          </cell>
          <cell r="AC97" t="str">
            <v>MILTON MIGNET</v>
          </cell>
          <cell r="AD97" t="str">
            <v>ONP</v>
          </cell>
          <cell r="AE97" t="str">
            <v>99</v>
          </cell>
          <cell r="AF97">
            <v>0</v>
          </cell>
          <cell r="AG97">
            <v>0</v>
          </cell>
          <cell r="AH97">
            <v>0</v>
          </cell>
          <cell r="AI97">
            <v>351.87</v>
          </cell>
          <cell r="AJ97">
            <v>40819</v>
          </cell>
          <cell r="AK97" t="str">
            <v>2630458</v>
          </cell>
          <cell r="AL97">
            <v>40833</v>
          </cell>
          <cell r="AM97" t="str">
            <v>2011</v>
          </cell>
          <cell r="AN97" t="str">
            <v>1</v>
          </cell>
          <cell r="AO97">
            <v>97.2</v>
          </cell>
          <cell r="AP97">
            <v>0</v>
          </cell>
          <cell r="AQ97">
            <v>0</v>
          </cell>
          <cell r="AR97">
            <v>0</v>
          </cell>
          <cell r="AS97">
            <v>0</v>
          </cell>
          <cell r="AT97">
            <v>0</v>
          </cell>
          <cell r="AU97">
            <v>0</v>
          </cell>
          <cell r="AV97">
            <v>0</v>
          </cell>
          <cell r="AW97">
            <v>0</v>
          </cell>
          <cell r="AX97">
            <v>0</v>
          </cell>
          <cell r="AY97">
            <v>0</v>
          </cell>
          <cell r="AZ97">
            <v>0</v>
          </cell>
          <cell r="BA97">
            <v>28580</v>
          </cell>
          <cell r="BB97">
            <v>0</v>
          </cell>
          <cell r="BC97">
            <v>0</v>
          </cell>
          <cell r="BD97">
            <v>0</v>
          </cell>
          <cell r="BE97">
            <v>0</v>
          </cell>
          <cell r="BF97">
            <v>0</v>
          </cell>
          <cell r="BG97" t="str">
            <v/>
          </cell>
          <cell r="BH97">
            <v>40819</v>
          </cell>
        </row>
        <row r="98">
          <cell r="A98" t="str">
            <v>20121350</v>
          </cell>
          <cell r="B98" t="str">
            <v>MALDONADO MELGAR MILTON MIGNET</v>
          </cell>
          <cell r="C98" t="str">
            <v>RESPONSABLE DE PROMOCION SOCIAL Y CAPACITACION</v>
          </cell>
          <cell r="D98" t="str">
            <v>20121350</v>
          </cell>
          <cell r="E98">
            <v>40819</v>
          </cell>
          <cell r="F98">
            <v>40939</v>
          </cell>
          <cell r="G98">
            <v>2706.7</v>
          </cell>
          <cell r="H98">
            <v>2706.7</v>
          </cell>
          <cell r="I98">
            <v>0</v>
          </cell>
          <cell r="J98" t="str">
            <v>MALDONADO MELGAR MILTON MIGNET</v>
          </cell>
          <cell r="K98">
            <v>0</v>
          </cell>
          <cell r="L98">
            <v>2354.83</v>
          </cell>
          <cell r="M98" t="str">
            <v>OFICINA ZONAL HUANCAVELICA</v>
          </cell>
          <cell r="N98" t="str">
            <v xml:space="preserve">0016  </v>
          </cell>
          <cell r="O98" t="str">
            <v>3398</v>
          </cell>
          <cell r="P98" t="str">
            <v>001</v>
          </cell>
          <cell r="Q98" t="str">
            <v>120</v>
          </cell>
          <cell r="R98">
            <v>40840</v>
          </cell>
          <cell r="S98" t="str">
            <v>4421410920</v>
          </cell>
          <cell r="T98" t="str">
            <v>201110</v>
          </cell>
          <cell r="U98" t="str">
            <v>201110</v>
          </cell>
          <cell r="V98" t="str">
            <v>12</v>
          </cell>
          <cell r="W98">
            <v>1</v>
          </cell>
          <cell r="X98" t="str">
            <v>CAS ZONALES OCTUBRE 2011</v>
          </cell>
          <cell r="Y98">
            <v>2616</v>
          </cell>
          <cell r="Z98" t="str">
            <v>10201213504</v>
          </cell>
          <cell r="AA98" t="str">
            <v>MALDONADO</v>
          </cell>
          <cell r="AB98" t="str">
            <v>MELGAR</v>
          </cell>
          <cell r="AC98" t="str">
            <v>MILTON MIGNET</v>
          </cell>
          <cell r="AD98" t="str">
            <v>ONP</v>
          </cell>
          <cell r="AE98" t="str">
            <v>99</v>
          </cell>
          <cell r="AF98">
            <v>0</v>
          </cell>
          <cell r="AG98">
            <v>0</v>
          </cell>
          <cell r="AH98">
            <v>0</v>
          </cell>
          <cell r="AI98">
            <v>351.87</v>
          </cell>
          <cell r="AJ98">
            <v>40819</v>
          </cell>
          <cell r="AK98" t="str">
            <v>2630458</v>
          </cell>
          <cell r="AL98">
            <v>40833</v>
          </cell>
          <cell r="AM98" t="str">
            <v>2011</v>
          </cell>
          <cell r="AN98" t="str">
            <v>1</v>
          </cell>
          <cell r="AO98">
            <v>97.2</v>
          </cell>
          <cell r="AP98">
            <v>0</v>
          </cell>
          <cell r="AQ98">
            <v>0</v>
          </cell>
          <cell r="AR98">
            <v>0</v>
          </cell>
          <cell r="AS98">
            <v>0</v>
          </cell>
          <cell r="AT98">
            <v>0</v>
          </cell>
          <cell r="AU98">
            <v>0</v>
          </cell>
          <cell r="AV98">
            <v>0</v>
          </cell>
          <cell r="AW98">
            <v>0</v>
          </cell>
          <cell r="AX98">
            <v>0</v>
          </cell>
          <cell r="AY98">
            <v>0</v>
          </cell>
          <cell r="AZ98">
            <v>0</v>
          </cell>
          <cell r="BA98">
            <v>28580</v>
          </cell>
          <cell r="BB98">
            <v>0</v>
          </cell>
          <cell r="BC98">
            <v>0</v>
          </cell>
          <cell r="BD98">
            <v>0</v>
          </cell>
          <cell r="BE98">
            <v>0</v>
          </cell>
          <cell r="BF98">
            <v>0</v>
          </cell>
          <cell r="BG98" t="str">
            <v/>
          </cell>
          <cell r="BH98">
            <v>40819</v>
          </cell>
        </row>
        <row r="99">
          <cell r="A99" t="str">
            <v>20121350</v>
          </cell>
          <cell r="B99" t="str">
            <v>MALDONADO MELGAR MILTON MIGNET</v>
          </cell>
          <cell r="C99" t="str">
            <v>RESPONSABLE DE PROMOCION SOCIAL Y CAPACITACION</v>
          </cell>
          <cell r="D99" t="str">
            <v>20121350</v>
          </cell>
          <cell r="E99">
            <v>40819</v>
          </cell>
          <cell r="F99">
            <v>40968</v>
          </cell>
          <cell r="G99">
            <v>2706.7</v>
          </cell>
          <cell r="H99">
            <v>2706.7</v>
          </cell>
          <cell r="I99">
            <v>0</v>
          </cell>
          <cell r="J99" t="str">
            <v>MALDONADO MELGAR MILTON MIGNET</v>
          </cell>
          <cell r="K99">
            <v>0</v>
          </cell>
          <cell r="L99">
            <v>2354.83</v>
          </cell>
          <cell r="M99" t="str">
            <v>OFICINA ZONAL HUANCAVELICA</v>
          </cell>
          <cell r="N99" t="str">
            <v xml:space="preserve">0016  </v>
          </cell>
          <cell r="O99" t="str">
            <v>3398</v>
          </cell>
          <cell r="P99" t="str">
            <v>001</v>
          </cell>
          <cell r="Q99" t="str">
            <v>120</v>
          </cell>
          <cell r="R99">
            <v>40840</v>
          </cell>
          <cell r="S99" t="str">
            <v>4421410920</v>
          </cell>
          <cell r="T99" t="str">
            <v>201110</v>
          </cell>
          <cell r="U99" t="str">
            <v>201110</v>
          </cell>
          <cell r="V99" t="str">
            <v>12</v>
          </cell>
          <cell r="W99">
            <v>1</v>
          </cell>
          <cell r="X99" t="str">
            <v>CAS ZONALES OCTUBRE 2011</v>
          </cell>
          <cell r="Y99">
            <v>2616</v>
          </cell>
          <cell r="Z99" t="str">
            <v>10201213504</v>
          </cell>
          <cell r="AA99" t="str">
            <v>MALDONADO</v>
          </cell>
          <cell r="AB99" t="str">
            <v>MELGAR</v>
          </cell>
          <cell r="AC99" t="str">
            <v>MILTON MIGNET</v>
          </cell>
          <cell r="AD99" t="str">
            <v>ONP</v>
          </cell>
          <cell r="AE99" t="str">
            <v>99</v>
          </cell>
          <cell r="AF99">
            <v>0</v>
          </cell>
          <cell r="AG99">
            <v>0</v>
          </cell>
          <cell r="AH99">
            <v>0</v>
          </cell>
          <cell r="AI99">
            <v>351.87</v>
          </cell>
          <cell r="AJ99">
            <v>40819</v>
          </cell>
          <cell r="AK99" t="str">
            <v>2630458</v>
          </cell>
          <cell r="AL99">
            <v>40833</v>
          </cell>
          <cell r="AM99" t="str">
            <v>2011</v>
          </cell>
          <cell r="AN99" t="str">
            <v>1</v>
          </cell>
          <cell r="AO99">
            <v>97.2</v>
          </cell>
          <cell r="AP99">
            <v>0</v>
          </cell>
          <cell r="AQ99">
            <v>0</v>
          </cell>
          <cell r="AR99">
            <v>0</v>
          </cell>
          <cell r="AS99">
            <v>0</v>
          </cell>
          <cell r="AT99">
            <v>0</v>
          </cell>
          <cell r="AU99">
            <v>0</v>
          </cell>
          <cell r="AV99">
            <v>0</v>
          </cell>
          <cell r="AW99">
            <v>0</v>
          </cell>
          <cell r="AX99">
            <v>0</v>
          </cell>
          <cell r="AY99">
            <v>0</v>
          </cell>
          <cell r="AZ99">
            <v>0</v>
          </cell>
          <cell r="BA99">
            <v>28580</v>
          </cell>
          <cell r="BB99">
            <v>0</v>
          </cell>
          <cell r="BC99">
            <v>0</v>
          </cell>
          <cell r="BD99">
            <v>0</v>
          </cell>
          <cell r="BE99">
            <v>0</v>
          </cell>
          <cell r="BF99">
            <v>0</v>
          </cell>
          <cell r="BG99" t="str">
            <v/>
          </cell>
          <cell r="BH99">
            <v>40819</v>
          </cell>
        </row>
        <row r="100">
          <cell r="A100" t="str">
            <v>20121350</v>
          </cell>
          <cell r="B100" t="str">
            <v>MALDONADO MELGAR MILTON MIGNET</v>
          </cell>
          <cell r="C100" t="str">
            <v>RESPONSABLE DE PROMOCION SOCIAL Y CAPACITACION</v>
          </cell>
          <cell r="D100" t="str">
            <v>20121350</v>
          </cell>
          <cell r="E100">
            <v>40819</v>
          </cell>
          <cell r="F100">
            <v>40999</v>
          </cell>
          <cell r="G100">
            <v>2706.7</v>
          </cell>
          <cell r="H100">
            <v>2706.7</v>
          </cell>
          <cell r="I100">
            <v>0</v>
          </cell>
          <cell r="J100" t="str">
            <v>MALDONADO MELGAR MILTON MIGNET</v>
          </cell>
          <cell r="K100">
            <v>0</v>
          </cell>
          <cell r="L100">
            <v>2354.83</v>
          </cell>
          <cell r="M100" t="str">
            <v>OFICINA ZONAL HUANCAVELICA</v>
          </cell>
          <cell r="N100" t="str">
            <v xml:space="preserve">0016  </v>
          </cell>
          <cell r="O100" t="str">
            <v>3398</v>
          </cell>
          <cell r="P100" t="str">
            <v>001</v>
          </cell>
          <cell r="Q100" t="str">
            <v>120</v>
          </cell>
          <cell r="R100">
            <v>40840</v>
          </cell>
          <cell r="S100" t="str">
            <v>4421410920</v>
          </cell>
          <cell r="T100" t="str">
            <v>201110</v>
          </cell>
          <cell r="U100" t="str">
            <v>201110</v>
          </cell>
          <cell r="V100" t="str">
            <v>12</v>
          </cell>
          <cell r="W100">
            <v>1</v>
          </cell>
          <cell r="X100" t="str">
            <v>CAS ZONALES OCTUBRE 2011</v>
          </cell>
          <cell r="Y100">
            <v>2616</v>
          </cell>
          <cell r="Z100" t="str">
            <v>10201213504</v>
          </cell>
          <cell r="AA100" t="str">
            <v>MALDONADO</v>
          </cell>
          <cell r="AB100" t="str">
            <v>MELGAR</v>
          </cell>
          <cell r="AC100" t="str">
            <v>MILTON MIGNET</v>
          </cell>
          <cell r="AD100" t="str">
            <v>ONP</v>
          </cell>
          <cell r="AE100" t="str">
            <v>99</v>
          </cell>
          <cell r="AF100">
            <v>0</v>
          </cell>
          <cell r="AG100">
            <v>0</v>
          </cell>
          <cell r="AH100">
            <v>0</v>
          </cell>
          <cell r="AI100">
            <v>351.87</v>
          </cell>
          <cell r="AJ100">
            <v>40819</v>
          </cell>
          <cell r="AK100" t="str">
            <v>2630458</v>
          </cell>
          <cell r="AL100">
            <v>40833</v>
          </cell>
          <cell r="AM100" t="str">
            <v>2011</v>
          </cell>
          <cell r="AN100" t="str">
            <v>1</v>
          </cell>
          <cell r="AO100">
            <v>97.2</v>
          </cell>
          <cell r="AP100">
            <v>0</v>
          </cell>
          <cell r="AQ100">
            <v>0</v>
          </cell>
          <cell r="AR100">
            <v>0</v>
          </cell>
          <cell r="AS100">
            <v>0</v>
          </cell>
          <cell r="AT100">
            <v>0</v>
          </cell>
          <cell r="AU100">
            <v>0</v>
          </cell>
          <cell r="AV100">
            <v>0</v>
          </cell>
          <cell r="AW100">
            <v>0</v>
          </cell>
          <cell r="AX100">
            <v>0</v>
          </cell>
          <cell r="AY100">
            <v>0</v>
          </cell>
          <cell r="AZ100">
            <v>0</v>
          </cell>
          <cell r="BA100">
            <v>28580</v>
          </cell>
          <cell r="BB100">
            <v>0</v>
          </cell>
          <cell r="BC100">
            <v>0</v>
          </cell>
          <cell r="BD100">
            <v>0</v>
          </cell>
          <cell r="BE100">
            <v>0</v>
          </cell>
          <cell r="BF100">
            <v>0</v>
          </cell>
          <cell r="BG100" t="str">
            <v/>
          </cell>
          <cell r="BH100">
            <v>40819</v>
          </cell>
        </row>
        <row r="101">
          <cell r="A101" t="str">
            <v>20121350</v>
          </cell>
          <cell r="B101" t="str">
            <v>MALDONADO MELGAR MILTON MIGNET</v>
          </cell>
          <cell r="C101" t="str">
            <v>RESPONSABLE DE PROMOCION SOCIAL Y CAPACITACION</v>
          </cell>
          <cell r="D101" t="str">
            <v>20121350</v>
          </cell>
          <cell r="E101">
            <v>40819</v>
          </cell>
          <cell r="F101">
            <v>41029</v>
          </cell>
          <cell r="G101">
            <v>2706.7</v>
          </cell>
          <cell r="H101">
            <v>2706.7</v>
          </cell>
          <cell r="I101">
            <v>0</v>
          </cell>
          <cell r="J101" t="str">
            <v>MALDONADO MELGAR MILTON MIGNET</v>
          </cell>
          <cell r="K101">
            <v>0</v>
          </cell>
          <cell r="L101">
            <v>2354.83</v>
          </cell>
          <cell r="M101" t="str">
            <v>OFICINA ZONAL HUANCAVELICA</v>
          </cell>
          <cell r="N101" t="str">
            <v xml:space="preserve">0016  </v>
          </cell>
          <cell r="O101" t="str">
            <v>3398</v>
          </cell>
          <cell r="P101" t="str">
            <v>001</v>
          </cell>
          <cell r="Q101" t="str">
            <v>120</v>
          </cell>
          <cell r="R101">
            <v>40840</v>
          </cell>
          <cell r="S101" t="str">
            <v>4421410920</v>
          </cell>
          <cell r="T101" t="str">
            <v>201110</v>
          </cell>
          <cell r="U101" t="str">
            <v>201110</v>
          </cell>
          <cell r="V101" t="str">
            <v>12</v>
          </cell>
          <cell r="W101">
            <v>1</v>
          </cell>
          <cell r="X101" t="str">
            <v>CAS ZONALES OCTUBRE 2011</v>
          </cell>
          <cell r="Y101">
            <v>2616</v>
          </cell>
          <cell r="Z101" t="str">
            <v>10201213504</v>
          </cell>
          <cell r="AA101" t="str">
            <v>MALDONADO</v>
          </cell>
          <cell r="AB101" t="str">
            <v>MELGAR</v>
          </cell>
          <cell r="AC101" t="str">
            <v>MILTON MIGNET</v>
          </cell>
          <cell r="AD101" t="str">
            <v>ONP</v>
          </cell>
          <cell r="AE101" t="str">
            <v>99</v>
          </cell>
          <cell r="AF101">
            <v>0</v>
          </cell>
          <cell r="AG101">
            <v>0</v>
          </cell>
          <cell r="AH101">
            <v>0</v>
          </cell>
          <cell r="AI101">
            <v>351.87</v>
          </cell>
          <cell r="AJ101">
            <v>40819</v>
          </cell>
          <cell r="AK101" t="str">
            <v>2630458</v>
          </cell>
          <cell r="AL101">
            <v>40833</v>
          </cell>
          <cell r="AM101" t="str">
            <v>2011</v>
          </cell>
          <cell r="AN101" t="str">
            <v>1</v>
          </cell>
          <cell r="AO101">
            <v>97.2</v>
          </cell>
          <cell r="AP101">
            <v>0</v>
          </cell>
          <cell r="AQ101">
            <v>0</v>
          </cell>
          <cell r="AR101">
            <v>0</v>
          </cell>
          <cell r="AS101">
            <v>0</v>
          </cell>
          <cell r="AT101">
            <v>0</v>
          </cell>
          <cell r="AU101">
            <v>0</v>
          </cell>
          <cell r="AV101">
            <v>0</v>
          </cell>
          <cell r="AW101">
            <v>0</v>
          </cell>
          <cell r="AX101">
            <v>0</v>
          </cell>
          <cell r="AY101">
            <v>0</v>
          </cell>
          <cell r="AZ101">
            <v>0</v>
          </cell>
          <cell r="BA101">
            <v>28580</v>
          </cell>
          <cell r="BB101">
            <v>0</v>
          </cell>
          <cell r="BC101">
            <v>0</v>
          </cell>
          <cell r="BD101">
            <v>0</v>
          </cell>
          <cell r="BE101">
            <v>0</v>
          </cell>
          <cell r="BF101">
            <v>0</v>
          </cell>
          <cell r="BG101" t="str">
            <v/>
          </cell>
          <cell r="BH101">
            <v>40819</v>
          </cell>
        </row>
        <row r="102">
          <cell r="A102" t="str">
            <v>23865886</v>
          </cell>
          <cell r="B102" t="str">
            <v>MAMANI AYMITUMA REVELINO</v>
          </cell>
          <cell r="C102" t="str">
            <v>RESPONSABLE ADMINISTRATIVO E INFORMATICO</v>
          </cell>
          <cell r="D102" t="str">
            <v>23865886</v>
          </cell>
          <cell r="E102">
            <v>40819</v>
          </cell>
          <cell r="F102">
            <v>1</v>
          </cell>
          <cell r="G102">
            <v>1866.67</v>
          </cell>
          <cell r="H102">
            <v>1866.67</v>
          </cell>
          <cell r="I102">
            <v>0</v>
          </cell>
          <cell r="J102" t="str">
            <v>MAMANI AYMITUMA REVELINO</v>
          </cell>
          <cell r="K102">
            <v>0</v>
          </cell>
          <cell r="L102">
            <v>1614.67</v>
          </cell>
          <cell r="M102" t="str">
            <v>OFICINA ZONAL APURIMAC</v>
          </cell>
          <cell r="N102" t="str">
            <v xml:space="preserve">0009  </v>
          </cell>
          <cell r="O102" t="str">
            <v>1720</v>
          </cell>
          <cell r="P102" t="str">
            <v>001</v>
          </cell>
          <cell r="Q102" t="str">
            <v>109</v>
          </cell>
          <cell r="R102">
            <v>40840</v>
          </cell>
          <cell r="S102" t="str">
            <v>4019141824</v>
          </cell>
          <cell r="T102" t="str">
            <v>201110</v>
          </cell>
          <cell r="U102" t="str">
            <v>201110</v>
          </cell>
          <cell r="V102" t="str">
            <v>12</v>
          </cell>
          <cell r="W102">
            <v>1</v>
          </cell>
          <cell r="X102" t="str">
            <v>CAS ZONALES OCTUBRE 2011</v>
          </cell>
          <cell r="Y102">
            <v>349</v>
          </cell>
          <cell r="Z102" t="str">
            <v>10238658867</v>
          </cell>
          <cell r="AA102" t="str">
            <v>MAMANI</v>
          </cell>
          <cell r="AB102" t="str">
            <v>AYMITUMA</v>
          </cell>
          <cell r="AC102" t="str">
            <v>REVELINO</v>
          </cell>
          <cell r="AD102" t="str">
            <v>HORIZONTE</v>
          </cell>
          <cell r="AE102" t="str">
            <v>01</v>
          </cell>
          <cell r="AF102">
            <v>36.4</v>
          </cell>
          <cell r="AG102">
            <v>28.93</v>
          </cell>
          <cell r="AH102">
            <v>65.33</v>
          </cell>
          <cell r="AI102">
            <v>186.67</v>
          </cell>
          <cell r="AJ102">
            <v>40819</v>
          </cell>
          <cell r="AK102" t="str">
            <v>2207777</v>
          </cell>
          <cell r="AL102">
            <v>40550</v>
          </cell>
          <cell r="AM102" t="str">
            <v>2011</v>
          </cell>
          <cell r="AN102" t="str">
            <v>1</v>
          </cell>
          <cell r="AO102">
            <v>97.2</v>
          </cell>
          <cell r="AP102">
            <v>0</v>
          </cell>
          <cell r="AQ102">
            <v>0</v>
          </cell>
          <cell r="AR102">
            <v>0</v>
          </cell>
          <cell r="AS102">
            <v>0</v>
          </cell>
          <cell r="AT102">
            <v>0</v>
          </cell>
          <cell r="AU102">
            <v>0</v>
          </cell>
          <cell r="AV102">
            <v>0</v>
          </cell>
          <cell r="AW102">
            <v>0</v>
          </cell>
          <cell r="AX102">
            <v>0</v>
          </cell>
          <cell r="AY102">
            <v>0</v>
          </cell>
          <cell r="AZ102">
            <v>0</v>
          </cell>
          <cell r="BA102">
            <v>25836</v>
          </cell>
          <cell r="BB102">
            <v>0</v>
          </cell>
          <cell r="BC102">
            <v>0</v>
          </cell>
          <cell r="BD102">
            <v>0</v>
          </cell>
          <cell r="BE102">
            <v>0</v>
          </cell>
          <cell r="BF102">
            <v>0</v>
          </cell>
          <cell r="BG102" t="str">
            <v>558341RMAAI0</v>
          </cell>
          <cell r="BH102">
            <v>40819</v>
          </cell>
        </row>
        <row r="103">
          <cell r="A103" t="str">
            <v>23865886</v>
          </cell>
          <cell r="B103" t="str">
            <v>MAMANI AYMITUMA REVELINO</v>
          </cell>
          <cell r="C103" t="str">
            <v>RESPONSABLE ADMINISTRATIVO E INFORMATICO</v>
          </cell>
          <cell r="D103" t="str">
            <v>23865886</v>
          </cell>
          <cell r="E103">
            <v>40819</v>
          </cell>
          <cell r="F103">
            <v>40879</v>
          </cell>
          <cell r="G103">
            <v>1866.67</v>
          </cell>
          <cell r="H103">
            <v>1866.67</v>
          </cell>
          <cell r="I103">
            <v>0</v>
          </cell>
          <cell r="J103" t="str">
            <v>MAMANI AYMITUMA REVELINO</v>
          </cell>
          <cell r="K103">
            <v>0</v>
          </cell>
          <cell r="L103">
            <v>1614.67</v>
          </cell>
          <cell r="M103" t="str">
            <v>OFICINA ZONAL APURIMAC</v>
          </cell>
          <cell r="N103" t="str">
            <v xml:space="preserve">0009  </v>
          </cell>
          <cell r="O103" t="str">
            <v>1720</v>
          </cell>
          <cell r="P103" t="str">
            <v>001</v>
          </cell>
          <cell r="Q103" t="str">
            <v>109</v>
          </cell>
          <cell r="R103">
            <v>40840</v>
          </cell>
          <cell r="S103" t="str">
            <v>4019141824</v>
          </cell>
          <cell r="T103" t="str">
            <v>201110</v>
          </cell>
          <cell r="U103" t="str">
            <v>201110</v>
          </cell>
          <cell r="V103" t="str">
            <v>12</v>
          </cell>
          <cell r="W103">
            <v>1</v>
          </cell>
          <cell r="X103" t="str">
            <v>CAS ZONALES OCTUBRE 2011</v>
          </cell>
          <cell r="Y103">
            <v>349</v>
          </cell>
          <cell r="Z103" t="str">
            <v>10238658867</v>
          </cell>
          <cell r="AA103" t="str">
            <v>MAMANI</v>
          </cell>
          <cell r="AB103" t="str">
            <v>AYMITUMA</v>
          </cell>
          <cell r="AC103" t="str">
            <v>REVELINO</v>
          </cell>
          <cell r="AD103" t="str">
            <v>HORIZONTE</v>
          </cell>
          <cell r="AE103" t="str">
            <v>01</v>
          </cell>
          <cell r="AF103">
            <v>36.4</v>
          </cell>
          <cell r="AG103">
            <v>28.93</v>
          </cell>
          <cell r="AH103">
            <v>65.33</v>
          </cell>
          <cell r="AI103">
            <v>186.67</v>
          </cell>
          <cell r="AJ103">
            <v>40819</v>
          </cell>
          <cell r="AK103" t="str">
            <v>2207777</v>
          </cell>
          <cell r="AL103">
            <v>40550</v>
          </cell>
          <cell r="AM103" t="str">
            <v>2011</v>
          </cell>
          <cell r="AN103" t="str">
            <v>1</v>
          </cell>
          <cell r="AO103">
            <v>97.2</v>
          </cell>
          <cell r="AP103">
            <v>0</v>
          </cell>
          <cell r="AQ103">
            <v>0</v>
          </cell>
          <cell r="AR103">
            <v>0</v>
          </cell>
          <cell r="AS103">
            <v>0</v>
          </cell>
          <cell r="AT103">
            <v>0</v>
          </cell>
          <cell r="AU103">
            <v>0</v>
          </cell>
          <cell r="AV103">
            <v>0</v>
          </cell>
          <cell r="AW103">
            <v>0</v>
          </cell>
          <cell r="AX103">
            <v>0</v>
          </cell>
          <cell r="AY103">
            <v>0</v>
          </cell>
          <cell r="AZ103">
            <v>0</v>
          </cell>
          <cell r="BA103">
            <v>25836</v>
          </cell>
          <cell r="BB103">
            <v>0</v>
          </cell>
          <cell r="BC103">
            <v>0</v>
          </cell>
          <cell r="BD103">
            <v>0</v>
          </cell>
          <cell r="BE103">
            <v>0</v>
          </cell>
          <cell r="BF103">
            <v>0</v>
          </cell>
          <cell r="BG103" t="str">
            <v>558341RMAAI0</v>
          </cell>
          <cell r="BH103">
            <v>40819</v>
          </cell>
        </row>
        <row r="104">
          <cell r="A104" t="str">
            <v>23865886</v>
          </cell>
          <cell r="B104" t="str">
            <v>MAMANI AYMITUMA REVELINO</v>
          </cell>
          <cell r="C104" t="str">
            <v>RESPONSABLE ADMINISTRATIVO E INFORMATICO</v>
          </cell>
          <cell r="D104" t="str">
            <v>23865886</v>
          </cell>
          <cell r="E104">
            <v>40819</v>
          </cell>
          <cell r="F104">
            <v>40908</v>
          </cell>
          <cell r="G104">
            <v>1866.67</v>
          </cell>
          <cell r="H104">
            <v>1866.67</v>
          </cell>
          <cell r="I104">
            <v>0</v>
          </cell>
          <cell r="J104" t="str">
            <v>MAMANI AYMITUMA REVELINO</v>
          </cell>
          <cell r="K104">
            <v>0</v>
          </cell>
          <cell r="L104">
            <v>1614.67</v>
          </cell>
          <cell r="M104" t="str">
            <v>OFICINA ZONAL APURIMAC</v>
          </cell>
          <cell r="N104" t="str">
            <v xml:space="preserve">0009  </v>
          </cell>
          <cell r="O104" t="str">
            <v>1720</v>
          </cell>
          <cell r="P104" t="str">
            <v>001</v>
          </cell>
          <cell r="Q104" t="str">
            <v>109</v>
          </cell>
          <cell r="R104">
            <v>40840</v>
          </cell>
          <cell r="S104" t="str">
            <v>4019141824</v>
          </cell>
          <cell r="T104" t="str">
            <v>201110</v>
          </cell>
          <cell r="U104" t="str">
            <v>201110</v>
          </cell>
          <cell r="V104" t="str">
            <v>12</v>
          </cell>
          <cell r="W104">
            <v>1</v>
          </cell>
          <cell r="X104" t="str">
            <v>CAS ZONALES OCTUBRE 2011</v>
          </cell>
          <cell r="Y104">
            <v>349</v>
          </cell>
          <cell r="Z104" t="str">
            <v>10238658867</v>
          </cell>
          <cell r="AA104" t="str">
            <v>MAMANI</v>
          </cell>
          <cell r="AB104" t="str">
            <v>AYMITUMA</v>
          </cell>
          <cell r="AC104" t="str">
            <v>REVELINO</v>
          </cell>
          <cell r="AD104" t="str">
            <v>HORIZONTE</v>
          </cell>
          <cell r="AE104" t="str">
            <v>01</v>
          </cell>
          <cell r="AF104">
            <v>36.4</v>
          </cell>
          <cell r="AG104">
            <v>28.93</v>
          </cell>
          <cell r="AH104">
            <v>65.33</v>
          </cell>
          <cell r="AI104">
            <v>186.67</v>
          </cell>
          <cell r="AJ104">
            <v>40819</v>
          </cell>
          <cell r="AK104" t="str">
            <v>2207777</v>
          </cell>
          <cell r="AL104">
            <v>40550</v>
          </cell>
          <cell r="AM104" t="str">
            <v>2011</v>
          </cell>
          <cell r="AN104" t="str">
            <v>1</v>
          </cell>
          <cell r="AO104">
            <v>97.2</v>
          </cell>
          <cell r="AP104">
            <v>0</v>
          </cell>
          <cell r="AQ104">
            <v>0</v>
          </cell>
          <cell r="AR104">
            <v>0</v>
          </cell>
          <cell r="AS104">
            <v>0</v>
          </cell>
          <cell r="AT104">
            <v>0</v>
          </cell>
          <cell r="AU104">
            <v>0</v>
          </cell>
          <cell r="AV104">
            <v>0</v>
          </cell>
          <cell r="AW104">
            <v>0</v>
          </cell>
          <cell r="AX104">
            <v>0</v>
          </cell>
          <cell r="AY104">
            <v>0</v>
          </cell>
          <cell r="AZ104">
            <v>0</v>
          </cell>
          <cell r="BA104">
            <v>25836</v>
          </cell>
          <cell r="BB104">
            <v>0</v>
          </cell>
          <cell r="BC104">
            <v>0</v>
          </cell>
          <cell r="BD104">
            <v>0</v>
          </cell>
          <cell r="BE104">
            <v>0</v>
          </cell>
          <cell r="BF104">
            <v>0</v>
          </cell>
          <cell r="BG104" t="str">
            <v>558341RMAAI0</v>
          </cell>
          <cell r="BH104">
            <v>40819</v>
          </cell>
        </row>
        <row r="105">
          <cell r="A105" t="str">
            <v>23865886</v>
          </cell>
          <cell r="B105" t="str">
            <v>MAMANI AYMITUMA REVELINO</v>
          </cell>
          <cell r="C105" t="str">
            <v>RESPONSABLE ADMINISTRATIVO E INFORMATICO</v>
          </cell>
          <cell r="D105" t="str">
            <v>23865886</v>
          </cell>
          <cell r="E105">
            <v>40819</v>
          </cell>
          <cell r="F105">
            <v>40939</v>
          </cell>
          <cell r="G105">
            <v>1866.67</v>
          </cell>
          <cell r="H105">
            <v>1866.67</v>
          </cell>
          <cell r="I105">
            <v>0</v>
          </cell>
          <cell r="J105" t="str">
            <v>MAMANI AYMITUMA REVELINO</v>
          </cell>
          <cell r="K105">
            <v>0</v>
          </cell>
          <cell r="L105">
            <v>1614.67</v>
          </cell>
          <cell r="M105" t="str">
            <v>OFICINA ZONAL APURIMAC</v>
          </cell>
          <cell r="N105" t="str">
            <v xml:space="preserve">0009  </v>
          </cell>
          <cell r="O105" t="str">
            <v>1720</v>
          </cell>
          <cell r="P105" t="str">
            <v>001</v>
          </cell>
          <cell r="Q105" t="str">
            <v>109</v>
          </cell>
          <cell r="R105">
            <v>40840</v>
          </cell>
          <cell r="S105" t="str">
            <v>4019141824</v>
          </cell>
          <cell r="T105" t="str">
            <v>201110</v>
          </cell>
          <cell r="U105" t="str">
            <v>201110</v>
          </cell>
          <cell r="V105" t="str">
            <v>12</v>
          </cell>
          <cell r="W105">
            <v>1</v>
          </cell>
          <cell r="X105" t="str">
            <v>CAS ZONALES OCTUBRE 2011</v>
          </cell>
          <cell r="Y105">
            <v>349</v>
          </cell>
          <cell r="Z105" t="str">
            <v>10238658867</v>
          </cell>
          <cell r="AA105" t="str">
            <v>MAMANI</v>
          </cell>
          <cell r="AB105" t="str">
            <v>AYMITUMA</v>
          </cell>
          <cell r="AC105" t="str">
            <v>REVELINO</v>
          </cell>
          <cell r="AD105" t="str">
            <v>HORIZONTE</v>
          </cell>
          <cell r="AE105" t="str">
            <v>01</v>
          </cell>
          <cell r="AF105">
            <v>36.4</v>
          </cell>
          <cell r="AG105">
            <v>28.93</v>
          </cell>
          <cell r="AH105">
            <v>65.33</v>
          </cell>
          <cell r="AI105">
            <v>186.67</v>
          </cell>
          <cell r="AJ105">
            <v>40819</v>
          </cell>
          <cell r="AK105" t="str">
            <v>2207777</v>
          </cell>
          <cell r="AL105">
            <v>40550</v>
          </cell>
          <cell r="AM105" t="str">
            <v>2011</v>
          </cell>
          <cell r="AN105" t="str">
            <v>1</v>
          </cell>
          <cell r="AO105">
            <v>97.2</v>
          </cell>
          <cell r="AP105">
            <v>0</v>
          </cell>
          <cell r="AQ105">
            <v>0</v>
          </cell>
          <cell r="AR105">
            <v>0</v>
          </cell>
          <cell r="AS105">
            <v>0</v>
          </cell>
          <cell r="AT105">
            <v>0</v>
          </cell>
          <cell r="AU105">
            <v>0</v>
          </cell>
          <cell r="AV105">
            <v>0</v>
          </cell>
          <cell r="AW105">
            <v>0</v>
          </cell>
          <cell r="AX105">
            <v>0</v>
          </cell>
          <cell r="AY105">
            <v>0</v>
          </cell>
          <cell r="AZ105">
            <v>0</v>
          </cell>
          <cell r="BA105">
            <v>25836</v>
          </cell>
          <cell r="BB105">
            <v>0</v>
          </cell>
          <cell r="BC105">
            <v>0</v>
          </cell>
          <cell r="BD105">
            <v>0</v>
          </cell>
          <cell r="BE105">
            <v>0</v>
          </cell>
          <cell r="BF105">
            <v>0</v>
          </cell>
          <cell r="BG105" t="str">
            <v>558341RMAAI0</v>
          </cell>
          <cell r="BH105">
            <v>40819</v>
          </cell>
        </row>
        <row r="106">
          <cell r="A106" t="str">
            <v>23865886</v>
          </cell>
          <cell r="B106" t="str">
            <v>MAMANI AYMITUMA REVELINO</v>
          </cell>
          <cell r="C106" t="str">
            <v>RESPONSABLE ADMINISTRATIVO E INFORMATICO</v>
          </cell>
          <cell r="D106" t="str">
            <v>23865886</v>
          </cell>
          <cell r="E106">
            <v>40819</v>
          </cell>
          <cell r="F106">
            <v>40999</v>
          </cell>
          <cell r="G106">
            <v>1866.67</v>
          </cell>
          <cell r="H106">
            <v>1866.67</v>
          </cell>
          <cell r="I106">
            <v>0</v>
          </cell>
          <cell r="J106" t="str">
            <v>MAMANI AYMITUMA REVELINO</v>
          </cell>
          <cell r="K106">
            <v>0</v>
          </cell>
          <cell r="L106">
            <v>1614.67</v>
          </cell>
          <cell r="M106" t="str">
            <v>OFICINA ZONAL APURIMAC</v>
          </cell>
          <cell r="N106" t="str">
            <v xml:space="preserve">0009  </v>
          </cell>
          <cell r="O106" t="str">
            <v>1720</v>
          </cell>
          <cell r="P106" t="str">
            <v>001</v>
          </cell>
          <cell r="Q106" t="str">
            <v>109</v>
          </cell>
          <cell r="R106">
            <v>40840</v>
          </cell>
          <cell r="S106" t="str">
            <v>4019141824</v>
          </cell>
          <cell r="T106" t="str">
            <v>201110</v>
          </cell>
          <cell r="U106" t="str">
            <v>201110</v>
          </cell>
          <cell r="V106" t="str">
            <v>12</v>
          </cell>
          <cell r="W106">
            <v>1</v>
          </cell>
          <cell r="X106" t="str">
            <v>CAS ZONALES OCTUBRE 2011</v>
          </cell>
          <cell r="Y106">
            <v>349</v>
          </cell>
          <cell r="Z106" t="str">
            <v>10238658867</v>
          </cell>
          <cell r="AA106" t="str">
            <v>MAMANI</v>
          </cell>
          <cell r="AB106" t="str">
            <v>AYMITUMA</v>
          </cell>
          <cell r="AC106" t="str">
            <v>REVELINO</v>
          </cell>
          <cell r="AD106" t="str">
            <v>HORIZONTE</v>
          </cell>
          <cell r="AE106" t="str">
            <v>01</v>
          </cell>
          <cell r="AF106">
            <v>36.4</v>
          </cell>
          <cell r="AG106">
            <v>28.93</v>
          </cell>
          <cell r="AH106">
            <v>65.33</v>
          </cell>
          <cell r="AI106">
            <v>186.67</v>
          </cell>
          <cell r="AJ106">
            <v>40819</v>
          </cell>
          <cell r="AK106" t="str">
            <v>2207777</v>
          </cell>
          <cell r="AL106">
            <v>40550</v>
          </cell>
          <cell r="AM106" t="str">
            <v>2011</v>
          </cell>
          <cell r="AN106" t="str">
            <v>1</v>
          </cell>
          <cell r="AO106">
            <v>97.2</v>
          </cell>
          <cell r="AP106">
            <v>0</v>
          </cell>
          <cell r="AQ106">
            <v>0</v>
          </cell>
          <cell r="AR106">
            <v>0</v>
          </cell>
          <cell r="AS106">
            <v>0</v>
          </cell>
          <cell r="AT106">
            <v>0</v>
          </cell>
          <cell r="AU106">
            <v>0</v>
          </cell>
          <cell r="AV106">
            <v>0</v>
          </cell>
          <cell r="AW106">
            <v>0</v>
          </cell>
          <cell r="AX106">
            <v>0</v>
          </cell>
          <cell r="AY106">
            <v>0</v>
          </cell>
          <cell r="AZ106">
            <v>0</v>
          </cell>
          <cell r="BA106">
            <v>25836</v>
          </cell>
          <cell r="BB106">
            <v>0</v>
          </cell>
          <cell r="BC106">
            <v>0</v>
          </cell>
          <cell r="BD106">
            <v>0</v>
          </cell>
          <cell r="BE106">
            <v>0</v>
          </cell>
          <cell r="BF106">
            <v>0</v>
          </cell>
          <cell r="BG106" t="str">
            <v>558341RMAAI0</v>
          </cell>
          <cell r="BH106">
            <v>40819</v>
          </cell>
        </row>
        <row r="107">
          <cell r="A107" t="str">
            <v>29686437</v>
          </cell>
          <cell r="B107" t="str">
            <v>MONTESINOS BALLADARES AMADEO ARTURO</v>
          </cell>
          <cell r="C107" t="str">
            <v>RESPONSABLE DE PROYECTOS-SUPERVISION</v>
          </cell>
          <cell r="D107" t="str">
            <v>29686437</v>
          </cell>
          <cell r="E107">
            <v>40819</v>
          </cell>
          <cell r="F107">
            <v>40879</v>
          </cell>
          <cell r="G107">
            <v>3266.7</v>
          </cell>
          <cell r="H107">
            <v>3266.7</v>
          </cell>
          <cell r="I107">
            <v>0</v>
          </cell>
          <cell r="J107" t="str">
            <v>MONTESINOS BALLADARES AMADEO ARTURO</v>
          </cell>
          <cell r="K107">
            <v>0</v>
          </cell>
          <cell r="L107">
            <v>2834.84</v>
          </cell>
          <cell r="M107" t="str">
            <v>OFICINA ZONAL PUNO</v>
          </cell>
          <cell r="N107" t="str">
            <v xml:space="preserve">0028  </v>
          </cell>
          <cell r="O107" t="str">
            <v>3402</v>
          </cell>
          <cell r="P107" t="str">
            <v>001</v>
          </cell>
          <cell r="Q107" t="str">
            <v>149</v>
          </cell>
          <cell r="R107">
            <v>40840</v>
          </cell>
          <cell r="S107" t="str">
            <v>4017965692</v>
          </cell>
          <cell r="T107" t="str">
            <v>201110</v>
          </cell>
          <cell r="U107" t="str">
            <v>201110</v>
          </cell>
          <cell r="V107" t="str">
            <v>12</v>
          </cell>
          <cell r="W107">
            <v>1</v>
          </cell>
          <cell r="X107" t="str">
            <v>CAS ZONALES OCTUBRE 2011</v>
          </cell>
          <cell r="Y107">
            <v>427</v>
          </cell>
          <cell r="Z107" t="str">
            <v>10296864370</v>
          </cell>
          <cell r="AA107" t="str">
            <v>MONTESINOS</v>
          </cell>
          <cell r="AB107" t="str">
            <v>BALLADARES</v>
          </cell>
          <cell r="AC107" t="str">
            <v>AMADEO ARTURO</v>
          </cell>
          <cell r="AD107" t="str">
            <v>INTEGRA</v>
          </cell>
          <cell r="AE107" t="str">
            <v>02</v>
          </cell>
          <cell r="AF107">
            <v>58.8</v>
          </cell>
          <cell r="AG107">
            <v>46.39</v>
          </cell>
          <cell r="AH107">
            <v>105.19</v>
          </cell>
          <cell r="AI107">
            <v>326.67</v>
          </cell>
          <cell r="AJ107">
            <v>40819</v>
          </cell>
          <cell r="AK107" t="str">
            <v>2189110</v>
          </cell>
          <cell r="AL107">
            <v>40546</v>
          </cell>
          <cell r="AM107" t="str">
            <v>2011</v>
          </cell>
          <cell r="AN107" t="str">
            <v>1</v>
          </cell>
          <cell r="AO107">
            <v>97.2</v>
          </cell>
          <cell r="AP107">
            <v>0</v>
          </cell>
          <cell r="AQ107">
            <v>0</v>
          </cell>
          <cell r="AR107">
            <v>0</v>
          </cell>
          <cell r="AS107">
            <v>0</v>
          </cell>
          <cell r="AT107">
            <v>0</v>
          </cell>
          <cell r="AU107">
            <v>0</v>
          </cell>
          <cell r="AV107">
            <v>0</v>
          </cell>
          <cell r="AW107">
            <v>0</v>
          </cell>
          <cell r="AX107">
            <v>0</v>
          </cell>
          <cell r="AY107">
            <v>0</v>
          </cell>
          <cell r="AZ107">
            <v>0</v>
          </cell>
          <cell r="BA107">
            <v>22006</v>
          </cell>
          <cell r="BB107">
            <v>0</v>
          </cell>
          <cell r="BC107">
            <v>0</v>
          </cell>
          <cell r="BD107">
            <v>0</v>
          </cell>
          <cell r="BE107">
            <v>0</v>
          </cell>
          <cell r="BF107">
            <v>0</v>
          </cell>
          <cell r="BG107" t="str">
            <v>220041AMBTL1</v>
          </cell>
          <cell r="BH107">
            <v>40819</v>
          </cell>
        </row>
        <row r="108">
          <cell r="A108" t="str">
            <v>29686437</v>
          </cell>
          <cell r="B108" t="str">
            <v>MONTESINOS BALLADARES AMADEO ARTURO</v>
          </cell>
          <cell r="C108" t="str">
            <v>RESPONSABLE DE PROYECTOS-SUPERVISION</v>
          </cell>
          <cell r="D108" t="str">
            <v>29686437</v>
          </cell>
          <cell r="E108">
            <v>40819</v>
          </cell>
          <cell r="F108">
            <v>40908</v>
          </cell>
          <cell r="G108">
            <v>3266.7</v>
          </cell>
          <cell r="H108">
            <v>3266.7</v>
          </cell>
          <cell r="I108">
            <v>0</v>
          </cell>
          <cell r="J108" t="str">
            <v>MONTESINOS BALLADARES AMADEO ARTURO</v>
          </cell>
          <cell r="K108">
            <v>0</v>
          </cell>
          <cell r="L108">
            <v>2834.84</v>
          </cell>
          <cell r="M108" t="str">
            <v>OFICINA ZONAL PUNO</v>
          </cell>
          <cell r="N108" t="str">
            <v xml:space="preserve">0028  </v>
          </cell>
          <cell r="O108" t="str">
            <v>3402</v>
          </cell>
          <cell r="P108" t="str">
            <v>001</v>
          </cell>
          <cell r="Q108" t="str">
            <v>149</v>
          </cell>
          <cell r="R108">
            <v>40840</v>
          </cell>
          <cell r="S108" t="str">
            <v>4017965692</v>
          </cell>
          <cell r="T108" t="str">
            <v>201110</v>
          </cell>
          <cell r="U108" t="str">
            <v>201110</v>
          </cell>
          <cell r="V108" t="str">
            <v>12</v>
          </cell>
          <cell r="W108">
            <v>1</v>
          </cell>
          <cell r="X108" t="str">
            <v>CAS ZONALES OCTUBRE 2011</v>
          </cell>
          <cell r="Y108">
            <v>427</v>
          </cell>
          <cell r="Z108" t="str">
            <v>10296864370</v>
          </cell>
          <cell r="AA108" t="str">
            <v>MONTESINOS</v>
          </cell>
          <cell r="AB108" t="str">
            <v>BALLADARES</v>
          </cell>
          <cell r="AC108" t="str">
            <v>AMADEO ARTURO</v>
          </cell>
          <cell r="AD108" t="str">
            <v>INTEGRA</v>
          </cell>
          <cell r="AE108" t="str">
            <v>02</v>
          </cell>
          <cell r="AF108">
            <v>58.8</v>
          </cell>
          <cell r="AG108">
            <v>46.39</v>
          </cell>
          <cell r="AH108">
            <v>105.19</v>
          </cell>
          <cell r="AI108">
            <v>326.67</v>
          </cell>
          <cell r="AJ108">
            <v>40819</v>
          </cell>
          <cell r="AK108" t="str">
            <v>2189110</v>
          </cell>
          <cell r="AL108">
            <v>40546</v>
          </cell>
          <cell r="AM108" t="str">
            <v>2011</v>
          </cell>
          <cell r="AN108" t="str">
            <v>1</v>
          </cell>
          <cell r="AO108">
            <v>97.2</v>
          </cell>
          <cell r="AP108">
            <v>0</v>
          </cell>
          <cell r="AQ108">
            <v>0</v>
          </cell>
          <cell r="AR108">
            <v>0</v>
          </cell>
          <cell r="AS108">
            <v>0</v>
          </cell>
          <cell r="AT108">
            <v>0</v>
          </cell>
          <cell r="AU108">
            <v>0</v>
          </cell>
          <cell r="AV108">
            <v>0</v>
          </cell>
          <cell r="AW108">
            <v>0</v>
          </cell>
          <cell r="AX108">
            <v>0</v>
          </cell>
          <cell r="AY108">
            <v>0</v>
          </cell>
          <cell r="AZ108">
            <v>0</v>
          </cell>
          <cell r="BA108">
            <v>22006</v>
          </cell>
          <cell r="BB108">
            <v>0</v>
          </cell>
          <cell r="BC108">
            <v>0</v>
          </cell>
          <cell r="BD108">
            <v>0</v>
          </cell>
          <cell r="BE108">
            <v>0</v>
          </cell>
          <cell r="BF108">
            <v>0</v>
          </cell>
          <cell r="BG108" t="str">
            <v>220041AMBTL1</v>
          </cell>
          <cell r="BH108">
            <v>40819</v>
          </cell>
        </row>
        <row r="109">
          <cell r="A109" t="str">
            <v>29686437</v>
          </cell>
          <cell r="B109" t="str">
            <v>MONTESINOS BALLADARES AMADEO ARTURO</v>
          </cell>
          <cell r="C109" t="str">
            <v>RESPONSABLE DE PROYECTOS-SUPERVISION</v>
          </cell>
          <cell r="D109" t="str">
            <v>29686437</v>
          </cell>
          <cell r="E109">
            <v>40819</v>
          </cell>
          <cell r="F109">
            <v>40939</v>
          </cell>
          <cell r="G109">
            <v>3266.7</v>
          </cell>
          <cell r="H109">
            <v>3266.7</v>
          </cell>
          <cell r="I109">
            <v>0</v>
          </cell>
          <cell r="J109" t="str">
            <v>MONTESINOS BALLADARES AMADEO ARTURO</v>
          </cell>
          <cell r="K109">
            <v>0</v>
          </cell>
          <cell r="L109">
            <v>2834.84</v>
          </cell>
          <cell r="M109" t="str">
            <v>OFICINA ZONAL PUNO</v>
          </cell>
          <cell r="N109" t="str">
            <v xml:space="preserve">0028  </v>
          </cell>
          <cell r="O109" t="str">
            <v>3402</v>
          </cell>
          <cell r="P109" t="str">
            <v>001</v>
          </cell>
          <cell r="Q109" t="str">
            <v>149</v>
          </cell>
          <cell r="R109">
            <v>40840</v>
          </cell>
          <cell r="S109" t="str">
            <v>4017965692</v>
          </cell>
          <cell r="T109" t="str">
            <v>201110</v>
          </cell>
          <cell r="U109" t="str">
            <v>201110</v>
          </cell>
          <cell r="V109" t="str">
            <v>12</v>
          </cell>
          <cell r="W109">
            <v>1</v>
          </cell>
          <cell r="X109" t="str">
            <v>CAS ZONALES OCTUBRE 2011</v>
          </cell>
          <cell r="Y109">
            <v>427</v>
          </cell>
          <cell r="Z109" t="str">
            <v>10296864370</v>
          </cell>
          <cell r="AA109" t="str">
            <v>MONTESINOS</v>
          </cell>
          <cell r="AB109" t="str">
            <v>BALLADARES</v>
          </cell>
          <cell r="AC109" t="str">
            <v>AMADEO ARTURO</v>
          </cell>
          <cell r="AD109" t="str">
            <v>INTEGRA</v>
          </cell>
          <cell r="AE109" t="str">
            <v>02</v>
          </cell>
          <cell r="AF109">
            <v>58.8</v>
          </cell>
          <cell r="AG109">
            <v>46.39</v>
          </cell>
          <cell r="AH109">
            <v>105.19</v>
          </cell>
          <cell r="AI109">
            <v>326.67</v>
          </cell>
          <cell r="AJ109">
            <v>40819</v>
          </cell>
          <cell r="AK109" t="str">
            <v>2189110</v>
          </cell>
          <cell r="AL109">
            <v>40546</v>
          </cell>
          <cell r="AM109" t="str">
            <v>2011</v>
          </cell>
          <cell r="AN109" t="str">
            <v>1</v>
          </cell>
          <cell r="AO109">
            <v>97.2</v>
          </cell>
          <cell r="AP109">
            <v>0</v>
          </cell>
          <cell r="AQ109">
            <v>0</v>
          </cell>
          <cell r="AR109">
            <v>0</v>
          </cell>
          <cell r="AS109">
            <v>0</v>
          </cell>
          <cell r="AT109">
            <v>0</v>
          </cell>
          <cell r="AU109">
            <v>0</v>
          </cell>
          <cell r="AV109">
            <v>0</v>
          </cell>
          <cell r="AW109">
            <v>0</v>
          </cell>
          <cell r="AX109">
            <v>0</v>
          </cell>
          <cell r="AY109">
            <v>0</v>
          </cell>
          <cell r="AZ109">
            <v>0</v>
          </cell>
          <cell r="BA109">
            <v>22006</v>
          </cell>
          <cell r="BB109">
            <v>0</v>
          </cell>
          <cell r="BC109">
            <v>0</v>
          </cell>
          <cell r="BD109">
            <v>0</v>
          </cell>
          <cell r="BE109">
            <v>0</v>
          </cell>
          <cell r="BF109">
            <v>0</v>
          </cell>
          <cell r="BG109" t="str">
            <v>220041AMBTL1</v>
          </cell>
          <cell r="BH109">
            <v>40819</v>
          </cell>
        </row>
        <row r="110">
          <cell r="A110" t="str">
            <v>29686437</v>
          </cell>
          <cell r="B110" t="str">
            <v>MONTESINOS BALLADARES AMADEO ARTURO</v>
          </cell>
          <cell r="C110" t="str">
            <v>RESPONSABLE DE PROYECTOS-SUPERVISION</v>
          </cell>
          <cell r="D110" t="str">
            <v>29686437</v>
          </cell>
          <cell r="E110">
            <v>40819</v>
          </cell>
          <cell r="F110">
            <v>40999</v>
          </cell>
          <cell r="G110">
            <v>3266.7</v>
          </cell>
          <cell r="H110">
            <v>3266.7</v>
          </cell>
          <cell r="I110">
            <v>0</v>
          </cell>
          <cell r="J110" t="str">
            <v>MONTESINOS BALLADARES AMADEO ARTURO</v>
          </cell>
          <cell r="K110">
            <v>0</v>
          </cell>
          <cell r="L110">
            <v>2834.84</v>
          </cell>
          <cell r="M110" t="str">
            <v>OFICINA ZONAL PUNO</v>
          </cell>
          <cell r="N110" t="str">
            <v xml:space="preserve">0028  </v>
          </cell>
          <cell r="O110" t="str">
            <v>3402</v>
          </cell>
          <cell r="P110" t="str">
            <v>001</v>
          </cell>
          <cell r="Q110" t="str">
            <v>149</v>
          </cell>
          <cell r="R110">
            <v>40840</v>
          </cell>
          <cell r="S110" t="str">
            <v>4017965692</v>
          </cell>
          <cell r="T110" t="str">
            <v>201110</v>
          </cell>
          <cell r="U110" t="str">
            <v>201110</v>
          </cell>
          <cell r="V110" t="str">
            <v>12</v>
          </cell>
          <cell r="W110">
            <v>1</v>
          </cell>
          <cell r="X110" t="str">
            <v>CAS ZONALES OCTUBRE 2011</v>
          </cell>
          <cell r="Y110">
            <v>427</v>
          </cell>
          <cell r="Z110" t="str">
            <v>10296864370</v>
          </cell>
          <cell r="AA110" t="str">
            <v>MONTESINOS</v>
          </cell>
          <cell r="AB110" t="str">
            <v>BALLADARES</v>
          </cell>
          <cell r="AC110" t="str">
            <v>AMADEO ARTURO</v>
          </cell>
          <cell r="AD110" t="str">
            <v>INTEGRA</v>
          </cell>
          <cell r="AE110" t="str">
            <v>02</v>
          </cell>
          <cell r="AF110">
            <v>58.8</v>
          </cell>
          <cell r="AG110">
            <v>46.39</v>
          </cell>
          <cell r="AH110">
            <v>105.19</v>
          </cell>
          <cell r="AI110">
            <v>326.67</v>
          </cell>
          <cell r="AJ110">
            <v>40819</v>
          </cell>
          <cell r="AK110" t="str">
            <v>2189110</v>
          </cell>
          <cell r="AL110">
            <v>40546</v>
          </cell>
          <cell r="AM110" t="str">
            <v>2011</v>
          </cell>
          <cell r="AN110" t="str">
            <v>1</v>
          </cell>
          <cell r="AO110">
            <v>97.2</v>
          </cell>
          <cell r="AP110">
            <v>0</v>
          </cell>
          <cell r="AQ110">
            <v>0</v>
          </cell>
          <cell r="AR110">
            <v>0</v>
          </cell>
          <cell r="AS110">
            <v>0</v>
          </cell>
          <cell r="AT110">
            <v>0</v>
          </cell>
          <cell r="AU110">
            <v>0</v>
          </cell>
          <cell r="AV110">
            <v>0</v>
          </cell>
          <cell r="AW110">
            <v>0</v>
          </cell>
          <cell r="AX110">
            <v>0</v>
          </cell>
          <cell r="AY110">
            <v>0</v>
          </cell>
          <cell r="AZ110">
            <v>0</v>
          </cell>
          <cell r="BA110">
            <v>22006</v>
          </cell>
          <cell r="BB110">
            <v>0</v>
          </cell>
          <cell r="BC110">
            <v>0</v>
          </cell>
          <cell r="BD110">
            <v>0</v>
          </cell>
          <cell r="BE110">
            <v>0</v>
          </cell>
          <cell r="BF110">
            <v>0</v>
          </cell>
          <cell r="BG110" t="str">
            <v>220041AMBTL1</v>
          </cell>
          <cell r="BH110">
            <v>40819</v>
          </cell>
        </row>
        <row r="111">
          <cell r="A111" t="str">
            <v>20068994</v>
          </cell>
          <cell r="B111" t="str">
            <v>MORA  BONILLA ALDO PAUL</v>
          </cell>
          <cell r="C111" t="str">
            <v>JEFE DE LA OFICINA ZONAL JUNIN</v>
          </cell>
          <cell r="D111" t="str">
            <v>20068994</v>
          </cell>
          <cell r="E111">
            <v>40826</v>
          </cell>
          <cell r="F111">
            <v>40886</v>
          </cell>
          <cell r="G111">
            <v>3850</v>
          </cell>
          <cell r="H111">
            <v>3850</v>
          </cell>
          <cell r="I111">
            <v>0</v>
          </cell>
          <cell r="J111" t="str">
            <v>MORA  BONILLA ALDO PAUL</v>
          </cell>
          <cell r="K111">
            <v>0</v>
          </cell>
          <cell r="L111">
            <v>3341.03</v>
          </cell>
          <cell r="M111" t="str">
            <v>OFICINA ZONAL JUNIN</v>
          </cell>
          <cell r="N111" t="str">
            <v xml:space="preserve">0019  </v>
          </cell>
          <cell r="O111" t="str">
            <v>3433</v>
          </cell>
          <cell r="P111" t="str">
            <v>001</v>
          </cell>
          <cell r="Q111" t="str">
            <v>333</v>
          </cell>
          <cell r="R111">
            <v>40840</v>
          </cell>
          <cell r="S111" t="str">
            <v>04-383-035975</v>
          </cell>
          <cell r="T111" t="str">
            <v>201110</v>
          </cell>
          <cell r="U111" t="str">
            <v>201110</v>
          </cell>
          <cell r="V111" t="str">
            <v>12</v>
          </cell>
          <cell r="W111">
            <v>1</v>
          </cell>
          <cell r="X111" t="str">
            <v>CAS ZONALES OCTUBRE 2011</v>
          </cell>
          <cell r="Y111">
            <v>4152</v>
          </cell>
          <cell r="Z111" t="str">
            <v>10200689947</v>
          </cell>
          <cell r="AA111" t="str">
            <v xml:space="preserve">MORA </v>
          </cell>
          <cell r="AB111" t="str">
            <v>BONILLA</v>
          </cell>
          <cell r="AC111" t="str">
            <v>ALDO PAUL</v>
          </cell>
          <cell r="AD111" t="str">
            <v>INTEGRA</v>
          </cell>
          <cell r="AE111" t="str">
            <v>02</v>
          </cell>
          <cell r="AF111">
            <v>69.3</v>
          </cell>
          <cell r="AG111">
            <v>54.67</v>
          </cell>
          <cell r="AH111">
            <v>123.97</v>
          </cell>
          <cell r="AI111">
            <v>385</v>
          </cell>
          <cell r="AJ111">
            <v>40826</v>
          </cell>
          <cell r="AK111" t="str">
            <v>2327102</v>
          </cell>
          <cell r="AL111">
            <v>40590</v>
          </cell>
          <cell r="AM111" t="str">
            <v>2011</v>
          </cell>
          <cell r="AN111" t="str">
            <v>1</v>
          </cell>
          <cell r="AO111">
            <v>97.2</v>
          </cell>
          <cell r="AP111">
            <v>0</v>
          </cell>
          <cell r="AQ111">
            <v>0</v>
          </cell>
          <cell r="AR111">
            <v>0</v>
          </cell>
          <cell r="AS111">
            <v>0</v>
          </cell>
          <cell r="AT111">
            <v>0</v>
          </cell>
          <cell r="AU111">
            <v>0</v>
          </cell>
          <cell r="AV111">
            <v>0</v>
          </cell>
          <cell r="AW111">
            <v>0</v>
          </cell>
          <cell r="AX111">
            <v>0</v>
          </cell>
          <cell r="AY111">
            <v>0</v>
          </cell>
          <cell r="AZ111">
            <v>0</v>
          </cell>
          <cell r="BA111">
            <v>27287</v>
          </cell>
          <cell r="BB111">
            <v>0</v>
          </cell>
          <cell r="BC111">
            <v>0</v>
          </cell>
          <cell r="BD111">
            <v>0</v>
          </cell>
          <cell r="BE111">
            <v>0</v>
          </cell>
          <cell r="BF111">
            <v>0</v>
          </cell>
          <cell r="BG111" t="str">
            <v>572851AMBAI9</v>
          </cell>
          <cell r="BH111">
            <v>40826</v>
          </cell>
        </row>
        <row r="112">
          <cell r="A112" t="str">
            <v>20068994</v>
          </cell>
          <cell r="B112" t="str">
            <v>MORA  BONILLA ALDO PAUL</v>
          </cell>
          <cell r="C112" t="str">
            <v>JEFE DE LA OFICINA ZONAL JUNIN</v>
          </cell>
          <cell r="D112" t="str">
            <v>20068994</v>
          </cell>
          <cell r="E112">
            <v>40826</v>
          </cell>
          <cell r="F112">
            <v>40908</v>
          </cell>
          <cell r="G112">
            <v>3850</v>
          </cell>
          <cell r="H112">
            <v>3850</v>
          </cell>
          <cell r="I112">
            <v>0</v>
          </cell>
          <cell r="J112" t="str">
            <v>MORA  BONILLA ALDO PAUL</v>
          </cell>
          <cell r="K112">
            <v>0</v>
          </cell>
          <cell r="L112">
            <v>3341.03</v>
          </cell>
          <cell r="M112" t="str">
            <v>OFICINA ZONAL JUNIN</v>
          </cell>
          <cell r="N112" t="str">
            <v xml:space="preserve">0019  </v>
          </cell>
          <cell r="O112" t="str">
            <v>3433</v>
          </cell>
          <cell r="P112" t="str">
            <v>001</v>
          </cell>
          <cell r="Q112" t="str">
            <v>333</v>
          </cell>
          <cell r="R112">
            <v>40840</v>
          </cell>
          <cell r="S112" t="str">
            <v>04-383-035975</v>
          </cell>
          <cell r="T112" t="str">
            <v>201110</v>
          </cell>
          <cell r="U112" t="str">
            <v>201110</v>
          </cell>
          <cell r="V112" t="str">
            <v>12</v>
          </cell>
          <cell r="W112">
            <v>1</v>
          </cell>
          <cell r="X112" t="str">
            <v>CAS ZONALES OCTUBRE 2011</v>
          </cell>
          <cell r="Y112">
            <v>4152</v>
          </cell>
          <cell r="Z112" t="str">
            <v>10200689947</v>
          </cell>
          <cell r="AA112" t="str">
            <v xml:space="preserve">MORA </v>
          </cell>
          <cell r="AB112" t="str">
            <v>BONILLA</v>
          </cell>
          <cell r="AC112" t="str">
            <v>ALDO PAUL</v>
          </cell>
          <cell r="AD112" t="str">
            <v>INTEGRA</v>
          </cell>
          <cell r="AE112" t="str">
            <v>02</v>
          </cell>
          <cell r="AF112">
            <v>69.3</v>
          </cell>
          <cell r="AG112">
            <v>54.67</v>
          </cell>
          <cell r="AH112">
            <v>123.97</v>
          </cell>
          <cell r="AI112">
            <v>385</v>
          </cell>
          <cell r="AJ112">
            <v>40826</v>
          </cell>
          <cell r="AK112" t="str">
            <v>2327102</v>
          </cell>
          <cell r="AL112">
            <v>40590</v>
          </cell>
          <cell r="AM112" t="str">
            <v>2011</v>
          </cell>
          <cell r="AN112" t="str">
            <v>1</v>
          </cell>
          <cell r="AO112">
            <v>97.2</v>
          </cell>
          <cell r="AP112">
            <v>0</v>
          </cell>
          <cell r="AQ112">
            <v>0</v>
          </cell>
          <cell r="AR112">
            <v>0</v>
          </cell>
          <cell r="AS112">
            <v>0</v>
          </cell>
          <cell r="AT112">
            <v>0</v>
          </cell>
          <cell r="AU112">
            <v>0</v>
          </cell>
          <cell r="AV112">
            <v>0</v>
          </cell>
          <cell r="AW112">
            <v>0</v>
          </cell>
          <cell r="AX112">
            <v>0</v>
          </cell>
          <cell r="AY112">
            <v>0</v>
          </cell>
          <cell r="AZ112">
            <v>0</v>
          </cell>
          <cell r="BA112">
            <v>27287</v>
          </cell>
          <cell r="BB112">
            <v>0</v>
          </cell>
          <cell r="BC112">
            <v>0</v>
          </cell>
          <cell r="BD112">
            <v>0</v>
          </cell>
          <cell r="BE112">
            <v>0</v>
          </cell>
          <cell r="BF112">
            <v>0</v>
          </cell>
          <cell r="BG112" t="str">
            <v>572851AMBAI9</v>
          </cell>
          <cell r="BH112">
            <v>40826</v>
          </cell>
        </row>
        <row r="113">
          <cell r="A113" t="str">
            <v>20068994</v>
          </cell>
          <cell r="B113" t="str">
            <v>MORA  BONILLA ALDO PAUL</v>
          </cell>
          <cell r="C113" t="str">
            <v>JEFE DE LA OFICINA ZONAL JUNIN</v>
          </cell>
          <cell r="D113" t="str">
            <v>20068994</v>
          </cell>
          <cell r="E113">
            <v>40826</v>
          </cell>
          <cell r="F113">
            <v>40939</v>
          </cell>
          <cell r="G113">
            <v>3850</v>
          </cell>
          <cell r="H113">
            <v>3850</v>
          </cell>
          <cell r="I113">
            <v>0</v>
          </cell>
          <cell r="J113" t="str">
            <v>MORA  BONILLA ALDO PAUL</v>
          </cell>
          <cell r="K113">
            <v>0</v>
          </cell>
          <cell r="L113">
            <v>3341.03</v>
          </cell>
          <cell r="M113" t="str">
            <v>OFICINA ZONAL JUNIN</v>
          </cell>
          <cell r="N113" t="str">
            <v xml:space="preserve">0019  </v>
          </cell>
          <cell r="O113" t="str">
            <v>3433</v>
          </cell>
          <cell r="P113" t="str">
            <v>001</v>
          </cell>
          <cell r="Q113" t="str">
            <v>333</v>
          </cell>
          <cell r="R113">
            <v>40840</v>
          </cell>
          <cell r="S113" t="str">
            <v>04-383-035975</v>
          </cell>
          <cell r="T113" t="str">
            <v>201110</v>
          </cell>
          <cell r="U113" t="str">
            <v>201110</v>
          </cell>
          <cell r="V113" t="str">
            <v>12</v>
          </cell>
          <cell r="W113">
            <v>1</v>
          </cell>
          <cell r="X113" t="str">
            <v>CAS ZONALES OCTUBRE 2011</v>
          </cell>
          <cell r="Y113">
            <v>4152</v>
          </cell>
          <cell r="Z113" t="str">
            <v>10200689947</v>
          </cell>
          <cell r="AA113" t="str">
            <v xml:space="preserve">MORA </v>
          </cell>
          <cell r="AB113" t="str">
            <v>BONILLA</v>
          </cell>
          <cell r="AC113" t="str">
            <v>ALDO PAUL</v>
          </cell>
          <cell r="AD113" t="str">
            <v>INTEGRA</v>
          </cell>
          <cell r="AE113" t="str">
            <v>02</v>
          </cell>
          <cell r="AF113">
            <v>69.3</v>
          </cell>
          <cell r="AG113">
            <v>54.67</v>
          </cell>
          <cell r="AH113">
            <v>123.97</v>
          </cell>
          <cell r="AI113">
            <v>385</v>
          </cell>
          <cell r="AJ113">
            <v>40826</v>
          </cell>
          <cell r="AK113" t="str">
            <v>2327102</v>
          </cell>
          <cell r="AL113">
            <v>40590</v>
          </cell>
          <cell r="AM113" t="str">
            <v>2011</v>
          </cell>
          <cell r="AN113" t="str">
            <v>1</v>
          </cell>
          <cell r="AO113">
            <v>97.2</v>
          </cell>
          <cell r="AP113">
            <v>0</v>
          </cell>
          <cell r="AQ113">
            <v>0</v>
          </cell>
          <cell r="AR113">
            <v>0</v>
          </cell>
          <cell r="AS113">
            <v>0</v>
          </cell>
          <cell r="AT113">
            <v>0</v>
          </cell>
          <cell r="AU113">
            <v>0</v>
          </cell>
          <cell r="AV113">
            <v>0</v>
          </cell>
          <cell r="AW113">
            <v>0</v>
          </cell>
          <cell r="AX113">
            <v>0</v>
          </cell>
          <cell r="AY113">
            <v>0</v>
          </cell>
          <cell r="AZ113">
            <v>0</v>
          </cell>
          <cell r="BA113">
            <v>27287</v>
          </cell>
          <cell r="BB113">
            <v>0</v>
          </cell>
          <cell r="BC113">
            <v>0</v>
          </cell>
          <cell r="BD113">
            <v>0</v>
          </cell>
          <cell r="BE113">
            <v>0</v>
          </cell>
          <cell r="BF113">
            <v>0</v>
          </cell>
          <cell r="BG113" t="str">
            <v>572851AMBAI9</v>
          </cell>
          <cell r="BH113">
            <v>40826</v>
          </cell>
        </row>
        <row r="114">
          <cell r="A114" t="str">
            <v>20068994</v>
          </cell>
          <cell r="B114" t="str">
            <v>MORA  BONILLA ALDO PAUL</v>
          </cell>
          <cell r="C114" t="str">
            <v>JEFE DE LA OFICINA ZONAL JUNIN</v>
          </cell>
          <cell r="D114" t="str">
            <v>20068994</v>
          </cell>
          <cell r="E114">
            <v>40826</v>
          </cell>
          <cell r="F114">
            <v>40968</v>
          </cell>
          <cell r="G114">
            <v>3850</v>
          </cell>
          <cell r="H114">
            <v>3850</v>
          </cell>
          <cell r="I114">
            <v>0</v>
          </cell>
          <cell r="J114" t="str">
            <v>MORA  BONILLA ALDO PAUL</v>
          </cell>
          <cell r="K114">
            <v>0</v>
          </cell>
          <cell r="L114">
            <v>3341.03</v>
          </cell>
          <cell r="M114" t="str">
            <v>OFICINA ZONAL JUNIN</v>
          </cell>
          <cell r="N114" t="str">
            <v xml:space="preserve">0019  </v>
          </cell>
          <cell r="O114" t="str">
            <v>3433</v>
          </cell>
          <cell r="P114" t="str">
            <v>001</v>
          </cell>
          <cell r="Q114" t="str">
            <v>333</v>
          </cell>
          <cell r="R114">
            <v>40840</v>
          </cell>
          <cell r="S114" t="str">
            <v>04-383-035975</v>
          </cell>
          <cell r="T114" t="str">
            <v>201110</v>
          </cell>
          <cell r="U114" t="str">
            <v>201110</v>
          </cell>
          <cell r="V114" t="str">
            <v>12</v>
          </cell>
          <cell r="W114">
            <v>1</v>
          </cell>
          <cell r="X114" t="str">
            <v>CAS ZONALES OCTUBRE 2011</v>
          </cell>
          <cell r="Y114">
            <v>4152</v>
          </cell>
          <cell r="Z114" t="str">
            <v>10200689947</v>
          </cell>
          <cell r="AA114" t="str">
            <v xml:space="preserve">MORA </v>
          </cell>
          <cell r="AB114" t="str">
            <v>BONILLA</v>
          </cell>
          <cell r="AC114" t="str">
            <v>ALDO PAUL</v>
          </cell>
          <cell r="AD114" t="str">
            <v>INTEGRA</v>
          </cell>
          <cell r="AE114" t="str">
            <v>02</v>
          </cell>
          <cell r="AF114">
            <v>69.3</v>
          </cell>
          <cell r="AG114">
            <v>54.67</v>
          </cell>
          <cell r="AH114">
            <v>123.97</v>
          </cell>
          <cell r="AI114">
            <v>385</v>
          </cell>
          <cell r="AJ114">
            <v>40826</v>
          </cell>
          <cell r="AK114" t="str">
            <v>2327102</v>
          </cell>
          <cell r="AL114">
            <v>40590</v>
          </cell>
          <cell r="AM114" t="str">
            <v>2011</v>
          </cell>
          <cell r="AN114" t="str">
            <v>1</v>
          </cell>
          <cell r="AO114">
            <v>97.2</v>
          </cell>
          <cell r="AP114">
            <v>0</v>
          </cell>
          <cell r="AQ114">
            <v>0</v>
          </cell>
          <cell r="AR114">
            <v>0</v>
          </cell>
          <cell r="AS114">
            <v>0</v>
          </cell>
          <cell r="AT114">
            <v>0</v>
          </cell>
          <cell r="AU114">
            <v>0</v>
          </cell>
          <cell r="AV114">
            <v>0</v>
          </cell>
          <cell r="AW114">
            <v>0</v>
          </cell>
          <cell r="AX114">
            <v>0</v>
          </cell>
          <cell r="AY114">
            <v>0</v>
          </cell>
          <cell r="AZ114">
            <v>0</v>
          </cell>
          <cell r="BA114">
            <v>27287</v>
          </cell>
          <cell r="BB114">
            <v>0</v>
          </cell>
          <cell r="BC114">
            <v>0</v>
          </cell>
          <cell r="BD114">
            <v>0</v>
          </cell>
          <cell r="BE114">
            <v>0</v>
          </cell>
          <cell r="BF114">
            <v>0</v>
          </cell>
          <cell r="BG114" t="str">
            <v>572851AMBAI9</v>
          </cell>
          <cell r="BH114">
            <v>40826</v>
          </cell>
        </row>
        <row r="115">
          <cell r="A115" t="str">
            <v>20068994</v>
          </cell>
          <cell r="B115" t="str">
            <v>MORA  BONILLA ALDO PAUL</v>
          </cell>
          <cell r="C115" t="str">
            <v>JEFE DE LA OFICINA ZONAL JUNIN</v>
          </cell>
          <cell r="D115" t="str">
            <v>20068994</v>
          </cell>
          <cell r="E115">
            <v>40826</v>
          </cell>
          <cell r="F115">
            <v>40999</v>
          </cell>
          <cell r="G115">
            <v>3850</v>
          </cell>
          <cell r="H115">
            <v>3850</v>
          </cell>
          <cell r="I115">
            <v>0</v>
          </cell>
          <cell r="J115" t="str">
            <v>MORA  BONILLA ALDO PAUL</v>
          </cell>
          <cell r="K115">
            <v>0</v>
          </cell>
          <cell r="L115">
            <v>3341.03</v>
          </cell>
          <cell r="M115" t="str">
            <v>OFICINA ZONAL JUNIN</v>
          </cell>
          <cell r="N115" t="str">
            <v xml:space="preserve">0019  </v>
          </cell>
          <cell r="O115" t="str">
            <v>3433</v>
          </cell>
          <cell r="P115" t="str">
            <v>001</v>
          </cell>
          <cell r="Q115" t="str">
            <v>333</v>
          </cell>
          <cell r="R115">
            <v>40840</v>
          </cell>
          <cell r="S115" t="str">
            <v>04-383-035975</v>
          </cell>
          <cell r="T115" t="str">
            <v>201110</v>
          </cell>
          <cell r="U115" t="str">
            <v>201110</v>
          </cell>
          <cell r="V115" t="str">
            <v>12</v>
          </cell>
          <cell r="W115">
            <v>1</v>
          </cell>
          <cell r="X115" t="str">
            <v>CAS ZONALES OCTUBRE 2011</v>
          </cell>
          <cell r="Y115">
            <v>4152</v>
          </cell>
          <cell r="Z115" t="str">
            <v>10200689947</v>
          </cell>
          <cell r="AA115" t="str">
            <v xml:space="preserve">MORA </v>
          </cell>
          <cell r="AB115" t="str">
            <v>BONILLA</v>
          </cell>
          <cell r="AC115" t="str">
            <v>ALDO PAUL</v>
          </cell>
          <cell r="AD115" t="str">
            <v>INTEGRA</v>
          </cell>
          <cell r="AE115" t="str">
            <v>02</v>
          </cell>
          <cell r="AF115">
            <v>69.3</v>
          </cell>
          <cell r="AG115">
            <v>54.67</v>
          </cell>
          <cell r="AH115">
            <v>123.97</v>
          </cell>
          <cell r="AI115">
            <v>385</v>
          </cell>
          <cell r="AJ115">
            <v>40826</v>
          </cell>
          <cell r="AK115" t="str">
            <v>2327102</v>
          </cell>
          <cell r="AL115">
            <v>40590</v>
          </cell>
          <cell r="AM115" t="str">
            <v>2011</v>
          </cell>
          <cell r="AN115" t="str">
            <v>1</v>
          </cell>
          <cell r="AO115">
            <v>97.2</v>
          </cell>
          <cell r="AP115">
            <v>0</v>
          </cell>
          <cell r="AQ115">
            <v>0</v>
          </cell>
          <cell r="AR115">
            <v>0</v>
          </cell>
          <cell r="AS115">
            <v>0</v>
          </cell>
          <cell r="AT115">
            <v>0</v>
          </cell>
          <cell r="AU115">
            <v>0</v>
          </cell>
          <cell r="AV115">
            <v>0</v>
          </cell>
          <cell r="AW115">
            <v>0</v>
          </cell>
          <cell r="AX115">
            <v>0</v>
          </cell>
          <cell r="AY115">
            <v>0</v>
          </cell>
          <cell r="AZ115">
            <v>0</v>
          </cell>
          <cell r="BA115">
            <v>27287</v>
          </cell>
          <cell r="BB115">
            <v>0</v>
          </cell>
          <cell r="BC115">
            <v>0</v>
          </cell>
          <cell r="BD115">
            <v>0</v>
          </cell>
          <cell r="BE115">
            <v>0</v>
          </cell>
          <cell r="BF115">
            <v>0</v>
          </cell>
          <cell r="BG115" t="str">
            <v>572851AMBAI9</v>
          </cell>
          <cell r="BH115">
            <v>40826</v>
          </cell>
        </row>
        <row r="116">
          <cell r="A116" t="str">
            <v>20068994</v>
          </cell>
          <cell r="B116" t="str">
            <v>MORA  BONILLA ALDO PAUL</v>
          </cell>
          <cell r="C116" t="str">
            <v>JEFE DE LA OFICINA ZONAL JUNIN</v>
          </cell>
          <cell r="D116" t="str">
            <v>20068994</v>
          </cell>
          <cell r="E116">
            <v>40826</v>
          </cell>
          <cell r="F116">
            <v>41060</v>
          </cell>
          <cell r="G116">
            <v>3850</v>
          </cell>
          <cell r="H116">
            <v>3850</v>
          </cell>
          <cell r="I116">
            <v>0</v>
          </cell>
          <cell r="J116" t="str">
            <v>MORA  BONILLA ALDO PAUL</v>
          </cell>
          <cell r="K116">
            <v>0</v>
          </cell>
          <cell r="L116">
            <v>3341.03</v>
          </cell>
          <cell r="M116" t="str">
            <v>OFICINA ZONAL JUNIN</v>
          </cell>
          <cell r="N116" t="str">
            <v xml:space="preserve">0019  </v>
          </cell>
          <cell r="O116" t="str">
            <v>3433</v>
          </cell>
          <cell r="P116" t="str">
            <v>001</v>
          </cell>
          <cell r="Q116" t="str">
            <v>333</v>
          </cell>
          <cell r="R116">
            <v>40840</v>
          </cell>
          <cell r="S116" t="str">
            <v>04-383-035975</v>
          </cell>
          <cell r="T116" t="str">
            <v>201110</v>
          </cell>
          <cell r="U116" t="str">
            <v>201110</v>
          </cell>
          <cell r="V116" t="str">
            <v>12</v>
          </cell>
          <cell r="W116">
            <v>1</v>
          </cell>
          <cell r="X116" t="str">
            <v>CAS ZONALES OCTUBRE 2011</v>
          </cell>
          <cell r="Y116">
            <v>4152</v>
          </cell>
          <cell r="Z116" t="str">
            <v>10200689947</v>
          </cell>
          <cell r="AA116" t="str">
            <v xml:space="preserve">MORA </v>
          </cell>
          <cell r="AB116" t="str">
            <v>BONILLA</v>
          </cell>
          <cell r="AC116" t="str">
            <v>ALDO PAUL</v>
          </cell>
          <cell r="AD116" t="str">
            <v>INTEGRA</v>
          </cell>
          <cell r="AE116" t="str">
            <v>02</v>
          </cell>
          <cell r="AF116">
            <v>69.3</v>
          </cell>
          <cell r="AG116">
            <v>54.67</v>
          </cell>
          <cell r="AH116">
            <v>123.97</v>
          </cell>
          <cell r="AI116">
            <v>385</v>
          </cell>
          <cell r="AJ116">
            <v>40826</v>
          </cell>
          <cell r="AK116" t="str">
            <v>2327102</v>
          </cell>
          <cell r="AL116">
            <v>40590</v>
          </cell>
          <cell r="AM116" t="str">
            <v>2011</v>
          </cell>
          <cell r="AN116" t="str">
            <v>1</v>
          </cell>
          <cell r="AO116">
            <v>97.2</v>
          </cell>
          <cell r="AP116">
            <v>0</v>
          </cell>
          <cell r="AQ116">
            <v>0</v>
          </cell>
          <cell r="AR116">
            <v>0</v>
          </cell>
          <cell r="AS116">
            <v>0</v>
          </cell>
          <cell r="AT116">
            <v>0</v>
          </cell>
          <cell r="AU116">
            <v>0</v>
          </cell>
          <cell r="AV116">
            <v>0</v>
          </cell>
          <cell r="AW116">
            <v>0</v>
          </cell>
          <cell r="AX116">
            <v>0</v>
          </cell>
          <cell r="AY116">
            <v>0</v>
          </cell>
          <cell r="AZ116">
            <v>0</v>
          </cell>
          <cell r="BA116">
            <v>27287</v>
          </cell>
          <cell r="BB116">
            <v>0</v>
          </cell>
          <cell r="BC116">
            <v>0</v>
          </cell>
          <cell r="BD116">
            <v>0</v>
          </cell>
          <cell r="BE116">
            <v>0</v>
          </cell>
          <cell r="BF116">
            <v>0</v>
          </cell>
          <cell r="BG116" t="str">
            <v>572851AMBAI9</v>
          </cell>
          <cell r="BH116">
            <v>40826</v>
          </cell>
        </row>
        <row r="117">
          <cell r="A117" t="str">
            <v>09960472</v>
          </cell>
          <cell r="B117" t="str">
            <v>MORALES MARIN LUIS ANGEL</v>
          </cell>
          <cell r="C117" t="str">
            <v>JEFE DE LA OFICINA ZONAL HUANUCO</v>
          </cell>
          <cell r="D117" t="str">
            <v>09960472</v>
          </cell>
          <cell r="E117">
            <v>40826</v>
          </cell>
          <cell r="F117">
            <v>40886</v>
          </cell>
          <cell r="G117">
            <v>3850</v>
          </cell>
          <cell r="H117">
            <v>3850</v>
          </cell>
          <cell r="I117">
            <v>0</v>
          </cell>
          <cell r="J117" t="str">
            <v>MORALES MARIN LUIS ANGEL</v>
          </cell>
          <cell r="K117">
            <v>0</v>
          </cell>
          <cell r="L117">
            <v>3330.24</v>
          </cell>
          <cell r="M117" t="str">
            <v>OFICINA ZONAL HUANUCO</v>
          </cell>
          <cell r="N117" t="str">
            <v xml:space="preserve">0017  </v>
          </cell>
          <cell r="O117" t="str">
            <v>3432</v>
          </cell>
          <cell r="P117" t="str">
            <v>E001</v>
          </cell>
          <cell r="Q117" t="str">
            <v>6</v>
          </cell>
          <cell r="R117">
            <v>40841</v>
          </cell>
          <cell r="S117" t="str">
            <v>04-581-016080</v>
          </cell>
          <cell r="T117" t="str">
            <v>201110</v>
          </cell>
          <cell r="U117" t="str">
            <v>201110</v>
          </cell>
          <cell r="V117" t="str">
            <v>12</v>
          </cell>
          <cell r="W117">
            <v>1</v>
          </cell>
          <cell r="X117" t="str">
            <v>CAS ZONALES OCTUBRE 2011</v>
          </cell>
          <cell r="Y117">
            <v>4151</v>
          </cell>
          <cell r="Z117" t="str">
            <v>10099604722</v>
          </cell>
          <cell r="AA117" t="str">
            <v>MORALES</v>
          </cell>
          <cell r="AB117" t="str">
            <v>MARIN</v>
          </cell>
          <cell r="AC117" t="str">
            <v>LUIS ANGEL</v>
          </cell>
          <cell r="AD117" t="str">
            <v>HORIZONTE</v>
          </cell>
          <cell r="AE117" t="str">
            <v>01</v>
          </cell>
          <cell r="AF117">
            <v>75.08</v>
          </cell>
          <cell r="AG117">
            <v>59.68</v>
          </cell>
          <cell r="AH117">
            <v>134.76</v>
          </cell>
          <cell r="AI117">
            <v>385</v>
          </cell>
          <cell r="AJ117">
            <v>40826</v>
          </cell>
          <cell r="AK117" t="str">
            <v>2630580</v>
          </cell>
          <cell r="AL117">
            <v>40833</v>
          </cell>
          <cell r="AM117" t="str">
            <v>2011</v>
          </cell>
          <cell r="AN117" t="str">
            <v>1</v>
          </cell>
          <cell r="AO117">
            <v>97.2</v>
          </cell>
          <cell r="AP117">
            <v>0</v>
          </cell>
          <cell r="AQ117">
            <v>0</v>
          </cell>
          <cell r="AR117">
            <v>0</v>
          </cell>
          <cell r="AS117">
            <v>0</v>
          </cell>
          <cell r="AT117">
            <v>0</v>
          </cell>
          <cell r="AU117">
            <v>0</v>
          </cell>
          <cell r="AV117">
            <v>0</v>
          </cell>
          <cell r="AW117">
            <v>0</v>
          </cell>
          <cell r="AX117">
            <v>0</v>
          </cell>
          <cell r="AY117">
            <v>0</v>
          </cell>
          <cell r="AZ117">
            <v>0</v>
          </cell>
          <cell r="BA117">
            <v>27830</v>
          </cell>
          <cell r="BB117">
            <v>0</v>
          </cell>
          <cell r="BC117">
            <v>0</v>
          </cell>
          <cell r="BD117">
            <v>0</v>
          </cell>
          <cell r="BE117">
            <v>0</v>
          </cell>
          <cell r="BF117">
            <v>0</v>
          </cell>
          <cell r="BG117" t="str">
            <v>578281LMMAI9</v>
          </cell>
          <cell r="BH117">
            <v>40841</v>
          </cell>
        </row>
        <row r="118">
          <cell r="A118" t="str">
            <v>09960472</v>
          </cell>
          <cell r="B118" t="str">
            <v>MORALES MARIN LUIS ANGEL</v>
          </cell>
          <cell r="C118" t="str">
            <v>JEFE DE LA OFICINA ZONAL HUANUCO</v>
          </cell>
          <cell r="D118" t="str">
            <v>09960472</v>
          </cell>
          <cell r="E118">
            <v>40826</v>
          </cell>
          <cell r="F118">
            <v>40908</v>
          </cell>
          <cell r="G118">
            <v>3850</v>
          </cell>
          <cell r="H118">
            <v>3850</v>
          </cell>
          <cell r="I118">
            <v>0</v>
          </cell>
          <cell r="J118" t="str">
            <v>MORALES MARIN LUIS ANGEL</v>
          </cell>
          <cell r="K118">
            <v>0</v>
          </cell>
          <cell r="L118">
            <v>3330.24</v>
          </cell>
          <cell r="M118" t="str">
            <v>OFICINA ZONAL HUANUCO</v>
          </cell>
          <cell r="N118" t="str">
            <v xml:space="preserve">0017  </v>
          </cell>
          <cell r="O118" t="str">
            <v>3432</v>
          </cell>
          <cell r="P118" t="str">
            <v>E001</v>
          </cell>
          <cell r="Q118" t="str">
            <v>6</v>
          </cell>
          <cell r="R118">
            <v>40841</v>
          </cell>
          <cell r="S118" t="str">
            <v>04-581-016080</v>
          </cell>
          <cell r="T118" t="str">
            <v>201110</v>
          </cell>
          <cell r="U118" t="str">
            <v>201110</v>
          </cell>
          <cell r="V118" t="str">
            <v>12</v>
          </cell>
          <cell r="W118">
            <v>1</v>
          </cell>
          <cell r="X118" t="str">
            <v>CAS ZONALES OCTUBRE 2011</v>
          </cell>
          <cell r="Y118">
            <v>4151</v>
          </cell>
          <cell r="Z118" t="str">
            <v>10099604722</v>
          </cell>
          <cell r="AA118" t="str">
            <v>MORALES</v>
          </cell>
          <cell r="AB118" t="str">
            <v>MARIN</v>
          </cell>
          <cell r="AC118" t="str">
            <v>LUIS ANGEL</v>
          </cell>
          <cell r="AD118" t="str">
            <v>HORIZONTE</v>
          </cell>
          <cell r="AE118" t="str">
            <v>01</v>
          </cell>
          <cell r="AF118">
            <v>75.08</v>
          </cell>
          <cell r="AG118">
            <v>59.68</v>
          </cell>
          <cell r="AH118">
            <v>134.76</v>
          </cell>
          <cell r="AI118">
            <v>385</v>
          </cell>
          <cell r="AJ118">
            <v>40826</v>
          </cell>
          <cell r="AK118" t="str">
            <v>2630580</v>
          </cell>
          <cell r="AL118">
            <v>40833</v>
          </cell>
          <cell r="AM118" t="str">
            <v>2011</v>
          </cell>
          <cell r="AN118" t="str">
            <v>1</v>
          </cell>
          <cell r="AO118">
            <v>97.2</v>
          </cell>
          <cell r="AP118">
            <v>0</v>
          </cell>
          <cell r="AQ118">
            <v>0</v>
          </cell>
          <cell r="AR118">
            <v>0</v>
          </cell>
          <cell r="AS118">
            <v>0</v>
          </cell>
          <cell r="AT118">
            <v>0</v>
          </cell>
          <cell r="AU118">
            <v>0</v>
          </cell>
          <cell r="AV118">
            <v>0</v>
          </cell>
          <cell r="AW118">
            <v>0</v>
          </cell>
          <cell r="AX118">
            <v>0</v>
          </cell>
          <cell r="AY118">
            <v>0</v>
          </cell>
          <cell r="AZ118">
            <v>0</v>
          </cell>
          <cell r="BA118">
            <v>27830</v>
          </cell>
          <cell r="BB118">
            <v>0</v>
          </cell>
          <cell r="BC118">
            <v>0</v>
          </cell>
          <cell r="BD118">
            <v>0</v>
          </cell>
          <cell r="BE118">
            <v>0</v>
          </cell>
          <cell r="BF118">
            <v>0</v>
          </cell>
          <cell r="BG118" t="str">
            <v>578281LMMAI9</v>
          </cell>
          <cell r="BH118">
            <v>40841</v>
          </cell>
        </row>
        <row r="119">
          <cell r="A119" t="str">
            <v>09960472</v>
          </cell>
          <cell r="B119" t="str">
            <v>MORALES MARIN LUIS ANGEL</v>
          </cell>
          <cell r="C119" t="str">
            <v>JEFE DE LA OFICINA ZONAL HUANUCO</v>
          </cell>
          <cell r="D119" t="str">
            <v>09960472</v>
          </cell>
          <cell r="E119">
            <v>40826</v>
          </cell>
          <cell r="F119">
            <v>40939</v>
          </cell>
          <cell r="G119">
            <v>3850</v>
          </cell>
          <cell r="H119">
            <v>3850</v>
          </cell>
          <cell r="I119">
            <v>0</v>
          </cell>
          <cell r="J119" t="str">
            <v>MORALES MARIN LUIS ANGEL</v>
          </cell>
          <cell r="K119">
            <v>0</v>
          </cell>
          <cell r="L119">
            <v>3330.24</v>
          </cell>
          <cell r="M119" t="str">
            <v>OFICINA ZONAL HUANUCO</v>
          </cell>
          <cell r="N119" t="str">
            <v xml:space="preserve">0017  </v>
          </cell>
          <cell r="O119" t="str">
            <v>3432</v>
          </cell>
          <cell r="P119" t="str">
            <v>E001</v>
          </cell>
          <cell r="Q119" t="str">
            <v>6</v>
          </cell>
          <cell r="R119">
            <v>40841</v>
          </cell>
          <cell r="S119" t="str">
            <v>04-581-016080</v>
          </cell>
          <cell r="T119" t="str">
            <v>201110</v>
          </cell>
          <cell r="U119" t="str">
            <v>201110</v>
          </cell>
          <cell r="V119" t="str">
            <v>12</v>
          </cell>
          <cell r="W119">
            <v>1</v>
          </cell>
          <cell r="X119" t="str">
            <v>CAS ZONALES OCTUBRE 2011</v>
          </cell>
          <cell r="Y119">
            <v>4151</v>
          </cell>
          <cell r="Z119" t="str">
            <v>10099604722</v>
          </cell>
          <cell r="AA119" t="str">
            <v>MORALES</v>
          </cell>
          <cell r="AB119" t="str">
            <v>MARIN</v>
          </cell>
          <cell r="AC119" t="str">
            <v>LUIS ANGEL</v>
          </cell>
          <cell r="AD119" t="str">
            <v>HORIZONTE</v>
          </cell>
          <cell r="AE119" t="str">
            <v>01</v>
          </cell>
          <cell r="AF119">
            <v>75.08</v>
          </cell>
          <cell r="AG119">
            <v>59.68</v>
          </cell>
          <cell r="AH119">
            <v>134.76</v>
          </cell>
          <cell r="AI119">
            <v>385</v>
          </cell>
          <cell r="AJ119">
            <v>40826</v>
          </cell>
          <cell r="AK119" t="str">
            <v>2630580</v>
          </cell>
          <cell r="AL119">
            <v>40833</v>
          </cell>
          <cell r="AM119" t="str">
            <v>2011</v>
          </cell>
          <cell r="AN119" t="str">
            <v>1</v>
          </cell>
          <cell r="AO119">
            <v>97.2</v>
          </cell>
          <cell r="AP119">
            <v>0</v>
          </cell>
          <cell r="AQ119">
            <v>0</v>
          </cell>
          <cell r="AR119">
            <v>0</v>
          </cell>
          <cell r="AS119">
            <v>0</v>
          </cell>
          <cell r="AT119">
            <v>0</v>
          </cell>
          <cell r="AU119">
            <v>0</v>
          </cell>
          <cell r="AV119">
            <v>0</v>
          </cell>
          <cell r="AW119">
            <v>0</v>
          </cell>
          <cell r="AX119">
            <v>0</v>
          </cell>
          <cell r="AY119">
            <v>0</v>
          </cell>
          <cell r="AZ119">
            <v>0</v>
          </cell>
          <cell r="BA119">
            <v>27830</v>
          </cell>
          <cell r="BB119">
            <v>0</v>
          </cell>
          <cell r="BC119">
            <v>0</v>
          </cell>
          <cell r="BD119">
            <v>0</v>
          </cell>
          <cell r="BE119">
            <v>0</v>
          </cell>
          <cell r="BF119">
            <v>0</v>
          </cell>
          <cell r="BG119" t="str">
            <v>578281LMMAI9</v>
          </cell>
          <cell r="BH119">
            <v>40841</v>
          </cell>
        </row>
        <row r="120">
          <cell r="A120" t="str">
            <v>09960472</v>
          </cell>
          <cell r="B120" t="str">
            <v>MORALES MARIN LUIS ANGEL</v>
          </cell>
          <cell r="C120" t="str">
            <v>JEFE DE LA OFICINA ZONAL HUANUCO</v>
          </cell>
          <cell r="D120" t="str">
            <v>09960472</v>
          </cell>
          <cell r="E120">
            <v>40826</v>
          </cell>
          <cell r="F120">
            <v>40968</v>
          </cell>
          <cell r="G120">
            <v>3850</v>
          </cell>
          <cell r="H120">
            <v>3850</v>
          </cell>
          <cell r="I120">
            <v>0</v>
          </cell>
          <cell r="J120" t="str">
            <v>MORALES MARIN LUIS ANGEL</v>
          </cell>
          <cell r="K120">
            <v>0</v>
          </cell>
          <cell r="L120">
            <v>3330.24</v>
          </cell>
          <cell r="M120" t="str">
            <v>OFICINA ZONAL HUANUCO</v>
          </cell>
          <cell r="N120" t="str">
            <v xml:space="preserve">0017  </v>
          </cell>
          <cell r="O120" t="str">
            <v>3432</v>
          </cell>
          <cell r="P120" t="str">
            <v>E001</v>
          </cell>
          <cell r="Q120" t="str">
            <v>6</v>
          </cell>
          <cell r="R120">
            <v>40841</v>
          </cell>
          <cell r="S120" t="str">
            <v>04-581-016080</v>
          </cell>
          <cell r="T120" t="str">
            <v>201110</v>
          </cell>
          <cell r="U120" t="str">
            <v>201110</v>
          </cell>
          <cell r="V120" t="str">
            <v>12</v>
          </cell>
          <cell r="W120">
            <v>1</v>
          </cell>
          <cell r="X120" t="str">
            <v>CAS ZONALES OCTUBRE 2011</v>
          </cell>
          <cell r="Y120">
            <v>4151</v>
          </cell>
          <cell r="Z120" t="str">
            <v>10099604722</v>
          </cell>
          <cell r="AA120" t="str">
            <v>MORALES</v>
          </cell>
          <cell r="AB120" t="str">
            <v>MARIN</v>
          </cell>
          <cell r="AC120" t="str">
            <v>LUIS ANGEL</v>
          </cell>
          <cell r="AD120" t="str">
            <v>HORIZONTE</v>
          </cell>
          <cell r="AE120" t="str">
            <v>01</v>
          </cell>
          <cell r="AF120">
            <v>75.08</v>
          </cell>
          <cell r="AG120">
            <v>59.68</v>
          </cell>
          <cell r="AH120">
            <v>134.76</v>
          </cell>
          <cell r="AI120">
            <v>385</v>
          </cell>
          <cell r="AJ120">
            <v>40826</v>
          </cell>
          <cell r="AK120" t="str">
            <v>2630580</v>
          </cell>
          <cell r="AL120">
            <v>40833</v>
          </cell>
          <cell r="AM120" t="str">
            <v>2011</v>
          </cell>
          <cell r="AN120" t="str">
            <v>1</v>
          </cell>
          <cell r="AO120">
            <v>97.2</v>
          </cell>
          <cell r="AP120">
            <v>0</v>
          </cell>
          <cell r="AQ120">
            <v>0</v>
          </cell>
          <cell r="AR120">
            <v>0</v>
          </cell>
          <cell r="AS120">
            <v>0</v>
          </cell>
          <cell r="AT120">
            <v>0</v>
          </cell>
          <cell r="AU120">
            <v>0</v>
          </cell>
          <cell r="AV120">
            <v>0</v>
          </cell>
          <cell r="AW120">
            <v>0</v>
          </cell>
          <cell r="AX120">
            <v>0</v>
          </cell>
          <cell r="AY120">
            <v>0</v>
          </cell>
          <cell r="AZ120">
            <v>0</v>
          </cell>
          <cell r="BA120">
            <v>27830</v>
          </cell>
          <cell r="BB120">
            <v>0</v>
          </cell>
          <cell r="BC120">
            <v>0</v>
          </cell>
          <cell r="BD120">
            <v>0</v>
          </cell>
          <cell r="BE120">
            <v>0</v>
          </cell>
          <cell r="BF120">
            <v>0</v>
          </cell>
          <cell r="BG120" t="str">
            <v>578281LMMAI9</v>
          </cell>
          <cell r="BH120">
            <v>40841</v>
          </cell>
        </row>
        <row r="121">
          <cell r="A121" t="str">
            <v>09960472</v>
          </cell>
          <cell r="B121" t="str">
            <v>MORALES MARIN LUIS ANGEL</v>
          </cell>
          <cell r="C121" t="str">
            <v>JEFE DE LA OFICINA ZONAL HUANUCO</v>
          </cell>
          <cell r="D121" t="str">
            <v>09960472</v>
          </cell>
          <cell r="E121">
            <v>40826</v>
          </cell>
          <cell r="F121">
            <v>40999</v>
          </cell>
          <cell r="G121">
            <v>3850</v>
          </cell>
          <cell r="H121">
            <v>3850</v>
          </cell>
          <cell r="I121">
            <v>0</v>
          </cell>
          <cell r="J121" t="str">
            <v>MORALES MARIN LUIS ANGEL</v>
          </cell>
          <cell r="K121">
            <v>0</v>
          </cell>
          <cell r="L121">
            <v>3330.24</v>
          </cell>
          <cell r="M121" t="str">
            <v>OFICINA ZONAL HUANUCO</v>
          </cell>
          <cell r="N121" t="str">
            <v xml:space="preserve">0017  </v>
          </cell>
          <cell r="O121" t="str">
            <v>3432</v>
          </cell>
          <cell r="P121" t="str">
            <v>E001</v>
          </cell>
          <cell r="Q121" t="str">
            <v>6</v>
          </cell>
          <cell r="R121">
            <v>40841</v>
          </cell>
          <cell r="S121" t="str">
            <v>04-581-016080</v>
          </cell>
          <cell r="T121" t="str">
            <v>201110</v>
          </cell>
          <cell r="U121" t="str">
            <v>201110</v>
          </cell>
          <cell r="V121" t="str">
            <v>12</v>
          </cell>
          <cell r="W121">
            <v>1</v>
          </cell>
          <cell r="X121" t="str">
            <v>CAS ZONALES OCTUBRE 2011</v>
          </cell>
          <cell r="Y121">
            <v>4151</v>
          </cell>
          <cell r="Z121" t="str">
            <v>10099604722</v>
          </cell>
          <cell r="AA121" t="str">
            <v>MORALES</v>
          </cell>
          <cell r="AB121" t="str">
            <v>MARIN</v>
          </cell>
          <cell r="AC121" t="str">
            <v>LUIS ANGEL</v>
          </cell>
          <cell r="AD121" t="str">
            <v>HORIZONTE</v>
          </cell>
          <cell r="AE121" t="str">
            <v>01</v>
          </cell>
          <cell r="AF121">
            <v>75.08</v>
          </cell>
          <cell r="AG121">
            <v>59.68</v>
          </cell>
          <cell r="AH121">
            <v>134.76</v>
          </cell>
          <cell r="AI121">
            <v>385</v>
          </cell>
          <cell r="AJ121">
            <v>40826</v>
          </cell>
          <cell r="AK121" t="str">
            <v>2630580</v>
          </cell>
          <cell r="AL121">
            <v>40833</v>
          </cell>
          <cell r="AM121" t="str">
            <v>2011</v>
          </cell>
          <cell r="AN121" t="str">
            <v>1</v>
          </cell>
          <cell r="AO121">
            <v>97.2</v>
          </cell>
          <cell r="AP121">
            <v>0</v>
          </cell>
          <cell r="AQ121">
            <v>0</v>
          </cell>
          <cell r="AR121">
            <v>0</v>
          </cell>
          <cell r="AS121">
            <v>0</v>
          </cell>
          <cell r="AT121">
            <v>0</v>
          </cell>
          <cell r="AU121">
            <v>0</v>
          </cell>
          <cell r="AV121">
            <v>0</v>
          </cell>
          <cell r="AW121">
            <v>0</v>
          </cell>
          <cell r="AX121">
            <v>0</v>
          </cell>
          <cell r="AY121">
            <v>0</v>
          </cell>
          <cell r="AZ121">
            <v>0</v>
          </cell>
          <cell r="BA121">
            <v>27830</v>
          </cell>
          <cell r="BB121">
            <v>0</v>
          </cell>
          <cell r="BC121">
            <v>0</v>
          </cell>
          <cell r="BD121">
            <v>0</v>
          </cell>
          <cell r="BE121">
            <v>0</v>
          </cell>
          <cell r="BF121">
            <v>0</v>
          </cell>
          <cell r="BG121" t="str">
            <v>578281LMMAI9</v>
          </cell>
          <cell r="BH121">
            <v>40841</v>
          </cell>
        </row>
        <row r="122">
          <cell r="A122" t="str">
            <v>09960472</v>
          </cell>
          <cell r="B122" t="str">
            <v>MORALES MARIN LUIS ANGEL</v>
          </cell>
          <cell r="C122" t="str">
            <v>JEFE DE LA OFICINA ZONAL HUANUCO</v>
          </cell>
          <cell r="D122" t="str">
            <v>09960472</v>
          </cell>
          <cell r="E122">
            <v>40826</v>
          </cell>
          <cell r="F122">
            <v>41060</v>
          </cell>
          <cell r="G122">
            <v>3850</v>
          </cell>
          <cell r="H122">
            <v>3850</v>
          </cell>
          <cell r="I122">
            <v>0</v>
          </cell>
          <cell r="J122" t="str">
            <v>MORALES MARIN LUIS ANGEL</v>
          </cell>
          <cell r="K122">
            <v>0</v>
          </cell>
          <cell r="L122">
            <v>3330.24</v>
          </cell>
          <cell r="M122" t="str">
            <v>OFICINA ZONAL HUANUCO</v>
          </cell>
          <cell r="N122" t="str">
            <v xml:space="preserve">0017  </v>
          </cell>
          <cell r="O122" t="str">
            <v>3432</v>
          </cell>
          <cell r="P122" t="str">
            <v>E001</v>
          </cell>
          <cell r="Q122" t="str">
            <v>6</v>
          </cell>
          <cell r="R122">
            <v>40841</v>
          </cell>
          <cell r="S122" t="str">
            <v>04-581-016080</v>
          </cell>
          <cell r="T122" t="str">
            <v>201110</v>
          </cell>
          <cell r="U122" t="str">
            <v>201110</v>
          </cell>
          <cell r="V122" t="str">
            <v>12</v>
          </cell>
          <cell r="W122">
            <v>1</v>
          </cell>
          <cell r="X122" t="str">
            <v>CAS ZONALES OCTUBRE 2011</v>
          </cell>
          <cell r="Y122">
            <v>4151</v>
          </cell>
          <cell r="Z122" t="str">
            <v>10099604722</v>
          </cell>
          <cell r="AA122" t="str">
            <v>MORALES</v>
          </cell>
          <cell r="AB122" t="str">
            <v>MARIN</v>
          </cell>
          <cell r="AC122" t="str">
            <v>LUIS ANGEL</v>
          </cell>
          <cell r="AD122" t="str">
            <v>HORIZONTE</v>
          </cell>
          <cell r="AE122" t="str">
            <v>01</v>
          </cell>
          <cell r="AF122">
            <v>75.08</v>
          </cell>
          <cell r="AG122">
            <v>59.68</v>
          </cell>
          <cell r="AH122">
            <v>134.76</v>
          </cell>
          <cell r="AI122">
            <v>385</v>
          </cell>
          <cell r="AJ122">
            <v>40826</v>
          </cell>
          <cell r="AK122" t="str">
            <v>2630580</v>
          </cell>
          <cell r="AL122">
            <v>40833</v>
          </cell>
          <cell r="AM122" t="str">
            <v>2011</v>
          </cell>
          <cell r="AN122" t="str">
            <v>1</v>
          </cell>
          <cell r="AO122">
            <v>97.2</v>
          </cell>
          <cell r="AP122">
            <v>0</v>
          </cell>
          <cell r="AQ122">
            <v>0</v>
          </cell>
          <cell r="AR122">
            <v>0</v>
          </cell>
          <cell r="AS122">
            <v>0</v>
          </cell>
          <cell r="AT122">
            <v>0</v>
          </cell>
          <cell r="AU122">
            <v>0</v>
          </cell>
          <cell r="AV122">
            <v>0</v>
          </cell>
          <cell r="AW122">
            <v>0</v>
          </cell>
          <cell r="AX122">
            <v>0</v>
          </cell>
          <cell r="AY122">
            <v>0</v>
          </cell>
          <cell r="AZ122">
            <v>0</v>
          </cell>
          <cell r="BA122">
            <v>27830</v>
          </cell>
          <cell r="BB122">
            <v>0</v>
          </cell>
          <cell r="BC122">
            <v>0</v>
          </cell>
          <cell r="BD122">
            <v>0</v>
          </cell>
          <cell r="BE122">
            <v>0</v>
          </cell>
          <cell r="BF122">
            <v>0</v>
          </cell>
          <cell r="BG122" t="str">
            <v>578281LMMAI9</v>
          </cell>
          <cell r="BH122">
            <v>40841</v>
          </cell>
        </row>
        <row r="123">
          <cell r="A123" t="str">
            <v>04341606</v>
          </cell>
          <cell r="B123" t="str">
            <v>MORMONTOY BALDOCEDA JOHN EFRAIN</v>
          </cell>
          <cell r="C123" t="str">
            <v>RESPONSABLE DE PROYECTOS</v>
          </cell>
          <cell r="D123" t="str">
            <v>04341606</v>
          </cell>
          <cell r="E123">
            <v>40805</v>
          </cell>
          <cell r="F123">
            <v>40865</v>
          </cell>
          <cell r="G123">
            <v>3100</v>
          </cell>
          <cell r="H123">
            <v>3100</v>
          </cell>
          <cell r="I123">
            <v>0</v>
          </cell>
          <cell r="J123" t="str">
            <v>MORMONTOY BALDOCEDA JOHN EFRAIN</v>
          </cell>
          <cell r="K123">
            <v>0</v>
          </cell>
          <cell r="L123">
            <v>2681.5</v>
          </cell>
          <cell r="M123" t="str">
            <v>OFICINA ZONAL HUANCAVELICA</v>
          </cell>
          <cell r="N123" t="str">
            <v xml:space="preserve">0016  </v>
          </cell>
          <cell r="O123" t="str">
            <v>3414</v>
          </cell>
          <cell r="P123" t="str">
            <v>001</v>
          </cell>
          <cell r="Q123" t="str">
            <v>447</v>
          </cell>
          <cell r="R123">
            <v>40840</v>
          </cell>
          <cell r="S123" t="str">
            <v>4019064382</v>
          </cell>
          <cell r="T123" t="str">
            <v>201110</v>
          </cell>
          <cell r="U123" t="str">
            <v>201110</v>
          </cell>
          <cell r="V123" t="str">
            <v>12</v>
          </cell>
          <cell r="W123">
            <v>1</v>
          </cell>
          <cell r="X123" t="str">
            <v>CAS ZONALES OCTUBRE 2011</v>
          </cell>
          <cell r="Y123">
            <v>55</v>
          </cell>
          <cell r="Z123" t="str">
            <v>10043416061</v>
          </cell>
          <cell r="AA123" t="str">
            <v>MORMONTOY</v>
          </cell>
          <cell r="AB123" t="str">
            <v>BALDOCEDA</v>
          </cell>
          <cell r="AC123" t="str">
            <v>JOHN EFRAIN</v>
          </cell>
          <cell r="AD123" t="str">
            <v>HORIZONTE</v>
          </cell>
          <cell r="AE123" t="str">
            <v>01</v>
          </cell>
          <cell r="AF123">
            <v>60.45</v>
          </cell>
          <cell r="AG123">
            <v>48.05</v>
          </cell>
          <cell r="AH123">
            <v>108.5</v>
          </cell>
          <cell r="AI123">
            <v>310</v>
          </cell>
          <cell r="AJ123">
            <v>40805</v>
          </cell>
          <cell r="AK123" t="str">
            <v>2633259</v>
          </cell>
          <cell r="AL123">
            <v>40835</v>
          </cell>
          <cell r="AM123" t="str">
            <v>2011</v>
          </cell>
          <cell r="AN123" t="str">
            <v>1</v>
          </cell>
          <cell r="AO123">
            <v>97.2</v>
          </cell>
          <cell r="AP123">
            <v>0</v>
          </cell>
          <cell r="AQ123">
            <v>0</v>
          </cell>
          <cell r="AR123">
            <v>0</v>
          </cell>
          <cell r="AS123">
            <v>0</v>
          </cell>
          <cell r="AT123">
            <v>0</v>
          </cell>
          <cell r="AU123">
            <v>0</v>
          </cell>
          <cell r="AV123">
            <v>0</v>
          </cell>
          <cell r="AW123">
            <v>0</v>
          </cell>
          <cell r="AX123">
            <v>0</v>
          </cell>
          <cell r="AY123">
            <v>0</v>
          </cell>
          <cell r="AZ123">
            <v>0</v>
          </cell>
          <cell r="BA123">
            <v>24260</v>
          </cell>
          <cell r="BB123">
            <v>0</v>
          </cell>
          <cell r="BC123">
            <v>0</v>
          </cell>
          <cell r="BD123">
            <v>0</v>
          </cell>
          <cell r="BE123">
            <v>0</v>
          </cell>
          <cell r="BF123">
            <v>0</v>
          </cell>
          <cell r="BG123" t="str">
            <v>239281JMBMD4</v>
          </cell>
          <cell r="BH123">
            <v>40805</v>
          </cell>
        </row>
        <row r="124">
          <cell r="A124" t="str">
            <v>29691804</v>
          </cell>
          <cell r="B124" t="str">
            <v>NUÑEZ ARESTEGUI PATRICIA NANCY</v>
          </cell>
          <cell r="C124" t="str">
            <v>RESPONSABLE DE PROMOCION SOCIAL Y CAPACITACION</v>
          </cell>
          <cell r="D124" t="str">
            <v>29691804</v>
          </cell>
          <cell r="E124">
            <v>40828</v>
          </cell>
          <cell r="F124">
            <v>40888</v>
          </cell>
          <cell r="G124">
            <v>2090</v>
          </cell>
          <cell r="H124">
            <v>2090</v>
          </cell>
          <cell r="I124">
            <v>0</v>
          </cell>
          <cell r="J124" t="str">
            <v>NUÑEZ ARESTEGUI PATRICIA NANCY</v>
          </cell>
          <cell r="K124">
            <v>0</v>
          </cell>
          <cell r="L124">
            <v>1807.84</v>
          </cell>
          <cell r="M124" t="str">
            <v>OFICINA ZONAL PUNO</v>
          </cell>
          <cell r="N124" t="str">
            <v xml:space="preserve">0028  </v>
          </cell>
          <cell r="O124" t="str">
            <v>3440</v>
          </cell>
          <cell r="P124" t="str">
            <v>001</v>
          </cell>
          <cell r="Q124" t="str">
            <v>130</v>
          </cell>
          <cell r="R124">
            <v>40840</v>
          </cell>
          <cell r="S124" t="str">
            <v>4019258497</v>
          </cell>
          <cell r="T124" t="str">
            <v>201110</v>
          </cell>
          <cell r="U124" t="str">
            <v>201110</v>
          </cell>
          <cell r="V124" t="str">
            <v>12</v>
          </cell>
          <cell r="W124">
            <v>1</v>
          </cell>
          <cell r="X124" t="str">
            <v>CAS ZONALES OCTUBRE 2011</v>
          </cell>
          <cell r="Y124">
            <v>428</v>
          </cell>
          <cell r="Z124" t="str">
            <v>10296918046</v>
          </cell>
          <cell r="AA124" t="str">
            <v>NUÑEZ</v>
          </cell>
          <cell r="AB124" t="str">
            <v>ARESTEGUI</v>
          </cell>
          <cell r="AC124" t="str">
            <v>PATRICIA NANCY</v>
          </cell>
          <cell r="AD124" t="str">
            <v>HORIZONTE</v>
          </cell>
          <cell r="AE124" t="str">
            <v>01</v>
          </cell>
          <cell r="AF124">
            <v>40.76</v>
          </cell>
          <cell r="AG124">
            <v>32.4</v>
          </cell>
          <cell r="AH124">
            <v>73.16</v>
          </cell>
          <cell r="AI124">
            <v>209</v>
          </cell>
          <cell r="AJ124">
            <v>40828</v>
          </cell>
          <cell r="AK124" t="str">
            <v>2628552</v>
          </cell>
          <cell r="AL124">
            <v>40831</v>
          </cell>
          <cell r="AM124" t="str">
            <v>2011</v>
          </cell>
          <cell r="AN124" t="str">
            <v>1</v>
          </cell>
          <cell r="AO124">
            <v>97.2</v>
          </cell>
          <cell r="AP124">
            <v>0</v>
          </cell>
          <cell r="AQ124">
            <v>0</v>
          </cell>
          <cell r="AR124">
            <v>0</v>
          </cell>
          <cell r="AS124">
            <v>0</v>
          </cell>
          <cell r="AT124">
            <v>0</v>
          </cell>
          <cell r="AU124">
            <v>0</v>
          </cell>
          <cell r="AV124">
            <v>0</v>
          </cell>
          <cell r="AW124">
            <v>0</v>
          </cell>
          <cell r="AX124">
            <v>0</v>
          </cell>
          <cell r="AY124">
            <v>0</v>
          </cell>
          <cell r="AZ124">
            <v>0</v>
          </cell>
          <cell r="BA124">
            <v>23031</v>
          </cell>
          <cell r="BB124">
            <v>0</v>
          </cell>
          <cell r="BC124">
            <v>0</v>
          </cell>
          <cell r="BD124">
            <v>0</v>
          </cell>
          <cell r="BE124">
            <v>0</v>
          </cell>
          <cell r="BF124">
            <v>0</v>
          </cell>
          <cell r="BG124" t="str">
            <v>530290PNAES5</v>
          </cell>
          <cell r="BH124">
            <v>40828</v>
          </cell>
        </row>
        <row r="125">
          <cell r="A125" t="str">
            <v>29691804</v>
          </cell>
          <cell r="B125" t="str">
            <v>NUÑEZ ARESTEGUI PATRICIA NANCY</v>
          </cell>
          <cell r="C125" t="str">
            <v>RESPONSABLE DE PROMOCION SOCIAL Y CAPACITACION</v>
          </cell>
          <cell r="D125" t="str">
            <v>29691804</v>
          </cell>
          <cell r="E125">
            <v>40828</v>
          </cell>
          <cell r="F125">
            <v>40908</v>
          </cell>
          <cell r="G125">
            <v>2090</v>
          </cell>
          <cell r="H125">
            <v>2090</v>
          </cell>
          <cell r="I125">
            <v>0</v>
          </cell>
          <cell r="J125" t="str">
            <v>NUÑEZ ARESTEGUI PATRICIA NANCY</v>
          </cell>
          <cell r="K125">
            <v>0</v>
          </cell>
          <cell r="L125">
            <v>1807.84</v>
          </cell>
          <cell r="M125" t="str">
            <v>OFICINA ZONAL PUNO</v>
          </cell>
          <cell r="N125" t="str">
            <v xml:space="preserve">0028  </v>
          </cell>
          <cell r="O125" t="str">
            <v>3440</v>
          </cell>
          <cell r="P125" t="str">
            <v>001</v>
          </cell>
          <cell r="Q125" t="str">
            <v>130</v>
          </cell>
          <cell r="R125">
            <v>40840</v>
          </cell>
          <cell r="S125" t="str">
            <v>4019258497</v>
          </cell>
          <cell r="T125" t="str">
            <v>201110</v>
          </cell>
          <cell r="U125" t="str">
            <v>201110</v>
          </cell>
          <cell r="V125" t="str">
            <v>12</v>
          </cell>
          <cell r="W125">
            <v>1</v>
          </cell>
          <cell r="X125" t="str">
            <v>CAS ZONALES OCTUBRE 2011</v>
          </cell>
          <cell r="Y125">
            <v>428</v>
          </cell>
          <cell r="Z125" t="str">
            <v>10296918046</v>
          </cell>
          <cell r="AA125" t="str">
            <v>NUÑEZ</v>
          </cell>
          <cell r="AB125" t="str">
            <v>ARESTEGUI</v>
          </cell>
          <cell r="AC125" t="str">
            <v>PATRICIA NANCY</v>
          </cell>
          <cell r="AD125" t="str">
            <v>HORIZONTE</v>
          </cell>
          <cell r="AE125" t="str">
            <v>01</v>
          </cell>
          <cell r="AF125">
            <v>40.76</v>
          </cell>
          <cell r="AG125">
            <v>32.4</v>
          </cell>
          <cell r="AH125">
            <v>73.16</v>
          </cell>
          <cell r="AI125">
            <v>209</v>
          </cell>
          <cell r="AJ125">
            <v>40828</v>
          </cell>
          <cell r="AK125" t="str">
            <v>2628552</v>
          </cell>
          <cell r="AL125">
            <v>40831</v>
          </cell>
          <cell r="AM125" t="str">
            <v>2011</v>
          </cell>
          <cell r="AN125" t="str">
            <v>1</v>
          </cell>
          <cell r="AO125">
            <v>97.2</v>
          </cell>
          <cell r="AP125">
            <v>0</v>
          </cell>
          <cell r="AQ125">
            <v>0</v>
          </cell>
          <cell r="AR125">
            <v>0</v>
          </cell>
          <cell r="AS125">
            <v>0</v>
          </cell>
          <cell r="AT125">
            <v>0</v>
          </cell>
          <cell r="AU125">
            <v>0</v>
          </cell>
          <cell r="AV125">
            <v>0</v>
          </cell>
          <cell r="AW125">
            <v>0</v>
          </cell>
          <cell r="AX125">
            <v>0</v>
          </cell>
          <cell r="AY125">
            <v>0</v>
          </cell>
          <cell r="AZ125">
            <v>0</v>
          </cell>
          <cell r="BA125">
            <v>23031</v>
          </cell>
          <cell r="BB125">
            <v>0</v>
          </cell>
          <cell r="BC125">
            <v>0</v>
          </cell>
          <cell r="BD125">
            <v>0</v>
          </cell>
          <cell r="BE125">
            <v>0</v>
          </cell>
          <cell r="BF125">
            <v>0</v>
          </cell>
          <cell r="BG125" t="str">
            <v>530290PNAES5</v>
          </cell>
          <cell r="BH125">
            <v>40828</v>
          </cell>
        </row>
        <row r="126">
          <cell r="A126" t="str">
            <v>29691804</v>
          </cell>
          <cell r="B126" t="str">
            <v>NUÑEZ ARESTEGUI PATRICIA NANCY</v>
          </cell>
          <cell r="C126" t="str">
            <v>RESPONSABLE DE PROMOCION SOCIAL Y CAPACITACION</v>
          </cell>
          <cell r="D126" t="str">
            <v>29691804</v>
          </cell>
          <cell r="E126">
            <v>40828</v>
          </cell>
          <cell r="F126">
            <v>40939</v>
          </cell>
          <cell r="G126">
            <v>2090</v>
          </cell>
          <cell r="H126">
            <v>2090</v>
          </cell>
          <cell r="I126">
            <v>0</v>
          </cell>
          <cell r="J126" t="str">
            <v>NUÑEZ ARESTEGUI PATRICIA NANCY</v>
          </cell>
          <cell r="K126">
            <v>0</v>
          </cell>
          <cell r="L126">
            <v>1807.84</v>
          </cell>
          <cell r="M126" t="str">
            <v>OFICINA ZONAL PUNO</v>
          </cell>
          <cell r="N126" t="str">
            <v xml:space="preserve">0028  </v>
          </cell>
          <cell r="O126" t="str">
            <v>3440</v>
          </cell>
          <cell r="P126" t="str">
            <v>001</v>
          </cell>
          <cell r="Q126" t="str">
            <v>130</v>
          </cell>
          <cell r="R126">
            <v>40840</v>
          </cell>
          <cell r="S126" t="str">
            <v>4019258497</v>
          </cell>
          <cell r="T126" t="str">
            <v>201110</v>
          </cell>
          <cell r="U126" t="str">
            <v>201110</v>
          </cell>
          <cell r="V126" t="str">
            <v>12</v>
          </cell>
          <cell r="W126">
            <v>1</v>
          </cell>
          <cell r="X126" t="str">
            <v>CAS ZONALES OCTUBRE 2011</v>
          </cell>
          <cell r="Y126">
            <v>428</v>
          </cell>
          <cell r="Z126" t="str">
            <v>10296918046</v>
          </cell>
          <cell r="AA126" t="str">
            <v>NUÑEZ</v>
          </cell>
          <cell r="AB126" t="str">
            <v>ARESTEGUI</v>
          </cell>
          <cell r="AC126" t="str">
            <v>PATRICIA NANCY</v>
          </cell>
          <cell r="AD126" t="str">
            <v>HORIZONTE</v>
          </cell>
          <cell r="AE126" t="str">
            <v>01</v>
          </cell>
          <cell r="AF126">
            <v>40.76</v>
          </cell>
          <cell r="AG126">
            <v>32.4</v>
          </cell>
          <cell r="AH126">
            <v>73.16</v>
          </cell>
          <cell r="AI126">
            <v>209</v>
          </cell>
          <cell r="AJ126">
            <v>40828</v>
          </cell>
          <cell r="AK126" t="str">
            <v>2628552</v>
          </cell>
          <cell r="AL126">
            <v>40831</v>
          </cell>
          <cell r="AM126" t="str">
            <v>2011</v>
          </cell>
          <cell r="AN126" t="str">
            <v>1</v>
          </cell>
          <cell r="AO126">
            <v>97.2</v>
          </cell>
          <cell r="AP126">
            <v>0</v>
          </cell>
          <cell r="AQ126">
            <v>0</v>
          </cell>
          <cell r="AR126">
            <v>0</v>
          </cell>
          <cell r="AS126">
            <v>0</v>
          </cell>
          <cell r="AT126">
            <v>0</v>
          </cell>
          <cell r="AU126">
            <v>0</v>
          </cell>
          <cell r="AV126">
            <v>0</v>
          </cell>
          <cell r="AW126">
            <v>0</v>
          </cell>
          <cell r="AX126">
            <v>0</v>
          </cell>
          <cell r="AY126">
            <v>0</v>
          </cell>
          <cell r="AZ126">
            <v>0</v>
          </cell>
          <cell r="BA126">
            <v>23031</v>
          </cell>
          <cell r="BB126">
            <v>0</v>
          </cell>
          <cell r="BC126">
            <v>0</v>
          </cell>
          <cell r="BD126">
            <v>0</v>
          </cell>
          <cell r="BE126">
            <v>0</v>
          </cell>
          <cell r="BF126">
            <v>0</v>
          </cell>
          <cell r="BG126" t="str">
            <v>530290PNAES5</v>
          </cell>
          <cell r="BH126">
            <v>40828</v>
          </cell>
        </row>
        <row r="127">
          <cell r="A127" t="str">
            <v>29691804</v>
          </cell>
          <cell r="B127" t="str">
            <v>NUÑEZ ARESTEGUI PATRICIA NANCY</v>
          </cell>
          <cell r="C127" t="str">
            <v>RESPONSABLE DE PROMOCION SOCIAL Y CAPACITACION</v>
          </cell>
          <cell r="D127" t="str">
            <v>29691804</v>
          </cell>
          <cell r="E127">
            <v>40828</v>
          </cell>
          <cell r="F127">
            <v>40968</v>
          </cell>
          <cell r="G127">
            <v>2090</v>
          </cell>
          <cell r="H127">
            <v>2090</v>
          </cell>
          <cell r="I127">
            <v>0</v>
          </cell>
          <cell r="J127" t="str">
            <v>NUÑEZ ARESTEGUI PATRICIA NANCY</v>
          </cell>
          <cell r="K127">
            <v>0</v>
          </cell>
          <cell r="L127">
            <v>1807.84</v>
          </cell>
          <cell r="M127" t="str">
            <v>OFICINA ZONAL PUNO</v>
          </cell>
          <cell r="N127" t="str">
            <v xml:space="preserve">0028  </v>
          </cell>
          <cell r="O127" t="str">
            <v>3440</v>
          </cell>
          <cell r="P127" t="str">
            <v>001</v>
          </cell>
          <cell r="Q127" t="str">
            <v>130</v>
          </cell>
          <cell r="R127">
            <v>40840</v>
          </cell>
          <cell r="S127" t="str">
            <v>4019258497</v>
          </cell>
          <cell r="T127" t="str">
            <v>201110</v>
          </cell>
          <cell r="U127" t="str">
            <v>201110</v>
          </cell>
          <cell r="V127" t="str">
            <v>12</v>
          </cell>
          <cell r="W127">
            <v>1</v>
          </cell>
          <cell r="X127" t="str">
            <v>CAS ZONALES OCTUBRE 2011</v>
          </cell>
          <cell r="Y127">
            <v>428</v>
          </cell>
          <cell r="Z127" t="str">
            <v>10296918046</v>
          </cell>
          <cell r="AA127" t="str">
            <v>NUÑEZ</v>
          </cell>
          <cell r="AB127" t="str">
            <v>ARESTEGUI</v>
          </cell>
          <cell r="AC127" t="str">
            <v>PATRICIA NANCY</v>
          </cell>
          <cell r="AD127" t="str">
            <v>HORIZONTE</v>
          </cell>
          <cell r="AE127" t="str">
            <v>01</v>
          </cell>
          <cell r="AF127">
            <v>40.76</v>
          </cell>
          <cell r="AG127">
            <v>32.4</v>
          </cell>
          <cell r="AH127">
            <v>73.16</v>
          </cell>
          <cell r="AI127">
            <v>209</v>
          </cell>
          <cell r="AJ127">
            <v>40828</v>
          </cell>
          <cell r="AK127" t="str">
            <v>2628552</v>
          </cell>
          <cell r="AL127">
            <v>40831</v>
          </cell>
          <cell r="AM127" t="str">
            <v>2011</v>
          </cell>
          <cell r="AN127" t="str">
            <v>1</v>
          </cell>
          <cell r="AO127">
            <v>97.2</v>
          </cell>
          <cell r="AP127">
            <v>0</v>
          </cell>
          <cell r="AQ127">
            <v>0</v>
          </cell>
          <cell r="AR127">
            <v>0</v>
          </cell>
          <cell r="AS127">
            <v>0</v>
          </cell>
          <cell r="AT127">
            <v>0</v>
          </cell>
          <cell r="AU127">
            <v>0</v>
          </cell>
          <cell r="AV127">
            <v>0</v>
          </cell>
          <cell r="AW127">
            <v>0</v>
          </cell>
          <cell r="AX127">
            <v>0</v>
          </cell>
          <cell r="AY127">
            <v>0</v>
          </cell>
          <cell r="AZ127">
            <v>0</v>
          </cell>
          <cell r="BA127">
            <v>23031</v>
          </cell>
          <cell r="BB127">
            <v>0</v>
          </cell>
          <cell r="BC127">
            <v>0</v>
          </cell>
          <cell r="BD127">
            <v>0</v>
          </cell>
          <cell r="BE127">
            <v>0</v>
          </cell>
          <cell r="BF127">
            <v>0</v>
          </cell>
          <cell r="BG127" t="str">
            <v>530290PNAES5</v>
          </cell>
          <cell r="BH127">
            <v>40828</v>
          </cell>
        </row>
        <row r="128">
          <cell r="A128" t="str">
            <v>29691804</v>
          </cell>
          <cell r="B128" t="str">
            <v>NUÑEZ ARESTEGUI PATRICIA NANCY</v>
          </cell>
          <cell r="C128" t="str">
            <v>RESPONSABLE DE PROMOCION SOCIAL Y CAPACITACION</v>
          </cell>
          <cell r="D128" t="str">
            <v>29691804</v>
          </cell>
          <cell r="E128">
            <v>40828</v>
          </cell>
          <cell r="F128">
            <v>40999</v>
          </cell>
          <cell r="G128">
            <v>2090</v>
          </cell>
          <cell r="H128">
            <v>2090</v>
          </cell>
          <cell r="I128">
            <v>0</v>
          </cell>
          <cell r="J128" t="str">
            <v>NUÑEZ ARESTEGUI PATRICIA NANCY</v>
          </cell>
          <cell r="K128">
            <v>0</v>
          </cell>
          <cell r="L128">
            <v>1807.84</v>
          </cell>
          <cell r="M128" t="str">
            <v>OFICINA ZONAL PUNO</v>
          </cell>
          <cell r="N128" t="str">
            <v xml:space="preserve">0028  </v>
          </cell>
          <cell r="O128" t="str">
            <v>3440</v>
          </cell>
          <cell r="P128" t="str">
            <v>001</v>
          </cell>
          <cell r="Q128" t="str">
            <v>130</v>
          </cell>
          <cell r="R128">
            <v>40840</v>
          </cell>
          <cell r="S128" t="str">
            <v>4019258497</v>
          </cell>
          <cell r="T128" t="str">
            <v>201110</v>
          </cell>
          <cell r="U128" t="str">
            <v>201110</v>
          </cell>
          <cell r="V128" t="str">
            <v>12</v>
          </cell>
          <cell r="W128">
            <v>1</v>
          </cell>
          <cell r="X128" t="str">
            <v>CAS ZONALES OCTUBRE 2011</v>
          </cell>
          <cell r="Y128">
            <v>428</v>
          </cell>
          <cell r="Z128" t="str">
            <v>10296918046</v>
          </cell>
          <cell r="AA128" t="str">
            <v>NUÑEZ</v>
          </cell>
          <cell r="AB128" t="str">
            <v>ARESTEGUI</v>
          </cell>
          <cell r="AC128" t="str">
            <v>PATRICIA NANCY</v>
          </cell>
          <cell r="AD128" t="str">
            <v>HORIZONTE</v>
          </cell>
          <cell r="AE128" t="str">
            <v>01</v>
          </cell>
          <cell r="AF128">
            <v>40.76</v>
          </cell>
          <cell r="AG128">
            <v>32.4</v>
          </cell>
          <cell r="AH128">
            <v>73.16</v>
          </cell>
          <cell r="AI128">
            <v>209</v>
          </cell>
          <cell r="AJ128">
            <v>40828</v>
          </cell>
          <cell r="AK128" t="str">
            <v>2628552</v>
          </cell>
          <cell r="AL128">
            <v>40831</v>
          </cell>
          <cell r="AM128" t="str">
            <v>2011</v>
          </cell>
          <cell r="AN128" t="str">
            <v>1</v>
          </cell>
          <cell r="AO128">
            <v>97.2</v>
          </cell>
          <cell r="AP128">
            <v>0</v>
          </cell>
          <cell r="AQ128">
            <v>0</v>
          </cell>
          <cell r="AR128">
            <v>0</v>
          </cell>
          <cell r="AS128">
            <v>0</v>
          </cell>
          <cell r="AT128">
            <v>0</v>
          </cell>
          <cell r="AU128">
            <v>0</v>
          </cell>
          <cell r="AV128">
            <v>0</v>
          </cell>
          <cell r="AW128">
            <v>0</v>
          </cell>
          <cell r="AX128">
            <v>0</v>
          </cell>
          <cell r="AY128">
            <v>0</v>
          </cell>
          <cell r="AZ128">
            <v>0</v>
          </cell>
          <cell r="BA128">
            <v>23031</v>
          </cell>
          <cell r="BB128">
            <v>0</v>
          </cell>
          <cell r="BC128">
            <v>0</v>
          </cell>
          <cell r="BD128">
            <v>0</v>
          </cell>
          <cell r="BE128">
            <v>0</v>
          </cell>
          <cell r="BF128">
            <v>0</v>
          </cell>
          <cell r="BG128" t="str">
            <v>530290PNAES5</v>
          </cell>
          <cell r="BH128">
            <v>40828</v>
          </cell>
        </row>
        <row r="129">
          <cell r="A129" t="str">
            <v>43719763</v>
          </cell>
          <cell r="B129" t="str">
            <v>NUÑEZ URBAY RONY MICHEL</v>
          </cell>
          <cell r="C129" t="str">
            <v>RESPONSABLE ADMINISTRATIVO E INFORMATICO</v>
          </cell>
          <cell r="D129" t="str">
            <v>43719763</v>
          </cell>
          <cell r="E129">
            <v>40819</v>
          </cell>
          <cell r="F129">
            <v>40879</v>
          </cell>
          <cell r="G129">
            <v>1867</v>
          </cell>
          <cell r="H129">
            <v>1867</v>
          </cell>
          <cell r="I129">
            <v>0</v>
          </cell>
          <cell r="J129" t="str">
            <v>NUÑEZ URBAY RONY MICHEL</v>
          </cell>
          <cell r="K129">
            <v>0</v>
          </cell>
          <cell r="L129">
            <v>1624.29</v>
          </cell>
          <cell r="M129" t="str">
            <v>OFICINA ZONAL AYACUCHO</v>
          </cell>
          <cell r="N129" t="str">
            <v xml:space="preserve">0011  </v>
          </cell>
          <cell r="O129" t="str">
            <v>1721</v>
          </cell>
          <cell r="P129" t="str">
            <v>001</v>
          </cell>
          <cell r="Q129" t="str">
            <v>46</v>
          </cell>
          <cell r="R129">
            <v>40840</v>
          </cell>
          <cell r="S129" t="str">
            <v>4024330074</v>
          </cell>
          <cell r="T129" t="str">
            <v>201110</v>
          </cell>
          <cell r="U129" t="str">
            <v>201110</v>
          </cell>
          <cell r="V129" t="str">
            <v>12</v>
          </cell>
          <cell r="W129">
            <v>1</v>
          </cell>
          <cell r="X129" t="str">
            <v>CAS ZONALES OCTUBRE 2011</v>
          </cell>
          <cell r="Y129">
            <v>1730</v>
          </cell>
          <cell r="Z129" t="str">
            <v>10437197631</v>
          </cell>
          <cell r="AA129" t="str">
            <v>NUÑEZ</v>
          </cell>
          <cell r="AB129" t="str">
            <v>URBAY</v>
          </cell>
          <cell r="AC129" t="str">
            <v>RONY MICHEL</v>
          </cell>
          <cell r="AD129" t="str">
            <v>ONP</v>
          </cell>
          <cell r="AE129" t="str">
            <v>99</v>
          </cell>
          <cell r="AF129">
            <v>0</v>
          </cell>
          <cell r="AG129">
            <v>0</v>
          </cell>
          <cell r="AH129">
            <v>0</v>
          </cell>
          <cell r="AI129">
            <v>242.71</v>
          </cell>
          <cell r="AJ129">
            <v>40819</v>
          </cell>
          <cell r="AK129" t="str">
            <v>2628270</v>
          </cell>
          <cell r="AL129">
            <v>40830</v>
          </cell>
          <cell r="AM129" t="str">
            <v>2011</v>
          </cell>
          <cell r="AN129" t="str">
            <v>1</v>
          </cell>
          <cell r="AO129">
            <v>97.2</v>
          </cell>
          <cell r="AP129">
            <v>0</v>
          </cell>
          <cell r="AQ129">
            <v>0</v>
          </cell>
          <cell r="AR129">
            <v>0</v>
          </cell>
          <cell r="AS129">
            <v>0</v>
          </cell>
          <cell r="AT129">
            <v>0</v>
          </cell>
          <cell r="AU129">
            <v>0</v>
          </cell>
          <cell r="AV129">
            <v>0</v>
          </cell>
          <cell r="AW129">
            <v>0</v>
          </cell>
          <cell r="AX129">
            <v>0</v>
          </cell>
          <cell r="AY129">
            <v>0</v>
          </cell>
          <cell r="AZ129">
            <v>0</v>
          </cell>
          <cell r="BA129">
            <v>31572</v>
          </cell>
          <cell r="BB129">
            <v>0</v>
          </cell>
          <cell r="BC129">
            <v>0</v>
          </cell>
          <cell r="BD129">
            <v>0</v>
          </cell>
          <cell r="BE129">
            <v>0</v>
          </cell>
          <cell r="BF129">
            <v>0</v>
          </cell>
          <cell r="BG129" t="str">
            <v/>
          </cell>
          <cell r="BH129" t="str">
            <v/>
          </cell>
        </row>
        <row r="130">
          <cell r="A130" t="str">
            <v>43719763</v>
          </cell>
          <cell r="B130" t="str">
            <v>NUÑEZ URBAY RONY MICHEL</v>
          </cell>
          <cell r="C130" t="str">
            <v>RESPONSABLE ADMINISTRATIVO E INFORMATICO</v>
          </cell>
          <cell r="D130" t="str">
            <v>43719763</v>
          </cell>
          <cell r="E130">
            <v>40819</v>
          </cell>
          <cell r="F130">
            <v>40908</v>
          </cell>
          <cell r="G130">
            <v>1867</v>
          </cell>
          <cell r="H130">
            <v>1867</v>
          </cell>
          <cell r="I130">
            <v>0</v>
          </cell>
          <cell r="J130" t="str">
            <v>NUÑEZ URBAY RONY MICHEL</v>
          </cell>
          <cell r="K130">
            <v>0</v>
          </cell>
          <cell r="L130">
            <v>1624.29</v>
          </cell>
          <cell r="M130" t="str">
            <v>OFICINA ZONAL AYACUCHO</v>
          </cell>
          <cell r="N130" t="str">
            <v xml:space="preserve">0011  </v>
          </cell>
          <cell r="O130" t="str">
            <v>1721</v>
          </cell>
          <cell r="P130" t="str">
            <v>001</v>
          </cell>
          <cell r="Q130" t="str">
            <v>46</v>
          </cell>
          <cell r="R130">
            <v>40840</v>
          </cell>
          <cell r="S130" t="str">
            <v>4024330074</v>
          </cell>
          <cell r="T130" t="str">
            <v>201110</v>
          </cell>
          <cell r="U130" t="str">
            <v>201110</v>
          </cell>
          <cell r="V130" t="str">
            <v>12</v>
          </cell>
          <cell r="W130">
            <v>1</v>
          </cell>
          <cell r="X130" t="str">
            <v>CAS ZONALES OCTUBRE 2011</v>
          </cell>
          <cell r="Y130">
            <v>1730</v>
          </cell>
          <cell r="Z130" t="str">
            <v>10437197631</v>
          </cell>
          <cell r="AA130" t="str">
            <v>NUÑEZ</v>
          </cell>
          <cell r="AB130" t="str">
            <v>URBAY</v>
          </cell>
          <cell r="AC130" t="str">
            <v>RONY MICHEL</v>
          </cell>
          <cell r="AD130" t="str">
            <v>ONP</v>
          </cell>
          <cell r="AE130" t="str">
            <v>99</v>
          </cell>
          <cell r="AF130">
            <v>0</v>
          </cell>
          <cell r="AG130">
            <v>0</v>
          </cell>
          <cell r="AH130">
            <v>0</v>
          </cell>
          <cell r="AI130">
            <v>242.71</v>
          </cell>
          <cell r="AJ130">
            <v>40819</v>
          </cell>
          <cell r="AK130" t="str">
            <v>2628270</v>
          </cell>
          <cell r="AL130">
            <v>40830</v>
          </cell>
          <cell r="AM130" t="str">
            <v>2011</v>
          </cell>
          <cell r="AN130" t="str">
            <v>1</v>
          </cell>
          <cell r="AO130">
            <v>97.2</v>
          </cell>
          <cell r="AP130">
            <v>0</v>
          </cell>
          <cell r="AQ130">
            <v>0</v>
          </cell>
          <cell r="AR130">
            <v>0</v>
          </cell>
          <cell r="AS130">
            <v>0</v>
          </cell>
          <cell r="AT130">
            <v>0</v>
          </cell>
          <cell r="AU130">
            <v>0</v>
          </cell>
          <cell r="AV130">
            <v>0</v>
          </cell>
          <cell r="AW130">
            <v>0</v>
          </cell>
          <cell r="AX130">
            <v>0</v>
          </cell>
          <cell r="AY130">
            <v>0</v>
          </cell>
          <cell r="AZ130">
            <v>0</v>
          </cell>
          <cell r="BA130">
            <v>31572</v>
          </cell>
          <cell r="BB130">
            <v>0</v>
          </cell>
          <cell r="BC130">
            <v>0</v>
          </cell>
          <cell r="BD130">
            <v>0</v>
          </cell>
          <cell r="BE130">
            <v>0</v>
          </cell>
          <cell r="BF130">
            <v>0</v>
          </cell>
          <cell r="BG130" t="str">
            <v/>
          </cell>
          <cell r="BH130" t="str">
            <v/>
          </cell>
        </row>
        <row r="131">
          <cell r="A131" t="str">
            <v>43719763</v>
          </cell>
          <cell r="B131" t="str">
            <v>NUÑEZ URBAY RONY MICHEL</v>
          </cell>
          <cell r="C131" t="str">
            <v>RESPONSABLE ADMINISTRATIVO E INFORMATICO</v>
          </cell>
          <cell r="D131" t="str">
            <v>43719763</v>
          </cell>
          <cell r="E131">
            <v>40819</v>
          </cell>
          <cell r="F131">
            <v>40939</v>
          </cell>
          <cell r="G131">
            <v>1867</v>
          </cell>
          <cell r="H131">
            <v>1867</v>
          </cell>
          <cell r="I131">
            <v>0</v>
          </cell>
          <cell r="J131" t="str">
            <v>NUÑEZ URBAY RONY MICHEL</v>
          </cell>
          <cell r="K131">
            <v>0</v>
          </cell>
          <cell r="L131">
            <v>1624.29</v>
          </cell>
          <cell r="M131" t="str">
            <v>OFICINA ZONAL AYACUCHO</v>
          </cell>
          <cell r="N131" t="str">
            <v xml:space="preserve">0011  </v>
          </cell>
          <cell r="O131" t="str">
            <v>1721</v>
          </cell>
          <cell r="P131" t="str">
            <v>001</v>
          </cell>
          <cell r="Q131" t="str">
            <v>46</v>
          </cell>
          <cell r="R131">
            <v>40840</v>
          </cell>
          <cell r="S131" t="str">
            <v>4024330074</v>
          </cell>
          <cell r="T131" t="str">
            <v>201110</v>
          </cell>
          <cell r="U131" t="str">
            <v>201110</v>
          </cell>
          <cell r="V131" t="str">
            <v>12</v>
          </cell>
          <cell r="W131">
            <v>1</v>
          </cell>
          <cell r="X131" t="str">
            <v>CAS ZONALES OCTUBRE 2011</v>
          </cell>
          <cell r="Y131">
            <v>1730</v>
          </cell>
          <cell r="Z131" t="str">
            <v>10437197631</v>
          </cell>
          <cell r="AA131" t="str">
            <v>NUÑEZ</v>
          </cell>
          <cell r="AB131" t="str">
            <v>URBAY</v>
          </cell>
          <cell r="AC131" t="str">
            <v>RONY MICHEL</v>
          </cell>
          <cell r="AD131" t="str">
            <v>ONP</v>
          </cell>
          <cell r="AE131" t="str">
            <v>99</v>
          </cell>
          <cell r="AF131">
            <v>0</v>
          </cell>
          <cell r="AG131">
            <v>0</v>
          </cell>
          <cell r="AH131">
            <v>0</v>
          </cell>
          <cell r="AI131">
            <v>242.71</v>
          </cell>
          <cell r="AJ131">
            <v>40819</v>
          </cell>
          <cell r="AK131" t="str">
            <v>2628270</v>
          </cell>
          <cell r="AL131">
            <v>40830</v>
          </cell>
          <cell r="AM131" t="str">
            <v>2011</v>
          </cell>
          <cell r="AN131" t="str">
            <v>1</v>
          </cell>
          <cell r="AO131">
            <v>97.2</v>
          </cell>
          <cell r="AP131">
            <v>0</v>
          </cell>
          <cell r="AQ131">
            <v>0</v>
          </cell>
          <cell r="AR131">
            <v>0</v>
          </cell>
          <cell r="AS131">
            <v>0</v>
          </cell>
          <cell r="AT131">
            <v>0</v>
          </cell>
          <cell r="AU131">
            <v>0</v>
          </cell>
          <cell r="AV131">
            <v>0</v>
          </cell>
          <cell r="AW131">
            <v>0</v>
          </cell>
          <cell r="AX131">
            <v>0</v>
          </cell>
          <cell r="AY131">
            <v>0</v>
          </cell>
          <cell r="AZ131">
            <v>0</v>
          </cell>
          <cell r="BA131">
            <v>31572</v>
          </cell>
          <cell r="BB131">
            <v>0</v>
          </cell>
          <cell r="BC131">
            <v>0</v>
          </cell>
          <cell r="BD131">
            <v>0</v>
          </cell>
          <cell r="BE131">
            <v>0</v>
          </cell>
          <cell r="BF131">
            <v>0</v>
          </cell>
          <cell r="BG131" t="str">
            <v/>
          </cell>
          <cell r="BH131" t="str">
            <v/>
          </cell>
        </row>
        <row r="132">
          <cell r="A132" t="str">
            <v>43719763</v>
          </cell>
          <cell r="B132" t="str">
            <v>NUÑEZ URBAY RONY MICHEL</v>
          </cell>
          <cell r="C132" t="str">
            <v>RESPONSABLE ADMINISTRATIVO E INFORMATICO</v>
          </cell>
          <cell r="D132" t="str">
            <v>43719763</v>
          </cell>
          <cell r="E132">
            <v>40819</v>
          </cell>
          <cell r="F132">
            <v>40999</v>
          </cell>
          <cell r="G132">
            <v>1867</v>
          </cell>
          <cell r="H132">
            <v>1867</v>
          </cell>
          <cell r="I132">
            <v>0</v>
          </cell>
          <cell r="J132" t="str">
            <v>NUÑEZ URBAY RONY MICHEL</v>
          </cell>
          <cell r="K132">
            <v>0</v>
          </cell>
          <cell r="L132">
            <v>1624.29</v>
          </cell>
          <cell r="M132" t="str">
            <v>OFICINA ZONAL AYACUCHO</v>
          </cell>
          <cell r="N132" t="str">
            <v xml:space="preserve">0011  </v>
          </cell>
          <cell r="O132" t="str">
            <v>1721</v>
          </cell>
          <cell r="P132" t="str">
            <v>001</v>
          </cell>
          <cell r="Q132" t="str">
            <v>46</v>
          </cell>
          <cell r="R132">
            <v>40840</v>
          </cell>
          <cell r="S132" t="str">
            <v>4024330074</v>
          </cell>
          <cell r="T132" t="str">
            <v>201110</v>
          </cell>
          <cell r="U132" t="str">
            <v>201110</v>
          </cell>
          <cell r="V132" t="str">
            <v>12</v>
          </cell>
          <cell r="W132">
            <v>1</v>
          </cell>
          <cell r="X132" t="str">
            <v>CAS ZONALES OCTUBRE 2011</v>
          </cell>
          <cell r="Y132">
            <v>1730</v>
          </cell>
          <cell r="Z132" t="str">
            <v>10437197631</v>
          </cell>
          <cell r="AA132" t="str">
            <v>NUÑEZ</v>
          </cell>
          <cell r="AB132" t="str">
            <v>URBAY</v>
          </cell>
          <cell r="AC132" t="str">
            <v>RONY MICHEL</v>
          </cell>
          <cell r="AD132" t="str">
            <v>ONP</v>
          </cell>
          <cell r="AE132" t="str">
            <v>99</v>
          </cell>
          <cell r="AF132">
            <v>0</v>
          </cell>
          <cell r="AG132">
            <v>0</v>
          </cell>
          <cell r="AH132">
            <v>0</v>
          </cell>
          <cell r="AI132">
            <v>242.71</v>
          </cell>
          <cell r="AJ132">
            <v>40819</v>
          </cell>
          <cell r="AK132" t="str">
            <v>2628270</v>
          </cell>
          <cell r="AL132">
            <v>40830</v>
          </cell>
          <cell r="AM132" t="str">
            <v>2011</v>
          </cell>
          <cell r="AN132" t="str">
            <v>1</v>
          </cell>
          <cell r="AO132">
            <v>97.2</v>
          </cell>
          <cell r="AP132">
            <v>0</v>
          </cell>
          <cell r="AQ132">
            <v>0</v>
          </cell>
          <cell r="AR132">
            <v>0</v>
          </cell>
          <cell r="AS132">
            <v>0</v>
          </cell>
          <cell r="AT132">
            <v>0</v>
          </cell>
          <cell r="AU132">
            <v>0</v>
          </cell>
          <cell r="AV132">
            <v>0</v>
          </cell>
          <cell r="AW132">
            <v>0</v>
          </cell>
          <cell r="AX132">
            <v>0</v>
          </cell>
          <cell r="AY132">
            <v>0</v>
          </cell>
          <cell r="AZ132">
            <v>0</v>
          </cell>
          <cell r="BA132">
            <v>31572</v>
          </cell>
          <cell r="BB132">
            <v>0</v>
          </cell>
          <cell r="BC132">
            <v>0</v>
          </cell>
          <cell r="BD132">
            <v>0</v>
          </cell>
          <cell r="BE132">
            <v>0</v>
          </cell>
          <cell r="BF132">
            <v>0</v>
          </cell>
          <cell r="BG132" t="str">
            <v/>
          </cell>
          <cell r="BH132" t="str">
            <v/>
          </cell>
        </row>
        <row r="133">
          <cell r="A133" t="str">
            <v>43719763</v>
          </cell>
          <cell r="B133" t="str">
            <v>NUÑEZ URBAY RONY MICHEL</v>
          </cell>
          <cell r="C133" t="str">
            <v>RESPONSABLE ADMINISTRATIVO E INFORMATICO</v>
          </cell>
          <cell r="D133" t="str">
            <v>43719763</v>
          </cell>
          <cell r="E133">
            <v>40819</v>
          </cell>
          <cell r="F133">
            <v>41090</v>
          </cell>
          <cell r="G133">
            <v>1867</v>
          </cell>
          <cell r="H133">
            <v>1867</v>
          </cell>
          <cell r="I133">
            <v>0</v>
          </cell>
          <cell r="J133" t="str">
            <v>NUÑEZ URBAY RONY MICHEL</v>
          </cell>
          <cell r="K133">
            <v>0</v>
          </cell>
          <cell r="L133">
            <v>1624.29</v>
          </cell>
          <cell r="M133" t="str">
            <v>OFICINA ZONAL AYACUCHO</v>
          </cell>
          <cell r="N133" t="str">
            <v xml:space="preserve">0011  </v>
          </cell>
          <cell r="O133" t="str">
            <v>1721</v>
          </cell>
          <cell r="P133" t="str">
            <v>001</v>
          </cell>
          <cell r="Q133" t="str">
            <v>46</v>
          </cell>
          <cell r="R133">
            <v>40840</v>
          </cell>
          <cell r="S133" t="str">
            <v>4024330074</v>
          </cell>
          <cell r="T133" t="str">
            <v>201110</v>
          </cell>
          <cell r="U133" t="str">
            <v>201110</v>
          </cell>
          <cell r="V133" t="str">
            <v>12</v>
          </cell>
          <cell r="W133">
            <v>1</v>
          </cell>
          <cell r="X133" t="str">
            <v>CAS ZONALES OCTUBRE 2011</v>
          </cell>
          <cell r="Y133">
            <v>1730</v>
          </cell>
          <cell r="Z133" t="str">
            <v>10437197631</v>
          </cell>
          <cell r="AA133" t="str">
            <v>NUÑEZ</v>
          </cell>
          <cell r="AB133" t="str">
            <v>URBAY</v>
          </cell>
          <cell r="AC133" t="str">
            <v>RONY MICHEL</v>
          </cell>
          <cell r="AD133" t="str">
            <v>ONP</v>
          </cell>
          <cell r="AE133" t="str">
            <v>99</v>
          </cell>
          <cell r="AF133">
            <v>0</v>
          </cell>
          <cell r="AG133">
            <v>0</v>
          </cell>
          <cell r="AH133">
            <v>0</v>
          </cell>
          <cell r="AI133">
            <v>242.71</v>
          </cell>
          <cell r="AJ133">
            <v>40819</v>
          </cell>
          <cell r="AK133" t="str">
            <v>2628270</v>
          </cell>
          <cell r="AL133">
            <v>40830</v>
          </cell>
          <cell r="AM133" t="str">
            <v>2011</v>
          </cell>
          <cell r="AN133" t="str">
            <v>1</v>
          </cell>
          <cell r="AO133">
            <v>97.2</v>
          </cell>
          <cell r="AP133">
            <v>0</v>
          </cell>
          <cell r="AQ133">
            <v>0</v>
          </cell>
          <cell r="AR133">
            <v>0</v>
          </cell>
          <cell r="AS133">
            <v>0</v>
          </cell>
          <cell r="AT133">
            <v>0</v>
          </cell>
          <cell r="AU133">
            <v>0</v>
          </cell>
          <cell r="AV133">
            <v>0</v>
          </cell>
          <cell r="AW133">
            <v>0</v>
          </cell>
          <cell r="AX133">
            <v>0</v>
          </cell>
          <cell r="AY133">
            <v>0</v>
          </cell>
          <cell r="AZ133">
            <v>0</v>
          </cell>
          <cell r="BA133">
            <v>31572</v>
          </cell>
          <cell r="BB133">
            <v>0</v>
          </cell>
          <cell r="BC133">
            <v>0</v>
          </cell>
          <cell r="BD133">
            <v>0</v>
          </cell>
          <cell r="BE133">
            <v>0</v>
          </cell>
          <cell r="BF133">
            <v>0</v>
          </cell>
          <cell r="BG133" t="str">
            <v/>
          </cell>
          <cell r="BH133" t="str">
            <v/>
          </cell>
        </row>
        <row r="134">
          <cell r="A134" t="str">
            <v>08031153</v>
          </cell>
          <cell r="B134" t="str">
            <v>PEÑA  HARO NELLY ESPERANZA</v>
          </cell>
          <cell r="C134" t="str">
            <v>JEFA DE LA OFICINA ZONAL LIMA NORTE</v>
          </cell>
          <cell r="D134" t="str">
            <v>08031153</v>
          </cell>
          <cell r="E134">
            <v>40798</v>
          </cell>
          <cell r="F134">
            <v>40908</v>
          </cell>
          <cell r="G134">
            <v>5500</v>
          </cell>
          <cell r="H134">
            <v>5500</v>
          </cell>
          <cell r="I134">
            <v>550</v>
          </cell>
          <cell r="J134" t="str">
            <v>PEÑA  HARO NELLY ESPERANZA</v>
          </cell>
          <cell r="K134">
            <v>0</v>
          </cell>
          <cell r="L134">
            <v>4207.5</v>
          </cell>
          <cell r="M134" t="str">
            <v>OFICINA ZONAL LIMA NORTE</v>
          </cell>
          <cell r="N134" t="str">
            <v xml:space="preserve">0004  </v>
          </cell>
          <cell r="O134" t="str">
            <v>3389</v>
          </cell>
          <cell r="P134" t="str">
            <v>003</v>
          </cell>
          <cell r="Q134" t="str">
            <v>54</v>
          </cell>
          <cell r="R134">
            <v>40840</v>
          </cell>
          <cell r="S134" t="str">
            <v>04361107492</v>
          </cell>
          <cell r="T134" t="str">
            <v>201110</v>
          </cell>
          <cell r="U134" t="str">
            <v>201110</v>
          </cell>
          <cell r="V134" t="str">
            <v>12</v>
          </cell>
          <cell r="W134">
            <v>1</v>
          </cell>
          <cell r="X134" t="str">
            <v>CAS ZONALES OCTUBRE 2011</v>
          </cell>
          <cell r="Y134">
            <v>4125</v>
          </cell>
          <cell r="Z134" t="str">
            <v>10080311538</v>
          </cell>
          <cell r="AA134" t="str">
            <v xml:space="preserve">PEÑA </v>
          </cell>
          <cell r="AB134" t="str">
            <v>HARO</v>
          </cell>
          <cell r="AC134" t="str">
            <v>NELLY ESPERANZA</v>
          </cell>
          <cell r="AD134" t="str">
            <v>HORIZONTE</v>
          </cell>
          <cell r="AE134" t="str">
            <v>01</v>
          </cell>
          <cell r="AF134">
            <v>107.25</v>
          </cell>
          <cell r="AG134">
            <v>85.25</v>
          </cell>
          <cell r="AH134">
            <v>192.5</v>
          </cell>
          <cell r="AI134">
            <v>550</v>
          </cell>
          <cell r="AJ134">
            <v>40798</v>
          </cell>
          <cell r="AK134" t="str">
            <v/>
          </cell>
          <cell r="AL134">
            <v>1</v>
          </cell>
          <cell r="AM134" t="str">
            <v>2011</v>
          </cell>
          <cell r="AN134" t="str">
            <v>1</v>
          </cell>
          <cell r="AO134">
            <v>97.2</v>
          </cell>
          <cell r="AP134">
            <v>0</v>
          </cell>
          <cell r="AQ134">
            <v>0</v>
          </cell>
          <cell r="AR134">
            <v>0</v>
          </cell>
          <cell r="AS134">
            <v>0</v>
          </cell>
          <cell r="AT134">
            <v>0</v>
          </cell>
          <cell r="AU134">
            <v>0</v>
          </cell>
          <cell r="AV134">
            <v>0</v>
          </cell>
          <cell r="AW134">
            <v>0</v>
          </cell>
          <cell r="AX134">
            <v>0</v>
          </cell>
          <cell r="AY134">
            <v>0</v>
          </cell>
          <cell r="AZ134">
            <v>0</v>
          </cell>
          <cell r="BA134">
            <v>22244</v>
          </cell>
          <cell r="BB134">
            <v>0</v>
          </cell>
          <cell r="BC134">
            <v>0</v>
          </cell>
          <cell r="BD134">
            <v>0</v>
          </cell>
          <cell r="BE134">
            <v>0</v>
          </cell>
          <cell r="BF134">
            <v>0</v>
          </cell>
          <cell r="BG134" t="str">
            <v>222420NPHAO7</v>
          </cell>
          <cell r="BH134">
            <v>40798</v>
          </cell>
        </row>
        <row r="135">
          <cell r="A135" t="str">
            <v>09673087</v>
          </cell>
          <cell r="B135" t="str">
            <v>PERALTA QUIROZ CESAR ALBERTO </v>
          </cell>
          <cell r="C135" t="str">
            <v>RESPONSABLE DE PROYECTOS - EVALUACION</v>
          </cell>
          <cell r="D135" t="str">
            <v>09673087</v>
          </cell>
          <cell r="E135">
            <v>40819</v>
          </cell>
          <cell r="F135">
            <v>40879</v>
          </cell>
          <cell r="G135">
            <v>3080</v>
          </cell>
          <cell r="H135">
            <v>3080</v>
          </cell>
          <cell r="I135">
            <v>0</v>
          </cell>
          <cell r="J135" t="str">
            <v>PERALTA QUIROZ CESAR ALBERTO </v>
          </cell>
          <cell r="K135">
            <v>0</v>
          </cell>
          <cell r="L135">
            <v>2664.2</v>
          </cell>
          <cell r="M135" t="str">
            <v>OFICINA ZONAL LIMA NORTE</v>
          </cell>
          <cell r="N135" t="str">
            <v xml:space="preserve">0004  </v>
          </cell>
          <cell r="O135" t="str">
            <v>1727</v>
          </cell>
          <cell r="P135" t="str">
            <v>001</v>
          </cell>
          <cell r="Q135" t="str">
            <v>153</v>
          </cell>
          <cell r="R135">
            <v>40840</v>
          </cell>
          <cell r="S135" t="str">
            <v>4023214720</v>
          </cell>
          <cell r="T135" t="str">
            <v>201110</v>
          </cell>
          <cell r="U135" t="str">
            <v>201110</v>
          </cell>
          <cell r="V135" t="str">
            <v>12</v>
          </cell>
          <cell r="W135">
            <v>1</v>
          </cell>
          <cell r="X135" t="str">
            <v>CAS ZONALES OCTUBRE 2011</v>
          </cell>
          <cell r="Y135">
            <v>1269</v>
          </cell>
          <cell r="Z135" t="str">
            <v>10096730875</v>
          </cell>
          <cell r="AA135" t="str">
            <v>PERALTA</v>
          </cell>
          <cell r="AB135" t="str">
            <v>QUIROZ</v>
          </cell>
          <cell r="AC135" t="str">
            <v>CESAR ALBERTO </v>
          </cell>
          <cell r="AD135" t="str">
            <v>HORIZONTE</v>
          </cell>
          <cell r="AE135" t="str">
            <v>01</v>
          </cell>
          <cell r="AF135">
            <v>60.06</v>
          </cell>
          <cell r="AG135">
            <v>47.74</v>
          </cell>
          <cell r="AH135">
            <v>107.8</v>
          </cell>
          <cell r="AI135">
            <v>308</v>
          </cell>
          <cell r="AJ135">
            <v>40819</v>
          </cell>
          <cell r="AK135" t="str">
            <v>2626731</v>
          </cell>
          <cell r="AL135">
            <v>40829</v>
          </cell>
          <cell r="AM135" t="str">
            <v>2011</v>
          </cell>
          <cell r="AN135" t="str">
            <v>1</v>
          </cell>
          <cell r="AO135">
            <v>97.2</v>
          </cell>
          <cell r="AP135">
            <v>0</v>
          </cell>
          <cell r="AQ135">
            <v>0</v>
          </cell>
          <cell r="AR135">
            <v>0</v>
          </cell>
          <cell r="AS135">
            <v>0</v>
          </cell>
          <cell r="AT135">
            <v>0</v>
          </cell>
          <cell r="AU135">
            <v>0</v>
          </cell>
          <cell r="AV135">
            <v>0</v>
          </cell>
          <cell r="AW135">
            <v>0</v>
          </cell>
          <cell r="AX135">
            <v>0</v>
          </cell>
          <cell r="AY135">
            <v>0</v>
          </cell>
          <cell r="AZ135">
            <v>0</v>
          </cell>
          <cell r="BA135">
            <v>26718</v>
          </cell>
          <cell r="BB135">
            <v>0</v>
          </cell>
          <cell r="BC135">
            <v>0</v>
          </cell>
          <cell r="BD135">
            <v>0</v>
          </cell>
          <cell r="BE135">
            <v>0</v>
          </cell>
          <cell r="BF135">
            <v>0</v>
          </cell>
          <cell r="BG135" t="str">
            <v>567161CPQAR0</v>
          </cell>
          <cell r="BH135">
            <v>40819</v>
          </cell>
        </row>
        <row r="136">
          <cell r="A136" t="str">
            <v>09673087</v>
          </cell>
          <cell r="B136" t="str">
            <v>PERALTA QUIROZ CESAR ALBERTO </v>
          </cell>
          <cell r="C136" t="str">
            <v>RESPONSABLE DE PROYECTOS - EVALUACION</v>
          </cell>
          <cell r="D136" t="str">
            <v>09673087</v>
          </cell>
          <cell r="E136">
            <v>40819</v>
          </cell>
          <cell r="F136">
            <v>40908</v>
          </cell>
          <cell r="G136">
            <v>3080</v>
          </cell>
          <cell r="H136">
            <v>3080</v>
          </cell>
          <cell r="I136">
            <v>0</v>
          </cell>
          <cell r="J136" t="str">
            <v>PERALTA QUIROZ CESAR ALBERTO </v>
          </cell>
          <cell r="K136">
            <v>0</v>
          </cell>
          <cell r="L136">
            <v>2664.2</v>
          </cell>
          <cell r="M136" t="str">
            <v>OFICINA ZONAL LIMA NORTE</v>
          </cell>
          <cell r="N136" t="str">
            <v xml:space="preserve">0004  </v>
          </cell>
          <cell r="O136" t="str">
            <v>1727</v>
          </cell>
          <cell r="P136" t="str">
            <v>001</v>
          </cell>
          <cell r="Q136" t="str">
            <v>153</v>
          </cell>
          <cell r="R136">
            <v>40840</v>
          </cell>
          <cell r="S136" t="str">
            <v>4023214720</v>
          </cell>
          <cell r="T136" t="str">
            <v>201110</v>
          </cell>
          <cell r="U136" t="str">
            <v>201110</v>
          </cell>
          <cell r="V136" t="str">
            <v>12</v>
          </cell>
          <cell r="W136">
            <v>1</v>
          </cell>
          <cell r="X136" t="str">
            <v>CAS ZONALES OCTUBRE 2011</v>
          </cell>
          <cell r="Y136">
            <v>1269</v>
          </cell>
          <cell r="Z136" t="str">
            <v>10096730875</v>
          </cell>
          <cell r="AA136" t="str">
            <v>PERALTA</v>
          </cell>
          <cell r="AB136" t="str">
            <v>QUIROZ</v>
          </cell>
          <cell r="AC136" t="str">
            <v>CESAR ALBERTO </v>
          </cell>
          <cell r="AD136" t="str">
            <v>HORIZONTE</v>
          </cell>
          <cell r="AE136" t="str">
            <v>01</v>
          </cell>
          <cell r="AF136">
            <v>60.06</v>
          </cell>
          <cell r="AG136">
            <v>47.74</v>
          </cell>
          <cell r="AH136">
            <v>107.8</v>
          </cell>
          <cell r="AI136">
            <v>308</v>
          </cell>
          <cell r="AJ136">
            <v>40819</v>
          </cell>
          <cell r="AK136" t="str">
            <v>2626731</v>
          </cell>
          <cell r="AL136">
            <v>40829</v>
          </cell>
          <cell r="AM136" t="str">
            <v>2011</v>
          </cell>
          <cell r="AN136" t="str">
            <v>1</v>
          </cell>
          <cell r="AO136">
            <v>97.2</v>
          </cell>
          <cell r="AP136">
            <v>0</v>
          </cell>
          <cell r="AQ136">
            <v>0</v>
          </cell>
          <cell r="AR136">
            <v>0</v>
          </cell>
          <cell r="AS136">
            <v>0</v>
          </cell>
          <cell r="AT136">
            <v>0</v>
          </cell>
          <cell r="AU136">
            <v>0</v>
          </cell>
          <cell r="AV136">
            <v>0</v>
          </cell>
          <cell r="AW136">
            <v>0</v>
          </cell>
          <cell r="AX136">
            <v>0</v>
          </cell>
          <cell r="AY136">
            <v>0</v>
          </cell>
          <cell r="AZ136">
            <v>0</v>
          </cell>
          <cell r="BA136">
            <v>26718</v>
          </cell>
          <cell r="BB136">
            <v>0</v>
          </cell>
          <cell r="BC136">
            <v>0</v>
          </cell>
          <cell r="BD136">
            <v>0</v>
          </cell>
          <cell r="BE136">
            <v>0</v>
          </cell>
          <cell r="BF136">
            <v>0</v>
          </cell>
          <cell r="BG136" t="str">
            <v>567161CPQAR0</v>
          </cell>
          <cell r="BH136">
            <v>40819</v>
          </cell>
        </row>
        <row r="137">
          <cell r="A137" t="str">
            <v>09673087</v>
          </cell>
          <cell r="B137" t="str">
            <v>PERALTA QUIROZ CESAR ALBERTO </v>
          </cell>
          <cell r="C137" t="str">
            <v>RESPONSABLE DE PROYECTOS - EVALUACION</v>
          </cell>
          <cell r="D137" t="str">
            <v>09673087</v>
          </cell>
          <cell r="E137">
            <v>40819</v>
          </cell>
          <cell r="F137">
            <v>40939</v>
          </cell>
          <cell r="G137">
            <v>3080</v>
          </cell>
          <cell r="H137">
            <v>3080</v>
          </cell>
          <cell r="I137">
            <v>0</v>
          </cell>
          <cell r="J137" t="str">
            <v>PERALTA QUIROZ CESAR ALBERTO </v>
          </cell>
          <cell r="K137">
            <v>0</v>
          </cell>
          <cell r="L137">
            <v>2664.2</v>
          </cell>
          <cell r="M137" t="str">
            <v>OFICINA ZONAL LIMA NORTE</v>
          </cell>
          <cell r="N137" t="str">
            <v xml:space="preserve">0004  </v>
          </cell>
          <cell r="O137" t="str">
            <v>1727</v>
          </cell>
          <cell r="P137" t="str">
            <v>001</v>
          </cell>
          <cell r="Q137" t="str">
            <v>153</v>
          </cell>
          <cell r="R137">
            <v>40840</v>
          </cell>
          <cell r="S137" t="str">
            <v>4023214720</v>
          </cell>
          <cell r="T137" t="str">
            <v>201110</v>
          </cell>
          <cell r="U137" t="str">
            <v>201110</v>
          </cell>
          <cell r="V137" t="str">
            <v>12</v>
          </cell>
          <cell r="W137">
            <v>1</v>
          </cell>
          <cell r="X137" t="str">
            <v>CAS ZONALES OCTUBRE 2011</v>
          </cell>
          <cell r="Y137">
            <v>1269</v>
          </cell>
          <cell r="Z137" t="str">
            <v>10096730875</v>
          </cell>
          <cell r="AA137" t="str">
            <v>PERALTA</v>
          </cell>
          <cell r="AB137" t="str">
            <v>QUIROZ</v>
          </cell>
          <cell r="AC137" t="str">
            <v>CESAR ALBERTO </v>
          </cell>
          <cell r="AD137" t="str">
            <v>HORIZONTE</v>
          </cell>
          <cell r="AE137" t="str">
            <v>01</v>
          </cell>
          <cell r="AF137">
            <v>60.06</v>
          </cell>
          <cell r="AG137">
            <v>47.74</v>
          </cell>
          <cell r="AH137">
            <v>107.8</v>
          </cell>
          <cell r="AI137">
            <v>308</v>
          </cell>
          <cell r="AJ137">
            <v>40819</v>
          </cell>
          <cell r="AK137" t="str">
            <v>2626731</v>
          </cell>
          <cell r="AL137">
            <v>40829</v>
          </cell>
          <cell r="AM137" t="str">
            <v>2011</v>
          </cell>
          <cell r="AN137" t="str">
            <v>1</v>
          </cell>
          <cell r="AO137">
            <v>97.2</v>
          </cell>
          <cell r="AP137">
            <v>0</v>
          </cell>
          <cell r="AQ137">
            <v>0</v>
          </cell>
          <cell r="AR137">
            <v>0</v>
          </cell>
          <cell r="AS137">
            <v>0</v>
          </cell>
          <cell r="AT137">
            <v>0</v>
          </cell>
          <cell r="AU137">
            <v>0</v>
          </cell>
          <cell r="AV137">
            <v>0</v>
          </cell>
          <cell r="AW137">
            <v>0</v>
          </cell>
          <cell r="AX137">
            <v>0</v>
          </cell>
          <cell r="AY137">
            <v>0</v>
          </cell>
          <cell r="AZ137">
            <v>0</v>
          </cell>
          <cell r="BA137">
            <v>26718</v>
          </cell>
          <cell r="BB137">
            <v>0</v>
          </cell>
          <cell r="BC137">
            <v>0</v>
          </cell>
          <cell r="BD137">
            <v>0</v>
          </cell>
          <cell r="BE137">
            <v>0</v>
          </cell>
          <cell r="BF137">
            <v>0</v>
          </cell>
          <cell r="BG137" t="str">
            <v>567161CPQAR0</v>
          </cell>
          <cell r="BH137">
            <v>40819</v>
          </cell>
        </row>
        <row r="138">
          <cell r="A138" t="str">
            <v>40124562</v>
          </cell>
          <cell r="B138" t="str">
            <v>QUISPE CHOQUE ANA YISELA</v>
          </cell>
          <cell r="C138" t="str">
            <v>TECNICO DE PROYECTOS - SUPERVISION</v>
          </cell>
          <cell r="D138" t="str">
            <v>40124562</v>
          </cell>
          <cell r="E138">
            <v>40809</v>
          </cell>
          <cell r="F138">
            <v>40869</v>
          </cell>
          <cell r="G138">
            <v>3000</v>
          </cell>
          <cell r="H138">
            <v>3000</v>
          </cell>
          <cell r="I138">
            <v>0</v>
          </cell>
          <cell r="J138" t="str">
            <v>QUISPE CHOQUE ANA YISELA</v>
          </cell>
          <cell r="K138">
            <v>0</v>
          </cell>
          <cell r="L138">
            <v>2593.1999999999998</v>
          </cell>
          <cell r="M138" t="str">
            <v>OFICINA ZONAL PUNO</v>
          </cell>
          <cell r="N138" t="str">
            <v xml:space="preserve">0028  </v>
          </cell>
          <cell r="O138" t="str">
            <v>3403</v>
          </cell>
          <cell r="P138" t="str">
            <v>001</v>
          </cell>
          <cell r="Q138" t="str">
            <v>77</v>
          </cell>
          <cell r="R138">
            <v>40840</v>
          </cell>
          <cell r="S138" t="str">
            <v>4019879653</v>
          </cell>
          <cell r="T138" t="str">
            <v>201110</v>
          </cell>
          <cell r="U138" t="str">
            <v>201110</v>
          </cell>
          <cell r="V138" t="str">
            <v>12</v>
          </cell>
          <cell r="W138">
            <v>1</v>
          </cell>
          <cell r="X138" t="str">
            <v>CAS ZONALES OCTUBRE 2011</v>
          </cell>
          <cell r="Y138">
            <v>811</v>
          </cell>
          <cell r="Z138" t="str">
            <v>10401245621</v>
          </cell>
          <cell r="AA138" t="str">
            <v>QUISPE</v>
          </cell>
          <cell r="AB138" t="str">
            <v>CHOQUE</v>
          </cell>
          <cell r="AC138" t="str">
            <v>ANA YISELA</v>
          </cell>
          <cell r="AD138" t="str">
            <v>PROFUTURO</v>
          </cell>
          <cell r="AE138" t="str">
            <v>04</v>
          </cell>
          <cell r="AF138">
            <v>65.099999999999994</v>
          </cell>
          <cell r="AG138">
            <v>41.7</v>
          </cell>
          <cell r="AH138">
            <v>106.8</v>
          </cell>
          <cell r="AI138">
            <v>300</v>
          </cell>
          <cell r="AJ138">
            <v>40809</v>
          </cell>
          <cell r="AK138" t="str">
            <v>2627929</v>
          </cell>
          <cell r="AL138">
            <v>40830</v>
          </cell>
          <cell r="AM138" t="str">
            <v>2011</v>
          </cell>
          <cell r="AN138" t="str">
            <v>1</v>
          </cell>
          <cell r="AO138">
            <v>97.2</v>
          </cell>
          <cell r="AP138">
            <v>0</v>
          </cell>
          <cell r="AQ138">
            <v>0</v>
          </cell>
          <cell r="AR138">
            <v>0</v>
          </cell>
          <cell r="AS138">
            <v>0</v>
          </cell>
          <cell r="AT138">
            <v>0</v>
          </cell>
          <cell r="AU138">
            <v>0</v>
          </cell>
          <cell r="AV138">
            <v>0</v>
          </cell>
          <cell r="AW138">
            <v>0</v>
          </cell>
          <cell r="AX138">
            <v>0</v>
          </cell>
          <cell r="AY138">
            <v>0</v>
          </cell>
          <cell r="AZ138">
            <v>0</v>
          </cell>
          <cell r="BA138">
            <v>28574</v>
          </cell>
          <cell r="BB138">
            <v>0</v>
          </cell>
          <cell r="BC138">
            <v>0</v>
          </cell>
          <cell r="BD138">
            <v>0</v>
          </cell>
          <cell r="BE138">
            <v>0</v>
          </cell>
          <cell r="BF138">
            <v>0</v>
          </cell>
          <cell r="BG138" t="str">
            <v>585720AQCSQ5</v>
          </cell>
          <cell r="BH138">
            <v>40809</v>
          </cell>
        </row>
        <row r="139">
          <cell r="A139" t="str">
            <v>02284576</v>
          </cell>
          <cell r="B139" t="str">
            <v>QUISPE MAMANI MARIO ERNESTO</v>
          </cell>
          <cell r="C139" t="str">
            <v>JEFE DE OFICINA ZONAL</v>
          </cell>
          <cell r="D139" t="str">
            <v>02284576</v>
          </cell>
          <cell r="E139">
            <v>39923</v>
          </cell>
          <cell r="F139">
            <v>40877</v>
          </cell>
          <cell r="G139">
            <v>5700</v>
          </cell>
          <cell r="H139">
            <v>5700</v>
          </cell>
          <cell r="I139">
            <v>570</v>
          </cell>
          <cell r="J139" t="str">
            <v>QUISPE MAMANI MARIO ERNESTO</v>
          </cell>
          <cell r="K139">
            <v>0</v>
          </cell>
          <cell r="L139">
            <v>4360.5</v>
          </cell>
          <cell r="M139" t="str">
            <v>OFICINA ZONAL PUNO</v>
          </cell>
          <cell r="N139" t="str">
            <v xml:space="preserve">0028  </v>
          </cell>
          <cell r="O139" t="str">
            <v>383</v>
          </cell>
          <cell r="P139" t="str">
            <v>001</v>
          </cell>
          <cell r="Q139" t="str">
            <v>365</v>
          </cell>
          <cell r="R139">
            <v>40840</v>
          </cell>
          <cell r="S139" t="str">
            <v>4019368829</v>
          </cell>
          <cell r="T139" t="str">
            <v>201110</v>
          </cell>
          <cell r="U139" t="str">
            <v>201110</v>
          </cell>
          <cell r="V139" t="str">
            <v>12</v>
          </cell>
          <cell r="W139">
            <v>1</v>
          </cell>
          <cell r="X139" t="str">
            <v>CAS ZONALES OCTUBRE 2011</v>
          </cell>
          <cell r="Y139">
            <v>2347</v>
          </cell>
          <cell r="Z139" t="str">
            <v>10022845760</v>
          </cell>
          <cell r="AA139" t="str">
            <v>QUISPE</v>
          </cell>
          <cell r="AB139" t="str">
            <v>MAMANI</v>
          </cell>
          <cell r="AC139" t="str">
            <v>MARIO ERNESTO</v>
          </cell>
          <cell r="AD139" t="str">
            <v>HORIZONTE</v>
          </cell>
          <cell r="AE139" t="str">
            <v>01</v>
          </cell>
          <cell r="AF139">
            <v>111.15</v>
          </cell>
          <cell r="AG139">
            <v>88.35</v>
          </cell>
          <cell r="AH139">
            <v>199.5</v>
          </cell>
          <cell r="AI139">
            <v>570</v>
          </cell>
          <cell r="AJ139">
            <v>39923</v>
          </cell>
          <cell r="AK139" t="str">
            <v/>
          </cell>
          <cell r="AL139">
            <v>1</v>
          </cell>
          <cell r="AM139" t="str">
            <v>2011</v>
          </cell>
          <cell r="AN139" t="str">
            <v>1</v>
          </cell>
          <cell r="AO139">
            <v>97.2</v>
          </cell>
          <cell r="AP139">
            <v>0</v>
          </cell>
          <cell r="AQ139">
            <v>0</v>
          </cell>
          <cell r="AR139">
            <v>0</v>
          </cell>
          <cell r="AS139">
            <v>0</v>
          </cell>
          <cell r="AT139">
            <v>0</v>
          </cell>
          <cell r="AU139">
            <v>0</v>
          </cell>
          <cell r="AV139">
            <v>0</v>
          </cell>
          <cell r="AW139">
            <v>0</v>
          </cell>
          <cell r="AX139">
            <v>0</v>
          </cell>
          <cell r="AY139">
            <v>0</v>
          </cell>
          <cell r="AZ139">
            <v>0</v>
          </cell>
          <cell r="BA139">
            <v>24505</v>
          </cell>
          <cell r="BB139">
            <v>0</v>
          </cell>
          <cell r="BC139">
            <v>0</v>
          </cell>
          <cell r="BD139">
            <v>0</v>
          </cell>
          <cell r="BE139">
            <v>0</v>
          </cell>
          <cell r="BF139">
            <v>0</v>
          </cell>
          <cell r="BG139" t="str">
            <v>545031MQMSA9</v>
          </cell>
          <cell r="BH139">
            <v>39923</v>
          </cell>
        </row>
        <row r="140">
          <cell r="A140" t="str">
            <v>16453305</v>
          </cell>
          <cell r="B140" t="str">
            <v>RAMIREZ CABREJOS JOSE CRISTOBAL</v>
          </cell>
          <cell r="C140" t="str">
            <v>CHOFER</v>
          </cell>
          <cell r="D140" t="str">
            <v>16453305</v>
          </cell>
          <cell r="E140">
            <v>39722</v>
          </cell>
          <cell r="F140">
            <v>40877</v>
          </cell>
          <cell r="G140">
            <v>1100</v>
          </cell>
          <cell r="H140">
            <v>1100</v>
          </cell>
          <cell r="I140">
            <v>0</v>
          </cell>
          <cell r="J140" t="str">
            <v>RAMIREZ CABREJOS JOSE CRISTOBAL</v>
          </cell>
          <cell r="K140">
            <v>0</v>
          </cell>
          <cell r="L140">
            <v>957</v>
          </cell>
          <cell r="M140" t="str">
            <v>OFICINA ZONAL LAMBAYEQUE</v>
          </cell>
          <cell r="N140" t="str">
            <v xml:space="preserve">0022  </v>
          </cell>
          <cell r="O140" t="str">
            <v>1180</v>
          </cell>
          <cell r="P140" t="str">
            <v>001</v>
          </cell>
          <cell r="Q140" t="str">
            <v>89</v>
          </cell>
          <cell r="R140">
            <v>40840</v>
          </cell>
          <cell r="S140" t="str">
            <v>4012234177</v>
          </cell>
          <cell r="T140" t="str">
            <v>201110</v>
          </cell>
          <cell r="U140" t="str">
            <v>201110</v>
          </cell>
          <cell r="V140" t="str">
            <v>12</v>
          </cell>
          <cell r="W140">
            <v>1</v>
          </cell>
          <cell r="X140" t="str">
            <v>CAS ZONALES OCTUBRE 2011</v>
          </cell>
          <cell r="Y140">
            <v>226</v>
          </cell>
          <cell r="Z140" t="str">
            <v>10164533056</v>
          </cell>
          <cell r="AA140" t="str">
            <v>RAMIREZ</v>
          </cell>
          <cell r="AB140" t="str">
            <v>CABREJOS</v>
          </cell>
          <cell r="AC140" t="str">
            <v>JOSE CRISTOBAL</v>
          </cell>
          <cell r="AD140" t="str">
            <v>ONP</v>
          </cell>
          <cell r="AE140" t="str">
            <v>99</v>
          </cell>
          <cell r="AF140">
            <v>0</v>
          </cell>
          <cell r="AG140">
            <v>0</v>
          </cell>
          <cell r="AH140">
            <v>0</v>
          </cell>
          <cell r="AI140">
            <v>143</v>
          </cell>
          <cell r="AJ140">
            <v>39722</v>
          </cell>
          <cell r="AK140" t="str">
            <v/>
          </cell>
          <cell r="AL140">
            <v>1</v>
          </cell>
          <cell r="AM140" t="str">
            <v>2011</v>
          </cell>
          <cell r="AN140" t="str">
            <v>1</v>
          </cell>
          <cell r="AO140">
            <v>97.2</v>
          </cell>
          <cell r="AP140">
            <v>0</v>
          </cell>
          <cell r="AQ140">
            <v>0</v>
          </cell>
          <cell r="AR140">
            <v>0</v>
          </cell>
          <cell r="AS140">
            <v>0</v>
          </cell>
          <cell r="AT140">
            <v>0</v>
          </cell>
          <cell r="AU140">
            <v>0</v>
          </cell>
          <cell r="AV140">
            <v>0</v>
          </cell>
          <cell r="AW140">
            <v>0</v>
          </cell>
          <cell r="AX140">
            <v>0</v>
          </cell>
          <cell r="AY140">
            <v>0</v>
          </cell>
          <cell r="AZ140">
            <v>0</v>
          </cell>
          <cell r="BA140">
            <v>18409</v>
          </cell>
          <cell r="BB140">
            <v>0</v>
          </cell>
          <cell r="BC140">
            <v>0</v>
          </cell>
          <cell r="BD140">
            <v>0</v>
          </cell>
          <cell r="BE140">
            <v>0</v>
          </cell>
          <cell r="BF140">
            <v>0</v>
          </cell>
          <cell r="BG140" t="str">
            <v/>
          </cell>
          <cell r="BH140">
            <v>39722</v>
          </cell>
        </row>
        <row r="141">
          <cell r="A141" t="str">
            <v>09715409</v>
          </cell>
          <cell r="B141" t="str">
            <v>RAMOS GALLEGOS SUSY GIOVANA </v>
          </cell>
          <cell r="C141" t="str">
            <v>JEFA ZONAL LIMA SUR</v>
          </cell>
          <cell r="D141" t="str">
            <v>09715409</v>
          </cell>
          <cell r="E141">
            <v>40834</v>
          </cell>
          <cell r="F141">
            <v>40894</v>
          </cell>
          <cell r="G141">
            <v>2383</v>
          </cell>
          <cell r="H141">
            <v>2383</v>
          </cell>
          <cell r="I141">
            <v>0</v>
          </cell>
          <cell r="J141" t="str">
            <v>RAMOS GALLEGOS SUSY GIOVANA </v>
          </cell>
          <cell r="K141">
            <v>0</v>
          </cell>
          <cell r="L141">
            <v>2077.0300000000002</v>
          </cell>
          <cell r="M141" t="str">
            <v>OFICINA ZONAL LIMA SUR</v>
          </cell>
          <cell r="N141" t="str">
            <v xml:space="preserve">0005  </v>
          </cell>
          <cell r="O141" t="str">
            <v>3437</v>
          </cell>
          <cell r="P141" t="str">
            <v>00</v>
          </cell>
          <cell r="Q141" t="str">
            <v>00</v>
          </cell>
          <cell r="R141">
            <v>40840</v>
          </cell>
          <cell r="S141" t="str">
            <v>4023897003</v>
          </cell>
          <cell r="T141" t="str">
            <v>201110</v>
          </cell>
          <cell r="U141" t="str">
            <v>201110</v>
          </cell>
          <cell r="V141" t="str">
            <v>12</v>
          </cell>
          <cell r="W141">
            <v>1</v>
          </cell>
          <cell r="X141" t="str">
            <v>CAS ZONALES OCTUBRE 2011</v>
          </cell>
          <cell r="Y141">
            <v>1224</v>
          </cell>
          <cell r="Z141" t="str">
            <v>10097154096</v>
          </cell>
          <cell r="AA141" t="str">
            <v>RAMOS</v>
          </cell>
          <cell r="AB141" t="str">
            <v>GALLEGOS</v>
          </cell>
          <cell r="AC141" t="str">
            <v>SUSY GIOVANA </v>
          </cell>
          <cell r="AD141" t="str">
            <v>PRIMA</v>
          </cell>
          <cell r="AE141" t="str">
            <v>03</v>
          </cell>
          <cell r="AF141">
            <v>41.7</v>
          </cell>
          <cell r="AG141">
            <v>25.97</v>
          </cell>
          <cell r="AH141">
            <v>67.67</v>
          </cell>
          <cell r="AI141">
            <v>238.3</v>
          </cell>
          <cell r="AJ141">
            <v>40834</v>
          </cell>
          <cell r="AK141" t="str">
            <v/>
          </cell>
          <cell r="AL141">
            <v>1</v>
          </cell>
          <cell r="AM141" t="str">
            <v>2011</v>
          </cell>
          <cell r="AN141" t="str">
            <v>1</v>
          </cell>
          <cell r="AO141">
            <v>97.2</v>
          </cell>
          <cell r="AP141">
            <v>0</v>
          </cell>
          <cell r="AQ141">
            <v>0</v>
          </cell>
          <cell r="AR141">
            <v>0</v>
          </cell>
          <cell r="AS141">
            <v>0</v>
          </cell>
          <cell r="AT141">
            <v>0</v>
          </cell>
          <cell r="AU141">
            <v>0</v>
          </cell>
          <cell r="AV141">
            <v>0</v>
          </cell>
          <cell r="AW141">
            <v>0</v>
          </cell>
          <cell r="AX141">
            <v>0</v>
          </cell>
          <cell r="AY141">
            <v>0</v>
          </cell>
          <cell r="AZ141">
            <v>0</v>
          </cell>
          <cell r="BA141">
            <v>25939</v>
          </cell>
          <cell r="BB141">
            <v>0</v>
          </cell>
          <cell r="BC141">
            <v>0</v>
          </cell>
          <cell r="BD141">
            <v>0</v>
          </cell>
          <cell r="BE141">
            <v>0</v>
          </cell>
          <cell r="BF141">
            <v>0</v>
          </cell>
          <cell r="BG141" t="str">
            <v>559370SRGOL2</v>
          </cell>
          <cell r="BH141">
            <v>40834</v>
          </cell>
        </row>
        <row r="142">
          <cell r="A142" t="str">
            <v>09715409</v>
          </cell>
          <cell r="B142" t="str">
            <v>RAMOS GALLEGOS SUSY GIOVANA </v>
          </cell>
          <cell r="C142" t="str">
            <v>JEFA ZONAL LIMA SUR</v>
          </cell>
          <cell r="D142" t="str">
            <v>09715409</v>
          </cell>
          <cell r="E142">
            <v>40834</v>
          </cell>
          <cell r="F142">
            <v>40908</v>
          </cell>
          <cell r="G142">
            <v>2383</v>
          </cell>
          <cell r="H142">
            <v>2383</v>
          </cell>
          <cell r="I142">
            <v>0</v>
          </cell>
          <cell r="J142" t="str">
            <v>RAMOS GALLEGOS SUSY GIOVANA </v>
          </cell>
          <cell r="K142">
            <v>0</v>
          </cell>
          <cell r="L142">
            <v>2077.0300000000002</v>
          </cell>
          <cell r="M142" t="str">
            <v>OFICINA ZONAL LIMA SUR</v>
          </cell>
          <cell r="N142" t="str">
            <v xml:space="preserve">0005  </v>
          </cell>
          <cell r="O142" t="str">
            <v>3437</v>
          </cell>
          <cell r="P142" t="str">
            <v>00</v>
          </cell>
          <cell r="Q142" t="str">
            <v>00</v>
          </cell>
          <cell r="R142">
            <v>40840</v>
          </cell>
          <cell r="S142" t="str">
            <v>4023897003</v>
          </cell>
          <cell r="T142" t="str">
            <v>201110</v>
          </cell>
          <cell r="U142" t="str">
            <v>201110</v>
          </cell>
          <cell r="V142" t="str">
            <v>12</v>
          </cell>
          <cell r="W142">
            <v>1</v>
          </cell>
          <cell r="X142" t="str">
            <v>CAS ZONALES OCTUBRE 2011</v>
          </cell>
          <cell r="Y142">
            <v>1224</v>
          </cell>
          <cell r="Z142" t="str">
            <v>10097154096</v>
          </cell>
          <cell r="AA142" t="str">
            <v>RAMOS</v>
          </cell>
          <cell r="AB142" t="str">
            <v>GALLEGOS</v>
          </cell>
          <cell r="AC142" t="str">
            <v>SUSY GIOVANA </v>
          </cell>
          <cell r="AD142" t="str">
            <v>PRIMA</v>
          </cell>
          <cell r="AE142" t="str">
            <v>03</v>
          </cell>
          <cell r="AF142">
            <v>41.7</v>
          </cell>
          <cell r="AG142">
            <v>25.97</v>
          </cell>
          <cell r="AH142">
            <v>67.67</v>
          </cell>
          <cell r="AI142">
            <v>238.3</v>
          </cell>
          <cell r="AJ142">
            <v>40834</v>
          </cell>
          <cell r="AK142" t="str">
            <v/>
          </cell>
          <cell r="AL142">
            <v>1</v>
          </cell>
          <cell r="AM142" t="str">
            <v>2011</v>
          </cell>
          <cell r="AN142" t="str">
            <v>1</v>
          </cell>
          <cell r="AO142">
            <v>97.2</v>
          </cell>
          <cell r="AP142">
            <v>0</v>
          </cell>
          <cell r="AQ142">
            <v>0</v>
          </cell>
          <cell r="AR142">
            <v>0</v>
          </cell>
          <cell r="AS142">
            <v>0</v>
          </cell>
          <cell r="AT142">
            <v>0</v>
          </cell>
          <cell r="AU142">
            <v>0</v>
          </cell>
          <cell r="AV142">
            <v>0</v>
          </cell>
          <cell r="AW142">
            <v>0</v>
          </cell>
          <cell r="AX142">
            <v>0</v>
          </cell>
          <cell r="AY142">
            <v>0</v>
          </cell>
          <cell r="AZ142">
            <v>0</v>
          </cell>
          <cell r="BA142">
            <v>25939</v>
          </cell>
          <cell r="BB142">
            <v>0</v>
          </cell>
          <cell r="BC142">
            <v>0</v>
          </cell>
          <cell r="BD142">
            <v>0</v>
          </cell>
          <cell r="BE142">
            <v>0</v>
          </cell>
          <cell r="BF142">
            <v>0</v>
          </cell>
          <cell r="BG142" t="str">
            <v>559370SRGOL2</v>
          </cell>
          <cell r="BH142">
            <v>40834</v>
          </cell>
        </row>
        <row r="143">
          <cell r="A143" t="str">
            <v>09715409</v>
          </cell>
          <cell r="B143" t="str">
            <v>RAMOS GALLEGOS SUSY GIOVANA </v>
          </cell>
          <cell r="C143" t="str">
            <v>JEFA ZONAL LIMA SUR</v>
          </cell>
          <cell r="D143" t="str">
            <v>09715409</v>
          </cell>
          <cell r="E143">
            <v>40834</v>
          </cell>
          <cell r="F143">
            <v>40939</v>
          </cell>
          <cell r="G143">
            <v>2383</v>
          </cell>
          <cell r="H143">
            <v>2383</v>
          </cell>
          <cell r="I143">
            <v>0</v>
          </cell>
          <cell r="J143" t="str">
            <v>RAMOS GALLEGOS SUSY GIOVANA </v>
          </cell>
          <cell r="K143">
            <v>0</v>
          </cell>
          <cell r="L143">
            <v>2077.0300000000002</v>
          </cell>
          <cell r="M143" t="str">
            <v>OFICINA ZONAL LIMA SUR</v>
          </cell>
          <cell r="N143" t="str">
            <v xml:space="preserve">0005  </v>
          </cell>
          <cell r="O143" t="str">
            <v>3437</v>
          </cell>
          <cell r="P143" t="str">
            <v>00</v>
          </cell>
          <cell r="Q143" t="str">
            <v>00</v>
          </cell>
          <cell r="R143">
            <v>40840</v>
          </cell>
          <cell r="S143" t="str">
            <v>4023897003</v>
          </cell>
          <cell r="T143" t="str">
            <v>201110</v>
          </cell>
          <cell r="U143" t="str">
            <v>201110</v>
          </cell>
          <cell r="V143" t="str">
            <v>12</v>
          </cell>
          <cell r="W143">
            <v>1</v>
          </cell>
          <cell r="X143" t="str">
            <v>CAS ZONALES OCTUBRE 2011</v>
          </cell>
          <cell r="Y143">
            <v>1224</v>
          </cell>
          <cell r="Z143" t="str">
            <v>10097154096</v>
          </cell>
          <cell r="AA143" t="str">
            <v>RAMOS</v>
          </cell>
          <cell r="AB143" t="str">
            <v>GALLEGOS</v>
          </cell>
          <cell r="AC143" t="str">
            <v>SUSY GIOVANA </v>
          </cell>
          <cell r="AD143" t="str">
            <v>PRIMA</v>
          </cell>
          <cell r="AE143" t="str">
            <v>03</v>
          </cell>
          <cell r="AF143">
            <v>41.7</v>
          </cell>
          <cell r="AG143">
            <v>25.97</v>
          </cell>
          <cell r="AH143">
            <v>67.67</v>
          </cell>
          <cell r="AI143">
            <v>238.3</v>
          </cell>
          <cell r="AJ143">
            <v>40834</v>
          </cell>
          <cell r="AK143" t="str">
            <v/>
          </cell>
          <cell r="AL143">
            <v>1</v>
          </cell>
          <cell r="AM143" t="str">
            <v>2011</v>
          </cell>
          <cell r="AN143" t="str">
            <v>1</v>
          </cell>
          <cell r="AO143">
            <v>97.2</v>
          </cell>
          <cell r="AP143">
            <v>0</v>
          </cell>
          <cell r="AQ143">
            <v>0</v>
          </cell>
          <cell r="AR143">
            <v>0</v>
          </cell>
          <cell r="AS143">
            <v>0</v>
          </cell>
          <cell r="AT143">
            <v>0</v>
          </cell>
          <cell r="AU143">
            <v>0</v>
          </cell>
          <cell r="AV143">
            <v>0</v>
          </cell>
          <cell r="AW143">
            <v>0</v>
          </cell>
          <cell r="AX143">
            <v>0</v>
          </cell>
          <cell r="AY143">
            <v>0</v>
          </cell>
          <cell r="AZ143">
            <v>0</v>
          </cell>
          <cell r="BA143">
            <v>25939</v>
          </cell>
          <cell r="BB143">
            <v>0</v>
          </cell>
          <cell r="BC143">
            <v>0</v>
          </cell>
          <cell r="BD143">
            <v>0</v>
          </cell>
          <cell r="BE143">
            <v>0</v>
          </cell>
          <cell r="BF143">
            <v>0</v>
          </cell>
          <cell r="BG143" t="str">
            <v>559370SRGOL2</v>
          </cell>
          <cell r="BH143">
            <v>40834</v>
          </cell>
        </row>
        <row r="144">
          <cell r="A144" t="str">
            <v>09715409</v>
          </cell>
          <cell r="B144" t="str">
            <v>RAMOS GALLEGOS SUSY GIOVANA </v>
          </cell>
          <cell r="C144" t="str">
            <v>JEFA ZONAL LIMA SUR</v>
          </cell>
          <cell r="D144" t="str">
            <v>09715409</v>
          </cell>
          <cell r="E144">
            <v>40834</v>
          </cell>
          <cell r="F144">
            <v>40968</v>
          </cell>
          <cell r="G144">
            <v>2383</v>
          </cell>
          <cell r="H144">
            <v>2383</v>
          </cell>
          <cell r="I144">
            <v>0</v>
          </cell>
          <cell r="J144" t="str">
            <v>RAMOS GALLEGOS SUSY GIOVANA </v>
          </cell>
          <cell r="K144">
            <v>0</v>
          </cell>
          <cell r="L144">
            <v>2077.0300000000002</v>
          </cell>
          <cell r="M144" t="str">
            <v>OFICINA ZONAL LIMA SUR</v>
          </cell>
          <cell r="N144" t="str">
            <v xml:space="preserve">0005  </v>
          </cell>
          <cell r="O144" t="str">
            <v>3437</v>
          </cell>
          <cell r="P144" t="str">
            <v>00</v>
          </cell>
          <cell r="Q144" t="str">
            <v>00</v>
          </cell>
          <cell r="R144">
            <v>40840</v>
          </cell>
          <cell r="S144" t="str">
            <v>4023897003</v>
          </cell>
          <cell r="T144" t="str">
            <v>201110</v>
          </cell>
          <cell r="U144" t="str">
            <v>201110</v>
          </cell>
          <cell r="V144" t="str">
            <v>12</v>
          </cell>
          <cell r="W144">
            <v>1</v>
          </cell>
          <cell r="X144" t="str">
            <v>CAS ZONALES OCTUBRE 2011</v>
          </cell>
          <cell r="Y144">
            <v>1224</v>
          </cell>
          <cell r="Z144" t="str">
            <v>10097154096</v>
          </cell>
          <cell r="AA144" t="str">
            <v>RAMOS</v>
          </cell>
          <cell r="AB144" t="str">
            <v>GALLEGOS</v>
          </cell>
          <cell r="AC144" t="str">
            <v>SUSY GIOVANA </v>
          </cell>
          <cell r="AD144" t="str">
            <v>PRIMA</v>
          </cell>
          <cell r="AE144" t="str">
            <v>03</v>
          </cell>
          <cell r="AF144">
            <v>41.7</v>
          </cell>
          <cell r="AG144">
            <v>25.97</v>
          </cell>
          <cell r="AH144">
            <v>67.67</v>
          </cell>
          <cell r="AI144">
            <v>238.3</v>
          </cell>
          <cell r="AJ144">
            <v>40834</v>
          </cell>
          <cell r="AK144" t="str">
            <v/>
          </cell>
          <cell r="AL144">
            <v>1</v>
          </cell>
          <cell r="AM144" t="str">
            <v>2011</v>
          </cell>
          <cell r="AN144" t="str">
            <v>1</v>
          </cell>
          <cell r="AO144">
            <v>97.2</v>
          </cell>
          <cell r="AP144">
            <v>0</v>
          </cell>
          <cell r="AQ144">
            <v>0</v>
          </cell>
          <cell r="AR144">
            <v>0</v>
          </cell>
          <cell r="AS144">
            <v>0</v>
          </cell>
          <cell r="AT144">
            <v>0</v>
          </cell>
          <cell r="AU144">
            <v>0</v>
          </cell>
          <cell r="AV144">
            <v>0</v>
          </cell>
          <cell r="AW144">
            <v>0</v>
          </cell>
          <cell r="AX144">
            <v>0</v>
          </cell>
          <cell r="AY144">
            <v>0</v>
          </cell>
          <cell r="AZ144">
            <v>0</v>
          </cell>
          <cell r="BA144">
            <v>25939</v>
          </cell>
          <cell r="BB144">
            <v>0</v>
          </cell>
          <cell r="BC144">
            <v>0</v>
          </cell>
          <cell r="BD144">
            <v>0</v>
          </cell>
          <cell r="BE144">
            <v>0</v>
          </cell>
          <cell r="BF144">
            <v>0</v>
          </cell>
          <cell r="BG144" t="str">
            <v>559370SRGOL2</v>
          </cell>
          <cell r="BH144">
            <v>40834</v>
          </cell>
        </row>
        <row r="145">
          <cell r="A145" t="str">
            <v>09715409</v>
          </cell>
          <cell r="B145" t="str">
            <v>RAMOS GALLEGOS SUSY GIOVANA </v>
          </cell>
          <cell r="C145" t="str">
            <v>JEFA ZONAL LIMA SUR</v>
          </cell>
          <cell r="D145" t="str">
            <v>09715409</v>
          </cell>
          <cell r="E145">
            <v>40834</v>
          </cell>
          <cell r="F145">
            <v>40999</v>
          </cell>
          <cell r="G145">
            <v>2383</v>
          </cell>
          <cell r="H145">
            <v>2383</v>
          </cell>
          <cell r="I145">
            <v>0</v>
          </cell>
          <cell r="J145" t="str">
            <v>RAMOS GALLEGOS SUSY GIOVANA </v>
          </cell>
          <cell r="K145">
            <v>0</v>
          </cell>
          <cell r="L145">
            <v>2077.0300000000002</v>
          </cell>
          <cell r="M145" t="str">
            <v>OFICINA ZONAL LIMA SUR</v>
          </cell>
          <cell r="N145" t="str">
            <v xml:space="preserve">0005  </v>
          </cell>
          <cell r="O145" t="str">
            <v>3437</v>
          </cell>
          <cell r="P145" t="str">
            <v>00</v>
          </cell>
          <cell r="Q145" t="str">
            <v>00</v>
          </cell>
          <cell r="R145">
            <v>40840</v>
          </cell>
          <cell r="S145" t="str">
            <v>4023897003</v>
          </cell>
          <cell r="T145" t="str">
            <v>201110</v>
          </cell>
          <cell r="U145" t="str">
            <v>201110</v>
          </cell>
          <cell r="V145" t="str">
            <v>12</v>
          </cell>
          <cell r="W145">
            <v>1</v>
          </cell>
          <cell r="X145" t="str">
            <v>CAS ZONALES OCTUBRE 2011</v>
          </cell>
          <cell r="Y145">
            <v>1224</v>
          </cell>
          <cell r="Z145" t="str">
            <v>10097154096</v>
          </cell>
          <cell r="AA145" t="str">
            <v>RAMOS</v>
          </cell>
          <cell r="AB145" t="str">
            <v>GALLEGOS</v>
          </cell>
          <cell r="AC145" t="str">
            <v>SUSY GIOVANA </v>
          </cell>
          <cell r="AD145" t="str">
            <v>PRIMA</v>
          </cell>
          <cell r="AE145" t="str">
            <v>03</v>
          </cell>
          <cell r="AF145">
            <v>41.7</v>
          </cell>
          <cell r="AG145">
            <v>25.97</v>
          </cell>
          <cell r="AH145">
            <v>67.67</v>
          </cell>
          <cell r="AI145">
            <v>238.3</v>
          </cell>
          <cell r="AJ145">
            <v>40834</v>
          </cell>
          <cell r="AK145" t="str">
            <v/>
          </cell>
          <cell r="AL145">
            <v>1</v>
          </cell>
          <cell r="AM145" t="str">
            <v>2011</v>
          </cell>
          <cell r="AN145" t="str">
            <v>1</v>
          </cell>
          <cell r="AO145">
            <v>97.2</v>
          </cell>
          <cell r="AP145">
            <v>0</v>
          </cell>
          <cell r="AQ145">
            <v>0</v>
          </cell>
          <cell r="AR145">
            <v>0</v>
          </cell>
          <cell r="AS145">
            <v>0</v>
          </cell>
          <cell r="AT145">
            <v>0</v>
          </cell>
          <cell r="AU145">
            <v>0</v>
          </cell>
          <cell r="AV145">
            <v>0</v>
          </cell>
          <cell r="AW145">
            <v>0</v>
          </cell>
          <cell r="AX145">
            <v>0</v>
          </cell>
          <cell r="AY145">
            <v>0</v>
          </cell>
          <cell r="AZ145">
            <v>0</v>
          </cell>
          <cell r="BA145">
            <v>25939</v>
          </cell>
          <cell r="BB145">
            <v>0</v>
          </cell>
          <cell r="BC145">
            <v>0</v>
          </cell>
          <cell r="BD145">
            <v>0</v>
          </cell>
          <cell r="BE145">
            <v>0</v>
          </cell>
          <cell r="BF145">
            <v>0</v>
          </cell>
          <cell r="BG145" t="str">
            <v>559370SRGOL2</v>
          </cell>
          <cell r="BH145">
            <v>40834</v>
          </cell>
        </row>
        <row r="146">
          <cell r="A146" t="str">
            <v>09715409</v>
          </cell>
          <cell r="B146" t="str">
            <v>RAMOS GALLEGOS SUSY GIOVANA </v>
          </cell>
          <cell r="C146" t="str">
            <v>JEFA ZONAL LIMA SUR</v>
          </cell>
          <cell r="D146" t="str">
            <v>09715409</v>
          </cell>
          <cell r="E146">
            <v>40834</v>
          </cell>
          <cell r="F146">
            <v>41060</v>
          </cell>
          <cell r="G146">
            <v>2383</v>
          </cell>
          <cell r="H146">
            <v>2383</v>
          </cell>
          <cell r="I146">
            <v>0</v>
          </cell>
          <cell r="J146" t="str">
            <v>RAMOS GALLEGOS SUSY GIOVANA </v>
          </cell>
          <cell r="K146">
            <v>0</v>
          </cell>
          <cell r="L146">
            <v>2077.0300000000002</v>
          </cell>
          <cell r="M146" t="str">
            <v>OFICINA ZONAL LIMA SUR</v>
          </cell>
          <cell r="N146" t="str">
            <v xml:space="preserve">0005  </v>
          </cell>
          <cell r="O146" t="str">
            <v>3437</v>
          </cell>
          <cell r="P146" t="str">
            <v>00</v>
          </cell>
          <cell r="Q146" t="str">
            <v>00</v>
          </cell>
          <cell r="R146">
            <v>40840</v>
          </cell>
          <cell r="S146" t="str">
            <v>4023897003</v>
          </cell>
          <cell r="T146" t="str">
            <v>201110</v>
          </cell>
          <cell r="U146" t="str">
            <v>201110</v>
          </cell>
          <cell r="V146" t="str">
            <v>12</v>
          </cell>
          <cell r="W146">
            <v>1</v>
          </cell>
          <cell r="X146" t="str">
            <v>CAS ZONALES OCTUBRE 2011</v>
          </cell>
          <cell r="Y146">
            <v>1224</v>
          </cell>
          <cell r="Z146" t="str">
            <v>10097154096</v>
          </cell>
          <cell r="AA146" t="str">
            <v>RAMOS</v>
          </cell>
          <cell r="AB146" t="str">
            <v>GALLEGOS</v>
          </cell>
          <cell r="AC146" t="str">
            <v>SUSY GIOVANA </v>
          </cell>
          <cell r="AD146" t="str">
            <v>PRIMA</v>
          </cell>
          <cell r="AE146" t="str">
            <v>03</v>
          </cell>
          <cell r="AF146">
            <v>41.7</v>
          </cell>
          <cell r="AG146">
            <v>25.97</v>
          </cell>
          <cell r="AH146">
            <v>67.67</v>
          </cell>
          <cell r="AI146">
            <v>238.3</v>
          </cell>
          <cell r="AJ146">
            <v>40834</v>
          </cell>
          <cell r="AK146" t="str">
            <v/>
          </cell>
          <cell r="AL146">
            <v>1</v>
          </cell>
          <cell r="AM146" t="str">
            <v>2011</v>
          </cell>
          <cell r="AN146" t="str">
            <v>1</v>
          </cell>
          <cell r="AO146">
            <v>97.2</v>
          </cell>
          <cell r="AP146">
            <v>0</v>
          </cell>
          <cell r="AQ146">
            <v>0</v>
          </cell>
          <cell r="AR146">
            <v>0</v>
          </cell>
          <cell r="AS146">
            <v>0</v>
          </cell>
          <cell r="AT146">
            <v>0</v>
          </cell>
          <cell r="AU146">
            <v>0</v>
          </cell>
          <cell r="AV146">
            <v>0</v>
          </cell>
          <cell r="AW146">
            <v>0</v>
          </cell>
          <cell r="AX146">
            <v>0</v>
          </cell>
          <cell r="AY146">
            <v>0</v>
          </cell>
          <cell r="AZ146">
            <v>0</v>
          </cell>
          <cell r="BA146">
            <v>25939</v>
          </cell>
          <cell r="BB146">
            <v>0</v>
          </cell>
          <cell r="BC146">
            <v>0</v>
          </cell>
          <cell r="BD146">
            <v>0</v>
          </cell>
          <cell r="BE146">
            <v>0</v>
          </cell>
          <cell r="BF146">
            <v>0</v>
          </cell>
          <cell r="BG146" t="str">
            <v>559370SRGOL2</v>
          </cell>
          <cell r="BH146">
            <v>40834</v>
          </cell>
        </row>
        <row r="147">
          <cell r="A147" t="str">
            <v>19890875</v>
          </cell>
          <cell r="B147" t="str">
            <v>RAMOS MARTINEZ  ROLANDO</v>
          </cell>
          <cell r="C147" t="str">
            <v>CHOFER</v>
          </cell>
          <cell r="D147" t="str">
            <v>19890875</v>
          </cell>
          <cell r="E147">
            <v>40805</v>
          </cell>
          <cell r="F147">
            <v>40865</v>
          </cell>
          <cell r="G147">
            <v>1100</v>
          </cell>
          <cell r="H147">
            <v>1100</v>
          </cell>
          <cell r="I147">
            <v>0</v>
          </cell>
          <cell r="J147" t="str">
            <v>RAMOS MARTINEZ  ROLANDO</v>
          </cell>
          <cell r="K147">
            <v>0</v>
          </cell>
          <cell r="L147">
            <v>958.76</v>
          </cell>
          <cell r="M147" t="str">
            <v>OFICINA ZONAL HUANCAVELICA</v>
          </cell>
          <cell r="N147" t="str">
            <v xml:space="preserve">0016  </v>
          </cell>
          <cell r="O147" t="str">
            <v>3415</v>
          </cell>
          <cell r="P147" t="str">
            <v>001</v>
          </cell>
          <cell r="Q147" t="str">
            <v>10</v>
          </cell>
          <cell r="R147">
            <v>40840</v>
          </cell>
          <cell r="S147" t="str">
            <v>4040813670</v>
          </cell>
          <cell r="T147" t="str">
            <v>201110</v>
          </cell>
          <cell r="U147" t="str">
            <v>201110</v>
          </cell>
          <cell r="V147" t="str">
            <v>12</v>
          </cell>
          <cell r="W147">
            <v>1</v>
          </cell>
          <cell r="X147" t="str">
            <v>CAS ZONALES OCTUBRE 2011</v>
          </cell>
          <cell r="Y147">
            <v>4134</v>
          </cell>
          <cell r="Z147" t="str">
            <v>10198908750</v>
          </cell>
          <cell r="AA147" t="str">
            <v>RAMOS</v>
          </cell>
          <cell r="AB147" t="str">
            <v>MARTINEZ</v>
          </cell>
          <cell r="AC147" t="str">
            <v xml:space="preserve"> ROLANDO</v>
          </cell>
          <cell r="AD147" t="str">
            <v>PRIMA</v>
          </cell>
          <cell r="AE147" t="str">
            <v>03</v>
          </cell>
          <cell r="AF147">
            <v>19.25</v>
          </cell>
          <cell r="AG147">
            <v>11.99</v>
          </cell>
          <cell r="AH147">
            <v>31.24</v>
          </cell>
          <cell r="AI147">
            <v>110</v>
          </cell>
          <cell r="AJ147">
            <v>40805</v>
          </cell>
          <cell r="AK147" t="str">
            <v/>
          </cell>
          <cell r="AL147">
            <v>1</v>
          </cell>
          <cell r="AM147" t="str">
            <v>2011</v>
          </cell>
          <cell r="AN147" t="str">
            <v>1</v>
          </cell>
          <cell r="AO147">
            <v>97.2</v>
          </cell>
          <cell r="AP147">
            <v>0</v>
          </cell>
          <cell r="AQ147">
            <v>0</v>
          </cell>
          <cell r="AR147">
            <v>0</v>
          </cell>
          <cell r="AS147">
            <v>0</v>
          </cell>
          <cell r="AT147">
            <v>0</v>
          </cell>
          <cell r="AU147">
            <v>0</v>
          </cell>
          <cell r="AV147">
            <v>0</v>
          </cell>
          <cell r="AW147">
            <v>0</v>
          </cell>
          <cell r="AX147">
            <v>0</v>
          </cell>
          <cell r="AY147">
            <v>0</v>
          </cell>
          <cell r="AZ147">
            <v>0</v>
          </cell>
          <cell r="BA147">
            <v>23053</v>
          </cell>
          <cell r="BB147">
            <v>0</v>
          </cell>
          <cell r="BC147">
            <v>0</v>
          </cell>
          <cell r="BD147">
            <v>0</v>
          </cell>
          <cell r="BE147">
            <v>0</v>
          </cell>
          <cell r="BF147">
            <v>0</v>
          </cell>
          <cell r="BG147" t="str">
            <v>530511RRMOT3</v>
          </cell>
          <cell r="BH147">
            <v>40830</v>
          </cell>
        </row>
        <row r="148">
          <cell r="A148" t="str">
            <v>17610831</v>
          </cell>
          <cell r="B148" t="str">
            <v>RIOJA ODAR MARIA DEL ROSARIO EMPERATRIZ</v>
          </cell>
          <cell r="C148" t="str">
            <v>TECNICO DE PROYECTOS</v>
          </cell>
          <cell r="D148" t="str">
            <v>17610831</v>
          </cell>
          <cell r="E148">
            <v>39840</v>
          </cell>
          <cell r="F148">
            <v>40877</v>
          </cell>
          <cell r="G148">
            <v>2900</v>
          </cell>
          <cell r="H148">
            <v>2900</v>
          </cell>
          <cell r="I148">
            <v>0</v>
          </cell>
          <cell r="J148" t="str">
            <v>RIOJA ODAR MARIA DEL ROSARIO EMPERATRIZ</v>
          </cell>
          <cell r="K148">
            <v>0</v>
          </cell>
          <cell r="L148">
            <v>2523</v>
          </cell>
          <cell r="M148" t="str">
            <v>OFICINA ZONAL LAMBAYEQUE</v>
          </cell>
          <cell r="N148" t="str">
            <v xml:space="preserve">0022  </v>
          </cell>
          <cell r="O148" t="str">
            <v>295</v>
          </cell>
          <cell r="P148" t="str">
            <v>001</v>
          </cell>
          <cell r="Q148" t="str">
            <v>115</v>
          </cell>
          <cell r="R148">
            <v>40840</v>
          </cell>
          <cell r="S148" t="str">
            <v>4019259108</v>
          </cell>
          <cell r="T148" t="str">
            <v>201110</v>
          </cell>
          <cell r="U148" t="str">
            <v>201110</v>
          </cell>
          <cell r="V148" t="str">
            <v>12</v>
          </cell>
          <cell r="W148">
            <v>1</v>
          </cell>
          <cell r="X148" t="str">
            <v>CAS ZONALES OCTUBRE 2011</v>
          </cell>
          <cell r="Y148">
            <v>262</v>
          </cell>
          <cell r="Z148" t="str">
            <v>10176108318</v>
          </cell>
          <cell r="AA148" t="str">
            <v>RIOJA</v>
          </cell>
          <cell r="AB148" t="str">
            <v>ODAR</v>
          </cell>
          <cell r="AC148" t="str">
            <v>MARIA DEL ROSARIO EMPERATRIZ</v>
          </cell>
          <cell r="AD148" t="str">
            <v>ONP</v>
          </cell>
          <cell r="AE148" t="str">
            <v>99</v>
          </cell>
          <cell r="AF148">
            <v>0</v>
          </cell>
          <cell r="AG148">
            <v>0</v>
          </cell>
          <cell r="AH148">
            <v>0</v>
          </cell>
          <cell r="AI148">
            <v>377</v>
          </cell>
          <cell r="AJ148">
            <v>39840</v>
          </cell>
          <cell r="AK148" t="str">
            <v>2206722</v>
          </cell>
          <cell r="AL148">
            <v>40550</v>
          </cell>
          <cell r="AM148" t="str">
            <v>2011</v>
          </cell>
          <cell r="AN148" t="str">
            <v>1</v>
          </cell>
          <cell r="AO148">
            <v>97.2</v>
          </cell>
          <cell r="AP148">
            <v>0</v>
          </cell>
          <cell r="AQ148">
            <v>0</v>
          </cell>
          <cell r="AR148">
            <v>0</v>
          </cell>
          <cell r="AS148">
            <v>0</v>
          </cell>
          <cell r="AT148">
            <v>0</v>
          </cell>
          <cell r="AU148">
            <v>0</v>
          </cell>
          <cell r="AV148">
            <v>0</v>
          </cell>
          <cell r="AW148">
            <v>0</v>
          </cell>
          <cell r="AX148">
            <v>0</v>
          </cell>
          <cell r="AY148">
            <v>0</v>
          </cell>
          <cell r="AZ148">
            <v>0</v>
          </cell>
          <cell r="BA148">
            <v>26299</v>
          </cell>
          <cell r="BB148">
            <v>0</v>
          </cell>
          <cell r="BC148">
            <v>0</v>
          </cell>
          <cell r="BD148">
            <v>0</v>
          </cell>
          <cell r="BE148">
            <v>0</v>
          </cell>
          <cell r="BF148">
            <v>0</v>
          </cell>
          <cell r="BG148" t="str">
            <v/>
          </cell>
          <cell r="BH148">
            <v>39840</v>
          </cell>
        </row>
        <row r="149">
          <cell r="A149" t="str">
            <v>10319712</v>
          </cell>
          <cell r="B149" t="str">
            <v>RIVAS VARGAS LUZ DUDOMILIA</v>
          </cell>
          <cell r="C149" t="str">
            <v>RESPONSABLE DE PROYECTOS-EVALUACION</v>
          </cell>
          <cell r="D149" t="str">
            <v>10319712</v>
          </cell>
          <cell r="E149">
            <v>40809</v>
          </cell>
          <cell r="F149">
            <v>40869</v>
          </cell>
          <cell r="G149">
            <v>3300</v>
          </cell>
          <cell r="H149">
            <v>3300</v>
          </cell>
          <cell r="I149">
            <v>0</v>
          </cell>
          <cell r="J149" t="str">
            <v>RIVAS VARGAS LUZ DUDOMILIA</v>
          </cell>
          <cell r="K149">
            <v>0</v>
          </cell>
          <cell r="L149">
            <v>2876.28</v>
          </cell>
          <cell r="M149" t="str">
            <v>OFICINA ZONAL LIMA SUR</v>
          </cell>
          <cell r="N149" t="str">
            <v xml:space="preserve">0005  </v>
          </cell>
          <cell r="O149" t="str">
            <v>3400</v>
          </cell>
          <cell r="P149" t="str">
            <v>001</v>
          </cell>
          <cell r="Q149" t="str">
            <v>102</v>
          </cell>
          <cell r="R149">
            <v>40840</v>
          </cell>
          <cell r="S149" t="str">
            <v>4019522755</v>
          </cell>
          <cell r="T149" t="str">
            <v>201110</v>
          </cell>
          <cell r="U149" t="str">
            <v>201110</v>
          </cell>
          <cell r="V149" t="str">
            <v>12</v>
          </cell>
          <cell r="W149">
            <v>1</v>
          </cell>
          <cell r="X149" t="str">
            <v>CAS ZONALES OCTUBRE 2011</v>
          </cell>
          <cell r="Y149">
            <v>194</v>
          </cell>
          <cell r="Z149" t="str">
            <v>10103197126</v>
          </cell>
          <cell r="AA149" t="str">
            <v>RIVAS</v>
          </cell>
          <cell r="AB149" t="str">
            <v>VARGAS</v>
          </cell>
          <cell r="AC149" t="str">
            <v>LUZ DUDOMILIA</v>
          </cell>
          <cell r="AD149" t="str">
            <v>PRIMA</v>
          </cell>
          <cell r="AE149" t="str">
            <v>03</v>
          </cell>
          <cell r="AF149">
            <v>57.75</v>
          </cell>
          <cell r="AG149">
            <v>35.97</v>
          </cell>
          <cell r="AH149">
            <v>93.72</v>
          </cell>
          <cell r="AI149">
            <v>330</v>
          </cell>
          <cell r="AJ149">
            <v>40809</v>
          </cell>
          <cell r="AK149" t="str">
            <v>2228069</v>
          </cell>
          <cell r="AL149">
            <v>40555</v>
          </cell>
          <cell r="AM149" t="str">
            <v>2011</v>
          </cell>
          <cell r="AN149" t="str">
            <v>1</v>
          </cell>
          <cell r="AO149">
            <v>97.2</v>
          </cell>
          <cell r="AP149">
            <v>0</v>
          </cell>
          <cell r="AQ149">
            <v>0</v>
          </cell>
          <cell r="AR149">
            <v>0</v>
          </cell>
          <cell r="AS149">
            <v>0</v>
          </cell>
          <cell r="AT149">
            <v>0</v>
          </cell>
          <cell r="AU149">
            <v>0</v>
          </cell>
          <cell r="AV149">
            <v>0</v>
          </cell>
          <cell r="AW149">
            <v>0</v>
          </cell>
          <cell r="AX149">
            <v>0</v>
          </cell>
          <cell r="AY149">
            <v>0</v>
          </cell>
          <cell r="AZ149">
            <v>0</v>
          </cell>
          <cell r="BA149">
            <v>27820</v>
          </cell>
          <cell r="BB149">
            <v>0</v>
          </cell>
          <cell r="BC149">
            <v>0</v>
          </cell>
          <cell r="BD149">
            <v>0</v>
          </cell>
          <cell r="BE149">
            <v>0</v>
          </cell>
          <cell r="BF149">
            <v>0</v>
          </cell>
          <cell r="BG149" t="str">
            <v>578180LRVAG4</v>
          </cell>
          <cell r="BH149">
            <v>40809</v>
          </cell>
        </row>
        <row r="150">
          <cell r="A150" t="str">
            <v>06008885</v>
          </cell>
          <cell r="B150" t="str">
            <v>ROJAS CELIS LUIS GILBERTO</v>
          </cell>
          <cell r="C150" t="str">
            <v>RESPONSABLE DE PROYECTOS - SUPERVISION</v>
          </cell>
          <cell r="D150" t="str">
            <v>06008885</v>
          </cell>
          <cell r="E150">
            <v>40822</v>
          </cell>
          <cell r="F150">
            <v>40882</v>
          </cell>
          <cell r="G150">
            <v>2750</v>
          </cell>
          <cell r="H150">
            <v>2750</v>
          </cell>
          <cell r="I150">
            <v>275</v>
          </cell>
          <cell r="J150" t="str">
            <v>ROJAS CELIS LUIS GILBERTO</v>
          </cell>
          <cell r="K150">
            <v>0</v>
          </cell>
          <cell r="L150">
            <v>2121.89</v>
          </cell>
          <cell r="M150" t="str">
            <v>OFICINA ZONAL LIMA NORTE</v>
          </cell>
          <cell r="N150" t="str">
            <v xml:space="preserve">0004  </v>
          </cell>
          <cell r="O150" t="str">
            <v>1728</v>
          </cell>
          <cell r="P150" t="str">
            <v>001</v>
          </cell>
          <cell r="Q150" t="str">
            <v>138</v>
          </cell>
          <cell r="R150">
            <v>40840</v>
          </cell>
          <cell r="S150" t="str">
            <v>04-092-334282</v>
          </cell>
          <cell r="T150" t="str">
            <v>201110</v>
          </cell>
          <cell r="U150" t="str">
            <v>201110</v>
          </cell>
          <cell r="V150" t="str">
            <v>12</v>
          </cell>
          <cell r="W150">
            <v>1</v>
          </cell>
          <cell r="X150" t="str">
            <v>CAS ZONALES OCTUBRE 2011</v>
          </cell>
          <cell r="Y150">
            <v>4142</v>
          </cell>
          <cell r="Z150" t="str">
            <v>10060088859</v>
          </cell>
          <cell r="AA150" t="str">
            <v>ROJAS</v>
          </cell>
          <cell r="AB150" t="str">
            <v>CELIS</v>
          </cell>
          <cell r="AC150" t="str">
            <v>LUIS GILBERTO</v>
          </cell>
          <cell r="AD150" t="str">
            <v>PRIMA</v>
          </cell>
          <cell r="AE150" t="str">
            <v>03</v>
          </cell>
          <cell r="AF150">
            <v>48.13</v>
          </cell>
          <cell r="AG150">
            <v>29.98</v>
          </cell>
          <cell r="AH150">
            <v>78.11</v>
          </cell>
          <cell r="AI150">
            <v>275</v>
          </cell>
          <cell r="AJ150">
            <v>40822</v>
          </cell>
          <cell r="AK150" t="str">
            <v/>
          </cell>
          <cell r="AL150">
            <v>1</v>
          </cell>
          <cell r="AM150" t="str">
            <v>2011</v>
          </cell>
          <cell r="AN150" t="str">
            <v>1</v>
          </cell>
          <cell r="AO150">
            <v>97.2</v>
          </cell>
          <cell r="AP150">
            <v>0</v>
          </cell>
          <cell r="AQ150">
            <v>0</v>
          </cell>
          <cell r="AR150">
            <v>0</v>
          </cell>
          <cell r="AS150">
            <v>0</v>
          </cell>
          <cell r="AT150">
            <v>0</v>
          </cell>
          <cell r="AU150">
            <v>0</v>
          </cell>
          <cell r="AV150">
            <v>0</v>
          </cell>
          <cell r="AW150">
            <v>0</v>
          </cell>
          <cell r="AX150">
            <v>0</v>
          </cell>
          <cell r="AY150">
            <v>0</v>
          </cell>
          <cell r="AZ150">
            <v>0</v>
          </cell>
          <cell r="BA150">
            <v>22180</v>
          </cell>
          <cell r="BB150">
            <v>0</v>
          </cell>
          <cell r="BC150">
            <v>0</v>
          </cell>
          <cell r="BD150">
            <v>0</v>
          </cell>
          <cell r="BE150">
            <v>0</v>
          </cell>
          <cell r="BF150">
            <v>0</v>
          </cell>
          <cell r="BG150" t="str">
            <v>521781LRCAI0</v>
          </cell>
          <cell r="BH150">
            <v>40836</v>
          </cell>
        </row>
        <row r="151">
          <cell r="A151" t="str">
            <v>06008885</v>
          </cell>
          <cell r="B151" t="str">
            <v>ROJAS CELIS LUIS GILBERTO</v>
          </cell>
          <cell r="C151" t="str">
            <v>RESPONSABLE DE PROYECTOS - SUPERVISION</v>
          </cell>
          <cell r="D151" t="str">
            <v>06008885</v>
          </cell>
          <cell r="E151">
            <v>40822</v>
          </cell>
          <cell r="F151">
            <v>40908</v>
          </cell>
          <cell r="G151">
            <v>2750</v>
          </cell>
          <cell r="H151">
            <v>2750</v>
          </cell>
          <cell r="I151">
            <v>275</v>
          </cell>
          <cell r="J151" t="str">
            <v>ROJAS CELIS LUIS GILBERTO</v>
          </cell>
          <cell r="K151">
            <v>0</v>
          </cell>
          <cell r="L151">
            <v>2121.89</v>
          </cell>
          <cell r="M151" t="str">
            <v>OFICINA ZONAL LIMA NORTE</v>
          </cell>
          <cell r="N151" t="str">
            <v xml:space="preserve">0004  </v>
          </cell>
          <cell r="O151" t="str">
            <v>1728</v>
          </cell>
          <cell r="P151" t="str">
            <v>001</v>
          </cell>
          <cell r="Q151" t="str">
            <v>138</v>
          </cell>
          <cell r="R151">
            <v>40840</v>
          </cell>
          <cell r="S151" t="str">
            <v>04-092-334282</v>
          </cell>
          <cell r="T151" t="str">
            <v>201110</v>
          </cell>
          <cell r="U151" t="str">
            <v>201110</v>
          </cell>
          <cell r="V151" t="str">
            <v>12</v>
          </cell>
          <cell r="W151">
            <v>1</v>
          </cell>
          <cell r="X151" t="str">
            <v>CAS ZONALES OCTUBRE 2011</v>
          </cell>
          <cell r="Y151">
            <v>4142</v>
          </cell>
          <cell r="Z151" t="str">
            <v>10060088859</v>
          </cell>
          <cell r="AA151" t="str">
            <v>ROJAS</v>
          </cell>
          <cell r="AB151" t="str">
            <v>CELIS</v>
          </cell>
          <cell r="AC151" t="str">
            <v>LUIS GILBERTO</v>
          </cell>
          <cell r="AD151" t="str">
            <v>PRIMA</v>
          </cell>
          <cell r="AE151" t="str">
            <v>03</v>
          </cell>
          <cell r="AF151">
            <v>48.13</v>
          </cell>
          <cell r="AG151">
            <v>29.98</v>
          </cell>
          <cell r="AH151">
            <v>78.11</v>
          </cell>
          <cell r="AI151">
            <v>275</v>
          </cell>
          <cell r="AJ151">
            <v>40822</v>
          </cell>
          <cell r="AK151" t="str">
            <v/>
          </cell>
          <cell r="AL151">
            <v>1</v>
          </cell>
          <cell r="AM151" t="str">
            <v>2011</v>
          </cell>
          <cell r="AN151" t="str">
            <v>1</v>
          </cell>
          <cell r="AO151">
            <v>97.2</v>
          </cell>
          <cell r="AP151">
            <v>0</v>
          </cell>
          <cell r="AQ151">
            <v>0</v>
          </cell>
          <cell r="AR151">
            <v>0</v>
          </cell>
          <cell r="AS151">
            <v>0</v>
          </cell>
          <cell r="AT151">
            <v>0</v>
          </cell>
          <cell r="AU151">
            <v>0</v>
          </cell>
          <cell r="AV151">
            <v>0</v>
          </cell>
          <cell r="AW151">
            <v>0</v>
          </cell>
          <cell r="AX151">
            <v>0</v>
          </cell>
          <cell r="AY151">
            <v>0</v>
          </cell>
          <cell r="AZ151">
            <v>0</v>
          </cell>
          <cell r="BA151">
            <v>22180</v>
          </cell>
          <cell r="BB151">
            <v>0</v>
          </cell>
          <cell r="BC151">
            <v>0</v>
          </cell>
          <cell r="BD151">
            <v>0</v>
          </cell>
          <cell r="BE151">
            <v>0</v>
          </cell>
          <cell r="BF151">
            <v>0</v>
          </cell>
          <cell r="BG151" t="str">
            <v>521781LRCAI0</v>
          </cell>
          <cell r="BH151">
            <v>40836</v>
          </cell>
        </row>
        <row r="152">
          <cell r="A152" t="str">
            <v>05380274</v>
          </cell>
          <cell r="B152" t="str">
            <v>ROLDAN  REATEGUI JHONN KELSEY</v>
          </cell>
          <cell r="C152" t="str">
            <v>JEFE DE LA OFICINA ZONAL LORETO</v>
          </cell>
          <cell r="D152" t="str">
            <v>05380274</v>
          </cell>
          <cell r="E152">
            <v>40833</v>
          </cell>
          <cell r="F152">
            <v>40893</v>
          </cell>
          <cell r="G152">
            <v>2473</v>
          </cell>
          <cell r="H152">
            <v>2473</v>
          </cell>
          <cell r="I152">
            <v>0</v>
          </cell>
          <cell r="J152" t="str">
            <v>ROLDAN  REATEGUI JHONN KELSEY</v>
          </cell>
          <cell r="K152">
            <v>0</v>
          </cell>
          <cell r="L152">
            <v>2139.15</v>
          </cell>
          <cell r="M152" t="str">
            <v>OFICINA ZONAL LORETO</v>
          </cell>
          <cell r="N152" t="str">
            <v xml:space="preserve">0023  </v>
          </cell>
          <cell r="O152" t="str">
            <v>1738</v>
          </cell>
          <cell r="P152" t="str">
            <v>00</v>
          </cell>
          <cell r="Q152" t="str">
            <v>00</v>
          </cell>
          <cell r="R152">
            <v>40840</v>
          </cell>
          <cell r="S152" t="str">
            <v>04-521-131263</v>
          </cell>
          <cell r="T152" t="str">
            <v>201110</v>
          </cell>
          <cell r="U152" t="str">
            <v>201110</v>
          </cell>
          <cell r="V152" t="str">
            <v>12</v>
          </cell>
          <cell r="W152">
            <v>1</v>
          </cell>
          <cell r="X152" t="str">
            <v>CAS ZONALES OCTUBRE 2011</v>
          </cell>
          <cell r="Y152">
            <v>4160</v>
          </cell>
          <cell r="Z152" t="str">
            <v>10053802741</v>
          </cell>
          <cell r="AA152" t="str">
            <v xml:space="preserve">ROLDAN </v>
          </cell>
          <cell r="AB152" t="str">
            <v>REATEGUI</v>
          </cell>
          <cell r="AC152" t="str">
            <v>JHONN KELSEY</v>
          </cell>
          <cell r="AD152" t="str">
            <v>HORIZONTE</v>
          </cell>
          <cell r="AE152" t="str">
            <v>01</v>
          </cell>
          <cell r="AF152">
            <v>48.22</v>
          </cell>
          <cell r="AG152">
            <v>38.33</v>
          </cell>
          <cell r="AH152">
            <v>86.55</v>
          </cell>
          <cell r="AI152">
            <v>247.3</v>
          </cell>
          <cell r="AJ152">
            <v>40833</v>
          </cell>
          <cell r="AK152" t="str">
            <v/>
          </cell>
          <cell r="AL152">
            <v>1</v>
          </cell>
          <cell r="AM152" t="str">
            <v>2011</v>
          </cell>
          <cell r="AN152" t="str">
            <v>1</v>
          </cell>
          <cell r="AO152">
            <v>97.2</v>
          </cell>
          <cell r="AP152">
            <v>0</v>
          </cell>
          <cell r="AQ152">
            <v>0</v>
          </cell>
          <cell r="AR152">
            <v>0</v>
          </cell>
          <cell r="AS152">
            <v>0</v>
          </cell>
          <cell r="AT152">
            <v>0</v>
          </cell>
          <cell r="AU152">
            <v>0</v>
          </cell>
          <cell r="AV152">
            <v>0</v>
          </cell>
          <cell r="AW152">
            <v>0</v>
          </cell>
          <cell r="AX152">
            <v>0</v>
          </cell>
          <cell r="AY152">
            <v>0</v>
          </cell>
          <cell r="AZ152">
            <v>0</v>
          </cell>
          <cell r="BA152">
            <v>27517</v>
          </cell>
          <cell r="BB152">
            <v>0</v>
          </cell>
          <cell r="BC152">
            <v>0</v>
          </cell>
          <cell r="BD152">
            <v>0</v>
          </cell>
          <cell r="BE152">
            <v>0</v>
          </cell>
          <cell r="BF152">
            <v>0</v>
          </cell>
          <cell r="BG152" t="str">
            <v>575151JRRDT5</v>
          </cell>
          <cell r="BH152">
            <v>40833</v>
          </cell>
        </row>
        <row r="153">
          <cell r="A153" t="str">
            <v>05380274</v>
          </cell>
          <cell r="B153" t="str">
            <v>ROLDAN  REATEGUI JHONN KELSEY</v>
          </cell>
          <cell r="C153" t="str">
            <v>JEFE DE LA OFICINA ZONAL LORETO</v>
          </cell>
          <cell r="D153" t="str">
            <v>05380274</v>
          </cell>
          <cell r="E153">
            <v>40833</v>
          </cell>
          <cell r="F153">
            <v>40908</v>
          </cell>
          <cell r="G153">
            <v>2473</v>
          </cell>
          <cell r="H153">
            <v>2473</v>
          </cell>
          <cell r="I153">
            <v>0</v>
          </cell>
          <cell r="J153" t="str">
            <v>ROLDAN  REATEGUI JHONN KELSEY</v>
          </cell>
          <cell r="K153">
            <v>0</v>
          </cell>
          <cell r="L153">
            <v>2139.15</v>
          </cell>
          <cell r="M153" t="str">
            <v>OFICINA ZONAL LORETO</v>
          </cell>
          <cell r="N153" t="str">
            <v xml:space="preserve">0023  </v>
          </cell>
          <cell r="O153" t="str">
            <v>1738</v>
          </cell>
          <cell r="P153" t="str">
            <v>00</v>
          </cell>
          <cell r="Q153" t="str">
            <v>00</v>
          </cell>
          <cell r="R153">
            <v>40840</v>
          </cell>
          <cell r="S153" t="str">
            <v>04-521-131263</v>
          </cell>
          <cell r="T153" t="str">
            <v>201110</v>
          </cell>
          <cell r="U153" t="str">
            <v>201110</v>
          </cell>
          <cell r="V153" t="str">
            <v>12</v>
          </cell>
          <cell r="W153">
            <v>1</v>
          </cell>
          <cell r="X153" t="str">
            <v>CAS ZONALES OCTUBRE 2011</v>
          </cell>
          <cell r="Y153">
            <v>4160</v>
          </cell>
          <cell r="Z153" t="str">
            <v>10053802741</v>
          </cell>
          <cell r="AA153" t="str">
            <v xml:space="preserve">ROLDAN </v>
          </cell>
          <cell r="AB153" t="str">
            <v>REATEGUI</v>
          </cell>
          <cell r="AC153" t="str">
            <v>JHONN KELSEY</v>
          </cell>
          <cell r="AD153" t="str">
            <v>HORIZONTE</v>
          </cell>
          <cell r="AE153" t="str">
            <v>01</v>
          </cell>
          <cell r="AF153">
            <v>48.22</v>
          </cell>
          <cell r="AG153">
            <v>38.33</v>
          </cell>
          <cell r="AH153">
            <v>86.55</v>
          </cell>
          <cell r="AI153">
            <v>247.3</v>
          </cell>
          <cell r="AJ153">
            <v>40833</v>
          </cell>
          <cell r="AK153" t="str">
            <v/>
          </cell>
          <cell r="AL153">
            <v>1</v>
          </cell>
          <cell r="AM153" t="str">
            <v>2011</v>
          </cell>
          <cell r="AN153" t="str">
            <v>1</v>
          </cell>
          <cell r="AO153">
            <v>97.2</v>
          </cell>
          <cell r="AP153">
            <v>0</v>
          </cell>
          <cell r="AQ153">
            <v>0</v>
          </cell>
          <cell r="AR153">
            <v>0</v>
          </cell>
          <cell r="AS153">
            <v>0</v>
          </cell>
          <cell r="AT153">
            <v>0</v>
          </cell>
          <cell r="AU153">
            <v>0</v>
          </cell>
          <cell r="AV153">
            <v>0</v>
          </cell>
          <cell r="AW153">
            <v>0</v>
          </cell>
          <cell r="AX153">
            <v>0</v>
          </cell>
          <cell r="AY153">
            <v>0</v>
          </cell>
          <cell r="AZ153">
            <v>0</v>
          </cell>
          <cell r="BA153">
            <v>27517</v>
          </cell>
          <cell r="BB153">
            <v>0</v>
          </cell>
          <cell r="BC153">
            <v>0</v>
          </cell>
          <cell r="BD153">
            <v>0</v>
          </cell>
          <cell r="BE153">
            <v>0</v>
          </cell>
          <cell r="BF153">
            <v>0</v>
          </cell>
          <cell r="BG153" t="str">
            <v>575151JRRDT5</v>
          </cell>
          <cell r="BH153">
            <v>40833</v>
          </cell>
        </row>
        <row r="154">
          <cell r="A154" t="str">
            <v>05380274</v>
          </cell>
          <cell r="B154" t="str">
            <v>ROLDAN  REATEGUI JHONN KELSEY</v>
          </cell>
          <cell r="C154" t="str">
            <v>JEFE DE LA OFICINA ZONAL LORETO</v>
          </cell>
          <cell r="D154" t="str">
            <v>05380274</v>
          </cell>
          <cell r="E154">
            <v>40833</v>
          </cell>
          <cell r="F154">
            <v>40939</v>
          </cell>
          <cell r="G154">
            <v>2473</v>
          </cell>
          <cell r="H154">
            <v>2473</v>
          </cell>
          <cell r="I154">
            <v>0</v>
          </cell>
          <cell r="J154" t="str">
            <v>ROLDAN  REATEGUI JHONN KELSEY</v>
          </cell>
          <cell r="K154">
            <v>0</v>
          </cell>
          <cell r="L154">
            <v>2139.15</v>
          </cell>
          <cell r="M154" t="str">
            <v>OFICINA ZONAL LORETO</v>
          </cell>
          <cell r="N154" t="str">
            <v xml:space="preserve">0023  </v>
          </cell>
          <cell r="O154" t="str">
            <v>1738</v>
          </cell>
          <cell r="P154" t="str">
            <v>00</v>
          </cell>
          <cell r="Q154" t="str">
            <v>00</v>
          </cell>
          <cell r="R154">
            <v>40840</v>
          </cell>
          <cell r="S154" t="str">
            <v>04-521-131263</v>
          </cell>
          <cell r="T154" t="str">
            <v>201110</v>
          </cell>
          <cell r="U154" t="str">
            <v>201110</v>
          </cell>
          <cell r="V154" t="str">
            <v>12</v>
          </cell>
          <cell r="W154">
            <v>1</v>
          </cell>
          <cell r="X154" t="str">
            <v>CAS ZONALES OCTUBRE 2011</v>
          </cell>
          <cell r="Y154">
            <v>4160</v>
          </cell>
          <cell r="Z154" t="str">
            <v>10053802741</v>
          </cell>
          <cell r="AA154" t="str">
            <v xml:space="preserve">ROLDAN </v>
          </cell>
          <cell r="AB154" t="str">
            <v>REATEGUI</v>
          </cell>
          <cell r="AC154" t="str">
            <v>JHONN KELSEY</v>
          </cell>
          <cell r="AD154" t="str">
            <v>HORIZONTE</v>
          </cell>
          <cell r="AE154" t="str">
            <v>01</v>
          </cell>
          <cell r="AF154">
            <v>48.22</v>
          </cell>
          <cell r="AG154">
            <v>38.33</v>
          </cell>
          <cell r="AH154">
            <v>86.55</v>
          </cell>
          <cell r="AI154">
            <v>247.3</v>
          </cell>
          <cell r="AJ154">
            <v>40833</v>
          </cell>
          <cell r="AK154" t="str">
            <v/>
          </cell>
          <cell r="AL154">
            <v>1</v>
          </cell>
          <cell r="AM154" t="str">
            <v>2011</v>
          </cell>
          <cell r="AN154" t="str">
            <v>1</v>
          </cell>
          <cell r="AO154">
            <v>97.2</v>
          </cell>
          <cell r="AP154">
            <v>0</v>
          </cell>
          <cell r="AQ154">
            <v>0</v>
          </cell>
          <cell r="AR154">
            <v>0</v>
          </cell>
          <cell r="AS154">
            <v>0</v>
          </cell>
          <cell r="AT154">
            <v>0</v>
          </cell>
          <cell r="AU154">
            <v>0</v>
          </cell>
          <cell r="AV154">
            <v>0</v>
          </cell>
          <cell r="AW154">
            <v>0</v>
          </cell>
          <cell r="AX154">
            <v>0</v>
          </cell>
          <cell r="AY154">
            <v>0</v>
          </cell>
          <cell r="AZ154">
            <v>0</v>
          </cell>
          <cell r="BA154">
            <v>27517</v>
          </cell>
          <cell r="BB154">
            <v>0</v>
          </cell>
          <cell r="BC154">
            <v>0</v>
          </cell>
          <cell r="BD154">
            <v>0</v>
          </cell>
          <cell r="BE154">
            <v>0</v>
          </cell>
          <cell r="BF154">
            <v>0</v>
          </cell>
          <cell r="BG154" t="str">
            <v>575151JRRDT5</v>
          </cell>
          <cell r="BH154">
            <v>40833</v>
          </cell>
        </row>
        <row r="155">
          <cell r="A155" t="str">
            <v>05380274</v>
          </cell>
          <cell r="B155" t="str">
            <v>ROLDAN  REATEGUI JHONN KELSEY</v>
          </cell>
          <cell r="C155" t="str">
            <v>JEFE DE LA OFICINA ZONAL LORETO</v>
          </cell>
          <cell r="D155" t="str">
            <v>05380274</v>
          </cell>
          <cell r="E155">
            <v>40833</v>
          </cell>
          <cell r="F155">
            <v>40968</v>
          </cell>
          <cell r="G155">
            <v>2473</v>
          </cell>
          <cell r="H155">
            <v>2473</v>
          </cell>
          <cell r="I155">
            <v>0</v>
          </cell>
          <cell r="J155" t="str">
            <v>ROLDAN  REATEGUI JHONN KELSEY</v>
          </cell>
          <cell r="K155">
            <v>0</v>
          </cell>
          <cell r="L155">
            <v>2139.15</v>
          </cell>
          <cell r="M155" t="str">
            <v>OFICINA ZONAL LORETO</v>
          </cell>
          <cell r="N155" t="str">
            <v xml:space="preserve">0023  </v>
          </cell>
          <cell r="O155" t="str">
            <v>1738</v>
          </cell>
          <cell r="P155" t="str">
            <v>00</v>
          </cell>
          <cell r="Q155" t="str">
            <v>00</v>
          </cell>
          <cell r="R155">
            <v>40840</v>
          </cell>
          <cell r="S155" t="str">
            <v>04-521-131263</v>
          </cell>
          <cell r="T155" t="str">
            <v>201110</v>
          </cell>
          <cell r="U155" t="str">
            <v>201110</v>
          </cell>
          <cell r="V155" t="str">
            <v>12</v>
          </cell>
          <cell r="W155">
            <v>1</v>
          </cell>
          <cell r="X155" t="str">
            <v>CAS ZONALES OCTUBRE 2011</v>
          </cell>
          <cell r="Y155">
            <v>4160</v>
          </cell>
          <cell r="Z155" t="str">
            <v>10053802741</v>
          </cell>
          <cell r="AA155" t="str">
            <v xml:space="preserve">ROLDAN </v>
          </cell>
          <cell r="AB155" t="str">
            <v>REATEGUI</v>
          </cell>
          <cell r="AC155" t="str">
            <v>JHONN KELSEY</v>
          </cell>
          <cell r="AD155" t="str">
            <v>HORIZONTE</v>
          </cell>
          <cell r="AE155" t="str">
            <v>01</v>
          </cell>
          <cell r="AF155">
            <v>48.22</v>
          </cell>
          <cell r="AG155">
            <v>38.33</v>
          </cell>
          <cell r="AH155">
            <v>86.55</v>
          </cell>
          <cell r="AI155">
            <v>247.3</v>
          </cell>
          <cell r="AJ155">
            <v>40833</v>
          </cell>
          <cell r="AK155" t="str">
            <v/>
          </cell>
          <cell r="AL155">
            <v>1</v>
          </cell>
          <cell r="AM155" t="str">
            <v>2011</v>
          </cell>
          <cell r="AN155" t="str">
            <v>1</v>
          </cell>
          <cell r="AO155">
            <v>97.2</v>
          </cell>
          <cell r="AP155">
            <v>0</v>
          </cell>
          <cell r="AQ155">
            <v>0</v>
          </cell>
          <cell r="AR155">
            <v>0</v>
          </cell>
          <cell r="AS155">
            <v>0</v>
          </cell>
          <cell r="AT155">
            <v>0</v>
          </cell>
          <cell r="AU155">
            <v>0</v>
          </cell>
          <cell r="AV155">
            <v>0</v>
          </cell>
          <cell r="AW155">
            <v>0</v>
          </cell>
          <cell r="AX155">
            <v>0</v>
          </cell>
          <cell r="AY155">
            <v>0</v>
          </cell>
          <cell r="AZ155">
            <v>0</v>
          </cell>
          <cell r="BA155">
            <v>27517</v>
          </cell>
          <cell r="BB155">
            <v>0</v>
          </cell>
          <cell r="BC155">
            <v>0</v>
          </cell>
          <cell r="BD155">
            <v>0</v>
          </cell>
          <cell r="BE155">
            <v>0</v>
          </cell>
          <cell r="BF155">
            <v>0</v>
          </cell>
          <cell r="BG155" t="str">
            <v>575151JRRDT5</v>
          </cell>
          <cell r="BH155">
            <v>40833</v>
          </cell>
        </row>
        <row r="156">
          <cell r="A156" t="str">
            <v>05380274</v>
          </cell>
          <cell r="B156" t="str">
            <v>ROLDAN  REATEGUI JHONN KELSEY</v>
          </cell>
          <cell r="C156" t="str">
            <v>JEFE DE LA OFICINA ZONAL LORETO</v>
          </cell>
          <cell r="D156" t="str">
            <v>05380274</v>
          </cell>
          <cell r="E156">
            <v>40833</v>
          </cell>
          <cell r="F156">
            <v>40999</v>
          </cell>
          <cell r="G156">
            <v>2473</v>
          </cell>
          <cell r="H156">
            <v>2473</v>
          </cell>
          <cell r="I156">
            <v>0</v>
          </cell>
          <cell r="J156" t="str">
            <v>ROLDAN  REATEGUI JHONN KELSEY</v>
          </cell>
          <cell r="K156">
            <v>0</v>
          </cell>
          <cell r="L156">
            <v>2139.15</v>
          </cell>
          <cell r="M156" t="str">
            <v>OFICINA ZONAL LORETO</v>
          </cell>
          <cell r="N156" t="str">
            <v xml:space="preserve">0023  </v>
          </cell>
          <cell r="O156" t="str">
            <v>1738</v>
          </cell>
          <cell r="P156" t="str">
            <v>00</v>
          </cell>
          <cell r="Q156" t="str">
            <v>00</v>
          </cell>
          <cell r="R156">
            <v>40840</v>
          </cell>
          <cell r="S156" t="str">
            <v>04-521-131263</v>
          </cell>
          <cell r="T156" t="str">
            <v>201110</v>
          </cell>
          <cell r="U156" t="str">
            <v>201110</v>
          </cell>
          <cell r="V156" t="str">
            <v>12</v>
          </cell>
          <cell r="W156">
            <v>1</v>
          </cell>
          <cell r="X156" t="str">
            <v>CAS ZONALES OCTUBRE 2011</v>
          </cell>
          <cell r="Y156">
            <v>4160</v>
          </cell>
          <cell r="Z156" t="str">
            <v>10053802741</v>
          </cell>
          <cell r="AA156" t="str">
            <v xml:space="preserve">ROLDAN </v>
          </cell>
          <cell r="AB156" t="str">
            <v>REATEGUI</v>
          </cell>
          <cell r="AC156" t="str">
            <v>JHONN KELSEY</v>
          </cell>
          <cell r="AD156" t="str">
            <v>HORIZONTE</v>
          </cell>
          <cell r="AE156" t="str">
            <v>01</v>
          </cell>
          <cell r="AF156">
            <v>48.22</v>
          </cell>
          <cell r="AG156">
            <v>38.33</v>
          </cell>
          <cell r="AH156">
            <v>86.55</v>
          </cell>
          <cell r="AI156">
            <v>247.3</v>
          </cell>
          <cell r="AJ156">
            <v>40833</v>
          </cell>
          <cell r="AK156" t="str">
            <v/>
          </cell>
          <cell r="AL156">
            <v>1</v>
          </cell>
          <cell r="AM156" t="str">
            <v>2011</v>
          </cell>
          <cell r="AN156" t="str">
            <v>1</v>
          </cell>
          <cell r="AO156">
            <v>97.2</v>
          </cell>
          <cell r="AP156">
            <v>0</v>
          </cell>
          <cell r="AQ156">
            <v>0</v>
          </cell>
          <cell r="AR156">
            <v>0</v>
          </cell>
          <cell r="AS156">
            <v>0</v>
          </cell>
          <cell r="AT156">
            <v>0</v>
          </cell>
          <cell r="AU156">
            <v>0</v>
          </cell>
          <cell r="AV156">
            <v>0</v>
          </cell>
          <cell r="AW156">
            <v>0</v>
          </cell>
          <cell r="AX156">
            <v>0</v>
          </cell>
          <cell r="AY156">
            <v>0</v>
          </cell>
          <cell r="AZ156">
            <v>0</v>
          </cell>
          <cell r="BA156">
            <v>27517</v>
          </cell>
          <cell r="BB156">
            <v>0</v>
          </cell>
          <cell r="BC156">
            <v>0</v>
          </cell>
          <cell r="BD156">
            <v>0</v>
          </cell>
          <cell r="BE156">
            <v>0</v>
          </cell>
          <cell r="BF156">
            <v>0</v>
          </cell>
          <cell r="BG156" t="str">
            <v>575151JRRDT5</v>
          </cell>
          <cell r="BH156">
            <v>40833</v>
          </cell>
        </row>
        <row r="157">
          <cell r="A157" t="str">
            <v>05380274</v>
          </cell>
          <cell r="B157" t="str">
            <v>ROLDAN  REATEGUI JHONN KELSEY</v>
          </cell>
          <cell r="C157" t="str">
            <v>JEFE DE LA OFICINA ZONAL LORETO</v>
          </cell>
          <cell r="D157" t="str">
            <v>05380274</v>
          </cell>
          <cell r="E157">
            <v>40833</v>
          </cell>
          <cell r="F157">
            <v>41060</v>
          </cell>
          <cell r="G157">
            <v>2473</v>
          </cell>
          <cell r="H157">
            <v>2473</v>
          </cell>
          <cell r="I157">
            <v>0</v>
          </cell>
          <cell r="J157" t="str">
            <v>ROLDAN  REATEGUI JHONN KELSEY</v>
          </cell>
          <cell r="K157">
            <v>0</v>
          </cell>
          <cell r="L157">
            <v>2139.15</v>
          </cell>
          <cell r="M157" t="str">
            <v>OFICINA ZONAL LORETO</v>
          </cell>
          <cell r="N157" t="str">
            <v xml:space="preserve">0023  </v>
          </cell>
          <cell r="O157" t="str">
            <v>1738</v>
          </cell>
          <cell r="P157" t="str">
            <v>00</v>
          </cell>
          <cell r="Q157" t="str">
            <v>00</v>
          </cell>
          <cell r="R157">
            <v>40840</v>
          </cell>
          <cell r="S157" t="str">
            <v>04-521-131263</v>
          </cell>
          <cell r="T157" t="str">
            <v>201110</v>
          </cell>
          <cell r="U157" t="str">
            <v>201110</v>
          </cell>
          <cell r="V157" t="str">
            <v>12</v>
          </cell>
          <cell r="W157">
            <v>1</v>
          </cell>
          <cell r="X157" t="str">
            <v>CAS ZONALES OCTUBRE 2011</v>
          </cell>
          <cell r="Y157">
            <v>4160</v>
          </cell>
          <cell r="Z157" t="str">
            <v>10053802741</v>
          </cell>
          <cell r="AA157" t="str">
            <v xml:space="preserve">ROLDAN </v>
          </cell>
          <cell r="AB157" t="str">
            <v>REATEGUI</v>
          </cell>
          <cell r="AC157" t="str">
            <v>JHONN KELSEY</v>
          </cell>
          <cell r="AD157" t="str">
            <v>HORIZONTE</v>
          </cell>
          <cell r="AE157" t="str">
            <v>01</v>
          </cell>
          <cell r="AF157">
            <v>48.22</v>
          </cell>
          <cell r="AG157">
            <v>38.33</v>
          </cell>
          <cell r="AH157">
            <v>86.55</v>
          </cell>
          <cell r="AI157">
            <v>247.3</v>
          </cell>
          <cell r="AJ157">
            <v>40833</v>
          </cell>
          <cell r="AK157" t="str">
            <v/>
          </cell>
          <cell r="AL157">
            <v>1</v>
          </cell>
          <cell r="AM157" t="str">
            <v>2011</v>
          </cell>
          <cell r="AN157" t="str">
            <v>1</v>
          </cell>
          <cell r="AO157">
            <v>97.2</v>
          </cell>
          <cell r="AP157">
            <v>0</v>
          </cell>
          <cell r="AQ157">
            <v>0</v>
          </cell>
          <cell r="AR157">
            <v>0</v>
          </cell>
          <cell r="AS157">
            <v>0</v>
          </cell>
          <cell r="AT157">
            <v>0</v>
          </cell>
          <cell r="AU157">
            <v>0</v>
          </cell>
          <cell r="AV157">
            <v>0</v>
          </cell>
          <cell r="AW157">
            <v>0</v>
          </cell>
          <cell r="AX157">
            <v>0</v>
          </cell>
          <cell r="AY157">
            <v>0</v>
          </cell>
          <cell r="AZ157">
            <v>0</v>
          </cell>
          <cell r="BA157">
            <v>27517</v>
          </cell>
          <cell r="BB157">
            <v>0</v>
          </cell>
          <cell r="BC157">
            <v>0</v>
          </cell>
          <cell r="BD157">
            <v>0</v>
          </cell>
          <cell r="BE157">
            <v>0</v>
          </cell>
          <cell r="BF157">
            <v>0</v>
          </cell>
          <cell r="BG157" t="str">
            <v>575151JRRDT5</v>
          </cell>
          <cell r="BH157">
            <v>40833</v>
          </cell>
        </row>
        <row r="158">
          <cell r="A158" t="str">
            <v>04070929</v>
          </cell>
          <cell r="B158" t="str">
            <v>ROMERO PEÑA RUBEN RAUL</v>
          </cell>
          <cell r="C158" t="str">
            <v>RESPONSABLE ADMINISTRATIVO E INFORMATICO</v>
          </cell>
          <cell r="D158" t="str">
            <v>04070929</v>
          </cell>
          <cell r="E158">
            <v>40805</v>
          </cell>
          <cell r="F158">
            <v>40865</v>
          </cell>
          <cell r="G158">
            <v>2000</v>
          </cell>
          <cell r="H158">
            <v>2000</v>
          </cell>
          <cell r="I158">
            <v>0</v>
          </cell>
          <cell r="J158" t="str">
            <v>ROMERO PEÑA RUBEN RAUL</v>
          </cell>
          <cell r="K158">
            <v>0</v>
          </cell>
          <cell r="L158">
            <v>1743.2</v>
          </cell>
          <cell r="M158" t="str">
            <v>OFICINA ZONAL HUANCAVELICA</v>
          </cell>
          <cell r="N158" t="str">
            <v xml:space="preserve">0016  </v>
          </cell>
          <cell r="O158" t="str">
            <v>3413</v>
          </cell>
          <cell r="P158" t="str">
            <v>001</v>
          </cell>
          <cell r="Q158" t="str">
            <v>70</v>
          </cell>
          <cell r="R158">
            <v>40840</v>
          </cell>
          <cell r="S158" t="str">
            <v>4017966168</v>
          </cell>
          <cell r="T158" t="str">
            <v>201110</v>
          </cell>
          <cell r="U158" t="str">
            <v>201110</v>
          </cell>
          <cell r="V158" t="str">
            <v>12</v>
          </cell>
          <cell r="W158">
            <v>1</v>
          </cell>
          <cell r="X158" t="str">
            <v>CAS ZONALES OCTUBRE 2011</v>
          </cell>
          <cell r="Y158">
            <v>53</v>
          </cell>
          <cell r="Z158" t="str">
            <v>10040709296</v>
          </cell>
          <cell r="AA158" t="str">
            <v>ROMERO</v>
          </cell>
          <cell r="AB158" t="str">
            <v>PEÑA</v>
          </cell>
          <cell r="AC158" t="str">
            <v>RUBEN RAUL</v>
          </cell>
          <cell r="AD158" t="str">
            <v>PRIMA</v>
          </cell>
          <cell r="AE158" t="str">
            <v>03</v>
          </cell>
          <cell r="AF158">
            <v>35</v>
          </cell>
          <cell r="AG158">
            <v>21.8</v>
          </cell>
          <cell r="AH158">
            <v>56.8</v>
          </cell>
          <cell r="AI158">
            <v>200</v>
          </cell>
          <cell r="AJ158">
            <v>40805</v>
          </cell>
          <cell r="AK158" t="str">
            <v>2186301</v>
          </cell>
          <cell r="AL158">
            <v>40546</v>
          </cell>
          <cell r="AM158" t="str">
            <v>2011</v>
          </cell>
          <cell r="AN158" t="str">
            <v>1</v>
          </cell>
          <cell r="AO158">
            <v>97.2</v>
          </cell>
          <cell r="AP158">
            <v>0</v>
          </cell>
          <cell r="AQ158">
            <v>0</v>
          </cell>
          <cell r="AR158">
            <v>0</v>
          </cell>
          <cell r="AS158">
            <v>0</v>
          </cell>
          <cell r="AT158">
            <v>0</v>
          </cell>
          <cell r="AU158">
            <v>0</v>
          </cell>
          <cell r="AV158">
            <v>0</v>
          </cell>
          <cell r="AW158">
            <v>0</v>
          </cell>
          <cell r="AX158">
            <v>0</v>
          </cell>
          <cell r="AY158">
            <v>0</v>
          </cell>
          <cell r="AZ158">
            <v>0</v>
          </cell>
          <cell r="BA158">
            <v>27410</v>
          </cell>
          <cell r="BB158">
            <v>0</v>
          </cell>
          <cell r="BC158">
            <v>0</v>
          </cell>
          <cell r="BD158">
            <v>0</v>
          </cell>
          <cell r="BE158">
            <v>0</v>
          </cell>
          <cell r="BF158">
            <v>0</v>
          </cell>
          <cell r="BG158" t="str">
            <v>574081RRPEA8</v>
          </cell>
          <cell r="BH158">
            <v>40805</v>
          </cell>
        </row>
        <row r="159">
          <cell r="A159" t="str">
            <v>40111081</v>
          </cell>
          <cell r="B159" t="str">
            <v>RUIZ RIOS DANNY</v>
          </cell>
          <cell r="C159" t="str">
            <v>RESPONSABLE DE PROYECTOS</v>
          </cell>
          <cell r="D159" t="str">
            <v>40111081</v>
          </cell>
          <cell r="E159">
            <v>40819</v>
          </cell>
          <cell r="F159">
            <v>40879</v>
          </cell>
          <cell r="G159">
            <v>2893</v>
          </cell>
          <cell r="H159">
            <v>2893</v>
          </cell>
          <cell r="I159">
            <v>0</v>
          </cell>
          <cell r="J159" t="str">
            <v>RUIZ RIOS DANNY</v>
          </cell>
          <cell r="K159">
            <v>0</v>
          </cell>
          <cell r="L159">
            <v>2502.4499999999998</v>
          </cell>
          <cell r="M159" t="str">
            <v>OFICINA ZONAL LORETO</v>
          </cell>
          <cell r="N159" t="str">
            <v xml:space="preserve">0023  </v>
          </cell>
          <cell r="O159" t="str">
            <v>3418</v>
          </cell>
          <cell r="P159" t="str">
            <v>001</v>
          </cell>
          <cell r="Q159" t="str">
            <v>86</v>
          </cell>
          <cell r="R159">
            <v>40840</v>
          </cell>
          <cell r="S159" t="str">
            <v>4521090079</v>
          </cell>
          <cell r="T159" t="str">
            <v>201110</v>
          </cell>
          <cell r="U159" t="str">
            <v>201110</v>
          </cell>
          <cell r="V159" t="str">
            <v>12</v>
          </cell>
          <cell r="W159">
            <v>1</v>
          </cell>
          <cell r="X159" t="str">
            <v>CAS ZONALES OCTUBRE 2011</v>
          </cell>
          <cell r="Y159">
            <v>462</v>
          </cell>
          <cell r="Z159" t="str">
            <v>10401110815</v>
          </cell>
          <cell r="AA159" t="str">
            <v>RUIZ</v>
          </cell>
          <cell r="AB159" t="str">
            <v>RIOS</v>
          </cell>
          <cell r="AC159" t="str">
            <v>DANNY</v>
          </cell>
          <cell r="AD159" t="str">
            <v>HORIZONTE</v>
          </cell>
          <cell r="AE159" t="str">
            <v>01</v>
          </cell>
          <cell r="AF159">
            <v>56.41</v>
          </cell>
          <cell r="AG159">
            <v>44.84</v>
          </cell>
          <cell r="AH159">
            <v>101.25</v>
          </cell>
          <cell r="AI159">
            <v>289.3</v>
          </cell>
          <cell r="AJ159">
            <v>40819</v>
          </cell>
          <cell r="AK159" t="str">
            <v>2214542</v>
          </cell>
          <cell r="AL159">
            <v>40553</v>
          </cell>
          <cell r="AM159" t="str">
            <v>2011</v>
          </cell>
          <cell r="AN159" t="str">
            <v>1</v>
          </cell>
          <cell r="AO159">
            <v>97.2</v>
          </cell>
          <cell r="AP159">
            <v>0</v>
          </cell>
          <cell r="AQ159">
            <v>0</v>
          </cell>
          <cell r="AR159">
            <v>0</v>
          </cell>
          <cell r="AS159">
            <v>0</v>
          </cell>
          <cell r="AT159">
            <v>0</v>
          </cell>
          <cell r="AU159">
            <v>0</v>
          </cell>
          <cell r="AV159">
            <v>0</v>
          </cell>
          <cell r="AW159">
            <v>0</v>
          </cell>
          <cell r="AX159">
            <v>0</v>
          </cell>
          <cell r="AY159">
            <v>0</v>
          </cell>
          <cell r="AZ159">
            <v>0</v>
          </cell>
          <cell r="BA159">
            <v>28817</v>
          </cell>
          <cell r="BB159">
            <v>0</v>
          </cell>
          <cell r="BC159">
            <v>0</v>
          </cell>
          <cell r="BD159">
            <v>0</v>
          </cell>
          <cell r="BE159">
            <v>0</v>
          </cell>
          <cell r="BF159">
            <v>0</v>
          </cell>
          <cell r="BG159" t="str">
            <v>588150DRRZS9</v>
          </cell>
          <cell r="BH159">
            <v>40819</v>
          </cell>
        </row>
        <row r="160">
          <cell r="A160" t="str">
            <v>40111081</v>
          </cell>
          <cell r="B160" t="str">
            <v>RUIZ RIOS DANNY</v>
          </cell>
          <cell r="C160" t="str">
            <v>RESPONSABLE DE PROYECTOS</v>
          </cell>
          <cell r="D160" t="str">
            <v>40111081</v>
          </cell>
          <cell r="E160">
            <v>40819</v>
          </cell>
          <cell r="F160">
            <v>40908</v>
          </cell>
          <cell r="G160">
            <v>2893</v>
          </cell>
          <cell r="H160">
            <v>2893</v>
          </cell>
          <cell r="I160">
            <v>0</v>
          </cell>
          <cell r="J160" t="str">
            <v>RUIZ RIOS DANNY</v>
          </cell>
          <cell r="K160">
            <v>0</v>
          </cell>
          <cell r="L160">
            <v>2502.4499999999998</v>
          </cell>
          <cell r="M160" t="str">
            <v>OFICINA ZONAL LORETO</v>
          </cell>
          <cell r="N160" t="str">
            <v xml:space="preserve">0023  </v>
          </cell>
          <cell r="O160" t="str">
            <v>3418</v>
          </cell>
          <cell r="P160" t="str">
            <v>001</v>
          </cell>
          <cell r="Q160" t="str">
            <v>86</v>
          </cell>
          <cell r="R160">
            <v>40840</v>
          </cell>
          <cell r="S160" t="str">
            <v>4521090079</v>
          </cell>
          <cell r="T160" t="str">
            <v>201110</v>
          </cell>
          <cell r="U160" t="str">
            <v>201110</v>
          </cell>
          <cell r="V160" t="str">
            <v>12</v>
          </cell>
          <cell r="W160">
            <v>1</v>
          </cell>
          <cell r="X160" t="str">
            <v>CAS ZONALES OCTUBRE 2011</v>
          </cell>
          <cell r="Y160">
            <v>462</v>
          </cell>
          <cell r="Z160" t="str">
            <v>10401110815</v>
          </cell>
          <cell r="AA160" t="str">
            <v>RUIZ</v>
          </cell>
          <cell r="AB160" t="str">
            <v>RIOS</v>
          </cell>
          <cell r="AC160" t="str">
            <v>DANNY</v>
          </cell>
          <cell r="AD160" t="str">
            <v>HORIZONTE</v>
          </cell>
          <cell r="AE160" t="str">
            <v>01</v>
          </cell>
          <cell r="AF160">
            <v>56.41</v>
          </cell>
          <cell r="AG160">
            <v>44.84</v>
          </cell>
          <cell r="AH160">
            <v>101.25</v>
          </cell>
          <cell r="AI160">
            <v>289.3</v>
          </cell>
          <cell r="AJ160">
            <v>40819</v>
          </cell>
          <cell r="AK160" t="str">
            <v>2214542</v>
          </cell>
          <cell r="AL160">
            <v>40553</v>
          </cell>
          <cell r="AM160" t="str">
            <v>2011</v>
          </cell>
          <cell r="AN160" t="str">
            <v>1</v>
          </cell>
          <cell r="AO160">
            <v>97.2</v>
          </cell>
          <cell r="AP160">
            <v>0</v>
          </cell>
          <cell r="AQ160">
            <v>0</v>
          </cell>
          <cell r="AR160">
            <v>0</v>
          </cell>
          <cell r="AS160">
            <v>0</v>
          </cell>
          <cell r="AT160">
            <v>0</v>
          </cell>
          <cell r="AU160">
            <v>0</v>
          </cell>
          <cell r="AV160">
            <v>0</v>
          </cell>
          <cell r="AW160">
            <v>0</v>
          </cell>
          <cell r="AX160">
            <v>0</v>
          </cell>
          <cell r="AY160">
            <v>0</v>
          </cell>
          <cell r="AZ160">
            <v>0</v>
          </cell>
          <cell r="BA160">
            <v>28817</v>
          </cell>
          <cell r="BB160">
            <v>0</v>
          </cell>
          <cell r="BC160">
            <v>0</v>
          </cell>
          <cell r="BD160">
            <v>0</v>
          </cell>
          <cell r="BE160">
            <v>0</v>
          </cell>
          <cell r="BF160">
            <v>0</v>
          </cell>
          <cell r="BG160" t="str">
            <v>588150DRRZS9</v>
          </cell>
          <cell r="BH160">
            <v>40819</v>
          </cell>
        </row>
        <row r="161">
          <cell r="A161" t="str">
            <v>40111081</v>
          </cell>
          <cell r="B161" t="str">
            <v>RUIZ RIOS DANNY</v>
          </cell>
          <cell r="C161" t="str">
            <v>RESPONSABLE DE PROYECTOS</v>
          </cell>
          <cell r="D161" t="str">
            <v>40111081</v>
          </cell>
          <cell r="E161">
            <v>40819</v>
          </cell>
          <cell r="F161">
            <v>40939</v>
          </cell>
          <cell r="G161">
            <v>2893</v>
          </cell>
          <cell r="H161">
            <v>2893</v>
          </cell>
          <cell r="I161">
            <v>0</v>
          </cell>
          <cell r="J161" t="str">
            <v>RUIZ RIOS DANNY</v>
          </cell>
          <cell r="K161">
            <v>0</v>
          </cell>
          <cell r="L161">
            <v>2502.4499999999998</v>
          </cell>
          <cell r="M161" t="str">
            <v>OFICINA ZONAL LORETO</v>
          </cell>
          <cell r="N161" t="str">
            <v xml:space="preserve">0023  </v>
          </cell>
          <cell r="O161" t="str">
            <v>3418</v>
          </cell>
          <cell r="P161" t="str">
            <v>001</v>
          </cell>
          <cell r="Q161" t="str">
            <v>86</v>
          </cell>
          <cell r="R161">
            <v>40840</v>
          </cell>
          <cell r="S161" t="str">
            <v>4521090079</v>
          </cell>
          <cell r="T161" t="str">
            <v>201110</v>
          </cell>
          <cell r="U161" t="str">
            <v>201110</v>
          </cell>
          <cell r="V161" t="str">
            <v>12</v>
          </cell>
          <cell r="W161">
            <v>1</v>
          </cell>
          <cell r="X161" t="str">
            <v>CAS ZONALES OCTUBRE 2011</v>
          </cell>
          <cell r="Y161">
            <v>462</v>
          </cell>
          <cell r="Z161" t="str">
            <v>10401110815</v>
          </cell>
          <cell r="AA161" t="str">
            <v>RUIZ</v>
          </cell>
          <cell r="AB161" t="str">
            <v>RIOS</v>
          </cell>
          <cell r="AC161" t="str">
            <v>DANNY</v>
          </cell>
          <cell r="AD161" t="str">
            <v>HORIZONTE</v>
          </cell>
          <cell r="AE161" t="str">
            <v>01</v>
          </cell>
          <cell r="AF161">
            <v>56.41</v>
          </cell>
          <cell r="AG161">
            <v>44.84</v>
          </cell>
          <cell r="AH161">
            <v>101.25</v>
          </cell>
          <cell r="AI161">
            <v>289.3</v>
          </cell>
          <cell r="AJ161">
            <v>40819</v>
          </cell>
          <cell r="AK161" t="str">
            <v>2214542</v>
          </cell>
          <cell r="AL161">
            <v>40553</v>
          </cell>
          <cell r="AM161" t="str">
            <v>2011</v>
          </cell>
          <cell r="AN161" t="str">
            <v>1</v>
          </cell>
          <cell r="AO161">
            <v>97.2</v>
          </cell>
          <cell r="AP161">
            <v>0</v>
          </cell>
          <cell r="AQ161">
            <v>0</v>
          </cell>
          <cell r="AR161">
            <v>0</v>
          </cell>
          <cell r="AS161">
            <v>0</v>
          </cell>
          <cell r="AT161">
            <v>0</v>
          </cell>
          <cell r="AU161">
            <v>0</v>
          </cell>
          <cell r="AV161">
            <v>0</v>
          </cell>
          <cell r="AW161">
            <v>0</v>
          </cell>
          <cell r="AX161">
            <v>0</v>
          </cell>
          <cell r="AY161">
            <v>0</v>
          </cell>
          <cell r="AZ161">
            <v>0</v>
          </cell>
          <cell r="BA161">
            <v>28817</v>
          </cell>
          <cell r="BB161">
            <v>0</v>
          </cell>
          <cell r="BC161">
            <v>0</v>
          </cell>
          <cell r="BD161">
            <v>0</v>
          </cell>
          <cell r="BE161">
            <v>0</v>
          </cell>
          <cell r="BF161">
            <v>0</v>
          </cell>
          <cell r="BG161" t="str">
            <v>588150DRRZS9</v>
          </cell>
          <cell r="BH161">
            <v>40819</v>
          </cell>
        </row>
        <row r="162">
          <cell r="A162" t="str">
            <v>40111081</v>
          </cell>
          <cell r="B162" t="str">
            <v>RUIZ RIOS DANNY</v>
          </cell>
          <cell r="C162" t="str">
            <v>RESPONSABLE DE PROYECTOS</v>
          </cell>
          <cell r="D162" t="str">
            <v>40111081</v>
          </cell>
          <cell r="E162">
            <v>40819</v>
          </cell>
          <cell r="F162">
            <v>40999</v>
          </cell>
          <cell r="G162">
            <v>2893</v>
          </cell>
          <cell r="H162">
            <v>2893</v>
          </cell>
          <cell r="I162">
            <v>0</v>
          </cell>
          <cell r="J162" t="str">
            <v>RUIZ RIOS DANNY</v>
          </cell>
          <cell r="K162">
            <v>0</v>
          </cell>
          <cell r="L162">
            <v>2502.4499999999998</v>
          </cell>
          <cell r="M162" t="str">
            <v>OFICINA ZONAL LORETO</v>
          </cell>
          <cell r="N162" t="str">
            <v xml:space="preserve">0023  </v>
          </cell>
          <cell r="O162" t="str">
            <v>3418</v>
          </cell>
          <cell r="P162" t="str">
            <v>001</v>
          </cell>
          <cell r="Q162" t="str">
            <v>86</v>
          </cell>
          <cell r="R162">
            <v>40840</v>
          </cell>
          <cell r="S162" t="str">
            <v>4521090079</v>
          </cell>
          <cell r="T162" t="str">
            <v>201110</v>
          </cell>
          <cell r="U162" t="str">
            <v>201110</v>
          </cell>
          <cell r="V162" t="str">
            <v>12</v>
          </cell>
          <cell r="W162">
            <v>1</v>
          </cell>
          <cell r="X162" t="str">
            <v>CAS ZONALES OCTUBRE 2011</v>
          </cell>
          <cell r="Y162">
            <v>462</v>
          </cell>
          <cell r="Z162" t="str">
            <v>10401110815</v>
          </cell>
          <cell r="AA162" t="str">
            <v>RUIZ</v>
          </cell>
          <cell r="AB162" t="str">
            <v>RIOS</v>
          </cell>
          <cell r="AC162" t="str">
            <v>DANNY</v>
          </cell>
          <cell r="AD162" t="str">
            <v>HORIZONTE</v>
          </cell>
          <cell r="AE162" t="str">
            <v>01</v>
          </cell>
          <cell r="AF162">
            <v>56.41</v>
          </cell>
          <cell r="AG162">
            <v>44.84</v>
          </cell>
          <cell r="AH162">
            <v>101.25</v>
          </cell>
          <cell r="AI162">
            <v>289.3</v>
          </cell>
          <cell r="AJ162">
            <v>40819</v>
          </cell>
          <cell r="AK162" t="str">
            <v>2214542</v>
          </cell>
          <cell r="AL162">
            <v>40553</v>
          </cell>
          <cell r="AM162" t="str">
            <v>2011</v>
          </cell>
          <cell r="AN162" t="str">
            <v>1</v>
          </cell>
          <cell r="AO162">
            <v>97.2</v>
          </cell>
          <cell r="AP162">
            <v>0</v>
          </cell>
          <cell r="AQ162">
            <v>0</v>
          </cell>
          <cell r="AR162">
            <v>0</v>
          </cell>
          <cell r="AS162">
            <v>0</v>
          </cell>
          <cell r="AT162">
            <v>0</v>
          </cell>
          <cell r="AU162">
            <v>0</v>
          </cell>
          <cell r="AV162">
            <v>0</v>
          </cell>
          <cell r="AW162">
            <v>0</v>
          </cell>
          <cell r="AX162">
            <v>0</v>
          </cell>
          <cell r="AY162">
            <v>0</v>
          </cell>
          <cell r="AZ162">
            <v>0</v>
          </cell>
          <cell r="BA162">
            <v>28817</v>
          </cell>
          <cell r="BB162">
            <v>0</v>
          </cell>
          <cell r="BC162">
            <v>0</v>
          </cell>
          <cell r="BD162">
            <v>0</v>
          </cell>
          <cell r="BE162">
            <v>0</v>
          </cell>
          <cell r="BF162">
            <v>0</v>
          </cell>
          <cell r="BG162" t="str">
            <v>588150DRRZS9</v>
          </cell>
          <cell r="BH162">
            <v>40819</v>
          </cell>
        </row>
        <row r="163">
          <cell r="A163" t="str">
            <v>02777112</v>
          </cell>
          <cell r="B163" t="str">
            <v>SAAVEDRA GOMEZ VIVIANA</v>
          </cell>
          <cell r="C163" t="str">
            <v>RESPONSABLE DE PROYECTOS-EVALUACION</v>
          </cell>
          <cell r="D163" t="str">
            <v>02777112</v>
          </cell>
          <cell r="E163">
            <v>40122</v>
          </cell>
          <cell r="F163">
            <v>40877</v>
          </cell>
          <cell r="G163">
            <v>3500</v>
          </cell>
          <cell r="H163">
            <v>3500</v>
          </cell>
          <cell r="I163">
            <v>0</v>
          </cell>
          <cell r="J163" t="str">
            <v>SAAVEDRA GOMEZ VIVIANA</v>
          </cell>
          <cell r="K163">
            <v>45.91</v>
          </cell>
          <cell r="L163">
            <v>3004.69</v>
          </cell>
          <cell r="M163" t="str">
            <v>OFICINA ZONAL PIURA</v>
          </cell>
          <cell r="N163" t="str">
            <v xml:space="preserve">0027  </v>
          </cell>
          <cell r="O163" t="str">
            <v>1050</v>
          </cell>
          <cell r="P163" t="str">
            <v>001</v>
          </cell>
          <cell r="Q163" t="str">
            <v>471</v>
          </cell>
          <cell r="R163">
            <v>40840</v>
          </cell>
          <cell r="S163" t="str">
            <v>4003309792</v>
          </cell>
          <cell r="T163" t="str">
            <v>201110</v>
          </cell>
          <cell r="U163" t="str">
            <v>201110</v>
          </cell>
          <cell r="V163" t="str">
            <v>12</v>
          </cell>
          <cell r="W163">
            <v>1</v>
          </cell>
          <cell r="X163" t="str">
            <v>CAS ZONALES OCTUBRE 2011</v>
          </cell>
          <cell r="Y163">
            <v>41</v>
          </cell>
          <cell r="Z163" t="str">
            <v>10027771128</v>
          </cell>
          <cell r="AA163" t="str">
            <v>SAAVEDRA</v>
          </cell>
          <cell r="AB163" t="str">
            <v>GOMEZ</v>
          </cell>
          <cell r="AC163" t="str">
            <v>VIVIANA</v>
          </cell>
          <cell r="AD163" t="str">
            <v>PRIMA</v>
          </cell>
          <cell r="AE163" t="str">
            <v>03</v>
          </cell>
          <cell r="AF163">
            <v>61.25</v>
          </cell>
          <cell r="AG163">
            <v>38.15</v>
          </cell>
          <cell r="AH163">
            <v>99.4</v>
          </cell>
          <cell r="AI163">
            <v>350</v>
          </cell>
          <cell r="AJ163">
            <v>40122</v>
          </cell>
          <cell r="AK163" t="str">
            <v>2395708</v>
          </cell>
          <cell r="AL163">
            <v>40627</v>
          </cell>
          <cell r="AM163" t="str">
            <v>2011</v>
          </cell>
          <cell r="AN163" t="str">
            <v>1</v>
          </cell>
          <cell r="AO163">
            <v>97.2</v>
          </cell>
          <cell r="AP163">
            <v>0</v>
          </cell>
          <cell r="AQ163">
            <v>0</v>
          </cell>
          <cell r="AR163">
            <v>45.91</v>
          </cell>
          <cell r="AS163">
            <v>0</v>
          </cell>
          <cell r="AT163">
            <v>0</v>
          </cell>
          <cell r="AU163">
            <v>0</v>
          </cell>
          <cell r="AV163">
            <v>0</v>
          </cell>
          <cell r="AW163">
            <v>0</v>
          </cell>
          <cell r="AX163">
            <v>0</v>
          </cell>
          <cell r="AY163">
            <v>0</v>
          </cell>
          <cell r="AZ163">
            <v>0</v>
          </cell>
          <cell r="BA163">
            <v>24808</v>
          </cell>
          <cell r="BB163">
            <v>0</v>
          </cell>
          <cell r="BC163">
            <v>0</v>
          </cell>
          <cell r="BD163">
            <v>0</v>
          </cell>
          <cell r="BE163">
            <v>0</v>
          </cell>
          <cell r="BF163">
            <v>0</v>
          </cell>
          <cell r="BG163" t="str">
            <v>248060VSGVE0</v>
          </cell>
          <cell r="BH163">
            <v>40122</v>
          </cell>
        </row>
        <row r="164">
          <cell r="A164" t="str">
            <v>09453727</v>
          </cell>
          <cell r="B164" t="str">
            <v>SAMAME  MENDOZA JOSE DARIO</v>
          </cell>
          <cell r="C164" t="str">
            <v>RESPONSABLE DE PROMOCION SOCIAL Y CAPACITACION</v>
          </cell>
          <cell r="D164" t="str">
            <v>09453727</v>
          </cell>
          <cell r="E164">
            <v>40819</v>
          </cell>
          <cell r="F164">
            <v>40879</v>
          </cell>
          <cell r="G164">
            <v>2893.3</v>
          </cell>
          <cell r="H164">
            <v>2893.3</v>
          </cell>
          <cell r="I164">
            <v>0</v>
          </cell>
          <cell r="J164" t="str">
            <v>SAMAME  MENDOZA JOSE DARIO</v>
          </cell>
          <cell r="K164">
            <v>0</v>
          </cell>
          <cell r="L164">
            <v>2521.8000000000002</v>
          </cell>
          <cell r="M164" t="str">
            <v>OFICINA ZONAL LIMA SUR</v>
          </cell>
          <cell r="N164" t="str">
            <v xml:space="preserve">0005  </v>
          </cell>
          <cell r="O164" t="str">
            <v>3395</v>
          </cell>
          <cell r="P164" t="str">
            <v>001</v>
          </cell>
          <cell r="Q164" t="str">
            <v>214</v>
          </cell>
          <cell r="R164">
            <v>40840</v>
          </cell>
          <cell r="S164" t="str">
            <v>4040868777</v>
          </cell>
          <cell r="T164" t="str">
            <v>201110</v>
          </cell>
          <cell r="U164" t="str">
            <v>201110</v>
          </cell>
          <cell r="V164" t="str">
            <v>12</v>
          </cell>
          <cell r="W164">
            <v>1</v>
          </cell>
          <cell r="X164" t="str">
            <v>CAS ZONALES OCTUBRE 2011</v>
          </cell>
          <cell r="Y164">
            <v>4131</v>
          </cell>
          <cell r="Z164" t="str">
            <v>10094537270</v>
          </cell>
          <cell r="AA164" t="str">
            <v xml:space="preserve">SAMAME </v>
          </cell>
          <cell r="AB164" t="str">
            <v>MENDOZA</v>
          </cell>
          <cell r="AC164" t="str">
            <v>JOSE DARIO</v>
          </cell>
          <cell r="AD164" t="str">
            <v>PRIMA</v>
          </cell>
          <cell r="AE164" t="str">
            <v>03</v>
          </cell>
          <cell r="AF164">
            <v>50.63</v>
          </cell>
          <cell r="AG164">
            <v>31.54</v>
          </cell>
          <cell r="AH164">
            <v>82.17</v>
          </cell>
          <cell r="AI164">
            <v>289.33</v>
          </cell>
          <cell r="AJ164">
            <v>40819</v>
          </cell>
          <cell r="AK164" t="str">
            <v>2458948</v>
          </cell>
          <cell r="AL164">
            <v>40674</v>
          </cell>
          <cell r="AM164" t="str">
            <v>2011</v>
          </cell>
          <cell r="AN164" t="str">
            <v>1</v>
          </cell>
          <cell r="AO164">
            <v>97.2</v>
          </cell>
          <cell r="AP164">
            <v>0</v>
          </cell>
          <cell r="AQ164">
            <v>0</v>
          </cell>
          <cell r="AR164">
            <v>0</v>
          </cell>
          <cell r="AS164">
            <v>0</v>
          </cell>
          <cell r="AT164">
            <v>0</v>
          </cell>
          <cell r="AU164">
            <v>0</v>
          </cell>
          <cell r="AV164">
            <v>0</v>
          </cell>
          <cell r="AW164">
            <v>0</v>
          </cell>
          <cell r="AX164">
            <v>0</v>
          </cell>
          <cell r="AY164">
            <v>0</v>
          </cell>
          <cell r="AZ164">
            <v>0</v>
          </cell>
          <cell r="BA164">
            <v>25769</v>
          </cell>
          <cell r="BB164">
            <v>0</v>
          </cell>
          <cell r="BC164">
            <v>0</v>
          </cell>
          <cell r="BD164">
            <v>0</v>
          </cell>
          <cell r="BE164">
            <v>0</v>
          </cell>
          <cell r="BF164">
            <v>0</v>
          </cell>
          <cell r="BG164" t="str">
            <v>557671JSMAD0</v>
          </cell>
          <cell r="BH164">
            <v>40819</v>
          </cell>
        </row>
        <row r="165">
          <cell r="A165" t="str">
            <v>09453727</v>
          </cell>
          <cell r="B165" t="str">
            <v>SAMAME  MENDOZA JOSE DARIO</v>
          </cell>
          <cell r="C165" t="str">
            <v>RESPONSABLE DE PROMOCION SOCIAL Y CAPACITACION</v>
          </cell>
          <cell r="D165" t="str">
            <v>09453727</v>
          </cell>
          <cell r="E165">
            <v>40819</v>
          </cell>
          <cell r="F165">
            <v>40908</v>
          </cell>
          <cell r="G165">
            <v>2893.3</v>
          </cell>
          <cell r="H165">
            <v>2893.3</v>
          </cell>
          <cell r="I165">
            <v>0</v>
          </cell>
          <cell r="J165" t="str">
            <v>SAMAME  MENDOZA JOSE DARIO</v>
          </cell>
          <cell r="K165">
            <v>0</v>
          </cell>
          <cell r="L165">
            <v>2521.8000000000002</v>
          </cell>
          <cell r="M165" t="str">
            <v>OFICINA ZONAL LIMA SUR</v>
          </cell>
          <cell r="N165" t="str">
            <v xml:space="preserve">0005  </v>
          </cell>
          <cell r="O165" t="str">
            <v>3395</v>
          </cell>
          <cell r="P165" t="str">
            <v>001</v>
          </cell>
          <cell r="Q165" t="str">
            <v>214</v>
          </cell>
          <cell r="R165">
            <v>40840</v>
          </cell>
          <cell r="S165" t="str">
            <v>4040868777</v>
          </cell>
          <cell r="T165" t="str">
            <v>201110</v>
          </cell>
          <cell r="U165" t="str">
            <v>201110</v>
          </cell>
          <cell r="V165" t="str">
            <v>12</v>
          </cell>
          <cell r="W165">
            <v>1</v>
          </cell>
          <cell r="X165" t="str">
            <v>CAS ZONALES OCTUBRE 2011</v>
          </cell>
          <cell r="Y165">
            <v>4131</v>
          </cell>
          <cell r="Z165" t="str">
            <v>10094537270</v>
          </cell>
          <cell r="AA165" t="str">
            <v xml:space="preserve">SAMAME </v>
          </cell>
          <cell r="AB165" t="str">
            <v>MENDOZA</v>
          </cell>
          <cell r="AC165" t="str">
            <v>JOSE DARIO</v>
          </cell>
          <cell r="AD165" t="str">
            <v>PRIMA</v>
          </cell>
          <cell r="AE165" t="str">
            <v>03</v>
          </cell>
          <cell r="AF165">
            <v>50.63</v>
          </cell>
          <cell r="AG165">
            <v>31.54</v>
          </cell>
          <cell r="AH165">
            <v>82.17</v>
          </cell>
          <cell r="AI165">
            <v>289.33</v>
          </cell>
          <cell r="AJ165">
            <v>40819</v>
          </cell>
          <cell r="AK165" t="str">
            <v>2458948</v>
          </cell>
          <cell r="AL165">
            <v>40674</v>
          </cell>
          <cell r="AM165" t="str">
            <v>2011</v>
          </cell>
          <cell r="AN165" t="str">
            <v>1</v>
          </cell>
          <cell r="AO165">
            <v>97.2</v>
          </cell>
          <cell r="AP165">
            <v>0</v>
          </cell>
          <cell r="AQ165">
            <v>0</v>
          </cell>
          <cell r="AR165">
            <v>0</v>
          </cell>
          <cell r="AS165">
            <v>0</v>
          </cell>
          <cell r="AT165">
            <v>0</v>
          </cell>
          <cell r="AU165">
            <v>0</v>
          </cell>
          <cell r="AV165">
            <v>0</v>
          </cell>
          <cell r="AW165">
            <v>0</v>
          </cell>
          <cell r="AX165">
            <v>0</v>
          </cell>
          <cell r="AY165">
            <v>0</v>
          </cell>
          <cell r="AZ165">
            <v>0</v>
          </cell>
          <cell r="BA165">
            <v>25769</v>
          </cell>
          <cell r="BB165">
            <v>0</v>
          </cell>
          <cell r="BC165">
            <v>0</v>
          </cell>
          <cell r="BD165">
            <v>0</v>
          </cell>
          <cell r="BE165">
            <v>0</v>
          </cell>
          <cell r="BF165">
            <v>0</v>
          </cell>
          <cell r="BG165" t="str">
            <v>557671JSMAD0</v>
          </cell>
          <cell r="BH165">
            <v>40819</v>
          </cell>
        </row>
        <row r="166">
          <cell r="A166" t="str">
            <v>09453727</v>
          </cell>
          <cell r="B166" t="str">
            <v>SAMAME  MENDOZA JOSE DARIO</v>
          </cell>
          <cell r="C166" t="str">
            <v>RESPONSABLE DE PROMOCION SOCIAL Y CAPACITACION</v>
          </cell>
          <cell r="D166" t="str">
            <v>09453727</v>
          </cell>
          <cell r="E166">
            <v>40819</v>
          </cell>
          <cell r="F166">
            <v>40939</v>
          </cell>
          <cell r="G166">
            <v>2893.3</v>
          </cell>
          <cell r="H166">
            <v>2893.3</v>
          </cell>
          <cell r="I166">
            <v>0</v>
          </cell>
          <cell r="J166" t="str">
            <v>SAMAME  MENDOZA JOSE DARIO</v>
          </cell>
          <cell r="K166">
            <v>0</v>
          </cell>
          <cell r="L166">
            <v>2521.8000000000002</v>
          </cell>
          <cell r="M166" t="str">
            <v>OFICINA ZONAL LIMA SUR</v>
          </cell>
          <cell r="N166" t="str">
            <v xml:space="preserve">0005  </v>
          </cell>
          <cell r="O166" t="str">
            <v>3395</v>
          </cell>
          <cell r="P166" t="str">
            <v>001</v>
          </cell>
          <cell r="Q166" t="str">
            <v>214</v>
          </cell>
          <cell r="R166">
            <v>40840</v>
          </cell>
          <cell r="S166" t="str">
            <v>4040868777</v>
          </cell>
          <cell r="T166" t="str">
            <v>201110</v>
          </cell>
          <cell r="U166" t="str">
            <v>201110</v>
          </cell>
          <cell r="V166" t="str">
            <v>12</v>
          </cell>
          <cell r="W166">
            <v>1</v>
          </cell>
          <cell r="X166" t="str">
            <v>CAS ZONALES OCTUBRE 2011</v>
          </cell>
          <cell r="Y166">
            <v>4131</v>
          </cell>
          <cell r="Z166" t="str">
            <v>10094537270</v>
          </cell>
          <cell r="AA166" t="str">
            <v xml:space="preserve">SAMAME </v>
          </cell>
          <cell r="AB166" t="str">
            <v>MENDOZA</v>
          </cell>
          <cell r="AC166" t="str">
            <v>JOSE DARIO</v>
          </cell>
          <cell r="AD166" t="str">
            <v>PRIMA</v>
          </cell>
          <cell r="AE166" t="str">
            <v>03</v>
          </cell>
          <cell r="AF166">
            <v>50.63</v>
          </cell>
          <cell r="AG166">
            <v>31.54</v>
          </cell>
          <cell r="AH166">
            <v>82.17</v>
          </cell>
          <cell r="AI166">
            <v>289.33</v>
          </cell>
          <cell r="AJ166">
            <v>40819</v>
          </cell>
          <cell r="AK166" t="str">
            <v>2458948</v>
          </cell>
          <cell r="AL166">
            <v>40674</v>
          </cell>
          <cell r="AM166" t="str">
            <v>2011</v>
          </cell>
          <cell r="AN166" t="str">
            <v>1</v>
          </cell>
          <cell r="AO166">
            <v>97.2</v>
          </cell>
          <cell r="AP166">
            <v>0</v>
          </cell>
          <cell r="AQ166">
            <v>0</v>
          </cell>
          <cell r="AR166">
            <v>0</v>
          </cell>
          <cell r="AS166">
            <v>0</v>
          </cell>
          <cell r="AT166">
            <v>0</v>
          </cell>
          <cell r="AU166">
            <v>0</v>
          </cell>
          <cell r="AV166">
            <v>0</v>
          </cell>
          <cell r="AW166">
            <v>0</v>
          </cell>
          <cell r="AX166">
            <v>0</v>
          </cell>
          <cell r="AY166">
            <v>0</v>
          </cell>
          <cell r="AZ166">
            <v>0</v>
          </cell>
          <cell r="BA166">
            <v>25769</v>
          </cell>
          <cell r="BB166">
            <v>0</v>
          </cell>
          <cell r="BC166">
            <v>0</v>
          </cell>
          <cell r="BD166">
            <v>0</v>
          </cell>
          <cell r="BE166">
            <v>0</v>
          </cell>
          <cell r="BF166">
            <v>0</v>
          </cell>
          <cell r="BG166" t="str">
            <v>557671JSMAD0</v>
          </cell>
          <cell r="BH166">
            <v>40819</v>
          </cell>
        </row>
        <row r="167">
          <cell r="A167" t="str">
            <v>09453727</v>
          </cell>
          <cell r="B167" t="str">
            <v>SAMAME  MENDOZA JOSE DARIO</v>
          </cell>
          <cell r="C167" t="str">
            <v>RESPONSABLE DE PROMOCION SOCIAL Y CAPACITACION</v>
          </cell>
          <cell r="D167" t="str">
            <v>09453727</v>
          </cell>
          <cell r="E167">
            <v>40819</v>
          </cell>
          <cell r="F167">
            <v>40968</v>
          </cell>
          <cell r="G167">
            <v>2893.3</v>
          </cell>
          <cell r="H167">
            <v>2893.3</v>
          </cell>
          <cell r="I167">
            <v>0</v>
          </cell>
          <cell r="J167" t="str">
            <v>SAMAME  MENDOZA JOSE DARIO</v>
          </cell>
          <cell r="K167">
            <v>0</v>
          </cell>
          <cell r="L167">
            <v>2521.8000000000002</v>
          </cell>
          <cell r="M167" t="str">
            <v>OFICINA ZONAL LIMA SUR</v>
          </cell>
          <cell r="N167" t="str">
            <v xml:space="preserve">0005  </v>
          </cell>
          <cell r="O167" t="str">
            <v>3395</v>
          </cell>
          <cell r="P167" t="str">
            <v>001</v>
          </cell>
          <cell r="Q167" t="str">
            <v>214</v>
          </cell>
          <cell r="R167">
            <v>40840</v>
          </cell>
          <cell r="S167" t="str">
            <v>4040868777</v>
          </cell>
          <cell r="T167" t="str">
            <v>201110</v>
          </cell>
          <cell r="U167" t="str">
            <v>201110</v>
          </cell>
          <cell r="V167" t="str">
            <v>12</v>
          </cell>
          <cell r="W167">
            <v>1</v>
          </cell>
          <cell r="X167" t="str">
            <v>CAS ZONALES OCTUBRE 2011</v>
          </cell>
          <cell r="Y167">
            <v>4131</v>
          </cell>
          <cell r="Z167" t="str">
            <v>10094537270</v>
          </cell>
          <cell r="AA167" t="str">
            <v xml:space="preserve">SAMAME </v>
          </cell>
          <cell r="AB167" t="str">
            <v>MENDOZA</v>
          </cell>
          <cell r="AC167" t="str">
            <v>JOSE DARIO</v>
          </cell>
          <cell r="AD167" t="str">
            <v>PRIMA</v>
          </cell>
          <cell r="AE167" t="str">
            <v>03</v>
          </cell>
          <cell r="AF167">
            <v>50.63</v>
          </cell>
          <cell r="AG167">
            <v>31.54</v>
          </cell>
          <cell r="AH167">
            <v>82.17</v>
          </cell>
          <cell r="AI167">
            <v>289.33</v>
          </cell>
          <cell r="AJ167">
            <v>40819</v>
          </cell>
          <cell r="AK167" t="str">
            <v>2458948</v>
          </cell>
          <cell r="AL167">
            <v>40674</v>
          </cell>
          <cell r="AM167" t="str">
            <v>2011</v>
          </cell>
          <cell r="AN167" t="str">
            <v>1</v>
          </cell>
          <cell r="AO167">
            <v>97.2</v>
          </cell>
          <cell r="AP167">
            <v>0</v>
          </cell>
          <cell r="AQ167">
            <v>0</v>
          </cell>
          <cell r="AR167">
            <v>0</v>
          </cell>
          <cell r="AS167">
            <v>0</v>
          </cell>
          <cell r="AT167">
            <v>0</v>
          </cell>
          <cell r="AU167">
            <v>0</v>
          </cell>
          <cell r="AV167">
            <v>0</v>
          </cell>
          <cell r="AW167">
            <v>0</v>
          </cell>
          <cell r="AX167">
            <v>0</v>
          </cell>
          <cell r="AY167">
            <v>0</v>
          </cell>
          <cell r="AZ167">
            <v>0</v>
          </cell>
          <cell r="BA167">
            <v>25769</v>
          </cell>
          <cell r="BB167">
            <v>0</v>
          </cell>
          <cell r="BC167">
            <v>0</v>
          </cell>
          <cell r="BD167">
            <v>0</v>
          </cell>
          <cell r="BE167">
            <v>0</v>
          </cell>
          <cell r="BF167">
            <v>0</v>
          </cell>
          <cell r="BG167" t="str">
            <v>557671JSMAD0</v>
          </cell>
          <cell r="BH167">
            <v>40819</v>
          </cell>
        </row>
        <row r="168">
          <cell r="A168" t="str">
            <v>09453727</v>
          </cell>
          <cell r="B168" t="str">
            <v>SAMAME  MENDOZA JOSE DARIO</v>
          </cell>
          <cell r="C168" t="str">
            <v>RESPONSABLE DE PROMOCION SOCIAL Y CAPACITACION</v>
          </cell>
          <cell r="D168" t="str">
            <v>09453727</v>
          </cell>
          <cell r="E168">
            <v>40819</v>
          </cell>
          <cell r="F168">
            <v>40999</v>
          </cell>
          <cell r="G168">
            <v>2893.3</v>
          </cell>
          <cell r="H168">
            <v>2893.3</v>
          </cell>
          <cell r="I168">
            <v>0</v>
          </cell>
          <cell r="J168" t="str">
            <v>SAMAME  MENDOZA JOSE DARIO</v>
          </cell>
          <cell r="K168">
            <v>0</v>
          </cell>
          <cell r="L168">
            <v>2521.8000000000002</v>
          </cell>
          <cell r="M168" t="str">
            <v>OFICINA ZONAL LIMA SUR</v>
          </cell>
          <cell r="N168" t="str">
            <v xml:space="preserve">0005  </v>
          </cell>
          <cell r="O168" t="str">
            <v>3395</v>
          </cell>
          <cell r="P168" t="str">
            <v>001</v>
          </cell>
          <cell r="Q168" t="str">
            <v>214</v>
          </cell>
          <cell r="R168">
            <v>40840</v>
          </cell>
          <cell r="S168" t="str">
            <v>4040868777</v>
          </cell>
          <cell r="T168" t="str">
            <v>201110</v>
          </cell>
          <cell r="U168" t="str">
            <v>201110</v>
          </cell>
          <cell r="V168" t="str">
            <v>12</v>
          </cell>
          <cell r="W168">
            <v>1</v>
          </cell>
          <cell r="X168" t="str">
            <v>CAS ZONALES OCTUBRE 2011</v>
          </cell>
          <cell r="Y168">
            <v>4131</v>
          </cell>
          <cell r="Z168" t="str">
            <v>10094537270</v>
          </cell>
          <cell r="AA168" t="str">
            <v xml:space="preserve">SAMAME </v>
          </cell>
          <cell r="AB168" t="str">
            <v>MENDOZA</v>
          </cell>
          <cell r="AC168" t="str">
            <v>JOSE DARIO</v>
          </cell>
          <cell r="AD168" t="str">
            <v>PRIMA</v>
          </cell>
          <cell r="AE168" t="str">
            <v>03</v>
          </cell>
          <cell r="AF168">
            <v>50.63</v>
          </cell>
          <cell r="AG168">
            <v>31.54</v>
          </cell>
          <cell r="AH168">
            <v>82.17</v>
          </cell>
          <cell r="AI168">
            <v>289.33</v>
          </cell>
          <cell r="AJ168">
            <v>40819</v>
          </cell>
          <cell r="AK168" t="str">
            <v>2458948</v>
          </cell>
          <cell r="AL168">
            <v>40674</v>
          </cell>
          <cell r="AM168" t="str">
            <v>2011</v>
          </cell>
          <cell r="AN168" t="str">
            <v>1</v>
          </cell>
          <cell r="AO168">
            <v>97.2</v>
          </cell>
          <cell r="AP168">
            <v>0</v>
          </cell>
          <cell r="AQ168">
            <v>0</v>
          </cell>
          <cell r="AR168">
            <v>0</v>
          </cell>
          <cell r="AS168">
            <v>0</v>
          </cell>
          <cell r="AT168">
            <v>0</v>
          </cell>
          <cell r="AU168">
            <v>0</v>
          </cell>
          <cell r="AV168">
            <v>0</v>
          </cell>
          <cell r="AW168">
            <v>0</v>
          </cell>
          <cell r="AX168">
            <v>0</v>
          </cell>
          <cell r="AY168">
            <v>0</v>
          </cell>
          <cell r="AZ168">
            <v>0</v>
          </cell>
          <cell r="BA168">
            <v>25769</v>
          </cell>
          <cell r="BB168">
            <v>0</v>
          </cell>
          <cell r="BC168">
            <v>0</v>
          </cell>
          <cell r="BD168">
            <v>0</v>
          </cell>
          <cell r="BE168">
            <v>0</v>
          </cell>
          <cell r="BF168">
            <v>0</v>
          </cell>
          <cell r="BG168" t="str">
            <v>557671JSMAD0</v>
          </cell>
          <cell r="BH168">
            <v>40819</v>
          </cell>
        </row>
        <row r="169">
          <cell r="A169" t="str">
            <v>09453727</v>
          </cell>
          <cell r="B169" t="str">
            <v>SAMAME  MENDOZA JOSE DARIO</v>
          </cell>
          <cell r="C169" t="str">
            <v>RESPONSABLE DE PROMOCION SOCIAL Y CAPACITACION</v>
          </cell>
          <cell r="D169" t="str">
            <v>09453727</v>
          </cell>
          <cell r="E169">
            <v>40819</v>
          </cell>
          <cell r="F169">
            <v>41029</v>
          </cell>
          <cell r="G169">
            <v>2893.3</v>
          </cell>
          <cell r="H169">
            <v>2893.3</v>
          </cell>
          <cell r="I169">
            <v>0</v>
          </cell>
          <cell r="J169" t="str">
            <v>SAMAME  MENDOZA JOSE DARIO</v>
          </cell>
          <cell r="K169">
            <v>0</v>
          </cell>
          <cell r="L169">
            <v>2521.8000000000002</v>
          </cell>
          <cell r="M169" t="str">
            <v>OFICINA ZONAL LIMA SUR</v>
          </cell>
          <cell r="N169" t="str">
            <v xml:space="preserve">0005  </v>
          </cell>
          <cell r="O169" t="str">
            <v>3395</v>
          </cell>
          <cell r="P169" t="str">
            <v>001</v>
          </cell>
          <cell r="Q169" t="str">
            <v>214</v>
          </cell>
          <cell r="R169">
            <v>40840</v>
          </cell>
          <cell r="S169" t="str">
            <v>4040868777</v>
          </cell>
          <cell r="T169" t="str">
            <v>201110</v>
          </cell>
          <cell r="U169" t="str">
            <v>201110</v>
          </cell>
          <cell r="V169" t="str">
            <v>12</v>
          </cell>
          <cell r="W169">
            <v>1</v>
          </cell>
          <cell r="X169" t="str">
            <v>CAS ZONALES OCTUBRE 2011</v>
          </cell>
          <cell r="Y169">
            <v>4131</v>
          </cell>
          <cell r="Z169" t="str">
            <v>10094537270</v>
          </cell>
          <cell r="AA169" t="str">
            <v xml:space="preserve">SAMAME </v>
          </cell>
          <cell r="AB169" t="str">
            <v>MENDOZA</v>
          </cell>
          <cell r="AC169" t="str">
            <v>JOSE DARIO</v>
          </cell>
          <cell r="AD169" t="str">
            <v>PRIMA</v>
          </cell>
          <cell r="AE169" t="str">
            <v>03</v>
          </cell>
          <cell r="AF169">
            <v>50.63</v>
          </cell>
          <cell r="AG169">
            <v>31.54</v>
          </cell>
          <cell r="AH169">
            <v>82.17</v>
          </cell>
          <cell r="AI169">
            <v>289.33</v>
          </cell>
          <cell r="AJ169">
            <v>40819</v>
          </cell>
          <cell r="AK169" t="str">
            <v>2458948</v>
          </cell>
          <cell r="AL169">
            <v>40674</v>
          </cell>
          <cell r="AM169" t="str">
            <v>2011</v>
          </cell>
          <cell r="AN169" t="str">
            <v>1</v>
          </cell>
          <cell r="AO169">
            <v>97.2</v>
          </cell>
          <cell r="AP169">
            <v>0</v>
          </cell>
          <cell r="AQ169">
            <v>0</v>
          </cell>
          <cell r="AR169">
            <v>0</v>
          </cell>
          <cell r="AS169">
            <v>0</v>
          </cell>
          <cell r="AT169">
            <v>0</v>
          </cell>
          <cell r="AU169">
            <v>0</v>
          </cell>
          <cell r="AV169">
            <v>0</v>
          </cell>
          <cell r="AW169">
            <v>0</v>
          </cell>
          <cell r="AX169">
            <v>0</v>
          </cell>
          <cell r="AY169">
            <v>0</v>
          </cell>
          <cell r="AZ169">
            <v>0</v>
          </cell>
          <cell r="BA169">
            <v>25769</v>
          </cell>
          <cell r="BB169">
            <v>0</v>
          </cell>
          <cell r="BC169">
            <v>0</v>
          </cell>
          <cell r="BD169">
            <v>0</v>
          </cell>
          <cell r="BE169">
            <v>0</v>
          </cell>
          <cell r="BF169">
            <v>0</v>
          </cell>
          <cell r="BG169" t="str">
            <v>557671JSMAD0</v>
          </cell>
          <cell r="BH169">
            <v>40819</v>
          </cell>
        </row>
        <row r="170">
          <cell r="A170" t="str">
            <v>09152391</v>
          </cell>
          <cell r="B170" t="str">
            <v>SANTOS LOPEZ ANGELA MIRIAM</v>
          </cell>
          <cell r="C170" t="str">
            <v>RESPONSABLE DE PROYECTOS - SUPERVISION</v>
          </cell>
          <cell r="D170" t="str">
            <v>09152391</v>
          </cell>
          <cell r="E170">
            <v>40817</v>
          </cell>
          <cell r="F170">
            <v>40877</v>
          </cell>
          <cell r="G170">
            <v>3300</v>
          </cell>
          <cell r="H170">
            <v>3300</v>
          </cell>
          <cell r="I170">
            <v>330</v>
          </cell>
          <cell r="J170" t="str">
            <v>SANTOS LOPEZ ANGELA MIRIAM</v>
          </cell>
          <cell r="K170">
            <v>0</v>
          </cell>
          <cell r="L170">
            <v>2970</v>
          </cell>
          <cell r="M170" t="str">
            <v>OFICINA ZONAL LIMA SUR</v>
          </cell>
          <cell r="N170" t="str">
            <v xml:space="preserve">0005  </v>
          </cell>
          <cell r="O170" t="str">
            <v>3410</v>
          </cell>
          <cell r="P170" t="str">
            <v>001</v>
          </cell>
          <cell r="Q170" t="str">
            <v>324</v>
          </cell>
          <cell r="R170">
            <v>40840</v>
          </cell>
          <cell r="S170" t="str">
            <v>4017966257</v>
          </cell>
          <cell r="T170" t="str">
            <v>201110</v>
          </cell>
          <cell r="U170" t="str">
            <v>201110</v>
          </cell>
          <cell r="V170" t="str">
            <v>12</v>
          </cell>
          <cell r="W170">
            <v>1</v>
          </cell>
          <cell r="X170" t="str">
            <v>CAS ZONALES OCTUBRE 2011</v>
          </cell>
          <cell r="Y170">
            <v>597</v>
          </cell>
          <cell r="Z170" t="str">
            <v>10091523910</v>
          </cell>
          <cell r="AA170" t="str">
            <v>SANTOS</v>
          </cell>
          <cell r="AB170" t="str">
            <v>LOPEZ</v>
          </cell>
          <cell r="AC170" t="str">
            <v>ANGELA MIRIAM</v>
          </cell>
          <cell r="AD170" t="str">
            <v>NO DESEA</v>
          </cell>
          <cell r="AE170" t="str">
            <v>00</v>
          </cell>
          <cell r="AF170">
            <v>0</v>
          </cell>
          <cell r="AG170">
            <v>0</v>
          </cell>
          <cell r="AH170">
            <v>0</v>
          </cell>
          <cell r="AI170">
            <v>0</v>
          </cell>
          <cell r="AJ170">
            <v>40817</v>
          </cell>
          <cell r="AK170" t="str">
            <v/>
          </cell>
          <cell r="AL170">
            <v>1</v>
          </cell>
          <cell r="AM170" t="str">
            <v>2011</v>
          </cell>
          <cell r="AN170" t="str">
            <v>1</v>
          </cell>
          <cell r="AO170">
            <v>97.2</v>
          </cell>
          <cell r="AP170">
            <v>0</v>
          </cell>
          <cell r="AQ170">
            <v>0</v>
          </cell>
          <cell r="AR170">
            <v>0</v>
          </cell>
          <cell r="AS170">
            <v>0</v>
          </cell>
          <cell r="AT170">
            <v>0</v>
          </cell>
          <cell r="AU170">
            <v>0</v>
          </cell>
          <cell r="AV170">
            <v>0</v>
          </cell>
          <cell r="AW170">
            <v>0</v>
          </cell>
          <cell r="AX170">
            <v>0</v>
          </cell>
          <cell r="AY170">
            <v>0</v>
          </cell>
          <cell r="AZ170">
            <v>0</v>
          </cell>
          <cell r="BA170">
            <v>24487</v>
          </cell>
          <cell r="BB170">
            <v>0</v>
          </cell>
          <cell r="BC170">
            <v>0</v>
          </cell>
          <cell r="BD170">
            <v>0</v>
          </cell>
          <cell r="BE170">
            <v>0</v>
          </cell>
          <cell r="BF170">
            <v>0</v>
          </cell>
          <cell r="BG170" t="str">
            <v/>
          </cell>
          <cell r="BH170" t="str">
            <v/>
          </cell>
        </row>
        <row r="171">
          <cell r="A171" t="str">
            <v>09152391</v>
          </cell>
          <cell r="B171" t="str">
            <v>SANTOS LOPEZ ANGELA MIRIAM</v>
          </cell>
          <cell r="C171" t="str">
            <v>RESPONSABLE DE PROYECTOS - SUPERVISION</v>
          </cell>
          <cell r="D171" t="str">
            <v>09152391</v>
          </cell>
          <cell r="E171">
            <v>40817</v>
          </cell>
          <cell r="F171">
            <v>40908</v>
          </cell>
          <cell r="G171">
            <v>3300</v>
          </cell>
          <cell r="H171">
            <v>3300</v>
          </cell>
          <cell r="I171">
            <v>330</v>
          </cell>
          <cell r="J171" t="str">
            <v>SANTOS LOPEZ ANGELA MIRIAM</v>
          </cell>
          <cell r="K171">
            <v>0</v>
          </cell>
          <cell r="L171">
            <v>2970</v>
          </cell>
          <cell r="M171" t="str">
            <v>OFICINA ZONAL LIMA SUR</v>
          </cell>
          <cell r="N171" t="str">
            <v xml:space="preserve">0005  </v>
          </cell>
          <cell r="O171" t="str">
            <v>3410</v>
          </cell>
          <cell r="P171" t="str">
            <v>001</v>
          </cell>
          <cell r="Q171" t="str">
            <v>324</v>
          </cell>
          <cell r="R171">
            <v>40840</v>
          </cell>
          <cell r="S171" t="str">
            <v>4017966257</v>
          </cell>
          <cell r="T171" t="str">
            <v>201110</v>
          </cell>
          <cell r="U171" t="str">
            <v>201110</v>
          </cell>
          <cell r="V171" t="str">
            <v>12</v>
          </cell>
          <cell r="W171">
            <v>1</v>
          </cell>
          <cell r="X171" t="str">
            <v>CAS ZONALES OCTUBRE 2011</v>
          </cell>
          <cell r="Y171">
            <v>597</v>
          </cell>
          <cell r="Z171" t="str">
            <v>10091523910</v>
          </cell>
          <cell r="AA171" t="str">
            <v>SANTOS</v>
          </cell>
          <cell r="AB171" t="str">
            <v>LOPEZ</v>
          </cell>
          <cell r="AC171" t="str">
            <v>ANGELA MIRIAM</v>
          </cell>
          <cell r="AD171" t="str">
            <v>NO DESEA</v>
          </cell>
          <cell r="AE171" t="str">
            <v>00</v>
          </cell>
          <cell r="AF171">
            <v>0</v>
          </cell>
          <cell r="AG171">
            <v>0</v>
          </cell>
          <cell r="AH171">
            <v>0</v>
          </cell>
          <cell r="AI171">
            <v>0</v>
          </cell>
          <cell r="AJ171">
            <v>40817</v>
          </cell>
          <cell r="AK171" t="str">
            <v/>
          </cell>
          <cell r="AL171">
            <v>1</v>
          </cell>
          <cell r="AM171" t="str">
            <v>2011</v>
          </cell>
          <cell r="AN171" t="str">
            <v>1</v>
          </cell>
          <cell r="AO171">
            <v>97.2</v>
          </cell>
          <cell r="AP171">
            <v>0</v>
          </cell>
          <cell r="AQ171">
            <v>0</v>
          </cell>
          <cell r="AR171">
            <v>0</v>
          </cell>
          <cell r="AS171">
            <v>0</v>
          </cell>
          <cell r="AT171">
            <v>0</v>
          </cell>
          <cell r="AU171">
            <v>0</v>
          </cell>
          <cell r="AV171">
            <v>0</v>
          </cell>
          <cell r="AW171">
            <v>0</v>
          </cell>
          <cell r="AX171">
            <v>0</v>
          </cell>
          <cell r="AY171">
            <v>0</v>
          </cell>
          <cell r="AZ171">
            <v>0</v>
          </cell>
          <cell r="BA171">
            <v>24487</v>
          </cell>
          <cell r="BB171">
            <v>0</v>
          </cell>
          <cell r="BC171">
            <v>0</v>
          </cell>
          <cell r="BD171">
            <v>0</v>
          </cell>
          <cell r="BE171">
            <v>0</v>
          </cell>
          <cell r="BF171">
            <v>0</v>
          </cell>
          <cell r="BG171" t="str">
            <v/>
          </cell>
          <cell r="BH171" t="str">
            <v/>
          </cell>
        </row>
        <row r="172">
          <cell r="A172" t="str">
            <v>09152391</v>
          </cell>
          <cell r="B172" t="str">
            <v>SANTOS LOPEZ ANGELA MIRIAM</v>
          </cell>
          <cell r="C172" t="str">
            <v>RESPONSABLE DE PROYECTOS - SUPERVISION</v>
          </cell>
          <cell r="D172" t="str">
            <v>09152391</v>
          </cell>
          <cell r="E172">
            <v>40817</v>
          </cell>
          <cell r="F172">
            <v>40939</v>
          </cell>
          <cell r="G172">
            <v>3300</v>
          </cell>
          <cell r="H172">
            <v>3300</v>
          </cell>
          <cell r="I172">
            <v>330</v>
          </cell>
          <cell r="J172" t="str">
            <v>SANTOS LOPEZ ANGELA MIRIAM</v>
          </cell>
          <cell r="K172">
            <v>0</v>
          </cell>
          <cell r="L172">
            <v>2970</v>
          </cell>
          <cell r="M172" t="str">
            <v>OFICINA ZONAL LIMA SUR</v>
          </cell>
          <cell r="N172" t="str">
            <v xml:space="preserve">0005  </v>
          </cell>
          <cell r="O172" t="str">
            <v>3410</v>
          </cell>
          <cell r="P172" t="str">
            <v>001</v>
          </cell>
          <cell r="Q172" t="str">
            <v>324</v>
          </cell>
          <cell r="R172">
            <v>40840</v>
          </cell>
          <cell r="S172" t="str">
            <v>4017966257</v>
          </cell>
          <cell r="T172" t="str">
            <v>201110</v>
          </cell>
          <cell r="U172" t="str">
            <v>201110</v>
          </cell>
          <cell r="V172" t="str">
            <v>12</v>
          </cell>
          <cell r="W172">
            <v>1</v>
          </cell>
          <cell r="X172" t="str">
            <v>CAS ZONALES OCTUBRE 2011</v>
          </cell>
          <cell r="Y172">
            <v>597</v>
          </cell>
          <cell r="Z172" t="str">
            <v>10091523910</v>
          </cell>
          <cell r="AA172" t="str">
            <v>SANTOS</v>
          </cell>
          <cell r="AB172" t="str">
            <v>LOPEZ</v>
          </cell>
          <cell r="AC172" t="str">
            <v>ANGELA MIRIAM</v>
          </cell>
          <cell r="AD172" t="str">
            <v>NO DESEA</v>
          </cell>
          <cell r="AE172" t="str">
            <v>00</v>
          </cell>
          <cell r="AF172">
            <v>0</v>
          </cell>
          <cell r="AG172">
            <v>0</v>
          </cell>
          <cell r="AH172">
            <v>0</v>
          </cell>
          <cell r="AI172">
            <v>0</v>
          </cell>
          <cell r="AJ172">
            <v>40817</v>
          </cell>
          <cell r="AK172" t="str">
            <v/>
          </cell>
          <cell r="AL172">
            <v>1</v>
          </cell>
          <cell r="AM172" t="str">
            <v>2011</v>
          </cell>
          <cell r="AN172" t="str">
            <v>1</v>
          </cell>
          <cell r="AO172">
            <v>97.2</v>
          </cell>
          <cell r="AP172">
            <v>0</v>
          </cell>
          <cell r="AQ172">
            <v>0</v>
          </cell>
          <cell r="AR172">
            <v>0</v>
          </cell>
          <cell r="AS172">
            <v>0</v>
          </cell>
          <cell r="AT172">
            <v>0</v>
          </cell>
          <cell r="AU172">
            <v>0</v>
          </cell>
          <cell r="AV172">
            <v>0</v>
          </cell>
          <cell r="AW172">
            <v>0</v>
          </cell>
          <cell r="AX172">
            <v>0</v>
          </cell>
          <cell r="AY172">
            <v>0</v>
          </cell>
          <cell r="AZ172">
            <v>0</v>
          </cell>
          <cell r="BA172">
            <v>24487</v>
          </cell>
          <cell r="BB172">
            <v>0</v>
          </cell>
          <cell r="BC172">
            <v>0</v>
          </cell>
          <cell r="BD172">
            <v>0</v>
          </cell>
          <cell r="BE172">
            <v>0</v>
          </cell>
          <cell r="BF172">
            <v>0</v>
          </cell>
          <cell r="BG172" t="str">
            <v/>
          </cell>
          <cell r="BH172" t="str">
            <v/>
          </cell>
        </row>
        <row r="173">
          <cell r="A173" t="str">
            <v>09152391</v>
          </cell>
          <cell r="B173" t="str">
            <v>SANTOS LOPEZ ANGELA MIRIAM</v>
          </cell>
          <cell r="C173" t="str">
            <v>RESPONSABLE DE PROYECTOS - SUPERVISION</v>
          </cell>
          <cell r="D173" t="str">
            <v>09152391</v>
          </cell>
          <cell r="E173">
            <v>40817</v>
          </cell>
          <cell r="F173">
            <v>40999</v>
          </cell>
          <cell r="G173">
            <v>3300</v>
          </cell>
          <cell r="H173">
            <v>3300</v>
          </cell>
          <cell r="I173">
            <v>330</v>
          </cell>
          <cell r="J173" t="str">
            <v>SANTOS LOPEZ ANGELA MIRIAM</v>
          </cell>
          <cell r="K173">
            <v>0</v>
          </cell>
          <cell r="L173">
            <v>2970</v>
          </cell>
          <cell r="M173" t="str">
            <v>OFICINA ZONAL LIMA SUR</v>
          </cell>
          <cell r="N173" t="str">
            <v xml:space="preserve">0005  </v>
          </cell>
          <cell r="O173" t="str">
            <v>3410</v>
          </cell>
          <cell r="P173" t="str">
            <v>001</v>
          </cell>
          <cell r="Q173" t="str">
            <v>324</v>
          </cell>
          <cell r="R173">
            <v>40840</v>
          </cell>
          <cell r="S173" t="str">
            <v>4017966257</v>
          </cell>
          <cell r="T173" t="str">
            <v>201110</v>
          </cell>
          <cell r="U173" t="str">
            <v>201110</v>
          </cell>
          <cell r="V173" t="str">
            <v>12</v>
          </cell>
          <cell r="W173">
            <v>1</v>
          </cell>
          <cell r="X173" t="str">
            <v>CAS ZONALES OCTUBRE 2011</v>
          </cell>
          <cell r="Y173">
            <v>597</v>
          </cell>
          <cell r="Z173" t="str">
            <v>10091523910</v>
          </cell>
          <cell r="AA173" t="str">
            <v>SANTOS</v>
          </cell>
          <cell r="AB173" t="str">
            <v>LOPEZ</v>
          </cell>
          <cell r="AC173" t="str">
            <v>ANGELA MIRIAM</v>
          </cell>
          <cell r="AD173" t="str">
            <v>NO DESEA</v>
          </cell>
          <cell r="AE173" t="str">
            <v>00</v>
          </cell>
          <cell r="AF173">
            <v>0</v>
          </cell>
          <cell r="AG173">
            <v>0</v>
          </cell>
          <cell r="AH173">
            <v>0</v>
          </cell>
          <cell r="AI173">
            <v>0</v>
          </cell>
          <cell r="AJ173">
            <v>40817</v>
          </cell>
          <cell r="AK173" t="str">
            <v/>
          </cell>
          <cell r="AL173">
            <v>1</v>
          </cell>
          <cell r="AM173" t="str">
            <v>2011</v>
          </cell>
          <cell r="AN173" t="str">
            <v>1</v>
          </cell>
          <cell r="AO173">
            <v>97.2</v>
          </cell>
          <cell r="AP173">
            <v>0</v>
          </cell>
          <cell r="AQ173">
            <v>0</v>
          </cell>
          <cell r="AR173">
            <v>0</v>
          </cell>
          <cell r="AS173">
            <v>0</v>
          </cell>
          <cell r="AT173">
            <v>0</v>
          </cell>
          <cell r="AU173">
            <v>0</v>
          </cell>
          <cell r="AV173">
            <v>0</v>
          </cell>
          <cell r="AW173">
            <v>0</v>
          </cell>
          <cell r="AX173">
            <v>0</v>
          </cell>
          <cell r="AY173">
            <v>0</v>
          </cell>
          <cell r="AZ173">
            <v>0</v>
          </cell>
          <cell r="BA173">
            <v>24487</v>
          </cell>
          <cell r="BB173">
            <v>0</v>
          </cell>
          <cell r="BC173">
            <v>0</v>
          </cell>
          <cell r="BD173">
            <v>0</v>
          </cell>
          <cell r="BE173">
            <v>0</v>
          </cell>
          <cell r="BF173">
            <v>0</v>
          </cell>
          <cell r="BG173" t="str">
            <v/>
          </cell>
          <cell r="BH173" t="str">
            <v/>
          </cell>
        </row>
        <row r="174">
          <cell r="A174" t="str">
            <v>09152391</v>
          </cell>
          <cell r="B174" t="str">
            <v>SANTOS LOPEZ ANGELA MIRIAM</v>
          </cell>
          <cell r="C174" t="str">
            <v>RESPONSABLE DE PROYECTOS - SUPERVISION</v>
          </cell>
          <cell r="D174" t="str">
            <v>09152391</v>
          </cell>
          <cell r="E174">
            <v>40817</v>
          </cell>
          <cell r="F174">
            <v>41060</v>
          </cell>
          <cell r="G174">
            <v>3300</v>
          </cell>
          <cell r="H174">
            <v>3300</v>
          </cell>
          <cell r="I174">
            <v>330</v>
          </cell>
          <cell r="J174" t="str">
            <v>SANTOS LOPEZ ANGELA MIRIAM</v>
          </cell>
          <cell r="K174">
            <v>0</v>
          </cell>
          <cell r="L174">
            <v>2970</v>
          </cell>
          <cell r="M174" t="str">
            <v>OFICINA ZONAL LIMA SUR</v>
          </cell>
          <cell r="N174" t="str">
            <v xml:space="preserve">0005  </v>
          </cell>
          <cell r="O174" t="str">
            <v>3410</v>
          </cell>
          <cell r="P174" t="str">
            <v>001</v>
          </cell>
          <cell r="Q174" t="str">
            <v>324</v>
          </cell>
          <cell r="R174">
            <v>40840</v>
          </cell>
          <cell r="S174" t="str">
            <v>4017966257</v>
          </cell>
          <cell r="T174" t="str">
            <v>201110</v>
          </cell>
          <cell r="U174" t="str">
            <v>201110</v>
          </cell>
          <cell r="V174" t="str">
            <v>12</v>
          </cell>
          <cell r="W174">
            <v>1</v>
          </cell>
          <cell r="X174" t="str">
            <v>CAS ZONALES OCTUBRE 2011</v>
          </cell>
          <cell r="Y174">
            <v>597</v>
          </cell>
          <cell r="Z174" t="str">
            <v>10091523910</v>
          </cell>
          <cell r="AA174" t="str">
            <v>SANTOS</v>
          </cell>
          <cell r="AB174" t="str">
            <v>LOPEZ</v>
          </cell>
          <cell r="AC174" t="str">
            <v>ANGELA MIRIAM</v>
          </cell>
          <cell r="AD174" t="str">
            <v>NO DESEA</v>
          </cell>
          <cell r="AE174" t="str">
            <v>00</v>
          </cell>
          <cell r="AF174">
            <v>0</v>
          </cell>
          <cell r="AG174">
            <v>0</v>
          </cell>
          <cell r="AH174">
            <v>0</v>
          </cell>
          <cell r="AI174">
            <v>0</v>
          </cell>
          <cell r="AJ174">
            <v>40817</v>
          </cell>
          <cell r="AK174" t="str">
            <v/>
          </cell>
          <cell r="AL174">
            <v>1</v>
          </cell>
          <cell r="AM174" t="str">
            <v>2011</v>
          </cell>
          <cell r="AN174" t="str">
            <v>1</v>
          </cell>
          <cell r="AO174">
            <v>97.2</v>
          </cell>
          <cell r="AP174">
            <v>0</v>
          </cell>
          <cell r="AQ174">
            <v>0</v>
          </cell>
          <cell r="AR174">
            <v>0</v>
          </cell>
          <cell r="AS174">
            <v>0</v>
          </cell>
          <cell r="AT174">
            <v>0</v>
          </cell>
          <cell r="AU174">
            <v>0</v>
          </cell>
          <cell r="AV174">
            <v>0</v>
          </cell>
          <cell r="AW174">
            <v>0</v>
          </cell>
          <cell r="AX174">
            <v>0</v>
          </cell>
          <cell r="AY174">
            <v>0</v>
          </cell>
          <cell r="AZ174">
            <v>0</v>
          </cell>
          <cell r="BA174">
            <v>24487</v>
          </cell>
          <cell r="BB174">
            <v>0</v>
          </cell>
          <cell r="BC174">
            <v>0</v>
          </cell>
          <cell r="BD174">
            <v>0</v>
          </cell>
          <cell r="BE174">
            <v>0</v>
          </cell>
          <cell r="BF174">
            <v>0</v>
          </cell>
          <cell r="BG174" t="str">
            <v/>
          </cell>
          <cell r="BH174" t="str">
            <v/>
          </cell>
        </row>
        <row r="175">
          <cell r="A175" t="str">
            <v>23953910</v>
          </cell>
          <cell r="B175" t="str">
            <v>SEQUEIROS MORALES JOSE ANTONIO</v>
          </cell>
          <cell r="C175" t="str">
            <v>CHOFER</v>
          </cell>
          <cell r="D175" t="str">
            <v>23953910</v>
          </cell>
          <cell r="E175">
            <v>40805</v>
          </cell>
          <cell r="F175">
            <v>40865</v>
          </cell>
          <cell r="G175">
            <v>1100</v>
          </cell>
          <cell r="H175">
            <v>1100</v>
          </cell>
          <cell r="I175">
            <v>0</v>
          </cell>
          <cell r="J175" t="str">
            <v>SEQUEIROS MORALES JOSE ANTONIO</v>
          </cell>
          <cell r="K175">
            <v>0</v>
          </cell>
          <cell r="L175">
            <v>957</v>
          </cell>
          <cell r="M175" t="str">
            <v>OFICINA ZONAL CUSCO</v>
          </cell>
          <cell r="N175" t="str">
            <v xml:space="preserve">0015  </v>
          </cell>
          <cell r="O175" t="str">
            <v>3396</v>
          </cell>
          <cell r="P175" t="str">
            <v>002</v>
          </cell>
          <cell r="Q175" t="str">
            <v>51</v>
          </cell>
          <cell r="R175">
            <v>40840</v>
          </cell>
          <cell r="S175" t="str">
            <v>4035344727</v>
          </cell>
          <cell r="T175" t="str">
            <v>201110</v>
          </cell>
          <cell r="U175" t="str">
            <v>201110</v>
          </cell>
          <cell r="V175" t="str">
            <v>12</v>
          </cell>
          <cell r="W175">
            <v>1</v>
          </cell>
          <cell r="X175" t="str">
            <v>CAS ZONALES OCTUBRE 2011</v>
          </cell>
          <cell r="Y175">
            <v>3022</v>
          </cell>
          <cell r="Z175" t="str">
            <v>10239539101</v>
          </cell>
          <cell r="AA175" t="str">
            <v>SEQUEIROS</v>
          </cell>
          <cell r="AB175" t="str">
            <v>MORALES</v>
          </cell>
          <cell r="AC175" t="str">
            <v>JOSE ANTONIO</v>
          </cell>
          <cell r="AD175" t="str">
            <v>ONP</v>
          </cell>
          <cell r="AE175" t="str">
            <v>99</v>
          </cell>
          <cell r="AF175">
            <v>0</v>
          </cell>
          <cell r="AG175">
            <v>0</v>
          </cell>
          <cell r="AH175">
            <v>0</v>
          </cell>
          <cell r="AI175">
            <v>143</v>
          </cell>
          <cell r="AJ175">
            <v>40805</v>
          </cell>
          <cell r="AK175" t="str">
            <v/>
          </cell>
          <cell r="AL175">
            <v>1</v>
          </cell>
          <cell r="AM175" t="str">
            <v>2011</v>
          </cell>
          <cell r="AN175" t="str">
            <v>1</v>
          </cell>
          <cell r="AO175">
            <v>97.2</v>
          </cell>
          <cell r="AP175">
            <v>0</v>
          </cell>
          <cell r="AQ175">
            <v>0</v>
          </cell>
          <cell r="AR175">
            <v>0</v>
          </cell>
          <cell r="AS175">
            <v>0</v>
          </cell>
          <cell r="AT175">
            <v>0</v>
          </cell>
          <cell r="AU175">
            <v>0</v>
          </cell>
          <cell r="AV175">
            <v>0</v>
          </cell>
          <cell r="AW175">
            <v>0</v>
          </cell>
          <cell r="AX175">
            <v>0</v>
          </cell>
          <cell r="AY175">
            <v>0</v>
          </cell>
          <cell r="AZ175">
            <v>0</v>
          </cell>
          <cell r="BA175">
            <v>27023</v>
          </cell>
          <cell r="BB175">
            <v>0</v>
          </cell>
          <cell r="BC175">
            <v>0</v>
          </cell>
          <cell r="BD175">
            <v>0</v>
          </cell>
          <cell r="BE175">
            <v>0</v>
          </cell>
          <cell r="BF175">
            <v>0</v>
          </cell>
          <cell r="BG175" t="str">
            <v/>
          </cell>
          <cell r="BH175">
            <v>40284</v>
          </cell>
        </row>
        <row r="176">
          <cell r="A176" t="str">
            <v>08460560</v>
          </cell>
          <cell r="B176" t="str">
            <v>SILVA LOPEZ VICENTE</v>
          </cell>
          <cell r="C176" t="str">
            <v>TECNICO DE PROYECTOS</v>
          </cell>
          <cell r="D176" t="str">
            <v>08460560</v>
          </cell>
          <cell r="E176">
            <v>40819</v>
          </cell>
          <cell r="F176">
            <v>40879</v>
          </cell>
          <cell r="G176">
            <v>2800</v>
          </cell>
          <cell r="H176">
            <v>2800</v>
          </cell>
          <cell r="I176">
            <v>0</v>
          </cell>
          <cell r="J176" t="str">
            <v>SILVA LOPEZ VICENTE</v>
          </cell>
          <cell r="K176">
            <v>0</v>
          </cell>
          <cell r="L176">
            <v>2440.48</v>
          </cell>
          <cell r="M176" t="str">
            <v>OFICINA ZONAL PIURA</v>
          </cell>
          <cell r="N176" t="str">
            <v xml:space="preserve">0027  </v>
          </cell>
          <cell r="O176" t="str">
            <v>3406</v>
          </cell>
          <cell r="P176" t="str">
            <v>001</v>
          </cell>
          <cell r="Q176" t="str">
            <v>251</v>
          </cell>
          <cell r="R176">
            <v>40840</v>
          </cell>
          <cell r="S176" t="str">
            <v>4010405659</v>
          </cell>
          <cell r="T176" t="str">
            <v>201110</v>
          </cell>
          <cell r="U176" t="str">
            <v>201110</v>
          </cell>
          <cell r="V176" t="str">
            <v>12</v>
          </cell>
          <cell r="W176">
            <v>1</v>
          </cell>
          <cell r="X176" t="str">
            <v>CAS ZONALES OCTUBRE 2011</v>
          </cell>
          <cell r="Y176">
            <v>768</v>
          </cell>
          <cell r="Z176" t="str">
            <v>10084605609</v>
          </cell>
          <cell r="AA176" t="str">
            <v>SILVA</v>
          </cell>
          <cell r="AB176" t="str">
            <v>LOPEZ</v>
          </cell>
          <cell r="AC176" t="str">
            <v>VICENTE</v>
          </cell>
          <cell r="AD176" t="str">
            <v>PRIMA</v>
          </cell>
          <cell r="AE176" t="str">
            <v>03</v>
          </cell>
          <cell r="AF176">
            <v>49</v>
          </cell>
          <cell r="AG176">
            <v>30.52</v>
          </cell>
          <cell r="AH176">
            <v>79.52</v>
          </cell>
          <cell r="AI176">
            <v>280</v>
          </cell>
          <cell r="AJ176">
            <v>40819</v>
          </cell>
          <cell r="AK176" t="str">
            <v>2627665</v>
          </cell>
          <cell r="AL176">
            <v>40830</v>
          </cell>
          <cell r="AM176" t="str">
            <v>2011</v>
          </cell>
          <cell r="AN176" t="str">
            <v>1</v>
          </cell>
          <cell r="AO176">
            <v>97.2</v>
          </cell>
          <cell r="AP176">
            <v>0</v>
          </cell>
          <cell r="AQ176">
            <v>0</v>
          </cell>
          <cell r="AR176">
            <v>0</v>
          </cell>
          <cell r="AS176">
            <v>0</v>
          </cell>
          <cell r="AT176">
            <v>0</v>
          </cell>
          <cell r="AU176">
            <v>0</v>
          </cell>
          <cell r="AV176">
            <v>0</v>
          </cell>
          <cell r="AW176">
            <v>0</v>
          </cell>
          <cell r="AX176">
            <v>0</v>
          </cell>
          <cell r="AY176">
            <v>0</v>
          </cell>
          <cell r="AZ176">
            <v>0</v>
          </cell>
          <cell r="BA176">
            <v>23543</v>
          </cell>
          <cell r="BB176">
            <v>0</v>
          </cell>
          <cell r="BC176">
            <v>0</v>
          </cell>
          <cell r="BD176">
            <v>0</v>
          </cell>
          <cell r="BE176">
            <v>0</v>
          </cell>
          <cell r="BF176">
            <v>0</v>
          </cell>
          <cell r="BG176" t="str">
            <v>535411VSLVE5</v>
          </cell>
          <cell r="BH176">
            <v>40819</v>
          </cell>
        </row>
        <row r="177">
          <cell r="A177" t="str">
            <v>08460560</v>
          </cell>
          <cell r="B177" t="str">
            <v>SILVA LOPEZ VICENTE</v>
          </cell>
          <cell r="C177" t="str">
            <v>TECNICO DE PROYECTOS</v>
          </cell>
          <cell r="D177" t="str">
            <v>08460560</v>
          </cell>
          <cell r="E177">
            <v>40819</v>
          </cell>
          <cell r="F177">
            <v>40908</v>
          </cell>
          <cell r="G177">
            <v>2800</v>
          </cell>
          <cell r="H177">
            <v>2800</v>
          </cell>
          <cell r="I177">
            <v>0</v>
          </cell>
          <cell r="J177" t="str">
            <v>SILVA LOPEZ VICENTE</v>
          </cell>
          <cell r="K177">
            <v>0</v>
          </cell>
          <cell r="L177">
            <v>2440.48</v>
          </cell>
          <cell r="M177" t="str">
            <v>OFICINA ZONAL PIURA</v>
          </cell>
          <cell r="N177" t="str">
            <v xml:space="preserve">0027  </v>
          </cell>
          <cell r="O177" t="str">
            <v>3406</v>
          </cell>
          <cell r="P177" t="str">
            <v>001</v>
          </cell>
          <cell r="Q177" t="str">
            <v>251</v>
          </cell>
          <cell r="R177">
            <v>40840</v>
          </cell>
          <cell r="S177" t="str">
            <v>4010405659</v>
          </cell>
          <cell r="T177" t="str">
            <v>201110</v>
          </cell>
          <cell r="U177" t="str">
            <v>201110</v>
          </cell>
          <cell r="V177" t="str">
            <v>12</v>
          </cell>
          <cell r="W177">
            <v>1</v>
          </cell>
          <cell r="X177" t="str">
            <v>CAS ZONALES OCTUBRE 2011</v>
          </cell>
          <cell r="Y177">
            <v>768</v>
          </cell>
          <cell r="Z177" t="str">
            <v>10084605609</v>
          </cell>
          <cell r="AA177" t="str">
            <v>SILVA</v>
          </cell>
          <cell r="AB177" t="str">
            <v>LOPEZ</v>
          </cell>
          <cell r="AC177" t="str">
            <v>VICENTE</v>
          </cell>
          <cell r="AD177" t="str">
            <v>PRIMA</v>
          </cell>
          <cell r="AE177" t="str">
            <v>03</v>
          </cell>
          <cell r="AF177">
            <v>49</v>
          </cell>
          <cell r="AG177">
            <v>30.52</v>
          </cell>
          <cell r="AH177">
            <v>79.52</v>
          </cell>
          <cell r="AI177">
            <v>280</v>
          </cell>
          <cell r="AJ177">
            <v>40819</v>
          </cell>
          <cell r="AK177" t="str">
            <v>2627665</v>
          </cell>
          <cell r="AL177">
            <v>40830</v>
          </cell>
          <cell r="AM177" t="str">
            <v>2011</v>
          </cell>
          <cell r="AN177" t="str">
            <v>1</v>
          </cell>
          <cell r="AO177">
            <v>97.2</v>
          </cell>
          <cell r="AP177">
            <v>0</v>
          </cell>
          <cell r="AQ177">
            <v>0</v>
          </cell>
          <cell r="AR177">
            <v>0</v>
          </cell>
          <cell r="AS177">
            <v>0</v>
          </cell>
          <cell r="AT177">
            <v>0</v>
          </cell>
          <cell r="AU177">
            <v>0</v>
          </cell>
          <cell r="AV177">
            <v>0</v>
          </cell>
          <cell r="AW177">
            <v>0</v>
          </cell>
          <cell r="AX177">
            <v>0</v>
          </cell>
          <cell r="AY177">
            <v>0</v>
          </cell>
          <cell r="AZ177">
            <v>0</v>
          </cell>
          <cell r="BA177">
            <v>23543</v>
          </cell>
          <cell r="BB177">
            <v>0</v>
          </cell>
          <cell r="BC177">
            <v>0</v>
          </cell>
          <cell r="BD177">
            <v>0</v>
          </cell>
          <cell r="BE177">
            <v>0</v>
          </cell>
          <cell r="BF177">
            <v>0</v>
          </cell>
          <cell r="BG177" t="str">
            <v>535411VSLVE5</v>
          </cell>
          <cell r="BH177">
            <v>40819</v>
          </cell>
        </row>
        <row r="178">
          <cell r="A178" t="str">
            <v>08460560</v>
          </cell>
          <cell r="B178" t="str">
            <v>SILVA LOPEZ VICENTE</v>
          </cell>
          <cell r="C178" t="str">
            <v>TECNICO DE PROYECTOS</v>
          </cell>
          <cell r="D178" t="str">
            <v>08460560</v>
          </cell>
          <cell r="E178">
            <v>40819</v>
          </cell>
          <cell r="F178">
            <v>40939</v>
          </cell>
          <cell r="G178">
            <v>2800</v>
          </cell>
          <cell r="H178">
            <v>2800</v>
          </cell>
          <cell r="I178">
            <v>0</v>
          </cell>
          <cell r="J178" t="str">
            <v>SILVA LOPEZ VICENTE</v>
          </cell>
          <cell r="K178">
            <v>0</v>
          </cell>
          <cell r="L178">
            <v>2440.48</v>
          </cell>
          <cell r="M178" t="str">
            <v>OFICINA ZONAL PIURA</v>
          </cell>
          <cell r="N178" t="str">
            <v xml:space="preserve">0027  </v>
          </cell>
          <cell r="O178" t="str">
            <v>3406</v>
          </cell>
          <cell r="P178" t="str">
            <v>001</v>
          </cell>
          <cell r="Q178" t="str">
            <v>251</v>
          </cell>
          <cell r="R178">
            <v>40840</v>
          </cell>
          <cell r="S178" t="str">
            <v>4010405659</v>
          </cell>
          <cell r="T178" t="str">
            <v>201110</v>
          </cell>
          <cell r="U178" t="str">
            <v>201110</v>
          </cell>
          <cell r="V178" t="str">
            <v>12</v>
          </cell>
          <cell r="W178">
            <v>1</v>
          </cell>
          <cell r="X178" t="str">
            <v>CAS ZONALES OCTUBRE 2011</v>
          </cell>
          <cell r="Y178">
            <v>768</v>
          </cell>
          <cell r="Z178" t="str">
            <v>10084605609</v>
          </cell>
          <cell r="AA178" t="str">
            <v>SILVA</v>
          </cell>
          <cell r="AB178" t="str">
            <v>LOPEZ</v>
          </cell>
          <cell r="AC178" t="str">
            <v>VICENTE</v>
          </cell>
          <cell r="AD178" t="str">
            <v>PRIMA</v>
          </cell>
          <cell r="AE178" t="str">
            <v>03</v>
          </cell>
          <cell r="AF178">
            <v>49</v>
          </cell>
          <cell r="AG178">
            <v>30.52</v>
          </cell>
          <cell r="AH178">
            <v>79.52</v>
          </cell>
          <cell r="AI178">
            <v>280</v>
          </cell>
          <cell r="AJ178">
            <v>40819</v>
          </cell>
          <cell r="AK178" t="str">
            <v>2627665</v>
          </cell>
          <cell r="AL178">
            <v>40830</v>
          </cell>
          <cell r="AM178" t="str">
            <v>2011</v>
          </cell>
          <cell r="AN178" t="str">
            <v>1</v>
          </cell>
          <cell r="AO178">
            <v>97.2</v>
          </cell>
          <cell r="AP178">
            <v>0</v>
          </cell>
          <cell r="AQ178">
            <v>0</v>
          </cell>
          <cell r="AR178">
            <v>0</v>
          </cell>
          <cell r="AS178">
            <v>0</v>
          </cell>
          <cell r="AT178">
            <v>0</v>
          </cell>
          <cell r="AU178">
            <v>0</v>
          </cell>
          <cell r="AV178">
            <v>0</v>
          </cell>
          <cell r="AW178">
            <v>0</v>
          </cell>
          <cell r="AX178">
            <v>0</v>
          </cell>
          <cell r="AY178">
            <v>0</v>
          </cell>
          <cell r="AZ178">
            <v>0</v>
          </cell>
          <cell r="BA178">
            <v>23543</v>
          </cell>
          <cell r="BB178">
            <v>0</v>
          </cell>
          <cell r="BC178">
            <v>0</v>
          </cell>
          <cell r="BD178">
            <v>0</v>
          </cell>
          <cell r="BE178">
            <v>0</v>
          </cell>
          <cell r="BF178">
            <v>0</v>
          </cell>
          <cell r="BG178" t="str">
            <v>535411VSLVE5</v>
          </cell>
          <cell r="BH178">
            <v>40819</v>
          </cell>
        </row>
        <row r="179">
          <cell r="A179" t="str">
            <v>40315451</v>
          </cell>
          <cell r="B179" t="str">
            <v>SOTO  CONDOR VLADIMIR</v>
          </cell>
          <cell r="C179" t="str">
            <v>RESPONSABLE DE PROMOCION SOCIAL Y CAPACITACION</v>
          </cell>
          <cell r="D179" t="str">
            <v>40315451</v>
          </cell>
          <cell r="E179">
            <v>40820</v>
          </cell>
          <cell r="F179">
            <v>40880</v>
          </cell>
          <cell r="G179">
            <v>2790</v>
          </cell>
          <cell r="H179">
            <v>2790</v>
          </cell>
          <cell r="I179">
            <v>0</v>
          </cell>
          <cell r="J179" t="str">
            <v>SOTO  CONDOR VLADIMIR</v>
          </cell>
          <cell r="K179">
            <v>0</v>
          </cell>
          <cell r="L179">
            <v>2427.3000000000002</v>
          </cell>
          <cell r="M179" t="str">
            <v>OFICINA ZONAL LIMA NORTE</v>
          </cell>
          <cell r="N179" t="str">
            <v xml:space="preserve">0004  </v>
          </cell>
          <cell r="O179" t="str">
            <v>1725</v>
          </cell>
          <cell r="P179" t="str">
            <v>001</v>
          </cell>
          <cell r="Q179" t="str">
            <v>191</v>
          </cell>
          <cell r="R179">
            <v>40840</v>
          </cell>
          <cell r="S179" t="str">
            <v>4040868742</v>
          </cell>
          <cell r="T179" t="str">
            <v>201110</v>
          </cell>
          <cell r="U179" t="str">
            <v>201110</v>
          </cell>
          <cell r="V179" t="str">
            <v>12</v>
          </cell>
          <cell r="W179">
            <v>1</v>
          </cell>
          <cell r="X179" t="str">
            <v>CAS ZONALES OCTUBRE 2011</v>
          </cell>
          <cell r="Y179">
            <v>4140</v>
          </cell>
          <cell r="Z179" t="str">
            <v>10403154518</v>
          </cell>
          <cell r="AA179" t="str">
            <v xml:space="preserve">SOTO </v>
          </cell>
          <cell r="AB179" t="str">
            <v>CONDOR</v>
          </cell>
          <cell r="AC179" t="str">
            <v>VLADIMIR</v>
          </cell>
          <cell r="AD179" t="str">
            <v>ONP</v>
          </cell>
          <cell r="AE179" t="str">
            <v>99</v>
          </cell>
          <cell r="AF179">
            <v>0</v>
          </cell>
          <cell r="AG179">
            <v>0</v>
          </cell>
          <cell r="AH179">
            <v>0</v>
          </cell>
          <cell r="AI179">
            <v>362.7</v>
          </cell>
          <cell r="AJ179">
            <v>40820</v>
          </cell>
          <cell r="AK179" t="str">
            <v>2339814</v>
          </cell>
          <cell r="AL179">
            <v>40597</v>
          </cell>
          <cell r="AM179" t="str">
            <v>2011</v>
          </cell>
          <cell r="AN179" t="str">
            <v>1</v>
          </cell>
          <cell r="AO179">
            <v>97.2</v>
          </cell>
          <cell r="AP179">
            <v>0</v>
          </cell>
          <cell r="AQ179">
            <v>0</v>
          </cell>
          <cell r="AR179">
            <v>0</v>
          </cell>
          <cell r="AS179">
            <v>0</v>
          </cell>
          <cell r="AT179">
            <v>0</v>
          </cell>
          <cell r="AU179">
            <v>0</v>
          </cell>
          <cell r="AV179">
            <v>0</v>
          </cell>
          <cell r="AW179">
            <v>0</v>
          </cell>
          <cell r="AX179">
            <v>0</v>
          </cell>
          <cell r="AY179">
            <v>0</v>
          </cell>
          <cell r="AZ179">
            <v>0</v>
          </cell>
          <cell r="BA179">
            <v>29124</v>
          </cell>
          <cell r="BB179">
            <v>0</v>
          </cell>
          <cell r="BC179">
            <v>0</v>
          </cell>
          <cell r="BD179">
            <v>0</v>
          </cell>
          <cell r="BE179">
            <v>0</v>
          </cell>
          <cell r="BF179">
            <v>0</v>
          </cell>
          <cell r="BG179" t="str">
            <v/>
          </cell>
          <cell r="BH179">
            <v>40820</v>
          </cell>
        </row>
        <row r="180">
          <cell r="A180" t="str">
            <v>40315451</v>
          </cell>
          <cell r="B180" t="str">
            <v>SOTO  CONDOR VLADIMIR</v>
          </cell>
          <cell r="C180" t="str">
            <v>RESPONSABLE DE PROMOCION SOCIAL Y CAPACITACION</v>
          </cell>
          <cell r="D180" t="str">
            <v>40315451</v>
          </cell>
          <cell r="E180">
            <v>40820</v>
          </cell>
          <cell r="F180">
            <v>40908</v>
          </cell>
          <cell r="G180">
            <v>2790</v>
          </cell>
          <cell r="H180">
            <v>2790</v>
          </cell>
          <cell r="I180">
            <v>0</v>
          </cell>
          <cell r="J180" t="str">
            <v>SOTO  CONDOR VLADIMIR</v>
          </cell>
          <cell r="K180">
            <v>0</v>
          </cell>
          <cell r="L180">
            <v>2427.3000000000002</v>
          </cell>
          <cell r="M180" t="str">
            <v>OFICINA ZONAL LIMA NORTE</v>
          </cell>
          <cell r="N180" t="str">
            <v xml:space="preserve">0004  </v>
          </cell>
          <cell r="O180" t="str">
            <v>1725</v>
          </cell>
          <cell r="P180" t="str">
            <v>001</v>
          </cell>
          <cell r="Q180" t="str">
            <v>191</v>
          </cell>
          <cell r="R180">
            <v>40840</v>
          </cell>
          <cell r="S180" t="str">
            <v>4040868742</v>
          </cell>
          <cell r="T180" t="str">
            <v>201110</v>
          </cell>
          <cell r="U180" t="str">
            <v>201110</v>
          </cell>
          <cell r="V180" t="str">
            <v>12</v>
          </cell>
          <cell r="W180">
            <v>1</v>
          </cell>
          <cell r="X180" t="str">
            <v>CAS ZONALES OCTUBRE 2011</v>
          </cell>
          <cell r="Y180">
            <v>4140</v>
          </cell>
          <cell r="Z180" t="str">
            <v>10403154518</v>
          </cell>
          <cell r="AA180" t="str">
            <v xml:space="preserve">SOTO </v>
          </cell>
          <cell r="AB180" t="str">
            <v>CONDOR</v>
          </cell>
          <cell r="AC180" t="str">
            <v>VLADIMIR</v>
          </cell>
          <cell r="AD180" t="str">
            <v>ONP</v>
          </cell>
          <cell r="AE180" t="str">
            <v>99</v>
          </cell>
          <cell r="AF180">
            <v>0</v>
          </cell>
          <cell r="AG180">
            <v>0</v>
          </cell>
          <cell r="AH180">
            <v>0</v>
          </cell>
          <cell r="AI180">
            <v>362.7</v>
          </cell>
          <cell r="AJ180">
            <v>40820</v>
          </cell>
          <cell r="AK180" t="str">
            <v>2339814</v>
          </cell>
          <cell r="AL180">
            <v>40597</v>
          </cell>
          <cell r="AM180" t="str">
            <v>2011</v>
          </cell>
          <cell r="AN180" t="str">
            <v>1</v>
          </cell>
          <cell r="AO180">
            <v>97.2</v>
          </cell>
          <cell r="AP180">
            <v>0</v>
          </cell>
          <cell r="AQ180">
            <v>0</v>
          </cell>
          <cell r="AR180">
            <v>0</v>
          </cell>
          <cell r="AS180">
            <v>0</v>
          </cell>
          <cell r="AT180">
            <v>0</v>
          </cell>
          <cell r="AU180">
            <v>0</v>
          </cell>
          <cell r="AV180">
            <v>0</v>
          </cell>
          <cell r="AW180">
            <v>0</v>
          </cell>
          <cell r="AX180">
            <v>0</v>
          </cell>
          <cell r="AY180">
            <v>0</v>
          </cell>
          <cell r="AZ180">
            <v>0</v>
          </cell>
          <cell r="BA180">
            <v>29124</v>
          </cell>
          <cell r="BB180">
            <v>0</v>
          </cell>
          <cell r="BC180">
            <v>0</v>
          </cell>
          <cell r="BD180">
            <v>0</v>
          </cell>
          <cell r="BE180">
            <v>0</v>
          </cell>
          <cell r="BF180">
            <v>0</v>
          </cell>
          <cell r="BG180" t="str">
            <v/>
          </cell>
          <cell r="BH180">
            <v>40820</v>
          </cell>
        </row>
        <row r="181">
          <cell r="A181" t="str">
            <v>40315451</v>
          </cell>
          <cell r="B181" t="str">
            <v>SOTO  CONDOR VLADIMIR</v>
          </cell>
          <cell r="C181" t="str">
            <v>RESPONSABLE DE PROMOCION SOCIAL Y CAPACITACION</v>
          </cell>
          <cell r="D181" t="str">
            <v>40315451</v>
          </cell>
          <cell r="E181">
            <v>40820</v>
          </cell>
          <cell r="F181">
            <v>40939</v>
          </cell>
          <cell r="G181">
            <v>2790</v>
          </cell>
          <cell r="H181">
            <v>2790</v>
          </cell>
          <cell r="I181">
            <v>0</v>
          </cell>
          <cell r="J181" t="str">
            <v>SOTO  CONDOR VLADIMIR</v>
          </cell>
          <cell r="K181">
            <v>0</v>
          </cell>
          <cell r="L181">
            <v>2427.3000000000002</v>
          </cell>
          <cell r="M181" t="str">
            <v>OFICINA ZONAL LIMA NORTE</v>
          </cell>
          <cell r="N181" t="str">
            <v xml:space="preserve">0004  </v>
          </cell>
          <cell r="O181" t="str">
            <v>1725</v>
          </cell>
          <cell r="P181" t="str">
            <v>001</v>
          </cell>
          <cell r="Q181" t="str">
            <v>191</v>
          </cell>
          <cell r="R181">
            <v>40840</v>
          </cell>
          <cell r="S181" t="str">
            <v>4040868742</v>
          </cell>
          <cell r="T181" t="str">
            <v>201110</v>
          </cell>
          <cell r="U181" t="str">
            <v>201110</v>
          </cell>
          <cell r="V181" t="str">
            <v>12</v>
          </cell>
          <cell r="W181">
            <v>1</v>
          </cell>
          <cell r="X181" t="str">
            <v>CAS ZONALES OCTUBRE 2011</v>
          </cell>
          <cell r="Y181">
            <v>4140</v>
          </cell>
          <cell r="Z181" t="str">
            <v>10403154518</v>
          </cell>
          <cell r="AA181" t="str">
            <v xml:space="preserve">SOTO </v>
          </cell>
          <cell r="AB181" t="str">
            <v>CONDOR</v>
          </cell>
          <cell r="AC181" t="str">
            <v>VLADIMIR</v>
          </cell>
          <cell r="AD181" t="str">
            <v>ONP</v>
          </cell>
          <cell r="AE181" t="str">
            <v>99</v>
          </cell>
          <cell r="AF181">
            <v>0</v>
          </cell>
          <cell r="AG181">
            <v>0</v>
          </cell>
          <cell r="AH181">
            <v>0</v>
          </cell>
          <cell r="AI181">
            <v>362.7</v>
          </cell>
          <cell r="AJ181">
            <v>40820</v>
          </cell>
          <cell r="AK181" t="str">
            <v>2339814</v>
          </cell>
          <cell r="AL181">
            <v>40597</v>
          </cell>
          <cell r="AM181" t="str">
            <v>2011</v>
          </cell>
          <cell r="AN181" t="str">
            <v>1</v>
          </cell>
          <cell r="AO181">
            <v>97.2</v>
          </cell>
          <cell r="AP181">
            <v>0</v>
          </cell>
          <cell r="AQ181">
            <v>0</v>
          </cell>
          <cell r="AR181">
            <v>0</v>
          </cell>
          <cell r="AS181">
            <v>0</v>
          </cell>
          <cell r="AT181">
            <v>0</v>
          </cell>
          <cell r="AU181">
            <v>0</v>
          </cell>
          <cell r="AV181">
            <v>0</v>
          </cell>
          <cell r="AW181">
            <v>0</v>
          </cell>
          <cell r="AX181">
            <v>0</v>
          </cell>
          <cell r="AY181">
            <v>0</v>
          </cell>
          <cell r="AZ181">
            <v>0</v>
          </cell>
          <cell r="BA181">
            <v>29124</v>
          </cell>
          <cell r="BB181">
            <v>0</v>
          </cell>
          <cell r="BC181">
            <v>0</v>
          </cell>
          <cell r="BD181">
            <v>0</v>
          </cell>
          <cell r="BE181">
            <v>0</v>
          </cell>
          <cell r="BF181">
            <v>0</v>
          </cell>
          <cell r="BG181" t="str">
            <v/>
          </cell>
          <cell r="BH181">
            <v>40820</v>
          </cell>
        </row>
        <row r="182">
          <cell r="A182" t="str">
            <v>40315451</v>
          </cell>
          <cell r="B182" t="str">
            <v>SOTO  CONDOR VLADIMIR</v>
          </cell>
          <cell r="C182" t="str">
            <v>RESPONSABLE DE PROMOCION SOCIAL Y CAPACITACION</v>
          </cell>
          <cell r="D182" t="str">
            <v>40315451</v>
          </cell>
          <cell r="E182">
            <v>40820</v>
          </cell>
          <cell r="F182">
            <v>40968</v>
          </cell>
          <cell r="G182">
            <v>2790</v>
          </cell>
          <cell r="H182">
            <v>2790</v>
          </cell>
          <cell r="I182">
            <v>0</v>
          </cell>
          <cell r="J182" t="str">
            <v>SOTO  CONDOR VLADIMIR</v>
          </cell>
          <cell r="K182">
            <v>0</v>
          </cell>
          <cell r="L182">
            <v>2427.3000000000002</v>
          </cell>
          <cell r="M182" t="str">
            <v>OFICINA ZONAL LIMA NORTE</v>
          </cell>
          <cell r="N182" t="str">
            <v xml:space="preserve">0004  </v>
          </cell>
          <cell r="O182" t="str">
            <v>1725</v>
          </cell>
          <cell r="P182" t="str">
            <v>001</v>
          </cell>
          <cell r="Q182" t="str">
            <v>191</v>
          </cell>
          <cell r="R182">
            <v>40840</v>
          </cell>
          <cell r="S182" t="str">
            <v>4040868742</v>
          </cell>
          <cell r="T182" t="str">
            <v>201110</v>
          </cell>
          <cell r="U182" t="str">
            <v>201110</v>
          </cell>
          <cell r="V182" t="str">
            <v>12</v>
          </cell>
          <cell r="W182">
            <v>1</v>
          </cell>
          <cell r="X182" t="str">
            <v>CAS ZONALES OCTUBRE 2011</v>
          </cell>
          <cell r="Y182">
            <v>4140</v>
          </cell>
          <cell r="Z182" t="str">
            <v>10403154518</v>
          </cell>
          <cell r="AA182" t="str">
            <v xml:space="preserve">SOTO </v>
          </cell>
          <cell r="AB182" t="str">
            <v>CONDOR</v>
          </cell>
          <cell r="AC182" t="str">
            <v>VLADIMIR</v>
          </cell>
          <cell r="AD182" t="str">
            <v>ONP</v>
          </cell>
          <cell r="AE182" t="str">
            <v>99</v>
          </cell>
          <cell r="AF182">
            <v>0</v>
          </cell>
          <cell r="AG182">
            <v>0</v>
          </cell>
          <cell r="AH182">
            <v>0</v>
          </cell>
          <cell r="AI182">
            <v>362.7</v>
          </cell>
          <cell r="AJ182">
            <v>40820</v>
          </cell>
          <cell r="AK182" t="str">
            <v>2339814</v>
          </cell>
          <cell r="AL182">
            <v>40597</v>
          </cell>
          <cell r="AM182" t="str">
            <v>2011</v>
          </cell>
          <cell r="AN182" t="str">
            <v>1</v>
          </cell>
          <cell r="AO182">
            <v>97.2</v>
          </cell>
          <cell r="AP182">
            <v>0</v>
          </cell>
          <cell r="AQ182">
            <v>0</v>
          </cell>
          <cell r="AR182">
            <v>0</v>
          </cell>
          <cell r="AS182">
            <v>0</v>
          </cell>
          <cell r="AT182">
            <v>0</v>
          </cell>
          <cell r="AU182">
            <v>0</v>
          </cell>
          <cell r="AV182">
            <v>0</v>
          </cell>
          <cell r="AW182">
            <v>0</v>
          </cell>
          <cell r="AX182">
            <v>0</v>
          </cell>
          <cell r="AY182">
            <v>0</v>
          </cell>
          <cell r="AZ182">
            <v>0</v>
          </cell>
          <cell r="BA182">
            <v>29124</v>
          </cell>
          <cell r="BB182">
            <v>0</v>
          </cell>
          <cell r="BC182">
            <v>0</v>
          </cell>
          <cell r="BD182">
            <v>0</v>
          </cell>
          <cell r="BE182">
            <v>0</v>
          </cell>
          <cell r="BF182">
            <v>0</v>
          </cell>
          <cell r="BG182" t="str">
            <v/>
          </cell>
          <cell r="BH182">
            <v>40820</v>
          </cell>
        </row>
        <row r="183">
          <cell r="A183" t="str">
            <v>40315451</v>
          </cell>
          <cell r="B183" t="str">
            <v>SOTO  CONDOR VLADIMIR</v>
          </cell>
          <cell r="C183" t="str">
            <v>RESPONSABLE DE PROMOCION SOCIAL Y CAPACITACION</v>
          </cell>
          <cell r="D183" t="str">
            <v>40315451</v>
          </cell>
          <cell r="E183">
            <v>40820</v>
          </cell>
          <cell r="F183">
            <v>40999</v>
          </cell>
          <cell r="G183">
            <v>2790</v>
          </cell>
          <cell r="H183">
            <v>2790</v>
          </cell>
          <cell r="I183">
            <v>0</v>
          </cell>
          <cell r="J183" t="str">
            <v>SOTO  CONDOR VLADIMIR</v>
          </cell>
          <cell r="K183">
            <v>0</v>
          </cell>
          <cell r="L183">
            <v>2427.3000000000002</v>
          </cell>
          <cell r="M183" t="str">
            <v>OFICINA ZONAL LIMA NORTE</v>
          </cell>
          <cell r="N183" t="str">
            <v xml:space="preserve">0004  </v>
          </cell>
          <cell r="O183" t="str">
            <v>1725</v>
          </cell>
          <cell r="P183" t="str">
            <v>001</v>
          </cell>
          <cell r="Q183" t="str">
            <v>191</v>
          </cell>
          <cell r="R183">
            <v>40840</v>
          </cell>
          <cell r="S183" t="str">
            <v>4040868742</v>
          </cell>
          <cell r="T183" t="str">
            <v>201110</v>
          </cell>
          <cell r="U183" t="str">
            <v>201110</v>
          </cell>
          <cell r="V183" t="str">
            <v>12</v>
          </cell>
          <cell r="W183">
            <v>1</v>
          </cell>
          <cell r="X183" t="str">
            <v>CAS ZONALES OCTUBRE 2011</v>
          </cell>
          <cell r="Y183">
            <v>4140</v>
          </cell>
          <cell r="Z183" t="str">
            <v>10403154518</v>
          </cell>
          <cell r="AA183" t="str">
            <v xml:space="preserve">SOTO </v>
          </cell>
          <cell r="AB183" t="str">
            <v>CONDOR</v>
          </cell>
          <cell r="AC183" t="str">
            <v>VLADIMIR</v>
          </cell>
          <cell r="AD183" t="str">
            <v>ONP</v>
          </cell>
          <cell r="AE183" t="str">
            <v>99</v>
          </cell>
          <cell r="AF183">
            <v>0</v>
          </cell>
          <cell r="AG183">
            <v>0</v>
          </cell>
          <cell r="AH183">
            <v>0</v>
          </cell>
          <cell r="AI183">
            <v>362.7</v>
          </cell>
          <cell r="AJ183">
            <v>40820</v>
          </cell>
          <cell r="AK183" t="str">
            <v>2339814</v>
          </cell>
          <cell r="AL183">
            <v>40597</v>
          </cell>
          <cell r="AM183" t="str">
            <v>2011</v>
          </cell>
          <cell r="AN183" t="str">
            <v>1</v>
          </cell>
          <cell r="AO183">
            <v>97.2</v>
          </cell>
          <cell r="AP183">
            <v>0</v>
          </cell>
          <cell r="AQ183">
            <v>0</v>
          </cell>
          <cell r="AR183">
            <v>0</v>
          </cell>
          <cell r="AS183">
            <v>0</v>
          </cell>
          <cell r="AT183">
            <v>0</v>
          </cell>
          <cell r="AU183">
            <v>0</v>
          </cell>
          <cell r="AV183">
            <v>0</v>
          </cell>
          <cell r="AW183">
            <v>0</v>
          </cell>
          <cell r="AX183">
            <v>0</v>
          </cell>
          <cell r="AY183">
            <v>0</v>
          </cell>
          <cell r="AZ183">
            <v>0</v>
          </cell>
          <cell r="BA183">
            <v>29124</v>
          </cell>
          <cell r="BB183">
            <v>0</v>
          </cell>
          <cell r="BC183">
            <v>0</v>
          </cell>
          <cell r="BD183">
            <v>0</v>
          </cell>
          <cell r="BE183">
            <v>0</v>
          </cell>
          <cell r="BF183">
            <v>0</v>
          </cell>
          <cell r="BG183" t="str">
            <v/>
          </cell>
          <cell r="BH183">
            <v>40820</v>
          </cell>
        </row>
        <row r="184">
          <cell r="A184" t="str">
            <v>40315451</v>
          </cell>
          <cell r="B184" t="str">
            <v>SOTO  CONDOR VLADIMIR</v>
          </cell>
          <cell r="C184" t="str">
            <v>RESPONSABLE DE PROMOCION SOCIAL Y CAPACITACION</v>
          </cell>
          <cell r="D184" t="str">
            <v>40315451</v>
          </cell>
          <cell r="E184">
            <v>40820</v>
          </cell>
          <cell r="F184">
            <v>41029</v>
          </cell>
          <cell r="G184">
            <v>2790</v>
          </cell>
          <cell r="H184">
            <v>2790</v>
          </cell>
          <cell r="I184">
            <v>0</v>
          </cell>
          <cell r="J184" t="str">
            <v>SOTO  CONDOR VLADIMIR</v>
          </cell>
          <cell r="K184">
            <v>0</v>
          </cell>
          <cell r="L184">
            <v>2427.3000000000002</v>
          </cell>
          <cell r="M184" t="str">
            <v>OFICINA ZONAL LIMA NORTE</v>
          </cell>
          <cell r="N184" t="str">
            <v xml:space="preserve">0004  </v>
          </cell>
          <cell r="O184" t="str">
            <v>1725</v>
          </cell>
          <cell r="P184" t="str">
            <v>001</v>
          </cell>
          <cell r="Q184" t="str">
            <v>191</v>
          </cell>
          <cell r="R184">
            <v>40840</v>
          </cell>
          <cell r="S184" t="str">
            <v>4040868742</v>
          </cell>
          <cell r="T184" t="str">
            <v>201110</v>
          </cell>
          <cell r="U184" t="str">
            <v>201110</v>
          </cell>
          <cell r="V184" t="str">
            <v>12</v>
          </cell>
          <cell r="W184">
            <v>1</v>
          </cell>
          <cell r="X184" t="str">
            <v>CAS ZONALES OCTUBRE 2011</v>
          </cell>
          <cell r="Y184">
            <v>4140</v>
          </cell>
          <cell r="Z184" t="str">
            <v>10403154518</v>
          </cell>
          <cell r="AA184" t="str">
            <v xml:space="preserve">SOTO </v>
          </cell>
          <cell r="AB184" t="str">
            <v>CONDOR</v>
          </cell>
          <cell r="AC184" t="str">
            <v>VLADIMIR</v>
          </cell>
          <cell r="AD184" t="str">
            <v>ONP</v>
          </cell>
          <cell r="AE184" t="str">
            <v>99</v>
          </cell>
          <cell r="AF184">
            <v>0</v>
          </cell>
          <cell r="AG184">
            <v>0</v>
          </cell>
          <cell r="AH184">
            <v>0</v>
          </cell>
          <cell r="AI184">
            <v>362.7</v>
          </cell>
          <cell r="AJ184">
            <v>40820</v>
          </cell>
          <cell r="AK184" t="str">
            <v>2339814</v>
          </cell>
          <cell r="AL184">
            <v>40597</v>
          </cell>
          <cell r="AM184" t="str">
            <v>2011</v>
          </cell>
          <cell r="AN184" t="str">
            <v>1</v>
          </cell>
          <cell r="AO184">
            <v>97.2</v>
          </cell>
          <cell r="AP184">
            <v>0</v>
          </cell>
          <cell r="AQ184">
            <v>0</v>
          </cell>
          <cell r="AR184">
            <v>0</v>
          </cell>
          <cell r="AS184">
            <v>0</v>
          </cell>
          <cell r="AT184">
            <v>0</v>
          </cell>
          <cell r="AU184">
            <v>0</v>
          </cell>
          <cell r="AV184">
            <v>0</v>
          </cell>
          <cell r="AW184">
            <v>0</v>
          </cell>
          <cell r="AX184">
            <v>0</v>
          </cell>
          <cell r="AY184">
            <v>0</v>
          </cell>
          <cell r="AZ184">
            <v>0</v>
          </cell>
          <cell r="BA184">
            <v>29124</v>
          </cell>
          <cell r="BB184">
            <v>0</v>
          </cell>
          <cell r="BC184">
            <v>0</v>
          </cell>
          <cell r="BD184">
            <v>0</v>
          </cell>
          <cell r="BE184">
            <v>0</v>
          </cell>
          <cell r="BF184">
            <v>0</v>
          </cell>
          <cell r="BG184" t="str">
            <v/>
          </cell>
          <cell r="BH184">
            <v>40820</v>
          </cell>
        </row>
        <row r="185">
          <cell r="A185" t="str">
            <v>02627229</v>
          </cell>
          <cell r="B185" t="str">
            <v>TALLEDO CHIYONG JOSE JAVIER</v>
          </cell>
          <cell r="C185" t="str">
            <v>CHOFER</v>
          </cell>
          <cell r="D185" t="str">
            <v>02627229</v>
          </cell>
          <cell r="E185">
            <v>40829</v>
          </cell>
          <cell r="F185">
            <v>40889</v>
          </cell>
          <cell r="G185">
            <v>660</v>
          </cell>
          <cell r="H185">
            <v>660</v>
          </cell>
          <cell r="I185">
            <v>0</v>
          </cell>
          <cell r="J185" t="str">
            <v>TALLEDO CHIYONG JOSE JAVIER</v>
          </cell>
          <cell r="K185">
            <v>0</v>
          </cell>
          <cell r="L185">
            <v>574.20000000000005</v>
          </cell>
          <cell r="M185" t="str">
            <v>OFICINA ZONAL PIURA</v>
          </cell>
          <cell r="N185" t="str">
            <v xml:space="preserve">0027  </v>
          </cell>
          <cell r="O185" t="str">
            <v>1735</v>
          </cell>
          <cell r="P185" t="str">
            <v>00</v>
          </cell>
          <cell r="Q185" t="str">
            <v>00</v>
          </cell>
          <cell r="R185">
            <v>40840</v>
          </cell>
          <cell r="S185" t="str">
            <v>4012234207</v>
          </cell>
          <cell r="T185" t="str">
            <v>201110</v>
          </cell>
          <cell r="U185" t="str">
            <v>201110</v>
          </cell>
          <cell r="V185" t="str">
            <v>12</v>
          </cell>
          <cell r="W185">
            <v>1</v>
          </cell>
          <cell r="X185" t="str">
            <v>CAS ZONALES OCTUBRE 2011</v>
          </cell>
          <cell r="Y185">
            <v>37</v>
          </cell>
          <cell r="Z185" t="str">
            <v>10026272292</v>
          </cell>
          <cell r="AA185" t="str">
            <v>TALLEDO</v>
          </cell>
          <cell r="AB185" t="str">
            <v>CHIYONG</v>
          </cell>
          <cell r="AC185" t="str">
            <v>JOSE JAVIER</v>
          </cell>
          <cell r="AD185" t="str">
            <v>ONP</v>
          </cell>
          <cell r="AE185" t="str">
            <v>99</v>
          </cell>
          <cell r="AF185">
            <v>0</v>
          </cell>
          <cell r="AG185">
            <v>0</v>
          </cell>
          <cell r="AH185">
            <v>0</v>
          </cell>
          <cell r="AI185">
            <v>85.8</v>
          </cell>
          <cell r="AJ185">
            <v>40829</v>
          </cell>
          <cell r="AK185" t="str">
            <v/>
          </cell>
          <cell r="AL185">
            <v>1</v>
          </cell>
          <cell r="AM185" t="str">
            <v>2011</v>
          </cell>
          <cell r="AN185" t="str">
            <v>1</v>
          </cell>
          <cell r="AO185">
            <v>60.75</v>
          </cell>
          <cell r="AP185">
            <v>0</v>
          </cell>
          <cell r="AQ185">
            <v>0</v>
          </cell>
          <cell r="AR185">
            <v>0</v>
          </cell>
          <cell r="AS185">
            <v>0</v>
          </cell>
          <cell r="AT185">
            <v>0</v>
          </cell>
          <cell r="AU185">
            <v>0</v>
          </cell>
          <cell r="AV185">
            <v>0</v>
          </cell>
          <cell r="AW185">
            <v>0</v>
          </cell>
          <cell r="AX185">
            <v>0</v>
          </cell>
          <cell r="AY185">
            <v>0</v>
          </cell>
          <cell r="AZ185">
            <v>0</v>
          </cell>
          <cell r="BA185">
            <v>20865</v>
          </cell>
          <cell r="BB185">
            <v>0</v>
          </cell>
          <cell r="BC185">
            <v>0</v>
          </cell>
          <cell r="BD185">
            <v>0</v>
          </cell>
          <cell r="BE185">
            <v>0</v>
          </cell>
          <cell r="BF185">
            <v>0</v>
          </cell>
          <cell r="BG185" t="str">
            <v/>
          </cell>
          <cell r="BH185">
            <v>40829</v>
          </cell>
        </row>
        <row r="186">
          <cell r="A186" t="str">
            <v>02627229</v>
          </cell>
          <cell r="B186" t="str">
            <v>TALLEDO CHIYONG JOSE JAVIER</v>
          </cell>
          <cell r="C186" t="str">
            <v>CHOFER</v>
          </cell>
          <cell r="D186" t="str">
            <v>02627229</v>
          </cell>
          <cell r="E186">
            <v>40829</v>
          </cell>
          <cell r="F186">
            <v>40908</v>
          </cell>
          <cell r="G186">
            <v>660</v>
          </cell>
          <cell r="H186">
            <v>660</v>
          </cell>
          <cell r="I186">
            <v>0</v>
          </cell>
          <cell r="J186" t="str">
            <v>TALLEDO CHIYONG JOSE JAVIER</v>
          </cell>
          <cell r="K186">
            <v>0</v>
          </cell>
          <cell r="L186">
            <v>574.20000000000005</v>
          </cell>
          <cell r="M186" t="str">
            <v>OFICINA ZONAL PIURA</v>
          </cell>
          <cell r="N186" t="str">
            <v xml:space="preserve">0027  </v>
          </cell>
          <cell r="O186" t="str">
            <v>1735</v>
          </cell>
          <cell r="P186" t="str">
            <v>00</v>
          </cell>
          <cell r="Q186" t="str">
            <v>00</v>
          </cell>
          <cell r="R186">
            <v>40840</v>
          </cell>
          <cell r="S186" t="str">
            <v>4012234207</v>
          </cell>
          <cell r="T186" t="str">
            <v>201110</v>
          </cell>
          <cell r="U186" t="str">
            <v>201110</v>
          </cell>
          <cell r="V186" t="str">
            <v>12</v>
          </cell>
          <cell r="W186">
            <v>1</v>
          </cell>
          <cell r="X186" t="str">
            <v>CAS ZONALES OCTUBRE 2011</v>
          </cell>
          <cell r="Y186">
            <v>37</v>
          </cell>
          <cell r="Z186" t="str">
            <v>10026272292</v>
          </cell>
          <cell r="AA186" t="str">
            <v>TALLEDO</v>
          </cell>
          <cell r="AB186" t="str">
            <v>CHIYONG</v>
          </cell>
          <cell r="AC186" t="str">
            <v>JOSE JAVIER</v>
          </cell>
          <cell r="AD186" t="str">
            <v>ONP</v>
          </cell>
          <cell r="AE186" t="str">
            <v>99</v>
          </cell>
          <cell r="AF186">
            <v>0</v>
          </cell>
          <cell r="AG186">
            <v>0</v>
          </cell>
          <cell r="AH186">
            <v>0</v>
          </cell>
          <cell r="AI186">
            <v>85.8</v>
          </cell>
          <cell r="AJ186">
            <v>40829</v>
          </cell>
          <cell r="AK186" t="str">
            <v/>
          </cell>
          <cell r="AL186">
            <v>1</v>
          </cell>
          <cell r="AM186" t="str">
            <v>2011</v>
          </cell>
          <cell r="AN186" t="str">
            <v>1</v>
          </cell>
          <cell r="AO186">
            <v>60.75</v>
          </cell>
          <cell r="AP186">
            <v>0</v>
          </cell>
          <cell r="AQ186">
            <v>0</v>
          </cell>
          <cell r="AR186">
            <v>0</v>
          </cell>
          <cell r="AS186">
            <v>0</v>
          </cell>
          <cell r="AT186">
            <v>0</v>
          </cell>
          <cell r="AU186">
            <v>0</v>
          </cell>
          <cell r="AV186">
            <v>0</v>
          </cell>
          <cell r="AW186">
            <v>0</v>
          </cell>
          <cell r="AX186">
            <v>0</v>
          </cell>
          <cell r="AY186">
            <v>0</v>
          </cell>
          <cell r="AZ186">
            <v>0</v>
          </cell>
          <cell r="BA186">
            <v>20865</v>
          </cell>
          <cell r="BB186">
            <v>0</v>
          </cell>
          <cell r="BC186">
            <v>0</v>
          </cell>
          <cell r="BD186">
            <v>0</v>
          </cell>
          <cell r="BE186">
            <v>0</v>
          </cell>
          <cell r="BF186">
            <v>0</v>
          </cell>
          <cell r="BG186" t="str">
            <v/>
          </cell>
          <cell r="BH186">
            <v>40829</v>
          </cell>
        </row>
        <row r="187">
          <cell r="A187" t="str">
            <v>02627229</v>
          </cell>
          <cell r="B187" t="str">
            <v>TALLEDO CHIYONG JOSE JAVIER</v>
          </cell>
          <cell r="C187" t="str">
            <v>CHOFER</v>
          </cell>
          <cell r="D187" t="str">
            <v>02627229</v>
          </cell>
          <cell r="E187">
            <v>40829</v>
          </cell>
          <cell r="F187">
            <v>40939</v>
          </cell>
          <cell r="G187">
            <v>660</v>
          </cell>
          <cell r="H187">
            <v>660</v>
          </cell>
          <cell r="I187">
            <v>0</v>
          </cell>
          <cell r="J187" t="str">
            <v>TALLEDO CHIYONG JOSE JAVIER</v>
          </cell>
          <cell r="K187">
            <v>0</v>
          </cell>
          <cell r="L187">
            <v>574.20000000000005</v>
          </cell>
          <cell r="M187" t="str">
            <v>OFICINA ZONAL PIURA</v>
          </cell>
          <cell r="N187" t="str">
            <v xml:space="preserve">0027  </v>
          </cell>
          <cell r="O187" t="str">
            <v>1735</v>
          </cell>
          <cell r="P187" t="str">
            <v>00</v>
          </cell>
          <cell r="Q187" t="str">
            <v>00</v>
          </cell>
          <cell r="R187">
            <v>40840</v>
          </cell>
          <cell r="S187" t="str">
            <v>4012234207</v>
          </cell>
          <cell r="T187" t="str">
            <v>201110</v>
          </cell>
          <cell r="U187" t="str">
            <v>201110</v>
          </cell>
          <cell r="V187" t="str">
            <v>12</v>
          </cell>
          <cell r="W187">
            <v>1</v>
          </cell>
          <cell r="X187" t="str">
            <v>CAS ZONALES OCTUBRE 2011</v>
          </cell>
          <cell r="Y187">
            <v>37</v>
          </cell>
          <cell r="Z187" t="str">
            <v>10026272292</v>
          </cell>
          <cell r="AA187" t="str">
            <v>TALLEDO</v>
          </cell>
          <cell r="AB187" t="str">
            <v>CHIYONG</v>
          </cell>
          <cell r="AC187" t="str">
            <v>JOSE JAVIER</v>
          </cell>
          <cell r="AD187" t="str">
            <v>ONP</v>
          </cell>
          <cell r="AE187" t="str">
            <v>99</v>
          </cell>
          <cell r="AF187">
            <v>0</v>
          </cell>
          <cell r="AG187">
            <v>0</v>
          </cell>
          <cell r="AH187">
            <v>0</v>
          </cell>
          <cell r="AI187">
            <v>85.8</v>
          </cell>
          <cell r="AJ187">
            <v>40829</v>
          </cell>
          <cell r="AK187" t="str">
            <v/>
          </cell>
          <cell r="AL187">
            <v>1</v>
          </cell>
          <cell r="AM187" t="str">
            <v>2011</v>
          </cell>
          <cell r="AN187" t="str">
            <v>1</v>
          </cell>
          <cell r="AO187">
            <v>60.75</v>
          </cell>
          <cell r="AP187">
            <v>0</v>
          </cell>
          <cell r="AQ187">
            <v>0</v>
          </cell>
          <cell r="AR187">
            <v>0</v>
          </cell>
          <cell r="AS187">
            <v>0</v>
          </cell>
          <cell r="AT187">
            <v>0</v>
          </cell>
          <cell r="AU187">
            <v>0</v>
          </cell>
          <cell r="AV187">
            <v>0</v>
          </cell>
          <cell r="AW187">
            <v>0</v>
          </cell>
          <cell r="AX187">
            <v>0</v>
          </cell>
          <cell r="AY187">
            <v>0</v>
          </cell>
          <cell r="AZ187">
            <v>0</v>
          </cell>
          <cell r="BA187">
            <v>20865</v>
          </cell>
          <cell r="BB187">
            <v>0</v>
          </cell>
          <cell r="BC187">
            <v>0</v>
          </cell>
          <cell r="BD187">
            <v>0</v>
          </cell>
          <cell r="BE187">
            <v>0</v>
          </cell>
          <cell r="BF187">
            <v>0</v>
          </cell>
          <cell r="BG187" t="str">
            <v/>
          </cell>
          <cell r="BH187">
            <v>40829</v>
          </cell>
        </row>
        <row r="188">
          <cell r="A188" t="str">
            <v>02627229</v>
          </cell>
          <cell r="B188" t="str">
            <v>TALLEDO CHIYONG JOSE JAVIER</v>
          </cell>
          <cell r="C188" t="str">
            <v>CHOFER</v>
          </cell>
          <cell r="D188" t="str">
            <v>02627229</v>
          </cell>
          <cell r="E188">
            <v>40829</v>
          </cell>
          <cell r="F188">
            <v>40999</v>
          </cell>
          <cell r="G188">
            <v>660</v>
          </cell>
          <cell r="H188">
            <v>660</v>
          </cell>
          <cell r="I188">
            <v>0</v>
          </cell>
          <cell r="J188" t="str">
            <v>TALLEDO CHIYONG JOSE JAVIER</v>
          </cell>
          <cell r="K188">
            <v>0</v>
          </cell>
          <cell r="L188">
            <v>574.20000000000005</v>
          </cell>
          <cell r="M188" t="str">
            <v>OFICINA ZONAL PIURA</v>
          </cell>
          <cell r="N188" t="str">
            <v xml:space="preserve">0027  </v>
          </cell>
          <cell r="O188" t="str">
            <v>1735</v>
          </cell>
          <cell r="P188" t="str">
            <v>00</v>
          </cell>
          <cell r="Q188" t="str">
            <v>00</v>
          </cell>
          <cell r="R188">
            <v>40840</v>
          </cell>
          <cell r="S188" t="str">
            <v>4012234207</v>
          </cell>
          <cell r="T188" t="str">
            <v>201110</v>
          </cell>
          <cell r="U188" t="str">
            <v>201110</v>
          </cell>
          <cell r="V188" t="str">
            <v>12</v>
          </cell>
          <cell r="W188">
            <v>1</v>
          </cell>
          <cell r="X188" t="str">
            <v>CAS ZONALES OCTUBRE 2011</v>
          </cell>
          <cell r="Y188">
            <v>37</v>
          </cell>
          <cell r="Z188" t="str">
            <v>10026272292</v>
          </cell>
          <cell r="AA188" t="str">
            <v>TALLEDO</v>
          </cell>
          <cell r="AB188" t="str">
            <v>CHIYONG</v>
          </cell>
          <cell r="AC188" t="str">
            <v>JOSE JAVIER</v>
          </cell>
          <cell r="AD188" t="str">
            <v>ONP</v>
          </cell>
          <cell r="AE188" t="str">
            <v>99</v>
          </cell>
          <cell r="AF188">
            <v>0</v>
          </cell>
          <cell r="AG188">
            <v>0</v>
          </cell>
          <cell r="AH188">
            <v>0</v>
          </cell>
          <cell r="AI188">
            <v>85.8</v>
          </cell>
          <cell r="AJ188">
            <v>40829</v>
          </cell>
          <cell r="AK188" t="str">
            <v/>
          </cell>
          <cell r="AL188">
            <v>1</v>
          </cell>
          <cell r="AM188" t="str">
            <v>2011</v>
          </cell>
          <cell r="AN188" t="str">
            <v>1</v>
          </cell>
          <cell r="AO188">
            <v>60.75</v>
          </cell>
          <cell r="AP188">
            <v>0</v>
          </cell>
          <cell r="AQ188">
            <v>0</v>
          </cell>
          <cell r="AR188">
            <v>0</v>
          </cell>
          <cell r="AS188">
            <v>0</v>
          </cell>
          <cell r="AT188">
            <v>0</v>
          </cell>
          <cell r="AU188">
            <v>0</v>
          </cell>
          <cell r="AV188">
            <v>0</v>
          </cell>
          <cell r="AW188">
            <v>0</v>
          </cell>
          <cell r="AX188">
            <v>0</v>
          </cell>
          <cell r="AY188">
            <v>0</v>
          </cell>
          <cell r="AZ188">
            <v>0</v>
          </cell>
          <cell r="BA188">
            <v>20865</v>
          </cell>
          <cell r="BB188">
            <v>0</v>
          </cell>
          <cell r="BC188">
            <v>0</v>
          </cell>
          <cell r="BD188">
            <v>0</v>
          </cell>
          <cell r="BE188">
            <v>0</v>
          </cell>
          <cell r="BF188">
            <v>0</v>
          </cell>
          <cell r="BG188" t="str">
            <v/>
          </cell>
          <cell r="BH188">
            <v>40829</v>
          </cell>
        </row>
        <row r="189">
          <cell r="A189" t="str">
            <v>06669586</v>
          </cell>
          <cell r="B189" t="str">
            <v>TAPULLIMA PANDURO ROBERTO</v>
          </cell>
          <cell r="C189" t="str">
            <v>RESPONSABLE ADMINISTRATIVO E INFORMATICO</v>
          </cell>
          <cell r="D189" t="str">
            <v>06669586</v>
          </cell>
          <cell r="E189">
            <v>40805</v>
          </cell>
          <cell r="F189">
            <v>40865</v>
          </cell>
          <cell r="G189">
            <v>2000</v>
          </cell>
          <cell r="H189">
            <v>2000</v>
          </cell>
          <cell r="I189">
            <v>0</v>
          </cell>
          <cell r="J189" t="str">
            <v>TAPULLIMA PANDURO ROBERTO</v>
          </cell>
          <cell r="K189">
            <v>0</v>
          </cell>
          <cell r="L189">
            <v>1728.8</v>
          </cell>
          <cell r="M189" t="str">
            <v>OFICINA ZONAL SAN MARTIN</v>
          </cell>
          <cell r="N189" t="str">
            <v xml:space="preserve">0029  </v>
          </cell>
          <cell r="O189" t="str">
            <v>3411</v>
          </cell>
          <cell r="P189" t="str">
            <v>001</v>
          </cell>
          <cell r="Q189" t="str">
            <v>128</v>
          </cell>
          <cell r="R189">
            <v>40840</v>
          </cell>
          <cell r="S189" t="str">
            <v>04541200490</v>
          </cell>
          <cell r="T189" t="str">
            <v>201110</v>
          </cell>
          <cell r="U189" t="str">
            <v>201110</v>
          </cell>
          <cell r="V189" t="str">
            <v>12</v>
          </cell>
          <cell r="W189">
            <v>1</v>
          </cell>
          <cell r="X189" t="str">
            <v>CAS ZONALES OCTUBRE 2011</v>
          </cell>
          <cell r="Y189">
            <v>4136</v>
          </cell>
          <cell r="Z189" t="str">
            <v>10066695862</v>
          </cell>
          <cell r="AA189" t="str">
            <v>TAPULLIMA</v>
          </cell>
          <cell r="AB189" t="str">
            <v>PANDURO</v>
          </cell>
          <cell r="AC189" t="str">
            <v>ROBERTO</v>
          </cell>
          <cell r="AD189" t="str">
            <v>PROFUTURO</v>
          </cell>
          <cell r="AE189" t="str">
            <v>04</v>
          </cell>
          <cell r="AF189">
            <v>43.4</v>
          </cell>
          <cell r="AG189">
            <v>27.8</v>
          </cell>
          <cell r="AH189">
            <v>71.2</v>
          </cell>
          <cell r="AI189">
            <v>200</v>
          </cell>
          <cell r="AJ189">
            <v>40805</v>
          </cell>
          <cell r="AK189" t="str">
            <v>2209229</v>
          </cell>
          <cell r="AL189">
            <v>40550</v>
          </cell>
          <cell r="AM189" t="str">
            <v>2011</v>
          </cell>
          <cell r="AN189" t="str">
            <v>1</v>
          </cell>
          <cell r="AO189">
            <v>97.2</v>
          </cell>
          <cell r="AP189">
            <v>0</v>
          </cell>
          <cell r="AQ189">
            <v>0</v>
          </cell>
          <cell r="AR189">
            <v>0</v>
          </cell>
          <cell r="AS189">
            <v>0</v>
          </cell>
          <cell r="AT189">
            <v>0</v>
          </cell>
          <cell r="AU189">
            <v>0</v>
          </cell>
          <cell r="AV189">
            <v>0</v>
          </cell>
          <cell r="AW189">
            <v>0</v>
          </cell>
          <cell r="AX189">
            <v>0</v>
          </cell>
          <cell r="AY189">
            <v>0</v>
          </cell>
          <cell r="AZ189">
            <v>0</v>
          </cell>
          <cell r="BA189">
            <v>26992</v>
          </cell>
          <cell r="BB189">
            <v>0</v>
          </cell>
          <cell r="BC189">
            <v>0</v>
          </cell>
          <cell r="BD189">
            <v>0</v>
          </cell>
          <cell r="BE189">
            <v>0</v>
          </cell>
          <cell r="BF189">
            <v>0</v>
          </cell>
          <cell r="BG189" t="str">
            <v>569901RTPUD6</v>
          </cell>
          <cell r="BH189">
            <v>40805</v>
          </cell>
        </row>
        <row r="190">
          <cell r="A190" t="str">
            <v>23930015</v>
          </cell>
          <cell r="B190" t="str">
            <v>VALDIVIA SILVA KARL</v>
          </cell>
          <cell r="C190" t="str">
            <v>JEFE DE LA OFICINA ZONAL HUARAZ</v>
          </cell>
          <cell r="D190" t="str">
            <v>23930015</v>
          </cell>
          <cell r="E190">
            <v>40823</v>
          </cell>
          <cell r="F190">
            <v>40883</v>
          </cell>
          <cell r="G190">
            <v>4240</v>
          </cell>
          <cell r="H190">
            <v>4240</v>
          </cell>
          <cell r="I190">
            <v>0</v>
          </cell>
          <cell r="J190" t="str">
            <v>VALDIVIA SILVA KARL</v>
          </cell>
          <cell r="K190">
            <v>0</v>
          </cell>
          <cell r="L190">
            <v>3688.8</v>
          </cell>
          <cell r="M190" t="str">
            <v>OFICINA ZONAL HUARAZ</v>
          </cell>
          <cell r="N190" t="str">
            <v xml:space="preserve">0008  </v>
          </cell>
          <cell r="O190" t="str">
            <v>3428</v>
          </cell>
          <cell r="P190" t="str">
            <v>001</v>
          </cell>
          <cell r="Q190" t="str">
            <v>77</v>
          </cell>
          <cell r="R190">
            <v>40840</v>
          </cell>
          <cell r="S190" t="str">
            <v>04-161-951558</v>
          </cell>
          <cell r="T190" t="str">
            <v>201110</v>
          </cell>
          <cell r="U190" t="str">
            <v>201110</v>
          </cell>
          <cell r="V190" t="str">
            <v>12</v>
          </cell>
          <cell r="W190">
            <v>1</v>
          </cell>
          <cell r="X190" t="str">
            <v>CAS ZONALES OCTUBRE 2011</v>
          </cell>
          <cell r="Y190">
            <v>4147</v>
          </cell>
          <cell r="Z190" t="str">
            <v>10239300150</v>
          </cell>
          <cell r="AA190" t="str">
            <v>VALDIVIA</v>
          </cell>
          <cell r="AB190" t="str">
            <v>SILVA</v>
          </cell>
          <cell r="AC190" t="str">
            <v>KARL</v>
          </cell>
          <cell r="AD190" t="str">
            <v>ONP</v>
          </cell>
          <cell r="AE190" t="str">
            <v>99</v>
          </cell>
          <cell r="AF190">
            <v>0</v>
          </cell>
          <cell r="AG190">
            <v>0</v>
          </cell>
          <cell r="AH190">
            <v>0</v>
          </cell>
          <cell r="AI190">
            <v>551.20000000000005</v>
          </cell>
          <cell r="AJ190">
            <v>40823</v>
          </cell>
          <cell r="AK190" t="str">
            <v>2634812</v>
          </cell>
          <cell r="AL190">
            <v>40836</v>
          </cell>
          <cell r="AM190" t="str">
            <v>2011</v>
          </cell>
          <cell r="AN190" t="str">
            <v>1</v>
          </cell>
          <cell r="AO190">
            <v>97.2</v>
          </cell>
          <cell r="AP190">
            <v>0</v>
          </cell>
          <cell r="AQ190">
            <v>0</v>
          </cell>
          <cell r="AR190">
            <v>0</v>
          </cell>
          <cell r="AS190">
            <v>0</v>
          </cell>
          <cell r="AT190">
            <v>0</v>
          </cell>
          <cell r="AU190">
            <v>0</v>
          </cell>
          <cell r="AV190">
            <v>0</v>
          </cell>
          <cell r="AW190">
            <v>0</v>
          </cell>
          <cell r="AX190">
            <v>0</v>
          </cell>
          <cell r="AY190">
            <v>0</v>
          </cell>
          <cell r="AZ190">
            <v>0</v>
          </cell>
          <cell r="BA190">
            <v>25879</v>
          </cell>
          <cell r="BB190">
            <v>0</v>
          </cell>
          <cell r="BC190">
            <v>0</v>
          </cell>
          <cell r="BD190">
            <v>0</v>
          </cell>
          <cell r="BE190">
            <v>0</v>
          </cell>
          <cell r="BF190">
            <v>0</v>
          </cell>
          <cell r="BG190" t="str">
            <v/>
          </cell>
          <cell r="BH190" t="str">
            <v/>
          </cell>
        </row>
        <row r="191">
          <cell r="A191" t="str">
            <v>23930015</v>
          </cell>
          <cell r="B191" t="str">
            <v>VALDIVIA SILVA KARL</v>
          </cell>
          <cell r="C191" t="str">
            <v>JEFE DE LA OFICINA ZONAL HUARAZ</v>
          </cell>
          <cell r="D191" t="str">
            <v>23930015</v>
          </cell>
          <cell r="E191">
            <v>40823</v>
          </cell>
          <cell r="F191">
            <v>40908</v>
          </cell>
          <cell r="G191">
            <v>4240</v>
          </cell>
          <cell r="H191">
            <v>4240</v>
          </cell>
          <cell r="I191">
            <v>0</v>
          </cell>
          <cell r="J191" t="str">
            <v>VALDIVIA SILVA KARL</v>
          </cell>
          <cell r="K191">
            <v>0</v>
          </cell>
          <cell r="L191">
            <v>3688.8</v>
          </cell>
          <cell r="M191" t="str">
            <v>OFICINA ZONAL HUARAZ</v>
          </cell>
          <cell r="N191" t="str">
            <v xml:space="preserve">0008  </v>
          </cell>
          <cell r="O191" t="str">
            <v>3428</v>
          </cell>
          <cell r="P191" t="str">
            <v>001</v>
          </cell>
          <cell r="Q191" t="str">
            <v>77</v>
          </cell>
          <cell r="R191">
            <v>40840</v>
          </cell>
          <cell r="S191" t="str">
            <v>04-161-951558</v>
          </cell>
          <cell r="T191" t="str">
            <v>201110</v>
          </cell>
          <cell r="U191" t="str">
            <v>201110</v>
          </cell>
          <cell r="V191" t="str">
            <v>12</v>
          </cell>
          <cell r="W191">
            <v>1</v>
          </cell>
          <cell r="X191" t="str">
            <v>CAS ZONALES OCTUBRE 2011</v>
          </cell>
          <cell r="Y191">
            <v>4147</v>
          </cell>
          <cell r="Z191" t="str">
            <v>10239300150</v>
          </cell>
          <cell r="AA191" t="str">
            <v>VALDIVIA</v>
          </cell>
          <cell r="AB191" t="str">
            <v>SILVA</v>
          </cell>
          <cell r="AC191" t="str">
            <v>KARL</v>
          </cell>
          <cell r="AD191" t="str">
            <v>ONP</v>
          </cell>
          <cell r="AE191" t="str">
            <v>99</v>
          </cell>
          <cell r="AF191">
            <v>0</v>
          </cell>
          <cell r="AG191">
            <v>0</v>
          </cell>
          <cell r="AH191">
            <v>0</v>
          </cell>
          <cell r="AI191">
            <v>551.20000000000005</v>
          </cell>
          <cell r="AJ191">
            <v>40823</v>
          </cell>
          <cell r="AK191" t="str">
            <v>2634812</v>
          </cell>
          <cell r="AL191">
            <v>40836</v>
          </cell>
          <cell r="AM191" t="str">
            <v>2011</v>
          </cell>
          <cell r="AN191" t="str">
            <v>1</v>
          </cell>
          <cell r="AO191">
            <v>97.2</v>
          </cell>
          <cell r="AP191">
            <v>0</v>
          </cell>
          <cell r="AQ191">
            <v>0</v>
          </cell>
          <cell r="AR191">
            <v>0</v>
          </cell>
          <cell r="AS191">
            <v>0</v>
          </cell>
          <cell r="AT191">
            <v>0</v>
          </cell>
          <cell r="AU191">
            <v>0</v>
          </cell>
          <cell r="AV191">
            <v>0</v>
          </cell>
          <cell r="AW191">
            <v>0</v>
          </cell>
          <cell r="AX191">
            <v>0</v>
          </cell>
          <cell r="AY191">
            <v>0</v>
          </cell>
          <cell r="AZ191">
            <v>0</v>
          </cell>
          <cell r="BA191">
            <v>25879</v>
          </cell>
          <cell r="BB191">
            <v>0</v>
          </cell>
          <cell r="BC191">
            <v>0</v>
          </cell>
          <cell r="BD191">
            <v>0</v>
          </cell>
          <cell r="BE191">
            <v>0</v>
          </cell>
          <cell r="BF191">
            <v>0</v>
          </cell>
          <cell r="BG191" t="str">
            <v/>
          </cell>
          <cell r="BH191" t="str">
            <v/>
          </cell>
        </row>
        <row r="192">
          <cell r="A192" t="str">
            <v>29248956</v>
          </cell>
          <cell r="B192" t="str">
            <v>VASQUEZ CHICATA GUSTAVO ENRIQUE JULIO</v>
          </cell>
          <cell r="C192" t="str">
            <v>JEFE DE LA OFICINA ZONAL AREQUIPA</v>
          </cell>
          <cell r="D192" t="str">
            <v>29248956</v>
          </cell>
          <cell r="E192">
            <v>40823</v>
          </cell>
          <cell r="F192">
            <v>40883</v>
          </cell>
          <cell r="G192">
            <v>4240</v>
          </cell>
          <cell r="H192">
            <v>4240</v>
          </cell>
          <cell r="I192">
            <v>424</v>
          </cell>
          <cell r="J192" t="str">
            <v>VASQUEZ CHICATA GUSTAVO ENRIQUE JULIO</v>
          </cell>
          <cell r="K192">
            <v>0</v>
          </cell>
          <cell r="L192">
            <v>3264.8</v>
          </cell>
          <cell r="M192" t="str">
            <v>OFICINA ZONAL AREQUIPA</v>
          </cell>
          <cell r="N192" t="str">
            <v xml:space="preserve">0010  </v>
          </cell>
          <cell r="O192" t="str">
            <v>3426</v>
          </cell>
          <cell r="P192" t="str">
            <v>001</v>
          </cell>
          <cell r="Q192" t="str">
            <v>391</v>
          </cell>
          <cell r="R192">
            <v>40840</v>
          </cell>
          <cell r="S192" t="str">
            <v>4010404725</v>
          </cell>
          <cell r="T192" t="str">
            <v>201110</v>
          </cell>
          <cell r="U192" t="str">
            <v>201110</v>
          </cell>
          <cell r="V192" t="str">
            <v>12</v>
          </cell>
          <cell r="W192">
            <v>1</v>
          </cell>
          <cell r="X192" t="str">
            <v>CAS ZONALES OCTUBRE 2011</v>
          </cell>
          <cell r="Y192">
            <v>838</v>
          </cell>
          <cell r="Z192" t="str">
            <v>10292489566</v>
          </cell>
          <cell r="AA192" t="str">
            <v>VASQUEZ</v>
          </cell>
          <cell r="AB192" t="str">
            <v>CHICATA</v>
          </cell>
          <cell r="AC192" t="str">
            <v>GUSTAVO ENRIQUE JULIO</v>
          </cell>
          <cell r="AD192" t="str">
            <v>ONP</v>
          </cell>
          <cell r="AE192" t="str">
            <v>99</v>
          </cell>
          <cell r="AF192">
            <v>0</v>
          </cell>
          <cell r="AG192">
            <v>0</v>
          </cell>
          <cell r="AH192">
            <v>0</v>
          </cell>
          <cell r="AI192">
            <v>551.20000000000005</v>
          </cell>
          <cell r="AJ192">
            <v>40823</v>
          </cell>
          <cell r="AK192" t="str">
            <v/>
          </cell>
          <cell r="AL192">
            <v>1</v>
          </cell>
          <cell r="AM192" t="str">
            <v>2011</v>
          </cell>
          <cell r="AN192" t="str">
            <v>1</v>
          </cell>
          <cell r="AO192">
            <v>97.2</v>
          </cell>
          <cell r="AP192">
            <v>0</v>
          </cell>
          <cell r="AQ192">
            <v>0</v>
          </cell>
          <cell r="AR192">
            <v>0</v>
          </cell>
          <cell r="AS192">
            <v>0</v>
          </cell>
          <cell r="AT192">
            <v>0</v>
          </cell>
          <cell r="AU192">
            <v>0</v>
          </cell>
          <cell r="AV192">
            <v>0</v>
          </cell>
          <cell r="AW192">
            <v>0</v>
          </cell>
          <cell r="AX192">
            <v>0</v>
          </cell>
          <cell r="AY192">
            <v>0</v>
          </cell>
          <cell r="AZ192">
            <v>0</v>
          </cell>
          <cell r="BA192">
            <v>21111</v>
          </cell>
          <cell r="BB192">
            <v>0</v>
          </cell>
          <cell r="BC192">
            <v>0</v>
          </cell>
          <cell r="BD192">
            <v>0</v>
          </cell>
          <cell r="BE192">
            <v>0</v>
          </cell>
          <cell r="BF192">
            <v>0</v>
          </cell>
          <cell r="BG192" t="str">
            <v/>
          </cell>
          <cell r="BH192">
            <v>39692</v>
          </cell>
        </row>
        <row r="193">
          <cell r="A193" t="str">
            <v>29248956</v>
          </cell>
          <cell r="B193" t="str">
            <v>VASQUEZ CHICATA GUSTAVO ENRIQUE JULIO</v>
          </cell>
          <cell r="C193" t="str">
            <v>JEFE DE LA OFICINA ZONAL AREQUIPA</v>
          </cell>
          <cell r="D193" t="str">
            <v>29248956</v>
          </cell>
          <cell r="E193">
            <v>40823</v>
          </cell>
          <cell r="F193">
            <v>40908</v>
          </cell>
          <cell r="G193">
            <v>4240</v>
          </cell>
          <cell r="H193">
            <v>4240</v>
          </cell>
          <cell r="I193">
            <v>424</v>
          </cell>
          <cell r="J193" t="str">
            <v>VASQUEZ CHICATA GUSTAVO ENRIQUE JULIO</v>
          </cell>
          <cell r="K193">
            <v>0</v>
          </cell>
          <cell r="L193">
            <v>3264.8</v>
          </cell>
          <cell r="M193" t="str">
            <v>OFICINA ZONAL AREQUIPA</v>
          </cell>
          <cell r="N193" t="str">
            <v xml:space="preserve">0010  </v>
          </cell>
          <cell r="O193" t="str">
            <v>3426</v>
          </cell>
          <cell r="P193" t="str">
            <v>001</v>
          </cell>
          <cell r="Q193" t="str">
            <v>391</v>
          </cell>
          <cell r="R193">
            <v>40840</v>
          </cell>
          <cell r="S193" t="str">
            <v>4010404725</v>
          </cell>
          <cell r="T193" t="str">
            <v>201110</v>
          </cell>
          <cell r="U193" t="str">
            <v>201110</v>
          </cell>
          <cell r="V193" t="str">
            <v>12</v>
          </cell>
          <cell r="W193">
            <v>1</v>
          </cell>
          <cell r="X193" t="str">
            <v>CAS ZONALES OCTUBRE 2011</v>
          </cell>
          <cell r="Y193">
            <v>838</v>
          </cell>
          <cell r="Z193" t="str">
            <v>10292489566</v>
          </cell>
          <cell r="AA193" t="str">
            <v>VASQUEZ</v>
          </cell>
          <cell r="AB193" t="str">
            <v>CHICATA</v>
          </cell>
          <cell r="AC193" t="str">
            <v>GUSTAVO ENRIQUE JULIO</v>
          </cell>
          <cell r="AD193" t="str">
            <v>ONP</v>
          </cell>
          <cell r="AE193" t="str">
            <v>99</v>
          </cell>
          <cell r="AF193">
            <v>0</v>
          </cell>
          <cell r="AG193">
            <v>0</v>
          </cell>
          <cell r="AH193">
            <v>0</v>
          </cell>
          <cell r="AI193">
            <v>551.20000000000005</v>
          </cell>
          <cell r="AJ193">
            <v>40823</v>
          </cell>
          <cell r="AK193" t="str">
            <v/>
          </cell>
          <cell r="AL193">
            <v>1</v>
          </cell>
          <cell r="AM193" t="str">
            <v>2011</v>
          </cell>
          <cell r="AN193" t="str">
            <v>1</v>
          </cell>
          <cell r="AO193">
            <v>97.2</v>
          </cell>
          <cell r="AP193">
            <v>0</v>
          </cell>
          <cell r="AQ193">
            <v>0</v>
          </cell>
          <cell r="AR193">
            <v>0</v>
          </cell>
          <cell r="AS193">
            <v>0</v>
          </cell>
          <cell r="AT193">
            <v>0</v>
          </cell>
          <cell r="AU193">
            <v>0</v>
          </cell>
          <cell r="AV193">
            <v>0</v>
          </cell>
          <cell r="AW193">
            <v>0</v>
          </cell>
          <cell r="AX193">
            <v>0</v>
          </cell>
          <cell r="AY193">
            <v>0</v>
          </cell>
          <cell r="AZ193">
            <v>0</v>
          </cell>
          <cell r="BA193">
            <v>21111</v>
          </cell>
          <cell r="BB193">
            <v>0</v>
          </cell>
          <cell r="BC193">
            <v>0</v>
          </cell>
          <cell r="BD193">
            <v>0</v>
          </cell>
          <cell r="BE193">
            <v>0</v>
          </cell>
          <cell r="BF193">
            <v>0</v>
          </cell>
          <cell r="BG193" t="str">
            <v/>
          </cell>
          <cell r="BH193">
            <v>39692</v>
          </cell>
        </row>
        <row r="194">
          <cell r="A194" t="str">
            <v>29248956</v>
          </cell>
          <cell r="B194" t="str">
            <v>VASQUEZ CHICATA GUSTAVO ENRIQUE JULIO</v>
          </cell>
          <cell r="C194" t="str">
            <v>JEFE DE LA OFICINA ZONAL AREQUIPA</v>
          </cell>
          <cell r="D194" t="str">
            <v>29248956</v>
          </cell>
          <cell r="E194">
            <v>40823</v>
          </cell>
          <cell r="F194">
            <v>40939</v>
          </cell>
          <cell r="G194">
            <v>4240</v>
          </cell>
          <cell r="H194">
            <v>4240</v>
          </cell>
          <cell r="I194">
            <v>424</v>
          </cell>
          <cell r="J194" t="str">
            <v>VASQUEZ CHICATA GUSTAVO ENRIQUE JULIO</v>
          </cell>
          <cell r="K194">
            <v>0</v>
          </cell>
          <cell r="L194">
            <v>3264.8</v>
          </cell>
          <cell r="M194" t="str">
            <v>OFICINA ZONAL AREQUIPA</v>
          </cell>
          <cell r="N194" t="str">
            <v xml:space="preserve">0010  </v>
          </cell>
          <cell r="O194" t="str">
            <v>3426</v>
          </cell>
          <cell r="P194" t="str">
            <v>001</v>
          </cell>
          <cell r="Q194" t="str">
            <v>391</v>
          </cell>
          <cell r="R194">
            <v>40840</v>
          </cell>
          <cell r="S194" t="str">
            <v>4010404725</v>
          </cell>
          <cell r="T194" t="str">
            <v>201110</v>
          </cell>
          <cell r="U194" t="str">
            <v>201110</v>
          </cell>
          <cell r="V194" t="str">
            <v>12</v>
          </cell>
          <cell r="W194">
            <v>1</v>
          </cell>
          <cell r="X194" t="str">
            <v>CAS ZONALES OCTUBRE 2011</v>
          </cell>
          <cell r="Y194">
            <v>838</v>
          </cell>
          <cell r="Z194" t="str">
            <v>10292489566</v>
          </cell>
          <cell r="AA194" t="str">
            <v>VASQUEZ</v>
          </cell>
          <cell r="AB194" t="str">
            <v>CHICATA</v>
          </cell>
          <cell r="AC194" t="str">
            <v>GUSTAVO ENRIQUE JULIO</v>
          </cell>
          <cell r="AD194" t="str">
            <v>ONP</v>
          </cell>
          <cell r="AE194" t="str">
            <v>99</v>
          </cell>
          <cell r="AF194">
            <v>0</v>
          </cell>
          <cell r="AG194">
            <v>0</v>
          </cell>
          <cell r="AH194">
            <v>0</v>
          </cell>
          <cell r="AI194">
            <v>551.20000000000005</v>
          </cell>
          <cell r="AJ194">
            <v>40823</v>
          </cell>
          <cell r="AK194" t="str">
            <v/>
          </cell>
          <cell r="AL194">
            <v>1</v>
          </cell>
          <cell r="AM194" t="str">
            <v>2011</v>
          </cell>
          <cell r="AN194" t="str">
            <v>1</v>
          </cell>
          <cell r="AO194">
            <v>97.2</v>
          </cell>
          <cell r="AP194">
            <v>0</v>
          </cell>
          <cell r="AQ194">
            <v>0</v>
          </cell>
          <cell r="AR194">
            <v>0</v>
          </cell>
          <cell r="AS194">
            <v>0</v>
          </cell>
          <cell r="AT194">
            <v>0</v>
          </cell>
          <cell r="AU194">
            <v>0</v>
          </cell>
          <cell r="AV194">
            <v>0</v>
          </cell>
          <cell r="AW194">
            <v>0</v>
          </cell>
          <cell r="AX194">
            <v>0</v>
          </cell>
          <cell r="AY194">
            <v>0</v>
          </cell>
          <cell r="AZ194">
            <v>0</v>
          </cell>
          <cell r="BA194">
            <v>21111</v>
          </cell>
          <cell r="BB194">
            <v>0</v>
          </cell>
          <cell r="BC194">
            <v>0</v>
          </cell>
          <cell r="BD194">
            <v>0</v>
          </cell>
          <cell r="BE194">
            <v>0</v>
          </cell>
          <cell r="BF194">
            <v>0</v>
          </cell>
          <cell r="BG194" t="str">
            <v/>
          </cell>
          <cell r="BH194">
            <v>39692</v>
          </cell>
        </row>
        <row r="195">
          <cell r="A195" t="str">
            <v>29248956</v>
          </cell>
          <cell r="B195" t="str">
            <v>VASQUEZ CHICATA GUSTAVO ENRIQUE JULIO</v>
          </cell>
          <cell r="C195" t="str">
            <v>JEFE DE LA OFICINA ZONAL AREQUIPA</v>
          </cell>
          <cell r="D195" t="str">
            <v>29248956</v>
          </cell>
          <cell r="E195">
            <v>40823</v>
          </cell>
          <cell r="F195">
            <v>40968</v>
          </cell>
          <cell r="G195">
            <v>4240</v>
          </cell>
          <cell r="H195">
            <v>4240</v>
          </cell>
          <cell r="I195">
            <v>424</v>
          </cell>
          <cell r="J195" t="str">
            <v>VASQUEZ CHICATA GUSTAVO ENRIQUE JULIO</v>
          </cell>
          <cell r="K195">
            <v>0</v>
          </cell>
          <cell r="L195">
            <v>3264.8</v>
          </cell>
          <cell r="M195" t="str">
            <v>OFICINA ZONAL AREQUIPA</v>
          </cell>
          <cell r="N195" t="str">
            <v xml:space="preserve">0010  </v>
          </cell>
          <cell r="O195" t="str">
            <v>3426</v>
          </cell>
          <cell r="P195" t="str">
            <v>001</v>
          </cell>
          <cell r="Q195" t="str">
            <v>391</v>
          </cell>
          <cell r="R195">
            <v>40840</v>
          </cell>
          <cell r="S195" t="str">
            <v>4010404725</v>
          </cell>
          <cell r="T195" t="str">
            <v>201110</v>
          </cell>
          <cell r="U195" t="str">
            <v>201110</v>
          </cell>
          <cell r="V195" t="str">
            <v>12</v>
          </cell>
          <cell r="W195">
            <v>1</v>
          </cell>
          <cell r="X195" t="str">
            <v>CAS ZONALES OCTUBRE 2011</v>
          </cell>
          <cell r="Y195">
            <v>838</v>
          </cell>
          <cell r="Z195" t="str">
            <v>10292489566</v>
          </cell>
          <cell r="AA195" t="str">
            <v>VASQUEZ</v>
          </cell>
          <cell r="AB195" t="str">
            <v>CHICATA</v>
          </cell>
          <cell r="AC195" t="str">
            <v>GUSTAVO ENRIQUE JULIO</v>
          </cell>
          <cell r="AD195" t="str">
            <v>ONP</v>
          </cell>
          <cell r="AE195" t="str">
            <v>99</v>
          </cell>
          <cell r="AF195">
            <v>0</v>
          </cell>
          <cell r="AG195">
            <v>0</v>
          </cell>
          <cell r="AH195">
            <v>0</v>
          </cell>
          <cell r="AI195">
            <v>551.20000000000005</v>
          </cell>
          <cell r="AJ195">
            <v>40823</v>
          </cell>
          <cell r="AK195" t="str">
            <v/>
          </cell>
          <cell r="AL195">
            <v>1</v>
          </cell>
          <cell r="AM195" t="str">
            <v>2011</v>
          </cell>
          <cell r="AN195" t="str">
            <v>1</v>
          </cell>
          <cell r="AO195">
            <v>97.2</v>
          </cell>
          <cell r="AP195">
            <v>0</v>
          </cell>
          <cell r="AQ195">
            <v>0</v>
          </cell>
          <cell r="AR195">
            <v>0</v>
          </cell>
          <cell r="AS195">
            <v>0</v>
          </cell>
          <cell r="AT195">
            <v>0</v>
          </cell>
          <cell r="AU195">
            <v>0</v>
          </cell>
          <cell r="AV195">
            <v>0</v>
          </cell>
          <cell r="AW195">
            <v>0</v>
          </cell>
          <cell r="AX195">
            <v>0</v>
          </cell>
          <cell r="AY195">
            <v>0</v>
          </cell>
          <cell r="AZ195">
            <v>0</v>
          </cell>
          <cell r="BA195">
            <v>21111</v>
          </cell>
          <cell r="BB195">
            <v>0</v>
          </cell>
          <cell r="BC195">
            <v>0</v>
          </cell>
          <cell r="BD195">
            <v>0</v>
          </cell>
          <cell r="BE195">
            <v>0</v>
          </cell>
          <cell r="BF195">
            <v>0</v>
          </cell>
          <cell r="BG195" t="str">
            <v/>
          </cell>
          <cell r="BH195">
            <v>39692</v>
          </cell>
        </row>
        <row r="196">
          <cell r="A196" t="str">
            <v>29248956</v>
          </cell>
          <cell r="B196" t="str">
            <v>VASQUEZ CHICATA GUSTAVO ENRIQUE JULIO</v>
          </cell>
          <cell r="C196" t="str">
            <v>JEFE DE LA OFICINA ZONAL AREQUIPA</v>
          </cell>
          <cell r="D196" t="str">
            <v>29248956</v>
          </cell>
          <cell r="E196">
            <v>40823</v>
          </cell>
          <cell r="F196">
            <v>40999</v>
          </cell>
          <cell r="G196">
            <v>4240</v>
          </cell>
          <cell r="H196">
            <v>4240</v>
          </cell>
          <cell r="I196">
            <v>424</v>
          </cell>
          <cell r="J196" t="str">
            <v>VASQUEZ CHICATA GUSTAVO ENRIQUE JULIO</v>
          </cell>
          <cell r="K196">
            <v>0</v>
          </cell>
          <cell r="L196">
            <v>3264.8</v>
          </cell>
          <cell r="M196" t="str">
            <v>OFICINA ZONAL AREQUIPA</v>
          </cell>
          <cell r="N196" t="str">
            <v xml:space="preserve">0010  </v>
          </cell>
          <cell r="O196" t="str">
            <v>3426</v>
          </cell>
          <cell r="P196" t="str">
            <v>001</v>
          </cell>
          <cell r="Q196" t="str">
            <v>391</v>
          </cell>
          <cell r="R196">
            <v>40840</v>
          </cell>
          <cell r="S196" t="str">
            <v>4010404725</v>
          </cell>
          <cell r="T196" t="str">
            <v>201110</v>
          </cell>
          <cell r="U196" t="str">
            <v>201110</v>
          </cell>
          <cell r="V196" t="str">
            <v>12</v>
          </cell>
          <cell r="W196">
            <v>1</v>
          </cell>
          <cell r="X196" t="str">
            <v>CAS ZONALES OCTUBRE 2011</v>
          </cell>
          <cell r="Y196">
            <v>838</v>
          </cell>
          <cell r="Z196" t="str">
            <v>10292489566</v>
          </cell>
          <cell r="AA196" t="str">
            <v>VASQUEZ</v>
          </cell>
          <cell r="AB196" t="str">
            <v>CHICATA</v>
          </cell>
          <cell r="AC196" t="str">
            <v>GUSTAVO ENRIQUE JULIO</v>
          </cell>
          <cell r="AD196" t="str">
            <v>ONP</v>
          </cell>
          <cell r="AE196" t="str">
            <v>99</v>
          </cell>
          <cell r="AF196">
            <v>0</v>
          </cell>
          <cell r="AG196">
            <v>0</v>
          </cell>
          <cell r="AH196">
            <v>0</v>
          </cell>
          <cell r="AI196">
            <v>551.20000000000005</v>
          </cell>
          <cell r="AJ196">
            <v>40823</v>
          </cell>
          <cell r="AK196" t="str">
            <v/>
          </cell>
          <cell r="AL196">
            <v>1</v>
          </cell>
          <cell r="AM196" t="str">
            <v>2011</v>
          </cell>
          <cell r="AN196" t="str">
            <v>1</v>
          </cell>
          <cell r="AO196">
            <v>97.2</v>
          </cell>
          <cell r="AP196">
            <v>0</v>
          </cell>
          <cell r="AQ196">
            <v>0</v>
          </cell>
          <cell r="AR196">
            <v>0</v>
          </cell>
          <cell r="AS196">
            <v>0</v>
          </cell>
          <cell r="AT196">
            <v>0</v>
          </cell>
          <cell r="AU196">
            <v>0</v>
          </cell>
          <cell r="AV196">
            <v>0</v>
          </cell>
          <cell r="AW196">
            <v>0</v>
          </cell>
          <cell r="AX196">
            <v>0</v>
          </cell>
          <cell r="AY196">
            <v>0</v>
          </cell>
          <cell r="AZ196">
            <v>0</v>
          </cell>
          <cell r="BA196">
            <v>21111</v>
          </cell>
          <cell r="BB196">
            <v>0</v>
          </cell>
          <cell r="BC196">
            <v>0</v>
          </cell>
          <cell r="BD196">
            <v>0</v>
          </cell>
          <cell r="BE196">
            <v>0</v>
          </cell>
          <cell r="BF196">
            <v>0</v>
          </cell>
          <cell r="BG196" t="str">
            <v/>
          </cell>
          <cell r="BH196">
            <v>39692</v>
          </cell>
        </row>
        <row r="197">
          <cell r="A197" t="str">
            <v>29248956</v>
          </cell>
          <cell r="B197" t="str">
            <v>VASQUEZ CHICATA GUSTAVO ENRIQUE JULIO</v>
          </cell>
          <cell r="C197" t="str">
            <v>JEFE DE LA OFICINA ZONAL AREQUIPA</v>
          </cell>
          <cell r="D197" t="str">
            <v>29248956</v>
          </cell>
          <cell r="E197">
            <v>40823</v>
          </cell>
          <cell r="F197">
            <v>41060</v>
          </cell>
          <cell r="G197">
            <v>4240</v>
          </cell>
          <cell r="H197">
            <v>4240</v>
          </cell>
          <cell r="I197">
            <v>424</v>
          </cell>
          <cell r="J197" t="str">
            <v>VASQUEZ CHICATA GUSTAVO ENRIQUE JULIO</v>
          </cell>
          <cell r="K197">
            <v>0</v>
          </cell>
          <cell r="L197">
            <v>3264.8</v>
          </cell>
          <cell r="M197" t="str">
            <v>OFICINA ZONAL AREQUIPA</v>
          </cell>
          <cell r="N197" t="str">
            <v xml:space="preserve">0010  </v>
          </cell>
          <cell r="O197" t="str">
            <v>3426</v>
          </cell>
          <cell r="P197" t="str">
            <v>001</v>
          </cell>
          <cell r="Q197" t="str">
            <v>391</v>
          </cell>
          <cell r="R197">
            <v>40840</v>
          </cell>
          <cell r="S197" t="str">
            <v>4010404725</v>
          </cell>
          <cell r="T197" t="str">
            <v>201110</v>
          </cell>
          <cell r="U197" t="str">
            <v>201110</v>
          </cell>
          <cell r="V197" t="str">
            <v>12</v>
          </cell>
          <cell r="W197">
            <v>1</v>
          </cell>
          <cell r="X197" t="str">
            <v>CAS ZONALES OCTUBRE 2011</v>
          </cell>
          <cell r="Y197">
            <v>838</v>
          </cell>
          <cell r="Z197" t="str">
            <v>10292489566</v>
          </cell>
          <cell r="AA197" t="str">
            <v>VASQUEZ</v>
          </cell>
          <cell r="AB197" t="str">
            <v>CHICATA</v>
          </cell>
          <cell r="AC197" t="str">
            <v>GUSTAVO ENRIQUE JULIO</v>
          </cell>
          <cell r="AD197" t="str">
            <v>ONP</v>
          </cell>
          <cell r="AE197" t="str">
            <v>99</v>
          </cell>
          <cell r="AF197">
            <v>0</v>
          </cell>
          <cell r="AG197">
            <v>0</v>
          </cell>
          <cell r="AH197">
            <v>0</v>
          </cell>
          <cell r="AI197">
            <v>551.20000000000005</v>
          </cell>
          <cell r="AJ197">
            <v>40823</v>
          </cell>
          <cell r="AK197" t="str">
            <v/>
          </cell>
          <cell r="AL197">
            <v>1</v>
          </cell>
          <cell r="AM197" t="str">
            <v>2011</v>
          </cell>
          <cell r="AN197" t="str">
            <v>1</v>
          </cell>
          <cell r="AO197">
            <v>97.2</v>
          </cell>
          <cell r="AP197">
            <v>0</v>
          </cell>
          <cell r="AQ197">
            <v>0</v>
          </cell>
          <cell r="AR197">
            <v>0</v>
          </cell>
          <cell r="AS197">
            <v>0</v>
          </cell>
          <cell r="AT197">
            <v>0</v>
          </cell>
          <cell r="AU197">
            <v>0</v>
          </cell>
          <cell r="AV197">
            <v>0</v>
          </cell>
          <cell r="AW197">
            <v>0</v>
          </cell>
          <cell r="AX197">
            <v>0</v>
          </cell>
          <cell r="AY197">
            <v>0</v>
          </cell>
          <cell r="AZ197">
            <v>0</v>
          </cell>
          <cell r="BA197">
            <v>21111</v>
          </cell>
          <cell r="BB197">
            <v>0</v>
          </cell>
          <cell r="BC197">
            <v>0</v>
          </cell>
          <cell r="BD197">
            <v>0</v>
          </cell>
          <cell r="BE197">
            <v>0</v>
          </cell>
          <cell r="BF197">
            <v>0</v>
          </cell>
          <cell r="BG197" t="str">
            <v/>
          </cell>
          <cell r="BH197">
            <v>39692</v>
          </cell>
        </row>
        <row r="198">
          <cell r="A198" t="str">
            <v>01118823</v>
          </cell>
          <cell r="B198" t="str">
            <v>VELA AMASIFUEN  RAUL</v>
          </cell>
          <cell r="C198" t="str">
            <v>TECNICO DE PROYECTOS</v>
          </cell>
          <cell r="D198" t="str">
            <v>01118823</v>
          </cell>
          <cell r="E198">
            <v>40805</v>
          </cell>
          <cell r="F198">
            <v>40865</v>
          </cell>
          <cell r="G198">
            <v>2900</v>
          </cell>
          <cell r="H198">
            <v>2900</v>
          </cell>
          <cell r="I198">
            <v>0</v>
          </cell>
          <cell r="J198" t="str">
            <v>VELA AMASIFUEN  RAUL</v>
          </cell>
          <cell r="K198">
            <v>0</v>
          </cell>
          <cell r="L198">
            <v>2516.62</v>
          </cell>
          <cell r="M198" t="str">
            <v>OFICINA ZONAL SAN MARTIN</v>
          </cell>
          <cell r="N198" t="str">
            <v xml:space="preserve">0029  </v>
          </cell>
          <cell r="O198" t="str">
            <v>3412</v>
          </cell>
          <cell r="P198" t="str">
            <v>002</v>
          </cell>
          <cell r="Q198" t="str">
            <v>199</v>
          </cell>
          <cell r="R198">
            <v>40840</v>
          </cell>
          <cell r="S198" t="str">
            <v>04544006733</v>
          </cell>
          <cell r="T198" t="str">
            <v>201110</v>
          </cell>
          <cell r="U198" t="str">
            <v>201110</v>
          </cell>
          <cell r="V198" t="str">
            <v>12</v>
          </cell>
          <cell r="W198">
            <v>1</v>
          </cell>
          <cell r="X198" t="str">
            <v>CAS ZONALES OCTUBRE 2011</v>
          </cell>
          <cell r="Y198">
            <v>4135</v>
          </cell>
          <cell r="Z198" t="str">
            <v>10011188236</v>
          </cell>
          <cell r="AA198" t="str">
            <v>VELA</v>
          </cell>
          <cell r="AB198" t="str">
            <v>AMASIFUEN</v>
          </cell>
          <cell r="AC198" t="str">
            <v xml:space="preserve"> RAUL</v>
          </cell>
          <cell r="AD198" t="str">
            <v>INTEGRA</v>
          </cell>
          <cell r="AE198" t="str">
            <v>02</v>
          </cell>
          <cell r="AF198">
            <v>52.2</v>
          </cell>
          <cell r="AG198">
            <v>41.18</v>
          </cell>
          <cell r="AH198">
            <v>93.38</v>
          </cell>
          <cell r="AI198">
            <v>290</v>
          </cell>
          <cell r="AJ198">
            <v>40805</v>
          </cell>
          <cell r="AK198" t="str">
            <v>2635730</v>
          </cell>
          <cell r="AL198">
            <v>40837</v>
          </cell>
          <cell r="AM198" t="str">
            <v>2011</v>
          </cell>
          <cell r="AN198" t="str">
            <v>1</v>
          </cell>
          <cell r="AO198">
            <v>97.2</v>
          </cell>
          <cell r="AP198">
            <v>0</v>
          </cell>
          <cell r="AQ198">
            <v>0</v>
          </cell>
          <cell r="AR198">
            <v>0</v>
          </cell>
          <cell r="AS198">
            <v>0</v>
          </cell>
          <cell r="AT198">
            <v>0</v>
          </cell>
          <cell r="AU198">
            <v>0</v>
          </cell>
          <cell r="AV198">
            <v>0</v>
          </cell>
          <cell r="AW198">
            <v>0</v>
          </cell>
          <cell r="AX198">
            <v>0</v>
          </cell>
          <cell r="AY198">
            <v>0</v>
          </cell>
          <cell r="AZ198">
            <v>0</v>
          </cell>
          <cell r="BA198">
            <v>25630</v>
          </cell>
          <cell r="BB198">
            <v>0</v>
          </cell>
          <cell r="BC198">
            <v>0</v>
          </cell>
          <cell r="BD198">
            <v>0</v>
          </cell>
          <cell r="BE198">
            <v>0</v>
          </cell>
          <cell r="BF198">
            <v>0</v>
          </cell>
          <cell r="BG198" t="str">
            <v>556281RVAAS0</v>
          </cell>
          <cell r="BH198">
            <v>40805</v>
          </cell>
        </row>
        <row r="199">
          <cell r="A199" t="str">
            <v>41951029</v>
          </cell>
          <cell r="B199" t="str">
            <v>VERASTEGUI  PORRAS IVAN ROLANDO</v>
          </cell>
          <cell r="C199" t="str">
            <v>RESPONSABLE DE PROMOCION SOCIAL Y CAPACITACION</v>
          </cell>
          <cell r="D199" t="str">
            <v>41951029</v>
          </cell>
          <cell r="E199">
            <v>40819</v>
          </cell>
          <cell r="F199">
            <v>40849</v>
          </cell>
          <cell r="G199">
            <v>2707</v>
          </cell>
          <cell r="H199">
            <v>2707</v>
          </cell>
          <cell r="I199">
            <v>0</v>
          </cell>
          <cell r="J199" t="str">
            <v>VERASTEGUI  PORRAS IVAN ROLANDO</v>
          </cell>
          <cell r="K199">
            <v>0</v>
          </cell>
          <cell r="L199">
            <v>2341.5500000000002</v>
          </cell>
          <cell r="M199" t="str">
            <v>OFICINA ZONAL LORETO</v>
          </cell>
          <cell r="N199" t="str">
            <v xml:space="preserve">0023  </v>
          </cell>
          <cell r="O199" t="str">
            <v>3399</v>
          </cell>
          <cell r="P199" t="str">
            <v>001</v>
          </cell>
          <cell r="Q199" t="str">
            <v>46</v>
          </cell>
          <cell r="R199">
            <v>40840</v>
          </cell>
          <cell r="S199" t="str">
            <v>04476025228</v>
          </cell>
          <cell r="T199" t="str">
            <v>201110</v>
          </cell>
          <cell r="U199" t="str">
            <v>201110</v>
          </cell>
          <cell r="V199" t="str">
            <v>12</v>
          </cell>
          <cell r="W199">
            <v>1</v>
          </cell>
          <cell r="X199" t="str">
            <v>CAS ZONALES OCTUBRE 2011</v>
          </cell>
          <cell r="Y199">
            <v>4132</v>
          </cell>
          <cell r="Z199" t="str">
            <v>10419510292</v>
          </cell>
          <cell r="AA199" t="str">
            <v xml:space="preserve">VERASTEGUI </v>
          </cell>
          <cell r="AB199" t="str">
            <v>PORRAS</v>
          </cell>
          <cell r="AC199" t="str">
            <v>IVAN ROLANDO</v>
          </cell>
          <cell r="AD199" t="str">
            <v>HORIZONTE</v>
          </cell>
          <cell r="AE199" t="str">
            <v>01</v>
          </cell>
          <cell r="AF199">
            <v>52.79</v>
          </cell>
          <cell r="AG199">
            <v>41.96</v>
          </cell>
          <cell r="AH199">
            <v>94.75</v>
          </cell>
          <cell r="AI199">
            <v>270.7</v>
          </cell>
          <cell r="AJ199">
            <v>40819</v>
          </cell>
          <cell r="AK199" t="str">
            <v>2610653</v>
          </cell>
          <cell r="AL199">
            <v>40815</v>
          </cell>
          <cell r="AM199" t="str">
            <v>2011</v>
          </cell>
          <cell r="AN199" t="str">
            <v>1</v>
          </cell>
          <cell r="AO199">
            <v>97.2</v>
          </cell>
          <cell r="AP199">
            <v>0</v>
          </cell>
          <cell r="AQ199">
            <v>0</v>
          </cell>
          <cell r="AR199">
            <v>0</v>
          </cell>
          <cell r="AS199">
            <v>0</v>
          </cell>
          <cell r="AT199">
            <v>0</v>
          </cell>
          <cell r="AU199">
            <v>0</v>
          </cell>
          <cell r="AV199">
            <v>0</v>
          </cell>
          <cell r="AW199">
            <v>0</v>
          </cell>
          <cell r="AX199">
            <v>0</v>
          </cell>
          <cell r="AY199">
            <v>0</v>
          </cell>
          <cell r="AZ199">
            <v>0</v>
          </cell>
          <cell r="BA199">
            <v>29646</v>
          </cell>
          <cell r="BB199">
            <v>0</v>
          </cell>
          <cell r="BC199">
            <v>0</v>
          </cell>
          <cell r="BD199">
            <v>0</v>
          </cell>
          <cell r="BE199">
            <v>0</v>
          </cell>
          <cell r="BF199">
            <v>0</v>
          </cell>
          <cell r="BG199" t="str">
            <v>596441IVPAR6</v>
          </cell>
          <cell r="BH199">
            <v>39163</v>
          </cell>
        </row>
        <row r="200">
          <cell r="A200" t="str">
            <v>01325300</v>
          </cell>
          <cell r="B200" t="str">
            <v>VILCA  COLQUEHUANCA WILMER ULISES</v>
          </cell>
          <cell r="C200" t="str">
            <v>CHOFER</v>
          </cell>
          <cell r="D200" t="str">
            <v>01325300</v>
          </cell>
          <cell r="E200">
            <v>40828</v>
          </cell>
          <cell r="F200">
            <v>40888</v>
          </cell>
          <cell r="G200">
            <v>696.67</v>
          </cell>
          <cell r="H200">
            <v>696.67</v>
          </cell>
          <cell r="I200">
            <v>0</v>
          </cell>
          <cell r="J200" t="str">
            <v>VILCA  COLQUEHUANCA WILMER ULISES</v>
          </cell>
          <cell r="K200">
            <v>0</v>
          </cell>
          <cell r="L200">
            <v>602.61</v>
          </cell>
          <cell r="M200" t="str">
            <v>OFICINA ZONAL PUNO</v>
          </cell>
          <cell r="N200" t="str">
            <v xml:space="preserve">0028  </v>
          </cell>
          <cell r="O200" t="str">
            <v>1737</v>
          </cell>
          <cell r="P200" t="str">
            <v>001</v>
          </cell>
          <cell r="Q200" t="str">
            <v>101</v>
          </cell>
          <cell r="R200">
            <v>40840</v>
          </cell>
          <cell r="S200" t="str">
            <v>4040881935</v>
          </cell>
          <cell r="T200" t="str">
            <v>201110</v>
          </cell>
          <cell r="U200" t="str">
            <v>201110</v>
          </cell>
          <cell r="V200" t="str">
            <v>12</v>
          </cell>
          <cell r="W200">
            <v>1</v>
          </cell>
          <cell r="X200" t="str">
            <v>CAS ZONALES OCTUBRE 2011</v>
          </cell>
          <cell r="Y200">
            <v>4159</v>
          </cell>
          <cell r="Z200" t="str">
            <v>10013253001</v>
          </cell>
          <cell r="AA200" t="str">
            <v xml:space="preserve">VILCA </v>
          </cell>
          <cell r="AB200" t="str">
            <v>COLQUEHUANCA</v>
          </cell>
          <cell r="AC200" t="str">
            <v>WILMER ULISES</v>
          </cell>
          <cell r="AD200" t="str">
            <v>HORIZONTE</v>
          </cell>
          <cell r="AE200" t="str">
            <v>01</v>
          </cell>
          <cell r="AF200">
            <v>13.59</v>
          </cell>
          <cell r="AG200">
            <v>10.8</v>
          </cell>
          <cell r="AH200">
            <v>24.39</v>
          </cell>
          <cell r="AI200">
            <v>69.67</v>
          </cell>
          <cell r="AJ200">
            <v>40828</v>
          </cell>
          <cell r="AK200" t="str">
            <v/>
          </cell>
          <cell r="AL200">
            <v>1</v>
          </cell>
          <cell r="AM200" t="str">
            <v>2011</v>
          </cell>
          <cell r="AN200" t="str">
            <v>1</v>
          </cell>
          <cell r="AO200">
            <v>62.7</v>
          </cell>
          <cell r="AP200">
            <v>0</v>
          </cell>
          <cell r="AQ200">
            <v>0</v>
          </cell>
          <cell r="AR200">
            <v>0</v>
          </cell>
          <cell r="AS200">
            <v>0</v>
          </cell>
          <cell r="AT200">
            <v>0</v>
          </cell>
          <cell r="AU200">
            <v>0</v>
          </cell>
          <cell r="AV200">
            <v>0</v>
          </cell>
          <cell r="AW200">
            <v>0</v>
          </cell>
          <cell r="AX200">
            <v>0</v>
          </cell>
          <cell r="AY200">
            <v>0</v>
          </cell>
          <cell r="AZ200">
            <v>0</v>
          </cell>
          <cell r="BA200">
            <v>27656</v>
          </cell>
          <cell r="BB200">
            <v>0</v>
          </cell>
          <cell r="BC200">
            <v>0</v>
          </cell>
          <cell r="BD200">
            <v>0</v>
          </cell>
          <cell r="BE200">
            <v>0</v>
          </cell>
          <cell r="BF200">
            <v>0</v>
          </cell>
          <cell r="BG200" t="str">
            <v>263211WVCCQ3</v>
          </cell>
          <cell r="BH200">
            <v>40828</v>
          </cell>
        </row>
        <row r="201">
          <cell r="A201" t="str">
            <v xml:space="preserve">23854855   </v>
          </cell>
          <cell r="B201" t="str">
            <v>YABAR GALLEGOS CARLOS ALBERTO</v>
          </cell>
          <cell r="C201" t="str">
            <v>RESPONSABLE DE PROMOCION SOCIAL Y CAPACITACION</v>
          </cell>
          <cell r="D201" t="str">
            <v xml:space="preserve">23854855   </v>
          </cell>
          <cell r="E201">
            <v>40819</v>
          </cell>
          <cell r="F201">
            <v>40879</v>
          </cell>
          <cell r="G201">
            <v>2707</v>
          </cell>
          <cell r="H201">
            <v>2707</v>
          </cell>
          <cell r="I201">
            <v>0</v>
          </cell>
          <cell r="J201" t="str">
            <v>YABAR GALLEGOS CARLOS ALBERTO</v>
          </cell>
          <cell r="K201">
            <v>0</v>
          </cell>
          <cell r="L201">
            <v>2359.42</v>
          </cell>
          <cell r="M201" t="str">
            <v>OFICINA ZONAL CUSCO</v>
          </cell>
          <cell r="N201" t="str">
            <v xml:space="preserve">0015  </v>
          </cell>
          <cell r="O201" t="str">
            <v>1723</v>
          </cell>
          <cell r="P201" t="str">
            <v>003</v>
          </cell>
          <cell r="Q201" t="str">
            <v>19</v>
          </cell>
          <cell r="R201">
            <v>40840</v>
          </cell>
          <cell r="S201" t="str">
            <v>4013631285</v>
          </cell>
          <cell r="T201" t="str">
            <v>201110</v>
          </cell>
          <cell r="U201" t="str">
            <v>201110</v>
          </cell>
          <cell r="V201" t="str">
            <v>12</v>
          </cell>
          <cell r="W201">
            <v>1</v>
          </cell>
          <cell r="X201" t="str">
            <v>CAS ZONALES OCTUBRE 2011</v>
          </cell>
          <cell r="Y201">
            <v>1519</v>
          </cell>
          <cell r="Z201" t="str">
            <v>10238548557</v>
          </cell>
          <cell r="AA201" t="str">
            <v>YABAR</v>
          </cell>
          <cell r="AB201" t="str">
            <v>GALLEGOS</v>
          </cell>
          <cell r="AC201" t="str">
            <v>CARLOS ALBERTO</v>
          </cell>
          <cell r="AD201" t="str">
            <v>PRIMA</v>
          </cell>
          <cell r="AE201" t="str">
            <v>03</v>
          </cell>
          <cell r="AF201">
            <v>47.37</v>
          </cell>
          <cell r="AG201">
            <v>29.51</v>
          </cell>
          <cell r="AH201">
            <v>76.88</v>
          </cell>
          <cell r="AI201">
            <v>270.7</v>
          </cell>
          <cell r="AJ201">
            <v>40819</v>
          </cell>
          <cell r="AK201" t="str">
            <v>2624677</v>
          </cell>
          <cell r="AL201">
            <v>40828</v>
          </cell>
          <cell r="AM201" t="str">
            <v>2011</v>
          </cell>
          <cell r="AN201" t="str">
            <v>1</v>
          </cell>
          <cell r="AO201">
            <v>97.2</v>
          </cell>
          <cell r="AP201">
            <v>0</v>
          </cell>
          <cell r="AQ201">
            <v>0</v>
          </cell>
          <cell r="AR201">
            <v>0</v>
          </cell>
          <cell r="AS201">
            <v>0</v>
          </cell>
          <cell r="AT201">
            <v>0</v>
          </cell>
          <cell r="AU201">
            <v>0</v>
          </cell>
          <cell r="AV201">
            <v>0</v>
          </cell>
          <cell r="AW201">
            <v>0</v>
          </cell>
          <cell r="AX201">
            <v>0</v>
          </cell>
          <cell r="AY201">
            <v>0</v>
          </cell>
          <cell r="AZ201">
            <v>0</v>
          </cell>
          <cell r="BA201">
            <v>24676</v>
          </cell>
          <cell r="BB201">
            <v>0</v>
          </cell>
          <cell r="BC201">
            <v>0</v>
          </cell>
          <cell r="BD201">
            <v>0</v>
          </cell>
          <cell r="BE201">
            <v>0</v>
          </cell>
          <cell r="BF201">
            <v>0</v>
          </cell>
          <cell r="BG201" t="str">
            <v>546741CYGAL6</v>
          </cell>
          <cell r="BH201">
            <v>40819</v>
          </cell>
        </row>
        <row r="202">
          <cell r="A202" t="str">
            <v xml:space="preserve">23854855   </v>
          </cell>
          <cell r="B202" t="str">
            <v>YABAR GALLEGOS CARLOS ALBERTO</v>
          </cell>
          <cell r="C202" t="str">
            <v>RESPONSABLE DE PROMOCION SOCIAL Y CAPACITACION</v>
          </cell>
          <cell r="D202" t="str">
            <v xml:space="preserve">23854855   </v>
          </cell>
          <cell r="E202">
            <v>40819</v>
          </cell>
          <cell r="F202">
            <v>40908</v>
          </cell>
          <cell r="G202">
            <v>2707</v>
          </cell>
          <cell r="H202">
            <v>2707</v>
          </cell>
          <cell r="I202">
            <v>0</v>
          </cell>
          <cell r="J202" t="str">
            <v>YABAR GALLEGOS CARLOS ALBERTO</v>
          </cell>
          <cell r="K202">
            <v>0</v>
          </cell>
          <cell r="L202">
            <v>2359.42</v>
          </cell>
          <cell r="M202" t="str">
            <v>OFICINA ZONAL CUSCO</v>
          </cell>
          <cell r="N202" t="str">
            <v xml:space="preserve">0015  </v>
          </cell>
          <cell r="O202" t="str">
            <v>1723</v>
          </cell>
          <cell r="P202" t="str">
            <v>003</v>
          </cell>
          <cell r="Q202" t="str">
            <v>19</v>
          </cell>
          <cell r="R202">
            <v>40840</v>
          </cell>
          <cell r="S202" t="str">
            <v>4013631285</v>
          </cell>
          <cell r="T202" t="str">
            <v>201110</v>
          </cell>
          <cell r="U202" t="str">
            <v>201110</v>
          </cell>
          <cell r="V202" t="str">
            <v>12</v>
          </cell>
          <cell r="W202">
            <v>1</v>
          </cell>
          <cell r="X202" t="str">
            <v>CAS ZONALES OCTUBRE 2011</v>
          </cell>
          <cell r="Y202">
            <v>1519</v>
          </cell>
          <cell r="Z202" t="str">
            <v>10238548557</v>
          </cell>
          <cell r="AA202" t="str">
            <v>YABAR</v>
          </cell>
          <cell r="AB202" t="str">
            <v>GALLEGOS</v>
          </cell>
          <cell r="AC202" t="str">
            <v>CARLOS ALBERTO</v>
          </cell>
          <cell r="AD202" t="str">
            <v>PRIMA</v>
          </cell>
          <cell r="AE202" t="str">
            <v>03</v>
          </cell>
          <cell r="AF202">
            <v>47.37</v>
          </cell>
          <cell r="AG202">
            <v>29.51</v>
          </cell>
          <cell r="AH202">
            <v>76.88</v>
          </cell>
          <cell r="AI202">
            <v>270.7</v>
          </cell>
          <cell r="AJ202">
            <v>40819</v>
          </cell>
          <cell r="AK202" t="str">
            <v>2624677</v>
          </cell>
          <cell r="AL202">
            <v>40828</v>
          </cell>
          <cell r="AM202" t="str">
            <v>2011</v>
          </cell>
          <cell r="AN202" t="str">
            <v>1</v>
          </cell>
          <cell r="AO202">
            <v>97.2</v>
          </cell>
          <cell r="AP202">
            <v>0</v>
          </cell>
          <cell r="AQ202">
            <v>0</v>
          </cell>
          <cell r="AR202">
            <v>0</v>
          </cell>
          <cell r="AS202">
            <v>0</v>
          </cell>
          <cell r="AT202">
            <v>0</v>
          </cell>
          <cell r="AU202">
            <v>0</v>
          </cell>
          <cell r="AV202">
            <v>0</v>
          </cell>
          <cell r="AW202">
            <v>0</v>
          </cell>
          <cell r="AX202">
            <v>0</v>
          </cell>
          <cell r="AY202">
            <v>0</v>
          </cell>
          <cell r="AZ202">
            <v>0</v>
          </cell>
          <cell r="BA202">
            <v>24676</v>
          </cell>
          <cell r="BB202">
            <v>0</v>
          </cell>
          <cell r="BC202">
            <v>0</v>
          </cell>
          <cell r="BD202">
            <v>0</v>
          </cell>
          <cell r="BE202">
            <v>0</v>
          </cell>
          <cell r="BF202">
            <v>0</v>
          </cell>
          <cell r="BG202" t="str">
            <v>546741CYGAL6</v>
          </cell>
          <cell r="BH202">
            <v>40819</v>
          </cell>
        </row>
        <row r="203">
          <cell r="A203" t="str">
            <v xml:space="preserve">23854855   </v>
          </cell>
          <cell r="B203" t="str">
            <v>YABAR GALLEGOS CARLOS ALBERTO</v>
          </cell>
          <cell r="C203" t="str">
            <v>RESPONSABLE DE PROMOCION SOCIAL Y CAPACITACION</v>
          </cell>
          <cell r="D203" t="str">
            <v xml:space="preserve">23854855   </v>
          </cell>
          <cell r="E203">
            <v>40819</v>
          </cell>
          <cell r="F203">
            <v>40939</v>
          </cell>
          <cell r="G203">
            <v>2707</v>
          </cell>
          <cell r="H203">
            <v>2707</v>
          </cell>
          <cell r="I203">
            <v>0</v>
          </cell>
          <cell r="J203" t="str">
            <v>YABAR GALLEGOS CARLOS ALBERTO</v>
          </cell>
          <cell r="K203">
            <v>0</v>
          </cell>
          <cell r="L203">
            <v>2359.42</v>
          </cell>
          <cell r="M203" t="str">
            <v>OFICINA ZONAL CUSCO</v>
          </cell>
          <cell r="N203" t="str">
            <v xml:space="preserve">0015  </v>
          </cell>
          <cell r="O203" t="str">
            <v>1723</v>
          </cell>
          <cell r="P203" t="str">
            <v>003</v>
          </cell>
          <cell r="Q203" t="str">
            <v>19</v>
          </cell>
          <cell r="R203">
            <v>40840</v>
          </cell>
          <cell r="S203" t="str">
            <v>4013631285</v>
          </cell>
          <cell r="T203" t="str">
            <v>201110</v>
          </cell>
          <cell r="U203" t="str">
            <v>201110</v>
          </cell>
          <cell r="V203" t="str">
            <v>12</v>
          </cell>
          <cell r="W203">
            <v>1</v>
          </cell>
          <cell r="X203" t="str">
            <v>CAS ZONALES OCTUBRE 2011</v>
          </cell>
          <cell r="Y203">
            <v>1519</v>
          </cell>
          <cell r="Z203" t="str">
            <v>10238548557</v>
          </cell>
          <cell r="AA203" t="str">
            <v>YABAR</v>
          </cell>
          <cell r="AB203" t="str">
            <v>GALLEGOS</v>
          </cell>
          <cell r="AC203" t="str">
            <v>CARLOS ALBERTO</v>
          </cell>
          <cell r="AD203" t="str">
            <v>PRIMA</v>
          </cell>
          <cell r="AE203" t="str">
            <v>03</v>
          </cell>
          <cell r="AF203">
            <v>47.37</v>
          </cell>
          <cell r="AG203">
            <v>29.51</v>
          </cell>
          <cell r="AH203">
            <v>76.88</v>
          </cell>
          <cell r="AI203">
            <v>270.7</v>
          </cell>
          <cell r="AJ203">
            <v>40819</v>
          </cell>
          <cell r="AK203" t="str">
            <v>2624677</v>
          </cell>
          <cell r="AL203">
            <v>40828</v>
          </cell>
          <cell r="AM203" t="str">
            <v>2011</v>
          </cell>
          <cell r="AN203" t="str">
            <v>1</v>
          </cell>
          <cell r="AO203">
            <v>97.2</v>
          </cell>
          <cell r="AP203">
            <v>0</v>
          </cell>
          <cell r="AQ203">
            <v>0</v>
          </cell>
          <cell r="AR203">
            <v>0</v>
          </cell>
          <cell r="AS203">
            <v>0</v>
          </cell>
          <cell r="AT203">
            <v>0</v>
          </cell>
          <cell r="AU203">
            <v>0</v>
          </cell>
          <cell r="AV203">
            <v>0</v>
          </cell>
          <cell r="AW203">
            <v>0</v>
          </cell>
          <cell r="AX203">
            <v>0</v>
          </cell>
          <cell r="AY203">
            <v>0</v>
          </cell>
          <cell r="AZ203">
            <v>0</v>
          </cell>
          <cell r="BA203">
            <v>24676</v>
          </cell>
          <cell r="BB203">
            <v>0</v>
          </cell>
          <cell r="BC203">
            <v>0</v>
          </cell>
          <cell r="BD203">
            <v>0</v>
          </cell>
          <cell r="BE203">
            <v>0</v>
          </cell>
          <cell r="BF203">
            <v>0</v>
          </cell>
          <cell r="BG203" t="str">
            <v>546741CYGAL6</v>
          </cell>
          <cell r="BH203">
            <v>40819</v>
          </cell>
        </row>
        <row r="204">
          <cell r="A204" t="str">
            <v xml:space="preserve">23854855   </v>
          </cell>
          <cell r="B204" t="str">
            <v>YABAR GALLEGOS CARLOS ALBERTO</v>
          </cell>
          <cell r="C204" t="str">
            <v>RESPONSABLE DE PROMOCION SOCIAL Y CAPACITACION</v>
          </cell>
          <cell r="D204" t="str">
            <v xml:space="preserve">23854855   </v>
          </cell>
          <cell r="E204">
            <v>40819</v>
          </cell>
          <cell r="F204">
            <v>40968</v>
          </cell>
          <cell r="G204">
            <v>2707</v>
          </cell>
          <cell r="H204">
            <v>2707</v>
          </cell>
          <cell r="I204">
            <v>0</v>
          </cell>
          <cell r="J204" t="str">
            <v>YABAR GALLEGOS CARLOS ALBERTO</v>
          </cell>
          <cell r="K204">
            <v>0</v>
          </cell>
          <cell r="L204">
            <v>2359.42</v>
          </cell>
          <cell r="M204" t="str">
            <v>OFICINA ZONAL CUSCO</v>
          </cell>
          <cell r="N204" t="str">
            <v xml:space="preserve">0015  </v>
          </cell>
          <cell r="O204" t="str">
            <v>1723</v>
          </cell>
          <cell r="P204" t="str">
            <v>003</v>
          </cell>
          <cell r="Q204" t="str">
            <v>19</v>
          </cell>
          <cell r="R204">
            <v>40840</v>
          </cell>
          <cell r="S204" t="str">
            <v>4013631285</v>
          </cell>
          <cell r="T204" t="str">
            <v>201110</v>
          </cell>
          <cell r="U204" t="str">
            <v>201110</v>
          </cell>
          <cell r="V204" t="str">
            <v>12</v>
          </cell>
          <cell r="W204">
            <v>1</v>
          </cell>
          <cell r="X204" t="str">
            <v>CAS ZONALES OCTUBRE 2011</v>
          </cell>
          <cell r="Y204">
            <v>1519</v>
          </cell>
          <cell r="Z204" t="str">
            <v>10238548557</v>
          </cell>
          <cell r="AA204" t="str">
            <v>YABAR</v>
          </cell>
          <cell r="AB204" t="str">
            <v>GALLEGOS</v>
          </cell>
          <cell r="AC204" t="str">
            <v>CARLOS ALBERTO</v>
          </cell>
          <cell r="AD204" t="str">
            <v>PRIMA</v>
          </cell>
          <cell r="AE204" t="str">
            <v>03</v>
          </cell>
          <cell r="AF204">
            <v>47.37</v>
          </cell>
          <cell r="AG204">
            <v>29.51</v>
          </cell>
          <cell r="AH204">
            <v>76.88</v>
          </cell>
          <cell r="AI204">
            <v>270.7</v>
          </cell>
          <cell r="AJ204">
            <v>40819</v>
          </cell>
          <cell r="AK204" t="str">
            <v>2624677</v>
          </cell>
          <cell r="AL204">
            <v>40828</v>
          </cell>
          <cell r="AM204" t="str">
            <v>2011</v>
          </cell>
          <cell r="AN204" t="str">
            <v>1</v>
          </cell>
          <cell r="AO204">
            <v>97.2</v>
          </cell>
          <cell r="AP204">
            <v>0</v>
          </cell>
          <cell r="AQ204">
            <v>0</v>
          </cell>
          <cell r="AR204">
            <v>0</v>
          </cell>
          <cell r="AS204">
            <v>0</v>
          </cell>
          <cell r="AT204">
            <v>0</v>
          </cell>
          <cell r="AU204">
            <v>0</v>
          </cell>
          <cell r="AV204">
            <v>0</v>
          </cell>
          <cell r="AW204">
            <v>0</v>
          </cell>
          <cell r="AX204">
            <v>0</v>
          </cell>
          <cell r="AY204">
            <v>0</v>
          </cell>
          <cell r="AZ204">
            <v>0</v>
          </cell>
          <cell r="BA204">
            <v>24676</v>
          </cell>
          <cell r="BB204">
            <v>0</v>
          </cell>
          <cell r="BC204">
            <v>0</v>
          </cell>
          <cell r="BD204">
            <v>0</v>
          </cell>
          <cell r="BE204">
            <v>0</v>
          </cell>
          <cell r="BF204">
            <v>0</v>
          </cell>
          <cell r="BG204" t="str">
            <v>546741CYGAL6</v>
          </cell>
          <cell r="BH204">
            <v>40819</v>
          </cell>
        </row>
        <row r="205">
          <cell r="A205" t="str">
            <v xml:space="preserve">23854855   </v>
          </cell>
          <cell r="B205" t="str">
            <v>YABAR GALLEGOS CARLOS ALBERTO</v>
          </cell>
          <cell r="C205" t="str">
            <v>RESPONSABLE DE PROMOCION SOCIAL Y CAPACITACION</v>
          </cell>
          <cell r="D205" t="str">
            <v xml:space="preserve">23854855   </v>
          </cell>
          <cell r="E205">
            <v>40819</v>
          </cell>
          <cell r="F205">
            <v>40999</v>
          </cell>
          <cell r="G205">
            <v>2707</v>
          </cell>
          <cell r="H205">
            <v>2707</v>
          </cell>
          <cell r="I205">
            <v>0</v>
          </cell>
          <cell r="J205" t="str">
            <v>YABAR GALLEGOS CARLOS ALBERTO</v>
          </cell>
          <cell r="K205">
            <v>0</v>
          </cell>
          <cell r="L205">
            <v>2359.42</v>
          </cell>
          <cell r="M205" t="str">
            <v>OFICINA ZONAL CUSCO</v>
          </cell>
          <cell r="N205" t="str">
            <v xml:space="preserve">0015  </v>
          </cell>
          <cell r="O205" t="str">
            <v>1723</v>
          </cell>
          <cell r="P205" t="str">
            <v>003</v>
          </cell>
          <cell r="Q205" t="str">
            <v>19</v>
          </cell>
          <cell r="R205">
            <v>40840</v>
          </cell>
          <cell r="S205" t="str">
            <v>4013631285</v>
          </cell>
          <cell r="T205" t="str">
            <v>201110</v>
          </cell>
          <cell r="U205" t="str">
            <v>201110</v>
          </cell>
          <cell r="V205" t="str">
            <v>12</v>
          </cell>
          <cell r="W205">
            <v>1</v>
          </cell>
          <cell r="X205" t="str">
            <v>CAS ZONALES OCTUBRE 2011</v>
          </cell>
          <cell r="Y205">
            <v>1519</v>
          </cell>
          <cell r="Z205" t="str">
            <v>10238548557</v>
          </cell>
          <cell r="AA205" t="str">
            <v>YABAR</v>
          </cell>
          <cell r="AB205" t="str">
            <v>GALLEGOS</v>
          </cell>
          <cell r="AC205" t="str">
            <v>CARLOS ALBERTO</v>
          </cell>
          <cell r="AD205" t="str">
            <v>PRIMA</v>
          </cell>
          <cell r="AE205" t="str">
            <v>03</v>
          </cell>
          <cell r="AF205">
            <v>47.37</v>
          </cell>
          <cell r="AG205">
            <v>29.51</v>
          </cell>
          <cell r="AH205">
            <v>76.88</v>
          </cell>
          <cell r="AI205">
            <v>270.7</v>
          </cell>
          <cell r="AJ205">
            <v>40819</v>
          </cell>
          <cell r="AK205" t="str">
            <v>2624677</v>
          </cell>
          <cell r="AL205">
            <v>40828</v>
          </cell>
          <cell r="AM205" t="str">
            <v>2011</v>
          </cell>
          <cell r="AN205" t="str">
            <v>1</v>
          </cell>
          <cell r="AO205">
            <v>97.2</v>
          </cell>
          <cell r="AP205">
            <v>0</v>
          </cell>
          <cell r="AQ205">
            <v>0</v>
          </cell>
          <cell r="AR205">
            <v>0</v>
          </cell>
          <cell r="AS205">
            <v>0</v>
          </cell>
          <cell r="AT205">
            <v>0</v>
          </cell>
          <cell r="AU205">
            <v>0</v>
          </cell>
          <cell r="AV205">
            <v>0</v>
          </cell>
          <cell r="AW205">
            <v>0</v>
          </cell>
          <cell r="AX205">
            <v>0</v>
          </cell>
          <cell r="AY205">
            <v>0</v>
          </cell>
          <cell r="AZ205">
            <v>0</v>
          </cell>
          <cell r="BA205">
            <v>24676</v>
          </cell>
          <cell r="BB205">
            <v>0</v>
          </cell>
          <cell r="BC205">
            <v>0</v>
          </cell>
          <cell r="BD205">
            <v>0</v>
          </cell>
          <cell r="BE205">
            <v>0</v>
          </cell>
          <cell r="BF205">
            <v>0</v>
          </cell>
          <cell r="BG205" t="str">
            <v>546741CYGAL6</v>
          </cell>
          <cell r="BH205">
            <v>40819</v>
          </cell>
        </row>
        <row r="206">
          <cell r="A206" t="str">
            <v xml:space="preserve">23854855   </v>
          </cell>
          <cell r="B206" t="str">
            <v>YABAR GALLEGOS CARLOS ALBERTO</v>
          </cell>
          <cell r="C206" t="str">
            <v>RESPONSABLE DE PROMOCION SOCIAL Y CAPACITACION</v>
          </cell>
          <cell r="D206" t="str">
            <v xml:space="preserve">23854855   </v>
          </cell>
          <cell r="E206">
            <v>40819</v>
          </cell>
          <cell r="F206">
            <v>41029</v>
          </cell>
          <cell r="G206">
            <v>2707</v>
          </cell>
          <cell r="H206">
            <v>2707</v>
          </cell>
          <cell r="I206">
            <v>0</v>
          </cell>
          <cell r="J206" t="str">
            <v>YABAR GALLEGOS CARLOS ALBERTO</v>
          </cell>
          <cell r="K206">
            <v>0</v>
          </cell>
          <cell r="L206">
            <v>2359.42</v>
          </cell>
          <cell r="M206" t="str">
            <v>OFICINA ZONAL CUSCO</v>
          </cell>
          <cell r="N206" t="str">
            <v xml:space="preserve">0015  </v>
          </cell>
          <cell r="O206" t="str">
            <v>1723</v>
          </cell>
          <cell r="P206" t="str">
            <v>003</v>
          </cell>
          <cell r="Q206" t="str">
            <v>19</v>
          </cell>
          <cell r="R206">
            <v>40840</v>
          </cell>
          <cell r="S206" t="str">
            <v>4013631285</v>
          </cell>
          <cell r="T206" t="str">
            <v>201110</v>
          </cell>
          <cell r="U206" t="str">
            <v>201110</v>
          </cell>
          <cell r="V206" t="str">
            <v>12</v>
          </cell>
          <cell r="W206">
            <v>1</v>
          </cell>
          <cell r="X206" t="str">
            <v>CAS ZONALES OCTUBRE 2011</v>
          </cell>
          <cell r="Y206">
            <v>1519</v>
          </cell>
          <cell r="Z206" t="str">
            <v>10238548557</v>
          </cell>
          <cell r="AA206" t="str">
            <v>YABAR</v>
          </cell>
          <cell r="AB206" t="str">
            <v>GALLEGOS</v>
          </cell>
          <cell r="AC206" t="str">
            <v>CARLOS ALBERTO</v>
          </cell>
          <cell r="AD206" t="str">
            <v>PRIMA</v>
          </cell>
          <cell r="AE206" t="str">
            <v>03</v>
          </cell>
          <cell r="AF206">
            <v>47.37</v>
          </cell>
          <cell r="AG206">
            <v>29.51</v>
          </cell>
          <cell r="AH206">
            <v>76.88</v>
          </cell>
          <cell r="AI206">
            <v>270.7</v>
          </cell>
          <cell r="AJ206">
            <v>40819</v>
          </cell>
          <cell r="AK206" t="str">
            <v>2624677</v>
          </cell>
          <cell r="AL206">
            <v>40828</v>
          </cell>
          <cell r="AM206" t="str">
            <v>2011</v>
          </cell>
          <cell r="AN206" t="str">
            <v>1</v>
          </cell>
          <cell r="AO206">
            <v>97.2</v>
          </cell>
          <cell r="AP206">
            <v>0</v>
          </cell>
          <cell r="AQ206">
            <v>0</v>
          </cell>
          <cell r="AR206">
            <v>0</v>
          </cell>
          <cell r="AS206">
            <v>0</v>
          </cell>
          <cell r="AT206">
            <v>0</v>
          </cell>
          <cell r="AU206">
            <v>0</v>
          </cell>
          <cell r="AV206">
            <v>0</v>
          </cell>
          <cell r="AW206">
            <v>0</v>
          </cell>
          <cell r="AX206">
            <v>0</v>
          </cell>
          <cell r="AY206">
            <v>0</v>
          </cell>
          <cell r="AZ206">
            <v>0</v>
          </cell>
          <cell r="BA206">
            <v>24676</v>
          </cell>
          <cell r="BB206">
            <v>0</v>
          </cell>
          <cell r="BC206">
            <v>0</v>
          </cell>
          <cell r="BD206">
            <v>0</v>
          </cell>
          <cell r="BE206">
            <v>0</v>
          </cell>
          <cell r="BF206">
            <v>0</v>
          </cell>
          <cell r="BG206" t="str">
            <v>546741CYGAL6</v>
          </cell>
          <cell r="BH206">
            <v>40819</v>
          </cell>
        </row>
        <row r="207">
          <cell r="A207" t="str">
            <v>23813727</v>
          </cell>
          <cell r="B207" t="str">
            <v>ZVIETCOVICH  ALVAREZ MANUEL JESUS</v>
          </cell>
          <cell r="C207" t="str">
            <v>JEFE DE LA OFICINA ZONAL CUSCO</v>
          </cell>
          <cell r="D207" t="str">
            <v>23813727</v>
          </cell>
          <cell r="E207">
            <v>40826</v>
          </cell>
          <cell r="F207">
            <v>40886</v>
          </cell>
          <cell r="G207">
            <v>3710</v>
          </cell>
          <cell r="H207">
            <v>3710</v>
          </cell>
          <cell r="I207">
            <v>0</v>
          </cell>
          <cell r="J207" t="str">
            <v>ZVIETCOVICH  ALVAREZ MANUEL JESUS</v>
          </cell>
          <cell r="K207">
            <v>0</v>
          </cell>
          <cell r="L207">
            <v>3233.63</v>
          </cell>
          <cell r="M207" t="str">
            <v>OFICINA ZONAL CUSCO</v>
          </cell>
          <cell r="N207" t="str">
            <v xml:space="preserve">0015  </v>
          </cell>
          <cell r="O207" t="str">
            <v>3430</v>
          </cell>
          <cell r="P207" t="str">
            <v>003</v>
          </cell>
          <cell r="Q207" t="str">
            <v>14</v>
          </cell>
          <cell r="R207">
            <v>40840</v>
          </cell>
          <cell r="S207" t="str">
            <v>4040881846</v>
          </cell>
          <cell r="T207" t="str">
            <v>201110</v>
          </cell>
          <cell r="U207" t="str">
            <v>201110</v>
          </cell>
          <cell r="V207" t="str">
            <v>12</v>
          </cell>
          <cell r="W207">
            <v>1</v>
          </cell>
          <cell r="X207" t="str">
            <v>CAS ZONALES OCTUBRE 2011</v>
          </cell>
          <cell r="Y207">
            <v>4149</v>
          </cell>
          <cell r="Z207" t="str">
            <v>10238137271</v>
          </cell>
          <cell r="AA207" t="str">
            <v xml:space="preserve">ZVIETCOVICH </v>
          </cell>
          <cell r="AB207" t="str">
            <v>ALVAREZ</v>
          </cell>
          <cell r="AC207" t="str">
            <v>MANUEL JESUS</v>
          </cell>
          <cell r="AD207" t="str">
            <v>PRIMA</v>
          </cell>
          <cell r="AE207" t="str">
            <v>03</v>
          </cell>
          <cell r="AF207">
            <v>64.930000000000007</v>
          </cell>
          <cell r="AG207">
            <v>40.44</v>
          </cell>
          <cell r="AH207">
            <v>105.37</v>
          </cell>
          <cell r="AI207">
            <v>371</v>
          </cell>
          <cell r="AJ207">
            <v>40826</v>
          </cell>
          <cell r="AK207" t="str">
            <v>2418681</v>
          </cell>
          <cell r="AL207">
            <v>40644</v>
          </cell>
          <cell r="AM207" t="str">
            <v>2011</v>
          </cell>
          <cell r="AN207" t="str">
            <v>1</v>
          </cell>
          <cell r="AO207">
            <v>97.2</v>
          </cell>
          <cell r="AP207">
            <v>0</v>
          </cell>
          <cell r="AQ207">
            <v>0</v>
          </cell>
          <cell r="AR207">
            <v>0</v>
          </cell>
          <cell r="AS207">
            <v>0</v>
          </cell>
          <cell r="AT207">
            <v>0</v>
          </cell>
          <cell r="AU207">
            <v>0</v>
          </cell>
          <cell r="AV207">
            <v>0</v>
          </cell>
          <cell r="AW207">
            <v>0</v>
          </cell>
          <cell r="AX207">
            <v>0</v>
          </cell>
          <cell r="AY207">
            <v>0</v>
          </cell>
          <cell r="AZ207">
            <v>0</v>
          </cell>
          <cell r="BA207">
            <v>22898</v>
          </cell>
          <cell r="BB207">
            <v>0</v>
          </cell>
          <cell r="BC207">
            <v>0</v>
          </cell>
          <cell r="BD207">
            <v>0</v>
          </cell>
          <cell r="BE207">
            <v>0</v>
          </cell>
          <cell r="BF207">
            <v>0</v>
          </cell>
          <cell r="BG207" t="str">
            <v>528961MZAEA5</v>
          </cell>
          <cell r="BH207">
            <v>40826</v>
          </cell>
        </row>
        <row r="208">
          <cell r="A208" t="str">
            <v>23813727</v>
          </cell>
          <cell r="B208" t="str">
            <v>ZVIETCOVICH  ALVAREZ MANUEL JESUS</v>
          </cell>
          <cell r="C208" t="str">
            <v>JEFE DE LA OFICINA ZONAL CUSCO</v>
          </cell>
          <cell r="D208" t="str">
            <v>23813727</v>
          </cell>
          <cell r="E208">
            <v>40826</v>
          </cell>
          <cell r="F208">
            <v>40908</v>
          </cell>
          <cell r="G208">
            <v>3710</v>
          </cell>
          <cell r="H208">
            <v>3710</v>
          </cell>
          <cell r="I208">
            <v>0</v>
          </cell>
          <cell r="J208" t="str">
            <v>ZVIETCOVICH  ALVAREZ MANUEL JESUS</v>
          </cell>
          <cell r="K208">
            <v>0</v>
          </cell>
          <cell r="L208">
            <v>3233.63</v>
          </cell>
          <cell r="M208" t="str">
            <v>OFICINA ZONAL CUSCO</v>
          </cell>
          <cell r="N208" t="str">
            <v xml:space="preserve">0015  </v>
          </cell>
          <cell r="O208" t="str">
            <v>3430</v>
          </cell>
          <cell r="P208" t="str">
            <v>003</v>
          </cell>
          <cell r="Q208" t="str">
            <v>14</v>
          </cell>
          <cell r="R208">
            <v>40840</v>
          </cell>
          <cell r="S208" t="str">
            <v>4040881846</v>
          </cell>
          <cell r="T208" t="str">
            <v>201110</v>
          </cell>
          <cell r="U208" t="str">
            <v>201110</v>
          </cell>
          <cell r="V208" t="str">
            <v>12</v>
          </cell>
          <cell r="W208">
            <v>1</v>
          </cell>
          <cell r="X208" t="str">
            <v>CAS ZONALES OCTUBRE 2011</v>
          </cell>
          <cell r="Y208">
            <v>4149</v>
          </cell>
          <cell r="Z208" t="str">
            <v>10238137271</v>
          </cell>
          <cell r="AA208" t="str">
            <v xml:space="preserve">ZVIETCOVICH </v>
          </cell>
          <cell r="AB208" t="str">
            <v>ALVAREZ</v>
          </cell>
          <cell r="AC208" t="str">
            <v>MANUEL JESUS</v>
          </cell>
          <cell r="AD208" t="str">
            <v>PRIMA</v>
          </cell>
          <cell r="AE208" t="str">
            <v>03</v>
          </cell>
          <cell r="AF208">
            <v>64.930000000000007</v>
          </cell>
          <cell r="AG208">
            <v>40.44</v>
          </cell>
          <cell r="AH208">
            <v>105.37</v>
          </cell>
          <cell r="AI208">
            <v>371</v>
          </cell>
          <cell r="AJ208">
            <v>40826</v>
          </cell>
          <cell r="AK208" t="str">
            <v>2418681</v>
          </cell>
          <cell r="AL208">
            <v>40644</v>
          </cell>
          <cell r="AM208" t="str">
            <v>2011</v>
          </cell>
          <cell r="AN208" t="str">
            <v>1</v>
          </cell>
          <cell r="AO208">
            <v>97.2</v>
          </cell>
          <cell r="AP208">
            <v>0</v>
          </cell>
          <cell r="AQ208">
            <v>0</v>
          </cell>
          <cell r="AR208">
            <v>0</v>
          </cell>
          <cell r="AS208">
            <v>0</v>
          </cell>
          <cell r="AT208">
            <v>0</v>
          </cell>
          <cell r="AU208">
            <v>0</v>
          </cell>
          <cell r="AV208">
            <v>0</v>
          </cell>
          <cell r="AW208">
            <v>0</v>
          </cell>
          <cell r="AX208">
            <v>0</v>
          </cell>
          <cell r="AY208">
            <v>0</v>
          </cell>
          <cell r="AZ208">
            <v>0</v>
          </cell>
          <cell r="BA208">
            <v>22898</v>
          </cell>
          <cell r="BB208">
            <v>0</v>
          </cell>
          <cell r="BC208">
            <v>0</v>
          </cell>
          <cell r="BD208">
            <v>0</v>
          </cell>
          <cell r="BE208">
            <v>0</v>
          </cell>
          <cell r="BF208">
            <v>0</v>
          </cell>
          <cell r="BG208" t="str">
            <v>528961MZAEA5</v>
          </cell>
          <cell r="BH208">
            <v>40826</v>
          </cell>
        </row>
        <row r="209">
          <cell r="A209" t="str">
            <v>23813727</v>
          </cell>
          <cell r="B209" t="str">
            <v>ZVIETCOVICH  ALVAREZ MANUEL JESUS</v>
          </cell>
          <cell r="C209" t="str">
            <v>JEFE DE LA OFICINA ZONAL CUSCO</v>
          </cell>
          <cell r="D209" t="str">
            <v>23813727</v>
          </cell>
          <cell r="E209">
            <v>40826</v>
          </cell>
          <cell r="F209">
            <v>40939</v>
          </cell>
          <cell r="G209">
            <v>3710</v>
          </cell>
          <cell r="H209">
            <v>3710</v>
          </cell>
          <cell r="I209">
            <v>0</v>
          </cell>
          <cell r="J209" t="str">
            <v>ZVIETCOVICH  ALVAREZ MANUEL JESUS</v>
          </cell>
          <cell r="K209">
            <v>0</v>
          </cell>
          <cell r="L209">
            <v>3233.63</v>
          </cell>
          <cell r="M209" t="str">
            <v>OFICINA ZONAL CUSCO</v>
          </cell>
          <cell r="N209" t="str">
            <v xml:space="preserve">0015  </v>
          </cell>
          <cell r="O209" t="str">
            <v>3430</v>
          </cell>
          <cell r="P209" t="str">
            <v>003</v>
          </cell>
          <cell r="Q209" t="str">
            <v>14</v>
          </cell>
          <cell r="R209">
            <v>40840</v>
          </cell>
          <cell r="S209" t="str">
            <v>4040881846</v>
          </cell>
          <cell r="T209" t="str">
            <v>201110</v>
          </cell>
          <cell r="U209" t="str">
            <v>201110</v>
          </cell>
          <cell r="V209" t="str">
            <v>12</v>
          </cell>
          <cell r="W209">
            <v>1</v>
          </cell>
          <cell r="X209" t="str">
            <v>CAS ZONALES OCTUBRE 2011</v>
          </cell>
          <cell r="Y209">
            <v>4149</v>
          </cell>
          <cell r="Z209" t="str">
            <v>10238137271</v>
          </cell>
          <cell r="AA209" t="str">
            <v xml:space="preserve">ZVIETCOVICH </v>
          </cell>
          <cell r="AB209" t="str">
            <v>ALVAREZ</v>
          </cell>
          <cell r="AC209" t="str">
            <v>MANUEL JESUS</v>
          </cell>
          <cell r="AD209" t="str">
            <v>PRIMA</v>
          </cell>
          <cell r="AE209" t="str">
            <v>03</v>
          </cell>
          <cell r="AF209">
            <v>64.930000000000007</v>
          </cell>
          <cell r="AG209">
            <v>40.44</v>
          </cell>
          <cell r="AH209">
            <v>105.37</v>
          </cell>
          <cell r="AI209">
            <v>371</v>
          </cell>
          <cell r="AJ209">
            <v>40826</v>
          </cell>
          <cell r="AK209" t="str">
            <v>2418681</v>
          </cell>
          <cell r="AL209">
            <v>40644</v>
          </cell>
          <cell r="AM209" t="str">
            <v>2011</v>
          </cell>
          <cell r="AN209" t="str">
            <v>1</v>
          </cell>
          <cell r="AO209">
            <v>97.2</v>
          </cell>
          <cell r="AP209">
            <v>0</v>
          </cell>
          <cell r="AQ209">
            <v>0</v>
          </cell>
          <cell r="AR209">
            <v>0</v>
          </cell>
          <cell r="AS209">
            <v>0</v>
          </cell>
          <cell r="AT209">
            <v>0</v>
          </cell>
          <cell r="AU209">
            <v>0</v>
          </cell>
          <cell r="AV209">
            <v>0</v>
          </cell>
          <cell r="AW209">
            <v>0</v>
          </cell>
          <cell r="AX209">
            <v>0</v>
          </cell>
          <cell r="AY209">
            <v>0</v>
          </cell>
          <cell r="AZ209">
            <v>0</v>
          </cell>
          <cell r="BA209">
            <v>22898</v>
          </cell>
          <cell r="BB209">
            <v>0</v>
          </cell>
          <cell r="BC209">
            <v>0</v>
          </cell>
          <cell r="BD209">
            <v>0</v>
          </cell>
          <cell r="BE209">
            <v>0</v>
          </cell>
          <cell r="BF209">
            <v>0</v>
          </cell>
          <cell r="BG209" t="str">
            <v>528961MZAEA5</v>
          </cell>
          <cell r="BH209">
            <v>40826</v>
          </cell>
        </row>
        <row r="210">
          <cell r="A210" t="str">
            <v>23813727</v>
          </cell>
          <cell r="B210" t="str">
            <v>ZVIETCOVICH  ALVAREZ MANUEL JESUS</v>
          </cell>
          <cell r="C210" t="str">
            <v>JEFE DE LA OFICINA ZONAL CUSCO</v>
          </cell>
          <cell r="D210" t="str">
            <v>23813727</v>
          </cell>
          <cell r="E210">
            <v>40826</v>
          </cell>
          <cell r="F210">
            <v>40968</v>
          </cell>
          <cell r="G210">
            <v>3710</v>
          </cell>
          <cell r="H210">
            <v>3710</v>
          </cell>
          <cell r="I210">
            <v>0</v>
          </cell>
          <cell r="J210" t="str">
            <v>ZVIETCOVICH  ALVAREZ MANUEL JESUS</v>
          </cell>
          <cell r="K210">
            <v>0</v>
          </cell>
          <cell r="L210">
            <v>3233.63</v>
          </cell>
          <cell r="M210" t="str">
            <v>OFICINA ZONAL CUSCO</v>
          </cell>
          <cell r="N210" t="str">
            <v xml:space="preserve">0015  </v>
          </cell>
          <cell r="O210" t="str">
            <v>3430</v>
          </cell>
          <cell r="P210" t="str">
            <v>003</v>
          </cell>
          <cell r="Q210" t="str">
            <v>14</v>
          </cell>
          <cell r="R210">
            <v>40840</v>
          </cell>
          <cell r="S210" t="str">
            <v>4040881846</v>
          </cell>
          <cell r="T210" t="str">
            <v>201110</v>
          </cell>
          <cell r="U210" t="str">
            <v>201110</v>
          </cell>
          <cell r="V210" t="str">
            <v>12</v>
          </cell>
          <cell r="W210">
            <v>1</v>
          </cell>
          <cell r="X210" t="str">
            <v>CAS ZONALES OCTUBRE 2011</v>
          </cell>
          <cell r="Y210">
            <v>4149</v>
          </cell>
          <cell r="Z210" t="str">
            <v>10238137271</v>
          </cell>
          <cell r="AA210" t="str">
            <v xml:space="preserve">ZVIETCOVICH </v>
          </cell>
          <cell r="AB210" t="str">
            <v>ALVAREZ</v>
          </cell>
          <cell r="AC210" t="str">
            <v>MANUEL JESUS</v>
          </cell>
          <cell r="AD210" t="str">
            <v>PRIMA</v>
          </cell>
          <cell r="AE210" t="str">
            <v>03</v>
          </cell>
          <cell r="AF210">
            <v>64.930000000000007</v>
          </cell>
          <cell r="AG210">
            <v>40.44</v>
          </cell>
          <cell r="AH210">
            <v>105.37</v>
          </cell>
          <cell r="AI210">
            <v>371</v>
          </cell>
          <cell r="AJ210">
            <v>40826</v>
          </cell>
          <cell r="AK210" t="str">
            <v>2418681</v>
          </cell>
          <cell r="AL210">
            <v>40644</v>
          </cell>
          <cell r="AM210" t="str">
            <v>2011</v>
          </cell>
          <cell r="AN210" t="str">
            <v>1</v>
          </cell>
          <cell r="AO210">
            <v>97.2</v>
          </cell>
          <cell r="AP210">
            <v>0</v>
          </cell>
          <cell r="AQ210">
            <v>0</v>
          </cell>
          <cell r="AR210">
            <v>0</v>
          </cell>
          <cell r="AS210">
            <v>0</v>
          </cell>
          <cell r="AT210">
            <v>0</v>
          </cell>
          <cell r="AU210">
            <v>0</v>
          </cell>
          <cell r="AV210">
            <v>0</v>
          </cell>
          <cell r="AW210">
            <v>0</v>
          </cell>
          <cell r="AX210">
            <v>0</v>
          </cell>
          <cell r="AY210">
            <v>0</v>
          </cell>
          <cell r="AZ210">
            <v>0</v>
          </cell>
          <cell r="BA210">
            <v>22898</v>
          </cell>
          <cell r="BB210">
            <v>0</v>
          </cell>
          <cell r="BC210">
            <v>0</v>
          </cell>
          <cell r="BD210">
            <v>0</v>
          </cell>
          <cell r="BE210">
            <v>0</v>
          </cell>
          <cell r="BF210">
            <v>0</v>
          </cell>
          <cell r="BG210" t="str">
            <v>528961MZAEA5</v>
          </cell>
          <cell r="BH210">
            <v>40826</v>
          </cell>
        </row>
        <row r="211">
          <cell r="A211" t="str">
            <v>23813727</v>
          </cell>
          <cell r="B211" t="str">
            <v>ZVIETCOVICH  ALVAREZ MANUEL JESUS</v>
          </cell>
          <cell r="C211" t="str">
            <v>JEFE DE LA OFICINA ZONAL CUSCO</v>
          </cell>
          <cell r="D211" t="str">
            <v>23813727</v>
          </cell>
          <cell r="E211">
            <v>40826</v>
          </cell>
          <cell r="F211">
            <v>40999</v>
          </cell>
          <cell r="G211">
            <v>3710</v>
          </cell>
          <cell r="H211">
            <v>3710</v>
          </cell>
          <cell r="I211">
            <v>0</v>
          </cell>
          <cell r="J211" t="str">
            <v>ZVIETCOVICH  ALVAREZ MANUEL JESUS</v>
          </cell>
          <cell r="K211">
            <v>0</v>
          </cell>
          <cell r="L211">
            <v>3233.63</v>
          </cell>
          <cell r="M211" t="str">
            <v>OFICINA ZONAL CUSCO</v>
          </cell>
          <cell r="N211" t="str">
            <v xml:space="preserve">0015  </v>
          </cell>
          <cell r="O211" t="str">
            <v>3430</v>
          </cell>
          <cell r="P211" t="str">
            <v>003</v>
          </cell>
          <cell r="Q211" t="str">
            <v>14</v>
          </cell>
          <cell r="R211">
            <v>40840</v>
          </cell>
          <cell r="S211" t="str">
            <v>4040881846</v>
          </cell>
          <cell r="T211" t="str">
            <v>201110</v>
          </cell>
          <cell r="U211" t="str">
            <v>201110</v>
          </cell>
          <cell r="V211" t="str">
            <v>12</v>
          </cell>
          <cell r="W211">
            <v>1</v>
          </cell>
          <cell r="X211" t="str">
            <v>CAS ZONALES OCTUBRE 2011</v>
          </cell>
          <cell r="Y211">
            <v>4149</v>
          </cell>
          <cell r="Z211" t="str">
            <v>10238137271</v>
          </cell>
          <cell r="AA211" t="str">
            <v xml:space="preserve">ZVIETCOVICH </v>
          </cell>
          <cell r="AB211" t="str">
            <v>ALVAREZ</v>
          </cell>
          <cell r="AC211" t="str">
            <v>MANUEL JESUS</v>
          </cell>
          <cell r="AD211" t="str">
            <v>PRIMA</v>
          </cell>
          <cell r="AE211" t="str">
            <v>03</v>
          </cell>
          <cell r="AF211">
            <v>64.930000000000007</v>
          </cell>
          <cell r="AG211">
            <v>40.44</v>
          </cell>
          <cell r="AH211">
            <v>105.37</v>
          </cell>
          <cell r="AI211">
            <v>371</v>
          </cell>
          <cell r="AJ211">
            <v>40826</v>
          </cell>
          <cell r="AK211" t="str">
            <v>2418681</v>
          </cell>
          <cell r="AL211">
            <v>40644</v>
          </cell>
          <cell r="AM211" t="str">
            <v>2011</v>
          </cell>
          <cell r="AN211" t="str">
            <v>1</v>
          </cell>
          <cell r="AO211">
            <v>97.2</v>
          </cell>
          <cell r="AP211">
            <v>0</v>
          </cell>
          <cell r="AQ211">
            <v>0</v>
          </cell>
          <cell r="AR211">
            <v>0</v>
          </cell>
          <cell r="AS211">
            <v>0</v>
          </cell>
          <cell r="AT211">
            <v>0</v>
          </cell>
          <cell r="AU211">
            <v>0</v>
          </cell>
          <cell r="AV211">
            <v>0</v>
          </cell>
          <cell r="AW211">
            <v>0</v>
          </cell>
          <cell r="AX211">
            <v>0</v>
          </cell>
          <cell r="AY211">
            <v>0</v>
          </cell>
          <cell r="AZ211">
            <v>0</v>
          </cell>
          <cell r="BA211">
            <v>22898</v>
          </cell>
          <cell r="BB211">
            <v>0</v>
          </cell>
          <cell r="BC211">
            <v>0</v>
          </cell>
          <cell r="BD211">
            <v>0</v>
          </cell>
          <cell r="BE211">
            <v>0</v>
          </cell>
          <cell r="BF211">
            <v>0</v>
          </cell>
          <cell r="BG211" t="str">
            <v>528961MZAEA5</v>
          </cell>
          <cell r="BH211">
            <v>40826</v>
          </cell>
        </row>
        <row r="212">
          <cell r="A212" t="str">
            <v>23813727</v>
          </cell>
          <cell r="B212" t="str">
            <v>ZVIETCOVICH  ALVAREZ MANUEL JESUS</v>
          </cell>
          <cell r="C212" t="str">
            <v>JEFE DE LA OFICINA ZONAL CUSCO</v>
          </cell>
          <cell r="D212" t="str">
            <v>23813727</v>
          </cell>
          <cell r="E212">
            <v>40826</v>
          </cell>
          <cell r="F212">
            <v>41060</v>
          </cell>
          <cell r="G212">
            <v>3710</v>
          </cell>
          <cell r="H212">
            <v>3710</v>
          </cell>
          <cell r="I212">
            <v>0</v>
          </cell>
          <cell r="J212" t="str">
            <v>ZVIETCOVICH  ALVAREZ MANUEL JESUS</v>
          </cell>
          <cell r="K212">
            <v>0</v>
          </cell>
          <cell r="L212">
            <v>3233.63</v>
          </cell>
          <cell r="M212" t="str">
            <v>OFICINA ZONAL CUSCO</v>
          </cell>
          <cell r="N212" t="str">
            <v xml:space="preserve">0015  </v>
          </cell>
          <cell r="O212" t="str">
            <v>3430</v>
          </cell>
          <cell r="P212" t="str">
            <v>003</v>
          </cell>
          <cell r="Q212" t="str">
            <v>14</v>
          </cell>
          <cell r="R212">
            <v>40840</v>
          </cell>
          <cell r="S212" t="str">
            <v>4040881846</v>
          </cell>
          <cell r="T212" t="str">
            <v>201110</v>
          </cell>
          <cell r="U212" t="str">
            <v>201110</v>
          </cell>
          <cell r="V212" t="str">
            <v>12</v>
          </cell>
          <cell r="W212">
            <v>1</v>
          </cell>
          <cell r="X212" t="str">
            <v>CAS ZONALES OCTUBRE 2011</v>
          </cell>
          <cell r="Y212">
            <v>4149</v>
          </cell>
          <cell r="Z212" t="str">
            <v>10238137271</v>
          </cell>
          <cell r="AA212" t="str">
            <v xml:space="preserve">ZVIETCOVICH </v>
          </cell>
          <cell r="AB212" t="str">
            <v>ALVAREZ</v>
          </cell>
          <cell r="AC212" t="str">
            <v>MANUEL JESUS</v>
          </cell>
          <cell r="AD212" t="str">
            <v>PRIMA</v>
          </cell>
          <cell r="AE212" t="str">
            <v>03</v>
          </cell>
          <cell r="AF212">
            <v>64.930000000000007</v>
          </cell>
          <cell r="AG212">
            <v>40.44</v>
          </cell>
          <cell r="AH212">
            <v>105.37</v>
          </cell>
          <cell r="AI212">
            <v>371</v>
          </cell>
          <cell r="AJ212">
            <v>40826</v>
          </cell>
          <cell r="AK212" t="str">
            <v>2418681</v>
          </cell>
          <cell r="AL212">
            <v>40644</v>
          </cell>
          <cell r="AM212" t="str">
            <v>2011</v>
          </cell>
          <cell r="AN212" t="str">
            <v>1</v>
          </cell>
          <cell r="AO212">
            <v>97.2</v>
          </cell>
          <cell r="AP212">
            <v>0</v>
          </cell>
          <cell r="AQ212">
            <v>0</v>
          </cell>
          <cell r="AR212">
            <v>0</v>
          </cell>
          <cell r="AS212">
            <v>0</v>
          </cell>
          <cell r="AT212">
            <v>0</v>
          </cell>
          <cell r="AU212">
            <v>0</v>
          </cell>
          <cell r="AV212">
            <v>0</v>
          </cell>
          <cell r="AW212">
            <v>0</v>
          </cell>
          <cell r="AX212">
            <v>0</v>
          </cell>
          <cell r="AY212">
            <v>0</v>
          </cell>
          <cell r="AZ212">
            <v>0</v>
          </cell>
          <cell r="BA212">
            <v>22898</v>
          </cell>
          <cell r="BB212">
            <v>0</v>
          </cell>
          <cell r="BC212">
            <v>0</v>
          </cell>
          <cell r="BD212">
            <v>0</v>
          </cell>
          <cell r="BE212">
            <v>0</v>
          </cell>
          <cell r="BF212">
            <v>0</v>
          </cell>
          <cell r="BG212" t="str">
            <v>528961MZAEA5</v>
          </cell>
          <cell r="BH212">
            <v>40826</v>
          </cell>
        </row>
      </sheetData>
      <sheetData sheetId="11" refreshError="1"/>
      <sheetData sheetId="12" refreshError="1">
        <row r="2">
          <cell r="A2" t="str">
            <v>29424630</v>
          </cell>
          <cell r="B2" t="str">
            <v>AGUILAR RODRIGUEZ CECILIA YAQUELINE</v>
          </cell>
          <cell r="C2" t="str">
            <v>RESPONSABLE DE PROYECTOS-EVALUACION</v>
          </cell>
          <cell r="D2" t="str">
            <v>29424630</v>
          </cell>
          <cell r="E2">
            <v>40809</v>
          </cell>
          <cell r="F2">
            <v>40899</v>
          </cell>
          <cell r="H2">
            <v>3500</v>
          </cell>
          <cell r="I2">
            <v>3500</v>
          </cell>
          <cell r="J2">
            <v>0</v>
          </cell>
          <cell r="K2" t="str">
            <v>AGUILAR RODRIGUEZ CECILIA YAQUELINE</v>
          </cell>
          <cell r="L2">
            <v>0</v>
          </cell>
          <cell r="M2">
            <v>3037.3</v>
          </cell>
          <cell r="N2" t="str">
            <v>OFICINA ZONAL PUNO</v>
          </cell>
          <cell r="O2" t="str">
            <v xml:space="preserve">0028  </v>
          </cell>
          <cell r="P2" t="str">
            <v>3405</v>
          </cell>
          <cell r="Q2" t="str">
            <v>003</v>
          </cell>
          <cell r="R2" t="str">
            <v>180</v>
          </cell>
          <cell r="S2">
            <v>40870</v>
          </cell>
          <cell r="T2" t="str">
            <v>4023213562</v>
          </cell>
          <cell r="U2" t="str">
            <v>201111</v>
          </cell>
          <cell r="V2" t="str">
            <v>201111</v>
          </cell>
          <cell r="W2" t="str">
            <v>12</v>
          </cell>
          <cell r="X2">
            <v>1</v>
          </cell>
          <cell r="Y2" t="str">
            <v>CAS ZONALES NOVIEMBRE 2011</v>
          </cell>
          <cell r="Z2">
            <v>1386</v>
          </cell>
          <cell r="AA2" t="str">
            <v>10294246300</v>
          </cell>
          <cell r="AB2" t="str">
            <v>AGUILAR</v>
          </cell>
          <cell r="AC2" t="str">
            <v>RODRIGUEZ</v>
          </cell>
          <cell r="AD2" t="str">
            <v>CECILIA YAQUELINE</v>
          </cell>
          <cell r="AE2" t="str">
            <v>INTEGRA</v>
          </cell>
          <cell r="AF2" t="str">
            <v>02</v>
          </cell>
          <cell r="AG2">
            <v>63</v>
          </cell>
          <cell r="AH2">
            <v>49.7</v>
          </cell>
          <cell r="AI2">
            <v>112.7</v>
          </cell>
          <cell r="AJ2">
            <v>350</v>
          </cell>
          <cell r="AK2">
            <v>40809</v>
          </cell>
          <cell r="AL2" t="str">
            <v>2186975</v>
          </cell>
          <cell r="AM2">
            <v>40546</v>
          </cell>
          <cell r="AN2" t="str">
            <v>2011</v>
          </cell>
          <cell r="AO2" t="str">
            <v>1</v>
          </cell>
          <cell r="AP2">
            <v>97.2</v>
          </cell>
          <cell r="AQ2">
            <v>0</v>
          </cell>
          <cell r="AR2">
            <v>0</v>
          </cell>
          <cell r="AS2">
            <v>0</v>
          </cell>
          <cell r="AT2">
            <v>0</v>
          </cell>
          <cell r="AU2">
            <v>0</v>
          </cell>
          <cell r="AV2">
            <v>0</v>
          </cell>
          <cell r="AW2">
            <v>0</v>
          </cell>
          <cell r="AX2">
            <v>0</v>
          </cell>
          <cell r="AY2">
            <v>0</v>
          </cell>
          <cell r="AZ2">
            <v>0</v>
          </cell>
          <cell r="BA2">
            <v>0</v>
          </cell>
          <cell r="BB2">
            <v>25761</v>
          </cell>
          <cell r="BC2">
            <v>0</v>
          </cell>
          <cell r="BD2">
            <v>0</v>
          </cell>
          <cell r="BE2">
            <v>0</v>
          </cell>
          <cell r="BF2">
            <v>0</v>
          </cell>
          <cell r="BG2">
            <v>0</v>
          </cell>
          <cell r="BH2" t="str">
            <v>557590CARIR1</v>
          </cell>
          <cell r="BI2">
            <v>40822</v>
          </cell>
        </row>
        <row r="3">
          <cell r="A3" t="str">
            <v>41651513</v>
          </cell>
          <cell r="B3" t="str">
            <v>AGUIRRE RAMOS JOSUE MARIO</v>
          </cell>
          <cell r="C3" t="str">
            <v>RESPONSABLE ADMINISTRATIVO E INFORMATICO</v>
          </cell>
          <cell r="D3" t="str">
            <v>41651513</v>
          </cell>
          <cell r="E3">
            <v>40820</v>
          </cell>
          <cell r="F3">
            <v>40880</v>
          </cell>
          <cell r="H3">
            <v>2000</v>
          </cell>
          <cell r="I3">
            <v>2000</v>
          </cell>
          <cell r="J3">
            <v>0</v>
          </cell>
          <cell r="K3" t="str">
            <v>AGUIRRE RAMOS JOSUE MARIO</v>
          </cell>
          <cell r="L3">
            <v>0</v>
          </cell>
          <cell r="M3">
            <v>1740</v>
          </cell>
          <cell r="N3" t="str">
            <v>OFICINA ZONAL LIMA NORTE</v>
          </cell>
          <cell r="O3" t="str">
            <v xml:space="preserve">0004  </v>
          </cell>
          <cell r="P3" t="str">
            <v>1726</v>
          </cell>
          <cell r="Q3" t="str">
            <v>001</v>
          </cell>
          <cell r="R3" t="str">
            <v>27</v>
          </cell>
          <cell r="S3">
            <v>40870</v>
          </cell>
          <cell r="T3" t="str">
            <v>4040868734</v>
          </cell>
          <cell r="U3" t="str">
            <v>201111</v>
          </cell>
          <cell r="V3" t="str">
            <v>201111</v>
          </cell>
          <cell r="W3" t="str">
            <v>12</v>
          </cell>
          <cell r="X3">
            <v>1</v>
          </cell>
          <cell r="Y3" t="str">
            <v>CAS ZONALES NOVIEMBRE 2011</v>
          </cell>
          <cell r="Z3">
            <v>4141</v>
          </cell>
          <cell r="AA3" t="str">
            <v>10416515137</v>
          </cell>
          <cell r="AB3" t="str">
            <v>AGUIRRE</v>
          </cell>
          <cell r="AC3" t="str">
            <v>RAMOS</v>
          </cell>
          <cell r="AD3" t="str">
            <v>JOSUE MARIO</v>
          </cell>
          <cell r="AE3" t="str">
            <v>ONP</v>
          </cell>
          <cell r="AF3" t="str">
            <v>99</v>
          </cell>
          <cell r="AG3">
            <v>0</v>
          </cell>
          <cell r="AH3">
            <v>0</v>
          </cell>
          <cell r="AI3">
            <v>0</v>
          </cell>
          <cell r="AJ3">
            <v>260</v>
          </cell>
          <cell r="AK3">
            <v>40820</v>
          </cell>
          <cell r="AL3" t="str">
            <v>2662100</v>
          </cell>
          <cell r="AM3">
            <v>40863</v>
          </cell>
          <cell r="AN3" t="str">
            <v>2011</v>
          </cell>
          <cell r="AO3" t="str">
            <v>1</v>
          </cell>
          <cell r="AP3">
            <v>97.2</v>
          </cell>
          <cell r="AQ3">
            <v>0</v>
          </cell>
          <cell r="AR3">
            <v>0</v>
          </cell>
          <cell r="AS3">
            <v>0</v>
          </cell>
          <cell r="AT3">
            <v>0</v>
          </cell>
          <cell r="AU3">
            <v>0</v>
          </cell>
          <cell r="AV3">
            <v>0</v>
          </cell>
          <cell r="AW3">
            <v>0</v>
          </cell>
          <cell r="AX3">
            <v>0</v>
          </cell>
          <cell r="AY3">
            <v>0</v>
          </cell>
          <cell r="AZ3">
            <v>0</v>
          </cell>
          <cell r="BA3">
            <v>0</v>
          </cell>
          <cell r="BB3">
            <v>30029</v>
          </cell>
          <cell r="BC3">
            <v>0</v>
          </cell>
          <cell r="BD3">
            <v>0</v>
          </cell>
          <cell r="BE3">
            <v>0</v>
          </cell>
          <cell r="BF3">
            <v>0</v>
          </cell>
          <cell r="BG3">
            <v>0</v>
          </cell>
          <cell r="BH3" t="str">
            <v/>
          </cell>
          <cell r="BI3">
            <v>40820</v>
          </cell>
        </row>
        <row r="4">
          <cell r="A4" t="str">
            <v>22498629</v>
          </cell>
          <cell r="B4" t="str">
            <v>ALBORNOZ PALACIOS SANDRA GIOVANNA</v>
          </cell>
          <cell r="C4" t="str">
            <v>RESPONSABLE DE PROYECTOS-EVALUACION</v>
          </cell>
          <cell r="D4" t="str">
            <v>22498629</v>
          </cell>
          <cell r="E4">
            <v>40854</v>
          </cell>
          <cell r="F4">
            <v>40908</v>
          </cell>
          <cell r="H4">
            <v>2640</v>
          </cell>
          <cell r="I4">
            <v>2640</v>
          </cell>
          <cell r="J4">
            <v>0</v>
          </cell>
          <cell r="K4" t="str">
            <v>ALBORNOZ PALACIOS SANDRA GIOVANNA</v>
          </cell>
          <cell r="L4">
            <v>0</v>
          </cell>
          <cell r="M4">
            <v>2296.8000000000002</v>
          </cell>
          <cell r="N4" t="str">
            <v>OFICINA ZONAL HUANUCO</v>
          </cell>
          <cell r="O4" t="str">
            <v xml:space="preserve">0017  </v>
          </cell>
          <cell r="P4" t="str">
            <v>3473</v>
          </cell>
          <cell r="Q4" t="str">
            <v>001</v>
          </cell>
          <cell r="R4" t="str">
            <v>148</v>
          </cell>
          <cell r="S4">
            <v>40870</v>
          </cell>
          <cell r="T4" t="str">
            <v>4019479299</v>
          </cell>
          <cell r="U4" t="str">
            <v>201111</v>
          </cell>
          <cell r="V4" t="str">
            <v>201111</v>
          </cell>
          <cell r="W4" t="str">
            <v>12</v>
          </cell>
          <cell r="X4">
            <v>1</v>
          </cell>
          <cell r="Y4" t="str">
            <v>CAS ZONALES NOVIEMBRE 2011</v>
          </cell>
          <cell r="Z4">
            <v>336</v>
          </cell>
          <cell r="AA4" t="str">
            <v>10224986292</v>
          </cell>
          <cell r="AB4" t="str">
            <v>ALBORNOZ</v>
          </cell>
          <cell r="AC4" t="str">
            <v>PALACIOS</v>
          </cell>
          <cell r="AD4" t="str">
            <v>SANDRA GIOVANNA</v>
          </cell>
          <cell r="AE4" t="str">
            <v>ONP</v>
          </cell>
          <cell r="AF4" t="str">
            <v>99</v>
          </cell>
          <cell r="AG4">
            <v>0</v>
          </cell>
          <cell r="AH4">
            <v>0</v>
          </cell>
          <cell r="AI4">
            <v>0</v>
          </cell>
          <cell r="AJ4">
            <v>343.2</v>
          </cell>
          <cell r="AK4">
            <v>40854</v>
          </cell>
          <cell r="AL4" t="str">
            <v>2195343</v>
          </cell>
          <cell r="AM4">
            <v>40547</v>
          </cell>
          <cell r="AN4" t="str">
            <v>2011</v>
          </cell>
          <cell r="AO4" t="str">
            <v>1</v>
          </cell>
          <cell r="AP4">
            <v>97.2</v>
          </cell>
          <cell r="AQ4">
            <v>0</v>
          </cell>
          <cell r="AR4">
            <v>0</v>
          </cell>
          <cell r="AS4">
            <v>0</v>
          </cell>
          <cell r="AT4">
            <v>0</v>
          </cell>
          <cell r="AU4">
            <v>0</v>
          </cell>
          <cell r="AV4">
            <v>0</v>
          </cell>
          <cell r="AW4">
            <v>0</v>
          </cell>
          <cell r="AX4">
            <v>0</v>
          </cell>
          <cell r="AY4">
            <v>0</v>
          </cell>
          <cell r="AZ4">
            <v>0</v>
          </cell>
          <cell r="BA4">
            <v>0</v>
          </cell>
          <cell r="BB4">
            <v>26207</v>
          </cell>
          <cell r="BC4">
            <v>0</v>
          </cell>
          <cell r="BD4">
            <v>0</v>
          </cell>
          <cell r="BE4">
            <v>0</v>
          </cell>
          <cell r="BF4">
            <v>0</v>
          </cell>
          <cell r="BG4">
            <v>0</v>
          </cell>
          <cell r="BH4" t="str">
            <v/>
          </cell>
          <cell r="BI4">
            <v>40854</v>
          </cell>
        </row>
        <row r="5">
          <cell r="A5" t="str">
            <v>22498629</v>
          </cell>
          <cell r="B5" t="str">
            <v>ALBORNOZ PALACIOS SANDRA GIOVANNA</v>
          </cell>
          <cell r="C5" t="str">
            <v>RESPONSABLE DE PROYECTOS-EVALUACION</v>
          </cell>
          <cell r="D5" t="str">
            <v>22498629</v>
          </cell>
          <cell r="E5">
            <v>40854</v>
          </cell>
          <cell r="F5">
            <v>40939</v>
          </cell>
          <cell r="H5">
            <v>2640</v>
          </cell>
          <cell r="I5">
            <v>2640</v>
          </cell>
          <cell r="J5">
            <v>0</v>
          </cell>
          <cell r="K5" t="str">
            <v>ALBORNOZ PALACIOS SANDRA GIOVANNA</v>
          </cell>
          <cell r="L5">
            <v>0</v>
          </cell>
          <cell r="M5">
            <v>2296.8000000000002</v>
          </cell>
          <cell r="N5" t="str">
            <v>OFICINA ZONAL HUANUCO</v>
          </cell>
          <cell r="O5" t="str">
            <v xml:space="preserve">0017  </v>
          </cell>
          <cell r="P5" t="str">
            <v>3473</v>
          </cell>
          <cell r="Q5" t="str">
            <v>001</v>
          </cell>
          <cell r="R5" t="str">
            <v>148</v>
          </cell>
          <cell r="S5">
            <v>40870</v>
          </cell>
          <cell r="T5" t="str">
            <v>4019479299</v>
          </cell>
          <cell r="U5" t="str">
            <v>201111</v>
          </cell>
          <cell r="V5" t="str">
            <v>201111</v>
          </cell>
          <cell r="W5" t="str">
            <v>12</v>
          </cell>
          <cell r="X5">
            <v>1</v>
          </cell>
          <cell r="Y5" t="str">
            <v>CAS ZONALES NOVIEMBRE 2011</v>
          </cell>
          <cell r="Z5">
            <v>336</v>
          </cell>
          <cell r="AA5" t="str">
            <v>10224986292</v>
          </cell>
          <cell r="AB5" t="str">
            <v>ALBORNOZ</v>
          </cell>
          <cell r="AC5" t="str">
            <v>PALACIOS</v>
          </cell>
          <cell r="AD5" t="str">
            <v>SANDRA GIOVANNA</v>
          </cell>
          <cell r="AE5" t="str">
            <v>ONP</v>
          </cell>
          <cell r="AF5" t="str">
            <v>99</v>
          </cell>
          <cell r="AG5">
            <v>0</v>
          </cell>
          <cell r="AH5">
            <v>0</v>
          </cell>
          <cell r="AI5">
            <v>0</v>
          </cell>
          <cell r="AJ5">
            <v>343.2</v>
          </cell>
          <cell r="AK5">
            <v>40854</v>
          </cell>
          <cell r="AL5" t="str">
            <v>2195343</v>
          </cell>
          <cell r="AM5">
            <v>40547</v>
          </cell>
          <cell r="AN5" t="str">
            <v>2011</v>
          </cell>
          <cell r="AO5" t="str">
            <v>1</v>
          </cell>
          <cell r="AP5">
            <v>97.2</v>
          </cell>
          <cell r="AQ5">
            <v>0</v>
          </cell>
          <cell r="AR5">
            <v>0</v>
          </cell>
          <cell r="AS5">
            <v>0</v>
          </cell>
          <cell r="AT5">
            <v>0</v>
          </cell>
          <cell r="AU5">
            <v>0</v>
          </cell>
          <cell r="AV5">
            <v>0</v>
          </cell>
          <cell r="AW5">
            <v>0</v>
          </cell>
          <cell r="AX5">
            <v>0</v>
          </cell>
          <cell r="AY5">
            <v>0</v>
          </cell>
          <cell r="AZ5">
            <v>0</v>
          </cell>
          <cell r="BA5">
            <v>0</v>
          </cell>
          <cell r="BB5">
            <v>26207</v>
          </cell>
          <cell r="BC5">
            <v>0</v>
          </cell>
          <cell r="BD5">
            <v>0</v>
          </cell>
          <cell r="BE5">
            <v>0</v>
          </cell>
          <cell r="BF5">
            <v>0</v>
          </cell>
          <cell r="BG5">
            <v>0</v>
          </cell>
          <cell r="BH5" t="str">
            <v/>
          </cell>
          <cell r="BI5">
            <v>40854</v>
          </cell>
        </row>
        <row r="6">
          <cell r="A6" t="str">
            <v>41210991</v>
          </cell>
          <cell r="B6" t="str">
            <v>ALBURQUEQUE MOGOLLON LUZ ELIANA</v>
          </cell>
          <cell r="C6" t="str">
            <v>RESPONSABLE ADMINISTRATIVO E INFORMATICO</v>
          </cell>
          <cell r="D6" t="str">
            <v>41210991</v>
          </cell>
          <cell r="E6">
            <v>40819</v>
          </cell>
          <cell r="F6">
            <v>40879</v>
          </cell>
          <cell r="H6">
            <v>2000</v>
          </cell>
          <cell r="I6">
            <v>2000</v>
          </cell>
          <cell r="J6">
            <v>0</v>
          </cell>
          <cell r="K6" t="str">
            <v>ALBURQUEQUE MOGOLLON LUZ ELIANA</v>
          </cell>
          <cell r="L6">
            <v>0</v>
          </cell>
          <cell r="M6">
            <v>1740</v>
          </cell>
          <cell r="N6" t="str">
            <v>OFICINA ZONAL PIURA</v>
          </cell>
          <cell r="O6" t="str">
            <v xml:space="preserve">0027  </v>
          </cell>
          <cell r="P6" t="str">
            <v>3409</v>
          </cell>
          <cell r="Q6" t="str">
            <v>001</v>
          </cell>
          <cell r="R6" t="str">
            <v>113</v>
          </cell>
          <cell r="S6">
            <v>40870</v>
          </cell>
          <cell r="T6" t="str">
            <v>4040868858</v>
          </cell>
          <cell r="U6" t="str">
            <v>201111</v>
          </cell>
          <cell r="V6" t="str">
            <v>201111</v>
          </cell>
          <cell r="W6" t="str">
            <v>12</v>
          </cell>
          <cell r="X6">
            <v>1</v>
          </cell>
          <cell r="Y6" t="str">
            <v>CAS ZONALES NOVIEMBRE 2011</v>
          </cell>
          <cell r="Z6">
            <v>4137</v>
          </cell>
          <cell r="AA6" t="str">
            <v>10412109916</v>
          </cell>
          <cell r="AB6" t="str">
            <v>ALBURQUEQUE</v>
          </cell>
          <cell r="AC6" t="str">
            <v>MOGOLLON</v>
          </cell>
          <cell r="AD6" t="str">
            <v>LUZ ELIANA</v>
          </cell>
          <cell r="AE6" t="str">
            <v>ONP</v>
          </cell>
          <cell r="AF6" t="str">
            <v>99</v>
          </cell>
          <cell r="AG6">
            <v>0</v>
          </cell>
          <cell r="AH6">
            <v>0</v>
          </cell>
          <cell r="AI6">
            <v>0</v>
          </cell>
          <cell r="AJ6">
            <v>260</v>
          </cell>
          <cell r="AK6">
            <v>40819</v>
          </cell>
          <cell r="AL6" t="str">
            <v>2661268</v>
          </cell>
          <cell r="AM6">
            <v>40862</v>
          </cell>
          <cell r="AN6" t="str">
            <v>2011</v>
          </cell>
          <cell r="AO6" t="str">
            <v>1</v>
          </cell>
          <cell r="AP6">
            <v>97.2</v>
          </cell>
          <cell r="AQ6">
            <v>0</v>
          </cell>
          <cell r="AR6">
            <v>0</v>
          </cell>
          <cell r="AS6">
            <v>0</v>
          </cell>
          <cell r="AT6">
            <v>0</v>
          </cell>
          <cell r="AU6">
            <v>0</v>
          </cell>
          <cell r="AV6">
            <v>0</v>
          </cell>
          <cell r="AW6">
            <v>0</v>
          </cell>
          <cell r="AX6">
            <v>0</v>
          </cell>
          <cell r="AY6">
            <v>0</v>
          </cell>
          <cell r="AZ6">
            <v>0</v>
          </cell>
          <cell r="BA6">
            <v>0</v>
          </cell>
          <cell r="BB6">
            <v>30110</v>
          </cell>
          <cell r="BC6">
            <v>0</v>
          </cell>
          <cell r="BD6">
            <v>0</v>
          </cell>
          <cell r="BE6">
            <v>0</v>
          </cell>
          <cell r="BF6">
            <v>0</v>
          </cell>
          <cell r="BG6">
            <v>0</v>
          </cell>
          <cell r="BH6" t="str">
            <v/>
          </cell>
          <cell r="BI6">
            <v>40819</v>
          </cell>
        </row>
        <row r="7">
          <cell r="A7" t="str">
            <v>09332916</v>
          </cell>
          <cell r="B7" t="str">
            <v>ALEGRE DE LA CRUZ FLOR DE MARIA</v>
          </cell>
          <cell r="C7" t="str">
            <v>TECNICO DE PROYECTOS EVALUACION-SUPERVISION</v>
          </cell>
          <cell r="D7" t="str">
            <v>09332916</v>
          </cell>
          <cell r="E7">
            <v>40854</v>
          </cell>
          <cell r="F7">
            <v>40908</v>
          </cell>
          <cell r="H7">
            <v>2400</v>
          </cell>
          <cell r="I7">
            <v>2400</v>
          </cell>
          <cell r="J7">
            <v>0</v>
          </cell>
          <cell r="K7" t="str">
            <v>ALEGRE DE LA CRUZ FLOR DE MARIA</v>
          </cell>
          <cell r="L7">
            <v>0</v>
          </cell>
          <cell r="M7">
            <v>2091.84</v>
          </cell>
          <cell r="N7" t="str">
            <v>OFICINA ZONAL LIMA ESTE</v>
          </cell>
          <cell r="O7" t="str">
            <v xml:space="preserve">0003  </v>
          </cell>
          <cell r="P7" t="str">
            <v>3465</v>
          </cell>
          <cell r="Q7" t="str">
            <v>001</v>
          </cell>
          <cell r="R7" t="str">
            <v>202</v>
          </cell>
          <cell r="S7">
            <v>40870</v>
          </cell>
          <cell r="T7" t="str">
            <v>4019882271</v>
          </cell>
          <cell r="U7" t="str">
            <v>201111</v>
          </cell>
          <cell r="V7" t="str">
            <v>201111</v>
          </cell>
          <cell r="W7" t="str">
            <v>12</v>
          </cell>
          <cell r="X7">
            <v>1</v>
          </cell>
          <cell r="Y7" t="str">
            <v>CAS ZONALES NOVIEMBRE 2011</v>
          </cell>
          <cell r="Z7">
            <v>1000</v>
          </cell>
          <cell r="AA7" t="str">
            <v>10093329169</v>
          </cell>
          <cell r="AB7" t="str">
            <v>ALEGRE</v>
          </cell>
          <cell r="AC7" t="str">
            <v>DE LA CRUZ</v>
          </cell>
          <cell r="AD7" t="str">
            <v>FLOR DE MARIA</v>
          </cell>
          <cell r="AE7" t="str">
            <v>PRIMA</v>
          </cell>
          <cell r="AF7" t="str">
            <v>03</v>
          </cell>
          <cell r="AG7">
            <v>42</v>
          </cell>
          <cell r="AH7">
            <v>26.16</v>
          </cell>
          <cell r="AI7">
            <v>68.16</v>
          </cell>
          <cell r="AJ7">
            <v>240</v>
          </cell>
          <cell r="AK7">
            <v>40854</v>
          </cell>
          <cell r="AL7" t="str">
            <v>2188678</v>
          </cell>
          <cell r="AM7">
            <v>40546</v>
          </cell>
          <cell r="AN7" t="str">
            <v>2011</v>
          </cell>
          <cell r="AO7" t="str">
            <v>1</v>
          </cell>
          <cell r="AP7">
            <v>97.2</v>
          </cell>
          <cell r="AQ7">
            <v>0</v>
          </cell>
          <cell r="AR7">
            <v>0</v>
          </cell>
          <cell r="AS7">
            <v>0</v>
          </cell>
          <cell r="AT7">
            <v>0</v>
          </cell>
          <cell r="AU7">
            <v>0</v>
          </cell>
          <cell r="AV7">
            <v>0</v>
          </cell>
          <cell r="AW7">
            <v>0</v>
          </cell>
          <cell r="AX7">
            <v>0</v>
          </cell>
          <cell r="AY7">
            <v>0</v>
          </cell>
          <cell r="AZ7">
            <v>0</v>
          </cell>
          <cell r="BA7">
            <v>0</v>
          </cell>
          <cell r="BB7">
            <v>24952</v>
          </cell>
          <cell r="BC7">
            <v>0</v>
          </cell>
          <cell r="BD7">
            <v>0</v>
          </cell>
          <cell r="BE7">
            <v>0</v>
          </cell>
          <cell r="BF7">
            <v>0</v>
          </cell>
          <cell r="BG7">
            <v>0</v>
          </cell>
          <cell r="BH7" t="str">
            <v>549500FACGZ1</v>
          </cell>
          <cell r="BI7">
            <v>40854</v>
          </cell>
        </row>
        <row r="8">
          <cell r="A8" t="str">
            <v>09332916</v>
          </cell>
          <cell r="B8" t="str">
            <v>ALEGRE DE LA CRUZ FLOR DE MARIA</v>
          </cell>
          <cell r="C8" t="str">
            <v>TECNICO DE PROYECTOS EVALUACION-SUPERVISION</v>
          </cell>
          <cell r="D8" t="str">
            <v>09332916</v>
          </cell>
          <cell r="E8">
            <v>40854</v>
          </cell>
          <cell r="F8">
            <v>40939</v>
          </cell>
          <cell r="H8">
            <v>2400</v>
          </cell>
          <cell r="I8">
            <v>2400</v>
          </cell>
          <cell r="J8">
            <v>0</v>
          </cell>
          <cell r="K8" t="str">
            <v>ALEGRE DE LA CRUZ FLOR DE MARIA</v>
          </cell>
          <cell r="L8">
            <v>0</v>
          </cell>
          <cell r="M8">
            <v>2091.84</v>
          </cell>
          <cell r="N8" t="str">
            <v>OFICINA ZONAL LIMA ESTE</v>
          </cell>
          <cell r="O8" t="str">
            <v xml:space="preserve">0003  </v>
          </cell>
          <cell r="P8" t="str">
            <v>3465</v>
          </cell>
          <cell r="Q8" t="str">
            <v>001</v>
          </cell>
          <cell r="R8" t="str">
            <v>202</v>
          </cell>
          <cell r="S8">
            <v>40870</v>
          </cell>
          <cell r="T8" t="str">
            <v>4019882271</v>
          </cell>
          <cell r="U8" t="str">
            <v>201111</v>
          </cell>
          <cell r="V8" t="str">
            <v>201111</v>
          </cell>
          <cell r="W8" t="str">
            <v>12</v>
          </cell>
          <cell r="X8">
            <v>1</v>
          </cell>
          <cell r="Y8" t="str">
            <v>CAS ZONALES NOVIEMBRE 2011</v>
          </cell>
          <cell r="Z8">
            <v>1000</v>
          </cell>
          <cell r="AA8" t="str">
            <v>10093329169</v>
          </cell>
          <cell r="AB8" t="str">
            <v>ALEGRE</v>
          </cell>
          <cell r="AC8" t="str">
            <v>DE LA CRUZ</v>
          </cell>
          <cell r="AD8" t="str">
            <v>FLOR DE MARIA</v>
          </cell>
          <cell r="AE8" t="str">
            <v>PRIMA</v>
          </cell>
          <cell r="AF8" t="str">
            <v>03</v>
          </cell>
          <cell r="AG8">
            <v>42</v>
          </cell>
          <cell r="AH8">
            <v>26.16</v>
          </cell>
          <cell r="AI8">
            <v>68.16</v>
          </cell>
          <cell r="AJ8">
            <v>240</v>
          </cell>
          <cell r="AK8">
            <v>40854</v>
          </cell>
          <cell r="AL8" t="str">
            <v>2188678</v>
          </cell>
          <cell r="AM8">
            <v>40546</v>
          </cell>
          <cell r="AN8" t="str">
            <v>2011</v>
          </cell>
          <cell r="AO8" t="str">
            <v>1</v>
          </cell>
          <cell r="AP8">
            <v>97.2</v>
          </cell>
          <cell r="AQ8">
            <v>0</v>
          </cell>
          <cell r="AR8">
            <v>0</v>
          </cell>
          <cell r="AS8">
            <v>0</v>
          </cell>
          <cell r="AT8">
            <v>0</v>
          </cell>
          <cell r="AU8">
            <v>0</v>
          </cell>
          <cell r="AV8">
            <v>0</v>
          </cell>
          <cell r="AW8">
            <v>0</v>
          </cell>
          <cell r="AX8">
            <v>0</v>
          </cell>
          <cell r="AY8">
            <v>0</v>
          </cell>
          <cell r="AZ8">
            <v>0</v>
          </cell>
          <cell r="BA8">
            <v>0</v>
          </cell>
          <cell r="BB8">
            <v>24952</v>
          </cell>
          <cell r="BC8">
            <v>0</v>
          </cell>
          <cell r="BD8">
            <v>0</v>
          </cell>
          <cell r="BE8">
            <v>0</v>
          </cell>
          <cell r="BF8">
            <v>0</v>
          </cell>
          <cell r="BG8">
            <v>0</v>
          </cell>
          <cell r="BH8" t="str">
            <v>549500FACGZ1</v>
          </cell>
          <cell r="BI8">
            <v>40854</v>
          </cell>
        </row>
        <row r="9">
          <cell r="A9" t="str">
            <v>09332916</v>
          </cell>
          <cell r="B9" t="str">
            <v>ALEGRE DE LA CRUZ FLOR DE MARIA</v>
          </cell>
          <cell r="C9" t="str">
            <v>TECNICO DE PROYECTOS EVALUACION-SUPERVISION</v>
          </cell>
          <cell r="D9" t="str">
            <v>09332916</v>
          </cell>
          <cell r="E9">
            <v>40854</v>
          </cell>
          <cell r="F9">
            <v>40999</v>
          </cell>
          <cell r="H9">
            <v>2400</v>
          </cell>
          <cell r="I9">
            <v>2400</v>
          </cell>
          <cell r="J9">
            <v>0</v>
          </cell>
          <cell r="K9" t="str">
            <v>ALEGRE DE LA CRUZ FLOR DE MARIA</v>
          </cell>
          <cell r="L9">
            <v>0</v>
          </cell>
          <cell r="M9">
            <v>2091.84</v>
          </cell>
          <cell r="N9" t="str">
            <v>OFICINA ZONAL LIMA ESTE</v>
          </cell>
          <cell r="O9" t="str">
            <v xml:space="preserve">0003  </v>
          </cell>
          <cell r="P9" t="str">
            <v>3465</v>
          </cell>
          <cell r="Q9" t="str">
            <v>001</v>
          </cell>
          <cell r="R9" t="str">
            <v>202</v>
          </cell>
          <cell r="S9">
            <v>40870</v>
          </cell>
          <cell r="T9" t="str">
            <v>4019882271</v>
          </cell>
          <cell r="U9" t="str">
            <v>201111</v>
          </cell>
          <cell r="V9" t="str">
            <v>201111</v>
          </cell>
          <cell r="W9" t="str">
            <v>12</v>
          </cell>
          <cell r="X9">
            <v>1</v>
          </cell>
          <cell r="Y9" t="str">
            <v>CAS ZONALES NOVIEMBRE 2011</v>
          </cell>
          <cell r="Z9">
            <v>1000</v>
          </cell>
          <cell r="AA9" t="str">
            <v>10093329169</v>
          </cell>
          <cell r="AB9" t="str">
            <v>ALEGRE</v>
          </cell>
          <cell r="AC9" t="str">
            <v>DE LA CRUZ</v>
          </cell>
          <cell r="AD9" t="str">
            <v>FLOR DE MARIA</v>
          </cell>
          <cell r="AE9" t="str">
            <v>PRIMA</v>
          </cell>
          <cell r="AF9" t="str">
            <v>03</v>
          </cell>
          <cell r="AG9">
            <v>42</v>
          </cell>
          <cell r="AH9">
            <v>26.16</v>
          </cell>
          <cell r="AI9">
            <v>68.16</v>
          </cell>
          <cell r="AJ9">
            <v>240</v>
          </cell>
          <cell r="AK9">
            <v>40854</v>
          </cell>
          <cell r="AL9" t="str">
            <v>2188678</v>
          </cell>
          <cell r="AM9">
            <v>40546</v>
          </cell>
          <cell r="AN9" t="str">
            <v>2011</v>
          </cell>
          <cell r="AO9" t="str">
            <v>1</v>
          </cell>
          <cell r="AP9">
            <v>97.2</v>
          </cell>
          <cell r="AQ9">
            <v>0</v>
          </cell>
          <cell r="AR9">
            <v>0</v>
          </cell>
          <cell r="AS9">
            <v>0</v>
          </cell>
          <cell r="AT9">
            <v>0</v>
          </cell>
          <cell r="AU9">
            <v>0</v>
          </cell>
          <cell r="AV9">
            <v>0</v>
          </cell>
          <cell r="AW9">
            <v>0</v>
          </cell>
          <cell r="AX9">
            <v>0</v>
          </cell>
          <cell r="AY9">
            <v>0</v>
          </cell>
          <cell r="AZ9">
            <v>0</v>
          </cell>
          <cell r="BA9">
            <v>0</v>
          </cell>
          <cell r="BB9">
            <v>24952</v>
          </cell>
          <cell r="BC9">
            <v>0</v>
          </cell>
          <cell r="BD9">
            <v>0</v>
          </cell>
          <cell r="BE9">
            <v>0</v>
          </cell>
          <cell r="BF9">
            <v>0</v>
          </cell>
          <cell r="BG9">
            <v>0</v>
          </cell>
          <cell r="BH9" t="str">
            <v>549500FACGZ1</v>
          </cell>
          <cell r="BI9">
            <v>40854</v>
          </cell>
        </row>
        <row r="10">
          <cell r="A10" t="str">
            <v>19996213</v>
          </cell>
          <cell r="B10" t="str">
            <v>ARELLANO GUERRERO JESUS ANGEL</v>
          </cell>
          <cell r="C10" t="str">
            <v>JEFE ZONAL</v>
          </cell>
          <cell r="D10" t="str">
            <v>19996213</v>
          </cell>
          <cell r="E10">
            <v>40484</v>
          </cell>
          <cell r="F10">
            <v>40877</v>
          </cell>
          <cell r="H10">
            <v>5300</v>
          </cell>
          <cell r="I10">
            <v>5300</v>
          </cell>
          <cell r="J10">
            <v>0</v>
          </cell>
          <cell r="K10" t="str">
            <v>ARELLANO GUERRERO JESUS ANGEL</v>
          </cell>
          <cell r="L10">
            <v>0</v>
          </cell>
          <cell r="M10">
            <v>4581.32</v>
          </cell>
          <cell r="N10" t="str">
            <v>OFICINA ZONAL HUANCAVELICA</v>
          </cell>
          <cell r="O10" t="str">
            <v xml:space="preserve">0016  </v>
          </cell>
          <cell r="P10" t="str">
            <v>1882</v>
          </cell>
          <cell r="Q10" t="str">
            <v>001</v>
          </cell>
          <cell r="R10" t="str">
            <v>110</v>
          </cell>
          <cell r="S10">
            <v>40870</v>
          </cell>
          <cell r="T10" t="str">
            <v>4017964424</v>
          </cell>
          <cell r="U10" t="str">
            <v>201111</v>
          </cell>
          <cell r="V10" t="str">
            <v>201111</v>
          </cell>
          <cell r="W10" t="str">
            <v>12</v>
          </cell>
          <cell r="X10">
            <v>1</v>
          </cell>
          <cell r="Y10" t="str">
            <v>CAS ZONALES NOVIEMBRE 2011</v>
          </cell>
          <cell r="Z10">
            <v>297</v>
          </cell>
          <cell r="AA10" t="str">
            <v>10199962138</v>
          </cell>
          <cell r="AB10" t="str">
            <v>ARELLANO</v>
          </cell>
          <cell r="AC10" t="str">
            <v>GUERRERO</v>
          </cell>
          <cell r="AD10" t="str">
            <v>JESUS ANGEL</v>
          </cell>
          <cell r="AE10" t="str">
            <v>PROFUTURO</v>
          </cell>
          <cell r="AF10" t="str">
            <v>04</v>
          </cell>
          <cell r="AG10">
            <v>115.01</v>
          </cell>
          <cell r="AH10">
            <v>73.67</v>
          </cell>
          <cell r="AI10">
            <v>188.68</v>
          </cell>
          <cell r="AJ10">
            <v>530</v>
          </cell>
          <cell r="AK10">
            <v>40484</v>
          </cell>
          <cell r="AL10" t="str">
            <v>2372781</v>
          </cell>
          <cell r="AM10">
            <v>40613</v>
          </cell>
          <cell r="AN10" t="str">
            <v>2011</v>
          </cell>
          <cell r="AO10" t="str">
            <v>1</v>
          </cell>
          <cell r="AP10">
            <v>97.2</v>
          </cell>
          <cell r="AQ10">
            <v>0</v>
          </cell>
          <cell r="AR10">
            <v>0</v>
          </cell>
          <cell r="AS10">
            <v>0</v>
          </cell>
          <cell r="AT10">
            <v>0</v>
          </cell>
          <cell r="AU10">
            <v>0</v>
          </cell>
          <cell r="AV10">
            <v>0</v>
          </cell>
          <cell r="AW10">
            <v>0</v>
          </cell>
          <cell r="AX10">
            <v>0</v>
          </cell>
          <cell r="AY10">
            <v>0</v>
          </cell>
          <cell r="AZ10">
            <v>0</v>
          </cell>
          <cell r="BA10">
            <v>0</v>
          </cell>
          <cell r="BB10">
            <v>22640</v>
          </cell>
          <cell r="BC10">
            <v>0</v>
          </cell>
          <cell r="BD10">
            <v>0</v>
          </cell>
          <cell r="BE10">
            <v>0</v>
          </cell>
          <cell r="BF10">
            <v>0</v>
          </cell>
          <cell r="BG10">
            <v>0</v>
          </cell>
          <cell r="BH10" t="str">
            <v>230031JAGLR5</v>
          </cell>
          <cell r="BI10">
            <v>40484</v>
          </cell>
        </row>
        <row r="11">
          <cell r="A11" t="str">
            <v>23822196</v>
          </cell>
          <cell r="B11" t="str">
            <v>ARIZABAL CALDERON MYLENE RYLDA</v>
          </cell>
          <cell r="C11" t="str">
            <v>TECNICO DE PROYECTOS</v>
          </cell>
          <cell r="D11" t="str">
            <v>23822196</v>
          </cell>
          <cell r="E11">
            <v>40819</v>
          </cell>
          <cell r="F11">
            <v>40879</v>
          </cell>
          <cell r="H11">
            <v>2900</v>
          </cell>
          <cell r="I11">
            <v>2900</v>
          </cell>
          <cell r="J11">
            <v>0</v>
          </cell>
          <cell r="K11" t="str">
            <v>ARIZABAL CALDERON MYLENE RYLDA</v>
          </cell>
          <cell r="L11">
            <v>0</v>
          </cell>
          <cell r="M11">
            <v>2523</v>
          </cell>
          <cell r="N11" t="str">
            <v>OFICINA ZONAL CUSCO</v>
          </cell>
          <cell r="O11" t="str">
            <v xml:space="preserve">0015  </v>
          </cell>
          <cell r="P11" t="str">
            <v>1722</v>
          </cell>
          <cell r="Q11" t="str">
            <v>001</v>
          </cell>
          <cell r="R11" t="str">
            <v>170</v>
          </cell>
          <cell r="S11">
            <v>40870</v>
          </cell>
          <cell r="T11" t="str">
            <v>4019879262</v>
          </cell>
          <cell r="U11" t="str">
            <v>201111</v>
          </cell>
          <cell r="V11" t="str">
            <v>201111</v>
          </cell>
          <cell r="W11" t="str">
            <v>12</v>
          </cell>
          <cell r="X11">
            <v>1</v>
          </cell>
          <cell r="Y11" t="str">
            <v>CAS ZONALES NOVIEMBRE 2011</v>
          </cell>
          <cell r="Z11">
            <v>769</v>
          </cell>
          <cell r="AA11" t="str">
            <v>10238221965</v>
          </cell>
          <cell r="AB11" t="str">
            <v>ARIZABAL</v>
          </cell>
          <cell r="AC11" t="str">
            <v>CALDERON</v>
          </cell>
          <cell r="AD11" t="str">
            <v>MYLENE RYLDA</v>
          </cell>
          <cell r="AE11" t="str">
            <v>ONP</v>
          </cell>
          <cell r="AF11" t="str">
            <v>99</v>
          </cell>
          <cell r="AG11">
            <v>0</v>
          </cell>
          <cell r="AH11">
            <v>0</v>
          </cell>
          <cell r="AI11">
            <v>0</v>
          </cell>
          <cell r="AJ11">
            <v>377</v>
          </cell>
          <cell r="AK11">
            <v>40819</v>
          </cell>
          <cell r="AL11" t="str">
            <v>2307491</v>
          </cell>
          <cell r="AM11">
            <v>40582</v>
          </cell>
          <cell r="AN11" t="str">
            <v>2011</v>
          </cell>
          <cell r="AO11" t="str">
            <v>1</v>
          </cell>
          <cell r="AP11">
            <v>97.2</v>
          </cell>
          <cell r="AQ11">
            <v>0</v>
          </cell>
          <cell r="AR11">
            <v>0</v>
          </cell>
          <cell r="AS11">
            <v>0</v>
          </cell>
          <cell r="AT11">
            <v>0</v>
          </cell>
          <cell r="AU11">
            <v>0</v>
          </cell>
          <cell r="AV11">
            <v>0</v>
          </cell>
          <cell r="AW11">
            <v>0</v>
          </cell>
          <cell r="AX11">
            <v>0</v>
          </cell>
          <cell r="AY11">
            <v>0</v>
          </cell>
          <cell r="AZ11">
            <v>0</v>
          </cell>
          <cell r="BA11">
            <v>0</v>
          </cell>
          <cell r="BB11">
            <v>22290</v>
          </cell>
          <cell r="BC11">
            <v>0</v>
          </cell>
          <cell r="BD11">
            <v>0</v>
          </cell>
          <cell r="BE11">
            <v>0</v>
          </cell>
          <cell r="BF11">
            <v>0</v>
          </cell>
          <cell r="BG11">
            <v>0</v>
          </cell>
          <cell r="BH11" t="str">
            <v/>
          </cell>
          <cell r="BI11">
            <v>40210</v>
          </cell>
        </row>
        <row r="12">
          <cell r="A12" t="str">
            <v>01308504</v>
          </cell>
          <cell r="B12" t="str">
            <v>AYALA MENA HERNAN</v>
          </cell>
          <cell r="C12" t="str">
            <v>RESPONSABLE ADMINISTRATIVO E INFORMATICO</v>
          </cell>
          <cell r="D12" t="str">
            <v>01308504</v>
          </cell>
          <cell r="E12">
            <v>40809</v>
          </cell>
          <cell r="F12">
            <v>40899</v>
          </cell>
          <cell r="H12">
            <v>2000</v>
          </cell>
          <cell r="I12">
            <v>2000</v>
          </cell>
          <cell r="J12">
            <v>0</v>
          </cell>
          <cell r="K12" t="str">
            <v>AYALA MENA HERNAN</v>
          </cell>
          <cell r="L12">
            <v>0</v>
          </cell>
          <cell r="M12">
            <v>1735.6</v>
          </cell>
          <cell r="N12" t="str">
            <v>OFICINA ZONAL PUNO</v>
          </cell>
          <cell r="O12" t="str">
            <v xml:space="preserve">0028  </v>
          </cell>
          <cell r="P12" t="str">
            <v>3404</v>
          </cell>
          <cell r="Q12" t="str">
            <v>001</v>
          </cell>
          <cell r="R12" t="str">
            <v>145</v>
          </cell>
          <cell r="S12">
            <v>40870</v>
          </cell>
          <cell r="T12" t="str">
            <v>4017964483</v>
          </cell>
          <cell r="U12" t="str">
            <v>201111</v>
          </cell>
          <cell r="V12" t="str">
            <v>201111</v>
          </cell>
          <cell r="W12" t="str">
            <v>12</v>
          </cell>
          <cell r="X12">
            <v>1</v>
          </cell>
          <cell r="Y12" t="str">
            <v>CAS ZONALES NOVIEMBRE 2011</v>
          </cell>
          <cell r="Z12">
            <v>25</v>
          </cell>
          <cell r="AA12" t="str">
            <v>10013085043</v>
          </cell>
          <cell r="AB12" t="str">
            <v>AYALA</v>
          </cell>
          <cell r="AC12" t="str">
            <v>MENA</v>
          </cell>
          <cell r="AD12" t="str">
            <v>HERNAN</v>
          </cell>
          <cell r="AE12" t="str">
            <v>INTEGRA</v>
          </cell>
          <cell r="AF12" t="str">
            <v>02</v>
          </cell>
          <cell r="AG12">
            <v>36</v>
          </cell>
          <cell r="AH12">
            <v>28.4</v>
          </cell>
          <cell r="AI12">
            <v>64.400000000000006</v>
          </cell>
          <cell r="AJ12">
            <v>200</v>
          </cell>
          <cell r="AK12">
            <v>40809</v>
          </cell>
          <cell r="AL12" t="str">
            <v>2214698</v>
          </cell>
          <cell r="AM12">
            <v>40553</v>
          </cell>
          <cell r="AN12" t="str">
            <v>2011</v>
          </cell>
          <cell r="AO12" t="str">
            <v>1</v>
          </cell>
          <cell r="AP12">
            <v>97.2</v>
          </cell>
          <cell r="AQ12">
            <v>0</v>
          </cell>
          <cell r="AR12">
            <v>0</v>
          </cell>
          <cell r="AS12">
            <v>0</v>
          </cell>
          <cell r="AT12">
            <v>0</v>
          </cell>
          <cell r="AU12">
            <v>0</v>
          </cell>
          <cell r="AV12">
            <v>0</v>
          </cell>
          <cell r="AW12">
            <v>0</v>
          </cell>
          <cell r="AX12">
            <v>0</v>
          </cell>
          <cell r="AY12">
            <v>0</v>
          </cell>
          <cell r="AZ12">
            <v>0</v>
          </cell>
          <cell r="BA12">
            <v>0</v>
          </cell>
          <cell r="BB12">
            <v>25304</v>
          </cell>
          <cell r="BC12">
            <v>0</v>
          </cell>
          <cell r="BD12">
            <v>0</v>
          </cell>
          <cell r="BE12">
            <v>0</v>
          </cell>
          <cell r="BF12">
            <v>0</v>
          </cell>
          <cell r="BG12">
            <v>0</v>
          </cell>
          <cell r="BH12" t="str">
            <v>553021HAMLA5</v>
          </cell>
          <cell r="BI12">
            <v>40822</v>
          </cell>
        </row>
        <row r="13">
          <cell r="A13" t="str">
            <v>19849161</v>
          </cell>
          <cell r="B13" t="str">
            <v>BENITES ARHUIS SANTOS AMARANTO</v>
          </cell>
          <cell r="C13" t="str">
            <v>TECNICO DE PROYECTOS</v>
          </cell>
          <cell r="D13" t="str">
            <v>19849161</v>
          </cell>
          <cell r="E13">
            <v>40819</v>
          </cell>
          <cell r="F13">
            <v>40879</v>
          </cell>
          <cell r="H13">
            <v>2900</v>
          </cell>
          <cell r="I13">
            <v>2900</v>
          </cell>
          <cell r="J13">
            <v>0</v>
          </cell>
          <cell r="K13" t="str">
            <v>BENITES ARHUIS SANTOS AMARANTO</v>
          </cell>
          <cell r="L13">
            <v>0</v>
          </cell>
          <cell r="M13">
            <v>2523</v>
          </cell>
          <cell r="N13" t="str">
            <v>OFICINA ZONAL HUANCAVELICA</v>
          </cell>
          <cell r="O13" t="str">
            <v xml:space="preserve">0016  </v>
          </cell>
          <cell r="P13" t="str">
            <v>1724</v>
          </cell>
          <cell r="Q13" t="str">
            <v>001</v>
          </cell>
          <cell r="R13" t="str">
            <v>539</v>
          </cell>
          <cell r="S13">
            <v>40870</v>
          </cell>
          <cell r="T13" t="str">
            <v>4381384891</v>
          </cell>
          <cell r="U13" t="str">
            <v>201111</v>
          </cell>
          <cell r="V13" t="str">
            <v>201111</v>
          </cell>
          <cell r="W13" t="str">
            <v>12</v>
          </cell>
          <cell r="X13">
            <v>1</v>
          </cell>
          <cell r="Y13" t="str">
            <v>CAS ZONALES NOVIEMBRE 2011</v>
          </cell>
          <cell r="Z13">
            <v>1878</v>
          </cell>
          <cell r="AA13" t="str">
            <v>10198491611</v>
          </cell>
          <cell r="AB13" t="str">
            <v>BENITES</v>
          </cell>
          <cell r="AC13" t="str">
            <v>ARHUIS</v>
          </cell>
          <cell r="AD13" t="str">
            <v>SANTOS AMARANTO</v>
          </cell>
          <cell r="AE13" t="str">
            <v>ONP</v>
          </cell>
          <cell r="AF13" t="str">
            <v>99</v>
          </cell>
          <cell r="AG13">
            <v>0</v>
          </cell>
          <cell r="AH13">
            <v>0</v>
          </cell>
          <cell r="AI13">
            <v>0</v>
          </cell>
          <cell r="AJ13">
            <v>377</v>
          </cell>
          <cell r="AK13">
            <v>40819</v>
          </cell>
          <cell r="AL13" t="str">
            <v>2366141</v>
          </cell>
          <cell r="AM13">
            <v>40611</v>
          </cell>
          <cell r="AN13" t="str">
            <v>2011</v>
          </cell>
          <cell r="AO13" t="str">
            <v>1</v>
          </cell>
          <cell r="AP13">
            <v>97.2</v>
          </cell>
          <cell r="AQ13">
            <v>0</v>
          </cell>
          <cell r="AR13">
            <v>0</v>
          </cell>
          <cell r="AS13">
            <v>0</v>
          </cell>
          <cell r="AT13">
            <v>0</v>
          </cell>
          <cell r="AU13">
            <v>0</v>
          </cell>
          <cell r="AV13">
            <v>0</v>
          </cell>
          <cell r="AW13">
            <v>0</v>
          </cell>
          <cell r="AX13">
            <v>0</v>
          </cell>
          <cell r="AY13">
            <v>0</v>
          </cell>
          <cell r="AZ13">
            <v>0</v>
          </cell>
          <cell r="BA13">
            <v>0</v>
          </cell>
          <cell r="BB13">
            <v>16385</v>
          </cell>
          <cell r="BC13">
            <v>0</v>
          </cell>
          <cell r="BD13">
            <v>0</v>
          </cell>
          <cell r="BE13">
            <v>0</v>
          </cell>
          <cell r="BF13">
            <v>0</v>
          </cell>
          <cell r="BG13">
            <v>0</v>
          </cell>
          <cell r="BH13" t="str">
            <v/>
          </cell>
          <cell r="BI13" t="str">
            <v/>
          </cell>
        </row>
        <row r="14">
          <cell r="A14" t="str">
            <v>19191949</v>
          </cell>
          <cell r="B14" t="str">
            <v>BURGOS  DEZA ALEJANDRO SEBASTIAN</v>
          </cell>
          <cell r="C14" t="str">
            <v>JEFE DE LA OFICINA ZONAL CAJAMARCA</v>
          </cell>
          <cell r="D14" t="str">
            <v>19191949</v>
          </cell>
          <cell r="E14">
            <v>40826</v>
          </cell>
          <cell r="F14">
            <v>40886</v>
          </cell>
          <cell r="H14">
            <v>5300</v>
          </cell>
          <cell r="I14">
            <v>5300</v>
          </cell>
          <cell r="J14">
            <v>0</v>
          </cell>
          <cell r="K14" t="str">
            <v>BURGOS  DEZA ALEJANDRO SEBASTIAN</v>
          </cell>
          <cell r="L14">
            <v>0</v>
          </cell>
          <cell r="M14">
            <v>4611</v>
          </cell>
          <cell r="N14" t="str">
            <v>OFICINA ZONAL CAJAMARCA</v>
          </cell>
          <cell r="O14" t="str">
            <v xml:space="preserve">0014  </v>
          </cell>
          <cell r="P14" t="str">
            <v>3431</v>
          </cell>
          <cell r="Q14" t="str">
            <v>001</v>
          </cell>
          <cell r="R14" t="str">
            <v>244</v>
          </cell>
          <cell r="S14">
            <v>40870</v>
          </cell>
          <cell r="T14" t="str">
            <v>4040881862</v>
          </cell>
          <cell r="U14" t="str">
            <v>201111</v>
          </cell>
          <cell r="V14" t="str">
            <v>201111</v>
          </cell>
          <cell r="W14" t="str">
            <v>12</v>
          </cell>
          <cell r="X14">
            <v>1</v>
          </cell>
          <cell r="Y14" t="str">
            <v>CAS ZONALES NOVIEMBRE 2011</v>
          </cell>
          <cell r="Z14">
            <v>4150</v>
          </cell>
          <cell r="AA14" t="str">
            <v>10191919497</v>
          </cell>
          <cell r="AB14" t="str">
            <v xml:space="preserve">BURGOS </v>
          </cell>
          <cell r="AC14" t="str">
            <v>DEZA</v>
          </cell>
          <cell r="AD14" t="str">
            <v>ALEJANDRO SEBASTIAN</v>
          </cell>
          <cell r="AE14" t="str">
            <v>ONP</v>
          </cell>
          <cell r="AF14" t="str">
            <v>99</v>
          </cell>
          <cell r="AG14">
            <v>0</v>
          </cell>
          <cell r="AH14">
            <v>0</v>
          </cell>
          <cell r="AI14">
            <v>0</v>
          </cell>
          <cell r="AJ14">
            <v>689</v>
          </cell>
          <cell r="AK14">
            <v>40826</v>
          </cell>
          <cell r="AL14" t="str">
            <v>2406322</v>
          </cell>
          <cell r="AM14">
            <v>40634</v>
          </cell>
          <cell r="AN14" t="str">
            <v>2011</v>
          </cell>
          <cell r="AO14" t="str">
            <v>1</v>
          </cell>
          <cell r="AP14">
            <v>97.2</v>
          </cell>
          <cell r="AQ14">
            <v>0</v>
          </cell>
          <cell r="AR14">
            <v>0</v>
          </cell>
          <cell r="AS14">
            <v>0</v>
          </cell>
          <cell r="AT14">
            <v>0</v>
          </cell>
          <cell r="AU14">
            <v>0</v>
          </cell>
          <cell r="AV14">
            <v>0</v>
          </cell>
          <cell r="AW14">
            <v>0</v>
          </cell>
          <cell r="AX14">
            <v>0</v>
          </cell>
          <cell r="AY14">
            <v>0</v>
          </cell>
          <cell r="AZ14">
            <v>0</v>
          </cell>
          <cell r="BA14">
            <v>0</v>
          </cell>
          <cell r="BB14">
            <v>23498</v>
          </cell>
          <cell r="BC14">
            <v>0</v>
          </cell>
          <cell r="BD14">
            <v>0</v>
          </cell>
          <cell r="BE14">
            <v>0</v>
          </cell>
          <cell r="BF14">
            <v>0</v>
          </cell>
          <cell r="BG14">
            <v>0</v>
          </cell>
          <cell r="BH14" t="str">
            <v/>
          </cell>
          <cell r="BI14" t="str">
            <v/>
          </cell>
        </row>
        <row r="15">
          <cell r="A15" t="str">
            <v>31133364</v>
          </cell>
          <cell r="B15" t="str">
            <v>CABRERA PECEROS SANTOS</v>
          </cell>
          <cell r="C15" t="str">
            <v>CHOFER</v>
          </cell>
          <cell r="D15" t="str">
            <v>31133364</v>
          </cell>
          <cell r="E15">
            <v>40819</v>
          </cell>
          <cell r="F15">
            <v>40879</v>
          </cell>
          <cell r="H15">
            <v>1100</v>
          </cell>
          <cell r="I15">
            <v>1100</v>
          </cell>
          <cell r="J15">
            <v>0</v>
          </cell>
          <cell r="K15" t="str">
            <v>CABRERA PECEROS SANTOS</v>
          </cell>
          <cell r="L15">
            <v>0</v>
          </cell>
          <cell r="M15">
            <v>957</v>
          </cell>
          <cell r="N15" t="str">
            <v>OFICINA ZONAL APURIMAC</v>
          </cell>
          <cell r="O15" t="str">
            <v xml:space="preserve">0009  </v>
          </cell>
          <cell r="P15" t="str">
            <v>1719</v>
          </cell>
          <cell r="Q15" t="str">
            <v>001</v>
          </cell>
          <cell r="R15" t="str">
            <v>70</v>
          </cell>
          <cell r="S15">
            <v>40870</v>
          </cell>
          <cell r="T15" t="str">
            <v>4030632538</v>
          </cell>
          <cell r="U15" t="str">
            <v>201111</v>
          </cell>
          <cell r="V15" t="str">
            <v>201111</v>
          </cell>
          <cell r="W15" t="str">
            <v>12</v>
          </cell>
          <cell r="X15">
            <v>1</v>
          </cell>
          <cell r="Y15" t="str">
            <v>CAS ZONALES NOVIEMBRE 2011</v>
          </cell>
          <cell r="Z15">
            <v>2595</v>
          </cell>
          <cell r="AA15" t="str">
            <v>10311333645</v>
          </cell>
          <cell r="AB15" t="str">
            <v>CABRERA</v>
          </cell>
          <cell r="AC15" t="str">
            <v>PECEROS</v>
          </cell>
          <cell r="AD15" t="str">
            <v>SANTOS</v>
          </cell>
          <cell r="AE15" t="str">
            <v>ONP</v>
          </cell>
          <cell r="AF15" t="str">
            <v>99</v>
          </cell>
          <cell r="AG15">
            <v>0</v>
          </cell>
          <cell r="AH15">
            <v>0</v>
          </cell>
          <cell r="AI15">
            <v>0</v>
          </cell>
          <cell r="AJ15">
            <v>143</v>
          </cell>
          <cell r="AK15">
            <v>40819</v>
          </cell>
          <cell r="AL15" t="str">
            <v/>
          </cell>
          <cell r="AM15">
            <v>1</v>
          </cell>
          <cell r="AN15" t="str">
            <v>2011</v>
          </cell>
          <cell r="AO15" t="str">
            <v>1</v>
          </cell>
          <cell r="AP15">
            <v>97.2</v>
          </cell>
          <cell r="AQ15">
            <v>0</v>
          </cell>
          <cell r="AR15">
            <v>0</v>
          </cell>
          <cell r="AS15">
            <v>0</v>
          </cell>
          <cell r="AT15">
            <v>0</v>
          </cell>
          <cell r="AU15">
            <v>0</v>
          </cell>
          <cell r="AV15">
            <v>0</v>
          </cell>
          <cell r="AW15">
            <v>0</v>
          </cell>
          <cell r="AX15">
            <v>0</v>
          </cell>
          <cell r="AY15">
            <v>0</v>
          </cell>
          <cell r="AZ15">
            <v>0</v>
          </cell>
          <cell r="BA15">
            <v>0</v>
          </cell>
          <cell r="BB15">
            <v>24047</v>
          </cell>
          <cell r="BC15">
            <v>0</v>
          </cell>
          <cell r="BD15">
            <v>0</v>
          </cell>
          <cell r="BE15">
            <v>0</v>
          </cell>
          <cell r="BF15">
            <v>0</v>
          </cell>
          <cell r="BG15">
            <v>0</v>
          </cell>
          <cell r="BH15" t="str">
            <v/>
          </cell>
          <cell r="BI15">
            <v>40087</v>
          </cell>
        </row>
        <row r="16">
          <cell r="A16" t="str">
            <v>04085636</v>
          </cell>
          <cell r="B16" t="str">
            <v>CARHUARICRA QUINTANA JIMMY WILDER</v>
          </cell>
          <cell r="C16" t="str">
            <v>JEFE DE LA OFICINA ZONAL PASCO</v>
          </cell>
          <cell r="D16" t="str">
            <v>04085636</v>
          </cell>
          <cell r="E16">
            <v>40823</v>
          </cell>
          <cell r="F16">
            <v>40883</v>
          </cell>
          <cell r="H16">
            <v>5300</v>
          </cell>
          <cell r="I16">
            <v>5300</v>
          </cell>
          <cell r="J16">
            <v>0</v>
          </cell>
          <cell r="K16" t="str">
            <v>CARHUARICRA QUINTANA JIMMY WILDER</v>
          </cell>
          <cell r="L16">
            <v>0</v>
          </cell>
          <cell r="M16">
            <v>4611</v>
          </cell>
          <cell r="N16" t="str">
            <v>OFICINA ZONAL PASCO</v>
          </cell>
          <cell r="O16" t="str">
            <v xml:space="preserve">0026  </v>
          </cell>
          <cell r="P16" t="str">
            <v>3427</v>
          </cell>
          <cell r="Q16" t="str">
            <v>001</v>
          </cell>
          <cell r="R16" t="str">
            <v>10</v>
          </cell>
          <cell r="S16">
            <v>40870</v>
          </cell>
          <cell r="T16" t="str">
            <v>4040881978</v>
          </cell>
          <cell r="U16" t="str">
            <v>201111</v>
          </cell>
          <cell r="V16" t="str">
            <v>201111</v>
          </cell>
          <cell r="W16" t="str">
            <v>12</v>
          </cell>
          <cell r="X16">
            <v>1</v>
          </cell>
          <cell r="Y16" t="str">
            <v>CAS ZONALES NOVIEMBRE 2011</v>
          </cell>
          <cell r="Z16">
            <v>4146</v>
          </cell>
          <cell r="AA16" t="str">
            <v>10040856361</v>
          </cell>
          <cell r="AB16" t="str">
            <v>CARHUARICRA</v>
          </cell>
          <cell r="AC16" t="str">
            <v>QUINTANA</v>
          </cell>
          <cell r="AD16" t="str">
            <v>JIMMY WILDER</v>
          </cell>
          <cell r="AE16" t="str">
            <v>ONP</v>
          </cell>
          <cell r="AF16" t="str">
            <v>99</v>
          </cell>
          <cell r="AG16">
            <v>0</v>
          </cell>
          <cell r="AH16">
            <v>0</v>
          </cell>
          <cell r="AI16">
            <v>0</v>
          </cell>
          <cell r="AJ16">
            <v>689</v>
          </cell>
          <cell r="AK16">
            <v>40823</v>
          </cell>
          <cell r="AL16" t="str">
            <v>2663611</v>
          </cell>
          <cell r="AM16">
            <v>40864</v>
          </cell>
          <cell r="AN16" t="str">
            <v>2011</v>
          </cell>
          <cell r="AO16" t="str">
            <v>1</v>
          </cell>
          <cell r="AP16">
            <v>97.2</v>
          </cell>
          <cell r="AQ16">
            <v>0</v>
          </cell>
          <cell r="AR16">
            <v>0</v>
          </cell>
          <cell r="AS16">
            <v>0</v>
          </cell>
          <cell r="AT16">
            <v>0</v>
          </cell>
          <cell r="AU16">
            <v>0</v>
          </cell>
          <cell r="AV16">
            <v>0</v>
          </cell>
          <cell r="AW16">
            <v>0</v>
          </cell>
          <cell r="AX16">
            <v>0</v>
          </cell>
          <cell r="AY16">
            <v>0</v>
          </cell>
          <cell r="AZ16">
            <v>0</v>
          </cell>
          <cell r="BA16">
            <v>0</v>
          </cell>
          <cell r="BB16">
            <v>28683</v>
          </cell>
          <cell r="BC16">
            <v>0</v>
          </cell>
          <cell r="BD16">
            <v>0</v>
          </cell>
          <cell r="BE16">
            <v>0</v>
          </cell>
          <cell r="BF16">
            <v>0</v>
          </cell>
          <cell r="BG16">
            <v>0</v>
          </cell>
          <cell r="BH16" t="str">
            <v/>
          </cell>
          <cell r="BI16">
            <v>40823</v>
          </cell>
        </row>
        <row r="17">
          <cell r="A17" t="str">
            <v>40147678</v>
          </cell>
          <cell r="B17" t="str">
            <v>CASAVERDE WARTHON BETSY</v>
          </cell>
          <cell r="C17" t="str">
            <v>RESPONSABLE DE PROYECTOS</v>
          </cell>
          <cell r="D17" t="str">
            <v>40147678</v>
          </cell>
          <cell r="E17">
            <v>40814</v>
          </cell>
          <cell r="F17">
            <v>40904</v>
          </cell>
          <cell r="H17">
            <v>3100</v>
          </cell>
          <cell r="I17">
            <v>3100</v>
          </cell>
          <cell r="J17">
            <v>0</v>
          </cell>
          <cell r="K17" t="str">
            <v>CASAVERDE WARTHON BETSY</v>
          </cell>
          <cell r="L17">
            <v>0</v>
          </cell>
          <cell r="M17">
            <v>2697</v>
          </cell>
          <cell r="N17" t="str">
            <v>OFICINA ZONAL CUSCO</v>
          </cell>
          <cell r="O17" t="str">
            <v xml:space="preserve">0015  </v>
          </cell>
          <cell r="P17" t="str">
            <v>3397</v>
          </cell>
          <cell r="Q17" t="str">
            <v>001</v>
          </cell>
          <cell r="R17" t="str">
            <v>151</v>
          </cell>
          <cell r="S17">
            <v>40870</v>
          </cell>
          <cell r="T17" t="str">
            <v>4010665286</v>
          </cell>
          <cell r="U17" t="str">
            <v>201111</v>
          </cell>
          <cell r="V17" t="str">
            <v>201111</v>
          </cell>
          <cell r="W17" t="str">
            <v>12</v>
          </cell>
          <cell r="X17">
            <v>1</v>
          </cell>
          <cell r="Y17" t="str">
            <v>CAS ZONALES NOVIEMBRE 2011</v>
          </cell>
          <cell r="Z17">
            <v>1254</v>
          </cell>
          <cell r="AA17" t="str">
            <v>10401476780</v>
          </cell>
          <cell r="AB17" t="str">
            <v>CASAVERDE</v>
          </cell>
          <cell r="AC17" t="str">
            <v>WARTHON</v>
          </cell>
          <cell r="AD17" t="str">
            <v>BETSY</v>
          </cell>
          <cell r="AE17" t="str">
            <v>ONP</v>
          </cell>
          <cell r="AF17" t="str">
            <v>99</v>
          </cell>
          <cell r="AG17">
            <v>0</v>
          </cell>
          <cell r="AH17">
            <v>0</v>
          </cell>
          <cell r="AI17">
            <v>0</v>
          </cell>
          <cell r="AJ17">
            <v>403</v>
          </cell>
          <cell r="AK17">
            <v>40814</v>
          </cell>
          <cell r="AL17" t="str">
            <v>2659621</v>
          </cell>
          <cell r="AM17">
            <v>40861</v>
          </cell>
          <cell r="AN17" t="str">
            <v>2011</v>
          </cell>
          <cell r="AO17" t="str">
            <v>1</v>
          </cell>
          <cell r="AP17">
            <v>97.2</v>
          </cell>
          <cell r="AQ17">
            <v>0</v>
          </cell>
          <cell r="AR17">
            <v>0</v>
          </cell>
          <cell r="AS17">
            <v>0</v>
          </cell>
          <cell r="AT17">
            <v>0</v>
          </cell>
          <cell r="AU17">
            <v>0</v>
          </cell>
          <cell r="AV17">
            <v>0</v>
          </cell>
          <cell r="AW17">
            <v>0</v>
          </cell>
          <cell r="AX17">
            <v>0</v>
          </cell>
          <cell r="AY17">
            <v>0</v>
          </cell>
          <cell r="AZ17">
            <v>0</v>
          </cell>
          <cell r="BA17">
            <v>0</v>
          </cell>
          <cell r="BB17">
            <v>28900</v>
          </cell>
          <cell r="BC17">
            <v>0</v>
          </cell>
          <cell r="BD17">
            <v>0</v>
          </cell>
          <cell r="BE17">
            <v>0</v>
          </cell>
          <cell r="BF17">
            <v>0</v>
          </cell>
          <cell r="BG17">
            <v>0</v>
          </cell>
          <cell r="BH17" t="str">
            <v/>
          </cell>
          <cell r="BI17" t="str">
            <v/>
          </cell>
        </row>
        <row r="18">
          <cell r="A18" t="str">
            <v>41438329</v>
          </cell>
          <cell r="B18" t="str">
            <v>CASTILLO MEJIA DELICIA HERMILA</v>
          </cell>
          <cell r="C18" t="str">
            <v>RESPONSABLE DE PROMOCION SOCIAL Y CAPACITACION</v>
          </cell>
          <cell r="D18" t="str">
            <v>41438329</v>
          </cell>
          <cell r="E18">
            <v>40819</v>
          </cell>
          <cell r="F18">
            <v>40879</v>
          </cell>
          <cell r="H18">
            <v>2700</v>
          </cell>
          <cell r="I18">
            <v>2700</v>
          </cell>
          <cell r="J18">
            <v>0</v>
          </cell>
          <cell r="K18" t="str">
            <v>CASTILLO MEJIA DELICIA HERMILA</v>
          </cell>
          <cell r="L18">
            <v>0</v>
          </cell>
          <cell r="M18">
            <v>2349</v>
          </cell>
          <cell r="N18" t="str">
            <v>OFICINA ZONAL SAN MARTIN</v>
          </cell>
          <cell r="O18" t="str">
            <v xml:space="preserve">0029  </v>
          </cell>
          <cell r="P18" t="str">
            <v>3393</v>
          </cell>
          <cell r="Q18" t="str">
            <v>001</v>
          </cell>
          <cell r="R18" t="str">
            <v>5</v>
          </cell>
          <cell r="S18">
            <v>40870</v>
          </cell>
          <cell r="T18" t="str">
            <v>04-534-011763</v>
          </cell>
          <cell r="U18" t="str">
            <v>201111</v>
          </cell>
          <cell r="V18" t="str">
            <v>201111</v>
          </cell>
          <cell r="W18" t="str">
            <v>12</v>
          </cell>
          <cell r="X18">
            <v>1</v>
          </cell>
          <cell r="Y18" t="str">
            <v>CAS ZONALES NOVIEMBRE 2011</v>
          </cell>
          <cell r="Z18">
            <v>4130</v>
          </cell>
          <cell r="AA18" t="str">
            <v>10414383292</v>
          </cell>
          <cell r="AB18" t="str">
            <v>CASTILLO</v>
          </cell>
          <cell r="AC18" t="str">
            <v>MEJIA</v>
          </cell>
          <cell r="AD18" t="str">
            <v>DELICIA HERMILA</v>
          </cell>
          <cell r="AE18" t="str">
            <v>ONP</v>
          </cell>
          <cell r="AF18" t="str">
            <v>99</v>
          </cell>
          <cell r="AG18">
            <v>0</v>
          </cell>
          <cell r="AH18">
            <v>0</v>
          </cell>
          <cell r="AI18">
            <v>0</v>
          </cell>
          <cell r="AJ18">
            <v>351</v>
          </cell>
          <cell r="AK18">
            <v>40819</v>
          </cell>
          <cell r="AL18" t="str">
            <v>2634918</v>
          </cell>
          <cell r="AM18">
            <v>40836</v>
          </cell>
          <cell r="AN18" t="str">
            <v>2011</v>
          </cell>
          <cell r="AO18" t="str">
            <v>1</v>
          </cell>
          <cell r="AP18">
            <v>97.2</v>
          </cell>
          <cell r="AQ18">
            <v>0</v>
          </cell>
          <cell r="AR18">
            <v>0</v>
          </cell>
          <cell r="AS18">
            <v>0</v>
          </cell>
          <cell r="AT18">
            <v>0</v>
          </cell>
          <cell r="AU18">
            <v>0</v>
          </cell>
          <cell r="AV18">
            <v>0</v>
          </cell>
          <cell r="AW18">
            <v>0</v>
          </cell>
          <cell r="AX18">
            <v>0</v>
          </cell>
          <cell r="AY18">
            <v>0</v>
          </cell>
          <cell r="AZ18">
            <v>0</v>
          </cell>
          <cell r="BA18">
            <v>0</v>
          </cell>
          <cell r="BB18">
            <v>30128</v>
          </cell>
          <cell r="BC18">
            <v>0</v>
          </cell>
          <cell r="BD18">
            <v>0</v>
          </cell>
          <cell r="BE18">
            <v>0</v>
          </cell>
          <cell r="BF18">
            <v>0</v>
          </cell>
          <cell r="BG18">
            <v>0</v>
          </cell>
          <cell r="BH18" t="str">
            <v/>
          </cell>
          <cell r="BI18">
            <v>40819</v>
          </cell>
        </row>
        <row r="19">
          <cell r="A19" t="str">
            <v>17935624</v>
          </cell>
          <cell r="B19" t="str">
            <v>CASTILLO SILVA JOSE LUIS</v>
          </cell>
          <cell r="C19" t="str">
            <v>JEFE DE LA OFICINA ZONAL LA LIBERTAD</v>
          </cell>
          <cell r="D19" t="str">
            <v>17935624</v>
          </cell>
          <cell r="E19">
            <v>40826</v>
          </cell>
          <cell r="F19">
            <v>40886</v>
          </cell>
          <cell r="G19" t="str">
            <v>CASTILLO SILVA JOSE LUIS</v>
          </cell>
          <cell r="H19">
            <v>5500</v>
          </cell>
          <cell r="I19">
            <v>5500</v>
          </cell>
          <cell r="J19">
            <v>0</v>
          </cell>
          <cell r="K19" t="str">
            <v>CASTILLO SILVA JOSE LUIS</v>
          </cell>
          <cell r="L19">
            <v>0</v>
          </cell>
          <cell r="M19">
            <v>4757.5</v>
          </cell>
          <cell r="N19" t="str">
            <v>OFICINA ZONAL LA LIBERTAD</v>
          </cell>
          <cell r="O19" t="str">
            <v xml:space="preserve">0021  </v>
          </cell>
          <cell r="P19" t="str">
            <v>3434</v>
          </cell>
          <cell r="Q19" t="str">
            <v>001</v>
          </cell>
          <cell r="R19" t="str">
            <v>305</v>
          </cell>
          <cell r="S19">
            <v>40870</v>
          </cell>
          <cell r="T19" t="str">
            <v>4040868785</v>
          </cell>
          <cell r="U19" t="str">
            <v>201111</v>
          </cell>
          <cell r="V19" t="str">
            <v>201111</v>
          </cell>
          <cell r="W19" t="str">
            <v>12</v>
          </cell>
          <cell r="X19">
            <v>1</v>
          </cell>
          <cell r="Y19" t="str">
            <v>CAS ZONALES NOVIEMBRE 2011</v>
          </cell>
          <cell r="Z19">
            <v>4153</v>
          </cell>
          <cell r="AA19" t="str">
            <v>10179356240</v>
          </cell>
          <cell r="AB19" t="str">
            <v>CASTILLO</v>
          </cell>
          <cell r="AC19" t="str">
            <v>SILVA</v>
          </cell>
          <cell r="AD19" t="str">
            <v>JOSE LUIS</v>
          </cell>
          <cell r="AE19" t="str">
            <v>HORIZONTE</v>
          </cell>
          <cell r="AF19" t="str">
            <v>01</v>
          </cell>
          <cell r="AG19">
            <v>107.25</v>
          </cell>
          <cell r="AH19">
            <v>85.25</v>
          </cell>
          <cell r="AI19">
            <v>192.5</v>
          </cell>
          <cell r="AJ19">
            <v>550</v>
          </cell>
          <cell r="AK19">
            <v>40826</v>
          </cell>
          <cell r="AL19" t="str">
            <v>2639624</v>
          </cell>
          <cell r="AM19">
            <v>40841</v>
          </cell>
          <cell r="AN19" t="str">
            <v>2011</v>
          </cell>
          <cell r="AO19" t="str">
            <v>1</v>
          </cell>
          <cell r="AP19">
            <v>97.2</v>
          </cell>
          <cell r="AQ19">
            <v>0</v>
          </cell>
          <cell r="AR19">
            <v>0</v>
          </cell>
          <cell r="AS19">
            <v>0</v>
          </cell>
          <cell r="AT19">
            <v>0</v>
          </cell>
          <cell r="AU19">
            <v>0</v>
          </cell>
          <cell r="AV19">
            <v>0</v>
          </cell>
          <cell r="AW19">
            <v>0</v>
          </cell>
          <cell r="AX19">
            <v>0</v>
          </cell>
          <cell r="AY19">
            <v>0</v>
          </cell>
          <cell r="AZ19">
            <v>0</v>
          </cell>
          <cell r="BA19">
            <v>0</v>
          </cell>
          <cell r="BB19">
            <v>21796</v>
          </cell>
          <cell r="BC19">
            <v>0</v>
          </cell>
          <cell r="BD19">
            <v>0</v>
          </cell>
          <cell r="BE19">
            <v>0</v>
          </cell>
          <cell r="BF19">
            <v>0</v>
          </cell>
          <cell r="BG19">
            <v>0</v>
          </cell>
          <cell r="BH19" t="str">
            <v>217941JCSTV8</v>
          </cell>
          <cell r="BI19">
            <v>40826</v>
          </cell>
        </row>
        <row r="20">
          <cell r="A20" t="str">
            <v>06077976</v>
          </cell>
          <cell r="B20" t="str">
            <v>CCOYLLAR QUISPE FORTUNATO JUVENCIO</v>
          </cell>
          <cell r="C20" t="str">
            <v>JEFE ZONAL LIMA CALLAO</v>
          </cell>
          <cell r="D20" t="str">
            <v>06077976</v>
          </cell>
          <cell r="E20">
            <v>40833</v>
          </cell>
          <cell r="F20">
            <v>40893</v>
          </cell>
          <cell r="H20">
            <v>5300</v>
          </cell>
          <cell r="I20">
            <v>5300</v>
          </cell>
          <cell r="J20">
            <v>0</v>
          </cell>
          <cell r="K20" t="str">
            <v>CCOYLLAR QUISPE FORTUNATO JUVENCIO</v>
          </cell>
          <cell r="L20">
            <v>0</v>
          </cell>
          <cell r="M20">
            <v>4581.32</v>
          </cell>
          <cell r="N20" t="str">
            <v>OFICINA ZONAL LIMA CALLAO</v>
          </cell>
          <cell r="O20" t="str">
            <v xml:space="preserve">0002  </v>
          </cell>
          <cell r="P20" t="str">
            <v>1734</v>
          </cell>
          <cell r="Q20" t="str">
            <v>006</v>
          </cell>
          <cell r="R20" t="str">
            <v>78</v>
          </cell>
          <cell r="S20">
            <v>40870</v>
          </cell>
          <cell r="T20" t="str">
            <v>4040868769</v>
          </cell>
          <cell r="U20" t="str">
            <v>201111</v>
          </cell>
          <cell r="V20" t="str">
            <v>201111</v>
          </cell>
          <cell r="W20" t="str">
            <v>12</v>
          </cell>
          <cell r="X20">
            <v>1</v>
          </cell>
          <cell r="Y20" t="str">
            <v>CAS ZONALES NOVIEMBRE 2011</v>
          </cell>
          <cell r="Z20">
            <v>4158</v>
          </cell>
          <cell r="AA20" t="str">
            <v>10060779762</v>
          </cell>
          <cell r="AB20" t="str">
            <v>CCOYLLAR</v>
          </cell>
          <cell r="AC20" t="str">
            <v>QUISPE</v>
          </cell>
          <cell r="AD20" t="str">
            <v>FORTUNATO JUVENCIO</v>
          </cell>
          <cell r="AE20" t="str">
            <v>PROFUTURO</v>
          </cell>
          <cell r="AF20" t="str">
            <v>04</v>
          </cell>
          <cell r="AG20">
            <v>115.01</v>
          </cell>
          <cell r="AH20">
            <v>73.67</v>
          </cell>
          <cell r="AI20">
            <v>188.68</v>
          </cell>
          <cell r="AJ20">
            <v>530</v>
          </cell>
          <cell r="AK20">
            <v>40833</v>
          </cell>
          <cell r="AL20" t="str">
            <v>2195785</v>
          </cell>
          <cell r="AM20">
            <v>40547</v>
          </cell>
          <cell r="AN20" t="str">
            <v>2011</v>
          </cell>
          <cell r="AO20" t="str">
            <v>1</v>
          </cell>
          <cell r="AP20">
            <v>97.2</v>
          </cell>
          <cell r="AQ20">
            <v>0</v>
          </cell>
          <cell r="AR20">
            <v>0</v>
          </cell>
          <cell r="AS20">
            <v>0</v>
          </cell>
          <cell r="AT20">
            <v>0</v>
          </cell>
          <cell r="AU20">
            <v>0</v>
          </cell>
          <cell r="AV20">
            <v>0</v>
          </cell>
          <cell r="AW20">
            <v>0</v>
          </cell>
          <cell r="AX20">
            <v>0</v>
          </cell>
          <cell r="AY20">
            <v>0</v>
          </cell>
          <cell r="AZ20">
            <v>0</v>
          </cell>
          <cell r="BA20">
            <v>0</v>
          </cell>
          <cell r="BB20">
            <v>20241</v>
          </cell>
          <cell r="BC20">
            <v>0</v>
          </cell>
          <cell r="BD20">
            <v>0</v>
          </cell>
          <cell r="BE20">
            <v>0</v>
          </cell>
          <cell r="BF20">
            <v>0</v>
          </cell>
          <cell r="BG20">
            <v>0</v>
          </cell>
          <cell r="BH20" t="str">
            <v>502391FCQYS1</v>
          </cell>
          <cell r="BI20">
            <v>40833</v>
          </cell>
        </row>
        <row r="21">
          <cell r="A21" t="str">
            <v>40615621</v>
          </cell>
          <cell r="B21" t="str">
            <v>CERRON SALINAS RAUL FERNANDO</v>
          </cell>
          <cell r="C21" t="str">
            <v>JEFE DE OFICINA ZONAL UCAYALI</v>
          </cell>
          <cell r="D21" t="str">
            <v>40615621</v>
          </cell>
          <cell r="E21">
            <v>40849</v>
          </cell>
          <cell r="F21">
            <v>40908</v>
          </cell>
          <cell r="H21">
            <v>5123</v>
          </cell>
          <cell r="I21">
            <v>5123</v>
          </cell>
          <cell r="J21">
            <v>0</v>
          </cell>
          <cell r="K21" t="str">
            <v>CERRON SALINAS RAUL FERNANDO</v>
          </cell>
          <cell r="L21">
            <v>0</v>
          </cell>
          <cell r="M21">
            <v>4445.74</v>
          </cell>
          <cell r="N21" t="str">
            <v>OFICINA ZONAL UCAYALI</v>
          </cell>
          <cell r="O21" t="str">
            <v xml:space="preserve">0032  </v>
          </cell>
          <cell r="P21" t="str">
            <v>3444</v>
          </cell>
          <cell r="Q21" t="str">
            <v>E001</v>
          </cell>
          <cell r="R21" t="str">
            <v>102</v>
          </cell>
          <cell r="S21">
            <v>40870</v>
          </cell>
          <cell r="T21" t="str">
            <v>4041064752</v>
          </cell>
          <cell r="U21" t="str">
            <v>201111</v>
          </cell>
          <cell r="V21" t="str">
            <v>201111</v>
          </cell>
          <cell r="W21" t="str">
            <v>12</v>
          </cell>
          <cell r="X21">
            <v>1</v>
          </cell>
          <cell r="Y21" t="str">
            <v>CAS ZONALES NOVIEMBRE 2011</v>
          </cell>
          <cell r="Z21">
            <v>4165</v>
          </cell>
          <cell r="AA21" t="str">
            <v>10406156210</v>
          </cell>
          <cell r="AB21" t="str">
            <v>CERRON</v>
          </cell>
          <cell r="AC21" t="str">
            <v>SALINAS</v>
          </cell>
          <cell r="AD21" t="str">
            <v>RAUL FERNANDO</v>
          </cell>
          <cell r="AE21" t="str">
            <v>INTEGRA</v>
          </cell>
          <cell r="AF21" t="str">
            <v>02</v>
          </cell>
          <cell r="AG21">
            <v>92.21</v>
          </cell>
          <cell r="AH21">
            <v>72.75</v>
          </cell>
          <cell r="AI21">
            <v>164.96</v>
          </cell>
          <cell r="AJ21">
            <v>512.29999999999995</v>
          </cell>
          <cell r="AK21">
            <v>40849</v>
          </cell>
          <cell r="AL21" t="str">
            <v>2406772</v>
          </cell>
          <cell r="AM21">
            <v>40634</v>
          </cell>
          <cell r="AN21" t="str">
            <v>2011</v>
          </cell>
          <cell r="AO21" t="str">
            <v>1</v>
          </cell>
          <cell r="AP21">
            <v>97.2</v>
          </cell>
          <cell r="AQ21">
            <v>0</v>
          </cell>
          <cell r="AR21">
            <v>0</v>
          </cell>
          <cell r="AS21">
            <v>0</v>
          </cell>
          <cell r="AT21">
            <v>0</v>
          </cell>
          <cell r="AU21">
            <v>0</v>
          </cell>
          <cell r="AV21">
            <v>0</v>
          </cell>
          <cell r="AW21">
            <v>0</v>
          </cell>
          <cell r="AX21">
            <v>0</v>
          </cell>
          <cell r="AY21">
            <v>0</v>
          </cell>
          <cell r="AZ21">
            <v>0</v>
          </cell>
          <cell r="BA21">
            <v>0</v>
          </cell>
          <cell r="BB21">
            <v>29344</v>
          </cell>
          <cell r="BC21">
            <v>0</v>
          </cell>
          <cell r="BD21">
            <v>0</v>
          </cell>
          <cell r="BE21">
            <v>0</v>
          </cell>
          <cell r="BF21">
            <v>0</v>
          </cell>
          <cell r="BG21">
            <v>0</v>
          </cell>
          <cell r="BH21" t="str">
            <v>593421RCSRI0</v>
          </cell>
          <cell r="BI21">
            <v>40849</v>
          </cell>
        </row>
        <row r="22">
          <cell r="A22" t="str">
            <v>16725324</v>
          </cell>
          <cell r="B22" t="str">
            <v>CHARCAPE  DIAZ MIGUEL ANGEL</v>
          </cell>
          <cell r="C22" t="str">
            <v>JEFE DE LA OFICINA ZONAL AMAZONAS</v>
          </cell>
          <cell r="D22" t="str">
            <v>16725324</v>
          </cell>
          <cell r="E22">
            <v>40823</v>
          </cell>
          <cell r="F22">
            <v>40883</v>
          </cell>
          <cell r="H22">
            <v>4000</v>
          </cell>
          <cell r="I22">
            <v>4000</v>
          </cell>
          <cell r="J22">
            <v>0</v>
          </cell>
          <cell r="K22" t="str">
            <v>CHARCAPE  DIAZ MIGUEL ANGEL</v>
          </cell>
          <cell r="L22">
            <v>0</v>
          </cell>
          <cell r="M22">
            <v>3460</v>
          </cell>
          <cell r="N22" t="str">
            <v>OFICINA ZONAL AMAZONAS</v>
          </cell>
          <cell r="O22" t="str">
            <v xml:space="preserve">0006  </v>
          </cell>
          <cell r="P22" t="str">
            <v>3423</v>
          </cell>
          <cell r="Q22" t="str">
            <v>002</v>
          </cell>
          <cell r="R22" t="str">
            <v>166</v>
          </cell>
          <cell r="S22">
            <v>40870</v>
          </cell>
          <cell r="T22" t="str">
            <v>04-013-916786</v>
          </cell>
          <cell r="U22" t="str">
            <v>201111</v>
          </cell>
          <cell r="V22" t="str">
            <v>201111</v>
          </cell>
          <cell r="W22" t="str">
            <v>12</v>
          </cell>
          <cell r="X22">
            <v>1</v>
          </cell>
          <cell r="Y22" t="str">
            <v>CAS ZONALES NOVIEMBRE 2011</v>
          </cell>
          <cell r="Z22">
            <v>4144</v>
          </cell>
          <cell r="AA22" t="str">
            <v>10167253241</v>
          </cell>
          <cell r="AB22" t="str">
            <v xml:space="preserve">CHARCAPE </v>
          </cell>
          <cell r="AC22" t="str">
            <v>DIAZ</v>
          </cell>
          <cell r="AD22" t="str">
            <v>MIGUEL ANGEL</v>
          </cell>
          <cell r="AE22" t="str">
            <v>HORIZONTE</v>
          </cell>
          <cell r="AF22" t="str">
            <v>01</v>
          </cell>
          <cell r="AG22">
            <v>78</v>
          </cell>
          <cell r="AH22">
            <v>62</v>
          </cell>
          <cell r="AI22">
            <v>140</v>
          </cell>
          <cell r="AJ22">
            <v>400</v>
          </cell>
          <cell r="AK22">
            <v>40823</v>
          </cell>
          <cell r="AL22" t="str">
            <v>2459659</v>
          </cell>
          <cell r="AM22">
            <v>40675</v>
          </cell>
          <cell r="AN22" t="str">
            <v>2011</v>
          </cell>
          <cell r="AO22" t="str">
            <v>1</v>
          </cell>
          <cell r="AP22">
            <v>97.2</v>
          </cell>
          <cell r="AQ22">
            <v>0</v>
          </cell>
          <cell r="AR22">
            <v>0</v>
          </cell>
          <cell r="AS22">
            <v>0</v>
          </cell>
          <cell r="AT22">
            <v>0</v>
          </cell>
          <cell r="AU22">
            <v>0</v>
          </cell>
          <cell r="AV22">
            <v>0</v>
          </cell>
          <cell r="AW22">
            <v>0</v>
          </cell>
          <cell r="AX22">
            <v>0</v>
          </cell>
          <cell r="AY22">
            <v>0</v>
          </cell>
          <cell r="AZ22">
            <v>0</v>
          </cell>
          <cell r="BA22">
            <v>0</v>
          </cell>
          <cell r="BB22">
            <v>27310</v>
          </cell>
          <cell r="BC22">
            <v>0</v>
          </cell>
          <cell r="BD22">
            <v>0</v>
          </cell>
          <cell r="BE22">
            <v>0</v>
          </cell>
          <cell r="BF22">
            <v>0</v>
          </cell>
          <cell r="BG22">
            <v>0</v>
          </cell>
          <cell r="BH22" t="str">
            <v>573081MCDRZ7</v>
          </cell>
          <cell r="BI22">
            <v>40823</v>
          </cell>
        </row>
        <row r="23">
          <cell r="A23" t="str">
            <v>09894077</v>
          </cell>
          <cell r="B23" t="str">
            <v>CHUCHON SOTO YOCEF MAXIMINO</v>
          </cell>
          <cell r="C23" t="str">
            <v>JEFE DE LA OFICINA ZONAL AYACUCHO</v>
          </cell>
          <cell r="D23" t="str">
            <v>09894077</v>
          </cell>
          <cell r="E23">
            <v>40826</v>
          </cell>
          <cell r="F23">
            <v>40886</v>
          </cell>
          <cell r="H23">
            <v>5300</v>
          </cell>
          <cell r="I23">
            <v>5300</v>
          </cell>
          <cell r="J23">
            <v>0</v>
          </cell>
          <cell r="K23" t="str">
            <v>CHUCHON SOTO YOCEF MAXIMINO</v>
          </cell>
          <cell r="L23">
            <v>0</v>
          </cell>
          <cell r="M23">
            <v>4599.34</v>
          </cell>
          <cell r="N23" t="str">
            <v>OFICINA ZONAL AYACUCHO</v>
          </cell>
          <cell r="O23" t="str">
            <v xml:space="preserve">0011  </v>
          </cell>
          <cell r="P23" t="str">
            <v>3429</v>
          </cell>
          <cell r="Q23" t="str">
            <v>002</v>
          </cell>
          <cell r="R23" t="str">
            <v>166</v>
          </cell>
          <cell r="S23">
            <v>40870</v>
          </cell>
          <cell r="T23" t="str">
            <v>4040881889</v>
          </cell>
          <cell r="U23" t="str">
            <v>201111</v>
          </cell>
          <cell r="V23" t="str">
            <v>201111</v>
          </cell>
          <cell r="W23" t="str">
            <v>12</v>
          </cell>
          <cell r="X23">
            <v>1</v>
          </cell>
          <cell r="Y23" t="str">
            <v>CAS ZONALES NOVIEMBRE 2011</v>
          </cell>
          <cell r="Z23">
            <v>4148</v>
          </cell>
          <cell r="AA23" t="str">
            <v>10098940770</v>
          </cell>
          <cell r="AB23" t="str">
            <v>CHUCHON</v>
          </cell>
          <cell r="AC23" t="str">
            <v>SOTO</v>
          </cell>
          <cell r="AD23" t="str">
            <v>YOCEF MAXIMINO</v>
          </cell>
          <cell r="AE23" t="str">
            <v>INTEGRA</v>
          </cell>
          <cell r="AF23" t="str">
            <v>02</v>
          </cell>
          <cell r="AG23">
            <v>95.4</v>
          </cell>
          <cell r="AH23">
            <v>75.260000000000005</v>
          </cell>
          <cell r="AI23">
            <v>170.66</v>
          </cell>
          <cell r="AJ23">
            <v>530</v>
          </cell>
          <cell r="AK23">
            <v>40826</v>
          </cell>
          <cell r="AL23" t="str">
            <v>2634068</v>
          </cell>
          <cell r="AM23">
            <v>40836</v>
          </cell>
          <cell r="AN23" t="str">
            <v>2011</v>
          </cell>
          <cell r="AO23" t="str">
            <v>1</v>
          </cell>
          <cell r="AP23">
            <v>97.2</v>
          </cell>
          <cell r="AQ23">
            <v>0</v>
          </cell>
          <cell r="AR23">
            <v>0</v>
          </cell>
          <cell r="AS23">
            <v>0</v>
          </cell>
          <cell r="AT23">
            <v>0</v>
          </cell>
          <cell r="AU23">
            <v>0</v>
          </cell>
          <cell r="AV23">
            <v>0</v>
          </cell>
          <cell r="AW23">
            <v>0</v>
          </cell>
          <cell r="AX23">
            <v>0</v>
          </cell>
          <cell r="AY23">
            <v>0</v>
          </cell>
          <cell r="AZ23">
            <v>0</v>
          </cell>
          <cell r="BA23">
            <v>0</v>
          </cell>
          <cell r="BB23">
            <v>26666</v>
          </cell>
          <cell r="BC23">
            <v>0</v>
          </cell>
          <cell r="BD23">
            <v>0</v>
          </cell>
          <cell r="BE23">
            <v>0</v>
          </cell>
          <cell r="BF23">
            <v>0</v>
          </cell>
          <cell r="BG23">
            <v>0</v>
          </cell>
          <cell r="BH23" t="str">
            <v>566641YCSCO3</v>
          </cell>
          <cell r="BI23">
            <v>40826</v>
          </cell>
        </row>
        <row r="24">
          <cell r="A24" t="str">
            <v>42652470</v>
          </cell>
          <cell r="B24" t="str">
            <v>CHUQUIPUL DIAZ EYNER ABIMAEL</v>
          </cell>
          <cell r="C24" t="str">
            <v>RESPONSABLE ADMINISTRATIVO E INFORMATICO</v>
          </cell>
          <cell r="D24" t="str">
            <v>42652470</v>
          </cell>
          <cell r="E24">
            <v>40854</v>
          </cell>
          <cell r="F24">
            <v>40908</v>
          </cell>
          <cell r="H24">
            <v>1600</v>
          </cell>
          <cell r="I24">
            <v>1600</v>
          </cell>
          <cell r="J24">
            <v>0</v>
          </cell>
          <cell r="K24" t="str">
            <v>CHUQUIPUL DIAZ EYNER ABIMAEL</v>
          </cell>
          <cell r="L24">
            <v>0</v>
          </cell>
          <cell r="M24">
            <v>1392</v>
          </cell>
          <cell r="N24" t="str">
            <v>OFICINA ZONAL AMAZONAS</v>
          </cell>
          <cell r="O24" t="str">
            <v xml:space="preserve">0006  </v>
          </cell>
          <cell r="P24" t="str">
            <v>3477</v>
          </cell>
          <cell r="Q24" t="str">
            <v>001</v>
          </cell>
          <cell r="R24" t="str">
            <v>42</v>
          </cell>
          <cell r="S24">
            <v>40870</v>
          </cell>
          <cell r="T24" t="str">
            <v>04293802772</v>
          </cell>
          <cell r="U24" t="str">
            <v>201111</v>
          </cell>
          <cell r="V24" t="str">
            <v>201111</v>
          </cell>
          <cell r="W24" t="str">
            <v>12</v>
          </cell>
          <cell r="X24">
            <v>1</v>
          </cell>
          <cell r="Y24" t="str">
            <v>CAS ZONALES NOVIEMBRE 2011</v>
          </cell>
          <cell r="Z24">
            <v>4183</v>
          </cell>
          <cell r="AA24" t="str">
            <v>10426524703</v>
          </cell>
          <cell r="AB24" t="str">
            <v>CHUQUIPUL</v>
          </cell>
          <cell r="AC24" t="str">
            <v>DIAZ</v>
          </cell>
          <cell r="AD24" t="str">
            <v>EYNER ABIMAEL</v>
          </cell>
          <cell r="AE24" t="str">
            <v>ONP</v>
          </cell>
          <cell r="AF24" t="str">
            <v>99</v>
          </cell>
          <cell r="AG24">
            <v>0</v>
          </cell>
          <cell r="AH24">
            <v>0</v>
          </cell>
          <cell r="AI24">
            <v>0</v>
          </cell>
          <cell r="AJ24">
            <v>208</v>
          </cell>
          <cell r="AK24">
            <v>40854</v>
          </cell>
          <cell r="AL24" t="str">
            <v>2637881</v>
          </cell>
          <cell r="AM24">
            <v>40840</v>
          </cell>
          <cell r="AN24" t="str">
            <v>2011</v>
          </cell>
          <cell r="AO24" t="str">
            <v>1</v>
          </cell>
          <cell r="AP24">
            <v>97.2</v>
          </cell>
          <cell r="AQ24">
            <v>0</v>
          </cell>
          <cell r="AR24">
            <v>0</v>
          </cell>
          <cell r="AS24">
            <v>0</v>
          </cell>
          <cell r="AT24">
            <v>0</v>
          </cell>
          <cell r="AU24">
            <v>0</v>
          </cell>
          <cell r="AV24">
            <v>0</v>
          </cell>
          <cell r="AW24">
            <v>0</v>
          </cell>
          <cell r="AX24">
            <v>0</v>
          </cell>
          <cell r="AY24">
            <v>0</v>
          </cell>
          <cell r="AZ24">
            <v>0</v>
          </cell>
          <cell r="BA24">
            <v>0</v>
          </cell>
          <cell r="BB24">
            <v>30971</v>
          </cell>
          <cell r="BC24">
            <v>0</v>
          </cell>
          <cell r="BD24">
            <v>0</v>
          </cell>
          <cell r="BE24">
            <v>0</v>
          </cell>
          <cell r="BF24">
            <v>0</v>
          </cell>
          <cell r="BG24">
            <v>0</v>
          </cell>
          <cell r="BH24" t="str">
            <v/>
          </cell>
          <cell r="BI24" t="str">
            <v/>
          </cell>
        </row>
        <row r="25">
          <cell r="A25" t="str">
            <v>42652470</v>
          </cell>
          <cell r="B25" t="str">
            <v>CHUQUIPUL DIAZ EYNER ABIMAEL</v>
          </cell>
          <cell r="C25" t="str">
            <v>RESPONSABLE ADMINISTRATIVO E INFORMATICO</v>
          </cell>
          <cell r="D25" t="str">
            <v>42652470</v>
          </cell>
          <cell r="E25">
            <v>40854</v>
          </cell>
          <cell r="F25">
            <v>40939</v>
          </cell>
          <cell r="H25">
            <v>1600</v>
          </cell>
          <cell r="I25">
            <v>1600</v>
          </cell>
          <cell r="J25">
            <v>0</v>
          </cell>
          <cell r="K25" t="str">
            <v>CHUQUIPUL DIAZ EYNER ABIMAEL</v>
          </cell>
          <cell r="L25">
            <v>0</v>
          </cell>
          <cell r="M25">
            <v>1392</v>
          </cell>
          <cell r="N25" t="str">
            <v>OFICINA ZONAL AMAZONAS</v>
          </cell>
          <cell r="O25" t="str">
            <v xml:space="preserve">0006  </v>
          </cell>
          <cell r="P25" t="str">
            <v>3477</v>
          </cell>
          <cell r="Q25" t="str">
            <v>001</v>
          </cell>
          <cell r="R25" t="str">
            <v>42</v>
          </cell>
          <cell r="S25">
            <v>40870</v>
          </cell>
          <cell r="T25" t="str">
            <v>04293802772</v>
          </cell>
          <cell r="U25" t="str">
            <v>201111</v>
          </cell>
          <cell r="V25" t="str">
            <v>201111</v>
          </cell>
          <cell r="W25" t="str">
            <v>12</v>
          </cell>
          <cell r="X25">
            <v>1</v>
          </cell>
          <cell r="Y25" t="str">
            <v>CAS ZONALES NOVIEMBRE 2011</v>
          </cell>
          <cell r="Z25">
            <v>4183</v>
          </cell>
          <cell r="AA25" t="str">
            <v>10426524703</v>
          </cell>
          <cell r="AB25" t="str">
            <v>CHUQUIPUL</v>
          </cell>
          <cell r="AC25" t="str">
            <v>DIAZ</v>
          </cell>
          <cell r="AD25" t="str">
            <v>EYNER ABIMAEL</v>
          </cell>
          <cell r="AE25" t="str">
            <v>ONP</v>
          </cell>
          <cell r="AF25" t="str">
            <v>99</v>
          </cell>
          <cell r="AG25">
            <v>0</v>
          </cell>
          <cell r="AH25">
            <v>0</v>
          </cell>
          <cell r="AI25">
            <v>0</v>
          </cell>
          <cell r="AJ25">
            <v>208</v>
          </cell>
          <cell r="AK25">
            <v>40854</v>
          </cell>
          <cell r="AL25" t="str">
            <v>2637881</v>
          </cell>
          <cell r="AM25">
            <v>40840</v>
          </cell>
          <cell r="AN25" t="str">
            <v>2011</v>
          </cell>
          <cell r="AO25" t="str">
            <v>1</v>
          </cell>
          <cell r="AP25">
            <v>97.2</v>
          </cell>
          <cell r="AQ25">
            <v>0</v>
          </cell>
          <cell r="AR25">
            <v>0</v>
          </cell>
          <cell r="AS25">
            <v>0</v>
          </cell>
          <cell r="AT25">
            <v>0</v>
          </cell>
          <cell r="AU25">
            <v>0</v>
          </cell>
          <cell r="AV25">
            <v>0</v>
          </cell>
          <cell r="AW25">
            <v>0</v>
          </cell>
          <cell r="AX25">
            <v>0</v>
          </cell>
          <cell r="AY25">
            <v>0</v>
          </cell>
          <cell r="AZ25">
            <v>0</v>
          </cell>
          <cell r="BA25">
            <v>0</v>
          </cell>
          <cell r="BB25">
            <v>30971</v>
          </cell>
          <cell r="BC25">
            <v>0</v>
          </cell>
          <cell r="BD25">
            <v>0</v>
          </cell>
          <cell r="BE25">
            <v>0</v>
          </cell>
          <cell r="BF25">
            <v>0</v>
          </cell>
          <cell r="BG25">
            <v>0</v>
          </cell>
          <cell r="BH25" t="str">
            <v/>
          </cell>
          <cell r="BI25" t="str">
            <v/>
          </cell>
        </row>
        <row r="26">
          <cell r="A26" t="str">
            <v>42652470</v>
          </cell>
          <cell r="B26" t="str">
            <v>CHUQUIPUL DIAZ EYNER ABIMAEL</v>
          </cell>
          <cell r="C26" t="str">
            <v>RESPONSABLE ADMINISTRATIVO E INFORMATICO</v>
          </cell>
          <cell r="D26" t="str">
            <v>42652470</v>
          </cell>
          <cell r="E26">
            <v>40854</v>
          </cell>
          <cell r="F26">
            <v>40999</v>
          </cell>
          <cell r="H26">
            <v>1600</v>
          </cell>
          <cell r="I26">
            <v>1600</v>
          </cell>
          <cell r="J26">
            <v>0</v>
          </cell>
          <cell r="K26" t="str">
            <v>CHUQUIPUL DIAZ EYNER ABIMAEL</v>
          </cell>
          <cell r="L26">
            <v>0</v>
          </cell>
          <cell r="M26">
            <v>1392</v>
          </cell>
          <cell r="N26" t="str">
            <v>OFICINA ZONAL AMAZONAS</v>
          </cell>
          <cell r="O26" t="str">
            <v xml:space="preserve">0006  </v>
          </cell>
          <cell r="P26" t="str">
            <v>3477</v>
          </cell>
          <cell r="Q26" t="str">
            <v>001</v>
          </cell>
          <cell r="R26" t="str">
            <v>42</v>
          </cell>
          <cell r="S26">
            <v>40870</v>
          </cell>
          <cell r="T26" t="str">
            <v>04293802772</v>
          </cell>
          <cell r="U26" t="str">
            <v>201111</v>
          </cell>
          <cell r="V26" t="str">
            <v>201111</v>
          </cell>
          <cell r="W26" t="str">
            <v>12</v>
          </cell>
          <cell r="X26">
            <v>1</v>
          </cell>
          <cell r="Y26" t="str">
            <v>CAS ZONALES NOVIEMBRE 2011</v>
          </cell>
          <cell r="Z26">
            <v>4183</v>
          </cell>
          <cell r="AA26" t="str">
            <v>10426524703</v>
          </cell>
          <cell r="AB26" t="str">
            <v>CHUQUIPUL</v>
          </cell>
          <cell r="AC26" t="str">
            <v>DIAZ</v>
          </cell>
          <cell r="AD26" t="str">
            <v>EYNER ABIMAEL</v>
          </cell>
          <cell r="AE26" t="str">
            <v>ONP</v>
          </cell>
          <cell r="AF26" t="str">
            <v>99</v>
          </cell>
          <cell r="AG26">
            <v>0</v>
          </cell>
          <cell r="AH26">
            <v>0</v>
          </cell>
          <cell r="AI26">
            <v>0</v>
          </cell>
          <cell r="AJ26">
            <v>208</v>
          </cell>
          <cell r="AK26">
            <v>40854</v>
          </cell>
          <cell r="AL26" t="str">
            <v>2637881</v>
          </cell>
          <cell r="AM26">
            <v>40840</v>
          </cell>
          <cell r="AN26" t="str">
            <v>2011</v>
          </cell>
          <cell r="AO26" t="str">
            <v>1</v>
          </cell>
          <cell r="AP26">
            <v>97.2</v>
          </cell>
          <cell r="AQ26">
            <v>0</v>
          </cell>
          <cell r="AR26">
            <v>0</v>
          </cell>
          <cell r="AS26">
            <v>0</v>
          </cell>
          <cell r="AT26">
            <v>0</v>
          </cell>
          <cell r="AU26">
            <v>0</v>
          </cell>
          <cell r="AV26">
            <v>0</v>
          </cell>
          <cell r="AW26">
            <v>0</v>
          </cell>
          <cell r="AX26">
            <v>0</v>
          </cell>
          <cell r="AY26">
            <v>0</v>
          </cell>
          <cell r="AZ26">
            <v>0</v>
          </cell>
          <cell r="BA26">
            <v>0</v>
          </cell>
          <cell r="BB26">
            <v>30971</v>
          </cell>
          <cell r="BC26">
            <v>0</v>
          </cell>
          <cell r="BD26">
            <v>0</v>
          </cell>
          <cell r="BE26">
            <v>0</v>
          </cell>
          <cell r="BF26">
            <v>0</v>
          </cell>
          <cell r="BG26">
            <v>0</v>
          </cell>
          <cell r="BH26" t="str">
            <v/>
          </cell>
          <cell r="BI26" t="str">
            <v/>
          </cell>
        </row>
        <row r="27">
          <cell r="A27" t="str">
            <v>42652470</v>
          </cell>
          <cell r="B27" t="str">
            <v>CHUQUIPUL DIAZ EYNER ABIMAEL</v>
          </cell>
          <cell r="C27" t="str">
            <v>RESPONSABLE ADMINISTRATIVO E INFORMATICO</v>
          </cell>
          <cell r="D27" t="str">
            <v>42652470</v>
          </cell>
          <cell r="E27">
            <v>40854</v>
          </cell>
          <cell r="F27">
            <v>41060</v>
          </cell>
          <cell r="H27">
            <v>1600</v>
          </cell>
          <cell r="I27">
            <v>1600</v>
          </cell>
          <cell r="J27">
            <v>0</v>
          </cell>
          <cell r="K27" t="str">
            <v>CHUQUIPUL DIAZ EYNER ABIMAEL</v>
          </cell>
          <cell r="L27">
            <v>0</v>
          </cell>
          <cell r="M27">
            <v>1392</v>
          </cell>
          <cell r="N27" t="str">
            <v>OFICINA ZONAL AMAZONAS</v>
          </cell>
          <cell r="O27" t="str">
            <v xml:space="preserve">0006  </v>
          </cell>
          <cell r="P27" t="str">
            <v>3477</v>
          </cell>
          <cell r="Q27" t="str">
            <v>001</v>
          </cell>
          <cell r="R27" t="str">
            <v>42</v>
          </cell>
          <cell r="S27">
            <v>40870</v>
          </cell>
          <cell r="T27" t="str">
            <v>04293802772</v>
          </cell>
          <cell r="U27" t="str">
            <v>201111</v>
          </cell>
          <cell r="V27" t="str">
            <v>201111</v>
          </cell>
          <cell r="W27" t="str">
            <v>12</v>
          </cell>
          <cell r="X27">
            <v>1</v>
          </cell>
          <cell r="Y27" t="str">
            <v>CAS ZONALES NOVIEMBRE 2011</v>
          </cell>
          <cell r="Z27">
            <v>4183</v>
          </cell>
          <cell r="AA27" t="str">
            <v>10426524703</v>
          </cell>
          <cell r="AB27" t="str">
            <v>CHUQUIPUL</v>
          </cell>
          <cell r="AC27" t="str">
            <v>DIAZ</v>
          </cell>
          <cell r="AD27" t="str">
            <v>EYNER ABIMAEL</v>
          </cell>
          <cell r="AE27" t="str">
            <v>ONP</v>
          </cell>
          <cell r="AF27" t="str">
            <v>99</v>
          </cell>
          <cell r="AG27">
            <v>0</v>
          </cell>
          <cell r="AH27">
            <v>0</v>
          </cell>
          <cell r="AI27">
            <v>0</v>
          </cell>
          <cell r="AJ27">
            <v>208</v>
          </cell>
          <cell r="AK27">
            <v>40854</v>
          </cell>
          <cell r="AL27" t="str">
            <v>2637881</v>
          </cell>
          <cell r="AM27">
            <v>40840</v>
          </cell>
          <cell r="AN27" t="str">
            <v>2011</v>
          </cell>
          <cell r="AO27" t="str">
            <v>1</v>
          </cell>
          <cell r="AP27">
            <v>97.2</v>
          </cell>
          <cell r="AQ27">
            <v>0</v>
          </cell>
          <cell r="AR27">
            <v>0</v>
          </cell>
          <cell r="AS27">
            <v>0</v>
          </cell>
          <cell r="AT27">
            <v>0</v>
          </cell>
          <cell r="AU27">
            <v>0</v>
          </cell>
          <cell r="AV27">
            <v>0</v>
          </cell>
          <cell r="AW27">
            <v>0</v>
          </cell>
          <cell r="AX27">
            <v>0</v>
          </cell>
          <cell r="AY27">
            <v>0</v>
          </cell>
          <cell r="AZ27">
            <v>0</v>
          </cell>
          <cell r="BA27">
            <v>0</v>
          </cell>
          <cell r="BB27">
            <v>30971</v>
          </cell>
          <cell r="BC27">
            <v>0</v>
          </cell>
          <cell r="BD27">
            <v>0</v>
          </cell>
          <cell r="BE27">
            <v>0</v>
          </cell>
          <cell r="BF27">
            <v>0</v>
          </cell>
          <cell r="BG27">
            <v>0</v>
          </cell>
          <cell r="BH27" t="str">
            <v/>
          </cell>
          <cell r="BI27" t="str">
            <v/>
          </cell>
        </row>
        <row r="28">
          <cell r="A28" t="str">
            <v>43489291</v>
          </cell>
          <cell r="B28" t="str">
            <v>CORDOVA  MIGUEL CARMEN ROSA</v>
          </cell>
          <cell r="C28" t="str">
            <v>RESPONSABLE DE PROMOCION SOCIAL Y CAPACITACION</v>
          </cell>
          <cell r="D28" t="str">
            <v>43489291</v>
          </cell>
          <cell r="E28">
            <v>40819</v>
          </cell>
          <cell r="F28">
            <v>40879</v>
          </cell>
          <cell r="H28">
            <v>2900</v>
          </cell>
          <cell r="I28">
            <v>2900</v>
          </cell>
          <cell r="J28">
            <v>0</v>
          </cell>
          <cell r="K28" t="str">
            <v>CORDOVA  MIGUEL CARMEN ROSA</v>
          </cell>
          <cell r="L28">
            <v>0</v>
          </cell>
          <cell r="M28">
            <v>2506.7600000000002</v>
          </cell>
          <cell r="N28" t="str">
            <v>OFICINA ZONAL AYACUCHO</v>
          </cell>
          <cell r="O28" t="str">
            <v xml:space="preserve">0011  </v>
          </cell>
          <cell r="P28" t="str">
            <v>3392</v>
          </cell>
          <cell r="Q28" t="str">
            <v>001</v>
          </cell>
          <cell r="R28" t="str">
            <v>10</v>
          </cell>
          <cell r="S28">
            <v>40870</v>
          </cell>
          <cell r="T28" t="str">
            <v>04036618987</v>
          </cell>
          <cell r="U28" t="str">
            <v>201111</v>
          </cell>
          <cell r="V28" t="str">
            <v>201111</v>
          </cell>
          <cell r="W28" t="str">
            <v>12</v>
          </cell>
          <cell r="X28">
            <v>1</v>
          </cell>
          <cell r="Y28" t="str">
            <v>CAS ZONALES NOVIEMBRE 2011</v>
          </cell>
          <cell r="Z28">
            <v>4127</v>
          </cell>
          <cell r="AA28" t="str">
            <v>10434892916</v>
          </cell>
          <cell r="AB28" t="str">
            <v xml:space="preserve">CORDOVA </v>
          </cell>
          <cell r="AC28" t="str">
            <v>MIGUEL</v>
          </cell>
          <cell r="AD28" t="str">
            <v>CARMEN ROSA</v>
          </cell>
          <cell r="AE28" t="str">
            <v>PROFUTURO</v>
          </cell>
          <cell r="AF28" t="str">
            <v>04</v>
          </cell>
          <cell r="AG28">
            <v>62.93</v>
          </cell>
          <cell r="AH28">
            <v>40.31</v>
          </cell>
          <cell r="AI28">
            <v>103.24</v>
          </cell>
          <cell r="AJ28">
            <v>290</v>
          </cell>
          <cell r="AK28">
            <v>40819</v>
          </cell>
          <cell r="AL28" t="str">
            <v>2659909</v>
          </cell>
          <cell r="AM28">
            <v>40861</v>
          </cell>
          <cell r="AN28" t="str">
            <v>2011</v>
          </cell>
          <cell r="AO28" t="str">
            <v>1</v>
          </cell>
          <cell r="AP28">
            <v>97.2</v>
          </cell>
          <cell r="AQ28">
            <v>0</v>
          </cell>
          <cell r="AR28">
            <v>0</v>
          </cell>
          <cell r="AS28">
            <v>0</v>
          </cell>
          <cell r="AT28">
            <v>0</v>
          </cell>
          <cell r="AU28">
            <v>0</v>
          </cell>
          <cell r="AV28">
            <v>0</v>
          </cell>
          <cell r="AW28">
            <v>0</v>
          </cell>
          <cell r="AX28">
            <v>0</v>
          </cell>
          <cell r="AY28">
            <v>0</v>
          </cell>
          <cell r="AZ28">
            <v>0</v>
          </cell>
          <cell r="BA28">
            <v>0</v>
          </cell>
          <cell r="BB28">
            <v>31426</v>
          </cell>
          <cell r="BC28">
            <v>0</v>
          </cell>
          <cell r="BD28">
            <v>0</v>
          </cell>
          <cell r="BE28">
            <v>0</v>
          </cell>
          <cell r="BF28">
            <v>0</v>
          </cell>
          <cell r="BG28">
            <v>0</v>
          </cell>
          <cell r="BH28" t="str">
            <v>614240CCMDU7</v>
          </cell>
          <cell r="BI28">
            <v>40819</v>
          </cell>
        </row>
        <row r="29">
          <cell r="A29" t="str">
            <v>32789955</v>
          </cell>
          <cell r="B29" t="str">
            <v>CORZO ALIAGA AGUSTIN VICTOR</v>
          </cell>
          <cell r="C29" t="str">
            <v>JEFE DE LA OFICINA ZONAL ANCASH</v>
          </cell>
          <cell r="D29" t="str">
            <v>32789955</v>
          </cell>
          <cell r="E29">
            <v>40823</v>
          </cell>
          <cell r="F29">
            <v>40883</v>
          </cell>
          <cell r="H29">
            <v>5300</v>
          </cell>
          <cell r="I29">
            <v>5300</v>
          </cell>
          <cell r="J29">
            <v>530</v>
          </cell>
          <cell r="K29" t="str">
            <v>CORZO ALIAGA AGUSTIN VICTOR</v>
          </cell>
          <cell r="L29">
            <v>0</v>
          </cell>
          <cell r="M29">
            <v>4081</v>
          </cell>
          <cell r="N29" t="str">
            <v>OFICINA ZONAL ANCASH</v>
          </cell>
          <cell r="O29" t="str">
            <v xml:space="preserve">0007  </v>
          </cell>
          <cell r="P29" t="str">
            <v>3425</v>
          </cell>
          <cell r="Q29" t="str">
            <v>001</v>
          </cell>
          <cell r="R29" t="str">
            <v>368</v>
          </cell>
          <cell r="S29">
            <v>40870</v>
          </cell>
          <cell r="T29" t="str">
            <v>4003311371</v>
          </cell>
          <cell r="U29" t="str">
            <v>201111</v>
          </cell>
          <cell r="V29" t="str">
            <v>201111</v>
          </cell>
          <cell r="W29" t="str">
            <v>12</v>
          </cell>
          <cell r="X29">
            <v>1</v>
          </cell>
          <cell r="Y29" t="str">
            <v>CAS ZONALES NOVIEMBRE 2011</v>
          </cell>
          <cell r="Z29">
            <v>452</v>
          </cell>
          <cell r="AA29" t="str">
            <v>10327899550</v>
          </cell>
          <cell r="AB29" t="str">
            <v>CORZO</v>
          </cell>
          <cell r="AC29" t="str">
            <v>ALIAGA</v>
          </cell>
          <cell r="AD29" t="str">
            <v>AGUSTIN VICTOR</v>
          </cell>
          <cell r="AE29" t="str">
            <v>ONP</v>
          </cell>
          <cell r="AF29" t="str">
            <v>99</v>
          </cell>
          <cell r="AG29">
            <v>0</v>
          </cell>
          <cell r="AH29">
            <v>0</v>
          </cell>
          <cell r="AI29">
            <v>0</v>
          </cell>
          <cell r="AJ29">
            <v>689</v>
          </cell>
          <cell r="AK29">
            <v>40823</v>
          </cell>
          <cell r="AL29" t="str">
            <v/>
          </cell>
          <cell r="AM29">
            <v>1</v>
          </cell>
          <cell r="AN29" t="str">
            <v>2011</v>
          </cell>
          <cell r="AO29" t="str">
            <v>1</v>
          </cell>
          <cell r="AP29">
            <v>97.2</v>
          </cell>
          <cell r="AQ29">
            <v>0</v>
          </cell>
          <cell r="AR29">
            <v>0</v>
          </cell>
          <cell r="AS29">
            <v>0</v>
          </cell>
          <cell r="AT29">
            <v>0</v>
          </cell>
          <cell r="AU29">
            <v>0</v>
          </cell>
          <cell r="AV29">
            <v>0</v>
          </cell>
          <cell r="AW29">
            <v>0</v>
          </cell>
          <cell r="AX29">
            <v>0</v>
          </cell>
          <cell r="AY29">
            <v>0</v>
          </cell>
          <cell r="AZ29">
            <v>0</v>
          </cell>
          <cell r="BA29">
            <v>0</v>
          </cell>
          <cell r="BB29">
            <v>21277</v>
          </cell>
          <cell r="BC29">
            <v>0</v>
          </cell>
          <cell r="BD29">
            <v>0</v>
          </cell>
          <cell r="BE29">
            <v>0</v>
          </cell>
          <cell r="BF29">
            <v>0</v>
          </cell>
          <cell r="BG29">
            <v>0</v>
          </cell>
          <cell r="BH29" t="str">
            <v/>
          </cell>
          <cell r="BI29" t="str">
            <v/>
          </cell>
        </row>
        <row r="30">
          <cell r="A30" t="str">
            <v>40989899</v>
          </cell>
          <cell r="B30" t="str">
            <v>COTRADO CHEVARRIA JOHANN CHARLES</v>
          </cell>
          <cell r="C30" t="str">
            <v>TECNICO DE PROYECTOS-EVALUACION</v>
          </cell>
          <cell r="D30" t="str">
            <v>40989899</v>
          </cell>
          <cell r="E30">
            <v>40828</v>
          </cell>
          <cell r="F30">
            <v>40888</v>
          </cell>
          <cell r="H30">
            <v>3000</v>
          </cell>
          <cell r="I30">
            <v>3000</v>
          </cell>
          <cell r="J30">
            <v>0</v>
          </cell>
          <cell r="K30" t="str">
            <v>COTRADO CHEVARRIA JOHANN CHARLES</v>
          </cell>
          <cell r="L30">
            <v>0</v>
          </cell>
          <cell r="M30">
            <v>2603.4</v>
          </cell>
          <cell r="N30" t="str">
            <v>OFICINA ZONAL PUNO</v>
          </cell>
          <cell r="O30" t="str">
            <v xml:space="preserve">0028  </v>
          </cell>
          <cell r="P30" t="str">
            <v>1736</v>
          </cell>
          <cell r="Q30" t="str">
            <v>001</v>
          </cell>
          <cell r="R30" t="str">
            <v>99</v>
          </cell>
          <cell r="S30">
            <v>40870</v>
          </cell>
          <cell r="T30" t="str">
            <v>4024465905</v>
          </cell>
          <cell r="U30" t="str">
            <v>201111</v>
          </cell>
          <cell r="V30" t="str">
            <v>201111</v>
          </cell>
          <cell r="W30" t="str">
            <v>12</v>
          </cell>
          <cell r="X30">
            <v>1</v>
          </cell>
          <cell r="Y30" t="str">
            <v>CAS ZONALES NOVIEMBRE 2011</v>
          </cell>
          <cell r="Z30">
            <v>1858</v>
          </cell>
          <cell r="AA30" t="str">
            <v>10409898993</v>
          </cell>
          <cell r="AB30" t="str">
            <v>COTRADO</v>
          </cell>
          <cell r="AC30" t="str">
            <v>CHEVARRIA</v>
          </cell>
          <cell r="AD30" t="str">
            <v>JOHANN CHARLES</v>
          </cell>
          <cell r="AE30" t="str">
            <v>INTEGRA</v>
          </cell>
          <cell r="AF30" t="str">
            <v>02</v>
          </cell>
          <cell r="AG30">
            <v>54</v>
          </cell>
          <cell r="AH30">
            <v>42.6</v>
          </cell>
          <cell r="AI30">
            <v>96.6</v>
          </cell>
          <cell r="AJ30">
            <v>300</v>
          </cell>
          <cell r="AK30">
            <v>40828</v>
          </cell>
          <cell r="AL30" t="str">
            <v>2451598</v>
          </cell>
          <cell r="AM30">
            <v>40669</v>
          </cell>
          <cell r="AN30" t="str">
            <v>2011</v>
          </cell>
          <cell r="AO30" t="str">
            <v>1</v>
          </cell>
          <cell r="AP30">
            <v>97.2</v>
          </cell>
          <cell r="AQ30">
            <v>0</v>
          </cell>
          <cell r="AR30">
            <v>0</v>
          </cell>
          <cell r="AS30">
            <v>0</v>
          </cell>
          <cell r="AT30">
            <v>0</v>
          </cell>
          <cell r="AU30">
            <v>0</v>
          </cell>
          <cell r="AV30">
            <v>0</v>
          </cell>
          <cell r="AW30">
            <v>0</v>
          </cell>
          <cell r="AX30">
            <v>0</v>
          </cell>
          <cell r="AY30">
            <v>0</v>
          </cell>
          <cell r="AZ30">
            <v>0</v>
          </cell>
          <cell r="BA30">
            <v>0</v>
          </cell>
          <cell r="BB30">
            <v>29011</v>
          </cell>
          <cell r="BC30">
            <v>0</v>
          </cell>
          <cell r="BD30">
            <v>0</v>
          </cell>
          <cell r="BE30">
            <v>0</v>
          </cell>
          <cell r="BF30">
            <v>0</v>
          </cell>
          <cell r="BG30">
            <v>0</v>
          </cell>
          <cell r="BH30" t="str">
            <v>590091JCCRV0</v>
          </cell>
          <cell r="BI30">
            <v>40843</v>
          </cell>
        </row>
        <row r="31">
          <cell r="A31" t="str">
            <v>07524907</v>
          </cell>
          <cell r="B31" t="str">
            <v>CUBA  HUAPAYA CLARA GUADALUPE</v>
          </cell>
          <cell r="C31" t="str">
            <v>RESPONSABLE DE PROMOCION SOCIAL Y CAPACITACION</v>
          </cell>
          <cell r="D31" t="str">
            <v>07524907</v>
          </cell>
          <cell r="E31">
            <v>40819</v>
          </cell>
          <cell r="F31">
            <v>40879</v>
          </cell>
          <cell r="H31">
            <v>2900</v>
          </cell>
          <cell r="I31">
            <v>2900</v>
          </cell>
          <cell r="J31">
            <v>0</v>
          </cell>
          <cell r="K31" t="str">
            <v>CUBA  HUAPAYA CLARA GUADALUPE</v>
          </cell>
          <cell r="L31">
            <v>0</v>
          </cell>
          <cell r="M31">
            <v>2523</v>
          </cell>
          <cell r="N31" t="str">
            <v>OFICINA ZONAL APURIMAC</v>
          </cell>
          <cell r="O31" t="str">
            <v xml:space="preserve">0009  </v>
          </cell>
          <cell r="P31" t="str">
            <v>3394</v>
          </cell>
          <cell r="Q31" t="str">
            <v>001</v>
          </cell>
          <cell r="R31" t="str">
            <v>40</v>
          </cell>
          <cell r="S31">
            <v>40870</v>
          </cell>
          <cell r="T31" t="str">
            <v>04024370521</v>
          </cell>
          <cell r="U31" t="str">
            <v>201111</v>
          </cell>
          <cell r="V31" t="str">
            <v>201111</v>
          </cell>
          <cell r="W31" t="str">
            <v>12</v>
          </cell>
          <cell r="X31">
            <v>1</v>
          </cell>
          <cell r="Y31" t="str">
            <v>CAS ZONALES NOVIEMBRE 2011</v>
          </cell>
          <cell r="Z31">
            <v>4129</v>
          </cell>
          <cell r="AA31" t="str">
            <v>10075249077</v>
          </cell>
          <cell r="AB31" t="str">
            <v>CUBA</v>
          </cell>
          <cell r="AC31" t="str">
            <v xml:space="preserve"> HUAPAYA</v>
          </cell>
          <cell r="AD31" t="str">
            <v>CLARA GUADALUPE</v>
          </cell>
          <cell r="AE31" t="str">
            <v>ONP</v>
          </cell>
          <cell r="AF31" t="str">
            <v>99</v>
          </cell>
          <cell r="AG31">
            <v>0</v>
          </cell>
          <cell r="AH31">
            <v>0</v>
          </cell>
          <cell r="AI31">
            <v>0</v>
          </cell>
          <cell r="AJ31">
            <v>377</v>
          </cell>
          <cell r="AK31">
            <v>40819</v>
          </cell>
          <cell r="AL31" t="str">
            <v>2628234</v>
          </cell>
          <cell r="AM31">
            <v>40830</v>
          </cell>
          <cell r="AN31" t="str">
            <v>2011</v>
          </cell>
          <cell r="AO31" t="str">
            <v>1</v>
          </cell>
          <cell r="AP31">
            <v>97.2</v>
          </cell>
          <cell r="AQ31">
            <v>0</v>
          </cell>
          <cell r="AR31">
            <v>0</v>
          </cell>
          <cell r="AS31">
            <v>0</v>
          </cell>
          <cell r="AT31">
            <v>0</v>
          </cell>
          <cell r="AU31">
            <v>0</v>
          </cell>
          <cell r="AV31">
            <v>0</v>
          </cell>
          <cell r="AW31">
            <v>0</v>
          </cell>
          <cell r="AX31">
            <v>0</v>
          </cell>
          <cell r="AY31">
            <v>0</v>
          </cell>
          <cell r="AZ31">
            <v>0</v>
          </cell>
          <cell r="BA31">
            <v>0</v>
          </cell>
          <cell r="BB31">
            <v>27622</v>
          </cell>
          <cell r="BC31">
            <v>0</v>
          </cell>
          <cell r="BD31">
            <v>0</v>
          </cell>
          <cell r="BE31">
            <v>0</v>
          </cell>
          <cell r="BF31">
            <v>0</v>
          </cell>
          <cell r="BG31">
            <v>0</v>
          </cell>
          <cell r="BH31" t="str">
            <v/>
          </cell>
          <cell r="BI31" t="str">
            <v/>
          </cell>
        </row>
        <row r="32">
          <cell r="A32" t="str">
            <v>40609271</v>
          </cell>
          <cell r="B32" t="str">
            <v>CUYUBAMBA PEREZ DANIEL ALEJANDRO</v>
          </cell>
          <cell r="C32" t="str">
            <v>CHOFER</v>
          </cell>
          <cell r="D32" t="str">
            <v>40609271</v>
          </cell>
          <cell r="E32">
            <v>40854</v>
          </cell>
          <cell r="F32">
            <v>40883</v>
          </cell>
          <cell r="H32">
            <v>880</v>
          </cell>
          <cell r="I32">
            <v>880</v>
          </cell>
          <cell r="J32">
            <v>0</v>
          </cell>
          <cell r="K32" t="str">
            <v>CUYUBAMBA PEREZ DANIEL ALEJANDRO</v>
          </cell>
          <cell r="L32">
            <v>0</v>
          </cell>
          <cell r="M32">
            <v>760.67</v>
          </cell>
          <cell r="N32" t="str">
            <v>OFICINA ZONAL LIMA SUR</v>
          </cell>
          <cell r="O32" t="str">
            <v xml:space="preserve">0005  </v>
          </cell>
          <cell r="P32" t="str">
            <v>3450</v>
          </cell>
          <cell r="Q32" t="str">
            <v>002</v>
          </cell>
          <cell r="R32" t="str">
            <v>101</v>
          </cell>
          <cell r="S32">
            <v>40870</v>
          </cell>
          <cell r="T32" t="str">
            <v>4041064701</v>
          </cell>
          <cell r="U32" t="str">
            <v>201111</v>
          </cell>
          <cell r="V32" t="str">
            <v>201111</v>
          </cell>
          <cell r="W32" t="str">
            <v>12</v>
          </cell>
          <cell r="X32">
            <v>1</v>
          </cell>
          <cell r="Y32" t="str">
            <v>CAS ZONALES NOVIEMBRE 2011</v>
          </cell>
          <cell r="Z32">
            <v>4170</v>
          </cell>
          <cell r="AA32" t="str">
            <v>10406092718</v>
          </cell>
          <cell r="AB32" t="str">
            <v>CUYUBAMBA</v>
          </cell>
          <cell r="AC32" t="str">
            <v>PEREZ</v>
          </cell>
          <cell r="AD32" t="str">
            <v>DANIEL ALEJANDRO</v>
          </cell>
          <cell r="AE32" t="str">
            <v>PROFUTURO</v>
          </cell>
          <cell r="AF32" t="str">
            <v>04</v>
          </cell>
          <cell r="AG32">
            <v>19.100000000000001</v>
          </cell>
          <cell r="AH32">
            <v>12.23</v>
          </cell>
          <cell r="AI32">
            <v>31.33</v>
          </cell>
          <cell r="AJ32">
            <v>88</v>
          </cell>
          <cell r="AK32">
            <v>40854</v>
          </cell>
          <cell r="AL32" t="str">
            <v/>
          </cell>
          <cell r="AM32">
            <v>1</v>
          </cell>
          <cell r="AN32" t="str">
            <v>2011</v>
          </cell>
          <cell r="AO32" t="str">
            <v>1</v>
          </cell>
          <cell r="AP32">
            <v>79.2</v>
          </cell>
          <cell r="AQ32">
            <v>0</v>
          </cell>
          <cell r="AR32">
            <v>0</v>
          </cell>
          <cell r="AS32">
            <v>0</v>
          </cell>
          <cell r="AT32">
            <v>0</v>
          </cell>
          <cell r="AU32">
            <v>0</v>
          </cell>
          <cell r="AV32">
            <v>0</v>
          </cell>
          <cell r="AW32">
            <v>0</v>
          </cell>
          <cell r="AX32">
            <v>0</v>
          </cell>
          <cell r="AY32">
            <v>0</v>
          </cell>
          <cell r="AZ32">
            <v>0</v>
          </cell>
          <cell r="BA32">
            <v>0</v>
          </cell>
          <cell r="BB32">
            <v>28758</v>
          </cell>
          <cell r="BC32">
            <v>0</v>
          </cell>
          <cell r="BD32">
            <v>0</v>
          </cell>
          <cell r="BE32">
            <v>0</v>
          </cell>
          <cell r="BF32">
            <v>0</v>
          </cell>
          <cell r="BG32">
            <v>0</v>
          </cell>
          <cell r="BH32" t="str">
            <v>587561DCPUE2</v>
          </cell>
          <cell r="BI32">
            <v>40854</v>
          </cell>
        </row>
        <row r="33">
          <cell r="A33" t="str">
            <v>09431267</v>
          </cell>
          <cell r="B33" t="str">
            <v>DELGADO RODRIGUEZ EDGARD JUAN</v>
          </cell>
          <cell r="C33" t="str">
            <v>RESPONSABLE ADMINISTRATIVO E INFORMATICO</v>
          </cell>
          <cell r="D33" t="str">
            <v>09431267</v>
          </cell>
          <cell r="E33">
            <v>40854</v>
          </cell>
          <cell r="F33">
            <v>40908</v>
          </cell>
          <cell r="H33">
            <v>1600</v>
          </cell>
          <cell r="I33">
            <v>1600</v>
          </cell>
          <cell r="J33">
            <v>0</v>
          </cell>
          <cell r="K33" t="str">
            <v>DELGADO RODRIGUEZ EDGARD JUAN</v>
          </cell>
          <cell r="L33">
            <v>0</v>
          </cell>
          <cell r="M33">
            <v>1394.56</v>
          </cell>
          <cell r="N33" t="str">
            <v>OFICINA ZONAL LIMA CALLAO</v>
          </cell>
          <cell r="O33" t="str">
            <v xml:space="preserve">0002  </v>
          </cell>
          <cell r="P33" t="str">
            <v>3458</v>
          </cell>
          <cell r="Q33" t="str">
            <v>001</v>
          </cell>
          <cell r="R33" t="str">
            <v>44</v>
          </cell>
          <cell r="S33">
            <v>40870</v>
          </cell>
          <cell r="T33" t="str">
            <v>4023781048</v>
          </cell>
          <cell r="U33" t="str">
            <v>201111</v>
          </cell>
          <cell r="V33" t="str">
            <v>201111</v>
          </cell>
          <cell r="W33" t="str">
            <v>12</v>
          </cell>
          <cell r="X33">
            <v>1</v>
          </cell>
          <cell r="Y33" t="str">
            <v>CAS ZONALES NOVIEMBRE 2011</v>
          </cell>
          <cell r="Z33">
            <v>1491</v>
          </cell>
          <cell r="AA33" t="str">
            <v>10094312677</v>
          </cell>
          <cell r="AB33" t="str">
            <v>DELGADO</v>
          </cell>
          <cell r="AC33" t="str">
            <v>RODRIGUEZ</v>
          </cell>
          <cell r="AD33" t="str">
            <v>EDGARD JUAN</v>
          </cell>
          <cell r="AE33" t="str">
            <v>PRIMA</v>
          </cell>
          <cell r="AF33" t="str">
            <v>03</v>
          </cell>
          <cell r="AG33">
            <v>28</v>
          </cell>
          <cell r="AH33">
            <v>17.440000000000001</v>
          </cell>
          <cell r="AI33">
            <v>45.44</v>
          </cell>
          <cell r="AJ33">
            <v>160</v>
          </cell>
          <cell r="AK33">
            <v>40854</v>
          </cell>
          <cell r="AL33" t="str">
            <v>2221235</v>
          </cell>
          <cell r="AM33">
            <v>40554</v>
          </cell>
          <cell r="AN33" t="str">
            <v>2011</v>
          </cell>
          <cell r="AO33" t="str">
            <v>1</v>
          </cell>
          <cell r="AP33">
            <v>97.2</v>
          </cell>
          <cell r="AQ33">
            <v>0</v>
          </cell>
          <cell r="AR33">
            <v>0</v>
          </cell>
          <cell r="AS33">
            <v>0</v>
          </cell>
          <cell r="AT33">
            <v>0</v>
          </cell>
          <cell r="AU33">
            <v>0</v>
          </cell>
          <cell r="AV33">
            <v>0</v>
          </cell>
          <cell r="AW33">
            <v>0</v>
          </cell>
          <cell r="AX33">
            <v>0</v>
          </cell>
          <cell r="AY33">
            <v>0</v>
          </cell>
          <cell r="AZ33">
            <v>0</v>
          </cell>
          <cell r="BA33">
            <v>0</v>
          </cell>
          <cell r="BB33">
            <v>24927</v>
          </cell>
          <cell r="BC33">
            <v>0</v>
          </cell>
          <cell r="BD33">
            <v>0</v>
          </cell>
          <cell r="BE33">
            <v>0</v>
          </cell>
          <cell r="BF33">
            <v>0</v>
          </cell>
          <cell r="BG33">
            <v>0</v>
          </cell>
          <cell r="BH33" t="str">
            <v>249251EDRGR4</v>
          </cell>
          <cell r="BI33">
            <v>40854</v>
          </cell>
        </row>
        <row r="34">
          <cell r="A34" t="str">
            <v>09431267</v>
          </cell>
          <cell r="B34" t="str">
            <v>DELGADO RODRIGUEZ EDGARD JUAN</v>
          </cell>
          <cell r="C34" t="str">
            <v>RESPONSABLE ADMINISTRATIVO E INFORMATICO</v>
          </cell>
          <cell r="D34" t="str">
            <v>09431267</v>
          </cell>
          <cell r="E34">
            <v>40854</v>
          </cell>
          <cell r="F34">
            <v>40939</v>
          </cell>
          <cell r="H34">
            <v>1600</v>
          </cell>
          <cell r="I34">
            <v>1600</v>
          </cell>
          <cell r="J34">
            <v>0</v>
          </cell>
          <cell r="K34" t="str">
            <v>DELGADO RODRIGUEZ EDGARD JUAN</v>
          </cell>
          <cell r="L34">
            <v>0</v>
          </cell>
          <cell r="M34">
            <v>1394.56</v>
          </cell>
          <cell r="N34" t="str">
            <v>OFICINA ZONAL LIMA CALLAO</v>
          </cell>
          <cell r="O34" t="str">
            <v xml:space="preserve">0002  </v>
          </cell>
          <cell r="P34" t="str">
            <v>3458</v>
          </cell>
          <cell r="Q34" t="str">
            <v>001</v>
          </cell>
          <cell r="R34" t="str">
            <v>44</v>
          </cell>
          <cell r="S34">
            <v>40870</v>
          </cell>
          <cell r="T34" t="str">
            <v>4023781048</v>
          </cell>
          <cell r="U34" t="str">
            <v>201111</v>
          </cell>
          <cell r="V34" t="str">
            <v>201111</v>
          </cell>
          <cell r="W34" t="str">
            <v>12</v>
          </cell>
          <cell r="X34">
            <v>1</v>
          </cell>
          <cell r="Y34" t="str">
            <v>CAS ZONALES NOVIEMBRE 2011</v>
          </cell>
          <cell r="Z34">
            <v>1491</v>
          </cell>
          <cell r="AA34" t="str">
            <v>10094312677</v>
          </cell>
          <cell r="AB34" t="str">
            <v>DELGADO</v>
          </cell>
          <cell r="AC34" t="str">
            <v>RODRIGUEZ</v>
          </cell>
          <cell r="AD34" t="str">
            <v>EDGARD JUAN</v>
          </cell>
          <cell r="AE34" t="str">
            <v>PRIMA</v>
          </cell>
          <cell r="AF34" t="str">
            <v>03</v>
          </cell>
          <cell r="AG34">
            <v>28</v>
          </cell>
          <cell r="AH34">
            <v>17.440000000000001</v>
          </cell>
          <cell r="AI34">
            <v>45.44</v>
          </cell>
          <cell r="AJ34">
            <v>160</v>
          </cell>
          <cell r="AK34">
            <v>40854</v>
          </cell>
          <cell r="AL34" t="str">
            <v>2221235</v>
          </cell>
          <cell r="AM34">
            <v>40554</v>
          </cell>
          <cell r="AN34" t="str">
            <v>2011</v>
          </cell>
          <cell r="AO34" t="str">
            <v>1</v>
          </cell>
          <cell r="AP34">
            <v>97.2</v>
          </cell>
          <cell r="AQ34">
            <v>0</v>
          </cell>
          <cell r="AR34">
            <v>0</v>
          </cell>
          <cell r="AS34">
            <v>0</v>
          </cell>
          <cell r="AT34">
            <v>0</v>
          </cell>
          <cell r="AU34">
            <v>0</v>
          </cell>
          <cell r="AV34">
            <v>0</v>
          </cell>
          <cell r="AW34">
            <v>0</v>
          </cell>
          <cell r="AX34">
            <v>0</v>
          </cell>
          <cell r="AY34">
            <v>0</v>
          </cell>
          <cell r="AZ34">
            <v>0</v>
          </cell>
          <cell r="BA34">
            <v>0</v>
          </cell>
          <cell r="BB34">
            <v>24927</v>
          </cell>
          <cell r="BC34">
            <v>0</v>
          </cell>
          <cell r="BD34">
            <v>0</v>
          </cell>
          <cell r="BE34">
            <v>0</v>
          </cell>
          <cell r="BF34">
            <v>0</v>
          </cell>
          <cell r="BG34">
            <v>0</v>
          </cell>
          <cell r="BH34" t="str">
            <v>249251EDRGR4</v>
          </cell>
          <cell r="BI34">
            <v>40854</v>
          </cell>
        </row>
        <row r="35">
          <cell r="A35" t="str">
            <v>09431267</v>
          </cell>
          <cell r="B35" t="str">
            <v>DELGADO RODRIGUEZ EDGARD JUAN</v>
          </cell>
          <cell r="C35" t="str">
            <v>RESPONSABLE ADMINISTRATIVO E INFORMATICO</v>
          </cell>
          <cell r="D35" t="str">
            <v>09431267</v>
          </cell>
          <cell r="E35">
            <v>40854</v>
          </cell>
          <cell r="F35">
            <v>40968</v>
          </cell>
          <cell r="H35">
            <v>1600</v>
          </cell>
          <cell r="I35">
            <v>1600</v>
          </cell>
          <cell r="J35">
            <v>0</v>
          </cell>
          <cell r="K35" t="str">
            <v>DELGADO RODRIGUEZ EDGARD JUAN</v>
          </cell>
          <cell r="L35">
            <v>0</v>
          </cell>
          <cell r="M35">
            <v>1394.56</v>
          </cell>
          <cell r="N35" t="str">
            <v>OFICINA ZONAL LIMA CALLAO</v>
          </cell>
          <cell r="O35" t="str">
            <v xml:space="preserve">0002  </v>
          </cell>
          <cell r="P35" t="str">
            <v>3458</v>
          </cell>
          <cell r="Q35" t="str">
            <v>001</v>
          </cell>
          <cell r="R35" t="str">
            <v>44</v>
          </cell>
          <cell r="S35">
            <v>40870</v>
          </cell>
          <cell r="T35" t="str">
            <v>4023781048</v>
          </cell>
          <cell r="U35" t="str">
            <v>201111</v>
          </cell>
          <cell r="V35" t="str">
            <v>201111</v>
          </cell>
          <cell r="W35" t="str">
            <v>12</v>
          </cell>
          <cell r="X35">
            <v>1</v>
          </cell>
          <cell r="Y35" t="str">
            <v>CAS ZONALES NOVIEMBRE 2011</v>
          </cell>
          <cell r="Z35">
            <v>1491</v>
          </cell>
          <cell r="AA35" t="str">
            <v>10094312677</v>
          </cell>
          <cell r="AB35" t="str">
            <v>DELGADO</v>
          </cell>
          <cell r="AC35" t="str">
            <v>RODRIGUEZ</v>
          </cell>
          <cell r="AD35" t="str">
            <v>EDGARD JUAN</v>
          </cell>
          <cell r="AE35" t="str">
            <v>PRIMA</v>
          </cell>
          <cell r="AF35" t="str">
            <v>03</v>
          </cell>
          <cell r="AG35">
            <v>28</v>
          </cell>
          <cell r="AH35">
            <v>17.440000000000001</v>
          </cell>
          <cell r="AI35">
            <v>45.44</v>
          </cell>
          <cell r="AJ35">
            <v>160</v>
          </cell>
          <cell r="AK35">
            <v>40854</v>
          </cell>
          <cell r="AL35" t="str">
            <v>2221235</v>
          </cell>
          <cell r="AM35">
            <v>40554</v>
          </cell>
          <cell r="AN35" t="str">
            <v>2011</v>
          </cell>
          <cell r="AO35" t="str">
            <v>1</v>
          </cell>
          <cell r="AP35">
            <v>97.2</v>
          </cell>
          <cell r="AQ35">
            <v>0</v>
          </cell>
          <cell r="AR35">
            <v>0</v>
          </cell>
          <cell r="AS35">
            <v>0</v>
          </cell>
          <cell r="AT35">
            <v>0</v>
          </cell>
          <cell r="AU35">
            <v>0</v>
          </cell>
          <cell r="AV35">
            <v>0</v>
          </cell>
          <cell r="AW35">
            <v>0</v>
          </cell>
          <cell r="AX35">
            <v>0</v>
          </cell>
          <cell r="AY35">
            <v>0</v>
          </cell>
          <cell r="AZ35">
            <v>0</v>
          </cell>
          <cell r="BA35">
            <v>0</v>
          </cell>
          <cell r="BB35">
            <v>24927</v>
          </cell>
          <cell r="BC35">
            <v>0</v>
          </cell>
          <cell r="BD35">
            <v>0</v>
          </cell>
          <cell r="BE35">
            <v>0</v>
          </cell>
          <cell r="BF35">
            <v>0</v>
          </cell>
          <cell r="BG35">
            <v>0</v>
          </cell>
          <cell r="BH35" t="str">
            <v>249251EDRGR4</v>
          </cell>
          <cell r="BI35">
            <v>40854</v>
          </cell>
        </row>
        <row r="36">
          <cell r="A36" t="str">
            <v>09431267</v>
          </cell>
          <cell r="B36" t="str">
            <v>DELGADO RODRIGUEZ EDGARD JUAN</v>
          </cell>
          <cell r="C36" t="str">
            <v>RESPONSABLE ADMINISTRATIVO E INFORMATICO</v>
          </cell>
          <cell r="D36" t="str">
            <v>09431267</v>
          </cell>
          <cell r="E36">
            <v>40854</v>
          </cell>
          <cell r="F36">
            <v>40999</v>
          </cell>
          <cell r="H36">
            <v>1600</v>
          </cell>
          <cell r="I36">
            <v>1600</v>
          </cell>
          <cell r="J36">
            <v>0</v>
          </cell>
          <cell r="K36" t="str">
            <v>DELGADO RODRIGUEZ EDGARD JUAN</v>
          </cell>
          <cell r="L36">
            <v>0</v>
          </cell>
          <cell r="M36">
            <v>1394.56</v>
          </cell>
          <cell r="N36" t="str">
            <v>OFICINA ZONAL LIMA CALLAO</v>
          </cell>
          <cell r="O36" t="str">
            <v xml:space="preserve">0002  </v>
          </cell>
          <cell r="P36" t="str">
            <v>3458</v>
          </cell>
          <cell r="Q36" t="str">
            <v>001</v>
          </cell>
          <cell r="R36" t="str">
            <v>44</v>
          </cell>
          <cell r="S36">
            <v>40870</v>
          </cell>
          <cell r="T36" t="str">
            <v>4023781048</v>
          </cell>
          <cell r="U36" t="str">
            <v>201111</v>
          </cell>
          <cell r="V36" t="str">
            <v>201111</v>
          </cell>
          <cell r="W36" t="str">
            <v>12</v>
          </cell>
          <cell r="X36">
            <v>1</v>
          </cell>
          <cell r="Y36" t="str">
            <v>CAS ZONALES NOVIEMBRE 2011</v>
          </cell>
          <cell r="Z36">
            <v>1491</v>
          </cell>
          <cell r="AA36" t="str">
            <v>10094312677</v>
          </cell>
          <cell r="AB36" t="str">
            <v>DELGADO</v>
          </cell>
          <cell r="AC36" t="str">
            <v>RODRIGUEZ</v>
          </cell>
          <cell r="AD36" t="str">
            <v>EDGARD JUAN</v>
          </cell>
          <cell r="AE36" t="str">
            <v>PRIMA</v>
          </cell>
          <cell r="AF36" t="str">
            <v>03</v>
          </cell>
          <cell r="AG36">
            <v>28</v>
          </cell>
          <cell r="AH36">
            <v>17.440000000000001</v>
          </cell>
          <cell r="AI36">
            <v>45.44</v>
          </cell>
          <cell r="AJ36">
            <v>160</v>
          </cell>
          <cell r="AK36">
            <v>40854</v>
          </cell>
          <cell r="AL36" t="str">
            <v>2221235</v>
          </cell>
          <cell r="AM36">
            <v>40554</v>
          </cell>
          <cell r="AN36" t="str">
            <v>2011</v>
          </cell>
          <cell r="AO36" t="str">
            <v>1</v>
          </cell>
          <cell r="AP36">
            <v>97.2</v>
          </cell>
          <cell r="AQ36">
            <v>0</v>
          </cell>
          <cell r="AR36">
            <v>0</v>
          </cell>
          <cell r="AS36">
            <v>0</v>
          </cell>
          <cell r="AT36">
            <v>0</v>
          </cell>
          <cell r="AU36">
            <v>0</v>
          </cell>
          <cell r="AV36">
            <v>0</v>
          </cell>
          <cell r="AW36">
            <v>0</v>
          </cell>
          <cell r="AX36">
            <v>0</v>
          </cell>
          <cell r="AY36">
            <v>0</v>
          </cell>
          <cell r="AZ36">
            <v>0</v>
          </cell>
          <cell r="BA36">
            <v>0</v>
          </cell>
          <cell r="BB36">
            <v>24927</v>
          </cell>
          <cell r="BC36">
            <v>0</v>
          </cell>
          <cell r="BD36">
            <v>0</v>
          </cell>
          <cell r="BE36">
            <v>0</v>
          </cell>
          <cell r="BF36">
            <v>0</v>
          </cell>
          <cell r="BG36">
            <v>0</v>
          </cell>
          <cell r="BH36" t="str">
            <v>249251EDRGR4</v>
          </cell>
          <cell r="BI36">
            <v>40854</v>
          </cell>
        </row>
        <row r="37">
          <cell r="A37" t="str">
            <v>40627280</v>
          </cell>
          <cell r="B37" t="str">
            <v>DIAZ  LINARES JOSE LUIS</v>
          </cell>
          <cell r="C37" t="str">
            <v>RESPONSABLE ADMINISTRATIVO E INFORMATICO</v>
          </cell>
          <cell r="D37" t="str">
            <v>40627280</v>
          </cell>
          <cell r="E37">
            <v>40814</v>
          </cell>
          <cell r="F37">
            <v>40904</v>
          </cell>
          <cell r="H37">
            <v>2000</v>
          </cell>
          <cell r="I37">
            <v>2000</v>
          </cell>
          <cell r="J37">
            <v>0</v>
          </cell>
          <cell r="K37" t="str">
            <v>DIAZ  LINARES JOSE LUIS</v>
          </cell>
          <cell r="L37">
            <v>0</v>
          </cell>
          <cell r="M37">
            <v>1728.8</v>
          </cell>
          <cell r="N37" t="str">
            <v>OFICINA ZONAL LORETO</v>
          </cell>
          <cell r="O37" t="str">
            <v xml:space="preserve">0023  </v>
          </cell>
          <cell r="P37" t="str">
            <v>3417</v>
          </cell>
          <cell r="Q37" t="str">
            <v>002</v>
          </cell>
          <cell r="R37" t="str">
            <v>4</v>
          </cell>
          <cell r="S37">
            <v>40870</v>
          </cell>
          <cell r="T37" t="str">
            <v>4040813646</v>
          </cell>
          <cell r="U37" t="str">
            <v>201111</v>
          </cell>
          <cell r="V37" t="str">
            <v>201111</v>
          </cell>
          <cell r="W37" t="str">
            <v>12</v>
          </cell>
          <cell r="X37">
            <v>1</v>
          </cell>
          <cell r="Y37" t="str">
            <v>CAS ZONALES NOVIEMBRE 2011</v>
          </cell>
          <cell r="Z37">
            <v>4139</v>
          </cell>
          <cell r="AA37" t="str">
            <v>10406272805</v>
          </cell>
          <cell r="AB37" t="str">
            <v xml:space="preserve">DIAZ </v>
          </cell>
          <cell r="AC37" t="str">
            <v>LINARES</v>
          </cell>
          <cell r="AD37" t="str">
            <v>JOSE LUIS</v>
          </cell>
          <cell r="AE37" t="str">
            <v>PROFUTURO</v>
          </cell>
          <cell r="AF37" t="str">
            <v>04</v>
          </cell>
          <cell r="AG37">
            <v>43.4</v>
          </cell>
          <cell r="AH37">
            <v>27.8</v>
          </cell>
          <cell r="AI37">
            <v>71.2</v>
          </cell>
          <cell r="AJ37">
            <v>200</v>
          </cell>
          <cell r="AK37">
            <v>40814</v>
          </cell>
          <cell r="AL37" t="str">
            <v>2661123</v>
          </cell>
          <cell r="AM37">
            <v>40862</v>
          </cell>
          <cell r="AN37" t="str">
            <v>2011</v>
          </cell>
          <cell r="AO37" t="str">
            <v>1</v>
          </cell>
          <cell r="AP37">
            <v>97.2</v>
          </cell>
          <cell r="AQ37">
            <v>0</v>
          </cell>
          <cell r="AR37">
            <v>0</v>
          </cell>
          <cell r="AS37">
            <v>0</v>
          </cell>
          <cell r="AT37">
            <v>0</v>
          </cell>
          <cell r="AU37">
            <v>0</v>
          </cell>
          <cell r="AV37">
            <v>0</v>
          </cell>
          <cell r="AW37">
            <v>0</v>
          </cell>
          <cell r="AX37">
            <v>0</v>
          </cell>
          <cell r="AY37">
            <v>0</v>
          </cell>
          <cell r="AZ37">
            <v>0</v>
          </cell>
          <cell r="BA37">
            <v>0</v>
          </cell>
          <cell r="BB37">
            <v>29098</v>
          </cell>
          <cell r="BC37">
            <v>0</v>
          </cell>
          <cell r="BD37">
            <v>0</v>
          </cell>
          <cell r="BE37">
            <v>0</v>
          </cell>
          <cell r="BF37">
            <v>0</v>
          </cell>
          <cell r="BG37">
            <v>0</v>
          </cell>
          <cell r="BH37" t="str">
            <v>590961JDLZA2</v>
          </cell>
          <cell r="BI37">
            <v>40814</v>
          </cell>
        </row>
        <row r="38">
          <cell r="A38" t="str">
            <v>40212425</v>
          </cell>
          <cell r="B38" t="str">
            <v>DIAZ PAREDES FRANCISCO OCTAVIO</v>
          </cell>
          <cell r="C38" t="str">
            <v>RESPONSABLE ADMINISTRATIVO E INFORMATICO</v>
          </cell>
          <cell r="D38" t="str">
            <v>40212425</v>
          </cell>
          <cell r="E38">
            <v>40854</v>
          </cell>
          <cell r="F38">
            <v>40908</v>
          </cell>
          <cell r="H38">
            <v>1600</v>
          </cell>
          <cell r="I38">
            <v>1600</v>
          </cell>
          <cell r="J38">
            <v>0</v>
          </cell>
          <cell r="K38" t="str">
            <v>DIAZ PAREDES FRANCISCO OCTAVIO</v>
          </cell>
          <cell r="L38">
            <v>0</v>
          </cell>
          <cell r="M38">
            <v>1384</v>
          </cell>
          <cell r="N38" t="str">
            <v>OFICINA ZONAL HUANUCO</v>
          </cell>
          <cell r="O38" t="str">
            <v xml:space="preserve">0017  </v>
          </cell>
          <cell r="P38" t="str">
            <v>3471</v>
          </cell>
          <cell r="Q38" t="str">
            <v>001</v>
          </cell>
          <cell r="R38" t="str">
            <v>18</v>
          </cell>
          <cell r="S38">
            <v>40870</v>
          </cell>
          <cell r="T38" t="str">
            <v>4041064760</v>
          </cell>
          <cell r="U38" t="str">
            <v>201111</v>
          </cell>
          <cell r="V38" t="str">
            <v>201111</v>
          </cell>
          <cell r="W38" t="str">
            <v>12</v>
          </cell>
          <cell r="X38">
            <v>1</v>
          </cell>
          <cell r="Y38" t="str">
            <v>CAS ZONALES NOVIEMBRE 2011</v>
          </cell>
          <cell r="Z38">
            <v>4181</v>
          </cell>
          <cell r="AA38" t="str">
            <v>10402124259</v>
          </cell>
          <cell r="AB38" t="str">
            <v>DIAZ</v>
          </cell>
          <cell r="AC38" t="str">
            <v>PAREDES</v>
          </cell>
          <cell r="AD38" t="str">
            <v>FRANCISCO OCTAVIO</v>
          </cell>
          <cell r="AE38" t="str">
            <v>HORIZONTE</v>
          </cell>
          <cell r="AF38" t="str">
            <v>01</v>
          </cell>
          <cell r="AG38">
            <v>31.2</v>
          </cell>
          <cell r="AH38">
            <v>24.8</v>
          </cell>
          <cell r="AI38">
            <v>56</v>
          </cell>
          <cell r="AJ38">
            <v>160</v>
          </cell>
          <cell r="AK38">
            <v>40854</v>
          </cell>
          <cell r="AL38" t="str">
            <v>2645824</v>
          </cell>
          <cell r="AM38">
            <v>40849</v>
          </cell>
          <cell r="AN38" t="str">
            <v>2011</v>
          </cell>
          <cell r="AO38" t="str">
            <v>1</v>
          </cell>
          <cell r="AP38">
            <v>97.2</v>
          </cell>
          <cell r="AQ38">
            <v>0</v>
          </cell>
          <cell r="AR38">
            <v>0</v>
          </cell>
          <cell r="AS38">
            <v>0</v>
          </cell>
          <cell r="AT38">
            <v>0</v>
          </cell>
          <cell r="AU38">
            <v>0</v>
          </cell>
          <cell r="AV38">
            <v>0</v>
          </cell>
          <cell r="AW38">
            <v>0</v>
          </cell>
          <cell r="AX38">
            <v>0</v>
          </cell>
          <cell r="AY38">
            <v>0</v>
          </cell>
          <cell r="AZ38">
            <v>0</v>
          </cell>
          <cell r="BA38">
            <v>0</v>
          </cell>
          <cell r="BB38">
            <v>28916</v>
          </cell>
          <cell r="BC38">
            <v>0</v>
          </cell>
          <cell r="BD38">
            <v>0</v>
          </cell>
          <cell r="BE38">
            <v>0</v>
          </cell>
          <cell r="BF38">
            <v>0</v>
          </cell>
          <cell r="BG38">
            <v>0</v>
          </cell>
          <cell r="BH38" t="str">
            <v>589141FDPZE8</v>
          </cell>
          <cell r="BI38">
            <v>40854</v>
          </cell>
        </row>
        <row r="39">
          <cell r="A39" t="str">
            <v>40212425</v>
          </cell>
          <cell r="B39" t="str">
            <v>DIAZ PAREDES FRANCISCO OCTAVIO</v>
          </cell>
          <cell r="C39" t="str">
            <v>RESPONSABLE ADMINISTRATIVO E INFORMATICO</v>
          </cell>
          <cell r="D39" t="str">
            <v>40212425</v>
          </cell>
          <cell r="E39">
            <v>40854</v>
          </cell>
          <cell r="F39">
            <v>40939</v>
          </cell>
          <cell r="H39">
            <v>1600</v>
          </cell>
          <cell r="I39">
            <v>1600</v>
          </cell>
          <cell r="J39">
            <v>0</v>
          </cell>
          <cell r="K39" t="str">
            <v>DIAZ PAREDES FRANCISCO OCTAVIO</v>
          </cell>
          <cell r="L39">
            <v>0</v>
          </cell>
          <cell r="M39">
            <v>1384</v>
          </cell>
          <cell r="N39" t="str">
            <v>OFICINA ZONAL HUANUCO</v>
          </cell>
          <cell r="O39" t="str">
            <v xml:space="preserve">0017  </v>
          </cell>
          <cell r="P39" t="str">
            <v>3471</v>
          </cell>
          <cell r="Q39" t="str">
            <v>001</v>
          </cell>
          <cell r="R39" t="str">
            <v>18</v>
          </cell>
          <cell r="S39">
            <v>40870</v>
          </cell>
          <cell r="T39" t="str">
            <v>4041064760</v>
          </cell>
          <cell r="U39" t="str">
            <v>201111</v>
          </cell>
          <cell r="V39" t="str">
            <v>201111</v>
          </cell>
          <cell r="W39" t="str">
            <v>12</v>
          </cell>
          <cell r="X39">
            <v>1</v>
          </cell>
          <cell r="Y39" t="str">
            <v>CAS ZONALES NOVIEMBRE 2011</v>
          </cell>
          <cell r="Z39">
            <v>4181</v>
          </cell>
          <cell r="AA39" t="str">
            <v>10402124259</v>
          </cell>
          <cell r="AB39" t="str">
            <v>DIAZ</v>
          </cell>
          <cell r="AC39" t="str">
            <v>PAREDES</v>
          </cell>
          <cell r="AD39" t="str">
            <v>FRANCISCO OCTAVIO</v>
          </cell>
          <cell r="AE39" t="str">
            <v>HORIZONTE</v>
          </cell>
          <cell r="AF39" t="str">
            <v>01</v>
          </cell>
          <cell r="AG39">
            <v>31.2</v>
          </cell>
          <cell r="AH39">
            <v>24.8</v>
          </cell>
          <cell r="AI39">
            <v>56</v>
          </cell>
          <cell r="AJ39">
            <v>160</v>
          </cell>
          <cell r="AK39">
            <v>40854</v>
          </cell>
          <cell r="AL39" t="str">
            <v>2645824</v>
          </cell>
          <cell r="AM39">
            <v>40849</v>
          </cell>
          <cell r="AN39" t="str">
            <v>2011</v>
          </cell>
          <cell r="AO39" t="str">
            <v>1</v>
          </cell>
          <cell r="AP39">
            <v>97.2</v>
          </cell>
          <cell r="AQ39">
            <v>0</v>
          </cell>
          <cell r="AR39">
            <v>0</v>
          </cell>
          <cell r="AS39">
            <v>0</v>
          </cell>
          <cell r="AT39">
            <v>0</v>
          </cell>
          <cell r="AU39">
            <v>0</v>
          </cell>
          <cell r="AV39">
            <v>0</v>
          </cell>
          <cell r="AW39">
            <v>0</v>
          </cell>
          <cell r="AX39">
            <v>0</v>
          </cell>
          <cell r="AY39">
            <v>0</v>
          </cell>
          <cell r="AZ39">
            <v>0</v>
          </cell>
          <cell r="BA39">
            <v>0</v>
          </cell>
          <cell r="BB39">
            <v>28916</v>
          </cell>
          <cell r="BC39">
            <v>0</v>
          </cell>
          <cell r="BD39">
            <v>0</v>
          </cell>
          <cell r="BE39">
            <v>0</v>
          </cell>
          <cell r="BF39">
            <v>0</v>
          </cell>
          <cell r="BG39">
            <v>0</v>
          </cell>
          <cell r="BH39" t="str">
            <v>589141FDPZE8</v>
          </cell>
          <cell r="BI39">
            <v>40854</v>
          </cell>
        </row>
        <row r="40">
          <cell r="A40" t="str">
            <v>40212425</v>
          </cell>
          <cell r="B40" t="str">
            <v>DIAZ PAREDES FRANCISCO OCTAVIO</v>
          </cell>
          <cell r="C40" t="str">
            <v>RESPONSABLE ADMINISTRATIVO E INFORMATICO</v>
          </cell>
          <cell r="D40" t="str">
            <v>40212425</v>
          </cell>
          <cell r="E40">
            <v>40854</v>
          </cell>
          <cell r="F40">
            <v>40999</v>
          </cell>
          <cell r="H40">
            <v>1600</v>
          </cell>
          <cell r="I40">
            <v>1600</v>
          </cell>
          <cell r="J40">
            <v>0</v>
          </cell>
          <cell r="K40" t="str">
            <v>DIAZ PAREDES FRANCISCO OCTAVIO</v>
          </cell>
          <cell r="L40">
            <v>0</v>
          </cell>
          <cell r="M40">
            <v>1384</v>
          </cell>
          <cell r="N40" t="str">
            <v>OFICINA ZONAL HUANUCO</v>
          </cell>
          <cell r="O40" t="str">
            <v xml:space="preserve">0017  </v>
          </cell>
          <cell r="P40" t="str">
            <v>3471</v>
          </cell>
          <cell r="Q40" t="str">
            <v>001</v>
          </cell>
          <cell r="R40" t="str">
            <v>18</v>
          </cell>
          <cell r="S40">
            <v>40870</v>
          </cell>
          <cell r="T40" t="str">
            <v>4041064760</v>
          </cell>
          <cell r="U40" t="str">
            <v>201111</v>
          </cell>
          <cell r="V40" t="str">
            <v>201111</v>
          </cell>
          <cell r="W40" t="str">
            <v>12</v>
          </cell>
          <cell r="X40">
            <v>1</v>
          </cell>
          <cell r="Y40" t="str">
            <v>CAS ZONALES NOVIEMBRE 2011</v>
          </cell>
          <cell r="Z40">
            <v>4181</v>
          </cell>
          <cell r="AA40" t="str">
            <v>10402124259</v>
          </cell>
          <cell r="AB40" t="str">
            <v>DIAZ</v>
          </cell>
          <cell r="AC40" t="str">
            <v>PAREDES</v>
          </cell>
          <cell r="AD40" t="str">
            <v>FRANCISCO OCTAVIO</v>
          </cell>
          <cell r="AE40" t="str">
            <v>HORIZONTE</v>
          </cell>
          <cell r="AF40" t="str">
            <v>01</v>
          </cell>
          <cell r="AG40">
            <v>31.2</v>
          </cell>
          <cell r="AH40">
            <v>24.8</v>
          </cell>
          <cell r="AI40">
            <v>56</v>
          </cell>
          <cell r="AJ40">
            <v>160</v>
          </cell>
          <cell r="AK40">
            <v>40854</v>
          </cell>
          <cell r="AL40" t="str">
            <v>2645824</v>
          </cell>
          <cell r="AM40">
            <v>40849</v>
          </cell>
          <cell r="AN40" t="str">
            <v>2011</v>
          </cell>
          <cell r="AO40" t="str">
            <v>1</v>
          </cell>
          <cell r="AP40">
            <v>97.2</v>
          </cell>
          <cell r="AQ40">
            <v>0</v>
          </cell>
          <cell r="AR40">
            <v>0</v>
          </cell>
          <cell r="AS40">
            <v>0</v>
          </cell>
          <cell r="AT40">
            <v>0</v>
          </cell>
          <cell r="AU40">
            <v>0</v>
          </cell>
          <cell r="AV40">
            <v>0</v>
          </cell>
          <cell r="AW40">
            <v>0</v>
          </cell>
          <cell r="AX40">
            <v>0</v>
          </cell>
          <cell r="AY40">
            <v>0</v>
          </cell>
          <cell r="AZ40">
            <v>0</v>
          </cell>
          <cell r="BA40">
            <v>0</v>
          </cell>
          <cell r="BB40">
            <v>28916</v>
          </cell>
          <cell r="BC40">
            <v>0</v>
          </cell>
          <cell r="BD40">
            <v>0</v>
          </cell>
          <cell r="BE40">
            <v>0</v>
          </cell>
          <cell r="BF40">
            <v>0</v>
          </cell>
          <cell r="BG40">
            <v>0</v>
          </cell>
          <cell r="BH40" t="str">
            <v>589141FDPZE8</v>
          </cell>
          <cell r="BI40">
            <v>40854</v>
          </cell>
        </row>
        <row r="41">
          <cell r="A41" t="str">
            <v>40212425</v>
          </cell>
          <cell r="B41" t="str">
            <v>DIAZ PAREDES FRANCISCO OCTAVIO</v>
          </cell>
          <cell r="C41" t="str">
            <v>RESPONSABLE ADMINISTRATIVO E INFORMATICO</v>
          </cell>
          <cell r="D41" t="str">
            <v>40212425</v>
          </cell>
          <cell r="E41">
            <v>40854</v>
          </cell>
          <cell r="F41">
            <v>41060</v>
          </cell>
          <cell r="H41">
            <v>1600</v>
          </cell>
          <cell r="I41">
            <v>1600</v>
          </cell>
          <cell r="J41">
            <v>0</v>
          </cell>
          <cell r="K41" t="str">
            <v>DIAZ PAREDES FRANCISCO OCTAVIO</v>
          </cell>
          <cell r="L41">
            <v>0</v>
          </cell>
          <cell r="M41">
            <v>1384</v>
          </cell>
          <cell r="N41" t="str">
            <v>OFICINA ZONAL HUANUCO</v>
          </cell>
          <cell r="O41" t="str">
            <v xml:space="preserve">0017  </v>
          </cell>
          <cell r="P41" t="str">
            <v>3471</v>
          </cell>
          <cell r="Q41" t="str">
            <v>001</v>
          </cell>
          <cell r="R41" t="str">
            <v>18</v>
          </cell>
          <cell r="S41">
            <v>40870</v>
          </cell>
          <cell r="T41" t="str">
            <v>4041064760</v>
          </cell>
          <cell r="U41" t="str">
            <v>201111</v>
          </cell>
          <cell r="V41" t="str">
            <v>201111</v>
          </cell>
          <cell r="W41" t="str">
            <v>12</v>
          </cell>
          <cell r="X41">
            <v>1</v>
          </cell>
          <cell r="Y41" t="str">
            <v>CAS ZONALES NOVIEMBRE 2011</v>
          </cell>
          <cell r="Z41">
            <v>4181</v>
          </cell>
          <cell r="AA41" t="str">
            <v>10402124259</v>
          </cell>
          <cell r="AB41" t="str">
            <v>DIAZ</v>
          </cell>
          <cell r="AC41" t="str">
            <v>PAREDES</v>
          </cell>
          <cell r="AD41" t="str">
            <v>FRANCISCO OCTAVIO</v>
          </cell>
          <cell r="AE41" t="str">
            <v>HORIZONTE</v>
          </cell>
          <cell r="AF41" t="str">
            <v>01</v>
          </cell>
          <cell r="AG41">
            <v>31.2</v>
          </cell>
          <cell r="AH41">
            <v>24.8</v>
          </cell>
          <cell r="AI41">
            <v>56</v>
          </cell>
          <cell r="AJ41">
            <v>160</v>
          </cell>
          <cell r="AK41">
            <v>40854</v>
          </cell>
          <cell r="AL41" t="str">
            <v>2645824</v>
          </cell>
          <cell r="AM41">
            <v>40849</v>
          </cell>
          <cell r="AN41" t="str">
            <v>2011</v>
          </cell>
          <cell r="AO41" t="str">
            <v>1</v>
          </cell>
          <cell r="AP41">
            <v>97.2</v>
          </cell>
          <cell r="AQ41">
            <v>0</v>
          </cell>
          <cell r="AR41">
            <v>0</v>
          </cell>
          <cell r="AS41">
            <v>0</v>
          </cell>
          <cell r="AT41">
            <v>0</v>
          </cell>
          <cell r="AU41">
            <v>0</v>
          </cell>
          <cell r="AV41">
            <v>0</v>
          </cell>
          <cell r="AW41">
            <v>0</v>
          </cell>
          <cell r="AX41">
            <v>0</v>
          </cell>
          <cell r="AY41">
            <v>0</v>
          </cell>
          <cell r="AZ41">
            <v>0</v>
          </cell>
          <cell r="BA41">
            <v>0</v>
          </cell>
          <cell r="BB41">
            <v>28916</v>
          </cell>
          <cell r="BC41">
            <v>0</v>
          </cell>
          <cell r="BD41">
            <v>0</v>
          </cell>
          <cell r="BE41">
            <v>0</v>
          </cell>
          <cell r="BF41">
            <v>0</v>
          </cell>
          <cell r="BG41">
            <v>0</v>
          </cell>
          <cell r="BH41" t="str">
            <v>589141FDPZE8</v>
          </cell>
          <cell r="BI41">
            <v>40854</v>
          </cell>
        </row>
        <row r="42">
          <cell r="A42" t="str">
            <v>18149723</v>
          </cell>
          <cell r="B42" t="str">
            <v>DIESTRA  ZAVALETA  LUCY JANETH</v>
          </cell>
          <cell r="C42" t="str">
            <v>RESPONSABLE DE PROYECTOS-SUPERVISION</v>
          </cell>
          <cell r="D42" t="str">
            <v>18149723</v>
          </cell>
          <cell r="E42">
            <v>40854</v>
          </cell>
          <cell r="F42">
            <v>40908</v>
          </cell>
          <cell r="G42" t="str">
            <v>DIESTRA  ZAVALETA  LUCY JANETH</v>
          </cell>
          <cell r="H42">
            <v>2640</v>
          </cell>
          <cell r="I42">
            <v>2640</v>
          </cell>
          <cell r="J42">
            <v>0</v>
          </cell>
          <cell r="K42" t="str">
            <v>DIESTRA  ZAVALETA  LUCY JANETH</v>
          </cell>
          <cell r="L42">
            <v>0</v>
          </cell>
          <cell r="M42">
            <v>2290.9899999999998</v>
          </cell>
          <cell r="N42" t="str">
            <v>OFICINA ZONAL LA LIBERTAD</v>
          </cell>
          <cell r="O42" t="str">
            <v xml:space="preserve">0021  </v>
          </cell>
          <cell r="P42" t="str">
            <v>3469</v>
          </cell>
          <cell r="Q42" t="str">
            <v>002</v>
          </cell>
          <cell r="R42" t="str">
            <v>105</v>
          </cell>
          <cell r="S42">
            <v>40870</v>
          </cell>
          <cell r="T42" t="str">
            <v>4041064736</v>
          </cell>
          <cell r="U42" t="str">
            <v>201111</v>
          </cell>
          <cell r="V42" t="str">
            <v>201111</v>
          </cell>
          <cell r="W42" t="str">
            <v>12</v>
          </cell>
          <cell r="X42">
            <v>1</v>
          </cell>
          <cell r="Y42" t="str">
            <v>CAS ZONALES NOVIEMBRE 2011</v>
          </cell>
          <cell r="Z42">
            <v>4179</v>
          </cell>
          <cell r="AA42" t="str">
            <v>10181497233</v>
          </cell>
          <cell r="AB42" t="str">
            <v xml:space="preserve">DIESTRA </v>
          </cell>
          <cell r="AC42" t="str">
            <v>ZAVALETA</v>
          </cell>
          <cell r="AD42" t="str">
            <v xml:space="preserve"> LUCY JANETH</v>
          </cell>
          <cell r="AE42" t="str">
            <v>INTEGRA</v>
          </cell>
          <cell r="AF42" t="str">
            <v>02</v>
          </cell>
          <cell r="AG42">
            <v>47.52</v>
          </cell>
          <cell r="AH42">
            <v>37.49</v>
          </cell>
          <cell r="AI42">
            <v>85.01</v>
          </cell>
          <cell r="AJ42">
            <v>264</v>
          </cell>
          <cell r="AK42">
            <v>40854</v>
          </cell>
          <cell r="AL42" t="str">
            <v>2450922</v>
          </cell>
          <cell r="AM42">
            <v>40668</v>
          </cell>
          <cell r="AN42" t="str">
            <v>2011</v>
          </cell>
          <cell r="AO42" t="str">
            <v>1</v>
          </cell>
          <cell r="AP42">
            <v>97.2</v>
          </cell>
          <cell r="AQ42">
            <v>0</v>
          </cell>
          <cell r="AR42">
            <v>0</v>
          </cell>
          <cell r="AS42">
            <v>0</v>
          </cell>
          <cell r="AT42">
            <v>0</v>
          </cell>
          <cell r="AU42">
            <v>0</v>
          </cell>
          <cell r="AV42">
            <v>0</v>
          </cell>
          <cell r="AW42">
            <v>0</v>
          </cell>
          <cell r="AX42">
            <v>0</v>
          </cell>
          <cell r="AY42">
            <v>0</v>
          </cell>
          <cell r="AZ42">
            <v>0</v>
          </cell>
          <cell r="BA42">
            <v>0</v>
          </cell>
          <cell r="BB42">
            <v>27629</v>
          </cell>
          <cell r="BC42">
            <v>0</v>
          </cell>
          <cell r="BD42">
            <v>0</v>
          </cell>
          <cell r="BE42">
            <v>0</v>
          </cell>
          <cell r="BF42">
            <v>0</v>
          </cell>
          <cell r="BG42">
            <v>0</v>
          </cell>
          <cell r="BH42" t="str">
            <v>576270LDZSA8</v>
          </cell>
          <cell r="BI42">
            <v>40854</v>
          </cell>
        </row>
        <row r="43">
          <cell r="A43" t="str">
            <v>18149723</v>
          </cell>
          <cell r="B43" t="str">
            <v>DIESTRA  ZAVALETA  LUCY JANETH</v>
          </cell>
          <cell r="C43" t="str">
            <v>RESPONSABLE DE PROYECTOS-SUPERVISION</v>
          </cell>
          <cell r="D43" t="str">
            <v>18149723</v>
          </cell>
          <cell r="E43">
            <v>40854</v>
          </cell>
          <cell r="F43">
            <v>40939</v>
          </cell>
          <cell r="G43" t="str">
            <v>DIESTRA  ZAVALETA  LUCY JANETH</v>
          </cell>
          <cell r="H43">
            <v>2640</v>
          </cell>
          <cell r="I43">
            <v>2640</v>
          </cell>
          <cell r="J43">
            <v>0</v>
          </cell>
          <cell r="K43" t="str">
            <v>DIESTRA  ZAVALETA  LUCY JANETH</v>
          </cell>
          <cell r="L43">
            <v>0</v>
          </cell>
          <cell r="M43">
            <v>2290.9899999999998</v>
          </cell>
          <cell r="N43" t="str">
            <v>OFICINA ZONAL LA LIBERTAD</v>
          </cell>
          <cell r="O43" t="str">
            <v xml:space="preserve">0021  </v>
          </cell>
          <cell r="P43" t="str">
            <v>3469</v>
          </cell>
          <cell r="Q43" t="str">
            <v>002</v>
          </cell>
          <cell r="R43" t="str">
            <v>105</v>
          </cell>
          <cell r="S43">
            <v>40870</v>
          </cell>
          <cell r="T43" t="str">
            <v>4041064736</v>
          </cell>
          <cell r="U43" t="str">
            <v>201111</v>
          </cell>
          <cell r="V43" t="str">
            <v>201111</v>
          </cell>
          <cell r="W43" t="str">
            <v>12</v>
          </cell>
          <cell r="X43">
            <v>1</v>
          </cell>
          <cell r="Y43" t="str">
            <v>CAS ZONALES NOVIEMBRE 2011</v>
          </cell>
          <cell r="Z43">
            <v>4179</v>
          </cell>
          <cell r="AA43" t="str">
            <v>10181497233</v>
          </cell>
          <cell r="AB43" t="str">
            <v xml:space="preserve">DIESTRA </v>
          </cell>
          <cell r="AC43" t="str">
            <v>ZAVALETA</v>
          </cell>
          <cell r="AD43" t="str">
            <v xml:space="preserve"> LUCY JANETH</v>
          </cell>
          <cell r="AE43" t="str">
            <v>INTEGRA</v>
          </cell>
          <cell r="AF43" t="str">
            <v>02</v>
          </cell>
          <cell r="AG43">
            <v>47.52</v>
          </cell>
          <cell r="AH43">
            <v>37.49</v>
          </cell>
          <cell r="AI43">
            <v>85.01</v>
          </cell>
          <cell r="AJ43">
            <v>264</v>
          </cell>
          <cell r="AK43">
            <v>40854</v>
          </cell>
          <cell r="AL43" t="str">
            <v>2450922</v>
          </cell>
          <cell r="AM43">
            <v>40668</v>
          </cell>
          <cell r="AN43" t="str">
            <v>2011</v>
          </cell>
          <cell r="AO43" t="str">
            <v>1</v>
          </cell>
          <cell r="AP43">
            <v>97.2</v>
          </cell>
          <cell r="AQ43">
            <v>0</v>
          </cell>
          <cell r="AR43">
            <v>0</v>
          </cell>
          <cell r="AS43">
            <v>0</v>
          </cell>
          <cell r="AT43">
            <v>0</v>
          </cell>
          <cell r="AU43">
            <v>0</v>
          </cell>
          <cell r="AV43">
            <v>0</v>
          </cell>
          <cell r="AW43">
            <v>0</v>
          </cell>
          <cell r="AX43">
            <v>0</v>
          </cell>
          <cell r="AY43">
            <v>0</v>
          </cell>
          <cell r="AZ43">
            <v>0</v>
          </cell>
          <cell r="BA43">
            <v>0</v>
          </cell>
          <cell r="BB43">
            <v>27629</v>
          </cell>
          <cell r="BC43">
            <v>0</v>
          </cell>
          <cell r="BD43">
            <v>0</v>
          </cell>
          <cell r="BE43">
            <v>0</v>
          </cell>
          <cell r="BF43">
            <v>0</v>
          </cell>
          <cell r="BG43">
            <v>0</v>
          </cell>
          <cell r="BH43" t="str">
            <v>576270LDZSA8</v>
          </cell>
          <cell r="BI43">
            <v>40854</v>
          </cell>
        </row>
        <row r="44">
          <cell r="A44" t="str">
            <v>18149723</v>
          </cell>
          <cell r="B44" t="str">
            <v>DIESTRA  ZAVALETA  LUCY JANETH</v>
          </cell>
          <cell r="C44" t="str">
            <v>RESPONSABLE DE PROYECTOS-SUPERVISION</v>
          </cell>
          <cell r="D44" t="str">
            <v>18149723</v>
          </cell>
          <cell r="E44">
            <v>40854</v>
          </cell>
          <cell r="F44">
            <v>40999</v>
          </cell>
          <cell r="G44" t="str">
            <v>DIESTRA  ZAVALETA  LUCY JANETH</v>
          </cell>
          <cell r="H44">
            <v>2640</v>
          </cell>
          <cell r="I44">
            <v>2640</v>
          </cell>
          <cell r="J44">
            <v>0</v>
          </cell>
          <cell r="K44" t="str">
            <v>DIESTRA  ZAVALETA  LUCY JANETH</v>
          </cell>
          <cell r="L44">
            <v>0</v>
          </cell>
          <cell r="M44">
            <v>2290.9899999999998</v>
          </cell>
          <cell r="N44" t="str">
            <v>OFICINA ZONAL LA LIBERTAD</v>
          </cell>
          <cell r="O44" t="str">
            <v xml:space="preserve">0021  </v>
          </cell>
          <cell r="P44" t="str">
            <v>3469</v>
          </cell>
          <cell r="Q44" t="str">
            <v>002</v>
          </cell>
          <cell r="R44" t="str">
            <v>105</v>
          </cell>
          <cell r="S44">
            <v>40870</v>
          </cell>
          <cell r="T44" t="str">
            <v>4041064736</v>
          </cell>
          <cell r="U44" t="str">
            <v>201111</v>
          </cell>
          <cell r="V44" t="str">
            <v>201111</v>
          </cell>
          <cell r="W44" t="str">
            <v>12</v>
          </cell>
          <cell r="X44">
            <v>1</v>
          </cell>
          <cell r="Y44" t="str">
            <v>CAS ZONALES NOVIEMBRE 2011</v>
          </cell>
          <cell r="Z44">
            <v>4179</v>
          </cell>
          <cell r="AA44" t="str">
            <v>10181497233</v>
          </cell>
          <cell r="AB44" t="str">
            <v xml:space="preserve">DIESTRA </v>
          </cell>
          <cell r="AC44" t="str">
            <v>ZAVALETA</v>
          </cell>
          <cell r="AD44" t="str">
            <v xml:space="preserve"> LUCY JANETH</v>
          </cell>
          <cell r="AE44" t="str">
            <v>INTEGRA</v>
          </cell>
          <cell r="AF44" t="str">
            <v>02</v>
          </cell>
          <cell r="AG44">
            <v>47.52</v>
          </cell>
          <cell r="AH44">
            <v>37.49</v>
          </cell>
          <cell r="AI44">
            <v>85.01</v>
          </cell>
          <cell r="AJ44">
            <v>264</v>
          </cell>
          <cell r="AK44">
            <v>40854</v>
          </cell>
          <cell r="AL44" t="str">
            <v>2450922</v>
          </cell>
          <cell r="AM44">
            <v>40668</v>
          </cell>
          <cell r="AN44" t="str">
            <v>2011</v>
          </cell>
          <cell r="AO44" t="str">
            <v>1</v>
          </cell>
          <cell r="AP44">
            <v>97.2</v>
          </cell>
          <cell r="AQ44">
            <v>0</v>
          </cell>
          <cell r="AR44">
            <v>0</v>
          </cell>
          <cell r="AS44">
            <v>0</v>
          </cell>
          <cell r="AT44">
            <v>0</v>
          </cell>
          <cell r="AU44">
            <v>0</v>
          </cell>
          <cell r="AV44">
            <v>0</v>
          </cell>
          <cell r="AW44">
            <v>0</v>
          </cell>
          <cell r="AX44">
            <v>0</v>
          </cell>
          <cell r="AY44">
            <v>0</v>
          </cell>
          <cell r="AZ44">
            <v>0</v>
          </cell>
          <cell r="BA44">
            <v>0</v>
          </cell>
          <cell r="BB44">
            <v>27629</v>
          </cell>
          <cell r="BC44">
            <v>0</v>
          </cell>
          <cell r="BD44">
            <v>0</v>
          </cell>
          <cell r="BE44">
            <v>0</v>
          </cell>
          <cell r="BF44">
            <v>0</v>
          </cell>
          <cell r="BG44">
            <v>0</v>
          </cell>
          <cell r="BH44" t="str">
            <v>576270LDZSA8</v>
          </cell>
          <cell r="BI44">
            <v>40854</v>
          </cell>
        </row>
        <row r="45">
          <cell r="A45" t="str">
            <v>18149723</v>
          </cell>
          <cell r="B45" t="str">
            <v>DIESTRA  ZAVALETA  LUCY JANETH</v>
          </cell>
          <cell r="C45" t="str">
            <v>RESPONSABLE DE PROYECTOS-SUPERVISION</v>
          </cell>
          <cell r="D45" t="str">
            <v>18149723</v>
          </cell>
          <cell r="E45">
            <v>40854</v>
          </cell>
          <cell r="F45">
            <v>41060</v>
          </cell>
          <cell r="G45" t="str">
            <v>DIESTRA  ZAVALETA  LUCY JANETH</v>
          </cell>
          <cell r="H45">
            <v>2640</v>
          </cell>
          <cell r="I45">
            <v>2640</v>
          </cell>
          <cell r="J45">
            <v>0</v>
          </cell>
          <cell r="K45" t="str">
            <v>DIESTRA  ZAVALETA  LUCY JANETH</v>
          </cell>
          <cell r="L45">
            <v>0</v>
          </cell>
          <cell r="M45">
            <v>2290.9899999999998</v>
          </cell>
          <cell r="N45" t="str">
            <v>OFICINA ZONAL LA LIBERTAD</v>
          </cell>
          <cell r="O45" t="str">
            <v xml:space="preserve">0021  </v>
          </cell>
          <cell r="P45" t="str">
            <v>3469</v>
          </cell>
          <cell r="Q45" t="str">
            <v>002</v>
          </cell>
          <cell r="R45" t="str">
            <v>105</v>
          </cell>
          <cell r="S45">
            <v>40870</v>
          </cell>
          <cell r="T45" t="str">
            <v>4041064736</v>
          </cell>
          <cell r="U45" t="str">
            <v>201111</v>
          </cell>
          <cell r="V45" t="str">
            <v>201111</v>
          </cell>
          <cell r="W45" t="str">
            <v>12</v>
          </cell>
          <cell r="X45">
            <v>1</v>
          </cell>
          <cell r="Y45" t="str">
            <v>CAS ZONALES NOVIEMBRE 2011</v>
          </cell>
          <cell r="Z45">
            <v>4179</v>
          </cell>
          <cell r="AA45" t="str">
            <v>10181497233</v>
          </cell>
          <cell r="AB45" t="str">
            <v xml:space="preserve">DIESTRA </v>
          </cell>
          <cell r="AC45" t="str">
            <v>ZAVALETA</v>
          </cell>
          <cell r="AD45" t="str">
            <v xml:space="preserve"> LUCY JANETH</v>
          </cell>
          <cell r="AE45" t="str">
            <v>INTEGRA</v>
          </cell>
          <cell r="AF45" t="str">
            <v>02</v>
          </cell>
          <cell r="AG45">
            <v>47.52</v>
          </cell>
          <cell r="AH45">
            <v>37.49</v>
          </cell>
          <cell r="AI45">
            <v>85.01</v>
          </cell>
          <cell r="AJ45">
            <v>264</v>
          </cell>
          <cell r="AK45">
            <v>40854</v>
          </cell>
          <cell r="AL45" t="str">
            <v>2450922</v>
          </cell>
          <cell r="AM45">
            <v>40668</v>
          </cell>
          <cell r="AN45" t="str">
            <v>2011</v>
          </cell>
          <cell r="AO45" t="str">
            <v>1</v>
          </cell>
          <cell r="AP45">
            <v>97.2</v>
          </cell>
          <cell r="AQ45">
            <v>0</v>
          </cell>
          <cell r="AR45">
            <v>0</v>
          </cell>
          <cell r="AS45">
            <v>0</v>
          </cell>
          <cell r="AT45">
            <v>0</v>
          </cell>
          <cell r="AU45">
            <v>0</v>
          </cell>
          <cell r="AV45">
            <v>0</v>
          </cell>
          <cell r="AW45">
            <v>0</v>
          </cell>
          <cell r="AX45">
            <v>0</v>
          </cell>
          <cell r="AY45">
            <v>0</v>
          </cell>
          <cell r="AZ45">
            <v>0</v>
          </cell>
          <cell r="BA45">
            <v>0</v>
          </cell>
          <cell r="BB45">
            <v>27629</v>
          </cell>
          <cell r="BC45">
            <v>0</v>
          </cell>
          <cell r="BD45">
            <v>0</v>
          </cell>
          <cell r="BE45">
            <v>0</v>
          </cell>
          <cell r="BF45">
            <v>0</v>
          </cell>
          <cell r="BG45">
            <v>0</v>
          </cell>
          <cell r="BH45" t="str">
            <v>576270LDZSA8</v>
          </cell>
          <cell r="BI45">
            <v>40854</v>
          </cell>
        </row>
        <row r="46">
          <cell r="A46" t="str">
            <v>20009058</v>
          </cell>
          <cell r="B46" t="str">
            <v>ELIZARBE RAMOS LUIS VICTOR</v>
          </cell>
          <cell r="C46" t="str">
            <v>JEFE DE LA OFICINA ZONAL SAN MARTIN</v>
          </cell>
          <cell r="D46" t="str">
            <v>20009058</v>
          </cell>
          <cell r="E46">
            <v>40823</v>
          </cell>
          <cell r="F46">
            <v>40883</v>
          </cell>
          <cell r="H46">
            <v>4000</v>
          </cell>
          <cell r="I46">
            <v>4000</v>
          </cell>
          <cell r="J46">
            <v>0</v>
          </cell>
          <cell r="K46" t="str">
            <v>ELIZARBE RAMOS LUIS VICTOR</v>
          </cell>
          <cell r="L46">
            <v>0</v>
          </cell>
          <cell r="M46">
            <v>3486.4</v>
          </cell>
          <cell r="N46" t="str">
            <v>OFICINA ZONAL SAN MARTIN</v>
          </cell>
          <cell r="O46" t="str">
            <v xml:space="preserve">0029  </v>
          </cell>
          <cell r="P46" t="str">
            <v>3424</v>
          </cell>
          <cell r="Q46" t="str">
            <v>001</v>
          </cell>
          <cell r="R46" t="str">
            <v>386</v>
          </cell>
          <cell r="S46">
            <v>40870</v>
          </cell>
          <cell r="T46" t="str">
            <v>04-544-022143</v>
          </cell>
          <cell r="U46" t="str">
            <v>201111</v>
          </cell>
          <cell r="V46" t="str">
            <v>201111</v>
          </cell>
          <cell r="W46" t="str">
            <v>12</v>
          </cell>
          <cell r="X46">
            <v>1</v>
          </cell>
          <cell r="Y46" t="str">
            <v>CAS ZONALES NOVIEMBRE 2011</v>
          </cell>
          <cell r="Z46">
            <v>4145</v>
          </cell>
          <cell r="AA46" t="str">
            <v>10200090581</v>
          </cell>
          <cell r="AB46" t="str">
            <v>ELIZARBE</v>
          </cell>
          <cell r="AC46" t="str">
            <v>RAMOS</v>
          </cell>
          <cell r="AD46" t="str">
            <v>LUIS VICTOR</v>
          </cell>
          <cell r="AE46" t="str">
            <v>PRIMA</v>
          </cell>
          <cell r="AF46" t="str">
            <v>03</v>
          </cell>
          <cell r="AG46">
            <v>70</v>
          </cell>
          <cell r="AH46">
            <v>43.6</v>
          </cell>
          <cell r="AI46">
            <v>113.6</v>
          </cell>
          <cell r="AJ46">
            <v>400</v>
          </cell>
          <cell r="AK46">
            <v>40823</v>
          </cell>
          <cell r="AL46" t="str">
            <v>2637395</v>
          </cell>
          <cell r="AM46">
            <v>40840</v>
          </cell>
          <cell r="AN46" t="str">
            <v>2011</v>
          </cell>
          <cell r="AO46" t="str">
            <v>1</v>
          </cell>
          <cell r="AP46">
            <v>97.2</v>
          </cell>
          <cell r="AQ46">
            <v>0</v>
          </cell>
          <cell r="AR46">
            <v>0</v>
          </cell>
          <cell r="AS46">
            <v>0</v>
          </cell>
          <cell r="AT46">
            <v>0</v>
          </cell>
          <cell r="AU46">
            <v>0</v>
          </cell>
          <cell r="AV46">
            <v>0</v>
          </cell>
          <cell r="AW46">
            <v>0</v>
          </cell>
          <cell r="AX46">
            <v>0</v>
          </cell>
          <cell r="AY46">
            <v>0</v>
          </cell>
          <cell r="AZ46">
            <v>0</v>
          </cell>
          <cell r="BA46">
            <v>0</v>
          </cell>
          <cell r="BB46">
            <v>24228</v>
          </cell>
          <cell r="BC46">
            <v>0</v>
          </cell>
          <cell r="BD46">
            <v>0</v>
          </cell>
          <cell r="BE46">
            <v>0</v>
          </cell>
          <cell r="BF46">
            <v>0</v>
          </cell>
          <cell r="BG46">
            <v>0</v>
          </cell>
          <cell r="BH46" t="str">
            <v>542261LERZO9</v>
          </cell>
          <cell r="BI46">
            <v>40843</v>
          </cell>
        </row>
        <row r="47">
          <cell r="A47" t="str">
            <v>21406667</v>
          </cell>
          <cell r="B47" t="str">
            <v>ESPINO ALTAMIRANO ARNALDO HUGO</v>
          </cell>
          <cell r="C47" t="str">
            <v>JEFE DE OFICINA ZONAL ICA</v>
          </cell>
          <cell r="D47" t="str">
            <v>21406667</v>
          </cell>
          <cell r="E47">
            <v>40849</v>
          </cell>
          <cell r="F47">
            <v>40908</v>
          </cell>
          <cell r="H47">
            <v>5123.34</v>
          </cell>
          <cell r="I47">
            <v>5123.34</v>
          </cell>
          <cell r="J47">
            <v>512.33000000000004</v>
          </cell>
          <cell r="K47" t="str">
            <v>ESPINO ALTAMIRANO ARNALDO HUGO</v>
          </cell>
          <cell r="L47">
            <v>0</v>
          </cell>
          <cell r="M47">
            <v>3933.71</v>
          </cell>
          <cell r="N47" t="str">
            <v>OFICINA ZONAL ICA</v>
          </cell>
          <cell r="O47" t="str">
            <v xml:space="preserve">0018  </v>
          </cell>
          <cell r="P47" t="str">
            <v>3448</v>
          </cell>
          <cell r="Q47" t="str">
            <v>004</v>
          </cell>
          <cell r="R47" t="str">
            <v>01</v>
          </cell>
          <cell r="S47">
            <v>40870</v>
          </cell>
          <cell r="T47" t="str">
            <v>4041064744</v>
          </cell>
          <cell r="U47" t="str">
            <v>201111</v>
          </cell>
          <cell r="V47" t="str">
            <v>201111</v>
          </cell>
          <cell r="W47" t="str">
            <v>12</v>
          </cell>
          <cell r="X47">
            <v>1</v>
          </cell>
          <cell r="Y47" t="str">
            <v>CAS ZONALES NOVIEMBRE 2011</v>
          </cell>
          <cell r="Z47">
            <v>4168</v>
          </cell>
          <cell r="AA47" t="str">
            <v>10214066675</v>
          </cell>
          <cell r="AB47" t="str">
            <v>ESPINO</v>
          </cell>
          <cell r="AC47" t="str">
            <v>ALTAMIRANO</v>
          </cell>
          <cell r="AD47" t="str">
            <v>ARNALDO HUGO</v>
          </cell>
          <cell r="AE47" t="str">
            <v>INTEGRA</v>
          </cell>
          <cell r="AF47" t="str">
            <v>02</v>
          </cell>
          <cell r="AG47">
            <v>92.22</v>
          </cell>
          <cell r="AH47">
            <v>72.75</v>
          </cell>
          <cell r="AI47">
            <v>164.97</v>
          </cell>
          <cell r="AJ47">
            <v>512.33000000000004</v>
          </cell>
          <cell r="AK47">
            <v>40849</v>
          </cell>
          <cell r="AL47" t="str">
            <v/>
          </cell>
          <cell r="AM47">
            <v>1</v>
          </cell>
          <cell r="AN47" t="str">
            <v>2011</v>
          </cell>
          <cell r="AO47" t="str">
            <v>1</v>
          </cell>
          <cell r="AP47">
            <v>97.2</v>
          </cell>
          <cell r="AQ47">
            <v>0</v>
          </cell>
          <cell r="AR47">
            <v>0</v>
          </cell>
          <cell r="AS47">
            <v>0</v>
          </cell>
          <cell r="AT47">
            <v>0</v>
          </cell>
          <cell r="AU47">
            <v>0</v>
          </cell>
          <cell r="AV47">
            <v>0</v>
          </cell>
          <cell r="AW47">
            <v>0</v>
          </cell>
          <cell r="AX47">
            <v>0</v>
          </cell>
          <cell r="AY47">
            <v>0</v>
          </cell>
          <cell r="AZ47">
            <v>0</v>
          </cell>
          <cell r="BA47">
            <v>0</v>
          </cell>
          <cell r="BB47">
            <v>23951</v>
          </cell>
          <cell r="BC47">
            <v>0</v>
          </cell>
          <cell r="BD47">
            <v>0</v>
          </cell>
          <cell r="BE47">
            <v>0</v>
          </cell>
          <cell r="BF47">
            <v>0</v>
          </cell>
          <cell r="BG47">
            <v>0</v>
          </cell>
          <cell r="BH47" t="str">
            <v>539491AEAIA3</v>
          </cell>
          <cell r="BI47">
            <v>40849</v>
          </cell>
        </row>
        <row r="48">
          <cell r="A48" t="str">
            <v>21406667</v>
          </cell>
          <cell r="B48" t="str">
            <v>ESPINO ALTAMIRANO ARNALDO HUGO</v>
          </cell>
          <cell r="C48" t="str">
            <v>JEFE DE OFICINA ZONAL ICA</v>
          </cell>
          <cell r="D48" t="str">
            <v>21406667</v>
          </cell>
          <cell r="E48">
            <v>40849</v>
          </cell>
          <cell r="F48">
            <v>40939</v>
          </cell>
          <cell r="H48">
            <v>5123.34</v>
          </cell>
          <cell r="I48">
            <v>5123.34</v>
          </cell>
          <cell r="J48">
            <v>512.33000000000004</v>
          </cell>
          <cell r="K48" t="str">
            <v>ESPINO ALTAMIRANO ARNALDO HUGO</v>
          </cell>
          <cell r="L48">
            <v>0</v>
          </cell>
          <cell r="M48">
            <v>3933.71</v>
          </cell>
          <cell r="N48" t="str">
            <v>OFICINA ZONAL ICA</v>
          </cell>
          <cell r="O48" t="str">
            <v xml:space="preserve">0018  </v>
          </cell>
          <cell r="P48" t="str">
            <v>3448</v>
          </cell>
          <cell r="Q48" t="str">
            <v>004</v>
          </cell>
          <cell r="R48" t="str">
            <v>01</v>
          </cell>
          <cell r="S48">
            <v>40870</v>
          </cell>
          <cell r="T48" t="str">
            <v>4041064744</v>
          </cell>
          <cell r="U48" t="str">
            <v>201111</v>
          </cell>
          <cell r="V48" t="str">
            <v>201111</v>
          </cell>
          <cell r="W48" t="str">
            <v>12</v>
          </cell>
          <cell r="X48">
            <v>1</v>
          </cell>
          <cell r="Y48" t="str">
            <v>CAS ZONALES NOVIEMBRE 2011</v>
          </cell>
          <cell r="Z48">
            <v>4168</v>
          </cell>
          <cell r="AA48" t="str">
            <v>10214066675</v>
          </cell>
          <cell r="AB48" t="str">
            <v>ESPINO</v>
          </cell>
          <cell r="AC48" t="str">
            <v>ALTAMIRANO</v>
          </cell>
          <cell r="AD48" t="str">
            <v>ARNALDO HUGO</v>
          </cell>
          <cell r="AE48" t="str">
            <v>INTEGRA</v>
          </cell>
          <cell r="AF48" t="str">
            <v>02</v>
          </cell>
          <cell r="AG48">
            <v>92.22</v>
          </cell>
          <cell r="AH48">
            <v>72.75</v>
          </cell>
          <cell r="AI48">
            <v>164.97</v>
          </cell>
          <cell r="AJ48">
            <v>512.33000000000004</v>
          </cell>
          <cell r="AK48">
            <v>40849</v>
          </cell>
          <cell r="AL48" t="str">
            <v/>
          </cell>
          <cell r="AM48">
            <v>1</v>
          </cell>
          <cell r="AN48" t="str">
            <v>2011</v>
          </cell>
          <cell r="AO48" t="str">
            <v>1</v>
          </cell>
          <cell r="AP48">
            <v>97.2</v>
          </cell>
          <cell r="AQ48">
            <v>0</v>
          </cell>
          <cell r="AR48">
            <v>0</v>
          </cell>
          <cell r="AS48">
            <v>0</v>
          </cell>
          <cell r="AT48">
            <v>0</v>
          </cell>
          <cell r="AU48">
            <v>0</v>
          </cell>
          <cell r="AV48">
            <v>0</v>
          </cell>
          <cell r="AW48">
            <v>0</v>
          </cell>
          <cell r="AX48">
            <v>0</v>
          </cell>
          <cell r="AY48">
            <v>0</v>
          </cell>
          <cell r="AZ48">
            <v>0</v>
          </cell>
          <cell r="BA48">
            <v>0</v>
          </cell>
          <cell r="BB48">
            <v>23951</v>
          </cell>
          <cell r="BC48">
            <v>0</v>
          </cell>
          <cell r="BD48">
            <v>0</v>
          </cell>
          <cell r="BE48">
            <v>0</v>
          </cell>
          <cell r="BF48">
            <v>0</v>
          </cell>
          <cell r="BG48">
            <v>0</v>
          </cell>
          <cell r="BH48" t="str">
            <v>539491AEAIA3</v>
          </cell>
          <cell r="BI48">
            <v>40849</v>
          </cell>
        </row>
        <row r="49">
          <cell r="A49" t="str">
            <v>21406667</v>
          </cell>
          <cell r="B49" t="str">
            <v>ESPINO ALTAMIRANO ARNALDO HUGO</v>
          </cell>
          <cell r="C49" t="str">
            <v>JEFE DE OFICINA ZONAL ICA</v>
          </cell>
          <cell r="D49" t="str">
            <v>21406667</v>
          </cell>
          <cell r="E49">
            <v>40849</v>
          </cell>
          <cell r="F49">
            <v>40968</v>
          </cell>
          <cell r="H49">
            <v>5123.34</v>
          </cell>
          <cell r="I49">
            <v>5123.34</v>
          </cell>
          <cell r="J49">
            <v>512.33000000000004</v>
          </cell>
          <cell r="K49" t="str">
            <v>ESPINO ALTAMIRANO ARNALDO HUGO</v>
          </cell>
          <cell r="L49">
            <v>0</v>
          </cell>
          <cell r="M49">
            <v>3933.71</v>
          </cell>
          <cell r="N49" t="str">
            <v>OFICINA ZONAL ICA</v>
          </cell>
          <cell r="O49" t="str">
            <v xml:space="preserve">0018  </v>
          </cell>
          <cell r="P49" t="str">
            <v>3448</v>
          </cell>
          <cell r="Q49" t="str">
            <v>004</v>
          </cell>
          <cell r="R49" t="str">
            <v>01</v>
          </cell>
          <cell r="S49">
            <v>40870</v>
          </cell>
          <cell r="T49" t="str">
            <v>4041064744</v>
          </cell>
          <cell r="U49" t="str">
            <v>201111</v>
          </cell>
          <cell r="V49" t="str">
            <v>201111</v>
          </cell>
          <cell r="W49" t="str">
            <v>12</v>
          </cell>
          <cell r="X49">
            <v>1</v>
          </cell>
          <cell r="Y49" t="str">
            <v>CAS ZONALES NOVIEMBRE 2011</v>
          </cell>
          <cell r="Z49">
            <v>4168</v>
          </cell>
          <cell r="AA49" t="str">
            <v>10214066675</v>
          </cell>
          <cell r="AB49" t="str">
            <v>ESPINO</v>
          </cell>
          <cell r="AC49" t="str">
            <v>ALTAMIRANO</v>
          </cell>
          <cell r="AD49" t="str">
            <v>ARNALDO HUGO</v>
          </cell>
          <cell r="AE49" t="str">
            <v>INTEGRA</v>
          </cell>
          <cell r="AF49" t="str">
            <v>02</v>
          </cell>
          <cell r="AG49">
            <v>92.22</v>
          </cell>
          <cell r="AH49">
            <v>72.75</v>
          </cell>
          <cell r="AI49">
            <v>164.97</v>
          </cell>
          <cell r="AJ49">
            <v>512.33000000000004</v>
          </cell>
          <cell r="AK49">
            <v>40849</v>
          </cell>
          <cell r="AL49" t="str">
            <v/>
          </cell>
          <cell r="AM49">
            <v>1</v>
          </cell>
          <cell r="AN49" t="str">
            <v>2011</v>
          </cell>
          <cell r="AO49" t="str">
            <v>1</v>
          </cell>
          <cell r="AP49">
            <v>97.2</v>
          </cell>
          <cell r="AQ49">
            <v>0</v>
          </cell>
          <cell r="AR49">
            <v>0</v>
          </cell>
          <cell r="AS49">
            <v>0</v>
          </cell>
          <cell r="AT49">
            <v>0</v>
          </cell>
          <cell r="AU49">
            <v>0</v>
          </cell>
          <cell r="AV49">
            <v>0</v>
          </cell>
          <cell r="AW49">
            <v>0</v>
          </cell>
          <cell r="AX49">
            <v>0</v>
          </cell>
          <cell r="AY49">
            <v>0</v>
          </cell>
          <cell r="AZ49">
            <v>0</v>
          </cell>
          <cell r="BA49">
            <v>0</v>
          </cell>
          <cell r="BB49">
            <v>23951</v>
          </cell>
          <cell r="BC49">
            <v>0</v>
          </cell>
          <cell r="BD49">
            <v>0</v>
          </cell>
          <cell r="BE49">
            <v>0</v>
          </cell>
          <cell r="BF49">
            <v>0</v>
          </cell>
          <cell r="BG49">
            <v>0</v>
          </cell>
          <cell r="BH49" t="str">
            <v>539491AEAIA3</v>
          </cell>
          <cell r="BI49">
            <v>40849</v>
          </cell>
        </row>
        <row r="50">
          <cell r="A50" t="str">
            <v>21406667</v>
          </cell>
          <cell r="B50" t="str">
            <v>ESPINO ALTAMIRANO ARNALDO HUGO</v>
          </cell>
          <cell r="C50" t="str">
            <v>JEFE DE OFICINA ZONAL ICA</v>
          </cell>
          <cell r="D50" t="str">
            <v>21406667</v>
          </cell>
          <cell r="E50">
            <v>40849</v>
          </cell>
          <cell r="F50">
            <v>40999</v>
          </cell>
          <cell r="H50">
            <v>5123.34</v>
          </cell>
          <cell r="I50">
            <v>5123.34</v>
          </cell>
          <cell r="J50">
            <v>512.33000000000004</v>
          </cell>
          <cell r="K50" t="str">
            <v>ESPINO ALTAMIRANO ARNALDO HUGO</v>
          </cell>
          <cell r="L50">
            <v>0</v>
          </cell>
          <cell r="M50">
            <v>3933.71</v>
          </cell>
          <cell r="N50" t="str">
            <v>OFICINA ZONAL ICA</v>
          </cell>
          <cell r="O50" t="str">
            <v xml:space="preserve">0018  </v>
          </cell>
          <cell r="P50" t="str">
            <v>3448</v>
          </cell>
          <cell r="Q50" t="str">
            <v>004</v>
          </cell>
          <cell r="R50" t="str">
            <v>01</v>
          </cell>
          <cell r="S50">
            <v>40870</v>
          </cell>
          <cell r="T50" t="str">
            <v>4041064744</v>
          </cell>
          <cell r="U50" t="str">
            <v>201111</v>
          </cell>
          <cell r="V50" t="str">
            <v>201111</v>
          </cell>
          <cell r="W50" t="str">
            <v>12</v>
          </cell>
          <cell r="X50">
            <v>1</v>
          </cell>
          <cell r="Y50" t="str">
            <v>CAS ZONALES NOVIEMBRE 2011</v>
          </cell>
          <cell r="Z50">
            <v>4168</v>
          </cell>
          <cell r="AA50" t="str">
            <v>10214066675</v>
          </cell>
          <cell r="AB50" t="str">
            <v>ESPINO</v>
          </cell>
          <cell r="AC50" t="str">
            <v>ALTAMIRANO</v>
          </cell>
          <cell r="AD50" t="str">
            <v>ARNALDO HUGO</v>
          </cell>
          <cell r="AE50" t="str">
            <v>INTEGRA</v>
          </cell>
          <cell r="AF50" t="str">
            <v>02</v>
          </cell>
          <cell r="AG50">
            <v>92.22</v>
          </cell>
          <cell r="AH50">
            <v>72.75</v>
          </cell>
          <cell r="AI50">
            <v>164.97</v>
          </cell>
          <cell r="AJ50">
            <v>512.33000000000004</v>
          </cell>
          <cell r="AK50">
            <v>40849</v>
          </cell>
          <cell r="AL50" t="str">
            <v/>
          </cell>
          <cell r="AM50">
            <v>1</v>
          </cell>
          <cell r="AN50" t="str">
            <v>2011</v>
          </cell>
          <cell r="AO50" t="str">
            <v>1</v>
          </cell>
          <cell r="AP50">
            <v>97.2</v>
          </cell>
          <cell r="AQ50">
            <v>0</v>
          </cell>
          <cell r="AR50">
            <v>0</v>
          </cell>
          <cell r="AS50">
            <v>0</v>
          </cell>
          <cell r="AT50">
            <v>0</v>
          </cell>
          <cell r="AU50">
            <v>0</v>
          </cell>
          <cell r="AV50">
            <v>0</v>
          </cell>
          <cell r="AW50">
            <v>0</v>
          </cell>
          <cell r="AX50">
            <v>0</v>
          </cell>
          <cell r="AY50">
            <v>0</v>
          </cell>
          <cell r="AZ50">
            <v>0</v>
          </cell>
          <cell r="BA50">
            <v>0</v>
          </cell>
          <cell r="BB50">
            <v>23951</v>
          </cell>
          <cell r="BC50">
            <v>0</v>
          </cell>
          <cell r="BD50">
            <v>0</v>
          </cell>
          <cell r="BE50">
            <v>0</v>
          </cell>
          <cell r="BF50">
            <v>0</v>
          </cell>
          <cell r="BG50">
            <v>0</v>
          </cell>
          <cell r="BH50" t="str">
            <v>539491AEAIA3</v>
          </cell>
          <cell r="BI50">
            <v>40849</v>
          </cell>
        </row>
        <row r="51">
          <cell r="A51" t="str">
            <v>21406667</v>
          </cell>
          <cell r="B51" t="str">
            <v>ESPINO ALTAMIRANO ARNALDO HUGO</v>
          </cell>
          <cell r="C51" t="str">
            <v>JEFE DE OFICINA ZONAL ICA</v>
          </cell>
          <cell r="D51" t="str">
            <v>21406667</v>
          </cell>
          <cell r="E51">
            <v>40849</v>
          </cell>
          <cell r="F51">
            <v>41060</v>
          </cell>
          <cell r="H51">
            <v>5123.34</v>
          </cell>
          <cell r="I51">
            <v>5123.34</v>
          </cell>
          <cell r="J51">
            <v>512.33000000000004</v>
          </cell>
          <cell r="K51" t="str">
            <v>ESPINO ALTAMIRANO ARNALDO HUGO</v>
          </cell>
          <cell r="L51">
            <v>0</v>
          </cell>
          <cell r="M51">
            <v>3933.71</v>
          </cell>
          <cell r="N51" t="str">
            <v>OFICINA ZONAL ICA</v>
          </cell>
          <cell r="O51" t="str">
            <v xml:space="preserve">0018  </v>
          </cell>
          <cell r="P51" t="str">
            <v>3448</v>
          </cell>
          <cell r="Q51" t="str">
            <v>004</v>
          </cell>
          <cell r="R51" t="str">
            <v>01</v>
          </cell>
          <cell r="S51">
            <v>40870</v>
          </cell>
          <cell r="T51" t="str">
            <v>4041064744</v>
          </cell>
          <cell r="U51" t="str">
            <v>201111</v>
          </cell>
          <cell r="V51" t="str">
            <v>201111</v>
          </cell>
          <cell r="W51" t="str">
            <v>12</v>
          </cell>
          <cell r="X51">
            <v>1</v>
          </cell>
          <cell r="Y51" t="str">
            <v>CAS ZONALES NOVIEMBRE 2011</v>
          </cell>
          <cell r="Z51">
            <v>4168</v>
          </cell>
          <cell r="AA51" t="str">
            <v>10214066675</v>
          </cell>
          <cell r="AB51" t="str">
            <v>ESPINO</v>
          </cell>
          <cell r="AC51" t="str">
            <v>ALTAMIRANO</v>
          </cell>
          <cell r="AD51" t="str">
            <v>ARNALDO HUGO</v>
          </cell>
          <cell r="AE51" t="str">
            <v>INTEGRA</v>
          </cell>
          <cell r="AF51" t="str">
            <v>02</v>
          </cell>
          <cell r="AG51">
            <v>92.22</v>
          </cell>
          <cell r="AH51">
            <v>72.75</v>
          </cell>
          <cell r="AI51">
            <v>164.97</v>
          </cell>
          <cell r="AJ51">
            <v>512.33000000000004</v>
          </cell>
          <cell r="AK51">
            <v>40849</v>
          </cell>
          <cell r="AL51" t="str">
            <v/>
          </cell>
          <cell r="AM51">
            <v>1</v>
          </cell>
          <cell r="AN51" t="str">
            <v>2011</v>
          </cell>
          <cell r="AO51" t="str">
            <v>1</v>
          </cell>
          <cell r="AP51">
            <v>97.2</v>
          </cell>
          <cell r="AQ51">
            <v>0</v>
          </cell>
          <cell r="AR51">
            <v>0</v>
          </cell>
          <cell r="AS51">
            <v>0</v>
          </cell>
          <cell r="AT51">
            <v>0</v>
          </cell>
          <cell r="AU51">
            <v>0</v>
          </cell>
          <cell r="AV51">
            <v>0</v>
          </cell>
          <cell r="AW51">
            <v>0</v>
          </cell>
          <cell r="AX51">
            <v>0</v>
          </cell>
          <cell r="AY51">
            <v>0</v>
          </cell>
          <cell r="AZ51">
            <v>0</v>
          </cell>
          <cell r="BA51">
            <v>0</v>
          </cell>
          <cell r="BB51">
            <v>23951</v>
          </cell>
          <cell r="BC51">
            <v>0</v>
          </cell>
          <cell r="BD51">
            <v>0</v>
          </cell>
          <cell r="BE51">
            <v>0</v>
          </cell>
          <cell r="BF51">
            <v>0</v>
          </cell>
          <cell r="BG51">
            <v>0</v>
          </cell>
          <cell r="BH51" t="str">
            <v>539491AEAIA3</v>
          </cell>
          <cell r="BI51">
            <v>40849</v>
          </cell>
        </row>
        <row r="52">
          <cell r="A52" t="str">
            <v>01110499</v>
          </cell>
          <cell r="B52" t="str">
            <v>FLORES RENGIFO MANASES</v>
          </cell>
          <cell r="C52" t="str">
            <v>CHOFER</v>
          </cell>
          <cell r="D52" t="str">
            <v>01110499</v>
          </cell>
          <cell r="E52">
            <v>40820</v>
          </cell>
          <cell r="F52">
            <v>40880</v>
          </cell>
          <cell r="H52">
            <v>1100</v>
          </cell>
          <cell r="I52">
            <v>1100</v>
          </cell>
          <cell r="J52">
            <v>0</v>
          </cell>
          <cell r="K52" t="str">
            <v>FLORES RENGIFO MANASES</v>
          </cell>
          <cell r="L52">
            <v>0</v>
          </cell>
          <cell r="M52">
            <v>950.84</v>
          </cell>
          <cell r="N52" t="str">
            <v>OFICINA ZONAL SAN MARTIN</v>
          </cell>
          <cell r="O52" t="str">
            <v xml:space="preserve">0029  </v>
          </cell>
          <cell r="P52" t="str">
            <v>3419</v>
          </cell>
          <cell r="Q52" t="str">
            <v>001</v>
          </cell>
          <cell r="R52" t="str">
            <v>178</v>
          </cell>
          <cell r="S52">
            <v>40870</v>
          </cell>
          <cell r="T52" t="str">
            <v>4531028673</v>
          </cell>
          <cell r="U52" t="str">
            <v>201111</v>
          </cell>
          <cell r="V52" t="str">
            <v>201111</v>
          </cell>
          <cell r="W52" t="str">
            <v>12</v>
          </cell>
          <cell r="X52">
            <v>1</v>
          </cell>
          <cell r="Y52" t="str">
            <v>CAS ZONALES NOVIEMBRE 2011</v>
          </cell>
          <cell r="Z52">
            <v>16</v>
          </cell>
          <cell r="AA52" t="str">
            <v>10011104997</v>
          </cell>
          <cell r="AB52" t="str">
            <v>FLORES</v>
          </cell>
          <cell r="AC52" t="str">
            <v>RENGIFO</v>
          </cell>
          <cell r="AD52" t="str">
            <v>MANASES</v>
          </cell>
          <cell r="AE52" t="str">
            <v>PROFUTURO</v>
          </cell>
          <cell r="AF52" t="str">
            <v>04</v>
          </cell>
          <cell r="AG52">
            <v>23.87</v>
          </cell>
          <cell r="AH52">
            <v>15.29</v>
          </cell>
          <cell r="AI52">
            <v>39.159999999999997</v>
          </cell>
          <cell r="AJ52">
            <v>110</v>
          </cell>
          <cell r="AK52">
            <v>40820</v>
          </cell>
          <cell r="AL52" t="str">
            <v/>
          </cell>
          <cell r="AM52">
            <v>1</v>
          </cell>
          <cell r="AN52" t="str">
            <v>2011</v>
          </cell>
          <cell r="AO52" t="str">
            <v>1</v>
          </cell>
          <cell r="AP52">
            <v>97.2</v>
          </cell>
          <cell r="AQ52">
            <v>0</v>
          </cell>
          <cell r="AR52">
            <v>0</v>
          </cell>
          <cell r="AS52">
            <v>0</v>
          </cell>
          <cell r="AT52">
            <v>0</v>
          </cell>
          <cell r="AU52">
            <v>0</v>
          </cell>
          <cell r="AV52">
            <v>0</v>
          </cell>
          <cell r="AW52">
            <v>0</v>
          </cell>
          <cell r="AX52">
            <v>0</v>
          </cell>
          <cell r="AY52">
            <v>0</v>
          </cell>
          <cell r="AZ52">
            <v>0</v>
          </cell>
          <cell r="BA52">
            <v>0</v>
          </cell>
          <cell r="BB52">
            <v>23581</v>
          </cell>
          <cell r="BC52">
            <v>0</v>
          </cell>
          <cell r="BD52">
            <v>0</v>
          </cell>
          <cell r="BE52">
            <v>0</v>
          </cell>
          <cell r="BF52">
            <v>0</v>
          </cell>
          <cell r="BG52">
            <v>0</v>
          </cell>
          <cell r="BH52" t="str">
            <v>235791MFRRG3</v>
          </cell>
          <cell r="BI52">
            <v>40820</v>
          </cell>
        </row>
        <row r="53">
          <cell r="A53" t="str">
            <v>22506345</v>
          </cell>
          <cell r="B53" t="str">
            <v>FOLLEGATI LAOS GRACIELA</v>
          </cell>
          <cell r="C53" t="str">
            <v>RESPONSABLE DE PROMOCION SOCIAL Y CAPACITACION</v>
          </cell>
          <cell r="D53" t="str">
            <v>22506345</v>
          </cell>
          <cell r="E53">
            <v>40603</v>
          </cell>
          <cell r="F53">
            <v>40816</v>
          </cell>
          <cell r="H53">
            <v>2480</v>
          </cell>
          <cell r="I53">
            <v>2480</v>
          </cell>
          <cell r="J53">
            <v>248</v>
          </cell>
          <cell r="K53" t="str">
            <v>FOLLEGATI LAOS GRACIELA</v>
          </cell>
          <cell r="L53">
            <v>0</v>
          </cell>
          <cell r="M53">
            <v>1897.2</v>
          </cell>
          <cell r="N53" t="str">
            <v>OFICINA ZONAL HUANUCO</v>
          </cell>
          <cell r="O53" t="str">
            <v xml:space="preserve">0017  </v>
          </cell>
          <cell r="P53" t="str">
            <v>3472</v>
          </cell>
          <cell r="Q53" t="str">
            <v>001</v>
          </cell>
          <cell r="R53" t="str">
            <v>122</v>
          </cell>
          <cell r="S53">
            <v>40870</v>
          </cell>
          <cell r="T53" t="str">
            <v>4017965226</v>
          </cell>
          <cell r="U53" t="str">
            <v>201111</v>
          </cell>
          <cell r="V53" t="str">
            <v>201111</v>
          </cell>
          <cell r="W53" t="str">
            <v>12</v>
          </cell>
          <cell r="X53">
            <v>1</v>
          </cell>
          <cell r="Y53" t="str">
            <v>CAS ZONALES NOVIEMBRE 2011</v>
          </cell>
          <cell r="Z53">
            <v>338</v>
          </cell>
          <cell r="AA53" t="str">
            <v>10225063457</v>
          </cell>
          <cell r="AB53" t="str">
            <v>FOLLEGATI</v>
          </cell>
          <cell r="AC53" t="str">
            <v>LAOS</v>
          </cell>
          <cell r="AD53" t="str">
            <v>GRACIELA</v>
          </cell>
          <cell r="AE53" t="str">
            <v>HORIZONTE</v>
          </cell>
          <cell r="AF53" t="str">
            <v>01</v>
          </cell>
          <cell r="AG53">
            <v>48.36</v>
          </cell>
          <cell r="AH53">
            <v>38.44</v>
          </cell>
          <cell r="AI53">
            <v>86.8</v>
          </cell>
          <cell r="AJ53">
            <v>248</v>
          </cell>
          <cell r="AK53">
            <v>40603</v>
          </cell>
          <cell r="AL53" t="str">
            <v/>
          </cell>
          <cell r="AM53">
            <v>1</v>
          </cell>
          <cell r="AN53" t="str">
            <v>2011</v>
          </cell>
          <cell r="AO53" t="str">
            <v>1</v>
          </cell>
          <cell r="AP53">
            <v>97.2</v>
          </cell>
          <cell r="AQ53">
            <v>0</v>
          </cell>
          <cell r="AR53">
            <v>0</v>
          </cell>
          <cell r="AS53">
            <v>0</v>
          </cell>
          <cell r="AT53">
            <v>0</v>
          </cell>
          <cell r="AU53">
            <v>0</v>
          </cell>
          <cell r="AV53">
            <v>0</v>
          </cell>
          <cell r="AW53">
            <v>0</v>
          </cell>
          <cell r="AX53">
            <v>0</v>
          </cell>
          <cell r="AY53">
            <v>0</v>
          </cell>
          <cell r="AZ53">
            <v>0</v>
          </cell>
          <cell r="BA53">
            <v>0</v>
          </cell>
          <cell r="BB53">
            <v>26798</v>
          </cell>
          <cell r="BC53">
            <v>0</v>
          </cell>
          <cell r="BD53">
            <v>0</v>
          </cell>
          <cell r="BE53">
            <v>0</v>
          </cell>
          <cell r="BF53">
            <v>0</v>
          </cell>
          <cell r="BG53">
            <v>0</v>
          </cell>
          <cell r="BH53" t="str">
            <v>567960GFLLS4</v>
          </cell>
          <cell r="BI53">
            <v>40854</v>
          </cell>
        </row>
        <row r="54">
          <cell r="A54" t="str">
            <v>22506345</v>
          </cell>
          <cell r="B54" t="str">
            <v>FOLLEGATI LAOS GRACIELA</v>
          </cell>
          <cell r="C54" t="str">
            <v>RESPONSABLE DE PROMOCION SOCIAL Y CAPACITACION</v>
          </cell>
          <cell r="D54" t="str">
            <v>22506345</v>
          </cell>
          <cell r="E54">
            <v>40854</v>
          </cell>
          <cell r="F54">
            <v>40908</v>
          </cell>
          <cell r="H54">
            <v>2480</v>
          </cell>
          <cell r="I54">
            <v>2480</v>
          </cell>
          <cell r="J54">
            <v>248</v>
          </cell>
          <cell r="K54" t="str">
            <v>FOLLEGATI LAOS GRACIELA</v>
          </cell>
          <cell r="L54">
            <v>0</v>
          </cell>
          <cell r="M54">
            <v>1897.2</v>
          </cell>
          <cell r="N54" t="str">
            <v>OFICINA ZONAL HUANUCO</v>
          </cell>
          <cell r="O54" t="str">
            <v xml:space="preserve">0017  </v>
          </cell>
          <cell r="P54" t="str">
            <v>3472</v>
          </cell>
          <cell r="Q54" t="str">
            <v>001</v>
          </cell>
          <cell r="R54" t="str">
            <v>122</v>
          </cell>
          <cell r="S54">
            <v>40870</v>
          </cell>
          <cell r="T54" t="str">
            <v>4017965226</v>
          </cell>
          <cell r="U54" t="str">
            <v>201111</v>
          </cell>
          <cell r="V54" t="str">
            <v>201111</v>
          </cell>
          <cell r="W54" t="str">
            <v>12</v>
          </cell>
          <cell r="X54">
            <v>1</v>
          </cell>
          <cell r="Y54" t="str">
            <v>CAS ZONALES NOVIEMBRE 2011</v>
          </cell>
          <cell r="Z54">
            <v>338</v>
          </cell>
          <cell r="AA54" t="str">
            <v>10225063457</v>
          </cell>
          <cell r="AB54" t="str">
            <v>FOLLEGATI</v>
          </cell>
          <cell r="AC54" t="str">
            <v>LAOS</v>
          </cell>
          <cell r="AD54" t="str">
            <v>GRACIELA</v>
          </cell>
          <cell r="AE54" t="str">
            <v>HORIZONTE</v>
          </cell>
          <cell r="AF54" t="str">
            <v>01</v>
          </cell>
          <cell r="AG54">
            <v>48.36</v>
          </cell>
          <cell r="AH54">
            <v>38.44</v>
          </cell>
          <cell r="AI54">
            <v>86.8</v>
          </cell>
          <cell r="AJ54">
            <v>248</v>
          </cell>
          <cell r="AK54">
            <v>40854</v>
          </cell>
          <cell r="AL54" t="str">
            <v/>
          </cell>
          <cell r="AM54">
            <v>1</v>
          </cell>
          <cell r="AN54" t="str">
            <v>2011</v>
          </cell>
          <cell r="AO54" t="str">
            <v>1</v>
          </cell>
          <cell r="AP54">
            <v>97.2</v>
          </cell>
          <cell r="AQ54">
            <v>0</v>
          </cell>
          <cell r="AR54">
            <v>0</v>
          </cell>
          <cell r="AS54">
            <v>0</v>
          </cell>
          <cell r="AT54">
            <v>0</v>
          </cell>
          <cell r="AU54">
            <v>0</v>
          </cell>
          <cell r="AV54">
            <v>0</v>
          </cell>
          <cell r="AW54">
            <v>0</v>
          </cell>
          <cell r="AX54">
            <v>0</v>
          </cell>
          <cell r="AY54">
            <v>0</v>
          </cell>
          <cell r="AZ54">
            <v>0</v>
          </cell>
          <cell r="BA54">
            <v>0</v>
          </cell>
          <cell r="BB54">
            <v>26798</v>
          </cell>
          <cell r="BC54">
            <v>0</v>
          </cell>
          <cell r="BD54">
            <v>0</v>
          </cell>
          <cell r="BE54">
            <v>0</v>
          </cell>
          <cell r="BF54">
            <v>0</v>
          </cell>
          <cell r="BG54">
            <v>0</v>
          </cell>
          <cell r="BH54" t="str">
            <v>567960GFLLS4</v>
          </cell>
          <cell r="BI54">
            <v>40854</v>
          </cell>
        </row>
        <row r="55">
          <cell r="A55" t="str">
            <v>02818852</v>
          </cell>
          <cell r="B55" t="str">
            <v>GARCIA BENITES ANA MARIA</v>
          </cell>
          <cell r="C55" t="str">
            <v>RESPONSABLE DE PROYECTOS-SUPERVISIÓN</v>
          </cell>
          <cell r="D55" t="str">
            <v>02818852</v>
          </cell>
          <cell r="E55">
            <v>40819</v>
          </cell>
          <cell r="F55">
            <v>40879</v>
          </cell>
          <cell r="H55">
            <v>3300</v>
          </cell>
          <cell r="I55">
            <v>3300</v>
          </cell>
          <cell r="J55">
            <v>0</v>
          </cell>
          <cell r="K55" t="str">
            <v>GARCIA BENITES ANA MARIA</v>
          </cell>
          <cell r="L55">
            <v>0</v>
          </cell>
          <cell r="M55">
            <v>2876.28</v>
          </cell>
          <cell r="N55" t="str">
            <v>OFICINA ZONAL PIURA</v>
          </cell>
          <cell r="O55" t="str">
            <v xml:space="preserve">0027  </v>
          </cell>
          <cell r="P55" t="str">
            <v>3408</v>
          </cell>
          <cell r="Q55" t="str">
            <v>E001</v>
          </cell>
          <cell r="R55" t="str">
            <v>7</v>
          </cell>
          <cell r="S55">
            <v>40861</v>
          </cell>
          <cell r="T55" t="str">
            <v>4013669843</v>
          </cell>
          <cell r="U55" t="str">
            <v>201111</v>
          </cell>
          <cell r="V55" t="str">
            <v>201111</v>
          </cell>
          <cell r="W55" t="str">
            <v>12</v>
          </cell>
          <cell r="X55">
            <v>1</v>
          </cell>
          <cell r="Y55" t="str">
            <v>CAS ZONALES NOVIEMBRE 2011</v>
          </cell>
          <cell r="Z55">
            <v>45</v>
          </cell>
          <cell r="AA55" t="str">
            <v>10028188523</v>
          </cell>
          <cell r="AB55" t="str">
            <v>GARCIA</v>
          </cell>
          <cell r="AC55" t="str">
            <v>BENITES</v>
          </cell>
          <cell r="AD55" t="str">
            <v>ANA MARIA</v>
          </cell>
          <cell r="AE55" t="str">
            <v>PRIMA</v>
          </cell>
          <cell r="AF55" t="str">
            <v>03</v>
          </cell>
          <cell r="AG55">
            <v>57.75</v>
          </cell>
          <cell r="AH55">
            <v>35.97</v>
          </cell>
          <cell r="AI55">
            <v>93.72</v>
          </cell>
          <cell r="AJ55">
            <v>330</v>
          </cell>
          <cell r="AK55">
            <v>40819</v>
          </cell>
          <cell r="AL55" t="str">
            <v>2206557</v>
          </cell>
          <cell r="AM55">
            <v>40550</v>
          </cell>
          <cell r="AN55" t="str">
            <v>2011</v>
          </cell>
          <cell r="AO55" t="str">
            <v>1</v>
          </cell>
          <cell r="AP55">
            <v>97.2</v>
          </cell>
          <cell r="AQ55">
            <v>0</v>
          </cell>
          <cell r="AR55">
            <v>0</v>
          </cell>
          <cell r="AS55">
            <v>0</v>
          </cell>
          <cell r="AT55">
            <v>0</v>
          </cell>
          <cell r="AU55">
            <v>0</v>
          </cell>
          <cell r="AV55">
            <v>0</v>
          </cell>
          <cell r="AW55">
            <v>0</v>
          </cell>
          <cell r="AX55">
            <v>0</v>
          </cell>
          <cell r="AY55">
            <v>0</v>
          </cell>
          <cell r="AZ55">
            <v>0</v>
          </cell>
          <cell r="BA55">
            <v>0</v>
          </cell>
          <cell r="BB55">
            <v>25824</v>
          </cell>
          <cell r="BC55">
            <v>0</v>
          </cell>
          <cell r="BD55">
            <v>0</v>
          </cell>
          <cell r="BE55">
            <v>0</v>
          </cell>
          <cell r="BF55">
            <v>0</v>
          </cell>
          <cell r="BG55">
            <v>0</v>
          </cell>
          <cell r="BH55" t="str">
            <v>558220AGBCI0</v>
          </cell>
          <cell r="BI55">
            <v>38366</v>
          </cell>
        </row>
        <row r="56">
          <cell r="A56" t="str">
            <v>28308801</v>
          </cell>
          <cell r="B56" t="str">
            <v>GARCIA GOMEZ  ERNESTO</v>
          </cell>
          <cell r="C56" t="str">
            <v>RESPONSABLE DE PROYECTOS</v>
          </cell>
          <cell r="D56" t="str">
            <v>28308801</v>
          </cell>
          <cell r="E56">
            <v>40809</v>
          </cell>
          <cell r="F56">
            <v>40899</v>
          </cell>
          <cell r="H56">
            <v>3100</v>
          </cell>
          <cell r="I56">
            <v>3100</v>
          </cell>
          <cell r="J56">
            <v>0</v>
          </cell>
          <cell r="K56" t="str">
            <v>GARCIA GOMEZ  ERNESTO</v>
          </cell>
          <cell r="L56">
            <v>0</v>
          </cell>
          <cell r="M56">
            <v>2690.18</v>
          </cell>
          <cell r="N56" t="str">
            <v>OFICINA ZONAL AYACUCHO</v>
          </cell>
          <cell r="O56" t="str">
            <v xml:space="preserve">0011  </v>
          </cell>
          <cell r="P56" t="str">
            <v>3416</v>
          </cell>
          <cell r="Q56" t="str">
            <v>001</v>
          </cell>
          <cell r="R56" t="str">
            <v>211</v>
          </cell>
          <cell r="S56">
            <v>40870</v>
          </cell>
          <cell r="T56" t="str">
            <v>4040813654</v>
          </cell>
          <cell r="U56" t="str">
            <v>201111</v>
          </cell>
          <cell r="V56" t="str">
            <v>201111</v>
          </cell>
          <cell r="W56" t="str">
            <v>12</v>
          </cell>
          <cell r="X56">
            <v>1</v>
          </cell>
          <cell r="Y56" t="str">
            <v>CAS ZONALES NOVIEMBRE 2011</v>
          </cell>
          <cell r="Z56">
            <v>4133</v>
          </cell>
          <cell r="AA56" t="str">
            <v>10283088010</v>
          </cell>
          <cell r="AB56" t="str">
            <v>GARCIA</v>
          </cell>
          <cell r="AC56" t="str">
            <v>GOMEZ</v>
          </cell>
          <cell r="AD56" t="str">
            <v xml:space="preserve"> ERNESTO</v>
          </cell>
          <cell r="AE56" t="str">
            <v>INTEGRA</v>
          </cell>
          <cell r="AF56" t="str">
            <v>02</v>
          </cell>
          <cell r="AG56">
            <v>55.8</v>
          </cell>
          <cell r="AH56">
            <v>44.02</v>
          </cell>
          <cell r="AI56">
            <v>99.82</v>
          </cell>
          <cell r="AJ56">
            <v>310</v>
          </cell>
          <cell r="AK56">
            <v>40809</v>
          </cell>
          <cell r="AL56" t="str">
            <v>2659913</v>
          </cell>
          <cell r="AM56">
            <v>40861</v>
          </cell>
          <cell r="AN56" t="str">
            <v>2011</v>
          </cell>
          <cell r="AO56" t="str">
            <v>1</v>
          </cell>
          <cell r="AP56">
            <v>97.2</v>
          </cell>
          <cell r="AQ56">
            <v>0</v>
          </cell>
          <cell r="AR56">
            <v>0</v>
          </cell>
          <cell r="AS56">
            <v>0</v>
          </cell>
          <cell r="AT56">
            <v>0</v>
          </cell>
          <cell r="AU56">
            <v>0</v>
          </cell>
          <cell r="AV56">
            <v>0</v>
          </cell>
          <cell r="AW56">
            <v>0</v>
          </cell>
          <cell r="AX56">
            <v>0</v>
          </cell>
          <cell r="AY56">
            <v>0</v>
          </cell>
          <cell r="AZ56">
            <v>0</v>
          </cell>
          <cell r="BA56">
            <v>0</v>
          </cell>
          <cell r="BB56">
            <v>25104</v>
          </cell>
          <cell r="BC56">
            <v>0</v>
          </cell>
          <cell r="BD56">
            <v>0</v>
          </cell>
          <cell r="BE56">
            <v>0</v>
          </cell>
          <cell r="BF56">
            <v>0</v>
          </cell>
          <cell r="BG56">
            <v>0</v>
          </cell>
          <cell r="BH56" t="str">
            <v>551021EGGCE8</v>
          </cell>
          <cell r="BI56">
            <v>40809</v>
          </cell>
        </row>
        <row r="57">
          <cell r="A57" t="str">
            <v>40722507</v>
          </cell>
          <cell r="B57" t="str">
            <v>GARCIA MONTERROSO RAMIREZ MARITA FABIOLA</v>
          </cell>
          <cell r="C57" t="str">
            <v>RESPONSABLE DE PROMOCIÓN SOCIAL  Y CAPACITACIÓN</v>
          </cell>
          <cell r="D57" t="str">
            <v>40722507</v>
          </cell>
          <cell r="E57">
            <v>40819</v>
          </cell>
          <cell r="F57">
            <v>40879</v>
          </cell>
          <cell r="H57">
            <v>3100</v>
          </cell>
          <cell r="I57">
            <v>3100</v>
          </cell>
          <cell r="J57">
            <v>0</v>
          </cell>
          <cell r="K57" t="str">
            <v>GARCIA MONTERROSO RAMIREZ MARITA FABIOLA</v>
          </cell>
          <cell r="L57">
            <v>0</v>
          </cell>
          <cell r="M57">
            <v>2690.18</v>
          </cell>
          <cell r="N57" t="str">
            <v>OFICINA ZONAL PIURA</v>
          </cell>
          <cell r="O57" t="str">
            <v xml:space="preserve">0027  </v>
          </cell>
          <cell r="P57" t="str">
            <v>3407</v>
          </cell>
          <cell r="Q57" t="str">
            <v>001</v>
          </cell>
          <cell r="R57" t="str">
            <v>67</v>
          </cell>
          <cell r="S57">
            <v>40870</v>
          </cell>
          <cell r="T57" t="str">
            <v>4019880376</v>
          </cell>
          <cell r="U57" t="str">
            <v>201111</v>
          </cell>
          <cell r="V57" t="str">
            <v>201111</v>
          </cell>
          <cell r="W57" t="str">
            <v>12</v>
          </cell>
          <cell r="X57">
            <v>1</v>
          </cell>
          <cell r="Y57" t="str">
            <v>CAS ZONALES NOVIEMBRE 2011</v>
          </cell>
          <cell r="Z57">
            <v>814</v>
          </cell>
          <cell r="AA57" t="str">
            <v>10407225070</v>
          </cell>
          <cell r="AB57" t="str">
            <v>GARCIA MONTERROSO</v>
          </cell>
          <cell r="AC57" t="str">
            <v>RAMIREZ</v>
          </cell>
          <cell r="AD57" t="str">
            <v>MARITA FABIOLA</v>
          </cell>
          <cell r="AE57" t="str">
            <v>INTEGRA</v>
          </cell>
          <cell r="AF57" t="str">
            <v>02</v>
          </cell>
          <cell r="AG57">
            <v>55.8</v>
          </cell>
          <cell r="AH57">
            <v>44.02</v>
          </cell>
          <cell r="AI57">
            <v>99.82</v>
          </cell>
          <cell r="AJ57">
            <v>310</v>
          </cell>
          <cell r="AK57">
            <v>40819</v>
          </cell>
          <cell r="AL57" t="str">
            <v>2354893</v>
          </cell>
          <cell r="AM57">
            <v>40605</v>
          </cell>
          <cell r="AN57" t="str">
            <v>2011</v>
          </cell>
          <cell r="AO57" t="str">
            <v>1</v>
          </cell>
          <cell r="AP57">
            <v>97.2</v>
          </cell>
          <cell r="AQ57">
            <v>0</v>
          </cell>
          <cell r="AR57">
            <v>0</v>
          </cell>
          <cell r="AS57">
            <v>0</v>
          </cell>
          <cell r="AT57">
            <v>0</v>
          </cell>
          <cell r="AU57">
            <v>0</v>
          </cell>
          <cell r="AV57">
            <v>0</v>
          </cell>
          <cell r="AW57">
            <v>0</v>
          </cell>
          <cell r="AX57">
            <v>0</v>
          </cell>
          <cell r="AY57">
            <v>0</v>
          </cell>
          <cell r="AZ57">
            <v>0</v>
          </cell>
          <cell r="BA57">
            <v>0</v>
          </cell>
          <cell r="BB57">
            <v>29416</v>
          </cell>
          <cell r="BC57">
            <v>0</v>
          </cell>
          <cell r="BD57">
            <v>0</v>
          </cell>
          <cell r="BE57">
            <v>0</v>
          </cell>
          <cell r="BF57">
            <v>0</v>
          </cell>
          <cell r="BG57">
            <v>0</v>
          </cell>
          <cell r="BH57" t="str">
            <v>594140MGRCI1</v>
          </cell>
          <cell r="BI57">
            <v>40819</v>
          </cell>
        </row>
        <row r="58">
          <cell r="A58" t="str">
            <v>09796981</v>
          </cell>
          <cell r="B58" t="str">
            <v>HIDALGO LOPEZ HUBERT</v>
          </cell>
          <cell r="C58" t="str">
            <v>RESPONSABLE ADMINISTRATIVO E INFORMATICO</v>
          </cell>
          <cell r="D58" t="str">
            <v>09796981</v>
          </cell>
          <cell r="E58">
            <v>40812</v>
          </cell>
          <cell r="F58">
            <v>40902</v>
          </cell>
          <cell r="H58">
            <v>2000</v>
          </cell>
          <cell r="I58">
            <v>2000</v>
          </cell>
          <cell r="J58">
            <v>0</v>
          </cell>
          <cell r="K58" t="str">
            <v>HIDALGO LOPEZ HUBERT</v>
          </cell>
          <cell r="L58">
            <v>0</v>
          </cell>
          <cell r="M58">
            <v>1730</v>
          </cell>
          <cell r="N58" t="str">
            <v>OFICINA ZONAL LIMA SUR</v>
          </cell>
          <cell r="O58" t="str">
            <v xml:space="preserve">0005  </v>
          </cell>
          <cell r="P58" t="str">
            <v>3401</v>
          </cell>
          <cell r="Q58" t="str">
            <v>E001</v>
          </cell>
          <cell r="R58" t="str">
            <v>4</v>
          </cell>
          <cell r="S58">
            <v>40863</v>
          </cell>
          <cell r="T58" t="str">
            <v>4040813638</v>
          </cell>
          <cell r="U58" t="str">
            <v>201111</v>
          </cell>
          <cell r="V58" t="str">
            <v>201111</v>
          </cell>
          <cell r="W58" t="str">
            <v>12</v>
          </cell>
          <cell r="X58">
            <v>1</v>
          </cell>
          <cell r="Y58" t="str">
            <v>CAS ZONALES NOVIEMBRE 2011</v>
          </cell>
          <cell r="Z58">
            <v>4138</v>
          </cell>
          <cell r="AA58" t="str">
            <v>10097969812</v>
          </cell>
          <cell r="AB58" t="str">
            <v>HIDALGO</v>
          </cell>
          <cell r="AC58" t="str">
            <v>LOPEZ</v>
          </cell>
          <cell r="AD58" t="str">
            <v>HUBERT</v>
          </cell>
          <cell r="AE58" t="str">
            <v>HORIZONTE</v>
          </cell>
          <cell r="AF58" t="str">
            <v>01</v>
          </cell>
          <cell r="AG58">
            <v>39</v>
          </cell>
          <cell r="AH58">
            <v>31</v>
          </cell>
          <cell r="AI58">
            <v>70</v>
          </cell>
          <cell r="AJ58">
            <v>200</v>
          </cell>
          <cell r="AK58">
            <v>40812</v>
          </cell>
          <cell r="AL58" t="str">
            <v>2612506</v>
          </cell>
          <cell r="AM58">
            <v>40816</v>
          </cell>
          <cell r="AN58" t="str">
            <v>2011</v>
          </cell>
          <cell r="AO58" t="str">
            <v>1</v>
          </cell>
          <cell r="AP58">
            <v>97.2</v>
          </cell>
          <cell r="AQ58">
            <v>0</v>
          </cell>
          <cell r="AR58">
            <v>0</v>
          </cell>
          <cell r="AS58">
            <v>0</v>
          </cell>
          <cell r="AT58">
            <v>0</v>
          </cell>
          <cell r="AU58">
            <v>0</v>
          </cell>
          <cell r="AV58">
            <v>0</v>
          </cell>
          <cell r="AW58">
            <v>0</v>
          </cell>
          <cell r="AX58">
            <v>0</v>
          </cell>
          <cell r="AY58">
            <v>0</v>
          </cell>
          <cell r="AZ58">
            <v>0</v>
          </cell>
          <cell r="BA58">
            <v>0</v>
          </cell>
          <cell r="BB58">
            <v>26334</v>
          </cell>
          <cell r="BC58">
            <v>0</v>
          </cell>
          <cell r="BD58">
            <v>0</v>
          </cell>
          <cell r="BE58">
            <v>0</v>
          </cell>
          <cell r="BF58">
            <v>0</v>
          </cell>
          <cell r="BG58">
            <v>0</v>
          </cell>
          <cell r="BH58" t="str">
            <v>563321HHLAE0</v>
          </cell>
          <cell r="BI58">
            <v>40812</v>
          </cell>
        </row>
        <row r="59">
          <cell r="A59" t="str">
            <v>18181555</v>
          </cell>
          <cell r="B59" t="str">
            <v>JARA RIVERA VIVIANA VANESA</v>
          </cell>
          <cell r="C59" t="str">
            <v>RESPONSABLE DE PROMOCION SOCIAL Y CAPACITACION</v>
          </cell>
          <cell r="D59" t="str">
            <v>18181555</v>
          </cell>
          <cell r="E59">
            <v>40854</v>
          </cell>
          <cell r="F59">
            <v>40908</v>
          </cell>
          <cell r="G59" t="str">
            <v>JARA RIVERA VIVIANA VANESA</v>
          </cell>
          <cell r="H59">
            <v>2480</v>
          </cell>
          <cell r="I59">
            <v>2480</v>
          </cell>
          <cell r="J59">
            <v>0</v>
          </cell>
          <cell r="K59" t="str">
            <v>JARA RIVERA VIVIANA VANESA</v>
          </cell>
          <cell r="L59">
            <v>0</v>
          </cell>
          <cell r="M59">
            <v>2157.6</v>
          </cell>
          <cell r="N59" t="str">
            <v>OFICINA ZONAL LA LIBERTAD</v>
          </cell>
          <cell r="O59" t="str">
            <v xml:space="preserve">0021  </v>
          </cell>
          <cell r="P59" t="str">
            <v>3467</v>
          </cell>
          <cell r="Q59" t="str">
            <v>001</v>
          </cell>
          <cell r="R59" t="str">
            <v>87</v>
          </cell>
          <cell r="S59">
            <v>40870</v>
          </cell>
          <cell r="T59" t="str">
            <v>4017965455</v>
          </cell>
          <cell r="U59" t="str">
            <v>201111</v>
          </cell>
          <cell r="V59" t="str">
            <v>201111</v>
          </cell>
          <cell r="W59" t="str">
            <v>12</v>
          </cell>
          <cell r="X59">
            <v>1</v>
          </cell>
          <cell r="Y59" t="str">
            <v>CAS ZONALES NOVIEMBRE 2011</v>
          </cell>
          <cell r="Z59">
            <v>282</v>
          </cell>
          <cell r="AA59" t="str">
            <v>10181815553</v>
          </cell>
          <cell r="AB59" t="str">
            <v>JARA</v>
          </cell>
          <cell r="AC59" t="str">
            <v>RIVERA</v>
          </cell>
          <cell r="AD59" t="str">
            <v>VIVIANA VANESA</v>
          </cell>
          <cell r="AE59" t="str">
            <v>ONP</v>
          </cell>
          <cell r="AF59" t="str">
            <v>99</v>
          </cell>
          <cell r="AG59">
            <v>0</v>
          </cell>
          <cell r="AH59">
            <v>0</v>
          </cell>
          <cell r="AI59">
            <v>0</v>
          </cell>
          <cell r="AJ59">
            <v>322.39999999999998</v>
          </cell>
          <cell r="AK59">
            <v>40854</v>
          </cell>
          <cell r="AL59" t="str">
            <v>2224833</v>
          </cell>
          <cell r="AM59">
            <v>40554</v>
          </cell>
          <cell r="AN59" t="str">
            <v>2011</v>
          </cell>
          <cell r="AO59" t="str">
            <v>1</v>
          </cell>
          <cell r="AP59">
            <v>97.2</v>
          </cell>
          <cell r="AQ59">
            <v>0</v>
          </cell>
          <cell r="AR59">
            <v>0</v>
          </cell>
          <cell r="AS59">
            <v>0</v>
          </cell>
          <cell r="AT59">
            <v>0</v>
          </cell>
          <cell r="AU59">
            <v>0</v>
          </cell>
          <cell r="AV59">
            <v>0</v>
          </cell>
          <cell r="AW59">
            <v>0</v>
          </cell>
          <cell r="AX59">
            <v>0</v>
          </cell>
          <cell r="AY59">
            <v>0</v>
          </cell>
          <cell r="AZ59">
            <v>0</v>
          </cell>
          <cell r="BA59">
            <v>0</v>
          </cell>
          <cell r="BB59">
            <v>28065</v>
          </cell>
          <cell r="BC59">
            <v>0</v>
          </cell>
          <cell r="BD59">
            <v>0</v>
          </cell>
          <cell r="BE59">
            <v>0</v>
          </cell>
          <cell r="BF59">
            <v>0</v>
          </cell>
          <cell r="BG59">
            <v>0</v>
          </cell>
          <cell r="BH59" t="str">
            <v/>
          </cell>
          <cell r="BI59">
            <v>40854</v>
          </cell>
        </row>
        <row r="60">
          <cell r="A60" t="str">
            <v>18181555</v>
          </cell>
          <cell r="B60" t="str">
            <v>JARA RIVERA VIVIANA VANESA</v>
          </cell>
          <cell r="C60" t="str">
            <v>RESPONSABLE DE PROMOCION SOCIAL Y CAPACITACION</v>
          </cell>
          <cell r="D60" t="str">
            <v>18181555</v>
          </cell>
          <cell r="E60">
            <v>40854</v>
          </cell>
          <cell r="F60">
            <v>40939</v>
          </cell>
          <cell r="G60" t="str">
            <v>JARA RIVERA VIVIANA VANESA</v>
          </cell>
          <cell r="H60">
            <v>2480</v>
          </cell>
          <cell r="I60">
            <v>2480</v>
          </cell>
          <cell r="J60">
            <v>0</v>
          </cell>
          <cell r="K60" t="str">
            <v>JARA RIVERA VIVIANA VANESA</v>
          </cell>
          <cell r="L60">
            <v>0</v>
          </cell>
          <cell r="M60">
            <v>2157.6</v>
          </cell>
          <cell r="N60" t="str">
            <v>OFICINA ZONAL LA LIBERTAD</v>
          </cell>
          <cell r="O60" t="str">
            <v xml:space="preserve">0021  </v>
          </cell>
          <cell r="P60" t="str">
            <v>3467</v>
          </cell>
          <cell r="Q60" t="str">
            <v>001</v>
          </cell>
          <cell r="R60" t="str">
            <v>87</v>
          </cell>
          <cell r="S60">
            <v>40870</v>
          </cell>
          <cell r="T60" t="str">
            <v>4017965455</v>
          </cell>
          <cell r="U60" t="str">
            <v>201111</v>
          </cell>
          <cell r="V60" t="str">
            <v>201111</v>
          </cell>
          <cell r="W60" t="str">
            <v>12</v>
          </cell>
          <cell r="X60">
            <v>1</v>
          </cell>
          <cell r="Y60" t="str">
            <v>CAS ZONALES NOVIEMBRE 2011</v>
          </cell>
          <cell r="Z60">
            <v>282</v>
          </cell>
          <cell r="AA60" t="str">
            <v>10181815553</v>
          </cell>
          <cell r="AB60" t="str">
            <v>JARA</v>
          </cell>
          <cell r="AC60" t="str">
            <v>RIVERA</v>
          </cell>
          <cell r="AD60" t="str">
            <v>VIVIANA VANESA</v>
          </cell>
          <cell r="AE60" t="str">
            <v>ONP</v>
          </cell>
          <cell r="AF60" t="str">
            <v>99</v>
          </cell>
          <cell r="AG60">
            <v>0</v>
          </cell>
          <cell r="AH60">
            <v>0</v>
          </cell>
          <cell r="AI60">
            <v>0</v>
          </cell>
          <cell r="AJ60">
            <v>322.39999999999998</v>
          </cell>
          <cell r="AK60">
            <v>40854</v>
          </cell>
          <cell r="AL60" t="str">
            <v>2224833</v>
          </cell>
          <cell r="AM60">
            <v>40554</v>
          </cell>
          <cell r="AN60" t="str">
            <v>2011</v>
          </cell>
          <cell r="AO60" t="str">
            <v>1</v>
          </cell>
          <cell r="AP60">
            <v>97.2</v>
          </cell>
          <cell r="AQ60">
            <v>0</v>
          </cell>
          <cell r="AR60">
            <v>0</v>
          </cell>
          <cell r="AS60">
            <v>0</v>
          </cell>
          <cell r="AT60">
            <v>0</v>
          </cell>
          <cell r="AU60">
            <v>0</v>
          </cell>
          <cell r="AV60">
            <v>0</v>
          </cell>
          <cell r="AW60">
            <v>0</v>
          </cell>
          <cell r="AX60">
            <v>0</v>
          </cell>
          <cell r="AY60">
            <v>0</v>
          </cell>
          <cell r="AZ60">
            <v>0</v>
          </cell>
          <cell r="BA60">
            <v>0</v>
          </cell>
          <cell r="BB60">
            <v>28065</v>
          </cell>
          <cell r="BC60">
            <v>0</v>
          </cell>
          <cell r="BD60">
            <v>0</v>
          </cell>
          <cell r="BE60">
            <v>0</v>
          </cell>
          <cell r="BF60">
            <v>0</v>
          </cell>
          <cell r="BG60">
            <v>0</v>
          </cell>
          <cell r="BH60" t="str">
            <v/>
          </cell>
          <cell r="BI60">
            <v>40854</v>
          </cell>
        </row>
        <row r="61">
          <cell r="A61" t="str">
            <v>18181555</v>
          </cell>
          <cell r="B61" t="str">
            <v>JARA RIVERA VIVIANA VANESA</v>
          </cell>
          <cell r="C61" t="str">
            <v>RESPONSABLE DE PROMOCION SOCIAL Y CAPACITACION</v>
          </cell>
          <cell r="D61" t="str">
            <v>18181555</v>
          </cell>
          <cell r="E61">
            <v>40854</v>
          </cell>
          <cell r="F61">
            <v>40968</v>
          </cell>
          <cell r="G61" t="str">
            <v>JARA RIVERA VIVIANA VANESA</v>
          </cell>
          <cell r="H61">
            <v>2480</v>
          </cell>
          <cell r="I61">
            <v>2480</v>
          </cell>
          <cell r="J61">
            <v>0</v>
          </cell>
          <cell r="K61" t="str">
            <v>JARA RIVERA VIVIANA VANESA</v>
          </cell>
          <cell r="L61">
            <v>0</v>
          </cell>
          <cell r="M61">
            <v>2157.6</v>
          </cell>
          <cell r="N61" t="str">
            <v>OFICINA ZONAL LA LIBERTAD</v>
          </cell>
          <cell r="O61" t="str">
            <v xml:space="preserve">0021  </v>
          </cell>
          <cell r="P61" t="str">
            <v>3467</v>
          </cell>
          <cell r="Q61" t="str">
            <v>001</v>
          </cell>
          <cell r="R61" t="str">
            <v>87</v>
          </cell>
          <cell r="S61">
            <v>40870</v>
          </cell>
          <cell r="T61" t="str">
            <v>4017965455</v>
          </cell>
          <cell r="U61" t="str">
            <v>201111</v>
          </cell>
          <cell r="V61" t="str">
            <v>201111</v>
          </cell>
          <cell r="W61" t="str">
            <v>12</v>
          </cell>
          <cell r="X61">
            <v>1</v>
          </cell>
          <cell r="Y61" t="str">
            <v>CAS ZONALES NOVIEMBRE 2011</v>
          </cell>
          <cell r="Z61">
            <v>282</v>
          </cell>
          <cell r="AA61" t="str">
            <v>10181815553</v>
          </cell>
          <cell r="AB61" t="str">
            <v>JARA</v>
          </cell>
          <cell r="AC61" t="str">
            <v>RIVERA</v>
          </cell>
          <cell r="AD61" t="str">
            <v>VIVIANA VANESA</v>
          </cell>
          <cell r="AE61" t="str">
            <v>ONP</v>
          </cell>
          <cell r="AF61" t="str">
            <v>99</v>
          </cell>
          <cell r="AG61">
            <v>0</v>
          </cell>
          <cell r="AH61">
            <v>0</v>
          </cell>
          <cell r="AI61">
            <v>0</v>
          </cell>
          <cell r="AJ61">
            <v>322.39999999999998</v>
          </cell>
          <cell r="AK61">
            <v>40854</v>
          </cell>
          <cell r="AL61" t="str">
            <v>2224833</v>
          </cell>
          <cell r="AM61">
            <v>40554</v>
          </cell>
          <cell r="AN61" t="str">
            <v>2011</v>
          </cell>
          <cell r="AO61" t="str">
            <v>1</v>
          </cell>
          <cell r="AP61">
            <v>97.2</v>
          </cell>
          <cell r="AQ61">
            <v>0</v>
          </cell>
          <cell r="AR61">
            <v>0</v>
          </cell>
          <cell r="AS61">
            <v>0</v>
          </cell>
          <cell r="AT61">
            <v>0</v>
          </cell>
          <cell r="AU61">
            <v>0</v>
          </cell>
          <cell r="AV61">
            <v>0</v>
          </cell>
          <cell r="AW61">
            <v>0</v>
          </cell>
          <cell r="AX61">
            <v>0</v>
          </cell>
          <cell r="AY61">
            <v>0</v>
          </cell>
          <cell r="AZ61">
            <v>0</v>
          </cell>
          <cell r="BA61">
            <v>0</v>
          </cell>
          <cell r="BB61">
            <v>28065</v>
          </cell>
          <cell r="BC61">
            <v>0</v>
          </cell>
          <cell r="BD61">
            <v>0</v>
          </cell>
          <cell r="BE61">
            <v>0</v>
          </cell>
          <cell r="BF61">
            <v>0</v>
          </cell>
          <cell r="BG61">
            <v>0</v>
          </cell>
          <cell r="BH61" t="str">
            <v/>
          </cell>
          <cell r="BI61">
            <v>40854</v>
          </cell>
        </row>
        <row r="62">
          <cell r="A62" t="str">
            <v>18181555</v>
          </cell>
          <cell r="B62" t="str">
            <v>JARA RIVERA VIVIANA VANESA</v>
          </cell>
          <cell r="C62" t="str">
            <v>RESPONSABLE DE PROMOCION SOCIAL Y CAPACITACION</v>
          </cell>
          <cell r="D62" t="str">
            <v>18181555</v>
          </cell>
          <cell r="E62">
            <v>40854</v>
          </cell>
          <cell r="F62">
            <v>40999</v>
          </cell>
          <cell r="G62" t="str">
            <v>JARA RIVERA VIVIANA VANESA</v>
          </cell>
          <cell r="H62">
            <v>2480</v>
          </cell>
          <cell r="I62">
            <v>2480</v>
          </cell>
          <cell r="J62">
            <v>0</v>
          </cell>
          <cell r="K62" t="str">
            <v>JARA RIVERA VIVIANA VANESA</v>
          </cell>
          <cell r="L62">
            <v>0</v>
          </cell>
          <cell r="M62">
            <v>2157.6</v>
          </cell>
          <cell r="N62" t="str">
            <v>OFICINA ZONAL LA LIBERTAD</v>
          </cell>
          <cell r="O62" t="str">
            <v xml:space="preserve">0021  </v>
          </cell>
          <cell r="P62" t="str">
            <v>3467</v>
          </cell>
          <cell r="Q62" t="str">
            <v>001</v>
          </cell>
          <cell r="R62" t="str">
            <v>87</v>
          </cell>
          <cell r="S62">
            <v>40870</v>
          </cell>
          <cell r="T62" t="str">
            <v>4017965455</v>
          </cell>
          <cell r="U62" t="str">
            <v>201111</v>
          </cell>
          <cell r="V62" t="str">
            <v>201111</v>
          </cell>
          <cell r="W62" t="str">
            <v>12</v>
          </cell>
          <cell r="X62">
            <v>1</v>
          </cell>
          <cell r="Y62" t="str">
            <v>CAS ZONALES NOVIEMBRE 2011</v>
          </cell>
          <cell r="Z62">
            <v>282</v>
          </cell>
          <cell r="AA62" t="str">
            <v>10181815553</v>
          </cell>
          <cell r="AB62" t="str">
            <v>JARA</v>
          </cell>
          <cell r="AC62" t="str">
            <v>RIVERA</v>
          </cell>
          <cell r="AD62" t="str">
            <v>VIVIANA VANESA</v>
          </cell>
          <cell r="AE62" t="str">
            <v>ONP</v>
          </cell>
          <cell r="AF62" t="str">
            <v>99</v>
          </cell>
          <cell r="AG62">
            <v>0</v>
          </cell>
          <cell r="AH62">
            <v>0</v>
          </cell>
          <cell r="AI62">
            <v>0</v>
          </cell>
          <cell r="AJ62">
            <v>322.39999999999998</v>
          </cell>
          <cell r="AK62">
            <v>40854</v>
          </cell>
          <cell r="AL62" t="str">
            <v>2224833</v>
          </cell>
          <cell r="AM62">
            <v>40554</v>
          </cell>
          <cell r="AN62" t="str">
            <v>2011</v>
          </cell>
          <cell r="AO62" t="str">
            <v>1</v>
          </cell>
          <cell r="AP62">
            <v>97.2</v>
          </cell>
          <cell r="AQ62">
            <v>0</v>
          </cell>
          <cell r="AR62">
            <v>0</v>
          </cell>
          <cell r="AS62">
            <v>0</v>
          </cell>
          <cell r="AT62">
            <v>0</v>
          </cell>
          <cell r="AU62">
            <v>0</v>
          </cell>
          <cell r="AV62">
            <v>0</v>
          </cell>
          <cell r="AW62">
            <v>0</v>
          </cell>
          <cell r="AX62">
            <v>0</v>
          </cell>
          <cell r="AY62">
            <v>0</v>
          </cell>
          <cell r="AZ62">
            <v>0</v>
          </cell>
          <cell r="BA62">
            <v>0</v>
          </cell>
          <cell r="BB62">
            <v>28065</v>
          </cell>
          <cell r="BC62">
            <v>0</v>
          </cell>
          <cell r="BD62">
            <v>0</v>
          </cell>
          <cell r="BE62">
            <v>0</v>
          </cell>
          <cell r="BF62">
            <v>0</v>
          </cell>
          <cell r="BG62">
            <v>0</v>
          </cell>
          <cell r="BH62" t="str">
            <v/>
          </cell>
          <cell r="BI62">
            <v>40854</v>
          </cell>
        </row>
        <row r="63">
          <cell r="A63" t="str">
            <v>18181555</v>
          </cell>
          <cell r="B63" t="str">
            <v>JARA RIVERA VIVIANA VANESA</v>
          </cell>
          <cell r="C63" t="str">
            <v>RESPONSABLE DE PROMOCION SOCIAL Y CAPACITACION</v>
          </cell>
          <cell r="D63" t="str">
            <v>18181555</v>
          </cell>
          <cell r="E63">
            <v>40854</v>
          </cell>
          <cell r="F63">
            <v>41029</v>
          </cell>
          <cell r="G63" t="str">
            <v>JARA RIVERA VIVIANA VANESA</v>
          </cell>
          <cell r="H63">
            <v>2480</v>
          </cell>
          <cell r="I63">
            <v>2480</v>
          </cell>
          <cell r="J63">
            <v>0</v>
          </cell>
          <cell r="K63" t="str">
            <v>JARA RIVERA VIVIANA VANESA</v>
          </cell>
          <cell r="L63">
            <v>0</v>
          </cell>
          <cell r="M63">
            <v>2157.6</v>
          </cell>
          <cell r="N63" t="str">
            <v>OFICINA ZONAL LA LIBERTAD</v>
          </cell>
          <cell r="O63" t="str">
            <v xml:space="preserve">0021  </v>
          </cell>
          <cell r="P63" t="str">
            <v>3467</v>
          </cell>
          <cell r="Q63" t="str">
            <v>001</v>
          </cell>
          <cell r="R63" t="str">
            <v>87</v>
          </cell>
          <cell r="S63">
            <v>40870</v>
          </cell>
          <cell r="T63" t="str">
            <v>4017965455</v>
          </cell>
          <cell r="U63" t="str">
            <v>201111</v>
          </cell>
          <cell r="V63" t="str">
            <v>201111</v>
          </cell>
          <cell r="W63" t="str">
            <v>12</v>
          </cell>
          <cell r="X63">
            <v>1</v>
          </cell>
          <cell r="Y63" t="str">
            <v>CAS ZONALES NOVIEMBRE 2011</v>
          </cell>
          <cell r="Z63">
            <v>282</v>
          </cell>
          <cell r="AA63" t="str">
            <v>10181815553</v>
          </cell>
          <cell r="AB63" t="str">
            <v>JARA</v>
          </cell>
          <cell r="AC63" t="str">
            <v>RIVERA</v>
          </cell>
          <cell r="AD63" t="str">
            <v>VIVIANA VANESA</v>
          </cell>
          <cell r="AE63" t="str">
            <v>ONP</v>
          </cell>
          <cell r="AF63" t="str">
            <v>99</v>
          </cell>
          <cell r="AG63">
            <v>0</v>
          </cell>
          <cell r="AH63">
            <v>0</v>
          </cell>
          <cell r="AI63">
            <v>0</v>
          </cell>
          <cell r="AJ63">
            <v>322.39999999999998</v>
          </cell>
          <cell r="AK63">
            <v>40854</v>
          </cell>
          <cell r="AL63" t="str">
            <v>2224833</v>
          </cell>
          <cell r="AM63">
            <v>40554</v>
          </cell>
          <cell r="AN63" t="str">
            <v>2011</v>
          </cell>
          <cell r="AO63" t="str">
            <v>1</v>
          </cell>
          <cell r="AP63">
            <v>97.2</v>
          </cell>
          <cell r="AQ63">
            <v>0</v>
          </cell>
          <cell r="AR63">
            <v>0</v>
          </cell>
          <cell r="AS63">
            <v>0</v>
          </cell>
          <cell r="AT63">
            <v>0</v>
          </cell>
          <cell r="AU63">
            <v>0</v>
          </cell>
          <cell r="AV63">
            <v>0</v>
          </cell>
          <cell r="AW63">
            <v>0</v>
          </cell>
          <cell r="AX63">
            <v>0</v>
          </cell>
          <cell r="AY63">
            <v>0</v>
          </cell>
          <cell r="AZ63">
            <v>0</v>
          </cell>
          <cell r="BA63">
            <v>0</v>
          </cell>
          <cell r="BB63">
            <v>28065</v>
          </cell>
          <cell r="BC63">
            <v>0</v>
          </cell>
          <cell r="BD63">
            <v>0</v>
          </cell>
          <cell r="BE63">
            <v>0</v>
          </cell>
          <cell r="BF63">
            <v>0</v>
          </cell>
          <cell r="BG63">
            <v>0</v>
          </cell>
          <cell r="BH63" t="str">
            <v/>
          </cell>
          <cell r="BI63">
            <v>40854</v>
          </cell>
        </row>
        <row r="64">
          <cell r="A64" t="str">
            <v>02838136</v>
          </cell>
          <cell r="B64" t="str">
            <v>LAZO GARCIA ZABALETA SERGIO DRAUCIN</v>
          </cell>
          <cell r="C64" t="str">
            <v>JEFE DE LA OFICINA ZONAL PIURA</v>
          </cell>
          <cell r="D64" t="str">
            <v>02838136</v>
          </cell>
          <cell r="E64">
            <v>40826</v>
          </cell>
          <cell r="F64">
            <v>40886</v>
          </cell>
          <cell r="H64">
            <v>5500</v>
          </cell>
          <cell r="I64">
            <v>5500</v>
          </cell>
          <cell r="J64">
            <v>0</v>
          </cell>
          <cell r="K64" t="str">
            <v>LAZO GARCIA ZABALETA SERGIO DRAUCIN</v>
          </cell>
          <cell r="L64">
            <v>0</v>
          </cell>
          <cell r="M64">
            <v>4754.2</v>
          </cell>
          <cell r="N64" t="str">
            <v>OFICINA ZONAL PIURA</v>
          </cell>
          <cell r="O64" t="str">
            <v xml:space="preserve">0027  </v>
          </cell>
          <cell r="P64" t="str">
            <v>3435</v>
          </cell>
          <cell r="Q64" t="str">
            <v>001</v>
          </cell>
          <cell r="R64" t="str">
            <v>619</v>
          </cell>
          <cell r="S64">
            <v>40870</v>
          </cell>
          <cell r="T64" t="str">
            <v>04-013-857674</v>
          </cell>
          <cell r="U64" t="str">
            <v>201111</v>
          </cell>
          <cell r="V64" t="str">
            <v>201111</v>
          </cell>
          <cell r="W64" t="str">
            <v>12</v>
          </cell>
          <cell r="X64">
            <v>1</v>
          </cell>
          <cell r="Y64" t="str">
            <v>CAS ZONALES NOVIEMBRE 2011</v>
          </cell>
          <cell r="Z64">
            <v>4154</v>
          </cell>
          <cell r="AA64" t="str">
            <v>10028381366</v>
          </cell>
          <cell r="AB64" t="str">
            <v>LAZO</v>
          </cell>
          <cell r="AC64" t="str">
            <v>GARCIA ZABALETA</v>
          </cell>
          <cell r="AD64" t="str">
            <v>SERGIO DRAUCIN</v>
          </cell>
          <cell r="AE64" t="str">
            <v>PROFUTURO</v>
          </cell>
          <cell r="AF64" t="str">
            <v>04</v>
          </cell>
          <cell r="AG64">
            <v>119.35</v>
          </cell>
          <cell r="AH64">
            <v>76.45</v>
          </cell>
          <cell r="AI64">
            <v>195.8</v>
          </cell>
          <cell r="AJ64">
            <v>550</v>
          </cell>
          <cell r="AK64">
            <v>40826</v>
          </cell>
          <cell r="AL64" t="str">
            <v>2229374</v>
          </cell>
          <cell r="AM64">
            <v>40555</v>
          </cell>
          <cell r="AN64" t="str">
            <v>2011</v>
          </cell>
          <cell r="AO64" t="str">
            <v>1</v>
          </cell>
          <cell r="AP64">
            <v>97.2</v>
          </cell>
          <cell r="AQ64">
            <v>0</v>
          </cell>
          <cell r="AR64">
            <v>0</v>
          </cell>
          <cell r="AS64">
            <v>0</v>
          </cell>
          <cell r="AT64">
            <v>0</v>
          </cell>
          <cell r="AU64">
            <v>0</v>
          </cell>
          <cell r="AV64">
            <v>0</v>
          </cell>
          <cell r="AW64">
            <v>0</v>
          </cell>
          <cell r="AX64">
            <v>0</v>
          </cell>
          <cell r="AY64">
            <v>0</v>
          </cell>
          <cell r="AZ64">
            <v>0</v>
          </cell>
          <cell r="BA64">
            <v>0</v>
          </cell>
          <cell r="BB64">
            <v>26905</v>
          </cell>
          <cell r="BC64">
            <v>0</v>
          </cell>
          <cell r="BD64">
            <v>0</v>
          </cell>
          <cell r="BE64">
            <v>0</v>
          </cell>
          <cell r="BF64">
            <v>0</v>
          </cell>
          <cell r="BG64">
            <v>0</v>
          </cell>
          <cell r="BH64" t="str">
            <v>269031SLGOC7</v>
          </cell>
          <cell r="BI64">
            <v>40826</v>
          </cell>
        </row>
        <row r="65">
          <cell r="A65" t="str">
            <v>00833617</v>
          </cell>
          <cell r="B65" t="str">
            <v>LOPEZ CORDOVA HILARIO</v>
          </cell>
          <cell r="C65" t="str">
            <v>JEFE ZONAL LIMA ESTE</v>
          </cell>
          <cell r="D65" t="str">
            <v>00833617</v>
          </cell>
          <cell r="E65">
            <v>40833</v>
          </cell>
          <cell r="F65">
            <v>40893</v>
          </cell>
          <cell r="H65">
            <v>5500</v>
          </cell>
          <cell r="I65">
            <v>5500</v>
          </cell>
          <cell r="J65">
            <v>0</v>
          </cell>
          <cell r="K65" t="str">
            <v>LOPEZ CORDOVA HILARIO</v>
          </cell>
          <cell r="L65">
            <v>0</v>
          </cell>
          <cell r="M65">
            <v>4757.5</v>
          </cell>
          <cell r="N65" t="str">
            <v>OFICINA ZONAL LIMA ESTE</v>
          </cell>
          <cell r="O65" t="str">
            <v xml:space="preserve">0003  </v>
          </cell>
          <cell r="P65" t="str">
            <v>3438</v>
          </cell>
          <cell r="Q65" t="str">
            <v>001</v>
          </cell>
          <cell r="R65" t="str">
            <v>176</v>
          </cell>
          <cell r="S65">
            <v>40870</v>
          </cell>
          <cell r="T65" t="str">
            <v>04-531-039071</v>
          </cell>
          <cell r="U65" t="str">
            <v>201111</v>
          </cell>
          <cell r="V65" t="str">
            <v>201111</v>
          </cell>
          <cell r="W65" t="str">
            <v>12</v>
          </cell>
          <cell r="X65">
            <v>1</v>
          </cell>
          <cell r="Y65" t="str">
            <v>CAS ZONALES NOVIEMBRE 2011</v>
          </cell>
          <cell r="Z65">
            <v>4157</v>
          </cell>
          <cell r="AA65" t="str">
            <v>10008336178</v>
          </cell>
          <cell r="AB65" t="str">
            <v>LOPEZ</v>
          </cell>
          <cell r="AC65" t="str">
            <v>CORDOVA</v>
          </cell>
          <cell r="AD65" t="str">
            <v>HILARIO</v>
          </cell>
          <cell r="AE65" t="str">
            <v>HORIZONTE</v>
          </cell>
          <cell r="AF65" t="str">
            <v>01</v>
          </cell>
          <cell r="AG65">
            <v>107.25</v>
          </cell>
          <cell r="AH65">
            <v>85.25</v>
          </cell>
          <cell r="AI65">
            <v>192.5</v>
          </cell>
          <cell r="AJ65">
            <v>550</v>
          </cell>
          <cell r="AK65">
            <v>40833</v>
          </cell>
          <cell r="AL65" t="str">
            <v>2222932</v>
          </cell>
          <cell r="AM65">
            <v>40554</v>
          </cell>
          <cell r="AN65" t="str">
            <v>2011</v>
          </cell>
          <cell r="AO65" t="str">
            <v>1</v>
          </cell>
          <cell r="AP65">
            <v>97.2</v>
          </cell>
          <cell r="AQ65">
            <v>0</v>
          </cell>
          <cell r="AR65">
            <v>0</v>
          </cell>
          <cell r="AS65">
            <v>0</v>
          </cell>
          <cell r="AT65">
            <v>0</v>
          </cell>
          <cell r="AU65">
            <v>0</v>
          </cell>
          <cell r="AV65">
            <v>0</v>
          </cell>
          <cell r="AW65">
            <v>0</v>
          </cell>
          <cell r="AX65">
            <v>0</v>
          </cell>
          <cell r="AY65">
            <v>0</v>
          </cell>
          <cell r="AZ65">
            <v>0</v>
          </cell>
          <cell r="BA65">
            <v>0</v>
          </cell>
          <cell r="BB65">
            <v>24418</v>
          </cell>
          <cell r="BC65">
            <v>0</v>
          </cell>
          <cell r="BD65">
            <v>0</v>
          </cell>
          <cell r="BE65">
            <v>0</v>
          </cell>
          <cell r="BF65">
            <v>0</v>
          </cell>
          <cell r="BG65">
            <v>0</v>
          </cell>
          <cell r="BH65" t="str">
            <v>244161HLCED6</v>
          </cell>
          <cell r="BI65">
            <v>40833</v>
          </cell>
        </row>
        <row r="66">
          <cell r="A66" t="str">
            <v>32917789</v>
          </cell>
          <cell r="B66" t="str">
            <v>LOPEZ PAREDES REYNA ISABEL</v>
          </cell>
          <cell r="C66" t="str">
            <v>RESPONSABLE DE CAPACITACION</v>
          </cell>
          <cell r="D66" t="str">
            <v>32917789</v>
          </cell>
          <cell r="E66">
            <v>39692</v>
          </cell>
          <cell r="F66">
            <v>40877</v>
          </cell>
          <cell r="H66">
            <v>2900</v>
          </cell>
          <cell r="I66">
            <v>2900</v>
          </cell>
          <cell r="J66">
            <v>0</v>
          </cell>
          <cell r="K66" t="str">
            <v>LOPEZ PAREDES REYNA ISABEL</v>
          </cell>
          <cell r="L66">
            <v>0</v>
          </cell>
          <cell r="M66">
            <v>2506.7600000000002</v>
          </cell>
          <cell r="N66" t="str">
            <v>OFICINA ZONAL ANCASH</v>
          </cell>
          <cell r="O66" t="str">
            <v xml:space="preserve">0007  </v>
          </cell>
          <cell r="P66" t="str">
            <v>1068</v>
          </cell>
          <cell r="Q66" t="str">
            <v>001</v>
          </cell>
          <cell r="R66" t="str">
            <v>264</v>
          </cell>
          <cell r="S66">
            <v>40870</v>
          </cell>
          <cell r="T66" t="str">
            <v>4017527458</v>
          </cell>
          <cell r="U66" t="str">
            <v>201111</v>
          </cell>
          <cell r="V66" t="str">
            <v>201111</v>
          </cell>
          <cell r="W66" t="str">
            <v>12</v>
          </cell>
          <cell r="X66">
            <v>1</v>
          </cell>
          <cell r="Y66" t="str">
            <v>CAS ZONALES NOVIEMBRE 2011</v>
          </cell>
          <cell r="Z66">
            <v>1916</v>
          </cell>
          <cell r="AA66" t="str">
            <v>10329177896</v>
          </cell>
          <cell r="AB66" t="str">
            <v>LOPEZ</v>
          </cell>
          <cell r="AC66" t="str">
            <v>PAREDES</v>
          </cell>
          <cell r="AD66" t="str">
            <v>REYNA ISABEL</v>
          </cell>
          <cell r="AE66" t="str">
            <v>PROFUTURO</v>
          </cell>
          <cell r="AF66" t="str">
            <v>04</v>
          </cell>
          <cell r="AG66">
            <v>62.93</v>
          </cell>
          <cell r="AH66">
            <v>40.31</v>
          </cell>
          <cell r="AI66">
            <v>103.24</v>
          </cell>
          <cell r="AJ66">
            <v>290</v>
          </cell>
          <cell r="AK66">
            <v>39692</v>
          </cell>
          <cell r="AL66" t="str">
            <v>2216757</v>
          </cell>
          <cell r="AM66">
            <v>40553</v>
          </cell>
          <cell r="AN66" t="str">
            <v>2011</v>
          </cell>
          <cell r="AO66" t="str">
            <v>1</v>
          </cell>
          <cell r="AP66">
            <v>97.2</v>
          </cell>
          <cell r="AQ66">
            <v>0</v>
          </cell>
          <cell r="AR66">
            <v>0</v>
          </cell>
          <cell r="AS66">
            <v>0</v>
          </cell>
          <cell r="AT66">
            <v>0</v>
          </cell>
          <cell r="AU66">
            <v>0</v>
          </cell>
          <cell r="AV66">
            <v>0</v>
          </cell>
          <cell r="AW66">
            <v>0</v>
          </cell>
          <cell r="AX66">
            <v>0</v>
          </cell>
          <cell r="AY66">
            <v>0</v>
          </cell>
          <cell r="AZ66">
            <v>0</v>
          </cell>
          <cell r="BA66">
            <v>0</v>
          </cell>
          <cell r="BB66">
            <v>25392</v>
          </cell>
          <cell r="BC66">
            <v>0</v>
          </cell>
          <cell r="BD66">
            <v>0</v>
          </cell>
          <cell r="BE66">
            <v>0</v>
          </cell>
          <cell r="BF66">
            <v>0</v>
          </cell>
          <cell r="BG66">
            <v>0</v>
          </cell>
          <cell r="BH66" t="str">
            <v>253900RLPEE9</v>
          </cell>
          <cell r="BI66">
            <v>39692</v>
          </cell>
        </row>
        <row r="67">
          <cell r="A67" t="str">
            <v>29636978</v>
          </cell>
          <cell r="B67" t="str">
            <v>MALAGA POMA JESUS AUGUSTO</v>
          </cell>
          <cell r="C67" t="str">
            <v>JEFE DE OFICINA ZONAL MOQUEGUA</v>
          </cell>
          <cell r="D67" t="str">
            <v>29636978</v>
          </cell>
          <cell r="E67">
            <v>40849</v>
          </cell>
          <cell r="F67">
            <v>40908</v>
          </cell>
          <cell r="H67">
            <v>3866.67</v>
          </cell>
          <cell r="I67">
            <v>3866.67</v>
          </cell>
          <cell r="J67">
            <v>386.67</v>
          </cell>
          <cell r="K67" t="str">
            <v>MALAGA POMA JESUS AUGUSTO</v>
          </cell>
          <cell r="L67">
            <v>0</v>
          </cell>
          <cell r="M67">
            <v>2983.51</v>
          </cell>
          <cell r="N67" t="str">
            <v>OFICINA ZONAL MOQUEGUA</v>
          </cell>
          <cell r="O67" t="str">
            <v xml:space="preserve">0025  </v>
          </cell>
          <cell r="P67" t="str">
            <v>3446</v>
          </cell>
          <cell r="Q67" t="str">
            <v>001</v>
          </cell>
          <cell r="R67" t="str">
            <v>76</v>
          </cell>
          <cell r="S67">
            <v>40870</v>
          </cell>
          <cell r="T67" t="str">
            <v>04-141-145822</v>
          </cell>
          <cell r="U67" t="str">
            <v>201111</v>
          </cell>
          <cell r="V67" t="str">
            <v>201111</v>
          </cell>
          <cell r="W67" t="str">
            <v>12</v>
          </cell>
          <cell r="X67">
            <v>1</v>
          </cell>
          <cell r="Y67" t="str">
            <v>CAS ZONALES NOVIEMBRE 2011</v>
          </cell>
          <cell r="Z67">
            <v>4167</v>
          </cell>
          <cell r="AA67" t="str">
            <v>10296369786</v>
          </cell>
          <cell r="AB67" t="str">
            <v>MALAGA</v>
          </cell>
          <cell r="AC67" t="str">
            <v>POMA</v>
          </cell>
          <cell r="AD67" t="str">
            <v>JESUS AUGUSTO</v>
          </cell>
          <cell r="AE67" t="str">
            <v>PRIMA</v>
          </cell>
          <cell r="AF67" t="str">
            <v>03</v>
          </cell>
          <cell r="AG67">
            <v>67.67</v>
          </cell>
          <cell r="AH67">
            <v>42.15</v>
          </cell>
          <cell r="AI67">
            <v>109.82</v>
          </cell>
          <cell r="AJ67">
            <v>386.67</v>
          </cell>
          <cell r="AK67">
            <v>40849</v>
          </cell>
          <cell r="AL67" t="str">
            <v/>
          </cell>
          <cell r="AM67">
            <v>1</v>
          </cell>
          <cell r="AN67" t="str">
            <v>2011</v>
          </cell>
          <cell r="AO67" t="str">
            <v>1</v>
          </cell>
          <cell r="AP67">
            <v>97.2</v>
          </cell>
          <cell r="AQ67">
            <v>0</v>
          </cell>
          <cell r="AR67">
            <v>0</v>
          </cell>
          <cell r="AS67">
            <v>0</v>
          </cell>
          <cell r="AT67">
            <v>0</v>
          </cell>
          <cell r="AU67">
            <v>0</v>
          </cell>
          <cell r="AV67">
            <v>0</v>
          </cell>
          <cell r="AW67">
            <v>0</v>
          </cell>
          <cell r="AX67">
            <v>0</v>
          </cell>
          <cell r="AY67">
            <v>0</v>
          </cell>
          <cell r="AZ67">
            <v>0</v>
          </cell>
          <cell r="BA67">
            <v>0</v>
          </cell>
          <cell r="BB67">
            <v>27303</v>
          </cell>
          <cell r="BC67">
            <v>0</v>
          </cell>
          <cell r="BD67">
            <v>0</v>
          </cell>
          <cell r="BE67">
            <v>0</v>
          </cell>
          <cell r="BF67">
            <v>0</v>
          </cell>
          <cell r="BG67">
            <v>0</v>
          </cell>
          <cell r="BH67" t="str">
            <v>573013JMPAA2</v>
          </cell>
          <cell r="BI67">
            <v>40849</v>
          </cell>
        </row>
        <row r="68">
          <cell r="A68" t="str">
            <v>29636978</v>
          </cell>
          <cell r="B68" t="str">
            <v>MALAGA POMA JESUS AUGUSTO</v>
          </cell>
          <cell r="C68" t="str">
            <v>JEFE DE OFICINA ZONAL MOQUEGUA</v>
          </cell>
          <cell r="D68" t="str">
            <v>29636978</v>
          </cell>
          <cell r="E68">
            <v>40849</v>
          </cell>
          <cell r="F68">
            <v>40939</v>
          </cell>
          <cell r="H68">
            <v>3866.67</v>
          </cell>
          <cell r="I68">
            <v>3866.67</v>
          </cell>
          <cell r="J68">
            <v>386.67</v>
          </cell>
          <cell r="K68" t="str">
            <v>MALAGA POMA JESUS AUGUSTO</v>
          </cell>
          <cell r="L68">
            <v>0</v>
          </cell>
          <cell r="M68">
            <v>2983.51</v>
          </cell>
          <cell r="N68" t="str">
            <v>OFICINA ZONAL MOQUEGUA</v>
          </cell>
          <cell r="O68" t="str">
            <v xml:space="preserve">0025  </v>
          </cell>
          <cell r="P68" t="str">
            <v>3446</v>
          </cell>
          <cell r="Q68" t="str">
            <v>001</v>
          </cell>
          <cell r="R68" t="str">
            <v>76</v>
          </cell>
          <cell r="S68">
            <v>40870</v>
          </cell>
          <cell r="T68" t="str">
            <v>04-141-145822</v>
          </cell>
          <cell r="U68" t="str">
            <v>201111</v>
          </cell>
          <cell r="V68" t="str">
            <v>201111</v>
          </cell>
          <cell r="W68" t="str">
            <v>12</v>
          </cell>
          <cell r="X68">
            <v>1</v>
          </cell>
          <cell r="Y68" t="str">
            <v>CAS ZONALES NOVIEMBRE 2011</v>
          </cell>
          <cell r="Z68">
            <v>4167</v>
          </cell>
          <cell r="AA68" t="str">
            <v>10296369786</v>
          </cell>
          <cell r="AB68" t="str">
            <v>MALAGA</v>
          </cell>
          <cell r="AC68" t="str">
            <v>POMA</v>
          </cell>
          <cell r="AD68" t="str">
            <v>JESUS AUGUSTO</v>
          </cell>
          <cell r="AE68" t="str">
            <v>PRIMA</v>
          </cell>
          <cell r="AF68" t="str">
            <v>03</v>
          </cell>
          <cell r="AG68">
            <v>67.67</v>
          </cell>
          <cell r="AH68">
            <v>42.15</v>
          </cell>
          <cell r="AI68">
            <v>109.82</v>
          </cell>
          <cell r="AJ68">
            <v>386.67</v>
          </cell>
          <cell r="AK68">
            <v>40849</v>
          </cell>
          <cell r="AL68" t="str">
            <v/>
          </cell>
          <cell r="AM68">
            <v>1</v>
          </cell>
          <cell r="AN68" t="str">
            <v>2011</v>
          </cell>
          <cell r="AO68" t="str">
            <v>1</v>
          </cell>
          <cell r="AP68">
            <v>97.2</v>
          </cell>
          <cell r="AQ68">
            <v>0</v>
          </cell>
          <cell r="AR68">
            <v>0</v>
          </cell>
          <cell r="AS68">
            <v>0</v>
          </cell>
          <cell r="AT68">
            <v>0</v>
          </cell>
          <cell r="AU68">
            <v>0</v>
          </cell>
          <cell r="AV68">
            <v>0</v>
          </cell>
          <cell r="AW68">
            <v>0</v>
          </cell>
          <cell r="AX68">
            <v>0</v>
          </cell>
          <cell r="AY68">
            <v>0</v>
          </cell>
          <cell r="AZ68">
            <v>0</v>
          </cell>
          <cell r="BA68">
            <v>0</v>
          </cell>
          <cell r="BB68">
            <v>27303</v>
          </cell>
          <cell r="BC68">
            <v>0</v>
          </cell>
          <cell r="BD68">
            <v>0</v>
          </cell>
          <cell r="BE68">
            <v>0</v>
          </cell>
          <cell r="BF68">
            <v>0</v>
          </cell>
          <cell r="BG68">
            <v>0</v>
          </cell>
          <cell r="BH68" t="str">
            <v>573013JMPAA2</v>
          </cell>
          <cell r="BI68">
            <v>40849</v>
          </cell>
        </row>
        <row r="69">
          <cell r="A69" t="str">
            <v>29636978</v>
          </cell>
          <cell r="B69" t="str">
            <v>MALAGA POMA JESUS AUGUSTO</v>
          </cell>
          <cell r="C69" t="str">
            <v>JEFE DE OFICINA ZONAL MOQUEGUA</v>
          </cell>
          <cell r="D69" t="str">
            <v>29636978</v>
          </cell>
          <cell r="E69">
            <v>40849</v>
          </cell>
          <cell r="F69">
            <v>40968</v>
          </cell>
          <cell r="H69">
            <v>3866.67</v>
          </cell>
          <cell r="I69">
            <v>3866.67</v>
          </cell>
          <cell r="J69">
            <v>386.67</v>
          </cell>
          <cell r="K69" t="str">
            <v>MALAGA POMA JESUS AUGUSTO</v>
          </cell>
          <cell r="L69">
            <v>0</v>
          </cell>
          <cell r="M69">
            <v>2983.51</v>
          </cell>
          <cell r="N69" t="str">
            <v>OFICINA ZONAL MOQUEGUA</v>
          </cell>
          <cell r="O69" t="str">
            <v xml:space="preserve">0025  </v>
          </cell>
          <cell r="P69" t="str">
            <v>3446</v>
          </cell>
          <cell r="Q69" t="str">
            <v>001</v>
          </cell>
          <cell r="R69" t="str">
            <v>76</v>
          </cell>
          <cell r="S69">
            <v>40870</v>
          </cell>
          <cell r="T69" t="str">
            <v>04-141-145822</v>
          </cell>
          <cell r="U69" t="str">
            <v>201111</v>
          </cell>
          <cell r="V69" t="str">
            <v>201111</v>
          </cell>
          <cell r="W69" t="str">
            <v>12</v>
          </cell>
          <cell r="X69">
            <v>1</v>
          </cell>
          <cell r="Y69" t="str">
            <v>CAS ZONALES NOVIEMBRE 2011</v>
          </cell>
          <cell r="Z69">
            <v>4167</v>
          </cell>
          <cell r="AA69" t="str">
            <v>10296369786</v>
          </cell>
          <cell r="AB69" t="str">
            <v>MALAGA</v>
          </cell>
          <cell r="AC69" t="str">
            <v>POMA</v>
          </cell>
          <cell r="AD69" t="str">
            <v>JESUS AUGUSTO</v>
          </cell>
          <cell r="AE69" t="str">
            <v>PRIMA</v>
          </cell>
          <cell r="AF69" t="str">
            <v>03</v>
          </cell>
          <cell r="AG69">
            <v>67.67</v>
          </cell>
          <cell r="AH69">
            <v>42.15</v>
          </cell>
          <cell r="AI69">
            <v>109.82</v>
          </cell>
          <cell r="AJ69">
            <v>386.67</v>
          </cell>
          <cell r="AK69">
            <v>40849</v>
          </cell>
          <cell r="AL69" t="str">
            <v/>
          </cell>
          <cell r="AM69">
            <v>1</v>
          </cell>
          <cell r="AN69" t="str">
            <v>2011</v>
          </cell>
          <cell r="AO69" t="str">
            <v>1</v>
          </cell>
          <cell r="AP69">
            <v>97.2</v>
          </cell>
          <cell r="AQ69">
            <v>0</v>
          </cell>
          <cell r="AR69">
            <v>0</v>
          </cell>
          <cell r="AS69">
            <v>0</v>
          </cell>
          <cell r="AT69">
            <v>0</v>
          </cell>
          <cell r="AU69">
            <v>0</v>
          </cell>
          <cell r="AV69">
            <v>0</v>
          </cell>
          <cell r="AW69">
            <v>0</v>
          </cell>
          <cell r="AX69">
            <v>0</v>
          </cell>
          <cell r="AY69">
            <v>0</v>
          </cell>
          <cell r="AZ69">
            <v>0</v>
          </cell>
          <cell r="BA69">
            <v>0</v>
          </cell>
          <cell r="BB69">
            <v>27303</v>
          </cell>
          <cell r="BC69">
            <v>0</v>
          </cell>
          <cell r="BD69">
            <v>0</v>
          </cell>
          <cell r="BE69">
            <v>0</v>
          </cell>
          <cell r="BF69">
            <v>0</v>
          </cell>
          <cell r="BG69">
            <v>0</v>
          </cell>
          <cell r="BH69" t="str">
            <v>573013JMPAA2</v>
          </cell>
          <cell r="BI69">
            <v>40849</v>
          </cell>
        </row>
        <row r="70">
          <cell r="A70" t="str">
            <v>29636978</v>
          </cell>
          <cell r="B70" t="str">
            <v>MALAGA POMA JESUS AUGUSTO</v>
          </cell>
          <cell r="C70" t="str">
            <v>JEFE DE OFICINA ZONAL MOQUEGUA</v>
          </cell>
          <cell r="D70" t="str">
            <v>29636978</v>
          </cell>
          <cell r="E70">
            <v>40849</v>
          </cell>
          <cell r="F70">
            <v>40999</v>
          </cell>
          <cell r="H70">
            <v>3866.67</v>
          </cell>
          <cell r="I70">
            <v>3866.67</v>
          </cell>
          <cell r="J70">
            <v>386.67</v>
          </cell>
          <cell r="K70" t="str">
            <v>MALAGA POMA JESUS AUGUSTO</v>
          </cell>
          <cell r="L70">
            <v>0</v>
          </cell>
          <cell r="M70">
            <v>2983.51</v>
          </cell>
          <cell r="N70" t="str">
            <v>OFICINA ZONAL MOQUEGUA</v>
          </cell>
          <cell r="O70" t="str">
            <v xml:space="preserve">0025  </v>
          </cell>
          <cell r="P70" t="str">
            <v>3446</v>
          </cell>
          <cell r="Q70" t="str">
            <v>001</v>
          </cell>
          <cell r="R70" t="str">
            <v>76</v>
          </cell>
          <cell r="S70">
            <v>40870</v>
          </cell>
          <cell r="T70" t="str">
            <v>04-141-145822</v>
          </cell>
          <cell r="U70" t="str">
            <v>201111</v>
          </cell>
          <cell r="V70" t="str">
            <v>201111</v>
          </cell>
          <cell r="W70" t="str">
            <v>12</v>
          </cell>
          <cell r="X70">
            <v>1</v>
          </cell>
          <cell r="Y70" t="str">
            <v>CAS ZONALES NOVIEMBRE 2011</v>
          </cell>
          <cell r="Z70">
            <v>4167</v>
          </cell>
          <cell r="AA70" t="str">
            <v>10296369786</v>
          </cell>
          <cell r="AB70" t="str">
            <v>MALAGA</v>
          </cell>
          <cell r="AC70" t="str">
            <v>POMA</v>
          </cell>
          <cell r="AD70" t="str">
            <v>JESUS AUGUSTO</v>
          </cell>
          <cell r="AE70" t="str">
            <v>PRIMA</v>
          </cell>
          <cell r="AF70" t="str">
            <v>03</v>
          </cell>
          <cell r="AG70">
            <v>67.67</v>
          </cell>
          <cell r="AH70">
            <v>42.15</v>
          </cell>
          <cell r="AI70">
            <v>109.82</v>
          </cell>
          <cell r="AJ70">
            <v>386.67</v>
          </cell>
          <cell r="AK70">
            <v>40849</v>
          </cell>
          <cell r="AL70" t="str">
            <v/>
          </cell>
          <cell r="AM70">
            <v>1</v>
          </cell>
          <cell r="AN70" t="str">
            <v>2011</v>
          </cell>
          <cell r="AO70" t="str">
            <v>1</v>
          </cell>
          <cell r="AP70">
            <v>97.2</v>
          </cell>
          <cell r="AQ70">
            <v>0</v>
          </cell>
          <cell r="AR70">
            <v>0</v>
          </cell>
          <cell r="AS70">
            <v>0</v>
          </cell>
          <cell r="AT70">
            <v>0</v>
          </cell>
          <cell r="AU70">
            <v>0</v>
          </cell>
          <cell r="AV70">
            <v>0</v>
          </cell>
          <cell r="AW70">
            <v>0</v>
          </cell>
          <cell r="AX70">
            <v>0</v>
          </cell>
          <cell r="AY70">
            <v>0</v>
          </cell>
          <cell r="AZ70">
            <v>0</v>
          </cell>
          <cell r="BA70">
            <v>0</v>
          </cell>
          <cell r="BB70">
            <v>27303</v>
          </cell>
          <cell r="BC70">
            <v>0</v>
          </cell>
          <cell r="BD70">
            <v>0</v>
          </cell>
          <cell r="BE70">
            <v>0</v>
          </cell>
          <cell r="BF70">
            <v>0</v>
          </cell>
          <cell r="BG70">
            <v>0</v>
          </cell>
          <cell r="BH70" t="str">
            <v>573013JMPAA2</v>
          </cell>
          <cell r="BI70">
            <v>40849</v>
          </cell>
        </row>
        <row r="71">
          <cell r="A71" t="str">
            <v>20121350</v>
          </cell>
          <cell r="B71" t="str">
            <v>MALDONADO MELGAR MILTON MIGNET</v>
          </cell>
          <cell r="C71" t="str">
            <v>RESPONSABLE DE PROMOCION SOCIAL Y CAPACITACION</v>
          </cell>
          <cell r="D71" t="str">
            <v>20121350</v>
          </cell>
          <cell r="E71">
            <v>40819</v>
          </cell>
          <cell r="F71">
            <v>40879</v>
          </cell>
          <cell r="H71">
            <v>2900</v>
          </cell>
          <cell r="I71">
            <v>2900</v>
          </cell>
          <cell r="J71">
            <v>0</v>
          </cell>
          <cell r="K71" t="str">
            <v>MALDONADO MELGAR MILTON MIGNET</v>
          </cell>
          <cell r="L71">
            <v>0</v>
          </cell>
          <cell r="M71">
            <v>2523</v>
          </cell>
          <cell r="N71" t="str">
            <v>OFICINA ZONAL HUANCAVELICA</v>
          </cell>
          <cell r="O71" t="str">
            <v xml:space="preserve">0016  </v>
          </cell>
          <cell r="P71" t="str">
            <v>3398</v>
          </cell>
          <cell r="Q71" t="str">
            <v>001</v>
          </cell>
          <cell r="R71" t="str">
            <v>121</v>
          </cell>
          <cell r="S71">
            <v>40870</v>
          </cell>
          <cell r="T71" t="str">
            <v>4421410920</v>
          </cell>
          <cell r="U71" t="str">
            <v>201111</v>
          </cell>
          <cell r="V71" t="str">
            <v>201111</v>
          </cell>
          <cell r="W71" t="str">
            <v>12</v>
          </cell>
          <cell r="X71">
            <v>1</v>
          </cell>
          <cell r="Y71" t="str">
            <v>CAS ZONALES NOVIEMBRE 2011</v>
          </cell>
          <cell r="Z71">
            <v>2616</v>
          </cell>
          <cell r="AA71" t="str">
            <v>10201213504</v>
          </cell>
          <cell r="AB71" t="str">
            <v>MALDONADO</v>
          </cell>
          <cell r="AC71" t="str">
            <v>MELGAR</v>
          </cell>
          <cell r="AD71" t="str">
            <v>MILTON MIGNET</v>
          </cell>
          <cell r="AE71" t="str">
            <v>ONP</v>
          </cell>
          <cell r="AF71" t="str">
            <v>99</v>
          </cell>
          <cell r="AG71">
            <v>0</v>
          </cell>
          <cell r="AH71">
            <v>0</v>
          </cell>
          <cell r="AI71">
            <v>0</v>
          </cell>
          <cell r="AJ71">
            <v>377</v>
          </cell>
          <cell r="AK71">
            <v>40819</v>
          </cell>
          <cell r="AL71" t="str">
            <v>2213193</v>
          </cell>
          <cell r="AM71">
            <v>40552</v>
          </cell>
          <cell r="AN71" t="str">
            <v>2011</v>
          </cell>
          <cell r="AO71" t="str">
            <v>1</v>
          </cell>
          <cell r="AP71">
            <v>97.2</v>
          </cell>
          <cell r="AQ71">
            <v>0</v>
          </cell>
          <cell r="AR71">
            <v>0</v>
          </cell>
          <cell r="AS71">
            <v>0</v>
          </cell>
          <cell r="AT71">
            <v>0</v>
          </cell>
          <cell r="AU71">
            <v>0</v>
          </cell>
          <cell r="AV71">
            <v>0</v>
          </cell>
          <cell r="AW71">
            <v>0</v>
          </cell>
          <cell r="AX71">
            <v>0</v>
          </cell>
          <cell r="AY71">
            <v>0</v>
          </cell>
          <cell r="AZ71">
            <v>0</v>
          </cell>
          <cell r="BA71">
            <v>0</v>
          </cell>
          <cell r="BB71">
            <v>28580</v>
          </cell>
          <cell r="BC71">
            <v>0</v>
          </cell>
          <cell r="BD71">
            <v>0</v>
          </cell>
          <cell r="BE71">
            <v>0</v>
          </cell>
          <cell r="BF71">
            <v>0</v>
          </cell>
          <cell r="BG71">
            <v>0</v>
          </cell>
          <cell r="BH71" t="str">
            <v/>
          </cell>
          <cell r="BI71">
            <v>40819</v>
          </cell>
        </row>
        <row r="72">
          <cell r="A72" t="str">
            <v>23865886</v>
          </cell>
          <cell r="B72" t="str">
            <v>MAMANI AYMITUMA REVELINO</v>
          </cell>
          <cell r="C72" t="str">
            <v>RESPONSABLE ADMINISTRATIVO E INFORMATICO</v>
          </cell>
          <cell r="D72" t="str">
            <v>23865886</v>
          </cell>
          <cell r="E72">
            <v>40819</v>
          </cell>
          <cell r="F72">
            <v>40879</v>
          </cell>
          <cell r="H72">
            <v>2000</v>
          </cell>
          <cell r="I72">
            <v>2000</v>
          </cell>
          <cell r="J72">
            <v>0</v>
          </cell>
          <cell r="K72" t="str">
            <v>MAMANI AYMITUMA REVELINO</v>
          </cell>
          <cell r="L72">
            <v>0</v>
          </cell>
          <cell r="M72">
            <v>1730</v>
          </cell>
          <cell r="N72" t="str">
            <v>OFICINA ZONAL APURIMAC</v>
          </cell>
          <cell r="O72" t="str">
            <v xml:space="preserve">0009  </v>
          </cell>
          <cell r="P72" t="str">
            <v>1720</v>
          </cell>
          <cell r="Q72" t="str">
            <v>001</v>
          </cell>
          <cell r="R72" t="str">
            <v>110</v>
          </cell>
          <cell r="S72">
            <v>40870</v>
          </cell>
          <cell r="T72" t="str">
            <v>4019141824</v>
          </cell>
          <cell r="U72" t="str">
            <v>201111</v>
          </cell>
          <cell r="V72" t="str">
            <v>201111</v>
          </cell>
          <cell r="W72" t="str">
            <v>12</v>
          </cell>
          <cell r="X72">
            <v>1</v>
          </cell>
          <cell r="Y72" t="str">
            <v>CAS ZONALES NOVIEMBRE 2011</v>
          </cell>
          <cell r="Z72">
            <v>349</v>
          </cell>
          <cell r="AA72" t="str">
            <v>10238658867</v>
          </cell>
          <cell r="AB72" t="str">
            <v>MAMANI</v>
          </cell>
          <cell r="AC72" t="str">
            <v>AYMITUMA</v>
          </cell>
          <cell r="AD72" t="str">
            <v>REVELINO</v>
          </cell>
          <cell r="AE72" t="str">
            <v>HORIZONTE</v>
          </cell>
          <cell r="AF72" t="str">
            <v>01</v>
          </cell>
          <cell r="AG72">
            <v>39</v>
          </cell>
          <cell r="AH72">
            <v>31</v>
          </cell>
          <cell r="AI72">
            <v>70</v>
          </cell>
          <cell r="AJ72">
            <v>200</v>
          </cell>
          <cell r="AK72">
            <v>40819</v>
          </cell>
          <cell r="AL72" t="str">
            <v>2207777</v>
          </cell>
          <cell r="AM72">
            <v>40550</v>
          </cell>
          <cell r="AN72" t="str">
            <v>2011</v>
          </cell>
          <cell r="AO72" t="str">
            <v>1</v>
          </cell>
          <cell r="AP72">
            <v>97.2</v>
          </cell>
          <cell r="AQ72">
            <v>0</v>
          </cell>
          <cell r="AR72">
            <v>0</v>
          </cell>
          <cell r="AS72">
            <v>0</v>
          </cell>
          <cell r="AT72">
            <v>0</v>
          </cell>
          <cell r="AU72">
            <v>0</v>
          </cell>
          <cell r="AV72">
            <v>0</v>
          </cell>
          <cell r="AW72">
            <v>0</v>
          </cell>
          <cell r="AX72">
            <v>0</v>
          </cell>
          <cell r="AY72">
            <v>0</v>
          </cell>
          <cell r="AZ72">
            <v>0</v>
          </cell>
          <cell r="BA72">
            <v>0</v>
          </cell>
          <cell r="BB72">
            <v>25836</v>
          </cell>
          <cell r="BC72">
            <v>0</v>
          </cell>
          <cell r="BD72">
            <v>0</v>
          </cell>
          <cell r="BE72">
            <v>0</v>
          </cell>
          <cell r="BF72">
            <v>0</v>
          </cell>
          <cell r="BG72">
            <v>0</v>
          </cell>
          <cell r="BH72" t="str">
            <v>558341RMAAI0</v>
          </cell>
          <cell r="BI72">
            <v>40819</v>
          </cell>
        </row>
        <row r="73">
          <cell r="A73" t="str">
            <v>40068871</v>
          </cell>
          <cell r="B73" t="str">
            <v>MEDINA ORTIZ WILMER</v>
          </cell>
          <cell r="C73" t="str">
            <v>RESPONSABLE DE PROMOCION SOCIAL Y CAPACITACION</v>
          </cell>
          <cell r="D73" t="str">
            <v>40068871</v>
          </cell>
          <cell r="E73">
            <v>40854</v>
          </cell>
          <cell r="F73">
            <v>40908</v>
          </cell>
          <cell r="H73">
            <v>2160</v>
          </cell>
          <cell r="I73">
            <v>2160</v>
          </cell>
          <cell r="J73">
            <v>0</v>
          </cell>
          <cell r="K73" t="str">
            <v>MEDINA ORTIZ WILMER</v>
          </cell>
          <cell r="L73">
            <v>0</v>
          </cell>
          <cell r="M73">
            <v>1879.2</v>
          </cell>
          <cell r="N73" t="str">
            <v>OFICINA ZONAL AMAZONAS</v>
          </cell>
          <cell r="O73" t="str">
            <v xml:space="preserve">0006  </v>
          </cell>
          <cell r="P73" t="str">
            <v>1742</v>
          </cell>
          <cell r="Q73" t="str">
            <v>001</v>
          </cell>
          <cell r="R73" t="str">
            <v>2</v>
          </cell>
          <cell r="S73">
            <v>40870</v>
          </cell>
          <cell r="T73" t="str">
            <v>04292038505</v>
          </cell>
          <cell r="U73" t="str">
            <v>201111</v>
          </cell>
          <cell r="V73" t="str">
            <v>201111</v>
          </cell>
          <cell r="W73" t="str">
            <v>12</v>
          </cell>
          <cell r="X73">
            <v>1</v>
          </cell>
          <cell r="Y73" t="str">
            <v>CAS ZONALES NOVIEMBRE 2011</v>
          </cell>
          <cell r="Z73">
            <v>4184</v>
          </cell>
          <cell r="AA73" t="str">
            <v>10400688716</v>
          </cell>
          <cell r="AB73" t="str">
            <v>MEDINA</v>
          </cell>
          <cell r="AC73" t="str">
            <v>ORTIZ</v>
          </cell>
          <cell r="AD73" t="str">
            <v>WILMER</v>
          </cell>
          <cell r="AE73" t="str">
            <v>ONP</v>
          </cell>
          <cell r="AF73" t="str">
            <v>99</v>
          </cell>
          <cell r="AG73">
            <v>0</v>
          </cell>
          <cell r="AH73">
            <v>0</v>
          </cell>
          <cell r="AI73">
            <v>0</v>
          </cell>
          <cell r="AJ73">
            <v>280.8</v>
          </cell>
          <cell r="AK73">
            <v>40854</v>
          </cell>
          <cell r="AL73" t="str">
            <v>2663094</v>
          </cell>
          <cell r="AM73">
            <v>40863</v>
          </cell>
          <cell r="AN73" t="str">
            <v>2011</v>
          </cell>
          <cell r="AO73" t="str">
            <v>1</v>
          </cell>
          <cell r="AP73">
            <v>97.2</v>
          </cell>
          <cell r="AQ73">
            <v>0</v>
          </cell>
          <cell r="AR73">
            <v>0</v>
          </cell>
          <cell r="AS73">
            <v>0</v>
          </cell>
          <cell r="AT73">
            <v>0</v>
          </cell>
          <cell r="AU73">
            <v>0</v>
          </cell>
          <cell r="AV73">
            <v>0</v>
          </cell>
          <cell r="AW73">
            <v>0</v>
          </cell>
          <cell r="AX73">
            <v>0</v>
          </cell>
          <cell r="AY73">
            <v>0</v>
          </cell>
          <cell r="AZ73">
            <v>0</v>
          </cell>
          <cell r="BA73">
            <v>0</v>
          </cell>
          <cell r="BB73">
            <v>28508</v>
          </cell>
          <cell r="BC73">
            <v>0</v>
          </cell>
          <cell r="BD73">
            <v>0</v>
          </cell>
          <cell r="BE73">
            <v>0</v>
          </cell>
          <cell r="BF73">
            <v>0</v>
          </cell>
          <cell r="BG73">
            <v>0</v>
          </cell>
          <cell r="BH73" t="str">
            <v/>
          </cell>
          <cell r="BI73" t="str">
            <v/>
          </cell>
        </row>
        <row r="74">
          <cell r="A74" t="str">
            <v>40068871</v>
          </cell>
          <cell r="B74" t="str">
            <v>MEDINA ORTIZ WILMER</v>
          </cell>
          <cell r="C74" t="str">
            <v>RESPONSABLE DE PROMOCION SOCIAL Y CAPACITACION</v>
          </cell>
          <cell r="D74" t="str">
            <v>40068871</v>
          </cell>
          <cell r="E74">
            <v>40854</v>
          </cell>
          <cell r="F74">
            <v>40939</v>
          </cell>
          <cell r="H74">
            <v>2160</v>
          </cell>
          <cell r="I74">
            <v>2160</v>
          </cell>
          <cell r="J74">
            <v>0</v>
          </cell>
          <cell r="K74" t="str">
            <v>MEDINA ORTIZ WILMER</v>
          </cell>
          <cell r="L74">
            <v>0</v>
          </cell>
          <cell r="M74">
            <v>1879.2</v>
          </cell>
          <cell r="N74" t="str">
            <v>OFICINA ZONAL AMAZONAS</v>
          </cell>
          <cell r="O74" t="str">
            <v xml:space="preserve">0006  </v>
          </cell>
          <cell r="P74" t="str">
            <v>1742</v>
          </cell>
          <cell r="Q74" t="str">
            <v>001</v>
          </cell>
          <cell r="R74" t="str">
            <v>2</v>
          </cell>
          <cell r="S74">
            <v>40870</v>
          </cell>
          <cell r="T74" t="str">
            <v>04292038505</v>
          </cell>
          <cell r="U74" t="str">
            <v>201111</v>
          </cell>
          <cell r="V74" t="str">
            <v>201111</v>
          </cell>
          <cell r="W74" t="str">
            <v>12</v>
          </cell>
          <cell r="X74">
            <v>1</v>
          </cell>
          <cell r="Y74" t="str">
            <v>CAS ZONALES NOVIEMBRE 2011</v>
          </cell>
          <cell r="Z74">
            <v>4184</v>
          </cell>
          <cell r="AA74" t="str">
            <v>10400688716</v>
          </cell>
          <cell r="AB74" t="str">
            <v>MEDINA</v>
          </cell>
          <cell r="AC74" t="str">
            <v>ORTIZ</v>
          </cell>
          <cell r="AD74" t="str">
            <v>WILMER</v>
          </cell>
          <cell r="AE74" t="str">
            <v>ONP</v>
          </cell>
          <cell r="AF74" t="str">
            <v>99</v>
          </cell>
          <cell r="AG74">
            <v>0</v>
          </cell>
          <cell r="AH74">
            <v>0</v>
          </cell>
          <cell r="AI74">
            <v>0</v>
          </cell>
          <cell r="AJ74">
            <v>280.8</v>
          </cell>
          <cell r="AK74">
            <v>40854</v>
          </cell>
          <cell r="AL74" t="str">
            <v>2663094</v>
          </cell>
          <cell r="AM74">
            <v>40863</v>
          </cell>
          <cell r="AN74" t="str">
            <v>2011</v>
          </cell>
          <cell r="AO74" t="str">
            <v>1</v>
          </cell>
          <cell r="AP74">
            <v>97.2</v>
          </cell>
          <cell r="AQ74">
            <v>0</v>
          </cell>
          <cell r="AR74">
            <v>0</v>
          </cell>
          <cell r="AS74">
            <v>0</v>
          </cell>
          <cell r="AT74">
            <v>0</v>
          </cell>
          <cell r="AU74">
            <v>0</v>
          </cell>
          <cell r="AV74">
            <v>0</v>
          </cell>
          <cell r="AW74">
            <v>0</v>
          </cell>
          <cell r="AX74">
            <v>0</v>
          </cell>
          <cell r="AY74">
            <v>0</v>
          </cell>
          <cell r="AZ74">
            <v>0</v>
          </cell>
          <cell r="BA74">
            <v>0</v>
          </cell>
          <cell r="BB74">
            <v>28508</v>
          </cell>
          <cell r="BC74">
            <v>0</v>
          </cell>
          <cell r="BD74">
            <v>0</v>
          </cell>
          <cell r="BE74">
            <v>0</v>
          </cell>
          <cell r="BF74">
            <v>0</v>
          </cell>
          <cell r="BG74">
            <v>0</v>
          </cell>
          <cell r="BH74" t="str">
            <v/>
          </cell>
          <cell r="BI74" t="str">
            <v/>
          </cell>
        </row>
        <row r="75">
          <cell r="A75" t="str">
            <v>40068871</v>
          </cell>
          <cell r="B75" t="str">
            <v>MEDINA ORTIZ WILMER</v>
          </cell>
          <cell r="C75" t="str">
            <v>RESPONSABLE DE PROMOCION SOCIAL Y CAPACITACION</v>
          </cell>
          <cell r="D75" t="str">
            <v>40068871</v>
          </cell>
          <cell r="E75">
            <v>40854</v>
          </cell>
          <cell r="F75">
            <v>40968</v>
          </cell>
          <cell r="H75">
            <v>2160</v>
          </cell>
          <cell r="I75">
            <v>2160</v>
          </cell>
          <cell r="J75">
            <v>0</v>
          </cell>
          <cell r="K75" t="str">
            <v>MEDINA ORTIZ WILMER</v>
          </cell>
          <cell r="L75">
            <v>0</v>
          </cell>
          <cell r="M75">
            <v>1879.2</v>
          </cell>
          <cell r="N75" t="str">
            <v>OFICINA ZONAL AMAZONAS</v>
          </cell>
          <cell r="O75" t="str">
            <v xml:space="preserve">0006  </v>
          </cell>
          <cell r="P75" t="str">
            <v>1742</v>
          </cell>
          <cell r="Q75" t="str">
            <v>001</v>
          </cell>
          <cell r="R75" t="str">
            <v>2</v>
          </cell>
          <cell r="S75">
            <v>40870</v>
          </cell>
          <cell r="T75" t="str">
            <v>04292038505</v>
          </cell>
          <cell r="U75" t="str">
            <v>201111</v>
          </cell>
          <cell r="V75" t="str">
            <v>201111</v>
          </cell>
          <cell r="W75" t="str">
            <v>12</v>
          </cell>
          <cell r="X75">
            <v>1</v>
          </cell>
          <cell r="Y75" t="str">
            <v>CAS ZONALES NOVIEMBRE 2011</v>
          </cell>
          <cell r="Z75">
            <v>4184</v>
          </cell>
          <cell r="AA75" t="str">
            <v>10400688716</v>
          </cell>
          <cell r="AB75" t="str">
            <v>MEDINA</v>
          </cell>
          <cell r="AC75" t="str">
            <v>ORTIZ</v>
          </cell>
          <cell r="AD75" t="str">
            <v>WILMER</v>
          </cell>
          <cell r="AE75" t="str">
            <v>ONP</v>
          </cell>
          <cell r="AF75" t="str">
            <v>99</v>
          </cell>
          <cell r="AG75">
            <v>0</v>
          </cell>
          <cell r="AH75">
            <v>0</v>
          </cell>
          <cell r="AI75">
            <v>0</v>
          </cell>
          <cell r="AJ75">
            <v>280.8</v>
          </cell>
          <cell r="AK75">
            <v>40854</v>
          </cell>
          <cell r="AL75" t="str">
            <v>2663094</v>
          </cell>
          <cell r="AM75">
            <v>40863</v>
          </cell>
          <cell r="AN75" t="str">
            <v>2011</v>
          </cell>
          <cell r="AO75" t="str">
            <v>1</v>
          </cell>
          <cell r="AP75">
            <v>97.2</v>
          </cell>
          <cell r="AQ75">
            <v>0</v>
          </cell>
          <cell r="AR75">
            <v>0</v>
          </cell>
          <cell r="AS75">
            <v>0</v>
          </cell>
          <cell r="AT75">
            <v>0</v>
          </cell>
          <cell r="AU75">
            <v>0</v>
          </cell>
          <cell r="AV75">
            <v>0</v>
          </cell>
          <cell r="AW75">
            <v>0</v>
          </cell>
          <cell r="AX75">
            <v>0</v>
          </cell>
          <cell r="AY75">
            <v>0</v>
          </cell>
          <cell r="AZ75">
            <v>0</v>
          </cell>
          <cell r="BA75">
            <v>0</v>
          </cell>
          <cell r="BB75">
            <v>28508</v>
          </cell>
          <cell r="BC75">
            <v>0</v>
          </cell>
          <cell r="BD75">
            <v>0</v>
          </cell>
          <cell r="BE75">
            <v>0</v>
          </cell>
          <cell r="BF75">
            <v>0</v>
          </cell>
          <cell r="BG75">
            <v>0</v>
          </cell>
          <cell r="BH75" t="str">
            <v/>
          </cell>
          <cell r="BI75" t="str">
            <v/>
          </cell>
        </row>
        <row r="76">
          <cell r="A76" t="str">
            <v>28260019</v>
          </cell>
          <cell r="B76" t="str">
            <v>MELGAR  CANALES MAURY GAMEL</v>
          </cell>
          <cell r="C76" t="str">
            <v>CHOFER</v>
          </cell>
          <cell r="D76" t="str">
            <v>28260019</v>
          </cell>
          <cell r="E76">
            <v>40849</v>
          </cell>
          <cell r="F76">
            <v>40908</v>
          </cell>
          <cell r="H76">
            <v>1063</v>
          </cell>
          <cell r="I76">
            <v>1063</v>
          </cell>
          <cell r="J76">
            <v>0</v>
          </cell>
          <cell r="K76" t="str">
            <v>MELGAR  CANALES MAURY GAMEL</v>
          </cell>
          <cell r="L76">
            <v>0</v>
          </cell>
          <cell r="M76">
            <v>919.49</v>
          </cell>
          <cell r="N76" t="str">
            <v>OFICINA ZONAL AYACUCHO</v>
          </cell>
          <cell r="O76" t="str">
            <v xml:space="preserve">0011  </v>
          </cell>
          <cell r="P76" t="str">
            <v>3456</v>
          </cell>
          <cell r="Q76" t="str">
            <v>001</v>
          </cell>
          <cell r="R76" t="str">
            <v>201</v>
          </cell>
          <cell r="S76">
            <v>40870</v>
          </cell>
          <cell r="T76" t="str">
            <v>4041064779</v>
          </cell>
          <cell r="U76" t="str">
            <v>201111</v>
          </cell>
          <cell r="V76" t="str">
            <v>201111</v>
          </cell>
          <cell r="W76" t="str">
            <v>12</v>
          </cell>
          <cell r="X76">
            <v>1</v>
          </cell>
          <cell r="Y76" t="str">
            <v>CAS ZONALES NOVIEMBRE 2011</v>
          </cell>
          <cell r="Z76">
            <v>4172</v>
          </cell>
          <cell r="AA76" t="str">
            <v>10282600191</v>
          </cell>
          <cell r="AB76" t="str">
            <v xml:space="preserve">MELGAR </v>
          </cell>
          <cell r="AC76" t="str">
            <v>CANALES</v>
          </cell>
          <cell r="AD76" t="str">
            <v>MAURY GAMEL</v>
          </cell>
          <cell r="AE76" t="str">
            <v>HORIZONTE</v>
          </cell>
          <cell r="AF76" t="str">
            <v>01</v>
          </cell>
          <cell r="AG76">
            <v>20.73</v>
          </cell>
          <cell r="AH76">
            <v>16.48</v>
          </cell>
          <cell r="AI76">
            <v>37.21</v>
          </cell>
          <cell r="AJ76">
            <v>106.3</v>
          </cell>
          <cell r="AK76">
            <v>40849</v>
          </cell>
          <cell r="AL76" t="str">
            <v/>
          </cell>
          <cell r="AM76">
            <v>1</v>
          </cell>
          <cell r="AN76" t="str">
            <v>2011</v>
          </cell>
          <cell r="AO76" t="str">
            <v>1</v>
          </cell>
          <cell r="AP76">
            <v>95.67</v>
          </cell>
          <cell r="AQ76">
            <v>0</v>
          </cell>
          <cell r="AR76">
            <v>0</v>
          </cell>
          <cell r="AS76">
            <v>0</v>
          </cell>
          <cell r="AT76">
            <v>0</v>
          </cell>
          <cell r="AU76">
            <v>0</v>
          </cell>
          <cell r="AV76">
            <v>0</v>
          </cell>
          <cell r="AW76">
            <v>0</v>
          </cell>
          <cell r="AX76">
            <v>0</v>
          </cell>
          <cell r="AY76">
            <v>0</v>
          </cell>
          <cell r="AZ76">
            <v>0</v>
          </cell>
          <cell r="BA76">
            <v>0</v>
          </cell>
          <cell r="BB76">
            <v>21907</v>
          </cell>
          <cell r="BC76">
            <v>0</v>
          </cell>
          <cell r="BD76">
            <v>0</v>
          </cell>
          <cell r="BE76">
            <v>0</v>
          </cell>
          <cell r="BF76">
            <v>0</v>
          </cell>
          <cell r="BG76">
            <v>0</v>
          </cell>
          <cell r="BH76" t="str">
            <v>219051MMCGA0</v>
          </cell>
          <cell r="BI76">
            <v>40849</v>
          </cell>
        </row>
        <row r="77">
          <cell r="A77" t="str">
            <v>28260019</v>
          </cell>
          <cell r="B77" t="str">
            <v>MELGAR  CANALES MAURY GAMEL</v>
          </cell>
          <cell r="C77" t="str">
            <v>CHOFER</v>
          </cell>
          <cell r="D77" t="str">
            <v>28260019</v>
          </cell>
          <cell r="E77">
            <v>40849</v>
          </cell>
          <cell r="F77">
            <v>40939</v>
          </cell>
          <cell r="H77">
            <v>1063</v>
          </cell>
          <cell r="I77">
            <v>1063</v>
          </cell>
          <cell r="J77">
            <v>0</v>
          </cell>
          <cell r="K77" t="str">
            <v>MELGAR  CANALES MAURY GAMEL</v>
          </cell>
          <cell r="L77">
            <v>0</v>
          </cell>
          <cell r="M77">
            <v>919.49</v>
          </cell>
          <cell r="N77" t="str">
            <v>OFICINA ZONAL AYACUCHO</v>
          </cell>
          <cell r="O77" t="str">
            <v xml:space="preserve">0011  </v>
          </cell>
          <cell r="P77" t="str">
            <v>3456</v>
          </cell>
          <cell r="Q77" t="str">
            <v>001</v>
          </cell>
          <cell r="R77" t="str">
            <v>201</v>
          </cell>
          <cell r="S77">
            <v>40870</v>
          </cell>
          <cell r="T77" t="str">
            <v>4041064779</v>
          </cell>
          <cell r="U77" t="str">
            <v>201111</v>
          </cell>
          <cell r="V77" t="str">
            <v>201111</v>
          </cell>
          <cell r="W77" t="str">
            <v>12</v>
          </cell>
          <cell r="X77">
            <v>1</v>
          </cell>
          <cell r="Y77" t="str">
            <v>CAS ZONALES NOVIEMBRE 2011</v>
          </cell>
          <cell r="Z77">
            <v>4172</v>
          </cell>
          <cell r="AA77" t="str">
            <v>10282600191</v>
          </cell>
          <cell r="AB77" t="str">
            <v xml:space="preserve">MELGAR </v>
          </cell>
          <cell r="AC77" t="str">
            <v>CANALES</v>
          </cell>
          <cell r="AD77" t="str">
            <v>MAURY GAMEL</v>
          </cell>
          <cell r="AE77" t="str">
            <v>HORIZONTE</v>
          </cell>
          <cell r="AF77" t="str">
            <v>01</v>
          </cell>
          <cell r="AG77">
            <v>20.73</v>
          </cell>
          <cell r="AH77">
            <v>16.48</v>
          </cell>
          <cell r="AI77">
            <v>37.21</v>
          </cell>
          <cell r="AJ77">
            <v>106.3</v>
          </cell>
          <cell r="AK77">
            <v>40849</v>
          </cell>
          <cell r="AL77" t="str">
            <v/>
          </cell>
          <cell r="AM77">
            <v>1</v>
          </cell>
          <cell r="AN77" t="str">
            <v>2011</v>
          </cell>
          <cell r="AO77" t="str">
            <v>1</v>
          </cell>
          <cell r="AP77">
            <v>95.67</v>
          </cell>
          <cell r="AQ77">
            <v>0</v>
          </cell>
          <cell r="AR77">
            <v>0</v>
          </cell>
          <cell r="AS77">
            <v>0</v>
          </cell>
          <cell r="AT77">
            <v>0</v>
          </cell>
          <cell r="AU77">
            <v>0</v>
          </cell>
          <cell r="AV77">
            <v>0</v>
          </cell>
          <cell r="AW77">
            <v>0</v>
          </cell>
          <cell r="AX77">
            <v>0</v>
          </cell>
          <cell r="AY77">
            <v>0</v>
          </cell>
          <cell r="AZ77">
            <v>0</v>
          </cell>
          <cell r="BA77">
            <v>0</v>
          </cell>
          <cell r="BB77">
            <v>21907</v>
          </cell>
          <cell r="BC77">
            <v>0</v>
          </cell>
          <cell r="BD77">
            <v>0</v>
          </cell>
          <cell r="BE77">
            <v>0</v>
          </cell>
          <cell r="BF77">
            <v>0</v>
          </cell>
          <cell r="BG77">
            <v>0</v>
          </cell>
          <cell r="BH77" t="str">
            <v>219051MMCGA0</v>
          </cell>
          <cell r="BI77">
            <v>40849</v>
          </cell>
        </row>
        <row r="78">
          <cell r="A78" t="str">
            <v>28260019</v>
          </cell>
          <cell r="B78" t="str">
            <v>MELGAR  CANALES MAURY GAMEL</v>
          </cell>
          <cell r="C78" t="str">
            <v>CHOFER</v>
          </cell>
          <cell r="D78" t="str">
            <v>28260019</v>
          </cell>
          <cell r="E78">
            <v>40849</v>
          </cell>
          <cell r="F78">
            <v>40999</v>
          </cell>
          <cell r="H78">
            <v>1063</v>
          </cell>
          <cell r="I78">
            <v>1063</v>
          </cell>
          <cell r="J78">
            <v>0</v>
          </cell>
          <cell r="K78" t="str">
            <v>MELGAR  CANALES MAURY GAMEL</v>
          </cell>
          <cell r="L78">
            <v>0</v>
          </cell>
          <cell r="M78">
            <v>919.49</v>
          </cell>
          <cell r="N78" t="str">
            <v>OFICINA ZONAL AYACUCHO</v>
          </cell>
          <cell r="O78" t="str">
            <v xml:space="preserve">0011  </v>
          </cell>
          <cell r="P78" t="str">
            <v>3456</v>
          </cell>
          <cell r="Q78" t="str">
            <v>001</v>
          </cell>
          <cell r="R78" t="str">
            <v>201</v>
          </cell>
          <cell r="S78">
            <v>40870</v>
          </cell>
          <cell r="T78" t="str">
            <v>4041064779</v>
          </cell>
          <cell r="U78" t="str">
            <v>201111</v>
          </cell>
          <cell r="V78" t="str">
            <v>201111</v>
          </cell>
          <cell r="W78" t="str">
            <v>12</v>
          </cell>
          <cell r="X78">
            <v>1</v>
          </cell>
          <cell r="Y78" t="str">
            <v>CAS ZONALES NOVIEMBRE 2011</v>
          </cell>
          <cell r="Z78">
            <v>4172</v>
          </cell>
          <cell r="AA78" t="str">
            <v>10282600191</v>
          </cell>
          <cell r="AB78" t="str">
            <v xml:space="preserve">MELGAR </v>
          </cell>
          <cell r="AC78" t="str">
            <v>CANALES</v>
          </cell>
          <cell r="AD78" t="str">
            <v>MAURY GAMEL</v>
          </cell>
          <cell r="AE78" t="str">
            <v>HORIZONTE</v>
          </cell>
          <cell r="AF78" t="str">
            <v>01</v>
          </cell>
          <cell r="AG78">
            <v>20.73</v>
          </cell>
          <cell r="AH78">
            <v>16.48</v>
          </cell>
          <cell r="AI78">
            <v>37.21</v>
          </cell>
          <cell r="AJ78">
            <v>106.3</v>
          </cell>
          <cell r="AK78">
            <v>40849</v>
          </cell>
          <cell r="AL78" t="str">
            <v/>
          </cell>
          <cell r="AM78">
            <v>1</v>
          </cell>
          <cell r="AN78" t="str">
            <v>2011</v>
          </cell>
          <cell r="AO78" t="str">
            <v>1</v>
          </cell>
          <cell r="AP78">
            <v>95.67</v>
          </cell>
          <cell r="AQ78">
            <v>0</v>
          </cell>
          <cell r="AR78">
            <v>0</v>
          </cell>
          <cell r="AS78">
            <v>0</v>
          </cell>
          <cell r="AT78">
            <v>0</v>
          </cell>
          <cell r="AU78">
            <v>0</v>
          </cell>
          <cell r="AV78">
            <v>0</v>
          </cell>
          <cell r="AW78">
            <v>0</v>
          </cell>
          <cell r="AX78">
            <v>0</v>
          </cell>
          <cell r="AY78">
            <v>0</v>
          </cell>
          <cell r="AZ78">
            <v>0</v>
          </cell>
          <cell r="BA78">
            <v>0</v>
          </cell>
          <cell r="BB78">
            <v>21907</v>
          </cell>
          <cell r="BC78">
            <v>0</v>
          </cell>
          <cell r="BD78">
            <v>0</v>
          </cell>
          <cell r="BE78">
            <v>0</v>
          </cell>
          <cell r="BF78">
            <v>0</v>
          </cell>
          <cell r="BG78">
            <v>0</v>
          </cell>
          <cell r="BH78" t="str">
            <v>219051MMCGA0</v>
          </cell>
          <cell r="BI78">
            <v>40849</v>
          </cell>
        </row>
        <row r="79">
          <cell r="A79" t="str">
            <v>28260019</v>
          </cell>
          <cell r="B79" t="str">
            <v>MELGAR  CANALES MAURY GAMEL</v>
          </cell>
          <cell r="C79" t="str">
            <v>CHOFER</v>
          </cell>
          <cell r="D79" t="str">
            <v>28260019</v>
          </cell>
          <cell r="E79">
            <v>40849</v>
          </cell>
          <cell r="F79">
            <v>41060</v>
          </cell>
          <cell r="H79">
            <v>1063</v>
          </cell>
          <cell r="I79">
            <v>1063</v>
          </cell>
          <cell r="J79">
            <v>0</v>
          </cell>
          <cell r="K79" t="str">
            <v>MELGAR  CANALES MAURY GAMEL</v>
          </cell>
          <cell r="L79">
            <v>0</v>
          </cell>
          <cell r="M79">
            <v>919.49</v>
          </cell>
          <cell r="N79" t="str">
            <v>OFICINA ZONAL AYACUCHO</v>
          </cell>
          <cell r="O79" t="str">
            <v xml:space="preserve">0011  </v>
          </cell>
          <cell r="P79" t="str">
            <v>3456</v>
          </cell>
          <cell r="Q79" t="str">
            <v>001</v>
          </cell>
          <cell r="R79" t="str">
            <v>201</v>
          </cell>
          <cell r="S79">
            <v>40870</v>
          </cell>
          <cell r="T79" t="str">
            <v>4041064779</v>
          </cell>
          <cell r="U79" t="str">
            <v>201111</v>
          </cell>
          <cell r="V79" t="str">
            <v>201111</v>
          </cell>
          <cell r="W79" t="str">
            <v>12</v>
          </cell>
          <cell r="X79">
            <v>1</v>
          </cell>
          <cell r="Y79" t="str">
            <v>CAS ZONALES NOVIEMBRE 2011</v>
          </cell>
          <cell r="Z79">
            <v>4172</v>
          </cell>
          <cell r="AA79" t="str">
            <v>10282600191</v>
          </cell>
          <cell r="AB79" t="str">
            <v xml:space="preserve">MELGAR </v>
          </cell>
          <cell r="AC79" t="str">
            <v>CANALES</v>
          </cell>
          <cell r="AD79" t="str">
            <v>MAURY GAMEL</v>
          </cell>
          <cell r="AE79" t="str">
            <v>HORIZONTE</v>
          </cell>
          <cell r="AF79" t="str">
            <v>01</v>
          </cell>
          <cell r="AG79">
            <v>20.73</v>
          </cell>
          <cell r="AH79">
            <v>16.48</v>
          </cell>
          <cell r="AI79">
            <v>37.21</v>
          </cell>
          <cell r="AJ79">
            <v>106.3</v>
          </cell>
          <cell r="AK79">
            <v>40849</v>
          </cell>
          <cell r="AL79" t="str">
            <v/>
          </cell>
          <cell r="AM79">
            <v>1</v>
          </cell>
          <cell r="AN79" t="str">
            <v>2011</v>
          </cell>
          <cell r="AO79" t="str">
            <v>1</v>
          </cell>
          <cell r="AP79">
            <v>95.67</v>
          </cell>
          <cell r="AQ79">
            <v>0</v>
          </cell>
          <cell r="AR79">
            <v>0</v>
          </cell>
          <cell r="AS79">
            <v>0</v>
          </cell>
          <cell r="AT79">
            <v>0</v>
          </cell>
          <cell r="AU79">
            <v>0</v>
          </cell>
          <cell r="AV79">
            <v>0</v>
          </cell>
          <cell r="AW79">
            <v>0</v>
          </cell>
          <cell r="AX79">
            <v>0</v>
          </cell>
          <cell r="AY79">
            <v>0</v>
          </cell>
          <cell r="AZ79">
            <v>0</v>
          </cell>
          <cell r="BA79">
            <v>0</v>
          </cell>
          <cell r="BB79">
            <v>21907</v>
          </cell>
          <cell r="BC79">
            <v>0</v>
          </cell>
          <cell r="BD79">
            <v>0</v>
          </cell>
          <cell r="BE79">
            <v>0</v>
          </cell>
          <cell r="BF79">
            <v>0</v>
          </cell>
          <cell r="BG79">
            <v>0</v>
          </cell>
          <cell r="BH79" t="str">
            <v>219051MMCGA0</v>
          </cell>
          <cell r="BI79">
            <v>40849</v>
          </cell>
        </row>
        <row r="80">
          <cell r="A80" t="str">
            <v>33671702</v>
          </cell>
          <cell r="B80" t="str">
            <v>MOLOCHO ESTELA ELDER</v>
          </cell>
          <cell r="C80" t="str">
            <v>CHOFER</v>
          </cell>
          <cell r="D80" t="str">
            <v>33671702</v>
          </cell>
          <cell r="E80">
            <v>40854</v>
          </cell>
          <cell r="F80">
            <v>40908</v>
          </cell>
          <cell r="H80">
            <v>880</v>
          </cell>
          <cell r="I80">
            <v>880</v>
          </cell>
          <cell r="J80">
            <v>0</v>
          </cell>
          <cell r="K80" t="str">
            <v>MOLOCHO ESTELA ELDER</v>
          </cell>
          <cell r="L80">
            <v>0</v>
          </cell>
          <cell r="M80">
            <v>765.6</v>
          </cell>
          <cell r="N80" t="str">
            <v>OFICINA ZONAL AMAZONAS</v>
          </cell>
          <cell r="O80" t="str">
            <v xml:space="preserve">0006  </v>
          </cell>
          <cell r="P80" t="str">
            <v>3479</v>
          </cell>
          <cell r="Q80" t="str">
            <v>001</v>
          </cell>
          <cell r="R80" t="str">
            <v>82</v>
          </cell>
          <cell r="S80">
            <v>40870</v>
          </cell>
          <cell r="T80" t="str">
            <v>04261059865</v>
          </cell>
          <cell r="U80" t="str">
            <v>201111</v>
          </cell>
          <cell r="V80" t="str">
            <v>201111</v>
          </cell>
          <cell r="W80" t="str">
            <v>12</v>
          </cell>
          <cell r="X80">
            <v>1</v>
          </cell>
          <cell r="Y80" t="str">
            <v>CAS ZONALES NOVIEMBRE 2011</v>
          </cell>
          <cell r="Z80">
            <v>4186</v>
          </cell>
          <cell r="AA80" t="str">
            <v>10336717022</v>
          </cell>
          <cell r="AB80" t="str">
            <v>MOLOCHO</v>
          </cell>
          <cell r="AC80" t="str">
            <v>ESTELA</v>
          </cell>
          <cell r="AD80" t="str">
            <v>ELDER</v>
          </cell>
          <cell r="AE80" t="str">
            <v>ONP</v>
          </cell>
          <cell r="AF80" t="str">
            <v>99</v>
          </cell>
          <cell r="AG80">
            <v>0</v>
          </cell>
          <cell r="AH80">
            <v>0</v>
          </cell>
          <cell r="AI80">
            <v>0</v>
          </cell>
          <cell r="AJ80">
            <v>114.4</v>
          </cell>
          <cell r="AK80">
            <v>40854</v>
          </cell>
          <cell r="AL80" t="str">
            <v/>
          </cell>
          <cell r="AM80">
            <v>1</v>
          </cell>
          <cell r="AN80" t="str">
            <v>2011</v>
          </cell>
          <cell r="AO80" t="str">
            <v>1</v>
          </cell>
          <cell r="AP80">
            <v>79.2</v>
          </cell>
          <cell r="AQ80">
            <v>0</v>
          </cell>
          <cell r="AR80">
            <v>0</v>
          </cell>
          <cell r="AS80">
            <v>0</v>
          </cell>
          <cell r="AT80">
            <v>0</v>
          </cell>
          <cell r="AU80">
            <v>0</v>
          </cell>
          <cell r="AV80">
            <v>0</v>
          </cell>
          <cell r="AW80">
            <v>0</v>
          </cell>
          <cell r="AX80">
            <v>0</v>
          </cell>
          <cell r="AY80">
            <v>0</v>
          </cell>
          <cell r="AZ80">
            <v>0</v>
          </cell>
          <cell r="BA80">
            <v>0</v>
          </cell>
          <cell r="BB80">
            <v>25832</v>
          </cell>
          <cell r="BC80">
            <v>0</v>
          </cell>
          <cell r="BD80">
            <v>0</v>
          </cell>
          <cell r="BE80">
            <v>0</v>
          </cell>
          <cell r="BF80">
            <v>0</v>
          </cell>
          <cell r="BG80">
            <v>0</v>
          </cell>
          <cell r="BH80" t="str">
            <v/>
          </cell>
          <cell r="BI80" t="str">
            <v/>
          </cell>
        </row>
        <row r="81">
          <cell r="A81" t="str">
            <v>33671702</v>
          </cell>
          <cell r="B81" t="str">
            <v>MOLOCHO ESTELA ELDER</v>
          </cell>
          <cell r="C81" t="str">
            <v>CHOFER</v>
          </cell>
          <cell r="D81" t="str">
            <v>33671702</v>
          </cell>
          <cell r="E81">
            <v>40854</v>
          </cell>
          <cell r="F81">
            <v>40939</v>
          </cell>
          <cell r="H81">
            <v>880</v>
          </cell>
          <cell r="I81">
            <v>880</v>
          </cell>
          <cell r="J81">
            <v>0</v>
          </cell>
          <cell r="K81" t="str">
            <v>MOLOCHO ESTELA ELDER</v>
          </cell>
          <cell r="L81">
            <v>0</v>
          </cell>
          <cell r="M81">
            <v>765.6</v>
          </cell>
          <cell r="N81" t="str">
            <v>OFICINA ZONAL AMAZONAS</v>
          </cell>
          <cell r="O81" t="str">
            <v xml:space="preserve">0006  </v>
          </cell>
          <cell r="P81" t="str">
            <v>3479</v>
          </cell>
          <cell r="Q81" t="str">
            <v>001</v>
          </cell>
          <cell r="R81" t="str">
            <v>82</v>
          </cell>
          <cell r="S81">
            <v>40870</v>
          </cell>
          <cell r="T81" t="str">
            <v>04261059865</v>
          </cell>
          <cell r="U81" t="str">
            <v>201111</v>
          </cell>
          <cell r="V81" t="str">
            <v>201111</v>
          </cell>
          <cell r="W81" t="str">
            <v>12</v>
          </cell>
          <cell r="X81">
            <v>1</v>
          </cell>
          <cell r="Y81" t="str">
            <v>CAS ZONALES NOVIEMBRE 2011</v>
          </cell>
          <cell r="Z81">
            <v>4186</v>
          </cell>
          <cell r="AA81" t="str">
            <v>10336717022</v>
          </cell>
          <cell r="AB81" t="str">
            <v>MOLOCHO</v>
          </cell>
          <cell r="AC81" t="str">
            <v>ESTELA</v>
          </cell>
          <cell r="AD81" t="str">
            <v>ELDER</v>
          </cell>
          <cell r="AE81" t="str">
            <v>ONP</v>
          </cell>
          <cell r="AF81" t="str">
            <v>99</v>
          </cell>
          <cell r="AG81">
            <v>0</v>
          </cell>
          <cell r="AH81">
            <v>0</v>
          </cell>
          <cell r="AI81">
            <v>0</v>
          </cell>
          <cell r="AJ81">
            <v>114.4</v>
          </cell>
          <cell r="AK81">
            <v>40854</v>
          </cell>
          <cell r="AL81" t="str">
            <v/>
          </cell>
          <cell r="AM81">
            <v>1</v>
          </cell>
          <cell r="AN81" t="str">
            <v>2011</v>
          </cell>
          <cell r="AO81" t="str">
            <v>1</v>
          </cell>
          <cell r="AP81">
            <v>79.2</v>
          </cell>
          <cell r="AQ81">
            <v>0</v>
          </cell>
          <cell r="AR81">
            <v>0</v>
          </cell>
          <cell r="AS81">
            <v>0</v>
          </cell>
          <cell r="AT81">
            <v>0</v>
          </cell>
          <cell r="AU81">
            <v>0</v>
          </cell>
          <cell r="AV81">
            <v>0</v>
          </cell>
          <cell r="AW81">
            <v>0</v>
          </cell>
          <cell r="AX81">
            <v>0</v>
          </cell>
          <cell r="AY81">
            <v>0</v>
          </cell>
          <cell r="AZ81">
            <v>0</v>
          </cell>
          <cell r="BA81">
            <v>0</v>
          </cell>
          <cell r="BB81">
            <v>25832</v>
          </cell>
          <cell r="BC81">
            <v>0</v>
          </cell>
          <cell r="BD81">
            <v>0</v>
          </cell>
          <cell r="BE81">
            <v>0</v>
          </cell>
          <cell r="BF81">
            <v>0</v>
          </cell>
          <cell r="BG81">
            <v>0</v>
          </cell>
          <cell r="BH81" t="str">
            <v/>
          </cell>
          <cell r="BI81" t="str">
            <v/>
          </cell>
        </row>
        <row r="82">
          <cell r="A82" t="str">
            <v>33671702</v>
          </cell>
          <cell r="B82" t="str">
            <v>MOLOCHO ESTELA ELDER</v>
          </cell>
          <cell r="C82" t="str">
            <v>CHOFER</v>
          </cell>
          <cell r="D82" t="str">
            <v>33671702</v>
          </cell>
          <cell r="E82">
            <v>40854</v>
          </cell>
          <cell r="F82">
            <v>40999</v>
          </cell>
          <cell r="H82">
            <v>880</v>
          </cell>
          <cell r="I82">
            <v>880</v>
          </cell>
          <cell r="J82">
            <v>0</v>
          </cell>
          <cell r="K82" t="str">
            <v>MOLOCHO ESTELA ELDER</v>
          </cell>
          <cell r="L82">
            <v>0</v>
          </cell>
          <cell r="M82">
            <v>765.6</v>
          </cell>
          <cell r="N82" t="str">
            <v>OFICINA ZONAL AMAZONAS</v>
          </cell>
          <cell r="O82" t="str">
            <v xml:space="preserve">0006  </v>
          </cell>
          <cell r="P82" t="str">
            <v>3479</v>
          </cell>
          <cell r="Q82" t="str">
            <v>001</v>
          </cell>
          <cell r="R82" t="str">
            <v>82</v>
          </cell>
          <cell r="S82">
            <v>40870</v>
          </cell>
          <cell r="T82" t="str">
            <v>04261059865</v>
          </cell>
          <cell r="U82" t="str">
            <v>201111</v>
          </cell>
          <cell r="V82" t="str">
            <v>201111</v>
          </cell>
          <cell r="W82" t="str">
            <v>12</v>
          </cell>
          <cell r="X82">
            <v>1</v>
          </cell>
          <cell r="Y82" t="str">
            <v>CAS ZONALES NOVIEMBRE 2011</v>
          </cell>
          <cell r="Z82">
            <v>4186</v>
          </cell>
          <cell r="AA82" t="str">
            <v>10336717022</v>
          </cell>
          <cell r="AB82" t="str">
            <v>MOLOCHO</v>
          </cell>
          <cell r="AC82" t="str">
            <v>ESTELA</v>
          </cell>
          <cell r="AD82" t="str">
            <v>ELDER</v>
          </cell>
          <cell r="AE82" t="str">
            <v>ONP</v>
          </cell>
          <cell r="AF82" t="str">
            <v>99</v>
          </cell>
          <cell r="AG82">
            <v>0</v>
          </cell>
          <cell r="AH82">
            <v>0</v>
          </cell>
          <cell r="AI82">
            <v>0</v>
          </cell>
          <cell r="AJ82">
            <v>114.4</v>
          </cell>
          <cell r="AK82">
            <v>40854</v>
          </cell>
          <cell r="AL82" t="str">
            <v/>
          </cell>
          <cell r="AM82">
            <v>1</v>
          </cell>
          <cell r="AN82" t="str">
            <v>2011</v>
          </cell>
          <cell r="AO82" t="str">
            <v>1</v>
          </cell>
          <cell r="AP82">
            <v>79.2</v>
          </cell>
          <cell r="AQ82">
            <v>0</v>
          </cell>
          <cell r="AR82">
            <v>0</v>
          </cell>
          <cell r="AS82">
            <v>0</v>
          </cell>
          <cell r="AT82">
            <v>0</v>
          </cell>
          <cell r="AU82">
            <v>0</v>
          </cell>
          <cell r="AV82">
            <v>0</v>
          </cell>
          <cell r="AW82">
            <v>0</v>
          </cell>
          <cell r="AX82">
            <v>0</v>
          </cell>
          <cell r="AY82">
            <v>0</v>
          </cell>
          <cell r="AZ82">
            <v>0</v>
          </cell>
          <cell r="BA82">
            <v>0</v>
          </cell>
          <cell r="BB82">
            <v>25832</v>
          </cell>
          <cell r="BC82">
            <v>0</v>
          </cell>
          <cell r="BD82">
            <v>0</v>
          </cell>
          <cell r="BE82">
            <v>0</v>
          </cell>
          <cell r="BF82">
            <v>0</v>
          </cell>
          <cell r="BG82">
            <v>0</v>
          </cell>
          <cell r="BH82" t="str">
            <v/>
          </cell>
          <cell r="BI82" t="str">
            <v/>
          </cell>
        </row>
        <row r="83">
          <cell r="A83" t="str">
            <v>33671702</v>
          </cell>
          <cell r="B83" t="str">
            <v>MOLOCHO ESTELA ELDER</v>
          </cell>
          <cell r="C83" t="str">
            <v>CHOFER</v>
          </cell>
          <cell r="D83" t="str">
            <v>33671702</v>
          </cell>
          <cell r="E83">
            <v>40854</v>
          </cell>
          <cell r="F83">
            <v>41060</v>
          </cell>
          <cell r="H83">
            <v>880</v>
          </cell>
          <cell r="I83">
            <v>880</v>
          </cell>
          <cell r="J83">
            <v>0</v>
          </cell>
          <cell r="K83" t="str">
            <v>MOLOCHO ESTELA ELDER</v>
          </cell>
          <cell r="L83">
            <v>0</v>
          </cell>
          <cell r="M83">
            <v>765.6</v>
          </cell>
          <cell r="N83" t="str">
            <v>OFICINA ZONAL AMAZONAS</v>
          </cell>
          <cell r="O83" t="str">
            <v xml:space="preserve">0006  </v>
          </cell>
          <cell r="P83" t="str">
            <v>3479</v>
          </cell>
          <cell r="Q83" t="str">
            <v>001</v>
          </cell>
          <cell r="R83" t="str">
            <v>82</v>
          </cell>
          <cell r="S83">
            <v>40870</v>
          </cell>
          <cell r="T83" t="str">
            <v>04261059865</v>
          </cell>
          <cell r="U83" t="str">
            <v>201111</v>
          </cell>
          <cell r="V83" t="str">
            <v>201111</v>
          </cell>
          <cell r="W83" t="str">
            <v>12</v>
          </cell>
          <cell r="X83">
            <v>1</v>
          </cell>
          <cell r="Y83" t="str">
            <v>CAS ZONALES NOVIEMBRE 2011</v>
          </cell>
          <cell r="Z83">
            <v>4186</v>
          </cell>
          <cell r="AA83" t="str">
            <v>10336717022</v>
          </cell>
          <cell r="AB83" t="str">
            <v>MOLOCHO</v>
          </cell>
          <cell r="AC83" t="str">
            <v>ESTELA</v>
          </cell>
          <cell r="AD83" t="str">
            <v>ELDER</v>
          </cell>
          <cell r="AE83" t="str">
            <v>ONP</v>
          </cell>
          <cell r="AF83" t="str">
            <v>99</v>
          </cell>
          <cell r="AG83">
            <v>0</v>
          </cell>
          <cell r="AH83">
            <v>0</v>
          </cell>
          <cell r="AI83">
            <v>0</v>
          </cell>
          <cell r="AJ83">
            <v>114.4</v>
          </cell>
          <cell r="AK83">
            <v>40854</v>
          </cell>
          <cell r="AL83" t="str">
            <v/>
          </cell>
          <cell r="AM83">
            <v>1</v>
          </cell>
          <cell r="AN83" t="str">
            <v>2011</v>
          </cell>
          <cell r="AO83" t="str">
            <v>1</v>
          </cell>
          <cell r="AP83">
            <v>79.2</v>
          </cell>
          <cell r="AQ83">
            <v>0</v>
          </cell>
          <cell r="AR83">
            <v>0</v>
          </cell>
          <cell r="AS83">
            <v>0</v>
          </cell>
          <cell r="AT83">
            <v>0</v>
          </cell>
          <cell r="AU83">
            <v>0</v>
          </cell>
          <cell r="AV83">
            <v>0</v>
          </cell>
          <cell r="AW83">
            <v>0</v>
          </cell>
          <cell r="AX83">
            <v>0</v>
          </cell>
          <cell r="AY83">
            <v>0</v>
          </cell>
          <cell r="AZ83">
            <v>0</v>
          </cell>
          <cell r="BA83">
            <v>0</v>
          </cell>
          <cell r="BB83">
            <v>25832</v>
          </cell>
          <cell r="BC83">
            <v>0</v>
          </cell>
          <cell r="BD83">
            <v>0</v>
          </cell>
          <cell r="BE83">
            <v>0</v>
          </cell>
          <cell r="BF83">
            <v>0</v>
          </cell>
          <cell r="BG83">
            <v>0</v>
          </cell>
          <cell r="BH83" t="str">
            <v/>
          </cell>
          <cell r="BI83" t="str">
            <v/>
          </cell>
        </row>
        <row r="84">
          <cell r="A84" t="str">
            <v>29686437</v>
          </cell>
          <cell r="B84" t="str">
            <v>MONTESINOS BALLADARES AMADEO ARTURO</v>
          </cell>
          <cell r="C84" t="str">
            <v>RESPONSABLE DE PROYECTOS-SUPERVISION</v>
          </cell>
          <cell r="D84" t="str">
            <v>29686437</v>
          </cell>
          <cell r="E84">
            <v>40819</v>
          </cell>
          <cell r="F84">
            <v>40879</v>
          </cell>
          <cell r="H84">
            <v>3500</v>
          </cell>
          <cell r="I84">
            <v>3500</v>
          </cell>
          <cell r="J84">
            <v>0</v>
          </cell>
          <cell r="K84" t="str">
            <v>MONTESINOS BALLADARES AMADEO ARTURO</v>
          </cell>
          <cell r="L84">
            <v>0</v>
          </cell>
          <cell r="M84">
            <v>3037.3</v>
          </cell>
          <cell r="N84" t="str">
            <v>OFICINA ZONAL PUNO</v>
          </cell>
          <cell r="O84" t="str">
            <v xml:space="preserve">0028  </v>
          </cell>
          <cell r="P84" t="str">
            <v>3402</v>
          </cell>
          <cell r="Q84" t="str">
            <v>001</v>
          </cell>
          <cell r="R84" t="str">
            <v>150</v>
          </cell>
          <cell r="S84">
            <v>40870</v>
          </cell>
          <cell r="T84" t="str">
            <v>4017965692</v>
          </cell>
          <cell r="U84" t="str">
            <v>201111</v>
          </cell>
          <cell r="V84" t="str">
            <v>201111</v>
          </cell>
          <cell r="W84" t="str">
            <v>12</v>
          </cell>
          <cell r="X84">
            <v>1</v>
          </cell>
          <cell r="Y84" t="str">
            <v>CAS ZONALES NOVIEMBRE 2011</v>
          </cell>
          <cell r="Z84">
            <v>427</v>
          </cell>
          <cell r="AA84" t="str">
            <v>10296864370</v>
          </cell>
          <cell r="AB84" t="str">
            <v>MONTESINOS</v>
          </cell>
          <cell r="AC84" t="str">
            <v>BALLADARES</v>
          </cell>
          <cell r="AD84" t="str">
            <v>AMADEO ARTURO</v>
          </cell>
          <cell r="AE84" t="str">
            <v>INTEGRA</v>
          </cell>
          <cell r="AF84" t="str">
            <v>02</v>
          </cell>
          <cell r="AG84">
            <v>63</v>
          </cell>
          <cell r="AH84">
            <v>49.7</v>
          </cell>
          <cell r="AI84">
            <v>112.7</v>
          </cell>
          <cell r="AJ84">
            <v>350</v>
          </cell>
          <cell r="AK84">
            <v>40819</v>
          </cell>
          <cell r="AL84" t="str">
            <v>2189110</v>
          </cell>
          <cell r="AM84">
            <v>40546</v>
          </cell>
          <cell r="AN84" t="str">
            <v>2011</v>
          </cell>
          <cell r="AO84" t="str">
            <v>1</v>
          </cell>
          <cell r="AP84">
            <v>97.2</v>
          </cell>
          <cell r="AQ84">
            <v>0</v>
          </cell>
          <cell r="AR84">
            <v>0</v>
          </cell>
          <cell r="AS84">
            <v>0</v>
          </cell>
          <cell r="AT84">
            <v>0</v>
          </cell>
          <cell r="AU84">
            <v>0</v>
          </cell>
          <cell r="AV84">
            <v>0</v>
          </cell>
          <cell r="AW84">
            <v>0</v>
          </cell>
          <cell r="AX84">
            <v>0</v>
          </cell>
          <cell r="AY84">
            <v>0</v>
          </cell>
          <cell r="AZ84">
            <v>0</v>
          </cell>
          <cell r="BA84">
            <v>0</v>
          </cell>
          <cell r="BB84">
            <v>22006</v>
          </cell>
          <cell r="BC84">
            <v>0</v>
          </cell>
          <cell r="BD84">
            <v>0</v>
          </cell>
          <cell r="BE84">
            <v>0</v>
          </cell>
          <cell r="BF84">
            <v>0</v>
          </cell>
          <cell r="BG84">
            <v>0</v>
          </cell>
          <cell r="BH84" t="str">
            <v>220041AMBTL1</v>
          </cell>
          <cell r="BI84">
            <v>40819</v>
          </cell>
        </row>
        <row r="85">
          <cell r="A85" t="str">
            <v>29602707</v>
          </cell>
          <cell r="B85" t="str">
            <v>MONZON GALINDO MAGNOLIA</v>
          </cell>
          <cell r="C85" t="str">
            <v>RESPONSABLE DE PROYECTOS</v>
          </cell>
          <cell r="D85" t="str">
            <v>29602707</v>
          </cell>
          <cell r="E85">
            <v>40849</v>
          </cell>
          <cell r="F85">
            <v>40908</v>
          </cell>
          <cell r="H85">
            <v>2996.67</v>
          </cell>
          <cell r="I85">
            <v>2996.67</v>
          </cell>
          <cell r="J85">
            <v>0</v>
          </cell>
          <cell r="K85" t="str">
            <v>MONZON GALINDO MAGNOLIA</v>
          </cell>
          <cell r="L85">
            <v>0</v>
          </cell>
          <cell r="M85">
            <v>2590.3200000000002</v>
          </cell>
          <cell r="N85" t="str">
            <v>OFICINA ZONAL APURIMAC</v>
          </cell>
          <cell r="O85" t="str">
            <v xml:space="preserve">0009  </v>
          </cell>
          <cell r="P85" t="str">
            <v>3454</v>
          </cell>
          <cell r="Q85" t="str">
            <v>001</v>
          </cell>
          <cell r="R85" t="str">
            <v>73</v>
          </cell>
          <cell r="S85">
            <v>40870</v>
          </cell>
          <cell r="T85" t="str">
            <v>4181024459</v>
          </cell>
          <cell r="U85" t="str">
            <v>201111</v>
          </cell>
          <cell r="V85" t="str">
            <v>201111</v>
          </cell>
          <cell r="W85" t="str">
            <v>12</v>
          </cell>
          <cell r="X85">
            <v>1</v>
          </cell>
          <cell r="Y85" t="str">
            <v>CAS ZONALES NOVIEMBRE 2011</v>
          </cell>
          <cell r="Z85">
            <v>803</v>
          </cell>
          <cell r="AA85" t="str">
            <v>10296027079</v>
          </cell>
          <cell r="AB85" t="str">
            <v>MONZON</v>
          </cell>
          <cell r="AC85" t="str">
            <v>GALINDO</v>
          </cell>
          <cell r="AD85" t="str">
            <v>MAGNOLIA</v>
          </cell>
          <cell r="AE85" t="str">
            <v>PROFUTURO</v>
          </cell>
          <cell r="AF85" t="str">
            <v>04</v>
          </cell>
          <cell r="AG85">
            <v>65.03</v>
          </cell>
          <cell r="AH85">
            <v>41.65</v>
          </cell>
          <cell r="AI85">
            <v>106.68</v>
          </cell>
          <cell r="AJ85">
            <v>299.67</v>
          </cell>
          <cell r="AK85">
            <v>40849</v>
          </cell>
          <cell r="AL85" t="str">
            <v>2207849</v>
          </cell>
          <cell r="AM85">
            <v>40550</v>
          </cell>
          <cell r="AN85" t="str">
            <v>2011</v>
          </cell>
          <cell r="AO85" t="str">
            <v>1</v>
          </cell>
          <cell r="AP85">
            <v>97.2</v>
          </cell>
          <cell r="AQ85">
            <v>0</v>
          </cell>
          <cell r="AR85">
            <v>0</v>
          </cell>
          <cell r="AS85">
            <v>0</v>
          </cell>
          <cell r="AT85">
            <v>0</v>
          </cell>
          <cell r="AU85">
            <v>0</v>
          </cell>
          <cell r="AV85">
            <v>0</v>
          </cell>
          <cell r="AW85">
            <v>0</v>
          </cell>
          <cell r="AX85">
            <v>0</v>
          </cell>
          <cell r="AY85">
            <v>0</v>
          </cell>
          <cell r="AZ85">
            <v>0</v>
          </cell>
          <cell r="BA85">
            <v>0</v>
          </cell>
          <cell r="BB85">
            <v>26187</v>
          </cell>
          <cell r="BC85">
            <v>0</v>
          </cell>
          <cell r="BD85">
            <v>0</v>
          </cell>
          <cell r="BE85">
            <v>0</v>
          </cell>
          <cell r="BF85">
            <v>0</v>
          </cell>
          <cell r="BG85">
            <v>0</v>
          </cell>
          <cell r="BH85" t="str">
            <v>561850MMGZI9</v>
          </cell>
          <cell r="BI85">
            <v>40849</v>
          </cell>
        </row>
        <row r="86">
          <cell r="A86" t="str">
            <v>29602707</v>
          </cell>
          <cell r="B86" t="str">
            <v>MONZON GALINDO MAGNOLIA</v>
          </cell>
          <cell r="C86" t="str">
            <v>RESPONSABLE DE PROYECTOS</v>
          </cell>
          <cell r="D86" t="str">
            <v>29602707</v>
          </cell>
          <cell r="E86">
            <v>40849</v>
          </cell>
          <cell r="F86">
            <v>40939</v>
          </cell>
          <cell r="H86">
            <v>2996.67</v>
          </cell>
          <cell r="I86">
            <v>2996.67</v>
          </cell>
          <cell r="J86">
            <v>0</v>
          </cell>
          <cell r="K86" t="str">
            <v>MONZON GALINDO MAGNOLIA</v>
          </cell>
          <cell r="L86">
            <v>0</v>
          </cell>
          <cell r="M86">
            <v>2590.3200000000002</v>
          </cell>
          <cell r="N86" t="str">
            <v>OFICINA ZONAL APURIMAC</v>
          </cell>
          <cell r="O86" t="str">
            <v xml:space="preserve">0009  </v>
          </cell>
          <cell r="P86" t="str">
            <v>3454</v>
          </cell>
          <cell r="Q86" t="str">
            <v>001</v>
          </cell>
          <cell r="R86" t="str">
            <v>73</v>
          </cell>
          <cell r="S86">
            <v>40870</v>
          </cell>
          <cell r="T86" t="str">
            <v>4181024459</v>
          </cell>
          <cell r="U86" t="str">
            <v>201111</v>
          </cell>
          <cell r="V86" t="str">
            <v>201111</v>
          </cell>
          <cell r="W86" t="str">
            <v>12</v>
          </cell>
          <cell r="X86">
            <v>1</v>
          </cell>
          <cell r="Y86" t="str">
            <v>CAS ZONALES NOVIEMBRE 2011</v>
          </cell>
          <cell r="Z86">
            <v>803</v>
          </cell>
          <cell r="AA86" t="str">
            <v>10296027079</v>
          </cell>
          <cell r="AB86" t="str">
            <v>MONZON</v>
          </cell>
          <cell r="AC86" t="str">
            <v>GALINDO</v>
          </cell>
          <cell r="AD86" t="str">
            <v>MAGNOLIA</v>
          </cell>
          <cell r="AE86" t="str">
            <v>PROFUTURO</v>
          </cell>
          <cell r="AF86" t="str">
            <v>04</v>
          </cell>
          <cell r="AG86">
            <v>65.03</v>
          </cell>
          <cell r="AH86">
            <v>41.65</v>
          </cell>
          <cell r="AI86">
            <v>106.68</v>
          </cell>
          <cell r="AJ86">
            <v>299.67</v>
          </cell>
          <cell r="AK86">
            <v>40849</v>
          </cell>
          <cell r="AL86" t="str">
            <v>2207849</v>
          </cell>
          <cell r="AM86">
            <v>40550</v>
          </cell>
          <cell r="AN86" t="str">
            <v>2011</v>
          </cell>
          <cell r="AO86" t="str">
            <v>1</v>
          </cell>
          <cell r="AP86">
            <v>97.2</v>
          </cell>
          <cell r="AQ86">
            <v>0</v>
          </cell>
          <cell r="AR86">
            <v>0</v>
          </cell>
          <cell r="AS86">
            <v>0</v>
          </cell>
          <cell r="AT86">
            <v>0</v>
          </cell>
          <cell r="AU86">
            <v>0</v>
          </cell>
          <cell r="AV86">
            <v>0</v>
          </cell>
          <cell r="AW86">
            <v>0</v>
          </cell>
          <cell r="AX86">
            <v>0</v>
          </cell>
          <cell r="AY86">
            <v>0</v>
          </cell>
          <cell r="AZ86">
            <v>0</v>
          </cell>
          <cell r="BA86">
            <v>0</v>
          </cell>
          <cell r="BB86">
            <v>26187</v>
          </cell>
          <cell r="BC86">
            <v>0</v>
          </cell>
          <cell r="BD86">
            <v>0</v>
          </cell>
          <cell r="BE86">
            <v>0</v>
          </cell>
          <cell r="BF86">
            <v>0</v>
          </cell>
          <cell r="BG86">
            <v>0</v>
          </cell>
          <cell r="BH86" t="str">
            <v>561850MMGZI9</v>
          </cell>
          <cell r="BI86">
            <v>40849</v>
          </cell>
        </row>
        <row r="87">
          <cell r="A87" t="str">
            <v>20068994</v>
          </cell>
          <cell r="B87" t="str">
            <v>MORA  BONILLA ALDO PAUL</v>
          </cell>
          <cell r="C87" t="str">
            <v>JEFE DE LA OFICINA ZONAL JUNIN</v>
          </cell>
          <cell r="D87" t="str">
            <v>20068994</v>
          </cell>
          <cell r="E87">
            <v>40826</v>
          </cell>
          <cell r="F87">
            <v>40886</v>
          </cell>
          <cell r="H87">
            <v>5500</v>
          </cell>
          <cell r="I87">
            <v>5500</v>
          </cell>
          <cell r="J87">
            <v>0</v>
          </cell>
          <cell r="K87" t="str">
            <v>MORA  BONILLA ALDO PAUL</v>
          </cell>
          <cell r="L87">
            <v>0</v>
          </cell>
          <cell r="M87">
            <v>4772.8999999999996</v>
          </cell>
          <cell r="N87" t="str">
            <v>OFICINA ZONAL JUNIN</v>
          </cell>
          <cell r="O87" t="str">
            <v xml:space="preserve">0019  </v>
          </cell>
          <cell r="P87" t="str">
            <v>3433</v>
          </cell>
          <cell r="Q87" t="str">
            <v>001</v>
          </cell>
          <cell r="R87" t="str">
            <v>336</v>
          </cell>
          <cell r="S87">
            <v>40870</v>
          </cell>
          <cell r="T87" t="str">
            <v>04-383-035975</v>
          </cell>
          <cell r="U87" t="str">
            <v>201111</v>
          </cell>
          <cell r="V87" t="str">
            <v>201111</v>
          </cell>
          <cell r="W87" t="str">
            <v>12</v>
          </cell>
          <cell r="X87">
            <v>1</v>
          </cell>
          <cell r="Y87" t="str">
            <v>CAS ZONALES NOVIEMBRE 2011</v>
          </cell>
          <cell r="Z87">
            <v>4152</v>
          </cell>
          <cell r="AA87" t="str">
            <v>10200689947</v>
          </cell>
          <cell r="AB87" t="str">
            <v xml:space="preserve">MORA </v>
          </cell>
          <cell r="AC87" t="str">
            <v>BONILLA</v>
          </cell>
          <cell r="AD87" t="str">
            <v>ALDO PAUL</v>
          </cell>
          <cell r="AE87" t="str">
            <v>INTEGRA</v>
          </cell>
          <cell r="AF87" t="str">
            <v>02</v>
          </cell>
          <cell r="AG87">
            <v>99</v>
          </cell>
          <cell r="AH87">
            <v>78.099999999999994</v>
          </cell>
          <cell r="AI87">
            <v>177.1</v>
          </cell>
          <cell r="AJ87">
            <v>550</v>
          </cell>
          <cell r="AK87">
            <v>40826</v>
          </cell>
          <cell r="AL87" t="str">
            <v>2327102</v>
          </cell>
          <cell r="AM87">
            <v>40590</v>
          </cell>
          <cell r="AN87" t="str">
            <v>2011</v>
          </cell>
          <cell r="AO87" t="str">
            <v>1</v>
          </cell>
          <cell r="AP87">
            <v>97.2</v>
          </cell>
          <cell r="AQ87">
            <v>0</v>
          </cell>
          <cell r="AR87">
            <v>0</v>
          </cell>
          <cell r="AS87">
            <v>0</v>
          </cell>
          <cell r="AT87">
            <v>0</v>
          </cell>
          <cell r="AU87">
            <v>0</v>
          </cell>
          <cell r="AV87">
            <v>0</v>
          </cell>
          <cell r="AW87">
            <v>0</v>
          </cell>
          <cell r="AX87">
            <v>0</v>
          </cell>
          <cell r="AY87">
            <v>0</v>
          </cell>
          <cell r="AZ87">
            <v>0</v>
          </cell>
          <cell r="BA87">
            <v>0</v>
          </cell>
          <cell r="BB87">
            <v>27287</v>
          </cell>
          <cell r="BC87">
            <v>0</v>
          </cell>
          <cell r="BD87">
            <v>0</v>
          </cell>
          <cell r="BE87">
            <v>0</v>
          </cell>
          <cell r="BF87">
            <v>0</v>
          </cell>
          <cell r="BG87">
            <v>0</v>
          </cell>
          <cell r="BH87" t="str">
            <v>572851AMBAI9</v>
          </cell>
          <cell r="BI87">
            <v>40826</v>
          </cell>
        </row>
        <row r="88">
          <cell r="A88" t="str">
            <v>22510529</v>
          </cell>
          <cell r="B88" t="str">
            <v>MORA  ROQUE GUSTAVO</v>
          </cell>
          <cell r="C88" t="str">
            <v>CHOFER</v>
          </cell>
          <cell r="D88" t="str">
            <v>22510529</v>
          </cell>
          <cell r="E88">
            <v>40854</v>
          </cell>
          <cell r="F88">
            <v>40908</v>
          </cell>
          <cell r="H88">
            <v>880</v>
          </cell>
          <cell r="I88">
            <v>880</v>
          </cell>
          <cell r="J88">
            <v>0</v>
          </cell>
          <cell r="K88" t="str">
            <v>MORA  ROQUE GUSTAVO</v>
          </cell>
          <cell r="L88">
            <v>0</v>
          </cell>
          <cell r="M88">
            <v>767.01</v>
          </cell>
          <cell r="N88" t="str">
            <v>OFICINA ZONAL HUANUCO</v>
          </cell>
          <cell r="O88" t="str">
            <v xml:space="preserve">0017  </v>
          </cell>
          <cell r="P88" t="str">
            <v>3476</v>
          </cell>
          <cell r="Q88" t="str">
            <v>001</v>
          </cell>
          <cell r="R88" t="str">
            <v>93</v>
          </cell>
          <cell r="S88">
            <v>40870</v>
          </cell>
          <cell r="T88" t="str">
            <v>04-036-384188</v>
          </cell>
          <cell r="U88" t="str">
            <v>201111</v>
          </cell>
          <cell r="V88" t="str">
            <v>201111</v>
          </cell>
          <cell r="W88" t="str">
            <v>12</v>
          </cell>
          <cell r="X88">
            <v>1</v>
          </cell>
          <cell r="Y88" t="str">
            <v>CAS ZONALES NOVIEMBRE 2011</v>
          </cell>
          <cell r="Z88">
            <v>4182</v>
          </cell>
          <cell r="AA88" t="str">
            <v>10225105290</v>
          </cell>
          <cell r="AB88" t="str">
            <v xml:space="preserve">MORA </v>
          </cell>
          <cell r="AC88" t="str">
            <v>ROQUE</v>
          </cell>
          <cell r="AD88" t="str">
            <v>GUSTAVO</v>
          </cell>
          <cell r="AE88" t="str">
            <v>PRIMA</v>
          </cell>
          <cell r="AF88" t="str">
            <v>03</v>
          </cell>
          <cell r="AG88">
            <v>15.4</v>
          </cell>
          <cell r="AH88">
            <v>9.59</v>
          </cell>
          <cell r="AI88">
            <v>24.99</v>
          </cell>
          <cell r="AJ88">
            <v>88</v>
          </cell>
          <cell r="AK88">
            <v>40854</v>
          </cell>
          <cell r="AL88" t="str">
            <v/>
          </cell>
          <cell r="AM88">
            <v>1</v>
          </cell>
          <cell r="AN88" t="str">
            <v>2011</v>
          </cell>
          <cell r="AO88" t="str">
            <v>1</v>
          </cell>
          <cell r="AP88">
            <v>79.2</v>
          </cell>
          <cell r="AQ88">
            <v>0</v>
          </cell>
          <cell r="AR88">
            <v>0</v>
          </cell>
          <cell r="AS88">
            <v>0</v>
          </cell>
          <cell r="AT88">
            <v>0</v>
          </cell>
          <cell r="AU88">
            <v>0</v>
          </cell>
          <cell r="AV88">
            <v>0</v>
          </cell>
          <cell r="AW88">
            <v>0</v>
          </cell>
          <cell r="AX88">
            <v>0</v>
          </cell>
          <cell r="AY88">
            <v>0</v>
          </cell>
          <cell r="AZ88">
            <v>0</v>
          </cell>
          <cell r="BA88">
            <v>0</v>
          </cell>
          <cell r="BB88">
            <v>27023</v>
          </cell>
          <cell r="BC88">
            <v>0</v>
          </cell>
          <cell r="BD88">
            <v>0</v>
          </cell>
          <cell r="BE88">
            <v>0</v>
          </cell>
          <cell r="BF88">
            <v>0</v>
          </cell>
          <cell r="BG88">
            <v>0</v>
          </cell>
          <cell r="BH88" t="str">
            <v>570211GMRAU0</v>
          </cell>
          <cell r="BI88">
            <v>40854</v>
          </cell>
        </row>
        <row r="89">
          <cell r="A89" t="str">
            <v>22510529</v>
          </cell>
          <cell r="B89" t="str">
            <v>MORA  ROQUE GUSTAVO</v>
          </cell>
          <cell r="C89" t="str">
            <v>CHOFER</v>
          </cell>
          <cell r="D89" t="str">
            <v>22510529</v>
          </cell>
          <cell r="E89">
            <v>40854</v>
          </cell>
          <cell r="F89">
            <v>40939</v>
          </cell>
          <cell r="H89">
            <v>880</v>
          </cell>
          <cell r="I89">
            <v>880</v>
          </cell>
          <cell r="J89">
            <v>0</v>
          </cell>
          <cell r="K89" t="str">
            <v>MORA  ROQUE GUSTAVO</v>
          </cell>
          <cell r="L89">
            <v>0</v>
          </cell>
          <cell r="M89">
            <v>767.01</v>
          </cell>
          <cell r="N89" t="str">
            <v>OFICINA ZONAL HUANUCO</v>
          </cell>
          <cell r="O89" t="str">
            <v xml:space="preserve">0017  </v>
          </cell>
          <cell r="P89" t="str">
            <v>3476</v>
          </cell>
          <cell r="Q89" t="str">
            <v>001</v>
          </cell>
          <cell r="R89" t="str">
            <v>93</v>
          </cell>
          <cell r="S89">
            <v>40870</v>
          </cell>
          <cell r="T89" t="str">
            <v>04-036-384188</v>
          </cell>
          <cell r="U89" t="str">
            <v>201111</v>
          </cell>
          <cell r="V89" t="str">
            <v>201111</v>
          </cell>
          <cell r="W89" t="str">
            <v>12</v>
          </cell>
          <cell r="X89">
            <v>1</v>
          </cell>
          <cell r="Y89" t="str">
            <v>CAS ZONALES NOVIEMBRE 2011</v>
          </cell>
          <cell r="Z89">
            <v>4182</v>
          </cell>
          <cell r="AA89" t="str">
            <v>10225105290</v>
          </cell>
          <cell r="AB89" t="str">
            <v xml:space="preserve">MORA </v>
          </cell>
          <cell r="AC89" t="str">
            <v>ROQUE</v>
          </cell>
          <cell r="AD89" t="str">
            <v>GUSTAVO</v>
          </cell>
          <cell r="AE89" t="str">
            <v>PRIMA</v>
          </cell>
          <cell r="AF89" t="str">
            <v>03</v>
          </cell>
          <cell r="AG89">
            <v>15.4</v>
          </cell>
          <cell r="AH89">
            <v>9.59</v>
          </cell>
          <cell r="AI89">
            <v>24.99</v>
          </cell>
          <cell r="AJ89">
            <v>88</v>
          </cell>
          <cell r="AK89">
            <v>40854</v>
          </cell>
          <cell r="AL89" t="str">
            <v/>
          </cell>
          <cell r="AM89">
            <v>1</v>
          </cell>
          <cell r="AN89" t="str">
            <v>2011</v>
          </cell>
          <cell r="AO89" t="str">
            <v>1</v>
          </cell>
          <cell r="AP89">
            <v>79.2</v>
          </cell>
          <cell r="AQ89">
            <v>0</v>
          </cell>
          <cell r="AR89">
            <v>0</v>
          </cell>
          <cell r="AS89">
            <v>0</v>
          </cell>
          <cell r="AT89">
            <v>0</v>
          </cell>
          <cell r="AU89">
            <v>0</v>
          </cell>
          <cell r="AV89">
            <v>0</v>
          </cell>
          <cell r="AW89">
            <v>0</v>
          </cell>
          <cell r="AX89">
            <v>0</v>
          </cell>
          <cell r="AY89">
            <v>0</v>
          </cell>
          <cell r="AZ89">
            <v>0</v>
          </cell>
          <cell r="BA89">
            <v>0</v>
          </cell>
          <cell r="BB89">
            <v>27023</v>
          </cell>
          <cell r="BC89">
            <v>0</v>
          </cell>
          <cell r="BD89">
            <v>0</v>
          </cell>
          <cell r="BE89">
            <v>0</v>
          </cell>
          <cell r="BF89">
            <v>0</v>
          </cell>
          <cell r="BG89">
            <v>0</v>
          </cell>
          <cell r="BH89" t="str">
            <v>570211GMRAU0</v>
          </cell>
          <cell r="BI89">
            <v>40854</v>
          </cell>
        </row>
        <row r="90">
          <cell r="A90" t="str">
            <v>22510529</v>
          </cell>
          <cell r="B90" t="str">
            <v>MORA  ROQUE GUSTAVO</v>
          </cell>
          <cell r="C90" t="str">
            <v>CHOFER</v>
          </cell>
          <cell r="D90" t="str">
            <v>22510529</v>
          </cell>
          <cell r="E90">
            <v>40854</v>
          </cell>
          <cell r="F90">
            <v>40999</v>
          </cell>
          <cell r="H90">
            <v>880</v>
          </cell>
          <cell r="I90">
            <v>880</v>
          </cell>
          <cell r="J90">
            <v>0</v>
          </cell>
          <cell r="K90" t="str">
            <v>MORA  ROQUE GUSTAVO</v>
          </cell>
          <cell r="L90">
            <v>0</v>
          </cell>
          <cell r="M90">
            <v>767.01</v>
          </cell>
          <cell r="N90" t="str">
            <v>OFICINA ZONAL HUANUCO</v>
          </cell>
          <cell r="O90" t="str">
            <v xml:space="preserve">0017  </v>
          </cell>
          <cell r="P90" t="str">
            <v>3476</v>
          </cell>
          <cell r="Q90" t="str">
            <v>001</v>
          </cell>
          <cell r="R90" t="str">
            <v>93</v>
          </cell>
          <cell r="S90">
            <v>40870</v>
          </cell>
          <cell r="T90" t="str">
            <v>04-036-384188</v>
          </cell>
          <cell r="U90" t="str">
            <v>201111</v>
          </cell>
          <cell r="V90" t="str">
            <v>201111</v>
          </cell>
          <cell r="W90" t="str">
            <v>12</v>
          </cell>
          <cell r="X90">
            <v>1</v>
          </cell>
          <cell r="Y90" t="str">
            <v>CAS ZONALES NOVIEMBRE 2011</v>
          </cell>
          <cell r="Z90">
            <v>4182</v>
          </cell>
          <cell r="AA90" t="str">
            <v>10225105290</v>
          </cell>
          <cell r="AB90" t="str">
            <v xml:space="preserve">MORA </v>
          </cell>
          <cell r="AC90" t="str">
            <v>ROQUE</v>
          </cell>
          <cell r="AD90" t="str">
            <v>GUSTAVO</v>
          </cell>
          <cell r="AE90" t="str">
            <v>PRIMA</v>
          </cell>
          <cell r="AF90" t="str">
            <v>03</v>
          </cell>
          <cell r="AG90">
            <v>15.4</v>
          </cell>
          <cell r="AH90">
            <v>9.59</v>
          </cell>
          <cell r="AI90">
            <v>24.99</v>
          </cell>
          <cell r="AJ90">
            <v>88</v>
          </cell>
          <cell r="AK90">
            <v>40854</v>
          </cell>
          <cell r="AL90" t="str">
            <v/>
          </cell>
          <cell r="AM90">
            <v>1</v>
          </cell>
          <cell r="AN90" t="str">
            <v>2011</v>
          </cell>
          <cell r="AO90" t="str">
            <v>1</v>
          </cell>
          <cell r="AP90">
            <v>79.2</v>
          </cell>
          <cell r="AQ90">
            <v>0</v>
          </cell>
          <cell r="AR90">
            <v>0</v>
          </cell>
          <cell r="AS90">
            <v>0</v>
          </cell>
          <cell r="AT90">
            <v>0</v>
          </cell>
          <cell r="AU90">
            <v>0</v>
          </cell>
          <cell r="AV90">
            <v>0</v>
          </cell>
          <cell r="AW90">
            <v>0</v>
          </cell>
          <cell r="AX90">
            <v>0</v>
          </cell>
          <cell r="AY90">
            <v>0</v>
          </cell>
          <cell r="AZ90">
            <v>0</v>
          </cell>
          <cell r="BA90">
            <v>0</v>
          </cell>
          <cell r="BB90">
            <v>27023</v>
          </cell>
          <cell r="BC90">
            <v>0</v>
          </cell>
          <cell r="BD90">
            <v>0</v>
          </cell>
          <cell r="BE90">
            <v>0</v>
          </cell>
          <cell r="BF90">
            <v>0</v>
          </cell>
          <cell r="BG90">
            <v>0</v>
          </cell>
          <cell r="BH90" t="str">
            <v>570211GMRAU0</v>
          </cell>
          <cell r="BI90">
            <v>40854</v>
          </cell>
        </row>
        <row r="91">
          <cell r="A91" t="str">
            <v>22510529</v>
          </cell>
          <cell r="B91" t="str">
            <v>MORA  ROQUE GUSTAVO</v>
          </cell>
          <cell r="C91" t="str">
            <v>CHOFER</v>
          </cell>
          <cell r="D91" t="str">
            <v>22510529</v>
          </cell>
          <cell r="E91">
            <v>40854</v>
          </cell>
          <cell r="F91">
            <v>41090</v>
          </cell>
          <cell r="H91">
            <v>880</v>
          </cell>
          <cell r="I91">
            <v>880</v>
          </cell>
          <cell r="J91">
            <v>0</v>
          </cell>
          <cell r="K91" t="str">
            <v>MORA  ROQUE GUSTAVO</v>
          </cell>
          <cell r="L91">
            <v>0</v>
          </cell>
          <cell r="M91">
            <v>767.01</v>
          </cell>
          <cell r="N91" t="str">
            <v>OFICINA ZONAL HUANUCO</v>
          </cell>
          <cell r="O91" t="str">
            <v xml:space="preserve">0017  </v>
          </cell>
          <cell r="P91" t="str">
            <v>3476</v>
          </cell>
          <cell r="Q91" t="str">
            <v>001</v>
          </cell>
          <cell r="R91" t="str">
            <v>93</v>
          </cell>
          <cell r="S91">
            <v>40870</v>
          </cell>
          <cell r="T91" t="str">
            <v>04-036-384188</v>
          </cell>
          <cell r="U91" t="str">
            <v>201111</v>
          </cell>
          <cell r="V91" t="str">
            <v>201111</v>
          </cell>
          <cell r="W91" t="str">
            <v>12</v>
          </cell>
          <cell r="X91">
            <v>1</v>
          </cell>
          <cell r="Y91" t="str">
            <v>CAS ZONALES NOVIEMBRE 2011</v>
          </cell>
          <cell r="Z91">
            <v>4182</v>
          </cell>
          <cell r="AA91" t="str">
            <v>10225105290</v>
          </cell>
          <cell r="AB91" t="str">
            <v xml:space="preserve">MORA </v>
          </cell>
          <cell r="AC91" t="str">
            <v>ROQUE</v>
          </cell>
          <cell r="AD91" t="str">
            <v>GUSTAVO</v>
          </cell>
          <cell r="AE91" t="str">
            <v>PRIMA</v>
          </cell>
          <cell r="AF91" t="str">
            <v>03</v>
          </cell>
          <cell r="AG91">
            <v>15.4</v>
          </cell>
          <cell r="AH91">
            <v>9.59</v>
          </cell>
          <cell r="AI91">
            <v>24.99</v>
          </cell>
          <cell r="AJ91">
            <v>88</v>
          </cell>
          <cell r="AK91">
            <v>40854</v>
          </cell>
          <cell r="AL91" t="str">
            <v/>
          </cell>
          <cell r="AM91">
            <v>1</v>
          </cell>
          <cell r="AN91" t="str">
            <v>2011</v>
          </cell>
          <cell r="AO91" t="str">
            <v>1</v>
          </cell>
          <cell r="AP91">
            <v>79.2</v>
          </cell>
          <cell r="AQ91">
            <v>0</v>
          </cell>
          <cell r="AR91">
            <v>0</v>
          </cell>
          <cell r="AS91">
            <v>0</v>
          </cell>
          <cell r="AT91">
            <v>0</v>
          </cell>
          <cell r="AU91">
            <v>0</v>
          </cell>
          <cell r="AV91">
            <v>0</v>
          </cell>
          <cell r="AW91">
            <v>0</v>
          </cell>
          <cell r="AX91">
            <v>0</v>
          </cell>
          <cell r="AY91">
            <v>0</v>
          </cell>
          <cell r="AZ91">
            <v>0</v>
          </cell>
          <cell r="BA91">
            <v>0</v>
          </cell>
          <cell r="BB91">
            <v>27023</v>
          </cell>
          <cell r="BC91">
            <v>0</v>
          </cell>
          <cell r="BD91">
            <v>0</v>
          </cell>
          <cell r="BE91">
            <v>0</v>
          </cell>
          <cell r="BF91">
            <v>0</v>
          </cell>
          <cell r="BG91">
            <v>0</v>
          </cell>
          <cell r="BH91" t="str">
            <v>570211GMRAU0</v>
          </cell>
          <cell r="BI91">
            <v>40854</v>
          </cell>
        </row>
        <row r="92">
          <cell r="A92" t="str">
            <v>16788271</v>
          </cell>
          <cell r="B92" t="str">
            <v>MORALES  FLORES JIMMY ROY</v>
          </cell>
          <cell r="C92" t="str">
            <v>TECNICO DE PROYECTOS</v>
          </cell>
          <cell r="D92" t="str">
            <v>16788271</v>
          </cell>
          <cell r="E92">
            <v>40854</v>
          </cell>
          <cell r="F92">
            <v>40908</v>
          </cell>
          <cell r="H92">
            <v>2320</v>
          </cell>
          <cell r="I92">
            <v>2320</v>
          </cell>
          <cell r="J92">
            <v>0</v>
          </cell>
          <cell r="K92" t="str">
            <v>MORALES  FLORES JIMMY ROY</v>
          </cell>
          <cell r="L92">
            <v>0</v>
          </cell>
          <cell r="M92">
            <v>2018.4</v>
          </cell>
          <cell r="N92" t="str">
            <v>OFICINA ZONAL AMAZONAS</v>
          </cell>
          <cell r="O92" t="str">
            <v xml:space="preserve">0006  </v>
          </cell>
          <cell r="P92" t="str">
            <v>3478</v>
          </cell>
          <cell r="Q92" t="str">
            <v>001</v>
          </cell>
          <cell r="R92" t="str">
            <v>120</v>
          </cell>
          <cell r="S92">
            <v>40870</v>
          </cell>
          <cell r="T92" t="str">
            <v>04293802756</v>
          </cell>
          <cell r="U92" t="str">
            <v>201111</v>
          </cell>
          <cell r="V92" t="str">
            <v>201111</v>
          </cell>
          <cell r="W92" t="str">
            <v>12</v>
          </cell>
          <cell r="X92">
            <v>1</v>
          </cell>
          <cell r="Y92" t="str">
            <v>CAS ZONALES NOVIEMBRE 2011</v>
          </cell>
          <cell r="Z92">
            <v>4185</v>
          </cell>
          <cell r="AA92" t="str">
            <v>10167882710</v>
          </cell>
          <cell r="AB92" t="str">
            <v xml:space="preserve">MORALES </v>
          </cell>
          <cell r="AC92" t="str">
            <v>FLORES</v>
          </cell>
          <cell r="AD92" t="str">
            <v>JIMMY ROY</v>
          </cell>
          <cell r="AE92" t="str">
            <v>ONP</v>
          </cell>
          <cell r="AF92" t="str">
            <v>99</v>
          </cell>
          <cell r="AG92">
            <v>0</v>
          </cell>
          <cell r="AH92">
            <v>0</v>
          </cell>
          <cell r="AI92">
            <v>0</v>
          </cell>
          <cell r="AJ92">
            <v>301.60000000000002</v>
          </cell>
          <cell r="AK92">
            <v>40854</v>
          </cell>
          <cell r="AL92" t="str">
            <v>2365515</v>
          </cell>
          <cell r="AM92">
            <v>40611</v>
          </cell>
          <cell r="AN92" t="str">
            <v>2011</v>
          </cell>
          <cell r="AO92" t="str">
            <v>1</v>
          </cell>
          <cell r="AP92">
            <v>97.2</v>
          </cell>
          <cell r="AQ92">
            <v>0</v>
          </cell>
          <cell r="AR92">
            <v>0</v>
          </cell>
          <cell r="AS92">
            <v>0</v>
          </cell>
          <cell r="AT92">
            <v>0</v>
          </cell>
          <cell r="AU92">
            <v>0</v>
          </cell>
          <cell r="AV92">
            <v>0</v>
          </cell>
          <cell r="AW92">
            <v>0</v>
          </cell>
          <cell r="AX92">
            <v>0</v>
          </cell>
          <cell r="AY92">
            <v>0</v>
          </cell>
          <cell r="AZ92">
            <v>0</v>
          </cell>
          <cell r="BA92">
            <v>0</v>
          </cell>
          <cell r="BB92">
            <v>28109</v>
          </cell>
          <cell r="BC92">
            <v>0</v>
          </cell>
          <cell r="BD92">
            <v>0</v>
          </cell>
          <cell r="BE92">
            <v>0</v>
          </cell>
          <cell r="BF92">
            <v>0</v>
          </cell>
          <cell r="BG92">
            <v>0</v>
          </cell>
          <cell r="BH92" t="str">
            <v/>
          </cell>
          <cell r="BI92" t="str">
            <v/>
          </cell>
        </row>
        <row r="93">
          <cell r="A93" t="str">
            <v>16788271</v>
          </cell>
          <cell r="B93" t="str">
            <v>MORALES  FLORES JIMMY ROY</v>
          </cell>
          <cell r="C93" t="str">
            <v>TECNICO DE PROYECTOS</v>
          </cell>
          <cell r="D93" t="str">
            <v>16788271</v>
          </cell>
          <cell r="E93">
            <v>40854</v>
          </cell>
          <cell r="F93">
            <v>40939</v>
          </cell>
          <cell r="H93">
            <v>2320</v>
          </cell>
          <cell r="I93">
            <v>2320</v>
          </cell>
          <cell r="J93">
            <v>0</v>
          </cell>
          <cell r="K93" t="str">
            <v>MORALES  FLORES JIMMY ROY</v>
          </cell>
          <cell r="L93">
            <v>0</v>
          </cell>
          <cell r="M93">
            <v>2018.4</v>
          </cell>
          <cell r="N93" t="str">
            <v>OFICINA ZONAL AMAZONAS</v>
          </cell>
          <cell r="O93" t="str">
            <v xml:space="preserve">0006  </v>
          </cell>
          <cell r="P93" t="str">
            <v>3478</v>
          </cell>
          <cell r="Q93" t="str">
            <v>001</v>
          </cell>
          <cell r="R93" t="str">
            <v>120</v>
          </cell>
          <cell r="S93">
            <v>40870</v>
          </cell>
          <cell r="T93" t="str">
            <v>04293802756</v>
          </cell>
          <cell r="U93" t="str">
            <v>201111</v>
          </cell>
          <cell r="V93" t="str">
            <v>201111</v>
          </cell>
          <cell r="W93" t="str">
            <v>12</v>
          </cell>
          <cell r="X93">
            <v>1</v>
          </cell>
          <cell r="Y93" t="str">
            <v>CAS ZONALES NOVIEMBRE 2011</v>
          </cell>
          <cell r="Z93">
            <v>4185</v>
          </cell>
          <cell r="AA93" t="str">
            <v>10167882710</v>
          </cell>
          <cell r="AB93" t="str">
            <v xml:space="preserve">MORALES </v>
          </cell>
          <cell r="AC93" t="str">
            <v>FLORES</v>
          </cell>
          <cell r="AD93" t="str">
            <v>JIMMY ROY</v>
          </cell>
          <cell r="AE93" t="str">
            <v>ONP</v>
          </cell>
          <cell r="AF93" t="str">
            <v>99</v>
          </cell>
          <cell r="AG93">
            <v>0</v>
          </cell>
          <cell r="AH93">
            <v>0</v>
          </cell>
          <cell r="AI93">
            <v>0</v>
          </cell>
          <cell r="AJ93">
            <v>301.60000000000002</v>
          </cell>
          <cell r="AK93">
            <v>40854</v>
          </cell>
          <cell r="AL93" t="str">
            <v>2365515</v>
          </cell>
          <cell r="AM93">
            <v>40611</v>
          </cell>
          <cell r="AN93" t="str">
            <v>2011</v>
          </cell>
          <cell r="AO93" t="str">
            <v>1</v>
          </cell>
          <cell r="AP93">
            <v>97.2</v>
          </cell>
          <cell r="AQ93">
            <v>0</v>
          </cell>
          <cell r="AR93">
            <v>0</v>
          </cell>
          <cell r="AS93">
            <v>0</v>
          </cell>
          <cell r="AT93">
            <v>0</v>
          </cell>
          <cell r="AU93">
            <v>0</v>
          </cell>
          <cell r="AV93">
            <v>0</v>
          </cell>
          <cell r="AW93">
            <v>0</v>
          </cell>
          <cell r="AX93">
            <v>0</v>
          </cell>
          <cell r="AY93">
            <v>0</v>
          </cell>
          <cell r="AZ93">
            <v>0</v>
          </cell>
          <cell r="BA93">
            <v>0</v>
          </cell>
          <cell r="BB93">
            <v>28109</v>
          </cell>
          <cell r="BC93">
            <v>0</v>
          </cell>
          <cell r="BD93">
            <v>0</v>
          </cell>
          <cell r="BE93">
            <v>0</v>
          </cell>
          <cell r="BF93">
            <v>0</v>
          </cell>
          <cell r="BG93">
            <v>0</v>
          </cell>
          <cell r="BH93" t="str">
            <v/>
          </cell>
          <cell r="BI93" t="str">
            <v/>
          </cell>
        </row>
        <row r="94">
          <cell r="A94" t="str">
            <v>16788271</v>
          </cell>
          <cell r="B94" t="str">
            <v>MORALES  FLORES JIMMY ROY</v>
          </cell>
          <cell r="C94" t="str">
            <v>TECNICO DE PROYECTOS</v>
          </cell>
          <cell r="D94" t="str">
            <v>16788271</v>
          </cell>
          <cell r="E94">
            <v>40854</v>
          </cell>
          <cell r="F94">
            <v>40999</v>
          </cell>
          <cell r="H94">
            <v>2320</v>
          </cell>
          <cell r="I94">
            <v>2320</v>
          </cell>
          <cell r="J94">
            <v>0</v>
          </cell>
          <cell r="K94" t="str">
            <v>MORALES  FLORES JIMMY ROY</v>
          </cell>
          <cell r="L94">
            <v>0</v>
          </cell>
          <cell r="M94">
            <v>2018.4</v>
          </cell>
          <cell r="N94" t="str">
            <v>OFICINA ZONAL AMAZONAS</v>
          </cell>
          <cell r="O94" t="str">
            <v xml:space="preserve">0006  </v>
          </cell>
          <cell r="P94" t="str">
            <v>3478</v>
          </cell>
          <cell r="Q94" t="str">
            <v>001</v>
          </cell>
          <cell r="R94" t="str">
            <v>120</v>
          </cell>
          <cell r="S94">
            <v>40870</v>
          </cell>
          <cell r="T94" t="str">
            <v>04293802756</v>
          </cell>
          <cell r="U94" t="str">
            <v>201111</v>
          </cell>
          <cell r="V94" t="str">
            <v>201111</v>
          </cell>
          <cell r="W94" t="str">
            <v>12</v>
          </cell>
          <cell r="X94">
            <v>1</v>
          </cell>
          <cell r="Y94" t="str">
            <v>CAS ZONALES NOVIEMBRE 2011</v>
          </cell>
          <cell r="Z94">
            <v>4185</v>
          </cell>
          <cell r="AA94" t="str">
            <v>10167882710</v>
          </cell>
          <cell r="AB94" t="str">
            <v xml:space="preserve">MORALES </v>
          </cell>
          <cell r="AC94" t="str">
            <v>FLORES</v>
          </cell>
          <cell r="AD94" t="str">
            <v>JIMMY ROY</v>
          </cell>
          <cell r="AE94" t="str">
            <v>ONP</v>
          </cell>
          <cell r="AF94" t="str">
            <v>99</v>
          </cell>
          <cell r="AG94">
            <v>0</v>
          </cell>
          <cell r="AH94">
            <v>0</v>
          </cell>
          <cell r="AI94">
            <v>0</v>
          </cell>
          <cell r="AJ94">
            <v>301.60000000000002</v>
          </cell>
          <cell r="AK94">
            <v>40854</v>
          </cell>
          <cell r="AL94" t="str">
            <v>2365515</v>
          </cell>
          <cell r="AM94">
            <v>40611</v>
          </cell>
          <cell r="AN94" t="str">
            <v>2011</v>
          </cell>
          <cell r="AO94" t="str">
            <v>1</v>
          </cell>
          <cell r="AP94">
            <v>97.2</v>
          </cell>
          <cell r="AQ94">
            <v>0</v>
          </cell>
          <cell r="AR94">
            <v>0</v>
          </cell>
          <cell r="AS94">
            <v>0</v>
          </cell>
          <cell r="AT94">
            <v>0</v>
          </cell>
          <cell r="AU94">
            <v>0</v>
          </cell>
          <cell r="AV94">
            <v>0</v>
          </cell>
          <cell r="AW94">
            <v>0</v>
          </cell>
          <cell r="AX94">
            <v>0</v>
          </cell>
          <cell r="AY94">
            <v>0</v>
          </cell>
          <cell r="AZ94">
            <v>0</v>
          </cell>
          <cell r="BA94">
            <v>0</v>
          </cell>
          <cell r="BB94">
            <v>28109</v>
          </cell>
          <cell r="BC94">
            <v>0</v>
          </cell>
          <cell r="BD94">
            <v>0</v>
          </cell>
          <cell r="BE94">
            <v>0</v>
          </cell>
          <cell r="BF94">
            <v>0</v>
          </cell>
          <cell r="BG94">
            <v>0</v>
          </cell>
          <cell r="BH94" t="str">
            <v/>
          </cell>
          <cell r="BI94" t="str">
            <v/>
          </cell>
        </row>
        <row r="95">
          <cell r="A95" t="str">
            <v>16788271</v>
          </cell>
          <cell r="B95" t="str">
            <v>MORALES  FLORES JIMMY ROY</v>
          </cell>
          <cell r="C95" t="str">
            <v>TECNICO DE PROYECTOS</v>
          </cell>
          <cell r="D95" t="str">
            <v>16788271</v>
          </cell>
          <cell r="E95">
            <v>40854</v>
          </cell>
          <cell r="F95">
            <v>41060</v>
          </cell>
          <cell r="H95">
            <v>2320</v>
          </cell>
          <cell r="I95">
            <v>2320</v>
          </cell>
          <cell r="J95">
            <v>0</v>
          </cell>
          <cell r="K95" t="str">
            <v>MORALES  FLORES JIMMY ROY</v>
          </cell>
          <cell r="L95">
            <v>0</v>
          </cell>
          <cell r="M95">
            <v>2018.4</v>
          </cell>
          <cell r="N95" t="str">
            <v>OFICINA ZONAL AMAZONAS</v>
          </cell>
          <cell r="O95" t="str">
            <v xml:space="preserve">0006  </v>
          </cell>
          <cell r="P95" t="str">
            <v>3478</v>
          </cell>
          <cell r="Q95" t="str">
            <v>001</v>
          </cell>
          <cell r="R95" t="str">
            <v>120</v>
          </cell>
          <cell r="S95">
            <v>40870</v>
          </cell>
          <cell r="T95" t="str">
            <v>04293802756</v>
          </cell>
          <cell r="U95" t="str">
            <v>201111</v>
          </cell>
          <cell r="V95" t="str">
            <v>201111</v>
          </cell>
          <cell r="W95" t="str">
            <v>12</v>
          </cell>
          <cell r="X95">
            <v>1</v>
          </cell>
          <cell r="Y95" t="str">
            <v>CAS ZONALES NOVIEMBRE 2011</v>
          </cell>
          <cell r="Z95">
            <v>4185</v>
          </cell>
          <cell r="AA95" t="str">
            <v>10167882710</v>
          </cell>
          <cell r="AB95" t="str">
            <v xml:space="preserve">MORALES </v>
          </cell>
          <cell r="AC95" t="str">
            <v>FLORES</v>
          </cell>
          <cell r="AD95" t="str">
            <v>JIMMY ROY</v>
          </cell>
          <cell r="AE95" t="str">
            <v>ONP</v>
          </cell>
          <cell r="AF95" t="str">
            <v>99</v>
          </cell>
          <cell r="AG95">
            <v>0</v>
          </cell>
          <cell r="AH95">
            <v>0</v>
          </cell>
          <cell r="AI95">
            <v>0</v>
          </cell>
          <cell r="AJ95">
            <v>301.60000000000002</v>
          </cell>
          <cell r="AK95">
            <v>40854</v>
          </cell>
          <cell r="AL95" t="str">
            <v>2365515</v>
          </cell>
          <cell r="AM95">
            <v>40611</v>
          </cell>
          <cell r="AN95" t="str">
            <v>2011</v>
          </cell>
          <cell r="AO95" t="str">
            <v>1</v>
          </cell>
          <cell r="AP95">
            <v>97.2</v>
          </cell>
          <cell r="AQ95">
            <v>0</v>
          </cell>
          <cell r="AR95">
            <v>0</v>
          </cell>
          <cell r="AS95">
            <v>0</v>
          </cell>
          <cell r="AT95">
            <v>0</v>
          </cell>
          <cell r="AU95">
            <v>0</v>
          </cell>
          <cell r="AV95">
            <v>0</v>
          </cell>
          <cell r="AW95">
            <v>0</v>
          </cell>
          <cell r="AX95">
            <v>0</v>
          </cell>
          <cell r="AY95">
            <v>0</v>
          </cell>
          <cell r="AZ95">
            <v>0</v>
          </cell>
          <cell r="BA95">
            <v>0</v>
          </cell>
          <cell r="BB95">
            <v>28109</v>
          </cell>
          <cell r="BC95">
            <v>0</v>
          </cell>
          <cell r="BD95">
            <v>0</v>
          </cell>
          <cell r="BE95">
            <v>0</v>
          </cell>
          <cell r="BF95">
            <v>0</v>
          </cell>
          <cell r="BG95">
            <v>0</v>
          </cell>
          <cell r="BH95" t="str">
            <v/>
          </cell>
          <cell r="BI95" t="str">
            <v/>
          </cell>
        </row>
        <row r="96">
          <cell r="A96" t="str">
            <v>09960472</v>
          </cell>
          <cell r="B96" t="str">
            <v>MORALES MARIN LUIS ANGEL</v>
          </cell>
          <cell r="C96" t="str">
            <v>JEFE DE LA OFICINA ZONAL HUANUCO</v>
          </cell>
          <cell r="D96" t="str">
            <v>09960472</v>
          </cell>
          <cell r="E96">
            <v>40826</v>
          </cell>
          <cell r="F96">
            <v>40886</v>
          </cell>
          <cell r="H96">
            <v>5500</v>
          </cell>
          <cell r="I96">
            <v>5500</v>
          </cell>
          <cell r="J96">
            <v>0</v>
          </cell>
          <cell r="K96" t="str">
            <v>MORALES MARIN LUIS ANGEL</v>
          </cell>
          <cell r="L96">
            <v>0</v>
          </cell>
          <cell r="M96">
            <v>4757.5</v>
          </cell>
          <cell r="N96" t="str">
            <v>OFICINA ZONAL HUANUCO</v>
          </cell>
          <cell r="O96" t="str">
            <v xml:space="preserve">0017  </v>
          </cell>
          <cell r="P96" t="str">
            <v>3432</v>
          </cell>
          <cell r="Q96" t="str">
            <v>E001</v>
          </cell>
          <cell r="R96" t="str">
            <v>7</v>
          </cell>
          <cell r="S96">
            <v>40863</v>
          </cell>
          <cell r="T96" t="str">
            <v>04-581-016080</v>
          </cell>
          <cell r="U96" t="str">
            <v>201111</v>
          </cell>
          <cell r="V96" t="str">
            <v>201111</v>
          </cell>
          <cell r="W96" t="str">
            <v>12</v>
          </cell>
          <cell r="X96">
            <v>1</v>
          </cell>
          <cell r="Y96" t="str">
            <v>CAS ZONALES NOVIEMBRE 2011</v>
          </cell>
          <cell r="Z96">
            <v>4151</v>
          </cell>
          <cell r="AA96" t="str">
            <v>10099604722</v>
          </cell>
          <cell r="AB96" t="str">
            <v>MORALES</v>
          </cell>
          <cell r="AC96" t="str">
            <v>MARIN</v>
          </cell>
          <cell r="AD96" t="str">
            <v>LUIS ANGEL</v>
          </cell>
          <cell r="AE96" t="str">
            <v>HORIZONTE</v>
          </cell>
          <cell r="AF96" t="str">
            <v>01</v>
          </cell>
          <cell r="AG96">
            <v>107.25</v>
          </cell>
          <cell r="AH96">
            <v>85.25</v>
          </cell>
          <cell r="AI96">
            <v>192.5</v>
          </cell>
          <cell r="AJ96">
            <v>550</v>
          </cell>
          <cell r="AK96">
            <v>40826</v>
          </cell>
          <cell r="AL96" t="str">
            <v>2630580</v>
          </cell>
          <cell r="AM96">
            <v>40833</v>
          </cell>
          <cell r="AN96" t="str">
            <v>2011</v>
          </cell>
          <cell r="AO96" t="str">
            <v>1</v>
          </cell>
          <cell r="AP96">
            <v>97.2</v>
          </cell>
          <cell r="AQ96">
            <v>0</v>
          </cell>
          <cell r="AR96">
            <v>0</v>
          </cell>
          <cell r="AS96">
            <v>0</v>
          </cell>
          <cell r="AT96">
            <v>0</v>
          </cell>
          <cell r="AU96">
            <v>0</v>
          </cell>
          <cell r="AV96">
            <v>0</v>
          </cell>
          <cell r="AW96">
            <v>0</v>
          </cell>
          <cell r="AX96">
            <v>0</v>
          </cell>
          <cell r="AY96">
            <v>0</v>
          </cell>
          <cell r="AZ96">
            <v>0</v>
          </cell>
          <cell r="BA96">
            <v>0</v>
          </cell>
          <cell r="BB96">
            <v>27830</v>
          </cell>
          <cell r="BC96">
            <v>0</v>
          </cell>
          <cell r="BD96">
            <v>0</v>
          </cell>
          <cell r="BE96">
            <v>0</v>
          </cell>
          <cell r="BF96">
            <v>0</v>
          </cell>
          <cell r="BG96">
            <v>0</v>
          </cell>
          <cell r="BH96" t="str">
            <v>578281LMMAI9</v>
          </cell>
          <cell r="BI96">
            <v>40841</v>
          </cell>
        </row>
        <row r="97">
          <cell r="A97" t="str">
            <v>04341606</v>
          </cell>
          <cell r="B97" t="str">
            <v>MORMONTOY BALDOCEDA JOHN EFRAIN</v>
          </cell>
          <cell r="C97" t="str">
            <v>RESPONSABLE DE PROYECTOS</v>
          </cell>
          <cell r="D97" t="str">
            <v>04341606</v>
          </cell>
          <cell r="E97">
            <v>40805</v>
          </cell>
          <cell r="F97">
            <v>40895</v>
          </cell>
          <cell r="H97">
            <v>3100</v>
          </cell>
          <cell r="I97">
            <v>3100</v>
          </cell>
          <cell r="J97">
            <v>0</v>
          </cell>
          <cell r="K97" t="str">
            <v>MORMONTOY BALDOCEDA JOHN EFRAIN</v>
          </cell>
          <cell r="L97">
            <v>0</v>
          </cell>
          <cell r="M97">
            <v>2681.5</v>
          </cell>
          <cell r="N97" t="str">
            <v>OFICINA ZONAL HUANCAVELICA</v>
          </cell>
          <cell r="O97" t="str">
            <v xml:space="preserve">0016  </v>
          </cell>
          <cell r="P97" t="str">
            <v>3414</v>
          </cell>
          <cell r="Q97" t="str">
            <v>001</v>
          </cell>
          <cell r="R97" t="str">
            <v>450</v>
          </cell>
          <cell r="S97">
            <v>40870</v>
          </cell>
          <cell r="T97" t="str">
            <v>4019064382</v>
          </cell>
          <cell r="U97" t="str">
            <v>201111</v>
          </cell>
          <cell r="V97" t="str">
            <v>201111</v>
          </cell>
          <cell r="W97" t="str">
            <v>12</v>
          </cell>
          <cell r="X97">
            <v>1</v>
          </cell>
          <cell r="Y97" t="str">
            <v>CAS ZONALES NOVIEMBRE 2011</v>
          </cell>
          <cell r="Z97">
            <v>55</v>
          </cell>
          <cell r="AA97" t="str">
            <v>10043416061</v>
          </cell>
          <cell r="AB97" t="str">
            <v>MORMONTOY</v>
          </cell>
          <cell r="AC97" t="str">
            <v>BALDOCEDA</v>
          </cell>
          <cell r="AD97" t="str">
            <v>JOHN EFRAIN</v>
          </cell>
          <cell r="AE97" t="str">
            <v>HORIZONTE</v>
          </cell>
          <cell r="AF97" t="str">
            <v>01</v>
          </cell>
          <cell r="AG97">
            <v>60.45</v>
          </cell>
          <cell r="AH97">
            <v>48.05</v>
          </cell>
          <cell r="AI97">
            <v>108.5</v>
          </cell>
          <cell r="AJ97">
            <v>310</v>
          </cell>
          <cell r="AK97">
            <v>40805</v>
          </cell>
          <cell r="AL97" t="str">
            <v>2633259</v>
          </cell>
          <cell r="AM97">
            <v>40835</v>
          </cell>
          <cell r="AN97" t="str">
            <v>2011</v>
          </cell>
          <cell r="AO97" t="str">
            <v>1</v>
          </cell>
          <cell r="AP97">
            <v>97.2</v>
          </cell>
          <cell r="AQ97">
            <v>0</v>
          </cell>
          <cell r="AR97">
            <v>0</v>
          </cell>
          <cell r="AS97">
            <v>0</v>
          </cell>
          <cell r="AT97">
            <v>0</v>
          </cell>
          <cell r="AU97">
            <v>0</v>
          </cell>
          <cell r="AV97">
            <v>0</v>
          </cell>
          <cell r="AW97">
            <v>0</v>
          </cell>
          <cell r="AX97">
            <v>0</v>
          </cell>
          <cell r="AY97">
            <v>0</v>
          </cell>
          <cell r="AZ97">
            <v>0</v>
          </cell>
          <cell r="BA97">
            <v>0</v>
          </cell>
          <cell r="BB97">
            <v>24260</v>
          </cell>
          <cell r="BC97">
            <v>0</v>
          </cell>
          <cell r="BD97">
            <v>0</v>
          </cell>
          <cell r="BE97">
            <v>0</v>
          </cell>
          <cell r="BF97">
            <v>0</v>
          </cell>
          <cell r="BG97">
            <v>0</v>
          </cell>
          <cell r="BH97" t="str">
            <v>239281JMBMD4</v>
          </cell>
          <cell r="BI97">
            <v>40805</v>
          </cell>
        </row>
        <row r="98">
          <cell r="A98" t="str">
            <v>29691804</v>
          </cell>
          <cell r="B98" t="str">
            <v>NUÑEZ ARESTEGUI PATRICIA NANCY</v>
          </cell>
          <cell r="C98" t="str">
            <v>RESPONSABLE DE PROMOCION SOCIAL Y CAPACITACION</v>
          </cell>
          <cell r="D98" t="str">
            <v>29691804</v>
          </cell>
          <cell r="E98">
            <v>40828</v>
          </cell>
          <cell r="F98">
            <v>40888</v>
          </cell>
          <cell r="H98">
            <v>3300</v>
          </cell>
          <cell r="I98">
            <v>3300</v>
          </cell>
          <cell r="J98">
            <v>0</v>
          </cell>
          <cell r="K98" t="str">
            <v>NUÑEZ ARESTEGUI PATRICIA NANCY</v>
          </cell>
          <cell r="L98">
            <v>0</v>
          </cell>
          <cell r="M98">
            <v>2854.5</v>
          </cell>
          <cell r="N98" t="str">
            <v>OFICINA ZONAL PUNO</v>
          </cell>
          <cell r="O98" t="str">
            <v xml:space="preserve">0028  </v>
          </cell>
          <cell r="P98" t="str">
            <v>3440</v>
          </cell>
          <cell r="Q98" t="str">
            <v>001</v>
          </cell>
          <cell r="R98" t="str">
            <v>133</v>
          </cell>
          <cell r="S98">
            <v>40870</v>
          </cell>
          <cell r="T98" t="str">
            <v>4019258497</v>
          </cell>
          <cell r="U98" t="str">
            <v>201111</v>
          </cell>
          <cell r="V98" t="str">
            <v>201111</v>
          </cell>
          <cell r="W98" t="str">
            <v>12</v>
          </cell>
          <cell r="X98">
            <v>1</v>
          </cell>
          <cell r="Y98" t="str">
            <v>CAS ZONALES NOVIEMBRE 2011</v>
          </cell>
          <cell r="Z98">
            <v>428</v>
          </cell>
          <cell r="AA98" t="str">
            <v>10296918046</v>
          </cell>
          <cell r="AB98" t="str">
            <v>NUÑEZ</v>
          </cell>
          <cell r="AC98" t="str">
            <v>ARESTEGUI</v>
          </cell>
          <cell r="AD98" t="str">
            <v>PATRICIA NANCY</v>
          </cell>
          <cell r="AE98" t="str">
            <v>HORIZONTE</v>
          </cell>
          <cell r="AF98" t="str">
            <v>01</v>
          </cell>
          <cell r="AG98">
            <v>64.349999999999994</v>
          </cell>
          <cell r="AH98">
            <v>51.15</v>
          </cell>
          <cell r="AI98">
            <v>115.5</v>
          </cell>
          <cell r="AJ98">
            <v>330</v>
          </cell>
          <cell r="AK98">
            <v>40828</v>
          </cell>
          <cell r="AL98" t="str">
            <v>2661552</v>
          </cell>
          <cell r="AM98">
            <v>40862</v>
          </cell>
          <cell r="AN98" t="str">
            <v>2011</v>
          </cell>
          <cell r="AO98" t="str">
            <v>1</v>
          </cell>
          <cell r="AP98">
            <v>97.2</v>
          </cell>
          <cell r="AQ98">
            <v>0</v>
          </cell>
          <cell r="AR98">
            <v>0</v>
          </cell>
          <cell r="AS98">
            <v>0</v>
          </cell>
          <cell r="AT98">
            <v>0</v>
          </cell>
          <cell r="AU98">
            <v>0</v>
          </cell>
          <cell r="AV98">
            <v>0</v>
          </cell>
          <cell r="AW98">
            <v>0</v>
          </cell>
          <cell r="AX98">
            <v>0</v>
          </cell>
          <cell r="AY98">
            <v>0</v>
          </cell>
          <cell r="AZ98">
            <v>0</v>
          </cell>
          <cell r="BA98">
            <v>0</v>
          </cell>
          <cell r="BB98">
            <v>23031</v>
          </cell>
          <cell r="BC98">
            <v>0</v>
          </cell>
          <cell r="BD98">
            <v>0</v>
          </cell>
          <cell r="BE98">
            <v>0</v>
          </cell>
          <cell r="BF98">
            <v>0</v>
          </cell>
          <cell r="BG98">
            <v>0</v>
          </cell>
          <cell r="BH98" t="str">
            <v>530290PNAES5</v>
          </cell>
          <cell r="BI98">
            <v>40828</v>
          </cell>
        </row>
        <row r="99">
          <cell r="A99" t="str">
            <v>43719763</v>
          </cell>
          <cell r="B99" t="str">
            <v>NUÑEZ URBAY RONY MICHEL</v>
          </cell>
          <cell r="C99" t="str">
            <v>RESPONSABLE ADMINISTRATIVO E INFORMATICO</v>
          </cell>
          <cell r="D99" t="str">
            <v>43719763</v>
          </cell>
          <cell r="E99">
            <v>40819</v>
          </cell>
          <cell r="F99">
            <v>40879</v>
          </cell>
          <cell r="H99">
            <v>2000</v>
          </cell>
          <cell r="I99">
            <v>2000</v>
          </cell>
          <cell r="J99">
            <v>0</v>
          </cell>
          <cell r="K99" t="str">
            <v>NUÑEZ URBAY RONY MICHEL</v>
          </cell>
          <cell r="L99">
            <v>0</v>
          </cell>
          <cell r="M99">
            <v>1740</v>
          </cell>
          <cell r="N99" t="str">
            <v>OFICINA ZONAL AYACUCHO</v>
          </cell>
          <cell r="O99" t="str">
            <v xml:space="preserve">0011  </v>
          </cell>
          <cell r="P99" t="str">
            <v>1721</v>
          </cell>
          <cell r="Q99" t="str">
            <v>001</v>
          </cell>
          <cell r="R99" t="str">
            <v>47</v>
          </cell>
          <cell r="S99">
            <v>40870</v>
          </cell>
          <cell r="T99" t="str">
            <v>4024330074</v>
          </cell>
          <cell r="U99" t="str">
            <v>201111</v>
          </cell>
          <cell r="V99" t="str">
            <v>201111</v>
          </cell>
          <cell r="W99" t="str">
            <v>12</v>
          </cell>
          <cell r="X99">
            <v>1</v>
          </cell>
          <cell r="Y99" t="str">
            <v>CAS ZONALES NOVIEMBRE 2011</v>
          </cell>
          <cell r="Z99">
            <v>1730</v>
          </cell>
          <cell r="AA99" t="str">
            <v>10437197631</v>
          </cell>
          <cell r="AB99" t="str">
            <v>NUÑEZ</v>
          </cell>
          <cell r="AC99" t="str">
            <v>URBAY</v>
          </cell>
          <cell r="AD99" t="str">
            <v>RONY MICHEL</v>
          </cell>
          <cell r="AE99" t="str">
            <v>ONP</v>
          </cell>
          <cell r="AF99" t="str">
            <v>99</v>
          </cell>
          <cell r="AG99">
            <v>0</v>
          </cell>
          <cell r="AH99">
            <v>0</v>
          </cell>
          <cell r="AI99">
            <v>0</v>
          </cell>
          <cell r="AJ99">
            <v>260</v>
          </cell>
          <cell r="AK99">
            <v>40819</v>
          </cell>
          <cell r="AL99" t="str">
            <v>2658959</v>
          </cell>
          <cell r="AM99">
            <v>40861</v>
          </cell>
          <cell r="AN99" t="str">
            <v>2011</v>
          </cell>
          <cell r="AO99" t="str">
            <v>1</v>
          </cell>
          <cell r="AP99">
            <v>97.2</v>
          </cell>
          <cell r="AQ99">
            <v>0</v>
          </cell>
          <cell r="AR99">
            <v>0</v>
          </cell>
          <cell r="AS99">
            <v>0</v>
          </cell>
          <cell r="AT99">
            <v>0</v>
          </cell>
          <cell r="AU99">
            <v>0</v>
          </cell>
          <cell r="AV99">
            <v>0</v>
          </cell>
          <cell r="AW99">
            <v>0</v>
          </cell>
          <cell r="AX99">
            <v>0</v>
          </cell>
          <cell r="AY99">
            <v>0</v>
          </cell>
          <cell r="AZ99">
            <v>0</v>
          </cell>
          <cell r="BA99">
            <v>0</v>
          </cell>
          <cell r="BB99">
            <v>31572</v>
          </cell>
          <cell r="BC99">
            <v>0</v>
          </cell>
          <cell r="BD99">
            <v>0</v>
          </cell>
          <cell r="BE99">
            <v>0</v>
          </cell>
          <cell r="BF99">
            <v>0</v>
          </cell>
          <cell r="BG99">
            <v>0</v>
          </cell>
          <cell r="BH99" t="str">
            <v/>
          </cell>
          <cell r="BI99" t="str">
            <v/>
          </cell>
        </row>
        <row r="100">
          <cell r="A100" t="str">
            <v>10669307</v>
          </cell>
          <cell r="B100" t="str">
            <v>ORCON  PATILLA JOHNNY</v>
          </cell>
          <cell r="C100" t="str">
            <v>RESPONSABLE ADMINISTRATIVO E INFORMATICO</v>
          </cell>
          <cell r="D100" t="str">
            <v>10669307</v>
          </cell>
          <cell r="E100">
            <v>40854</v>
          </cell>
          <cell r="F100">
            <v>40908</v>
          </cell>
          <cell r="H100">
            <v>1600</v>
          </cell>
          <cell r="I100">
            <v>1600</v>
          </cell>
          <cell r="J100">
            <v>0</v>
          </cell>
          <cell r="K100" t="str">
            <v>ORCON  PATILLA JOHNNY</v>
          </cell>
          <cell r="L100">
            <v>0</v>
          </cell>
          <cell r="M100">
            <v>1384</v>
          </cell>
          <cell r="N100" t="str">
            <v>OFICINA ZONAL LIMA ESTE</v>
          </cell>
          <cell r="O100" t="str">
            <v xml:space="preserve">0003  </v>
          </cell>
          <cell r="P100" t="str">
            <v>3463</v>
          </cell>
          <cell r="Q100" t="str">
            <v>001</v>
          </cell>
          <cell r="R100" t="str">
            <v>46</v>
          </cell>
          <cell r="S100">
            <v>40870</v>
          </cell>
          <cell r="T100" t="str">
            <v>04-023-517685</v>
          </cell>
          <cell r="U100" t="str">
            <v>201111</v>
          </cell>
          <cell r="V100" t="str">
            <v>201111</v>
          </cell>
          <cell r="W100" t="str">
            <v>12</v>
          </cell>
          <cell r="X100">
            <v>1</v>
          </cell>
          <cell r="Y100" t="str">
            <v>CAS ZONALES NOVIEMBRE 2011</v>
          </cell>
          <cell r="Z100">
            <v>4177</v>
          </cell>
          <cell r="AA100" t="str">
            <v>10106693078</v>
          </cell>
          <cell r="AB100" t="str">
            <v xml:space="preserve">ORCON </v>
          </cell>
          <cell r="AC100" t="str">
            <v>PATILLA</v>
          </cell>
          <cell r="AD100" t="str">
            <v>JOHNNY</v>
          </cell>
          <cell r="AE100" t="str">
            <v>HORIZONTE</v>
          </cell>
          <cell r="AF100" t="str">
            <v>01</v>
          </cell>
          <cell r="AG100">
            <v>31.2</v>
          </cell>
          <cell r="AH100">
            <v>24.8</v>
          </cell>
          <cell r="AI100">
            <v>56</v>
          </cell>
          <cell r="AJ100">
            <v>160</v>
          </cell>
          <cell r="AK100">
            <v>40854</v>
          </cell>
          <cell r="AL100" t="str">
            <v>2662842</v>
          </cell>
          <cell r="AM100">
            <v>40863</v>
          </cell>
          <cell r="AN100" t="str">
            <v>2011</v>
          </cell>
          <cell r="AO100" t="str">
            <v>1</v>
          </cell>
          <cell r="AP100">
            <v>97.2</v>
          </cell>
          <cell r="AQ100">
            <v>0</v>
          </cell>
          <cell r="AR100">
            <v>0</v>
          </cell>
          <cell r="AS100">
            <v>0</v>
          </cell>
          <cell r="AT100">
            <v>0</v>
          </cell>
          <cell r="AU100">
            <v>0</v>
          </cell>
          <cell r="AV100">
            <v>0</v>
          </cell>
          <cell r="AW100">
            <v>0</v>
          </cell>
          <cell r="AX100">
            <v>0</v>
          </cell>
          <cell r="AY100">
            <v>0</v>
          </cell>
          <cell r="AZ100">
            <v>0</v>
          </cell>
          <cell r="BA100">
            <v>0</v>
          </cell>
          <cell r="BB100">
            <v>26359</v>
          </cell>
          <cell r="BC100">
            <v>0</v>
          </cell>
          <cell r="BD100">
            <v>0</v>
          </cell>
          <cell r="BE100">
            <v>0</v>
          </cell>
          <cell r="BF100">
            <v>0</v>
          </cell>
          <cell r="BG100">
            <v>0</v>
          </cell>
          <cell r="BH100" t="str">
            <v>563571JOPOI1</v>
          </cell>
          <cell r="BI100">
            <v>40854</v>
          </cell>
        </row>
        <row r="101">
          <cell r="A101" t="str">
            <v>10669307</v>
          </cell>
          <cell r="B101" t="str">
            <v>ORCON  PATILLA JOHNNY</v>
          </cell>
          <cell r="C101" t="str">
            <v>RESPONSABLE ADMINISTRATIVO E INFORMATICO</v>
          </cell>
          <cell r="D101" t="str">
            <v>10669307</v>
          </cell>
          <cell r="E101">
            <v>40854</v>
          </cell>
          <cell r="F101">
            <v>40939</v>
          </cell>
          <cell r="H101">
            <v>1600</v>
          </cell>
          <cell r="I101">
            <v>1600</v>
          </cell>
          <cell r="J101">
            <v>0</v>
          </cell>
          <cell r="K101" t="str">
            <v>ORCON  PATILLA JOHNNY</v>
          </cell>
          <cell r="L101">
            <v>0</v>
          </cell>
          <cell r="M101">
            <v>1384</v>
          </cell>
          <cell r="N101" t="str">
            <v>OFICINA ZONAL LIMA ESTE</v>
          </cell>
          <cell r="O101" t="str">
            <v xml:space="preserve">0003  </v>
          </cell>
          <cell r="P101" t="str">
            <v>3463</v>
          </cell>
          <cell r="Q101" t="str">
            <v>001</v>
          </cell>
          <cell r="R101" t="str">
            <v>46</v>
          </cell>
          <cell r="S101">
            <v>40870</v>
          </cell>
          <cell r="T101" t="str">
            <v>04-023-517685</v>
          </cell>
          <cell r="U101" t="str">
            <v>201111</v>
          </cell>
          <cell r="V101" t="str">
            <v>201111</v>
          </cell>
          <cell r="W101" t="str">
            <v>12</v>
          </cell>
          <cell r="X101">
            <v>1</v>
          </cell>
          <cell r="Y101" t="str">
            <v>CAS ZONALES NOVIEMBRE 2011</v>
          </cell>
          <cell r="Z101">
            <v>4177</v>
          </cell>
          <cell r="AA101" t="str">
            <v>10106693078</v>
          </cell>
          <cell r="AB101" t="str">
            <v xml:space="preserve">ORCON </v>
          </cell>
          <cell r="AC101" t="str">
            <v>PATILLA</v>
          </cell>
          <cell r="AD101" t="str">
            <v>JOHNNY</v>
          </cell>
          <cell r="AE101" t="str">
            <v>HORIZONTE</v>
          </cell>
          <cell r="AF101" t="str">
            <v>01</v>
          </cell>
          <cell r="AG101">
            <v>31.2</v>
          </cell>
          <cell r="AH101">
            <v>24.8</v>
          </cell>
          <cell r="AI101">
            <v>56</v>
          </cell>
          <cell r="AJ101">
            <v>160</v>
          </cell>
          <cell r="AK101">
            <v>40854</v>
          </cell>
          <cell r="AL101" t="str">
            <v>2662842</v>
          </cell>
          <cell r="AM101">
            <v>40863</v>
          </cell>
          <cell r="AN101" t="str">
            <v>2011</v>
          </cell>
          <cell r="AO101" t="str">
            <v>1</v>
          </cell>
          <cell r="AP101">
            <v>97.2</v>
          </cell>
          <cell r="AQ101">
            <v>0</v>
          </cell>
          <cell r="AR101">
            <v>0</v>
          </cell>
          <cell r="AS101">
            <v>0</v>
          </cell>
          <cell r="AT101">
            <v>0</v>
          </cell>
          <cell r="AU101">
            <v>0</v>
          </cell>
          <cell r="AV101">
            <v>0</v>
          </cell>
          <cell r="AW101">
            <v>0</v>
          </cell>
          <cell r="AX101">
            <v>0</v>
          </cell>
          <cell r="AY101">
            <v>0</v>
          </cell>
          <cell r="AZ101">
            <v>0</v>
          </cell>
          <cell r="BA101">
            <v>0</v>
          </cell>
          <cell r="BB101">
            <v>26359</v>
          </cell>
          <cell r="BC101">
            <v>0</v>
          </cell>
          <cell r="BD101">
            <v>0</v>
          </cell>
          <cell r="BE101">
            <v>0</v>
          </cell>
          <cell r="BF101">
            <v>0</v>
          </cell>
          <cell r="BG101">
            <v>0</v>
          </cell>
          <cell r="BH101" t="str">
            <v>563571JOPOI1</v>
          </cell>
          <cell r="BI101">
            <v>40854</v>
          </cell>
        </row>
        <row r="102">
          <cell r="A102" t="str">
            <v>10669307</v>
          </cell>
          <cell r="B102" t="str">
            <v>ORCON  PATILLA JOHNNY</v>
          </cell>
          <cell r="C102" t="str">
            <v>RESPONSABLE ADMINISTRATIVO E INFORMATICO</v>
          </cell>
          <cell r="D102" t="str">
            <v>10669307</v>
          </cell>
          <cell r="E102">
            <v>40854</v>
          </cell>
          <cell r="F102">
            <v>40968</v>
          </cell>
          <cell r="H102">
            <v>1600</v>
          </cell>
          <cell r="I102">
            <v>1600</v>
          </cell>
          <cell r="J102">
            <v>0</v>
          </cell>
          <cell r="K102" t="str">
            <v>ORCON  PATILLA JOHNNY</v>
          </cell>
          <cell r="L102">
            <v>0</v>
          </cell>
          <cell r="M102">
            <v>1384</v>
          </cell>
          <cell r="N102" t="str">
            <v>OFICINA ZONAL LIMA ESTE</v>
          </cell>
          <cell r="O102" t="str">
            <v xml:space="preserve">0003  </v>
          </cell>
          <cell r="P102" t="str">
            <v>3463</v>
          </cell>
          <cell r="Q102" t="str">
            <v>001</v>
          </cell>
          <cell r="R102" t="str">
            <v>46</v>
          </cell>
          <cell r="S102">
            <v>40870</v>
          </cell>
          <cell r="T102" t="str">
            <v>04-023-517685</v>
          </cell>
          <cell r="U102" t="str">
            <v>201111</v>
          </cell>
          <cell r="V102" t="str">
            <v>201111</v>
          </cell>
          <cell r="W102" t="str">
            <v>12</v>
          </cell>
          <cell r="X102">
            <v>1</v>
          </cell>
          <cell r="Y102" t="str">
            <v>CAS ZONALES NOVIEMBRE 2011</v>
          </cell>
          <cell r="Z102">
            <v>4177</v>
          </cell>
          <cell r="AA102" t="str">
            <v>10106693078</v>
          </cell>
          <cell r="AB102" t="str">
            <v xml:space="preserve">ORCON </v>
          </cell>
          <cell r="AC102" t="str">
            <v>PATILLA</v>
          </cell>
          <cell r="AD102" t="str">
            <v>JOHNNY</v>
          </cell>
          <cell r="AE102" t="str">
            <v>HORIZONTE</v>
          </cell>
          <cell r="AF102" t="str">
            <v>01</v>
          </cell>
          <cell r="AG102">
            <v>31.2</v>
          </cell>
          <cell r="AH102">
            <v>24.8</v>
          </cell>
          <cell r="AI102">
            <v>56</v>
          </cell>
          <cell r="AJ102">
            <v>160</v>
          </cell>
          <cell r="AK102">
            <v>40854</v>
          </cell>
          <cell r="AL102" t="str">
            <v>2662842</v>
          </cell>
          <cell r="AM102">
            <v>40863</v>
          </cell>
          <cell r="AN102" t="str">
            <v>2011</v>
          </cell>
          <cell r="AO102" t="str">
            <v>1</v>
          </cell>
          <cell r="AP102">
            <v>97.2</v>
          </cell>
          <cell r="AQ102">
            <v>0</v>
          </cell>
          <cell r="AR102">
            <v>0</v>
          </cell>
          <cell r="AS102">
            <v>0</v>
          </cell>
          <cell r="AT102">
            <v>0</v>
          </cell>
          <cell r="AU102">
            <v>0</v>
          </cell>
          <cell r="AV102">
            <v>0</v>
          </cell>
          <cell r="AW102">
            <v>0</v>
          </cell>
          <cell r="AX102">
            <v>0</v>
          </cell>
          <cell r="AY102">
            <v>0</v>
          </cell>
          <cell r="AZ102">
            <v>0</v>
          </cell>
          <cell r="BA102">
            <v>0</v>
          </cell>
          <cell r="BB102">
            <v>26359</v>
          </cell>
          <cell r="BC102">
            <v>0</v>
          </cell>
          <cell r="BD102">
            <v>0</v>
          </cell>
          <cell r="BE102">
            <v>0</v>
          </cell>
          <cell r="BF102">
            <v>0</v>
          </cell>
          <cell r="BG102">
            <v>0</v>
          </cell>
          <cell r="BH102" t="str">
            <v>563571JOPOI1</v>
          </cell>
          <cell r="BI102">
            <v>40854</v>
          </cell>
        </row>
        <row r="103">
          <cell r="A103" t="str">
            <v>10669307</v>
          </cell>
          <cell r="B103" t="str">
            <v>ORCON  PATILLA JOHNNY</v>
          </cell>
          <cell r="C103" t="str">
            <v>RESPONSABLE ADMINISTRATIVO E INFORMATICO</v>
          </cell>
          <cell r="D103" t="str">
            <v>10669307</v>
          </cell>
          <cell r="E103">
            <v>40854</v>
          </cell>
          <cell r="F103">
            <v>40999</v>
          </cell>
          <cell r="H103">
            <v>1600</v>
          </cell>
          <cell r="I103">
            <v>1600</v>
          </cell>
          <cell r="J103">
            <v>0</v>
          </cell>
          <cell r="K103" t="str">
            <v>ORCON  PATILLA JOHNNY</v>
          </cell>
          <cell r="L103">
            <v>0</v>
          </cell>
          <cell r="M103">
            <v>1384</v>
          </cell>
          <cell r="N103" t="str">
            <v>OFICINA ZONAL LIMA ESTE</v>
          </cell>
          <cell r="O103" t="str">
            <v xml:space="preserve">0003  </v>
          </cell>
          <cell r="P103" t="str">
            <v>3463</v>
          </cell>
          <cell r="Q103" t="str">
            <v>001</v>
          </cell>
          <cell r="R103" t="str">
            <v>46</v>
          </cell>
          <cell r="S103">
            <v>40870</v>
          </cell>
          <cell r="T103" t="str">
            <v>04-023-517685</v>
          </cell>
          <cell r="U103" t="str">
            <v>201111</v>
          </cell>
          <cell r="V103" t="str">
            <v>201111</v>
          </cell>
          <cell r="W103" t="str">
            <v>12</v>
          </cell>
          <cell r="X103">
            <v>1</v>
          </cell>
          <cell r="Y103" t="str">
            <v>CAS ZONALES NOVIEMBRE 2011</v>
          </cell>
          <cell r="Z103">
            <v>4177</v>
          </cell>
          <cell r="AA103" t="str">
            <v>10106693078</v>
          </cell>
          <cell r="AB103" t="str">
            <v xml:space="preserve">ORCON </v>
          </cell>
          <cell r="AC103" t="str">
            <v>PATILLA</v>
          </cell>
          <cell r="AD103" t="str">
            <v>JOHNNY</v>
          </cell>
          <cell r="AE103" t="str">
            <v>HORIZONTE</v>
          </cell>
          <cell r="AF103" t="str">
            <v>01</v>
          </cell>
          <cell r="AG103">
            <v>31.2</v>
          </cell>
          <cell r="AH103">
            <v>24.8</v>
          </cell>
          <cell r="AI103">
            <v>56</v>
          </cell>
          <cell r="AJ103">
            <v>160</v>
          </cell>
          <cell r="AK103">
            <v>40854</v>
          </cell>
          <cell r="AL103" t="str">
            <v>2662842</v>
          </cell>
          <cell r="AM103">
            <v>40863</v>
          </cell>
          <cell r="AN103" t="str">
            <v>2011</v>
          </cell>
          <cell r="AO103" t="str">
            <v>1</v>
          </cell>
          <cell r="AP103">
            <v>97.2</v>
          </cell>
          <cell r="AQ103">
            <v>0</v>
          </cell>
          <cell r="AR103">
            <v>0</v>
          </cell>
          <cell r="AS103">
            <v>0</v>
          </cell>
          <cell r="AT103">
            <v>0</v>
          </cell>
          <cell r="AU103">
            <v>0</v>
          </cell>
          <cell r="AV103">
            <v>0</v>
          </cell>
          <cell r="AW103">
            <v>0</v>
          </cell>
          <cell r="AX103">
            <v>0</v>
          </cell>
          <cell r="AY103">
            <v>0</v>
          </cell>
          <cell r="AZ103">
            <v>0</v>
          </cell>
          <cell r="BA103">
            <v>0</v>
          </cell>
          <cell r="BB103">
            <v>26359</v>
          </cell>
          <cell r="BC103">
            <v>0</v>
          </cell>
          <cell r="BD103">
            <v>0</v>
          </cell>
          <cell r="BE103">
            <v>0</v>
          </cell>
          <cell r="BF103">
            <v>0</v>
          </cell>
          <cell r="BG103">
            <v>0</v>
          </cell>
          <cell r="BH103" t="str">
            <v>563571JOPOI1</v>
          </cell>
          <cell r="BI103">
            <v>40854</v>
          </cell>
        </row>
        <row r="104">
          <cell r="A104" t="str">
            <v>40011653</v>
          </cell>
          <cell r="B104" t="str">
            <v>PALOMINO TAICAS GISSELA BRIGITTE</v>
          </cell>
          <cell r="C104" t="str">
            <v>RESPONSABLE DE PROMOCION SOCIAL Y CAPACITACION</v>
          </cell>
          <cell r="D104" t="str">
            <v>40011653</v>
          </cell>
          <cell r="E104">
            <v>40854</v>
          </cell>
          <cell r="F104">
            <v>40908</v>
          </cell>
          <cell r="H104">
            <v>2320</v>
          </cell>
          <cell r="I104">
            <v>2320</v>
          </cell>
          <cell r="J104">
            <v>0</v>
          </cell>
          <cell r="K104" t="str">
            <v>PALOMINO TAICAS GISSELA BRIGITTE</v>
          </cell>
          <cell r="L104">
            <v>0</v>
          </cell>
          <cell r="M104">
            <v>2018.4</v>
          </cell>
          <cell r="N104" t="str">
            <v>OFICINA ZONAL LIMA CALLAO</v>
          </cell>
          <cell r="O104" t="str">
            <v xml:space="preserve">0002  </v>
          </cell>
          <cell r="P104" t="str">
            <v>3459</v>
          </cell>
          <cell r="Q104" t="str">
            <v>001</v>
          </cell>
          <cell r="R104" t="str">
            <v>194</v>
          </cell>
          <cell r="S104">
            <v>40870</v>
          </cell>
          <cell r="T104" t="str">
            <v>4041102697</v>
          </cell>
          <cell r="U104" t="str">
            <v>201111</v>
          </cell>
          <cell r="V104" t="str">
            <v>201111</v>
          </cell>
          <cell r="W104" t="str">
            <v>12</v>
          </cell>
          <cell r="X104">
            <v>1</v>
          </cell>
          <cell r="Y104" t="str">
            <v>CAS ZONALES NOVIEMBRE 2011</v>
          </cell>
          <cell r="Z104">
            <v>4173</v>
          </cell>
          <cell r="AA104" t="str">
            <v>10400116534</v>
          </cell>
          <cell r="AB104" t="str">
            <v>PALOMINO</v>
          </cell>
          <cell r="AC104" t="str">
            <v>TAICAS</v>
          </cell>
          <cell r="AD104" t="str">
            <v>GISSELA BRIGITTE</v>
          </cell>
          <cell r="AE104" t="str">
            <v>ONP</v>
          </cell>
          <cell r="AF104" t="str">
            <v>99</v>
          </cell>
          <cell r="AG104">
            <v>0</v>
          </cell>
          <cell r="AH104">
            <v>0</v>
          </cell>
          <cell r="AI104">
            <v>0</v>
          </cell>
          <cell r="AJ104">
            <v>301.60000000000002</v>
          </cell>
          <cell r="AK104">
            <v>40854</v>
          </cell>
          <cell r="AL104" t="str">
            <v>2662459</v>
          </cell>
          <cell r="AM104">
            <v>40863</v>
          </cell>
          <cell r="AN104" t="str">
            <v>2011</v>
          </cell>
          <cell r="AO104" t="str">
            <v>1</v>
          </cell>
          <cell r="AP104">
            <v>97.2</v>
          </cell>
          <cell r="AQ104">
            <v>0</v>
          </cell>
          <cell r="AR104">
            <v>0</v>
          </cell>
          <cell r="AS104">
            <v>0</v>
          </cell>
          <cell r="AT104">
            <v>0</v>
          </cell>
          <cell r="AU104">
            <v>0</v>
          </cell>
          <cell r="AV104">
            <v>0</v>
          </cell>
          <cell r="AW104">
            <v>0</v>
          </cell>
          <cell r="AX104">
            <v>0</v>
          </cell>
          <cell r="AY104">
            <v>0</v>
          </cell>
          <cell r="AZ104">
            <v>0</v>
          </cell>
          <cell r="BA104">
            <v>0</v>
          </cell>
          <cell r="BB104">
            <v>28749</v>
          </cell>
          <cell r="BC104">
            <v>0</v>
          </cell>
          <cell r="BD104">
            <v>0</v>
          </cell>
          <cell r="BE104">
            <v>0</v>
          </cell>
          <cell r="BF104">
            <v>0</v>
          </cell>
          <cell r="BG104">
            <v>0</v>
          </cell>
          <cell r="BH104" t="str">
            <v/>
          </cell>
          <cell r="BI104">
            <v>40854</v>
          </cell>
        </row>
        <row r="105">
          <cell r="A105" t="str">
            <v>40011653</v>
          </cell>
          <cell r="B105" t="str">
            <v>PALOMINO TAICAS GISSELA BRIGITTE</v>
          </cell>
          <cell r="C105" t="str">
            <v>RESPONSABLE DE PROMOCION SOCIAL Y CAPACITACION</v>
          </cell>
          <cell r="D105" t="str">
            <v>40011653</v>
          </cell>
          <cell r="E105">
            <v>40854</v>
          </cell>
          <cell r="F105">
            <v>40939</v>
          </cell>
          <cell r="H105">
            <v>2320</v>
          </cell>
          <cell r="I105">
            <v>2320</v>
          </cell>
          <cell r="J105">
            <v>0</v>
          </cell>
          <cell r="K105" t="str">
            <v>PALOMINO TAICAS GISSELA BRIGITTE</v>
          </cell>
          <cell r="L105">
            <v>0</v>
          </cell>
          <cell r="M105">
            <v>2018.4</v>
          </cell>
          <cell r="N105" t="str">
            <v>OFICINA ZONAL LIMA CALLAO</v>
          </cell>
          <cell r="O105" t="str">
            <v xml:space="preserve">0002  </v>
          </cell>
          <cell r="P105" t="str">
            <v>3459</v>
          </cell>
          <cell r="Q105" t="str">
            <v>001</v>
          </cell>
          <cell r="R105" t="str">
            <v>194</v>
          </cell>
          <cell r="S105">
            <v>40870</v>
          </cell>
          <cell r="T105" t="str">
            <v>4041102697</v>
          </cell>
          <cell r="U105" t="str">
            <v>201111</v>
          </cell>
          <cell r="V105" t="str">
            <v>201111</v>
          </cell>
          <cell r="W105" t="str">
            <v>12</v>
          </cell>
          <cell r="X105">
            <v>1</v>
          </cell>
          <cell r="Y105" t="str">
            <v>CAS ZONALES NOVIEMBRE 2011</v>
          </cell>
          <cell r="Z105">
            <v>4173</v>
          </cell>
          <cell r="AA105" t="str">
            <v>10400116534</v>
          </cell>
          <cell r="AB105" t="str">
            <v>PALOMINO</v>
          </cell>
          <cell r="AC105" t="str">
            <v>TAICAS</v>
          </cell>
          <cell r="AD105" t="str">
            <v>GISSELA BRIGITTE</v>
          </cell>
          <cell r="AE105" t="str">
            <v>ONP</v>
          </cell>
          <cell r="AF105" t="str">
            <v>99</v>
          </cell>
          <cell r="AG105">
            <v>0</v>
          </cell>
          <cell r="AH105">
            <v>0</v>
          </cell>
          <cell r="AI105">
            <v>0</v>
          </cell>
          <cell r="AJ105">
            <v>301.60000000000002</v>
          </cell>
          <cell r="AK105">
            <v>40854</v>
          </cell>
          <cell r="AL105" t="str">
            <v>2662459</v>
          </cell>
          <cell r="AM105">
            <v>40863</v>
          </cell>
          <cell r="AN105" t="str">
            <v>2011</v>
          </cell>
          <cell r="AO105" t="str">
            <v>1</v>
          </cell>
          <cell r="AP105">
            <v>97.2</v>
          </cell>
          <cell r="AQ105">
            <v>0</v>
          </cell>
          <cell r="AR105">
            <v>0</v>
          </cell>
          <cell r="AS105">
            <v>0</v>
          </cell>
          <cell r="AT105">
            <v>0</v>
          </cell>
          <cell r="AU105">
            <v>0</v>
          </cell>
          <cell r="AV105">
            <v>0</v>
          </cell>
          <cell r="AW105">
            <v>0</v>
          </cell>
          <cell r="AX105">
            <v>0</v>
          </cell>
          <cell r="AY105">
            <v>0</v>
          </cell>
          <cell r="AZ105">
            <v>0</v>
          </cell>
          <cell r="BA105">
            <v>0</v>
          </cell>
          <cell r="BB105">
            <v>28749</v>
          </cell>
          <cell r="BC105">
            <v>0</v>
          </cell>
          <cell r="BD105">
            <v>0</v>
          </cell>
          <cell r="BE105">
            <v>0</v>
          </cell>
          <cell r="BF105">
            <v>0</v>
          </cell>
          <cell r="BG105">
            <v>0</v>
          </cell>
          <cell r="BH105" t="str">
            <v/>
          </cell>
          <cell r="BI105">
            <v>40854</v>
          </cell>
        </row>
        <row r="106">
          <cell r="A106" t="str">
            <v>40011653</v>
          </cell>
          <cell r="B106" t="str">
            <v>PALOMINO TAICAS GISSELA BRIGITTE</v>
          </cell>
          <cell r="C106" t="str">
            <v>RESPONSABLE DE PROMOCION SOCIAL Y CAPACITACION</v>
          </cell>
          <cell r="D106" t="str">
            <v>40011653</v>
          </cell>
          <cell r="E106">
            <v>40854</v>
          </cell>
          <cell r="F106">
            <v>40968</v>
          </cell>
          <cell r="H106">
            <v>2320</v>
          </cell>
          <cell r="I106">
            <v>2320</v>
          </cell>
          <cell r="J106">
            <v>0</v>
          </cell>
          <cell r="K106" t="str">
            <v>PALOMINO TAICAS GISSELA BRIGITTE</v>
          </cell>
          <cell r="L106">
            <v>0</v>
          </cell>
          <cell r="M106">
            <v>2018.4</v>
          </cell>
          <cell r="N106" t="str">
            <v>OFICINA ZONAL LIMA CALLAO</v>
          </cell>
          <cell r="O106" t="str">
            <v xml:space="preserve">0002  </v>
          </cell>
          <cell r="P106" t="str">
            <v>3459</v>
          </cell>
          <cell r="Q106" t="str">
            <v>001</v>
          </cell>
          <cell r="R106" t="str">
            <v>194</v>
          </cell>
          <cell r="S106">
            <v>40870</v>
          </cell>
          <cell r="T106" t="str">
            <v>4041102697</v>
          </cell>
          <cell r="U106" t="str">
            <v>201111</v>
          </cell>
          <cell r="V106" t="str">
            <v>201111</v>
          </cell>
          <cell r="W106" t="str">
            <v>12</v>
          </cell>
          <cell r="X106">
            <v>1</v>
          </cell>
          <cell r="Y106" t="str">
            <v>CAS ZONALES NOVIEMBRE 2011</v>
          </cell>
          <cell r="Z106">
            <v>4173</v>
          </cell>
          <cell r="AA106" t="str">
            <v>10400116534</v>
          </cell>
          <cell r="AB106" t="str">
            <v>PALOMINO</v>
          </cell>
          <cell r="AC106" t="str">
            <v>TAICAS</v>
          </cell>
          <cell r="AD106" t="str">
            <v>GISSELA BRIGITTE</v>
          </cell>
          <cell r="AE106" t="str">
            <v>ONP</v>
          </cell>
          <cell r="AF106" t="str">
            <v>99</v>
          </cell>
          <cell r="AG106">
            <v>0</v>
          </cell>
          <cell r="AH106">
            <v>0</v>
          </cell>
          <cell r="AI106">
            <v>0</v>
          </cell>
          <cell r="AJ106">
            <v>301.60000000000002</v>
          </cell>
          <cell r="AK106">
            <v>40854</v>
          </cell>
          <cell r="AL106" t="str">
            <v>2662459</v>
          </cell>
          <cell r="AM106">
            <v>40863</v>
          </cell>
          <cell r="AN106" t="str">
            <v>2011</v>
          </cell>
          <cell r="AO106" t="str">
            <v>1</v>
          </cell>
          <cell r="AP106">
            <v>97.2</v>
          </cell>
          <cell r="AQ106">
            <v>0</v>
          </cell>
          <cell r="AR106">
            <v>0</v>
          </cell>
          <cell r="AS106">
            <v>0</v>
          </cell>
          <cell r="AT106">
            <v>0</v>
          </cell>
          <cell r="AU106">
            <v>0</v>
          </cell>
          <cell r="AV106">
            <v>0</v>
          </cell>
          <cell r="AW106">
            <v>0</v>
          </cell>
          <cell r="AX106">
            <v>0</v>
          </cell>
          <cell r="AY106">
            <v>0</v>
          </cell>
          <cell r="AZ106">
            <v>0</v>
          </cell>
          <cell r="BA106">
            <v>0</v>
          </cell>
          <cell r="BB106">
            <v>28749</v>
          </cell>
          <cell r="BC106">
            <v>0</v>
          </cell>
          <cell r="BD106">
            <v>0</v>
          </cell>
          <cell r="BE106">
            <v>0</v>
          </cell>
          <cell r="BF106">
            <v>0</v>
          </cell>
          <cell r="BG106">
            <v>0</v>
          </cell>
          <cell r="BH106" t="str">
            <v/>
          </cell>
          <cell r="BI106">
            <v>40854</v>
          </cell>
        </row>
        <row r="107">
          <cell r="A107" t="str">
            <v>40011653</v>
          </cell>
          <cell r="B107" t="str">
            <v>PALOMINO TAICAS GISSELA BRIGITTE</v>
          </cell>
          <cell r="C107" t="str">
            <v>RESPONSABLE DE PROMOCION SOCIAL Y CAPACITACION</v>
          </cell>
          <cell r="D107" t="str">
            <v>40011653</v>
          </cell>
          <cell r="E107">
            <v>40854</v>
          </cell>
          <cell r="F107">
            <v>40999</v>
          </cell>
          <cell r="H107">
            <v>2320</v>
          </cell>
          <cell r="I107">
            <v>2320</v>
          </cell>
          <cell r="J107">
            <v>0</v>
          </cell>
          <cell r="K107" t="str">
            <v>PALOMINO TAICAS GISSELA BRIGITTE</v>
          </cell>
          <cell r="L107">
            <v>0</v>
          </cell>
          <cell r="M107">
            <v>2018.4</v>
          </cell>
          <cell r="N107" t="str">
            <v>OFICINA ZONAL LIMA CALLAO</v>
          </cell>
          <cell r="O107" t="str">
            <v xml:space="preserve">0002  </v>
          </cell>
          <cell r="P107" t="str">
            <v>3459</v>
          </cell>
          <cell r="Q107" t="str">
            <v>001</v>
          </cell>
          <cell r="R107" t="str">
            <v>194</v>
          </cell>
          <cell r="S107">
            <v>40870</v>
          </cell>
          <cell r="T107" t="str">
            <v>4041102697</v>
          </cell>
          <cell r="U107" t="str">
            <v>201111</v>
          </cell>
          <cell r="V107" t="str">
            <v>201111</v>
          </cell>
          <cell r="W107" t="str">
            <v>12</v>
          </cell>
          <cell r="X107">
            <v>1</v>
          </cell>
          <cell r="Y107" t="str">
            <v>CAS ZONALES NOVIEMBRE 2011</v>
          </cell>
          <cell r="Z107">
            <v>4173</v>
          </cell>
          <cell r="AA107" t="str">
            <v>10400116534</v>
          </cell>
          <cell r="AB107" t="str">
            <v>PALOMINO</v>
          </cell>
          <cell r="AC107" t="str">
            <v>TAICAS</v>
          </cell>
          <cell r="AD107" t="str">
            <v>GISSELA BRIGITTE</v>
          </cell>
          <cell r="AE107" t="str">
            <v>ONP</v>
          </cell>
          <cell r="AF107" t="str">
            <v>99</v>
          </cell>
          <cell r="AG107">
            <v>0</v>
          </cell>
          <cell r="AH107">
            <v>0</v>
          </cell>
          <cell r="AI107">
            <v>0</v>
          </cell>
          <cell r="AJ107">
            <v>301.60000000000002</v>
          </cell>
          <cell r="AK107">
            <v>40854</v>
          </cell>
          <cell r="AL107" t="str">
            <v>2662459</v>
          </cell>
          <cell r="AM107">
            <v>40863</v>
          </cell>
          <cell r="AN107" t="str">
            <v>2011</v>
          </cell>
          <cell r="AO107" t="str">
            <v>1</v>
          </cell>
          <cell r="AP107">
            <v>97.2</v>
          </cell>
          <cell r="AQ107">
            <v>0</v>
          </cell>
          <cell r="AR107">
            <v>0</v>
          </cell>
          <cell r="AS107">
            <v>0</v>
          </cell>
          <cell r="AT107">
            <v>0</v>
          </cell>
          <cell r="AU107">
            <v>0</v>
          </cell>
          <cell r="AV107">
            <v>0</v>
          </cell>
          <cell r="AW107">
            <v>0</v>
          </cell>
          <cell r="AX107">
            <v>0</v>
          </cell>
          <cell r="AY107">
            <v>0</v>
          </cell>
          <cell r="AZ107">
            <v>0</v>
          </cell>
          <cell r="BA107">
            <v>0</v>
          </cell>
          <cell r="BB107">
            <v>28749</v>
          </cell>
          <cell r="BC107">
            <v>0</v>
          </cell>
          <cell r="BD107">
            <v>0</v>
          </cell>
          <cell r="BE107">
            <v>0</v>
          </cell>
          <cell r="BF107">
            <v>0</v>
          </cell>
          <cell r="BG107">
            <v>0</v>
          </cell>
          <cell r="BH107" t="str">
            <v/>
          </cell>
          <cell r="BI107">
            <v>40854</v>
          </cell>
        </row>
        <row r="108">
          <cell r="A108" t="str">
            <v>18134988</v>
          </cell>
          <cell r="B108" t="str">
            <v>PANTOJA ROBLES JESSICA GERARDINA</v>
          </cell>
          <cell r="C108" t="str">
            <v>RESPONSABLE DE PROYECTOS- EVALUACION</v>
          </cell>
          <cell r="D108" t="str">
            <v>18134988</v>
          </cell>
          <cell r="E108">
            <v>40854</v>
          </cell>
          <cell r="F108">
            <v>40908</v>
          </cell>
          <cell r="G108" t="str">
            <v>PANTOJA ROBLES JESSICA GERARDINA</v>
          </cell>
          <cell r="H108">
            <v>2640</v>
          </cell>
          <cell r="I108">
            <v>2640</v>
          </cell>
          <cell r="J108">
            <v>0</v>
          </cell>
          <cell r="K108" t="str">
            <v>PANTOJA ROBLES JESSICA GERARDINA</v>
          </cell>
          <cell r="L108">
            <v>0</v>
          </cell>
          <cell r="M108">
            <v>2290.9899999999998</v>
          </cell>
          <cell r="N108" t="str">
            <v>OFICINA ZONAL LA LIBERTAD</v>
          </cell>
          <cell r="O108" t="str">
            <v xml:space="preserve">0021  </v>
          </cell>
          <cell r="P108" t="str">
            <v>3468</v>
          </cell>
          <cell r="Q108" t="str">
            <v>001</v>
          </cell>
          <cell r="R108" t="str">
            <v>139</v>
          </cell>
          <cell r="S108">
            <v>40870</v>
          </cell>
          <cell r="T108" t="str">
            <v>4019664460</v>
          </cell>
          <cell r="U108" t="str">
            <v>201111</v>
          </cell>
          <cell r="V108" t="str">
            <v>201111</v>
          </cell>
          <cell r="W108" t="str">
            <v>12</v>
          </cell>
          <cell r="X108">
            <v>1</v>
          </cell>
          <cell r="Y108" t="str">
            <v>CAS ZONALES NOVIEMBRE 2011</v>
          </cell>
          <cell r="Z108">
            <v>276</v>
          </cell>
          <cell r="AA108" t="str">
            <v>10181349889</v>
          </cell>
          <cell r="AB108" t="str">
            <v>PANTOJA</v>
          </cell>
          <cell r="AC108" t="str">
            <v>ROBLES</v>
          </cell>
          <cell r="AD108" t="str">
            <v>JESSICA GERARDINA</v>
          </cell>
          <cell r="AE108" t="str">
            <v>INTEGRA</v>
          </cell>
          <cell r="AF108" t="str">
            <v>02</v>
          </cell>
          <cell r="AG108">
            <v>47.52</v>
          </cell>
          <cell r="AH108">
            <v>37.49</v>
          </cell>
          <cell r="AI108">
            <v>85.01</v>
          </cell>
          <cell r="AJ108">
            <v>264</v>
          </cell>
          <cell r="AK108">
            <v>40854</v>
          </cell>
          <cell r="AL108" t="str">
            <v>2617952</v>
          </cell>
          <cell r="AM108">
            <v>40822</v>
          </cell>
          <cell r="AN108" t="str">
            <v>2011</v>
          </cell>
          <cell r="AO108" t="str">
            <v>1</v>
          </cell>
          <cell r="AP108">
            <v>97.2</v>
          </cell>
          <cell r="AQ108">
            <v>0</v>
          </cell>
          <cell r="AR108">
            <v>0</v>
          </cell>
          <cell r="AS108">
            <v>0</v>
          </cell>
          <cell r="AT108">
            <v>0</v>
          </cell>
          <cell r="AU108">
            <v>0</v>
          </cell>
          <cell r="AV108">
            <v>0</v>
          </cell>
          <cell r="AW108">
            <v>0</v>
          </cell>
          <cell r="AX108">
            <v>0</v>
          </cell>
          <cell r="AY108">
            <v>0</v>
          </cell>
          <cell r="AZ108">
            <v>0</v>
          </cell>
          <cell r="BA108">
            <v>0</v>
          </cell>
          <cell r="BB108">
            <v>27108</v>
          </cell>
          <cell r="BC108">
            <v>0</v>
          </cell>
          <cell r="BD108">
            <v>0</v>
          </cell>
          <cell r="BE108">
            <v>0</v>
          </cell>
          <cell r="BF108">
            <v>0</v>
          </cell>
          <cell r="BG108">
            <v>0</v>
          </cell>
          <cell r="BH108" t="str">
            <v>571060JPRTL1</v>
          </cell>
          <cell r="BI108">
            <v>40854</v>
          </cell>
        </row>
        <row r="109">
          <cell r="A109" t="str">
            <v>18134988</v>
          </cell>
          <cell r="B109" t="str">
            <v>PANTOJA ROBLES JESSICA GERARDINA</v>
          </cell>
          <cell r="C109" t="str">
            <v>RESPONSABLE DE PROYECTOS- EVALUACION</v>
          </cell>
          <cell r="D109" t="str">
            <v>18134988</v>
          </cell>
          <cell r="E109">
            <v>40854</v>
          </cell>
          <cell r="F109">
            <v>40939</v>
          </cell>
          <cell r="G109" t="str">
            <v>PANTOJA ROBLES JESSICA GERARDINA</v>
          </cell>
          <cell r="H109">
            <v>2640</v>
          </cell>
          <cell r="I109">
            <v>2640</v>
          </cell>
          <cell r="J109">
            <v>0</v>
          </cell>
          <cell r="K109" t="str">
            <v>PANTOJA ROBLES JESSICA GERARDINA</v>
          </cell>
          <cell r="L109">
            <v>0</v>
          </cell>
          <cell r="M109">
            <v>2290.9899999999998</v>
          </cell>
          <cell r="N109" t="str">
            <v>OFICINA ZONAL LA LIBERTAD</v>
          </cell>
          <cell r="O109" t="str">
            <v xml:space="preserve">0021  </v>
          </cell>
          <cell r="P109" t="str">
            <v>3468</v>
          </cell>
          <cell r="Q109" t="str">
            <v>001</v>
          </cell>
          <cell r="R109" t="str">
            <v>139</v>
          </cell>
          <cell r="S109">
            <v>40870</v>
          </cell>
          <cell r="T109" t="str">
            <v>4019664460</v>
          </cell>
          <cell r="U109" t="str">
            <v>201111</v>
          </cell>
          <cell r="V109" t="str">
            <v>201111</v>
          </cell>
          <cell r="W109" t="str">
            <v>12</v>
          </cell>
          <cell r="X109">
            <v>1</v>
          </cell>
          <cell r="Y109" t="str">
            <v>CAS ZONALES NOVIEMBRE 2011</v>
          </cell>
          <cell r="Z109">
            <v>276</v>
          </cell>
          <cell r="AA109" t="str">
            <v>10181349889</v>
          </cell>
          <cell r="AB109" t="str">
            <v>PANTOJA</v>
          </cell>
          <cell r="AC109" t="str">
            <v>ROBLES</v>
          </cell>
          <cell r="AD109" t="str">
            <v>JESSICA GERARDINA</v>
          </cell>
          <cell r="AE109" t="str">
            <v>INTEGRA</v>
          </cell>
          <cell r="AF109" t="str">
            <v>02</v>
          </cell>
          <cell r="AG109">
            <v>47.52</v>
          </cell>
          <cell r="AH109">
            <v>37.49</v>
          </cell>
          <cell r="AI109">
            <v>85.01</v>
          </cell>
          <cell r="AJ109">
            <v>264</v>
          </cell>
          <cell r="AK109">
            <v>40854</v>
          </cell>
          <cell r="AL109" t="str">
            <v>2617952</v>
          </cell>
          <cell r="AM109">
            <v>40822</v>
          </cell>
          <cell r="AN109" t="str">
            <v>2011</v>
          </cell>
          <cell r="AO109" t="str">
            <v>1</v>
          </cell>
          <cell r="AP109">
            <v>97.2</v>
          </cell>
          <cell r="AQ109">
            <v>0</v>
          </cell>
          <cell r="AR109">
            <v>0</v>
          </cell>
          <cell r="AS109">
            <v>0</v>
          </cell>
          <cell r="AT109">
            <v>0</v>
          </cell>
          <cell r="AU109">
            <v>0</v>
          </cell>
          <cell r="AV109">
            <v>0</v>
          </cell>
          <cell r="AW109">
            <v>0</v>
          </cell>
          <cell r="AX109">
            <v>0</v>
          </cell>
          <cell r="AY109">
            <v>0</v>
          </cell>
          <cell r="AZ109">
            <v>0</v>
          </cell>
          <cell r="BA109">
            <v>0</v>
          </cell>
          <cell r="BB109">
            <v>27108</v>
          </cell>
          <cell r="BC109">
            <v>0</v>
          </cell>
          <cell r="BD109">
            <v>0</v>
          </cell>
          <cell r="BE109">
            <v>0</v>
          </cell>
          <cell r="BF109">
            <v>0</v>
          </cell>
          <cell r="BG109">
            <v>0</v>
          </cell>
          <cell r="BH109" t="str">
            <v>571060JPRTL1</v>
          </cell>
          <cell r="BI109">
            <v>40854</v>
          </cell>
        </row>
        <row r="110">
          <cell r="A110" t="str">
            <v>18134988</v>
          </cell>
          <cell r="B110" t="str">
            <v>PANTOJA ROBLES JESSICA GERARDINA</v>
          </cell>
          <cell r="C110" t="str">
            <v>RESPONSABLE DE PROYECTOS- EVALUACION</v>
          </cell>
          <cell r="D110" t="str">
            <v>18134988</v>
          </cell>
          <cell r="E110">
            <v>40854</v>
          </cell>
          <cell r="F110">
            <v>40968</v>
          </cell>
          <cell r="G110" t="str">
            <v>PANTOJA ROBLES JESSICA GERARDINA</v>
          </cell>
          <cell r="H110">
            <v>2640</v>
          </cell>
          <cell r="I110">
            <v>2640</v>
          </cell>
          <cell r="J110">
            <v>0</v>
          </cell>
          <cell r="K110" t="str">
            <v>PANTOJA ROBLES JESSICA GERARDINA</v>
          </cell>
          <cell r="L110">
            <v>0</v>
          </cell>
          <cell r="M110">
            <v>2290.9899999999998</v>
          </cell>
          <cell r="N110" t="str">
            <v>OFICINA ZONAL LA LIBERTAD</v>
          </cell>
          <cell r="O110" t="str">
            <v xml:space="preserve">0021  </v>
          </cell>
          <cell r="P110" t="str">
            <v>3468</v>
          </cell>
          <cell r="Q110" t="str">
            <v>001</v>
          </cell>
          <cell r="R110" t="str">
            <v>139</v>
          </cell>
          <cell r="S110">
            <v>40870</v>
          </cell>
          <cell r="T110" t="str">
            <v>4019664460</v>
          </cell>
          <cell r="U110" t="str">
            <v>201111</v>
          </cell>
          <cell r="V110" t="str">
            <v>201111</v>
          </cell>
          <cell r="W110" t="str">
            <v>12</v>
          </cell>
          <cell r="X110">
            <v>1</v>
          </cell>
          <cell r="Y110" t="str">
            <v>CAS ZONALES NOVIEMBRE 2011</v>
          </cell>
          <cell r="Z110">
            <v>276</v>
          </cell>
          <cell r="AA110" t="str">
            <v>10181349889</v>
          </cell>
          <cell r="AB110" t="str">
            <v>PANTOJA</v>
          </cell>
          <cell r="AC110" t="str">
            <v>ROBLES</v>
          </cell>
          <cell r="AD110" t="str">
            <v>JESSICA GERARDINA</v>
          </cell>
          <cell r="AE110" t="str">
            <v>INTEGRA</v>
          </cell>
          <cell r="AF110" t="str">
            <v>02</v>
          </cell>
          <cell r="AG110">
            <v>47.52</v>
          </cell>
          <cell r="AH110">
            <v>37.49</v>
          </cell>
          <cell r="AI110">
            <v>85.01</v>
          </cell>
          <cell r="AJ110">
            <v>264</v>
          </cell>
          <cell r="AK110">
            <v>40854</v>
          </cell>
          <cell r="AL110" t="str">
            <v>2617952</v>
          </cell>
          <cell r="AM110">
            <v>40822</v>
          </cell>
          <cell r="AN110" t="str">
            <v>2011</v>
          </cell>
          <cell r="AO110" t="str">
            <v>1</v>
          </cell>
          <cell r="AP110">
            <v>97.2</v>
          </cell>
          <cell r="AQ110">
            <v>0</v>
          </cell>
          <cell r="AR110">
            <v>0</v>
          </cell>
          <cell r="AS110">
            <v>0</v>
          </cell>
          <cell r="AT110">
            <v>0</v>
          </cell>
          <cell r="AU110">
            <v>0</v>
          </cell>
          <cell r="AV110">
            <v>0</v>
          </cell>
          <cell r="AW110">
            <v>0</v>
          </cell>
          <cell r="AX110">
            <v>0</v>
          </cell>
          <cell r="AY110">
            <v>0</v>
          </cell>
          <cell r="AZ110">
            <v>0</v>
          </cell>
          <cell r="BA110">
            <v>0</v>
          </cell>
          <cell r="BB110">
            <v>27108</v>
          </cell>
          <cell r="BC110">
            <v>0</v>
          </cell>
          <cell r="BD110">
            <v>0</v>
          </cell>
          <cell r="BE110">
            <v>0</v>
          </cell>
          <cell r="BF110">
            <v>0</v>
          </cell>
          <cell r="BG110">
            <v>0</v>
          </cell>
          <cell r="BH110" t="str">
            <v>571060JPRTL1</v>
          </cell>
          <cell r="BI110">
            <v>40854</v>
          </cell>
        </row>
        <row r="111">
          <cell r="A111" t="str">
            <v>18134988</v>
          </cell>
          <cell r="B111" t="str">
            <v>PANTOJA ROBLES JESSICA GERARDINA</v>
          </cell>
          <cell r="C111" t="str">
            <v>RESPONSABLE DE PROYECTOS- EVALUACION</v>
          </cell>
          <cell r="D111" t="str">
            <v>18134988</v>
          </cell>
          <cell r="E111">
            <v>40854</v>
          </cell>
          <cell r="F111">
            <v>40999</v>
          </cell>
          <cell r="G111" t="str">
            <v>PANTOJA ROBLES JESSICA GERARDINA</v>
          </cell>
          <cell r="H111">
            <v>2640</v>
          </cell>
          <cell r="I111">
            <v>2640</v>
          </cell>
          <cell r="J111">
            <v>0</v>
          </cell>
          <cell r="K111" t="str">
            <v>PANTOJA ROBLES JESSICA GERARDINA</v>
          </cell>
          <cell r="L111">
            <v>0</v>
          </cell>
          <cell r="M111">
            <v>2290.9899999999998</v>
          </cell>
          <cell r="N111" t="str">
            <v>OFICINA ZONAL LA LIBERTAD</v>
          </cell>
          <cell r="O111" t="str">
            <v xml:space="preserve">0021  </v>
          </cell>
          <cell r="P111" t="str">
            <v>3468</v>
          </cell>
          <cell r="Q111" t="str">
            <v>001</v>
          </cell>
          <cell r="R111" t="str">
            <v>139</v>
          </cell>
          <cell r="S111">
            <v>40870</v>
          </cell>
          <cell r="T111" t="str">
            <v>4019664460</v>
          </cell>
          <cell r="U111" t="str">
            <v>201111</v>
          </cell>
          <cell r="V111" t="str">
            <v>201111</v>
          </cell>
          <cell r="W111" t="str">
            <v>12</v>
          </cell>
          <cell r="X111">
            <v>1</v>
          </cell>
          <cell r="Y111" t="str">
            <v>CAS ZONALES NOVIEMBRE 2011</v>
          </cell>
          <cell r="Z111">
            <v>276</v>
          </cell>
          <cell r="AA111" t="str">
            <v>10181349889</v>
          </cell>
          <cell r="AB111" t="str">
            <v>PANTOJA</v>
          </cell>
          <cell r="AC111" t="str">
            <v>ROBLES</v>
          </cell>
          <cell r="AD111" t="str">
            <v>JESSICA GERARDINA</v>
          </cell>
          <cell r="AE111" t="str">
            <v>INTEGRA</v>
          </cell>
          <cell r="AF111" t="str">
            <v>02</v>
          </cell>
          <cell r="AG111">
            <v>47.52</v>
          </cell>
          <cell r="AH111">
            <v>37.49</v>
          </cell>
          <cell r="AI111">
            <v>85.01</v>
          </cell>
          <cell r="AJ111">
            <v>264</v>
          </cell>
          <cell r="AK111">
            <v>40854</v>
          </cell>
          <cell r="AL111" t="str">
            <v>2617952</v>
          </cell>
          <cell r="AM111">
            <v>40822</v>
          </cell>
          <cell r="AN111" t="str">
            <v>2011</v>
          </cell>
          <cell r="AO111" t="str">
            <v>1</v>
          </cell>
          <cell r="AP111">
            <v>97.2</v>
          </cell>
          <cell r="AQ111">
            <v>0</v>
          </cell>
          <cell r="AR111">
            <v>0</v>
          </cell>
          <cell r="AS111">
            <v>0</v>
          </cell>
          <cell r="AT111">
            <v>0</v>
          </cell>
          <cell r="AU111">
            <v>0</v>
          </cell>
          <cell r="AV111">
            <v>0</v>
          </cell>
          <cell r="AW111">
            <v>0</v>
          </cell>
          <cell r="AX111">
            <v>0</v>
          </cell>
          <cell r="AY111">
            <v>0</v>
          </cell>
          <cell r="AZ111">
            <v>0</v>
          </cell>
          <cell r="BA111">
            <v>0</v>
          </cell>
          <cell r="BB111">
            <v>27108</v>
          </cell>
          <cell r="BC111">
            <v>0</v>
          </cell>
          <cell r="BD111">
            <v>0</v>
          </cell>
          <cell r="BE111">
            <v>0</v>
          </cell>
          <cell r="BF111">
            <v>0</v>
          </cell>
          <cell r="BG111">
            <v>0</v>
          </cell>
          <cell r="BH111" t="str">
            <v>571060JPRTL1</v>
          </cell>
          <cell r="BI111">
            <v>40854</v>
          </cell>
        </row>
        <row r="112">
          <cell r="A112" t="str">
            <v>18134988</v>
          </cell>
          <cell r="B112" t="str">
            <v>PANTOJA ROBLES JESSICA GERARDINA</v>
          </cell>
          <cell r="C112" t="str">
            <v>RESPONSABLE DE PROYECTOS- EVALUACION</v>
          </cell>
          <cell r="D112" t="str">
            <v>18134988</v>
          </cell>
          <cell r="E112">
            <v>40854</v>
          </cell>
          <cell r="F112">
            <v>41060</v>
          </cell>
          <cell r="G112" t="str">
            <v>PANTOJA ROBLES JESSICA GERARDINA</v>
          </cell>
          <cell r="H112">
            <v>2640</v>
          </cell>
          <cell r="I112">
            <v>2640</v>
          </cell>
          <cell r="J112">
            <v>0</v>
          </cell>
          <cell r="K112" t="str">
            <v>PANTOJA ROBLES JESSICA GERARDINA</v>
          </cell>
          <cell r="L112">
            <v>0</v>
          </cell>
          <cell r="M112">
            <v>2290.9899999999998</v>
          </cell>
          <cell r="N112" t="str">
            <v>OFICINA ZONAL LA LIBERTAD</v>
          </cell>
          <cell r="O112" t="str">
            <v xml:space="preserve">0021  </v>
          </cell>
          <cell r="P112" t="str">
            <v>3468</v>
          </cell>
          <cell r="Q112" t="str">
            <v>001</v>
          </cell>
          <cell r="R112" t="str">
            <v>139</v>
          </cell>
          <cell r="S112">
            <v>40870</v>
          </cell>
          <cell r="T112" t="str">
            <v>4019664460</v>
          </cell>
          <cell r="U112" t="str">
            <v>201111</v>
          </cell>
          <cell r="V112" t="str">
            <v>201111</v>
          </cell>
          <cell r="W112" t="str">
            <v>12</v>
          </cell>
          <cell r="X112">
            <v>1</v>
          </cell>
          <cell r="Y112" t="str">
            <v>CAS ZONALES NOVIEMBRE 2011</v>
          </cell>
          <cell r="Z112">
            <v>276</v>
          </cell>
          <cell r="AA112" t="str">
            <v>10181349889</v>
          </cell>
          <cell r="AB112" t="str">
            <v>PANTOJA</v>
          </cell>
          <cell r="AC112" t="str">
            <v>ROBLES</v>
          </cell>
          <cell r="AD112" t="str">
            <v>JESSICA GERARDINA</v>
          </cell>
          <cell r="AE112" t="str">
            <v>INTEGRA</v>
          </cell>
          <cell r="AF112" t="str">
            <v>02</v>
          </cell>
          <cell r="AG112">
            <v>47.52</v>
          </cell>
          <cell r="AH112">
            <v>37.49</v>
          </cell>
          <cell r="AI112">
            <v>85.01</v>
          </cell>
          <cell r="AJ112">
            <v>264</v>
          </cell>
          <cell r="AK112">
            <v>40854</v>
          </cell>
          <cell r="AL112" t="str">
            <v>2617952</v>
          </cell>
          <cell r="AM112">
            <v>40822</v>
          </cell>
          <cell r="AN112" t="str">
            <v>2011</v>
          </cell>
          <cell r="AO112" t="str">
            <v>1</v>
          </cell>
          <cell r="AP112">
            <v>97.2</v>
          </cell>
          <cell r="AQ112">
            <v>0</v>
          </cell>
          <cell r="AR112">
            <v>0</v>
          </cell>
          <cell r="AS112">
            <v>0</v>
          </cell>
          <cell r="AT112">
            <v>0</v>
          </cell>
          <cell r="AU112">
            <v>0</v>
          </cell>
          <cell r="AV112">
            <v>0</v>
          </cell>
          <cell r="AW112">
            <v>0</v>
          </cell>
          <cell r="AX112">
            <v>0</v>
          </cell>
          <cell r="AY112">
            <v>0</v>
          </cell>
          <cell r="AZ112">
            <v>0</v>
          </cell>
          <cell r="BA112">
            <v>0</v>
          </cell>
          <cell r="BB112">
            <v>27108</v>
          </cell>
          <cell r="BC112">
            <v>0</v>
          </cell>
          <cell r="BD112">
            <v>0</v>
          </cell>
          <cell r="BE112">
            <v>0</v>
          </cell>
          <cell r="BF112">
            <v>0</v>
          </cell>
          <cell r="BG112">
            <v>0</v>
          </cell>
          <cell r="BH112" t="str">
            <v>571060JPRTL1</v>
          </cell>
          <cell r="BI112">
            <v>40854</v>
          </cell>
        </row>
        <row r="113">
          <cell r="A113" t="str">
            <v>08031153</v>
          </cell>
          <cell r="B113" t="str">
            <v>PEÑA  HARO NELLY ESPERANZA</v>
          </cell>
          <cell r="C113" t="str">
            <v>JEFA DE LA OFICINA ZONAL LIMA NORTE</v>
          </cell>
          <cell r="D113" t="str">
            <v>08031153</v>
          </cell>
          <cell r="E113">
            <v>40798</v>
          </cell>
          <cell r="F113">
            <v>40908</v>
          </cell>
          <cell r="H113">
            <v>5500</v>
          </cell>
          <cell r="I113">
            <v>5500</v>
          </cell>
          <cell r="J113">
            <v>550</v>
          </cell>
          <cell r="K113" t="str">
            <v>PEÑA  HARO NELLY ESPERANZA</v>
          </cell>
          <cell r="L113">
            <v>0</v>
          </cell>
          <cell r="M113">
            <v>4207.5</v>
          </cell>
          <cell r="N113" t="str">
            <v>OFICINA ZONAL LIMA NORTE</v>
          </cell>
          <cell r="O113" t="str">
            <v xml:space="preserve">0004  </v>
          </cell>
          <cell r="P113" t="str">
            <v>3389</v>
          </cell>
          <cell r="Q113" t="str">
            <v>003</v>
          </cell>
          <cell r="R113" t="str">
            <v>58</v>
          </cell>
          <cell r="S113">
            <v>40870</v>
          </cell>
          <cell r="T113" t="str">
            <v>04361107492</v>
          </cell>
          <cell r="U113" t="str">
            <v>201111</v>
          </cell>
          <cell r="V113" t="str">
            <v>201111</v>
          </cell>
          <cell r="W113" t="str">
            <v>12</v>
          </cell>
          <cell r="X113">
            <v>1</v>
          </cell>
          <cell r="Y113" t="str">
            <v>CAS ZONALES NOVIEMBRE 2011</v>
          </cell>
          <cell r="Z113">
            <v>4125</v>
          </cell>
          <cell r="AA113" t="str">
            <v>10080311538</v>
          </cell>
          <cell r="AB113" t="str">
            <v xml:space="preserve">PEÑA </v>
          </cell>
          <cell r="AC113" t="str">
            <v>HARO</v>
          </cell>
          <cell r="AD113" t="str">
            <v>NELLY ESPERANZA</v>
          </cell>
          <cell r="AE113" t="str">
            <v>HORIZONTE</v>
          </cell>
          <cell r="AF113" t="str">
            <v>01</v>
          </cell>
          <cell r="AG113">
            <v>107.25</v>
          </cell>
          <cell r="AH113">
            <v>85.25</v>
          </cell>
          <cell r="AI113">
            <v>192.5</v>
          </cell>
          <cell r="AJ113">
            <v>550</v>
          </cell>
          <cell r="AK113">
            <v>40798</v>
          </cell>
          <cell r="AL113" t="str">
            <v/>
          </cell>
          <cell r="AM113">
            <v>1</v>
          </cell>
          <cell r="AN113" t="str">
            <v>2011</v>
          </cell>
          <cell r="AO113" t="str">
            <v>1</v>
          </cell>
          <cell r="AP113">
            <v>97.2</v>
          </cell>
          <cell r="AQ113">
            <v>0</v>
          </cell>
          <cell r="AR113">
            <v>0</v>
          </cell>
          <cell r="AS113">
            <v>0</v>
          </cell>
          <cell r="AT113">
            <v>0</v>
          </cell>
          <cell r="AU113">
            <v>0</v>
          </cell>
          <cell r="AV113">
            <v>0</v>
          </cell>
          <cell r="AW113">
            <v>0</v>
          </cell>
          <cell r="AX113">
            <v>0</v>
          </cell>
          <cell r="AY113">
            <v>0</v>
          </cell>
          <cell r="AZ113">
            <v>0</v>
          </cell>
          <cell r="BA113">
            <v>0</v>
          </cell>
          <cell r="BB113">
            <v>22244</v>
          </cell>
          <cell r="BC113">
            <v>0</v>
          </cell>
          <cell r="BD113">
            <v>0</v>
          </cell>
          <cell r="BE113">
            <v>0</v>
          </cell>
          <cell r="BF113">
            <v>0</v>
          </cell>
          <cell r="BG113">
            <v>0</v>
          </cell>
          <cell r="BH113" t="str">
            <v>222420NPHAO7</v>
          </cell>
          <cell r="BI113">
            <v>40798</v>
          </cell>
        </row>
        <row r="114">
          <cell r="A114" t="str">
            <v>09673087</v>
          </cell>
          <cell r="B114" t="str">
            <v>PERALTA QUIROZ CESAR ALBERTO </v>
          </cell>
          <cell r="C114" t="str">
            <v>RESPONSABLE DE PROYECTOS - EVALUACION</v>
          </cell>
          <cell r="D114" t="str">
            <v>09673087</v>
          </cell>
          <cell r="E114">
            <v>40819</v>
          </cell>
          <cell r="F114">
            <v>40879</v>
          </cell>
          <cell r="H114">
            <v>3300</v>
          </cell>
          <cell r="I114">
            <v>3300</v>
          </cell>
          <cell r="J114">
            <v>0</v>
          </cell>
          <cell r="K114" t="str">
            <v>PERALTA QUIROZ CESAR ALBERTO </v>
          </cell>
          <cell r="L114">
            <v>0</v>
          </cell>
          <cell r="M114">
            <v>2854.5</v>
          </cell>
          <cell r="N114" t="str">
            <v>OFICINA ZONAL LIMA NORTE</v>
          </cell>
          <cell r="O114" t="str">
            <v xml:space="preserve">0004  </v>
          </cell>
          <cell r="P114" t="str">
            <v>1727</v>
          </cell>
          <cell r="Q114" t="str">
            <v>001</v>
          </cell>
          <cell r="R114" t="str">
            <v>154</v>
          </cell>
          <cell r="S114">
            <v>40870</v>
          </cell>
          <cell r="T114" t="str">
            <v>4023214720</v>
          </cell>
          <cell r="U114" t="str">
            <v>201111</v>
          </cell>
          <cell r="V114" t="str">
            <v>201111</v>
          </cell>
          <cell r="W114" t="str">
            <v>12</v>
          </cell>
          <cell r="X114">
            <v>1</v>
          </cell>
          <cell r="Y114" t="str">
            <v>CAS ZONALES NOVIEMBRE 2011</v>
          </cell>
          <cell r="Z114">
            <v>1269</v>
          </cell>
          <cell r="AA114" t="str">
            <v>10096730875</v>
          </cell>
          <cell r="AB114" t="str">
            <v>PERALTA</v>
          </cell>
          <cell r="AC114" t="str">
            <v>QUIROZ</v>
          </cell>
          <cell r="AD114" t="str">
            <v>CESAR ALBERTO </v>
          </cell>
          <cell r="AE114" t="str">
            <v>HORIZONTE</v>
          </cell>
          <cell r="AF114" t="str">
            <v>01</v>
          </cell>
          <cell r="AG114">
            <v>64.349999999999994</v>
          </cell>
          <cell r="AH114">
            <v>51.15</v>
          </cell>
          <cell r="AI114">
            <v>115.5</v>
          </cell>
          <cell r="AJ114">
            <v>330</v>
          </cell>
          <cell r="AK114">
            <v>40819</v>
          </cell>
          <cell r="AL114" t="str">
            <v>2661968</v>
          </cell>
          <cell r="AM114">
            <v>40863</v>
          </cell>
          <cell r="AN114" t="str">
            <v>2011</v>
          </cell>
          <cell r="AO114" t="str">
            <v>1</v>
          </cell>
          <cell r="AP114">
            <v>97.2</v>
          </cell>
          <cell r="AQ114">
            <v>0</v>
          </cell>
          <cell r="AR114">
            <v>0</v>
          </cell>
          <cell r="AS114">
            <v>0</v>
          </cell>
          <cell r="AT114">
            <v>0</v>
          </cell>
          <cell r="AU114">
            <v>0</v>
          </cell>
          <cell r="AV114">
            <v>0</v>
          </cell>
          <cell r="AW114">
            <v>0</v>
          </cell>
          <cell r="AX114">
            <v>0</v>
          </cell>
          <cell r="AY114">
            <v>0</v>
          </cell>
          <cell r="AZ114">
            <v>0</v>
          </cell>
          <cell r="BA114">
            <v>0</v>
          </cell>
          <cell r="BB114">
            <v>26718</v>
          </cell>
          <cell r="BC114">
            <v>0</v>
          </cell>
          <cell r="BD114">
            <v>0</v>
          </cell>
          <cell r="BE114">
            <v>0</v>
          </cell>
          <cell r="BF114">
            <v>0</v>
          </cell>
          <cell r="BG114">
            <v>0</v>
          </cell>
          <cell r="BH114" t="str">
            <v>567161CPQAR0</v>
          </cell>
          <cell r="BI114">
            <v>40819</v>
          </cell>
        </row>
        <row r="115">
          <cell r="A115" t="str">
            <v>19097085</v>
          </cell>
          <cell r="B115" t="str">
            <v>PLASENCIA  TISNADO DANTE MOISES</v>
          </cell>
          <cell r="C115" t="str">
            <v>CHOFER</v>
          </cell>
          <cell r="D115" t="str">
            <v>19097085</v>
          </cell>
          <cell r="E115">
            <v>40854</v>
          </cell>
          <cell r="F115">
            <v>40908</v>
          </cell>
          <cell r="G115" t="str">
            <v>PLASENCIA  TISNADO DANTE MOISES</v>
          </cell>
          <cell r="H115">
            <v>880</v>
          </cell>
          <cell r="I115">
            <v>880</v>
          </cell>
          <cell r="J115">
            <v>0</v>
          </cell>
          <cell r="K115" t="str">
            <v>PLASENCIA  TISNADO DANTE MOISES</v>
          </cell>
          <cell r="L115">
            <v>0</v>
          </cell>
          <cell r="M115">
            <v>765.6</v>
          </cell>
          <cell r="N115" t="str">
            <v>OFICINA ZONAL LA LIBERTAD</v>
          </cell>
          <cell r="O115" t="str">
            <v xml:space="preserve">0021  </v>
          </cell>
          <cell r="P115" t="str">
            <v>3470</v>
          </cell>
          <cell r="Q115" t="str">
            <v>001</v>
          </cell>
          <cell r="R115" t="str">
            <v>2</v>
          </cell>
          <cell r="S115">
            <v>40870</v>
          </cell>
          <cell r="T115" t="str">
            <v>4041064728</v>
          </cell>
          <cell r="U115" t="str">
            <v>201111</v>
          </cell>
          <cell r="V115" t="str">
            <v>201111</v>
          </cell>
          <cell r="W115" t="str">
            <v>12</v>
          </cell>
          <cell r="X115">
            <v>1</v>
          </cell>
          <cell r="Y115" t="str">
            <v>CAS ZONALES NOVIEMBRE 2011</v>
          </cell>
          <cell r="Z115">
            <v>4180</v>
          </cell>
          <cell r="AA115" t="str">
            <v>10190970855</v>
          </cell>
          <cell r="AB115" t="str">
            <v xml:space="preserve">PLASENCIA </v>
          </cell>
          <cell r="AC115" t="str">
            <v>TISNADO</v>
          </cell>
          <cell r="AD115" t="str">
            <v>DANTE MOISES</v>
          </cell>
          <cell r="AE115" t="str">
            <v>ONP</v>
          </cell>
          <cell r="AF115" t="str">
            <v>99</v>
          </cell>
          <cell r="AG115">
            <v>0</v>
          </cell>
          <cell r="AH115">
            <v>0</v>
          </cell>
          <cell r="AI115">
            <v>0</v>
          </cell>
          <cell r="AJ115">
            <v>114.4</v>
          </cell>
          <cell r="AK115">
            <v>40854</v>
          </cell>
          <cell r="AL115" t="str">
            <v/>
          </cell>
          <cell r="AM115">
            <v>1</v>
          </cell>
          <cell r="AN115" t="str">
            <v>2011</v>
          </cell>
          <cell r="AO115" t="str">
            <v>1</v>
          </cell>
          <cell r="AP115">
            <v>79.2</v>
          </cell>
          <cell r="AQ115">
            <v>0</v>
          </cell>
          <cell r="AR115">
            <v>0</v>
          </cell>
          <cell r="AS115">
            <v>0</v>
          </cell>
          <cell r="AT115">
            <v>0</v>
          </cell>
          <cell r="AU115">
            <v>0</v>
          </cell>
          <cell r="AV115">
            <v>0</v>
          </cell>
          <cell r="AW115">
            <v>0</v>
          </cell>
          <cell r="AX115">
            <v>0</v>
          </cell>
          <cell r="AY115">
            <v>0</v>
          </cell>
          <cell r="AZ115">
            <v>0</v>
          </cell>
          <cell r="BA115">
            <v>0</v>
          </cell>
          <cell r="BB115">
            <v>26206</v>
          </cell>
          <cell r="BC115">
            <v>0</v>
          </cell>
          <cell r="BD115">
            <v>0</v>
          </cell>
          <cell r="BE115">
            <v>0</v>
          </cell>
          <cell r="BF115">
            <v>0</v>
          </cell>
          <cell r="BG115">
            <v>0</v>
          </cell>
          <cell r="BH115" t="str">
            <v/>
          </cell>
          <cell r="BI115">
            <v>40854</v>
          </cell>
        </row>
        <row r="116">
          <cell r="A116" t="str">
            <v>19097085</v>
          </cell>
          <cell r="B116" t="str">
            <v>PLASENCIA  TISNADO DANTE MOISES</v>
          </cell>
          <cell r="C116" t="str">
            <v>CHOFER</v>
          </cell>
          <cell r="D116" t="str">
            <v>19097085</v>
          </cell>
          <cell r="E116">
            <v>40854</v>
          </cell>
          <cell r="F116">
            <v>40939</v>
          </cell>
          <cell r="G116" t="str">
            <v>PLASENCIA  TISNADO DANTE MOISES</v>
          </cell>
          <cell r="H116">
            <v>880</v>
          </cell>
          <cell r="I116">
            <v>880</v>
          </cell>
          <cell r="J116">
            <v>0</v>
          </cell>
          <cell r="K116" t="str">
            <v>PLASENCIA  TISNADO DANTE MOISES</v>
          </cell>
          <cell r="L116">
            <v>0</v>
          </cell>
          <cell r="M116">
            <v>765.6</v>
          </cell>
          <cell r="N116" t="str">
            <v>OFICINA ZONAL LA LIBERTAD</v>
          </cell>
          <cell r="O116" t="str">
            <v xml:space="preserve">0021  </v>
          </cell>
          <cell r="P116" t="str">
            <v>3470</v>
          </cell>
          <cell r="Q116" t="str">
            <v>001</v>
          </cell>
          <cell r="R116" t="str">
            <v>2</v>
          </cell>
          <cell r="S116">
            <v>40870</v>
          </cell>
          <cell r="T116" t="str">
            <v>4041064728</v>
          </cell>
          <cell r="U116" t="str">
            <v>201111</v>
          </cell>
          <cell r="V116" t="str">
            <v>201111</v>
          </cell>
          <cell r="W116" t="str">
            <v>12</v>
          </cell>
          <cell r="X116">
            <v>1</v>
          </cell>
          <cell r="Y116" t="str">
            <v>CAS ZONALES NOVIEMBRE 2011</v>
          </cell>
          <cell r="Z116">
            <v>4180</v>
          </cell>
          <cell r="AA116" t="str">
            <v>10190970855</v>
          </cell>
          <cell r="AB116" t="str">
            <v xml:space="preserve">PLASENCIA </v>
          </cell>
          <cell r="AC116" t="str">
            <v>TISNADO</v>
          </cell>
          <cell r="AD116" t="str">
            <v>DANTE MOISES</v>
          </cell>
          <cell r="AE116" t="str">
            <v>ONP</v>
          </cell>
          <cell r="AF116" t="str">
            <v>99</v>
          </cell>
          <cell r="AG116">
            <v>0</v>
          </cell>
          <cell r="AH116">
            <v>0</v>
          </cell>
          <cell r="AI116">
            <v>0</v>
          </cell>
          <cell r="AJ116">
            <v>114.4</v>
          </cell>
          <cell r="AK116">
            <v>40854</v>
          </cell>
          <cell r="AL116" t="str">
            <v/>
          </cell>
          <cell r="AM116">
            <v>1</v>
          </cell>
          <cell r="AN116" t="str">
            <v>2011</v>
          </cell>
          <cell r="AO116" t="str">
            <v>1</v>
          </cell>
          <cell r="AP116">
            <v>79.2</v>
          </cell>
          <cell r="AQ116">
            <v>0</v>
          </cell>
          <cell r="AR116">
            <v>0</v>
          </cell>
          <cell r="AS116">
            <v>0</v>
          </cell>
          <cell r="AT116">
            <v>0</v>
          </cell>
          <cell r="AU116">
            <v>0</v>
          </cell>
          <cell r="AV116">
            <v>0</v>
          </cell>
          <cell r="AW116">
            <v>0</v>
          </cell>
          <cell r="AX116">
            <v>0</v>
          </cell>
          <cell r="AY116">
            <v>0</v>
          </cell>
          <cell r="AZ116">
            <v>0</v>
          </cell>
          <cell r="BA116">
            <v>0</v>
          </cell>
          <cell r="BB116">
            <v>26206</v>
          </cell>
          <cell r="BC116">
            <v>0</v>
          </cell>
          <cell r="BD116">
            <v>0</v>
          </cell>
          <cell r="BE116">
            <v>0</v>
          </cell>
          <cell r="BF116">
            <v>0</v>
          </cell>
          <cell r="BG116">
            <v>0</v>
          </cell>
          <cell r="BH116" t="str">
            <v/>
          </cell>
          <cell r="BI116">
            <v>40854</v>
          </cell>
        </row>
        <row r="117">
          <cell r="A117" t="str">
            <v>19097085</v>
          </cell>
          <cell r="B117" t="str">
            <v>PLASENCIA  TISNADO DANTE MOISES</v>
          </cell>
          <cell r="C117" t="str">
            <v>CHOFER</v>
          </cell>
          <cell r="D117" t="str">
            <v>19097085</v>
          </cell>
          <cell r="E117">
            <v>40854</v>
          </cell>
          <cell r="F117">
            <v>40999</v>
          </cell>
          <cell r="G117" t="str">
            <v>PLASENCIA  TISNADO DANTE MOISES</v>
          </cell>
          <cell r="H117">
            <v>880</v>
          </cell>
          <cell r="I117">
            <v>880</v>
          </cell>
          <cell r="J117">
            <v>0</v>
          </cell>
          <cell r="K117" t="str">
            <v>PLASENCIA  TISNADO DANTE MOISES</v>
          </cell>
          <cell r="L117">
            <v>0</v>
          </cell>
          <cell r="M117">
            <v>765.6</v>
          </cell>
          <cell r="N117" t="str">
            <v>OFICINA ZONAL LA LIBERTAD</v>
          </cell>
          <cell r="O117" t="str">
            <v xml:space="preserve">0021  </v>
          </cell>
          <cell r="P117" t="str">
            <v>3470</v>
          </cell>
          <cell r="Q117" t="str">
            <v>001</v>
          </cell>
          <cell r="R117" t="str">
            <v>2</v>
          </cell>
          <cell r="S117">
            <v>40870</v>
          </cell>
          <cell r="T117" t="str">
            <v>4041064728</v>
          </cell>
          <cell r="U117" t="str">
            <v>201111</v>
          </cell>
          <cell r="V117" t="str">
            <v>201111</v>
          </cell>
          <cell r="W117" t="str">
            <v>12</v>
          </cell>
          <cell r="X117">
            <v>1</v>
          </cell>
          <cell r="Y117" t="str">
            <v>CAS ZONALES NOVIEMBRE 2011</v>
          </cell>
          <cell r="Z117">
            <v>4180</v>
          </cell>
          <cell r="AA117" t="str">
            <v>10190970855</v>
          </cell>
          <cell r="AB117" t="str">
            <v xml:space="preserve">PLASENCIA </v>
          </cell>
          <cell r="AC117" t="str">
            <v>TISNADO</v>
          </cell>
          <cell r="AD117" t="str">
            <v>DANTE MOISES</v>
          </cell>
          <cell r="AE117" t="str">
            <v>ONP</v>
          </cell>
          <cell r="AF117" t="str">
            <v>99</v>
          </cell>
          <cell r="AG117">
            <v>0</v>
          </cell>
          <cell r="AH117">
            <v>0</v>
          </cell>
          <cell r="AI117">
            <v>0</v>
          </cell>
          <cell r="AJ117">
            <v>114.4</v>
          </cell>
          <cell r="AK117">
            <v>40854</v>
          </cell>
          <cell r="AL117" t="str">
            <v/>
          </cell>
          <cell r="AM117">
            <v>1</v>
          </cell>
          <cell r="AN117" t="str">
            <v>2011</v>
          </cell>
          <cell r="AO117" t="str">
            <v>1</v>
          </cell>
          <cell r="AP117">
            <v>79.2</v>
          </cell>
          <cell r="AQ117">
            <v>0</v>
          </cell>
          <cell r="AR117">
            <v>0</v>
          </cell>
          <cell r="AS117">
            <v>0</v>
          </cell>
          <cell r="AT117">
            <v>0</v>
          </cell>
          <cell r="AU117">
            <v>0</v>
          </cell>
          <cell r="AV117">
            <v>0</v>
          </cell>
          <cell r="AW117">
            <v>0</v>
          </cell>
          <cell r="AX117">
            <v>0</v>
          </cell>
          <cell r="AY117">
            <v>0</v>
          </cell>
          <cell r="AZ117">
            <v>0</v>
          </cell>
          <cell r="BA117">
            <v>0</v>
          </cell>
          <cell r="BB117">
            <v>26206</v>
          </cell>
          <cell r="BC117">
            <v>0</v>
          </cell>
          <cell r="BD117">
            <v>0</v>
          </cell>
          <cell r="BE117">
            <v>0</v>
          </cell>
          <cell r="BF117">
            <v>0</v>
          </cell>
          <cell r="BG117">
            <v>0</v>
          </cell>
          <cell r="BH117" t="str">
            <v/>
          </cell>
          <cell r="BI117">
            <v>40854</v>
          </cell>
        </row>
        <row r="118">
          <cell r="A118" t="str">
            <v>19097085</v>
          </cell>
          <cell r="B118" t="str">
            <v>PLASENCIA  TISNADO DANTE MOISES</v>
          </cell>
          <cell r="C118" t="str">
            <v>CHOFER</v>
          </cell>
          <cell r="D118" t="str">
            <v>19097085</v>
          </cell>
          <cell r="E118">
            <v>40854</v>
          </cell>
          <cell r="F118">
            <v>41090</v>
          </cell>
          <cell r="G118" t="str">
            <v>PLASENCIA  TISNADO DANTE MOISES</v>
          </cell>
          <cell r="H118">
            <v>880</v>
          </cell>
          <cell r="I118">
            <v>880</v>
          </cell>
          <cell r="J118">
            <v>0</v>
          </cell>
          <cell r="K118" t="str">
            <v>PLASENCIA  TISNADO DANTE MOISES</v>
          </cell>
          <cell r="L118">
            <v>0</v>
          </cell>
          <cell r="M118">
            <v>765.6</v>
          </cell>
          <cell r="N118" t="str">
            <v>OFICINA ZONAL LA LIBERTAD</v>
          </cell>
          <cell r="O118" t="str">
            <v xml:space="preserve">0021  </v>
          </cell>
          <cell r="P118" t="str">
            <v>3470</v>
          </cell>
          <cell r="Q118" t="str">
            <v>001</v>
          </cell>
          <cell r="R118" t="str">
            <v>2</v>
          </cell>
          <cell r="S118">
            <v>40870</v>
          </cell>
          <cell r="T118" t="str">
            <v>4041064728</v>
          </cell>
          <cell r="U118" t="str">
            <v>201111</v>
          </cell>
          <cell r="V118" t="str">
            <v>201111</v>
          </cell>
          <cell r="W118" t="str">
            <v>12</v>
          </cell>
          <cell r="X118">
            <v>1</v>
          </cell>
          <cell r="Y118" t="str">
            <v>CAS ZONALES NOVIEMBRE 2011</v>
          </cell>
          <cell r="Z118">
            <v>4180</v>
          </cell>
          <cell r="AA118" t="str">
            <v>10190970855</v>
          </cell>
          <cell r="AB118" t="str">
            <v xml:space="preserve">PLASENCIA </v>
          </cell>
          <cell r="AC118" t="str">
            <v>TISNADO</v>
          </cell>
          <cell r="AD118" t="str">
            <v>DANTE MOISES</v>
          </cell>
          <cell r="AE118" t="str">
            <v>ONP</v>
          </cell>
          <cell r="AF118" t="str">
            <v>99</v>
          </cell>
          <cell r="AG118">
            <v>0</v>
          </cell>
          <cell r="AH118">
            <v>0</v>
          </cell>
          <cell r="AI118">
            <v>0</v>
          </cell>
          <cell r="AJ118">
            <v>114.4</v>
          </cell>
          <cell r="AK118">
            <v>40854</v>
          </cell>
          <cell r="AL118" t="str">
            <v/>
          </cell>
          <cell r="AM118">
            <v>1</v>
          </cell>
          <cell r="AN118" t="str">
            <v>2011</v>
          </cell>
          <cell r="AO118" t="str">
            <v>1</v>
          </cell>
          <cell r="AP118">
            <v>79.2</v>
          </cell>
          <cell r="AQ118">
            <v>0</v>
          </cell>
          <cell r="AR118">
            <v>0</v>
          </cell>
          <cell r="AS118">
            <v>0</v>
          </cell>
          <cell r="AT118">
            <v>0</v>
          </cell>
          <cell r="AU118">
            <v>0</v>
          </cell>
          <cell r="AV118">
            <v>0</v>
          </cell>
          <cell r="AW118">
            <v>0</v>
          </cell>
          <cell r="AX118">
            <v>0</v>
          </cell>
          <cell r="AY118">
            <v>0</v>
          </cell>
          <cell r="AZ118">
            <v>0</v>
          </cell>
          <cell r="BA118">
            <v>0</v>
          </cell>
          <cell r="BB118">
            <v>26206</v>
          </cell>
          <cell r="BC118">
            <v>0</v>
          </cell>
          <cell r="BD118">
            <v>0</v>
          </cell>
          <cell r="BE118">
            <v>0</v>
          </cell>
          <cell r="BF118">
            <v>0</v>
          </cell>
          <cell r="BG118">
            <v>0</v>
          </cell>
          <cell r="BH118" t="str">
            <v/>
          </cell>
          <cell r="BI118">
            <v>40854</v>
          </cell>
        </row>
        <row r="119">
          <cell r="A119" t="str">
            <v>40124562</v>
          </cell>
          <cell r="B119" t="str">
            <v>QUISPE CHOQUE ANA YISELA</v>
          </cell>
          <cell r="C119" t="str">
            <v>TECNICO DE PROYECTOS - SUPERVISION</v>
          </cell>
          <cell r="D119" t="str">
            <v>40124562</v>
          </cell>
          <cell r="E119">
            <v>40809</v>
          </cell>
          <cell r="F119">
            <v>40899</v>
          </cell>
          <cell r="H119">
            <v>3000</v>
          </cell>
          <cell r="I119">
            <v>3000</v>
          </cell>
          <cell r="J119">
            <v>0</v>
          </cell>
          <cell r="K119" t="str">
            <v>QUISPE CHOQUE ANA YISELA</v>
          </cell>
          <cell r="L119">
            <v>0</v>
          </cell>
          <cell r="M119">
            <v>2593.1999999999998</v>
          </cell>
          <cell r="N119" t="str">
            <v>OFICINA ZONAL PUNO</v>
          </cell>
          <cell r="O119" t="str">
            <v xml:space="preserve">0028  </v>
          </cell>
          <cell r="P119" t="str">
            <v>3403</v>
          </cell>
          <cell r="Q119" t="str">
            <v>001</v>
          </cell>
          <cell r="R119" t="str">
            <v>78</v>
          </cell>
          <cell r="S119">
            <v>40870</v>
          </cell>
          <cell r="T119" t="str">
            <v>4019879653</v>
          </cell>
          <cell r="U119" t="str">
            <v>201111</v>
          </cell>
          <cell r="V119" t="str">
            <v>201111</v>
          </cell>
          <cell r="W119" t="str">
            <v>12</v>
          </cell>
          <cell r="X119">
            <v>1</v>
          </cell>
          <cell r="Y119" t="str">
            <v>CAS ZONALES NOVIEMBRE 2011</v>
          </cell>
          <cell r="Z119">
            <v>811</v>
          </cell>
          <cell r="AA119" t="str">
            <v>10401245621</v>
          </cell>
          <cell r="AB119" t="str">
            <v>QUISPE</v>
          </cell>
          <cell r="AC119" t="str">
            <v>CHOQUE</v>
          </cell>
          <cell r="AD119" t="str">
            <v>ANA YISELA</v>
          </cell>
          <cell r="AE119" t="str">
            <v>PROFUTURO</v>
          </cell>
          <cell r="AF119" t="str">
            <v>04</v>
          </cell>
          <cell r="AG119">
            <v>65.099999999999994</v>
          </cell>
          <cell r="AH119">
            <v>41.7</v>
          </cell>
          <cell r="AI119">
            <v>106.8</v>
          </cell>
          <cell r="AJ119">
            <v>300</v>
          </cell>
          <cell r="AK119">
            <v>40809</v>
          </cell>
          <cell r="AL119" t="str">
            <v>2627929</v>
          </cell>
          <cell r="AM119">
            <v>40830</v>
          </cell>
          <cell r="AN119" t="str">
            <v>2011</v>
          </cell>
          <cell r="AO119" t="str">
            <v>1</v>
          </cell>
          <cell r="AP119">
            <v>97.2</v>
          </cell>
          <cell r="AQ119">
            <v>0</v>
          </cell>
          <cell r="AR119">
            <v>0</v>
          </cell>
          <cell r="AS119">
            <v>0</v>
          </cell>
          <cell r="AT119">
            <v>0</v>
          </cell>
          <cell r="AU119">
            <v>0</v>
          </cell>
          <cell r="AV119">
            <v>0</v>
          </cell>
          <cell r="AW119">
            <v>0</v>
          </cell>
          <cell r="AX119">
            <v>0</v>
          </cell>
          <cell r="AY119">
            <v>0</v>
          </cell>
          <cell r="AZ119">
            <v>0</v>
          </cell>
          <cell r="BA119">
            <v>0</v>
          </cell>
          <cell r="BB119">
            <v>28574</v>
          </cell>
          <cell r="BC119">
            <v>0</v>
          </cell>
          <cell r="BD119">
            <v>0</v>
          </cell>
          <cell r="BE119">
            <v>0</v>
          </cell>
          <cell r="BF119">
            <v>0</v>
          </cell>
          <cell r="BG119">
            <v>0</v>
          </cell>
          <cell r="BH119" t="str">
            <v>585720AQCSQ5</v>
          </cell>
          <cell r="BI119">
            <v>40809</v>
          </cell>
        </row>
        <row r="120">
          <cell r="A120" t="str">
            <v>02284576</v>
          </cell>
          <cell r="B120" t="str">
            <v>QUISPE MAMANI MARIO ERNESTO</v>
          </cell>
          <cell r="C120" t="str">
            <v>JEFE DE OFICINA ZONAL</v>
          </cell>
          <cell r="D120" t="str">
            <v>02284576</v>
          </cell>
          <cell r="E120">
            <v>39923</v>
          </cell>
          <cell r="F120">
            <v>40877</v>
          </cell>
          <cell r="H120">
            <v>5700</v>
          </cell>
          <cell r="I120">
            <v>5700</v>
          </cell>
          <cell r="J120">
            <v>570</v>
          </cell>
          <cell r="K120" t="str">
            <v>QUISPE MAMANI MARIO ERNESTO</v>
          </cell>
          <cell r="L120">
            <v>0</v>
          </cell>
          <cell r="M120">
            <v>4360.5</v>
          </cell>
          <cell r="N120" t="str">
            <v>OFICINA ZONAL PUNO</v>
          </cell>
          <cell r="O120" t="str">
            <v xml:space="preserve">0028  </v>
          </cell>
          <cell r="P120" t="str">
            <v>383</v>
          </cell>
          <cell r="Q120" t="str">
            <v>001</v>
          </cell>
          <cell r="R120" t="str">
            <v>366</v>
          </cell>
          <cell r="S120">
            <v>40870</v>
          </cell>
          <cell r="T120" t="str">
            <v>4019368829</v>
          </cell>
          <cell r="U120" t="str">
            <v>201111</v>
          </cell>
          <cell r="V120" t="str">
            <v>201111</v>
          </cell>
          <cell r="W120" t="str">
            <v>12</v>
          </cell>
          <cell r="X120">
            <v>1</v>
          </cell>
          <cell r="Y120" t="str">
            <v>CAS ZONALES NOVIEMBRE 2011</v>
          </cell>
          <cell r="Z120">
            <v>2347</v>
          </cell>
          <cell r="AA120" t="str">
            <v>10022845760</v>
          </cell>
          <cell r="AB120" t="str">
            <v>QUISPE</v>
          </cell>
          <cell r="AC120" t="str">
            <v>MAMANI</v>
          </cell>
          <cell r="AD120" t="str">
            <v>MARIO ERNESTO</v>
          </cell>
          <cell r="AE120" t="str">
            <v>HORIZONTE</v>
          </cell>
          <cell r="AF120" t="str">
            <v>01</v>
          </cell>
          <cell r="AG120">
            <v>111.15</v>
          </cell>
          <cell r="AH120">
            <v>88.35</v>
          </cell>
          <cell r="AI120">
            <v>199.5</v>
          </cell>
          <cell r="AJ120">
            <v>570</v>
          </cell>
          <cell r="AK120">
            <v>39923</v>
          </cell>
          <cell r="AL120" t="str">
            <v/>
          </cell>
          <cell r="AM120">
            <v>1</v>
          </cell>
          <cell r="AN120" t="str">
            <v>2011</v>
          </cell>
          <cell r="AO120" t="str">
            <v>1</v>
          </cell>
          <cell r="AP120">
            <v>97.2</v>
          </cell>
          <cell r="AQ120">
            <v>0</v>
          </cell>
          <cell r="AR120">
            <v>0</v>
          </cell>
          <cell r="AS120">
            <v>0</v>
          </cell>
          <cell r="AT120">
            <v>0</v>
          </cell>
          <cell r="AU120">
            <v>0</v>
          </cell>
          <cell r="AV120">
            <v>0</v>
          </cell>
          <cell r="AW120">
            <v>0</v>
          </cell>
          <cell r="AX120">
            <v>0</v>
          </cell>
          <cell r="AY120">
            <v>0</v>
          </cell>
          <cell r="AZ120">
            <v>0</v>
          </cell>
          <cell r="BA120">
            <v>0</v>
          </cell>
          <cell r="BB120">
            <v>24505</v>
          </cell>
          <cell r="BC120">
            <v>0</v>
          </cell>
          <cell r="BD120">
            <v>0</v>
          </cell>
          <cell r="BE120">
            <v>0</v>
          </cell>
          <cell r="BF120">
            <v>0</v>
          </cell>
          <cell r="BG120">
            <v>0</v>
          </cell>
          <cell r="BH120" t="str">
            <v>545031MQMSA9</v>
          </cell>
          <cell r="BI120">
            <v>39923</v>
          </cell>
        </row>
        <row r="121">
          <cell r="A121" t="str">
            <v>16453305</v>
          </cell>
          <cell r="B121" t="str">
            <v>RAMIREZ CABREJOS JOSE CRISTOBAL</v>
          </cell>
          <cell r="C121" t="str">
            <v>CHOFER</v>
          </cell>
          <cell r="D121" t="str">
            <v>16453305</v>
          </cell>
          <cell r="E121">
            <v>39722</v>
          </cell>
          <cell r="F121">
            <v>40877</v>
          </cell>
          <cell r="H121">
            <v>1100</v>
          </cell>
          <cell r="I121">
            <v>1100</v>
          </cell>
          <cell r="J121">
            <v>0</v>
          </cell>
          <cell r="K121" t="str">
            <v>RAMIREZ CABREJOS JOSE CRISTOBAL</v>
          </cell>
          <cell r="L121">
            <v>0</v>
          </cell>
          <cell r="M121">
            <v>957</v>
          </cell>
          <cell r="N121" t="str">
            <v>OFICINA ZONAL LAMBAYEQUE</v>
          </cell>
          <cell r="O121" t="str">
            <v xml:space="preserve">0022  </v>
          </cell>
          <cell r="P121" t="str">
            <v>1180</v>
          </cell>
          <cell r="Q121" t="str">
            <v>001</v>
          </cell>
          <cell r="R121" t="str">
            <v>92</v>
          </cell>
          <cell r="S121">
            <v>40870</v>
          </cell>
          <cell r="T121" t="str">
            <v>4012234177</v>
          </cell>
          <cell r="U121" t="str">
            <v>201111</v>
          </cell>
          <cell r="V121" t="str">
            <v>201111</v>
          </cell>
          <cell r="W121" t="str">
            <v>12</v>
          </cell>
          <cell r="X121">
            <v>1</v>
          </cell>
          <cell r="Y121" t="str">
            <v>CAS ZONALES NOVIEMBRE 2011</v>
          </cell>
          <cell r="Z121">
            <v>226</v>
          </cell>
          <cell r="AA121" t="str">
            <v>10164533056</v>
          </cell>
          <cell r="AB121" t="str">
            <v>RAMIREZ</v>
          </cell>
          <cell r="AC121" t="str">
            <v>CABREJOS</v>
          </cell>
          <cell r="AD121" t="str">
            <v>JOSE CRISTOBAL</v>
          </cell>
          <cell r="AE121" t="str">
            <v>ONP</v>
          </cell>
          <cell r="AF121" t="str">
            <v>99</v>
          </cell>
          <cell r="AG121">
            <v>0</v>
          </cell>
          <cell r="AH121">
            <v>0</v>
          </cell>
          <cell r="AI121">
            <v>0</v>
          </cell>
          <cell r="AJ121">
            <v>143</v>
          </cell>
          <cell r="AK121">
            <v>39722</v>
          </cell>
          <cell r="AL121" t="str">
            <v/>
          </cell>
          <cell r="AM121">
            <v>1</v>
          </cell>
          <cell r="AN121" t="str">
            <v>2011</v>
          </cell>
          <cell r="AO121" t="str">
            <v>1</v>
          </cell>
          <cell r="AP121">
            <v>97.2</v>
          </cell>
          <cell r="AQ121">
            <v>0</v>
          </cell>
          <cell r="AR121">
            <v>0</v>
          </cell>
          <cell r="AS121">
            <v>0</v>
          </cell>
          <cell r="AT121">
            <v>0</v>
          </cell>
          <cell r="AU121">
            <v>0</v>
          </cell>
          <cell r="AV121">
            <v>0</v>
          </cell>
          <cell r="AW121">
            <v>0</v>
          </cell>
          <cell r="AX121">
            <v>0</v>
          </cell>
          <cell r="AY121">
            <v>0</v>
          </cell>
          <cell r="AZ121">
            <v>0</v>
          </cell>
          <cell r="BA121">
            <v>0</v>
          </cell>
          <cell r="BB121">
            <v>18409</v>
          </cell>
          <cell r="BC121">
            <v>0</v>
          </cell>
          <cell r="BD121">
            <v>0</v>
          </cell>
          <cell r="BE121">
            <v>0</v>
          </cell>
          <cell r="BF121">
            <v>0</v>
          </cell>
          <cell r="BG121">
            <v>0</v>
          </cell>
          <cell r="BH121" t="str">
            <v/>
          </cell>
          <cell r="BI121">
            <v>39722</v>
          </cell>
        </row>
        <row r="122">
          <cell r="A122" t="str">
            <v>06011899</v>
          </cell>
          <cell r="B122" t="str">
            <v>RAMIREZ GOICOCHEA MARTIN MANUEL</v>
          </cell>
          <cell r="C122" t="str">
            <v>CHOFER</v>
          </cell>
          <cell r="D122" t="str">
            <v>06011899</v>
          </cell>
          <cell r="E122">
            <v>40854</v>
          </cell>
          <cell r="F122">
            <v>40883</v>
          </cell>
          <cell r="H122">
            <v>880</v>
          </cell>
          <cell r="I122">
            <v>880</v>
          </cell>
          <cell r="J122">
            <v>0</v>
          </cell>
          <cell r="K122" t="str">
            <v>RAMIREZ GOICOCHEA MARTIN MANUEL</v>
          </cell>
          <cell r="L122">
            <v>0</v>
          </cell>
          <cell r="M122">
            <v>763.66</v>
          </cell>
          <cell r="N122" t="str">
            <v>OFICINA ZONAL LIMA ESTE</v>
          </cell>
          <cell r="O122" t="str">
            <v xml:space="preserve">0003  </v>
          </cell>
          <cell r="P122" t="str">
            <v>3466</v>
          </cell>
          <cell r="Q122" t="str">
            <v>001</v>
          </cell>
          <cell r="R122" t="str">
            <v>79</v>
          </cell>
          <cell r="S122">
            <v>40870</v>
          </cell>
          <cell r="T122" t="str">
            <v>4012234274</v>
          </cell>
          <cell r="U122" t="str">
            <v>201111</v>
          </cell>
          <cell r="V122" t="str">
            <v>201111</v>
          </cell>
          <cell r="W122" t="str">
            <v>12</v>
          </cell>
          <cell r="X122">
            <v>1</v>
          </cell>
          <cell r="Y122" t="str">
            <v>CAS ZONALES NOVIEMBRE 2011</v>
          </cell>
          <cell r="Z122">
            <v>550</v>
          </cell>
          <cell r="AA122" t="str">
            <v>10060118995</v>
          </cell>
          <cell r="AB122" t="str">
            <v>RAMIREZ</v>
          </cell>
          <cell r="AC122" t="str">
            <v>GOICOCHEA</v>
          </cell>
          <cell r="AD122" t="str">
            <v>MARTIN MANUEL</v>
          </cell>
          <cell r="AE122" t="str">
            <v>INTEGRA</v>
          </cell>
          <cell r="AF122" t="str">
            <v>02</v>
          </cell>
          <cell r="AG122">
            <v>15.84</v>
          </cell>
          <cell r="AH122">
            <v>12.5</v>
          </cell>
          <cell r="AI122">
            <v>28.34</v>
          </cell>
          <cell r="AJ122">
            <v>88</v>
          </cell>
          <cell r="AK122">
            <v>40854</v>
          </cell>
          <cell r="AL122" t="str">
            <v/>
          </cell>
          <cell r="AM122">
            <v>1</v>
          </cell>
          <cell r="AN122" t="str">
            <v>2011</v>
          </cell>
          <cell r="AO122" t="str">
            <v>1</v>
          </cell>
          <cell r="AP122">
            <v>79.2</v>
          </cell>
          <cell r="AQ122">
            <v>0</v>
          </cell>
          <cell r="AR122">
            <v>0</v>
          </cell>
          <cell r="AS122">
            <v>0</v>
          </cell>
          <cell r="AT122">
            <v>0</v>
          </cell>
          <cell r="AU122">
            <v>0</v>
          </cell>
          <cell r="AV122">
            <v>0</v>
          </cell>
          <cell r="AW122">
            <v>0</v>
          </cell>
          <cell r="AX122">
            <v>0</v>
          </cell>
          <cell r="AY122">
            <v>0</v>
          </cell>
          <cell r="AZ122">
            <v>0</v>
          </cell>
          <cell r="BA122">
            <v>0</v>
          </cell>
          <cell r="BB122">
            <v>23668</v>
          </cell>
          <cell r="BC122">
            <v>0</v>
          </cell>
          <cell r="BD122">
            <v>0</v>
          </cell>
          <cell r="BE122">
            <v>0</v>
          </cell>
          <cell r="BF122">
            <v>0</v>
          </cell>
          <cell r="BG122">
            <v>0</v>
          </cell>
          <cell r="BH122" t="str">
            <v>536661MRGIC2</v>
          </cell>
          <cell r="BI122">
            <v>40854</v>
          </cell>
        </row>
        <row r="123">
          <cell r="A123" t="str">
            <v>09715409</v>
          </cell>
          <cell r="B123" t="str">
            <v>RAMOS GALLEGOS SUSY GIOVANA </v>
          </cell>
          <cell r="C123" t="str">
            <v>JEFA ZONAL LIMA SUR</v>
          </cell>
          <cell r="D123" t="str">
            <v>09715409</v>
          </cell>
          <cell r="E123">
            <v>40834</v>
          </cell>
          <cell r="F123">
            <v>40894</v>
          </cell>
          <cell r="H123">
            <v>5500</v>
          </cell>
          <cell r="I123">
            <v>5500</v>
          </cell>
          <cell r="J123">
            <v>0</v>
          </cell>
          <cell r="K123" t="str">
            <v>RAMOS GALLEGOS SUSY GIOVANA </v>
          </cell>
          <cell r="L123">
            <v>0</v>
          </cell>
          <cell r="M123">
            <v>4793.8</v>
          </cell>
          <cell r="N123" t="str">
            <v>OFICINA ZONAL LIMA SUR</v>
          </cell>
          <cell r="O123" t="str">
            <v xml:space="preserve">0005  </v>
          </cell>
          <cell r="P123" t="str">
            <v>3437</v>
          </cell>
          <cell r="Q123" t="str">
            <v>001</v>
          </cell>
          <cell r="R123" t="str">
            <v>453</v>
          </cell>
          <cell r="S123">
            <v>40870</v>
          </cell>
          <cell r="T123" t="str">
            <v>4023897003</v>
          </cell>
          <cell r="U123" t="str">
            <v>201111</v>
          </cell>
          <cell r="V123" t="str">
            <v>201111</v>
          </cell>
          <cell r="W123" t="str">
            <v>12</v>
          </cell>
          <cell r="X123">
            <v>1</v>
          </cell>
          <cell r="Y123" t="str">
            <v>CAS ZONALES NOVIEMBRE 2011</v>
          </cell>
          <cell r="Z123">
            <v>1224</v>
          </cell>
          <cell r="AA123" t="str">
            <v>10097154096</v>
          </cell>
          <cell r="AB123" t="str">
            <v>RAMOS</v>
          </cell>
          <cell r="AC123" t="str">
            <v>GALLEGOS</v>
          </cell>
          <cell r="AD123" t="str">
            <v>SUSY GIOVANA </v>
          </cell>
          <cell r="AE123" t="str">
            <v>PRIMA</v>
          </cell>
          <cell r="AF123" t="str">
            <v>03</v>
          </cell>
          <cell r="AG123">
            <v>96.25</v>
          </cell>
          <cell r="AH123">
            <v>59.95</v>
          </cell>
          <cell r="AI123">
            <v>156.19999999999999</v>
          </cell>
          <cell r="AJ123">
            <v>550</v>
          </cell>
          <cell r="AK123">
            <v>40834</v>
          </cell>
          <cell r="AL123" t="str">
            <v>2253314</v>
          </cell>
          <cell r="AM123">
            <v>40562</v>
          </cell>
          <cell r="AN123" t="str">
            <v>2011</v>
          </cell>
          <cell r="AO123" t="str">
            <v>1</v>
          </cell>
          <cell r="AP123">
            <v>97.2</v>
          </cell>
          <cell r="AQ123">
            <v>0</v>
          </cell>
          <cell r="AR123">
            <v>0</v>
          </cell>
          <cell r="AS123">
            <v>0</v>
          </cell>
          <cell r="AT123">
            <v>0</v>
          </cell>
          <cell r="AU123">
            <v>0</v>
          </cell>
          <cell r="AV123">
            <v>0</v>
          </cell>
          <cell r="AW123">
            <v>0</v>
          </cell>
          <cell r="AX123">
            <v>0</v>
          </cell>
          <cell r="AY123">
            <v>0</v>
          </cell>
          <cell r="AZ123">
            <v>0</v>
          </cell>
          <cell r="BA123">
            <v>0</v>
          </cell>
          <cell r="BB123">
            <v>25939</v>
          </cell>
          <cell r="BC123">
            <v>0</v>
          </cell>
          <cell r="BD123">
            <v>0</v>
          </cell>
          <cell r="BE123">
            <v>0</v>
          </cell>
          <cell r="BF123">
            <v>0</v>
          </cell>
          <cell r="BG123">
            <v>0</v>
          </cell>
          <cell r="BH123" t="str">
            <v>559370SRGOL2</v>
          </cell>
          <cell r="BI123">
            <v>40834</v>
          </cell>
        </row>
        <row r="124">
          <cell r="A124" t="str">
            <v>19890875</v>
          </cell>
          <cell r="B124" t="str">
            <v>RAMOS MARTINEZ  ROLANDO</v>
          </cell>
          <cell r="C124" t="str">
            <v>CHOFER</v>
          </cell>
          <cell r="D124" t="str">
            <v>19890875</v>
          </cell>
          <cell r="E124">
            <v>40805</v>
          </cell>
          <cell r="F124">
            <v>40895</v>
          </cell>
          <cell r="H124">
            <v>1100</v>
          </cell>
          <cell r="I124">
            <v>1100</v>
          </cell>
          <cell r="J124">
            <v>0</v>
          </cell>
          <cell r="K124" t="str">
            <v>RAMOS MARTINEZ  ROLANDO</v>
          </cell>
          <cell r="L124">
            <v>0</v>
          </cell>
          <cell r="M124">
            <v>958.76</v>
          </cell>
          <cell r="N124" t="str">
            <v>OFICINA ZONAL HUANCAVELICA</v>
          </cell>
          <cell r="O124" t="str">
            <v xml:space="preserve">0016  </v>
          </cell>
          <cell r="P124" t="str">
            <v>3415</v>
          </cell>
          <cell r="Q124" t="str">
            <v>001</v>
          </cell>
          <cell r="R124" t="str">
            <v>12</v>
          </cell>
          <cell r="S124">
            <v>40870</v>
          </cell>
          <cell r="T124" t="str">
            <v>4040813670</v>
          </cell>
          <cell r="U124" t="str">
            <v>201111</v>
          </cell>
          <cell r="V124" t="str">
            <v>201111</v>
          </cell>
          <cell r="W124" t="str">
            <v>12</v>
          </cell>
          <cell r="X124">
            <v>1</v>
          </cell>
          <cell r="Y124" t="str">
            <v>CAS ZONALES NOVIEMBRE 2011</v>
          </cell>
          <cell r="Z124">
            <v>4134</v>
          </cell>
          <cell r="AA124" t="str">
            <v>10198908750</v>
          </cell>
          <cell r="AB124" t="str">
            <v>RAMOS</v>
          </cell>
          <cell r="AC124" t="str">
            <v>MARTINEZ</v>
          </cell>
          <cell r="AD124" t="str">
            <v xml:space="preserve"> ROLANDO</v>
          </cell>
          <cell r="AE124" t="str">
            <v>PRIMA</v>
          </cell>
          <cell r="AF124" t="str">
            <v>03</v>
          </cell>
          <cell r="AG124">
            <v>19.25</v>
          </cell>
          <cell r="AH124">
            <v>11.99</v>
          </cell>
          <cell r="AI124">
            <v>31.24</v>
          </cell>
          <cell r="AJ124">
            <v>110</v>
          </cell>
          <cell r="AK124">
            <v>40805</v>
          </cell>
          <cell r="AL124" t="str">
            <v/>
          </cell>
          <cell r="AM124">
            <v>1</v>
          </cell>
          <cell r="AN124" t="str">
            <v>2011</v>
          </cell>
          <cell r="AO124" t="str">
            <v>1</v>
          </cell>
          <cell r="AP124">
            <v>97.2</v>
          </cell>
          <cell r="AQ124">
            <v>0</v>
          </cell>
          <cell r="AR124">
            <v>0</v>
          </cell>
          <cell r="AS124">
            <v>0</v>
          </cell>
          <cell r="AT124">
            <v>0</v>
          </cell>
          <cell r="AU124">
            <v>0</v>
          </cell>
          <cell r="AV124">
            <v>0</v>
          </cell>
          <cell r="AW124">
            <v>0</v>
          </cell>
          <cell r="AX124">
            <v>0</v>
          </cell>
          <cell r="AY124">
            <v>0</v>
          </cell>
          <cell r="AZ124">
            <v>0</v>
          </cell>
          <cell r="BA124">
            <v>0</v>
          </cell>
          <cell r="BB124">
            <v>23053</v>
          </cell>
          <cell r="BC124">
            <v>0</v>
          </cell>
          <cell r="BD124">
            <v>0</v>
          </cell>
          <cell r="BE124">
            <v>0</v>
          </cell>
          <cell r="BF124">
            <v>0</v>
          </cell>
          <cell r="BG124">
            <v>0</v>
          </cell>
          <cell r="BH124" t="str">
            <v>530511RRMOT3</v>
          </cell>
          <cell r="BI124">
            <v>40830</v>
          </cell>
        </row>
        <row r="125">
          <cell r="A125" t="str">
            <v>17610831</v>
          </cell>
          <cell r="B125" t="str">
            <v>RIOJA ODAR MARIA DEL ROSARIO EMPERATRIZ</v>
          </cell>
          <cell r="C125" t="str">
            <v>TECNICO DE PROYECTOS</v>
          </cell>
          <cell r="D125" t="str">
            <v>17610831</v>
          </cell>
          <cell r="E125">
            <v>39840</v>
          </cell>
          <cell r="F125">
            <v>40877</v>
          </cell>
          <cell r="H125">
            <v>2900</v>
          </cell>
          <cell r="I125">
            <v>2900</v>
          </cell>
          <cell r="J125">
            <v>0</v>
          </cell>
          <cell r="K125" t="str">
            <v>RIOJA ODAR MARIA DEL ROSARIO EMPERATRIZ</v>
          </cell>
          <cell r="L125">
            <v>0</v>
          </cell>
          <cell r="M125">
            <v>2523</v>
          </cell>
          <cell r="N125" t="str">
            <v>OFICINA ZONAL LAMBAYEQUE</v>
          </cell>
          <cell r="O125" t="str">
            <v xml:space="preserve">0022  </v>
          </cell>
          <cell r="P125" t="str">
            <v>295</v>
          </cell>
          <cell r="Q125" t="str">
            <v>001</v>
          </cell>
          <cell r="R125" t="str">
            <v>118</v>
          </cell>
          <cell r="S125">
            <v>40870</v>
          </cell>
          <cell r="T125" t="str">
            <v>4019259108</v>
          </cell>
          <cell r="U125" t="str">
            <v>201111</v>
          </cell>
          <cell r="V125" t="str">
            <v>201111</v>
          </cell>
          <cell r="W125" t="str">
            <v>12</v>
          </cell>
          <cell r="X125">
            <v>1</v>
          </cell>
          <cell r="Y125" t="str">
            <v>CAS ZONALES NOVIEMBRE 2011</v>
          </cell>
          <cell r="Z125">
            <v>262</v>
          </cell>
          <cell r="AA125" t="str">
            <v>10176108318</v>
          </cell>
          <cell r="AB125" t="str">
            <v>RIOJA</v>
          </cell>
          <cell r="AC125" t="str">
            <v>ODAR</v>
          </cell>
          <cell r="AD125" t="str">
            <v>MARIA DEL ROSARIO EMPERATRIZ</v>
          </cell>
          <cell r="AE125" t="str">
            <v>ONP</v>
          </cell>
          <cell r="AF125" t="str">
            <v>99</v>
          </cell>
          <cell r="AG125">
            <v>0</v>
          </cell>
          <cell r="AH125">
            <v>0</v>
          </cell>
          <cell r="AI125">
            <v>0</v>
          </cell>
          <cell r="AJ125">
            <v>377</v>
          </cell>
          <cell r="AK125">
            <v>39840</v>
          </cell>
          <cell r="AL125" t="str">
            <v>2206722</v>
          </cell>
          <cell r="AM125">
            <v>40550</v>
          </cell>
          <cell r="AN125" t="str">
            <v>2011</v>
          </cell>
          <cell r="AO125" t="str">
            <v>1</v>
          </cell>
          <cell r="AP125">
            <v>97.2</v>
          </cell>
          <cell r="AQ125">
            <v>0</v>
          </cell>
          <cell r="AR125">
            <v>0</v>
          </cell>
          <cell r="AS125">
            <v>0</v>
          </cell>
          <cell r="AT125">
            <v>0</v>
          </cell>
          <cell r="AU125">
            <v>0</v>
          </cell>
          <cell r="AV125">
            <v>0</v>
          </cell>
          <cell r="AW125">
            <v>0</v>
          </cell>
          <cell r="AX125">
            <v>0</v>
          </cell>
          <cell r="AY125">
            <v>0</v>
          </cell>
          <cell r="AZ125">
            <v>0</v>
          </cell>
          <cell r="BA125">
            <v>0</v>
          </cell>
          <cell r="BB125">
            <v>26299</v>
          </cell>
          <cell r="BC125">
            <v>0</v>
          </cell>
          <cell r="BD125">
            <v>0</v>
          </cell>
          <cell r="BE125">
            <v>0</v>
          </cell>
          <cell r="BF125">
            <v>0</v>
          </cell>
          <cell r="BG125">
            <v>0</v>
          </cell>
          <cell r="BH125" t="str">
            <v/>
          </cell>
          <cell r="BI125">
            <v>39840</v>
          </cell>
        </row>
        <row r="126">
          <cell r="A126" t="str">
            <v>10319712</v>
          </cell>
          <cell r="B126" t="str">
            <v>RIVAS VARGAS LUZ DUDOMILIA</v>
          </cell>
          <cell r="C126" t="str">
            <v>RESPONSABLE DE PROYECTOS-EVALUACION</v>
          </cell>
          <cell r="D126" t="str">
            <v>10319712</v>
          </cell>
          <cell r="E126">
            <v>40809</v>
          </cell>
          <cell r="F126">
            <v>40899</v>
          </cell>
          <cell r="H126">
            <v>3300</v>
          </cell>
          <cell r="I126">
            <v>3300</v>
          </cell>
          <cell r="J126">
            <v>0</v>
          </cell>
          <cell r="K126" t="str">
            <v>RIVAS VARGAS LUZ DUDOMILIA</v>
          </cell>
          <cell r="L126">
            <v>0</v>
          </cell>
          <cell r="M126">
            <v>2876.28</v>
          </cell>
          <cell r="N126" t="str">
            <v>OFICINA ZONAL LIMA SUR</v>
          </cell>
          <cell r="O126" t="str">
            <v xml:space="preserve">0005  </v>
          </cell>
          <cell r="P126" t="str">
            <v>3400</v>
          </cell>
          <cell r="Q126" t="str">
            <v>001</v>
          </cell>
          <cell r="R126" t="str">
            <v>103</v>
          </cell>
          <cell r="S126">
            <v>40870</v>
          </cell>
          <cell r="T126" t="str">
            <v>4019522755</v>
          </cell>
          <cell r="U126" t="str">
            <v>201111</v>
          </cell>
          <cell r="V126" t="str">
            <v>201111</v>
          </cell>
          <cell r="W126" t="str">
            <v>12</v>
          </cell>
          <cell r="X126">
            <v>1</v>
          </cell>
          <cell r="Y126" t="str">
            <v>CAS ZONALES NOVIEMBRE 2011</v>
          </cell>
          <cell r="Z126">
            <v>194</v>
          </cell>
          <cell r="AA126" t="str">
            <v>10103197126</v>
          </cell>
          <cell r="AB126" t="str">
            <v>RIVAS</v>
          </cell>
          <cell r="AC126" t="str">
            <v>VARGAS</v>
          </cell>
          <cell r="AD126" t="str">
            <v>LUZ DUDOMILIA</v>
          </cell>
          <cell r="AE126" t="str">
            <v>PRIMA</v>
          </cell>
          <cell r="AF126" t="str">
            <v>03</v>
          </cell>
          <cell r="AG126">
            <v>57.75</v>
          </cell>
          <cell r="AH126">
            <v>35.97</v>
          </cell>
          <cell r="AI126">
            <v>93.72</v>
          </cell>
          <cell r="AJ126">
            <v>330</v>
          </cell>
          <cell r="AK126">
            <v>40809</v>
          </cell>
          <cell r="AL126" t="str">
            <v>2228069</v>
          </cell>
          <cell r="AM126">
            <v>40555</v>
          </cell>
          <cell r="AN126" t="str">
            <v>2011</v>
          </cell>
          <cell r="AO126" t="str">
            <v>1</v>
          </cell>
          <cell r="AP126">
            <v>97.2</v>
          </cell>
          <cell r="AQ126">
            <v>0</v>
          </cell>
          <cell r="AR126">
            <v>0</v>
          </cell>
          <cell r="AS126">
            <v>0</v>
          </cell>
          <cell r="AT126">
            <v>0</v>
          </cell>
          <cell r="AU126">
            <v>0</v>
          </cell>
          <cell r="AV126">
            <v>0</v>
          </cell>
          <cell r="AW126">
            <v>0</v>
          </cell>
          <cell r="AX126">
            <v>0</v>
          </cell>
          <cell r="AY126">
            <v>0</v>
          </cell>
          <cell r="AZ126">
            <v>0</v>
          </cell>
          <cell r="BA126">
            <v>0</v>
          </cell>
          <cell r="BB126">
            <v>27820</v>
          </cell>
          <cell r="BC126">
            <v>0</v>
          </cell>
          <cell r="BD126">
            <v>0</v>
          </cell>
          <cell r="BE126">
            <v>0</v>
          </cell>
          <cell r="BF126">
            <v>0</v>
          </cell>
          <cell r="BG126">
            <v>0</v>
          </cell>
          <cell r="BH126" t="str">
            <v>578180LRVAG4</v>
          </cell>
          <cell r="BI126">
            <v>40809</v>
          </cell>
        </row>
        <row r="127">
          <cell r="A127" t="str">
            <v>03701368</v>
          </cell>
          <cell r="B127" t="str">
            <v>RODAS DIAZ ZIZI CARIDAD</v>
          </cell>
          <cell r="C127" t="str">
            <v>RESPONSABLE DE PROMOCION SOCIAL Y CAPACITACION</v>
          </cell>
          <cell r="D127" t="str">
            <v>03701368</v>
          </cell>
          <cell r="E127">
            <v>40854</v>
          </cell>
          <cell r="F127">
            <v>40908</v>
          </cell>
          <cell r="H127">
            <v>2480</v>
          </cell>
          <cell r="I127">
            <v>2480</v>
          </cell>
          <cell r="J127">
            <v>0</v>
          </cell>
          <cell r="K127" t="str">
            <v>RODAS DIAZ ZIZI CARIDAD</v>
          </cell>
          <cell r="L127">
            <v>0</v>
          </cell>
          <cell r="M127">
            <v>2152.14</v>
          </cell>
          <cell r="N127" t="str">
            <v>OFICINA ZONAL LIMA ESTE</v>
          </cell>
          <cell r="O127" t="str">
            <v xml:space="preserve">0003  </v>
          </cell>
          <cell r="P127" t="str">
            <v>3464</v>
          </cell>
          <cell r="Q127" t="str">
            <v>001</v>
          </cell>
          <cell r="R127" t="str">
            <v>55</v>
          </cell>
          <cell r="S127">
            <v>40870</v>
          </cell>
          <cell r="T127" t="str">
            <v>04238429914</v>
          </cell>
          <cell r="U127" t="str">
            <v>201111</v>
          </cell>
          <cell r="V127" t="str">
            <v>201111</v>
          </cell>
          <cell r="W127" t="str">
            <v>12</v>
          </cell>
          <cell r="X127">
            <v>1</v>
          </cell>
          <cell r="Y127" t="str">
            <v>CAS ZONALES NOVIEMBRE 2011</v>
          </cell>
          <cell r="Z127">
            <v>4178</v>
          </cell>
          <cell r="AA127" t="str">
            <v>10037013680</v>
          </cell>
          <cell r="AB127" t="str">
            <v>RODAS</v>
          </cell>
          <cell r="AC127" t="str">
            <v>DIAZ</v>
          </cell>
          <cell r="AD127" t="str">
            <v>ZIZI CARIDAD</v>
          </cell>
          <cell r="AE127" t="str">
            <v>INTEGRA</v>
          </cell>
          <cell r="AF127" t="str">
            <v>02</v>
          </cell>
          <cell r="AG127">
            <v>44.64</v>
          </cell>
          <cell r="AH127">
            <v>35.22</v>
          </cell>
          <cell r="AI127">
            <v>79.86</v>
          </cell>
          <cell r="AJ127">
            <v>248</v>
          </cell>
          <cell r="AK127">
            <v>40854</v>
          </cell>
          <cell r="AL127" t="str">
            <v>2662868</v>
          </cell>
          <cell r="AM127">
            <v>40863</v>
          </cell>
          <cell r="AN127" t="str">
            <v>2011</v>
          </cell>
          <cell r="AO127" t="str">
            <v>1</v>
          </cell>
          <cell r="AP127">
            <v>97.2</v>
          </cell>
          <cell r="AQ127">
            <v>0</v>
          </cell>
          <cell r="AR127">
            <v>0</v>
          </cell>
          <cell r="AS127">
            <v>0</v>
          </cell>
          <cell r="AT127">
            <v>0</v>
          </cell>
          <cell r="AU127">
            <v>0</v>
          </cell>
          <cell r="AV127">
            <v>0</v>
          </cell>
          <cell r="AW127">
            <v>0</v>
          </cell>
          <cell r="AX127">
            <v>0</v>
          </cell>
          <cell r="AY127">
            <v>0</v>
          </cell>
          <cell r="AZ127">
            <v>0</v>
          </cell>
          <cell r="BA127">
            <v>0</v>
          </cell>
          <cell r="BB127">
            <v>27663</v>
          </cell>
          <cell r="BC127">
            <v>0</v>
          </cell>
          <cell r="BD127">
            <v>0</v>
          </cell>
          <cell r="BE127">
            <v>0</v>
          </cell>
          <cell r="BF127">
            <v>0</v>
          </cell>
          <cell r="BG127">
            <v>0</v>
          </cell>
          <cell r="BH127" t="str">
            <v>576610ZRDAZ3</v>
          </cell>
          <cell r="BI127">
            <v>40854</v>
          </cell>
        </row>
        <row r="128">
          <cell r="A128" t="str">
            <v>03701368</v>
          </cell>
          <cell r="B128" t="str">
            <v>RODAS DIAZ ZIZI CARIDAD</v>
          </cell>
          <cell r="C128" t="str">
            <v>RESPONSABLE DE PROMOCION SOCIAL Y CAPACITACION</v>
          </cell>
          <cell r="D128" t="str">
            <v>03701368</v>
          </cell>
          <cell r="E128">
            <v>40854</v>
          </cell>
          <cell r="F128">
            <v>40939</v>
          </cell>
          <cell r="H128">
            <v>2480</v>
          </cell>
          <cell r="I128">
            <v>2480</v>
          </cell>
          <cell r="J128">
            <v>0</v>
          </cell>
          <cell r="K128" t="str">
            <v>RODAS DIAZ ZIZI CARIDAD</v>
          </cell>
          <cell r="L128">
            <v>0</v>
          </cell>
          <cell r="M128">
            <v>2152.14</v>
          </cell>
          <cell r="N128" t="str">
            <v>OFICINA ZONAL LIMA ESTE</v>
          </cell>
          <cell r="O128" t="str">
            <v xml:space="preserve">0003  </v>
          </cell>
          <cell r="P128" t="str">
            <v>3464</v>
          </cell>
          <cell r="Q128" t="str">
            <v>001</v>
          </cell>
          <cell r="R128" t="str">
            <v>55</v>
          </cell>
          <cell r="S128">
            <v>40870</v>
          </cell>
          <cell r="T128" t="str">
            <v>04238429914</v>
          </cell>
          <cell r="U128" t="str">
            <v>201111</v>
          </cell>
          <cell r="V128" t="str">
            <v>201111</v>
          </cell>
          <cell r="W128" t="str">
            <v>12</v>
          </cell>
          <cell r="X128">
            <v>1</v>
          </cell>
          <cell r="Y128" t="str">
            <v>CAS ZONALES NOVIEMBRE 2011</v>
          </cell>
          <cell r="Z128">
            <v>4178</v>
          </cell>
          <cell r="AA128" t="str">
            <v>10037013680</v>
          </cell>
          <cell r="AB128" t="str">
            <v>RODAS</v>
          </cell>
          <cell r="AC128" t="str">
            <v>DIAZ</v>
          </cell>
          <cell r="AD128" t="str">
            <v>ZIZI CARIDAD</v>
          </cell>
          <cell r="AE128" t="str">
            <v>INTEGRA</v>
          </cell>
          <cell r="AF128" t="str">
            <v>02</v>
          </cell>
          <cell r="AG128">
            <v>44.64</v>
          </cell>
          <cell r="AH128">
            <v>35.22</v>
          </cell>
          <cell r="AI128">
            <v>79.86</v>
          </cell>
          <cell r="AJ128">
            <v>248</v>
          </cell>
          <cell r="AK128">
            <v>40854</v>
          </cell>
          <cell r="AL128" t="str">
            <v>2662868</v>
          </cell>
          <cell r="AM128">
            <v>40863</v>
          </cell>
          <cell r="AN128" t="str">
            <v>2011</v>
          </cell>
          <cell r="AO128" t="str">
            <v>1</v>
          </cell>
          <cell r="AP128">
            <v>97.2</v>
          </cell>
          <cell r="AQ128">
            <v>0</v>
          </cell>
          <cell r="AR128">
            <v>0</v>
          </cell>
          <cell r="AS128">
            <v>0</v>
          </cell>
          <cell r="AT128">
            <v>0</v>
          </cell>
          <cell r="AU128">
            <v>0</v>
          </cell>
          <cell r="AV128">
            <v>0</v>
          </cell>
          <cell r="AW128">
            <v>0</v>
          </cell>
          <cell r="AX128">
            <v>0</v>
          </cell>
          <cell r="AY128">
            <v>0</v>
          </cell>
          <cell r="AZ128">
            <v>0</v>
          </cell>
          <cell r="BA128">
            <v>0</v>
          </cell>
          <cell r="BB128">
            <v>27663</v>
          </cell>
          <cell r="BC128">
            <v>0</v>
          </cell>
          <cell r="BD128">
            <v>0</v>
          </cell>
          <cell r="BE128">
            <v>0</v>
          </cell>
          <cell r="BF128">
            <v>0</v>
          </cell>
          <cell r="BG128">
            <v>0</v>
          </cell>
          <cell r="BH128" t="str">
            <v>576610ZRDAZ3</v>
          </cell>
          <cell r="BI128">
            <v>40854</v>
          </cell>
        </row>
        <row r="129">
          <cell r="A129" t="str">
            <v>03701368</v>
          </cell>
          <cell r="B129" t="str">
            <v>RODAS DIAZ ZIZI CARIDAD</v>
          </cell>
          <cell r="C129" t="str">
            <v>RESPONSABLE DE PROMOCION SOCIAL Y CAPACITACION</v>
          </cell>
          <cell r="D129" t="str">
            <v>03701368</v>
          </cell>
          <cell r="E129">
            <v>40854</v>
          </cell>
          <cell r="F129">
            <v>40968</v>
          </cell>
          <cell r="H129">
            <v>2480</v>
          </cell>
          <cell r="I129">
            <v>2480</v>
          </cell>
          <cell r="J129">
            <v>0</v>
          </cell>
          <cell r="K129" t="str">
            <v>RODAS DIAZ ZIZI CARIDAD</v>
          </cell>
          <cell r="L129">
            <v>0</v>
          </cell>
          <cell r="M129">
            <v>2152.14</v>
          </cell>
          <cell r="N129" t="str">
            <v>OFICINA ZONAL LIMA ESTE</v>
          </cell>
          <cell r="O129" t="str">
            <v xml:space="preserve">0003  </v>
          </cell>
          <cell r="P129" t="str">
            <v>3464</v>
          </cell>
          <cell r="Q129" t="str">
            <v>001</v>
          </cell>
          <cell r="R129" t="str">
            <v>55</v>
          </cell>
          <cell r="S129">
            <v>40870</v>
          </cell>
          <cell r="T129" t="str">
            <v>04238429914</v>
          </cell>
          <cell r="U129" t="str">
            <v>201111</v>
          </cell>
          <cell r="V129" t="str">
            <v>201111</v>
          </cell>
          <cell r="W129" t="str">
            <v>12</v>
          </cell>
          <cell r="X129">
            <v>1</v>
          </cell>
          <cell r="Y129" t="str">
            <v>CAS ZONALES NOVIEMBRE 2011</v>
          </cell>
          <cell r="Z129">
            <v>4178</v>
          </cell>
          <cell r="AA129" t="str">
            <v>10037013680</v>
          </cell>
          <cell r="AB129" t="str">
            <v>RODAS</v>
          </cell>
          <cell r="AC129" t="str">
            <v>DIAZ</v>
          </cell>
          <cell r="AD129" t="str">
            <v>ZIZI CARIDAD</v>
          </cell>
          <cell r="AE129" t="str">
            <v>INTEGRA</v>
          </cell>
          <cell r="AF129" t="str">
            <v>02</v>
          </cell>
          <cell r="AG129">
            <v>44.64</v>
          </cell>
          <cell r="AH129">
            <v>35.22</v>
          </cell>
          <cell r="AI129">
            <v>79.86</v>
          </cell>
          <cell r="AJ129">
            <v>248</v>
          </cell>
          <cell r="AK129">
            <v>40854</v>
          </cell>
          <cell r="AL129" t="str">
            <v>2662868</v>
          </cell>
          <cell r="AM129">
            <v>40863</v>
          </cell>
          <cell r="AN129" t="str">
            <v>2011</v>
          </cell>
          <cell r="AO129" t="str">
            <v>1</v>
          </cell>
          <cell r="AP129">
            <v>97.2</v>
          </cell>
          <cell r="AQ129">
            <v>0</v>
          </cell>
          <cell r="AR129">
            <v>0</v>
          </cell>
          <cell r="AS129">
            <v>0</v>
          </cell>
          <cell r="AT129">
            <v>0</v>
          </cell>
          <cell r="AU129">
            <v>0</v>
          </cell>
          <cell r="AV129">
            <v>0</v>
          </cell>
          <cell r="AW129">
            <v>0</v>
          </cell>
          <cell r="AX129">
            <v>0</v>
          </cell>
          <cell r="AY129">
            <v>0</v>
          </cell>
          <cell r="AZ129">
            <v>0</v>
          </cell>
          <cell r="BA129">
            <v>0</v>
          </cell>
          <cell r="BB129">
            <v>27663</v>
          </cell>
          <cell r="BC129">
            <v>0</v>
          </cell>
          <cell r="BD129">
            <v>0</v>
          </cell>
          <cell r="BE129">
            <v>0</v>
          </cell>
          <cell r="BF129">
            <v>0</v>
          </cell>
          <cell r="BG129">
            <v>0</v>
          </cell>
          <cell r="BH129" t="str">
            <v>576610ZRDAZ3</v>
          </cell>
          <cell r="BI129">
            <v>40854</v>
          </cell>
        </row>
        <row r="130">
          <cell r="A130" t="str">
            <v>03701368</v>
          </cell>
          <cell r="B130" t="str">
            <v>RODAS DIAZ ZIZI CARIDAD</v>
          </cell>
          <cell r="C130" t="str">
            <v>RESPONSABLE DE PROMOCION SOCIAL Y CAPACITACION</v>
          </cell>
          <cell r="D130" t="str">
            <v>03701368</v>
          </cell>
          <cell r="E130">
            <v>40854</v>
          </cell>
          <cell r="F130">
            <v>40999</v>
          </cell>
          <cell r="H130">
            <v>2480</v>
          </cell>
          <cell r="I130">
            <v>2480</v>
          </cell>
          <cell r="J130">
            <v>0</v>
          </cell>
          <cell r="K130" t="str">
            <v>RODAS DIAZ ZIZI CARIDAD</v>
          </cell>
          <cell r="L130">
            <v>0</v>
          </cell>
          <cell r="M130">
            <v>2152.14</v>
          </cell>
          <cell r="N130" t="str">
            <v>OFICINA ZONAL LIMA ESTE</v>
          </cell>
          <cell r="O130" t="str">
            <v xml:space="preserve">0003  </v>
          </cell>
          <cell r="P130" t="str">
            <v>3464</v>
          </cell>
          <cell r="Q130" t="str">
            <v>001</v>
          </cell>
          <cell r="R130" t="str">
            <v>55</v>
          </cell>
          <cell r="S130">
            <v>40870</v>
          </cell>
          <cell r="T130" t="str">
            <v>04238429914</v>
          </cell>
          <cell r="U130" t="str">
            <v>201111</v>
          </cell>
          <cell r="V130" t="str">
            <v>201111</v>
          </cell>
          <cell r="W130" t="str">
            <v>12</v>
          </cell>
          <cell r="X130">
            <v>1</v>
          </cell>
          <cell r="Y130" t="str">
            <v>CAS ZONALES NOVIEMBRE 2011</v>
          </cell>
          <cell r="Z130">
            <v>4178</v>
          </cell>
          <cell r="AA130" t="str">
            <v>10037013680</v>
          </cell>
          <cell r="AB130" t="str">
            <v>RODAS</v>
          </cell>
          <cell r="AC130" t="str">
            <v>DIAZ</v>
          </cell>
          <cell r="AD130" t="str">
            <v>ZIZI CARIDAD</v>
          </cell>
          <cell r="AE130" t="str">
            <v>INTEGRA</v>
          </cell>
          <cell r="AF130" t="str">
            <v>02</v>
          </cell>
          <cell r="AG130">
            <v>44.64</v>
          </cell>
          <cell r="AH130">
            <v>35.22</v>
          </cell>
          <cell r="AI130">
            <v>79.86</v>
          </cell>
          <cell r="AJ130">
            <v>248</v>
          </cell>
          <cell r="AK130">
            <v>40854</v>
          </cell>
          <cell r="AL130" t="str">
            <v>2662868</v>
          </cell>
          <cell r="AM130">
            <v>40863</v>
          </cell>
          <cell r="AN130" t="str">
            <v>2011</v>
          </cell>
          <cell r="AO130" t="str">
            <v>1</v>
          </cell>
          <cell r="AP130">
            <v>97.2</v>
          </cell>
          <cell r="AQ130">
            <v>0</v>
          </cell>
          <cell r="AR130">
            <v>0</v>
          </cell>
          <cell r="AS130">
            <v>0</v>
          </cell>
          <cell r="AT130">
            <v>0</v>
          </cell>
          <cell r="AU130">
            <v>0</v>
          </cell>
          <cell r="AV130">
            <v>0</v>
          </cell>
          <cell r="AW130">
            <v>0</v>
          </cell>
          <cell r="AX130">
            <v>0</v>
          </cell>
          <cell r="AY130">
            <v>0</v>
          </cell>
          <cell r="AZ130">
            <v>0</v>
          </cell>
          <cell r="BA130">
            <v>0</v>
          </cell>
          <cell r="BB130">
            <v>27663</v>
          </cell>
          <cell r="BC130">
            <v>0</v>
          </cell>
          <cell r="BD130">
            <v>0</v>
          </cell>
          <cell r="BE130">
            <v>0</v>
          </cell>
          <cell r="BF130">
            <v>0</v>
          </cell>
          <cell r="BG130">
            <v>0</v>
          </cell>
          <cell r="BH130" t="str">
            <v>576610ZRDAZ3</v>
          </cell>
          <cell r="BI130">
            <v>40854</v>
          </cell>
        </row>
        <row r="131">
          <cell r="A131" t="str">
            <v>06008885</v>
          </cell>
          <cell r="B131" t="str">
            <v>ROJAS CELIS LUIS GILBERTO</v>
          </cell>
          <cell r="C131" t="str">
            <v>RESPONSABLE DE PROYECTOS - SUPERVISION</v>
          </cell>
          <cell r="D131" t="str">
            <v>06008885</v>
          </cell>
          <cell r="E131">
            <v>40822</v>
          </cell>
          <cell r="F131">
            <v>40882</v>
          </cell>
          <cell r="H131">
            <v>3300</v>
          </cell>
          <cell r="I131">
            <v>3300</v>
          </cell>
          <cell r="J131">
            <v>330</v>
          </cell>
          <cell r="K131" t="str">
            <v>ROJAS CELIS LUIS GILBERTO</v>
          </cell>
          <cell r="L131">
            <v>0</v>
          </cell>
          <cell r="M131">
            <v>2546.2800000000002</v>
          </cell>
          <cell r="N131" t="str">
            <v>OFICINA ZONAL LIMA NORTE</v>
          </cell>
          <cell r="O131" t="str">
            <v xml:space="preserve">0004  </v>
          </cell>
          <cell r="P131" t="str">
            <v>1728</v>
          </cell>
          <cell r="Q131" t="str">
            <v>001</v>
          </cell>
          <cell r="R131" t="str">
            <v>139</v>
          </cell>
          <cell r="S131">
            <v>40870</v>
          </cell>
          <cell r="T131" t="str">
            <v>04-092-334282</v>
          </cell>
          <cell r="U131" t="str">
            <v>201111</v>
          </cell>
          <cell r="V131" t="str">
            <v>201111</v>
          </cell>
          <cell r="W131" t="str">
            <v>12</v>
          </cell>
          <cell r="X131">
            <v>1</v>
          </cell>
          <cell r="Y131" t="str">
            <v>CAS ZONALES NOVIEMBRE 2011</v>
          </cell>
          <cell r="Z131">
            <v>4142</v>
          </cell>
          <cell r="AA131" t="str">
            <v>10060088859</v>
          </cell>
          <cell r="AB131" t="str">
            <v>ROJAS</v>
          </cell>
          <cell r="AC131" t="str">
            <v>CELIS</v>
          </cell>
          <cell r="AD131" t="str">
            <v>LUIS GILBERTO</v>
          </cell>
          <cell r="AE131" t="str">
            <v>PRIMA</v>
          </cell>
          <cell r="AF131" t="str">
            <v>03</v>
          </cell>
          <cell r="AG131">
            <v>57.75</v>
          </cell>
          <cell r="AH131">
            <v>35.97</v>
          </cell>
          <cell r="AI131">
            <v>93.72</v>
          </cell>
          <cell r="AJ131">
            <v>330</v>
          </cell>
          <cell r="AK131">
            <v>40822</v>
          </cell>
          <cell r="AL131" t="str">
            <v/>
          </cell>
          <cell r="AM131">
            <v>1</v>
          </cell>
          <cell r="AN131" t="str">
            <v>2011</v>
          </cell>
          <cell r="AO131" t="str">
            <v>1</v>
          </cell>
          <cell r="AP131">
            <v>97.2</v>
          </cell>
          <cell r="AQ131">
            <v>0</v>
          </cell>
          <cell r="AR131">
            <v>0</v>
          </cell>
          <cell r="AS131">
            <v>0</v>
          </cell>
          <cell r="AT131">
            <v>0</v>
          </cell>
          <cell r="AU131">
            <v>0</v>
          </cell>
          <cell r="AV131">
            <v>0</v>
          </cell>
          <cell r="AW131">
            <v>0</v>
          </cell>
          <cell r="AX131">
            <v>0</v>
          </cell>
          <cell r="AY131">
            <v>0</v>
          </cell>
          <cell r="AZ131">
            <v>0</v>
          </cell>
          <cell r="BA131">
            <v>0</v>
          </cell>
          <cell r="BB131">
            <v>22180</v>
          </cell>
          <cell r="BC131">
            <v>0</v>
          </cell>
          <cell r="BD131">
            <v>0</v>
          </cell>
          <cell r="BE131">
            <v>0</v>
          </cell>
          <cell r="BF131">
            <v>0</v>
          </cell>
          <cell r="BG131">
            <v>0</v>
          </cell>
          <cell r="BH131" t="str">
            <v>521781LRCAI0</v>
          </cell>
          <cell r="BI131">
            <v>40836</v>
          </cell>
        </row>
        <row r="132">
          <cell r="A132" t="str">
            <v>05380274</v>
          </cell>
          <cell r="B132" t="str">
            <v>ROLDAN  REATEGUI JHONN KELSEY</v>
          </cell>
          <cell r="C132" t="str">
            <v>JEFE DE LA OFICINA ZONAL LORETO</v>
          </cell>
          <cell r="D132" t="str">
            <v>05380274</v>
          </cell>
          <cell r="E132">
            <v>40833</v>
          </cell>
          <cell r="F132">
            <v>40893</v>
          </cell>
          <cell r="H132">
            <v>5300</v>
          </cell>
          <cell r="I132">
            <v>5300</v>
          </cell>
          <cell r="J132">
            <v>0</v>
          </cell>
          <cell r="K132" t="str">
            <v>ROLDAN  REATEGUI JHONN KELSEY</v>
          </cell>
          <cell r="L132">
            <v>0</v>
          </cell>
          <cell r="M132">
            <v>4584.5</v>
          </cell>
          <cell r="N132" t="str">
            <v>OFICINA ZONAL LORETO</v>
          </cell>
          <cell r="O132" t="str">
            <v xml:space="preserve">0023  </v>
          </cell>
          <cell r="P132" t="str">
            <v>1738</v>
          </cell>
          <cell r="Q132" t="str">
            <v>001</v>
          </cell>
          <cell r="R132" t="str">
            <v>29</v>
          </cell>
          <cell r="S132">
            <v>40870</v>
          </cell>
          <cell r="T132" t="str">
            <v>04-521-131263</v>
          </cell>
          <cell r="U132" t="str">
            <v>201111</v>
          </cell>
          <cell r="V132" t="str">
            <v>201111</v>
          </cell>
          <cell r="W132" t="str">
            <v>12</v>
          </cell>
          <cell r="X132">
            <v>1</v>
          </cell>
          <cell r="Y132" t="str">
            <v>CAS ZONALES NOVIEMBRE 2011</v>
          </cell>
          <cell r="Z132">
            <v>4160</v>
          </cell>
          <cell r="AA132" t="str">
            <v>10053802741</v>
          </cell>
          <cell r="AB132" t="str">
            <v xml:space="preserve">ROLDAN </v>
          </cell>
          <cell r="AC132" t="str">
            <v>REATEGUI</v>
          </cell>
          <cell r="AD132" t="str">
            <v>JHONN KELSEY</v>
          </cell>
          <cell r="AE132" t="str">
            <v>HORIZONTE</v>
          </cell>
          <cell r="AF132" t="str">
            <v>01</v>
          </cell>
          <cell r="AG132">
            <v>103.35</v>
          </cell>
          <cell r="AH132">
            <v>82.15</v>
          </cell>
          <cell r="AI132">
            <v>185.5</v>
          </cell>
          <cell r="AJ132">
            <v>530</v>
          </cell>
          <cell r="AK132">
            <v>40833</v>
          </cell>
          <cell r="AL132" t="str">
            <v>2640522</v>
          </cell>
          <cell r="AM132">
            <v>40842</v>
          </cell>
          <cell r="AN132" t="str">
            <v>2011</v>
          </cell>
          <cell r="AO132" t="str">
            <v>1</v>
          </cell>
          <cell r="AP132">
            <v>97.2</v>
          </cell>
          <cell r="AQ132">
            <v>0</v>
          </cell>
          <cell r="AR132">
            <v>0</v>
          </cell>
          <cell r="AS132">
            <v>0</v>
          </cell>
          <cell r="AT132">
            <v>0</v>
          </cell>
          <cell r="AU132">
            <v>0</v>
          </cell>
          <cell r="AV132">
            <v>0</v>
          </cell>
          <cell r="AW132">
            <v>0</v>
          </cell>
          <cell r="AX132">
            <v>0</v>
          </cell>
          <cell r="AY132">
            <v>0</v>
          </cell>
          <cell r="AZ132">
            <v>0</v>
          </cell>
          <cell r="BA132">
            <v>0</v>
          </cell>
          <cell r="BB132">
            <v>27517</v>
          </cell>
          <cell r="BC132">
            <v>0</v>
          </cell>
          <cell r="BD132">
            <v>0</v>
          </cell>
          <cell r="BE132">
            <v>0</v>
          </cell>
          <cell r="BF132">
            <v>0</v>
          </cell>
          <cell r="BG132">
            <v>0</v>
          </cell>
          <cell r="BH132" t="str">
            <v>575151JRRDT5</v>
          </cell>
          <cell r="BI132">
            <v>40833</v>
          </cell>
        </row>
        <row r="133">
          <cell r="A133" t="str">
            <v>04070929</v>
          </cell>
          <cell r="B133" t="str">
            <v>ROMERO PEÑA RUBEN RAUL</v>
          </cell>
          <cell r="C133" t="str">
            <v>RESPONSABLE ADMINISTRATIVO E INFORMATICO</v>
          </cell>
          <cell r="D133" t="str">
            <v>04070929</v>
          </cell>
          <cell r="E133">
            <v>40805</v>
          </cell>
          <cell r="F133">
            <v>40895</v>
          </cell>
          <cell r="H133">
            <v>2000</v>
          </cell>
          <cell r="I133">
            <v>2000</v>
          </cell>
          <cell r="J133">
            <v>0</v>
          </cell>
          <cell r="K133" t="str">
            <v>ROMERO PEÑA RUBEN RAUL</v>
          </cell>
          <cell r="L133">
            <v>0</v>
          </cell>
          <cell r="M133">
            <v>1743.2</v>
          </cell>
          <cell r="N133" t="str">
            <v>OFICINA ZONAL HUANCAVELICA</v>
          </cell>
          <cell r="O133" t="str">
            <v xml:space="preserve">0016  </v>
          </cell>
          <cell r="P133" t="str">
            <v>3413</v>
          </cell>
          <cell r="Q133" t="str">
            <v>001</v>
          </cell>
          <cell r="R133" t="str">
            <v>71</v>
          </cell>
          <cell r="S133">
            <v>40870</v>
          </cell>
          <cell r="T133" t="str">
            <v>4017966168</v>
          </cell>
          <cell r="U133" t="str">
            <v>201111</v>
          </cell>
          <cell r="V133" t="str">
            <v>201111</v>
          </cell>
          <cell r="W133" t="str">
            <v>12</v>
          </cell>
          <cell r="X133">
            <v>1</v>
          </cell>
          <cell r="Y133" t="str">
            <v>CAS ZONALES NOVIEMBRE 2011</v>
          </cell>
          <cell r="Z133">
            <v>53</v>
          </cell>
          <cell r="AA133" t="str">
            <v>10040709296</v>
          </cell>
          <cell r="AB133" t="str">
            <v>ROMERO</v>
          </cell>
          <cell r="AC133" t="str">
            <v>PEÑA</v>
          </cell>
          <cell r="AD133" t="str">
            <v>RUBEN RAUL</v>
          </cell>
          <cell r="AE133" t="str">
            <v>PRIMA</v>
          </cell>
          <cell r="AF133" t="str">
            <v>03</v>
          </cell>
          <cell r="AG133">
            <v>35</v>
          </cell>
          <cell r="AH133">
            <v>21.8</v>
          </cell>
          <cell r="AI133">
            <v>56.8</v>
          </cell>
          <cell r="AJ133">
            <v>200</v>
          </cell>
          <cell r="AK133">
            <v>40805</v>
          </cell>
          <cell r="AL133" t="str">
            <v>2186301</v>
          </cell>
          <cell r="AM133">
            <v>40546</v>
          </cell>
          <cell r="AN133" t="str">
            <v>2011</v>
          </cell>
          <cell r="AO133" t="str">
            <v>1</v>
          </cell>
          <cell r="AP133">
            <v>97.2</v>
          </cell>
          <cell r="AQ133">
            <v>0</v>
          </cell>
          <cell r="AR133">
            <v>0</v>
          </cell>
          <cell r="AS133">
            <v>0</v>
          </cell>
          <cell r="AT133">
            <v>0</v>
          </cell>
          <cell r="AU133">
            <v>0</v>
          </cell>
          <cell r="AV133">
            <v>0</v>
          </cell>
          <cell r="AW133">
            <v>0</v>
          </cell>
          <cell r="AX133">
            <v>0</v>
          </cell>
          <cell r="AY133">
            <v>0</v>
          </cell>
          <cell r="AZ133">
            <v>0</v>
          </cell>
          <cell r="BA133">
            <v>0</v>
          </cell>
          <cell r="BB133">
            <v>27410</v>
          </cell>
          <cell r="BC133">
            <v>0</v>
          </cell>
          <cell r="BD133">
            <v>0</v>
          </cell>
          <cell r="BE133">
            <v>0</v>
          </cell>
          <cell r="BF133">
            <v>0</v>
          </cell>
          <cell r="BG133">
            <v>0</v>
          </cell>
          <cell r="BH133" t="str">
            <v>574081RRPEA8</v>
          </cell>
          <cell r="BI133">
            <v>40805</v>
          </cell>
        </row>
        <row r="134">
          <cell r="A134" t="str">
            <v>40111081</v>
          </cell>
          <cell r="B134" t="str">
            <v>RUIZ RIOS DANNY</v>
          </cell>
          <cell r="C134" t="str">
            <v>RESPONSABLE DE PROYECTOS</v>
          </cell>
          <cell r="D134" t="str">
            <v>40111081</v>
          </cell>
          <cell r="E134">
            <v>40819</v>
          </cell>
          <cell r="F134">
            <v>40879</v>
          </cell>
          <cell r="H134">
            <v>3100</v>
          </cell>
          <cell r="I134">
            <v>3100</v>
          </cell>
          <cell r="J134">
            <v>0</v>
          </cell>
          <cell r="K134" t="str">
            <v>RUIZ RIOS DANNY</v>
          </cell>
          <cell r="L134">
            <v>0</v>
          </cell>
          <cell r="M134">
            <v>2681.5</v>
          </cell>
          <cell r="N134" t="str">
            <v>OFICINA ZONAL LORETO</v>
          </cell>
          <cell r="O134" t="str">
            <v xml:space="preserve">0023  </v>
          </cell>
          <cell r="P134" t="str">
            <v>3418</v>
          </cell>
          <cell r="Q134" t="str">
            <v>001</v>
          </cell>
          <cell r="R134" t="str">
            <v>87</v>
          </cell>
          <cell r="S134">
            <v>40870</v>
          </cell>
          <cell r="T134" t="str">
            <v>4521090079</v>
          </cell>
          <cell r="U134" t="str">
            <v>201111</v>
          </cell>
          <cell r="V134" t="str">
            <v>201111</v>
          </cell>
          <cell r="W134" t="str">
            <v>12</v>
          </cell>
          <cell r="X134">
            <v>1</v>
          </cell>
          <cell r="Y134" t="str">
            <v>CAS ZONALES NOVIEMBRE 2011</v>
          </cell>
          <cell r="Z134">
            <v>462</v>
          </cell>
          <cell r="AA134" t="str">
            <v>10401110815</v>
          </cell>
          <cell r="AB134" t="str">
            <v>RUIZ</v>
          </cell>
          <cell r="AC134" t="str">
            <v>RIOS</v>
          </cell>
          <cell r="AD134" t="str">
            <v>DANNY</v>
          </cell>
          <cell r="AE134" t="str">
            <v>HORIZONTE</v>
          </cell>
          <cell r="AF134" t="str">
            <v>01</v>
          </cell>
          <cell r="AG134">
            <v>60.45</v>
          </cell>
          <cell r="AH134">
            <v>48.05</v>
          </cell>
          <cell r="AI134">
            <v>108.5</v>
          </cell>
          <cell r="AJ134">
            <v>310</v>
          </cell>
          <cell r="AK134">
            <v>40819</v>
          </cell>
          <cell r="AL134" t="str">
            <v>2660956</v>
          </cell>
          <cell r="AM134">
            <v>40862</v>
          </cell>
          <cell r="AN134" t="str">
            <v>2011</v>
          </cell>
          <cell r="AO134" t="str">
            <v>1</v>
          </cell>
          <cell r="AP134">
            <v>97.2</v>
          </cell>
          <cell r="AQ134">
            <v>0</v>
          </cell>
          <cell r="AR134">
            <v>0</v>
          </cell>
          <cell r="AS134">
            <v>0</v>
          </cell>
          <cell r="AT134">
            <v>0</v>
          </cell>
          <cell r="AU134">
            <v>0</v>
          </cell>
          <cell r="AV134">
            <v>0</v>
          </cell>
          <cell r="AW134">
            <v>0</v>
          </cell>
          <cell r="AX134">
            <v>0</v>
          </cell>
          <cell r="AY134">
            <v>0</v>
          </cell>
          <cell r="AZ134">
            <v>0</v>
          </cell>
          <cell r="BA134">
            <v>0</v>
          </cell>
          <cell r="BB134">
            <v>28817</v>
          </cell>
          <cell r="BC134">
            <v>0</v>
          </cell>
          <cell r="BD134">
            <v>0</v>
          </cell>
          <cell r="BE134">
            <v>0</v>
          </cell>
          <cell r="BF134">
            <v>0</v>
          </cell>
          <cell r="BG134">
            <v>0</v>
          </cell>
          <cell r="BH134" t="str">
            <v>588150DRRZS9</v>
          </cell>
          <cell r="BI134">
            <v>40819</v>
          </cell>
        </row>
        <row r="135">
          <cell r="A135" t="str">
            <v>02777112</v>
          </cell>
          <cell r="B135" t="str">
            <v>SAAVEDRA GOMEZ VIVIANA</v>
          </cell>
          <cell r="C135" t="str">
            <v>RESPONSABLE DE PROYECTOS-EVALUACION</v>
          </cell>
          <cell r="D135" t="str">
            <v>02777112</v>
          </cell>
          <cell r="E135">
            <v>40122</v>
          </cell>
          <cell r="F135">
            <v>40877</v>
          </cell>
          <cell r="H135">
            <v>3500</v>
          </cell>
          <cell r="I135">
            <v>3500</v>
          </cell>
          <cell r="J135">
            <v>0</v>
          </cell>
          <cell r="K135" t="str">
            <v>SAAVEDRA GOMEZ VIVIANA</v>
          </cell>
          <cell r="L135">
            <v>45.91</v>
          </cell>
          <cell r="M135">
            <v>3004.69</v>
          </cell>
          <cell r="N135" t="str">
            <v>OFICINA ZONAL PIURA</v>
          </cell>
          <cell r="O135" t="str">
            <v xml:space="preserve">0027  </v>
          </cell>
          <cell r="P135" t="str">
            <v>1050</v>
          </cell>
          <cell r="Q135" t="str">
            <v>001</v>
          </cell>
          <cell r="R135" t="str">
            <v>474</v>
          </cell>
          <cell r="S135">
            <v>40870</v>
          </cell>
          <cell r="T135" t="str">
            <v>4003309792</v>
          </cell>
          <cell r="U135" t="str">
            <v>201111</v>
          </cell>
          <cell r="V135" t="str">
            <v>201111</v>
          </cell>
          <cell r="W135" t="str">
            <v>12</v>
          </cell>
          <cell r="X135">
            <v>1</v>
          </cell>
          <cell r="Y135" t="str">
            <v>CAS ZONALES NOVIEMBRE 2011</v>
          </cell>
          <cell r="Z135">
            <v>41</v>
          </cell>
          <cell r="AA135" t="str">
            <v>10027771128</v>
          </cell>
          <cell r="AB135" t="str">
            <v>SAAVEDRA</v>
          </cell>
          <cell r="AC135" t="str">
            <v>GOMEZ</v>
          </cell>
          <cell r="AD135" t="str">
            <v>VIVIANA</v>
          </cell>
          <cell r="AE135" t="str">
            <v>PRIMA</v>
          </cell>
          <cell r="AF135" t="str">
            <v>03</v>
          </cell>
          <cell r="AG135">
            <v>61.25</v>
          </cell>
          <cell r="AH135">
            <v>38.15</v>
          </cell>
          <cell r="AI135">
            <v>99.4</v>
          </cell>
          <cell r="AJ135">
            <v>350</v>
          </cell>
          <cell r="AK135">
            <v>40122</v>
          </cell>
          <cell r="AL135" t="str">
            <v>2395708</v>
          </cell>
          <cell r="AM135">
            <v>40627</v>
          </cell>
          <cell r="AN135" t="str">
            <v>2011</v>
          </cell>
          <cell r="AO135" t="str">
            <v>1</v>
          </cell>
          <cell r="AP135">
            <v>97.2</v>
          </cell>
          <cell r="AQ135">
            <v>0</v>
          </cell>
          <cell r="AR135">
            <v>0</v>
          </cell>
          <cell r="AS135">
            <v>45.91</v>
          </cell>
          <cell r="AT135">
            <v>0</v>
          </cell>
          <cell r="AU135">
            <v>0</v>
          </cell>
          <cell r="AV135">
            <v>0</v>
          </cell>
          <cell r="AW135">
            <v>0</v>
          </cell>
          <cell r="AX135">
            <v>0</v>
          </cell>
          <cell r="AY135">
            <v>0</v>
          </cell>
          <cell r="AZ135">
            <v>0</v>
          </cell>
          <cell r="BA135">
            <v>0</v>
          </cell>
          <cell r="BB135">
            <v>24808</v>
          </cell>
          <cell r="BC135">
            <v>0</v>
          </cell>
          <cell r="BD135">
            <v>0</v>
          </cell>
          <cell r="BE135">
            <v>0</v>
          </cell>
          <cell r="BF135">
            <v>0</v>
          </cell>
          <cell r="BG135">
            <v>0</v>
          </cell>
          <cell r="BH135" t="str">
            <v>248060VSGVE0</v>
          </cell>
          <cell r="BI135">
            <v>40122</v>
          </cell>
        </row>
        <row r="136">
          <cell r="A136" t="str">
            <v>09453727</v>
          </cell>
          <cell r="B136" t="str">
            <v>SAMAME  MENDOZA JOSE DARIO</v>
          </cell>
          <cell r="C136" t="str">
            <v>RESPONSABLE DE PROMOCION SOCIAL Y CAPACITACION</v>
          </cell>
          <cell r="D136" t="str">
            <v>09453727</v>
          </cell>
          <cell r="E136">
            <v>40819</v>
          </cell>
          <cell r="F136">
            <v>40879</v>
          </cell>
          <cell r="H136">
            <v>3100</v>
          </cell>
          <cell r="I136">
            <v>3100</v>
          </cell>
          <cell r="J136">
            <v>0</v>
          </cell>
          <cell r="K136" t="str">
            <v>SAMAME  MENDOZA JOSE DARIO</v>
          </cell>
          <cell r="L136">
            <v>0</v>
          </cell>
          <cell r="M136">
            <v>2701.96</v>
          </cell>
          <cell r="N136" t="str">
            <v>OFICINA ZONAL LIMA SUR</v>
          </cell>
          <cell r="O136" t="str">
            <v xml:space="preserve">0005  </v>
          </cell>
          <cell r="P136" t="str">
            <v>3395</v>
          </cell>
          <cell r="Q136" t="str">
            <v>001</v>
          </cell>
          <cell r="R136" t="str">
            <v>216</v>
          </cell>
          <cell r="S136">
            <v>40870</v>
          </cell>
          <cell r="T136" t="str">
            <v>4040868777</v>
          </cell>
          <cell r="U136" t="str">
            <v>201111</v>
          </cell>
          <cell r="V136" t="str">
            <v>201111</v>
          </cell>
          <cell r="W136" t="str">
            <v>12</v>
          </cell>
          <cell r="X136">
            <v>1</v>
          </cell>
          <cell r="Y136" t="str">
            <v>CAS ZONALES NOVIEMBRE 2011</v>
          </cell>
          <cell r="Z136">
            <v>4131</v>
          </cell>
          <cell r="AA136" t="str">
            <v>10094537270</v>
          </cell>
          <cell r="AB136" t="str">
            <v xml:space="preserve">SAMAME </v>
          </cell>
          <cell r="AC136" t="str">
            <v>MENDOZA</v>
          </cell>
          <cell r="AD136" t="str">
            <v>JOSE DARIO</v>
          </cell>
          <cell r="AE136" t="str">
            <v>PRIMA</v>
          </cell>
          <cell r="AF136" t="str">
            <v>03</v>
          </cell>
          <cell r="AG136">
            <v>54.25</v>
          </cell>
          <cell r="AH136">
            <v>33.79</v>
          </cell>
          <cell r="AI136">
            <v>88.04</v>
          </cell>
          <cell r="AJ136">
            <v>310</v>
          </cell>
          <cell r="AK136">
            <v>40819</v>
          </cell>
          <cell r="AL136" t="str">
            <v>2458948</v>
          </cell>
          <cell r="AM136">
            <v>40674</v>
          </cell>
          <cell r="AN136" t="str">
            <v>2011</v>
          </cell>
          <cell r="AO136" t="str">
            <v>1</v>
          </cell>
          <cell r="AP136">
            <v>97.2</v>
          </cell>
          <cell r="AQ136">
            <v>0</v>
          </cell>
          <cell r="AR136">
            <v>0</v>
          </cell>
          <cell r="AS136">
            <v>0</v>
          </cell>
          <cell r="AT136">
            <v>0</v>
          </cell>
          <cell r="AU136">
            <v>0</v>
          </cell>
          <cell r="AV136">
            <v>0</v>
          </cell>
          <cell r="AW136">
            <v>0</v>
          </cell>
          <cell r="AX136">
            <v>0</v>
          </cell>
          <cell r="AY136">
            <v>0</v>
          </cell>
          <cell r="AZ136">
            <v>0</v>
          </cell>
          <cell r="BA136">
            <v>0</v>
          </cell>
          <cell r="BB136">
            <v>25769</v>
          </cell>
          <cell r="BC136">
            <v>0</v>
          </cell>
          <cell r="BD136">
            <v>0</v>
          </cell>
          <cell r="BE136">
            <v>0</v>
          </cell>
          <cell r="BF136">
            <v>0</v>
          </cell>
          <cell r="BG136">
            <v>0</v>
          </cell>
          <cell r="BH136" t="str">
            <v>557671JSMAD0</v>
          </cell>
          <cell r="BI136">
            <v>40819</v>
          </cell>
        </row>
        <row r="137">
          <cell r="A137" t="str">
            <v>09152391</v>
          </cell>
          <cell r="B137" t="str">
            <v>SANTOS LOPEZ ANGELA MIRIAM</v>
          </cell>
          <cell r="C137" t="str">
            <v>RESPONSABLE DE PROYECTOS - SUPERVISION</v>
          </cell>
          <cell r="D137" t="str">
            <v>09152391</v>
          </cell>
          <cell r="E137">
            <v>40817</v>
          </cell>
          <cell r="F137">
            <v>40877</v>
          </cell>
          <cell r="H137">
            <v>3300</v>
          </cell>
          <cell r="I137">
            <v>3300</v>
          </cell>
          <cell r="J137">
            <v>330</v>
          </cell>
          <cell r="K137" t="str">
            <v>SANTOS LOPEZ ANGELA MIRIAM</v>
          </cell>
          <cell r="L137">
            <v>0</v>
          </cell>
          <cell r="M137">
            <v>2970</v>
          </cell>
          <cell r="N137" t="str">
            <v>OFICINA ZONAL LIMA SUR</v>
          </cell>
          <cell r="O137" t="str">
            <v xml:space="preserve">0005  </v>
          </cell>
          <cell r="P137" t="str">
            <v>3410</v>
          </cell>
          <cell r="Q137" t="str">
            <v>001</v>
          </cell>
          <cell r="R137" t="str">
            <v>325</v>
          </cell>
          <cell r="S137">
            <v>40870</v>
          </cell>
          <cell r="T137" t="str">
            <v>4017966257</v>
          </cell>
          <cell r="U137" t="str">
            <v>201111</v>
          </cell>
          <cell r="V137" t="str">
            <v>201111</v>
          </cell>
          <cell r="W137" t="str">
            <v>12</v>
          </cell>
          <cell r="X137">
            <v>1</v>
          </cell>
          <cell r="Y137" t="str">
            <v>CAS ZONALES NOVIEMBRE 2011</v>
          </cell>
          <cell r="Z137">
            <v>597</v>
          </cell>
          <cell r="AA137" t="str">
            <v>10091523910</v>
          </cell>
          <cell r="AB137" t="str">
            <v>SANTOS</v>
          </cell>
          <cell r="AC137" t="str">
            <v>LOPEZ</v>
          </cell>
          <cell r="AD137" t="str">
            <v>ANGELA MIRIAM</v>
          </cell>
          <cell r="AE137" t="str">
            <v>NO DESEA</v>
          </cell>
          <cell r="AF137" t="str">
            <v>00</v>
          </cell>
          <cell r="AG137">
            <v>0</v>
          </cell>
          <cell r="AH137">
            <v>0</v>
          </cell>
          <cell r="AI137">
            <v>0</v>
          </cell>
          <cell r="AJ137">
            <v>0</v>
          </cell>
          <cell r="AK137">
            <v>40817</v>
          </cell>
          <cell r="AL137" t="str">
            <v/>
          </cell>
          <cell r="AM137">
            <v>1</v>
          </cell>
          <cell r="AN137" t="str">
            <v>2011</v>
          </cell>
          <cell r="AO137" t="str">
            <v>1</v>
          </cell>
          <cell r="AP137">
            <v>97.2</v>
          </cell>
          <cell r="AQ137">
            <v>0</v>
          </cell>
          <cell r="AR137">
            <v>0</v>
          </cell>
          <cell r="AS137">
            <v>0</v>
          </cell>
          <cell r="AT137">
            <v>0</v>
          </cell>
          <cell r="AU137">
            <v>0</v>
          </cell>
          <cell r="AV137">
            <v>0</v>
          </cell>
          <cell r="AW137">
            <v>0</v>
          </cell>
          <cell r="AX137">
            <v>0</v>
          </cell>
          <cell r="AY137">
            <v>0</v>
          </cell>
          <cell r="AZ137">
            <v>0</v>
          </cell>
          <cell r="BA137">
            <v>0</v>
          </cell>
          <cell r="BB137">
            <v>24487</v>
          </cell>
          <cell r="BC137">
            <v>0</v>
          </cell>
          <cell r="BD137">
            <v>0</v>
          </cell>
          <cell r="BE137">
            <v>0</v>
          </cell>
          <cell r="BF137">
            <v>0</v>
          </cell>
          <cell r="BG137">
            <v>0</v>
          </cell>
          <cell r="BH137" t="str">
            <v/>
          </cell>
          <cell r="BI137" t="str">
            <v/>
          </cell>
        </row>
        <row r="138">
          <cell r="A138" t="str">
            <v>23953910</v>
          </cell>
          <cell r="B138" t="str">
            <v>SEQUEIROS MORALES JOSE ANTONIO</v>
          </cell>
          <cell r="C138" t="str">
            <v>CHOFER</v>
          </cell>
          <cell r="D138" t="str">
            <v>23953910</v>
          </cell>
          <cell r="E138">
            <v>40805</v>
          </cell>
          <cell r="F138">
            <v>40895</v>
          </cell>
          <cell r="H138">
            <v>1100</v>
          </cell>
          <cell r="I138">
            <v>1100</v>
          </cell>
          <cell r="J138">
            <v>0</v>
          </cell>
          <cell r="K138" t="str">
            <v>SEQUEIROS MORALES JOSE ANTONIO</v>
          </cell>
          <cell r="L138">
            <v>0</v>
          </cell>
          <cell r="M138">
            <v>957</v>
          </cell>
          <cell r="N138" t="str">
            <v>OFICINA ZONAL CUSCO</v>
          </cell>
          <cell r="O138" t="str">
            <v xml:space="preserve">0015  </v>
          </cell>
          <cell r="P138" t="str">
            <v>3396</v>
          </cell>
          <cell r="Q138" t="str">
            <v>002</v>
          </cell>
          <cell r="R138" t="str">
            <v>52</v>
          </cell>
          <cell r="S138">
            <v>40870</v>
          </cell>
          <cell r="T138" t="str">
            <v>4035344727</v>
          </cell>
          <cell r="U138" t="str">
            <v>201111</v>
          </cell>
          <cell r="V138" t="str">
            <v>201111</v>
          </cell>
          <cell r="W138" t="str">
            <v>12</v>
          </cell>
          <cell r="X138">
            <v>1</v>
          </cell>
          <cell r="Y138" t="str">
            <v>CAS ZONALES NOVIEMBRE 2011</v>
          </cell>
          <cell r="Z138">
            <v>3022</v>
          </cell>
          <cell r="AA138" t="str">
            <v>10239539101</v>
          </cell>
          <cell r="AB138" t="str">
            <v>SEQUEIROS</v>
          </cell>
          <cell r="AC138" t="str">
            <v>MORALES</v>
          </cell>
          <cell r="AD138" t="str">
            <v>JOSE ANTONIO</v>
          </cell>
          <cell r="AE138" t="str">
            <v>ONP</v>
          </cell>
          <cell r="AF138" t="str">
            <v>99</v>
          </cell>
          <cell r="AG138">
            <v>0</v>
          </cell>
          <cell r="AH138">
            <v>0</v>
          </cell>
          <cell r="AI138">
            <v>0</v>
          </cell>
          <cell r="AJ138">
            <v>143</v>
          </cell>
          <cell r="AK138">
            <v>40805</v>
          </cell>
          <cell r="AL138" t="str">
            <v/>
          </cell>
          <cell r="AM138">
            <v>1</v>
          </cell>
          <cell r="AN138" t="str">
            <v>2011</v>
          </cell>
          <cell r="AO138" t="str">
            <v>1</v>
          </cell>
          <cell r="AP138">
            <v>97.2</v>
          </cell>
          <cell r="AQ138">
            <v>0</v>
          </cell>
          <cell r="AR138">
            <v>0</v>
          </cell>
          <cell r="AS138">
            <v>0</v>
          </cell>
          <cell r="AT138">
            <v>0</v>
          </cell>
          <cell r="AU138">
            <v>0</v>
          </cell>
          <cell r="AV138">
            <v>0</v>
          </cell>
          <cell r="AW138">
            <v>0</v>
          </cell>
          <cell r="AX138">
            <v>0</v>
          </cell>
          <cell r="AY138">
            <v>0</v>
          </cell>
          <cell r="AZ138">
            <v>0</v>
          </cell>
          <cell r="BA138">
            <v>0</v>
          </cell>
          <cell r="BB138">
            <v>27023</v>
          </cell>
          <cell r="BC138">
            <v>0</v>
          </cell>
          <cell r="BD138">
            <v>0</v>
          </cell>
          <cell r="BE138">
            <v>0</v>
          </cell>
          <cell r="BF138">
            <v>0</v>
          </cell>
          <cell r="BG138">
            <v>0</v>
          </cell>
          <cell r="BH138" t="str">
            <v/>
          </cell>
          <cell r="BI138">
            <v>40284</v>
          </cell>
        </row>
        <row r="139">
          <cell r="A139" t="str">
            <v>08460560</v>
          </cell>
          <cell r="B139" t="str">
            <v>SILVA LOPEZ VICENTE</v>
          </cell>
          <cell r="C139" t="str">
            <v>TECNICO DE PROYECTOS</v>
          </cell>
          <cell r="D139" t="str">
            <v>08460560</v>
          </cell>
          <cell r="E139">
            <v>40819</v>
          </cell>
          <cell r="F139">
            <v>40879</v>
          </cell>
          <cell r="H139">
            <v>3000</v>
          </cell>
          <cell r="I139">
            <v>3000</v>
          </cell>
          <cell r="J139">
            <v>0</v>
          </cell>
          <cell r="K139" t="str">
            <v>SILVA LOPEZ VICENTE</v>
          </cell>
          <cell r="L139">
            <v>0</v>
          </cell>
          <cell r="M139">
            <v>2614.8000000000002</v>
          </cell>
          <cell r="N139" t="str">
            <v>OFICINA ZONAL PIURA</v>
          </cell>
          <cell r="O139" t="str">
            <v xml:space="preserve">0027  </v>
          </cell>
          <cell r="P139" t="str">
            <v>3406</v>
          </cell>
          <cell r="Q139" t="str">
            <v>001</v>
          </cell>
          <cell r="R139" t="str">
            <v>255</v>
          </cell>
          <cell r="S139">
            <v>40870</v>
          </cell>
          <cell r="T139" t="str">
            <v>4010405659</v>
          </cell>
          <cell r="U139" t="str">
            <v>201111</v>
          </cell>
          <cell r="V139" t="str">
            <v>201111</v>
          </cell>
          <cell r="W139" t="str">
            <v>12</v>
          </cell>
          <cell r="X139">
            <v>1</v>
          </cell>
          <cell r="Y139" t="str">
            <v>CAS ZONALES NOVIEMBRE 2011</v>
          </cell>
          <cell r="Z139">
            <v>768</v>
          </cell>
          <cell r="AA139" t="str">
            <v>10084605609</v>
          </cell>
          <cell r="AB139" t="str">
            <v>SILVA</v>
          </cell>
          <cell r="AC139" t="str">
            <v>LOPEZ</v>
          </cell>
          <cell r="AD139" t="str">
            <v>VICENTE</v>
          </cell>
          <cell r="AE139" t="str">
            <v>PRIMA</v>
          </cell>
          <cell r="AF139" t="str">
            <v>03</v>
          </cell>
          <cell r="AG139">
            <v>52.5</v>
          </cell>
          <cell r="AH139">
            <v>32.700000000000003</v>
          </cell>
          <cell r="AI139">
            <v>85.2</v>
          </cell>
          <cell r="AJ139">
            <v>300</v>
          </cell>
          <cell r="AK139">
            <v>40819</v>
          </cell>
          <cell r="AL139" t="str">
            <v>2661289</v>
          </cell>
          <cell r="AM139">
            <v>40862</v>
          </cell>
          <cell r="AN139" t="str">
            <v>2011</v>
          </cell>
          <cell r="AO139" t="str">
            <v>1</v>
          </cell>
          <cell r="AP139">
            <v>97.2</v>
          </cell>
          <cell r="AQ139">
            <v>0</v>
          </cell>
          <cell r="AR139">
            <v>0</v>
          </cell>
          <cell r="AS139">
            <v>0</v>
          </cell>
          <cell r="AT139">
            <v>0</v>
          </cell>
          <cell r="AU139">
            <v>0</v>
          </cell>
          <cell r="AV139">
            <v>0</v>
          </cell>
          <cell r="AW139">
            <v>0</v>
          </cell>
          <cell r="AX139">
            <v>0</v>
          </cell>
          <cell r="AY139">
            <v>0</v>
          </cell>
          <cell r="AZ139">
            <v>0</v>
          </cell>
          <cell r="BA139">
            <v>0</v>
          </cell>
          <cell r="BB139">
            <v>23543</v>
          </cell>
          <cell r="BC139">
            <v>0</v>
          </cell>
          <cell r="BD139">
            <v>0</v>
          </cell>
          <cell r="BE139">
            <v>0</v>
          </cell>
          <cell r="BF139">
            <v>0</v>
          </cell>
          <cell r="BG139">
            <v>0</v>
          </cell>
          <cell r="BH139" t="str">
            <v>535411VSLVE5</v>
          </cell>
          <cell r="BI139">
            <v>40819</v>
          </cell>
        </row>
        <row r="140">
          <cell r="A140" t="str">
            <v>40315451</v>
          </cell>
          <cell r="B140" t="str">
            <v>SOTO  CONDOR VLADIMIR</v>
          </cell>
          <cell r="C140" t="str">
            <v>RESPONSABLE DE PROMOCION SOCIAL Y CAPACITACION</v>
          </cell>
          <cell r="D140" t="str">
            <v>40315451</v>
          </cell>
          <cell r="E140">
            <v>40820</v>
          </cell>
          <cell r="F140">
            <v>40880</v>
          </cell>
          <cell r="H140">
            <v>3100</v>
          </cell>
          <cell r="I140">
            <v>3100</v>
          </cell>
          <cell r="J140">
            <v>0</v>
          </cell>
          <cell r="K140" t="str">
            <v>SOTO  CONDOR VLADIMIR</v>
          </cell>
          <cell r="L140">
            <v>0</v>
          </cell>
          <cell r="M140">
            <v>2697</v>
          </cell>
          <cell r="N140" t="str">
            <v>OFICINA ZONAL LIMA NORTE</v>
          </cell>
          <cell r="O140" t="str">
            <v xml:space="preserve">0004  </v>
          </cell>
          <cell r="P140" t="str">
            <v>1725</v>
          </cell>
          <cell r="Q140" t="str">
            <v>001</v>
          </cell>
          <cell r="R140" t="str">
            <v>195</v>
          </cell>
          <cell r="S140">
            <v>40870</v>
          </cell>
          <cell r="T140" t="str">
            <v>4040868742</v>
          </cell>
          <cell r="U140" t="str">
            <v>201111</v>
          </cell>
          <cell r="V140" t="str">
            <v>201111</v>
          </cell>
          <cell r="W140" t="str">
            <v>12</v>
          </cell>
          <cell r="X140">
            <v>1</v>
          </cell>
          <cell r="Y140" t="str">
            <v>CAS ZONALES NOVIEMBRE 2011</v>
          </cell>
          <cell r="Z140">
            <v>4140</v>
          </cell>
          <cell r="AA140" t="str">
            <v>10403154518</v>
          </cell>
          <cell r="AB140" t="str">
            <v xml:space="preserve">SOTO </v>
          </cell>
          <cell r="AC140" t="str">
            <v>CONDOR</v>
          </cell>
          <cell r="AD140" t="str">
            <v>VLADIMIR</v>
          </cell>
          <cell r="AE140" t="str">
            <v>ONP</v>
          </cell>
          <cell r="AF140" t="str">
            <v>99</v>
          </cell>
          <cell r="AG140">
            <v>0</v>
          </cell>
          <cell r="AH140">
            <v>0</v>
          </cell>
          <cell r="AI140">
            <v>0</v>
          </cell>
          <cell r="AJ140">
            <v>403</v>
          </cell>
          <cell r="AK140">
            <v>40820</v>
          </cell>
          <cell r="AL140" t="str">
            <v>2339814</v>
          </cell>
          <cell r="AM140">
            <v>40597</v>
          </cell>
          <cell r="AN140" t="str">
            <v>2011</v>
          </cell>
          <cell r="AO140" t="str">
            <v>1</v>
          </cell>
          <cell r="AP140">
            <v>97.2</v>
          </cell>
          <cell r="AQ140">
            <v>0</v>
          </cell>
          <cell r="AR140">
            <v>0</v>
          </cell>
          <cell r="AS140">
            <v>0</v>
          </cell>
          <cell r="AT140">
            <v>0</v>
          </cell>
          <cell r="AU140">
            <v>0</v>
          </cell>
          <cell r="AV140">
            <v>0</v>
          </cell>
          <cell r="AW140">
            <v>0</v>
          </cell>
          <cell r="AX140">
            <v>0</v>
          </cell>
          <cell r="AY140">
            <v>0</v>
          </cell>
          <cell r="AZ140">
            <v>0</v>
          </cell>
          <cell r="BA140">
            <v>0</v>
          </cell>
          <cell r="BB140">
            <v>29124</v>
          </cell>
          <cell r="BC140">
            <v>0</v>
          </cell>
          <cell r="BD140">
            <v>0</v>
          </cell>
          <cell r="BE140">
            <v>0</v>
          </cell>
          <cell r="BF140">
            <v>0</v>
          </cell>
          <cell r="BG140">
            <v>0</v>
          </cell>
          <cell r="BH140" t="str">
            <v/>
          </cell>
          <cell r="BI140">
            <v>40820</v>
          </cell>
        </row>
        <row r="141">
          <cell r="A141" t="str">
            <v>02627229</v>
          </cell>
          <cell r="B141" t="str">
            <v>TALLEDO CHIYONG JOSE JAVIER</v>
          </cell>
          <cell r="C141" t="str">
            <v>CHOFER</v>
          </cell>
          <cell r="D141" t="str">
            <v>02627229</v>
          </cell>
          <cell r="E141">
            <v>40829</v>
          </cell>
          <cell r="F141">
            <v>40889</v>
          </cell>
          <cell r="H141">
            <v>1100</v>
          </cell>
          <cell r="I141">
            <v>1100</v>
          </cell>
          <cell r="J141">
            <v>0</v>
          </cell>
          <cell r="K141" t="str">
            <v>TALLEDO CHIYONG JOSE JAVIER</v>
          </cell>
          <cell r="L141">
            <v>0</v>
          </cell>
          <cell r="M141">
            <v>957</v>
          </cell>
          <cell r="N141" t="str">
            <v>OFICINA ZONAL PIURA</v>
          </cell>
          <cell r="O141" t="str">
            <v xml:space="preserve">0027  </v>
          </cell>
          <cell r="P141" t="str">
            <v>1735</v>
          </cell>
          <cell r="Q141" t="str">
            <v>001</v>
          </cell>
          <cell r="R141" t="str">
            <v>210</v>
          </cell>
          <cell r="S141">
            <v>40870</v>
          </cell>
          <cell r="T141" t="str">
            <v>4012234207</v>
          </cell>
          <cell r="U141" t="str">
            <v>201111</v>
          </cell>
          <cell r="V141" t="str">
            <v>201111</v>
          </cell>
          <cell r="W141" t="str">
            <v>12</v>
          </cell>
          <cell r="X141">
            <v>1</v>
          </cell>
          <cell r="Y141" t="str">
            <v>CAS ZONALES NOVIEMBRE 2011</v>
          </cell>
          <cell r="Z141">
            <v>37</v>
          </cell>
          <cell r="AA141" t="str">
            <v>10026272292</v>
          </cell>
          <cell r="AB141" t="str">
            <v>TALLEDO</v>
          </cell>
          <cell r="AC141" t="str">
            <v>CHIYONG</v>
          </cell>
          <cell r="AD141" t="str">
            <v>JOSE JAVIER</v>
          </cell>
          <cell r="AE141" t="str">
            <v>ONP</v>
          </cell>
          <cell r="AF141" t="str">
            <v>99</v>
          </cell>
          <cell r="AG141">
            <v>0</v>
          </cell>
          <cell r="AH141">
            <v>0</v>
          </cell>
          <cell r="AI141">
            <v>0</v>
          </cell>
          <cell r="AJ141">
            <v>143</v>
          </cell>
          <cell r="AK141">
            <v>40829</v>
          </cell>
          <cell r="AL141" t="str">
            <v/>
          </cell>
          <cell r="AM141">
            <v>1</v>
          </cell>
          <cell r="AN141" t="str">
            <v>2011</v>
          </cell>
          <cell r="AO141" t="str">
            <v>1</v>
          </cell>
          <cell r="AP141">
            <v>97.2</v>
          </cell>
          <cell r="AQ141">
            <v>0</v>
          </cell>
          <cell r="AR141">
            <v>0</v>
          </cell>
          <cell r="AS141">
            <v>0</v>
          </cell>
          <cell r="AT141">
            <v>0</v>
          </cell>
          <cell r="AU141">
            <v>0</v>
          </cell>
          <cell r="AV141">
            <v>0</v>
          </cell>
          <cell r="AW141">
            <v>0</v>
          </cell>
          <cell r="AX141">
            <v>0</v>
          </cell>
          <cell r="AY141">
            <v>0</v>
          </cell>
          <cell r="AZ141">
            <v>0</v>
          </cell>
          <cell r="BA141">
            <v>0</v>
          </cell>
          <cell r="BB141">
            <v>20865</v>
          </cell>
          <cell r="BC141">
            <v>0</v>
          </cell>
          <cell r="BD141">
            <v>0</v>
          </cell>
          <cell r="BE141">
            <v>0</v>
          </cell>
          <cell r="BF141">
            <v>0</v>
          </cell>
          <cell r="BG141">
            <v>0</v>
          </cell>
          <cell r="BH141" t="str">
            <v/>
          </cell>
          <cell r="BI141">
            <v>40829</v>
          </cell>
        </row>
        <row r="142">
          <cell r="A142" t="str">
            <v>06669586</v>
          </cell>
          <cell r="B142" t="str">
            <v>TAPULLIMA PANDURO ROBERTO</v>
          </cell>
          <cell r="C142" t="str">
            <v>RESPONSABLE ADMINISTRATIVO E INFORMATICO</v>
          </cell>
          <cell r="D142" t="str">
            <v>06669586</v>
          </cell>
          <cell r="E142">
            <v>40805</v>
          </cell>
          <cell r="F142">
            <v>40895</v>
          </cell>
          <cell r="H142">
            <v>2000</v>
          </cell>
          <cell r="I142">
            <v>2000</v>
          </cell>
          <cell r="J142">
            <v>0</v>
          </cell>
          <cell r="K142" t="str">
            <v>TAPULLIMA PANDURO ROBERTO</v>
          </cell>
          <cell r="L142">
            <v>0</v>
          </cell>
          <cell r="M142">
            <v>1728.8</v>
          </cell>
          <cell r="N142" t="str">
            <v>OFICINA ZONAL SAN MARTIN</v>
          </cell>
          <cell r="O142" t="str">
            <v xml:space="preserve">0029  </v>
          </cell>
          <cell r="P142" t="str">
            <v>3411</v>
          </cell>
          <cell r="Q142" t="str">
            <v>001</v>
          </cell>
          <cell r="R142" t="str">
            <v>129</v>
          </cell>
          <cell r="S142">
            <v>40870</v>
          </cell>
          <cell r="T142" t="str">
            <v>04541200490</v>
          </cell>
          <cell r="U142" t="str">
            <v>201111</v>
          </cell>
          <cell r="V142" t="str">
            <v>201111</v>
          </cell>
          <cell r="W142" t="str">
            <v>12</v>
          </cell>
          <cell r="X142">
            <v>1</v>
          </cell>
          <cell r="Y142" t="str">
            <v>CAS ZONALES NOVIEMBRE 2011</v>
          </cell>
          <cell r="Z142">
            <v>4136</v>
          </cell>
          <cell r="AA142" t="str">
            <v>10066695862</v>
          </cell>
          <cell r="AB142" t="str">
            <v>TAPULLIMA</v>
          </cell>
          <cell r="AC142" t="str">
            <v>PANDURO</v>
          </cell>
          <cell r="AD142" t="str">
            <v>ROBERTO</v>
          </cell>
          <cell r="AE142" t="str">
            <v>PROFUTURO</v>
          </cell>
          <cell r="AF142" t="str">
            <v>04</v>
          </cell>
          <cell r="AG142">
            <v>43.4</v>
          </cell>
          <cell r="AH142">
            <v>27.8</v>
          </cell>
          <cell r="AI142">
            <v>71.2</v>
          </cell>
          <cell r="AJ142">
            <v>200</v>
          </cell>
          <cell r="AK142">
            <v>40805</v>
          </cell>
          <cell r="AL142" t="str">
            <v>2209229</v>
          </cell>
          <cell r="AM142">
            <v>40550</v>
          </cell>
          <cell r="AN142" t="str">
            <v>2011</v>
          </cell>
          <cell r="AO142" t="str">
            <v>1</v>
          </cell>
          <cell r="AP142">
            <v>97.2</v>
          </cell>
          <cell r="AQ142">
            <v>0</v>
          </cell>
          <cell r="AR142">
            <v>0</v>
          </cell>
          <cell r="AS142">
            <v>0</v>
          </cell>
          <cell r="AT142">
            <v>0</v>
          </cell>
          <cell r="AU142">
            <v>0</v>
          </cell>
          <cell r="AV142">
            <v>0</v>
          </cell>
          <cell r="AW142">
            <v>0</v>
          </cell>
          <cell r="AX142">
            <v>0</v>
          </cell>
          <cell r="AY142">
            <v>0</v>
          </cell>
          <cell r="AZ142">
            <v>0</v>
          </cell>
          <cell r="BA142">
            <v>0</v>
          </cell>
          <cell r="BB142">
            <v>26992</v>
          </cell>
          <cell r="BC142">
            <v>0</v>
          </cell>
          <cell r="BD142">
            <v>0</v>
          </cell>
          <cell r="BE142">
            <v>0</v>
          </cell>
          <cell r="BF142">
            <v>0</v>
          </cell>
          <cell r="BG142">
            <v>0</v>
          </cell>
          <cell r="BH142" t="str">
            <v>569901RTPUD6</v>
          </cell>
          <cell r="BI142">
            <v>40805</v>
          </cell>
        </row>
        <row r="143">
          <cell r="A143" t="str">
            <v>22407564</v>
          </cell>
          <cell r="B143" t="str">
            <v>TORRES PONCE CARLOS ANTONIO</v>
          </cell>
          <cell r="C143" t="str">
            <v>RESPONSABLE DE PROYECTOS-SUPERVISION</v>
          </cell>
          <cell r="D143" t="str">
            <v>22407564</v>
          </cell>
          <cell r="E143">
            <v>40854</v>
          </cell>
          <cell r="F143">
            <v>40908</v>
          </cell>
          <cell r="H143">
            <v>2640</v>
          </cell>
          <cell r="I143">
            <v>2640</v>
          </cell>
          <cell r="J143">
            <v>0</v>
          </cell>
          <cell r="K143" t="str">
            <v>TORRES PONCE CARLOS ANTONIO</v>
          </cell>
          <cell r="L143">
            <v>0</v>
          </cell>
          <cell r="M143">
            <v>2283.6</v>
          </cell>
          <cell r="N143" t="str">
            <v>OFICINA ZONAL HUANUCO</v>
          </cell>
          <cell r="O143" t="str">
            <v xml:space="preserve">0017  </v>
          </cell>
          <cell r="P143" t="str">
            <v>3474</v>
          </cell>
          <cell r="Q143" t="str">
            <v>004</v>
          </cell>
          <cell r="R143" t="str">
            <v>87</v>
          </cell>
          <cell r="S143">
            <v>40870</v>
          </cell>
          <cell r="T143" t="str">
            <v>4017966427</v>
          </cell>
          <cell r="U143" t="str">
            <v>201111</v>
          </cell>
          <cell r="V143" t="str">
            <v>201111</v>
          </cell>
          <cell r="W143" t="str">
            <v>12</v>
          </cell>
          <cell r="X143">
            <v>1</v>
          </cell>
          <cell r="Y143" t="str">
            <v>CAS ZONALES NOVIEMBRE 2011</v>
          </cell>
          <cell r="Z143">
            <v>329</v>
          </cell>
          <cell r="AA143" t="str">
            <v>10224075648</v>
          </cell>
          <cell r="AB143" t="str">
            <v>TORRES</v>
          </cell>
          <cell r="AC143" t="str">
            <v>PONCE</v>
          </cell>
          <cell r="AD143" t="str">
            <v>CARLOS ANTONIO</v>
          </cell>
          <cell r="AE143" t="str">
            <v>HORIZONTE</v>
          </cell>
          <cell r="AF143" t="str">
            <v>01</v>
          </cell>
          <cell r="AG143">
            <v>51.48</v>
          </cell>
          <cell r="AH143">
            <v>40.92</v>
          </cell>
          <cell r="AI143">
            <v>92.4</v>
          </cell>
          <cell r="AJ143">
            <v>264</v>
          </cell>
          <cell r="AK143">
            <v>40854</v>
          </cell>
          <cell r="AL143" t="str">
            <v>2186791</v>
          </cell>
          <cell r="AM143">
            <v>40546</v>
          </cell>
          <cell r="AN143" t="str">
            <v>2011</v>
          </cell>
          <cell r="AO143" t="str">
            <v>1</v>
          </cell>
          <cell r="AP143">
            <v>97.2</v>
          </cell>
          <cell r="AQ143">
            <v>0</v>
          </cell>
          <cell r="AR143">
            <v>0</v>
          </cell>
          <cell r="AS143">
            <v>0</v>
          </cell>
          <cell r="AT143">
            <v>0</v>
          </cell>
          <cell r="AU143">
            <v>0</v>
          </cell>
          <cell r="AV143">
            <v>0</v>
          </cell>
          <cell r="AW143">
            <v>0</v>
          </cell>
          <cell r="AX143">
            <v>0</v>
          </cell>
          <cell r="AY143">
            <v>0</v>
          </cell>
          <cell r="AZ143">
            <v>0</v>
          </cell>
          <cell r="BA143">
            <v>0</v>
          </cell>
          <cell r="BB143">
            <v>23412</v>
          </cell>
          <cell r="BC143">
            <v>0</v>
          </cell>
          <cell r="BD143">
            <v>0</v>
          </cell>
          <cell r="BE143">
            <v>0</v>
          </cell>
          <cell r="BF143">
            <v>0</v>
          </cell>
          <cell r="BG143">
            <v>0</v>
          </cell>
          <cell r="BH143" t="str">
            <v>534101CTPRC4</v>
          </cell>
          <cell r="BI143">
            <v>40854</v>
          </cell>
        </row>
        <row r="144">
          <cell r="A144" t="str">
            <v>22407564</v>
          </cell>
          <cell r="B144" t="str">
            <v>TORRES PONCE CARLOS ANTONIO</v>
          </cell>
          <cell r="C144" t="str">
            <v>RESPONSABLE DE PROYECTOS-SUPERVISION</v>
          </cell>
          <cell r="D144" t="str">
            <v>22407564</v>
          </cell>
          <cell r="E144">
            <v>40854</v>
          </cell>
          <cell r="F144">
            <v>40939</v>
          </cell>
          <cell r="H144">
            <v>2640</v>
          </cell>
          <cell r="I144">
            <v>2640</v>
          </cell>
          <cell r="J144">
            <v>0</v>
          </cell>
          <cell r="K144" t="str">
            <v>TORRES PONCE CARLOS ANTONIO</v>
          </cell>
          <cell r="L144">
            <v>0</v>
          </cell>
          <cell r="M144">
            <v>2283.6</v>
          </cell>
          <cell r="N144" t="str">
            <v>OFICINA ZONAL HUANUCO</v>
          </cell>
          <cell r="O144" t="str">
            <v xml:space="preserve">0017  </v>
          </cell>
          <cell r="P144" t="str">
            <v>3474</v>
          </cell>
          <cell r="Q144" t="str">
            <v>004</v>
          </cell>
          <cell r="R144" t="str">
            <v>87</v>
          </cell>
          <cell r="S144">
            <v>40870</v>
          </cell>
          <cell r="T144" t="str">
            <v>4017966427</v>
          </cell>
          <cell r="U144" t="str">
            <v>201111</v>
          </cell>
          <cell r="V144" t="str">
            <v>201111</v>
          </cell>
          <cell r="W144" t="str">
            <v>12</v>
          </cell>
          <cell r="X144">
            <v>1</v>
          </cell>
          <cell r="Y144" t="str">
            <v>CAS ZONALES NOVIEMBRE 2011</v>
          </cell>
          <cell r="Z144">
            <v>329</v>
          </cell>
          <cell r="AA144" t="str">
            <v>10224075648</v>
          </cell>
          <cell r="AB144" t="str">
            <v>TORRES</v>
          </cell>
          <cell r="AC144" t="str">
            <v>PONCE</v>
          </cell>
          <cell r="AD144" t="str">
            <v>CARLOS ANTONIO</v>
          </cell>
          <cell r="AE144" t="str">
            <v>HORIZONTE</v>
          </cell>
          <cell r="AF144" t="str">
            <v>01</v>
          </cell>
          <cell r="AG144">
            <v>51.48</v>
          </cell>
          <cell r="AH144">
            <v>40.92</v>
          </cell>
          <cell r="AI144">
            <v>92.4</v>
          </cell>
          <cell r="AJ144">
            <v>264</v>
          </cell>
          <cell r="AK144">
            <v>40854</v>
          </cell>
          <cell r="AL144" t="str">
            <v>2186791</v>
          </cell>
          <cell r="AM144">
            <v>40546</v>
          </cell>
          <cell r="AN144" t="str">
            <v>2011</v>
          </cell>
          <cell r="AO144" t="str">
            <v>1</v>
          </cell>
          <cell r="AP144">
            <v>97.2</v>
          </cell>
          <cell r="AQ144">
            <v>0</v>
          </cell>
          <cell r="AR144">
            <v>0</v>
          </cell>
          <cell r="AS144">
            <v>0</v>
          </cell>
          <cell r="AT144">
            <v>0</v>
          </cell>
          <cell r="AU144">
            <v>0</v>
          </cell>
          <cell r="AV144">
            <v>0</v>
          </cell>
          <cell r="AW144">
            <v>0</v>
          </cell>
          <cell r="AX144">
            <v>0</v>
          </cell>
          <cell r="AY144">
            <v>0</v>
          </cell>
          <cell r="AZ144">
            <v>0</v>
          </cell>
          <cell r="BA144">
            <v>0</v>
          </cell>
          <cell r="BB144">
            <v>23412</v>
          </cell>
          <cell r="BC144">
            <v>0</v>
          </cell>
          <cell r="BD144">
            <v>0</v>
          </cell>
          <cell r="BE144">
            <v>0</v>
          </cell>
          <cell r="BF144">
            <v>0</v>
          </cell>
          <cell r="BG144">
            <v>0</v>
          </cell>
          <cell r="BH144" t="str">
            <v>534101CTPRC4</v>
          </cell>
          <cell r="BI144">
            <v>40854</v>
          </cell>
        </row>
        <row r="145">
          <cell r="A145" t="str">
            <v>22407564</v>
          </cell>
          <cell r="B145" t="str">
            <v>TORRES PONCE CARLOS ANTONIO</v>
          </cell>
          <cell r="C145" t="str">
            <v>RESPONSABLE DE PROYECTOS-SUPERVISION</v>
          </cell>
          <cell r="D145" t="str">
            <v>22407564</v>
          </cell>
          <cell r="E145">
            <v>40854</v>
          </cell>
          <cell r="F145">
            <v>40999</v>
          </cell>
          <cell r="H145">
            <v>2640</v>
          </cell>
          <cell r="I145">
            <v>2640</v>
          </cell>
          <cell r="J145">
            <v>0</v>
          </cell>
          <cell r="K145" t="str">
            <v>TORRES PONCE CARLOS ANTONIO</v>
          </cell>
          <cell r="L145">
            <v>0</v>
          </cell>
          <cell r="M145">
            <v>2283.6</v>
          </cell>
          <cell r="N145" t="str">
            <v>OFICINA ZONAL HUANUCO</v>
          </cell>
          <cell r="O145" t="str">
            <v xml:space="preserve">0017  </v>
          </cell>
          <cell r="P145" t="str">
            <v>3474</v>
          </cell>
          <cell r="Q145" t="str">
            <v>004</v>
          </cell>
          <cell r="R145" t="str">
            <v>87</v>
          </cell>
          <cell r="S145">
            <v>40870</v>
          </cell>
          <cell r="T145" t="str">
            <v>4017966427</v>
          </cell>
          <cell r="U145" t="str">
            <v>201111</v>
          </cell>
          <cell r="V145" t="str">
            <v>201111</v>
          </cell>
          <cell r="W145" t="str">
            <v>12</v>
          </cell>
          <cell r="X145">
            <v>1</v>
          </cell>
          <cell r="Y145" t="str">
            <v>CAS ZONALES NOVIEMBRE 2011</v>
          </cell>
          <cell r="Z145">
            <v>329</v>
          </cell>
          <cell r="AA145" t="str">
            <v>10224075648</v>
          </cell>
          <cell r="AB145" t="str">
            <v>TORRES</v>
          </cell>
          <cell r="AC145" t="str">
            <v>PONCE</v>
          </cell>
          <cell r="AD145" t="str">
            <v>CARLOS ANTONIO</v>
          </cell>
          <cell r="AE145" t="str">
            <v>HORIZONTE</v>
          </cell>
          <cell r="AF145" t="str">
            <v>01</v>
          </cell>
          <cell r="AG145">
            <v>51.48</v>
          </cell>
          <cell r="AH145">
            <v>40.92</v>
          </cell>
          <cell r="AI145">
            <v>92.4</v>
          </cell>
          <cell r="AJ145">
            <v>264</v>
          </cell>
          <cell r="AK145">
            <v>40854</v>
          </cell>
          <cell r="AL145" t="str">
            <v>2186791</v>
          </cell>
          <cell r="AM145">
            <v>40546</v>
          </cell>
          <cell r="AN145" t="str">
            <v>2011</v>
          </cell>
          <cell r="AO145" t="str">
            <v>1</v>
          </cell>
          <cell r="AP145">
            <v>97.2</v>
          </cell>
          <cell r="AQ145">
            <v>0</v>
          </cell>
          <cell r="AR145">
            <v>0</v>
          </cell>
          <cell r="AS145">
            <v>0</v>
          </cell>
          <cell r="AT145">
            <v>0</v>
          </cell>
          <cell r="AU145">
            <v>0</v>
          </cell>
          <cell r="AV145">
            <v>0</v>
          </cell>
          <cell r="AW145">
            <v>0</v>
          </cell>
          <cell r="AX145">
            <v>0</v>
          </cell>
          <cell r="AY145">
            <v>0</v>
          </cell>
          <cell r="AZ145">
            <v>0</v>
          </cell>
          <cell r="BA145">
            <v>0</v>
          </cell>
          <cell r="BB145">
            <v>23412</v>
          </cell>
          <cell r="BC145">
            <v>0</v>
          </cell>
          <cell r="BD145">
            <v>0</v>
          </cell>
          <cell r="BE145">
            <v>0</v>
          </cell>
          <cell r="BF145">
            <v>0</v>
          </cell>
          <cell r="BG145">
            <v>0</v>
          </cell>
          <cell r="BH145" t="str">
            <v>534101CTPRC4</v>
          </cell>
          <cell r="BI145">
            <v>40854</v>
          </cell>
        </row>
        <row r="146">
          <cell r="A146" t="str">
            <v>22407564</v>
          </cell>
          <cell r="B146" t="str">
            <v>TORRES PONCE CARLOS ANTONIO</v>
          </cell>
          <cell r="C146" t="str">
            <v>RESPONSABLE DE PROYECTOS-SUPERVISION</v>
          </cell>
          <cell r="D146" t="str">
            <v>22407564</v>
          </cell>
          <cell r="E146">
            <v>40854</v>
          </cell>
          <cell r="F146">
            <v>41060</v>
          </cell>
          <cell r="H146">
            <v>2640</v>
          </cell>
          <cell r="I146">
            <v>2640</v>
          </cell>
          <cell r="J146">
            <v>0</v>
          </cell>
          <cell r="K146" t="str">
            <v>TORRES PONCE CARLOS ANTONIO</v>
          </cell>
          <cell r="L146">
            <v>0</v>
          </cell>
          <cell r="M146">
            <v>2283.6</v>
          </cell>
          <cell r="N146" t="str">
            <v>OFICINA ZONAL HUANUCO</v>
          </cell>
          <cell r="O146" t="str">
            <v xml:space="preserve">0017  </v>
          </cell>
          <cell r="P146" t="str">
            <v>3474</v>
          </cell>
          <cell r="Q146" t="str">
            <v>004</v>
          </cell>
          <cell r="R146" t="str">
            <v>87</v>
          </cell>
          <cell r="S146">
            <v>40870</v>
          </cell>
          <cell r="T146" t="str">
            <v>4017966427</v>
          </cell>
          <cell r="U146" t="str">
            <v>201111</v>
          </cell>
          <cell r="V146" t="str">
            <v>201111</v>
          </cell>
          <cell r="W146" t="str">
            <v>12</v>
          </cell>
          <cell r="X146">
            <v>1</v>
          </cell>
          <cell r="Y146" t="str">
            <v>CAS ZONALES NOVIEMBRE 2011</v>
          </cell>
          <cell r="Z146">
            <v>329</v>
          </cell>
          <cell r="AA146" t="str">
            <v>10224075648</v>
          </cell>
          <cell r="AB146" t="str">
            <v>TORRES</v>
          </cell>
          <cell r="AC146" t="str">
            <v>PONCE</v>
          </cell>
          <cell r="AD146" t="str">
            <v>CARLOS ANTONIO</v>
          </cell>
          <cell r="AE146" t="str">
            <v>HORIZONTE</v>
          </cell>
          <cell r="AF146" t="str">
            <v>01</v>
          </cell>
          <cell r="AG146">
            <v>51.48</v>
          </cell>
          <cell r="AH146">
            <v>40.92</v>
          </cell>
          <cell r="AI146">
            <v>92.4</v>
          </cell>
          <cell r="AJ146">
            <v>264</v>
          </cell>
          <cell r="AK146">
            <v>40854</v>
          </cell>
          <cell r="AL146" t="str">
            <v>2186791</v>
          </cell>
          <cell r="AM146">
            <v>40546</v>
          </cell>
          <cell r="AN146" t="str">
            <v>2011</v>
          </cell>
          <cell r="AO146" t="str">
            <v>1</v>
          </cell>
          <cell r="AP146">
            <v>97.2</v>
          </cell>
          <cell r="AQ146">
            <v>0</v>
          </cell>
          <cell r="AR146">
            <v>0</v>
          </cell>
          <cell r="AS146">
            <v>0</v>
          </cell>
          <cell r="AT146">
            <v>0</v>
          </cell>
          <cell r="AU146">
            <v>0</v>
          </cell>
          <cell r="AV146">
            <v>0</v>
          </cell>
          <cell r="AW146">
            <v>0</v>
          </cell>
          <cell r="AX146">
            <v>0</v>
          </cell>
          <cell r="AY146">
            <v>0</v>
          </cell>
          <cell r="AZ146">
            <v>0</v>
          </cell>
          <cell r="BA146">
            <v>0</v>
          </cell>
          <cell r="BB146">
            <v>23412</v>
          </cell>
          <cell r="BC146">
            <v>0</v>
          </cell>
          <cell r="BD146">
            <v>0</v>
          </cell>
          <cell r="BE146">
            <v>0</v>
          </cell>
          <cell r="BF146">
            <v>0</v>
          </cell>
          <cell r="BG146">
            <v>0</v>
          </cell>
          <cell r="BH146" t="str">
            <v>534101CTPRC4</v>
          </cell>
          <cell r="BI146">
            <v>40854</v>
          </cell>
        </row>
        <row r="147">
          <cell r="A147" t="str">
            <v>16502593</v>
          </cell>
          <cell r="B147" t="str">
            <v>UGAZ  DIAZ MARCO RAUL</v>
          </cell>
          <cell r="C147" t="str">
            <v>RESPONSABLE DE PROYECTOS</v>
          </cell>
          <cell r="D147" t="str">
            <v>16502593</v>
          </cell>
          <cell r="E147">
            <v>40854</v>
          </cell>
          <cell r="F147">
            <v>40908</v>
          </cell>
          <cell r="H147">
            <v>2480</v>
          </cell>
          <cell r="I147">
            <v>2480</v>
          </cell>
          <cell r="J147">
            <v>0</v>
          </cell>
          <cell r="K147" t="str">
            <v>UGAZ  DIAZ MARCO RAUL</v>
          </cell>
          <cell r="L147">
            <v>0</v>
          </cell>
          <cell r="M147">
            <v>2152.14</v>
          </cell>
          <cell r="N147" t="str">
            <v>OFICINA ZONAL LIMA CALLAO</v>
          </cell>
          <cell r="O147" t="str">
            <v xml:space="preserve">0002  </v>
          </cell>
          <cell r="P147" t="str">
            <v>3460</v>
          </cell>
          <cell r="Q147" t="str">
            <v>001</v>
          </cell>
          <cell r="R147" t="str">
            <v>211</v>
          </cell>
          <cell r="S147">
            <v>40870</v>
          </cell>
          <cell r="T147" t="str">
            <v>04024955392</v>
          </cell>
          <cell r="U147" t="str">
            <v>201111</v>
          </cell>
          <cell r="V147" t="str">
            <v>201111</v>
          </cell>
          <cell r="W147" t="str">
            <v>12</v>
          </cell>
          <cell r="X147">
            <v>1</v>
          </cell>
          <cell r="Y147" t="str">
            <v>CAS ZONALES NOVIEMBRE 2011</v>
          </cell>
          <cell r="Z147">
            <v>4174</v>
          </cell>
          <cell r="AA147" t="str">
            <v>10165025933</v>
          </cell>
          <cell r="AB147" t="str">
            <v xml:space="preserve">UGAZ </v>
          </cell>
          <cell r="AC147" t="str">
            <v>DIAZ</v>
          </cell>
          <cell r="AD147" t="str">
            <v>MARCO RAUL</v>
          </cell>
          <cell r="AE147" t="str">
            <v>INTEGRA</v>
          </cell>
          <cell r="AF147" t="str">
            <v>02</v>
          </cell>
          <cell r="AG147">
            <v>44.64</v>
          </cell>
          <cell r="AH147">
            <v>35.22</v>
          </cell>
          <cell r="AI147">
            <v>79.86</v>
          </cell>
          <cell r="AJ147">
            <v>248</v>
          </cell>
          <cell r="AK147">
            <v>40854</v>
          </cell>
          <cell r="AL147" t="str">
            <v>2305605</v>
          </cell>
          <cell r="AM147">
            <v>40581</v>
          </cell>
          <cell r="AN147" t="str">
            <v>2011</v>
          </cell>
          <cell r="AO147" t="str">
            <v>1</v>
          </cell>
          <cell r="AP147">
            <v>97.2</v>
          </cell>
          <cell r="AQ147">
            <v>0</v>
          </cell>
          <cell r="AR147">
            <v>0</v>
          </cell>
          <cell r="AS147">
            <v>0</v>
          </cell>
          <cell r="AT147">
            <v>0</v>
          </cell>
          <cell r="AU147">
            <v>0</v>
          </cell>
          <cell r="AV147">
            <v>0</v>
          </cell>
          <cell r="AW147">
            <v>0</v>
          </cell>
          <cell r="AX147">
            <v>0</v>
          </cell>
          <cell r="AY147">
            <v>0</v>
          </cell>
          <cell r="AZ147">
            <v>0</v>
          </cell>
          <cell r="BA147">
            <v>0</v>
          </cell>
          <cell r="BB147">
            <v>22506</v>
          </cell>
          <cell r="BC147">
            <v>0</v>
          </cell>
          <cell r="BD147">
            <v>0</v>
          </cell>
          <cell r="BE147">
            <v>0</v>
          </cell>
          <cell r="BF147">
            <v>0</v>
          </cell>
          <cell r="BG147">
            <v>0</v>
          </cell>
          <cell r="BH147" t="str">
            <v>525041MUDZZ7</v>
          </cell>
          <cell r="BI147">
            <v>40854</v>
          </cell>
        </row>
        <row r="148">
          <cell r="A148" t="str">
            <v>16502593</v>
          </cell>
          <cell r="B148" t="str">
            <v>UGAZ  DIAZ MARCO RAUL</v>
          </cell>
          <cell r="C148" t="str">
            <v>RESPONSABLE DE PROYECTOS</v>
          </cell>
          <cell r="D148" t="str">
            <v>16502593</v>
          </cell>
          <cell r="E148">
            <v>40854</v>
          </cell>
          <cell r="F148">
            <v>40939</v>
          </cell>
          <cell r="H148">
            <v>2480</v>
          </cell>
          <cell r="I148">
            <v>2480</v>
          </cell>
          <cell r="J148">
            <v>0</v>
          </cell>
          <cell r="K148" t="str">
            <v>UGAZ  DIAZ MARCO RAUL</v>
          </cell>
          <cell r="L148">
            <v>0</v>
          </cell>
          <cell r="M148">
            <v>2152.14</v>
          </cell>
          <cell r="N148" t="str">
            <v>OFICINA ZONAL LIMA CALLAO</v>
          </cell>
          <cell r="O148" t="str">
            <v xml:space="preserve">0002  </v>
          </cell>
          <cell r="P148" t="str">
            <v>3460</v>
          </cell>
          <cell r="Q148" t="str">
            <v>001</v>
          </cell>
          <cell r="R148" t="str">
            <v>211</v>
          </cell>
          <cell r="S148">
            <v>40870</v>
          </cell>
          <cell r="T148" t="str">
            <v>04024955392</v>
          </cell>
          <cell r="U148" t="str">
            <v>201111</v>
          </cell>
          <cell r="V148" t="str">
            <v>201111</v>
          </cell>
          <cell r="W148" t="str">
            <v>12</v>
          </cell>
          <cell r="X148">
            <v>1</v>
          </cell>
          <cell r="Y148" t="str">
            <v>CAS ZONALES NOVIEMBRE 2011</v>
          </cell>
          <cell r="Z148">
            <v>4174</v>
          </cell>
          <cell r="AA148" t="str">
            <v>10165025933</v>
          </cell>
          <cell r="AB148" t="str">
            <v xml:space="preserve">UGAZ </v>
          </cell>
          <cell r="AC148" t="str">
            <v>DIAZ</v>
          </cell>
          <cell r="AD148" t="str">
            <v>MARCO RAUL</v>
          </cell>
          <cell r="AE148" t="str">
            <v>INTEGRA</v>
          </cell>
          <cell r="AF148" t="str">
            <v>02</v>
          </cell>
          <cell r="AG148">
            <v>44.64</v>
          </cell>
          <cell r="AH148">
            <v>35.22</v>
          </cell>
          <cell r="AI148">
            <v>79.86</v>
          </cell>
          <cell r="AJ148">
            <v>248</v>
          </cell>
          <cell r="AK148">
            <v>40854</v>
          </cell>
          <cell r="AL148" t="str">
            <v>2305605</v>
          </cell>
          <cell r="AM148">
            <v>40581</v>
          </cell>
          <cell r="AN148" t="str">
            <v>2011</v>
          </cell>
          <cell r="AO148" t="str">
            <v>1</v>
          </cell>
          <cell r="AP148">
            <v>97.2</v>
          </cell>
          <cell r="AQ148">
            <v>0</v>
          </cell>
          <cell r="AR148">
            <v>0</v>
          </cell>
          <cell r="AS148">
            <v>0</v>
          </cell>
          <cell r="AT148">
            <v>0</v>
          </cell>
          <cell r="AU148">
            <v>0</v>
          </cell>
          <cell r="AV148">
            <v>0</v>
          </cell>
          <cell r="AW148">
            <v>0</v>
          </cell>
          <cell r="AX148">
            <v>0</v>
          </cell>
          <cell r="AY148">
            <v>0</v>
          </cell>
          <cell r="AZ148">
            <v>0</v>
          </cell>
          <cell r="BA148">
            <v>0</v>
          </cell>
          <cell r="BB148">
            <v>22506</v>
          </cell>
          <cell r="BC148">
            <v>0</v>
          </cell>
          <cell r="BD148">
            <v>0</v>
          </cell>
          <cell r="BE148">
            <v>0</v>
          </cell>
          <cell r="BF148">
            <v>0</v>
          </cell>
          <cell r="BG148">
            <v>0</v>
          </cell>
          <cell r="BH148" t="str">
            <v>525041MUDZZ7</v>
          </cell>
          <cell r="BI148">
            <v>40854</v>
          </cell>
        </row>
        <row r="149">
          <cell r="A149" t="str">
            <v>23930015</v>
          </cell>
          <cell r="B149" t="str">
            <v>VALDIVIA SILVA KARL</v>
          </cell>
          <cell r="C149" t="str">
            <v>JEFE DE LA OFICINA ZONAL HUARAZ</v>
          </cell>
          <cell r="D149" t="str">
            <v>23930015</v>
          </cell>
          <cell r="E149">
            <v>40823</v>
          </cell>
          <cell r="F149">
            <v>40883</v>
          </cell>
          <cell r="H149">
            <v>5300</v>
          </cell>
          <cell r="I149">
            <v>5300</v>
          </cell>
          <cell r="J149">
            <v>0</v>
          </cell>
          <cell r="K149" t="str">
            <v>VALDIVIA SILVA KARL</v>
          </cell>
          <cell r="L149">
            <v>0</v>
          </cell>
          <cell r="M149">
            <v>4611</v>
          </cell>
          <cell r="N149" t="str">
            <v>OFICINA ZONAL HUARAZ</v>
          </cell>
          <cell r="O149" t="str">
            <v xml:space="preserve">0008  </v>
          </cell>
          <cell r="P149" t="str">
            <v>3428</v>
          </cell>
          <cell r="Q149" t="str">
            <v>001</v>
          </cell>
          <cell r="R149" t="str">
            <v>78</v>
          </cell>
          <cell r="S149">
            <v>40870</v>
          </cell>
          <cell r="T149" t="str">
            <v>04-161-951558</v>
          </cell>
          <cell r="U149" t="str">
            <v>201111</v>
          </cell>
          <cell r="V149" t="str">
            <v>201111</v>
          </cell>
          <cell r="W149" t="str">
            <v>12</v>
          </cell>
          <cell r="X149">
            <v>1</v>
          </cell>
          <cell r="Y149" t="str">
            <v>CAS ZONALES NOVIEMBRE 2011</v>
          </cell>
          <cell r="Z149">
            <v>4147</v>
          </cell>
          <cell r="AA149" t="str">
            <v>10239300150</v>
          </cell>
          <cell r="AB149" t="str">
            <v>VALDIVIA</v>
          </cell>
          <cell r="AC149" t="str">
            <v>SILVA</v>
          </cell>
          <cell r="AD149" t="str">
            <v>KARL</v>
          </cell>
          <cell r="AE149" t="str">
            <v>ONP</v>
          </cell>
          <cell r="AF149" t="str">
            <v>99</v>
          </cell>
          <cell r="AG149">
            <v>0</v>
          </cell>
          <cell r="AH149">
            <v>0</v>
          </cell>
          <cell r="AI149">
            <v>0</v>
          </cell>
          <cell r="AJ149">
            <v>689</v>
          </cell>
          <cell r="AK149">
            <v>40823</v>
          </cell>
          <cell r="AL149" t="str">
            <v>2634812</v>
          </cell>
          <cell r="AM149">
            <v>40836</v>
          </cell>
          <cell r="AN149" t="str">
            <v>2011</v>
          </cell>
          <cell r="AO149" t="str">
            <v>1</v>
          </cell>
          <cell r="AP149">
            <v>97.2</v>
          </cell>
          <cell r="AQ149">
            <v>0</v>
          </cell>
          <cell r="AR149">
            <v>0</v>
          </cell>
          <cell r="AS149">
            <v>0</v>
          </cell>
          <cell r="AT149">
            <v>0</v>
          </cell>
          <cell r="AU149">
            <v>0</v>
          </cell>
          <cell r="AV149">
            <v>0</v>
          </cell>
          <cell r="AW149">
            <v>0</v>
          </cell>
          <cell r="AX149">
            <v>0</v>
          </cell>
          <cell r="AY149">
            <v>0</v>
          </cell>
          <cell r="AZ149">
            <v>0</v>
          </cell>
          <cell r="BA149">
            <v>0</v>
          </cell>
          <cell r="BB149">
            <v>25879</v>
          </cell>
          <cell r="BC149">
            <v>0</v>
          </cell>
          <cell r="BD149">
            <v>0</v>
          </cell>
          <cell r="BE149">
            <v>0</v>
          </cell>
          <cell r="BF149">
            <v>0</v>
          </cell>
          <cell r="BG149">
            <v>0</v>
          </cell>
          <cell r="BH149" t="str">
            <v/>
          </cell>
          <cell r="BI149" t="str">
            <v/>
          </cell>
        </row>
        <row r="150">
          <cell r="A150" t="str">
            <v>40344861</v>
          </cell>
          <cell r="B150" t="str">
            <v>VALENCIA YUPANQUI GIAN ADOLFO</v>
          </cell>
          <cell r="C150" t="str">
            <v>CHOFER</v>
          </cell>
          <cell r="D150" t="str">
            <v>40344861</v>
          </cell>
          <cell r="E150">
            <v>40854</v>
          </cell>
          <cell r="F150">
            <v>40908</v>
          </cell>
          <cell r="H150">
            <v>880</v>
          </cell>
          <cell r="I150">
            <v>880</v>
          </cell>
          <cell r="J150">
            <v>0</v>
          </cell>
          <cell r="K150" t="str">
            <v>VALENCIA YUPANQUI GIAN ADOLFO</v>
          </cell>
          <cell r="L150">
            <v>0</v>
          </cell>
          <cell r="M150">
            <v>767.01</v>
          </cell>
          <cell r="N150" t="str">
            <v>OFICINA ZONAL LIMA CALLAO</v>
          </cell>
          <cell r="O150" t="str">
            <v xml:space="preserve">0002  </v>
          </cell>
          <cell r="P150" t="str">
            <v>3462</v>
          </cell>
          <cell r="Q150" t="str">
            <v>001</v>
          </cell>
          <cell r="R150" t="str">
            <v>102</v>
          </cell>
          <cell r="S150">
            <v>40870</v>
          </cell>
          <cell r="T150" t="str">
            <v>4041099432</v>
          </cell>
          <cell r="U150" t="str">
            <v>201111</v>
          </cell>
          <cell r="V150" t="str">
            <v>201111</v>
          </cell>
          <cell r="W150" t="str">
            <v>12</v>
          </cell>
          <cell r="X150">
            <v>1</v>
          </cell>
          <cell r="Y150" t="str">
            <v>CAS ZONALES NOVIEMBRE 2011</v>
          </cell>
          <cell r="Z150">
            <v>4176</v>
          </cell>
          <cell r="AA150" t="str">
            <v>10403448619</v>
          </cell>
          <cell r="AB150" t="str">
            <v>VALENCIA</v>
          </cell>
          <cell r="AC150" t="str">
            <v>YUPANQUI</v>
          </cell>
          <cell r="AD150" t="str">
            <v>GIAN ADOLFO</v>
          </cell>
          <cell r="AE150" t="str">
            <v>PRIMA</v>
          </cell>
          <cell r="AF150" t="str">
            <v>03</v>
          </cell>
          <cell r="AG150">
            <v>15.4</v>
          </cell>
          <cell r="AH150">
            <v>9.59</v>
          </cell>
          <cell r="AI150">
            <v>24.99</v>
          </cell>
          <cell r="AJ150">
            <v>88</v>
          </cell>
          <cell r="AK150">
            <v>40854</v>
          </cell>
          <cell r="AL150" t="str">
            <v/>
          </cell>
          <cell r="AM150">
            <v>1</v>
          </cell>
          <cell r="AN150" t="str">
            <v>2011</v>
          </cell>
          <cell r="AO150" t="str">
            <v>1</v>
          </cell>
          <cell r="AP150">
            <v>79.2</v>
          </cell>
          <cell r="AQ150">
            <v>0</v>
          </cell>
          <cell r="AR150">
            <v>0</v>
          </cell>
          <cell r="AS150">
            <v>0</v>
          </cell>
          <cell r="AT150">
            <v>0</v>
          </cell>
          <cell r="AU150">
            <v>0</v>
          </cell>
          <cell r="AV150">
            <v>0</v>
          </cell>
          <cell r="AW150">
            <v>0</v>
          </cell>
          <cell r="AX150">
            <v>0</v>
          </cell>
          <cell r="AY150">
            <v>0</v>
          </cell>
          <cell r="AZ150">
            <v>0</v>
          </cell>
          <cell r="BA150">
            <v>0</v>
          </cell>
          <cell r="BB150">
            <v>29124</v>
          </cell>
          <cell r="BC150">
            <v>0</v>
          </cell>
          <cell r="BD150">
            <v>0</v>
          </cell>
          <cell r="BE150">
            <v>0</v>
          </cell>
          <cell r="BF150">
            <v>0</v>
          </cell>
          <cell r="BG150">
            <v>0</v>
          </cell>
          <cell r="BH150" t="str">
            <v>591221GVYEA0</v>
          </cell>
          <cell r="BI150">
            <v>40854</v>
          </cell>
        </row>
        <row r="151">
          <cell r="A151" t="str">
            <v>42069031</v>
          </cell>
          <cell r="B151" t="str">
            <v>VALLENAS HERMOZA LIZARDO</v>
          </cell>
          <cell r="C151" t="str">
            <v>RESPONSABLE ADMINISTRATIVO E INFORMATICO</v>
          </cell>
          <cell r="D151" t="str">
            <v>42069031</v>
          </cell>
          <cell r="E151">
            <v>40849</v>
          </cell>
          <cell r="F151">
            <v>40908</v>
          </cell>
          <cell r="H151">
            <v>1933</v>
          </cell>
          <cell r="I151">
            <v>1933</v>
          </cell>
          <cell r="J151">
            <v>0</v>
          </cell>
          <cell r="K151" t="str">
            <v>VALLENAS HERMOZA LIZARDO</v>
          </cell>
          <cell r="L151">
            <v>0</v>
          </cell>
          <cell r="M151">
            <v>1681.71</v>
          </cell>
          <cell r="N151" t="str">
            <v>OFICINA ZONAL CUSCO</v>
          </cell>
          <cell r="O151" t="str">
            <v xml:space="preserve">0015  </v>
          </cell>
          <cell r="P151" t="str">
            <v>3455</v>
          </cell>
          <cell r="Q151" t="str">
            <v>001</v>
          </cell>
          <cell r="R151" t="str">
            <v>27</v>
          </cell>
          <cell r="S151">
            <v>40870</v>
          </cell>
          <cell r="T151" t="str">
            <v>04-161-968175</v>
          </cell>
          <cell r="U151" t="str">
            <v>201111</v>
          </cell>
          <cell r="V151" t="str">
            <v>201111</v>
          </cell>
          <cell r="W151" t="str">
            <v>12</v>
          </cell>
          <cell r="X151">
            <v>1</v>
          </cell>
          <cell r="Y151" t="str">
            <v>CAS ZONALES NOVIEMBRE 2011</v>
          </cell>
          <cell r="Z151">
            <v>4171</v>
          </cell>
          <cell r="AA151" t="str">
            <v>10420690318</v>
          </cell>
          <cell r="AB151" t="str">
            <v>VALLENAS</v>
          </cell>
          <cell r="AC151" t="str">
            <v>HERMOZA</v>
          </cell>
          <cell r="AD151" t="str">
            <v>LIZARDO</v>
          </cell>
          <cell r="AE151" t="str">
            <v>ONP</v>
          </cell>
          <cell r="AF151" t="str">
            <v>99</v>
          </cell>
          <cell r="AG151">
            <v>0</v>
          </cell>
          <cell r="AH151">
            <v>0</v>
          </cell>
          <cell r="AI151">
            <v>0</v>
          </cell>
          <cell r="AJ151">
            <v>251.29</v>
          </cell>
          <cell r="AK151">
            <v>40849</v>
          </cell>
          <cell r="AL151" t="str">
            <v>2659702</v>
          </cell>
          <cell r="AM151">
            <v>40861</v>
          </cell>
          <cell r="AN151" t="str">
            <v>2011</v>
          </cell>
          <cell r="AO151" t="str">
            <v>1</v>
          </cell>
          <cell r="AP151">
            <v>97.2</v>
          </cell>
          <cell r="AQ151">
            <v>0</v>
          </cell>
          <cell r="AR151">
            <v>0</v>
          </cell>
          <cell r="AS151">
            <v>0</v>
          </cell>
          <cell r="AT151">
            <v>0</v>
          </cell>
          <cell r="AU151">
            <v>0</v>
          </cell>
          <cell r="AV151">
            <v>0</v>
          </cell>
          <cell r="AW151">
            <v>0</v>
          </cell>
          <cell r="AX151">
            <v>0</v>
          </cell>
          <cell r="AY151">
            <v>0</v>
          </cell>
          <cell r="AZ151">
            <v>0</v>
          </cell>
          <cell r="BA151">
            <v>0</v>
          </cell>
          <cell r="BB151">
            <v>30578</v>
          </cell>
          <cell r="BC151">
            <v>0</v>
          </cell>
          <cell r="BD151">
            <v>0</v>
          </cell>
          <cell r="BE151">
            <v>0</v>
          </cell>
          <cell r="BF151">
            <v>0</v>
          </cell>
          <cell r="BG151">
            <v>0</v>
          </cell>
          <cell r="BH151" t="str">
            <v/>
          </cell>
          <cell r="BI151" t="str">
            <v/>
          </cell>
        </row>
        <row r="152">
          <cell r="A152" t="str">
            <v>42069031</v>
          </cell>
          <cell r="B152" t="str">
            <v>VALLENAS HERMOZA LIZARDO</v>
          </cell>
          <cell r="C152" t="str">
            <v>RESPONSABLE ADMINISTRATIVO E INFORMATICO</v>
          </cell>
          <cell r="D152" t="str">
            <v>42069031</v>
          </cell>
          <cell r="E152">
            <v>40849</v>
          </cell>
          <cell r="F152">
            <v>40939</v>
          </cell>
          <cell r="H152">
            <v>1933</v>
          </cell>
          <cell r="I152">
            <v>1933</v>
          </cell>
          <cell r="J152">
            <v>0</v>
          </cell>
          <cell r="K152" t="str">
            <v>VALLENAS HERMOZA LIZARDO</v>
          </cell>
          <cell r="L152">
            <v>0</v>
          </cell>
          <cell r="M152">
            <v>1681.71</v>
          </cell>
          <cell r="N152" t="str">
            <v>OFICINA ZONAL CUSCO</v>
          </cell>
          <cell r="O152" t="str">
            <v xml:space="preserve">0015  </v>
          </cell>
          <cell r="P152" t="str">
            <v>3455</v>
          </cell>
          <cell r="Q152" t="str">
            <v>001</v>
          </cell>
          <cell r="R152" t="str">
            <v>27</v>
          </cell>
          <cell r="S152">
            <v>40870</v>
          </cell>
          <cell r="T152" t="str">
            <v>04-161-968175</v>
          </cell>
          <cell r="U152" t="str">
            <v>201111</v>
          </cell>
          <cell r="V152" t="str">
            <v>201111</v>
          </cell>
          <cell r="W152" t="str">
            <v>12</v>
          </cell>
          <cell r="X152">
            <v>1</v>
          </cell>
          <cell r="Y152" t="str">
            <v>CAS ZONALES NOVIEMBRE 2011</v>
          </cell>
          <cell r="Z152">
            <v>4171</v>
          </cell>
          <cell r="AA152" t="str">
            <v>10420690318</v>
          </cell>
          <cell r="AB152" t="str">
            <v>VALLENAS</v>
          </cell>
          <cell r="AC152" t="str">
            <v>HERMOZA</v>
          </cell>
          <cell r="AD152" t="str">
            <v>LIZARDO</v>
          </cell>
          <cell r="AE152" t="str">
            <v>ONP</v>
          </cell>
          <cell r="AF152" t="str">
            <v>99</v>
          </cell>
          <cell r="AG152">
            <v>0</v>
          </cell>
          <cell r="AH152">
            <v>0</v>
          </cell>
          <cell r="AI152">
            <v>0</v>
          </cell>
          <cell r="AJ152">
            <v>251.29</v>
          </cell>
          <cell r="AK152">
            <v>40849</v>
          </cell>
          <cell r="AL152" t="str">
            <v>2659702</v>
          </cell>
          <cell r="AM152">
            <v>40861</v>
          </cell>
          <cell r="AN152" t="str">
            <v>2011</v>
          </cell>
          <cell r="AO152" t="str">
            <v>1</v>
          </cell>
          <cell r="AP152">
            <v>97.2</v>
          </cell>
          <cell r="AQ152">
            <v>0</v>
          </cell>
          <cell r="AR152">
            <v>0</v>
          </cell>
          <cell r="AS152">
            <v>0</v>
          </cell>
          <cell r="AT152">
            <v>0</v>
          </cell>
          <cell r="AU152">
            <v>0</v>
          </cell>
          <cell r="AV152">
            <v>0</v>
          </cell>
          <cell r="AW152">
            <v>0</v>
          </cell>
          <cell r="AX152">
            <v>0</v>
          </cell>
          <cell r="AY152">
            <v>0</v>
          </cell>
          <cell r="AZ152">
            <v>0</v>
          </cell>
          <cell r="BA152">
            <v>0</v>
          </cell>
          <cell r="BB152">
            <v>30578</v>
          </cell>
          <cell r="BC152">
            <v>0</v>
          </cell>
          <cell r="BD152">
            <v>0</v>
          </cell>
          <cell r="BE152">
            <v>0</v>
          </cell>
          <cell r="BF152">
            <v>0</v>
          </cell>
          <cell r="BG152">
            <v>0</v>
          </cell>
          <cell r="BH152" t="str">
            <v/>
          </cell>
          <cell r="BI152" t="str">
            <v/>
          </cell>
        </row>
        <row r="153">
          <cell r="A153" t="str">
            <v>42069031</v>
          </cell>
          <cell r="B153" t="str">
            <v>VALLENAS HERMOZA LIZARDO</v>
          </cell>
          <cell r="C153" t="str">
            <v>RESPONSABLE ADMINISTRATIVO E INFORMATICO</v>
          </cell>
          <cell r="D153" t="str">
            <v>42069031</v>
          </cell>
          <cell r="E153">
            <v>40849</v>
          </cell>
          <cell r="F153">
            <v>40999</v>
          </cell>
          <cell r="H153">
            <v>1933</v>
          </cell>
          <cell r="I153">
            <v>1933</v>
          </cell>
          <cell r="J153">
            <v>0</v>
          </cell>
          <cell r="K153" t="str">
            <v>VALLENAS HERMOZA LIZARDO</v>
          </cell>
          <cell r="L153">
            <v>0</v>
          </cell>
          <cell r="M153">
            <v>1681.71</v>
          </cell>
          <cell r="N153" t="str">
            <v>OFICINA ZONAL CUSCO</v>
          </cell>
          <cell r="O153" t="str">
            <v xml:space="preserve">0015  </v>
          </cell>
          <cell r="P153" t="str">
            <v>3455</v>
          </cell>
          <cell r="Q153" t="str">
            <v>001</v>
          </cell>
          <cell r="R153" t="str">
            <v>27</v>
          </cell>
          <cell r="S153">
            <v>40870</v>
          </cell>
          <cell r="T153" t="str">
            <v>04-161-968175</v>
          </cell>
          <cell r="U153" t="str">
            <v>201111</v>
          </cell>
          <cell r="V153" t="str">
            <v>201111</v>
          </cell>
          <cell r="W153" t="str">
            <v>12</v>
          </cell>
          <cell r="X153">
            <v>1</v>
          </cell>
          <cell r="Y153" t="str">
            <v>CAS ZONALES NOVIEMBRE 2011</v>
          </cell>
          <cell r="Z153">
            <v>4171</v>
          </cell>
          <cell r="AA153" t="str">
            <v>10420690318</v>
          </cell>
          <cell r="AB153" t="str">
            <v>VALLENAS</v>
          </cell>
          <cell r="AC153" t="str">
            <v>HERMOZA</v>
          </cell>
          <cell r="AD153" t="str">
            <v>LIZARDO</v>
          </cell>
          <cell r="AE153" t="str">
            <v>ONP</v>
          </cell>
          <cell r="AF153" t="str">
            <v>99</v>
          </cell>
          <cell r="AG153">
            <v>0</v>
          </cell>
          <cell r="AH153">
            <v>0</v>
          </cell>
          <cell r="AI153">
            <v>0</v>
          </cell>
          <cell r="AJ153">
            <v>251.29</v>
          </cell>
          <cell r="AK153">
            <v>40849</v>
          </cell>
          <cell r="AL153" t="str">
            <v>2659702</v>
          </cell>
          <cell r="AM153">
            <v>40861</v>
          </cell>
          <cell r="AN153" t="str">
            <v>2011</v>
          </cell>
          <cell r="AO153" t="str">
            <v>1</v>
          </cell>
          <cell r="AP153">
            <v>97.2</v>
          </cell>
          <cell r="AQ153">
            <v>0</v>
          </cell>
          <cell r="AR153">
            <v>0</v>
          </cell>
          <cell r="AS153">
            <v>0</v>
          </cell>
          <cell r="AT153">
            <v>0</v>
          </cell>
          <cell r="AU153">
            <v>0</v>
          </cell>
          <cell r="AV153">
            <v>0</v>
          </cell>
          <cell r="AW153">
            <v>0</v>
          </cell>
          <cell r="AX153">
            <v>0</v>
          </cell>
          <cell r="AY153">
            <v>0</v>
          </cell>
          <cell r="AZ153">
            <v>0</v>
          </cell>
          <cell r="BA153">
            <v>0</v>
          </cell>
          <cell r="BB153">
            <v>30578</v>
          </cell>
          <cell r="BC153">
            <v>0</v>
          </cell>
          <cell r="BD153">
            <v>0</v>
          </cell>
          <cell r="BE153">
            <v>0</v>
          </cell>
          <cell r="BF153">
            <v>0</v>
          </cell>
          <cell r="BG153">
            <v>0</v>
          </cell>
          <cell r="BH153" t="str">
            <v/>
          </cell>
          <cell r="BI153" t="str">
            <v/>
          </cell>
        </row>
        <row r="154">
          <cell r="A154" t="str">
            <v>42069031</v>
          </cell>
          <cell r="B154" t="str">
            <v>VALLENAS HERMOZA LIZARDO</v>
          </cell>
          <cell r="C154" t="str">
            <v>RESPONSABLE ADMINISTRATIVO E INFORMATICO</v>
          </cell>
          <cell r="D154" t="str">
            <v>42069031</v>
          </cell>
          <cell r="E154">
            <v>40849</v>
          </cell>
          <cell r="F154">
            <v>41060</v>
          </cell>
          <cell r="H154">
            <v>1933</v>
          </cell>
          <cell r="I154">
            <v>1933</v>
          </cell>
          <cell r="J154">
            <v>0</v>
          </cell>
          <cell r="K154" t="str">
            <v>VALLENAS HERMOZA LIZARDO</v>
          </cell>
          <cell r="L154">
            <v>0</v>
          </cell>
          <cell r="M154">
            <v>1681.71</v>
          </cell>
          <cell r="N154" t="str">
            <v>OFICINA ZONAL CUSCO</v>
          </cell>
          <cell r="O154" t="str">
            <v xml:space="preserve">0015  </v>
          </cell>
          <cell r="P154" t="str">
            <v>3455</v>
          </cell>
          <cell r="Q154" t="str">
            <v>001</v>
          </cell>
          <cell r="R154" t="str">
            <v>27</v>
          </cell>
          <cell r="S154">
            <v>40870</v>
          </cell>
          <cell r="T154" t="str">
            <v>04-161-968175</v>
          </cell>
          <cell r="U154" t="str">
            <v>201111</v>
          </cell>
          <cell r="V154" t="str">
            <v>201111</v>
          </cell>
          <cell r="W154" t="str">
            <v>12</v>
          </cell>
          <cell r="X154">
            <v>1</v>
          </cell>
          <cell r="Y154" t="str">
            <v>CAS ZONALES NOVIEMBRE 2011</v>
          </cell>
          <cell r="Z154">
            <v>4171</v>
          </cell>
          <cell r="AA154" t="str">
            <v>10420690318</v>
          </cell>
          <cell r="AB154" t="str">
            <v>VALLENAS</v>
          </cell>
          <cell r="AC154" t="str">
            <v>HERMOZA</v>
          </cell>
          <cell r="AD154" t="str">
            <v>LIZARDO</v>
          </cell>
          <cell r="AE154" t="str">
            <v>ONP</v>
          </cell>
          <cell r="AF154" t="str">
            <v>99</v>
          </cell>
          <cell r="AG154">
            <v>0</v>
          </cell>
          <cell r="AH154">
            <v>0</v>
          </cell>
          <cell r="AI154">
            <v>0</v>
          </cell>
          <cell r="AJ154">
            <v>251.29</v>
          </cell>
          <cell r="AK154">
            <v>40849</v>
          </cell>
          <cell r="AL154" t="str">
            <v>2659702</v>
          </cell>
          <cell r="AM154">
            <v>40861</v>
          </cell>
          <cell r="AN154" t="str">
            <v>2011</v>
          </cell>
          <cell r="AO154" t="str">
            <v>1</v>
          </cell>
          <cell r="AP154">
            <v>97.2</v>
          </cell>
          <cell r="AQ154">
            <v>0</v>
          </cell>
          <cell r="AR154">
            <v>0</v>
          </cell>
          <cell r="AS154">
            <v>0</v>
          </cell>
          <cell r="AT154">
            <v>0</v>
          </cell>
          <cell r="AU154">
            <v>0</v>
          </cell>
          <cell r="AV154">
            <v>0</v>
          </cell>
          <cell r="AW154">
            <v>0</v>
          </cell>
          <cell r="AX154">
            <v>0</v>
          </cell>
          <cell r="AY154">
            <v>0</v>
          </cell>
          <cell r="AZ154">
            <v>0</v>
          </cell>
          <cell r="BA154">
            <v>0</v>
          </cell>
          <cell r="BB154">
            <v>30578</v>
          </cell>
          <cell r="BC154">
            <v>0</v>
          </cell>
          <cell r="BD154">
            <v>0</v>
          </cell>
          <cell r="BE154">
            <v>0</v>
          </cell>
          <cell r="BF154">
            <v>0</v>
          </cell>
          <cell r="BG154">
            <v>0</v>
          </cell>
          <cell r="BH154" t="str">
            <v/>
          </cell>
          <cell r="BI154" t="str">
            <v/>
          </cell>
        </row>
        <row r="155">
          <cell r="A155" t="str">
            <v>29248956</v>
          </cell>
          <cell r="B155" t="str">
            <v>VASQUEZ CHICATA GUSTAVO ENRIQUE JULIO</v>
          </cell>
          <cell r="C155" t="str">
            <v>JEFE DE LA OFICINA ZONAL AREQUIPA</v>
          </cell>
          <cell r="D155" t="str">
            <v>29248956</v>
          </cell>
          <cell r="E155">
            <v>40823</v>
          </cell>
          <cell r="F155">
            <v>40883</v>
          </cell>
          <cell r="H155">
            <v>5300</v>
          </cell>
          <cell r="I155">
            <v>5300</v>
          </cell>
          <cell r="J155">
            <v>530</v>
          </cell>
          <cell r="K155" t="str">
            <v>VASQUEZ CHICATA GUSTAVO ENRIQUE JULIO</v>
          </cell>
          <cell r="L155">
            <v>0</v>
          </cell>
          <cell r="M155">
            <v>4081</v>
          </cell>
          <cell r="N155" t="str">
            <v>OFICINA ZONAL AREQUIPA</v>
          </cell>
          <cell r="O155" t="str">
            <v xml:space="preserve">0010  </v>
          </cell>
          <cell r="P155" t="str">
            <v>3426</v>
          </cell>
          <cell r="Q155" t="str">
            <v>001</v>
          </cell>
          <cell r="R155" t="str">
            <v>394</v>
          </cell>
          <cell r="S155">
            <v>40870</v>
          </cell>
          <cell r="T155" t="str">
            <v>4010404725</v>
          </cell>
          <cell r="U155" t="str">
            <v>201111</v>
          </cell>
          <cell r="V155" t="str">
            <v>201111</v>
          </cell>
          <cell r="W155" t="str">
            <v>12</v>
          </cell>
          <cell r="X155">
            <v>1</v>
          </cell>
          <cell r="Y155" t="str">
            <v>CAS ZONALES NOVIEMBRE 2011</v>
          </cell>
          <cell r="Z155">
            <v>838</v>
          </cell>
          <cell r="AA155" t="str">
            <v>10292489566</v>
          </cell>
          <cell r="AB155" t="str">
            <v>VASQUEZ</v>
          </cell>
          <cell r="AC155" t="str">
            <v>CHICATA</v>
          </cell>
          <cell r="AD155" t="str">
            <v>GUSTAVO ENRIQUE JULIO</v>
          </cell>
          <cell r="AE155" t="str">
            <v>ONP</v>
          </cell>
          <cell r="AF155" t="str">
            <v>99</v>
          </cell>
          <cell r="AG155">
            <v>0</v>
          </cell>
          <cell r="AH155">
            <v>0</v>
          </cell>
          <cell r="AI155">
            <v>0</v>
          </cell>
          <cell r="AJ155">
            <v>689</v>
          </cell>
          <cell r="AK155">
            <v>40823</v>
          </cell>
          <cell r="AL155" t="str">
            <v/>
          </cell>
          <cell r="AM155">
            <v>1</v>
          </cell>
          <cell r="AN155" t="str">
            <v>2011</v>
          </cell>
          <cell r="AO155" t="str">
            <v>1</v>
          </cell>
          <cell r="AP155">
            <v>97.2</v>
          </cell>
          <cell r="AQ155">
            <v>0</v>
          </cell>
          <cell r="AR155">
            <v>0</v>
          </cell>
          <cell r="AS155">
            <v>0</v>
          </cell>
          <cell r="AT155">
            <v>0</v>
          </cell>
          <cell r="AU155">
            <v>0</v>
          </cell>
          <cell r="AV155">
            <v>0</v>
          </cell>
          <cell r="AW155">
            <v>0</v>
          </cell>
          <cell r="AX155">
            <v>0</v>
          </cell>
          <cell r="AY155">
            <v>0</v>
          </cell>
          <cell r="AZ155">
            <v>0</v>
          </cell>
          <cell r="BA155">
            <v>0</v>
          </cell>
          <cell r="BB155">
            <v>21111</v>
          </cell>
          <cell r="BC155">
            <v>0</v>
          </cell>
          <cell r="BD155">
            <v>0</v>
          </cell>
          <cell r="BE155">
            <v>0</v>
          </cell>
          <cell r="BF155">
            <v>0</v>
          </cell>
          <cell r="BG155">
            <v>0</v>
          </cell>
          <cell r="BH155" t="str">
            <v/>
          </cell>
          <cell r="BI155">
            <v>39692</v>
          </cell>
        </row>
        <row r="156">
          <cell r="A156" t="str">
            <v>01118823</v>
          </cell>
          <cell r="B156" t="str">
            <v>VELA AMASIFUEN  RAUL</v>
          </cell>
          <cell r="C156" t="str">
            <v>TECNICO DE PROYECTOS</v>
          </cell>
          <cell r="D156" t="str">
            <v>01118823</v>
          </cell>
          <cell r="E156">
            <v>40805</v>
          </cell>
          <cell r="F156">
            <v>40895</v>
          </cell>
          <cell r="H156">
            <v>2900</v>
          </cell>
          <cell r="I156">
            <v>2900</v>
          </cell>
          <cell r="J156">
            <v>0</v>
          </cell>
          <cell r="K156" t="str">
            <v>VELA AMASIFUEN  RAUL</v>
          </cell>
          <cell r="L156">
            <v>0</v>
          </cell>
          <cell r="M156">
            <v>2516.62</v>
          </cell>
          <cell r="N156" t="str">
            <v>OFICINA ZONAL SAN MARTIN</v>
          </cell>
          <cell r="O156" t="str">
            <v xml:space="preserve">0029  </v>
          </cell>
          <cell r="P156" t="str">
            <v>3412</v>
          </cell>
          <cell r="Q156" t="str">
            <v>002</v>
          </cell>
          <cell r="R156" t="str">
            <v>201</v>
          </cell>
          <cell r="S156">
            <v>40870</v>
          </cell>
          <cell r="T156" t="str">
            <v>04544006733</v>
          </cell>
          <cell r="U156" t="str">
            <v>201111</v>
          </cell>
          <cell r="V156" t="str">
            <v>201111</v>
          </cell>
          <cell r="W156" t="str">
            <v>12</v>
          </cell>
          <cell r="X156">
            <v>1</v>
          </cell>
          <cell r="Y156" t="str">
            <v>CAS ZONALES NOVIEMBRE 2011</v>
          </cell>
          <cell r="Z156">
            <v>4135</v>
          </cell>
          <cell r="AA156" t="str">
            <v>10011188236</v>
          </cell>
          <cell r="AB156" t="str">
            <v>VELA</v>
          </cell>
          <cell r="AC156" t="str">
            <v>AMASIFUEN</v>
          </cell>
          <cell r="AD156" t="str">
            <v xml:space="preserve"> RAUL</v>
          </cell>
          <cell r="AE156" t="str">
            <v>INTEGRA</v>
          </cell>
          <cell r="AF156" t="str">
            <v>02</v>
          </cell>
          <cell r="AG156">
            <v>52.2</v>
          </cell>
          <cell r="AH156">
            <v>41.18</v>
          </cell>
          <cell r="AI156">
            <v>93.38</v>
          </cell>
          <cell r="AJ156">
            <v>290</v>
          </cell>
          <cell r="AK156">
            <v>40805</v>
          </cell>
          <cell r="AL156" t="str">
            <v>2635730</v>
          </cell>
          <cell r="AM156">
            <v>40837</v>
          </cell>
          <cell r="AN156" t="str">
            <v>2011</v>
          </cell>
          <cell r="AO156" t="str">
            <v>1</v>
          </cell>
          <cell r="AP156">
            <v>97.2</v>
          </cell>
          <cell r="AQ156">
            <v>0</v>
          </cell>
          <cell r="AR156">
            <v>0</v>
          </cell>
          <cell r="AS156">
            <v>0</v>
          </cell>
          <cell r="AT156">
            <v>0</v>
          </cell>
          <cell r="AU156">
            <v>0</v>
          </cell>
          <cell r="AV156">
            <v>0</v>
          </cell>
          <cell r="AW156">
            <v>0</v>
          </cell>
          <cell r="AX156">
            <v>0</v>
          </cell>
          <cell r="AY156">
            <v>0</v>
          </cell>
          <cell r="AZ156">
            <v>0</v>
          </cell>
          <cell r="BA156">
            <v>0</v>
          </cell>
          <cell r="BB156">
            <v>25630</v>
          </cell>
          <cell r="BC156">
            <v>0</v>
          </cell>
          <cell r="BD156">
            <v>0</v>
          </cell>
          <cell r="BE156">
            <v>0</v>
          </cell>
          <cell r="BF156">
            <v>0</v>
          </cell>
          <cell r="BG156">
            <v>0</v>
          </cell>
          <cell r="BH156" t="str">
            <v>556281RVAAS0</v>
          </cell>
          <cell r="BI156">
            <v>40805</v>
          </cell>
        </row>
        <row r="157">
          <cell r="A157" t="str">
            <v>01325300</v>
          </cell>
          <cell r="B157" t="str">
            <v>VILCA  COLQUEHUANCA WILMER ULISES</v>
          </cell>
          <cell r="C157" t="str">
            <v>CHOFER</v>
          </cell>
          <cell r="D157" t="str">
            <v>01325300</v>
          </cell>
          <cell r="E157">
            <v>40828</v>
          </cell>
          <cell r="F157">
            <v>40888</v>
          </cell>
          <cell r="H157">
            <v>1100</v>
          </cell>
          <cell r="I157">
            <v>1100</v>
          </cell>
          <cell r="J157">
            <v>0</v>
          </cell>
          <cell r="K157" t="str">
            <v>VILCA  COLQUEHUANCA WILMER ULISES</v>
          </cell>
          <cell r="L157">
            <v>0</v>
          </cell>
          <cell r="M157">
            <v>951.5</v>
          </cell>
          <cell r="N157" t="str">
            <v>OFICINA ZONAL PUNO</v>
          </cell>
          <cell r="O157" t="str">
            <v xml:space="preserve">0028  </v>
          </cell>
          <cell r="P157" t="str">
            <v>1737</v>
          </cell>
          <cell r="Q157" t="str">
            <v>001</v>
          </cell>
          <cell r="R157" t="str">
            <v>102</v>
          </cell>
          <cell r="S157">
            <v>40870</v>
          </cell>
          <cell r="T157" t="str">
            <v>4040881935</v>
          </cell>
          <cell r="U157" t="str">
            <v>201111</v>
          </cell>
          <cell r="V157" t="str">
            <v>201111</v>
          </cell>
          <cell r="W157" t="str">
            <v>12</v>
          </cell>
          <cell r="X157">
            <v>1</v>
          </cell>
          <cell r="Y157" t="str">
            <v>CAS ZONALES NOVIEMBRE 2011</v>
          </cell>
          <cell r="Z157">
            <v>4159</v>
          </cell>
          <cell r="AA157" t="str">
            <v>10013253001</v>
          </cell>
          <cell r="AB157" t="str">
            <v xml:space="preserve">VILCA </v>
          </cell>
          <cell r="AC157" t="str">
            <v>COLQUEHUANCA</v>
          </cell>
          <cell r="AD157" t="str">
            <v>WILMER ULISES</v>
          </cell>
          <cell r="AE157" t="str">
            <v>HORIZONTE</v>
          </cell>
          <cell r="AF157" t="str">
            <v>01</v>
          </cell>
          <cell r="AG157">
            <v>21.45</v>
          </cell>
          <cell r="AH157">
            <v>17.05</v>
          </cell>
          <cell r="AI157">
            <v>38.5</v>
          </cell>
          <cell r="AJ157">
            <v>110</v>
          </cell>
          <cell r="AK157">
            <v>40828</v>
          </cell>
          <cell r="AL157" t="str">
            <v/>
          </cell>
          <cell r="AM157">
            <v>1</v>
          </cell>
          <cell r="AN157" t="str">
            <v>2011</v>
          </cell>
          <cell r="AO157" t="str">
            <v>1</v>
          </cell>
          <cell r="AP157">
            <v>97.2</v>
          </cell>
          <cell r="AQ157">
            <v>0</v>
          </cell>
          <cell r="AR157">
            <v>0</v>
          </cell>
          <cell r="AS157">
            <v>0</v>
          </cell>
          <cell r="AT157">
            <v>0</v>
          </cell>
          <cell r="AU157">
            <v>0</v>
          </cell>
          <cell r="AV157">
            <v>0</v>
          </cell>
          <cell r="AW157">
            <v>0</v>
          </cell>
          <cell r="AX157">
            <v>0</v>
          </cell>
          <cell r="AY157">
            <v>0</v>
          </cell>
          <cell r="AZ157">
            <v>0</v>
          </cell>
          <cell r="BA157">
            <v>0</v>
          </cell>
          <cell r="BB157">
            <v>27656</v>
          </cell>
          <cell r="BC157">
            <v>0</v>
          </cell>
          <cell r="BD157">
            <v>0</v>
          </cell>
          <cell r="BE157">
            <v>0</v>
          </cell>
          <cell r="BF157">
            <v>0</v>
          </cell>
          <cell r="BG157">
            <v>0</v>
          </cell>
          <cell r="BH157" t="str">
            <v>263211WVCCQ3</v>
          </cell>
          <cell r="BI157">
            <v>40828</v>
          </cell>
        </row>
        <row r="158">
          <cell r="A158" t="str">
            <v>09560265</v>
          </cell>
          <cell r="B158" t="str">
            <v>WARTHON VARELA LUIS ENRIQUE</v>
          </cell>
          <cell r="C158" t="str">
            <v>JEFE DE OFICINA ZONAL APURIMAC</v>
          </cell>
          <cell r="D158" t="str">
            <v>09560265</v>
          </cell>
          <cell r="E158">
            <v>40849</v>
          </cell>
          <cell r="F158">
            <v>40908</v>
          </cell>
          <cell r="H158">
            <v>5123.33</v>
          </cell>
          <cell r="I158">
            <v>5123.33</v>
          </cell>
          <cell r="J158">
            <v>0</v>
          </cell>
          <cell r="K158" t="str">
            <v>WARTHON VARELA LUIS ENRIQUE</v>
          </cell>
          <cell r="L158">
            <v>0</v>
          </cell>
          <cell r="M158">
            <v>4457.3</v>
          </cell>
          <cell r="N158" t="str">
            <v>OFICINA ZONAL APURIMAC</v>
          </cell>
          <cell r="O158" t="str">
            <v xml:space="preserve">0009  </v>
          </cell>
          <cell r="P158" t="str">
            <v>3447</v>
          </cell>
          <cell r="Q158" t="str">
            <v>002</v>
          </cell>
          <cell r="R158" t="str">
            <v>425</v>
          </cell>
          <cell r="S158">
            <v>40870</v>
          </cell>
          <cell r="T158" t="str">
            <v>4023218793</v>
          </cell>
          <cell r="U158" t="str">
            <v>201111</v>
          </cell>
          <cell r="V158" t="str">
            <v>201111</v>
          </cell>
          <cell r="W158" t="str">
            <v>12</v>
          </cell>
          <cell r="X158">
            <v>1</v>
          </cell>
          <cell r="Y158" t="str">
            <v>CAS ZONALES NOVIEMBRE 2011</v>
          </cell>
          <cell r="Z158">
            <v>1341</v>
          </cell>
          <cell r="AA158" t="str">
            <v>10095602652</v>
          </cell>
          <cell r="AB158" t="str">
            <v>WARTHON</v>
          </cell>
          <cell r="AC158" t="str">
            <v>VARELA</v>
          </cell>
          <cell r="AD158" t="str">
            <v>LUIS ENRIQUE</v>
          </cell>
          <cell r="AE158" t="str">
            <v>ONP</v>
          </cell>
          <cell r="AF158" t="str">
            <v>99</v>
          </cell>
          <cell r="AG158">
            <v>0</v>
          </cell>
          <cell r="AH158">
            <v>0</v>
          </cell>
          <cell r="AI158">
            <v>0</v>
          </cell>
          <cell r="AJ158">
            <v>666.03</v>
          </cell>
          <cell r="AK158">
            <v>40849</v>
          </cell>
          <cell r="AL158" t="str">
            <v>2428958</v>
          </cell>
          <cell r="AM158">
            <v>40651</v>
          </cell>
          <cell r="AN158" t="str">
            <v>2011</v>
          </cell>
          <cell r="AO158" t="str">
            <v>1</v>
          </cell>
          <cell r="AP158">
            <v>97.2</v>
          </cell>
          <cell r="AQ158">
            <v>0</v>
          </cell>
          <cell r="AR158">
            <v>0</v>
          </cell>
          <cell r="AS158">
            <v>0</v>
          </cell>
          <cell r="AT158">
            <v>0</v>
          </cell>
          <cell r="AU158">
            <v>0</v>
          </cell>
          <cell r="AV158">
            <v>0</v>
          </cell>
          <cell r="AW158">
            <v>0</v>
          </cell>
          <cell r="AX158">
            <v>0</v>
          </cell>
          <cell r="AY158">
            <v>0</v>
          </cell>
          <cell r="AZ158">
            <v>0</v>
          </cell>
          <cell r="BA158">
            <v>0</v>
          </cell>
          <cell r="BB158">
            <v>24959</v>
          </cell>
          <cell r="BC158">
            <v>0</v>
          </cell>
          <cell r="BD158">
            <v>0</v>
          </cell>
          <cell r="BE158">
            <v>0</v>
          </cell>
          <cell r="BF158">
            <v>0</v>
          </cell>
          <cell r="BG158">
            <v>0</v>
          </cell>
          <cell r="BH158" t="str">
            <v/>
          </cell>
          <cell r="BI158" t="str">
            <v/>
          </cell>
        </row>
        <row r="159">
          <cell r="A159" t="str">
            <v>09560265</v>
          </cell>
          <cell r="B159" t="str">
            <v>WARTHON VARELA LUIS ENRIQUE</v>
          </cell>
          <cell r="C159" t="str">
            <v>JEFE DE OFICINA ZONAL APURIMAC</v>
          </cell>
          <cell r="D159" t="str">
            <v>09560265</v>
          </cell>
          <cell r="E159">
            <v>40849</v>
          </cell>
          <cell r="F159">
            <v>40939</v>
          </cell>
          <cell r="H159">
            <v>5123.33</v>
          </cell>
          <cell r="I159">
            <v>5123.33</v>
          </cell>
          <cell r="J159">
            <v>0</v>
          </cell>
          <cell r="K159" t="str">
            <v>WARTHON VARELA LUIS ENRIQUE</v>
          </cell>
          <cell r="L159">
            <v>0</v>
          </cell>
          <cell r="M159">
            <v>4457.3</v>
          </cell>
          <cell r="N159" t="str">
            <v>OFICINA ZONAL APURIMAC</v>
          </cell>
          <cell r="O159" t="str">
            <v xml:space="preserve">0009  </v>
          </cell>
          <cell r="P159" t="str">
            <v>3447</v>
          </cell>
          <cell r="Q159" t="str">
            <v>002</v>
          </cell>
          <cell r="R159" t="str">
            <v>425</v>
          </cell>
          <cell r="S159">
            <v>40870</v>
          </cell>
          <cell r="T159" t="str">
            <v>4023218793</v>
          </cell>
          <cell r="U159" t="str">
            <v>201111</v>
          </cell>
          <cell r="V159" t="str">
            <v>201111</v>
          </cell>
          <cell r="W159" t="str">
            <v>12</v>
          </cell>
          <cell r="X159">
            <v>1</v>
          </cell>
          <cell r="Y159" t="str">
            <v>CAS ZONALES NOVIEMBRE 2011</v>
          </cell>
          <cell r="Z159">
            <v>1341</v>
          </cell>
          <cell r="AA159" t="str">
            <v>10095602652</v>
          </cell>
          <cell r="AB159" t="str">
            <v>WARTHON</v>
          </cell>
          <cell r="AC159" t="str">
            <v>VARELA</v>
          </cell>
          <cell r="AD159" t="str">
            <v>LUIS ENRIQUE</v>
          </cell>
          <cell r="AE159" t="str">
            <v>ONP</v>
          </cell>
          <cell r="AF159" t="str">
            <v>99</v>
          </cell>
          <cell r="AG159">
            <v>0</v>
          </cell>
          <cell r="AH159">
            <v>0</v>
          </cell>
          <cell r="AI159">
            <v>0</v>
          </cell>
          <cell r="AJ159">
            <v>666.03</v>
          </cell>
          <cell r="AK159">
            <v>40849</v>
          </cell>
          <cell r="AL159" t="str">
            <v>2428958</v>
          </cell>
          <cell r="AM159">
            <v>40651</v>
          </cell>
          <cell r="AN159" t="str">
            <v>2011</v>
          </cell>
          <cell r="AO159" t="str">
            <v>1</v>
          </cell>
          <cell r="AP159">
            <v>97.2</v>
          </cell>
          <cell r="AQ159">
            <v>0</v>
          </cell>
          <cell r="AR159">
            <v>0</v>
          </cell>
          <cell r="AS159">
            <v>0</v>
          </cell>
          <cell r="AT159">
            <v>0</v>
          </cell>
          <cell r="AU159">
            <v>0</v>
          </cell>
          <cell r="AV159">
            <v>0</v>
          </cell>
          <cell r="AW159">
            <v>0</v>
          </cell>
          <cell r="AX159">
            <v>0</v>
          </cell>
          <cell r="AY159">
            <v>0</v>
          </cell>
          <cell r="AZ159">
            <v>0</v>
          </cell>
          <cell r="BA159">
            <v>0</v>
          </cell>
          <cell r="BB159">
            <v>24959</v>
          </cell>
          <cell r="BC159">
            <v>0</v>
          </cell>
          <cell r="BD159">
            <v>0</v>
          </cell>
          <cell r="BE159">
            <v>0</v>
          </cell>
          <cell r="BF159">
            <v>0</v>
          </cell>
          <cell r="BG159">
            <v>0</v>
          </cell>
          <cell r="BH159" t="str">
            <v/>
          </cell>
          <cell r="BI159" t="str">
            <v/>
          </cell>
        </row>
        <row r="160">
          <cell r="A160" t="str">
            <v>09560265</v>
          </cell>
          <cell r="B160" t="str">
            <v>WARTHON VARELA LUIS ENRIQUE</v>
          </cell>
          <cell r="C160" t="str">
            <v>JEFE DE OFICINA ZONAL APURIMAC</v>
          </cell>
          <cell r="D160" t="str">
            <v>09560265</v>
          </cell>
          <cell r="E160">
            <v>40849</v>
          </cell>
          <cell r="F160">
            <v>40999</v>
          </cell>
          <cell r="H160">
            <v>5123.33</v>
          </cell>
          <cell r="I160">
            <v>5123.33</v>
          </cell>
          <cell r="J160">
            <v>0</v>
          </cell>
          <cell r="K160" t="str">
            <v>WARTHON VARELA LUIS ENRIQUE</v>
          </cell>
          <cell r="L160">
            <v>0</v>
          </cell>
          <cell r="M160">
            <v>4457.3</v>
          </cell>
          <cell r="N160" t="str">
            <v>OFICINA ZONAL APURIMAC</v>
          </cell>
          <cell r="O160" t="str">
            <v xml:space="preserve">0009  </v>
          </cell>
          <cell r="P160" t="str">
            <v>3447</v>
          </cell>
          <cell r="Q160" t="str">
            <v>002</v>
          </cell>
          <cell r="R160" t="str">
            <v>425</v>
          </cell>
          <cell r="S160">
            <v>40870</v>
          </cell>
          <cell r="T160" t="str">
            <v>4023218793</v>
          </cell>
          <cell r="U160" t="str">
            <v>201111</v>
          </cell>
          <cell r="V160" t="str">
            <v>201111</v>
          </cell>
          <cell r="W160" t="str">
            <v>12</v>
          </cell>
          <cell r="X160">
            <v>1</v>
          </cell>
          <cell r="Y160" t="str">
            <v>CAS ZONALES NOVIEMBRE 2011</v>
          </cell>
          <cell r="Z160">
            <v>1341</v>
          </cell>
          <cell r="AA160" t="str">
            <v>10095602652</v>
          </cell>
          <cell r="AB160" t="str">
            <v>WARTHON</v>
          </cell>
          <cell r="AC160" t="str">
            <v>VARELA</v>
          </cell>
          <cell r="AD160" t="str">
            <v>LUIS ENRIQUE</v>
          </cell>
          <cell r="AE160" t="str">
            <v>ONP</v>
          </cell>
          <cell r="AF160" t="str">
            <v>99</v>
          </cell>
          <cell r="AG160">
            <v>0</v>
          </cell>
          <cell r="AH160">
            <v>0</v>
          </cell>
          <cell r="AI160">
            <v>0</v>
          </cell>
          <cell r="AJ160">
            <v>666.03</v>
          </cell>
          <cell r="AK160">
            <v>40849</v>
          </cell>
          <cell r="AL160" t="str">
            <v>2428958</v>
          </cell>
          <cell r="AM160">
            <v>40651</v>
          </cell>
          <cell r="AN160" t="str">
            <v>2011</v>
          </cell>
          <cell r="AO160" t="str">
            <v>1</v>
          </cell>
          <cell r="AP160">
            <v>97.2</v>
          </cell>
          <cell r="AQ160">
            <v>0</v>
          </cell>
          <cell r="AR160">
            <v>0</v>
          </cell>
          <cell r="AS160">
            <v>0</v>
          </cell>
          <cell r="AT160">
            <v>0</v>
          </cell>
          <cell r="AU160">
            <v>0</v>
          </cell>
          <cell r="AV160">
            <v>0</v>
          </cell>
          <cell r="AW160">
            <v>0</v>
          </cell>
          <cell r="AX160">
            <v>0</v>
          </cell>
          <cell r="AY160">
            <v>0</v>
          </cell>
          <cell r="AZ160">
            <v>0</v>
          </cell>
          <cell r="BA160">
            <v>0</v>
          </cell>
          <cell r="BB160">
            <v>24959</v>
          </cell>
          <cell r="BC160">
            <v>0</v>
          </cell>
          <cell r="BD160">
            <v>0</v>
          </cell>
          <cell r="BE160">
            <v>0</v>
          </cell>
          <cell r="BF160">
            <v>0</v>
          </cell>
          <cell r="BG160">
            <v>0</v>
          </cell>
          <cell r="BH160" t="str">
            <v/>
          </cell>
          <cell r="BI160" t="str">
            <v/>
          </cell>
        </row>
        <row r="161">
          <cell r="A161" t="str">
            <v>09560265</v>
          </cell>
          <cell r="B161" t="str">
            <v>WARTHON VARELA LUIS ENRIQUE</v>
          </cell>
          <cell r="C161" t="str">
            <v>JEFE DE OFICINA ZONAL APURIMAC</v>
          </cell>
          <cell r="D161" t="str">
            <v>09560265</v>
          </cell>
          <cell r="E161">
            <v>40849</v>
          </cell>
          <cell r="F161">
            <v>41029</v>
          </cell>
          <cell r="H161">
            <v>5123.33</v>
          </cell>
          <cell r="I161">
            <v>5123.33</v>
          </cell>
          <cell r="J161">
            <v>0</v>
          </cell>
          <cell r="K161" t="str">
            <v>WARTHON VARELA LUIS ENRIQUE</v>
          </cell>
          <cell r="L161">
            <v>0</v>
          </cell>
          <cell r="M161">
            <v>4457.3</v>
          </cell>
          <cell r="N161" t="str">
            <v>OFICINA ZONAL APURIMAC</v>
          </cell>
          <cell r="O161" t="str">
            <v xml:space="preserve">0009  </v>
          </cell>
          <cell r="P161" t="str">
            <v>3447</v>
          </cell>
          <cell r="Q161" t="str">
            <v>002</v>
          </cell>
          <cell r="R161" t="str">
            <v>425</v>
          </cell>
          <cell r="S161">
            <v>40870</v>
          </cell>
          <cell r="T161" t="str">
            <v>4023218793</v>
          </cell>
          <cell r="U161" t="str">
            <v>201111</v>
          </cell>
          <cell r="V161" t="str">
            <v>201111</v>
          </cell>
          <cell r="W161" t="str">
            <v>12</v>
          </cell>
          <cell r="X161">
            <v>1</v>
          </cell>
          <cell r="Y161" t="str">
            <v>CAS ZONALES NOVIEMBRE 2011</v>
          </cell>
          <cell r="Z161">
            <v>1341</v>
          </cell>
          <cell r="AA161" t="str">
            <v>10095602652</v>
          </cell>
          <cell r="AB161" t="str">
            <v>WARTHON</v>
          </cell>
          <cell r="AC161" t="str">
            <v>VARELA</v>
          </cell>
          <cell r="AD161" t="str">
            <v>LUIS ENRIQUE</v>
          </cell>
          <cell r="AE161" t="str">
            <v>ONP</v>
          </cell>
          <cell r="AF161" t="str">
            <v>99</v>
          </cell>
          <cell r="AG161">
            <v>0</v>
          </cell>
          <cell r="AH161">
            <v>0</v>
          </cell>
          <cell r="AI161">
            <v>0</v>
          </cell>
          <cell r="AJ161">
            <v>666.03</v>
          </cell>
          <cell r="AK161">
            <v>40849</v>
          </cell>
          <cell r="AL161" t="str">
            <v>2428958</v>
          </cell>
          <cell r="AM161">
            <v>40651</v>
          </cell>
          <cell r="AN161" t="str">
            <v>2011</v>
          </cell>
          <cell r="AO161" t="str">
            <v>1</v>
          </cell>
          <cell r="AP161">
            <v>97.2</v>
          </cell>
          <cell r="AQ161">
            <v>0</v>
          </cell>
          <cell r="AR161">
            <v>0</v>
          </cell>
          <cell r="AS161">
            <v>0</v>
          </cell>
          <cell r="AT161">
            <v>0</v>
          </cell>
          <cell r="AU161">
            <v>0</v>
          </cell>
          <cell r="AV161">
            <v>0</v>
          </cell>
          <cell r="AW161">
            <v>0</v>
          </cell>
          <cell r="AX161">
            <v>0</v>
          </cell>
          <cell r="AY161">
            <v>0</v>
          </cell>
          <cell r="AZ161">
            <v>0</v>
          </cell>
          <cell r="BA161">
            <v>0</v>
          </cell>
          <cell r="BB161">
            <v>24959</v>
          </cell>
          <cell r="BC161">
            <v>0</v>
          </cell>
          <cell r="BD161">
            <v>0</v>
          </cell>
          <cell r="BE161">
            <v>0</v>
          </cell>
          <cell r="BF161">
            <v>0</v>
          </cell>
          <cell r="BG161">
            <v>0</v>
          </cell>
          <cell r="BH161" t="str">
            <v/>
          </cell>
          <cell r="BI161" t="str">
            <v/>
          </cell>
        </row>
        <row r="162">
          <cell r="A162" t="str">
            <v xml:space="preserve">23854855   </v>
          </cell>
          <cell r="B162" t="str">
            <v>YABAR GALLEGOS CARLOS ALBERTO</v>
          </cell>
          <cell r="C162" t="str">
            <v>RESPONSABLE DE PROMOCION SOCIAL Y CAPACITACION</v>
          </cell>
          <cell r="D162" t="str">
            <v xml:space="preserve">23854855   </v>
          </cell>
          <cell r="E162">
            <v>40819</v>
          </cell>
          <cell r="F162">
            <v>40879</v>
          </cell>
          <cell r="H162">
            <v>2900</v>
          </cell>
          <cell r="I162">
            <v>2900</v>
          </cell>
          <cell r="J162">
            <v>0</v>
          </cell>
          <cell r="K162" t="str">
            <v>YABAR GALLEGOS CARLOS ALBERTO</v>
          </cell>
          <cell r="L162">
            <v>0</v>
          </cell>
          <cell r="M162">
            <v>2527.64</v>
          </cell>
          <cell r="N162" t="str">
            <v>OFICINA ZONAL CUSCO</v>
          </cell>
          <cell r="O162" t="str">
            <v xml:space="preserve">0015  </v>
          </cell>
          <cell r="P162" t="str">
            <v>1723</v>
          </cell>
          <cell r="Q162" t="str">
            <v>003</v>
          </cell>
          <cell r="R162" t="str">
            <v>20</v>
          </cell>
          <cell r="S162">
            <v>40870</v>
          </cell>
          <cell r="T162" t="str">
            <v>4013631285</v>
          </cell>
          <cell r="U162" t="str">
            <v>201111</v>
          </cell>
          <cell r="V162" t="str">
            <v>201111</v>
          </cell>
          <cell r="W162" t="str">
            <v>12</v>
          </cell>
          <cell r="X162">
            <v>1</v>
          </cell>
          <cell r="Y162" t="str">
            <v>CAS ZONALES NOVIEMBRE 2011</v>
          </cell>
          <cell r="Z162">
            <v>1519</v>
          </cell>
          <cell r="AA162" t="str">
            <v>10238548557</v>
          </cell>
          <cell r="AB162" t="str">
            <v>YABAR</v>
          </cell>
          <cell r="AC162" t="str">
            <v>GALLEGOS</v>
          </cell>
          <cell r="AD162" t="str">
            <v>CARLOS ALBERTO</v>
          </cell>
          <cell r="AE162" t="str">
            <v>PRIMA</v>
          </cell>
          <cell r="AF162" t="str">
            <v>03</v>
          </cell>
          <cell r="AG162">
            <v>50.75</v>
          </cell>
          <cell r="AH162">
            <v>31.61</v>
          </cell>
          <cell r="AI162">
            <v>82.36</v>
          </cell>
          <cell r="AJ162">
            <v>290</v>
          </cell>
          <cell r="AK162">
            <v>40819</v>
          </cell>
          <cell r="AL162" t="str">
            <v>2659767</v>
          </cell>
          <cell r="AM162">
            <v>40861</v>
          </cell>
          <cell r="AN162" t="str">
            <v>2011</v>
          </cell>
          <cell r="AO162" t="str">
            <v>1</v>
          </cell>
          <cell r="AP162">
            <v>97.2</v>
          </cell>
          <cell r="AQ162">
            <v>0</v>
          </cell>
          <cell r="AR162">
            <v>0</v>
          </cell>
          <cell r="AS162">
            <v>0</v>
          </cell>
          <cell r="AT162">
            <v>0</v>
          </cell>
          <cell r="AU162">
            <v>0</v>
          </cell>
          <cell r="AV162">
            <v>0</v>
          </cell>
          <cell r="AW162">
            <v>0</v>
          </cell>
          <cell r="AX162">
            <v>0</v>
          </cell>
          <cell r="AY162">
            <v>0</v>
          </cell>
          <cell r="AZ162">
            <v>0</v>
          </cell>
          <cell r="BA162">
            <v>0</v>
          </cell>
          <cell r="BB162">
            <v>24676</v>
          </cell>
          <cell r="BC162">
            <v>0</v>
          </cell>
          <cell r="BD162">
            <v>0</v>
          </cell>
          <cell r="BE162">
            <v>0</v>
          </cell>
          <cell r="BF162">
            <v>0</v>
          </cell>
          <cell r="BG162">
            <v>0</v>
          </cell>
          <cell r="BH162" t="str">
            <v>546741CYGAL6</v>
          </cell>
          <cell r="BI162">
            <v>40819</v>
          </cell>
        </row>
        <row r="163">
          <cell r="A163" t="str">
            <v>16707606</v>
          </cell>
          <cell r="B163" t="str">
            <v>ZAPATA CARNAQUE DE ZAFRA ESPERANZA MARLENE</v>
          </cell>
          <cell r="C163" t="str">
            <v>JEFA DE OFICINA ZONAL LAMBAYEQUE</v>
          </cell>
          <cell r="D163" t="str">
            <v>16707606</v>
          </cell>
          <cell r="E163">
            <v>40849</v>
          </cell>
          <cell r="F163">
            <v>40908</v>
          </cell>
          <cell r="H163">
            <v>5123</v>
          </cell>
          <cell r="I163">
            <v>5123</v>
          </cell>
          <cell r="J163">
            <v>0</v>
          </cell>
          <cell r="K163" t="str">
            <v>ZAPATA CARNAQUE DE ZAFRA ESPERANZA MARLENE</v>
          </cell>
          <cell r="L163">
            <v>0</v>
          </cell>
          <cell r="M163">
            <v>4465.21</v>
          </cell>
          <cell r="N163" t="str">
            <v>OFICINA ZONAL LAMBAYEQUE</v>
          </cell>
          <cell r="O163" t="str">
            <v xml:space="preserve">0022  </v>
          </cell>
          <cell r="P163" t="str">
            <v>3449</v>
          </cell>
          <cell r="Q163" t="str">
            <v>E001</v>
          </cell>
          <cell r="R163" t="str">
            <v>29</v>
          </cell>
          <cell r="S163">
            <v>40862</v>
          </cell>
          <cell r="T163" t="str">
            <v>4023215190</v>
          </cell>
          <cell r="U163" t="str">
            <v>201111</v>
          </cell>
          <cell r="V163" t="str">
            <v>201111</v>
          </cell>
          <cell r="W163" t="str">
            <v>12</v>
          </cell>
          <cell r="X163">
            <v>1</v>
          </cell>
          <cell r="Y163" t="str">
            <v>CAS ZONALES NOVIEMBRE 2011</v>
          </cell>
          <cell r="Z163">
            <v>1354</v>
          </cell>
          <cell r="AA163" t="str">
            <v>10167076063</v>
          </cell>
          <cell r="AB163" t="str">
            <v>ZAPATA</v>
          </cell>
          <cell r="AC163" t="str">
            <v>CARNAQUE DE ZAFRA</v>
          </cell>
          <cell r="AD163" t="str">
            <v>ESPERANZA MARLENE</v>
          </cell>
          <cell r="AE163" t="str">
            <v>PRIMA</v>
          </cell>
          <cell r="AF163" t="str">
            <v>03</v>
          </cell>
          <cell r="AG163">
            <v>89.65</v>
          </cell>
          <cell r="AH163">
            <v>55.84</v>
          </cell>
          <cell r="AI163">
            <v>145.49</v>
          </cell>
          <cell r="AJ163">
            <v>512.29999999999995</v>
          </cell>
          <cell r="AK163">
            <v>40849</v>
          </cell>
          <cell r="AL163" t="str">
            <v>2213394</v>
          </cell>
          <cell r="AM163">
            <v>40552</v>
          </cell>
          <cell r="AN163" t="str">
            <v>2011</v>
          </cell>
          <cell r="AO163" t="str">
            <v>1</v>
          </cell>
          <cell r="AP163">
            <v>97.2</v>
          </cell>
          <cell r="AQ163">
            <v>0</v>
          </cell>
          <cell r="AR163">
            <v>0</v>
          </cell>
          <cell r="AS163">
            <v>0</v>
          </cell>
          <cell r="AT163">
            <v>0</v>
          </cell>
          <cell r="AU163">
            <v>0</v>
          </cell>
          <cell r="AV163">
            <v>0</v>
          </cell>
          <cell r="AW163">
            <v>0</v>
          </cell>
          <cell r="AX163">
            <v>0</v>
          </cell>
          <cell r="AY163">
            <v>0</v>
          </cell>
          <cell r="AZ163">
            <v>0</v>
          </cell>
          <cell r="BA163">
            <v>0</v>
          </cell>
          <cell r="BB163">
            <v>26577</v>
          </cell>
          <cell r="BC163">
            <v>0</v>
          </cell>
          <cell r="BD163">
            <v>0</v>
          </cell>
          <cell r="BE163">
            <v>0</v>
          </cell>
          <cell r="BF163">
            <v>0</v>
          </cell>
          <cell r="BG163">
            <v>0</v>
          </cell>
          <cell r="BH163" t="str">
            <v>566060EZCAN9</v>
          </cell>
          <cell r="BI163">
            <v>40849</v>
          </cell>
        </row>
        <row r="164">
          <cell r="A164" t="str">
            <v>16707606</v>
          </cell>
          <cell r="B164" t="str">
            <v>ZAPATA CARNAQUE DE ZAFRA ESPERANZA MARLENE</v>
          </cell>
          <cell r="C164" t="str">
            <v>JEFA DE OFICINA ZONAL LAMBAYEQUE</v>
          </cell>
          <cell r="D164" t="str">
            <v>16707606</v>
          </cell>
          <cell r="E164">
            <v>40849</v>
          </cell>
          <cell r="F164">
            <v>40939</v>
          </cell>
          <cell r="H164">
            <v>5123</v>
          </cell>
          <cell r="I164">
            <v>5123</v>
          </cell>
          <cell r="J164">
            <v>0</v>
          </cell>
          <cell r="K164" t="str">
            <v>ZAPATA CARNAQUE DE ZAFRA ESPERANZA MARLENE</v>
          </cell>
          <cell r="L164">
            <v>0</v>
          </cell>
          <cell r="M164">
            <v>4465.21</v>
          </cell>
          <cell r="N164" t="str">
            <v>OFICINA ZONAL LAMBAYEQUE</v>
          </cell>
          <cell r="O164" t="str">
            <v xml:space="preserve">0022  </v>
          </cell>
          <cell r="P164" t="str">
            <v>3449</v>
          </cell>
          <cell r="Q164" t="str">
            <v>E001</v>
          </cell>
          <cell r="R164" t="str">
            <v>29</v>
          </cell>
          <cell r="S164">
            <v>40862</v>
          </cell>
          <cell r="T164" t="str">
            <v>4023215190</v>
          </cell>
          <cell r="U164" t="str">
            <v>201111</v>
          </cell>
          <cell r="V164" t="str">
            <v>201111</v>
          </cell>
          <cell r="W164" t="str">
            <v>12</v>
          </cell>
          <cell r="X164">
            <v>1</v>
          </cell>
          <cell r="Y164" t="str">
            <v>CAS ZONALES NOVIEMBRE 2011</v>
          </cell>
          <cell r="Z164">
            <v>1354</v>
          </cell>
          <cell r="AA164" t="str">
            <v>10167076063</v>
          </cell>
          <cell r="AB164" t="str">
            <v>ZAPATA</v>
          </cell>
          <cell r="AC164" t="str">
            <v>CARNAQUE DE ZAFRA</v>
          </cell>
          <cell r="AD164" t="str">
            <v>ESPERANZA MARLENE</v>
          </cell>
          <cell r="AE164" t="str">
            <v>PRIMA</v>
          </cell>
          <cell r="AF164" t="str">
            <v>03</v>
          </cell>
          <cell r="AG164">
            <v>89.65</v>
          </cell>
          <cell r="AH164">
            <v>55.84</v>
          </cell>
          <cell r="AI164">
            <v>145.49</v>
          </cell>
          <cell r="AJ164">
            <v>512.29999999999995</v>
          </cell>
          <cell r="AK164">
            <v>40849</v>
          </cell>
          <cell r="AL164" t="str">
            <v>2213394</v>
          </cell>
          <cell r="AM164">
            <v>40552</v>
          </cell>
          <cell r="AN164" t="str">
            <v>2011</v>
          </cell>
          <cell r="AO164" t="str">
            <v>1</v>
          </cell>
          <cell r="AP164">
            <v>97.2</v>
          </cell>
          <cell r="AQ164">
            <v>0</v>
          </cell>
          <cell r="AR164">
            <v>0</v>
          </cell>
          <cell r="AS164">
            <v>0</v>
          </cell>
          <cell r="AT164">
            <v>0</v>
          </cell>
          <cell r="AU164">
            <v>0</v>
          </cell>
          <cell r="AV164">
            <v>0</v>
          </cell>
          <cell r="AW164">
            <v>0</v>
          </cell>
          <cell r="AX164">
            <v>0</v>
          </cell>
          <cell r="AY164">
            <v>0</v>
          </cell>
          <cell r="AZ164">
            <v>0</v>
          </cell>
          <cell r="BA164">
            <v>0</v>
          </cell>
          <cell r="BB164">
            <v>26577</v>
          </cell>
          <cell r="BC164">
            <v>0</v>
          </cell>
          <cell r="BD164">
            <v>0</v>
          </cell>
          <cell r="BE164">
            <v>0</v>
          </cell>
          <cell r="BF164">
            <v>0</v>
          </cell>
          <cell r="BG164">
            <v>0</v>
          </cell>
          <cell r="BH164" t="str">
            <v>566060EZCAN9</v>
          </cell>
          <cell r="BI164">
            <v>40849</v>
          </cell>
        </row>
        <row r="165">
          <cell r="A165" t="str">
            <v>16707606</v>
          </cell>
          <cell r="B165" t="str">
            <v>ZAPATA CARNAQUE DE ZAFRA ESPERANZA MARLENE</v>
          </cell>
          <cell r="C165" t="str">
            <v>JEFA DE OFICINA ZONAL LAMBAYEQUE</v>
          </cell>
          <cell r="D165" t="str">
            <v>16707606</v>
          </cell>
          <cell r="E165">
            <v>40849</v>
          </cell>
          <cell r="F165">
            <v>40968</v>
          </cell>
          <cell r="H165">
            <v>5123</v>
          </cell>
          <cell r="I165">
            <v>5123</v>
          </cell>
          <cell r="J165">
            <v>0</v>
          </cell>
          <cell r="K165" t="str">
            <v>ZAPATA CARNAQUE DE ZAFRA ESPERANZA MARLENE</v>
          </cell>
          <cell r="L165">
            <v>0</v>
          </cell>
          <cell r="M165">
            <v>4465.21</v>
          </cell>
          <cell r="N165" t="str">
            <v>OFICINA ZONAL LAMBAYEQUE</v>
          </cell>
          <cell r="O165" t="str">
            <v xml:space="preserve">0022  </v>
          </cell>
          <cell r="P165" t="str">
            <v>3449</v>
          </cell>
          <cell r="Q165" t="str">
            <v>E001</v>
          </cell>
          <cell r="R165" t="str">
            <v>29</v>
          </cell>
          <cell r="S165">
            <v>40862</v>
          </cell>
          <cell r="T165" t="str">
            <v>4023215190</v>
          </cell>
          <cell r="U165" t="str">
            <v>201111</v>
          </cell>
          <cell r="V165" t="str">
            <v>201111</v>
          </cell>
          <cell r="W165" t="str">
            <v>12</v>
          </cell>
          <cell r="X165">
            <v>1</v>
          </cell>
          <cell r="Y165" t="str">
            <v>CAS ZONALES NOVIEMBRE 2011</v>
          </cell>
          <cell r="Z165">
            <v>1354</v>
          </cell>
          <cell r="AA165" t="str">
            <v>10167076063</v>
          </cell>
          <cell r="AB165" t="str">
            <v>ZAPATA</v>
          </cell>
          <cell r="AC165" t="str">
            <v>CARNAQUE DE ZAFRA</v>
          </cell>
          <cell r="AD165" t="str">
            <v>ESPERANZA MARLENE</v>
          </cell>
          <cell r="AE165" t="str">
            <v>PRIMA</v>
          </cell>
          <cell r="AF165" t="str">
            <v>03</v>
          </cell>
          <cell r="AG165">
            <v>89.65</v>
          </cell>
          <cell r="AH165">
            <v>55.84</v>
          </cell>
          <cell r="AI165">
            <v>145.49</v>
          </cell>
          <cell r="AJ165">
            <v>512.29999999999995</v>
          </cell>
          <cell r="AK165">
            <v>40849</v>
          </cell>
          <cell r="AL165" t="str">
            <v>2213394</v>
          </cell>
          <cell r="AM165">
            <v>40552</v>
          </cell>
          <cell r="AN165" t="str">
            <v>2011</v>
          </cell>
          <cell r="AO165" t="str">
            <v>1</v>
          </cell>
          <cell r="AP165">
            <v>97.2</v>
          </cell>
          <cell r="AQ165">
            <v>0</v>
          </cell>
          <cell r="AR165">
            <v>0</v>
          </cell>
          <cell r="AS165">
            <v>0</v>
          </cell>
          <cell r="AT165">
            <v>0</v>
          </cell>
          <cell r="AU165">
            <v>0</v>
          </cell>
          <cell r="AV165">
            <v>0</v>
          </cell>
          <cell r="AW165">
            <v>0</v>
          </cell>
          <cell r="AX165">
            <v>0</v>
          </cell>
          <cell r="AY165">
            <v>0</v>
          </cell>
          <cell r="AZ165">
            <v>0</v>
          </cell>
          <cell r="BA165">
            <v>0</v>
          </cell>
          <cell r="BB165">
            <v>26577</v>
          </cell>
          <cell r="BC165">
            <v>0</v>
          </cell>
          <cell r="BD165">
            <v>0</v>
          </cell>
          <cell r="BE165">
            <v>0</v>
          </cell>
          <cell r="BF165">
            <v>0</v>
          </cell>
          <cell r="BG165">
            <v>0</v>
          </cell>
          <cell r="BH165" t="str">
            <v>566060EZCAN9</v>
          </cell>
          <cell r="BI165">
            <v>40849</v>
          </cell>
        </row>
        <row r="166">
          <cell r="A166" t="str">
            <v>16707606</v>
          </cell>
          <cell r="B166" t="str">
            <v>ZAPATA CARNAQUE DE ZAFRA ESPERANZA MARLENE</v>
          </cell>
          <cell r="C166" t="str">
            <v>JEFA DE OFICINA ZONAL LAMBAYEQUE</v>
          </cell>
          <cell r="D166" t="str">
            <v>16707606</v>
          </cell>
          <cell r="E166">
            <v>40849</v>
          </cell>
          <cell r="F166">
            <v>40999</v>
          </cell>
          <cell r="H166">
            <v>5123</v>
          </cell>
          <cell r="I166">
            <v>5123</v>
          </cell>
          <cell r="J166">
            <v>0</v>
          </cell>
          <cell r="K166" t="str">
            <v>ZAPATA CARNAQUE DE ZAFRA ESPERANZA MARLENE</v>
          </cell>
          <cell r="L166">
            <v>0</v>
          </cell>
          <cell r="M166">
            <v>4465.21</v>
          </cell>
          <cell r="N166" t="str">
            <v>OFICINA ZONAL LAMBAYEQUE</v>
          </cell>
          <cell r="O166" t="str">
            <v xml:space="preserve">0022  </v>
          </cell>
          <cell r="P166" t="str">
            <v>3449</v>
          </cell>
          <cell r="Q166" t="str">
            <v>E001</v>
          </cell>
          <cell r="R166" t="str">
            <v>29</v>
          </cell>
          <cell r="S166">
            <v>40862</v>
          </cell>
          <cell r="T166" t="str">
            <v>4023215190</v>
          </cell>
          <cell r="U166" t="str">
            <v>201111</v>
          </cell>
          <cell r="V166" t="str">
            <v>201111</v>
          </cell>
          <cell r="W166" t="str">
            <v>12</v>
          </cell>
          <cell r="X166">
            <v>1</v>
          </cell>
          <cell r="Y166" t="str">
            <v>CAS ZONALES NOVIEMBRE 2011</v>
          </cell>
          <cell r="Z166">
            <v>1354</v>
          </cell>
          <cell r="AA166" t="str">
            <v>10167076063</v>
          </cell>
          <cell r="AB166" t="str">
            <v>ZAPATA</v>
          </cell>
          <cell r="AC166" t="str">
            <v>CARNAQUE DE ZAFRA</v>
          </cell>
          <cell r="AD166" t="str">
            <v>ESPERANZA MARLENE</v>
          </cell>
          <cell r="AE166" t="str">
            <v>PRIMA</v>
          </cell>
          <cell r="AF166" t="str">
            <v>03</v>
          </cell>
          <cell r="AG166">
            <v>89.65</v>
          </cell>
          <cell r="AH166">
            <v>55.84</v>
          </cell>
          <cell r="AI166">
            <v>145.49</v>
          </cell>
          <cell r="AJ166">
            <v>512.29999999999995</v>
          </cell>
          <cell r="AK166">
            <v>40849</v>
          </cell>
          <cell r="AL166" t="str">
            <v>2213394</v>
          </cell>
          <cell r="AM166">
            <v>40552</v>
          </cell>
          <cell r="AN166" t="str">
            <v>2011</v>
          </cell>
          <cell r="AO166" t="str">
            <v>1</v>
          </cell>
          <cell r="AP166">
            <v>97.2</v>
          </cell>
          <cell r="AQ166">
            <v>0</v>
          </cell>
          <cell r="AR166">
            <v>0</v>
          </cell>
          <cell r="AS166">
            <v>0</v>
          </cell>
          <cell r="AT166">
            <v>0</v>
          </cell>
          <cell r="AU166">
            <v>0</v>
          </cell>
          <cell r="AV166">
            <v>0</v>
          </cell>
          <cell r="AW166">
            <v>0</v>
          </cell>
          <cell r="AX166">
            <v>0</v>
          </cell>
          <cell r="AY166">
            <v>0</v>
          </cell>
          <cell r="AZ166">
            <v>0</v>
          </cell>
          <cell r="BA166">
            <v>0</v>
          </cell>
          <cell r="BB166">
            <v>26577</v>
          </cell>
          <cell r="BC166">
            <v>0</v>
          </cell>
          <cell r="BD166">
            <v>0</v>
          </cell>
          <cell r="BE166">
            <v>0</v>
          </cell>
          <cell r="BF166">
            <v>0</v>
          </cell>
          <cell r="BG166">
            <v>0</v>
          </cell>
          <cell r="BH166" t="str">
            <v>566060EZCAN9</v>
          </cell>
          <cell r="BI166">
            <v>40849</v>
          </cell>
        </row>
        <row r="167">
          <cell r="A167" t="str">
            <v>16707606</v>
          </cell>
          <cell r="B167" t="str">
            <v>ZAPATA CARNAQUE DE ZAFRA ESPERANZA MARLENE</v>
          </cell>
          <cell r="C167" t="str">
            <v>JEFA DE OFICINA ZONAL LAMBAYEQUE</v>
          </cell>
          <cell r="D167" t="str">
            <v>16707606</v>
          </cell>
          <cell r="E167">
            <v>40849</v>
          </cell>
          <cell r="F167">
            <v>41060</v>
          </cell>
          <cell r="H167">
            <v>5123</v>
          </cell>
          <cell r="I167">
            <v>5123</v>
          </cell>
          <cell r="J167">
            <v>0</v>
          </cell>
          <cell r="K167" t="str">
            <v>ZAPATA CARNAQUE DE ZAFRA ESPERANZA MARLENE</v>
          </cell>
          <cell r="L167">
            <v>0</v>
          </cell>
          <cell r="M167">
            <v>4465.21</v>
          </cell>
          <cell r="N167" t="str">
            <v>OFICINA ZONAL LAMBAYEQUE</v>
          </cell>
          <cell r="O167" t="str">
            <v xml:space="preserve">0022  </v>
          </cell>
          <cell r="P167" t="str">
            <v>3449</v>
          </cell>
          <cell r="Q167" t="str">
            <v>E001</v>
          </cell>
          <cell r="R167" t="str">
            <v>29</v>
          </cell>
          <cell r="S167">
            <v>40862</v>
          </cell>
          <cell r="T167" t="str">
            <v>4023215190</v>
          </cell>
          <cell r="U167" t="str">
            <v>201111</v>
          </cell>
          <cell r="V167" t="str">
            <v>201111</v>
          </cell>
          <cell r="W167" t="str">
            <v>12</v>
          </cell>
          <cell r="X167">
            <v>1</v>
          </cell>
          <cell r="Y167" t="str">
            <v>CAS ZONALES NOVIEMBRE 2011</v>
          </cell>
          <cell r="Z167">
            <v>1354</v>
          </cell>
          <cell r="AA167" t="str">
            <v>10167076063</v>
          </cell>
          <cell r="AB167" t="str">
            <v>ZAPATA</v>
          </cell>
          <cell r="AC167" t="str">
            <v>CARNAQUE DE ZAFRA</v>
          </cell>
          <cell r="AD167" t="str">
            <v>ESPERANZA MARLENE</v>
          </cell>
          <cell r="AE167" t="str">
            <v>PRIMA</v>
          </cell>
          <cell r="AF167" t="str">
            <v>03</v>
          </cell>
          <cell r="AG167">
            <v>89.65</v>
          </cell>
          <cell r="AH167">
            <v>55.84</v>
          </cell>
          <cell r="AI167">
            <v>145.49</v>
          </cell>
          <cell r="AJ167">
            <v>512.29999999999995</v>
          </cell>
          <cell r="AK167">
            <v>40849</v>
          </cell>
          <cell r="AL167" t="str">
            <v>2213394</v>
          </cell>
          <cell r="AM167">
            <v>40552</v>
          </cell>
          <cell r="AN167" t="str">
            <v>2011</v>
          </cell>
          <cell r="AO167" t="str">
            <v>1</v>
          </cell>
          <cell r="AP167">
            <v>97.2</v>
          </cell>
          <cell r="AQ167">
            <v>0</v>
          </cell>
          <cell r="AR167">
            <v>0</v>
          </cell>
          <cell r="AS167">
            <v>0</v>
          </cell>
          <cell r="AT167">
            <v>0</v>
          </cell>
          <cell r="AU167">
            <v>0</v>
          </cell>
          <cell r="AV167">
            <v>0</v>
          </cell>
          <cell r="AW167">
            <v>0</v>
          </cell>
          <cell r="AX167">
            <v>0</v>
          </cell>
          <cell r="AY167">
            <v>0</v>
          </cell>
          <cell r="AZ167">
            <v>0</v>
          </cell>
          <cell r="BA167">
            <v>0</v>
          </cell>
          <cell r="BB167">
            <v>26577</v>
          </cell>
          <cell r="BC167">
            <v>0</v>
          </cell>
          <cell r="BD167">
            <v>0</v>
          </cell>
          <cell r="BE167">
            <v>0</v>
          </cell>
          <cell r="BF167">
            <v>0</v>
          </cell>
          <cell r="BG167">
            <v>0</v>
          </cell>
          <cell r="BH167" t="str">
            <v>566060EZCAN9</v>
          </cell>
          <cell r="BI167">
            <v>40849</v>
          </cell>
        </row>
        <row r="168">
          <cell r="A168" t="str">
            <v>20564789</v>
          </cell>
          <cell r="B168" t="str">
            <v>ZARATE LAZARO PEDRO RONALD</v>
          </cell>
          <cell r="C168" t="str">
            <v>JEFE DE OFICINA ZONAL LA MERCED</v>
          </cell>
          <cell r="D168" t="str">
            <v>20564789</v>
          </cell>
          <cell r="E168">
            <v>40849</v>
          </cell>
          <cell r="F168">
            <v>40908</v>
          </cell>
          <cell r="H168">
            <v>5123</v>
          </cell>
          <cell r="I168">
            <v>5123</v>
          </cell>
          <cell r="J168">
            <v>0</v>
          </cell>
          <cell r="K168" t="str">
            <v>ZARATE LAZARO PEDRO RONALD</v>
          </cell>
          <cell r="L168">
            <v>0</v>
          </cell>
          <cell r="M168">
            <v>4431.3900000000003</v>
          </cell>
          <cell r="N168" t="str">
            <v>OFICINA ZONAL LA MERCED</v>
          </cell>
          <cell r="O168" t="str">
            <v xml:space="preserve">0020  </v>
          </cell>
          <cell r="P168" t="str">
            <v>3445</v>
          </cell>
          <cell r="Q168" t="str">
            <v>001</v>
          </cell>
          <cell r="R168" t="str">
            <v>140</v>
          </cell>
          <cell r="S168">
            <v>40870</v>
          </cell>
          <cell r="T168" t="str">
            <v>04-405-007954</v>
          </cell>
          <cell r="U168" t="str">
            <v>201111</v>
          </cell>
          <cell r="V168" t="str">
            <v>201111</v>
          </cell>
          <cell r="W168" t="str">
            <v>12</v>
          </cell>
          <cell r="X168">
            <v>1</v>
          </cell>
          <cell r="Y168" t="str">
            <v>CAS ZONALES NOVIEMBRE 2011</v>
          </cell>
          <cell r="Z168">
            <v>4166</v>
          </cell>
          <cell r="AA168" t="str">
            <v>10205647894</v>
          </cell>
          <cell r="AB168" t="str">
            <v>ZARATE</v>
          </cell>
          <cell r="AC168" t="str">
            <v>LAZARO</v>
          </cell>
          <cell r="AD168" t="str">
            <v>PEDRO RONALD</v>
          </cell>
          <cell r="AE168" t="str">
            <v>HORIZONTE</v>
          </cell>
          <cell r="AF168" t="str">
            <v>01</v>
          </cell>
          <cell r="AG168">
            <v>99.9</v>
          </cell>
          <cell r="AH168">
            <v>79.41</v>
          </cell>
          <cell r="AI168">
            <v>179.31</v>
          </cell>
          <cell r="AJ168">
            <v>512.29999999999995</v>
          </cell>
          <cell r="AK168">
            <v>40849</v>
          </cell>
          <cell r="AL168" t="str">
            <v>2199304</v>
          </cell>
          <cell r="AM168">
            <v>40548</v>
          </cell>
          <cell r="AN168" t="str">
            <v>2011</v>
          </cell>
          <cell r="AO168" t="str">
            <v>1</v>
          </cell>
          <cell r="AP168">
            <v>97.2</v>
          </cell>
          <cell r="AQ168">
            <v>0</v>
          </cell>
          <cell r="AR168">
            <v>0</v>
          </cell>
          <cell r="AS168">
            <v>0</v>
          </cell>
          <cell r="AT168">
            <v>0</v>
          </cell>
          <cell r="AU168">
            <v>0</v>
          </cell>
          <cell r="AV168">
            <v>0</v>
          </cell>
          <cell r="AW168">
            <v>0</v>
          </cell>
          <cell r="AX168">
            <v>0</v>
          </cell>
          <cell r="AY168">
            <v>0</v>
          </cell>
          <cell r="AZ168">
            <v>0</v>
          </cell>
          <cell r="BA168">
            <v>0</v>
          </cell>
          <cell r="BB168">
            <v>25864</v>
          </cell>
          <cell r="BC168">
            <v>0</v>
          </cell>
          <cell r="BD168">
            <v>0</v>
          </cell>
          <cell r="BE168">
            <v>0</v>
          </cell>
          <cell r="BF168">
            <v>0</v>
          </cell>
          <cell r="BG168">
            <v>0</v>
          </cell>
          <cell r="BH168" t="str">
            <v>558621PZLAA5</v>
          </cell>
          <cell r="BI168">
            <v>40849</v>
          </cell>
        </row>
        <row r="169">
          <cell r="A169" t="str">
            <v>20564789</v>
          </cell>
          <cell r="B169" t="str">
            <v>ZARATE LAZARO PEDRO RONALD</v>
          </cell>
          <cell r="C169" t="str">
            <v>JEFE DE OFICINA ZONAL LA MERCED</v>
          </cell>
          <cell r="D169" t="str">
            <v>20564789</v>
          </cell>
          <cell r="E169">
            <v>40849</v>
          </cell>
          <cell r="F169">
            <v>40939</v>
          </cell>
          <cell r="H169">
            <v>5123</v>
          </cell>
          <cell r="I169">
            <v>5123</v>
          </cell>
          <cell r="J169">
            <v>0</v>
          </cell>
          <cell r="K169" t="str">
            <v>ZARATE LAZARO PEDRO RONALD</v>
          </cell>
          <cell r="L169">
            <v>0</v>
          </cell>
          <cell r="M169">
            <v>4431.3900000000003</v>
          </cell>
          <cell r="N169" t="str">
            <v>OFICINA ZONAL LA MERCED</v>
          </cell>
          <cell r="O169" t="str">
            <v xml:space="preserve">0020  </v>
          </cell>
          <cell r="P169" t="str">
            <v>3445</v>
          </cell>
          <cell r="Q169" t="str">
            <v>001</v>
          </cell>
          <cell r="R169" t="str">
            <v>140</v>
          </cell>
          <cell r="S169">
            <v>40870</v>
          </cell>
          <cell r="T169" t="str">
            <v>04-405-007954</v>
          </cell>
          <cell r="U169" t="str">
            <v>201111</v>
          </cell>
          <cell r="V169" t="str">
            <v>201111</v>
          </cell>
          <cell r="W169" t="str">
            <v>12</v>
          </cell>
          <cell r="X169">
            <v>1</v>
          </cell>
          <cell r="Y169" t="str">
            <v>CAS ZONALES NOVIEMBRE 2011</v>
          </cell>
          <cell r="Z169">
            <v>4166</v>
          </cell>
          <cell r="AA169" t="str">
            <v>10205647894</v>
          </cell>
          <cell r="AB169" t="str">
            <v>ZARATE</v>
          </cell>
          <cell r="AC169" t="str">
            <v>LAZARO</v>
          </cell>
          <cell r="AD169" t="str">
            <v>PEDRO RONALD</v>
          </cell>
          <cell r="AE169" t="str">
            <v>HORIZONTE</v>
          </cell>
          <cell r="AF169" t="str">
            <v>01</v>
          </cell>
          <cell r="AG169">
            <v>99.9</v>
          </cell>
          <cell r="AH169">
            <v>79.41</v>
          </cell>
          <cell r="AI169">
            <v>179.31</v>
          </cell>
          <cell r="AJ169">
            <v>512.29999999999995</v>
          </cell>
          <cell r="AK169">
            <v>40849</v>
          </cell>
          <cell r="AL169" t="str">
            <v>2199304</v>
          </cell>
          <cell r="AM169">
            <v>40548</v>
          </cell>
          <cell r="AN169" t="str">
            <v>2011</v>
          </cell>
          <cell r="AO169" t="str">
            <v>1</v>
          </cell>
          <cell r="AP169">
            <v>97.2</v>
          </cell>
          <cell r="AQ169">
            <v>0</v>
          </cell>
          <cell r="AR169">
            <v>0</v>
          </cell>
          <cell r="AS169">
            <v>0</v>
          </cell>
          <cell r="AT169">
            <v>0</v>
          </cell>
          <cell r="AU169">
            <v>0</v>
          </cell>
          <cell r="AV169">
            <v>0</v>
          </cell>
          <cell r="AW169">
            <v>0</v>
          </cell>
          <cell r="AX169">
            <v>0</v>
          </cell>
          <cell r="AY169">
            <v>0</v>
          </cell>
          <cell r="AZ169">
            <v>0</v>
          </cell>
          <cell r="BA169">
            <v>0</v>
          </cell>
          <cell r="BB169">
            <v>25864</v>
          </cell>
          <cell r="BC169">
            <v>0</v>
          </cell>
          <cell r="BD169">
            <v>0</v>
          </cell>
          <cell r="BE169">
            <v>0</v>
          </cell>
          <cell r="BF169">
            <v>0</v>
          </cell>
          <cell r="BG169">
            <v>0</v>
          </cell>
          <cell r="BH169" t="str">
            <v>558621PZLAA5</v>
          </cell>
          <cell r="BI169">
            <v>40849</v>
          </cell>
        </row>
        <row r="170">
          <cell r="A170" t="str">
            <v>20116899</v>
          </cell>
          <cell r="B170" t="str">
            <v>ZARATE  RAMOS JAIME ROGER</v>
          </cell>
          <cell r="C170" t="str">
            <v>TECNICO DE PROYECTOS</v>
          </cell>
          <cell r="D170" t="str">
            <v>20116899</v>
          </cell>
          <cell r="E170">
            <v>40854</v>
          </cell>
          <cell r="F170">
            <v>40908</v>
          </cell>
          <cell r="H170">
            <v>2320</v>
          </cell>
          <cell r="I170">
            <v>2320</v>
          </cell>
          <cell r="J170">
            <v>0</v>
          </cell>
          <cell r="K170" t="str">
            <v>ZARATE  RAMOS JAIME ROGER</v>
          </cell>
          <cell r="L170">
            <v>0</v>
          </cell>
          <cell r="M170">
            <v>2018.4</v>
          </cell>
          <cell r="N170" t="str">
            <v>OFICINA ZONAL LIMA CALLAO</v>
          </cell>
          <cell r="O170" t="str">
            <v xml:space="preserve">0002  </v>
          </cell>
          <cell r="P170" t="str">
            <v>3461</v>
          </cell>
          <cell r="Q170" t="str">
            <v>001</v>
          </cell>
          <cell r="R170" t="str">
            <v>46</v>
          </cell>
          <cell r="S170">
            <v>40870</v>
          </cell>
          <cell r="T170" t="str">
            <v>4041101259</v>
          </cell>
          <cell r="U170" t="str">
            <v>201111</v>
          </cell>
          <cell r="V170" t="str">
            <v>201111</v>
          </cell>
          <cell r="W170" t="str">
            <v>12</v>
          </cell>
          <cell r="X170">
            <v>1</v>
          </cell>
          <cell r="Y170" t="str">
            <v>CAS ZONALES NOVIEMBRE 2011</v>
          </cell>
          <cell r="Z170">
            <v>4175</v>
          </cell>
          <cell r="AA170" t="str">
            <v>10201168991</v>
          </cell>
          <cell r="AB170" t="str">
            <v xml:space="preserve">ZARATE </v>
          </cell>
          <cell r="AC170" t="str">
            <v>RAMOS</v>
          </cell>
          <cell r="AD170" t="str">
            <v>JAIME ROGER</v>
          </cell>
          <cell r="AE170" t="str">
            <v>ONP</v>
          </cell>
          <cell r="AF170" t="str">
            <v>99</v>
          </cell>
          <cell r="AG170">
            <v>0</v>
          </cell>
          <cell r="AH170">
            <v>0</v>
          </cell>
          <cell r="AI170">
            <v>0</v>
          </cell>
          <cell r="AJ170">
            <v>301.60000000000002</v>
          </cell>
          <cell r="AK170">
            <v>40854</v>
          </cell>
          <cell r="AL170" t="str">
            <v>2239953</v>
          </cell>
          <cell r="AM170">
            <v>40557</v>
          </cell>
          <cell r="AN170" t="str">
            <v>2011</v>
          </cell>
          <cell r="AO170" t="str">
            <v>1</v>
          </cell>
          <cell r="AP170">
            <v>97.2</v>
          </cell>
          <cell r="AQ170">
            <v>0</v>
          </cell>
          <cell r="AR170">
            <v>0</v>
          </cell>
          <cell r="AS170">
            <v>0</v>
          </cell>
          <cell r="AT170">
            <v>0</v>
          </cell>
          <cell r="AU170">
            <v>0</v>
          </cell>
          <cell r="AV170">
            <v>0</v>
          </cell>
          <cell r="AW170">
            <v>0</v>
          </cell>
          <cell r="AX170">
            <v>0</v>
          </cell>
          <cell r="AY170">
            <v>0</v>
          </cell>
          <cell r="AZ170">
            <v>0</v>
          </cell>
          <cell r="BA170">
            <v>0</v>
          </cell>
          <cell r="BB170">
            <v>28479</v>
          </cell>
          <cell r="BC170">
            <v>0</v>
          </cell>
          <cell r="BD170">
            <v>0</v>
          </cell>
          <cell r="BE170">
            <v>0</v>
          </cell>
          <cell r="BF170">
            <v>0</v>
          </cell>
          <cell r="BG170">
            <v>0</v>
          </cell>
          <cell r="BH170" t="str">
            <v/>
          </cell>
          <cell r="BI170">
            <v>40854</v>
          </cell>
        </row>
        <row r="171">
          <cell r="A171" t="str">
            <v>20116899</v>
          </cell>
          <cell r="B171" t="str">
            <v>ZARATE  RAMOS JAIME ROGER</v>
          </cell>
          <cell r="C171" t="str">
            <v>TECNICO DE PROYECTOS</v>
          </cell>
          <cell r="D171" t="str">
            <v>20116899</v>
          </cell>
          <cell r="E171">
            <v>40854</v>
          </cell>
          <cell r="F171">
            <v>40939</v>
          </cell>
          <cell r="H171">
            <v>2320</v>
          </cell>
          <cell r="I171">
            <v>2320</v>
          </cell>
          <cell r="J171">
            <v>0</v>
          </cell>
          <cell r="K171" t="str">
            <v>ZARATE  RAMOS JAIME ROGER</v>
          </cell>
          <cell r="L171">
            <v>0</v>
          </cell>
          <cell r="M171">
            <v>2018.4</v>
          </cell>
          <cell r="N171" t="str">
            <v>OFICINA ZONAL LIMA CALLAO</v>
          </cell>
          <cell r="O171" t="str">
            <v xml:space="preserve">0002  </v>
          </cell>
          <cell r="P171" t="str">
            <v>3461</v>
          </cell>
          <cell r="Q171" t="str">
            <v>001</v>
          </cell>
          <cell r="R171" t="str">
            <v>46</v>
          </cell>
          <cell r="S171">
            <v>40870</v>
          </cell>
          <cell r="T171" t="str">
            <v>4041101259</v>
          </cell>
          <cell r="U171" t="str">
            <v>201111</v>
          </cell>
          <cell r="V171" t="str">
            <v>201111</v>
          </cell>
          <cell r="W171" t="str">
            <v>12</v>
          </cell>
          <cell r="X171">
            <v>1</v>
          </cell>
          <cell r="Y171" t="str">
            <v>CAS ZONALES NOVIEMBRE 2011</v>
          </cell>
          <cell r="Z171">
            <v>4175</v>
          </cell>
          <cell r="AA171" t="str">
            <v>10201168991</v>
          </cell>
          <cell r="AB171" t="str">
            <v xml:space="preserve">ZARATE </v>
          </cell>
          <cell r="AC171" t="str">
            <v>RAMOS</v>
          </cell>
          <cell r="AD171" t="str">
            <v>JAIME ROGER</v>
          </cell>
          <cell r="AE171" t="str">
            <v>ONP</v>
          </cell>
          <cell r="AF171" t="str">
            <v>99</v>
          </cell>
          <cell r="AG171">
            <v>0</v>
          </cell>
          <cell r="AH171">
            <v>0</v>
          </cell>
          <cell r="AI171">
            <v>0</v>
          </cell>
          <cell r="AJ171">
            <v>301.60000000000002</v>
          </cell>
          <cell r="AK171">
            <v>40854</v>
          </cell>
          <cell r="AL171" t="str">
            <v>2239953</v>
          </cell>
          <cell r="AM171">
            <v>40557</v>
          </cell>
          <cell r="AN171" t="str">
            <v>2011</v>
          </cell>
          <cell r="AO171" t="str">
            <v>1</v>
          </cell>
          <cell r="AP171">
            <v>97.2</v>
          </cell>
          <cell r="AQ171">
            <v>0</v>
          </cell>
          <cell r="AR171">
            <v>0</v>
          </cell>
          <cell r="AS171">
            <v>0</v>
          </cell>
          <cell r="AT171">
            <v>0</v>
          </cell>
          <cell r="AU171">
            <v>0</v>
          </cell>
          <cell r="AV171">
            <v>0</v>
          </cell>
          <cell r="AW171">
            <v>0</v>
          </cell>
          <cell r="AX171">
            <v>0</v>
          </cell>
          <cell r="AY171">
            <v>0</v>
          </cell>
          <cell r="AZ171">
            <v>0</v>
          </cell>
          <cell r="BA171">
            <v>0</v>
          </cell>
          <cell r="BB171">
            <v>28479</v>
          </cell>
          <cell r="BC171">
            <v>0</v>
          </cell>
          <cell r="BD171">
            <v>0</v>
          </cell>
          <cell r="BE171">
            <v>0</v>
          </cell>
          <cell r="BF171">
            <v>0</v>
          </cell>
          <cell r="BG171">
            <v>0</v>
          </cell>
          <cell r="BH171" t="str">
            <v/>
          </cell>
          <cell r="BI171">
            <v>40854</v>
          </cell>
        </row>
        <row r="172">
          <cell r="A172" t="str">
            <v>20116899</v>
          </cell>
          <cell r="B172" t="str">
            <v>ZARATE  RAMOS JAIME ROGER</v>
          </cell>
          <cell r="C172" t="str">
            <v>TECNICO DE PROYECTOS</v>
          </cell>
          <cell r="D172" t="str">
            <v>20116899</v>
          </cell>
          <cell r="E172">
            <v>40854</v>
          </cell>
          <cell r="F172">
            <v>40999</v>
          </cell>
          <cell r="H172">
            <v>2320</v>
          </cell>
          <cell r="I172">
            <v>2320</v>
          </cell>
          <cell r="J172">
            <v>0</v>
          </cell>
          <cell r="K172" t="str">
            <v>ZARATE  RAMOS JAIME ROGER</v>
          </cell>
          <cell r="L172">
            <v>0</v>
          </cell>
          <cell r="M172">
            <v>2018.4</v>
          </cell>
          <cell r="N172" t="str">
            <v>OFICINA ZONAL LIMA CALLAO</v>
          </cell>
          <cell r="O172" t="str">
            <v xml:space="preserve">0002  </v>
          </cell>
          <cell r="P172" t="str">
            <v>3461</v>
          </cell>
          <cell r="Q172" t="str">
            <v>001</v>
          </cell>
          <cell r="R172" t="str">
            <v>46</v>
          </cell>
          <cell r="S172">
            <v>40870</v>
          </cell>
          <cell r="T172" t="str">
            <v>4041101259</v>
          </cell>
          <cell r="U172" t="str">
            <v>201111</v>
          </cell>
          <cell r="V172" t="str">
            <v>201111</v>
          </cell>
          <cell r="W172" t="str">
            <v>12</v>
          </cell>
          <cell r="X172">
            <v>1</v>
          </cell>
          <cell r="Y172" t="str">
            <v>CAS ZONALES NOVIEMBRE 2011</v>
          </cell>
          <cell r="Z172">
            <v>4175</v>
          </cell>
          <cell r="AA172" t="str">
            <v>10201168991</v>
          </cell>
          <cell r="AB172" t="str">
            <v xml:space="preserve">ZARATE </v>
          </cell>
          <cell r="AC172" t="str">
            <v>RAMOS</v>
          </cell>
          <cell r="AD172" t="str">
            <v>JAIME ROGER</v>
          </cell>
          <cell r="AE172" t="str">
            <v>ONP</v>
          </cell>
          <cell r="AF172" t="str">
            <v>99</v>
          </cell>
          <cell r="AG172">
            <v>0</v>
          </cell>
          <cell r="AH172">
            <v>0</v>
          </cell>
          <cell r="AI172">
            <v>0</v>
          </cell>
          <cell r="AJ172">
            <v>301.60000000000002</v>
          </cell>
          <cell r="AK172">
            <v>40854</v>
          </cell>
          <cell r="AL172" t="str">
            <v>2239953</v>
          </cell>
          <cell r="AM172">
            <v>40557</v>
          </cell>
          <cell r="AN172" t="str">
            <v>2011</v>
          </cell>
          <cell r="AO172" t="str">
            <v>1</v>
          </cell>
          <cell r="AP172">
            <v>97.2</v>
          </cell>
          <cell r="AQ172">
            <v>0</v>
          </cell>
          <cell r="AR172">
            <v>0</v>
          </cell>
          <cell r="AS172">
            <v>0</v>
          </cell>
          <cell r="AT172">
            <v>0</v>
          </cell>
          <cell r="AU172">
            <v>0</v>
          </cell>
          <cell r="AV172">
            <v>0</v>
          </cell>
          <cell r="AW172">
            <v>0</v>
          </cell>
          <cell r="AX172">
            <v>0</v>
          </cell>
          <cell r="AY172">
            <v>0</v>
          </cell>
          <cell r="AZ172">
            <v>0</v>
          </cell>
          <cell r="BA172">
            <v>0</v>
          </cell>
          <cell r="BB172">
            <v>28479</v>
          </cell>
          <cell r="BC172">
            <v>0</v>
          </cell>
          <cell r="BD172">
            <v>0</v>
          </cell>
          <cell r="BE172">
            <v>0</v>
          </cell>
          <cell r="BF172">
            <v>0</v>
          </cell>
          <cell r="BG172">
            <v>0</v>
          </cell>
          <cell r="BH172" t="str">
            <v/>
          </cell>
          <cell r="BI172">
            <v>40854</v>
          </cell>
        </row>
        <row r="173">
          <cell r="A173" t="str">
            <v>20116899</v>
          </cell>
          <cell r="B173" t="str">
            <v>ZARATE  RAMOS JAIME ROGER</v>
          </cell>
          <cell r="C173" t="str">
            <v>TECNICO DE PROYECTOS</v>
          </cell>
          <cell r="D173" t="str">
            <v>20116899</v>
          </cell>
          <cell r="E173">
            <v>40854</v>
          </cell>
          <cell r="F173">
            <v>41060</v>
          </cell>
          <cell r="H173">
            <v>2320</v>
          </cell>
          <cell r="I173">
            <v>2320</v>
          </cell>
          <cell r="J173">
            <v>0</v>
          </cell>
          <cell r="K173" t="str">
            <v>ZARATE  RAMOS JAIME ROGER</v>
          </cell>
          <cell r="L173">
            <v>0</v>
          </cell>
          <cell r="M173">
            <v>2018.4</v>
          </cell>
          <cell r="N173" t="str">
            <v>OFICINA ZONAL LIMA CALLAO</v>
          </cell>
          <cell r="O173" t="str">
            <v xml:space="preserve">0002  </v>
          </cell>
          <cell r="P173" t="str">
            <v>3461</v>
          </cell>
          <cell r="Q173" t="str">
            <v>001</v>
          </cell>
          <cell r="R173" t="str">
            <v>46</v>
          </cell>
          <cell r="S173">
            <v>40870</v>
          </cell>
          <cell r="T173" t="str">
            <v>4041101259</v>
          </cell>
          <cell r="U173" t="str">
            <v>201111</v>
          </cell>
          <cell r="V173" t="str">
            <v>201111</v>
          </cell>
          <cell r="W173" t="str">
            <v>12</v>
          </cell>
          <cell r="X173">
            <v>1</v>
          </cell>
          <cell r="Y173" t="str">
            <v>CAS ZONALES NOVIEMBRE 2011</v>
          </cell>
          <cell r="Z173">
            <v>4175</v>
          </cell>
          <cell r="AA173" t="str">
            <v>10201168991</v>
          </cell>
          <cell r="AB173" t="str">
            <v xml:space="preserve">ZARATE </v>
          </cell>
          <cell r="AC173" t="str">
            <v>RAMOS</v>
          </cell>
          <cell r="AD173" t="str">
            <v>JAIME ROGER</v>
          </cell>
          <cell r="AE173" t="str">
            <v>ONP</v>
          </cell>
          <cell r="AF173" t="str">
            <v>99</v>
          </cell>
          <cell r="AG173">
            <v>0</v>
          </cell>
          <cell r="AH173">
            <v>0</v>
          </cell>
          <cell r="AI173">
            <v>0</v>
          </cell>
          <cell r="AJ173">
            <v>301.60000000000002</v>
          </cell>
          <cell r="AK173">
            <v>40854</v>
          </cell>
          <cell r="AL173" t="str">
            <v>2239953</v>
          </cell>
          <cell r="AM173">
            <v>40557</v>
          </cell>
          <cell r="AN173" t="str">
            <v>2011</v>
          </cell>
          <cell r="AO173" t="str">
            <v>1</v>
          </cell>
          <cell r="AP173">
            <v>97.2</v>
          </cell>
          <cell r="AQ173">
            <v>0</v>
          </cell>
          <cell r="AR173">
            <v>0</v>
          </cell>
          <cell r="AS173">
            <v>0</v>
          </cell>
          <cell r="AT173">
            <v>0</v>
          </cell>
          <cell r="AU173">
            <v>0</v>
          </cell>
          <cell r="AV173">
            <v>0</v>
          </cell>
          <cell r="AW173">
            <v>0</v>
          </cell>
          <cell r="AX173">
            <v>0</v>
          </cell>
          <cell r="AY173">
            <v>0</v>
          </cell>
          <cell r="AZ173">
            <v>0</v>
          </cell>
          <cell r="BA173">
            <v>0</v>
          </cell>
          <cell r="BB173">
            <v>28479</v>
          </cell>
          <cell r="BC173">
            <v>0</v>
          </cell>
          <cell r="BD173">
            <v>0</v>
          </cell>
          <cell r="BE173">
            <v>0</v>
          </cell>
          <cell r="BF173">
            <v>0</v>
          </cell>
          <cell r="BG173">
            <v>0</v>
          </cell>
          <cell r="BH173" t="str">
            <v/>
          </cell>
          <cell r="BI173">
            <v>40854</v>
          </cell>
        </row>
        <row r="174">
          <cell r="A174" t="str">
            <v>23813727</v>
          </cell>
          <cell r="B174" t="str">
            <v>ZVIETCOVICH  ALVAREZ MANUEL JESUS</v>
          </cell>
          <cell r="C174" t="str">
            <v>JEFE DE LA OFICINA ZONAL CUSCO</v>
          </cell>
          <cell r="D174" t="str">
            <v>23813727</v>
          </cell>
          <cell r="E174">
            <v>40826</v>
          </cell>
          <cell r="F174">
            <v>40886</v>
          </cell>
          <cell r="H174">
            <v>5300</v>
          </cell>
          <cell r="I174">
            <v>5300</v>
          </cell>
          <cell r="J174">
            <v>530</v>
          </cell>
          <cell r="K174" t="str">
            <v>ZVIETCOVICH  ALVAREZ MANUEL JESUS</v>
          </cell>
          <cell r="L174">
            <v>0</v>
          </cell>
          <cell r="M174">
            <v>4089.48</v>
          </cell>
          <cell r="N174" t="str">
            <v>OFICINA ZONAL CUSCO</v>
          </cell>
          <cell r="O174" t="str">
            <v xml:space="preserve">0015  </v>
          </cell>
          <cell r="P174" t="str">
            <v>3430</v>
          </cell>
          <cell r="Q174" t="str">
            <v>003</v>
          </cell>
          <cell r="R174" t="str">
            <v>19</v>
          </cell>
          <cell r="S174">
            <v>40870</v>
          </cell>
          <cell r="T174" t="str">
            <v>4040881846</v>
          </cell>
          <cell r="U174" t="str">
            <v>201111</v>
          </cell>
          <cell r="V174" t="str">
            <v>201111</v>
          </cell>
          <cell r="W174" t="str">
            <v>12</v>
          </cell>
          <cell r="X174">
            <v>1</v>
          </cell>
          <cell r="Y174" t="str">
            <v>CAS ZONALES NOVIEMBRE 2011</v>
          </cell>
          <cell r="Z174">
            <v>4149</v>
          </cell>
          <cell r="AA174" t="str">
            <v>10238137271</v>
          </cell>
          <cell r="AB174" t="str">
            <v xml:space="preserve">ZVIETCOVICH </v>
          </cell>
          <cell r="AC174" t="str">
            <v>ALVAREZ</v>
          </cell>
          <cell r="AD174" t="str">
            <v>MANUEL JESUS</v>
          </cell>
          <cell r="AE174" t="str">
            <v>PRIMA</v>
          </cell>
          <cell r="AF174" t="str">
            <v>03</v>
          </cell>
          <cell r="AG174">
            <v>92.75</v>
          </cell>
          <cell r="AH174">
            <v>57.77</v>
          </cell>
          <cell r="AI174">
            <v>150.52000000000001</v>
          </cell>
          <cell r="AJ174">
            <v>530</v>
          </cell>
          <cell r="AK174">
            <v>40826</v>
          </cell>
          <cell r="AL174" t="str">
            <v/>
          </cell>
          <cell r="AM174">
            <v>1</v>
          </cell>
          <cell r="AN174" t="str">
            <v>2011</v>
          </cell>
          <cell r="AO174" t="str">
            <v>1</v>
          </cell>
          <cell r="AP174">
            <v>97.2</v>
          </cell>
          <cell r="AQ174">
            <v>0</v>
          </cell>
          <cell r="AR174">
            <v>0</v>
          </cell>
          <cell r="AS174">
            <v>0</v>
          </cell>
          <cell r="AT174">
            <v>0</v>
          </cell>
          <cell r="AU174">
            <v>0</v>
          </cell>
          <cell r="AV174">
            <v>0</v>
          </cell>
          <cell r="AW174">
            <v>0</v>
          </cell>
          <cell r="AX174">
            <v>0</v>
          </cell>
          <cell r="AY174">
            <v>0</v>
          </cell>
          <cell r="AZ174">
            <v>0</v>
          </cell>
          <cell r="BA174">
            <v>0</v>
          </cell>
          <cell r="BB174">
            <v>22898</v>
          </cell>
          <cell r="BC174">
            <v>0</v>
          </cell>
          <cell r="BD174">
            <v>0</v>
          </cell>
          <cell r="BE174">
            <v>0</v>
          </cell>
          <cell r="BF174">
            <v>0</v>
          </cell>
          <cell r="BG174">
            <v>0</v>
          </cell>
          <cell r="BH174" t="str">
            <v>528961MZAEA5</v>
          </cell>
          <cell r="BI174">
            <v>40826</v>
          </cell>
        </row>
        <row r="175">
          <cell r="A175" t="str">
            <v>05380488</v>
          </cell>
          <cell r="B175" t="str">
            <v>BARTENS  FERRANDO  NAPOLEON</v>
          </cell>
          <cell r="C175" t="str">
            <v>CHOFER</v>
          </cell>
          <cell r="D175" t="str">
            <v>05380488</v>
          </cell>
          <cell r="E175">
            <v>40871</v>
          </cell>
          <cell r="F175">
            <v>40908</v>
          </cell>
          <cell r="H175">
            <v>257</v>
          </cell>
          <cell r="I175">
            <v>257</v>
          </cell>
          <cell r="J175">
            <v>0</v>
          </cell>
          <cell r="K175" t="str">
            <v>BARTENS  FERRANDO  NAPOLEON</v>
          </cell>
          <cell r="L175">
            <v>0</v>
          </cell>
          <cell r="M175">
            <v>223.02</v>
          </cell>
          <cell r="N175" t="str">
            <v>OFICINA ZONAL LORETO</v>
          </cell>
          <cell r="O175" t="str">
            <v xml:space="preserve">0023  </v>
          </cell>
          <cell r="P175" t="str">
            <v>3523</v>
          </cell>
          <cell r="Q175" t="str">
            <v>001</v>
          </cell>
          <cell r="R175" t="str">
            <v>16</v>
          </cell>
          <cell r="S175">
            <v>40871</v>
          </cell>
          <cell r="T175" t="str">
            <v>4041615538</v>
          </cell>
          <cell r="U175" t="str">
            <v>201111</v>
          </cell>
          <cell r="V175" t="str">
            <v>201111</v>
          </cell>
          <cell r="W175" t="str">
            <v>13</v>
          </cell>
          <cell r="X175">
            <v>3</v>
          </cell>
          <cell r="Y175" t="str">
            <v>CAS ZONALES NOVIEMBRE 2011 ADICIONAL 01</v>
          </cell>
          <cell r="Z175">
            <v>4208</v>
          </cell>
          <cell r="AA175" t="str">
            <v>10053804883</v>
          </cell>
          <cell r="AB175" t="str">
            <v xml:space="preserve">BARTENS </v>
          </cell>
          <cell r="AC175" t="str">
            <v xml:space="preserve">FERRANDO </v>
          </cell>
          <cell r="AD175" t="str">
            <v>NAPOLEON</v>
          </cell>
          <cell r="AE175" t="str">
            <v>INTEGRA</v>
          </cell>
          <cell r="AF175" t="str">
            <v>02</v>
          </cell>
          <cell r="AG175">
            <v>4.63</v>
          </cell>
          <cell r="AH175">
            <v>3.65</v>
          </cell>
          <cell r="AI175">
            <v>8.2799999999999994</v>
          </cell>
          <cell r="AJ175">
            <v>25.7</v>
          </cell>
          <cell r="AK175">
            <v>40871</v>
          </cell>
          <cell r="AL175" t="str">
            <v/>
          </cell>
          <cell r="AM175">
            <v>1</v>
          </cell>
          <cell r="AN175" t="str">
            <v>2011</v>
          </cell>
          <cell r="AO175" t="str">
            <v>1</v>
          </cell>
          <cell r="AP175">
            <v>60.75</v>
          </cell>
          <cell r="AQ175">
            <v>0</v>
          </cell>
          <cell r="AR175">
            <v>0</v>
          </cell>
          <cell r="AS175">
            <v>0</v>
          </cell>
          <cell r="AT175">
            <v>0</v>
          </cell>
          <cell r="AU175">
            <v>0</v>
          </cell>
          <cell r="AV175">
            <v>0</v>
          </cell>
          <cell r="AW175">
            <v>0</v>
          </cell>
          <cell r="AX175">
            <v>0</v>
          </cell>
          <cell r="AY175">
            <v>0</v>
          </cell>
          <cell r="AZ175">
            <v>0</v>
          </cell>
          <cell r="BA175">
            <v>0</v>
          </cell>
          <cell r="BB175">
            <v>27623</v>
          </cell>
          <cell r="BC175">
            <v>0</v>
          </cell>
          <cell r="BD175">
            <v>0</v>
          </cell>
          <cell r="BE175">
            <v>0</v>
          </cell>
          <cell r="BF175">
            <v>0</v>
          </cell>
          <cell r="BG175">
            <v>0</v>
          </cell>
          <cell r="BH175" t="str">
            <v>576211NBFTR5</v>
          </cell>
          <cell r="BI175">
            <v>40871</v>
          </cell>
        </row>
        <row r="176">
          <cell r="A176" t="str">
            <v>05380488</v>
          </cell>
          <cell r="B176" t="str">
            <v>BARTENS  FERRANDO  NAPOLEON</v>
          </cell>
          <cell r="C176" t="str">
            <v>CHOFER</v>
          </cell>
          <cell r="D176" t="str">
            <v>05380488</v>
          </cell>
          <cell r="E176">
            <v>40871</v>
          </cell>
          <cell r="F176">
            <v>40939</v>
          </cell>
          <cell r="H176">
            <v>257</v>
          </cell>
          <cell r="I176">
            <v>257</v>
          </cell>
          <cell r="J176">
            <v>0</v>
          </cell>
          <cell r="K176" t="str">
            <v>BARTENS  FERRANDO  NAPOLEON</v>
          </cell>
          <cell r="L176">
            <v>0</v>
          </cell>
          <cell r="M176">
            <v>223.02</v>
          </cell>
          <cell r="N176" t="str">
            <v>OFICINA ZONAL LORETO</v>
          </cell>
          <cell r="O176" t="str">
            <v xml:space="preserve">0023  </v>
          </cell>
          <cell r="P176" t="str">
            <v>3523</v>
          </cell>
          <cell r="Q176" t="str">
            <v>001</v>
          </cell>
          <cell r="R176" t="str">
            <v>16</v>
          </cell>
          <cell r="S176">
            <v>40871</v>
          </cell>
          <cell r="T176" t="str">
            <v>4041615538</v>
          </cell>
          <cell r="U176" t="str">
            <v>201111</v>
          </cell>
          <cell r="V176" t="str">
            <v>201111</v>
          </cell>
          <cell r="W176" t="str">
            <v>13</v>
          </cell>
          <cell r="X176">
            <v>3</v>
          </cell>
          <cell r="Y176" t="str">
            <v>CAS ZONALES NOVIEMBRE 2011 ADICIONAL 01</v>
          </cell>
          <cell r="Z176">
            <v>4208</v>
          </cell>
          <cell r="AA176" t="str">
            <v>10053804883</v>
          </cell>
          <cell r="AB176" t="str">
            <v xml:space="preserve">BARTENS </v>
          </cell>
          <cell r="AC176" t="str">
            <v xml:space="preserve">FERRANDO </v>
          </cell>
          <cell r="AD176" t="str">
            <v>NAPOLEON</v>
          </cell>
          <cell r="AE176" t="str">
            <v>INTEGRA</v>
          </cell>
          <cell r="AF176" t="str">
            <v>02</v>
          </cell>
          <cell r="AG176">
            <v>4.63</v>
          </cell>
          <cell r="AH176">
            <v>3.65</v>
          </cell>
          <cell r="AI176">
            <v>8.2799999999999994</v>
          </cell>
          <cell r="AJ176">
            <v>25.7</v>
          </cell>
          <cell r="AK176">
            <v>40871</v>
          </cell>
          <cell r="AL176" t="str">
            <v/>
          </cell>
          <cell r="AM176">
            <v>1</v>
          </cell>
          <cell r="AN176" t="str">
            <v>2011</v>
          </cell>
          <cell r="AO176" t="str">
            <v>1</v>
          </cell>
          <cell r="AP176">
            <v>60.75</v>
          </cell>
          <cell r="AQ176">
            <v>0</v>
          </cell>
          <cell r="AR176">
            <v>0</v>
          </cell>
          <cell r="AS176">
            <v>0</v>
          </cell>
          <cell r="AT176">
            <v>0</v>
          </cell>
          <cell r="AU176">
            <v>0</v>
          </cell>
          <cell r="AV176">
            <v>0</v>
          </cell>
          <cell r="AW176">
            <v>0</v>
          </cell>
          <cell r="AX176">
            <v>0</v>
          </cell>
          <cell r="AY176">
            <v>0</v>
          </cell>
          <cell r="AZ176">
            <v>0</v>
          </cell>
          <cell r="BA176">
            <v>0</v>
          </cell>
          <cell r="BB176">
            <v>27623</v>
          </cell>
          <cell r="BC176">
            <v>0</v>
          </cell>
          <cell r="BD176">
            <v>0</v>
          </cell>
          <cell r="BE176">
            <v>0</v>
          </cell>
          <cell r="BF176">
            <v>0</v>
          </cell>
          <cell r="BG176">
            <v>0</v>
          </cell>
          <cell r="BH176" t="str">
            <v>576211NBFTR5</v>
          </cell>
          <cell r="BI176">
            <v>40871</v>
          </cell>
        </row>
        <row r="177">
          <cell r="A177" t="str">
            <v>05380488</v>
          </cell>
          <cell r="B177" t="str">
            <v>BARTENS  FERRANDO  NAPOLEON</v>
          </cell>
          <cell r="C177" t="str">
            <v>CHOFER</v>
          </cell>
          <cell r="D177" t="str">
            <v>05380488</v>
          </cell>
          <cell r="E177">
            <v>40871</v>
          </cell>
          <cell r="F177">
            <v>40999</v>
          </cell>
          <cell r="H177">
            <v>257</v>
          </cell>
          <cell r="I177">
            <v>257</v>
          </cell>
          <cell r="J177">
            <v>0</v>
          </cell>
          <cell r="K177" t="str">
            <v>BARTENS  FERRANDO  NAPOLEON</v>
          </cell>
          <cell r="L177">
            <v>0</v>
          </cell>
          <cell r="M177">
            <v>223.02</v>
          </cell>
          <cell r="N177" t="str">
            <v>OFICINA ZONAL LORETO</v>
          </cell>
          <cell r="O177" t="str">
            <v xml:space="preserve">0023  </v>
          </cell>
          <cell r="P177" t="str">
            <v>3523</v>
          </cell>
          <cell r="Q177" t="str">
            <v>001</v>
          </cell>
          <cell r="R177" t="str">
            <v>16</v>
          </cell>
          <cell r="S177">
            <v>40871</v>
          </cell>
          <cell r="T177" t="str">
            <v>4041615538</v>
          </cell>
          <cell r="U177" t="str">
            <v>201111</v>
          </cell>
          <cell r="V177" t="str">
            <v>201111</v>
          </cell>
          <cell r="W177" t="str">
            <v>13</v>
          </cell>
          <cell r="X177">
            <v>3</v>
          </cell>
          <cell r="Y177" t="str">
            <v>CAS ZONALES NOVIEMBRE 2011 ADICIONAL 01</v>
          </cell>
          <cell r="Z177">
            <v>4208</v>
          </cell>
          <cell r="AA177" t="str">
            <v>10053804883</v>
          </cell>
          <cell r="AB177" t="str">
            <v xml:space="preserve">BARTENS </v>
          </cell>
          <cell r="AC177" t="str">
            <v xml:space="preserve">FERRANDO </v>
          </cell>
          <cell r="AD177" t="str">
            <v>NAPOLEON</v>
          </cell>
          <cell r="AE177" t="str">
            <v>INTEGRA</v>
          </cell>
          <cell r="AF177" t="str">
            <v>02</v>
          </cell>
          <cell r="AG177">
            <v>4.63</v>
          </cell>
          <cell r="AH177">
            <v>3.65</v>
          </cell>
          <cell r="AI177">
            <v>8.2799999999999994</v>
          </cell>
          <cell r="AJ177">
            <v>25.7</v>
          </cell>
          <cell r="AK177">
            <v>40871</v>
          </cell>
          <cell r="AL177" t="str">
            <v/>
          </cell>
          <cell r="AM177">
            <v>1</v>
          </cell>
          <cell r="AN177" t="str">
            <v>2011</v>
          </cell>
          <cell r="AO177" t="str">
            <v>1</v>
          </cell>
          <cell r="AP177">
            <v>60.75</v>
          </cell>
          <cell r="AQ177">
            <v>0</v>
          </cell>
          <cell r="AR177">
            <v>0</v>
          </cell>
          <cell r="AS177">
            <v>0</v>
          </cell>
          <cell r="AT177">
            <v>0</v>
          </cell>
          <cell r="AU177">
            <v>0</v>
          </cell>
          <cell r="AV177">
            <v>0</v>
          </cell>
          <cell r="AW177">
            <v>0</v>
          </cell>
          <cell r="AX177">
            <v>0</v>
          </cell>
          <cell r="AY177">
            <v>0</v>
          </cell>
          <cell r="AZ177">
            <v>0</v>
          </cell>
          <cell r="BA177">
            <v>0</v>
          </cell>
          <cell r="BB177">
            <v>27623</v>
          </cell>
          <cell r="BC177">
            <v>0</v>
          </cell>
          <cell r="BD177">
            <v>0</v>
          </cell>
          <cell r="BE177">
            <v>0</v>
          </cell>
          <cell r="BF177">
            <v>0</v>
          </cell>
          <cell r="BG177">
            <v>0</v>
          </cell>
          <cell r="BH177" t="str">
            <v>576211NBFTR5</v>
          </cell>
          <cell r="BI177">
            <v>40871</v>
          </cell>
        </row>
        <row r="178">
          <cell r="A178" t="str">
            <v>05380488</v>
          </cell>
          <cell r="B178" t="str">
            <v>BARTENS  FERRANDO  NAPOLEON</v>
          </cell>
          <cell r="C178" t="str">
            <v>CHOFER</v>
          </cell>
          <cell r="D178" t="str">
            <v>05380488</v>
          </cell>
          <cell r="E178">
            <v>40871</v>
          </cell>
          <cell r="F178">
            <v>41090</v>
          </cell>
          <cell r="H178">
            <v>257</v>
          </cell>
          <cell r="I178">
            <v>257</v>
          </cell>
          <cell r="J178">
            <v>0</v>
          </cell>
          <cell r="K178" t="str">
            <v>BARTENS  FERRANDO  NAPOLEON</v>
          </cell>
          <cell r="L178">
            <v>0</v>
          </cell>
          <cell r="M178">
            <v>223.02</v>
          </cell>
          <cell r="N178" t="str">
            <v>OFICINA ZONAL LORETO</v>
          </cell>
          <cell r="O178" t="str">
            <v xml:space="preserve">0023  </v>
          </cell>
          <cell r="P178" t="str">
            <v>3523</v>
          </cell>
          <cell r="Q178" t="str">
            <v>001</v>
          </cell>
          <cell r="R178" t="str">
            <v>16</v>
          </cell>
          <cell r="S178">
            <v>40871</v>
          </cell>
          <cell r="T178" t="str">
            <v>4041615538</v>
          </cell>
          <cell r="U178" t="str">
            <v>201111</v>
          </cell>
          <cell r="V178" t="str">
            <v>201111</v>
          </cell>
          <cell r="W178" t="str">
            <v>13</v>
          </cell>
          <cell r="X178">
            <v>3</v>
          </cell>
          <cell r="Y178" t="str">
            <v>CAS ZONALES NOVIEMBRE 2011 ADICIONAL 01</v>
          </cell>
          <cell r="Z178">
            <v>4208</v>
          </cell>
          <cell r="AA178" t="str">
            <v>10053804883</v>
          </cell>
          <cell r="AB178" t="str">
            <v xml:space="preserve">BARTENS </v>
          </cell>
          <cell r="AC178" t="str">
            <v xml:space="preserve">FERRANDO </v>
          </cell>
          <cell r="AD178" t="str">
            <v>NAPOLEON</v>
          </cell>
          <cell r="AE178" t="str">
            <v>INTEGRA</v>
          </cell>
          <cell r="AF178" t="str">
            <v>02</v>
          </cell>
          <cell r="AG178">
            <v>4.63</v>
          </cell>
          <cell r="AH178">
            <v>3.65</v>
          </cell>
          <cell r="AI178">
            <v>8.2799999999999994</v>
          </cell>
          <cell r="AJ178">
            <v>25.7</v>
          </cell>
          <cell r="AK178">
            <v>40871</v>
          </cell>
          <cell r="AL178" t="str">
            <v/>
          </cell>
          <cell r="AM178">
            <v>1</v>
          </cell>
          <cell r="AN178" t="str">
            <v>2011</v>
          </cell>
          <cell r="AO178" t="str">
            <v>1</v>
          </cell>
          <cell r="AP178">
            <v>60.75</v>
          </cell>
          <cell r="AQ178">
            <v>0</v>
          </cell>
          <cell r="AR178">
            <v>0</v>
          </cell>
          <cell r="AS178">
            <v>0</v>
          </cell>
          <cell r="AT178">
            <v>0</v>
          </cell>
          <cell r="AU178">
            <v>0</v>
          </cell>
          <cell r="AV178">
            <v>0</v>
          </cell>
          <cell r="AW178">
            <v>0</v>
          </cell>
          <cell r="AX178">
            <v>0</v>
          </cell>
          <cell r="AY178">
            <v>0</v>
          </cell>
          <cell r="AZ178">
            <v>0</v>
          </cell>
          <cell r="BA178">
            <v>0</v>
          </cell>
          <cell r="BB178">
            <v>27623</v>
          </cell>
          <cell r="BC178">
            <v>0</v>
          </cell>
          <cell r="BD178">
            <v>0</v>
          </cell>
          <cell r="BE178">
            <v>0</v>
          </cell>
          <cell r="BF178">
            <v>0</v>
          </cell>
          <cell r="BG178">
            <v>0</v>
          </cell>
          <cell r="BH178" t="str">
            <v>576211NBFTR5</v>
          </cell>
          <cell r="BI178">
            <v>40871</v>
          </cell>
        </row>
        <row r="179">
          <cell r="A179" t="str">
            <v>23990160</v>
          </cell>
          <cell r="B179" t="str">
            <v>CARDENAS CATALAN CARMEN LUCIA</v>
          </cell>
          <cell r="C179" t="str">
            <v>TECNICO DE PROYECTOS</v>
          </cell>
          <cell r="D179" t="str">
            <v>23990160</v>
          </cell>
          <cell r="E179">
            <v>40871</v>
          </cell>
          <cell r="F179">
            <v>40908</v>
          </cell>
          <cell r="H179">
            <v>677</v>
          </cell>
          <cell r="I179">
            <v>677</v>
          </cell>
          <cell r="J179">
            <v>0</v>
          </cell>
          <cell r="K179" t="str">
            <v>CARDENAS CATALAN CARMEN LUCIA</v>
          </cell>
          <cell r="L179">
            <v>0</v>
          </cell>
          <cell r="M179">
            <v>585.20000000000005</v>
          </cell>
          <cell r="N179" t="str">
            <v>OFICINA ZONAL APURIMAC</v>
          </cell>
          <cell r="O179" t="str">
            <v xml:space="preserve">0009  </v>
          </cell>
          <cell r="P179" t="str">
            <v>3521</v>
          </cell>
          <cell r="Q179" t="str">
            <v>01</v>
          </cell>
          <cell r="R179" t="str">
            <v>112</v>
          </cell>
          <cell r="S179">
            <v>40871</v>
          </cell>
          <cell r="T179" t="str">
            <v>4024451777</v>
          </cell>
          <cell r="U179" t="str">
            <v>201111</v>
          </cell>
          <cell r="V179" t="str">
            <v>201111</v>
          </cell>
          <cell r="W179" t="str">
            <v>13</v>
          </cell>
          <cell r="X179">
            <v>3</v>
          </cell>
          <cell r="Y179" t="str">
            <v>CAS ZONALES NOVIEMBRE 2011 ADICIONAL 01</v>
          </cell>
          <cell r="Z179">
            <v>1769</v>
          </cell>
          <cell r="AA179" t="str">
            <v>10239901609</v>
          </cell>
          <cell r="AB179" t="str">
            <v>CARDENAS</v>
          </cell>
          <cell r="AC179" t="str">
            <v>CATALAN</v>
          </cell>
          <cell r="AD179" t="str">
            <v>CARMEN LUCIA</v>
          </cell>
          <cell r="AE179" t="str">
            <v>PROFUTURO</v>
          </cell>
          <cell r="AF179" t="str">
            <v>04</v>
          </cell>
          <cell r="AG179">
            <v>14.69</v>
          </cell>
          <cell r="AH179">
            <v>9.41</v>
          </cell>
          <cell r="AI179">
            <v>24.1</v>
          </cell>
          <cell r="AJ179">
            <v>67.7</v>
          </cell>
          <cell r="AK179">
            <v>40871</v>
          </cell>
          <cell r="AL179" t="str">
            <v/>
          </cell>
          <cell r="AM179">
            <v>1</v>
          </cell>
          <cell r="AN179" t="str">
            <v>2011</v>
          </cell>
          <cell r="AO179" t="str">
            <v>1</v>
          </cell>
          <cell r="AP179">
            <v>60.93</v>
          </cell>
          <cell r="AQ179">
            <v>0</v>
          </cell>
          <cell r="AR179">
            <v>0</v>
          </cell>
          <cell r="AS179">
            <v>0</v>
          </cell>
          <cell r="AT179">
            <v>0</v>
          </cell>
          <cell r="AU179">
            <v>0</v>
          </cell>
          <cell r="AV179">
            <v>0</v>
          </cell>
          <cell r="AW179">
            <v>0</v>
          </cell>
          <cell r="AX179">
            <v>0</v>
          </cell>
          <cell r="AY179">
            <v>0</v>
          </cell>
          <cell r="AZ179">
            <v>0</v>
          </cell>
          <cell r="BA179">
            <v>0</v>
          </cell>
          <cell r="BB179">
            <v>28010</v>
          </cell>
          <cell r="BC179">
            <v>0</v>
          </cell>
          <cell r="BD179">
            <v>0</v>
          </cell>
          <cell r="BE179">
            <v>0</v>
          </cell>
          <cell r="BF179">
            <v>0</v>
          </cell>
          <cell r="BG179">
            <v>0</v>
          </cell>
          <cell r="BH179" t="str">
            <v>580080CCCDA4</v>
          </cell>
          <cell r="BI179">
            <v>40871</v>
          </cell>
        </row>
        <row r="180">
          <cell r="A180" t="str">
            <v>23990160</v>
          </cell>
          <cell r="B180" t="str">
            <v>CARDENAS CATALAN CARMEN LUCIA</v>
          </cell>
          <cell r="C180" t="str">
            <v>TECNICO DE PROYECTOS</v>
          </cell>
          <cell r="D180" t="str">
            <v>23990160</v>
          </cell>
          <cell r="E180">
            <v>40871</v>
          </cell>
          <cell r="F180">
            <v>40939</v>
          </cell>
          <cell r="H180">
            <v>677</v>
          </cell>
          <cell r="I180">
            <v>677</v>
          </cell>
          <cell r="J180">
            <v>0</v>
          </cell>
          <cell r="K180" t="str">
            <v>CARDENAS CATALAN CARMEN LUCIA</v>
          </cell>
          <cell r="L180">
            <v>0</v>
          </cell>
          <cell r="M180">
            <v>585.20000000000005</v>
          </cell>
          <cell r="N180" t="str">
            <v>OFICINA ZONAL APURIMAC</v>
          </cell>
          <cell r="O180" t="str">
            <v xml:space="preserve">0009  </v>
          </cell>
          <cell r="P180" t="str">
            <v>3521</v>
          </cell>
          <cell r="Q180" t="str">
            <v>01</v>
          </cell>
          <cell r="R180" t="str">
            <v>112</v>
          </cell>
          <cell r="S180">
            <v>40871</v>
          </cell>
          <cell r="T180" t="str">
            <v>4024451777</v>
          </cell>
          <cell r="U180" t="str">
            <v>201111</v>
          </cell>
          <cell r="V180" t="str">
            <v>201111</v>
          </cell>
          <cell r="W180" t="str">
            <v>13</v>
          </cell>
          <cell r="X180">
            <v>3</v>
          </cell>
          <cell r="Y180" t="str">
            <v>CAS ZONALES NOVIEMBRE 2011 ADICIONAL 01</v>
          </cell>
          <cell r="Z180">
            <v>1769</v>
          </cell>
          <cell r="AA180" t="str">
            <v>10239901609</v>
          </cell>
          <cell r="AB180" t="str">
            <v>CARDENAS</v>
          </cell>
          <cell r="AC180" t="str">
            <v>CATALAN</v>
          </cell>
          <cell r="AD180" t="str">
            <v>CARMEN LUCIA</v>
          </cell>
          <cell r="AE180" t="str">
            <v>PROFUTURO</v>
          </cell>
          <cell r="AF180" t="str">
            <v>04</v>
          </cell>
          <cell r="AG180">
            <v>14.69</v>
          </cell>
          <cell r="AH180">
            <v>9.41</v>
          </cell>
          <cell r="AI180">
            <v>24.1</v>
          </cell>
          <cell r="AJ180">
            <v>67.7</v>
          </cell>
          <cell r="AK180">
            <v>40871</v>
          </cell>
          <cell r="AL180" t="str">
            <v/>
          </cell>
          <cell r="AM180">
            <v>1</v>
          </cell>
          <cell r="AN180" t="str">
            <v>2011</v>
          </cell>
          <cell r="AO180" t="str">
            <v>1</v>
          </cell>
          <cell r="AP180">
            <v>60.93</v>
          </cell>
          <cell r="AQ180">
            <v>0</v>
          </cell>
          <cell r="AR180">
            <v>0</v>
          </cell>
          <cell r="AS180">
            <v>0</v>
          </cell>
          <cell r="AT180">
            <v>0</v>
          </cell>
          <cell r="AU180">
            <v>0</v>
          </cell>
          <cell r="AV180">
            <v>0</v>
          </cell>
          <cell r="AW180">
            <v>0</v>
          </cell>
          <cell r="AX180">
            <v>0</v>
          </cell>
          <cell r="AY180">
            <v>0</v>
          </cell>
          <cell r="AZ180">
            <v>0</v>
          </cell>
          <cell r="BA180">
            <v>0</v>
          </cell>
          <cell r="BB180">
            <v>28010</v>
          </cell>
          <cell r="BC180">
            <v>0</v>
          </cell>
          <cell r="BD180">
            <v>0</v>
          </cell>
          <cell r="BE180">
            <v>0</v>
          </cell>
          <cell r="BF180">
            <v>0</v>
          </cell>
          <cell r="BG180">
            <v>0</v>
          </cell>
          <cell r="BH180" t="str">
            <v>580080CCCDA4</v>
          </cell>
          <cell r="BI180">
            <v>40871</v>
          </cell>
        </row>
        <row r="181">
          <cell r="A181" t="str">
            <v>23990160</v>
          </cell>
          <cell r="B181" t="str">
            <v>CARDENAS CATALAN CARMEN LUCIA</v>
          </cell>
          <cell r="C181" t="str">
            <v>TECNICO DE PROYECTOS</v>
          </cell>
          <cell r="D181" t="str">
            <v>23990160</v>
          </cell>
          <cell r="E181">
            <v>40871</v>
          </cell>
          <cell r="F181">
            <v>40999</v>
          </cell>
          <cell r="H181">
            <v>677</v>
          </cell>
          <cell r="I181">
            <v>677</v>
          </cell>
          <cell r="J181">
            <v>0</v>
          </cell>
          <cell r="K181" t="str">
            <v>CARDENAS CATALAN CARMEN LUCIA</v>
          </cell>
          <cell r="L181">
            <v>0</v>
          </cell>
          <cell r="M181">
            <v>585.20000000000005</v>
          </cell>
          <cell r="N181" t="str">
            <v>OFICINA ZONAL APURIMAC</v>
          </cell>
          <cell r="O181" t="str">
            <v xml:space="preserve">0009  </v>
          </cell>
          <cell r="P181" t="str">
            <v>3521</v>
          </cell>
          <cell r="Q181" t="str">
            <v>01</v>
          </cell>
          <cell r="R181" t="str">
            <v>112</v>
          </cell>
          <cell r="S181">
            <v>40871</v>
          </cell>
          <cell r="T181" t="str">
            <v>4024451777</v>
          </cell>
          <cell r="U181" t="str">
            <v>201111</v>
          </cell>
          <cell r="V181" t="str">
            <v>201111</v>
          </cell>
          <cell r="W181" t="str">
            <v>13</v>
          </cell>
          <cell r="X181">
            <v>3</v>
          </cell>
          <cell r="Y181" t="str">
            <v>CAS ZONALES NOVIEMBRE 2011 ADICIONAL 01</v>
          </cell>
          <cell r="Z181">
            <v>1769</v>
          </cell>
          <cell r="AA181" t="str">
            <v>10239901609</v>
          </cell>
          <cell r="AB181" t="str">
            <v>CARDENAS</v>
          </cell>
          <cell r="AC181" t="str">
            <v>CATALAN</v>
          </cell>
          <cell r="AD181" t="str">
            <v>CARMEN LUCIA</v>
          </cell>
          <cell r="AE181" t="str">
            <v>PROFUTURO</v>
          </cell>
          <cell r="AF181" t="str">
            <v>04</v>
          </cell>
          <cell r="AG181">
            <v>14.69</v>
          </cell>
          <cell r="AH181">
            <v>9.41</v>
          </cell>
          <cell r="AI181">
            <v>24.1</v>
          </cell>
          <cell r="AJ181">
            <v>67.7</v>
          </cell>
          <cell r="AK181">
            <v>40871</v>
          </cell>
          <cell r="AL181" t="str">
            <v/>
          </cell>
          <cell r="AM181">
            <v>1</v>
          </cell>
          <cell r="AN181" t="str">
            <v>2011</v>
          </cell>
          <cell r="AO181" t="str">
            <v>1</v>
          </cell>
          <cell r="AP181">
            <v>60.93</v>
          </cell>
          <cell r="AQ181">
            <v>0</v>
          </cell>
          <cell r="AR181">
            <v>0</v>
          </cell>
          <cell r="AS181">
            <v>0</v>
          </cell>
          <cell r="AT181">
            <v>0</v>
          </cell>
          <cell r="AU181">
            <v>0</v>
          </cell>
          <cell r="AV181">
            <v>0</v>
          </cell>
          <cell r="AW181">
            <v>0</v>
          </cell>
          <cell r="AX181">
            <v>0</v>
          </cell>
          <cell r="AY181">
            <v>0</v>
          </cell>
          <cell r="AZ181">
            <v>0</v>
          </cell>
          <cell r="BA181">
            <v>0</v>
          </cell>
          <cell r="BB181">
            <v>28010</v>
          </cell>
          <cell r="BC181">
            <v>0</v>
          </cell>
          <cell r="BD181">
            <v>0</v>
          </cell>
          <cell r="BE181">
            <v>0</v>
          </cell>
          <cell r="BF181">
            <v>0</v>
          </cell>
          <cell r="BG181">
            <v>0</v>
          </cell>
          <cell r="BH181" t="str">
            <v>580080CCCDA4</v>
          </cell>
          <cell r="BI181">
            <v>40871</v>
          </cell>
        </row>
        <row r="182">
          <cell r="A182" t="str">
            <v>23990160</v>
          </cell>
          <cell r="B182" t="str">
            <v>CARDENAS CATALAN CARMEN LUCIA</v>
          </cell>
          <cell r="C182" t="str">
            <v>TECNICO DE PROYECTOS</v>
          </cell>
          <cell r="D182" t="str">
            <v>23990160</v>
          </cell>
          <cell r="E182">
            <v>40871</v>
          </cell>
          <cell r="F182">
            <v>41060</v>
          </cell>
          <cell r="H182">
            <v>677</v>
          </cell>
          <cell r="I182">
            <v>677</v>
          </cell>
          <cell r="J182">
            <v>0</v>
          </cell>
          <cell r="K182" t="str">
            <v>CARDENAS CATALAN CARMEN LUCIA</v>
          </cell>
          <cell r="L182">
            <v>0</v>
          </cell>
          <cell r="M182">
            <v>585.20000000000005</v>
          </cell>
          <cell r="N182" t="str">
            <v>OFICINA ZONAL APURIMAC</v>
          </cell>
          <cell r="O182" t="str">
            <v xml:space="preserve">0009  </v>
          </cell>
          <cell r="P182" t="str">
            <v>3521</v>
          </cell>
          <cell r="Q182" t="str">
            <v>01</v>
          </cell>
          <cell r="R182" t="str">
            <v>112</v>
          </cell>
          <cell r="S182">
            <v>40871</v>
          </cell>
          <cell r="T182" t="str">
            <v>4024451777</v>
          </cell>
          <cell r="U182" t="str">
            <v>201111</v>
          </cell>
          <cell r="V182" t="str">
            <v>201111</v>
          </cell>
          <cell r="W182" t="str">
            <v>13</v>
          </cell>
          <cell r="X182">
            <v>3</v>
          </cell>
          <cell r="Y182" t="str">
            <v>CAS ZONALES NOVIEMBRE 2011 ADICIONAL 01</v>
          </cell>
          <cell r="Z182">
            <v>1769</v>
          </cell>
          <cell r="AA182" t="str">
            <v>10239901609</v>
          </cell>
          <cell r="AB182" t="str">
            <v>CARDENAS</v>
          </cell>
          <cell r="AC182" t="str">
            <v>CATALAN</v>
          </cell>
          <cell r="AD182" t="str">
            <v>CARMEN LUCIA</v>
          </cell>
          <cell r="AE182" t="str">
            <v>PROFUTURO</v>
          </cell>
          <cell r="AF182" t="str">
            <v>04</v>
          </cell>
          <cell r="AG182">
            <v>14.69</v>
          </cell>
          <cell r="AH182">
            <v>9.41</v>
          </cell>
          <cell r="AI182">
            <v>24.1</v>
          </cell>
          <cell r="AJ182">
            <v>67.7</v>
          </cell>
          <cell r="AK182">
            <v>40871</v>
          </cell>
          <cell r="AL182" t="str">
            <v/>
          </cell>
          <cell r="AM182">
            <v>1</v>
          </cell>
          <cell r="AN182" t="str">
            <v>2011</v>
          </cell>
          <cell r="AO182" t="str">
            <v>1</v>
          </cell>
          <cell r="AP182">
            <v>60.93</v>
          </cell>
          <cell r="AQ182">
            <v>0</v>
          </cell>
          <cell r="AR182">
            <v>0</v>
          </cell>
          <cell r="AS182">
            <v>0</v>
          </cell>
          <cell r="AT182">
            <v>0</v>
          </cell>
          <cell r="AU182">
            <v>0</v>
          </cell>
          <cell r="AV182">
            <v>0</v>
          </cell>
          <cell r="AW182">
            <v>0</v>
          </cell>
          <cell r="AX182">
            <v>0</v>
          </cell>
          <cell r="AY182">
            <v>0</v>
          </cell>
          <cell r="AZ182">
            <v>0</v>
          </cell>
          <cell r="BA182">
            <v>0</v>
          </cell>
          <cell r="BB182">
            <v>28010</v>
          </cell>
          <cell r="BC182">
            <v>0</v>
          </cell>
          <cell r="BD182">
            <v>0</v>
          </cell>
          <cell r="BE182">
            <v>0</v>
          </cell>
          <cell r="BF182">
            <v>0</v>
          </cell>
          <cell r="BG182">
            <v>0</v>
          </cell>
          <cell r="BH182" t="str">
            <v>580080CCCDA4</v>
          </cell>
          <cell r="BI182">
            <v>40871</v>
          </cell>
        </row>
        <row r="183">
          <cell r="A183" t="str">
            <v>10866428</v>
          </cell>
          <cell r="B183" t="str">
            <v>LOVATON  CORREA ALEDY JULEM</v>
          </cell>
          <cell r="C183" t="str">
            <v>TECNICO DE PROYECTOS EVAL-SUP</v>
          </cell>
          <cell r="D183" t="str">
            <v>10866428</v>
          </cell>
          <cell r="E183">
            <v>40871</v>
          </cell>
          <cell r="F183">
            <v>40908</v>
          </cell>
          <cell r="H183">
            <v>700</v>
          </cell>
          <cell r="I183">
            <v>700</v>
          </cell>
          <cell r="J183">
            <v>0</v>
          </cell>
          <cell r="K183" t="str">
            <v>LOVATON  CORREA ALEDY JULEM</v>
          </cell>
          <cell r="L183">
            <v>0</v>
          </cell>
          <cell r="M183">
            <v>610.12</v>
          </cell>
          <cell r="N183" t="str">
            <v>OFICINA ZONAL LIMA SUR</v>
          </cell>
          <cell r="O183" t="str">
            <v xml:space="preserve">0005  </v>
          </cell>
          <cell r="P183" t="str">
            <v>3522</v>
          </cell>
          <cell r="Q183" t="str">
            <v>001</v>
          </cell>
          <cell r="R183" t="str">
            <v>152</v>
          </cell>
          <cell r="S183">
            <v>40871</v>
          </cell>
          <cell r="T183" t="str">
            <v>4035519578</v>
          </cell>
          <cell r="U183" t="str">
            <v>201111</v>
          </cell>
          <cell r="V183" t="str">
            <v>201111</v>
          </cell>
          <cell r="W183" t="str">
            <v>13</v>
          </cell>
          <cell r="X183">
            <v>3</v>
          </cell>
          <cell r="Y183" t="str">
            <v>CAS ZONALES NOVIEMBRE 2011 ADICIONAL 01</v>
          </cell>
          <cell r="Z183">
            <v>2947</v>
          </cell>
          <cell r="AA183" t="str">
            <v>10108664288</v>
          </cell>
          <cell r="AB183" t="str">
            <v xml:space="preserve">LOVATON </v>
          </cell>
          <cell r="AC183" t="str">
            <v>CORREA</v>
          </cell>
          <cell r="AD183" t="str">
            <v>ALEDY JULEM</v>
          </cell>
          <cell r="AE183" t="str">
            <v>PRIMA</v>
          </cell>
          <cell r="AF183" t="str">
            <v>03</v>
          </cell>
          <cell r="AG183">
            <v>12.25</v>
          </cell>
          <cell r="AH183">
            <v>7.63</v>
          </cell>
          <cell r="AI183">
            <v>19.88</v>
          </cell>
          <cell r="AJ183">
            <v>70</v>
          </cell>
          <cell r="AK183">
            <v>40871</v>
          </cell>
          <cell r="AL183" t="str">
            <v/>
          </cell>
          <cell r="AM183">
            <v>1</v>
          </cell>
          <cell r="AN183" t="str">
            <v>2011</v>
          </cell>
          <cell r="AO183" t="str">
            <v>1</v>
          </cell>
          <cell r="AP183">
            <v>63</v>
          </cell>
          <cell r="AQ183">
            <v>0</v>
          </cell>
          <cell r="AR183">
            <v>0</v>
          </cell>
          <cell r="AS183">
            <v>0</v>
          </cell>
          <cell r="AT183">
            <v>0</v>
          </cell>
          <cell r="AU183">
            <v>0</v>
          </cell>
          <cell r="AV183">
            <v>0</v>
          </cell>
          <cell r="AW183">
            <v>0</v>
          </cell>
          <cell r="AX183">
            <v>0</v>
          </cell>
          <cell r="AY183">
            <v>0</v>
          </cell>
          <cell r="AZ183">
            <v>0</v>
          </cell>
          <cell r="BA183">
            <v>0</v>
          </cell>
          <cell r="BB183">
            <v>28638</v>
          </cell>
          <cell r="BC183">
            <v>0</v>
          </cell>
          <cell r="BD183">
            <v>0</v>
          </cell>
          <cell r="BE183">
            <v>0</v>
          </cell>
          <cell r="BF183">
            <v>0</v>
          </cell>
          <cell r="BG183">
            <v>0</v>
          </cell>
          <cell r="BH183" t="str">
            <v>586360ALCARO</v>
          </cell>
          <cell r="BI183">
            <v>40871</v>
          </cell>
        </row>
        <row r="184">
          <cell r="A184" t="str">
            <v>10866428</v>
          </cell>
          <cell r="B184" t="str">
            <v>LOVATON  CORREA ALEDY JULEM</v>
          </cell>
          <cell r="C184" t="str">
            <v>TECNICO DE PROYECTOS EVAL-SUP</v>
          </cell>
          <cell r="D184" t="str">
            <v>10866428</v>
          </cell>
          <cell r="E184">
            <v>40871</v>
          </cell>
          <cell r="F184">
            <v>40939</v>
          </cell>
          <cell r="H184">
            <v>700</v>
          </cell>
          <cell r="I184">
            <v>700</v>
          </cell>
          <cell r="J184">
            <v>0</v>
          </cell>
          <cell r="K184" t="str">
            <v>LOVATON  CORREA ALEDY JULEM</v>
          </cell>
          <cell r="L184">
            <v>0</v>
          </cell>
          <cell r="M184">
            <v>610.12</v>
          </cell>
          <cell r="N184" t="str">
            <v>OFICINA ZONAL LIMA SUR</v>
          </cell>
          <cell r="O184" t="str">
            <v xml:space="preserve">0005  </v>
          </cell>
          <cell r="P184" t="str">
            <v>3522</v>
          </cell>
          <cell r="Q184" t="str">
            <v>001</v>
          </cell>
          <cell r="R184" t="str">
            <v>152</v>
          </cell>
          <cell r="S184">
            <v>40871</v>
          </cell>
          <cell r="T184" t="str">
            <v>4035519578</v>
          </cell>
          <cell r="U184" t="str">
            <v>201111</v>
          </cell>
          <cell r="V184" t="str">
            <v>201111</v>
          </cell>
          <cell r="W184" t="str">
            <v>13</v>
          </cell>
          <cell r="X184">
            <v>3</v>
          </cell>
          <cell r="Y184" t="str">
            <v>CAS ZONALES NOVIEMBRE 2011 ADICIONAL 01</v>
          </cell>
          <cell r="Z184">
            <v>2947</v>
          </cell>
          <cell r="AA184" t="str">
            <v>10108664288</v>
          </cell>
          <cell r="AB184" t="str">
            <v xml:space="preserve">LOVATON </v>
          </cell>
          <cell r="AC184" t="str">
            <v>CORREA</v>
          </cell>
          <cell r="AD184" t="str">
            <v>ALEDY JULEM</v>
          </cell>
          <cell r="AE184" t="str">
            <v>PRIMA</v>
          </cell>
          <cell r="AF184" t="str">
            <v>03</v>
          </cell>
          <cell r="AG184">
            <v>12.25</v>
          </cell>
          <cell r="AH184">
            <v>7.63</v>
          </cell>
          <cell r="AI184">
            <v>19.88</v>
          </cell>
          <cell r="AJ184">
            <v>70</v>
          </cell>
          <cell r="AK184">
            <v>40871</v>
          </cell>
          <cell r="AL184" t="str">
            <v/>
          </cell>
          <cell r="AM184">
            <v>1</v>
          </cell>
          <cell r="AN184" t="str">
            <v>2011</v>
          </cell>
          <cell r="AO184" t="str">
            <v>1</v>
          </cell>
          <cell r="AP184">
            <v>63</v>
          </cell>
          <cell r="AQ184">
            <v>0</v>
          </cell>
          <cell r="AR184">
            <v>0</v>
          </cell>
          <cell r="AS184">
            <v>0</v>
          </cell>
          <cell r="AT184">
            <v>0</v>
          </cell>
          <cell r="AU184">
            <v>0</v>
          </cell>
          <cell r="AV184">
            <v>0</v>
          </cell>
          <cell r="AW184">
            <v>0</v>
          </cell>
          <cell r="AX184">
            <v>0</v>
          </cell>
          <cell r="AY184">
            <v>0</v>
          </cell>
          <cell r="AZ184">
            <v>0</v>
          </cell>
          <cell r="BA184">
            <v>0</v>
          </cell>
          <cell r="BB184">
            <v>28638</v>
          </cell>
          <cell r="BC184">
            <v>0</v>
          </cell>
          <cell r="BD184">
            <v>0</v>
          </cell>
          <cell r="BE184">
            <v>0</v>
          </cell>
          <cell r="BF184">
            <v>0</v>
          </cell>
          <cell r="BG184">
            <v>0</v>
          </cell>
          <cell r="BH184" t="str">
            <v>586360ALCARO</v>
          </cell>
          <cell r="BI184">
            <v>40871</v>
          </cell>
        </row>
        <row r="185">
          <cell r="A185" t="str">
            <v>10866428</v>
          </cell>
          <cell r="B185" t="str">
            <v>LOVATON  CORREA ALEDY JULEM</v>
          </cell>
          <cell r="C185" t="str">
            <v>TECNICO DE PROYECTOS EVAL-SUP</v>
          </cell>
          <cell r="D185" t="str">
            <v>10866428</v>
          </cell>
          <cell r="E185">
            <v>40871</v>
          </cell>
          <cell r="F185">
            <v>40999</v>
          </cell>
          <cell r="H185">
            <v>700</v>
          </cell>
          <cell r="I185">
            <v>700</v>
          </cell>
          <cell r="J185">
            <v>0</v>
          </cell>
          <cell r="K185" t="str">
            <v>LOVATON  CORREA ALEDY JULEM</v>
          </cell>
          <cell r="L185">
            <v>0</v>
          </cell>
          <cell r="M185">
            <v>610.12</v>
          </cell>
          <cell r="N185" t="str">
            <v>OFICINA ZONAL LIMA SUR</v>
          </cell>
          <cell r="O185" t="str">
            <v xml:space="preserve">0005  </v>
          </cell>
          <cell r="P185" t="str">
            <v>3522</v>
          </cell>
          <cell r="Q185" t="str">
            <v>001</v>
          </cell>
          <cell r="R185" t="str">
            <v>152</v>
          </cell>
          <cell r="S185">
            <v>40871</v>
          </cell>
          <cell r="T185" t="str">
            <v>4035519578</v>
          </cell>
          <cell r="U185" t="str">
            <v>201111</v>
          </cell>
          <cell r="V185" t="str">
            <v>201111</v>
          </cell>
          <cell r="W185" t="str">
            <v>13</v>
          </cell>
          <cell r="X185">
            <v>3</v>
          </cell>
          <cell r="Y185" t="str">
            <v>CAS ZONALES NOVIEMBRE 2011 ADICIONAL 01</v>
          </cell>
          <cell r="Z185">
            <v>2947</v>
          </cell>
          <cell r="AA185" t="str">
            <v>10108664288</v>
          </cell>
          <cell r="AB185" t="str">
            <v xml:space="preserve">LOVATON </v>
          </cell>
          <cell r="AC185" t="str">
            <v>CORREA</v>
          </cell>
          <cell r="AD185" t="str">
            <v>ALEDY JULEM</v>
          </cell>
          <cell r="AE185" t="str">
            <v>PRIMA</v>
          </cell>
          <cell r="AF185" t="str">
            <v>03</v>
          </cell>
          <cell r="AG185">
            <v>12.25</v>
          </cell>
          <cell r="AH185">
            <v>7.63</v>
          </cell>
          <cell r="AI185">
            <v>19.88</v>
          </cell>
          <cell r="AJ185">
            <v>70</v>
          </cell>
          <cell r="AK185">
            <v>40871</v>
          </cell>
          <cell r="AL185" t="str">
            <v/>
          </cell>
          <cell r="AM185">
            <v>1</v>
          </cell>
          <cell r="AN185" t="str">
            <v>2011</v>
          </cell>
          <cell r="AO185" t="str">
            <v>1</v>
          </cell>
          <cell r="AP185">
            <v>63</v>
          </cell>
          <cell r="AQ185">
            <v>0</v>
          </cell>
          <cell r="AR185">
            <v>0</v>
          </cell>
          <cell r="AS185">
            <v>0</v>
          </cell>
          <cell r="AT185">
            <v>0</v>
          </cell>
          <cell r="AU185">
            <v>0</v>
          </cell>
          <cell r="AV185">
            <v>0</v>
          </cell>
          <cell r="AW185">
            <v>0</v>
          </cell>
          <cell r="AX185">
            <v>0</v>
          </cell>
          <cell r="AY185">
            <v>0</v>
          </cell>
          <cell r="AZ185">
            <v>0</v>
          </cell>
          <cell r="BA185">
            <v>0</v>
          </cell>
          <cell r="BB185">
            <v>28638</v>
          </cell>
          <cell r="BC185">
            <v>0</v>
          </cell>
          <cell r="BD185">
            <v>0</v>
          </cell>
          <cell r="BE185">
            <v>0</v>
          </cell>
          <cell r="BF185">
            <v>0</v>
          </cell>
          <cell r="BG185">
            <v>0</v>
          </cell>
          <cell r="BH185" t="str">
            <v>586360ALCARO</v>
          </cell>
          <cell r="BI185">
            <v>40871</v>
          </cell>
        </row>
        <row r="186">
          <cell r="A186" t="str">
            <v>10866428</v>
          </cell>
          <cell r="B186" t="str">
            <v>LOVATON  CORREA ALEDY JULEM</v>
          </cell>
          <cell r="C186" t="str">
            <v>TECNICO DE PROYECTOS EVAL-SUP</v>
          </cell>
          <cell r="D186" t="str">
            <v>10866428</v>
          </cell>
          <cell r="E186">
            <v>40871</v>
          </cell>
          <cell r="F186">
            <v>41060</v>
          </cell>
          <cell r="H186">
            <v>700</v>
          </cell>
          <cell r="I186">
            <v>700</v>
          </cell>
          <cell r="J186">
            <v>0</v>
          </cell>
          <cell r="K186" t="str">
            <v>LOVATON  CORREA ALEDY JULEM</v>
          </cell>
          <cell r="L186">
            <v>0</v>
          </cell>
          <cell r="M186">
            <v>610.12</v>
          </cell>
          <cell r="N186" t="str">
            <v>OFICINA ZONAL LIMA SUR</v>
          </cell>
          <cell r="O186" t="str">
            <v xml:space="preserve">0005  </v>
          </cell>
          <cell r="P186" t="str">
            <v>3522</v>
          </cell>
          <cell r="Q186" t="str">
            <v>001</v>
          </cell>
          <cell r="R186" t="str">
            <v>152</v>
          </cell>
          <cell r="S186">
            <v>40871</v>
          </cell>
          <cell r="T186" t="str">
            <v>4035519578</v>
          </cell>
          <cell r="U186" t="str">
            <v>201111</v>
          </cell>
          <cell r="V186" t="str">
            <v>201111</v>
          </cell>
          <cell r="W186" t="str">
            <v>13</v>
          </cell>
          <cell r="X186">
            <v>3</v>
          </cell>
          <cell r="Y186" t="str">
            <v>CAS ZONALES NOVIEMBRE 2011 ADICIONAL 01</v>
          </cell>
          <cell r="Z186">
            <v>2947</v>
          </cell>
          <cell r="AA186" t="str">
            <v>10108664288</v>
          </cell>
          <cell r="AB186" t="str">
            <v xml:space="preserve">LOVATON </v>
          </cell>
          <cell r="AC186" t="str">
            <v>CORREA</v>
          </cell>
          <cell r="AD186" t="str">
            <v>ALEDY JULEM</v>
          </cell>
          <cell r="AE186" t="str">
            <v>PRIMA</v>
          </cell>
          <cell r="AF186" t="str">
            <v>03</v>
          </cell>
          <cell r="AG186">
            <v>12.25</v>
          </cell>
          <cell r="AH186">
            <v>7.63</v>
          </cell>
          <cell r="AI186">
            <v>19.88</v>
          </cell>
          <cell r="AJ186">
            <v>70</v>
          </cell>
          <cell r="AK186">
            <v>40871</v>
          </cell>
          <cell r="AL186" t="str">
            <v/>
          </cell>
          <cell r="AM186">
            <v>1</v>
          </cell>
          <cell r="AN186" t="str">
            <v>2011</v>
          </cell>
          <cell r="AO186" t="str">
            <v>1</v>
          </cell>
          <cell r="AP186">
            <v>63</v>
          </cell>
          <cell r="AQ186">
            <v>0</v>
          </cell>
          <cell r="AR186">
            <v>0</v>
          </cell>
          <cell r="AS186">
            <v>0</v>
          </cell>
          <cell r="AT186">
            <v>0</v>
          </cell>
          <cell r="AU186">
            <v>0</v>
          </cell>
          <cell r="AV186">
            <v>0</v>
          </cell>
          <cell r="AW186">
            <v>0</v>
          </cell>
          <cell r="AX186">
            <v>0</v>
          </cell>
          <cell r="AY186">
            <v>0</v>
          </cell>
          <cell r="AZ186">
            <v>0</v>
          </cell>
          <cell r="BA186">
            <v>0</v>
          </cell>
          <cell r="BB186">
            <v>28638</v>
          </cell>
          <cell r="BC186">
            <v>0</v>
          </cell>
          <cell r="BD186">
            <v>0</v>
          </cell>
          <cell r="BE186">
            <v>0</v>
          </cell>
          <cell r="BF186">
            <v>0</v>
          </cell>
          <cell r="BG186">
            <v>0</v>
          </cell>
          <cell r="BH186" t="str">
            <v>586360ALCARO</v>
          </cell>
          <cell r="BI186">
            <v>40871</v>
          </cell>
        </row>
        <row r="187">
          <cell r="A187" t="str">
            <v>16715141</v>
          </cell>
          <cell r="B187" t="str">
            <v>RODRIGO OROZCO MIGUEL ANGEL</v>
          </cell>
          <cell r="C187" t="str">
            <v>TECNICO DE PROYECTOS EVAL-SUP</v>
          </cell>
          <cell r="D187" t="str">
            <v>16715141</v>
          </cell>
          <cell r="E187">
            <v>40871</v>
          </cell>
          <cell r="F187">
            <v>40908</v>
          </cell>
          <cell r="H187">
            <v>700</v>
          </cell>
          <cell r="I187">
            <v>700</v>
          </cell>
          <cell r="J187">
            <v>0</v>
          </cell>
          <cell r="K187" t="str">
            <v>RODRIGO OROZCO MIGUEL ANGEL</v>
          </cell>
          <cell r="L187">
            <v>0</v>
          </cell>
          <cell r="M187">
            <v>610.12</v>
          </cell>
          <cell r="N187" t="str">
            <v>OFICINA ZONAL LIMA NORTE</v>
          </cell>
          <cell r="O187" t="str">
            <v xml:space="preserve">0004  </v>
          </cell>
          <cell r="P187" t="str">
            <v>3520</v>
          </cell>
          <cell r="Q187" t="str">
            <v>001</v>
          </cell>
          <cell r="R187" t="str">
            <v>143</v>
          </cell>
          <cell r="S187">
            <v>40871</v>
          </cell>
          <cell r="T187" t="str">
            <v>04-019-663308</v>
          </cell>
          <cell r="U187" t="str">
            <v>201111</v>
          </cell>
          <cell r="V187" t="str">
            <v>201111</v>
          </cell>
          <cell r="W187" t="str">
            <v>13</v>
          </cell>
          <cell r="X187">
            <v>3</v>
          </cell>
          <cell r="Y187" t="str">
            <v>CAS ZONALES NOVIEMBRE 2011 ADICIONAL 01</v>
          </cell>
          <cell r="Z187">
            <v>4206</v>
          </cell>
          <cell r="AA187" t="str">
            <v>10167151413</v>
          </cell>
          <cell r="AB187" t="str">
            <v>RODRIGO</v>
          </cell>
          <cell r="AC187" t="str">
            <v>OROZCO</v>
          </cell>
          <cell r="AD187" t="str">
            <v>MIGUEL ANGEL</v>
          </cell>
          <cell r="AE187" t="str">
            <v>PRIMA</v>
          </cell>
          <cell r="AF187" t="str">
            <v>03</v>
          </cell>
          <cell r="AG187">
            <v>12.25</v>
          </cell>
          <cell r="AH187">
            <v>7.63</v>
          </cell>
          <cell r="AI187">
            <v>19.88</v>
          </cell>
          <cell r="AJ187">
            <v>70</v>
          </cell>
          <cell r="AK187">
            <v>40871</v>
          </cell>
          <cell r="AL187" t="str">
            <v>2680882</v>
          </cell>
          <cell r="AM187">
            <v>40877</v>
          </cell>
          <cell r="AN187" t="str">
            <v>2011</v>
          </cell>
          <cell r="AO187" t="str">
            <v>1</v>
          </cell>
          <cell r="AP187">
            <v>63</v>
          </cell>
          <cell r="AQ187">
            <v>0</v>
          </cell>
          <cell r="AR187">
            <v>0</v>
          </cell>
          <cell r="AS187">
            <v>0</v>
          </cell>
          <cell r="AT187">
            <v>0</v>
          </cell>
          <cell r="AU187">
            <v>0</v>
          </cell>
          <cell r="AV187">
            <v>0</v>
          </cell>
          <cell r="AW187">
            <v>0</v>
          </cell>
          <cell r="AX187">
            <v>0</v>
          </cell>
          <cell r="AY187">
            <v>0</v>
          </cell>
          <cell r="AZ187">
            <v>0</v>
          </cell>
          <cell r="BA187">
            <v>0</v>
          </cell>
          <cell r="BB187">
            <v>26936</v>
          </cell>
          <cell r="BC187">
            <v>0</v>
          </cell>
          <cell r="BD187">
            <v>0</v>
          </cell>
          <cell r="BE187">
            <v>0</v>
          </cell>
          <cell r="BF187">
            <v>0</v>
          </cell>
          <cell r="BG187">
            <v>0</v>
          </cell>
          <cell r="BH187" t="str">
            <v>569341MRORS3</v>
          </cell>
          <cell r="BI187">
            <v>40871</v>
          </cell>
        </row>
        <row r="188">
          <cell r="A188" t="str">
            <v>16715141</v>
          </cell>
          <cell r="B188" t="str">
            <v>RODRIGO OROZCO MIGUEL ANGEL</v>
          </cell>
          <cell r="C188" t="str">
            <v>TECNICO DE PROYECTOS EVAL-SUP</v>
          </cell>
          <cell r="D188" t="str">
            <v>16715141</v>
          </cell>
          <cell r="E188">
            <v>40871</v>
          </cell>
          <cell r="F188">
            <v>40939</v>
          </cell>
          <cell r="H188">
            <v>700</v>
          </cell>
          <cell r="I188">
            <v>700</v>
          </cell>
          <cell r="J188">
            <v>0</v>
          </cell>
          <cell r="K188" t="str">
            <v>RODRIGO OROZCO MIGUEL ANGEL</v>
          </cell>
          <cell r="L188">
            <v>0</v>
          </cell>
          <cell r="M188">
            <v>610.12</v>
          </cell>
          <cell r="N188" t="str">
            <v>OFICINA ZONAL LIMA NORTE</v>
          </cell>
          <cell r="O188" t="str">
            <v xml:space="preserve">0004  </v>
          </cell>
          <cell r="P188" t="str">
            <v>3520</v>
          </cell>
          <cell r="Q188" t="str">
            <v>001</v>
          </cell>
          <cell r="R188" t="str">
            <v>143</v>
          </cell>
          <cell r="S188">
            <v>40871</v>
          </cell>
          <cell r="T188" t="str">
            <v>04-019-663308</v>
          </cell>
          <cell r="U188" t="str">
            <v>201111</v>
          </cell>
          <cell r="V188" t="str">
            <v>201111</v>
          </cell>
          <cell r="W188" t="str">
            <v>13</v>
          </cell>
          <cell r="X188">
            <v>3</v>
          </cell>
          <cell r="Y188" t="str">
            <v>CAS ZONALES NOVIEMBRE 2011 ADICIONAL 01</v>
          </cell>
          <cell r="Z188">
            <v>4206</v>
          </cell>
          <cell r="AA188" t="str">
            <v>10167151413</v>
          </cell>
          <cell r="AB188" t="str">
            <v>RODRIGO</v>
          </cell>
          <cell r="AC188" t="str">
            <v>OROZCO</v>
          </cell>
          <cell r="AD188" t="str">
            <v>MIGUEL ANGEL</v>
          </cell>
          <cell r="AE188" t="str">
            <v>PRIMA</v>
          </cell>
          <cell r="AF188" t="str">
            <v>03</v>
          </cell>
          <cell r="AG188">
            <v>12.25</v>
          </cell>
          <cell r="AH188">
            <v>7.63</v>
          </cell>
          <cell r="AI188">
            <v>19.88</v>
          </cell>
          <cell r="AJ188">
            <v>70</v>
          </cell>
          <cell r="AK188">
            <v>40871</v>
          </cell>
          <cell r="AL188" t="str">
            <v>2680882</v>
          </cell>
          <cell r="AM188">
            <v>40877</v>
          </cell>
          <cell r="AN188" t="str">
            <v>2011</v>
          </cell>
          <cell r="AO188" t="str">
            <v>1</v>
          </cell>
          <cell r="AP188">
            <v>63</v>
          </cell>
          <cell r="AQ188">
            <v>0</v>
          </cell>
          <cell r="AR188">
            <v>0</v>
          </cell>
          <cell r="AS188">
            <v>0</v>
          </cell>
          <cell r="AT188">
            <v>0</v>
          </cell>
          <cell r="AU188">
            <v>0</v>
          </cell>
          <cell r="AV188">
            <v>0</v>
          </cell>
          <cell r="AW188">
            <v>0</v>
          </cell>
          <cell r="AX188">
            <v>0</v>
          </cell>
          <cell r="AY188">
            <v>0</v>
          </cell>
          <cell r="AZ188">
            <v>0</v>
          </cell>
          <cell r="BA188">
            <v>0</v>
          </cell>
          <cell r="BB188">
            <v>26936</v>
          </cell>
          <cell r="BC188">
            <v>0</v>
          </cell>
          <cell r="BD188">
            <v>0</v>
          </cell>
          <cell r="BE188">
            <v>0</v>
          </cell>
          <cell r="BF188">
            <v>0</v>
          </cell>
          <cell r="BG188">
            <v>0</v>
          </cell>
          <cell r="BH188" t="str">
            <v>569341MRORS3</v>
          </cell>
          <cell r="BI188">
            <v>40871</v>
          </cell>
        </row>
        <row r="189">
          <cell r="A189" t="str">
            <v>16715141</v>
          </cell>
          <cell r="B189" t="str">
            <v>RODRIGO OROZCO MIGUEL ANGEL</v>
          </cell>
          <cell r="C189" t="str">
            <v>TECNICO DE PROYECTOS EVAL-SUP</v>
          </cell>
          <cell r="D189" t="str">
            <v>16715141</v>
          </cell>
          <cell r="E189">
            <v>40871</v>
          </cell>
          <cell r="F189">
            <v>40999</v>
          </cell>
          <cell r="H189">
            <v>700</v>
          </cell>
          <cell r="I189">
            <v>700</v>
          </cell>
          <cell r="J189">
            <v>0</v>
          </cell>
          <cell r="K189" t="str">
            <v>RODRIGO OROZCO MIGUEL ANGEL</v>
          </cell>
          <cell r="L189">
            <v>0</v>
          </cell>
          <cell r="M189">
            <v>610.12</v>
          </cell>
          <cell r="N189" t="str">
            <v>OFICINA ZONAL LIMA NORTE</v>
          </cell>
          <cell r="O189" t="str">
            <v xml:space="preserve">0004  </v>
          </cell>
          <cell r="P189" t="str">
            <v>3520</v>
          </cell>
          <cell r="Q189" t="str">
            <v>001</v>
          </cell>
          <cell r="R189" t="str">
            <v>143</v>
          </cell>
          <cell r="S189">
            <v>40871</v>
          </cell>
          <cell r="T189" t="str">
            <v>04-019-663308</v>
          </cell>
          <cell r="U189" t="str">
            <v>201111</v>
          </cell>
          <cell r="V189" t="str">
            <v>201111</v>
          </cell>
          <cell r="W189" t="str">
            <v>13</v>
          </cell>
          <cell r="X189">
            <v>3</v>
          </cell>
          <cell r="Y189" t="str">
            <v>CAS ZONALES NOVIEMBRE 2011 ADICIONAL 01</v>
          </cell>
          <cell r="Z189">
            <v>4206</v>
          </cell>
          <cell r="AA189" t="str">
            <v>10167151413</v>
          </cell>
          <cell r="AB189" t="str">
            <v>RODRIGO</v>
          </cell>
          <cell r="AC189" t="str">
            <v>OROZCO</v>
          </cell>
          <cell r="AD189" t="str">
            <v>MIGUEL ANGEL</v>
          </cell>
          <cell r="AE189" t="str">
            <v>PRIMA</v>
          </cell>
          <cell r="AF189" t="str">
            <v>03</v>
          </cell>
          <cell r="AG189">
            <v>12.25</v>
          </cell>
          <cell r="AH189">
            <v>7.63</v>
          </cell>
          <cell r="AI189">
            <v>19.88</v>
          </cell>
          <cell r="AJ189">
            <v>70</v>
          </cell>
          <cell r="AK189">
            <v>40871</v>
          </cell>
          <cell r="AL189" t="str">
            <v>2680882</v>
          </cell>
          <cell r="AM189">
            <v>40877</v>
          </cell>
          <cell r="AN189" t="str">
            <v>2011</v>
          </cell>
          <cell r="AO189" t="str">
            <v>1</v>
          </cell>
          <cell r="AP189">
            <v>63</v>
          </cell>
          <cell r="AQ189">
            <v>0</v>
          </cell>
          <cell r="AR189">
            <v>0</v>
          </cell>
          <cell r="AS189">
            <v>0</v>
          </cell>
          <cell r="AT189">
            <v>0</v>
          </cell>
          <cell r="AU189">
            <v>0</v>
          </cell>
          <cell r="AV189">
            <v>0</v>
          </cell>
          <cell r="AW189">
            <v>0</v>
          </cell>
          <cell r="AX189">
            <v>0</v>
          </cell>
          <cell r="AY189">
            <v>0</v>
          </cell>
          <cell r="AZ189">
            <v>0</v>
          </cell>
          <cell r="BA189">
            <v>0</v>
          </cell>
          <cell r="BB189">
            <v>26936</v>
          </cell>
          <cell r="BC189">
            <v>0</v>
          </cell>
          <cell r="BD189">
            <v>0</v>
          </cell>
          <cell r="BE189">
            <v>0</v>
          </cell>
          <cell r="BF189">
            <v>0</v>
          </cell>
          <cell r="BG189">
            <v>0</v>
          </cell>
          <cell r="BH189" t="str">
            <v>569341MRORS3</v>
          </cell>
          <cell r="BI189">
            <v>40871</v>
          </cell>
        </row>
        <row r="190">
          <cell r="A190" t="str">
            <v>16715141</v>
          </cell>
          <cell r="B190" t="str">
            <v>RODRIGO OROZCO MIGUEL ANGEL</v>
          </cell>
          <cell r="C190" t="str">
            <v>TECNICO DE PROYECTOS EVAL-SUP</v>
          </cell>
          <cell r="D190" t="str">
            <v>16715141</v>
          </cell>
          <cell r="E190">
            <v>40871</v>
          </cell>
          <cell r="F190">
            <v>41060</v>
          </cell>
          <cell r="H190">
            <v>700</v>
          </cell>
          <cell r="I190">
            <v>700</v>
          </cell>
          <cell r="J190">
            <v>0</v>
          </cell>
          <cell r="K190" t="str">
            <v>RODRIGO OROZCO MIGUEL ANGEL</v>
          </cell>
          <cell r="L190">
            <v>0</v>
          </cell>
          <cell r="M190">
            <v>610.12</v>
          </cell>
          <cell r="N190" t="str">
            <v>OFICINA ZONAL LIMA NORTE</v>
          </cell>
          <cell r="O190" t="str">
            <v xml:space="preserve">0004  </v>
          </cell>
          <cell r="P190" t="str">
            <v>3520</v>
          </cell>
          <cell r="Q190" t="str">
            <v>001</v>
          </cell>
          <cell r="R190" t="str">
            <v>143</v>
          </cell>
          <cell r="S190">
            <v>40871</v>
          </cell>
          <cell r="T190" t="str">
            <v>04-019-663308</v>
          </cell>
          <cell r="U190" t="str">
            <v>201111</v>
          </cell>
          <cell r="V190" t="str">
            <v>201111</v>
          </cell>
          <cell r="W190" t="str">
            <v>13</v>
          </cell>
          <cell r="X190">
            <v>3</v>
          </cell>
          <cell r="Y190" t="str">
            <v>CAS ZONALES NOVIEMBRE 2011 ADICIONAL 01</v>
          </cell>
          <cell r="Z190">
            <v>4206</v>
          </cell>
          <cell r="AA190" t="str">
            <v>10167151413</v>
          </cell>
          <cell r="AB190" t="str">
            <v>RODRIGO</v>
          </cell>
          <cell r="AC190" t="str">
            <v>OROZCO</v>
          </cell>
          <cell r="AD190" t="str">
            <v>MIGUEL ANGEL</v>
          </cell>
          <cell r="AE190" t="str">
            <v>PRIMA</v>
          </cell>
          <cell r="AF190" t="str">
            <v>03</v>
          </cell>
          <cell r="AG190">
            <v>12.25</v>
          </cell>
          <cell r="AH190">
            <v>7.63</v>
          </cell>
          <cell r="AI190">
            <v>19.88</v>
          </cell>
          <cell r="AJ190">
            <v>70</v>
          </cell>
          <cell r="AK190">
            <v>40871</v>
          </cell>
          <cell r="AL190" t="str">
            <v>2680882</v>
          </cell>
          <cell r="AM190">
            <v>40877</v>
          </cell>
          <cell r="AN190" t="str">
            <v>2011</v>
          </cell>
          <cell r="AO190" t="str">
            <v>1</v>
          </cell>
          <cell r="AP190">
            <v>63</v>
          </cell>
          <cell r="AQ190">
            <v>0</v>
          </cell>
          <cell r="AR190">
            <v>0</v>
          </cell>
          <cell r="AS190">
            <v>0</v>
          </cell>
          <cell r="AT190">
            <v>0</v>
          </cell>
          <cell r="AU190">
            <v>0</v>
          </cell>
          <cell r="AV190">
            <v>0</v>
          </cell>
          <cell r="AW190">
            <v>0</v>
          </cell>
          <cell r="AX190">
            <v>0</v>
          </cell>
          <cell r="AY190">
            <v>0</v>
          </cell>
          <cell r="AZ190">
            <v>0</v>
          </cell>
          <cell r="BA190">
            <v>0</v>
          </cell>
          <cell r="BB190">
            <v>26936</v>
          </cell>
          <cell r="BC190">
            <v>0</v>
          </cell>
          <cell r="BD190">
            <v>0</v>
          </cell>
          <cell r="BE190">
            <v>0</v>
          </cell>
          <cell r="BF190">
            <v>0</v>
          </cell>
          <cell r="BG190">
            <v>0</v>
          </cell>
          <cell r="BH190" t="str">
            <v>569341MRORS3</v>
          </cell>
          <cell r="BI190">
            <v>40871</v>
          </cell>
        </row>
        <row r="191">
          <cell r="A191" t="str">
            <v>19854011</v>
          </cell>
          <cell r="B191" t="str">
            <v>VILLAVERDE ROMANI JAVIER GERARDO</v>
          </cell>
          <cell r="C191" t="str">
            <v>RESPONSABLE DE PROYECTOS EVALUACION</v>
          </cell>
          <cell r="D191" t="str">
            <v>19854011</v>
          </cell>
          <cell r="E191">
            <v>40875</v>
          </cell>
          <cell r="F191">
            <v>40908</v>
          </cell>
          <cell r="H191">
            <v>330</v>
          </cell>
          <cell r="I191">
            <v>330</v>
          </cell>
          <cell r="J191">
            <v>0</v>
          </cell>
          <cell r="K191" t="str">
            <v>VILLAVERDE ROMANI JAVIER GERARDO</v>
          </cell>
          <cell r="L191">
            <v>0</v>
          </cell>
          <cell r="M191">
            <v>287.62</v>
          </cell>
          <cell r="N191" t="str">
            <v>OFICINA ZONAL JUNIN</v>
          </cell>
          <cell r="O191" t="str">
            <v xml:space="preserve">0019  </v>
          </cell>
          <cell r="P191" t="str">
            <v>3524</v>
          </cell>
          <cell r="Q191" t="str">
            <v>00</v>
          </cell>
          <cell r="R191" t="str">
            <v>00</v>
          </cell>
          <cell r="S191">
            <v>40871</v>
          </cell>
          <cell r="T191" t="str">
            <v>4041615600</v>
          </cell>
          <cell r="U191" t="str">
            <v>201111</v>
          </cell>
          <cell r="V191" t="str">
            <v>201111</v>
          </cell>
          <cell r="W191" t="str">
            <v>13</v>
          </cell>
          <cell r="X191">
            <v>3</v>
          </cell>
          <cell r="Y191" t="str">
            <v>CAS ZONALES NOVIEMBRE 2011 ADICIONAL 01</v>
          </cell>
          <cell r="Z191">
            <v>4207</v>
          </cell>
          <cell r="AA191" t="str">
            <v>10198540116</v>
          </cell>
          <cell r="AB191" t="str">
            <v>VILLAVERDE</v>
          </cell>
          <cell r="AC191" t="str">
            <v>ROMANI</v>
          </cell>
          <cell r="AD191" t="str">
            <v>JAVIER GERARDO</v>
          </cell>
          <cell r="AE191" t="str">
            <v>PRIMA</v>
          </cell>
          <cell r="AF191" t="str">
            <v>03</v>
          </cell>
          <cell r="AG191">
            <v>5.78</v>
          </cell>
          <cell r="AH191">
            <v>3.6</v>
          </cell>
          <cell r="AI191">
            <v>9.3800000000000008</v>
          </cell>
          <cell r="AJ191">
            <v>33</v>
          </cell>
          <cell r="AK191">
            <v>40875</v>
          </cell>
          <cell r="AL191" t="str">
            <v/>
          </cell>
          <cell r="AM191">
            <v>1</v>
          </cell>
          <cell r="AN191" t="str">
            <v>2011</v>
          </cell>
          <cell r="AO191" t="str">
            <v>1</v>
          </cell>
          <cell r="AP191">
            <v>60.75</v>
          </cell>
          <cell r="AQ191">
            <v>0</v>
          </cell>
          <cell r="AR191">
            <v>0</v>
          </cell>
          <cell r="AS191">
            <v>0</v>
          </cell>
          <cell r="AT191">
            <v>0</v>
          </cell>
          <cell r="AU191">
            <v>0</v>
          </cell>
          <cell r="AV191">
            <v>0</v>
          </cell>
          <cell r="AW191">
            <v>0</v>
          </cell>
          <cell r="AX191">
            <v>0</v>
          </cell>
          <cell r="AY191">
            <v>0</v>
          </cell>
          <cell r="AZ191">
            <v>0</v>
          </cell>
          <cell r="BA191">
            <v>0</v>
          </cell>
          <cell r="BB191">
            <v>24370</v>
          </cell>
          <cell r="BC191">
            <v>0</v>
          </cell>
          <cell r="BD191">
            <v>0</v>
          </cell>
          <cell r="BE191">
            <v>0</v>
          </cell>
          <cell r="BF191">
            <v>0</v>
          </cell>
          <cell r="BG191">
            <v>0</v>
          </cell>
          <cell r="BH191" t="str">
            <v>543741JVRLA8</v>
          </cell>
          <cell r="BI191">
            <v>40875</v>
          </cell>
        </row>
        <row r="192">
          <cell r="A192" t="str">
            <v>19854011</v>
          </cell>
          <cell r="B192" t="str">
            <v>VILLAVERDE ROMANI JAVIER GERARDO</v>
          </cell>
          <cell r="C192" t="str">
            <v>RESPONSABLE DE PROYECTOS EVALUACION</v>
          </cell>
          <cell r="D192" t="str">
            <v>19854011</v>
          </cell>
          <cell r="E192">
            <v>40875</v>
          </cell>
          <cell r="F192">
            <v>40939</v>
          </cell>
          <cell r="H192">
            <v>330</v>
          </cell>
          <cell r="I192">
            <v>330</v>
          </cell>
          <cell r="J192">
            <v>0</v>
          </cell>
          <cell r="K192" t="str">
            <v>VILLAVERDE ROMANI JAVIER GERARDO</v>
          </cell>
          <cell r="L192">
            <v>0</v>
          </cell>
          <cell r="M192">
            <v>287.62</v>
          </cell>
          <cell r="N192" t="str">
            <v>OFICINA ZONAL JUNIN</v>
          </cell>
          <cell r="O192" t="str">
            <v xml:space="preserve">0019  </v>
          </cell>
          <cell r="P192" t="str">
            <v>3524</v>
          </cell>
          <cell r="Q192" t="str">
            <v>00</v>
          </cell>
          <cell r="R192" t="str">
            <v>00</v>
          </cell>
          <cell r="S192">
            <v>40871</v>
          </cell>
          <cell r="T192" t="str">
            <v>4041615600</v>
          </cell>
          <cell r="U192" t="str">
            <v>201111</v>
          </cell>
          <cell r="V192" t="str">
            <v>201111</v>
          </cell>
          <cell r="W192" t="str">
            <v>13</v>
          </cell>
          <cell r="X192">
            <v>3</v>
          </cell>
          <cell r="Y192" t="str">
            <v>CAS ZONALES NOVIEMBRE 2011 ADICIONAL 01</v>
          </cell>
          <cell r="Z192">
            <v>4207</v>
          </cell>
          <cell r="AA192" t="str">
            <v>10198540116</v>
          </cell>
          <cell r="AB192" t="str">
            <v>VILLAVERDE</v>
          </cell>
          <cell r="AC192" t="str">
            <v>ROMANI</v>
          </cell>
          <cell r="AD192" t="str">
            <v>JAVIER GERARDO</v>
          </cell>
          <cell r="AE192" t="str">
            <v>PRIMA</v>
          </cell>
          <cell r="AF192" t="str">
            <v>03</v>
          </cell>
          <cell r="AG192">
            <v>5.78</v>
          </cell>
          <cell r="AH192">
            <v>3.6</v>
          </cell>
          <cell r="AI192">
            <v>9.3800000000000008</v>
          </cell>
          <cell r="AJ192">
            <v>33</v>
          </cell>
          <cell r="AK192">
            <v>40875</v>
          </cell>
          <cell r="AL192" t="str">
            <v/>
          </cell>
          <cell r="AM192">
            <v>1</v>
          </cell>
          <cell r="AN192" t="str">
            <v>2011</v>
          </cell>
          <cell r="AO192" t="str">
            <v>1</v>
          </cell>
          <cell r="AP192">
            <v>60.75</v>
          </cell>
          <cell r="AQ192">
            <v>0</v>
          </cell>
          <cell r="AR192">
            <v>0</v>
          </cell>
          <cell r="AS192">
            <v>0</v>
          </cell>
          <cell r="AT192">
            <v>0</v>
          </cell>
          <cell r="AU192">
            <v>0</v>
          </cell>
          <cell r="AV192">
            <v>0</v>
          </cell>
          <cell r="AW192">
            <v>0</v>
          </cell>
          <cell r="AX192">
            <v>0</v>
          </cell>
          <cell r="AY192">
            <v>0</v>
          </cell>
          <cell r="AZ192">
            <v>0</v>
          </cell>
          <cell r="BA192">
            <v>0</v>
          </cell>
          <cell r="BB192">
            <v>24370</v>
          </cell>
          <cell r="BC192">
            <v>0</v>
          </cell>
          <cell r="BD192">
            <v>0</v>
          </cell>
          <cell r="BE192">
            <v>0</v>
          </cell>
          <cell r="BF192">
            <v>0</v>
          </cell>
          <cell r="BG192">
            <v>0</v>
          </cell>
          <cell r="BH192" t="str">
            <v>543741JVRLA8</v>
          </cell>
          <cell r="BI192">
            <v>40875</v>
          </cell>
        </row>
        <row r="193">
          <cell r="A193" t="str">
            <v>19854011</v>
          </cell>
          <cell r="B193" t="str">
            <v>VILLAVERDE ROMANI JAVIER GERARDO</v>
          </cell>
          <cell r="C193" t="str">
            <v>RESPONSABLE DE PROYECTOS EVALUACION</v>
          </cell>
          <cell r="D193" t="str">
            <v>19854011</v>
          </cell>
          <cell r="E193">
            <v>40875</v>
          </cell>
          <cell r="F193">
            <v>40999</v>
          </cell>
          <cell r="H193">
            <v>330</v>
          </cell>
          <cell r="I193">
            <v>330</v>
          </cell>
          <cell r="J193">
            <v>0</v>
          </cell>
          <cell r="K193" t="str">
            <v>VILLAVERDE ROMANI JAVIER GERARDO</v>
          </cell>
          <cell r="L193">
            <v>0</v>
          </cell>
          <cell r="M193">
            <v>287.62</v>
          </cell>
          <cell r="N193" t="str">
            <v>OFICINA ZONAL JUNIN</v>
          </cell>
          <cell r="O193" t="str">
            <v xml:space="preserve">0019  </v>
          </cell>
          <cell r="P193" t="str">
            <v>3524</v>
          </cell>
          <cell r="Q193" t="str">
            <v>00</v>
          </cell>
          <cell r="R193" t="str">
            <v>00</v>
          </cell>
          <cell r="S193">
            <v>40871</v>
          </cell>
          <cell r="T193" t="str">
            <v>4041615600</v>
          </cell>
          <cell r="U193" t="str">
            <v>201111</v>
          </cell>
          <cell r="V193" t="str">
            <v>201111</v>
          </cell>
          <cell r="W193" t="str">
            <v>13</v>
          </cell>
          <cell r="X193">
            <v>3</v>
          </cell>
          <cell r="Y193" t="str">
            <v>CAS ZONALES NOVIEMBRE 2011 ADICIONAL 01</v>
          </cell>
          <cell r="Z193">
            <v>4207</v>
          </cell>
          <cell r="AA193" t="str">
            <v>10198540116</v>
          </cell>
          <cell r="AB193" t="str">
            <v>VILLAVERDE</v>
          </cell>
          <cell r="AC193" t="str">
            <v>ROMANI</v>
          </cell>
          <cell r="AD193" t="str">
            <v>JAVIER GERARDO</v>
          </cell>
          <cell r="AE193" t="str">
            <v>PRIMA</v>
          </cell>
          <cell r="AF193" t="str">
            <v>03</v>
          </cell>
          <cell r="AG193">
            <v>5.78</v>
          </cell>
          <cell r="AH193">
            <v>3.6</v>
          </cell>
          <cell r="AI193">
            <v>9.3800000000000008</v>
          </cell>
          <cell r="AJ193">
            <v>33</v>
          </cell>
          <cell r="AK193">
            <v>40875</v>
          </cell>
          <cell r="AL193" t="str">
            <v/>
          </cell>
          <cell r="AM193">
            <v>1</v>
          </cell>
          <cell r="AN193" t="str">
            <v>2011</v>
          </cell>
          <cell r="AO193" t="str">
            <v>1</v>
          </cell>
          <cell r="AP193">
            <v>60.75</v>
          </cell>
          <cell r="AQ193">
            <v>0</v>
          </cell>
          <cell r="AR193">
            <v>0</v>
          </cell>
          <cell r="AS193">
            <v>0</v>
          </cell>
          <cell r="AT193">
            <v>0</v>
          </cell>
          <cell r="AU193">
            <v>0</v>
          </cell>
          <cell r="AV193">
            <v>0</v>
          </cell>
          <cell r="AW193">
            <v>0</v>
          </cell>
          <cell r="AX193">
            <v>0</v>
          </cell>
          <cell r="AY193">
            <v>0</v>
          </cell>
          <cell r="AZ193">
            <v>0</v>
          </cell>
          <cell r="BA193">
            <v>0</v>
          </cell>
          <cell r="BB193">
            <v>24370</v>
          </cell>
          <cell r="BC193">
            <v>0</v>
          </cell>
          <cell r="BD193">
            <v>0</v>
          </cell>
          <cell r="BE193">
            <v>0</v>
          </cell>
          <cell r="BF193">
            <v>0</v>
          </cell>
          <cell r="BG193">
            <v>0</v>
          </cell>
          <cell r="BH193" t="str">
            <v>543741JVRLA8</v>
          </cell>
          <cell r="BI193">
            <v>40875</v>
          </cell>
        </row>
        <row r="194">
          <cell r="A194" t="str">
            <v>19854011</v>
          </cell>
          <cell r="B194" t="str">
            <v>VILLAVERDE ROMANI JAVIER GERARDO</v>
          </cell>
          <cell r="C194" t="str">
            <v>RESPONSABLE DE PROYECTOS EVALUACION</v>
          </cell>
          <cell r="D194" t="str">
            <v>19854011</v>
          </cell>
          <cell r="E194">
            <v>40875</v>
          </cell>
          <cell r="F194">
            <v>41060</v>
          </cell>
          <cell r="H194">
            <v>330</v>
          </cell>
          <cell r="I194">
            <v>330</v>
          </cell>
          <cell r="J194">
            <v>0</v>
          </cell>
          <cell r="K194" t="str">
            <v>VILLAVERDE ROMANI JAVIER GERARDO</v>
          </cell>
          <cell r="L194">
            <v>0</v>
          </cell>
          <cell r="M194">
            <v>287.62</v>
          </cell>
          <cell r="N194" t="str">
            <v>OFICINA ZONAL JUNIN</v>
          </cell>
          <cell r="O194" t="str">
            <v xml:space="preserve">0019  </v>
          </cell>
          <cell r="P194" t="str">
            <v>3524</v>
          </cell>
          <cell r="Q194" t="str">
            <v>00</v>
          </cell>
          <cell r="R194" t="str">
            <v>00</v>
          </cell>
          <cell r="S194">
            <v>40871</v>
          </cell>
          <cell r="T194" t="str">
            <v>4041615600</v>
          </cell>
          <cell r="U194" t="str">
            <v>201111</v>
          </cell>
          <cell r="V194" t="str">
            <v>201111</v>
          </cell>
          <cell r="W194" t="str">
            <v>13</v>
          </cell>
          <cell r="X194">
            <v>3</v>
          </cell>
          <cell r="Y194" t="str">
            <v>CAS ZONALES NOVIEMBRE 2011 ADICIONAL 01</v>
          </cell>
          <cell r="Z194">
            <v>4207</v>
          </cell>
          <cell r="AA194" t="str">
            <v>10198540116</v>
          </cell>
          <cell r="AB194" t="str">
            <v>VILLAVERDE</v>
          </cell>
          <cell r="AC194" t="str">
            <v>ROMANI</v>
          </cell>
          <cell r="AD194" t="str">
            <v>JAVIER GERARDO</v>
          </cell>
          <cell r="AE194" t="str">
            <v>PRIMA</v>
          </cell>
          <cell r="AF194" t="str">
            <v>03</v>
          </cell>
          <cell r="AG194">
            <v>5.78</v>
          </cell>
          <cell r="AH194">
            <v>3.6</v>
          </cell>
          <cell r="AI194">
            <v>9.3800000000000008</v>
          </cell>
          <cell r="AJ194">
            <v>33</v>
          </cell>
          <cell r="AK194">
            <v>40875</v>
          </cell>
          <cell r="AL194" t="str">
            <v/>
          </cell>
          <cell r="AM194">
            <v>1</v>
          </cell>
          <cell r="AN194" t="str">
            <v>2011</v>
          </cell>
          <cell r="AO194" t="str">
            <v>1</v>
          </cell>
          <cell r="AP194">
            <v>60.75</v>
          </cell>
          <cell r="AQ194">
            <v>0</v>
          </cell>
          <cell r="AR194">
            <v>0</v>
          </cell>
          <cell r="AS194">
            <v>0</v>
          </cell>
          <cell r="AT194">
            <v>0</v>
          </cell>
          <cell r="AU194">
            <v>0</v>
          </cell>
          <cell r="AV194">
            <v>0</v>
          </cell>
          <cell r="AW194">
            <v>0</v>
          </cell>
          <cell r="AX194">
            <v>0</v>
          </cell>
          <cell r="AY194">
            <v>0</v>
          </cell>
          <cell r="AZ194">
            <v>0</v>
          </cell>
          <cell r="BA194">
            <v>0</v>
          </cell>
          <cell r="BB194">
            <v>24370</v>
          </cell>
          <cell r="BC194">
            <v>0</v>
          </cell>
          <cell r="BD194">
            <v>0</v>
          </cell>
          <cell r="BE194">
            <v>0</v>
          </cell>
          <cell r="BF194">
            <v>0</v>
          </cell>
          <cell r="BG194">
            <v>0</v>
          </cell>
          <cell r="BH194" t="str">
            <v>543741JVRLA8</v>
          </cell>
          <cell r="BI194">
            <v>40875</v>
          </cell>
        </row>
      </sheetData>
      <sheetData sheetId="13" refreshError="1"/>
      <sheetData sheetId="14" refreshError="1">
        <row r="2">
          <cell r="A2" t="str">
            <v>06077976</v>
          </cell>
          <cell r="B2" t="str">
            <v>CCOYLLAR QUISPE FORTUNATO JUVENCIO</v>
          </cell>
          <cell r="C2" t="str">
            <v>JEFE ZONAL LIMA CALLAO</v>
          </cell>
          <cell r="D2" t="str">
            <v>06077976</v>
          </cell>
          <cell r="E2">
            <v>40833</v>
          </cell>
          <cell r="F2">
            <v>40908</v>
          </cell>
          <cell r="G2" t="str">
            <v>CCOYLLAR QUISPE FORTUNATO JUVENCIO</v>
          </cell>
          <cell r="H2">
            <v>5300</v>
          </cell>
          <cell r="I2">
            <v>5300</v>
          </cell>
          <cell r="J2">
            <v>0</v>
          </cell>
          <cell r="K2">
            <v>0</v>
          </cell>
          <cell r="L2">
            <v>0</v>
          </cell>
          <cell r="M2">
            <v>4581.32</v>
          </cell>
          <cell r="N2" t="str">
            <v>OFICINA ZONAL LIMA CALLAO</v>
          </cell>
          <cell r="O2" t="str">
            <v xml:space="preserve">0002  </v>
          </cell>
          <cell r="P2" t="str">
            <v>1734</v>
          </cell>
          <cell r="Q2" t="str">
            <v>006</v>
          </cell>
          <cell r="R2" t="str">
            <v>80</v>
          </cell>
          <cell r="S2">
            <v>40896</v>
          </cell>
          <cell r="T2" t="str">
            <v>4040868769</v>
          </cell>
          <cell r="U2" t="str">
            <v>201112</v>
          </cell>
          <cell r="V2" t="str">
            <v>201112</v>
          </cell>
          <cell r="W2" t="str">
            <v>12</v>
          </cell>
          <cell r="X2">
            <v>1</v>
          </cell>
          <cell r="Y2" t="str">
            <v>CAS ZONALES DICIEMBRE 2011</v>
          </cell>
          <cell r="Z2">
            <v>4158</v>
          </cell>
          <cell r="AA2" t="str">
            <v>10060779762</v>
          </cell>
          <cell r="AB2" t="str">
            <v>CCOYLLAR</v>
          </cell>
          <cell r="AC2" t="str">
            <v>QUISPE</v>
          </cell>
          <cell r="AD2" t="str">
            <v>FORTUNATO JUVENCIO</v>
          </cell>
          <cell r="AE2" t="str">
            <v>PROFUTURO</v>
          </cell>
          <cell r="AF2" t="str">
            <v>04</v>
          </cell>
          <cell r="AG2">
            <v>115.01</v>
          </cell>
          <cell r="AH2">
            <v>73.67</v>
          </cell>
          <cell r="AI2">
            <v>188.68</v>
          </cell>
          <cell r="AJ2">
            <v>530</v>
          </cell>
          <cell r="AK2">
            <v>40833</v>
          </cell>
          <cell r="AL2" t="str">
            <v>2195785</v>
          </cell>
          <cell r="AM2">
            <v>40547</v>
          </cell>
          <cell r="AN2" t="str">
            <v>2011</v>
          </cell>
          <cell r="AO2" t="str">
            <v>1</v>
          </cell>
          <cell r="AP2">
            <v>97.2</v>
          </cell>
          <cell r="AQ2">
            <v>0</v>
          </cell>
          <cell r="AR2">
            <v>0</v>
          </cell>
          <cell r="AS2">
            <v>0</v>
          </cell>
          <cell r="AT2">
            <v>0</v>
          </cell>
          <cell r="AU2">
            <v>0</v>
          </cell>
          <cell r="AV2">
            <v>0</v>
          </cell>
          <cell r="AW2">
            <v>0</v>
          </cell>
          <cell r="AX2">
            <v>0</v>
          </cell>
          <cell r="AY2">
            <v>0</v>
          </cell>
          <cell r="AZ2">
            <v>0</v>
          </cell>
          <cell r="BA2">
            <v>0</v>
          </cell>
          <cell r="BB2">
            <v>20241</v>
          </cell>
          <cell r="BC2">
            <v>0</v>
          </cell>
          <cell r="BD2">
            <v>0</v>
          </cell>
          <cell r="BE2">
            <v>0</v>
          </cell>
          <cell r="BF2">
            <v>0</v>
          </cell>
          <cell r="BG2">
            <v>0</v>
          </cell>
          <cell r="BH2" t="str">
            <v>502391FCQYS1</v>
          </cell>
          <cell r="BI2">
            <v>40833</v>
          </cell>
        </row>
        <row r="3">
          <cell r="A3" t="str">
            <v>09431267</v>
          </cell>
          <cell r="B3" t="str">
            <v>DELGADO RODRIGUEZ EDGARD JUAN</v>
          </cell>
          <cell r="C3" t="str">
            <v>RESPONSABLE ADMINISTRATIVO E INFORMATICO</v>
          </cell>
          <cell r="D3" t="str">
            <v>09431267</v>
          </cell>
          <cell r="E3">
            <v>40854</v>
          </cell>
          <cell r="F3">
            <v>40908</v>
          </cell>
          <cell r="G3" t="str">
            <v>DELGADO RODRIGUEZ EDGARD JUAN</v>
          </cell>
          <cell r="H3">
            <v>2000</v>
          </cell>
          <cell r="I3">
            <v>2000</v>
          </cell>
          <cell r="J3">
            <v>0</v>
          </cell>
          <cell r="K3">
            <v>0</v>
          </cell>
          <cell r="L3">
            <v>0</v>
          </cell>
          <cell r="M3">
            <v>1743.2</v>
          </cell>
          <cell r="N3" t="str">
            <v>OFICINA ZONAL LIMA CALLAO</v>
          </cell>
          <cell r="O3" t="str">
            <v xml:space="preserve">0002  </v>
          </cell>
          <cell r="P3" t="str">
            <v>3458</v>
          </cell>
          <cell r="Q3" t="str">
            <v>001</v>
          </cell>
          <cell r="R3" t="str">
            <v>47</v>
          </cell>
          <cell r="S3">
            <v>40896</v>
          </cell>
          <cell r="T3" t="str">
            <v>4023781048</v>
          </cell>
          <cell r="U3" t="str">
            <v>201112</v>
          </cell>
          <cell r="V3" t="str">
            <v>201112</v>
          </cell>
          <cell r="W3" t="str">
            <v>12</v>
          </cell>
          <cell r="X3">
            <v>1</v>
          </cell>
          <cell r="Y3" t="str">
            <v>CAS ZONALES DICIEMBRE 2011</v>
          </cell>
          <cell r="Z3">
            <v>1491</v>
          </cell>
          <cell r="AA3" t="str">
            <v>10094312677</v>
          </cell>
          <cell r="AB3" t="str">
            <v>DELGADO</v>
          </cell>
          <cell r="AC3" t="str">
            <v>RODRIGUEZ</v>
          </cell>
          <cell r="AD3" t="str">
            <v>EDGARD JUAN</v>
          </cell>
          <cell r="AE3" t="str">
            <v>PRIMA</v>
          </cell>
          <cell r="AF3" t="str">
            <v>03</v>
          </cell>
          <cell r="AG3">
            <v>35</v>
          </cell>
          <cell r="AH3">
            <v>21.8</v>
          </cell>
          <cell r="AI3">
            <v>56.8</v>
          </cell>
          <cell r="AJ3">
            <v>200</v>
          </cell>
          <cell r="AK3">
            <v>40854</v>
          </cell>
          <cell r="AL3" t="str">
            <v>2221235</v>
          </cell>
          <cell r="AM3">
            <v>40554</v>
          </cell>
          <cell r="AN3" t="str">
            <v>2011</v>
          </cell>
          <cell r="AO3" t="str">
            <v>1</v>
          </cell>
          <cell r="AP3">
            <v>97.2</v>
          </cell>
          <cell r="AQ3">
            <v>0</v>
          </cell>
          <cell r="AR3">
            <v>0</v>
          </cell>
          <cell r="AS3">
            <v>0</v>
          </cell>
          <cell r="AT3">
            <v>0</v>
          </cell>
          <cell r="AU3">
            <v>0</v>
          </cell>
          <cell r="AV3">
            <v>0</v>
          </cell>
          <cell r="AW3">
            <v>0</v>
          </cell>
          <cell r="AX3">
            <v>0</v>
          </cell>
          <cell r="AY3">
            <v>0</v>
          </cell>
          <cell r="AZ3">
            <v>0</v>
          </cell>
          <cell r="BA3">
            <v>0</v>
          </cell>
          <cell r="BB3">
            <v>24927</v>
          </cell>
          <cell r="BC3">
            <v>0</v>
          </cell>
          <cell r="BD3">
            <v>0</v>
          </cell>
          <cell r="BE3">
            <v>0</v>
          </cell>
          <cell r="BF3">
            <v>0</v>
          </cell>
          <cell r="BG3">
            <v>0</v>
          </cell>
          <cell r="BH3" t="str">
            <v>249251EDRGR4</v>
          </cell>
          <cell r="BI3">
            <v>40854</v>
          </cell>
        </row>
        <row r="4">
          <cell r="A4" t="str">
            <v>40011653</v>
          </cell>
          <cell r="B4" t="str">
            <v>PALOMINO TAICAS GISSELA BRIGITTE</v>
          </cell>
          <cell r="C4" t="str">
            <v>RESPONSABLE DE PROMOCION SOCIAL Y CAPACITACION</v>
          </cell>
          <cell r="D4" t="str">
            <v>40011653</v>
          </cell>
          <cell r="E4">
            <v>40854</v>
          </cell>
          <cell r="F4">
            <v>40908</v>
          </cell>
          <cell r="G4" t="str">
            <v>PALOMINO TAICAS GISSELA BRIGITTE</v>
          </cell>
          <cell r="H4">
            <v>2900</v>
          </cell>
          <cell r="I4">
            <v>2900</v>
          </cell>
          <cell r="J4">
            <v>0</v>
          </cell>
          <cell r="K4">
            <v>0</v>
          </cell>
          <cell r="L4">
            <v>0</v>
          </cell>
          <cell r="M4">
            <v>2523</v>
          </cell>
          <cell r="N4" t="str">
            <v>OFICINA ZONAL LIMA CALLAO</v>
          </cell>
          <cell r="O4" t="str">
            <v xml:space="preserve">0002  </v>
          </cell>
          <cell r="P4" t="str">
            <v>3459</v>
          </cell>
          <cell r="Q4" t="str">
            <v>001</v>
          </cell>
          <cell r="R4" t="str">
            <v>198</v>
          </cell>
          <cell r="S4">
            <v>40896</v>
          </cell>
          <cell r="T4" t="str">
            <v>4041102697</v>
          </cell>
          <cell r="U4" t="str">
            <v>201112</v>
          </cell>
          <cell r="V4" t="str">
            <v>201112</v>
          </cell>
          <cell r="W4" t="str">
            <v>12</v>
          </cell>
          <cell r="X4">
            <v>1</v>
          </cell>
          <cell r="Y4" t="str">
            <v>CAS ZONALES DICIEMBRE 2011</v>
          </cell>
          <cell r="Z4">
            <v>4173</v>
          </cell>
          <cell r="AA4" t="str">
            <v>10400116534</v>
          </cell>
          <cell r="AB4" t="str">
            <v>PALOMINO</v>
          </cell>
          <cell r="AC4" t="str">
            <v>TAICAS</v>
          </cell>
          <cell r="AD4" t="str">
            <v>GISSELA BRIGITTE</v>
          </cell>
          <cell r="AE4" t="str">
            <v>ONP</v>
          </cell>
          <cell r="AF4" t="str">
            <v>99</v>
          </cell>
          <cell r="AG4">
            <v>0</v>
          </cell>
          <cell r="AH4">
            <v>0</v>
          </cell>
          <cell r="AI4">
            <v>0</v>
          </cell>
          <cell r="AJ4">
            <v>377</v>
          </cell>
          <cell r="AK4">
            <v>40854</v>
          </cell>
          <cell r="AL4" t="str">
            <v>2662459</v>
          </cell>
          <cell r="AM4">
            <v>40863</v>
          </cell>
          <cell r="AN4" t="str">
            <v>2011</v>
          </cell>
          <cell r="AO4" t="str">
            <v>1</v>
          </cell>
          <cell r="AP4">
            <v>97.2</v>
          </cell>
          <cell r="AQ4">
            <v>0</v>
          </cell>
          <cell r="AR4">
            <v>0</v>
          </cell>
          <cell r="AS4">
            <v>0</v>
          </cell>
          <cell r="AT4">
            <v>0</v>
          </cell>
          <cell r="AU4">
            <v>0</v>
          </cell>
          <cell r="AV4">
            <v>0</v>
          </cell>
          <cell r="AW4">
            <v>0</v>
          </cell>
          <cell r="AX4">
            <v>0</v>
          </cell>
          <cell r="AY4">
            <v>0</v>
          </cell>
          <cell r="AZ4">
            <v>0</v>
          </cell>
          <cell r="BA4">
            <v>0</v>
          </cell>
          <cell r="BB4">
            <v>28749</v>
          </cell>
          <cell r="BC4">
            <v>0</v>
          </cell>
          <cell r="BD4">
            <v>0</v>
          </cell>
          <cell r="BE4">
            <v>0</v>
          </cell>
          <cell r="BF4">
            <v>0</v>
          </cell>
          <cell r="BG4">
            <v>0</v>
          </cell>
          <cell r="BH4" t="str">
            <v/>
          </cell>
          <cell r="BI4">
            <v>40854</v>
          </cell>
        </row>
        <row r="5">
          <cell r="A5" t="str">
            <v>16502593</v>
          </cell>
          <cell r="B5" t="str">
            <v>UGAZ  DIAZ MARCO RAUL</v>
          </cell>
          <cell r="C5" t="str">
            <v>RESPONSABLE DE PROYECTOS</v>
          </cell>
          <cell r="D5" t="str">
            <v>16502593</v>
          </cell>
          <cell r="E5">
            <v>40854</v>
          </cell>
          <cell r="F5">
            <v>40908</v>
          </cell>
          <cell r="G5" t="str">
            <v>UGAZ  DIAZ MARCO RAUL</v>
          </cell>
          <cell r="H5">
            <v>3100</v>
          </cell>
          <cell r="I5">
            <v>3100</v>
          </cell>
          <cell r="J5">
            <v>0</v>
          </cell>
          <cell r="K5">
            <v>0</v>
          </cell>
          <cell r="L5">
            <v>0</v>
          </cell>
          <cell r="M5">
            <v>2690.18</v>
          </cell>
          <cell r="N5" t="str">
            <v>OFICINA ZONAL LIMA CALLAO</v>
          </cell>
          <cell r="O5" t="str">
            <v xml:space="preserve">0002  </v>
          </cell>
          <cell r="P5" t="str">
            <v>3460</v>
          </cell>
          <cell r="Q5" t="str">
            <v>001</v>
          </cell>
          <cell r="R5" t="str">
            <v>212</v>
          </cell>
          <cell r="S5">
            <v>40896</v>
          </cell>
          <cell r="T5" t="str">
            <v>04024955392</v>
          </cell>
          <cell r="U5" t="str">
            <v>201112</v>
          </cell>
          <cell r="V5" t="str">
            <v>201112</v>
          </cell>
          <cell r="W5" t="str">
            <v>12</v>
          </cell>
          <cell r="X5">
            <v>1</v>
          </cell>
          <cell r="Y5" t="str">
            <v>CAS ZONALES DICIEMBRE 2011</v>
          </cell>
          <cell r="Z5">
            <v>4174</v>
          </cell>
          <cell r="AA5" t="str">
            <v>10165025933</v>
          </cell>
          <cell r="AB5" t="str">
            <v xml:space="preserve">UGAZ </v>
          </cell>
          <cell r="AC5" t="str">
            <v>DIAZ</v>
          </cell>
          <cell r="AD5" t="str">
            <v>MARCO RAUL</v>
          </cell>
          <cell r="AE5" t="str">
            <v>INTEGRA</v>
          </cell>
          <cell r="AF5" t="str">
            <v>02</v>
          </cell>
          <cell r="AG5">
            <v>55.8</v>
          </cell>
          <cell r="AH5">
            <v>44.02</v>
          </cell>
          <cell r="AI5">
            <v>99.82</v>
          </cell>
          <cell r="AJ5">
            <v>310</v>
          </cell>
          <cell r="AK5">
            <v>40854</v>
          </cell>
          <cell r="AL5" t="str">
            <v>2305605</v>
          </cell>
          <cell r="AM5">
            <v>40581</v>
          </cell>
          <cell r="AN5" t="str">
            <v>2011</v>
          </cell>
          <cell r="AO5" t="str">
            <v>1</v>
          </cell>
          <cell r="AP5">
            <v>97.2</v>
          </cell>
          <cell r="AQ5">
            <v>0</v>
          </cell>
          <cell r="AR5">
            <v>0</v>
          </cell>
          <cell r="AS5">
            <v>0</v>
          </cell>
          <cell r="AT5">
            <v>0</v>
          </cell>
          <cell r="AU5">
            <v>0</v>
          </cell>
          <cell r="AV5">
            <v>0</v>
          </cell>
          <cell r="AW5">
            <v>0</v>
          </cell>
          <cell r="AX5">
            <v>0</v>
          </cell>
          <cell r="AY5">
            <v>0</v>
          </cell>
          <cell r="AZ5">
            <v>0</v>
          </cell>
          <cell r="BA5">
            <v>0</v>
          </cell>
          <cell r="BB5">
            <v>22506</v>
          </cell>
          <cell r="BC5">
            <v>0</v>
          </cell>
          <cell r="BD5">
            <v>0</v>
          </cell>
          <cell r="BE5">
            <v>0</v>
          </cell>
          <cell r="BF5">
            <v>0</v>
          </cell>
          <cell r="BG5">
            <v>0</v>
          </cell>
          <cell r="BH5" t="str">
            <v>525041MUDZZ7</v>
          </cell>
          <cell r="BI5">
            <v>40854</v>
          </cell>
        </row>
        <row r="6">
          <cell r="A6" t="str">
            <v>40344861</v>
          </cell>
          <cell r="B6" t="str">
            <v>VALENCIA YUPANQUI GIAN ADOLFO</v>
          </cell>
          <cell r="C6" t="str">
            <v>CHOFER</v>
          </cell>
          <cell r="D6" t="str">
            <v>40344861</v>
          </cell>
          <cell r="E6">
            <v>40854</v>
          </cell>
          <cell r="F6">
            <v>40908</v>
          </cell>
          <cell r="G6" t="str">
            <v>VALENCIA YUPANQUI GIAN ADOLFO</v>
          </cell>
          <cell r="H6">
            <v>1100</v>
          </cell>
          <cell r="I6">
            <v>1100</v>
          </cell>
          <cell r="J6">
            <v>0</v>
          </cell>
          <cell r="K6">
            <v>0</v>
          </cell>
          <cell r="L6">
            <v>0</v>
          </cell>
          <cell r="M6">
            <v>958.76</v>
          </cell>
          <cell r="N6" t="str">
            <v>OFICINA ZONAL LIMA CALLAO</v>
          </cell>
          <cell r="O6" t="str">
            <v xml:space="preserve">0002  </v>
          </cell>
          <cell r="P6" t="str">
            <v>3462</v>
          </cell>
          <cell r="Q6" t="str">
            <v>001</v>
          </cell>
          <cell r="R6" t="str">
            <v>103</v>
          </cell>
          <cell r="S6">
            <v>40896</v>
          </cell>
          <cell r="T6" t="str">
            <v>4041099432</v>
          </cell>
          <cell r="U6" t="str">
            <v>201112</v>
          </cell>
          <cell r="V6" t="str">
            <v>201112</v>
          </cell>
          <cell r="W6" t="str">
            <v>12</v>
          </cell>
          <cell r="X6">
            <v>1</v>
          </cell>
          <cell r="Y6" t="str">
            <v>CAS ZONALES DICIEMBRE 2011</v>
          </cell>
          <cell r="Z6">
            <v>4176</v>
          </cell>
          <cell r="AA6" t="str">
            <v>10403448619</v>
          </cell>
          <cell r="AB6" t="str">
            <v>VALENCIA</v>
          </cell>
          <cell r="AC6" t="str">
            <v>YUPANQUI</v>
          </cell>
          <cell r="AD6" t="str">
            <v>GIAN ADOLFO</v>
          </cell>
          <cell r="AE6" t="str">
            <v>PRIMA</v>
          </cell>
          <cell r="AF6" t="str">
            <v>03</v>
          </cell>
          <cell r="AG6">
            <v>19.25</v>
          </cell>
          <cell r="AH6">
            <v>11.99</v>
          </cell>
          <cell r="AI6">
            <v>31.24</v>
          </cell>
          <cell r="AJ6">
            <v>110</v>
          </cell>
          <cell r="AK6">
            <v>40854</v>
          </cell>
          <cell r="AL6" t="str">
            <v/>
          </cell>
          <cell r="AM6">
            <v>1</v>
          </cell>
          <cell r="AN6" t="str">
            <v>2011</v>
          </cell>
          <cell r="AO6" t="str">
            <v>1</v>
          </cell>
          <cell r="AP6">
            <v>97.2</v>
          </cell>
          <cell r="AQ6">
            <v>0</v>
          </cell>
          <cell r="AR6">
            <v>0</v>
          </cell>
          <cell r="AS6">
            <v>0</v>
          </cell>
          <cell r="AT6">
            <v>0</v>
          </cell>
          <cell r="AU6">
            <v>0</v>
          </cell>
          <cell r="AV6">
            <v>0</v>
          </cell>
          <cell r="AW6">
            <v>0</v>
          </cell>
          <cell r="AX6">
            <v>0</v>
          </cell>
          <cell r="AY6">
            <v>0</v>
          </cell>
          <cell r="AZ6">
            <v>0</v>
          </cell>
          <cell r="BA6">
            <v>0</v>
          </cell>
          <cell r="BB6">
            <v>29124</v>
          </cell>
          <cell r="BC6">
            <v>0</v>
          </cell>
          <cell r="BD6">
            <v>0</v>
          </cell>
          <cell r="BE6">
            <v>0</v>
          </cell>
          <cell r="BF6">
            <v>0</v>
          </cell>
          <cell r="BG6">
            <v>0</v>
          </cell>
          <cell r="BH6" t="str">
            <v>591221GVYEA0</v>
          </cell>
          <cell r="BI6">
            <v>40854</v>
          </cell>
        </row>
        <row r="7">
          <cell r="A7" t="str">
            <v>20116899</v>
          </cell>
          <cell r="B7" t="str">
            <v>ZARATE  RAMOS JAIME ROGER</v>
          </cell>
          <cell r="C7" t="str">
            <v>TECNICO DE PROYECTOS</v>
          </cell>
          <cell r="D7" t="str">
            <v>20116899</v>
          </cell>
          <cell r="E7">
            <v>40854</v>
          </cell>
          <cell r="F7">
            <v>40908</v>
          </cell>
          <cell r="G7" t="str">
            <v>ZARATE  RAMOS JAIME ROGER</v>
          </cell>
          <cell r="H7">
            <v>2900</v>
          </cell>
          <cell r="I7">
            <v>2900</v>
          </cell>
          <cell r="J7">
            <v>0</v>
          </cell>
          <cell r="K7">
            <v>0</v>
          </cell>
          <cell r="L7">
            <v>0</v>
          </cell>
          <cell r="M7">
            <v>2523</v>
          </cell>
          <cell r="N7" t="str">
            <v>OFICINA ZONAL LIMA CALLAO</v>
          </cell>
          <cell r="O7" t="str">
            <v xml:space="preserve">0002  </v>
          </cell>
          <cell r="P7" t="str">
            <v>3461</v>
          </cell>
          <cell r="Q7" t="str">
            <v>001</v>
          </cell>
          <cell r="R7" t="str">
            <v>47</v>
          </cell>
          <cell r="S7">
            <v>40896</v>
          </cell>
          <cell r="T7" t="str">
            <v>4041101259</v>
          </cell>
          <cell r="U7" t="str">
            <v>201112</v>
          </cell>
          <cell r="V7" t="str">
            <v>201112</v>
          </cell>
          <cell r="W7" t="str">
            <v>12</v>
          </cell>
          <cell r="X7">
            <v>1</v>
          </cell>
          <cell r="Y7" t="str">
            <v>CAS ZONALES DICIEMBRE 2011</v>
          </cell>
          <cell r="Z7">
            <v>4175</v>
          </cell>
          <cell r="AA7" t="str">
            <v>10201168991</v>
          </cell>
          <cell r="AB7" t="str">
            <v xml:space="preserve">ZARATE </v>
          </cell>
          <cell r="AC7" t="str">
            <v>RAMOS</v>
          </cell>
          <cell r="AD7" t="str">
            <v>JAIME ROGER</v>
          </cell>
          <cell r="AE7" t="str">
            <v>ONP</v>
          </cell>
          <cell r="AF7" t="str">
            <v>99</v>
          </cell>
          <cell r="AG7">
            <v>0</v>
          </cell>
          <cell r="AH7">
            <v>0</v>
          </cell>
          <cell r="AI7">
            <v>0</v>
          </cell>
          <cell r="AJ7">
            <v>377</v>
          </cell>
          <cell r="AK7">
            <v>40854</v>
          </cell>
          <cell r="AL7" t="str">
            <v>2239953</v>
          </cell>
          <cell r="AM7">
            <v>40557</v>
          </cell>
          <cell r="AN7" t="str">
            <v>2011</v>
          </cell>
          <cell r="AO7" t="str">
            <v>1</v>
          </cell>
          <cell r="AP7">
            <v>97.2</v>
          </cell>
          <cell r="AQ7">
            <v>0</v>
          </cell>
          <cell r="AR7">
            <v>0</v>
          </cell>
          <cell r="AS7">
            <v>0</v>
          </cell>
          <cell r="AT7">
            <v>0</v>
          </cell>
          <cell r="AU7">
            <v>0</v>
          </cell>
          <cell r="AV7">
            <v>0</v>
          </cell>
          <cell r="AW7">
            <v>0</v>
          </cell>
          <cell r="AX7">
            <v>0</v>
          </cell>
          <cell r="AY7">
            <v>0</v>
          </cell>
          <cell r="AZ7">
            <v>0</v>
          </cell>
          <cell r="BA7">
            <v>0</v>
          </cell>
          <cell r="BB7">
            <v>28479</v>
          </cell>
          <cell r="BC7">
            <v>0</v>
          </cell>
          <cell r="BD7">
            <v>0</v>
          </cell>
          <cell r="BE7">
            <v>0</v>
          </cell>
          <cell r="BF7">
            <v>0</v>
          </cell>
          <cell r="BG7">
            <v>0</v>
          </cell>
          <cell r="BH7" t="str">
            <v/>
          </cell>
          <cell r="BI7">
            <v>40854</v>
          </cell>
        </row>
        <row r="8">
          <cell r="A8" t="str">
            <v>09332916</v>
          </cell>
          <cell r="B8" t="str">
            <v>ALEGRE DE LA CRUZ FLOR DE MARIA</v>
          </cell>
          <cell r="C8" t="str">
            <v>TECNICO DE PROYECTOS EVALUACION-SUPERVISION</v>
          </cell>
          <cell r="D8" t="str">
            <v>09332916</v>
          </cell>
          <cell r="E8">
            <v>40854</v>
          </cell>
          <cell r="F8">
            <v>40908</v>
          </cell>
          <cell r="G8" t="str">
            <v>ALEGRE DE LA CRUZ FLOR DE MARIA</v>
          </cell>
          <cell r="H8">
            <v>3000</v>
          </cell>
          <cell r="I8">
            <v>3000</v>
          </cell>
          <cell r="J8">
            <v>0</v>
          </cell>
          <cell r="K8">
            <v>0</v>
          </cell>
          <cell r="L8">
            <v>0</v>
          </cell>
          <cell r="M8">
            <v>2614.8000000000002</v>
          </cell>
          <cell r="N8" t="str">
            <v>OFICINA ZONAL LIMA ESTE</v>
          </cell>
          <cell r="O8" t="str">
            <v xml:space="preserve">0003  </v>
          </cell>
          <cell r="P8" t="str">
            <v>3465</v>
          </cell>
          <cell r="Q8" t="str">
            <v>001</v>
          </cell>
          <cell r="R8" t="str">
            <v>203</v>
          </cell>
          <cell r="S8">
            <v>40896</v>
          </cell>
          <cell r="T8" t="str">
            <v>4019882271</v>
          </cell>
          <cell r="U8" t="str">
            <v>201112</v>
          </cell>
          <cell r="V8" t="str">
            <v>201112</v>
          </cell>
          <cell r="W8" t="str">
            <v>12</v>
          </cell>
          <cell r="X8">
            <v>1</v>
          </cell>
          <cell r="Y8" t="str">
            <v>CAS ZONALES DICIEMBRE 2011</v>
          </cell>
          <cell r="Z8">
            <v>1000</v>
          </cell>
          <cell r="AA8" t="str">
            <v>10093329169</v>
          </cell>
          <cell r="AB8" t="str">
            <v>ALEGRE</v>
          </cell>
          <cell r="AC8" t="str">
            <v>DE LA CRUZ</v>
          </cell>
          <cell r="AD8" t="str">
            <v>FLOR DE MARIA</v>
          </cell>
          <cell r="AE8" t="str">
            <v>PRIMA</v>
          </cell>
          <cell r="AF8" t="str">
            <v>03</v>
          </cell>
          <cell r="AG8">
            <v>52.5</v>
          </cell>
          <cell r="AH8">
            <v>32.700000000000003</v>
          </cell>
          <cell r="AI8">
            <v>85.2</v>
          </cell>
          <cell r="AJ8">
            <v>300</v>
          </cell>
          <cell r="AK8">
            <v>40854</v>
          </cell>
          <cell r="AL8" t="str">
            <v>2188678</v>
          </cell>
          <cell r="AM8">
            <v>40546</v>
          </cell>
          <cell r="AN8" t="str">
            <v>2011</v>
          </cell>
          <cell r="AO8" t="str">
            <v>1</v>
          </cell>
          <cell r="AP8">
            <v>97.2</v>
          </cell>
          <cell r="AQ8">
            <v>0</v>
          </cell>
          <cell r="AR8">
            <v>0</v>
          </cell>
          <cell r="AS8">
            <v>0</v>
          </cell>
          <cell r="AT8">
            <v>0</v>
          </cell>
          <cell r="AU8">
            <v>0</v>
          </cell>
          <cell r="AV8">
            <v>0</v>
          </cell>
          <cell r="AW8">
            <v>0</v>
          </cell>
          <cell r="AX8">
            <v>0</v>
          </cell>
          <cell r="AY8">
            <v>0</v>
          </cell>
          <cell r="AZ8">
            <v>0</v>
          </cell>
          <cell r="BA8">
            <v>0</v>
          </cell>
          <cell r="BB8">
            <v>24952</v>
          </cell>
          <cell r="BC8">
            <v>0</v>
          </cell>
          <cell r="BD8">
            <v>0</v>
          </cell>
          <cell r="BE8">
            <v>0</v>
          </cell>
          <cell r="BF8">
            <v>0</v>
          </cell>
          <cell r="BG8">
            <v>0</v>
          </cell>
          <cell r="BH8" t="str">
            <v>549500FACGZ1</v>
          </cell>
          <cell r="BI8">
            <v>40854</v>
          </cell>
        </row>
        <row r="9">
          <cell r="A9" t="str">
            <v>00833617</v>
          </cell>
          <cell r="B9" t="str">
            <v>LOPEZ CORDOVA HILARIO</v>
          </cell>
          <cell r="C9" t="str">
            <v>JEFE ZONAL LIMA ESTE</v>
          </cell>
          <cell r="D9" t="str">
            <v>00833617</v>
          </cell>
          <cell r="E9">
            <v>40833</v>
          </cell>
          <cell r="F9">
            <v>40908</v>
          </cell>
          <cell r="G9" t="str">
            <v>LOPEZ CORDOVA HILARIO</v>
          </cell>
          <cell r="H9">
            <v>5500</v>
          </cell>
          <cell r="I9">
            <v>5500</v>
          </cell>
          <cell r="J9">
            <v>0</v>
          </cell>
          <cell r="K9">
            <v>0</v>
          </cell>
          <cell r="L9">
            <v>0</v>
          </cell>
          <cell r="M9">
            <v>4757.5</v>
          </cell>
          <cell r="N9" t="str">
            <v>OFICINA ZONAL LIMA ESTE</v>
          </cell>
          <cell r="O9" t="str">
            <v xml:space="preserve">0003  </v>
          </cell>
          <cell r="P9" t="str">
            <v>3438</v>
          </cell>
          <cell r="Q9" t="str">
            <v>001</v>
          </cell>
          <cell r="R9" t="str">
            <v>177</v>
          </cell>
          <cell r="S9">
            <v>40896</v>
          </cell>
          <cell r="T9" t="str">
            <v>04-531-039071</v>
          </cell>
          <cell r="U9" t="str">
            <v>201112</v>
          </cell>
          <cell r="V9" t="str">
            <v>201112</v>
          </cell>
          <cell r="W9" t="str">
            <v>12</v>
          </cell>
          <cell r="X9">
            <v>1</v>
          </cell>
          <cell r="Y9" t="str">
            <v>CAS ZONALES DICIEMBRE 2011</v>
          </cell>
          <cell r="Z9">
            <v>4157</v>
          </cell>
          <cell r="AA9" t="str">
            <v>10008336178</v>
          </cell>
          <cell r="AB9" t="str">
            <v>LOPEZ</v>
          </cell>
          <cell r="AC9" t="str">
            <v>CORDOVA</v>
          </cell>
          <cell r="AD9" t="str">
            <v>HILARIO</v>
          </cell>
          <cell r="AE9" t="str">
            <v>HORIZONTE</v>
          </cell>
          <cell r="AF9" t="str">
            <v>01</v>
          </cell>
          <cell r="AG9">
            <v>107.25</v>
          </cell>
          <cell r="AH9">
            <v>85.25</v>
          </cell>
          <cell r="AI9">
            <v>192.5</v>
          </cell>
          <cell r="AJ9">
            <v>550</v>
          </cell>
          <cell r="AK9">
            <v>40833</v>
          </cell>
          <cell r="AL9" t="str">
            <v>2222932</v>
          </cell>
          <cell r="AM9">
            <v>40554</v>
          </cell>
          <cell r="AN9" t="str">
            <v>2011</v>
          </cell>
          <cell r="AO9" t="str">
            <v>1</v>
          </cell>
          <cell r="AP9">
            <v>97.2</v>
          </cell>
          <cell r="AQ9">
            <v>0</v>
          </cell>
          <cell r="AR9">
            <v>0</v>
          </cell>
          <cell r="AS9">
            <v>0</v>
          </cell>
          <cell r="AT9">
            <v>0</v>
          </cell>
          <cell r="AU9">
            <v>0</v>
          </cell>
          <cell r="AV9">
            <v>0</v>
          </cell>
          <cell r="AW9">
            <v>0</v>
          </cell>
          <cell r="AX9">
            <v>0</v>
          </cell>
          <cell r="AY9">
            <v>0</v>
          </cell>
          <cell r="AZ9">
            <v>0</v>
          </cell>
          <cell r="BA9">
            <v>0</v>
          </cell>
          <cell r="BB9">
            <v>24418</v>
          </cell>
          <cell r="BC9">
            <v>0</v>
          </cell>
          <cell r="BD9">
            <v>0</v>
          </cell>
          <cell r="BE9">
            <v>0</v>
          </cell>
          <cell r="BF9">
            <v>0</v>
          </cell>
          <cell r="BG9">
            <v>0</v>
          </cell>
          <cell r="BH9" t="str">
            <v>244161HLCED6</v>
          </cell>
          <cell r="BI9">
            <v>40833</v>
          </cell>
        </row>
        <row r="10">
          <cell r="A10" t="str">
            <v>10669307</v>
          </cell>
          <cell r="B10" t="str">
            <v>ORCON  PATILLA JOHNNY</v>
          </cell>
          <cell r="C10" t="str">
            <v>RESPONSABLE ADMINISTRATIVO E INFORMATICO</v>
          </cell>
          <cell r="D10" t="str">
            <v>10669307</v>
          </cell>
          <cell r="E10">
            <v>40854</v>
          </cell>
          <cell r="F10">
            <v>40908</v>
          </cell>
          <cell r="G10" t="str">
            <v>ORCON  PATILLA JOHNNY</v>
          </cell>
          <cell r="H10">
            <v>2000</v>
          </cell>
          <cell r="I10">
            <v>2000</v>
          </cell>
          <cell r="J10">
            <v>0</v>
          </cell>
          <cell r="K10">
            <v>0</v>
          </cell>
          <cell r="L10">
            <v>0</v>
          </cell>
          <cell r="M10">
            <v>1730</v>
          </cell>
          <cell r="N10" t="str">
            <v>OFICINA ZONAL LIMA ESTE</v>
          </cell>
          <cell r="O10" t="str">
            <v xml:space="preserve">0003  </v>
          </cell>
          <cell r="P10" t="str">
            <v>3463</v>
          </cell>
          <cell r="Q10" t="str">
            <v>001</v>
          </cell>
          <cell r="R10" t="str">
            <v>47</v>
          </cell>
          <cell r="S10">
            <v>40896</v>
          </cell>
          <cell r="T10" t="str">
            <v>04-023-517685</v>
          </cell>
          <cell r="U10" t="str">
            <v>201112</v>
          </cell>
          <cell r="V10" t="str">
            <v>201112</v>
          </cell>
          <cell r="W10" t="str">
            <v>12</v>
          </cell>
          <cell r="X10">
            <v>1</v>
          </cell>
          <cell r="Y10" t="str">
            <v>CAS ZONALES DICIEMBRE 2011</v>
          </cell>
          <cell r="Z10">
            <v>4177</v>
          </cell>
          <cell r="AA10" t="str">
            <v>10106693078</v>
          </cell>
          <cell r="AB10" t="str">
            <v xml:space="preserve">ORCON </v>
          </cell>
          <cell r="AC10" t="str">
            <v>PATILLA</v>
          </cell>
          <cell r="AD10" t="str">
            <v>JOHNNY</v>
          </cell>
          <cell r="AE10" t="str">
            <v>HORIZONTE</v>
          </cell>
          <cell r="AF10" t="str">
            <v>01</v>
          </cell>
          <cell r="AG10">
            <v>39</v>
          </cell>
          <cell r="AH10">
            <v>31</v>
          </cell>
          <cell r="AI10">
            <v>70</v>
          </cell>
          <cell r="AJ10">
            <v>200</v>
          </cell>
          <cell r="AK10">
            <v>40854</v>
          </cell>
          <cell r="AL10" t="str">
            <v>2662842</v>
          </cell>
          <cell r="AM10">
            <v>40863</v>
          </cell>
          <cell r="AN10" t="str">
            <v>2011</v>
          </cell>
          <cell r="AO10" t="str">
            <v>1</v>
          </cell>
          <cell r="AP10">
            <v>97.2</v>
          </cell>
          <cell r="AQ10">
            <v>0</v>
          </cell>
          <cell r="AR10">
            <v>0</v>
          </cell>
          <cell r="AS10">
            <v>0</v>
          </cell>
          <cell r="AT10">
            <v>0</v>
          </cell>
          <cell r="AU10">
            <v>0</v>
          </cell>
          <cell r="AV10">
            <v>0</v>
          </cell>
          <cell r="AW10">
            <v>0</v>
          </cell>
          <cell r="AX10">
            <v>0</v>
          </cell>
          <cell r="AY10">
            <v>0</v>
          </cell>
          <cell r="AZ10">
            <v>0</v>
          </cell>
          <cell r="BA10">
            <v>0</v>
          </cell>
          <cell r="BB10">
            <v>26359</v>
          </cell>
          <cell r="BC10">
            <v>0</v>
          </cell>
          <cell r="BD10">
            <v>0</v>
          </cell>
          <cell r="BE10">
            <v>0</v>
          </cell>
          <cell r="BF10">
            <v>0</v>
          </cell>
          <cell r="BG10">
            <v>0</v>
          </cell>
          <cell r="BH10" t="str">
            <v>563571JOPOI1</v>
          </cell>
          <cell r="BI10">
            <v>40854</v>
          </cell>
        </row>
        <row r="11">
          <cell r="A11" t="str">
            <v>03701368</v>
          </cell>
          <cell r="B11" t="str">
            <v>RODAS DIAZ ZIZI CARIDAD</v>
          </cell>
          <cell r="C11" t="str">
            <v>RESPONSABLE DE PROMOCION SOCIAL Y CAPACITACION</v>
          </cell>
          <cell r="D11" t="str">
            <v>03701368</v>
          </cell>
          <cell r="E11">
            <v>40854</v>
          </cell>
          <cell r="F11">
            <v>40908</v>
          </cell>
          <cell r="G11" t="str">
            <v>RODAS DIAZ ZIZI CARIDAD</v>
          </cell>
          <cell r="H11">
            <v>3100</v>
          </cell>
          <cell r="I11">
            <v>3100</v>
          </cell>
          <cell r="J11">
            <v>0</v>
          </cell>
          <cell r="K11">
            <v>0</v>
          </cell>
          <cell r="L11">
            <v>0</v>
          </cell>
          <cell r="M11">
            <v>2690.18</v>
          </cell>
          <cell r="N11" t="str">
            <v>OFICINA ZONAL LIMA ESTE</v>
          </cell>
          <cell r="O11" t="str">
            <v xml:space="preserve">0003  </v>
          </cell>
          <cell r="P11" t="str">
            <v>3464</v>
          </cell>
          <cell r="Q11" t="str">
            <v>001</v>
          </cell>
          <cell r="R11" t="str">
            <v>58</v>
          </cell>
          <cell r="S11">
            <v>40896</v>
          </cell>
          <cell r="T11" t="str">
            <v>04238429914</v>
          </cell>
          <cell r="U11" t="str">
            <v>201112</v>
          </cell>
          <cell r="V11" t="str">
            <v>201112</v>
          </cell>
          <cell r="W11" t="str">
            <v>12</v>
          </cell>
          <cell r="X11">
            <v>1</v>
          </cell>
          <cell r="Y11" t="str">
            <v>CAS ZONALES DICIEMBRE 2011</v>
          </cell>
          <cell r="Z11">
            <v>4178</v>
          </cell>
          <cell r="AA11" t="str">
            <v>10037013680</v>
          </cell>
          <cell r="AB11" t="str">
            <v>RODAS</v>
          </cell>
          <cell r="AC11" t="str">
            <v>DIAZ</v>
          </cell>
          <cell r="AD11" t="str">
            <v>ZIZI CARIDAD</v>
          </cell>
          <cell r="AE11" t="str">
            <v>INTEGRA</v>
          </cell>
          <cell r="AF11" t="str">
            <v>02</v>
          </cell>
          <cell r="AG11">
            <v>55.8</v>
          </cell>
          <cell r="AH11">
            <v>44.02</v>
          </cell>
          <cell r="AI11">
            <v>99.82</v>
          </cell>
          <cell r="AJ11">
            <v>310</v>
          </cell>
          <cell r="AK11">
            <v>40854</v>
          </cell>
          <cell r="AL11" t="str">
            <v>2652651</v>
          </cell>
          <cell r="AM11">
            <v>40855</v>
          </cell>
          <cell r="AN11" t="str">
            <v>2011</v>
          </cell>
          <cell r="AO11" t="str">
            <v>1</v>
          </cell>
          <cell r="AP11">
            <v>97.2</v>
          </cell>
          <cell r="AQ11">
            <v>0</v>
          </cell>
          <cell r="AR11">
            <v>0</v>
          </cell>
          <cell r="AS11">
            <v>0</v>
          </cell>
          <cell r="AT11">
            <v>0</v>
          </cell>
          <cell r="AU11">
            <v>0</v>
          </cell>
          <cell r="AV11">
            <v>0</v>
          </cell>
          <cell r="AW11">
            <v>0</v>
          </cell>
          <cell r="AX11">
            <v>0</v>
          </cell>
          <cell r="AY11">
            <v>0</v>
          </cell>
          <cell r="AZ11">
            <v>0</v>
          </cell>
          <cell r="BA11">
            <v>0</v>
          </cell>
          <cell r="BB11">
            <v>27663</v>
          </cell>
          <cell r="BC11">
            <v>0</v>
          </cell>
          <cell r="BD11">
            <v>0</v>
          </cell>
          <cell r="BE11">
            <v>0</v>
          </cell>
          <cell r="BF11">
            <v>0</v>
          </cell>
          <cell r="BG11">
            <v>0</v>
          </cell>
          <cell r="BH11" t="str">
            <v>576610ZRDAZ3</v>
          </cell>
          <cell r="BI11">
            <v>40854</v>
          </cell>
        </row>
        <row r="12">
          <cell r="A12" t="str">
            <v>20401892</v>
          </cell>
          <cell r="B12" t="str">
            <v>OCHOA SIGUAS RUBEN ELEODORO</v>
          </cell>
          <cell r="C12" t="str">
            <v>RESPONSABLE DE PROYECTOS SUPERVISION</v>
          </cell>
          <cell r="D12" t="str">
            <v>20401892</v>
          </cell>
          <cell r="E12">
            <v>40896</v>
          </cell>
          <cell r="F12">
            <v>40939</v>
          </cell>
          <cell r="G12" t="str">
            <v>OCHOA SIGUAS RUBEN ELEODORO</v>
          </cell>
          <cell r="H12">
            <v>1320</v>
          </cell>
          <cell r="I12">
            <v>1320</v>
          </cell>
          <cell r="J12">
            <v>0</v>
          </cell>
          <cell r="K12">
            <v>0</v>
          </cell>
          <cell r="L12">
            <v>0</v>
          </cell>
          <cell r="M12">
            <v>1148.4000000000001</v>
          </cell>
          <cell r="N12" t="str">
            <v>OFICINA ZONAL LIMA ESTE</v>
          </cell>
          <cell r="O12" t="str">
            <v xml:space="preserve">0003  </v>
          </cell>
          <cell r="P12" t="str">
            <v>3640</v>
          </cell>
          <cell r="Q12" t="str">
            <v>001</v>
          </cell>
          <cell r="R12" t="str">
            <v>00361</v>
          </cell>
          <cell r="S12">
            <v>40905</v>
          </cell>
          <cell r="T12" t="str">
            <v>4019950498</v>
          </cell>
          <cell r="U12" t="str">
            <v>201112</v>
          </cell>
          <cell r="V12" t="str">
            <v>201112</v>
          </cell>
          <cell r="W12" t="str">
            <v>13</v>
          </cell>
          <cell r="X12">
            <v>2</v>
          </cell>
          <cell r="Y12" t="str">
            <v>CAS ZONALES DICIEMBRE 2011 ADICIONAL 01</v>
          </cell>
          <cell r="Z12">
            <v>914</v>
          </cell>
          <cell r="AA12" t="str">
            <v>10204018923</v>
          </cell>
          <cell r="AB12" t="str">
            <v>OCHOA</v>
          </cell>
          <cell r="AC12" t="str">
            <v>SIGUAS</v>
          </cell>
          <cell r="AD12" t="str">
            <v>RUBEN ELEODORO</v>
          </cell>
          <cell r="AE12" t="str">
            <v>ONP</v>
          </cell>
          <cell r="AF12" t="str">
            <v>99</v>
          </cell>
          <cell r="AG12">
            <v>0</v>
          </cell>
          <cell r="AH12">
            <v>0</v>
          </cell>
          <cell r="AI12">
            <v>0</v>
          </cell>
          <cell r="AJ12">
            <v>171.6</v>
          </cell>
          <cell r="AK12">
            <v>40896</v>
          </cell>
          <cell r="AL12" t="str">
            <v/>
          </cell>
          <cell r="AM12">
            <v>1</v>
          </cell>
          <cell r="AN12" t="str">
            <v>2011</v>
          </cell>
          <cell r="AO12" t="str">
            <v>1</v>
          </cell>
          <cell r="AP12">
            <v>97.2</v>
          </cell>
          <cell r="AQ12">
            <v>0</v>
          </cell>
          <cell r="AR12">
            <v>0</v>
          </cell>
          <cell r="AS12">
            <v>0</v>
          </cell>
          <cell r="AT12">
            <v>0</v>
          </cell>
          <cell r="AU12">
            <v>0</v>
          </cell>
          <cell r="AV12">
            <v>0</v>
          </cell>
          <cell r="AW12">
            <v>0</v>
          </cell>
          <cell r="AX12">
            <v>0</v>
          </cell>
          <cell r="AY12">
            <v>0</v>
          </cell>
          <cell r="AZ12">
            <v>0</v>
          </cell>
          <cell r="BA12">
            <v>0</v>
          </cell>
          <cell r="BB12">
            <v>23787</v>
          </cell>
          <cell r="BC12">
            <v>0</v>
          </cell>
          <cell r="BD12">
            <v>0</v>
          </cell>
          <cell r="BE12">
            <v>0</v>
          </cell>
          <cell r="BF12">
            <v>0</v>
          </cell>
          <cell r="BG12">
            <v>0</v>
          </cell>
          <cell r="BH12" t="str">
            <v/>
          </cell>
          <cell r="BI12">
            <v>40896</v>
          </cell>
        </row>
        <row r="13">
          <cell r="A13" t="str">
            <v>20401892</v>
          </cell>
          <cell r="B13" t="str">
            <v>OCHOA SIGUAS RUBEN ELEODORO</v>
          </cell>
          <cell r="C13" t="str">
            <v>RESPONSABLE DE PROYECTOS SUPERVISION</v>
          </cell>
          <cell r="D13" t="str">
            <v>20401892</v>
          </cell>
          <cell r="E13">
            <v>40896</v>
          </cell>
          <cell r="F13">
            <v>40968</v>
          </cell>
          <cell r="G13" t="str">
            <v>OCHOA SIGUAS RUBEN ELEODORO</v>
          </cell>
          <cell r="H13">
            <v>1320</v>
          </cell>
          <cell r="I13">
            <v>1320</v>
          </cell>
          <cell r="J13">
            <v>0</v>
          </cell>
          <cell r="K13">
            <v>0</v>
          </cell>
          <cell r="L13">
            <v>0</v>
          </cell>
          <cell r="M13">
            <v>1148.4000000000001</v>
          </cell>
          <cell r="N13" t="str">
            <v>OFICINA ZONAL LIMA ESTE</v>
          </cell>
          <cell r="O13" t="str">
            <v xml:space="preserve">0003  </v>
          </cell>
          <cell r="P13" t="str">
            <v>3640</v>
          </cell>
          <cell r="Q13" t="str">
            <v>001</v>
          </cell>
          <cell r="R13" t="str">
            <v>00361</v>
          </cell>
          <cell r="S13">
            <v>40905</v>
          </cell>
          <cell r="T13" t="str">
            <v>4019950498</v>
          </cell>
          <cell r="U13" t="str">
            <v>201112</v>
          </cell>
          <cell r="V13" t="str">
            <v>201112</v>
          </cell>
          <cell r="W13" t="str">
            <v>13</v>
          </cell>
          <cell r="X13">
            <v>2</v>
          </cell>
          <cell r="Y13" t="str">
            <v>CAS ZONALES DICIEMBRE 2011 ADICIONAL 01</v>
          </cell>
          <cell r="Z13">
            <v>914</v>
          </cell>
          <cell r="AA13" t="str">
            <v>10204018923</v>
          </cell>
          <cell r="AB13" t="str">
            <v>OCHOA</v>
          </cell>
          <cell r="AC13" t="str">
            <v>SIGUAS</v>
          </cell>
          <cell r="AD13" t="str">
            <v>RUBEN ELEODORO</v>
          </cell>
          <cell r="AE13" t="str">
            <v>ONP</v>
          </cell>
          <cell r="AF13" t="str">
            <v>99</v>
          </cell>
          <cell r="AG13">
            <v>0</v>
          </cell>
          <cell r="AH13">
            <v>0</v>
          </cell>
          <cell r="AI13">
            <v>0</v>
          </cell>
          <cell r="AJ13">
            <v>171.6</v>
          </cell>
          <cell r="AK13">
            <v>40896</v>
          </cell>
          <cell r="AL13" t="str">
            <v/>
          </cell>
          <cell r="AM13">
            <v>1</v>
          </cell>
          <cell r="AN13" t="str">
            <v>2011</v>
          </cell>
          <cell r="AO13" t="str">
            <v>1</v>
          </cell>
          <cell r="AP13">
            <v>97.2</v>
          </cell>
          <cell r="AQ13">
            <v>0</v>
          </cell>
          <cell r="AR13">
            <v>0</v>
          </cell>
          <cell r="AS13">
            <v>0</v>
          </cell>
          <cell r="AT13">
            <v>0</v>
          </cell>
          <cell r="AU13">
            <v>0</v>
          </cell>
          <cell r="AV13">
            <v>0</v>
          </cell>
          <cell r="AW13">
            <v>0</v>
          </cell>
          <cell r="AX13">
            <v>0</v>
          </cell>
          <cell r="AY13">
            <v>0</v>
          </cell>
          <cell r="AZ13">
            <v>0</v>
          </cell>
          <cell r="BA13">
            <v>0</v>
          </cell>
          <cell r="BB13">
            <v>23787</v>
          </cell>
          <cell r="BC13">
            <v>0</v>
          </cell>
          <cell r="BD13">
            <v>0</v>
          </cell>
          <cell r="BE13">
            <v>0</v>
          </cell>
          <cell r="BF13">
            <v>0</v>
          </cell>
          <cell r="BG13">
            <v>0</v>
          </cell>
          <cell r="BH13" t="str">
            <v/>
          </cell>
          <cell r="BI13">
            <v>40896</v>
          </cell>
        </row>
        <row r="14">
          <cell r="A14" t="str">
            <v>20401892</v>
          </cell>
          <cell r="B14" t="str">
            <v>OCHOA SIGUAS RUBEN ELEODORO</v>
          </cell>
          <cell r="C14" t="str">
            <v>RESPONSABLE DE PROYECTOS SUPERVISION</v>
          </cell>
          <cell r="D14" t="str">
            <v>20401892</v>
          </cell>
          <cell r="E14">
            <v>40896</v>
          </cell>
          <cell r="F14">
            <v>41029</v>
          </cell>
          <cell r="G14" t="str">
            <v>OCHOA SIGUAS RUBEN ELEODORO</v>
          </cell>
          <cell r="H14">
            <v>1320</v>
          </cell>
          <cell r="I14">
            <v>1320</v>
          </cell>
          <cell r="J14">
            <v>0</v>
          </cell>
          <cell r="K14">
            <v>0</v>
          </cell>
          <cell r="L14">
            <v>0</v>
          </cell>
          <cell r="M14">
            <v>1148.4000000000001</v>
          </cell>
          <cell r="N14" t="str">
            <v>OFICINA ZONAL LIMA ESTE</v>
          </cell>
          <cell r="O14" t="str">
            <v xml:space="preserve">0003  </v>
          </cell>
          <cell r="P14" t="str">
            <v>3640</v>
          </cell>
          <cell r="Q14" t="str">
            <v>001</v>
          </cell>
          <cell r="R14" t="str">
            <v>00361</v>
          </cell>
          <cell r="S14">
            <v>40905</v>
          </cell>
          <cell r="T14" t="str">
            <v>4019950498</v>
          </cell>
          <cell r="U14" t="str">
            <v>201112</v>
          </cell>
          <cell r="V14" t="str">
            <v>201112</v>
          </cell>
          <cell r="W14" t="str">
            <v>13</v>
          </cell>
          <cell r="X14">
            <v>2</v>
          </cell>
          <cell r="Y14" t="str">
            <v>CAS ZONALES DICIEMBRE 2011 ADICIONAL 01</v>
          </cell>
          <cell r="Z14">
            <v>914</v>
          </cell>
          <cell r="AA14" t="str">
            <v>10204018923</v>
          </cell>
          <cell r="AB14" t="str">
            <v>OCHOA</v>
          </cell>
          <cell r="AC14" t="str">
            <v>SIGUAS</v>
          </cell>
          <cell r="AD14" t="str">
            <v>RUBEN ELEODORO</v>
          </cell>
          <cell r="AE14" t="str">
            <v>ONP</v>
          </cell>
          <cell r="AF14" t="str">
            <v>99</v>
          </cell>
          <cell r="AG14">
            <v>0</v>
          </cell>
          <cell r="AH14">
            <v>0</v>
          </cell>
          <cell r="AI14">
            <v>0</v>
          </cell>
          <cell r="AJ14">
            <v>171.6</v>
          </cell>
          <cell r="AK14">
            <v>40896</v>
          </cell>
          <cell r="AL14" t="str">
            <v/>
          </cell>
          <cell r="AM14">
            <v>1</v>
          </cell>
          <cell r="AN14" t="str">
            <v>2011</v>
          </cell>
          <cell r="AO14" t="str">
            <v>1</v>
          </cell>
          <cell r="AP14">
            <v>97.2</v>
          </cell>
          <cell r="AQ14">
            <v>0</v>
          </cell>
          <cell r="AR14">
            <v>0</v>
          </cell>
          <cell r="AS14">
            <v>0</v>
          </cell>
          <cell r="AT14">
            <v>0</v>
          </cell>
          <cell r="AU14">
            <v>0</v>
          </cell>
          <cell r="AV14">
            <v>0</v>
          </cell>
          <cell r="AW14">
            <v>0</v>
          </cell>
          <cell r="AX14">
            <v>0</v>
          </cell>
          <cell r="AY14">
            <v>0</v>
          </cell>
          <cell r="AZ14">
            <v>0</v>
          </cell>
          <cell r="BA14">
            <v>0</v>
          </cell>
          <cell r="BB14">
            <v>23787</v>
          </cell>
          <cell r="BC14">
            <v>0</v>
          </cell>
          <cell r="BD14">
            <v>0</v>
          </cell>
          <cell r="BE14">
            <v>0</v>
          </cell>
          <cell r="BF14">
            <v>0</v>
          </cell>
          <cell r="BG14">
            <v>0</v>
          </cell>
          <cell r="BH14" t="str">
            <v/>
          </cell>
          <cell r="BI14">
            <v>40896</v>
          </cell>
        </row>
        <row r="15">
          <cell r="A15" t="str">
            <v>09638426</v>
          </cell>
          <cell r="B15" t="str">
            <v>POEMAPE APCHO JORGE LUIS</v>
          </cell>
          <cell r="C15" t="str">
            <v>RESPONSABLE DE PROYECTOS EVALUACION</v>
          </cell>
          <cell r="D15" t="str">
            <v>09638426</v>
          </cell>
          <cell r="E15">
            <v>40896</v>
          </cell>
          <cell r="F15">
            <v>40939</v>
          </cell>
          <cell r="G15" t="str">
            <v>POEMAPE APCHO JORGE LUIS</v>
          </cell>
          <cell r="H15">
            <v>1320</v>
          </cell>
          <cell r="I15">
            <v>1320</v>
          </cell>
          <cell r="J15">
            <v>0</v>
          </cell>
          <cell r="K15">
            <v>0</v>
          </cell>
          <cell r="L15">
            <v>0</v>
          </cell>
          <cell r="M15">
            <v>1150.51</v>
          </cell>
          <cell r="N15" t="str">
            <v>OFICINA ZONAL LIMA ESTE</v>
          </cell>
          <cell r="O15" t="str">
            <v xml:space="preserve">0003  </v>
          </cell>
          <cell r="P15" t="str">
            <v>3639</v>
          </cell>
          <cell r="Q15" t="str">
            <v>001</v>
          </cell>
          <cell r="R15" t="str">
            <v>00017</v>
          </cell>
          <cell r="S15">
            <v>40905</v>
          </cell>
          <cell r="T15" t="str">
            <v>4019879424</v>
          </cell>
          <cell r="U15" t="str">
            <v>201112</v>
          </cell>
          <cell r="V15" t="str">
            <v>201112</v>
          </cell>
          <cell r="W15" t="str">
            <v>13</v>
          </cell>
          <cell r="X15">
            <v>2</v>
          </cell>
          <cell r="Y15" t="str">
            <v>CAS ZONALES DICIEMBRE 2011 ADICIONAL 01</v>
          </cell>
          <cell r="Z15">
            <v>800</v>
          </cell>
          <cell r="AA15" t="str">
            <v>10096384268</v>
          </cell>
          <cell r="AB15" t="str">
            <v>POEMAPE</v>
          </cell>
          <cell r="AC15" t="str">
            <v>APCHO</v>
          </cell>
          <cell r="AD15" t="str">
            <v>JORGE LUIS</v>
          </cell>
          <cell r="AE15" t="str">
            <v>PRIMA</v>
          </cell>
          <cell r="AF15" t="str">
            <v>03</v>
          </cell>
          <cell r="AG15">
            <v>23.1</v>
          </cell>
          <cell r="AH15">
            <v>14.39</v>
          </cell>
          <cell r="AI15">
            <v>37.49</v>
          </cell>
          <cell r="AJ15">
            <v>132</v>
          </cell>
          <cell r="AK15">
            <v>40896</v>
          </cell>
          <cell r="AL15" t="str">
            <v/>
          </cell>
          <cell r="AM15">
            <v>1</v>
          </cell>
          <cell r="AN15" t="str">
            <v>2011</v>
          </cell>
          <cell r="AO15" t="str">
            <v>1</v>
          </cell>
          <cell r="AP15">
            <v>97.2</v>
          </cell>
          <cell r="AQ15">
            <v>0</v>
          </cell>
          <cell r="AR15">
            <v>0</v>
          </cell>
          <cell r="AS15">
            <v>0</v>
          </cell>
          <cell r="AT15">
            <v>0</v>
          </cell>
          <cell r="AU15">
            <v>0</v>
          </cell>
          <cell r="AV15">
            <v>0</v>
          </cell>
          <cell r="AW15">
            <v>0</v>
          </cell>
          <cell r="AX15">
            <v>0</v>
          </cell>
          <cell r="AY15">
            <v>0</v>
          </cell>
          <cell r="AZ15">
            <v>0</v>
          </cell>
          <cell r="BA15">
            <v>0</v>
          </cell>
          <cell r="BB15">
            <v>26677</v>
          </cell>
          <cell r="BC15">
            <v>0</v>
          </cell>
          <cell r="BD15">
            <v>0</v>
          </cell>
          <cell r="BE15">
            <v>0</v>
          </cell>
          <cell r="BF15">
            <v>0</v>
          </cell>
          <cell r="BG15">
            <v>0</v>
          </cell>
          <cell r="BH15" t="str">
            <v>566751JPAMH9</v>
          </cell>
          <cell r="BI15">
            <v>40896</v>
          </cell>
        </row>
        <row r="16">
          <cell r="A16" t="str">
            <v>09638426</v>
          </cell>
          <cell r="B16" t="str">
            <v>POEMAPE APCHO JORGE LUIS</v>
          </cell>
          <cell r="C16" t="str">
            <v>RESPONSABLE DE PROYECTOS EVALUACION</v>
          </cell>
          <cell r="D16" t="str">
            <v>09638426</v>
          </cell>
          <cell r="E16">
            <v>40896</v>
          </cell>
          <cell r="F16">
            <v>40999</v>
          </cell>
          <cell r="G16" t="str">
            <v>POEMAPE APCHO JORGE LUIS</v>
          </cell>
          <cell r="H16">
            <v>1320</v>
          </cell>
          <cell r="I16">
            <v>1320</v>
          </cell>
          <cell r="J16">
            <v>0</v>
          </cell>
          <cell r="K16">
            <v>0</v>
          </cell>
          <cell r="L16">
            <v>0</v>
          </cell>
          <cell r="M16">
            <v>1150.51</v>
          </cell>
          <cell r="N16" t="str">
            <v>OFICINA ZONAL LIMA ESTE</v>
          </cell>
          <cell r="O16" t="str">
            <v xml:space="preserve">0003  </v>
          </cell>
          <cell r="P16" t="str">
            <v>3639</v>
          </cell>
          <cell r="Q16" t="str">
            <v>001</v>
          </cell>
          <cell r="R16" t="str">
            <v>00017</v>
          </cell>
          <cell r="S16">
            <v>40905</v>
          </cell>
          <cell r="T16" t="str">
            <v>4019879424</v>
          </cell>
          <cell r="U16" t="str">
            <v>201112</v>
          </cell>
          <cell r="V16" t="str">
            <v>201112</v>
          </cell>
          <cell r="W16" t="str">
            <v>13</v>
          </cell>
          <cell r="X16">
            <v>2</v>
          </cell>
          <cell r="Y16" t="str">
            <v>CAS ZONALES DICIEMBRE 2011 ADICIONAL 01</v>
          </cell>
          <cell r="Z16">
            <v>800</v>
          </cell>
          <cell r="AA16" t="str">
            <v>10096384268</v>
          </cell>
          <cell r="AB16" t="str">
            <v>POEMAPE</v>
          </cell>
          <cell r="AC16" t="str">
            <v>APCHO</v>
          </cell>
          <cell r="AD16" t="str">
            <v>JORGE LUIS</v>
          </cell>
          <cell r="AE16" t="str">
            <v>PRIMA</v>
          </cell>
          <cell r="AF16" t="str">
            <v>03</v>
          </cell>
          <cell r="AG16">
            <v>23.1</v>
          </cell>
          <cell r="AH16">
            <v>14.39</v>
          </cell>
          <cell r="AI16">
            <v>37.49</v>
          </cell>
          <cell r="AJ16">
            <v>132</v>
          </cell>
          <cell r="AK16">
            <v>40896</v>
          </cell>
          <cell r="AL16" t="str">
            <v/>
          </cell>
          <cell r="AM16">
            <v>1</v>
          </cell>
          <cell r="AN16" t="str">
            <v>2011</v>
          </cell>
          <cell r="AO16" t="str">
            <v>1</v>
          </cell>
          <cell r="AP16">
            <v>97.2</v>
          </cell>
          <cell r="AQ16">
            <v>0</v>
          </cell>
          <cell r="AR16">
            <v>0</v>
          </cell>
          <cell r="AS16">
            <v>0</v>
          </cell>
          <cell r="AT16">
            <v>0</v>
          </cell>
          <cell r="AU16">
            <v>0</v>
          </cell>
          <cell r="AV16">
            <v>0</v>
          </cell>
          <cell r="AW16">
            <v>0</v>
          </cell>
          <cell r="AX16">
            <v>0</v>
          </cell>
          <cell r="AY16">
            <v>0</v>
          </cell>
          <cell r="AZ16">
            <v>0</v>
          </cell>
          <cell r="BA16">
            <v>0</v>
          </cell>
          <cell r="BB16">
            <v>26677</v>
          </cell>
          <cell r="BC16">
            <v>0</v>
          </cell>
          <cell r="BD16">
            <v>0</v>
          </cell>
          <cell r="BE16">
            <v>0</v>
          </cell>
          <cell r="BF16">
            <v>0</v>
          </cell>
          <cell r="BG16">
            <v>0</v>
          </cell>
          <cell r="BH16" t="str">
            <v>566751JPAMH9</v>
          </cell>
          <cell r="BI16">
            <v>40896</v>
          </cell>
        </row>
        <row r="17">
          <cell r="A17" t="str">
            <v>41651513</v>
          </cell>
          <cell r="B17" t="str">
            <v>AGUIRRE RAMOS JOSUE MARIO</v>
          </cell>
          <cell r="C17" t="str">
            <v>RESPONSABLE ADMINISTRATIVO E INFORMATICO</v>
          </cell>
          <cell r="D17" t="str">
            <v>41651513</v>
          </cell>
          <cell r="E17">
            <v>40820</v>
          </cell>
          <cell r="F17">
            <v>40908</v>
          </cell>
          <cell r="G17" t="str">
            <v>AGUIRRE RAMOS JOSUE MARIO</v>
          </cell>
          <cell r="H17">
            <v>2000</v>
          </cell>
          <cell r="I17">
            <v>2000</v>
          </cell>
          <cell r="J17">
            <v>0</v>
          </cell>
          <cell r="K17">
            <v>0</v>
          </cell>
          <cell r="L17">
            <v>0</v>
          </cell>
          <cell r="M17">
            <v>1740</v>
          </cell>
          <cell r="N17" t="str">
            <v>OFICINA ZONAL LIMA NORTE</v>
          </cell>
          <cell r="O17" t="str">
            <v xml:space="preserve">0004  </v>
          </cell>
          <cell r="P17" t="str">
            <v>1726</v>
          </cell>
          <cell r="Q17" t="str">
            <v>001</v>
          </cell>
          <cell r="R17" t="str">
            <v>28</v>
          </cell>
          <cell r="S17">
            <v>40896</v>
          </cell>
          <cell r="T17" t="str">
            <v>4040868734</v>
          </cell>
          <cell r="U17" t="str">
            <v>201112</v>
          </cell>
          <cell r="V17" t="str">
            <v>201112</v>
          </cell>
          <cell r="W17" t="str">
            <v>12</v>
          </cell>
          <cell r="X17">
            <v>1</v>
          </cell>
          <cell r="Y17" t="str">
            <v>CAS ZONALES DICIEMBRE 2011</v>
          </cell>
          <cell r="Z17">
            <v>4141</v>
          </cell>
          <cell r="AA17" t="str">
            <v>10416515137</v>
          </cell>
          <cell r="AB17" t="str">
            <v>AGUIRRE</v>
          </cell>
          <cell r="AC17" t="str">
            <v>RAMOS</v>
          </cell>
          <cell r="AD17" t="str">
            <v>JOSUE MARIO</v>
          </cell>
          <cell r="AE17" t="str">
            <v>ONP</v>
          </cell>
          <cell r="AF17" t="str">
            <v>99</v>
          </cell>
          <cell r="AG17">
            <v>0</v>
          </cell>
          <cell r="AH17">
            <v>0</v>
          </cell>
          <cell r="AI17">
            <v>0</v>
          </cell>
          <cell r="AJ17">
            <v>260</v>
          </cell>
          <cell r="AK17">
            <v>40820</v>
          </cell>
          <cell r="AL17" t="str">
            <v>2691887</v>
          </cell>
          <cell r="AM17">
            <v>40884</v>
          </cell>
          <cell r="AN17" t="str">
            <v>2011</v>
          </cell>
          <cell r="AO17" t="str">
            <v>1</v>
          </cell>
          <cell r="AP17">
            <v>97.2</v>
          </cell>
          <cell r="AQ17">
            <v>0</v>
          </cell>
          <cell r="AR17">
            <v>0</v>
          </cell>
          <cell r="AS17">
            <v>0</v>
          </cell>
          <cell r="AT17">
            <v>0</v>
          </cell>
          <cell r="AU17">
            <v>0</v>
          </cell>
          <cell r="AV17">
            <v>0</v>
          </cell>
          <cell r="AW17">
            <v>0</v>
          </cell>
          <cell r="AX17">
            <v>0</v>
          </cell>
          <cell r="AY17">
            <v>0</v>
          </cell>
          <cell r="AZ17">
            <v>0</v>
          </cell>
          <cell r="BA17">
            <v>0</v>
          </cell>
          <cell r="BB17">
            <v>30029</v>
          </cell>
          <cell r="BC17">
            <v>0</v>
          </cell>
          <cell r="BD17">
            <v>0</v>
          </cell>
          <cell r="BE17">
            <v>0</v>
          </cell>
          <cell r="BF17">
            <v>0</v>
          </cell>
          <cell r="BG17">
            <v>0</v>
          </cell>
          <cell r="BH17" t="str">
            <v/>
          </cell>
          <cell r="BI17">
            <v>40820</v>
          </cell>
        </row>
        <row r="18">
          <cell r="A18" t="str">
            <v>08031153</v>
          </cell>
          <cell r="B18" t="str">
            <v>PEÑA  HARO NELLY ESPERANZA</v>
          </cell>
          <cell r="C18" t="str">
            <v>JEFA DE LA OFICINA ZONAL LIMA NORTE</v>
          </cell>
          <cell r="D18" t="str">
            <v>08031153</v>
          </cell>
          <cell r="E18">
            <v>40798</v>
          </cell>
          <cell r="F18">
            <v>40908</v>
          </cell>
          <cell r="G18" t="str">
            <v>PEÑA  HARO NELLY ESPERANZA</v>
          </cell>
          <cell r="H18">
            <v>5500</v>
          </cell>
          <cell r="I18">
            <v>5500</v>
          </cell>
          <cell r="J18">
            <v>550</v>
          </cell>
          <cell r="K18">
            <v>0</v>
          </cell>
          <cell r="L18">
            <v>0</v>
          </cell>
          <cell r="M18">
            <v>4207.5</v>
          </cell>
          <cell r="N18" t="str">
            <v>OFICINA ZONAL LIMA NORTE</v>
          </cell>
          <cell r="O18" t="str">
            <v xml:space="preserve">0004  </v>
          </cell>
          <cell r="P18" t="str">
            <v>3389</v>
          </cell>
          <cell r="Q18" t="str">
            <v>003</v>
          </cell>
          <cell r="R18" t="str">
            <v>60</v>
          </cell>
          <cell r="S18">
            <v>40896</v>
          </cell>
          <cell r="T18" t="str">
            <v>04361107492</v>
          </cell>
          <cell r="U18" t="str">
            <v>201112</v>
          </cell>
          <cell r="V18" t="str">
            <v>201112</v>
          </cell>
          <cell r="W18" t="str">
            <v>12</v>
          </cell>
          <cell r="X18">
            <v>1</v>
          </cell>
          <cell r="Y18" t="str">
            <v>CAS ZONALES DICIEMBRE 2011</v>
          </cell>
          <cell r="Z18">
            <v>4125</v>
          </cell>
          <cell r="AA18" t="str">
            <v>10080311538</v>
          </cell>
          <cell r="AB18" t="str">
            <v xml:space="preserve">PEÑA </v>
          </cell>
          <cell r="AC18" t="str">
            <v>HARO</v>
          </cell>
          <cell r="AD18" t="str">
            <v>NELLY ESPERANZA</v>
          </cell>
          <cell r="AE18" t="str">
            <v>HORIZONTE</v>
          </cell>
          <cell r="AF18" t="str">
            <v>01</v>
          </cell>
          <cell r="AG18">
            <v>107.25</v>
          </cell>
          <cell r="AH18">
            <v>85.25</v>
          </cell>
          <cell r="AI18">
            <v>192.5</v>
          </cell>
          <cell r="AJ18">
            <v>550</v>
          </cell>
          <cell r="AK18">
            <v>40798</v>
          </cell>
          <cell r="AL18" t="str">
            <v/>
          </cell>
          <cell r="AM18">
            <v>1</v>
          </cell>
          <cell r="AN18" t="str">
            <v>2011</v>
          </cell>
          <cell r="AO18" t="str">
            <v>1</v>
          </cell>
          <cell r="AP18">
            <v>97.2</v>
          </cell>
          <cell r="AQ18">
            <v>0</v>
          </cell>
          <cell r="AR18">
            <v>0</v>
          </cell>
          <cell r="AS18">
            <v>0</v>
          </cell>
          <cell r="AT18">
            <v>0</v>
          </cell>
          <cell r="AU18">
            <v>0</v>
          </cell>
          <cell r="AV18">
            <v>0</v>
          </cell>
          <cell r="AW18">
            <v>0</v>
          </cell>
          <cell r="AX18">
            <v>0</v>
          </cell>
          <cell r="AY18">
            <v>0</v>
          </cell>
          <cell r="AZ18">
            <v>0</v>
          </cell>
          <cell r="BA18">
            <v>0</v>
          </cell>
          <cell r="BB18">
            <v>22244</v>
          </cell>
          <cell r="BC18">
            <v>0</v>
          </cell>
          <cell r="BD18">
            <v>0</v>
          </cell>
          <cell r="BE18">
            <v>0</v>
          </cell>
          <cell r="BF18">
            <v>0</v>
          </cell>
          <cell r="BG18">
            <v>0</v>
          </cell>
          <cell r="BH18" t="str">
            <v>222420NPHAO7</v>
          </cell>
          <cell r="BI18">
            <v>40798</v>
          </cell>
        </row>
        <row r="19">
          <cell r="A19" t="str">
            <v>09673087</v>
          </cell>
          <cell r="B19" t="str">
            <v>PERALTA QUIROZ CESAR ALBERTO </v>
          </cell>
          <cell r="C19" t="str">
            <v>RESPONSABLE DE PROYECTOS - EVALUACION</v>
          </cell>
          <cell r="D19" t="str">
            <v>09673087</v>
          </cell>
          <cell r="E19">
            <v>40819</v>
          </cell>
          <cell r="F19">
            <v>40908</v>
          </cell>
          <cell r="G19" t="str">
            <v>PERALTA QUIROZ CESAR ALBERTO </v>
          </cell>
          <cell r="H19">
            <v>3300</v>
          </cell>
          <cell r="I19">
            <v>3300</v>
          </cell>
          <cell r="J19">
            <v>0</v>
          </cell>
          <cell r="K19">
            <v>0</v>
          </cell>
          <cell r="L19">
            <v>0</v>
          </cell>
          <cell r="M19">
            <v>2854.5</v>
          </cell>
          <cell r="N19" t="str">
            <v>OFICINA ZONAL LIMA NORTE</v>
          </cell>
          <cell r="O19" t="str">
            <v xml:space="preserve">0004  </v>
          </cell>
          <cell r="P19" t="str">
            <v>1727</v>
          </cell>
          <cell r="Q19" t="str">
            <v>001</v>
          </cell>
          <cell r="R19" t="str">
            <v>155</v>
          </cell>
          <cell r="S19">
            <v>40896</v>
          </cell>
          <cell r="T19" t="str">
            <v>4023214720</v>
          </cell>
          <cell r="U19" t="str">
            <v>201112</v>
          </cell>
          <cell r="V19" t="str">
            <v>201112</v>
          </cell>
          <cell r="W19" t="str">
            <v>12</v>
          </cell>
          <cell r="X19">
            <v>1</v>
          </cell>
          <cell r="Y19" t="str">
            <v>CAS ZONALES DICIEMBRE 2011</v>
          </cell>
          <cell r="Z19">
            <v>1269</v>
          </cell>
          <cell r="AA19" t="str">
            <v>10096730875</v>
          </cell>
          <cell r="AB19" t="str">
            <v>PERALTA</v>
          </cell>
          <cell r="AC19" t="str">
            <v>QUIROZ</v>
          </cell>
          <cell r="AD19" t="str">
            <v>CESAR ALBERTO </v>
          </cell>
          <cell r="AE19" t="str">
            <v>HORIZONTE</v>
          </cell>
          <cell r="AF19" t="str">
            <v>01</v>
          </cell>
          <cell r="AG19">
            <v>64.349999999999994</v>
          </cell>
          <cell r="AH19">
            <v>51.15</v>
          </cell>
          <cell r="AI19">
            <v>115.5</v>
          </cell>
          <cell r="AJ19">
            <v>330</v>
          </cell>
          <cell r="AK19">
            <v>40819</v>
          </cell>
          <cell r="AL19" t="str">
            <v>2661968</v>
          </cell>
          <cell r="AM19">
            <v>40863</v>
          </cell>
          <cell r="AN19" t="str">
            <v>2011</v>
          </cell>
          <cell r="AO19" t="str">
            <v>1</v>
          </cell>
          <cell r="AP19">
            <v>97.2</v>
          </cell>
          <cell r="AQ19">
            <v>0</v>
          </cell>
          <cell r="AR19">
            <v>0</v>
          </cell>
          <cell r="AS19">
            <v>0</v>
          </cell>
          <cell r="AT19">
            <v>0</v>
          </cell>
          <cell r="AU19">
            <v>0</v>
          </cell>
          <cell r="AV19">
            <v>0</v>
          </cell>
          <cell r="AW19">
            <v>0</v>
          </cell>
          <cell r="AX19">
            <v>0</v>
          </cell>
          <cell r="AY19">
            <v>0</v>
          </cell>
          <cell r="AZ19">
            <v>0</v>
          </cell>
          <cell r="BA19">
            <v>0</v>
          </cell>
          <cell r="BB19">
            <v>26718</v>
          </cell>
          <cell r="BC19">
            <v>0</v>
          </cell>
          <cell r="BD19">
            <v>0</v>
          </cell>
          <cell r="BE19">
            <v>0</v>
          </cell>
          <cell r="BF19">
            <v>0</v>
          </cell>
          <cell r="BG19">
            <v>0</v>
          </cell>
          <cell r="BH19" t="str">
            <v>567161CPQAR0</v>
          </cell>
          <cell r="BI19">
            <v>40819</v>
          </cell>
        </row>
        <row r="20">
          <cell r="A20" t="str">
            <v>16715141</v>
          </cell>
          <cell r="B20" t="str">
            <v>RODRIGO OROZCO MIGUEL ANGEL</v>
          </cell>
          <cell r="C20" t="str">
            <v>TECNICO DE PROYECTOS EVAL-SUP</v>
          </cell>
          <cell r="D20" t="str">
            <v>16715141</v>
          </cell>
          <cell r="E20">
            <v>40871</v>
          </cell>
          <cell r="F20">
            <v>40908</v>
          </cell>
          <cell r="G20" t="str">
            <v>RODRIGO OROZCO MIGUEL ANGEL</v>
          </cell>
          <cell r="H20">
            <v>3000</v>
          </cell>
          <cell r="I20">
            <v>3000</v>
          </cell>
          <cell r="J20">
            <v>0</v>
          </cell>
          <cell r="K20">
            <v>0</v>
          </cell>
          <cell r="L20">
            <v>0</v>
          </cell>
          <cell r="M20">
            <v>2614.8000000000002</v>
          </cell>
          <cell r="N20" t="str">
            <v>OFICINA ZONAL LIMA NORTE</v>
          </cell>
          <cell r="O20" t="str">
            <v xml:space="preserve">0004  </v>
          </cell>
          <cell r="P20" t="str">
            <v>3520</v>
          </cell>
          <cell r="Q20" t="str">
            <v>001</v>
          </cell>
          <cell r="R20" t="str">
            <v>144</v>
          </cell>
          <cell r="S20">
            <v>40896</v>
          </cell>
          <cell r="T20" t="str">
            <v>04-019-663308</v>
          </cell>
          <cell r="U20" t="str">
            <v>201112</v>
          </cell>
          <cell r="V20" t="str">
            <v>201112</v>
          </cell>
          <cell r="W20" t="str">
            <v>12</v>
          </cell>
          <cell r="X20">
            <v>1</v>
          </cell>
          <cell r="Y20" t="str">
            <v>CAS ZONALES DICIEMBRE 2011</v>
          </cell>
          <cell r="Z20">
            <v>4206</v>
          </cell>
          <cell r="AA20" t="str">
            <v>10167151413</v>
          </cell>
          <cell r="AB20" t="str">
            <v>RODRIGO</v>
          </cell>
          <cell r="AC20" t="str">
            <v>OROZCO</v>
          </cell>
          <cell r="AD20" t="str">
            <v>MIGUEL ANGEL</v>
          </cell>
          <cell r="AE20" t="str">
            <v>PRIMA</v>
          </cell>
          <cell r="AF20" t="str">
            <v>03</v>
          </cell>
          <cell r="AG20">
            <v>52.5</v>
          </cell>
          <cell r="AH20">
            <v>32.700000000000003</v>
          </cell>
          <cell r="AI20">
            <v>85.2</v>
          </cell>
          <cell r="AJ20">
            <v>300</v>
          </cell>
          <cell r="AK20">
            <v>40871</v>
          </cell>
          <cell r="AL20" t="str">
            <v>2680882</v>
          </cell>
          <cell r="AM20">
            <v>40877</v>
          </cell>
          <cell r="AN20" t="str">
            <v>2011</v>
          </cell>
          <cell r="AO20" t="str">
            <v>1</v>
          </cell>
          <cell r="AP20">
            <v>97.2</v>
          </cell>
          <cell r="AQ20">
            <v>0</v>
          </cell>
          <cell r="AR20">
            <v>0</v>
          </cell>
          <cell r="AS20">
            <v>0</v>
          </cell>
          <cell r="AT20">
            <v>0</v>
          </cell>
          <cell r="AU20">
            <v>0</v>
          </cell>
          <cell r="AV20">
            <v>0</v>
          </cell>
          <cell r="AW20">
            <v>0</v>
          </cell>
          <cell r="AX20">
            <v>0</v>
          </cell>
          <cell r="AY20">
            <v>0</v>
          </cell>
          <cell r="AZ20">
            <v>0</v>
          </cell>
          <cell r="BA20">
            <v>0</v>
          </cell>
          <cell r="BB20">
            <v>26936</v>
          </cell>
          <cell r="BC20">
            <v>0</v>
          </cell>
          <cell r="BD20">
            <v>0</v>
          </cell>
          <cell r="BE20">
            <v>0</v>
          </cell>
          <cell r="BF20">
            <v>0</v>
          </cell>
          <cell r="BG20">
            <v>0</v>
          </cell>
          <cell r="BH20" t="str">
            <v>569341MRORS3</v>
          </cell>
          <cell r="BI20">
            <v>40871</v>
          </cell>
        </row>
        <row r="21">
          <cell r="A21" t="str">
            <v>06008885</v>
          </cell>
          <cell r="B21" t="str">
            <v>ROJAS CELIS LUIS GILBERTO</v>
          </cell>
          <cell r="C21" t="str">
            <v>RESPONSABLE DE PROYECTOS - SUPERVISION</v>
          </cell>
          <cell r="D21" t="str">
            <v>06008885</v>
          </cell>
          <cell r="E21">
            <v>40822</v>
          </cell>
          <cell r="F21">
            <v>40908</v>
          </cell>
          <cell r="G21" t="str">
            <v>ROJAS CELIS LUIS GILBERTO</v>
          </cell>
          <cell r="H21">
            <v>3300</v>
          </cell>
          <cell r="I21">
            <v>3300</v>
          </cell>
          <cell r="J21">
            <v>330</v>
          </cell>
          <cell r="K21">
            <v>0</v>
          </cell>
          <cell r="L21">
            <v>0</v>
          </cell>
          <cell r="M21">
            <v>2546.2800000000002</v>
          </cell>
          <cell r="N21" t="str">
            <v>OFICINA ZONAL LIMA NORTE</v>
          </cell>
          <cell r="O21" t="str">
            <v xml:space="preserve">0004  </v>
          </cell>
          <cell r="P21" t="str">
            <v>1728</v>
          </cell>
          <cell r="Q21" t="str">
            <v>001</v>
          </cell>
          <cell r="R21" t="str">
            <v>140</v>
          </cell>
          <cell r="S21">
            <v>40896</v>
          </cell>
          <cell r="T21" t="str">
            <v>04-092-334282</v>
          </cell>
          <cell r="U21" t="str">
            <v>201112</v>
          </cell>
          <cell r="V21" t="str">
            <v>201112</v>
          </cell>
          <cell r="W21" t="str">
            <v>12</v>
          </cell>
          <cell r="X21">
            <v>1</v>
          </cell>
          <cell r="Y21" t="str">
            <v>CAS ZONALES DICIEMBRE 2011</v>
          </cell>
          <cell r="Z21">
            <v>4142</v>
          </cell>
          <cell r="AA21" t="str">
            <v>10060088859</v>
          </cell>
          <cell r="AB21" t="str">
            <v>ROJAS</v>
          </cell>
          <cell r="AC21" t="str">
            <v>CELIS</v>
          </cell>
          <cell r="AD21" t="str">
            <v>LUIS GILBERTO</v>
          </cell>
          <cell r="AE21" t="str">
            <v>PRIMA</v>
          </cell>
          <cell r="AF21" t="str">
            <v>03</v>
          </cell>
          <cell r="AG21">
            <v>57.75</v>
          </cell>
          <cell r="AH21">
            <v>35.97</v>
          </cell>
          <cell r="AI21">
            <v>93.72</v>
          </cell>
          <cell r="AJ21">
            <v>330</v>
          </cell>
          <cell r="AK21">
            <v>40822</v>
          </cell>
          <cell r="AL21" t="str">
            <v/>
          </cell>
          <cell r="AM21">
            <v>1</v>
          </cell>
          <cell r="AN21" t="str">
            <v>2011</v>
          </cell>
          <cell r="AO21" t="str">
            <v>1</v>
          </cell>
          <cell r="AP21">
            <v>97.2</v>
          </cell>
          <cell r="AQ21">
            <v>0</v>
          </cell>
          <cell r="AR21">
            <v>0</v>
          </cell>
          <cell r="AS21">
            <v>0</v>
          </cell>
          <cell r="AT21">
            <v>0</v>
          </cell>
          <cell r="AU21">
            <v>0</v>
          </cell>
          <cell r="AV21">
            <v>0</v>
          </cell>
          <cell r="AW21">
            <v>0</v>
          </cell>
          <cell r="AX21">
            <v>0</v>
          </cell>
          <cell r="AY21">
            <v>0</v>
          </cell>
          <cell r="AZ21">
            <v>0</v>
          </cell>
          <cell r="BA21">
            <v>0</v>
          </cell>
          <cell r="BB21">
            <v>22180</v>
          </cell>
          <cell r="BC21">
            <v>0</v>
          </cell>
          <cell r="BD21">
            <v>0</v>
          </cell>
          <cell r="BE21">
            <v>0</v>
          </cell>
          <cell r="BF21">
            <v>0</v>
          </cell>
          <cell r="BG21">
            <v>0</v>
          </cell>
          <cell r="BH21" t="str">
            <v>521781LRCAI0</v>
          </cell>
          <cell r="BI21">
            <v>40836</v>
          </cell>
        </row>
        <row r="22">
          <cell r="A22" t="str">
            <v>40315451</v>
          </cell>
          <cell r="B22" t="str">
            <v>SOTO  CONDOR VLADIMIR</v>
          </cell>
          <cell r="C22" t="str">
            <v>RESPONSABLE DE PROMOCION SOCIAL Y CAPACITACION</v>
          </cell>
          <cell r="D22" t="str">
            <v>40315451</v>
          </cell>
          <cell r="E22">
            <v>40820</v>
          </cell>
          <cell r="F22">
            <v>40908</v>
          </cell>
          <cell r="G22" t="str">
            <v>SOTO  CONDOR VLADIMIR</v>
          </cell>
          <cell r="H22">
            <v>3100</v>
          </cell>
          <cell r="I22">
            <v>3100</v>
          </cell>
          <cell r="J22">
            <v>0</v>
          </cell>
          <cell r="K22">
            <v>0</v>
          </cell>
          <cell r="L22">
            <v>0</v>
          </cell>
          <cell r="M22">
            <v>2697</v>
          </cell>
          <cell r="N22" t="str">
            <v>OFICINA ZONAL LIMA NORTE</v>
          </cell>
          <cell r="O22" t="str">
            <v xml:space="preserve">0004  </v>
          </cell>
          <cell r="P22" t="str">
            <v>1725</v>
          </cell>
          <cell r="Q22" t="str">
            <v>001</v>
          </cell>
          <cell r="R22" t="str">
            <v>199</v>
          </cell>
          <cell r="S22">
            <v>40896</v>
          </cell>
          <cell r="T22" t="str">
            <v>4040868742</v>
          </cell>
          <cell r="U22" t="str">
            <v>201112</v>
          </cell>
          <cell r="V22" t="str">
            <v>201112</v>
          </cell>
          <cell r="W22" t="str">
            <v>12</v>
          </cell>
          <cell r="X22">
            <v>1</v>
          </cell>
          <cell r="Y22" t="str">
            <v>CAS ZONALES DICIEMBRE 2011</v>
          </cell>
          <cell r="Z22">
            <v>4140</v>
          </cell>
          <cell r="AA22" t="str">
            <v>10403154518</v>
          </cell>
          <cell r="AB22" t="str">
            <v xml:space="preserve">SOTO </v>
          </cell>
          <cell r="AC22" t="str">
            <v>CONDOR</v>
          </cell>
          <cell r="AD22" t="str">
            <v>VLADIMIR</v>
          </cell>
          <cell r="AE22" t="str">
            <v>ONP</v>
          </cell>
          <cell r="AF22" t="str">
            <v>99</v>
          </cell>
          <cell r="AG22">
            <v>0</v>
          </cell>
          <cell r="AH22">
            <v>0</v>
          </cell>
          <cell r="AI22">
            <v>0</v>
          </cell>
          <cell r="AJ22">
            <v>403</v>
          </cell>
          <cell r="AK22">
            <v>40820</v>
          </cell>
          <cell r="AL22" t="str">
            <v>2339814</v>
          </cell>
          <cell r="AM22">
            <v>40597</v>
          </cell>
          <cell r="AN22" t="str">
            <v>2011</v>
          </cell>
          <cell r="AO22" t="str">
            <v>1</v>
          </cell>
          <cell r="AP22">
            <v>97.2</v>
          </cell>
          <cell r="AQ22">
            <v>0</v>
          </cell>
          <cell r="AR22">
            <v>0</v>
          </cell>
          <cell r="AS22">
            <v>0</v>
          </cell>
          <cell r="AT22">
            <v>0</v>
          </cell>
          <cell r="AU22">
            <v>0</v>
          </cell>
          <cell r="AV22">
            <v>0</v>
          </cell>
          <cell r="AW22">
            <v>0</v>
          </cell>
          <cell r="AX22">
            <v>0</v>
          </cell>
          <cell r="AY22">
            <v>0</v>
          </cell>
          <cell r="AZ22">
            <v>0</v>
          </cell>
          <cell r="BA22">
            <v>0</v>
          </cell>
          <cell r="BB22">
            <v>29124</v>
          </cell>
          <cell r="BC22">
            <v>0</v>
          </cell>
          <cell r="BD22">
            <v>0</v>
          </cell>
          <cell r="BE22">
            <v>0</v>
          </cell>
          <cell r="BF22">
            <v>0</v>
          </cell>
          <cell r="BG22">
            <v>0</v>
          </cell>
          <cell r="BH22" t="str">
            <v/>
          </cell>
          <cell r="BI22">
            <v>40820</v>
          </cell>
        </row>
        <row r="23">
          <cell r="A23" t="str">
            <v>07659044</v>
          </cell>
          <cell r="B23" t="str">
            <v>TORRES  GRANDEZ MANUEL REYES</v>
          </cell>
          <cell r="C23" t="str">
            <v>CHOFER</v>
          </cell>
          <cell r="D23" t="str">
            <v>07659044</v>
          </cell>
          <cell r="E23">
            <v>40878</v>
          </cell>
          <cell r="F23">
            <v>40939</v>
          </cell>
          <cell r="G23" t="str">
            <v>TORRES  GRANDEZ MANUEL REYES</v>
          </cell>
          <cell r="H23">
            <v>1100</v>
          </cell>
          <cell r="I23">
            <v>1100</v>
          </cell>
          <cell r="J23">
            <v>0</v>
          </cell>
          <cell r="K23">
            <v>0</v>
          </cell>
          <cell r="L23">
            <v>0</v>
          </cell>
          <cell r="M23">
            <v>957</v>
          </cell>
          <cell r="N23" t="str">
            <v>OFICINA ZONAL LIMA NORTE</v>
          </cell>
          <cell r="O23" t="str">
            <v xml:space="preserve">0004  </v>
          </cell>
          <cell r="P23" t="str">
            <v>3531</v>
          </cell>
          <cell r="Q23" t="str">
            <v>002</v>
          </cell>
          <cell r="R23" t="str">
            <v>3</v>
          </cell>
          <cell r="S23">
            <v>40896</v>
          </cell>
          <cell r="T23" t="str">
            <v>4041615635</v>
          </cell>
          <cell r="U23" t="str">
            <v>201112</v>
          </cell>
          <cell r="V23" t="str">
            <v>201112</v>
          </cell>
          <cell r="W23" t="str">
            <v>12</v>
          </cell>
          <cell r="X23">
            <v>1</v>
          </cell>
          <cell r="Y23" t="str">
            <v>CAS ZONALES DICIEMBRE 2011</v>
          </cell>
          <cell r="Z23">
            <v>4210</v>
          </cell>
          <cell r="AA23" t="str">
            <v>10076590449</v>
          </cell>
          <cell r="AB23" t="str">
            <v xml:space="preserve">TORRES </v>
          </cell>
          <cell r="AC23" t="str">
            <v>GRANDEZ</v>
          </cell>
          <cell r="AD23" t="str">
            <v>MANUEL REYES</v>
          </cell>
          <cell r="AE23" t="str">
            <v>ONP</v>
          </cell>
          <cell r="AF23" t="str">
            <v>99</v>
          </cell>
          <cell r="AG23">
            <v>0</v>
          </cell>
          <cell r="AH23">
            <v>0</v>
          </cell>
          <cell r="AI23">
            <v>0</v>
          </cell>
          <cell r="AJ23">
            <v>143</v>
          </cell>
          <cell r="AK23">
            <v>40878</v>
          </cell>
          <cell r="AL23" t="str">
            <v/>
          </cell>
          <cell r="AM23">
            <v>1</v>
          </cell>
          <cell r="AN23" t="str">
            <v>2011</v>
          </cell>
          <cell r="AO23" t="str">
            <v>1</v>
          </cell>
          <cell r="AP23">
            <v>97.2</v>
          </cell>
          <cell r="AQ23">
            <v>0</v>
          </cell>
          <cell r="AR23">
            <v>0</v>
          </cell>
          <cell r="AS23">
            <v>0</v>
          </cell>
          <cell r="AT23">
            <v>0</v>
          </cell>
          <cell r="AU23">
            <v>0</v>
          </cell>
          <cell r="AV23">
            <v>0</v>
          </cell>
          <cell r="AW23">
            <v>0</v>
          </cell>
          <cell r="AX23">
            <v>0</v>
          </cell>
          <cell r="AY23">
            <v>0</v>
          </cell>
          <cell r="AZ23">
            <v>0</v>
          </cell>
          <cell r="BA23">
            <v>0</v>
          </cell>
          <cell r="BB23">
            <v>18446</v>
          </cell>
          <cell r="BC23">
            <v>0</v>
          </cell>
          <cell r="BD23">
            <v>0</v>
          </cell>
          <cell r="BE23">
            <v>0</v>
          </cell>
          <cell r="BF23">
            <v>0</v>
          </cell>
          <cell r="BG23">
            <v>0</v>
          </cell>
          <cell r="BH23" t="str">
            <v/>
          </cell>
          <cell r="BI23">
            <v>40878</v>
          </cell>
        </row>
        <row r="24">
          <cell r="A24" t="str">
            <v>07659044</v>
          </cell>
          <cell r="B24" t="str">
            <v>TORRES  GRANDEZ MANUEL REYES</v>
          </cell>
          <cell r="C24" t="str">
            <v>CHOFER</v>
          </cell>
          <cell r="D24" t="str">
            <v>07659044</v>
          </cell>
          <cell r="E24">
            <v>40878</v>
          </cell>
          <cell r="F24">
            <v>40999</v>
          </cell>
          <cell r="G24" t="str">
            <v>TORRES  GRANDEZ MANUEL REYES</v>
          </cell>
          <cell r="H24">
            <v>1100</v>
          </cell>
          <cell r="I24">
            <v>1100</v>
          </cell>
          <cell r="J24">
            <v>0</v>
          </cell>
          <cell r="K24">
            <v>0</v>
          </cell>
          <cell r="L24">
            <v>0</v>
          </cell>
          <cell r="M24">
            <v>957</v>
          </cell>
          <cell r="N24" t="str">
            <v>OFICINA ZONAL LIMA NORTE</v>
          </cell>
          <cell r="O24" t="str">
            <v xml:space="preserve">0004  </v>
          </cell>
          <cell r="P24" t="str">
            <v>3531</v>
          </cell>
          <cell r="Q24" t="str">
            <v>002</v>
          </cell>
          <cell r="R24" t="str">
            <v>3</v>
          </cell>
          <cell r="S24">
            <v>40896</v>
          </cell>
          <cell r="T24" t="str">
            <v>4041615635</v>
          </cell>
          <cell r="U24" t="str">
            <v>201112</v>
          </cell>
          <cell r="V24" t="str">
            <v>201112</v>
          </cell>
          <cell r="W24" t="str">
            <v>12</v>
          </cell>
          <cell r="X24">
            <v>1</v>
          </cell>
          <cell r="Y24" t="str">
            <v>CAS ZONALES DICIEMBRE 2011</v>
          </cell>
          <cell r="Z24">
            <v>4210</v>
          </cell>
          <cell r="AA24" t="str">
            <v>10076590449</v>
          </cell>
          <cell r="AB24" t="str">
            <v xml:space="preserve">TORRES </v>
          </cell>
          <cell r="AC24" t="str">
            <v>GRANDEZ</v>
          </cell>
          <cell r="AD24" t="str">
            <v>MANUEL REYES</v>
          </cell>
          <cell r="AE24" t="str">
            <v>ONP</v>
          </cell>
          <cell r="AF24" t="str">
            <v>99</v>
          </cell>
          <cell r="AG24">
            <v>0</v>
          </cell>
          <cell r="AH24">
            <v>0</v>
          </cell>
          <cell r="AI24">
            <v>0</v>
          </cell>
          <cell r="AJ24">
            <v>143</v>
          </cell>
          <cell r="AK24">
            <v>40878</v>
          </cell>
          <cell r="AL24" t="str">
            <v/>
          </cell>
          <cell r="AM24">
            <v>1</v>
          </cell>
          <cell r="AN24" t="str">
            <v>2011</v>
          </cell>
          <cell r="AO24" t="str">
            <v>1</v>
          </cell>
          <cell r="AP24">
            <v>97.2</v>
          </cell>
          <cell r="AQ24">
            <v>0</v>
          </cell>
          <cell r="AR24">
            <v>0</v>
          </cell>
          <cell r="AS24">
            <v>0</v>
          </cell>
          <cell r="AT24">
            <v>0</v>
          </cell>
          <cell r="AU24">
            <v>0</v>
          </cell>
          <cell r="AV24">
            <v>0</v>
          </cell>
          <cell r="AW24">
            <v>0</v>
          </cell>
          <cell r="AX24">
            <v>0</v>
          </cell>
          <cell r="AY24">
            <v>0</v>
          </cell>
          <cell r="AZ24">
            <v>0</v>
          </cell>
          <cell r="BA24">
            <v>0</v>
          </cell>
          <cell r="BB24">
            <v>18446</v>
          </cell>
          <cell r="BC24">
            <v>0</v>
          </cell>
          <cell r="BD24">
            <v>0</v>
          </cell>
          <cell r="BE24">
            <v>0</v>
          </cell>
          <cell r="BF24">
            <v>0</v>
          </cell>
          <cell r="BG24">
            <v>0</v>
          </cell>
          <cell r="BH24" t="str">
            <v/>
          </cell>
          <cell r="BI24">
            <v>40878</v>
          </cell>
        </row>
        <row r="25">
          <cell r="A25" t="str">
            <v>07659044</v>
          </cell>
          <cell r="B25" t="str">
            <v>TORRES  GRANDEZ MANUEL REYES</v>
          </cell>
          <cell r="C25" t="str">
            <v>CHOFER</v>
          </cell>
          <cell r="D25" t="str">
            <v>07659044</v>
          </cell>
          <cell r="E25">
            <v>40878</v>
          </cell>
          <cell r="F25">
            <v>41090</v>
          </cell>
          <cell r="G25" t="str">
            <v>TORRES  GRANDEZ MANUEL REYES</v>
          </cell>
          <cell r="H25">
            <v>1100</v>
          </cell>
          <cell r="I25">
            <v>1100</v>
          </cell>
          <cell r="J25">
            <v>0</v>
          </cell>
          <cell r="K25">
            <v>0</v>
          </cell>
          <cell r="L25">
            <v>0</v>
          </cell>
          <cell r="M25">
            <v>957</v>
          </cell>
          <cell r="N25" t="str">
            <v>OFICINA ZONAL LIMA NORTE</v>
          </cell>
          <cell r="O25" t="str">
            <v xml:space="preserve">0004  </v>
          </cell>
          <cell r="P25" t="str">
            <v>3531</v>
          </cell>
          <cell r="Q25" t="str">
            <v>002</v>
          </cell>
          <cell r="R25" t="str">
            <v>3</v>
          </cell>
          <cell r="S25">
            <v>40896</v>
          </cell>
          <cell r="T25" t="str">
            <v>4041615635</v>
          </cell>
          <cell r="U25" t="str">
            <v>201112</v>
          </cell>
          <cell r="V25" t="str">
            <v>201112</v>
          </cell>
          <cell r="W25" t="str">
            <v>12</v>
          </cell>
          <cell r="X25">
            <v>1</v>
          </cell>
          <cell r="Y25" t="str">
            <v>CAS ZONALES DICIEMBRE 2011</v>
          </cell>
          <cell r="Z25">
            <v>4210</v>
          </cell>
          <cell r="AA25" t="str">
            <v>10076590449</v>
          </cell>
          <cell r="AB25" t="str">
            <v xml:space="preserve">TORRES </v>
          </cell>
          <cell r="AC25" t="str">
            <v>GRANDEZ</v>
          </cell>
          <cell r="AD25" t="str">
            <v>MANUEL REYES</v>
          </cell>
          <cell r="AE25" t="str">
            <v>ONP</v>
          </cell>
          <cell r="AF25" t="str">
            <v>99</v>
          </cell>
          <cell r="AG25">
            <v>0</v>
          </cell>
          <cell r="AH25">
            <v>0</v>
          </cell>
          <cell r="AI25">
            <v>0</v>
          </cell>
          <cell r="AJ25">
            <v>143</v>
          </cell>
          <cell r="AK25">
            <v>40878</v>
          </cell>
          <cell r="AL25" t="str">
            <v/>
          </cell>
          <cell r="AM25">
            <v>1</v>
          </cell>
          <cell r="AN25" t="str">
            <v>2011</v>
          </cell>
          <cell r="AO25" t="str">
            <v>1</v>
          </cell>
          <cell r="AP25">
            <v>97.2</v>
          </cell>
          <cell r="AQ25">
            <v>0</v>
          </cell>
          <cell r="AR25">
            <v>0</v>
          </cell>
          <cell r="AS25">
            <v>0</v>
          </cell>
          <cell r="AT25">
            <v>0</v>
          </cell>
          <cell r="AU25">
            <v>0</v>
          </cell>
          <cell r="AV25">
            <v>0</v>
          </cell>
          <cell r="AW25">
            <v>0</v>
          </cell>
          <cell r="AX25">
            <v>0</v>
          </cell>
          <cell r="AY25">
            <v>0</v>
          </cell>
          <cell r="AZ25">
            <v>0</v>
          </cell>
          <cell r="BA25">
            <v>0</v>
          </cell>
          <cell r="BB25">
            <v>18446</v>
          </cell>
          <cell r="BC25">
            <v>0</v>
          </cell>
          <cell r="BD25">
            <v>0</v>
          </cell>
          <cell r="BE25">
            <v>0</v>
          </cell>
          <cell r="BF25">
            <v>0</v>
          </cell>
          <cell r="BG25">
            <v>0</v>
          </cell>
          <cell r="BH25" t="str">
            <v/>
          </cell>
          <cell r="BI25">
            <v>40878</v>
          </cell>
        </row>
        <row r="26">
          <cell r="A26" t="str">
            <v>09796981</v>
          </cell>
          <cell r="B26" t="str">
            <v>HIDALGO LOPEZ HUBERT</v>
          </cell>
          <cell r="C26" t="str">
            <v>RESPONSABLE ADMINISTRATIVO E INFORMATICO</v>
          </cell>
          <cell r="D26" t="str">
            <v>09796981</v>
          </cell>
          <cell r="E26">
            <v>40812</v>
          </cell>
          <cell r="F26">
            <v>40908</v>
          </cell>
          <cell r="G26" t="str">
            <v>HIDALGO LOPEZ HUBERT</v>
          </cell>
          <cell r="H26">
            <v>2000</v>
          </cell>
          <cell r="I26">
            <v>2000</v>
          </cell>
          <cell r="J26">
            <v>0</v>
          </cell>
          <cell r="K26">
            <v>0</v>
          </cell>
          <cell r="L26">
            <v>0</v>
          </cell>
          <cell r="M26">
            <v>1730</v>
          </cell>
          <cell r="N26" t="str">
            <v>OFICINA ZONAL LIMA SUR</v>
          </cell>
          <cell r="O26" t="str">
            <v xml:space="preserve">0005  </v>
          </cell>
          <cell r="P26" t="str">
            <v>3401</v>
          </cell>
          <cell r="Q26" t="str">
            <v>E001</v>
          </cell>
          <cell r="R26" t="str">
            <v>5</v>
          </cell>
          <cell r="S26">
            <v>40886</v>
          </cell>
          <cell r="T26" t="str">
            <v>4040813638</v>
          </cell>
          <cell r="U26" t="str">
            <v>201112</v>
          </cell>
          <cell r="V26" t="str">
            <v>201112</v>
          </cell>
          <cell r="W26" t="str">
            <v>12</v>
          </cell>
          <cell r="X26">
            <v>1</v>
          </cell>
          <cell r="Y26" t="str">
            <v>CAS ZONALES DICIEMBRE 2011</v>
          </cell>
          <cell r="Z26">
            <v>4138</v>
          </cell>
          <cell r="AA26" t="str">
            <v>10097969812</v>
          </cell>
          <cell r="AB26" t="str">
            <v>HIDALGO</v>
          </cell>
          <cell r="AC26" t="str">
            <v>LOPEZ</v>
          </cell>
          <cell r="AD26" t="str">
            <v>HUBERT</v>
          </cell>
          <cell r="AE26" t="str">
            <v>HORIZONTE</v>
          </cell>
          <cell r="AF26" t="str">
            <v>01</v>
          </cell>
          <cell r="AG26">
            <v>39</v>
          </cell>
          <cell r="AH26">
            <v>31</v>
          </cell>
          <cell r="AI26">
            <v>70</v>
          </cell>
          <cell r="AJ26">
            <v>200</v>
          </cell>
          <cell r="AK26">
            <v>40812</v>
          </cell>
          <cell r="AL26" t="str">
            <v>2612506</v>
          </cell>
          <cell r="AM26">
            <v>40816</v>
          </cell>
          <cell r="AN26" t="str">
            <v>2011</v>
          </cell>
          <cell r="AO26" t="str">
            <v>1</v>
          </cell>
          <cell r="AP26">
            <v>97.2</v>
          </cell>
          <cell r="AQ26">
            <v>0</v>
          </cell>
          <cell r="AR26">
            <v>0</v>
          </cell>
          <cell r="AS26">
            <v>0</v>
          </cell>
          <cell r="AT26">
            <v>0</v>
          </cell>
          <cell r="AU26">
            <v>0</v>
          </cell>
          <cell r="AV26">
            <v>0</v>
          </cell>
          <cell r="AW26">
            <v>0</v>
          </cell>
          <cell r="AX26">
            <v>0</v>
          </cell>
          <cell r="AY26">
            <v>0</v>
          </cell>
          <cell r="AZ26">
            <v>0</v>
          </cell>
          <cell r="BA26">
            <v>0</v>
          </cell>
          <cell r="BB26">
            <v>26334</v>
          </cell>
          <cell r="BC26">
            <v>0</v>
          </cell>
          <cell r="BD26">
            <v>0</v>
          </cell>
          <cell r="BE26">
            <v>0</v>
          </cell>
          <cell r="BF26">
            <v>0</v>
          </cell>
          <cell r="BG26">
            <v>0</v>
          </cell>
          <cell r="BH26" t="str">
            <v>563321HHLAE0</v>
          </cell>
          <cell r="BI26">
            <v>40812</v>
          </cell>
        </row>
        <row r="27">
          <cell r="A27" t="str">
            <v>10866428</v>
          </cell>
          <cell r="B27" t="str">
            <v>LOVATON  CORREA ALEDY JULEM</v>
          </cell>
          <cell r="C27" t="str">
            <v>TECNICO DE PROYECTOS EVAL-SUP</v>
          </cell>
          <cell r="D27" t="str">
            <v>10866428</v>
          </cell>
          <cell r="E27">
            <v>40871</v>
          </cell>
          <cell r="F27">
            <v>40908</v>
          </cell>
          <cell r="G27" t="str">
            <v>LOVATON  CORREA ALEDY JULEM</v>
          </cell>
          <cell r="H27">
            <v>3000</v>
          </cell>
          <cell r="I27">
            <v>3000</v>
          </cell>
          <cell r="J27">
            <v>0</v>
          </cell>
          <cell r="K27">
            <v>0</v>
          </cell>
          <cell r="L27">
            <v>0</v>
          </cell>
          <cell r="M27">
            <v>2614.8000000000002</v>
          </cell>
          <cell r="N27" t="str">
            <v>OFICINA ZONAL LIMA SUR</v>
          </cell>
          <cell r="O27" t="str">
            <v xml:space="preserve">0005  </v>
          </cell>
          <cell r="P27" t="str">
            <v>3522</v>
          </cell>
          <cell r="Q27" t="str">
            <v>001</v>
          </cell>
          <cell r="R27" t="str">
            <v>153</v>
          </cell>
          <cell r="S27">
            <v>40896</v>
          </cell>
          <cell r="T27" t="str">
            <v>4035519578</v>
          </cell>
          <cell r="U27" t="str">
            <v>201112</v>
          </cell>
          <cell r="V27" t="str">
            <v>201112</v>
          </cell>
          <cell r="W27" t="str">
            <v>12</v>
          </cell>
          <cell r="X27">
            <v>1</v>
          </cell>
          <cell r="Y27" t="str">
            <v>CAS ZONALES DICIEMBRE 2011</v>
          </cell>
          <cell r="Z27">
            <v>2947</v>
          </cell>
          <cell r="AA27" t="str">
            <v>10108664288</v>
          </cell>
          <cell r="AB27" t="str">
            <v xml:space="preserve">LOVATON </v>
          </cell>
          <cell r="AC27" t="str">
            <v>CORREA</v>
          </cell>
          <cell r="AD27" t="str">
            <v>ALEDY JULEM</v>
          </cell>
          <cell r="AE27" t="str">
            <v>PRIMA</v>
          </cell>
          <cell r="AF27" t="str">
            <v>03</v>
          </cell>
          <cell r="AG27">
            <v>52.5</v>
          </cell>
          <cell r="AH27">
            <v>32.700000000000003</v>
          </cell>
          <cell r="AI27">
            <v>85.2</v>
          </cell>
          <cell r="AJ27">
            <v>300</v>
          </cell>
          <cell r="AK27">
            <v>40871</v>
          </cell>
          <cell r="AL27" t="str">
            <v>2250313</v>
          </cell>
          <cell r="AM27">
            <v>40561</v>
          </cell>
          <cell r="AN27" t="str">
            <v>2011</v>
          </cell>
          <cell r="AO27" t="str">
            <v>1</v>
          </cell>
          <cell r="AP27">
            <v>97.2</v>
          </cell>
          <cell r="AQ27">
            <v>0</v>
          </cell>
          <cell r="AR27">
            <v>0</v>
          </cell>
          <cell r="AS27">
            <v>0</v>
          </cell>
          <cell r="AT27">
            <v>0</v>
          </cell>
          <cell r="AU27">
            <v>0</v>
          </cell>
          <cell r="AV27">
            <v>0</v>
          </cell>
          <cell r="AW27">
            <v>0</v>
          </cell>
          <cell r="AX27">
            <v>0</v>
          </cell>
          <cell r="AY27">
            <v>0</v>
          </cell>
          <cell r="AZ27">
            <v>0</v>
          </cell>
          <cell r="BA27">
            <v>0</v>
          </cell>
          <cell r="BB27">
            <v>28638</v>
          </cell>
          <cell r="BC27">
            <v>0</v>
          </cell>
          <cell r="BD27">
            <v>0</v>
          </cell>
          <cell r="BE27">
            <v>0</v>
          </cell>
          <cell r="BF27">
            <v>0</v>
          </cell>
          <cell r="BG27">
            <v>0</v>
          </cell>
          <cell r="BH27" t="str">
            <v>586360ALCARO</v>
          </cell>
          <cell r="BI27">
            <v>40871</v>
          </cell>
        </row>
        <row r="28">
          <cell r="A28" t="str">
            <v>09715409</v>
          </cell>
          <cell r="B28" t="str">
            <v>RAMOS GALLEGOS SUSY GIOVANA </v>
          </cell>
          <cell r="C28" t="str">
            <v>JEFA ZONAL LIMA SUR</v>
          </cell>
          <cell r="D28" t="str">
            <v>09715409</v>
          </cell>
          <cell r="E28">
            <v>40834</v>
          </cell>
          <cell r="F28">
            <v>40908</v>
          </cell>
          <cell r="G28" t="str">
            <v>RAMOS GALLEGOS SUSY GIOVANA </v>
          </cell>
          <cell r="H28">
            <v>5500</v>
          </cell>
          <cell r="I28">
            <v>5500</v>
          </cell>
          <cell r="J28">
            <v>0</v>
          </cell>
          <cell r="K28">
            <v>0</v>
          </cell>
          <cell r="L28">
            <v>0</v>
          </cell>
          <cell r="M28">
            <v>4793.8</v>
          </cell>
          <cell r="N28" t="str">
            <v>OFICINA ZONAL LIMA SUR</v>
          </cell>
          <cell r="O28" t="str">
            <v xml:space="preserve">0005  </v>
          </cell>
          <cell r="P28" t="str">
            <v>3437</v>
          </cell>
          <cell r="Q28" t="str">
            <v>001</v>
          </cell>
          <cell r="R28" t="str">
            <v>454</v>
          </cell>
          <cell r="S28">
            <v>40896</v>
          </cell>
          <cell r="T28" t="str">
            <v>4023897003</v>
          </cell>
          <cell r="U28" t="str">
            <v>201112</v>
          </cell>
          <cell r="V28" t="str">
            <v>201112</v>
          </cell>
          <cell r="W28" t="str">
            <v>12</v>
          </cell>
          <cell r="X28">
            <v>1</v>
          </cell>
          <cell r="Y28" t="str">
            <v>CAS ZONALES DICIEMBRE 2011</v>
          </cell>
          <cell r="Z28">
            <v>1224</v>
          </cell>
          <cell r="AA28" t="str">
            <v>10097154096</v>
          </cell>
          <cell r="AB28" t="str">
            <v>RAMOS</v>
          </cell>
          <cell r="AC28" t="str">
            <v>GALLEGOS</v>
          </cell>
          <cell r="AD28" t="str">
            <v>SUSY GIOVANA </v>
          </cell>
          <cell r="AE28" t="str">
            <v>PRIMA</v>
          </cell>
          <cell r="AF28" t="str">
            <v>03</v>
          </cell>
          <cell r="AG28">
            <v>96.25</v>
          </cell>
          <cell r="AH28">
            <v>59.95</v>
          </cell>
          <cell r="AI28">
            <v>156.19999999999999</v>
          </cell>
          <cell r="AJ28">
            <v>550</v>
          </cell>
          <cell r="AK28">
            <v>40834</v>
          </cell>
          <cell r="AL28" t="str">
            <v>2253314</v>
          </cell>
          <cell r="AM28">
            <v>40562</v>
          </cell>
          <cell r="AN28" t="str">
            <v>2011</v>
          </cell>
          <cell r="AO28" t="str">
            <v>1</v>
          </cell>
          <cell r="AP28">
            <v>97.2</v>
          </cell>
          <cell r="AQ28">
            <v>0</v>
          </cell>
          <cell r="AR28">
            <v>0</v>
          </cell>
          <cell r="AS28">
            <v>0</v>
          </cell>
          <cell r="AT28">
            <v>0</v>
          </cell>
          <cell r="AU28">
            <v>0</v>
          </cell>
          <cell r="AV28">
            <v>0</v>
          </cell>
          <cell r="AW28">
            <v>0</v>
          </cell>
          <cell r="AX28">
            <v>0</v>
          </cell>
          <cell r="AY28">
            <v>0</v>
          </cell>
          <cell r="AZ28">
            <v>0</v>
          </cell>
          <cell r="BA28">
            <v>0</v>
          </cell>
          <cell r="BB28">
            <v>25939</v>
          </cell>
          <cell r="BC28">
            <v>0</v>
          </cell>
          <cell r="BD28">
            <v>0</v>
          </cell>
          <cell r="BE28">
            <v>0</v>
          </cell>
          <cell r="BF28">
            <v>0</v>
          </cell>
          <cell r="BG28">
            <v>0</v>
          </cell>
          <cell r="BH28" t="str">
            <v>559370SRGOL2</v>
          </cell>
          <cell r="BI28">
            <v>40834</v>
          </cell>
        </row>
        <row r="29">
          <cell r="A29" t="str">
            <v>10319712</v>
          </cell>
          <cell r="B29" t="str">
            <v>RIVAS VARGAS LUZ DUDOMILIA</v>
          </cell>
          <cell r="C29" t="str">
            <v>RESPONSABLE DE PROYECTOS-EVALUACION</v>
          </cell>
          <cell r="D29" t="str">
            <v>10319712</v>
          </cell>
          <cell r="E29">
            <v>40809</v>
          </cell>
          <cell r="F29">
            <v>40908</v>
          </cell>
          <cell r="G29" t="str">
            <v>RIVAS VARGAS LUZ DUDOMILIA</v>
          </cell>
          <cell r="H29">
            <v>3300</v>
          </cell>
          <cell r="I29">
            <v>3300</v>
          </cell>
          <cell r="J29">
            <v>0</v>
          </cell>
          <cell r="K29">
            <v>0</v>
          </cell>
          <cell r="L29">
            <v>0</v>
          </cell>
          <cell r="M29">
            <v>2876.28</v>
          </cell>
          <cell r="N29" t="str">
            <v>OFICINA ZONAL LIMA SUR</v>
          </cell>
          <cell r="O29" t="str">
            <v xml:space="preserve">0005  </v>
          </cell>
          <cell r="P29" t="str">
            <v>3400</v>
          </cell>
          <cell r="Q29" t="str">
            <v>001</v>
          </cell>
          <cell r="R29" t="str">
            <v>104</v>
          </cell>
          <cell r="S29">
            <v>40896</v>
          </cell>
          <cell r="T29" t="str">
            <v>4019522755</v>
          </cell>
          <cell r="U29" t="str">
            <v>201112</v>
          </cell>
          <cell r="V29" t="str">
            <v>201112</v>
          </cell>
          <cell r="W29" t="str">
            <v>12</v>
          </cell>
          <cell r="X29">
            <v>1</v>
          </cell>
          <cell r="Y29" t="str">
            <v>CAS ZONALES DICIEMBRE 2011</v>
          </cell>
          <cell r="Z29">
            <v>194</v>
          </cell>
          <cell r="AA29" t="str">
            <v>10103197126</v>
          </cell>
          <cell r="AB29" t="str">
            <v>RIVAS</v>
          </cell>
          <cell r="AC29" t="str">
            <v>VARGAS</v>
          </cell>
          <cell r="AD29" t="str">
            <v>LUZ DUDOMILIA</v>
          </cell>
          <cell r="AE29" t="str">
            <v>PRIMA</v>
          </cell>
          <cell r="AF29" t="str">
            <v>03</v>
          </cell>
          <cell r="AG29">
            <v>57.75</v>
          </cell>
          <cell r="AH29">
            <v>35.97</v>
          </cell>
          <cell r="AI29">
            <v>93.72</v>
          </cell>
          <cell r="AJ29">
            <v>330</v>
          </cell>
          <cell r="AK29">
            <v>40809</v>
          </cell>
          <cell r="AL29" t="str">
            <v>2228069</v>
          </cell>
          <cell r="AM29">
            <v>40555</v>
          </cell>
          <cell r="AN29" t="str">
            <v>2011</v>
          </cell>
          <cell r="AO29" t="str">
            <v>1</v>
          </cell>
          <cell r="AP29">
            <v>97.2</v>
          </cell>
          <cell r="AQ29">
            <v>0</v>
          </cell>
          <cell r="AR29">
            <v>0</v>
          </cell>
          <cell r="AS29">
            <v>0</v>
          </cell>
          <cell r="AT29">
            <v>0</v>
          </cell>
          <cell r="AU29">
            <v>0</v>
          </cell>
          <cell r="AV29">
            <v>0</v>
          </cell>
          <cell r="AW29">
            <v>0</v>
          </cell>
          <cell r="AX29">
            <v>0</v>
          </cell>
          <cell r="AY29">
            <v>0</v>
          </cell>
          <cell r="AZ29">
            <v>0</v>
          </cell>
          <cell r="BA29">
            <v>0</v>
          </cell>
          <cell r="BB29">
            <v>27820</v>
          </cell>
          <cell r="BC29">
            <v>0</v>
          </cell>
          <cell r="BD29">
            <v>0</v>
          </cell>
          <cell r="BE29">
            <v>0</v>
          </cell>
          <cell r="BF29">
            <v>0</v>
          </cell>
          <cell r="BG29">
            <v>0</v>
          </cell>
          <cell r="BH29" t="str">
            <v>578180LRVAG4</v>
          </cell>
          <cell r="BI29">
            <v>40809</v>
          </cell>
        </row>
        <row r="30">
          <cell r="A30" t="str">
            <v>09453727</v>
          </cell>
          <cell r="B30" t="str">
            <v>SAMAME  MENDOZA JOSE DARIO</v>
          </cell>
          <cell r="C30" t="str">
            <v>RESPONSABLE DE PROMOCION SOCIAL Y CAPACITACION</v>
          </cell>
          <cell r="D30" t="str">
            <v>09453727</v>
          </cell>
          <cell r="E30">
            <v>40819</v>
          </cell>
          <cell r="F30">
            <v>40908</v>
          </cell>
          <cell r="G30" t="str">
            <v>SAMAME  MENDOZA JOSE DARIO</v>
          </cell>
          <cell r="H30">
            <v>3100</v>
          </cell>
          <cell r="I30">
            <v>3100</v>
          </cell>
          <cell r="J30">
            <v>0</v>
          </cell>
          <cell r="K30">
            <v>0</v>
          </cell>
          <cell r="L30">
            <v>0</v>
          </cell>
          <cell r="M30">
            <v>2701.96</v>
          </cell>
          <cell r="N30" t="str">
            <v>OFICINA ZONAL LIMA SUR</v>
          </cell>
          <cell r="O30" t="str">
            <v xml:space="preserve">0005  </v>
          </cell>
          <cell r="P30" t="str">
            <v>3395</v>
          </cell>
          <cell r="Q30" t="str">
            <v>001</v>
          </cell>
          <cell r="R30" t="str">
            <v>217</v>
          </cell>
          <cell r="S30">
            <v>40896</v>
          </cell>
          <cell r="T30" t="str">
            <v>4040868777</v>
          </cell>
          <cell r="U30" t="str">
            <v>201112</v>
          </cell>
          <cell r="V30" t="str">
            <v>201112</v>
          </cell>
          <cell r="W30" t="str">
            <v>12</v>
          </cell>
          <cell r="X30">
            <v>1</v>
          </cell>
          <cell r="Y30" t="str">
            <v>CAS ZONALES DICIEMBRE 2011</v>
          </cell>
          <cell r="Z30">
            <v>4131</v>
          </cell>
          <cell r="AA30" t="str">
            <v>10094537270</v>
          </cell>
          <cell r="AB30" t="str">
            <v xml:space="preserve">SAMAME </v>
          </cell>
          <cell r="AC30" t="str">
            <v>MENDOZA</v>
          </cell>
          <cell r="AD30" t="str">
            <v>JOSE DARIO</v>
          </cell>
          <cell r="AE30" t="str">
            <v>PRIMA</v>
          </cell>
          <cell r="AF30" t="str">
            <v>03</v>
          </cell>
          <cell r="AG30">
            <v>54.25</v>
          </cell>
          <cell r="AH30">
            <v>33.79</v>
          </cell>
          <cell r="AI30">
            <v>88.04</v>
          </cell>
          <cell r="AJ30">
            <v>310</v>
          </cell>
          <cell r="AK30">
            <v>40819</v>
          </cell>
          <cell r="AL30" t="str">
            <v>2458948</v>
          </cell>
          <cell r="AM30">
            <v>40674</v>
          </cell>
          <cell r="AN30" t="str">
            <v>2011</v>
          </cell>
          <cell r="AO30" t="str">
            <v>1</v>
          </cell>
          <cell r="AP30">
            <v>97.2</v>
          </cell>
          <cell r="AQ30">
            <v>0</v>
          </cell>
          <cell r="AR30">
            <v>0</v>
          </cell>
          <cell r="AS30">
            <v>0</v>
          </cell>
          <cell r="AT30">
            <v>0</v>
          </cell>
          <cell r="AU30">
            <v>0</v>
          </cell>
          <cell r="AV30">
            <v>0</v>
          </cell>
          <cell r="AW30">
            <v>0</v>
          </cell>
          <cell r="AX30">
            <v>0</v>
          </cell>
          <cell r="AY30">
            <v>0</v>
          </cell>
          <cell r="AZ30">
            <v>0</v>
          </cell>
          <cell r="BA30">
            <v>0</v>
          </cell>
          <cell r="BB30">
            <v>25769</v>
          </cell>
          <cell r="BC30">
            <v>0</v>
          </cell>
          <cell r="BD30">
            <v>0</v>
          </cell>
          <cell r="BE30">
            <v>0</v>
          </cell>
          <cell r="BF30">
            <v>0</v>
          </cell>
          <cell r="BG30">
            <v>0</v>
          </cell>
          <cell r="BH30" t="str">
            <v>557671JSMAD0</v>
          </cell>
          <cell r="BI30">
            <v>40819</v>
          </cell>
        </row>
        <row r="31">
          <cell r="A31" t="str">
            <v>09152391</v>
          </cell>
          <cell r="B31" t="str">
            <v>SANTOS LOPEZ ANGELA MIRIAM</v>
          </cell>
          <cell r="C31" t="str">
            <v>RESPONSABLE DE PROYECTOS - SUPERVISION</v>
          </cell>
          <cell r="D31" t="str">
            <v>09152391</v>
          </cell>
          <cell r="E31">
            <v>40817</v>
          </cell>
          <cell r="F31">
            <v>40908</v>
          </cell>
          <cell r="G31" t="str">
            <v>SANTOS LOPEZ ANGELA MIRIAM</v>
          </cell>
          <cell r="H31">
            <v>3300</v>
          </cell>
          <cell r="I31">
            <v>3300</v>
          </cell>
          <cell r="J31">
            <v>330</v>
          </cell>
          <cell r="K31">
            <v>0</v>
          </cell>
          <cell r="L31">
            <v>0</v>
          </cell>
          <cell r="M31">
            <v>2970</v>
          </cell>
          <cell r="N31" t="str">
            <v>OFICINA ZONAL LIMA SUR</v>
          </cell>
          <cell r="O31" t="str">
            <v xml:space="preserve">0005  </v>
          </cell>
          <cell r="P31" t="str">
            <v>3410</v>
          </cell>
          <cell r="Q31" t="str">
            <v>001</v>
          </cell>
          <cell r="R31" t="str">
            <v>326</v>
          </cell>
          <cell r="S31">
            <v>40896</v>
          </cell>
          <cell r="T31" t="str">
            <v>4017966257</v>
          </cell>
          <cell r="U31" t="str">
            <v>201112</v>
          </cell>
          <cell r="V31" t="str">
            <v>201112</v>
          </cell>
          <cell r="W31" t="str">
            <v>12</v>
          </cell>
          <cell r="X31">
            <v>1</v>
          </cell>
          <cell r="Y31" t="str">
            <v>CAS ZONALES DICIEMBRE 2011</v>
          </cell>
          <cell r="Z31">
            <v>597</v>
          </cell>
          <cell r="AA31" t="str">
            <v>10091523910</v>
          </cell>
          <cell r="AB31" t="str">
            <v>SANTOS</v>
          </cell>
          <cell r="AC31" t="str">
            <v>LOPEZ</v>
          </cell>
          <cell r="AD31" t="str">
            <v>ANGELA MIRIAM</v>
          </cell>
          <cell r="AE31" t="str">
            <v>NO DESEA</v>
          </cell>
          <cell r="AF31" t="str">
            <v>00</v>
          </cell>
          <cell r="AG31">
            <v>0</v>
          </cell>
          <cell r="AH31">
            <v>0</v>
          </cell>
          <cell r="AI31">
            <v>0</v>
          </cell>
          <cell r="AJ31">
            <v>0</v>
          </cell>
          <cell r="AK31">
            <v>40817</v>
          </cell>
          <cell r="AL31" t="str">
            <v/>
          </cell>
          <cell r="AM31">
            <v>1</v>
          </cell>
          <cell r="AN31" t="str">
            <v>2011</v>
          </cell>
          <cell r="AO31" t="str">
            <v>1</v>
          </cell>
          <cell r="AP31">
            <v>97.2</v>
          </cell>
          <cell r="AQ31">
            <v>0</v>
          </cell>
          <cell r="AR31">
            <v>0</v>
          </cell>
          <cell r="AS31">
            <v>0</v>
          </cell>
          <cell r="AT31">
            <v>0</v>
          </cell>
          <cell r="AU31">
            <v>0</v>
          </cell>
          <cell r="AV31">
            <v>0</v>
          </cell>
          <cell r="AW31">
            <v>0</v>
          </cell>
          <cell r="AX31">
            <v>0</v>
          </cell>
          <cell r="AY31">
            <v>0</v>
          </cell>
          <cell r="AZ31">
            <v>0</v>
          </cell>
          <cell r="BA31">
            <v>0</v>
          </cell>
          <cell r="BB31">
            <v>24487</v>
          </cell>
          <cell r="BC31">
            <v>0</v>
          </cell>
          <cell r="BD31">
            <v>0</v>
          </cell>
          <cell r="BE31">
            <v>0</v>
          </cell>
          <cell r="BF31">
            <v>0</v>
          </cell>
          <cell r="BG31">
            <v>0</v>
          </cell>
          <cell r="BH31" t="str">
            <v/>
          </cell>
          <cell r="BI31" t="str">
            <v/>
          </cell>
        </row>
        <row r="32">
          <cell r="A32" t="str">
            <v>16725324</v>
          </cell>
          <cell r="B32" t="str">
            <v>CHARCAPE  DIAZ MIGUEL ANGEL</v>
          </cell>
          <cell r="C32" t="str">
            <v>JEFE DE LA OFICINA ZONAL AMAZONAS</v>
          </cell>
          <cell r="D32" t="str">
            <v>16725324</v>
          </cell>
          <cell r="E32">
            <v>40823</v>
          </cell>
          <cell r="F32">
            <v>40908</v>
          </cell>
          <cell r="G32" t="str">
            <v>CHARCAPE  DIAZ MIGUEL ANGEL</v>
          </cell>
          <cell r="H32">
            <v>4000</v>
          </cell>
          <cell r="I32">
            <v>4000</v>
          </cell>
          <cell r="J32">
            <v>0</v>
          </cell>
          <cell r="K32">
            <v>0</v>
          </cell>
          <cell r="L32">
            <v>0</v>
          </cell>
          <cell r="M32">
            <v>3460</v>
          </cell>
          <cell r="N32" t="str">
            <v>OFICINA ZONAL AMAZONAS</v>
          </cell>
          <cell r="O32" t="str">
            <v xml:space="preserve">0006  </v>
          </cell>
          <cell r="P32" t="str">
            <v>3423</v>
          </cell>
          <cell r="Q32" t="str">
            <v>002</v>
          </cell>
          <cell r="R32" t="str">
            <v>168</v>
          </cell>
          <cell r="S32">
            <v>40896</v>
          </cell>
          <cell r="T32" t="str">
            <v>04-013-916786</v>
          </cell>
          <cell r="U32" t="str">
            <v>201112</v>
          </cell>
          <cell r="V32" t="str">
            <v>201112</v>
          </cell>
          <cell r="W32" t="str">
            <v>12</v>
          </cell>
          <cell r="X32">
            <v>1</v>
          </cell>
          <cell r="Y32" t="str">
            <v>CAS ZONALES DICIEMBRE 2011</v>
          </cell>
          <cell r="Z32">
            <v>4144</v>
          </cell>
          <cell r="AA32" t="str">
            <v>10167253241</v>
          </cell>
          <cell r="AB32" t="str">
            <v xml:space="preserve">CHARCAPE </v>
          </cell>
          <cell r="AC32" t="str">
            <v>DIAZ</v>
          </cell>
          <cell r="AD32" t="str">
            <v>MIGUEL ANGEL</v>
          </cell>
          <cell r="AE32" t="str">
            <v>HORIZONTE</v>
          </cell>
          <cell r="AF32" t="str">
            <v>01</v>
          </cell>
          <cell r="AG32">
            <v>78</v>
          </cell>
          <cell r="AH32">
            <v>62</v>
          </cell>
          <cell r="AI32">
            <v>140</v>
          </cell>
          <cell r="AJ32">
            <v>400</v>
          </cell>
          <cell r="AK32">
            <v>40823</v>
          </cell>
          <cell r="AL32" t="str">
            <v>2459659</v>
          </cell>
          <cell r="AM32">
            <v>40675</v>
          </cell>
          <cell r="AN32" t="str">
            <v>2011</v>
          </cell>
          <cell r="AO32" t="str">
            <v>1</v>
          </cell>
          <cell r="AP32">
            <v>97.2</v>
          </cell>
          <cell r="AQ32">
            <v>0</v>
          </cell>
          <cell r="AR32">
            <v>0</v>
          </cell>
          <cell r="AS32">
            <v>0</v>
          </cell>
          <cell r="AT32">
            <v>0</v>
          </cell>
          <cell r="AU32">
            <v>0</v>
          </cell>
          <cell r="AV32">
            <v>0</v>
          </cell>
          <cell r="AW32">
            <v>0</v>
          </cell>
          <cell r="AX32">
            <v>0</v>
          </cell>
          <cell r="AY32">
            <v>0</v>
          </cell>
          <cell r="AZ32">
            <v>0</v>
          </cell>
          <cell r="BA32">
            <v>0</v>
          </cell>
          <cell r="BB32">
            <v>27310</v>
          </cell>
          <cell r="BC32">
            <v>0</v>
          </cell>
          <cell r="BD32">
            <v>0</v>
          </cell>
          <cell r="BE32">
            <v>0</v>
          </cell>
          <cell r="BF32">
            <v>0</v>
          </cell>
          <cell r="BG32">
            <v>0</v>
          </cell>
          <cell r="BH32" t="str">
            <v>573081MCDRZ7</v>
          </cell>
          <cell r="BI32">
            <v>40823</v>
          </cell>
        </row>
        <row r="33">
          <cell r="A33" t="str">
            <v>42652470</v>
          </cell>
          <cell r="B33" t="str">
            <v>CHUQUIPUL DIAZ EYNER ABIMAEL</v>
          </cell>
          <cell r="C33" t="str">
            <v>RESPONSABLE ADMINISTRATIVO E INFORMATICO</v>
          </cell>
          <cell r="D33" t="str">
            <v>42652470</v>
          </cell>
          <cell r="E33">
            <v>40854</v>
          </cell>
          <cell r="F33">
            <v>40908</v>
          </cell>
          <cell r="G33" t="str">
            <v>CHUQUIPUL DIAZ EYNER ABIMAEL</v>
          </cell>
          <cell r="H33">
            <v>2000</v>
          </cell>
          <cell r="I33">
            <v>2000</v>
          </cell>
          <cell r="J33">
            <v>0</v>
          </cell>
          <cell r="K33">
            <v>0</v>
          </cell>
          <cell r="L33">
            <v>0</v>
          </cell>
          <cell r="M33">
            <v>1740</v>
          </cell>
          <cell r="N33" t="str">
            <v>OFICINA ZONAL AMAZONAS</v>
          </cell>
          <cell r="O33" t="str">
            <v xml:space="preserve">0006  </v>
          </cell>
          <cell r="P33" t="str">
            <v>3477</v>
          </cell>
          <cell r="Q33" t="str">
            <v>001</v>
          </cell>
          <cell r="R33" t="str">
            <v>43</v>
          </cell>
          <cell r="S33">
            <v>40896</v>
          </cell>
          <cell r="T33" t="str">
            <v>04293802772</v>
          </cell>
          <cell r="U33" t="str">
            <v>201112</v>
          </cell>
          <cell r="V33" t="str">
            <v>201112</v>
          </cell>
          <cell r="W33" t="str">
            <v>12</v>
          </cell>
          <cell r="X33">
            <v>1</v>
          </cell>
          <cell r="Y33" t="str">
            <v>CAS ZONALES DICIEMBRE 2011</v>
          </cell>
          <cell r="Z33">
            <v>4183</v>
          </cell>
          <cell r="AA33" t="str">
            <v>10426524703</v>
          </cell>
          <cell r="AB33" t="str">
            <v>CHUQUIPUL</v>
          </cell>
          <cell r="AC33" t="str">
            <v>DIAZ</v>
          </cell>
          <cell r="AD33" t="str">
            <v>EYNER ABIMAEL</v>
          </cell>
          <cell r="AE33" t="str">
            <v>ONP</v>
          </cell>
          <cell r="AF33" t="str">
            <v>99</v>
          </cell>
          <cell r="AG33">
            <v>0</v>
          </cell>
          <cell r="AH33">
            <v>0</v>
          </cell>
          <cell r="AI33">
            <v>0</v>
          </cell>
          <cell r="AJ33">
            <v>260</v>
          </cell>
          <cell r="AK33">
            <v>40854</v>
          </cell>
          <cell r="AL33" t="str">
            <v>2637881</v>
          </cell>
          <cell r="AM33">
            <v>40840</v>
          </cell>
          <cell r="AN33" t="str">
            <v>2011</v>
          </cell>
          <cell r="AO33" t="str">
            <v>1</v>
          </cell>
          <cell r="AP33">
            <v>97.2</v>
          </cell>
          <cell r="AQ33">
            <v>0</v>
          </cell>
          <cell r="AR33">
            <v>0</v>
          </cell>
          <cell r="AS33">
            <v>0</v>
          </cell>
          <cell r="AT33">
            <v>0</v>
          </cell>
          <cell r="AU33">
            <v>0</v>
          </cell>
          <cell r="AV33">
            <v>0</v>
          </cell>
          <cell r="AW33">
            <v>0</v>
          </cell>
          <cell r="AX33">
            <v>0</v>
          </cell>
          <cell r="AY33">
            <v>0</v>
          </cell>
          <cell r="AZ33">
            <v>0</v>
          </cell>
          <cell r="BA33">
            <v>0</v>
          </cell>
          <cell r="BB33">
            <v>30971</v>
          </cell>
          <cell r="BC33">
            <v>0</v>
          </cell>
          <cell r="BD33">
            <v>0</v>
          </cell>
          <cell r="BE33">
            <v>0</v>
          </cell>
          <cell r="BF33">
            <v>0</v>
          </cell>
          <cell r="BG33">
            <v>0</v>
          </cell>
          <cell r="BH33" t="str">
            <v/>
          </cell>
          <cell r="BI33" t="str">
            <v/>
          </cell>
        </row>
        <row r="34">
          <cell r="A34" t="str">
            <v>40068871</v>
          </cell>
          <cell r="B34" t="str">
            <v>MEDINA ORTIZ WILMER</v>
          </cell>
          <cell r="C34" t="str">
            <v>RESPONSABLE DE PROMOCION SOCIAL Y CAPACITACION</v>
          </cell>
          <cell r="D34" t="str">
            <v>40068871</v>
          </cell>
          <cell r="E34">
            <v>40854</v>
          </cell>
          <cell r="F34">
            <v>40908</v>
          </cell>
          <cell r="G34" t="str">
            <v>MEDINA ORTIZ WILMER</v>
          </cell>
          <cell r="H34">
            <v>2700</v>
          </cell>
          <cell r="I34">
            <v>2700</v>
          </cell>
          <cell r="J34">
            <v>0</v>
          </cell>
          <cell r="K34">
            <v>0</v>
          </cell>
          <cell r="L34">
            <v>0</v>
          </cell>
          <cell r="M34">
            <v>2349</v>
          </cell>
          <cell r="N34" t="str">
            <v>OFICINA ZONAL AMAZONAS</v>
          </cell>
          <cell r="O34" t="str">
            <v xml:space="preserve">0006  </v>
          </cell>
          <cell r="P34" t="str">
            <v>1742</v>
          </cell>
          <cell r="Q34" t="str">
            <v>001</v>
          </cell>
          <cell r="R34" t="str">
            <v>3</v>
          </cell>
          <cell r="S34">
            <v>40896</v>
          </cell>
          <cell r="T34" t="str">
            <v>04292038505</v>
          </cell>
          <cell r="U34" t="str">
            <v>201112</v>
          </cell>
          <cell r="V34" t="str">
            <v>201112</v>
          </cell>
          <cell r="W34" t="str">
            <v>12</v>
          </cell>
          <cell r="X34">
            <v>1</v>
          </cell>
          <cell r="Y34" t="str">
            <v>CAS ZONALES DICIEMBRE 2011</v>
          </cell>
          <cell r="Z34">
            <v>4184</v>
          </cell>
          <cell r="AA34" t="str">
            <v>10400688716</v>
          </cell>
          <cell r="AB34" t="str">
            <v>MEDINA</v>
          </cell>
          <cell r="AC34" t="str">
            <v>ORTIZ</v>
          </cell>
          <cell r="AD34" t="str">
            <v>WILMER</v>
          </cell>
          <cell r="AE34" t="str">
            <v>ONP</v>
          </cell>
          <cell r="AF34" t="str">
            <v>99</v>
          </cell>
          <cell r="AG34">
            <v>0</v>
          </cell>
          <cell r="AH34">
            <v>0</v>
          </cell>
          <cell r="AI34">
            <v>0</v>
          </cell>
          <cell r="AJ34">
            <v>351</v>
          </cell>
          <cell r="AK34">
            <v>40854</v>
          </cell>
          <cell r="AL34" t="str">
            <v>2663094</v>
          </cell>
          <cell r="AM34">
            <v>40863</v>
          </cell>
          <cell r="AN34" t="str">
            <v>2011</v>
          </cell>
          <cell r="AO34" t="str">
            <v>1</v>
          </cell>
          <cell r="AP34">
            <v>97.2</v>
          </cell>
          <cell r="AQ34">
            <v>0</v>
          </cell>
          <cell r="AR34">
            <v>0</v>
          </cell>
          <cell r="AS34">
            <v>0</v>
          </cell>
          <cell r="AT34">
            <v>0</v>
          </cell>
          <cell r="AU34">
            <v>0</v>
          </cell>
          <cell r="AV34">
            <v>0</v>
          </cell>
          <cell r="AW34">
            <v>0</v>
          </cell>
          <cell r="AX34">
            <v>0</v>
          </cell>
          <cell r="AY34">
            <v>0</v>
          </cell>
          <cell r="AZ34">
            <v>0</v>
          </cell>
          <cell r="BA34">
            <v>0</v>
          </cell>
          <cell r="BB34">
            <v>28508</v>
          </cell>
          <cell r="BC34">
            <v>0</v>
          </cell>
          <cell r="BD34">
            <v>0</v>
          </cell>
          <cell r="BE34">
            <v>0</v>
          </cell>
          <cell r="BF34">
            <v>0</v>
          </cell>
          <cell r="BG34">
            <v>0</v>
          </cell>
          <cell r="BH34" t="str">
            <v/>
          </cell>
          <cell r="BI34" t="str">
            <v/>
          </cell>
        </row>
        <row r="35">
          <cell r="A35" t="str">
            <v>33671702</v>
          </cell>
          <cell r="B35" t="str">
            <v>MOLOCHO ESTELA ELDER</v>
          </cell>
          <cell r="C35" t="str">
            <v>CHOFER</v>
          </cell>
          <cell r="D35" t="str">
            <v>33671702</v>
          </cell>
          <cell r="E35">
            <v>40854</v>
          </cell>
          <cell r="F35">
            <v>40908</v>
          </cell>
          <cell r="G35" t="str">
            <v>MOLOCHO ESTELA ELDER</v>
          </cell>
          <cell r="H35">
            <v>1100</v>
          </cell>
          <cell r="I35">
            <v>1100</v>
          </cell>
          <cell r="J35">
            <v>0</v>
          </cell>
          <cell r="K35">
            <v>0</v>
          </cell>
          <cell r="L35">
            <v>0</v>
          </cell>
          <cell r="M35">
            <v>957</v>
          </cell>
          <cell r="N35" t="str">
            <v>OFICINA ZONAL AMAZONAS</v>
          </cell>
          <cell r="O35" t="str">
            <v xml:space="preserve">0006  </v>
          </cell>
          <cell r="P35" t="str">
            <v>3479</v>
          </cell>
          <cell r="Q35" t="str">
            <v>001</v>
          </cell>
          <cell r="R35" t="str">
            <v>102</v>
          </cell>
          <cell r="S35">
            <v>40896</v>
          </cell>
          <cell r="T35" t="str">
            <v>04261059865</v>
          </cell>
          <cell r="U35" t="str">
            <v>201112</v>
          </cell>
          <cell r="V35" t="str">
            <v>201112</v>
          </cell>
          <cell r="W35" t="str">
            <v>12</v>
          </cell>
          <cell r="X35">
            <v>1</v>
          </cell>
          <cell r="Y35" t="str">
            <v>CAS ZONALES DICIEMBRE 2011</v>
          </cell>
          <cell r="Z35">
            <v>4186</v>
          </cell>
          <cell r="AA35" t="str">
            <v>10336717022</v>
          </cell>
          <cell r="AB35" t="str">
            <v>MOLOCHO</v>
          </cell>
          <cell r="AC35" t="str">
            <v>ESTELA</v>
          </cell>
          <cell r="AD35" t="str">
            <v>ELDER</v>
          </cell>
          <cell r="AE35" t="str">
            <v>ONP</v>
          </cell>
          <cell r="AF35" t="str">
            <v>99</v>
          </cell>
          <cell r="AG35">
            <v>0</v>
          </cell>
          <cell r="AH35">
            <v>0</v>
          </cell>
          <cell r="AI35">
            <v>0</v>
          </cell>
          <cell r="AJ35">
            <v>143</v>
          </cell>
          <cell r="AK35">
            <v>40854</v>
          </cell>
          <cell r="AL35" t="str">
            <v/>
          </cell>
          <cell r="AM35">
            <v>1</v>
          </cell>
          <cell r="AN35" t="str">
            <v>2011</v>
          </cell>
          <cell r="AO35" t="str">
            <v>1</v>
          </cell>
          <cell r="AP35">
            <v>97.2</v>
          </cell>
          <cell r="AQ35">
            <v>0</v>
          </cell>
          <cell r="AR35">
            <v>0</v>
          </cell>
          <cell r="AS35">
            <v>0</v>
          </cell>
          <cell r="AT35">
            <v>0</v>
          </cell>
          <cell r="AU35">
            <v>0</v>
          </cell>
          <cell r="AV35">
            <v>0</v>
          </cell>
          <cell r="AW35">
            <v>0</v>
          </cell>
          <cell r="AX35">
            <v>0</v>
          </cell>
          <cell r="AY35">
            <v>0</v>
          </cell>
          <cell r="AZ35">
            <v>0</v>
          </cell>
          <cell r="BA35">
            <v>0</v>
          </cell>
          <cell r="BB35">
            <v>25832</v>
          </cell>
          <cell r="BC35">
            <v>0</v>
          </cell>
          <cell r="BD35">
            <v>0</v>
          </cell>
          <cell r="BE35">
            <v>0</v>
          </cell>
          <cell r="BF35">
            <v>0</v>
          </cell>
          <cell r="BG35">
            <v>0</v>
          </cell>
          <cell r="BH35" t="str">
            <v/>
          </cell>
          <cell r="BI35" t="str">
            <v/>
          </cell>
        </row>
        <row r="36">
          <cell r="A36" t="str">
            <v>16788271</v>
          </cell>
          <cell r="B36" t="str">
            <v>MORALES  FLORES JIMMY ROY</v>
          </cell>
          <cell r="C36" t="str">
            <v>TECNICO DE PROYECTOS</v>
          </cell>
          <cell r="D36" t="str">
            <v>16788271</v>
          </cell>
          <cell r="E36">
            <v>40854</v>
          </cell>
          <cell r="F36">
            <v>40908</v>
          </cell>
          <cell r="G36" t="str">
            <v>MORALES  FLORES JIMMY ROY</v>
          </cell>
          <cell r="H36">
            <v>2900</v>
          </cell>
          <cell r="I36">
            <v>2900</v>
          </cell>
          <cell r="J36">
            <v>0</v>
          </cell>
          <cell r="K36">
            <v>0</v>
          </cell>
          <cell r="L36">
            <v>0</v>
          </cell>
          <cell r="M36">
            <v>2523</v>
          </cell>
          <cell r="N36" t="str">
            <v>OFICINA ZONAL AMAZONAS</v>
          </cell>
          <cell r="O36" t="str">
            <v xml:space="preserve">0006  </v>
          </cell>
          <cell r="P36" t="str">
            <v>3478</v>
          </cell>
          <cell r="Q36" t="str">
            <v>001</v>
          </cell>
          <cell r="R36" t="str">
            <v>122</v>
          </cell>
          <cell r="S36">
            <v>40896</v>
          </cell>
          <cell r="T36" t="str">
            <v>04293802756</v>
          </cell>
          <cell r="U36" t="str">
            <v>201112</v>
          </cell>
          <cell r="V36" t="str">
            <v>201112</v>
          </cell>
          <cell r="W36" t="str">
            <v>12</v>
          </cell>
          <cell r="X36">
            <v>1</v>
          </cell>
          <cell r="Y36" t="str">
            <v>CAS ZONALES DICIEMBRE 2011</v>
          </cell>
          <cell r="Z36">
            <v>4185</v>
          </cell>
          <cell r="AA36" t="str">
            <v>10167882710</v>
          </cell>
          <cell r="AB36" t="str">
            <v xml:space="preserve">MORALES </v>
          </cell>
          <cell r="AC36" t="str">
            <v>FLORES</v>
          </cell>
          <cell r="AD36" t="str">
            <v>JIMMY ROY</v>
          </cell>
          <cell r="AE36" t="str">
            <v>ONP</v>
          </cell>
          <cell r="AF36" t="str">
            <v>99</v>
          </cell>
          <cell r="AG36">
            <v>0</v>
          </cell>
          <cell r="AH36">
            <v>0</v>
          </cell>
          <cell r="AI36">
            <v>0</v>
          </cell>
          <cell r="AJ36">
            <v>377</v>
          </cell>
          <cell r="AK36">
            <v>40854</v>
          </cell>
          <cell r="AL36" t="str">
            <v>2365515</v>
          </cell>
          <cell r="AM36">
            <v>40611</v>
          </cell>
          <cell r="AN36" t="str">
            <v>2011</v>
          </cell>
          <cell r="AO36" t="str">
            <v>1</v>
          </cell>
          <cell r="AP36">
            <v>97.2</v>
          </cell>
          <cell r="AQ36">
            <v>0</v>
          </cell>
          <cell r="AR36">
            <v>0</v>
          </cell>
          <cell r="AS36">
            <v>0</v>
          </cell>
          <cell r="AT36">
            <v>0</v>
          </cell>
          <cell r="AU36">
            <v>0</v>
          </cell>
          <cell r="AV36">
            <v>0</v>
          </cell>
          <cell r="AW36">
            <v>0</v>
          </cell>
          <cell r="AX36">
            <v>0</v>
          </cell>
          <cell r="AY36">
            <v>0</v>
          </cell>
          <cell r="AZ36">
            <v>0</v>
          </cell>
          <cell r="BA36">
            <v>0</v>
          </cell>
          <cell r="BB36">
            <v>28109</v>
          </cell>
          <cell r="BC36">
            <v>0</v>
          </cell>
          <cell r="BD36">
            <v>0</v>
          </cell>
          <cell r="BE36">
            <v>0</v>
          </cell>
          <cell r="BF36">
            <v>0</v>
          </cell>
          <cell r="BG36">
            <v>0</v>
          </cell>
          <cell r="BH36" t="str">
            <v/>
          </cell>
          <cell r="BI36" t="str">
            <v/>
          </cell>
        </row>
        <row r="37">
          <cell r="A37" t="str">
            <v>32541552</v>
          </cell>
          <cell r="B37" t="str">
            <v>AGUILAR ARMAS WALTHER JAVIER</v>
          </cell>
          <cell r="C37" t="str">
            <v>RESPONSABLE DE PROYECTOS</v>
          </cell>
          <cell r="D37" t="str">
            <v>32541552</v>
          </cell>
          <cell r="E37">
            <v>40878</v>
          </cell>
          <cell r="F37">
            <v>40939</v>
          </cell>
          <cell r="G37" t="str">
            <v>AGUILAR ARMAS WALTHER JAVIER</v>
          </cell>
          <cell r="H37">
            <v>3100</v>
          </cell>
          <cell r="I37">
            <v>3100</v>
          </cell>
          <cell r="J37">
            <v>0</v>
          </cell>
          <cell r="K37">
            <v>0</v>
          </cell>
          <cell r="L37">
            <v>0</v>
          </cell>
          <cell r="M37">
            <v>2697</v>
          </cell>
          <cell r="N37" t="str">
            <v>OFICINA ZONAL ANCASH</v>
          </cell>
          <cell r="O37" t="str">
            <v xml:space="preserve">0007  </v>
          </cell>
          <cell r="P37" t="str">
            <v>3543</v>
          </cell>
          <cell r="Q37" t="str">
            <v>001</v>
          </cell>
          <cell r="R37" t="str">
            <v>522</v>
          </cell>
          <cell r="S37">
            <v>40896</v>
          </cell>
          <cell r="T37" t="str">
            <v>04 003 342935</v>
          </cell>
          <cell r="U37" t="str">
            <v>201112</v>
          </cell>
          <cell r="V37" t="str">
            <v>201112</v>
          </cell>
          <cell r="W37" t="str">
            <v>12</v>
          </cell>
          <cell r="X37">
            <v>1</v>
          </cell>
          <cell r="Y37" t="str">
            <v>CAS ZONALES DICIEMBRE 2011</v>
          </cell>
          <cell r="Z37">
            <v>4222</v>
          </cell>
          <cell r="AA37" t="str">
            <v>10325415521</v>
          </cell>
          <cell r="AB37" t="str">
            <v>AGUILAR</v>
          </cell>
          <cell r="AC37" t="str">
            <v>ARMAS</v>
          </cell>
          <cell r="AD37" t="str">
            <v>WALTHER JAVIER</v>
          </cell>
          <cell r="AE37" t="str">
            <v>ONP</v>
          </cell>
          <cell r="AF37" t="str">
            <v>99</v>
          </cell>
          <cell r="AG37">
            <v>0</v>
          </cell>
          <cell r="AH37">
            <v>0</v>
          </cell>
          <cell r="AI37">
            <v>0</v>
          </cell>
          <cell r="AJ37">
            <v>403</v>
          </cell>
          <cell r="AK37">
            <v>40878</v>
          </cell>
          <cell r="AL37" t="str">
            <v>2351682</v>
          </cell>
          <cell r="AM37">
            <v>40603</v>
          </cell>
          <cell r="AN37" t="str">
            <v>2011</v>
          </cell>
          <cell r="AO37" t="str">
            <v>1</v>
          </cell>
          <cell r="AP37">
            <v>97.2</v>
          </cell>
          <cell r="AQ37">
            <v>0</v>
          </cell>
          <cell r="AR37">
            <v>0</v>
          </cell>
          <cell r="AS37">
            <v>0</v>
          </cell>
          <cell r="AT37">
            <v>0</v>
          </cell>
          <cell r="AU37">
            <v>0</v>
          </cell>
          <cell r="AV37">
            <v>0</v>
          </cell>
          <cell r="AW37">
            <v>0</v>
          </cell>
          <cell r="AX37">
            <v>0</v>
          </cell>
          <cell r="AY37">
            <v>0</v>
          </cell>
          <cell r="AZ37">
            <v>0</v>
          </cell>
          <cell r="BA37">
            <v>0</v>
          </cell>
          <cell r="BB37">
            <v>26752</v>
          </cell>
          <cell r="BC37">
            <v>0</v>
          </cell>
          <cell r="BD37">
            <v>0</v>
          </cell>
          <cell r="BE37">
            <v>0</v>
          </cell>
          <cell r="BF37">
            <v>0</v>
          </cell>
          <cell r="BG37">
            <v>0</v>
          </cell>
          <cell r="BH37" t="str">
            <v/>
          </cell>
          <cell r="BI37">
            <v>40878</v>
          </cell>
        </row>
        <row r="38">
          <cell r="A38" t="str">
            <v>40025161</v>
          </cell>
          <cell r="B38" t="str">
            <v>ARANDA PRIETO CARLOS ALBERTO</v>
          </cell>
          <cell r="C38" t="str">
            <v>TECNICO DE PROYECTOS</v>
          </cell>
          <cell r="D38" t="str">
            <v>40025161</v>
          </cell>
          <cell r="E38">
            <v>40878</v>
          </cell>
          <cell r="F38">
            <v>40908</v>
          </cell>
          <cell r="G38" t="str">
            <v>ARANDA PRIETO CARLOS ALBERTO</v>
          </cell>
          <cell r="H38">
            <v>2900</v>
          </cell>
          <cell r="I38">
            <v>2900</v>
          </cell>
          <cell r="J38">
            <v>290</v>
          </cell>
          <cell r="K38">
            <v>0</v>
          </cell>
          <cell r="L38">
            <v>0</v>
          </cell>
          <cell r="M38">
            <v>2233</v>
          </cell>
          <cell r="N38" t="str">
            <v>OFICINA ZONAL ANCASH</v>
          </cell>
          <cell r="O38" t="str">
            <v xml:space="preserve">0007  </v>
          </cell>
          <cell r="P38" t="str">
            <v>3542</v>
          </cell>
          <cell r="Q38" t="str">
            <v>001</v>
          </cell>
          <cell r="R38" t="str">
            <v>227</v>
          </cell>
          <cell r="S38">
            <v>40896</v>
          </cell>
          <cell r="T38" t="str">
            <v>4041616917</v>
          </cell>
          <cell r="U38" t="str">
            <v>201112</v>
          </cell>
          <cell r="V38" t="str">
            <v>201112</v>
          </cell>
          <cell r="W38" t="str">
            <v>12</v>
          </cell>
          <cell r="X38">
            <v>1</v>
          </cell>
          <cell r="Y38" t="str">
            <v>CAS ZONALES DICIEMBRE 2011</v>
          </cell>
          <cell r="Z38">
            <v>4221</v>
          </cell>
          <cell r="AA38" t="str">
            <v>10400251610</v>
          </cell>
          <cell r="AB38" t="str">
            <v>ARANDA</v>
          </cell>
          <cell r="AC38" t="str">
            <v>PRIETO</v>
          </cell>
          <cell r="AD38" t="str">
            <v>CARLOS ALBERTO</v>
          </cell>
          <cell r="AE38" t="str">
            <v>ONP</v>
          </cell>
          <cell r="AF38" t="str">
            <v>99</v>
          </cell>
          <cell r="AG38">
            <v>0</v>
          </cell>
          <cell r="AH38">
            <v>0</v>
          </cell>
          <cell r="AI38">
            <v>0</v>
          </cell>
          <cell r="AJ38">
            <v>377</v>
          </cell>
          <cell r="AK38">
            <v>40878</v>
          </cell>
          <cell r="AL38" t="str">
            <v/>
          </cell>
          <cell r="AM38">
            <v>1</v>
          </cell>
          <cell r="AN38" t="str">
            <v>2011</v>
          </cell>
          <cell r="AO38" t="str">
            <v>1</v>
          </cell>
          <cell r="AP38">
            <v>97.2</v>
          </cell>
          <cell r="AQ38">
            <v>0</v>
          </cell>
          <cell r="AR38">
            <v>0</v>
          </cell>
          <cell r="AS38">
            <v>0</v>
          </cell>
          <cell r="AT38">
            <v>0</v>
          </cell>
          <cell r="AU38">
            <v>0</v>
          </cell>
          <cell r="AV38">
            <v>0</v>
          </cell>
          <cell r="AW38">
            <v>0</v>
          </cell>
          <cell r="AX38">
            <v>0</v>
          </cell>
          <cell r="AY38">
            <v>0</v>
          </cell>
          <cell r="AZ38">
            <v>0</v>
          </cell>
          <cell r="BA38">
            <v>0</v>
          </cell>
          <cell r="BB38">
            <v>28779</v>
          </cell>
          <cell r="BC38">
            <v>0</v>
          </cell>
          <cell r="BD38">
            <v>0</v>
          </cell>
          <cell r="BE38">
            <v>0</v>
          </cell>
          <cell r="BF38">
            <v>0</v>
          </cell>
          <cell r="BG38">
            <v>0</v>
          </cell>
          <cell r="BH38" t="str">
            <v/>
          </cell>
          <cell r="BI38">
            <v>40878</v>
          </cell>
        </row>
        <row r="39">
          <cell r="A39" t="str">
            <v>32789955</v>
          </cell>
          <cell r="B39" t="str">
            <v>CORZO ALIAGA AGUSTIN VICTOR</v>
          </cell>
          <cell r="C39" t="str">
            <v>JEFE DE LA OFICINA ZONAL ANCASH</v>
          </cell>
          <cell r="D39" t="str">
            <v>32789955</v>
          </cell>
          <cell r="E39">
            <v>40823</v>
          </cell>
          <cell r="F39">
            <v>40883</v>
          </cell>
          <cell r="G39" t="str">
            <v>CORZO ALIAGA AGUSTIN VICTOR</v>
          </cell>
          <cell r="H39">
            <v>1060</v>
          </cell>
          <cell r="I39">
            <v>1060</v>
          </cell>
          <cell r="J39">
            <v>106</v>
          </cell>
          <cell r="K39">
            <v>0</v>
          </cell>
          <cell r="L39">
            <v>0</v>
          </cell>
          <cell r="M39">
            <v>816.2</v>
          </cell>
          <cell r="N39" t="str">
            <v>OFICINA ZONAL ANCASH</v>
          </cell>
          <cell r="O39" t="str">
            <v xml:space="preserve">0007  </v>
          </cell>
          <cell r="P39" t="str">
            <v>3425</v>
          </cell>
          <cell r="Q39" t="str">
            <v>001</v>
          </cell>
          <cell r="R39" t="str">
            <v>371</v>
          </cell>
          <cell r="S39">
            <v>40896</v>
          </cell>
          <cell r="T39" t="str">
            <v>4003311371</v>
          </cell>
          <cell r="U39" t="str">
            <v>201112</v>
          </cell>
          <cell r="V39" t="str">
            <v>201112</v>
          </cell>
          <cell r="W39" t="str">
            <v>12</v>
          </cell>
          <cell r="X39">
            <v>1</v>
          </cell>
          <cell r="Y39" t="str">
            <v>CAS ZONALES DICIEMBRE 2011</v>
          </cell>
          <cell r="Z39">
            <v>452</v>
          </cell>
          <cell r="AA39" t="str">
            <v>10327899550</v>
          </cell>
          <cell r="AB39" t="str">
            <v>CORZO</v>
          </cell>
          <cell r="AC39" t="str">
            <v>ALIAGA</v>
          </cell>
          <cell r="AD39" t="str">
            <v>AGUSTIN VICTOR</v>
          </cell>
          <cell r="AE39" t="str">
            <v>ONP</v>
          </cell>
          <cell r="AF39" t="str">
            <v>99</v>
          </cell>
          <cell r="AG39">
            <v>0</v>
          </cell>
          <cell r="AH39">
            <v>0</v>
          </cell>
          <cell r="AI39">
            <v>0</v>
          </cell>
          <cell r="AJ39">
            <v>137.80000000000001</v>
          </cell>
          <cell r="AK39">
            <v>40823</v>
          </cell>
          <cell r="AL39" t="str">
            <v/>
          </cell>
          <cell r="AM39">
            <v>1</v>
          </cell>
          <cell r="AN39" t="str">
            <v>2011</v>
          </cell>
          <cell r="AO39" t="str">
            <v>1</v>
          </cell>
          <cell r="AP39">
            <v>95.4</v>
          </cell>
          <cell r="AQ39">
            <v>0</v>
          </cell>
          <cell r="AR39">
            <v>0</v>
          </cell>
          <cell r="AS39">
            <v>0</v>
          </cell>
          <cell r="AT39">
            <v>0</v>
          </cell>
          <cell r="AU39">
            <v>0</v>
          </cell>
          <cell r="AV39">
            <v>0</v>
          </cell>
          <cell r="AW39">
            <v>0</v>
          </cell>
          <cell r="AX39">
            <v>0</v>
          </cell>
          <cell r="AY39">
            <v>0</v>
          </cell>
          <cell r="AZ39">
            <v>0</v>
          </cell>
          <cell r="BA39">
            <v>0</v>
          </cell>
          <cell r="BB39">
            <v>21277</v>
          </cell>
          <cell r="BC39">
            <v>0</v>
          </cell>
          <cell r="BD39">
            <v>0</v>
          </cell>
          <cell r="BE39">
            <v>0</v>
          </cell>
          <cell r="BF39">
            <v>0</v>
          </cell>
          <cell r="BG39">
            <v>0</v>
          </cell>
          <cell r="BH39" t="str">
            <v/>
          </cell>
          <cell r="BI39" t="str">
            <v/>
          </cell>
        </row>
        <row r="40">
          <cell r="A40" t="str">
            <v>32917789</v>
          </cell>
          <cell r="B40" t="str">
            <v>LOPEZ PAREDES REYNA ISABEL</v>
          </cell>
          <cell r="C40" t="str">
            <v>RESPONSABLE DE CAPACITACION</v>
          </cell>
          <cell r="D40" t="str">
            <v>32917789</v>
          </cell>
          <cell r="E40">
            <v>39692</v>
          </cell>
          <cell r="F40">
            <v>40908</v>
          </cell>
          <cell r="G40" t="str">
            <v>LOPEZ PAREDES REYNA ISABEL</v>
          </cell>
          <cell r="H40">
            <v>2900</v>
          </cell>
          <cell r="I40">
            <v>2900</v>
          </cell>
          <cell r="J40">
            <v>0</v>
          </cell>
          <cell r="K40">
            <v>0</v>
          </cell>
          <cell r="L40">
            <v>0</v>
          </cell>
          <cell r="M40">
            <v>2506.7600000000002</v>
          </cell>
          <cell r="N40" t="str">
            <v>OFICINA ZONAL ANCASH</v>
          </cell>
          <cell r="O40" t="str">
            <v xml:space="preserve">0007  </v>
          </cell>
          <cell r="P40" t="str">
            <v>1068</v>
          </cell>
          <cell r="Q40" t="str">
            <v>001</v>
          </cell>
          <cell r="R40" t="str">
            <v>205</v>
          </cell>
          <cell r="S40">
            <v>40896</v>
          </cell>
          <cell r="T40" t="str">
            <v>4017527458</v>
          </cell>
          <cell r="U40" t="str">
            <v>201112</v>
          </cell>
          <cell r="V40" t="str">
            <v>201112</v>
          </cell>
          <cell r="W40" t="str">
            <v>12</v>
          </cell>
          <cell r="X40">
            <v>1</v>
          </cell>
          <cell r="Y40" t="str">
            <v>CAS ZONALES DICIEMBRE 2011</v>
          </cell>
          <cell r="Z40">
            <v>1916</v>
          </cell>
          <cell r="AA40" t="str">
            <v>10329177896</v>
          </cell>
          <cell r="AB40" t="str">
            <v>LOPEZ</v>
          </cell>
          <cell r="AC40" t="str">
            <v>PAREDES</v>
          </cell>
          <cell r="AD40" t="str">
            <v>REYNA ISABEL</v>
          </cell>
          <cell r="AE40" t="str">
            <v>PROFUTURO</v>
          </cell>
          <cell r="AF40" t="str">
            <v>04</v>
          </cell>
          <cell r="AG40">
            <v>62.93</v>
          </cell>
          <cell r="AH40">
            <v>40.31</v>
          </cell>
          <cell r="AI40">
            <v>103.24</v>
          </cell>
          <cell r="AJ40">
            <v>290</v>
          </cell>
          <cell r="AK40">
            <v>39692</v>
          </cell>
          <cell r="AL40" t="str">
            <v>2216757</v>
          </cell>
          <cell r="AM40">
            <v>40553</v>
          </cell>
          <cell r="AN40" t="str">
            <v>2011</v>
          </cell>
          <cell r="AO40" t="str">
            <v>1</v>
          </cell>
          <cell r="AP40">
            <v>97.2</v>
          </cell>
          <cell r="AQ40">
            <v>0</v>
          </cell>
          <cell r="AR40">
            <v>0</v>
          </cell>
          <cell r="AS40">
            <v>0</v>
          </cell>
          <cell r="AT40">
            <v>0</v>
          </cell>
          <cell r="AU40">
            <v>0</v>
          </cell>
          <cell r="AV40">
            <v>0</v>
          </cell>
          <cell r="AW40">
            <v>0</v>
          </cell>
          <cell r="AX40">
            <v>0</v>
          </cell>
          <cell r="AY40">
            <v>0</v>
          </cell>
          <cell r="AZ40">
            <v>0</v>
          </cell>
          <cell r="BA40">
            <v>0</v>
          </cell>
          <cell r="BB40">
            <v>25392</v>
          </cell>
          <cell r="BC40">
            <v>0</v>
          </cell>
          <cell r="BD40">
            <v>0</v>
          </cell>
          <cell r="BE40">
            <v>0</v>
          </cell>
          <cell r="BF40">
            <v>0</v>
          </cell>
          <cell r="BG40">
            <v>0</v>
          </cell>
          <cell r="BH40" t="str">
            <v>253900RLPEE9</v>
          </cell>
          <cell r="BI40">
            <v>39692</v>
          </cell>
        </row>
        <row r="41">
          <cell r="A41" t="str">
            <v>32818883</v>
          </cell>
          <cell r="B41" t="str">
            <v>CADENILLAS  ORTEGA  WIDNER WILSON</v>
          </cell>
          <cell r="C41" t="str">
            <v>RESPONSABLE ADMINISTRATIVO E INFORMATICO</v>
          </cell>
          <cell r="D41" t="str">
            <v>32818883</v>
          </cell>
          <cell r="E41">
            <v>40896</v>
          </cell>
          <cell r="F41">
            <v>40939</v>
          </cell>
          <cell r="G41" t="str">
            <v>CADENILLAS  ORTEGA  WIDNER WILSON</v>
          </cell>
          <cell r="H41">
            <v>800</v>
          </cell>
          <cell r="I41">
            <v>800</v>
          </cell>
          <cell r="J41">
            <v>0</v>
          </cell>
          <cell r="K41">
            <v>0</v>
          </cell>
          <cell r="L41">
            <v>0</v>
          </cell>
          <cell r="M41">
            <v>694.24</v>
          </cell>
          <cell r="N41" t="str">
            <v>OFICINA ZONAL ANCASH</v>
          </cell>
          <cell r="O41" t="str">
            <v xml:space="preserve">0007  </v>
          </cell>
          <cell r="P41" t="str">
            <v>3627</v>
          </cell>
          <cell r="Q41" t="str">
            <v>00</v>
          </cell>
          <cell r="R41" t="str">
            <v>000</v>
          </cell>
          <cell r="S41">
            <v>40905</v>
          </cell>
          <cell r="T41" t="str">
            <v>04 785 120146</v>
          </cell>
          <cell r="U41" t="str">
            <v>201112</v>
          </cell>
          <cell r="V41" t="str">
            <v>201112</v>
          </cell>
          <cell r="W41" t="str">
            <v>13</v>
          </cell>
          <cell r="X41">
            <v>2</v>
          </cell>
          <cell r="Y41" t="str">
            <v>CAS ZONALES DICIEMBRE 2011 ADICIONAL 01</v>
          </cell>
          <cell r="Z41">
            <v>4251</v>
          </cell>
          <cell r="AA41" t="str">
            <v>10328188835</v>
          </cell>
          <cell r="AB41" t="str">
            <v xml:space="preserve">CADENILLAS </v>
          </cell>
          <cell r="AC41" t="str">
            <v>ORTEGA</v>
          </cell>
          <cell r="AD41" t="str">
            <v xml:space="preserve"> WIDNER WILSON</v>
          </cell>
          <cell r="AE41" t="str">
            <v>INTEGRA</v>
          </cell>
          <cell r="AF41" t="str">
            <v>02</v>
          </cell>
          <cell r="AG41">
            <v>14.4</v>
          </cell>
          <cell r="AH41">
            <v>11.36</v>
          </cell>
          <cell r="AI41">
            <v>25.76</v>
          </cell>
          <cell r="AJ41">
            <v>80</v>
          </cell>
          <cell r="AK41">
            <v>40896</v>
          </cell>
          <cell r="AL41" t="str">
            <v/>
          </cell>
          <cell r="AM41">
            <v>1</v>
          </cell>
          <cell r="AN41" t="str">
            <v>2011</v>
          </cell>
          <cell r="AO41" t="str">
            <v>1</v>
          </cell>
          <cell r="AP41">
            <v>72</v>
          </cell>
          <cell r="AQ41">
            <v>0</v>
          </cell>
          <cell r="AR41">
            <v>0</v>
          </cell>
          <cell r="AS41">
            <v>0</v>
          </cell>
          <cell r="AT41">
            <v>0</v>
          </cell>
          <cell r="AU41">
            <v>0</v>
          </cell>
          <cell r="AV41">
            <v>0</v>
          </cell>
          <cell r="AW41">
            <v>0</v>
          </cell>
          <cell r="AX41">
            <v>0</v>
          </cell>
          <cell r="AY41">
            <v>0</v>
          </cell>
          <cell r="AZ41">
            <v>0</v>
          </cell>
          <cell r="BA41">
            <v>0</v>
          </cell>
          <cell r="BB41">
            <v>23874</v>
          </cell>
          <cell r="BC41">
            <v>0</v>
          </cell>
          <cell r="BD41">
            <v>0</v>
          </cell>
          <cell r="BE41">
            <v>0</v>
          </cell>
          <cell r="BF41">
            <v>0</v>
          </cell>
          <cell r="BG41">
            <v>0</v>
          </cell>
          <cell r="BH41" t="str">
            <v>538721WCOEE7</v>
          </cell>
          <cell r="BI41">
            <v>40896</v>
          </cell>
        </row>
        <row r="42">
          <cell r="A42" t="str">
            <v>32818883</v>
          </cell>
          <cell r="B42" t="str">
            <v>CADENILLAS  ORTEGA  WIDNER WILSON</v>
          </cell>
          <cell r="C42" t="str">
            <v>RESPONSABLE ADMINISTRATIVO E INFORMATICO</v>
          </cell>
          <cell r="D42" t="str">
            <v>32818883</v>
          </cell>
          <cell r="E42">
            <v>40896</v>
          </cell>
          <cell r="F42">
            <v>40999</v>
          </cell>
          <cell r="G42" t="str">
            <v>CADENILLAS  ORTEGA  WIDNER WILSON</v>
          </cell>
          <cell r="H42">
            <v>800</v>
          </cell>
          <cell r="I42">
            <v>800</v>
          </cell>
          <cell r="J42">
            <v>0</v>
          </cell>
          <cell r="K42">
            <v>0</v>
          </cell>
          <cell r="L42">
            <v>0</v>
          </cell>
          <cell r="M42">
            <v>694.24</v>
          </cell>
          <cell r="N42" t="str">
            <v>OFICINA ZONAL ANCASH</v>
          </cell>
          <cell r="O42" t="str">
            <v xml:space="preserve">0007  </v>
          </cell>
          <cell r="P42" t="str">
            <v>3627</v>
          </cell>
          <cell r="Q42" t="str">
            <v>00</v>
          </cell>
          <cell r="R42" t="str">
            <v>000</v>
          </cell>
          <cell r="S42">
            <v>40905</v>
          </cell>
          <cell r="T42" t="str">
            <v>04 785 120146</v>
          </cell>
          <cell r="U42" t="str">
            <v>201112</v>
          </cell>
          <cell r="V42" t="str">
            <v>201112</v>
          </cell>
          <cell r="W42" t="str">
            <v>13</v>
          </cell>
          <cell r="X42">
            <v>2</v>
          </cell>
          <cell r="Y42" t="str">
            <v>CAS ZONALES DICIEMBRE 2011 ADICIONAL 01</v>
          </cell>
          <cell r="Z42">
            <v>4251</v>
          </cell>
          <cell r="AA42" t="str">
            <v>10328188835</v>
          </cell>
          <cell r="AB42" t="str">
            <v xml:space="preserve">CADENILLAS </v>
          </cell>
          <cell r="AC42" t="str">
            <v>ORTEGA</v>
          </cell>
          <cell r="AD42" t="str">
            <v xml:space="preserve"> WIDNER WILSON</v>
          </cell>
          <cell r="AE42" t="str">
            <v>INTEGRA</v>
          </cell>
          <cell r="AF42" t="str">
            <v>02</v>
          </cell>
          <cell r="AG42">
            <v>14.4</v>
          </cell>
          <cell r="AH42">
            <v>11.36</v>
          </cell>
          <cell r="AI42">
            <v>25.76</v>
          </cell>
          <cell r="AJ42">
            <v>80</v>
          </cell>
          <cell r="AK42">
            <v>40896</v>
          </cell>
          <cell r="AL42" t="str">
            <v/>
          </cell>
          <cell r="AM42">
            <v>1</v>
          </cell>
          <cell r="AN42" t="str">
            <v>2011</v>
          </cell>
          <cell r="AO42" t="str">
            <v>1</v>
          </cell>
          <cell r="AP42">
            <v>72</v>
          </cell>
          <cell r="AQ42">
            <v>0</v>
          </cell>
          <cell r="AR42">
            <v>0</v>
          </cell>
          <cell r="AS42">
            <v>0</v>
          </cell>
          <cell r="AT42">
            <v>0</v>
          </cell>
          <cell r="AU42">
            <v>0</v>
          </cell>
          <cell r="AV42">
            <v>0</v>
          </cell>
          <cell r="AW42">
            <v>0</v>
          </cell>
          <cell r="AX42">
            <v>0</v>
          </cell>
          <cell r="AY42">
            <v>0</v>
          </cell>
          <cell r="AZ42">
            <v>0</v>
          </cell>
          <cell r="BA42">
            <v>0</v>
          </cell>
          <cell r="BB42">
            <v>23874</v>
          </cell>
          <cell r="BC42">
            <v>0</v>
          </cell>
          <cell r="BD42">
            <v>0</v>
          </cell>
          <cell r="BE42">
            <v>0</v>
          </cell>
          <cell r="BF42">
            <v>0</v>
          </cell>
          <cell r="BG42">
            <v>0</v>
          </cell>
          <cell r="BH42" t="str">
            <v>538721WCOEE7</v>
          </cell>
          <cell r="BI42">
            <v>40896</v>
          </cell>
        </row>
        <row r="43">
          <cell r="A43" t="str">
            <v>32818883</v>
          </cell>
          <cell r="B43" t="str">
            <v>CADENILLAS  ORTEGA  WIDNER WILSON</v>
          </cell>
          <cell r="C43" t="str">
            <v>RESPONSABLE ADMINISTRATIVO E INFORMATICO</v>
          </cell>
          <cell r="D43" t="str">
            <v>32818883</v>
          </cell>
          <cell r="E43">
            <v>40896</v>
          </cell>
          <cell r="F43">
            <v>41060</v>
          </cell>
          <cell r="G43" t="str">
            <v>CADENILLAS  ORTEGA  WIDNER WILSON</v>
          </cell>
          <cell r="H43">
            <v>800</v>
          </cell>
          <cell r="I43">
            <v>800</v>
          </cell>
          <cell r="J43">
            <v>0</v>
          </cell>
          <cell r="K43">
            <v>0</v>
          </cell>
          <cell r="L43">
            <v>0</v>
          </cell>
          <cell r="M43">
            <v>694.24</v>
          </cell>
          <cell r="N43" t="str">
            <v>OFICINA ZONAL ANCASH</v>
          </cell>
          <cell r="O43" t="str">
            <v xml:space="preserve">0007  </v>
          </cell>
          <cell r="P43" t="str">
            <v>3627</v>
          </cell>
          <cell r="Q43" t="str">
            <v>00</v>
          </cell>
          <cell r="R43" t="str">
            <v>000</v>
          </cell>
          <cell r="S43">
            <v>40905</v>
          </cell>
          <cell r="T43" t="str">
            <v>04 785 120146</v>
          </cell>
          <cell r="U43" t="str">
            <v>201112</v>
          </cell>
          <cell r="V43" t="str">
            <v>201112</v>
          </cell>
          <cell r="W43" t="str">
            <v>13</v>
          </cell>
          <cell r="X43">
            <v>2</v>
          </cell>
          <cell r="Y43" t="str">
            <v>CAS ZONALES DICIEMBRE 2011 ADICIONAL 01</v>
          </cell>
          <cell r="Z43">
            <v>4251</v>
          </cell>
          <cell r="AA43" t="str">
            <v>10328188835</v>
          </cell>
          <cell r="AB43" t="str">
            <v xml:space="preserve">CADENILLAS </v>
          </cell>
          <cell r="AC43" t="str">
            <v>ORTEGA</v>
          </cell>
          <cell r="AD43" t="str">
            <v xml:space="preserve"> WIDNER WILSON</v>
          </cell>
          <cell r="AE43" t="str">
            <v>INTEGRA</v>
          </cell>
          <cell r="AF43" t="str">
            <v>02</v>
          </cell>
          <cell r="AG43">
            <v>14.4</v>
          </cell>
          <cell r="AH43">
            <v>11.36</v>
          </cell>
          <cell r="AI43">
            <v>25.76</v>
          </cell>
          <cell r="AJ43">
            <v>80</v>
          </cell>
          <cell r="AK43">
            <v>40896</v>
          </cell>
          <cell r="AL43" t="str">
            <v/>
          </cell>
          <cell r="AM43">
            <v>1</v>
          </cell>
          <cell r="AN43" t="str">
            <v>2011</v>
          </cell>
          <cell r="AO43" t="str">
            <v>1</v>
          </cell>
          <cell r="AP43">
            <v>72</v>
          </cell>
          <cell r="AQ43">
            <v>0</v>
          </cell>
          <cell r="AR43">
            <v>0</v>
          </cell>
          <cell r="AS43">
            <v>0</v>
          </cell>
          <cell r="AT43">
            <v>0</v>
          </cell>
          <cell r="AU43">
            <v>0</v>
          </cell>
          <cell r="AV43">
            <v>0</v>
          </cell>
          <cell r="AW43">
            <v>0</v>
          </cell>
          <cell r="AX43">
            <v>0</v>
          </cell>
          <cell r="AY43">
            <v>0</v>
          </cell>
          <cell r="AZ43">
            <v>0</v>
          </cell>
          <cell r="BA43">
            <v>0</v>
          </cell>
          <cell r="BB43">
            <v>23874</v>
          </cell>
          <cell r="BC43">
            <v>0</v>
          </cell>
          <cell r="BD43">
            <v>0</v>
          </cell>
          <cell r="BE43">
            <v>0</v>
          </cell>
          <cell r="BF43">
            <v>0</v>
          </cell>
          <cell r="BG43">
            <v>0</v>
          </cell>
          <cell r="BH43" t="str">
            <v>538721WCOEE7</v>
          </cell>
          <cell r="BI43">
            <v>40896</v>
          </cell>
        </row>
        <row r="44">
          <cell r="A44" t="str">
            <v>18170653</v>
          </cell>
          <cell r="B44" t="str">
            <v>GAMARRA MENDOZA ROGER WALTER</v>
          </cell>
          <cell r="C44" t="str">
            <v>CHOFER</v>
          </cell>
          <cell r="D44" t="str">
            <v>18170653</v>
          </cell>
          <cell r="E44">
            <v>40896</v>
          </cell>
          <cell r="F44">
            <v>40939</v>
          </cell>
          <cell r="G44" t="str">
            <v>GAMARRA MENDOZA ROGER WALTER</v>
          </cell>
          <cell r="H44">
            <v>440</v>
          </cell>
          <cell r="I44">
            <v>440</v>
          </cell>
          <cell r="J44">
            <v>0</v>
          </cell>
          <cell r="K44">
            <v>0</v>
          </cell>
          <cell r="L44">
            <v>0</v>
          </cell>
          <cell r="M44">
            <v>380.6</v>
          </cell>
          <cell r="N44" t="str">
            <v>OFICINA ZONAL ANCASH</v>
          </cell>
          <cell r="O44" t="str">
            <v xml:space="preserve">0007  </v>
          </cell>
          <cell r="P44" t="str">
            <v>3628</v>
          </cell>
          <cell r="Q44" t="str">
            <v>001</v>
          </cell>
          <cell r="R44" t="str">
            <v>00047</v>
          </cell>
          <cell r="S44">
            <v>40905</v>
          </cell>
          <cell r="T44" t="str">
            <v>4024465735</v>
          </cell>
          <cell r="U44" t="str">
            <v>201112</v>
          </cell>
          <cell r="V44" t="str">
            <v>201112</v>
          </cell>
          <cell r="W44" t="str">
            <v>13</v>
          </cell>
          <cell r="X44">
            <v>2</v>
          </cell>
          <cell r="Y44" t="str">
            <v>CAS ZONALES DICIEMBRE 2011 ADICIONAL 01</v>
          </cell>
          <cell r="Z44">
            <v>1767</v>
          </cell>
          <cell r="AA44" t="str">
            <v>10181706533</v>
          </cell>
          <cell r="AB44" t="str">
            <v>GAMARRA</v>
          </cell>
          <cell r="AC44" t="str">
            <v>MENDOZA</v>
          </cell>
          <cell r="AD44" t="str">
            <v>ROGER WALTER</v>
          </cell>
          <cell r="AE44" t="str">
            <v>HORIZONTE</v>
          </cell>
          <cell r="AF44" t="str">
            <v>01</v>
          </cell>
          <cell r="AG44">
            <v>8.58</v>
          </cell>
          <cell r="AH44">
            <v>6.82</v>
          </cell>
          <cell r="AI44">
            <v>15.4</v>
          </cell>
          <cell r="AJ44">
            <v>44</v>
          </cell>
          <cell r="AK44">
            <v>40896</v>
          </cell>
          <cell r="AL44" t="str">
            <v/>
          </cell>
          <cell r="AM44">
            <v>1</v>
          </cell>
          <cell r="AN44" t="str">
            <v>2011</v>
          </cell>
          <cell r="AO44" t="str">
            <v>1</v>
          </cell>
          <cell r="AP44">
            <v>60.75</v>
          </cell>
          <cell r="AQ44">
            <v>0</v>
          </cell>
          <cell r="AR44">
            <v>0</v>
          </cell>
          <cell r="AS44">
            <v>0</v>
          </cell>
          <cell r="AT44">
            <v>0</v>
          </cell>
          <cell r="AU44">
            <v>0</v>
          </cell>
          <cell r="AV44">
            <v>0</v>
          </cell>
          <cell r="AW44">
            <v>0</v>
          </cell>
          <cell r="AX44">
            <v>0</v>
          </cell>
          <cell r="AY44">
            <v>0</v>
          </cell>
          <cell r="AZ44">
            <v>0</v>
          </cell>
          <cell r="BA44">
            <v>0</v>
          </cell>
          <cell r="BB44">
            <v>23057</v>
          </cell>
          <cell r="BC44">
            <v>0</v>
          </cell>
          <cell r="BD44">
            <v>0</v>
          </cell>
          <cell r="BE44">
            <v>0</v>
          </cell>
          <cell r="BF44">
            <v>0</v>
          </cell>
          <cell r="BG44">
            <v>0</v>
          </cell>
          <cell r="BH44" t="str">
            <v>530551RGMAD4</v>
          </cell>
          <cell r="BI44">
            <v>40896</v>
          </cell>
        </row>
        <row r="45">
          <cell r="A45" t="str">
            <v>18170653</v>
          </cell>
          <cell r="B45" t="str">
            <v>GAMARRA MENDOZA ROGER WALTER</v>
          </cell>
          <cell r="C45" t="str">
            <v>CHOFER</v>
          </cell>
          <cell r="D45" t="str">
            <v>18170653</v>
          </cell>
          <cell r="E45">
            <v>40896</v>
          </cell>
          <cell r="F45">
            <v>40999</v>
          </cell>
          <cell r="G45" t="str">
            <v>GAMARRA MENDOZA ROGER WALTER</v>
          </cell>
          <cell r="H45">
            <v>440</v>
          </cell>
          <cell r="I45">
            <v>440</v>
          </cell>
          <cell r="J45">
            <v>0</v>
          </cell>
          <cell r="K45">
            <v>0</v>
          </cell>
          <cell r="L45">
            <v>0</v>
          </cell>
          <cell r="M45">
            <v>380.6</v>
          </cell>
          <cell r="N45" t="str">
            <v>OFICINA ZONAL ANCASH</v>
          </cell>
          <cell r="O45" t="str">
            <v xml:space="preserve">0007  </v>
          </cell>
          <cell r="P45" t="str">
            <v>3628</v>
          </cell>
          <cell r="Q45" t="str">
            <v>001</v>
          </cell>
          <cell r="R45" t="str">
            <v>00047</v>
          </cell>
          <cell r="S45">
            <v>40905</v>
          </cell>
          <cell r="T45" t="str">
            <v>4024465735</v>
          </cell>
          <cell r="U45" t="str">
            <v>201112</v>
          </cell>
          <cell r="V45" t="str">
            <v>201112</v>
          </cell>
          <cell r="W45" t="str">
            <v>13</v>
          </cell>
          <cell r="X45">
            <v>2</v>
          </cell>
          <cell r="Y45" t="str">
            <v>CAS ZONALES DICIEMBRE 2011 ADICIONAL 01</v>
          </cell>
          <cell r="Z45">
            <v>1767</v>
          </cell>
          <cell r="AA45" t="str">
            <v>10181706533</v>
          </cell>
          <cell r="AB45" t="str">
            <v>GAMARRA</v>
          </cell>
          <cell r="AC45" t="str">
            <v>MENDOZA</v>
          </cell>
          <cell r="AD45" t="str">
            <v>ROGER WALTER</v>
          </cell>
          <cell r="AE45" t="str">
            <v>HORIZONTE</v>
          </cell>
          <cell r="AF45" t="str">
            <v>01</v>
          </cell>
          <cell r="AG45">
            <v>8.58</v>
          </cell>
          <cell r="AH45">
            <v>6.82</v>
          </cell>
          <cell r="AI45">
            <v>15.4</v>
          </cell>
          <cell r="AJ45">
            <v>44</v>
          </cell>
          <cell r="AK45">
            <v>40896</v>
          </cell>
          <cell r="AL45" t="str">
            <v/>
          </cell>
          <cell r="AM45">
            <v>1</v>
          </cell>
          <cell r="AN45" t="str">
            <v>2011</v>
          </cell>
          <cell r="AO45" t="str">
            <v>1</v>
          </cell>
          <cell r="AP45">
            <v>60.75</v>
          </cell>
          <cell r="AQ45">
            <v>0</v>
          </cell>
          <cell r="AR45">
            <v>0</v>
          </cell>
          <cell r="AS45">
            <v>0</v>
          </cell>
          <cell r="AT45">
            <v>0</v>
          </cell>
          <cell r="AU45">
            <v>0</v>
          </cell>
          <cell r="AV45">
            <v>0</v>
          </cell>
          <cell r="AW45">
            <v>0</v>
          </cell>
          <cell r="AX45">
            <v>0</v>
          </cell>
          <cell r="AY45">
            <v>0</v>
          </cell>
          <cell r="AZ45">
            <v>0</v>
          </cell>
          <cell r="BA45">
            <v>0</v>
          </cell>
          <cell r="BB45">
            <v>23057</v>
          </cell>
          <cell r="BC45">
            <v>0</v>
          </cell>
          <cell r="BD45">
            <v>0</v>
          </cell>
          <cell r="BE45">
            <v>0</v>
          </cell>
          <cell r="BF45">
            <v>0</v>
          </cell>
          <cell r="BG45">
            <v>0</v>
          </cell>
          <cell r="BH45" t="str">
            <v>530551RGMAD4</v>
          </cell>
          <cell r="BI45">
            <v>40896</v>
          </cell>
        </row>
        <row r="46">
          <cell r="A46" t="str">
            <v>18170653</v>
          </cell>
          <cell r="B46" t="str">
            <v>GAMARRA MENDOZA ROGER WALTER</v>
          </cell>
          <cell r="C46" t="str">
            <v>CHOFER</v>
          </cell>
          <cell r="D46" t="str">
            <v>18170653</v>
          </cell>
          <cell r="E46">
            <v>40896</v>
          </cell>
          <cell r="F46">
            <v>41090</v>
          </cell>
          <cell r="G46" t="str">
            <v>GAMARRA MENDOZA ROGER WALTER</v>
          </cell>
          <cell r="H46">
            <v>440</v>
          </cell>
          <cell r="I46">
            <v>440</v>
          </cell>
          <cell r="J46">
            <v>0</v>
          </cell>
          <cell r="K46">
            <v>0</v>
          </cell>
          <cell r="L46">
            <v>0</v>
          </cell>
          <cell r="M46">
            <v>380.6</v>
          </cell>
          <cell r="N46" t="str">
            <v>OFICINA ZONAL ANCASH</v>
          </cell>
          <cell r="O46" t="str">
            <v xml:space="preserve">0007  </v>
          </cell>
          <cell r="P46" t="str">
            <v>3628</v>
          </cell>
          <cell r="Q46" t="str">
            <v>001</v>
          </cell>
          <cell r="R46" t="str">
            <v>00047</v>
          </cell>
          <cell r="S46">
            <v>40905</v>
          </cell>
          <cell r="T46" t="str">
            <v>4024465735</v>
          </cell>
          <cell r="U46" t="str">
            <v>201112</v>
          </cell>
          <cell r="V46" t="str">
            <v>201112</v>
          </cell>
          <cell r="W46" t="str">
            <v>13</v>
          </cell>
          <cell r="X46">
            <v>2</v>
          </cell>
          <cell r="Y46" t="str">
            <v>CAS ZONALES DICIEMBRE 2011 ADICIONAL 01</v>
          </cell>
          <cell r="Z46">
            <v>1767</v>
          </cell>
          <cell r="AA46" t="str">
            <v>10181706533</v>
          </cell>
          <cell r="AB46" t="str">
            <v>GAMARRA</v>
          </cell>
          <cell r="AC46" t="str">
            <v>MENDOZA</v>
          </cell>
          <cell r="AD46" t="str">
            <v>ROGER WALTER</v>
          </cell>
          <cell r="AE46" t="str">
            <v>HORIZONTE</v>
          </cell>
          <cell r="AF46" t="str">
            <v>01</v>
          </cell>
          <cell r="AG46">
            <v>8.58</v>
          </cell>
          <cell r="AH46">
            <v>6.82</v>
          </cell>
          <cell r="AI46">
            <v>15.4</v>
          </cell>
          <cell r="AJ46">
            <v>44</v>
          </cell>
          <cell r="AK46">
            <v>40896</v>
          </cell>
          <cell r="AL46" t="str">
            <v/>
          </cell>
          <cell r="AM46">
            <v>1</v>
          </cell>
          <cell r="AN46" t="str">
            <v>2011</v>
          </cell>
          <cell r="AO46" t="str">
            <v>1</v>
          </cell>
          <cell r="AP46">
            <v>60.75</v>
          </cell>
          <cell r="AQ46">
            <v>0</v>
          </cell>
          <cell r="AR46">
            <v>0</v>
          </cell>
          <cell r="AS46">
            <v>0</v>
          </cell>
          <cell r="AT46">
            <v>0</v>
          </cell>
          <cell r="AU46">
            <v>0</v>
          </cell>
          <cell r="AV46">
            <v>0</v>
          </cell>
          <cell r="AW46">
            <v>0</v>
          </cell>
          <cell r="AX46">
            <v>0</v>
          </cell>
          <cell r="AY46">
            <v>0</v>
          </cell>
          <cell r="AZ46">
            <v>0</v>
          </cell>
          <cell r="BA46">
            <v>0</v>
          </cell>
          <cell r="BB46">
            <v>23057</v>
          </cell>
          <cell r="BC46">
            <v>0</v>
          </cell>
          <cell r="BD46">
            <v>0</v>
          </cell>
          <cell r="BE46">
            <v>0</v>
          </cell>
          <cell r="BF46">
            <v>0</v>
          </cell>
          <cell r="BG46">
            <v>0</v>
          </cell>
          <cell r="BH46" t="str">
            <v>530551RGMAD4</v>
          </cell>
          <cell r="BI46">
            <v>40896</v>
          </cell>
        </row>
        <row r="47">
          <cell r="A47" t="str">
            <v>40449171</v>
          </cell>
          <cell r="B47" t="str">
            <v>CLEMENTE HENOSTROZA ROSA ELSA</v>
          </cell>
          <cell r="C47" t="str">
            <v>RESPONSABLE DE PROYECTOS</v>
          </cell>
          <cell r="D47" t="str">
            <v>40449171</v>
          </cell>
          <cell r="E47">
            <v>40878</v>
          </cell>
          <cell r="F47">
            <v>40939</v>
          </cell>
          <cell r="G47" t="str">
            <v>CLEMENTE HENOSTROZA ROSA ELSA</v>
          </cell>
          <cell r="H47">
            <v>2996.67</v>
          </cell>
          <cell r="I47">
            <v>2996.67</v>
          </cell>
          <cell r="J47">
            <v>0</v>
          </cell>
          <cell r="K47">
            <v>0</v>
          </cell>
          <cell r="L47">
            <v>0</v>
          </cell>
          <cell r="M47">
            <v>2607.1</v>
          </cell>
          <cell r="N47" t="str">
            <v>OFICINA ZONAL HUARAZ</v>
          </cell>
          <cell r="O47" t="str">
            <v xml:space="preserve">0008  </v>
          </cell>
          <cell r="P47" t="str">
            <v>3547</v>
          </cell>
          <cell r="Q47" t="str">
            <v>001</v>
          </cell>
          <cell r="R47" t="str">
            <v>56</v>
          </cell>
          <cell r="S47">
            <v>40896</v>
          </cell>
          <cell r="T47" t="str">
            <v>04 374 414955</v>
          </cell>
          <cell r="U47" t="str">
            <v>201112</v>
          </cell>
          <cell r="V47" t="str">
            <v>201112</v>
          </cell>
          <cell r="W47" t="str">
            <v>12</v>
          </cell>
          <cell r="X47">
            <v>1</v>
          </cell>
          <cell r="Y47" t="str">
            <v>CAS ZONALES DICIEMBRE 2011</v>
          </cell>
          <cell r="Z47">
            <v>3964</v>
          </cell>
          <cell r="AA47" t="str">
            <v>10404491712</v>
          </cell>
          <cell r="AB47" t="str">
            <v>CLEMENTE</v>
          </cell>
          <cell r="AC47" t="str">
            <v>HENOSTROZA</v>
          </cell>
          <cell r="AD47" t="str">
            <v>ROSA ELSA</v>
          </cell>
          <cell r="AE47" t="str">
            <v>ONP</v>
          </cell>
          <cell r="AF47" t="str">
            <v>99</v>
          </cell>
          <cell r="AG47">
            <v>0</v>
          </cell>
          <cell r="AH47">
            <v>0</v>
          </cell>
          <cell r="AI47">
            <v>0</v>
          </cell>
          <cell r="AJ47">
            <v>389.57</v>
          </cell>
          <cell r="AK47">
            <v>40878</v>
          </cell>
          <cell r="AL47" t="str">
            <v>2597149</v>
          </cell>
          <cell r="AM47">
            <v>40801</v>
          </cell>
          <cell r="AN47" t="str">
            <v>2011</v>
          </cell>
          <cell r="AO47" t="str">
            <v>1</v>
          </cell>
          <cell r="AP47">
            <v>97.2</v>
          </cell>
          <cell r="AQ47">
            <v>0</v>
          </cell>
          <cell r="AR47">
            <v>0</v>
          </cell>
          <cell r="AS47">
            <v>0</v>
          </cell>
          <cell r="AT47">
            <v>0</v>
          </cell>
          <cell r="AU47">
            <v>0</v>
          </cell>
          <cell r="AV47">
            <v>0</v>
          </cell>
          <cell r="AW47">
            <v>0</v>
          </cell>
          <cell r="AX47">
            <v>0</v>
          </cell>
          <cell r="AY47">
            <v>0</v>
          </cell>
          <cell r="AZ47">
            <v>0</v>
          </cell>
          <cell r="BA47">
            <v>0</v>
          </cell>
          <cell r="BB47">
            <v>29097</v>
          </cell>
          <cell r="BC47">
            <v>0</v>
          </cell>
          <cell r="BD47">
            <v>0</v>
          </cell>
          <cell r="BE47">
            <v>0</v>
          </cell>
          <cell r="BF47">
            <v>0</v>
          </cell>
          <cell r="BG47">
            <v>0</v>
          </cell>
          <cell r="BH47" t="str">
            <v/>
          </cell>
          <cell r="BI47">
            <v>40878</v>
          </cell>
        </row>
        <row r="48">
          <cell r="A48" t="str">
            <v>31672581</v>
          </cell>
          <cell r="B48" t="str">
            <v>JULCA GARCIA MIGUEL ANGEL</v>
          </cell>
          <cell r="C48" t="str">
            <v>TECNICO DE PROYECTOS</v>
          </cell>
          <cell r="D48" t="str">
            <v>31672581</v>
          </cell>
          <cell r="E48">
            <v>40879</v>
          </cell>
          <cell r="F48">
            <v>40939</v>
          </cell>
          <cell r="G48" t="str">
            <v>JULCA GARCIA MIGUEL ANGEL</v>
          </cell>
          <cell r="H48">
            <v>2803.33</v>
          </cell>
          <cell r="I48">
            <v>2803.33</v>
          </cell>
          <cell r="J48">
            <v>0</v>
          </cell>
          <cell r="K48">
            <v>0</v>
          </cell>
          <cell r="L48">
            <v>0</v>
          </cell>
          <cell r="M48">
            <v>2438.9</v>
          </cell>
          <cell r="N48" t="str">
            <v>OFICINA ZONAL HUARAZ</v>
          </cell>
          <cell r="O48" t="str">
            <v xml:space="preserve">0008  </v>
          </cell>
          <cell r="P48" t="str">
            <v>3546</v>
          </cell>
          <cell r="Q48" t="str">
            <v>001</v>
          </cell>
          <cell r="R48" t="str">
            <v>58</v>
          </cell>
          <cell r="S48">
            <v>40896</v>
          </cell>
          <cell r="T48" t="str">
            <v>04-036-998372</v>
          </cell>
          <cell r="U48" t="str">
            <v>201112</v>
          </cell>
          <cell r="V48" t="str">
            <v>201112</v>
          </cell>
          <cell r="W48" t="str">
            <v>12</v>
          </cell>
          <cell r="X48">
            <v>1</v>
          </cell>
          <cell r="Y48" t="str">
            <v>CAS ZONALES DICIEMBRE 2011</v>
          </cell>
          <cell r="Z48">
            <v>3543</v>
          </cell>
          <cell r="AA48" t="str">
            <v>10316725819</v>
          </cell>
          <cell r="AB48" t="str">
            <v>JULCA</v>
          </cell>
          <cell r="AC48" t="str">
            <v>GARCIA</v>
          </cell>
          <cell r="AD48" t="str">
            <v>MIGUEL ANGEL</v>
          </cell>
          <cell r="AE48" t="str">
            <v>ONP</v>
          </cell>
          <cell r="AF48" t="str">
            <v>99</v>
          </cell>
          <cell r="AG48">
            <v>0</v>
          </cell>
          <cell r="AH48">
            <v>0</v>
          </cell>
          <cell r="AI48">
            <v>0</v>
          </cell>
          <cell r="AJ48">
            <v>364.43</v>
          </cell>
          <cell r="AK48">
            <v>40879</v>
          </cell>
          <cell r="AL48" t="str">
            <v>2208969</v>
          </cell>
          <cell r="AM48">
            <v>40550</v>
          </cell>
          <cell r="AN48" t="str">
            <v>2011</v>
          </cell>
          <cell r="AO48" t="str">
            <v>1</v>
          </cell>
          <cell r="AP48">
            <v>97.2</v>
          </cell>
          <cell r="AQ48">
            <v>0</v>
          </cell>
          <cell r="AR48">
            <v>0</v>
          </cell>
          <cell r="AS48">
            <v>0</v>
          </cell>
          <cell r="AT48">
            <v>0</v>
          </cell>
          <cell r="AU48">
            <v>0</v>
          </cell>
          <cell r="AV48">
            <v>0</v>
          </cell>
          <cell r="AW48">
            <v>0</v>
          </cell>
          <cell r="AX48">
            <v>0</v>
          </cell>
          <cell r="AY48">
            <v>0</v>
          </cell>
          <cell r="AZ48">
            <v>0</v>
          </cell>
          <cell r="BA48">
            <v>0</v>
          </cell>
          <cell r="BB48">
            <v>27211</v>
          </cell>
          <cell r="BC48">
            <v>0</v>
          </cell>
          <cell r="BD48">
            <v>0</v>
          </cell>
          <cell r="BE48">
            <v>0</v>
          </cell>
          <cell r="BF48">
            <v>0</v>
          </cell>
          <cell r="BG48">
            <v>0</v>
          </cell>
          <cell r="BH48" t="str">
            <v/>
          </cell>
          <cell r="BI48">
            <v>40878</v>
          </cell>
        </row>
        <row r="49">
          <cell r="A49" t="str">
            <v>31672581</v>
          </cell>
          <cell r="B49" t="str">
            <v>JULCA GARCIA MIGUEL ANGEL</v>
          </cell>
          <cell r="C49" t="str">
            <v>TECNICO DE PROYECTOS</v>
          </cell>
          <cell r="D49" t="str">
            <v>31672581</v>
          </cell>
          <cell r="E49">
            <v>40879</v>
          </cell>
          <cell r="F49">
            <v>40999</v>
          </cell>
          <cell r="G49" t="str">
            <v>JULCA GARCIA MIGUEL ANGEL</v>
          </cell>
          <cell r="H49">
            <v>2803.33</v>
          </cell>
          <cell r="I49">
            <v>2803.33</v>
          </cell>
          <cell r="J49">
            <v>0</v>
          </cell>
          <cell r="K49">
            <v>0</v>
          </cell>
          <cell r="L49">
            <v>0</v>
          </cell>
          <cell r="M49">
            <v>2438.9</v>
          </cell>
          <cell r="N49" t="str">
            <v>OFICINA ZONAL HUARAZ</v>
          </cell>
          <cell r="O49" t="str">
            <v xml:space="preserve">0008  </v>
          </cell>
          <cell r="P49" t="str">
            <v>3546</v>
          </cell>
          <cell r="Q49" t="str">
            <v>001</v>
          </cell>
          <cell r="R49" t="str">
            <v>58</v>
          </cell>
          <cell r="S49">
            <v>40896</v>
          </cell>
          <cell r="T49" t="str">
            <v>04-036-998372</v>
          </cell>
          <cell r="U49" t="str">
            <v>201112</v>
          </cell>
          <cell r="V49" t="str">
            <v>201112</v>
          </cell>
          <cell r="W49" t="str">
            <v>12</v>
          </cell>
          <cell r="X49">
            <v>1</v>
          </cell>
          <cell r="Y49" t="str">
            <v>CAS ZONALES DICIEMBRE 2011</v>
          </cell>
          <cell r="Z49">
            <v>3543</v>
          </cell>
          <cell r="AA49" t="str">
            <v>10316725819</v>
          </cell>
          <cell r="AB49" t="str">
            <v>JULCA</v>
          </cell>
          <cell r="AC49" t="str">
            <v>GARCIA</v>
          </cell>
          <cell r="AD49" t="str">
            <v>MIGUEL ANGEL</v>
          </cell>
          <cell r="AE49" t="str">
            <v>ONP</v>
          </cell>
          <cell r="AF49" t="str">
            <v>99</v>
          </cell>
          <cell r="AG49">
            <v>0</v>
          </cell>
          <cell r="AH49">
            <v>0</v>
          </cell>
          <cell r="AI49">
            <v>0</v>
          </cell>
          <cell r="AJ49">
            <v>364.43</v>
          </cell>
          <cell r="AK49">
            <v>40879</v>
          </cell>
          <cell r="AL49" t="str">
            <v>2208969</v>
          </cell>
          <cell r="AM49">
            <v>40550</v>
          </cell>
          <cell r="AN49" t="str">
            <v>2011</v>
          </cell>
          <cell r="AO49" t="str">
            <v>1</v>
          </cell>
          <cell r="AP49">
            <v>97.2</v>
          </cell>
          <cell r="AQ49">
            <v>0</v>
          </cell>
          <cell r="AR49">
            <v>0</v>
          </cell>
          <cell r="AS49">
            <v>0</v>
          </cell>
          <cell r="AT49">
            <v>0</v>
          </cell>
          <cell r="AU49">
            <v>0</v>
          </cell>
          <cell r="AV49">
            <v>0</v>
          </cell>
          <cell r="AW49">
            <v>0</v>
          </cell>
          <cell r="AX49">
            <v>0</v>
          </cell>
          <cell r="AY49">
            <v>0</v>
          </cell>
          <cell r="AZ49">
            <v>0</v>
          </cell>
          <cell r="BA49">
            <v>0</v>
          </cell>
          <cell r="BB49">
            <v>27211</v>
          </cell>
          <cell r="BC49">
            <v>0</v>
          </cell>
          <cell r="BD49">
            <v>0</v>
          </cell>
          <cell r="BE49">
            <v>0</v>
          </cell>
          <cell r="BF49">
            <v>0</v>
          </cell>
          <cell r="BG49">
            <v>0</v>
          </cell>
          <cell r="BH49" t="str">
            <v/>
          </cell>
          <cell r="BI49">
            <v>40878</v>
          </cell>
        </row>
        <row r="50">
          <cell r="A50" t="str">
            <v>31672581</v>
          </cell>
          <cell r="B50" t="str">
            <v>JULCA GARCIA MIGUEL ANGEL</v>
          </cell>
          <cell r="C50" t="str">
            <v>TECNICO DE PROYECTOS</v>
          </cell>
          <cell r="D50" t="str">
            <v>31672581</v>
          </cell>
          <cell r="E50">
            <v>40879</v>
          </cell>
          <cell r="F50">
            <v>41060</v>
          </cell>
          <cell r="G50" t="str">
            <v>JULCA GARCIA MIGUEL ANGEL</v>
          </cell>
          <cell r="H50">
            <v>2803.33</v>
          </cell>
          <cell r="I50">
            <v>2803.33</v>
          </cell>
          <cell r="J50">
            <v>0</v>
          </cell>
          <cell r="K50">
            <v>0</v>
          </cell>
          <cell r="L50">
            <v>0</v>
          </cell>
          <cell r="M50">
            <v>2438.9</v>
          </cell>
          <cell r="N50" t="str">
            <v>OFICINA ZONAL HUARAZ</v>
          </cell>
          <cell r="O50" t="str">
            <v xml:space="preserve">0008  </v>
          </cell>
          <cell r="P50" t="str">
            <v>3546</v>
          </cell>
          <cell r="Q50" t="str">
            <v>001</v>
          </cell>
          <cell r="R50" t="str">
            <v>58</v>
          </cell>
          <cell r="S50">
            <v>40896</v>
          </cell>
          <cell r="T50" t="str">
            <v>04-036-998372</v>
          </cell>
          <cell r="U50" t="str">
            <v>201112</v>
          </cell>
          <cell r="V50" t="str">
            <v>201112</v>
          </cell>
          <cell r="W50" t="str">
            <v>12</v>
          </cell>
          <cell r="X50">
            <v>1</v>
          </cell>
          <cell r="Y50" t="str">
            <v>CAS ZONALES DICIEMBRE 2011</v>
          </cell>
          <cell r="Z50">
            <v>3543</v>
          </cell>
          <cell r="AA50" t="str">
            <v>10316725819</v>
          </cell>
          <cell r="AB50" t="str">
            <v>JULCA</v>
          </cell>
          <cell r="AC50" t="str">
            <v>GARCIA</v>
          </cell>
          <cell r="AD50" t="str">
            <v>MIGUEL ANGEL</v>
          </cell>
          <cell r="AE50" t="str">
            <v>ONP</v>
          </cell>
          <cell r="AF50" t="str">
            <v>99</v>
          </cell>
          <cell r="AG50">
            <v>0</v>
          </cell>
          <cell r="AH50">
            <v>0</v>
          </cell>
          <cell r="AI50">
            <v>0</v>
          </cell>
          <cell r="AJ50">
            <v>364.43</v>
          </cell>
          <cell r="AK50">
            <v>40879</v>
          </cell>
          <cell r="AL50" t="str">
            <v>2208969</v>
          </cell>
          <cell r="AM50">
            <v>40550</v>
          </cell>
          <cell r="AN50" t="str">
            <v>2011</v>
          </cell>
          <cell r="AO50" t="str">
            <v>1</v>
          </cell>
          <cell r="AP50">
            <v>97.2</v>
          </cell>
          <cell r="AQ50">
            <v>0</v>
          </cell>
          <cell r="AR50">
            <v>0</v>
          </cell>
          <cell r="AS50">
            <v>0</v>
          </cell>
          <cell r="AT50">
            <v>0</v>
          </cell>
          <cell r="AU50">
            <v>0</v>
          </cell>
          <cell r="AV50">
            <v>0</v>
          </cell>
          <cell r="AW50">
            <v>0</v>
          </cell>
          <cell r="AX50">
            <v>0</v>
          </cell>
          <cell r="AY50">
            <v>0</v>
          </cell>
          <cell r="AZ50">
            <v>0</v>
          </cell>
          <cell r="BA50">
            <v>0</v>
          </cell>
          <cell r="BB50">
            <v>27211</v>
          </cell>
          <cell r="BC50">
            <v>0</v>
          </cell>
          <cell r="BD50">
            <v>0</v>
          </cell>
          <cell r="BE50">
            <v>0</v>
          </cell>
          <cell r="BF50">
            <v>0</v>
          </cell>
          <cell r="BG50">
            <v>0</v>
          </cell>
          <cell r="BH50" t="str">
            <v/>
          </cell>
          <cell r="BI50">
            <v>40878</v>
          </cell>
        </row>
        <row r="51">
          <cell r="A51" t="str">
            <v>32041466</v>
          </cell>
          <cell r="B51" t="str">
            <v>SANCHEZ LIRIO JUAN ANDRES</v>
          </cell>
          <cell r="C51" t="str">
            <v>RESPONSABLE DE PROMOCION SOCIAL Y CAPACITACION</v>
          </cell>
          <cell r="D51" t="str">
            <v>32041466</v>
          </cell>
          <cell r="E51">
            <v>40879</v>
          </cell>
          <cell r="F51">
            <v>40939</v>
          </cell>
          <cell r="G51" t="str">
            <v>SANCHEZ LIRIO JUAN ANDRES</v>
          </cell>
          <cell r="H51">
            <v>2803.33</v>
          </cell>
          <cell r="I51">
            <v>2803.33</v>
          </cell>
          <cell r="J51">
            <v>0</v>
          </cell>
          <cell r="K51">
            <v>0</v>
          </cell>
          <cell r="L51">
            <v>0</v>
          </cell>
          <cell r="M51">
            <v>2438.9</v>
          </cell>
          <cell r="N51" t="str">
            <v>OFICINA ZONAL HUARAZ</v>
          </cell>
          <cell r="O51" t="str">
            <v xml:space="preserve">0008  </v>
          </cell>
          <cell r="P51" t="str">
            <v>3556</v>
          </cell>
          <cell r="Q51" t="str">
            <v>001</v>
          </cell>
          <cell r="R51" t="str">
            <v>107</v>
          </cell>
          <cell r="S51">
            <v>40896</v>
          </cell>
          <cell r="T51" t="str">
            <v>4041615481</v>
          </cell>
          <cell r="U51" t="str">
            <v>201112</v>
          </cell>
          <cell r="V51" t="str">
            <v>201112</v>
          </cell>
          <cell r="W51" t="str">
            <v>12</v>
          </cell>
          <cell r="X51">
            <v>1</v>
          </cell>
          <cell r="Y51" t="str">
            <v>CAS ZONALES DICIEMBRE 2011</v>
          </cell>
          <cell r="Z51">
            <v>4225</v>
          </cell>
          <cell r="AA51" t="str">
            <v>10320414666</v>
          </cell>
          <cell r="AB51" t="str">
            <v>SANCHEZ</v>
          </cell>
          <cell r="AC51" t="str">
            <v>LIRIO</v>
          </cell>
          <cell r="AD51" t="str">
            <v>JUAN ANDRES</v>
          </cell>
          <cell r="AE51" t="str">
            <v>ONP</v>
          </cell>
          <cell r="AF51" t="str">
            <v>99</v>
          </cell>
          <cell r="AG51">
            <v>0</v>
          </cell>
          <cell r="AH51">
            <v>0</v>
          </cell>
          <cell r="AI51">
            <v>0</v>
          </cell>
          <cell r="AJ51">
            <v>364.43</v>
          </cell>
          <cell r="AK51">
            <v>40879</v>
          </cell>
          <cell r="AL51" t="str">
            <v>2330999</v>
          </cell>
          <cell r="AM51">
            <v>40592</v>
          </cell>
          <cell r="AN51" t="str">
            <v>2011</v>
          </cell>
          <cell r="AO51" t="str">
            <v>1</v>
          </cell>
          <cell r="AP51">
            <v>97.2</v>
          </cell>
          <cell r="AQ51">
            <v>0</v>
          </cell>
          <cell r="AR51">
            <v>0</v>
          </cell>
          <cell r="AS51">
            <v>0</v>
          </cell>
          <cell r="AT51">
            <v>0</v>
          </cell>
          <cell r="AU51">
            <v>0</v>
          </cell>
          <cell r="AV51">
            <v>0</v>
          </cell>
          <cell r="AW51">
            <v>0</v>
          </cell>
          <cell r="AX51">
            <v>0</v>
          </cell>
          <cell r="AY51">
            <v>0</v>
          </cell>
          <cell r="AZ51">
            <v>0</v>
          </cell>
          <cell r="BA51">
            <v>0</v>
          </cell>
          <cell r="BB51">
            <v>25469</v>
          </cell>
          <cell r="BC51">
            <v>0</v>
          </cell>
          <cell r="BD51">
            <v>0</v>
          </cell>
          <cell r="BE51">
            <v>0</v>
          </cell>
          <cell r="BF51">
            <v>0</v>
          </cell>
          <cell r="BG51">
            <v>0</v>
          </cell>
          <cell r="BH51" t="str">
            <v/>
          </cell>
          <cell r="BI51">
            <v>40879</v>
          </cell>
        </row>
        <row r="52">
          <cell r="A52" t="str">
            <v>32041466</v>
          </cell>
          <cell r="B52" t="str">
            <v>SANCHEZ LIRIO JUAN ANDRES</v>
          </cell>
          <cell r="C52" t="str">
            <v>RESPONSABLE DE PROMOCION SOCIAL Y CAPACITACION</v>
          </cell>
          <cell r="D52" t="str">
            <v>32041466</v>
          </cell>
          <cell r="E52">
            <v>40879</v>
          </cell>
          <cell r="F52">
            <v>40968</v>
          </cell>
          <cell r="G52" t="str">
            <v>SANCHEZ LIRIO JUAN ANDRES</v>
          </cell>
          <cell r="H52">
            <v>2803.33</v>
          </cell>
          <cell r="I52">
            <v>2803.33</v>
          </cell>
          <cell r="J52">
            <v>0</v>
          </cell>
          <cell r="K52">
            <v>0</v>
          </cell>
          <cell r="L52">
            <v>0</v>
          </cell>
          <cell r="M52">
            <v>2438.9</v>
          </cell>
          <cell r="N52" t="str">
            <v>OFICINA ZONAL HUARAZ</v>
          </cell>
          <cell r="O52" t="str">
            <v xml:space="preserve">0008  </v>
          </cell>
          <cell r="P52" t="str">
            <v>3556</v>
          </cell>
          <cell r="Q52" t="str">
            <v>001</v>
          </cell>
          <cell r="R52" t="str">
            <v>107</v>
          </cell>
          <cell r="S52">
            <v>40896</v>
          </cell>
          <cell r="T52" t="str">
            <v>4041615481</v>
          </cell>
          <cell r="U52" t="str">
            <v>201112</v>
          </cell>
          <cell r="V52" t="str">
            <v>201112</v>
          </cell>
          <cell r="W52" t="str">
            <v>12</v>
          </cell>
          <cell r="X52">
            <v>1</v>
          </cell>
          <cell r="Y52" t="str">
            <v>CAS ZONALES DICIEMBRE 2011</v>
          </cell>
          <cell r="Z52">
            <v>4225</v>
          </cell>
          <cell r="AA52" t="str">
            <v>10320414666</v>
          </cell>
          <cell r="AB52" t="str">
            <v>SANCHEZ</v>
          </cell>
          <cell r="AC52" t="str">
            <v>LIRIO</v>
          </cell>
          <cell r="AD52" t="str">
            <v>JUAN ANDRES</v>
          </cell>
          <cell r="AE52" t="str">
            <v>ONP</v>
          </cell>
          <cell r="AF52" t="str">
            <v>99</v>
          </cell>
          <cell r="AG52">
            <v>0</v>
          </cell>
          <cell r="AH52">
            <v>0</v>
          </cell>
          <cell r="AI52">
            <v>0</v>
          </cell>
          <cell r="AJ52">
            <v>364.43</v>
          </cell>
          <cell r="AK52">
            <v>40879</v>
          </cell>
          <cell r="AL52" t="str">
            <v>2330999</v>
          </cell>
          <cell r="AM52">
            <v>40592</v>
          </cell>
          <cell r="AN52" t="str">
            <v>2011</v>
          </cell>
          <cell r="AO52" t="str">
            <v>1</v>
          </cell>
          <cell r="AP52">
            <v>97.2</v>
          </cell>
          <cell r="AQ52">
            <v>0</v>
          </cell>
          <cell r="AR52">
            <v>0</v>
          </cell>
          <cell r="AS52">
            <v>0</v>
          </cell>
          <cell r="AT52">
            <v>0</v>
          </cell>
          <cell r="AU52">
            <v>0</v>
          </cell>
          <cell r="AV52">
            <v>0</v>
          </cell>
          <cell r="AW52">
            <v>0</v>
          </cell>
          <cell r="AX52">
            <v>0</v>
          </cell>
          <cell r="AY52">
            <v>0</v>
          </cell>
          <cell r="AZ52">
            <v>0</v>
          </cell>
          <cell r="BA52">
            <v>0</v>
          </cell>
          <cell r="BB52">
            <v>25469</v>
          </cell>
          <cell r="BC52">
            <v>0</v>
          </cell>
          <cell r="BD52">
            <v>0</v>
          </cell>
          <cell r="BE52">
            <v>0</v>
          </cell>
          <cell r="BF52">
            <v>0</v>
          </cell>
          <cell r="BG52">
            <v>0</v>
          </cell>
          <cell r="BH52" t="str">
            <v/>
          </cell>
          <cell r="BI52">
            <v>40879</v>
          </cell>
        </row>
        <row r="53">
          <cell r="A53" t="str">
            <v>23930015</v>
          </cell>
          <cell r="B53" t="str">
            <v>VALDIVIA SILVA KARL</v>
          </cell>
          <cell r="C53" t="str">
            <v>JEFE DE LA OFICINA ZONAL HUARAZ</v>
          </cell>
          <cell r="D53" t="str">
            <v>23930015</v>
          </cell>
          <cell r="E53">
            <v>40823</v>
          </cell>
          <cell r="F53">
            <v>40908</v>
          </cell>
          <cell r="G53" t="str">
            <v>VALDIVIA SILVA KARL</v>
          </cell>
          <cell r="H53">
            <v>5300</v>
          </cell>
          <cell r="I53">
            <v>5300</v>
          </cell>
          <cell r="J53">
            <v>0</v>
          </cell>
          <cell r="K53">
            <v>0</v>
          </cell>
          <cell r="L53">
            <v>0</v>
          </cell>
          <cell r="M53">
            <v>4611</v>
          </cell>
          <cell r="N53" t="str">
            <v>OFICINA ZONAL HUARAZ</v>
          </cell>
          <cell r="O53" t="str">
            <v xml:space="preserve">0008  </v>
          </cell>
          <cell r="P53" t="str">
            <v>3428</v>
          </cell>
          <cell r="Q53" t="str">
            <v>001</v>
          </cell>
          <cell r="R53" t="str">
            <v>79</v>
          </cell>
          <cell r="S53">
            <v>40896</v>
          </cell>
          <cell r="T53" t="str">
            <v>04-161-951558</v>
          </cell>
          <cell r="U53" t="str">
            <v>201112</v>
          </cell>
          <cell r="V53" t="str">
            <v>201112</v>
          </cell>
          <cell r="W53" t="str">
            <v>12</v>
          </cell>
          <cell r="X53">
            <v>1</v>
          </cell>
          <cell r="Y53" t="str">
            <v>CAS ZONALES DICIEMBRE 2011</v>
          </cell>
          <cell r="Z53">
            <v>4147</v>
          </cell>
          <cell r="AA53" t="str">
            <v>10239300150</v>
          </cell>
          <cell r="AB53" t="str">
            <v>VALDIVIA</v>
          </cell>
          <cell r="AC53" t="str">
            <v>SILVA</v>
          </cell>
          <cell r="AD53" t="str">
            <v>KARL</v>
          </cell>
          <cell r="AE53" t="str">
            <v>ONP</v>
          </cell>
          <cell r="AF53" t="str">
            <v>99</v>
          </cell>
          <cell r="AG53">
            <v>0</v>
          </cell>
          <cell r="AH53">
            <v>0</v>
          </cell>
          <cell r="AI53">
            <v>0</v>
          </cell>
          <cell r="AJ53">
            <v>689</v>
          </cell>
          <cell r="AK53">
            <v>40823</v>
          </cell>
          <cell r="AL53" t="str">
            <v>2634812</v>
          </cell>
          <cell r="AM53">
            <v>40836</v>
          </cell>
          <cell r="AN53" t="str">
            <v>2011</v>
          </cell>
          <cell r="AO53" t="str">
            <v>1</v>
          </cell>
          <cell r="AP53">
            <v>97.2</v>
          </cell>
          <cell r="AQ53">
            <v>0</v>
          </cell>
          <cell r="AR53">
            <v>0</v>
          </cell>
          <cell r="AS53">
            <v>0</v>
          </cell>
          <cell r="AT53">
            <v>0</v>
          </cell>
          <cell r="AU53">
            <v>0</v>
          </cell>
          <cell r="AV53">
            <v>0</v>
          </cell>
          <cell r="AW53">
            <v>0</v>
          </cell>
          <cell r="AX53">
            <v>0</v>
          </cell>
          <cell r="AY53">
            <v>0</v>
          </cell>
          <cell r="AZ53">
            <v>0</v>
          </cell>
          <cell r="BA53">
            <v>0</v>
          </cell>
          <cell r="BB53">
            <v>25879</v>
          </cell>
          <cell r="BC53">
            <v>0</v>
          </cell>
          <cell r="BD53">
            <v>0</v>
          </cell>
          <cell r="BE53">
            <v>0</v>
          </cell>
          <cell r="BF53">
            <v>0</v>
          </cell>
          <cell r="BG53">
            <v>0</v>
          </cell>
          <cell r="BH53" t="str">
            <v/>
          </cell>
          <cell r="BI53" t="str">
            <v/>
          </cell>
        </row>
        <row r="54">
          <cell r="A54" t="str">
            <v>10542247</v>
          </cell>
          <cell r="B54" t="str">
            <v>CALCINA MONRROY NICOLAS</v>
          </cell>
          <cell r="C54" t="str">
            <v>RESPONSABLE ADMINISTRATIVO E INFORMATICO</v>
          </cell>
          <cell r="D54" t="str">
            <v>10542247</v>
          </cell>
          <cell r="E54">
            <v>40896</v>
          </cell>
          <cell r="F54">
            <v>40939</v>
          </cell>
          <cell r="G54" t="str">
            <v>CALCINA MONRROY NICOLAS</v>
          </cell>
          <cell r="H54">
            <v>800</v>
          </cell>
          <cell r="I54">
            <v>800</v>
          </cell>
          <cell r="J54">
            <v>0</v>
          </cell>
          <cell r="K54">
            <v>0</v>
          </cell>
          <cell r="L54">
            <v>0</v>
          </cell>
          <cell r="M54">
            <v>697.28</v>
          </cell>
          <cell r="N54" t="str">
            <v>OFICINA ZONAL HUARAZ</v>
          </cell>
          <cell r="O54" t="str">
            <v xml:space="preserve">0008  </v>
          </cell>
          <cell r="P54" t="str">
            <v>3630</v>
          </cell>
          <cell r="Q54" t="str">
            <v>001</v>
          </cell>
          <cell r="R54" t="str">
            <v>000061</v>
          </cell>
          <cell r="S54">
            <v>40905</v>
          </cell>
          <cell r="T54" t="str">
            <v>4017964653</v>
          </cell>
          <cell r="U54" t="str">
            <v>201112</v>
          </cell>
          <cell r="V54" t="str">
            <v>201112</v>
          </cell>
          <cell r="W54" t="str">
            <v>13</v>
          </cell>
          <cell r="X54">
            <v>2</v>
          </cell>
          <cell r="Y54" t="str">
            <v>CAS ZONALES DICIEMBRE 2011 ADICIONAL 01</v>
          </cell>
          <cell r="Z54">
            <v>201</v>
          </cell>
          <cell r="AA54" t="str">
            <v>10105422470</v>
          </cell>
          <cell r="AB54" t="str">
            <v>CALCINA</v>
          </cell>
          <cell r="AC54" t="str">
            <v>MONRROY</v>
          </cell>
          <cell r="AD54" t="str">
            <v>NICOLAS</v>
          </cell>
          <cell r="AE54" t="str">
            <v>PRIMA</v>
          </cell>
          <cell r="AF54" t="str">
            <v>03</v>
          </cell>
          <cell r="AG54">
            <v>14</v>
          </cell>
          <cell r="AH54">
            <v>8.7200000000000006</v>
          </cell>
          <cell r="AI54">
            <v>22.72</v>
          </cell>
          <cell r="AJ54">
            <v>80</v>
          </cell>
          <cell r="AK54">
            <v>40896</v>
          </cell>
          <cell r="AL54" t="str">
            <v/>
          </cell>
          <cell r="AM54">
            <v>1</v>
          </cell>
          <cell r="AN54" t="str">
            <v>2011</v>
          </cell>
          <cell r="AO54" t="str">
            <v>1</v>
          </cell>
          <cell r="AP54">
            <v>72</v>
          </cell>
          <cell r="AQ54">
            <v>0</v>
          </cell>
          <cell r="AR54">
            <v>0</v>
          </cell>
          <cell r="AS54">
            <v>0</v>
          </cell>
          <cell r="AT54">
            <v>0</v>
          </cell>
          <cell r="AU54">
            <v>0</v>
          </cell>
          <cell r="AV54">
            <v>0</v>
          </cell>
          <cell r="AW54">
            <v>0</v>
          </cell>
          <cell r="AX54">
            <v>0</v>
          </cell>
          <cell r="AY54">
            <v>0</v>
          </cell>
          <cell r="AZ54">
            <v>0</v>
          </cell>
          <cell r="BA54">
            <v>0</v>
          </cell>
          <cell r="BB54">
            <v>28063</v>
          </cell>
          <cell r="BC54">
            <v>0</v>
          </cell>
          <cell r="BD54">
            <v>0</v>
          </cell>
          <cell r="BE54">
            <v>0</v>
          </cell>
          <cell r="BF54">
            <v>0</v>
          </cell>
          <cell r="BG54">
            <v>0</v>
          </cell>
          <cell r="BH54" t="str">
            <v>580611NCMCR2</v>
          </cell>
          <cell r="BI54">
            <v>40896</v>
          </cell>
        </row>
        <row r="55">
          <cell r="A55" t="str">
            <v>10542247</v>
          </cell>
          <cell r="B55" t="str">
            <v>CALCINA MONRROY NICOLAS</v>
          </cell>
          <cell r="C55" t="str">
            <v>RESPONSABLE ADMINISTRATIVO E INFORMATICO</v>
          </cell>
          <cell r="D55" t="str">
            <v>10542247</v>
          </cell>
          <cell r="E55">
            <v>40896</v>
          </cell>
          <cell r="F55">
            <v>40999</v>
          </cell>
          <cell r="G55" t="str">
            <v>CALCINA MONRROY NICOLAS</v>
          </cell>
          <cell r="H55">
            <v>800</v>
          </cell>
          <cell r="I55">
            <v>800</v>
          </cell>
          <cell r="J55">
            <v>0</v>
          </cell>
          <cell r="K55">
            <v>0</v>
          </cell>
          <cell r="L55">
            <v>0</v>
          </cell>
          <cell r="M55">
            <v>697.28</v>
          </cell>
          <cell r="N55" t="str">
            <v>OFICINA ZONAL HUARAZ</v>
          </cell>
          <cell r="O55" t="str">
            <v xml:space="preserve">0008  </v>
          </cell>
          <cell r="P55" t="str">
            <v>3630</v>
          </cell>
          <cell r="Q55" t="str">
            <v>001</v>
          </cell>
          <cell r="R55" t="str">
            <v>000061</v>
          </cell>
          <cell r="S55">
            <v>40905</v>
          </cell>
          <cell r="T55" t="str">
            <v>4017964653</v>
          </cell>
          <cell r="U55" t="str">
            <v>201112</v>
          </cell>
          <cell r="V55" t="str">
            <v>201112</v>
          </cell>
          <cell r="W55" t="str">
            <v>13</v>
          </cell>
          <cell r="X55">
            <v>2</v>
          </cell>
          <cell r="Y55" t="str">
            <v>CAS ZONALES DICIEMBRE 2011 ADICIONAL 01</v>
          </cell>
          <cell r="Z55">
            <v>201</v>
          </cell>
          <cell r="AA55" t="str">
            <v>10105422470</v>
          </cell>
          <cell r="AB55" t="str">
            <v>CALCINA</v>
          </cell>
          <cell r="AC55" t="str">
            <v>MONRROY</v>
          </cell>
          <cell r="AD55" t="str">
            <v>NICOLAS</v>
          </cell>
          <cell r="AE55" t="str">
            <v>PRIMA</v>
          </cell>
          <cell r="AF55" t="str">
            <v>03</v>
          </cell>
          <cell r="AG55">
            <v>14</v>
          </cell>
          <cell r="AH55">
            <v>8.7200000000000006</v>
          </cell>
          <cell r="AI55">
            <v>22.72</v>
          </cell>
          <cell r="AJ55">
            <v>80</v>
          </cell>
          <cell r="AK55">
            <v>40896</v>
          </cell>
          <cell r="AL55" t="str">
            <v/>
          </cell>
          <cell r="AM55">
            <v>1</v>
          </cell>
          <cell r="AN55" t="str">
            <v>2011</v>
          </cell>
          <cell r="AO55" t="str">
            <v>1</v>
          </cell>
          <cell r="AP55">
            <v>72</v>
          </cell>
          <cell r="AQ55">
            <v>0</v>
          </cell>
          <cell r="AR55">
            <v>0</v>
          </cell>
          <cell r="AS55">
            <v>0</v>
          </cell>
          <cell r="AT55">
            <v>0</v>
          </cell>
          <cell r="AU55">
            <v>0</v>
          </cell>
          <cell r="AV55">
            <v>0</v>
          </cell>
          <cell r="AW55">
            <v>0</v>
          </cell>
          <cell r="AX55">
            <v>0</v>
          </cell>
          <cell r="AY55">
            <v>0</v>
          </cell>
          <cell r="AZ55">
            <v>0</v>
          </cell>
          <cell r="BA55">
            <v>0</v>
          </cell>
          <cell r="BB55">
            <v>28063</v>
          </cell>
          <cell r="BC55">
            <v>0</v>
          </cell>
          <cell r="BD55">
            <v>0</v>
          </cell>
          <cell r="BE55">
            <v>0</v>
          </cell>
          <cell r="BF55">
            <v>0</v>
          </cell>
          <cell r="BG55">
            <v>0</v>
          </cell>
          <cell r="BH55" t="str">
            <v>580611NCMCR2</v>
          </cell>
          <cell r="BI55">
            <v>40896</v>
          </cell>
        </row>
        <row r="56">
          <cell r="A56" t="str">
            <v>31133364</v>
          </cell>
          <cell r="B56" t="str">
            <v>CABRERA PECEROS SANTOS</v>
          </cell>
          <cell r="C56" t="str">
            <v>CHOFER</v>
          </cell>
          <cell r="D56" t="str">
            <v>31133364</v>
          </cell>
          <cell r="E56">
            <v>40819</v>
          </cell>
          <cell r="F56">
            <v>40908</v>
          </cell>
          <cell r="G56" t="str">
            <v>CABRERA PECEROS SANTOS</v>
          </cell>
          <cell r="H56">
            <v>1100</v>
          </cell>
          <cell r="I56">
            <v>1100</v>
          </cell>
          <cell r="J56">
            <v>0</v>
          </cell>
          <cell r="K56">
            <v>0</v>
          </cell>
          <cell r="L56">
            <v>0</v>
          </cell>
          <cell r="M56">
            <v>957</v>
          </cell>
          <cell r="N56" t="str">
            <v>OFICINA ZONAL APURIMAC</v>
          </cell>
          <cell r="O56" t="str">
            <v xml:space="preserve">0009  </v>
          </cell>
          <cell r="P56" t="str">
            <v>1719</v>
          </cell>
          <cell r="Q56" t="str">
            <v>001</v>
          </cell>
          <cell r="R56" t="str">
            <v>71</v>
          </cell>
          <cell r="S56">
            <v>40896</v>
          </cell>
          <cell r="T56" t="str">
            <v>4030632538</v>
          </cell>
          <cell r="U56" t="str">
            <v>201112</v>
          </cell>
          <cell r="V56" t="str">
            <v>201112</v>
          </cell>
          <cell r="W56" t="str">
            <v>12</v>
          </cell>
          <cell r="X56">
            <v>1</v>
          </cell>
          <cell r="Y56" t="str">
            <v>CAS ZONALES DICIEMBRE 2011</v>
          </cell>
          <cell r="Z56">
            <v>2595</v>
          </cell>
          <cell r="AA56" t="str">
            <v>10311333645</v>
          </cell>
          <cell r="AB56" t="str">
            <v>CABRERA</v>
          </cell>
          <cell r="AC56" t="str">
            <v>PECEROS</v>
          </cell>
          <cell r="AD56" t="str">
            <v>SANTOS</v>
          </cell>
          <cell r="AE56" t="str">
            <v>ONP</v>
          </cell>
          <cell r="AF56" t="str">
            <v>99</v>
          </cell>
          <cell r="AG56">
            <v>0</v>
          </cell>
          <cell r="AH56">
            <v>0</v>
          </cell>
          <cell r="AI56">
            <v>0</v>
          </cell>
          <cell r="AJ56">
            <v>143</v>
          </cell>
          <cell r="AK56">
            <v>40819</v>
          </cell>
          <cell r="AL56" t="str">
            <v>2207876</v>
          </cell>
          <cell r="AM56">
            <v>40550</v>
          </cell>
          <cell r="AN56" t="str">
            <v>2011</v>
          </cell>
          <cell r="AO56" t="str">
            <v>1</v>
          </cell>
          <cell r="AP56">
            <v>97.2</v>
          </cell>
          <cell r="AQ56">
            <v>0</v>
          </cell>
          <cell r="AR56">
            <v>0</v>
          </cell>
          <cell r="AS56">
            <v>0</v>
          </cell>
          <cell r="AT56">
            <v>0</v>
          </cell>
          <cell r="AU56">
            <v>0</v>
          </cell>
          <cell r="AV56">
            <v>0</v>
          </cell>
          <cell r="AW56">
            <v>0</v>
          </cell>
          <cell r="AX56">
            <v>0</v>
          </cell>
          <cell r="AY56">
            <v>0</v>
          </cell>
          <cell r="AZ56">
            <v>0</v>
          </cell>
          <cell r="BA56">
            <v>0</v>
          </cell>
          <cell r="BB56">
            <v>24047</v>
          </cell>
          <cell r="BC56">
            <v>0</v>
          </cell>
          <cell r="BD56">
            <v>0</v>
          </cell>
          <cell r="BE56">
            <v>0</v>
          </cell>
          <cell r="BF56">
            <v>0</v>
          </cell>
          <cell r="BG56">
            <v>0</v>
          </cell>
          <cell r="BH56" t="str">
            <v/>
          </cell>
          <cell r="BI56">
            <v>40087</v>
          </cell>
        </row>
        <row r="57">
          <cell r="A57" t="str">
            <v>23990160</v>
          </cell>
          <cell r="B57" t="str">
            <v>CARDENAS CATALAN CARMEN LUCIA</v>
          </cell>
          <cell r="C57" t="str">
            <v>TECNICO DE PROYECTOS</v>
          </cell>
          <cell r="D57" t="str">
            <v>23990160</v>
          </cell>
          <cell r="E57">
            <v>40871</v>
          </cell>
          <cell r="F57">
            <v>40908</v>
          </cell>
          <cell r="G57" t="str">
            <v>CARDENAS CATALAN CARMEN LUCIA</v>
          </cell>
          <cell r="H57">
            <v>2900</v>
          </cell>
          <cell r="I57">
            <v>2900</v>
          </cell>
          <cell r="J57">
            <v>0</v>
          </cell>
          <cell r="K57">
            <v>0</v>
          </cell>
          <cell r="L57">
            <v>0</v>
          </cell>
          <cell r="M57">
            <v>2506.7600000000002</v>
          </cell>
          <cell r="N57" t="str">
            <v>OFICINA ZONAL APURIMAC</v>
          </cell>
          <cell r="O57" t="str">
            <v xml:space="preserve">0009  </v>
          </cell>
          <cell r="P57" t="str">
            <v>3521</v>
          </cell>
          <cell r="Q57" t="str">
            <v>001</v>
          </cell>
          <cell r="R57" t="str">
            <v>114</v>
          </cell>
          <cell r="S57">
            <v>40896</v>
          </cell>
          <cell r="T57" t="str">
            <v>4024451777</v>
          </cell>
          <cell r="U57" t="str">
            <v>201112</v>
          </cell>
          <cell r="V57" t="str">
            <v>201112</v>
          </cell>
          <cell r="W57" t="str">
            <v>12</v>
          </cell>
          <cell r="X57">
            <v>1</v>
          </cell>
          <cell r="Y57" t="str">
            <v>CAS ZONALES DICIEMBRE 2011</v>
          </cell>
          <cell r="Z57">
            <v>1769</v>
          </cell>
          <cell r="AA57" t="str">
            <v>10239901609</v>
          </cell>
          <cell r="AB57" t="str">
            <v>CARDENAS</v>
          </cell>
          <cell r="AC57" t="str">
            <v>CATALAN</v>
          </cell>
          <cell r="AD57" t="str">
            <v>CARMEN LUCIA</v>
          </cell>
          <cell r="AE57" t="str">
            <v>PROFUTURO</v>
          </cell>
          <cell r="AF57" t="str">
            <v>04</v>
          </cell>
          <cell r="AG57">
            <v>62.93</v>
          </cell>
          <cell r="AH57">
            <v>40.31</v>
          </cell>
          <cell r="AI57">
            <v>103.24</v>
          </cell>
          <cell r="AJ57">
            <v>290</v>
          </cell>
          <cell r="AK57">
            <v>40871</v>
          </cell>
          <cell r="AL57" t="str">
            <v>2682479</v>
          </cell>
          <cell r="AM57">
            <v>40878</v>
          </cell>
          <cell r="AN57" t="str">
            <v>2011</v>
          </cell>
          <cell r="AO57" t="str">
            <v>1</v>
          </cell>
          <cell r="AP57">
            <v>97.2</v>
          </cell>
          <cell r="AQ57">
            <v>0</v>
          </cell>
          <cell r="AR57">
            <v>0</v>
          </cell>
          <cell r="AS57">
            <v>0</v>
          </cell>
          <cell r="AT57">
            <v>0</v>
          </cell>
          <cell r="AU57">
            <v>0</v>
          </cell>
          <cell r="AV57">
            <v>0</v>
          </cell>
          <cell r="AW57">
            <v>0</v>
          </cell>
          <cell r="AX57">
            <v>0</v>
          </cell>
          <cell r="AY57">
            <v>0</v>
          </cell>
          <cell r="AZ57">
            <v>0</v>
          </cell>
          <cell r="BA57">
            <v>0</v>
          </cell>
          <cell r="BB57">
            <v>28010</v>
          </cell>
          <cell r="BC57">
            <v>0</v>
          </cell>
          <cell r="BD57">
            <v>0</v>
          </cell>
          <cell r="BE57">
            <v>0</v>
          </cell>
          <cell r="BF57">
            <v>0</v>
          </cell>
          <cell r="BG57">
            <v>0</v>
          </cell>
          <cell r="BH57" t="str">
            <v>580080CCCDA4</v>
          </cell>
          <cell r="BI57">
            <v>40871</v>
          </cell>
        </row>
        <row r="58">
          <cell r="A58" t="str">
            <v>23865886</v>
          </cell>
          <cell r="B58" t="str">
            <v>MAMANI AYMITUMA REVELINO</v>
          </cell>
          <cell r="C58" t="str">
            <v>RESPONSABLE ADMINISTRATIVO E INFORMATICO</v>
          </cell>
          <cell r="D58" t="str">
            <v>23865886</v>
          </cell>
          <cell r="E58">
            <v>40819</v>
          </cell>
          <cell r="F58">
            <v>40908</v>
          </cell>
          <cell r="G58" t="str">
            <v>MAMANI AYMITUMA REVELINO</v>
          </cell>
          <cell r="H58">
            <v>2000</v>
          </cell>
          <cell r="I58">
            <v>2000</v>
          </cell>
          <cell r="J58">
            <v>0</v>
          </cell>
          <cell r="K58">
            <v>0</v>
          </cell>
          <cell r="L58">
            <v>0</v>
          </cell>
          <cell r="M58">
            <v>1730</v>
          </cell>
          <cell r="N58" t="str">
            <v>OFICINA ZONAL APURIMAC</v>
          </cell>
          <cell r="O58" t="str">
            <v xml:space="preserve">0009  </v>
          </cell>
          <cell r="P58" t="str">
            <v>1720</v>
          </cell>
          <cell r="Q58" t="str">
            <v>001</v>
          </cell>
          <cell r="R58" t="str">
            <v>111</v>
          </cell>
          <cell r="S58">
            <v>40896</v>
          </cell>
          <cell r="T58" t="str">
            <v>4019141824</v>
          </cell>
          <cell r="U58" t="str">
            <v>201112</v>
          </cell>
          <cell r="V58" t="str">
            <v>201112</v>
          </cell>
          <cell r="W58" t="str">
            <v>12</v>
          </cell>
          <cell r="X58">
            <v>1</v>
          </cell>
          <cell r="Y58" t="str">
            <v>CAS ZONALES DICIEMBRE 2011</v>
          </cell>
          <cell r="Z58">
            <v>349</v>
          </cell>
          <cell r="AA58" t="str">
            <v>10238658867</v>
          </cell>
          <cell r="AB58" t="str">
            <v>MAMANI</v>
          </cell>
          <cell r="AC58" t="str">
            <v>AYMITUMA</v>
          </cell>
          <cell r="AD58" t="str">
            <v>REVELINO</v>
          </cell>
          <cell r="AE58" t="str">
            <v>HORIZONTE</v>
          </cell>
          <cell r="AF58" t="str">
            <v>01</v>
          </cell>
          <cell r="AG58">
            <v>39</v>
          </cell>
          <cell r="AH58">
            <v>31</v>
          </cell>
          <cell r="AI58">
            <v>70</v>
          </cell>
          <cell r="AJ58">
            <v>200</v>
          </cell>
          <cell r="AK58">
            <v>40819</v>
          </cell>
          <cell r="AL58" t="str">
            <v>2207777</v>
          </cell>
          <cell r="AM58">
            <v>40550</v>
          </cell>
          <cell r="AN58" t="str">
            <v>2011</v>
          </cell>
          <cell r="AO58" t="str">
            <v>1</v>
          </cell>
          <cell r="AP58">
            <v>97.2</v>
          </cell>
          <cell r="AQ58">
            <v>0</v>
          </cell>
          <cell r="AR58">
            <v>0</v>
          </cell>
          <cell r="AS58">
            <v>0</v>
          </cell>
          <cell r="AT58">
            <v>0</v>
          </cell>
          <cell r="AU58">
            <v>0</v>
          </cell>
          <cell r="AV58">
            <v>0</v>
          </cell>
          <cell r="AW58">
            <v>0</v>
          </cell>
          <cell r="AX58">
            <v>0</v>
          </cell>
          <cell r="AY58">
            <v>0</v>
          </cell>
          <cell r="AZ58">
            <v>0</v>
          </cell>
          <cell r="BA58">
            <v>0</v>
          </cell>
          <cell r="BB58">
            <v>25836</v>
          </cell>
          <cell r="BC58">
            <v>0</v>
          </cell>
          <cell r="BD58">
            <v>0</v>
          </cell>
          <cell r="BE58">
            <v>0</v>
          </cell>
          <cell r="BF58">
            <v>0</v>
          </cell>
          <cell r="BG58">
            <v>0</v>
          </cell>
          <cell r="BH58" t="str">
            <v>558341RMAAI0</v>
          </cell>
          <cell r="BI58">
            <v>40819</v>
          </cell>
        </row>
        <row r="59">
          <cell r="A59" t="str">
            <v>29602707</v>
          </cell>
          <cell r="B59" t="str">
            <v>MONZON GALINDO MAGNOLIA</v>
          </cell>
          <cell r="C59" t="str">
            <v>RESPONSABLE DE PROYECTOS</v>
          </cell>
          <cell r="D59" t="str">
            <v>29602707</v>
          </cell>
          <cell r="E59">
            <v>40849</v>
          </cell>
          <cell r="F59">
            <v>40908</v>
          </cell>
          <cell r="G59" t="str">
            <v>MONZON GALINDO MAGNOLIA</v>
          </cell>
          <cell r="H59">
            <v>3100</v>
          </cell>
          <cell r="I59">
            <v>3100</v>
          </cell>
          <cell r="J59">
            <v>0</v>
          </cell>
          <cell r="K59">
            <v>0</v>
          </cell>
          <cell r="L59">
            <v>0</v>
          </cell>
          <cell r="M59">
            <v>2679.64</v>
          </cell>
          <cell r="N59" t="str">
            <v>OFICINA ZONAL APURIMAC</v>
          </cell>
          <cell r="O59" t="str">
            <v xml:space="preserve">0009  </v>
          </cell>
          <cell r="P59" t="str">
            <v>3454</v>
          </cell>
          <cell r="Q59" t="str">
            <v>001</v>
          </cell>
          <cell r="R59" t="str">
            <v>75</v>
          </cell>
          <cell r="S59">
            <v>40896</v>
          </cell>
          <cell r="T59" t="str">
            <v>4181024459</v>
          </cell>
          <cell r="U59" t="str">
            <v>201112</v>
          </cell>
          <cell r="V59" t="str">
            <v>201112</v>
          </cell>
          <cell r="W59" t="str">
            <v>12</v>
          </cell>
          <cell r="X59">
            <v>1</v>
          </cell>
          <cell r="Y59" t="str">
            <v>CAS ZONALES DICIEMBRE 2011</v>
          </cell>
          <cell r="Z59">
            <v>803</v>
          </cell>
          <cell r="AA59" t="str">
            <v>10296027079</v>
          </cell>
          <cell r="AB59" t="str">
            <v>MONZON</v>
          </cell>
          <cell r="AC59" t="str">
            <v>GALINDO</v>
          </cell>
          <cell r="AD59" t="str">
            <v>MAGNOLIA</v>
          </cell>
          <cell r="AE59" t="str">
            <v>PROFUTURO</v>
          </cell>
          <cell r="AF59" t="str">
            <v>04</v>
          </cell>
          <cell r="AG59">
            <v>67.27</v>
          </cell>
          <cell r="AH59">
            <v>43.09</v>
          </cell>
          <cell r="AI59">
            <v>110.36</v>
          </cell>
          <cell r="AJ59">
            <v>310</v>
          </cell>
          <cell r="AK59">
            <v>40849</v>
          </cell>
          <cell r="AL59" t="str">
            <v>2207849</v>
          </cell>
          <cell r="AM59">
            <v>40550</v>
          </cell>
          <cell r="AN59" t="str">
            <v>2011</v>
          </cell>
          <cell r="AO59" t="str">
            <v>1</v>
          </cell>
          <cell r="AP59">
            <v>97.2</v>
          </cell>
          <cell r="AQ59">
            <v>0</v>
          </cell>
          <cell r="AR59">
            <v>0</v>
          </cell>
          <cell r="AS59">
            <v>0</v>
          </cell>
          <cell r="AT59">
            <v>0</v>
          </cell>
          <cell r="AU59">
            <v>0</v>
          </cell>
          <cell r="AV59">
            <v>0</v>
          </cell>
          <cell r="AW59">
            <v>0</v>
          </cell>
          <cell r="AX59">
            <v>0</v>
          </cell>
          <cell r="AY59">
            <v>0</v>
          </cell>
          <cell r="AZ59">
            <v>0</v>
          </cell>
          <cell r="BA59">
            <v>0</v>
          </cell>
          <cell r="BB59">
            <v>26187</v>
          </cell>
          <cell r="BC59">
            <v>0</v>
          </cell>
          <cell r="BD59">
            <v>0</v>
          </cell>
          <cell r="BE59">
            <v>0</v>
          </cell>
          <cell r="BF59">
            <v>0</v>
          </cell>
          <cell r="BG59">
            <v>0</v>
          </cell>
          <cell r="BH59" t="str">
            <v>561850MMGZI9</v>
          </cell>
          <cell r="BI59">
            <v>40849</v>
          </cell>
        </row>
        <row r="60">
          <cell r="A60" t="str">
            <v>09560265</v>
          </cell>
          <cell r="B60" t="str">
            <v>WARTHON VARELA LUIS ENRIQUE</v>
          </cell>
          <cell r="C60" t="str">
            <v>JEFE DE OFICINA ZONAL APURIMAC</v>
          </cell>
          <cell r="D60" t="str">
            <v>09560265</v>
          </cell>
          <cell r="E60">
            <v>40849</v>
          </cell>
          <cell r="F60">
            <v>40908</v>
          </cell>
          <cell r="G60" t="str">
            <v>WARTHON VARELA LUIS ENRIQUE</v>
          </cell>
          <cell r="H60">
            <v>5300</v>
          </cell>
          <cell r="I60">
            <v>5300</v>
          </cell>
          <cell r="J60">
            <v>0</v>
          </cell>
          <cell r="K60">
            <v>0</v>
          </cell>
          <cell r="L60">
            <v>0</v>
          </cell>
          <cell r="M60">
            <v>4611</v>
          </cell>
          <cell r="N60" t="str">
            <v>OFICINA ZONAL APURIMAC</v>
          </cell>
          <cell r="O60" t="str">
            <v xml:space="preserve">0009  </v>
          </cell>
          <cell r="P60" t="str">
            <v>3447</v>
          </cell>
          <cell r="Q60" t="str">
            <v>002</v>
          </cell>
          <cell r="R60" t="str">
            <v>428</v>
          </cell>
          <cell r="S60">
            <v>40896</v>
          </cell>
          <cell r="T60" t="str">
            <v>4023218793</v>
          </cell>
          <cell r="U60" t="str">
            <v>201112</v>
          </cell>
          <cell r="V60" t="str">
            <v>201112</v>
          </cell>
          <cell r="W60" t="str">
            <v>12</v>
          </cell>
          <cell r="X60">
            <v>1</v>
          </cell>
          <cell r="Y60" t="str">
            <v>CAS ZONALES DICIEMBRE 2011</v>
          </cell>
          <cell r="Z60">
            <v>1341</v>
          </cell>
          <cell r="AA60" t="str">
            <v>10095602652</v>
          </cell>
          <cell r="AB60" t="str">
            <v>WARTHON</v>
          </cell>
          <cell r="AC60" t="str">
            <v>VARELA</v>
          </cell>
          <cell r="AD60" t="str">
            <v>LUIS ENRIQUE</v>
          </cell>
          <cell r="AE60" t="str">
            <v>ONP</v>
          </cell>
          <cell r="AF60" t="str">
            <v>99</v>
          </cell>
          <cell r="AG60">
            <v>0</v>
          </cell>
          <cell r="AH60">
            <v>0</v>
          </cell>
          <cell r="AI60">
            <v>0</v>
          </cell>
          <cell r="AJ60">
            <v>689</v>
          </cell>
          <cell r="AK60">
            <v>40849</v>
          </cell>
          <cell r="AL60" t="str">
            <v>2428958</v>
          </cell>
          <cell r="AM60">
            <v>40651</v>
          </cell>
          <cell r="AN60" t="str">
            <v>2011</v>
          </cell>
          <cell r="AO60" t="str">
            <v>1</v>
          </cell>
          <cell r="AP60">
            <v>97.2</v>
          </cell>
          <cell r="AQ60">
            <v>0</v>
          </cell>
          <cell r="AR60">
            <v>0</v>
          </cell>
          <cell r="AS60">
            <v>0</v>
          </cell>
          <cell r="AT60">
            <v>0</v>
          </cell>
          <cell r="AU60">
            <v>0</v>
          </cell>
          <cell r="AV60">
            <v>0</v>
          </cell>
          <cell r="AW60">
            <v>0</v>
          </cell>
          <cell r="AX60">
            <v>0</v>
          </cell>
          <cell r="AY60">
            <v>0</v>
          </cell>
          <cell r="AZ60">
            <v>0</v>
          </cell>
          <cell r="BA60">
            <v>0</v>
          </cell>
          <cell r="BB60">
            <v>24959</v>
          </cell>
          <cell r="BC60">
            <v>0</v>
          </cell>
          <cell r="BD60">
            <v>0</v>
          </cell>
          <cell r="BE60">
            <v>0</v>
          </cell>
          <cell r="BF60">
            <v>0</v>
          </cell>
          <cell r="BG60">
            <v>0</v>
          </cell>
          <cell r="BH60" t="str">
            <v/>
          </cell>
          <cell r="BI60" t="str">
            <v/>
          </cell>
        </row>
        <row r="61">
          <cell r="A61" t="str">
            <v>29364190</v>
          </cell>
          <cell r="B61" t="str">
            <v>ACOSTA PINTO JESUS MANUEL</v>
          </cell>
          <cell r="C61" t="str">
            <v>RESPONSABLE DE PROMOCION SOCIAL Y CAPACITACION</v>
          </cell>
          <cell r="D61" t="str">
            <v>29364190</v>
          </cell>
          <cell r="E61">
            <v>40878</v>
          </cell>
          <cell r="F61">
            <v>40939</v>
          </cell>
          <cell r="G61" t="str">
            <v>ACOSTA PINTO JESUS MANUEL</v>
          </cell>
          <cell r="H61">
            <v>2900</v>
          </cell>
          <cell r="I61">
            <v>2900</v>
          </cell>
          <cell r="J61">
            <v>0</v>
          </cell>
          <cell r="K61">
            <v>0</v>
          </cell>
          <cell r="L61">
            <v>0</v>
          </cell>
          <cell r="M61">
            <v>2516.62</v>
          </cell>
          <cell r="N61" t="str">
            <v>OFICINA ZONAL AREQUIPA</v>
          </cell>
          <cell r="O61" t="str">
            <v xml:space="preserve">0010  </v>
          </cell>
          <cell r="P61" t="str">
            <v>3555</v>
          </cell>
          <cell r="Q61" t="str">
            <v>001</v>
          </cell>
          <cell r="R61" t="str">
            <v>42</v>
          </cell>
          <cell r="S61">
            <v>40896</v>
          </cell>
          <cell r="T61" t="str">
            <v>4019258624</v>
          </cell>
          <cell r="U61" t="str">
            <v>201112</v>
          </cell>
          <cell r="V61" t="str">
            <v>201112</v>
          </cell>
          <cell r="W61" t="str">
            <v>12</v>
          </cell>
          <cell r="X61">
            <v>1</v>
          </cell>
          <cell r="Y61" t="str">
            <v>CAS ZONALES DICIEMBRE 2011</v>
          </cell>
          <cell r="Z61">
            <v>419</v>
          </cell>
          <cell r="AA61" t="str">
            <v>10293641906</v>
          </cell>
          <cell r="AB61" t="str">
            <v>ACOSTA</v>
          </cell>
          <cell r="AC61" t="str">
            <v>PINTO</v>
          </cell>
          <cell r="AD61" t="str">
            <v>JESUS MANUEL</v>
          </cell>
          <cell r="AE61" t="str">
            <v>INTEGRA</v>
          </cell>
          <cell r="AF61" t="str">
            <v>02</v>
          </cell>
          <cell r="AG61">
            <v>52.2</v>
          </cell>
          <cell r="AH61">
            <v>41.18</v>
          </cell>
          <cell r="AI61">
            <v>93.38</v>
          </cell>
          <cell r="AJ61">
            <v>290</v>
          </cell>
          <cell r="AK61">
            <v>40878</v>
          </cell>
          <cell r="AL61" t="str">
            <v>2198048</v>
          </cell>
          <cell r="AM61">
            <v>40548</v>
          </cell>
          <cell r="AN61" t="str">
            <v>2011</v>
          </cell>
          <cell r="AO61" t="str">
            <v>1</v>
          </cell>
          <cell r="AP61">
            <v>97.2</v>
          </cell>
          <cell r="AQ61">
            <v>0</v>
          </cell>
          <cell r="AR61">
            <v>0</v>
          </cell>
          <cell r="AS61">
            <v>0</v>
          </cell>
          <cell r="AT61">
            <v>0</v>
          </cell>
          <cell r="AU61">
            <v>0</v>
          </cell>
          <cell r="AV61">
            <v>0</v>
          </cell>
          <cell r="AW61">
            <v>0</v>
          </cell>
          <cell r="AX61">
            <v>0</v>
          </cell>
          <cell r="AY61">
            <v>0</v>
          </cell>
          <cell r="AZ61">
            <v>0</v>
          </cell>
          <cell r="BA61">
            <v>0</v>
          </cell>
          <cell r="BB61">
            <v>23738</v>
          </cell>
          <cell r="BC61">
            <v>0</v>
          </cell>
          <cell r="BD61">
            <v>0</v>
          </cell>
          <cell r="BE61">
            <v>0</v>
          </cell>
          <cell r="BF61">
            <v>0</v>
          </cell>
          <cell r="BG61">
            <v>0</v>
          </cell>
          <cell r="BH61" t="str">
            <v>537361JAPST1</v>
          </cell>
          <cell r="BI61">
            <v>40878</v>
          </cell>
        </row>
        <row r="62">
          <cell r="A62" t="str">
            <v>29364190</v>
          </cell>
          <cell r="B62" t="str">
            <v>ACOSTA PINTO JESUS MANUEL</v>
          </cell>
          <cell r="C62" t="str">
            <v>RESPONSABLE DE PROMOCION SOCIAL Y CAPACITACION</v>
          </cell>
          <cell r="D62" t="str">
            <v>29364190</v>
          </cell>
          <cell r="E62">
            <v>40878</v>
          </cell>
          <cell r="F62">
            <v>40968</v>
          </cell>
          <cell r="G62" t="str">
            <v>ACOSTA PINTO JESUS MANUEL</v>
          </cell>
          <cell r="H62">
            <v>2900</v>
          </cell>
          <cell r="I62">
            <v>2900</v>
          </cell>
          <cell r="J62">
            <v>0</v>
          </cell>
          <cell r="K62">
            <v>0</v>
          </cell>
          <cell r="L62">
            <v>0</v>
          </cell>
          <cell r="M62">
            <v>2516.62</v>
          </cell>
          <cell r="N62" t="str">
            <v>OFICINA ZONAL AREQUIPA</v>
          </cell>
          <cell r="O62" t="str">
            <v xml:space="preserve">0010  </v>
          </cell>
          <cell r="P62" t="str">
            <v>3555</v>
          </cell>
          <cell r="Q62" t="str">
            <v>001</v>
          </cell>
          <cell r="R62" t="str">
            <v>42</v>
          </cell>
          <cell r="S62">
            <v>40896</v>
          </cell>
          <cell r="T62" t="str">
            <v>4019258624</v>
          </cell>
          <cell r="U62" t="str">
            <v>201112</v>
          </cell>
          <cell r="V62" t="str">
            <v>201112</v>
          </cell>
          <cell r="W62" t="str">
            <v>12</v>
          </cell>
          <cell r="X62">
            <v>1</v>
          </cell>
          <cell r="Y62" t="str">
            <v>CAS ZONALES DICIEMBRE 2011</v>
          </cell>
          <cell r="Z62">
            <v>419</v>
          </cell>
          <cell r="AA62" t="str">
            <v>10293641906</v>
          </cell>
          <cell r="AB62" t="str">
            <v>ACOSTA</v>
          </cell>
          <cell r="AC62" t="str">
            <v>PINTO</v>
          </cell>
          <cell r="AD62" t="str">
            <v>JESUS MANUEL</v>
          </cell>
          <cell r="AE62" t="str">
            <v>INTEGRA</v>
          </cell>
          <cell r="AF62" t="str">
            <v>02</v>
          </cell>
          <cell r="AG62">
            <v>52.2</v>
          </cell>
          <cell r="AH62">
            <v>41.18</v>
          </cell>
          <cell r="AI62">
            <v>93.38</v>
          </cell>
          <cell r="AJ62">
            <v>290</v>
          </cell>
          <cell r="AK62">
            <v>40878</v>
          </cell>
          <cell r="AL62" t="str">
            <v>2198048</v>
          </cell>
          <cell r="AM62">
            <v>40548</v>
          </cell>
          <cell r="AN62" t="str">
            <v>2011</v>
          </cell>
          <cell r="AO62" t="str">
            <v>1</v>
          </cell>
          <cell r="AP62">
            <v>97.2</v>
          </cell>
          <cell r="AQ62">
            <v>0</v>
          </cell>
          <cell r="AR62">
            <v>0</v>
          </cell>
          <cell r="AS62">
            <v>0</v>
          </cell>
          <cell r="AT62">
            <v>0</v>
          </cell>
          <cell r="AU62">
            <v>0</v>
          </cell>
          <cell r="AV62">
            <v>0</v>
          </cell>
          <cell r="AW62">
            <v>0</v>
          </cell>
          <cell r="AX62">
            <v>0</v>
          </cell>
          <cell r="AY62">
            <v>0</v>
          </cell>
          <cell r="AZ62">
            <v>0</v>
          </cell>
          <cell r="BA62">
            <v>0</v>
          </cell>
          <cell r="BB62">
            <v>23738</v>
          </cell>
          <cell r="BC62">
            <v>0</v>
          </cell>
          <cell r="BD62">
            <v>0</v>
          </cell>
          <cell r="BE62">
            <v>0</v>
          </cell>
          <cell r="BF62">
            <v>0</v>
          </cell>
          <cell r="BG62">
            <v>0</v>
          </cell>
          <cell r="BH62" t="str">
            <v>537361JAPST1</v>
          </cell>
          <cell r="BI62">
            <v>40878</v>
          </cell>
        </row>
        <row r="63">
          <cell r="A63" t="str">
            <v>29364190</v>
          </cell>
          <cell r="B63" t="str">
            <v>ACOSTA PINTO JESUS MANUEL</v>
          </cell>
          <cell r="C63" t="str">
            <v>RESPONSABLE DE PROMOCION SOCIAL Y CAPACITACION</v>
          </cell>
          <cell r="D63" t="str">
            <v>29364190</v>
          </cell>
          <cell r="E63">
            <v>40878</v>
          </cell>
          <cell r="F63">
            <v>40999</v>
          </cell>
          <cell r="G63" t="str">
            <v>ACOSTA PINTO JESUS MANUEL</v>
          </cell>
          <cell r="H63">
            <v>2900</v>
          </cell>
          <cell r="I63">
            <v>2900</v>
          </cell>
          <cell r="J63">
            <v>0</v>
          </cell>
          <cell r="K63">
            <v>0</v>
          </cell>
          <cell r="L63">
            <v>0</v>
          </cell>
          <cell r="M63">
            <v>2516.62</v>
          </cell>
          <cell r="N63" t="str">
            <v>OFICINA ZONAL AREQUIPA</v>
          </cell>
          <cell r="O63" t="str">
            <v xml:space="preserve">0010  </v>
          </cell>
          <cell r="P63" t="str">
            <v>3555</v>
          </cell>
          <cell r="Q63" t="str">
            <v>001</v>
          </cell>
          <cell r="R63" t="str">
            <v>42</v>
          </cell>
          <cell r="S63">
            <v>40896</v>
          </cell>
          <cell r="T63" t="str">
            <v>4019258624</v>
          </cell>
          <cell r="U63" t="str">
            <v>201112</v>
          </cell>
          <cell r="V63" t="str">
            <v>201112</v>
          </cell>
          <cell r="W63" t="str">
            <v>12</v>
          </cell>
          <cell r="X63">
            <v>1</v>
          </cell>
          <cell r="Y63" t="str">
            <v>CAS ZONALES DICIEMBRE 2011</v>
          </cell>
          <cell r="Z63">
            <v>419</v>
          </cell>
          <cell r="AA63" t="str">
            <v>10293641906</v>
          </cell>
          <cell r="AB63" t="str">
            <v>ACOSTA</v>
          </cell>
          <cell r="AC63" t="str">
            <v>PINTO</v>
          </cell>
          <cell r="AD63" t="str">
            <v>JESUS MANUEL</v>
          </cell>
          <cell r="AE63" t="str">
            <v>INTEGRA</v>
          </cell>
          <cell r="AF63" t="str">
            <v>02</v>
          </cell>
          <cell r="AG63">
            <v>52.2</v>
          </cell>
          <cell r="AH63">
            <v>41.18</v>
          </cell>
          <cell r="AI63">
            <v>93.38</v>
          </cell>
          <cell r="AJ63">
            <v>290</v>
          </cell>
          <cell r="AK63">
            <v>40878</v>
          </cell>
          <cell r="AL63" t="str">
            <v>2198048</v>
          </cell>
          <cell r="AM63">
            <v>40548</v>
          </cell>
          <cell r="AN63" t="str">
            <v>2011</v>
          </cell>
          <cell r="AO63" t="str">
            <v>1</v>
          </cell>
          <cell r="AP63">
            <v>97.2</v>
          </cell>
          <cell r="AQ63">
            <v>0</v>
          </cell>
          <cell r="AR63">
            <v>0</v>
          </cell>
          <cell r="AS63">
            <v>0</v>
          </cell>
          <cell r="AT63">
            <v>0</v>
          </cell>
          <cell r="AU63">
            <v>0</v>
          </cell>
          <cell r="AV63">
            <v>0</v>
          </cell>
          <cell r="AW63">
            <v>0</v>
          </cell>
          <cell r="AX63">
            <v>0</v>
          </cell>
          <cell r="AY63">
            <v>0</v>
          </cell>
          <cell r="AZ63">
            <v>0</v>
          </cell>
          <cell r="BA63">
            <v>0</v>
          </cell>
          <cell r="BB63">
            <v>23738</v>
          </cell>
          <cell r="BC63">
            <v>0</v>
          </cell>
          <cell r="BD63">
            <v>0</v>
          </cell>
          <cell r="BE63">
            <v>0</v>
          </cell>
          <cell r="BF63">
            <v>0</v>
          </cell>
          <cell r="BG63">
            <v>0</v>
          </cell>
          <cell r="BH63" t="str">
            <v>537361JAPST1</v>
          </cell>
          <cell r="BI63">
            <v>40878</v>
          </cell>
        </row>
        <row r="64">
          <cell r="A64" t="str">
            <v>29364190</v>
          </cell>
          <cell r="B64" t="str">
            <v>ACOSTA PINTO JESUS MANUEL</v>
          </cell>
          <cell r="C64" t="str">
            <v>RESPONSABLE DE PROMOCION SOCIAL Y CAPACITACION</v>
          </cell>
          <cell r="D64" t="str">
            <v>29364190</v>
          </cell>
          <cell r="E64">
            <v>40878</v>
          </cell>
          <cell r="F64">
            <v>41029</v>
          </cell>
          <cell r="G64" t="str">
            <v>ACOSTA PINTO JESUS MANUEL</v>
          </cell>
          <cell r="H64">
            <v>2900</v>
          </cell>
          <cell r="I64">
            <v>2900</v>
          </cell>
          <cell r="J64">
            <v>0</v>
          </cell>
          <cell r="K64">
            <v>0</v>
          </cell>
          <cell r="L64">
            <v>0</v>
          </cell>
          <cell r="M64">
            <v>2516.62</v>
          </cell>
          <cell r="N64" t="str">
            <v>OFICINA ZONAL AREQUIPA</v>
          </cell>
          <cell r="O64" t="str">
            <v xml:space="preserve">0010  </v>
          </cell>
          <cell r="P64" t="str">
            <v>3555</v>
          </cell>
          <cell r="Q64" t="str">
            <v>001</v>
          </cell>
          <cell r="R64" t="str">
            <v>42</v>
          </cell>
          <cell r="S64">
            <v>40896</v>
          </cell>
          <cell r="T64" t="str">
            <v>4019258624</v>
          </cell>
          <cell r="U64" t="str">
            <v>201112</v>
          </cell>
          <cell r="V64" t="str">
            <v>201112</v>
          </cell>
          <cell r="W64" t="str">
            <v>12</v>
          </cell>
          <cell r="X64">
            <v>1</v>
          </cell>
          <cell r="Y64" t="str">
            <v>CAS ZONALES DICIEMBRE 2011</v>
          </cell>
          <cell r="Z64">
            <v>419</v>
          </cell>
          <cell r="AA64" t="str">
            <v>10293641906</v>
          </cell>
          <cell r="AB64" t="str">
            <v>ACOSTA</v>
          </cell>
          <cell r="AC64" t="str">
            <v>PINTO</v>
          </cell>
          <cell r="AD64" t="str">
            <v>JESUS MANUEL</v>
          </cell>
          <cell r="AE64" t="str">
            <v>INTEGRA</v>
          </cell>
          <cell r="AF64" t="str">
            <v>02</v>
          </cell>
          <cell r="AG64">
            <v>52.2</v>
          </cell>
          <cell r="AH64">
            <v>41.18</v>
          </cell>
          <cell r="AI64">
            <v>93.38</v>
          </cell>
          <cell r="AJ64">
            <v>290</v>
          </cell>
          <cell r="AK64">
            <v>40878</v>
          </cell>
          <cell r="AL64" t="str">
            <v>2198048</v>
          </cell>
          <cell r="AM64">
            <v>40548</v>
          </cell>
          <cell r="AN64" t="str">
            <v>2011</v>
          </cell>
          <cell r="AO64" t="str">
            <v>1</v>
          </cell>
          <cell r="AP64">
            <v>97.2</v>
          </cell>
          <cell r="AQ64">
            <v>0</v>
          </cell>
          <cell r="AR64">
            <v>0</v>
          </cell>
          <cell r="AS64">
            <v>0</v>
          </cell>
          <cell r="AT64">
            <v>0</v>
          </cell>
          <cell r="AU64">
            <v>0</v>
          </cell>
          <cell r="AV64">
            <v>0</v>
          </cell>
          <cell r="AW64">
            <v>0</v>
          </cell>
          <cell r="AX64">
            <v>0</v>
          </cell>
          <cell r="AY64">
            <v>0</v>
          </cell>
          <cell r="AZ64">
            <v>0</v>
          </cell>
          <cell r="BA64">
            <v>0</v>
          </cell>
          <cell r="BB64">
            <v>23738</v>
          </cell>
          <cell r="BC64">
            <v>0</v>
          </cell>
          <cell r="BD64">
            <v>0</v>
          </cell>
          <cell r="BE64">
            <v>0</v>
          </cell>
          <cell r="BF64">
            <v>0</v>
          </cell>
          <cell r="BG64">
            <v>0</v>
          </cell>
          <cell r="BH64" t="str">
            <v>537361JAPST1</v>
          </cell>
          <cell r="BI64">
            <v>40878</v>
          </cell>
        </row>
        <row r="65">
          <cell r="A65" t="str">
            <v>29709706</v>
          </cell>
          <cell r="B65" t="str">
            <v>NUÑEZ ROMERO JENNY FELICITAS</v>
          </cell>
          <cell r="C65" t="str">
            <v>RESPONSABLE DE PROYECTOS</v>
          </cell>
          <cell r="D65" t="str">
            <v>29709706</v>
          </cell>
          <cell r="E65">
            <v>40878</v>
          </cell>
          <cell r="F65">
            <v>40939</v>
          </cell>
          <cell r="G65" t="str">
            <v>NUÑEZ ROMERO JENNY FELICITAS</v>
          </cell>
          <cell r="H65">
            <v>3100</v>
          </cell>
          <cell r="I65">
            <v>3100</v>
          </cell>
          <cell r="J65">
            <v>310</v>
          </cell>
          <cell r="K65">
            <v>0</v>
          </cell>
          <cell r="L65">
            <v>0</v>
          </cell>
          <cell r="M65">
            <v>2369.64</v>
          </cell>
          <cell r="N65" t="str">
            <v>OFICINA ZONAL AREQUIPA</v>
          </cell>
          <cell r="O65" t="str">
            <v xml:space="preserve">0010  </v>
          </cell>
          <cell r="P65" t="str">
            <v>3545</v>
          </cell>
          <cell r="Q65" t="str">
            <v>001</v>
          </cell>
          <cell r="R65" t="str">
            <v>219</v>
          </cell>
          <cell r="S65">
            <v>40896</v>
          </cell>
          <cell r="T65" t="str">
            <v>4019664509</v>
          </cell>
          <cell r="U65" t="str">
            <v>201112</v>
          </cell>
          <cell r="V65" t="str">
            <v>201112</v>
          </cell>
          <cell r="W65" t="str">
            <v>12</v>
          </cell>
          <cell r="X65">
            <v>1</v>
          </cell>
          <cell r="Y65" t="str">
            <v>CAS ZONALES DICIEMBRE 2011</v>
          </cell>
          <cell r="Z65">
            <v>57</v>
          </cell>
          <cell r="AA65" t="str">
            <v>10297097062</v>
          </cell>
          <cell r="AB65" t="str">
            <v>NUÑEZ</v>
          </cell>
          <cell r="AC65" t="str">
            <v>ROMERO</v>
          </cell>
          <cell r="AD65" t="str">
            <v>JENNY FELICITAS</v>
          </cell>
          <cell r="AE65" t="str">
            <v>PROFUTURO</v>
          </cell>
          <cell r="AF65" t="str">
            <v>04</v>
          </cell>
          <cell r="AG65">
            <v>67.27</v>
          </cell>
          <cell r="AH65">
            <v>43.09</v>
          </cell>
          <cell r="AI65">
            <v>110.36</v>
          </cell>
          <cell r="AJ65">
            <v>310</v>
          </cell>
          <cell r="AK65">
            <v>40878</v>
          </cell>
          <cell r="AL65" t="str">
            <v/>
          </cell>
          <cell r="AM65">
            <v>1</v>
          </cell>
          <cell r="AN65" t="str">
            <v>2011</v>
          </cell>
          <cell r="AO65" t="str">
            <v>1</v>
          </cell>
          <cell r="AP65">
            <v>97.2</v>
          </cell>
          <cell r="AQ65">
            <v>0</v>
          </cell>
          <cell r="AR65">
            <v>0</v>
          </cell>
          <cell r="AS65">
            <v>0</v>
          </cell>
          <cell r="AT65">
            <v>0</v>
          </cell>
          <cell r="AU65">
            <v>0</v>
          </cell>
          <cell r="AV65">
            <v>0</v>
          </cell>
          <cell r="AW65">
            <v>0</v>
          </cell>
          <cell r="AX65">
            <v>0</v>
          </cell>
          <cell r="AY65">
            <v>0</v>
          </cell>
          <cell r="AZ65">
            <v>0</v>
          </cell>
          <cell r="BA65">
            <v>0</v>
          </cell>
          <cell r="BB65">
            <v>28268</v>
          </cell>
          <cell r="BC65">
            <v>0</v>
          </cell>
          <cell r="BD65">
            <v>0</v>
          </cell>
          <cell r="BE65">
            <v>0</v>
          </cell>
          <cell r="BF65">
            <v>0</v>
          </cell>
          <cell r="BG65">
            <v>0</v>
          </cell>
          <cell r="BH65" t="str">
            <v>582660JNREE4</v>
          </cell>
          <cell r="BI65">
            <v>40878</v>
          </cell>
        </row>
        <row r="66">
          <cell r="A66" t="str">
            <v>29709706</v>
          </cell>
          <cell r="B66" t="str">
            <v>NUÑEZ ROMERO JENNY FELICITAS</v>
          </cell>
          <cell r="C66" t="str">
            <v>RESPONSABLE DE PROYECTOS</v>
          </cell>
          <cell r="D66" t="str">
            <v>29709706</v>
          </cell>
          <cell r="E66">
            <v>40878</v>
          </cell>
          <cell r="F66">
            <v>40999</v>
          </cell>
          <cell r="G66" t="str">
            <v>NUÑEZ ROMERO JENNY FELICITAS</v>
          </cell>
          <cell r="H66">
            <v>3100</v>
          </cell>
          <cell r="I66">
            <v>3100</v>
          </cell>
          <cell r="J66">
            <v>310</v>
          </cell>
          <cell r="K66">
            <v>0</v>
          </cell>
          <cell r="L66">
            <v>0</v>
          </cell>
          <cell r="M66">
            <v>2369.64</v>
          </cell>
          <cell r="N66" t="str">
            <v>OFICINA ZONAL AREQUIPA</v>
          </cell>
          <cell r="O66" t="str">
            <v xml:space="preserve">0010  </v>
          </cell>
          <cell r="P66" t="str">
            <v>3545</v>
          </cell>
          <cell r="Q66" t="str">
            <v>001</v>
          </cell>
          <cell r="R66" t="str">
            <v>219</v>
          </cell>
          <cell r="S66">
            <v>40896</v>
          </cell>
          <cell r="T66" t="str">
            <v>4019664509</v>
          </cell>
          <cell r="U66" t="str">
            <v>201112</v>
          </cell>
          <cell r="V66" t="str">
            <v>201112</v>
          </cell>
          <cell r="W66" t="str">
            <v>12</v>
          </cell>
          <cell r="X66">
            <v>1</v>
          </cell>
          <cell r="Y66" t="str">
            <v>CAS ZONALES DICIEMBRE 2011</v>
          </cell>
          <cell r="Z66">
            <v>57</v>
          </cell>
          <cell r="AA66" t="str">
            <v>10297097062</v>
          </cell>
          <cell r="AB66" t="str">
            <v>NUÑEZ</v>
          </cell>
          <cell r="AC66" t="str">
            <v>ROMERO</v>
          </cell>
          <cell r="AD66" t="str">
            <v>JENNY FELICITAS</v>
          </cell>
          <cell r="AE66" t="str">
            <v>PROFUTURO</v>
          </cell>
          <cell r="AF66" t="str">
            <v>04</v>
          </cell>
          <cell r="AG66">
            <v>67.27</v>
          </cell>
          <cell r="AH66">
            <v>43.09</v>
          </cell>
          <cell r="AI66">
            <v>110.36</v>
          </cell>
          <cell r="AJ66">
            <v>310</v>
          </cell>
          <cell r="AK66">
            <v>40878</v>
          </cell>
          <cell r="AL66" t="str">
            <v/>
          </cell>
          <cell r="AM66">
            <v>1</v>
          </cell>
          <cell r="AN66" t="str">
            <v>2011</v>
          </cell>
          <cell r="AO66" t="str">
            <v>1</v>
          </cell>
          <cell r="AP66">
            <v>97.2</v>
          </cell>
          <cell r="AQ66">
            <v>0</v>
          </cell>
          <cell r="AR66">
            <v>0</v>
          </cell>
          <cell r="AS66">
            <v>0</v>
          </cell>
          <cell r="AT66">
            <v>0</v>
          </cell>
          <cell r="AU66">
            <v>0</v>
          </cell>
          <cell r="AV66">
            <v>0</v>
          </cell>
          <cell r="AW66">
            <v>0</v>
          </cell>
          <cell r="AX66">
            <v>0</v>
          </cell>
          <cell r="AY66">
            <v>0</v>
          </cell>
          <cell r="AZ66">
            <v>0</v>
          </cell>
          <cell r="BA66">
            <v>0</v>
          </cell>
          <cell r="BB66">
            <v>28268</v>
          </cell>
          <cell r="BC66">
            <v>0</v>
          </cell>
          <cell r="BD66">
            <v>0</v>
          </cell>
          <cell r="BE66">
            <v>0</v>
          </cell>
          <cell r="BF66">
            <v>0</v>
          </cell>
          <cell r="BG66">
            <v>0</v>
          </cell>
          <cell r="BH66" t="str">
            <v>582660JNREE4</v>
          </cell>
          <cell r="BI66">
            <v>40878</v>
          </cell>
        </row>
        <row r="67">
          <cell r="A67" t="str">
            <v>29709706</v>
          </cell>
          <cell r="B67" t="str">
            <v>NUÑEZ ROMERO JENNY FELICITAS</v>
          </cell>
          <cell r="C67" t="str">
            <v>RESPONSABLE DE PROYECTOS</v>
          </cell>
          <cell r="D67" t="str">
            <v>29709706</v>
          </cell>
          <cell r="E67">
            <v>40878</v>
          </cell>
          <cell r="F67">
            <v>41060</v>
          </cell>
          <cell r="G67" t="str">
            <v>NUÑEZ ROMERO JENNY FELICITAS</v>
          </cell>
          <cell r="H67">
            <v>3100</v>
          </cell>
          <cell r="I67">
            <v>3100</v>
          </cell>
          <cell r="J67">
            <v>310</v>
          </cell>
          <cell r="K67">
            <v>0</v>
          </cell>
          <cell r="L67">
            <v>0</v>
          </cell>
          <cell r="M67">
            <v>2369.64</v>
          </cell>
          <cell r="N67" t="str">
            <v>OFICINA ZONAL AREQUIPA</v>
          </cell>
          <cell r="O67" t="str">
            <v xml:space="preserve">0010  </v>
          </cell>
          <cell r="P67" t="str">
            <v>3545</v>
          </cell>
          <cell r="Q67" t="str">
            <v>001</v>
          </cell>
          <cell r="R67" t="str">
            <v>219</v>
          </cell>
          <cell r="S67">
            <v>40896</v>
          </cell>
          <cell r="T67" t="str">
            <v>4019664509</v>
          </cell>
          <cell r="U67" t="str">
            <v>201112</v>
          </cell>
          <cell r="V67" t="str">
            <v>201112</v>
          </cell>
          <cell r="W67" t="str">
            <v>12</v>
          </cell>
          <cell r="X67">
            <v>1</v>
          </cell>
          <cell r="Y67" t="str">
            <v>CAS ZONALES DICIEMBRE 2011</v>
          </cell>
          <cell r="Z67">
            <v>57</v>
          </cell>
          <cell r="AA67" t="str">
            <v>10297097062</v>
          </cell>
          <cell r="AB67" t="str">
            <v>NUÑEZ</v>
          </cell>
          <cell r="AC67" t="str">
            <v>ROMERO</v>
          </cell>
          <cell r="AD67" t="str">
            <v>JENNY FELICITAS</v>
          </cell>
          <cell r="AE67" t="str">
            <v>PROFUTURO</v>
          </cell>
          <cell r="AF67" t="str">
            <v>04</v>
          </cell>
          <cell r="AG67">
            <v>67.27</v>
          </cell>
          <cell r="AH67">
            <v>43.09</v>
          </cell>
          <cell r="AI67">
            <v>110.36</v>
          </cell>
          <cell r="AJ67">
            <v>310</v>
          </cell>
          <cell r="AK67">
            <v>40878</v>
          </cell>
          <cell r="AL67" t="str">
            <v/>
          </cell>
          <cell r="AM67">
            <v>1</v>
          </cell>
          <cell r="AN67" t="str">
            <v>2011</v>
          </cell>
          <cell r="AO67" t="str">
            <v>1</v>
          </cell>
          <cell r="AP67">
            <v>97.2</v>
          </cell>
          <cell r="AQ67">
            <v>0</v>
          </cell>
          <cell r="AR67">
            <v>0</v>
          </cell>
          <cell r="AS67">
            <v>0</v>
          </cell>
          <cell r="AT67">
            <v>0</v>
          </cell>
          <cell r="AU67">
            <v>0</v>
          </cell>
          <cell r="AV67">
            <v>0</v>
          </cell>
          <cell r="AW67">
            <v>0</v>
          </cell>
          <cell r="AX67">
            <v>0</v>
          </cell>
          <cell r="AY67">
            <v>0</v>
          </cell>
          <cell r="AZ67">
            <v>0</v>
          </cell>
          <cell r="BA67">
            <v>0</v>
          </cell>
          <cell r="BB67">
            <v>28268</v>
          </cell>
          <cell r="BC67">
            <v>0</v>
          </cell>
          <cell r="BD67">
            <v>0</v>
          </cell>
          <cell r="BE67">
            <v>0</v>
          </cell>
          <cell r="BF67">
            <v>0</v>
          </cell>
          <cell r="BG67">
            <v>0</v>
          </cell>
          <cell r="BH67" t="str">
            <v>582660JNREE4</v>
          </cell>
          <cell r="BI67">
            <v>40878</v>
          </cell>
        </row>
        <row r="68">
          <cell r="A68" t="str">
            <v>29542267</v>
          </cell>
          <cell r="B68" t="str">
            <v>QUISPE GAIMES FRIDA BETZABETH</v>
          </cell>
          <cell r="C68" t="str">
            <v>TECNICO DE PROYECTOS</v>
          </cell>
          <cell r="D68" t="str">
            <v>29542267</v>
          </cell>
          <cell r="E68">
            <v>40878</v>
          </cell>
          <cell r="F68">
            <v>40939</v>
          </cell>
          <cell r="G68" t="str">
            <v>QUISPE GAIMES FRIDA BETZABETH</v>
          </cell>
          <cell r="H68">
            <v>2900</v>
          </cell>
          <cell r="I68">
            <v>2900</v>
          </cell>
          <cell r="J68">
            <v>290</v>
          </cell>
          <cell r="K68">
            <v>0</v>
          </cell>
          <cell r="L68">
            <v>0</v>
          </cell>
          <cell r="M68">
            <v>2218.5</v>
          </cell>
          <cell r="N68" t="str">
            <v>OFICINA ZONAL AREQUIPA</v>
          </cell>
          <cell r="O68" t="str">
            <v xml:space="preserve">0010  </v>
          </cell>
          <cell r="P68" t="str">
            <v>3544</v>
          </cell>
          <cell r="Q68" t="str">
            <v>002</v>
          </cell>
          <cell r="R68" t="str">
            <v>200</v>
          </cell>
          <cell r="S68">
            <v>40896</v>
          </cell>
          <cell r="T68" t="str">
            <v>4026138928</v>
          </cell>
          <cell r="U68" t="str">
            <v>201112</v>
          </cell>
          <cell r="V68" t="str">
            <v>201112</v>
          </cell>
          <cell r="W68" t="str">
            <v>12</v>
          </cell>
          <cell r="X68">
            <v>1</v>
          </cell>
          <cell r="Y68" t="str">
            <v>CAS ZONALES DICIEMBRE 2011</v>
          </cell>
          <cell r="Z68">
            <v>2086</v>
          </cell>
          <cell r="AA68" t="str">
            <v>10295422675</v>
          </cell>
          <cell r="AB68" t="str">
            <v>QUISPE</v>
          </cell>
          <cell r="AC68" t="str">
            <v>GAIMES</v>
          </cell>
          <cell r="AD68" t="str">
            <v>FRIDA BETZABETH</v>
          </cell>
          <cell r="AE68" t="str">
            <v>HORIZONTE</v>
          </cell>
          <cell r="AF68" t="str">
            <v>01</v>
          </cell>
          <cell r="AG68">
            <v>56.55</v>
          </cell>
          <cell r="AH68">
            <v>44.95</v>
          </cell>
          <cell r="AI68">
            <v>101.5</v>
          </cell>
          <cell r="AJ68">
            <v>290</v>
          </cell>
          <cell r="AK68">
            <v>40878</v>
          </cell>
          <cell r="AL68" t="str">
            <v/>
          </cell>
          <cell r="AM68">
            <v>1</v>
          </cell>
          <cell r="AN68" t="str">
            <v>2011</v>
          </cell>
          <cell r="AO68" t="str">
            <v>1</v>
          </cell>
          <cell r="AP68">
            <v>97.2</v>
          </cell>
          <cell r="AQ68">
            <v>0</v>
          </cell>
          <cell r="AR68">
            <v>0</v>
          </cell>
          <cell r="AS68">
            <v>0</v>
          </cell>
          <cell r="AT68">
            <v>0</v>
          </cell>
          <cell r="AU68">
            <v>0</v>
          </cell>
          <cell r="AV68">
            <v>0</v>
          </cell>
          <cell r="AW68">
            <v>0</v>
          </cell>
          <cell r="AX68">
            <v>0</v>
          </cell>
          <cell r="AY68">
            <v>0</v>
          </cell>
          <cell r="AZ68">
            <v>0</v>
          </cell>
          <cell r="BA68">
            <v>0</v>
          </cell>
          <cell r="BB68">
            <v>25174</v>
          </cell>
          <cell r="BC68">
            <v>0</v>
          </cell>
          <cell r="BD68">
            <v>0</v>
          </cell>
          <cell r="BE68">
            <v>0</v>
          </cell>
          <cell r="BF68">
            <v>0</v>
          </cell>
          <cell r="BG68">
            <v>0</v>
          </cell>
          <cell r="BH68" t="str">
            <v>551720FQGSM2</v>
          </cell>
          <cell r="BI68">
            <v>40878</v>
          </cell>
        </row>
        <row r="69">
          <cell r="A69" t="str">
            <v>29248956</v>
          </cell>
          <cell r="B69" t="str">
            <v>VASQUEZ CHICATA GUSTAVO ENRIQUE JULIO</v>
          </cell>
          <cell r="C69" t="str">
            <v>JEFE DE LA OFICINA ZONAL AREQUIPA</v>
          </cell>
          <cell r="D69" t="str">
            <v>29248956</v>
          </cell>
          <cell r="E69">
            <v>40823</v>
          </cell>
          <cell r="F69">
            <v>40908</v>
          </cell>
          <cell r="G69" t="str">
            <v>VASQUEZ CHICATA GUSTAVO ENRIQUE JULIO</v>
          </cell>
          <cell r="H69">
            <v>5300</v>
          </cell>
          <cell r="I69">
            <v>5300</v>
          </cell>
          <cell r="J69">
            <v>530</v>
          </cell>
          <cell r="K69">
            <v>0</v>
          </cell>
          <cell r="L69">
            <v>0</v>
          </cell>
          <cell r="M69">
            <v>4081</v>
          </cell>
          <cell r="N69" t="str">
            <v>OFICINA ZONAL AREQUIPA</v>
          </cell>
          <cell r="O69" t="str">
            <v xml:space="preserve">0010  </v>
          </cell>
          <cell r="P69" t="str">
            <v>3426</v>
          </cell>
          <cell r="Q69" t="str">
            <v>001</v>
          </cell>
          <cell r="R69" t="str">
            <v>396</v>
          </cell>
          <cell r="S69">
            <v>40896</v>
          </cell>
          <cell r="T69" t="str">
            <v>4010404725</v>
          </cell>
          <cell r="U69" t="str">
            <v>201112</v>
          </cell>
          <cell r="V69" t="str">
            <v>201112</v>
          </cell>
          <cell r="W69" t="str">
            <v>12</v>
          </cell>
          <cell r="X69">
            <v>1</v>
          </cell>
          <cell r="Y69" t="str">
            <v>CAS ZONALES DICIEMBRE 2011</v>
          </cell>
          <cell r="Z69">
            <v>838</v>
          </cell>
          <cell r="AA69" t="str">
            <v>10292489566</v>
          </cell>
          <cell r="AB69" t="str">
            <v>VASQUEZ</v>
          </cell>
          <cell r="AC69" t="str">
            <v>CHICATA</v>
          </cell>
          <cell r="AD69" t="str">
            <v>GUSTAVO ENRIQUE JULIO</v>
          </cell>
          <cell r="AE69" t="str">
            <v>ONP</v>
          </cell>
          <cell r="AF69" t="str">
            <v>99</v>
          </cell>
          <cell r="AG69">
            <v>0</v>
          </cell>
          <cell r="AH69">
            <v>0</v>
          </cell>
          <cell r="AI69">
            <v>0</v>
          </cell>
          <cell r="AJ69">
            <v>689</v>
          </cell>
          <cell r="AK69">
            <v>40823</v>
          </cell>
          <cell r="AL69" t="str">
            <v/>
          </cell>
          <cell r="AM69">
            <v>1</v>
          </cell>
          <cell r="AN69" t="str">
            <v>2011</v>
          </cell>
          <cell r="AO69" t="str">
            <v>1</v>
          </cell>
          <cell r="AP69">
            <v>97.2</v>
          </cell>
          <cell r="AQ69">
            <v>0</v>
          </cell>
          <cell r="AR69">
            <v>0</v>
          </cell>
          <cell r="AS69">
            <v>0</v>
          </cell>
          <cell r="AT69">
            <v>0</v>
          </cell>
          <cell r="AU69">
            <v>0</v>
          </cell>
          <cell r="AV69">
            <v>0</v>
          </cell>
          <cell r="AW69">
            <v>0</v>
          </cell>
          <cell r="AX69">
            <v>0</v>
          </cell>
          <cell r="AY69">
            <v>0</v>
          </cell>
          <cell r="AZ69">
            <v>0</v>
          </cell>
          <cell r="BA69">
            <v>0</v>
          </cell>
          <cell r="BB69">
            <v>21111</v>
          </cell>
          <cell r="BC69">
            <v>0</v>
          </cell>
          <cell r="BD69">
            <v>0</v>
          </cell>
          <cell r="BE69">
            <v>0</v>
          </cell>
          <cell r="BF69">
            <v>0</v>
          </cell>
          <cell r="BG69">
            <v>0</v>
          </cell>
          <cell r="BH69" t="str">
            <v/>
          </cell>
          <cell r="BI69">
            <v>39692</v>
          </cell>
        </row>
        <row r="70">
          <cell r="A70" t="str">
            <v>29601020</v>
          </cell>
          <cell r="B70" t="str">
            <v>FERNANDEZ CARRERA GIOVANNA MARITZA</v>
          </cell>
          <cell r="C70" t="str">
            <v>RESPONSABLE ADMINISTRATIVO E INFORMATICO</v>
          </cell>
          <cell r="D70" t="str">
            <v>29601020</v>
          </cell>
          <cell r="E70">
            <v>40896</v>
          </cell>
          <cell r="F70">
            <v>40939</v>
          </cell>
          <cell r="G70" t="str">
            <v>FERNANDEZ CARRERA GIOVANNA MARITZA</v>
          </cell>
          <cell r="H70">
            <v>800</v>
          </cell>
          <cell r="I70">
            <v>800</v>
          </cell>
          <cell r="J70">
            <v>0</v>
          </cell>
          <cell r="K70">
            <v>0</v>
          </cell>
          <cell r="L70">
            <v>0</v>
          </cell>
          <cell r="M70">
            <v>692</v>
          </cell>
          <cell r="N70" t="str">
            <v>OFICINA ZONAL AREQUIPA</v>
          </cell>
          <cell r="O70" t="str">
            <v xml:space="preserve">0010  </v>
          </cell>
          <cell r="P70" t="str">
            <v>3629</v>
          </cell>
          <cell r="Q70" t="str">
            <v>001</v>
          </cell>
          <cell r="R70" t="str">
            <v>00011</v>
          </cell>
          <cell r="S70">
            <v>40905</v>
          </cell>
          <cell r="T70" t="str">
            <v>4041669735</v>
          </cell>
          <cell r="U70" t="str">
            <v>201112</v>
          </cell>
          <cell r="V70" t="str">
            <v>201112</v>
          </cell>
          <cell r="W70" t="str">
            <v>13</v>
          </cell>
          <cell r="X70">
            <v>2</v>
          </cell>
          <cell r="Y70" t="str">
            <v>CAS ZONALES DICIEMBRE 2011 ADICIONAL 01</v>
          </cell>
          <cell r="Z70">
            <v>4252</v>
          </cell>
          <cell r="AA70" t="str">
            <v>10296010206</v>
          </cell>
          <cell r="AB70" t="str">
            <v>FERNANDEZ</v>
          </cell>
          <cell r="AC70" t="str">
            <v>CARRERA</v>
          </cell>
          <cell r="AD70" t="str">
            <v>GIOVANNA MARITZA</v>
          </cell>
          <cell r="AE70" t="str">
            <v>HORIZONTE</v>
          </cell>
          <cell r="AF70" t="str">
            <v>01</v>
          </cell>
          <cell r="AG70">
            <v>15.6</v>
          </cell>
          <cell r="AH70">
            <v>12.4</v>
          </cell>
          <cell r="AI70">
            <v>28</v>
          </cell>
          <cell r="AJ70">
            <v>80</v>
          </cell>
          <cell r="AK70">
            <v>40896</v>
          </cell>
          <cell r="AL70" t="str">
            <v/>
          </cell>
          <cell r="AM70">
            <v>1</v>
          </cell>
          <cell r="AN70" t="str">
            <v>2011</v>
          </cell>
          <cell r="AO70" t="str">
            <v>1</v>
          </cell>
          <cell r="AP70">
            <v>72</v>
          </cell>
          <cell r="AQ70">
            <v>0</v>
          </cell>
          <cell r="AR70">
            <v>0</v>
          </cell>
          <cell r="AS70">
            <v>0</v>
          </cell>
          <cell r="AT70">
            <v>0</v>
          </cell>
          <cell r="AU70">
            <v>0</v>
          </cell>
          <cell r="AV70">
            <v>0</v>
          </cell>
          <cell r="AW70">
            <v>0</v>
          </cell>
          <cell r="AX70">
            <v>0</v>
          </cell>
          <cell r="AY70">
            <v>0</v>
          </cell>
          <cell r="AZ70">
            <v>0</v>
          </cell>
          <cell r="BA70">
            <v>0</v>
          </cell>
          <cell r="BB70">
            <v>26194</v>
          </cell>
          <cell r="BC70">
            <v>0</v>
          </cell>
          <cell r="BD70">
            <v>0</v>
          </cell>
          <cell r="BE70">
            <v>0</v>
          </cell>
          <cell r="BF70">
            <v>0</v>
          </cell>
          <cell r="BG70">
            <v>0</v>
          </cell>
          <cell r="BH70" t="str">
            <v>561920GFCNR2</v>
          </cell>
          <cell r="BI70">
            <v>40896</v>
          </cell>
        </row>
        <row r="71">
          <cell r="A71" t="str">
            <v>29601020</v>
          </cell>
          <cell r="B71" t="str">
            <v>FERNANDEZ CARRERA GIOVANNA MARITZA</v>
          </cell>
          <cell r="C71" t="str">
            <v>RESPONSABLE ADMINISTRATIVO E INFORMATICO</v>
          </cell>
          <cell r="D71" t="str">
            <v>29601020</v>
          </cell>
          <cell r="E71">
            <v>40896</v>
          </cell>
          <cell r="F71">
            <v>40999</v>
          </cell>
          <cell r="G71" t="str">
            <v>FERNANDEZ CARRERA GIOVANNA MARITZA</v>
          </cell>
          <cell r="H71">
            <v>800</v>
          </cell>
          <cell r="I71">
            <v>800</v>
          </cell>
          <cell r="J71">
            <v>0</v>
          </cell>
          <cell r="K71">
            <v>0</v>
          </cell>
          <cell r="L71">
            <v>0</v>
          </cell>
          <cell r="M71">
            <v>692</v>
          </cell>
          <cell r="N71" t="str">
            <v>OFICINA ZONAL AREQUIPA</v>
          </cell>
          <cell r="O71" t="str">
            <v xml:space="preserve">0010  </v>
          </cell>
          <cell r="P71" t="str">
            <v>3629</v>
          </cell>
          <cell r="Q71" t="str">
            <v>001</v>
          </cell>
          <cell r="R71" t="str">
            <v>00011</v>
          </cell>
          <cell r="S71">
            <v>40905</v>
          </cell>
          <cell r="T71" t="str">
            <v>4041669735</v>
          </cell>
          <cell r="U71" t="str">
            <v>201112</v>
          </cell>
          <cell r="V71" t="str">
            <v>201112</v>
          </cell>
          <cell r="W71" t="str">
            <v>13</v>
          </cell>
          <cell r="X71">
            <v>2</v>
          </cell>
          <cell r="Y71" t="str">
            <v>CAS ZONALES DICIEMBRE 2011 ADICIONAL 01</v>
          </cell>
          <cell r="Z71">
            <v>4252</v>
          </cell>
          <cell r="AA71" t="str">
            <v>10296010206</v>
          </cell>
          <cell r="AB71" t="str">
            <v>FERNANDEZ</v>
          </cell>
          <cell r="AC71" t="str">
            <v>CARRERA</v>
          </cell>
          <cell r="AD71" t="str">
            <v>GIOVANNA MARITZA</v>
          </cell>
          <cell r="AE71" t="str">
            <v>HORIZONTE</v>
          </cell>
          <cell r="AF71" t="str">
            <v>01</v>
          </cell>
          <cell r="AG71">
            <v>15.6</v>
          </cell>
          <cell r="AH71">
            <v>12.4</v>
          </cell>
          <cell r="AI71">
            <v>28</v>
          </cell>
          <cell r="AJ71">
            <v>80</v>
          </cell>
          <cell r="AK71">
            <v>40896</v>
          </cell>
          <cell r="AL71" t="str">
            <v/>
          </cell>
          <cell r="AM71">
            <v>1</v>
          </cell>
          <cell r="AN71" t="str">
            <v>2011</v>
          </cell>
          <cell r="AO71" t="str">
            <v>1</v>
          </cell>
          <cell r="AP71">
            <v>72</v>
          </cell>
          <cell r="AQ71">
            <v>0</v>
          </cell>
          <cell r="AR71">
            <v>0</v>
          </cell>
          <cell r="AS71">
            <v>0</v>
          </cell>
          <cell r="AT71">
            <v>0</v>
          </cell>
          <cell r="AU71">
            <v>0</v>
          </cell>
          <cell r="AV71">
            <v>0</v>
          </cell>
          <cell r="AW71">
            <v>0</v>
          </cell>
          <cell r="AX71">
            <v>0</v>
          </cell>
          <cell r="AY71">
            <v>0</v>
          </cell>
          <cell r="AZ71">
            <v>0</v>
          </cell>
          <cell r="BA71">
            <v>0</v>
          </cell>
          <cell r="BB71">
            <v>26194</v>
          </cell>
          <cell r="BC71">
            <v>0</v>
          </cell>
          <cell r="BD71">
            <v>0</v>
          </cell>
          <cell r="BE71">
            <v>0</v>
          </cell>
          <cell r="BF71">
            <v>0</v>
          </cell>
          <cell r="BG71">
            <v>0</v>
          </cell>
          <cell r="BH71" t="str">
            <v>561920GFCNR2</v>
          </cell>
          <cell r="BI71">
            <v>40896</v>
          </cell>
        </row>
        <row r="72">
          <cell r="A72" t="str">
            <v>29601020</v>
          </cell>
          <cell r="B72" t="str">
            <v>FERNANDEZ CARRERA GIOVANNA MARITZA</v>
          </cell>
          <cell r="C72" t="str">
            <v>RESPONSABLE ADMINISTRATIVO E INFORMATICO</v>
          </cell>
          <cell r="D72" t="str">
            <v>29601020</v>
          </cell>
          <cell r="E72">
            <v>40896</v>
          </cell>
          <cell r="F72">
            <v>41090</v>
          </cell>
          <cell r="G72" t="str">
            <v>FERNANDEZ CARRERA GIOVANNA MARITZA</v>
          </cell>
          <cell r="H72">
            <v>800</v>
          </cell>
          <cell r="I72">
            <v>800</v>
          </cell>
          <cell r="J72">
            <v>0</v>
          </cell>
          <cell r="K72">
            <v>0</v>
          </cell>
          <cell r="L72">
            <v>0</v>
          </cell>
          <cell r="M72">
            <v>692</v>
          </cell>
          <cell r="N72" t="str">
            <v>OFICINA ZONAL AREQUIPA</v>
          </cell>
          <cell r="O72" t="str">
            <v xml:space="preserve">0010  </v>
          </cell>
          <cell r="P72" t="str">
            <v>3629</v>
          </cell>
          <cell r="Q72" t="str">
            <v>001</v>
          </cell>
          <cell r="R72" t="str">
            <v>00011</v>
          </cell>
          <cell r="S72">
            <v>40905</v>
          </cell>
          <cell r="T72" t="str">
            <v>4041669735</v>
          </cell>
          <cell r="U72" t="str">
            <v>201112</v>
          </cell>
          <cell r="V72" t="str">
            <v>201112</v>
          </cell>
          <cell r="W72" t="str">
            <v>13</v>
          </cell>
          <cell r="X72">
            <v>2</v>
          </cell>
          <cell r="Y72" t="str">
            <v>CAS ZONALES DICIEMBRE 2011 ADICIONAL 01</v>
          </cell>
          <cell r="Z72">
            <v>4252</v>
          </cell>
          <cell r="AA72" t="str">
            <v>10296010206</v>
          </cell>
          <cell r="AB72" t="str">
            <v>FERNANDEZ</v>
          </cell>
          <cell r="AC72" t="str">
            <v>CARRERA</v>
          </cell>
          <cell r="AD72" t="str">
            <v>GIOVANNA MARITZA</v>
          </cell>
          <cell r="AE72" t="str">
            <v>HORIZONTE</v>
          </cell>
          <cell r="AF72" t="str">
            <v>01</v>
          </cell>
          <cell r="AG72">
            <v>15.6</v>
          </cell>
          <cell r="AH72">
            <v>12.4</v>
          </cell>
          <cell r="AI72">
            <v>28</v>
          </cell>
          <cell r="AJ72">
            <v>80</v>
          </cell>
          <cell r="AK72">
            <v>40896</v>
          </cell>
          <cell r="AL72" t="str">
            <v/>
          </cell>
          <cell r="AM72">
            <v>1</v>
          </cell>
          <cell r="AN72" t="str">
            <v>2011</v>
          </cell>
          <cell r="AO72" t="str">
            <v>1</v>
          </cell>
          <cell r="AP72">
            <v>72</v>
          </cell>
          <cell r="AQ72">
            <v>0</v>
          </cell>
          <cell r="AR72">
            <v>0</v>
          </cell>
          <cell r="AS72">
            <v>0</v>
          </cell>
          <cell r="AT72">
            <v>0</v>
          </cell>
          <cell r="AU72">
            <v>0</v>
          </cell>
          <cell r="AV72">
            <v>0</v>
          </cell>
          <cell r="AW72">
            <v>0</v>
          </cell>
          <cell r="AX72">
            <v>0</v>
          </cell>
          <cell r="AY72">
            <v>0</v>
          </cell>
          <cell r="AZ72">
            <v>0</v>
          </cell>
          <cell r="BA72">
            <v>0</v>
          </cell>
          <cell r="BB72">
            <v>26194</v>
          </cell>
          <cell r="BC72">
            <v>0</v>
          </cell>
          <cell r="BD72">
            <v>0</v>
          </cell>
          <cell r="BE72">
            <v>0</v>
          </cell>
          <cell r="BF72">
            <v>0</v>
          </cell>
          <cell r="BG72">
            <v>0</v>
          </cell>
          <cell r="BH72" t="str">
            <v>561920GFCNR2</v>
          </cell>
          <cell r="BI72">
            <v>40896</v>
          </cell>
        </row>
        <row r="73">
          <cell r="A73" t="str">
            <v>09894077</v>
          </cell>
          <cell r="B73" t="str">
            <v>CHUCHON SOTO YOCEF MAXIMINO</v>
          </cell>
          <cell r="C73" t="str">
            <v>JEFE DE LA OFICINA ZONAL AYACUCHO</v>
          </cell>
          <cell r="D73" t="str">
            <v>09894077</v>
          </cell>
          <cell r="E73">
            <v>40826</v>
          </cell>
          <cell r="F73">
            <v>40908</v>
          </cell>
          <cell r="G73" t="str">
            <v>CHUCHON SOTO YOCEF MAXIMINO</v>
          </cell>
          <cell r="H73">
            <v>5300</v>
          </cell>
          <cell r="I73">
            <v>5300</v>
          </cell>
          <cell r="J73">
            <v>0</v>
          </cell>
          <cell r="K73">
            <v>0</v>
          </cell>
          <cell r="L73">
            <v>0</v>
          </cell>
          <cell r="M73">
            <v>4599.34</v>
          </cell>
          <cell r="N73" t="str">
            <v>OFICINA ZONAL AYACUCHO</v>
          </cell>
          <cell r="O73" t="str">
            <v xml:space="preserve">0011  </v>
          </cell>
          <cell r="P73" t="str">
            <v>3429</v>
          </cell>
          <cell r="Q73" t="str">
            <v>002</v>
          </cell>
          <cell r="R73" t="str">
            <v>168</v>
          </cell>
          <cell r="S73">
            <v>40896</v>
          </cell>
          <cell r="T73" t="str">
            <v>4040881889</v>
          </cell>
          <cell r="U73" t="str">
            <v>201112</v>
          </cell>
          <cell r="V73" t="str">
            <v>201112</v>
          </cell>
          <cell r="W73" t="str">
            <v>12</v>
          </cell>
          <cell r="X73">
            <v>1</v>
          </cell>
          <cell r="Y73" t="str">
            <v>CAS ZONALES DICIEMBRE 2011</v>
          </cell>
          <cell r="Z73">
            <v>4148</v>
          </cell>
          <cell r="AA73" t="str">
            <v>10098940770</v>
          </cell>
          <cell r="AB73" t="str">
            <v>CHUCHON</v>
          </cell>
          <cell r="AC73" t="str">
            <v>SOTO</v>
          </cell>
          <cell r="AD73" t="str">
            <v>YOCEF MAXIMINO</v>
          </cell>
          <cell r="AE73" t="str">
            <v>INTEGRA</v>
          </cell>
          <cell r="AF73" t="str">
            <v>02</v>
          </cell>
          <cell r="AG73">
            <v>95.4</v>
          </cell>
          <cell r="AH73">
            <v>75.260000000000005</v>
          </cell>
          <cell r="AI73">
            <v>170.66</v>
          </cell>
          <cell r="AJ73">
            <v>530</v>
          </cell>
          <cell r="AK73">
            <v>40826</v>
          </cell>
          <cell r="AL73" t="str">
            <v>2634068</v>
          </cell>
          <cell r="AM73">
            <v>40836</v>
          </cell>
          <cell r="AN73" t="str">
            <v>2011</v>
          </cell>
          <cell r="AO73" t="str">
            <v>1</v>
          </cell>
          <cell r="AP73">
            <v>97.2</v>
          </cell>
          <cell r="AQ73">
            <v>0</v>
          </cell>
          <cell r="AR73">
            <v>0</v>
          </cell>
          <cell r="AS73">
            <v>0</v>
          </cell>
          <cell r="AT73">
            <v>0</v>
          </cell>
          <cell r="AU73">
            <v>0</v>
          </cell>
          <cell r="AV73">
            <v>0</v>
          </cell>
          <cell r="AW73">
            <v>0</v>
          </cell>
          <cell r="AX73">
            <v>0</v>
          </cell>
          <cell r="AY73">
            <v>0</v>
          </cell>
          <cell r="AZ73">
            <v>0</v>
          </cell>
          <cell r="BA73">
            <v>0</v>
          </cell>
          <cell r="BB73">
            <v>26666</v>
          </cell>
          <cell r="BC73">
            <v>0</v>
          </cell>
          <cell r="BD73">
            <v>0</v>
          </cell>
          <cell r="BE73">
            <v>0</v>
          </cell>
          <cell r="BF73">
            <v>0</v>
          </cell>
          <cell r="BG73">
            <v>0</v>
          </cell>
          <cell r="BH73" t="str">
            <v>566641YCSCO3</v>
          </cell>
          <cell r="BI73">
            <v>40826</v>
          </cell>
        </row>
        <row r="74">
          <cell r="A74" t="str">
            <v>43489291</v>
          </cell>
          <cell r="B74" t="str">
            <v>CORDOVA  MIGUEL CARMEN ROSA</v>
          </cell>
          <cell r="C74" t="str">
            <v>RESPONSABLE DE PROMOCION SOCIAL Y CAPACITACION</v>
          </cell>
          <cell r="D74" t="str">
            <v>43489291</v>
          </cell>
          <cell r="E74">
            <v>40819</v>
          </cell>
          <cell r="F74">
            <v>40908</v>
          </cell>
          <cell r="G74" t="str">
            <v>CORDOVA  MIGUEL CARMEN ROSA</v>
          </cell>
          <cell r="H74">
            <v>2900</v>
          </cell>
          <cell r="I74">
            <v>2900</v>
          </cell>
          <cell r="J74">
            <v>0</v>
          </cell>
          <cell r="K74">
            <v>0</v>
          </cell>
          <cell r="L74">
            <v>0</v>
          </cell>
          <cell r="M74">
            <v>2506.7600000000002</v>
          </cell>
          <cell r="N74" t="str">
            <v>OFICINA ZONAL AYACUCHO</v>
          </cell>
          <cell r="O74" t="str">
            <v xml:space="preserve">0011  </v>
          </cell>
          <cell r="P74" t="str">
            <v>3392</v>
          </cell>
          <cell r="Q74" t="str">
            <v>001</v>
          </cell>
          <cell r="R74" t="str">
            <v>12</v>
          </cell>
          <cell r="S74">
            <v>40896</v>
          </cell>
          <cell r="T74" t="str">
            <v>04036618987</v>
          </cell>
          <cell r="U74" t="str">
            <v>201112</v>
          </cell>
          <cell r="V74" t="str">
            <v>201112</v>
          </cell>
          <cell r="W74" t="str">
            <v>12</v>
          </cell>
          <cell r="X74">
            <v>1</v>
          </cell>
          <cell r="Y74" t="str">
            <v>CAS ZONALES DICIEMBRE 2011</v>
          </cell>
          <cell r="Z74">
            <v>4127</v>
          </cell>
          <cell r="AA74" t="str">
            <v>10434892916</v>
          </cell>
          <cell r="AB74" t="str">
            <v xml:space="preserve">CORDOVA </v>
          </cell>
          <cell r="AC74" t="str">
            <v>MIGUEL</v>
          </cell>
          <cell r="AD74" t="str">
            <v>CARMEN ROSA</v>
          </cell>
          <cell r="AE74" t="str">
            <v>PROFUTURO</v>
          </cell>
          <cell r="AF74" t="str">
            <v>04</v>
          </cell>
          <cell r="AG74">
            <v>62.93</v>
          </cell>
          <cell r="AH74">
            <v>40.31</v>
          </cell>
          <cell r="AI74">
            <v>103.24</v>
          </cell>
          <cell r="AJ74">
            <v>290</v>
          </cell>
          <cell r="AK74">
            <v>40819</v>
          </cell>
          <cell r="AL74" t="str">
            <v>2690815</v>
          </cell>
          <cell r="AM74">
            <v>40883</v>
          </cell>
          <cell r="AN74" t="str">
            <v>2011</v>
          </cell>
          <cell r="AO74" t="str">
            <v>1</v>
          </cell>
          <cell r="AP74">
            <v>97.2</v>
          </cell>
          <cell r="AQ74">
            <v>0</v>
          </cell>
          <cell r="AR74">
            <v>0</v>
          </cell>
          <cell r="AS74">
            <v>0</v>
          </cell>
          <cell r="AT74">
            <v>0</v>
          </cell>
          <cell r="AU74">
            <v>0</v>
          </cell>
          <cell r="AV74">
            <v>0</v>
          </cell>
          <cell r="AW74">
            <v>0</v>
          </cell>
          <cell r="AX74">
            <v>0</v>
          </cell>
          <cell r="AY74">
            <v>0</v>
          </cell>
          <cell r="AZ74">
            <v>0</v>
          </cell>
          <cell r="BA74">
            <v>0</v>
          </cell>
          <cell r="BB74">
            <v>31426</v>
          </cell>
          <cell r="BC74">
            <v>0</v>
          </cell>
          <cell r="BD74">
            <v>0</v>
          </cell>
          <cell r="BE74">
            <v>0</v>
          </cell>
          <cell r="BF74">
            <v>0</v>
          </cell>
          <cell r="BG74">
            <v>0</v>
          </cell>
          <cell r="BH74" t="str">
            <v>614240CCMDU7</v>
          </cell>
          <cell r="BI74">
            <v>40819</v>
          </cell>
        </row>
        <row r="75">
          <cell r="A75" t="str">
            <v>28308801</v>
          </cell>
          <cell r="B75" t="str">
            <v>GARCIA GOMEZ  ERNESTO</v>
          </cell>
          <cell r="C75" t="str">
            <v>RESPONSABLE DE PROYECTOS</v>
          </cell>
          <cell r="D75" t="str">
            <v>28308801</v>
          </cell>
          <cell r="E75">
            <v>40809</v>
          </cell>
          <cell r="F75">
            <v>40908</v>
          </cell>
          <cell r="G75" t="str">
            <v>GARCIA GOMEZ  ERNESTO</v>
          </cell>
          <cell r="H75">
            <v>3100</v>
          </cell>
          <cell r="I75">
            <v>3100</v>
          </cell>
          <cell r="J75">
            <v>0</v>
          </cell>
          <cell r="K75">
            <v>0</v>
          </cell>
          <cell r="L75">
            <v>0</v>
          </cell>
          <cell r="M75">
            <v>2690.18</v>
          </cell>
          <cell r="N75" t="str">
            <v>OFICINA ZONAL AYACUCHO</v>
          </cell>
          <cell r="O75" t="str">
            <v xml:space="preserve">0011  </v>
          </cell>
          <cell r="P75" t="str">
            <v>3416</v>
          </cell>
          <cell r="Q75" t="str">
            <v>001</v>
          </cell>
          <cell r="R75" t="str">
            <v>214</v>
          </cell>
          <cell r="S75">
            <v>40896</v>
          </cell>
          <cell r="T75" t="str">
            <v>4040813654</v>
          </cell>
          <cell r="U75" t="str">
            <v>201112</v>
          </cell>
          <cell r="V75" t="str">
            <v>201112</v>
          </cell>
          <cell r="W75" t="str">
            <v>12</v>
          </cell>
          <cell r="X75">
            <v>1</v>
          </cell>
          <cell r="Y75" t="str">
            <v>CAS ZONALES DICIEMBRE 2011</v>
          </cell>
          <cell r="Z75">
            <v>4133</v>
          </cell>
          <cell r="AA75" t="str">
            <v>10283088010</v>
          </cell>
          <cell r="AB75" t="str">
            <v>GARCIA</v>
          </cell>
          <cell r="AC75" t="str">
            <v>GOMEZ</v>
          </cell>
          <cell r="AD75" t="str">
            <v xml:space="preserve"> ERNESTO</v>
          </cell>
          <cell r="AE75" t="str">
            <v>INTEGRA</v>
          </cell>
          <cell r="AF75" t="str">
            <v>02</v>
          </cell>
          <cell r="AG75">
            <v>55.8</v>
          </cell>
          <cell r="AH75">
            <v>44.02</v>
          </cell>
          <cell r="AI75">
            <v>99.82</v>
          </cell>
          <cell r="AJ75">
            <v>310</v>
          </cell>
          <cell r="AK75">
            <v>40809</v>
          </cell>
          <cell r="AL75" t="str">
            <v>2690829</v>
          </cell>
          <cell r="AM75">
            <v>40883</v>
          </cell>
          <cell r="AN75" t="str">
            <v>2011</v>
          </cell>
          <cell r="AO75" t="str">
            <v>1</v>
          </cell>
          <cell r="AP75">
            <v>97.2</v>
          </cell>
          <cell r="AQ75">
            <v>0</v>
          </cell>
          <cell r="AR75">
            <v>0</v>
          </cell>
          <cell r="AS75">
            <v>0</v>
          </cell>
          <cell r="AT75">
            <v>0</v>
          </cell>
          <cell r="AU75">
            <v>0</v>
          </cell>
          <cell r="AV75">
            <v>0</v>
          </cell>
          <cell r="AW75">
            <v>0</v>
          </cell>
          <cell r="AX75">
            <v>0</v>
          </cell>
          <cell r="AY75">
            <v>0</v>
          </cell>
          <cell r="AZ75">
            <v>0</v>
          </cell>
          <cell r="BA75">
            <v>0</v>
          </cell>
          <cell r="BB75">
            <v>25104</v>
          </cell>
          <cell r="BC75">
            <v>0</v>
          </cell>
          <cell r="BD75">
            <v>0</v>
          </cell>
          <cell r="BE75">
            <v>0</v>
          </cell>
          <cell r="BF75">
            <v>0</v>
          </cell>
          <cell r="BG75">
            <v>0</v>
          </cell>
          <cell r="BH75" t="str">
            <v>551021EGGCE8</v>
          </cell>
          <cell r="BI75">
            <v>40809</v>
          </cell>
        </row>
        <row r="76">
          <cell r="A76" t="str">
            <v>28260019</v>
          </cell>
          <cell r="B76" t="str">
            <v>MELGAR  CANALES MAURY GAMEL</v>
          </cell>
          <cell r="C76" t="str">
            <v>CHOFER</v>
          </cell>
          <cell r="D76" t="str">
            <v>28260019</v>
          </cell>
          <cell r="E76">
            <v>40849</v>
          </cell>
          <cell r="F76">
            <v>40908</v>
          </cell>
          <cell r="G76" t="str">
            <v>MELGAR  CANALES MAURY GAMEL</v>
          </cell>
          <cell r="H76">
            <v>1100</v>
          </cell>
          <cell r="I76">
            <v>1100</v>
          </cell>
          <cell r="J76">
            <v>0</v>
          </cell>
          <cell r="K76">
            <v>0</v>
          </cell>
          <cell r="L76">
            <v>0</v>
          </cell>
          <cell r="M76">
            <v>951.5</v>
          </cell>
          <cell r="N76" t="str">
            <v>OFICINA ZONAL AYACUCHO</v>
          </cell>
          <cell r="O76" t="str">
            <v xml:space="preserve">0011  </v>
          </cell>
          <cell r="P76" t="str">
            <v>3456</v>
          </cell>
          <cell r="Q76" t="str">
            <v>001</v>
          </cell>
          <cell r="R76" t="str">
            <v>203</v>
          </cell>
          <cell r="S76">
            <v>40896</v>
          </cell>
          <cell r="T76" t="str">
            <v>4041064779</v>
          </cell>
          <cell r="U76" t="str">
            <v>201112</v>
          </cell>
          <cell r="V76" t="str">
            <v>201112</v>
          </cell>
          <cell r="W76" t="str">
            <v>12</v>
          </cell>
          <cell r="X76">
            <v>1</v>
          </cell>
          <cell r="Y76" t="str">
            <v>CAS ZONALES DICIEMBRE 2011</v>
          </cell>
          <cell r="Z76">
            <v>4172</v>
          </cell>
          <cell r="AA76" t="str">
            <v>10282600191</v>
          </cell>
          <cell r="AB76" t="str">
            <v xml:space="preserve">MELGAR </v>
          </cell>
          <cell r="AC76" t="str">
            <v>CANALES</v>
          </cell>
          <cell r="AD76" t="str">
            <v>MAURY GAMEL</v>
          </cell>
          <cell r="AE76" t="str">
            <v>HORIZONTE</v>
          </cell>
          <cell r="AF76" t="str">
            <v>01</v>
          </cell>
          <cell r="AG76">
            <v>21.45</v>
          </cell>
          <cell r="AH76">
            <v>17.05</v>
          </cell>
          <cell r="AI76">
            <v>38.5</v>
          </cell>
          <cell r="AJ76">
            <v>110</v>
          </cell>
          <cell r="AK76">
            <v>40849</v>
          </cell>
          <cell r="AL76" t="str">
            <v/>
          </cell>
          <cell r="AM76">
            <v>1</v>
          </cell>
          <cell r="AN76" t="str">
            <v>2011</v>
          </cell>
          <cell r="AO76" t="str">
            <v>1</v>
          </cell>
          <cell r="AP76">
            <v>97.2</v>
          </cell>
          <cell r="AQ76">
            <v>0</v>
          </cell>
          <cell r="AR76">
            <v>0</v>
          </cell>
          <cell r="AS76">
            <v>0</v>
          </cell>
          <cell r="AT76">
            <v>0</v>
          </cell>
          <cell r="AU76">
            <v>0</v>
          </cell>
          <cell r="AV76">
            <v>0</v>
          </cell>
          <cell r="AW76">
            <v>0</v>
          </cell>
          <cell r="AX76">
            <v>0</v>
          </cell>
          <cell r="AY76">
            <v>0</v>
          </cell>
          <cell r="AZ76">
            <v>0</v>
          </cell>
          <cell r="BA76">
            <v>0</v>
          </cell>
          <cell r="BB76">
            <v>21907</v>
          </cell>
          <cell r="BC76">
            <v>0</v>
          </cell>
          <cell r="BD76">
            <v>0</v>
          </cell>
          <cell r="BE76">
            <v>0</v>
          </cell>
          <cell r="BF76">
            <v>0</v>
          </cell>
          <cell r="BG76">
            <v>0</v>
          </cell>
          <cell r="BH76" t="str">
            <v>219051MMCGA0</v>
          </cell>
          <cell r="BI76">
            <v>40849</v>
          </cell>
        </row>
        <row r="77">
          <cell r="A77" t="str">
            <v>43719763</v>
          </cell>
          <cell r="B77" t="str">
            <v>NUÑEZ URBAY RONY MICHEL</v>
          </cell>
          <cell r="C77" t="str">
            <v>RESPONSABLE ADMINISTRATIVO E INFORMATICO</v>
          </cell>
          <cell r="D77" t="str">
            <v>43719763</v>
          </cell>
          <cell r="E77">
            <v>40819</v>
          </cell>
          <cell r="F77">
            <v>40908</v>
          </cell>
          <cell r="G77" t="str">
            <v>NUÑEZ URBAY RONY MICHEL</v>
          </cell>
          <cell r="H77">
            <v>2000</v>
          </cell>
          <cell r="I77">
            <v>2000</v>
          </cell>
          <cell r="J77">
            <v>0</v>
          </cell>
          <cell r="K77">
            <v>0</v>
          </cell>
          <cell r="L77">
            <v>0</v>
          </cell>
          <cell r="M77">
            <v>1740</v>
          </cell>
          <cell r="N77" t="str">
            <v>OFICINA ZONAL AYACUCHO</v>
          </cell>
          <cell r="O77" t="str">
            <v xml:space="preserve">0011  </v>
          </cell>
          <cell r="P77" t="str">
            <v>1721</v>
          </cell>
          <cell r="Q77" t="str">
            <v>001</v>
          </cell>
          <cell r="R77" t="str">
            <v>48</v>
          </cell>
          <cell r="S77">
            <v>40896</v>
          </cell>
          <cell r="T77" t="str">
            <v>4024330074</v>
          </cell>
          <cell r="U77" t="str">
            <v>201112</v>
          </cell>
          <cell r="V77" t="str">
            <v>201112</v>
          </cell>
          <cell r="W77" t="str">
            <v>12</v>
          </cell>
          <cell r="X77">
            <v>1</v>
          </cell>
          <cell r="Y77" t="str">
            <v>CAS ZONALES DICIEMBRE 2011</v>
          </cell>
          <cell r="Z77">
            <v>1730</v>
          </cell>
          <cell r="AA77" t="str">
            <v>10437197631</v>
          </cell>
          <cell r="AB77" t="str">
            <v>NUÑEZ</v>
          </cell>
          <cell r="AC77" t="str">
            <v>URBAY</v>
          </cell>
          <cell r="AD77" t="str">
            <v>RONY MICHEL</v>
          </cell>
          <cell r="AE77" t="str">
            <v>ONP</v>
          </cell>
          <cell r="AF77" t="str">
            <v>99</v>
          </cell>
          <cell r="AG77">
            <v>0</v>
          </cell>
          <cell r="AH77">
            <v>0</v>
          </cell>
          <cell r="AI77">
            <v>0</v>
          </cell>
          <cell r="AJ77">
            <v>260</v>
          </cell>
          <cell r="AK77">
            <v>40819</v>
          </cell>
          <cell r="AL77" t="str">
            <v>2689936</v>
          </cell>
          <cell r="AM77">
            <v>40883</v>
          </cell>
          <cell r="AN77" t="str">
            <v>2011</v>
          </cell>
          <cell r="AO77" t="str">
            <v>1</v>
          </cell>
          <cell r="AP77">
            <v>97.2</v>
          </cell>
          <cell r="AQ77">
            <v>0</v>
          </cell>
          <cell r="AR77">
            <v>0</v>
          </cell>
          <cell r="AS77">
            <v>0</v>
          </cell>
          <cell r="AT77">
            <v>0</v>
          </cell>
          <cell r="AU77">
            <v>0</v>
          </cell>
          <cell r="AV77">
            <v>0</v>
          </cell>
          <cell r="AW77">
            <v>0</v>
          </cell>
          <cell r="AX77">
            <v>0</v>
          </cell>
          <cell r="AY77">
            <v>0</v>
          </cell>
          <cell r="AZ77">
            <v>0</v>
          </cell>
          <cell r="BA77">
            <v>0</v>
          </cell>
          <cell r="BB77">
            <v>31572</v>
          </cell>
          <cell r="BC77">
            <v>0</v>
          </cell>
          <cell r="BD77">
            <v>0</v>
          </cell>
          <cell r="BE77">
            <v>0</v>
          </cell>
          <cell r="BF77">
            <v>0</v>
          </cell>
          <cell r="BG77">
            <v>0</v>
          </cell>
          <cell r="BH77" t="str">
            <v/>
          </cell>
          <cell r="BI77" t="str">
            <v/>
          </cell>
        </row>
        <row r="78">
          <cell r="A78" t="str">
            <v>31181459</v>
          </cell>
          <cell r="B78" t="str">
            <v>GONZALES ACOSTA WILLIAM</v>
          </cell>
          <cell r="C78" t="str">
            <v>JEFE DE LA OFICINA ZONAL PUQUIO</v>
          </cell>
          <cell r="D78" t="str">
            <v>31181459</v>
          </cell>
          <cell r="E78">
            <v>40884</v>
          </cell>
          <cell r="F78">
            <v>40939</v>
          </cell>
          <cell r="G78" t="str">
            <v>GONZALES ACOSTA WILLIAM</v>
          </cell>
          <cell r="H78">
            <v>3200</v>
          </cell>
          <cell r="I78">
            <v>3200</v>
          </cell>
          <cell r="J78">
            <v>0</v>
          </cell>
          <cell r="K78">
            <v>0</v>
          </cell>
          <cell r="L78">
            <v>0</v>
          </cell>
          <cell r="M78">
            <v>2766.08</v>
          </cell>
          <cell r="N78" t="str">
            <v>OFICINA ZONAL PUQUIO</v>
          </cell>
          <cell r="O78" t="str">
            <v xml:space="preserve">0012  </v>
          </cell>
          <cell r="P78" t="str">
            <v>3540</v>
          </cell>
          <cell r="Q78" t="str">
            <v>0</v>
          </cell>
          <cell r="R78" t="str">
            <v>0</v>
          </cell>
          <cell r="S78">
            <v>1</v>
          </cell>
          <cell r="T78" t="str">
            <v>04 026 505955</v>
          </cell>
          <cell r="U78" t="str">
            <v>201112</v>
          </cell>
          <cell r="V78" t="str">
            <v>201112</v>
          </cell>
          <cell r="W78" t="str">
            <v>12</v>
          </cell>
          <cell r="X78">
            <v>1</v>
          </cell>
          <cell r="Y78" t="str">
            <v>CAS ZONALES DICIEMBRE 2011</v>
          </cell>
          <cell r="Z78">
            <v>4219</v>
          </cell>
          <cell r="AA78" t="str">
            <v>10311814597</v>
          </cell>
          <cell r="AB78" t="str">
            <v>GONZALES</v>
          </cell>
          <cell r="AC78" t="str">
            <v>ACOSTA</v>
          </cell>
          <cell r="AD78" t="str">
            <v>WILLIAM</v>
          </cell>
          <cell r="AE78" t="str">
            <v>PROFUTURO</v>
          </cell>
          <cell r="AF78" t="str">
            <v>04</v>
          </cell>
          <cell r="AG78">
            <v>69.44</v>
          </cell>
          <cell r="AH78">
            <v>44.48</v>
          </cell>
          <cell r="AI78">
            <v>113.92</v>
          </cell>
          <cell r="AJ78">
            <v>320</v>
          </cell>
          <cell r="AK78">
            <v>40884</v>
          </cell>
          <cell r="AL78" t="str">
            <v/>
          </cell>
          <cell r="AM78">
            <v>1</v>
          </cell>
          <cell r="AN78" t="str">
            <v>2011</v>
          </cell>
          <cell r="AO78" t="str">
            <v>1</v>
          </cell>
          <cell r="AP78">
            <v>97.2</v>
          </cell>
          <cell r="AQ78">
            <v>0</v>
          </cell>
          <cell r="AR78">
            <v>0</v>
          </cell>
          <cell r="AS78">
            <v>0</v>
          </cell>
          <cell r="AT78">
            <v>0</v>
          </cell>
          <cell r="AU78">
            <v>0</v>
          </cell>
          <cell r="AV78">
            <v>0</v>
          </cell>
          <cell r="AW78">
            <v>0</v>
          </cell>
          <cell r="AX78">
            <v>0</v>
          </cell>
          <cell r="AY78">
            <v>0</v>
          </cell>
          <cell r="AZ78">
            <v>0</v>
          </cell>
          <cell r="BA78">
            <v>0</v>
          </cell>
          <cell r="BB78">
            <v>26662</v>
          </cell>
          <cell r="BC78">
            <v>0</v>
          </cell>
          <cell r="BD78">
            <v>0</v>
          </cell>
          <cell r="BE78">
            <v>0</v>
          </cell>
          <cell r="BF78">
            <v>0</v>
          </cell>
          <cell r="BG78">
            <v>0</v>
          </cell>
          <cell r="BH78" t="str">
            <v>566601WGAZS9</v>
          </cell>
          <cell r="BI78">
            <v>40884</v>
          </cell>
        </row>
        <row r="79">
          <cell r="A79" t="str">
            <v>31181459</v>
          </cell>
          <cell r="B79" t="str">
            <v>GONZALES ACOSTA WILLIAM</v>
          </cell>
          <cell r="C79" t="str">
            <v>JEFE DE LA OFICINA ZONAL PUQUIO</v>
          </cell>
          <cell r="D79" t="str">
            <v>31181459</v>
          </cell>
          <cell r="E79">
            <v>40884</v>
          </cell>
          <cell r="F79">
            <v>40968</v>
          </cell>
          <cell r="G79" t="str">
            <v>GONZALES ACOSTA WILLIAM</v>
          </cell>
          <cell r="H79">
            <v>3200</v>
          </cell>
          <cell r="I79">
            <v>3200</v>
          </cell>
          <cell r="J79">
            <v>0</v>
          </cell>
          <cell r="K79">
            <v>0</v>
          </cell>
          <cell r="L79">
            <v>0</v>
          </cell>
          <cell r="M79">
            <v>2766.08</v>
          </cell>
          <cell r="N79" t="str">
            <v>OFICINA ZONAL PUQUIO</v>
          </cell>
          <cell r="O79" t="str">
            <v xml:space="preserve">0012  </v>
          </cell>
          <cell r="P79" t="str">
            <v>3540</v>
          </cell>
          <cell r="Q79" t="str">
            <v>0</v>
          </cell>
          <cell r="R79" t="str">
            <v>0</v>
          </cell>
          <cell r="S79">
            <v>1</v>
          </cell>
          <cell r="T79" t="str">
            <v>04 026 505955</v>
          </cell>
          <cell r="U79" t="str">
            <v>201112</v>
          </cell>
          <cell r="V79" t="str">
            <v>201112</v>
          </cell>
          <cell r="W79" t="str">
            <v>12</v>
          </cell>
          <cell r="X79">
            <v>1</v>
          </cell>
          <cell r="Y79" t="str">
            <v>CAS ZONALES DICIEMBRE 2011</v>
          </cell>
          <cell r="Z79">
            <v>4219</v>
          </cell>
          <cell r="AA79" t="str">
            <v>10311814597</v>
          </cell>
          <cell r="AB79" t="str">
            <v>GONZALES</v>
          </cell>
          <cell r="AC79" t="str">
            <v>ACOSTA</v>
          </cell>
          <cell r="AD79" t="str">
            <v>WILLIAM</v>
          </cell>
          <cell r="AE79" t="str">
            <v>PROFUTURO</v>
          </cell>
          <cell r="AF79" t="str">
            <v>04</v>
          </cell>
          <cell r="AG79">
            <v>69.44</v>
          </cell>
          <cell r="AH79">
            <v>44.48</v>
          </cell>
          <cell r="AI79">
            <v>113.92</v>
          </cell>
          <cell r="AJ79">
            <v>320</v>
          </cell>
          <cell r="AK79">
            <v>40884</v>
          </cell>
          <cell r="AL79" t="str">
            <v/>
          </cell>
          <cell r="AM79">
            <v>1</v>
          </cell>
          <cell r="AN79" t="str">
            <v>2011</v>
          </cell>
          <cell r="AO79" t="str">
            <v>1</v>
          </cell>
          <cell r="AP79">
            <v>97.2</v>
          </cell>
          <cell r="AQ79">
            <v>0</v>
          </cell>
          <cell r="AR79">
            <v>0</v>
          </cell>
          <cell r="AS79">
            <v>0</v>
          </cell>
          <cell r="AT79">
            <v>0</v>
          </cell>
          <cell r="AU79">
            <v>0</v>
          </cell>
          <cell r="AV79">
            <v>0</v>
          </cell>
          <cell r="AW79">
            <v>0</v>
          </cell>
          <cell r="AX79">
            <v>0</v>
          </cell>
          <cell r="AY79">
            <v>0</v>
          </cell>
          <cell r="AZ79">
            <v>0</v>
          </cell>
          <cell r="BA79">
            <v>0</v>
          </cell>
          <cell r="BB79">
            <v>26662</v>
          </cell>
          <cell r="BC79">
            <v>0</v>
          </cell>
          <cell r="BD79">
            <v>0</v>
          </cell>
          <cell r="BE79">
            <v>0</v>
          </cell>
          <cell r="BF79">
            <v>0</v>
          </cell>
          <cell r="BG79">
            <v>0</v>
          </cell>
          <cell r="BH79" t="str">
            <v>566601WGAZS9</v>
          </cell>
          <cell r="BI79">
            <v>40884</v>
          </cell>
        </row>
        <row r="80">
          <cell r="A80" t="str">
            <v>31181459</v>
          </cell>
          <cell r="B80" t="str">
            <v>GONZALES ACOSTA WILLIAM</v>
          </cell>
          <cell r="C80" t="str">
            <v>JEFE DE LA OFICINA ZONAL PUQUIO</v>
          </cell>
          <cell r="D80" t="str">
            <v>31181459</v>
          </cell>
          <cell r="E80">
            <v>40884</v>
          </cell>
          <cell r="F80">
            <v>40999</v>
          </cell>
          <cell r="G80" t="str">
            <v>GONZALES ACOSTA WILLIAM</v>
          </cell>
          <cell r="H80">
            <v>3200</v>
          </cell>
          <cell r="I80">
            <v>3200</v>
          </cell>
          <cell r="J80">
            <v>0</v>
          </cell>
          <cell r="K80">
            <v>0</v>
          </cell>
          <cell r="L80">
            <v>0</v>
          </cell>
          <cell r="M80">
            <v>2766.08</v>
          </cell>
          <cell r="N80" t="str">
            <v>OFICINA ZONAL PUQUIO</v>
          </cell>
          <cell r="O80" t="str">
            <v xml:space="preserve">0012  </v>
          </cell>
          <cell r="P80" t="str">
            <v>3540</v>
          </cell>
          <cell r="Q80" t="str">
            <v>0</v>
          </cell>
          <cell r="R80" t="str">
            <v>0</v>
          </cell>
          <cell r="S80">
            <v>1</v>
          </cell>
          <cell r="T80" t="str">
            <v>04 026 505955</v>
          </cell>
          <cell r="U80" t="str">
            <v>201112</v>
          </cell>
          <cell r="V80" t="str">
            <v>201112</v>
          </cell>
          <cell r="W80" t="str">
            <v>12</v>
          </cell>
          <cell r="X80">
            <v>1</v>
          </cell>
          <cell r="Y80" t="str">
            <v>CAS ZONALES DICIEMBRE 2011</v>
          </cell>
          <cell r="Z80">
            <v>4219</v>
          </cell>
          <cell r="AA80" t="str">
            <v>10311814597</v>
          </cell>
          <cell r="AB80" t="str">
            <v>GONZALES</v>
          </cell>
          <cell r="AC80" t="str">
            <v>ACOSTA</v>
          </cell>
          <cell r="AD80" t="str">
            <v>WILLIAM</v>
          </cell>
          <cell r="AE80" t="str">
            <v>PROFUTURO</v>
          </cell>
          <cell r="AF80" t="str">
            <v>04</v>
          </cell>
          <cell r="AG80">
            <v>69.44</v>
          </cell>
          <cell r="AH80">
            <v>44.48</v>
          </cell>
          <cell r="AI80">
            <v>113.92</v>
          </cell>
          <cell r="AJ80">
            <v>320</v>
          </cell>
          <cell r="AK80">
            <v>40884</v>
          </cell>
          <cell r="AL80" t="str">
            <v/>
          </cell>
          <cell r="AM80">
            <v>1</v>
          </cell>
          <cell r="AN80" t="str">
            <v>2011</v>
          </cell>
          <cell r="AO80" t="str">
            <v>1</v>
          </cell>
          <cell r="AP80">
            <v>97.2</v>
          </cell>
          <cell r="AQ80">
            <v>0</v>
          </cell>
          <cell r="AR80">
            <v>0</v>
          </cell>
          <cell r="AS80">
            <v>0</v>
          </cell>
          <cell r="AT80">
            <v>0</v>
          </cell>
          <cell r="AU80">
            <v>0</v>
          </cell>
          <cell r="AV80">
            <v>0</v>
          </cell>
          <cell r="AW80">
            <v>0</v>
          </cell>
          <cell r="AX80">
            <v>0</v>
          </cell>
          <cell r="AY80">
            <v>0</v>
          </cell>
          <cell r="AZ80">
            <v>0</v>
          </cell>
          <cell r="BA80">
            <v>0</v>
          </cell>
          <cell r="BB80">
            <v>26662</v>
          </cell>
          <cell r="BC80">
            <v>0</v>
          </cell>
          <cell r="BD80">
            <v>0</v>
          </cell>
          <cell r="BE80">
            <v>0</v>
          </cell>
          <cell r="BF80">
            <v>0</v>
          </cell>
          <cell r="BG80">
            <v>0</v>
          </cell>
          <cell r="BH80" t="str">
            <v>566601WGAZS9</v>
          </cell>
          <cell r="BI80">
            <v>40884</v>
          </cell>
        </row>
        <row r="81">
          <cell r="A81" t="str">
            <v>41618899</v>
          </cell>
          <cell r="B81" t="str">
            <v>PEREZ CORDOVA EDWARD CHALE</v>
          </cell>
          <cell r="C81" t="str">
            <v>JEFE DE LA OFICINA ZONAL VRA</v>
          </cell>
          <cell r="D81" t="str">
            <v>41618899</v>
          </cell>
          <cell r="E81">
            <v>40882</v>
          </cell>
          <cell r="F81">
            <v>40939</v>
          </cell>
          <cell r="G81" t="str">
            <v>PEREZ CORDOVA EDWARD CHALE</v>
          </cell>
          <cell r="H81">
            <v>3466.6</v>
          </cell>
          <cell r="I81">
            <v>3466.6</v>
          </cell>
          <cell r="J81">
            <v>0</v>
          </cell>
          <cell r="K81">
            <v>0</v>
          </cell>
          <cell r="L81">
            <v>0</v>
          </cell>
          <cell r="M81">
            <v>3008.31</v>
          </cell>
          <cell r="N81" t="str">
            <v>OFICINA ZONAL VRA (KIMBIRI)</v>
          </cell>
          <cell r="O81" t="str">
            <v xml:space="preserve">0013  </v>
          </cell>
          <cell r="P81" t="str">
            <v>3539</v>
          </cell>
          <cell r="Q81" t="str">
            <v>001</v>
          </cell>
          <cell r="R81" t="str">
            <v>151</v>
          </cell>
          <cell r="S81">
            <v>40896</v>
          </cell>
          <cell r="T81" t="str">
            <v>4041616992</v>
          </cell>
          <cell r="U81" t="str">
            <v>201112</v>
          </cell>
          <cell r="V81" t="str">
            <v>201112</v>
          </cell>
          <cell r="W81" t="str">
            <v>12</v>
          </cell>
          <cell r="X81">
            <v>1</v>
          </cell>
          <cell r="Y81" t="str">
            <v>CAS ZONALES DICIEMBRE 2011</v>
          </cell>
          <cell r="Z81">
            <v>4218</v>
          </cell>
          <cell r="AA81" t="str">
            <v>10416188993</v>
          </cell>
          <cell r="AB81" t="str">
            <v>PEREZ</v>
          </cell>
          <cell r="AC81" t="str">
            <v>CORDOVA</v>
          </cell>
          <cell r="AD81" t="str">
            <v>EDWARD CHALE</v>
          </cell>
          <cell r="AE81" t="str">
            <v>INTEGRA</v>
          </cell>
          <cell r="AF81" t="str">
            <v>02</v>
          </cell>
          <cell r="AG81">
            <v>62.4</v>
          </cell>
          <cell r="AH81">
            <v>49.23</v>
          </cell>
          <cell r="AI81">
            <v>111.63</v>
          </cell>
          <cell r="AJ81">
            <v>346.66</v>
          </cell>
          <cell r="AK81">
            <v>40882</v>
          </cell>
          <cell r="AL81" t="str">
            <v>2437215</v>
          </cell>
          <cell r="AM81">
            <v>40659</v>
          </cell>
          <cell r="AN81" t="str">
            <v>2011</v>
          </cell>
          <cell r="AO81" t="str">
            <v>1</v>
          </cell>
          <cell r="AP81">
            <v>97.2</v>
          </cell>
          <cell r="AQ81">
            <v>0</v>
          </cell>
          <cell r="AR81">
            <v>0</v>
          </cell>
          <cell r="AS81">
            <v>0</v>
          </cell>
          <cell r="AT81">
            <v>0</v>
          </cell>
          <cell r="AU81">
            <v>0</v>
          </cell>
          <cell r="AV81">
            <v>0</v>
          </cell>
          <cell r="AW81">
            <v>0</v>
          </cell>
          <cell r="AX81">
            <v>0</v>
          </cell>
          <cell r="AY81">
            <v>0</v>
          </cell>
          <cell r="AZ81">
            <v>0</v>
          </cell>
          <cell r="BA81">
            <v>0</v>
          </cell>
          <cell r="BB81">
            <v>29480</v>
          </cell>
          <cell r="BC81">
            <v>0</v>
          </cell>
          <cell r="BD81">
            <v>0</v>
          </cell>
          <cell r="BE81">
            <v>0</v>
          </cell>
          <cell r="BF81">
            <v>0</v>
          </cell>
          <cell r="BG81">
            <v>0</v>
          </cell>
          <cell r="BH81" t="str">
            <v>594781EPCED6</v>
          </cell>
          <cell r="BI81">
            <v>40882</v>
          </cell>
        </row>
        <row r="82">
          <cell r="A82" t="str">
            <v>41618899</v>
          </cell>
          <cell r="B82" t="str">
            <v>PEREZ CORDOVA EDWARD CHALE</v>
          </cell>
          <cell r="C82" t="str">
            <v>JEFE DE LA OFICINA ZONAL VRA</v>
          </cell>
          <cell r="D82" t="str">
            <v>41618899</v>
          </cell>
          <cell r="E82">
            <v>40882</v>
          </cell>
          <cell r="F82">
            <v>40968</v>
          </cell>
          <cell r="G82" t="str">
            <v>PEREZ CORDOVA EDWARD CHALE</v>
          </cell>
          <cell r="H82">
            <v>3466.6</v>
          </cell>
          <cell r="I82">
            <v>3466.6</v>
          </cell>
          <cell r="J82">
            <v>0</v>
          </cell>
          <cell r="K82">
            <v>0</v>
          </cell>
          <cell r="L82">
            <v>0</v>
          </cell>
          <cell r="M82">
            <v>3008.31</v>
          </cell>
          <cell r="N82" t="str">
            <v>OFICINA ZONAL VRA (KIMBIRI)</v>
          </cell>
          <cell r="O82" t="str">
            <v xml:space="preserve">0013  </v>
          </cell>
          <cell r="P82" t="str">
            <v>3539</v>
          </cell>
          <cell r="Q82" t="str">
            <v>001</v>
          </cell>
          <cell r="R82" t="str">
            <v>151</v>
          </cell>
          <cell r="S82">
            <v>40896</v>
          </cell>
          <cell r="T82" t="str">
            <v>4041616992</v>
          </cell>
          <cell r="U82" t="str">
            <v>201112</v>
          </cell>
          <cell r="V82" t="str">
            <v>201112</v>
          </cell>
          <cell r="W82" t="str">
            <v>12</v>
          </cell>
          <cell r="X82">
            <v>1</v>
          </cell>
          <cell r="Y82" t="str">
            <v>CAS ZONALES DICIEMBRE 2011</v>
          </cell>
          <cell r="Z82">
            <v>4218</v>
          </cell>
          <cell r="AA82" t="str">
            <v>10416188993</v>
          </cell>
          <cell r="AB82" t="str">
            <v>PEREZ</v>
          </cell>
          <cell r="AC82" t="str">
            <v>CORDOVA</v>
          </cell>
          <cell r="AD82" t="str">
            <v>EDWARD CHALE</v>
          </cell>
          <cell r="AE82" t="str">
            <v>INTEGRA</v>
          </cell>
          <cell r="AF82" t="str">
            <v>02</v>
          </cell>
          <cell r="AG82">
            <v>62.4</v>
          </cell>
          <cell r="AH82">
            <v>49.23</v>
          </cell>
          <cell r="AI82">
            <v>111.63</v>
          </cell>
          <cell r="AJ82">
            <v>346.66</v>
          </cell>
          <cell r="AK82">
            <v>40882</v>
          </cell>
          <cell r="AL82" t="str">
            <v>2437215</v>
          </cell>
          <cell r="AM82">
            <v>40659</v>
          </cell>
          <cell r="AN82" t="str">
            <v>2011</v>
          </cell>
          <cell r="AO82" t="str">
            <v>1</v>
          </cell>
          <cell r="AP82">
            <v>97.2</v>
          </cell>
          <cell r="AQ82">
            <v>0</v>
          </cell>
          <cell r="AR82">
            <v>0</v>
          </cell>
          <cell r="AS82">
            <v>0</v>
          </cell>
          <cell r="AT82">
            <v>0</v>
          </cell>
          <cell r="AU82">
            <v>0</v>
          </cell>
          <cell r="AV82">
            <v>0</v>
          </cell>
          <cell r="AW82">
            <v>0</v>
          </cell>
          <cell r="AX82">
            <v>0</v>
          </cell>
          <cell r="AY82">
            <v>0</v>
          </cell>
          <cell r="AZ82">
            <v>0</v>
          </cell>
          <cell r="BA82">
            <v>0</v>
          </cell>
          <cell r="BB82">
            <v>29480</v>
          </cell>
          <cell r="BC82">
            <v>0</v>
          </cell>
          <cell r="BD82">
            <v>0</v>
          </cell>
          <cell r="BE82">
            <v>0</v>
          </cell>
          <cell r="BF82">
            <v>0</v>
          </cell>
          <cell r="BG82">
            <v>0</v>
          </cell>
          <cell r="BH82" t="str">
            <v>594781EPCED6</v>
          </cell>
          <cell r="BI82">
            <v>40882</v>
          </cell>
        </row>
        <row r="83">
          <cell r="A83" t="str">
            <v>41618899</v>
          </cell>
          <cell r="B83" t="str">
            <v>PEREZ CORDOVA EDWARD CHALE</v>
          </cell>
          <cell r="C83" t="str">
            <v>JEFE DE LA OFICINA ZONAL VRA</v>
          </cell>
          <cell r="D83" t="str">
            <v>41618899</v>
          </cell>
          <cell r="E83">
            <v>40882</v>
          </cell>
          <cell r="F83">
            <v>40999</v>
          </cell>
          <cell r="G83" t="str">
            <v>PEREZ CORDOVA EDWARD CHALE</v>
          </cell>
          <cell r="H83">
            <v>3466.6</v>
          </cell>
          <cell r="I83">
            <v>3466.6</v>
          </cell>
          <cell r="J83">
            <v>0</v>
          </cell>
          <cell r="K83">
            <v>0</v>
          </cell>
          <cell r="L83">
            <v>0</v>
          </cell>
          <cell r="M83">
            <v>3008.31</v>
          </cell>
          <cell r="N83" t="str">
            <v>OFICINA ZONAL VRA (KIMBIRI)</v>
          </cell>
          <cell r="O83" t="str">
            <v xml:space="preserve">0013  </v>
          </cell>
          <cell r="P83" t="str">
            <v>3539</v>
          </cell>
          <cell r="Q83" t="str">
            <v>001</v>
          </cell>
          <cell r="R83" t="str">
            <v>151</v>
          </cell>
          <cell r="S83">
            <v>40896</v>
          </cell>
          <cell r="T83" t="str">
            <v>4041616992</v>
          </cell>
          <cell r="U83" t="str">
            <v>201112</v>
          </cell>
          <cell r="V83" t="str">
            <v>201112</v>
          </cell>
          <cell r="W83" t="str">
            <v>12</v>
          </cell>
          <cell r="X83">
            <v>1</v>
          </cell>
          <cell r="Y83" t="str">
            <v>CAS ZONALES DICIEMBRE 2011</v>
          </cell>
          <cell r="Z83">
            <v>4218</v>
          </cell>
          <cell r="AA83" t="str">
            <v>10416188993</v>
          </cell>
          <cell r="AB83" t="str">
            <v>PEREZ</v>
          </cell>
          <cell r="AC83" t="str">
            <v>CORDOVA</v>
          </cell>
          <cell r="AD83" t="str">
            <v>EDWARD CHALE</v>
          </cell>
          <cell r="AE83" t="str">
            <v>INTEGRA</v>
          </cell>
          <cell r="AF83" t="str">
            <v>02</v>
          </cell>
          <cell r="AG83">
            <v>62.4</v>
          </cell>
          <cell r="AH83">
            <v>49.23</v>
          </cell>
          <cell r="AI83">
            <v>111.63</v>
          </cell>
          <cell r="AJ83">
            <v>346.66</v>
          </cell>
          <cell r="AK83">
            <v>40882</v>
          </cell>
          <cell r="AL83" t="str">
            <v>2437215</v>
          </cell>
          <cell r="AM83">
            <v>40659</v>
          </cell>
          <cell r="AN83" t="str">
            <v>2011</v>
          </cell>
          <cell r="AO83" t="str">
            <v>1</v>
          </cell>
          <cell r="AP83">
            <v>97.2</v>
          </cell>
          <cell r="AQ83">
            <v>0</v>
          </cell>
          <cell r="AR83">
            <v>0</v>
          </cell>
          <cell r="AS83">
            <v>0</v>
          </cell>
          <cell r="AT83">
            <v>0</v>
          </cell>
          <cell r="AU83">
            <v>0</v>
          </cell>
          <cell r="AV83">
            <v>0</v>
          </cell>
          <cell r="AW83">
            <v>0</v>
          </cell>
          <cell r="AX83">
            <v>0</v>
          </cell>
          <cell r="AY83">
            <v>0</v>
          </cell>
          <cell r="AZ83">
            <v>0</v>
          </cell>
          <cell r="BA83">
            <v>0</v>
          </cell>
          <cell r="BB83">
            <v>29480</v>
          </cell>
          <cell r="BC83">
            <v>0</v>
          </cell>
          <cell r="BD83">
            <v>0</v>
          </cell>
          <cell r="BE83">
            <v>0</v>
          </cell>
          <cell r="BF83">
            <v>0</v>
          </cell>
          <cell r="BG83">
            <v>0</v>
          </cell>
          <cell r="BH83" t="str">
            <v>594781EPCED6</v>
          </cell>
          <cell r="BI83">
            <v>40882</v>
          </cell>
        </row>
        <row r="84">
          <cell r="A84" t="str">
            <v>19191949</v>
          </cell>
          <cell r="B84" t="str">
            <v>BURGOS  DEZA ALEJANDRO SEBASTIAN</v>
          </cell>
          <cell r="C84" t="str">
            <v>JEFE DE LA OFICINA ZONAL CAJAMARCA</v>
          </cell>
          <cell r="D84" t="str">
            <v>19191949</v>
          </cell>
          <cell r="E84">
            <v>40826</v>
          </cell>
          <cell r="F84">
            <v>40908</v>
          </cell>
          <cell r="G84" t="str">
            <v>BURGOS  DEZA ALEJANDRO SEBASTIAN</v>
          </cell>
          <cell r="H84">
            <v>5300</v>
          </cell>
          <cell r="I84">
            <v>5300</v>
          </cell>
          <cell r="J84">
            <v>0</v>
          </cell>
          <cell r="K84">
            <v>0</v>
          </cell>
          <cell r="L84">
            <v>0</v>
          </cell>
          <cell r="M84">
            <v>4611</v>
          </cell>
          <cell r="N84" t="str">
            <v>OFICINA ZONAL CAJAMARCA</v>
          </cell>
          <cell r="O84" t="str">
            <v xml:space="preserve">0014  </v>
          </cell>
          <cell r="P84" t="str">
            <v>3431</v>
          </cell>
          <cell r="Q84" t="str">
            <v>001</v>
          </cell>
          <cell r="R84" t="str">
            <v>246</v>
          </cell>
          <cell r="S84">
            <v>40896</v>
          </cell>
          <cell r="T84" t="str">
            <v>4040881862</v>
          </cell>
          <cell r="U84" t="str">
            <v>201112</v>
          </cell>
          <cell r="V84" t="str">
            <v>201112</v>
          </cell>
          <cell r="W84" t="str">
            <v>12</v>
          </cell>
          <cell r="X84">
            <v>1</v>
          </cell>
          <cell r="Y84" t="str">
            <v>CAS ZONALES DICIEMBRE 2011</v>
          </cell>
          <cell r="Z84">
            <v>4150</v>
          </cell>
          <cell r="AA84" t="str">
            <v>10191919497</v>
          </cell>
          <cell r="AB84" t="str">
            <v xml:space="preserve">BURGOS </v>
          </cell>
          <cell r="AC84" t="str">
            <v>DEZA</v>
          </cell>
          <cell r="AD84" t="str">
            <v>ALEJANDRO SEBASTIAN</v>
          </cell>
          <cell r="AE84" t="str">
            <v>ONP</v>
          </cell>
          <cell r="AF84" t="str">
            <v>99</v>
          </cell>
          <cell r="AG84">
            <v>0</v>
          </cell>
          <cell r="AH84">
            <v>0</v>
          </cell>
          <cell r="AI84">
            <v>0</v>
          </cell>
          <cell r="AJ84">
            <v>689</v>
          </cell>
          <cell r="AK84">
            <v>40826</v>
          </cell>
          <cell r="AL84" t="str">
            <v>2406322</v>
          </cell>
          <cell r="AM84">
            <v>40634</v>
          </cell>
          <cell r="AN84" t="str">
            <v>2011</v>
          </cell>
          <cell r="AO84" t="str">
            <v>1</v>
          </cell>
          <cell r="AP84">
            <v>97.2</v>
          </cell>
          <cell r="AQ84">
            <v>0</v>
          </cell>
          <cell r="AR84">
            <v>0</v>
          </cell>
          <cell r="AS84">
            <v>0</v>
          </cell>
          <cell r="AT84">
            <v>0</v>
          </cell>
          <cell r="AU84">
            <v>0</v>
          </cell>
          <cell r="AV84">
            <v>0</v>
          </cell>
          <cell r="AW84">
            <v>0</v>
          </cell>
          <cell r="AX84">
            <v>0</v>
          </cell>
          <cell r="AY84">
            <v>0</v>
          </cell>
          <cell r="AZ84">
            <v>0</v>
          </cell>
          <cell r="BA84">
            <v>0</v>
          </cell>
          <cell r="BB84">
            <v>23498</v>
          </cell>
          <cell r="BC84">
            <v>0</v>
          </cell>
          <cell r="BD84">
            <v>0</v>
          </cell>
          <cell r="BE84">
            <v>0</v>
          </cell>
          <cell r="BF84">
            <v>0</v>
          </cell>
          <cell r="BG84">
            <v>0</v>
          </cell>
          <cell r="BH84" t="str">
            <v/>
          </cell>
          <cell r="BI84" t="str">
            <v/>
          </cell>
        </row>
        <row r="85">
          <cell r="A85" t="str">
            <v>26641956</v>
          </cell>
          <cell r="B85" t="str">
            <v>HUAMAN TANTA MARTHA GLADYS</v>
          </cell>
          <cell r="C85" t="str">
            <v>TECNICO DE PROYECTOS</v>
          </cell>
          <cell r="D85" t="str">
            <v>26641956</v>
          </cell>
          <cell r="E85">
            <v>40897</v>
          </cell>
          <cell r="F85">
            <v>40939</v>
          </cell>
          <cell r="G85" t="str">
            <v>HUAMAN TANTA MARTHA GLADYS</v>
          </cell>
          <cell r="H85">
            <v>1063.33</v>
          </cell>
          <cell r="I85">
            <v>1063.33</v>
          </cell>
          <cell r="J85">
            <v>0</v>
          </cell>
          <cell r="K85">
            <v>0</v>
          </cell>
          <cell r="L85">
            <v>0</v>
          </cell>
          <cell r="M85">
            <v>919.78</v>
          </cell>
          <cell r="N85" t="str">
            <v>OFICINA ZONAL CAJAMARCA</v>
          </cell>
          <cell r="O85" t="str">
            <v xml:space="preserve">0014  </v>
          </cell>
          <cell r="P85" t="str">
            <v>3644</v>
          </cell>
          <cell r="Q85" t="str">
            <v>001</v>
          </cell>
          <cell r="R85" t="str">
            <v>000125</v>
          </cell>
          <cell r="S85">
            <v>40905</v>
          </cell>
          <cell r="T85" t="str">
            <v>4030636622</v>
          </cell>
          <cell r="U85" t="str">
            <v>201112</v>
          </cell>
          <cell r="V85" t="str">
            <v>201112</v>
          </cell>
          <cell r="W85" t="str">
            <v>13</v>
          </cell>
          <cell r="X85">
            <v>2</v>
          </cell>
          <cell r="Y85" t="str">
            <v>CAS ZONALES DICIEMBRE 2011 ADICIONAL 01</v>
          </cell>
          <cell r="Z85">
            <v>2619</v>
          </cell>
          <cell r="AA85" t="str">
            <v>10266419568</v>
          </cell>
          <cell r="AB85" t="str">
            <v>HUAMAN</v>
          </cell>
          <cell r="AC85" t="str">
            <v>TANTA</v>
          </cell>
          <cell r="AD85" t="str">
            <v>MARTHA GLADYS</v>
          </cell>
          <cell r="AE85" t="str">
            <v>HORIZONTE</v>
          </cell>
          <cell r="AF85" t="str">
            <v>01</v>
          </cell>
          <cell r="AG85">
            <v>20.73</v>
          </cell>
          <cell r="AH85">
            <v>16.48</v>
          </cell>
          <cell r="AI85">
            <v>37.21</v>
          </cell>
          <cell r="AJ85">
            <v>106.33</v>
          </cell>
          <cell r="AK85">
            <v>40897</v>
          </cell>
          <cell r="AL85" t="str">
            <v/>
          </cell>
          <cell r="AM85">
            <v>1</v>
          </cell>
          <cell r="AN85" t="str">
            <v>2011</v>
          </cell>
          <cell r="AO85" t="str">
            <v>1</v>
          </cell>
          <cell r="AP85">
            <v>95.7</v>
          </cell>
          <cell r="AQ85">
            <v>0</v>
          </cell>
          <cell r="AR85">
            <v>0</v>
          </cell>
          <cell r="AS85">
            <v>0</v>
          </cell>
          <cell r="AT85">
            <v>0</v>
          </cell>
          <cell r="AU85">
            <v>0</v>
          </cell>
          <cell r="AV85">
            <v>0</v>
          </cell>
          <cell r="AW85">
            <v>0</v>
          </cell>
          <cell r="AX85">
            <v>0</v>
          </cell>
          <cell r="AY85">
            <v>0</v>
          </cell>
          <cell r="AZ85">
            <v>0</v>
          </cell>
          <cell r="BA85">
            <v>0</v>
          </cell>
          <cell r="BB85" t="str">
            <v/>
          </cell>
          <cell r="BC85">
            <v>0</v>
          </cell>
          <cell r="BD85">
            <v>0</v>
          </cell>
          <cell r="BE85">
            <v>0</v>
          </cell>
          <cell r="BF85">
            <v>0</v>
          </cell>
          <cell r="BG85">
            <v>0</v>
          </cell>
          <cell r="BH85" t="str">
            <v>561690MHTMT1</v>
          </cell>
          <cell r="BI85">
            <v>40897</v>
          </cell>
        </row>
        <row r="86">
          <cell r="A86" t="str">
            <v>26641956</v>
          </cell>
          <cell r="B86" t="str">
            <v>HUAMAN TANTA MARTHA GLADYS</v>
          </cell>
          <cell r="C86" t="str">
            <v>TECNICO DE PROYECTOS</v>
          </cell>
          <cell r="D86" t="str">
            <v>26641956</v>
          </cell>
          <cell r="E86">
            <v>40897</v>
          </cell>
          <cell r="F86">
            <v>40999</v>
          </cell>
          <cell r="G86" t="str">
            <v>HUAMAN TANTA MARTHA GLADYS</v>
          </cell>
          <cell r="H86">
            <v>1063.33</v>
          </cell>
          <cell r="I86">
            <v>1063.33</v>
          </cell>
          <cell r="J86">
            <v>0</v>
          </cell>
          <cell r="K86">
            <v>0</v>
          </cell>
          <cell r="L86">
            <v>0</v>
          </cell>
          <cell r="M86">
            <v>919.78</v>
          </cell>
          <cell r="N86" t="str">
            <v>OFICINA ZONAL CAJAMARCA</v>
          </cell>
          <cell r="O86" t="str">
            <v xml:space="preserve">0014  </v>
          </cell>
          <cell r="P86" t="str">
            <v>3644</v>
          </cell>
          <cell r="Q86" t="str">
            <v>001</v>
          </cell>
          <cell r="R86" t="str">
            <v>000125</v>
          </cell>
          <cell r="S86">
            <v>40905</v>
          </cell>
          <cell r="T86" t="str">
            <v>4030636622</v>
          </cell>
          <cell r="U86" t="str">
            <v>201112</v>
          </cell>
          <cell r="V86" t="str">
            <v>201112</v>
          </cell>
          <cell r="W86" t="str">
            <v>13</v>
          </cell>
          <cell r="X86">
            <v>2</v>
          </cell>
          <cell r="Y86" t="str">
            <v>CAS ZONALES DICIEMBRE 2011 ADICIONAL 01</v>
          </cell>
          <cell r="Z86">
            <v>2619</v>
          </cell>
          <cell r="AA86" t="str">
            <v>10266419568</v>
          </cell>
          <cell r="AB86" t="str">
            <v>HUAMAN</v>
          </cell>
          <cell r="AC86" t="str">
            <v>TANTA</v>
          </cell>
          <cell r="AD86" t="str">
            <v>MARTHA GLADYS</v>
          </cell>
          <cell r="AE86" t="str">
            <v>HORIZONTE</v>
          </cell>
          <cell r="AF86" t="str">
            <v>01</v>
          </cell>
          <cell r="AG86">
            <v>20.73</v>
          </cell>
          <cell r="AH86">
            <v>16.48</v>
          </cell>
          <cell r="AI86">
            <v>37.21</v>
          </cell>
          <cell r="AJ86">
            <v>106.33</v>
          </cell>
          <cell r="AK86">
            <v>40897</v>
          </cell>
          <cell r="AL86" t="str">
            <v/>
          </cell>
          <cell r="AM86">
            <v>1</v>
          </cell>
          <cell r="AN86" t="str">
            <v>2011</v>
          </cell>
          <cell r="AO86" t="str">
            <v>1</v>
          </cell>
          <cell r="AP86">
            <v>95.7</v>
          </cell>
          <cell r="AQ86">
            <v>0</v>
          </cell>
          <cell r="AR86">
            <v>0</v>
          </cell>
          <cell r="AS86">
            <v>0</v>
          </cell>
          <cell r="AT86">
            <v>0</v>
          </cell>
          <cell r="AU86">
            <v>0</v>
          </cell>
          <cell r="AV86">
            <v>0</v>
          </cell>
          <cell r="AW86">
            <v>0</v>
          </cell>
          <cell r="AX86">
            <v>0</v>
          </cell>
          <cell r="AY86">
            <v>0</v>
          </cell>
          <cell r="AZ86">
            <v>0</v>
          </cell>
          <cell r="BA86">
            <v>0</v>
          </cell>
          <cell r="BB86" t="str">
            <v/>
          </cell>
          <cell r="BC86">
            <v>0</v>
          </cell>
          <cell r="BD86">
            <v>0</v>
          </cell>
          <cell r="BE86">
            <v>0</v>
          </cell>
          <cell r="BF86">
            <v>0</v>
          </cell>
          <cell r="BG86">
            <v>0</v>
          </cell>
          <cell r="BH86" t="str">
            <v>561690MHTMT1</v>
          </cell>
          <cell r="BI86">
            <v>40897</v>
          </cell>
        </row>
        <row r="87">
          <cell r="A87" t="str">
            <v>26641956</v>
          </cell>
          <cell r="B87" t="str">
            <v>HUAMAN TANTA MARTHA GLADYS</v>
          </cell>
          <cell r="C87" t="str">
            <v>TECNICO DE PROYECTOS</v>
          </cell>
          <cell r="D87" t="str">
            <v>26641956</v>
          </cell>
          <cell r="E87">
            <v>40897</v>
          </cell>
          <cell r="F87">
            <v>41060</v>
          </cell>
          <cell r="G87" t="str">
            <v>HUAMAN TANTA MARTHA GLADYS</v>
          </cell>
          <cell r="H87">
            <v>1063.33</v>
          </cell>
          <cell r="I87">
            <v>1063.33</v>
          </cell>
          <cell r="J87">
            <v>0</v>
          </cell>
          <cell r="K87">
            <v>0</v>
          </cell>
          <cell r="L87">
            <v>0</v>
          </cell>
          <cell r="M87">
            <v>919.78</v>
          </cell>
          <cell r="N87" t="str">
            <v>OFICINA ZONAL CAJAMARCA</v>
          </cell>
          <cell r="O87" t="str">
            <v xml:space="preserve">0014  </v>
          </cell>
          <cell r="P87" t="str">
            <v>3644</v>
          </cell>
          <cell r="Q87" t="str">
            <v>001</v>
          </cell>
          <cell r="R87" t="str">
            <v>000125</v>
          </cell>
          <cell r="S87">
            <v>40905</v>
          </cell>
          <cell r="T87" t="str">
            <v>4030636622</v>
          </cell>
          <cell r="U87" t="str">
            <v>201112</v>
          </cell>
          <cell r="V87" t="str">
            <v>201112</v>
          </cell>
          <cell r="W87" t="str">
            <v>13</v>
          </cell>
          <cell r="X87">
            <v>2</v>
          </cell>
          <cell r="Y87" t="str">
            <v>CAS ZONALES DICIEMBRE 2011 ADICIONAL 01</v>
          </cell>
          <cell r="Z87">
            <v>2619</v>
          </cell>
          <cell r="AA87" t="str">
            <v>10266419568</v>
          </cell>
          <cell r="AB87" t="str">
            <v>HUAMAN</v>
          </cell>
          <cell r="AC87" t="str">
            <v>TANTA</v>
          </cell>
          <cell r="AD87" t="str">
            <v>MARTHA GLADYS</v>
          </cell>
          <cell r="AE87" t="str">
            <v>HORIZONTE</v>
          </cell>
          <cell r="AF87" t="str">
            <v>01</v>
          </cell>
          <cell r="AG87">
            <v>20.73</v>
          </cell>
          <cell r="AH87">
            <v>16.48</v>
          </cell>
          <cell r="AI87">
            <v>37.21</v>
          </cell>
          <cell r="AJ87">
            <v>106.33</v>
          </cell>
          <cell r="AK87">
            <v>40897</v>
          </cell>
          <cell r="AL87" t="str">
            <v/>
          </cell>
          <cell r="AM87">
            <v>1</v>
          </cell>
          <cell r="AN87" t="str">
            <v>2011</v>
          </cell>
          <cell r="AO87" t="str">
            <v>1</v>
          </cell>
          <cell r="AP87">
            <v>95.7</v>
          </cell>
          <cell r="AQ87">
            <v>0</v>
          </cell>
          <cell r="AR87">
            <v>0</v>
          </cell>
          <cell r="AS87">
            <v>0</v>
          </cell>
          <cell r="AT87">
            <v>0</v>
          </cell>
          <cell r="AU87">
            <v>0</v>
          </cell>
          <cell r="AV87">
            <v>0</v>
          </cell>
          <cell r="AW87">
            <v>0</v>
          </cell>
          <cell r="AX87">
            <v>0</v>
          </cell>
          <cell r="AY87">
            <v>0</v>
          </cell>
          <cell r="AZ87">
            <v>0</v>
          </cell>
          <cell r="BA87">
            <v>0</v>
          </cell>
          <cell r="BB87" t="str">
            <v/>
          </cell>
          <cell r="BC87">
            <v>0</v>
          </cell>
          <cell r="BD87">
            <v>0</v>
          </cell>
          <cell r="BE87">
            <v>0</v>
          </cell>
          <cell r="BF87">
            <v>0</v>
          </cell>
          <cell r="BG87">
            <v>0</v>
          </cell>
          <cell r="BH87" t="str">
            <v>561690MHTMT1</v>
          </cell>
          <cell r="BI87">
            <v>40897</v>
          </cell>
        </row>
        <row r="88">
          <cell r="A88" t="str">
            <v>26705187</v>
          </cell>
          <cell r="B88" t="str">
            <v>MANTILLA SILVA WALTER ALFONSO</v>
          </cell>
          <cell r="C88" t="str">
            <v>RESPONSABLE DE PROMOCION SOCIAL Y CAPACITACION</v>
          </cell>
          <cell r="D88" t="str">
            <v>26705187</v>
          </cell>
          <cell r="E88">
            <v>40897</v>
          </cell>
          <cell r="F88">
            <v>40939</v>
          </cell>
          <cell r="G88" t="str">
            <v>MANTILLA SILVA WALTER ALFONSO</v>
          </cell>
          <cell r="H88">
            <v>1063.33</v>
          </cell>
          <cell r="I88">
            <v>1063.33</v>
          </cell>
          <cell r="J88">
            <v>0</v>
          </cell>
          <cell r="K88">
            <v>0</v>
          </cell>
          <cell r="L88">
            <v>0</v>
          </cell>
          <cell r="M88">
            <v>922.76</v>
          </cell>
          <cell r="N88" t="str">
            <v>OFICINA ZONAL CAJAMARCA</v>
          </cell>
          <cell r="O88" t="str">
            <v xml:space="preserve">0014  </v>
          </cell>
          <cell r="P88" t="str">
            <v>3642</v>
          </cell>
          <cell r="Q88" t="str">
            <v>001</v>
          </cell>
          <cell r="R88" t="str">
            <v>00115</v>
          </cell>
          <cell r="S88">
            <v>40905</v>
          </cell>
          <cell r="T88" t="str">
            <v>4017443149</v>
          </cell>
          <cell r="U88" t="str">
            <v>201112</v>
          </cell>
          <cell r="V88" t="str">
            <v>201112</v>
          </cell>
          <cell r="W88" t="str">
            <v>13</v>
          </cell>
          <cell r="X88">
            <v>2</v>
          </cell>
          <cell r="Y88" t="str">
            <v>CAS ZONALES DICIEMBRE 2011 ADICIONAL 01</v>
          </cell>
          <cell r="Z88">
            <v>4259</v>
          </cell>
          <cell r="AA88" t="str">
            <v>10267051874</v>
          </cell>
          <cell r="AB88" t="str">
            <v>MANTILLA</v>
          </cell>
          <cell r="AC88" t="str">
            <v>SILVA</v>
          </cell>
          <cell r="AD88" t="str">
            <v>WALTER ALFONSO</v>
          </cell>
          <cell r="AE88" t="str">
            <v>INTEGRA</v>
          </cell>
          <cell r="AF88" t="str">
            <v>02</v>
          </cell>
          <cell r="AG88">
            <v>19.14</v>
          </cell>
          <cell r="AH88">
            <v>15.1</v>
          </cell>
          <cell r="AI88">
            <v>34.24</v>
          </cell>
          <cell r="AJ88">
            <v>106.33</v>
          </cell>
          <cell r="AK88">
            <v>40897</v>
          </cell>
          <cell r="AL88" t="str">
            <v/>
          </cell>
          <cell r="AM88">
            <v>1</v>
          </cell>
          <cell r="AN88" t="str">
            <v>2011</v>
          </cell>
          <cell r="AO88" t="str">
            <v>1</v>
          </cell>
          <cell r="AP88">
            <v>95.7</v>
          </cell>
          <cell r="AQ88">
            <v>0</v>
          </cell>
          <cell r="AR88">
            <v>0</v>
          </cell>
          <cell r="AS88">
            <v>0</v>
          </cell>
          <cell r="AT88">
            <v>0</v>
          </cell>
          <cell r="AU88">
            <v>0</v>
          </cell>
          <cell r="AV88">
            <v>0</v>
          </cell>
          <cell r="AW88">
            <v>0</v>
          </cell>
          <cell r="AX88">
            <v>0</v>
          </cell>
          <cell r="AY88">
            <v>0</v>
          </cell>
          <cell r="AZ88">
            <v>0</v>
          </cell>
          <cell r="BA88">
            <v>0</v>
          </cell>
          <cell r="BB88">
            <v>26707</v>
          </cell>
          <cell r="BC88">
            <v>0</v>
          </cell>
          <cell r="BD88">
            <v>0</v>
          </cell>
          <cell r="BE88">
            <v>0</v>
          </cell>
          <cell r="BF88">
            <v>0</v>
          </cell>
          <cell r="BG88">
            <v>0</v>
          </cell>
          <cell r="BH88" t="str">
            <v>567051WMSTV7</v>
          </cell>
          <cell r="BI88">
            <v>40897</v>
          </cell>
        </row>
        <row r="89">
          <cell r="A89" t="str">
            <v>26705187</v>
          </cell>
          <cell r="B89" t="str">
            <v>MANTILLA SILVA WALTER ALFONSO</v>
          </cell>
          <cell r="C89" t="str">
            <v>RESPONSABLE DE PROMOCION SOCIAL Y CAPACITACION</v>
          </cell>
          <cell r="D89" t="str">
            <v>26705187</v>
          </cell>
          <cell r="E89">
            <v>40897</v>
          </cell>
          <cell r="F89">
            <v>40968</v>
          </cell>
          <cell r="G89" t="str">
            <v>MANTILLA SILVA WALTER ALFONSO</v>
          </cell>
          <cell r="H89">
            <v>1063.33</v>
          </cell>
          <cell r="I89">
            <v>1063.33</v>
          </cell>
          <cell r="J89">
            <v>0</v>
          </cell>
          <cell r="K89">
            <v>0</v>
          </cell>
          <cell r="L89">
            <v>0</v>
          </cell>
          <cell r="M89">
            <v>922.76</v>
          </cell>
          <cell r="N89" t="str">
            <v>OFICINA ZONAL CAJAMARCA</v>
          </cell>
          <cell r="O89" t="str">
            <v xml:space="preserve">0014  </v>
          </cell>
          <cell r="P89" t="str">
            <v>3642</v>
          </cell>
          <cell r="Q89" t="str">
            <v>001</v>
          </cell>
          <cell r="R89" t="str">
            <v>00115</v>
          </cell>
          <cell r="S89">
            <v>40905</v>
          </cell>
          <cell r="T89" t="str">
            <v>4017443149</v>
          </cell>
          <cell r="U89" t="str">
            <v>201112</v>
          </cell>
          <cell r="V89" t="str">
            <v>201112</v>
          </cell>
          <cell r="W89" t="str">
            <v>13</v>
          </cell>
          <cell r="X89">
            <v>2</v>
          </cell>
          <cell r="Y89" t="str">
            <v>CAS ZONALES DICIEMBRE 2011 ADICIONAL 01</v>
          </cell>
          <cell r="Z89">
            <v>4259</v>
          </cell>
          <cell r="AA89" t="str">
            <v>10267051874</v>
          </cell>
          <cell r="AB89" t="str">
            <v>MANTILLA</v>
          </cell>
          <cell r="AC89" t="str">
            <v>SILVA</v>
          </cell>
          <cell r="AD89" t="str">
            <v>WALTER ALFONSO</v>
          </cell>
          <cell r="AE89" t="str">
            <v>INTEGRA</v>
          </cell>
          <cell r="AF89" t="str">
            <v>02</v>
          </cell>
          <cell r="AG89">
            <v>19.14</v>
          </cell>
          <cell r="AH89">
            <v>15.1</v>
          </cell>
          <cell r="AI89">
            <v>34.24</v>
          </cell>
          <cell r="AJ89">
            <v>106.33</v>
          </cell>
          <cell r="AK89">
            <v>40897</v>
          </cell>
          <cell r="AL89" t="str">
            <v/>
          </cell>
          <cell r="AM89">
            <v>1</v>
          </cell>
          <cell r="AN89" t="str">
            <v>2011</v>
          </cell>
          <cell r="AO89" t="str">
            <v>1</v>
          </cell>
          <cell r="AP89">
            <v>95.7</v>
          </cell>
          <cell r="AQ89">
            <v>0</v>
          </cell>
          <cell r="AR89">
            <v>0</v>
          </cell>
          <cell r="AS89">
            <v>0</v>
          </cell>
          <cell r="AT89">
            <v>0</v>
          </cell>
          <cell r="AU89">
            <v>0</v>
          </cell>
          <cell r="AV89">
            <v>0</v>
          </cell>
          <cell r="AW89">
            <v>0</v>
          </cell>
          <cell r="AX89">
            <v>0</v>
          </cell>
          <cell r="AY89">
            <v>0</v>
          </cell>
          <cell r="AZ89">
            <v>0</v>
          </cell>
          <cell r="BA89">
            <v>0</v>
          </cell>
          <cell r="BB89">
            <v>26707</v>
          </cell>
          <cell r="BC89">
            <v>0</v>
          </cell>
          <cell r="BD89">
            <v>0</v>
          </cell>
          <cell r="BE89">
            <v>0</v>
          </cell>
          <cell r="BF89">
            <v>0</v>
          </cell>
          <cell r="BG89">
            <v>0</v>
          </cell>
          <cell r="BH89" t="str">
            <v>567051WMSTV7</v>
          </cell>
          <cell r="BI89">
            <v>40897</v>
          </cell>
        </row>
        <row r="90">
          <cell r="A90" t="str">
            <v>26705187</v>
          </cell>
          <cell r="B90" t="str">
            <v>MANTILLA SILVA WALTER ALFONSO</v>
          </cell>
          <cell r="C90" t="str">
            <v>RESPONSABLE DE PROMOCION SOCIAL Y CAPACITACION</v>
          </cell>
          <cell r="D90" t="str">
            <v>26705187</v>
          </cell>
          <cell r="E90">
            <v>40897</v>
          </cell>
          <cell r="F90">
            <v>40999</v>
          </cell>
          <cell r="G90" t="str">
            <v>MANTILLA SILVA WALTER ALFONSO</v>
          </cell>
          <cell r="H90">
            <v>1063.33</v>
          </cell>
          <cell r="I90">
            <v>1063.33</v>
          </cell>
          <cell r="J90">
            <v>0</v>
          </cell>
          <cell r="K90">
            <v>0</v>
          </cell>
          <cell r="L90">
            <v>0</v>
          </cell>
          <cell r="M90">
            <v>922.76</v>
          </cell>
          <cell r="N90" t="str">
            <v>OFICINA ZONAL CAJAMARCA</v>
          </cell>
          <cell r="O90" t="str">
            <v xml:space="preserve">0014  </v>
          </cell>
          <cell r="P90" t="str">
            <v>3642</v>
          </cell>
          <cell r="Q90" t="str">
            <v>001</v>
          </cell>
          <cell r="R90" t="str">
            <v>00115</v>
          </cell>
          <cell r="S90">
            <v>40905</v>
          </cell>
          <cell r="T90" t="str">
            <v>4017443149</v>
          </cell>
          <cell r="U90" t="str">
            <v>201112</v>
          </cell>
          <cell r="V90" t="str">
            <v>201112</v>
          </cell>
          <cell r="W90" t="str">
            <v>13</v>
          </cell>
          <cell r="X90">
            <v>2</v>
          </cell>
          <cell r="Y90" t="str">
            <v>CAS ZONALES DICIEMBRE 2011 ADICIONAL 01</v>
          </cell>
          <cell r="Z90">
            <v>4259</v>
          </cell>
          <cell r="AA90" t="str">
            <v>10267051874</v>
          </cell>
          <cell r="AB90" t="str">
            <v>MANTILLA</v>
          </cell>
          <cell r="AC90" t="str">
            <v>SILVA</v>
          </cell>
          <cell r="AD90" t="str">
            <v>WALTER ALFONSO</v>
          </cell>
          <cell r="AE90" t="str">
            <v>INTEGRA</v>
          </cell>
          <cell r="AF90" t="str">
            <v>02</v>
          </cell>
          <cell r="AG90">
            <v>19.14</v>
          </cell>
          <cell r="AH90">
            <v>15.1</v>
          </cell>
          <cell r="AI90">
            <v>34.24</v>
          </cell>
          <cell r="AJ90">
            <v>106.33</v>
          </cell>
          <cell r="AK90">
            <v>40897</v>
          </cell>
          <cell r="AL90" t="str">
            <v/>
          </cell>
          <cell r="AM90">
            <v>1</v>
          </cell>
          <cell r="AN90" t="str">
            <v>2011</v>
          </cell>
          <cell r="AO90" t="str">
            <v>1</v>
          </cell>
          <cell r="AP90">
            <v>95.7</v>
          </cell>
          <cell r="AQ90">
            <v>0</v>
          </cell>
          <cell r="AR90">
            <v>0</v>
          </cell>
          <cell r="AS90">
            <v>0</v>
          </cell>
          <cell r="AT90">
            <v>0</v>
          </cell>
          <cell r="AU90">
            <v>0</v>
          </cell>
          <cell r="AV90">
            <v>0</v>
          </cell>
          <cell r="AW90">
            <v>0</v>
          </cell>
          <cell r="AX90">
            <v>0</v>
          </cell>
          <cell r="AY90">
            <v>0</v>
          </cell>
          <cell r="AZ90">
            <v>0</v>
          </cell>
          <cell r="BA90">
            <v>0</v>
          </cell>
          <cell r="BB90">
            <v>26707</v>
          </cell>
          <cell r="BC90">
            <v>0</v>
          </cell>
          <cell r="BD90">
            <v>0</v>
          </cell>
          <cell r="BE90">
            <v>0</v>
          </cell>
          <cell r="BF90">
            <v>0</v>
          </cell>
          <cell r="BG90">
            <v>0</v>
          </cell>
          <cell r="BH90" t="str">
            <v>567051WMSTV7</v>
          </cell>
          <cell r="BI90">
            <v>40897</v>
          </cell>
        </row>
        <row r="91">
          <cell r="A91" t="str">
            <v>26705187</v>
          </cell>
          <cell r="B91" t="str">
            <v>MANTILLA SILVA WALTER ALFONSO</v>
          </cell>
          <cell r="C91" t="str">
            <v>RESPONSABLE DE PROMOCION SOCIAL Y CAPACITACION</v>
          </cell>
          <cell r="D91" t="str">
            <v>26705187</v>
          </cell>
          <cell r="E91">
            <v>40897</v>
          </cell>
          <cell r="F91">
            <v>41029</v>
          </cell>
          <cell r="G91" t="str">
            <v>MANTILLA SILVA WALTER ALFONSO</v>
          </cell>
          <cell r="H91">
            <v>1063.33</v>
          </cell>
          <cell r="I91">
            <v>1063.33</v>
          </cell>
          <cell r="J91">
            <v>0</v>
          </cell>
          <cell r="K91">
            <v>0</v>
          </cell>
          <cell r="L91">
            <v>0</v>
          </cell>
          <cell r="M91">
            <v>922.76</v>
          </cell>
          <cell r="N91" t="str">
            <v>OFICINA ZONAL CAJAMARCA</v>
          </cell>
          <cell r="O91" t="str">
            <v xml:space="preserve">0014  </v>
          </cell>
          <cell r="P91" t="str">
            <v>3642</v>
          </cell>
          <cell r="Q91" t="str">
            <v>001</v>
          </cell>
          <cell r="R91" t="str">
            <v>00115</v>
          </cell>
          <cell r="S91">
            <v>40905</v>
          </cell>
          <cell r="T91" t="str">
            <v>4017443149</v>
          </cell>
          <cell r="U91" t="str">
            <v>201112</v>
          </cell>
          <cell r="V91" t="str">
            <v>201112</v>
          </cell>
          <cell r="W91" t="str">
            <v>13</v>
          </cell>
          <cell r="X91">
            <v>2</v>
          </cell>
          <cell r="Y91" t="str">
            <v>CAS ZONALES DICIEMBRE 2011 ADICIONAL 01</v>
          </cell>
          <cell r="Z91">
            <v>4259</v>
          </cell>
          <cell r="AA91" t="str">
            <v>10267051874</v>
          </cell>
          <cell r="AB91" t="str">
            <v>MANTILLA</v>
          </cell>
          <cell r="AC91" t="str">
            <v>SILVA</v>
          </cell>
          <cell r="AD91" t="str">
            <v>WALTER ALFONSO</v>
          </cell>
          <cell r="AE91" t="str">
            <v>INTEGRA</v>
          </cell>
          <cell r="AF91" t="str">
            <v>02</v>
          </cell>
          <cell r="AG91">
            <v>19.14</v>
          </cell>
          <cell r="AH91">
            <v>15.1</v>
          </cell>
          <cell r="AI91">
            <v>34.24</v>
          </cell>
          <cell r="AJ91">
            <v>106.33</v>
          </cell>
          <cell r="AK91">
            <v>40897</v>
          </cell>
          <cell r="AL91" t="str">
            <v/>
          </cell>
          <cell r="AM91">
            <v>1</v>
          </cell>
          <cell r="AN91" t="str">
            <v>2011</v>
          </cell>
          <cell r="AO91" t="str">
            <v>1</v>
          </cell>
          <cell r="AP91">
            <v>95.7</v>
          </cell>
          <cell r="AQ91">
            <v>0</v>
          </cell>
          <cell r="AR91">
            <v>0</v>
          </cell>
          <cell r="AS91">
            <v>0</v>
          </cell>
          <cell r="AT91">
            <v>0</v>
          </cell>
          <cell r="AU91">
            <v>0</v>
          </cell>
          <cell r="AV91">
            <v>0</v>
          </cell>
          <cell r="AW91">
            <v>0</v>
          </cell>
          <cell r="AX91">
            <v>0</v>
          </cell>
          <cell r="AY91">
            <v>0</v>
          </cell>
          <cell r="AZ91">
            <v>0</v>
          </cell>
          <cell r="BA91">
            <v>0</v>
          </cell>
          <cell r="BB91">
            <v>26707</v>
          </cell>
          <cell r="BC91">
            <v>0</v>
          </cell>
          <cell r="BD91">
            <v>0</v>
          </cell>
          <cell r="BE91">
            <v>0</v>
          </cell>
          <cell r="BF91">
            <v>0</v>
          </cell>
          <cell r="BG91">
            <v>0</v>
          </cell>
          <cell r="BH91" t="str">
            <v>567051WMSTV7</v>
          </cell>
          <cell r="BI91">
            <v>40897</v>
          </cell>
        </row>
        <row r="92">
          <cell r="A92" t="str">
            <v>18842029</v>
          </cell>
          <cell r="B92" t="str">
            <v>SANCHEZ CABELLOS FREDDY</v>
          </cell>
          <cell r="C92" t="str">
            <v>RESPONSABLE DE PROYECTOS</v>
          </cell>
          <cell r="D92" t="str">
            <v>18842029</v>
          </cell>
          <cell r="E92">
            <v>40897</v>
          </cell>
          <cell r="F92">
            <v>40939</v>
          </cell>
          <cell r="G92" t="str">
            <v>SANCHEZ CABELLOS FREDDY</v>
          </cell>
          <cell r="H92">
            <v>1136.6600000000001</v>
          </cell>
          <cell r="I92">
            <v>1136.6600000000001</v>
          </cell>
          <cell r="J92">
            <v>0</v>
          </cell>
          <cell r="K92">
            <v>0</v>
          </cell>
          <cell r="L92">
            <v>0</v>
          </cell>
          <cell r="M92">
            <v>982.53</v>
          </cell>
          <cell r="N92" t="str">
            <v>OFICINA ZONAL CAJAMARCA</v>
          </cell>
          <cell r="O92" t="str">
            <v xml:space="preserve">0014  </v>
          </cell>
          <cell r="P92" t="str">
            <v>3643</v>
          </cell>
          <cell r="Q92" t="str">
            <v>001</v>
          </cell>
          <cell r="R92" t="str">
            <v>00146</v>
          </cell>
          <cell r="S92">
            <v>40905</v>
          </cell>
          <cell r="T92" t="str">
            <v>4041669751</v>
          </cell>
          <cell r="U92" t="str">
            <v>201112</v>
          </cell>
          <cell r="V92" t="str">
            <v>201112</v>
          </cell>
          <cell r="W92" t="str">
            <v>13</v>
          </cell>
          <cell r="X92">
            <v>2</v>
          </cell>
          <cell r="Y92" t="str">
            <v>CAS ZONALES DICIEMBRE 2011 ADICIONAL 01</v>
          </cell>
          <cell r="Z92">
            <v>4258</v>
          </cell>
          <cell r="AA92" t="str">
            <v>10188420295</v>
          </cell>
          <cell r="AB92" t="str">
            <v>SANCHEZ</v>
          </cell>
          <cell r="AC92" t="str">
            <v>CABELLOS</v>
          </cell>
          <cell r="AD92" t="str">
            <v>FREDDY</v>
          </cell>
          <cell r="AE92" t="str">
            <v>PROFUTURO</v>
          </cell>
          <cell r="AF92" t="str">
            <v>04</v>
          </cell>
          <cell r="AG92">
            <v>24.67</v>
          </cell>
          <cell r="AH92">
            <v>15.8</v>
          </cell>
          <cell r="AI92">
            <v>40.47</v>
          </cell>
          <cell r="AJ92">
            <v>113.67</v>
          </cell>
          <cell r="AK92">
            <v>40897</v>
          </cell>
          <cell r="AL92" t="str">
            <v/>
          </cell>
          <cell r="AM92">
            <v>1</v>
          </cell>
          <cell r="AN92" t="str">
            <v>2011</v>
          </cell>
          <cell r="AO92" t="str">
            <v>1</v>
          </cell>
          <cell r="AP92">
            <v>97.2</v>
          </cell>
          <cell r="AQ92">
            <v>0</v>
          </cell>
          <cell r="AR92">
            <v>0</v>
          </cell>
          <cell r="AS92">
            <v>0</v>
          </cell>
          <cell r="AT92">
            <v>0</v>
          </cell>
          <cell r="AU92">
            <v>0</v>
          </cell>
          <cell r="AV92">
            <v>0</v>
          </cell>
          <cell r="AW92">
            <v>0</v>
          </cell>
          <cell r="AX92">
            <v>0</v>
          </cell>
          <cell r="AY92">
            <v>0</v>
          </cell>
          <cell r="AZ92">
            <v>0</v>
          </cell>
          <cell r="BA92">
            <v>0</v>
          </cell>
          <cell r="BB92">
            <v>22908</v>
          </cell>
          <cell r="BC92">
            <v>0</v>
          </cell>
          <cell r="BD92">
            <v>0</v>
          </cell>
          <cell r="BE92">
            <v>0</v>
          </cell>
          <cell r="BF92">
            <v>0</v>
          </cell>
          <cell r="BG92">
            <v>0</v>
          </cell>
          <cell r="BH92" t="str">
            <v>529061FSCCE9</v>
          </cell>
          <cell r="BI92">
            <v>40897</v>
          </cell>
        </row>
        <row r="93">
          <cell r="A93" t="str">
            <v>18842029</v>
          </cell>
          <cell r="B93" t="str">
            <v>SANCHEZ CABELLOS FREDDY</v>
          </cell>
          <cell r="C93" t="str">
            <v>RESPONSABLE DE PROYECTOS</v>
          </cell>
          <cell r="D93" t="str">
            <v>18842029</v>
          </cell>
          <cell r="E93">
            <v>40897</v>
          </cell>
          <cell r="F93">
            <v>40999</v>
          </cell>
          <cell r="G93" t="str">
            <v>SANCHEZ CABELLOS FREDDY</v>
          </cell>
          <cell r="H93">
            <v>1136.6600000000001</v>
          </cell>
          <cell r="I93">
            <v>1136.6600000000001</v>
          </cell>
          <cell r="J93">
            <v>0</v>
          </cell>
          <cell r="K93">
            <v>0</v>
          </cell>
          <cell r="L93">
            <v>0</v>
          </cell>
          <cell r="M93">
            <v>982.53</v>
          </cell>
          <cell r="N93" t="str">
            <v>OFICINA ZONAL CAJAMARCA</v>
          </cell>
          <cell r="O93" t="str">
            <v xml:space="preserve">0014  </v>
          </cell>
          <cell r="P93" t="str">
            <v>3643</v>
          </cell>
          <cell r="Q93" t="str">
            <v>001</v>
          </cell>
          <cell r="R93" t="str">
            <v>00146</v>
          </cell>
          <cell r="S93">
            <v>40905</v>
          </cell>
          <cell r="T93" t="str">
            <v>4041669751</v>
          </cell>
          <cell r="U93" t="str">
            <v>201112</v>
          </cell>
          <cell r="V93" t="str">
            <v>201112</v>
          </cell>
          <cell r="W93" t="str">
            <v>13</v>
          </cell>
          <cell r="X93">
            <v>2</v>
          </cell>
          <cell r="Y93" t="str">
            <v>CAS ZONALES DICIEMBRE 2011 ADICIONAL 01</v>
          </cell>
          <cell r="Z93">
            <v>4258</v>
          </cell>
          <cell r="AA93" t="str">
            <v>10188420295</v>
          </cell>
          <cell r="AB93" t="str">
            <v>SANCHEZ</v>
          </cell>
          <cell r="AC93" t="str">
            <v>CABELLOS</v>
          </cell>
          <cell r="AD93" t="str">
            <v>FREDDY</v>
          </cell>
          <cell r="AE93" t="str">
            <v>PROFUTURO</v>
          </cell>
          <cell r="AF93" t="str">
            <v>04</v>
          </cell>
          <cell r="AG93">
            <v>24.67</v>
          </cell>
          <cell r="AH93">
            <v>15.8</v>
          </cell>
          <cell r="AI93">
            <v>40.47</v>
          </cell>
          <cell r="AJ93">
            <v>113.67</v>
          </cell>
          <cell r="AK93">
            <v>40897</v>
          </cell>
          <cell r="AL93" t="str">
            <v/>
          </cell>
          <cell r="AM93">
            <v>1</v>
          </cell>
          <cell r="AN93" t="str">
            <v>2011</v>
          </cell>
          <cell r="AO93" t="str">
            <v>1</v>
          </cell>
          <cell r="AP93">
            <v>97.2</v>
          </cell>
          <cell r="AQ93">
            <v>0</v>
          </cell>
          <cell r="AR93">
            <v>0</v>
          </cell>
          <cell r="AS93">
            <v>0</v>
          </cell>
          <cell r="AT93">
            <v>0</v>
          </cell>
          <cell r="AU93">
            <v>0</v>
          </cell>
          <cell r="AV93">
            <v>0</v>
          </cell>
          <cell r="AW93">
            <v>0</v>
          </cell>
          <cell r="AX93">
            <v>0</v>
          </cell>
          <cell r="AY93">
            <v>0</v>
          </cell>
          <cell r="AZ93">
            <v>0</v>
          </cell>
          <cell r="BA93">
            <v>0</v>
          </cell>
          <cell r="BB93">
            <v>22908</v>
          </cell>
          <cell r="BC93">
            <v>0</v>
          </cell>
          <cell r="BD93">
            <v>0</v>
          </cell>
          <cell r="BE93">
            <v>0</v>
          </cell>
          <cell r="BF93">
            <v>0</v>
          </cell>
          <cell r="BG93">
            <v>0</v>
          </cell>
          <cell r="BH93" t="str">
            <v>529061FSCCE9</v>
          </cell>
          <cell r="BI93">
            <v>40897</v>
          </cell>
        </row>
        <row r="94">
          <cell r="A94" t="str">
            <v>18842029</v>
          </cell>
          <cell r="B94" t="str">
            <v>SANCHEZ CABELLOS FREDDY</v>
          </cell>
          <cell r="C94" t="str">
            <v>RESPONSABLE DE PROYECTOS</v>
          </cell>
          <cell r="D94" t="str">
            <v>18842029</v>
          </cell>
          <cell r="E94">
            <v>40897</v>
          </cell>
          <cell r="F94">
            <v>41060</v>
          </cell>
          <cell r="G94" t="str">
            <v>SANCHEZ CABELLOS FREDDY</v>
          </cell>
          <cell r="H94">
            <v>1136.6600000000001</v>
          </cell>
          <cell r="I94">
            <v>1136.6600000000001</v>
          </cell>
          <cell r="J94">
            <v>0</v>
          </cell>
          <cell r="K94">
            <v>0</v>
          </cell>
          <cell r="L94">
            <v>0</v>
          </cell>
          <cell r="M94">
            <v>982.53</v>
          </cell>
          <cell r="N94" t="str">
            <v>OFICINA ZONAL CAJAMARCA</v>
          </cell>
          <cell r="O94" t="str">
            <v xml:space="preserve">0014  </v>
          </cell>
          <cell r="P94" t="str">
            <v>3643</v>
          </cell>
          <cell r="Q94" t="str">
            <v>001</v>
          </cell>
          <cell r="R94" t="str">
            <v>00146</v>
          </cell>
          <cell r="S94">
            <v>40905</v>
          </cell>
          <cell r="T94" t="str">
            <v>4041669751</v>
          </cell>
          <cell r="U94" t="str">
            <v>201112</v>
          </cell>
          <cell r="V94" t="str">
            <v>201112</v>
          </cell>
          <cell r="W94" t="str">
            <v>13</v>
          </cell>
          <cell r="X94">
            <v>2</v>
          </cell>
          <cell r="Y94" t="str">
            <v>CAS ZONALES DICIEMBRE 2011 ADICIONAL 01</v>
          </cell>
          <cell r="Z94">
            <v>4258</v>
          </cell>
          <cell r="AA94" t="str">
            <v>10188420295</v>
          </cell>
          <cell r="AB94" t="str">
            <v>SANCHEZ</v>
          </cell>
          <cell r="AC94" t="str">
            <v>CABELLOS</v>
          </cell>
          <cell r="AD94" t="str">
            <v>FREDDY</v>
          </cell>
          <cell r="AE94" t="str">
            <v>PROFUTURO</v>
          </cell>
          <cell r="AF94" t="str">
            <v>04</v>
          </cell>
          <cell r="AG94">
            <v>24.67</v>
          </cell>
          <cell r="AH94">
            <v>15.8</v>
          </cell>
          <cell r="AI94">
            <v>40.47</v>
          </cell>
          <cell r="AJ94">
            <v>113.67</v>
          </cell>
          <cell r="AK94">
            <v>40897</v>
          </cell>
          <cell r="AL94" t="str">
            <v/>
          </cell>
          <cell r="AM94">
            <v>1</v>
          </cell>
          <cell r="AN94" t="str">
            <v>2011</v>
          </cell>
          <cell r="AO94" t="str">
            <v>1</v>
          </cell>
          <cell r="AP94">
            <v>97.2</v>
          </cell>
          <cell r="AQ94">
            <v>0</v>
          </cell>
          <cell r="AR94">
            <v>0</v>
          </cell>
          <cell r="AS94">
            <v>0</v>
          </cell>
          <cell r="AT94">
            <v>0</v>
          </cell>
          <cell r="AU94">
            <v>0</v>
          </cell>
          <cell r="AV94">
            <v>0</v>
          </cell>
          <cell r="AW94">
            <v>0</v>
          </cell>
          <cell r="AX94">
            <v>0</v>
          </cell>
          <cell r="AY94">
            <v>0</v>
          </cell>
          <cell r="AZ94">
            <v>0</v>
          </cell>
          <cell r="BA94">
            <v>0</v>
          </cell>
          <cell r="BB94">
            <v>22908</v>
          </cell>
          <cell r="BC94">
            <v>0</v>
          </cell>
          <cell r="BD94">
            <v>0</v>
          </cell>
          <cell r="BE94">
            <v>0</v>
          </cell>
          <cell r="BF94">
            <v>0</v>
          </cell>
          <cell r="BG94">
            <v>0</v>
          </cell>
          <cell r="BH94" t="str">
            <v>529061FSCCE9</v>
          </cell>
          <cell r="BI94">
            <v>40897</v>
          </cell>
        </row>
        <row r="95">
          <cell r="A95" t="str">
            <v>23822196</v>
          </cell>
          <cell r="B95" t="str">
            <v>ARIZABAL CALDERON MYLENE RYLDA</v>
          </cell>
          <cell r="C95" t="str">
            <v>TECNICO DE PROYECTOS</v>
          </cell>
          <cell r="D95" t="str">
            <v>23822196</v>
          </cell>
          <cell r="E95">
            <v>40819</v>
          </cell>
          <cell r="F95">
            <v>40908</v>
          </cell>
          <cell r="G95" t="str">
            <v>ARIZABAL CALDERON MYLENE RYLDA</v>
          </cell>
          <cell r="H95">
            <v>2900</v>
          </cell>
          <cell r="I95">
            <v>2900</v>
          </cell>
          <cell r="J95">
            <v>0</v>
          </cell>
          <cell r="K95">
            <v>0</v>
          </cell>
          <cell r="L95">
            <v>0</v>
          </cell>
          <cell r="M95">
            <v>2523</v>
          </cell>
          <cell r="N95" t="str">
            <v>OFICINA ZONAL CUSCO</v>
          </cell>
          <cell r="O95" t="str">
            <v xml:space="preserve">0015  </v>
          </cell>
          <cell r="P95" t="str">
            <v>1722</v>
          </cell>
          <cell r="Q95" t="str">
            <v>001</v>
          </cell>
          <cell r="R95" t="str">
            <v>173</v>
          </cell>
          <cell r="S95">
            <v>40896</v>
          </cell>
          <cell r="T95" t="str">
            <v>4019879262</v>
          </cell>
          <cell r="U95" t="str">
            <v>201112</v>
          </cell>
          <cell r="V95" t="str">
            <v>201112</v>
          </cell>
          <cell r="W95" t="str">
            <v>12</v>
          </cell>
          <cell r="X95">
            <v>1</v>
          </cell>
          <cell r="Y95" t="str">
            <v>CAS ZONALES DICIEMBRE 2011</v>
          </cell>
          <cell r="Z95">
            <v>769</v>
          </cell>
          <cell r="AA95" t="str">
            <v>10238221965</v>
          </cell>
          <cell r="AB95" t="str">
            <v>ARIZABAL</v>
          </cell>
          <cell r="AC95" t="str">
            <v>CALDERON</v>
          </cell>
          <cell r="AD95" t="str">
            <v>MYLENE RYLDA</v>
          </cell>
          <cell r="AE95" t="str">
            <v>ONP</v>
          </cell>
          <cell r="AF95" t="str">
            <v>99</v>
          </cell>
          <cell r="AG95">
            <v>0</v>
          </cell>
          <cell r="AH95">
            <v>0</v>
          </cell>
          <cell r="AI95">
            <v>0</v>
          </cell>
          <cell r="AJ95">
            <v>377</v>
          </cell>
          <cell r="AK95">
            <v>40819</v>
          </cell>
          <cell r="AL95" t="str">
            <v>2307491</v>
          </cell>
          <cell r="AM95">
            <v>40582</v>
          </cell>
          <cell r="AN95" t="str">
            <v>2011</v>
          </cell>
          <cell r="AO95" t="str">
            <v>1</v>
          </cell>
          <cell r="AP95">
            <v>97.2</v>
          </cell>
          <cell r="AQ95">
            <v>0</v>
          </cell>
          <cell r="AR95">
            <v>0</v>
          </cell>
          <cell r="AS95">
            <v>0</v>
          </cell>
          <cell r="AT95">
            <v>0</v>
          </cell>
          <cell r="AU95">
            <v>0</v>
          </cell>
          <cell r="AV95">
            <v>0</v>
          </cell>
          <cell r="AW95">
            <v>0</v>
          </cell>
          <cell r="AX95">
            <v>0</v>
          </cell>
          <cell r="AY95">
            <v>0</v>
          </cell>
          <cell r="AZ95">
            <v>0</v>
          </cell>
          <cell r="BA95">
            <v>0</v>
          </cell>
          <cell r="BB95">
            <v>22290</v>
          </cell>
          <cell r="BC95">
            <v>0</v>
          </cell>
          <cell r="BD95">
            <v>0</v>
          </cell>
          <cell r="BE95">
            <v>0</v>
          </cell>
          <cell r="BF95">
            <v>0</v>
          </cell>
          <cell r="BG95">
            <v>0</v>
          </cell>
          <cell r="BH95" t="str">
            <v/>
          </cell>
          <cell r="BI95">
            <v>40210</v>
          </cell>
        </row>
        <row r="96">
          <cell r="A96" t="str">
            <v>40147678</v>
          </cell>
          <cell r="B96" t="str">
            <v>CASAVERDE WARTHON BETSY</v>
          </cell>
          <cell r="C96" t="str">
            <v>RESPONSABLE DE PROYECTOS</v>
          </cell>
          <cell r="D96" t="str">
            <v>40147678</v>
          </cell>
          <cell r="E96">
            <v>40814</v>
          </cell>
          <cell r="F96">
            <v>40908</v>
          </cell>
          <cell r="G96" t="str">
            <v>CASAVERDE WARTHON BETSY</v>
          </cell>
          <cell r="H96">
            <v>3100</v>
          </cell>
          <cell r="I96">
            <v>3100</v>
          </cell>
          <cell r="J96">
            <v>0</v>
          </cell>
          <cell r="K96">
            <v>0</v>
          </cell>
          <cell r="L96">
            <v>0</v>
          </cell>
          <cell r="M96">
            <v>2697</v>
          </cell>
          <cell r="N96" t="str">
            <v>OFICINA ZONAL CUSCO</v>
          </cell>
          <cell r="O96" t="str">
            <v xml:space="preserve">0015  </v>
          </cell>
          <cell r="P96" t="str">
            <v>3397</v>
          </cell>
          <cell r="Q96" t="str">
            <v>001</v>
          </cell>
          <cell r="R96" t="str">
            <v>152</v>
          </cell>
          <cell r="S96">
            <v>40896</v>
          </cell>
          <cell r="T96" t="str">
            <v>4010665286</v>
          </cell>
          <cell r="U96" t="str">
            <v>201112</v>
          </cell>
          <cell r="V96" t="str">
            <v>201112</v>
          </cell>
          <cell r="W96" t="str">
            <v>12</v>
          </cell>
          <cell r="X96">
            <v>1</v>
          </cell>
          <cell r="Y96" t="str">
            <v>CAS ZONALES DICIEMBRE 2011</v>
          </cell>
          <cell r="Z96">
            <v>1254</v>
          </cell>
          <cell r="AA96" t="str">
            <v>10401476780</v>
          </cell>
          <cell r="AB96" t="str">
            <v>CASAVERDE</v>
          </cell>
          <cell r="AC96" t="str">
            <v>WARTHON</v>
          </cell>
          <cell r="AD96" t="str">
            <v>BETSY</v>
          </cell>
          <cell r="AE96" t="str">
            <v>ONP</v>
          </cell>
          <cell r="AF96" t="str">
            <v>99</v>
          </cell>
          <cell r="AG96">
            <v>0</v>
          </cell>
          <cell r="AH96">
            <v>0</v>
          </cell>
          <cell r="AI96">
            <v>0</v>
          </cell>
          <cell r="AJ96">
            <v>403</v>
          </cell>
          <cell r="AK96">
            <v>40814</v>
          </cell>
          <cell r="AL96" t="str">
            <v>2659621</v>
          </cell>
          <cell r="AM96">
            <v>40861</v>
          </cell>
          <cell r="AN96" t="str">
            <v>2011</v>
          </cell>
          <cell r="AO96" t="str">
            <v>1</v>
          </cell>
          <cell r="AP96">
            <v>97.2</v>
          </cell>
          <cell r="AQ96">
            <v>0</v>
          </cell>
          <cell r="AR96">
            <v>0</v>
          </cell>
          <cell r="AS96">
            <v>0</v>
          </cell>
          <cell r="AT96">
            <v>0</v>
          </cell>
          <cell r="AU96">
            <v>0</v>
          </cell>
          <cell r="AV96">
            <v>0</v>
          </cell>
          <cell r="AW96">
            <v>0</v>
          </cell>
          <cell r="AX96">
            <v>0</v>
          </cell>
          <cell r="AY96">
            <v>0</v>
          </cell>
          <cell r="AZ96">
            <v>0</v>
          </cell>
          <cell r="BA96">
            <v>0</v>
          </cell>
          <cell r="BB96">
            <v>28900</v>
          </cell>
          <cell r="BC96">
            <v>0</v>
          </cell>
          <cell r="BD96">
            <v>0</v>
          </cell>
          <cell r="BE96">
            <v>0</v>
          </cell>
          <cell r="BF96">
            <v>0</v>
          </cell>
          <cell r="BG96">
            <v>0</v>
          </cell>
          <cell r="BH96" t="str">
            <v/>
          </cell>
          <cell r="BI96" t="str">
            <v/>
          </cell>
        </row>
        <row r="97">
          <cell r="A97" t="str">
            <v>23953910</v>
          </cell>
          <cell r="B97" t="str">
            <v>SEQUEIROS MORALES JOSE ANTONIO</v>
          </cell>
          <cell r="C97" t="str">
            <v>CHOFER</v>
          </cell>
          <cell r="D97" t="str">
            <v>23953910</v>
          </cell>
          <cell r="E97">
            <v>40805</v>
          </cell>
          <cell r="F97">
            <v>40908</v>
          </cell>
          <cell r="G97" t="str">
            <v>SEQUEIROS MORALES JOSE ANTONIO</v>
          </cell>
          <cell r="H97">
            <v>1100</v>
          </cell>
          <cell r="I97">
            <v>1100</v>
          </cell>
          <cell r="J97">
            <v>0</v>
          </cell>
          <cell r="K97">
            <v>0</v>
          </cell>
          <cell r="L97">
            <v>0</v>
          </cell>
          <cell r="M97">
            <v>957</v>
          </cell>
          <cell r="N97" t="str">
            <v>OFICINA ZONAL CUSCO</v>
          </cell>
          <cell r="O97" t="str">
            <v xml:space="preserve">0015  </v>
          </cell>
          <cell r="P97" t="str">
            <v>3396</v>
          </cell>
          <cell r="Q97" t="str">
            <v>002</v>
          </cell>
          <cell r="R97" t="str">
            <v>55</v>
          </cell>
          <cell r="S97">
            <v>40896</v>
          </cell>
          <cell r="T97" t="str">
            <v>4035344727</v>
          </cell>
          <cell r="U97" t="str">
            <v>201112</v>
          </cell>
          <cell r="V97" t="str">
            <v>201112</v>
          </cell>
          <cell r="W97" t="str">
            <v>12</v>
          </cell>
          <cell r="X97">
            <v>1</v>
          </cell>
          <cell r="Y97" t="str">
            <v>CAS ZONALES DICIEMBRE 2011</v>
          </cell>
          <cell r="Z97">
            <v>3022</v>
          </cell>
          <cell r="AA97" t="str">
            <v>10239539101</v>
          </cell>
          <cell r="AB97" t="str">
            <v>SEQUEIROS</v>
          </cell>
          <cell r="AC97" t="str">
            <v>MORALES</v>
          </cell>
          <cell r="AD97" t="str">
            <v>JOSE ANTONIO</v>
          </cell>
          <cell r="AE97" t="str">
            <v>ONP</v>
          </cell>
          <cell r="AF97" t="str">
            <v>99</v>
          </cell>
          <cell r="AG97">
            <v>0</v>
          </cell>
          <cell r="AH97">
            <v>0</v>
          </cell>
          <cell r="AI97">
            <v>0</v>
          </cell>
          <cell r="AJ97">
            <v>143</v>
          </cell>
          <cell r="AK97">
            <v>40805</v>
          </cell>
          <cell r="AL97" t="str">
            <v/>
          </cell>
          <cell r="AM97">
            <v>1</v>
          </cell>
          <cell r="AN97" t="str">
            <v>2011</v>
          </cell>
          <cell r="AO97" t="str">
            <v>1</v>
          </cell>
          <cell r="AP97">
            <v>97.2</v>
          </cell>
          <cell r="AQ97">
            <v>0</v>
          </cell>
          <cell r="AR97">
            <v>0</v>
          </cell>
          <cell r="AS97">
            <v>0</v>
          </cell>
          <cell r="AT97">
            <v>0</v>
          </cell>
          <cell r="AU97">
            <v>0</v>
          </cell>
          <cell r="AV97">
            <v>0</v>
          </cell>
          <cell r="AW97">
            <v>0</v>
          </cell>
          <cell r="AX97">
            <v>0</v>
          </cell>
          <cell r="AY97">
            <v>0</v>
          </cell>
          <cell r="AZ97">
            <v>0</v>
          </cell>
          <cell r="BA97">
            <v>0</v>
          </cell>
          <cell r="BB97">
            <v>27023</v>
          </cell>
          <cell r="BC97">
            <v>0</v>
          </cell>
          <cell r="BD97">
            <v>0</v>
          </cell>
          <cell r="BE97">
            <v>0</v>
          </cell>
          <cell r="BF97">
            <v>0</v>
          </cell>
          <cell r="BG97">
            <v>0</v>
          </cell>
          <cell r="BH97" t="str">
            <v/>
          </cell>
          <cell r="BI97">
            <v>40284</v>
          </cell>
        </row>
        <row r="98">
          <cell r="A98" t="str">
            <v>42069031</v>
          </cell>
          <cell r="B98" t="str">
            <v>VALLENAS HERMOZA LIZARDO</v>
          </cell>
          <cell r="C98" t="str">
            <v>RESPONSABLE ADMINISTRATIVO E INFORMATICO</v>
          </cell>
          <cell r="D98" t="str">
            <v>42069031</v>
          </cell>
          <cell r="E98">
            <v>40849</v>
          </cell>
          <cell r="F98">
            <v>40908</v>
          </cell>
          <cell r="G98" t="str">
            <v>VALLENAS HERMOZA LIZARDO</v>
          </cell>
          <cell r="H98">
            <v>2000</v>
          </cell>
          <cell r="I98">
            <v>2000</v>
          </cell>
          <cell r="J98">
            <v>0</v>
          </cell>
          <cell r="K98">
            <v>0</v>
          </cell>
          <cell r="L98">
            <v>0</v>
          </cell>
          <cell r="M98">
            <v>1740</v>
          </cell>
          <cell r="N98" t="str">
            <v>OFICINA ZONAL CUSCO</v>
          </cell>
          <cell r="O98" t="str">
            <v xml:space="preserve">0015  </v>
          </cell>
          <cell r="P98" t="str">
            <v>3455</v>
          </cell>
          <cell r="Q98" t="str">
            <v>001</v>
          </cell>
          <cell r="R98" t="str">
            <v>28</v>
          </cell>
          <cell r="S98">
            <v>40896</v>
          </cell>
          <cell r="T98" t="str">
            <v>04-161-968175</v>
          </cell>
          <cell r="U98" t="str">
            <v>201112</v>
          </cell>
          <cell r="V98" t="str">
            <v>201112</v>
          </cell>
          <cell r="W98" t="str">
            <v>12</v>
          </cell>
          <cell r="X98">
            <v>1</v>
          </cell>
          <cell r="Y98" t="str">
            <v>CAS ZONALES DICIEMBRE 2011</v>
          </cell>
          <cell r="Z98">
            <v>4171</v>
          </cell>
          <cell r="AA98" t="str">
            <v>10420690318</v>
          </cell>
          <cell r="AB98" t="str">
            <v>VALLENAS</v>
          </cell>
          <cell r="AC98" t="str">
            <v>HERMOZA</v>
          </cell>
          <cell r="AD98" t="str">
            <v>LIZARDO</v>
          </cell>
          <cell r="AE98" t="str">
            <v>ONP</v>
          </cell>
          <cell r="AF98" t="str">
            <v>99</v>
          </cell>
          <cell r="AG98">
            <v>0</v>
          </cell>
          <cell r="AH98">
            <v>0</v>
          </cell>
          <cell r="AI98">
            <v>0</v>
          </cell>
          <cell r="AJ98">
            <v>260</v>
          </cell>
          <cell r="AK98">
            <v>40849</v>
          </cell>
          <cell r="AL98" t="str">
            <v>2659702</v>
          </cell>
          <cell r="AM98">
            <v>40861</v>
          </cell>
          <cell r="AN98" t="str">
            <v>2011</v>
          </cell>
          <cell r="AO98" t="str">
            <v>1</v>
          </cell>
          <cell r="AP98">
            <v>97.2</v>
          </cell>
          <cell r="AQ98">
            <v>0</v>
          </cell>
          <cell r="AR98">
            <v>0</v>
          </cell>
          <cell r="AS98">
            <v>0</v>
          </cell>
          <cell r="AT98">
            <v>0</v>
          </cell>
          <cell r="AU98">
            <v>0</v>
          </cell>
          <cell r="AV98">
            <v>0</v>
          </cell>
          <cell r="AW98">
            <v>0</v>
          </cell>
          <cell r="AX98">
            <v>0</v>
          </cell>
          <cell r="AY98">
            <v>0</v>
          </cell>
          <cell r="AZ98">
            <v>0</v>
          </cell>
          <cell r="BA98">
            <v>0</v>
          </cell>
          <cell r="BB98">
            <v>30578</v>
          </cell>
          <cell r="BC98">
            <v>0</v>
          </cell>
          <cell r="BD98">
            <v>0</v>
          </cell>
          <cell r="BE98">
            <v>0</v>
          </cell>
          <cell r="BF98">
            <v>0</v>
          </cell>
          <cell r="BG98">
            <v>0</v>
          </cell>
          <cell r="BH98" t="str">
            <v/>
          </cell>
          <cell r="BI98" t="str">
            <v/>
          </cell>
        </row>
        <row r="99">
          <cell r="A99" t="str">
            <v xml:space="preserve">23854855   </v>
          </cell>
          <cell r="B99" t="str">
            <v>YABAR GALLEGOS CARLOS ALBERTO</v>
          </cell>
          <cell r="C99" t="str">
            <v>RESPONSABLE DE PROMOCION SOCIAL Y CAPACITACION</v>
          </cell>
          <cell r="D99" t="str">
            <v xml:space="preserve">23854855   </v>
          </cell>
          <cell r="E99">
            <v>40819</v>
          </cell>
          <cell r="F99">
            <v>40908</v>
          </cell>
          <cell r="G99" t="str">
            <v>YABAR GALLEGOS CARLOS ALBERTO</v>
          </cell>
          <cell r="H99">
            <v>2900</v>
          </cell>
          <cell r="I99">
            <v>2900</v>
          </cell>
          <cell r="J99">
            <v>0</v>
          </cell>
          <cell r="K99">
            <v>0</v>
          </cell>
          <cell r="L99">
            <v>0</v>
          </cell>
          <cell r="M99">
            <v>2527.64</v>
          </cell>
          <cell r="N99" t="str">
            <v>OFICINA ZONAL CUSCO</v>
          </cell>
          <cell r="O99" t="str">
            <v xml:space="preserve">0015  </v>
          </cell>
          <cell r="P99" t="str">
            <v>1723</v>
          </cell>
          <cell r="Q99" t="str">
            <v>003</v>
          </cell>
          <cell r="R99" t="str">
            <v>21</v>
          </cell>
          <cell r="S99">
            <v>40896</v>
          </cell>
          <cell r="T99" t="str">
            <v>4013631285</v>
          </cell>
          <cell r="U99" t="str">
            <v>201112</v>
          </cell>
          <cell r="V99" t="str">
            <v>201112</v>
          </cell>
          <cell r="W99" t="str">
            <v>12</v>
          </cell>
          <cell r="X99">
            <v>1</v>
          </cell>
          <cell r="Y99" t="str">
            <v>CAS ZONALES DICIEMBRE 2011</v>
          </cell>
          <cell r="Z99">
            <v>1519</v>
          </cell>
          <cell r="AA99" t="str">
            <v>10238548557</v>
          </cell>
          <cell r="AB99" t="str">
            <v>YABAR</v>
          </cell>
          <cell r="AC99" t="str">
            <v>GALLEGOS</v>
          </cell>
          <cell r="AD99" t="str">
            <v>CARLOS ALBERTO</v>
          </cell>
          <cell r="AE99" t="str">
            <v>PRIMA</v>
          </cell>
          <cell r="AF99" t="str">
            <v>03</v>
          </cell>
          <cell r="AG99">
            <v>50.75</v>
          </cell>
          <cell r="AH99">
            <v>31.61</v>
          </cell>
          <cell r="AI99">
            <v>82.36</v>
          </cell>
          <cell r="AJ99">
            <v>290</v>
          </cell>
          <cell r="AK99">
            <v>40819</v>
          </cell>
          <cell r="AL99" t="str">
            <v>2698998</v>
          </cell>
          <cell r="AM99">
            <v>40889</v>
          </cell>
          <cell r="AN99" t="str">
            <v>2011</v>
          </cell>
          <cell r="AO99" t="str">
            <v>1</v>
          </cell>
          <cell r="AP99">
            <v>97.2</v>
          </cell>
          <cell r="AQ99">
            <v>0</v>
          </cell>
          <cell r="AR99">
            <v>0</v>
          </cell>
          <cell r="AS99">
            <v>0</v>
          </cell>
          <cell r="AT99">
            <v>0</v>
          </cell>
          <cell r="AU99">
            <v>0</v>
          </cell>
          <cell r="AV99">
            <v>0</v>
          </cell>
          <cell r="AW99">
            <v>0</v>
          </cell>
          <cell r="AX99">
            <v>0</v>
          </cell>
          <cell r="AY99">
            <v>0</v>
          </cell>
          <cell r="AZ99">
            <v>0</v>
          </cell>
          <cell r="BA99">
            <v>0</v>
          </cell>
          <cell r="BB99">
            <v>24676</v>
          </cell>
          <cell r="BC99">
            <v>0</v>
          </cell>
          <cell r="BD99">
            <v>0</v>
          </cell>
          <cell r="BE99">
            <v>0</v>
          </cell>
          <cell r="BF99">
            <v>0</v>
          </cell>
          <cell r="BG99">
            <v>0</v>
          </cell>
          <cell r="BH99" t="str">
            <v>546741CYGAL6</v>
          </cell>
          <cell r="BI99">
            <v>40819</v>
          </cell>
        </row>
        <row r="100">
          <cell r="A100" t="str">
            <v>23813727</v>
          </cell>
          <cell r="B100" t="str">
            <v>ZVIETCOVICH  ALVAREZ MANUEL JESUS</v>
          </cell>
          <cell r="C100" t="str">
            <v>JEFE DE LA OFICINA ZONAL CUSCO</v>
          </cell>
          <cell r="D100" t="str">
            <v>23813727</v>
          </cell>
          <cell r="E100">
            <v>40826</v>
          </cell>
          <cell r="F100">
            <v>40908</v>
          </cell>
          <cell r="G100" t="str">
            <v>ZVIETCOVICH  ALVAREZ MANUEL JESUS</v>
          </cell>
          <cell r="H100">
            <v>5300</v>
          </cell>
          <cell r="I100">
            <v>5300</v>
          </cell>
          <cell r="J100">
            <v>530</v>
          </cell>
          <cell r="K100">
            <v>0</v>
          </cell>
          <cell r="L100">
            <v>0</v>
          </cell>
          <cell r="M100">
            <v>4089.48</v>
          </cell>
          <cell r="N100" t="str">
            <v>OFICINA ZONAL CUSCO</v>
          </cell>
          <cell r="O100" t="str">
            <v xml:space="preserve">0015  </v>
          </cell>
          <cell r="P100" t="str">
            <v>3430</v>
          </cell>
          <cell r="Q100" t="str">
            <v>003</v>
          </cell>
          <cell r="R100" t="str">
            <v>21</v>
          </cell>
          <cell r="S100">
            <v>40896</v>
          </cell>
          <cell r="T100" t="str">
            <v>4040881846</v>
          </cell>
          <cell r="U100" t="str">
            <v>201112</v>
          </cell>
          <cell r="V100" t="str">
            <v>201112</v>
          </cell>
          <cell r="W100" t="str">
            <v>12</v>
          </cell>
          <cell r="X100">
            <v>1</v>
          </cell>
          <cell r="Y100" t="str">
            <v>CAS ZONALES DICIEMBRE 2011</v>
          </cell>
          <cell r="Z100">
            <v>4149</v>
          </cell>
          <cell r="AA100" t="str">
            <v>10238137271</v>
          </cell>
          <cell r="AB100" t="str">
            <v xml:space="preserve">ZVIETCOVICH </v>
          </cell>
          <cell r="AC100" t="str">
            <v>ALVAREZ</v>
          </cell>
          <cell r="AD100" t="str">
            <v>MANUEL JESUS</v>
          </cell>
          <cell r="AE100" t="str">
            <v>PRIMA</v>
          </cell>
          <cell r="AF100" t="str">
            <v>03</v>
          </cell>
          <cell r="AG100">
            <v>92.75</v>
          </cell>
          <cell r="AH100">
            <v>57.77</v>
          </cell>
          <cell r="AI100">
            <v>150.52000000000001</v>
          </cell>
          <cell r="AJ100">
            <v>530</v>
          </cell>
          <cell r="AK100">
            <v>40826</v>
          </cell>
          <cell r="AL100" t="str">
            <v/>
          </cell>
          <cell r="AM100">
            <v>1</v>
          </cell>
          <cell r="AN100" t="str">
            <v>2011</v>
          </cell>
          <cell r="AO100" t="str">
            <v>1</v>
          </cell>
          <cell r="AP100">
            <v>97.2</v>
          </cell>
          <cell r="AQ100">
            <v>0</v>
          </cell>
          <cell r="AR100">
            <v>0</v>
          </cell>
          <cell r="AS100">
            <v>0</v>
          </cell>
          <cell r="AT100">
            <v>0</v>
          </cell>
          <cell r="AU100">
            <v>0</v>
          </cell>
          <cell r="AV100">
            <v>0</v>
          </cell>
          <cell r="AW100">
            <v>0</v>
          </cell>
          <cell r="AX100">
            <v>0</v>
          </cell>
          <cell r="AY100">
            <v>0</v>
          </cell>
          <cell r="AZ100">
            <v>0</v>
          </cell>
          <cell r="BA100">
            <v>0</v>
          </cell>
          <cell r="BB100">
            <v>22898</v>
          </cell>
          <cell r="BC100">
            <v>0</v>
          </cell>
          <cell r="BD100">
            <v>0</v>
          </cell>
          <cell r="BE100">
            <v>0</v>
          </cell>
          <cell r="BF100">
            <v>0</v>
          </cell>
          <cell r="BG100">
            <v>0</v>
          </cell>
          <cell r="BH100" t="str">
            <v>528961MZAEA5</v>
          </cell>
          <cell r="BI100">
            <v>40826</v>
          </cell>
        </row>
        <row r="101">
          <cell r="A101" t="str">
            <v>19996213</v>
          </cell>
          <cell r="B101" t="str">
            <v>ARELLANO GUERRERO JESUS ANGEL</v>
          </cell>
          <cell r="C101" t="str">
            <v>JEFE ZONAL</v>
          </cell>
          <cell r="D101" t="str">
            <v>19996213</v>
          </cell>
          <cell r="E101">
            <v>40484</v>
          </cell>
          <cell r="F101">
            <v>40908</v>
          </cell>
          <cell r="G101" t="str">
            <v>ARELLANO GUERRERO JESUS ANGEL</v>
          </cell>
          <cell r="H101">
            <v>5300</v>
          </cell>
          <cell r="I101">
            <v>5300</v>
          </cell>
          <cell r="J101">
            <v>0</v>
          </cell>
          <cell r="K101">
            <v>0</v>
          </cell>
          <cell r="L101">
            <v>0</v>
          </cell>
          <cell r="M101">
            <v>4581.32</v>
          </cell>
          <cell r="N101" t="str">
            <v>OFICINA ZONAL HUANCAVELICA</v>
          </cell>
          <cell r="O101" t="str">
            <v xml:space="preserve">0016  </v>
          </cell>
          <cell r="P101" t="str">
            <v>1882</v>
          </cell>
          <cell r="Q101" t="str">
            <v>001</v>
          </cell>
          <cell r="R101" t="str">
            <v>111</v>
          </cell>
          <cell r="S101">
            <v>40896</v>
          </cell>
          <cell r="T101" t="str">
            <v>4017964424</v>
          </cell>
          <cell r="U101" t="str">
            <v>201112</v>
          </cell>
          <cell r="V101" t="str">
            <v>201112</v>
          </cell>
          <cell r="W101" t="str">
            <v>12</v>
          </cell>
          <cell r="X101">
            <v>1</v>
          </cell>
          <cell r="Y101" t="str">
            <v>CAS ZONALES DICIEMBRE 2011</v>
          </cell>
          <cell r="Z101">
            <v>297</v>
          </cell>
          <cell r="AA101" t="str">
            <v>10199962138</v>
          </cell>
          <cell r="AB101" t="str">
            <v>ARELLANO</v>
          </cell>
          <cell r="AC101" t="str">
            <v>GUERRERO</v>
          </cell>
          <cell r="AD101" t="str">
            <v>JESUS ANGEL</v>
          </cell>
          <cell r="AE101" t="str">
            <v>PROFUTURO</v>
          </cell>
          <cell r="AF101" t="str">
            <v>04</v>
          </cell>
          <cell r="AG101">
            <v>115.01</v>
          </cell>
          <cell r="AH101">
            <v>73.67</v>
          </cell>
          <cell r="AI101">
            <v>188.68</v>
          </cell>
          <cell r="AJ101">
            <v>530</v>
          </cell>
          <cell r="AK101">
            <v>40484</v>
          </cell>
          <cell r="AL101" t="str">
            <v>2372781</v>
          </cell>
          <cell r="AM101">
            <v>40613</v>
          </cell>
          <cell r="AN101" t="str">
            <v>2011</v>
          </cell>
          <cell r="AO101" t="str">
            <v>1</v>
          </cell>
          <cell r="AP101">
            <v>97.2</v>
          </cell>
          <cell r="AQ101">
            <v>0</v>
          </cell>
          <cell r="AR101">
            <v>0</v>
          </cell>
          <cell r="AS101">
            <v>0</v>
          </cell>
          <cell r="AT101">
            <v>0</v>
          </cell>
          <cell r="AU101">
            <v>0</v>
          </cell>
          <cell r="AV101">
            <v>0</v>
          </cell>
          <cell r="AW101">
            <v>0</v>
          </cell>
          <cell r="AX101">
            <v>0</v>
          </cell>
          <cell r="AY101">
            <v>0</v>
          </cell>
          <cell r="AZ101">
            <v>0</v>
          </cell>
          <cell r="BA101">
            <v>0</v>
          </cell>
          <cell r="BB101">
            <v>22640</v>
          </cell>
          <cell r="BC101">
            <v>0</v>
          </cell>
          <cell r="BD101">
            <v>0</v>
          </cell>
          <cell r="BE101">
            <v>0</v>
          </cell>
          <cell r="BF101">
            <v>0</v>
          </cell>
          <cell r="BG101">
            <v>0</v>
          </cell>
          <cell r="BH101" t="str">
            <v>230031JAGLR5</v>
          </cell>
          <cell r="BI101">
            <v>40484</v>
          </cell>
        </row>
        <row r="102">
          <cell r="A102" t="str">
            <v>19849161</v>
          </cell>
          <cell r="B102" t="str">
            <v>BENITES ARHUIS SANTOS AMARANTO</v>
          </cell>
          <cell r="C102" t="str">
            <v>TECNICO DE PROYECTOS</v>
          </cell>
          <cell r="D102" t="str">
            <v>19849161</v>
          </cell>
          <cell r="E102">
            <v>40819</v>
          </cell>
          <cell r="F102">
            <v>40908</v>
          </cell>
          <cell r="G102" t="str">
            <v>BENITES ARHUIS SANTOS AMARANTO</v>
          </cell>
          <cell r="H102">
            <v>2900</v>
          </cell>
          <cell r="I102">
            <v>2900</v>
          </cell>
          <cell r="J102">
            <v>0</v>
          </cell>
          <cell r="K102">
            <v>0</v>
          </cell>
          <cell r="L102">
            <v>0</v>
          </cell>
          <cell r="M102">
            <v>2523</v>
          </cell>
          <cell r="N102" t="str">
            <v>OFICINA ZONAL HUANCAVELICA</v>
          </cell>
          <cell r="O102" t="str">
            <v xml:space="preserve">0016  </v>
          </cell>
          <cell r="P102" t="str">
            <v>1724</v>
          </cell>
          <cell r="Q102" t="str">
            <v>001</v>
          </cell>
          <cell r="R102" t="str">
            <v>542</v>
          </cell>
          <cell r="S102">
            <v>40896</v>
          </cell>
          <cell r="T102" t="str">
            <v>4381384891</v>
          </cell>
          <cell r="U102" t="str">
            <v>201112</v>
          </cell>
          <cell r="V102" t="str">
            <v>201112</v>
          </cell>
          <cell r="W102" t="str">
            <v>12</v>
          </cell>
          <cell r="X102">
            <v>1</v>
          </cell>
          <cell r="Y102" t="str">
            <v>CAS ZONALES DICIEMBRE 2011</v>
          </cell>
          <cell r="Z102">
            <v>1878</v>
          </cell>
          <cell r="AA102" t="str">
            <v>10198491611</v>
          </cell>
          <cell r="AB102" t="str">
            <v>BENITES</v>
          </cell>
          <cell r="AC102" t="str">
            <v>ARHUIS</v>
          </cell>
          <cell r="AD102" t="str">
            <v>SANTOS AMARANTO</v>
          </cell>
          <cell r="AE102" t="str">
            <v>ONP</v>
          </cell>
          <cell r="AF102" t="str">
            <v>99</v>
          </cell>
          <cell r="AG102">
            <v>0</v>
          </cell>
          <cell r="AH102">
            <v>0</v>
          </cell>
          <cell r="AI102">
            <v>0</v>
          </cell>
          <cell r="AJ102">
            <v>377</v>
          </cell>
          <cell r="AK102">
            <v>40819</v>
          </cell>
          <cell r="AL102" t="str">
            <v>2366141</v>
          </cell>
          <cell r="AM102">
            <v>40611</v>
          </cell>
          <cell r="AN102" t="str">
            <v>2011</v>
          </cell>
          <cell r="AO102" t="str">
            <v>1</v>
          </cell>
          <cell r="AP102">
            <v>97.2</v>
          </cell>
          <cell r="AQ102">
            <v>0</v>
          </cell>
          <cell r="AR102">
            <v>0</v>
          </cell>
          <cell r="AS102">
            <v>0</v>
          </cell>
          <cell r="AT102">
            <v>0</v>
          </cell>
          <cell r="AU102">
            <v>0</v>
          </cell>
          <cell r="AV102">
            <v>0</v>
          </cell>
          <cell r="AW102">
            <v>0</v>
          </cell>
          <cell r="AX102">
            <v>0</v>
          </cell>
          <cell r="AY102">
            <v>0</v>
          </cell>
          <cell r="AZ102">
            <v>0</v>
          </cell>
          <cell r="BA102">
            <v>0</v>
          </cell>
          <cell r="BB102">
            <v>16385</v>
          </cell>
          <cell r="BC102">
            <v>0</v>
          </cell>
          <cell r="BD102">
            <v>0</v>
          </cell>
          <cell r="BE102">
            <v>0</v>
          </cell>
          <cell r="BF102">
            <v>0</v>
          </cell>
          <cell r="BG102">
            <v>0</v>
          </cell>
          <cell r="BH102" t="str">
            <v/>
          </cell>
          <cell r="BI102" t="str">
            <v/>
          </cell>
        </row>
        <row r="103">
          <cell r="A103" t="str">
            <v>20121350</v>
          </cell>
          <cell r="B103" t="str">
            <v>MALDONADO MELGAR MILTON MIGNET</v>
          </cell>
          <cell r="C103" t="str">
            <v>RESPONSABLE DE PROMOCION SOCIAL Y CAPACITACION</v>
          </cell>
          <cell r="D103" t="str">
            <v>20121350</v>
          </cell>
          <cell r="E103">
            <v>40819</v>
          </cell>
          <cell r="F103">
            <v>40908</v>
          </cell>
          <cell r="G103" t="str">
            <v>MALDONADO MELGAR MILTON MIGNET</v>
          </cell>
          <cell r="H103">
            <v>2900</v>
          </cell>
          <cell r="I103">
            <v>2900</v>
          </cell>
          <cell r="J103">
            <v>0</v>
          </cell>
          <cell r="K103">
            <v>0</v>
          </cell>
          <cell r="L103">
            <v>0</v>
          </cell>
          <cell r="M103">
            <v>2523</v>
          </cell>
          <cell r="N103" t="str">
            <v>OFICINA ZONAL HUANCAVELICA</v>
          </cell>
          <cell r="O103" t="str">
            <v xml:space="preserve">0016  </v>
          </cell>
          <cell r="P103" t="str">
            <v>3398</v>
          </cell>
          <cell r="Q103" t="str">
            <v>001</v>
          </cell>
          <cell r="R103" t="str">
            <v>124</v>
          </cell>
          <cell r="S103">
            <v>40896</v>
          </cell>
          <cell r="T103" t="str">
            <v>4421410920</v>
          </cell>
          <cell r="U103" t="str">
            <v>201112</v>
          </cell>
          <cell r="V103" t="str">
            <v>201112</v>
          </cell>
          <cell r="W103" t="str">
            <v>12</v>
          </cell>
          <cell r="X103">
            <v>1</v>
          </cell>
          <cell r="Y103" t="str">
            <v>CAS ZONALES DICIEMBRE 2011</v>
          </cell>
          <cell r="Z103">
            <v>2616</v>
          </cell>
          <cell r="AA103" t="str">
            <v>10201213504</v>
          </cell>
          <cell r="AB103" t="str">
            <v>MALDONADO</v>
          </cell>
          <cell r="AC103" t="str">
            <v>MELGAR</v>
          </cell>
          <cell r="AD103" t="str">
            <v>MILTON MIGNET</v>
          </cell>
          <cell r="AE103" t="str">
            <v>ONP</v>
          </cell>
          <cell r="AF103" t="str">
            <v>99</v>
          </cell>
          <cell r="AG103">
            <v>0</v>
          </cell>
          <cell r="AH103">
            <v>0</v>
          </cell>
          <cell r="AI103">
            <v>0</v>
          </cell>
          <cell r="AJ103">
            <v>377</v>
          </cell>
          <cell r="AK103">
            <v>40819</v>
          </cell>
          <cell r="AL103" t="str">
            <v>2630458</v>
          </cell>
          <cell r="AM103">
            <v>40833</v>
          </cell>
          <cell r="AN103" t="str">
            <v>2011</v>
          </cell>
          <cell r="AO103" t="str">
            <v>1</v>
          </cell>
          <cell r="AP103">
            <v>97.2</v>
          </cell>
          <cell r="AQ103">
            <v>0</v>
          </cell>
          <cell r="AR103">
            <v>0</v>
          </cell>
          <cell r="AS103">
            <v>0</v>
          </cell>
          <cell r="AT103">
            <v>0</v>
          </cell>
          <cell r="AU103">
            <v>0</v>
          </cell>
          <cell r="AV103">
            <v>0</v>
          </cell>
          <cell r="AW103">
            <v>0</v>
          </cell>
          <cell r="AX103">
            <v>0</v>
          </cell>
          <cell r="AY103">
            <v>0</v>
          </cell>
          <cell r="AZ103">
            <v>0</v>
          </cell>
          <cell r="BA103">
            <v>0</v>
          </cell>
          <cell r="BB103">
            <v>28580</v>
          </cell>
          <cell r="BC103">
            <v>0</v>
          </cell>
          <cell r="BD103">
            <v>0</v>
          </cell>
          <cell r="BE103">
            <v>0</v>
          </cell>
          <cell r="BF103">
            <v>0</v>
          </cell>
          <cell r="BG103">
            <v>0</v>
          </cell>
          <cell r="BH103" t="str">
            <v/>
          </cell>
          <cell r="BI103">
            <v>40819</v>
          </cell>
        </row>
        <row r="104">
          <cell r="A104" t="str">
            <v>04341606</v>
          </cell>
          <cell r="B104" t="str">
            <v>MORMONTOY BALDOCEDA JOHN EFRAIN</v>
          </cell>
          <cell r="C104" t="str">
            <v>RESPONSABLE DE PROYECTOS</v>
          </cell>
          <cell r="D104" t="str">
            <v>04341606</v>
          </cell>
          <cell r="E104">
            <v>40805</v>
          </cell>
          <cell r="F104">
            <v>40908</v>
          </cell>
          <cell r="G104" t="str">
            <v>MORMONTOY BALDOCEDA JOHN EFRAIN</v>
          </cell>
          <cell r="H104">
            <v>3100</v>
          </cell>
          <cell r="I104">
            <v>3100</v>
          </cell>
          <cell r="J104">
            <v>0</v>
          </cell>
          <cell r="K104">
            <v>0</v>
          </cell>
          <cell r="L104">
            <v>0</v>
          </cell>
          <cell r="M104">
            <v>2681.5</v>
          </cell>
          <cell r="N104" t="str">
            <v>OFICINA ZONAL HUANCAVELICA</v>
          </cell>
          <cell r="O104" t="str">
            <v xml:space="preserve">0016  </v>
          </cell>
          <cell r="P104" t="str">
            <v>3414</v>
          </cell>
          <cell r="Q104" t="str">
            <v>001</v>
          </cell>
          <cell r="R104" t="str">
            <v>451</v>
          </cell>
          <cell r="S104">
            <v>40896</v>
          </cell>
          <cell r="T104" t="str">
            <v>4019064382</v>
          </cell>
          <cell r="U104" t="str">
            <v>201112</v>
          </cell>
          <cell r="V104" t="str">
            <v>201112</v>
          </cell>
          <cell r="W104" t="str">
            <v>12</v>
          </cell>
          <cell r="X104">
            <v>1</v>
          </cell>
          <cell r="Y104" t="str">
            <v>CAS ZONALES DICIEMBRE 2011</v>
          </cell>
          <cell r="Z104">
            <v>55</v>
          </cell>
          <cell r="AA104" t="str">
            <v>10043416061</v>
          </cell>
          <cell r="AB104" t="str">
            <v>MORMONTOY</v>
          </cell>
          <cell r="AC104" t="str">
            <v>BALDOCEDA</v>
          </cell>
          <cell r="AD104" t="str">
            <v>JOHN EFRAIN</v>
          </cell>
          <cell r="AE104" t="str">
            <v>HORIZONTE</v>
          </cell>
          <cell r="AF104" t="str">
            <v>01</v>
          </cell>
          <cell r="AG104">
            <v>60.45</v>
          </cell>
          <cell r="AH104">
            <v>48.05</v>
          </cell>
          <cell r="AI104">
            <v>108.5</v>
          </cell>
          <cell r="AJ104">
            <v>310</v>
          </cell>
          <cell r="AK104">
            <v>40805</v>
          </cell>
          <cell r="AL104" t="str">
            <v>2633259</v>
          </cell>
          <cell r="AM104">
            <v>40835</v>
          </cell>
          <cell r="AN104" t="str">
            <v>2011</v>
          </cell>
          <cell r="AO104" t="str">
            <v>1</v>
          </cell>
          <cell r="AP104">
            <v>97.2</v>
          </cell>
          <cell r="AQ104">
            <v>0</v>
          </cell>
          <cell r="AR104">
            <v>0</v>
          </cell>
          <cell r="AS104">
            <v>0</v>
          </cell>
          <cell r="AT104">
            <v>0</v>
          </cell>
          <cell r="AU104">
            <v>0</v>
          </cell>
          <cell r="AV104">
            <v>0</v>
          </cell>
          <cell r="AW104">
            <v>0</v>
          </cell>
          <cell r="AX104">
            <v>0</v>
          </cell>
          <cell r="AY104">
            <v>0</v>
          </cell>
          <cell r="AZ104">
            <v>0</v>
          </cell>
          <cell r="BA104">
            <v>0</v>
          </cell>
          <cell r="BB104">
            <v>24260</v>
          </cell>
          <cell r="BC104">
            <v>0</v>
          </cell>
          <cell r="BD104">
            <v>0</v>
          </cell>
          <cell r="BE104">
            <v>0</v>
          </cell>
          <cell r="BF104">
            <v>0</v>
          </cell>
          <cell r="BG104">
            <v>0</v>
          </cell>
          <cell r="BH104" t="str">
            <v>239281JMBMD4</v>
          </cell>
          <cell r="BI104">
            <v>40805</v>
          </cell>
        </row>
        <row r="105">
          <cell r="A105" t="str">
            <v>19890875</v>
          </cell>
          <cell r="B105" t="str">
            <v>RAMOS MARTINEZ  ROLANDO</v>
          </cell>
          <cell r="C105" t="str">
            <v>CHOFER</v>
          </cell>
          <cell r="D105" t="str">
            <v>19890875</v>
          </cell>
          <cell r="E105">
            <v>40805</v>
          </cell>
          <cell r="F105">
            <v>40908</v>
          </cell>
          <cell r="G105" t="str">
            <v>RAMOS MARTINEZ  ROLANDO</v>
          </cell>
          <cell r="H105">
            <v>1100</v>
          </cell>
          <cell r="I105">
            <v>1100</v>
          </cell>
          <cell r="J105">
            <v>0</v>
          </cell>
          <cell r="K105">
            <v>0</v>
          </cell>
          <cell r="L105">
            <v>0</v>
          </cell>
          <cell r="M105">
            <v>958.76</v>
          </cell>
          <cell r="N105" t="str">
            <v>OFICINA ZONAL HUANCAVELICA</v>
          </cell>
          <cell r="O105" t="str">
            <v xml:space="preserve">0016  </v>
          </cell>
          <cell r="P105" t="str">
            <v>3415</v>
          </cell>
          <cell r="Q105" t="str">
            <v>001</v>
          </cell>
          <cell r="R105" t="str">
            <v>18</v>
          </cell>
          <cell r="S105">
            <v>40896</v>
          </cell>
          <cell r="T105" t="str">
            <v>4040813670</v>
          </cell>
          <cell r="U105" t="str">
            <v>201112</v>
          </cell>
          <cell r="V105" t="str">
            <v>201112</v>
          </cell>
          <cell r="W105" t="str">
            <v>12</v>
          </cell>
          <cell r="X105">
            <v>1</v>
          </cell>
          <cell r="Y105" t="str">
            <v>CAS ZONALES DICIEMBRE 2011</v>
          </cell>
          <cell r="Z105">
            <v>4134</v>
          </cell>
          <cell r="AA105" t="str">
            <v>10198908750</v>
          </cell>
          <cell r="AB105" t="str">
            <v>RAMOS</v>
          </cell>
          <cell r="AC105" t="str">
            <v>MARTINEZ</v>
          </cell>
          <cell r="AD105" t="str">
            <v xml:space="preserve"> ROLANDO</v>
          </cell>
          <cell r="AE105" t="str">
            <v>PRIMA</v>
          </cell>
          <cell r="AF105" t="str">
            <v>03</v>
          </cell>
          <cell r="AG105">
            <v>19.25</v>
          </cell>
          <cell r="AH105">
            <v>11.99</v>
          </cell>
          <cell r="AI105">
            <v>31.24</v>
          </cell>
          <cell r="AJ105">
            <v>110</v>
          </cell>
          <cell r="AK105">
            <v>40805</v>
          </cell>
          <cell r="AL105" t="str">
            <v/>
          </cell>
          <cell r="AM105">
            <v>1</v>
          </cell>
          <cell r="AN105" t="str">
            <v>2011</v>
          </cell>
          <cell r="AO105" t="str">
            <v>1</v>
          </cell>
          <cell r="AP105">
            <v>97.2</v>
          </cell>
          <cell r="AQ105">
            <v>0</v>
          </cell>
          <cell r="AR105">
            <v>0</v>
          </cell>
          <cell r="AS105">
            <v>0</v>
          </cell>
          <cell r="AT105">
            <v>0</v>
          </cell>
          <cell r="AU105">
            <v>0</v>
          </cell>
          <cell r="AV105">
            <v>0</v>
          </cell>
          <cell r="AW105">
            <v>0</v>
          </cell>
          <cell r="AX105">
            <v>0</v>
          </cell>
          <cell r="AY105">
            <v>0</v>
          </cell>
          <cell r="AZ105">
            <v>0</v>
          </cell>
          <cell r="BA105">
            <v>0</v>
          </cell>
          <cell r="BB105">
            <v>23053</v>
          </cell>
          <cell r="BC105">
            <v>0</v>
          </cell>
          <cell r="BD105">
            <v>0</v>
          </cell>
          <cell r="BE105">
            <v>0</v>
          </cell>
          <cell r="BF105">
            <v>0</v>
          </cell>
          <cell r="BG105">
            <v>0</v>
          </cell>
          <cell r="BH105" t="str">
            <v>530511RRMOT3</v>
          </cell>
          <cell r="BI105">
            <v>40830</v>
          </cell>
        </row>
        <row r="106">
          <cell r="A106" t="str">
            <v>04070929</v>
          </cell>
          <cell r="B106" t="str">
            <v>ROMERO PEÑA RUBEN RAUL</v>
          </cell>
          <cell r="C106" t="str">
            <v>RESPONSABLE ADMINISTRATIVO E INFORMATICO</v>
          </cell>
          <cell r="D106" t="str">
            <v>04070929</v>
          </cell>
          <cell r="E106">
            <v>40805</v>
          </cell>
          <cell r="F106">
            <v>40908</v>
          </cell>
          <cell r="G106" t="str">
            <v>ROMERO PEÑA RUBEN RAUL</v>
          </cell>
          <cell r="H106">
            <v>2000</v>
          </cell>
          <cell r="I106">
            <v>2000</v>
          </cell>
          <cell r="J106">
            <v>0</v>
          </cell>
          <cell r="K106">
            <v>0</v>
          </cell>
          <cell r="L106">
            <v>0</v>
          </cell>
          <cell r="M106">
            <v>1743.2</v>
          </cell>
          <cell r="N106" t="str">
            <v>OFICINA ZONAL HUANCAVELICA</v>
          </cell>
          <cell r="O106" t="str">
            <v xml:space="preserve">0016  </v>
          </cell>
          <cell r="P106" t="str">
            <v>3413</v>
          </cell>
          <cell r="Q106" t="str">
            <v>001</v>
          </cell>
          <cell r="R106" t="str">
            <v>75</v>
          </cell>
          <cell r="S106">
            <v>40896</v>
          </cell>
          <cell r="T106" t="str">
            <v>4017966168</v>
          </cell>
          <cell r="U106" t="str">
            <v>201112</v>
          </cell>
          <cell r="V106" t="str">
            <v>201112</v>
          </cell>
          <cell r="W106" t="str">
            <v>12</v>
          </cell>
          <cell r="X106">
            <v>1</v>
          </cell>
          <cell r="Y106" t="str">
            <v>CAS ZONALES DICIEMBRE 2011</v>
          </cell>
          <cell r="Z106">
            <v>53</v>
          </cell>
          <cell r="AA106" t="str">
            <v>10040709296</v>
          </cell>
          <cell r="AB106" t="str">
            <v>ROMERO</v>
          </cell>
          <cell r="AC106" t="str">
            <v>PEÑA</v>
          </cell>
          <cell r="AD106" t="str">
            <v>RUBEN RAUL</v>
          </cell>
          <cell r="AE106" t="str">
            <v>PRIMA</v>
          </cell>
          <cell r="AF106" t="str">
            <v>03</v>
          </cell>
          <cell r="AG106">
            <v>35</v>
          </cell>
          <cell r="AH106">
            <v>21.8</v>
          </cell>
          <cell r="AI106">
            <v>56.8</v>
          </cell>
          <cell r="AJ106">
            <v>200</v>
          </cell>
          <cell r="AK106">
            <v>40805</v>
          </cell>
          <cell r="AL106" t="str">
            <v>2186301</v>
          </cell>
          <cell r="AM106">
            <v>40546</v>
          </cell>
          <cell r="AN106" t="str">
            <v>2011</v>
          </cell>
          <cell r="AO106" t="str">
            <v>1</v>
          </cell>
          <cell r="AP106">
            <v>97.2</v>
          </cell>
          <cell r="AQ106">
            <v>0</v>
          </cell>
          <cell r="AR106">
            <v>0</v>
          </cell>
          <cell r="AS106">
            <v>0</v>
          </cell>
          <cell r="AT106">
            <v>0</v>
          </cell>
          <cell r="AU106">
            <v>0</v>
          </cell>
          <cell r="AV106">
            <v>0</v>
          </cell>
          <cell r="AW106">
            <v>0</v>
          </cell>
          <cell r="AX106">
            <v>0</v>
          </cell>
          <cell r="AY106">
            <v>0</v>
          </cell>
          <cell r="AZ106">
            <v>0</v>
          </cell>
          <cell r="BA106">
            <v>0</v>
          </cell>
          <cell r="BB106">
            <v>27410</v>
          </cell>
          <cell r="BC106">
            <v>0</v>
          </cell>
          <cell r="BD106">
            <v>0</v>
          </cell>
          <cell r="BE106">
            <v>0</v>
          </cell>
          <cell r="BF106">
            <v>0</v>
          </cell>
          <cell r="BG106">
            <v>0</v>
          </cell>
          <cell r="BH106" t="str">
            <v>574081RRPEA8</v>
          </cell>
          <cell r="BI106">
            <v>40805</v>
          </cell>
        </row>
        <row r="107">
          <cell r="A107" t="str">
            <v>22498629</v>
          </cell>
          <cell r="B107" t="str">
            <v>ALBORNOZ PALACIOS SANDRA GIOVANNA</v>
          </cell>
          <cell r="C107" t="str">
            <v>RESPONSABLE DE PROYECTOS-EVALUACION</v>
          </cell>
          <cell r="D107" t="str">
            <v>22498629</v>
          </cell>
          <cell r="E107">
            <v>40854</v>
          </cell>
          <cell r="F107">
            <v>40908</v>
          </cell>
          <cell r="G107" t="str">
            <v>ALBORNOZ PALACIOS SANDRA GIOVANNA</v>
          </cell>
          <cell r="H107">
            <v>3300</v>
          </cell>
          <cell r="I107">
            <v>3300</v>
          </cell>
          <cell r="J107">
            <v>0</v>
          </cell>
          <cell r="K107">
            <v>0</v>
          </cell>
          <cell r="L107">
            <v>0</v>
          </cell>
          <cell r="M107">
            <v>2871</v>
          </cell>
          <cell r="N107" t="str">
            <v>OFICINA ZONAL HUANUCO</v>
          </cell>
          <cell r="O107" t="str">
            <v xml:space="preserve">0017  </v>
          </cell>
          <cell r="P107" t="str">
            <v>3473</v>
          </cell>
          <cell r="Q107" t="str">
            <v>001</v>
          </cell>
          <cell r="R107" t="str">
            <v>51</v>
          </cell>
          <cell r="S107">
            <v>40896</v>
          </cell>
          <cell r="T107" t="str">
            <v>4019479299</v>
          </cell>
          <cell r="U107" t="str">
            <v>201112</v>
          </cell>
          <cell r="V107" t="str">
            <v>201112</v>
          </cell>
          <cell r="W107" t="str">
            <v>12</v>
          </cell>
          <cell r="X107">
            <v>1</v>
          </cell>
          <cell r="Y107" t="str">
            <v>CAS ZONALES DICIEMBRE 2011</v>
          </cell>
          <cell r="Z107">
            <v>336</v>
          </cell>
          <cell r="AA107" t="str">
            <v>10224986292</v>
          </cell>
          <cell r="AB107" t="str">
            <v>ALBORNOZ</v>
          </cell>
          <cell r="AC107" t="str">
            <v>PALACIOS</v>
          </cell>
          <cell r="AD107" t="str">
            <v>SANDRA GIOVANNA</v>
          </cell>
          <cell r="AE107" t="str">
            <v>ONP</v>
          </cell>
          <cell r="AF107" t="str">
            <v>99</v>
          </cell>
          <cell r="AG107">
            <v>0</v>
          </cell>
          <cell r="AH107">
            <v>0</v>
          </cell>
          <cell r="AI107">
            <v>0</v>
          </cell>
          <cell r="AJ107">
            <v>429</v>
          </cell>
          <cell r="AK107">
            <v>40854</v>
          </cell>
          <cell r="AL107" t="str">
            <v>2195343</v>
          </cell>
          <cell r="AM107">
            <v>40547</v>
          </cell>
          <cell r="AN107" t="str">
            <v>2011</v>
          </cell>
          <cell r="AO107" t="str">
            <v>1</v>
          </cell>
          <cell r="AP107">
            <v>97.2</v>
          </cell>
          <cell r="AQ107">
            <v>0</v>
          </cell>
          <cell r="AR107">
            <v>0</v>
          </cell>
          <cell r="AS107">
            <v>0</v>
          </cell>
          <cell r="AT107">
            <v>0</v>
          </cell>
          <cell r="AU107">
            <v>0</v>
          </cell>
          <cell r="AV107">
            <v>0</v>
          </cell>
          <cell r="AW107">
            <v>0</v>
          </cell>
          <cell r="AX107">
            <v>0</v>
          </cell>
          <cell r="AY107">
            <v>0</v>
          </cell>
          <cell r="AZ107">
            <v>0</v>
          </cell>
          <cell r="BA107">
            <v>0</v>
          </cell>
          <cell r="BB107">
            <v>26207</v>
          </cell>
          <cell r="BC107">
            <v>0</v>
          </cell>
          <cell r="BD107">
            <v>0</v>
          </cell>
          <cell r="BE107">
            <v>0</v>
          </cell>
          <cell r="BF107">
            <v>0</v>
          </cell>
          <cell r="BG107">
            <v>0</v>
          </cell>
          <cell r="BH107" t="str">
            <v/>
          </cell>
          <cell r="BI107">
            <v>40854</v>
          </cell>
        </row>
        <row r="108">
          <cell r="A108" t="str">
            <v>40212425</v>
          </cell>
          <cell r="B108" t="str">
            <v>DIAZ PAREDES FRANCISCO OCTAVIO</v>
          </cell>
          <cell r="C108" t="str">
            <v>RESPONSABLE ADMINISTRATIVO E INFORMATICO</v>
          </cell>
          <cell r="D108" t="str">
            <v>40212425</v>
          </cell>
          <cell r="E108">
            <v>40854</v>
          </cell>
          <cell r="F108">
            <v>40908</v>
          </cell>
          <cell r="G108" t="str">
            <v>DIAZ PAREDES FRANCISCO OCTAVIO</v>
          </cell>
          <cell r="H108">
            <v>2000</v>
          </cell>
          <cell r="I108">
            <v>2000</v>
          </cell>
          <cell r="J108">
            <v>0</v>
          </cell>
          <cell r="K108">
            <v>0</v>
          </cell>
          <cell r="L108">
            <v>0</v>
          </cell>
          <cell r="M108">
            <v>1730</v>
          </cell>
          <cell r="N108" t="str">
            <v>OFICINA ZONAL HUANUCO</v>
          </cell>
          <cell r="O108" t="str">
            <v xml:space="preserve">0017  </v>
          </cell>
          <cell r="P108" t="str">
            <v>3471</v>
          </cell>
          <cell r="Q108" t="str">
            <v>001</v>
          </cell>
          <cell r="R108" t="str">
            <v>21</v>
          </cell>
          <cell r="S108">
            <v>40896</v>
          </cell>
          <cell r="T108" t="str">
            <v>4041064760</v>
          </cell>
          <cell r="U108" t="str">
            <v>201112</v>
          </cell>
          <cell r="V108" t="str">
            <v>201112</v>
          </cell>
          <cell r="W108" t="str">
            <v>12</v>
          </cell>
          <cell r="X108">
            <v>1</v>
          </cell>
          <cell r="Y108" t="str">
            <v>CAS ZONALES DICIEMBRE 2011</v>
          </cell>
          <cell r="Z108">
            <v>4181</v>
          </cell>
          <cell r="AA108" t="str">
            <v>10402124259</v>
          </cell>
          <cell r="AB108" t="str">
            <v>DIAZ</v>
          </cell>
          <cell r="AC108" t="str">
            <v>PAREDES</v>
          </cell>
          <cell r="AD108" t="str">
            <v>FRANCISCO OCTAVIO</v>
          </cell>
          <cell r="AE108" t="str">
            <v>HORIZONTE</v>
          </cell>
          <cell r="AF108" t="str">
            <v>01</v>
          </cell>
          <cell r="AG108">
            <v>39</v>
          </cell>
          <cell r="AH108">
            <v>31</v>
          </cell>
          <cell r="AI108">
            <v>70</v>
          </cell>
          <cell r="AJ108">
            <v>200</v>
          </cell>
          <cell r="AK108">
            <v>40854</v>
          </cell>
          <cell r="AL108" t="str">
            <v>2645824</v>
          </cell>
          <cell r="AM108">
            <v>40849</v>
          </cell>
          <cell r="AN108" t="str">
            <v>2011</v>
          </cell>
          <cell r="AO108" t="str">
            <v>1</v>
          </cell>
          <cell r="AP108">
            <v>97.2</v>
          </cell>
          <cell r="AQ108">
            <v>0</v>
          </cell>
          <cell r="AR108">
            <v>0</v>
          </cell>
          <cell r="AS108">
            <v>0</v>
          </cell>
          <cell r="AT108">
            <v>0</v>
          </cell>
          <cell r="AU108">
            <v>0</v>
          </cell>
          <cell r="AV108">
            <v>0</v>
          </cell>
          <cell r="AW108">
            <v>0</v>
          </cell>
          <cell r="AX108">
            <v>0</v>
          </cell>
          <cell r="AY108">
            <v>0</v>
          </cell>
          <cell r="AZ108">
            <v>0</v>
          </cell>
          <cell r="BA108">
            <v>0</v>
          </cell>
          <cell r="BB108">
            <v>28916</v>
          </cell>
          <cell r="BC108">
            <v>0</v>
          </cell>
          <cell r="BD108">
            <v>0</v>
          </cell>
          <cell r="BE108">
            <v>0</v>
          </cell>
          <cell r="BF108">
            <v>0</v>
          </cell>
          <cell r="BG108">
            <v>0</v>
          </cell>
          <cell r="BH108" t="str">
            <v>589141FDPZE8</v>
          </cell>
          <cell r="BI108">
            <v>40854</v>
          </cell>
        </row>
        <row r="109">
          <cell r="A109" t="str">
            <v>22506345</v>
          </cell>
          <cell r="B109" t="str">
            <v>FOLLEGATI LAOS GRACIELA</v>
          </cell>
          <cell r="C109" t="str">
            <v>RESPONSABLE DE PROMOCION SOCIAL Y CAPACITACION</v>
          </cell>
          <cell r="D109" t="str">
            <v>22506345</v>
          </cell>
          <cell r="E109">
            <v>40854</v>
          </cell>
          <cell r="F109">
            <v>40908</v>
          </cell>
          <cell r="G109" t="str">
            <v>FOLLEGATI LAOS GRACIELA</v>
          </cell>
          <cell r="H109">
            <v>3100</v>
          </cell>
          <cell r="I109">
            <v>3100</v>
          </cell>
          <cell r="J109">
            <v>310</v>
          </cell>
          <cell r="K109">
            <v>0</v>
          </cell>
          <cell r="L109">
            <v>0</v>
          </cell>
          <cell r="M109">
            <v>2371.5</v>
          </cell>
          <cell r="N109" t="str">
            <v>OFICINA ZONAL HUANUCO</v>
          </cell>
          <cell r="O109" t="str">
            <v xml:space="preserve">0017  </v>
          </cell>
          <cell r="P109" t="str">
            <v>3472</v>
          </cell>
          <cell r="Q109" t="str">
            <v>001</v>
          </cell>
          <cell r="R109" t="str">
            <v>126</v>
          </cell>
          <cell r="S109">
            <v>40896</v>
          </cell>
          <cell r="T109" t="str">
            <v>4017965226</v>
          </cell>
          <cell r="U109" t="str">
            <v>201112</v>
          </cell>
          <cell r="V109" t="str">
            <v>201112</v>
          </cell>
          <cell r="W109" t="str">
            <v>12</v>
          </cell>
          <cell r="X109">
            <v>1</v>
          </cell>
          <cell r="Y109" t="str">
            <v>CAS ZONALES DICIEMBRE 2011</v>
          </cell>
          <cell r="Z109">
            <v>338</v>
          </cell>
          <cell r="AA109" t="str">
            <v>10225063457</v>
          </cell>
          <cell r="AB109" t="str">
            <v>FOLLEGATI</v>
          </cell>
          <cell r="AC109" t="str">
            <v>LAOS</v>
          </cell>
          <cell r="AD109" t="str">
            <v>GRACIELA</v>
          </cell>
          <cell r="AE109" t="str">
            <v>HORIZONTE</v>
          </cell>
          <cell r="AF109" t="str">
            <v>01</v>
          </cell>
          <cell r="AG109">
            <v>60.45</v>
          </cell>
          <cell r="AH109">
            <v>48.05</v>
          </cell>
          <cell r="AI109">
            <v>108.5</v>
          </cell>
          <cell r="AJ109">
            <v>310</v>
          </cell>
          <cell r="AK109">
            <v>40854</v>
          </cell>
          <cell r="AL109" t="str">
            <v/>
          </cell>
          <cell r="AM109">
            <v>1</v>
          </cell>
          <cell r="AN109" t="str">
            <v>2011</v>
          </cell>
          <cell r="AO109" t="str">
            <v>1</v>
          </cell>
          <cell r="AP109">
            <v>97.2</v>
          </cell>
          <cell r="AQ109">
            <v>0</v>
          </cell>
          <cell r="AR109">
            <v>0</v>
          </cell>
          <cell r="AS109">
            <v>0</v>
          </cell>
          <cell r="AT109">
            <v>0</v>
          </cell>
          <cell r="AU109">
            <v>0</v>
          </cell>
          <cell r="AV109">
            <v>0</v>
          </cell>
          <cell r="AW109">
            <v>0</v>
          </cell>
          <cell r="AX109">
            <v>0</v>
          </cell>
          <cell r="AY109">
            <v>0</v>
          </cell>
          <cell r="AZ109">
            <v>0</v>
          </cell>
          <cell r="BA109">
            <v>0</v>
          </cell>
          <cell r="BB109">
            <v>26798</v>
          </cell>
          <cell r="BC109">
            <v>0</v>
          </cell>
          <cell r="BD109">
            <v>0</v>
          </cell>
          <cell r="BE109">
            <v>0</v>
          </cell>
          <cell r="BF109">
            <v>0</v>
          </cell>
          <cell r="BG109">
            <v>0</v>
          </cell>
          <cell r="BH109" t="str">
            <v>567960GFLLS4</v>
          </cell>
          <cell r="BI109">
            <v>40854</v>
          </cell>
        </row>
        <row r="110">
          <cell r="A110" t="str">
            <v>22510529</v>
          </cell>
          <cell r="B110" t="str">
            <v>MORA  ROQUE GUSTAVO</v>
          </cell>
          <cell r="C110" t="str">
            <v>CHOFER</v>
          </cell>
          <cell r="D110" t="str">
            <v>22510529</v>
          </cell>
          <cell r="E110">
            <v>40854</v>
          </cell>
          <cell r="F110">
            <v>40908</v>
          </cell>
          <cell r="G110" t="str">
            <v>MORA  ROQUE GUSTAVO</v>
          </cell>
          <cell r="H110">
            <v>1100</v>
          </cell>
          <cell r="I110">
            <v>1100</v>
          </cell>
          <cell r="J110">
            <v>0</v>
          </cell>
          <cell r="K110">
            <v>0</v>
          </cell>
          <cell r="L110">
            <v>0</v>
          </cell>
          <cell r="M110">
            <v>958.76</v>
          </cell>
          <cell r="N110" t="str">
            <v>OFICINA ZONAL HUANUCO</v>
          </cell>
          <cell r="O110" t="str">
            <v xml:space="preserve">0017  </v>
          </cell>
          <cell r="P110" t="str">
            <v>3476</v>
          </cell>
          <cell r="Q110" t="str">
            <v>001</v>
          </cell>
          <cell r="R110" t="str">
            <v>94</v>
          </cell>
          <cell r="S110">
            <v>40896</v>
          </cell>
          <cell r="T110" t="str">
            <v>04-036-384188</v>
          </cell>
          <cell r="U110" t="str">
            <v>201112</v>
          </cell>
          <cell r="V110" t="str">
            <v>201112</v>
          </cell>
          <cell r="W110" t="str">
            <v>12</v>
          </cell>
          <cell r="X110">
            <v>1</v>
          </cell>
          <cell r="Y110" t="str">
            <v>CAS ZONALES DICIEMBRE 2011</v>
          </cell>
          <cell r="Z110">
            <v>4182</v>
          </cell>
          <cell r="AA110" t="str">
            <v>10225105290</v>
          </cell>
          <cell r="AB110" t="str">
            <v xml:space="preserve">MORA </v>
          </cell>
          <cell r="AC110" t="str">
            <v>ROQUE</v>
          </cell>
          <cell r="AD110" t="str">
            <v>GUSTAVO</v>
          </cell>
          <cell r="AE110" t="str">
            <v>PRIMA</v>
          </cell>
          <cell r="AF110" t="str">
            <v>03</v>
          </cell>
          <cell r="AG110">
            <v>19.25</v>
          </cell>
          <cell r="AH110">
            <v>11.99</v>
          </cell>
          <cell r="AI110">
            <v>31.24</v>
          </cell>
          <cell r="AJ110">
            <v>110</v>
          </cell>
          <cell r="AK110">
            <v>40854</v>
          </cell>
          <cell r="AL110" t="str">
            <v>2239211</v>
          </cell>
          <cell r="AM110">
            <v>40557</v>
          </cell>
          <cell r="AN110" t="str">
            <v>2011</v>
          </cell>
          <cell r="AO110" t="str">
            <v>1</v>
          </cell>
          <cell r="AP110">
            <v>97.2</v>
          </cell>
          <cell r="AQ110">
            <v>0</v>
          </cell>
          <cell r="AR110">
            <v>0</v>
          </cell>
          <cell r="AS110">
            <v>0</v>
          </cell>
          <cell r="AT110">
            <v>0</v>
          </cell>
          <cell r="AU110">
            <v>0</v>
          </cell>
          <cell r="AV110">
            <v>0</v>
          </cell>
          <cell r="AW110">
            <v>0</v>
          </cell>
          <cell r="AX110">
            <v>0</v>
          </cell>
          <cell r="AY110">
            <v>0</v>
          </cell>
          <cell r="AZ110">
            <v>0</v>
          </cell>
          <cell r="BA110">
            <v>0</v>
          </cell>
          <cell r="BB110">
            <v>27023</v>
          </cell>
          <cell r="BC110">
            <v>0</v>
          </cell>
          <cell r="BD110">
            <v>0</v>
          </cell>
          <cell r="BE110">
            <v>0</v>
          </cell>
          <cell r="BF110">
            <v>0</v>
          </cell>
          <cell r="BG110">
            <v>0</v>
          </cell>
          <cell r="BH110" t="str">
            <v>570211GMRAU0</v>
          </cell>
          <cell r="BI110">
            <v>40854</v>
          </cell>
        </row>
        <row r="111">
          <cell r="A111" t="str">
            <v>09960472</v>
          </cell>
          <cell r="B111" t="str">
            <v>MORALES MARIN LUIS ANGEL</v>
          </cell>
          <cell r="C111" t="str">
            <v>JEFE DE LA OFICINA ZONAL HUANUCO</v>
          </cell>
          <cell r="D111" t="str">
            <v>09960472</v>
          </cell>
          <cell r="E111">
            <v>40826</v>
          </cell>
          <cell r="F111">
            <v>40908</v>
          </cell>
          <cell r="G111" t="str">
            <v>MORALES MARIN LUIS ANGEL</v>
          </cell>
          <cell r="H111">
            <v>5500</v>
          </cell>
          <cell r="I111">
            <v>5500</v>
          </cell>
          <cell r="J111">
            <v>0</v>
          </cell>
          <cell r="K111">
            <v>0</v>
          </cell>
          <cell r="L111">
            <v>0</v>
          </cell>
          <cell r="M111">
            <v>4757.5</v>
          </cell>
          <cell r="N111" t="str">
            <v>OFICINA ZONAL HUANUCO</v>
          </cell>
          <cell r="O111" t="str">
            <v xml:space="preserve">0017  </v>
          </cell>
          <cell r="P111" t="str">
            <v>3432</v>
          </cell>
          <cell r="Q111" t="str">
            <v>E001</v>
          </cell>
          <cell r="R111" t="str">
            <v>8</v>
          </cell>
          <cell r="S111">
            <v>40890</v>
          </cell>
          <cell r="T111" t="str">
            <v>04-581-016080</v>
          </cell>
          <cell r="U111" t="str">
            <v>201112</v>
          </cell>
          <cell r="V111" t="str">
            <v>201112</v>
          </cell>
          <cell r="W111" t="str">
            <v>12</v>
          </cell>
          <cell r="X111">
            <v>1</v>
          </cell>
          <cell r="Y111" t="str">
            <v>CAS ZONALES DICIEMBRE 2011</v>
          </cell>
          <cell r="Z111">
            <v>4151</v>
          </cell>
          <cell r="AA111" t="str">
            <v>10099604722</v>
          </cell>
          <cell r="AB111" t="str">
            <v>MORALES</v>
          </cell>
          <cell r="AC111" t="str">
            <v>MARIN</v>
          </cell>
          <cell r="AD111" t="str">
            <v>LUIS ANGEL</v>
          </cell>
          <cell r="AE111" t="str">
            <v>HORIZONTE</v>
          </cell>
          <cell r="AF111" t="str">
            <v>01</v>
          </cell>
          <cell r="AG111">
            <v>107.25</v>
          </cell>
          <cell r="AH111">
            <v>85.25</v>
          </cell>
          <cell r="AI111">
            <v>192.5</v>
          </cell>
          <cell r="AJ111">
            <v>550</v>
          </cell>
          <cell r="AK111">
            <v>40826</v>
          </cell>
          <cell r="AL111" t="str">
            <v>2630580</v>
          </cell>
          <cell r="AM111">
            <v>40833</v>
          </cell>
          <cell r="AN111" t="str">
            <v>2011</v>
          </cell>
          <cell r="AO111" t="str">
            <v>1</v>
          </cell>
          <cell r="AP111">
            <v>97.2</v>
          </cell>
          <cell r="AQ111">
            <v>0</v>
          </cell>
          <cell r="AR111">
            <v>0</v>
          </cell>
          <cell r="AS111">
            <v>0</v>
          </cell>
          <cell r="AT111">
            <v>0</v>
          </cell>
          <cell r="AU111">
            <v>0</v>
          </cell>
          <cell r="AV111">
            <v>0</v>
          </cell>
          <cell r="AW111">
            <v>0</v>
          </cell>
          <cell r="AX111">
            <v>0</v>
          </cell>
          <cell r="AY111">
            <v>0</v>
          </cell>
          <cell r="AZ111">
            <v>0</v>
          </cell>
          <cell r="BA111">
            <v>0</v>
          </cell>
          <cell r="BB111">
            <v>27830</v>
          </cell>
          <cell r="BC111">
            <v>0</v>
          </cell>
          <cell r="BD111">
            <v>0</v>
          </cell>
          <cell r="BE111">
            <v>0</v>
          </cell>
          <cell r="BF111">
            <v>0</v>
          </cell>
          <cell r="BG111">
            <v>0</v>
          </cell>
          <cell r="BH111" t="str">
            <v>578281LMMAI9</v>
          </cell>
          <cell r="BI111">
            <v>40841</v>
          </cell>
        </row>
        <row r="112">
          <cell r="A112" t="str">
            <v>22407564</v>
          </cell>
          <cell r="B112" t="str">
            <v>TORRES PONCE CARLOS ANTONIO</v>
          </cell>
          <cell r="C112" t="str">
            <v>RESPONSABLE DE PROYECTOS-SUPERVISION</v>
          </cell>
          <cell r="D112" t="str">
            <v>22407564</v>
          </cell>
          <cell r="E112">
            <v>40854</v>
          </cell>
          <cell r="F112">
            <v>40908</v>
          </cell>
          <cell r="G112" t="str">
            <v>TORRES PONCE CARLOS ANTONIO</v>
          </cell>
          <cell r="H112">
            <v>3300</v>
          </cell>
          <cell r="I112">
            <v>3300</v>
          </cell>
          <cell r="J112">
            <v>0</v>
          </cell>
          <cell r="K112">
            <v>0</v>
          </cell>
          <cell r="L112">
            <v>0</v>
          </cell>
          <cell r="M112">
            <v>2854.5</v>
          </cell>
          <cell r="N112" t="str">
            <v>OFICINA ZONAL HUANUCO</v>
          </cell>
          <cell r="O112" t="str">
            <v xml:space="preserve">0017  </v>
          </cell>
          <cell r="P112" t="str">
            <v>3474</v>
          </cell>
          <cell r="Q112" t="str">
            <v>004</v>
          </cell>
          <cell r="R112" t="str">
            <v>95</v>
          </cell>
          <cell r="S112">
            <v>40896</v>
          </cell>
          <cell r="T112" t="str">
            <v>4017966427</v>
          </cell>
          <cell r="U112" t="str">
            <v>201112</v>
          </cell>
          <cell r="V112" t="str">
            <v>201112</v>
          </cell>
          <cell r="W112" t="str">
            <v>12</v>
          </cell>
          <cell r="X112">
            <v>1</v>
          </cell>
          <cell r="Y112" t="str">
            <v>CAS ZONALES DICIEMBRE 2011</v>
          </cell>
          <cell r="Z112">
            <v>329</v>
          </cell>
          <cell r="AA112" t="str">
            <v>10224075648</v>
          </cell>
          <cell r="AB112" t="str">
            <v>TORRES</v>
          </cell>
          <cell r="AC112" t="str">
            <v>PONCE</v>
          </cell>
          <cell r="AD112" t="str">
            <v>CARLOS ANTONIO</v>
          </cell>
          <cell r="AE112" t="str">
            <v>HORIZONTE</v>
          </cell>
          <cell r="AF112" t="str">
            <v>01</v>
          </cell>
          <cell r="AG112">
            <v>64.349999999999994</v>
          </cell>
          <cell r="AH112">
            <v>51.15</v>
          </cell>
          <cell r="AI112">
            <v>115.5</v>
          </cell>
          <cell r="AJ112">
            <v>330</v>
          </cell>
          <cell r="AK112">
            <v>40854</v>
          </cell>
          <cell r="AL112" t="str">
            <v>2186791</v>
          </cell>
          <cell r="AM112">
            <v>40546</v>
          </cell>
          <cell r="AN112" t="str">
            <v>2011</v>
          </cell>
          <cell r="AO112" t="str">
            <v>1</v>
          </cell>
          <cell r="AP112">
            <v>97.2</v>
          </cell>
          <cell r="AQ112">
            <v>0</v>
          </cell>
          <cell r="AR112">
            <v>0</v>
          </cell>
          <cell r="AS112">
            <v>0</v>
          </cell>
          <cell r="AT112">
            <v>0</v>
          </cell>
          <cell r="AU112">
            <v>0</v>
          </cell>
          <cell r="AV112">
            <v>0</v>
          </cell>
          <cell r="AW112">
            <v>0</v>
          </cell>
          <cell r="AX112">
            <v>0</v>
          </cell>
          <cell r="AY112">
            <v>0</v>
          </cell>
          <cell r="AZ112">
            <v>0</v>
          </cell>
          <cell r="BA112">
            <v>0</v>
          </cell>
          <cell r="BB112">
            <v>23412</v>
          </cell>
          <cell r="BC112">
            <v>0</v>
          </cell>
          <cell r="BD112">
            <v>0</v>
          </cell>
          <cell r="BE112">
            <v>0</v>
          </cell>
          <cell r="BF112">
            <v>0</v>
          </cell>
          <cell r="BG112">
            <v>0</v>
          </cell>
          <cell r="BH112" t="str">
            <v>534101CTPRC4</v>
          </cell>
          <cell r="BI112">
            <v>40854</v>
          </cell>
        </row>
        <row r="113">
          <cell r="A113" t="str">
            <v>40336506</v>
          </cell>
          <cell r="B113" t="str">
            <v>MANCILLA RODRIGUEZ EDGAR ROLANDO</v>
          </cell>
          <cell r="C113" t="str">
            <v>TECNICO DE PROYECTOS EVALUACION-SUPERVISION</v>
          </cell>
          <cell r="D113" t="str">
            <v>40336506</v>
          </cell>
          <cell r="E113">
            <v>40896</v>
          </cell>
          <cell r="F113">
            <v>40939</v>
          </cell>
          <cell r="G113" t="str">
            <v>MANCILLA RODRIGUEZ EDGAR ROLANDO</v>
          </cell>
          <cell r="H113">
            <v>1200</v>
          </cell>
          <cell r="I113">
            <v>1200</v>
          </cell>
          <cell r="J113">
            <v>0</v>
          </cell>
          <cell r="K113">
            <v>0</v>
          </cell>
          <cell r="L113">
            <v>0</v>
          </cell>
          <cell r="M113">
            <v>1037.28</v>
          </cell>
          <cell r="N113" t="str">
            <v>OFICINA ZONAL HUANUCO</v>
          </cell>
          <cell r="O113" t="str">
            <v xml:space="preserve">0017  </v>
          </cell>
          <cell r="P113" t="str">
            <v>3638</v>
          </cell>
          <cell r="Q113" t="str">
            <v>000</v>
          </cell>
          <cell r="R113" t="str">
            <v>000</v>
          </cell>
          <cell r="S113">
            <v>40905</v>
          </cell>
          <cell r="T113" t="str">
            <v>4019879696</v>
          </cell>
          <cell r="U113" t="str">
            <v>201112</v>
          </cell>
          <cell r="V113" t="str">
            <v>201112</v>
          </cell>
          <cell r="W113" t="str">
            <v>13</v>
          </cell>
          <cell r="X113">
            <v>2</v>
          </cell>
          <cell r="Y113" t="str">
            <v>CAS ZONALES DICIEMBRE 2011 ADICIONAL 01</v>
          </cell>
          <cell r="Z113">
            <v>816</v>
          </cell>
          <cell r="AA113" t="str">
            <v>10403365063</v>
          </cell>
          <cell r="AB113" t="str">
            <v>MANCILLA</v>
          </cell>
          <cell r="AC113" t="str">
            <v>RODRIGUEZ</v>
          </cell>
          <cell r="AD113" t="str">
            <v>EDGAR ROLANDO</v>
          </cell>
          <cell r="AE113" t="str">
            <v>PROFUTURO</v>
          </cell>
          <cell r="AF113" t="str">
            <v>04</v>
          </cell>
          <cell r="AG113">
            <v>26.04</v>
          </cell>
          <cell r="AH113">
            <v>16.68</v>
          </cell>
          <cell r="AI113">
            <v>42.72</v>
          </cell>
          <cell r="AJ113">
            <v>120</v>
          </cell>
          <cell r="AK113">
            <v>40896</v>
          </cell>
          <cell r="AL113" t="str">
            <v/>
          </cell>
          <cell r="AM113">
            <v>1</v>
          </cell>
          <cell r="AN113" t="str">
            <v>2011</v>
          </cell>
          <cell r="AO113" t="str">
            <v>1</v>
          </cell>
          <cell r="AP113">
            <v>97.2</v>
          </cell>
          <cell r="AQ113">
            <v>0</v>
          </cell>
          <cell r="AR113">
            <v>0</v>
          </cell>
          <cell r="AS113">
            <v>0</v>
          </cell>
          <cell r="AT113">
            <v>0</v>
          </cell>
          <cell r="AU113">
            <v>0</v>
          </cell>
          <cell r="AV113">
            <v>0</v>
          </cell>
          <cell r="AW113">
            <v>0</v>
          </cell>
          <cell r="AX113">
            <v>0</v>
          </cell>
          <cell r="AY113">
            <v>0</v>
          </cell>
          <cell r="AZ113">
            <v>0</v>
          </cell>
          <cell r="BA113">
            <v>0</v>
          </cell>
          <cell r="BB113">
            <v>28501</v>
          </cell>
          <cell r="BC113">
            <v>0</v>
          </cell>
          <cell r="BD113">
            <v>0</v>
          </cell>
          <cell r="BE113">
            <v>0</v>
          </cell>
          <cell r="BF113">
            <v>0</v>
          </cell>
          <cell r="BG113">
            <v>0</v>
          </cell>
          <cell r="BH113" t="str">
            <v>584991EMRCR4</v>
          </cell>
          <cell r="BI113">
            <v>40896</v>
          </cell>
        </row>
        <row r="114">
          <cell r="A114" t="str">
            <v>21406667</v>
          </cell>
          <cell r="B114" t="str">
            <v>ESPINO ALTAMIRANO ARNALDO HUGO</v>
          </cell>
          <cell r="C114" t="str">
            <v>JEFE DE OFICINA ZONAL ICA</v>
          </cell>
          <cell r="D114" t="str">
            <v>21406667</v>
          </cell>
          <cell r="E114">
            <v>40849</v>
          </cell>
          <cell r="F114">
            <v>40908</v>
          </cell>
          <cell r="G114" t="str">
            <v>ESPINO ALTAMIRANO ARNALDO HUGO</v>
          </cell>
          <cell r="H114">
            <v>5300</v>
          </cell>
          <cell r="I114">
            <v>5300</v>
          </cell>
          <cell r="J114">
            <v>530</v>
          </cell>
          <cell r="K114">
            <v>0</v>
          </cell>
          <cell r="L114">
            <v>0</v>
          </cell>
          <cell r="M114">
            <v>4069.34</v>
          </cell>
          <cell r="N114" t="str">
            <v>OFICINA ZONAL ICA</v>
          </cell>
          <cell r="O114" t="str">
            <v xml:space="preserve">0018  </v>
          </cell>
          <cell r="P114" t="str">
            <v>3448</v>
          </cell>
          <cell r="Q114" t="str">
            <v>004</v>
          </cell>
          <cell r="R114" t="str">
            <v>2</v>
          </cell>
          <cell r="S114">
            <v>40896</v>
          </cell>
          <cell r="T114" t="str">
            <v>4041064744</v>
          </cell>
          <cell r="U114" t="str">
            <v>201112</v>
          </cell>
          <cell r="V114" t="str">
            <v>201112</v>
          </cell>
          <cell r="W114" t="str">
            <v>12</v>
          </cell>
          <cell r="X114">
            <v>1</v>
          </cell>
          <cell r="Y114" t="str">
            <v>CAS ZONALES DICIEMBRE 2011</v>
          </cell>
          <cell r="Z114">
            <v>4168</v>
          </cell>
          <cell r="AA114" t="str">
            <v>10214066675</v>
          </cell>
          <cell r="AB114" t="str">
            <v>ESPINO</v>
          </cell>
          <cell r="AC114" t="str">
            <v>ALTAMIRANO</v>
          </cell>
          <cell r="AD114" t="str">
            <v>ARNALDO HUGO</v>
          </cell>
          <cell r="AE114" t="str">
            <v>INTEGRA</v>
          </cell>
          <cell r="AF114" t="str">
            <v>02</v>
          </cell>
          <cell r="AG114">
            <v>95.4</v>
          </cell>
          <cell r="AH114">
            <v>75.260000000000005</v>
          </cell>
          <cell r="AI114">
            <v>170.66</v>
          </cell>
          <cell r="AJ114">
            <v>530</v>
          </cell>
          <cell r="AK114">
            <v>40849</v>
          </cell>
          <cell r="AL114" t="str">
            <v/>
          </cell>
          <cell r="AM114">
            <v>1</v>
          </cell>
          <cell r="AN114" t="str">
            <v>2011</v>
          </cell>
          <cell r="AO114" t="str">
            <v>1</v>
          </cell>
          <cell r="AP114">
            <v>97.2</v>
          </cell>
          <cell r="AQ114">
            <v>0</v>
          </cell>
          <cell r="AR114">
            <v>0</v>
          </cell>
          <cell r="AS114">
            <v>0</v>
          </cell>
          <cell r="AT114">
            <v>0</v>
          </cell>
          <cell r="AU114">
            <v>0</v>
          </cell>
          <cell r="AV114">
            <v>0</v>
          </cell>
          <cell r="AW114">
            <v>0</v>
          </cell>
          <cell r="AX114">
            <v>0</v>
          </cell>
          <cell r="AY114">
            <v>0</v>
          </cell>
          <cell r="AZ114">
            <v>0</v>
          </cell>
          <cell r="BA114">
            <v>0</v>
          </cell>
          <cell r="BB114">
            <v>23951</v>
          </cell>
          <cell r="BC114">
            <v>0</v>
          </cell>
          <cell r="BD114">
            <v>0</v>
          </cell>
          <cell r="BE114">
            <v>0</v>
          </cell>
          <cell r="BF114">
            <v>0</v>
          </cell>
          <cell r="BG114">
            <v>0</v>
          </cell>
          <cell r="BH114" t="str">
            <v>539491AEAIA3</v>
          </cell>
          <cell r="BI114">
            <v>40849</v>
          </cell>
        </row>
        <row r="115">
          <cell r="A115" t="str">
            <v>21406688</v>
          </cell>
          <cell r="B115" t="str">
            <v>GUERRERO CHONG MIRNA ELIZABETH</v>
          </cell>
          <cell r="C115" t="str">
            <v>RESPONSABLE DE PROYECTOS</v>
          </cell>
          <cell r="D115" t="str">
            <v>21406688</v>
          </cell>
          <cell r="E115">
            <v>40878</v>
          </cell>
          <cell r="F115">
            <v>40939</v>
          </cell>
          <cell r="G115" t="str">
            <v>GUERRERO CHONG MIRNA ELIZABETH</v>
          </cell>
          <cell r="H115">
            <v>3100</v>
          </cell>
          <cell r="I115">
            <v>3100</v>
          </cell>
          <cell r="J115">
            <v>310</v>
          </cell>
          <cell r="K115">
            <v>0</v>
          </cell>
          <cell r="L115">
            <v>0</v>
          </cell>
          <cell r="M115">
            <v>2387</v>
          </cell>
          <cell r="N115" t="str">
            <v>OFICINA ZONAL ICA</v>
          </cell>
          <cell r="O115" t="str">
            <v xml:space="preserve">0018  </v>
          </cell>
          <cell r="P115" t="str">
            <v>3549</v>
          </cell>
          <cell r="Q115" t="str">
            <v>001</v>
          </cell>
          <cell r="R115" t="str">
            <v>605</v>
          </cell>
          <cell r="S115">
            <v>40896</v>
          </cell>
          <cell r="T115" t="str">
            <v>4019353910</v>
          </cell>
          <cell r="U115" t="str">
            <v>201112</v>
          </cell>
          <cell r="V115" t="str">
            <v>201112</v>
          </cell>
          <cell r="W115" t="str">
            <v>12</v>
          </cell>
          <cell r="X115">
            <v>1</v>
          </cell>
          <cell r="Y115" t="str">
            <v>CAS ZONALES DICIEMBRE 2011</v>
          </cell>
          <cell r="Z115">
            <v>316</v>
          </cell>
          <cell r="AA115" t="str">
            <v>10214066888</v>
          </cell>
          <cell r="AB115" t="str">
            <v>GUERRERO</v>
          </cell>
          <cell r="AC115" t="str">
            <v>CHONG</v>
          </cell>
          <cell r="AD115" t="str">
            <v>MIRNA ELIZABETH</v>
          </cell>
          <cell r="AE115" t="str">
            <v>ONP</v>
          </cell>
          <cell r="AF115" t="str">
            <v>99</v>
          </cell>
          <cell r="AG115">
            <v>0</v>
          </cell>
          <cell r="AH115">
            <v>0</v>
          </cell>
          <cell r="AI115">
            <v>0</v>
          </cell>
          <cell r="AJ115">
            <v>403</v>
          </cell>
          <cell r="AK115">
            <v>40878</v>
          </cell>
          <cell r="AL115" t="str">
            <v/>
          </cell>
          <cell r="AM115">
            <v>1</v>
          </cell>
          <cell r="AN115" t="str">
            <v>2011</v>
          </cell>
          <cell r="AO115" t="str">
            <v>1</v>
          </cell>
          <cell r="AP115">
            <v>97.2</v>
          </cell>
          <cell r="AQ115">
            <v>0</v>
          </cell>
          <cell r="AR115">
            <v>0</v>
          </cell>
          <cell r="AS115">
            <v>0</v>
          </cell>
          <cell r="AT115">
            <v>0</v>
          </cell>
          <cell r="AU115">
            <v>0</v>
          </cell>
          <cell r="AV115">
            <v>0</v>
          </cell>
          <cell r="AW115">
            <v>0</v>
          </cell>
          <cell r="AX115">
            <v>0</v>
          </cell>
          <cell r="AY115">
            <v>0</v>
          </cell>
          <cell r="AZ115">
            <v>0</v>
          </cell>
          <cell r="BA115">
            <v>0</v>
          </cell>
          <cell r="BB115">
            <v>23331</v>
          </cell>
          <cell r="BC115">
            <v>0</v>
          </cell>
          <cell r="BD115">
            <v>0</v>
          </cell>
          <cell r="BE115">
            <v>0</v>
          </cell>
          <cell r="BF115">
            <v>0</v>
          </cell>
          <cell r="BG115">
            <v>0</v>
          </cell>
          <cell r="BH115" t="str">
            <v/>
          </cell>
          <cell r="BI115">
            <v>39692</v>
          </cell>
        </row>
        <row r="116">
          <cell r="A116" t="str">
            <v>21406688</v>
          </cell>
          <cell r="B116" t="str">
            <v>GUERRERO CHONG MIRNA ELIZABETH</v>
          </cell>
          <cell r="C116" t="str">
            <v>RESPONSABLE DE PROYECTOS</v>
          </cell>
          <cell r="D116" t="str">
            <v>21406688</v>
          </cell>
          <cell r="E116">
            <v>40878</v>
          </cell>
          <cell r="F116">
            <v>40999</v>
          </cell>
          <cell r="G116" t="str">
            <v>GUERRERO CHONG MIRNA ELIZABETH</v>
          </cell>
          <cell r="H116">
            <v>3100</v>
          </cell>
          <cell r="I116">
            <v>3100</v>
          </cell>
          <cell r="J116">
            <v>310</v>
          </cell>
          <cell r="K116">
            <v>0</v>
          </cell>
          <cell r="L116">
            <v>0</v>
          </cell>
          <cell r="M116">
            <v>2387</v>
          </cell>
          <cell r="N116" t="str">
            <v>OFICINA ZONAL ICA</v>
          </cell>
          <cell r="O116" t="str">
            <v xml:space="preserve">0018  </v>
          </cell>
          <cell r="P116" t="str">
            <v>3549</v>
          </cell>
          <cell r="Q116" t="str">
            <v>001</v>
          </cell>
          <cell r="R116" t="str">
            <v>605</v>
          </cell>
          <cell r="S116">
            <v>40896</v>
          </cell>
          <cell r="T116" t="str">
            <v>4019353910</v>
          </cell>
          <cell r="U116" t="str">
            <v>201112</v>
          </cell>
          <cell r="V116" t="str">
            <v>201112</v>
          </cell>
          <cell r="W116" t="str">
            <v>12</v>
          </cell>
          <cell r="X116">
            <v>1</v>
          </cell>
          <cell r="Y116" t="str">
            <v>CAS ZONALES DICIEMBRE 2011</v>
          </cell>
          <cell r="Z116">
            <v>316</v>
          </cell>
          <cell r="AA116" t="str">
            <v>10214066888</v>
          </cell>
          <cell r="AB116" t="str">
            <v>GUERRERO</v>
          </cell>
          <cell r="AC116" t="str">
            <v>CHONG</v>
          </cell>
          <cell r="AD116" t="str">
            <v>MIRNA ELIZABETH</v>
          </cell>
          <cell r="AE116" t="str">
            <v>ONP</v>
          </cell>
          <cell r="AF116" t="str">
            <v>99</v>
          </cell>
          <cell r="AG116">
            <v>0</v>
          </cell>
          <cell r="AH116">
            <v>0</v>
          </cell>
          <cell r="AI116">
            <v>0</v>
          </cell>
          <cell r="AJ116">
            <v>403</v>
          </cell>
          <cell r="AK116">
            <v>40878</v>
          </cell>
          <cell r="AL116" t="str">
            <v/>
          </cell>
          <cell r="AM116">
            <v>1</v>
          </cell>
          <cell r="AN116" t="str">
            <v>2011</v>
          </cell>
          <cell r="AO116" t="str">
            <v>1</v>
          </cell>
          <cell r="AP116">
            <v>97.2</v>
          </cell>
          <cell r="AQ116">
            <v>0</v>
          </cell>
          <cell r="AR116">
            <v>0</v>
          </cell>
          <cell r="AS116">
            <v>0</v>
          </cell>
          <cell r="AT116">
            <v>0</v>
          </cell>
          <cell r="AU116">
            <v>0</v>
          </cell>
          <cell r="AV116">
            <v>0</v>
          </cell>
          <cell r="AW116">
            <v>0</v>
          </cell>
          <cell r="AX116">
            <v>0</v>
          </cell>
          <cell r="AY116">
            <v>0</v>
          </cell>
          <cell r="AZ116">
            <v>0</v>
          </cell>
          <cell r="BA116">
            <v>0</v>
          </cell>
          <cell r="BB116">
            <v>23331</v>
          </cell>
          <cell r="BC116">
            <v>0</v>
          </cell>
          <cell r="BD116">
            <v>0</v>
          </cell>
          <cell r="BE116">
            <v>0</v>
          </cell>
          <cell r="BF116">
            <v>0</v>
          </cell>
          <cell r="BG116">
            <v>0</v>
          </cell>
          <cell r="BH116" t="str">
            <v/>
          </cell>
          <cell r="BI116">
            <v>39692</v>
          </cell>
        </row>
        <row r="117">
          <cell r="A117" t="str">
            <v>21406688</v>
          </cell>
          <cell r="B117" t="str">
            <v>GUERRERO CHONG MIRNA ELIZABETH</v>
          </cell>
          <cell r="C117" t="str">
            <v>RESPONSABLE DE PROYECTOS</v>
          </cell>
          <cell r="D117" t="str">
            <v>21406688</v>
          </cell>
          <cell r="E117">
            <v>40878</v>
          </cell>
          <cell r="F117">
            <v>41060</v>
          </cell>
          <cell r="G117" t="str">
            <v>GUERRERO CHONG MIRNA ELIZABETH</v>
          </cell>
          <cell r="H117">
            <v>3100</v>
          </cell>
          <cell r="I117">
            <v>3100</v>
          </cell>
          <cell r="J117">
            <v>310</v>
          </cell>
          <cell r="K117">
            <v>0</v>
          </cell>
          <cell r="L117">
            <v>0</v>
          </cell>
          <cell r="M117">
            <v>2387</v>
          </cell>
          <cell r="N117" t="str">
            <v>OFICINA ZONAL ICA</v>
          </cell>
          <cell r="O117" t="str">
            <v xml:space="preserve">0018  </v>
          </cell>
          <cell r="P117" t="str">
            <v>3549</v>
          </cell>
          <cell r="Q117" t="str">
            <v>001</v>
          </cell>
          <cell r="R117" t="str">
            <v>605</v>
          </cell>
          <cell r="S117">
            <v>40896</v>
          </cell>
          <cell r="T117" t="str">
            <v>4019353910</v>
          </cell>
          <cell r="U117" t="str">
            <v>201112</v>
          </cell>
          <cell r="V117" t="str">
            <v>201112</v>
          </cell>
          <cell r="W117" t="str">
            <v>12</v>
          </cell>
          <cell r="X117">
            <v>1</v>
          </cell>
          <cell r="Y117" t="str">
            <v>CAS ZONALES DICIEMBRE 2011</v>
          </cell>
          <cell r="Z117">
            <v>316</v>
          </cell>
          <cell r="AA117" t="str">
            <v>10214066888</v>
          </cell>
          <cell r="AB117" t="str">
            <v>GUERRERO</v>
          </cell>
          <cell r="AC117" t="str">
            <v>CHONG</v>
          </cell>
          <cell r="AD117" t="str">
            <v>MIRNA ELIZABETH</v>
          </cell>
          <cell r="AE117" t="str">
            <v>ONP</v>
          </cell>
          <cell r="AF117" t="str">
            <v>99</v>
          </cell>
          <cell r="AG117">
            <v>0</v>
          </cell>
          <cell r="AH117">
            <v>0</v>
          </cell>
          <cell r="AI117">
            <v>0</v>
          </cell>
          <cell r="AJ117">
            <v>403</v>
          </cell>
          <cell r="AK117">
            <v>40878</v>
          </cell>
          <cell r="AL117" t="str">
            <v/>
          </cell>
          <cell r="AM117">
            <v>1</v>
          </cell>
          <cell r="AN117" t="str">
            <v>2011</v>
          </cell>
          <cell r="AO117" t="str">
            <v>1</v>
          </cell>
          <cell r="AP117">
            <v>97.2</v>
          </cell>
          <cell r="AQ117">
            <v>0</v>
          </cell>
          <cell r="AR117">
            <v>0</v>
          </cell>
          <cell r="AS117">
            <v>0</v>
          </cell>
          <cell r="AT117">
            <v>0</v>
          </cell>
          <cell r="AU117">
            <v>0</v>
          </cell>
          <cell r="AV117">
            <v>0</v>
          </cell>
          <cell r="AW117">
            <v>0</v>
          </cell>
          <cell r="AX117">
            <v>0</v>
          </cell>
          <cell r="AY117">
            <v>0</v>
          </cell>
          <cell r="AZ117">
            <v>0</v>
          </cell>
          <cell r="BA117">
            <v>0</v>
          </cell>
          <cell r="BB117">
            <v>23331</v>
          </cell>
          <cell r="BC117">
            <v>0</v>
          </cell>
          <cell r="BD117">
            <v>0</v>
          </cell>
          <cell r="BE117">
            <v>0</v>
          </cell>
          <cell r="BF117">
            <v>0</v>
          </cell>
          <cell r="BG117">
            <v>0</v>
          </cell>
          <cell r="BH117" t="str">
            <v/>
          </cell>
          <cell r="BI117">
            <v>39692</v>
          </cell>
        </row>
        <row r="118">
          <cell r="A118" t="str">
            <v>21516594</v>
          </cell>
          <cell r="B118" t="str">
            <v>MEDINA MEZA ANA YSABEL</v>
          </cell>
          <cell r="C118" t="str">
            <v>TECNICO DE PROYECTOS</v>
          </cell>
          <cell r="D118" t="str">
            <v>21516594</v>
          </cell>
          <cell r="E118">
            <v>40878</v>
          </cell>
          <cell r="F118">
            <v>40939</v>
          </cell>
          <cell r="G118" t="str">
            <v>MEDINA MEZA ANA YSABEL</v>
          </cell>
          <cell r="H118">
            <v>2900</v>
          </cell>
          <cell r="I118">
            <v>2900</v>
          </cell>
          <cell r="J118">
            <v>0</v>
          </cell>
          <cell r="K118">
            <v>0</v>
          </cell>
          <cell r="L118">
            <v>0</v>
          </cell>
          <cell r="M118">
            <v>2508.5</v>
          </cell>
          <cell r="N118" t="str">
            <v>OFICINA ZONAL ICA</v>
          </cell>
          <cell r="O118" t="str">
            <v xml:space="preserve">0018  </v>
          </cell>
          <cell r="P118" t="str">
            <v>3548</v>
          </cell>
          <cell r="Q118" t="str">
            <v>001</v>
          </cell>
          <cell r="R118" t="str">
            <v>77</v>
          </cell>
          <cell r="S118">
            <v>40896</v>
          </cell>
          <cell r="T118" t="str">
            <v>04024332794</v>
          </cell>
          <cell r="U118" t="str">
            <v>201112</v>
          </cell>
          <cell r="V118" t="str">
            <v>201112</v>
          </cell>
          <cell r="W118" t="str">
            <v>12</v>
          </cell>
          <cell r="X118">
            <v>1</v>
          </cell>
          <cell r="Y118" t="str">
            <v>CAS ZONALES DICIEMBRE 2011</v>
          </cell>
          <cell r="Z118">
            <v>1416</v>
          </cell>
          <cell r="AA118" t="str">
            <v>10215165944</v>
          </cell>
          <cell r="AB118" t="str">
            <v>MEDINA</v>
          </cell>
          <cell r="AC118" t="str">
            <v>MEZA</v>
          </cell>
          <cell r="AD118" t="str">
            <v>ANA YSABEL</v>
          </cell>
          <cell r="AE118" t="str">
            <v>HORIZONTE</v>
          </cell>
          <cell r="AF118" t="str">
            <v>01</v>
          </cell>
          <cell r="AG118">
            <v>56.55</v>
          </cell>
          <cell r="AH118">
            <v>44.95</v>
          </cell>
          <cell r="AI118">
            <v>101.5</v>
          </cell>
          <cell r="AJ118">
            <v>290</v>
          </cell>
          <cell r="AK118">
            <v>40878</v>
          </cell>
          <cell r="AL118" t="str">
            <v>2195791</v>
          </cell>
          <cell r="AM118">
            <v>40547</v>
          </cell>
          <cell r="AN118" t="str">
            <v>2011</v>
          </cell>
          <cell r="AO118" t="str">
            <v>1</v>
          </cell>
          <cell r="AP118">
            <v>97.2</v>
          </cell>
          <cell r="AQ118">
            <v>0</v>
          </cell>
          <cell r="AR118">
            <v>0</v>
          </cell>
          <cell r="AS118">
            <v>0</v>
          </cell>
          <cell r="AT118">
            <v>0</v>
          </cell>
          <cell r="AU118">
            <v>0</v>
          </cell>
          <cell r="AV118">
            <v>0</v>
          </cell>
          <cell r="AW118">
            <v>0</v>
          </cell>
          <cell r="AX118">
            <v>0</v>
          </cell>
          <cell r="AY118">
            <v>0</v>
          </cell>
          <cell r="AZ118">
            <v>0</v>
          </cell>
          <cell r="BA118">
            <v>0</v>
          </cell>
          <cell r="BB118">
            <v>24682</v>
          </cell>
          <cell r="BC118">
            <v>0</v>
          </cell>
          <cell r="BD118">
            <v>0</v>
          </cell>
          <cell r="BE118">
            <v>0</v>
          </cell>
          <cell r="BF118">
            <v>0</v>
          </cell>
          <cell r="BG118">
            <v>0</v>
          </cell>
          <cell r="BH118" t="str">
            <v>546800AMMIA8</v>
          </cell>
          <cell r="BI118">
            <v>40878</v>
          </cell>
        </row>
        <row r="119">
          <cell r="A119" t="str">
            <v>21551284</v>
          </cell>
          <cell r="B119" t="str">
            <v>SAQUIRAY  CHUMACERO MICHAEL RENE</v>
          </cell>
          <cell r="C119" t="str">
            <v>RESPONSABLE DE PROMOCION SOCIAL Y CAPACITACION</v>
          </cell>
          <cell r="D119" t="str">
            <v>21551284</v>
          </cell>
          <cell r="E119">
            <v>40878</v>
          </cell>
          <cell r="F119">
            <v>40939</v>
          </cell>
          <cell r="G119" t="str">
            <v>SAQUIRAY  CHUMACERO MICHAEL RENE</v>
          </cell>
          <cell r="H119">
            <v>2900</v>
          </cell>
          <cell r="I119">
            <v>2900</v>
          </cell>
          <cell r="J119">
            <v>0</v>
          </cell>
          <cell r="K119">
            <v>0</v>
          </cell>
          <cell r="L119">
            <v>0</v>
          </cell>
          <cell r="M119">
            <v>2516.62</v>
          </cell>
          <cell r="N119" t="str">
            <v>OFICINA ZONAL ICA</v>
          </cell>
          <cell r="O119" t="str">
            <v xml:space="preserve">0018  </v>
          </cell>
          <cell r="P119" t="str">
            <v>3557</v>
          </cell>
          <cell r="Q119" t="str">
            <v>001</v>
          </cell>
          <cell r="R119" t="str">
            <v>499</v>
          </cell>
          <cell r="S119">
            <v>40896</v>
          </cell>
          <cell r="T119" t="str">
            <v>04 025 834645</v>
          </cell>
          <cell r="U119" t="str">
            <v>201112</v>
          </cell>
          <cell r="V119" t="str">
            <v>201112</v>
          </cell>
          <cell r="W119" t="str">
            <v>12</v>
          </cell>
          <cell r="X119">
            <v>1</v>
          </cell>
          <cell r="Y119" t="str">
            <v>CAS ZONALES DICIEMBRE 2011</v>
          </cell>
          <cell r="Z119">
            <v>4226</v>
          </cell>
          <cell r="AA119" t="str">
            <v>10215512849</v>
          </cell>
          <cell r="AB119" t="str">
            <v xml:space="preserve">SAQUIRAY </v>
          </cell>
          <cell r="AC119" t="str">
            <v>CHUMACERO</v>
          </cell>
          <cell r="AD119" t="str">
            <v>MICHAEL RENE</v>
          </cell>
          <cell r="AE119" t="str">
            <v>INTEGRA</v>
          </cell>
          <cell r="AF119" t="str">
            <v>02</v>
          </cell>
          <cell r="AG119">
            <v>52.2</v>
          </cell>
          <cell r="AH119">
            <v>41.18</v>
          </cell>
          <cell r="AI119">
            <v>93.38</v>
          </cell>
          <cell r="AJ119">
            <v>290</v>
          </cell>
          <cell r="AK119">
            <v>40878</v>
          </cell>
          <cell r="AL119" t="str">
            <v>2522187</v>
          </cell>
          <cell r="AM119">
            <v>40730</v>
          </cell>
          <cell r="AN119" t="str">
            <v>2011</v>
          </cell>
          <cell r="AO119" t="str">
            <v>1</v>
          </cell>
          <cell r="AP119">
            <v>97.2</v>
          </cell>
          <cell r="AQ119">
            <v>0</v>
          </cell>
          <cell r="AR119">
            <v>0</v>
          </cell>
          <cell r="AS119">
            <v>0</v>
          </cell>
          <cell r="AT119">
            <v>0</v>
          </cell>
          <cell r="AU119">
            <v>0</v>
          </cell>
          <cell r="AV119">
            <v>0</v>
          </cell>
          <cell r="AW119">
            <v>0</v>
          </cell>
          <cell r="AX119">
            <v>0</v>
          </cell>
          <cell r="AY119">
            <v>0</v>
          </cell>
          <cell r="AZ119">
            <v>0</v>
          </cell>
          <cell r="BA119">
            <v>0</v>
          </cell>
          <cell r="BB119">
            <v>25837</v>
          </cell>
          <cell r="BC119">
            <v>0</v>
          </cell>
          <cell r="BD119">
            <v>0</v>
          </cell>
          <cell r="BE119">
            <v>0</v>
          </cell>
          <cell r="BF119">
            <v>0</v>
          </cell>
          <cell r="BG119">
            <v>0</v>
          </cell>
          <cell r="BH119" t="str">
            <v>558351MSCUM2</v>
          </cell>
          <cell r="BI119">
            <v>40878</v>
          </cell>
        </row>
        <row r="120">
          <cell r="A120" t="str">
            <v>21551284</v>
          </cell>
          <cell r="B120" t="str">
            <v>SAQUIRAY  CHUMACERO MICHAEL RENE</v>
          </cell>
          <cell r="C120" t="str">
            <v>RESPONSABLE DE PROMOCION SOCIAL Y CAPACITACION</v>
          </cell>
          <cell r="D120" t="str">
            <v>21551284</v>
          </cell>
          <cell r="E120">
            <v>40878</v>
          </cell>
          <cell r="F120">
            <v>40968</v>
          </cell>
          <cell r="G120" t="str">
            <v>SAQUIRAY  CHUMACERO MICHAEL RENE</v>
          </cell>
          <cell r="H120">
            <v>2900</v>
          </cell>
          <cell r="I120">
            <v>2900</v>
          </cell>
          <cell r="J120">
            <v>0</v>
          </cell>
          <cell r="K120">
            <v>0</v>
          </cell>
          <cell r="L120">
            <v>0</v>
          </cell>
          <cell r="M120">
            <v>2516.62</v>
          </cell>
          <cell r="N120" t="str">
            <v>OFICINA ZONAL ICA</v>
          </cell>
          <cell r="O120" t="str">
            <v xml:space="preserve">0018  </v>
          </cell>
          <cell r="P120" t="str">
            <v>3557</v>
          </cell>
          <cell r="Q120" t="str">
            <v>001</v>
          </cell>
          <cell r="R120" t="str">
            <v>499</v>
          </cell>
          <cell r="S120">
            <v>40896</v>
          </cell>
          <cell r="T120" t="str">
            <v>04 025 834645</v>
          </cell>
          <cell r="U120" t="str">
            <v>201112</v>
          </cell>
          <cell r="V120" t="str">
            <v>201112</v>
          </cell>
          <cell r="W120" t="str">
            <v>12</v>
          </cell>
          <cell r="X120">
            <v>1</v>
          </cell>
          <cell r="Y120" t="str">
            <v>CAS ZONALES DICIEMBRE 2011</v>
          </cell>
          <cell r="Z120">
            <v>4226</v>
          </cell>
          <cell r="AA120" t="str">
            <v>10215512849</v>
          </cell>
          <cell r="AB120" t="str">
            <v xml:space="preserve">SAQUIRAY </v>
          </cell>
          <cell r="AC120" t="str">
            <v>CHUMACERO</v>
          </cell>
          <cell r="AD120" t="str">
            <v>MICHAEL RENE</v>
          </cell>
          <cell r="AE120" t="str">
            <v>INTEGRA</v>
          </cell>
          <cell r="AF120" t="str">
            <v>02</v>
          </cell>
          <cell r="AG120">
            <v>52.2</v>
          </cell>
          <cell r="AH120">
            <v>41.18</v>
          </cell>
          <cell r="AI120">
            <v>93.38</v>
          </cell>
          <cell r="AJ120">
            <v>290</v>
          </cell>
          <cell r="AK120">
            <v>40878</v>
          </cell>
          <cell r="AL120" t="str">
            <v>2522187</v>
          </cell>
          <cell r="AM120">
            <v>40730</v>
          </cell>
          <cell r="AN120" t="str">
            <v>2011</v>
          </cell>
          <cell r="AO120" t="str">
            <v>1</v>
          </cell>
          <cell r="AP120">
            <v>97.2</v>
          </cell>
          <cell r="AQ120">
            <v>0</v>
          </cell>
          <cell r="AR120">
            <v>0</v>
          </cell>
          <cell r="AS120">
            <v>0</v>
          </cell>
          <cell r="AT120">
            <v>0</v>
          </cell>
          <cell r="AU120">
            <v>0</v>
          </cell>
          <cell r="AV120">
            <v>0</v>
          </cell>
          <cell r="AW120">
            <v>0</v>
          </cell>
          <cell r="AX120">
            <v>0</v>
          </cell>
          <cell r="AY120">
            <v>0</v>
          </cell>
          <cell r="AZ120">
            <v>0</v>
          </cell>
          <cell r="BA120">
            <v>0</v>
          </cell>
          <cell r="BB120">
            <v>25837</v>
          </cell>
          <cell r="BC120">
            <v>0</v>
          </cell>
          <cell r="BD120">
            <v>0</v>
          </cell>
          <cell r="BE120">
            <v>0</v>
          </cell>
          <cell r="BF120">
            <v>0</v>
          </cell>
          <cell r="BG120">
            <v>0</v>
          </cell>
          <cell r="BH120" t="str">
            <v>558351MSCUM2</v>
          </cell>
          <cell r="BI120">
            <v>40878</v>
          </cell>
        </row>
        <row r="121">
          <cell r="A121" t="str">
            <v>21551284</v>
          </cell>
          <cell r="B121" t="str">
            <v>SAQUIRAY  CHUMACERO MICHAEL RENE</v>
          </cell>
          <cell r="C121" t="str">
            <v>RESPONSABLE DE PROMOCION SOCIAL Y CAPACITACION</v>
          </cell>
          <cell r="D121" t="str">
            <v>21551284</v>
          </cell>
          <cell r="E121">
            <v>40878</v>
          </cell>
          <cell r="F121">
            <v>40999</v>
          </cell>
          <cell r="G121" t="str">
            <v>SAQUIRAY  CHUMACERO MICHAEL RENE</v>
          </cell>
          <cell r="H121">
            <v>2900</v>
          </cell>
          <cell r="I121">
            <v>2900</v>
          </cell>
          <cell r="J121">
            <v>0</v>
          </cell>
          <cell r="K121">
            <v>0</v>
          </cell>
          <cell r="L121">
            <v>0</v>
          </cell>
          <cell r="M121">
            <v>2516.62</v>
          </cell>
          <cell r="N121" t="str">
            <v>OFICINA ZONAL ICA</v>
          </cell>
          <cell r="O121" t="str">
            <v xml:space="preserve">0018  </v>
          </cell>
          <cell r="P121" t="str">
            <v>3557</v>
          </cell>
          <cell r="Q121" t="str">
            <v>001</v>
          </cell>
          <cell r="R121" t="str">
            <v>499</v>
          </cell>
          <cell r="S121">
            <v>40896</v>
          </cell>
          <cell r="T121" t="str">
            <v>04 025 834645</v>
          </cell>
          <cell r="U121" t="str">
            <v>201112</v>
          </cell>
          <cell r="V121" t="str">
            <v>201112</v>
          </cell>
          <cell r="W121" t="str">
            <v>12</v>
          </cell>
          <cell r="X121">
            <v>1</v>
          </cell>
          <cell r="Y121" t="str">
            <v>CAS ZONALES DICIEMBRE 2011</v>
          </cell>
          <cell r="Z121">
            <v>4226</v>
          </cell>
          <cell r="AA121" t="str">
            <v>10215512849</v>
          </cell>
          <cell r="AB121" t="str">
            <v xml:space="preserve">SAQUIRAY </v>
          </cell>
          <cell r="AC121" t="str">
            <v>CHUMACERO</v>
          </cell>
          <cell r="AD121" t="str">
            <v>MICHAEL RENE</v>
          </cell>
          <cell r="AE121" t="str">
            <v>INTEGRA</v>
          </cell>
          <cell r="AF121" t="str">
            <v>02</v>
          </cell>
          <cell r="AG121">
            <v>52.2</v>
          </cell>
          <cell r="AH121">
            <v>41.18</v>
          </cell>
          <cell r="AI121">
            <v>93.38</v>
          </cell>
          <cell r="AJ121">
            <v>290</v>
          </cell>
          <cell r="AK121">
            <v>40878</v>
          </cell>
          <cell r="AL121" t="str">
            <v>2522187</v>
          </cell>
          <cell r="AM121">
            <v>40730</v>
          </cell>
          <cell r="AN121" t="str">
            <v>2011</v>
          </cell>
          <cell r="AO121" t="str">
            <v>1</v>
          </cell>
          <cell r="AP121">
            <v>97.2</v>
          </cell>
          <cell r="AQ121">
            <v>0</v>
          </cell>
          <cell r="AR121">
            <v>0</v>
          </cell>
          <cell r="AS121">
            <v>0</v>
          </cell>
          <cell r="AT121">
            <v>0</v>
          </cell>
          <cell r="AU121">
            <v>0</v>
          </cell>
          <cell r="AV121">
            <v>0</v>
          </cell>
          <cell r="AW121">
            <v>0</v>
          </cell>
          <cell r="AX121">
            <v>0</v>
          </cell>
          <cell r="AY121">
            <v>0</v>
          </cell>
          <cell r="AZ121">
            <v>0</v>
          </cell>
          <cell r="BA121">
            <v>0</v>
          </cell>
          <cell r="BB121">
            <v>25837</v>
          </cell>
          <cell r="BC121">
            <v>0</v>
          </cell>
          <cell r="BD121">
            <v>0</v>
          </cell>
          <cell r="BE121">
            <v>0</v>
          </cell>
          <cell r="BF121">
            <v>0</v>
          </cell>
          <cell r="BG121">
            <v>0</v>
          </cell>
          <cell r="BH121" t="str">
            <v>558351MSCUM2</v>
          </cell>
          <cell r="BI121">
            <v>40878</v>
          </cell>
        </row>
        <row r="122">
          <cell r="A122" t="str">
            <v>21551284</v>
          </cell>
          <cell r="B122" t="str">
            <v>SAQUIRAY  CHUMACERO MICHAEL RENE</v>
          </cell>
          <cell r="C122" t="str">
            <v>RESPONSABLE DE PROMOCION SOCIAL Y CAPACITACION</v>
          </cell>
          <cell r="D122" t="str">
            <v>21551284</v>
          </cell>
          <cell r="E122">
            <v>40878</v>
          </cell>
          <cell r="F122">
            <v>41029</v>
          </cell>
          <cell r="G122" t="str">
            <v>SAQUIRAY  CHUMACERO MICHAEL RENE</v>
          </cell>
          <cell r="H122">
            <v>2900</v>
          </cell>
          <cell r="I122">
            <v>2900</v>
          </cell>
          <cell r="J122">
            <v>0</v>
          </cell>
          <cell r="K122">
            <v>0</v>
          </cell>
          <cell r="L122">
            <v>0</v>
          </cell>
          <cell r="M122">
            <v>2516.62</v>
          </cell>
          <cell r="N122" t="str">
            <v>OFICINA ZONAL ICA</v>
          </cell>
          <cell r="O122" t="str">
            <v xml:space="preserve">0018  </v>
          </cell>
          <cell r="P122" t="str">
            <v>3557</v>
          </cell>
          <cell r="Q122" t="str">
            <v>001</v>
          </cell>
          <cell r="R122" t="str">
            <v>499</v>
          </cell>
          <cell r="S122">
            <v>40896</v>
          </cell>
          <cell r="T122" t="str">
            <v>04 025 834645</v>
          </cell>
          <cell r="U122" t="str">
            <v>201112</v>
          </cell>
          <cell r="V122" t="str">
            <v>201112</v>
          </cell>
          <cell r="W122" t="str">
            <v>12</v>
          </cell>
          <cell r="X122">
            <v>1</v>
          </cell>
          <cell r="Y122" t="str">
            <v>CAS ZONALES DICIEMBRE 2011</v>
          </cell>
          <cell r="Z122">
            <v>4226</v>
          </cell>
          <cell r="AA122" t="str">
            <v>10215512849</v>
          </cell>
          <cell r="AB122" t="str">
            <v xml:space="preserve">SAQUIRAY </v>
          </cell>
          <cell r="AC122" t="str">
            <v>CHUMACERO</v>
          </cell>
          <cell r="AD122" t="str">
            <v>MICHAEL RENE</v>
          </cell>
          <cell r="AE122" t="str">
            <v>INTEGRA</v>
          </cell>
          <cell r="AF122" t="str">
            <v>02</v>
          </cell>
          <cell r="AG122">
            <v>52.2</v>
          </cell>
          <cell r="AH122">
            <v>41.18</v>
          </cell>
          <cell r="AI122">
            <v>93.38</v>
          </cell>
          <cell r="AJ122">
            <v>290</v>
          </cell>
          <cell r="AK122">
            <v>40878</v>
          </cell>
          <cell r="AL122" t="str">
            <v>2522187</v>
          </cell>
          <cell r="AM122">
            <v>40730</v>
          </cell>
          <cell r="AN122" t="str">
            <v>2011</v>
          </cell>
          <cell r="AO122" t="str">
            <v>1</v>
          </cell>
          <cell r="AP122">
            <v>97.2</v>
          </cell>
          <cell r="AQ122">
            <v>0</v>
          </cell>
          <cell r="AR122">
            <v>0</v>
          </cell>
          <cell r="AS122">
            <v>0</v>
          </cell>
          <cell r="AT122">
            <v>0</v>
          </cell>
          <cell r="AU122">
            <v>0</v>
          </cell>
          <cell r="AV122">
            <v>0</v>
          </cell>
          <cell r="AW122">
            <v>0</v>
          </cell>
          <cell r="AX122">
            <v>0</v>
          </cell>
          <cell r="AY122">
            <v>0</v>
          </cell>
          <cell r="AZ122">
            <v>0</v>
          </cell>
          <cell r="BA122">
            <v>0</v>
          </cell>
          <cell r="BB122">
            <v>25837</v>
          </cell>
          <cell r="BC122">
            <v>0</v>
          </cell>
          <cell r="BD122">
            <v>0</v>
          </cell>
          <cell r="BE122">
            <v>0</v>
          </cell>
          <cell r="BF122">
            <v>0</v>
          </cell>
          <cell r="BG122">
            <v>0</v>
          </cell>
          <cell r="BH122" t="str">
            <v>558351MSCUM2</v>
          </cell>
          <cell r="BI122">
            <v>40878</v>
          </cell>
        </row>
        <row r="123">
          <cell r="A123" t="str">
            <v>20074740</v>
          </cell>
          <cell r="B123" t="str">
            <v>CAMEL VALERO DAVID RICHARD</v>
          </cell>
          <cell r="C123" t="str">
            <v>RESPONSABLE DE PROMOCION SOCIAL Y CAPACITACION</v>
          </cell>
          <cell r="D123" t="str">
            <v>20074740</v>
          </cell>
          <cell r="E123">
            <v>40878</v>
          </cell>
          <cell r="F123">
            <v>40939</v>
          </cell>
          <cell r="G123" t="str">
            <v>CAMEL VALERO DAVID RICHARD</v>
          </cell>
          <cell r="H123">
            <v>3100</v>
          </cell>
          <cell r="I123">
            <v>3100</v>
          </cell>
          <cell r="J123">
            <v>0</v>
          </cell>
          <cell r="K123">
            <v>0</v>
          </cell>
          <cell r="L123">
            <v>0</v>
          </cell>
          <cell r="M123">
            <v>2681.5</v>
          </cell>
          <cell r="N123" t="str">
            <v>OFICINA ZONAL JUNIN</v>
          </cell>
          <cell r="O123" t="str">
            <v xml:space="preserve">0019  </v>
          </cell>
          <cell r="P123" t="str">
            <v>3536</v>
          </cell>
          <cell r="Q123" t="str">
            <v>001</v>
          </cell>
          <cell r="R123" t="str">
            <v>74</v>
          </cell>
          <cell r="S123">
            <v>40896</v>
          </cell>
          <cell r="T123" t="str">
            <v>4041615589</v>
          </cell>
          <cell r="U123" t="str">
            <v>201112</v>
          </cell>
          <cell r="V123" t="str">
            <v>201112</v>
          </cell>
          <cell r="W123" t="str">
            <v>12</v>
          </cell>
          <cell r="X123">
            <v>1</v>
          </cell>
          <cell r="Y123" t="str">
            <v>CAS ZONALES DICIEMBRE 2011</v>
          </cell>
          <cell r="Z123">
            <v>4216</v>
          </cell>
          <cell r="AA123" t="str">
            <v>10200747408</v>
          </cell>
          <cell r="AB123" t="str">
            <v>CAMEL</v>
          </cell>
          <cell r="AC123" t="str">
            <v>VALERO</v>
          </cell>
          <cell r="AD123" t="str">
            <v>DAVID RICHARD</v>
          </cell>
          <cell r="AE123" t="str">
            <v>HORIZONTE</v>
          </cell>
          <cell r="AF123" t="str">
            <v>01</v>
          </cell>
          <cell r="AG123">
            <v>60.45</v>
          </cell>
          <cell r="AH123">
            <v>48.05</v>
          </cell>
          <cell r="AI123">
            <v>108.5</v>
          </cell>
          <cell r="AJ123">
            <v>310</v>
          </cell>
          <cell r="AK123">
            <v>40878</v>
          </cell>
          <cell r="AL123" t="str">
            <v>2658697</v>
          </cell>
          <cell r="AM123">
            <v>40861</v>
          </cell>
          <cell r="AN123" t="str">
            <v>2011</v>
          </cell>
          <cell r="AO123" t="str">
            <v>1</v>
          </cell>
          <cell r="AP123">
            <v>97.2</v>
          </cell>
          <cell r="AQ123">
            <v>0</v>
          </cell>
          <cell r="AR123">
            <v>0</v>
          </cell>
          <cell r="AS123">
            <v>0</v>
          </cell>
          <cell r="AT123">
            <v>0</v>
          </cell>
          <cell r="AU123">
            <v>0</v>
          </cell>
          <cell r="AV123">
            <v>0</v>
          </cell>
          <cell r="AW123">
            <v>0</v>
          </cell>
          <cell r="AX123">
            <v>0</v>
          </cell>
          <cell r="AY123">
            <v>0</v>
          </cell>
          <cell r="AZ123">
            <v>0</v>
          </cell>
          <cell r="BA123">
            <v>0</v>
          </cell>
          <cell r="BB123">
            <v>27852</v>
          </cell>
          <cell r="BC123">
            <v>0</v>
          </cell>
          <cell r="BD123">
            <v>0</v>
          </cell>
          <cell r="BE123">
            <v>0</v>
          </cell>
          <cell r="BF123">
            <v>0</v>
          </cell>
          <cell r="BG123">
            <v>0</v>
          </cell>
          <cell r="BH123" t="str">
            <v>578501DCVEE6</v>
          </cell>
          <cell r="BI123">
            <v>40878</v>
          </cell>
        </row>
        <row r="124">
          <cell r="A124" t="str">
            <v>20074740</v>
          </cell>
          <cell r="B124" t="str">
            <v>CAMEL VALERO DAVID RICHARD</v>
          </cell>
          <cell r="C124" t="str">
            <v>RESPONSABLE DE PROMOCION SOCIAL Y CAPACITACION</v>
          </cell>
          <cell r="D124" t="str">
            <v>20074740</v>
          </cell>
          <cell r="E124">
            <v>40878</v>
          </cell>
          <cell r="F124">
            <v>40968</v>
          </cell>
          <cell r="G124" t="str">
            <v>CAMEL VALERO DAVID RICHARD</v>
          </cell>
          <cell r="H124">
            <v>3100</v>
          </cell>
          <cell r="I124">
            <v>3100</v>
          </cell>
          <cell r="J124">
            <v>0</v>
          </cell>
          <cell r="K124">
            <v>0</v>
          </cell>
          <cell r="L124">
            <v>0</v>
          </cell>
          <cell r="M124">
            <v>2681.5</v>
          </cell>
          <cell r="N124" t="str">
            <v>OFICINA ZONAL JUNIN</v>
          </cell>
          <cell r="O124" t="str">
            <v xml:space="preserve">0019  </v>
          </cell>
          <cell r="P124" t="str">
            <v>3536</v>
          </cell>
          <cell r="Q124" t="str">
            <v>001</v>
          </cell>
          <cell r="R124" t="str">
            <v>74</v>
          </cell>
          <cell r="S124">
            <v>40896</v>
          </cell>
          <cell r="T124" t="str">
            <v>4041615589</v>
          </cell>
          <cell r="U124" t="str">
            <v>201112</v>
          </cell>
          <cell r="V124" t="str">
            <v>201112</v>
          </cell>
          <cell r="W124" t="str">
            <v>12</v>
          </cell>
          <cell r="X124">
            <v>1</v>
          </cell>
          <cell r="Y124" t="str">
            <v>CAS ZONALES DICIEMBRE 2011</v>
          </cell>
          <cell r="Z124">
            <v>4216</v>
          </cell>
          <cell r="AA124" t="str">
            <v>10200747408</v>
          </cell>
          <cell r="AB124" t="str">
            <v>CAMEL</v>
          </cell>
          <cell r="AC124" t="str">
            <v>VALERO</v>
          </cell>
          <cell r="AD124" t="str">
            <v>DAVID RICHARD</v>
          </cell>
          <cell r="AE124" t="str">
            <v>HORIZONTE</v>
          </cell>
          <cell r="AF124" t="str">
            <v>01</v>
          </cell>
          <cell r="AG124">
            <v>60.45</v>
          </cell>
          <cell r="AH124">
            <v>48.05</v>
          </cell>
          <cell r="AI124">
            <v>108.5</v>
          </cell>
          <cell r="AJ124">
            <v>310</v>
          </cell>
          <cell r="AK124">
            <v>40878</v>
          </cell>
          <cell r="AL124" t="str">
            <v>2658697</v>
          </cell>
          <cell r="AM124">
            <v>40861</v>
          </cell>
          <cell r="AN124" t="str">
            <v>2011</v>
          </cell>
          <cell r="AO124" t="str">
            <v>1</v>
          </cell>
          <cell r="AP124">
            <v>97.2</v>
          </cell>
          <cell r="AQ124">
            <v>0</v>
          </cell>
          <cell r="AR124">
            <v>0</v>
          </cell>
          <cell r="AS124">
            <v>0</v>
          </cell>
          <cell r="AT124">
            <v>0</v>
          </cell>
          <cell r="AU124">
            <v>0</v>
          </cell>
          <cell r="AV124">
            <v>0</v>
          </cell>
          <cell r="AW124">
            <v>0</v>
          </cell>
          <cell r="AX124">
            <v>0</v>
          </cell>
          <cell r="AY124">
            <v>0</v>
          </cell>
          <cell r="AZ124">
            <v>0</v>
          </cell>
          <cell r="BA124">
            <v>0</v>
          </cell>
          <cell r="BB124">
            <v>27852</v>
          </cell>
          <cell r="BC124">
            <v>0</v>
          </cell>
          <cell r="BD124">
            <v>0</v>
          </cell>
          <cell r="BE124">
            <v>0</v>
          </cell>
          <cell r="BF124">
            <v>0</v>
          </cell>
          <cell r="BG124">
            <v>0</v>
          </cell>
          <cell r="BH124" t="str">
            <v>578501DCVEE6</v>
          </cell>
          <cell r="BI124">
            <v>40878</v>
          </cell>
        </row>
        <row r="125">
          <cell r="A125" t="str">
            <v>20074740</v>
          </cell>
          <cell r="B125" t="str">
            <v>CAMEL VALERO DAVID RICHARD</v>
          </cell>
          <cell r="C125" t="str">
            <v>RESPONSABLE DE PROMOCION SOCIAL Y CAPACITACION</v>
          </cell>
          <cell r="D125" t="str">
            <v>20074740</v>
          </cell>
          <cell r="E125">
            <v>40878</v>
          </cell>
          <cell r="F125">
            <v>40999</v>
          </cell>
          <cell r="G125" t="str">
            <v>CAMEL VALERO DAVID RICHARD</v>
          </cell>
          <cell r="H125">
            <v>3100</v>
          </cell>
          <cell r="I125">
            <v>3100</v>
          </cell>
          <cell r="J125">
            <v>0</v>
          </cell>
          <cell r="K125">
            <v>0</v>
          </cell>
          <cell r="L125">
            <v>0</v>
          </cell>
          <cell r="M125">
            <v>2681.5</v>
          </cell>
          <cell r="N125" t="str">
            <v>OFICINA ZONAL JUNIN</v>
          </cell>
          <cell r="O125" t="str">
            <v xml:space="preserve">0019  </v>
          </cell>
          <cell r="P125" t="str">
            <v>3536</v>
          </cell>
          <cell r="Q125" t="str">
            <v>001</v>
          </cell>
          <cell r="R125" t="str">
            <v>74</v>
          </cell>
          <cell r="S125">
            <v>40896</v>
          </cell>
          <cell r="T125" t="str">
            <v>4041615589</v>
          </cell>
          <cell r="U125" t="str">
            <v>201112</v>
          </cell>
          <cell r="V125" t="str">
            <v>201112</v>
          </cell>
          <cell r="W125" t="str">
            <v>12</v>
          </cell>
          <cell r="X125">
            <v>1</v>
          </cell>
          <cell r="Y125" t="str">
            <v>CAS ZONALES DICIEMBRE 2011</v>
          </cell>
          <cell r="Z125">
            <v>4216</v>
          </cell>
          <cell r="AA125" t="str">
            <v>10200747408</v>
          </cell>
          <cell r="AB125" t="str">
            <v>CAMEL</v>
          </cell>
          <cell r="AC125" t="str">
            <v>VALERO</v>
          </cell>
          <cell r="AD125" t="str">
            <v>DAVID RICHARD</v>
          </cell>
          <cell r="AE125" t="str">
            <v>HORIZONTE</v>
          </cell>
          <cell r="AF125" t="str">
            <v>01</v>
          </cell>
          <cell r="AG125">
            <v>60.45</v>
          </cell>
          <cell r="AH125">
            <v>48.05</v>
          </cell>
          <cell r="AI125">
            <v>108.5</v>
          </cell>
          <cell r="AJ125">
            <v>310</v>
          </cell>
          <cell r="AK125">
            <v>40878</v>
          </cell>
          <cell r="AL125" t="str">
            <v>2658697</v>
          </cell>
          <cell r="AM125">
            <v>40861</v>
          </cell>
          <cell r="AN125" t="str">
            <v>2011</v>
          </cell>
          <cell r="AO125" t="str">
            <v>1</v>
          </cell>
          <cell r="AP125">
            <v>97.2</v>
          </cell>
          <cell r="AQ125">
            <v>0</v>
          </cell>
          <cell r="AR125">
            <v>0</v>
          </cell>
          <cell r="AS125">
            <v>0</v>
          </cell>
          <cell r="AT125">
            <v>0</v>
          </cell>
          <cell r="AU125">
            <v>0</v>
          </cell>
          <cell r="AV125">
            <v>0</v>
          </cell>
          <cell r="AW125">
            <v>0</v>
          </cell>
          <cell r="AX125">
            <v>0</v>
          </cell>
          <cell r="AY125">
            <v>0</v>
          </cell>
          <cell r="AZ125">
            <v>0</v>
          </cell>
          <cell r="BA125">
            <v>0</v>
          </cell>
          <cell r="BB125">
            <v>27852</v>
          </cell>
          <cell r="BC125">
            <v>0</v>
          </cell>
          <cell r="BD125">
            <v>0</v>
          </cell>
          <cell r="BE125">
            <v>0</v>
          </cell>
          <cell r="BF125">
            <v>0</v>
          </cell>
          <cell r="BG125">
            <v>0</v>
          </cell>
          <cell r="BH125" t="str">
            <v>578501DCVEE6</v>
          </cell>
          <cell r="BI125">
            <v>40878</v>
          </cell>
        </row>
        <row r="126">
          <cell r="A126" t="str">
            <v>20074740</v>
          </cell>
          <cell r="B126" t="str">
            <v>CAMEL VALERO DAVID RICHARD</v>
          </cell>
          <cell r="C126" t="str">
            <v>RESPONSABLE DE PROMOCION SOCIAL Y CAPACITACION</v>
          </cell>
          <cell r="D126" t="str">
            <v>20074740</v>
          </cell>
          <cell r="E126">
            <v>40878</v>
          </cell>
          <cell r="F126">
            <v>41029</v>
          </cell>
          <cell r="G126" t="str">
            <v>CAMEL VALERO DAVID RICHARD</v>
          </cell>
          <cell r="H126">
            <v>3100</v>
          </cell>
          <cell r="I126">
            <v>3100</v>
          </cell>
          <cell r="J126">
            <v>0</v>
          </cell>
          <cell r="K126">
            <v>0</v>
          </cell>
          <cell r="L126">
            <v>0</v>
          </cell>
          <cell r="M126">
            <v>2681.5</v>
          </cell>
          <cell r="N126" t="str">
            <v>OFICINA ZONAL JUNIN</v>
          </cell>
          <cell r="O126" t="str">
            <v xml:space="preserve">0019  </v>
          </cell>
          <cell r="P126" t="str">
            <v>3536</v>
          </cell>
          <cell r="Q126" t="str">
            <v>001</v>
          </cell>
          <cell r="R126" t="str">
            <v>74</v>
          </cell>
          <cell r="S126">
            <v>40896</v>
          </cell>
          <cell r="T126" t="str">
            <v>4041615589</v>
          </cell>
          <cell r="U126" t="str">
            <v>201112</v>
          </cell>
          <cell r="V126" t="str">
            <v>201112</v>
          </cell>
          <cell r="W126" t="str">
            <v>12</v>
          </cell>
          <cell r="X126">
            <v>1</v>
          </cell>
          <cell r="Y126" t="str">
            <v>CAS ZONALES DICIEMBRE 2011</v>
          </cell>
          <cell r="Z126">
            <v>4216</v>
          </cell>
          <cell r="AA126" t="str">
            <v>10200747408</v>
          </cell>
          <cell r="AB126" t="str">
            <v>CAMEL</v>
          </cell>
          <cell r="AC126" t="str">
            <v>VALERO</v>
          </cell>
          <cell r="AD126" t="str">
            <v>DAVID RICHARD</v>
          </cell>
          <cell r="AE126" t="str">
            <v>HORIZONTE</v>
          </cell>
          <cell r="AF126" t="str">
            <v>01</v>
          </cell>
          <cell r="AG126">
            <v>60.45</v>
          </cell>
          <cell r="AH126">
            <v>48.05</v>
          </cell>
          <cell r="AI126">
            <v>108.5</v>
          </cell>
          <cell r="AJ126">
            <v>310</v>
          </cell>
          <cell r="AK126">
            <v>40878</v>
          </cell>
          <cell r="AL126" t="str">
            <v>2658697</v>
          </cell>
          <cell r="AM126">
            <v>40861</v>
          </cell>
          <cell r="AN126" t="str">
            <v>2011</v>
          </cell>
          <cell r="AO126" t="str">
            <v>1</v>
          </cell>
          <cell r="AP126">
            <v>97.2</v>
          </cell>
          <cell r="AQ126">
            <v>0</v>
          </cell>
          <cell r="AR126">
            <v>0</v>
          </cell>
          <cell r="AS126">
            <v>0</v>
          </cell>
          <cell r="AT126">
            <v>0</v>
          </cell>
          <cell r="AU126">
            <v>0</v>
          </cell>
          <cell r="AV126">
            <v>0</v>
          </cell>
          <cell r="AW126">
            <v>0</v>
          </cell>
          <cell r="AX126">
            <v>0</v>
          </cell>
          <cell r="AY126">
            <v>0</v>
          </cell>
          <cell r="AZ126">
            <v>0</v>
          </cell>
          <cell r="BA126">
            <v>0</v>
          </cell>
          <cell r="BB126">
            <v>27852</v>
          </cell>
          <cell r="BC126">
            <v>0</v>
          </cell>
          <cell r="BD126">
            <v>0</v>
          </cell>
          <cell r="BE126">
            <v>0</v>
          </cell>
          <cell r="BF126">
            <v>0</v>
          </cell>
          <cell r="BG126">
            <v>0</v>
          </cell>
          <cell r="BH126" t="str">
            <v>578501DCVEE6</v>
          </cell>
          <cell r="BI126">
            <v>40878</v>
          </cell>
        </row>
        <row r="127">
          <cell r="A127" t="str">
            <v>20068994</v>
          </cell>
          <cell r="B127" t="str">
            <v>MORA  BONILLA ALDO PAUL</v>
          </cell>
          <cell r="C127" t="str">
            <v>JEFE DE LA OFICINA ZONAL JUNIN</v>
          </cell>
          <cell r="D127" t="str">
            <v>20068994</v>
          </cell>
          <cell r="E127">
            <v>40826</v>
          </cell>
          <cell r="F127">
            <v>40908</v>
          </cell>
          <cell r="G127" t="str">
            <v>MORA  BONILLA ALDO PAUL</v>
          </cell>
          <cell r="H127">
            <v>5500</v>
          </cell>
          <cell r="I127">
            <v>5500</v>
          </cell>
          <cell r="J127">
            <v>0</v>
          </cell>
          <cell r="K127">
            <v>0</v>
          </cell>
          <cell r="L127">
            <v>0</v>
          </cell>
          <cell r="M127">
            <v>4772.8999999999996</v>
          </cell>
          <cell r="N127" t="str">
            <v>OFICINA ZONAL JUNIN</v>
          </cell>
          <cell r="O127" t="str">
            <v xml:space="preserve">0019  </v>
          </cell>
          <cell r="P127" t="str">
            <v>3433</v>
          </cell>
          <cell r="Q127" t="str">
            <v>001</v>
          </cell>
          <cell r="R127" t="str">
            <v>342</v>
          </cell>
          <cell r="S127">
            <v>40896</v>
          </cell>
          <cell r="T127" t="str">
            <v>04-383-035975</v>
          </cell>
          <cell r="U127" t="str">
            <v>201112</v>
          </cell>
          <cell r="V127" t="str">
            <v>201112</v>
          </cell>
          <cell r="W127" t="str">
            <v>12</v>
          </cell>
          <cell r="X127">
            <v>1</v>
          </cell>
          <cell r="Y127" t="str">
            <v>CAS ZONALES DICIEMBRE 2011</v>
          </cell>
          <cell r="Z127">
            <v>4152</v>
          </cell>
          <cell r="AA127" t="str">
            <v>10200689947</v>
          </cell>
          <cell r="AB127" t="str">
            <v xml:space="preserve">MORA </v>
          </cell>
          <cell r="AC127" t="str">
            <v>BONILLA</v>
          </cell>
          <cell r="AD127" t="str">
            <v>ALDO PAUL</v>
          </cell>
          <cell r="AE127" t="str">
            <v>INTEGRA</v>
          </cell>
          <cell r="AF127" t="str">
            <v>02</v>
          </cell>
          <cell r="AG127">
            <v>99</v>
          </cell>
          <cell r="AH127">
            <v>78.099999999999994</v>
          </cell>
          <cell r="AI127">
            <v>177.1</v>
          </cell>
          <cell r="AJ127">
            <v>550</v>
          </cell>
          <cell r="AK127">
            <v>40826</v>
          </cell>
          <cell r="AL127" t="str">
            <v>2327102</v>
          </cell>
          <cell r="AM127">
            <v>40590</v>
          </cell>
          <cell r="AN127" t="str">
            <v>2011</v>
          </cell>
          <cell r="AO127" t="str">
            <v>1</v>
          </cell>
          <cell r="AP127">
            <v>97.2</v>
          </cell>
          <cell r="AQ127">
            <v>0</v>
          </cell>
          <cell r="AR127">
            <v>0</v>
          </cell>
          <cell r="AS127">
            <v>0</v>
          </cell>
          <cell r="AT127">
            <v>0</v>
          </cell>
          <cell r="AU127">
            <v>0</v>
          </cell>
          <cell r="AV127">
            <v>0</v>
          </cell>
          <cell r="AW127">
            <v>0</v>
          </cell>
          <cell r="AX127">
            <v>0</v>
          </cell>
          <cell r="AY127">
            <v>0</v>
          </cell>
          <cell r="AZ127">
            <v>0</v>
          </cell>
          <cell r="BA127">
            <v>0</v>
          </cell>
          <cell r="BB127">
            <v>27287</v>
          </cell>
          <cell r="BC127">
            <v>0</v>
          </cell>
          <cell r="BD127">
            <v>0</v>
          </cell>
          <cell r="BE127">
            <v>0</v>
          </cell>
          <cell r="BF127">
            <v>0</v>
          </cell>
          <cell r="BG127">
            <v>0</v>
          </cell>
          <cell r="BH127" t="str">
            <v>572851AMBAI9</v>
          </cell>
          <cell r="BI127">
            <v>40826</v>
          </cell>
        </row>
        <row r="128">
          <cell r="A128" t="str">
            <v>20049146</v>
          </cell>
          <cell r="B128" t="str">
            <v>SANTOS ALEGRE FREDDY</v>
          </cell>
          <cell r="C128" t="str">
            <v>RESPONSABLE DE PROYECTOS-SUPERVISIÓN</v>
          </cell>
          <cell r="D128" t="str">
            <v>20049146</v>
          </cell>
          <cell r="E128">
            <v>40878</v>
          </cell>
          <cell r="F128">
            <v>40939</v>
          </cell>
          <cell r="G128" t="str">
            <v>SANTOS ALEGRE FREDDY</v>
          </cell>
          <cell r="H128">
            <v>3300</v>
          </cell>
          <cell r="I128">
            <v>3300</v>
          </cell>
          <cell r="J128">
            <v>0</v>
          </cell>
          <cell r="K128">
            <v>0</v>
          </cell>
          <cell r="L128">
            <v>0</v>
          </cell>
          <cell r="M128">
            <v>2876.28</v>
          </cell>
          <cell r="N128" t="str">
            <v>OFICINA ZONAL JUNIN</v>
          </cell>
          <cell r="O128" t="str">
            <v xml:space="preserve">0019  </v>
          </cell>
          <cell r="P128" t="str">
            <v>3535</v>
          </cell>
          <cell r="Q128" t="str">
            <v>001</v>
          </cell>
          <cell r="R128" t="str">
            <v>147</v>
          </cell>
          <cell r="S128">
            <v>40896</v>
          </cell>
          <cell r="T128" t="str">
            <v>4041615619</v>
          </cell>
          <cell r="U128" t="str">
            <v>201112</v>
          </cell>
          <cell r="V128" t="str">
            <v>201112</v>
          </cell>
          <cell r="W128" t="str">
            <v>12</v>
          </cell>
          <cell r="X128">
            <v>1</v>
          </cell>
          <cell r="Y128" t="str">
            <v>CAS ZONALES DICIEMBRE 2011</v>
          </cell>
          <cell r="Z128">
            <v>4215</v>
          </cell>
          <cell r="AA128" t="str">
            <v>10200491462</v>
          </cell>
          <cell r="AB128" t="str">
            <v>SANTOS</v>
          </cell>
          <cell r="AC128" t="str">
            <v>ALEGRE</v>
          </cell>
          <cell r="AD128" t="str">
            <v>FREDDY</v>
          </cell>
          <cell r="AE128" t="str">
            <v>PRIMA</v>
          </cell>
          <cell r="AF128" t="str">
            <v>03</v>
          </cell>
          <cell r="AG128">
            <v>57.75</v>
          </cell>
          <cell r="AH128">
            <v>35.97</v>
          </cell>
          <cell r="AI128">
            <v>93.72</v>
          </cell>
          <cell r="AJ128">
            <v>330</v>
          </cell>
          <cell r="AK128">
            <v>40878</v>
          </cell>
          <cell r="AL128" t="str">
            <v>2689266</v>
          </cell>
          <cell r="AM128">
            <v>40883</v>
          </cell>
          <cell r="AN128" t="str">
            <v>2011</v>
          </cell>
          <cell r="AO128" t="str">
            <v>1</v>
          </cell>
          <cell r="AP128">
            <v>97.2</v>
          </cell>
          <cell r="AQ128">
            <v>0</v>
          </cell>
          <cell r="AR128">
            <v>0</v>
          </cell>
          <cell r="AS128">
            <v>0</v>
          </cell>
          <cell r="AT128">
            <v>0</v>
          </cell>
          <cell r="AU128">
            <v>0</v>
          </cell>
          <cell r="AV128">
            <v>0</v>
          </cell>
          <cell r="AW128">
            <v>0</v>
          </cell>
          <cell r="AX128">
            <v>0</v>
          </cell>
          <cell r="AY128">
            <v>0</v>
          </cell>
          <cell r="AZ128">
            <v>0</v>
          </cell>
          <cell r="BA128">
            <v>0</v>
          </cell>
          <cell r="BB128">
            <v>26545</v>
          </cell>
          <cell r="BC128">
            <v>0</v>
          </cell>
          <cell r="BD128">
            <v>0</v>
          </cell>
          <cell r="BE128">
            <v>0</v>
          </cell>
          <cell r="BF128">
            <v>0</v>
          </cell>
          <cell r="BG128">
            <v>0</v>
          </cell>
          <cell r="BH128" t="str">
            <v>565431FSATG1</v>
          </cell>
          <cell r="BI128">
            <v>40878</v>
          </cell>
        </row>
        <row r="129">
          <cell r="A129" t="str">
            <v>20049146</v>
          </cell>
          <cell r="B129" t="str">
            <v>SANTOS ALEGRE FREDDY</v>
          </cell>
          <cell r="C129" t="str">
            <v>RESPONSABLE DE PROYECTOS-SUPERVISIÓN</v>
          </cell>
          <cell r="D129" t="str">
            <v>20049146</v>
          </cell>
          <cell r="E129">
            <v>40878</v>
          </cell>
          <cell r="F129">
            <v>40999</v>
          </cell>
          <cell r="G129" t="str">
            <v>SANTOS ALEGRE FREDDY</v>
          </cell>
          <cell r="H129">
            <v>3300</v>
          </cell>
          <cell r="I129">
            <v>3300</v>
          </cell>
          <cell r="J129">
            <v>0</v>
          </cell>
          <cell r="K129">
            <v>0</v>
          </cell>
          <cell r="L129">
            <v>0</v>
          </cell>
          <cell r="M129">
            <v>2876.28</v>
          </cell>
          <cell r="N129" t="str">
            <v>OFICINA ZONAL JUNIN</v>
          </cell>
          <cell r="O129" t="str">
            <v xml:space="preserve">0019  </v>
          </cell>
          <cell r="P129" t="str">
            <v>3535</v>
          </cell>
          <cell r="Q129" t="str">
            <v>001</v>
          </cell>
          <cell r="R129" t="str">
            <v>147</v>
          </cell>
          <cell r="S129">
            <v>40896</v>
          </cell>
          <cell r="T129" t="str">
            <v>4041615619</v>
          </cell>
          <cell r="U129" t="str">
            <v>201112</v>
          </cell>
          <cell r="V129" t="str">
            <v>201112</v>
          </cell>
          <cell r="W129" t="str">
            <v>12</v>
          </cell>
          <cell r="X129">
            <v>1</v>
          </cell>
          <cell r="Y129" t="str">
            <v>CAS ZONALES DICIEMBRE 2011</v>
          </cell>
          <cell r="Z129">
            <v>4215</v>
          </cell>
          <cell r="AA129" t="str">
            <v>10200491462</v>
          </cell>
          <cell r="AB129" t="str">
            <v>SANTOS</v>
          </cell>
          <cell r="AC129" t="str">
            <v>ALEGRE</v>
          </cell>
          <cell r="AD129" t="str">
            <v>FREDDY</v>
          </cell>
          <cell r="AE129" t="str">
            <v>PRIMA</v>
          </cell>
          <cell r="AF129" t="str">
            <v>03</v>
          </cell>
          <cell r="AG129">
            <v>57.75</v>
          </cell>
          <cell r="AH129">
            <v>35.97</v>
          </cell>
          <cell r="AI129">
            <v>93.72</v>
          </cell>
          <cell r="AJ129">
            <v>330</v>
          </cell>
          <cell r="AK129">
            <v>40878</v>
          </cell>
          <cell r="AL129" t="str">
            <v>2689266</v>
          </cell>
          <cell r="AM129">
            <v>40883</v>
          </cell>
          <cell r="AN129" t="str">
            <v>2011</v>
          </cell>
          <cell r="AO129" t="str">
            <v>1</v>
          </cell>
          <cell r="AP129">
            <v>97.2</v>
          </cell>
          <cell r="AQ129">
            <v>0</v>
          </cell>
          <cell r="AR129">
            <v>0</v>
          </cell>
          <cell r="AS129">
            <v>0</v>
          </cell>
          <cell r="AT129">
            <v>0</v>
          </cell>
          <cell r="AU129">
            <v>0</v>
          </cell>
          <cell r="AV129">
            <v>0</v>
          </cell>
          <cell r="AW129">
            <v>0</v>
          </cell>
          <cell r="AX129">
            <v>0</v>
          </cell>
          <cell r="AY129">
            <v>0</v>
          </cell>
          <cell r="AZ129">
            <v>0</v>
          </cell>
          <cell r="BA129">
            <v>0</v>
          </cell>
          <cell r="BB129">
            <v>26545</v>
          </cell>
          <cell r="BC129">
            <v>0</v>
          </cell>
          <cell r="BD129">
            <v>0</v>
          </cell>
          <cell r="BE129">
            <v>0</v>
          </cell>
          <cell r="BF129">
            <v>0</v>
          </cell>
          <cell r="BG129">
            <v>0</v>
          </cell>
          <cell r="BH129" t="str">
            <v>565431FSATG1</v>
          </cell>
          <cell r="BI129">
            <v>40878</v>
          </cell>
        </row>
        <row r="130">
          <cell r="A130" t="str">
            <v>20049146</v>
          </cell>
          <cell r="B130" t="str">
            <v>SANTOS ALEGRE FREDDY</v>
          </cell>
          <cell r="C130" t="str">
            <v>RESPONSABLE DE PROYECTOS-SUPERVISIÓN</v>
          </cell>
          <cell r="D130" t="str">
            <v>20049146</v>
          </cell>
          <cell r="E130">
            <v>40878</v>
          </cell>
          <cell r="F130">
            <v>41060</v>
          </cell>
          <cell r="G130" t="str">
            <v>SANTOS ALEGRE FREDDY</v>
          </cell>
          <cell r="H130">
            <v>3300</v>
          </cell>
          <cell r="I130">
            <v>3300</v>
          </cell>
          <cell r="J130">
            <v>0</v>
          </cell>
          <cell r="K130">
            <v>0</v>
          </cell>
          <cell r="L130">
            <v>0</v>
          </cell>
          <cell r="M130">
            <v>2876.28</v>
          </cell>
          <cell r="N130" t="str">
            <v>OFICINA ZONAL JUNIN</v>
          </cell>
          <cell r="O130" t="str">
            <v xml:space="preserve">0019  </v>
          </cell>
          <cell r="P130" t="str">
            <v>3535</v>
          </cell>
          <cell r="Q130" t="str">
            <v>001</v>
          </cell>
          <cell r="R130" t="str">
            <v>147</v>
          </cell>
          <cell r="S130">
            <v>40896</v>
          </cell>
          <cell r="T130" t="str">
            <v>4041615619</v>
          </cell>
          <cell r="U130" t="str">
            <v>201112</v>
          </cell>
          <cell r="V130" t="str">
            <v>201112</v>
          </cell>
          <cell r="W130" t="str">
            <v>12</v>
          </cell>
          <cell r="X130">
            <v>1</v>
          </cell>
          <cell r="Y130" t="str">
            <v>CAS ZONALES DICIEMBRE 2011</v>
          </cell>
          <cell r="Z130">
            <v>4215</v>
          </cell>
          <cell r="AA130" t="str">
            <v>10200491462</v>
          </cell>
          <cell r="AB130" t="str">
            <v>SANTOS</v>
          </cell>
          <cell r="AC130" t="str">
            <v>ALEGRE</v>
          </cell>
          <cell r="AD130" t="str">
            <v>FREDDY</v>
          </cell>
          <cell r="AE130" t="str">
            <v>PRIMA</v>
          </cell>
          <cell r="AF130" t="str">
            <v>03</v>
          </cell>
          <cell r="AG130">
            <v>57.75</v>
          </cell>
          <cell r="AH130">
            <v>35.97</v>
          </cell>
          <cell r="AI130">
            <v>93.72</v>
          </cell>
          <cell r="AJ130">
            <v>330</v>
          </cell>
          <cell r="AK130">
            <v>40878</v>
          </cell>
          <cell r="AL130" t="str">
            <v>2689266</v>
          </cell>
          <cell r="AM130">
            <v>40883</v>
          </cell>
          <cell r="AN130" t="str">
            <v>2011</v>
          </cell>
          <cell r="AO130" t="str">
            <v>1</v>
          </cell>
          <cell r="AP130">
            <v>97.2</v>
          </cell>
          <cell r="AQ130">
            <v>0</v>
          </cell>
          <cell r="AR130">
            <v>0</v>
          </cell>
          <cell r="AS130">
            <v>0</v>
          </cell>
          <cell r="AT130">
            <v>0</v>
          </cell>
          <cell r="AU130">
            <v>0</v>
          </cell>
          <cell r="AV130">
            <v>0</v>
          </cell>
          <cell r="AW130">
            <v>0</v>
          </cell>
          <cell r="AX130">
            <v>0</v>
          </cell>
          <cell r="AY130">
            <v>0</v>
          </cell>
          <cell r="AZ130">
            <v>0</v>
          </cell>
          <cell r="BA130">
            <v>0</v>
          </cell>
          <cell r="BB130">
            <v>26545</v>
          </cell>
          <cell r="BC130">
            <v>0</v>
          </cell>
          <cell r="BD130">
            <v>0</v>
          </cell>
          <cell r="BE130">
            <v>0</v>
          </cell>
          <cell r="BF130">
            <v>0</v>
          </cell>
          <cell r="BG130">
            <v>0</v>
          </cell>
          <cell r="BH130" t="str">
            <v>565431FSATG1</v>
          </cell>
          <cell r="BI130">
            <v>40878</v>
          </cell>
        </row>
        <row r="131">
          <cell r="A131" t="str">
            <v>19854011</v>
          </cell>
          <cell r="B131" t="str">
            <v>VILLAVERDE ROMANI JAVIER GERARDO</v>
          </cell>
          <cell r="C131" t="str">
            <v>RESPONSABLE DE PROYECTOS EVALUACION</v>
          </cell>
          <cell r="D131" t="str">
            <v>19854011</v>
          </cell>
          <cell r="E131">
            <v>40875</v>
          </cell>
          <cell r="F131">
            <v>40908</v>
          </cell>
          <cell r="G131" t="str">
            <v>VILLAVERDE ROMANI JAVIER GERARDO</v>
          </cell>
          <cell r="H131">
            <v>3300</v>
          </cell>
          <cell r="I131">
            <v>3300</v>
          </cell>
          <cell r="J131">
            <v>0</v>
          </cell>
          <cell r="K131">
            <v>0</v>
          </cell>
          <cell r="L131">
            <v>0</v>
          </cell>
          <cell r="M131">
            <v>2876.28</v>
          </cell>
          <cell r="N131" t="str">
            <v>OFICINA ZONAL JUNIN</v>
          </cell>
          <cell r="O131" t="str">
            <v xml:space="preserve">0019  </v>
          </cell>
          <cell r="P131" t="str">
            <v>3524</v>
          </cell>
          <cell r="Q131" t="str">
            <v>001</v>
          </cell>
          <cell r="R131" t="str">
            <v>1119</v>
          </cell>
          <cell r="S131">
            <v>40896</v>
          </cell>
          <cell r="T131" t="str">
            <v>4041615600</v>
          </cell>
          <cell r="U131" t="str">
            <v>201112</v>
          </cell>
          <cell r="V131" t="str">
            <v>201112</v>
          </cell>
          <cell r="W131" t="str">
            <v>12</v>
          </cell>
          <cell r="X131">
            <v>1</v>
          </cell>
          <cell r="Y131" t="str">
            <v>CAS ZONALES DICIEMBRE 2011</v>
          </cell>
          <cell r="Z131">
            <v>4207</v>
          </cell>
          <cell r="AA131" t="str">
            <v>10198540116</v>
          </cell>
          <cell r="AB131" t="str">
            <v>VILLAVERDE</v>
          </cell>
          <cell r="AC131" t="str">
            <v>ROMANI</v>
          </cell>
          <cell r="AD131" t="str">
            <v>JAVIER GERARDO</v>
          </cell>
          <cell r="AE131" t="str">
            <v>PRIMA</v>
          </cell>
          <cell r="AF131" t="str">
            <v>03</v>
          </cell>
          <cell r="AG131">
            <v>57.75</v>
          </cell>
          <cell r="AH131">
            <v>35.97</v>
          </cell>
          <cell r="AI131">
            <v>93.72</v>
          </cell>
          <cell r="AJ131">
            <v>330</v>
          </cell>
          <cell r="AK131">
            <v>40875</v>
          </cell>
          <cell r="AL131" t="str">
            <v>2352655</v>
          </cell>
          <cell r="AM131">
            <v>40604</v>
          </cell>
          <cell r="AN131" t="str">
            <v>2011</v>
          </cell>
          <cell r="AO131" t="str">
            <v>1</v>
          </cell>
          <cell r="AP131">
            <v>97.2</v>
          </cell>
          <cell r="AQ131">
            <v>0</v>
          </cell>
          <cell r="AR131">
            <v>0</v>
          </cell>
          <cell r="AS131">
            <v>0</v>
          </cell>
          <cell r="AT131">
            <v>0</v>
          </cell>
          <cell r="AU131">
            <v>0</v>
          </cell>
          <cell r="AV131">
            <v>0</v>
          </cell>
          <cell r="AW131">
            <v>0</v>
          </cell>
          <cell r="AX131">
            <v>0</v>
          </cell>
          <cell r="AY131">
            <v>0</v>
          </cell>
          <cell r="AZ131">
            <v>0</v>
          </cell>
          <cell r="BA131">
            <v>0</v>
          </cell>
          <cell r="BB131">
            <v>24370</v>
          </cell>
          <cell r="BC131">
            <v>0</v>
          </cell>
          <cell r="BD131">
            <v>0</v>
          </cell>
          <cell r="BE131">
            <v>0</v>
          </cell>
          <cell r="BF131">
            <v>0</v>
          </cell>
          <cell r="BG131">
            <v>0</v>
          </cell>
          <cell r="BH131" t="str">
            <v>543741JVRLA8</v>
          </cell>
          <cell r="BI131">
            <v>40875</v>
          </cell>
        </row>
        <row r="132">
          <cell r="A132" t="str">
            <v>20036491</v>
          </cell>
          <cell r="B132" t="str">
            <v>MORALES ZAPATA ALEJANDRO JONHY</v>
          </cell>
          <cell r="C132" t="str">
            <v>RESPONSABLE ADMINISTRATIVO E INFORMATICO</v>
          </cell>
          <cell r="D132" t="str">
            <v>20036491</v>
          </cell>
          <cell r="E132">
            <v>40896</v>
          </cell>
          <cell r="F132">
            <v>40939</v>
          </cell>
          <cell r="G132" t="str">
            <v>MORALES ZAPATA ALEJANDRO JONHY</v>
          </cell>
          <cell r="H132">
            <v>800</v>
          </cell>
          <cell r="I132">
            <v>800</v>
          </cell>
          <cell r="J132">
            <v>0</v>
          </cell>
          <cell r="K132">
            <v>0</v>
          </cell>
          <cell r="L132">
            <v>0</v>
          </cell>
          <cell r="M132">
            <v>696</v>
          </cell>
          <cell r="N132" t="str">
            <v>OFICINA ZONAL JUNIN</v>
          </cell>
          <cell r="O132" t="str">
            <v xml:space="preserve">0019  </v>
          </cell>
          <cell r="P132" t="str">
            <v>3631</v>
          </cell>
          <cell r="Q132" t="str">
            <v>001</v>
          </cell>
          <cell r="R132" t="str">
            <v>00422</v>
          </cell>
          <cell r="S132">
            <v>40905</v>
          </cell>
          <cell r="T132" t="str">
            <v>4017965730</v>
          </cell>
          <cell r="U132" t="str">
            <v>201112</v>
          </cell>
          <cell r="V132" t="str">
            <v>201112</v>
          </cell>
          <cell r="W132" t="str">
            <v>13</v>
          </cell>
          <cell r="X132">
            <v>2</v>
          </cell>
          <cell r="Y132" t="str">
            <v>CAS ZONALES DICIEMBRE 2011 ADICIONAL 01</v>
          </cell>
          <cell r="Z132">
            <v>300</v>
          </cell>
          <cell r="AA132" t="str">
            <v>10200364916</v>
          </cell>
          <cell r="AB132" t="str">
            <v>MORALES</v>
          </cell>
          <cell r="AC132" t="str">
            <v>ZAPATA</v>
          </cell>
          <cell r="AD132" t="str">
            <v>ALEJANDRO JONHY</v>
          </cell>
          <cell r="AE132" t="str">
            <v>ONP</v>
          </cell>
          <cell r="AF132" t="str">
            <v>99</v>
          </cell>
          <cell r="AG132">
            <v>0</v>
          </cell>
          <cell r="AH132">
            <v>0</v>
          </cell>
          <cell r="AI132">
            <v>0</v>
          </cell>
          <cell r="AJ132">
            <v>104</v>
          </cell>
          <cell r="AK132">
            <v>40896</v>
          </cell>
          <cell r="AL132" t="str">
            <v/>
          </cell>
          <cell r="AM132">
            <v>1</v>
          </cell>
          <cell r="AN132" t="str">
            <v>2011</v>
          </cell>
          <cell r="AO132" t="str">
            <v>1</v>
          </cell>
          <cell r="AP132">
            <v>72</v>
          </cell>
          <cell r="AQ132">
            <v>0</v>
          </cell>
          <cell r="AR132">
            <v>0</v>
          </cell>
          <cell r="AS132">
            <v>0</v>
          </cell>
          <cell r="AT132">
            <v>0</v>
          </cell>
          <cell r="AU132">
            <v>0</v>
          </cell>
          <cell r="AV132">
            <v>0</v>
          </cell>
          <cell r="AW132">
            <v>0</v>
          </cell>
          <cell r="AX132">
            <v>0</v>
          </cell>
          <cell r="AY132">
            <v>0</v>
          </cell>
          <cell r="AZ132">
            <v>0</v>
          </cell>
          <cell r="BA132">
            <v>0</v>
          </cell>
          <cell r="BB132">
            <v>26156</v>
          </cell>
          <cell r="BC132">
            <v>0</v>
          </cell>
          <cell r="BD132">
            <v>0</v>
          </cell>
          <cell r="BE132">
            <v>0</v>
          </cell>
          <cell r="BF132">
            <v>0</v>
          </cell>
          <cell r="BG132">
            <v>0</v>
          </cell>
          <cell r="BH132" t="str">
            <v/>
          </cell>
          <cell r="BI132">
            <v>39706</v>
          </cell>
        </row>
        <row r="133">
          <cell r="A133" t="str">
            <v>20036491</v>
          </cell>
          <cell r="B133" t="str">
            <v>MORALES ZAPATA ALEJANDRO JONHY</v>
          </cell>
          <cell r="C133" t="str">
            <v>RESPONSABLE ADMINISTRATIVO E INFORMATICO</v>
          </cell>
          <cell r="D133" t="str">
            <v>20036491</v>
          </cell>
          <cell r="E133">
            <v>40896</v>
          </cell>
          <cell r="F133">
            <v>40999</v>
          </cell>
          <cell r="G133" t="str">
            <v>MORALES ZAPATA ALEJANDRO JONHY</v>
          </cell>
          <cell r="H133">
            <v>800</v>
          </cell>
          <cell r="I133">
            <v>800</v>
          </cell>
          <cell r="J133">
            <v>0</v>
          </cell>
          <cell r="K133">
            <v>0</v>
          </cell>
          <cell r="L133">
            <v>0</v>
          </cell>
          <cell r="M133">
            <v>696</v>
          </cell>
          <cell r="N133" t="str">
            <v>OFICINA ZONAL JUNIN</v>
          </cell>
          <cell r="O133" t="str">
            <v xml:space="preserve">0019  </v>
          </cell>
          <cell r="P133" t="str">
            <v>3631</v>
          </cell>
          <cell r="Q133" t="str">
            <v>001</v>
          </cell>
          <cell r="R133" t="str">
            <v>00422</v>
          </cell>
          <cell r="S133">
            <v>40905</v>
          </cell>
          <cell r="T133" t="str">
            <v>4017965730</v>
          </cell>
          <cell r="U133" t="str">
            <v>201112</v>
          </cell>
          <cell r="V133" t="str">
            <v>201112</v>
          </cell>
          <cell r="W133" t="str">
            <v>13</v>
          </cell>
          <cell r="X133">
            <v>2</v>
          </cell>
          <cell r="Y133" t="str">
            <v>CAS ZONALES DICIEMBRE 2011 ADICIONAL 01</v>
          </cell>
          <cell r="Z133">
            <v>300</v>
          </cell>
          <cell r="AA133" t="str">
            <v>10200364916</v>
          </cell>
          <cell r="AB133" t="str">
            <v>MORALES</v>
          </cell>
          <cell r="AC133" t="str">
            <v>ZAPATA</v>
          </cell>
          <cell r="AD133" t="str">
            <v>ALEJANDRO JONHY</v>
          </cell>
          <cell r="AE133" t="str">
            <v>ONP</v>
          </cell>
          <cell r="AF133" t="str">
            <v>99</v>
          </cell>
          <cell r="AG133">
            <v>0</v>
          </cell>
          <cell r="AH133">
            <v>0</v>
          </cell>
          <cell r="AI133">
            <v>0</v>
          </cell>
          <cell r="AJ133">
            <v>104</v>
          </cell>
          <cell r="AK133">
            <v>40896</v>
          </cell>
          <cell r="AL133" t="str">
            <v/>
          </cell>
          <cell r="AM133">
            <v>1</v>
          </cell>
          <cell r="AN133" t="str">
            <v>2011</v>
          </cell>
          <cell r="AO133" t="str">
            <v>1</v>
          </cell>
          <cell r="AP133">
            <v>72</v>
          </cell>
          <cell r="AQ133">
            <v>0</v>
          </cell>
          <cell r="AR133">
            <v>0</v>
          </cell>
          <cell r="AS133">
            <v>0</v>
          </cell>
          <cell r="AT133">
            <v>0</v>
          </cell>
          <cell r="AU133">
            <v>0</v>
          </cell>
          <cell r="AV133">
            <v>0</v>
          </cell>
          <cell r="AW133">
            <v>0</v>
          </cell>
          <cell r="AX133">
            <v>0</v>
          </cell>
          <cell r="AY133">
            <v>0</v>
          </cell>
          <cell r="AZ133">
            <v>0</v>
          </cell>
          <cell r="BA133">
            <v>0</v>
          </cell>
          <cell r="BB133">
            <v>26156</v>
          </cell>
          <cell r="BC133">
            <v>0</v>
          </cell>
          <cell r="BD133">
            <v>0</v>
          </cell>
          <cell r="BE133">
            <v>0</v>
          </cell>
          <cell r="BF133">
            <v>0</v>
          </cell>
          <cell r="BG133">
            <v>0</v>
          </cell>
          <cell r="BH133" t="str">
            <v/>
          </cell>
          <cell r="BI133">
            <v>39706</v>
          </cell>
        </row>
        <row r="134">
          <cell r="A134" t="str">
            <v>20036491</v>
          </cell>
          <cell r="B134" t="str">
            <v>MORALES ZAPATA ALEJANDRO JONHY</v>
          </cell>
          <cell r="C134" t="str">
            <v>RESPONSABLE ADMINISTRATIVO E INFORMATICO</v>
          </cell>
          <cell r="D134" t="str">
            <v>20036491</v>
          </cell>
          <cell r="E134">
            <v>40896</v>
          </cell>
          <cell r="F134">
            <v>41060</v>
          </cell>
          <cell r="G134" t="str">
            <v>MORALES ZAPATA ALEJANDRO JONHY</v>
          </cell>
          <cell r="H134">
            <v>800</v>
          </cell>
          <cell r="I134">
            <v>800</v>
          </cell>
          <cell r="J134">
            <v>0</v>
          </cell>
          <cell r="K134">
            <v>0</v>
          </cell>
          <cell r="L134">
            <v>0</v>
          </cell>
          <cell r="M134">
            <v>696</v>
          </cell>
          <cell r="N134" t="str">
            <v>OFICINA ZONAL JUNIN</v>
          </cell>
          <cell r="O134" t="str">
            <v xml:space="preserve">0019  </v>
          </cell>
          <cell r="P134" t="str">
            <v>3631</v>
          </cell>
          <cell r="Q134" t="str">
            <v>001</v>
          </cell>
          <cell r="R134" t="str">
            <v>00422</v>
          </cell>
          <cell r="S134">
            <v>40905</v>
          </cell>
          <cell r="T134" t="str">
            <v>4017965730</v>
          </cell>
          <cell r="U134" t="str">
            <v>201112</v>
          </cell>
          <cell r="V134" t="str">
            <v>201112</v>
          </cell>
          <cell r="W134" t="str">
            <v>13</v>
          </cell>
          <cell r="X134">
            <v>2</v>
          </cell>
          <cell r="Y134" t="str">
            <v>CAS ZONALES DICIEMBRE 2011 ADICIONAL 01</v>
          </cell>
          <cell r="Z134">
            <v>300</v>
          </cell>
          <cell r="AA134" t="str">
            <v>10200364916</v>
          </cell>
          <cell r="AB134" t="str">
            <v>MORALES</v>
          </cell>
          <cell r="AC134" t="str">
            <v>ZAPATA</v>
          </cell>
          <cell r="AD134" t="str">
            <v>ALEJANDRO JONHY</v>
          </cell>
          <cell r="AE134" t="str">
            <v>ONP</v>
          </cell>
          <cell r="AF134" t="str">
            <v>99</v>
          </cell>
          <cell r="AG134">
            <v>0</v>
          </cell>
          <cell r="AH134">
            <v>0</v>
          </cell>
          <cell r="AI134">
            <v>0</v>
          </cell>
          <cell r="AJ134">
            <v>104</v>
          </cell>
          <cell r="AK134">
            <v>40896</v>
          </cell>
          <cell r="AL134" t="str">
            <v/>
          </cell>
          <cell r="AM134">
            <v>1</v>
          </cell>
          <cell r="AN134" t="str">
            <v>2011</v>
          </cell>
          <cell r="AO134" t="str">
            <v>1</v>
          </cell>
          <cell r="AP134">
            <v>72</v>
          </cell>
          <cell r="AQ134">
            <v>0</v>
          </cell>
          <cell r="AR134">
            <v>0</v>
          </cell>
          <cell r="AS134">
            <v>0</v>
          </cell>
          <cell r="AT134">
            <v>0</v>
          </cell>
          <cell r="AU134">
            <v>0</v>
          </cell>
          <cell r="AV134">
            <v>0</v>
          </cell>
          <cell r="AW134">
            <v>0</v>
          </cell>
          <cell r="AX134">
            <v>0</v>
          </cell>
          <cell r="AY134">
            <v>0</v>
          </cell>
          <cell r="AZ134">
            <v>0</v>
          </cell>
          <cell r="BA134">
            <v>0</v>
          </cell>
          <cell r="BB134">
            <v>26156</v>
          </cell>
          <cell r="BC134">
            <v>0</v>
          </cell>
          <cell r="BD134">
            <v>0</v>
          </cell>
          <cell r="BE134">
            <v>0</v>
          </cell>
          <cell r="BF134">
            <v>0</v>
          </cell>
          <cell r="BG134">
            <v>0</v>
          </cell>
          <cell r="BH134" t="str">
            <v/>
          </cell>
          <cell r="BI134">
            <v>39706</v>
          </cell>
        </row>
        <row r="135">
          <cell r="A135" t="str">
            <v>42479410</v>
          </cell>
          <cell r="B135" t="str">
            <v>PAUCARCHUCO GABRIEL DANIEL JOSE</v>
          </cell>
          <cell r="C135" t="str">
            <v>CHOFER</v>
          </cell>
          <cell r="D135" t="str">
            <v>42479410</v>
          </cell>
          <cell r="E135">
            <v>40896</v>
          </cell>
          <cell r="F135">
            <v>40939</v>
          </cell>
          <cell r="G135" t="str">
            <v>PAUCARCHUCO GABRIEL DANIEL JOSE</v>
          </cell>
          <cell r="H135">
            <v>440</v>
          </cell>
          <cell r="I135">
            <v>440</v>
          </cell>
          <cell r="J135">
            <v>0</v>
          </cell>
          <cell r="K135">
            <v>0</v>
          </cell>
          <cell r="L135">
            <v>0</v>
          </cell>
          <cell r="M135">
            <v>382.8</v>
          </cell>
          <cell r="N135" t="str">
            <v>OFICINA ZONAL JUNIN</v>
          </cell>
          <cell r="O135" t="str">
            <v xml:space="preserve">0019  </v>
          </cell>
          <cell r="P135" t="str">
            <v>3632</v>
          </cell>
          <cell r="Q135" t="str">
            <v>001</v>
          </cell>
          <cell r="R135" t="str">
            <v>0002</v>
          </cell>
          <cell r="S135">
            <v>40905</v>
          </cell>
          <cell r="T135" t="str">
            <v>4041669727</v>
          </cell>
          <cell r="U135" t="str">
            <v>201112</v>
          </cell>
          <cell r="V135" t="str">
            <v>201112</v>
          </cell>
          <cell r="W135" t="str">
            <v>13</v>
          </cell>
          <cell r="X135">
            <v>2</v>
          </cell>
          <cell r="Y135" t="str">
            <v>CAS ZONALES DICIEMBRE 2011 ADICIONAL 01</v>
          </cell>
          <cell r="Z135">
            <v>4253</v>
          </cell>
          <cell r="AA135" t="str">
            <v>10424794100</v>
          </cell>
          <cell r="AB135" t="str">
            <v>PAUCARCHUCO</v>
          </cell>
          <cell r="AC135" t="str">
            <v>GABRIEL</v>
          </cell>
          <cell r="AD135" t="str">
            <v>DANIEL JOSE</v>
          </cell>
          <cell r="AE135" t="str">
            <v>ONP</v>
          </cell>
          <cell r="AF135" t="str">
            <v>99</v>
          </cell>
          <cell r="AG135">
            <v>0</v>
          </cell>
          <cell r="AH135">
            <v>0</v>
          </cell>
          <cell r="AI135">
            <v>0</v>
          </cell>
          <cell r="AJ135">
            <v>57.2</v>
          </cell>
          <cell r="AK135">
            <v>40896</v>
          </cell>
          <cell r="AL135" t="str">
            <v/>
          </cell>
          <cell r="AM135">
            <v>1</v>
          </cell>
          <cell r="AN135" t="str">
            <v>2011</v>
          </cell>
          <cell r="AO135" t="str">
            <v>1</v>
          </cell>
          <cell r="AP135">
            <v>60.75</v>
          </cell>
          <cell r="AQ135">
            <v>0</v>
          </cell>
          <cell r="AR135">
            <v>0</v>
          </cell>
          <cell r="AS135">
            <v>0</v>
          </cell>
          <cell r="AT135">
            <v>0</v>
          </cell>
          <cell r="AU135">
            <v>0</v>
          </cell>
          <cell r="AV135">
            <v>0</v>
          </cell>
          <cell r="AW135">
            <v>0</v>
          </cell>
          <cell r="AX135">
            <v>0</v>
          </cell>
          <cell r="AY135">
            <v>0</v>
          </cell>
          <cell r="AZ135">
            <v>0</v>
          </cell>
          <cell r="BA135">
            <v>0</v>
          </cell>
          <cell r="BB135">
            <v>30029</v>
          </cell>
          <cell r="BC135">
            <v>0</v>
          </cell>
          <cell r="BD135">
            <v>0</v>
          </cell>
          <cell r="BE135">
            <v>0</v>
          </cell>
          <cell r="BF135">
            <v>0</v>
          </cell>
          <cell r="BG135">
            <v>0</v>
          </cell>
          <cell r="BH135" t="str">
            <v/>
          </cell>
          <cell r="BI135">
            <v>40896</v>
          </cell>
        </row>
        <row r="136">
          <cell r="A136" t="str">
            <v>42479410</v>
          </cell>
          <cell r="B136" t="str">
            <v>PAUCARCHUCO GABRIEL DANIEL JOSE</v>
          </cell>
          <cell r="C136" t="str">
            <v>CHOFER</v>
          </cell>
          <cell r="D136" t="str">
            <v>42479410</v>
          </cell>
          <cell r="E136">
            <v>40896</v>
          </cell>
          <cell r="F136">
            <v>40999</v>
          </cell>
          <cell r="G136" t="str">
            <v>PAUCARCHUCO GABRIEL DANIEL JOSE</v>
          </cell>
          <cell r="H136">
            <v>440</v>
          </cell>
          <cell r="I136">
            <v>440</v>
          </cell>
          <cell r="J136">
            <v>0</v>
          </cell>
          <cell r="K136">
            <v>0</v>
          </cell>
          <cell r="L136">
            <v>0</v>
          </cell>
          <cell r="M136">
            <v>382.8</v>
          </cell>
          <cell r="N136" t="str">
            <v>OFICINA ZONAL JUNIN</v>
          </cell>
          <cell r="O136" t="str">
            <v xml:space="preserve">0019  </v>
          </cell>
          <cell r="P136" t="str">
            <v>3632</v>
          </cell>
          <cell r="Q136" t="str">
            <v>001</v>
          </cell>
          <cell r="R136" t="str">
            <v>0002</v>
          </cell>
          <cell r="S136">
            <v>40905</v>
          </cell>
          <cell r="T136" t="str">
            <v>4041669727</v>
          </cell>
          <cell r="U136" t="str">
            <v>201112</v>
          </cell>
          <cell r="V136" t="str">
            <v>201112</v>
          </cell>
          <cell r="W136" t="str">
            <v>13</v>
          </cell>
          <cell r="X136">
            <v>2</v>
          </cell>
          <cell r="Y136" t="str">
            <v>CAS ZONALES DICIEMBRE 2011 ADICIONAL 01</v>
          </cell>
          <cell r="Z136">
            <v>4253</v>
          </cell>
          <cell r="AA136" t="str">
            <v>10424794100</v>
          </cell>
          <cell r="AB136" t="str">
            <v>PAUCARCHUCO</v>
          </cell>
          <cell r="AC136" t="str">
            <v>GABRIEL</v>
          </cell>
          <cell r="AD136" t="str">
            <v>DANIEL JOSE</v>
          </cell>
          <cell r="AE136" t="str">
            <v>ONP</v>
          </cell>
          <cell r="AF136" t="str">
            <v>99</v>
          </cell>
          <cell r="AG136">
            <v>0</v>
          </cell>
          <cell r="AH136">
            <v>0</v>
          </cell>
          <cell r="AI136">
            <v>0</v>
          </cell>
          <cell r="AJ136">
            <v>57.2</v>
          </cell>
          <cell r="AK136">
            <v>40896</v>
          </cell>
          <cell r="AL136" t="str">
            <v/>
          </cell>
          <cell r="AM136">
            <v>1</v>
          </cell>
          <cell r="AN136" t="str">
            <v>2011</v>
          </cell>
          <cell r="AO136" t="str">
            <v>1</v>
          </cell>
          <cell r="AP136">
            <v>60.75</v>
          </cell>
          <cell r="AQ136">
            <v>0</v>
          </cell>
          <cell r="AR136">
            <v>0</v>
          </cell>
          <cell r="AS136">
            <v>0</v>
          </cell>
          <cell r="AT136">
            <v>0</v>
          </cell>
          <cell r="AU136">
            <v>0</v>
          </cell>
          <cell r="AV136">
            <v>0</v>
          </cell>
          <cell r="AW136">
            <v>0</v>
          </cell>
          <cell r="AX136">
            <v>0</v>
          </cell>
          <cell r="AY136">
            <v>0</v>
          </cell>
          <cell r="AZ136">
            <v>0</v>
          </cell>
          <cell r="BA136">
            <v>0</v>
          </cell>
          <cell r="BB136">
            <v>30029</v>
          </cell>
          <cell r="BC136">
            <v>0</v>
          </cell>
          <cell r="BD136">
            <v>0</v>
          </cell>
          <cell r="BE136">
            <v>0</v>
          </cell>
          <cell r="BF136">
            <v>0</v>
          </cell>
          <cell r="BG136">
            <v>0</v>
          </cell>
          <cell r="BH136" t="str">
            <v/>
          </cell>
          <cell r="BI136">
            <v>40896</v>
          </cell>
        </row>
        <row r="137">
          <cell r="A137" t="str">
            <v>42479410</v>
          </cell>
          <cell r="B137" t="str">
            <v>PAUCARCHUCO GABRIEL DANIEL JOSE</v>
          </cell>
          <cell r="C137" t="str">
            <v>CHOFER</v>
          </cell>
          <cell r="D137" t="str">
            <v>42479410</v>
          </cell>
          <cell r="E137">
            <v>40896</v>
          </cell>
          <cell r="F137">
            <v>41090</v>
          </cell>
          <cell r="G137" t="str">
            <v>PAUCARCHUCO GABRIEL DANIEL JOSE</v>
          </cell>
          <cell r="H137">
            <v>440</v>
          </cell>
          <cell r="I137">
            <v>440</v>
          </cell>
          <cell r="J137">
            <v>0</v>
          </cell>
          <cell r="K137">
            <v>0</v>
          </cell>
          <cell r="L137">
            <v>0</v>
          </cell>
          <cell r="M137">
            <v>382.8</v>
          </cell>
          <cell r="N137" t="str">
            <v>OFICINA ZONAL JUNIN</v>
          </cell>
          <cell r="O137" t="str">
            <v xml:space="preserve">0019  </v>
          </cell>
          <cell r="P137" t="str">
            <v>3632</v>
          </cell>
          <cell r="Q137" t="str">
            <v>001</v>
          </cell>
          <cell r="R137" t="str">
            <v>0002</v>
          </cell>
          <cell r="S137">
            <v>40905</v>
          </cell>
          <cell r="T137" t="str">
            <v>4041669727</v>
          </cell>
          <cell r="U137" t="str">
            <v>201112</v>
          </cell>
          <cell r="V137" t="str">
            <v>201112</v>
          </cell>
          <cell r="W137" t="str">
            <v>13</v>
          </cell>
          <cell r="X137">
            <v>2</v>
          </cell>
          <cell r="Y137" t="str">
            <v>CAS ZONALES DICIEMBRE 2011 ADICIONAL 01</v>
          </cell>
          <cell r="Z137">
            <v>4253</v>
          </cell>
          <cell r="AA137" t="str">
            <v>10424794100</v>
          </cell>
          <cell r="AB137" t="str">
            <v>PAUCARCHUCO</v>
          </cell>
          <cell r="AC137" t="str">
            <v>GABRIEL</v>
          </cell>
          <cell r="AD137" t="str">
            <v>DANIEL JOSE</v>
          </cell>
          <cell r="AE137" t="str">
            <v>ONP</v>
          </cell>
          <cell r="AF137" t="str">
            <v>99</v>
          </cell>
          <cell r="AG137">
            <v>0</v>
          </cell>
          <cell r="AH137">
            <v>0</v>
          </cell>
          <cell r="AI137">
            <v>0</v>
          </cell>
          <cell r="AJ137">
            <v>57.2</v>
          </cell>
          <cell r="AK137">
            <v>40896</v>
          </cell>
          <cell r="AL137" t="str">
            <v/>
          </cell>
          <cell r="AM137">
            <v>1</v>
          </cell>
          <cell r="AN137" t="str">
            <v>2011</v>
          </cell>
          <cell r="AO137" t="str">
            <v>1</v>
          </cell>
          <cell r="AP137">
            <v>60.75</v>
          </cell>
          <cell r="AQ137">
            <v>0</v>
          </cell>
          <cell r="AR137">
            <v>0</v>
          </cell>
          <cell r="AS137">
            <v>0</v>
          </cell>
          <cell r="AT137">
            <v>0</v>
          </cell>
          <cell r="AU137">
            <v>0</v>
          </cell>
          <cell r="AV137">
            <v>0</v>
          </cell>
          <cell r="AW137">
            <v>0</v>
          </cell>
          <cell r="AX137">
            <v>0</v>
          </cell>
          <cell r="AY137">
            <v>0</v>
          </cell>
          <cell r="AZ137">
            <v>0</v>
          </cell>
          <cell r="BA137">
            <v>0</v>
          </cell>
          <cell r="BB137">
            <v>30029</v>
          </cell>
          <cell r="BC137">
            <v>0</v>
          </cell>
          <cell r="BD137">
            <v>0</v>
          </cell>
          <cell r="BE137">
            <v>0</v>
          </cell>
          <cell r="BF137">
            <v>0</v>
          </cell>
          <cell r="BG137">
            <v>0</v>
          </cell>
          <cell r="BH137" t="str">
            <v/>
          </cell>
          <cell r="BI137">
            <v>40896</v>
          </cell>
        </row>
        <row r="138">
          <cell r="A138" t="str">
            <v>20590356</v>
          </cell>
          <cell r="B138" t="str">
            <v>QUISPE ALHUAY ROMUALDO WALTER</v>
          </cell>
          <cell r="C138" t="str">
            <v>RESPONSABLE DE PROMOCION SOCIAL Y CAPACITACION</v>
          </cell>
          <cell r="D138" t="str">
            <v>20590356</v>
          </cell>
          <cell r="E138">
            <v>40879</v>
          </cell>
          <cell r="F138">
            <v>40939</v>
          </cell>
          <cell r="G138" t="str">
            <v>QUISPE ALHUAY ROMUALDO WALTER</v>
          </cell>
          <cell r="H138">
            <v>2803.33</v>
          </cell>
          <cell r="I138">
            <v>2803.33</v>
          </cell>
          <cell r="J138">
            <v>0</v>
          </cell>
          <cell r="K138">
            <v>0</v>
          </cell>
          <cell r="L138">
            <v>0</v>
          </cell>
          <cell r="M138">
            <v>2423.1999999999998</v>
          </cell>
          <cell r="N138" t="str">
            <v>OFICINA ZONAL LA MERCED</v>
          </cell>
          <cell r="O138" t="str">
            <v xml:space="preserve">0020  </v>
          </cell>
          <cell r="P138" t="str">
            <v>3558</v>
          </cell>
          <cell r="Q138" t="str">
            <v>001</v>
          </cell>
          <cell r="R138" t="str">
            <v>152</v>
          </cell>
          <cell r="S138">
            <v>40896</v>
          </cell>
          <cell r="T138" t="str">
            <v>04 472 039062</v>
          </cell>
          <cell r="U138" t="str">
            <v>201112</v>
          </cell>
          <cell r="V138" t="str">
            <v>201112</v>
          </cell>
          <cell r="W138" t="str">
            <v>12</v>
          </cell>
          <cell r="X138">
            <v>1</v>
          </cell>
          <cell r="Y138" t="str">
            <v>CAS ZONALES DICIEMBRE 2011</v>
          </cell>
          <cell r="Z138">
            <v>4227</v>
          </cell>
          <cell r="AA138" t="str">
            <v>10205903564</v>
          </cell>
          <cell r="AB138" t="str">
            <v>QUISPE</v>
          </cell>
          <cell r="AC138" t="str">
            <v>ALHUAY</v>
          </cell>
          <cell r="AD138" t="str">
            <v>ROMUALDO WALTER</v>
          </cell>
          <cell r="AE138" t="str">
            <v>PROFUTURO</v>
          </cell>
          <cell r="AF138" t="str">
            <v>04</v>
          </cell>
          <cell r="AG138">
            <v>60.83</v>
          </cell>
          <cell r="AH138">
            <v>38.97</v>
          </cell>
          <cell r="AI138">
            <v>99.8</v>
          </cell>
          <cell r="AJ138">
            <v>280.33</v>
          </cell>
          <cell r="AK138">
            <v>40879</v>
          </cell>
          <cell r="AL138" t="str">
            <v>2696138</v>
          </cell>
          <cell r="AM138">
            <v>40887</v>
          </cell>
          <cell r="AN138" t="str">
            <v>2011</v>
          </cell>
          <cell r="AO138" t="str">
            <v>1</v>
          </cell>
          <cell r="AP138">
            <v>97.2</v>
          </cell>
          <cell r="AQ138">
            <v>0</v>
          </cell>
          <cell r="AR138">
            <v>0</v>
          </cell>
          <cell r="AS138">
            <v>0</v>
          </cell>
          <cell r="AT138">
            <v>0</v>
          </cell>
          <cell r="AU138">
            <v>0</v>
          </cell>
          <cell r="AV138">
            <v>0</v>
          </cell>
          <cell r="AW138">
            <v>0</v>
          </cell>
          <cell r="AX138">
            <v>0</v>
          </cell>
          <cell r="AY138">
            <v>0</v>
          </cell>
          <cell r="AZ138">
            <v>0</v>
          </cell>
          <cell r="BA138">
            <v>0</v>
          </cell>
          <cell r="BB138">
            <v>27815</v>
          </cell>
          <cell r="BC138">
            <v>0</v>
          </cell>
          <cell r="BD138">
            <v>0</v>
          </cell>
          <cell r="BE138">
            <v>0</v>
          </cell>
          <cell r="BF138">
            <v>0</v>
          </cell>
          <cell r="BG138">
            <v>0</v>
          </cell>
          <cell r="BH138" t="str">
            <v>578131RQASU2</v>
          </cell>
          <cell r="BI138">
            <v>40879</v>
          </cell>
        </row>
        <row r="139">
          <cell r="A139" t="str">
            <v>20590356</v>
          </cell>
          <cell r="B139" t="str">
            <v>QUISPE ALHUAY ROMUALDO WALTER</v>
          </cell>
          <cell r="C139" t="str">
            <v>RESPONSABLE DE PROMOCION SOCIAL Y CAPACITACION</v>
          </cell>
          <cell r="D139" t="str">
            <v>20590356</v>
          </cell>
          <cell r="E139">
            <v>40879</v>
          </cell>
          <cell r="F139">
            <v>40968</v>
          </cell>
          <cell r="G139" t="str">
            <v>QUISPE ALHUAY ROMUALDO WALTER</v>
          </cell>
          <cell r="H139">
            <v>2803.33</v>
          </cell>
          <cell r="I139">
            <v>2803.33</v>
          </cell>
          <cell r="J139">
            <v>0</v>
          </cell>
          <cell r="K139">
            <v>0</v>
          </cell>
          <cell r="L139">
            <v>0</v>
          </cell>
          <cell r="M139">
            <v>2423.1999999999998</v>
          </cell>
          <cell r="N139" t="str">
            <v>OFICINA ZONAL LA MERCED</v>
          </cell>
          <cell r="O139" t="str">
            <v xml:space="preserve">0020  </v>
          </cell>
          <cell r="P139" t="str">
            <v>3558</v>
          </cell>
          <cell r="Q139" t="str">
            <v>001</v>
          </cell>
          <cell r="R139" t="str">
            <v>152</v>
          </cell>
          <cell r="S139">
            <v>40896</v>
          </cell>
          <cell r="T139" t="str">
            <v>04 472 039062</v>
          </cell>
          <cell r="U139" t="str">
            <v>201112</v>
          </cell>
          <cell r="V139" t="str">
            <v>201112</v>
          </cell>
          <cell r="W139" t="str">
            <v>12</v>
          </cell>
          <cell r="X139">
            <v>1</v>
          </cell>
          <cell r="Y139" t="str">
            <v>CAS ZONALES DICIEMBRE 2011</v>
          </cell>
          <cell r="Z139">
            <v>4227</v>
          </cell>
          <cell r="AA139" t="str">
            <v>10205903564</v>
          </cell>
          <cell r="AB139" t="str">
            <v>QUISPE</v>
          </cell>
          <cell r="AC139" t="str">
            <v>ALHUAY</v>
          </cell>
          <cell r="AD139" t="str">
            <v>ROMUALDO WALTER</v>
          </cell>
          <cell r="AE139" t="str">
            <v>PROFUTURO</v>
          </cell>
          <cell r="AF139" t="str">
            <v>04</v>
          </cell>
          <cell r="AG139">
            <v>60.83</v>
          </cell>
          <cell r="AH139">
            <v>38.97</v>
          </cell>
          <cell r="AI139">
            <v>99.8</v>
          </cell>
          <cell r="AJ139">
            <v>280.33</v>
          </cell>
          <cell r="AK139">
            <v>40879</v>
          </cell>
          <cell r="AL139" t="str">
            <v>2696138</v>
          </cell>
          <cell r="AM139">
            <v>40887</v>
          </cell>
          <cell r="AN139" t="str">
            <v>2011</v>
          </cell>
          <cell r="AO139" t="str">
            <v>1</v>
          </cell>
          <cell r="AP139">
            <v>97.2</v>
          </cell>
          <cell r="AQ139">
            <v>0</v>
          </cell>
          <cell r="AR139">
            <v>0</v>
          </cell>
          <cell r="AS139">
            <v>0</v>
          </cell>
          <cell r="AT139">
            <v>0</v>
          </cell>
          <cell r="AU139">
            <v>0</v>
          </cell>
          <cell r="AV139">
            <v>0</v>
          </cell>
          <cell r="AW139">
            <v>0</v>
          </cell>
          <cell r="AX139">
            <v>0</v>
          </cell>
          <cell r="AY139">
            <v>0</v>
          </cell>
          <cell r="AZ139">
            <v>0</v>
          </cell>
          <cell r="BA139">
            <v>0</v>
          </cell>
          <cell r="BB139">
            <v>27815</v>
          </cell>
          <cell r="BC139">
            <v>0</v>
          </cell>
          <cell r="BD139">
            <v>0</v>
          </cell>
          <cell r="BE139">
            <v>0</v>
          </cell>
          <cell r="BF139">
            <v>0</v>
          </cell>
          <cell r="BG139">
            <v>0</v>
          </cell>
          <cell r="BH139" t="str">
            <v>578131RQASU2</v>
          </cell>
          <cell r="BI139">
            <v>40879</v>
          </cell>
        </row>
        <row r="140">
          <cell r="A140" t="str">
            <v>20590356</v>
          </cell>
          <cell r="B140" t="str">
            <v>QUISPE ALHUAY ROMUALDO WALTER</v>
          </cell>
          <cell r="C140" t="str">
            <v>RESPONSABLE DE PROMOCION SOCIAL Y CAPACITACION</v>
          </cell>
          <cell r="D140" t="str">
            <v>20590356</v>
          </cell>
          <cell r="E140">
            <v>40879</v>
          </cell>
          <cell r="F140">
            <v>40999</v>
          </cell>
          <cell r="G140" t="str">
            <v>QUISPE ALHUAY ROMUALDO WALTER</v>
          </cell>
          <cell r="H140">
            <v>2803.33</v>
          </cell>
          <cell r="I140">
            <v>2803.33</v>
          </cell>
          <cell r="J140">
            <v>0</v>
          </cell>
          <cell r="K140">
            <v>0</v>
          </cell>
          <cell r="L140">
            <v>0</v>
          </cell>
          <cell r="M140">
            <v>2423.1999999999998</v>
          </cell>
          <cell r="N140" t="str">
            <v>OFICINA ZONAL LA MERCED</v>
          </cell>
          <cell r="O140" t="str">
            <v xml:space="preserve">0020  </v>
          </cell>
          <cell r="P140" t="str">
            <v>3558</v>
          </cell>
          <cell r="Q140" t="str">
            <v>001</v>
          </cell>
          <cell r="R140" t="str">
            <v>152</v>
          </cell>
          <cell r="S140">
            <v>40896</v>
          </cell>
          <cell r="T140" t="str">
            <v>04 472 039062</v>
          </cell>
          <cell r="U140" t="str">
            <v>201112</v>
          </cell>
          <cell r="V140" t="str">
            <v>201112</v>
          </cell>
          <cell r="W140" t="str">
            <v>12</v>
          </cell>
          <cell r="X140">
            <v>1</v>
          </cell>
          <cell r="Y140" t="str">
            <v>CAS ZONALES DICIEMBRE 2011</v>
          </cell>
          <cell r="Z140">
            <v>4227</v>
          </cell>
          <cell r="AA140" t="str">
            <v>10205903564</v>
          </cell>
          <cell r="AB140" t="str">
            <v>QUISPE</v>
          </cell>
          <cell r="AC140" t="str">
            <v>ALHUAY</v>
          </cell>
          <cell r="AD140" t="str">
            <v>ROMUALDO WALTER</v>
          </cell>
          <cell r="AE140" t="str">
            <v>PROFUTURO</v>
          </cell>
          <cell r="AF140" t="str">
            <v>04</v>
          </cell>
          <cell r="AG140">
            <v>60.83</v>
          </cell>
          <cell r="AH140">
            <v>38.97</v>
          </cell>
          <cell r="AI140">
            <v>99.8</v>
          </cell>
          <cell r="AJ140">
            <v>280.33</v>
          </cell>
          <cell r="AK140">
            <v>40879</v>
          </cell>
          <cell r="AL140" t="str">
            <v>2696138</v>
          </cell>
          <cell r="AM140">
            <v>40887</v>
          </cell>
          <cell r="AN140" t="str">
            <v>2011</v>
          </cell>
          <cell r="AO140" t="str">
            <v>1</v>
          </cell>
          <cell r="AP140">
            <v>97.2</v>
          </cell>
          <cell r="AQ140">
            <v>0</v>
          </cell>
          <cell r="AR140">
            <v>0</v>
          </cell>
          <cell r="AS140">
            <v>0</v>
          </cell>
          <cell r="AT140">
            <v>0</v>
          </cell>
          <cell r="AU140">
            <v>0</v>
          </cell>
          <cell r="AV140">
            <v>0</v>
          </cell>
          <cell r="AW140">
            <v>0</v>
          </cell>
          <cell r="AX140">
            <v>0</v>
          </cell>
          <cell r="AY140">
            <v>0</v>
          </cell>
          <cell r="AZ140">
            <v>0</v>
          </cell>
          <cell r="BA140">
            <v>0</v>
          </cell>
          <cell r="BB140">
            <v>27815</v>
          </cell>
          <cell r="BC140">
            <v>0</v>
          </cell>
          <cell r="BD140">
            <v>0</v>
          </cell>
          <cell r="BE140">
            <v>0</v>
          </cell>
          <cell r="BF140">
            <v>0</v>
          </cell>
          <cell r="BG140">
            <v>0</v>
          </cell>
          <cell r="BH140" t="str">
            <v>578131RQASU2</v>
          </cell>
          <cell r="BI140">
            <v>40879</v>
          </cell>
        </row>
        <row r="141">
          <cell r="A141" t="str">
            <v>20590356</v>
          </cell>
          <cell r="B141" t="str">
            <v>QUISPE ALHUAY ROMUALDO WALTER</v>
          </cell>
          <cell r="C141" t="str">
            <v>RESPONSABLE DE PROMOCION SOCIAL Y CAPACITACION</v>
          </cell>
          <cell r="D141" t="str">
            <v>20590356</v>
          </cell>
          <cell r="E141">
            <v>40879</v>
          </cell>
          <cell r="F141">
            <v>41029</v>
          </cell>
          <cell r="G141" t="str">
            <v>QUISPE ALHUAY ROMUALDO WALTER</v>
          </cell>
          <cell r="H141">
            <v>2803.33</v>
          </cell>
          <cell r="I141">
            <v>2803.33</v>
          </cell>
          <cell r="J141">
            <v>0</v>
          </cell>
          <cell r="K141">
            <v>0</v>
          </cell>
          <cell r="L141">
            <v>0</v>
          </cell>
          <cell r="M141">
            <v>2423.1999999999998</v>
          </cell>
          <cell r="N141" t="str">
            <v>OFICINA ZONAL LA MERCED</v>
          </cell>
          <cell r="O141" t="str">
            <v xml:space="preserve">0020  </v>
          </cell>
          <cell r="P141" t="str">
            <v>3558</v>
          </cell>
          <cell r="Q141" t="str">
            <v>001</v>
          </cell>
          <cell r="R141" t="str">
            <v>152</v>
          </cell>
          <cell r="S141">
            <v>40896</v>
          </cell>
          <cell r="T141" t="str">
            <v>04 472 039062</v>
          </cell>
          <cell r="U141" t="str">
            <v>201112</v>
          </cell>
          <cell r="V141" t="str">
            <v>201112</v>
          </cell>
          <cell r="W141" t="str">
            <v>12</v>
          </cell>
          <cell r="X141">
            <v>1</v>
          </cell>
          <cell r="Y141" t="str">
            <v>CAS ZONALES DICIEMBRE 2011</v>
          </cell>
          <cell r="Z141">
            <v>4227</v>
          </cell>
          <cell r="AA141" t="str">
            <v>10205903564</v>
          </cell>
          <cell r="AB141" t="str">
            <v>QUISPE</v>
          </cell>
          <cell r="AC141" t="str">
            <v>ALHUAY</v>
          </cell>
          <cell r="AD141" t="str">
            <v>ROMUALDO WALTER</v>
          </cell>
          <cell r="AE141" t="str">
            <v>PROFUTURO</v>
          </cell>
          <cell r="AF141" t="str">
            <v>04</v>
          </cell>
          <cell r="AG141">
            <v>60.83</v>
          </cell>
          <cell r="AH141">
            <v>38.97</v>
          </cell>
          <cell r="AI141">
            <v>99.8</v>
          </cell>
          <cell r="AJ141">
            <v>280.33</v>
          </cell>
          <cell r="AK141">
            <v>40879</v>
          </cell>
          <cell r="AL141" t="str">
            <v>2696138</v>
          </cell>
          <cell r="AM141">
            <v>40887</v>
          </cell>
          <cell r="AN141" t="str">
            <v>2011</v>
          </cell>
          <cell r="AO141" t="str">
            <v>1</v>
          </cell>
          <cell r="AP141">
            <v>97.2</v>
          </cell>
          <cell r="AQ141">
            <v>0</v>
          </cell>
          <cell r="AR141">
            <v>0</v>
          </cell>
          <cell r="AS141">
            <v>0</v>
          </cell>
          <cell r="AT141">
            <v>0</v>
          </cell>
          <cell r="AU141">
            <v>0</v>
          </cell>
          <cell r="AV141">
            <v>0</v>
          </cell>
          <cell r="AW141">
            <v>0</v>
          </cell>
          <cell r="AX141">
            <v>0</v>
          </cell>
          <cell r="AY141">
            <v>0</v>
          </cell>
          <cell r="AZ141">
            <v>0</v>
          </cell>
          <cell r="BA141">
            <v>0</v>
          </cell>
          <cell r="BB141">
            <v>27815</v>
          </cell>
          <cell r="BC141">
            <v>0</v>
          </cell>
          <cell r="BD141">
            <v>0</v>
          </cell>
          <cell r="BE141">
            <v>0</v>
          </cell>
          <cell r="BF141">
            <v>0</v>
          </cell>
          <cell r="BG141">
            <v>0</v>
          </cell>
          <cell r="BH141" t="str">
            <v>578131RQASU2</v>
          </cell>
          <cell r="BI141">
            <v>40879</v>
          </cell>
        </row>
        <row r="142">
          <cell r="A142" t="str">
            <v>19869041</v>
          </cell>
          <cell r="B142" t="str">
            <v>SANTOS MUCHA HUGO EDGAR </v>
          </cell>
          <cell r="C142" t="str">
            <v>RESPONSABLE DE PROYECTOS</v>
          </cell>
          <cell r="D142" t="str">
            <v>19869041</v>
          </cell>
          <cell r="E142">
            <v>40879</v>
          </cell>
          <cell r="F142">
            <v>40939</v>
          </cell>
          <cell r="G142" t="str">
            <v>SANTOS MUCHA HUGO EDGAR </v>
          </cell>
          <cell r="H142">
            <v>2996.67</v>
          </cell>
          <cell r="I142">
            <v>2996.67</v>
          </cell>
          <cell r="J142">
            <v>0</v>
          </cell>
          <cell r="K142">
            <v>0</v>
          </cell>
          <cell r="L142">
            <v>0</v>
          </cell>
          <cell r="M142">
            <v>2592.11</v>
          </cell>
          <cell r="N142" t="str">
            <v>OFICINA ZONAL LA MERCED</v>
          </cell>
          <cell r="O142" t="str">
            <v xml:space="preserve">0020  </v>
          </cell>
          <cell r="P142" t="str">
            <v>3550</v>
          </cell>
          <cell r="Q142" t="str">
            <v>001</v>
          </cell>
          <cell r="R142" t="str">
            <v>316</v>
          </cell>
          <cell r="S142">
            <v>40896</v>
          </cell>
          <cell r="T142" t="str">
            <v>4381234660</v>
          </cell>
          <cell r="U142" t="str">
            <v>201112</v>
          </cell>
          <cell r="V142" t="str">
            <v>201112</v>
          </cell>
          <cell r="W142" t="str">
            <v>12</v>
          </cell>
          <cell r="X142">
            <v>1</v>
          </cell>
          <cell r="Y142" t="str">
            <v>CAS ZONALES DICIEMBRE 2011</v>
          </cell>
          <cell r="Z142">
            <v>1234</v>
          </cell>
          <cell r="AA142" t="str">
            <v>10198690410</v>
          </cell>
          <cell r="AB142" t="str">
            <v>SANTOS</v>
          </cell>
          <cell r="AC142" t="str">
            <v>MUCHA</v>
          </cell>
          <cell r="AD142" t="str">
            <v>HUGO EDGAR </v>
          </cell>
          <cell r="AE142" t="str">
            <v>HORIZONTE</v>
          </cell>
          <cell r="AF142" t="str">
            <v>01</v>
          </cell>
          <cell r="AG142">
            <v>58.44</v>
          </cell>
          <cell r="AH142">
            <v>46.45</v>
          </cell>
          <cell r="AI142">
            <v>104.89</v>
          </cell>
          <cell r="AJ142">
            <v>299.67</v>
          </cell>
          <cell r="AK142">
            <v>40879</v>
          </cell>
          <cell r="AL142" t="str">
            <v>2696250</v>
          </cell>
          <cell r="AM142">
            <v>40887</v>
          </cell>
          <cell r="AN142" t="str">
            <v>2011</v>
          </cell>
          <cell r="AO142" t="str">
            <v>1</v>
          </cell>
          <cell r="AP142">
            <v>97.2</v>
          </cell>
          <cell r="AQ142">
            <v>0</v>
          </cell>
          <cell r="AR142">
            <v>0</v>
          </cell>
          <cell r="AS142">
            <v>0</v>
          </cell>
          <cell r="AT142">
            <v>0</v>
          </cell>
          <cell r="AU142">
            <v>0</v>
          </cell>
          <cell r="AV142">
            <v>0</v>
          </cell>
          <cell r="AW142">
            <v>0</v>
          </cell>
          <cell r="AX142">
            <v>0</v>
          </cell>
          <cell r="AY142">
            <v>0</v>
          </cell>
          <cell r="AZ142">
            <v>0</v>
          </cell>
          <cell r="BA142">
            <v>0</v>
          </cell>
          <cell r="BB142">
            <v>25923</v>
          </cell>
          <cell r="BC142">
            <v>0</v>
          </cell>
          <cell r="BD142">
            <v>0</v>
          </cell>
          <cell r="BE142">
            <v>0</v>
          </cell>
          <cell r="BF142">
            <v>0</v>
          </cell>
          <cell r="BG142">
            <v>0</v>
          </cell>
          <cell r="BH142" t="str">
            <v>559221HSMTH5</v>
          </cell>
          <cell r="BI142">
            <v>40879</v>
          </cell>
        </row>
        <row r="143">
          <cell r="A143" t="str">
            <v>19869041</v>
          </cell>
          <cell r="B143" t="str">
            <v>SANTOS MUCHA HUGO EDGAR </v>
          </cell>
          <cell r="C143" t="str">
            <v>RESPONSABLE DE PROYECTOS</v>
          </cell>
          <cell r="D143" t="str">
            <v>19869041</v>
          </cell>
          <cell r="E143">
            <v>40879</v>
          </cell>
          <cell r="F143">
            <v>40999</v>
          </cell>
          <cell r="G143" t="str">
            <v>SANTOS MUCHA HUGO EDGAR </v>
          </cell>
          <cell r="H143">
            <v>2996.67</v>
          </cell>
          <cell r="I143">
            <v>2996.67</v>
          </cell>
          <cell r="J143">
            <v>0</v>
          </cell>
          <cell r="K143">
            <v>0</v>
          </cell>
          <cell r="L143">
            <v>0</v>
          </cell>
          <cell r="M143">
            <v>2592.11</v>
          </cell>
          <cell r="N143" t="str">
            <v>OFICINA ZONAL LA MERCED</v>
          </cell>
          <cell r="O143" t="str">
            <v xml:space="preserve">0020  </v>
          </cell>
          <cell r="P143" t="str">
            <v>3550</v>
          </cell>
          <cell r="Q143" t="str">
            <v>001</v>
          </cell>
          <cell r="R143" t="str">
            <v>316</v>
          </cell>
          <cell r="S143">
            <v>40896</v>
          </cell>
          <cell r="T143" t="str">
            <v>4381234660</v>
          </cell>
          <cell r="U143" t="str">
            <v>201112</v>
          </cell>
          <cell r="V143" t="str">
            <v>201112</v>
          </cell>
          <cell r="W143" t="str">
            <v>12</v>
          </cell>
          <cell r="X143">
            <v>1</v>
          </cell>
          <cell r="Y143" t="str">
            <v>CAS ZONALES DICIEMBRE 2011</v>
          </cell>
          <cell r="Z143">
            <v>1234</v>
          </cell>
          <cell r="AA143" t="str">
            <v>10198690410</v>
          </cell>
          <cell r="AB143" t="str">
            <v>SANTOS</v>
          </cell>
          <cell r="AC143" t="str">
            <v>MUCHA</v>
          </cell>
          <cell r="AD143" t="str">
            <v>HUGO EDGAR </v>
          </cell>
          <cell r="AE143" t="str">
            <v>HORIZONTE</v>
          </cell>
          <cell r="AF143" t="str">
            <v>01</v>
          </cell>
          <cell r="AG143">
            <v>58.44</v>
          </cell>
          <cell r="AH143">
            <v>46.45</v>
          </cell>
          <cell r="AI143">
            <v>104.89</v>
          </cell>
          <cell r="AJ143">
            <v>299.67</v>
          </cell>
          <cell r="AK143">
            <v>40879</v>
          </cell>
          <cell r="AL143" t="str">
            <v>2696250</v>
          </cell>
          <cell r="AM143">
            <v>40887</v>
          </cell>
          <cell r="AN143" t="str">
            <v>2011</v>
          </cell>
          <cell r="AO143" t="str">
            <v>1</v>
          </cell>
          <cell r="AP143">
            <v>97.2</v>
          </cell>
          <cell r="AQ143">
            <v>0</v>
          </cell>
          <cell r="AR143">
            <v>0</v>
          </cell>
          <cell r="AS143">
            <v>0</v>
          </cell>
          <cell r="AT143">
            <v>0</v>
          </cell>
          <cell r="AU143">
            <v>0</v>
          </cell>
          <cell r="AV143">
            <v>0</v>
          </cell>
          <cell r="AW143">
            <v>0</v>
          </cell>
          <cell r="AX143">
            <v>0</v>
          </cell>
          <cell r="AY143">
            <v>0</v>
          </cell>
          <cell r="AZ143">
            <v>0</v>
          </cell>
          <cell r="BA143">
            <v>0</v>
          </cell>
          <cell r="BB143">
            <v>25923</v>
          </cell>
          <cell r="BC143">
            <v>0</v>
          </cell>
          <cell r="BD143">
            <v>0</v>
          </cell>
          <cell r="BE143">
            <v>0</v>
          </cell>
          <cell r="BF143">
            <v>0</v>
          </cell>
          <cell r="BG143">
            <v>0</v>
          </cell>
          <cell r="BH143" t="str">
            <v>559221HSMTH5</v>
          </cell>
          <cell r="BI143">
            <v>40879</v>
          </cell>
        </row>
        <row r="144">
          <cell r="A144" t="str">
            <v>19869041</v>
          </cell>
          <cell r="B144" t="str">
            <v>SANTOS MUCHA HUGO EDGAR </v>
          </cell>
          <cell r="C144" t="str">
            <v>RESPONSABLE DE PROYECTOS</v>
          </cell>
          <cell r="D144" t="str">
            <v>19869041</v>
          </cell>
          <cell r="E144">
            <v>40879</v>
          </cell>
          <cell r="F144">
            <v>41060</v>
          </cell>
          <cell r="G144" t="str">
            <v>SANTOS MUCHA HUGO EDGAR </v>
          </cell>
          <cell r="H144">
            <v>2996.67</v>
          </cell>
          <cell r="I144">
            <v>2996.67</v>
          </cell>
          <cell r="J144">
            <v>0</v>
          </cell>
          <cell r="K144">
            <v>0</v>
          </cell>
          <cell r="L144">
            <v>0</v>
          </cell>
          <cell r="M144">
            <v>2592.11</v>
          </cell>
          <cell r="N144" t="str">
            <v>OFICINA ZONAL LA MERCED</v>
          </cell>
          <cell r="O144" t="str">
            <v xml:space="preserve">0020  </v>
          </cell>
          <cell r="P144" t="str">
            <v>3550</v>
          </cell>
          <cell r="Q144" t="str">
            <v>001</v>
          </cell>
          <cell r="R144" t="str">
            <v>316</v>
          </cell>
          <cell r="S144">
            <v>40896</v>
          </cell>
          <cell r="T144" t="str">
            <v>4381234660</v>
          </cell>
          <cell r="U144" t="str">
            <v>201112</v>
          </cell>
          <cell r="V144" t="str">
            <v>201112</v>
          </cell>
          <cell r="W144" t="str">
            <v>12</v>
          </cell>
          <cell r="X144">
            <v>1</v>
          </cell>
          <cell r="Y144" t="str">
            <v>CAS ZONALES DICIEMBRE 2011</v>
          </cell>
          <cell r="Z144">
            <v>1234</v>
          </cell>
          <cell r="AA144" t="str">
            <v>10198690410</v>
          </cell>
          <cell r="AB144" t="str">
            <v>SANTOS</v>
          </cell>
          <cell r="AC144" t="str">
            <v>MUCHA</v>
          </cell>
          <cell r="AD144" t="str">
            <v>HUGO EDGAR </v>
          </cell>
          <cell r="AE144" t="str">
            <v>HORIZONTE</v>
          </cell>
          <cell r="AF144" t="str">
            <v>01</v>
          </cell>
          <cell r="AG144">
            <v>58.44</v>
          </cell>
          <cell r="AH144">
            <v>46.45</v>
          </cell>
          <cell r="AI144">
            <v>104.89</v>
          </cell>
          <cell r="AJ144">
            <v>299.67</v>
          </cell>
          <cell r="AK144">
            <v>40879</v>
          </cell>
          <cell r="AL144" t="str">
            <v>2696250</v>
          </cell>
          <cell r="AM144">
            <v>40887</v>
          </cell>
          <cell r="AN144" t="str">
            <v>2011</v>
          </cell>
          <cell r="AO144" t="str">
            <v>1</v>
          </cell>
          <cell r="AP144">
            <v>97.2</v>
          </cell>
          <cell r="AQ144">
            <v>0</v>
          </cell>
          <cell r="AR144">
            <v>0</v>
          </cell>
          <cell r="AS144">
            <v>0</v>
          </cell>
          <cell r="AT144">
            <v>0</v>
          </cell>
          <cell r="AU144">
            <v>0</v>
          </cell>
          <cell r="AV144">
            <v>0</v>
          </cell>
          <cell r="AW144">
            <v>0</v>
          </cell>
          <cell r="AX144">
            <v>0</v>
          </cell>
          <cell r="AY144">
            <v>0</v>
          </cell>
          <cell r="AZ144">
            <v>0</v>
          </cell>
          <cell r="BA144">
            <v>0</v>
          </cell>
          <cell r="BB144">
            <v>25923</v>
          </cell>
          <cell r="BC144">
            <v>0</v>
          </cell>
          <cell r="BD144">
            <v>0</v>
          </cell>
          <cell r="BE144">
            <v>0</v>
          </cell>
          <cell r="BF144">
            <v>0</v>
          </cell>
          <cell r="BG144">
            <v>0</v>
          </cell>
          <cell r="BH144" t="str">
            <v>559221HSMTH5</v>
          </cell>
          <cell r="BI144">
            <v>40879</v>
          </cell>
        </row>
        <row r="145">
          <cell r="A145" t="str">
            <v>20564789</v>
          </cell>
          <cell r="B145" t="str">
            <v>ZARATE LAZARO PEDRO RONALD</v>
          </cell>
          <cell r="C145" t="str">
            <v>JEFE DE OFICINA ZONAL LA MERCED</v>
          </cell>
          <cell r="D145" t="str">
            <v>20564789</v>
          </cell>
          <cell r="E145">
            <v>40849</v>
          </cell>
          <cell r="F145">
            <v>40908</v>
          </cell>
          <cell r="G145" t="str">
            <v>ZARATE LAZARO PEDRO RONALD</v>
          </cell>
          <cell r="H145">
            <v>5300</v>
          </cell>
          <cell r="I145">
            <v>5300</v>
          </cell>
          <cell r="J145">
            <v>0</v>
          </cell>
          <cell r="K145">
            <v>0</v>
          </cell>
          <cell r="L145">
            <v>0</v>
          </cell>
          <cell r="M145">
            <v>4584.5</v>
          </cell>
          <cell r="N145" t="str">
            <v>OFICINA ZONAL LA MERCED</v>
          </cell>
          <cell r="O145" t="str">
            <v xml:space="preserve">0020  </v>
          </cell>
          <cell r="P145" t="str">
            <v>3445</v>
          </cell>
          <cell r="Q145" t="str">
            <v>001</v>
          </cell>
          <cell r="R145" t="str">
            <v>142</v>
          </cell>
          <cell r="S145">
            <v>40896</v>
          </cell>
          <cell r="T145" t="str">
            <v>04-405-007954</v>
          </cell>
          <cell r="U145" t="str">
            <v>201112</v>
          </cell>
          <cell r="V145" t="str">
            <v>201112</v>
          </cell>
          <cell r="W145" t="str">
            <v>12</v>
          </cell>
          <cell r="X145">
            <v>1</v>
          </cell>
          <cell r="Y145" t="str">
            <v>CAS ZONALES DICIEMBRE 2011</v>
          </cell>
          <cell r="Z145">
            <v>4166</v>
          </cell>
          <cell r="AA145" t="str">
            <v>10205647894</v>
          </cell>
          <cell r="AB145" t="str">
            <v>ZARATE</v>
          </cell>
          <cell r="AC145" t="str">
            <v>LAZARO</v>
          </cell>
          <cell r="AD145" t="str">
            <v>PEDRO RONALD</v>
          </cell>
          <cell r="AE145" t="str">
            <v>HORIZONTE</v>
          </cell>
          <cell r="AF145" t="str">
            <v>01</v>
          </cell>
          <cell r="AG145">
            <v>103.35</v>
          </cell>
          <cell r="AH145">
            <v>82.15</v>
          </cell>
          <cell r="AI145">
            <v>185.5</v>
          </cell>
          <cell r="AJ145">
            <v>530</v>
          </cell>
          <cell r="AK145">
            <v>40849</v>
          </cell>
          <cell r="AL145" t="str">
            <v>2199304</v>
          </cell>
          <cell r="AM145">
            <v>40548</v>
          </cell>
          <cell r="AN145" t="str">
            <v>2011</v>
          </cell>
          <cell r="AO145" t="str">
            <v>1</v>
          </cell>
          <cell r="AP145">
            <v>97.2</v>
          </cell>
          <cell r="AQ145">
            <v>0</v>
          </cell>
          <cell r="AR145">
            <v>0</v>
          </cell>
          <cell r="AS145">
            <v>0</v>
          </cell>
          <cell r="AT145">
            <v>0</v>
          </cell>
          <cell r="AU145">
            <v>0</v>
          </cell>
          <cell r="AV145">
            <v>0</v>
          </cell>
          <cell r="AW145">
            <v>0</v>
          </cell>
          <cell r="AX145">
            <v>0</v>
          </cell>
          <cell r="AY145">
            <v>0</v>
          </cell>
          <cell r="AZ145">
            <v>0</v>
          </cell>
          <cell r="BA145">
            <v>0</v>
          </cell>
          <cell r="BB145">
            <v>25864</v>
          </cell>
          <cell r="BC145">
            <v>0</v>
          </cell>
          <cell r="BD145">
            <v>0</v>
          </cell>
          <cell r="BE145">
            <v>0</v>
          </cell>
          <cell r="BF145">
            <v>0</v>
          </cell>
          <cell r="BG145">
            <v>0</v>
          </cell>
          <cell r="BH145" t="str">
            <v>558621PZLAA5</v>
          </cell>
          <cell r="BI145">
            <v>40849</v>
          </cell>
        </row>
        <row r="146">
          <cell r="A146" t="str">
            <v>21131168</v>
          </cell>
          <cell r="B146" t="str">
            <v>ANGELES ROSALES EDWIN</v>
          </cell>
          <cell r="C146" t="str">
            <v>RESPONSABLE ADMINISTRATIVO E INFORMATICO</v>
          </cell>
          <cell r="D146" t="str">
            <v>21131168</v>
          </cell>
          <cell r="E146">
            <v>40897</v>
          </cell>
          <cell r="F146">
            <v>40939</v>
          </cell>
          <cell r="G146" t="str">
            <v>ANGELES ROSALES EDWIN</v>
          </cell>
          <cell r="H146">
            <v>733.33</v>
          </cell>
          <cell r="I146">
            <v>733.33</v>
          </cell>
          <cell r="J146">
            <v>0</v>
          </cell>
          <cell r="K146">
            <v>0</v>
          </cell>
          <cell r="L146">
            <v>0</v>
          </cell>
          <cell r="M146">
            <v>638</v>
          </cell>
          <cell r="N146" t="str">
            <v>OFICINA ZONAL LA MERCED</v>
          </cell>
          <cell r="O146" t="str">
            <v xml:space="preserve">0020  </v>
          </cell>
          <cell r="P146" t="str">
            <v>3633</v>
          </cell>
          <cell r="Q146" t="str">
            <v>001</v>
          </cell>
          <cell r="R146" t="str">
            <v>00082</v>
          </cell>
          <cell r="S146">
            <v>40905</v>
          </cell>
          <cell r="T146" t="str">
            <v>4019950722</v>
          </cell>
          <cell r="U146" t="str">
            <v>201112</v>
          </cell>
          <cell r="V146" t="str">
            <v>201112</v>
          </cell>
          <cell r="W146" t="str">
            <v>13</v>
          </cell>
          <cell r="X146">
            <v>2</v>
          </cell>
          <cell r="Y146" t="str">
            <v>CAS ZONALES DICIEMBRE 2011 ADICIONAL 01</v>
          </cell>
          <cell r="Z146">
            <v>898</v>
          </cell>
          <cell r="AA146" t="str">
            <v>10211311687</v>
          </cell>
          <cell r="AB146" t="str">
            <v>ANGELES</v>
          </cell>
          <cell r="AC146" t="str">
            <v>ROSALES</v>
          </cell>
          <cell r="AD146" t="str">
            <v>EDWIN</v>
          </cell>
          <cell r="AE146" t="str">
            <v>PROFUTURO</v>
          </cell>
          <cell r="AF146" t="str">
            <v>04</v>
          </cell>
          <cell r="AG146">
            <v>0</v>
          </cell>
          <cell r="AH146">
            <v>0</v>
          </cell>
          <cell r="AI146">
            <v>0</v>
          </cell>
          <cell r="AJ146">
            <v>95.33</v>
          </cell>
          <cell r="AK146">
            <v>40897</v>
          </cell>
          <cell r="AL146" t="str">
            <v/>
          </cell>
          <cell r="AM146">
            <v>1</v>
          </cell>
          <cell r="AN146" t="str">
            <v>2011</v>
          </cell>
          <cell r="AO146" t="str">
            <v>1</v>
          </cell>
          <cell r="AP146">
            <v>66</v>
          </cell>
          <cell r="AQ146">
            <v>0</v>
          </cell>
          <cell r="AR146">
            <v>0</v>
          </cell>
          <cell r="AS146">
            <v>0</v>
          </cell>
          <cell r="AT146">
            <v>0</v>
          </cell>
          <cell r="AU146">
            <v>0</v>
          </cell>
          <cell r="AV146">
            <v>0</v>
          </cell>
          <cell r="AW146">
            <v>0</v>
          </cell>
          <cell r="AX146">
            <v>0</v>
          </cell>
          <cell r="AY146">
            <v>0</v>
          </cell>
          <cell r="AZ146">
            <v>0</v>
          </cell>
          <cell r="BA146">
            <v>0</v>
          </cell>
          <cell r="BB146">
            <v>26695</v>
          </cell>
          <cell r="BC146">
            <v>0</v>
          </cell>
          <cell r="BD146">
            <v>0</v>
          </cell>
          <cell r="BE146">
            <v>0</v>
          </cell>
          <cell r="BF146">
            <v>0</v>
          </cell>
          <cell r="BG146">
            <v>0</v>
          </cell>
          <cell r="BH146" t="str">
            <v>566931EAREA4</v>
          </cell>
          <cell r="BI146">
            <v>41000</v>
          </cell>
        </row>
        <row r="147">
          <cell r="A147" t="str">
            <v>21131168</v>
          </cell>
          <cell r="B147" t="str">
            <v>ANGELES ROSALES EDWIN</v>
          </cell>
          <cell r="C147" t="str">
            <v>RESPONSABLE ADMINISTRATIVO E INFORMATICO</v>
          </cell>
          <cell r="D147" t="str">
            <v>21131168</v>
          </cell>
          <cell r="E147">
            <v>40897</v>
          </cell>
          <cell r="F147">
            <v>40999</v>
          </cell>
          <cell r="G147" t="str">
            <v>ANGELES ROSALES EDWIN</v>
          </cell>
          <cell r="H147">
            <v>733.33</v>
          </cell>
          <cell r="I147">
            <v>733.33</v>
          </cell>
          <cell r="J147">
            <v>0</v>
          </cell>
          <cell r="K147">
            <v>0</v>
          </cell>
          <cell r="L147">
            <v>0</v>
          </cell>
          <cell r="M147">
            <v>638</v>
          </cell>
          <cell r="N147" t="str">
            <v>OFICINA ZONAL LA MERCED</v>
          </cell>
          <cell r="O147" t="str">
            <v xml:space="preserve">0020  </v>
          </cell>
          <cell r="P147" t="str">
            <v>3633</v>
          </cell>
          <cell r="Q147" t="str">
            <v>001</v>
          </cell>
          <cell r="R147" t="str">
            <v>00082</v>
          </cell>
          <cell r="S147">
            <v>40905</v>
          </cell>
          <cell r="T147" t="str">
            <v>4019950722</v>
          </cell>
          <cell r="U147" t="str">
            <v>201112</v>
          </cell>
          <cell r="V147" t="str">
            <v>201112</v>
          </cell>
          <cell r="W147" t="str">
            <v>13</v>
          </cell>
          <cell r="X147">
            <v>2</v>
          </cell>
          <cell r="Y147" t="str">
            <v>CAS ZONALES DICIEMBRE 2011 ADICIONAL 01</v>
          </cell>
          <cell r="Z147">
            <v>898</v>
          </cell>
          <cell r="AA147" t="str">
            <v>10211311687</v>
          </cell>
          <cell r="AB147" t="str">
            <v>ANGELES</v>
          </cell>
          <cell r="AC147" t="str">
            <v>ROSALES</v>
          </cell>
          <cell r="AD147" t="str">
            <v>EDWIN</v>
          </cell>
          <cell r="AE147" t="str">
            <v>PROFUTURO</v>
          </cell>
          <cell r="AF147" t="str">
            <v>04</v>
          </cell>
          <cell r="AG147">
            <v>0</v>
          </cell>
          <cell r="AH147">
            <v>0</v>
          </cell>
          <cell r="AI147">
            <v>0</v>
          </cell>
          <cell r="AJ147">
            <v>95.33</v>
          </cell>
          <cell r="AK147">
            <v>40897</v>
          </cell>
          <cell r="AL147" t="str">
            <v/>
          </cell>
          <cell r="AM147">
            <v>1</v>
          </cell>
          <cell r="AN147" t="str">
            <v>2011</v>
          </cell>
          <cell r="AO147" t="str">
            <v>1</v>
          </cell>
          <cell r="AP147">
            <v>66</v>
          </cell>
          <cell r="AQ147">
            <v>0</v>
          </cell>
          <cell r="AR147">
            <v>0</v>
          </cell>
          <cell r="AS147">
            <v>0</v>
          </cell>
          <cell r="AT147">
            <v>0</v>
          </cell>
          <cell r="AU147">
            <v>0</v>
          </cell>
          <cell r="AV147">
            <v>0</v>
          </cell>
          <cell r="AW147">
            <v>0</v>
          </cell>
          <cell r="AX147">
            <v>0</v>
          </cell>
          <cell r="AY147">
            <v>0</v>
          </cell>
          <cell r="AZ147">
            <v>0</v>
          </cell>
          <cell r="BA147">
            <v>0</v>
          </cell>
          <cell r="BB147">
            <v>26695</v>
          </cell>
          <cell r="BC147">
            <v>0</v>
          </cell>
          <cell r="BD147">
            <v>0</v>
          </cell>
          <cell r="BE147">
            <v>0</v>
          </cell>
          <cell r="BF147">
            <v>0</v>
          </cell>
          <cell r="BG147">
            <v>0</v>
          </cell>
          <cell r="BH147" t="str">
            <v>566931EAREA4</v>
          </cell>
          <cell r="BI147">
            <v>41000</v>
          </cell>
        </row>
        <row r="148">
          <cell r="A148" t="str">
            <v>21131168</v>
          </cell>
          <cell r="B148" t="str">
            <v>ANGELES ROSALES EDWIN</v>
          </cell>
          <cell r="C148" t="str">
            <v>RESPONSABLE ADMINISTRATIVO E INFORMATICO</v>
          </cell>
          <cell r="D148" t="str">
            <v>21131168</v>
          </cell>
          <cell r="E148">
            <v>40897</v>
          </cell>
          <cell r="F148">
            <v>41060</v>
          </cell>
          <cell r="G148" t="str">
            <v>ANGELES ROSALES EDWIN</v>
          </cell>
          <cell r="H148">
            <v>733.33</v>
          </cell>
          <cell r="I148">
            <v>733.33</v>
          </cell>
          <cell r="J148">
            <v>0</v>
          </cell>
          <cell r="K148">
            <v>0</v>
          </cell>
          <cell r="L148">
            <v>0</v>
          </cell>
          <cell r="M148">
            <v>638</v>
          </cell>
          <cell r="N148" t="str">
            <v>OFICINA ZONAL LA MERCED</v>
          </cell>
          <cell r="O148" t="str">
            <v xml:space="preserve">0020  </v>
          </cell>
          <cell r="P148" t="str">
            <v>3633</v>
          </cell>
          <cell r="Q148" t="str">
            <v>001</v>
          </cell>
          <cell r="R148" t="str">
            <v>00082</v>
          </cell>
          <cell r="S148">
            <v>40905</v>
          </cell>
          <cell r="T148" t="str">
            <v>4019950722</v>
          </cell>
          <cell r="U148" t="str">
            <v>201112</v>
          </cell>
          <cell r="V148" t="str">
            <v>201112</v>
          </cell>
          <cell r="W148" t="str">
            <v>13</v>
          </cell>
          <cell r="X148">
            <v>2</v>
          </cell>
          <cell r="Y148" t="str">
            <v>CAS ZONALES DICIEMBRE 2011 ADICIONAL 01</v>
          </cell>
          <cell r="Z148">
            <v>898</v>
          </cell>
          <cell r="AA148" t="str">
            <v>10211311687</v>
          </cell>
          <cell r="AB148" t="str">
            <v>ANGELES</v>
          </cell>
          <cell r="AC148" t="str">
            <v>ROSALES</v>
          </cell>
          <cell r="AD148" t="str">
            <v>EDWIN</v>
          </cell>
          <cell r="AE148" t="str">
            <v>PROFUTURO</v>
          </cell>
          <cell r="AF148" t="str">
            <v>04</v>
          </cell>
          <cell r="AG148">
            <v>0</v>
          </cell>
          <cell r="AH148">
            <v>0</v>
          </cell>
          <cell r="AI148">
            <v>0</v>
          </cell>
          <cell r="AJ148">
            <v>95.33</v>
          </cell>
          <cell r="AK148">
            <v>40897</v>
          </cell>
          <cell r="AL148" t="str">
            <v/>
          </cell>
          <cell r="AM148">
            <v>1</v>
          </cell>
          <cell r="AN148" t="str">
            <v>2011</v>
          </cell>
          <cell r="AO148" t="str">
            <v>1</v>
          </cell>
          <cell r="AP148">
            <v>66</v>
          </cell>
          <cell r="AQ148">
            <v>0</v>
          </cell>
          <cell r="AR148">
            <v>0</v>
          </cell>
          <cell r="AS148">
            <v>0</v>
          </cell>
          <cell r="AT148">
            <v>0</v>
          </cell>
          <cell r="AU148">
            <v>0</v>
          </cell>
          <cell r="AV148">
            <v>0</v>
          </cell>
          <cell r="AW148">
            <v>0</v>
          </cell>
          <cell r="AX148">
            <v>0</v>
          </cell>
          <cell r="AY148">
            <v>0</v>
          </cell>
          <cell r="AZ148">
            <v>0</v>
          </cell>
          <cell r="BA148">
            <v>0</v>
          </cell>
          <cell r="BB148">
            <v>26695</v>
          </cell>
          <cell r="BC148">
            <v>0</v>
          </cell>
          <cell r="BD148">
            <v>0</v>
          </cell>
          <cell r="BE148">
            <v>0</v>
          </cell>
          <cell r="BF148">
            <v>0</v>
          </cell>
          <cell r="BG148">
            <v>0</v>
          </cell>
          <cell r="BH148" t="str">
            <v>566931EAREA4</v>
          </cell>
          <cell r="BI148">
            <v>41000</v>
          </cell>
        </row>
        <row r="149">
          <cell r="A149" t="str">
            <v>44381563</v>
          </cell>
          <cell r="B149" t="str">
            <v>ZORRILLA  QUISPE LUIS FREDDY</v>
          </cell>
          <cell r="C149" t="str">
            <v>CHOFER</v>
          </cell>
          <cell r="D149" t="str">
            <v>44381563</v>
          </cell>
          <cell r="E149">
            <v>40896</v>
          </cell>
          <cell r="F149">
            <v>40939</v>
          </cell>
          <cell r="G149" t="str">
            <v>ZORRILLA  QUISPE LUIS FREDDY</v>
          </cell>
          <cell r="H149">
            <v>440</v>
          </cell>
          <cell r="I149">
            <v>440</v>
          </cell>
          <cell r="J149">
            <v>0</v>
          </cell>
          <cell r="K149">
            <v>0</v>
          </cell>
          <cell r="L149">
            <v>0</v>
          </cell>
          <cell r="M149">
            <v>380.6</v>
          </cell>
          <cell r="N149" t="str">
            <v>OFICINA ZONAL LA MERCED</v>
          </cell>
          <cell r="O149" t="str">
            <v xml:space="preserve">0020  </v>
          </cell>
          <cell r="P149" t="str">
            <v>3634</v>
          </cell>
          <cell r="Q149" t="str">
            <v>001</v>
          </cell>
          <cell r="R149" t="str">
            <v>00001</v>
          </cell>
          <cell r="S149">
            <v>40905</v>
          </cell>
          <cell r="T149" t="str">
            <v>4041669743</v>
          </cell>
          <cell r="U149" t="str">
            <v>201112</v>
          </cell>
          <cell r="V149" t="str">
            <v>201112</v>
          </cell>
          <cell r="W149" t="str">
            <v>13</v>
          </cell>
          <cell r="X149">
            <v>2</v>
          </cell>
          <cell r="Y149" t="str">
            <v>CAS ZONALES DICIEMBRE 2011 ADICIONAL 01</v>
          </cell>
          <cell r="Z149">
            <v>4254</v>
          </cell>
          <cell r="AA149" t="str">
            <v>10443815631</v>
          </cell>
          <cell r="AB149" t="str">
            <v xml:space="preserve">ZORRILLA </v>
          </cell>
          <cell r="AC149" t="str">
            <v>QUISPE</v>
          </cell>
          <cell r="AD149" t="str">
            <v>LUIS FREDDY</v>
          </cell>
          <cell r="AE149" t="str">
            <v>HORIZONTE</v>
          </cell>
          <cell r="AF149" t="str">
            <v>01</v>
          </cell>
          <cell r="AG149">
            <v>8.58</v>
          </cell>
          <cell r="AH149">
            <v>6.82</v>
          </cell>
          <cell r="AI149">
            <v>15.4</v>
          </cell>
          <cell r="AJ149">
            <v>44</v>
          </cell>
          <cell r="AK149">
            <v>40896</v>
          </cell>
          <cell r="AL149" t="str">
            <v/>
          </cell>
          <cell r="AM149">
            <v>1</v>
          </cell>
          <cell r="AN149" t="str">
            <v>2011</v>
          </cell>
          <cell r="AO149" t="str">
            <v>1</v>
          </cell>
          <cell r="AP149">
            <v>60.75</v>
          </cell>
          <cell r="AQ149">
            <v>0</v>
          </cell>
          <cell r="AR149">
            <v>0</v>
          </cell>
          <cell r="AS149">
            <v>0</v>
          </cell>
          <cell r="AT149">
            <v>0</v>
          </cell>
          <cell r="AU149">
            <v>0</v>
          </cell>
          <cell r="AV149">
            <v>0</v>
          </cell>
          <cell r="AW149">
            <v>0</v>
          </cell>
          <cell r="AX149">
            <v>0</v>
          </cell>
          <cell r="AY149">
            <v>0</v>
          </cell>
          <cell r="AZ149">
            <v>0</v>
          </cell>
          <cell r="BA149">
            <v>0</v>
          </cell>
          <cell r="BB149">
            <v>31901</v>
          </cell>
          <cell r="BC149">
            <v>0</v>
          </cell>
          <cell r="BD149">
            <v>0</v>
          </cell>
          <cell r="BE149">
            <v>0</v>
          </cell>
          <cell r="BF149">
            <v>0</v>
          </cell>
          <cell r="BG149">
            <v>0</v>
          </cell>
          <cell r="BH149" t="str">
            <v>618991LZQRS4</v>
          </cell>
          <cell r="BI149">
            <v>40896</v>
          </cell>
        </row>
        <row r="150">
          <cell r="A150" t="str">
            <v>44381563</v>
          </cell>
          <cell r="B150" t="str">
            <v>ZORRILLA  QUISPE LUIS FREDDY</v>
          </cell>
          <cell r="C150" t="str">
            <v>CHOFER</v>
          </cell>
          <cell r="D150" t="str">
            <v>44381563</v>
          </cell>
          <cell r="E150">
            <v>40896</v>
          </cell>
          <cell r="F150">
            <v>40999</v>
          </cell>
          <cell r="G150" t="str">
            <v>ZORRILLA  QUISPE LUIS FREDDY</v>
          </cell>
          <cell r="H150">
            <v>440</v>
          </cell>
          <cell r="I150">
            <v>440</v>
          </cell>
          <cell r="J150">
            <v>0</v>
          </cell>
          <cell r="K150">
            <v>0</v>
          </cell>
          <cell r="L150">
            <v>0</v>
          </cell>
          <cell r="M150">
            <v>380.6</v>
          </cell>
          <cell r="N150" t="str">
            <v>OFICINA ZONAL LA MERCED</v>
          </cell>
          <cell r="O150" t="str">
            <v xml:space="preserve">0020  </v>
          </cell>
          <cell r="P150" t="str">
            <v>3634</v>
          </cell>
          <cell r="Q150" t="str">
            <v>001</v>
          </cell>
          <cell r="R150" t="str">
            <v>00001</v>
          </cell>
          <cell r="S150">
            <v>40905</v>
          </cell>
          <cell r="T150" t="str">
            <v>4041669743</v>
          </cell>
          <cell r="U150" t="str">
            <v>201112</v>
          </cell>
          <cell r="V150" t="str">
            <v>201112</v>
          </cell>
          <cell r="W150" t="str">
            <v>13</v>
          </cell>
          <cell r="X150">
            <v>2</v>
          </cell>
          <cell r="Y150" t="str">
            <v>CAS ZONALES DICIEMBRE 2011 ADICIONAL 01</v>
          </cell>
          <cell r="Z150">
            <v>4254</v>
          </cell>
          <cell r="AA150" t="str">
            <v>10443815631</v>
          </cell>
          <cell r="AB150" t="str">
            <v xml:space="preserve">ZORRILLA </v>
          </cell>
          <cell r="AC150" t="str">
            <v>QUISPE</v>
          </cell>
          <cell r="AD150" t="str">
            <v>LUIS FREDDY</v>
          </cell>
          <cell r="AE150" t="str">
            <v>HORIZONTE</v>
          </cell>
          <cell r="AF150" t="str">
            <v>01</v>
          </cell>
          <cell r="AG150">
            <v>8.58</v>
          </cell>
          <cell r="AH150">
            <v>6.82</v>
          </cell>
          <cell r="AI150">
            <v>15.4</v>
          </cell>
          <cell r="AJ150">
            <v>44</v>
          </cell>
          <cell r="AK150">
            <v>40896</v>
          </cell>
          <cell r="AL150" t="str">
            <v/>
          </cell>
          <cell r="AM150">
            <v>1</v>
          </cell>
          <cell r="AN150" t="str">
            <v>2011</v>
          </cell>
          <cell r="AO150" t="str">
            <v>1</v>
          </cell>
          <cell r="AP150">
            <v>60.75</v>
          </cell>
          <cell r="AQ150">
            <v>0</v>
          </cell>
          <cell r="AR150">
            <v>0</v>
          </cell>
          <cell r="AS150">
            <v>0</v>
          </cell>
          <cell r="AT150">
            <v>0</v>
          </cell>
          <cell r="AU150">
            <v>0</v>
          </cell>
          <cell r="AV150">
            <v>0</v>
          </cell>
          <cell r="AW150">
            <v>0</v>
          </cell>
          <cell r="AX150">
            <v>0</v>
          </cell>
          <cell r="AY150">
            <v>0</v>
          </cell>
          <cell r="AZ150">
            <v>0</v>
          </cell>
          <cell r="BA150">
            <v>0</v>
          </cell>
          <cell r="BB150">
            <v>31901</v>
          </cell>
          <cell r="BC150">
            <v>0</v>
          </cell>
          <cell r="BD150">
            <v>0</v>
          </cell>
          <cell r="BE150">
            <v>0</v>
          </cell>
          <cell r="BF150">
            <v>0</v>
          </cell>
          <cell r="BG150">
            <v>0</v>
          </cell>
          <cell r="BH150" t="str">
            <v>618991LZQRS4</v>
          </cell>
          <cell r="BI150">
            <v>40896</v>
          </cell>
        </row>
        <row r="151">
          <cell r="A151" t="str">
            <v>44381563</v>
          </cell>
          <cell r="B151" t="str">
            <v>ZORRILLA  QUISPE LUIS FREDDY</v>
          </cell>
          <cell r="C151" t="str">
            <v>CHOFER</v>
          </cell>
          <cell r="D151" t="str">
            <v>44381563</v>
          </cell>
          <cell r="E151">
            <v>40896</v>
          </cell>
          <cell r="F151">
            <v>41090</v>
          </cell>
          <cell r="G151" t="str">
            <v>ZORRILLA  QUISPE LUIS FREDDY</v>
          </cell>
          <cell r="H151">
            <v>440</v>
          </cell>
          <cell r="I151">
            <v>440</v>
          </cell>
          <cell r="J151">
            <v>0</v>
          </cell>
          <cell r="K151">
            <v>0</v>
          </cell>
          <cell r="L151">
            <v>0</v>
          </cell>
          <cell r="M151">
            <v>380.6</v>
          </cell>
          <cell r="N151" t="str">
            <v>OFICINA ZONAL LA MERCED</v>
          </cell>
          <cell r="O151" t="str">
            <v xml:space="preserve">0020  </v>
          </cell>
          <cell r="P151" t="str">
            <v>3634</v>
          </cell>
          <cell r="Q151" t="str">
            <v>001</v>
          </cell>
          <cell r="R151" t="str">
            <v>00001</v>
          </cell>
          <cell r="S151">
            <v>40905</v>
          </cell>
          <cell r="T151" t="str">
            <v>4041669743</v>
          </cell>
          <cell r="U151" t="str">
            <v>201112</v>
          </cell>
          <cell r="V151" t="str">
            <v>201112</v>
          </cell>
          <cell r="W151" t="str">
            <v>13</v>
          </cell>
          <cell r="X151">
            <v>2</v>
          </cell>
          <cell r="Y151" t="str">
            <v>CAS ZONALES DICIEMBRE 2011 ADICIONAL 01</v>
          </cell>
          <cell r="Z151">
            <v>4254</v>
          </cell>
          <cell r="AA151" t="str">
            <v>10443815631</v>
          </cell>
          <cell r="AB151" t="str">
            <v xml:space="preserve">ZORRILLA </v>
          </cell>
          <cell r="AC151" t="str">
            <v>QUISPE</v>
          </cell>
          <cell r="AD151" t="str">
            <v>LUIS FREDDY</v>
          </cell>
          <cell r="AE151" t="str">
            <v>HORIZONTE</v>
          </cell>
          <cell r="AF151" t="str">
            <v>01</v>
          </cell>
          <cell r="AG151">
            <v>8.58</v>
          </cell>
          <cell r="AH151">
            <v>6.82</v>
          </cell>
          <cell r="AI151">
            <v>15.4</v>
          </cell>
          <cell r="AJ151">
            <v>44</v>
          </cell>
          <cell r="AK151">
            <v>40896</v>
          </cell>
          <cell r="AL151" t="str">
            <v/>
          </cell>
          <cell r="AM151">
            <v>1</v>
          </cell>
          <cell r="AN151" t="str">
            <v>2011</v>
          </cell>
          <cell r="AO151" t="str">
            <v>1</v>
          </cell>
          <cell r="AP151">
            <v>60.75</v>
          </cell>
          <cell r="AQ151">
            <v>0</v>
          </cell>
          <cell r="AR151">
            <v>0</v>
          </cell>
          <cell r="AS151">
            <v>0</v>
          </cell>
          <cell r="AT151">
            <v>0</v>
          </cell>
          <cell r="AU151">
            <v>0</v>
          </cell>
          <cell r="AV151">
            <v>0</v>
          </cell>
          <cell r="AW151">
            <v>0</v>
          </cell>
          <cell r="AX151">
            <v>0</v>
          </cell>
          <cell r="AY151">
            <v>0</v>
          </cell>
          <cell r="AZ151">
            <v>0</v>
          </cell>
          <cell r="BA151">
            <v>0</v>
          </cell>
          <cell r="BB151">
            <v>31901</v>
          </cell>
          <cell r="BC151">
            <v>0</v>
          </cell>
          <cell r="BD151">
            <v>0</v>
          </cell>
          <cell r="BE151">
            <v>0</v>
          </cell>
          <cell r="BF151">
            <v>0</v>
          </cell>
          <cell r="BG151">
            <v>0</v>
          </cell>
          <cell r="BH151" t="str">
            <v>618991LZQRS4</v>
          </cell>
          <cell r="BI151">
            <v>40896</v>
          </cell>
        </row>
        <row r="152">
          <cell r="A152" t="str">
            <v>18085970</v>
          </cell>
          <cell r="B152" t="str">
            <v>BLAS RODRIGUEZ RAUL DANTE</v>
          </cell>
          <cell r="C152" t="str">
            <v>TECNICO DE PROYECTOS</v>
          </cell>
          <cell r="D152" t="str">
            <v>18085970</v>
          </cell>
          <cell r="E152">
            <v>40878</v>
          </cell>
          <cell r="F152">
            <v>40939</v>
          </cell>
          <cell r="G152" t="str">
            <v>BLAS RODRIGUEZ RAUL DANTE</v>
          </cell>
          <cell r="H152">
            <v>3000</v>
          </cell>
          <cell r="I152">
            <v>3000</v>
          </cell>
          <cell r="J152">
            <v>300</v>
          </cell>
          <cell r="K152">
            <v>0</v>
          </cell>
          <cell r="L152">
            <v>0</v>
          </cell>
          <cell r="M152">
            <v>2310</v>
          </cell>
          <cell r="N152" t="str">
            <v>OFICINA ZONAL LA LIBERTAD</v>
          </cell>
          <cell r="O152" t="str">
            <v xml:space="preserve">0021  </v>
          </cell>
          <cell r="P152" t="str">
            <v>3530</v>
          </cell>
          <cell r="Q152" t="str">
            <v>001</v>
          </cell>
          <cell r="R152" t="str">
            <v>475</v>
          </cell>
          <cell r="S152">
            <v>40896</v>
          </cell>
          <cell r="T152" t="str">
            <v>04802020703</v>
          </cell>
          <cell r="U152" t="str">
            <v>201112</v>
          </cell>
          <cell r="V152" t="str">
            <v>201112</v>
          </cell>
          <cell r="W152" t="str">
            <v>12</v>
          </cell>
          <cell r="X152">
            <v>1</v>
          </cell>
          <cell r="Y152" t="str">
            <v>CAS ZONALES DICIEMBRE 2011</v>
          </cell>
          <cell r="Z152">
            <v>4209</v>
          </cell>
          <cell r="AA152" t="str">
            <v>10180859701</v>
          </cell>
          <cell r="AB152" t="str">
            <v>BLAS</v>
          </cell>
          <cell r="AC152" t="str">
            <v>RODRIGUEZ</v>
          </cell>
          <cell r="AD152" t="str">
            <v>RAUL DANTE</v>
          </cell>
          <cell r="AE152" t="str">
            <v>ONP</v>
          </cell>
          <cell r="AF152" t="str">
            <v>99</v>
          </cell>
          <cell r="AG152">
            <v>0</v>
          </cell>
          <cell r="AH152">
            <v>0</v>
          </cell>
          <cell r="AI152">
            <v>0</v>
          </cell>
          <cell r="AJ152">
            <v>390</v>
          </cell>
          <cell r="AK152">
            <v>40878</v>
          </cell>
          <cell r="AL152" t="str">
            <v/>
          </cell>
          <cell r="AM152">
            <v>1</v>
          </cell>
          <cell r="AN152" t="str">
            <v>2011</v>
          </cell>
          <cell r="AO152" t="str">
            <v>1</v>
          </cell>
          <cell r="AP152">
            <v>97.2</v>
          </cell>
          <cell r="AQ152">
            <v>0</v>
          </cell>
          <cell r="AR152">
            <v>0</v>
          </cell>
          <cell r="AS152">
            <v>0</v>
          </cell>
          <cell r="AT152">
            <v>0</v>
          </cell>
          <cell r="AU152">
            <v>0</v>
          </cell>
          <cell r="AV152">
            <v>0</v>
          </cell>
          <cell r="AW152">
            <v>0</v>
          </cell>
          <cell r="AX152">
            <v>0</v>
          </cell>
          <cell r="AY152">
            <v>0</v>
          </cell>
          <cell r="AZ152">
            <v>0</v>
          </cell>
          <cell r="BA152">
            <v>0</v>
          </cell>
          <cell r="BB152">
            <v>26057</v>
          </cell>
          <cell r="BC152">
            <v>0</v>
          </cell>
          <cell r="BD152">
            <v>0</v>
          </cell>
          <cell r="BE152">
            <v>0</v>
          </cell>
          <cell r="BF152">
            <v>0</v>
          </cell>
          <cell r="BG152">
            <v>0</v>
          </cell>
          <cell r="BH152" t="str">
            <v/>
          </cell>
          <cell r="BI152">
            <v>40878</v>
          </cell>
        </row>
        <row r="153">
          <cell r="A153" t="str">
            <v>18085970</v>
          </cell>
          <cell r="B153" t="str">
            <v>BLAS RODRIGUEZ RAUL DANTE</v>
          </cell>
          <cell r="C153" t="str">
            <v>TECNICO DE PROYECTOS</v>
          </cell>
          <cell r="D153" t="str">
            <v>18085970</v>
          </cell>
          <cell r="E153">
            <v>40878</v>
          </cell>
          <cell r="F153">
            <v>40999</v>
          </cell>
          <cell r="G153" t="str">
            <v>BLAS RODRIGUEZ RAUL DANTE</v>
          </cell>
          <cell r="H153">
            <v>3000</v>
          </cell>
          <cell r="I153">
            <v>3000</v>
          </cell>
          <cell r="J153">
            <v>300</v>
          </cell>
          <cell r="K153">
            <v>0</v>
          </cell>
          <cell r="L153">
            <v>0</v>
          </cell>
          <cell r="M153">
            <v>2310</v>
          </cell>
          <cell r="N153" t="str">
            <v>OFICINA ZONAL LA LIBERTAD</v>
          </cell>
          <cell r="O153" t="str">
            <v xml:space="preserve">0021  </v>
          </cell>
          <cell r="P153" t="str">
            <v>3530</v>
          </cell>
          <cell r="Q153" t="str">
            <v>001</v>
          </cell>
          <cell r="R153" t="str">
            <v>475</v>
          </cell>
          <cell r="S153">
            <v>40896</v>
          </cell>
          <cell r="T153" t="str">
            <v>04802020703</v>
          </cell>
          <cell r="U153" t="str">
            <v>201112</v>
          </cell>
          <cell r="V153" t="str">
            <v>201112</v>
          </cell>
          <cell r="W153" t="str">
            <v>12</v>
          </cell>
          <cell r="X153">
            <v>1</v>
          </cell>
          <cell r="Y153" t="str">
            <v>CAS ZONALES DICIEMBRE 2011</v>
          </cell>
          <cell r="Z153">
            <v>4209</v>
          </cell>
          <cell r="AA153" t="str">
            <v>10180859701</v>
          </cell>
          <cell r="AB153" t="str">
            <v>BLAS</v>
          </cell>
          <cell r="AC153" t="str">
            <v>RODRIGUEZ</v>
          </cell>
          <cell r="AD153" t="str">
            <v>RAUL DANTE</v>
          </cell>
          <cell r="AE153" t="str">
            <v>ONP</v>
          </cell>
          <cell r="AF153" t="str">
            <v>99</v>
          </cell>
          <cell r="AG153">
            <v>0</v>
          </cell>
          <cell r="AH153">
            <v>0</v>
          </cell>
          <cell r="AI153">
            <v>0</v>
          </cell>
          <cell r="AJ153">
            <v>390</v>
          </cell>
          <cell r="AK153">
            <v>40878</v>
          </cell>
          <cell r="AL153" t="str">
            <v/>
          </cell>
          <cell r="AM153">
            <v>1</v>
          </cell>
          <cell r="AN153" t="str">
            <v>2011</v>
          </cell>
          <cell r="AO153" t="str">
            <v>1</v>
          </cell>
          <cell r="AP153">
            <v>97.2</v>
          </cell>
          <cell r="AQ153">
            <v>0</v>
          </cell>
          <cell r="AR153">
            <v>0</v>
          </cell>
          <cell r="AS153">
            <v>0</v>
          </cell>
          <cell r="AT153">
            <v>0</v>
          </cell>
          <cell r="AU153">
            <v>0</v>
          </cell>
          <cell r="AV153">
            <v>0</v>
          </cell>
          <cell r="AW153">
            <v>0</v>
          </cell>
          <cell r="AX153">
            <v>0</v>
          </cell>
          <cell r="AY153">
            <v>0</v>
          </cell>
          <cell r="AZ153">
            <v>0</v>
          </cell>
          <cell r="BA153">
            <v>0</v>
          </cell>
          <cell r="BB153">
            <v>26057</v>
          </cell>
          <cell r="BC153">
            <v>0</v>
          </cell>
          <cell r="BD153">
            <v>0</v>
          </cell>
          <cell r="BE153">
            <v>0</v>
          </cell>
          <cell r="BF153">
            <v>0</v>
          </cell>
          <cell r="BG153">
            <v>0</v>
          </cell>
          <cell r="BH153" t="str">
            <v/>
          </cell>
          <cell r="BI153">
            <v>40878</v>
          </cell>
        </row>
        <row r="154">
          <cell r="A154" t="str">
            <v>18085970</v>
          </cell>
          <cell r="B154" t="str">
            <v>BLAS RODRIGUEZ RAUL DANTE</v>
          </cell>
          <cell r="C154" t="str">
            <v>TECNICO DE PROYECTOS</v>
          </cell>
          <cell r="D154" t="str">
            <v>18085970</v>
          </cell>
          <cell r="E154">
            <v>40878</v>
          </cell>
          <cell r="F154">
            <v>41060</v>
          </cell>
          <cell r="G154" t="str">
            <v>BLAS RODRIGUEZ RAUL DANTE</v>
          </cell>
          <cell r="H154">
            <v>3000</v>
          </cell>
          <cell r="I154">
            <v>3000</v>
          </cell>
          <cell r="J154">
            <v>300</v>
          </cell>
          <cell r="K154">
            <v>0</v>
          </cell>
          <cell r="L154">
            <v>0</v>
          </cell>
          <cell r="M154">
            <v>2310</v>
          </cell>
          <cell r="N154" t="str">
            <v>OFICINA ZONAL LA LIBERTAD</v>
          </cell>
          <cell r="O154" t="str">
            <v xml:space="preserve">0021  </v>
          </cell>
          <cell r="P154" t="str">
            <v>3530</v>
          </cell>
          <cell r="Q154" t="str">
            <v>001</v>
          </cell>
          <cell r="R154" t="str">
            <v>475</v>
          </cell>
          <cell r="S154">
            <v>40896</v>
          </cell>
          <cell r="T154" t="str">
            <v>04802020703</v>
          </cell>
          <cell r="U154" t="str">
            <v>201112</v>
          </cell>
          <cell r="V154" t="str">
            <v>201112</v>
          </cell>
          <cell r="W154" t="str">
            <v>12</v>
          </cell>
          <cell r="X154">
            <v>1</v>
          </cell>
          <cell r="Y154" t="str">
            <v>CAS ZONALES DICIEMBRE 2011</v>
          </cell>
          <cell r="Z154">
            <v>4209</v>
          </cell>
          <cell r="AA154" t="str">
            <v>10180859701</v>
          </cell>
          <cell r="AB154" t="str">
            <v>BLAS</v>
          </cell>
          <cell r="AC154" t="str">
            <v>RODRIGUEZ</v>
          </cell>
          <cell r="AD154" t="str">
            <v>RAUL DANTE</v>
          </cell>
          <cell r="AE154" t="str">
            <v>ONP</v>
          </cell>
          <cell r="AF154" t="str">
            <v>99</v>
          </cell>
          <cell r="AG154">
            <v>0</v>
          </cell>
          <cell r="AH154">
            <v>0</v>
          </cell>
          <cell r="AI154">
            <v>0</v>
          </cell>
          <cell r="AJ154">
            <v>390</v>
          </cell>
          <cell r="AK154">
            <v>40878</v>
          </cell>
          <cell r="AL154" t="str">
            <v/>
          </cell>
          <cell r="AM154">
            <v>1</v>
          </cell>
          <cell r="AN154" t="str">
            <v>2011</v>
          </cell>
          <cell r="AO154" t="str">
            <v>1</v>
          </cell>
          <cell r="AP154">
            <v>97.2</v>
          </cell>
          <cell r="AQ154">
            <v>0</v>
          </cell>
          <cell r="AR154">
            <v>0</v>
          </cell>
          <cell r="AS154">
            <v>0</v>
          </cell>
          <cell r="AT154">
            <v>0</v>
          </cell>
          <cell r="AU154">
            <v>0</v>
          </cell>
          <cell r="AV154">
            <v>0</v>
          </cell>
          <cell r="AW154">
            <v>0</v>
          </cell>
          <cell r="AX154">
            <v>0</v>
          </cell>
          <cell r="AY154">
            <v>0</v>
          </cell>
          <cell r="AZ154">
            <v>0</v>
          </cell>
          <cell r="BA154">
            <v>0</v>
          </cell>
          <cell r="BB154">
            <v>26057</v>
          </cell>
          <cell r="BC154">
            <v>0</v>
          </cell>
          <cell r="BD154">
            <v>0</v>
          </cell>
          <cell r="BE154">
            <v>0</v>
          </cell>
          <cell r="BF154">
            <v>0</v>
          </cell>
          <cell r="BG154">
            <v>0</v>
          </cell>
          <cell r="BH154" t="str">
            <v/>
          </cell>
          <cell r="BI154">
            <v>40878</v>
          </cell>
        </row>
        <row r="155">
          <cell r="A155" t="str">
            <v>17935624</v>
          </cell>
          <cell r="B155" t="str">
            <v>CASTILLO SILVA JOSE LUIS</v>
          </cell>
          <cell r="C155" t="str">
            <v>JEFE DE LA OFICINA ZONAL LA LIBERTAD</v>
          </cell>
          <cell r="D155" t="str">
            <v>17935624</v>
          </cell>
          <cell r="E155">
            <v>40826</v>
          </cell>
          <cell r="F155">
            <v>40908</v>
          </cell>
          <cell r="G155" t="str">
            <v>CASTILLO SILVA JOSE LUIS</v>
          </cell>
          <cell r="H155">
            <v>5500</v>
          </cell>
          <cell r="I155">
            <v>5500</v>
          </cell>
          <cell r="J155">
            <v>0</v>
          </cell>
          <cell r="K155">
            <v>0</v>
          </cell>
          <cell r="L155">
            <v>0</v>
          </cell>
          <cell r="M155">
            <v>4757.5</v>
          </cell>
          <cell r="N155" t="str">
            <v>OFICINA ZONAL LA LIBERTAD</v>
          </cell>
          <cell r="O155" t="str">
            <v xml:space="preserve">0021  </v>
          </cell>
          <cell r="P155" t="str">
            <v>3434</v>
          </cell>
          <cell r="Q155" t="str">
            <v>001</v>
          </cell>
          <cell r="R155" t="str">
            <v>306</v>
          </cell>
          <cell r="S155">
            <v>40896</v>
          </cell>
          <cell r="T155" t="str">
            <v>4040868785</v>
          </cell>
          <cell r="U155" t="str">
            <v>201112</v>
          </cell>
          <cell r="V155" t="str">
            <v>201112</v>
          </cell>
          <cell r="W155" t="str">
            <v>12</v>
          </cell>
          <cell r="X155">
            <v>1</v>
          </cell>
          <cell r="Y155" t="str">
            <v>CAS ZONALES DICIEMBRE 2011</v>
          </cell>
          <cell r="Z155">
            <v>4153</v>
          </cell>
          <cell r="AA155" t="str">
            <v>10179356240</v>
          </cell>
          <cell r="AB155" t="str">
            <v>CASTILLO</v>
          </cell>
          <cell r="AC155" t="str">
            <v>SILVA</v>
          </cell>
          <cell r="AD155" t="str">
            <v>JOSE LUIS</v>
          </cell>
          <cell r="AE155" t="str">
            <v>HORIZONTE</v>
          </cell>
          <cell r="AF155" t="str">
            <v>01</v>
          </cell>
          <cell r="AG155">
            <v>107.25</v>
          </cell>
          <cell r="AH155">
            <v>85.25</v>
          </cell>
          <cell r="AI155">
            <v>192.5</v>
          </cell>
          <cell r="AJ155">
            <v>550</v>
          </cell>
          <cell r="AK155">
            <v>40826</v>
          </cell>
          <cell r="AL155" t="str">
            <v>2639624</v>
          </cell>
          <cell r="AM155">
            <v>40841</v>
          </cell>
          <cell r="AN155" t="str">
            <v>2011</v>
          </cell>
          <cell r="AO155" t="str">
            <v>1</v>
          </cell>
          <cell r="AP155">
            <v>97.2</v>
          </cell>
          <cell r="AQ155">
            <v>0</v>
          </cell>
          <cell r="AR155">
            <v>0</v>
          </cell>
          <cell r="AS155">
            <v>0</v>
          </cell>
          <cell r="AT155">
            <v>0</v>
          </cell>
          <cell r="AU155">
            <v>0</v>
          </cell>
          <cell r="AV155">
            <v>0</v>
          </cell>
          <cell r="AW155">
            <v>0</v>
          </cell>
          <cell r="AX155">
            <v>0</v>
          </cell>
          <cell r="AY155">
            <v>0</v>
          </cell>
          <cell r="AZ155">
            <v>0</v>
          </cell>
          <cell r="BA155">
            <v>0</v>
          </cell>
          <cell r="BB155">
            <v>21796</v>
          </cell>
          <cell r="BC155">
            <v>0</v>
          </cell>
          <cell r="BD155">
            <v>0</v>
          </cell>
          <cell r="BE155">
            <v>0</v>
          </cell>
          <cell r="BF155">
            <v>0</v>
          </cell>
          <cell r="BG155">
            <v>0</v>
          </cell>
          <cell r="BH155" t="str">
            <v>217941JCSTV8</v>
          </cell>
          <cell r="BI155">
            <v>40826</v>
          </cell>
        </row>
        <row r="156">
          <cell r="A156" t="str">
            <v>18149723</v>
          </cell>
          <cell r="B156" t="str">
            <v>DIESTRA  ZAVALETA  LUCY JANETH</v>
          </cell>
          <cell r="C156" t="str">
            <v>RESPONSABLE DE PROYECTOS-SUPERVISION</v>
          </cell>
          <cell r="D156" t="str">
            <v>18149723</v>
          </cell>
          <cell r="E156">
            <v>40854</v>
          </cell>
          <cell r="F156">
            <v>40908</v>
          </cell>
          <cell r="G156" t="str">
            <v>DIESTRA  ZAVALETA  LUCY JANETH</v>
          </cell>
          <cell r="H156">
            <v>3300</v>
          </cell>
          <cell r="I156">
            <v>3300</v>
          </cell>
          <cell r="J156">
            <v>0</v>
          </cell>
          <cell r="K156">
            <v>0</v>
          </cell>
          <cell r="L156">
            <v>0</v>
          </cell>
          <cell r="M156">
            <v>2863.74</v>
          </cell>
          <cell r="N156" t="str">
            <v>OFICINA ZONAL LA LIBERTAD</v>
          </cell>
          <cell r="O156" t="str">
            <v xml:space="preserve">0021  </v>
          </cell>
          <cell r="P156" t="str">
            <v>3469</v>
          </cell>
          <cell r="Q156" t="str">
            <v>002</v>
          </cell>
          <cell r="R156" t="str">
            <v>108</v>
          </cell>
          <cell r="S156">
            <v>40896</v>
          </cell>
          <cell r="T156" t="str">
            <v>4041064736</v>
          </cell>
          <cell r="U156" t="str">
            <v>201112</v>
          </cell>
          <cell r="V156" t="str">
            <v>201112</v>
          </cell>
          <cell r="W156" t="str">
            <v>12</v>
          </cell>
          <cell r="X156">
            <v>1</v>
          </cell>
          <cell r="Y156" t="str">
            <v>CAS ZONALES DICIEMBRE 2011</v>
          </cell>
          <cell r="Z156">
            <v>4179</v>
          </cell>
          <cell r="AA156" t="str">
            <v>10181497233</v>
          </cell>
          <cell r="AB156" t="str">
            <v xml:space="preserve">DIESTRA </v>
          </cell>
          <cell r="AC156" t="str">
            <v>ZAVALETA</v>
          </cell>
          <cell r="AD156" t="str">
            <v xml:space="preserve"> LUCY JANETH</v>
          </cell>
          <cell r="AE156" t="str">
            <v>INTEGRA</v>
          </cell>
          <cell r="AF156" t="str">
            <v>02</v>
          </cell>
          <cell r="AG156">
            <v>59.4</v>
          </cell>
          <cell r="AH156">
            <v>46.86</v>
          </cell>
          <cell r="AI156">
            <v>106.26</v>
          </cell>
          <cell r="AJ156">
            <v>330</v>
          </cell>
          <cell r="AK156">
            <v>40854</v>
          </cell>
          <cell r="AL156" t="str">
            <v>2450922</v>
          </cell>
          <cell r="AM156">
            <v>40668</v>
          </cell>
          <cell r="AN156" t="str">
            <v>2011</v>
          </cell>
          <cell r="AO156" t="str">
            <v>1</v>
          </cell>
          <cell r="AP156">
            <v>97.2</v>
          </cell>
          <cell r="AQ156">
            <v>0</v>
          </cell>
          <cell r="AR156">
            <v>0</v>
          </cell>
          <cell r="AS156">
            <v>0</v>
          </cell>
          <cell r="AT156">
            <v>0</v>
          </cell>
          <cell r="AU156">
            <v>0</v>
          </cell>
          <cell r="AV156">
            <v>0</v>
          </cell>
          <cell r="AW156">
            <v>0</v>
          </cell>
          <cell r="AX156">
            <v>0</v>
          </cell>
          <cell r="AY156">
            <v>0</v>
          </cell>
          <cell r="AZ156">
            <v>0</v>
          </cell>
          <cell r="BA156">
            <v>0</v>
          </cell>
          <cell r="BB156">
            <v>27629</v>
          </cell>
          <cell r="BC156">
            <v>0</v>
          </cell>
          <cell r="BD156">
            <v>0</v>
          </cell>
          <cell r="BE156">
            <v>0</v>
          </cell>
          <cell r="BF156">
            <v>0</v>
          </cell>
          <cell r="BG156">
            <v>0</v>
          </cell>
          <cell r="BH156" t="str">
            <v>576270LDZSA8</v>
          </cell>
          <cell r="BI156">
            <v>40854</v>
          </cell>
        </row>
        <row r="157">
          <cell r="A157" t="str">
            <v>18181555</v>
          </cell>
          <cell r="B157" t="str">
            <v>JARA RIVERA VIVIANA VANESA</v>
          </cell>
          <cell r="C157" t="str">
            <v>RESPONSABLE DE PROMOCION SOCIAL Y CAPACITACION</v>
          </cell>
          <cell r="D157" t="str">
            <v>18181555</v>
          </cell>
          <cell r="E157">
            <v>40854</v>
          </cell>
          <cell r="F157">
            <v>40908</v>
          </cell>
          <cell r="G157" t="str">
            <v>JARA RIVERA VIVIANA VANESA</v>
          </cell>
          <cell r="H157">
            <v>3100</v>
          </cell>
          <cell r="I157">
            <v>3100</v>
          </cell>
          <cell r="J157">
            <v>0</v>
          </cell>
          <cell r="K157">
            <v>0</v>
          </cell>
          <cell r="L157">
            <v>0</v>
          </cell>
          <cell r="M157">
            <v>2697</v>
          </cell>
          <cell r="N157" t="str">
            <v>OFICINA ZONAL LA LIBERTAD</v>
          </cell>
          <cell r="O157" t="str">
            <v xml:space="preserve">0021  </v>
          </cell>
          <cell r="P157" t="str">
            <v>3467</v>
          </cell>
          <cell r="Q157" t="str">
            <v>001</v>
          </cell>
          <cell r="R157" t="str">
            <v>88</v>
          </cell>
          <cell r="S157">
            <v>40896</v>
          </cell>
          <cell r="T157" t="str">
            <v>4017965455</v>
          </cell>
          <cell r="U157" t="str">
            <v>201112</v>
          </cell>
          <cell r="V157" t="str">
            <v>201112</v>
          </cell>
          <cell r="W157" t="str">
            <v>12</v>
          </cell>
          <cell r="X157">
            <v>1</v>
          </cell>
          <cell r="Y157" t="str">
            <v>CAS ZONALES DICIEMBRE 2011</v>
          </cell>
          <cell r="Z157">
            <v>282</v>
          </cell>
          <cell r="AA157" t="str">
            <v>10181815553</v>
          </cell>
          <cell r="AB157" t="str">
            <v>JARA</v>
          </cell>
          <cell r="AC157" t="str">
            <v>RIVERA</v>
          </cell>
          <cell r="AD157" t="str">
            <v>VIVIANA VANESA</v>
          </cell>
          <cell r="AE157" t="str">
            <v>ONP</v>
          </cell>
          <cell r="AF157" t="str">
            <v>99</v>
          </cell>
          <cell r="AG157">
            <v>0</v>
          </cell>
          <cell r="AH157">
            <v>0</v>
          </cell>
          <cell r="AI157">
            <v>0</v>
          </cell>
          <cell r="AJ157">
            <v>403</v>
          </cell>
          <cell r="AK157">
            <v>40854</v>
          </cell>
          <cell r="AL157" t="str">
            <v>2224833</v>
          </cell>
          <cell r="AM157">
            <v>40554</v>
          </cell>
          <cell r="AN157" t="str">
            <v>2011</v>
          </cell>
          <cell r="AO157" t="str">
            <v>1</v>
          </cell>
          <cell r="AP157">
            <v>97.2</v>
          </cell>
          <cell r="AQ157">
            <v>0</v>
          </cell>
          <cell r="AR157">
            <v>0</v>
          </cell>
          <cell r="AS157">
            <v>0</v>
          </cell>
          <cell r="AT157">
            <v>0</v>
          </cell>
          <cell r="AU157">
            <v>0</v>
          </cell>
          <cell r="AV157">
            <v>0</v>
          </cell>
          <cell r="AW157">
            <v>0</v>
          </cell>
          <cell r="AX157">
            <v>0</v>
          </cell>
          <cell r="AY157">
            <v>0</v>
          </cell>
          <cell r="AZ157">
            <v>0</v>
          </cell>
          <cell r="BA157">
            <v>0</v>
          </cell>
          <cell r="BB157">
            <v>28065</v>
          </cell>
          <cell r="BC157">
            <v>0</v>
          </cell>
          <cell r="BD157">
            <v>0</v>
          </cell>
          <cell r="BE157">
            <v>0</v>
          </cell>
          <cell r="BF157">
            <v>0</v>
          </cell>
          <cell r="BG157">
            <v>0</v>
          </cell>
          <cell r="BH157" t="str">
            <v/>
          </cell>
          <cell r="BI157">
            <v>40854</v>
          </cell>
        </row>
        <row r="158">
          <cell r="A158" t="str">
            <v>18134988</v>
          </cell>
          <cell r="B158" t="str">
            <v>PANTOJA ROBLES JESSICA GERARDINA</v>
          </cell>
          <cell r="C158" t="str">
            <v>RESPONSABLE DE PROYECTOS- EVALUACION</v>
          </cell>
          <cell r="D158" t="str">
            <v>18134988</v>
          </cell>
          <cell r="E158">
            <v>40854</v>
          </cell>
          <cell r="F158">
            <v>40908</v>
          </cell>
          <cell r="G158" t="str">
            <v>PANTOJA ROBLES JESSICA GERARDINA</v>
          </cell>
          <cell r="H158">
            <v>3300</v>
          </cell>
          <cell r="I158">
            <v>3300</v>
          </cell>
          <cell r="J158">
            <v>0</v>
          </cell>
          <cell r="K158">
            <v>0</v>
          </cell>
          <cell r="L158">
            <v>0</v>
          </cell>
          <cell r="M158">
            <v>2863.74</v>
          </cell>
          <cell r="N158" t="str">
            <v>OFICINA ZONAL LA LIBERTAD</v>
          </cell>
          <cell r="O158" t="str">
            <v xml:space="preserve">0021  </v>
          </cell>
          <cell r="P158" t="str">
            <v>3468</v>
          </cell>
          <cell r="Q158" t="str">
            <v>001</v>
          </cell>
          <cell r="R158" t="str">
            <v>142</v>
          </cell>
          <cell r="S158">
            <v>40896</v>
          </cell>
          <cell r="T158" t="str">
            <v>4019664460</v>
          </cell>
          <cell r="U158" t="str">
            <v>201112</v>
          </cell>
          <cell r="V158" t="str">
            <v>201112</v>
          </cell>
          <cell r="W158" t="str">
            <v>12</v>
          </cell>
          <cell r="X158">
            <v>1</v>
          </cell>
          <cell r="Y158" t="str">
            <v>CAS ZONALES DICIEMBRE 2011</v>
          </cell>
          <cell r="Z158">
            <v>276</v>
          </cell>
          <cell r="AA158" t="str">
            <v>10181349889</v>
          </cell>
          <cell r="AB158" t="str">
            <v>PANTOJA</v>
          </cell>
          <cell r="AC158" t="str">
            <v>ROBLES</v>
          </cell>
          <cell r="AD158" t="str">
            <v>JESSICA GERARDINA</v>
          </cell>
          <cell r="AE158" t="str">
            <v>INTEGRA</v>
          </cell>
          <cell r="AF158" t="str">
            <v>02</v>
          </cell>
          <cell r="AG158">
            <v>59.4</v>
          </cell>
          <cell r="AH158">
            <v>46.86</v>
          </cell>
          <cell r="AI158">
            <v>106.26</v>
          </cell>
          <cell r="AJ158">
            <v>330</v>
          </cell>
          <cell r="AK158">
            <v>40854</v>
          </cell>
          <cell r="AL158" t="str">
            <v>2617952</v>
          </cell>
          <cell r="AM158">
            <v>40822</v>
          </cell>
          <cell r="AN158" t="str">
            <v>2011</v>
          </cell>
          <cell r="AO158" t="str">
            <v>1</v>
          </cell>
          <cell r="AP158">
            <v>97.2</v>
          </cell>
          <cell r="AQ158">
            <v>0</v>
          </cell>
          <cell r="AR158">
            <v>0</v>
          </cell>
          <cell r="AS158">
            <v>0</v>
          </cell>
          <cell r="AT158">
            <v>0</v>
          </cell>
          <cell r="AU158">
            <v>0</v>
          </cell>
          <cell r="AV158">
            <v>0</v>
          </cell>
          <cell r="AW158">
            <v>0</v>
          </cell>
          <cell r="AX158">
            <v>0</v>
          </cell>
          <cell r="AY158">
            <v>0</v>
          </cell>
          <cell r="AZ158">
            <v>0</v>
          </cell>
          <cell r="BA158">
            <v>0</v>
          </cell>
          <cell r="BB158">
            <v>27108</v>
          </cell>
          <cell r="BC158">
            <v>0</v>
          </cell>
          <cell r="BD158">
            <v>0</v>
          </cell>
          <cell r="BE158">
            <v>0</v>
          </cell>
          <cell r="BF158">
            <v>0</v>
          </cell>
          <cell r="BG158">
            <v>0</v>
          </cell>
          <cell r="BH158" t="str">
            <v>571060JPRTL1</v>
          </cell>
          <cell r="BI158">
            <v>40854</v>
          </cell>
        </row>
        <row r="159">
          <cell r="A159" t="str">
            <v>19097085</v>
          </cell>
          <cell r="B159" t="str">
            <v>PLASENCIA  TISNADO DANTE MOISES</v>
          </cell>
          <cell r="C159" t="str">
            <v>CHOFER</v>
          </cell>
          <cell r="D159" t="str">
            <v>19097085</v>
          </cell>
          <cell r="E159">
            <v>40854</v>
          </cell>
          <cell r="F159">
            <v>40908</v>
          </cell>
          <cell r="G159" t="str">
            <v>PLASENCIA  TISNADO DANTE MOISES</v>
          </cell>
          <cell r="H159">
            <v>1100</v>
          </cell>
          <cell r="I159">
            <v>1100</v>
          </cell>
          <cell r="J159">
            <v>0</v>
          </cell>
          <cell r="K159">
            <v>0</v>
          </cell>
          <cell r="L159">
            <v>0</v>
          </cell>
          <cell r="M159">
            <v>957</v>
          </cell>
          <cell r="N159" t="str">
            <v>OFICINA ZONAL LA LIBERTAD</v>
          </cell>
          <cell r="O159" t="str">
            <v xml:space="preserve">0021  </v>
          </cell>
          <cell r="P159" t="str">
            <v>3470</v>
          </cell>
          <cell r="Q159" t="str">
            <v>001</v>
          </cell>
          <cell r="R159" t="str">
            <v>51</v>
          </cell>
          <cell r="S159">
            <v>40896</v>
          </cell>
          <cell r="T159" t="str">
            <v>4041064728</v>
          </cell>
          <cell r="U159" t="str">
            <v>201112</v>
          </cell>
          <cell r="V159" t="str">
            <v>201112</v>
          </cell>
          <cell r="W159" t="str">
            <v>12</v>
          </cell>
          <cell r="X159">
            <v>1</v>
          </cell>
          <cell r="Y159" t="str">
            <v>CAS ZONALES DICIEMBRE 2011</v>
          </cell>
          <cell r="Z159">
            <v>4180</v>
          </cell>
          <cell r="AA159" t="str">
            <v>10190970855</v>
          </cell>
          <cell r="AB159" t="str">
            <v xml:space="preserve">PLASENCIA </v>
          </cell>
          <cell r="AC159" t="str">
            <v>TISNADO</v>
          </cell>
          <cell r="AD159" t="str">
            <v>DANTE MOISES</v>
          </cell>
          <cell r="AE159" t="str">
            <v>ONP</v>
          </cell>
          <cell r="AF159" t="str">
            <v>99</v>
          </cell>
          <cell r="AG159">
            <v>0</v>
          </cell>
          <cell r="AH159">
            <v>0</v>
          </cell>
          <cell r="AI159">
            <v>0</v>
          </cell>
          <cell r="AJ159">
            <v>143</v>
          </cell>
          <cell r="AK159">
            <v>40854</v>
          </cell>
          <cell r="AL159" t="str">
            <v/>
          </cell>
          <cell r="AM159">
            <v>1</v>
          </cell>
          <cell r="AN159" t="str">
            <v>2011</v>
          </cell>
          <cell r="AO159" t="str">
            <v>1</v>
          </cell>
          <cell r="AP159">
            <v>97.2</v>
          </cell>
          <cell r="AQ159">
            <v>0</v>
          </cell>
          <cell r="AR159">
            <v>0</v>
          </cell>
          <cell r="AS159">
            <v>0</v>
          </cell>
          <cell r="AT159">
            <v>0</v>
          </cell>
          <cell r="AU159">
            <v>0</v>
          </cell>
          <cell r="AV159">
            <v>0</v>
          </cell>
          <cell r="AW159">
            <v>0</v>
          </cell>
          <cell r="AX159">
            <v>0</v>
          </cell>
          <cell r="AY159">
            <v>0</v>
          </cell>
          <cell r="AZ159">
            <v>0</v>
          </cell>
          <cell r="BA159">
            <v>0</v>
          </cell>
          <cell r="BB159">
            <v>26206</v>
          </cell>
          <cell r="BC159">
            <v>0</v>
          </cell>
          <cell r="BD159">
            <v>0</v>
          </cell>
          <cell r="BE159">
            <v>0</v>
          </cell>
          <cell r="BF159">
            <v>0</v>
          </cell>
          <cell r="BG159">
            <v>0</v>
          </cell>
          <cell r="BH159" t="str">
            <v/>
          </cell>
          <cell r="BI159">
            <v>40854</v>
          </cell>
        </row>
        <row r="160">
          <cell r="A160" t="str">
            <v>16653694</v>
          </cell>
          <cell r="B160" t="str">
            <v>GONZALES DE LA CRUZ MAXIMO ARMANDO</v>
          </cell>
          <cell r="C160" t="str">
            <v>RESPONSABLE DE PROMOCION SOCIAL Y CAPACITACION</v>
          </cell>
          <cell r="D160" t="str">
            <v>16653694</v>
          </cell>
          <cell r="E160">
            <v>40879</v>
          </cell>
          <cell r="F160">
            <v>40939</v>
          </cell>
          <cell r="G160" t="str">
            <v>GONZALES DE LA CRUZ MAXIMO ARMANDO</v>
          </cell>
          <cell r="H160">
            <v>2803.3</v>
          </cell>
          <cell r="I160">
            <v>2803.3</v>
          </cell>
          <cell r="J160">
            <v>0</v>
          </cell>
          <cell r="K160">
            <v>0</v>
          </cell>
          <cell r="L160">
            <v>0</v>
          </cell>
          <cell r="M160">
            <v>2438.87</v>
          </cell>
          <cell r="N160" t="str">
            <v>OFICINA ZONAL LAMBAYEQUE</v>
          </cell>
          <cell r="O160" t="str">
            <v xml:space="preserve">0022  </v>
          </cell>
          <cell r="P160" t="str">
            <v>3559</v>
          </cell>
          <cell r="Q160" t="str">
            <v>001</v>
          </cell>
          <cell r="R160" t="str">
            <v>160</v>
          </cell>
          <cell r="S160">
            <v>40896</v>
          </cell>
          <cell r="T160" t="str">
            <v>4019088001</v>
          </cell>
          <cell r="U160" t="str">
            <v>201112</v>
          </cell>
          <cell r="V160" t="str">
            <v>201112</v>
          </cell>
          <cell r="W160" t="str">
            <v>12</v>
          </cell>
          <cell r="X160">
            <v>1</v>
          </cell>
          <cell r="Y160" t="str">
            <v>CAS ZONALES DICIEMBRE 2011</v>
          </cell>
          <cell r="Z160">
            <v>1562</v>
          </cell>
          <cell r="AA160" t="str">
            <v>10166536940</v>
          </cell>
          <cell r="AB160" t="str">
            <v>GONZALES</v>
          </cell>
          <cell r="AC160" t="str">
            <v>DE LA CRUZ</v>
          </cell>
          <cell r="AD160" t="str">
            <v>MAXIMO ARMANDO</v>
          </cell>
          <cell r="AE160" t="str">
            <v>ONP</v>
          </cell>
          <cell r="AF160" t="str">
            <v>99</v>
          </cell>
          <cell r="AG160">
            <v>0</v>
          </cell>
          <cell r="AH160">
            <v>0</v>
          </cell>
          <cell r="AI160">
            <v>0</v>
          </cell>
          <cell r="AJ160">
            <v>364.43</v>
          </cell>
          <cell r="AK160">
            <v>40879</v>
          </cell>
          <cell r="AL160" t="str">
            <v>2207317</v>
          </cell>
          <cell r="AM160">
            <v>40550</v>
          </cell>
          <cell r="AN160" t="str">
            <v>2011</v>
          </cell>
          <cell r="AO160" t="str">
            <v>1</v>
          </cell>
          <cell r="AP160">
            <v>97.2</v>
          </cell>
          <cell r="AQ160">
            <v>0</v>
          </cell>
          <cell r="AR160">
            <v>0</v>
          </cell>
          <cell r="AS160">
            <v>0</v>
          </cell>
          <cell r="AT160">
            <v>0</v>
          </cell>
          <cell r="AU160">
            <v>0</v>
          </cell>
          <cell r="AV160">
            <v>0</v>
          </cell>
          <cell r="AW160">
            <v>0</v>
          </cell>
          <cell r="AX160">
            <v>0</v>
          </cell>
          <cell r="AY160">
            <v>0</v>
          </cell>
          <cell r="AZ160">
            <v>0</v>
          </cell>
          <cell r="BA160">
            <v>0</v>
          </cell>
          <cell r="BB160">
            <v>22805</v>
          </cell>
          <cell r="BC160">
            <v>0</v>
          </cell>
          <cell r="BD160">
            <v>0</v>
          </cell>
          <cell r="BE160">
            <v>0</v>
          </cell>
          <cell r="BF160">
            <v>0</v>
          </cell>
          <cell r="BG160">
            <v>0</v>
          </cell>
          <cell r="BH160" t="str">
            <v/>
          </cell>
          <cell r="BI160">
            <v>40879</v>
          </cell>
        </row>
        <row r="161">
          <cell r="A161" t="str">
            <v>16653694</v>
          </cell>
          <cell r="B161" t="str">
            <v>GONZALES DE LA CRUZ MAXIMO ARMANDO</v>
          </cell>
          <cell r="C161" t="str">
            <v>RESPONSABLE DE PROMOCION SOCIAL Y CAPACITACION</v>
          </cell>
          <cell r="D161" t="str">
            <v>16653694</v>
          </cell>
          <cell r="E161">
            <v>40879</v>
          </cell>
          <cell r="F161">
            <v>40968</v>
          </cell>
          <cell r="G161" t="str">
            <v>GONZALES DE LA CRUZ MAXIMO ARMANDO</v>
          </cell>
          <cell r="H161">
            <v>2803.3</v>
          </cell>
          <cell r="I161">
            <v>2803.3</v>
          </cell>
          <cell r="J161">
            <v>0</v>
          </cell>
          <cell r="K161">
            <v>0</v>
          </cell>
          <cell r="L161">
            <v>0</v>
          </cell>
          <cell r="M161">
            <v>2438.87</v>
          </cell>
          <cell r="N161" t="str">
            <v>OFICINA ZONAL LAMBAYEQUE</v>
          </cell>
          <cell r="O161" t="str">
            <v xml:space="preserve">0022  </v>
          </cell>
          <cell r="P161" t="str">
            <v>3559</v>
          </cell>
          <cell r="Q161" t="str">
            <v>001</v>
          </cell>
          <cell r="R161" t="str">
            <v>160</v>
          </cell>
          <cell r="S161">
            <v>40896</v>
          </cell>
          <cell r="T161" t="str">
            <v>4019088001</v>
          </cell>
          <cell r="U161" t="str">
            <v>201112</v>
          </cell>
          <cell r="V161" t="str">
            <v>201112</v>
          </cell>
          <cell r="W161" t="str">
            <v>12</v>
          </cell>
          <cell r="X161">
            <v>1</v>
          </cell>
          <cell r="Y161" t="str">
            <v>CAS ZONALES DICIEMBRE 2011</v>
          </cell>
          <cell r="Z161">
            <v>1562</v>
          </cell>
          <cell r="AA161" t="str">
            <v>10166536940</v>
          </cell>
          <cell r="AB161" t="str">
            <v>GONZALES</v>
          </cell>
          <cell r="AC161" t="str">
            <v>DE LA CRUZ</v>
          </cell>
          <cell r="AD161" t="str">
            <v>MAXIMO ARMANDO</v>
          </cell>
          <cell r="AE161" t="str">
            <v>ONP</v>
          </cell>
          <cell r="AF161" t="str">
            <v>99</v>
          </cell>
          <cell r="AG161">
            <v>0</v>
          </cell>
          <cell r="AH161">
            <v>0</v>
          </cell>
          <cell r="AI161">
            <v>0</v>
          </cell>
          <cell r="AJ161">
            <v>364.43</v>
          </cell>
          <cell r="AK161">
            <v>40879</v>
          </cell>
          <cell r="AL161" t="str">
            <v>2207317</v>
          </cell>
          <cell r="AM161">
            <v>40550</v>
          </cell>
          <cell r="AN161" t="str">
            <v>2011</v>
          </cell>
          <cell r="AO161" t="str">
            <v>1</v>
          </cell>
          <cell r="AP161">
            <v>97.2</v>
          </cell>
          <cell r="AQ161">
            <v>0</v>
          </cell>
          <cell r="AR161">
            <v>0</v>
          </cell>
          <cell r="AS161">
            <v>0</v>
          </cell>
          <cell r="AT161">
            <v>0</v>
          </cell>
          <cell r="AU161">
            <v>0</v>
          </cell>
          <cell r="AV161">
            <v>0</v>
          </cell>
          <cell r="AW161">
            <v>0</v>
          </cell>
          <cell r="AX161">
            <v>0</v>
          </cell>
          <cell r="AY161">
            <v>0</v>
          </cell>
          <cell r="AZ161">
            <v>0</v>
          </cell>
          <cell r="BA161">
            <v>0</v>
          </cell>
          <cell r="BB161">
            <v>22805</v>
          </cell>
          <cell r="BC161">
            <v>0</v>
          </cell>
          <cell r="BD161">
            <v>0</v>
          </cell>
          <cell r="BE161">
            <v>0</v>
          </cell>
          <cell r="BF161">
            <v>0</v>
          </cell>
          <cell r="BG161">
            <v>0</v>
          </cell>
          <cell r="BH161" t="str">
            <v/>
          </cell>
          <cell r="BI161">
            <v>40879</v>
          </cell>
        </row>
        <row r="162">
          <cell r="A162" t="str">
            <v>16653694</v>
          </cell>
          <cell r="B162" t="str">
            <v>GONZALES DE LA CRUZ MAXIMO ARMANDO</v>
          </cell>
          <cell r="C162" t="str">
            <v>RESPONSABLE DE PROMOCION SOCIAL Y CAPACITACION</v>
          </cell>
          <cell r="D162" t="str">
            <v>16653694</v>
          </cell>
          <cell r="E162">
            <v>40879</v>
          </cell>
          <cell r="F162">
            <v>40999</v>
          </cell>
          <cell r="G162" t="str">
            <v>GONZALES DE LA CRUZ MAXIMO ARMANDO</v>
          </cell>
          <cell r="H162">
            <v>2803.3</v>
          </cell>
          <cell r="I162">
            <v>2803.3</v>
          </cell>
          <cell r="J162">
            <v>0</v>
          </cell>
          <cell r="K162">
            <v>0</v>
          </cell>
          <cell r="L162">
            <v>0</v>
          </cell>
          <cell r="M162">
            <v>2438.87</v>
          </cell>
          <cell r="N162" t="str">
            <v>OFICINA ZONAL LAMBAYEQUE</v>
          </cell>
          <cell r="O162" t="str">
            <v xml:space="preserve">0022  </v>
          </cell>
          <cell r="P162" t="str">
            <v>3559</v>
          </cell>
          <cell r="Q162" t="str">
            <v>001</v>
          </cell>
          <cell r="R162" t="str">
            <v>160</v>
          </cell>
          <cell r="S162">
            <v>40896</v>
          </cell>
          <cell r="T162" t="str">
            <v>4019088001</v>
          </cell>
          <cell r="U162" t="str">
            <v>201112</v>
          </cell>
          <cell r="V162" t="str">
            <v>201112</v>
          </cell>
          <cell r="W162" t="str">
            <v>12</v>
          </cell>
          <cell r="X162">
            <v>1</v>
          </cell>
          <cell r="Y162" t="str">
            <v>CAS ZONALES DICIEMBRE 2011</v>
          </cell>
          <cell r="Z162">
            <v>1562</v>
          </cell>
          <cell r="AA162" t="str">
            <v>10166536940</v>
          </cell>
          <cell r="AB162" t="str">
            <v>GONZALES</v>
          </cell>
          <cell r="AC162" t="str">
            <v>DE LA CRUZ</v>
          </cell>
          <cell r="AD162" t="str">
            <v>MAXIMO ARMANDO</v>
          </cell>
          <cell r="AE162" t="str">
            <v>ONP</v>
          </cell>
          <cell r="AF162" t="str">
            <v>99</v>
          </cell>
          <cell r="AG162">
            <v>0</v>
          </cell>
          <cell r="AH162">
            <v>0</v>
          </cell>
          <cell r="AI162">
            <v>0</v>
          </cell>
          <cell r="AJ162">
            <v>364.43</v>
          </cell>
          <cell r="AK162">
            <v>40879</v>
          </cell>
          <cell r="AL162" t="str">
            <v>2207317</v>
          </cell>
          <cell r="AM162">
            <v>40550</v>
          </cell>
          <cell r="AN162" t="str">
            <v>2011</v>
          </cell>
          <cell r="AO162" t="str">
            <v>1</v>
          </cell>
          <cell r="AP162">
            <v>97.2</v>
          </cell>
          <cell r="AQ162">
            <v>0</v>
          </cell>
          <cell r="AR162">
            <v>0</v>
          </cell>
          <cell r="AS162">
            <v>0</v>
          </cell>
          <cell r="AT162">
            <v>0</v>
          </cell>
          <cell r="AU162">
            <v>0</v>
          </cell>
          <cell r="AV162">
            <v>0</v>
          </cell>
          <cell r="AW162">
            <v>0</v>
          </cell>
          <cell r="AX162">
            <v>0</v>
          </cell>
          <cell r="AY162">
            <v>0</v>
          </cell>
          <cell r="AZ162">
            <v>0</v>
          </cell>
          <cell r="BA162">
            <v>0</v>
          </cell>
          <cell r="BB162">
            <v>22805</v>
          </cell>
          <cell r="BC162">
            <v>0</v>
          </cell>
          <cell r="BD162">
            <v>0</v>
          </cell>
          <cell r="BE162">
            <v>0</v>
          </cell>
          <cell r="BF162">
            <v>0</v>
          </cell>
          <cell r="BG162">
            <v>0</v>
          </cell>
          <cell r="BH162" t="str">
            <v/>
          </cell>
          <cell r="BI162">
            <v>40879</v>
          </cell>
        </row>
        <row r="163">
          <cell r="A163" t="str">
            <v>03701837</v>
          </cell>
          <cell r="B163" t="str">
            <v>GUERRERO GUERRERO MIRIAN MARLENY</v>
          </cell>
          <cell r="C163" t="str">
            <v>RESPONSABLE DE PROYECTOS</v>
          </cell>
          <cell r="D163" t="str">
            <v>03701837</v>
          </cell>
          <cell r="E163">
            <v>40879</v>
          </cell>
          <cell r="F163">
            <v>40939</v>
          </cell>
          <cell r="G163" t="str">
            <v>GUERRERO GUERRERO MIRIAN MARLENY</v>
          </cell>
          <cell r="H163">
            <v>2996.6</v>
          </cell>
          <cell r="I163">
            <v>2996.6</v>
          </cell>
          <cell r="J163">
            <v>0</v>
          </cell>
          <cell r="K163">
            <v>0</v>
          </cell>
          <cell r="L163">
            <v>0</v>
          </cell>
          <cell r="M163">
            <v>2600.4499999999998</v>
          </cell>
          <cell r="N163" t="str">
            <v>OFICINA ZONAL LAMBAYEQUE</v>
          </cell>
          <cell r="O163" t="str">
            <v xml:space="preserve">0022  </v>
          </cell>
          <cell r="P163" t="str">
            <v>3551</v>
          </cell>
          <cell r="Q163" t="str">
            <v>001</v>
          </cell>
          <cell r="R163" t="str">
            <v>148</v>
          </cell>
          <cell r="S163">
            <v>40896</v>
          </cell>
          <cell r="T163" t="str">
            <v>4019880465</v>
          </cell>
          <cell r="U163" t="str">
            <v>201112</v>
          </cell>
          <cell r="V163" t="str">
            <v>201112</v>
          </cell>
          <cell r="W163" t="str">
            <v>12</v>
          </cell>
          <cell r="X163">
            <v>1</v>
          </cell>
          <cell r="Y163" t="str">
            <v>CAS ZONALES DICIEMBRE 2011</v>
          </cell>
          <cell r="Z163">
            <v>782</v>
          </cell>
          <cell r="AA163" t="str">
            <v>10037018371</v>
          </cell>
          <cell r="AB163" t="str">
            <v>GUERRERO</v>
          </cell>
          <cell r="AC163" t="str">
            <v>GUERRERO</v>
          </cell>
          <cell r="AD163" t="str">
            <v>MIRIAN MARLENY</v>
          </cell>
          <cell r="AE163" t="str">
            <v>INTEGRA</v>
          </cell>
          <cell r="AF163" t="str">
            <v>02</v>
          </cell>
          <cell r="AG163">
            <v>53.94</v>
          </cell>
          <cell r="AH163">
            <v>42.55</v>
          </cell>
          <cell r="AI163">
            <v>96.49</v>
          </cell>
          <cell r="AJ163">
            <v>299.66000000000003</v>
          </cell>
          <cell r="AK163">
            <v>40879</v>
          </cell>
          <cell r="AL163" t="str">
            <v>2188131</v>
          </cell>
          <cell r="AM163">
            <v>40546</v>
          </cell>
          <cell r="AN163" t="str">
            <v>2011</v>
          </cell>
          <cell r="AO163" t="str">
            <v>1</v>
          </cell>
          <cell r="AP163">
            <v>97.2</v>
          </cell>
          <cell r="AQ163">
            <v>0</v>
          </cell>
          <cell r="AR163">
            <v>0</v>
          </cell>
          <cell r="AS163">
            <v>0</v>
          </cell>
          <cell r="AT163">
            <v>0</v>
          </cell>
          <cell r="AU163">
            <v>0</v>
          </cell>
          <cell r="AV163">
            <v>0</v>
          </cell>
          <cell r="AW163">
            <v>0</v>
          </cell>
          <cell r="AX163">
            <v>0</v>
          </cell>
          <cell r="AY163">
            <v>0</v>
          </cell>
          <cell r="AZ163">
            <v>0</v>
          </cell>
          <cell r="BA163">
            <v>0</v>
          </cell>
          <cell r="BB163">
            <v>27669</v>
          </cell>
          <cell r="BC163">
            <v>0</v>
          </cell>
          <cell r="BD163">
            <v>0</v>
          </cell>
          <cell r="BE163">
            <v>0</v>
          </cell>
          <cell r="BF163">
            <v>0</v>
          </cell>
          <cell r="BG163">
            <v>0</v>
          </cell>
          <cell r="BH163" t="str">
            <v>276670MGGRR4</v>
          </cell>
          <cell r="BI163">
            <v>40879</v>
          </cell>
        </row>
        <row r="164">
          <cell r="A164" t="str">
            <v>03701837</v>
          </cell>
          <cell r="B164" t="str">
            <v>GUERRERO GUERRERO MIRIAN MARLENY</v>
          </cell>
          <cell r="C164" t="str">
            <v>RESPONSABLE DE PROYECTOS</v>
          </cell>
          <cell r="D164" t="str">
            <v>03701837</v>
          </cell>
          <cell r="E164">
            <v>40879</v>
          </cell>
          <cell r="F164">
            <v>40999</v>
          </cell>
          <cell r="G164" t="str">
            <v>GUERRERO GUERRERO MIRIAN MARLENY</v>
          </cell>
          <cell r="H164">
            <v>2996.6</v>
          </cell>
          <cell r="I164">
            <v>2996.6</v>
          </cell>
          <cell r="J164">
            <v>0</v>
          </cell>
          <cell r="K164">
            <v>0</v>
          </cell>
          <cell r="L164">
            <v>0</v>
          </cell>
          <cell r="M164">
            <v>2600.4499999999998</v>
          </cell>
          <cell r="N164" t="str">
            <v>OFICINA ZONAL LAMBAYEQUE</v>
          </cell>
          <cell r="O164" t="str">
            <v xml:space="preserve">0022  </v>
          </cell>
          <cell r="P164" t="str">
            <v>3551</v>
          </cell>
          <cell r="Q164" t="str">
            <v>001</v>
          </cell>
          <cell r="R164" t="str">
            <v>148</v>
          </cell>
          <cell r="S164">
            <v>40896</v>
          </cell>
          <cell r="T164" t="str">
            <v>4019880465</v>
          </cell>
          <cell r="U164" t="str">
            <v>201112</v>
          </cell>
          <cell r="V164" t="str">
            <v>201112</v>
          </cell>
          <cell r="W164" t="str">
            <v>12</v>
          </cell>
          <cell r="X164">
            <v>1</v>
          </cell>
          <cell r="Y164" t="str">
            <v>CAS ZONALES DICIEMBRE 2011</v>
          </cell>
          <cell r="Z164">
            <v>782</v>
          </cell>
          <cell r="AA164" t="str">
            <v>10037018371</v>
          </cell>
          <cell r="AB164" t="str">
            <v>GUERRERO</v>
          </cell>
          <cell r="AC164" t="str">
            <v>GUERRERO</v>
          </cell>
          <cell r="AD164" t="str">
            <v>MIRIAN MARLENY</v>
          </cell>
          <cell r="AE164" t="str">
            <v>INTEGRA</v>
          </cell>
          <cell r="AF164" t="str">
            <v>02</v>
          </cell>
          <cell r="AG164">
            <v>53.94</v>
          </cell>
          <cell r="AH164">
            <v>42.55</v>
          </cell>
          <cell r="AI164">
            <v>96.49</v>
          </cell>
          <cell r="AJ164">
            <v>299.66000000000003</v>
          </cell>
          <cell r="AK164">
            <v>40879</v>
          </cell>
          <cell r="AL164" t="str">
            <v>2188131</v>
          </cell>
          <cell r="AM164">
            <v>40546</v>
          </cell>
          <cell r="AN164" t="str">
            <v>2011</v>
          </cell>
          <cell r="AO164" t="str">
            <v>1</v>
          </cell>
          <cell r="AP164">
            <v>97.2</v>
          </cell>
          <cell r="AQ164">
            <v>0</v>
          </cell>
          <cell r="AR164">
            <v>0</v>
          </cell>
          <cell r="AS164">
            <v>0</v>
          </cell>
          <cell r="AT164">
            <v>0</v>
          </cell>
          <cell r="AU164">
            <v>0</v>
          </cell>
          <cell r="AV164">
            <v>0</v>
          </cell>
          <cell r="AW164">
            <v>0</v>
          </cell>
          <cell r="AX164">
            <v>0</v>
          </cell>
          <cell r="AY164">
            <v>0</v>
          </cell>
          <cell r="AZ164">
            <v>0</v>
          </cell>
          <cell r="BA164">
            <v>0</v>
          </cell>
          <cell r="BB164">
            <v>27669</v>
          </cell>
          <cell r="BC164">
            <v>0</v>
          </cell>
          <cell r="BD164">
            <v>0</v>
          </cell>
          <cell r="BE164">
            <v>0</v>
          </cell>
          <cell r="BF164">
            <v>0</v>
          </cell>
          <cell r="BG164">
            <v>0</v>
          </cell>
          <cell r="BH164" t="str">
            <v>276670MGGRR4</v>
          </cell>
          <cell r="BI164">
            <v>40879</v>
          </cell>
        </row>
        <row r="165">
          <cell r="A165" t="str">
            <v>03701837</v>
          </cell>
          <cell r="B165" t="str">
            <v>GUERRERO GUERRERO MIRIAN MARLENY</v>
          </cell>
          <cell r="C165" t="str">
            <v>RESPONSABLE DE PROYECTOS</v>
          </cell>
          <cell r="D165" t="str">
            <v>03701837</v>
          </cell>
          <cell r="E165">
            <v>40879</v>
          </cell>
          <cell r="F165">
            <v>41060</v>
          </cell>
          <cell r="G165" t="str">
            <v>GUERRERO GUERRERO MIRIAN MARLENY</v>
          </cell>
          <cell r="H165">
            <v>2996.6</v>
          </cell>
          <cell r="I165">
            <v>2996.6</v>
          </cell>
          <cell r="J165">
            <v>0</v>
          </cell>
          <cell r="K165">
            <v>0</v>
          </cell>
          <cell r="L165">
            <v>0</v>
          </cell>
          <cell r="M165">
            <v>2600.4499999999998</v>
          </cell>
          <cell r="N165" t="str">
            <v>OFICINA ZONAL LAMBAYEQUE</v>
          </cell>
          <cell r="O165" t="str">
            <v xml:space="preserve">0022  </v>
          </cell>
          <cell r="P165" t="str">
            <v>3551</v>
          </cell>
          <cell r="Q165" t="str">
            <v>001</v>
          </cell>
          <cell r="R165" t="str">
            <v>148</v>
          </cell>
          <cell r="S165">
            <v>40896</v>
          </cell>
          <cell r="T165" t="str">
            <v>4019880465</v>
          </cell>
          <cell r="U165" t="str">
            <v>201112</v>
          </cell>
          <cell r="V165" t="str">
            <v>201112</v>
          </cell>
          <cell r="W165" t="str">
            <v>12</v>
          </cell>
          <cell r="X165">
            <v>1</v>
          </cell>
          <cell r="Y165" t="str">
            <v>CAS ZONALES DICIEMBRE 2011</v>
          </cell>
          <cell r="Z165">
            <v>782</v>
          </cell>
          <cell r="AA165" t="str">
            <v>10037018371</v>
          </cell>
          <cell r="AB165" t="str">
            <v>GUERRERO</v>
          </cell>
          <cell r="AC165" t="str">
            <v>GUERRERO</v>
          </cell>
          <cell r="AD165" t="str">
            <v>MIRIAN MARLENY</v>
          </cell>
          <cell r="AE165" t="str">
            <v>INTEGRA</v>
          </cell>
          <cell r="AF165" t="str">
            <v>02</v>
          </cell>
          <cell r="AG165">
            <v>53.94</v>
          </cell>
          <cell r="AH165">
            <v>42.55</v>
          </cell>
          <cell r="AI165">
            <v>96.49</v>
          </cell>
          <cell r="AJ165">
            <v>299.66000000000003</v>
          </cell>
          <cell r="AK165">
            <v>40879</v>
          </cell>
          <cell r="AL165" t="str">
            <v>2188131</v>
          </cell>
          <cell r="AM165">
            <v>40546</v>
          </cell>
          <cell r="AN165" t="str">
            <v>2011</v>
          </cell>
          <cell r="AO165" t="str">
            <v>1</v>
          </cell>
          <cell r="AP165">
            <v>97.2</v>
          </cell>
          <cell r="AQ165">
            <v>0</v>
          </cell>
          <cell r="AR165">
            <v>0</v>
          </cell>
          <cell r="AS165">
            <v>0</v>
          </cell>
          <cell r="AT165">
            <v>0</v>
          </cell>
          <cell r="AU165">
            <v>0</v>
          </cell>
          <cell r="AV165">
            <v>0</v>
          </cell>
          <cell r="AW165">
            <v>0</v>
          </cell>
          <cell r="AX165">
            <v>0</v>
          </cell>
          <cell r="AY165">
            <v>0</v>
          </cell>
          <cell r="AZ165">
            <v>0</v>
          </cell>
          <cell r="BA165">
            <v>0</v>
          </cell>
          <cell r="BB165">
            <v>27669</v>
          </cell>
          <cell r="BC165">
            <v>0</v>
          </cell>
          <cell r="BD165">
            <v>0</v>
          </cell>
          <cell r="BE165">
            <v>0</v>
          </cell>
          <cell r="BF165">
            <v>0</v>
          </cell>
          <cell r="BG165">
            <v>0</v>
          </cell>
          <cell r="BH165" t="str">
            <v>276670MGGRR4</v>
          </cell>
          <cell r="BI165">
            <v>40879</v>
          </cell>
        </row>
        <row r="166">
          <cell r="A166" t="str">
            <v>16453305</v>
          </cell>
          <cell r="B166" t="str">
            <v>RAMIREZ CABREJOS JOSE CRISTOBAL</v>
          </cell>
          <cell r="C166" t="str">
            <v>CHOFER</v>
          </cell>
          <cell r="D166" t="str">
            <v>16453305</v>
          </cell>
          <cell r="E166">
            <v>39722</v>
          </cell>
          <cell r="F166">
            <v>40908</v>
          </cell>
          <cell r="G166" t="str">
            <v>RAMIREZ CABREJOS JOSE CRISTOBAL</v>
          </cell>
          <cell r="H166">
            <v>1100</v>
          </cell>
          <cell r="I166">
            <v>1100</v>
          </cell>
          <cell r="J166">
            <v>0</v>
          </cell>
          <cell r="K166">
            <v>0</v>
          </cell>
          <cell r="L166">
            <v>0</v>
          </cell>
          <cell r="M166">
            <v>957</v>
          </cell>
          <cell r="N166" t="str">
            <v>OFICINA ZONAL LAMBAYEQUE</v>
          </cell>
          <cell r="O166" t="str">
            <v xml:space="preserve">0022  </v>
          </cell>
          <cell r="P166" t="str">
            <v>1180</v>
          </cell>
          <cell r="Q166" t="str">
            <v>001</v>
          </cell>
          <cell r="R166" t="str">
            <v>94</v>
          </cell>
          <cell r="S166">
            <v>40896</v>
          </cell>
          <cell r="T166" t="str">
            <v>4012234177</v>
          </cell>
          <cell r="U166" t="str">
            <v>201112</v>
          </cell>
          <cell r="V166" t="str">
            <v>201112</v>
          </cell>
          <cell r="W166" t="str">
            <v>12</v>
          </cell>
          <cell r="X166">
            <v>1</v>
          </cell>
          <cell r="Y166" t="str">
            <v>CAS ZONALES DICIEMBRE 2011</v>
          </cell>
          <cell r="Z166">
            <v>226</v>
          </cell>
          <cell r="AA166" t="str">
            <v>10164533056</v>
          </cell>
          <cell r="AB166" t="str">
            <v>RAMIREZ</v>
          </cell>
          <cell r="AC166" t="str">
            <v>CABREJOS</v>
          </cell>
          <cell r="AD166" t="str">
            <v>JOSE CRISTOBAL</v>
          </cell>
          <cell r="AE166" t="str">
            <v>ONP</v>
          </cell>
          <cell r="AF166" t="str">
            <v>99</v>
          </cell>
          <cell r="AG166">
            <v>0</v>
          </cell>
          <cell r="AH166">
            <v>0</v>
          </cell>
          <cell r="AI166">
            <v>0</v>
          </cell>
          <cell r="AJ166">
            <v>143</v>
          </cell>
          <cell r="AK166">
            <v>39722</v>
          </cell>
          <cell r="AL166" t="str">
            <v/>
          </cell>
          <cell r="AM166">
            <v>1</v>
          </cell>
          <cell r="AN166" t="str">
            <v>2011</v>
          </cell>
          <cell r="AO166" t="str">
            <v>1</v>
          </cell>
          <cell r="AP166">
            <v>97.2</v>
          </cell>
          <cell r="AQ166">
            <v>0</v>
          </cell>
          <cell r="AR166">
            <v>0</v>
          </cell>
          <cell r="AS166">
            <v>0</v>
          </cell>
          <cell r="AT166">
            <v>0</v>
          </cell>
          <cell r="AU166">
            <v>0</v>
          </cell>
          <cell r="AV166">
            <v>0</v>
          </cell>
          <cell r="AW166">
            <v>0</v>
          </cell>
          <cell r="AX166">
            <v>0</v>
          </cell>
          <cell r="AY166">
            <v>0</v>
          </cell>
          <cell r="AZ166">
            <v>0</v>
          </cell>
          <cell r="BA166">
            <v>0</v>
          </cell>
          <cell r="BB166">
            <v>18409</v>
          </cell>
          <cell r="BC166">
            <v>0</v>
          </cell>
          <cell r="BD166">
            <v>0</v>
          </cell>
          <cell r="BE166">
            <v>0</v>
          </cell>
          <cell r="BF166">
            <v>0</v>
          </cell>
          <cell r="BG166">
            <v>0</v>
          </cell>
          <cell r="BH166" t="str">
            <v/>
          </cell>
          <cell r="BI166">
            <v>39722</v>
          </cell>
        </row>
        <row r="167">
          <cell r="A167" t="str">
            <v>17610831</v>
          </cell>
          <cell r="B167" t="str">
            <v>RIOJA ODAR MARIA DEL ROSARIO EMPERATRIZ</v>
          </cell>
          <cell r="C167" t="str">
            <v>TECNICO DE PROYECTOS</v>
          </cell>
          <cell r="D167" t="str">
            <v>17610831</v>
          </cell>
          <cell r="E167">
            <v>39840</v>
          </cell>
          <cell r="F167">
            <v>40908</v>
          </cell>
          <cell r="G167" t="str">
            <v>RIOJA ODAR MARIA DEL ROSARIO EMPERATRIZ</v>
          </cell>
          <cell r="H167">
            <v>2900</v>
          </cell>
          <cell r="I167">
            <v>2900</v>
          </cell>
          <cell r="J167">
            <v>0</v>
          </cell>
          <cell r="K167">
            <v>0</v>
          </cell>
          <cell r="L167">
            <v>0</v>
          </cell>
          <cell r="M167">
            <v>2523</v>
          </cell>
          <cell r="N167" t="str">
            <v>OFICINA ZONAL LAMBAYEQUE</v>
          </cell>
          <cell r="O167" t="str">
            <v xml:space="preserve">0022  </v>
          </cell>
          <cell r="P167" t="str">
            <v>295</v>
          </cell>
          <cell r="Q167" t="str">
            <v>001</v>
          </cell>
          <cell r="R167" t="str">
            <v>120</v>
          </cell>
          <cell r="S167">
            <v>40896</v>
          </cell>
          <cell r="T167" t="str">
            <v>4019259108</v>
          </cell>
          <cell r="U167" t="str">
            <v>201112</v>
          </cell>
          <cell r="V167" t="str">
            <v>201112</v>
          </cell>
          <cell r="W167" t="str">
            <v>12</v>
          </cell>
          <cell r="X167">
            <v>1</v>
          </cell>
          <cell r="Y167" t="str">
            <v>CAS ZONALES DICIEMBRE 2011</v>
          </cell>
          <cell r="Z167">
            <v>262</v>
          </cell>
          <cell r="AA167" t="str">
            <v>10176108318</v>
          </cell>
          <cell r="AB167" t="str">
            <v>RIOJA</v>
          </cell>
          <cell r="AC167" t="str">
            <v>ODAR</v>
          </cell>
          <cell r="AD167" t="str">
            <v>MARIA DEL ROSARIO EMPERATRIZ</v>
          </cell>
          <cell r="AE167" t="str">
            <v>ONP</v>
          </cell>
          <cell r="AF167" t="str">
            <v>99</v>
          </cell>
          <cell r="AG167">
            <v>0</v>
          </cell>
          <cell r="AH167">
            <v>0</v>
          </cell>
          <cell r="AI167">
            <v>0</v>
          </cell>
          <cell r="AJ167">
            <v>377</v>
          </cell>
          <cell r="AK167">
            <v>39840</v>
          </cell>
          <cell r="AL167" t="str">
            <v>2206722</v>
          </cell>
          <cell r="AM167">
            <v>40550</v>
          </cell>
          <cell r="AN167" t="str">
            <v>2011</v>
          </cell>
          <cell r="AO167" t="str">
            <v>1</v>
          </cell>
          <cell r="AP167">
            <v>97.2</v>
          </cell>
          <cell r="AQ167">
            <v>0</v>
          </cell>
          <cell r="AR167">
            <v>0</v>
          </cell>
          <cell r="AS167">
            <v>0</v>
          </cell>
          <cell r="AT167">
            <v>0</v>
          </cell>
          <cell r="AU167">
            <v>0</v>
          </cell>
          <cell r="AV167">
            <v>0</v>
          </cell>
          <cell r="AW167">
            <v>0</v>
          </cell>
          <cell r="AX167">
            <v>0</v>
          </cell>
          <cell r="AY167">
            <v>0</v>
          </cell>
          <cell r="AZ167">
            <v>0</v>
          </cell>
          <cell r="BA167">
            <v>0</v>
          </cell>
          <cell r="BB167">
            <v>26299</v>
          </cell>
          <cell r="BC167">
            <v>0</v>
          </cell>
          <cell r="BD167">
            <v>0</v>
          </cell>
          <cell r="BE167">
            <v>0</v>
          </cell>
          <cell r="BF167">
            <v>0</v>
          </cell>
          <cell r="BG167">
            <v>0</v>
          </cell>
          <cell r="BH167" t="str">
            <v/>
          </cell>
          <cell r="BI167">
            <v>39840</v>
          </cell>
        </row>
        <row r="168">
          <cell r="A168" t="str">
            <v>16707606</v>
          </cell>
          <cell r="B168" t="str">
            <v>ZAPATA CARNAQUE DE ZAFRA ESPERANZA MARLENE</v>
          </cell>
          <cell r="C168" t="str">
            <v>JEFA DE OFICINA ZONAL LAMBAYEQUE</v>
          </cell>
          <cell r="D168" t="str">
            <v>16707606</v>
          </cell>
          <cell r="E168">
            <v>40849</v>
          </cell>
          <cell r="F168">
            <v>40908</v>
          </cell>
          <cell r="G168" t="str">
            <v>ZAPATA CARNAQUE DE ZAFRA ESPERANZA MARLENE</v>
          </cell>
          <cell r="H168">
            <v>5300</v>
          </cell>
          <cell r="I168">
            <v>5300</v>
          </cell>
          <cell r="J168">
            <v>0</v>
          </cell>
          <cell r="K168">
            <v>0</v>
          </cell>
          <cell r="L168">
            <v>0</v>
          </cell>
          <cell r="M168">
            <v>4619.4799999999996</v>
          </cell>
          <cell r="N168" t="str">
            <v>OFICINA ZONAL LAMBAYEQUE</v>
          </cell>
          <cell r="O168" t="str">
            <v xml:space="preserve">0022  </v>
          </cell>
          <cell r="P168" t="str">
            <v>3449</v>
          </cell>
          <cell r="Q168" t="str">
            <v>E001</v>
          </cell>
          <cell r="R168" t="str">
            <v>30</v>
          </cell>
          <cell r="S168">
            <v>40882</v>
          </cell>
          <cell r="T168" t="str">
            <v>4023215190</v>
          </cell>
          <cell r="U168" t="str">
            <v>201112</v>
          </cell>
          <cell r="V168" t="str">
            <v>201112</v>
          </cell>
          <cell r="W168" t="str">
            <v>12</v>
          </cell>
          <cell r="X168">
            <v>1</v>
          </cell>
          <cell r="Y168" t="str">
            <v>CAS ZONALES DICIEMBRE 2011</v>
          </cell>
          <cell r="Z168">
            <v>1354</v>
          </cell>
          <cell r="AA168" t="str">
            <v>10167076063</v>
          </cell>
          <cell r="AB168" t="str">
            <v>ZAPATA</v>
          </cell>
          <cell r="AC168" t="str">
            <v>CARNAQUE DE ZAFRA</v>
          </cell>
          <cell r="AD168" t="str">
            <v>ESPERANZA MARLENE</v>
          </cell>
          <cell r="AE168" t="str">
            <v>PRIMA</v>
          </cell>
          <cell r="AF168" t="str">
            <v>03</v>
          </cell>
          <cell r="AG168">
            <v>92.75</v>
          </cell>
          <cell r="AH168">
            <v>57.77</v>
          </cell>
          <cell r="AI168">
            <v>150.52000000000001</v>
          </cell>
          <cell r="AJ168">
            <v>530</v>
          </cell>
          <cell r="AK168">
            <v>40849</v>
          </cell>
          <cell r="AL168" t="str">
            <v>2213394</v>
          </cell>
          <cell r="AM168">
            <v>40552</v>
          </cell>
          <cell r="AN168" t="str">
            <v>2011</v>
          </cell>
          <cell r="AO168" t="str">
            <v>1</v>
          </cell>
          <cell r="AP168">
            <v>97.2</v>
          </cell>
          <cell r="AQ168">
            <v>0</v>
          </cell>
          <cell r="AR168">
            <v>0</v>
          </cell>
          <cell r="AS168">
            <v>0</v>
          </cell>
          <cell r="AT168">
            <v>0</v>
          </cell>
          <cell r="AU168">
            <v>0</v>
          </cell>
          <cell r="AV168">
            <v>0</v>
          </cell>
          <cell r="AW168">
            <v>0</v>
          </cell>
          <cell r="AX168">
            <v>0</v>
          </cell>
          <cell r="AY168">
            <v>0</v>
          </cell>
          <cell r="AZ168">
            <v>0</v>
          </cell>
          <cell r="BA168">
            <v>0</v>
          </cell>
          <cell r="BB168">
            <v>26577</v>
          </cell>
          <cell r="BC168">
            <v>0</v>
          </cell>
          <cell r="BD168">
            <v>0</v>
          </cell>
          <cell r="BE168">
            <v>0</v>
          </cell>
          <cell r="BF168">
            <v>0</v>
          </cell>
          <cell r="BG168">
            <v>0</v>
          </cell>
          <cell r="BH168" t="str">
            <v>566060EZCAN9</v>
          </cell>
          <cell r="BI168">
            <v>40849</v>
          </cell>
        </row>
        <row r="169">
          <cell r="A169" t="str">
            <v>40458497</v>
          </cell>
          <cell r="B169" t="str">
            <v>BAZAN BARCO IVAN RICARDO</v>
          </cell>
          <cell r="C169" t="str">
            <v>RESPONSABLE ADMINISTRATIVO E INFORMATICO</v>
          </cell>
          <cell r="D169" t="str">
            <v>40458497</v>
          </cell>
          <cell r="E169">
            <v>40896</v>
          </cell>
          <cell r="F169">
            <v>40939</v>
          </cell>
          <cell r="G169" t="str">
            <v>BAZAN BARCO IVAN RICARDO</v>
          </cell>
          <cell r="H169">
            <v>800</v>
          </cell>
          <cell r="I169">
            <v>800</v>
          </cell>
          <cell r="J169">
            <v>0</v>
          </cell>
          <cell r="K169">
            <v>0</v>
          </cell>
          <cell r="L169">
            <v>0</v>
          </cell>
          <cell r="M169">
            <v>696</v>
          </cell>
          <cell r="N169" t="str">
            <v>OFICINA ZONAL LAMBAYEQUE</v>
          </cell>
          <cell r="O169" t="str">
            <v xml:space="preserve">0022  </v>
          </cell>
          <cell r="P169" t="str">
            <v>3635</v>
          </cell>
          <cell r="Q169" t="str">
            <v>001</v>
          </cell>
          <cell r="R169" t="str">
            <v>00118</v>
          </cell>
          <cell r="S169">
            <v>40905</v>
          </cell>
          <cell r="T169" t="str">
            <v>4019063920</v>
          </cell>
          <cell r="U169" t="str">
            <v>201112</v>
          </cell>
          <cell r="V169" t="str">
            <v>201112</v>
          </cell>
          <cell r="W169" t="str">
            <v>13</v>
          </cell>
          <cell r="X169">
            <v>2</v>
          </cell>
          <cell r="Y169" t="str">
            <v>CAS ZONALES DICIEMBRE 2011 ADICIONAL 01</v>
          </cell>
          <cell r="Z169">
            <v>473</v>
          </cell>
          <cell r="AA169" t="str">
            <v>10404584974</v>
          </cell>
          <cell r="AB169" t="str">
            <v>BAZAN</v>
          </cell>
          <cell r="AC169" t="str">
            <v>BARCO</v>
          </cell>
          <cell r="AD169" t="str">
            <v>IVAN RICARDO</v>
          </cell>
          <cell r="AE169" t="str">
            <v>ONP</v>
          </cell>
          <cell r="AF169" t="str">
            <v>99</v>
          </cell>
          <cell r="AG169">
            <v>0</v>
          </cell>
          <cell r="AH169">
            <v>0</v>
          </cell>
          <cell r="AI169">
            <v>0</v>
          </cell>
          <cell r="AJ169">
            <v>104</v>
          </cell>
          <cell r="AK169">
            <v>40896</v>
          </cell>
          <cell r="AL169" t="str">
            <v/>
          </cell>
          <cell r="AM169">
            <v>1</v>
          </cell>
          <cell r="AN169" t="str">
            <v>2011</v>
          </cell>
          <cell r="AO169" t="str">
            <v>1</v>
          </cell>
          <cell r="AP169">
            <v>72</v>
          </cell>
          <cell r="AQ169">
            <v>0</v>
          </cell>
          <cell r="AR169">
            <v>0</v>
          </cell>
          <cell r="AS169">
            <v>0</v>
          </cell>
          <cell r="AT169">
            <v>0</v>
          </cell>
          <cell r="AU169">
            <v>0</v>
          </cell>
          <cell r="AV169">
            <v>0</v>
          </cell>
          <cell r="AW169">
            <v>0</v>
          </cell>
          <cell r="AX169">
            <v>0</v>
          </cell>
          <cell r="AY169">
            <v>0</v>
          </cell>
          <cell r="AZ169">
            <v>0</v>
          </cell>
          <cell r="BA169">
            <v>0</v>
          </cell>
          <cell r="BB169">
            <v>29137</v>
          </cell>
          <cell r="BC169">
            <v>0</v>
          </cell>
          <cell r="BD169">
            <v>0</v>
          </cell>
          <cell r="BE169">
            <v>0</v>
          </cell>
          <cell r="BF169">
            <v>0</v>
          </cell>
          <cell r="BG169">
            <v>0</v>
          </cell>
          <cell r="BH169" t="str">
            <v/>
          </cell>
          <cell r="BI169">
            <v>39706</v>
          </cell>
        </row>
        <row r="170">
          <cell r="A170" t="str">
            <v>40458497</v>
          </cell>
          <cell r="B170" t="str">
            <v>BAZAN BARCO IVAN RICARDO</v>
          </cell>
          <cell r="C170" t="str">
            <v>RESPONSABLE ADMINISTRATIVO E INFORMATICO</v>
          </cell>
          <cell r="D170" t="str">
            <v>40458497</v>
          </cell>
          <cell r="E170">
            <v>40896</v>
          </cell>
          <cell r="F170">
            <v>40999</v>
          </cell>
          <cell r="G170" t="str">
            <v>BAZAN BARCO IVAN RICARDO</v>
          </cell>
          <cell r="H170">
            <v>800</v>
          </cell>
          <cell r="I170">
            <v>800</v>
          </cell>
          <cell r="J170">
            <v>0</v>
          </cell>
          <cell r="K170">
            <v>0</v>
          </cell>
          <cell r="L170">
            <v>0</v>
          </cell>
          <cell r="M170">
            <v>696</v>
          </cell>
          <cell r="N170" t="str">
            <v>OFICINA ZONAL LAMBAYEQUE</v>
          </cell>
          <cell r="O170" t="str">
            <v xml:space="preserve">0022  </v>
          </cell>
          <cell r="P170" t="str">
            <v>3635</v>
          </cell>
          <cell r="Q170" t="str">
            <v>001</v>
          </cell>
          <cell r="R170" t="str">
            <v>00118</v>
          </cell>
          <cell r="S170">
            <v>40905</v>
          </cell>
          <cell r="T170" t="str">
            <v>4019063920</v>
          </cell>
          <cell r="U170" t="str">
            <v>201112</v>
          </cell>
          <cell r="V170" t="str">
            <v>201112</v>
          </cell>
          <cell r="W170" t="str">
            <v>13</v>
          </cell>
          <cell r="X170">
            <v>2</v>
          </cell>
          <cell r="Y170" t="str">
            <v>CAS ZONALES DICIEMBRE 2011 ADICIONAL 01</v>
          </cell>
          <cell r="Z170">
            <v>473</v>
          </cell>
          <cell r="AA170" t="str">
            <v>10404584974</v>
          </cell>
          <cell r="AB170" t="str">
            <v>BAZAN</v>
          </cell>
          <cell r="AC170" t="str">
            <v>BARCO</v>
          </cell>
          <cell r="AD170" t="str">
            <v>IVAN RICARDO</v>
          </cell>
          <cell r="AE170" t="str">
            <v>ONP</v>
          </cell>
          <cell r="AF170" t="str">
            <v>99</v>
          </cell>
          <cell r="AG170">
            <v>0</v>
          </cell>
          <cell r="AH170">
            <v>0</v>
          </cell>
          <cell r="AI170">
            <v>0</v>
          </cell>
          <cell r="AJ170">
            <v>104</v>
          </cell>
          <cell r="AK170">
            <v>40896</v>
          </cell>
          <cell r="AL170" t="str">
            <v/>
          </cell>
          <cell r="AM170">
            <v>1</v>
          </cell>
          <cell r="AN170" t="str">
            <v>2011</v>
          </cell>
          <cell r="AO170" t="str">
            <v>1</v>
          </cell>
          <cell r="AP170">
            <v>72</v>
          </cell>
          <cell r="AQ170">
            <v>0</v>
          </cell>
          <cell r="AR170">
            <v>0</v>
          </cell>
          <cell r="AS170">
            <v>0</v>
          </cell>
          <cell r="AT170">
            <v>0</v>
          </cell>
          <cell r="AU170">
            <v>0</v>
          </cell>
          <cell r="AV170">
            <v>0</v>
          </cell>
          <cell r="AW170">
            <v>0</v>
          </cell>
          <cell r="AX170">
            <v>0</v>
          </cell>
          <cell r="AY170">
            <v>0</v>
          </cell>
          <cell r="AZ170">
            <v>0</v>
          </cell>
          <cell r="BA170">
            <v>0</v>
          </cell>
          <cell r="BB170">
            <v>29137</v>
          </cell>
          <cell r="BC170">
            <v>0</v>
          </cell>
          <cell r="BD170">
            <v>0</v>
          </cell>
          <cell r="BE170">
            <v>0</v>
          </cell>
          <cell r="BF170">
            <v>0</v>
          </cell>
          <cell r="BG170">
            <v>0</v>
          </cell>
          <cell r="BH170" t="str">
            <v/>
          </cell>
          <cell r="BI170">
            <v>39706</v>
          </cell>
        </row>
        <row r="171">
          <cell r="A171" t="str">
            <v>40458497</v>
          </cell>
          <cell r="B171" t="str">
            <v>BAZAN BARCO IVAN RICARDO</v>
          </cell>
          <cell r="C171" t="str">
            <v>RESPONSABLE ADMINISTRATIVO E INFORMATICO</v>
          </cell>
          <cell r="D171" t="str">
            <v>40458497</v>
          </cell>
          <cell r="E171">
            <v>40896</v>
          </cell>
          <cell r="F171">
            <v>41060</v>
          </cell>
          <cell r="G171" t="str">
            <v>BAZAN BARCO IVAN RICARDO</v>
          </cell>
          <cell r="H171">
            <v>800</v>
          </cell>
          <cell r="I171">
            <v>800</v>
          </cell>
          <cell r="J171">
            <v>0</v>
          </cell>
          <cell r="K171">
            <v>0</v>
          </cell>
          <cell r="L171">
            <v>0</v>
          </cell>
          <cell r="M171">
            <v>696</v>
          </cell>
          <cell r="N171" t="str">
            <v>OFICINA ZONAL LAMBAYEQUE</v>
          </cell>
          <cell r="O171" t="str">
            <v xml:space="preserve">0022  </v>
          </cell>
          <cell r="P171" t="str">
            <v>3635</v>
          </cell>
          <cell r="Q171" t="str">
            <v>001</v>
          </cell>
          <cell r="R171" t="str">
            <v>00118</v>
          </cell>
          <cell r="S171">
            <v>40905</v>
          </cell>
          <cell r="T171" t="str">
            <v>4019063920</v>
          </cell>
          <cell r="U171" t="str">
            <v>201112</v>
          </cell>
          <cell r="V171" t="str">
            <v>201112</v>
          </cell>
          <cell r="W171" t="str">
            <v>13</v>
          </cell>
          <cell r="X171">
            <v>2</v>
          </cell>
          <cell r="Y171" t="str">
            <v>CAS ZONALES DICIEMBRE 2011 ADICIONAL 01</v>
          </cell>
          <cell r="Z171">
            <v>473</v>
          </cell>
          <cell r="AA171" t="str">
            <v>10404584974</v>
          </cell>
          <cell r="AB171" t="str">
            <v>BAZAN</v>
          </cell>
          <cell r="AC171" t="str">
            <v>BARCO</v>
          </cell>
          <cell r="AD171" t="str">
            <v>IVAN RICARDO</v>
          </cell>
          <cell r="AE171" t="str">
            <v>ONP</v>
          </cell>
          <cell r="AF171" t="str">
            <v>99</v>
          </cell>
          <cell r="AG171">
            <v>0</v>
          </cell>
          <cell r="AH171">
            <v>0</v>
          </cell>
          <cell r="AI171">
            <v>0</v>
          </cell>
          <cell r="AJ171">
            <v>104</v>
          </cell>
          <cell r="AK171">
            <v>40896</v>
          </cell>
          <cell r="AL171" t="str">
            <v/>
          </cell>
          <cell r="AM171">
            <v>1</v>
          </cell>
          <cell r="AN171" t="str">
            <v>2011</v>
          </cell>
          <cell r="AO171" t="str">
            <v>1</v>
          </cell>
          <cell r="AP171">
            <v>72</v>
          </cell>
          <cell r="AQ171">
            <v>0</v>
          </cell>
          <cell r="AR171">
            <v>0</v>
          </cell>
          <cell r="AS171">
            <v>0</v>
          </cell>
          <cell r="AT171">
            <v>0</v>
          </cell>
          <cell r="AU171">
            <v>0</v>
          </cell>
          <cell r="AV171">
            <v>0</v>
          </cell>
          <cell r="AW171">
            <v>0</v>
          </cell>
          <cell r="AX171">
            <v>0</v>
          </cell>
          <cell r="AY171">
            <v>0</v>
          </cell>
          <cell r="AZ171">
            <v>0</v>
          </cell>
          <cell r="BA171">
            <v>0</v>
          </cell>
          <cell r="BB171">
            <v>29137</v>
          </cell>
          <cell r="BC171">
            <v>0</v>
          </cell>
          <cell r="BD171">
            <v>0</v>
          </cell>
          <cell r="BE171">
            <v>0</v>
          </cell>
          <cell r="BF171">
            <v>0</v>
          </cell>
          <cell r="BG171">
            <v>0</v>
          </cell>
          <cell r="BH171" t="str">
            <v/>
          </cell>
          <cell r="BI171">
            <v>39706</v>
          </cell>
        </row>
        <row r="172">
          <cell r="A172" t="str">
            <v>05380488</v>
          </cell>
          <cell r="B172" t="str">
            <v>BARTENS  FERRANDO  NAPOLEON</v>
          </cell>
          <cell r="C172" t="str">
            <v>CHOFER</v>
          </cell>
          <cell r="D172" t="str">
            <v>05380488</v>
          </cell>
          <cell r="E172">
            <v>40871</v>
          </cell>
          <cell r="F172">
            <v>40908</v>
          </cell>
          <cell r="G172" t="str">
            <v>BARTENS  FERRANDO  NAPOLEON</v>
          </cell>
          <cell r="H172">
            <v>1100</v>
          </cell>
          <cell r="I172">
            <v>1100</v>
          </cell>
          <cell r="J172">
            <v>0</v>
          </cell>
          <cell r="K172">
            <v>0</v>
          </cell>
          <cell r="L172">
            <v>0</v>
          </cell>
          <cell r="M172">
            <v>954.58</v>
          </cell>
          <cell r="N172" t="str">
            <v>OFICINA ZONAL LORETO</v>
          </cell>
          <cell r="O172" t="str">
            <v xml:space="preserve">0023  </v>
          </cell>
          <cell r="P172" t="str">
            <v>3523</v>
          </cell>
          <cell r="Q172" t="str">
            <v>001</v>
          </cell>
          <cell r="R172" t="str">
            <v>18</v>
          </cell>
          <cell r="S172">
            <v>40896</v>
          </cell>
          <cell r="T172" t="str">
            <v>4041615538</v>
          </cell>
          <cell r="U172" t="str">
            <v>201112</v>
          </cell>
          <cell r="V172" t="str">
            <v>201112</v>
          </cell>
          <cell r="W172" t="str">
            <v>12</v>
          </cell>
          <cell r="X172">
            <v>1</v>
          </cell>
          <cell r="Y172" t="str">
            <v>CAS ZONALES DICIEMBRE 2011</v>
          </cell>
          <cell r="Z172">
            <v>4208</v>
          </cell>
          <cell r="AA172" t="str">
            <v>10053804883</v>
          </cell>
          <cell r="AB172" t="str">
            <v xml:space="preserve">BARTENS </v>
          </cell>
          <cell r="AC172" t="str">
            <v xml:space="preserve">FERRANDO </v>
          </cell>
          <cell r="AD172" t="str">
            <v>NAPOLEON</v>
          </cell>
          <cell r="AE172" t="str">
            <v>INTEGRA</v>
          </cell>
          <cell r="AF172" t="str">
            <v>02</v>
          </cell>
          <cell r="AG172">
            <v>19.8</v>
          </cell>
          <cell r="AH172">
            <v>15.62</v>
          </cell>
          <cell r="AI172">
            <v>35.42</v>
          </cell>
          <cell r="AJ172">
            <v>110</v>
          </cell>
          <cell r="AK172">
            <v>40871</v>
          </cell>
          <cell r="AL172" t="str">
            <v/>
          </cell>
          <cell r="AM172">
            <v>1</v>
          </cell>
          <cell r="AN172" t="str">
            <v>2011</v>
          </cell>
          <cell r="AO172" t="str">
            <v>1</v>
          </cell>
          <cell r="AP172">
            <v>97.2</v>
          </cell>
          <cell r="AQ172">
            <v>0</v>
          </cell>
          <cell r="AR172">
            <v>0</v>
          </cell>
          <cell r="AS172">
            <v>0</v>
          </cell>
          <cell r="AT172">
            <v>0</v>
          </cell>
          <cell r="AU172">
            <v>0</v>
          </cell>
          <cell r="AV172">
            <v>0</v>
          </cell>
          <cell r="AW172">
            <v>0</v>
          </cell>
          <cell r="AX172">
            <v>0</v>
          </cell>
          <cell r="AY172">
            <v>0</v>
          </cell>
          <cell r="AZ172">
            <v>0</v>
          </cell>
          <cell r="BA172">
            <v>0</v>
          </cell>
          <cell r="BB172">
            <v>27623</v>
          </cell>
          <cell r="BC172">
            <v>0</v>
          </cell>
          <cell r="BD172">
            <v>0</v>
          </cell>
          <cell r="BE172">
            <v>0</v>
          </cell>
          <cell r="BF172">
            <v>0</v>
          </cell>
          <cell r="BG172">
            <v>0</v>
          </cell>
          <cell r="BH172" t="str">
            <v>576211NBFTR5</v>
          </cell>
          <cell r="BI172">
            <v>40871</v>
          </cell>
        </row>
        <row r="173">
          <cell r="A173" t="str">
            <v>40627280</v>
          </cell>
          <cell r="B173" t="str">
            <v>DIAZ  LINARES JOSE LUIS</v>
          </cell>
          <cell r="C173" t="str">
            <v>RESPONSABLE ADMINISTRATIVO E INFORMATICO</v>
          </cell>
          <cell r="D173" t="str">
            <v>40627280</v>
          </cell>
          <cell r="E173">
            <v>40814</v>
          </cell>
          <cell r="F173">
            <v>40908</v>
          </cell>
          <cell r="G173" t="str">
            <v>DIAZ  LINARES JOSE LUIS</v>
          </cell>
          <cell r="H173">
            <v>2000</v>
          </cell>
          <cell r="I173">
            <v>2000</v>
          </cell>
          <cell r="J173">
            <v>0</v>
          </cell>
          <cell r="K173">
            <v>0</v>
          </cell>
          <cell r="L173">
            <v>0</v>
          </cell>
          <cell r="M173">
            <v>1728.8</v>
          </cell>
          <cell r="N173" t="str">
            <v>OFICINA ZONAL LORETO</v>
          </cell>
          <cell r="O173" t="str">
            <v xml:space="preserve">0023  </v>
          </cell>
          <cell r="P173" t="str">
            <v>3417</v>
          </cell>
          <cell r="Q173" t="str">
            <v>002</v>
          </cell>
          <cell r="R173" t="str">
            <v>5</v>
          </cell>
          <cell r="S173">
            <v>40896</v>
          </cell>
          <cell r="T173" t="str">
            <v>4040813646</v>
          </cell>
          <cell r="U173" t="str">
            <v>201112</v>
          </cell>
          <cell r="V173" t="str">
            <v>201112</v>
          </cell>
          <cell r="W173" t="str">
            <v>12</v>
          </cell>
          <cell r="X173">
            <v>1</v>
          </cell>
          <cell r="Y173" t="str">
            <v>CAS ZONALES DICIEMBRE 2011</v>
          </cell>
          <cell r="Z173">
            <v>4139</v>
          </cell>
          <cell r="AA173" t="str">
            <v>10406272805</v>
          </cell>
          <cell r="AB173" t="str">
            <v xml:space="preserve">DIAZ </v>
          </cell>
          <cell r="AC173" t="str">
            <v>LINARES</v>
          </cell>
          <cell r="AD173" t="str">
            <v>JOSE LUIS</v>
          </cell>
          <cell r="AE173" t="str">
            <v>PROFUTURO</v>
          </cell>
          <cell r="AF173" t="str">
            <v>04</v>
          </cell>
          <cell r="AG173">
            <v>43.4</v>
          </cell>
          <cell r="AH173">
            <v>27.8</v>
          </cell>
          <cell r="AI173">
            <v>71.2</v>
          </cell>
          <cell r="AJ173">
            <v>200</v>
          </cell>
          <cell r="AK173">
            <v>40814</v>
          </cell>
          <cell r="AL173" t="str">
            <v>2661123</v>
          </cell>
          <cell r="AM173">
            <v>40862</v>
          </cell>
          <cell r="AN173" t="str">
            <v>2011</v>
          </cell>
          <cell r="AO173" t="str">
            <v>1</v>
          </cell>
          <cell r="AP173">
            <v>97.2</v>
          </cell>
          <cell r="AQ173">
            <v>0</v>
          </cell>
          <cell r="AR173">
            <v>0</v>
          </cell>
          <cell r="AS173">
            <v>0</v>
          </cell>
          <cell r="AT173">
            <v>0</v>
          </cell>
          <cell r="AU173">
            <v>0</v>
          </cell>
          <cell r="AV173">
            <v>0</v>
          </cell>
          <cell r="AW173">
            <v>0</v>
          </cell>
          <cell r="AX173">
            <v>0</v>
          </cell>
          <cell r="AY173">
            <v>0</v>
          </cell>
          <cell r="AZ173">
            <v>0</v>
          </cell>
          <cell r="BA173">
            <v>0</v>
          </cell>
          <cell r="BB173">
            <v>29098</v>
          </cell>
          <cell r="BC173">
            <v>0</v>
          </cell>
          <cell r="BD173">
            <v>0</v>
          </cell>
          <cell r="BE173">
            <v>0</v>
          </cell>
          <cell r="BF173">
            <v>0</v>
          </cell>
          <cell r="BG173">
            <v>0</v>
          </cell>
          <cell r="BH173" t="str">
            <v>590961JDLZA2</v>
          </cell>
          <cell r="BI173">
            <v>40814</v>
          </cell>
        </row>
        <row r="174">
          <cell r="A174" t="str">
            <v>05380274</v>
          </cell>
          <cell r="B174" t="str">
            <v>ROLDAN  REATEGUI JHONN KELSEY</v>
          </cell>
          <cell r="C174" t="str">
            <v>JEFE DE LA OFICINA ZONAL LORETO</v>
          </cell>
          <cell r="D174" t="str">
            <v>05380274</v>
          </cell>
          <cell r="E174">
            <v>40833</v>
          </cell>
          <cell r="F174">
            <v>40908</v>
          </cell>
          <cell r="G174" t="str">
            <v>ROLDAN  REATEGUI JHONN KELSEY</v>
          </cell>
          <cell r="H174">
            <v>5300</v>
          </cell>
          <cell r="I174">
            <v>5300</v>
          </cell>
          <cell r="J174">
            <v>0</v>
          </cell>
          <cell r="K174">
            <v>0</v>
          </cell>
          <cell r="L174">
            <v>0</v>
          </cell>
          <cell r="M174">
            <v>4584.5</v>
          </cell>
          <cell r="N174" t="str">
            <v>OFICINA ZONAL LORETO</v>
          </cell>
          <cell r="O174" t="str">
            <v xml:space="preserve">0023  </v>
          </cell>
          <cell r="P174" t="str">
            <v>1738</v>
          </cell>
          <cell r="Q174" t="str">
            <v>001</v>
          </cell>
          <cell r="R174" t="str">
            <v>30</v>
          </cell>
          <cell r="S174">
            <v>40896</v>
          </cell>
          <cell r="T174" t="str">
            <v>04-521-131263</v>
          </cell>
          <cell r="U174" t="str">
            <v>201112</v>
          </cell>
          <cell r="V174" t="str">
            <v>201112</v>
          </cell>
          <cell r="W174" t="str">
            <v>12</v>
          </cell>
          <cell r="X174">
            <v>1</v>
          </cell>
          <cell r="Y174" t="str">
            <v>CAS ZONALES DICIEMBRE 2011</v>
          </cell>
          <cell r="Z174">
            <v>4160</v>
          </cell>
          <cell r="AA174" t="str">
            <v>10053802741</v>
          </cell>
          <cell r="AB174" t="str">
            <v xml:space="preserve">ROLDAN </v>
          </cell>
          <cell r="AC174" t="str">
            <v>REATEGUI</v>
          </cell>
          <cell r="AD174" t="str">
            <v>JHONN KELSEY</v>
          </cell>
          <cell r="AE174" t="str">
            <v>HORIZONTE</v>
          </cell>
          <cell r="AF174" t="str">
            <v>01</v>
          </cell>
          <cell r="AG174">
            <v>103.35</v>
          </cell>
          <cell r="AH174">
            <v>82.15</v>
          </cell>
          <cell r="AI174">
            <v>185.5</v>
          </cell>
          <cell r="AJ174">
            <v>530</v>
          </cell>
          <cell r="AK174">
            <v>40833</v>
          </cell>
          <cell r="AL174" t="str">
            <v>2640522</v>
          </cell>
          <cell r="AM174">
            <v>40842</v>
          </cell>
          <cell r="AN174" t="str">
            <v>2011</v>
          </cell>
          <cell r="AO174" t="str">
            <v>1</v>
          </cell>
          <cell r="AP174">
            <v>97.2</v>
          </cell>
          <cell r="AQ174">
            <v>0</v>
          </cell>
          <cell r="AR174">
            <v>0</v>
          </cell>
          <cell r="AS174">
            <v>0</v>
          </cell>
          <cell r="AT174">
            <v>0</v>
          </cell>
          <cell r="AU174">
            <v>0</v>
          </cell>
          <cell r="AV174">
            <v>0</v>
          </cell>
          <cell r="AW174">
            <v>0</v>
          </cell>
          <cell r="AX174">
            <v>0</v>
          </cell>
          <cell r="AY174">
            <v>0</v>
          </cell>
          <cell r="AZ174">
            <v>0</v>
          </cell>
          <cell r="BA174">
            <v>0</v>
          </cell>
          <cell r="BB174">
            <v>27517</v>
          </cell>
          <cell r="BC174">
            <v>0</v>
          </cell>
          <cell r="BD174">
            <v>0</v>
          </cell>
          <cell r="BE174">
            <v>0</v>
          </cell>
          <cell r="BF174">
            <v>0</v>
          </cell>
          <cell r="BG174">
            <v>0</v>
          </cell>
          <cell r="BH174" t="str">
            <v>575151JRRDT5</v>
          </cell>
          <cell r="BI174">
            <v>40833</v>
          </cell>
        </row>
        <row r="175">
          <cell r="A175" t="str">
            <v>40111081</v>
          </cell>
          <cell r="B175" t="str">
            <v>RUIZ RIOS DANNY</v>
          </cell>
          <cell r="C175" t="str">
            <v>RESPONSABLE DE PROYECTOS</v>
          </cell>
          <cell r="D175" t="str">
            <v>40111081</v>
          </cell>
          <cell r="E175">
            <v>40819</v>
          </cell>
          <cell r="F175">
            <v>40908</v>
          </cell>
          <cell r="G175" t="str">
            <v>RUIZ RIOS DANNY</v>
          </cell>
          <cell r="H175">
            <v>3100</v>
          </cell>
          <cell r="I175">
            <v>3100</v>
          </cell>
          <cell r="J175">
            <v>0</v>
          </cell>
          <cell r="K175">
            <v>0</v>
          </cell>
          <cell r="L175">
            <v>0</v>
          </cell>
          <cell r="M175">
            <v>2681.5</v>
          </cell>
          <cell r="N175" t="str">
            <v>OFICINA ZONAL LORETO</v>
          </cell>
          <cell r="O175" t="str">
            <v xml:space="preserve">0023  </v>
          </cell>
          <cell r="P175" t="str">
            <v>3418</v>
          </cell>
          <cell r="Q175" t="str">
            <v>001</v>
          </cell>
          <cell r="R175" t="str">
            <v>88</v>
          </cell>
          <cell r="S175">
            <v>40896</v>
          </cell>
          <cell r="T175" t="str">
            <v>4521090079</v>
          </cell>
          <cell r="U175" t="str">
            <v>201112</v>
          </cell>
          <cell r="V175" t="str">
            <v>201112</v>
          </cell>
          <cell r="W175" t="str">
            <v>12</v>
          </cell>
          <cell r="X175">
            <v>1</v>
          </cell>
          <cell r="Y175" t="str">
            <v>CAS ZONALES DICIEMBRE 2011</v>
          </cell>
          <cell r="Z175">
            <v>462</v>
          </cell>
          <cell r="AA175" t="str">
            <v>10401110815</v>
          </cell>
          <cell r="AB175" t="str">
            <v>RUIZ</v>
          </cell>
          <cell r="AC175" t="str">
            <v>RIOS</v>
          </cell>
          <cell r="AD175" t="str">
            <v>DANNY</v>
          </cell>
          <cell r="AE175" t="str">
            <v>HORIZONTE</v>
          </cell>
          <cell r="AF175" t="str">
            <v>01</v>
          </cell>
          <cell r="AG175">
            <v>60.45</v>
          </cell>
          <cell r="AH175">
            <v>48.05</v>
          </cell>
          <cell r="AI175">
            <v>108.5</v>
          </cell>
          <cell r="AJ175">
            <v>310</v>
          </cell>
          <cell r="AK175">
            <v>40819</v>
          </cell>
          <cell r="AL175" t="str">
            <v>2660956</v>
          </cell>
          <cell r="AM175">
            <v>40862</v>
          </cell>
          <cell r="AN175" t="str">
            <v>2011</v>
          </cell>
          <cell r="AO175" t="str">
            <v>1</v>
          </cell>
          <cell r="AP175">
            <v>97.2</v>
          </cell>
          <cell r="AQ175">
            <v>0</v>
          </cell>
          <cell r="AR175">
            <v>0</v>
          </cell>
          <cell r="AS175">
            <v>0</v>
          </cell>
          <cell r="AT175">
            <v>0</v>
          </cell>
          <cell r="AU175">
            <v>0</v>
          </cell>
          <cell r="AV175">
            <v>0</v>
          </cell>
          <cell r="AW175">
            <v>0</v>
          </cell>
          <cell r="AX175">
            <v>0</v>
          </cell>
          <cell r="AY175">
            <v>0</v>
          </cell>
          <cell r="AZ175">
            <v>0</v>
          </cell>
          <cell r="BA175">
            <v>0</v>
          </cell>
          <cell r="BB175">
            <v>28817</v>
          </cell>
          <cell r="BC175">
            <v>0</v>
          </cell>
          <cell r="BD175">
            <v>0</v>
          </cell>
          <cell r="BE175">
            <v>0</v>
          </cell>
          <cell r="BF175">
            <v>0</v>
          </cell>
          <cell r="BG175">
            <v>0</v>
          </cell>
          <cell r="BH175" t="str">
            <v>588150DRRZS9</v>
          </cell>
          <cell r="BI175">
            <v>40819</v>
          </cell>
        </row>
        <row r="176">
          <cell r="A176" t="str">
            <v>01046383</v>
          </cell>
          <cell r="B176" t="str">
            <v>VASQUEZ FERNANDEZ CLAUDIO</v>
          </cell>
          <cell r="C176" t="str">
            <v>TECNICO DE PROYECTOS</v>
          </cell>
          <cell r="D176" t="str">
            <v>01046383</v>
          </cell>
          <cell r="E176">
            <v>40878</v>
          </cell>
          <cell r="F176">
            <v>40939</v>
          </cell>
          <cell r="G176" t="str">
            <v>VASQUEZ FERNANDEZ CLAUDIO</v>
          </cell>
          <cell r="H176">
            <v>2900</v>
          </cell>
          <cell r="I176">
            <v>2900</v>
          </cell>
          <cell r="J176">
            <v>290</v>
          </cell>
          <cell r="K176">
            <v>0</v>
          </cell>
          <cell r="L176">
            <v>0</v>
          </cell>
          <cell r="M176">
            <v>2226.62</v>
          </cell>
          <cell r="N176" t="str">
            <v>OFICINA ZONAL LORETO</v>
          </cell>
          <cell r="O176" t="str">
            <v xml:space="preserve">0023  </v>
          </cell>
          <cell r="P176" t="str">
            <v>3532</v>
          </cell>
          <cell r="Q176" t="str">
            <v>001</v>
          </cell>
          <cell r="R176" t="str">
            <v>246</v>
          </cell>
          <cell r="S176">
            <v>40896</v>
          </cell>
          <cell r="T176" t="str">
            <v>4023780998</v>
          </cell>
          <cell r="U176" t="str">
            <v>201112</v>
          </cell>
          <cell r="V176" t="str">
            <v>201112</v>
          </cell>
          <cell r="W176" t="str">
            <v>12</v>
          </cell>
          <cell r="X176">
            <v>1</v>
          </cell>
          <cell r="Y176" t="str">
            <v>CAS ZONALES DICIEMBRE 2011</v>
          </cell>
          <cell r="Z176">
            <v>1469</v>
          </cell>
          <cell r="AA176" t="str">
            <v>10010463837</v>
          </cell>
          <cell r="AB176" t="str">
            <v>VASQUEZ</v>
          </cell>
          <cell r="AC176" t="str">
            <v>FERNANDEZ</v>
          </cell>
          <cell r="AD176" t="str">
            <v>CLAUDIO</v>
          </cell>
          <cell r="AE176" t="str">
            <v>INTEGRA</v>
          </cell>
          <cell r="AF176" t="str">
            <v>02</v>
          </cell>
          <cell r="AG176">
            <v>52.2</v>
          </cell>
          <cell r="AH176">
            <v>41.18</v>
          </cell>
          <cell r="AI176">
            <v>93.38</v>
          </cell>
          <cell r="AJ176">
            <v>290</v>
          </cell>
          <cell r="AK176">
            <v>40878</v>
          </cell>
          <cell r="AL176" t="str">
            <v/>
          </cell>
          <cell r="AM176">
            <v>1</v>
          </cell>
          <cell r="AN176" t="str">
            <v>2011</v>
          </cell>
          <cell r="AO176" t="str">
            <v>1</v>
          </cell>
          <cell r="AP176">
            <v>97.2</v>
          </cell>
          <cell r="AQ176">
            <v>0</v>
          </cell>
          <cell r="AR176">
            <v>0</v>
          </cell>
          <cell r="AS176">
            <v>0</v>
          </cell>
          <cell r="AT176">
            <v>0</v>
          </cell>
          <cell r="AU176">
            <v>0</v>
          </cell>
          <cell r="AV176">
            <v>0</v>
          </cell>
          <cell r="AW176">
            <v>0</v>
          </cell>
          <cell r="AX176">
            <v>0</v>
          </cell>
          <cell r="AY176">
            <v>0</v>
          </cell>
          <cell r="AZ176">
            <v>0</v>
          </cell>
          <cell r="BA176">
            <v>0</v>
          </cell>
          <cell r="BB176">
            <v>26967</v>
          </cell>
          <cell r="BC176">
            <v>0</v>
          </cell>
          <cell r="BD176">
            <v>0</v>
          </cell>
          <cell r="BE176">
            <v>0</v>
          </cell>
          <cell r="BF176">
            <v>0</v>
          </cell>
          <cell r="BG176">
            <v>0</v>
          </cell>
          <cell r="BH176" t="str">
            <v>569651CVFQN4</v>
          </cell>
          <cell r="BI176">
            <v>40878</v>
          </cell>
        </row>
        <row r="177">
          <cell r="A177" t="str">
            <v>01046383</v>
          </cell>
          <cell r="B177" t="str">
            <v>VASQUEZ FERNANDEZ CLAUDIO</v>
          </cell>
          <cell r="C177" t="str">
            <v>TECNICO DE PROYECTOS</v>
          </cell>
          <cell r="D177" t="str">
            <v>01046383</v>
          </cell>
          <cell r="E177">
            <v>40878</v>
          </cell>
          <cell r="F177">
            <v>40999</v>
          </cell>
          <cell r="G177" t="str">
            <v>VASQUEZ FERNANDEZ CLAUDIO</v>
          </cell>
          <cell r="H177">
            <v>2900</v>
          </cell>
          <cell r="I177">
            <v>2900</v>
          </cell>
          <cell r="J177">
            <v>290</v>
          </cell>
          <cell r="K177">
            <v>0</v>
          </cell>
          <cell r="L177">
            <v>0</v>
          </cell>
          <cell r="M177">
            <v>2226.62</v>
          </cell>
          <cell r="N177" t="str">
            <v>OFICINA ZONAL LORETO</v>
          </cell>
          <cell r="O177" t="str">
            <v xml:space="preserve">0023  </v>
          </cell>
          <cell r="P177" t="str">
            <v>3532</v>
          </cell>
          <cell r="Q177" t="str">
            <v>001</v>
          </cell>
          <cell r="R177" t="str">
            <v>246</v>
          </cell>
          <cell r="S177">
            <v>40896</v>
          </cell>
          <cell r="T177" t="str">
            <v>4023780998</v>
          </cell>
          <cell r="U177" t="str">
            <v>201112</v>
          </cell>
          <cell r="V177" t="str">
            <v>201112</v>
          </cell>
          <cell r="W177" t="str">
            <v>12</v>
          </cell>
          <cell r="X177">
            <v>1</v>
          </cell>
          <cell r="Y177" t="str">
            <v>CAS ZONALES DICIEMBRE 2011</v>
          </cell>
          <cell r="Z177">
            <v>1469</v>
          </cell>
          <cell r="AA177" t="str">
            <v>10010463837</v>
          </cell>
          <cell r="AB177" t="str">
            <v>VASQUEZ</v>
          </cell>
          <cell r="AC177" t="str">
            <v>FERNANDEZ</v>
          </cell>
          <cell r="AD177" t="str">
            <v>CLAUDIO</v>
          </cell>
          <cell r="AE177" t="str">
            <v>INTEGRA</v>
          </cell>
          <cell r="AF177" t="str">
            <v>02</v>
          </cell>
          <cell r="AG177">
            <v>52.2</v>
          </cell>
          <cell r="AH177">
            <v>41.18</v>
          </cell>
          <cell r="AI177">
            <v>93.38</v>
          </cell>
          <cell r="AJ177">
            <v>290</v>
          </cell>
          <cell r="AK177">
            <v>40878</v>
          </cell>
          <cell r="AL177" t="str">
            <v/>
          </cell>
          <cell r="AM177">
            <v>1</v>
          </cell>
          <cell r="AN177" t="str">
            <v>2011</v>
          </cell>
          <cell r="AO177" t="str">
            <v>1</v>
          </cell>
          <cell r="AP177">
            <v>97.2</v>
          </cell>
          <cell r="AQ177">
            <v>0</v>
          </cell>
          <cell r="AR177">
            <v>0</v>
          </cell>
          <cell r="AS177">
            <v>0</v>
          </cell>
          <cell r="AT177">
            <v>0</v>
          </cell>
          <cell r="AU177">
            <v>0</v>
          </cell>
          <cell r="AV177">
            <v>0</v>
          </cell>
          <cell r="AW177">
            <v>0</v>
          </cell>
          <cell r="AX177">
            <v>0</v>
          </cell>
          <cell r="AY177">
            <v>0</v>
          </cell>
          <cell r="AZ177">
            <v>0</v>
          </cell>
          <cell r="BA177">
            <v>0</v>
          </cell>
          <cell r="BB177">
            <v>26967</v>
          </cell>
          <cell r="BC177">
            <v>0</v>
          </cell>
          <cell r="BD177">
            <v>0</v>
          </cell>
          <cell r="BE177">
            <v>0</v>
          </cell>
          <cell r="BF177">
            <v>0</v>
          </cell>
          <cell r="BG177">
            <v>0</v>
          </cell>
          <cell r="BH177" t="str">
            <v>569651CVFQN4</v>
          </cell>
          <cell r="BI177">
            <v>40878</v>
          </cell>
        </row>
        <row r="178">
          <cell r="A178" t="str">
            <v>01046383</v>
          </cell>
          <cell r="B178" t="str">
            <v>VASQUEZ FERNANDEZ CLAUDIO</v>
          </cell>
          <cell r="C178" t="str">
            <v>TECNICO DE PROYECTOS</v>
          </cell>
          <cell r="D178" t="str">
            <v>01046383</v>
          </cell>
          <cell r="E178">
            <v>40878</v>
          </cell>
          <cell r="F178">
            <v>41060</v>
          </cell>
          <cell r="G178" t="str">
            <v>VASQUEZ FERNANDEZ CLAUDIO</v>
          </cell>
          <cell r="H178">
            <v>2900</v>
          </cell>
          <cell r="I178">
            <v>2900</v>
          </cell>
          <cell r="J178">
            <v>290</v>
          </cell>
          <cell r="K178">
            <v>0</v>
          </cell>
          <cell r="L178">
            <v>0</v>
          </cell>
          <cell r="M178">
            <v>2226.62</v>
          </cell>
          <cell r="N178" t="str">
            <v>OFICINA ZONAL LORETO</v>
          </cell>
          <cell r="O178" t="str">
            <v xml:space="preserve">0023  </v>
          </cell>
          <cell r="P178" t="str">
            <v>3532</v>
          </cell>
          <cell r="Q178" t="str">
            <v>001</v>
          </cell>
          <cell r="R178" t="str">
            <v>246</v>
          </cell>
          <cell r="S178">
            <v>40896</v>
          </cell>
          <cell r="T178" t="str">
            <v>4023780998</v>
          </cell>
          <cell r="U178" t="str">
            <v>201112</v>
          </cell>
          <cell r="V178" t="str">
            <v>201112</v>
          </cell>
          <cell r="W178" t="str">
            <v>12</v>
          </cell>
          <cell r="X178">
            <v>1</v>
          </cell>
          <cell r="Y178" t="str">
            <v>CAS ZONALES DICIEMBRE 2011</v>
          </cell>
          <cell r="Z178">
            <v>1469</v>
          </cell>
          <cell r="AA178" t="str">
            <v>10010463837</v>
          </cell>
          <cell r="AB178" t="str">
            <v>VASQUEZ</v>
          </cell>
          <cell r="AC178" t="str">
            <v>FERNANDEZ</v>
          </cell>
          <cell r="AD178" t="str">
            <v>CLAUDIO</v>
          </cell>
          <cell r="AE178" t="str">
            <v>INTEGRA</v>
          </cell>
          <cell r="AF178" t="str">
            <v>02</v>
          </cell>
          <cell r="AG178">
            <v>52.2</v>
          </cell>
          <cell r="AH178">
            <v>41.18</v>
          </cell>
          <cell r="AI178">
            <v>93.38</v>
          </cell>
          <cell r="AJ178">
            <v>290</v>
          </cell>
          <cell r="AK178">
            <v>40878</v>
          </cell>
          <cell r="AL178" t="str">
            <v/>
          </cell>
          <cell r="AM178">
            <v>1</v>
          </cell>
          <cell r="AN178" t="str">
            <v>2011</v>
          </cell>
          <cell r="AO178" t="str">
            <v>1</v>
          </cell>
          <cell r="AP178">
            <v>97.2</v>
          </cell>
          <cell r="AQ178">
            <v>0</v>
          </cell>
          <cell r="AR178">
            <v>0</v>
          </cell>
          <cell r="AS178">
            <v>0</v>
          </cell>
          <cell r="AT178">
            <v>0</v>
          </cell>
          <cell r="AU178">
            <v>0</v>
          </cell>
          <cell r="AV178">
            <v>0</v>
          </cell>
          <cell r="AW178">
            <v>0</v>
          </cell>
          <cell r="AX178">
            <v>0</v>
          </cell>
          <cell r="AY178">
            <v>0</v>
          </cell>
          <cell r="AZ178">
            <v>0</v>
          </cell>
          <cell r="BA178">
            <v>0</v>
          </cell>
          <cell r="BB178">
            <v>26967</v>
          </cell>
          <cell r="BC178">
            <v>0</v>
          </cell>
          <cell r="BD178">
            <v>0</v>
          </cell>
          <cell r="BE178">
            <v>0</v>
          </cell>
          <cell r="BF178">
            <v>0</v>
          </cell>
          <cell r="BG178">
            <v>0</v>
          </cell>
          <cell r="BH178" t="str">
            <v>569651CVFQN4</v>
          </cell>
          <cell r="BI178">
            <v>40878</v>
          </cell>
        </row>
        <row r="179">
          <cell r="A179" t="str">
            <v>01340843</v>
          </cell>
          <cell r="B179" t="str">
            <v>CALDERON  TORRES JUAN LUCAS</v>
          </cell>
          <cell r="C179" t="str">
            <v>RESPONSABLE DE PROMOCION SOCIAL Y CAPACITACION</v>
          </cell>
          <cell r="D179" t="str">
            <v>01340843</v>
          </cell>
          <cell r="E179">
            <v>40879</v>
          </cell>
          <cell r="F179">
            <v>40939</v>
          </cell>
          <cell r="G179" t="str">
            <v>CALDERON  TORRES JUAN LUCAS</v>
          </cell>
          <cell r="H179">
            <v>2610</v>
          </cell>
          <cell r="I179">
            <v>2610</v>
          </cell>
          <cell r="J179">
            <v>0</v>
          </cell>
          <cell r="K179">
            <v>0</v>
          </cell>
          <cell r="L179">
            <v>0</v>
          </cell>
          <cell r="M179">
            <v>2264.96</v>
          </cell>
          <cell r="N179" t="str">
            <v>OFICINA ZONAL MOQUEGUA</v>
          </cell>
          <cell r="O179" t="str">
            <v xml:space="preserve">0025  </v>
          </cell>
          <cell r="P179" t="str">
            <v>3560</v>
          </cell>
          <cell r="Q179" t="str">
            <v>001</v>
          </cell>
          <cell r="R179" t="str">
            <v>134</v>
          </cell>
          <cell r="S179">
            <v>40896</v>
          </cell>
          <cell r="T179" t="str">
            <v>04 014 974313</v>
          </cell>
          <cell r="U179" t="str">
            <v>201112</v>
          </cell>
          <cell r="V179" t="str">
            <v>201112</v>
          </cell>
          <cell r="W179" t="str">
            <v>12</v>
          </cell>
          <cell r="X179">
            <v>1</v>
          </cell>
          <cell r="Y179" t="str">
            <v>CAS ZONALES DICIEMBRE 2011</v>
          </cell>
          <cell r="Z179">
            <v>4228</v>
          </cell>
          <cell r="AA179" t="str">
            <v>10013408438</v>
          </cell>
          <cell r="AB179" t="str">
            <v xml:space="preserve">CALDERON </v>
          </cell>
          <cell r="AC179" t="str">
            <v>TORRES</v>
          </cell>
          <cell r="AD179" t="str">
            <v>JUAN LUCAS</v>
          </cell>
          <cell r="AE179" t="str">
            <v>INTEGRA</v>
          </cell>
          <cell r="AF179" t="str">
            <v>02</v>
          </cell>
          <cell r="AG179">
            <v>46.98</v>
          </cell>
          <cell r="AH179">
            <v>37.06</v>
          </cell>
          <cell r="AI179">
            <v>84.04</v>
          </cell>
          <cell r="AJ179">
            <v>261</v>
          </cell>
          <cell r="AK179">
            <v>40879</v>
          </cell>
          <cell r="AL179" t="str">
            <v>2227624</v>
          </cell>
          <cell r="AM179">
            <v>40555</v>
          </cell>
          <cell r="AN179" t="str">
            <v>2011</v>
          </cell>
          <cell r="AO179" t="str">
            <v>1</v>
          </cell>
          <cell r="AP179">
            <v>97.2</v>
          </cell>
          <cell r="AQ179">
            <v>0</v>
          </cell>
          <cell r="AR179">
            <v>0</v>
          </cell>
          <cell r="AS179">
            <v>0</v>
          </cell>
          <cell r="AT179">
            <v>0</v>
          </cell>
          <cell r="AU179">
            <v>0</v>
          </cell>
          <cell r="AV179">
            <v>0</v>
          </cell>
          <cell r="AW179">
            <v>0</v>
          </cell>
          <cell r="AX179">
            <v>0</v>
          </cell>
          <cell r="AY179">
            <v>0</v>
          </cell>
          <cell r="AZ179">
            <v>0</v>
          </cell>
          <cell r="BA179">
            <v>0</v>
          </cell>
          <cell r="BB179">
            <v>27863</v>
          </cell>
          <cell r="BC179">
            <v>0</v>
          </cell>
          <cell r="BD179">
            <v>0</v>
          </cell>
          <cell r="BE179">
            <v>0</v>
          </cell>
          <cell r="BF179">
            <v>0</v>
          </cell>
          <cell r="BG179">
            <v>0</v>
          </cell>
          <cell r="BH179" t="str">
            <v>578611JCTDR8</v>
          </cell>
          <cell r="BI179">
            <v>40879</v>
          </cell>
        </row>
        <row r="180">
          <cell r="A180" t="str">
            <v>01340843</v>
          </cell>
          <cell r="B180" t="str">
            <v>CALDERON  TORRES JUAN LUCAS</v>
          </cell>
          <cell r="C180" t="str">
            <v>RESPONSABLE DE PROMOCION SOCIAL Y CAPACITACION</v>
          </cell>
          <cell r="D180" t="str">
            <v>01340843</v>
          </cell>
          <cell r="E180">
            <v>40879</v>
          </cell>
          <cell r="F180">
            <v>40968</v>
          </cell>
          <cell r="G180" t="str">
            <v>CALDERON  TORRES JUAN LUCAS</v>
          </cell>
          <cell r="H180">
            <v>2610</v>
          </cell>
          <cell r="I180">
            <v>2610</v>
          </cell>
          <cell r="J180">
            <v>0</v>
          </cell>
          <cell r="K180">
            <v>0</v>
          </cell>
          <cell r="L180">
            <v>0</v>
          </cell>
          <cell r="M180">
            <v>2264.96</v>
          </cell>
          <cell r="N180" t="str">
            <v>OFICINA ZONAL MOQUEGUA</v>
          </cell>
          <cell r="O180" t="str">
            <v xml:space="preserve">0025  </v>
          </cell>
          <cell r="P180" t="str">
            <v>3560</v>
          </cell>
          <cell r="Q180" t="str">
            <v>001</v>
          </cell>
          <cell r="R180" t="str">
            <v>134</v>
          </cell>
          <cell r="S180">
            <v>40896</v>
          </cell>
          <cell r="T180" t="str">
            <v>04 014 974313</v>
          </cell>
          <cell r="U180" t="str">
            <v>201112</v>
          </cell>
          <cell r="V180" t="str">
            <v>201112</v>
          </cell>
          <cell r="W180" t="str">
            <v>12</v>
          </cell>
          <cell r="X180">
            <v>1</v>
          </cell>
          <cell r="Y180" t="str">
            <v>CAS ZONALES DICIEMBRE 2011</v>
          </cell>
          <cell r="Z180">
            <v>4228</v>
          </cell>
          <cell r="AA180" t="str">
            <v>10013408438</v>
          </cell>
          <cell r="AB180" t="str">
            <v xml:space="preserve">CALDERON </v>
          </cell>
          <cell r="AC180" t="str">
            <v>TORRES</v>
          </cell>
          <cell r="AD180" t="str">
            <v>JUAN LUCAS</v>
          </cell>
          <cell r="AE180" t="str">
            <v>INTEGRA</v>
          </cell>
          <cell r="AF180" t="str">
            <v>02</v>
          </cell>
          <cell r="AG180">
            <v>46.98</v>
          </cell>
          <cell r="AH180">
            <v>37.06</v>
          </cell>
          <cell r="AI180">
            <v>84.04</v>
          </cell>
          <cell r="AJ180">
            <v>261</v>
          </cell>
          <cell r="AK180">
            <v>40879</v>
          </cell>
          <cell r="AL180" t="str">
            <v>2227624</v>
          </cell>
          <cell r="AM180">
            <v>40555</v>
          </cell>
          <cell r="AN180" t="str">
            <v>2011</v>
          </cell>
          <cell r="AO180" t="str">
            <v>1</v>
          </cell>
          <cell r="AP180">
            <v>97.2</v>
          </cell>
          <cell r="AQ180">
            <v>0</v>
          </cell>
          <cell r="AR180">
            <v>0</v>
          </cell>
          <cell r="AS180">
            <v>0</v>
          </cell>
          <cell r="AT180">
            <v>0</v>
          </cell>
          <cell r="AU180">
            <v>0</v>
          </cell>
          <cell r="AV180">
            <v>0</v>
          </cell>
          <cell r="AW180">
            <v>0</v>
          </cell>
          <cell r="AX180">
            <v>0</v>
          </cell>
          <cell r="AY180">
            <v>0</v>
          </cell>
          <cell r="AZ180">
            <v>0</v>
          </cell>
          <cell r="BA180">
            <v>0</v>
          </cell>
          <cell r="BB180">
            <v>27863</v>
          </cell>
          <cell r="BC180">
            <v>0</v>
          </cell>
          <cell r="BD180">
            <v>0</v>
          </cell>
          <cell r="BE180">
            <v>0</v>
          </cell>
          <cell r="BF180">
            <v>0</v>
          </cell>
          <cell r="BG180">
            <v>0</v>
          </cell>
          <cell r="BH180" t="str">
            <v>578611JCTDR8</v>
          </cell>
          <cell r="BI180">
            <v>40879</v>
          </cell>
        </row>
        <row r="181">
          <cell r="A181" t="str">
            <v>01340843</v>
          </cell>
          <cell r="B181" t="str">
            <v>CALDERON  TORRES JUAN LUCAS</v>
          </cell>
          <cell r="C181" t="str">
            <v>RESPONSABLE DE PROMOCION SOCIAL Y CAPACITACION</v>
          </cell>
          <cell r="D181" t="str">
            <v>01340843</v>
          </cell>
          <cell r="E181">
            <v>40879</v>
          </cell>
          <cell r="F181">
            <v>40999</v>
          </cell>
          <cell r="G181" t="str">
            <v>CALDERON  TORRES JUAN LUCAS</v>
          </cell>
          <cell r="H181">
            <v>2610</v>
          </cell>
          <cell r="I181">
            <v>2610</v>
          </cell>
          <cell r="J181">
            <v>0</v>
          </cell>
          <cell r="K181">
            <v>0</v>
          </cell>
          <cell r="L181">
            <v>0</v>
          </cell>
          <cell r="M181">
            <v>2264.96</v>
          </cell>
          <cell r="N181" t="str">
            <v>OFICINA ZONAL MOQUEGUA</v>
          </cell>
          <cell r="O181" t="str">
            <v xml:space="preserve">0025  </v>
          </cell>
          <cell r="P181" t="str">
            <v>3560</v>
          </cell>
          <cell r="Q181" t="str">
            <v>001</v>
          </cell>
          <cell r="R181" t="str">
            <v>134</v>
          </cell>
          <cell r="S181">
            <v>40896</v>
          </cell>
          <cell r="T181" t="str">
            <v>04 014 974313</v>
          </cell>
          <cell r="U181" t="str">
            <v>201112</v>
          </cell>
          <cell r="V181" t="str">
            <v>201112</v>
          </cell>
          <cell r="W181" t="str">
            <v>12</v>
          </cell>
          <cell r="X181">
            <v>1</v>
          </cell>
          <cell r="Y181" t="str">
            <v>CAS ZONALES DICIEMBRE 2011</v>
          </cell>
          <cell r="Z181">
            <v>4228</v>
          </cell>
          <cell r="AA181" t="str">
            <v>10013408438</v>
          </cell>
          <cell r="AB181" t="str">
            <v xml:space="preserve">CALDERON </v>
          </cell>
          <cell r="AC181" t="str">
            <v>TORRES</v>
          </cell>
          <cell r="AD181" t="str">
            <v>JUAN LUCAS</v>
          </cell>
          <cell r="AE181" t="str">
            <v>INTEGRA</v>
          </cell>
          <cell r="AF181" t="str">
            <v>02</v>
          </cell>
          <cell r="AG181">
            <v>46.98</v>
          </cell>
          <cell r="AH181">
            <v>37.06</v>
          </cell>
          <cell r="AI181">
            <v>84.04</v>
          </cell>
          <cell r="AJ181">
            <v>261</v>
          </cell>
          <cell r="AK181">
            <v>40879</v>
          </cell>
          <cell r="AL181" t="str">
            <v>2227624</v>
          </cell>
          <cell r="AM181">
            <v>40555</v>
          </cell>
          <cell r="AN181" t="str">
            <v>2011</v>
          </cell>
          <cell r="AO181" t="str">
            <v>1</v>
          </cell>
          <cell r="AP181">
            <v>97.2</v>
          </cell>
          <cell r="AQ181">
            <v>0</v>
          </cell>
          <cell r="AR181">
            <v>0</v>
          </cell>
          <cell r="AS181">
            <v>0</v>
          </cell>
          <cell r="AT181">
            <v>0</v>
          </cell>
          <cell r="AU181">
            <v>0</v>
          </cell>
          <cell r="AV181">
            <v>0</v>
          </cell>
          <cell r="AW181">
            <v>0</v>
          </cell>
          <cell r="AX181">
            <v>0</v>
          </cell>
          <cell r="AY181">
            <v>0</v>
          </cell>
          <cell r="AZ181">
            <v>0</v>
          </cell>
          <cell r="BA181">
            <v>0</v>
          </cell>
          <cell r="BB181">
            <v>27863</v>
          </cell>
          <cell r="BC181">
            <v>0</v>
          </cell>
          <cell r="BD181">
            <v>0</v>
          </cell>
          <cell r="BE181">
            <v>0</v>
          </cell>
          <cell r="BF181">
            <v>0</v>
          </cell>
          <cell r="BG181">
            <v>0</v>
          </cell>
          <cell r="BH181" t="str">
            <v>578611JCTDR8</v>
          </cell>
          <cell r="BI181">
            <v>40879</v>
          </cell>
        </row>
        <row r="182">
          <cell r="A182" t="str">
            <v>01340843</v>
          </cell>
          <cell r="B182" t="str">
            <v>CALDERON  TORRES JUAN LUCAS</v>
          </cell>
          <cell r="C182" t="str">
            <v>RESPONSABLE DE PROMOCION SOCIAL Y CAPACITACION</v>
          </cell>
          <cell r="D182" t="str">
            <v>01340843</v>
          </cell>
          <cell r="E182">
            <v>40879</v>
          </cell>
          <cell r="F182">
            <v>41029</v>
          </cell>
          <cell r="G182" t="str">
            <v>CALDERON  TORRES JUAN LUCAS</v>
          </cell>
          <cell r="H182">
            <v>2610</v>
          </cell>
          <cell r="I182">
            <v>2610</v>
          </cell>
          <cell r="J182">
            <v>0</v>
          </cell>
          <cell r="K182">
            <v>0</v>
          </cell>
          <cell r="L182">
            <v>0</v>
          </cell>
          <cell r="M182">
            <v>2264.96</v>
          </cell>
          <cell r="N182" t="str">
            <v>OFICINA ZONAL MOQUEGUA</v>
          </cell>
          <cell r="O182" t="str">
            <v xml:space="preserve">0025  </v>
          </cell>
          <cell r="P182" t="str">
            <v>3560</v>
          </cell>
          <cell r="Q182" t="str">
            <v>001</v>
          </cell>
          <cell r="R182" t="str">
            <v>134</v>
          </cell>
          <cell r="S182">
            <v>40896</v>
          </cell>
          <cell r="T182" t="str">
            <v>04 014 974313</v>
          </cell>
          <cell r="U182" t="str">
            <v>201112</v>
          </cell>
          <cell r="V182" t="str">
            <v>201112</v>
          </cell>
          <cell r="W182" t="str">
            <v>12</v>
          </cell>
          <cell r="X182">
            <v>1</v>
          </cell>
          <cell r="Y182" t="str">
            <v>CAS ZONALES DICIEMBRE 2011</v>
          </cell>
          <cell r="Z182">
            <v>4228</v>
          </cell>
          <cell r="AA182" t="str">
            <v>10013408438</v>
          </cell>
          <cell r="AB182" t="str">
            <v xml:space="preserve">CALDERON </v>
          </cell>
          <cell r="AC182" t="str">
            <v>TORRES</v>
          </cell>
          <cell r="AD182" t="str">
            <v>JUAN LUCAS</v>
          </cell>
          <cell r="AE182" t="str">
            <v>INTEGRA</v>
          </cell>
          <cell r="AF182" t="str">
            <v>02</v>
          </cell>
          <cell r="AG182">
            <v>46.98</v>
          </cell>
          <cell r="AH182">
            <v>37.06</v>
          </cell>
          <cell r="AI182">
            <v>84.04</v>
          </cell>
          <cell r="AJ182">
            <v>261</v>
          </cell>
          <cell r="AK182">
            <v>40879</v>
          </cell>
          <cell r="AL182" t="str">
            <v>2227624</v>
          </cell>
          <cell r="AM182">
            <v>40555</v>
          </cell>
          <cell r="AN182" t="str">
            <v>2011</v>
          </cell>
          <cell r="AO182" t="str">
            <v>1</v>
          </cell>
          <cell r="AP182">
            <v>97.2</v>
          </cell>
          <cell r="AQ182">
            <v>0</v>
          </cell>
          <cell r="AR182">
            <v>0</v>
          </cell>
          <cell r="AS182">
            <v>0</v>
          </cell>
          <cell r="AT182">
            <v>0</v>
          </cell>
          <cell r="AU182">
            <v>0</v>
          </cell>
          <cell r="AV182">
            <v>0</v>
          </cell>
          <cell r="AW182">
            <v>0</v>
          </cell>
          <cell r="AX182">
            <v>0</v>
          </cell>
          <cell r="AY182">
            <v>0</v>
          </cell>
          <cell r="AZ182">
            <v>0</v>
          </cell>
          <cell r="BA182">
            <v>0</v>
          </cell>
          <cell r="BB182">
            <v>27863</v>
          </cell>
          <cell r="BC182">
            <v>0</v>
          </cell>
          <cell r="BD182">
            <v>0</v>
          </cell>
          <cell r="BE182">
            <v>0</v>
          </cell>
          <cell r="BF182">
            <v>0</v>
          </cell>
          <cell r="BG182">
            <v>0</v>
          </cell>
          <cell r="BH182" t="str">
            <v>578611JCTDR8</v>
          </cell>
          <cell r="BI182">
            <v>40879</v>
          </cell>
        </row>
        <row r="183">
          <cell r="A183" t="str">
            <v>29271599</v>
          </cell>
          <cell r="B183" t="str">
            <v>GARCIA  CALIZAYA PERCY ERIBERTO</v>
          </cell>
          <cell r="C183" t="str">
            <v>TECNICO DE PROYECTOS</v>
          </cell>
          <cell r="D183" t="str">
            <v>29271599</v>
          </cell>
          <cell r="E183">
            <v>40879</v>
          </cell>
          <cell r="F183">
            <v>40939</v>
          </cell>
          <cell r="G183" t="str">
            <v>GARCIA  CALIZAYA PERCY ERIBERTO</v>
          </cell>
          <cell r="H183">
            <v>2803.33</v>
          </cell>
          <cell r="I183">
            <v>2803.33</v>
          </cell>
          <cell r="J183">
            <v>0</v>
          </cell>
          <cell r="K183">
            <v>0</v>
          </cell>
          <cell r="L183">
            <v>0</v>
          </cell>
          <cell r="M183">
            <v>2432.73</v>
          </cell>
          <cell r="N183" t="str">
            <v>OFICINA ZONAL MOQUEGUA</v>
          </cell>
          <cell r="O183" t="str">
            <v xml:space="preserve">0025  </v>
          </cell>
          <cell r="P183" t="str">
            <v>3552</v>
          </cell>
          <cell r="Q183" t="str">
            <v>001</v>
          </cell>
          <cell r="R183" t="str">
            <v>863</v>
          </cell>
          <cell r="S183">
            <v>40896</v>
          </cell>
          <cell r="T183" t="str">
            <v>4041615570</v>
          </cell>
          <cell r="U183" t="str">
            <v>201112</v>
          </cell>
          <cell r="V183" t="str">
            <v>201112</v>
          </cell>
          <cell r="W183" t="str">
            <v>12</v>
          </cell>
          <cell r="X183">
            <v>1</v>
          </cell>
          <cell r="Y183" t="str">
            <v>CAS ZONALES DICIEMBRE 2011</v>
          </cell>
          <cell r="Z183">
            <v>4223</v>
          </cell>
          <cell r="AA183" t="str">
            <v>15117683262</v>
          </cell>
          <cell r="AB183" t="str">
            <v xml:space="preserve">GARCIA </v>
          </cell>
          <cell r="AC183" t="str">
            <v>CALIZAYA</v>
          </cell>
          <cell r="AD183" t="str">
            <v>PERCY ERIBERTO</v>
          </cell>
          <cell r="AE183" t="str">
            <v>INTEGRA</v>
          </cell>
          <cell r="AF183" t="str">
            <v>02</v>
          </cell>
          <cell r="AG183">
            <v>50.46</v>
          </cell>
          <cell r="AH183">
            <v>39.81</v>
          </cell>
          <cell r="AI183">
            <v>90.27</v>
          </cell>
          <cell r="AJ183">
            <v>280.33</v>
          </cell>
          <cell r="AK183">
            <v>40879</v>
          </cell>
          <cell r="AL183" t="str">
            <v>2683774</v>
          </cell>
          <cell r="AM183">
            <v>40878</v>
          </cell>
          <cell r="AN183" t="str">
            <v>2011</v>
          </cell>
          <cell r="AO183" t="str">
            <v>1</v>
          </cell>
          <cell r="AP183">
            <v>97.2</v>
          </cell>
          <cell r="AQ183">
            <v>0</v>
          </cell>
          <cell r="AR183">
            <v>0</v>
          </cell>
          <cell r="AS183">
            <v>0</v>
          </cell>
          <cell r="AT183">
            <v>0</v>
          </cell>
          <cell r="AU183">
            <v>0</v>
          </cell>
          <cell r="AV183">
            <v>0</v>
          </cell>
          <cell r="AW183">
            <v>0</v>
          </cell>
          <cell r="AX183">
            <v>0</v>
          </cell>
          <cell r="AY183">
            <v>0</v>
          </cell>
          <cell r="AZ183">
            <v>0</v>
          </cell>
          <cell r="BA183">
            <v>0</v>
          </cell>
          <cell r="BB183">
            <v>22238</v>
          </cell>
          <cell r="BC183">
            <v>0</v>
          </cell>
          <cell r="BD183">
            <v>0</v>
          </cell>
          <cell r="BE183">
            <v>0</v>
          </cell>
          <cell r="BF183">
            <v>0</v>
          </cell>
          <cell r="BG183">
            <v>0</v>
          </cell>
          <cell r="BH183" t="str">
            <v>522361PGCCI2</v>
          </cell>
          <cell r="BI183">
            <v>40879</v>
          </cell>
        </row>
        <row r="184">
          <cell r="A184" t="str">
            <v>29271599</v>
          </cell>
          <cell r="B184" t="str">
            <v>GARCIA  CALIZAYA PERCY ERIBERTO</v>
          </cell>
          <cell r="C184" t="str">
            <v>TECNICO DE PROYECTOS</v>
          </cell>
          <cell r="D184" t="str">
            <v>29271599</v>
          </cell>
          <cell r="E184">
            <v>40879</v>
          </cell>
          <cell r="F184">
            <v>40999</v>
          </cell>
          <cell r="G184" t="str">
            <v>GARCIA  CALIZAYA PERCY ERIBERTO</v>
          </cell>
          <cell r="H184">
            <v>2803.33</v>
          </cell>
          <cell r="I184">
            <v>2803.33</v>
          </cell>
          <cell r="J184">
            <v>0</v>
          </cell>
          <cell r="K184">
            <v>0</v>
          </cell>
          <cell r="L184">
            <v>0</v>
          </cell>
          <cell r="M184">
            <v>2432.73</v>
          </cell>
          <cell r="N184" t="str">
            <v>OFICINA ZONAL MOQUEGUA</v>
          </cell>
          <cell r="O184" t="str">
            <v xml:space="preserve">0025  </v>
          </cell>
          <cell r="P184" t="str">
            <v>3552</v>
          </cell>
          <cell r="Q184" t="str">
            <v>001</v>
          </cell>
          <cell r="R184" t="str">
            <v>863</v>
          </cell>
          <cell r="S184">
            <v>40896</v>
          </cell>
          <cell r="T184" t="str">
            <v>4041615570</v>
          </cell>
          <cell r="U184" t="str">
            <v>201112</v>
          </cell>
          <cell r="V184" t="str">
            <v>201112</v>
          </cell>
          <cell r="W184" t="str">
            <v>12</v>
          </cell>
          <cell r="X184">
            <v>1</v>
          </cell>
          <cell r="Y184" t="str">
            <v>CAS ZONALES DICIEMBRE 2011</v>
          </cell>
          <cell r="Z184">
            <v>4223</v>
          </cell>
          <cell r="AA184" t="str">
            <v>15117683262</v>
          </cell>
          <cell r="AB184" t="str">
            <v xml:space="preserve">GARCIA </v>
          </cell>
          <cell r="AC184" t="str">
            <v>CALIZAYA</v>
          </cell>
          <cell r="AD184" t="str">
            <v>PERCY ERIBERTO</v>
          </cell>
          <cell r="AE184" t="str">
            <v>INTEGRA</v>
          </cell>
          <cell r="AF184" t="str">
            <v>02</v>
          </cell>
          <cell r="AG184">
            <v>50.46</v>
          </cell>
          <cell r="AH184">
            <v>39.81</v>
          </cell>
          <cell r="AI184">
            <v>90.27</v>
          </cell>
          <cell r="AJ184">
            <v>280.33</v>
          </cell>
          <cell r="AK184">
            <v>40879</v>
          </cell>
          <cell r="AL184" t="str">
            <v>2683774</v>
          </cell>
          <cell r="AM184">
            <v>40878</v>
          </cell>
          <cell r="AN184" t="str">
            <v>2011</v>
          </cell>
          <cell r="AO184" t="str">
            <v>1</v>
          </cell>
          <cell r="AP184">
            <v>97.2</v>
          </cell>
          <cell r="AQ184">
            <v>0</v>
          </cell>
          <cell r="AR184">
            <v>0</v>
          </cell>
          <cell r="AS184">
            <v>0</v>
          </cell>
          <cell r="AT184">
            <v>0</v>
          </cell>
          <cell r="AU184">
            <v>0</v>
          </cell>
          <cell r="AV184">
            <v>0</v>
          </cell>
          <cell r="AW184">
            <v>0</v>
          </cell>
          <cell r="AX184">
            <v>0</v>
          </cell>
          <cell r="AY184">
            <v>0</v>
          </cell>
          <cell r="AZ184">
            <v>0</v>
          </cell>
          <cell r="BA184">
            <v>0</v>
          </cell>
          <cell r="BB184">
            <v>22238</v>
          </cell>
          <cell r="BC184">
            <v>0</v>
          </cell>
          <cell r="BD184">
            <v>0</v>
          </cell>
          <cell r="BE184">
            <v>0</v>
          </cell>
          <cell r="BF184">
            <v>0</v>
          </cell>
          <cell r="BG184">
            <v>0</v>
          </cell>
          <cell r="BH184" t="str">
            <v>522361PGCCI2</v>
          </cell>
          <cell r="BI184">
            <v>40879</v>
          </cell>
        </row>
        <row r="185">
          <cell r="A185" t="str">
            <v>29271599</v>
          </cell>
          <cell r="B185" t="str">
            <v>GARCIA  CALIZAYA PERCY ERIBERTO</v>
          </cell>
          <cell r="C185" t="str">
            <v>TECNICO DE PROYECTOS</v>
          </cell>
          <cell r="D185" t="str">
            <v>29271599</v>
          </cell>
          <cell r="E185">
            <v>40879</v>
          </cell>
          <cell r="F185">
            <v>41060</v>
          </cell>
          <cell r="G185" t="str">
            <v>GARCIA  CALIZAYA PERCY ERIBERTO</v>
          </cell>
          <cell r="H185">
            <v>2803.33</v>
          </cell>
          <cell r="I185">
            <v>2803.33</v>
          </cell>
          <cell r="J185">
            <v>0</v>
          </cell>
          <cell r="K185">
            <v>0</v>
          </cell>
          <cell r="L185">
            <v>0</v>
          </cell>
          <cell r="M185">
            <v>2432.73</v>
          </cell>
          <cell r="N185" t="str">
            <v>OFICINA ZONAL MOQUEGUA</v>
          </cell>
          <cell r="O185" t="str">
            <v xml:space="preserve">0025  </v>
          </cell>
          <cell r="P185" t="str">
            <v>3552</v>
          </cell>
          <cell r="Q185" t="str">
            <v>001</v>
          </cell>
          <cell r="R185" t="str">
            <v>863</v>
          </cell>
          <cell r="S185">
            <v>40896</v>
          </cell>
          <cell r="T185" t="str">
            <v>4041615570</v>
          </cell>
          <cell r="U185" t="str">
            <v>201112</v>
          </cell>
          <cell r="V185" t="str">
            <v>201112</v>
          </cell>
          <cell r="W185" t="str">
            <v>12</v>
          </cell>
          <cell r="X185">
            <v>1</v>
          </cell>
          <cell r="Y185" t="str">
            <v>CAS ZONALES DICIEMBRE 2011</v>
          </cell>
          <cell r="Z185">
            <v>4223</v>
          </cell>
          <cell r="AA185" t="str">
            <v>15117683262</v>
          </cell>
          <cell r="AB185" t="str">
            <v xml:space="preserve">GARCIA </v>
          </cell>
          <cell r="AC185" t="str">
            <v>CALIZAYA</v>
          </cell>
          <cell r="AD185" t="str">
            <v>PERCY ERIBERTO</v>
          </cell>
          <cell r="AE185" t="str">
            <v>INTEGRA</v>
          </cell>
          <cell r="AF185" t="str">
            <v>02</v>
          </cell>
          <cell r="AG185">
            <v>50.46</v>
          </cell>
          <cell r="AH185">
            <v>39.81</v>
          </cell>
          <cell r="AI185">
            <v>90.27</v>
          </cell>
          <cell r="AJ185">
            <v>280.33</v>
          </cell>
          <cell r="AK185">
            <v>40879</v>
          </cell>
          <cell r="AL185" t="str">
            <v>2683774</v>
          </cell>
          <cell r="AM185">
            <v>40878</v>
          </cell>
          <cell r="AN185" t="str">
            <v>2011</v>
          </cell>
          <cell r="AO185" t="str">
            <v>1</v>
          </cell>
          <cell r="AP185">
            <v>97.2</v>
          </cell>
          <cell r="AQ185">
            <v>0</v>
          </cell>
          <cell r="AR185">
            <v>0</v>
          </cell>
          <cell r="AS185">
            <v>0</v>
          </cell>
          <cell r="AT185">
            <v>0</v>
          </cell>
          <cell r="AU185">
            <v>0</v>
          </cell>
          <cell r="AV185">
            <v>0</v>
          </cell>
          <cell r="AW185">
            <v>0</v>
          </cell>
          <cell r="AX185">
            <v>0</v>
          </cell>
          <cell r="AY185">
            <v>0</v>
          </cell>
          <cell r="AZ185">
            <v>0</v>
          </cell>
          <cell r="BA185">
            <v>0</v>
          </cell>
          <cell r="BB185">
            <v>22238</v>
          </cell>
          <cell r="BC185">
            <v>0</v>
          </cell>
          <cell r="BD185">
            <v>0</v>
          </cell>
          <cell r="BE185">
            <v>0</v>
          </cell>
          <cell r="BF185">
            <v>0</v>
          </cell>
          <cell r="BG185">
            <v>0</v>
          </cell>
          <cell r="BH185" t="str">
            <v>522361PGCCI2</v>
          </cell>
          <cell r="BI185">
            <v>40879</v>
          </cell>
        </row>
        <row r="186">
          <cell r="A186" t="str">
            <v>29636978</v>
          </cell>
          <cell r="B186" t="str">
            <v>MALAGA POMA JESUS AUGUSTO</v>
          </cell>
          <cell r="C186" t="str">
            <v>JEFE DE OFICINA ZONAL MOQUEGUA</v>
          </cell>
          <cell r="D186" t="str">
            <v>29636978</v>
          </cell>
          <cell r="E186">
            <v>40849</v>
          </cell>
          <cell r="F186">
            <v>40908</v>
          </cell>
          <cell r="G186" t="str">
            <v>MALAGA POMA JESUS AUGUSTO</v>
          </cell>
          <cell r="H186">
            <v>4000</v>
          </cell>
          <cell r="I186">
            <v>4000</v>
          </cell>
          <cell r="J186">
            <v>0</v>
          </cell>
          <cell r="K186">
            <v>0</v>
          </cell>
          <cell r="L186">
            <v>0</v>
          </cell>
          <cell r="M186">
            <v>3486.4</v>
          </cell>
          <cell r="N186" t="str">
            <v>OFICINA ZONAL MOQUEGUA</v>
          </cell>
          <cell r="O186" t="str">
            <v xml:space="preserve">0025  </v>
          </cell>
          <cell r="P186" t="str">
            <v>3446</v>
          </cell>
          <cell r="Q186" t="str">
            <v>0</v>
          </cell>
          <cell r="R186" t="str">
            <v>0</v>
          </cell>
          <cell r="S186">
            <v>1</v>
          </cell>
          <cell r="T186" t="str">
            <v>04-141-145822</v>
          </cell>
          <cell r="U186" t="str">
            <v>201112</v>
          </cell>
          <cell r="V186" t="str">
            <v>201112</v>
          </cell>
          <cell r="W186" t="str">
            <v>12</v>
          </cell>
          <cell r="X186">
            <v>1</v>
          </cell>
          <cell r="Y186" t="str">
            <v>CAS ZONALES DICIEMBRE 2011</v>
          </cell>
          <cell r="Z186">
            <v>4167</v>
          </cell>
          <cell r="AA186" t="str">
            <v>10296369786</v>
          </cell>
          <cell r="AB186" t="str">
            <v>MALAGA</v>
          </cell>
          <cell r="AC186" t="str">
            <v>POMA</v>
          </cell>
          <cell r="AD186" t="str">
            <v>JESUS AUGUSTO</v>
          </cell>
          <cell r="AE186" t="str">
            <v>PRIMA</v>
          </cell>
          <cell r="AF186" t="str">
            <v>03</v>
          </cell>
          <cell r="AG186">
            <v>70</v>
          </cell>
          <cell r="AH186">
            <v>43.6</v>
          </cell>
          <cell r="AI186">
            <v>113.6</v>
          </cell>
          <cell r="AJ186">
            <v>400</v>
          </cell>
          <cell r="AK186">
            <v>40849</v>
          </cell>
          <cell r="AL186" t="str">
            <v/>
          </cell>
          <cell r="AM186">
            <v>1</v>
          </cell>
          <cell r="AN186" t="str">
            <v>2011</v>
          </cell>
          <cell r="AO186" t="str">
            <v>1</v>
          </cell>
          <cell r="AP186">
            <v>97.2</v>
          </cell>
          <cell r="AQ186">
            <v>0</v>
          </cell>
          <cell r="AR186">
            <v>0</v>
          </cell>
          <cell r="AS186">
            <v>0</v>
          </cell>
          <cell r="AT186">
            <v>0</v>
          </cell>
          <cell r="AU186">
            <v>0</v>
          </cell>
          <cell r="AV186">
            <v>0</v>
          </cell>
          <cell r="AW186">
            <v>0</v>
          </cell>
          <cell r="AX186">
            <v>0</v>
          </cell>
          <cell r="AY186">
            <v>0</v>
          </cell>
          <cell r="AZ186">
            <v>0</v>
          </cell>
          <cell r="BA186">
            <v>0</v>
          </cell>
          <cell r="BB186">
            <v>27303</v>
          </cell>
          <cell r="BC186">
            <v>0</v>
          </cell>
          <cell r="BD186">
            <v>0</v>
          </cell>
          <cell r="BE186">
            <v>0</v>
          </cell>
          <cell r="BF186">
            <v>0</v>
          </cell>
          <cell r="BG186">
            <v>0</v>
          </cell>
          <cell r="BH186" t="str">
            <v>573013JMPAA2</v>
          </cell>
          <cell r="BI186">
            <v>40849</v>
          </cell>
        </row>
        <row r="187">
          <cell r="A187" t="str">
            <v>42838056</v>
          </cell>
          <cell r="B187" t="str">
            <v>ESPINAL  CHIPANA JULIE JANETH</v>
          </cell>
          <cell r="C187" t="str">
            <v>RESPONSABLE ADMINISTRATIVO E INFORMATICO</v>
          </cell>
          <cell r="D187" t="str">
            <v>42838056</v>
          </cell>
          <cell r="E187">
            <v>40896</v>
          </cell>
          <cell r="F187">
            <v>40939</v>
          </cell>
          <cell r="G187" t="str">
            <v>ESPINAL  CHIPANA JULIE JANETH</v>
          </cell>
          <cell r="H187">
            <v>800</v>
          </cell>
          <cell r="I187">
            <v>800</v>
          </cell>
          <cell r="J187">
            <v>0</v>
          </cell>
          <cell r="K187">
            <v>0</v>
          </cell>
          <cell r="L187">
            <v>0</v>
          </cell>
          <cell r="M187">
            <v>691.52</v>
          </cell>
          <cell r="N187" t="str">
            <v>OFICINA ZONAL MOQUEGUA</v>
          </cell>
          <cell r="O187" t="str">
            <v xml:space="preserve">0025  </v>
          </cell>
          <cell r="P187" t="str">
            <v>3636</v>
          </cell>
          <cell r="Q187" t="str">
            <v>001</v>
          </cell>
          <cell r="R187" t="str">
            <v>0277</v>
          </cell>
          <cell r="S187">
            <v>40905</v>
          </cell>
          <cell r="T187" t="str">
            <v>04 141 184844</v>
          </cell>
          <cell r="U187" t="str">
            <v>201112</v>
          </cell>
          <cell r="V187" t="str">
            <v>201112</v>
          </cell>
          <cell r="W187" t="str">
            <v>13</v>
          </cell>
          <cell r="X187">
            <v>2</v>
          </cell>
          <cell r="Y187" t="str">
            <v>CAS ZONALES DICIEMBRE 2011 ADICIONAL 01</v>
          </cell>
          <cell r="Z187">
            <v>4255</v>
          </cell>
          <cell r="AA187" t="str">
            <v>10428380563</v>
          </cell>
          <cell r="AB187" t="str">
            <v xml:space="preserve">ESPINAL </v>
          </cell>
          <cell r="AC187" t="str">
            <v>CHIPANA</v>
          </cell>
          <cell r="AD187" t="str">
            <v>JULIE JANETH</v>
          </cell>
          <cell r="AE187" t="str">
            <v>PROFUTURO</v>
          </cell>
          <cell r="AF187" t="str">
            <v>04</v>
          </cell>
          <cell r="AG187">
            <v>17.36</v>
          </cell>
          <cell r="AH187">
            <v>11.12</v>
          </cell>
          <cell r="AI187">
            <v>28.48</v>
          </cell>
          <cell r="AJ187">
            <v>80</v>
          </cell>
          <cell r="AK187">
            <v>40896</v>
          </cell>
          <cell r="AL187" t="str">
            <v/>
          </cell>
          <cell r="AM187">
            <v>1</v>
          </cell>
          <cell r="AN187" t="str">
            <v>2011</v>
          </cell>
          <cell r="AO187" t="str">
            <v>1</v>
          </cell>
          <cell r="AP187">
            <v>72</v>
          </cell>
          <cell r="AQ187">
            <v>0</v>
          </cell>
          <cell r="AR187">
            <v>0</v>
          </cell>
          <cell r="AS187">
            <v>0</v>
          </cell>
          <cell r="AT187">
            <v>0</v>
          </cell>
          <cell r="AU187">
            <v>0</v>
          </cell>
          <cell r="AV187">
            <v>0</v>
          </cell>
          <cell r="AW187">
            <v>0</v>
          </cell>
          <cell r="AX187">
            <v>0</v>
          </cell>
          <cell r="AY187">
            <v>0</v>
          </cell>
          <cell r="AZ187">
            <v>0</v>
          </cell>
          <cell r="BA187">
            <v>0</v>
          </cell>
          <cell r="BB187">
            <v>31075</v>
          </cell>
          <cell r="BC187">
            <v>0</v>
          </cell>
          <cell r="BD187">
            <v>0</v>
          </cell>
          <cell r="BE187">
            <v>0</v>
          </cell>
          <cell r="BF187">
            <v>0</v>
          </cell>
          <cell r="BG187">
            <v>0</v>
          </cell>
          <cell r="BH187" t="str">
            <v>610710JECIP9</v>
          </cell>
          <cell r="BI187">
            <v>40896</v>
          </cell>
        </row>
        <row r="188">
          <cell r="A188" t="str">
            <v>04081849</v>
          </cell>
          <cell r="B188" t="str">
            <v>ALIAGA SALAZAR PATRICIA ISABEL</v>
          </cell>
          <cell r="C188" t="str">
            <v>RESPONSABLE DE PROYECTOS</v>
          </cell>
          <cell r="D188" t="str">
            <v>04081849</v>
          </cell>
          <cell r="E188">
            <v>40878</v>
          </cell>
          <cell r="F188">
            <v>40939</v>
          </cell>
          <cell r="G188" t="str">
            <v>ALIAGA SALAZAR PATRICIA ISABEL</v>
          </cell>
          <cell r="H188">
            <v>3100</v>
          </cell>
          <cell r="I188">
            <v>3100</v>
          </cell>
          <cell r="J188">
            <v>0</v>
          </cell>
          <cell r="K188">
            <v>0</v>
          </cell>
          <cell r="L188">
            <v>0</v>
          </cell>
          <cell r="M188">
            <v>2697</v>
          </cell>
          <cell r="N188" t="str">
            <v>OFICINA ZONAL PASCO</v>
          </cell>
          <cell r="O188" t="str">
            <v xml:space="preserve">0026  </v>
          </cell>
          <cell r="P188" t="str">
            <v>3554</v>
          </cell>
          <cell r="Q188" t="str">
            <v>001</v>
          </cell>
          <cell r="R188" t="str">
            <v>265</v>
          </cell>
          <cell r="S188">
            <v>40896</v>
          </cell>
          <cell r="T188" t="str">
            <v>4023780963</v>
          </cell>
          <cell r="U188" t="str">
            <v>201112</v>
          </cell>
          <cell r="V188" t="str">
            <v>201112</v>
          </cell>
          <cell r="W188" t="str">
            <v>12</v>
          </cell>
          <cell r="X188">
            <v>1</v>
          </cell>
          <cell r="Y188" t="str">
            <v>CAS ZONALES DICIEMBRE 2011</v>
          </cell>
          <cell r="Z188">
            <v>1287</v>
          </cell>
          <cell r="AA188" t="str">
            <v>10040818494</v>
          </cell>
          <cell r="AB188" t="str">
            <v>ALIAGA</v>
          </cell>
          <cell r="AC188" t="str">
            <v>SALAZAR</v>
          </cell>
          <cell r="AD188" t="str">
            <v>PATRICIA ISABEL</v>
          </cell>
          <cell r="AE188" t="str">
            <v>ONP</v>
          </cell>
          <cell r="AF188" t="str">
            <v>99</v>
          </cell>
          <cell r="AG188">
            <v>0</v>
          </cell>
          <cell r="AH188">
            <v>0</v>
          </cell>
          <cell r="AI188">
            <v>0</v>
          </cell>
          <cell r="AJ188">
            <v>403</v>
          </cell>
          <cell r="AK188">
            <v>40878</v>
          </cell>
          <cell r="AL188" t="str">
            <v>2651051</v>
          </cell>
          <cell r="AM188">
            <v>40854</v>
          </cell>
          <cell r="AN188" t="str">
            <v>2011</v>
          </cell>
          <cell r="AO188" t="str">
            <v>1</v>
          </cell>
          <cell r="AP188">
            <v>97.2</v>
          </cell>
          <cell r="AQ188">
            <v>0</v>
          </cell>
          <cell r="AR188">
            <v>0</v>
          </cell>
          <cell r="AS188">
            <v>0</v>
          </cell>
          <cell r="AT188">
            <v>0</v>
          </cell>
          <cell r="AU188">
            <v>0</v>
          </cell>
          <cell r="AV188">
            <v>0</v>
          </cell>
          <cell r="AW188">
            <v>0</v>
          </cell>
          <cell r="AX188">
            <v>0</v>
          </cell>
          <cell r="AY188">
            <v>0</v>
          </cell>
          <cell r="AZ188">
            <v>0</v>
          </cell>
          <cell r="BA188">
            <v>0</v>
          </cell>
          <cell r="BB188">
            <v>26394</v>
          </cell>
          <cell r="BC188">
            <v>0</v>
          </cell>
          <cell r="BD188">
            <v>0</v>
          </cell>
          <cell r="BE188">
            <v>0</v>
          </cell>
          <cell r="BF188">
            <v>0</v>
          </cell>
          <cell r="BG188">
            <v>0</v>
          </cell>
          <cell r="BH188" t="str">
            <v/>
          </cell>
          <cell r="BI188">
            <v>40879</v>
          </cell>
        </row>
        <row r="189">
          <cell r="A189" t="str">
            <v>04085636</v>
          </cell>
          <cell r="B189" t="str">
            <v>CARHUARICRA QUINTANA JIMMY WILDER</v>
          </cell>
          <cell r="C189" t="str">
            <v>JEFE DE LA OFICINA ZONAL PASCO</v>
          </cell>
          <cell r="D189" t="str">
            <v>04085636</v>
          </cell>
          <cell r="E189">
            <v>40823</v>
          </cell>
          <cell r="F189">
            <v>40908</v>
          </cell>
          <cell r="G189" t="str">
            <v>CARHUARICRA QUINTANA JIMMY WILDER</v>
          </cell>
          <cell r="H189">
            <v>5300</v>
          </cell>
          <cell r="I189">
            <v>5300</v>
          </cell>
          <cell r="J189">
            <v>0</v>
          </cell>
          <cell r="K189">
            <v>0</v>
          </cell>
          <cell r="L189">
            <v>0</v>
          </cell>
          <cell r="M189">
            <v>4611</v>
          </cell>
          <cell r="N189" t="str">
            <v>OFICINA ZONAL PASCO</v>
          </cell>
          <cell r="O189" t="str">
            <v xml:space="preserve">0026  </v>
          </cell>
          <cell r="P189" t="str">
            <v>3427</v>
          </cell>
          <cell r="Q189" t="str">
            <v>001</v>
          </cell>
          <cell r="R189" t="str">
            <v>11</v>
          </cell>
          <cell r="S189">
            <v>40896</v>
          </cell>
          <cell r="T189" t="str">
            <v>4040881978</v>
          </cell>
          <cell r="U189" t="str">
            <v>201112</v>
          </cell>
          <cell r="V189" t="str">
            <v>201112</v>
          </cell>
          <cell r="W189" t="str">
            <v>12</v>
          </cell>
          <cell r="X189">
            <v>1</v>
          </cell>
          <cell r="Y189" t="str">
            <v>CAS ZONALES DICIEMBRE 2011</v>
          </cell>
          <cell r="Z189">
            <v>4146</v>
          </cell>
          <cell r="AA189" t="str">
            <v>10040856361</v>
          </cell>
          <cell r="AB189" t="str">
            <v>CARHUARICRA</v>
          </cell>
          <cell r="AC189" t="str">
            <v>QUINTANA</v>
          </cell>
          <cell r="AD189" t="str">
            <v>JIMMY WILDER</v>
          </cell>
          <cell r="AE189" t="str">
            <v>ONP</v>
          </cell>
          <cell r="AF189" t="str">
            <v>99</v>
          </cell>
          <cell r="AG189">
            <v>0</v>
          </cell>
          <cell r="AH189">
            <v>0</v>
          </cell>
          <cell r="AI189">
            <v>0</v>
          </cell>
          <cell r="AJ189">
            <v>689</v>
          </cell>
          <cell r="AK189">
            <v>40823</v>
          </cell>
          <cell r="AL189" t="str">
            <v>2663611</v>
          </cell>
          <cell r="AM189">
            <v>40864</v>
          </cell>
          <cell r="AN189" t="str">
            <v>2011</v>
          </cell>
          <cell r="AO189" t="str">
            <v>1</v>
          </cell>
          <cell r="AP189">
            <v>97.2</v>
          </cell>
          <cell r="AQ189">
            <v>0</v>
          </cell>
          <cell r="AR189">
            <v>0</v>
          </cell>
          <cell r="AS189">
            <v>0</v>
          </cell>
          <cell r="AT189">
            <v>0</v>
          </cell>
          <cell r="AU189">
            <v>0</v>
          </cell>
          <cell r="AV189">
            <v>0</v>
          </cell>
          <cell r="AW189">
            <v>0</v>
          </cell>
          <cell r="AX189">
            <v>0</v>
          </cell>
          <cell r="AY189">
            <v>0</v>
          </cell>
          <cell r="AZ189">
            <v>0</v>
          </cell>
          <cell r="BA189">
            <v>0</v>
          </cell>
          <cell r="BB189">
            <v>28683</v>
          </cell>
          <cell r="BC189">
            <v>0</v>
          </cell>
          <cell r="BD189">
            <v>0</v>
          </cell>
          <cell r="BE189">
            <v>0</v>
          </cell>
          <cell r="BF189">
            <v>0</v>
          </cell>
          <cell r="BG189">
            <v>0</v>
          </cell>
          <cell r="BH189" t="str">
            <v/>
          </cell>
          <cell r="BI189">
            <v>40823</v>
          </cell>
        </row>
        <row r="190">
          <cell r="A190" t="str">
            <v>09680080</v>
          </cell>
          <cell r="B190" t="str">
            <v>MORALES MIRANDA JOSE ALBERTO</v>
          </cell>
          <cell r="C190" t="str">
            <v>TECNICO DE PROYECTOS</v>
          </cell>
          <cell r="D190" t="str">
            <v>09680080</v>
          </cell>
          <cell r="E190">
            <v>40878</v>
          </cell>
          <cell r="F190">
            <v>40939</v>
          </cell>
          <cell r="G190" t="str">
            <v>MORALES MIRANDA JOSE ALBERTO</v>
          </cell>
          <cell r="H190">
            <v>2900</v>
          </cell>
          <cell r="I190">
            <v>2900</v>
          </cell>
          <cell r="J190">
            <v>0</v>
          </cell>
          <cell r="K190">
            <v>0</v>
          </cell>
          <cell r="L190">
            <v>0</v>
          </cell>
          <cell r="M190">
            <v>2523</v>
          </cell>
          <cell r="N190" t="str">
            <v>OFICINA ZONAL PASCO</v>
          </cell>
          <cell r="O190" t="str">
            <v xml:space="preserve">0026  </v>
          </cell>
          <cell r="P190" t="str">
            <v>3553</v>
          </cell>
          <cell r="Q190" t="str">
            <v>001</v>
          </cell>
          <cell r="R190" t="str">
            <v>57</v>
          </cell>
          <cell r="S190">
            <v>40896</v>
          </cell>
          <cell r="T190" t="str">
            <v>4041616895</v>
          </cell>
          <cell r="U190" t="str">
            <v>201112</v>
          </cell>
          <cell r="V190" t="str">
            <v>201112</v>
          </cell>
          <cell r="W190" t="str">
            <v>12</v>
          </cell>
          <cell r="X190">
            <v>1</v>
          </cell>
          <cell r="Y190" t="str">
            <v>CAS ZONALES DICIEMBRE 2011</v>
          </cell>
          <cell r="Z190">
            <v>4224</v>
          </cell>
          <cell r="AA190" t="str">
            <v>10096800806</v>
          </cell>
          <cell r="AB190" t="str">
            <v>MORALES</v>
          </cell>
          <cell r="AC190" t="str">
            <v>MIRANDA</v>
          </cell>
          <cell r="AD190" t="str">
            <v>JOSE ALBERTO</v>
          </cell>
          <cell r="AE190" t="str">
            <v>ONP</v>
          </cell>
          <cell r="AF190" t="str">
            <v>99</v>
          </cell>
          <cell r="AG190">
            <v>0</v>
          </cell>
          <cell r="AH190">
            <v>0</v>
          </cell>
          <cell r="AI190">
            <v>0</v>
          </cell>
          <cell r="AJ190">
            <v>377</v>
          </cell>
          <cell r="AK190">
            <v>40878</v>
          </cell>
          <cell r="AL190" t="str">
            <v>2685066</v>
          </cell>
          <cell r="AM190">
            <v>40879</v>
          </cell>
          <cell r="AN190" t="str">
            <v>2011</v>
          </cell>
          <cell r="AO190" t="str">
            <v>1</v>
          </cell>
          <cell r="AP190">
            <v>97.2</v>
          </cell>
          <cell r="AQ190">
            <v>0</v>
          </cell>
          <cell r="AR190">
            <v>0</v>
          </cell>
          <cell r="AS190">
            <v>0</v>
          </cell>
          <cell r="AT190">
            <v>0</v>
          </cell>
          <cell r="AU190">
            <v>0</v>
          </cell>
          <cell r="AV190">
            <v>0</v>
          </cell>
          <cell r="AW190">
            <v>0</v>
          </cell>
          <cell r="AX190">
            <v>0</v>
          </cell>
          <cell r="AY190">
            <v>0</v>
          </cell>
          <cell r="AZ190">
            <v>0</v>
          </cell>
          <cell r="BA190">
            <v>0</v>
          </cell>
          <cell r="BB190">
            <v>25092</v>
          </cell>
          <cell r="BC190">
            <v>0</v>
          </cell>
          <cell r="BD190">
            <v>0</v>
          </cell>
          <cell r="BE190">
            <v>0</v>
          </cell>
          <cell r="BF190">
            <v>0</v>
          </cell>
          <cell r="BG190">
            <v>0</v>
          </cell>
          <cell r="BH190" t="str">
            <v/>
          </cell>
          <cell r="BI190">
            <v>40878</v>
          </cell>
        </row>
        <row r="191">
          <cell r="A191" t="str">
            <v>80067770</v>
          </cell>
          <cell r="B191" t="str">
            <v>VELASQUEZ  HERRERA EDGAR</v>
          </cell>
          <cell r="C191" t="str">
            <v>RESPONSABLE DE PROMOCION SOCIAL Y CAPACITACION</v>
          </cell>
          <cell r="D191" t="str">
            <v>80067770</v>
          </cell>
          <cell r="E191">
            <v>40878</v>
          </cell>
          <cell r="F191">
            <v>40908</v>
          </cell>
          <cell r="G191" t="str">
            <v>VELASQUEZ  HERRERA EDGAR</v>
          </cell>
          <cell r="H191">
            <v>2900</v>
          </cell>
          <cell r="I191">
            <v>2900</v>
          </cell>
          <cell r="J191">
            <v>0</v>
          </cell>
          <cell r="K191">
            <v>0</v>
          </cell>
          <cell r="L191">
            <v>0</v>
          </cell>
          <cell r="M191">
            <v>2523</v>
          </cell>
          <cell r="N191" t="str">
            <v>OFICINA ZONAL PASCO</v>
          </cell>
          <cell r="O191" t="str">
            <v xml:space="preserve">0026  </v>
          </cell>
          <cell r="P191" t="str">
            <v>3561</v>
          </cell>
          <cell r="Q191" t="str">
            <v>001</v>
          </cell>
          <cell r="R191" t="str">
            <v>101</v>
          </cell>
          <cell r="S191">
            <v>40896</v>
          </cell>
          <cell r="T191" t="str">
            <v>04-501-146175</v>
          </cell>
          <cell r="U191" t="str">
            <v>201112</v>
          </cell>
          <cell r="V191" t="str">
            <v>201112</v>
          </cell>
          <cell r="W191" t="str">
            <v>12</v>
          </cell>
          <cell r="X191">
            <v>1</v>
          </cell>
          <cell r="Y191" t="str">
            <v>CAS ZONALES DICIEMBRE 2011</v>
          </cell>
          <cell r="Z191">
            <v>4229</v>
          </cell>
          <cell r="AA191" t="str">
            <v>10800677705</v>
          </cell>
          <cell r="AB191" t="str">
            <v xml:space="preserve">VELASQUEZ </v>
          </cell>
          <cell r="AC191" t="str">
            <v>HERRERA</v>
          </cell>
          <cell r="AD191" t="str">
            <v>EDGAR</v>
          </cell>
          <cell r="AE191" t="str">
            <v>ONP</v>
          </cell>
          <cell r="AF191" t="str">
            <v>99</v>
          </cell>
          <cell r="AG191">
            <v>0</v>
          </cell>
          <cell r="AH191">
            <v>0</v>
          </cell>
          <cell r="AI191">
            <v>0</v>
          </cell>
          <cell r="AJ191">
            <v>377</v>
          </cell>
          <cell r="AK191">
            <v>40878</v>
          </cell>
          <cell r="AL191" t="str">
            <v>2706370</v>
          </cell>
          <cell r="AM191">
            <v>40892</v>
          </cell>
          <cell r="AN191" t="str">
            <v>2011</v>
          </cell>
          <cell r="AO191" t="str">
            <v>1</v>
          </cell>
          <cell r="AP191">
            <v>97.2</v>
          </cell>
          <cell r="AQ191">
            <v>0</v>
          </cell>
          <cell r="AR191">
            <v>0</v>
          </cell>
          <cell r="AS191">
            <v>0</v>
          </cell>
          <cell r="AT191">
            <v>0</v>
          </cell>
          <cell r="AU191">
            <v>0</v>
          </cell>
          <cell r="AV191">
            <v>0</v>
          </cell>
          <cell r="AW191">
            <v>0</v>
          </cell>
          <cell r="AX191">
            <v>0</v>
          </cell>
          <cell r="AY191">
            <v>0</v>
          </cell>
          <cell r="AZ191">
            <v>0</v>
          </cell>
          <cell r="BA191">
            <v>0</v>
          </cell>
          <cell r="BB191">
            <v>28412</v>
          </cell>
          <cell r="BC191">
            <v>0</v>
          </cell>
          <cell r="BD191">
            <v>0</v>
          </cell>
          <cell r="BE191">
            <v>0</v>
          </cell>
          <cell r="BF191">
            <v>0</v>
          </cell>
          <cell r="BG191">
            <v>0</v>
          </cell>
          <cell r="BH191" t="str">
            <v/>
          </cell>
          <cell r="BI191">
            <v>40878</v>
          </cell>
        </row>
        <row r="192">
          <cell r="A192" t="str">
            <v>80660191</v>
          </cell>
          <cell r="B192" t="str">
            <v>MAYUNTUPA  ECHEVARRIA ROY WALTER</v>
          </cell>
          <cell r="C192" t="str">
            <v>RESPONSABLE ADMINISTRATIVO E INFORMATICO</v>
          </cell>
          <cell r="D192" t="str">
            <v>80660191</v>
          </cell>
          <cell r="E192">
            <v>40903</v>
          </cell>
          <cell r="F192">
            <v>40939</v>
          </cell>
          <cell r="G192" t="str">
            <v>MAYUNTUPA  ECHEVARRIA ROY WALTER</v>
          </cell>
          <cell r="H192">
            <v>333.3</v>
          </cell>
          <cell r="I192">
            <v>333.3</v>
          </cell>
          <cell r="J192">
            <v>0</v>
          </cell>
          <cell r="K192">
            <v>0</v>
          </cell>
          <cell r="L192">
            <v>0</v>
          </cell>
          <cell r="M192">
            <v>289.97000000000003</v>
          </cell>
          <cell r="N192" t="str">
            <v>OFICINA ZONAL PASCO</v>
          </cell>
          <cell r="O192" t="str">
            <v xml:space="preserve">0026  </v>
          </cell>
          <cell r="P192" t="str">
            <v>3637</v>
          </cell>
          <cell r="Q192" t="str">
            <v>001</v>
          </cell>
          <cell r="R192" t="str">
            <v>0044</v>
          </cell>
          <cell r="S192">
            <v>40905</v>
          </cell>
          <cell r="T192" t="str">
            <v>04501154534</v>
          </cell>
          <cell r="U192" t="str">
            <v>201112</v>
          </cell>
          <cell r="V192" t="str">
            <v>201112</v>
          </cell>
          <cell r="W192" t="str">
            <v>13</v>
          </cell>
          <cell r="X192">
            <v>2</v>
          </cell>
          <cell r="Y192" t="str">
            <v>CAS ZONALES DICIEMBRE 2011 ADICIONAL 01</v>
          </cell>
          <cell r="Z192">
            <v>4256</v>
          </cell>
          <cell r="AA192" t="str">
            <v>10806601913</v>
          </cell>
          <cell r="AB192" t="str">
            <v xml:space="preserve">MAYUNTUPA </v>
          </cell>
          <cell r="AC192" t="str">
            <v>ECHEVARRIA</v>
          </cell>
          <cell r="AD192" t="str">
            <v>ROY WALTER</v>
          </cell>
          <cell r="AE192" t="str">
            <v>PRIMA</v>
          </cell>
          <cell r="AF192" t="str">
            <v>03</v>
          </cell>
          <cell r="AG192">
            <v>0</v>
          </cell>
          <cell r="AH192">
            <v>0</v>
          </cell>
          <cell r="AI192">
            <v>0</v>
          </cell>
          <cell r="AJ192">
            <v>43.33</v>
          </cell>
          <cell r="AK192">
            <v>40903</v>
          </cell>
          <cell r="AL192" t="str">
            <v/>
          </cell>
          <cell r="AM192">
            <v>1</v>
          </cell>
          <cell r="AN192" t="str">
            <v>2011</v>
          </cell>
          <cell r="AO192" t="str">
            <v>1</v>
          </cell>
          <cell r="AP192">
            <v>60.75</v>
          </cell>
          <cell r="AQ192">
            <v>0</v>
          </cell>
          <cell r="AR192">
            <v>0</v>
          </cell>
          <cell r="AS192">
            <v>0</v>
          </cell>
          <cell r="AT192">
            <v>0</v>
          </cell>
          <cell r="AU192">
            <v>0</v>
          </cell>
          <cell r="AV192">
            <v>0</v>
          </cell>
          <cell r="AW192">
            <v>0</v>
          </cell>
          <cell r="AX192">
            <v>0</v>
          </cell>
          <cell r="AY192">
            <v>0</v>
          </cell>
          <cell r="AZ192">
            <v>0</v>
          </cell>
          <cell r="BA192">
            <v>0</v>
          </cell>
          <cell r="BB192">
            <v>29210</v>
          </cell>
          <cell r="BC192">
            <v>0</v>
          </cell>
          <cell r="BD192">
            <v>0</v>
          </cell>
          <cell r="BE192">
            <v>0</v>
          </cell>
          <cell r="BF192">
            <v>0</v>
          </cell>
          <cell r="BG192">
            <v>0</v>
          </cell>
          <cell r="BH192" t="str">
            <v>592081RMEUE1</v>
          </cell>
          <cell r="BI192">
            <v>40969</v>
          </cell>
        </row>
        <row r="193">
          <cell r="A193" t="str">
            <v>80660191</v>
          </cell>
          <cell r="B193" t="str">
            <v>MAYUNTUPA  ECHEVARRIA ROY WALTER</v>
          </cell>
          <cell r="C193" t="str">
            <v>RESPONSABLE ADMINISTRATIVO E INFORMATICO</v>
          </cell>
          <cell r="D193" t="str">
            <v>80660191</v>
          </cell>
          <cell r="E193">
            <v>40903</v>
          </cell>
          <cell r="F193">
            <v>40999</v>
          </cell>
          <cell r="G193" t="str">
            <v>MAYUNTUPA  ECHEVARRIA ROY WALTER</v>
          </cell>
          <cell r="H193">
            <v>333.3</v>
          </cell>
          <cell r="I193">
            <v>333.3</v>
          </cell>
          <cell r="J193">
            <v>0</v>
          </cell>
          <cell r="K193">
            <v>0</v>
          </cell>
          <cell r="L193">
            <v>0</v>
          </cell>
          <cell r="M193">
            <v>289.97000000000003</v>
          </cell>
          <cell r="N193" t="str">
            <v>OFICINA ZONAL PASCO</v>
          </cell>
          <cell r="O193" t="str">
            <v xml:space="preserve">0026  </v>
          </cell>
          <cell r="P193" t="str">
            <v>3637</v>
          </cell>
          <cell r="Q193" t="str">
            <v>001</v>
          </cell>
          <cell r="R193" t="str">
            <v>0044</v>
          </cell>
          <cell r="S193">
            <v>40905</v>
          </cell>
          <cell r="T193" t="str">
            <v>04501154534</v>
          </cell>
          <cell r="U193" t="str">
            <v>201112</v>
          </cell>
          <cell r="V193" t="str">
            <v>201112</v>
          </cell>
          <cell r="W193" t="str">
            <v>13</v>
          </cell>
          <cell r="X193">
            <v>2</v>
          </cell>
          <cell r="Y193" t="str">
            <v>CAS ZONALES DICIEMBRE 2011 ADICIONAL 01</v>
          </cell>
          <cell r="Z193">
            <v>4256</v>
          </cell>
          <cell r="AA193" t="str">
            <v>10806601913</v>
          </cell>
          <cell r="AB193" t="str">
            <v xml:space="preserve">MAYUNTUPA </v>
          </cell>
          <cell r="AC193" t="str">
            <v>ECHEVARRIA</v>
          </cell>
          <cell r="AD193" t="str">
            <v>ROY WALTER</v>
          </cell>
          <cell r="AE193" t="str">
            <v>PRIMA</v>
          </cell>
          <cell r="AF193" t="str">
            <v>03</v>
          </cell>
          <cell r="AG193">
            <v>0</v>
          </cell>
          <cell r="AH193">
            <v>0</v>
          </cell>
          <cell r="AI193">
            <v>0</v>
          </cell>
          <cell r="AJ193">
            <v>43.33</v>
          </cell>
          <cell r="AK193">
            <v>40903</v>
          </cell>
          <cell r="AL193" t="str">
            <v/>
          </cell>
          <cell r="AM193">
            <v>1</v>
          </cell>
          <cell r="AN193" t="str">
            <v>2011</v>
          </cell>
          <cell r="AO193" t="str">
            <v>1</v>
          </cell>
          <cell r="AP193">
            <v>60.75</v>
          </cell>
          <cell r="AQ193">
            <v>0</v>
          </cell>
          <cell r="AR193">
            <v>0</v>
          </cell>
          <cell r="AS193">
            <v>0</v>
          </cell>
          <cell r="AT193">
            <v>0</v>
          </cell>
          <cell r="AU193">
            <v>0</v>
          </cell>
          <cell r="AV193">
            <v>0</v>
          </cell>
          <cell r="AW193">
            <v>0</v>
          </cell>
          <cell r="AX193">
            <v>0</v>
          </cell>
          <cell r="AY193">
            <v>0</v>
          </cell>
          <cell r="AZ193">
            <v>0</v>
          </cell>
          <cell r="BA193">
            <v>0</v>
          </cell>
          <cell r="BB193">
            <v>29210</v>
          </cell>
          <cell r="BC193">
            <v>0</v>
          </cell>
          <cell r="BD193">
            <v>0</v>
          </cell>
          <cell r="BE193">
            <v>0</v>
          </cell>
          <cell r="BF193">
            <v>0</v>
          </cell>
          <cell r="BG193">
            <v>0</v>
          </cell>
          <cell r="BH193" t="str">
            <v>592081RMEUE1</v>
          </cell>
          <cell r="BI193">
            <v>40969</v>
          </cell>
        </row>
        <row r="194">
          <cell r="A194" t="str">
            <v>41210991</v>
          </cell>
          <cell r="B194" t="str">
            <v>ALBURQUEQUE MOGOLLON LUZ ELIANA</v>
          </cell>
          <cell r="C194" t="str">
            <v>RESPONSABLE ADMINISTRATIVO E INFORMATICO</v>
          </cell>
          <cell r="D194" t="str">
            <v>41210991</v>
          </cell>
          <cell r="E194">
            <v>40819</v>
          </cell>
          <cell r="F194">
            <v>40879</v>
          </cell>
          <cell r="G194" t="str">
            <v>ALBURQUEQUE MOGOLLON LUZ ELIANA</v>
          </cell>
          <cell r="H194">
            <v>133.33000000000001</v>
          </cell>
          <cell r="I194">
            <v>133.33000000000001</v>
          </cell>
          <cell r="J194">
            <v>0</v>
          </cell>
          <cell r="K194">
            <v>0</v>
          </cell>
          <cell r="L194">
            <v>0</v>
          </cell>
          <cell r="M194">
            <v>116</v>
          </cell>
          <cell r="N194" t="str">
            <v>OFICINA ZONAL PIURA</v>
          </cell>
          <cell r="O194" t="str">
            <v xml:space="preserve">0027  </v>
          </cell>
          <cell r="P194" t="str">
            <v>3409</v>
          </cell>
          <cell r="Q194" t="str">
            <v>001</v>
          </cell>
          <cell r="R194" t="str">
            <v>115</v>
          </cell>
          <cell r="S194">
            <v>40896</v>
          </cell>
          <cell r="T194" t="str">
            <v>4040868858</v>
          </cell>
          <cell r="U194" t="str">
            <v>201112</v>
          </cell>
          <cell r="V194" t="str">
            <v>201112</v>
          </cell>
          <cell r="W194" t="str">
            <v>12</v>
          </cell>
          <cell r="X194">
            <v>1</v>
          </cell>
          <cell r="Y194" t="str">
            <v>CAS ZONALES DICIEMBRE 2011</v>
          </cell>
          <cell r="Z194">
            <v>4137</v>
          </cell>
          <cell r="AA194" t="str">
            <v>10412109916</v>
          </cell>
          <cell r="AB194" t="str">
            <v>ALBURQUEQUE</v>
          </cell>
          <cell r="AC194" t="str">
            <v>MOGOLLON</v>
          </cell>
          <cell r="AD194" t="str">
            <v>LUZ ELIANA</v>
          </cell>
          <cell r="AE194" t="str">
            <v>ONP</v>
          </cell>
          <cell r="AF194" t="str">
            <v>99</v>
          </cell>
          <cell r="AG194">
            <v>0</v>
          </cell>
          <cell r="AH194">
            <v>0</v>
          </cell>
          <cell r="AI194">
            <v>0</v>
          </cell>
          <cell r="AJ194">
            <v>17.329999999999998</v>
          </cell>
          <cell r="AK194">
            <v>40819</v>
          </cell>
          <cell r="AL194" t="str">
            <v/>
          </cell>
          <cell r="AM194">
            <v>1</v>
          </cell>
          <cell r="AN194" t="str">
            <v>2011</v>
          </cell>
          <cell r="AO194" t="str">
            <v>1</v>
          </cell>
          <cell r="AP194">
            <v>60.75</v>
          </cell>
          <cell r="AQ194">
            <v>0</v>
          </cell>
          <cell r="AR194">
            <v>0</v>
          </cell>
          <cell r="AS194">
            <v>0</v>
          </cell>
          <cell r="AT194">
            <v>0</v>
          </cell>
          <cell r="AU194">
            <v>0</v>
          </cell>
          <cell r="AV194">
            <v>0</v>
          </cell>
          <cell r="AW194">
            <v>0</v>
          </cell>
          <cell r="AX194">
            <v>0</v>
          </cell>
          <cell r="AY194">
            <v>0</v>
          </cell>
          <cell r="AZ194">
            <v>0</v>
          </cell>
          <cell r="BA194">
            <v>0</v>
          </cell>
          <cell r="BB194">
            <v>30110</v>
          </cell>
          <cell r="BC194">
            <v>0</v>
          </cell>
          <cell r="BD194">
            <v>0</v>
          </cell>
          <cell r="BE194">
            <v>0</v>
          </cell>
          <cell r="BF194">
            <v>0</v>
          </cell>
          <cell r="BG194">
            <v>0</v>
          </cell>
          <cell r="BH194" t="str">
            <v/>
          </cell>
          <cell r="BI194">
            <v>40819</v>
          </cell>
        </row>
        <row r="195">
          <cell r="A195" t="str">
            <v>40722507</v>
          </cell>
          <cell r="B195" t="str">
            <v>GARCIA MONTERROSO RAMIREZ MARITA FABIOLA</v>
          </cell>
          <cell r="C195" t="str">
            <v>RESPONSABLE DE PROMOCIÓN SOCIAL  Y CAPACITACIÓN</v>
          </cell>
          <cell r="D195" t="str">
            <v>40722507</v>
          </cell>
          <cell r="E195">
            <v>40819</v>
          </cell>
          <cell r="F195">
            <v>40908</v>
          </cell>
          <cell r="G195" t="str">
            <v>GARCIA MONTERROSO RAMIREZ MARITA FABIOLA</v>
          </cell>
          <cell r="H195">
            <v>3100</v>
          </cell>
          <cell r="I195">
            <v>3100</v>
          </cell>
          <cell r="J195">
            <v>0</v>
          </cell>
          <cell r="K195">
            <v>0</v>
          </cell>
          <cell r="L195">
            <v>0</v>
          </cell>
          <cell r="M195">
            <v>2690.18</v>
          </cell>
          <cell r="N195" t="str">
            <v>OFICINA ZONAL PIURA</v>
          </cell>
          <cell r="O195" t="str">
            <v xml:space="preserve">0027  </v>
          </cell>
          <cell r="P195" t="str">
            <v>3407</v>
          </cell>
          <cell r="Q195" t="str">
            <v>001</v>
          </cell>
          <cell r="R195" t="str">
            <v>70</v>
          </cell>
          <cell r="S195">
            <v>40896</v>
          </cell>
          <cell r="T195" t="str">
            <v>4019880376</v>
          </cell>
          <cell r="U195" t="str">
            <v>201112</v>
          </cell>
          <cell r="V195" t="str">
            <v>201112</v>
          </cell>
          <cell r="W195" t="str">
            <v>12</v>
          </cell>
          <cell r="X195">
            <v>1</v>
          </cell>
          <cell r="Y195" t="str">
            <v>CAS ZONALES DICIEMBRE 2011</v>
          </cell>
          <cell r="Z195">
            <v>814</v>
          </cell>
          <cell r="AA195" t="str">
            <v>10407225070</v>
          </cell>
          <cell r="AB195" t="str">
            <v>GARCIA MONTERROSO</v>
          </cell>
          <cell r="AC195" t="str">
            <v>RAMIREZ</v>
          </cell>
          <cell r="AD195" t="str">
            <v>MARITA FABIOLA</v>
          </cell>
          <cell r="AE195" t="str">
            <v>INTEGRA</v>
          </cell>
          <cell r="AF195" t="str">
            <v>02</v>
          </cell>
          <cell r="AG195">
            <v>55.8</v>
          </cell>
          <cell r="AH195">
            <v>44.02</v>
          </cell>
          <cell r="AI195">
            <v>99.82</v>
          </cell>
          <cell r="AJ195">
            <v>310</v>
          </cell>
          <cell r="AK195">
            <v>40819</v>
          </cell>
          <cell r="AL195" t="str">
            <v>2354893</v>
          </cell>
          <cell r="AM195">
            <v>40605</v>
          </cell>
          <cell r="AN195" t="str">
            <v>2011</v>
          </cell>
          <cell r="AO195" t="str">
            <v>1</v>
          </cell>
          <cell r="AP195">
            <v>97.2</v>
          </cell>
          <cell r="AQ195">
            <v>0</v>
          </cell>
          <cell r="AR195">
            <v>0</v>
          </cell>
          <cell r="AS195">
            <v>0</v>
          </cell>
          <cell r="AT195">
            <v>0</v>
          </cell>
          <cell r="AU195">
            <v>0</v>
          </cell>
          <cell r="AV195">
            <v>0</v>
          </cell>
          <cell r="AW195">
            <v>0</v>
          </cell>
          <cell r="AX195">
            <v>0</v>
          </cell>
          <cell r="AY195">
            <v>0</v>
          </cell>
          <cell r="AZ195">
            <v>0</v>
          </cell>
          <cell r="BA195">
            <v>0</v>
          </cell>
          <cell r="BB195">
            <v>29416</v>
          </cell>
          <cell r="BC195">
            <v>0</v>
          </cell>
          <cell r="BD195">
            <v>0</v>
          </cell>
          <cell r="BE195">
            <v>0</v>
          </cell>
          <cell r="BF195">
            <v>0</v>
          </cell>
          <cell r="BG195">
            <v>0</v>
          </cell>
          <cell r="BH195" t="str">
            <v>594140MGRCI1</v>
          </cell>
          <cell r="BI195">
            <v>40819</v>
          </cell>
        </row>
        <row r="196">
          <cell r="A196" t="str">
            <v>02838136</v>
          </cell>
          <cell r="B196" t="str">
            <v>LAZO GARCIA ZABALETA SERGIO DRAUCIN</v>
          </cell>
          <cell r="C196" t="str">
            <v>JEFE DE LA OFICINA ZONAL PIURA</v>
          </cell>
          <cell r="D196" t="str">
            <v>02838136</v>
          </cell>
          <cell r="E196">
            <v>40826</v>
          </cell>
          <cell r="F196">
            <v>40908</v>
          </cell>
          <cell r="G196" t="str">
            <v>LAZO GARCIA ZABALETA SERGIO DRAUCIN</v>
          </cell>
          <cell r="H196">
            <v>5500</v>
          </cell>
          <cell r="I196">
            <v>5500</v>
          </cell>
          <cell r="J196">
            <v>0</v>
          </cell>
          <cell r="K196">
            <v>0</v>
          </cell>
          <cell r="L196">
            <v>0</v>
          </cell>
          <cell r="M196">
            <v>4754.2</v>
          </cell>
          <cell r="N196" t="str">
            <v>OFICINA ZONAL PIURA</v>
          </cell>
          <cell r="O196" t="str">
            <v xml:space="preserve">0027  </v>
          </cell>
          <cell r="P196" t="str">
            <v>3435</v>
          </cell>
          <cell r="Q196" t="str">
            <v>001</v>
          </cell>
          <cell r="R196" t="str">
            <v>623</v>
          </cell>
          <cell r="S196">
            <v>40896</v>
          </cell>
          <cell r="T196" t="str">
            <v>04-013-857674</v>
          </cell>
          <cell r="U196" t="str">
            <v>201112</v>
          </cell>
          <cell r="V196" t="str">
            <v>201112</v>
          </cell>
          <cell r="W196" t="str">
            <v>12</v>
          </cell>
          <cell r="X196">
            <v>1</v>
          </cell>
          <cell r="Y196" t="str">
            <v>CAS ZONALES DICIEMBRE 2011</v>
          </cell>
          <cell r="Z196">
            <v>4154</v>
          </cell>
          <cell r="AA196" t="str">
            <v>10028381366</v>
          </cell>
          <cell r="AB196" t="str">
            <v>LAZO</v>
          </cell>
          <cell r="AC196" t="str">
            <v>GARCIA ZABALETA</v>
          </cell>
          <cell r="AD196" t="str">
            <v>SERGIO DRAUCIN</v>
          </cell>
          <cell r="AE196" t="str">
            <v>PROFUTURO</v>
          </cell>
          <cell r="AF196" t="str">
            <v>04</v>
          </cell>
          <cell r="AG196">
            <v>119.35</v>
          </cell>
          <cell r="AH196">
            <v>76.45</v>
          </cell>
          <cell r="AI196">
            <v>195.8</v>
          </cell>
          <cell r="AJ196">
            <v>550</v>
          </cell>
          <cell r="AK196">
            <v>40826</v>
          </cell>
          <cell r="AL196" t="str">
            <v>2229374</v>
          </cell>
          <cell r="AM196">
            <v>40555</v>
          </cell>
          <cell r="AN196" t="str">
            <v>2011</v>
          </cell>
          <cell r="AO196" t="str">
            <v>1</v>
          </cell>
          <cell r="AP196">
            <v>97.2</v>
          </cell>
          <cell r="AQ196">
            <v>0</v>
          </cell>
          <cell r="AR196">
            <v>0</v>
          </cell>
          <cell r="AS196">
            <v>0</v>
          </cell>
          <cell r="AT196">
            <v>0</v>
          </cell>
          <cell r="AU196">
            <v>0</v>
          </cell>
          <cell r="AV196">
            <v>0</v>
          </cell>
          <cell r="AW196">
            <v>0</v>
          </cell>
          <cell r="AX196">
            <v>0</v>
          </cell>
          <cell r="AY196">
            <v>0</v>
          </cell>
          <cell r="AZ196">
            <v>0</v>
          </cell>
          <cell r="BA196">
            <v>0</v>
          </cell>
          <cell r="BB196">
            <v>26905</v>
          </cell>
          <cell r="BC196">
            <v>0</v>
          </cell>
          <cell r="BD196">
            <v>0</v>
          </cell>
          <cell r="BE196">
            <v>0</v>
          </cell>
          <cell r="BF196">
            <v>0</v>
          </cell>
          <cell r="BG196">
            <v>0</v>
          </cell>
          <cell r="BH196" t="str">
            <v>269031SLGOC7</v>
          </cell>
          <cell r="BI196">
            <v>40826</v>
          </cell>
        </row>
        <row r="197">
          <cell r="A197" t="str">
            <v>02777112</v>
          </cell>
          <cell r="B197" t="str">
            <v>SAAVEDRA GOMEZ VIVIANA</v>
          </cell>
          <cell r="C197" t="str">
            <v>RESPONSABLE DE PROYECTOS-EVALUACION</v>
          </cell>
          <cell r="D197" t="str">
            <v>02777112</v>
          </cell>
          <cell r="E197">
            <v>40122</v>
          </cell>
          <cell r="F197">
            <v>40908</v>
          </cell>
          <cell r="G197" t="str">
            <v>SAAVEDRA GOMEZ VIVIANA</v>
          </cell>
          <cell r="H197">
            <v>3500</v>
          </cell>
          <cell r="I197">
            <v>3500</v>
          </cell>
          <cell r="J197">
            <v>0</v>
          </cell>
          <cell r="K197">
            <v>0</v>
          </cell>
          <cell r="L197">
            <v>45.91</v>
          </cell>
          <cell r="M197">
            <v>3004.69</v>
          </cell>
          <cell r="N197" t="str">
            <v>OFICINA ZONAL PIURA</v>
          </cell>
          <cell r="O197" t="str">
            <v xml:space="preserve">0027  </v>
          </cell>
          <cell r="P197" t="str">
            <v>1050</v>
          </cell>
          <cell r="Q197" t="str">
            <v>001</v>
          </cell>
          <cell r="R197" t="str">
            <v>483</v>
          </cell>
          <cell r="S197">
            <v>40896</v>
          </cell>
          <cell r="T197" t="str">
            <v>4003309792</v>
          </cell>
          <cell r="U197" t="str">
            <v>201112</v>
          </cell>
          <cell r="V197" t="str">
            <v>201112</v>
          </cell>
          <cell r="W197" t="str">
            <v>12</v>
          </cell>
          <cell r="X197">
            <v>1</v>
          </cell>
          <cell r="Y197" t="str">
            <v>CAS ZONALES DICIEMBRE 2011</v>
          </cell>
          <cell r="Z197">
            <v>41</v>
          </cell>
          <cell r="AA197" t="str">
            <v>10027771128</v>
          </cell>
          <cell r="AB197" t="str">
            <v>SAAVEDRA</v>
          </cell>
          <cell r="AC197" t="str">
            <v>GOMEZ</v>
          </cell>
          <cell r="AD197" t="str">
            <v>VIVIANA</v>
          </cell>
          <cell r="AE197" t="str">
            <v>PRIMA</v>
          </cell>
          <cell r="AF197" t="str">
            <v>03</v>
          </cell>
          <cell r="AG197">
            <v>61.25</v>
          </cell>
          <cell r="AH197">
            <v>38.15</v>
          </cell>
          <cell r="AI197">
            <v>99.4</v>
          </cell>
          <cell r="AJ197">
            <v>350</v>
          </cell>
          <cell r="AK197">
            <v>40122</v>
          </cell>
          <cell r="AL197" t="str">
            <v>2395708</v>
          </cell>
          <cell r="AM197">
            <v>40627</v>
          </cell>
          <cell r="AN197" t="str">
            <v>2011</v>
          </cell>
          <cell r="AO197" t="str">
            <v>1</v>
          </cell>
          <cell r="AP197">
            <v>97.2</v>
          </cell>
          <cell r="AQ197">
            <v>0</v>
          </cell>
          <cell r="AR197">
            <v>0</v>
          </cell>
          <cell r="AS197">
            <v>45.91</v>
          </cell>
          <cell r="AT197">
            <v>0</v>
          </cell>
          <cell r="AU197">
            <v>0</v>
          </cell>
          <cell r="AV197">
            <v>0</v>
          </cell>
          <cell r="AW197">
            <v>0</v>
          </cell>
          <cell r="AX197">
            <v>0</v>
          </cell>
          <cell r="AY197">
            <v>0</v>
          </cell>
          <cell r="AZ197">
            <v>0</v>
          </cell>
          <cell r="BA197">
            <v>0</v>
          </cell>
          <cell r="BB197">
            <v>24808</v>
          </cell>
          <cell r="BC197">
            <v>0</v>
          </cell>
          <cell r="BD197">
            <v>0</v>
          </cell>
          <cell r="BE197">
            <v>0</v>
          </cell>
          <cell r="BF197">
            <v>0</v>
          </cell>
          <cell r="BG197">
            <v>0</v>
          </cell>
          <cell r="BH197" t="str">
            <v>248060VSGVE0</v>
          </cell>
          <cell r="BI197">
            <v>40122</v>
          </cell>
        </row>
        <row r="198">
          <cell r="A198" t="str">
            <v>08460560</v>
          </cell>
          <cell r="B198" t="str">
            <v>SILVA LOPEZ VICENTE</v>
          </cell>
          <cell r="C198" t="str">
            <v>TECNICO DE PROYECTOS</v>
          </cell>
          <cell r="D198" t="str">
            <v>08460560</v>
          </cell>
          <cell r="E198">
            <v>40819</v>
          </cell>
          <cell r="F198">
            <v>40908</v>
          </cell>
          <cell r="G198" t="str">
            <v>SILVA LOPEZ VICENTE</v>
          </cell>
          <cell r="H198">
            <v>3000</v>
          </cell>
          <cell r="I198">
            <v>3000</v>
          </cell>
          <cell r="J198">
            <v>0</v>
          </cell>
          <cell r="K198">
            <v>0</v>
          </cell>
          <cell r="L198">
            <v>0</v>
          </cell>
          <cell r="M198">
            <v>2614.8000000000002</v>
          </cell>
          <cell r="N198" t="str">
            <v>OFICINA ZONAL PIURA</v>
          </cell>
          <cell r="O198" t="str">
            <v xml:space="preserve">0027  </v>
          </cell>
          <cell r="P198" t="str">
            <v>3406</v>
          </cell>
          <cell r="Q198" t="str">
            <v>001</v>
          </cell>
          <cell r="R198" t="str">
            <v>256</v>
          </cell>
          <cell r="S198">
            <v>40896</v>
          </cell>
          <cell r="T198" t="str">
            <v>4010405659</v>
          </cell>
          <cell r="U198" t="str">
            <v>201112</v>
          </cell>
          <cell r="V198" t="str">
            <v>201112</v>
          </cell>
          <cell r="W198" t="str">
            <v>12</v>
          </cell>
          <cell r="X198">
            <v>1</v>
          </cell>
          <cell r="Y198" t="str">
            <v>CAS ZONALES DICIEMBRE 2011</v>
          </cell>
          <cell r="Z198">
            <v>768</v>
          </cell>
          <cell r="AA198" t="str">
            <v>10084605609</v>
          </cell>
          <cell r="AB198" t="str">
            <v>SILVA</v>
          </cell>
          <cell r="AC198" t="str">
            <v>LOPEZ</v>
          </cell>
          <cell r="AD198" t="str">
            <v>VICENTE</v>
          </cell>
          <cell r="AE198" t="str">
            <v>PRIMA</v>
          </cell>
          <cell r="AF198" t="str">
            <v>03</v>
          </cell>
          <cell r="AG198">
            <v>52.5</v>
          </cell>
          <cell r="AH198">
            <v>32.700000000000003</v>
          </cell>
          <cell r="AI198">
            <v>85.2</v>
          </cell>
          <cell r="AJ198">
            <v>300</v>
          </cell>
          <cell r="AK198">
            <v>40819</v>
          </cell>
          <cell r="AL198" t="str">
            <v>2627665</v>
          </cell>
          <cell r="AM198">
            <v>40830</v>
          </cell>
          <cell r="AN198" t="str">
            <v>2011</v>
          </cell>
          <cell r="AO198" t="str">
            <v>1</v>
          </cell>
          <cell r="AP198">
            <v>97.2</v>
          </cell>
          <cell r="AQ198">
            <v>0</v>
          </cell>
          <cell r="AR198">
            <v>0</v>
          </cell>
          <cell r="AS198">
            <v>0</v>
          </cell>
          <cell r="AT198">
            <v>0</v>
          </cell>
          <cell r="AU198">
            <v>0</v>
          </cell>
          <cell r="AV198">
            <v>0</v>
          </cell>
          <cell r="AW198">
            <v>0</v>
          </cell>
          <cell r="AX198">
            <v>0</v>
          </cell>
          <cell r="AY198">
            <v>0</v>
          </cell>
          <cell r="AZ198">
            <v>0</v>
          </cell>
          <cell r="BA198">
            <v>0</v>
          </cell>
          <cell r="BB198">
            <v>23543</v>
          </cell>
          <cell r="BC198">
            <v>0</v>
          </cell>
          <cell r="BD198">
            <v>0</v>
          </cell>
          <cell r="BE198">
            <v>0</v>
          </cell>
          <cell r="BF198">
            <v>0</v>
          </cell>
          <cell r="BG198">
            <v>0</v>
          </cell>
          <cell r="BH198" t="str">
            <v>535411VSLVE5</v>
          </cell>
          <cell r="BI198">
            <v>40819</v>
          </cell>
        </row>
        <row r="199">
          <cell r="A199" t="str">
            <v>02627229</v>
          </cell>
          <cell r="B199" t="str">
            <v>TALLEDO CHIYONG JOSE JAVIER</v>
          </cell>
          <cell r="C199" t="str">
            <v>CHOFER</v>
          </cell>
          <cell r="D199" t="str">
            <v>02627229</v>
          </cell>
          <cell r="E199">
            <v>40829</v>
          </cell>
          <cell r="F199">
            <v>40908</v>
          </cell>
          <cell r="G199" t="str">
            <v>TALLEDO CHIYONG JOSE JAVIER</v>
          </cell>
          <cell r="H199">
            <v>1100</v>
          </cell>
          <cell r="I199">
            <v>1100</v>
          </cell>
          <cell r="J199">
            <v>0</v>
          </cell>
          <cell r="K199">
            <v>0</v>
          </cell>
          <cell r="L199">
            <v>0</v>
          </cell>
          <cell r="M199">
            <v>957</v>
          </cell>
          <cell r="N199" t="str">
            <v>OFICINA ZONAL PIURA</v>
          </cell>
          <cell r="O199" t="str">
            <v xml:space="preserve">0027  </v>
          </cell>
          <cell r="P199" t="str">
            <v>1735</v>
          </cell>
          <cell r="Q199" t="str">
            <v>001</v>
          </cell>
          <cell r="R199" t="str">
            <v>211</v>
          </cell>
          <cell r="S199">
            <v>40896</v>
          </cell>
          <cell r="T199" t="str">
            <v>4012234207</v>
          </cell>
          <cell r="U199" t="str">
            <v>201112</v>
          </cell>
          <cell r="V199" t="str">
            <v>201112</v>
          </cell>
          <cell r="W199" t="str">
            <v>12</v>
          </cell>
          <cell r="X199">
            <v>1</v>
          </cell>
          <cell r="Y199" t="str">
            <v>CAS ZONALES DICIEMBRE 2011</v>
          </cell>
          <cell r="Z199">
            <v>37</v>
          </cell>
          <cell r="AA199" t="str">
            <v>10026272292</v>
          </cell>
          <cell r="AB199" t="str">
            <v>TALLEDO</v>
          </cell>
          <cell r="AC199" t="str">
            <v>CHIYONG</v>
          </cell>
          <cell r="AD199" t="str">
            <v>JOSE JAVIER</v>
          </cell>
          <cell r="AE199" t="str">
            <v>ONP</v>
          </cell>
          <cell r="AF199" t="str">
            <v>99</v>
          </cell>
          <cell r="AG199">
            <v>0</v>
          </cell>
          <cell r="AH199">
            <v>0</v>
          </cell>
          <cell r="AI199">
            <v>0</v>
          </cell>
          <cell r="AJ199">
            <v>143</v>
          </cell>
          <cell r="AK199">
            <v>40829</v>
          </cell>
          <cell r="AL199" t="str">
            <v/>
          </cell>
          <cell r="AM199">
            <v>1</v>
          </cell>
          <cell r="AN199" t="str">
            <v>2011</v>
          </cell>
          <cell r="AO199" t="str">
            <v>1</v>
          </cell>
          <cell r="AP199">
            <v>97.2</v>
          </cell>
          <cell r="AQ199">
            <v>0</v>
          </cell>
          <cell r="AR199">
            <v>0</v>
          </cell>
          <cell r="AS199">
            <v>0</v>
          </cell>
          <cell r="AT199">
            <v>0</v>
          </cell>
          <cell r="AU199">
            <v>0</v>
          </cell>
          <cell r="AV199">
            <v>0</v>
          </cell>
          <cell r="AW199">
            <v>0</v>
          </cell>
          <cell r="AX199">
            <v>0</v>
          </cell>
          <cell r="AY199">
            <v>0</v>
          </cell>
          <cell r="AZ199">
            <v>0</v>
          </cell>
          <cell r="BA199">
            <v>0</v>
          </cell>
          <cell r="BB199">
            <v>20865</v>
          </cell>
          <cell r="BC199">
            <v>0</v>
          </cell>
          <cell r="BD199">
            <v>0</v>
          </cell>
          <cell r="BE199">
            <v>0</v>
          </cell>
          <cell r="BF199">
            <v>0</v>
          </cell>
          <cell r="BG199">
            <v>0</v>
          </cell>
          <cell r="BH199" t="str">
            <v/>
          </cell>
          <cell r="BI199">
            <v>40829</v>
          </cell>
        </row>
        <row r="200">
          <cell r="A200" t="str">
            <v>29424630</v>
          </cell>
          <cell r="B200" t="str">
            <v>AGUILAR RODRIGUEZ CECILIA YAQUELINE</v>
          </cell>
          <cell r="C200" t="str">
            <v>RESPONSABLE DE PROYECTOS-EVALUACION</v>
          </cell>
          <cell r="D200" t="str">
            <v>29424630</v>
          </cell>
          <cell r="E200">
            <v>40809</v>
          </cell>
          <cell r="F200">
            <v>40908</v>
          </cell>
          <cell r="G200" t="str">
            <v>AGUILAR RODRIGUEZ CECILIA YAQUELINE</v>
          </cell>
          <cell r="H200">
            <v>3500</v>
          </cell>
          <cell r="I200">
            <v>3500</v>
          </cell>
          <cell r="J200">
            <v>0</v>
          </cell>
          <cell r="K200">
            <v>0</v>
          </cell>
          <cell r="L200">
            <v>0</v>
          </cell>
          <cell r="M200">
            <v>3037.3</v>
          </cell>
          <cell r="N200" t="str">
            <v>OFICINA ZONAL PUNO</v>
          </cell>
          <cell r="O200" t="str">
            <v xml:space="preserve">0028  </v>
          </cell>
          <cell r="P200" t="str">
            <v>3405</v>
          </cell>
          <cell r="Q200" t="str">
            <v>003</v>
          </cell>
          <cell r="R200" t="str">
            <v>181</v>
          </cell>
          <cell r="S200">
            <v>40896</v>
          </cell>
          <cell r="T200" t="str">
            <v>4023213562</v>
          </cell>
          <cell r="U200" t="str">
            <v>201112</v>
          </cell>
          <cell r="V200" t="str">
            <v>201112</v>
          </cell>
          <cell r="W200" t="str">
            <v>12</v>
          </cell>
          <cell r="X200">
            <v>1</v>
          </cell>
          <cell r="Y200" t="str">
            <v>CAS ZONALES DICIEMBRE 2011</v>
          </cell>
          <cell r="Z200">
            <v>1386</v>
          </cell>
          <cell r="AA200" t="str">
            <v>10294246300</v>
          </cell>
          <cell r="AB200" t="str">
            <v>AGUILAR</v>
          </cell>
          <cell r="AC200" t="str">
            <v>RODRIGUEZ</v>
          </cell>
          <cell r="AD200" t="str">
            <v>CECILIA YAQUELINE</v>
          </cell>
          <cell r="AE200" t="str">
            <v>INTEGRA</v>
          </cell>
          <cell r="AF200" t="str">
            <v>02</v>
          </cell>
          <cell r="AG200">
            <v>63</v>
          </cell>
          <cell r="AH200">
            <v>49.7</v>
          </cell>
          <cell r="AI200">
            <v>112.7</v>
          </cell>
          <cell r="AJ200">
            <v>350</v>
          </cell>
          <cell r="AK200">
            <v>40809</v>
          </cell>
          <cell r="AL200" t="str">
            <v>2186975</v>
          </cell>
          <cell r="AM200">
            <v>40546</v>
          </cell>
          <cell r="AN200" t="str">
            <v>2011</v>
          </cell>
          <cell r="AO200" t="str">
            <v>1</v>
          </cell>
          <cell r="AP200">
            <v>97.2</v>
          </cell>
          <cell r="AQ200">
            <v>0</v>
          </cell>
          <cell r="AR200">
            <v>0</v>
          </cell>
          <cell r="AS200">
            <v>0</v>
          </cell>
          <cell r="AT200">
            <v>0</v>
          </cell>
          <cell r="AU200">
            <v>0</v>
          </cell>
          <cell r="AV200">
            <v>0</v>
          </cell>
          <cell r="AW200">
            <v>0</v>
          </cell>
          <cell r="AX200">
            <v>0</v>
          </cell>
          <cell r="AY200">
            <v>0</v>
          </cell>
          <cell r="AZ200">
            <v>0</v>
          </cell>
          <cell r="BA200">
            <v>0</v>
          </cell>
          <cell r="BB200">
            <v>25761</v>
          </cell>
          <cell r="BC200">
            <v>0</v>
          </cell>
          <cell r="BD200">
            <v>0</v>
          </cell>
          <cell r="BE200">
            <v>0</v>
          </cell>
          <cell r="BF200">
            <v>0</v>
          </cell>
          <cell r="BG200">
            <v>0</v>
          </cell>
          <cell r="BH200" t="str">
            <v>557590CARIR1</v>
          </cell>
          <cell r="BI200">
            <v>40822</v>
          </cell>
        </row>
        <row r="201">
          <cell r="A201" t="str">
            <v>01308504</v>
          </cell>
          <cell r="B201" t="str">
            <v>AYALA MENA HERNAN</v>
          </cell>
          <cell r="C201" t="str">
            <v>RESPONSABLE ADMINISTRATIVO E INFORMATICO</v>
          </cell>
          <cell r="D201" t="str">
            <v>01308504</v>
          </cell>
          <cell r="E201">
            <v>40809</v>
          </cell>
          <cell r="F201">
            <v>40908</v>
          </cell>
          <cell r="G201" t="str">
            <v>AYALA MENA HERNAN</v>
          </cell>
          <cell r="H201">
            <v>2000</v>
          </cell>
          <cell r="I201">
            <v>2000</v>
          </cell>
          <cell r="J201">
            <v>0</v>
          </cell>
          <cell r="K201">
            <v>0</v>
          </cell>
          <cell r="L201">
            <v>0</v>
          </cell>
          <cell r="M201">
            <v>1735.6</v>
          </cell>
          <cell r="N201" t="str">
            <v>OFICINA ZONAL PUNO</v>
          </cell>
          <cell r="O201" t="str">
            <v xml:space="preserve">0028  </v>
          </cell>
          <cell r="P201" t="str">
            <v>3404</v>
          </cell>
          <cell r="Q201" t="str">
            <v>001</v>
          </cell>
          <cell r="R201" t="str">
            <v>146</v>
          </cell>
          <cell r="S201">
            <v>40896</v>
          </cell>
          <cell r="T201" t="str">
            <v>4017964483</v>
          </cell>
          <cell r="U201" t="str">
            <v>201112</v>
          </cell>
          <cell r="V201" t="str">
            <v>201112</v>
          </cell>
          <cell r="W201" t="str">
            <v>12</v>
          </cell>
          <cell r="X201">
            <v>1</v>
          </cell>
          <cell r="Y201" t="str">
            <v>CAS ZONALES DICIEMBRE 2011</v>
          </cell>
          <cell r="Z201">
            <v>25</v>
          </cell>
          <cell r="AA201" t="str">
            <v>10013085043</v>
          </cell>
          <cell r="AB201" t="str">
            <v>AYALA</v>
          </cell>
          <cell r="AC201" t="str">
            <v>MENA</v>
          </cell>
          <cell r="AD201" t="str">
            <v>HERNAN</v>
          </cell>
          <cell r="AE201" t="str">
            <v>INTEGRA</v>
          </cell>
          <cell r="AF201" t="str">
            <v>02</v>
          </cell>
          <cell r="AG201">
            <v>36</v>
          </cell>
          <cell r="AH201">
            <v>28.4</v>
          </cell>
          <cell r="AI201">
            <v>64.400000000000006</v>
          </cell>
          <cell r="AJ201">
            <v>200</v>
          </cell>
          <cell r="AK201">
            <v>40809</v>
          </cell>
          <cell r="AL201" t="str">
            <v>2214698</v>
          </cell>
          <cell r="AM201">
            <v>40553</v>
          </cell>
          <cell r="AN201" t="str">
            <v>2011</v>
          </cell>
          <cell r="AO201" t="str">
            <v>1</v>
          </cell>
          <cell r="AP201">
            <v>97.2</v>
          </cell>
          <cell r="AQ201">
            <v>0</v>
          </cell>
          <cell r="AR201">
            <v>0</v>
          </cell>
          <cell r="AS201">
            <v>0</v>
          </cell>
          <cell r="AT201">
            <v>0</v>
          </cell>
          <cell r="AU201">
            <v>0</v>
          </cell>
          <cell r="AV201">
            <v>0</v>
          </cell>
          <cell r="AW201">
            <v>0</v>
          </cell>
          <cell r="AX201">
            <v>0</v>
          </cell>
          <cell r="AY201">
            <v>0</v>
          </cell>
          <cell r="AZ201">
            <v>0</v>
          </cell>
          <cell r="BA201">
            <v>0</v>
          </cell>
          <cell r="BB201">
            <v>25304</v>
          </cell>
          <cell r="BC201">
            <v>0</v>
          </cell>
          <cell r="BD201">
            <v>0</v>
          </cell>
          <cell r="BE201">
            <v>0</v>
          </cell>
          <cell r="BF201">
            <v>0</v>
          </cell>
          <cell r="BG201">
            <v>0</v>
          </cell>
          <cell r="BH201" t="str">
            <v>553021HAMLA5</v>
          </cell>
          <cell r="BI201">
            <v>40822</v>
          </cell>
        </row>
        <row r="202">
          <cell r="A202" t="str">
            <v>40989899</v>
          </cell>
          <cell r="B202" t="str">
            <v>COTRADO CHEVARRIA JOHANN CHARLES</v>
          </cell>
          <cell r="C202" t="str">
            <v>TECNICO DE PROYECTOS-EVALUACION</v>
          </cell>
          <cell r="D202" t="str">
            <v>40989899</v>
          </cell>
          <cell r="E202">
            <v>40828</v>
          </cell>
          <cell r="F202">
            <v>40908</v>
          </cell>
          <cell r="G202" t="str">
            <v>COTRADO CHEVARRIA JOHANN CHARLES</v>
          </cell>
          <cell r="H202">
            <v>3000</v>
          </cell>
          <cell r="I202">
            <v>3000</v>
          </cell>
          <cell r="J202">
            <v>0</v>
          </cell>
          <cell r="K202">
            <v>0</v>
          </cell>
          <cell r="L202">
            <v>0</v>
          </cell>
          <cell r="M202">
            <v>2603.4</v>
          </cell>
          <cell r="N202" t="str">
            <v>OFICINA ZONAL PUNO</v>
          </cell>
          <cell r="O202" t="str">
            <v xml:space="preserve">0028  </v>
          </cell>
          <cell r="P202" t="str">
            <v>1736</v>
          </cell>
          <cell r="Q202" t="str">
            <v>001</v>
          </cell>
          <cell r="R202" t="str">
            <v>101</v>
          </cell>
          <cell r="S202">
            <v>40896</v>
          </cell>
          <cell r="T202" t="str">
            <v>4024465905</v>
          </cell>
          <cell r="U202" t="str">
            <v>201112</v>
          </cell>
          <cell r="V202" t="str">
            <v>201112</v>
          </cell>
          <cell r="W202" t="str">
            <v>12</v>
          </cell>
          <cell r="X202">
            <v>1</v>
          </cell>
          <cell r="Y202" t="str">
            <v>CAS ZONALES DICIEMBRE 2011</v>
          </cell>
          <cell r="Z202">
            <v>1858</v>
          </cell>
          <cell r="AA202" t="str">
            <v>10409898993</v>
          </cell>
          <cell r="AB202" t="str">
            <v>COTRADO</v>
          </cell>
          <cell r="AC202" t="str">
            <v>CHEVARRIA</v>
          </cell>
          <cell r="AD202" t="str">
            <v>JOHANN CHARLES</v>
          </cell>
          <cell r="AE202" t="str">
            <v>INTEGRA</v>
          </cell>
          <cell r="AF202" t="str">
            <v>02</v>
          </cell>
          <cell r="AG202">
            <v>54</v>
          </cell>
          <cell r="AH202">
            <v>42.6</v>
          </cell>
          <cell r="AI202">
            <v>96.6</v>
          </cell>
          <cell r="AJ202">
            <v>300</v>
          </cell>
          <cell r="AK202">
            <v>40828</v>
          </cell>
          <cell r="AL202" t="str">
            <v>2451598</v>
          </cell>
          <cell r="AM202">
            <v>40669</v>
          </cell>
          <cell r="AN202" t="str">
            <v>2011</v>
          </cell>
          <cell r="AO202" t="str">
            <v>1</v>
          </cell>
          <cell r="AP202">
            <v>97.2</v>
          </cell>
          <cell r="AQ202">
            <v>0</v>
          </cell>
          <cell r="AR202">
            <v>0</v>
          </cell>
          <cell r="AS202">
            <v>0</v>
          </cell>
          <cell r="AT202">
            <v>0</v>
          </cell>
          <cell r="AU202">
            <v>0</v>
          </cell>
          <cell r="AV202">
            <v>0</v>
          </cell>
          <cell r="AW202">
            <v>0</v>
          </cell>
          <cell r="AX202">
            <v>0</v>
          </cell>
          <cell r="AY202">
            <v>0</v>
          </cell>
          <cell r="AZ202">
            <v>0</v>
          </cell>
          <cell r="BA202">
            <v>0</v>
          </cell>
          <cell r="BB202">
            <v>29011</v>
          </cell>
          <cell r="BC202">
            <v>0</v>
          </cell>
          <cell r="BD202">
            <v>0</v>
          </cell>
          <cell r="BE202">
            <v>0</v>
          </cell>
          <cell r="BF202">
            <v>0</v>
          </cell>
          <cell r="BG202">
            <v>0</v>
          </cell>
          <cell r="BH202" t="str">
            <v>590091JCCRV0</v>
          </cell>
          <cell r="BI202">
            <v>40843</v>
          </cell>
        </row>
        <row r="203">
          <cell r="A203" t="str">
            <v>29686437</v>
          </cell>
          <cell r="B203" t="str">
            <v>MONTESINOS BALLADARES AMADEO ARTURO</v>
          </cell>
          <cell r="C203" t="str">
            <v>RESPONSABLE DE PROYECTOS-SUPERVISION</v>
          </cell>
          <cell r="D203" t="str">
            <v>29686437</v>
          </cell>
          <cell r="E203">
            <v>40819</v>
          </cell>
          <cell r="F203">
            <v>40908</v>
          </cell>
          <cell r="G203" t="str">
            <v>MONTESINOS BALLADARES AMADEO ARTURO</v>
          </cell>
          <cell r="H203">
            <v>3500</v>
          </cell>
          <cell r="I203">
            <v>3500</v>
          </cell>
          <cell r="J203">
            <v>0</v>
          </cell>
          <cell r="K203">
            <v>0</v>
          </cell>
          <cell r="L203">
            <v>0</v>
          </cell>
          <cell r="M203">
            <v>3037.3</v>
          </cell>
          <cell r="N203" t="str">
            <v>OFICINA ZONAL PUNO</v>
          </cell>
          <cell r="O203" t="str">
            <v xml:space="preserve">0028  </v>
          </cell>
          <cell r="P203" t="str">
            <v>3402</v>
          </cell>
          <cell r="Q203" t="str">
            <v>001</v>
          </cell>
          <cell r="R203" t="str">
            <v>152</v>
          </cell>
          <cell r="S203">
            <v>40896</v>
          </cell>
          <cell r="T203" t="str">
            <v>4017965692</v>
          </cell>
          <cell r="U203" t="str">
            <v>201112</v>
          </cell>
          <cell r="V203" t="str">
            <v>201112</v>
          </cell>
          <cell r="W203" t="str">
            <v>12</v>
          </cell>
          <cell r="X203">
            <v>1</v>
          </cell>
          <cell r="Y203" t="str">
            <v>CAS ZONALES DICIEMBRE 2011</v>
          </cell>
          <cell r="Z203">
            <v>427</v>
          </cell>
          <cell r="AA203" t="str">
            <v>10296864370</v>
          </cell>
          <cell r="AB203" t="str">
            <v>MONTESINOS</v>
          </cell>
          <cell r="AC203" t="str">
            <v>BALLADARES</v>
          </cell>
          <cell r="AD203" t="str">
            <v>AMADEO ARTURO</v>
          </cell>
          <cell r="AE203" t="str">
            <v>INTEGRA</v>
          </cell>
          <cell r="AF203" t="str">
            <v>02</v>
          </cell>
          <cell r="AG203">
            <v>63</v>
          </cell>
          <cell r="AH203">
            <v>49.7</v>
          </cell>
          <cell r="AI203">
            <v>112.7</v>
          </cell>
          <cell r="AJ203">
            <v>350</v>
          </cell>
          <cell r="AK203">
            <v>40819</v>
          </cell>
          <cell r="AL203" t="str">
            <v>2189110</v>
          </cell>
          <cell r="AM203">
            <v>40546</v>
          </cell>
          <cell r="AN203" t="str">
            <v>2011</v>
          </cell>
          <cell r="AO203" t="str">
            <v>1</v>
          </cell>
          <cell r="AP203">
            <v>97.2</v>
          </cell>
          <cell r="AQ203">
            <v>0</v>
          </cell>
          <cell r="AR203">
            <v>0</v>
          </cell>
          <cell r="AS203">
            <v>0</v>
          </cell>
          <cell r="AT203">
            <v>0</v>
          </cell>
          <cell r="AU203">
            <v>0</v>
          </cell>
          <cell r="AV203">
            <v>0</v>
          </cell>
          <cell r="AW203">
            <v>0</v>
          </cell>
          <cell r="AX203">
            <v>0</v>
          </cell>
          <cell r="AY203">
            <v>0</v>
          </cell>
          <cell r="AZ203">
            <v>0</v>
          </cell>
          <cell r="BA203">
            <v>0</v>
          </cell>
          <cell r="BB203">
            <v>22006</v>
          </cell>
          <cell r="BC203">
            <v>0</v>
          </cell>
          <cell r="BD203">
            <v>0</v>
          </cell>
          <cell r="BE203">
            <v>0</v>
          </cell>
          <cell r="BF203">
            <v>0</v>
          </cell>
          <cell r="BG203">
            <v>0</v>
          </cell>
          <cell r="BH203" t="str">
            <v>220041AMBTL1</v>
          </cell>
          <cell r="BI203">
            <v>40819</v>
          </cell>
        </row>
        <row r="204">
          <cell r="A204" t="str">
            <v>29691804</v>
          </cell>
          <cell r="B204" t="str">
            <v>NUÑEZ ARESTEGUI PATRICIA NANCY</v>
          </cell>
          <cell r="C204" t="str">
            <v>RESPONSABLE DE PROMOCION SOCIAL Y CAPACITACION</v>
          </cell>
          <cell r="D204" t="str">
            <v>29691804</v>
          </cell>
          <cell r="E204">
            <v>40828</v>
          </cell>
          <cell r="F204">
            <v>40908</v>
          </cell>
          <cell r="G204" t="str">
            <v>NUÑEZ ARESTEGUI PATRICIA NANCY</v>
          </cell>
          <cell r="H204">
            <v>3300</v>
          </cell>
          <cell r="I204">
            <v>3300</v>
          </cell>
          <cell r="J204">
            <v>0</v>
          </cell>
          <cell r="K204">
            <v>0</v>
          </cell>
          <cell r="L204">
            <v>0</v>
          </cell>
          <cell r="M204">
            <v>2854.5</v>
          </cell>
          <cell r="N204" t="str">
            <v>OFICINA ZONAL PUNO</v>
          </cell>
          <cell r="O204" t="str">
            <v xml:space="preserve">0028  </v>
          </cell>
          <cell r="P204" t="str">
            <v>3440</v>
          </cell>
          <cell r="Q204" t="str">
            <v>001</v>
          </cell>
          <cell r="R204" t="str">
            <v>135</v>
          </cell>
          <cell r="S204">
            <v>40896</v>
          </cell>
          <cell r="T204" t="str">
            <v>4019258497</v>
          </cell>
          <cell r="U204" t="str">
            <v>201112</v>
          </cell>
          <cell r="V204" t="str">
            <v>201112</v>
          </cell>
          <cell r="W204" t="str">
            <v>12</v>
          </cell>
          <cell r="X204">
            <v>1</v>
          </cell>
          <cell r="Y204" t="str">
            <v>CAS ZONALES DICIEMBRE 2011</v>
          </cell>
          <cell r="Z204">
            <v>428</v>
          </cell>
          <cell r="AA204" t="str">
            <v>10296918046</v>
          </cell>
          <cell r="AB204" t="str">
            <v>NUÑEZ</v>
          </cell>
          <cell r="AC204" t="str">
            <v>ARESTEGUI</v>
          </cell>
          <cell r="AD204" t="str">
            <v>PATRICIA NANCY</v>
          </cell>
          <cell r="AE204" t="str">
            <v>HORIZONTE</v>
          </cell>
          <cell r="AF204" t="str">
            <v>01</v>
          </cell>
          <cell r="AG204">
            <v>64.349999999999994</v>
          </cell>
          <cell r="AH204">
            <v>51.15</v>
          </cell>
          <cell r="AI204">
            <v>115.5</v>
          </cell>
          <cell r="AJ204">
            <v>330</v>
          </cell>
          <cell r="AK204">
            <v>40828</v>
          </cell>
          <cell r="AL204" t="str">
            <v>2661552</v>
          </cell>
          <cell r="AM204">
            <v>40862</v>
          </cell>
          <cell r="AN204" t="str">
            <v>2011</v>
          </cell>
          <cell r="AO204" t="str">
            <v>1</v>
          </cell>
          <cell r="AP204">
            <v>97.2</v>
          </cell>
          <cell r="AQ204">
            <v>0</v>
          </cell>
          <cell r="AR204">
            <v>0</v>
          </cell>
          <cell r="AS204">
            <v>0</v>
          </cell>
          <cell r="AT204">
            <v>0</v>
          </cell>
          <cell r="AU204">
            <v>0</v>
          </cell>
          <cell r="AV204">
            <v>0</v>
          </cell>
          <cell r="AW204">
            <v>0</v>
          </cell>
          <cell r="AX204">
            <v>0</v>
          </cell>
          <cell r="AY204">
            <v>0</v>
          </cell>
          <cell r="AZ204">
            <v>0</v>
          </cell>
          <cell r="BA204">
            <v>0</v>
          </cell>
          <cell r="BB204">
            <v>23031</v>
          </cell>
          <cell r="BC204">
            <v>0</v>
          </cell>
          <cell r="BD204">
            <v>0</v>
          </cell>
          <cell r="BE204">
            <v>0</v>
          </cell>
          <cell r="BF204">
            <v>0</v>
          </cell>
          <cell r="BG204">
            <v>0</v>
          </cell>
          <cell r="BH204" t="str">
            <v>530290PNAES5</v>
          </cell>
          <cell r="BI204">
            <v>40828</v>
          </cell>
        </row>
        <row r="205">
          <cell r="A205" t="str">
            <v>40124562</v>
          </cell>
          <cell r="B205" t="str">
            <v>QUISPE CHOQUE ANA YISELA</v>
          </cell>
          <cell r="C205" t="str">
            <v>TECNICO DE PROYECTOS - SUPERVISION</v>
          </cell>
          <cell r="D205" t="str">
            <v>40124562</v>
          </cell>
          <cell r="E205">
            <v>40809</v>
          </cell>
          <cell r="F205">
            <v>40908</v>
          </cell>
          <cell r="G205" t="str">
            <v>QUISPE CHOQUE ANA YISELA</v>
          </cell>
          <cell r="H205">
            <v>3000</v>
          </cell>
          <cell r="I205">
            <v>3000</v>
          </cell>
          <cell r="J205">
            <v>0</v>
          </cell>
          <cell r="K205">
            <v>0</v>
          </cell>
          <cell r="L205">
            <v>0</v>
          </cell>
          <cell r="M205">
            <v>2593.1999999999998</v>
          </cell>
          <cell r="N205" t="str">
            <v>OFICINA ZONAL PUNO</v>
          </cell>
          <cell r="O205" t="str">
            <v xml:space="preserve">0028  </v>
          </cell>
          <cell r="P205" t="str">
            <v>3403</v>
          </cell>
          <cell r="Q205" t="str">
            <v>001</v>
          </cell>
          <cell r="R205" t="str">
            <v>79</v>
          </cell>
          <cell r="S205">
            <v>40896</v>
          </cell>
          <cell r="T205" t="str">
            <v>4019879653</v>
          </cell>
          <cell r="U205" t="str">
            <v>201112</v>
          </cell>
          <cell r="V205" t="str">
            <v>201112</v>
          </cell>
          <cell r="W205" t="str">
            <v>12</v>
          </cell>
          <cell r="X205">
            <v>1</v>
          </cell>
          <cell r="Y205" t="str">
            <v>CAS ZONALES DICIEMBRE 2011</v>
          </cell>
          <cell r="Z205">
            <v>811</v>
          </cell>
          <cell r="AA205" t="str">
            <v>10401245621</v>
          </cell>
          <cell r="AB205" t="str">
            <v>QUISPE</v>
          </cell>
          <cell r="AC205" t="str">
            <v>CHOQUE</v>
          </cell>
          <cell r="AD205" t="str">
            <v>ANA YISELA</v>
          </cell>
          <cell r="AE205" t="str">
            <v>PROFUTURO</v>
          </cell>
          <cell r="AF205" t="str">
            <v>04</v>
          </cell>
          <cell r="AG205">
            <v>65.099999999999994</v>
          </cell>
          <cell r="AH205">
            <v>41.7</v>
          </cell>
          <cell r="AI205">
            <v>106.8</v>
          </cell>
          <cell r="AJ205">
            <v>300</v>
          </cell>
          <cell r="AK205">
            <v>40809</v>
          </cell>
          <cell r="AL205" t="str">
            <v>2627929</v>
          </cell>
          <cell r="AM205">
            <v>40830</v>
          </cell>
          <cell r="AN205" t="str">
            <v>2011</v>
          </cell>
          <cell r="AO205" t="str">
            <v>1</v>
          </cell>
          <cell r="AP205">
            <v>97.2</v>
          </cell>
          <cell r="AQ205">
            <v>0</v>
          </cell>
          <cell r="AR205">
            <v>0</v>
          </cell>
          <cell r="AS205">
            <v>0</v>
          </cell>
          <cell r="AT205">
            <v>0</v>
          </cell>
          <cell r="AU205">
            <v>0</v>
          </cell>
          <cell r="AV205">
            <v>0</v>
          </cell>
          <cell r="AW205">
            <v>0</v>
          </cell>
          <cell r="AX205">
            <v>0</v>
          </cell>
          <cell r="AY205">
            <v>0</v>
          </cell>
          <cell r="AZ205">
            <v>0</v>
          </cell>
          <cell r="BA205">
            <v>0</v>
          </cell>
          <cell r="BB205">
            <v>28574</v>
          </cell>
          <cell r="BC205">
            <v>0</v>
          </cell>
          <cell r="BD205">
            <v>0</v>
          </cell>
          <cell r="BE205">
            <v>0</v>
          </cell>
          <cell r="BF205">
            <v>0</v>
          </cell>
          <cell r="BG205">
            <v>0</v>
          </cell>
          <cell r="BH205" t="str">
            <v>585720AQCSQ5</v>
          </cell>
          <cell r="BI205">
            <v>40809</v>
          </cell>
        </row>
        <row r="206">
          <cell r="A206" t="str">
            <v>02284576</v>
          </cell>
          <cell r="B206" t="str">
            <v>QUISPE MAMANI MARIO ERNESTO</v>
          </cell>
          <cell r="C206" t="str">
            <v>JEFE DE OFICINA ZONAL</v>
          </cell>
          <cell r="D206" t="str">
            <v>02284576</v>
          </cell>
          <cell r="E206">
            <v>39923</v>
          </cell>
          <cell r="F206">
            <v>40908</v>
          </cell>
          <cell r="G206" t="str">
            <v>QUISPE MAMANI MARIO ERNESTO</v>
          </cell>
          <cell r="H206">
            <v>5700</v>
          </cell>
          <cell r="I206">
            <v>5700</v>
          </cell>
          <cell r="J206">
            <v>570</v>
          </cell>
          <cell r="K206">
            <v>0</v>
          </cell>
          <cell r="L206">
            <v>0</v>
          </cell>
          <cell r="M206">
            <v>4360.5</v>
          </cell>
          <cell r="N206" t="str">
            <v>OFICINA ZONAL PUNO</v>
          </cell>
          <cell r="O206" t="str">
            <v xml:space="preserve">0028  </v>
          </cell>
          <cell r="P206" t="str">
            <v>383</v>
          </cell>
          <cell r="Q206" t="str">
            <v>001</v>
          </cell>
          <cell r="R206" t="str">
            <v>367</v>
          </cell>
          <cell r="S206">
            <v>40896</v>
          </cell>
          <cell r="T206" t="str">
            <v>4019368829</v>
          </cell>
          <cell r="U206" t="str">
            <v>201112</v>
          </cell>
          <cell r="V206" t="str">
            <v>201112</v>
          </cell>
          <cell r="W206" t="str">
            <v>12</v>
          </cell>
          <cell r="X206">
            <v>1</v>
          </cell>
          <cell r="Y206" t="str">
            <v>CAS ZONALES DICIEMBRE 2011</v>
          </cell>
          <cell r="Z206">
            <v>2347</v>
          </cell>
          <cell r="AA206" t="str">
            <v>10022845760</v>
          </cell>
          <cell r="AB206" t="str">
            <v>QUISPE</v>
          </cell>
          <cell r="AC206" t="str">
            <v>MAMANI</v>
          </cell>
          <cell r="AD206" t="str">
            <v>MARIO ERNESTO</v>
          </cell>
          <cell r="AE206" t="str">
            <v>HORIZONTE</v>
          </cell>
          <cell r="AF206" t="str">
            <v>01</v>
          </cell>
          <cell r="AG206">
            <v>111.15</v>
          </cell>
          <cell r="AH206">
            <v>88.35</v>
          </cell>
          <cell r="AI206">
            <v>199.5</v>
          </cell>
          <cell r="AJ206">
            <v>570</v>
          </cell>
          <cell r="AK206">
            <v>39923</v>
          </cell>
          <cell r="AL206" t="str">
            <v/>
          </cell>
          <cell r="AM206">
            <v>1</v>
          </cell>
          <cell r="AN206" t="str">
            <v>2011</v>
          </cell>
          <cell r="AO206" t="str">
            <v>1</v>
          </cell>
          <cell r="AP206">
            <v>97.2</v>
          </cell>
          <cell r="AQ206">
            <v>0</v>
          </cell>
          <cell r="AR206">
            <v>0</v>
          </cell>
          <cell r="AS206">
            <v>0</v>
          </cell>
          <cell r="AT206">
            <v>0</v>
          </cell>
          <cell r="AU206">
            <v>0</v>
          </cell>
          <cell r="AV206">
            <v>0</v>
          </cell>
          <cell r="AW206">
            <v>0</v>
          </cell>
          <cell r="AX206">
            <v>0</v>
          </cell>
          <cell r="AY206">
            <v>0</v>
          </cell>
          <cell r="AZ206">
            <v>0</v>
          </cell>
          <cell r="BA206">
            <v>0</v>
          </cell>
          <cell r="BB206">
            <v>24505</v>
          </cell>
          <cell r="BC206">
            <v>0</v>
          </cell>
          <cell r="BD206">
            <v>0</v>
          </cell>
          <cell r="BE206">
            <v>0</v>
          </cell>
          <cell r="BF206">
            <v>0</v>
          </cell>
          <cell r="BG206">
            <v>0</v>
          </cell>
          <cell r="BH206" t="str">
            <v>545031MQMSA9</v>
          </cell>
          <cell r="BI206">
            <v>39923</v>
          </cell>
        </row>
        <row r="207">
          <cell r="A207" t="str">
            <v>01325300</v>
          </cell>
          <cell r="B207" t="str">
            <v>VILCA  COLQUEHUANCA WILMER ULISES</v>
          </cell>
          <cell r="C207" t="str">
            <v>CHOFER</v>
          </cell>
          <cell r="D207" t="str">
            <v>01325300</v>
          </cell>
          <cell r="E207">
            <v>40828</v>
          </cell>
          <cell r="F207">
            <v>40888</v>
          </cell>
          <cell r="G207" t="str">
            <v>VILCA  COLQUEHUANCA WILMER ULISES</v>
          </cell>
          <cell r="H207">
            <v>403.33</v>
          </cell>
          <cell r="I207">
            <v>403.33</v>
          </cell>
          <cell r="J207">
            <v>0</v>
          </cell>
          <cell r="K207">
            <v>0</v>
          </cell>
          <cell r="L207">
            <v>0</v>
          </cell>
          <cell r="M207">
            <v>348.89</v>
          </cell>
          <cell r="N207" t="str">
            <v>OFICINA ZONAL PUNO</v>
          </cell>
          <cell r="O207" t="str">
            <v xml:space="preserve">0028  </v>
          </cell>
          <cell r="P207" t="str">
            <v>1737</v>
          </cell>
          <cell r="Q207" t="str">
            <v>001</v>
          </cell>
          <cell r="R207" t="str">
            <v>103</v>
          </cell>
          <cell r="S207">
            <v>40896</v>
          </cell>
          <cell r="T207" t="str">
            <v>4040881935</v>
          </cell>
          <cell r="U207" t="str">
            <v>201112</v>
          </cell>
          <cell r="V207" t="str">
            <v>201112</v>
          </cell>
          <cell r="W207" t="str">
            <v>12</v>
          </cell>
          <cell r="X207">
            <v>1</v>
          </cell>
          <cell r="Y207" t="str">
            <v>CAS ZONALES DICIEMBRE 2011</v>
          </cell>
          <cell r="Z207">
            <v>4159</v>
          </cell>
          <cell r="AA207" t="str">
            <v>10013253001</v>
          </cell>
          <cell r="AB207" t="str">
            <v xml:space="preserve">VILCA </v>
          </cell>
          <cell r="AC207" t="str">
            <v>COLQUEHUANCA</v>
          </cell>
          <cell r="AD207" t="str">
            <v>WILMER ULISES</v>
          </cell>
          <cell r="AE207" t="str">
            <v>HORIZONTE</v>
          </cell>
          <cell r="AF207" t="str">
            <v>01</v>
          </cell>
          <cell r="AG207">
            <v>7.86</v>
          </cell>
          <cell r="AH207">
            <v>6.25</v>
          </cell>
          <cell r="AI207">
            <v>14.11</v>
          </cell>
          <cell r="AJ207">
            <v>40.33</v>
          </cell>
          <cell r="AK207">
            <v>40828</v>
          </cell>
          <cell r="AL207" t="str">
            <v/>
          </cell>
          <cell r="AM207">
            <v>1</v>
          </cell>
          <cell r="AN207" t="str">
            <v>2011</v>
          </cell>
          <cell r="AO207" t="str">
            <v>1</v>
          </cell>
          <cell r="AP207">
            <v>60.75</v>
          </cell>
          <cell r="AQ207">
            <v>0</v>
          </cell>
          <cell r="AR207">
            <v>0</v>
          </cell>
          <cell r="AS207">
            <v>0</v>
          </cell>
          <cell r="AT207">
            <v>0</v>
          </cell>
          <cell r="AU207">
            <v>0</v>
          </cell>
          <cell r="AV207">
            <v>0</v>
          </cell>
          <cell r="AW207">
            <v>0</v>
          </cell>
          <cell r="AX207">
            <v>0</v>
          </cell>
          <cell r="AY207">
            <v>0</v>
          </cell>
          <cell r="AZ207">
            <v>0</v>
          </cell>
          <cell r="BA207">
            <v>0</v>
          </cell>
          <cell r="BB207">
            <v>27656</v>
          </cell>
          <cell r="BC207">
            <v>0</v>
          </cell>
          <cell r="BD207">
            <v>0</v>
          </cell>
          <cell r="BE207">
            <v>0</v>
          </cell>
          <cell r="BF207">
            <v>0</v>
          </cell>
          <cell r="BG207">
            <v>0</v>
          </cell>
          <cell r="BH207" t="str">
            <v>263211WVCCQ3</v>
          </cell>
          <cell r="BI207">
            <v>40828</v>
          </cell>
        </row>
        <row r="208">
          <cell r="A208" t="str">
            <v>41438329</v>
          </cell>
          <cell r="B208" t="str">
            <v>CASTILLO MEJIA DELICIA HERMILA</v>
          </cell>
          <cell r="C208" t="str">
            <v>RESPONSABLE DE PROMOCION SOCIAL Y CAPACITACION</v>
          </cell>
          <cell r="D208" t="str">
            <v>41438329</v>
          </cell>
          <cell r="E208">
            <v>40819</v>
          </cell>
          <cell r="F208">
            <v>40908</v>
          </cell>
          <cell r="G208" t="str">
            <v>CASTILLO MEJIA DELICIA HERMILA</v>
          </cell>
          <cell r="H208">
            <v>2700</v>
          </cell>
          <cell r="I208">
            <v>2700</v>
          </cell>
          <cell r="J208">
            <v>0</v>
          </cell>
          <cell r="K208">
            <v>0</v>
          </cell>
          <cell r="L208">
            <v>0</v>
          </cell>
          <cell r="M208">
            <v>2349</v>
          </cell>
          <cell r="N208" t="str">
            <v>OFICINA ZONAL SAN MARTIN</v>
          </cell>
          <cell r="O208" t="str">
            <v xml:space="preserve">0029  </v>
          </cell>
          <cell r="P208" t="str">
            <v>3393</v>
          </cell>
          <cell r="Q208" t="str">
            <v>001</v>
          </cell>
          <cell r="R208" t="str">
            <v>7</v>
          </cell>
          <cell r="S208">
            <v>40896</v>
          </cell>
          <cell r="T208" t="str">
            <v>04-534-011763</v>
          </cell>
          <cell r="U208" t="str">
            <v>201112</v>
          </cell>
          <cell r="V208" t="str">
            <v>201112</v>
          </cell>
          <cell r="W208" t="str">
            <v>12</v>
          </cell>
          <cell r="X208">
            <v>1</v>
          </cell>
          <cell r="Y208" t="str">
            <v>CAS ZONALES DICIEMBRE 2011</v>
          </cell>
          <cell r="Z208">
            <v>4130</v>
          </cell>
          <cell r="AA208" t="str">
            <v>10414383292</v>
          </cell>
          <cell r="AB208" t="str">
            <v>CASTILLO</v>
          </cell>
          <cell r="AC208" t="str">
            <v>MEJIA</v>
          </cell>
          <cell r="AD208" t="str">
            <v>DELICIA HERMILA</v>
          </cell>
          <cell r="AE208" t="str">
            <v>ONP</v>
          </cell>
          <cell r="AF208" t="str">
            <v>99</v>
          </cell>
          <cell r="AG208">
            <v>0</v>
          </cell>
          <cell r="AH208">
            <v>0</v>
          </cell>
          <cell r="AI208">
            <v>0</v>
          </cell>
          <cell r="AJ208">
            <v>351</v>
          </cell>
          <cell r="AK208">
            <v>40819</v>
          </cell>
          <cell r="AL208" t="str">
            <v>2634918</v>
          </cell>
          <cell r="AM208">
            <v>40836</v>
          </cell>
          <cell r="AN208" t="str">
            <v>2011</v>
          </cell>
          <cell r="AO208" t="str">
            <v>1</v>
          </cell>
          <cell r="AP208">
            <v>97.2</v>
          </cell>
          <cell r="AQ208">
            <v>0</v>
          </cell>
          <cell r="AR208">
            <v>0</v>
          </cell>
          <cell r="AS208">
            <v>0</v>
          </cell>
          <cell r="AT208">
            <v>0</v>
          </cell>
          <cell r="AU208">
            <v>0</v>
          </cell>
          <cell r="AV208">
            <v>0</v>
          </cell>
          <cell r="AW208">
            <v>0</v>
          </cell>
          <cell r="AX208">
            <v>0</v>
          </cell>
          <cell r="AY208">
            <v>0</v>
          </cell>
          <cell r="AZ208">
            <v>0</v>
          </cell>
          <cell r="BA208">
            <v>0</v>
          </cell>
          <cell r="BB208">
            <v>30128</v>
          </cell>
          <cell r="BC208">
            <v>0</v>
          </cell>
          <cell r="BD208">
            <v>0</v>
          </cell>
          <cell r="BE208">
            <v>0</v>
          </cell>
          <cell r="BF208">
            <v>0</v>
          </cell>
          <cell r="BG208">
            <v>0</v>
          </cell>
          <cell r="BH208" t="str">
            <v/>
          </cell>
          <cell r="BI208">
            <v>40819</v>
          </cell>
        </row>
        <row r="209">
          <cell r="A209" t="str">
            <v>20009058</v>
          </cell>
          <cell r="B209" t="str">
            <v>ELIZARBE RAMOS LUIS VICTOR</v>
          </cell>
          <cell r="C209" t="str">
            <v>JEFE DE LA OFICINA ZONAL SAN MARTIN</v>
          </cell>
          <cell r="D209" t="str">
            <v>20009058</v>
          </cell>
          <cell r="E209">
            <v>40823</v>
          </cell>
          <cell r="F209">
            <v>40908</v>
          </cell>
          <cell r="G209" t="str">
            <v>ELIZARBE RAMOS LUIS VICTOR</v>
          </cell>
          <cell r="H209">
            <v>4000</v>
          </cell>
          <cell r="I209">
            <v>4000</v>
          </cell>
          <cell r="J209">
            <v>0</v>
          </cell>
          <cell r="K209">
            <v>0</v>
          </cell>
          <cell r="L209">
            <v>0</v>
          </cell>
          <cell r="M209">
            <v>3486.4</v>
          </cell>
          <cell r="N209" t="str">
            <v>OFICINA ZONAL SAN MARTIN</v>
          </cell>
          <cell r="O209" t="str">
            <v xml:space="preserve">0029  </v>
          </cell>
          <cell r="P209" t="str">
            <v>3424</v>
          </cell>
          <cell r="Q209" t="str">
            <v>001</v>
          </cell>
          <cell r="R209" t="str">
            <v>387</v>
          </cell>
          <cell r="S209">
            <v>40896</v>
          </cell>
          <cell r="T209" t="str">
            <v>04-544-022143</v>
          </cell>
          <cell r="U209" t="str">
            <v>201112</v>
          </cell>
          <cell r="V209" t="str">
            <v>201112</v>
          </cell>
          <cell r="W209" t="str">
            <v>12</v>
          </cell>
          <cell r="X209">
            <v>1</v>
          </cell>
          <cell r="Y209" t="str">
            <v>CAS ZONALES DICIEMBRE 2011</v>
          </cell>
          <cell r="Z209">
            <v>4145</v>
          </cell>
          <cell r="AA209" t="str">
            <v>10200090581</v>
          </cell>
          <cell r="AB209" t="str">
            <v>ELIZARBE</v>
          </cell>
          <cell r="AC209" t="str">
            <v>RAMOS</v>
          </cell>
          <cell r="AD209" t="str">
            <v>LUIS VICTOR</v>
          </cell>
          <cell r="AE209" t="str">
            <v>PRIMA</v>
          </cell>
          <cell r="AF209" t="str">
            <v>03</v>
          </cell>
          <cell r="AG209">
            <v>70</v>
          </cell>
          <cell r="AH209">
            <v>43.6</v>
          </cell>
          <cell r="AI209">
            <v>113.6</v>
          </cell>
          <cell r="AJ209">
            <v>400</v>
          </cell>
          <cell r="AK209">
            <v>40823</v>
          </cell>
          <cell r="AL209" t="str">
            <v>2637395</v>
          </cell>
          <cell r="AM209">
            <v>40840</v>
          </cell>
          <cell r="AN209" t="str">
            <v>2011</v>
          </cell>
          <cell r="AO209" t="str">
            <v>1</v>
          </cell>
          <cell r="AP209">
            <v>97.2</v>
          </cell>
          <cell r="AQ209">
            <v>0</v>
          </cell>
          <cell r="AR209">
            <v>0</v>
          </cell>
          <cell r="AS209">
            <v>0</v>
          </cell>
          <cell r="AT209">
            <v>0</v>
          </cell>
          <cell r="AU209">
            <v>0</v>
          </cell>
          <cell r="AV209">
            <v>0</v>
          </cell>
          <cell r="AW209">
            <v>0</v>
          </cell>
          <cell r="AX209">
            <v>0</v>
          </cell>
          <cell r="AY209">
            <v>0</v>
          </cell>
          <cell r="AZ209">
            <v>0</v>
          </cell>
          <cell r="BA209">
            <v>0</v>
          </cell>
          <cell r="BB209">
            <v>24228</v>
          </cell>
          <cell r="BC209">
            <v>0</v>
          </cell>
          <cell r="BD209">
            <v>0</v>
          </cell>
          <cell r="BE209">
            <v>0</v>
          </cell>
          <cell r="BF209">
            <v>0</v>
          </cell>
          <cell r="BG209">
            <v>0</v>
          </cell>
          <cell r="BH209" t="str">
            <v>542261LERZO9</v>
          </cell>
          <cell r="BI209">
            <v>40843</v>
          </cell>
        </row>
        <row r="210">
          <cell r="A210" t="str">
            <v>01110499</v>
          </cell>
          <cell r="B210" t="str">
            <v>FLORES RENGIFO MANASES</v>
          </cell>
          <cell r="C210" t="str">
            <v>CHOFER</v>
          </cell>
          <cell r="D210" t="str">
            <v>01110499</v>
          </cell>
          <cell r="E210">
            <v>40820</v>
          </cell>
          <cell r="F210">
            <v>40880</v>
          </cell>
          <cell r="G210" t="str">
            <v>FLORES RENGIFO MANASES</v>
          </cell>
          <cell r="H210">
            <v>110</v>
          </cell>
          <cell r="I210">
            <v>110</v>
          </cell>
          <cell r="J210">
            <v>0</v>
          </cell>
          <cell r="K210">
            <v>0</v>
          </cell>
          <cell r="L210">
            <v>0</v>
          </cell>
          <cell r="M210">
            <v>95.08</v>
          </cell>
          <cell r="N210" t="str">
            <v>OFICINA ZONAL SAN MARTIN</v>
          </cell>
          <cell r="O210" t="str">
            <v xml:space="preserve">0029  </v>
          </cell>
          <cell r="P210" t="str">
            <v>3419</v>
          </cell>
          <cell r="Q210" t="str">
            <v>0</v>
          </cell>
          <cell r="R210" t="str">
            <v>0</v>
          </cell>
          <cell r="S210">
            <v>1</v>
          </cell>
          <cell r="T210" t="str">
            <v>4531028673</v>
          </cell>
          <cell r="U210" t="str">
            <v>201112</v>
          </cell>
          <cell r="V210" t="str">
            <v>201112</v>
          </cell>
          <cell r="W210" t="str">
            <v>12</v>
          </cell>
          <cell r="X210">
            <v>1</v>
          </cell>
          <cell r="Y210" t="str">
            <v>CAS ZONALES DICIEMBRE 2011</v>
          </cell>
          <cell r="Z210">
            <v>16</v>
          </cell>
          <cell r="AA210" t="str">
            <v>10011104997</v>
          </cell>
          <cell r="AB210" t="str">
            <v>FLORES</v>
          </cell>
          <cell r="AC210" t="str">
            <v>RENGIFO</v>
          </cell>
          <cell r="AD210" t="str">
            <v>MANASES</v>
          </cell>
          <cell r="AE210" t="str">
            <v>PROFUTURO</v>
          </cell>
          <cell r="AF210" t="str">
            <v>04</v>
          </cell>
          <cell r="AG210">
            <v>2.39</v>
          </cell>
          <cell r="AH210">
            <v>1.53</v>
          </cell>
          <cell r="AI210">
            <v>3.92</v>
          </cell>
          <cell r="AJ210">
            <v>11</v>
          </cell>
          <cell r="AK210">
            <v>40820</v>
          </cell>
          <cell r="AL210" t="str">
            <v/>
          </cell>
          <cell r="AM210">
            <v>1</v>
          </cell>
          <cell r="AN210" t="str">
            <v>2011</v>
          </cell>
          <cell r="AO210" t="str">
            <v>1</v>
          </cell>
          <cell r="AP210">
            <v>60.75</v>
          </cell>
          <cell r="AQ210">
            <v>0</v>
          </cell>
          <cell r="AR210">
            <v>0</v>
          </cell>
          <cell r="AS210">
            <v>0</v>
          </cell>
          <cell r="AT210">
            <v>0</v>
          </cell>
          <cell r="AU210">
            <v>0</v>
          </cell>
          <cell r="AV210">
            <v>0</v>
          </cell>
          <cell r="AW210">
            <v>0</v>
          </cell>
          <cell r="AX210">
            <v>0</v>
          </cell>
          <cell r="AY210">
            <v>0</v>
          </cell>
          <cell r="AZ210">
            <v>0</v>
          </cell>
          <cell r="BA210">
            <v>0</v>
          </cell>
          <cell r="BB210">
            <v>23581</v>
          </cell>
          <cell r="BC210">
            <v>0</v>
          </cell>
          <cell r="BD210">
            <v>0</v>
          </cell>
          <cell r="BE210">
            <v>0</v>
          </cell>
          <cell r="BF210">
            <v>0</v>
          </cell>
          <cell r="BG210">
            <v>0</v>
          </cell>
          <cell r="BH210" t="str">
            <v>235791MFRRG3</v>
          </cell>
          <cell r="BI210">
            <v>40820</v>
          </cell>
        </row>
        <row r="211">
          <cell r="A211" t="str">
            <v>06669586</v>
          </cell>
          <cell r="B211" t="str">
            <v>TAPULLIMA PANDURO ROBERTO</v>
          </cell>
          <cell r="C211" t="str">
            <v>RESPONSABLE ADMINISTRATIVO E INFORMATICO</v>
          </cell>
          <cell r="D211" t="str">
            <v>06669586</v>
          </cell>
          <cell r="E211">
            <v>40805</v>
          </cell>
          <cell r="F211">
            <v>40908</v>
          </cell>
          <cell r="G211" t="str">
            <v>TAPULLIMA PANDURO ROBERTO</v>
          </cell>
          <cell r="H211">
            <v>2000</v>
          </cell>
          <cell r="I211">
            <v>2000</v>
          </cell>
          <cell r="J211">
            <v>0</v>
          </cell>
          <cell r="K211">
            <v>0</v>
          </cell>
          <cell r="L211">
            <v>0</v>
          </cell>
          <cell r="M211">
            <v>1728.8</v>
          </cell>
          <cell r="N211" t="str">
            <v>OFICINA ZONAL SAN MARTIN</v>
          </cell>
          <cell r="O211" t="str">
            <v xml:space="preserve">0029  </v>
          </cell>
          <cell r="P211" t="str">
            <v>3411</v>
          </cell>
          <cell r="Q211" t="str">
            <v>001</v>
          </cell>
          <cell r="R211" t="str">
            <v>130</v>
          </cell>
          <cell r="S211">
            <v>40896</v>
          </cell>
          <cell r="T211" t="str">
            <v>04541200490</v>
          </cell>
          <cell r="U211" t="str">
            <v>201112</v>
          </cell>
          <cell r="V211" t="str">
            <v>201112</v>
          </cell>
          <cell r="W211" t="str">
            <v>12</v>
          </cell>
          <cell r="X211">
            <v>1</v>
          </cell>
          <cell r="Y211" t="str">
            <v>CAS ZONALES DICIEMBRE 2011</v>
          </cell>
          <cell r="Z211">
            <v>4136</v>
          </cell>
          <cell r="AA211" t="str">
            <v>10066695862</v>
          </cell>
          <cell r="AB211" t="str">
            <v>TAPULLIMA</v>
          </cell>
          <cell r="AC211" t="str">
            <v>PANDURO</v>
          </cell>
          <cell r="AD211" t="str">
            <v>ROBERTO</v>
          </cell>
          <cell r="AE211" t="str">
            <v>PROFUTURO</v>
          </cell>
          <cell r="AF211" t="str">
            <v>04</v>
          </cell>
          <cell r="AG211">
            <v>43.4</v>
          </cell>
          <cell r="AH211">
            <v>27.8</v>
          </cell>
          <cell r="AI211">
            <v>71.2</v>
          </cell>
          <cell r="AJ211">
            <v>200</v>
          </cell>
          <cell r="AK211">
            <v>40805</v>
          </cell>
          <cell r="AL211" t="str">
            <v>2209229</v>
          </cell>
          <cell r="AM211">
            <v>40550</v>
          </cell>
          <cell r="AN211" t="str">
            <v>2011</v>
          </cell>
          <cell r="AO211" t="str">
            <v>1</v>
          </cell>
          <cell r="AP211">
            <v>97.2</v>
          </cell>
          <cell r="AQ211">
            <v>0</v>
          </cell>
          <cell r="AR211">
            <v>0</v>
          </cell>
          <cell r="AS211">
            <v>0</v>
          </cell>
          <cell r="AT211">
            <v>0</v>
          </cell>
          <cell r="AU211">
            <v>0</v>
          </cell>
          <cell r="AV211">
            <v>0</v>
          </cell>
          <cell r="AW211">
            <v>0</v>
          </cell>
          <cell r="AX211">
            <v>0</v>
          </cell>
          <cell r="AY211">
            <v>0</v>
          </cell>
          <cell r="AZ211">
            <v>0</v>
          </cell>
          <cell r="BA211">
            <v>0</v>
          </cell>
          <cell r="BB211">
            <v>26992</v>
          </cell>
          <cell r="BC211">
            <v>0</v>
          </cell>
          <cell r="BD211">
            <v>0</v>
          </cell>
          <cell r="BE211">
            <v>0</v>
          </cell>
          <cell r="BF211">
            <v>0</v>
          </cell>
          <cell r="BG211">
            <v>0</v>
          </cell>
          <cell r="BH211" t="str">
            <v>569901RTPUD6</v>
          </cell>
          <cell r="BI211">
            <v>40805</v>
          </cell>
        </row>
        <row r="212">
          <cell r="A212" t="str">
            <v>01118823</v>
          </cell>
          <cell r="B212" t="str">
            <v>VELA AMASIFUEN  RAUL</v>
          </cell>
          <cell r="C212" t="str">
            <v>TECNICO DE PROYECTOS</v>
          </cell>
          <cell r="D212" t="str">
            <v>01118823</v>
          </cell>
          <cell r="E212">
            <v>40805</v>
          </cell>
          <cell r="F212">
            <v>40908</v>
          </cell>
          <cell r="G212" t="str">
            <v>VELA AMASIFUEN  RAUL</v>
          </cell>
          <cell r="H212">
            <v>2900</v>
          </cell>
          <cell r="I212">
            <v>2900</v>
          </cell>
          <cell r="J212">
            <v>0</v>
          </cell>
          <cell r="K212">
            <v>0</v>
          </cell>
          <cell r="L212">
            <v>0</v>
          </cell>
          <cell r="M212">
            <v>2516.62</v>
          </cell>
          <cell r="N212" t="str">
            <v>OFICINA ZONAL SAN MARTIN</v>
          </cell>
          <cell r="O212" t="str">
            <v xml:space="preserve">0029  </v>
          </cell>
          <cell r="P212" t="str">
            <v>3412</v>
          </cell>
          <cell r="Q212" t="str">
            <v>002</v>
          </cell>
          <cell r="R212" t="str">
            <v>204</v>
          </cell>
          <cell r="S212">
            <v>40896</v>
          </cell>
          <cell r="T212" t="str">
            <v>04544006733</v>
          </cell>
          <cell r="U212" t="str">
            <v>201112</v>
          </cell>
          <cell r="V212" t="str">
            <v>201112</v>
          </cell>
          <cell r="W212" t="str">
            <v>12</v>
          </cell>
          <cell r="X212">
            <v>1</v>
          </cell>
          <cell r="Y212" t="str">
            <v>CAS ZONALES DICIEMBRE 2011</v>
          </cell>
          <cell r="Z212">
            <v>4135</v>
          </cell>
          <cell r="AA212" t="str">
            <v>10011188236</v>
          </cell>
          <cell r="AB212" t="str">
            <v>VELA</v>
          </cell>
          <cell r="AC212" t="str">
            <v>AMASIFUEN</v>
          </cell>
          <cell r="AD212" t="str">
            <v xml:space="preserve"> RAUL</v>
          </cell>
          <cell r="AE212" t="str">
            <v>INTEGRA</v>
          </cell>
          <cell r="AF212" t="str">
            <v>02</v>
          </cell>
          <cell r="AG212">
            <v>52.2</v>
          </cell>
          <cell r="AH212">
            <v>41.18</v>
          </cell>
          <cell r="AI212">
            <v>93.38</v>
          </cell>
          <cell r="AJ212">
            <v>290</v>
          </cell>
          <cell r="AK212">
            <v>40805</v>
          </cell>
          <cell r="AL212" t="str">
            <v>2635730</v>
          </cell>
          <cell r="AM212">
            <v>40837</v>
          </cell>
          <cell r="AN212" t="str">
            <v>2011</v>
          </cell>
          <cell r="AO212" t="str">
            <v>1</v>
          </cell>
          <cell r="AP212">
            <v>97.2</v>
          </cell>
          <cell r="AQ212">
            <v>0</v>
          </cell>
          <cell r="AR212">
            <v>0</v>
          </cell>
          <cell r="AS212">
            <v>0</v>
          </cell>
          <cell r="AT212">
            <v>0</v>
          </cell>
          <cell r="AU212">
            <v>0</v>
          </cell>
          <cell r="AV212">
            <v>0</v>
          </cell>
          <cell r="AW212">
            <v>0</v>
          </cell>
          <cell r="AX212">
            <v>0</v>
          </cell>
          <cell r="AY212">
            <v>0</v>
          </cell>
          <cell r="AZ212">
            <v>0</v>
          </cell>
          <cell r="BA212">
            <v>0</v>
          </cell>
          <cell r="BB212">
            <v>25630</v>
          </cell>
          <cell r="BC212">
            <v>0</v>
          </cell>
          <cell r="BD212">
            <v>0</v>
          </cell>
          <cell r="BE212">
            <v>0</v>
          </cell>
          <cell r="BF212">
            <v>0</v>
          </cell>
          <cell r="BG212">
            <v>0</v>
          </cell>
          <cell r="BH212" t="str">
            <v>556281RVAAS0</v>
          </cell>
          <cell r="BI212">
            <v>40805</v>
          </cell>
        </row>
        <row r="213">
          <cell r="A213" t="str">
            <v>01101078</v>
          </cell>
          <cell r="B213" t="str">
            <v>AREVALO VELASCO ROGER</v>
          </cell>
          <cell r="C213" t="str">
            <v>CHOFER</v>
          </cell>
          <cell r="D213" t="str">
            <v>01101078</v>
          </cell>
          <cell r="E213">
            <v>40890</v>
          </cell>
          <cell r="F213">
            <v>40939</v>
          </cell>
          <cell r="G213" t="str">
            <v>AREVALO VELASCO ROGER</v>
          </cell>
          <cell r="H213">
            <v>660</v>
          </cell>
          <cell r="I213">
            <v>660</v>
          </cell>
          <cell r="J213">
            <v>0</v>
          </cell>
          <cell r="K213">
            <v>0</v>
          </cell>
          <cell r="L213">
            <v>0</v>
          </cell>
          <cell r="M213">
            <v>572.75</v>
          </cell>
          <cell r="N213" t="str">
            <v>OFICINA ZONAL SAN MARTIN</v>
          </cell>
          <cell r="O213" t="str">
            <v xml:space="preserve">0029  </v>
          </cell>
          <cell r="P213" t="str">
            <v>3626</v>
          </cell>
          <cell r="Q213" t="str">
            <v>001</v>
          </cell>
          <cell r="R213" t="str">
            <v>00008</v>
          </cell>
          <cell r="S213">
            <v>40905</v>
          </cell>
          <cell r="T213" t="str">
            <v>04 581 021459</v>
          </cell>
          <cell r="U213" t="str">
            <v>201112</v>
          </cell>
          <cell r="V213" t="str">
            <v>201112</v>
          </cell>
          <cell r="W213" t="str">
            <v>13</v>
          </cell>
          <cell r="X213">
            <v>2</v>
          </cell>
          <cell r="Y213" t="str">
            <v>CAS ZONALES DICIEMBRE 2011 ADICIONAL 01</v>
          </cell>
          <cell r="Z213">
            <v>4250</v>
          </cell>
          <cell r="AA213" t="str">
            <v>10011010780</v>
          </cell>
          <cell r="AB213" t="str">
            <v>AREVALO</v>
          </cell>
          <cell r="AC213" t="str">
            <v>VELASCO</v>
          </cell>
          <cell r="AD213" t="str">
            <v>ROGER</v>
          </cell>
          <cell r="AE213" t="str">
            <v>INTEGRA</v>
          </cell>
          <cell r="AF213" t="str">
            <v>02</v>
          </cell>
          <cell r="AG213">
            <v>11.88</v>
          </cell>
          <cell r="AH213">
            <v>9.3699999999999992</v>
          </cell>
          <cell r="AI213">
            <v>21.25</v>
          </cell>
          <cell r="AJ213">
            <v>66</v>
          </cell>
          <cell r="AK213">
            <v>40890</v>
          </cell>
          <cell r="AL213" t="str">
            <v/>
          </cell>
          <cell r="AM213">
            <v>1</v>
          </cell>
          <cell r="AN213" t="str">
            <v>2011</v>
          </cell>
          <cell r="AO213" t="str">
            <v>1</v>
          </cell>
          <cell r="AP213">
            <v>60.75</v>
          </cell>
          <cell r="AQ213">
            <v>0</v>
          </cell>
          <cell r="AR213">
            <v>0</v>
          </cell>
          <cell r="AS213">
            <v>0</v>
          </cell>
          <cell r="AT213">
            <v>0</v>
          </cell>
          <cell r="AU213">
            <v>0</v>
          </cell>
          <cell r="AV213">
            <v>0</v>
          </cell>
          <cell r="AW213">
            <v>0</v>
          </cell>
          <cell r="AX213">
            <v>0</v>
          </cell>
          <cell r="AY213">
            <v>0</v>
          </cell>
          <cell r="AZ213">
            <v>0</v>
          </cell>
          <cell r="BA213">
            <v>0</v>
          </cell>
          <cell r="BB213">
            <v>27166</v>
          </cell>
          <cell r="BC213">
            <v>0</v>
          </cell>
          <cell r="BD213">
            <v>0</v>
          </cell>
          <cell r="BE213">
            <v>0</v>
          </cell>
          <cell r="BF213">
            <v>0</v>
          </cell>
          <cell r="BG213">
            <v>0</v>
          </cell>
          <cell r="BH213" t="str">
            <v>571641RAVVA3</v>
          </cell>
          <cell r="BI213">
            <v>40887</v>
          </cell>
        </row>
        <row r="214">
          <cell r="A214" t="str">
            <v>01101078</v>
          </cell>
          <cell r="B214" t="str">
            <v>AREVALO VELASCO ROGER</v>
          </cell>
          <cell r="C214" t="str">
            <v>CHOFER</v>
          </cell>
          <cell r="D214" t="str">
            <v>01101078</v>
          </cell>
          <cell r="E214">
            <v>40890</v>
          </cell>
          <cell r="F214">
            <v>40999</v>
          </cell>
          <cell r="G214" t="str">
            <v>AREVALO VELASCO ROGER</v>
          </cell>
          <cell r="H214">
            <v>660</v>
          </cell>
          <cell r="I214">
            <v>660</v>
          </cell>
          <cell r="J214">
            <v>0</v>
          </cell>
          <cell r="K214">
            <v>0</v>
          </cell>
          <cell r="L214">
            <v>0</v>
          </cell>
          <cell r="M214">
            <v>572.75</v>
          </cell>
          <cell r="N214" t="str">
            <v>OFICINA ZONAL SAN MARTIN</v>
          </cell>
          <cell r="O214" t="str">
            <v xml:space="preserve">0029  </v>
          </cell>
          <cell r="P214" t="str">
            <v>3626</v>
          </cell>
          <cell r="Q214" t="str">
            <v>001</v>
          </cell>
          <cell r="R214" t="str">
            <v>00008</v>
          </cell>
          <cell r="S214">
            <v>40905</v>
          </cell>
          <cell r="T214" t="str">
            <v>04 581 021459</v>
          </cell>
          <cell r="U214" t="str">
            <v>201112</v>
          </cell>
          <cell r="V214" t="str">
            <v>201112</v>
          </cell>
          <cell r="W214" t="str">
            <v>13</v>
          </cell>
          <cell r="X214">
            <v>2</v>
          </cell>
          <cell r="Y214" t="str">
            <v>CAS ZONALES DICIEMBRE 2011 ADICIONAL 01</v>
          </cell>
          <cell r="Z214">
            <v>4250</v>
          </cell>
          <cell r="AA214" t="str">
            <v>10011010780</v>
          </cell>
          <cell r="AB214" t="str">
            <v>AREVALO</v>
          </cell>
          <cell r="AC214" t="str">
            <v>VELASCO</v>
          </cell>
          <cell r="AD214" t="str">
            <v>ROGER</v>
          </cell>
          <cell r="AE214" t="str">
            <v>INTEGRA</v>
          </cell>
          <cell r="AF214" t="str">
            <v>02</v>
          </cell>
          <cell r="AG214">
            <v>11.88</v>
          </cell>
          <cell r="AH214">
            <v>9.3699999999999992</v>
          </cell>
          <cell r="AI214">
            <v>21.25</v>
          </cell>
          <cell r="AJ214">
            <v>66</v>
          </cell>
          <cell r="AK214">
            <v>40890</v>
          </cell>
          <cell r="AL214" t="str">
            <v/>
          </cell>
          <cell r="AM214">
            <v>1</v>
          </cell>
          <cell r="AN214" t="str">
            <v>2011</v>
          </cell>
          <cell r="AO214" t="str">
            <v>1</v>
          </cell>
          <cell r="AP214">
            <v>60.75</v>
          </cell>
          <cell r="AQ214">
            <v>0</v>
          </cell>
          <cell r="AR214">
            <v>0</v>
          </cell>
          <cell r="AS214">
            <v>0</v>
          </cell>
          <cell r="AT214">
            <v>0</v>
          </cell>
          <cell r="AU214">
            <v>0</v>
          </cell>
          <cell r="AV214">
            <v>0</v>
          </cell>
          <cell r="AW214">
            <v>0</v>
          </cell>
          <cell r="AX214">
            <v>0</v>
          </cell>
          <cell r="AY214">
            <v>0</v>
          </cell>
          <cell r="AZ214">
            <v>0</v>
          </cell>
          <cell r="BA214">
            <v>0</v>
          </cell>
          <cell r="BB214">
            <v>27166</v>
          </cell>
          <cell r="BC214">
            <v>0</v>
          </cell>
          <cell r="BD214">
            <v>0</v>
          </cell>
          <cell r="BE214">
            <v>0</v>
          </cell>
          <cell r="BF214">
            <v>0</v>
          </cell>
          <cell r="BG214">
            <v>0</v>
          </cell>
          <cell r="BH214" t="str">
            <v>571641RAVVA3</v>
          </cell>
          <cell r="BI214">
            <v>40887</v>
          </cell>
        </row>
        <row r="215">
          <cell r="A215" t="str">
            <v>04400321</v>
          </cell>
          <cell r="B215" t="str">
            <v>DELGADO  RODRIGUEZ LUIS HERBERT</v>
          </cell>
          <cell r="C215" t="str">
            <v>JEFE DE LA OFICINA ZONAL TACNA</v>
          </cell>
          <cell r="D215" t="str">
            <v>04400321</v>
          </cell>
          <cell r="E215">
            <v>40882</v>
          </cell>
          <cell r="F215">
            <v>40939</v>
          </cell>
          <cell r="G215" t="str">
            <v>DELGADO  RODRIGUEZ LUIS HERBERT</v>
          </cell>
          <cell r="H215">
            <v>3466.66</v>
          </cell>
          <cell r="I215">
            <v>3466.66</v>
          </cell>
          <cell r="J215">
            <v>0</v>
          </cell>
          <cell r="K215">
            <v>0</v>
          </cell>
          <cell r="L215">
            <v>0</v>
          </cell>
          <cell r="M215">
            <v>3008.36</v>
          </cell>
          <cell r="N215" t="str">
            <v>OFICINA ZONAL TACNA</v>
          </cell>
          <cell r="O215" t="str">
            <v xml:space="preserve">0030  </v>
          </cell>
          <cell r="P215" t="str">
            <v>3562</v>
          </cell>
          <cell r="Q215" t="str">
            <v>003</v>
          </cell>
          <cell r="R215" t="str">
            <v>65</v>
          </cell>
          <cell r="S215">
            <v>40896</v>
          </cell>
          <cell r="T215" t="str">
            <v>04 141 035059</v>
          </cell>
          <cell r="U215" t="str">
            <v>201112</v>
          </cell>
          <cell r="V215" t="str">
            <v>201112</v>
          </cell>
          <cell r="W215" t="str">
            <v>12</v>
          </cell>
          <cell r="X215">
            <v>1</v>
          </cell>
          <cell r="Y215" t="str">
            <v>CAS ZONALES DICIEMBRE 2011</v>
          </cell>
          <cell r="Z215">
            <v>4230</v>
          </cell>
          <cell r="AA215" t="str">
            <v>10044003215</v>
          </cell>
          <cell r="AB215" t="str">
            <v xml:space="preserve">DELGADO </v>
          </cell>
          <cell r="AC215" t="str">
            <v>RODRIGUEZ</v>
          </cell>
          <cell r="AD215" t="str">
            <v>LUIS HERBERT</v>
          </cell>
          <cell r="AE215" t="str">
            <v>INTEGRA</v>
          </cell>
          <cell r="AF215" t="str">
            <v>02</v>
          </cell>
          <cell r="AG215">
            <v>62.4</v>
          </cell>
          <cell r="AH215">
            <v>49.23</v>
          </cell>
          <cell r="AI215">
            <v>111.63</v>
          </cell>
          <cell r="AJ215">
            <v>346.67</v>
          </cell>
          <cell r="AK215">
            <v>40882</v>
          </cell>
          <cell r="AL215" t="str">
            <v>2708909</v>
          </cell>
          <cell r="AM215">
            <v>40893</v>
          </cell>
          <cell r="AN215" t="str">
            <v>2011</v>
          </cell>
          <cell r="AO215" t="str">
            <v>1</v>
          </cell>
          <cell r="AP215">
            <v>97.2</v>
          </cell>
          <cell r="AQ215">
            <v>0</v>
          </cell>
          <cell r="AR215">
            <v>0</v>
          </cell>
          <cell r="AS215">
            <v>0</v>
          </cell>
          <cell r="AT215">
            <v>0</v>
          </cell>
          <cell r="AU215">
            <v>0</v>
          </cell>
          <cell r="AV215">
            <v>0</v>
          </cell>
          <cell r="AW215">
            <v>0</v>
          </cell>
          <cell r="AX215">
            <v>0</v>
          </cell>
          <cell r="AY215">
            <v>0</v>
          </cell>
          <cell r="AZ215">
            <v>0</v>
          </cell>
          <cell r="BA215">
            <v>0</v>
          </cell>
          <cell r="BB215">
            <v>22585</v>
          </cell>
          <cell r="BC215">
            <v>0</v>
          </cell>
          <cell r="BD215">
            <v>0</v>
          </cell>
          <cell r="BE215">
            <v>0</v>
          </cell>
          <cell r="BF215">
            <v>0</v>
          </cell>
          <cell r="BG215">
            <v>0</v>
          </cell>
          <cell r="BH215" t="str">
            <v>525831LDRGR7</v>
          </cell>
          <cell r="BI215">
            <v>40882</v>
          </cell>
        </row>
        <row r="216">
          <cell r="A216" t="str">
            <v>04400321</v>
          </cell>
          <cell r="B216" t="str">
            <v>DELGADO  RODRIGUEZ LUIS HERBERT</v>
          </cell>
          <cell r="C216" t="str">
            <v>JEFE DE LA OFICINA ZONAL TACNA</v>
          </cell>
          <cell r="D216" t="str">
            <v>04400321</v>
          </cell>
          <cell r="E216">
            <v>40882</v>
          </cell>
          <cell r="F216">
            <v>40968</v>
          </cell>
          <cell r="G216" t="str">
            <v>DELGADO  RODRIGUEZ LUIS HERBERT</v>
          </cell>
          <cell r="H216">
            <v>3466.66</v>
          </cell>
          <cell r="I216">
            <v>3466.66</v>
          </cell>
          <cell r="J216">
            <v>0</v>
          </cell>
          <cell r="K216">
            <v>0</v>
          </cell>
          <cell r="L216">
            <v>0</v>
          </cell>
          <cell r="M216">
            <v>3008.36</v>
          </cell>
          <cell r="N216" t="str">
            <v>OFICINA ZONAL TACNA</v>
          </cell>
          <cell r="O216" t="str">
            <v xml:space="preserve">0030  </v>
          </cell>
          <cell r="P216" t="str">
            <v>3562</v>
          </cell>
          <cell r="Q216" t="str">
            <v>003</v>
          </cell>
          <cell r="R216" t="str">
            <v>65</v>
          </cell>
          <cell r="S216">
            <v>40896</v>
          </cell>
          <cell r="T216" t="str">
            <v>04 141 035059</v>
          </cell>
          <cell r="U216" t="str">
            <v>201112</v>
          </cell>
          <cell r="V216" t="str">
            <v>201112</v>
          </cell>
          <cell r="W216" t="str">
            <v>12</v>
          </cell>
          <cell r="X216">
            <v>1</v>
          </cell>
          <cell r="Y216" t="str">
            <v>CAS ZONALES DICIEMBRE 2011</v>
          </cell>
          <cell r="Z216">
            <v>4230</v>
          </cell>
          <cell r="AA216" t="str">
            <v>10044003215</v>
          </cell>
          <cell r="AB216" t="str">
            <v xml:space="preserve">DELGADO </v>
          </cell>
          <cell r="AC216" t="str">
            <v>RODRIGUEZ</v>
          </cell>
          <cell r="AD216" t="str">
            <v>LUIS HERBERT</v>
          </cell>
          <cell r="AE216" t="str">
            <v>INTEGRA</v>
          </cell>
          <cell r="AF216" t="str">
            <v>02</v>
          </cell>
          <cell r="AG216">
            <v>62.4</v>
          </cell>
          <cell r="AH216">
            <v>49.23</v>
          </cell>
          <cell r="AI216">
            <v>111.63</v>
          </cell>
          <cell r="AJ216">
            <v>346.67</v>
          </cell>
          <cell r="AK216">
            <v>40882</v>
          </cell>
          <cell r="AL216" t="str">
            <v>2708909</v>
          </cell>
          <cell r="AM216">
            <v>40893</v>
          </cell>
          <cell r="AN216" t="str">
            <v>2011</v>
          </cell>
          <cell r="AO216" t="str">
            <v>1</v>
          </cell>
          <cell r="AP216">
            <v>97.2</v>
          </cell>
          <cell r="AQ216">
            <v>0</v>
          </cell>
          <cell r="AR216">
            <v>0</v>
          </cell>
          <cell r="AS216">
            <v>0</v>
          </cell>
          <cell r="AT216">
            <v>0</v>
          </cell>
          <cell r="AU216">
            <v>0</v>
          </cell>
          <cell r="AV216">
            <v>0</v>
          </cell>
          <cell r="AW216">
            <v>0</v>
          </cell>
          <cell r="AX216">
            <v>0</v>
          </cell>
          <cell r="AY216">
            <v>0</v>
          </cell>
          <cell r="AZ216">
            <v>0</v>
          </cell>
          <cell r="BA216">
            <v>0</v>
          </cell>
          <cell r="BB216">
            <v>22585</v>
          </cell>
          <cell r="BC216">
            <v>0</v>
          </cell>
          <cell r="BD216">
            <v>0</v>
          </cell>
          <cell r="BE216">
            <v>0</v>
          </cell>
          <cell r="BF216">
            <v>0</v>
          </cell>
          <cell r="BG216">
            <v>0</v>
          </cell>
          <cell r="BH216" t="str">
            <v>525831LDRGR7</v>
          </cell>
          <cell r="BI216">
            <v>40882</v>
          </cell>
        </row>
        <row r="217">
          <cell r="A217" t="str">
            <v>04400321</v>
          </cell>
          <cell r="B217" t="str">
            <v>DELGADO  RODRIGUEZ LUIS HERBERT</v>
          </cell>
          <cell r="C217" t="str">
            <v>JEFE DE LA OFICINA ZONAL TACNA</v>
          </cell>
          <cell r="D217" t="str">
            <v>04400321</v>
          </cell>
          <cell r="E217">
            <v>40882</v>
          </cell>
          <cell r="F217">
            <v>40999</v>
          </cell>
          <cell r="G217" t="str">
            <v>DELGADO  RODRIGUEZ LUIS HERBERT</v>
          </cell>
          <cell r="H217">
            <v>3466.66</v>
          </cell>
          <cell r="I217">
            <v>3466.66</v>
          </cell>
          <cell r="J217">
            <v>0</v>
          </cell>
          <cell r="K217">
            <v>0</v>
          </cell>
          <cell r="L217">
            <v>0</v>
          </cell>
          <cell r="M217">
            <v>3008.36</v>
          </cell>
          <cell r="N217" t="str">
            <v>OFICINA ZONAL TACNA</v>
          </cell>
          <cell r="O217" t="str">
            <v xml:space="preserve">0030  </v>
          </cell>
          <cell r="P217" t="str">
            <v>3562</v>
          </cell>
          <cell r="Q217" t="str">
            <v>003</v>
          </cell>
          <cell r="R217" t="str">
            <v>65</v>
          </cell>
          <cell r="S217">
            <v>40896</v>
          </cell>
          <cell r="T217" t="str">
            <v>04 141 035059</v>
          </cell>
          <cell r="U217" t="str">
            <v>201112</v>
          </cell>
          <cell r="V217" t="str">
            <v>201112</v>
          </cell>
          <cell r="W217" t="str">
            <v>12</v>
          </cell>
          <cell r="X217">
            <v>1</v>
          </cell>
          <cell r="Y217" t="str">
            <v>CAS ZONALES DICIEMBRE 2011</v>
          </cell>
          <cell r="Z217">
            <v>4230</v>
          </cell>
          <cell r="AA217" t="str">
            <v>10044003215</v>
          </cell>
          <cell r="AB217" t="str">
            <v xml:space="preserve">DELGADO </v>
          </cell>
          <cell r="AC217" t="str">
            <v>RODRIGUEZ</v>
          </cell>
          <cell r="AD217" t="str">
            <v>LUIS HERBERT</v>
          </cell>
          <cell r="AE217" t="str">
            <v>INTEGRA</v>
          </cell>
          <cell r="AF217" t="str">
            <v>02</v>
          </cell>
          <cell r="AG217">
            <v>62.4</v>
          </cell>
          <cell r="AH217">
            <v>49.23</v>
          </cell>
          <cell r="AI217">
            <v>111.63</v>
          </cell>
          <cell r="AJ217">
            <v>346.67</v>
          </cell>
          <cell r="AK217">
            <v>40882</v>
          </cell>
          <cell r="AL217" t="str">
            <v>2708909</v>
          </cell>
          <cell r="AM217">
            <v>40893</v>
          </cell>
          <cell r="AN217" t="str">
            <v>2011</v>
          </cell>
          <cell r="AO217" t="str">
            <v>1</v>
          </cell>
          <cell r="AP217">
            <v>97.2</v>
          </cell>
          <cell r="AQ217">
            <v>0</v>
          </cell>
          <cell r="AR217">
            <v>0</v>
          </cell>
          <cell r="AS217">
            <v>0</v>
          </cell>
          <cell r="AT217">
            <v>0</v>
          </cell>
          <cell r="AU217">
            <v>0</v>
          </cell>
          <cell r="AV217">
            <v>0</v>
          </cell>
          <cell r="AW217">
            <v>0</v>
          </cell>
          <cell r="AX217">
            <v>0</v>
          </cell>
          <cell r="AY217">
            <v>0</v>
          </cell>
          <cell r="AZ217">
            <v>0</v>
          </cell>
          <cell r="BA217">
            <v>0</v>
          </cell>
          <cell r="BB217">
            <v>22585</v>
          </cell>
          <cell r="BC217">
            <v>0</v>
          </cell>
          <cell r="BD217">
            <v>0</v>
          </cell>
          <cell r="BE217">
            <v>0</v>
          </cell>
          <cell r="BF217">
            <v>0</v>
          </cell>
          <cell r="BG217">
            <v>0</v>
          </cell>
          <cell r="BH217" t="str">
            <v>525831LDRGR7</v>
          </cell>
          <cell r="BI217">
            <v>40882</v>
          </cell>
        </row>
        <row r="218">
          <cell r="A218" t="str">
            <v>21400647</v>
          </cell>
          <cell r="B218" t="str">
            <v>RAFAEL  GAMBOA REINALDO EDUARDO</v>
          </cell>
          <cell r="C218" t="str">
            <v>JEFE DE LA OFICINA ZONAL TUMBES</v>
          </cell>
          <cell r="D218" t="str">
            <v>21400647</v>
          </cell>
          <cell r="E218">
            <v>40896</v>
          </cell>
          <cell r="F218">
            <v>40939</v>
          </cell>
          <cell r="G218" t="str">
            <v>RAFAEL  GAMBOA REINALDO EDUARDO</v>
          </cell>
          <cell r="H218">
            <v>1600</v>
          </cell>
          <cell r="I218">
            <v>1600</v>
          </cell>
          <cell r="J218">
            <v>0</v>
          </cell>
          <cell r="K218">
            <v>0</v>
          </cell>
          <cell r="L218">
            <v>0</v>
          </cell>
          <cell r="M218">
            <v>1388.48</v>
          </cell>
          <cell r="N218" t="str">
            <v>OFICINA ZONAL TUMBES</v>
          </cell>
          <cell r="O218" t="str">
            <v xml:space="preserve">0031  </v>
          </cell>
          <cell r="P218" t="str">
            <v>3623</v>
          </cell>
          <cell r="Q218" t="str">
            <v>001</v>
          </cell>
          <cell r="R218" t="str">
            <v>00039</v>
          </cell>
          <cell r="S218">
            <v>40905</v>
          </cell>
          <cell r="T218" t="str">
            <v>04009816556</v>
          </cell>
          <cell r="U218" t="str">
            <v>201112</v>
          </cell>
          <cell r="V218" t="str">
            <v>201112</v>
          </cell>
          <cell r="W218" t="str">
            <v>13</v>
          </cell>
          <cell r="X218">
            <v>2</v>
          </cell>
          <cell r="Y218" t="str">
            <v>CAS ZONALES DICIEMBRE 2011 ADICIONAL 01</v>
          </cell>
          <cell r="Z218">
            <v>4257</v>
          </cell>
          <cell r="AA218" t="str">
            <v>10214006478</v>
          </cell>
          <cell r="AB218" t="str">
            <v xml:space="preserve">RAFAEL </v>
          </cell>
          <cell r="AC218" t="str">
            <v>GAMBOA</v>
          </cell>
          <cell r="AD218" t="str">
            <v>REINALDO EDUARDO</v>
          </cell>
          <cell r="AE218" t="str">
            <v>INTEGRA</v>
          </cell>
          <cell r="AF218" t="str">
            <v>02</v>
          </cell>
          <cell r="AG218">
            <v>28.8</v>
          </cell>
          <cell r="AH218">
            <v>22.72</v>
          </cell>
          <cell r="AI218">
            <v>51.52</v>
          </cell>
          <cell r="AJ218">
            <v>160</v>
          </cell>
          <cell r="AK218">
            <v>40896</v>
          </cell>
          <cell r="AL218" t="str">
            <v/>
          </cell>
          <cell r="AM218">
            <v>1</v>
          </cell>
          <cell r="AN218" t="str">
            <v>2011</v>
          </cell>
          <cell r="AO218" t="str">
            <v>1</v>
          </cell>
          <cell r="AP218">
            <v>97.2</v>
          </cell>
          <cell r="AQ218">
            <v>0</v>
          </cell>
          <cell r="AR218">
            <v>0</v>
          </cell>
          <cell r="AS218">
            <v>0</v>
          </cell>
          <cell r="AT218">
            <v>0</v>
          </cell>
          <cell r="AU218">
            <v>0</v>
          </cell>
          <cell r="AV218">
            <v>0</v>
          </cell>
          <cell r="AW218">
            <v>0</v>
          </cell>
          <cell r="AX218">
            <v>0</v>
          </cell>
          <cell r="AY218">
            <v>0</v>
          </cell>
          <cell r="AZ218">
            <v>0</v>
          </cell>
          <cell r="BA218">
            <v>0</v>
          </cell>
          <cell r="BB218">
            <v>23044</v>
          </cell>
          <cell r="BC218">
            <v>0</v>
          </cell>
          <cell r="BD218">
            <v>0</v>
          </cell>
          <cell r="BE218">
            <v>0</v>
          </cell>
          <cell r="BF218">
            <v>0</v>
          </cell>
          <cell r="BG218">
            <v>0</v>
          </cell>
          <cell r="BH218" t="str">
            <v>530421RRGAB4</v>
          </cell>
          <cell r="BI218">
            <v>40896</v>
          </cell>
        </row>
        <row r="219">
          <cell r="A219" t="str">
            <v>21400647</v>
          </cell>
          <cell r="B219" t="str">
            <v>RAFAEL  GAMBOA REINALDO EDUARDO</v>
          </cell>
          <cell r="C219" t="str">
            <v>JEFE DE LA OFICINA ZONAL TUMBES</v>
          </cell>
          <cell r="D219" t="str">
            <v>21400647</v>
          </cell>
          <cell r="E219">
            <v>40896</v>
          </cell>
          <cell r="F219">
            <v>40968</v>
          </cell>
          <cell r="G219" t="str">
            <v>RAFAEL  GAMBOA REINALDO EDUARDO</v>
          </cell>
          <cell r="H219">
            <v>1600</v>
          </cell>
          <cell r="I219">
            <v>1600</v>
          </cell>
          <cell r="J219">
            <v>0</v>
          </cell>
          <cell r="K219">
            <v>0</v>
          </cell>
          <cell r="L219">
            <v>0</v>
          </cell>
          <cell r="M219">
            <v>1388.48</v>
          </cell>
          <cell r="N219" t="str">
            <v>OFICINA ZONAL TUMBES</v>
          </cell>
          <cell r="O219" t="str">
            <v xml:space="preserve">0031  </v>
          </cell>
          <cell r="P219" t="str">
            <v>3623</v>
          </cell>
          <cell r="Q219" t="str">
            <v>001</v>
          </cell>
          <cell r="R219" t="str">
            <v>00039</v>
          </cell>
          <cell r="S219">
            <v>40905</v>
          </cell>
          <cell r="T219" t="str">
            <v>04009816556</v>
          </cell>
          <cell r="U219" t="str">
            <v>201112</v>
          </cell>
          <cell r="V219" t="str">
            <v>201112</v>
          </cell>
          <cell r="W219" t="str">
            <v>13</v>
          </cell>
          <cell r="X219">
            <v>2</v>
          </cell>
          <cell r="Y219" t="str">
            <v>CAS ZONALES DICIEMBRE 2011 ADICIONAL 01</v>
          </cell>
          <cell r="Z219">
            <v>4257</v>
          </cell>
          <cell r="AA219" t="str">
            <v>10214006478</v>
          </cell>
          <cell r="AB219" t="str">
            <v xml:space="preserve">RAFAEL </v>
          </cell>
          <cell r="AC219" t="str">
            <v>GAMBOA</v>
          </cell>
          <cell r="AD219" t="str">
            <v>REINALDO EDUARDO</v>
          </cell>
          <cell r="AE219" t="str">
            <v>INTEGRA</v>
          </cell>
          <cell r="AF219" t="str">
            <v>02</v>
          </cell>
          <cell r="AG219">
            <v>28.8</v>
          </cell>
          <cell r="AH219">
            <v>22.72</v>
          </cell>
          <cell r="AI219">
            <v>51.52</v>
          </cell>
          <cell r="AJ219">
            <v>160</v>
          </cell>
          <cell r="AK219">
            <v>40896</v>
          </cell>
          <cell r="AL219" t="str">
            <v/>
          </cell>
          <cell r="AM219">
            <v>1</v>
          </cell>
          <cell r="AN219" t="str">
            <v>2011</v>
          </cell>
          <cell r="AO219" t="str">
            <v>1</v>
          </cell>
          <cell r="AP219">
            <v>97.2</v>
          </cell>
          <cell r="AQ219">
            <v>0</v>
          </cell>
          <cell r="AR219">
            <v>0</v>
          </cell>
          <cell r="AS219">
            <v>0</v>
          </cell>
          <cell r="AT219">
            <v>0</v>
          </cell>
          <cell r="AU219">
            <v>0</v>
          </cell>
          <cell r="AV219">
            <v>0</v>
          </cell>
          <cell r="AW219">
            <v>0</v>
          </cell>
          <cell r="AX219">
            <v>0</v>
          </cell>
          <cell r="AY219">
            <v>0</v>
          </cell>
          <cell r="AZ219">
            <v>0</v>
          </cell>
          <cell r="BA219">
            <v>0</v>
          </cell>
          <cell r="BB219">
            <v>23044</v>
          </cell>
          <cell r="BC219">
            <v>0</v>
          </cell>
          <cell r="BD219">
            <v>0</v>
          </cell>
          <cell r="BE219">
            <v>0</v>
          </cell>
          <cell r="BF219">
            <v>0</v>
          </cell>
          <cell r="BG219">
            <v>0</v>
          </cell>
          <cell r="BH219" t="str">
            <v>530421RRGAB4</v>
          </cell>
          <cell r="BI219">
            <v>40896</v>
          </cell>
        </row>
        <row r="220">
          <cell r="A220" t="str">
            <v>21400647</v>
          </cell>
          <cell r="B220" t="str">
            <v>RAFAEL  GAMBOA REINALDO EDUARDO</v>
          </cell>
          <cell r="C220" t="str">
            <v>JEFE DE LA OFICINA ZONAL TUMBES</v>
          </cell>
          <cell r="D220" t="str">
            <v>21400647</v>
          </cell>
          <cell r="E220">
            <v>40896</v>
          </cell>
          <cell r="F220">
            <v>40999</v>
          </cell>
          <cell r="G220" t="str">
            <v>RAFAEL  GAMBOA REINALDO EDUARDO</v>
          </cell>
          <cell r="H220">
            <v>1600</v>
          </cell>
          <cell r="I220">
            <v>1600</v>
          </cell>
          <cell r="J220">
            <v>0</v>
          </cell>
          <cell r="K220">
            <v>0</v>
          </cell>
          <cell r="L220">
            <v>0</v>
          </cell>
          <cell r="M220">
            <v>1388.48</v>
          </cell>
          <cell r="N220" t="str">
            <v>OFICINA ZONAL TUMBES</v>
          </cell>
          <cell r="O220" t="str">
            <v xml:space="preserve">0031  </v>
          </cell>
          <cell r="P220" t="str">
            <v>3623</v>
          </cell>
          <cell r="Q220" t="str">
            <v>001</v>
          </cell>
          <cell r="R220" t="str">
            <v>00039</v>
          </cell>
          <cell r="S220">
            <v>40905</v>
          </cell>
          <cell r="T220" t="str">
            <v>04009816556</v>
          </cell>
          <cell r="U220" t="str">
            <v>201112</v>
          </cell>
          <cell r="V220" t="str">
            <v>201112</v>
          </cell>
          <cell r="W220" t="str">
            <v>13</v>
          </cell>
          <cell r="X220">
            <v>2</v>
          </cell>
          <cell r="Y220" t="str">
            <v>CAS ZONALES DICIEMBRE 2011 ADICIONAL 01</v>
          </cell>
          <cell r="Z220">
            <v>4257</v>
          </cell>
          <cell r="AA220" t="str">
            <v>10214006478</v>
          </cell>
          <cell r="AB220" t="str">
            <v xml:space="preserve">RAFAEL </v>
          </cell>
          <cell r="AC220" t="str">
            <v>GAMBOA</v>
          </cell>
          <cell r="AD220" t="str">
            <v>REINALDO EDUARDO</v>
          </cell>
          <cell r="AE220" t="str">
            <v>INTEGRA</v>
          </cell>
          <cell r="AF220" t="str">
            <v>02</v>
          </cell>
          <cell r="AG220">
            <v>28.8</v>
          </cell>
          <cell r="AH220">
            <v>22.72</v>
          </cell>
          <cell r="AI220">
            <v>51.52</v>
          </cell>
          <cell r="AJ220">
            <v>160</v>
          </cell>
          <cell r="AK220">
            <v>40896</v>
          </cell>
          <cell r="AL220" t="str">
            <v/>
          </cell>
          <cell r="AM220">
            <v>1</v>
          </cell>
          <cell r="AN220" t="str">
            <v>2011</v>
          </cell>
          <cell r="AO220" t="str">
            <v>1</v>
          </cell>
          <cell r="AP220">
            <v>97.2</v>
          </cell>
          <cell r="AQ220">
            <v>0</v>
          </cell>
          <cell r="AR220">
            <v>0</v>
          </cell>
          <cell r="AS220">
            <v>0</v>
          </cell>
          <cell r="AT220">
            <v>0</v>
          </cell>
          <cell r="AU220">
            <v>0</v>
          </cell>
          <cell r="AV220">
            <v>0</v>
          </cell>
          <cell r="AW220">
            <v>0</v>
          </cell>
          <cell r="AX220">
            <v>0</v>
          </cell>
          <cell r="AY220">
            <v>0</v>
          </cell>
          <cell r="AZ220">
            <v>0</v>
          </cell>
          <cell r="BA220">
            <v>0</v>
          </cell>
          <cell r="BB220">
            <v>23044</v>
          </cell>
          <cell r="BC220">
            <v>0</v>
          </cell>
          <cell r="BD220">
            <v>0</v>
          </cell>
          <cell r="BE220">
            <v>0</v>
          </cell>
          <cell r="BF220">
            <v>0</v>
          </cell>
          <cell r="BG220">
            <v>0</v>
          </cell>
          <cell r="BH220" t="str">
            <v>530421RRGAB4</v>
          </cell>
          <cell r="BI220">
            <v>40896</v>
          </cell>
        </row>
        <row r="221">
          <cell r="A221" t="str">
            <v>40615621</v>
          </cell>
          <cell r="B221" t="str">
            <v>CERRON SALINAS RAUL FERNANDO</v>
          </cell>
          <cell r="C221" t="str">
            <v>JEFE DE OFICINA ZONAL UCAYALI</v>
          </cell>
          <cell r="D221" t="str">
            <v>40615621</v>
          </cell>
          <cell r="E221">
            <v>40849</v>
          </cell>
          <cell r="F221">
            <v>40908</v>
          </cell>
          <cell r="G221" t="str">
            <v>CERRON SALINAS RAUL FERNANDO</v>
          </cell>
          <cell r="H221">
            <v>5300</v>
          </cell>
          <cell r="I221">
            <v>5300</v>
          </cell>
          <cell r="J221">
            <v>0</v>
          </cell>
          <cell r="K221">
            <v>0</v>
          </cell>
          <cell r="L221">
            <v>0</v>
          </cell>
          <cell r="M221">
            <v>4599.34</v>
          </cell>
          <cell r="N221" t="str">
            <v>OFICINA ZONAL UCAYALI</v>
          </cell>
          <cell r="O221" t="str">
            <v xml:space="preserve">0032  </v>
          </cell>
          <cell r="P221" t="str">
            <v>3444</v>
          </cell>
          <cell r="Q221" t="str">
            <v>E001</v>
          </cell>
          <cell r="R221" t="str">
            <v>106</v>
          </cell>
          <cell r="S221">
            <v>40892</v>
          </cell>
          <cell r="T221" t="str">
            <v>4041064752</v>
          </cell>
          <cell r="U221" t="str">
            <v>201112</v>
          </cell>
          <cell r="V221" t="str">
            <v>201112</v>
          </cell>
          <cell r="W221" t="str">
            <v>12</v>
          </cell>
          <cell r="X221">
            <v>1</v>
          </cell>
          <cell r="Y221" t="str">
            <v>CAS ZONALES DICIEMBRE 2011</v>
          </cell>
          <cell r="Z221">
            <v>4165</v>
          </cell>
          <cell r="AA221" t="str">
            <v>10406156210</v>
          </cell>
          <cell r="AB221" t="str">
            <v>CERRON</v>
          </cell>
          <cell r="AC221" t="str">
            <v>SALINAS</v>
          </cell>
          <cell r="AD221" t="str">
            <v>RAUL FERNANDO</v>
          </cell>
          <cell r="AE221" t="str">
            <v>INTEGRA</v>
          </cell>
          <cell r="AF221" t="str">
            <v>02</v>
          </cell>
          <cell r="AG221">
            <v>95.4</v>
          </cell>
          <cell r="AH221">
            <v>75.260000000000005</v>
          </cell>
          <cell r="AI221">
            <v>170.66</v>
          </cell>
          <cell r="AJ221">
            <v>530</v>
          </cell>
          <cell r="AK221">
            <v>40849</v>
          </cell>
          <cell r="AL221" t="str">
            <v>2406772</v>
          </cell>
          <cell r="AM221">
            <v>40634</v>
          </cell>
          <cell r="AN221" t="str">
            <v>2011</v>
          </cell>
          <cell r="AO221" t="str">
            <v>1</v>
          </cell>
          <cell r="AP221">
            <v>97.2</v>
          </cell>
          <cell r="AQ221">
            <v>0</v>
          </cell>
          <cell r="AR221">
            <v>0</v>
          </cell>
          <cell r="AS221">
            <v>0</v>
          </cell>
          <cell r="AT221">
            <v>0</v>
          </cell>
          <cell r="AU221">
            <v>0</v>
          </cell>
          <cell r="AV221">
            <v>0</v>
          </cell>
          <cell r="AW221">
            <v>0</v>
          </cell>
          <cell r="AX221">
            <v>0</v>
          </cell>
          <cell r="AY221">
            <v>0</v>
          </cell>
          <cell r="AZ221">
            <v>0</v>
          </cell>
          <cell r="BA221">
            <v>0</v>
          </cell>
          <cell r="BB221">
            <v>29344</v>
          </cell>
          <cell r="BC221">
            <v>0</v>
          </cell>
          <cell r="BD221">
            <v>0</v>
          </cell>
          <cell r="BE221">
            <v>0</v>
          </cell>
          <cell r="BF221">
            <v>0</v>
          </cell>
          <cell r="BG221">
            <v>0</v>
          </cell>
          <cell r="BH221" t="str">
            <v>593421RCSRI0</v>
          </cell>
          <cell r="BI221">
            <v>40849</v>
          </cell>
        </row>
        <row r="222">
          <cell r="A222" t="str">
            <v>32762503</v>
          </cell>
          <cell r="B222" t="str">
            <v>MUÑOZ PALOMINO PERCY CHESTER</v>
          </cell>
          <cell r="C222" t="str">
            <v>RESPONSABLE DE PROYECTOS</v>
          </cell>
          <cell r="D222" t="str">
            <v>32762503</v>
          </cell>
          <cell r="E222">
            <v>40886</v>
          </cell>
          <cell r="F222">
            <v>40939</v>
          </cell>
          <cell r="G222" t="str">
            <v>MUÑOZ PALOMINO PERCY CHESTER</v>
          </cell>
          <cell r="H222">
            <v>2273.33</v>
          </cell>
          <cell r="I222">
            <v>2273.33</v>
          </cell>
          <cell r="J222">
            <v>0</v>
          </cell>
          <cell r="K222">
            <v>0</v>
          </cell>
          <cell r="L222">
            <v>0</v>
          </cell>
          <cell r="M222">
            <v>1981.44</v>
          </cell>
          <cell r="N222" t="str">
            <v>OFICINA ZONAL UCAYALI</v>
          </cell>
          <cell r="O222" t="str">
            <v xml:space="preserve">0032  </v>
          </cell>
          <cell r="P222" t="str">
            <v>3574</v>
          </cell>
          <cell r="Q222" t="str">
            <v>001</v>
          </cell>
          <cell r="R222" t="str">
            <v>265</v>
          </cell>
          <cell r="S222">
            <v>40896</v>
          </cell>
          <cell r="T222" t="str">
            <v>4017973296</v>
          </cell>
          <cell r="U222" t="str">
            <v>201112</v>
          </cell>
          <cell r="V222" t="str">
            <v>201112</v>
          </cell>
          <cell r="W222" t="str">
            <v>12</v>
          </cell>
          <cell r="X222">
            <v>1</v>
          </cell>
          <cell r="Y222" t="str">
            <v>CAS ZONALES DICIEMBRE 2011</v>
          </cell>
          <cell r="Z222">
            <v>451</v>
          </cell>
          <cell r="AA222" t="str">
            <v>10327625034</v>
          </cell>
          <cell r="AB222" t="str">
            <v>MUÑOZ</v>
          </cell>
          <cell r="AC222" t="str">
            <v>PALOMINO</v>
          </cell>
          <cell r="AD222" t="str">
            <v>PERCY CHESTER</v>
          </cell>
          <cell r="AE222" t="str">
            <v>PRIMA</v>
          </cell>
          <cell r="AF222" t="str">
            <v>03</v>
          </cell>
          <cell r="AG222">
            <v>39.78</v>
          </cell>
          <cell r="AH222">
            <v>24.78</v>
          </cell>
          <cell r="AI222">
            <v>64.56</v>
          </cell>
          <cell r="AJ222">
            <v>227.33</v>
          </cell>
          <cell r="AK222">
            <v>40886</v>
          </cell>
          <cell r="AL222" t="str">
            <v>2706478</v>
          </cell>
          <cell r="AM222">
            <v>40892</v>
          </cell>
          <cell r="AN222" t="str">
            <v>2011</v>
          </cell>
          <cell r="AO222" t="str">
            <v>1</v>
          </cell>
          <cell r="AP222">
            <v>97.2</v>
          </cell>
          <cell r="AQ222">
            <v>0</v>
          </cell>
          <cell r="AR222">
            <v>0</v>
          </cell>
          <cell r="AS222">
            <v>0</v>
          </cell>
          <cell r="AT222">
            <v>0</v>
          </cell>
          <cell r="AU222">
            <v>0</v>
          </cell>
          <cell r="AV222">
            <v>0</v>
          </cell>
          <cell r="AW222">
            <v>0</v>
          </cell>
          <cell r="AX222">
            <v>0</v>
          </cell>
          <cell r="AY222">
            <v>0</v>
          </cell>
          <cell r="AZ222">
            <v>0</v>
          </cell>
          <cell r="BA222">
            <v>0</v>
          </cell>
          <cell r="BB222">
            <v>23975</v>
          </cell>
          <cell r="BC222">
            <v>0</v>
          </cell>
          <cell r="BD222">
            <v>0</v>
          </cell>
          <cell r="BE222">
            <v>0</v>
          </cell>
          <cell r="BF222">
            <v>0</v>
          </cell>
          <cell r="BG222">
            <v>0</v>
          </cell>
          <cell r="BH222" t="str">
            <v>539731PMPOO2</v>
          </cell>
          <cell r="BI222">
            <v>40886</v>
          </cell>
        </row>
        <row r="223">
          <cell r="A223" t="str">
            <v>32762503</v>
          </cell>
          <cell r="B223" t="str">
            <v>MUÑOZ PALOMINO PERCY CHESTER</v>
          </cell>
          <cell r="C223" t="str">
            <v>RESPONSABLE DE PROYECTOS</v>
          </cell>
          <cell r="D223" t="str">
            <v>32762503</v>
          </cell>
          <cell r="E223">
            <v>40886</v>
          </cell>
          <cell r="F223">
            <v>40999</v>
          </cell>
          <cell r="G223" t="str">
            <v>MUÑOZ PALOMINO PERCY CHESTER</v>
          </cell>
          <cell r="H223">
            <v>2273.33</v>
          </cell>
          <cell r="I223">
            <v>2273.33</v>
          </cell>
          <cell r="J223">
            <v>0</v>
          </cell>
          <cell r="K223">
            <v>0</v>
          </cell>
          <cell r="L223">
            <v>0</v>
          </cell>
          <cell r="M223">
            <v>1981.44</v>
          </cell>
          <cell r="N223" t="str">
            <v>OFICINA ZONAL UCAYALI</v>
          </cell>
          <cell r="O223" t="str">
            <v xml:space="preserve">0032  </v>
          </cell>
          <cell r="P223" t="str">
            <v>3574</v>
          </cell>
          <cell r="Q223" t="str">
            <v>001</v>
          </cell>
          <cell r="R223" t="str">
            <v>265</v>
          </cell>
          <cell r="S223">
            <v>40896</v>
          </cell>
          <cell r="T223" t="str">
            <v>4017973296</v>
          </cell>
          <cell r="U223" t="str">
            <v>201112</v>
          </cell>
          <cell r="V223" t="str">
            <v>201112</v>
          </cell>
          <cell r="W223" t="str">
            <v>12</v>
          </cell>
          <cell r="X223">
            <v>1</v>
          </cell>
          <cell r="Y223" t="str">
            <v>CAS ZONALES DICIEMBRE 2011</v>
          </cell>
          <cell r="Z223">
            <v>451</v>
          </cell>
          <cell r="AA223" t="str">
            <v>10327625034</v>
          </cell>
          <cell r="AB223" t="str">
            <v>MUÑOZ</v>
          </cell>
          <cell r="AC223" t="str">
            <v>PALOMINO</v>
          </cell>
          <cell r="AD223" t="str">
            <v>PERCY CHESTER</v>
          </cell>
          <cell r="AE223" t="str">
            <v>PRIMA</v>
          </cell>
          <cell r="AF223" t="str">
            <v>03</v>
          </cell>
          <cell r="AG223">
            <v>39.78</v>
          </cell>
          <cell r="AH223">
            <v>24.78</v>
          </cell>
          <cell r="AI223">
            <v>64.56</v>
          </cell>
          <cell r="AJ223">
            <v>227.33</v>
          </cell>
          <cell r="AK223">
            <v>40886</v>
          </cell>
          <cell r="AL223" t="str">
            <v>2706478</v>
          </cell>
          <cell r="AM223">
            <v>40892</v>
          </cell>
          <cell r="AN223" t="str">
            <v>2011</v>
          </cell>
          <cell r="AO223" t="str">
            <v>1</v>
          </cell>
          <cell r="AP223">
            <v>97.2</v>
          </cell>
          <cell r="AQ223">
            <v>0</v>
          </cell>
          <cell r="AR223">
            <v>0</v>
          </cell>
          <cell r="AS223">
            <v>0</v>
          </cell>
          <cell r="AT223">
            <v>0</v>
          </cell>
          <cell r="AU223">
            <v>0</v>
          </cell>
          <cell r="AV223">
            <v>0</v>
          </cell>
          <cell r="AW223">
            <v>0</v>
          </cell>
          <cell r="AX223">
            <v>0</v>
          </cell>
          <cell r="AY223">
            <v>0</v>
          </cell>
          <cell r="AZ223">
            <v>0</v>
          </cell>
          <cell r="BA223">
            <v>0</v>
          </cell>
          <cell r="BB223">
            <v>23975</v>
          </cell>
          <cell r="BC223">
            <v>0</v>
          </cell>
          <cell r="BD223">
            <v>0</v>
          </cell>
          <cell r="BE223">
            <v>0</v>
          </cell>
          <cell r="BF223">
            <v>0</v>
          </cell>
          <cell r="BG223">
            <v>0</v>
          </cell>
          <cell r="BH223" t="str">
            <v>539731PMPOO2</v>
          </cell>
          <cell r="BI223">
            <v>40886</v>
          </cell>
        </row>
        <row r="224">
          <cell r="A224" t="str">
            <v>40820421</v>
          </cell>
          <cell r="B224" t="str">
            <v>VERA VELASQUEZ SORAIDA</v>
          </cell>
          <cell r="C224" t="str">
            <v>RESPONSABLE DE PROMOCIÓN SOCIAL Y CAPACITACIÓN</v>
          </cell>
          <cell r="D224" t="str">
            <v>40820421</v>
          </cell>
          <cell r="E224">
            <v>40886</v>
          </cell>
          <cell r="F224">
            <v>40939</v>
          </cell>
          <cell r="G224" t="str">
            <v>VERA VELASQUEZ SORAIDA</v>
          </cell>
          <cell r="H224">
            <v>2126.6</v>
          </cell>
          <cell r="I224">
            <v>2126.6</v>
          </cell>
          <cell r="J224">
            <v>0</v>
          </cell>
          <cell r="K224">
            <v>0</v>
          </cell>
          <cell r="L224">
            <v>0</v>
          </cell>
          <cell r="M224">
            <v>1839.51</v>
          </cell>
          <cell r="N224" t="str">
            <v>OFICINA ZONAL UCAYALI</v>
          </cell>
          <cell r="O224" t="str">
            <v xml:space="preserve">0032  </v>
          </cell>
          <cell r="P224" t="str">
            <v>3575</v>
          </cell>
          <cell r="Q224" t="str">
            <v>001</v>
          </cell>
          <cell r="R224" t="str">
            <v>73</v>
          </cell>
          <cell r="S224">
            <v>40896</v>
          </cell>
          <cell r="T224" t="str">
            <v>4182123329</v>
          </cell>
          <cell r="U224" t="str">
            <v>201112</v>
          </cell>
          <cell r="V224" t="str">
            <v>201112</v>
          </cell>
          <cell r="W224" t="str">
            <v>12</v>
          </cell>
          <cell r="X224">
            <v>1</v>
          </cell>
          <cell r="Y224" t="str">
            <v>CAS ZONALES DICIEMBRE 2011</v>
          </cell>
          <cell r="Z224">
            <v>487</v>
          </cell>
          <cell r="AA224" t="str">
            <v>10408204211</v>
          </cell>
          <cell r="AB224" t="str">
            <v>VERA</v>
          </cell>
          <cell r="AC224" t="str">
            <v>VELASQUEZ</v>
          </cell>
          <cell r="AD224" t="str">
            <v>SORAIDA</v>
          </cell>
          <cell r="AE224" t="str">
            <v>HORIZONTE</v>
          </cell>
          <cell r="AF224" t="str">
            <v>01</v>
          </cell>
          <cell r="AG224">
            <v>41.47</v>
          </cell>
          <cell r="AH224">
            <v>32.96</v>
          </cell>
          <cell r="AI224">
            <v>74.430000000000007</v>
          </cell>
          <cell r="AJ224">
            <v>212.66</v>
          </cell>
          <cell r="AK224">
            <v>40886</v>
          </cell>
          <cell r="AL224" t="str">
            <v>2706622</v>
          </cell>
          <cell r="AM224">
            <v>40892</v>
          </cell>
          <cell r="AN224" t="str">
            <v>2011</v>
          </cell>
          <cell r="AO224" t="str">
            <v>1</v>
          </cell>
          <cell r="AP224">
            <v>97.2</v>
          </cell>
          <cell r="AQ224">
            <v>0</v>
          </cell>
          <cell r="AR224">
            <v>0</v>
          </cell>
          <cell r="AS224">
            <v>0</v>
          </cell>
          <cell r="AT224">
            <v>0</v>
          </cell>
          <cell r="AU224">
            <v>0</v>
          </cell>
          <cell r="AV224">
            <v>0</v>
          </cell>
          <cell r="AW224">
            <v>0</v>
          </cell>
          <cell r="AX224">
            <v>0</v>
          </cell>
          <cell r="AY224">
            <v>0</v>
          </cell>
          <cell r="AZ224">
            <v>0</v>
          </cell>
          <cell r="BA224">
            <v>0</v>
          </cell>
          <cell r="BB224">
            <v>28694</v>
          </cell>
          <cell r="BC224">
            <v>0</v>
          </cell>
          <cell r="BD224">
            <v>0</v>
          </cell>
          <cell r="BE224">
            <v>0</v>
          </cell>
          <cell r="BF224">
            <v>0</v>
          </cell>
          <cell r="BG224">
            <v>0</v>
          </cell>
          <cell r="BH224" t="str">
            <v>586920SVVAA5</v>
          </cell>
          <cell r="BI224">
            <v>40886</v>
          </cell>
        </row>
        <row r="225">
          <cell r="A225" t="str">
            <v>40820421</v>
          </cell>
          <cell r="B225" t="str">
            <v>VERA VELASQUEZ SORAIDA</v>
          </cell>
          <cell r="C225" t="str">
            <v>RESPONSABLE DE PROMOCIÓN SOCIAL Y CAPACITACIÓN</v>
          </cell>
          <cell r="D225" t="str">
            <v>40820421</v>
          </cell>
          <cell r="E225">
            <v>40886</v>
          </cell>
          <cell r="F225">
            <v>40968</v>
          </cell>
          <cell r="G225" t="str">
            <v>VERA VELASQUEZ SORAIDA</v>
          </cell>
          <cell r="H225">
            <v>2126.6</v>
          </cell>
          <cell r="I225">
            <v>2126.6</v>
          </cell>
          <cell r="J225">
            <v>0</v>
          </cell>
          <cell r="K225">
            <v>0</v>
          </cell>
          <cell r="L225">
            <v>0</v>
          </cell>
          <cell r="M225">
            <v>1839.51</v>
          </cell>
          <cell r="N225" t="str">
            <v>OFICINA ZONAL UCAYALI</v>
          </cell>
          <cell r="O225" t="str">
            <v xml:space="preserve">0032  </v>
          </cell>
          <cell r="P225" t="str">
            <v>3575</v>
          </cell>
          <cell r="Q225" t="str">
            <v>001</v>
          </cell>
          <cell r="R225" t="str">
            <v>73</v>
          </cell>
          <cell r="S225">
            <v>40896</v>
          </cell>
          <cell r="T225" t="str">
            <v>4182123329</v>
          </cell>
          <cell r="U225" t="str">
            <v>201112</v>
          </cell>
          <cell r="V225" t="str">
            <v>201112</v>
          </cell>
          <cell r="W225" t="str">
            <v>12</v>
          </cell>
          <cell r="X225">
            <v>1</v>
          </cell>
          <cell r="Y225" t="str">
            <v>CAS ZONALES DICIEMBRE 2011</v>
          </cell>
          <cell r="Z225">
            <v>487</v>
          </cell>
          <cell r="AA225" t="str">
            <v>10408204211</v>
          </cell>
          <cell r="AB225" t="str">
            <v>VERA</v>
          </cell>
          <cell r="AC225" t="str">
            <v>VELASQUEZ</v>
          </cell>
          <cell r="AD225" t="str">
            <v>SORAIDA</v>
          </cell>
          <cell r="AE225" t="str">
            <v>HORIZONTE</v>
          </cell>
          <cell r="AF225" t="str">
            <v>01</v>
          </cell>
          <cell r="AG225">
            <v>41.47</v>
          </cell>
          <cell r="AH225">
            <v>32.96</v>
          </cell>
          <cell r="AI225">
            <v>74.430000000000007</v>
          </cell>
          <cell r="AJ225">
            <v>212.66</v>
          </cell>
          <cell r="AK225">
            <v>40886</v>
          </cell>
          <cell r="AL225" t="str">
            <v>2706622</v>
          </cell>
          <cell r="AM225">
            <v>40892</v>
          </cell>
          <cell r="AN225" t="str">
            <v>2011</v>
          </cell>
          <cell r="AO225" t="str">
            <v>1</v>
          </cell>
          <cell r="AP225">
            <v>97.2</v>
          </cell>
          <cell r="AQ225">
            <v>0</v>
          </cell>
          <cell r="AR225">
            <v>0</v>
          </cell>
          <cell r="AS225">
            <v>0</v>
          </cell>
          <cell r="AT225">
            <v>0</v>
          </cell>
          <cell r="AU225">
            <v>0</v>
          </cell>
          <cell r="AV225">
            <v>0</v>
          </cell>
          <cell r="AW225">
            <v>0</v>
          </cell>
          <cell r="AX225">
            <v>0</v>
          </cell>
          <cell r="AY225">
            <v>0</v>
          </cell>
          <cell r="AZ225">
            <v>0</v>
          </cell>
          <cell r="BA225">
            <v>0</v>
          </cell>
          <cell r="BB225">
            <v>28694</v>
          </cell>
          <cell r="BC225">
            <v>0</v>
          </cell>
          <cell r="BD225">
            <v>0</v>
          </cell>
          <cell r="BE225">
            <v>0</v>
          </cell>
          <cell r="BF225">
            <v>0</v>
          </cell>
          <cell r="BG225">
            <v>0</v>
          </cell>
          <cell r="BH225" t="str">
            <v>586920SVVAA5</v>
          </cell>
          <cell r="BI225">
            <v>40886</v>
          </cell>
        </row>
        <row r="226">
          <cell r="A226" t="str">
            <v>40820421</v>
          </cell>
          <cell r="B226" t="str">
            <v>VERA VELASQUEZ SORAIDA</v>
          </cell>
          <cell r="C226" t="str">
            <v>RESPONSABLE DE PROMOCIÓN SOCIAL Y CAPACITACIÓN</v>
          </cell>
          <cell r="D226" t="str">
            <v>40820421</v>
          </cell>
          <cell r="E226">
            <v>40886</v>
          </cell>
          <cell r="F226">
            <v>40999</v>
          </cell>
          <cell r="G226" t="str">
            <v>VERA VELASQUEZ SORAIDA</v>
          </cell>
          <cell r="H226">
            <v>2126.6</v>
          </cell>
          <cell r="I226">
            <v>2126.6</v>
          </cell>
          <cell r="J226">
            <v>0</v>
          </cell>
          <cell r="K226">
            <v>0</v>
          </cell>
          <cell r="L226">
            <v>0</v>
          </cell>
          <cell r="M226">
            <v>1839.51</v>
          </cell>
          <cell r="N226" t="str">
            <v>OFICINA ZONAL UCAYALI</v>
          </cell>
          <cell r="O226" t="str">
            <v xml:space="preserve">0032  </v>
          </cell>
          <cell r="P226" t="str">
            <v>3575</v>
          </cell>
          <cell r="Q226" t="str">
            <v>001</v>
          </cell>
          <cell r="R226" t="str">
            <v>73</v>
          </cell>
          <cell r="S226">
            <v>40896</v>
          </cell>
          <cell r="T226" t="str">
            <v>4182123329</v>
          </cell>
          <cell r="U226" t="str">
            <v>201112</v>
          </cell>
          <cell r="V226" t="str">
            <v>201112</v>
          </cell>
          <cell r="W226" t="str">
            <v>12</v>
          </cell>
          <cell r="X226">
            <v>1</v>
          </cell>
          <cell r="Y226" t="str">
            <v>CAS ZONALES DICIEMBRE 2011</v>
          </cell>
          <cell r="Z226">
            <v>487</v>
          </cell>
          <cell r="AA226" t="str">
            <v>10408204211</v>
          </cell>
          <cell r="AB226" t="str">
            <v>VERA</v>
          </cell>
          <cell r="AC226" t="str">
            <v>VELASQUEZ</v>
          </cell>
          <cell r="AD226" t="str">
            <v>SORAIDA</v>
          </cell>
          <cell r="AE226" t="str">
            <v>HORIZONTE</v>
          </cell>
          <cell r="AF226" t="str">
            <v>01</v>
          </cell>
          <cell r="AG226">
            <v>41.47</v>
          </cell>
          <cell r="AH226">
            <v>32.96</v>
          </cell>
          <cell r="AI226">
            <v>74.430000000000007</v>
          </cell>
          <cell r="AJ226">
            <v>212.66</v>
          </cell>
          <cell r="AK226">
            <v>40886</v>
          </cell>
          <cell r="AL226" t="str">
            <v>2706622</v>
          </cell>
          <cell r="AM226">
            <v>40892</v>
          </cell>
          <cell r="AN226" t="str">
            <v>2011</v>
          </cell>
          <cell r="AO226" t="str">
            <v>1</v>
          </cell>
          <cell r="AP226">
            <v>97.2</v>
          </cell>
          <cell r="AQ226">
            <v>0</v>
          </cell>
          <cell r="AR226">
            <v>0</v>
          </cell>
          <cell r="AS226">
            <v>0</v>
          </cell>
          <cell r="AT226">
            <v>0</v>
          </cell>
          <cell r="AU226">
            <v>0</v>
          </cell>
          <cell r="AV226">
            <v>0</v>
          </cell>
          <cell r="AW226">
            <v>0</v>
          </cell>
          <cell r="AX226">
            <v>0</v>
          </cell>
          <cell r="AY226">
            <v>0</v>
          </cell>
          <cell r="AZ226">
            <v>0</v>
          </cell>
          <cell r="BA226">
            <v>0</v>
          </cell>
          <cell r="BB226">
            <v>28694</v>
          </cell>
          <cell r="BC226">
            <v>0</v>
          </cell>
          <cell r="BD226">
            <v>0</v>
          </cell>
          <cell r="BE226">
            <v>0</v>
          </cell>
          <cell r="BF226">
            <v>0</v>
          </cell>
          <cell r="BG226">
            <v>0</v>
          </cell>
          <cell r="BH226" t="str">
            <v>586920SVVAA5</v>
          </cell>
          <cell r="BI226">
            <v>40886</v>
          </cell>
        </row>
      </sheetData>
      <sheetData sheetId="15" refreshError="1"/>
      <sheetData sheetId="16" refreshError="1">
        <row r="5">
          <cell r="A5" t="str">
            <v>DNI</v>
          </cell>
          <cell r="B5" t="str">
            <v>APELLIDOS Y NOMBRES</v>
          </cell>
          <cell r="C5" t="str">
            <v>CARGO</v>
          </cell>
          <cell r="D5" t="str">
            <v>DIRECCION/OFICINA/UNIDAD</v>
          </cell>
          <cell r="E5" t="str">
            <v>FECHA DE INGRESO</v>
          </cell>
          <cell r="F5" t="str">
            <v>FECHA DE TERMINO</v>
          </cell>
          <cell r="G5" t="str">
            <v>REGIMEN</v>
          </cell>
          <cell r="H5">
            <v>40544</v>
          </cell>
          <cell r="I5">
            <v>40575</v>
          </cell>
          <cell r="J5">
            <v>40603</v>
          </cell>
          <cell r="K5">
            <v>40634</v>
          </cell>
          <cell r="L5">
            <v>40664</v>
          </cell>
          <cell r="M5">
            <v>40695</v>
          </cell>
          <cell r="N5">
            <v>40725</v>
          </cell>
          <cell r="O5">
            <v>40756</v>
          </cell>
          <cell r="P5">
            <v>40787</v>
          </cell>
          <cell r="Q5">
            <v>40817</v>
          </cell>
          <cell r="R5">
            <v>40848</v>
          </cell>
          <cell r="S5">
            <v>40878</v>
          </cell>
          <cell r="T5" t="str">
            <v>TOTAL</v>
          </cell>
        </row>
        <row r="6">
          <cell r="A6" t="str">
            <v>18072031</v>
          </cell>
          <cell r="B6" t="str">
            <v>AGUILAR FUENTES JOSE LUIS</v>
          </cell>
          <cell r="C6" t="str">
            <v>RESPONSABLE DE PROYECTOS</v>
          </cell>
          <cell r="D6" t="str">
            <v>OFICINA ZONAL LA LIBERTAD</v>
          </cell>
          <cell r="E6">
            <v>40148</v>
          </cell>
          <cell r="F6">
            <v>40678</v>
          </cell>
          <cell r="G6" t="str">
            <v>CAS D.L. 1057</v>
          </cell>
          <cell r="H6">
            <v>3300</v>
          </cell>
          <cell r="I6">
            <v>3300</v>
          </cell>
          <cell r="J6">
            <v>3300</v>
          </cell>
          <cell r="K6">
            <v>3300</v>
          </cell>
          <cell r="L6">
            <v>1650</v>
          </cell>
          <cell r="M6" t="str">
            <v>-</v>
          </cell>
          <cell r="N6" t="str">
            <v>-</v>
          </cell>
          <cell r="O6" t="str">
            <v>-</v>
          </cell>
          <cell r="P6" t="str">
            <v>-</v>
          </cell>
          <cell r="Q6" t="str">
            <v>-</v>
          </cell>
          <cell r="R6" t="str">
            <v>-</v>
          </cell>
          <cell r="S6" t="str">
            <v>-</v>
          </cell>
          <cell r="T6">
            <v>14850</v>
          </cell>
        </row>
        <row r="7">
          <cell r="A7" t="str">
            <v>18211930</v>
          </cell>
          <cell r="B7" t="str">
            <v>ANDERSON BURCKHARDT JORGE MARTIN</v>
          </cell>
          <cell r="C7" t="str">
            <v>ASISTENTE DE SUPERVISION</v>
          </cell>
          <cell r="D7" t="str">
            <v>OFICINA ZONAL LA LIBERTAD</v>
          </cell>
          <cell r="E7">
            <v>39722</v>
          </cell>
          <cell r="F7">
            <v>40678</v>
          </cell>
          <cell r="G7" t="str">
            <v>CAS D.L. 1057</v>
          </cell>
          <cell r="H7">
            <v>3000</v>
          </cell>
          <cell r="I7">
            <v>3000</v>
          </cell>
          <cell r="J7">
            <v>3000</v>
          </cell>
          <cell r="K7">
            <v>3000</v>
          </cell>
          <cell r="L7">
            <v>1500</v>
          </cell>
          <cell r="M7" t="str">
            <v>-</v>
          </cell>
          <cell r="N7" t="str">
            <v>-</v>
          </cell>
          <cell r="O7" t="str">
            <v>-</v>
          </cell>
          <cell r="P7" t="str">
            <v>-</v>
          </cell>
          <cell r="Q7" t="str">
            <v>-</v>
          </cell>
          <cell r="R7" t="str">
            <v>-</v>
          </cell>
          <cell r="S7" t="str">
            <v>-</v>
          </cell>
          <cell r="T7">
            <v>13500</v>
          </cell>
        </row>
        <row r="8">
          <cell r="A8" t="str">
            <v>18181555</v>
          </cell>
          <cell r="B8" t="str">
            <v>JARA RIVERA VIVIANA VANESA</v>
          </cell>
          <cell r="C8" t="str">
            <v>RESPONSABLE DE PROMOCION SOCIAL Y CAPACITACION</v>
          </cell>
          <cell r="D8" t="str">
            <v>OFICINA ZONAL LA LIBERTAD</v>
          </cell>
          <cell r="E8">
            <v>39874</v>
          </cell>
          <cell r="F8">
            <v>40678</v>
          </cell>
          <cell r="G8" t="str">
            <v>CAS D.L. 1057</v>
          </cell>
          <cell r="H8">
            <v>2000</v>
          </cell>
          <cell r="I8">
            <v>2000</v>
          </cell>
          <cell r="J8">
            <v>2000</v>
          </cell>
          <cell r="K8">
            <v>2000</v>
          </cell>
          <cell r="L8">
            <v>1000</v>
          </cell>
          <cell r="M8" t="str">
            <v>-</v>
          </cell>
          <cell r="N8" t="str">
            <v>-</v>
          </cell>
          <cell r="O8" t="str">
            <v>-</v>
          </cell>
          <cell r="P8" t="str">
            <v>-</v>
          </cell>
          <cell r="Q8" t="str">
            <v>-</v>
          </cell>
          <cell r="R8">
            <v>2480</v>
          </cell>
          <cell r="S8">
            <v>3100</v>
          </cell>
          <cell r="T8">
            <v>14580</v>
          </cell>
        </row>
        <row r="9">
          <cell r="A9" t="str">
            <v>18134988</v>
          </cell>
          <cell r="B9" t="str">
            <v>PANTOJA ROBLES JESSICA GERARDINA</v>
          </cell>
          <cell r="C9" t="str">
            <v>RESPONSABLE DE PROYECTOS- EVALUACION</v>
          </cell>
          <cell r="D9" t="str">
            <v>OFICINA ZONAL LA LIBERTAD</v>
          </cell>
          <cell r="E9">
            <v>39980</v>
          </cell>
          <cell r="F9">
            <v>40908</v>
          </cell>
          <cell r="G9" t="str">
            <v>CAS D.L. 1057</v>
          </cell>
          <cell r="H9">
            <v>3300</v>
          </cell>
          <cell r="I9">
            <v>3300</v>
          </cell>
          <cell r="J9">
            <v>3300</v>
          </cell>
          <cell r="K9">
            <v>3300</v>
          </cell>
          <cell r="L9">
            <v>1650</v>
          </cell>
          <cell r="M9" t="str">
            <v>-</v>
          </cell>
          <cell r="N9" t="str">
            <v>-</v>
          </cell>
          <cell r="O9" t="str">
            <v>-</v>
          </cell>
          <cell r="P9" t="str">
            <v>-</v>
          </cell>
          <cell r="Q9" t="str">
            <v>-</v>
          </cell>
          <cell r="R9">
            <v>2640</v>
          </cell>
          <cell r="S9">
            <v>3300</v>
          </cell>
          <cell r="T9">
            <v>20790</v>
          </cell>
        </row>
        <row r="10">
          <cell r="A10" t="str">
            <v>18858460</v>
          </cell>
          <cell r="B10" t="str">
            <v>QUEZADA AZAÑEDO JUAN CARLOS</v>
          </cell>
          <cell r="C10" t="str">
            <v>CHOFER</v>
          </cell>
          <cell r="D10" t="str">
            <v>OFICINA ZONAL LA LIBERTAD</v>
          </cell>
          <cell r="E10">
            <v>39965</v>
          </cell>
          <cell r="F10">
            <v>40633</v>
          </cell>
          <cell r="G10" t="str">
            <v>CAS D.L. 1057</v>
          </cell>
          <cell r="H10">
            <v>1100</v>
          </cell>
          <cell r="I10">
            <v>1100</v>
          </cell>
          <cell r="J10">
            <v>1100</v>
          </cell>
          <cell r="K10" t="str">
            <v>-</v>
          </cell>
          <cell r="L10" t="str">
            <v>-</v>
          </cell>
          <cell r="M10" t="str">
            <v>-</v>
          </cell>
          <cell r="N10" t="str">
            <v>-</v>
          </cell>
          <cell r="O10" t="str">
            <v>-</v>
          </cell>
          <cell r="P10" t="str">
            <v>-</v>
          </cell>
          <cell r="Q10" t="str">
            <v>-</v>
          </cell>
          <cell r="R10" t="str">
            <v>-</v>
          </cell>
          <cell r="S10" t="str">
            <v>-</v>
          </cell>
          <cell r="T10">
            <v>3300</v>
          </cell>
        </row>
        <row r="11">
          <cell r="A11" t="str">
            <v>18034949</v>
          </cell>
          <cell r="B11" t="str">
            <v>RAMIREZ HERRERA NEPTALI</v>
          </cell>
          <cell r="C11" t="str">
            <v>JEFE ZONAL</v>
          </cell>
          <cell r="D11" t="str">
            <v>OFICINA ZONAL LA LIBERTAD</v>
          </cell>
          <cell r="E11">
            <v>40546</v>
          </cell>
          <cell r="F11">
            <v>40602</v>
          </cell>
          <cell r="G11" t="str">
            <v>CAS D.L. 1057</v>
          </cell>
          <cell r="H11">
            <v>5133.33</v>
          </cell>
          <cell r="I11">
            <v>5133.33</v>
          </cell>
          <cell r="J11" t="str">
            <v>-</v>
          </cell>
          <cell r="K11" t="str">
            <v>-</v>
          </cell>
          <cell r="L11" t="str">
            <v>-</v>
          </cell>
          <cell r="M11" t="str">
            <v>-</v>
          </cell>
          <cell r="N11" t="str">
            <v>-</v>
          </cell>
          <cell r="O11" t="str">
            <v>-</v>
          </cell>
          <cell r="P11" t="str">
            <v>-</v>
          </cell>
          <cell r="Q11" t="str">
            <v>-</v>
          </cell>
          <cell r="R11" t="str">
            <v>-</v>
          </cell>
          <cell r="S11" t="str">
            <v>-</v>
          </cell>
          <cell r="T11">
            <v>10266.66</v>
          </cell>
        </row>
        <row r="12">
          <cell r="A12" t="str">
            <v>40693397</v>
          </cell>
          <cell r="B12" t="str">
            <v>ESPARZA CASAS ALEXIS ALFREDO</v>
          </cell>
          <cell r="C12" t="str">
            <v>RESPONSABLE DE PROMOCION Y CAPACITACION</v>
          </cell>
          <cell r="D12" t="str">
            <v>OFICINA ZONAL LA LIBERTAD</v>
          </cell>
          <cell r="E12">
            <v>40591</v>
          </cell>
          <cell r="F12">
            <v>40618</v>
          </cell>
          <cell r="G12" t="str">
            <v>CAS D.L. 1057</v>
          </cell>
          <cell r="H12" t="str">
            <v>-</v>
          </cell>
          <cell r="I12">
            <v>1260</v>
          </cell>
          <cell r="J12" t="str">
            <v>-</v>
          </cell>
          <cell r="K12" t="str">
            <v>-</v>
          </cell>
          <cell r="L12" t="str">
            <v>-</v>
          </cell>
          <cell r="M12" t="str">
            <v>-</v>
          </cell>
          <cell r="N12" t="str">
            <v>-</v>
          </cell>
          <cell r="O12" t="str">
            <v>-</v>
          </cell>
          <cell r="P12" t="str">
            <v>-</v>
          </cell>
          <cell r="Q12" t="str">
            <v>-</v>
          </cell>
          <cell r="R12" t="str">
            <v>-</v>
          </cell>
          <cell r="S12" t="str">
            <v>-</v>
          </cell>
          <cell r="T12">
            <v>1260</v>
          </cell>
        </row>
        <row r="13">
          <cell r="A13" t="str">
            <v>19234786</v>
          </cell>
          <cell r="B13" t="str">
            <v>LOZADA  SOLIS CESAR WILFREDO</v>
          </cell>
          <cell r="C13" t="str">
            <v>JEFE ZONAL</v>
          </cell>
          <cell r="D13" t="str">
            <v>OFICINA ZONAL LA LIBERTAD</v>
          </cell>
          <cell r="E13">
            <v>40618</v>
          </cell>
          <cell r="F13">
            <v>40816</v>
          </cell>
          <cell r="G13" t="str">
            <v>CAS D.L. 1057</v>
          </cell>
          <cell r="H13" t="str">
            <v>-</v>
          </cell>
          <cell r="I13" t="str">
            <v>-</v>
          </cell>
          <cell r="J13">
            <v>0</v>
          </cell>
          <cell r="K13">
            <v>5500</v>
          </cell>
          <cell r="L13">
            <v>5500</v>
          </cell>
          <cell r="M13">
            <v>5500</v>
          </cell>
          <cell r="N13">
            <v>5500</v>
          </cell>
          <cell r="O13">
            <v>5500</v>
          </cell>
          <cell r="P13">
            <v>5500</v>
          </cell>
          <cell r="Q13" t="str">
            <v>-</v>
          </cell>
          <cell r="R13" t="str">
            <v>-</v>
          </cell>
          <cell r="S13" t="str">
            <v>-</v>
          </cell>
          <cell r="T13">
            <v>33000</v>
          </cell>
        </row>
        <row r="14">
          <cell r="A14" t="str">
            <v>18149723</v>
          </cell>
          <cell r="B14" t="str">
            <v>DIESTRA  ZAVALETA  LUCY JANETH</v>
          </cell>
          <cell r="C14" t="str">
            <v>RESPONSABLE DE PROYECTOS-SUPERVISION</v>
          </cell>
          <cell r="D14" t="str">
            <v>OFICINA ZONAL LA LIBERTAD</v>
          </cell>
          <cell r="E14">
            <v>40854</v>
          </cell>
          <cell r="F14">
            <v>40908</v>
          </cell>
          <cell r="G14" t="str">
            <v>CAS D.L. 1057</v>
          </cell>
          <cell r="H14" t="str">
            <v>-</v>
          </cell>
          <cell r="I14" t="str">
            <v>-</v>
          </cell>
          <cell r="J14" t="str">
            <v>-</v>
          </cell>
          <cell r="K14" t="str">
            <v>-</v>
          </cell>
          <cell r="L14" t="str">
            <v>-</v>
          </cell>
          <cell r="M14" t="str">
            <v>-</v>
          </cell>
          <cell r="N14" t="str">
            <v>-</v>
          </cell>
          <cell r="O14" t="str">
            <v>-</v>
          </cell>
          <cell r="P14" t="str">
            <v>-</v>
          </cell>
          <cell r="Q14" t="str">
            <v>-</v>
          </cell>
          <cell r="R14">
            <v>2640</v>
          </cell>
          <cell r="S14">
            <v>3300</v>
          </cell>
          <cell r="T14">
            <v>5940</v>
          </cell>
        </row>
        <row r="15">
          <cell r="A15" t="str">
            <v>19097085</v>
          </cell>
          <cell r="B15" t="str">
            <v>PLASENCIA  TISNADO DANTE MOISES</v>
          </cell>
          <cell r="C15" t="str">
            <v>CHOFER</v>
          </cell>
          <cell r="D15" t="str">
            <v>OFICINA ZONAL LA LIBERTAD</v>
          </cell>
          <cell r="E15">
            <v>40854</v>
          </cell>
          <cell r="F15">
            <v>40908</v>
          </cell>
          <cell r="G15" t="str">
            <v>CAS D.L. 1057</v>
          </cell>
          <cell r="H15" t="str">
            <v>-</v>
          </cell>
          <cell r="I15" t="str">
            <v>-</v>
          </cell>
          <cell r="J15" t="str">
            <v>-</v>
          </cell>
          <cell r="K15" t="str">
            <v>-</v>
          </cell>
          <cell r="L15" t="str">
            <v>-</v>
          </cell>
          <cell r="M15" t="str">
            <v>-</v>
          </cell>
          <cell r="N15" t="str">
            <v>-</v>
          </cell>
          <cell r="O15" t="str">
            <v>-</v>
          </cell>
          <cell r="P15" t="str">
            <v>-</v>
          </cell>
          <cell r="Q15" t="str">
            <v>-</v>
          </cell>
          <cell r="R15">
            <v>880</v>
          </cell>
          <cell r="S15">
            <v>1100</v>
          </cell>
          <cell r="T15">
            <v>1980</v>
          </cell>
        </row>
        <row r="16">
          <cell r="A16" t="str">
            <v>18085970</v>
          </cell>
          <cell r="B16" t="str">
            <v>BLAS RODRIGUEZ RAUL DANTE</v>
          </cell>
          <cell r="C16" t="str">
            <v>TECNICO DE PROYECTOS</v>
          </cell>
          <cell r="D16" t="str">
            <v>OFICINA ZONAL LA LIBERTAD</v>
          </cell>
          <cell r="E16">
            <v>40878</v>
          </cell>
          <cell r="F16">
            <v>40908</v>
          </cell>
          <cell r="G16" t="str">
            <v>CAS D.L. 1057</v>
          </cell>
          <cell r="H16" t="str">
            <v>-</v>
          </cell>
          <cell r="I16" t="str">
            <v>-</v>
          </cell>
          <cell r="J16" t="str">
            <v>-</v>
          </cell>
          <cell r="K16" t="str">
            <v>-</v>
          </cell>
          <cell r="L16" t="str">
            <v>-</v>
          </cell>
          <cell r="M16" t="str">
            <v>-</v>
          </cell>
          <cell r="N16" t="str">
            <v>-</v>
          </cell>
          <cell r="O16" t="str">
            <v>-</v>
          </cell>
          <cell r="P16" t="str">
            <v>-</v>
          </cell>
          <cell r="Q16" t="str">
            <v>-</v>
          </cell>
          <cell r="S16">
            <v>3000</v>
          </cell>
          <cell r="T16">
            <v>3000</v>
          </cell>
        </row>
        <row r="17">
          <cell r="A17" t="str">
            <v>17935624</v>
          </cell>
          <cell r="B17" t="str">
            <v>CASTILLO SILVA JOSE LUIS</v>
          </cell>
          <cell r="C17" t="str">
            <v>JEFE DE LA OFICINA ZONAL LA LIBERTAD</v>
          </cell>
          <cell r="D17" t="str">
            <v>OFICINA ZONAL LA LIBERTAD</v>
          </cell>
          <cell r="E17">
            <v>40826</v>
          </cell>
          <cell r="F17">
            <v>40908</v>
          </cell>
          <cell r="G17" t="str">
            <v>CAS D.L. 1057</v>
          </cell>
          <cell r="H17" t="str">
            <v>-</v>
          </cell>
          <cell r="I17" t="str">
            <v>-</v>
          </cell>
          <cell r="J17" t="str">
            <v>-</v>
          </cell>
          <cell r="K17" t="str">
            <v>-</v>
          </cell>
          <cell r="L17" t="str">
            <v>-</v>
          </cell>
          <cell r="M17" t="str">
            <v>-</v>
          </cell>
          <cell r="N17" t="str">
            <v>-</v>
          </cell>
          <cell r="O17" t="str">
            <v>-</v>
          </cell>
          <cell r="P17" t="str">
            <v>-</v>
          </cell>
          <cell r="Q17">
            <v>3850</v>
          </cell>
          <cell r="R17">
            <v>5500</v>
          </cell>
          <cell r="S17">
            <v>5500</v>
          </cell>
          <cell r="T17">
            <v>14850</v>
          </cell>
        </row>
        <row r="18">
          <cell r="A18" t="str">
            <v xml:space="preserve">07135452   </v>
          </cell>
          <cell r="B18" t="str">
            <v>ABREGO VALVERDE EFRAIN MATEO</v>
          </cell>
          <cell r="C18" t="str">
            <v>CHOFER</v>
          </cell>
          <cell r="D18" t="str">
            <v>OFICINA ZONAL ICA</v>
          </cell>
          <cell r="E18">
            <v>39683</v>
          </cell>
          <cell r="F18">
            <v>40574</v>
          </cell>
          <cell r="H18">
            <v>1100</v>
          </cell>
          <cell r="I18">
            <v>1100</v>
          </cell>
          <cell r="J18" t="str">
            <v>-</v>
          </cell>
          <cell r="K18" t="str">
            <v>-</v>
          </cell>
          <cell r="L18" t="str">
            <v>-</v>
          </cell>
          <cell r="M18" t="str">
            <v>-</v>
          </cell>
          <cell r="N18" t="str">
            <v>-</v>
          </cell>
          <cell r="O18" t="str">
            <v>-</v>
          </cell>
          <cell r="P18" t="str">
            <v>-</v>
          </cell>
          <cell r="Q18" t="str">
            <v>-</v>
          </cell>
          <cell r="R18" t="str">
            <v>-</v>
          </cell>
          <cell r="S18" t="str">
            <v>-</v>
          </cell>
          <cell r="T18">
            <v>2200</v>
          </cell>
        </row>
        <row r="19">
          <cell r="A19" t="str">
            <v>29364190</v>
          </cell>
          <cell r="B19" t="str">
            <v>ACOSTA PINTO JESUS MANUEL</v>
          </cell>
          <cell r="C19" t="str">
            <v>RESPONSABLE DE PROMOCION SOCIAL Y CAPACITACION</v>
          </cell>
          <cell r="D19" t="str">
            <v>OFICINA ZONAL AREQUIPA</v>
          </cell>
          <cell r="E19">
            <v>39722</v>
          </cell>
          <cell r="F19">
            <v>40574</v>
          </cell>
          <cell r="H19">
            <v>2000</v>
          </cell>
          <cell r="I19">
            <v>2000</v>
          </cell>
          <cell r="J19">
            <v>2000</v>
          </cell>
          <cell r="K19" t="str">
            <v>-</v>
          </cell>
          <cell r="L19" t="str">
            <v>-</v>
          </cell>
          <cell r="M19" t="str">
            <v>-</v>
          </cell>
          <cell r="N19" t="str">
            <v>-</v>
          </cell>
          <cell r="O19" t="str">
            <v>-</v>
          </cell>
          <cell r="P19" t="str">
            <v>-</v>
          </cell>
          <cell r="Q19" t="str">
            <v>-</v>
          </cell>
          <cell r="R19" t="str">
            <v>-</v>
          </cell>
          <cell r="S19">
            <v>2900</v>
          </cell>
          <cell r="T19">
            <v>8900</v>
          </cell>
        </row>
        <row r="20">
          <cell r="A20" t="str">
            <v>29424630</v>
          </cell>
          <cell r="B20" t="str">
            <v>AGUILAR RODRIGUEZ CECILIA YAQUELINE</v>
          </cell>
          <cell r="C20" t="str">
            <v>RESPONSABLE DE PROYECTOS-EVALUACION</v>
          </cell>
          <cell r="D20" t="str">
            <v>OFICINA ZONAL PUNO</v>
          </cell>
          <cell r="E20">
            <v>39947</v>
          </cell>
          <cell r="F20">
            <v>40574</v>
          </cell>
          <cell r="H20">
            <v>3500</v>
          </cell>
          <cell r="I20" t="str">
            <v>-</v>
          </cell>
          <cell r="J20" t="str">
            <v>-</v>
          </cell>
          <cell r="K20" t="str">
            <v>-</v>
          </cell>
          <cell r="L20">
            <v>2916.67</v>
          </cell>
          <cell r="M20" t="str">
            <v>-</v>
          </cell>
          <cell r="N20" t="str">
            <v>-</v>
          </cell>
          <cell r="O20" t="str">
            <v>-</v>
          </cell>
          <cell r="P20">
            <v>933</v>
          </cell>
          <cell r="Q20">
            <v>3500</v>
          </cell>
          <cell r="R20">
            <v>3500</v>
          </cell>
          <cell r="S20">
            <v>3500</v>
          </cell>
          <cell r="T20">
            <v>17849.669999999998</v>
          </cell>
        </row>
        <row r="21">
          <cell r="A21" t="str">
            <v>09332916</v>
          </cell>
          <cell r="B21" t="str">
            <v>ALEGRE DE LA CRUZ FLOR DE MARIA</v>
          </cell>
          <cell r="C21" t="str">
            <v>TECNICO DE PROYECTOS EVALUACION-SUPERVISION</v>
          </cell>
          <cell r="D21" t="str">
            <v>OFICINA ZONAL LIMA CALLAO</v>
          </cell>
          <cell r="E21">
            <v>39692</v>
          </cell>
          <cell r="F21">
            <v>40574</v>
          </cell>
          <cell r="H21">
            <v>2900</v>
          </cell>
          <cell r="I21">
            <v>2900</v>
          </cell>
          <cell r="J21">
            <v>2900</v>
          </cell>
          <cell r="K21" t="str">
            <v>-</v>
          </cell>
          <cell r="L21" t="str">
            <v>-</v>
          </cell>
          <cell r="M21" t="str">
            <v>-</v>
          </cell>
          <cell r="N21" t="str">
            <v>-</v>
          </cell>
          <cell r="O21" t="str">
            <v>-</v>
          </cell>
          <cell r="P21" t="str">
            <v>-</v>
          </cell>
          <cell r="Q21" t="str">
            <v>-</v>
          </cell>
          <cell r="R21">
            <v>2400</v>
          </cell>
          <cell r="S21">
            <v>3000</v>
          </cell>
          <cell r="T21">
            <v>14100</v>
          </cell>
        </row>
        <row r="22">
          <cell r="A22" t="str">
            <v>32381622</v>
          </cell>
          <cell r="B22" t="str">
            <v>ALEGRE PAREDES MARIO MAXIMO</v>
          </cell>
          <cell r="C22" t="str">
            <v>RESPONSABLE DE PROYECTOS</v>
          </cell>
          <cell r="D22" t="str">
            <v>OFICINA ZONAL HUARAZ</v>
          </cell>
          <cell r="E22">
            <v>39951</v>
          </cell>
          <cell r="F22">
            <v>40574</v>
          </cell>
          <cell r="H22">
            <v>3100</v>
          </cell>
          <cell r="I22">
            <v>3100</v>
          </cell>
          <cell r="J22">
            <v>3100</v>
          </cell>
          <cell r="K22">
            <v>3100</v>
          </cell>
          <cell r="L22">
            <v>1550</v>
          </cell>
          <cell r="M22" t="str">
            <v>-</v>
          </cell>
          <cell r="N22" t="str">
            <v>-</v>
          </cell>
          <cell r="O22" t="str">
            <v>-</v>
          </cell>
          <cell r="P22" t="str">
            <v>-</v>
          </cell>
          <cell r="Q22" t="str">
            <v>-</v>
          </cell>
          <cell r="R22" t="str">
            <v>-</v>
          </cell>
          <cell r="S22" t="str">
            <v>-</v>
          </cell>
          <cell r="T22">
            <v>13950</v>
          </cell>
        </row>
        <row r="23">
          <cell r="A23" t="str">
            <v>04081849</v>
          </cell>
          <cell r="B23" t="str">
            <v>ALIAGA SALAZAR PATRICIA ISABEL</v>
          </cell>
          <cell r="C23" t="str">
            <v>RESPONSABLE DE PROYECTOS</v>
          </cell>
          <cell r="D23" t="str">
            <v>OFICINA ZONAL PASCO</v>
          </cell>
          <cell r="E23">
            <v>40311</v>
          </cell>
          <cell r="F23">
            <v>40574</v>
          </cell>
          <cell r="H23">
            <v>2900</v>
          </cell>
          <cell r="I23">
            <v>2900</v>
          </cell>
          <cell r="J23">
            <v>2900</v>
          </cell>
          <cell r="K23" t="str">
            <v>-</v>
          </cell>
          <cell r="L23" t="str">
            <v>-</v>
          </cell>
          <cell r="M23" t="str">
            <v>-</v>
          </cell>
          <cell r="N23" t="str">
            <v>-</v>
          </cell>
          <cell r="O23" t="str">
            <v>-</v>
          </cell>
          <cell r="P23" t="str">
            <v>-</v>
          </cell>
          <cell r="Q23" t="str">
            <v>-</v>
          </cell>
          <cell r="R23" t="str">
            <v>-</v>
          </cell>
          <cell r="S23">
            <v>3100</v>
          </cell>
          <cell r="T23">
            <v>11800</v>
          </cell>
        </row>
        <row r="24">
          <cell r="A24" t="str">
            <v>25615895</v>
          </cell>
          <cell r="B24" t="str">
            <v>ALLCA VELAZCO ZORAIDA</v>
          </cell>
          <cell r="C24" t="str">
            <v>COORDINADOR DE SUPERVISION</v>
          </cell>
          <cell r="D24" t="str">
            <v>OFICINA ZONAL JUNIN</v>
          </cell>
          <cell r="E24">
            <v>39692</v>
          </cell>
          <cell r="F24">
            <v>40574</v>
          </cell>
          <cell r="H24">
            <v>3300</v>
          </cell>
          <cell r="I24">
            <v>3300</v>
          </cell>
          <cell r="J24">
            <v>3300</v>
          </cell>
          <cell r="K24">
            <v>3300</v>
          </cell>
          <cell r="L24">
            <v>1650</v>
          </cell>
          <cell r="M24" t="str">
            <v>-</v>
          </cell>
          <cell r="N24" t="str">
            <v>-</v>
          </cell>
          <cell r="O24" t="str">
            <v>-</v>
          </cell>
          <cell r="P24" t="str">
            <v>-</v>
          </cell>
          <cell r="Q24" t="str">
            <v>-</v>
          </cell>
          <cell r="R24" t="str">
            <v>-</v>
          </cell>
          <cell r="S24" t="str">
            <v>-</v>
          </cell>
          <cell r="T24">
            <v>14850</v>
          </cell>
        </row>
        <row r="25">
          <cell r="A25" t="str">
            <v>10675269</v>
          </cell>
          <cell r="B25" t="str">
            <v>ANCHAY CAMPOS SEGUNDO ROMULO</v>
          </cell>
          <cell r="C25" t="str">
            <v>AUXILIAR ADMINISTRAVO</v>
          </cell>
          <cell r="D25" t="str">
            <v>OFICINA ZONAL CAJAMARCA</v>
          </cell>
          <cell r="E25">
            <v>39692</v>
          </cell>
          <cell r="F25">
            <v>40574</v>
          </cell>
          <cell r="H25">
            <v>1100</v>
          </cell>
          <cell r="I25">
            <v>1100</v>
          </cell>
          <cell r="J25">
            <v>1100</v>
          </cell>
          <cell r="K25" t="str">
            <v>-</v>
          </cell>
          <cell r="L25" t="str">
            <v>-</v>
          </cell>
          <cell r="M25" t="str">
            <v>-</v>
          </cell>
          <cell r="N25" t="str">
            <v>-</v>
          </cell>
          <cell r="O25" t="str">
            <v>-</v>
          </cell>
          <cell r="P25" t="str">
            <v>-</v>
          </cell>
          <cell r="Q25" t="str">
            <v>-</v>
          </cell>
          <cell r="R25" t="str">
            <v>-</v>
          </cell>
          <cell r="S25" t="str">
            <v>-</v>
          </cell>
          <cell r="T25">
            <v>3300</v>
          </cell>
        </row>
        <row r="26">
          <cell r="A26" t="str">
            <v>10685186</v>
          </cell>
          <cell r="B26" t="str">
            <v>ANDAGUA MELGAREJO DAVID</v>
          </cell>
          <cell r="C26" t="str">
            <v>RESPONSABLE DE PROMOCIÓN SOCIAL Y CAPACITACIÓN</v>
          </cell>
          <cell r="D26" t="str">
            <v>OFICINA ZONAL PUQUIO</v>
          </cell>
          <cell r="E26">
            <v>39874</v>
          </cell>
          <cell r="F26">
            <v>40574</v>
          </cell>
          <cell r="H26">
            <v>2700</v>
          </cell>
          <cell r="I26">
            <v>2700</v>
          </cell>
          <cell r="J26">
            <v>2700</v>
          </cell>
          <cell r="K26" t="str">
            <v>-</v>
          </cell>
          <cell r="L26" t="str">
            <v>-</v>
          </cell>
          <cell r="M26" t="str">
            <v>-</v>
          </cell>
          <cell r="N26" t="str">
            <v>-</v>
          </cell>
          <cell r="O26" t="str">
            <v>-</v>
          </cell>
          <cell r="P26" t="str">
            <v>-</v>
          </cell>
          <cell r="Q26" t="str">
            <v>-</v>
          </cell>
          <cell r="R26" t="str">
            <v>-</v>
          </cell>
          <cell r="S26" t="str">
            <v>-</v>
          </cell>
          <cell r="T26">
            <v>8100</v>
          </cell>
        </row>
        <row r="27">
          <cell r="A27" t="str">
            <v>21131168</v>
          </cell>
          <cell r="B27" t="str">
            <v>ANGELES ROSALES EDWIN</v>
          </cell>
          <cell r="C27" t="str">
            <v>RESPONSABLE ADMINISTRATIVO E INFORMATICO</v>
          </cell>
          <cell r="D27" t="str">
            <v>OFICINA ZONAL LA MERCED</v>
          </cell>
          <cell r="E27">
            <v>40028</v>
          </cell>
          <cell r="F27">
            <v>40574</v>
          </cell>
          <cell r="H27">
            <v>2000</v>
          </cell>
          <cell r="I27">
            <v>2000</v>
          </cell>
          <cell r="J27">
            <v>2000</v>
          </cell>
          <cell r="K27" t="str">
            <v>-</v>
          </cell>
          <cell r="L27" t="str">
            <v>-</v>
          </cell>
          <cell r="M27" t="str">
            <v>-</v>
          </cell>
          <cell r="N27" t="str">
            <v>-</v>
          </cell>
          <cell r="O27" t="str">
            <v>-</v>
          </cell>
          <cell r="P27" t="str">
            <v>-</v>
          </cell>
          <cell r="Q27" t="str">
            <v>-</v>
          </cell>
          <cell r="R27" t="str">
            <v>-</v>
          </cell>
          <cell r="S27">
            <v>733.33</v>
          </cell>
          <cell r="T27">
            <v>6733.33</v>
          </cell>
        </row>
        <row r="28">
          <cell r="A28" t="str">
            <v>00056058</v>
          </cell>
          <cell r="B28" t="str">
            <v>ANGULO RENGIFO JORGE LUIS</v>
          </cell>
          <cell r="C28" t="str">
            <v>CHOFER</v>
          </cell>
          <cell r="D28" t="str">
            <v>OFICINA ZONAL UCAYALI</v>
          </cell>
          <cell r="E28">
            <v>40182</v>
          </cell>
          <cell r="F28">
            <v>40574</v>
          </cell>
          <cell r="H28">
            <v>1100</v>
          </cell>
          <cell r="I28">
            <v>1100</v>
          </cell>
          <cell r="J28">
            <v>1100</v>
          </cell>
          <cell r="K28" t="str">
            <v>-</v>
          </cell>
          <cell r="L28" t="str">
            <v>-</v>
          </cell>
          <cell r="M28" t="str">
            <v>-</v>
          </cell>
          <cell r="N28" t="str">
            <v>-</v>
          </cell>
          <cell r="O28" t="str">
            <v>-</v>
          </cell>
          <cell r="P28" t="str">
            <v>-</v>
          </cell>
          <cell r="Q28" t="str">
            <v>-</v>
          </cell>
          <cell r="R28" t="str">
            <v>-</v>
          </cell>
          <cell r="S28" t="str">
            <v>-</v>
          </cell>
          <cell r="T28">
            <v>3300</v>
          </cell>
        </row>
        <row r="29">
          <cell r="A29" t="str">
            <v>19996213</v>
          </cell>
          <cell r="B29" t="str">
            <v>ARELLANO GUERRERO JESUS ANGEL</v>
          </cell>
          <cell r="C29" t="str">
            <v>JEFE ZONAL</v>
          </cell>
          <cell r="D29" t="str">
            <v>OFICINA ZONAL HUANCAVELICA</v>
          </cell>
          <cell r="E29">
            <v>40484</v>
          </cell>
          <cell r="F29">
            <v>40574</v>
          </cell>
          <cell r="H29">
            <v>5300</v>
          </cell>
          <cell r="I29">
            <v>5300</v>
          </cell>
          <cell r="J29">
            <v>5300</v>
          </cell>
          <cell r="K29">
            <v>5300</v>
          </cell>
          <cell r="L29">
            <v>5300</v>
          </cell>
          <cell r="M29">
            <v>5300</v>
          </cell>
          <cell r="N29">
            <v>5300</v>
          </cell>
          <cell r="O29">
            <v>5300</v>
          </cell>
          <cell r="P29">
            <v>5300</v>
          </cell>
          <cell r="Q29">
            <v>5300</v>
          </cell>
          <cell r="R29">
            <v>5300</v>
          </cell>
          <cell r="S29">
            <v>5300</v>
          </cell>
          <cell r="T29">
            <v>63600</v>
          </cell>
        </row>
        <row r="30">
          <cell r="A30" t="str">
            <v>23822196</v>
          </cell>
          <cell r="B30" t="str">
            <v>ARIZABAL CALDERON MYLENE RYLDA</v>
          </cell>
          <cell r="C30" t="str">
            <v>TECNICO DE PROYECTOS</v>
          </cell>
          <cell r="D30" t="str">
            <v>OFICINA ZONAL CUSCO</v>
          </cell>
          <cell r="E30">
            <v>40210</v>
          </cell>
          <cell r="F30">
            <v>40574</v>
          </cell>
          <cell r="H30">
            <v>2900</v>
          </cell>
          <cell r="I30">
            <v>2900</v>
          </cell>
          <cell r="J30">
            <v>2900</v>
          </cell>
          <cell r="K30">
            <v>2900</v>
          </cell>
          <cell r="L30">
            <v>1450</v>
          </cell>
          <cell r="M30" t="str">
            <v>-</v>
          </cell>
          <cell r="N30" t="str">
            <v>-</v>
          </cell>
          <cell r="O30" t="str">
            <v>-</v>
          </cell>
          <cell r="P30" t="str">
            <v>-</v>
          </cell>
          <cell r="Q30">
            <v>2707</v>
          </cell>
          <cell r="R30">
            <v>2900</v>
          </cell>
          <cell r="S30">
            <v>2900</v>
          </cell>
          <cell r="T30">
            <v>21557</v>
          </cell>
        </row>
        <row r="31">
          <cell r="A31" t="str">
            <v>01308504</v>
          </cell>
          <cell r="B31" t="str">
            <v>AYALA MENA HERNAN</v>
          </cell>
          <cell r="C31" t="str">
            <v>RESPONSABLE ADMINISTRATIVO E INFORMATICO</v>
          </cell>
          <cell r="D31" t="str">
            <v>OFICINA ZONAL PUNO</v>
          </cell>
          <cell r="E31">
            <v>39692</v>
          </cell>
          <cell r="F31">
            <v>40574</v>
          </cell>
          <cell r="H31">
            <v>2000</v>
          </cell>
          <cell r="I31">
            <v>2000</v>
          </cell>
          <cell r="J31">
            <v>2000</v>
          </cell>
          <cell r="K31">
            <v>2000</v>
          </cell>
          <cell r="L31">
            <v>2000</v>
          </cell>
          <cell r="M31" t="str">
            <v>-</v>
          </cell>
          <cell r="N31" t="str">
            <v>-</v>
          </cell>
          <cell r="O31" t="str">
            <v>-</v>
          </cell>
          <cell r="P31">
            <v>533</v>
          </cell>
          <cell r="Q31">
            <v>2000</v>
          </cell>
          <cell r="R31">
            <v>2000</v>
          </cell>
          <cell r="S31">
            <v>2000</v>
          </cell>
          <cell r="T31">
            <v>16533</v>
          </cell>
        </row>
        <row r="32">
          <cell r="A32" t="str">
            <v>41170531</v>
          </cell>
          <cell r="B32" t="str">
            <v>AYRA ALVAREZ NOEMI COSSI</v>
          </cell>
          <cell r="C32" t="str">
            <v>RESPONSABLE DE PROMOCION SOCIAL Y CAPACITACION</v>
          </cell>
          <cell r="D32" t="str">
            <v>OFICINA ZONAL PASCO</v>
          </cell>
          <cell r="E32">
            <v>40484</v>
          </cell>
          <cell r="F32">
            <v>40574</v>
          </cell>
          <cell r="H32">
            <v>2900</v>
          </cell>
          <cell r="I32">
            <v>2900</v>
          </cell>
          <cell r="J32">
            <v>2900</v>
          </cell>
          <cell r="K32" t="str">
            <v>-</v>
          </cell>
          <cell r="L32" t="str">
            <v>-</v>
          </cell>
          <cell r="M32" t="str">
            <v>-</v>
          </cell>
          <cell r="N32" t="str">
            <v>-</v>
          </cell>
          <cell r="O32" t="str">
            <v>-</v>
          </cell>
          <cell r="P32" t="str">
            <v>-</v>
          </cell>
          <cell r="Q32" t="str">
            <v>-</v>
          </cell>
          <cell r="R32" t="str">
            <v>-</v>
          </cell>
          <cell r="S32" t="str">
            <v>-</v>
          </cell>
          <cell r="T32">
            <v>8700</v>
          </cell>
        </row>
        <row r="33">
          <cell r="A33" t="str">
            <v>40458497</v>
          </cell>
          <cell r="B33" t="str">
            <v>BAZAN BARCO IVAN RICARDO</v>
          </cell>
          <cell r="C33" t="str">
            <v>RESPONSABLE ADMINISTRATIVO E INFORMATICO</v>
          </cell>
          <cell r="D33" t="str">
            <v>OFICINA ZONAL LAMBAYEQUE</v>
          </cell>
          <cell r="E33">
            <v>39737</v>
          </cell>
          <cell r="F33">
            <v>40574</v>
          </cell>
          <cell r="H33">
            <v>2000</v>
          </cell>
          <cell r="I33">
            <v>2000</v>
          </cell>
          <cell r="J33">
            <v>2000</v>
          </cell>
          <cell r="K33" t="str">
            <v>-</v>
          </cell>
          <cell r="L33" t="str">
            <v>-</v>
          </cell>
          <cell r="M33" t="str">
            <v>-</v>
          </cell>
          <cell r="N33" t="str">
            <v>-</v>
          </cell>
          <cell r="O33" t="str">
            <v>-</v>
          </cell>
          <cell r="P33" t="str">
            <v>-</v>
          </cell>
          <cell r="Q33" t="str">
            <v>-</v>
          </cell>
          <cell r="R33" t="str">
            <v>-</v>
          </cell>
          <cell r="S33">
            <v>800</v>
          </cell>
          <cell r="T33">
            <v>6800</v>
          </cell>
        </row>
        <row r="34">
          <cell r="A34" t="str">
            <v>26731533</v>
          </cell>
          <cell r="B34" t="str">
            <v>BAZAN MARIN JAIME FRANCISCO</v>
          </cell>
          <cell r="C34" t="str">
            <v>TECNICO DE PROYECTOS</v>
          </cell>
          <cell r="D34" t="str">
            <v>OFICINA ZONAL CAJAMARCA</v>
          </cell>
          <cell r="E34">
            <v>40507</v>
          </cell>
          <cell r="F34">
            <v>40574</v>
          </cell>
          <cell r="H34">
            <v>2900</v>
          </cell>
          <cell r="I34">
            <v>2900</v>
          </cell>
          <cell r="J34">
            <v>2900</v>
          </cell>
          <cell r="K34" t="str">
            <v>-</v>
          </cell>
          <cell r="L34" t="str">
            <v>-</v>
          </cell>
          <cell r="M34" t="str">
            <v>-</v>
          </cell>
          <cell r="N34" t="str">
            <v>-</v>
          </cell>
          <cell r="O34" t="str">
            <v>-</v>
          </cell>
          <cell r="P34" t="str">
            <v>-</v>
          </cell>
          <cell r="Q34" t="str">
            <v>-</v>
          </cell>
          <cell r="R34" t="str">
            <v>-</v>
          </cell>
          <cell r="S34" t="str">
            <v>-</v>
          </cell>
          <cell r="T34">
            <v>8700</v>
          </cell>
        </row>
        <row r="35">
          <cell r="A35" t="str">
            <v>25652655</v>
          </cell>
          <cell r="B35" t="str">
            <v>BEJARANO DONAYRE MARCOS ANDRES</v>
          </cell>
          <cell r="C35" t="str">
            <v>AUXILIAR ADMINISTRATIVO</v>
          </cell>
          <cell r="D35" t="str">
            <v>OFICINA ZONAL LIMA CALLAO</v>
          </cell>
          <cell r="E35">
            <v>39938</v>
          </cell>
          <cell r="F35">
            <v>40574</v>
          </cell>
          <cell r="H35">
            <v>1100</v>
          </cell>
          <cell r="I35">
            <v>1100</v>
          </cell>
          <cell r="J35">
            <v>1100</v>
          </cell>
          <cell r="K35" t="str">
            <v>-</v>
          </cell>
          <cell r="L35" t="str">
            <v>-</v>
          </cell>
          <cell r="M35" t="str">
            <v>-</v>
          </cell>
          <cell r="N35" t="str">
            <v>-</v>
          </cell>
          <cell r="O35" t="str">
            <v>-</v>
          </cell>
          <cell r="P35" t="str">
            <v>-</v>
          </cell>
          <cell r="Q35" t="str">
            <v>-</v>
          </cell>
          <cell r="R35" t="str">
            <v>-</v>
          </cell>
          <cell r="S35" t="str">
            <v>-</v>
          </cell>
          <cell r="T35">
            <v>3300</v>
          </cell>
        </row>
        <row r="36">
          <cell r="A36" t="str">
            <v>10198093</v>
          </cell>
          <cell r="B36" t="str">
            <v>BERNAL RAMIREZ MARTIN ARTURO</v>
          </cell>
          <cell r="C36" t="str">
            <v>RESPONSABLE ADMINISTRATIVO E INFORMATICO</v>
          </cell>
          <cell r="D36" t="str">
            <v>OFICINA ZONAL LIMA ESTE</v>
          </cell>
          <cell r="E36">
            <v>40437</v>
          </cell>
          <cell r="F36">
            <v>40574</v>
          </cell>
          <cell r="H36">
            <v>2000</v>
          </cell>
          <cell r="I36">
            <v>2000</v>
          </cell>
          <cell r="J36">
            <v>2000</v>
          </cell>
          <cell r="K36">
            <v>2000</v>
          </cell>
          <cell r="L36">
            <v>1000</v>
          </cell>
          <cell r="M36" t="str">
            <v>-</v>
          </cell>
          <cell r="N36" t="str">
            <v>-</v>
          </cell>
          <cell r="O36" t="str">
            <v>-</v>
          </cell>
          <cell r="P36" t="str">
            <v>-</v>
          </cell>
          <cell r="Q36" t="str">
            <v>-</v>
          </cell>
          <cell r="R36" t="str">
            <v>-</v>
          </cell>
          <cell r="S36" t="str">
            <v>-</v>
          </cell>
          <cell r="T36">
            <v>9000</v>
          </cell>
        </row>
        <row r="37">
          <cell r="A37" t="str">
            <v>22402461</v>
          </cell>
          <cell r="B37" t="str">
            <v>BLANCO YACOLCA MARIA DOLORES</v>
          </cell>
          <cell r="C37" t="str">
            <v>ASISTENTE ADMINISTRATIVA</v>
          </cell>
          <cell r="D37" t="str">
            <v>OFICINA ZONAL HUANUCO</v>
          </cell>
          <cell r="E37">
            <v>39692</v>
          </cell>
          <cell r="F37">
            <v>40574</v>
          </cell>
          <cell r="H37">
            <v>2000</v>
          </cell>
          <cell r="I37">
            <v>2000</v>
          </cell>
          <cell r="J37">
            <v>2000</v>
          </cell>
          <cell r="K37">
            <v>2000</v>
          </cell>
          <cell r="L37">
            <v>1000</v>
          </cell>
          <cell r="M37" t="str">
            <v>-</v>
          </cell>
          <cell r="N37" t="str">
            <v>-</v>
          </cell>
          <cell r="O37" t="str">
            <v>-</v>
          </cell>
          <cell r="P37" t="str">
            <v>-</v>
          </cell>
          <cell r="Q37" t="str">
            <v>-</v>
          </cell>
          <cell r="R37" t="str">
            <v>-</v>
          </cell>
          <cell r="S37" t="str">
            <v>-</v>
          </cell>
          <cell r="T37">
            <v>9000</v>
          </cell>
        </row>
        <row r="38">
          <cell r="A38" t="str">
            <v>32941463</v>
          </cell>
          <cell r="B38" t="str">
            <v>BLAS COTRINA RAUL FERNANDO</v>
          </cell>
          <cell r="C38" t="str">
            <v>RESPONSABLE DE ASISTENCIA TECNICA Y  EVALUACION</v>
          </cell>
          <cell r="D38" t="str">
            <v>OFICINA ZONAL ANCASH</v>
          </cell>
          <cell r="E38">
            <v>39661</v>
          </cell>
          <cell r="F38">
            <v>40574</v>
          </cell>
          <cell r="H38">
            <v>3100</v>
          </cell>
          <cell r="I38">
            <v>3100</v>
          </cell>
          <cell r="J38">
            <v>3100</v>
          </cell>
          <cell r="K38" t="str">
            <v>-</v>
          </cell>
          <cell r="L38" t="str">
            <v>-</v>
          </cell>
          <cell r="M38" t="str">
            <v>-</v>
          </cell>
          <cell r="N38" t="str">
            <v>-</v>
          </cell>
          <cell r="O38" t="str">
            <v>-</v>
          </cell>
          <cell r="P38" t="str">
            <v>-</v>
          </cell>
          <cell r="Q38" t="str">
            <v>-</v>
          </cell>
          <cell r="R38" t="str">
            <v>-</v>
          </cell>
          <cell r="S38" t="str">
            <v>-</v>
          </cell>
          <cell r="T38">
            <v>9300</v>
          </cell>
        </row>
        <row r="39">
          <cell r="A39" t="str">
            <v>31133364</v>
          </cell>
          <cell r="B39" t="str">
            <v>CABRERA PECEROS SANTOS</v>
          </cell>
          <cell r="C39" t="str">
            <v>CHOFER</v>
          </cell>
          <cell r="D39" t="str">
            <v>OFICINA ZONAL APURIMAC</v>
          </cell>
          <cell r="E39">
            <v>40087</v>
          </cell>
          <cell r="F39">
            <v>40574</v>
          </cell>
          <cell r="H39">
            <v>1100</v>
          </cell>
          <cell r="I39">
            <v>1100</v>
          </cell>
          <cell r="J39">
            <v>1100</v>
          </cell>
          <cell r="K39">
            <v>1100</v>
          </cell>
          <cell r="L39">
            <v>550</v>
          </cell>
          <cell r="M39" t="str">
            <v>-</v>
          </cell>
          <cell r="N39" t="str">
            <v>-</v>
          </cell>
          <cell r="O39" t="str">
            <v>-</v>
          </cell>
          <cell r="P39" t="str">
            <v>-</v>
          </cell>
          <cell r="Q39">
            <v>1026.67</v>
          </cell>
          <cell r="R39">
            <v>1100</v>
          </cell>
          <cell r="S39">
            <v>1100</v>
          </cell>
          <cell r="T39">
            <v>8176.67</v>
          </cell>
        </row>
        <row r="40">
          <cell r="A40" t="str">
            <v>10542247</v>
          </cell>
          <cell r="B40" t="str">
            <v>CALCINA MONRROY NICOLAS</v>
          </cell>
          <cell r="C40" t="str">
            <v>RESPONSABLE ADMINISTRATIVO E INFORMATICO</v>
          </cell>
          <cell r="D40" t="str">
            <v>OFICINA ZONAL HUARAZ</v>
          </cell>
          <cell r="E40">
            <v>39692</v>
          </cell>
          <cell r="F40">
            <v>40574</v>
          </cell>
          <cell r="H40">
            <v>2000</v>
          </cell>
          <cell r="I40">
            <v>2000</v>
          </cell>
          <cell r="J40">
            <v>2000</v>
          </cell>
          <cell r="K40">
            <v>2000</v>
          </cell>
          <cell r="L40">
            <v>1000</v>
          </cell>
          <cell r="M40" t="str">
            <v>-</v>
          </cell>
          <cell r="N40" t="str">
            <v>-</v>
          </cell>
          <cell r="O40" t="str">
            <v>-</v>
          </cell>
          <cell r="P40" t="str">
            <v>-</v>
          </cell>
          <cell r="Q40" t="str">
            <v>-</v>
          </cell>
          <cell r="R40" t="str">
            <v>-</v>
          </cell>
          <cell r="S40">
            <v>800</v>
          </cell>
          <cell r="T40">
            <v>9800</v>
          </cell>
        </row>
        <row r="41">
          <cell r="A41" t="str">
            <v>09459865</v>
          </cell>
          <cell r="B41" t="str">
            <v>CAMINADA MEDINA ROSA VERONICA</v>
          </cell>
          <cell r="C41" t="str">
            <v>JEFE DE OFICINA ZONAL</v>
          </cell>
          <cell r="D41" t="str">
            <v>OFICINA ZONAL LIMA ESTE</v>
          </cell>
          <cell r="E41">
            <v>40284</v>
          </cell>
          <cell r="F41">
            <v>40574</v>
          </cell>
          <cell r="H41">
            <v>5500</v>
          </cell>
          <cell r="I41">
            <v>5500</v>
          </cell>
          <cell r="J41">
            <v>5500</v>
          </cell>
          <cell r="K41">
            <v>5500</v>
          </cell>
          <cell r="L41">
            <v>5500</v>
          </cell>
          <cell r="M41" t="str">
            <v>-</v>
          </cell>
          <cell r="N41" t="str">
            <v>-</v>
          </cell>
          <cell r="O41" t="str">
            <v>-</v>
          </cell>
          <cell r="P41" t="str">
            <v>-</v>
          </cell>
          <cell r="Q41" t="str">
            <v>-</v>
          </cell>
          <cell r="R41" t="str">
            <v>-</v>
          </cell>
          <cell r="S41" t="str">
            <v>-</v>
          </cell>
          <cell r="T41">
            <v>27500</v>
          </cell>
        </row>
        <row r="42">
          <cell r="A42" t="str">
            <v>31677089</v>
          </cell>
          <cell r="B42" t="str">
            <v>CAMONES CASIMIRO MIGUEL ANGEL</v>
          </cell>
          <cell r="C42" t="str">
            <v>TECNICO DE SEDE</v>
          </cell>
          <cell r="D42" t="str">
            <v>OFICINA ZONAL HUARAZ</v>
          </cell>
          <cell r="E42">
            <v>39667</v>
          </cell>
          <cell r="F42">
            <v>40574</v>
          </cell>
          <cell r="H42">
            <v>2900</v>
          </cell>
          <cell r="I42">
            <v>2900</v>
          </cell>
          <cell r="J42">
            <v>2900</v>
          </cell>
          <cell r="K42">
            <v>2900</v>
          </cell>
          <cell r="L42">
            <v>1450</v>
          </cell>
          <cell r="M42" t="str">
            <v>-</v>
          </cell>
          <cell r="N42" t="str">
            <v>-</v>
          </cell>
          <cell r="O42" t="str">
            <v>-</v>
          </cell>
          <cell r="P42" t="str">
            <v>-</v>
          </cell>
          <cell r="Q42" t="str">
            <v>-</v>
          </cell>
          <cell r="R42" t="str">
            <v>-</v>
          </cell>
          <cell r="S42" t="str">
            <v>-</v>
          </cell>
          <cell r="T42">
            <v>13050</v>
          </cell>
        </row>
        <row r="43">
          <cell r="A43" t="str">
            <v>21560531</v>
          </cell>
          <cell r="B43" t="str">
            <v>CAMPOS DE LA ROSA CESAR ALFREDO</v>
          </cell>
          <cell r="C43" t="str">
            <v>ADMINISTRADOR DE SEDE</v>
          </cell>
          <cell r="D43" t="str">
            <v>OFICINA ZONAL PUQUIO</v>
          </cell>
          <cell r="E43">
            <v>39776</v>
          </cell>
          <cell r="F43">
            <v>40574</v>
          </cell>
          <cell r="H43">
            <v>4000</v>
          </cell>
          <cell r="I43">
            <v>4000</v>
          </cell>
          <cell r="J43">
            <v>4000</v>
          </cell>
          <cell r="K43">
            <v>4000</v>
          </cell>
          <cell r="L43">
            <v>4000</v>
          </cell>
          <cell r="M43">
            <v>2000</v>
          </cell>
          <cell r="N43" t="str">
            <v>-</v>
          </cell>
          <cell r="O43" t="str">
            <v>-</v>
          </cell>
          <cell r="P43" t="str">
            <v>-</v>
          </cell>
          <cell r="Q43" t="str">
            <v>-</v>
          </cell>
          <cell r="R43" t="str">
            <v>-</v>
          </cell>
          <cell r="S43" t="str">
            <v>-</v>
          </cell>
          <cell r="T43">
            <v>22000</v>
          </cell>
        </row>
        <row r="44">
          <cell r="A44" t="str">
            <v>20544219</v>
          </cell>
          <cell r="B44" t="str">
            <v>CASTILLO MORAN MANUEL ANTONIO</v>
          </cell>
          <cell r="C44" t="str">
            <v>CHOFER</v>
          </cell>
          <cell r="D44" t="str">
            <v>OFICINA ZONAL LA MERCED</v>
          </cell>
          <cell r="E44">
            <v>40042</v>
          </cell>
          <cell r="F44">
            <v>40574</v>
          </cell>
          <cell r="H44">
            <v>1100</v>
          </cell>
          <cell r="I44">
            <v>1100</v>
          </cell>
          <cell r="J44">
            <v>1100</v>
          </cell>
          <cell r="K44" t="str">
            <v>-</v>
          </cell>
          <cell r="L44" t="str">
            <v>-</v>
          </cell>
          <cell r="M44" t="str">
            <v>-</v>
          </cell>
          <cell r="N44" t="str">
            <v>-</v>
          </cell>
          <cell r="O44" t="str">
            <v>-</v>
          </cell>
          <cell r="P44" t="str">
            <v>-</v>
          </cell>
          <cell r="Q44" t="str">
            <v>-</v>
          </cell>
          <cell r="R44" t="str">
            <v>-</v>
          </cell>
          <cell r="S44" t="str">
            <v>-</v>
          </cell>
          <cell r="T44">
            <v>3300</v>
          </cell>
        </row>
        <row r="45">
          <cell r="A45" t="str">
            <v>21287954</v>
          </cell>
          <cell r="B45" t="str">
            <v>CCANTO RODRIGUEZ RAFAEL ROGER</v>
          </cell>
          <cell r="C45" t="str">
            <v>AUXILIAR ADMINISTRATIVO</v>
          </cell>
          <cell r="D45" t="str">
            <v>OFICINA ZONAL JUNIN</v>
          </cell>
          <cell r="E45">
            <v>39692</v>
          </cell>
          <cell r="F45">
            <v>40574</v>
          </cell>
          <cell r="H45">
            <v>1100</v>
          </cell>
          <cell r="I45">
            <v>1100</v>
          </cell>
          <cell r="J45">
            <v>1100</v>
          </cell>
          <cell r="K45">
            <v>1100</v>
          </cell>
          <cell r="L45">
            <v>550</v>
          </cell>
          <cell r="M45" t="str">
            <v>-</v>
          </cell>
          <cell r="N45" t="str">
            <v>-</v>
          </cell>
          <cell r="O45" t="str">
            <v>-</v>
          </cell>
          <cell r="P45" t="str">
            <v>-</v>
          </cell>
          <cell r="Q45" t="str">
            <v>-</v>
          </cell>
          <cell r="R45" t="str">
            <v>-</v>
          </cell>
          <cell r="S45" t="str">
            <v>-</v>
          </cell>
          <cell r="T45">
            <v>4950</v>
          </cell>
        </row>
        <row r="46">
          <cell r="A46" t="str">
            <v>42022271</v>
          </cell>
          <cell r="B46" t="str">
            <v>CCOTO MONTALVO CESAR AUGUSTO</v>
          </cell>
          <cell r="C46" t="str">
            <v>RESPONSABLE ADMINISTRATIVO E INFORMATICO</v>
          </cell>
          <cell r="D46" t="str">
            <v>OFICINA ZONAL AMAZONAS</v>
          </cell>
          <cell r="E46">
            <v>40191</v>
          </cell>
          <cell r="F46">
            <v>40574</v>
          </cell>
          <cell r="H46">
            <v>2000</v>
          </cell>
          <cell r="I46">
            <v>2000</v>
          </cell>
          <cell r="J46">
            <v>2000</v>
          </cell>
          <cell r="K46" t="str">
            <v>-</v>
          </cell>
          <cell r="L46" t="str">
            <v>-</v>
          </cell>
          <cell r="M46" t="str">
            <v>-</v>
          </cell>
          <cell r="N46" t="str">
            <v>-</v>
          </cell>
          <cell r="O46" t="str">
            <v>-</v>
          </cell>
          <cell r="P46" t="str">
            <v>-</v>
          </cell>
          <cell r="Q46" t="str">
            <v>-</v>
          </cell>
          <cell r="R46" t="str">
            <v>-</v>
          </cell>
          <cell r="S46" t="str">
            <v>-</v>
          </cell>
          <cell r="T46">
            <v>6000</v>
          </cell>
        </row>
        <row r="47">
          <cell r="A47" t="str">
            <v>00517634</v>
          </cell>
          <cell r="B47" t="str">
            <v>CHAMBILLA MAMANI MIRIAM YOVANA</v>
          </cell>
          <cell r="C47" t="str">
            <v>TECNICO DE PROYECTOS</v>
          </cell>
          <cell r="D47" t="str">
            <v>OFICINA ZONAL MOQUEGUA</v>
          </cell>
          <cell r="E47">
            <v>39892</v>
          </cell>
          <cell r="F47">
            <v>40574</v>
          </cell>
          <cell r="H47">
            <v>2900</v>
          </cell>
          <cell r="I47">
            <v>2900</v>
          </cell>
          <cell r="J47">
            <v>2900</v>
          </cell>
          <cell r="K47" t="str">
            <v>-</v>
          </cell>
          <cell r="L47">
            <v>0</v>
          </cell>
          <cell r="M47" t="str">
            <v>-</v>
          </cell>
          <cell r="N47" t="str">
            <v>-</v>
          </cell>
          <cell r="O47" t="str">
            <v>-</v>
          </cell>
          <cell r="P47" t="str">
            <v>-</v>
          </cell>
          <cell r="Q47" t="str">
            <v>-</v>
          </cell>
          <cell r="R47" t="str">
            <v>-</v>
          </cell>
          <cell r="S47" t="str">
            <v>-</v>
          </cell>
          <cell r="T47">
            <v>8700</v>
          </cell>
        </row>
        <row r="48">
          <cell r="A48" t="str">
            <v>02647563</v>
          </cell>
          <cell r="B48" t="str">
            <v>CHERRE LIZAMA CARLOS ARTURO</v>
          </cell>
          <cell r="C48" t="str">
            <v>RESPONSABLE ADMINISTRATIVO E INFORMATICO</v>
          </cell>
          <cell r="D48" t="str">
            <v>OFICINA ZONAL PIURA</v>
          </cell>
          <cell r="E48">
            <v>39874</v>
          </cell>
          <cell r="F48">
            <v>40574</v>
          </cell>
          <cell r="H48">
            <v>2000</v>
          </cell>
          <cell r="I48">
            <v>2000</v>
          </cell>
          <cell r="J48">
            <v>2000</v>
          </cell>
          <cell r="K48" t="str">
            <v>-</v>
          </cell>
          <cell r="L48" t="str">
            <v>-</v>
          </cell>
          <cell r="M48" t="str">
            <v>-</v>
          </cell>
          <cell r="N48" t="str">
            <v>-</v>
          </cell>
          <cell r="O48" t="str">
            <v>-</v>
          </cell>
          <cell r="P48" t="str">
            <v>-</v>
          </cell>
          <cell r="Q48" t="str">
            <v>-</v>
          </cell>
          <cell r="R48" t="str">
            <v>-</v>
          </cell>
          <cell r="S48" t="str">
            <v>-</v>
          </cell>
          <cell r="T48">
            <v>6000</v>
          </cell>
        </row>
        <row r="49">
          <cell r="A49" t="str">
            <v>17445659</v>
          </cell>
          <cell r="B49" t="str">
            <v>CHIROQUE SAMAME NICANOR LUIS</v>
          </cell>
          <cell r="C49" t="str">
            <v>RESPONSABLE DE PROMOCIÓN SOCIAL Y CAPACITACIÓN</v>
          </cell>
          <cell r="D49" t="str">
            <v>OFICINA ZONAL TUMBES</v>
          </cell>
          <cell r="E49">
            <v>39874</v>
          </cell>
          <cell r="F49">
            <v>40574</v>
          </cell>
          <cell r="H49">
            <v>2700</v>
          </cell>
          <cell r="I49">
            <v>2700</v>
          </cell>
          <cell r="J49">
            <v>2700</v>
          </cell>
          <cell r="K49" t="str">
            <v>-</v>
          </cell>
          <cell r="L49" t="str">
            <v>-</v>
          </cell>
          <cell r="M49" t="str">
            <v>-</v>
          </cell>
          <cell r="N49" t="str">
            <v>-</v>
          </cell>
          <cell r="O49" t="str">
            <v>-</v>
          </cell>
          <cell r="P49" t="str">
            <v>-</v>
          </cell>
          <cell r="Q49" t="str">
            <v>-</v>
          </cell>
          <cell r="R49" t="str">
            <v>-</v>
          </cell>
          <cell r="S49" t="str">
            <v>-</v>
          </cell>
          <cell r="T49">
            <v>8100</v>
          </cell>
        </row>
        <row r="50">
          <cell r="A50" t="str">
            <v>33673600</v>
          </cell>
          <cell r="B50" t="str">
            <v>CHUMIOQUE OCHOA JOSE LUIS</v>
          </cell>
          <cell r="C50" t="str">
            <v>JEFE DE OFICINA ZONAL</v>
          </cell>
          <cell r="D50" t="str">
            <v>OFICINA ZONAL AMAZONAS</v>
          </cell>
          <cell r="E50">
            <v>39889</v>
          </cell>
          <cell r="F50">
            <v>40574</v>
          </cell>
          <cell r="H50">
            <v>4000</v>
          </cell>
          <cell r="I50">
            <v>4000</v>
          </cell>
          <cell r="J50">
            <v>4000</v>
          </cell>
          <cell r="K50">
            <v>4000</v>
          </cell>
          <cell r="L50">
            <v>4000</v>
          </cell>
          <cell r="M50">
            <v>4000</v>
          </cell>
          <cell r="N50">
            <v>4000</v>
          </cell>
          <cell r="O50">
            <v>4000</v>
          </cell>
          <cell r="P50">
            <v>4000</v>
          </cell>
          <cell r="Q50" t="str">
            <v>-</v>
          </cell>
          <cell r="R50" t="str">
            <v>-</v>
          </cell>
          <cell r="S50" t="str">
            <v>-</v>
          </cell>
          <cell r="T50">
            <v>36000</v>
          </cell>
        </row>
        <row r="51">
          <cell r="A51" t="str">
            <v>31668344</v>
          </cell>
          <cell r="B51" t="str">
            <v>COCHACHIN LOLI GILMER ALFREDO</v>
          </cell>
          <cell r="C51" t="str">
            <v>CHOFER</v>
          </cell>
          <cell r="D51" t="str">
            <v>OFICINA ZONAL HUARAZ</v>
          </cell>
          <cell r="E51">
            <v>39979</v>
          </cell>
          <cell r="F51">
            <v>40574</v>
          </cell>
          <cell r="H51">
            <v>1100</v>
          </cell>
          <cell r="I51">
            <v>1100</v>
          </cell>
          <cell r="J51">
            <v>1100</v>
          </cell>
          <cell r="K51" t="str">
            <v>-</v>
          </cell>
          <cell r="L51" t="str">
            <v>-</v>
          </cell>
          <cell r="M51" t="str">
            <v>-</v>
          </cell>
          <cell r="N51" t="str">
            <v>-</v>
          </cell>
          <cell r="O51" t="str">
            <v>-</v>
          </cell>
          <cell r="P51" t="str">
            <v>-</v>
          </cell>
          <cell r="Q51" t="str">
            <v>-</v>
          </cell>
          <cell r="R51" t="str">
            <v>-</v>
          </cell>
          <cell r="S51" t="str">
            <v>-</v>
          </cell>
          <cell r="T51">
            <v>3300</v>
          </cell>
        </row>
        <row r="52">
          <cell r="A52" t="str">
            <v>80066747</v>
          </cell>
          <cell r="B52" t="str">
            <v>CONTRERAS VEGA ADRIAN JULIO</v>
          </cell>
          <cell r="C52" t="str">
            <v>CHOFER</v>
          </cell>
          <cell r="D52" t="str">
            <v>OFICINA ZONAL AYACUCHO</v>
          </cell>
          <cell r="E52">
            <v>40452</v>
          </cell>
          <cell r="F52">
            <v>40574</v>
          </cell>
          <cell r="H52">
            <v>1100</v>
          </cell>
          <cell r="I52">
            <v>1100</v>
          </cell>
          <cell r="J52">
            <v>1100</v>
          </cell>
          <cell r="K52">
            <v>1100</v>
          </cell>
          <cell r="L52">
            <v>550</v>
          </cell>
          <cell r="M52" t="str">
            <v>-</v>
          </cell>
          <cell r="N52" t="str">
            <v>-</v>
          </cell>
          <cell r="O52" t="str">
            <v>-</v>
          </cell>
          <cell r="P52" t="str">
            <v>-</v>
          </cell>
          <cell r="Q52" t="str">
            <v>-</v>
          </cell>
          <cell r="R52" t="str">
            <v>-</v>
          </cell>
          <cell r="S52" t="str">
            <v>-</v>
          </cell>
          <cell r="T52">
            <v>4950</v>
          </cell>
        </row>
        <row r="53">
          <cell r="A53" t="str">
            <v>04403315</v>
          </cell>
          <cell r="B53" t="str">
            <v>CORNEJO FLORES LUIS ALBERTO</v>
          </cell>
          <cell r="C53" t="str">
            <v>RESPONSABLE DE PROMOCIÓN SOCIAL Y CAPACITACIÓN</v>
          </cell>
          <cell r="D53" t="str">
            <v>OFICINA ZONAL MOQUEGUA</v>
          </cell>
          <cell r="E53">
            <v>39874</v>
          </cell>
          <cell r="F53">
            <v>40574</v>
          </cell>
          <cell r="H53">
            <v>2700</v>
          </cell>
          <cell r="I53">
            <v>2700</v>
          </cell>
          <cell r="J53">
            <v>2700</v>
          </cell>
          <cell r="K53" t="str">
            <v>-</v>
          </cell>
          <cell r="L53" t="str">
            <v>-</v>
          </cell>
          <cell r="M53" t="str">
            <v>-</v>
          </cell>
          <cell r="N53" t="str">
            <v>-</v>
          </cell>
          <cell r="O53" t="str">
            <v>-</v>
          </cell>
          <cell r="P53" t="str">
            <v>-</v>
          </cell>
          <cell r="Q53" t="str">
            <v>-</v>
          </cell>
          <cell r="R53" t="str">
            <v>-</v>
          </cell>
          <cell r="S53" t="str">
            <v>-</v>
          </cell>
          <cell r="T53">
            <v>8100</v>
          </cell>
        </row>
        <row r="54">
          <cell r="A54" t="str">
            <v>21532032</v>
          </cell>
          <cell r="B54" t="str">
            <v>CORTEZ HEREDIA NORBERTO PIERO</v>
          </cell>
          <cell r="C54" t="str">
            <v>ANALISTA</v>
          </cell>
          <cell r="D54" t="str">
            <v>OFICINA ZONAL LIMA NORTE</v>
          </cell>
          <cell r="E54">
            <v>39722</v>
          </cell>
          <cell r="F54">
            <v>40574</v>
          </cell>
          <cell r="H54">
            <v>3000</v>
          </cell>
          <cell r="I54">
            <v>3000</v>
          </cell>
          <cell r="J54">
            <v>3000</v>
          </cell>
          <cell r="K54">
            <v>3000</v>
          </cell>
          <cell r="L54">
            <v>1500</v>
          </cell>
          <cell r="M54" t="str">
            <v>-</v>
          </cell>
          <cell r="N54" t="str">
            <v>-</v>
          </cell>
          <cell r="O54" t="str">
            <v>-</v>
          </cell>
          <cell r="P54" t="str">
            <v>-</v>
          </cell>
          <cell r="Q54" t="str">
            <v>-</v>
          </cell>
          <cell r="R54" t="str">
            <v>-</v>
          </cell>
          <cell r="S54" t="str">
            <v>-</v>
          </cell>
          <cell r="T54">
            <v>13500</v>
          </cell>
        </row>
        <row r="55">
          <cell r="A55" t="str">
            <v>20085203</v>
          </cell>
          <cell r="B55" t="str">
            <v>COTERA AVELLANEDA JULIO ALFONSO</v>
          </cell>
          <cell r="C55" t="str">
            <v>RESPONSABLE DE CAPACITACION</v>
          </cell>
          <cell r="D55" t="str">
            <v>OFICINA ZONAL JUNIN</v>
          </cell>
          <cell r="E55">
            <v>39713</v>
          </cell>
          <cell r="F55">
            <v>40574</v>
          </cell>
          <cell r="H55">
            <v>3100</v>
          </cell>
          <cell r="I55">
            <v>3100</v>
          </cell>
          <cell r="J55">
            <v>3100</v>
          </cell>
          <cell r="K55">
            <v>3100</v>
          </cell>
          <cell r="L55">
            <v>1550</v>
          </cell>
          <cell r="M55" t="str">
            <v>-</v>
          </cell>
          <cell r="N55" t="str">
            <v>-</v>
          </cell>
          <cell r="O55" t="str">
            <v>-</v>
          </cell>
          <cell r="P55" t="str">
            <v>-</v>
          </cell>
          <cell r="Q55" t="str">
            <v>-</v>
          </cell>
          <cell r="R55" t="str">
            <v>-</v>
          </cell>
          <cell r="S55" t="str">
            <v>-</v>
          </cell>
          <cell r="T55">
            <v>13950</v>
          </cell>
        </row>
        <row r="56">
          <cell r="A56" t="str">
            <v>19945338</v>
          </cell>
          <cell r="B56" t="str">
            <v>DE LA CRUZ MONTES EDSON HERACLEO</v>
          </cell>
          <cell r="C56" t="str">
            <v>RESPONSABLE DE PROYECTOS</v>
          </cell>
          <cell r="D56" t="str">
            <v>OFICINA ZONAL PASCO</v>
          </cell>
          <cell r="E56">
            <v>40308</v>
          </cell>
          <cell r="F56">
            <v>40574</v>
          </cell>
          <cell r="H56">
            <v>3100</v>
          </cell>
          <cell r="I56">
            <v>3100</v>
          </cell>
          <cell r="J56">
            <v>3100</v>
          </cell>
          <cell r="K56" t="str">
            <v>-</v>
          </cell>
          <cell r="L56" t="str">
            <v>-</v>
          </cell>
          <cell r="M56" t="str">
            <v>-</v>
          </cell>
          <cell r="N56" t="str">
            <v>-</v>
          </cell>
          <cell r="O56" t="str">
            <v>-</v>
          </cell>
          <cell r="P56" t="str">
            <v>-</v>
          </cell>
          <cell r="Q56" t="str">
            <v>-</v>
          </cell>
          <cell r="R56" t="str">
            <v>-</v>
          </cell>
          <cell r="S56" t="str">
            <v>-</v>
          </cell>
          <cell r="T56">
            <v>9300</v>
          </cell>
        </row>
        <row r="57">
          <cell r="A57" t="str">
            <v>42549812</v>
          </cell>
          <cell r="B57" t="str">
            <v>DE LA VEGA SANCHEZ SOCRATES CLAUDIO</v>
          </cell>
          <cell r="C57" t="str">
            <v>RESPONSABLE ADMINISTRATIVO E INFORMATICO</v>
          </cell>
          <cell r="D57" t="str">
            <v>OFICINA ZONAL VRA (KIMBIRI)</v>
          </cell>
          <cell r="E57">
            <v>40499</v>
          </cell>
          <cell r="F57">
            <v>40574</v>
          </cell>
          <cell r="H57">
            <v>2000</v>
          </cell>
          <cell r="I57">
            <v>2000</v>
          </cell>
          <cell r="J57" t="str">
            <v>-</v>
          </cell>
          <cell r="K57" t="str">
            <v>-</v>
          </cell>
          <cell r="L57" t="str">
            <v>-</v>
          </cell>
          <cell r="M57" t="str">
            <v>-</v>
          </cell>
          <cell r="N57" t="str">
            <v>-</v>
          </cell>
          <cell r="O57" t="str">
            <v>-</v>
          </cell>
          <cell r="P57" t="str">
            <v>-</v>
          </cell>
          <cell r="Q57" t="str">
            <v>-</v>
          </cell>
          <cell r="R57" t="str">
            <v>-</v>
          </cell>
          <cell r="S57" t="str">
            <v>-</v>
          </cell>
          <cell r="T57">
            <v>4000</v>
          </cell>
        </row>
        <row r="58">
          <cell r="A58" t="str">
            <v>09431267</v>
          </cell>
          <cell r="B58" t="str">
            <v>DELGADO RODRIGUEZ EDGARD JUAN</v>
          </cell>
          <cell r="C58" t="str">
            <v>RESPONSABLE ADMINISTRATIVO E INFORMATICO</v>
          </cell>
          <cell r="D58" t="str">
            <v>OFICINA ZONAL LIMA CALLAO</v>
          </cell>
          <cell r="E58">
            <v>39722</v>
          </cell>
          <cell r="F58">
            <v>40574</v>
          </cell>
          <cell r="H58">
            <v>2000</v>
          </cell>
          <cell r="I58">
            <v>2000</v>
          </cell>
          <cell r="J58">
            <v>2000</v>
          </cell>
          <cell r="K58" t="str">
            <v>-</v>
          </cell>
          <cell r="L58" t="str">
            <v>-</v>
          </cell>
          <cell r="M58" t="str">
            <v>-</v>
          </cell>
          <cell r="N58" t="str">
            <v>-</v>
          </cell>
          <cell r="O58" t="str">
            <v>-</v>
          </cell>
          <cell r="P58" t="str">
            <v>-</v>
          </cell>
          <cell r="Q58" t="str">
            <v>-</v>
          </cell>
          <cell r="R58">
            <v>1600</v>
          </cell>
          <cell r="S58">
            <v>2000</v>
          </cell>
          <cell r="T58">
            <v>9600</v>
          </cell>
        </row>
        <row r="59">
          <cell r="A59" t="str">
            <v>17907682</v>
          </cell>
          <cell r="B59" t="str">
            <v>DIAZ DELGADO ANTENOR JULIO</v>
          </cell>
          <cell r="C59" t="str">
            <v>ADMINISTRADOR ZONAL</v>
          </cell>
          <cell r="D59" t="str">
            <v>OFICINA ZONAL ANCASH</v>
          </cell>
          <cell r="E59">
            <v>39722</v>
          </cell>
          <cell r="F59">
            <v>40574</v>
          </cell>
          <cell r="H59">
            <v>5300</v>
          </cell>
          <cell r="I59">
            <v>5300</v>
          </cell>
          <cell r="J59">
            <v>5300</v>
          </cell>
          <cell r="K59">
            <v>5300</v>
          </cell>
          <cell r="L59">
            <v>5300</v>
          </cell>
          <cell r="M59">
            <v>5300</v>
          </cell>
          <cell r="N59">
            <v>5300</v>
          </cell>
          <cell r="O59">
            <v>5300</v>
          </cell>
          <cell r="P59">
            <v>5300</v>
          </cell>
          <cell r="Q59" t="str">
            <v>-</v>
          </cell>
          <cell r="R59" t="str">
            <v>-</v>
          </cell>
          <cell r="S59" t="str">
            <v>-</v>
          </cell>
          <cell r="T59">
            <v>47700</v>
          </cell>
        </row>
        <row r="60">
          <cell r="A60" t="str">
            <v>06033469</v>
          </cell>
          <cell r="B60" t="str">
            <v>DONAYRE MAVILA CARMEN ROSA</v>
          </cell>
          <cell r="C60" t="str">
            <v>RESPONSABLE DE CAPACITACION</v>
          </cell>
          <cell r="D60" t="str">
            <v>OFICINA ZONAL LIMA NORTE</v>
          </cell>
          <cell r="E60">
            <v>39692</v>
          </cell>
          <cell r="F60">
            <v>40574</v>
          </cell>
          <cell r="H60">
            <v>3100</v>
          </cell>
          <cell r="I60">
            <v>3100</v>
          </cell>
          <cell r="J60">
            <v>3100</v>
          </cell>
          <cell r="K60">
            <v>3100</v>
          </cell>
          <cell r="L60">
            <v>1550</v>
          </cell>
          <cell r="M60" t="str">
            <v>-</v>
          </cell>
          <cell r="N60" t="str">
            <v>-</v>
          </cell>
          <cell r="O60" t="str">
            <v>-</v>
          </cell>
          <cell r="P60" t="str">
            <v>-</v>
          </cell>
          <cell r="Q60" t="str">
            <v>-</v>
          </cell>
          <cell r="R60" t="str">
            <v>-</v>
          </cell>
          <cell r="S60" t="str">
            <v>-</v>
          </cell>
          <cell r="T60">
            <v>13950</v>
          </cell>
        </row>
        <row r="61">
          <cell r="A61" t="str">
            <v>08619331</v>
          </cell>
          <cell r="B61" t="str">
            <v>ENCISO QUISPE FELIPE</v>
          </cell>
          <cell r="C61" t="str">
            <v>CHOFER</v>
          </cell>
          <cell r="D61" t="str">
            <v>OFICINA ZONAL VRA (KIMBIRI)</v>
          </cell>
          <cell r="E61">
            <v>40057</v>
          </cell>
          <cell r="F61">
            <v>40574</v>
          </cell>
          <cell r="H61">
            <v>1100</v>
          </cell>
          <cell r="I61">
            <v>1100</v>
          </cell>
          <cell r="J61">
            <v>1100</v>
          </cell>
          <cell r="K61" t="str">
            <v>-</v>
          </cell>
          <cell r="L61" t="str">
            <v>-</v>
          </cell>
          <cell r="M61" t="str">
            <v>-</v>
          </cell>
          <cell r="N61" t="str">
            <v>-</v>
          </cell>
          <cell r="O61" t="str">
            <v>-</v>
          </cell>
          <cell r="P61" t="str">
            <v>-</v>
          </cell>
          <cell r="Q61" t="str">
            <v>-</v>
          </cell>
          <cell r="R61" t="str">
            <v>-</v>
          </cell>
          <cell r="S61" t="str">
            <v>-</v>
          </cell>
          <cell r="T61">
            <v>3300</v>
          </cell>
        </row>
        <row r="62">
          <cell r="A62" t="str">
            <v xml:space="preserve">31680722   </v>
          </cell>
          <cell r="B62" t="str">
            <v>ESPINOZA VIDAL JOSE LUIS</v>
          </cell>
          <cell r="C62" t="str">
            <v>ASISTENTE INFORMATICO</v>
          </cell>
          <cell r="D62" t="str">
            <v>OFICINA ZONAL LIMA SUR</v>
          </cell>
          <cell r="E62">
            <v>39692</v>
          </cell>
          <cell r="F62">
            <v>40574</v>
          </cell>
          <cell r="H62">
            <v>2000</v>
          </cell>
          <cell r="I62">
            <v>2000</v>
          </cell>
          <cell r="J62" t="str">
            <v>-</v>
          </cell>
          <cell r="K62" t="str">
            <v>-</v>
          </cell>
          <cell r="L62" t="str">
            <v>-</v>
          </cell>
          <cell r="M62" t="str">
            <v>-</v>
          </cell>
          <cell r="N62" t="str">
            <v>-</v>
          </cell>
          <cell r="O62" t="str">
            <v>-</v>
          </cell>
          <cell r="P62" t="str">
            <v>-</v>
          </cell>
          <cell r="Q62" t="str">
            <v>-</v>
          </cell>
          <cell r="R62" t="str">
            <v>-</v>
          </cell>
          <cell r="S62" t="str">
            <v>-</v>
          </cell>
          <cell r="T62">
            <v>4000</v>
          </cell>
        </row>
        <row r="63">
          <cell r="A63" t="str">
            <v>40118037</v>
          </cell>
          <cell r="B63" t="str">
            <v>ESTRELLA BANEO ANGELITA </v>
          </cell>
          <cell r="C63" t="str">
            <v>ASISTENTE ADMINISTRATIVA</v>
          </cell>
          <cell r="D63" t="str">
            <v>OFICINA ZONAL UCAYALI</v>
          </cell>
          <cell r="E63">
            <v>39692</v>
          </cell>
          <cell r="F63">
            <v>40574</v>
          </cell>
          <cell r="H63">
            <v>2000</v>
          </cell>
          <cell r="I63">
            <v>2000</v>
          </cell>
          <cell r="J63">
            <v>2000</v>
          </cell>
          <cell r="K63" t="str">
            <v>-</v>
          </cell>
          <cell r="L63" t="str">
            <v>-</v>
          </cell>
          <cell r="M63" t="str">
            <v>-</v>
          </cell>
          <cell r="N63" t="str">
            <v>-</v>
          </cell>
          <cell r="O63" t="str">
            <v>-</v>
          </cell>
          <cell r="P63" t="str">
            <v>-</v>
          </cell>
          <cell r="Q63" t="str">
            <v>-</v>
          </cell>
          <cell r="R63" t="str">
            <v>-</v>
          </cell>
          <cell r="S63" t="str">
            <v>-</v>
          </cell>
          <cell r="T63">
            <v>6000</v>
          </cell>
        </row>
        <row r="64">
          <cell r="A64" t="str">
            <v>25630651</v>
          </cell>
          <cell r="B64" t="str">
            <v>FLORES CASTAÑEDA FRAILAN MARTIN</v>
          </cell>
          <cell r="C64" t="str">
            <v>RESPONSABLE DE PROMOCIÓN SOCIAL Y CAPACITACIÓN</v>
          </cell>
          <cell r="D64" t="str">
            <v>OFICINA ZONAL LIMA CALLAO</v>
          </cell>
          <cell r="E64">
            <v>39986</v>
          </cell>
          <cell r="F64">
            <v>40574</v>
          </cell>
          <cell r="H64">
            <v>2900</v>
          </cell>
          <cell r="I64">
            <v>2900</v>
          </cell>
          <cell r="J64">
            <v>2900</v>
          </cell>
          <cell r="K64" t="str">
            <v>-</v>
          </cell>
          <cell r="L64" t="str">
            <v>-</v>
          </cell>
          <cell r="M64" t="str">
            <v>-</v>
          </cell>
          <cell r="N64" t="str">
            <v>-</v>
          </cell>
          <cell r="O64" t="str">
            <v>-</v>
          </cell>
          <cell r="P64" t="str">
            <v>-</v>
          </cell>
          <cell r="Q64" t="str">
            <v>-</v>
          </cell>
          <cell r="R64" t="str">
            <v>-</v>
          </cell>
          <cell r="S64" t="str">
            <v>-</v>
          </cell>
          <cell r="T64">
            <v>8700</v>
          </cell>
        </row>
        <row r="65">
          <cell r="A65" t="str">
            <v>09595539</v>
          </cell>
          <cell r="B65" t="str">
            <v>FLORES REZZA AMILCAR GUILLERMO</v>
          </cell>
          <cell r="C65" t="str">
            <v>RESPONSABLE DE PROYECTOS</v>
          </cell>
          <cell r="D65" t="str">
            <v>OFICINA ZONAL APURIMAC</v>
          </cell>
          <cell r="E65">
            <v>40098</v>
          </cell>
          <cell r="F65">
            <v>40574</v>
          </cell>
          <cell r="H65">
            <v>1550</v>
          </cell>
          <cell r="I65" t="str">
            <v>-</v>
          </cell>
          <cell r="J65" t="str">
            <v>-</v>
          </cell>
          <cell r="K65" t="str">
            <v>-</v>
          </cell>
          <cell r="L65" t="str">
            <v>-</v>
          </cell>
          <cell r="M65" t="str">
            <v>-</v>
          </cell>
          <cell r="N65" t="str">
            <v>-</v>
          </cell>
          <cell r="O65" t="str">
            <v>-</v>
          </cell>
          <cell r="P65" t="str">
            <v>-</v>
          </cell>
          <cell r="Q65" t="str">
            <v>-</v>
          </cell>
          <cell r="R65" t="str">
            <v>-</v>
          </cell>
          <cell r="S65" t="str">
            <v>-</v>
          </cell>
          <cell r="T65">
            <v>1550</v>
          </cell>
        </row>
        <row r="66">
          <cell r="A66" t="str">
            <v>22506345</v>
          </cell>
          <cell r="B66" t="str">
            <v>FOLLEGATI LAOS GRACIELA</v>
          </cell>
          <cell r="C66" t="str">
            <v>RESPONSABLE DE PROMOCION SOCIAL Y CAPACITACION</v>
          </cell>
          <cell r="D66" t="str">
            <v>OFICINA ZONAL HUANUCO</v>
          </cell>
          <cell r="E66">
            <v>39692</v>
          </cell>
          <cell r="F66">
            <v>40574</v>
          </cell>
          <cell r="H66">
            <v>3100</v>
          </cell>
          <cell r="I66">
            <v>3100</v>
          </cell>
          <cell r="J66">
            <v>5500</v>
          </cell>
          <cell r="K66">
            <v>5500</v>
          </cell>
          <cell r="L66">
            <v>5500</v>
          </cell>
          <cell r="M66">
            <v>5500</v>
          </cell>
          <cell r="N66">
            <v>5500</v>
          </cell>
          <cell r="O66">
            <v>5500</v>
          </cell>
          <cell r="P66">
            <v>5500</v>
          </cell>
          <cell r="Q66" t="str">
            <v>-</v>
          </cell>
          <cell r="R66">
            <v>2480</v>
          </cell>
          <cell r="S66">
            <v>3100</v>
          </cell>
          <cell r="T66">
            <v>50280</v>
          </cell>
        </row>
        <row r="67">
          <cell r="A67" t="str">
            <v>02695296</v>
          </cell>
          <cell r="B67" t="str">
            <v>FRIAS GUAYLUPO LUIS ALBERTO</v>
          </cell>
          <cell r="C67" t="str">
            <v>ADMINISTRADOR ZONAL</v>
          </cell>
          <cell r="D67" t="str">
            <v>OFICINA ZONAL PIURA</v>
          </cell>
          <cell r="E67">
            <v>39722</v>
          </cell>
          <cell r="F67">
            <v>40574</v>
          </cell>
          <cell r="H67">
            <v>5500</v>
          </cell>
          <cell r="I67">
            <v>5500</v>
          </cell>
          <cell r="J67">
            <v>5500</v>
          </cell>
          <cell r="K67">
            <v>5500</v>
          </cell>
          <cell r="L67">
            <v>5500</v>
          </cell>
          <cell r="M67">
            <v>5500</v>
          </cell>
          <cell r="N67">
            <v>5500</v>
          </cell>
          <cell r="O67">
            <v>5500</v>
          </cell>
          <cell r="P67">
            <v>5500</v>
          </cell>
          <cell r="Q67" t="str">
            <v>-</v>
          </cell>
          <cell r="R67" t="str">
            <v>-</v>
          </cell>
          <cell r="S67" t="str">
            <v>-</v>
          </cell>
          <cell r="T67">
            <v>49500</v>
          </cell>
        </row>
        <row r="68">
          <cell r="A68" t="str">
            <v>18170653</v>
          </cell>
          <cell r="B68" t="str">
            <v>GAMARRA MENDOZA ROGER WALTER</v>
          </cell>
          <cell r="C68" t="str">
            <v>CHOFER</v>
          </cell>
          <cell r="D68" t="str">
            <v>OFICINA ZONAL ANCASH</v>
          </cell>
          <cell r="E68">
            <v>39682</v>
          </cell>
          <cell r="F68">
            <v>40574</v>
          </cell>
          <cell r="H68">
            <v>1100</v>
          </cell>
          <cell r="I68">
            <v>1100</v>
          </cell>
          <cell r="J68">
            <v>1100</v>
          </cell>
          <cell r="K68" t="str">
            <v>-</v>
          </cell>
          <cell r="L68" t="str">
            <v>-</v>
          </cell>
          <cell r="M68" t="str">
            <v>-</v>
          </cell>
          <cell r="N68" t="str">
            <v>-</v>
          </cell>
          <cell r="O68" t="str">
            <v>-</v>
          </cell>
          <cell r="P68" t="str">
            <v>-</v>
          </cell>
          <cell r="Q68" t="str">
            <v>-</v>
          </cell>
          <cell r="R68" t="str">
            <v>-</v>
          </cell>
          <cell r="S68">
            <v>440</v>
          </cell>
          <cell r="T68">
            <v>3740</v>
          </cell>
        </row>
        <row r="69">
          <cell r="A69" t="str">
            <v>28260117</v>
          </cell>
          <cell r="B69" t="str">
            <v>GAMARRA RIVERA MIGUEL ANGEL</v>
          </cell>
          <cell r="C69" t="str">
            <v>JEFE DE OFICINA ZONAL</v>
          </cell>
          <cell r="D69" t="str">
            <v>OFICINA ZONAL AYACUCHO</v>
          </cell>
          <cell r="E69">
            <v>39937</v>
          </cell>
          <cell r="F69">
            <v>40574</v>
          </cell>
          <cell r="H69">
            <v>5300</v>
          </cell>
          <cell r="I69">
            <v>5300</v>
          </cell>
          <cell r="J69">
            <v>5300</v>
          </cell>
          <cell r="K69">
            <v>5300</v>
          </cell>
          <cell r="L69">
            <v>5300</v>
          </cell>
          <cell r="M69">
            <v>5300</v>
          </cell>
          <cell r="N69">
            <v>5300</v>
          </cell>
          <cell r="O69">
            <v>5300</v>
          </cell>
          <cell r="P69">
            <v>5300</v>
          </cell>
          <cell r="Q69" t="str">
            <v>-</v>
          </cell>
          <cell r="R69" t="str">
            <v>-</v>
          </cell>
          <cell r="S69" t="str">
            <v>-</v>
          </cell>
          <cell r="T69">
            <v>47700</v>
          </cell>
        </row>
        <row r="70">
          <cell r="A70" t="str">
            <v>02818852</v>
          </cell>
          <cell r="B70" t="str">
            <v>GARCIA BENITES ANA MARIA</v>
          </cell>
          <cell r="C70" t="str">
            <v>RESPONSABLE DE PROYECTOS-SUPERVISIÓN</v>
          </cell>
          <cell r="D70" t="str">
            <v>OFICINA ZONAL PIURA</v>
          </cell>
          <cell r="E70">
            <v>39874</v>
          </cell>
          <cell r="F70">
            <v>40574</v>
          </cell>
          <cell r="H70">
            <v>3300</v>
          </cell>
          <cell r="I70">
            <v>3300</v>
          </cell>
          <cell r="J70">
            <v>3300</v>
          </cell>
          <cell r="K70" t="str">
            <v>-</v>
          </cell>
          <cell r="L70" t="str">
            <v>-</v>
          </cell>
          <cell r="M70" t="str">
            <v>-</v>
          </cell>
          <cell r="N70" t="str">
            <v>-</v>
          </cell>
          <cell r="O70" t="str">
            <v>-</v>
          </cell>
          <cell r="P70" t="str">
            <v>-</v>
          </cell>
          <cell r="Q70">
            <v>3080</v>
          </cell>
          <cell r="R70">
            <v>3300</v>
          </cell>
          <cell r="S70" t="str">
            <v>-</v>
          </cell>
          <cell r="T70">
            <v>16280</v>
          </cell>
        </row>
        <row r="71">
          <cell r="A71" t="str">
            <v>19261442</v>
          </cell>
          <cell r="B71" t="str">
            <v>GARCIA YALLE GIOVANNA GUISSELA</v>
          </cell>
          <cell r="C71" t="str">
            <v>ASISTENTE ADMINISTRATIVO</v>
          </cell>
          <cell r="D71" t="str">
            <v>OFICINA ZONAL CAJAMARCA</v>
          </cell>
          <cell r="E71">
            <v>39692</v>
          </cell>
          <cell r="F71">
            <v>40574</v>
          </cell>
          <cell r="H71">
            <v>2000</v>
          </cell>
          <cell r="I71">
            <v>2000</v>
          </cell>
          <cell r="J71">
            <v>2000</v>
          </cell>
          <cell r="K71" t="str">
            <v>-</v>
          </cell>
          <cell r="L71" t="str">
            <v>-</v>
          </cell>
          <cell r="M71" t="str">
            <v>-</v>
          </cell>
          <cell r="N71" t="str">
            <v>-</v>
          </cell>
          <cell r="O71" t="str">
            <v>-</v>
          </cell>
          <cell r="P71" t="str">
            <v>-</v>
          </cell>
          <cell r="Q71" t="str">
            <v>-</v>
          </cell>
          <cell r="R71" t="str">
            <v>-</v>
          </cell>
          <cell r="S71" t="str">
            <v>-</v>
          </cell>
          <cell r="T71">
            <v>6000</v>
          </cell>
        </row>
        <row r="72">
          <cell r="A72" t="str">
            <v>40722507</v>
          </cell>
          <cell r="B72" t="str">
            <v>GARCIA MONTERROSO RAMIREZ MARITA FABIOLA</v>
          </cell>
          <cell r="C72" t="str">
            <v>RESPONSABLE DE PROMOCIÓN SOCIAL  Y CAPACITACIÓN</v>
          </cell>
          <cell r="D72" t="str">
            <v>OFICINA ZONAL PIURA</v>
          </cell>
          <cell r="E72">
            <v>39874</v>
          </cell>
          <cell r="F72">
            <v>40574</v>
          </cell>
          <cell r="H72">
            <v>3100</v>
          </cell>
          <cell r="I72">
            <v>3100</v>
          </cell>
          <cell r="J72">
            <v>3100</v>
          </cell>
          <cell r="K72" t="str">
            <v>-</v>
          </cell>
          <cell r="L72" t="str">
            <v>-</v>
          </cell>
          <cell r="M72" t="str">
            <v>-</v>
          </cell>
          <cell r="N72" t="str">
            <v>-</v>
          </cell>
          <cell r="O72" t="str">
            <v>-</v>
          </cell>
          <cell r="P72" t="str">
            <v>-</v>
          </cell>
          <cell r="Q72">
            <v>2893</v>
          </cell>
          <cell r="R72">
            <v>3100</v>
          </cell>
          <cell r="S72">
            <v>3100</v>
          </cell>
          <cell r="T72">
            <v>18393</v>
          </cell>
        </row>
        <row r="73">
          <cell r="A73" t="str">
            <v>16653694</v>
          </cell>
          <cell r="B73" t="str">
            <v>GONZALES DE LA CRUZ MAXIMO ARMANDO</v>
          </cell>
          <cell r="C73" t="str">
            <v>RESPONSABLE DE PROMOCION SOCIAL Y CAPACITACION</v>
          </cell>
          <cell r="D73" t="str">
            <v>OFICINA ZONAL LAMBAYEQUE</v>
          </cell>
          <cell r="E73">
            <v>39639</v>
          </cell>
          <cell r="F73">
            <v>40574</v>
          </cell>
          <cell r="H73">
            <v>2900</v>
          </cell>
          <cell r="I73">
            <v>2900</v>
          </cell>
          <cell r="J73">
            <v>2900</v>
          </cell>
          <cell r="K73" t="str">
            <v>-</v>
          </cell>
          <cell r="L73" t="str">
            <v>-</v>
          </cell>
          <cell r="M73" t="str">
            <v>-</v>
          </cell>
          <cell r="N73" t="str">
            <v>-</v>
          </cell>
          <cell r="O73" t="str">
            <v>-</v>
          </cell>
          <cell r="P73" t="str">
            <v>-</v>
          </cell>
          <cell r="Q73" t="str">
            <v>-</v>
          </cell>
          <cell r="R73" t="str">
            <v>-</v>
          </cell>
          <cell r="S73">
            <v>2803.3</v>
          </cell>
          <cell r="T73">
            <v>11503.3</v>
          </cell>
        </row>
        <row r="74">
          <cell r="A74" t="str">
            <v>21406688</v>
          </cell>
          <cell r="B74" t="str">
            <v>GUERRERO CHONG MIRNA ELIZABETH</v>
          </cell>
          <cell r="C74" t="str">
            <v>RESPONSABLE DE PROYECTOS</v>
          </cell>
          <cell r="D74" t="str">
            <v>OFICINA ZONAL ICA</v>
          </cell>
          <cell r="E74">
            <v>40210</v>
          </cell>
          <cell r="F74">
            <v>40574</v>
          </cell>
          <cell r="H74">
            <v>3100</v>
          </cell>
          <cell r="I74">
            <v>3100</v>
          </cell>
          <cell r="J74">
            <v>3100</v>
          </cell>
          <cell r="K74" t="str">
            <v>-</v>
          </cell>
          <cell r="L74" t="str">
            <v>-</v>
          </cell>
          <cell r="M74" t="str">
            <v>-</v>
          </cell>
          <cell r="N74" t="str">
            <v>-</v>
          </cell>
          <cell r="O74" t="str">
            <v>-</v>
          </cell>
          <cell r="P74" t="str">
            <v>-</v>
          </cell>
          <cell r="Q74" t="str">
            <v>-</v>
          </cell>
          <cell r="R74" t="str">
            <v>-</v>
          </cell>
          <cell r="S74">
            <v>3100</v>
          </cell>
          <cell r="T74">
            <v>12400</v>
          </cell>
        </row>
        <row r="75">
          <cell r="A75" t="str">
            <v>16790034</v>
          </cell>
          <cell r="B75" t="str">
            <v>GUEVARA FUSTAMANTE ELMER</v>
          </cell>
          <cell r="C75" t="str">
            <v>TECNICO DE PROYECTOS</v>
          </cell>
          <cell r="D75" t="str">
            <v>OFICINA ZONAL AMAZONAS</v>
          </cell>
          <cell r="E75">
            <v>39919</v>
          </cell>
          <cell r="F75">
            <v>40574</v>
          </cell>
          <cell r="H75">
            <v>2900</v>
          </cell>
          <cell r="I75">
            <v>2900</v>
          </cell>
          <cell r="J75">
            <v>2900</v>
          </cell>
          <cell r="K75" t="str">
            <v>-</v>
          </cell>
          <cell r="L75" t="str">
            <v>-</v>
          </cell>
          <cell r="M75" t="str">
            <v>-</v>
          </cell>
          <cell r="N75" t="str">
            <v>-</v>
          </cell>
          <cell r="O75" t="str">
            <v>-</v>
          </cell>
          <cell r="P75" t="str">
            <v>-</v>
          </cell>
          <cell r="Q75" t="str">
            <v>-</v>
          </cell>
          <cell r="R75" t="str">
            <v>-</v>
          </cell>
          <cell r="S75" t="str">
            <v>-</v>
          </cell>
          <cell r="T75">
            <v>8700</v>
          </cell>
        </row>
        <row r="76">
          <cell r="A76" t="str">
            <v>06193088</v>
          </cell>
          <cell r="B76" t="str">
            <v>GUTIERREZ PAUCAR FELIX JAVIER</v>
          </cell>
          <cell r="C76" t="str">
            <v>JEFE DE OFICINA ZONAL LIMA NORTE</v>
          </cell>
          <cell r="D76" t="str">
            <v>OFICINA ZONAL LIMA NORTE</v>
          </cell>
          <cell r="E76">
            <v>40345</v>
          </cell>
          <cell r="F76">
            <v>40574</v>
          </cell>
          <cell r="H76">
            <v>5500</v>
          </cell>
          <cell r="I76">
            <v>5500</v>
          </cell>
          <cell r="J76">
            <v>5500</v>
          </cell>
          <cell r="K76">
            <v>5500</v>
          </cell>
          <cell r="L76">
            <v>5500</v>
          </cell>
          <cell r="M76" t="str">
            <v>-</v>
          </cell>
          <cell r="N76" t="str">
            <v>-</v>
          </cell>
          <cell r="O76" t="str">
            <v>-</v>
          </cell>
          <cell r="P76" t="str">
            <v>-</v>
          </cell>
          <cell r="Q76" t="str">
            <v>-</v>
          </cell>
          <cell r="R76" t="str">
            <v>-</v>
          </cell>
          <cell r="S76" t="str">
            <v>-</v>
          </cell>
          <cell r="T76">
            <v>27500</v>
          </cell>
        </row>
        <row r="77">
          <cell r="A77" t="str">
            <v>23269860</v>
          </cell>
          <cell r="B77" t="str">
            <v>GUZMAN CHAVEZ GEORGE WILLY</v>
          </cell>
          <cell r="C77" t="str">
            <v>CHOFER</v>
          </cell>
          <cell r="D77" t="str">
            <v>OFICINA ZONAL HUANCAVELICA</v>
          </cell>
          <cell r="E77">
            <v>40259</v>
          </cell>
          <cell r="F77">
            <v>40574</v>
          </cell>
          <cell r="H77">
            <v>1100</v>
          </cell>
          <cell r="I77">
            <v>1100</v>
          </cell>
          <cell r="J77">
            <v>1100</v>
          </cell>
          <cell r="K77">
            <v>1100</v>
          </cell>
          <cell r="L77">
            <v>550</v>
          </cell>
          <cell r="M77" t="str">
            <v>-</v>
          </cell>
          <cell r="N77" t="str">
            <v>-</v>
          </cell>
          <cell r="O77" t="str">
            <v>-</v>
          </cell>
          <cell r="P77" t="str">
            <v>-</v>
          </cell>
          <cell r="Q77" t="str">
            <v>-</v>
          </cell>
          <cell r="R77" t="str">
            <v>-</v>
          </cell>
          <cell r="S77" t="str">
            <v>-</v>
          </cell>
          <cell r="T77">
            <v>4950</v>
          </cell>
        </row>
        <row r="78">
          <cell r="A78" t="str">
            <v>29553186</v>
          </cell>
          <cell r="B78" t="str">
            <v>HERRERA GAMBOA PAULO CESAR</v>
          </cell>
          <cell r="C78" t="str">
            <v>RESPONSABLE ADMINISTRATIVO E INFORMATICO</v>
          </cell>
          <cell r="D78" t="str">
            <v>OFICINA ZONAL TACNA</v>
          </cell>
          <cell r="E78">
            <v>40452</v>
          </cell>
          <cell r="F78">
            <v>40574</v>
          </cell>
          <cell r="H78">
            <v>2000</v>
          </cell>
          <cell r="I78">
            <v>2000</v>
          </cell>
          <cell r="J78">
            <v>2000</v>
          </cell>
          <cell r="K78" t="str">
            <v>-</v>
          </cell>
          <cell r="L78" t="str">
            <v>-</v>
          </cell>
          <cell r="M78" t="str">
            <v>-</v>
          </cell>
          <cell r="N78" t="str">
            <v>-</v>
          </cell>
          <cell r="O78" t="str">
            <v>-</v>
          </cell>
          <cell r="P78" t="str">
            <v>-</v>
          </cell>
          <cell r="Q78" t="str">
            <v>-</v>
          </cell>
          <cell r="R78" t="str">
            <v>-</v>
          </cell>
          <cell r="S78" t="str">
            <v>-</v>
          </cell>
          <cell r="T78">
            <v>6000</v>
          </cell>
        </row>
        <row r="79">
          <cell r="A79" t="str">
            <v>06264947</v>
          </cell>
          <cell r="B79" t="str">
            <v>HINOJOSA ASCUE HUMBERTO</v>
          </cell>
          <cell r="C79" t="str">
            <v>JEFE DE OFICINA ZONAL</v>
          </cell>
          <cell r="D79" t="str">
            <v>OFICINA ZONAL APURIMAC</v>
          </cell>
          <cell r="E79">
            <v>40280</v>
          </cell>
          <cell r="F79">
            <v>40574</v>
          </cell>
          <cell r="H79">
            <v>5300</v>
          </cell>
          <cell r="I79">
            <v>5300</v>
          </cell>
          <cell r="J79">
            <v>5300</v>
          </cell>
          <cell r="K79">
            <v>5300</v>
          </cell>
          <cell r="L79">
            <v>5300</v>
          </cell>
          <cell r="M79">
            <v>5300</v>
          </cell>
          <cell r="N79">
            <v>5300</v>
          </cell>
          <cell r="O79">
            <v>5300</v>
          </cell>
          <cell r="P79">
            <v>5300</v>
          </cell>
          <cell r="Q79" t="str">
            <v>-</v>
          </cell>
          <cell r="R79" t="str">
            <v>-</v>
          </cell>
          <cell r="S79" t="str">
            <v>-</v>
          </cell>
          <cell r="T79">
            <v>47700</v>
          </cell>
        </row>
        <row r="80">
          <cell r="A80" t="str">
            <v>43489934</v>
          </cell>
          <cell r="B80" t="str">
            <v>HUANINE MAMANI LEONIDAS BERNARDINO</v>
          </cell>
          <cell r="C80" t="str">
            <v>CHOFER</v>
          </cell>
          <cell r="D80" t="str">
            <v>OFICINA ZONAL AREQUIPA</v>
          </cell>
          <cell r="E80">
            <v>40365</v>
          </cell>
          <cell r="F80">
            <v>40574</v>
          </cell>
          <cell r="H80">
            <v>1100</v>
          </cell>
          <cell r="I80" t="str">
            <v>-</v>
          </cell>
          <cell r="J80" t="str">
            <v>-</v>
          </cell>
          <cell r="K80" t="str">
            <v>-</v>
          </cell>
          <cell r="L80" t="str">
            <v>-</v>
          </cell>
          <cell r="M80" t="str">
            <v>-</v>
          </cell>
          <cell r="N80" t="str">
            <v>-</v>
          </cell>
          <cell r="O80" t="str">
            <v>-</v>
          </cell>
          <cell r="P80" t="str">
            <v>-</v>
          </cell>
          <cell r="Q80" t="str">
            <v>-</v>
          </cell>
          <cell r="R80" t="str">
            <v>-</v>
          </cell>
          <cell r="S80" t="str">
            <v>-</v>
          </cell>
          <cell r="T80">
            <v>1100</v>
          </cell>
        </row>
        <row r="81">
          <cell r="A81" t="str">
            <v>28288346</v>
          </cell>
          <cell r="B81" t="str">
            <v>INGA ACEVEDO JUAN JOSE</v>
          </cell>
          <cell r="C81" t="str">
            <v>RESPONSABLE ADMINISTRATIVO E INFORMATICO</v>
          </cell>
          <cell r="D81" t="str">
            <v>OFICINA ZONAL AYACUCHO</v>
          </cell>
          <cell r="E81">
            <v>39917</v>
          </cell>
          <cell r="F81">
            <v>40574</v>
          </cell>
          <cell r="H81">
            <v>2000</v>
          </cell>
          <cell r="I81">
            <v>2000</v>
          </cell>
          <cell r="J81">
            <v>2000</v>
          </cell>
          <cell r="K81">
            <v>2000</v>
          </cell>
          <cell r="L81">
            <v>1000</v>
          </cell>
          <cell r="M81" t="str">
            <v>-</v>
          </cell>
          <cell r="N81" t="str">
            <v>-</v>
          </cell>
          <cell r="O81" t="str">
            <v>-</v>
          </cell>
          <cell r="P81" t="str">
            <v>-</v>
          </cell>
          <cell r="Q81" t="str">
            <v>-</v>
          </cell>
          <cell r="R81" t="str">
            <v>-</v>
          </cell>
          <cell r="S81" t="str">
            <v>-</v>
          </cell>
          <cell r="T81">
            <v>9000</v>
          </cell>
        </row>
        <row r="82">
          <cell r="A82" t="str">
            <v>08887990</v>
          </cell>
          <cell r="B82" t="str">
            <v>LAVADO HIDALGO LUIS ALBERTO</v>
          </cell>
          <cell r="C82" t="str">
            <v>COORDINADOR DE SUPERVISION</v>
          </cell>
          <cell r="D82" t="str">
            <v>OFICINA ZONAL LA MERCED</v>
          </cell>
          <cell r="E82">
            <v>39722</v>
          </cell>
          <cell r="F82">
            <v>40574</v>
          </cell>
          <cell r="H82">
            <v>3100</v>
          </cell>
          <cell r="I82">
            <v>3100</v>
          </cell>
          <cell r="J82">
            <v>3100</v>
          </cell>
          <cell r="K82" t="str">
            <v>-</v>
          </cell>
          <cell r="L82" t="str">
            <v>-</v>
          </cell>
          <cell r="M82" t="str">
            <v>-</v>
          </cell>
          <cell r="N82" t="str">
            <v>-</v>
          </cell>
          <cell r="O82" t="str">
            <v>-</v>
          </cell>
          <cell r="P82" t="str">
            <v>-</v>
          </cell>
          <cell r="Q82" t="str">
            <v>-</v>
          </cell>
          <cell r="R82" t="str">
            <v>-</v>
          </cell>
          <cell r="S82" t="str">
            <v>-</v>
          </cell>
          <cell r="T82">
            <v>9300</v>
          </cell>
        </row>
        <row r="83">
          <cell r="A83" t="str">
            <v>16735606</v>
          </cell>
          <cell r="B83" t="str">
            <v>LLAJA LOPEZ PERCY</v>
          </cell>
          <cell r="C83" t="str">
            <v>AUXILIAR ADMINISTRATIVO</v>
          </cell>
          <cell r="D83" t="str">
            <v>OFICINA ZONAL AMAZONAS</v>
          </cell>
          <cell r="E83">
            <v>39692</v>
          </cell>
          <cell r="F83">
            <v>40574</v>
          </cell>
          <cell r="H83">
            <v>1100</v>
          </cell>
          <cell r="I83">
            <v>1100</v>
          </cell>
          <cell r="J83">
            <v>1100</v>
          </cell>
          <cell r="K83" t="str">
            <v>-</v>
          </cell>
          <cell r="L83" t="str">
            <v>-</v>
          </cell>
          <cell r="M83" t="str">
            <v>-</v>
          </cell>
          <cell r="N83" t="str">
            <v>-</v>
          </cell>
          <cell r="O83" t="str">
            <v>-</v>
          </cell>
          <cell r="P83" t="str">
            <v>-</v>
          </cell>
          <cell r="Q83" t="str">
            <v>-</v>
          </cell>
          <cell r="R83" t="str">
            <v>-</v>
          </cell>
          <cell r="S83" t="str">
            <v>-</v>
          </cell>
          <cell r="T83">
            <v>3300</v>
          </cell>
        </row>
        <row r="84">
          <cell r="A84" t="str">
            <v>41599599</v>
          </cell>
          <cell r="B84" t="str">
            <v>LLANOS SOTELO WILSON MARCO</v>
          </cell>
          <cell r="C84" t="str">
            <v>RESPONSABLE ADMINISTRATIVO E INFORMATICO</v>
          </cell>
          <cell r="D84" t="str">
            <v>OFICINA ZONAL LIMA NORTE</v>
          </cell>
          <cell r="E84">
            <v>40210</v>
          </cell>
          <cell r="F84">
            <v>40574</v>
          </cell>
          <cell r="H84">
            <v>2000</v>
          </cell>
          <cell r="I84">
            <v>2000</v>
          </cell>
          <cell r="J84">
            <v>2000</v>
          </cell>
          <cell r="K84">
            <v>2000</v>
          </cell>
          <cell r="L84">
            <v>1000</v>
          </cell>
          <cell r="M84" t="str">
            <v>-</v>
          </cell>
          <cell r="N84" t="str">
            <v>-</v>
          </cell>
          <cell r="O84" t="str">
            <v>-</v>
          </cell>
          <cell r="P84" t="str">
            <v>-</v>
          </cell>
          <cell r="Q84" t="str">
            <v>-</v>
          </cell>
          <cell r="R84" t="str">
            <v>-</v>
          </cell>
          <cell r="S84" t="str">
            <v>-</v>
          </cell>
          <cell r="T84">
            <v>9000</v>
          </cell>
        </row>
        <row r="85">
          <cell r="A85" t="str">
            <v>01211263</v>
          </cell>
          <cell r="B85" t="str">
            <v>LLANOS TICONA JORGE</v>
          </cell>
          <cell r="C85" t="str">
            <v>COORDINADOR TECNICO TIPO I</v>
          </cell>
          <cell r="D85" t="str">
            <v>OFICINA ZONAL PUNO</v>
          </cell>
          <cell r="E85">
            <v>39692</v>
          </cell>
          <cell r="F85">
            <v>40574</v>
          </cell>
          <cell r="H85">
            <v>3000</v>
          </cell>
          <cell r="I85">
            <v>3000</v>
          </cell>
          <cell r="J85">
            <v>3000</v>
          </cell>
          <cell r="K85" t="str">
            <v>-</v>
          </cell>
          <cell r="L85" t="str">
            <v>-</v>
          </cell>
          <cell r="M85" t="str">
            <v>-</v>
          </cell>
          <cell r="N85" t="str">
            <v>-</v>
          </cell>
          <cell r="O85" t="str">
            <v>-</v>
          </cell>
          <cell r="P85" t="str">
            <v>-</v>
          </cell>
          <cell r="Q85" t="str">
            <v>-</v>
          </cell>
          <cell r="R85" t="str">
            <v>-</v>
          </cell>
          <cell r="S85" t="str">
            <v>-</v>
          </cell>
          <cell r="T85">
            <v>9000</v>
          </cell>
        </row>
        <row r="86">
          <cell r="A86" t="str">
            <v>25585086</v>
          </cell>
          <cell r="B86" t="str">
            <v>LOPEZ ALAVA JUAN JOSE</v>
          </cell>
          <cell r="C86" t="str">
            <v>JEFE DE OFICINA ZONAL</v>
          </cell>
          <cell r="D86" t="str">
            <v>OFICINA ZONAL LIMA CALLAO</v>
          </cell>
          <cell r="E86">
            <v>40254</v>
          </cell>
          <cell r="F86">
            <v>40574</v>
          </cell>
          <cell r="H86">
            <v>5300</v>
          </cell>
          <cell r="I86">
            <v>5300</v>
          </cell>
          <cell r="J86">
            <v>5300</v>
          </cell>
          <cell r="K86">
            <v>5300</v>
          </cell>
          <cell r="L86">
            <v>2650</v>
          </cell>
          <cell r="M86" t="str">
            <v>-</v>
          </cell>
          <cell r="N86" t="str">
            <v>-</v>
          </cell>
          <cell r="O86" t="str">
            <v>-</v>
          </cell>
          <cell r="P86" t="str">
            <v>-</v>
          </cell>
          <cell r="Q86" t="str">
            <v>-</v>
          </cell>
          <cell r="R86" t="str">
            <v>-</v>
          </cell>
          <cell r="S86" t="str">
            <v>-</v>
          </cell>
          <cell r="T86">
            <v>23850</v>
          </cell>
        </row>
        <row r="87">
          <cell r="A87" t="str">
            <v>32917789</v>
          </cell>
          <cell r="B87" t="str">
            <v>LOPEZ PAREDES REYNA ISABEL</v>
          </cell>
          <cell r="C87" t="str">
            <v>RESPONSABLE DE CAPACITACION</v>
          </cell>
          <cell r="D87" t="str">
            <v>OFICINA ZONAL ANCASH</v>
          </cell>
          <cell r="E87">
            <v>39692</v>
          </cell>
          <cell r="F87">
            <v>40574</v>
          </cell>
          <cell r="H87">
            <v>2900</v>
          </cell>
          <cell r="I87">
            <v>2900</v>
          </cell>
          <cell r="J87">
            <v>2900</v>
          </cell>
          <cell r="K87">
            <v>1450</v>
          </cell>
          <cell r="L87">
            <v>2900</v>
          </cell>
          <cell r="M87">
            <v>2900</v>
          </cell>
          <cell r="N87">
            <v>2900</v>
          </cell>
          <cell r="O87">
            <v>2900</v>
          </cell>
          <cell r="P87">
            <v>2900</v>
          </cell>
          <cell r="Q87">
            <v>2900</v>
          </cell>
          <cell r="R87">
            <v>2900</v>
          </cell>
          <cell r="S87">
            <v>2900</v>
          </cell>
          <cell r="T87">
            <v>33350</v>
          </cell>
        </row>
        <row r="88">
          <cell r="A88" t="str">
            <v>00250183</v>
          </cell>
          <cell r="B88" t="str">
            <v>LUPERDI CASTAÑEDA RAUL ALBERTO</v>
          </cell>
          <cell r="C88" t="str">
            <v>JEFE DE OFICINA ZONAL</v>
          </cell>
          <cell r="D88" t="str">
            <v>OFICINA ZONAL TUMBES</v>
          </cell>
          <cell r="E88">
            <v>40057</v>
          </cell>
          <cell r="F88">
            <v>40574</v>
          </cell>
          <cell r="H88">
            <v>4000</v>
          </cell>
          <cell r="I88">
            <v>4000</v>
          </cell>
          <cell r="J88" t="str">
            <v>-</v>
          </cell>
          <cell r="K88" t="str">
            <v>-</v>
          </cell>
          <cell r="L88" t="str">
            <v>-</v>
          </cell>
          <cell r="M88" t="str">
            <v>-</v>
          </cell>
          <cell r="N88" t="str">
            <v>-</v>
          </cell>
          <cell r="O88" t="str">
            <v>-</v>
          </cell>
          <cell r="P88" t="str">
            <v>-</v>
          </cell>
          <cell r="Q88" t="str">
            <v>-</v>
          </cell>
          <cell r="R88" t="str">
            <v>-</v>
          </cell>
          <cell r="S88" t="str">
            <v>-</v>
          </cell>
          <cell r="T88">
            <v>8000</v>
          </cell>
        </row>
        <row r="89">
          <cell r="A89" t="str">
            <v>20121350</v>
          </cell>
          <cell r="B89" t="str">
            <v>MALDONADO MELGAR MILTON MIGNET</v>
          </cell>
          <cell r="C89" t="str">
            <v>RESPONSABLE DE PROMOCION SOCIAL Y CAPACITACION</v>
          </cell>
          <cell r="D89" t="str">
            <v>OFICINA ZONAL HUANCAVELICA</v>
          </cell>
          <cell r="E89">
            <v>40108</v>
          </cell>
          <cell r="F89">
            <v>40574</v>
          </cell>
          <cell r="H89">
            <v>2900</v>
          </cell>
          <cell r="I89">
            <v>2900</v>
          </cell>
          <cell r="J89">
            <v>2900</v>
          </cell>
          <cell r="K89">
            <v>2900</v>
          </cell>
          <cell r="L89">
            <v>1450</v>
          </cell>
          <cell r="M89" t="str">
            <v>-</v>
          </cell>
          <cell r="N89" t="str">
            <v>-</v>
          </cell>
          <cell r="O89" t="str">
            <v>-</v>
          </cell>
          <cell r="P89" t="str">
            <v>-</v>
          </cell>
          <cell r="Q89">
            <v>2706.7</v>
          </cell>
          <cell r="R89">
            <v>2900</v>
          </cell>
          <cell r="S89">
            <v>2900</v>
          </cell>
          <cell r="T89">
            <v>21556.7</v>
          </cell>
        </row>
        <row r="90">
          <cell r="A90" t="str">
            <v>23865886</v>
          </cell>
          <cell r="B90" t="str">
            <v>MAMANI AYMITUMA REVELINO</v>
          </cell>
          <cell r="C90" t="str">
            <v>RESPONSABLE ADMINISTRATIVO E INFORMATICO</v>
          </cell>
          <cell r="D90" t="str">
            <v>OFICINA ZONAL APURIMAC</v>
          </cell>
          <cell r="E90">
            <v>39692</v>
          </cell>
          <cell r="F90">
            <v>40574</v>
          </cell>
          <cell r="H90">
            <v>2000</v>
          </cell>
          <cell r="I90">
            <v>2000</v>
          </cell>
          <cell r="J90">
            <v>2000</v>
          </cell>
          <cell r="K90">
            <v>2000</v>
          </cell>
          <cell r="L90">
            <v>1000</v>
          </cell>
          <cell r="M90" t="str">
            <v>-</v>
          </cell>
          <cell r="N90" t="str">
            <v>-</v>
          </cell>
          <cell r="O90" t="str">
            <v>-</v>
          </cell>
          <cell r="P90" t="str">
            <v>-</v>
          </cell>
          <cell r="Q90">
            <v>1866.67</v>
          </cell>
          <cell r="R90">
            <v>2000</v>
          </cell>
          <cell r="S90">
            <v>2000</v>
          </cell>
          <cell r="T90">
            <v>14866.67</v>
          </cell>
        </row>
        <row r="91">
          <cell r="A91" t="str">
            <v>01834507</v>
          </cell>
          <cell r="B91" t="str">
            <v>MAMANI HUISA MARTIN</v>
          </cell>
          <cell r="C91" t="str">
            <v>CHOFER</v>
          </cell>
          <cell r="D91" t="str">
            <v>OFICINA ZONAL PUNO</v>
          </cell>
          <cell r="E91">
            <v>40436</v>
          </cell>
          <cell r="F91">
            <v>40574</v>
          </cell>
          <cell r="H91">
            <v>1100</v>
          </cell>
          <cell r="I91">
            <v>1100</v>
          </cell>
          <cell r="J91">
            <v>1100</v>
          </cell>
          <cell r="K91">
            <v>1100</v>
          </cell>
          <cell r="L91">
            <v>550</v>
          </cell>
          <cell r="M91" t="str">
            <v>-</v>
          </cell>
          <cell r="N91" t="str">
            <v>-</v>
          </cell>
          <cell r="O91" t="str">
            <v>-</v>
          </cell>
          <cell r="P91" t="str">
            <v>-</v>
          </cell>
          <cell r="Q91" t="str">
            <v>-</v>
          </cell>
          <cell r="R91" t="str">
            <v>-</v>
          </cell>
          <cell r="S91" t="str">
            <v>-</v>
          </cell>
          <cell r="T91">
            <v>4950</v>
          </cell>
        </row>
        <row r="92">
          <cell r="A92" t="str">
            <v>00516143</v>
          </cell>
          <cell r="B92" t="str">
            <v>MAQUERA CALLIRI NELSON HUGO</v>
          </cell>
          <cell r="C92" t="str">
            <v>RESPONSABLE DE CAPACITACION Y PROMOCION SOCIAL</v>
          </cell>
          <cell r="D92" t="str">
            <v>OFICINA ZONAL TACNA</v>
          </cell>
          <cell r="E92">
            <v>40395</v>
          </cell>
          <cell r="F92">
            <v>40574</v>
          </cell>
          <cell r="H92">
            <v>2700</v>
          </cell>
          <cell r="I92">
            <v>2700</v>
          </cell>
          <cell r="J92">
            <v>2700</v>
          </cell>
          <cell r="K92" t="str">
            <v>-</v>
          </cell>
          <cell r="L92" t="str">
            <v>-</v>
          </cell>
          <cell r="M92" t="str">
            <v>-</v>
          </cell>
          <cell r="N92" t="str">
            <v>-</v>
          </cell>
          <cell r="O92" t="str">
            <v>-</v>
          </cell>
          <cell r="P92" t="str">
            <v>-</v>
          </cell>
          <cell r="Q92" t="str">
            <v>-</v>
          </cell>
          <cell r="R92" t="str">
            <v>-</v>
          </cell>
          <cell r="S92" t="str">
            <v>-</v>
          </cell>
          <cell r="T92">
            <v>8100</v>
          </cell>
        </row>
        <row r="93">
          <cell r="A93" t="str">
            <v>21286042</v>
          </cell>
          <cell r="B93" t="str">
            <v>MARCELO VILLEGAS EUCLIDES</v>
          </cell>
          <cell r="C93" t="str">
            <v>ESPECIALISTA</v>
          </cell>
          <cell r="D93" t="str">
            <v>OFICINA ZONAL LIMA ESTE</v>
          </cell>
          <cell r="E93">
            <v>39916</v>
          </cell>
          <cell r="F93">
            <v>40574</v>
          </cell>
          <cell r="H93">
            <v>3300</v>
          </cell>
          <cell r="I93">
            <v>3300</v>
          </cell>
          <cell r="J93">
            <v>3300</v>
          </cell>
          <cell r="K93">
            <v>3300</v>
          </cell>
          <cell r="L93">
            <v>3300</v>
          </cell>
          <cell r="M93">
            <v>3300</v>
          </cell>
          <cell r="N93">
            <v>3300</v>
          </cell>
          <cell r="O93">
            <v>3300</v>
          </cell>
          <cell r="P93">
            <v>3300</v>
          </cell>
          <cell r="Q93" t="str">
            <v>-</v>
          </cell>
          <cell r="R93" t="str">
            <v>-</v>
          </cell>
          <cell r="S93" t="str">
            <v>-</v>
          </cell>
          <cell r="T93">
            <v>29700</v>
          </cell>
        </row>
        <row r="94">
          <cell r="A94" t="str">
            <v>08667482</v>
          </cell>
          <cell r="B94" t="str">
            <v>MARREROS TONDER FRANCISCO JAVIER</v>
          </cell>
          <cell r="C94" t="str">
            <v>AUXILIAR ADMINISTRATIVO</v>
          </cell>
          <cell r="D94" t="str">
            <v>OFICINA ZONAL LIMA ESTE</v>
          </cell>
          <cell r="E94">
            <v>39692</v>
          </cell>
          <cell r="F94">
            <v>40574</v>
          </cell>
          <cell r="H94">
            <v>1100</v>
          </cell>
          <cell r="I94">
            <v>1100</v>
          </cell>
          <cell r="J94">
            <v>1100</v>
          </cell>
          <cell r="K94">
            <v>1100</v>
          </cell>
          <cell r="L94">
            <v>550</v>
          </cell>
          <cell r="M94" t="str">
            <v>-</v>
          </cell>
          <cell r="N94" t="str">
            <v>-</v>
          </cell>
          <cell r="O94" t="str">
            <v>-</v>
          </cell>
          <cell r="P94" t="str">
            <v>-</v>
          </cell>
          <cell r="Q94" t="str">
            <v>-</v>
          </cell>
          <cell r="R94" t="str">
            <v>-</v>
          </cell>
          <cell r="S94" t="str">
            <v>-</v>
          </cell>
          <cell r="T94">
            <v>4950</v>
          </cell>
        </row>
        <row r="95">
          <cell r="A95" t="str">
            <v>29553199</v>
          </cell>
          <cell r="B95" t="str">
            <v>MARTINEZ SIANCAS FRANCISCO CLAUDIO</v>
          </cell>
          <cell r="C95" t="str">
            <v>ADMINISTRADOR</v>
          </cell>
          <cell r="D95" t="str">
            <v>OFICINA ZONAL MOQUEGUA</v>
          </cell>
          <cell r="E95">
            <v>39693</v>
          </cell>
          <cell r="F95">
            <v>40574</v>
          </cell>
          <cell r="H95">
            <v>4000</v>
          </cell>
          <cell r="I95">
            <v>4000</v>
          </cell>
          <cell r="J95">
            <v>4000</v>
          </cell>
          <cell r="K95">
            <v>4000</v>
          </cell>
          <cell r="L95">
            <v>4000</v>
          </cell>
          <cell r="M95">
            <v>4000</v>
          </cell>
          <cell r="N95">
            <v>4000</v>
          </cell>
          <cell r="O95">
            <v>4000</v>
          </cell>
          <cell r="P95">
            <v>4000</v>
          </cell>
          <cell r="Q95" t="str">
            <v>-</v>
          </cell>
          <cell r="R95" t="str">
            <v>-</v>
          </cell>
          <cell r="S95" t="str">
            <v>-</v>
          </cell>
          <cell r="T95">
            <v>36000</v>
          </cell>
        </row>
        <row r="96">
          <cell r="A96" t="str">
            <v>31680317</v>
          </cell>
          <cell r="B96" t="str">
            <v>MAZA RODRIGUEZ ELIO RONALD</v>
          </cell>
          <cell r="C96" t="str">
            <v>ADMINISTRADOR SEDE</v>
          </cell>
          <cell r="D96" t="str">
            <v>OFICINA ZONAL HUARAZ</v>
          </cell>
          <cell r="E96">
            <v>39722</v>
          </cell>
          <cell r="F96">
            <v>40574</v>
          </cell>
          <cell r="H96">
            <v>5300</v>
          </cell>
          <cell r="I96">
            <v>5300</v>
          </cell>
          <cell r="J96">
            <v>5300</v>
          </cell>
          <cell r="K96">
            <v>5300</v>
          </cell>
          <cell r="L96">
            <v>5300</v>
          </cell>
          <cell r="M96">
            <v>5300</v>
          </cell>
          <cell r="N96">
            <v>5300</v>
          </cell>
          <cell r="O96">
            <v>5300</v>
          </cell>
          <cell r="P96">
            <v>5300</v>
          </cell>
          <cell r="Q96" t="str">
            <v>-</v>
          </cell>
          <cell r="R96" t="str">
            <v>-</v>
          </cell>
          <cell r="S96" t="str">
            <v>-</v>
          </cell>
          <cell r="T96">
            <v>47700</v>
          </cell>
        </row>
        <row r="97">
          <cell r="A97" t="str">
            <v>16672558</v>
          </cell>
          <cell r="B97" t="str">
            <v>MECHAN WONG MANUEL HELMUT</v>
          </cell>
          <cell r="C97" t="str">
            <v>RESPONSABLE DE PROYECTOS</v>
          </cell>
          <cell r="D97" t="str">
            <v>OFICINA ZONAL LAMBAYEQUE</v>
          </cell>
          <cell r="E97">
            <v>39722</v>
          </cell>
          <cell r="F97">
            <v>40574</v>
          </cell>
          <cell r="H97">
            <v>2900</v>
          </cell>
          <cell r="I97">
            <v>2900</v>
          </cell>
          <cell r="J97">
            <v>3100</v>
          </cell>
          <cell r="K97" t="str">
            <v>-</v>
          </cell>
          <cell r="L97" t="str">
            <v>-</v>
          </cell>
          <cell r="M97" t="str">
            <v>-</v>
          </cell>
          <cell r="N97" t="str">
            <v>-</v>
          </cell>
          <cell r="O97" t="str">
            <v>-</v>
          </cell>
          <cell r="P97" t="str">
            <v>-</v>
          </cell>
          <cell r="Q97" t="str">
            <v>-</v>
          </cell>
          <cell r="R97" t="str">
            <v>-</v>
          </cell>
          <cell r="S97" t="str">
            <v>-</v>
          </cell>
          <cell r="T97">
            <v>8900</v>
          </cell>
        </row>
        <row r="98">
          <cell r="A98" t="str">
            <v>21516594</v>
          </cell>
          <cell r="B98" t="str">
            <v>MEDINA MEZA ANA YSABEL</v>
          </cell>
          <cell r="C98" t="str">
            <v>TECNICO DE PROYECTOS</v>
          </cell>
          <cell r="D98" t="str">
            <v>OFICINA ZONAL ICA</v>
          </cell>
          <cell r="E98">
            <v>40210</v>
          </cell>
          <cell r="F98">
            <v>40574</v>
          </cell>
          <cell r="H98">
            <v>2900</v>
          </cell>
          <cell r="I98" t="str">
            <v>-</v>
          </cell>
          <cell r="J98" t="str">
            <v>-</v>
          </cell>
          <cell r="K98" t="str">
            <v>-</v>
          </cell>
          <cell r="L98" t="str">
            <v>-</v>
          </cell>
          <cell r="M98" t="str">
            <v>-</v>
          </cell>
          <cell r="N98" t="str">
            <v>-</v>
          </cell>
          <cell r="O98" t="str">
            <v>-</v>
          </cell>
          <cell r="P98" t="str">
            <v>-</v>
          </cell>
          <cell r="Q98" t="str">
            <v>-</v>
          </cell>
          <cell r="R98" t="str">
            <v>-</v>
          </cell>
          <cell r="S98">
            <v>2900</v>
          </cell>
          <cell r="T98">
            <v>5800</v>
          </cell>
        </row>
        <row r="99">
          <cell r="A99" t="str">
            <v>07861691</v>
          </cell>
          <cell r="B99" t="str">
            <v>MIRAVAL CASTRO LUIS ANTONIO</v>
          </cell>
          <cell r="C99" t="str">
            <v>RESPONSABLE DE PROYECTOS-EVALUACION</v>
          </cell>
          <cell r="D99" t="str">
            <v>OFICINA ZONAL LIMA NORTE</v>
          </cell>
          <cell r="E99">
            <v>39937</v>
          </cell>
          <cell r="F99">
            <v>40574</v>
          </cell>
          <cell r="H99">
            <v>3300</v>
          </cell>
          <cell r="I99">
            <v>3300</v>
          </cell>
          <cell r="J99">
            <v>3300</v>
          </cell>
          <cell r="K99">
            <v>3300</v>
          </cell>
          <cell r="L99">
            <v>3300</v>
          </cell>
          <cell r="M99">
            <v>3300</v>
          </cell>
          <cell r="N99" t="str">
            <v>-</v>
          </cell>
          <cell r="O99" t="str">
            <v>-</v>
          </cell>
          <cell r="P99" t="str">
            <v>-</v>
          </cell>
          <cell r="Q99" t="str">
            <v>-</v>
          </cell>
          <cell r="R99" t="str">
            <v>-</v>
          </cell>
          <cell r="S99" t="str">
            <v>-</v>
          </cell>
          <cell r="T99">
            <v>19800</v>
          </cell>
        </row>
        <row r="100">
          <cell r="A100" t="str">
            <v>06824399</v>
          </cell>
          <cell r="B100" t="str">
            <v>MONROY MARROQUIN DOMINGO ALBERTO</v>
          </cell>
          <cell r="C100" t="str">
            <v>AUXILIAR ADMINISTRATIVO</v>
          </cell>
          <cell r="D100" t="str">
            <v>OFICINA ZONAL LIMA NORTE</v>
          </cell>
          <cell r="E100">
            <v>39765</v>
          </cell>
          <cell r="F100">
            <v>40574</v>
          </cell>
          <cell r="H100">
            <v>1100</v>
          </cell>
          <cell r="I100">
            <v>1100</v>
          </cell>
          <cell r="J100">
            <v>1100</v>
          </cell>
          <cell r="K100">
            <v>1100</v>
          </cell>
          <cell r="L100">
            <v>550</v>
          </cell>
          <cell r="M100" t="str">
            <v>-</v>
          </cell>
          <cell r="N100" t="str">
            <v>-</v>
          </cell>
          <cell r="O100" t="str">
            <v>-</v>
          </cell>
          <cell r="P100" t="str">
            <v>-</v>
          </cell>
          <cell r="Q100" t="str">
            <v>-</v>
          </cell>
          <cell r="R100" t="str">
            <v>-</v>
          </cell>
          <cell r="S100" t="str">
            <v>-</v>
          </cell>
          <cell r="T100">
            <v>4950</v>
          </cell>
        </row>
        <row r="101">
          <cell r="A101" t="str">
            <v>29686437</v>
          </cell>
          <cell r="B101" t="str">
            <v>MONTESINOS BALLADARES AMADEO ARTURO</v>
          </cell>
          <cell r="C101" t="str">
            <v>RESPONSABLE DE PROYECTOS-SUPERVISION</v>
          </cell>
          <cell r="D101" t="str">
            <v>OFICINA ZONAL PUNO</v>
          </cell>
          <cell r="E101">
            <v>39692</v>
          </cell>
          <cell r="F101">
            <v>40574</v>
          </cell>
          <cell r="H101">
            <v>3500</v>
          </cell>
          <cell r="I101">
            <v>3500</v>
          </cell>
          <cell r="J101">
            <v>3500</v>
          </cell>
          <cell r="K101">
            <v>3500</v>
          </cell>
          <cell r="L101">
            <v>3500</v>
          </cell>
          <cell r="M101" t="str">
            <v>-</v>
          </cell>
          <cell r="N101" t="str">
            <v>-</v>
          </cell>
          <cell r="O101" t="str">
            <v>-</v>
          </cell>
          <cell r="P101" t="str">
            <v>-</v>
          </cell>
          <cell r="Q101">
            <v>3266.7</v>
          </cell>
          <cell r="R101">
            <v>3500</v>
          </cell>
          <cell r="S101">
            <v>3500</v>
          </cell>
          <cell r="T101">
            <v>27766.7</v>
          </cell>
        </row>
        <row r="102">
          <cell r="A102" t="str">
            <v>22422479</v>
          </cell>
          <cell r="B102" t="str">
            <v>MONTOYA RAMIREZ JOSE OCTAVIO</v>
          </cell>
          <cell r="C102" t="str">
            <v>COORDINADOR TECNICO TIPO 1</v>
          </cell>
          <cell r="D102" t="str">
            <v>OFICINA ZONAL HUANUCO</v>
          </cell>
          <cell r="E102">
            <v>39722</v>
          </cell>
          <cell r="F102">
            <v>40574</v>
          </cell>
          <cell r="H102">
            <v>3000</v>
          </cell>
          <cell r="I102">
            <v>3000</v>
          </cell>
          <cell r="J102">
            <v>3000</v>
          </cell>
          <cell r="K102">
            <v>3000</v>
          </cell>
          <cell r="L102">
            <v>1500</v>
          </cell>
          <cell r="M102" t="str">
            <v>-</v>
          </cell>
          <cell r="N102" t="str">
            <v>-</v>
          </cell>
          <cell r="O102" t="str">
            <v>-</v>
          </cell>
          <cell r="P102" t="str">
            <v>-</v>
          </cell>
          <cell r="Q102" t="str">
            <v>-</v>
          </cell>
          <cell r="R102" t="str">
            <v>-</v>
          </cell>
          <cell r="S102" t="str">
            <v>-</v>
          </cell>
          <cell r="T102">
            <v>13500</v>
          </cell>
        </row>
        <row r="103">
          <cell r="A103" t="str">
            <v>29602707</v>
          </cell>
          <cell r="B103" t="str">
            <v>MONZON GALINDO MAGNOLIA</v>
          </cell>
          <cell r="C103" t="str">
            <v>RESPONSABLE DE PROYECTOS</v>
          </cell>
          <cell r="D103" t="str">
            <v>OFICINA ZONAL APURIMAC</v>
          </cell>
          <cell r="E103">
            <v>40112</v>
          </cell>
          <cell r="F103">
            <v>40574</v>
          </cell>
          <cell r="H103">
            <v>2900</v>
          </cell>
          <cell r="I103">
            <v>2900</v>
          </cell>
          <cell r="J103">
            <v>3100</v>
          </cell>
          <cell r="K103">
            <v>3100</v>
          </cell>
          <cell r="L103">
            <v>1550</v>
          </cell>
          <cell r="M103" t="str">
            <v>-</v>
          </cell>
          <cell r="N103" t="str">
            <v>-</v>
          </cell>
          <cell r="O103" t="str">
            <v>-</v>
          </cell>
          <cell r="P103" t="str">
            <v>-</v>
          </cell>
          <cell r="Q103" t="str">
            <v>-</v>
          </cell>
          <cell r="R103">
            <v>2996.67</v>
          </cell>
          <cell r="S103">
            <v>3100</v>
          </cell>
          <cell r="T103">
            <v>19646.669999999998</v>
          </cell>
        </row>
        <row r="104">
          <cell r="A104" t="str">
            <v>40804375</v>
          </cell>
          <cell r="B104" t="str">
            <v>MOQUILLAZA ALCA CARMEN ROSA</v>
          </cell>
          <cell r="C104" t="str">
            <v>RESPONSABLE DE CAPACITACION</v>
          </cell>
          <cell r="D104" t="str">
            <v>OFICINA ZONAL ICA</v>
          </cell>
          <cell r="E104">
            <v>39664</v>
          </cell>
          <cell r="F104">
            <v>40574</v>
          </cell>
          <cell r="H104">
            <v>2900</v>
          </cell>
          <cell r="I104">
            <v>2900</v>
          </cell>
          <cell r="J104">
            <v>2900</v>
          </cell>
          <cell r="K104" t="str">
            <v>-</v>
          </cell>
          <cell r="L104" t="str">
            <v>-</v>
          </cell>
          <cell r="M104" t="str">
            <v>-</v>
          </cell>
          <cell r="N104" t="str">
            <v>-</v>
          </cell>
          <cell r="O104" t="str">
            <v>-</v>
          </cell>
          <cell r="P104" t="str">
            <v>-</v>
          </cell>
          <cell r="Q104" t="str">
            <v>-</v>
          </cell>
          <cell r="R104" t="str">
            <v>-</v>
          </cell>
          <cell r="S104" t="str">
            <v>-</v>
          </cell>
          <cell r="T104">
            <v>8700</v>
          </cell>
        </row>
        <row r="105">
          <cell r="A105" t="str">
            <v>07615402</v>
          </cell>
          <cell r="B105" t="str">
            <v>MORALES SALAZAR WILFREDO</v>
          </cell>
          <cell r="C105" t="str">
            <v>RESPONSABLE DE PROYECTOS</v>
          </cell>
          <cell r="D105" t="str">
            <v>OFICINA ZONAL UCAYALI</v>
          </cell>
          <cell r="E105">
            <v>40182</v>
          </cell>
          <cell r="F105">
            <v>40574</v>
          </cell>
          <cell r="H105">
            <v>3100</v>
          </cell>
          <cell r="I105">
            <v>3100</v>
          </cell>
          <cell r="J105">
            <v>3100</v>
          </cell>
          <cell r="K105" t="str">
            <v>-</v>
          </cell>
          <cell r="L105" t="str">
            <v>-</v>
          </cell>
          <cell r="M105" t="str">
            <v>-</v>
          </cell>
          <cell r="N105" t="str">
            <v>-</v>
          </cell>
          <cell r="O105" t="str">
            <v>-</v>
          </cell>
          <cell r="P105" t="str">
            <v>-</v>
          </cell>
          <cell r="Q105" t="str">
            <v>-</v>
          </cell>
          <cell r="R105" t="str">
            <v>-</v>
          </cell>
          <cell r="S105" t="str">
            <v>-</v>
          </cell>
          <cell r="T105">
            <v>9300</v>
          </cell>
        </row>
        <row r="106">
          <cell r="A106" t="str">
            <v>20036491</v>
          </cell>
          <cell r="B106" t="str">
            <v>MORALES ZAPATA ALEJANDRO JONHY</v>
          </cell>
          <cell r="C106" t="str">
            <v>RESPONSABLE ADMINISTRATIVO E INFORMATICO</v>
          </cell>
          <cell r="D106" t="str">
            <v>OFICINA ZONAL JUNIN</v>
          </cell>
          <cell r="E106">
            <v>40213</v>
          </cell>
          <cell r="F106">
            <v>40574</v>
          </cell>
          <cell r="H106">
            <v>2000</v>
          </cell>
          <cell r="I106">
            <v>2000</v>
          </cell>
          <cell r="J106">
            <v>2000</v>
          </cell>
          <cell r="K106">
            <v>2000</v>
          </cell>
          <cell r="L106">
            <v>1000</v>
          </cell>
          <cell r="M106" t="str">
            <v>-</v>
          </cell>
          <cell r="N106" t="str">
            <v>-</v>
          </cell>
          <cell r="O106" t="str">
            <v>-</v>
          </cell>
          <cell r="P106" t="str">
            <v>-</v>
          </cell>
          <cell r="Q106" t="str">
            <v>-</v>
          </cell>
          <cell r="R106" t="str">
            <v>-</v>
          </cell>
          <cell r="S106">
            <v>800</v>
          </cell>
          <cell r="T106">
            <v>9800</v>
          </cell>
        </row>
        <row r="107">
          <cell r="A107" t="str">
            <v>21506195</v>
          </cell>
          <cell r="B107" t="str">
            <v>MORENO JAUREGUI ROQUE JACINTO</v>
          </cell>
          <cell r="C107" t="str">
            <v>ASISTENTE ADMINISTRATIVO</v>
          </cell>
          <cell r="D107" t="str">
            <v>OFICINA ZONAL ICA</v>
          </cell>
          <cell r="E107">
            <v>39692</v>
          </cell>
          <cell r="F107">
            <v>40574</v>
          </cell>
          <cell r="H107">
            <v>2000</v>
          </cell>
          <cell r="I107">
            <v>2000</v>
          </cell>
          <cell r="J107">
            <v>2000</v>
          </cell>
          <cell r="K107" t="str">
            <v>-</v>
          </cell>
          <cell r="L107" t="str">
            <v>-</v>
          </cell>
          <cell r="M107" t="str">
            <v>-</v>
          </cell>
          <cell r="N107" t="str">
            <v>-</v>
          </cell>
          <cell r="O107" t="str">
            <v>-</v>
          </cell>
          <cell r="P107" t="str">
            <v>-</v>
          </cell>
          <cell r="Q107" t="str">
            <v>-</v>
          </cell>
          <cell r="R107" t="str">
            <v>-</v>
          </cell>
          <cell r="S107" t="str">
            <v>-</v>
          </cell>
          <cell r="T107">
            <v>6000</v>
          </cell>
        </row>
        <row r="108">
          <cell r="A108" t="str">
            <v>23006407</v>
          </cell>
          <cell r="B108" t="str">
            <v>NUÑEZ ALEJOS JOSE ANTONIO</v>
          </cell>
          <cell r="C108" t="str">
            <v>TECNICO DE PROYECTOS</v>
          </cell>
          <cell r="D108" t="str">
            <v>OFICINA ZONAL UCAYALI</v>
          </cell>
          <cell r="E108">
            <v>40401</v>
          </cell>
          <cell r="F108">
            <v>40574</v>
          </cell>
          <cell r="H108">
            <v>2900</v>
          </cell>
          <cell r="I108">
            <v>2900</v>
          </cell>
          <cell r="J108">
            <v>2900</v>
          </cell>
          <cell r="K108" t="str">
            <v>-</v>
          </cell>
          <cell r="L108" t="str">
            <v>-</v>
          </cell>
          <cell r="M108" t="str">
            <v>-</v>
          </cell>
          <cell r="N108" t="str">
            <v>-</v>
          </cell>
          <cell r="O108" t="str">
            <v>-</v>
          </cell>
          <cell r="P108" t="str">
            <v>-</v>
          </cell>
          <cell r="Q108" t="str">
            <v>-</v>
          </cell>
          <cell r="R108" t="str">
            <v>-</v>
          </cell>
          <cell r="S108" t="str">
            <v>-</v>
          </cell>
          <cell r="T108">
            <v>8700</v>
          </cell>
        </row>
        <row r="109">
          <cell r="A109" t="str">
            <v>29709706</v>
          </cell>
          <cell r="B109" t="str">
            <v>NUÑEZ ROMERO JENNY FELICITAS</v>
          </cell>
          <cell r="C109" t="str">
            <v>RESPONSABLE DE PROYECTOS</v>
          </cell>
          <cell r="D109" t="str">
            <v>OFICINA ZONAL TACNA</v>
          </cell>
          <cell r="E109">
            <v>40318</v>
          </cell>
          <cell r="F109">
            <v>40574</v>
          </cell>
          <cell r="H109">
            <v>2900</v>
          </cell>
          <cell r="I109">
            <v>2900</v>
          </cell>
          <cell r="J109">
            <v>2900</v>
          </cell>
          <cell r="K109" t="str">
            <v>-</v>
          </cell>
          <cell r="L109" t="str">
            <v>-</v>
          </cell>
          <cell r="M109" t="str">
            <v>-</v>
          </cell>
          <cell r="N109" t="str">
            <v>-</v>
          </cell>
          <cell r="O109" t="str">
            <v>-</v>
          </cell>
          <cell r="P109" t="str">
            <v>-</v>
          </cell>
          <cell r="Q109" t="str">
            <v>-</v>
          </cell>
          <cell r="R109" t="str">
            <v>-</v>
          </cell>
          <cell r="S109">
            <v>3100</v>
          </cell>
          <cell r="T109">
            <v>11800</v>
          </cell>
        </row>
        <row r="110">
          <cell r="A110" t="str">
            <v>43719763</v>
          </cell>
          <cell r="B110" t="str">
            <v>NUÑEZ URBAY RONY MICHEL</v>
          </cell>
          <cell r="C110" t="str">
            <v>RESPONSABLE ADMINISTRATIVO E INFORMATICO</v>
          </cell>
          <cell r="D110" t="str">
            <v>OFICINA ZONAL PUQUIO</v>
          </cell>
          <cell r="E110">
            <v>39722</v>
          </cell>
          <cell r="F110">
            <v>40574</v>
          </cell>
          <cell r="H110">
            <v>2000</v>
          </cell>
          <cell r="I110">
            <v>2000</v>
          </cell>
          <cell r="J110">
            <v>2000</v>
          </cell>
          <cell r="K110" t="str">
            <v>-</v>
          </cell>
          <cell r="L110" t="str">
            <v>-</v>
          </cell>
          <cell r="M110" t="str">
            <v>-</v>
          </cell>
          <cell r="N110" t="str">
            <v>-</v>
          </cell>
          <cell r="O110" t="str">
            <v>-</v>
          </cell>
          <cell r="P110" t="str">
            <v>-</v>
          </cell>
          <cell r="Q110">
            <v>1867</v>
          </cell>
          <cell r="R110">
            <v>2000</v>
          </cell>
          <cell r="S110">
            <v>2000</v>
          </cell>
          <cell r="T110">
            <v>11867</v>
          </cell>
        </row>
        <row r="111">
          <cell r="A111" t="str">
            <v>21493986</v>
          </cell>
          <cell r="B111" t="str">
            <v>OCHANTE CASTILLO PAUL FELIX</v>
          </cell>
          <cell r="C111" t="str">
            <v>TECNICO DE SEDE</v>
          </cell>
          <cell r="D111" t="str">
            <v>OFICINA ZONAL PUQUIO</v>
          </cell>
          <cell r="E111">
            <v>39692</v>
          </cell>
          <cell r="F111">
            <v>40574</v>
          </cell>
          <cell r="H111">
            <v>2900</v>
          </cell>
          <cell r="I111">
            <v>2900</v>
          </cell>
          <cell r="J111">
            <v>2900</v>
          </cell>
          <cell r="K111" t="str">
            <v>-</v>
          </cell>
          <cell r="L111" t="str">
            <v>-</v>
          </cell>
          <cell r="M111" t="str">
            <v>-</v>
          </cell>
          <cell r="N111" t="str">
            <v>-</v>
          </cell>
          <cell r="O111" t="str">
            <v>-</v>
          </cell>
          <cell r="P111" t="str">
            <v>-</v>
          </cell>
          <cell r="Q111" t="str">
            <v>-</v>
          </cell>
          <cell r="R111" t="str">
            <v>-</v>
          </cell>
          <cell r="S111" t="str">
            <v>-</v>
          </cell>
          <cell r="T111">
            <v>8700</v>
          </cell>
        </row>
        <row r="112">
          <cell r="A112" t="str">
            <v>44254977</v>
          </cell>
          <cell r="B112" t="str">
            <v>ORTIZ PALMA REYNA AURORA</v>
          </cell>
          <cell r="C112" t="str">
            <v>TECNICO DE PROYECTOS</v>
          </cell>
          <cell r="D112" t="str">
            <v>OFICINA ZONAL LA MERCED</v>
          </cell>
          <cell r="E112">
            <v>40399</v>
          </cell>
          <cell r="F112">
            <v>40574</v>
          </cell>
          <cell r="H112">
            <v>2900</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v>2900</v>
          </cell>
        </row>
        <row r="113">
          <cell r="A113" t="str">
            <v>23829498</v>
          </cell>
          <cell r="B113" t="str">
            <v>PALIZA FLORES MARITZA ROSANNA</v>
          </cell>
          <cell r="C113" t="str">
            <v>ADMINISTRADOR ZONAL</v>
          </cell>
          <cell r="D113" t="str">
            <v>OFICINA ZONAL CUSCO</v>
          </cell>
          <cell r="E113">
            <v>39722</v>
          </cell>
          <cell r="F113">
            <v>40574</v>
          </cell>
          <cell r="H113">
            <v>5300</v>
          </cell>
          <cell r="I113">
            <v>5300</v>
          </cell>
          <cell r="J113">
            <v>5300</v>
          </cell>
          <cell r="K113">
            <v>5300</v>
          </cell>
          <cell r="L113">
            <v>5300</v>
          </cell>
          <cell r="M113">
            <v>5300</v>
          </cell>
          <cell r="N113">
            <v>5300</v>
          </cell>
          <cell r="O113">
            <v>5300</v>
          </cell>
          <cell r="P113">
            <v>5300</v>
          </cell>
          <cell r="Q113" t="str">
            <v>-</v>
          </cell>
          <cell r="R113" t="str">
            <v>-</v>
          </cell>
          <cell r="S113" t="str">
            <v>-</v>
          </cell>
          <cell r="T113">
            <v>47700</v>
          </cell>
        </row>
        <row r="114">
          <cell r="A114" t="str">
            <v>05334831</v>
          </cell>
          <cell r="B114" t="str">
            <v>PANDURO BARRERA JUAN MANUEL</v>
          </cell>
          <cell r="C114" t="str">
            <v>RESPONSABLE DE CAPACITACION</v>
          </cell>
          <cell r="D114" t="str">
            <v>OFICINA ZONAL LORETO</v>
          </cell>
          <cell r="E114">
            <v>39692</v>
          </cell>
          <cell r="F114">
            <v>40574</v>
          </cell>
          <cell r="H114">
            <v>2900</v>
          </cell>
          <cell r="I114">
            <v>2900</v>
          </cell>
          <cell r="J114">
            <v>2900</v>
          </cell>
          <cell r="K114">
            <v>2900</v>
          </cell>
          <cell r="L114">
            <v>2900</v>
          </cell>
          <cell r="M114">
            <v>2900</v>
          </cell>
          <cell r="N114">
            <v>2900</v>
          </cell>
          <cell r="O114">
            <v>2900</v>
          </cell>
          <cell r="P114">
            <v>2900</v>
          </cell>
          <cell r="Q114" t="str">
            <v>-</v>
          </cell>
          <cell r="R114" t="str">
            <v>-</v>
          </cell>
          <cell r="S114" t="str">
            <v>-</v>
          </cell>
          <cell r="T114">
            <v>26100</v>
          </cell>
        </row>
        <row r="115">
          <cell r="A115" t="str">
            <v>05313138</v>
          </cell>
          <cell r="B115" t="str">
            <v>PANDURO CORAL MOISES</v>
          </cell>
          <cell r="C115" t="str">
            <v>ADMINISTRADOR ZONAL</v>
          </cell>
          <cell r="D115" t="str">
            <v>OFICINA ZONAL LORETO</v>
          </cell>
          <cell r="E115">
            <v>39722</v>
          </cell>
          <cell r="F115">
            <v>40574</v>
          </cell>
          <cell r="H115">
            <v>5300</v>
          </cell>
          <cell r="I115">
            <v>1590</v>
          </cell>
          <cell r="J115" t="str">
            <v>-</v>
          </cell>
          <cell r="K115" t="str">
            <v>-</v>
          </cell>
          <cell r="L115" t="str">
            <v>-</v>
          </cell>
          <cell r="M115" t="str">
            <v>-</v>
          </cell>
          <cell r="N115" t="str">
            <v>-</v>
          </cell>
          <cell r="O115" t="str">
            <v>-</v>
          </cell>
          <cell r="P115" t="str">
            <v>-</v>
          </cell>
          <cell r="Q115" t="str">
            <v>-</v>
          </cell>
          <cell r="R115" t="str">
            <v>-</v>
          </cell>
          <cell r="S115" t="str">
            <v>-</v>
          </cell>
          <cell r="T115">
            <v>6890</v>
          </cell>
        </row>
        <row r="116">
          <cell r="A116" t="str">
            <v>40597255</v>
          </cell>
          <cell r="B116" t="str">
            <v>PAREDES VASQUEZ JUAN CARLOS</v>
          </cell>
          <cell r="C116" t="str">
            <v>ASISTENTE INFORMATICO</v>
          </cell>
          <cell r="D116" t="str">
            <v>OFICINA ZONAL LORETO</v>
          </cell>
          <cell r="E116">
            <v>39692</v>
          </cell>
          <cell r="F116">
            <v>40574</v>
          </cell>
          <cell r="H116">
            <v>2000</v>
          </cell>
          <cell r="I116">
            <v>2000</v>
          </cell>
          <cell r="J116">
            <v>2000</v>
          </cell>
          <cell r="K116" t="str">
            <v>-</v>
          </cell>
          <cell r="L116" t="str">
            <v>-</v>
          </cell>
          <cell r="M116" t="str">
            <v>-</v>
          </cell>
          <cell r="N116" t="str">
            <v>-</v>
          </cell>
          <cell r="O116" t="str">
            <v>-</v>
          </cell>
          <cell r="P116" t="str">
            <v>-</v>
          </cell>
          <cell r="Q116" t="str">
            <v>-</v>
          </cell>
          <cell r="R116" t="str">
            <v>-</v>
          </cell>
          <cell r="S116" t="str">
            <v>-</v>
          </cell>
          <cell r="T116">
            <v>6000</v>
          </cell>
        </row>
        <row r="117">
          <cell r="A117" t="str">
            <v>32966216</v>
          </cell>
          <cell r="B117" t="str">
            <v>PITMAN MELENDEZ WILFREDO FELIPE</v>
          </cell>
          <cell r="C117" t="str">
            <v>ASISTENTE INFORMATICO</v>
          </cell>
          <cell r="D117" t="str">
            <v>OFICINA ZONAL ANCASH</v>
          </cell>
          <cell r="E117">
            <v>39692</v>
          </cell>
          <cell r="F117">
            <v>40574</v>
          </cell>
          <cell r="H117">
            <v>2000</v>
          </cell>
          <cell r="I117">
            <v>2000</v>
          </cell>
          <cell r="J117">
            <v>2000</v>
          </cell>
          <cell r="K117" t="str">
            <v>-</v>
          </cell>
          <cell r="L117" t="str">
            <v>-</v>
          </cell>
          <cell r="M117" t="str">
            <v>-</v>
          </cell>
          <cell r="N117" t="str">
            <v>-</v>
          </cell>
          <cell r="O117" t="str">
            <v>-</v>
          </cell>
          <cell r="P117" t="str">
            <v>-</v>
          </cell>
          <cell r="Q117" t="str">
            <v>-</v>
          </cell>
          <cell r="R117" t="str">
            <v>-</v>
          </cell>
          <cell r="S117" t="str">
            <v>-</v>
          </cell>
          <cell r="T117">
            <v>6000</v>
          </cell>
        </row>
        <row r="118">
          <cell r="A118" t="str">
            <v>28292480</v>
          </cell>
          <cell r="B118" t="str">
            <v>PRADO AQUISE ANGEL</v>
          </cell>
          <cell r="C118" t="str">
            <v>ADMINISTRADOR</v>
          </cell>
          <cell r="D118" t="str">
            <v>OFICINA ZONAL VRA (KIMBIRI)</v>
          </cell>
          <cell r="E118">
            <v>39692</v>
          </cell>
          <cell r="F118">
            <v>40574</v>
          </cell>
          <cell r="H118">
            <v>4000</v>
          </cell>
          <cell r="I118">
            <v>4000</v>
          </cell>
          <cell r="J118">
            <v>4000</v>
          </cell>
          <cell r="K118">
            <v>4000</v>
          </cell>
          <cell r="L118">
            <v>4000</v>
          </cell>
          <cell r="M118">
            <v>2000</v>
          </cell>
          <cell r="N118" t="str">
            <v>-</v>
          </cell>
          <cell r="O118" t="str">
            <v>-</v>
          </cell>
          <cell r="P118" t="str">
            <v>-</v>
          </cell>
          <cell r="Q118" t="str">
            <v>-</v>
          </cell>
          <cell r="R118" t="str">
            <v>-</v>
          </cell>
          <cell r="S118" t="str">
            <v>-</v>
          </cell>
          <cell r="T118">
            <v>22000</v>
          </cell>
        </row>
        <row r="119">
          <cell r="A119" t="str">
            <v>22428374</v>
          </cell>
          <cell r="B119" t="str">
            <v>QUIROZ SARMIENTO RAFAEL</v>
          </cell>
          <cell r="C119" t="str">
            <v>AUXILIAR ADMINISTRATIVO</v>
          </cell>
          <cell r="D119" t="str">
            <v>OFICINA ZONAL HUANUCO</v>
          </cell>
          <cell r="E119">
            <v>39904</v>
          </cell>
          <cell r="F119">
            <v>40574</v>
          </cell>
          <cell r="H119">
            <v>1100</v>
          </cell>
          <cell r="I119">
            <v>1100</v>
          </cell>
          <cell r="J119">
            <v>1100</v>
          </cell>
          <cell r="K119">
            <v>1100</v>
          </cell>
          <cell r="L119">
            <v>550</v>
          </cell>
          <cell r="M119" t="str">
            <v>-</v>
          </cell>
          <cell r="N119" t="str">
            <v>-</v>
          </cell>
          <cell r="O119" t="str">
            <v>-</v>
          </cell>
          <cell r="P119" t="str">
            <v>-</v>
          </cell>
          <cell r="Q119" t="str">
            <v>-</v>
          </cell>
          <cell r="R119" t="str">
            <v>-</v>
          </cell>
          <cell r="S119" t="str">
            <v>-</v>
          </cell>
          <cell r="T119">
            <v>4950</v>
          </cell>
        </row>
        <row r="120">
          <cell r="A120" t="str">
            <v>31673022</v>
          </cell>
          <cell r="B120" t="str">
            <v>QUISPE BELSUZARRI HUMBERTO MARISCOT</v>
          </cell>
          <cell r="C120" t="str">
            <v>RESPONSABLE DE PROYECTOS</v>
          </cell>
          <cell r="D120" t="str">
            <v>OFICINA ZONAL HUANCAVELICA</v>
          </cell>
          <cell r="E120">
            <v>40437</v>
          </cell>
          <cell r="F120">
            <v>40574</v>
          </cell>
          <cell r="H120">
            <v>3100</v>
          </cell>
          <cell r="I120">
            <v>3100</v>
          </cell>
          <cell r="J120">
            <v>3100</v>
          </cell>
          <cell r="K120">
            <v>3100</v>
          </cell>
          <cell r="L120">
            <v>1550</v>
          </cell>
          <cell r="M120" t="str">
            <v>-</v>
          </cell>
          <cell r="N120" t="str">
            <v>-</v>
          </cell>
          <cell r="O120" t="str">
            <v>-</v>
          </cell>
          <cell r="P120" t="str">
            <v>-</v>
          </cell>
          <cell r="Q120" t="str">
            <v>-</v>
          </cell>
          <cell r="R120" t="str">
            <v>-</v>
          </cell>
          <cell r="S120" t="str">
            <v>-</v>
          </cell>
          <cell r="T120">
            <v>13950</v>
          </cell>
        </row>
        <row r="121">
          <cell r="A121" t="str">
            <v>40124562</v>
          </cell>
          <cell r="B121" t="str">
            <v>QUISPE CHOQUE ANA YISELA</v>
          </cell>
          <cell r="C121" t="str">
            <v>TECNICO DE PROYECTOS - SUPERVISION</v>
          </cell>
          <cell r="D121" t="str">
            <v>OFICINA ZONAL PUNO</v>
          </cell>
          <cell r="E121">
            <v>39982</v>
          </cell>
          <cell r="F121">
            <v>40574</v>
          </cell>
          <cell r="H121">
            <v>3000</v>
          </cell>
          <cell r="I121">
            <v>3000</v>
          </cell>
          <cell r="J121">
            <v>3000</v>
          </cell>
          <cell r="K121">
            <v>3000</v>
          </cell>
          <cell r="L121">
            <v>3000</v>
          </cell>
          <cell r="M121" t="str">
            <v>-</v>
          </cell>
          <cell r="N121" t="str">
            <v>-</v>
          </cell>
          <cell r="O121" t="str">
            <v>-</v>
          </cell>
          <cell r="P121">
            <v>800</v>
          </cell>
          <cell r="Q121">
            <v>3000</v>
          </cell>
          <cell r="R121">
            <v>3000</v>
          </cell>
          <cell r="S121">
            <v>3000</v>
          </cell>
          <cell r="T121">
            <v>24800</v>
          </cell>
        </row>
        <row r="122">
          <cell r="A122" t="str">
            <v>02284576</v>
          </cell>
          <cell r="B122" t="str">
            <v>QUISPE MAMANI MARIO ERNESTO</v>
          </cell>
          <cell r="C122" t="str">
            <v>JEFE DE OFICINA ZONAL</v>
          </cell>
          <cell r="D122" t="str">
            <v>OFICINA ZONAL PUNO</v>
          </cell>
          <cell r="E122">
            <v>39923</v>
          </cell>
          <cell r="F122">
            <v>40574</v>
          </cell>
          <cell r="H122">
            <v>5700</v>
          </cell>
          <cell r="I122">
            <v>5700</v>
          </cell>
          <cell r="J122">
            <v>5700</v>
          </cell>
          <cell r="K122">
            <v>5700</v>
          </cell>
          <cell r="L122">
            <v>5700</v>
          </cell>
          <cell r="M122">
            <v>5700</v>
          </cell>
          <cell r="N122">
            <v>5700</v>
          </cell>
          <cell r="O122">
            <v>5700</v>
          </cell>
          <cell r="P122">
            <v>5700</v>
          </cell>
          <cell r="Q122">
            <v>5700</v>
          </cell>
          <cell r="R122">
            <v>5700</v>
          </cell>
          <cell r="S122">
            <v>5700</v>
          </cell>
          <cell r="T122">
            <v>68400</v>
          </cell>
        </row>
        <row r="123">
          <cell r="A123" t="str">
            <v>21517709</v>
          </cell>
          <cell r="B123" t="str">
            <v>QUISPE UCHUYA WALTER PRIMITIVO</v>
          </cell>
          <cell r="C123" t="str">
            <v>JEFE DE OFICINA ZONAL</v>
          </cell>
          <cell r="D123" t="str">
            <v>OFICINA ZONAL ICA</v>
          </cell>
          <cell r="E123">
            <v>40038</v>
          </cell>
          <cell r="F123">
            <v>40574</v>
          </cell>
          <cell r="H123">
            <v>5300</v>
          </cell>
          <cell r="I123">
            <v>5300</v>
          </cell>
          <cell r="J123">
            <v>5300</v>
          </cell>
          <cell r="K123">
            <v>5300</v>
          </cell>
          <cell r="L123">
            <v>5300</v>
          </cell>
          <cell r="M123">
            <v>5300</v>
          </cell>
          <cell r="N123">
            <v>5300</v>
          </cell>
          <cell r="O123">
            <v>5300</v>
          </cell>
          <cell r="P123">
            <v>5300</v>
          </cell>
          <cell r="Q123" t="str">
            <v>-</v>
          </cell>
          <cell r="R123" t="str">
            <v>-</v>
          </cell>
          <cell r="S123" t="str">
            <v>-</v>
          </cell>
          <cell r="T123">
            <v>47700</v>
          </cell>
        </row>
        <row r="124">
          <cell r="A124" t="str">
            <v>16453305</v>
          </cell>
          <cell r="B124" t="str">
            <v>RAMIREZ CABREJOS JOSE CRISTOBAL</v>
          </cell>
          <cell r="C124" t="str">
            <v>CHOFER</v>
          </cell>
          <cell r="D124" t="str">
            <v>OFICINA ZONAL LAMBAYEQUE</v>
          </cell>
          <cell r="E124">
            <v>39722</v>
          </cell>
          <cell r="F124">
            <v>40574</v>
          </cell>
          <cell r="H124">
            <v>1100</v>
          </cell>
          <cell r="I124">
            <v>1100</v>
          </cell>
          <cell r="J124">
            <v>1100</v>
          </cell>
          <cell r="K124">
            <v>1100</v>
          </cell>
          <cell r="L124">
            <v>1100</v>
          </cell>
          <cell r="M124">
            <v>1100</v>
          </cell>
          <cell r="N124">
            <v>1100</v>
          </cell>
          <cell r="O124">
            <v>1100</v>
          </cell>
          <cell r="P124">
            <v>1100</v>
          </cell>
          <cell r="Q124">
            <v>1100</v>
          </cell>
          <cell r="R124">
            <v>1100</v>
          </cell>
          <cell r="S124">
            <v>1100</v>
          </cell>
          <cell r="T124">
            <v>13200</v>
          </cell>
        </row>
        <row r="125">
          <cell r="A125" t="str">
            <v>22508331</v>
          </cell>
          <cell r="B125" t="str">
            <v>RAMIREZ ROSALES PERCY ROMER</v>
          </cell>
          <cell r="C125" t="str">
            <v>RESPONSABLE DE PROYECTOS- EVALUACION</v>
          </cell>
          <cell r="D125" t="str">
            <v>OFICINA ZONAL HUANUCO</v>
          </cell>
          <cell r="E125">
            <v>40227</v>
          </cell>
          <cell r="F125">
            <v>40574</v>
          </cell>
          <cell r="H125">
            <v>3300</v>
          </cell>
          <cell r="I125">
            <v>3300</v>
          </cell>
          <cell r="J125">
            <v>3300</v>
          </cell>
          <cell r="K125">
            <v>3300</v>
          </cell>
          <cell r="L125" t="str">
            <v>-</v>
          </cell>
          <cell r="M125" t="str">
            <v>-</v>
          </cell>
          <cell r="N125" t="str">
            <v>-</v>
          </cell>
          <cell r="O125" t="str">
            <v>-</v>
          </cell>
          <cell r="P125" t="str">
            <v>-</v>
          </cell>
          <cell r="Q125" t="str">
            <v>-</v>
          </cell>
          <cell r="R125" t="str">
            <v>-</v>
          </cell>
          <cell r="S125" t="str">
            <v>-</v>
          </cell>
          <cell r="T125">
            <v>13200</v>
          </cell>
        </row>
        <row r="126">
          <cell r="A126" t="str">
            <v>04438370</v>
          </cell>
          <cell r="B126" t="str">
            <v>RICHARTY ALCAZAR PHILHIP MARCEL</v>
          </cell>
          <cell r="C126" t="str">
            <v>ASISTENTE DE OFICINA</v>
          </cell>
          <cell r="D126" t="str">
            <v>OFICINA ZONAL MOQUEGUA</v>
          </cell>
          <cell r="E126">
            <v>39722</v>
          </cell>
          <cell r="F126">
            <v>40574</v>
          </cell>
          <cell r="H126">
            <v>2000</v>
          </cell>
          <cell r="I126">
            <v>2000</v>
          </cell>
          <cell r="J126">
            <v>2000</v>
          </cell>
          <cell r="K126" t="str">
            <v>-</v>
          </cell>
          <cell r="L126" t="str">
            <v>-</v>
          </cell>
          <cell r="M126" t="str">
            <v>-</v>
          </cell>
          <cell r="N126" t="str">
            <v>-</v>
          </cell>
          <cell r="O126" t="str">
            <v>-</v>
          </cell>
          <cell r="P126" t="str">
            <v>-</v>
          </cell>
          <cell r="Q126" t="str">
            <v>-</v>
          </cell>
          <cell r="R126" t="str">
            <v>-</v>
          </cell>
          <cell r="S126" t="str">
            <v>-</v>
          </cell>
          <cell r="T126">
            <v>6000</v>
          </cell>
        </row>
        <row r="127">
          <cell r="A127" t="str">
            <v>17610831</v>
          </cell>
          <cell r="B127" t="str">
            <v>RIOJA ODAR MARIA DEL ROSARIO EMPERATRIZ</v>
          </cell>
          <cell r="C127" t="str">
            <v>TECNICO DE PROYECTOS</v>
          </cell>
          <cell r="D127" t="str">
            <v>OFICINA ZONAL LAMBAYEQUE</v>
          </cell>
          <cell r="E127">
            <v>39840</v>
          </cell>
          <cell r="F127">
            <v>40574</v>
          </cell>
          <cell r="H127">
            <v>2900</v>
          </cell>
          <cell r="I127">
            <v>2900</v>
          </cell>
          <cell r="J127">
            <v>2900</v>
          </cell>
          <cell r="K127">
            <v>2900</v>
          </cell>
          <cell r="L127">
            <v>2900</v>
          </cell>
          <cell r="M127">
            <v>2900</v>
          </cell>
          <cell r="N127">
            <v>2900</v>
          </cell>
          <cell r="O127">
            <v>2900</v>
          </cell>
          <cell r="P127">
            <v>2900</v>
          </cell>
          <cell r="Q127">
            <v>2900</v>
          </cell>
          <cell r="R127">
            <v>2900</v>
          </cell>
          <cell r="S127">
            <v>2900</v>
          </cell>
          <cell r="T127">
            <v>34800</v>
          </cell>
        </row>
        <row r="128">
          <cell r="A128" t="str">
            <v>10319712</v>
          </cell>
          <cell r="B128" t="str">
            <v>RIVAS VARGAS LUZ DUDOMILIA</v>
          </cell>
          <cell r="C128" t="str">
            <v>RESPONSABLE DE PROYECTOS-EVALUACION</v>
          </cell>
          <cell r="D128" t="str">
            <v>OFICINA ZONAL LIMA SUR</v>
          </cell>
          <cell r="E128">
            <v>40035</v>
          </cell>
          <cell r="F128">
            <v>40574</v>
          </cell>
          <cell r="H128">
            <v>3300</v>
          </cell>
          <cell r="I128">
            <v>3300</v>
          </cell>
          <cell r="J128">
            <v>3300</v>
          </cell>
          <cell r="K128">
            <v>3300</v>
          </cell>
          <cell r="L128">
            <v>1650</v>
          </cell>
          <cell r="M128" t="str">
            <v>-</v>
          </cell>
          <cell r="N128" t="str">
            <v>-</v>
          </cell>
          <cell r="O128" t="str">
            <v>-</v>
          </cell>
          <cell r="P128">
            <v>880</v>
          </cell>
          <cell r="Q128">
            <v>3300</v>
          </cell>
          <cell r="R128">
            <v>3300</v>
          </cell>
          <cell r="S128">
            <v>3300</v>
          </cell>
          <cell r="T128">
            <v>25630</v>
          </cell>
        </row>
        <row r="129">
          <cell r="A129" t="str">
            <v>16403130</v>
          </cell>
          <cell r="B129" t="str">
            <v>RIVERA CASTILLO LAUREANO ALBERTO</v>
          </cell>
          <cell r="C129" t="str">
            <v>ADMINISTRADOR ZONAL</v>
          </cell>
          <cell r="D129" t="str">
            <v>OFICINA ZONAL LAMBAYEQUE</v>
          </cell>
          <cell r="E129">
            <v>39706</v>
          </cell>
          <cell r="F129">
            <v>40574</v>
          </cell>
          <cell r="H129">
            <v>5300</v>
          </cell>
          <cell r="I129">
            <v>5300</v>
          </cell>
          <cell r="J129">
            <v>5300</v>
          </cell>
          <cell r="K129">
            <v>5300</v>
          </cell>
          <cell r="L129">
            <v>5300</v>
          </cell>
          <cell r="M129">
            <v>5300</v>
          </cell>
          <cell r="N129">
            <v>5300</v>
          </cell>
          <cell r="O129">
            <v>5300</v>
          </cell>
          <cell r="P129">
            <v>5300</v>
          </cell>
          <cell r="Q129" t="str">
            <v>-</v>
          </cell>
          <cell r="R129" t="str">
            <v>-</v>
          </cell>
          <cell r="S129" t="str">
            <v>-</v>
          </cell>
          <cell r="T129">
            <v>47700</v>
          </cell>
        </row>
        <row r="130">
          <cell r="A130" t="str">
            <v>04070929</v>
          </cell>
          <cell r="B130" t="str">
            <v>ROMERO PEÑA RUBEN RAUL</v>
          </cell>
          <cell r="C130" t="str">
            <v>RESPONSABLE ADMINISTRATIVO E INFORMATICO</v>
          </cell>
          <cell r="D130" t="str">
            <v>OFICINA ZONAL HUANCAVELICA</v>
          </cell>
          <cell r="E130">
            <v>39692</v>
          </cell>
          <cell r="F130">
            <v>40574</v>
          </cell>
          <cell r="H130">
            <v>2000</v>
          </cell>
          <cell r="I130">
            <v>2000</v>
          </cell>
          <cell r="J130">
            <v>2000</v>
          </cell>
          <cell r="K130">
            <v>2000</v>
          </cell>
          <cell r="L130">
            <v>1000</v>
          </cell>
          <cell r="M130" t="str">
            <v>-</v>
          </cell>
          <cell r="N130" t="str">
            <v>-</v>
          </cell>
          <cell r="O130" t="str">
            <v>-</v>
          </cell>
          <cell r="P130">
            <v>800</v>
          </cell>
          <cell r="Q130">
            <v>2000</v>
          </cell>
          <cell r="R130">
            <v>2000</v>
          </cell>
          <cell r="S130">
            <v>2000</v>
          </cell>
          <cell r="T130">
            <v>15800</v>
          </cell>
        </row>
        <row r="131">
          <cell r="A131" t="str">
            <v>22411029</v>
          </cell>
          <cell r="B131" t="str">
            <v>RONCAL MONTOYA FELIX CAMILO</v>
          </cell>
          <cell r="C131" t="str">
            <v>JEFE DE LA OFICINA ZONAL HUANUCO</v>
          </cell>
          <cell r="D131" t="str">
            <v>OFICINA ZONAL HUANUCO</v>
          </cell>
          <cell r="E131">
            <v>40346</v>
          </cell>
          <cell r="F131">
            <v>40574</v>
          </cell>
          <cell r="H131">
            <v>5500</v>
          </cell>
          <cell r="I131">
            <v>2566.66</v>
          </cell>
          <cell r="J131" t="str">
            <v>-</v>
          </cell>
          <cell r="K131" t="str">
            <v>-</v>
          </cell>
          <cell r="L131" t="str">
            <v>-</v>
          </cell>
          <cell r="M131" t="str">
            <v>-</v>
          </cell>
          <cell r="N131" t="str">
            <v>-</v>
          </cell>
          <cell r="O131" t="str">
            <v>-</v>
          </cell>
          <cell r="P131" t="str">
            <v>-</v>
          </cell>
          <cell r="Q131" t="str">
            <v>-</v>
          </cell>
          <cell r="R131" t="str">
            <v>-</v>
          </cell>
          <cell r="S131" t="str">
            <v>-</v>
          </cell>
          <cell r="T131">
            <v>8066.66</v>
          </cell>
        </row>
        <row r="132">
          <cell r="A132" t="str">
            <v>28263415</v>
          </cell>
          <cell r="B132" t="str">
            <v>RONDINEL BARBOZA AQUILES</v>
          </cell>
          <cell r="C132" t="str">
            <v>COORDINADOR TECNICO TIPO I</v>
          </cell>
          <cell r="D132" t="str">
            <v>OFICINA ZONAL AYACUCHO</v>
          </cell>
          <cell r="E132">
            <v>39722</v>
          </cell>
          <cell r="F132">
            <v>40574</v>
          </cell>
          <cell r="H132">
            <v>2900</v>
          </cell>
          <cell r="I132">
            <v>2900</v>
          </cell>
          <cell r="J132">
            <v>2900</v>
          </cell>
          <cell r="K132">
            <v>2900</v>
          </cell>
          <cell r="L132">
            <v>1450</v>
          </cell>
          <cell r="M132" t="str">
            <v>-</v>
          </cell>
          <cell r="N132" t="str">
            <v>-</v>
          </cell>
          <cell r="O132" t="str">
            <v>-</v>
          </cell>
          <cell r="P132" t="str">
            <v>-</v>
          </cell>
          <cell r="Q132" t="str">
            <v>-</v>
          </cell>
          <cell r="R132" t="str">
            <v>-</v>
          </cell>
          <cell r="S132" t="str">
            <v>-</v>
          </cell>
          <cell r="T132">
            <v>13050</v>
          </cell>
        </row>
        <row r="133">
          <cell r="A133" t="str">
            <v>40111081</v>
          </cell>
          <cell r="B133" t="str">
            <v>RUIZ RIOS DANNY</v>
          </cell>
          <cell r="C133" t="str">
            <v>RESPONSABLE DE PROYECTOS</v>
          </cell>
          <cell r="D133" t="str">
            <v>OFICINA ZONAL LORETO</v>
          </cell>
          <cell r="E133">
            <v>40214</v>
          </cell>
          <cell r="F133">
            <v>40574</v>
          </cell>
          <cell r="H133">
            <v>2900</v>
          </cell>
          <cell r="I133">
            <v>2900</v>
          </cell>
          <cell r="J133">
            <v>2900</v>
          </cell>
          <cell r="K133" t="str">
            <v>-</v>
          </cell>
          <cell r="L133" t="str">
            <v>-</v>
          </cell>
          <cell r="M133" t="str">
            <v>-</v>
          </cell>
          <cell r="N133" t="str">
            <v>-</v>
          </cell>
          <cell r="O133" t="str">
            <v>-</v>
          </cell>
          <cell r="P133" t="str">
            <v>-</v>
          </cell>
          <cell r="Q133">
            <v>2893</v>
          </cell>
          <cell r="R133">
            <v>3100</v>
          </cell>
          <cell r="S133">
            <v>3100</v>
          </cell>
          <cell r="T133">
            <v>17793</v>
          </cell>
        </row>
        <row r="134">
          <cell r="A134" t="str">
            <v>02777112</v>
          </cell>
          <cell r="B134" t="str">
            <v>SAAVEDRA GOMEZ VIVIANA</v>
          </cell>
          <cell r="C134" t="str">
            <v>RESPONSABLE DE PROYECTOS-EVALUACION</v>
          </cell>
          <cell r="D134" t="str">
            <v>OFICINA ZONAL PIURA</v>
          </cell>
          <cell r="E134">
            <v>40122</v>
          </cell>
          <cell r="F134">
            <v>40574</v>
          </cell>
          <cell r="H134">
            <v>3500</v>
          </cell>
          <cell r="I134">
            <v>3500</v>
          </cell>
          <cell r="J134">
            <v>3500</v>
          </cell>
          <cell r="K134">
            <v>3500</v>
          </cell>
          <cell r="L134">
            <v>3500</v>
          </cell>
          <cell r="M134">
            <v>3500</v>
          </cell>
          <cell r="N134">
            <v>3500</v>
          </cell>
          <cell r="O134">
            <v>3500</v>
          </cell>
          <cell r="P134">
            <v>3500</v>
          </cell>
          <cell r="Q134">
            <v>3500</v>
          </cell>
          <cell r="R134">
            <v>3500</v>
          </cell>
          <cell r="S134">
            <v>3500</v>
          </cell>
          <cell r="T134">
            <v>42000</v>
          </cell>
        </row>
        <row r="135">
          <cell r="A135" t="str">
            <v>09152391</v>
          </cell>
          <cell r="B135" t="str">
            <v>SANTOS LOPEZ ANGELA MIRIAM</v>
          </cell>
          <cell r="C135" t="str">
            <v>RESPONSABLE DE PROYECTOS - SUPERVISION</v>
          </cell>
          <cell r="D135" t="str">
            <v>OFICINA ZONAL LIMA SUR</v>
          </cell>
          <cell r="E135">
            <v>39692</v>
          </cell>
          <cell r="F135">
            <v>40574</v>
          </cell>
          <cell r="H135">
            <v>3000</v>
          </cell>
          <cell r="I135">
            <v>3000</v>
          </cell>
          <cell r="J135">
            <v>3000</v>
          </cell>
          <cell r="K135">
            <v>3000</v>
          </cell>
          <cell r="L135">
            <v>3000</v>
          </cell>
          <cell r="M135">
            <v>3000</v>
          </cell>
          <cell r="N135">
            <v>3000</v>
          </cell>
          <cell r="O135">
            <v>3000</v>
          </cell>
          <cell r="P135">
            <v>3000</v>
          </cell>
          <cell r="Q135">
            <v>3300</v>
          </cell>
          <cell r="R135">
            <v>3300</v>
          </cell>
          <cell r="S135">
            <v>3300</v>
          </cell>
          <cell r="T135">
            <v>36900</v>
          </cell>
        </row>
        <row r="136">
          <cell r="A136" t="str">
            <v>23953910</v>
          </cell>
          <cell r="B136" t="str">
            <v>SEQUEIROS MORALES JOSE ANTONIO</v>
          </cell>
          <cell r="C136" t="str">
            <v>CHOFER</v>
          </cell>
          <cell r="D136" t="str">
            <v>OFICINA ZONAL CUSCO</v>
          </cell>
          <cell r="E136">
            <v>40284</v>
          </cell>
          <cell r="F136">
            <v>40574</v>
          </cell>
          <cell r="H136">
            <v>1100</v>
          </cell>
          <cell r="I136">
            <v>1100</v>
          </cell>
          <cell r="J136">
            <v>1100</v>
          </cell>
          <cell r="K136">
            <v>1100</v>
          </cell>
          <cell r="L136">
            <v>550</v>
          </cell>
          <cell r="M136" t="str">
            <v>-</v>
          </cell>
          <cell r="N136" t="str">
            <v>-</v>
          </cell>
          <cell r="O136" t="str">
            <v>-</v>
          </cell>
          <cell r="P136">
            <v>440</v>
          </cell>
          <cell r="Q136">
            <v>1100</v>
          </cell>
          <cell r="R136">
            <v>1100</v>
          </cell>
          <cell r="S136">
            <v>1100</v>
          </cell>
          <cell r="T136">
            <v>8690</v>
          </cell>
        </row>
        <row r="137">
          <cell r="A137" t="str">
            <v>09620884</v>
          </cell>
          <cell r="B137" t="str">
            <v>SERNA PURIZACA AMPARO</v>
          </cell>
          <cell r="C137" t="str">
            <v>ESPECIALISTA DE SUPERVISION DE PROYECTOS</v>
          </cell>
          <cell r="D137" t="str">
            <v>OFICINA ZONAL LIMA NORTE</v>
          </cell>
          <cell r="E137">
            <v>40513</v>
          </cell>
          <cell r="F137">
            <v>40574</v>
          </cell>
          <cell r="H137">
            <v>3300</v>
          </cell>
          <cell r="I137">
            <v>3300</v>
          </cell>
          <cell r="J137">
            <v>3300</v>
          </cell>
          <cell r="K137">
            <v>3300</v>
          </cell>
          <cell r="L137">
            <v>1650</v>
          </cell>
          <cell r="M137" t="str">
            <v>-</v>
          </cell>
          <cell r="N137" t="str">
            <v>-</v>
          </cell>
          <cell r="O137" t="str">
            <v>-</v>
          </cell>
          <cell r="P137" t="str">
            <v>-</v>
          </cell>
          <cell r="Q137" t="str">
            <v>-</v>
          </cell>
          <cell r="R137" t="str">
            <v>-</v>
          </cell>
          <cell r="S137" t="str">
            <v>-</v>
          </cell>
          <cell r="T137">
            <v>14850</v>
          </cell>
        </row>
        <row r="138">
          <cell r="A138" t="str">
            <v>09775786</v>
          </cell>
          <cell r="B138" t="str">
            <v>SILVA AMAYA GLORIA YSABEL</v>
          </cell>
          <cell r="C138" t="str">
            <v>JEFE DE OFICINA ZONAL</v>
          </cell>
          <cell r="D138" t="str">
            <v>OFICINA ZONAL LIMA SUR</v>
          </cell>
          <cell r="E138">
            <v>40498</v>
          </cell>
          <cell r="F138">
            <v>40574</v>
          </cell>
          <cell r="H138">
            <v>5500</v>
          </cell>
          <cell r="I138">
            <v>5500</v>
          </cell>
          <cell r="J138">
            <v>5500</v>
          </cell>
          <cell r="K138">
            <v>5500</v>
          </cell>
          <cell r="L138">
            <v>5500</v>
          </cell>
          <cell r="M138" t="str">
            <v>-</v>
          </cell>
          <cell r="N138" t="str">
            <v>-</v>
          </cell>
          <cell r="O138" t="str">
            <v>-</v>
          </cell>
          <cell r="P138" t="str">
            <v>-</v>
          </cell>
          <cell r="Q138" t="str">
            <v>-</v>
          </cell>
          <cell r="R138" t="str">
            <v>-</v>
          </cell>
          <cell r="S138" t="str">
            <v>-</v>
          </cell>
          <cell r="T138">
            <v>27500</v>
          </cell>
        </row>
        <row r="139">
          <cell r="A139" t="str">
            <v>04008620</v>
          </cell>
          <cell r="B139" t="str">
            <v>SOTO MEJIA MOISES</v>
          </cell>
          <cell r="C139" t="str">
            <v>RESPONSABLE ADMINISTRATIVO E INFORMATICO</v>
          </cell>
          <cell r="D139" t="str">
            <v>OFICINA ZONAL PASCO</v>
          </cell>
          <cell r="E139">
            <v>40318</v>
          </cell>
          <cell r="F139">
            <v>40574</v>
          </cell>
          <cell r="H139">
            <v>2000</v>
          </cell>
          <cell r="I139">
            <v>2000</v>
          </cell>
          <cell r="J139">
            <v>2000</v>
          </cell>
          <cell r="K139" t="str">
            <v>-</v>
          </cell>
          <cell r="L139" t="str">
            <v>-</v>
          </cell>
          <cell r="M139" t="str">
            <v>-</v>
          </cell>
          <cell r="N139" t="str">
            <v>-</v>
          </cell>
          <cell r="O139" t="str">
            <v>-</v>
          </cell>
          <cell r="P139" t="str">
            <v>-</v>
          </cell>
          <cell r="Q139" t="str">
            <v>-</v>
          </cell>
          <cell r="R139" t="str">
            <v>-</v>
          </cell>
          <cell r="S139" t="str">
            <v>-</v>
          </cell>
          <cell r="T139">
            <v>6000</v>
          </cell>
        </row>
        <row r="140">
          <cell r="A140" t="str">
            <v>02627229</v>
          </cell>
          <cell r="B140" t="str">
            <v>TALLEDO CHIYONG JOSE JAVIER</v>
          </cell>
          <cell r="C140" t="str">
            <v>CHOFER</v>
          </cell>
          <cell r="D140" t="str">
            <v>OFICINA ZONAL PIURA</v>
          </cell>
          <cell r="E140">
            <v>39692</v>
          </cell>
          <cell r="F140">
            <v>40574</v>
          </cell>
          <cell r="H140">
            <v>1100</v>
          </cell>
          <cell r="I140">
            <v>1100</v>
          </cell>
          <cell r="J140">
            <v>1100</v>
          </cell>
          <cell r="K140" t="str">
            <v>-</v>
          </cell>
          <cell r="L140" t="str">
            <v>-</v>
          </cell>
          <cell r="M140" t="str">
            <v>-</v>
          </cell>
          <cell r="N140" t="str">
            <v>-</v>
          </cell>
          <cell r="O140" t="str">
            <v>-</v>
          </cell>
          <cell r="P140" t="str">
            <v>-</v>
          </cell>
          <cell r="Q140">
            <v>660</v>
          </cell>
          <cell r="R140">
            <v>1100</v>
          </cell>
          <cell r="S140">
            <v>1100</v>
          </cell>
          <cell r="T140">
            <v>6160</v>
          </cell>
        </row>
        <row r="141">
          <cell r="A141" t="str">
            <v>40143182</v>
          </cell>
          <cell r="B141" t="str">
            <v>TORRES GRIJALVA RUSBELT APOLINARIO</v>
          </cell>
          <cell r="C141" t="str">
            <v>ADMINISTRADOR ZONAL</v>
          </cell>
          <cell r="D141" t="str">
            <v>OFICINA ZONAL PASCO</v>
          </cell>
          <cell r="E141">
            <v>39722</v>
          </cell>
          <cell r="F141">
            <v>40574</v>
          </cell>
          <cell r="H141">
            <v>5300</v>
          </cell>
          <cell r="I141">
            <v>5300</v>
          </cell>
          <cell r="J141">
            <v>5300</v>
          </cell>
          <cell r="K141">
            <v>5300</v>
          </cell>
          <cell r="L141">
            <v>5300</v>
          </cell>
          <cell r="M141">
            <v>5300</v>
          </cell>
          <cell r="N141">
            <v>5300</v>
          </cell>
          <cell r="O141">
            <v>5300</v>
          </cell>
          <cell r="P141">
            <v>5300</v>
          </cell>
          <cell r="Q141" t="str">
            <v>-</v>
          </cell>
          <cell r="R141" t="str">
            <v>-</v>
          </cell>
          <cell r="S141" t="str">
            <v>-</v>
          </cell>
          <cell r="T141">
            <v>47700</v>
          </cell>
        </row>
        <row r="142">
          <cell r="A142" t="str">
            <v>22407564</v>
          </cell>
          <cell r="B142" t="str">
            <v>TORRES PONCE CARLOS ANTONIO</v>
          </cell>
          <cell r="C142" t="str">
            <v>RESPONSABLE DE PROYECTOS-SUPERVISION</v>
          </cell>
          <cell r="D142" t="str">
            <v>OFICINA ZONAL HUANUCO</v>
          </cell>
          <cell r="E142">
            <v>39692</v>
          </cell>
          <cell r="F142">
            <v>40574</v>
          </cell>
          <cell r="H142">
            <v>3300</v>
          </cell>
          <cell r="I142">
            <v>3300</v>
          </cell>
          <cell r="J142">
            <v>3300</v>
          </cell>
          <cell r="K142">
            <v>3300</v>
          </cell>
          <cell r="L142">
            <v>1650</v>
          </cell>
          <cell r="M142" t="str">
            <v>-</v>
          </cell>
          <cell r="N142" t="str">
            <v>-</v>
          </cell>
          <cell r="O142" t="str">
            <v>-</v>
          </cell>
          <cell r="P142" t="str">
            <v>-</v>
          </cell>
          <cell r="Q142" t="str">
            <v>-</v>
          </cell>
          <cell r="R142">
            <v>2640</v>
          </cell>
          <cell r="S142">
            <v>3300</v>
          </cell>
          <cell r="T142">
            <v>20790</v>
          </cell>
        </row>
        <row r="143">
          <cell r="A143" t="str">
            <v>31188692</v>
          </cell>
          <cell r="B143" t="str">
            <v>TRIVENO BARAZORDA JACQUELINE PETRONILA</v>
          </cell>
          <cell r="C143" t="str">
            <v>RESPONSABLE DE CAPACITACION</v>
          </cell>
          <cell r="D143" t="str">
            <v>OFICINA ZONAL APURIMAC</v>
          </cell>
          <cell r="E143">
            <v>39692</v>
          </cell>
          <cell r="F143">
            <v>40574</v>
          </cell>
          <cell r="H143">
            <v>2900</v>
          </cell>
          <cell r="I143">
            <v>2900</v>
          </cell>
          <cell r="J143" t="str">
            <v>-</v>
          </cell>
          <cell r="K143" t="str">
            <v>-</v>
          </cell>
          <cell r="L143" t="str">
            <v>-</v>
          </cell>
          <cell r="M143" t="str">
            <v>-</v>
          </cell>
          <cell r="N143" t="str">
            <v>-</v>
          </cell>
          <cell r="O143" t="str">
            <v>-</v>
          </cell>
          <cell r="P143" t="str">
            <v>-</v>
          </cell>
          <cell r="Q143" t="str">
            <v>-</v>
          </cell>
          <cell r="R143" t="str">
            <v>-</v>
          </cell>
          <cell r="S143" t="str">
            <v>-</v>
          </cell>
          <cell r="T143">
            <v>5800</v>
          </cell>
        </row>
        <row r="144">
          <cell r="A144" t="str">
            <v>41929994</v>
          </cell>
          <cell r="B144" t="str">
            <v>URE SERRANO ANA CECILIA</v>
          </cell>
          <cell r="C144" t="str">
            <v>RESPONSABLE DE PROMOCION SOCIAL Y CAPACITACION</v>
          </cell>
          <cell r="D144" t="str">
            <v>OFICINA ZONAL CUSCO</v>
          </cell>
          <cell r="E144">
            <v>40452</v>
          </cell>
          <cell r="F144">
            <v>40574</v>
          </cell>
          <cell r="H144">
            <v>2900</v>
          </cell>
          <cell r="I144">
            <v>2900</v>
          </cell>
          <cell r="J144">
            <v>2900</v>
          </cell>
          <cell r="K144">
            <v>2900</v>
          </cell>
          <cell r="L144">
            <v>1450</v>
          </cell>
          <cell r="M144" t="str">
            <v>-</v>
          </cell>
          <cell r="N144" t="str">
            <v>-</v>
          </cell>
          <cell r="O144" t="str">
            <v>-</v>
          </cell>
          <cell r="P144" t="str">
            <v>-</v>
          </cell>
          <cell r="Q144" t="str">
            <v>-</v>
          </cell>
          <cell r="R144" t="str">
            <v>-</v>
          </cell>
          <cell r="S144" t="str">
            <v>-</v>
          </cell>
          <cell r="T144">
            <v>13050</v>
          </cell>
        </row>
        <row r="145">
          <cell r="A145" t="str">
            <v>26636706</v>
          </cell>
          <cell r="B145" t="str">
            <v xml:space="preserve">URTEAGA  PAJARES  WILDER MANUEL </v>
          </cell>
          <cell r="C145" t="str">
            <v>RESPONSABLE DE PROYECTOS</v>
          </cell>
          <cell r="D145" t="str">
            <v>OFICINA ZONAL CAJAMARCA</v>
          </cell>
          <cell r="E145">
            <v>40210</v>
          </cell>
          <cell r="F145">
            <v>40574</v>
          </cell>
          <cell r="H145">
            <v>3100</v>
          </cell>
          <cell r="I145">
            <v>3100</v>
          </cell>
          <cell r="J145" t="str">
            <v>-</v>
          </cell>
          <cell r="K145" t="str">
            <v>-</v>
          </cell>
          <cell r="L145" t="str">
            <v>-</v>
          </cell>
          <cell r="M145" t="str">
            <v>-</v>
          </cell>
          <cell r="N145" t="str">
            <v>-</v>
          </cell>
          <cell r="O145" t="str">
            <v>-</v>
          </cell>
          <cell r="P145" t="str">
            <v>-</v>
          </cell>
          <cell r="Q145" t="str">
            <v>-</v>
          </cell>
          <cell r="R145" t="str">
            <v>-</v>
          </cell>
          <cell r="S145" t="str">
            <v>-</v>
          </cell>
          <cell r="T145">
            <v>6200</v>
          </cell>
        </row>
        <row r="146">
          <cell r="A146" t="str">
            <v>08628531</v>
          </cell>
          <cell r="B146" t="str">
            <v>VALDIVIA CHUMIOQUE FELIX ANDRES</v>
          </cell>
          <cell r="C146" t="str">
            <v>COORDINADOR DE SUPERVISION</v>
          </cell>
          <cell r="D146" t="str">
            <v>OFICINA ZONAL LIMA CALLAO</v>
          </cell>
          <cell r="E146">
            <v>39692</v>
          </cell>
          <cell r="F146">
            <v>40574</v>
          </cell>
          <cell r="H146">
            <v>3100</v>
          </cell>
          <cell r="I146">
            <v>3100</v>
          </cell>
          <cell r="J146">
            <v>3100</v>
          </cell>
          <cell r="K146" t="str">
            <v>-</v>
          </cell>
          <cell r="L146" t="str">
            <v>-</v>
          </cell>
          <cell r="M146" t="str">
            <v>-</v>
          </cell>
          <cell r="N146" t="str">
            <v>-</v>
          </cell>
          <cell r="O146" t="str">
            <v>-</v>
          </cell>
          <cell r="P146" t="str">
            <v>-</v>
          </cell>
          <cell r="Q146" t="str">
            <v>-</v>
          </cell>
          <cell r="R146" t="str">
            <v>-</v>
          </cell>
          <cell r="S146" t="str">
            <v>-</v>
          </cell>
          <cell r="T146">
            <v>9300</v>
          </cell>
        </row>
        <row r="147">
          <cell r="A147" t="str">
            <v>23877914</v>
          </cell>
          <cell r="B147" t="str">
            <v>VALENCIA CHACON PERCY JOSE</v>
          </cell>
          <cell r="C147" t="str">
            <v>RESPONSABLE DE PROYECTOS</v>
          </cell>
          <cell r="D147" t="str">
            <v>OFICINA ZONAL CUSCO</v>
          </cell>
          <cell r="E147">
            <v>40211</v>
          </cell>
          <cell r="F147">
            <v>40574</v>
          </cell>
          <cell r="H147">
            <v>3100</v>
          </cell>
          <cell r="I147">
            <v>3100</v>
          </cell>
          <cell r="J147">
            <v>3100</v>
          </cell>
          <cell r="K147">
            <v>3100</v>
          </cell>
          <cell r="L147">
            <v>1550</v>
          </cell>
          <cell r="M147" t="str">
            <v>-</v>
          </cell>
          <cell r="N147" t="str">
            <v>-</v>
          </cell>
          <cell r="O147" t="str">
            <v>-</v>
          </cell>
          <cell r="P147" t="str">
            <v>-</v>
          </cell>
          <cell r="Q147" t="str">
            <v>-</v>
          </cell>
          <cell r="R147" t="str">
            <v>-</v>
          </cell>
          <cell r="S147" t="str">
            <v>-</v>
          </cell>
          <cell r="T147">
            <v>13950</v>
          </cell>
        </row>
        <row r="148">
          <cell r="A148" t="str">
            <v>03692202</v>
          </cell>
          <cell r="B148" t="str">
            <v>VALLE CONDOR ERNESTO FRANCISCO</v>
          </cell>
          <cell r="C148" t="str">
            <v>RESPONSABLE DE CAPACITACION</v>
          </cell>
          <cell r="D148" t="str">
            <v>OFICINA ZONAL SAN MARTIN</v>
          </cell>
          <cell r="E148">
            <v>39692</v>
          </cell>
          <cell r="F148">
            <v>40574</v>
          </cell>
          <cell r="H148">
            <v>2700</v>
          </cell>
          <cell r="I148">
            <v>2700</v>
          </cell>
          <cell r="J148">
            <v>2700</v>
          </cell>
          <cell r="K148" t="str">
            <v>-</v>
          </cell>
          <cell r="L148" t="str">
            <v>-</v>
          </cell>
          <cell r="M148" t="str">
            <v>-</v>
          </cell>
          <cell r="N148" t="str">
            <v>-</v>
          </cell>
          <cell r="O148" t="str">
            <v>-</v>
          </cell>
          <cell r="P148" t="str">
            <v>-</v>
          </cell>
          <cell r="Q148" t="str">
            <v>-</v>
          </cell>
          <cell r="R148" t="str">
            <v>-</v>
          </cell>
          <cell r="S148" t="str">
            <v>-</v>
          </cell>
          <cell r="T148">
            <v>8100</v>
          </cell>
        </row>
        <row r="149">
          <cell r="A149" t="str">
            <v>25458214</v>
          </cell>
          <cell r="B149" t="str">
            <v>VALLEJOS YZASIGA CESAR AUGUSTO</v>
          </cell>
          <cell r="C149" t="str">
            <v>RESPONSABLE DE PROYECTO - EVALUACION</v>
          </cell>
          <cell r="D149" t="str">
            <v>OFICINA ZONAL JUNIN</v>
          </cell>
          <cell r="E149">
            <v>39692</v>
          </cell>
          <cell r="F149">
            <v>40574</v>
          </cell>
          <cell r="H149">
            <v>3000</v>
          </cell>
          <cell r="I149">
            <v>700</v>
          </cell>
          <cell r="J149">
            <v>1540</v>
          </cell>
          <cell r="K149">
            <v>3300</v>
          </cell>
          <cell r="L149">
            <v>1650</v>
          </cell>
          <cell r="M149" t="str">
            <v>-</v>
          </cell>
          <cell r="N149" t="str">
            <v>-</v>
          </cell>
          <cell r="O149" t="str">
            <v>-</v>
          </cell>
          <cell r="P149" t="str">
            <v>-</v>
          </cell>
          <cell r="Q149" t="str">
            <v>-</v>
          </cell>
          <cell r="R149" t="str">
            <v>-</v>
          </cell>
          <cell r="S149" t="str">
            <v>-</v>
          </cell>
          <cell r="T149">
            <v>10190</v>
          </cell>
        </row>
        <row r="150">
          <cell r="A150" t="str">
            <v>29248956</v>
          </cell>
          <cell r="B150" t="str">
            <v>VASQUEZ CHICATA GUSTAVO ENRIQUE JULIO</v>
          </cell>
          <cell r="C150" t="str">
            <v>JEFE DE LA OFICINA ZONAL AREQUIPA</v>
          </cell>
          <cell r="D150" t="str">
            <v>OFICINA ZONAL AREQUIPA</v>
          </cell>
          <cell r="E150">
            <v>39692</v>
          </cell>
          <cell r="F150">
            <v>40574</v>
          </cell>
          <cell r="H150">
            <v>2900</v>
          </cell>
          <cell r="I150">
            <v>1546.66</v>
          </cell>
          <cell r="J150">
            <v>3306</v>
          </cell>
          <cell r="K150" t="str">
            <v>-</v>
          </cell>
          <cell r="L150" t="str">
            <v>-</v>
          </cell>
          <cell r="M150" t="str">
            <v>-</v>
          </cell>
          <cell r="N150" t="str">
            <v>-</v>
          </cell>
          <cell r="O150" t="str">
            <v>-</v>
          </cell>
          <cell r="P150" t="str">
            <v>-</v>
          </cell>
          <cell r="Q150">
            <v>4240</v>
          </cell>
          <cell r="R150">
            <v>5300</v>
          </cell>
          <cell r="S150">
            <v>5300</v>
          </cell>
          <cell r="T150">
            <v>22592.66</v>
          </cell>
        </row>
        <row r="151">
          <cell r="A151" t="str">
            <v>05401095</v>
          </cell>
          <cell r="B151" t="str">
            <v>VASQUEZ RICEKHOF JOSE MOISES</v>
          </cell>
          <cell r="C151" t="str">
            <v>AUXILIAR ADMINISTRATIVO</v>
          </cell>
          <cell r="D151" t="str">
            <v>OFICINA ZONAL LORETO</v>
          </cell>
          <cell r="E151">
            <v>39692</v>
          </cell>
          <cell r="F151">
            <v>40574</v>
          </cell>
          <cell r="H151">
            <v>1100</v>
          </cell>
          <cell r="I151">
            <v>1100</v>
          </cell>
          <cell r="J151">
            <v>1100</v>
          </cell>
          <cell r="K151" t="str">
            <v>-</v>
          </cell>
          <cell r="L151" t="str">
            <v>-</v>
          </cell>
          <cell r="M151" t="str">
            <v>-</v>
          </cell>
          <cell r="N151" t="str">
            <v>-</v>
          </cell>
          <cell r="O151" t="str">
            <v>-</v>
          </cell>
          <cell r="P151" t="str">
            <v>-</v>
          </cell>
          <cell r="Q151" t="str">
            <v>-</v>
          </cell>
          <cell r="R151" t="str">
            <v>-</v>
          </cell>
          <cell r="S151" t="str">
            <v>-</v>
          </cell>
          <cell r="T151">
            <v>3300</v>
          </cell>
        </row>
        <row r="152">
          <cell r="A152" t="str">
            <v>31674117</v>
          </cell>
          <cell r="B152" t="str">
            <v>ALEGRE ELGUERA CARMEN ELSA</v>
          </cell>
          <cell r="C152" t="str">
            <v>RESPONSABLE DE PROMOCION Y CAPACITACION</v>
          </cell>
          <cell r="D152" t="str">
            <v>OFICINA ZONAL HUARAZ</v>
          </cell>
          <cell r="I152">
            <v>2900</v>
          </cell>
          <cell r="J152">
            <v>2900</v>
          </cell>
          <cell r="K152">
            <v>2900</v>
          </cell>
          <cell r="L152">
            <v>1450</v>
          </cell>
          <cell r="M152" t="str">
            <v>-</v>
          </cell>
          <cell r="N152" t="str">
            <v>-</v>
          </cell>
          <cell r="O152" t="str">
            <v>-</v>
          </cell>
          <cell r="P152" t="str">
            <v>-</v>
          </cell>
          <cell r="Q152" t="str">
            <v>-</v>
          </cell>
          <cell r="R152" t="str">
            <v>-</v>
          </cell>
          <cell r="S152" t="str">
            <v>-</v>
          </cell>
          <cell r="T152">
            <v>10150</v>
          </cell>
        </row>
        <row r="153">
          <cell r="A153" t="str">
            <v>40597321</v>
          </cell>
          <cell r="B153" t="str">
            <v>DAVILA FLORES KIKO</v>
          </cell>
          <cell r="C153" t="str">
            <v>COORDINADOR TECNICO TIPO I</v>
          </cell>
          <cell r="D153" t="str">
            <v>OFICINA ZONAL SAN MARTIN</v>
          </cell>
          <cell r="I153">
            <v>2900</v>
          </cell>
          <cell r="J153">
            <v>2900</v>
          </cell>
          <cell r="K153" t="str">
            <v>-</v>
          </cell>
          <cell r="L153" t="str">
            <v>-</v>
          </cell>
          <cell r="M153" t="str">
            <v>-</v>
          </cell>
          <cell r="N153" t="str">
            <v>-</v>
          </cell>
          <cell r="O153" t="str">
            <v>-</v>
          </cell>
          <cell r="P153" t="str">
            <v>-</v>
          </cell>
          <cell r="Q153" t="str">
            <v>-</v>
          </cell>
          <cell r="R153" t="str">
            <v>-</v>
          </cell>
          <cell r="S153" t="str">
            <v>-</v>
          </cell>
          <cell r="T153">
            <v>5800</v>
          </cell>
        </row>
        <row r="154">
          <cell r="A154" t="str">
            <v>01110499</v>
          </cell>
          <cell r="B154" t="str">
            <v>FLORES RENGIFO MANASES</v>
          </cell>
          <cell r="C154" t="str">
            <v>CHOFER</v>
          </cell>
          <cell r="D154" t="str">
            <v>OFICINA ZONAL SAN MARTIN</v>
          </cell>
          <cell r="I154">
            <v>1100</v>
          </cell>
          <cell r="J154">
            <v>1100</v>
          </cell>
          <cell r="K154" t="str">
            <v>-</v>
          </cell>
          <cell r="L154" t="str">
            <v>-</v>
          </cell>
          <cell r="M154" t="str">
            <v>-</v>
          </cell>
          <cell r="N154" t="str">
            <v>-</v>
          </cell>
          <cell r="O154" t="str">
            <v>-</v>
          </cell>
          <cell r="P154" t="str">
            <v>-</v>
          </cell>
          <cell r="Q154">
            <v>990</v>
          </cell>
          <cell r="R154">
            <v>1100</v>
          </cell>
          <cell r="S154">
            <v>110</v>
          </cell>
          <cell r="T154">
            <v>4400</v>
          </cell>
        </row>
        <row r="155">
          <cell r="A155" t="str">
            <v>19998787</v>
          </cell>
          <cell r="B155" t="str">
            <v>HERRERA IBAÑEZ OSCAR GREGORIO</v>
          </cell>
          <cell r="C155" t="str">
            <v>JEFE DE OFICINA ZONAL</v>
          </cell>
          <cell r="D155" t="str">
            <v>OFICINA ZONAL JUNIN</v>
          </cell>
          <cell r="I155">
            <v>5500</v>
          </cell>
          <cell r="J155">
            <v>5500</v>
          </cell>
          <cell r="K155">
            <v>5500</v>
          </cell>
          <cell r="L155">
            <v>5500</v>
          </cell>
          <cell r="M155">
            <v>5500</v>
          </cell>
          <cell r="N155">
            <v>5500</v>
          </cell>
          <cell r="O155">
            <v>5500</v>
          </cell>
          <cell r="P155">
            <v>5500</v>
          </cell>
          <cell r="Q155" t="str">
            <v>-</v>
          </cell>
          <cell r="R155" t="str">
            <v>-</v>
          </cell>
          <cell r="S155" t="str">
            <v>-</v>
          </cell>
          <cell r="T155">
            <v>44000</v>
          </cell>
        </row>
        <row r="156">
          <cell r="A156" t="str">
            <v>26673777</v>
          </cell>
          <cell r="B156" t="str">
            <v>HORNA PEREIRA EDGAR EMILIO</v>
          </cell>
          <cell r="C156" t="str">
            <v>JEFE DE OFICINA ZONAL</v>
          </cell>
          <cell r="D156" t="str">
            <v>OFICINA ZONAL CAJAMARCA</v>
          </cell>
          <cell r="I156">
            <v>5300</v>
          </cell>
          <cell r="J156">
            <v>5300</v>
          </cell>
          <cell r="K156">
            <v>5300</v>
          </cell>
          <cell r="L156">
            <v>5300</v>
          </cell>
          <cell r="M156" t="str">
            <v>-</v>
          </cell>
          <cell r="N156" t="str">
            <v>-</v>
          </cell>
          <cell r="O156" t="str">
            <v>-</v>
          </cell>
          <cell r="P156" t="str">
            <v>-</v>
          </cell>
          <cell r="Q156" t="str">
            <v>-</v>
          </cell>
          <cell r="R156" t="str">
            <v>-</v>
          </cell>
          <cell r="S156" t="str">
            <v>-</v>
          </cell>
          <cell r="T156">
            <v>21200</v>
          </cell>
        </row>
        <row r="157">
          <cell r="A157" t="str">
            <v>00257010</v>
          </cell>
          <cell r="B157" t="str">
            <v>MORALES AZAÑERO ROSA ELIZABETH</v>
          </cell>
          <cell r="C157" t="str">
            <v>RESPONSABLE ADMINISTRATIVO E INFORMÁTICO</v>
          </cell>
          <cell r="D157" t="str">
            <v>OFICINA ZONAL TUMBES</v>
          </cell>
          <cell r="I157">
            <v>2000</v>
          </cell>
          <cell r="J157">
            <v>2000</v>
          </cell>
          <cell r="K157">
            <v>2000</v>
          </cell>
          <cell r="L157">
            <v>2000</v>
          </cell>
          <cell r="M157" t="str">
            <v>-</v>
          </cell>
          <cell r="N157" t="str">
            <v>-</v>
          </cell>
          <cell r="O157" t="str">
            <v>-</v>
          </cell>
          <cell r="P157" t="str">
            <v>-</v>
          </cell>
          <cell r="Q157" t="str">
            <v>-</v>
          </cell>
          <cell r="R157" t="str">
            <v>-</v>
          </cell>
          <cell r="S157" t="str">
            <v>-</v>
          </cell>
          <cell r="T157">
            <v>8000</v>
          </cell>
        </row>
        <row r="158">
          <cell r="A158" t="str">
            <v>02843877</v>
          </cell>
          <cell r="B158" t="str">
            <v>REQUENA OLAVARRIA FABIOLA VANESSA</v>
          </cell>
          <cell r="C158" t="str">
            <v>TECNICO DE PROYECTOS</v>
          </cell>
          <cell r="D158" t="str">
            <v>OFICINA ZONAL PIURA</v>
          </cell>
          <cell r="I158">
            <v>3000</v>
          </cell>
          <cell r="J158">
            <v>3000</v>
          </cell>
          <cell r="K158" t="str">
            <v>-</v>
          </cell>
          <cell r="L158" t="str">
            <v>-</v>
          </cell>
          <cell r="M158" t="str">
            <v>-</v>
          </cell>
          <cell r="N158" t="str">
            <v>-</v>
          </cell>
          <cell r="O158" t="str">
            <v>-</v>
          </cell>
          <cell r="P158" t="str">
            <v>-</v>
          </cell>
          <cell r="Q158" t="str">
            <v>-</v>
          </cell>
          <cell r="R158" t="str">
            <v>-</v>
          </cell>
          <cell r="S158" t="str">
            <v>-</v>
          </cell>
          <cell r="T158">
            <v>6000</v>
          </cell>
        </row>
        <row r="159">
          <cell r="A159" t="str">
            <v>01114891</v>
          </cell>
          <cell r="B159" t="str">
            <v>RUIZ SAAVEDRA FERNANDO</v>
          </cell>
          <cell r="C159" t="str">
            <v>JEFE DE OFICINA ZONAL</v>
          </cell>
          <cell r="D159" t="str">
            <v>OFICINA ZONAL SAN MARTIN</v>
          </cell>
          <cell r="I159">
            <v>4000</v>
          </cell>
          <cell r="J159">
            <v>4000</v>
          </cell>
          <cell r="K159">
            <v>4000</v>
          </cell>
          <cell r="L159">
            <v>4000</v>
          </cell>
          <cell r="M159">
            <v>4000</v>
          </cell>
          <cell r="N159">
            <v>4000</v>
          </cell>
          <cell r="O159">
            <v>4000</v>
          </cell>
          <cell r="P159">
            <v>4000</v>
          </cell>
          <cell r="Q159" t="str">
            <v>-</v>
          </cell>
          <cell r="R159" t="str">
            <v>-</v>
          </cell>
          <cell r="S159" t="str">
            <v>-</v>
          </cell>
          <cell r="T159">
            <v>32000</v>
          </cell>
        </row>
        <row r="160">
          <cell r="A160" t="str">
            <v>29406117</v>
          </cell>
          <cell r="B160" t="str">
            <v>ALMONTE BORJA JUAN GABRIEL</v>
          </cell>
          <cell r="C160" t="str">
            <v>JEFE ZONAL AREQUIPA</v>
          </cell>
          <cell r="D160" t="str">
            <v>OFICINA ZONAL AREQUIPA</v>
          </cell>
          <cell r="I160">
            <v>5300</v>
          </cell>
          <cell r="J160">
            <v>5300</v>
          </cell>
          <cell r="K160">
            <v>5300</v>
          </cell>
          <cell r="L160">
            <v>5300</v>
          </cell>
          <cell r="M160">
            <v>5300</v>
          </cell>
          <cell r="N160">
            <v>5300</v>
          </cell>
          <cell r="O160">
            <v>5300</v>
          </cell>
          <cell r="P160">
            <v>5300</v>
          </cell>
          <cell r="Q160" t="str">
            <v>-</v>
          </cell>
          <cell r="R160" t="str">
            <v>-</v>
          </cell>
          <cell r="S160" t="str">
            <v>-</v>
          </cell>
          <cell r="T160">
            <v>42400</v>
          </cell>
        </row>
        <row r="161">
          <cell r="A161" t="str">
            <v>19849161</v>
          </cell>
          <cell r="B161" t="str">
            <v>BENITES ARHUIS SANTOS AMARANTO</v>
          </cell>
          <cell r="C161" t="str">
            <v>TECNICO DE PROYECTOS</v>
          </cell>
          <cell r="D161" t="str">
            <v>OFICINA ZONAL HUANCAVELICA</v>
          </cell>
          <cell r="I161">
            <v>1450</v>
          </cell>
          <cell r="J161">
            <v>2900</v>
          </cell>
          <cell r="K161">
            <v>2900</v>
          </cell>
          <cell r="L161">
            <v>1450</v>
          </cell>
          <cell r="M161" t="str">
            <v>-</v>
          </cell>
          <cell r="N161" t="str">
            <v>-</v>
          </cell>
          <cell r="O161" t="str">
            <v>-</v>
          </cell>
          <cell r="P161" t="str">
            <v>-</v>
          </cell>
          <cell r="Q161">
            <v>2707</v>
          </cell>
          <cell r="R161">
            <v>2900</v>
          </cell>
          <cell r="S161">
            <v>2900</v>
          </cell>
          <cell r="T161">
            <v>17207</v>
          </cell>
        </row>
        <row r="162">
          <cell r="A162" t="str">
            <v>10025102</v>
          </cell>
          <cell r="B162" t="str">
            <v>CRISOSTOMO DIAZ JOHNNY RICHARD</v>
          </cell>
          <cell r="C162" t="str">
            <v>RESPONSABLE DE PROMOCION Y CAPACITACION</v>
          </cell>
          <cell r="D162" t="str">
            <v>OFICINA ZONAL LIMA SUR</v>
          </cell>
          <cell r="I162">
            <v>1757</v>
          </cell>
          <cell r="J162">
            <v>3514</v>
          </cell>
          <cell r="K162">
            <v>3100</v>
          </cell>
          <cell r="L162">
            <v>1550</v>
          </cell>
          <cell r="M162" t="str">
            <v>-</v>
          </cell>
          <cell r="N162" t="str">
            <v>-</v>
          </cell>
          <cell r="O162" t="str">
            <v>-</v>
          </cell>
          <cell r="P162" t="str">
            <v>-</v>
          </cell>
          <cell r="Q162" t="str">
            <v>-</v>
          </cell>
          <cell r="R162" t="str">
            <v>-</v>
          </cell>
          <cell r="S162" t="str">
            <v>-</v>
          </cell>
          <cell r="T162">
            <v>9921</v>
          </cell>
        </row>
        <row r="163">
          <cell r="A163" t="str">
            <v>40480957</v>
          </cell>
          <cell r="B163" t="str">
            <v>HILASACA CELIS MIGUEL ANGEL</v>
          </cell>
          <cell r="C163" t="str">
            <v>AUXILIAR ADMINISTRATIVO</v>
          </cell>
          <cell r="D163" t="str">
            <v>OFICINA ZONAL LIMA SUR</v>
          </cell>
          <cell r="I163">
            <v>550</v>
          </cell>
          <cell r="J163">
            <v>1100</v>
          </cell>
          <cell r="K163">
            <v>1100</v>
          </cell>
          <cell r="L163">
            <v>550</v>
          </cell>
          <cell r="M163" t="str">
            <v>-</v>
          </cell>
          <cell r="N163" t="str">
            <v>-</v>
          </cell>
          <cell r="O163" t="str">
            <v>-</v>
          </cell>
          <cell r="P163" t="str">
            <v>-</v>
          </cell>
          <cell r="Q163" t="str">
            <v>-</v>
          </cell>
          <cell r="R163" t="str">
            <v>-</v>
          </cell>
          <cell r="S163" t="str">
            <v>-</v>
          </cell>
          <cell r="T163">
            <v>3300</v>
          </cell>
        </row>
        <row r="164">
          <cell r="A164" t="str">
            <v>08031153</v>
          </cell>
          <cell r="B164" t="str">
            <v>PEÑA  HARO NELLY ESPERANZA</v>
          </cell>
          <cell r="C164" t="str">
            <v>JEFA DE LA OFICINA ZONAL LIMA NORTE</v>
          </cell>
          <cell r="D164" t="str">
            <v>OFICINA ZONAL LIMA NORTE</v>
          </cell>
          <cell r="P164">
            <v>3483.33</v>
          </cell>
          <cell r="Q164">
            <v>5500</v>
          </cell>
          <cell r="R164">
            <v>5500</v>
          </cell>
          <cell r="S164">
            <v>5500</v>
          </cell>
          <cell r="T164">
            <v>19983.330000000002</v>
          </cell>
        </row>
        <row r="165">
          <cell r="A165" t="str">
            <v>40147678</v>
          </cell>
          <cell r="B165" t="str">
            <v>CASAVERDE WARTHON BETSY</v>
          </cell>
          <cell r="C165" t="str">
            <v>RESPONSABLE DE PROYECTOS</v>
          </cell>
          <cell r="D165" t="str">
            <v>OFICINA ZONAL CUSCO</v>
          </cell>
          <cell r="P165">
            <v>310</v>
          </cell>
          <cell r="Q165">
            <v>3100</v>
          </cell>
          <cell r="R165">
            <v>3100</v>
          </cell>
          <cell r="S165">
            <v>3100</v>
          </cell>
          <cell r="T165">
            <v>9610</v>
          </cell>
        </row>
        <row r="166">
          <cell r="A166" t="str">
            <v>04341606</v>
          </cell>
          <cell r="B166" t="str">
            <v>MORMONTOY BALDOCEDA JOHN EFRAIN</v>
          </cell>
          <cell r="C166" t="str">
            <v>RESPONSABLE DE PROYECTOS</v>
          </cell>
          <cell r="D166" t="str">
            <v>OFICINA ZONAL HUANCAVELICA</v>
          </cell>
          <cell r="P166">
            <v>1240</v>
          </cell>
          <cell r="Q166">
            <v>3100</v>
          </cell>
          <cell r="R166">
            <v>3100</v>
          </cell>
          <cell r="S166">
            <v>3100</v>
          </cell>
          <cell r="T166">
            <v>10540</v>
          </cell>
        </row>
        <row r="167">
          <cell r="A167" t="str">
            <v>28308801</v>
          </cell>
          <cell r="B167" t="str">
            <v>GARCIA GOMEZ  ERNESTO</v>
          </cell>
          <cell r="C167" t="str">
            <v>RESPONSABLE DE PROYECTOS</v>
          </cell>
          <cell r="D167" t="str">
            <v>OFICINA ZONAL AYACUCHO</v>
          </cell>
          <cell r="P167">
            <v>827</v>
          </cell>
          <cell r="Q167">
            <v>3100</v>
          </cell>
          <cell r="R167">
            <v>3100</v>
          </cell>
          <cell r="S167">
            <v>3100</v>
          </cell>
          <cell r="T167">
            <v>10127</v>
          </cell>
        </row>
        <row r="168">
          <cell r="A168" t="str">
            <v>40627280</v>
          </cell>
          <cell r="B168" t="str">
            <v>DIAZ  LINARES JOSE LUIS</v>
          </cell>
          <cell r="C168" t="str">
            <v>RESPONSABLE ADMINISTRATIVO E INFORMATICO</v>
          </cell>
          <cell r="D168" t="str">
            <v>OFICINA ZONAL LORETO</v>
          </cell>
          <cell r="P168">
            <v>200</v>
          </cell>
          <cell r="Q168">
            <v>2000</v>
          </cell>
          <cell r="R168">
            <v>2000</v>
          </cell>
          <cell r="S168">
            <v>2000</v>
          </cell>
          <cell r="T168">
            <v>6200</v>
          </cell>
        </row>
        <row r="169">
          <cell r="A169" t="str">
            <v>06669586</v>
          </cell>
          <cell r="B169" t="str">
            <v>TAPULLIMA PANDURO ROBERTO</v>
          </cell>
          <cell r="C169" t="str">
            <v>RESPONSABLE ADMINISTRATIVO E INFORMATICO</v>
          </cell>
          <cell r="D169" t="str">
            <v>OFICINA ZONAL SAN MARTIN</v>
          </cell>
          <cell r="P169">
            <v>800</v>
          </cell>
          <cell r="Q169">
            <v>2000</v>
          </cell>
          <cell r="R169">
            <v>2000</v>
          </cell>
          <cell r="S169">
            <v>2000</v>
          </cell>
          <cell r="T169">
            <v>6800</v>
          </cell>
        </row>
        <row r="170">
          <cell r="A170" t="str">
            <v>01118823</v>
          </cell>
          <cell r="B170" t="str">
            <v>VELA AMASIFUEN  RAUL</v>
          </cell>
          <cell r="C170" t="str">
            <v>TECNICO DE PROYECTOS</v>
          </cell>
          <cell r="D170" t="str">
            <v>OFICINA ZONAL SAN MARTIN</v>
          </cell>
          <cell r="P170">
            <v>1160</v>
          </cell>
          <cell r="Q170">
            <v>2900</v>
          </cell>
          <cell r="R170">
            <v>2900</v>
          </cell>
          <cell r="S170">
            <v>2900</v>
          </cell>
          <cell r="T170">
            <v>9860</v>
          </cell>
        </row>
        <row r="171">
          <cell r="A171" t="str">
            <v>09796981</v>
          </cell>
          <cell r="B171" t="str">
            <v>HIDALGO LOPEZ HUBERT</v>
          </cell>
          <cell r="C171" t="str">
            <v>RESPONSABLE ADMINISTRATIVO E INFORMATICO</v>
          </cell>
          <cell r="D171" t="str">
            <v>OFICINA ZONAL LIMA SUR</v>
          </cell>
          <cell r="P171">
            <v>333</v>
          </cell>
          <cell r="Q171">
            <v>2000</v>
          </cell>
          <cell r="R171">
            <v>2000</v>
          </cell>
          <cell r="S171">
            <v>2000</v>
          </cell>
          <cell r="T171">
            <v>6333</v>
          </cell>
        </row>
        <row r="172">
          <cell r="A172" t="str">
            <v>19890875</v>
          </cell>
          <cell r="B172" t="str">
            <v>RAMOS MARTINEZ  ROLANDO</v>
          </cell>
          <cell r="C172" t="str">
            <v>CHOFER</v>
          </cell>
          <cell r="D172" t="str">
            <v>OFICINA ZONAL HUANCAVELICA</v>
          </cell>
          <cell r="P172">
            <v>440</v>
          </cell>
          <cell r="Q172">
            <v>1100</v>
          </cell>
          <cell r="R172">
            <v>1100</v>
          </cell>
          <cell r="S172">
            <v>1100</v>
          </cell>
          <cell r="T172">
            <v>3740</v>
          </cell>
        </row>
        <row r="173">
          <cell r="A173" t="str">
            <v>00833617</v>
          </cell>
          <cell r="B173" t="str">
            <v>LOPEZ CORDOVA HILARIO</v>
          </cell>
          <cell r="C173" t="str">
            <v>JEFE ZONAL LIMA ESTE</v>
          </cell>
          <cell r="D173" t="str">
            <v>OFICINA ZONAL LIMA ESTE</v>
          </cell>
          <cell r="E173">
            <v>40833</v>
          </cell>
          <cell r="F173">
            <v>40893</v>
          </cell>
          <cell r="Q173">
            <v>2567</v>
          </cell>
          <cell r="R173">
            <v>5500</v>
          </cell>
          <cell r="S173">
            <v>5500</v>
          </cell>
          <cell r="T173">
            <v>13567</v>
          </cell>
        </row>
        <row r="174">
          <cell r="A174" t="str">
            <v>01325300</v>
          </cell>
          <cell r="B174" t="str">
            <v>VILCA  COLQUEHUANCA WILMER ULISES</v>
          </cell>
          <cell r="C174" t="str">
            <v>CHOFER</v>
          </cell>
          <cell r="D174" t="str">
            <v>OFICINA ZONAL PUNO</v>
          </cell>
          <cell r="E174">
            <v>40828</v>
          </cell>
          <cell r="F174">
            <v>40888</v>
          </cell>
          <cell r="Q174">
            <v>696.67</v>
          </cell>
          <cell r="R174">
            <v>1100</v>
          </cell>
          <cell r="S174">
            <v>403.33</v>
          </cell>
          <cell r="T174">
            <v>2200</v>
          </cell>
        </row>
        <row r="175">
          <cell r="A175" t="str">
            <v>02838136</v>
          </cell>
          <cell r="B175" t="str">
            <v>LAZO GARCIA ZABALETA SERGIO DRAUCIN</v>
          </cell>
          <cell r="C175" t="str">
            <v>JEFE DE LA OFICINA ZONAL PIURA</v>
          </cell>
          <cell r="D175" t="str">
            <v>OFICINA ZONAL PIURA</v>
          </cell>
          <cell r="E175">
            <v>40826</v>
          </cell>
          <cell r="F175">
            <v>40886</v>
          </cell>
          <cell r="Q175">
            <v>3850</v>
          </cell>
          <cell r="R175">
            <v>5500</v>
          </cell>
          <cell r="S175">
            <v>5500</v>
          </cell>
          <cell r="T175">
            <v>14850</v>
          </cell>
        </row>
        <row r="176">
          <cell r="A176" t="str">
            <v>04085636</v>
          </cell>
          <cell r="B176" t="str">
            <v>CARHUARICRA QUINTANA JIMMY WILDER</v>
          </cell>
          <cell r="C176" t="str">
            <v>JEFE DE LA OFICINA ZONAL PASCO</v>
          </cell>
          <cell r="D176" t="str">
            <v>OFICINA ZONAL PASCO</v>
          </cell>
          <cell r="E176">
            <v>40823</v>
          </cell>
          <cell r="F176">
            <v>40883</v>
          </cell>
          <cell r="Q176">
            <v>4240</v>
          </cell>
          <cell r="R176">
            <v>5300</v>
          </cell>
          <cell r="S176">
            <v>5300</v>
          </cell>
          <cell r="T176">
            <v>14840</v>
          </cell>
        </row>
        <row r="177">
          <cell r="A177" t="str">
            <v>05380274</v>
          </cell>
          <cell r="B177" t="str">
            <v>ROLDAN  REATEGUI JHONN KELSEY</v>
          </cell>
          <cell r="C177" t="str">
            <v>JEFE DE LA OFICINA ZONAL LORETO</v>
          </cell>
          <cell r="D177" t="str">
            <v>OFICINA ZONAL LORETO</v>
          </cell>
          <cell r="E177">
            <v>40833</v>
          </cell>
          <cell r="F177">
            <v>40893</v>
          </cell>
          <cell r="Q177">
            <v>2473</v>
          </cell>
          <cell r="R177">
            <v>5300</v>
          </cell>
          <cell r="S177">
            <v>5300</v>
          </cell>
          <cell r="T177">
            <v>13073</v>
          </cell>
        </row>
        <row r="178">
          <cell r="A178" t="str">
            <v>06008885</v>
          </cell>
          <cell r="B178" t="str">
            <v>ROJAS CELIS LUIS GILBERTO</v>
          </cell>
          <cell r="C178" t="str">
            <v>RESPONSABLE DE PROYECTOS - SUPERVISION</v>
          </cell>
          <cell r="D178" t="str">
            <v>OFICINA ZONAL LIMA NORTE</v>
          </cell>
          <cell r="E178">
            <v>40822</v>
          </cell>
          <cell r="F178">
            <v>40882</v>
          </cell>
          <cell r="Q178">
            <v>2750</v>
          </cell>
          <cell r="R178">
            <v>3300</v>
          </cell>
          <cell r="S178">
            <v>3300</v>
          </cell>
          <cell r="T178">
            <v>9350</v>
          </cell>
        </row>
        <row r="179">
          <cell r="A179" t="str">
            <v>06077976</v>
          </cell>
          <cell r="B179" t="str">
            <v>CCOYLLAR QUISPE FORTUNATO JUVENCIO</v>
          </cell>
          <cell r="C179" t="str">
            <v>JEFE ZONAL LIMA CALLAO</v>
          </cell>
          <cell r="D179" t="str">
            <v>OFICINA ZONAL LIMA CALLAO</v>
          </cell>
          <cell r="E179">
            <v>40833</v>
          </cell>
          <cell r="F179">
            <v>40893</v>
          </cell>
          <cell r="Q179">
            <v>2473</v>
          </cell>
          <cell r="R179">
            <v>5300</v>
          </cell>
          <cell r="S179">
            <v>5300</v>
          </cell>
          <cell r="T179">
            <v>13073</v>
          </cell>
        </row>
        <row r="180">
          <cell r="A180" t="str">
            <v>07524907</v>
          </cell>
          <cell r="B180" t="str">
            <v>CUBA  HUAPAYA CLARA GUADALUPE</v>
          </cell>
          <cell r="C180" t="str">
            <v>RESPONSABLE DE PROMOCION SOCIAL Y CAPACITACION</v>
          </cell>
          <cell r="D180" t="str">
            <v>OFICINA ZONAL APURIMAC</v>
          </cell>
          <cell r="E180">
            <v>40819</v>
          </cell>
          <cell r="F180">
            <v>40879</v>
          </cell>
          <cell r="Q180">
            <v>2706.67</v>
          </cell>
          <cell r="R180">
            <v>2900</v>
          </cell>
          <cell r="S180" t="str">
            <v>-</v>
          </cell>
          <cell r="T180">
            <v>5606.67</v>
          </cell>
        </row>
        <row r="181">
          <cell r="A181" t="str">
            <v>08460560</v>
          </cell>
          <cell r="B181" t="str">
            <v>SILVA LOPEZ VICENTE</v>
          </cell>
          <cell r="C181" t="str">
            <v>TECNICO DE PROYECTOS</v>
          </cell>
          <cell r="D181" t="str">
            <v>OFICINA ZONAL PIURA</v>
          </cell>
          <cell r="E181">
            <v>40819</v>
          </cell>
          <cell r="F181">
            <v>40879</v>
          </cell>
          <cell r="Q181">
            <v>2800</v>
          </cell>
          <cell r="R181">
            <v>3000</v>
          </cell>
          <cell r="S181">
            <v>3000</v>
          </cell>
          <cell r="T181">
            <v>8800</v>
          </cell>
        </row>
        <row r="182">
          <cell r="A182" t="str">
            <v>09453727</v>
          </cell>
          <cell r="B182" t="str">
            <v>SAMAME  MENDOZA JOSE DARIO</v>
          </cell>
          <cell r="C182" t="str">
            <v>RESPONSABLE DE PROMOCION SOCIAL Y CAPACITACION</v>
          </cell>
          <cell r="D182" t="str">
            <v>OFICINA ZONAL LIMA SUR</v>
          </cell>
          <cell r="E182">
            <v>40819</v>
          </cell>
          <cell r="F182">
            <v>40879</v>
          </cell>
          <cell r="Q182">
            <v>2893.3</v>
          </cell>
          <cell r="R182">
            <v>3100</v>
          </cell>
          <cell r="S182">
            <v>3100</v>
          </cell>
          <cell r="T182">
            <v>9093.2999999999993</v>
          </cell>
        </row>
        <row r="183">
          <cell r="A183" t="str">
            <v>09673087</v>
          </cell>
          <cell r="B183" t="str">
            <v>PERALTA QUIROZ CESAR ALBERTO </v>
          </cell>
          <cell r="C183" t="str">
            <v>RESPONSABLE DE PROYECTOS - EVALUACION</v>
          </cell>
          <cell r="D183" t="str">
            <v>OFICINA ZONAL LIMA NORTE</v>
          </cell>
          <cell r="E183">
            <v>40819</v>
          </cell>
          <cell r="F183">
            <v>40879</v>
          </cell>
          <cell r="Q183">
            <v>3080</v>
          </cell>
          <cell r="R183">
            <v>3300</v>
          </cell>
          <cell r="S183">
            <v>3300</v>
          </cell>
          <cell r="T183">
            <v>9680</v>
          </cell>
        </row>
        <row r="184">
          <cell r="A184" t="str">
            <v>09715409</v>
          </cell>
          <cell r="B184" t="str">
            <v>RAMOS GALLEGOS SUSY GIOVANA </v>
          </cell>
          <cell r="C184" t="str">
            <v>JEFA ZONAL LIMA SUR</v>
          </cell>
          <cell r="D184" t="str">
            <v>OFICINA ZONAL LIMA SUR</v>
          </cell>
          <cell r="E184">
            <v>40834</v>
          </cell>
          <cell r="F184">
            <v>40894</v>
          </cell>
          <cell r="Q184">
            <v>2383</v>
          </cell>
          <cell r="R184">
            <v>5500</v>
          </cell>
          <cell r="S184">
            <v>5500</v>
          </cell>
          <cell r="T184">
            <v>13383</v>
          </cell>
        </row>
        <row r="185">
          <cell r="A185" t="str">
            <v>09894077</v>
          </cell>
          <cell r="B185" t="str">
            <v>CHUCHON SOTO YOCEF MAXIMINO</v>
          </cell>
          <cell r="C185" t="str">
            <v>JEFE DE LA OFICINA ZONAL AYACUCHO</v>
          </cell>
          <cell r="D185" t="str">
            <v>OFICINA ZONAL AYACUCHO</v>
          </cell>
          <cell r="E185">
            <v>40826</v>
          </cell>
          <cell r="F185">
            <v>40886</v>
          </cell>
          <cell r="Q185">
            <v>3710</v>
          </cell>
          <cell r="R185">
            <v>5300</v>
          </cell>
          <cell r="S185">
            <v>5300</v>
          </cell>
          <cell r="T185">
            <v>14310</v>
          </cell>
        </row>
        <row r="186">
          <cell r="A186" t="str">
            <v>09960472</v>
          </cell>
          <cell r="B186" t="str">
            <v>MORALES MARIN LUIS ANGEL</v>
          </cell>
          <cell r="C186" t="str">
            <v>JEFE DE LA OFICINA ZONAL HUANUCO</v>
          </cell>
          <cell r="D186" t="str">
            <v>OFICINA ZONAL HUANUCO</v>
          </cell>
          <cell r="E186">
            <v>40826</v>
          </cell>
          <cell r="F186">
            <v>40886</v>
          </cell>
          <cell r="Q186">
            <v>3850</v>
          </cell>
          <cell r="R186">
            <v>5500</v>
          </cell>
          <cell r="S186">
            <v>5500</v>
          </cell>
          <cell r="T186">
            <v>14850</v>
          </cell>
        </row>
        <row r="187">
          <cell r="A187" t="str">
            <v>16725324</v>
          </cell>
          <cell r="B187" t="str">
            <v>CHARCAPE  DIAZ MIGUEL ANGEL</v>
          </cell>
          <cell r="C187" t="str">
            <v>JEFE DE LA OFICINA ZONAL AMAZONAS</v>
          </cell>
          <cell r="D187" t="str">
            <v>OFICINA ZONAL AMAZONAS</v>
          </cell>
          <cell r="E187">
            <v>40823</v>
          </cell>
          <cell r="F187">
            <v>40883</v>
          </cell>
          <cell r="Q187">
            <v>3200</v>
          </cell>
          <cell r="R187">
            <v>4000</v>
          </cell>
          <cell r="S187">
            <v>4000</v>
          </cell>
          <cell r="T187">
            <v>11200</v>
          </cell>
        </row>
        <row r="188">
          <cell r="A188" t="str">
            <v>19191949</v>
          </cell>
          <cell r="B188" t="str">
            <v>BURGOS  DEZA ALEJANDRO SEBASTIAN</v>
          </cell>
          <cell r="C188" t="str">
            <v>JEFE DE LA OFICINA ZONAL CAJAMARCA</v>
          </cell>
          <cell r="D188" t="str">
            <v>OFICINA ZONAL CAJAMARCA</v>
          </cell>
          <cell r="E188">
            <v>40826</v>
          </cell>
          <cell r="F188">
            <v>40886</v>
          </cell>
          <cell r="Q188">
            <v>3710</v>
          </cell>
          <cell r="R188">
            <v>5300</v>
          </cell>
          <cell r="S188">
            <v>5300</v>
          </cell>
          <cell r="T188">
            <v>14310</v>
          </cell>
        </row>
        <row r="189">
          <cell r="A189" t="str">
            <v>20009058</v>
          </cell>
          <cell r="B189" t="str">
            <v>ELIZARBE RAMOS LUIS VICTOR</v>
          </cell>
          <cell r="C189" t="str">
            <v>JEFE DE LA OFICINA ZONAL SAN MARTIN</v>
          </cell>
          <cell r="D189" t="str">
            <v>OFICINA ZONAL SAN MARTIN</v>
          </cell>
          <cell r="E189">
            <v>40823</v>
          </cell>
          <cell r="F189">
            <v>40883</v>
          </cell>
          <cell r="Q189">
            <v>3200</v>
          </cell>
          <cell r="R189">
            <v>4000</v>
          </cell>
          <cell r="S189">
            <v>4000</v>
          </cell>
          <cell r="T189">
            <v>11200</v>
          </cell>
        </row>
        <row r="190">
          <cell r="A190" t="str">
            <v>20068994</v>
          </cell>
          <cell r="B190" t="str">
            <v>MORA  BONILLA ALDO PAUL</v>
          </cell>
          <cell r="C190" t="str">
            <v>JEFE DE LA OFICINA ZONAL JUNIN</v>
          </cell>
          <cell r="D190" t="str">
            <v>OFICINA ZONAL JUNIN</v>
          </cell>
          <cell r="E190">
            <v>40826</v>
          </cell>
          <cell r="F190">
            <v>40886</v>
          </cell>
          <cell r="Q190">
            <v>3850</v>
          </cell>
          <cell r="R190">
            <v>5500</v>
          </cell>
          <cell r="S190">
            <v>5500</v>
          </cell>
          <cell r="T190">
            <v>14850</v>
          </cell>
        </row>
        <row r="191">
          <cell r="A191" t="str">
            <v>23813727</v>
          </cell>
          <cell r="B191" t="str">
            <v>ZVIETCOVICH  ALVAREZ MANUEL JESUS</v>
          </cell>
          <cell r="C191" t="str">
            <v>JEFE DE LA OFICINA ZONAL CUSCO</v>
          </cell>
          <cell r="D191" t="str">
            <v>OFICINA ZONAL CUSCO</v>
          </cell>
          <cell r="E191">
            <v>40826</v>
          </cell>
          <cell r="F191">
            <v>40886</v>
          </cell>
          <cell r="Q191">
            <v>3710</v>
          </cell>
          <cell r="R191">
            <v>5300</v>
          </cell>
          <cell r="S191">
            <v>5300</v>
          </cell>
          <cell r="T191">
            <v>14310</v>
          </cell>
        </row>
        <row r="192">
          <cell r="A192" t="str">
            <v xml:space="preserve">23854855   </v>
          </cell>
          <cell r="B192" t="str">
            <v>YABAR GALLEGOS CARLOS ALBERTO</v>
          </cell>
          <cell r="C192" t="str">
            <v>RESPONSABLE DE PROMOCION SOCIAL Y CAPACITACION</v>
          </cell>
          <cell r="D192" t="str">
            <v>OFICINA ZONAL CUSCO</v>
          </cell>
          <cell r="E192">
            <v>40819</v>
          </cell>
          <cell r="F192">
            <v>40879</v>
          </cell>
          <cell r="Q192">
            <v>2707</v>
          </cell>
          <cell r="R192">
            <v>2900</v>
          </cell>
          <cell r="S192">
            <v>2900</v>
          </cell>
          <cell r="T192">
            <v>8507</v>
          </cell>
        </row>
        <row r="193">
          <cell r="A193" t="str">
            <v>23930015</v>
          </cell>
          <cell r="B193" t="str">
            <v>VALDIVIA SILVA KARL</v>
          </cell>
          <cell r="C193" t="str">
            <v>JEFE DE LA OFICINA ZONAL HUARAZ</v>
          </cell>
          <cell r="D193" t="str">
            <v>OFICINA ZONAL HUARAZ</v>
          </cell>
          <cell r="E193">
            <v>40823</v>
          </cell>
          <cell r="F193">
            <v>40883</v>
          </cell>
          <cell r="Q193">
            <v>4240</v>
          </cell>
          <cell r="R193">
            <v>5300</v>
          </cell>
          <cell r="S193">
            <v>5300</v>
          </cell>
          <cell r="T193">
            <v>14840</v>
          </cell>
        </row>
        <row r="194">
          <cell r="A194" t="str">
            <v>29691804</v>
          </cell>
          <cell r="B194" t="str">
            <v>NUÑEZ ARESTEGUI PATRICIA NANCY</v>
          </cell>
          <cell r="C194" t="str">
            <v>RESPONSABLE DE PROMOCION SOCIAL Y CAPACITACION</v>
          </cell>
          <cell r="D194" t="str">
            <v>OFICINA ZONAL PUNO</v>
          </cell>
          <cell r="E194">
            <v>40828</v>
          </cell>
          <cell r="F194">
            <v>40888</v>
          </cell>
          <cell r="Q194">
            <v>2090</v>
          </cell>
          <cell r="R194">
            <v>3300</v>
          </cell>
          <cell r="S194">
            <v>3300</v>
          </cell>
          <cell r="T194">
            <v>8690</v>
          </cell>
        </row>
        <row r="195">
          <cell r="A195" t="str">
            <v>32789955</v>
          </cell>
          <cell r="B195" t="str">
            <v>CORZO ALIAGA AGUSTIN VICTOR</v>
          </cell>
          <cell r="C195" t="str">
            <v>JEFE DE LA OFICINA ZONAL ANCASH</v>
          </cell>
          <cell r="D195" t="str">
            <v>OFICINA ZONAL ANCASH</v>
          </cell>
          <cell r="E195">
            <v>40823</v>
          </cell>
          <cell r="F195">
            <v>40883</v>
          </cell>
          <cell r="Q195">
            <v>4240</v>
          </cell>
          <cell r="R195">
            <v>5300</v>
          </cell>
          <cell r="S195">
            <v>1060</v>
          </cell>
          <cell r="T195">
            <v>10600</v>
          </cell>
        </row>
        <row r="196">
          <cell r="A196" t="str">
            <v>40315451</v>
          </cell>
          <cell r="B196" t="str">
            <v>SOTO  CONDOR VLADIMIR</v>
          </cell>
          <cell r="C196" t="str">
            <v>RESPONSABLE DE PROMOCION SOCIAL Y CAPACITACION</v>
          </cell>
          <cell r="D196" t="str">
            <v>OFICINA ZONAL LIMA NORTE</v>
          </cell>
          <cell r="E196">
            <v>40820</v>
          </cell>
          <cell r="F196">
            <v>40880</v>
          </cell>
          <cell r="Q196">
            <v>2790</v>
          </cell>
          <cell r="R196">
            <v>3100</v>
          </cell>
          <cell r="S196">
            <v>3100</v>
          </cell>
          <cell r="T196">
            <v>8990</v>
          </cell>
        </row>
        <row r="197">
          <cell r="A197" t="str">
            <v>40989899</v>
          </cell>
          <cell r="B197" t="str">
            <v>COTRADO CHEVARRIA JOHANN CHARLES</v>
          </cell>
          <cell r="C197" t="str">
            <v>TECNICO DE PROYECTOS-EVALUACION</v>
          </cell>
          <cell r="D197" t="str">
            <v>OFICINA ZONAL PUNO</v>
          </cell>
          <cell r="E197">
            <v>40828</v>
          </cell>
          <cell r="F197">
            <v>40888</v>
          </cell>
          <cell r="Q197">
            <v>1900</v>
          </cell>
          <cell r="R197">
            <v>3000</v>
          </cell>
          <cell r="S197">
            <v>3000</v>
          </cell>
          <cell r="T197">
            <v>7900</v>
          </cell>
        </row>
        <row r="198">
          <cell r="A198" t="str">
            <v>41210991</v>
          </cell>
          <cell r="B198" t="str">
            <v>ALBURQUEQUE MOGOLLON LUZ ELIANA</v>
          </cell>
          <cell r="C198" t="str">
            <v>RESPONSABLE ADMINISTRATIVO E INFORMATICO</v>
          </cell>
          <cell r="D198" t="str">
            <v>OFICINA ZONAL PIURA</v>
          </cell>
          <cell r="E198">
            <v>40819</v>
          </cell>
          <cell r="F198">
            <v>40879</v>
          </cell>
          <cell r="Q198">
            <v>1866.67</v>
          </cell>
          <cell r="R198">
            <v>2000</v>
          </cell>
          <cell r="S198">
            <v>133.33000000000001</v>
          </cell>
          <cell r="T198">
            <v>4000</v>
          </cell>
        </row>
        <row r="199">
          <cell r="A199" t="str">
            <v>41438329</v>
          </cell>
          <cell r="B199" t="str">
            <v>CASTILLO MEJIA DELICIA HERMILA</v>
          </cell>
          <cell r="C199" t="str">
            <v>RESPONSABLE DE PROMOCION SOCIAL Y CAPACITACION</v>
          </cell>
          <cell r="D199" t="str">
            <v>OFICINA ZONAL SAN MARTIN</v>
          </cell>
          <cell r="E199">
            <v>40819</v>
          </cell>
          <cell r="F199">
            <v>40879</v>
          </cell>
          <cell r="Q199">
            <v>2520</v>
          </cell>
          <cell r="R199">
            <v>2700</v>
          </cell>
          <cell r="S199">
            <v>2700</v>
          </cell>
          <cell r="T199">
            <v>7920</v>
          </cell>
        </row>
        <row r="200">
          <cell r="A200" t="str">
            <v>41651513</v>
          </cell>
          <cell r="B200" t="str">
            <v>AGUIRRE RAMOS JOSUE MARIO</v>
          </cell>
          <cell r="C200" t="str">
            <v>RESPONSABLE ADMINISTRATIVO E INFORMATICO</v>
          </cell>
          <cell r="D200" t="str">
            <v>OFICINA ZONAL LIMA NORTE</v>
          </cell>
          <cell r="E200">
            <v>40820</v>
          </cell>
          <cell r="F200">
            <v>40880</v>
          </cell>
          <cell r="Q200">
            <v>1800</v>
          </cell>
          <cell r="R200">
            <v>2000</v>
          </cell>
          <cell r="S200">
            <v>2000</v>
          </cell>
          <cell r="T200">
            <v>5800</v>
          </cell>
        </row>
        <row r="201">
          <cell r="A201" t="str">
            <v>41951029</v>
          </cell>
          <cell r="B201" t="str">
            <v>VERASTEGUI  PORRAS IVAN ROLANDO</v>
          </cell>
          <cell r="C201" t="str">
            <v>RESPONSABLE DE PROMOCION SOCIAL Y CAPACITACION</v>
          </cell>
          <cell r="D201" t="str">
            <v>OFICINA ZONAL LORETO</v>
          </cell>
          <cell r="E201">
            <v>40819</v>
          </cell>
          <cell r="F201">
            <v>40849</v>
          </cell>
          <cell r="Q201">
            <v>2707</v>
          </cell>
          <cell r="R201" t="str">
            <v>-</v>
          </cell>
          <cell r="S201" t="str">
            <v>-</v>
          </cell>
          <cell r="T201">
            <v>2707</v>
          </cell>
        </row>
        <row r="202">
          <cell r="A202" t="str">
            <v>43489291</v>
          </cell>
          <cell r="B202" t="str">
            <v>CORDOVA  MIGUEL CARMEN ROSA</v>
          </cell>
          <cell r="C202" t="str">
            <v>RESPONSABLE DE PROMOCION SOCIAL Y CAPACITACION</v>
          </cell>
          <cell r="D202" t="str">
            <v>OFICINA ZONAL AYACUCHO</v>
          </cell>
          <cell r="E202">
            <v>40819</v>
          </cell>
          <cell r="F202">
            <v>40879</v>
          </cell>
          <cell r="Q202">
            <v>2706.7</v>
          </cell>
          <cell r="R202">
            <v>2900</v>
          </cell>
          <cell r="S202">
            <v>2900</v>
          </cell>
          <cell r="T202">
            <v>8506.7000000000007</v>
          </cell>
        </row>
        <row r="203">
          <cell r="A203" t="str">
            <v>03701368</v>
          </cell>
          <cell r="B203" t="str">
            <v>RODAS DIAZ ZIZI CARIDAD</v>
          </cell>
          <cell r="C203" t="str">
            <v>RESPONSABLE DE PROMOCION SOCIAL Y CAPACITACION</v>
          </cell>
          <cell r="D203" t="str">
            <v>OFICINA ZONAL LIMA ESTE</v>
          </cell>
          <cell r="E203">
            <v>40854</v>
          </cell>
          <cell r="F203">
            <v>40908</v>
          </cell>
          <cell r="R203">
            <v>2480</v>
          </cell>
          <cell r="S203">
            <v>3100</v>
          </cell>
          <cell r="T203">
            <v>5580</v>
          </cell>
        </row>
        <row r="204">
          <cell r="A204" t="str">
            <v>05380488</v>
          </cell>
          <cell r="B204" t="str">
            <v>BARTENS  FERRANDO  NAPOLEON</v>
          </cell>
          <cell r="C204" t="str">
            <v>CHOFER</v>
          </cell>
          <cell r="D204" t="str">
            <v>OFICINA ZONAL LORETO</v>
          </cell>
          <cell r="E204">
            <v>40871</v>
          </cell>
          <cell r="F204">
            <v>40908</v>
          </cell>
          <cell r="R204">
            <v>257</v>
          </cell>
          <cell r="S204">
            <v>1100</v>
          </cell>
          <cell r="T204">
            <v>1357</v>
          </cell>
        </row>
        <row r="205">
          <cell r="A205" t="str">
            <v>06011899</v>
          </cell>
          <cell r="B205" t="str">
            <v>RAMIREZ GOICOCHEA MARTIN MANUEL</v>
          </cell>
          <cell r="C205" t="str">
            <v>CHOFER</v>
          </cell>
          <cell r="D205" t="str">
            <v>OFICINA ZONAL LIMA ESTE</v>
          </cell>
          <cell r="E205">
            <v>40854</v>
          </cell>
          <cell r="F205">
            <v>40883</v>
          </cell>
          <cell r="R205">
            <v>880</v>
          </cell>
          <cell r="S205" t="str">
            <v>-</v>
          </cell>
          <cell r="T205">
            <v>880</v>
          </cell>
        </row>
        <row r="206">
          <cell r="A206" t="str">
            <v>09560265</v>
          </cell>
          <cell r="B206" t="str">
            <v>WARTHON VARELA LUIS ENRIQUE</v>
          </cell>
          <cell r="C206" t="str">
            <v>JEFE DE OFICINA ZONAL APURIMAC</v>
          </cell>
          <cell r="D206" t="str">
            <v>OFICINA ZONAL APURIMAC</v>
          </cell>
          <cell r="E206">
            <v>40849</v>
          </cell>
          <cell r="F206">
            <v>40908</v>
          </cell>
          <cell r="R206">
            <v>5123.33</v>
          </cell>
          <cell r="S206">
            <v>5300</v>
          </cell>
          <cell r="T206">
            <v>10423.33</v>
          </cell>
        </row>
        <row r="207">
          <cell r="A207" t="str">
            <v>10669307</v>
          </cell>
          <cell r="B207" t="str">
            <v>ORCON  PATILLA JOHNNY</v>
          </cell>
          <cell r="C207" t="str">
            <v>RESPONSABLE ADMINISTRATIVO E INFORMATICO</v>
          </cell>
          <cell r="D207" t="str">
            <v>OFICINA ZONAL LIMA ESTE</v>
          </cell>
          <cell r="E207">
            <v>40854</v>
          </cell>
          <cell r="F207">
            <v>40908</v>
          </cell>
          <cell r="R207">
            <v>1600</v>
          </cell>
          <cell r="S207">
            <v>2000</v>
          </cell>
          <cell r="T207">
            <v>3600</v>
          </cell>
        </row>
        <row r="208">
          <cell r="A208" t="str">
            <v>10866428</v>
          </cell>
          <cell r="B208" t="str">
            <v>LOVATON  CORREA ALEDY JULEM</v>
          </cell>
          <cell r="C208" t="str">
            <v>TECNICO DE PROYECTOS EVAL-SUP</v>
          </cell>
          <cell r="D208" t="str">
            <v>OFICINA ZONAL LIMA SUR</v>
          </cell>
          <cell r="E208">
            <v>40871</v>
          </cell>
          <cell r="F208">
            <v>40908</v>
          </cell>
          <cell r="R208">
            <v>700</v>
          </cell>
          <cell r="S208">
            <v>3000</v>
          </cell>
          <cell r="T208">
            <v>3700</v>
          </cell>
        </row>
        <row r="209">
          <cell r="A209" t="str">
            <v>16502593</v>
          </cell>
          <cell r="B209" t="str">
            <v>UGAZ  DIAZ MARCO RAUL</v>
          </cell>
          <cell r="C209" t="str">
            <v>RESPONSABLE DE PROYECTOS</v>
          </cell>
          <cell r="D209" t="str">
            <v>OFICINA ZONAL LIMA CALLAO</v>
          </cell>
          <cell r="E209">
            <v>40854</v>
          </cell>
          <cell r="F209">
            <v>40908</v>
          </cell>
          <cell r="R209">
            <v>2480</v>
          </cell>
          <cell r="S209">
            <v>3100</v>
          </cell>
          <cell r="T209">
            <v>5580</v>
          </cell>
        </row>
        <row r="210">
          <cell r="A210" t="str">
            <v>16707606</v>
          </cell>
          <cell r="B210" t="str">
            <v>ZAPATA CARNAQUE DE ZAFRA ESPERANZA MARLENE</v>
          </cell>
          <cell r="C210" t="str">
            <v>JEFA DE OFICINA ZONAL LAMBAYEQUE</v>
          </cell>
          <cell r="D210" t="str">
            <v>OFICINA ZONAL LAMBAYEQUE</v>
          </cell>
          <cell r="E210">
            <v>40849</v>
          </cell>
          <cell r="F210">
            <v>40908</v>
          </cell>
          <cell r="R210">
            <v>5123</v>
          </cell>
          <cell r="S210">
            <v>5300</v>
          </cell>
          <cell r="T210">
            <v>10423</v>
          </cell>
        </row>
        <row r="211">
          <cell r="A211" t="str">
            <v>16715141</v>
          </cell>
          <cell r="B211" t="str">
            <v>RODRIGO OROZCO MIGUEL ANGEL</v>
          </cell>
          <cell r="C211" t="str">
            <v>TECNICO DE PROYECTOS EVAL-SUP</v>
          </cell>
          <cell r="D211" t="str">
            <v>OFICINA ZONAL LIMA NORTE</v>
          </cell>
          <cell r="E211">
            <v>40871</v>
          </cell>
          <cell r="F211">
            <v>40908</v>
          </cell>
          <cell r="R211">
            <v>700</v>
          </cell>
          <cell r="S211">
            <v>3000</v>
          </cell>
          <cell r="T211">
            <v>3700</v>
          </cell>
        </row>
        <row r="212">
          <cell r="A212" t="str">
            <v>16788271</v>
          </cell>
          <cell r="B212" t="str">
            <v>MORALES  FLORES JIMMY ROY</v>
          </cell>
          <cell r="C212" t="str">
            <v>TECNICO DE PROYECTOS</v>
          </cell>
          <cell r="D212" t="str">
            <v>OFICINA ZONAL AMAZONAS</v>
          </cell>
          <cell r="E212">
            <v>40854</v>
          </cell>
          <cell r="F212">
            <v>40908</v>
          </cell>
          <cell r="R212">
            <v>2320</v>
          </cell>
          <cell r="S212">
            <v>2900</v>
          </cell>
          <cell r="T212">
            <v>5220</v>
          </cell>
        </row>
        <row r="213">
          <cell r="A213" t="str">
            <v>19854011</v>
          </cell>
          <cell r="B213" t="str">
            <v>VILLAVERDE ROMANI JAVIER GERARDO</v>
          </cell>
          <cell r="C213" t="str">
            <v>RESPONSABLE DE PROYECTOS EVALUACION</v>
          </cell>
          <cell r="D213" t="str">
            <v>OFICINA ZONAL JUNIN</v>
          </cell>
          <cell r="E213">
            <v>40875</v>
          </cell>
          <cell r="F213">
            <v>40908</v>
          </cell>
          <cell r="R213">
            <v>330</v>
          </cell>
          <cell r="S213">
            <v>3300</v>
          </cell>
          <cell r="T213">
            <v>3630</v>
          </cell>
        </row>
        <row r="214">
          <cell r="A214" t="str">
            <v>20116899</v>
          </cell>
          <cell r="B214" t="str">
            <v>ZARATE  RAMOS JAIME ROGER</v>
          </cell>
          <cell r="C214" t="str">
            <v>TECNICO DE PROYECTOS</v>
          </cell>
          <cell r="D214" t="str">
            <v>OFICINA ZONAL LIMA CALLAO</v>
          </cell>
          <cell r="E214">
            <v>40854</v>
          </cell>
          <cell r="F214">
            <v>40908</v>
          </cell>
          <cell r="R214">
            <v>2320</v>
          </cell>
          <cell r="S214">
            <v>2900</v>
          </cell>
          <cell r="T214">
            <v>5220</v>
          </cell>
        </row>
        <row r="215">
          <cell r="A215" t="str">
            <v>20564789</v>
          </cell>
          <cell r="B215" t="str">
            <v>ZARATE LAZARO PEDRO RONALD</v>
          </cell>
          <cell r="C215" t="str">
            <v>JEFE DE OFICINA ZONAL LA MERCED</v>
          </cell>
          <cell r="D215" t="str">
            <v>OFICINA ZONAL LA MERCED</v>
          </cell>
          <cell r="E215">
            <v>40849</v>
          </cell>
          <cell r="F215">
            <v>40908</v>
          </cell>
          <cell r="R215">
            <v>5123</v>
          </cell>
          <cell r="S215">
            <v>5300</v>
          </cell>
          <cell r="T215">
            <v>10423</v>
          </cell>
        </row>
        <row r="216">
          <cell r="A216" t="str">
            <v>21406667</v>
          </cell>
          <cell r="B216" t="str">
            <v>ESPINO ALTAMIRANO ARNALDO HUGO</v>
          </cell>
          <cell r="C216" t="str">
            <v>JEFE DE OFICINA ZONAL ICA</v>
          </cell>
          <cell r="D216" t="str">
            <v>OFICINA ZONAL ICA</v>
          </cell>
          <cell r="E216">
            <v>40849</v>
          </cell>
          <cell r="F216">
            <v>40908</v>
          </cell>
          <cell r="R216">
            <v>5123.34</v>
          </cell>
          <cell r="S216">
            <v>5300</v>
          </cell>
          <cell r="T216">
            <v>10423.34</v>
          </cell>
        </row>
        <row r="217">
          <cell r="A217" t="str">
            <v>22498629</v>
          </cell>
          <cell r="B217" t="str">
            <v>ALBORNOZ PALACIOS SANDRA GIOVANNA</v>
          </cell>
          <cell r="C217" t="str">
            <v>RESPONSABLE DE PROYECTOS-EVALUACION</v>
          </cell>
          <cell r="D217" t="str">
            <v>OFICINA ZONAL HUANUCO</v>
          </cell>
          <cell r="E217">
            <v>40854</v>
          </cell>
          <cell r="F217">
            <v>40908</v>
          </cell>
          <cell r="R217">
            <v>2640</v>
          </cell>
          <cell r="S217">
            <v>3300</v>
          </cell>
          <cell r="T217">
            <v>5940</v>
          </cell>
        </row>
        <row r="218">
          <cell r="A218" t="str">
            <v>22510529</v>
          </cell>
          <cell r="B218" t="str">
            <v>MORA  ROQUE GUSTAVO</v>
          </cell>
          <cell r="C218" t="str">
            <v>CHOFER</v>
          </cell>
          <cell r="D218" t="str">
            <v>OFICINA ZONAL HUANUCO</v>
          </cell>
          <cell r="E218">
            <v>40854</v>
          </cell>
          <cell r="F218">
            <v>40908</v>
          </cell>
          <cell r="R218">
            <v>880</v>
          </cell>
          <cell r="S218">
            <v>1100</v>
          </cell>
          <cell r="T218">
            <v>1980</v>
          </cell>
        </row>
        <row r="219">
          <cell r="A219" t="str">
            <v>23990160</v>
          </cell>
          <cell r="B219" t="str">
            <v>CARDENAS CATALAN CARMEN LUCIA</v>
          </cell>
          <cell r="C219" t="str">
            <v>TECNICO DE PROYECTOS</v>
          </cell>
          <cell r="D219" t="str">
            <v>OFICINA ZONAL APURIMAC</v>
          </cell>
          <cell r="E219">
            <v>40871</v>
          </cell>
          <cell r="F219">
            <v>40908</v>
          </cell>
          <cell r="R219">
            <v>677</v>
          </cell>
          <cell r="S219">
            <v>2900</v>
          </cell>
          <cell r="T219">
            <v>3577</v>
          </cell>
        </row>
        <row r="220">
          <cell r="A220" t="str">
            <v>28260019</v>
          </cell>
          <cell r="B220" t="str">
            <v>MELGAR  CANALES MAURY GAMEL</v>
          </cell>
          <cell r="C220" t="str">
            <v>CHOFER</v>
          </cell>
          <cell r="D220" t="str">
            <v>OFICINA ZONAL AYACUCHO</v>
          </cell>
          <cell r="E220">
            <v>40849</v>
          </cell>
          <cell r="F220">
            <v>40908</v>
          </cell>
          <cell r="R220">
            <v>1063</v>
          </cell>
          <cell r="S220">
            <v>1100</v>
          </cell>
          <cell r="T220">
            <v>2163</v>
          </cell>
        </row>
        <row r="221">
          <cell r="A221" t="str">
            <v>29636978</v>
          </cell>
          <cell r="B221" t="str">
            <v>MALAGA POMA JESUS AUGUSTO</v>
          </cell>
          <cell r="C221" t="str">
            <v>JEFE DE OFICINA ZONAL MOQUEGUA</v>
          </cell>
          <cell r="D221" t="str">
            <v>OFICINA ZONAL MOQUEGUA</v>
          </cell>
          <cell r="E221">
            <v>40849</v>
          </cell>
          <cell r="F221">
            <v>40908</v>
          </cell>
          <cell r="R221">
            <v>3866.67</v>
          </cell>
          <cell r="S221">
            <v>4000</v>
          </cell>
          <cell r="T221">
            <v>7866.67</v>
          </cell>
        </row>
        <row r="222">
          <cell r="A222" t="str">
            <v>33671702</v>
          </cell>
          <cell r="B222" t="str">
            <v>MOLOCHO ESTELA ELDER</v>
          </cell>
          <cell r="C222" t="str">
            <v>CHOFER</v>
          </cell>
          <cell r="D222" t="str">
            <v>OFICINA ZONAL AMAZONAS</v>
          </cell>
          <cell r="E222">
            <v>40854</v>
          </cell>
          <cell r="F222">
            <v>40908</v>
          </cell>
          <cell r="Q222" t="str">
            <v>-</v>
          </cell>
          <cell r="R222">
            <v>880</v>
          </cell>
          <cell r="S222">
            <v>1100</v>
          </cell>
          <cell r="T222">
            <v>1980</v>
          </cell>
        </row>
        <row r="223">
          <cell r="A223" t="str">
            <v>40011653</v>
          </cell>
          <cell r="B223" t="str">
            <v>PALOMINO TAICAS GISSELA BRIGITTE</v>
          </cell>
          <cell r="C223" t="str">
            <v>RESPONSABLE DE PROMOCION SOCIAL Y CAPACITACION</v>
          </cell>
          <cell r="D223" t="str">
            <v>OFICINA ZONAL LIMA CALLAO</v>
          </cell>
          <cell r="E223">
            <v>40854</v>
          </cell>
          <cell r="F223">
            <v>40908</v>
          </cell>
          <cell r="Q223" t="str">
            <v>-</v>
          </cell>
          <cell r="R223">
            <v>2320</v>
          </cell>
          <cell r="S223">
            <v>2900</v>
          </cell>
          <cell r="T223">
            <v>5220</v>
          </cell>
        </row>
        <row r="224">
          <cell r="A224" t="str">
            <v>40068871</v>
          </cell>
          <cell r="B224" t="str">
            <v>MEDINA ORTIZ WILMER</v>
          </cell>
          <cell r="C224" t="str">
            <v>RESPONSABLE DE PROMOCION SOCIAL Y CAPACITACION</v>
          </cell>
          <cell r="D224" t="str">
            <v>OFICINA ZONAL AMAZONAS</v>
          </cell>
          <cell r="E224">
            <v>40854</v>
          </cell>
          <cell r="F224">
            <v>40908</v>
          </cell>
          <cell r="Q224" t="str">
            <v>-</v>
          </cell>
          <cell r="R224">
            <v>2160</v>
          </cell>
          <cell r="S224">
            <v>2700</v>
          </cell>
          <cell r="T224">
            <v>4860</v>
          </cell>
        </row>
        <row r="225">
          <cell r="A225" t="str">
            <v>40212425</v>
          </cell>
          <cell r="B225" t="str">
            <v>DIAZ PAREDES FRANCISCO OCTAVIO</v>
          </cell>
          <cell r="C225" t="str">
            <v>RESPONSABLE ADMINISTRATIVO E INFORMATICO</v>
          </cell>
          <cell r="D225" t="str">
            <v>OFICINA ZONAL HUANUCO</v>
          </cell>
          <cell r="E225">
            <v>40854</v>
          </cell>
          <cell r="F225">
            <v>40908</v>
          </cell>
          <cell r="Q225" t="str">
            <v>-</v>
          </cell>
          <cell r="R225">
            <v>1600</v>
          </cell>
          <cell r="S225">
            <v>2000</v>
          </cell>
          <cell r="T225">
            <v>3600</v>
          </cell>
        </row>
        <row r="226">
          <cell r="A226" t="str">
            <v>40344861</v>
          </cell>
          <cell r="B226" t="str">
            <v>VALENCIA YUPANQUI GIAN ADOLFO</v>
          </cell>
          <cell r="C226" t="str">
            <v>CHOFER</v>
          </cell>
          <cell r="D226" t="str">
            <v>OFICINA ZONAL LIMA CALLAO</v>
          </cell>
          <cell r="E226">
            <v>40854</v>
          </cell>
          <cell r="F226">
            <v>40908</v>
          </cell>
          <cell r="Q226" t="str">
            <v>-</v>
          </cell>
          <cell r="R226">
            <v>880</v>
          </cell>
          <cell r="S226">
            <v>1100</v>
          </cell>
          <cell r="T226">
            <v>1980</v>
          </cell>
        </row>
        <row r="227">
          <cell r="A227" t="str">
            <v>40609271</v>
          </cell>
          <cell r="B227" t="str">
            <v>CUYUBAMBA PEREZ DANIEL ALEJANDRO</v>
          </cell>
          <cell r="C227" t="str">
            <v>CHOFER</v>
          </cell>
          <cell r="D227" t="str">
            <v>OFICINA ZONAL LIMA SUR</v>
          </cell>
          <cell r="E227">
            <v>40854</v>
          </cell>
          <cell r="F227">
            <v>40883</v>
          </cell>
          <cell r="Q227" t="str">
            <v>-</v>
          </cell>
          <cell r="R227">
            <v>880</v>
          </cell>
          <cell r="S227" t="str">
            <v>-</v>
          </cell>
          <cell r="T227">
            <v>880</v>
          </cell>
        </row>
        <row r="228">
          <cell r="A228" t="str">
            <v>40615621</v>
          </cell>
          <cell r="B228" t="str">
            <v>CERRON SALINAS RAUL FERNANDO</v>
          </cell>
          <cell r="C228" t="str">
            <v>JEFE DE OFICINA ZONAL UCAYALI</v>
          </cell>
          <cell r="D228" t="str">
            <v>OFICINA ZONAL UCAYALI</v>
          </cell>
          <cell r="E228">
            <v>40849</v>
          </cell>
          <cell r="F228">
            <v>40908</v>
          </cell>
          <cell r="Q228" t="str">
            <v>-</v>
          </cell>
          <cell r="R228">
            <v>5123</v>
          </cell>
          <cell r="S228">
            <v>5300</v>
          </cell>
          <cell r="T228">
            <v>10423</v>
          </cell>
        </row>
        <row r="229">
          <cell r="A229" t="str">
            <v>42069031</v>
          </cell>
          <cell r="B229" t="str">
            <v>VALLENAS HERMOZA LIZARDO</v>
          </cell>
          <cell r="C229" t="str">
            <v>RESPONSABLE ADMINISTRATIVO E INFORMATICO</v>
          </cell>
          <cell r="D229" t="str">
            <v>OFICINA ZONAL CUSCO</v>
          </cell>
          <cell r="E229">
            <v>40849</v>
          </cell>
          <cell r="F229">
            <v>40908</v>
          </cell>
          <cell r="Q229" t="str">
            <v>-</v>
          </cell>
          <cell r="R229">
            <v>1933</v>
          </cell>
          <cell r="S229">
            <v>2000</v>
          </cell>
          <cell r="T229">
            <v>3933</v>
          </cell>
        </row>
        <row r="230">
          <cell r="A230" t="str">
            <v>42652470</v>
          </cell>
          <cell r="B230" t="str">
            <v>CHUQUIPUL DIAZ EYNER ABIMAEL</v>
          </cell>
          <cell r="C230" t="str">
            <v>RESPONSABLE ADMINISTRATIVO E INFORMATICO</v>
          </cell>
          <cell r="D230" t="str">
            <v>OFICINA ZONAL AMAZONAS</v>
          </cell>
          <cell r="E230">
            <v>40854</v>
          </cell>
          <cell r="F230">
            <v>40908</v>
          </cell>
          <cell r="Q230" t="str">
            <v>-</v>
          </cell>
          <cell r="R230">
            <v>1600</v>
          </cell>
          <cell r="S230">
            <v>2000</v>
          </cell>
          <cell r="T230">
            <v>3600</v>
          </cell>
        </row>
        <row r="231">
          <cell r="A231" t="str">
            <v>01046383</v>
          </cell>
          <cell r="B231" t="str">
            <v>VASQUEZ FERNANDEZ CLAUDIO</v>
          </cell>
          <cell r="C231" t="str">
            <v>TECNICO DE PROYECTOS</v>
          </cell>
          <cell r="D231" t="str">
            <v>OFICINA ZONAL LORETO</v>
          </cell>
          <cell r="E231">
            <v>40878</v>
          </cell>
          <cell r="F231">
            <v>40939</v>
          </cell>
          <cell r="S231">
            <v>2900</v>
          </cell>
          <cell r="T231">
            <v>2900</v>
          </cell>
        </row>
        <row r="232">
          <cell r="A232" t="str">
            <v>01101078</v>
          </cell>
          <cell r="B232" t="str">
            <v>AREVALO VELASCO ROGER</v>
          </cell>
          <cell r="C232" t="str">
            <v>CHOFER</v>
          </cell>
          <cell r="D232" t="str">
            <v>OFICINA ZONAL SAN MARTIN</v>
          </cell>
          <cell r="E232">
            <v>40890</v>
          </cell>
          <cell r="F232">
            <v>40939</v>
          </cell>
          <cell r="S232">
            <v>660</v>
          </cell>
          <cell r="T232">
            <v>660</v>
          </cell>
        </row>
        <row r="233">
          <cell r="A233" t="str">
            <v>01340843</v>
          </cell>
          <cell r="B233" t="str">
            <v>CALDERON  TORRES JUAN LUCAS</v>
          </cell>
          <cell r="C233" t="str">
            <v>RESPONSABLE DE PROMOCION SOCIAL Y CAPACITACION</v>
          </cell>
          <cell r="D233" t="str">
            <v>OFICINA ZONAL MOQUEGUA</v>
          </cell>
          <cell r="E233">
            <v>40879</v>
          </cell>
          <cell r="F233">
            <v>40939</v>
          </cell>
          <cell r="S233">
            <v>2610</v>
          </cell>
          <cell r="T233">
            <v>2610</v>
          </cell>
        </row>
        <row r="234">
          <cell r="A234" t="str">
            <v>03701837</v>
          </cell>
          <cell r="B234" t="str">
            <v>GUERRERO GUERRERO MIRIAN MARLENY</v>
          </cell>
          <cell r="C234" t="str">
            <v>RESPONSABLE DE PROYECTOS</v>
          </cell>
          <cell r="D234" t="str">
            <v>OFICINA ZONAL LAMBAYEQUE</v>
          </cell>
          <cell r="E234">
            <v>40879</v>
          </cell>
          <cell r="F234">
            <v>40939</v>
          </cell>
          <cell r="S234">
            <v>2996.6</v>
          </cell>
          <cell r="T234">
            <v>2996.6</v>
          </cell>
        </row>
        <row r="235">
          <cell r="A235" t="str">
            <v>04400321</v>
          </cell>
          <cell r="B235" t="str">
            <v>DELGADO  RODRIGUEZ LUIS HERBERT</v>
          </cell>
          <cell r="C235" t="str">
            <v>JEFE DE LA OFICINA ZONAL TACNA</v>
          </cell>
          <cell r="D235" t="str">
            <v>OFICINA ZONAL TACNA</v>
          </cell>
          <cell r="E235">
            <v>40882</v>
          </cell>
          <cell r="F235">
            <v>40939</v>
          </cell>
          <cell r="S235">
            <v>3466.66</v>
          </cell>
          <cell r="T235">
            <v>3466.66</v>
          </cell>
        </row>
        <row r="236">
          <cell r="A236" t="str">
            <v>07659044</v>
          </cell>
          <cell r="B236" t="str">
            <v>TORRES  GRANDEZ MANUEL REYES</v>
          </cell>
          <cell r="C236" t="str">
            <v>CHOFER</v>
          </cell>
          <cell r="D236" t="str">
            <v>OFICINA ZONAL LIMA NORTE</v>
          </cell>
          <cell r="E236">
            <v>40878</v>
          </cell>
          <cell r="F236">
            <v>40939</v>
          </cell>
          <cell r="S236">
            <v>1100</v>
          </cell>
          <cell r="T236">
            <v>1100</v>
          </cell>
        </row>
        <row r="237">
          <cell r="A237" t="str">
            <v>09638426</v>
          </cell>
          <cell r="B237" t="str">
            <v>POEMAPE APCHO JORGE LUIS</v>
          </cell>
          <cell r="C237" t="str">
            <v>RESPONSABLE DE PROYECTOS EVALUACION</v>
          </cell>
          <cell r="D237" t="str">
            <v>OFICINA ZONAL LIMA ESTE</v>
          </cell>
          <cell r="E237">
            <v>40896</v>
          </cell>
          <cell r="F237">
            <v>40939</v>
          </cell>
          <cell r="S237">
            <v>1320</v>
          </cell>
          <cell r="T237">
            <v>1320</v>
          </cell>
        </row>
        <row r="238">
          <cell r="A238" t="str">
            <v>09680080</v>
          </cell>
          <cell r="B238" t="str">
            <v>MORALES MIRANDA JOSE ALBERTO</v>
          </cell>
          <cell r="C238" t="str">
            <v>TECNICO DE PROYECTOS</v>
          </cell>
          <cell r="D238" t="str">
            <v>OFICINA ZONAL PASCO</v>
          </cell>
          <cell r="E238">
            <v>40878</v>
          </cell>
          <cell r="F238">
            <v>40939</v>
          </cell>
          <cell r="S238">
            <v>2900</v>
          </cell>
          <cell r="T238">
            <v>2900</v>
          </cell>
        </row>
        <row r="239">
          <cell r="A239" t="str">
            <v>18842029</v>
          </cell>
          <cell r="B239" t="str">
            <v>SANCHEZ CABELLOS FREDDY</v>
          </cell>
          <cell r="C239" t="str">
            <v>RESPONSABLE DE PROYECTOS</v>
          </cell>
          <cell r="D239" t="str">
            <v>OFICINA ZONAL CAJAMARCA</v>
          </cell>
          <cell r="E239">
            <v>40897</v>
          </cell>
          <cell r="F239">
            <v>40939</v>
          </cell>
          <cell r="S239">
            <v>1136.6600000000001</v>
          </cell>
          <cell r="T239">
            <v>1136.6600000000001</v>
          </cell>
        </row>
        <row r="240">
          <cell r="A240" t="str">
            <v>19869041</v>
          </cell>
          <cell r="B240" t="str">
            <v>SANTOS MUCHA HUGO EDGAR </v>
          </cell>
          <cell r="C240" t="str">
            <v>RESPONSABLE DE PROYECTOS</v>
          </cell>
          <cell r="D240" t="str">
            <v>OFICINA ZONAL LA MERCED</v>
          </cell>
          <cell r="E240">
            <v>40879</v>
          </cell>
          <cell r="F240">
            <v>40939</v>
          </cell>
          <cell r="S240">
            <v>2996.67</v>
          </cell>
          <cell r="T240">
            <v>2996.67</v>
          </cell>
        </row>
        <row r="241">
          <cell r="A241" t="str">
            <v>20049146</v>
          </cell>
          <cell r="B241" t="str">
            <v>SANTOS ALEGRE FREDDY</v>
          </cell>
          <cell r="C241" t="str">
            <v>RESPONSABLE DE PROYECTOS-SUPERVISIÓN</v>
          </cell>
          <cell r="D241" t="str">
            <v>OFICINA ZONAL JUNIN</v>
          </cell>
          <cell r="E241">
            <v>40878</v>
          </cell>
          <cell r="F241">
            <v>40939</v>
          </cell>
          <cell r="S241">
            <v>3300</v>
          </cell>
          <cell r="T241">
            <v>3300</v>
          </cell>
        </row>
        <row r="242">
          <cell r="A242" t="str">
            <v>20074740</v>
          </cell>
          <cell r="B242" t="str">
            <v>CAMEL VALERO DAVID RICHARD</v>
          </cell>
          <cell r="C242" t="str">
            <v>RESPONSABLE DE PROMOCION SOCIAL Y CAPACITACION</v>
          </cell>
          <cell r="D242" t="str">
            <v>OFICINA ZONAL JUNIN</v>
          </cell>
          <cell r="E242">
            <v>40878</v>
          </cell>
          <cell r="F242">
            <v>40939</v>
          </cell>
          <cell r="S242">
            <v>3100</v>
          </cell>
          <cell r="T242">
            <v>3100</v>
          </cell>
        </row>
        <row r="243">
          <cell r="A243" t="str">
            <v>20401892</v>
          </cell>
          <cell r="B243" t="str">
            <v>OCHOA SIGUAS RUBEN ELEODORO</v>
          </cell>
          <cell r="C243" t="str">
            <v>RESPONSABLE DE PROYECTOS SUPERVISION</v>
          </cell>
          <cell r="D243" t="str">
            <v>OFICINA ZONAL LIMA ESTE</v>
          </cell>
          <cell r="E243">
            <v>40896</v>
          </cell>
          <cell r="F243">
            <v>40939</v>
          </cell>
          <cell r="S243">
            <v>1320</v>
          </cell>
          <cell r="T243">
            <v>1320</v>
          </cell>
        </row>
        <row r="244">
          <cell r="A244" t="str">
            <v>20590356</v>
          </cell>
          <cell r="B244" t="str">
            <v>QUISPE ALHUAY ROMUALDO WALTER</v>
          </cell>
          <cell r="C244" t="str">
            <v>RESPONSABLE DE PROMOCION SOCIAL Y CAPACITACION</v>
          </cell>
          <cell r="D244" t="str">
            <v>OFICINA ZONAL LA MERCED</v>
          </cell>
          <cell r="E244">
            <v>40879</v>
          </cell>
          <cell r="F244">
            <v>40939</v>
          </cell>
          <cell r="S244">
            <v>2803.33</v>
          </cell>
          <cell r="T244">
            <v>2803.33</v>
          </cell>
        </row>
        <row r="245">
          <cell r="A245" t="str">
            <v>21400647</v>
          </cell>
          <cell r="B245" t="str">
            <v>RAFAEL  GAMBOA REINALDO EDUARDO</v>
          </cell>
          <cell r="C245" t="str">
            <v>JEFE DE LA OFICINA ZONAL TUMBES</v>
          </cell>
          <cell r="D245" t="str">
            <v>OFICINA ZONAL TUMBES</v>
          </cell>
          <cell r="E245">
            <v>40896</v>
          </cell>
          <cell r="F245">
            <v>40939</v>
          </cell>
          <cell r="S245">
            <v>1600</v>
          </cell>
          <cell r="T245">
            <v>1600</v>
          </cell>
        </row>
        <row r="246">
          <cell r="A246" t="str">
            <v>21551284</v>
          </cell>
          <cell r="B246" t="str">
            <v>SAQUIRAY  CHUMACERO MICHAEL RENE</v>
          </cell>
          <cell r="C246" t="str">
            <v>RESPONSABLE DE PROMOCION SOCIAL Y CAPACITACION</v>
          </cell>
          <cell r="D246" t="str">
            <v>OFICINA ZONAL ICA</v>
          </cell>
          <cell r="E246">
            <v>40878</v>
          </cell>
          <cell r="F246">
            <v>40939</v>
          </cell>
          <cell r="S246">
            <v>2900</v>
          </cell>
          <cell r="T246">
            <v>2900</v>
          </cell>
        </row>
        <row r="247">
          <cell r="A247" t="str">
            <v>26641956</v>
          </cell>
          <cell r="B247" t="str">
            <v>HUAMAN TANTA MARTHA GLADYS</v>
          </cell>
          <cell r="C247" t="str">
            <v>TECNICO DE PROYECTOS</v>
          </cell>
          <cell r="D247" t="str">
            <v>OFICINA ZONAL CAJAMARCA</v>
          </cell>
          <cell r="E247">
            <v>40897</v>
          </cell>
          <cell r="F247">
            <v>40939</v>
          </cell>
          <cell r="S247">
            <v>1063.33</v>
          </cell>
          <cell r="T247">
            <v>1063.33</v>
          </cell>
        </row>
        <row r="248">
          <cell r="A248" t="str">
            <v>26705187</v>
          </cell>
          <cell r="B248" t="str">
            <v>MANTILLA SILVA WALTER ALFONSO</v>
          </cell>
          <cell r="C248" t="str">
            <v>RESPONSABLE DE PROMOCION SOCIAL Y CAPACITACION</v>
          </cell>
          <cell r="D248" t="str">
            <v>OFICINA ZONAL CAJAMARCA</v>
          </cell>
          <cell r="E248">
            <v>40897</v>
          </cell>
          <cell r="F248">
            <v>40939</v>
          </cell>
          <cell r="S248">
            <v>1063.33</v>
          </cell>
          <cell r="T248">
            <v>1063.33</v>
          </cell>
        </row>
        <row r="249">
          <cell r="A249" t="str">
            <v>29271599</v>
          </cell>
          <cell r="B249" t="str">
            <v>GARCIA  CALIZAYA PERCY ERIBERTO</v>
          </cell>
          <cell r="C249" t="str">
            <v>TECNICO DE PROYECTOS</v>
          </cell>
          <cell r="D249" t="str">
            <v>OFICINA ZONAL MOQUEGUA</v>
          </cell>
          <cell r="E249">
            <v>40879</v>
          </cell>
          <cell r="F249">
            <v>40939</v>
          </cell>
          <cell r="S249">
            <v>2803.33</v>
          </cell>
          <cell r="T249">
            <v>2803.33</v>
          </cell>
        </row>
        <row r="250">
          <cell r="A250" t="str">
            <v>29542267</v>
          </cell>
          <cell r="B250" t="str">
            <v>QUISPE GAIMES FRIDA BETZABETH</v>
          </cell>
          <cell r="C250" t="str">
            <v>TECNICO DE PROYECTOS</v>
          </cell>
          <cell r="D250" t="str">
            <v>OFICINA ZONAL AREQUIPA</v>
          </cell>
          <cell r="E250">
            <v>40878</v>
          </cell>
          <cell r="F250">
            <v>40939</v>
          </cell>
          <cell r="S250">
            <v>2900</v>
          </cell>
          <cell r="T250">
            <v>2900</v>
          </cell>
        </row>
        <row r="251">
          <cell r="A251" t="str">
            <v>29601020</v>
          </cell>
          <cell r="B251" t="str">
            <v>FERNANDEZ CARRERA GIOVANNA MARITZA</v>
          </cell>
          <cell r="C251" t="str">
            <v>RESPONSABLE ADMINISTRATIVO E INFORMATICO</v>
          </cell>
          <cell r="D251" t="str">
            <v>OFICINA ZONAL AREQUIPA</v>
          </cell>
          <cell r="E251">
            <v>40896</v>
          </cell>
          <cell r="F251">
            <v>40939</v>
          </cell>
          <cell r="S251">
            <v>800</v>
          </cell>
          <cell r="T251">
            <v>800</v>
          </cell>
        </row>
        <row r="252">
          <cell r="A252" t="str">
            <v>31181459</v>
          </cell>
          <cell r="B252" t="str">
            <v>GONZALES ACOSTA WILLIAM</v>
          </cell>
          <cell r="C252" t="str">
            <v>JEFE DE LA OFICINA ZONAL PUQUIO</v>
          </cell>
          <cell r="D252" t="str">
            <v>OFICINA ZONAL PUQUIO</v>
          </cell>
          <cell r="E252">
            <v>40884</v>
          </cell>
          <cell r="F252">
            <v>40939</v>
          </cell>
          <cell r="S252">
            <v>3200</v>
          </cell>
          <cell r="T252">
            <v>3200</v>
          </cell>
        </row>
        <row r="253">
          <cell r="A253" t="str">
            <v>31672581</v>
          </cell>
          <cell r="B253" t="str">
            <v>JULCA GARCIA MIGUEL ANGEL</v>
          </cell>
          <cell r="C253" t="str">
            <v>TECNICO DE PROYECTOS</v>
          </cell>
          <cell r="D253" t="str">
            <v>OFICINA ZONAL HUARAZ</v>
          </cell>
          <cell r="E253">
            <v>40879</v>
          </cell>
          <cell r="F253">
            <v>40939</v>
          </cell>
          <cell r="S253">
            <v>2803.33</v>
          </cell>
          <cell r="T253">
            <v>2803.33</v>
          </cell>
        </row>
        <row r="254">
          <cell r="A254" t="str">
            <v>32041466</v>
          </cell>
          <cell r="B254" t="str">
            <v>SANCHEZ LIRIO JUAN ANDRES</v>
          </cell>
          <cell r="C254" t="str">
            <v>RESPONSABLE DE PROMOCION SOCIAL Y CAPACITACION</v>
          </cell>
          <cell r="D254" t="str">
            <v>OFICINA ZONAL HUARAZ</v>
          </cell>
          <cell r="E254">
            <v>40879</v>
          </cell>
          <cell r="F254">
            <v>40939</v>
          </cell>
          <cell r="S254">
            <v>2803.33</v>
          </cell>
          <cell r="T254">
            <v>2803.33</v>
          </cell>
        </row>
        <row r="255">
          <cell r="A255" t="str">
            <v>32541552</v>
          </cell>
          <cell r="B255" t="str">
            <v>AGUILAR ARMAS WALTHER JAVIER</v>
          </cell>
          <cell r="C255" t="str">
            <v>RESPONSABLE DE PROYECTOS</v>
          </cell>
          <cell r="D255" t="str">
            <v>OFICINA ZONAL ANCASH</v>
          </cell>
          <cell r="E255">
            <v>40878</v>
          </cell>
          <cell r="F255">
            <v>40939</v>
          </cell>
          <cell r="S255">
            <v>3100</v>
          </cell>
          <cell r="T255">
            <v>3100</v>
          </cell>
        </row>
        <row r="256">
          <cell r="A256" t="str">
            <v>32762503</v>
          </cell>
          <cell r="B256" t="str">
            <v>MUÑOZ PALOMINO PERCY CHESTER</v>
          </cell>
          <cell r="C256" t="str">
            <v>RESPONSABLE DE PROYECTOS</v>
          </cell>
          <cell r="D256" t="str">
            <v>OFICINA ZONAL UCAYALI</v>
          </cell>
          <cell r="E256">
            <v>40886</v>
          </cell>
          <cell r="F256">
            <v>40939</v>
          </cell>
          <cell r="S256">
            <v>2273.33</v>
          </cell>
          <cell r="T256">
            <v>2273.33</v>
          </cell>
        </row>
        <row r="257">
          <cell r="A257" t="str">
            <v>32818883</v>
          </cell>
          <cell r="B257" t="str">
            <v>CADENILLAS  ORTEGA  WIDNER WILSON</v>
          </cell>
          <cell r="C257" t="str">
            <v>RESPONSABLE ADMINISTRATIVO E INFORMATICO</v>
          </cell>
          <cell r="D257" t="str">
            <v>OFICINA ZONAL ANCASH</v>
          </cell>
          <cell r="E257">
            <v>40896</v>
          </cell>
          <cell r="F257">
            <v>40939</v>
          </cell>
          <cell r="S257">
            <v>800</v>
          </cell>
          <cell r="T257">
            <v>800</v>
          </cell>
        </row>
        <row r="258">
          <cell r="A258" t="str">
            <v>40025161</v>
          </cell>
          <cell r="B258" t="str">
            <v>ARANDA PRIETO CARLOS ALBERTO</v>
          </cell>
          <cell r="C258" t="str">
            <v>TECNICO DE PROYECTOS</v>
          </cell>
          <cell r="D258" t="str">
            <v>OFICINA ZONAL ANCASH</v>
          </cell>
          <cell r="E258">
            <v>40878</v>
          </cell>
          <cell r="F258">
            <v>40908</v>
          </cell>
          <cell r="S258">
            <v>2900</v>
          </cell>
          <cell r="T258">
            <v>2900</v>
          </cell>
        </row>
        <row r="259">
          <cell r="A259" t="str">
            <v>40336506</v>
          </cell>
          <cell r="B259" t="str">
            <v>MANCILLA RODRIGUEZ EDGAR ROLANDO</v>
          </cell>
          <cell r="C259" t="str">
            <v>TECNICO DE PROYECTOS EVALUACION-SUPERVISION</v>
          </cell>
          <cell r="D259" t="str">
            <v>OFICINA ZONAL HUANUCO</v>
          </cell>
          <cell r="E259">
            <v>40896</v>
          </cell>
          <cell r="F259">
            <v>40939</v>
          </cell>
          <cell r="S259">
            <v>1200</v>
          </cell>
          <cell r="T259">
            <v>1200</v>
          </cell>
        </row>
        <row r="260">
          <cell r="A260" t="str">
            <v>40449171</v>
          </cell>
          <cell r="B260" t="str">
            <v>CLEMENTE HENOSTROZA ROSA ELSA</v>
          </cell>
          <cell r="C260" t="str">
            <v>RESPONSABLE DE PROYECTOS</v>
          </cell>
          <cell r="D260" t="str">
            <v>OFICINA ZONAL HUARAZ</v>
          </cell>
          <cell r="E260">
            <v>40878</v>
          </cell>
          <cell r="F260">
            <v>40939</v>
          </cell>
          <cell r="S260">
            <v>2996.67</v>
          </cell>
          <cell r="T260">
            <v>2996.67</v>
          </cell>
        </row>
        <row r="261">
          <cell r="A261" t="str">
            <v>41618899</v>
          </cell>
          <cell r="B261" t="str">
            <v>PEREZ CORDOVA EDWARD CHALE</v>
          </cell>
          <cell r="C261" t="str">
            <v>JEFE DE LA OFICINA ZONAL VRA</v>
          </cell>
          <cell r="D261" t="str">
            <v>OFICINA ZONAL VRA (KIMBIRI)</v>
          </cell>
          <cell r="E261">
            <v>40882</v>
          </cell>
          <cell r="F261">
            <v>40939</v>
          </cell>
          <cell r="S261">
            <v>3466.6</v>
          </cell>
          <cell r="T261">
            <v>3466.6</v>
          </cell>
        </row>
        <row r="262">
          <cell r="A262" t="str">
            <v>42479410</v>
          </cell>
          <cell r="B262" t="str">
            <v>PAUCARCHUCO GABRIEL DANIEL JOSE</v>
          </cell>
          <cell r="C262" t="str">
            <v>CHOFER</v>
          </cell>
          <cell r="D262" t="str">
            <v>OFICINA ZONAL JUNIN</v>
          </cell>
          <cell r="E262">
            <v>40896</v>
          </cell>
          <cell r="F262">
            <v>40939</v>
          </cell>
          <cell r="S262">
            <v>440</v>
          </cell>
          <cell r="T262">
            <v>440</v>
          </cell>
        </row>
        <row r="263">
          <cell r="A263" t="str">
            <v>42838056</v>
          </cell>
          <cell r="B263" t="str">
            <v>ESPINAL  CHIPANA JULIE JANETH</v>
          </cell>
          <cell r="C263" t="str">
            <v>RESPONSABLE ADMINISTRATIVO E INFORMATICO</v>
          </cell>
          <cell r="D263" t="str">
            <v>OFICINA ZONAL MOQUEGUA</v>
          </cell>
          <cell r="E263">
            <v>40896</v>
          </cell>
          <cell r="F263">
            <v>40939</v>
          </cell>
          <cell r="Q263" t="str">
            <v>-</v>
          </cell>
          <cell r="R263" t="str">
            <v>-</v>
          </cell>
          <cell r="S263">
            <v>800</v>
          </cell>
          <cell r="T263">
            <v>800</v>
          </cell>
        </row>
        <row r="264">
          <cell r="A264" t="str">
            <v>44381563</v>
          </cell>
          <cell r="B264" t="str">
            <v>ZORRILLA  QUISPE LUIS FREDDY</v>
          </cell>
          <cell r="C264" t="str">
            <v>CHOFER</v>
          </cell>
          <cell r="D264" t="str">
            <v>OFICINA ZONAL LA MERCED</v>
          </cell>
          <cell r="E264">
            <v>40896</v>
          </cell>
          <cell r="F264">
            <v>40939</v>
          </cell>
          <cell r="Q264" t="str">
            <v>-</v>
          </cell>
          <cell r="R264" t="str">
            <v>-</v>
          </cell>
          <cell r="S264">
            <v>440</v>
          </cell>
          <cell r="T264">
            <v>440</v>
          </cell>
        </row>
        <row r="265">
          <cell r="A265" t="str">
            <v>80067770</v>
          </cell>
          <cell r="B265" t="str">
            <v>VELASQUEZ  HERRERA EDGAR</v>
          </cell>
          <cell r="C265" t="str">
            <v>RESPONSABLE DE PROMOCION SOCIAL Y CAPACITACION</v>
          </cell>
          <cell r="D265" t="str">
            <v>OFICINA ZONAL PASCO</v>
          </cell>
          <cell r="E265">
            <v>40878</v>
          </cell>
          <cell r="F265">
            <v>40908</v>
          </cell>
          <cell r="Q265" t="str">
            <v>-</v>
          </cell>
          <cell r="R265" t="str">
            <v>-</v>
          </cell>
          <cell r="S265">
            <v>2900</v>
          </cell>
          <cell r="T265">
            <v>2900</v>
          </cell>
        </row>
        <row r="266">
          <cell r="A266" t="str">
            <v>80660191</v>
          </cell>
          <cell r="B266" t="str">
            <v>MAYUNTUPA  ECHEVARRIA ROY WALTER</v>
          </cell>
          <cell r="C266" t="str">
            <v>RESPONSABLE ADMINISTRATIVO E INFORMATICO</v>
          </cell>
          <cell r="D266" t="str">
            <v>OFICINA ZONAL PASCO</v>
          </cell>
          <cell r="E266">
            <v>40903</v>
          </cell>
          <cell r="F266">
            <v>40939</v>
          </cell>
          <cell r="Q266" t="str">
            <v>-</v>
          </cell>
          <cell r="R266" t="str">
            <v>-</v>
          </cell>
          <cell r="S266">
            <v>333.3</v>
          </cell>
          <cell r="T266">
            <v>333.3</v>
          </cell>
        </row>
        <row r="267">
          <cell r="A267" t="str">
            <v>06942180</v>
          </cell>
          <cell r="B267" t="str">
            <v>PAUCAR MANTILLA ANAY MARGOT </v>
          </cell>
          <cell r="C267" t="str">
            <v>RESPONSABLE DE PROMOCION Y CAPACITACION</v>
          </cell>
          <cell r="D267" t="str">
            <v>OFICINA ZONAL UCAYALI</v>
          </cell>
          <cell r="I267">
            <v>1547</v>
          </cell>
          <cell r="J267">
            <v>2706</v>
          </cell>
          <cell r="K267">
            <v>2900</v>
          </cell>
          <cell r="L267" t="str">
            <v>-</v>
          </cell>
          <cell r="M267" t="str">
            <v>-</v>
          </cell>
          <cell r="N267" t="str">
            <v>-</v>
          </cell>
          <cell r="O267" t="str">
            <v>-</v>
          </cell>
          <cell r="P267" t="str">
            <v>-</v>
          </cell>
          <cell r="Q267" t="str">
            <v>-</v>
          </cell>
          <cell r="R267" t="str">
            <v>-</v>
          </cell>
          <cell r="S267" t="str">
            <v>-</v>
          </cell>
          <cell r="T267">
            <v>7153</v>
          </cell>
        </row>
        <row r="268">
          <cell r="A268" t="str">
            <v>07135452</v>
          </cell>
          <cell r="B268" t="str">
            <v>ABREGO VALVERDE EFRAIN MATEO</v>
          </cell>
          <cell r="C268" t="str">
            <v>CHOFER</v>
          </cell>
          <cell r="D268" t="str">
            <v>OFICINA ZONAL ICA</v>
          </cell>
          <cell r="J268">
            <v>1100</v>
          </cell>
          <cell r="K268" t="str">
            <v>-</v>
          </cell>
          <cell r="L268" t="str">
            <v>-</v>
          </cell>
          <cell r="M268" t="str">
            <v>-</v>
          </cell>
          <cell r="N268" t="str">
            <v>-</v>
          </cell>
          <cell r="O268" t="str">
            <v>-</v>
          </cell>
          <cell r="P268" t="str">
            <v>-</v>
          </cell>
          <cell r="Q268" t="str">
            <v>-</v>
          </cell>
          <cell r="R268" t="str">
            <v>-</v>
          </cell>
          <cell r="S268" t="str">
            <v>-</v>
          </cell>
          <cell r="T268">
            <v>1100</v>
          </cell>
        </row>
        <row r="269">
          <cell r="A269" t="str">
            <v>32926274</v>
          </cell>
          <cell r="B269" t="str">
            <v>HARO  TIRADO EDWARD</v>
          </cell>
          <cell r="C269" t="str">
            <v>TECNICO DE PROYECTOS</v>
          </cell>
          <cell r="D269" t="str">
            <v>OFICINA ZONAL ANCASH</v>
          </cell>
          <cell r="J269">
            <v>2900</v>
          </cell>
          <cell r="K269" t="str">
            <v>-</v>
          </cell>
          <cell r="L269" t="str">
            <v>-</v>
          </cell>
          <cell r="M269" t="str">
            <v>-</v>
          </cell>
          <cell r="N269" t="str">
            <v>-</v>
          </cell>
          <cell r="O269" t="str">
            <v>-</v>
          </cell>
          <cell r="P269" t="str">
            <v>-</v>
          </cell>
          <cell r="Q269" t="str">
            <v>-</v>
          </cell>
          <cell r="R269" t="str">
            <v>-</v>
          </cell>
          <cell r="S269" t="str">
            <v>-</v>
          </cell>
          <cell r="T269">
            <v>2900</v>
          </cell>
        </row>
        <row r="270">
          <cell r="A270" t="str">
            <v>20573336</v>
          </cell>
          <cell r="B270" t="str">
            <v>RIOS NUÑEZ ELGO</v>
          </cell>
          <cell r="C270" t="str">
            <v>JEFE ZONAL</v>
          </cell>
          <cell r="D270" t="str">
            <v>OFICINA ZONAL LA MERCED</v>
          </cell>
          <cell r="M270">
            <v>2650</v>
          </cell>
          <cell r="O270" t="str">
            <v>-</v>
          </cell>
          <cell r="P270" t="str">
            <v>-</v>
          </cell>
          <cell r="Q270" t="str">
            <v>-</v>
          </cell>
          <cell r="R270" t="str">
            <v>-</v>
          </cell>
          <cell r="S270" t="str">
            <v>-</v>
          </cell>
          <cell r="T270">
            <v>2650</v>
          </cell>
        </row>
        <row r="271">
          <cell r="A271" t="str">
            <v>29608745</v>
          </cell>
          <cell r="B271" t="str">
            <v>RAMOS ANCASI JUANA BETTY</v>
          </cell>
          <cell r="C271" t="str">
            <v>CAPACITADOR</v>
          </cell>
          <cell r="D271" t="str">
            <v>OFICINA ZONAL AREQUIPA</v>
          </cell>
          <cell r="I271">
            <v>1643</v>
          </cell>
          <cell r="J271">
            <v>2514</v>
          </cell>
          <cell r="O271" t="str">
            <v>-</v>
          </cell>
          <cell r="P271" t="str">
            <v>-</v>
          </cell>
          <cell r="Q271" t="str">
            <v>-</v>
          </cell>
          <cell r="R271" t="str">
            <v>-</v>
          </cell>
          <cell r="S271" t="str">
            <v>-</v>
          </cell>
          <cell r="T271">
            <v>4157</v>
          </cell>
        </row>
        <row r="272">
          <cell r="A272" t="str">
            <v>80183956</v>
          </cell>
          <cell r="B272" t="str">
            <v>VEGA PANIAGUA RAFAEL BERNARDO </v>
          </cell>
          <cell r="C272" t="str">
            <v>JEFE DE OFICINA ZONAL</v>
          </cell>
          <cell r="D272" t="str">
            <v>OFICINA ZONAL TACNA</v>
          </cell>
          <cell r="E272">
            <v>40294</v>
          </cell>
          <cell r="F272">
            <v>40574</v>
          </cell>
          <cell r="H272">
            <v>4000</v>
          </cell>
          <cell r="I272">
            <v>4000</v>
          </cell>
          <cell r="J272">
            <v>4000</v>
          </cell>
          <cell r="K272">
            <v>4000</v>
          </cell>
          <cell r="L272">
            <v>4000</v>
          </cell>
          <cell r="M272">
            <v>2000</v>
          </cell>
          <cell r="N272" t="str">
            <v>-</v>
          </cell>
          <cell r="O272" t="str">
            <v>-</v>
          </cell>
          <cell r="P272" t="str">
            <v>-</v>
          </cell>
          <cell r="Q272" t="str">
            <v>-</v>
          </cell>
          <cell r="R272" t="str">
            <v>-</v>
          </cell>
          <cell r="S272" t="str">
            <v>-</v>
          </cell>
          <cell r="T272">
            <v>22000</v>
          </cell>
        </row>
        <row r="273">
          <cell r="A273" t="str">
            <v>40820421</v>
          </cell>
          <cell r="B273" t="str">
            <v>VERA VELASQUEZ SORAIDA</v>
          </cell>
          <cell r="C273" t="str">
            <v>RESPONSABLE DE PROMOCIÓN SOCIAL Y CAPACITACIÓN</v>
          </cell>
          <cell r="D273" t="str">
            <v>OFICINA ZONAL VRA (KIMBIRI)</v>
          </cell>
          <cell r="E273">
            <v>39874</v>
          </cell>
          <cell r="F273">
            <v>40574</v>
          </cell>
          <cell r="H273">
            <v>2700</v>
          </cell>
          <cell r="I273">
            <v>2700</v>
          </cell>
          <cell r="J273">
            <v>2700</v>
          </cell>
          <cell r="K273" t="str">
            <v>-</v>
          </cell>
          <cell r="L273" t="str">
            <v>-</v>
          </cell>
          <cell r="M273" t="str">
            <v>-</v>
          </cell>
          <cell r="N273" t="str">
            <v>-</v>
          </cell>
          <cell r="O273" t="str">
            <v>-</v>
          </cell>
          <cell r="P273" t="str">
            <v>-</v>
          </cell>
          <cell r="Q273" t="str">
            <v>-</v>
          </cell>
          <cell r="R273" t="str">
            <v>-</v>
          </cell>
          <cell r="S273">
            <v>2126.6</v>
          </cell>
          <cell r="T273">
            <v>10226.6</v>
          </cell>
        </row>
        <row r="274">
          <cell r="A274" t="str">
            <v xml:space="preserve">TOTAL PERSONAL CAS </v>
          </cell>
          <cell r="H274">
            <v>403883.33</v>
          </cell>
          <cell r="I274">
            <v>421843.64999999997</v>
          </cell>
          <cell r="J274">
            <v>411380</v>
          </cell>
          <cell r="K274">
            <v>273050</v>
          </cell>
          <cell r="L274">
            <v>217016.66999999998</v>
          </cell>
          <cell r="M274">
            <v>124250</v>
          </cell>
          <cell r="N274">
            <v>112300</v>
          </cell>
          <cell r="O274">
            <v>112300</v>
          </cell>
          <cell r="P274">
            <v>125479.33</v>
          </cell>
          <cell r="Q274">
            <v>186863.75000000003</v>
          </cell>
          <cell r="R274">
            <v>302519.01</v>
          </cell>
          <cell r="S274">
            <v>411906.35999999993</v>
          </cell>
          <cell r="T274">
            <v>3102792.1000000006</v>
          </cell>
        </row>
      </sheetData>
      <sheetData sheetId="17" refreshError="1">
        <row r="4">
          <cell r="A4" t="str">
            <v>06790823</v>
          </cell>
          <cell r="B4" t="str">
            <v>CANAL REVOREDO ROSA INES</v>
          </cell>
          <cell r="C4" t="str">
            <v>ESPECIALISTA</v>
          </cell>
          <cell r="D4" t="str">
            <v>DIRECCION DE PROMOCION SOCIAL Y CAPACITACION</v>
          </cell>
          <cell r="E4">
            <v>40136</v>
          </cell>
          <cell r="F4">
            <v>40816</v>
          </cell>
          <cell r="G4" t="str">
            <v>CAS D.L. 1057</v>
          </cell>
          <cell r="H4">
            <v>6500</v>
          </cell>
          <cell r="I4">
            <v>6500</v>
          </cell>
          <cell r="J4">
            <v>6500</v>
          </cell>
          <cell r="K4">
            <v>6500</v>
          </cell>
          <cell r="L4">
            <v>6500</v>
          </cell>
          <cell r="M4">
            <v>6500</v>
          </cell>
          <cell r="N4">
            <v>6500</v>
          </cell>
          <cell r="O4">
            <v>6500</v>
          </cell>
          <cell r="P4">
            <v>6500</v>
          </cell>
          <cell r="Q4" t="str">
            <v>-</v>
          </cell>
          <cell r="R4" t="str">
            <v>-</v>
          </cell>
          <cell r="S4" t="str">
            <v>-</v>
          </cell>
          <cell r="T4">
            <v>58500</v>
          </cell>
        </row>
        <row r="5">
          <cell r="A5" t="str">
            <v>02892059</v>
          </cell>
          <cell r="B5" t="str">
            <v>JARA NIQUEN AMERICO FELIPE</v>
          </cell>
          <cell r="C5" t="str">
            <v>ASISTENTE DE CAPACITACION</v>
          </cell>
          <cell r="D5" t="str">
            <v>DIRECCION DE PROMOCION SOCIAL Y CAPACITACION</v>
          </cell>
          <cell r="E5">
            <v>39692</v>
          </cell>
          <cell r="F5">
            <v>40908</v>
          </cell>
          <cell r="G5" t="str">
            <v>CAS D.L. 1057</v>
          </cell>
          <cell r="H5">
            <v>2500</v>
          </cell>
          <cell r="I5">
            <v>2500</v>
          </cell>
          <cell r="J5">
            <v>2500</v>
          </cell>
          <cell r="K5">
            <v>2500</v>
          </cell>
          <cell r="L5">
            <v>2500</v>
          </cell>
          <cell r="M5">
            <v>2500</v>
          </cell>
          <cell r="N5">
            <v>2500</v>
          </cell>
          <cell r="O5">
            <v>2500</v>
          </cell>
          <cell r="P5">
            <v>2500</v>
          </cell>
          <cell r="Q5">
            <v>2500</v>
          </cell>
          <cell r="R5">
            <v>2500</v>
          </cell>
          <cell r="S5">
            <v>2500</v>
          </cell>
          <cell r="T5">
            <v>30000</v>
          </cell>
        </row>
        <row r="6">
          <cell r="A6" t="str">
            <v>33951873</v>
          </cell>
          <cell r="B6" t="str">
            <v>MEDINA CARUAJULCA EVELIO</v>
          </cell>
          <cell r="C6" t="str">
            <v>ANALISTA</v>
          </cell>
          <cell r="D6" t="str">
            <v>DIRECCION DE PROMOCION SOCIAL Y CAPACITACION</v>
          </cell>
          <cell r="E6">
            <v>40066</v>
          </cell>
          <cell r="F6">
            <v>40633</v>
          </cell>
          <cell r="G6" t="str">
            <v>CAS D.L. 1057</v>
          </cell>
          <cell r="H6">
            <v>3500</v>
          </cell>
          <cell r="I6">
            <v>3500</v>
          </cell>
          <cell r="J6">
            <v>3500</v>
          </cell>
          <cell r="K6" t="str">
            <v>-</v>
          </cell>
          <cell r="L6" t="str">
            <v>-</v>
          </cell>
          <cell r="M6" t="str">
            <v>-</v>
          </cell>
          <cell r="N6" t="str">
            <v>-</v>
          </cell>
          <cell r="O6" t="str">
            <v>-</v>
          </cell>
          <cell r="P6" t="str">
            <v>-</v>
          </cell>
          <cell r="Q6" t="str">
            <v>-</v>
          </cell>
          <cell r="R6" t="str">
            <v>-</v>
          </cell>
          <cell r="S6" t="str">
            <v>-</v>
          </cell>
          <cell r="T6">
            <v>10500</v>
          </cell>
        </row>
        <row r="7">
          <cell r="A7" t="str">
            <v>40933762</v>
          </cell>
          <cell r="B7" t="str">
            <v>MORALES HUACOTO FIORELLA ALEJANDRA</v>
          </cell>
          <cell r="C7" t="str">
            <v>ANALISTA</v>
          </cell>
          <cell r="D7" t="str">
            <v>DIRECCION DE PROMOCION SOCIAL Y CAPACITACION</v>
          </cell>
          <cell r="E7">
            <v>40136</v>
          </cell>
          <cell r="F7">
            <v>40574</v>
          </cell>
          <cell r="G7" t="str">
            <v>CAS D.L. 1057</v>
          </cell>
          <cell r="H7">
            <v>3250</v>
          </cell>
          <cell r="I7" t="str">
            <v>-</v>
          </cell>
          <cell r="J7" t="str">
            <v>-</v>
          </cell>
          <cell r="K7" t="str">
            <v>-</v>
          </cell>
          <cell r="L7" t="str">
            <v>-</v>
          </cell>
          <cell r="M7" t="str">
            <v>-</v>
          </cell>
          <cell r="N7" t="str">
            <v>-</v>
          </cell>
          <cell r="O7" t="str">
            <v>-</v>
          </cell>
          <cell r="P7" t="str">
            <v>-</v>
          </cell>
          <cell r="Q7" t="str">
            <v>-</v>
          </cell>
          <cell r="R7" t="str">
            <v>-</v>
          </cell>
          <cell r="S7" t="str">
            <v>-</v>
          </cell>
          <cell r="T7">
            <v>3250</v>
          </cell>
        </row>
        <row r="8">
          <cell r="A8" t="str">
            <v>31013571</v>
          </cell>
          <cell r="B8" t="str">
            <v>SOTELO LUNA VICTORIA RAQUEL</v>
          </cell>
          <cell r="C8" t="str">
            <v>ESPECIALISTA</v>
          </cell>
          <cell r="D8" t="str">
            <v>DIRECCION DE PROMOCION SOCIAL Y CAPACITACION</v>
          </cell>
          <cell r="E8">
            <v>39661</v>
          </cell>
          <cell r="F8">
            <v>40633</v>
          </cell>
          <cell r="G8" t="str">
            <v>CAS D.L. 1057</v>
          </cell>
          <cell r="H8">
            <v>5000</v>
          </cell>
          <cell r="I8">
            <v>5000</v>
          </cell>
          <cell r="J8">
            <v>5000</v>
          </cell>
          <cell r="K8" t="str">
            <v>-</v>
          </cell>
          <cell r="L8" t="str">
            <v>-</v>
          </cell>
          <cell r="M8" t="str">
            <v>-</v>
          </cell>
          <cell r="N8" t="str">
            <v>-</v>
          </cell>
          <cell r="O8" t="str">
            <v>-</v>
          </cell>
          <cell r="P8" t="str">
            <v>-</v>
          </cell>
          <cell r="Q8" t="str">
            <v>-</v>
          </cell>
          <cell r="R8" t="str">
            <v>-</v>
          </cell>
          <cell r="S8" t="str">
            <v>-</v>
          </cell>
          <cell r="T8">
            <v>15000</v>
          </cell>
        </row>
        <row r="9">
          <cell r="A9" t="str">
            <v>09409097</v>
          </cell>
          <cell r="B9" t="str">
            <v>TORRES ALVAREZ TERESA ROSALINA</v>
          </cell>
          <cell r="C9" t="str">
            <v>ASISTENTE DE PROMOCION</v>
          </cell>
          <cell r="D9" t="str">
            <v>DIRECCION DE PROMOCION SOCIAL Y CAPACITACION</v>
          </cell>
          <cell r="E9">
            <v>40225</v>
          </cell>
          <cell r="F9">
            <v>40908</v>
          </cell>
          <cell r="G9" t="str">
            <v>CAS D.L. 1057</v>
          </cell>
          <cell r="H9">
            <v>2000</v>
          </cell>
          <cell r="I9">
            <v>2000</v>
          </cell>
          <cell r="J9">
            <v>2000</v>
          </cell>
          <cell r="K9">
            <v>2000</v>
          </cell>
          <cell r="L9">
            <v>2000</v>
          </cell>
          <cell r="M9">
            <v>2000</v>
          </cell>
          <cell r="N9">
            <v>2000</v>
          </cell>
          <cell r="O9">
            <v>2000</v>
          </cell>
          <cell r="P9">
            <v>2000</v>
          </cell>
          <cell r="Q9">
            <v>2000</v>
          </cell>
          <cell r="R9">
            <v>2000</v>
          </cell>
          <cell r="S9">
            <v>2000</v>
          </cell>
          <cell r="T9">
            <v>24000</v>
          </cell>
        </row>
        <row r="10">
          <cell r="A10" t="str">
            <v>42319837</v>
          </cell>
          <cell r="B10" t="str">
            <v>COCHACHIN  LOLI ALEX ORIOL</v>
          </cell>
          <cell r="C10" t="str">
            <v>ANALISTA PROCESAMIENTO DE DATOS</v>
          </cell>
          <cell r="D10" t="str">
            <v>DIRECCION DE PROMOCION SOCIAL Y CAPACITACION</v>
          </cell>
          <cell r="E10">
            <v>40330</v>
          </cell>
          <cell r="F10">
            <v>40602</v>
          </cell>
          <cell r="G10" t="str">
            <v>CAS D.L. 1057</v>
          </cell>
          <cell r="H10">
            <v>1800</v>
          </cell>
          <cell r="I10">
            <v>1800</v>
          </cell>
          <cell r="J10" t="str">
            <v>-</v>
          </cell>
          <cell r="K10" t="str">
            <v>-</v>
          </cell>
          <cell r="L10" t="str">
            <v>-</v>
          </cell>
          <cell r="M10" t="str">
            <v>-</v>
          </cell>
          <cell r="N10" t="str">
            <v>-</v>
          </cell>
          <cell r="O10" t="str">
            <v>-</v>
          </cell>
          <cell r="P10" t="str">
            <v>-</v>
          </cell>
          <cell r="Q10" t="str">
            <v>-</v>
          </cell>
          <cell r="R10" t="str">
            <v>-</v>
          </cell>
          <cell r="S10" t="str">
            <v>-</v>
          </cell>
          <cell r="T10">
            <v>3600</v>
          </cell>
        </row>
        <row r="11">
          <cell r="A11" t="str">
            <v>09326768</v>
          </cell>
          <cell r="B11" t="str">
            <v>SOTOMAYOR TELLO ELOY</v>
          </cell>
          <cell r="C11" t="str">
            <v>ANALISTA</v>
          </cell>
          <cell r="D11" t="str">
            <v>DIRECCION DE PROMOCION SOCIAL Y CAPACITACION</v>
          </cell>
          <cell r="E11">
            <v>40373</v>
          </cell>
          <cell r="F11">
            <v>40816</v>
          </cell>
          <cell r="G11" t="str">
            <v>CAS D.L. 1057</v>
          </cell>
          <cell r="H11">
            <v>2750</v>
          </cell>
          <cell r="I11">
            <v>2750</v>
          </cell>
          <cell r="J11">
            <v>2750</v>
          </cell>
          <cell r="K11">
            <v>2750</v>
          </cell>
          <cell r="L11">
            <v>2750</v>
          </cell>
          <cell r="M11">
            <v>2750</v>
          </cell>
          <cell r="N11">
            <v>2750</v>
          </cell>
          <cell r="O11">
            <v>2750</v>
          </cell>
          <cell r="P11">
            <v>2750</v>
          </cell>
          <cell r="Q11" t="str">
            <v>-</v>
          </cell>
          <cell r="R11" t="str">
            <v>-</v>
          </cell>
          <cell r="S11" t="str">
            <v>-</v>
          </cell>
          <cell r="T11">
            <v>24750</v>
          </cell>
        </row>
        <row r="12">
          <cell r="A12" t="str">
            <v>10468574</v>
          </cell>
          <cell r="B12" t="str">
            <v>LAZO VITOR FREDI MARTIN</v>
          </cell>
          <cell r="C12" t="str">
            <v>ASISTENTE DE CAPACITACION</v>
          </cell>
          <cell r="D12" t="str">
            <v>DIRECCION DE PROMOCION SOCIAL Y CAPACITACION</v>
          </cell>
          <cell r="E12">
            <v>40437</v>
          </cell>
          <cell r="F12">
            <v>40816</v>
          </cell>
          <cell r="G12" t="str">
            <v>CAS D.L. 1057</v>
          </cell>
          <cell r="H12">
            <v>2250</v>
          </cell>
          <cell r="I12">
            <v>2250</v>
          </cell>
          <cell r="J12">
            <v>2250</v>
          </cell>
          <cell r="K12">
            <v>2250</v>
          </cell>
          <cell r="L12">
            <v>2250</v>
          </cell>
          <cell r="M12">
            <v>2250</v>
          </cell>
          <cell r="N12">
            <v>2250</v>
          </cell>
          <cell r="O12">
            <v>2250</v>
          </cell>
          <cell r="P12">
            <v>2250</v>
          </cell>
          <cell r="Q12" t="str">
            <v>-</v>
          </cell>
          <cell r="R12" t="str">
            <v>-</v>
          </cell>
          <cell r="S12" t="str">
            <v>-</v>
          </cell>
          <cell r="T12">
            <v>20250</v>
          </cell>
        </row>
        <row r="13">
          <cell r="A13" t="str">
            <v>09600995</v>
          </cell>
          <cell r="B13" t="str">
            <v>ANGULO BOCANEGRA PATRICIA</v>
          </cell>
          <cell r="C13" t="str">
            <v>ESPECIALISTA  DE LA DIRECCIÓN DE PROMOCIÓN SOCIAL Y CAPACITACIÓN</v>
          </cell>
          <cell r="D13" t="str">
            <v>DIRECCION DE PROMOCION SOCIAL Y CAPACITACION</v>
          </cell>
          <cell r="E13">
            <v>40777</v>
          </cell>
          <cell r="F13">
            <v>40939</v>
          </cell>
          <cell r="G13" t="str">
            <v>CAS D.L. 1057</v>
          </cell>
          <cell r="H13" t="str">
            <v>-</v>
          </cell>
          <cell r="I13" t="str">
            <v>-</v>
          </cell>
          <cell r="J13" t="str">
            <v>-</v>
          </cell>
          <cell r="K13" t="str">
            <v>-</v>
          </cell>
          <cell r="L13" t="str">
            <v>-</v>
          </cell>
          <cell r="M13" t="str">
            <v>-</v>
          </cell>
          <cell r="N13" t="str">
            <v>-</v>
          </cell>
          <cell r="O13">
            <v>1350</v>
          </cell>
          <cell r="P13">
            <v>4500</v>
          </cell>
          <cell r="Q13">
            <v>4500</v>
          </cell>
          <cell r="R13">
            <v>1950</v>
          </cell>
          <cell r="S13">
            <v>5500</v>
          </cell>
          <cell r="T13">
            <v>17800</v>
          </cell>
        </row>
        <row r="14">
          <cell r="A14" t="str">
            <v>09879008</v>
          </cell>
          <cell r="B14" t="str">
            <v>GARCIA PORRAS ROBERTO CESAR</v>
          </cell>
          <cell r="C14" t="str">
            <v>DIRECTOR DE PROMOCION SOCIAL Y CAPACITACION</v>
          </cell>
          <cell r="D14" t="str">
            <v>DIRECCION DE PROMOCION SOCIAL Y CAPACITACION</v>
          </cell>
          <cell r="E14">
            <v>40779</v>
          </cell>
          <cell r="F14">
            <v>40908</v>
          </cell>
          <cell r="G14" t="str">
            <v>CAS D.L. 1057</v>
          </cell>
          <cell r="H14" t="str">
            <v>-</v>
          </cell>
          <cell r="I14" t="str">
            <v>-</v>
          </cell>
          <cell r="J14" t="str">
            <v>-</v>
          </cell>
          <cell r="K14" t="str">
            <v>-</v>
          </cell>
          <cell r="L14" t="str">
            <v>-</v>
          </cell>
          <cell r="M14" t="str">
            <v>-</v>
          </cell>
          <cell r="N14" t="str">
            <v>-</v>
          </cell>
          <cell r="O14">
            <v>1983</v>
          </cell>
          <cell r="P14">
            <v>8500</v>
          </cell>
          <cell r="Q14">
            <v>17000</v>
          </cell>
          <cell r="R14">
            <v>8500</v>
          </cell>
          <cell r="S14">
            <v>8500</v>
          </cell>
          <cell r="T14">
            <v>44483</v>
          </cell>
        </row>
        <row r="15">
          <cell r="A15" t="str">
            <v>09851815</v>
          </cell>
          <cell r="B15" t="str">
            <v>GUTARRA MONTALVO VICTOR ALBERTO</v>
          </cell>
          <cell r="C15" t="str">
            <v>ESPECIALISTA EN CAPACITACION</v>
          </cell>
          <cell r="D15" t="str">
            <v>DIRECCION DE PROMOCION SOCIAL Y CAPACITACION</v>
          </cell>
          <cell r="E15">
            <v>40792</v>
          </cell>
          <cell r="F15">
            <v>40908</v>
          </cell>
          <cell r="G15" t="str">
            <v>CAS D.L. 1057</v>
          </cell>
          <cell r="H15" t="str">
            <v>-</v>
          </cell>
          <cell r="I15" t="str">
            <v>-</v>
          </cell>
          <cell r="J15" t="str">
            <v>-</v>
          </cell>
          <cell r="K15" t="str">
            <v>-</v>
          </cell>
          <cell r="L15" t="str">
            <v>-</v>
          </cell>
          <cell r="M15" t="str">
            <v>-</v>
          </cell>
          <cell r="N15" t="str">
            <v>-</v>
          </cell>
          <cell r="O15" t="str">
            <v>-</v>
          </cell>
          <cell r="P15">
            <v>4583</v>
          </cell>
          <cell r="Q15">
            <v>5500</v>
          </cell>
          <cell r="R15">
            <v>5500</v>
          </cell>
          <cell r="S15">
            <v>5500</v>
          </cell>
          <cell r="T15">
            <v>21083</v>
          </cell>
        </row>
        <row r="16">
          <cell r="A16" t="str">
            <v>10406281</v>
          </cell>
          <cell r="B16" t="str">
            <v>FANO RENGIFO DE MUÑOZ CARMEN MERCEDES</v>
          </cell>
          <cell r="C16" t="str">
            <v>ASISTENTE ADMINISTRATIVO</v>
          </cell>
          <cell r="D16" t="str">
            <v>DIRECCION DE PROMOCION SOCIAL Y CAPACITACION</v>
          </cell>
          <cell r="E16">
            <v>40863</v>
          </cell>
          <cell r="F16">
            <v>40908</v>
          </cell>
          <cell r="G16" t="str">
            <v>CAS D.L. 1057</v>
          </cell>
          <cell r="H16" t="str">
            <v>-</v>
          </cell>
          <cell r="I16" t="str">
            <v>-</v>
          </cell>
          <cell r="J16" t="str">
            <v>-</v>
          </cell>
          <cell r="K16" t="str">
            <v>-</v>
          </cell>
          <cell r="L16" t="str">
            <v>-</v>
          </cell>
          <cell r="M16" t="str">
            <v>-</v>
          </cell>
          <cell r="N16" t="str">
            <v>-</v>
          </cell>
          <cell r="O16" t="str">
            <v>-</v>
          </cell>
          <cell r="P16" t="str">
            <v>-</v>
          </cell>
          <cell r="Q16" t="str">
            <v>-</v>
          </cell>
          <cell r="R16">
            <v>1125</v>
          </cell>
          <cell r="S16">
            <v>2250</v>
          </cell>
          <cell r="T16">
            <v>3375</v>
          </cell>
        </row>
        <row r="17">
          <cell r="A17" t="str">
            <v>07841223</v>
          </cell>
          <cell r="B17" t="str">
            <v>HEREDIA  VASQUEZ ESLUVIA MERCEDES</v>
          </cell>
          <cell r="C17" t="str">
            <v>ESPECIALISTA DE PROMOCION</v>
          </cell>
          <cell r="D17" t="str">
            <v>DIRECCION DE PROMOCION SOCIAL Y CAPACITACION</v>
          </cell>
          <cell r="E17">
            <v>40863</v>
          </cell>
          <cell r="F17">
            <v>40939</v>
          </cell>
          <cell r="G17" t="str">
            <v>CAS D.L. 1057</v>
          </cell>
          <cell r="H17" t="str">
            <v>-</v>
          </cell>
          <cell r="I17" t="str">
            <v>-</v>
          </cell>
          <cell r="J17" t="str">
            <v>-</v>
          </cell>
          <cell r="K17" t="str">
            <v>-</v>
          </cell>
          <cell r="L17" t="str">
            <v>-</v>
          </cell>
          <cell r="M17" t="str">
            <v>-</v>
          </cell>
          <cell r="N17" t="str">
            <v>-</v>
          </cell>
          <cell r="O17" t="str">
            <v>-</v>
          </cell>
          <cell r="P17" t="str">
            <v>-</v>
          </cell>
          <cell r="Q17" t="str">
            <v>-</v>
          </cell>
          <cell r="R17">
            <v>2750</v>
          </cell>
          <cell r="S17">
            <v>5500</v>
          </cell>
          <cell r="T17">
            <v>8250</v>
          </cell>
        </row>
        <row r="18">
          <cell r="A18" t="str">
            <v>00823829</v>
          </cell>
          <cell r="B18" t="str">
            <v>OCAMPO REATEGUI MERCEDES JHESNINFERS</v>
          </cell>
          <cell r="C18" t="str">
            <v>ESPECIALISTA DE CAPACITACION</v>
          </cell>
          <cell r="D18" t="str">
            <v>DIRECCION DE PROMOCION SOCIAL Y CAPACITACION</v>
          </cell>
          <cell r="E18">
            <v>40861</v>
          </cell>
          <cell r="F18">
            <v>40908</v>
          </cell>
          <cell r="G18" t="str">
            <v>CAS D.L. 1057</v>
          </cell>
          <cell r="H18" t="str">
            <v>-</v>
          </cell>
          <cell r="I18" t="str">
            <v>-</v>
          </cell>
          <cell r="J18" t="str">
            <v>-</v>
          </cell>
          <cell r="K18" t="str">
            <v>-</v>
          </cell>
          <cell r="L18" t="str">
            <v>-</v>
          </cell>
          <cell r="M18" t="str">
            <v>-</v>
          </cell>
          <cell r="N18" t="str">
            <v>-</v>
          </cell>
          <cell r="O18" t="str">
            <v>-</v>
          </cell>
          <cell r="P18" t="str">
            <v>-</v>
          </cell>
          <cell r="Q18" t="str">
            <v>-</v>
          </cell>
          <cell r="R18">
            <v>1983.3</v>
          </cell>
          <cell r="S18">
            <v>3500</v>
          </cell>
          <cell r="T18">
            <v>5483.3</v>
          </cell>
        </row>
        <row r="19">
          <cell r="A19" t="str">
            <v>07873080</v>
          </cell>
          <cell r="B19" t="str">
            <v>TUPIA MELENDEZ BERTHA MILAGROS</v>
          </cell>
          <cell r="C19" t="str">
            <v>ASISTENTE ADMINISTRATIVO</v>
          </cell>
          <cell r="D19" t="str">
            <v>DIRECCION DE PROYECTOS</v>
          </cell>
          <cell r="E19">
            <v>40401</v>
          </cell>
          <cell r="F19">
            <v>40633</v>
          </cell>
          <cell r="G19" t="str">
            <v>CAS D.L. 1057</v>
          </cell>
          <cell r="H19">
            <v>2000</v>
          </cell>
          <cell r="I19">
            <v>2000</v>
          </cell>
          <cell r="J19">
            <v>2000</v>
          </cell>
          <cell r="K19" t="str">
            <v>-</v>
          </cell>
          <cell r="L19" t="str">
            <v>-</v>
          </cell>
          <cell r="M19" t="str">
            <v>-</v>
          </cell>
          <cell r="N19" t="str">
            <v>-</v>
          </cell>
          <cell r="O19" t="str">
            <v>-</v>
          </cell>
          <cell r="P19" t="str">
            <v>-</v>
          </cell>
          <cell r="Q19" t="str">
            <v>-</v>
          </cell>
          <cell r="R19" t="str">
            <v>-</v>
          </cell>
          <cell r="S19" t="str">
            <v>-</v>
          </cell>
          <cell r="T19">
            <v>6000</v>
          </cell>
        </row>
        <row r="20">
          <cell r="A20" t="str">
            <v>40626988</v>
          </cell>
          <cell r="B20" t="str">
            <v>ALTAMIRANO  POMA JUAN COSME</v>
          </cell>
          <cell r="C20" t="str">
            <v>ASISTENTE ADMINISTRATIVO</v>
          </cell>
          <cell r="D20" t="str">
            <v>DIRECCION DE PROYECTOS</v>
          </cell>
          <cell r="E20">
            <v>40878</v>
          </cell>
          <cell r="F20">
            <v>40908</v>
          </cell>
          <cell r="G20" t="str">
            <v>CAS D.L. 1057</v>
          </cell>
          <cell r="H20" t="str">
            <v>-</v>
          </cell>
          <cell r="I20" t="str">
            <v>-</v>
          </cell>
          <cell r="J20" t="str">
            <v>-</v>
          </cell>
          <cell r="K20" t="str">
            <v>-</v>
          </cell>
          <cell r="L20" t="str">
            <v>-</v>
          </cell>
          <cell r="M20" t="str">
            <v>-</v>
          </cell>
          <cell r="N20" t="str">
            <v>-</v>
          </cell>
          <cell r="O20" t="str">
            <v>-</v>
          </cell>
          <cell r="P20" t="str">
            <v>-</v>
          </cell>
          <cell r="Q20" t="str">
            <v>-</v>
          </cell>
          <cell r="R20" t="str">
            <v>-</v>
          </cell>
          <cell r="S20">
            <v>2500</v>
          </cell>
          <cell r="T20">
            <v>2500</v>
          </cell>
        </row>
        <row r="21">
          <cell r="A21" t="str">
            <v>23933524</v>
          </cell>
          <cell r="B21" t="str">
            <v>SANTOYO CRUZ TRICIA</v>
          </cell>
          <cell r="C21" t="str">
            <v>DIRECTORA DE PROYECTOS</v>
          </cell>
          <cell r="D21" t="str">
            <v>DIRECCION DE PROYECTOS</v>
          </cell>
          <cell r="E21">
            <v>40889</v>
          </cell>
          <cell r="F21">
            <v>40939</v>
          </cell>
          <cell r="G21" t="str">
            <v>CAS D.L. 1057</v>
          </cell>
          <cell r="H21" t="str">
            <v>-</v>
          </cell>
          <cell r="I21" t="str">
            <v>-</v>
          </cell>
          <cell r="J21" t="str">
            <v>-</v>
          </cell>
          <cell r="K21" t="str">
            <v>-</v>
          </cell>
          <cell r="L21" t="str">
            <v>-</v>
          </cell>
          <cell r="M21" t="str">
            <v>-</v>
          </cell>
          <cell r="N21" t="str">
            <v>-</v>
          </cell>
          <cell r="O21" t="str">
            <v>-</v>
          </cell>
          <cell r="P21" t="str">
            <v>-</v>
          </cell>
          <cell r="Q21" t="str">
            <v>-</v>
          </cell>
          <cell r="R21" t="str">
            <v>-</v>
          </cell>
          <cell r="S21">
            <v>5383.3</v>
          </cell>
          <cell r="T21">
            <v>5383.3</v>
          </cell>
        </row>
        <row r="22">
          <cell r="A22" t="str">
            <v>07904735</v>
          </cell>
          <cell r="B22" t="str">
            <v>ARANDA DE LA MATA FLOR RAQUEL</v>
          </cell>
          <cell r="C22" t="str">
            <v>ASISTENTE ADMINISTRATIVO A</v>
          </cell>
          <cell r="D22" t="str">
            <v>DIRECCION NACIONAL</v>
          </cell>
          <cell r="E22">
            <v>39661</v>
          </cell>
          <cell r="F22">
            <v>40877</v>
          </cell>
          <cell r="G22" t="str">
            <v>CAS D.L. 1057</v>
          </cell>
          <cell r="H22">
            <v>3000</v>
          </cell>
          <cell r="I22">
            <v>3000</v>
          </cell>
          <cell r="J22">
            <v>3000</v>
          </cell>
          <cell r="K22">
            <v>3000</v>
          </cell>
          <cell r="L22">
            <v>3000</v>
          </cell>
          <cell r="M22">
            <v>3000</v>
          </cell>
          <cell r="N22">
            <v>3000</v>
          </cell>
          <cell r="O22">
            <v>3000</v>
          </cell>
          <cell r="P22">
            <v>3000</v>
          </cell>
          <cell r="Q22">
            <v>3000</v>
          </cell>
          <cell r="R22">
            <v>3000</v>
          </cell>
          <cell r="S22" t="str">
            <v>-</v>
          </cell>
          <cell r="T22">
            <v>33000</v>
          </cell>
        </row>
        <row r="23">
          <cell r="A23" t="str">
            <v>08206235</v>
          </cell>
          <cell r="B23" t="str">
            <v>VILLANUEVA DIAZ FRED ALBERTO</v>
          </cell>
          <cell r="C23" t="str">
            <v>DIRECTOR NACIONAL</v>
          </cell>
          <cell r="D23" t="str">
            <v>DIRECCION NACIONAL</v>
          </cell>
          <cell r="E23">
            <v>40758</v>
          </cell>
          <cell r="F23">
            <v>40833</v>
          </cell>
          <cell r="G23" t="str">
            <v>CAS D.L. 1057</v>
          </cell>
          <cell r="H23" t="str">
            <v>-</v>
          </cell>
          <cell r="I23" t="str">
            <v>-</v>
          </cell>
          <cell r="J23" t="str">
            <v>-</v>
          </cell>
          <cell r="K23" t="str">
            <v>-</v>
          </cell>
          <cell r="L23" t="str">
            <v>-</v>
          </cell>
          <cell r="M23" t="str">
            <v>-</v>
          </cell>
          <cell r="N23" t="str">
            <v>-</v>
          </cell>
          <cell r="O23">
            <v>14000</v>
          </cell>
          <cell r="P23">
            <v>15000</v>
          </cell>
          <cell r="Q23">
            <v>8500</v>
          </cell>
          <cell r="R23" t="str">
            <v>-</v>
          </cell>
          <cell r="S23" t="str">
            <v>-</v>
          </cell>
          <cell r="T23">
            <v>37500</v>
          </cell>
        </row>
        <row r="24">
          <cell r="A24" t="str">
            <v>09873933</v>
          </cell>
          <cell r="B24" t="str">
            <v>LEO  TAPIA MARIA DEL CARMEN</v>
          </cell>
          <cell r="C24" t="str">
            <v>ASESORA DE GESTION ADMINISTRATIVA</v>
          </cell>
          <cell r="D24" t="str">
            <v>DIRECCION NACIONAL</v>
          </cell>
          <cell r="E24">
            <v>40777</v>
          </cell>
          <cell r="F24">
            <v>40908</v>
          </cell>
          <cell r="G24" t="str">
            <v>CAS D.L. 1057</v>
          </cell>
          <cell r="H24" t="str">
            <v>-</v>
          </cell>
          <cell r="I24" t="str">
            <v>-</v>
          </cell>
          <cell r="J24" t="str">
            <v>-</v>
          </cell>
          <cell r="K24" t="str">
            <v>-</v>
          </cell>
          <cell r="L24" t="str">
            <v>-</v>
          </cell>
          <cell r="M24" t="str">
            <v>-</v>
          </cell>
          <cell r="N24" t="str">
            <v>-</v>
          </cell>
          <cell r="O24">
            <v>2400</v>
          </cell>
          <cell r="P24">
            <v>8000</v>
          </cell>
          <cell r="Q24">
            <v>16000</v>
          </cell>
          <cell r="R24">
            <v>8000</v>
          </cell>
          <cell r="S24">
            <v>8000</v>
          </cell>
          <cell r="T24">
            <v>42400</v>
          </cell>
        </row>
        <row r="25">
          <cell r="A25" t="str">
            <v>07969851</v>
          </cell>
          <cell r="B25" t="str">
            <v>INFANZON GUTIERREZ IVAN LUIS</v>
          </cell>
          <cell r="C25" t="str">
            <v>DIRECTOR NACIONAL</v>
          </cell>
          <cell r="D25" t="str">
            <v>DIRECCION NACIONAL</v>
          </cell>
          <cell r="E25">
            <v>40834</v>
          </cell>
          <cell r="F25">
            <v>40908</v>
          </cell>
          <cell r="G25" t="str">
            <v>CAS D.L. 1057</v>
          </cell>
          <cell r="H25" t="str">
            <v>-</v>
          </cell>
          <cell r="I25" t="str">
            <v>-</v>
          </cell>
          <cell r="J25" t="str">
            <v>-</v>
          </cell>
          <cell r="K25" t="str">
            <v>-</v>
          </cell>
          <cell r="L25" t="str">
            <v>-</v>
          </cell>
          <cell r="M25" t="str">
            <v>-</v>
          </cell>
          <cell r="N25" t="str">
            <v>-</v>
          </cell>
          <cell r="O25" t="str">
            <v>-</v>
          </cell>
          <cell r="P25" t="str">
            <v>-</v>
          </cell>
          <cell r="Q25">
            <v>7000</v>
          </cell>
          <cell r="R25">
            <v>15000</v>
          </cell>
          <cell r="S25">
            <v>15000</v>
          </cell>
          <cell r="T25">
            <v>37000</v>
          </cell>
        </row>
        <row r="26">
          <cell r="A26" t="str">
            <v>07159241</v>
          </cell>
          <cell r="B26" t="str">
            <v>ARRIETA SOYER ROSA ANGELICA</v>
          </cell>
          <cell r="C26" t="str">
            <v>APOYO PARA LA UNIDAD DE LOGISTICA</v>
          </cell>
          <cell r="D26" t="str">
            <v>OFICINA DE ADMINISTRACION Y FINANZAS</v>
          </cell>
          <cell r="E26">
            <v>39692</v>
          </cell>
          <cell r="F26">
            <v>40678</v>
          </cell>
          <cell r="G26" t="str">
            <v>CAS D.L. 1057</v>
          </cell>
          <cell r="H26">
            <v>1800</v>
          </cell>
          <cell r="I26">
            <v>1800</v>
          </cell>
          <cell r="J26">
            <v>1800</v>
          </cell>
          <cell r="K26">
            <v>1800</v>
          </cell>
          <cell r="L26">
            <v>900</v>
          </cell>
          <cell r="M26" t="str">
            <v>-</v>
          </cell>
          <cell r="N26" t="str">
            <v>-</v>
          </cell>
          <cell r="O26" t="str">
            <v>-</v>
          </cell>
          <cell r="P26" t="str">
            <v>-</v>
          </cell>
          <cell r="Q26" t="str">
            <v>-</v>
          </cell>
          <cell r="R26" t="str">
            <v>-</v>
          </cell>
          <cell r="S26" t="str">
            <v>-</v>
          </cell>
          <cell r="T26">
            <v>8100</v>
          </cell>
        </row>
        <row r="27">
          <cell r="A27" t="str">
            <v>10585079</v>
          </cell>
          <cell r="B27" t="str">
            <v>GRIMALDO VALENCIA ERIKA LORENA</v>
          </cell>
          <cell r="C27" t="str">
            <v>ASISTENTE ADMINISTRATIVO</v>
          </cell>
          <cell r="D27" t="str">
            <v>OFICINA DE ADMINISTRACION Y FINANZAS</v>
          </cell>
          <cell r="E27">
            <v>39722</v>
          </cell>
          <cell r="F27">
            <v>40908</v>
          </cell>
          <cell r="G27" t="str">
            <v>CAS D.L. 1057</v>
          </cell>
          <cell r="H27">
            <v>2500</v>
          </cell>
          <cell r="I27">
            <v>2500</v>
          </cell>
          <cell r="J27">
            <v>2500</v>
          </cell>
          <cell r="K27">
            <v>2500</v>
          </cell>
          <cell r="L27">
            <v>2500</v>
          </cell>
          <cell r="M27">
            <v>2500</v>
          </cell>
          <cell r="N27">
            <v>2500</v>
          </cell>
          <cell r="O27">
            <v>2500</v>
          </cell>
          <cell r="P27">
            <v>2500</v>
          </cell>
          <cell r="Q27">
            <v>2500</v>
          </cell>
          <cell r="R27">
            <v>2500</v>
          </cell>
          <cell r="S27">
            <v>2500</v>
          </cell>
          <cell r="T27">
            <v>30000</v>
          </cell>
        </row>
        <row r="28">
          <cell r="A28" t="str">
            <v>25557108</v>
          </cell>
          <cell r="B28" t="str">
            <v>DIAZ CASTILLO FREDDY</v>
          </cell>
          <cell r="C28" t="str">
            <v>JEFE DE LA OFICINA DE ADMINISTRACION Y FINANZAS</v>
          </cell>
          <cell r="D28" t="str">
            <v>OFICINA DE ADMINISTRACION Y FINANZAS</v>
          </cell>
          <cell r="E28">
            <v>40345</v>
          </cell>
          <cell r="F28">
            <v>40602</v>
          </cell>
          <cell r="G28" t="str">
            <v>CAS D.L. 1057</v>
          </cell>
          <cell r="H28">
            <v>8500</v>
          </cell>
          <cell r="I28">
            <v>8500</v>
          </cell>
          <cell r="J28" t="str">
            <v>-</v>
          </cell>
          <cell r="K28" t="str">
            <v>-</v>
          </cell>
          <cell r="L28" t="str">
            <v>-</v>
          </cell>
          <cell r="M28" t="str">
            <v>-</v>
          </cell>
          <cell r="N28" t="str">
            <v>-</v>
          </cell>
          <cell r="O28" t="str">
            <v>-</v>
          </cell>
          <cell r="P28" t="str">
            <v>-</v>
          </cell>
          <cell r="Q28" t="str">
            <v>-</v>
          </cell>
          <cell r="R28" t="str">
            <v>-</v>
          </cell>
          <cell r="S28" t="str">
            <v>-</v>
          </cell>
          <cell r="T28">
            <v>17000</v>
          </cell>
        </row>
        <row r="29">
          <cell r="A29" t="str">
            <v>08147526</v>
          </cell>
          <cell r="B29" t="str">
            <v>RODRIGUEZ PELTROCHE JOZMER AGADIR</v>
          </cell>
          <cell r="C29" t="str">
            <v>COORDINADOR FINANCIERO . CONTABLE</v>
          </cell>
          <cell r="D29" t="str">
            <v>OFICINA DE ADMINISTRACION Y FINANZAS</v>
          </cell>
          <cell r="E29">
            <v>40392</v>
          </cell>
          <cell r="F29">
            <v>40602</v>
          </cell>
          <cell r="G29" t="str">
            <v>CAS D.L. 1057</v>
          </cell>
          <cell r="H29">
            <v>4500</v>
          </cell>
          <cell r="I29">
            <v>4500</v>
          </cell>
          <cell r="J29" t="str">
            <v>-</v>
          </cell>
          <cell r="K29" t="str">
            <v>-</v>
          </cell>
          <cell r="L29" t="str">
            <v>-</v>
          </cell>
          <cell r="M29" t="str">
            <v>-</v>
          </cell>
          <cell r="N29" t="str">
            <v>-</v>
          </cell>
          <cell r="O29" t="str">
            <v>-</v>
          </cell>
          <cell r="P29" t="str">
            <v>-</v>
          </cell>
          <cell r="Q29" t="str">
            <v>-</v>
          </cell>
          <cell r="R29" t="str">
            <v>-</v>
          </cell>
          <cell r="S29" t="str">
            <v>-</v>
          </cell>
          <cell r="T29">
            <v>9000</v>
          </cell>
        </row>
        <row r="30">
          <cell r="A30" t="str">
            <v>10799012</v>
          </cell>
          <cell r="B30" t="str">
            <v>ARIZAGA  FORNO CARMEN CECILIA</v>
          </cell>
          <cell r="C30" t="str">
            <v>JEFA DE LA OFICINA DE ADMINISTRACION Y FINANZAS</v>
          </cell>
          <cell r="D30" t="str">
            <v>OFICINA DE ADMINISTRACION Y FINANZAS</v>
          </cell>
          <cell r="E30">
            <v>40889</v>
          </cell>
          <cell r="F30">
            <v>40939</v>
          </cell>
          <cell r="G30" t="str">
            <v>CAS D.L. 1057</v>
          </cell>
          <cell r="H30" t="str">
            <v>-</v>
          </cell>
          <cell r="I30" t="str">
            <v>-</v>
          </cell>
          <cell r="J30" t="str">
            <v>-</v>
          </cell>
          <cell r="K30" t="str">
            <v>-</v>
          </cell>
          <cell r="L30" t="str">
            <v>-</v>
          </cell>
          <cell r="M30" t="str">
            <v>-</v>
          </cell>
          <cell r="N30" t="str">
            <v>-</v>
          </cell>
          <cell r="O30" t="str">
            <v>-</v>
          </cell>
          <cell r="P30" t="str">
            <v>-</v>
          </cell>
          <cell r="Q30" t="str">
            <v>-</v>
          </cell>
          <cell r="R30" t="str">
            <v>-</v>
          </cell>
          <cell r="S30">
            <v>5383.3</v>
          </cell>
          <cell r="T30">
            <v>5383.3</v>
          </cell>
        </row>
        <row r="31">
          <cell r="A31" t="str">
            <v>00823779</v>
          </cell>
          <cell r="B31" t="str">
            <v>MONDRAGON  TARRILLO VICTOR</v>
          </cell>
          <cell r="C31" t="str">
            <v>JEFE DE LA OFICINA DE ADMINISTRACION Y FINANZAS</v>
          </cell>
          <cell r="D31" t="str">
            <v>OFICINA DE ADMINISTRACION Y FINANZAS</v>
          </cell>
          <cell r="E31">
            <v>40777</v>
          </cell>
          <cell r="F31">
            <v>40898</v>
          </cell>
          <cell r="G31" t="str">
            <v>CAS D.L. 1057</v>
          </cell>
          <cell r="O31">
            <v>2550</v>
          </cell>
          <cell r="P31">
            <v>8500</v>
          </cell>
          <cell r="Q31">
            <v>17000</v>
          </cell>
          <cell r="R31">
            <v>4533</v>
          </cell>
          <cell r="S31" t="str">
            <v>-</v>
          </cell>
          <cell r="T31">
            <v>32583</v>
          </cell>
        </row>
        <row r="32">
          <cell r="A32" t="str">
            <v>29491381</v>
          </cell>
          <cell r="B32" t="str">
            <v>BARRIONUEVO ZUÑIGA PATRICIA LUZ</v>
          </cell>
          <cell r="C32" t="str">
            <v xml:space="preserve">JEFE </v>
          </cell>
          <cell r="D32" t="str">
            <v>OFICINA DE PLANIFICACION Y PRESUPUESTO</v>
          </cell>
          <cell r="E32">
            <v>39941</v>
          </cell>
          <cell r="F32">
            <v>40877</v>
          </cell>
          <cell r="G32" t="str">
            <v>CAS D.L. 1057</v>
          </cell>
          <cell r="H32">
            <v>7000</v>
          </cell>
          <cell r="I32">
            <v>7000</v>
          </cell>
          <cell r="J32">
            <v>7000</v>
          </cell>
          <cell r="K32">
            <v>7000</v>
          </cell>
          <cell r="L32">
            <v>7000</v>
          </cell>
          <cell r="M32">
            <v>7000</v>
          </cell>
          <cell r="N32">
            <v>7000</v>
          </cell>
          <cell r="O32">
            <v>7000</v>
          </cell>
          <cell r="P32">
            <v>7000</v>
          </cell>
          <cell r="Q32">
            <v>7000</v>
          </cell>
          <cell r="R32">
            <v>7000</v>
          </cell>
          <cell r="S32" t="str">
            <v>-</v>
          </cell>
          <cell r="T32">
            <v>77000</v>
          </cell>
        </row>
        <row r="33">
          <cell r="A33" t="str">
            <v>09907276</v>
          </cell>
          <cell r="B33" t="str">
            <v>ALVAREZ ROLDAN ROCELLA PILAR</v>
          </cell>
          <cell r="C33" t="str">
            <v>ANALISTA</v>
          </cell>
          <cell r="D33" t="str">
            <v>OFICINA DE PLANIFICACION Y PRESUPUESTO</v>
          </cell>
          <cell r="E33">
            <v>40392</v>
          </cell>
          <cell r="F33">
            <v>40816</v>
          </cell>
          <cell r="G33" t="str">
            <v>CAS D.L. 1057</v>
          </cell>
          <cell r="H33">
            <v>3500</v>
          </cell>
          <cell r="I33">
            <v>3500</v>
          </cell>
          <cell r="J33">
            <v>3500</v>
          </cell>
          <cell r="K33">
            <v>3500</v>
          </cell>
          <cell r="L33">
            <v>3500</v>
          </cell>
          <cell r="M33">
            <v>3500</v>
          </cell>
          <cell r="N33">
            <v>3500</v>
          </cell>
          <cell r="O33">
            <v>3500</v>
          </cell>
          <cell r="P33">
            <v>3500</v>
          </cell>
          <cell r="Q33" t="str">
            <v>-</v>
          </cell>
          <cell r="R33" t="str">
            <v>-</v>
          </cell>
          <cell r="S33" t="str">
            <v>-</v>
          </cell>
          <cell r="T33">
            <v>31500</v>
          </cell>
        </row>
        <row r="34">
          <cell r="A34" t="str">
            <v>08147662</v>
          </cell>
          <cell r="B34" t="str">
            <v>CAJAHUARINGA VIDAL DAVID ALFREDO</v>
          </cell>
          <cell r="C34" t="str">
            <v>ANALISTA</v>
          </cell>
          <cell r="D34" t="str">
            <v>OFICINA DE PLANIFICACION Y PRESUPUESTO</v>
          </cell>
          <cell r="E34">
            <v>40697</v>
          </cell>
          <cell r="F34">
            <v>40816</v>
          </cell>
          <cell r="G34" t="str">
            <v>CAS D.L. 1057</v>
          </cell>
          <cell r="H34" t="str">
            <v>-</v>
          </cell>
          <cell r="I34" t="str">
            <v>-</v>
          </cell>
          <cell r="J34" t="str">
            <v>-</v>
          </cell>
          <cell r="K34" t="str">
            <v>-</v>
          </cell>
          <cell r="L34" t="str">
            <v>-</v>
          </cell>
          <cell r="M34">
            <v>6066.67</v>
          </cell>
          <cell r="N34">
            <v>6500</v>
          </cell>
          <cell r="O34">
            <v>6500</v>
          </cell>
          <cell r="P34">
            <v>6500</v>
          </cell>
          <cell r="Q34" t="str">
            <v>-</v>
          </cell>
          <cell r="R34" t="str">
            <v>-</v>
          </cell>
          <cell r="S34" t="str">
            <v>-</v>
          </cell>
          <cell r="T34">
            <v>25566.67</v>
          </cell>
        </row>
        <row r="35">
          <cell r="A35" t="str">
            <v>07251555</v>
          </cell>
          <cell r="B35" t="str">
            <v>VALDEZ CASTILLO MANUEL FRANCISCO</v>
          </cell>
          <cell r="C35" t="str">
            <v>JEFE DE LA OFICINA DE PLANIFICACION, PRESUPUESTO Y MONITOREO</v>
          </cell>
          <cell r="D35" t="str">
            <v>OFICINA DE PLANIFICACION Y PRESUPUESTO</v>
          </cell>
          <cell r="E35">
            <v>40777</v>
          </cell>
          <cell r="F35">
            <v>40908</v>
          </cell>
          <cell r="G35" t="str">
            <v>CAS D.L. 1057</v>
          </cell>
          <cell r="H35" t="str">
            <v>-</v>
          </cell>
          <cell r="I35" t="str">
            <v>-</v>
          </cell>
          <cell r="J35" t="str">
            <v>-</v>
          </cell>
          <cell r="K35" t="str">
            <v>-</v>
          </cell>
          <cell r="L35" t="str">
            <v>-</v>
          </cell>
          <cell r="M35" t="str">
            <v>-</v>
          </cell>
          <cell r="N35" t="str">
            <v>-</v>
          </cell>
          <cell r="O35">
            <v>2550</v>
          </cell>
          <cell r="P35">
            <v>8500</v>
          </cell>
          <cell r="Q35">
            <v>17000</v>
          </cell>
          <cell r="R35">
            <v>8500</v>
          </cell>
          <cell r="S35">
            <v>8500</v>
          </cell>
          <cell r="T35">
            <v>45050</v>
          </cell>
        </row>
        <row r="36">
          <cell r="A36" t="str">
            <v>08017685</v>
          </cell>
          <cell r="B36" t="str">
            <v>CALDERON RAMOS BENJAMIN MARTIN</v>
          </cell>
          <cell r="C36" t="str">
            <v>TECNICO DE ARCHIVO</v>
          </cell>
          <cell r="D36" t="str">
            <v>SECRETARIA EJECUTIVA</v>
          </cell>
          <cell r="E36">
            <v>39937</v>
          </cell>
          <cell r="F36">
            <v>40574</v>
          </cell>
          <cell r="G36" t="str">
            <v>CAS D.L. 1057</v>
          </cell>
          <cell r="H36">
            <v>1000</v>
          </cell>
          <cell r="I36" t="str">
            <v>-</v>
          </cell>
          <cell r="J36" t="str">
            <v>-</v>
          </cell>
          <cell r="K36" t="str">
            <v>-</v>
          </cell>
          <cell r="L36" t="str">
            <v>-</v>
          </cell>
          <cell r="M36" t="str">
            <v>-</v>
          </cell>
          <cell r="N36" t="str">
            <v>-</v>
          </cell>
          <cell r="O36" t="str">
            <v>-</v>
          </cell>
          <cell r="P36" t="str">
            <v>-</v>
          </cell>
          <cell r="Q36" t="str">
            <v>-</v>
          </cell>
          <cell r="R36" t="str">
            <v>-</v>
          </cell>
          <cell r="S36" t="str">
            <v>-</v>
          </cell>
          <cell r="T36">
            <v>1000</v>
          </cell>
        </row>
        <row r="37">
          <cell r="A37" t="str">
            <v>40441469</v>
          </cell>
          <cell r="B37" t="str">
            <v>DIAZ  FLORES CRISTINA HAYDEE</v>
          </cell>
          <cell r="C37" t="str">
            <v>ASISTENTE ADMINISTRATIVO</v>
          </cell>
          <cell r="D37" t="str">
            <v>SECRETARIA EJECUTIVA</v>
          </cell>
          <cell r="E37">
            <v>40197</v>
          </cell>
          <cell r="F37">
            <v>40908</v>
          </cell>
          <cell r="G37" t="str">
            <v>CAS D.L. 1057</v>
          </cell>
          <cell r="H37">
            <v>2500</v>
          </cell>
          <cell r="I37">
            <v>2500</v>
          </cell>
          <cell r="J37">
            <v>2500</v>
          </cell>
          <cell r="K37">
            <v>2500</v>
          </cell>
          <cell r="L37">
            <v>2500</v>
          </cell>
          <cell r="M37">
            <v>2500</v>
          </cell>
          <cell r="N37">
            <v>2500</v>
          </cell>
          <cell r="O37">
            <v>2500</v>
          </cell>
          <cell r="P37">
            <v>2500</v>
          </cell>
          <cell r="Q37">
            <v>2500</v>
          </cell>
          <cell r="R37">
            <v>2500</v>
          </cell>
          <cell r="S37">
            <v>2500</v>
          </cell>
          <cell r="T37">
            <v>30000</v>
          </cell>
        </row>
        <row r="38">
          <cell r="A38" t="str">
            <v>07626453</v>
          </cell>
          <cell r="B38" t="str">
            <v>ESPINOZA VARGAS MONICA ANGELITA</v>
          </cell>
          <cell r="C38" t="str">
            <v>ABOGADO IV</v>
          </cell>
          <cell r="D38" t="str">
            <v>SECRETARIA EJECUTIVA</v>
          </cell>
          <cell r="E38">
            <v>39695</v>
          </cell>
          <cell r="F38">
            <v>40877</v>
          </cell>
          <cell r="G38" t="str">
            <v>CAS D.L. 1057</v>
          </cell>
          <cell r="H38">
            <v>5500</v>
          </cell>
          <cell r="I38">
            <v>5500</v>
          </cell>
          <cell r="J38">
            <v>5500</v>
          </cell>
          <cell r="K38">
            <v>5500</v>
          </cell>
          <cell r="L38">
            <v>5500</v>
          </cell>
          <cell r="M38">
            <v>5500</v>
          </cell>
          <cell r="N38">
            <v>2200</v>
          </cell>
          <cell r="O38">
            <v>5500</v>
          </cell>
          <cell r="P38">
            <v>5500</v>
          </cell>
          <cell r="Q38">
            <v>5500</v>
          </cell>
          <cell r="R38">
            <v>5500</v>
          </cell>
          <cell r="S38" t="str">
            <v>-</v>
          </cell>
          <cell r="T38">
            <v>57200</v>
          </cell>
        </row>
        <row r="39">
          <cell r="A39" t="str">
            <v>07625738</v>
          </cell>
          <cell r="B39" t="str">
            <v>MORALES MORALES ANDRES JAVIER</v>
          </cell>
          <cell r="C39" t="str">
            <v>PLANIFICADOR III</v>
          </cell>
          <cell r="D39" t="str">
            <v>SECRETARIA EJECUTIVA</v>
          </cell>
          <cell r="E39">
            <v>39661</v>
          </cell>
          <cell r="F39">
            <v>40877</v>
          </cell>
          <cell r="G39" t="str">
            <v>CAS D.L. 1057</v>
          </cell>
          <cell r="H39">
            <v>8500</v>
          </cell>
          <cell r="I39">
            <v>8500</v>
          </cell>
          <cell r="J39">
            <v>8500</v>
          </cell>
          <cell r="K39">
            <v>8500</v>
          </cell>
          <cell r="L39">
            <v>8500</v>
          </cell>
          <cell r="M39">
            <v>8500</v>
          </cell>
          <cell r="N39">
            <v>8500</v>
          </cell>
          <cell r="O39">
            <v>8500</v>
          </cell>
          <cell r="P39">
            <v>8500</v>
          </cell>
          <cell r="Q39">
            <v>8500</v>
          </cell>
          <cell r="R39">
            <v>8500</v>
          </cell>
          <cell r="S39" t="str">
            <v>-</v>
          </cell>
          <cell r="T39">
            <v>93500</v>
          </cell>
        </row>
        <row r="40">
          <cell r="A40" t="str">
            <v>08137368</v>
          </cell>
          <cell r="B40" t="str">
            <v xml:space="preserve">PEREZ SALAZAR MARTIN PEDRO </v>
          </cell>
          <cell r="C40" t="str">
            <v>SECRETARIO EJECUTIVO</v>
          </cell>
          <cell r="D40" t="str">
            <v>SECRETARIA EJECUTIVA</v>
          </cell>
          <cell r="E40">
            <v>39965</v>
          </cell>
          <cell r="F40">
            <v>40816</v>
          </cell>
          <cell r="G40" t="str">
            <v>CAS D.L. 1057</v>
          </cell>
          <cell r="H40">
            <v>11000</v>
          </cell>
          <cell r="I40">
            <v>11000</v>
          </cell>
          <cell r="J40">
            <v>11000</v>
          </cell>
          <cell r="K40">
            <v>11000</v>
          </cell>
          <cell r="L40">
            <v>11000</v>
          </cell>
          <cell r="M40">
            <v>11000</v>
          </cell>
          <cell r="N40">
            <v>11000</v>
          </cell>
          <cell r="O40">
            <v>11000</v>
          </cell>
          <cell r="P40">
            <v>4766.67</v>
          </cell>
          <cell r="Q40" t="str">
            <v>-</v>
          </cell>
          <cell r="R40" t="str">
            <v>-</v>
          </cell>
          <cell r="S40" t="str">
            <v>-</v>
          </cell>
          <cell r="T40">
            <v>92766.67</v>
          </cell>
        </row>
        <row r="41">
          <cell r="A41" t="str">
            <v>20076133</v>
          </cell>
          <cell r="B41" t="str">
            <v>LOPEZ  LOPEZ ROBERT</v>
          </cell>
          <cell r="C41" t="str">
            <v>ASESOR DE GESTION ADMINISTRATIVA</v>
          </cell>
          <cell r="D41" t="str">
            <v>SECRETARIA EJECUTIVA</v>
          </cell>
          <cell r="E41">
            <v>40777</v>
          </cell>
          <cell r="F41">
            <v>40908</v>
          </cell>
          <cell r="G41" t="str">
            <v>CAS D.L. 1057</v>
          </cell>
          <cell r="H41" t="str">
            <v>-</v>
          </cell>
          <cell r="I41" t="str">
            <v>-</v>
          </cell>
          <cell r="J41" t="str">
            <v>-</v>
          </cell>
          <cell r="K41" t="str">
            <v>-</v>
          </cell>
          <cell r="L41" t="str">
            <v>-</v>
          </cell>
          <cell r="M41" t="str">
            <v>-</v>
          </cell>
          <cell r="N41" t="str">
            <v>-</v>
          </cell>
          <cell r="O41">
            <v>2400</v>
          </cell>
          <cell r="P41">
            <v>8000</v>
          </cell>
          <cell r="Q41">
            <v>11000</v>
          </cell>
          <cell r="R41">
            <v>11000</v>
          </cell>
          <cell r="S41">
            <v>11000</v>
          </cell>
          <cell r="T41">
            <v>43400</v>
          </cell>
        </row>
        <row r="42">
          <cell r="A42" t="str">
            <v>40241781</v>
          </cell>
          <cell r="B42" t="str">
            <v>ATALAYA CHAVEZ SONIA PATRICIA</v>
          </cell>
          <cell r="C42" t="str">
            <v>ASISTENTE ADMINISTRATIVO</v>
          </cell>
          <cell r="D42" t="str">
            <v>UNIDAD DE ASESORIA LEGAL</v>
          </cell>
          <cell r="E42">
            <v>39722</v>
          </cell>
          <cell r="F42">
            <v>40877</v>
          </cell>
          <cell r="G42" t="str">
            <v>CAS D.L. 1057</v>
          </cell>
          <cell r="H42">
            <v>2000</v>
          </cell>
          <cell r="I42">
            <v>2000</v>
          </cell>
          <cell r="J42">
            <v>2000</v>
          </cell>
          <cell r="K42">
            <v>2000</v>
          </cell>
          <cell r="L42">
            <v>2000</v>
          </cell>
          <cell r="M42">
            <v>2000</v>
          </cell>
          <cell r="N42">
            <v>2000</v>
          </cell>
          <cell r="O42">
            <v>2000</v>
          </cell>
          <cell r="P42">
            <v>2000</v>
          </cell>
          <cell r="Q42">
            <v>2000</v>
          </cell>
          <cell r="R42">
            <v>2000</v>
          </cell>
          <cell r="S42" t="str">
            <v>-</v>
          </cell>
          <cell r="T42">
            <v>22000</v>
          </cell>
        </row>
        <row r="43">
          <cell r="A43" t="str">
            <v>10681358</v>
          </cell>
          <cell r="B43" t="str">
            <v>BRICEÑO ALIAGA ERIKA ELIZABETH</v>
          </cell>
          <cell r="C43" t="str">
            <v>ASESOR LEGAL</v>
          </cell>
          <cell r="D43" t="str">
            <v>UNIDAD DE ASESORIA LEGAL</v>
          </cell>
          <cell r="E43">
            <v>39722</v>
          </cell>
          <cell r="F43">
            <v>40830</v>
          </cell>
          <cell r="G43" t="str">
            <v>CAS D.L. 1057</v>
          </cell>
          <cell r="H43">
            <v>4800</v>
          </cell>
          <cell r="I43">
            <v>4800</v>
          </cell>
          <cell r="J43">
            <v>4800</v>
          </cell>
          <cell r="K43">
            <v>4800</v>
          </cell>
          <cell r="L43">
            <v>4800</v>
          </cell>
          <cell r="M43">
            <v>4800</v>
          </cell>
          <cell r="N43">
            <v>4800</v>
          </cell>
          <cell r="O43">
            <v>4800</v>
          </cell>
          <cell r="P43">
            <v>4800</v>
          </cell>
          <cell r="Q43">
            <v>2240</v>
          </cell>
          <cell r="R43" t="str">
            <v>-</v>
          </cell>
          <cell r="S43" t="str">
            <v>-</v>
          </cell>
          <cell r="T43">
            <v>45440</v>
          </cell>
        </row>
        <row r="44">
          <cell r="A44" t="str">
            <v>42733416</v>
          </cell>
          <cell r="B44" t="str">
            <v>CARCHERI CORDERO PERCY RAUL</v>
          </cell>
          <cell r="C44" t="str">
            <v>ANALISTA DE CAPACITACION</v>
          </cell>
          <cell r="D44" t="str">
            <v>UNIDAD DE ASESORIA LEGAL</v>
          </cell>
          <cell r="E44">
            <v>40046</v>
          </cell>
          <cell r="F44">
            <v>40847</v>
          </cell>
          <cell r="G44" t="str">
            <v>CAS D.L. 1057</v>
          </cell>
          <cell r="H44">
            <v>2250</v>
          </cell>
          <cell r="I44">
            <v>2250</v>
          </cell>
          <cell r="J44">
            <v>2250</v>
          </cell>
          <cell r="K44">
            <v>2250</v>
          </cell>
          <cell r="L44">
            <v>2250</v>
          </cell>
          <cell r="M44">
            <v>2250</v>
          </cell>
          <cell r="N44">
            <v>2250</v>
          </cell>
          <cell r="O44">
            <v>2250</v>
          </cell>
          <cell r="P44">
            <v>2250</v>
          </cell>
          <cell r="Q44">
            <v>2250</v>
          </cell>
          <cell r="R44" t="str">
            <v>-</v>
          </cell>
          <cell r="S44" t="str">
            <v>-</v>
          </cell>
          <cell r="T44">
            <v>22500</v>
          </cell>
        </row>
        <row r="45">
          <cell r="A45" t="str">
            <v>43435510</v>
          </cell>
          <cell r="B45" t="str">
            <v>CHUQUILLANQUI CORTEZ MARLY LUCIA</v>
          </cell>
          <cell r="C45" t="str">
            <v>ABOGADO</v>
          </cell>
          <cell r="D45" t="str">
            <v>UNIDAD DE ASESORIA LEGAL</v>
          </cell>
          <cell r="E45">
            <v>40219</v>
          </cell>
          <cell r="F45">
            <v>40759</v>
          </cell>
          <cell r="G45" t="str">
            <v>CAS D.L. 1057</v>
          </cell>
          <cell r="H45">
            <v>3000</v>
          </cell>
          <cell r="I45">
            <v>3000</v>
          </cell>
          <cell r="J45">
            <v>3000</v>
          </cell>
          <cell r="K45">
            <v>3000</v>
          </cell>
          <cell r="L45">
            <v>3000</v>
          </cell>
          <cell r="M45">
            <v>3000</v>
          </cell>
          <cell r="N45">
            <v>3000</v>
          </cell>
          <cell r="O45">
            <v>300</v>
          </cell>
          <cell r="P45" t="str">
            <v>-</v>
          </cell>
          <cell r="Q45" t="str">
            <v>-</v>
          </cell>
          <cell r="R45" t="str">
            <v>-</v>
          </cell>
          <cell r="S45" t="str">
            <v>-</v>
          </cell>
          <cell r="T45">
            <v>21300</v>
          </cell>
        </row>
        <row r="46">
          <cell r="A46" t="str">
            <v>43137433</v>
          </cell>
          <cell r="B46" t="str">
            <v>CABANILLAS LAU EVELYN CHIRLEY</v>
          </cell>
          <cell r="C46" t="str">
            <v>ASISTENTE LEGAL</v>
          </cell>
          <cell r="D46" t="str">
            <v>UNIDAD DE ASESORIA LEGAL</v>
          </cell>
          <cell r="E46">
            <v>40484</v>
          </cell>
          <cell r="F46">
            <v>40663</v>
          </cell>
          <cell r="G46" t="str">
            <v>CAS D.L. 1057</v>
          </cell>
          <cell r="H46">
            <v>2200</v>
          </cell>
          <cell r="I46">
            <v>2200</v>
          </cell>
          <cell r="J46">
            <v>2200</v>
          </cell>
          <cell r="K46">
            <v>2200</v>
          </cell>
          <cell r="L46" t="str">
            <v>-</v>
          </cell>
          <cell r="M46" t="str">
            <v>-</v>
          </cell>
          <cell r="N46" t="str">
            <v>-</v>
          </cell>
          <cell r="O46" t="str">
            <v>-</v>
          </cell>
          <cell r="P46" t="str">
            <v>-</v>
          </cell>
          <cell r="Q46" t="str">
            <v>-</v>
          </cell>
          <cell r="R46" t="str">
            <v>-</v>
          </cell>
          <cell r="S46" t="str">
            <v>-</v>
          </cell>
          <cell r="T46">
            <v>8800</v>
          </cell>
        </row>
        <row r="47">
          <cell r="A47" t="str">
            <v>41705796</v>
          </cell>
          <cell r="B47" t="str">
            <v>DEL CASTILLO SAAVEDRA RAFAEL</v>
          </cell>
          <cell r="C47" t="str">
            <v>TECNICO LEGAL</v>
          </cell>
          <cell r="D47" t="str">
            <v>UNIDAD DE ASESORIA LEGAL</v>
          </cell>
          <cell r="E47">
            <v>40484</v>
          </cell>
          <cell r="F47">
            <v>40694</v>
          </cell>
          <cell r="G47" t="str">
            <v>CAS D.L. 1057</v>
          </cell>
          <cell r="H47">
            <v>1100</v>
          </cell>
          <cell r="I47">
            <v>1100</v>
          </cell>
          <cell r="J47">
            <v>1100</v>
          </cell>
          <cell r="K47">
            <v>1100</v>
          </cell>
          <cell r="L47">
            <v>880</v>
          </cell>
          <cell r="M47" t="str">
            <v>-</v>
          </cell>
          <cell r="N47" t="str">
            <v>-</v>
          </cell>
          <cell r="O47" t="str">
            <v>-</v>
          </cell>
          <cell r="P47" t="str">
            <v>-</v>
          </cell>
          <cell r="Q47" t="str">
            <v>-</v>
          </cell>
          <cell r="R47" t="str">
            <v>-</v>
          </cell>
          <cell r="S47" t="str">
            <v>-</v>
          </cell>
          <cell r="T47">
            <v>5280</v>
          </cell>
        </row>
        <row r="48">
          <cell r="A48" t="str">
            <v>10185941</v>
          </cell>
          <cell r="B48" t="str">
            <v>URQUIZO MAGGIA CARLOS DANIEL</v>
          </cell>
          <cell r="C48" t="str">
            <v>ASESOR LEGAL</v>
          </cell>
          <cell r="D48" t="str">
            <v>UNIDAD DE ASESORIA LEGAL</v>
          </cell>
          <cell r="E48">
            <v>40850</v>
          </cell>
          <cell r="F48">
            <v>40908</v>
          </cell>
          <cell r="G48" t="str">
            <v>CAS D.L. 1057</v>
          </cell>
          <cell r="H48" t="str">
            <v>-</v>
          </cell>
          <cell r="I48" t="str">
            <v>-</v>
          </cell>
          <cell r="J48" t="str">
            <v>-</v>
          </cell>
          <cell r="K48" t="str">
            <v>-</v>
          </cell>
          <cell r="L48" t="str">
            <v>-</v>
          </cell>
          <cell r="M48" t="str">
            <v>-</v>
          </cell>
          <cell r="N48" t="str">
            <v>-</v>
          </cell>
          <cell r="O48" t="str">
            <v>-</v>
          </cell>
          <cell r="P48" t="str">
            <v>-</v>
          </cell>
          <cell r="Q48" t="str">
            <v>-</v>
          </cell>
          <cell r="R48">
            <v>5600</v>
          </cell>
          <cell r="S48">
            <v>6000</v>
          </cell>
          <cell r="T48">
            <v>11600</v>
          </cell>
        </row>
        <row r="49">
          <cell r="A49" t="str">
            <v>09460612</v>
          </cell>
          <cell r="B49" t="str">
            <v>VALENTIN  ORTEGA MARIELA CLARET</v>
          </cell>
          <cell r="C49" t="str">
            <v>JEFA DE LA UNIDAD DE ASESORIA LEGAL</v>
          </cell>
          <cell r="D49" t="str">
            <v>UNIDAD DE ASESORIA LEGAL</v>
          </cell>
          <cell r="E49">
            <v>40834</v>
          </cell>
          <cell r="F49">
            <v>40908</v>
          </cell>
          <cell r="G49" t="str">
            <v>CAS D.L. 1057</v>
          </cell>
          <cell r="H49" t="str">
            <v>-</v>
          </cell>
          <cell r="I49" t="str">
            <v>-</v>
          </cell>
          <cell r="J49" t="str">
            <v>-</v>
          </cell>
          <cell r="K49" t="str">
            <v>-</v>
          </cell>
          <cell r="L49" t="str">
            <v>-</v>
          </cell>
          <cell r="M49" t="str">
            <v>-</v>
          </cell>
          <cell r="N49" t="str">
            <v>-</v>
          </cell>
          <cell r="O49" t="str">
            <v>-</v>
          </cell>
          <cell r="P49" t="str">
            <v>-</v>
          </cell>
          <cell r="Q49" t="str">
            <v>-</v>
          </cell>
          <cell r="R49">
            <v>7000</v>
          </cell>
          <cell r="S49">
            <v>7000</v>
          </cell>
          <cell r="T49">
            <v>14000</v>
          </cell>
        </row>
        <row r="50">
          <cell r="A50" t="str">
            <v>08473264</v>
          </cell>
          <cell r="B50" t="str">
            <v>VILLALOBOS CELIS EDMUNDO</v>
          </cell>
          <cell r="C50" t="str">
            <v>ASESOR LEGAL</v>
          </cell>
          <cell r="D50" t="str">
            <v>UNIDAD DE ASESORIA LEGAL</v>
          </cell>
          <cell r="E50">
            <v>40578</v>
          </cell>
          <cell r="F50">
            <v>40633</v>
          </cell>
          <cell r="G50" t="str">
            <v>CAS D.L. 1057</v>
          </cell>
          <cell r="H50" t="str">
            <v>-</v>
          </cell>
          <cell r="I50" t="str">
            <v>-</v>
          </cell>
          <cell r="J50">
            <v>5000</v>
          </cell>
          <cell r="K50" t="str">
            <v>-</v>
          </cell>
          <cell r="L50" t="str">
            <v>-</v>
          </cell>
          <cell r="M50" t="str">
            <v>-</v>
          </cell>
          <cell r="N50" t="str">
            <v>-</v>
          </cell>
          <cell r="O50" t="str">
            <v>-</v>
          </cell>
          <cell r="P50" t="str">
            <v>-</v>
          </cell>
          <cell r="Q50" t="str">
            <v>-</v>
          </cell>
          <cell r="R50" t="str">
            <v>-</v>
          </cell>
          <cell r="S50" t="str">
            <v>-</v>
          </cell>
          <cell r="T50">
            <v>5000</v>
          </cell>
        </row>
        <row r="51">
          <cell r="A51" t="str">
            <v>08018143</v>
          </cell>
          <cell r="B51" t="str">
            <v>DAMIAN TORIBIO LUIS FERNANDO</v>
          </cell>
          <cell r="C51" t="str">
            <v>JEFE DE ASISTENCIA TECNICA Y EVALUACION DE PROYECTOS</v>
          </cell>
          <cell r="D51" t="str">
            <v>UNIDAD DE ASISTENCIA TÉCNICA  Y EVALUACIÓN DE PROYECTOS</v>
          </cell>
          <cell r="E51">
            <v>39722</v>
          </cell>
          <cell r="F51">
            <v>40908</v>
          </cell>
          <cell r="G51" t="str">
            <v>CAS D.L. 1057</v>
          </cell>
          <cell r="H51">
            <v>7000</v>
          </cell>
          <cell r="I51">
            <v>7000</v>
          </cell>
          <cell r="J51">
            <v>7000</v>
          </cell>
          <cell r="K51">
            <v>7000</v>
          </cell>
          <cell r="L51">
            <v>7000</v>
          </cell>
          <cell r="M51">
            <v>7000</v>
          </cell>
          <cell r="N51">
            <v>7000</v>
          </cell>
          <cell r="O51">
            <v>7000</v>
          </cell>
          <cell r="P51">
            <v>7000</v>
          </cell>
          <cell r="Q51">
            <v>7000</v>
          </cell>
          <cell r="R51">
            <v>7000</v>
          </cell>
          <cell r="S51">
            <v>7000</v>
          </cell>
          <cell r="T51">
            <v>84000</v>
          </cell>
        </row>
        <row r="52">
          <cell r="A52" t="str">
            <v>07244262</v>
          </cell>
          <cell r="B52" t="str">
            <v>PANDURO PANAIJO CARMEN ROSA</v>
          </cell>
          <cell r="C52" t="str">
            <v>ASISTENTE ADMINISTRATIVO</v>
          </cell>
          <cell r="D52" t="str">
            <v>UNIDAD DE ASISTENCIA TÉCNICA  Y EVALUACIÓN DE PROYECTOS</v>
          </cell>
          <cell r="E52">
            <v>39722</v>
          </cell>
          <cell r="F52">
            <v>40908</v>
          </cell>
          <cell r="G52" t="str">
            <v>CAS D.L. 1057</v>
          </cell>
          <cell r="H52">
            <v>2500</v>
          </cell>
          <cell r="I52">
            <v>2500</v>
          </cell>
          <cell r="J52">
            <v>2500</v>
          </cell>
          <cell r="K52">
            <v>2500</v>
          </cell>
          <cell r="L52">
            <v>2500</v>
          </cell>
          <cell r="M52">
            <v>2500</v>
          </cell>
          <cell r="N52">
            <v>2500</v>
          </cell>
          <cell r="O52">
            <v>2500</v>
          </cell>
          <cell r="P52">
            <v>2500</v>
          </cell>
          <cell r="Q52">
            <v>2500</v>
          </cell>
          <cell r="R52">
            <v>2500</v>
          </cell>
          <cell r="S52">
            <v>2500</v>
          </cell>
          <cell r="T52">
            <v>30000</v>
          </cell>
        </row>
        <row r="53">
          <cell r="A53" t="str">
            <v>08317672</v>
          </cell>
          <cell r="B53" t="str">
            <v>PAPUICO HERRERA CESAR ANIBAL</v>
          </cell>
          <cell r="C53" t="str">
            <v>ESPECIALISTA A</v>
          </cell>
          <cell r="D53" t="str">
            <v>UNIDAD DE ASISTENCIA TÉCNICA  Y EVALUACIÓN DE PROYECTOS</v>
          </cell>
          <cell r="E53">
            <v>39722</v>
          </cell>
          <cell r="F53">
            <v>40633</v>
          </cell>
          <cell r="G53" t="str">
            <v>CAS D.L. 1057</v>
          </cell>
          <cell r="H53">
            <v>5500</v>
          </cell>
          <cell r="I53">
            <v>5500</v>
          </cell>
          <cell r="J53">
            <v>5500</v>
          </cell>
          <cell r="K53" t="str">
            <v>-</v>
          </cell>
          <cell r="L53" t="str">
            <v>-</v>
          </cell>
          <cell r="M53" t="str">
            <v>-</v>
          </cell>
          <cell r="N53" t="str">
            <v>-</v>
          </cell>
          <cell r="O53" t="str">
            <v>-</v>
          </cell>
          <cell r="P53" t="str">
            <v>-</v>
          </cell>
          <cell r="Q53" t="str">
            <v>-</v>
          </cell>
          <cell r="R53" t="str">
            <v>-</v>
          </cell>
          <cell r="S53" t="str">
            <v>-</v>
          </cell>
          <cell r="T53">
            <v>16500</v>
          </cell>
        </row>
        <row r="54">
          <cell r="A54" t="str">
            <v>25687727</v>
          </cell>
          <cell r="B54" t="str">
            <v>PULLCH HUAMAN JORGE ENRIQUE</v>
          </cell>
          <cell r="C54" t="str">
            <v>ESPECIALISTA A-</v>
          </cell>
          <cell r="D54" t="str">
            <v>UNIDAD DE ASISTENCIA TÉCNICA  Y EVALUACIÓN DE PROYECTOS</v>
          </cell>
          <cell r="E54">
            <v>39722</v>
          </cell>
          <cell r="F54">
            <v>40574</v>
          </cell>
          <cell r="G54" t="str">
            <v>CAS D.L. 1057</v>
          </cell>
          <cell r="H54">
            <v>5500</v>
          </cell>
          <cell r="I54" t="str">
            <v>-</v>
          </cell>
          <cell r="J54" t="str">
            <v>-</v>
          </cell>
          <cell r="K54" t="str">
            <v>-</v>
          </cell>
          <cell r="L54" t="str">
            <v>-</v>
          </cell>
          <cell r="M54" t="str">
            <v>-</v>
          </cell>
          <cell r="N54" t="str">
            <v>-</v>
          </cell>
          <cell r="O54" t="str">
            <v>-</v>
          </cell>
          <cell r="P54" t="str">
            <v>-</v>
          </cell>
          <cell r="Q54" t="str">
            <v>-</v>
          </cell>
          <cell r="R54" t="str">
            <v>-</v>
          </cell>
          <cell r="S54" t="str">
            <v>-</v>
          </cell>
          <cell r="T54">
            <v>5500</v>
          </cell>
        </row>
        <row r="55">
          <cell r="A55" t="str">
            <v>07639696</v>
          </cell>
          <cell r="B55" t="str">
            <v>QASEM MALEK HUSSEIN JAMAL</v>
          </cell>
          <cell r="C55" t="str">
            <v>ESPECIALISTA A</v>
          </cell>
          <cell r="D55" t="str">
            <v>UNIDAD DE ASISTENCIA TÉCNICA  Y EVALUACIÓN DE PROYECTOS</v>
          </cell>
          <cell r="E55">
            <v>39722</v>
          </cell>
          <cell r="F55">
            <v>40908</v>
          </cell>
          <cell r="G55" t="str">
            <v>CAS D.L. 1057</v>
          </cell>
          <cell r="H55">
            <v>5500</v>
          </cell>
          <cell r="I55">
            <v>5500</v>
          </cell>
          <cell r="J55">
            <v>5500</v>
          </cell>
          <cell r="K55">
            <v>5500</v>
          </cell>
          <cell r="L55">
            <v>5500</v>
          </cell>
          <cell r="M55">
            <v>5500</v>
          </cell>
          <cell r="N55">
            <v>5500</v>
          </cell>
          <cell r="O55">
            <v>5500</v>
          </cell>
          <cell r="P55">
            <v>5500</v>
          </cell>
          <cell r="Q55">
            <v>5500</v>
          </cell>
          <cell r="R55">
            <v>5500</v>
          </cell>
          <cell r="S55">
            <v>5500</v>
          </cell>
          <cell r="T55">
            <v>66000</v>
          </cell>
        </row>
        <row r="56">
          <cell r="A56" t="str">
            <v>43029677</v>
          </cell>
          <cell r="B56" t="str">
            <v>HUAMAN OLIVERA SANDRA</v>
          </cell>
          <cell r="C56" t="str">
            <v>ANALISTA PARA LA UNIDAD DE ASISTENCIA TECNICA Y EVALUACION DE PROYECTOS</v>
          </cell>
          <cell r="D56" t="str">
            <v>UNIDAD DE ASISTENCIA TÉCNICA  Y EVALUACIÓN DE PROYECTOS</v>
          </cell>
          <cell r="E56">
            <v>40375</v>
          </cell>
          <cell r="F56">
            <v>40574</v>
          </cell>
          <cell r="G56" t="str">
            <v>CAS D.L. 1057</v>
          </cell>
          <cell r="H56">
            <v>3000</v>
          </cell>
          <cell r="I56" t="str">
            <v>-</v>
          </cell>
          <cell r="J56" t="str">
            <v>-</v>
          </cell>
          <cell r="K56" t="str">
            <v>-</v>
          </cell>
          <cell r="L56" t="str">
            <v>-</v>
          </cell>
          <cell r="M56" t="str">
            <v>-</v>
          </cell>
          <cell r="N56" t="str">
            <v>-</v>
          </cell>
          <cell r="O56" t="str">
            <v>-</v>
          </cell>
          <cell r="P56" t="str">
            <v>-</v>
          </cell>
          <cell r="Q56" t="str">
            <v>-</v>
          </cell>
          <cell r="R56" t="str">
            <v>-</v>
          </cell>
          <cell r="S56" t="str">
            <v>-</v>
          </cell>
          <cell r="T56">
            <v>3000</v>
          </cell>
        </row>
        <row r="57">
          <cell r="A57" t="str">
            <v>09622506</v>
          </cell>
          <cell r="B57" t="str">
            <v>COLQUICOCHA GOÑI EDGAR LIONEL</v>
          </cell>
          <cell r="C57" t="str">
            <v>ESPECIALISTA "A"</v>
          </cell>
          <cell r="D57" t="str">
            <v>UNIDAD DE ASISTENCIA TÉCNICA  Y EVALUACIÓN DE PROYECTOS</v>
          </cell>
          <cell r="E57">
            <v>40779</v>
          </cell>
          <cell r="F57">
            <v>40908</v>
          </cell>
          <cell r="G57" t="str">
            <v>CAS D.L. 1057</v>
          </cell>
          <cell r="H57" t="str">
            <v>-</v>
          </cell>
          <cell r="I57" t="str">
            <v>-</v>
          </cell>
          <cell r="J57" t="str">
            <v>-</v>
          </cell>
          <cell r="K57" t="str">
            <v>-</v>
          </cell>
          <cell r="L57" t="str">
            <v>-</v>
          </cell>
          <cell r="M57" t="str">
            <v>-</v>
          </cell>
          <cell r="N57" t="str">
            <v>-</v>
          </cell>
          <cell r="O57">
            <v>1283</v>
          </cell>
          <cell r="P57">
            <v>5500</v>
          </cell>
          <cell r="Q57">
            <v>5500</v>
          </cell>
          <cell r="R57">
            <v>5500</v>
          </cell>
          <cell r="S57">
            <v>5500</v>
          </cell>
          <cell r="T57">
            <v>23283</v>
          </cell>
        </row>
        <row r="58">
          <cell r="A58" t="str">
            <v>09391765</v>
          </cell>
          <cell r="B58" t="str">
            <v>INGA FALCON JESSICA ROCIO</v>
          </cell>
          <cell r="C58" t="str">
            <v>ESPECIALISTA "A"</v>
          </cell>
          <cell r="D58" t="str">
            <v>UNIDAD DE ASISTENCIA TÉCNICA  Y EVALUACIÓN DE PROYECTOS</v>
          </cell>
          <cell r="E58">
            <v>40819</v>
          </cell>
          <cell r="F58">
            <v>40849</v>
          </cell>
          <cell r="G58" t="str">
            <v>CAS D.L. 1057</v>
          </cell>
          <cell r="H58" t="str">
            <v>-</v>
          </cell>
          <cell r="I58" t="str">
            <v>-</v>
          </cell>
          <cell r="J58" t="str">
            <v>-</v>
          </cell>
          <cell r="K58" t="str">
            <v>-</v>
          </cell>
          <cell r="L58" t="str">
            <v>-</v>
          </cell>
          <cell r="M58" t="str">
            <v>-</v>
          </cell>
          <cell r="N58" t="str">
            <v>-</v>
          </cell>
          <cell r="O58" t="str">
            <v>-</v>
          </cell>
          <cell r="P58" t="str">
            <v>-</v>
          </cell>
          <cell r="Q58">
            <v>5133</v>
          </cell>
          <cell r="R58">
            <v>367</v>
          </cell>
          <cell r="S58" t="str">
            <v>-</v>
          </cell>
          <cell r="T58">
            <v>5500</v>
          </cell>
        </row>
        <row r="59">
          <cell r="A59" t="str">
            <v>09975129</v>
          </cell>
          <cell r="B59" t="str">
            <v>DELGADO MEDINA JESSICA</v>
          </cell>
          <cell r="C59" t="str">
            <v>ANALISTA</v>
          </cell>
          <cell r="D59" t="str">
            <v>UNIDAD DE COMUNICACIONES</v>
          </cell>
          <cell r="E59">
            <v>40186</v>
          </cell>
          <cell r="F59">
            <v>40908</v>
          </cell>
          <cell r="G59" t="str">
            <v>CAS D.L. 1057</v>
          </cell>
          <cell r="H59">
            <v>3000</v>
          </cell>
          <cell r="I59">
            <v>3000</v>
          </cell>
          <cell r="J59">
            <v>3000</v>
          </cell>
          <cell r="K59">
            <v>3000</v>
          </cell>
          <cell r="L59">
            <v>3000</v>
          </cell>
          <cell r="M59">
            <v>3000</v>
          </cell>
          <cell r="N59">
            <v>3000</v>
          </cell>
          <cell r="O59">
            <v>1900</v>
          </cell>
          <cell r="P59">
            <v>0</v>
          </cell>
          <cell r="Q59">
            <v>0</v>
          </cell>
          <cell r="R59">
            <v>1300</v>
          </cell>
          <cell r="S59">
            <v>3000</v>
          </cell>
          <cell r="T59">
            <v>27200</v>
          </cell>
        </row>
        <row r="60">
          <cell r="A60" t="str">
            <v>25691597</v>
          </cell>
          <cell r="B60" t="str">
            <v>FLOREZ MONTERO RENAN</v>
          </cell>
          <cell r="C60" t="str">
            <v>ESPECIALISTA DE PROMOCION SOCIAL Y CAPACITACION</v>
          </cell>
          <cell r="D60" t="str">
            <v>UNIDAD DE COMUNICACIONES</v>
          </cell>
          <cell r="E60">
            <v>40238</v>
          </cell>
          <cell r="F60">
            <v>40633</v>
          </cell>
          <cell r="G60" t="str">
            <v>CAS D.L. 1057</v>
          </cell>
          <cell r="H60">
            <v>5000</v>
          </cell>
          <cell r="I60">
            <v>5000</v>
          </cell>
          <cell r="J60">
            <v>5000</v>
          </cell>
          <cell r="K60" t="str">
            <v>-</v>
          </cell>
          <cell r="L60" t="str">
            <v>-</v>
          </cell>
          <cell r="M60" t="str">
            <v>-</v>
          </cell>
          <cell r="N60" t="str">
            <v>-</v>
          </cell>
          <cell r="O60" t="str">
            <v>-</v>
          </cell>
          <cell r="P60" t="str">
            <v>-</v>
          </cell>
          <cell r="Q60" t="str">
            <v>-</v>
          </cell>
          <cell r="R60" t="str">
            <v>-</v>
          </cell>
          <cell r="S60" t="str">
            <v>-</v>
          </cell>
          <cell r="T60">
            <v>15000</v>
          </cell>
        </row>
        <row r="61">
          <cell r="A61" t="str">
            <v>10645254</v>
          </cell>
          <cell r="B61" t="str">
            <v>AYALA  HINOJOSA ELMER RAUL</v>
          </cell>
          <cell r="C61" t="str">
            <v>ESPECIALISTA EN IMAGEN</v>
          </cell>
          <cell r="D61" t="str">
            <v>UNIDAD DE COMUNICACIONES</v>
          </cell>
          <cell r="E61">
            <v>40332</v>
          </cell>
          <cell r="F61">
            <v>40877</v>
          </cell>
          <cell r="G61" t="str">
            <v>CAS D.L. 1057</v>
          </cell>
          <cell r="H61">
            <v>3300</v>
          </cell>
          <cell r="I61">
            <v>3300</v>
          </cell>
          <cell r="J61">
            <v>3300</v>
          </cell>
          <cell r="K61">
            <v>3300</v>
          </cell>
          <cell r="L61">
            <v>3300</v>
          </cell>
          <cell r="M61">
            <v>3300</v>
          </cell>
          <cell r="N61">
            <v>3300</v>
          </cell>
          <cell r="O61">
            <v>3300</v>
          </cell>
          <cell r="P61">
            <v>3300</v>
          </cell>
          <cell r="Q61">
            <v>3300</v>
          </cell>
          <cell r="R61">
            <v>3300</v>
          </cell>
          <cell r="S61" t="str">
            <v>-</v>
          </cell>
          <cell r="T61">
            <v>36300</v>
          </cell>
        </row>
        <row r="62">
          <cell r="A62" t="str">
            <v>10540455</v>
          </cell>
          <cell r="B62" t="str">
            <v xml:space="preserve">TALLEDO GALVEZ MIRELLA ELENA </v>
          </cell>
          <cell r="C62" t="str">
            <v>JEFE DE LA UNIDAD DE IMAGEN INSTITUCIONAL</v>
          </cell>
          <cell r="D62" t="str">
            <v>UNIDAD DE COMUNICACIONES</v>
          </cell>
          <cell r="E62">
            <v>39692</v>
          </cell>
          <cell r="F62">
            <v>40816</v>
          </cell>
          <cell r="G62" t="str">
            <v>CAS D.L. 1057</v>
          </cell>
          <cell r="H62">
            <v>7000</v>
          </cell>
          <cell r="I62">
            <v>7000</v>
          </cell>
          <cell r="J62">
            <v>7000</v>
          </cell>
          <cell r="K62">
            <v>7000</v>
          </cell>
          <cell r="L62">
            <v>7000</v>
          </cell>
          <cell r="M62">
            <v>7000</v>
          </cell>
          <cell r="N62">
            <v>7000</v>
          </cell>
          <cell r="O62">
            <v>7000</v>
          </cell>
          <cell r="P62">
            <v>7000</v>
          </cell>
          <cell r="Q62" t="str">
            <v>-</v>
          </cell>
          <cell r="R62" t="str">
            <v>-</v>
          </cell>
          <cell r="S62" t="str">
            <v>-</v>
          </cell>
          <cell r="T62">
            <v>63000</v>
          </cell>
        </row>
        <row r="63">
          <cell r="A63" t="str">
            <v>09820728</v>
          </cell>
          <cell r="B63" t="str">
            <v>RAVINES RUIZ CRISTINA</v>
          </cell>
          <cell r="C63" t="str">
            <v>DISEÑADOR GRAFICO</v>
          </cell>
          <cell r="D63" t="str">
            <v>UNIDAD DE COMUNICACIONES</v>
          </cell>
          <cell r="E63">
            <v>40301</v>
          </cell>
          <cell r="F63">
            <v>40908</v>
          </cell>
          <cell r="G63" t="str">
            <v>CAS D.L. 1057</v>
          </cell>
          <cell r="H63">
            <v>3300</v>
          </cell>
          <cell r="I63">
            <v>3300</v>
          </cell>
          <cell r="J63">
            <v>3300</v>
          </cell>
          <cell r="K63">
            <v>3300</v>
          </cell>
          <cell r="L63">
            <v>3300</v>
          </cell>
          <cell r="M63">
            <v>3300</v>
          </cell>
          <cell r="N63">
            <v>3300</v>
          </cell>
          <cell r="O63">
            <v>3300</v>
          </cell>
          <cell r="P63">
            <v>3300</v>
          </cell>
          <cell r="Q63">
            <v>3300</v>
          </cell>
          <cell r="R63">
            <v>3300</v>
          </cell>
          <cell r="S63">
            <v>3300</v>
          </cell>
          <cell r="T63">
            <v>39600</v>
          </cell>
        </row>
        <row r="64">
          <cell r="A64" t="str">
            <v>06134232</v>
          </cell>
          <cell r="B64" t="str">
            <v>MORRIS RIOFRIO  RICARDO FRANCISCO</v>
          </cell>
          <cell r="C64" t="str">
            <v>PERIODISTA</v>
          </cell>
          <cell r="D64" t="str">
            <v>UNIDAD DE COMUNICACIONES</v>
          </cell>
          <cell r="E64">
            <v>40484</v>
          </cell>
          <cell r="F64">
            <v>40574</v>
          </cell>
          <cell r="G64" t="str">
            <v>CAS D.L. 1057</v>
          </cell>
          <cell r="H64">
            <v>3000</v>
          </cell>
          <cell r="I64" t="str">
            <v>-</v>
          </cell>
          <cell r="J64" t="str">
            <v>-</v>
          </cell>
          <cell r="K64" t="str">
            <v>-</v>
          </cell>
          <cell r="L64" t="str">
            <v>-</v>
          </cell>
          <cell r="M64" t="str">
            <v>-</v>
          </cell>
          <cell r="N64" t="str">
            <v>-</v>
          </cell>
          <cell r="O64" t="str">
            <v>-</v>
          </cell>
          <cell r="P64" t="str">
            <v>-</v>
          </cell>
          <cell r="Q64" t="str">
            <v>-</v>
          </cell>
          <cell r="R64" t="str">
            <v>-</v>
          </cell>
          <cell r="S64" t="str">
            <v>-</v>
          </cell>
          <cell r="T64">
            <v>3000</v>
          </cell>
        </row>
        <row r="65">
          <cell r="A65" t="str">
            <v>10305073</v>
          </cell>
          <cell r="B65" t="str">
            <v>BARRETO CAMPOS ANDREA MARGIANNA</v>
          </cell>
          <cell r="C65" t="str">
            <v>JEFA DE LA UNIDAD DE COMUNICACIONES</v>
          </cell>
          <cell r="D65" t="str">
            <v>UNIDAD DE COMUNICACIONES</v>
          </cell>
          <cell r="E65">
            <v>40841</v>
          </cell>
          <cell r="F65">
            <v>40908</v>
          </cell>
          <cell r="G65" t="str">
            <v>CAS D.L. 1057</v>
          </cell>
          <cell r="H65" t="str">
            <v>-</v>
          </cell>
          <cell r="I65" t="str">
            <v>-</v>
          </cell>
          <cell r="J65" t="str">
            <v>-</v>
          </cell>
          <cell r="K65" t="str">
            <v>-</v>
          </cell>
          <cell r="L65" t="str">
            <v>-</v>
          </cell>
          <cell r="M65" t="str">
            <v>-</v>
          </cell>
          <cell r="N65" t="str">
            <v>-</v>
          </cell>
          <cell r="O65" t="str">
            <v>-</v>
          </cell>
          <cell r="P65" t="str">
            <v>-</v>
          </cell>
          <cell r="Q65" t="str">
            <v>-</v>
          </cell>
          <cell r="R65">
            <v>7000</v>
          </cell>
          <cell r="S65">
            <v>7000</v>
          </cell>
          <cell r="T65">
            <v>14000</v>
          </cell>
        </row>
        <row r="66">
          <cell r="A66" t="str">
            <v>23010463</v>
          </cell>
          <cell r="B66" t="str">
            <v>CONDORI ZACARIAS DERY HORTENCIA</v>
          </cell>
          <cell r="C66" t="str">
            <v>COORDINADOR FINANCIERO-CONTABLE</v>
          </cell>
          <cell r="D66" t="str">
            <v>UNIDAD DE CONTABILIDAD</v>
          </cell>
          <cell r="E66">
            <v>39722</v>
          </cell>
          <cell r="F66">
            <v>40908</v>
          </cell>
          <cell r="G66" t="str">
            <v>CAS D.L. 1057</v>
          </cell>
          <cell r="H66">
            <v>4000</v>
          </cell>
          <cell r="I66" t="str">
            <v>-</v>
          </cell>
          <cell r="J66" t="str">
            <v>-</v>
          </cell>
          <cell r="K66" t="str">
            <v>-</v>
          </cell>
          <cell r="L66" t="str">
            <v>-</v>
          </cell>
          <cell r="M66" t="str">
            <v>-</v>
          </cell>
          <cell r="N66" t="str">
            <v>-</v>
          </cell>
          <cell r="O66" t="str">
            <v>-</v>
          </cell>
          <cell r="P66">
            <v>2250</v>
          </cell>
          <cell r="Q66">
            <v>4500</v>
          </cell>
          <cell r="R66">
            <v>4500</v>
          </cell>
          <cell r="S66">
            <v>1650</v>
          </cell>
          <cell r="T66">
            <v>16900</v>
          </cell>
        </row>
        <row r="67">
          <cell r="A67" t="str">
            <v>10630984</v>
          </cell>
          <cell r="B67" t="str">
            <v>CUSI CALLE HILDA</v>
          </cell>
          <cell r="C67" t="str">
            <v>ANALISTA CONTABLE</v>
          </cell>
          <cell r="D67" t="str">
            <v>UNIDAD DE CONTABILIDAD</v>
          </cell>
          <cell r="E67">
            <v>39722</v>
          </cell>
          <cell r="F67">
            <v>40908</v>
          </cell>
          <cell r="G67" t="str">
            <v>CAS D.L. 1057</v>
          </cell>
          <cell r="H67">
            <v>3000</v>
          </cell>
          <cell r="I67">
            <v>3000</v>
          </cell>
          <cell r="J67">
            <v>3000</v>
          </cell>
          <cell r="K67">
            <v>3000</v>
          </cell>
          <cell r="L67">
            <v>3000</v>
          </cell>
          <cell r="M67">
            <v>3000</v>
          </cell>
          <cell r="N67">
            <v>3000</v>
          </cell>
          <cell r="O67">
            <v>3000</v>
          </cell>
          <cell r="P67">
            <v>3000</v>
          </cell>
          <cell r="Q67">
            <v>3000</v>
          </cell>
          <cell r="R67">
            <v>3000</v>
          </cell>
          <cell r="S67">
            <v>3000</v>
          </cell>
          <cell r="T67">
            <v>36000</v>
          </cell>
        </row>
        <row r="68">
          <cell r="A68" t="str">
            <v>15613330</v>
          </cell>
          <cell r="B68" t="str">
            <v>MENDOZA CRUZ CARLOS ALBERTO</v>
          </cell>
          <cell r="C68" t="str">
            <v>ANALISTA CONTABLE</v>
          </cell>
          <cell r="D68" t="str">
            <v>UNIDAD DE CONTABILIDAD</v>
          </cell>
          <cell r="E68">
            <v>39722</v>
          </cell>
          <cell r="F68">
            <v>40908</v>
          </cell>
          <cell r="G68" t="str">
            <v>CAS D.L. 1057</v>
          </cell>
          <cell r="H68">
            <v>3000</v>
          </cell>
          <cell r="I68">
            <v>3000</v>
          </cell>
          <cell r="J68">
            <v>3000</v>
          </cell>
          <cell r="K68">
            <v>3000</v>
          </cell>
          <cell r="L68">
            <v>3000</v>
          </cell>
          <cell r="M68">
            <v>3000</v>
          </cell>
          <cell r="N68">
            <v>3000</v>
          </cell>
          <cell r="O68">
            <v>3000</v>
          </cell>
          <cell r="P68">
            <v>3000</v>
          </cell>
          <cell r="Q68">
            <v>3000</v>
          </cell>
          <cell r="R68">
            <v>3000</v>
          </cell>
          <cell r="S68">
            <v>3000</v>
          </cell>
          <cell r="T68">
            <v>36000</v>
          </cell>
        </row>
        <row r="69">
          <cell r="A69" t="str">
            <v>09956051</v>
          </cell>
          <cell r="B69" t="str">
            <v>VASQUEZ COSSIO DUMAS FELIX</v>
          </cell>
          <cell r="C69" t="str">
            <v>ANALISTA CONTABLE</v>
          </cell>
          <cell r="D69" t="str">
            <v>UNIDAD DE CONTABILIDAD</v>
          </cell>
          <cell r="E69">
            <v>39722</v>
          </cell>
          <cell r="F69">
            <v>40574</v>
          </cell>
          <cell r="G69" t="str">
            <v>CAS D.L. 1057</v>
          </cell>
          <cell r="H69">
            <v>3000</v>
          </cell>
          <cell r="I69" t="str">
            <v>-</v>
          </cell>
          <cell r="J69" t="str">
            <v>-</v>
          </cell>
          <cell r="K69" t="str">
            <v>-</v>
          </cell>
          <cell r="L69" t="str">
            <v>-</v>
          </cell>
          <cell r="M69" t="str">
            <v>-</v>
          </cell>
          <cell r="N69" t="str">
            <v>-</v>
          </cell>
          <cell r="O69" t="str">
            <v>-</v>
          </cell>
          <cell r="P69" t="str">
            <v>-</v>
          </cell>
          <cell r="Q69" t="str">
            <v>-</v>
          </cell>
          <cell r="R69" t="str">
            <v>-</v>
          </cell>
          <cell r="S69" t="str">
            <v>-</v>
          </cell>
          <cell r="T69">
            <v>3000</v>
          </cell>
        </row>
        <row r="70">
          <cell r="A70" t="str">
            <v>07328944</v>
          </cell>
          <cell r="B70" t="str">
            <v>FLORES BASILIO LUIS GUSTAVO</v>
          </cell>
          <cell r="C70" t="str">
            <v>ESPECIALISTA EN FISCALIZACION Y CONTROL PREVIO</v>
          </cell>
          <cell r="D70" t="str">
            <v>UNIDAD DE CONTABILIDAD</v>
          </cell>
          <cell r="E70">
            <v>40330</v>
          </cell>
          <cell r="F70">
            <v>40908</v>
          </cell>
          <cell r="G70" t="str">
            <v>CAS D.L. 1057</v>
          </cell>
          <cell r="H70">
            <v>2750</v>
          </cell>
          <cell r="I70">
            <v>2750</v>
          </cell>
          <cell r="J70">
            <v>2750</v>
          </cell>
          <cell r="K70">
            <v>2750</v>
          </cell>
          <cell r="L70">
            <v>2750</v>
          </cell>
          <cell r="M70">
            <v>2750</v>
          </cell>
          <cell r="N70">
            <v>2750</v>
          </cell>
          <cell r="O70">
            <v>2750</v>
          </cell>
          <cell r="P70">
            <v>2750</v>
          </cell>
          <cell r="Q70">
            <v>2750</v>
          </cell>
          <cell r="R70">
            <v>2750</v>
          </cell>
          <cell r="S70">
            <v>2750</v>
          </cell>
          <cell r="T70">
            <v>33000</v>
          </cell>
        </row>
        <row r="71">
          <cell r="A71" t="str">
            <v>06983155</v>
          </cell>
          <cell r="B71" t="str">
            <v>FLORES RUIZ ELMA MARITZA</v>
          </cell>
          <cell r="C71" t="str">
            <v>ASISTENTE ADMINISTRATIVO</v>
          </cell>
          <cell r="D71" t="str">
            <v>UNIDAD DE CONTABILIDAD</v>
          </cell>
          <cell r="E71">
            <v>40375</v>
          </cell>
          <cell r="F71">
            <v>40633</v>
          </cell>
          <cell r="G71" t="str">
            <v>CAS D.L. 1057</v>
          </cell>
          <cell r="H71">
            <v>1750</v>
          </cell>
          <cell r="I71">
            <v>1750</v>
          </cell>
          <cell r="J71">
            <v>1750</v>
          </cell>
          <cell r="K71" t="str">
            <v>-</v>
          </cell>
          <cell r="L71" t="str">
            <v>-</v>
          </cell>
          <cell r="M71" t="str">
            <v>-</v>
          </cell>
          <cell r="N71" t="str">
            <v>-</v>
          </cell>
          <cell r="O71" t="str">
            <v>-</v>
          </cell>
          <cell r="P71" t="str">
            <v>-</v>
          </cell>
          <cell r="Q71" t="str">
            <v>-</v>
          </cell>
          <cell r="R71" t="str">
            <v>-</v>
          </cell>
          <cell r="S71" t="str">
            <v>-</v>
          </cell>
          <cell r="T71">
            <v>5250</v>
          </cell>
        </row>
        <row r="72">
          <cell r="A72" t="str">
            <v>28216834</v>
          </cell>
          <cell r="B72" t="str">
            <v>GARCIA  TRUJILLO JORGE MIGUEL</v>
          </cell>
          <cell r="C72" t="str">
            <v>ASISTENTE ADMINISTRATIVO</v>
          </cell>
          <cell r="D72" t="str">
            <v>UNIDAD DE CONTABILIDAD</v>
          </cell>
          <cell r="E72">
            <v>40484</v>
          </cell>
          <cell r="F72">
            <v>40574</v>
          </cell>
          <cell r="G72" t="str">
            <v>CAS D.L. 1057</v>
          </cell>
          <cell r="H72">
            <v>1650</v>
          </cell>
          <cell r="I72" t="str">
            <v>-</v>
          </cell>
          <cell r="J72" t="str">
            <v>-</v>
          </cell>
          <cell r="K72" t="str">
            <v>-</v>
          </cell>
          <cell r="L72" t="str">
            <v>-</v>
          </cell>
          <cell r="M72" t="str">
            <v>-</v>
          </cell>
          <cell r="N72" t="str">
            <v>-</v>
          </cell>
          <cell r="O72" t="str">
            <v>-</v>
          </cell>
          <cell r="P72" t="str">
            <v>-</v>
          </cell>
          <cell r="Q72" t="str">
            <v>-</v>
          </cell>
          <cell r="R72" t="str">
            <v>-</v>
          </cell>
          <cell r="S72" t="str">
            <v>-</v>
          </cell>
          <cell r="T72">
            <v>1650</v>
          </cell>
        </row>
        <row r="73">
          <cell r="A73" t="str">
            <v>10700554</v>
          </cell>
          <cell r="B73" t="str">
            <v>SAVERO ABUHADBA SARA KARINA</v>
          </cell>
          <cell r="C73" t="str">
            <v>ANALISTA</v>
          </cell>
          <cell r="D73" t="str">
            <v>UNIDAD DE CONTABILIDAD</v>
          </cell>
          <cell r="E73">
            <v>40484</v>
          </cell>
          <cell r="F73">
            <v>40908</v>
          </cell>
          <cell r="G73" t="str">
            <v>CAS D.L. 1057</v>
          </cell>
          <cell r="H73">
            <v>3000</v>
          </cell>
          <cell r="I73">
            <v>3000</v>
          </cell>
          <cell r="J73">
            <v>3000</v>
          </cell>
          <cell r="K73">
            <v>3000</v>
          </cell>
          <cell r="L73">
            <v>3000</v>
          </cell>
          <cell r="M73">
            <v>3000</v>
          </cell>
          <cell r="N73">
            <v>3000</v>
          </cell>
          <cell r="O73">
            <v>3000</v>
          </cell>
          <cell r="P73">
            <v>3000</v>
          </cell>
          <cell r="Q73">
            <v>3000</v>
          </cell>
          <cell r="R73">
            <v>3000</v>
          </cell>
          <cell r="S73">
            <v>3000</v>
          </cell>
          <cell r="T73">
            <v>36000</v>
          </cell>
        </row>
        <row r="74">
          <cell r="A74" t="str">
            <v>33432319</v>
          </cell>
          <cell r="B74" t="str">
            <v>AQUINO  JULCA LUDERITS</v>
          </cell>
          <cell r="C74" t="str">
            <v>JEFA DE LA UNIDAD DE CONTABILIDAD</v>
          </cell>
          <cell r="D74" t="str">
            <v>UNIDAD DE CONTABILIDAD</v>
          </cell>
          <cell r="E74">
            <v>40864</v>
          </cell>
          <cell r="F74">
            <v>40908</v>
          </cell>
          <cell r="G74" t="str">
            <v>CAS D.L. 1057</v>
          </cell>
          <cell r="H74" t="str">
            <v>-</v>
          </cell>
          <cell r="I74" t="str">
            <v>-</v>
          </cell>
          <cell r="J74" t="str">
            <v>-</v>
          </cell>
          <cell r="K74" t="str">
            <v>-</v>
          </cell>
          <cell r="L74" t="str">
            <v>-</v>
          </cell>
          <cell r="M74" t="str">
            <v>-</v>
          </cell>
          <cell r="N74" t="str">
            <v>-</v>
          </cell>
          <cell r="O74" t="str">
            <v>-</v>
          </cell>
          <cell r="P74" t="str">
            <v>-</v>
          </cell>
          <cell r="Q74" t="str">
            <v>-</v>
          </cell>
          <cell r="R74">
            <v>1866.7</v>
          </cell>
          <cell r="S74">
            <v>4200</v>
          </cell>
          <cell r="T74">
            <v>6066.7</v>
          </cell>
        </row>
        <row r="75">
          <cell r="A75" t="str">
            <v>06764849</v>
          </cell>
          <cell r="B75" t="str">
            <v>MUÑOZ HUAMAN MARLENY AZALIA</v>
          </cell>
          <cell r="C75" t="str">
            <v>ASISTENTE ADMINISTRATIVO</v>
          </cell>
          <cell r="D75" t="str">
            <v>UNIDAD DE CONTABILIDAD</v>
          </cell>
          <cell r="E75">
            <v>40864</v>
          </cell>
          <cell r="F75">
            <v>40939</v>
          </cell>
          <cell r="G75" t="str">
            <v>CAS D.L. 1057</v>
          </cell>
          <cell r="H75" t="str">
            <v>-</v>
          </cell>
          <cell r="I75" t="str">
            <v>-</v>
          </cell>
          <cell r="J75" t="str">
            <v>-</v>
          </cell>
          <cell r="K75" t="str">
            <v>-</v>
          </cell>
          <cell r="L75" t="str">
            <v>-</v>
          </cell>
          <cell r="M75" t="str">
            <v>-</v>
          </cell>
          <cell r="N75" t="str">
            <v>-</v>
          </cell>
          <cell r="O75" t="str">
            <v>-</v>
          </cell>
          <cell r="P75" t="str">
            <v>-</v>
          </cell>
          <cell r="Q75" t="str">
            <v>-</v>
          </cell>
          <cell r="R75">
            <v>1166.5999999999999</v>
          </cell>
          <cell r="S75">
            <v>2500</v>
          </cell>
          <cell r="T75">
            <v>3666.6</v>
          </cell>
        </row>
        <row r="76">
          <cell r="A76" t="str">
            <v>09885110</v>
          </cell>
          <cell r="B76" t="str">
            <v>ALVARADO PALACIOS WILLY ALEJANDRO</v>
          </cell>
          <cell r="C76" t="str">
            <v>JEFE DE LA UNIDAD DE LOGISTICA</v>
          </cell>
          <cell r="D76" t="str">
            <v>UNIDAD DE LOGÍSTICA</v>
          </cell>
          <cell r="E76">
            <v>40043</v>
          </cell>
          <cell r="F76">
            <v>40823</v>
          </cell>
          <cell r="G76" t="str">
            <v>CAS D.L. 1057</v>
          </cell>
          <cell r="H76">
            <v>7000</v>
          </cell>
          <cell r="I76">
            <v>7000</v>
          </cell>
          <cell r="J76">
            <v>7000</v>
          </cell>
          <cell r="K76">
            <v>7000</v>
          </cell>
          <cell r="L76">
            <v>7000</v>
          </cell>
          <cell r="M76">
            <v>7000</v>
          </cell>
          <cell r="N76">
            <v>7000</v>
          </cell>
          <cell r="O76">
            <v>7000</v>
          </cell>
          <cell r="P76">
            <v>7000</v>
          </cell>
          <cell r="Q76">
            <v>1633.3</v>
          </cell>
          <cell r="R76" t="str">
            <v>-</v>
          </cell>
          <cell r="S76" t="str">
            <v>-</v>
          </cell>
          <cell r="T76">
            <v>64633.3</v>
          </cell>
        </row>
        <row r="77">
          <cell r="A77" t="str">
            <v>42366479</v>
          </cell>
          <cell r="B77" t="str">
            <v>CARPIO VEGA JOSE NICANOR</v>
          </cell>
          <cell r="C77" t="str">
            <v>ESPECIALISTA EN CONTROL PATRIMONIAL</v>
          </cell>
          <cell r="D77" t="str">
            <v>UNIDAD DE LOGÍSTICA</v>
          </cell>
          <cell r="E77">
            <v>39722</v>
          </cell>
          <cell r="F77">
            <v>40663</v>
          </cell>
          <cell r="G77" t="str">
            <v>CAS D.L. 1057</v>
          </cell>
          <cell r="H77">
            <v>2300</v>
          </cell>
          <cell r="I77">
            <v>2300</v>
          </cell>
          <cell r="J77">
            <v>2300</v>
          </cell>
          <cell r="K77">
            <v>2300</v>
          </cell>
          <cell r="L77" t="str">
            <v>-</v>
          </cell>
          <cell r="M77" t="str">
            <v>-</v>
          </cell>
          <cell r="N77" t="str">
            <v>-</v>
          </cell>
          <cell r="O77" t="str">
            <v>-</v>
          </cell>
          <cell r="P77" t="str">
            <v>-</v>
          </cell>
          <cell r="Q77" t="str">
            <v>-</v>
          </cell>
          <cell r="R77" t="str">
            <v>-</v>
          </cell>
          <cell r="S77" t="str">
            <v>-</v>
          </cell>
          <cell r="T77">
            <v>9200</v>
          </cell>
        </row>
        <row r="78">
          <cell r="A78" t="str">
            <v>07461861</v>
          </cell>
          <cell r="B78" t="str">
            <v>CRIADO ALVAREZ WILLIAM PABLO</v>
          </cell>
          <cell r="C78" t="str">
            <v>CHOFER</v>
          </cell>
          <cell r="D78" t="str">
            <v>UNIDAD DE LOGÍSTICA</v>
          </cell>
          <cell r="E78">
            <v>40028</v>
          </cell>
          <cell r="F78">
            <v>40908</v>
          </cell>
          <cell r="G78" t="str">
            <v>CAS D.L. 1057</v>
          </cell>
          <cell r="H78">
            <v>1700</v>
          </cell>
          <cell r="I78">
            <v>1700</v>
          </cell>
          <cell r="J78">
            <v>1700</v>
          </cell>
          <cell r="K78">
            <v>1700</v>
          </cell>
          <cell r="L78">
            <v>1700</v>
          </cell>
          <cell r="M78">
            <v>1700</v>
          </cell>
          <cell r="N78">
            <v>1700</v>
          </cell>
          <cell r="O78">
            <v>1700</v>
          </cell>
          <cell r="P78">
            <v>1700</v>
          </cell>
          <cell r="Q78">
            <v>1700</v>
          </cell>
          <cell r="R78">
            <v>1700</v>
          </cell>
          <cell r="S78">
            <v>1700</v>
          </cell>
          <cell r="T78">
            <v>20400</v>
          </cell>
        </row>
        <row r="79">
          <cell r="A79" t="str">
            <v>08854206</v>
          </cell>
          <cell r="B79" t="str">
            <v>DAMACEN MELENDEZ ALBERTO</v>
          </cell>
          <cell r="C79" t="str">
            <v>PROGRAMADOR LOGISTICO</v>
          </cell>
          <cell r="D79" t="str">
            <v>UNIDAD DE LOGÍSTICA</v>
          </cell>
          <cell r="E79">
            <v>39722</v>
          </cell>
          <cell r="F79">
            <v>40574</v>
          </cell>
          <cell r="G79" t="str">
            <v>CAS D.L. 1057</v>
          </cell>
          <cell r="H79">
            <v>0</v>
          </cell>
          <cell r="I79" t="str">
            <v>-</v>
          </cell>
          <cell r="J79" t="str">
            <v>-</v>
          </cell>
          <cell r="K79" t="str">
            <v>-</v>
          </cell>
          <cell r="L79" t="str">
            <v>-</v>
          </cell>
          <cell r="M79" t="str">
            <v>-</v>
          </cell>
          <cell r="N79" t="str">
            <v>-</v>
          </cell>
          <cell r="O79" t="str">
            <v>-</v>
          </cell>
          <cell r="P79" t="str">
            <v>-</v>
          </cell>
          <cell r="Q79" t="str">
            <v>-</v>
          </cell>
          <cell r="R79" t="str">
            <v>-</v>
          </cell>
          <cell r="S79" t="str">
            <v>-</v>
          </cell>
          <cell r="T79">
            <v>0</v>
          </cell>
        </row>
        <row r="80">
          <cell r="A80" t="str">
            <v>07468015</v>
          </cell>
          <cell r="B80" t="str">
            <v>ESTRADA CHAVEZ DOMINGO SORIANO</v>
          </cell>
          <cell r="C80" t="str">
            <v>AUXILIAR ADMINISTRATIVO</v>
          </cell>
          <cell r="D80" t="str">
            <v>UNIDAD DE LOGÍSTICA</v>
          </cell>
          <cell r="E80">
            <v>39722</v>
          </cell>
          <cell r="F80">
            <v>40908</v>
          </cell>
          <cell r="G80" t="str">
            <v>CAS D.L. 1057</v>
          </cell>
          <cell r="H80">
            <v>1700</v>
          </cell>
          <cell r="I80">
            <v>1700</v>
          </cell>
          <cell r="J80">
            <v>1700</v>
          </cell>
          <cell r="K80">
            <v>1700</v>
          </cell>
          <cell r="L80">
            <v>1700</v>
          </cell>
          <cell r="M80">
            <v>1700</v>
          </cell>
          <cell r="N80">
            <v>1700</v>
          </cell>
          <cell r="O80">
            <v>1700</v>
          </cell>
          <cell r="P80">
            <v>1700</v>
          </cell>
          <cell r="Q80">
            <v>1700</v>
          </cell>
          <cell r="R80">
            <v>1700</v>
          </cell>
          <cell r="S80">
            <v>1700</v>
          </cell>
          <cell r="T80">
            <v>20400</v>
          </cell>
        </row>
        <row r="81">
          <cell r="A81" t="str">
            <v>25617046</v>
          </cell>
          <cell r="B81" t="str">
            <v>FERRARO CORIGLIANO ROSANNA VICTORIA</v>
          </cell>
          <cell r="C81" t="str">
            <v>TECNICO EN TRAMITE DOCUMENTARIO</v>
          </cell>
          <cell r="D81" t="str">
            <v>UNIDAD DE LOGÍSTICA</v>
          </cell>
          <cell r="E81">
            <v>39722</v>
          </cell>
          <cell r="F81">
            <v>40877</v>
          </cell>
          <cell r="G81" t="str">
            <v>CAS D.L. 1057</v>
          </cell>
          <cell r="H81">
            <v>2500</v>
          </cell>
          <cell r="I81">
            <v>2500</v>
          </cell>
          <cell r="J81">
            <v>2500</v>
          </cell>
          <cell r="K81">
            <v>2500</v>
          </cell>
          <cell r="L81">
            <v>2500</v>
          </cell>
          <cell r="M81">
            <v>2500</v>
          </cell>
          <cell r="N81">
            <v>2500</v>
          </cell>
          <cell r="O81">
            <v>2500</v>
          </cell>
          <cell r="P81">
            <v>2500</v>
          </cell>
          <cell r="Q81">
            <v>2500</v>
          </cell>
          <cell r="R81">
            <v>2500</v>
          </cell>
          <cell r="S81" t="str">
            <v>-</v>
          </cell>
          <cell r="T81">
            <v>27500</v>
          </cell>
        </row>
        <row r="82">
          <cell r="A82" t="str">
            <v>08493814</v>
          </cell>
          <cell r="B82" t="str">
            <v>FIEROVICH GUEVARA CARMEN MARLENE</v>
          </cell>
          <cell r="C82" t="str">
            <v>ASISTENTE PARA EL ARCHIVO CENTRAL</v>
          </cell>
          <cell r="D82" t="str">
            <v>UNIDAD DE LOGÍSTICA</v>
          </cell>
          <cell r="E82">
            <v>39755</v>
          </cell>
          <cell r="F82">
            <v>40678</v>
          </cell>
          <cell r="G82" t="str">
            <v>CAS D.L. 1057</v>
          </cell>
          <cell r="H82">
            <v>1500</v>
          </cell>
          <cell r="I82">
            <v>1500</v>
          </cell>
          <cell r="J82">
            <v>1500</v>
          </cell>
          <cell r="K82">
            <v>1500</v>
          </cell>
          <cell r="L82">
            <v>750</v>
          </cell>
          <cell r="M82" t="str">
            <v>-</v>
          </cell>
          <cell r="N82" t="str">
            <v>-</v>
          </cell>
          <cell r="O82" t="str">
            <v>-</v>
          </cell>
          <cell r="P82" t="str">
            <v>-</v>
          </cell>
          <cell r="Q82" t="str">
            <v>-</v>
          </cell>
          <cell r="R82" t="str">
            <v>-</v>
          </cell>
          <cell r="S82" t="str">
            <v>-</v>
          </cell>
          <cell r="T82">
            <v>6750</v>
          </cell>
        </row>
        <row r="83">
          <cell r="A83" t="str">
            <v>45686038</v>
          </cell>
          <cell r="B83" t="str">
            <v>MARTINEZ ALVAREZ GINO WALTER FERNANDO</v>
          </cell>
          <cell r="C83" t="str">
            <v>ASISTENTE ADMINISTRATIVO B</v>
          </cell>
          <cell r="D83" t="str">
            <v>UNIDAD DE LOGÍSTICA</v>
          </cell>
          <cell r="E83">
            <v>39722</v>
          </cell>
          <cell r="F83">
            <v>40694</v>
          </cell>
          <cell r="G83" t="str">
            <v>CAS D.L. 1057</v>
          </cell>
          <cell r="H83">
            <v>1200</v>
          </cell>
          <cell r="I83">
            <v>1200</v>
          </cell>
          <cell r="J83">
            <v>1200</v>
          </cell>
          <cell r="K83">
            <v>1200</v>
          </cell>
          <cell r="L83">
            <v>1200</v>
          </cell>
          <cell r="M83" t="str">
            <v>-</v>
          </cell>
          <cell r="N83" t="str">
            <v>-</v>
          </cell>
          <cell r="O83" t="str">
            <v>-</v>
          </cell>
          <cell r="P83" t="str">
            <v>-</v>
          </cell>
          <cell r="Q83" t="str">
            <v>-</v>
          </cell>
          <cell r="R83" t="str">
            <v>-</v>
          </cell>
          <cell r="S83" t="str">
            <v>-</v>
          </cell>
          <cell r="T83">
            <v>6000</v>
          </cell>
        </row>
        <row r="84">
          <cell r="A84" t="str">
            <v>06797190</v>
          </cell>
          <cell r="B84" t="str">
            <v>ÑAHUIS ROJAS GUIDO ENRIQUE</v>
          </cell>
          <cell r="C84" t="str">
            <v>AUXILIAR ADMINISTRATIVO</v>
          </cell>
          <cell r="D84" t="str">
            <v>UNIDAD DE LOGÍSTICA</v>
          </cell>
          <cell r="E84">
            <v>39722</v>
          </cell>
          <cell r="F84">
            <v>40908</v>
          </cell>
          <cell r="G84" t="str">
            <v>CAS D.L. 1057</v>
          </cell>
          <cell r="H84">
            <v>1700</v>
          </cell>
          <cell r="I84">
            <v>1700</v>
          </cell>
          <cell r="J84">
            <v>1700</v>
          </cell>
          <cell r="K84">
            <v>1700</v>
          </cell>
          <cell r="L84">
            <v>1700</v>
          </cell>
          <cell r="M84">
            <v>1700</v>
          </cell>
          <cell r="N84">
            <v>1700</v>
          </cell>
          <cell r="O84">
            <v>1700</v>
          </cell>
          <cell r="P84">
            <v>1700</v>
          </cell>
          <cell r="Q84">
            <v>1700</v>
          </cell>
          <cell r="R84">
            <v>1700</v>
          </cell>
          <cell r="S84">
            <v>1700</v>
          </cell>
          <cell r="T84">
            <v>20400</v>
          </cell>
        </row>
        <row r="85">
          <cell r="A85" t="str">
            <v>06590353</v>
          </cell>
          <cell r="B85" t="str">
            <v>ORDOÑEZ BRAVO VICTOR RAUL</v>
          </cell>
          <cell r="C85" t="str">
            <v>ASISTENTE DE ALMACÉN</v>
          </cell>
          <cell r="D85" t="str">
            <v>UNIDAD DE LOGÍSTICA</v>
          </cell>
          <cell r="E85">
            <v>39722</v>
          </cell>
          <cell r="F85">
            <v>40908</v>
          </cell>
          <cell r="G85" t="str">
            <v>CAS D.L. 1057</v>
          </cell>
          <cell r="H85">
            <v>3000</v>
          </cell>
          <cell r="I85">
            <v>3000</v>
          </cell>
          <cell r="J85">
            <v>3000</v>
          </cell>
          <cell r="K85">
            <v>3000</v>
          </cell>
          <cell r="L85">
            <v>3000</v>
          </cell>
          <cell r="M85">
            <v>3000</v>
          </cell>
          <cell r="N85">
            <v>3000</v>
          </cell>
          <cell r="O85">
            <v>3000</v>
          </cell>
          <cell r="P85">
            <v>3000</v>
          </cell>
          <cell r="Q85">
            <v>3000</v>
          </cell>
          <cell r="R85">
            <v>3000</v>
          </cell>
          <cell r="S85">
            <v>3000</v>
          </cell>
          <cell r="T85">
            <v>36000</v>
          </cell>
        </row>
        <row r="86">
          <cell r="A86" t="str">
            <v>10556692</v>
          </cell>
          <cell r="B86" t="str">
            <v>PEREZ VIGIL JORGE LUIS</v>
          </cell>
          <cell r="C86" t="str">
            <v>ESPECIALISTA</v>
          </cell>
          <cell r="D86" t="str">
            <v>UNIDAD DE LOGÍSTICA</v>
          </cell>
          <cell r="E86">
            <v>39722</v>
          </cell>
          <cell r="F86">
            <v>40939</v>
          </cell>
          <cell r="G86" t="str">
            <v>CAS D.L. 1057</v>
          </cell>
          <cell r="H86">
            <v>3500</v>
          </cell>
          <cell r="I86" t="str">
            <v>-</v>
          </cell>
          <cell r="J86" t="str">
            <v>-</v>
          </cell>
          <cell r="K86" t="str">
            <v>-</v>
          </cell>
          <cell r="L86" t="str">
            <v>-</v>
          </cell>
          <cell r="M86" t="str">
            <v>-</v>
          </cell>
          <cell r="N86" t="str">
            <v>-</v>
          </cell>
          <cell r="O86" t="str">
            <v>-</v>
          </cell>
          <cell r="P86" t="str">
            <v>-</v>
          </cell>
          <cell r="Q86" t="str">
            <v>-</v>
          </cell>
          <cell r="R86">
            <v>2666.67</v>
          </cell>
          <cell r="S86">
            <v>4000</v>
          </cell>
          <cell r="T86">
            <v>10166.67</v>
          </cell>
        </row>
        <row r="87">
          <cell r="A87" t="str">
            <v>31674336</v>
          </cell>
          <cell r="B87" t="str">
            <v>YZAGUIRRE FIGUEROA ERIBERTO JOSE</v>
          </cell>
          <cell r="C87" t="str">
            <v>ESPECIALISTA DE SERVICIOS GENERALES</v>
          </cell>
          <cell r="D87" t="str">
            <v>UNIDAD DE LOGÍSTICA</v>
          </cell>
          <cell r="E87">
            <v>40065</v>
          </cell>
          <cell r="F87">
            <v>40816</v>
          </cell>
          <cell r="G87" t="str">
            <v>CAS D.L. 1057</v>
          </cell>
          <cell r="H87">
            <v>3000</v>
          </cell>
          <cell r="I87">
            <v>3000</v>
          </cell>
          <cell r="J87">
            <v>3000</v>
          </cell>
          <cell r="K87">
            <v>3000</v>
          </cell>
          <cell r="L87">
            <v>3000</v>
          </cell>
          <cell r="M87">
            <v>3000</v>
          </cell>
          <cell r="N87">
            <v>3000</v>
          </cell>
          <cell r="O87">
            <v>3000</v>
          </cell>
          <cell r="P87">
            <v>3000</v>
          </cell>
          <cell r="Q87" t="str">
            <v>-</v>
          </cell>
          <cell r="R87" t="str">
            <v>-</v>
          </cell>
          <cell r="S87" t="str">
            <v>-</v>
          </cell>
          <cell r="T87">
            <v>27000</v>
          </cell>
        </row>
        <row r="88">
          <cell r="A88" t="str">
            <v>06772246</v>
          </cell>
          <cell r="B88" t="str">
            <v>CARRETEROS QUINTANILLA ARNALDO JOHN</v>
          </cell>
          <cell r="C88" t="str">
            <v>ESPECIALISTA EN CONTRATACIONES PUBLICAS</v>
          </cell>
          <cell r="D88" t="str">
            <v>UNIDAD DE LOGÍSTICA</v>
          </cell>
          <cell r="E88">
            <v>40119</v>
          </cell>
          <cell r="F88">
            <v>40574</v>
          </cell>
          <cell r="G88" t="str">
            <v>CAS D.L. 1057</v>
          </cell>
          <cell r="H88">
            <v>4000</v>
          </cell>
          <cell r="I88" t="str">
            <v>-</v>
          </cell>
          <cell r="J88" t="str">
            <v>-</v>
          </cell>
          <cell r="K88" t="str">
            <v>-</v>
          </cell>
          <cell r="L88" t="str">
            <v>-</v>
          </cell>
          <cell r="M88" t="str">
            <v>-</v>
          </cell>
          <cell r="N88" t="str">
            <v>-</v>
          </cell>
          <cell r="O88" t="str">
            <v>-</v>
          </cell>
          <cell r="P88" t="str">
            <v>-</v>
          </cell>
          <cell r="Q88" t="str">
            <v>-</v>
          </cell>
          <cell r="R88" t="str">
            <v>-</v>
          </cell>
          <cell r="S88" t="str">
            <v>-</v>
          </cell>
          <cell r="T88">
            <v>4000</v>
          </cell>
        </row>
        <row r="89">
          <cell r="A89" t="str">
            <v>44373991</v>
          </cell>
          <cell r="B89" t="str">
            <v>MOGOLLON ROSALES DANIEL ALEXANDER</v>
          </cell>
          <cell r="C89" t="str">
            <v>ASISTENTE DE PROGRAMACION</v>
          </cell>
          <cell r="D89" t="str">
            <v>UNIDAD DE LOGÍSTICA</v>
          </cell>
          <cell r="E89">
            <v>40217</v>
          </cell>
          <cell r="F89">
            <v>40908</v>
          </cell>
          <cell r="G89" t="str">
            <v>CAS D.L. 1057</v>
          </cell>
          <cell r="H89">
            <v>1800</v>
          </cell>
          <cell r="I89">
            <v>1800</v>
          </cell>
          <cell r="J89">
            <v>1800</v>
          </cell>
          <cell r="K89">
            <v>1800</v>
          </cell>
          <cell r="L89">
            <v>1800</v>
          </cell>
          <cell r="M89">
            <v>1800</v>
          </cell>
          <cell r="N89">
            <v>1800</v>
          </cell>
          <cell r="O89">
            <v>1800</v>
          </cell>
          <cell r="P89">
            <v>1800</v>
          </cell>
          <cell r="Q89">
            <v>1800</v>
          </cell>
          <cell r="R89">
            <v>1800</v>
          </cell>
          <cell r="S89">
            <v>1800</v>
          </cell>
          <cell r="T89">
            <v>21600</v>
          </cell>
        </row>
        <row r="90">
          <cell r="A90" t="str">
            <v>44188562</v>
          </cell>
          <cell r="B90" t="str">
            <v>MOSCAYZA RUBIO YAJAIDA JOHANNA</v>
          </cell>
          <cell r="C90" t="str">
            <v>ASISTENTE ADMINISTRATIVO</v>
          </cell>
          <cell r="D90" t="str">
            <v>UNIDAD DE LOGÍSTICA</v>
          </cell>
          <cell r="E90">
            <v>40212</v>
          </cell>
          <cell r="F90">
            <v>40908</v>
          </cell>
          <cell r="G90" t="str">
            <v>CAS D.L. 1057</v>
          </cell>
          <cell r="H90">
            <v>1500</v>
          </cell>
          <cell r="I90">
            <v>1500</v>
          </cell>
          <cell r="J90">
            <v>1500</v>
          </cell>
          <cell r="K90">
            <v>150</v>
          </cell>
          <cell r="L90">
            <v>0</v>
          </cell>
          <cell r="M90">
            <v>0</v>
          </cell>
          <cell r="N90">
            <v>1350</v>
          </cell>
          <cell r="O90">
            <v>1500</v>
          </cell>
          <cell r="P90">
            <v>1500</v>
          </cell>
          <cell r="Q90">
            <v>1500</v>
          </cell>
          <cell r="R90">
            <v>1500</v>
          </cell>
          <cell r="S90">
            <v>1500</v>
          </cell>
          <cell r="T90">
            <v>13500</v>
          </cell>
        </row>
        <row r="91">
          <cell r="A91" t="str">
            <v>40247434</v>
          </cell>
          <cell r="B91" t="str">
            <v>APOLO ESPINAL CARLOS ENRIQUE</v>
          </cell>
          <cell r="C91" t="str">
            <v>ASISTENTE EN CONTRATACIONES PUBLICAS</v>
          </cell>
          <cell r="D91" t="str">
            <v>UNIDAD DE LOGÍSTICA</v>
          </cell>
          <cell r="E91">
            <v>40375</v>
          </cell>
          <cell r="F91">
            <v>40574</v>
          </cell>
          <cell r="G91" t="str">
            <v>CAS D.L. 1057</v>
          </cell>
          <cell r="H91">
            <v>2750</v>
          </cell>
          <cell r="I91" t="str">
            <v>-</v>
          </cell>
          <cell r="J91" t="str">
            <v>-</v>
          </cell>
          <cell r="K91" t="str">
            <v>-</v>
          </cell>
          <cell r="L91" t="str">
            <v>-</v>
          </cell>
          <cell r="M91" t="str">
            <v>-</v>
          </cell>
          <cell r="N91" t="str">
            <v>-</v>
          </cell>
          <cell r="O91" t="str">
            <v>-</v>
          </cell>
          <cell r="P91" t="str">
            <v>-</v>
          </cell>
          <cell r="Q91" t="str">
            <v>-</v>
          </cell>
          <cell r="R91" t="str">
            <v>-</v>
          </cell>
          <cell r="S91" t="str">
            <v>-</v>
          </cell>
          <cell r="T91">
            <v>2750</v>
          </cell>
        </row>
        <row r="92">
          <cell r="A92" t="str">
            <v>10176494</v>
          </cell>
          <cell r="B92" t="str">
            <v>CRUZ SALAZAR GASTON MIGUEL</v>
          </cell>
          <cell r="C92" t="str">
            <v>TECNICO EN CONTROL PATRIMONIAL (ADMINISTRATIVO)</v>
          </cell>
          <cell r="D92" t="str">
            <v>UNIDAD DE LOGÍSTICA</v>
          </cell>
          <cell r="E92">
            <v>40375</v>
          </cell>
          <cell r="F92">
            <v>40908</v>
          </cell>
          <cell r="G92" t="str">
            <v>CAS D.L. 1057</v>
          </cell>
          <cell r="H92">
            <v>1920</v>
          </cell>
          <cell r="I92">
            <v>1920</v>
          </cell>
          <cell r="J92">
            <v>1920</v>
          </cell>
          <cell r="K92">
            <v>1920</v>
          </cell>
          <cell r="L92">
            <v>1920</v>
          </cell>
          <cell r="M92">
            <v>1920</v>
          </cell>
          <cell r="N92">
            <v>1920</v>
          </cell>
          <cell r="O92">
            <v>1920</v>
          </cell>
          <cell r="P92">
            <v>1920</v>
          </cell>
          <cell r="Q92">
            <v>1920</v>
          </cell>
          <cell r="R92">
            <v>1920</v>
          </cell>
          <cell r="S92">
            <v>1920</v>
          </cell>
          <cell r="T92">
            <v>23040</v>
          </cell>
        </row>
        <row r="93">
          <cell r="A93" t="str">
            <v>09905858</v>
          </cell>
          <cell r="B93" t="str">
            <v>DAVILA FERNANDEZ TANIA CECILIA</v>
          </cell>
          <cell r="C93" t="str">
            <v>ESPECIALISTA EN CONTRATACIONES PUBLICAS</v>
          </cell>
          <cell r="D93" t="str">
            <v>UNIDAD DE LOGÍSTICA</v>
          </cell>
          <cell r="E93">
            <v>40375</v>
          </cell>
          <cell r="F93">
            <v>40908</v>
          </cell>
          <cell r="G93" t="str">
            <v>CAS D.L. 1057</v>
          </cell>
          <cell r="H93">
            <v>4000</v>
          </cell>
          <cell r="I93">
            <v>4000</v>
          </cell>
          <cell r="J93">
            <v>4000</v>
          </cell>
          <cell r="K93">
            <v>4000</v>
          </cell>
          <cell r="L93">
            <v>4000</v>
          </cell>
          <cell r="M93">
            <v>4000</v>
          </cell>
          <cell r="N93">
            <v>4000</v>
          </cell>
          <cell r="O93">
            <v>4000</v>
          </cell>
          <cell r="P93">
            <v>4000</v>
          </cell>
          <cell r="Q93">
            <v>4000</v>
          </cell>
          <cell r="R93">
            <v>4000</v>
          </cell>
          <cell r="S93">
            <v>4000</v>
          </cell>
          <cell r="T93">
            <v>48000</v>
          </cell>
        </row>
        <row r="94">
          <cell r="A94" t="str">
            <v>31669834</v>
          </cell>
          <cell r="B94" t="str">
            <v>LA ROSA SANCHEZ  PAREDES CARLOS MARTIN ANTONINO</v>
          </cell>
          <cell r="C94" t="str">
            <v>ANALISTA EN CONTRATACIONES PUBLICAS</v>
          </cell>
          <cell r="D94" t="str">
            <v>UNIDAD DE LOGÍSTICA</v>
          </cell>
          <cell r="E94">
            <v>40375</v>
          </cell>
          <cell r="F94">
            <v>40908</v>
          </cell>
          <cell r="G94" t="str">
            <v>CAS D.L. 1057</v>
          </cell>
          <cell r="H94">
            <v>3850</v>
          </cell>
          <cell r="I94">
            <v>3850</v>
          </cell>
          <cell r="J94">
            <v>3850</v>
          </cell>
          <cell r="K94">
            <v>3850</v>
          </cell>
          <cell r="L94">
            <v>3850</v>
          </cell>
          <cell r="M94">
            <v>3850</v>
          </cell>
          <cell r="N94">
            <v>3850</v>
          </cell>
          <cell r="O94">
            <v>3850</v>
          </cell>
          <cell r="P94">
            <v>3850</v>
          </cell>
          <cell r="Q94">
            <v>3850</v>
          </cell>
          <cell r="R94">
            <v>3850</v>
          </cell>
          <cell r="S94">
            <v>3850</v>
          </cell>
          <cell r="T94">
            <v>46200</v>
          </cell>
        </row>
        <row r="95">
          <cell r="A95" t="str">
            <v>41489870</v>
          </cell>
          <cell r="B95" t="str">
            <v>PASAPERA TRUJILLO DIANA ROXANA</v>
          </cell>
          <cell r="C95" t="str">
            <v>APOYO ADMINISTRATIVO PARA EL TRAMITE DE PAGO</v>
          </cell>
          <cell r="D95" t="str">
            <v>UNIDAD DE LOGÍSTICA</v>
          </cell>
          <cell r="E95">
            <v>40375</v>
          </cell>
          <cell r="F95">
            <v>40574</v>
          </cell>
          <cell r="G95" t="str">
            <v>CAS D.L. 1057</v>
          </cell>
          <cell r="H95">
            <v>1320</v>
          </cell>
          <cell r="I95" t="str">
            <v>-</v>
          </cell>
          <cell r="J95" t="str">
            <v>-</v>
          </cell>
          <cell r="K95" t="str">
            <v>-</v>
          </cell>
          <cell r="L95" t="str">
            <v>-</v>
          </cell>
          <cell r="M95" t="str">
            <v>-</v>
          </cell>
          <cell r="N95" t="str">
            <v>-</v>
          </cell>
          <cell r="O95" t="str">
            <v>-</v>
          </cell>
          <cell r="P95" t="str">
            <v>-</v>
          </cell>
          <cell r="Q95" t="str">
            <v>-</v>
          </cell>
          <cell r="R95" t="str">
            <v>-</v>
          </cell>
          <cell r="S95" t="str">
            <v>-</v>
          </cell>
          <cell r="T95">
            <v>1320</v>
          </cell>
        </row>
        <row r="96">
          <cell r="A96" t="str">
            <v>40334864</v>
          </cell>
          <cell r="B96" t="str">
            <v>PATOW  VELASQUEZ  RODOLFO STARRING</v>
          </cell>
          <cell r="C96" t="str">
            <v>TECNICO EN CONTROL PATRIMONIAL (OPERARIO)</v>
          </cell>
          <cell r="D96" t="str">
            <v>UNIDAD DE LOGÍSTICA</v>
          </cell>
          <cell r="E96">
            <v>40375</v>
          </cell>
          <cell r="F96">
            <v>40633</v>
          </cell>
          <cell r="G96" t="str">
            <v>CAS D.L. 1057</v>
          </cell>
          <cell r="H96">
            <v>1920</v>
          </cell>
          <cell r="I96">
            <v>1920</v>
          </cell>
          <cell r="J96">
            <v>1920</v>
          </cell>
          <cell r="K96" t="str">
            <v>-</v>
          </cell>
          <cell r="L96" t="str">
            <v>-</v>
          </cell>
          <cell r="M96" t="str">
            <v>-</v>
          </cell>
          <cell r="N96" t="str">
            <v>-</v>
          </cell>
          <cell r="O96" t="str">
            <v>-</v>
          </cell>
          <cell r="P96" t="str">
            <v>-</v>
          </cell>
          <cell r="Q96" t="str">
            <v>-</v>
          </cell>
          <cell r="R96" t="str">
            <v>-</v>
          </cell>
          <cell r="S96" t="str">
            <v>-</v>
          </cell>
          <cell r="T96">
            <v>5760</v>
          </cell>
        </row>
        <row r="97">
          <cell r="A97" t="str">
            <v>09922093</v>
          </cell>
          <cell r="B97" t="str">
            <v>LAMA CASTRO IVAN GILBERTO</v>
          </cell>
          <cell r="C97" t="str">
            <v>TECNICO PARA EL AREA DE PROGRAMACION</v>
          </cell>
          <cell r="D97" t="str">
            <v>UNIDAD DE LOGÍSTICA</v>
          </cell>
          <cell r="E97">
            <v>40401</v>
          </cell>
          <cell r="F97">
            <v>40633</v>
          </cell>
          <cell r="G97" t="str">
            <v>CAS D.L. 1057</v>
          </cell>
          <cell r="H97">
            <v>1680</v>
          </cell>
          <cell r="I97">
            <v>1680</v>
          </cell>
          <cell r="J97">
            <v>1680</v>
          </cell>
          <cell r="K97" t="str">
            <v>-</v>
          </cell>
          <cell r="L97" t="str">
            <v>-</v>
          </cell>
          <cell r="M97" t="str">
            <v>-</v>
          </cell>
          <cell r="N97" t="str">
            <v>-</v>
          </cell>
          <cell r="O97" t="str">
            <v>-</v>
          </cell>
          <cell r="P97" t="str">
            <v>-</v>
          </cell>
          <cell r="Q97" t="str">
            <v>-</v>
          </cell>
          <cell r="R97" t="str">
            <v>-</v>
          </cell>
          <cell r="S97" t="str">
            <v>-</v>
          </cell>
          <cell r="T97">
            <v>5040</v>
          </cell>
        </row>
        <row r="98">
          <cell r="A98" t="str">
            <v>10556804</v>
          </cell>
          <cell r="B98" t="str">
            <v>MARQUEZ TITO JOSE ALBERTO</v>
          </cell>
          <cell r="C98" t="str">
            <v>AUXILIAR DE ARCHIVO</v>
          </cell>
          <cell r="D98" t="str">
            <v>UNIDAD DE LOGÍSTICA</v>
          </cell>
          <cell r="E98">
            <v>40401</v>
          </cell>
          <cell r="F98">
            <v>40633</v>
          </cell>
          <cell r="G98" t="str">
            <v>CAS D.L. 1057</v>
          </cell>
          <cell r="H98">
            <v>1200</v>
          </cell>
          <cell r="I98">
            <v>1200</v>
          </cell>
          <cell r="J98">
            <v>600</v>
          </cell>
          <cell r="K98" t="str">
            <v>-</v>
          </cell>
          <cell r="L98" t="str">
            <v>-</v>
          </cell>
          <cell r="M98" t="str">
            <v>-</v>
          </cell>
          <cell r="N98" t="str">
            <v>-</v>
          </cell>
          <cell r="O98" t="str">
            <v>-</v>
          </cell>
          <cell r="P98" t="str">
            <v>-</v>
          </cell>
          <cell r="Q98" t="str">
            <v>-</v>
          </cell>
          <cell r="R98" t="str">
            <v>-</v>
          </cell>
          <cell r="S98" t="str">
            <v>-</v>
          </cell>
          <cell r="T98">
            <v>3000</v>
          </cell>
        </row>
        <row r="99">
          <cell r="A99" t="str">
            <v>09126986</v>
          </cell>
          <cell r="B99" t="str">
            <v>MOTTA ARROYO DE CAMARENA NELY NARSISA</v>
          </cell>
          <cell r="C99" t="str">
            <v>AUXILIAR DE ARCHIVO</v>
          </cell>
          <cell r="D99" t="str">
            <v>UNIDAD DE LOGÍSTICA</v>
          </cell>
          <cell r="E99">
            <v>40401</v>
          </cell>
          <cell r="F99">
            <v>40574</v>
          </cell>
          <cell r="G99" t="str">
            <v>CAS D.L. 1057</v>
          </cell>
          <cell r="H99">
            <v>1200</v>
          </cell>
          <cell r="I99" t="str">
            <v>-</v>
          </cell>
          <cell r="J99" t="str">
            <v>-</v>
          </cell>
          <cell r="K99" t="str">
            <v>-</v>
          </cell>
          <cell r="L99" t="str">
            <v>-</v>
          </cell>
          <cell r="M99" t="str">
            <v>-</v>
          </cell>
          <cell r="N99" t="str">
            <v>-</v>
          </cell>
          <cell r="O99" t="str">
            <v>-</v>
          </cell>
          <cell r="P99" t="str">
            <v>-</v>
          </cell>
          <cell r="Q99" t="str">
            <v>-</v>
          </cell>
          <cell r="R99" t="str">
            <v>-</v>
          </cell>
          <cell r="S99" t="str">
            <v>-</v>
          </cell>
          <cell r="T99">
            <v>1200</v>
          </cell>
        </row>
        <row r="100">
          <cell r="A100" t="str">
            <v>10025667</v>
          </cell>
          <cell r="B100" t="str">
            <v>SILVA CALDAS DAVID ELI</v>
          </cell>
          <cell r="C100" t="str">
            <v>TECNICO DE ALMACEN</v>
          </cell>
          <cell r="D100" t="str">
            <v>UNIDAD DE LOGÍSTICA</v>
          </cell>
          <cell r="E100">
            <v>40401</v>
          </cell>
          <cell r="F100">
            <v>40633</v>
          </cell>
          <cell r="G100" t="str">
            <v>CAS D.L. 1057</v>
          </cell>
          <cell r="H100">
            <v>1150</v>
          </cell>
          <cell r="I100">
            <v>1150</v>
          </cell>
          <cell r="J100">
            <v>1150</v>
          </cell>
          <cell r="K100" t="str">
            <v>-</v>
          </cell>
          <cell r="L100" t="str">
            <v>-</v>
          </cell>
          <cell r="M100" t="str">
            <v>-</v>
          </cell>
          <cell r="N100" t="str">
            <v>-</v>
          </cell>
          <cell r="O100" t="str">
            <v>-</v>
          </cell>
          <cell r="P100" t="str">
            <v>-</v>
          </cell>
          <cell r="Q100" t="str">
            <v>-</v>
          </cell>
          <cell r="R100" t="str">
            <v>-</v>
          </cell>
          <cell r="S100" t="str">
            <v>-</v>
          </cell>
          <cell r="T100">
            <v>3450</v>
          </cell>
        </row>
        <row r="101">
          <cell r="A101" t="str">
            <v>46097257</v>
          </cell>
          <cell r="B101" t="str">
            <v>VALENZUELA GUEVARA MAURO HUGO</v>
          </cell>
          <cell r="C101" t="str">
            <v>AUXILIAR DE TRAMITE DOCUMENTARIO</v>
          </cell>
          <cell r="D101" t="str">
            <v>UNIDAD DE LOGÍSTICA</v>
          </cell>
          <cell r="E101">
            <v>40401</v>
          </cell>
          <cell r="F101">
            <v>40633</v>
          </cell>
          <cell r="G101" t="str">
            <v>CAS D.L. 1057</v>
          </cell>
          <cell r="H101">
            <v>1150</v>
          </cell>
          <cell r="I101">
            <v>1150</v>
          </cell>
          <cell r="J101">
            <v>1150</v>
          </cell>
          <cell r="K101" t="str">
            <v>-</v>
          </cell>
          <cell r="L101" t="str">
            <v>-</v>
          </cell>
          <cell r="M101" t="str">
            <v>-</v>
          </cell>
          <cell r="N101" t="str">
            <v>-</v>
          </cell>
          <cell r="O101" t="str">
            <v>-</v>
          </cell>
          <cell r="P101" t="str">
            <v>-</v>
          </cell>
          <cell r="Q101" t="str">
            <v>-</v>
          </cell>
          <cell r="R101" t="str">
            <v>-</v>
          </cell>
          <cell r="S101" t="str">
            <v>-</v>
          </cell>
          <cell r="T101">
            <v>3450</v>
          </cell>
        </row>
        <row r="102">
          <cell r="A102" t="str">
            <v>07766898</v>
          </cell>
          <cell r="B102" t="str">
            <v>AGÜERO IBARGUEN FRANKLIN ESTEBAN</v>
          </cell>
          <cell r="C102" t="str">
            <v>AUXILIAR EN ARCHIVO</v>
          </cell>
          <cell r="D102" t="str">
            <v>UNIDAD DE LOGÍSTICA</v>
          </cell>
          <cell r="E102">
            <v>40484</v>
          </cell>
          <cell r="F102">
            <v>40633</v>
          </cell>
          <cell r="G102" t="str">
            <v>CAS D.L. 1057</v>
          </cell>
          <cell r="H102">
            <v>1320</v>
          </cell>
          <cell r="I102">
            <v>1320</v>
          </cell>
          <cell r="J102">
            <v>1320</v>
          </cell>
          <cell r="K102" t="str">
            <v>-</v>
          </cell>
          <cell r="L102" t="str">
            <v>-</v>
          </cell>
          <cell r="M102" t="str">
            <v>-</v>
          </cell>
          <cell r="N102" t="str">
            <v>-</v>
          </cell>
          <cell r="O102" t="str">
            <v>-</v>
          </cell>
          <cell r="P102" t="str">
            <v>-</v>
          </cell>
          <cell r="Q102" t="str">
            <v>-</v>
          </cell>
          <cell r="R102" t="str">
            <v>-</v>
          </cell>
          <cell r="S102" t="str">
            <v>-</v>
          </cell>
          <cell r="T102">
            <v>3960</v>
          </cell>
        </row>
        <row r="103">
          <cell r="A103" t="str">
            <v>07530992</v>
          </cell>
          <cell r="B103" t="str">
            <v>ALVARADO ARELLANO EILEN YESSICA</v>
          </cell>
          <cell r="C103" t="str">
            <v>APOYO EN TRAMITE DOCUMENTARIO</v>
          </cell>
          <cell r="D103" t="str">
            <v>UNIDAD DE LOGÍSTICA</v>
          </cell>
          <cell r="E103">
            <v>40484</v>
          </cell>
          <cell r="F103">
            <v>40694</v>
          </cell>
          <cell r="G103" t="str">
            <v>CAS D.L. 1057</v>
          </cell>
          <cell r="H103">
            <v>1100</v>
          </cell>
          <cell r="I103">
            <v>1100</v>
          </cell>
          <cell r="J103">
            <v>1100</v>
          </cell>
          <cell r="K103">
            <v>1100</v>
          </cell>
          <cell r="L103">
            <v>1100</v>
          </cell>
          <cell r="M103" t="str">
            <v>-</v>
          </cell>
          <cell r="N103" t="str">
            <v>-</v>
          </cell>
          <cell r="O103" t="str">
            <v>-</v>
          </cell>
          <cell r="P103" t="str">
            <v>-</v>
          </cell>
          <cell r="Q103" t="str">
            <v>-</v>
          </cell>
          <cell r="R103" t="str">
            <v>-</v>
          </cell>
          <cell r="S103" t="str">
            <v>-</v>
          </cell>
          <cell r="T103">
            <v>5500</v>
          </cell>
        </row>
        <row r="104">
          <cell r="A104" t="str">
            <v>06766678</v>
          </cell>
          <cell r="B104" t="str">
            <v>CARBAJAL SANCHEZ SERGIO ANTONIO</v>
          </cell>
          <cell r="C104" t="str">
            <v>ESPECIALISTA EN PROGRAMACION</v>
          </cell>
          <cell r="D104" t="str">
            <v>UNIDAD DE LOGÍSTICA</v>
          </cell>
          <cell r="E104">
            <v>40484</v>
          </cell>
          <cell r="F104">
            <v>40602</v>
          </cell>
          <cell r="G104" t="str">
            <v>CAS D.L. 1057</v>
          </cell>
          <cell r="H104">
            <v>4000</v>
          </cell>
          <cell r="I104">
            <v>4000</v>
          </cell>
          <cell r="J104" t="str">
            <v>-</v>
          </cell>
          <cell r="K104" t="str">
            <v>-</v>
          </cell>
          <cell r="L104" t="str">
            <v>-</v>
          </cell>
          <cell r="M104" t="str">
            <v>-</v>
          </cell>
          <cell r="N104" t="str">
            <v>-</v>
          </cell>
          <cell r="O104" t="str">
            <v>-</v>
          </cell>
          <cell r="P104" t="str">
            <v>-</v>
          </cell>
          <cell r="Q104" t="str">
            <v>-</v>
          </cell>
          <cell r="R104" t="str">
            <v>-</v>
          </cell>
          <cell r="S104" t="str">
            <v>-</v>
          </cell>
          <cell r="T104">
            <v>8000</v>
          </cell>
        </row>
        <row r="105">
          <cell r="A105" t="str">
            <v>10079348</v>
          </cell>
          <cell r="B105" t="str">
            <v>CUEVA CAÑARI FELIPE ALFREDO</v>
          </cell>
          <cell r="C105" t="str">
            <v>APOYO PARA EL ARCHIVO CENTRAL DE LA UNIDAD DE LOGISTICA</v>
          </cell>
          <cell r="D105" t="str">
            <v>UNIDAD DE LOGÍSTICA</v>
          </cell>
          <cell r="E105">
            <v>40484</v>
          </cell>
          <cell r="F105">
            <v>40574</v>
          </cell>
          <cell r="G105" t="str">
            <v>CAS D.L. 1057</v>
          </cell>
          <cell r="H105">
            <v>1100</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v>1100</v>
          </cell>
        </row>
        <row r="106">
          <cell r="A106" t="str">
            <v>25575162</v>
          </cell>
          <cell r="B106" t="str">
            <v>FERNANDEZ DIAZ  LUCIA IRENE</v>
          </cell>
          <cell r="C106" t="str">
            <v>APOYO EN SERVICIOS GENERALES</v>
          </cell>
          <cell r="D106" t="str">
            <v>UNIDAD DE LOGÍSTICA</v>
          </cell>
          <cell r="E106">
            <v>40484</v>
          </cell>
          <cell r="F106">
            <v>40574</v>
          </cell>
          <cell r="G106" t="str">
            <v>CAS D.L. 1057</v>
          </cell>
          <cell r="H106">
            <v>825</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v>825</v>
          </cell>
        </row>
        <row r="107">
          <cell r="A107" t="str">
            <v>40579111</v>
          </cell>
          <cell r="B107" t="str">
            <v>FERNANDEZ PIMENTEL  ERMO JESUS</v>
          </cell>
          <cell r="C107" t="str">
            <v>APOYO PARA EL ARCHIVO CENTRAL DE LA UNIDAD DE LOGISTICA</v>
          </cell>
          <cell r="D107" t="str">
            <v>UNIDAD DE LOGÍSTICA</v>
          </cell>
          <cell r="E107">
            <v>40484</v>
          </cell>
          <cell r="F107">
            <v>40633</v>
          </cell>
          <cell r="G107" t="str">
            <v>CAS D.L. 1057</v>
          </cell>
          <cell r="H107">
            <v>1100</v>
          </cell>
          <cell r="I107">
            <v>1100</v>
          </cell>
          <cell r="J107">
            <v>1100</v>
          </cell>
          <cell r="K107" t="str">
            <v>-</v>
          </cell>
          <cell r="L107" t="str">
            <v>-</v>
          </cell>
          <cell r="M107" t="str">
            <v>-</v>
          </cell>
          <cell r="N107" t="str">
            <v>-</v>
          </cell>
          <cell r="O107" t="str">
            <v>-</v>
          </cell>
          <cell r="P107" t="str">
            <v>-</v>
          </cell>
          <cell r="Q107" t="str">
            <v>-</v>
          </cell>
          <cell r="R107" t="str">
            <v>-</v>
          </cell>
          <cell r="S107" t="str">
            <v>-</v>
          </cell>
          <cell r="T107">
            <v>3300</v>
          </cell>
        </row>
        <row r="108">
          <cell r="A108" t="str">
            <v>10671266</v>
          </cell>
          <cell r="B108" t="str">
            <v>HUAYANCA GRIJALVA ANGEL MOISES</v>
          </cell>
          <cell r="C108" t="str">
            <v>OPERADOR DE FOTOCOPIADO ZONA ALA B</v>
          </cell>
          <cell r="D108" t="str">
            <v>UNIDAD DE LOGÍSTICA</v>
          </cell>
          <cell r="E108">
            <v>40484</v>
          </cell>
          <cell r="F108">
            <v>40574</v>
          </cell>
          <cell r="G108" t="str">
            <v>CAS D.L. 1057</v>
          </cell>
          <cell r="H108">
            <v>660</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v>660</v>
          </cell>
        </row>
        <row r="109">
          <cell r="A109" t="str">
            <v>40312193</v>
          </cell>
          <cell r="B109" t="str">
            <v>KUQUIAN ALFARO PEDRO JESUS</v>
          </cell>
          <cell r="C109" t="str">
            <v>TECNICO EN MANTENIMIENTO DE EQUIPOS DE FOTOCOPIADO</v>
          </cell>
          <cell r="D109" t="str">
            <v>UNIDAD DE LOGÍSTICA</v>
          </cell>
          <cell r="E109">
            <v>40484</v>
          </cell>
          <cell r="F109">
            <v>40908</v>
          </cell>
          <cell r="G109" t="str">
            <v>CAS D.L. 1057</v>
          </cell>
          <cell r="H109">
            <v>825</v>
          </cell>
          <cell r="I109">
            <v>825</v>
          </cell>
          <cell r="J109">
            <v>825</v>
          </cell>
          <cell r="K109">
            <v>825</v>
          </cell>
          <cell r="L109">
            <v>825</v>
          </cell>
          <cell r="M109">
            <v>825</v>
          </cell>
          <cell r="N109">
            <v>825</v>
          </cell>
          <cell r="O109">
            <v>825</v>
          </cell>
          <cell r="P109">
            <v>825</v>
          </cell>
          <cell r="Q109">
            <v>825</v>
          </cell>
          <cell r="R109">
            <v>825</v>
          </cell>
          <cell r="S109">
            <v>825</v>
          </cell>
          <cell r="T109">
            <v>9900</v>
          </cell>
        </row>
        <row r="110">
          <cell r="A110" t="str">
            <v>31635055</v>
          </cell>
          <cell r="B110" t="str">
            <v>LANDAURO  TARAZONA CATTY WALESKA</v>
          </cell>
          <cell r="C110" t="str">
            <v>ANALISTA EN CONTRATACIONES PUBLICAS</v>
          </cell>
          <cell r="D110" t="str">
            <v>UNIDAD DE LOGÍSTICA</v>
          </cell>
          <cell r="E110">
            <v>40484</v>
          </cell>
          <cell r="F110">
            <v>40908</v>
          </cell>
          <cell r="G110" t="str">
            <v>CAS D.L. 1057</v>
          </cell>
          <cell r="H110">
            <v>3000</v>
          </cell>
          <cell r="I110">
            <v>3000</v>
          </cell>
          <cell r="J110">
            <v>3000</v>
          </cell>
          <cell r="K110">
            <v>3000</v>
          </cell>
          <cell r="L110">
            <v>3000</v>
          </cell>
          <cell r="M110">
            <v>3000</v>
          </cell>
          <cell r="N110">
            <v>3000</v>
          </cell>
          <cell r="O110">
            <v>3000</v>
          </cell>
          <cell r="P110">
            <v>3000</v>
          </cell>
          <cell r="Q110">
            <v>3000</v>
          </cell>
          <cell r="R110">
            <v>3000</v>
          </cell>
          <cell r="S110">
            <v>3000</v>
          </cell>
          <cell r="T110">
            <v>36000</v>
          </cell>
        </row>
        <row r="111">
          <cell r="A111" t="str">
            <v>43044862</v>
          </cell>
          <cell r="B111" t="str">
            <v>MARCELO RICAPA JORGE JOEL</v>
          </cell>
          <cell r="C111" t="str">
            <v>AUXILIAR EN SISTEMA ADMINISTRATIVO I</v>
          </cell>
          <cell r="D111" t="str">
            <v>UNIDAD DE LOGÍSTICA</v>
          </cell>
          <cell r="E111">
            <v>40484</v>
          </cell>
          <cell r="F111">
            <v>40633</v>
          </cell>
          <cell r="G111" t="str">
            <v>CAS D.L. 1057</v>
          </cell>
          <cell r="H111">
            <v>1650</v>
          </cell>
          <cell r="I111">
            <v>1650</v>
          </cell>
          <cell r="J111">
            <v>1650</v>
          </cell>
          <cell r="K111" t="str">
            <v>-</v>
          </cell>
          <cell r="L111" t="str">
            <v>-</v>
          </cell>
          <cell r="M111" t="str">
            <v>-</v>
          </cell>
          <cell r="N111" t="str">
            <v>-</v>
          </cell>
          <cell r="O111" t="str">
            <v>-</v>
          </cell>
          <cell r="P111" t="str">
            <v>-</v>
          </cell>
          <cell r="Q111" t="str">
            <v>-</v>
          </cell>
          <cell r="R111" t="str">
            <v>-</v>
          </cell>
          <cell r="S111" t="str">
            <v>-</v>
          </cell>
          <cell r="T111">
            <v>4950</v>
          </cell>
        </row>
        <row r="112">
          <cell r="A112" t="str">
            <v>10637677</v>
          </cell>
          <cell r="B112" t="str">
            <v>MORALES MAYER KEITH DENIS</v>
          </cell>
          <cell r="C112" t="str">
            <v>TECNICO ADMINISTRATIVO</v>
          </cell>
          <cell r="D112" t="str">
            <v>UNIDAD DE LOGÍSTICA</v>
          </cell>
          <cell r="E112">
            <v>40484</v>
          </cell>
          <cell r="F112">
            <v>40816</v>
          </cell>
          <cell r="G112" t="str">
            <v>CAS D.L. 1057</v>
          </cell>
          <cell r="H112">
            <v>1100</v>
          </cell>
          <cell r="I112">
            <v>1100</v>
          </cell>
          <cell r="J112">
            <v>1100</v>
          </cell>
          <cell r="K112">
            <v>1100</v>
          </cell>
          <cell r="L112">
            <v>1100</v>
          </cell>
          <cell r="M112">
            <v>1100</v>
          </cell>
          <cell r="N112">
            <v>1100</v>
          </cell>
          <cell r="O112">
            <v>1100</v>
          </cell>
          <cell r="P112">
            <v>1100</v>
          </cell>
          <cell r="Q112" t="str">
            <v>-</v>
          </cell>
          <cell r="R112" t="str">
            <v>-</v>
          </cell>
          <cell r="S112" t="str">
            <v>-</v>
          </cell>
          <cell r="T112">
            <v>9900</v>
          </cell>
        </row>
        <row r="113">
          <cell r="A113" t="str">
            <v>07396270</v>
          </cell>
          <cell r="B113" t="str">
            <v>SANCHEZ VASQUEZ SEGUNDO VIRGILIO</v>
          </cell>
          <cell r="C113" t="str">
            <v>TECNICO EN MANTENIMIENTO</v>
          </cell>
          <cell r="D113" t="str">
            <v>UNIDAD DE LOGÍSTICA</v>
          </cell>
          <cell r="E113">
            <v>40401</v>
          </cell>
          <cell r="F113">
            <v>40908</v>
          </cell>
          <cell r="G113" t="str">
            <v>CAS D.L. 1057</v>
          </cell>
          <cell r="H113">
            <v>1900</v>
          </cell>
          <cell r="I113">
            <v>1900</v>
          </cell>
          <cell r="J113">
            <v>1900</v>
          </cell>
          <cell r="K113">
            <v>1900</v>
          </cell>
          <cell r="L113">
            <v>1900</v>
          </cell>
          <cell r="M113">
            <v>1900</v>
          </cell>
          <cell r="N113">
            <v>1900</v>
          </cell>
          <cell r="O113">
            <v>1900</v>
          </cell>
          <cell r="P113">
            <v>1900</v>
          </cell>
          <cell r="Q113">
            <v>1900</v>
          </cell>
          <cell r="R113">
            <v>1900</v>
          </cell>
          <cell r="S113">
            <v>1900</v>
          </cell>
          <cell r="T113">
            <v>22800</v>
          </cell>
        </row>
        <row r="114">
          <cell r="A114" t="str">
            <v>40053614</v>
          </cell>
          <cell r="B114" t="str">
            <v>ORDINOLA AGUILAR KAREN VALENTINE</v>
          </cell>
          <cell r="C114" t="str">
            <v>TECNICO EN GESTION DE TRAMITE DE PAGO</v>
          </cell>
          <cell r="D114" t="str">
            <v>UNIDAD DE LOGÍSTICA</v>
          </cell>
          <cell r="E114">
            <v>40508</v>
          </cell>
          <cell r="F114">
            <v>40633</v>
          </cell>
          <cell r="G114" t="str">
            <v>CAS D.L. 1057</v>
          </cell>
          <cell r="H114">
            <v>2000</v>
          </cell>
          <cell r="I114">
            <v>933.33</v>
          </cell>
          <cell r="J114">
            <v>733.33</v>
          </cell>
          <cell r="K114" t="str">
            <v>-</v>
          </cell>
          <cell r="L114" t="str">
            <v>-</v>
          </cell>
          <cell r="M114" t="str">
            <v>-</v>
          </cell>
          <cell r="N114" t="str">
            <v>-</v>
          </cell>
          <cell r="O114" t="str">
            <v>-</v>
          </cell>
          <cell r="P114" t="str">
            <v>-</v>
          </cell>
          <cell r="Q114" t="str">
            <v>-</v>
          </cell>
          <cell r="R114" t="str">
            <v>-</v>
          </cell>
          <cell r="S114" t="str">
            <v>-</v>
          </cell>
          <cell r="T114">
            <v>3666.66</v>
          </cell>
        </row>
        <row r="115">
          <cell r="A115" t="str">
            <v>08695971</v>
          </cell>
          <cell r="B115" t="str">
            <v>URQUIZO MURO EDDY ANGEL</v>
          </cell>
          <cell r="C115" t="str">
            <v>ESPECIALISTA EN CONTRATACIONES PUBLICAS</v>
          </cell>
          <cell r="D115" t="str">
            <v>UNIDAD DE LOGÍSTICA</v>
          </cell>
          <cell r="E115">
            <v>40513</v>
          </cell>
          <cell r="F115">
            <v>40574</v>
          </cell>
          <cell r="G115" t="str">
            <v>CAS D.L. 1057</v>
          </cell>
          <cell r="H115">
            <v>4000</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v>4000</v>
          </cell>
        </row>
        <row r="116">
          <cell r="A116" t="str">
            <v>09369198</v>
          </cell>
          <cell r="B116" t="str">
            <v>VALENZUELA HINSBI LIZ ALEYDA</v>
          </cell>
          <cell r="C116" t="str">
            <v>ANALISTA EN GESTION DE TRAMITE DE PAGO</v>
          </cell>
          <cell r="D116" t="str">
            <v>UNIDAD DE LOGÍSTICA</v>
          </cell>
          <cell r="E116">
            <v>40527</v>
          </cell>
          <cell r="F116">
            <v>40574</v>
          </cell>
          <cell r="G116" t="str">
            <v>CAS D.L. 1057</v>
          </cell>
          <cell r="H116">
            <v>2750</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v>2750</v>
          </cell>
        </row>
        <row r="117">
          <cell r="A117" t="str">
            <v>28202934</v>
          </cell>
          <cell r="B117" t="str">
            <v>AYALA  CALLE  BORIS MARTIN</v>
          </cell>
          <cell r="C117" t="str">
            <v>ESPECIALISTA EN CONTROL PATRIMONIAL</v>
          </cell>
          <cell r="D117" t="str">
            <v>UNIDAD DE LOGÍSTICA</v>
          </cell>
          <cell r="E117">
            <v>40819</v>
          </cell>
          <cell r="F117">
            <v>40908</v>
          </cell>
          <cell r="G117" t="str">
            <v>CAS D.L. 1057</v>
          </cell>
          <cell r="H117" t="str">
            <v>-</v>
          </cell>
          <cell r="I117" t="str">
            <v>-</v>
          </cell>
          <cell r="J117" t="str">
            <v>-</v>
          </cell>
          <cell r="K117" t="str">
            <v>-</v>
          </cell>
          <cell r="L117" t="str">
            <v>-</v>
          </cell>
          <cell r="M117" t="str">
            <v>-</v>
          </cell>
          <cell r="N117" t="str">
            <v>-</v>
          </cell>
          <cell r="O117" t="str">
            <v>-</v>
          </cell>
          <cell r="P117" t="str">
            <v>-</v>
          </cell>
          <cell r="Q117">
            <v>4200</v>
          </cell>
          <cell r="R117">
            <v>4500</v>
          </cell>
          <cell r="S117">
            <v>4500</v>
          </cell>
          <cell r="T117">
            <v>13200</v>
          </cell>
        </row>
        <row r="118">
          <cell r="A118" t="str">
            <v>06688781</v>
          </cell>
          <cell r="B118" t="str">
            <v>TASAYCO  MONTOYA MARCO ANTONIO</v>
          </cell>
          <cell r="C118" t="str">
            <v>JEFE DE LA UNIDAD DE LOGISTICA</v>
          </cell>
          <cell r="D118" t="str">
            <v>UNIDAD DE LOGÍSTICA</v>
          </cell>
          <cell r="E118">
            <v>40869</v>
          </cell>
          <cell r="F118">
            <v>40908</v>
          </cell>
          <cell r="G118" t="str">
            <v>CAS D.L. 1057</v>
          </cell>
          <cell r="H118" t="str">
            <v>-</v>
          </cell>
          <cell r="I118" t="str">
            <v>-</v>
          </cell>
          <cell r="J118" t="str">
            <v>-</v>
          </cell>
          <cell r="K118" t="str">
            <v>-</v>
          </cell>
          <cell r="L118" t="str">
            <v>-</v>
          </cell>
          <cell r="M118" t="str">
            <v>-</v>
          </cell>
          <cell r="N118" t="str">
            <v>-</v>
          </cell>
          <cell r="O118" t="str">
            <v>-</v>
          </cell>
          <cell r="P118" t="str">
            <v>-</v>
          </cell>
          <cell r="Q118" t="str">
            <v>-</v>
          </cell>
          <cell r="R118">
            <v>2100</v>
          </cell>
          <cell r="S118">
            <v>7000</v>
          </cell>
          <cell r="T118">
            <v>9100</v>
          </cell>
        </row>
        <row r="119">
          <cell r="A119" t="str">
            <v>45432637</v>
          </cell>
          <cell r="B119" t="str">
            <v>CHAVEZ ARIAS LIZNATALY</v>
          </cell>
          <cell r="C119" t="str">
            <v>TECNICO DE ARCHIVO</v>
          </cell>
          <cell r="D119" t="str">
            <v>UNIDAD DE LOGÍSTICA</v>
          </cell>
          <cell r="E119">
            <v>40891</v>
          </cell>
          <cell r="F119">
            <v>40939</v>
          </cell>
          <cell r="G119" t="str">
            <v>CAS D.L. 1057</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v>1416.6</v>
          </cell>
          <cell r="T119">
            <v>1416.6</v>
          </cell>
        </row>
        <row r="120">
          <cell r="A120" t="str">
            <v>10034341</v>
          </cell>
          <cell r="B120" t="str">
            <v>NAVARRO COTAQUISPE JESS JAIRSINO</v>
          </cell>
          <cell r="C120" t="str">
            <v>ESPECIALISTA EN PROGRAMACION</v>
          </cell>
          <cell r="D120" t="str">
            <v>UNIDAD DE LOGÍSTICA</v>
          </cell>
          <cell r="E120">
            <v>40890</v>
          </cell>
          <cell r="F120">
            <v>40939</v>
          </cell>
          <cell r="G120" t="str">
            <v>CAS D.L. 1057</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v>2100</v>
          </cell>
          <cell r="T120">
            <v>2100</v>
          </cell>
        </row>
        <row r="121">
          <cell r="A121" t="str">
            <v>43631420</v>
          </cell>
          <cell r="B121" t="str">
            <v>PEREZ GAMARRA ELFFER ALCOHN</v>
          </cell>
          <cell r="C121" t="str">
            <v>TECNICO OPERATIVO PARA EL ALMACEN</v>
          </cell>
          <cell r="D121" t="str">
            <v>UNIDAD DE LOGÍSTICA</v>
          </cell>
          <cell r="E121">
            <v>40882</v>
          </cell>
          <cell r="F121">
            <v>40939</v>
          </cell>
          <cell r="G121" t="str">
            <v>CAS D.L. 1057</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v>2250</v>
          </cell>
          <cell r="T121">
            <v>2250</v>
          </cell>
        </row>
        <row r="122">
          <cell r="A122" t="str">
            <v>42198340</v>
          </cell>
          <cell r="B122" t="str">
            <v>URRUTIA CALLE ANTHONY SEGUNDO</v>
          </cell>
          <cell r="C122" t="str">
            <v>ANALISTA</v>
          </cell>
          <cell r="D122" t="str">
            <v>UNIDAD DE LOGÍSTICA</v>
          </cell>
          <cell r="E122">
            <v>40890</v>
          </cell>
          <cell r="F122">
            <v>40939</v>
          </cell>
          <cell r="G122" t="str">
            <v>CAS D.L. 1057</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v>1800</v>
          </cell>
          <cell r="T122">
            <v>1800</v>
          </cell>
        </row>
        <row r="123">
          <cell r="A123" t="str">
            <v>10098456</v>
          </cell>
          <cell r="B123" t="str">
            <v>HUARANCA CACERES MARCOS FREDDY</v>
          </cell>
          <cell r="C123" t="str">
            <v>TECNICO DE CONTROL PATRIMONIAL</v>
          </cell>
          <cell r="D123" t="str">
            <v>UNIDAD DE LOGÍSTICA</v>
          </cell>
          <cell r="E123">
            <v>40899</v>
          </cell>
          <cell r="F123">
            <v>40939</v>
          </cell>
          <cell r="G123" t="str">
            <v>CAS D.L. 1057</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v>450</v>
          </cell>
          <cell r="T123">
            <v>450</v>
          </cell>
        </row>
        <row r="124">
          <cell r="A124" t="str">
            <v>08886249</v>
          </cell>
          <cell r="B124" t="str">
            <v>LARIOS  RIQUELME GUSTAVO</v>
          </cell>
          <cell r="C124" t="str">
            <v>ASISTENTE EN SERVICIOS GENERALES</v>
          </cell>
          <cell r="D124" t="str">
            <v>UNIDAD DE LOGÍSTICA</v>
          </cell>
          <cell r="E124">
            <v>40899</v>
          </cell>
          <cell r="F124">
            <v>40939</v>
          </cell>
          <cell r="G124" t="str">
            <v>CAS D.L. 1057</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v>750</v>
          </cell>
          <cell r="T124">
            <v>750</v>
          </cell>
        </row>
        <row r="125">
          <cell r="A125" t="str">
            <v>06200243</v>
          </cell>
          <cell r="B125" t="str">
            <v>TALLEDO  REYES ANDRES</v>
          </cell>
          <cell r="C125" t="str">
            <v>ASISTENTE EN SERVICIOS GENERALES</v>
          </cell>
          <cell r="D125" t="str">
            <v>UNIDAD DE LOGÍSTICA</v>
          </cell>
          <cell r="E125">
            <v>40905</v>
          </cell>
          <cell r="F125">
            <v>40939</v>
          </cell>
          <cell r="G125" t="str">
            <v>CAS D.L. 1057</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v>250</v>
          </cell>
          <cell r="T125">
            <v>250</v>
          </cell>
        </row>
        <row r="126">
          <cell r="A126" t="str">
            <v>01122395</v>
          </cell>
          <cell r="B126" t="str">
            <v>VILLACORTA PINEDO KEYLY</v>
          </cell>
          <cell r="C126" t="str">
            <v>TECNICO EN TRAMITE DOCUMENTARIO</v>
          </cell>
          <cell r="D126" t="str">
            <v>UNIDAD DE LOGÍSTICA</v>
          </cell>
          <cell r="E126">
            <v>40904</v>
          </cell>
          <cell r="F126">
            <v>40939</v>
          </cell>
          <cell r="G126" t="str">
            <v>CAS D.L. 1057</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v>333.33</v>
          </cell>
          <cell r="T126">
            <v>333.33</v>
          </cell>
        </row>
        <row r="127">
          <cell r="A127" t="str">
            <v>06949970</v>
          </cell>
          <cell r="B127" t="str">
            <v>ALMEYDA TUEROS HELI RAUL</v>
          </cell>
          <cell r="C127" t="str">
            <v>ANALISTA</v>
          </cell>
          <cell r="D127" t="str">
            <v>UNIDAD DE MONITOREO Y EVALUACION</v>
          </cell>
          <cell r="E127">
            <v>39722</v>
          </cell>
          <cell r="F127">
            <v>40574</v>
          </cell>
          <cell r="G127" t="str">
            <v>CAS D.L. 1057</v>
          </cell>
          <cell r="H127">
            <v>3500</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v>3500</v>
          </cell>
        </row>
        <row r="128">
          <cell r="A128" t="str">
            <v>10731582</v>
          </cell>
          <cell r="B128" t="str">
            <v>LOZANO MIRANDA KARLA PATRICIA</v>
          </cell>
          <cell r="C128" t="str">
            <v>ASISTENTE ADMINISTRATIVO</v>
          </cell>
          <cell r="D128" t="str">
            <v>UNIDAD DE MONITOREO Y EVALUACION</v>
          </cell>
          <cell r="E128">
            <v>39661</v>
          </cell>
          <cell r="F128">
            <v>40908</v>
          </cell>
          <cell r="G128" t="str">
            <v>CAS D.L. 1057</v>
          </cell>
          <cell r="H128">
            <v>2000</v>
          </cell>
          <cell r="I128">
            <v>2000</v>
          </cell>
          <cell r="J128">
            <v>2000</v>
          </cell>
          <cell r="K128">
            <v>2000</v>
          </cell>
          <cell r="L128">
            <v>1000</v>
          </cell>
          <cell r="M128" t="str">
            <v>-</v>
          </cell>
          <cell r="N128" t="str">
            <v>-</v>
          </cell>
          <cell r="O128" t="str">
            <v>-</v>
          </cell>
          <cell r="P128" t="str">
            <v>-</v>
          </cell>
          <cell r="Q128">
            <v>2333</v>
          </cell>
          <cell r="R128">
            <v>2500</v>
          </cell>
          <cell r="S128">
            <v>2500</v>
          </cell>
          <cell r="T128">
            <v>16333</v>
          </cell>
        </row>
        <row r="129">
          <cell r="A129" t="str">
            <v>10064954</v>
          </cell>
          <cell r="B129" t="str">
            <v>SALCEDO QUEVEDO CECILIA VERONICA</v>
          </cell>
          <cell r="C129" t="str">
            <v>ESPECIALISTA DE MONITOREO Y EVALUACION</v>
          </cell>
          <cell r="D129" t="str">
            <v>UNIDAD DE MONITOREO Y EVALUACION</v>
          </cell>
          <cell r="E129">
            <v>39722</v>
          </cell>
          <cell r="F129">
            <v>40908</v>
          </cell>
          <cell r="G129" t="str">
            <v>CAS D.L. 1057</v>
          </cell>
          <cell r="H129">
            <v>5500</v>
          </cell>
          <cell r="I129" t="str">
            <v>-</v>
          </cell>
          <cell r="J129" t="str">
            <v>-</v>
          </cell>
          <cell r="K129" t="str">
            <v>-</v>
          </cell>
          <cell r="L129" t="str">
            <v>-</v>
          </cell>
          <cell r="M129" t="str">
            <v>-</v>
          </cell>
          <cell r="N129" t="str">
            <v>-</v>
          </cell>
          <cell r="O129" t="str">
            <v>-</v>
          </cell>
          <cell r="P129">
            <v>5500</v>
          </cell>
          <cell r="Q129">
            <v>5500</v>
          </cell>
          <cell r="R129">
            <v>5500</v>
          </cell>
          <cell r="S129">
            <v>5500</v>
          </cell>
          <cell r="T129">
            <v>27500</v>
          </cell>
        </row>
        <row r="130">
          <cell r="A130" t="str">
            <v>06435087</v>
          </cell>
          <cell r="B130" t="str">
            <v>TORRES MOLINA TANNY SDENKA</v>
          </cell>
          <cell r="C130" t="str">
            <v>ESPECIALISTA</v>
          </cell>
          <cell r="D130" t="str">
            <v>UNIDAD DE MONITOREO Y EVALUACION</v>
          </cell>
          <cell r="E130">
            <v>39996</v>
          </cell>
          <cell r="F130">
            <v>40678</v>
          </cell>
          <cell r="G130" t="str">
            <v>CAS D.L. 1057</v>
          </cell>
          <cell r="H130">
            <v>5500</v>
          </cell>
          <cell r="I130">
            <v>5500</v>
          </cell>
          <cell r="J130">
            <v>5500</v>
          </cell>
          <cell r="K130">
            <v>5500</v>
          </cell>
          <cell r="L130">
            <v>2750</v>
          </cell>
          <cell r="M130" t="str">
            <v>-</v>
          </cell>
          <cell r="N130" t="str">
            <v>-</v>
          </cell>
          <cell r="O130" t="str">
            <v>-</v>
          </cell>
          <cell r="P130" t="str">
            <v>-</v>
          </cell>
          <cell r="Q130" t="str">
            <v>-</v>
          </cell>
          <cell r="R130" t="str">
            <v>-</v>
          </cell>
          <cell r="S130" t="str">
            <v>-</v>
          </cell>
          <cell r="T130">
            <v>24750</v>
          </cell>
        </row>
        <row r="131">
          <cell r="A131" t="str">
            <v>40645215</v>
          </cell>
          <cell r="B131" t="str">
            <v>AGUILAR  PIANTO ZEIDA MABEL</v>
          </cell>
          <cell r="C131" t="str">
            <v>JEFA DE LA UNIDAD DE MONITOREO Y EVALUACION</v>
          </cell>
          <cell r="D131" t="str">
            <v>UNIDAD DE MONITOREO Y EVALUACION</v>
          </cell>
          <cell r="E131">
            <v>40878</v>
          </cell>
          <cell r="F131">
            <v>40939</v>
          </cell>
          <cell r="G131" t="str">
            <v>CAS D.L. 1057</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v>7000</v>
          </cell>
          <cell r="T131">
            <v>7000</v>
          </cell>
        </row>
        <row r="132">
          <cell r="A132" t="str">
            <v>43614180</v>
          </cell>
          <cell r="B132" t="str">
            <v>MONTAÑEZ ROJAS MIGUEL ANGEL</v>
          </cell>
          <cell r="C132" t="str">
            <v>ANALISTA EN MONITOREO</v>
          </cell>
          <cell r="D132" t="str">
            <v>UNIDAD DE MONITOREO Y EVALUACION</v>
          </cell>
          <cell r="E132">
            <v>40878</v>
          </cell>
          <cell r="F132">
            <v>40939</v>
          </cell>
          <cell r="G132" t="str">
            <v>CAS D.L. 1057</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v>3500</v>
          </cell>
          <cell r="T132">
            <v>3500</v>
          </cell>
        </row>
        <row r="133">
          <cell r="A133" t="str">
            <v>06716469</v>
          </cell>
          <cell r="B133" t="str">
            <v>DIAZ AGUILAR ALEJANDRO</v>
          </cell>
          <cell r="C133" t="str">
            <v>ESPECIALISTA EN RACIONALIZACION</v>
          </cell>
          <cell r="D133" t="str">
            <v>UNIDAD DE PLANIFICACION Y PRESUPUESTO</v>
          </cell>
          <cell r="E133">
            <v>39671</v>
          </cell>
          <cell r="F133">
            <v>40908</v>
          </cell>
          <cell r="G133" t="str">
            <v>CAS D.L. 1057</v>
          </cell>
          <cell r="H133">
            <v>5500</v>
          </cell>
          <cell r="I133">
            <v>5500</v>
          </cell>
          <cell r="J133">
            <v>5500</v>
          </cell>
          <cell r="K133" t="str">
            <v>-</v>
          </cell>
          <cell r="L133" t="str">
            <v>-</v>
          </cell>
          <cell r="M133" t="str">
            <v>-</v>
          </cell>
          <cell r="N133" t="str">
            <v>-</v>
          </cell>
          <cell r="O133" t="str">
            <v>-</v>
          </cell>
          <cell r="P133">
            <v>2500</v>
          </cell>
          <cell r="Q133">
            <v>5000</v>
          </cell>
          <cell r="R133">
            <v>5000</v>
          </cell>
          <cell r="S133">
            <v>5000</v>
          </cell>
          <cell r="T133">
            <v>34000</v>
          </cell>
        </row>
        <row r="134">
          <cell r="A134" t="str">
            <v>19256066</v>
          </cell>
          <cell r="B134" t="str">
            <v>HORNA SALAZAR JULIO ALBERTO</v>
          </cell>
          <cell r="C134" t="str">
            <v>ASESOR ADMINISTRATIVO PRESUPUESTAL</v>
          </cell>
          <cell r="D134" t="str">
            <v>UNIDAD DE PLANIFICACION Y PRESUPUESTO</v>
          </cell>
          <cell r="E134">
            <v>39661</v>
          </cell>
          <cell r="F134">
            <v>40663</v>
          </cell>
          <cell r="G134" t="str">
            <v>CAS D.L. 1057</v>
          </cell>
          <cell r="H134">
            <v>7000</v>
          </cell>
          <cell r="I134">
            <v>7000</v>
          </cell>
          <cell r="J134">
            <v>7000</v>
          </cell>
          <cell r="K134">
            <v>7000</v>
          </cell>
          <cell r="L134" t="str">
            <v>-</v>
          </cell>
          <cell r="M134" t="str">
            <v>-</v>
          </cell>
          <cell r="N134" t="str">
            <v>-</v>
          </cell>
          <cell r="O134" t="str">
            <v>-</v>
          </cell>
          <cell r="P134" t="str">
            <v>-</v>
          </cell>
          <cell r="Q134" t="str">
            <v>-</v>
          </cell>
          <cell r="R134" t="str">
            <v>-</v>
          </cell>
          <cell r="S134" t="str">
            <v>-</v>
          </cell>
          <cell r="T134">
            <v>28000</v>
          </cell>
        </row>
        <row r="135">
          <cell r="A135" t="str">
            <v>09904888</v>
          </cell>
          <cell r="B135" t="str">
            <v>NONATO LA CRUZ PATRICIA CAROL</v>
          </cell>
          <cell r="C135" t="str">
            <v>JEFA DE LA UNIDAD DE PLANIFICACION Y PRESUPUESTO</v>
          </cell>
          <cell r="D135" t="str">
            <v>UNIDAD DE PLANIFICACION Y PRESUPUESTO</v>
          </cell>
          <cell r="E135">
            <v>39722</v>
          </cell>
          <cell r="F135">
            <v>40604</v>
          </cell>
          <cell r="G135" t="str">
            <v>CAS D.L. 1057</v>
          </cell>
          <cell r="H135">
            <v>4000</v>
          </cell>
          <cell r="I135">
            <v>4000</v>
          </cell>
          <cell r="J135">
            <v>266.66000000000003</v>
          </cell>
          <cell r="K135" t="str">
            <v>-</v>
          </cell>
          <cell r="L135" t="str">
            <v>-</v>
          </cell>
          <cell r="M135" t="str">
            <v>-</v>
          </cell>
          <cell r="N135" t="str">
            <v>-</v>
          </cell>
          <cell r="O135" t="str">
            <v>-</v>
          </cell>
          <cell r="P135" t="str">
            <v>-</v>
          </cell>
          <cell r="Q135" t="str">
            <v>-</v>
          </cell>
          <cell r="R135" t="str">
            <v>-</v>
          </cell>
          <cell r="S135" t="str">
            <v>-</v>
          </cell>
          <cell r="T135">
            <v>8266.66</v>
          </cell>
        </row>
        <row r="136">
          <cell r="A136" t="str">
            <v>07534147</v>
          </cell>
          <cell r="B136" t="str">
            <v>RAMIREZ RIVA AGUERO LUIS WALTER</v>
          </cell>
          <cell r="C136" t="str">
            <v>ESPECIALISTA A</v>
          </cell>
          <cell r="D136" t="str">
            <v>UNIDAD DE PLANIFICACION Y PRESUPUESTO</v>
          </cell>
          <cell r="E136">
            <v>39722</v>
          </cell>
          <cell r="F136">
            <v>40939</v>
          </cell>
          <cell r="G136" t="str">
            <v>CAS D.L. 1057</v>
          </cell>
          <cell r="H136">
            <v>5500</v>
          </cell>
          <cell r="I136">
            <v>5500</v>
          </cell>
          <cell r="J136">
            <v>5500</v>
          </cell>
          <cell r="K136" t="str">
            <v>-</v>
          </cell>
          <cell r="L136" t="str">
            <v>-</v>
          </cell>
          <cell r="M136" t="str">
            <v>-</v>
          </cell>
          <cell r="N136" t="str">
            <v>-</v>
          </cell>
          <cell r="O136" t="str">
            <v>-</v>
          </cell>
          <cell r="P136" t="str">
            <v>-</v>
          </cell>
          <cell r="Q136" t="str">
            <v>-</v>
          </cell>
          <cell r="R136">
            <v>5317</v>
          </cell>
          <cell r="S136">
            <v>5500</v>
          </cell>
          <cell r="T136">
            <v>27317</v>
          </cell>
        </row>
        <row r="137">
          <cell r="A137" t="str">
            <v>08576480</v>
          </cell>
          <cell r="B137" t="str">
            <v>ROSAPEREZ TORRES GUNTHER SMITH</v>
          </cell>
          <cell r="C137" t="str">
            <v>JEFE DE LA UNIDAD DE PLANIFICACION Y PRESUPUESTO</v>
          </cell>
          <cell r="D137" t="str">
            <v>UNIDAD DE PLANIFICACION Y PRESUPUESTO</v>
          </cell>
          <cell r="E137">
            <v>39722</v>
          </cell>
          <cell r="F137">
            <v>40908</v>
          </cell>
          <cell r="G137" t="str">
            <v>CAS D.L. 1057</v>
          </cell>
          <cell r="H137">
            <v>7000</v>
          </cell>
          <cell r="I137">
            <v>7000</v>
          </cell>
          <cell r="J137">
            <v>7000</v>
          </cell>
          <cell r="K137">
            <v>7000</v>
          </cell>
          <cell r="L137">
            <v>3500</v>
          </cell>
          <cell r="M137" t="str">
            <v>-</v>
          </cell>
          <cell r="N137" t="str">
            <v>-</v>
          </cell>
          <cell r="O137">
            <v>2100</v>
          </cell>
          <cell r="P137">
            <v>7000</v>
          </cell>
          <cell r="Q137">
            <v>7000</v>
          </cell>
          <cell r="R137">
            <v>7000</v>
          </cell>
          <cell r="S137">
            <v>7000</v>
          </cell>
          <cell r="T137">
            <v>61600</v>
          </cell>
        </row>
        <row r="138">
          <cell r="A138" t="str">
            <v>07192751</v>
          </cell>
          <cell r="B138" t="str">
            <v>CAVERO CORCUERA LAURA FLOR</v>
          </cell>
          <cell r="C138" t="str">
            <v>ESPECIALISTA</v>
          </cell>
          <cell r="D138" t="str">
            <v>UNIDAD DE PLANIFICACION Y PRESUPUESTO</v>
          </cell>
          <cell r="E138">
            <v>40253</v>
          </cell>
          <cell r="F138">
            <v>40694</v>
          </cell>
          <cell r="G138" t="str">
            <v>CAS D.L. 1057</v>
          </cell>
          <cell r="H138">
            <v>4500</v>
          </cell>
          <cell r="I138">
            <v>4500</v>
          </cell>
          <cell r="J138">
            <v>4500</v>
          </cell>
          <cell r="K138">
            <v>4500</v>
          </cell>
          <cell r="L138">
            <v>4500</v>
          </cell>
          <cell r="M138" t="str">
            <v>-</v>
          </cell>
          <cell r="N138" t="str">
            <v>-</v>
          </cell>
          <cell r="O138" t="str">
            <v>-</v>
          </cell>
          <cell r="P138" t="str">
            <v>-</v>
          </cell>
          <cell r="Q138" t="str">
            <v>-</v>
          </cell>
          <cell r="R138" t="str">
            <v>-</v>
          </cell>
          <cell r="S138" t="str">
            <v>-</v>
          </cell>
          <cell r="T138">
            <v>22500</v>
          </cell>
        </row>
        <row r="139">
          <cell r="A139" t="str">
            <v>10690064</v>
          </cell>
          <cell r="B139" t="str">
            <v>DE LA CRUZ BOJORQUEZ JOSE FERNANDO</v>
          </cell>
          <cell r="C139" t="str">
            <v>AUXILIAR EN PLANIFICACIÓN</v>
          </cell>
          <cell r="D139" t="str">
            <v>UNIDAD DE PLANIFICACION Y PRESUPUESTO</v>
          </cell>
          <cell r="E139">
            <v>40331</v>
          </cell>
          <cell r="F139">
            <v>40816</v>
          </cell>
          <cell r="G139" t="str">
            <v>CAS D.L. 1057</v>
          </cell>
          <cell r="H139">
            <v>2750</v>
          </cell>
          <cell r="I139">
            <v>2750</v>
          </cell>
          <cell r="J139">
            <v>2750</v>
          </cell>
          <cell r="K139">
            <v>2750</v>
          </cell>
          <cell r="L139">
            <v>2750</v>
          </cell>
          <cell r="M139">
            <v>2750</v>
          </cell>
          <cell r="N139">
            <v>2750</v>
          </cell>
          <cell r="O139">
            <v>2750</v>
          </cell>
          <cell r="P139">
            <v>2750</v>
          </cell>
          <cell r="Q139" t="str">
            <v>-</v>
          </cell>
          <cell r="R139" t="str">
            <v>-</v>
          </cell>
          <cell r="S139" t="str">
            <v>-</v>
          </cell>
          <cell r="T139">
            <v>24750</v>
          </cell>
        </row>
        <row r="140">
          <cell r="A140" t="str">
            <v>08649655</v>
          </cell>
          <cell r="B140" t="str">
            <v>SOMOCURCIO TOMAYLLA OSCAR</v>
          </cell>
          <cell r="C140" t="str">
            <v>ESPECIALISTA EN PRESUPUESTO PUBLICO</v>
          </cell>
          <cell r="D140" t="str">
            <v>UNIDAD DE PLANIFICACION Y PRESUPUESTO</v>
          </cell>
          <cell r="E140">
            <v>40878</v>
          </cell>
          <cell r="F140">
            <v>40939</v>
          </cell>
          <cell r="G140" t="str">
            <v>CAS D.L. 1057</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v>5500</v>
          </cell>
          <cell r="T140">
            <v>5500</v>
          </cell>
        </row>
        <row r="141">
          <cell r="A141" t="str">
            <v>09769622</v>
          </cell>
          <cell r="B141" t="str">
            <v>ALVAREZ AGUILAR WILLIAMS FELIX</v>
          </cell>
          <cell r="C141" t="str">
            <v>TECNICO ADMINISTRATIVO</v>
          </cell>
          <cell r="D141" t="str">
            <v>UNIDAD DE RECURSOS HUMANOS</v>
          </cell>
          <cell r="E141">
            <v>39722</v>
          </cell>
          <cell r="F141">
            <v>40574</v>
          </cell>
          <cell r="G141" t="str">
            <v>CAS D.L. 1057</v>
          </cell>
          <cell r="H141">
            <v>1500</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v>1500</v>
          </cell>
        </row>
        <row r="142">
          <cell r="A142" t="str">
            <v>07236716</v>
          </cell>
          <cell r="B142" t="str">
            <v>CASTILLO CACHAY HECTOR SAULO</v>
          </cell>
          <cell r="C142" t="str">
            <v>ESPECIALISTA</v>
          </cell>
          <cell r="D142" t="str">
            <v>UNIDAD DE RECURSOS HUMANOS</v>
          </cell>
          <cell r="E142">
            <v>39722</v>
          </cell>
          <cell r="F142">
            <v>40574</v>
          </cell>
          <cell r="G142" t="str">
            <v>CAS D.L. 1057</v>
          </cell>
          <cell r="H142">
            <v>4500</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v>4500</v>
          </cell>
        </row>
        <row r="143">
          <cell r="A143" t="str">
            <v>25621363</v>
          </cell>
          <cell r="B143" t="str">
            <v>IPANAQUE MORENO WILLIAN RICARDO</v>
          </cell>
          <cell r="C143" t="str">
            <v>ASISTENTE DE CAPACITACION</v>
          </cell>
          <cell r="D143" t="str">
            <v>UNIDAD DE RECURSOS HUMANOS</v>
          </cell>
          <cell r="E143">
            <v>40057</v>
          </cell>
          <cell r="F143">
            <v>40847</v>
          </cell>
          <cell r="G143" t="str">
            <v>CAS D.L. 1057</v>
          </cell>
          <cell r="H143">
            <v>2000</v>
          </cell>
          <cell r="I143">
            <v>2000</v>
          </cell>
          <cell r="J143">
            <v>2000</v>
          </cell>
          <cell r="K143">
            <v>2000</v>
          </cell>
          <cell r="L143">
            <v>2000</v>
          </cell>
          <cell r="M143">
            <v>2000</v>
          </cell>
          <cell r="N143">
            <v>2000</v>
          </cell>
          <cell r="O143">
            <v>2000</v>
          </cell>
          <cell r="P143">
            <v>2000</v>
          </cell>
          <cell r="Q143">
            <v>2000</v>
          </cell>
          <cell r="R143" t="str">
            <v>-</v>
          </cell>
          <cell r="S143" t="str">
            <v>-</v>
          </cell>
          <cell r="T143">
            <v>20000</v>
          </cell>
        </row>
        <row r="144">
          <cell r="A144" t="str">
            <v>08891739</v>
          </cell>
          <cell r="B144" t="str">
            <v>PEREZ CASQUINO CARLA MARINA</v>
          </cell>
          <cell r="C144" t="str">
            <v>JEFE DE LA UNIDAD DE RECURSOS HUMANOS</v>
          </cell>
          <cell r="D144" t="str">
            <v>UNIDAD DE RECURSOS HUMANOS</v>
          </cell>
          <cell r="E144">
            <v>39722</v>
          </cell>
          <cell r="F144">
            <v>40678</v>
          </cell>
          <cell r="G144" t="str">
            <v>CAS D.L. 1057</v>
          </cell>
          <cell r="H144">
            <v>7000</v>
          </cell>
          <cell r="I144">
            <v>7000</v>
          </cell>
          <cell r="J144">
            <v>7000</v>
          </cell>
          <cell r="K144">
            <v>7000</v>
          </cell>
          <cell r="L144">
            <v>3500</v>
          </cell>
          <cell r="M144" t="str">
            <v>-</v>
          </cell>
          <cell r="N144" t="str">
            <v>-</v>
          </cell>
          <cell r="O144" t="str">
            <v>-</v>
          </cell>
          <cell r="P144" t="str">
            <v>-</v>
          </cell>
          <cell r="Q144" t="str">
            <v>-</v>
          </cell>
          <cell r="R144" t="str">
            <v>-</v>
          </cell>
          <cell r="S144" t="str">
            <v>-</v>
          </cell>
          <cell r="T144">
            <v>31500</v>
          </cell>
        </row>
        <row r="145">
          <cell r="A145" t="str">
            <v>00860052</v>
          </cell>
          <cell r="B145" t="str">
            <v>VILLACORTA VILLACORTA SARITA ELIZABETH</v>
          </cell>
          <cell r="C145" t="str">
            <v>ASISTENTE ADMINISTRATIVO</v>
          </cell>
          <cell r="D145" t="str">
            <v>UNIDAD DE RECURSOS HUMANOS</v>
          </cell>
          <cell r="E145">
            <v>39722</v>
          </cell>
          <cell r="F145">
            <v>40574</v>
          </cell>
          <cell r="G145" t="str">
            <v>CAS D.L. 1057</v>
          </cell>
          <cell r="H145">
            <v>2000</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v>2000</v>
          </cell>
        </row>
        <row r="146">
          <cell r="A146" t="str">
            <v>10251961</v>
          </cell>
          <cell r="B146" t="str">
            <v>MENDOZA JORGECHAGUA SANDRA</v>
          </cell>
          <cell r="C146" t="str">
            <v>ESPECIALISTA</v>
          </cell>
          <cell r="D146" t="str">
            <v>UNIDAD DE RECURSOS HUMANOS</v>
          </cell>
          <cell r="E146">
            <v>40212</v>
          </cell>
          <cell r="F146">
            <v>40663</v>
          </cell>
          <cell r="G146" t="str">
            <v>CAS D.L. 1057</v>
          </cell>
          <cell r="H146">
            <v>3000</v>
          </cell>
          <cell r="I146">
            <v>3000</v>
          </cell>
          <cell r="J146">
            <v>3000</v>
          </cell>
          <cell r="K146">
            <v>3000</v>
          </cell>
          <cell r="L146" t="str">
            <v>-</v>
          </cell>
          <cell r="M146" t="str">
            <v>-</v>
          </cell>
          <cell r="N146" t="str">
            <v>-</v>
          </cell>
          <cell r="O146" t="str">
            <v>-</v>
          </cell>
          <cell r="P146" t="str">
            <v>-</v>
          </cell>
          <cell r="Q146" t="str">
            <v>-</v>
          </cell>
          <cell r="R146" t="str">
            <v>-</v>
          </cell>
          <cell r="S146" t="str">
            <v>-</v>
          </cell>
          <cell r="T146">
            <v>12000</v>
          </cell>
        </row>
        <row r="147">
          <cell r="A147" t="str">
            <v>42925748</v>
          </cell>
          <cell r="B147" t="str">
            <v>DIAZ SAENZ JESS ALAN</v>
          </cell>
          <cell r="C147" t="str">
            <v>ANALISTA ADMINISTRATIVO</v>
          </cell>
          <cell r="D147" t="str">
            <v>UNIDAD DE RECURSOS HUMANOS</v>
          </cell>
          <cell r="E147">
            <v>40275</v>
          </cell>
          <cell r="F147">
            <v>40939</v>
          </cell>
          <cell r="G147" t="str">
            <v>CAS D.L. 1057</v>
          </cell>
          <cell r="H147">
            <v>1300</v>
          </cell>
          <cell r="I147">
            <v>1300</v>
          </cell>
          <cell r="J147">
            <v>1300</v>
          </cell>
          <cell r="K147">
            <v>1300</v>
          </cell>
          <cell r="L147">
            <v>1300</v>
          </cell>
          <cell r="M147">
            <v>1300</v>
          </cell>
          <cell r="N147">
            <v>1300</v>
          </cell>
          <cell r="O147">
            <v>1300</v>
          </cell>
          <cell r="P147">
            <v>1300</v>
          </cell>
          <cell r="Q147">
            <v>1300</v>
          </cell>
          <cell r="R147">
            <v>1300</v>
          </cell>
          <cell r="S147">
            <v>2250</v>
          </cell>
          <cell r="T147">
            <v>16550</v>
          </cell>
        </row>
        <row r="148">
          <cell r="A148" t="str">
            <v>09947419</v>
          </cell>
          <cell r="B148" t="str">
            <v>ROMERO LOPEZ KARIN GIANNINA</v>
          </cell>
          <cell r="C148" t="str">
            <v>ESPECIALISTA EN RECURSOS HUMANOS</v>
          </cell>
          <cell r="D148" t="str">
            <v>UNIDAD DE RECURSOS HUMANOS</v>
          </cell>
          <cell r="E148">
            <v>40340</v>
          </cell>
          <cell r="F148">
            <v>40602</v>
          </cell>
          <cell r="G148" t="str">
            <v>CAS D.L. 1057</v>
          </cell>
          <cell r="H148">
            <v>3000</v>
          </cell>
          <cell r="I148">
            <v>3000</v>
          </cell>
          <cell r="J148" t="str">
            <v>-</v>
          </cell>
          <cell r="K148" t="str">
            <v>-</v>
          </cell>
          <cell r="L148" t="str">
            <v>-</v>
          </cell>
          <cell r="M148" t="str">
            <v>-</v>
          </cell>
          <cell r="N148" t="str">
            <v>-</v>
          </cell>
          <cell r="O148" t="str">
            <v>-</v>
          </cell>
          <cell r="P148" t="str">
            <v>-</v>
          </cell>
          <cell r="Q148" t="str">
            <v>-</v>
          </cell>
          <cell r="R148" t="str">
            <v>-</v>
          </cell>
          <cell r="S148" t="str">
            <v>-</v>
          </cell>
          <cell r="T148">
            <v>6000</v>
          </cell>
        </row>
        <row r="149">
          <cell r="A149" t="str">
            <v>40386955</v>
          </cell>
          <cell r="B149" t="str">
            <v>CAVERO PALOMINO CECILIA</v>
          </cell>
          <cell r="C149" t="str">
            <v>ANALISTA</v>
          </cell>
          <cell r="D149" t="str">
            <v>UNIDAD DE RECURSOS HUMANOS</v>
          </cell>
          <cell r="E149">
            <v>40484</v>
          </cell>
          <cell r="F149">
            <v>40574</v>
          </cell>
          <cell r="G149" t="str">
            <v>CAS D.L. 1057</v>
          </cell>
          <cell r="H149">
            <v>2000</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v>2000</v>
          </cell>
        </row>
        <row r="150">
          <cell r="A150" t="str">
            <v>23013646</v>
          </cell>
          <cell r="B150" t="str">
            <v>MERCADO CCENTE FELIX</v>
          </cell>
          <cell r="C150" t="str">
            <v>JEFE DE LA UNIDAD DE RECURSOS HUMANOS</v>
          </cell>
          <cell r="D150" t="str">
            <v>UNIDAD DE RECURSOS HUMANOS</v>
          </cell>
          <cell r="E150">
            <v>40802</v>
          </cell>
          <cell r="F150">
            <v>40862</v>
          </cell>
          <cell r="G150" t="str">
            <v>CAS D.L. 1057</v>
          </cell>
          <cell r="H150" t="str">
            <v>-</v>
          </cell>
          <cell r="I150" t="str">
            <v>-</v>
          </cell>
          <cell r="J150" t="str">
            <v>-</v>
          </cell>
          <cell r="K150" t="str">
            <v>-</v>
          </cell>
          <cell r="L150" t="str">
            <v>-</v>
          </cell>
          <cell r="M150" t="str">
            <v>-</v>
          </cell>
          <cell r="N150" t="str">
            <v>-</v>
          </cell>
          <cell r="O150" t="str">
            <v>-</v>
          </cell>
          <cell r="P150">
            <v>3500</v>
          </cell>
          <cell r="Q150">
            <v>7000</v>
          </cell>
          <cell r="R150" t="str">
            <v>-</v>
          </cell>
          <cell r="S150" t="str">
            <v>-</v>
          </cell>
          <cell r="T150">
            <v>10500</v>
          </cell>
        </row>
        <row r="151">
          <cell r="A151" t="str">
            <v>42177781</v>
          </cell>
          <cell r="B151" t="str">
            <v>REQUEJO DELGADO SUSAN JANNETH</v>
          </cell>
          <cell r="C151" t="str">
            <v>ESPECIALISTA</v>
          </cell>
          <cell r="D151" t="str">
            <v>UNIDAD DE RECURSOS HUMANOS</v>
          </cell>
          <cell r="E151">
            <v>40858</v>
          </cell>
          <cell r="F151">
            <v>40939</v>
          </cell>
          <cell r="G151" t="str">
            <v>CAS D.L. 1057</v>
          </cell>
          <cell r="H151" t="str">
            <v>-</v>
          </cell>
          <cell r="I151" t="str">
            <v>-</v>
          </cell>
          <cell r="J151" t="str">
            <v>-</v>
          </cell>
          <cell r="K151" t="str">
            <v>-</v>
          </cell>
          <cell r="L151" t="str">
            <v>-</v>
          </cell>
          <cell r="M151" t="str">
            <v>-</v>
          </cell>
          <cell r="N151" t="str">
            <v>-</v>
          </cell>
          <cell r="O151" t="str">
            <v>-</v>
          </cell>
          <cell r="P151" t="str">
            <v>-</v>
          </cell>
          <cell r="Q151" t="str">
            <v>-</v>
          </cell>
          <cell r="R151">
            <v>2666.67</v>
          </cell>
          <cell r="S151">
            <v>4000</v>
          </cell>
          <cell r="T151">
            <v>6666.67</v>
          </cell>
        </row>
        <row r="152">
          <cell r="A152" t="str">
            <v>10718636</v>
          </cell>
          <cell r="B152" t="str">
            <v>TITO  QUISPE DAHYANA ROCIO</v>
          </cell>
          <cell r="C152" t="str">
            <v>ANALISTA</v>
          </cell>
          <cell r="D152" t="str">
            <v>UNIDAD DE RECURSOS HUMANOS</v>
          </cell>
          <cell r="E152">
            <v>40856</v>
          </cell>
          <cell r="F152">
            <v>40939</v>
          </cell>
          <cell r="G152" t="str">
            <v>CAS D.L. 1057</v>
          </cell>
          <cell r="H152" t="str">
            <v>-</v>
          </cell>
          <cell r="I152" t="str">
            <v>-</v>
          </cell>
          <cell r="J152" t="str">
            <v>-</v>
          </cell>
          <cell r="K152" t="str">
            <v>-</v>
          </cell>
          <cell r="L152" t="str">
            <v>-</v>
          </cell>
          <cell r="M152" t="str">
            <v>-</v>
          </cell>
          <cell r="N152" t="str">
            <v>-</v>
          </cell>
          <cell r="O152" t="str">
            <v>-</v>
          </cell>
          <cell r="P152" t="str">
            <v>-</v>
          </cell>
          <cell r="Q152" t="str">
            <v>-</v>
          </cell>
          <cell r="R152">
            <v>2200</v>
          </cell>
          <cell r="S152">
            <v>3000</v>
          </cell>
          <cell r="T152">
            <v>5200</v>
          </cell>
        </row>
        <row r="153">
          <cell r="A153" t="str">
            <v>09167698</v>
          </cell>
          <cell r="B153" t="str">
            <v>CASTRO SANTILLAN MIGUEL ANGEL</v>
          </cell>
          <cell r="C153" t="str">
            <v>ASISTENTE ADMINISTRATIVO</v>
          </cell>
          <cell r="D153" t="str">
            <v>UNIDAD DE RECURSOS HUMANOS</v>
          </cell>
          <cell r="E153">
            <v>40878</v>
          </cell>
          <cell r="F153">
            <v>40939</v>
          </cell>
          <cell r="G153" t="str">
            <v>CAS D.L. 1057</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v>2500</v>
          </cell>
          <cell r="T153">
            <v>2500</v>
          </cell>
        </row>
        <row r="154">
          <cell r="A154" t="str">
            <v>40559482</v>
          </cell>
          <cell r="B154" t="str">
            <v>ALDANA PORRAS MANOLO MARCELO</v>
          </cell>
          <cell r="C154" t="str">
            <v xml:space="preserve">ANALISTA </v>
          </cell>
          <cell r="D154" t="str">
            <v>UNIDAD DE SISTEMAS</v>
          </cell>
          <cell r="E154">
            <v>39630</v>
          </cell>
          <cell r="F154">
            <v>40678</v>
          </cell>
          <cell r="G154" t="str">
            <v>CAS D.L. 1057</v>
          </cell>
          <cell r="H154">
            <v>3500</v>
          </cell>
          <cell r="I154">
            <v>3500</v>
          </cell>
          <cell r="J154">
            <v>3500</v>
          </cell>
          <cell r="K154">
            <v>3500</v>
          </cell>
          <cell r="L154">
            <v>1750</v>
          </cell>
          <cell r="M154" t="str">
            <v>-</v>
          </cell>
          <cell r="N154" t="str">
            <v>-</v>
          </cell>
          <cell r="O154" t="str">
            <v>-</v>
          </cell>
          <cell r="P154" t="str">
            <v>-</v>
          </cell>
          <cell r="Q154" t="str">
            <v>-</v>
          </cell>
          <cell r="R154" t="str">
            <v>-</v>
          </cell>
          <cell r="S154" t="str">
            <v>-</v>
          </cell>
          <cell r="T154">
            <v>15750</v>
          </cell>
        </row>
        <row r="155">
          <cell r="A155" t="str">
            <v>28311942</v>
          </cell>
          <cell r="B155" t="str">
            <v>CASTILLO RIOS MARIA ANGELICA</v>
          </cell>
          <cell r="C155" t="str">
            <v>JEFA DE LA UNIDAD DE SISTEMAS</v>
          </cell>
          <cell r="D155" t="str">
            <v>UNIDAD DE SISTEMAS</v>
          </cell>
          <cell r="E155">
            <v>40796</v>
          </cell>
          <cell r="F155">
            <v>40908</v>
          </cell>
          <cell r="G155" t="str">
            <v>CAS D.L. 1057</v>
          </cell>
          <cell r="H155" t="str">
            <v>-</v>
          </cell>
          <cell r="I155" t="str">
            <v>-</v>
          </cell>
          <cell r="J155" t="str">
            <v>-</v>
          </cell>
          <cell r="K155" t="str">
            <v>-</v>
          </cell>
          <cell r="L155" t="str">
            <v>-</v>
          </cell>
          <cell r="M155" t="str">
            <v>-</v>
          </cell>
          <cell r="N155" t="str">
            <v>-</v>
          </cell>
          <cell r="O155" t="str">
            <v>-</v>
          </cell>
          <cell r="P155">
            <v>5133</v>
          </cell>
          <cell r="Q155">
            <v>7000</v>
          </cell>
          <cell r="R155">
            <v>7000</v>
          </cell>
          <cell r="S155">
            <v>7000</v>
          </cell>
          <cell r="T155">
            <v>26133</v>
          </cell>
        </row>
        <row r="156">
          <cell r="A156" t="str">
            <v>25780356</v>
          </cell>
          <cell r="B156" t="str">
            <v>FLORES ALVARADO ANGELA MARIA</v>
          </cell>
          <cell r="C156" t="str">
            <v xml:space="preserve">ESPECIALISTA </v>
          </cell>
          <cell r="D156" t="str">
            <v>UNIDAD DE SISTEMAS</v>
          </cell>
          <cell r="E156">
            <v>39722</v>
          </cell>
          <cell r="F156">
            <v>40908</v>
          </cell>
          <cell r="G156" t="str">
            <v>CAS D.L. 1057</v>
          </cell>
          <cell r="H156">
            <v>4000</v>
          </cell>
          <cell r="I156">
            <v>4000</v>
          </cell>
          <cell r="J156">
            <v>4000</v>
          </cell>
          <cell r="K156">
            <v>4000</v>
          </cell>
          <cell r="L156">
            <v>4000</v>
          </cell>
          <cell r="M156">
            <v>4000</v>
          </cell>
          <cell r="N156">
            <v>4000</v>
          </cell>
          <cell r="O156">
            <v>4000</v>
          </cell>
          <cell r="P156">
            <v>4000</v>
          </cell>
          <cell r="Q156">
            <v>4000</v>
          </cell>
          <cell r="R156">
            <v>4000</v>
          </cell>
          <cell r="S156">
            <v>4000</v>
          </cell>
          <cell r="T156">
            <v>48000</v>
          </cell>
        </row>
        <row r="157">
          <cell r="A157" t="str">
            <v>06665112</v>
          </cell>
          <cell r="B157" t="str">
            <v>PACHERRES ESPINOZA PEDRO CESAR</v>
          </cell>
          <cell r="C157" t="str">
            <v xml:space="preserve">ANALISTA </v>
          </cell>
          <cell r="D157" t="str">
            <v>UNIDAD DE SISTEMAS</v>
          </cell>
          <cell r="E157">
            <v>39630</v>
          </cell>
          <cell r="F157">
            <v>40574</v>
          </cell>
          <cell r="G157" t="str">
            <v>CAS D.L. 1057</v>
          </cell>
          <cell r="H157">
            <v>3500</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v>3500</v>
          </cell>
        </row>
        <row r="158">
          <cell r="A158" t="str">
            <v xml:space="preserve">32983668   </v>
          </cell>
          <cell r="B158" t="str">
            <v>RASHTA MILLA MARIA SOLEDAD</v>
          </cell>
          <cell r="C158" t="str">
            <v>ANALISTA EN SISTEMAS</v>
          </cell>
          <cell r="D158" t="str">
            <v>UNIDAD DE SISTEMAS</v>
          </cell>
          <cell r="E158">
            <v>39692</v>
          </cell>
          <cell r="F158">
            <v>40939</v>
          </cell>
          <cell r="G158" t="str">
            <v>CAS D.L. 1057</v>
          </cell>
          <cell r="H158">
            <v>3500</v>
          </cell>
          <cell r="I158">
            <v>3500</v>
          </cell>
          <cell r="J158">
            <v>3500</v>
          </cell>
          <cell r="K158">
            <v>3500</v>
          </cell>
          <cell r="L158">
            <v>1750</v>
          </cell>
          <cell r="M158" t="str">
            <v>-</v>
          </cell>
          <cell r="N158" t="str">
            <v>-</v>
          </cell>
          <cell r="O158" t="str">
            <v>-</v>
          </cell>
          <cell r="P158" t="str">
            <v>-</v>
          </cell>
          <cell r="Q158" t="str">
            <v>-</v>
          </cell>
          <cell r="R158" t="str">
            <v>-</v>
          </cell>
          <cell r="S158">
            <v>533.29999999999995</v>
          </cell>
          <cell r="T158">
            <v>16283.3</v>
          </cell>
        </row>
        <row r="159">
          <cell r="A159" t="str">
            <v>09455447</v>
          </cell>
          <cell r="B159" t="str">
            <v>RUIZ VALEGA JUAN AUGUSTO</v>
          </cell>
          <cell r="C159" t="str">
            <v>ESPECIALISTA EN SISTEMAS</v>
          </cell>
          <cell r="D159" t="str">
            <v>UNIDAD DE SISTEMAS</v>
          </cell>
          <cell r="E159">
            <v>39722</v>
          </cell>
          <cell r="F159">
            <v>40574</v>
          </cell>
          <cell r="G159" t="str">
            <v>CAS D.L. 1057</v>
          </cell>
          <cell r="H159">
            <v>4000</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v>4000</v>
          </cell>
        </row>
        <row r="160">
          <cell r="A160" t="str">
            <v>20071224</v>
          </cell>
          <cell r="B160" t="str">
            <v>COMUN SALAS HEBERZON</v>
          </cell>
          <cell r="C160" t="str">
            <v>ESPECIALISTA EN SISTEMAS DE INFORMACIÒN</v>
          </cell>
          <cell r="D160" t="str">
            <v>UNIDAD DE SISTEMAS</v>
          </cell>
          <cell r="E160">
            <v>40120</v>
          </cell>
          <cell r="F160">
            <v>40633</v>
          </cell>
          <cell r="G160" t="str">
            <v>CAS D.L. 1057</v>
          </cell>
          <cell r="H160">
            <v>5000</v>
          </cell>
          <cell r="I160">
            <v>5000</v>
          </cell>
          <cell r="J160">
            <v>5000</v>
          </cell>
          <cell r="K160" t="str">
            <v>-</v>
          </cell>
          <cell r="L160" t="str">
            <v>-</v>
          </cell>
          <cell r="M160" t="str">
            <v>-</v>
          </cell>
          <cell r="N160" t="str">
            <v>-</v>
          </cell>
          <cell r="O160" t="str">
            <v>-</v>
          </cell>
          <cell r="P160" t="str">
            <v>-</v>
          </cell>
          <cell r="Q160" t="str">
            <v>-</v>
          </cell>
          <cell r="R160" t="str">
            <v>-</v>
          </cell>
          <cell r="S160" t="str">
            <v>-</v>
          </cell>
          <cell r="T160">
            <v>15000</v>
          </cell>
        </row>
        <row r="161">
          <cell r="A161" t="str">
            <v>45250079</v>
          </cell>
          <cell r="B161" t="str">
            <v xml:space="preserve">SANCHEZ DE LA CRUZ EDGAR ANDDY </v>
          </cell>
          <cell r="C161" t="str">
            <v>ANALISTA DE SISTEMAS</v>
          </cell>
          <cell r="D161" t="str">
            <v>UNIDAD DE SISTEMAS</v>
          </cell>
          <cell r="E161">
            <v>40028</v>
          </cell>
          <cell r="F161">
            <v>40908</v>
          </cell>
          <cell r="G161" t="str">
            <v>CAS D.L. 1057</v>
          </cell>
          <cell r="H161">
            <v>4000</v>
          </cell>
          <cell r="I161">
            <v>4000</v>
          </cell>
          <cell r="J161">
            <v>4000</v>
          </cell>
          <cell r="K161">
            <v>4000</v>
          </cell>
          <cell r="L161">
            <v>4000</v>
          </cell>
          <cell r="M161">
            <v>4000</v>
          </cell>
          <cell r="N161">
            <v>4000</v>
          </cell>
          <cell r="O161">
            <v>4000</v>
          </cell>
          <cell r="P161">
            <v>4000</v>
          </cell>
          <cell r="Q161">
            <v>4000</v>
          </cell>
          <cell r="R161">
            <v>4000</v>
          </cell>
          <cell r="S161">
            <v>4000</v>
          </cell>
          <cell r="T161">
            <v>48000</v>
          </cell>
        </row>
        <row r="162">
          <cell r="A162" t="str">
            <v>41324680</v>
          </cell>
          <cell r="B162" t="str">
            <v>BRAVO  APONTE MACBETH</v>
          </cell>
          <cell r="C162" t="str">
            <v>ANALISTA DE SISTEMAS</v>
          </cell>
          <cell r="D162" t="str">
            <v>UNIDAD DE SISTEMAS</v>
          </cell>
          <cell r="E162">
            <v>40871</v>
          </cell>
          <cell r="F162">
            <v>40939</v>
          </cell>
          <cell r="G162" t="str">
            <v>CAS D.L. 1057</v>
          </cell>
          <cell r="H162" t="str">
            <v>-</v>
          </cell>
          <cell r="I162" t="str">
            <v>-</v>
          </cell>
          <cell r="J162" t="str">
            <v>-</v>
          </cell>
          <cell r="K162" t="str">
            <v>-</v>
          </cell>
          <cell r="L162" t="str">
            <v>-</v>
          </cell>
          <cell r="M162" t="str">
            <v>-</v>
          </cell>
          <cell r="N162" t="str">
            <v>-</v>
          </cell>
          <cell r="O162" t="str">
            <v>-</v>
          </cell>
          <cell r="P162" t="str">
            <v>-</v>
          </cell>
          <cell r="Q162" t="str">
            <v>-</v>
          </cell>
          <cell r="R162">
            <v>933.3</v>
          </cell>
          <cell r="S162">
            <v>4000</v>
          </cell>
          <cell r="T162">
            <v>4933.3</v>
          </cell>
        </row>
        <row r="163">
          <cell r="A163" t="str">
            <v>15425361</v>
          </cell>
          <cell r="B163" t="str">
            <v>FRANCIA CHUMPITAZ JESUS ANDRES</v>
          </cell>
          <cell r="C163" t="str">
            <v>ADMINISTRADOR DE RED</v>
          </cell>
          <cell r="D163" t="str">
            <v>UNIDAD DE SISTEMAS</v>
          </cell>
          <cell r="E163">
            <v>40872</v>
          </cell>
          <cell r="F163">
            <v>40939</v>
          </cell>
          <cell r="G163" t="str">
            <v>CAS D.L. 1057</v>
          </cell>
          <cell r="H163" t="str">
            <v>-</v>
          </cell>
          <cell r="I163" t="str">
            <v>-</v>
          </cell>
          <cell r="J163" t="str">
            <v>-</v>
          </cell>
          <cell r="K163" t="str">
            <v>-</v>
          </cell>
          <cell r="L163" t="str">
            <v>-</v>
          </cell>
          <cell r="M163" t="str">
            <v>-</v>
          </cell>
          <cell r="N163" t="str">
            <v>-</v>
          </cell>
          <cell r="O163" t="str">
            <v>-</v>
          </cell>
          <cell r="P163" t="str">
            <v>-</v>
          </cell>
          <cell r="Q163" t="str">
            <v>-</v>
          </cell>
          <cell r="R163">
            <v>800</v>
          </cell>
          <cell r="S163">
            <v>4000</v>
          </cell>
          <cell r="T163">
            <v>4800</v>
          </cell>
        </row>
        <row r="164">
          <cell r="A164" t="str">
            <v>40907663</v>
          </cell>
          <cell r="B164" t="str">
            <v>AGÜERO VARGAS ARLETT VANESSA</v>
          </cell>
          <cell r="C164" t="str">
            <v>HELP DESK</v>
          </cell>
          <cell r="D164" t="str">
            <v>UNIDAD DE SISTEMAS</v>
          </cell>
          <cell r="E164">
            <v>40904</v>
          </cell>
          <cell r="F164">
            <v>40939</v>
          </cell>
          <cell r="G164" t="str">
            <v>CAS D.L. 1057</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v>333.3</v>
          </cell>
          <cell r="T164">
            <v>333.3</v>
          </cell>
        </row>
        <row r="165">
          <cell r="A165" t="str">
            <v>08189001</v>
          </cell>
          <cell r="B165" t="str">
            <v>CHIRINOS PATAZCA ANA CECILIA</v>
          </cell>
          <cell r="C165" t="str">
            <v>ESPECIALISTA</v>
          </cell>
          <cell r="D165" t="str">
            <v>UNIDAD DE SUPERVISION DE PROYECTOS</v>
          </cell>
          <cell r="E165">
            <v>39661</v>
          </cell>
          <cell r="F165">
            <v>40633</v>
          </cell>
          <cell r="G165" t="str">
            <v>CAS D.L. 1057</v>
          </cell>
          <cell r="H165">
            <v>5500</v>
          </cell>
          <cell r="I165">
            <v>5500</v>
          </cell>
          <cell r="J165">
            <v>4500</v>
          </cell>
          <cell r="K165" t="str">
            <v>-</v>
          </cell>
          <cell r="L165" t="str">
            <v>-</v>
          </cell>
          <cell r="M165" t="str">
            <v>-</v>
          </cell>
          <cell r="N165" t="str">
            <v>-</v>
          </cell>
          <cell r="O165" t="str">
            <v>-</v>
          </cell>
          <cell r="P165" t="str">
            <v>-</v>
          </cell>
          <cell r="Q165" t="str">
            <v>-</v>
          </cell>
          <cell r="R165" t="str">
            <v>-</v>
          </cell>
          <cell r="S165" t="str">
            <v>-</v>
          </cell>
          <cell r="T165">
            <v>15500</v>
          </cell>
        </row>
        <row r="166">
          <cell r="A166" t="str">
            <v>07942773</v>
          </cell>
          <cell r="B166" t="str">
            <v>MUR DUEÑAS MARCELA REBECA</v>
          </cell>
          <cell r="C166" t="str">
            <v>ESPECIALISTA</v>
          </cell>
          <cell r="D166" t="str">
            <v>UNIDAD DE SUPERVISION DE PROYECTOS</v>
          </cell>
          <cell r="E166">
            <v>39643</v>
          </cell>
          <cell r="F166">
            <v>40574</v>
          </cell>
          <cell r="G166" t="str">
            <v>CAS D.L. 1057</v>
          </cell>
          <cell r="H166">
            <v>5500</v>
          </cell>
          <cell r="I166" t="str">
            <v>-</v>
          </cell>
          <cell r="J166">
            <v>1950</v>
          </cell>
          <cell r="K166">
            <v>2550</v>
          </cell>
          <cell r="L166" t="str">
            <v>-</v>
          </cell>
          <cell r="M166" t="str">
            <v>-</v>
          </cell>
          <cell r="N166" t="str">
            <v>-</v>
          </cell>
          <cell r="O166" t="str">
            <v>-</v>
          </cell>
          <cell r="P166" t="str">
            <v>-</v>
          </cell>
          <cell r="Q166" t="str">
            <v>-</v>
          </cell>
          <cell r="R166" t="str">
            <v>-</v>
          </cell>
          <cell r="S166" t="str">
            <v>-</v>
          </cell>
          <cell r="T166">
            <v>10000</v>
          </cell>
        </row>
        <row r="167">
          <cell r="A167" t="str">
            <v>40838480</v>
          </cell>
          <cell r="B167" t="str">
            <v>ODAR FARRO MERCEDES DEL PILAR</v>
          </cell>
          <cell r="C167" t="str">
            <v>ANALISTA</v>
          </cell>
          <cell r="D167" t="str">
            <v>UNIDAD DE SUPERVISION DE PROYECTOS</v>
          </cell>
          <cell r="E167">
            <v>39666</v>
          </cell>
          <cell r="F167">
            <v>40694</v>
          </cell>
          <cell r="G167" t="str">
            <v>CAS D.L. 1057</v>
          </cell>
          <cell r="H167">
            <v>3500</v>
          </cell>
          <cell r="I167">
            <v>3500</v>
          </cell>
          <cell r="J167">
            <v>3500</v>
          </cell>
          <cell r="K167">
            <v>3500</v>
          </cell>
          <cell r="L167">
            <v>3500</v>
          </cell>
          <cell r="M167" t="str">
            <v>-</v>
          </cell>
          <cell r="N167" t="str">
            <v>-</v>
          </cell>
          <cell r="O167" t="str">
            <v>-</v>
          </cell>
          <cell r="P167" t="str">
            <v>-</v>
          </cell>
          <cell r="Q167" t="str">
            <v>-</v>
          </cell>
          <cell r="R167" t="str">
            <v>-</v>
          </cell>
          <cell r="S167" t="str">
            <v>-</v>
          </cell>
          <cell r="T167">
            <v>17500</v>
          </cell>
        </row>
        <row r="168">
          <cell r="A168" t="str">
            <v>10001279</v>
          </cell>
          <cell r="B168" t="str">
            <v>OSHIRO GOYA MARCOS ALBERTO</v>
          </cell>
          <cell r="C168" t="str">
            <v>ESPECIALISTA</v>
          </cell>
          <cell r="D168" t="str">
            <v>UNIDAD DE SUPERVISION DE PROYECTOS</v>
          </cell>
          <cell r="E168">
            <v>39722</v>
          </cell>
          <cell r="F168">
            <v>40908</v>
          </cell>
          <cell r="G168" t="str">
            <v>CAS D.L. 1057</v>
          </cell>
          <cell r="H168">
            <v>5500</v>
          </cell>
          <cell r="I168">
            <v>5500</v>
          </cell>
          <cell r="J168">
            <v>5500</v>
          </cell>
          <cell r="K168">
            <v>5500</v>
          </cell>
          <cell r="L168">
            <v>5500</v>
          </cell>
          <cell r="M168">
            <v>5500</v>
          </cell>
          <cell r="N168">
            <v>5500</v>
          </cell>
          <cell r="O168">
            <v>5500</v>
          </cell>
          <cell r="P168">
            <v>5500</v>
          </cell>
          <cell r="Q168">
            <v>5500</v>
          </cell>
          <cell r="R168">
            <v>5500</v>
          </cell>
          <cell r="S168">
            <v>5500</v>
          </cell>
          <cell r="T168">
            <v>66000</v>
          </cell>
        </row>
        <row r="169">
          <cell r="A169" t="str">
            <v>10264134</v>
          </cell>
          <cell r="B169" t="str">
            <v>SCHRAM CARBAJAL CLAUDIA MICHAELLA</v>
          </cell>
          <cell r="C169" t="str">
            <v>ANALISTA</v>
          </cell>
          <cell r="D169" t="str">
            <v>UNIDAD DE SUPERVISION DE PROYECTOS</v>
          </cell>
          <cell r="E169">
            <v>39692</v>
          </cell>
          <cell r="F169">
            <v>40574</v>
          </cell>
          <cell r="G169" t="str">
            <v>CAS D.L. 1057</v>
          </cell>
          <cell r="H169">
            <v>3500</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v>3500</v>
          </cell>
        </row>
        <row r="170">
          <cell r="A170" t="str">
            <v>09381021</v>
          </cell>
          <cell r="B170" t="str">
            <v>TELLO BUSTOS VARINIA ELVA</v>
          </cell>
          <cell r="C170" t="str">
            <v>JEFE DE LA UNIDAD DE SUPERVISION DE PROYECTOS</v>
          </cell>
          <cell r="D170" t="str">
            <v>UNIDAD DE SUPERVISION DE PROYECTOS</v>
          </cell>
          <cell r="E170">
            <v>39737</v>
          </cell>
          <cell r="F170">
            <v>40877</v>
          </cell>
          <cell r="G170" t="str">
            <v>CAS D.L. 1057</v>
          </cell>
          <cell r="H170">
            <v>5000</v>
          </cell>
          <cell r="I170">
            <v>5000</v>
          </cell>
          <cell r="J170">
            <v>7000</v>
          </cell>
          <cell r="K170">
            <v>7000</v>
          </cell>
          <cell r="L170">
            <v>7000</v>
          </cell>
          <cell r="M170">
            <v>7000</v>
          </cell>
          <cell r="N170">
            <v>7000</v>
          </cell>
          <cell r="O170">
            <v>7000</v>
          </cell>
          <cell r="P170">
            <v>7000</v>
          </cell>
          <cell r="Q170">
            <v>7000</v>
          </cell>
          <cell r="R170">
            <v>7000</v>
          </cell>
          <cell r="S170" t="str">
            <v>-</v>
          </cell>
          <cell r="T170">
            <v>73000</v>
          </cell>
        </row>
        <row r="171">
          <cell r="A171" t="str">
            <v>07616077</v>
          </cell>
          <cell r="B171" t="str">
            <v>VERASTEGUI DE LA CRUZ HUGO GUILLERMO</v>
          </cell>
          <cell r="C171" t="str">
            <v>ESPECIALISTA</v>
          </cell>
          <cell r="D171" t="str">
            <v>UNIDAD DE SUPERVISION DE PROYECTOS</v>
          </cell>
          <cell r="E171">
            <v>39692</v>
          </cell>
          <cell r="F171">
            <v>40574</v>
          </cell>
          <cell r="G171" t="str">
            <v>CAS D.L. 1057</v>
          </cell>
          <cell r="H171">
            <v>5500</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v>5500</v>
          </cell>
        </row>
        <row r="172">
          <cell r="A172" t="str">
            <v>07569002</v>
          </cell>
          <cell r="B172" t="str">
            <v>ZAVALA QUISPE MIGUEL ARTURO</v>
          </cell>
          <cell r="C172" t="str">
            <v>ASISTENTE ADMINISTRATIVO</v>
          </cell>
          <cell r="D172" t="str">
            <v>UNIDAD DE SUPERVISION DE PROYECTOS</v>
          </cell>
          <cell r="E172">
            <v>39874</v>
          </cell>
          <cell r="F172">
            <v>40908</v>
          </cell>
          <cell r="G172" t="str">
            <v>CAS D.L. 1057</v>
          </cell>
          <cell r="H172">
            <v>2000</v>
          </cell>
          <cell r="I172">
            <v>2000</v>
          </cell>
          <cell r="J172">
            <v>2000</v>
          </cell>
          <cell r="K172">
            <v>2000</v>
          </cell>
          <cell r="L172">
            <v>2000</v>
          </cell>
          <cell r="M172">
            <v>2000</v>
          </cell>
          <cell r="N172">
            <v>2000</v>
          </cell>
          <cell r="O172">
            <v>2000</v>
          </cell>
          <cell r="P172">
            <v>2000</v>
          </cell>
          <cell r="Q172">
            <v>2000</v>
          </cell>
          <cell r="R172">
            <v>2000</v>
          </cell>
          <cell r="S172">
            <v>2000</v>
          </cell>
          <cell r="T172">
            <v>24000</v>
          </cell>
        </row>
        <row r="173">
          <cell r="A173" t="str">
            <v>10867851</v>
          </cell>
          <cell r="B173" t="str">
            <v>ALVA RIVAS PLATA ROSSINA PILAR</v>
          </cell>
          <cell r="C173" t="str">
            <v>ESPECIALISTA</v>
          </cell>
          <cell r="D173" t="str">
            <v>UNIDAD DE SUPERVISION DE PROYECTOS</v>
          </cell>
          <cell r="E173">
            <v>39771</v>
          </cell>
          <cell r="F173">
            <v>40574</v>
          </cell>
          <cell r="G173" t="str">
            <v>CAS D.L. 1057</v>
          </cell>
          <cell r="H173">
            <v>7000</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v>7000</v>
          </cell>
        </row>
        <row r="174">
          <cell r="A174" t="str">
            <v>07360066</v>
          </cell>
          <cell r="B174" t="str">
            <v xml:space="preserve">CHUCOS ROSALES ERI JHONE </v>
          </cell>
          <cell r="C174" t="str">
            <v>ASISTENTE TECNICO</v>
          </cell>
          <cell r="D174" t="str">
            <v>UNIDAD DE SUPERVISION DE PROYECTOS</v>
          </cell>
          <cell r="E174">
            <v>39722</v>
          </cell>
          <cell r="F174">
            <v>40633</v>
          </cell>
          <cell r="G174" t="str">
            <v>CAS D.L. 1057</v>
          </cell>
          <cell r="H174">
            <v>3000</v>
          </cell>
          <cell r="I174">
            <v>3000</v>
          </cell>
          <cell r="J174">
            <v>2100</v>
          </cell>
          <cell r="K174" t="str">
            <v>-</v>
          </cell>
          <cell r="L174" t="str">
            <v>-</v>
          </cell>
          <cell r="M174" t="str">
            <v>-</v>
          </cell>
          <cell r="N174" t="str">
            <v>-</v>
          </cell>
          <cell r="O174" t="str">
            <v>-</v>
          </cell>
          <cell r="P174" t="str">
            <v>-</v>
          </cell>
          <cell r="Q174" t="str">
            <v>-</v>
          </cell>
          <cell r="R174" t="str">
            <v>-</v>
          </cell>
          <cell r="S174" t="str">
            <v>-</v>
          </cell>
          <cell r="T174">
            <v>8100</v>
          </cell>
        </row>
        <row r="175">
          <cell r="A175" t="str">
            <v>21532032</v>
          </cell>
          <cell r="B175" t="str">
            <v>CORTEZ HEREDIA NORBERTO PIERO</v>
          </cell>
          <cell r="C175" t="str">
            <v>ANALISTA</v>
          </cell>
          <cell r="D175" t="str">
            <v>UNIDAD DE SUPERVISION DE PROYECTOS</v>
          </cell>
          <cell r="E175">
            <v>40697</v>
          </cell>
          <cell r="F175">
            <v>40908</v>
          </cell>
          <cell r="G175" t="str">
            <v>CAS D.L. 1057</v>
          </cell>
          <cell r="H175" t="str">
            <v>-</v>
          </cell>
          <cell r="I175" t="str">
            <v>-</v>
          </cell>
          <cell r="J175" t="str">
            <v>-</v>
          </cell>
          <cell r="K175" t="str">
            <v>-</v>
          </cell>
          <cell r="L175" t="str">
            <v>-</v>
          </cell>
          <cell r="M175">
            <v>3080</v>
          </cell>
          <cell r="N175">
            <v>3300</v>
          </cell>
          <cell r="O175">
            <v>3300</v>
          </cell>
          <cell r="P175">
            <v>3300</v>
          </cell>
          <cell r="Q175">
            <v>3300</v>
          </cell>
          <cell r="R175">
            <v>3300</v>
          </cell>
          <cell r="S175">
            <v>3300</v>
          </cell>
          <cell r="T175">
            <v>22880</v>
          </cell>
        </row>
        <row r="176">
          <cell r="A176" t="str">
            <v>21286042</v>
          </cell>
          <cell r="B176" t="str">
            <v>MARCELO VILLEGAS EUCLIDES</v>
          </cell>
          <cell r="C176" t="str">
            <v>ESPECIALISTA DE SUPERVISION DE PROYECTOS</v>
          </cell>
          <cell r="D176" t="str">
            <v>UNIDAD DE SUPERVISION DE PROYECTOS</v>
          </cell>
          <cell r="E176">
            <v>40817</v>
          </cell>
          <cell r="F176">
            <v>40847</v>
          </cell>
          <cell r="G176" t="str">
            <v>CAS D.L. 1057</v>
          </cell>
          <cell r="H176" t="str">
            <v>-</v>
          </cell>
          <cell r="I176" t="str">
            <v>-</v>
          </cell>
          <cell r="J176" t="str">
            <v>-</v>
          </cell>
          <cell r="K176" t="str">
            <v>-</v>
          </cell>
          <cell r="L176" t="str">
            <v>-</v>
          </cell>
          <cell r="M176" t="str">
            <v>-</v>
          </cell>
          <cell r="N176" t="str">
            <v>-</v>
          </cell>
          <cell r="O176" t="str">
            <v>-</v>
          </cell>
          <cell r="P176" t="str">
            <v>-</v>
          </cell>
          <cell r="Q176">
            <v>5500</v>
          </cell>
          <cell r="R176" t="str">
            <v>-</v>
          </cell>
          <cell r="S176" t="str">
            <v>-</v>
          </cell>
          <cell r="T176">
            <v>5500</v>
          </cell>
        </row>
        <row r="177">
          <cell r="A177" t="str">
            <v>09620884</v>
          </cell>
          <cell r="B177" t="str">
            <v>SERNA PURIZACA AMPARO</v>
          </cell>
          <cell r="C177" t="str">
            <v>ESPECIALISTA DE SUPERVISION DE PROYECTOS</v>
          </cell>
          <cell r="D177" t="str">
            <v>UNIDAD DE SUPERVISION DE PROYECTOS</v>
          </cell>
          <cell r="E177">
            <v>40819</v>
          </cell>
          <cell r="F177">
            <v>40939</v>
          </cell>
          <cell r="G177" t="str">
            <v>CAS D.L. 1057</v>
          </cell>
          <cell r="H177" t="str">
            <v>-</v>
          </cell>
          <cell r="I177" t="str">
            <v>-</v>
          </cell>
          <cell r="J177" t="str">
            <v>-</v>
          </cell>
          <cell r="K177" t="str">
            <v>-</v>
          </cell>
          <cell r="L177" t="str">
            <v>-</v>
          </cell>
          <cell r="M177" t="str">
            <v>-</v>
          </cell>
          <cell r="N177" t="str">
            <v>-</v>
          </cell>
          <cell r="O177" t="str">
            <v>-</v>
          </cell>
          <cell r="P177" t="str">
            <v>-</v>
          </cell>
          <cell r="Q177">
            <v>5133</v>
          </cell>
          <cell r="R177">
            <v>367</v>
          </cell>
          <cell r="S177">
            <v>4033.3</v>
          </cell>
          <cell r="T177">
            <v>9533.2999999999993</v>
          </cell>
        </row>
        <row r="178">
          <cell r="A178" t="str">
            <v>06275324</v>
          </cell>
          <cell r="B178" t="str">
            <v>BUSTOS DE LA CRUZ MARIA JESUS</v>
          </cell>
          <cell r="C178" t="str">
            <v>ESPECIALISTA EN SUPERVISION DE PROYECTOS</v>
          </cell>
          <cell r="D178" t="str">
            <v>UNIDAD DE SUPERVISION DE PROYECTOS</v>
          </cell>
          <cell r="E178">
            <v>40886</v>
          </cell>
          <cell r="F178">
            <v>40939</v>
          </cell>
          <cell r="G178" t="str">
            <v>CAS D.L. 1057</v>
          </cell>
          <cell r="H178" t="str">
            <v>-</v>
          </cell>
          <cell r="I178" t="str">
            <v>-</v>
          </cell>
          <cell r="J178" t="str">
            <v>-</v>
          </cell>
          <cell r="K178" t="str">
            <v>-</v>
          </cell>
          <cell r="L178" t="str">
            <v>-</v>
          </cell>
          <cell r="M178" t="str">
            <v>-</v>
          </cell>
          <cell r="N178" t="str">
            <v>-</v>
          </cell>
          <cell r="O178" t="str">
            <v>-</v>
          </cell>
          <cell r="P178" t="str">
            <v>-</v>
          </cell>
          <cell r="Q178" t="str">
            <v>-</v>
          </cell>
          <cell r="R178" t="str">
            <v>-</v>
          </cell>
          <cell r="S178">
            <v>4033.3</v>
          </cell>
          <cell r="T178">
            <v>4033.3</v>
          </cell>
        </row>
        <row r="179">
          <cell r="A179" t="str">
            <v>28297168</v>
          </cell>
          <cell r="B179" t="str">
            <v>GASTELU HERRERA EDWIN</v>
          </cell>
          <cell r="C179" t="str">
            <v>ESPECIALISTA</v>
          </cell>
          <cell r="D179" t="str">
            <v>UNIDAD DE SUPERVISION DE PROYECTOS</v>
          </cell>
          <cell r="E179">
            <v>40891</v>
          </cell>
          <cell r="F179">
            <v>40939</v>
          </cell>
          <cell r="G179" t="str">
            <v>CAS D.L. 1057</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v>1870</v>
          </cell>
          <cell r="T179">
            <v>1870</v>
          </cell>
        </row>
        <row r="180">
          <cell r="A180" t="str">
            <v>28286693</v>
          </cell>
          <cell r="B180" t="str">
            <v>PALOMINO SANCHEZ HAMILTON HAROLD</v>
          </cell>
          <cell r="C180" t="str">
            <v>JEFE DE LA UNIDAD DE SUPERVISION DE PROYECTOS</v>
          </cell>
          <cell r="D180" t="str">
            <v>UNIDAD DE SUPERVISION DE PROYECTOS</v>
          </cell>
          <cell r="E180">
            <v>40889</v>
          </cell>
          <cell r="F180">
            <v>40939</v>
          </cell>
          <cell r="G180" t="str">
            <v>CAS D.L. 1057</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v>4433.3</v>
          </cell>
          <cell r="T180">
            <v>4433.3</v>
          </cell>
        </row>
        <row r="181">
          <cell r="A181" t="str">
            <v>09667764</v>
          </cell>
          <cell r="B181" t="str">
            <v>MORENO GAMBOA PEDRO</v>
          </cell>
          <cell r="C181" t="str">
            <v>ESPECIALISTA EN SUPERVISION DE PROYECTOS</v>
          </cell>
          <cell r="D181" t="str">
            <v>UNIDAD DE SUPERVISION DE PROYECTOS</v>
          </cell>
          <cell r="E181">
            <v>40892</v>
          </cell>
          <cell r="F181">
            <v>40939</v>
          </cell>
          <cell r="G181" t="str">
            <v>CAS D.L. 1057</v>
          </cell>
          <cell r="H181" t="str">
            <v>-</v>
          </cell>
          <cell r="I181" t="str">
            <v>-</v>
          </cell>
          <cell r="J181" t="str">
            <v>-</v>
          </cell>
          <cell r="K181" t="str">
            <v>-</v>
          </cell>
          <cell r="L181" t="str">
            <v>-</v>
          </cell>
          <cell r="M181" t="str">
            <v>-</v>
          </cell>
          <cell r="N181" t="str">
            <v>-</v>
          </cell>
          <cell r="O181" t="str">
            <v>-</v>
          </cell>
          <cell r="P181" t="str">
            <v>-</v>
          </cell>
          <cell r="Q181" t="str">
            <v>-</v>
          </cell>
          <cell r="R181" t="str">
            <v>-</v>
          </cell>
          <cell r="S181">
            <v>2933.3</v>
          </cell>
          <cell r="T181">
            <v>2933.3</v>
          </cell>
        </row>
        <row r="182">
          <cell r="A182" t="str">
            <v>15742321</v>
          </cell>
          <cell r="B182" t="str">
            <v>ARREDONDO GUERRERO KARINA YULISA</v>
          </cell>
          <cell r="C182" t="str">
            <v>ANALISTA</v>
          </cell>
          <cell r="D182" t="str">
            <v>UNIDAD DE TESORERÍA</v>
          </cell>
          <cell r="E182">
            <v>39722</v>
          </cell>
          <cell r="F182">
            <v>40908</v>
          </cell>
          <cell r="G182" t="str">
            <v>CAS D.L. 1057</v>
          </cell>
          <cell r="H182">
            <v>3000</v>
          </cell>
          <cell r="I182">
            <v>3000</v>
          </cell>
          <cell r="J182">
            <v>3000</v>
          </cell>
          <cell r="K182">
            <v>3000</v>
          </cell>
          <cell r="L182">
            <v>3000</v>
          </cell>
          <cell r="M182">
            <v>3000</v>
          </cell>
          <cell r="N182">
            <v>3000</v>
          </cell>
          <cell r="O182">
            <v>3000</v>
          </cell>
          <cell r="P182">
            <v>3000</v>
          </cell>
          <cell r="Q182">
            <v>3000</v>
          </cell>
          <cell r="R182">
            <v>3000</v>
          </cell>
          <cell r="S182">
            <v>3000</v>
          </cell>
          <cell r="T182">
            <v>36000</v>
          </cell>
        </row>
        <row r="183">
          <cell r="A183" t="str">
            <v>09852432</v>
          </cell>
          <cell r="B183" t="str">
            <v>CRIOLLO AGUILAR JUAN CARLOS</v>
          </cell>
          <cell r="C183" t="str">
            <v>ANALISTA</v>
          </cell>
          <cell r="D183" t="str">
            <v>UNIDAD DE TESORERÍA</v>
          </cell>
          <cell r="E183">
            <v>39722</v>
          </cell>
          <cell r="F183">
            <v>40633</v>
          </cell>
          <cell r="G183" t="str">
            <v>CAS D.L. 1057</v>
          </cell>
          <cell r="H183">
            <v>3000</v>
          </cell>
          <cell r="I183">
            <v>3000</v>
          </cell>
          <cell r="J183">
            <v>2400</v>
          </cell>
          <cell r="K183" t="str">
            <v>-</v>
          </cell>
          <cell r="L183" t="str">
            <v>-</v>
          </cell>
          <cell r="M183" t="str">
            <v>-</v>
          </cell>
          <cell r="N183" t="str">
            <v>-</v>
          </cell>
          <cell r="O183" t="str">
            <v>-</v>
          </cell>
          <cell r="P183" t="str">
            <v>-</v>
          </cell>
          <cell r="Q183" t="str">
            <v>-</v>
          </cell>
          <cell r="R183" t="str">
            <v>-</v>
          </cell>
          <cell r="S183" t="str">
            <v>-</v>
          </cell>
          <cell r="T183">
            <v>8400</v>
          </cell>
        </row>
        <row r="184">
          <cell r="A184" t="str">
            <v>43052119</v>
          </cell>
          <cell r="B184" t="str">
            <v xml:space="preserve">DANCUART ALFARO ALFREDO </v>
          </cell>
          <cell r="C184" t="str">
            <v>AUXILIAR DE ARCHIVO</v>
          </cell>
          <cell r="D184" t="str">
            <v>UNIDAD DE TESORERÍA</v>
          </cell>
          <cell r="E184">
            <v>39692</v>
          </cell>
          <cell r="F184">
            <v>40908</v>
          </cell>
          <cell r="G184" t="str">
            <v>CAS D.L. 1057</v>
          </cell>
          <cell r="H184">
            <v>1500</v>
          </cell>
          <cell r="I184">
            <v>1500</v>
          </cell>
          <cell r="J184">
            <v>1500</v>
          </cell>
          <cell r="K184">
            <v>1500</v>
          </cell>
          <cell r="L184">
            <v>1500</v>
          </cell>
          <cell r="M184">
            <v>1500</v>
          </cell>
          <cell r="N184">
            <v>1500</v>
          </cell>
          <cell r="O184">
            <v>1500</v>
          </cell>
          <cell r="P184">
            <v>1500</v>
          </cell>
          <cell r="Q184">
            <v>1500</v>
          </cell>
          <cell r="R184">
            <v>1500</v>
          </cell>
          <cell r="S184">
            <v>1500</v>
          </cell>
          <cell r="T184">
            <v>18000</v>
          </cell>
        </row>
        <row r="185">
          <cell r="A185" t="str">
            <v>09885127</v>
          </cell>
          <cell r="B185" t="str">
            <v>FLORES ALARCON LUIS FERNANDO</v>
          </cell>
          <cell r="C185" t="str">
            <v>ANALISTA</v>
          </cell>
          <cell r="D185" t="str">
            <v>UNIDAD DE TESORERÍA</v>
          </cell>
          <cell r="E185">
            <v>39722</v>
          </cell>
          <cell r="F185">
            <v>40908</v>
          </cell>
          <cell r="G185" t="str">
            <v>CAS D.L. 1057</v>
          </cell>
          <cell r="H185">
            <v>3000</v>
          </cell>
          <cell r="I185">
            <v>3000</v>
          </cell>
          <cell r="J185">
            <v>3000</v>
          </cell>
          <cell r="K185">
            <v>3000</v>
          </cell>
          <cell r="L185">
            <v>3000</v>
          </cell>
          <cell r="M185">
            <v>3000</v>
          </cell>
          <cell r="N185">
            <v>3000</v>
          </cell>
          <cell r="O185">
            <v>3000</v>
          </cell>
          <cell r="P185">
            <v>3000</v>
          </cell>
          <cell r="Q185">
            <v>3000</v>
          </cell>
          <cell r="R185">
            <v>3000</v>
          </cell>
          <cell r="S185">
            <v>3000</v>
          </cell>
          <cell r="T185">
            <v>36000</v>
          </cell>
        </row>
        <row r="186">
          <cell r="A186" t="str">
            <v>40835769</v>
          </cell>
          <cell r="B186" t="str">
            <v>MERINO VALDIVIA YOLANDA ANTONIETTA</v>
          </cell>
          <cell r="C186" t="str">
            <v xml:space="preserve">ANALISTA </v>
          </cell>
          <cell r="D186" t="str">
            <v>UNIDAD DE TESORERÍA</v>
          </cell>
          <cell r="E186">
            <v>39722</v>
          </cell>
          <cell r="F186">
            <v>40574</v>
          </cell>
          <cell r="G186" t="str">
            <v>CAS D.L. 1057</v>
          </cell>
          <cell r="H186">
            <v>3000</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v>3000</v>
          </cell>
        </row>
        <row r="187">
          <cell r="A187" t="str">
            <v>10200838</v>
          </cell>
          <cell r="B187" t="str">
            <v>ORTEGA GALVEZ ALDO ENRIQUE</v>
          </cell>
          <cell r="C187" t="str">
            <v>ANALISTA</v>
          </cell>
          <cell r="D187" t="str">
            <v>UNIDAD DE TESORERÍA</v>
          </cell>
          <cell r="E187">
            <v>40065</v>
          </cell>
          <cell r="F187">
            <v>40633</v>
          </cell>
          <cell r="G187" t="str">
            <v>CAS D.L. 1057</v>
          </cell>
          <cell r="H187">
            <v>3000</v>
          </cell>
          <cell r="I187">
            <v>3000</v>
          </cell>
          <cell r="J187">
            <v>3000</v>
          </cell>
          <cell r="K187" t="str">
            <v>-</v>
          </cell>
          <cell r="L187" t="str">
            <v>-</v>
          </cell>
          <cell r="M187" t="str">
            <v>-</v>
          </cell>
          <cell r="N187" t="str">
            <v>-</v>
          </cell>
          <cell r="O187" t="str">
            <v>-</v>
          </cell>
          <cell r="P187" t="str">
            <v>-</v>
          </cell>
          <cell r="Q187" t="str">
            <v>-</v>
          </cell>
          <cell r="R187" t="str">
            <v>-</v>
          </cell>
          <cell r="S187" t="str">
            <v>-</v>
          </cell>
          <cell r="T187">
            <v>9000</v>
          </cell>
        </row>
        <row r="188">
          <cell r="A188" t="str">
            <v>10215162</v>
          </cell>
          <cell r="B188" t="str">
            <v>PIRGO CELDA LILIANA MARGOTH</v>
          </cell>
          <cell r="C188" t="str">
            <v>ANALISTA</v>
          </cell>
          <cell r="D188" t="str">
            <v>UNIDAD DE TESORERÍA</v>
          </cell>
          <cell r="E188">
            <v>39692</v>
          </cell>
          <cell r="F188">
            <v>40678</v>
          </cell>
          <cell r="G188" t="str">
            <v>CAS D.L. 1057</v>
          </cell>
          <cell r="H188">
            <v>3000</v>
          </cell>
          <cell r="I188">
            <v>3000</v>
          </cell>
          <cell r="J188">
            <v>3000</v>
          </cell>
          <cell r="K188">
            <v>3000</v>
          </cell>
          <cell r="L188">
            <v>1500</v>
          </cell>
          <cell r="M188" t="str">
            <v>-</v>
          </cell>
          <cell r="N188" t="str">
            <v>-</v>
          </cell>
          <cell r="O188" t="str">
            <v>-</v>
          </cell>
          <cell r="P188" t="str">
            <v>-</v>
          </cell>
          <cell r="Q188" t="str">
            <v>-</v>
          </cell>
          <cell r="R188" t="str">
            <v>-</v>
          </cell>
          <cell r="S188" t="str">
            <v>-</v>
          </cell>
          <cell r="T188">
            <v>13500</v>
          </cell>
        </row>
        <row r="189">
          <cell r="A189" t="str">
            <v>06147641</v>
          </cell>
          <cell r="B189" t="str">
            <v>ARREDONDO GUTIERREZ SILVIA ROSA</v>
          </cell>
          <cell r="C189" t="str">
            <v>ANALISTA</v>
          </cell>
          <cell r="D189" t="str">
            <v>UNIDAD DE TESORERÍA</v>
          </cell>
          <cell r="E189">
            <v>40777</v>
          </cell>
          <cell r="F189">
            <v>40908</v>
          </cell>
          <cell r="G189" t="str">
            <v>CAS D.L. 1057</v>
          </cell>
          <cell r="H189" t="str">
            <v>-</v>
          </cell>
          <cell r="I189" t="str">
            <v>-</v>
          </cell>
          <cell r="J189" t="str">
            <v>-</v>
          </cell>
          <cell r="K189" t="str">
            <v>-</v>
          </cell>
          <cell r="L189" t="str">
            <v>-</v>
          </cell>
          <cell r="M189" t="str">
            <v>-</v>
          </cell>
          <cell r="N189" t="str">
            <v>-</v>
          </cell>
          <cell r="O189">
            <v>1200</v>
          </cell>
          <cell r="P189">
            <v>4000</v>
          </cell>
          <cell r="Q189">
            <v>8000</v>
          </cell>
          <cell r="R189">
            <v>4000</v>
          </cell>
          <cell r="S189">
            <v>4000</v>
          </cell>
          <cell r="T189">
            <v>21200</v>
          </cell>
        </row>
        <row r="190">
          <cell r="A190" t="str">
            <v>23013141</v>
          </cell>
          <cell r="B190" t="str">
            <v>HUAMAN  GUARDIA SARA EUNICE</v>
          </cell>
          <cell r="C190" t="str">
            <v>ASISTENTE ADMINISTRATIVO</v>
          </cell>
          <cell r="D190" t="str">
            <v>UNIDAD DE TESORERÍA</v>
          </cell>
          <cell r="E190">
            <v>40891</v>
          </cell>
          <cell r="F190">
            <v>40908</v>
          </cell>
          <cell r="G190" t="str">
            <v>CAS D.L. 1057</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v>1416.6</v>
          </cell>
          <cell r="T190">
            <v>1416.6</v>
          </cell>
        </row>
        <row r="191">
          <cell r="A191" t="str">
            <v>43918195</v>
          </cell>
          <cell r="B191" t="str">
            <v>GRADOS AMARO IVAN</v>
          </cell>
          <cell r="C191" t="str">
            <v>AUXILIAR DE ARCHIVO</v>
          </cell>
          <cell r="D191" t="str">
            <v>UNIDAD DE TESORERÍA</v>
          </cell>
          <cell r="E191">
            <v>40484</v>
          </cell>
          <cell r="F191">
            <v>40574</v>
          </cell>
          <cell r="G191" t="str">
            <v>CAS D.L. 1057</v>
          </cell>
          <cell r="H191">
            <v>850</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v>850</v>
          </cell>
        </row>
        <row r="192">
          <cell r="A192" t="str">
            <v>07238205</v>
          </cell>
          <cell r="B192" t="str">
            <v>PRECIADO GOMEZ JUAN ROBERTO</v>
          </cell>
          <cell r="C192" t="str">
            <v>JEFE DE UNIDAD DE TESORERIA</v>
          </cell>
          <cell r="D192" t="str">
            <v>UNIDAD DE TESORERÍA</v>
          </cell>
          <cell r="E192">
            <v>40102</v>
          </cell>
          <cell r="F192">
            <v>40908</v>
          </cell>
          <cell r="G192" t="str">
            <v>CAS D.L. 1057</v>
          </cell>
          <cell r="H192">
            <v>7000</v>
          </cell>
          <cell r="I192">
            <v>7000</v>
          </cell>
          <cell r="J192">
            <v>7000</v>
          </cell>
          <cell r="K192">
            <v>7000</v>
          </cell>
          <cell r="L192">
            <v>7000</v>
          </cell>
          <cell r="M192">
            <v>7000</v>
          </cell>
          <cell r="N192">
            <v>7000</v>
          </cell>
          <cell r="O192">
            <v>7000</v>
          </cell>
          <cell r="P192">
            <v>7000</v>
          </cell>
          <cell r="Q192">
            <v>7000</v>
          </cell>
          <cell r="R192">
            <v>7000</v>
          </cell>
          <cell r="S192">
            <v>7000</v>
          </cell>
          <cell r="T192">
            <v>84000</v>
          </cell>
        </row>
        <row r="193">
          <cell r="A193" t="str">
            <v xml:space="preserve">10197779  </v>
          </cell>
          <cell r="B193" t="str">
            <v>ZEVALLOS DELGADO CECILIA FATIMA</v>
          </cell>
          <cell r="C193" t="str">
            <v>ASISTENTE DE TESORERIA</v>
          </cell>
          <cell r="D193" t="str">
            <v>UNIDAD DE TESORERÍA</v>
          </cell>
          <cell r="E193">
            <v>39661</v>
          </cell>
          <cell r="F193">
            <v>40678</v>
          </cell>
          <cell r="G193" t="str">
            <v>CAS D.L. 1057</v>
          </cell>
          <cell r="H193">
            <v>2500</v>
          </cell>
          <cell r="I193">
            <v>2500</v>
          </cell>
          <cell r="J193">
            <v>2500</v>
          </cell>
          <cell r="K193">
            <v>2500</v>
          </cell>
          <cell r="L193">
            <v>1250</v>
          </cell>
          <cell r="M193" t="str">
            <v>-</v>
          </cell>
          <cell r="N193" t="str">
            <v>-</v>
          </cell>
          <cell r="O193" t="str">
            <v>-</v>
          </cell>
          <cell r="P193" t="str">
            <v>-</v>
          </cell>
          <cell r="Q193" t="str">
            <v>-</v>
          </cell>
          <cell r="R193" t="str">
            <v>-</v>
          </cell>
          <cell r="S193" t="str">
            <v>-</v>
          </cell>
          <cell r="T193">
            <v>11250</v>
          </cell>
        </row>
      </sheetData>
      <sheetData sheetId="18" refreshError="1"/>
      <sheetData sheetId="19" refreshError="1"/>
      <sheetData sheetId="20" refreshError="1"/>
      <sheetData sheetId="21" refreshError="1"/>
      <sheetData sheetId="22" refreshError="1"/>
      <sheetData sheetId="23" refreshError="1">
        <row r="6">
          <cell r="A6" t="str">
            <v>18181555</v>
          </cell>
          <cell r="B6" t="str">
            <v>JARA RIVERA VIVIANA VANESA</v>
          </cell>
          <cell r="C6" t="str">
            <v>RESPONSABLE DE PROMOCION SOCIAL Y CAPACITACION</v>
          </cell>
          <cell r="D6" t="str">
            <v>OFICINA ZONAL LA LIBERTAD</v>
          </cell>
          <cell r="E6">
            <v>40854</v>
          </cell>
          <cell r="F6" t="str">
            <v>VIGENTE</v>
          </cell>
          <cell r="G6" t="str">
            <v>CAS D.L. 1057</v>
          </cell>
          <cell r="H6">
            <v>3100</v>
          </cell>
          <cell r="I6">
            <v>3100</v>
          </cell>
          <cell r="J6">
            <v>3100</v>
          </cell>
          <cell r="K6">
            <v>3100</v>
          </cell>
          <cell r="L6">
            <v>3100</v>
          </cell>
          <cell r="M6">
            <v>3100</v>
          </cell>
          <cell r="N6">
            <v>3100</v>
          </cell>
          <cell r="O6">
            <v>3100</v>
          </cell>
          <cell r="T6">
            <v>24800</v>
          </cell>
        </row>
        <row r="7">
          <cell r="A7" t="str">
            <v>18134988</v>
          </cell>
          <cell r="B7" t="str">
            <v>PANTOJA ROBLES JESSICA GERARDINA</v>
          </cell>
          <cell r="C7" t="str">
            <v>RESPONSABLE DE PROYECTOS- EVALUACION</v>
          </cell>
          <cell r="D7" t="str">
            <v>OFICINA ZONAL LA LIBERTAD</v>
          </cell>
          <cell r="E7">
            <v>40854</v>
          </cell>
          <cell r="F7">
            <v>41121</v>
          </cell>
          <cell r="G7" t="str">
            <v>CAS D.L. 1057</v>
          </cell>
          <cell r="H7">
            <v>3300</v>
          </cell>
          <cell r="I7">
            <v>3300</v>
          </cell>
          <cell r="J7">
            <v>3300</v>
          </cell>
          <cell r="K7">
            <v>3300</v>
          </cell>
          <cell r="L7">
            <v>3300</v>
          </cell>
          <cell r="M7">
            <v>3300</v>
          </cell>
          <cell r="N7">
            <v>3300</v>
          </cell>
          <cell r="O7" t="str">
            <v>-</v>
          </cell>
          <cell r="T7">
            <v>23100</v>
          </cell>
        </row>
        <row r="8">
          <cell r="A8" t="str">
            <v>18149723</v>
          </cell>
          <cell r="B8" t="str">
            <v>DIESTRA  ZAVALETA  LUCY JANETH</v>
          </cell>
          <cell r="C8" t="str">
            <v>RESPONSABLE DE PROYECTOS-SUPERVISION</v>
          </cell>
          <cell r="D8" t="str">
            <v>OFICINA ZONAL LA LIBERTAD</v>
          </cell>
          <cell r="E8">
            <v>40854</v>
          </cell>
          <cell r="F8" t="str">
            <v>VIGENTE</v>
          </cell>
          <cell r="G8" t="str">
            <v>CAS D.L. 1057</v>
          </cell>
          <cell r="H8">
            <v>3300</v>
          </cell>
          <cell r="I8">
            <v>3300</v>
          </cell>
          <cell r="J8">
            <v>3300</v>
          </cell>
          <cell r="K8">
            <v>3300</v>
          </cell>
          <cell r="L8">
            <v>3300</v>
          </cell>
          <cell r="M8">
            <v>3300</v>
          </cell>
          <cell r="N8">
            <v>3300</v>
          </cell>
          <cell r="O8">
            <v>3300</v>
          </cell>
          <cell r="T8">
            <v>26400</v>
          </cell>
        </row>
        <row r="9">
          <cell r="A9" t="str">
            <v>19097085</v>
          </cell>
          <cell r="B9" t="str">
            <v>PLASENCIA  TISNADO DANTE MOISES</v>
          </cell>
          <cell r="C9" t="str">
            <v>CHOFER</v>
          </cell>
          <cell r="D9" t="str">
            <v>OFICINA ZONAL LA LIBERTAD</v>
          </cell>
          <cell r="E9">
            <v>40854</v>
          </cell>
          <cell r="F9" t="str">
            <v>VIGENTE</v>
          </cell>
          <cell r="G9" t="str">
            <v>CAS D.L. 1057</v>
          </cell>
          <cell r="H9">
            <v>1100</v>
          </cell>
          <cell r="I9">
            <v>1100</v>
          </cell>
          <cell r="J9">
            <v>1100</v>
          </cell>
          <cell r="K9">
            <v>1100</v>
          </cell>
          <cell r="L9">
            <v>1100</v>
          </cell>
          <cell r="M9">
            <v>1100</v>
          </cell>
          <cell r="N9">
            <v>1100</v>
          </cell>
          <cell r="O9">
            <v>1100</v>
          </cell>
          <cell r="T9">
            <v>8800</v>
          </cell>
        </row>
        <row r="10">
          <cell r="A10" t="str">
            <v>18085970</v>
          </cell>
          <cell r="B10" t="str">
            <v>BLAS RODRIGUEZ RAUL DANTE</v>
          </cell>
          <cell r="C10" t="str">
            <v>TECNICO DE PROYECTOS</v>
          </cell>
          <cell r="D10" t="str">
            <v>OFICINA ZONAL LA LIBERTAD</v>
          </cell>
          <cell r="E10">
            <v>40878</v>
          </cell>
          <cell r="F10">
            <v>41060</v>
          </cell>
          <cell r="G10" t="str">
            <v>CAS D.L. 1057</v>
          </cell>
          <cell r="H10">
            <v>3000</v>
          </cell>
          <cell r="I10">
            <v>3000</v>
          </cell>
          <cell r="J10">
            <v>3000</v>
          </cell>
          <cell r="K10">
            <v>3000</v>
          </cell>
          <cell r="L10">
            <v>3000</v>
          </cell>
          <cell r="M10" t="str">
            <v>-</v>
          </cell>
          <cell r="N10" t="str">
            <v>-</v>
          </cell>
          <cell r="O10" t="str">
            <v>-</v>
          </cell>
          <cell r="T10">
            <v>15000</v>
          </cell>
        </row>
        <row r="11">
          <cell r="A11" t="str">
            <v>18217683</v>
          </cell>
          <cell r="B11" t="str">
            <v>PERALTA FERRER JENNY KELLY</v>
          </cell>
          <cell r="C11" t="str">
            <v>RESPONSABLE ADMINISTRATIVO INFORMATICO</v>
          </cell>
          <cell r="D11" t="str">
            <v>OFICINA ZONAL LA LIBERTAD</v>
          </cell>
          <cell r="E11">
            <v>41057</v>
          </cell>
          <cell r="F11" t="str">
            <v>VIGENTE</v>
          </cell>
          <cell r="G11" t="str">
            <v>CAS D.L. 1057</v>
          </cell>
          <cell r="H11" t="str">
            <v>-</v>
          </cell>
          <cell r="I11" t="str">
            <v>-</v>
          </cell>
          <cell r="J11" t="str">
            <v>-</v>
          </cell>
          <cell r="K11" t="str">
            <v>-</v>
          </cell>
          <cell r="L11" t="str">
            <v>-</v>
          </cell>
          <cell r="M11">
            <v>2750</v>
          </cell>
          <cell r="N11">
            <v>2500</v>
          </cell>
          <cell r="O11">
            <v>2500</v>
          </cell>
          <cell r="T11">
            <v>7750</v>
          </cell>
        </row>
        <row r="12">
          <cell r="A12" t="str">
            <v>17935624</v>
          </cell>
          <cell r="B12" t="str">
            <v>CASTILLO SILVA JOSE LUIS</v>
          </cell>
          <cell r="C12" t="str">
            <v>JEFE DE LA OFICINA ZONAL LA LIBERTAD</v>
          </cell>
          <cell r="D12" t="str">
            <v>OFICINA ZONAL LA LIBERTAD</v>
          </cell>
          <cell r="E12">
            <v>40826</v>
          </cell>
          <cell r="F12" t="str">
            <v>VIGENTE</v>
          </cell>
          <cell r="G12" t="str">
            <v>CAS D.L. 1057</v>
          </cell>
          <cell r="H12">
            <v>5500</v>
          </cell>
          <cell r="I12">
            <v>5500</v>
          </cell>
          <cell r="J12">
            <v>5500</v>
          </cell>
          <cell r="K12">
            <v>5500</v>
          </cell>
          <cell r="L12">
            <v>5500</v>
          </cell>
          <cell r="M12">
            <v>5500</v>
          </cell>
          <cell r="N12">
            <v>5500</v>
          </cell>
          <cell r="O12">
            <v>5500</v>
          </cell>
          <cell r="T12">
            <v>44000</v>
          </cell>
        </row>
        <row r="13">
          <cell r="A13" t="str">
            <v>16725324</v>
          </cell>
          <cell r="B13" t="str">
            <v>CHARCAPE  DIAZ MIGUEL ANGEL</v>
          </cell>
          <cell r="C13" t="str">
            <v>JEFE DE LA OFICINA ZONAL AMAZONAS</v>
          </cell>
          <cell r="D13" t="str">
            <v>OFICINA ZONAL AMAZONAS</v>
          </cell>
          <cell r="E13">
            <v>40823</v>
          </cell>
          <cell r="F13">
            <v>40939</v>
          </cell>
          <cell r="G13" t="str">
            <v>CAS D.L. 1057</v>
          </cell>
          <cell r="H13">
            <v>4000</v>
          </cell>
          <cell r="I13" t="str">
            <v>-</v>
          </cell>
          <cell r="J13" t="str">
            <v>-</v>
          </cell>
          <cell r="K13" t="str">
            <v>-</v>
          </cell>
          <cell r="L13" t="str">
            <v>-</v>
          </cell>
          <cell r="M13" t="str">
            <v>-</v>
          </cell>
          <cell r="N13" t="str">
            <v>-</v>
          </cell>
          <cell r="T13">
            <v>4000</v>
          </cell>
        </row>
        <row r="14">
          <cell r="A14" t="str">
            <v>42652470</v>
          </cell>
          <cell r="B14" t="str">
            <v>CHUQUIPUL DIAZ EYNER ABIMAEL</v>
          </cell>
          <cell r="C14" t="str">
            <v>RESPONSABLE ADMINISTRATIVO E INFORMATICO</v>
          </cell>
          <cell r="D14" t="str">
            <v>OFICINA ZONAL AMAZONAS</v>
          </cell>
          <cell r="E14">
            <v>40854</v>
          </cell>
          <cell r="F14">
            <v>40939</v>
          </cell>
          <cell r="G14" t="str">
            <v>CAS D.L. 1057</v>
          </cell>
          <cell r="H14">
            <v>2000</v>
          </cell>
          <cell r="I14">
            <v>2000</v>
          </cell>
          <cell r="J14">
            <v>2000</v>
          </cell>
          <cell r="K14">
            <v>2000</v>
          </cell>
          <cell r="L14">
            <v>2000</v>
          </cell>
          <cell r="M14">
            <v>2000</v>
          </cell>
          <cell r="N14">
            <v>2000</v>
          </cell>
          <cell r="O14">
            <v>2000</v>
          </cell>
          <cell r="T14">
            <v>16000</v>
          </cell>
        </row>
        <row r="15">
          <cell r="A15" t="str">
            <v>40068871</v>
          </cell>
          <cell r="B15" t="str">
            <v>MEDINA ORTIZ WILMER</v>
          </cell>
          <cell r="C15" t="str">
            <v>RESPONSABLE DE PROMOCION SOCIAL Y CAPACITACION</v>
          </cell>
          <cell r="D15" t="str">
            <v>OFICINA ZONAL AMAZONAS</v>
          </cell>
          <cell r="E15">
            <v>40854</v>
          </cell>
          <cell r="F15">
            <v>40939</v>
          </cell>
          <cell r="G15" t="str">
            <v>CAS D.L. 1057</v>
          </cell>
          <cell r="H15">
            <v>2700</v>
          </cell>
          <cell r="I15">
            <v>2700</v>
          </cell>
          <cell r="J15" t="str">
            <v>-</v>
          </cell>
          <cell r="K15" t="str">
            <v>-</v>
          </cell>
          <cell r="L15" t="str">
            <v>-</v>
          </cell>
          <cell r="M15" t="str">
            <v>-</v>
          </cell>
          <cell r="N15" t="str">
            <v>-</v>
          </cell>
          <cell r="O15" t="str">
            <v>-</v>
          </cell>
          <cell r="T15">
            <v>5400</v>
          </cell>
        </row>
        <row r="16">
          <cell r="A16" t="str">
            <v>33671702</v>
          </cell>
          <cell r="B16" t="str">
            <v>MOLOCHO ESTELA ELDER</v>
          </cell>
          <cell r="C16" t="str">
            <v>CHOFER</v>
          </cell>
          <cell r="D16" t="str">
            <v>OFICINA ZONAL AMAZONAS</v>
          </cell>
          <cell r="E16">
            <v>40854</v>
          </cell>
          <cell r="F16">
            <v>40939</v>
          </cell>
          <cell r="G16" t="str">
            <v>CAS D.L. 1057</v>
          </cell>
          <cell r="H16">
            <v>1100</v>
          </cell>
          <cell r="I16">
            <v>1100</v>
          </cell>
          <cell r="J16">
            <v>1100</v>
          </cell>
          <cell r="K16">
            <v>1100</v>
          </cell>
          <cell r="L16">
            <v>1100</v>
          </cell>
          <cell r="M16">
            <v>1100</v>
          </cell>
          <cell r="N16">
            <v>1100</v>
          </cell>
          <cell r="O16" t="str">
            <v>-</v>
          </cell>
          <cell r="T16">
            <v>7700</v>
          </cell>
        </row>
        <row r="17">
          <cell r="A17" t="str">
            <v>16788271</v>
          </cell>
          <cell r="B17" t="str">
            <v>MORALES  FLORES JIMMY ROY</v>
          </cell>
          <cell r="C17" t="str">
            <v>TECNICO DE PROYECTOS</v>
          </cell>
          <cell r="D17" t="str">
            <v>OFICINA ZONAL AMAZONAS</v>
          </cell>
          <cell r="E17">
            <v>40854</v>
          </cell>
          <cell r="F17">
            <v>40939</v>
          </cell>
          <cell r="G17" t="str">
            <v>CAS D.L. 1057</v>
          </cell>
          <cell r="H17">
            <v>2900</v>
          </cell>
          <cell r="I17">
            <v>2900</v>
          </cell>
          <cell r="J17">
            <v>2900</v>
          </cell>
          <cell r="K17">
            <v>2900</v>
          </cell>
          <cell r="L17">
            <v>2900</v>
          </cell>
          <cell r="M17">
            <v>2900</v>
          </cell>
          <cell r="N17">
            <v>2900</v>
          </cell>
          <cell r="O17">
            <v>2900</v>
          </cell>
          <cell r="T17">
            <v>23200</v>
          </cell>
        </row>
        <row r="18">
          <cell r="A18" t="str">
            <v>32541552</v>
          </cell>
          <cell r="B18" t="str">
            <v>AGUILAR ARMAS WALTHER JAVIER</v>
          </cell>
          <cell r="C18" t="str">
            <v>RESPONSABLE DE PROYECTOS</v>
          </cell>
          <cell r="D18" t="str">
            <v>OFICINA ZONAL ANCASH</v>
          </cell>
          <cell r="E18">
            <v>40878</v>
          </cell>
          <cell r="F18">
            <v>40939</v>
          </cell>
          <cell r="G18" t="str">
            <v>CAS D.L. 1057</v>
          </cell>
          <cell r="H18">
            <v>3100</v>
          </cell>
          <cell r="I18" t="str">
            <v>-</v>
          </cell>
          <cell r="J18" t="str">
            <v>-</v>
          </cell>
          <cell r="K18" t="str">
            <v>-</v>
          </cell>
          <cell r="L18" t="str">
            <v>-</v>
          </cell>
          <cell r="M18" t="str">
            <v>-</v>
          </cell>
          <cell r="N18" t="str">
            <v>-</v>
          </cell>
          <cell r="O18" t="str">
            <v>-</v>
          </cell>
          <cell r="T18">
            <v>3100</v>
          </cell>
        </row>
        <row r="19">
          <cell r="A19" t="str">
            <v>32818883</v>
          </cell>
          <cell r="B19" t="str">
            <v>CADENILLAS  ORTEGA  WIDNER WILSON</v>
          </cell>
          <cell r="C19" t="str">
            <v>RESPONSABLE ADMINISTRATIVO E INFORMATICO</v>
          </cell>
          <cell r="D19" t="str">
            <v>OFICINA ZONAL ANCASH</v>
          </cell>
          <cell r="E19">
            <v>40896</v>
          </cell>
          <cell r="F19">
            <v>40939</v>
          </cell>
          <cell r="G19" t="str">
            <v>CAS D.L. 1057</v>
          </cell>
          <cell r="H19">
            <v>2000</v>
          </cell>
          <cell r="I19">
            <v>2000</v>
          </cell>
          <cell r="J19">
            <v>2000</v>
          </cell>
          <cell r="K19">
            <v>2000</v>
          </cell>
          <cell r="L19">
            <v>2000</v>
          </cell>
          <cell r="M19">
            <v>2000</v>
          </cell>
          <cell r="N19">
            <v>2000</v>
          </cell>
          <cell r="O19">
            <v>2000</v>
          </cell>
          <cell r="T19">
            <v>16000</v>
          </cell>
        </row>
        <row r="20">
          <cell r="A20" t="str">
            <v>18170653</v>
          </cell>
          <cell r="B20" t="str">
            <v>GAMARRA MENDOZA ROGER WALTER</v>
          </cell>
          <cell r="C20" t="str">
            <v>CHOFER</v>
          </cell>
          <cell r="D20" t="str">
            <v>OFICINA ZONAL ANCASH</v>
          </cell>
          <cell r="E20">
            <v>40896</v>
          </cell>
          <cell r="F20">
            <v>40939</v>
          </cell>
          <cell r="G20" t="str">
            <v>CAS D.L. 1057</v>
          </cell>
          <cell r="H20">
            <v>1100</v>
          </cell>
          <cell r="I20">
            <v>1100</v>
          </cell>
          <cell r="J20">
            <v>1100</v>
          </cell>
          <cell r="K20">
            <v>1100</v>
          </cell>
          <cell r="L20">
            <v>1100</v>
          </cell>
          <cell r="M20">
            <v>1100</v>
          </cell>
          <cell r="N20">
            <v>1100</v>
          </cell>
          <cell r="O20">
            <v>1100</v>
          </cell>
          <cell r="T20">
            <v>8800</v>
          </cell>
        </row>
        <row r="21">
          <cell r="A21" t="str">
            <v>32917789</v>
          </cell>
          <cell r="B21" t="str">
            <v>LOPEZ PAREDES REYNA ISABEL</v>
          </cell>
          <cell r="C21" t="str">
            <v>RESPONSABLE DE CAPACITACION</v>
          </cell>
          <cell r="D21" t="str">
            <v>OFICINA ZONAL ANCASH</v>
          </cell>
          <cell r="E21">
            <v>39692</v>
          </cell>
          <cell r="F21">
            <v>40939</v>
          </cell>
          <cell r="G21" t="str">
            <v>CAS D.L. 1057</v>
          </cell>
          <cell r="H21">
            <v>2900</v>
          </cell>
          <cell r="I21">
            <v>2900</v>
          </cell>
          <cell r="J21">
            <v>2900</v>
          </cell>
          <cell r="K21">
            <v>2900</v>
          </cell>
          <cell r="L21">
            <v>2900</v>
          </cell>
          <cell r="M21">
            <v>2900</v>
          </cell>
          <cell r="N21">
            <v>2900</v>
          </cell>
          <cell r="O21">
            <v>2900</v>
          </cell>
          <cell r="T21">
            <v>23200</v>
          </cell>
        </row>
        <row r="22">
          <cell r="A22" t="str">
            <v>31133364</v>
          </cell>
          <cell r="B22" t="str">
            <v>CABRERA PECEROS SANTOS</v>
          </cell>
          <cell r="C22" t="str">
            <v>CHOFER</v>
          </cell>
          <cell r="D22" t="str">
            <v>OFICINA ZONAL APURIMAC</v>
          </cell>
          <cell r="E22">
            <v>40819</v>
          </cell>
          <cell r="F22">
            <v>40939</v>
          </cell>
          <cell r="G22" t="str">
            <v>CAS D.L. 1057</v>
          </cell>
          <cell r="H22">
            <v>1100</v>
          </cell>
          <cell r="I22">
            <v>1100</v>
          </cell>
          <cell r="J22">
            <v>1100</v>
          </cell>
          <cell r="K22">
            <v>1100</v>
          </cell>
          <cell r="L22">
            <v>1098</v>
          </cell>
          <cell r="M22">
            <v>1100</v>
          </cell>
          <cell r="N22">
            <v>1100</v>
          </cell>
          <cell r="O22">
            <v>1100</v>
          </cell>
          <cell r="T22">
            <v>8798</v>
          </cell>
        </row>
        <row r="23">
          <cell r="A23" t="str">
            <v>23990160</v>
          </cell>
          <cell r="B23" t="str">
            <v>CARDENAS CATALAN CARMEN LUCIA</v>
          </cell>
          <cell r="C23" t="str">
            <v>TECNICO DE PROYECTOS</v>
          </cell>
          <cell r="D23" t="str">
            <v>OFICINA ZONAL APURIMAC</v>
          </cell>
          <cell r="E23">
            <v>40871</v>
          </cell>
          <cell r="F23">
            <v>40939</v>
          </cell>
          <cell r="G23" t="str">
            <v>CAS D.L. 1057</v>
          </cell>
          <cell r="H23">
            <v>2900</v>
          </cell>
          <cell r="I23">
            <v>2900</v>
          </cell>
          <cell r="J23">
            <v>2900</v>
          </cell>
          <cell r="K23">
            <v>2900</v>
          </cell>
          <cell r="L23">
            <v>2894</v>
          </cell>
          <cell r="M23">
            <v>2900</v>
          </cell>
          <cell r="N23">
            <v>4833.33</v>
          </cell>
          <cell r="O23">
            <v>5000</v>
          </cell>
          <cell r="T23">
            <v>27227.33</v>
          </cell>
        </row>
        <row r="24">
          <cell r="A24" t="str">
            <v>23865886</v>
          </cell>
          <cell r="B24" t="str">
            <v>MAMANI AYMITUMA REVELINO</v>
          </cell>
          <cell r="C24" t="str">
            <v>RESPONSABLE ADMINISTRATIVO E INFORMATICO</v>
          </cell>
          <cell r="D24" t="str">
            <v>OFICINA ZONAL APURIMAC</v>
          </cell>
          <cell r="E24">
            <v>40819</v>
          </cell>
          <cell r="F24">
            <v>40939</v>
          </cell>
          <cell r="G24" t="str">
            <v>CAS D.L. 1057</v>
          </cell>
          <cell r="H24">
            <v>2000</v>
          </cell>
          <cell r="I24">
            <v>2000</v>
          </cell>
          <cell r="J24">
            <v>2000</v>
          </cell>
          <cell r="K24">
            <v>2000</v>
          </cell>
          <cell r="L24">
            <v>1994</v>
          </cell>
          <cell r="M24">
            <v>2000</v>
          </cell>
          <cell r="N24">
            <v>2000</v>
          </cell>
          <cell r="O24">
            <v>2000</v>
          </cell>
          <cell r="T24">
            <v>15994</v>
          </cell>
        </row>
        <row r="25">
          <cell r="A25" t="str">
            <v>09560265</v>
          </cell>
          <cell r="B25" t="str">
            <v>WARTHON VARELA LUIS ENRIQUE</v>
          </cell>
          <cell r="C25" t="str">
            <v>JEFE DE OFICINA ZONAL APURIMAC</v>
          </cell>
          <cell r="D25" t="str">
            <v>OFICINA ZONAL APURIMAC</v>
          </cell>
          <cell r="E25">
            <v>40849</v>
          </cell>
          <cell r="F25">
            <v>40939</v>
          </cell>
          <cell r="G25" t="str">
            <v>CAS D.L. 1057</v>
          </cell>
          <cell r="H25">
            <v>5300</v>
          </cell>
          <cell r="I25">
            <v>5300</v>
          </cell>
          <cell r="J25">
            <v>5300</v>
          </cell>
          <cell r="K25">
            <v>5300</v>
          </cell>
          <cell r="L25">
            <v>5300</v>
          </cell>
          <cell r="M25">
            <v>5300</v>
          </cell>
          <cell r="N25">
            <v>5300</v>
          </cell>
          <cell r="O25">
            <v>5300</v>
          </cell>
          <cell r="T25">
            <v>42400</v>
          </cell>
        </row>
        <row r="26">
          <cell r="A26" t="str">
            <v>29602707</v>
          </cell>
          <cell r="B26" t="str">
            <v>MONZON GALINDO MAGNOLIA</v>
          </cell>
          <cell r="C26" t="str">
            <v>RESPONSABLE DE PROYECTOS</v>
          </cell>
          <cell r="D26" t="str">
            <v>OFICINA ZONAL APURIMAC</v>
          </cell>
          <cell r="E26">
            <v>40849</v>
          </cell>
          <cell r="F26">
            <v>40924</v>
          </cell>
          <cell r="G26" t="str">
            <v>CAS D.L. 1057</v>
          </cell>
          <cell r="H26">
            <v>1653.33</v>
          </cell>
          <cell r="I26" t="str">
            <v>-</v>
          </cell>
          <cell r="J26" t="str">
            <v>-</v>
          </cell>
          <cell r="K26" t="str">
            <v>-</v>
          </cell>
          <cell r="L26" t="str">
            <v>-</v>
          </cell>
          <cell r="M26" t="str">
            <v>-</v>
          </cell>
          <cell r="N26" t="str">
            <v>-</v>
          </cell>
          <cell r="O26" t="str">
            <v>-</v>
          </cell>
          <cell r="T26">
            <v>1653.33</v>
          </cell>
        </row>
        <row r="27">
          <cell r="A27" t="str">
            <v>29364190</v>
          </cell>
          <cell r="B27" t="str">
            <v>ACOSTA PINTO JESUS MANUEL</v>
          </cell>
          <cell r="C27" t="str">
            <v>RESPONSABLE DE PROMOCION SOCIAL Y CAPACITACION</v>
          </cell>
          <cell r="D27" t="str">
            <v>OFICINA ZONAL AREQUIPA</v>
          </cell>
          <cell r="E27">
            <v>40878</v>
          </cell>
          <cell r="F27">
            <v>40939</v>
          </cell>
          <cell r="G27" t="str">
            <v>CAS D.L. 1057</v>
          </cell>
          <cell r="H27">
            <v>2900</v>
          </cell>
          <cell r="I27">
            <v>2900</v>
          </cell>
          <cell r="J27">
            <v>2900</v>
          </cell>
          <cell r="K27">
            <v>2900</v>
          </cell>
          <cell r="L27">
            <v>2900</v>
          </cell>
          <cell r="M27">
            <v>2900</v>
          </cell>
          <cell r="N27">
            <v>2900</v>
          </cell>
          <cell r="O27">
            <v>2900</v>
          </cell>
          <cell r="T27">
            <v>23200</v>
          </cell>
        </row>
        <row r="28">
          <cell r="A28" t="str">
            <v>29601020</v>
          </cell>
          <cell r="B28" t="str">
            <v>FERNANDEZ CARRERA GIOVANNA MARITZA</v>
          </cell>
          <cell r="C28" t="str">
            <v>RESPONSABLE ADMINISTRATIVO E INFORMATICO</v>
          </cell>
          <cell r="D28" t="str">
            <v>OFICINA ZONAL AREQUIPA</v>
          </cell>
          <cell r="E28">
            <v>40896</v>
          </cell>
          <cell r="F28">
            <v>40939</v>
          </cell>
          <cell r="G28" t="str">
            <v>CAS D.L. 1057</v>
          </cell>
          <cell r="H28">
            <v>2000</v>
          </cell>
          <cell r="I28">
            <v>2000</v>
          </cell>
          <cell r="J28">
            <v>2000</v>
          </cell>
          <cell r="K28">
            <v>2000</v>
          </cell>
          <cell r="L28">
            <v>2000</v>
          </cell>
          <cell r="M28">
            <v>2000</v>
          </cell>
          <cell r="N28">
            <v>2000</v>
          </cell>
          <cell r="O28">
            <v>2000</v>
          </cell>
          <cell r="T28">
            <v>16000</v>
          </cell>
        </row>
        <row r="29">
          <cell r="A29" t="str">
            <v>29709706</v>
          </cell>
          <cell r="B29" t="str">
            <v>NUÑEZ ROMERO JENNY FELICITAS</v>
          </cell>
          <cell r="C29" t="str">
            <v>RESPONSABLE DE PROYECTOS</v>
          </cell>
          <cell r="D29" t="str">
            <v>OFICINA ZONAL AREQUIPA</v>
          </cell>
          <cell r="E29">
            <v>40878</v>
          </cell>
          <cell r="F29">
            <v>40939</v>
          </cell>
          <cell r="G29" t="str">
            <v>CAS D.L. 1057</v>
          </cell>
          <cell r="H29">
            <v>3100</v>
          </cell>
          <cell r="I29">
            <v>3100</v>
          </cell>
          <cell r="J29">
            <v>3100</v>
          </cell>
          <cell r="K29">
            <v>3100</v>
          </cell>
          <cell r="L29">
            <v>3100</v>
          </cell>
          <cell r="M29">
            <v>5000</v>
          </cell>
          <cell r="N29">
            <v>5000</v>
          </cell>
          <cell r="O29">
            <v>5000</v>
          </cell>
          <cell r="T29">
            <v>30500</v>
          </cell>
        </row>
        <row r="30">
          <cell r="A30" t="str">
            <v>29542267</v>
          </cell>
          <cell r="B30" t="str">
            <v>QUISPE GAIMES FRIDA BETZABETH</v>
          </cell>
          <cell r="C30" t="str">
            <v>TECNICO DE PROYECTOS</v>
          </cell>
          <cell r="D30" t="str">
            <v>OFICINA ZONAL AREQUIPA</v>
          </cell>
          <cell r="E30">
            <v>40878</v>
          </cell>
          <cell r="F30">
            <v>40939</v>
          </cell>
          <cell r="G30" t="str">
            <v>CAS D.L. 1057</v>
          </cell>
          <cell r="H30">
            <v>2900</v>
          </cell>
          <cell r="I30" t="str">
            <v>-</v>
          </cell>
          <cell r="J30" t="str">
            <v>-</v>
          </cell>
          <cell r="K30" t="str">
            <v>-</v>
          </cell>
          <cell r="L30" t="str">
            <v>-</v>
          </cell>
          <cell r="M30" t="str">
            <v>-</v>
          </cell>
          <cell r="N30" t="str">
            <v>-</v>
          </cell>
          <cell r="O30" t="str">
            <v>-</v>
          </cell>
          <cell r="T30">
            <v>2900</v>
          </cell>
        </row>
        <row r="31">
          <cell r="A31" t="str">
            <v>29248956</v>
          </cell>
          <cell r="B31" t="str">
            <v>VASQUEZ CHICATA GUSTAVO ENRIQUE JULIO</v>
          </cell>
          <cell r="C31" t="str">
            <v>JEFE DE LA OFICINA ZONAL AREQUIPA</v>
          </cell>
          <cell r="D31" t="str">
            <v>OFICINA ZONAL AREQUIPA</v>
          </cell>
          <cell r="E31">
            <v>40823</v>
          </cell>
          <cell r="F31">
            <v>40939</v>
          </cell>
          <cell r="G31" t="str">
            <v>CAS D.L. 1057</v>
          </cell>
          <cell r="H31">
            <v>5300</v>
          </cell>
          <cell r="I31">
            <v>5300</v>
          </cell>
          <cell r="J31">
            <v>5300</v>
          </cell>
          <cell r="K31">
            <v>5300</v>
          </cell>
          <cell r="L31">
            <v>5300</v>
          </cell>
          <cell r="M31">
            <v>5300</v>
          </cell>
          <cell r="N31">
            <v>5300</v>
          </cell>
          <cell r="O31">
            <v>5300</v>
          </cell>
          <cell r="T31">
            <v>42400</v>
          </cell>
        </row>
        <row r="32">
          <cell r="A32" t="str">
            <v>43489291</v>
          </cell>
          <cell r="B32" t="str">
            <v>CORDOVA  MIGUEL CARMEN ROSA</v>
          </cell>
          <cell r="C32" t="str">
            <v>RESPONSABLE DE PROMOCION SOCIAL Y CAPACITACION</v>
          </cell>
          <cell r="D32" t="str">
            <v>OFICINA ZONAL AYACUCHO</v>
          </cell>
          <cell r="E32">
            <v>40819</v>
          </cell>
          <cell r="F32">
            <v>40939</v>
          </cell>
          <cell r="G32" t="str">
            <v>CAS D.L. 1057</v>
          </cell>
          <cell r="H32">
            <v>2900</v>
          </cell>
          <cell r="I32">
            <v>2900</v>
          </cell>
          <cell r="J32">
            <v>2900</v>
          </cell>
          <cell r="K32">
            <v>2900</v>
          </cell>
          <cell r="L32">
            <v>2900</v>
          </cell>
          <cell r="M32">
            <v>2900</v>
          </cell>
          <cell r="N32">
            <v>2170</v>
          </cell>
          <cell r="O32">
            <v>1805</v>
          </cell>
          <cell r="T32">
            <v>21375</v>
          </cell>
        </row>
        <row r="33">
          <cell r="A33" t="str">
            <v>28308801</v>
          </cell>
          <cell r="B33" t="str">
            <v>GARCIA GOMEZ  ERNESTO</v>
          </cell>
          <cell r="C33" t="str">
            <v>RESPONSABLE DE PROYECTOS</v>
          </cell>
          <cell r="D33" t="str">
            <v>OFICINA ZONAL AYACUCHO</v>
          </cell>
          <cell r="E33">
            <v>40809</v>
          </cell>
          <cell r="F33">
            <v>40939</v>
          </cell>
          <cell r="G33" t="str">
            <v>CAS D.L. 1057</v>
          </cell>
          <cell r="H33">
            <v>3100</v>
          </cell>
          <cell r="I33">
            <v>3100</v>
          </cell>
          <cell r="J33" t="str">
            <v>-</v>
          </cell>
          <cell r="K33">
            <v>3100</v>
          </cell>
          <cell r="L33">
            <v>3100</v>
          </cell>
          <cell r="M33">
            <v>3100</v>
          </cell>
          <cell r="N33">
            <v>4430</v>
          </cell>
          <cell r="O33">
            <v>5000</v>
          </cell>
          <cell r="T33">
            <v>24930</v>
          </cell>
        </row>
        <row r="34">
          <cell r="A34" t="str">
            <v>28260019</v>
          </cell>
          <cell r="B34" t="str">
            <v>MELGAR  CANALES MAURY GAMEL</v>
          </cell>
          <cell r="C34" t="str">
            <v>CHOFER</v>
          </cell>
          <cell r="D34" t="str">
            <v>OFICINA ZONAL AYACUCHO</v>
          </cell>
          <cell r="E34">
            <v>40849</v>
          </cell>
          <cell r="F34">
            <v>40939</v>
          </cell>
          <cell r="G34" t="str">
            <v>CAS D.L. 1057</v>
          </cell>
          <cell r="H34">
            <v>1100</v>
          </cell>
          <cell r="I34">
            <v>1100</v>
          </cell>
          <cell r="J34">
            <v>1100</v>
          </cell>
          <cell r="K34">
            <v>1100</v>
          </cell>
          <cell r="L34">
            <v>1100</v>
          </cell>
          <cell r="M34">
            <v>1100</v>
          </cell>
          <cell r="N34">
            <v>1100</v>
          </cell>
          <cell r="O34">
            <v>1100</v>
          </cell>
          <cell r="T34">
            <v>8800</v>
          </cell>
        </row>
        <row r="35">
          <cell r="A35" t="str">
            <v>43719763</v>
          </cell>
          <cell r="B35" t="str">
            <v>NUÑEZ URBAY RONY MICHEL</v>
          </cell>
          <cell r="C35" t="str">
            <v>RESPONSABLE ADMINISTRATIVO E INFORMATICO</v>
          </cell>
          <cell r="D35" t="str">
            <v>OFICINA ZONAL AYACUCHO</v>
          </cell>
          <cell r="E35">
            <v>40819</v>
          </cell>
          <cell r="F35">
            <v>40939</v>
          </cell>
          <cell r="G35" t="str">
            <v>CAS D.L. 1057</v>
          </cell>
          <cell r="H35">
            <v>2000</v>
          </cell>
          <cell r="I35">
            <v>2000</v>
          </cell>
          <cell r="J35">
            <v>2000</v>
          </cell>
          <cell r="K35">
            <v>2000</v>
          </cell>
          <cell r="L35">
            <v>1999</v>
          </cell>
          <cell r="M35">
            <v>2000</v>
          </cell>
          <cell r="N35">
            <v>2000</v>
          </cell>
          <cell r="O35">
            <v>2000</v>
          </cell>
          <cell r="T35">
            <v>15999</v>
          </cell>
        </row>
        <row r="36">
          <cell r="A36" t="str">
            <v>19191949</v>
          </cell>
          <cell r="B36" t="str">
            <v>BURGOS  DEZA ALEJANDRO SEBASTIAN</v>
          </cell>
          <cell r="C36" t="str">
            <v>JEFE DE LA OFICINA ZONAL CAJAMARCA</v>
          </cell>
          <cell r="D36" t="str">
            <v>OFICINA ZONAL CAJAMARCA</v>
          </cell>
          <cell r="E36">
            <v>40826</v>
          </cell>
          <cell r="F36">
            <v>40939</v>
          </cell>
          <cell r="G36" t="str">
            <v>CAS D.L. 1057</v>
          </cell>
          <cell r="H36">
            <v>5300</v>
          </cell>
          <cell r="I36">
            <v>5300</v>
          </cell>
          <cell r="J36">
            <v>5300</v>
          </cell>
          <cell r="K36">
            <v>5300</v>
          </cell>
          <cell r="L36">
            <v>5300</v>
          </cell>
          <cell r="M36" t="str">
            <v>-</v>
          </cell>
          <cell r="N36" t="str">
            <v>-</v>
          </cell>
          <cell r="O36" t="str">
            <v>-</v>
          </cell>
          <cell r="T36">
            <v>26500</v>
          </cell>
        </row>
        <row r="37">
          <cell r="A37" t="str">
            <v>26641956</v>
          </cell>
          <cell r="B37" t="str">
            <v>HUAMAN TANTA MARTHA GLADYS</v>
          </cell>
          <cell r="C37" t="str">
            <v>TECNICO DE PROYECTOS</v>
          </cell>
          <cell r="D37" t="str">
            <v>OFICINA ZONAL CAJAMARCA</v>
          </cell>
          <cell r="E37">
            <v>40897</v>
          </cell>
          <cell r="F37">
            <v>40939</v>
          </cell>
          <cell r="G37" t="str">
            <v>CAS D.L. 1057</v>
          </cell>
          <cell r="H37">
            <v>2900</v>
          </cell>
          <cell r="I37">
            <v>2900</v>
          </cell>
          <cell r="J37">
            <v>2900</v>
          </cell>
          <cell r="K37">
            <v>2900</v>
          </cell>
          <cell r="L37">
            <v>2900</v>
          </cell>
          <cell r="M37">
            <v>2900</v>
          </cell>
          <cell r="N37">
            <v>2900</v>
          </cell>
          <cell r="O37">
            <v>2900</v>
          </cell>
          <cell r="T37">
            <v>23200</v>
          </cell>
        </row>
        <row r="38">
          <cell r="A38" t="str">
            <v>26705187</v>
          </cell>
          <cell r="B38" t="str">
            <v>MANTILLA SILVA WALTER ALFONSO</v>
          </cell>
          <cell r="C38" t="str">
            <v>RESPONSABLE DE PROMOCION SOCIAL Y CAPACITACION</v>
          </cell>
          <cell r="D38" t="str">
            <v>OFICINA ZONAL CAJAMARCA</v>
          </cell>
          <cell r="E38">
            <v>40897</v>
          </cell>
          <cell r="F38">
            <v>40939</v>
          </cell>
          <cell r="G38" t="str">
            <v>CAS D.L. 1057</v>
          </cell>
          <cell r="H38">
            <v>2900</v>
          </cell>
          <cell r="I38">
            <v>2900</v>
          </cell>
          <cell r="J38">
            <v>2900</v>
          </cell>
          <cell r="K38">
            <v>2900</v>
          </cell>
          <cell r="L38">
            <v>2900</v>
          </cell>
          <cell r="M38">
            <v>2900</v>
          </cell>
          <cell r="N38">
            <v>2900</v>
          </cell>
          <cell r="O38">
            <v>2900</v>
          </cell>
          <cell r="T38">
            <v>23200</v>
          </cell>
        </row>
        <row r="39">
          <cell r="A39" t="str">
            <v>18842029</v>
          </cell>
          <cell r="B39" t="str">
            <v>SANCHEZ CABELLOS FREDDY</v>
          </cell>
          <cell r="C39" t="str">
            <v>RESPONSABLE DE PROYECTOS</v>
          </cell>
          <cell r="D39" t="str">
            <v>OFICINA ZONAL CAJAMARCA</v>
          </cell>
          <cell r="E39">
            <v>40897</v>
          </cell>
          <cell r="F39">
            <v>40939</v>
          </cell>
          <cell r="G39" t="str">
            <v>CAS D.L. 1057</v>
          </cell>
          <cell r="H39">
            <v>3100</v>
          </cell>
          <cell r="I39">
            <v>3100</v>
          </cell>
          <cell r="J39">
            <v>3100</v>
          </cell>
          <cell r="K39">
            <v>3100</v>
          </cell>
          <cell r="L39">
            <v>3100</v>
          </cell>
          <cell r="M39">
            <v>3100</v>
          </cell>
          <cell r="N39">
            <v>3100</v>
          </cell>
          <cell r="O39">
            <v>3100</v>
          </cell>
          <cell r="T39">
            <v>24800</v>
          </cell>
        </row>
        <row r="40">
          <cell r="A40" t="str">
            <v>23822196</v>
          </cell>
          <cell r="B40" t="str">
            <v>ARIZABAL CALDERON MYLENE RYLDA</v>
          </cell>
          <cell r="C40" t="str">
            <v>TECNICO DE PROYECTOS</v>
          </cell>
          <cell r="D40" t="str">
            <v>OFICINA ZONAL CUSCO</v>
          </cell>
          <cell r="E40">
            <v>40819</v>
          </cell>
          <cell r="F40">
            <v>40939</v>
          </cell>
          <cell r="G40" t="str">
            <v>CAS D.L. 1057</v>
          </cell>
          <cell r="H40">
            <v>2900</v>
          </cell>
          <cell r="I40">
            <v>2900</v>
          </cell>
          <cell r="J40">
            <v>2900</v>
          </cell>
          <cell r="K40">
            <v>2900</v>
          </cell>
          <cell r="L40">
            <v>2803</v>
          </cell>
          <cell r="M40">
            <v>2900</v>
          </cell>
          <cell r="N40">
            <v>4833.33</v>
          </cell>
          <cell r="O40">
            <v>5000</v>
          </cell>
          <cell r="T40">
            <v>27136.33</v>
          </cell>
        </row>
        <row r="41">
          <cell r="A41" t="str">
            <v>40147678</v>
          </cell>
          <cell r="B41" t="str">
            <v>CASAVERDE WARTHON BETSY</v>
          </cell>
          <cell r="C41" t="str">
            <v>RESPONSABLE DE PROYECTOS</v>
          </cell>
          <cell r="D41" t="str">
            <v>OFICINA ZONAL CUSCO</v>
          </cell>
          <cell r="E41">
            <v>40814</v>
          </cell>
          <cell r="F41">
            <v>40939</v>
          </cell>
          <cell r="G41" t="str">
            <v>CAS D.L. 1057</v>
          </cell>
          <cell r="H41">
            <v>3100</v>
          </cell>
          <cell r="I41" t="str">
            <v>-</v>
          </cell>
          <cell r="J41" t="str">
            <v>-</v>
          </cell>
          <cell r="K41" t="str">
            <v>-</v>
          </cell>
          <cell r="L41" t="str">
            <v>-</v>
          </cell>
          <cell r="M41" t="str">
            <v>-</v>
          </cell>
          <cell r="N41" t="str">
            <v>-</v>
          </cell>
          <cell r="O41" t="str">
            <v>-</v>
          </cell>
          <cell r="T41">
            <v>3100</v>
          </cell>
        </row>
        <row r="42">
          <cell r="A42" t="str">
            <v>23953910</v>
          </cell>
          <cell r="B42" t="str">
            <v>SEQUEIROS MORALES JOSE ANTONIO</v>
          </cell>
          <cell r="C42" t="str">
            <v>CHOFER</v>
          </cell>
          <cell r="D42" t="str">
            <v>OFICINA ZONAL CUSCO</v>
          </cell>
          <cell r="E42">
            <v>40805</v>
          </cell>
          <cell r="F42">
            <v>40939</v>
          </cell>
          <cell r="G42" t="str">
            <v>CAS D.L. 1057</v>
          </cell>
          <cell r="H42">
            <v>1100</v>
          </cell>
          <cell r="I42">
            <v>1100</v>
          </cell>
          <cell r="J42">
            <v>1100</v>
          </cell>
          <cell r="K42" t="str">
            <v>-</v>
          </cell>
          <cell r="L42" t="str">
            <v>-</v>
          </cell>
          <cell r="M42" t="str">
            <v>-</v>
          </cell>
          <cell r="N42" t="str">
            <v>-</v>
          </cell>
          <cell r="O42" t="str">
            <v>-</v>
          </cell>
          <cell r="T42">
            <v>3300</v>
          </cell>
        </row>
        <row r="43">
          <cell r="A43" t="str">
            <v>42069031</v>
          </cell>
          <cell r="B43" t="str">
            <v>VALLENAS HERMOZA LIZARDO</v>
          </cell>
          <cell r="C43" t="str">
            <v>RESPONSABLE ADMINISTRATIVO E INFORMATICO</v>
          </cell>
          <cell r="D43" t="str">
            <v>OFICINA ZONAL CUSCO</v>
          </cell>
          <cell r="E43">
            <v>40849</v>
          </cell>
          <cell r="F43">
            <v>40939</v>
          </cell>
          <cell r="G43" t="str">
            <v>CAS D.L. 1057</v>
          </cell>
          <cell r="H43">
            <v>2000</v>
          </cell>
          <cell r="I43">
            <v>2000</v>
          </cell>
          <cell r="J43">
            <v>2000</v>
          </cell>
          <cell r="K43">
            <v>2000</v>
          </cell>
          <cell r="L43">
            <v>2000</v>
          </cell>
          <cell r="M43">
            <v>2500</v>
          </cell>
          <cell r="N43">
            <v>2500</v>
          </cell>
          <cell r="O43">
            <v>2500</v>
          </cell>
          <cell r="T43">
            <v>17500</v>
          </cell>
        </row>
        <row r="44">
          <cell r="A44" t="str">
            <v xml:space="preserve">23854855   </v>
          </cell>
          <cell r="B44" t="str">
            <v>YABAR GALLEGOS CARLOS ALBERTO</v>
          </cell>
          <cell r="C44" t="str">
            <v>RESPONSABLE DE PROMOCION SOCIAL Y CAPACITACION</v>
          </cell>
          <cell r="D44" t="str">
            <v>OFICINA ZONAL CUSCO</v>
          </cell>
          <cell r="E44">
            <v>40819</v>
          </cell>
          <cell r="F44">
            <v>40939</v>
          </cell>
          <cell r="G44" t="str">
            <v>CAS D.L. 1057</v>
          </cell>
          <cell r="H44">
            <v>2900</v>
          </cell>
          <cell r="I44">
            <v>2900</v>
          </cell>
          <cell r="J44">
            <v>2900</v>
          </cell>
          <cell r="K44">
            <v>2900</v>
          </cell>
          <cell r="L44">
            <v>2803</v>
          </cell>
          <cell r="M44">
            <v>2900</v>
          </cell>
          <cell r="N44" t="str">
            <v>-</v>
          </cell>
          <cell r="O44" t="str">
            <v>-</v>
          </cell>
          <cell r="T44">
            <v>17303</v>
          </cell>
        </row>
        <row r="45">
          <cell r="A45" t="str">
            <v>23813727</v>
          </cell>
          <cell r="B45" t="str">
            <v>ZVIETCOVICH  ALVAREZ MANUEL JESUS</v>
          </cell>
          <cell r="C45" t="str">
            <v>JEFE DE LA OFICINA ZONAL CUSCO</v>
          </cell>
          <cell r="D45" t="str">
            <v>OFICINA ZONAL CUSCO</v>
          </cell>
          <cell r="E45">
            <v>40826</v>
          </cell>
          <cell r="F45">
            <v>40939</v>
          </cell>
          <cell r="G45" t="str">
            <v>CAS D.L. 1057</v>
          </cell>
          <cell r="H45">
            <v>5300</v>
          </cell>
          <cell r="I45">
            <v>5300</v>
          </cell>
          <cell r="J45" t="str">
            <v>-</v>
          </cell>
          <cell r="K45">
            <v>5300</v>
          </cell>
          <cell r="L45">
            <v>5300</v>
          </cell>
          <cell r="M45">
            <v>5300</v>
          </cell>
          <cell r="N45">
            <v>5300</v>
          </cell>
          <cell r="O45">
            <v>5300</v>
          </cell>
          <cell r="T45">
            <v>37100</v>
          </cell>
        </row>
        <row r="46">
          <cell r="A46" t="str">
            <v>19996213</v>
          </cell>
          <cell r="B46" t="str">
            <v>ARELLANO GUERRERO JESUS ANGEL</v>
          </cell>
          <cell r="C46" t="str">
            <v>JEFE ZONAL</v>
          </cell>
          <cell r="D46" t="str">
            <v>OFICINA ZONAL HUANCAVELICA</v>
          </cell>
          <cell r="E46">
            <v>40484</v>
          </cell>
          <cell r="F46">
            <v>40939</v>
          </cell>
          <cell r="G46" t="str">
            <v>CAS D.L. 1057</v>
          </cell>
          <cell r="H46">
            <v>5300</v>
          </cell>
          <cell r="I46">
            <v>5300</v>
          </cell>
          <cell r="J46">
            <v>5300</v>
          </cell>
          <cell r="K46">
            <v>5300</v>
          </cell>
          <cell r="L46">
            <v>5267</v>
          </cell>
          <cell r="M46">
            <v>5300</v>
          </cell>
          <cell r="N46">
            <v>5300</v>
          </cell>
          <cell r="O46">
            <v>5300</v>
          </cell>
          <cell r="T46">
            <v>42367</v>
          </cell>
        </row>
        <row r="47">
          <cell r="A47" t="str">
            <v>19849161</v>
          </cell>
          <cell r="B47" t="str">
            <v>BENITES ARHUIS SANTOS AMARANTO</v>
          </cell>
          <cell r="C47" t="str">
            <v>TECNICO DE PROYECTOS</v>
          </cell>
          <cell r="D47" t="str">
            <v>OFICINA ZONAL HUANCAVELICA</v>
          </cell>
          <cell r="E47">
            <v>40819</v>
          </cell>
          <cell r="F47">
            <v>40939</v>
          </cell>
          <cell r="G47" t="str">
            <v>CAS D.L. 1057</v>
          </cell>
          <cell r="H47">
            <v>2900</v>
          </cell>
          <cell r="I47">
            <v>2900</v>
          </cell>
          <cell r="J47">
            <v>2900</v>
          </cell>
          <cell r="K47">
            <v>2900</v>
          </cell>
          <cell r="L47">
            <v>2896</v>
          </cell>
          <cell r="M47">
            <v>2900</v>
          </cell>
          <cell r="N47">
            <v>2900</v>
          </cell>
          <cell r="O47">
            <v>2900</v>
          </cell>
          <cell r="T47">
            <v>23196</v>
          </cell>
        </row>
        <row r="48">
          <cell r="A48" t="str">
            <v>20121350</v>
          </cell>
          <cell r="B48" t="str">
            <v>MALDONADO MELGAR MILTON MIGNET</v>
          </cell>
          <cell r="C48" t="str">
            <v>RESPONSABLE DE PROMOCION SOCIAL Y CAPACITACION</v>
          </cell>
          <cell r="D48" t="str">
            <v>OFICINA ZONAL HUANCAVELICA</v>
          </cell>
          <cell r="E48">
            <v>40819</v>
          </cell>
          <cell r="F48">
            <v>40939</v>
          </cell>
          <cell r="G48" t="str">
            <v>CAS D.L. 1057</v>
          </cell>
          <cell r="H48">
            <v>2900</v>
          </cell>
          <cell r="I48">
            <v>2900</v>
          </cell>
          <cell r="J48">
            <v>2900</v>
          </cell>
          <cell r="K48">
            <v>2900</v>
          </cell>
          <cell r="L48">
            <v>2897</v>
          </cell>
          <cell r="M48">
            <v>2900</v>
          </cell>
          <cell r="N48">
            <v>2900</v>
          </cell>
          <cell r="O48">
            <v>2900</v>
          </cell>
          <cell r="T48">
            <v>23197</v>
          </cell>
        </row>
        <row r="49">
          <cell r="A49" t="str">
            <v>04341606</v>
          </cell>
          <cell r="B49" t="str">
            <v>MORMONTOY BALDOCEDA JOHN EFRAIN</v>
          </cell>
          <cell r="C49" t="str">
            <v>RESPONSABLE DE PROYECTOS</v>
          </cell>
          <cell r="D49" t="str">
            <v>OFICINA ZONAL HUANCAVELICA</v>
          </cell>
          <cell r="E49">
            <v>40805</v>
          </cell>
          <cell r="F49">
            <v>40939</v>
          </cell>
          <cell r="G49" t="str">
            <v>CAS D.L. 1057</v>
          </cell>
          <cell r="H49">
            <v>3100</v>
          </cell>
          <cell r="I49">
            <v>3100</v>
          </cell>
          <cell r="J49">
            <v>3100</v>
          </cell>
          <cell r="K49">
            <v>3100</v>
          </cell>
          <cell r="L49">
            <v>3091</v>
          </cell>
          <cell r="M49">
            <v>3100</v>
          </cell>
          <cell r="N49">
            <v>3100</v>
          </cell>
          <cell r="O49">
            <v>3100</v>
          </cell>
          <cell r="T49">
            <v>24791</v>
          </cell>
        </row>
        <row r="50">
          <cell r="A50" t="str">
            <v>19890875</v>
          </cell>
          <cell r="B50" t="str">
            <v>RAMOS MARTINEZ  ROLANDO</v>
          </cell>
          <cell r="C50" t="str">
            <v>CHOFER</v>
          </cell>
          <cell r="D50" t="str">
            <v>OFICINA ZONAL HUANCAVELICA</v>
          </cell>
          <cell r="E50">
            <v>40805</v>
          </cell>
          <cell r="F50">
            <v>40939</v>
          </cell>
          <cell r="G50" t="str">
            <v>CAS D.L. 1057</v>
          </cell>
          <cell r="H50">
            <v>1100</v>
          </cell>
          <cell r="I50">
            <v>1100</v>
          </cell>
          <cell r="J50">
            <v>1100</v>
          </cell>
          <cell r="K50">
            <v>1100</v>
          </cell>
          <cell r="L50">
            <v>1095</v>
          </cell>
          <cell r="M50">
            <v>1100</v>
          </cell>
          <cell r="N50">
            <v>1100</v>
          </cell>
          <cell r="O50">
            <v>1100</v>
          </cell>
          <cell r="T50">
            <v>8795</v>
          </cell>
        </row>
        <row r="51">
          <cell r="A51" t="str">
            <v>04070929</v>
          </cell>
          <cell r="B51" t="str">
            <v>ROMERO PEÑA RUBEN RAUL</v>
          </cell>
          <cell r="C51" t="str">
            <v>RESPONSABLE ADMINISTRATIVO E INFORMATICO</v>
          </cell>
          <cell r="D51" t="str">
            <v>OFICINA ZONAL HUANCAVELICA</v>
          </cell>
          <cell r="E51">
            <v>40805</v>
          </cell>
          <cell r="F51">
            <v>40939</v>
          </cell>
          <cell r="G51" t="str">
            <v>CAS D.L. 1057</v>
          </cell>
          <cell r="H51">
            <v>2000</v>
          </cell>
          <cell r="I51">
            <v>2000</v>
          </cell>
          <cell r="J51">
            <v>2000</v>
          </cell>
          <cell r="K51">
            <v>2000</v>
          </cell>
          <cell r="L51">
            <v>1997</v>
          </cell>
          <cell r="M51">
            <v>2000</v>
          </cell>
          <cell r="N51">
            <v>2000</v>
          </cell>
          <cell r="O51">
            <v>2000</v>
          </cell>
          <cell r="T51">
            <v>15997</v>
          </cell>
        </row>
        <row r="52">
          <cell r="A52" t="str">
            <v>22498629</v>
          </cell>
          <cell r="B52" t="str">
            <v>ALBORNOZ PALACIOS SANDRA GIOVANNA</v>
          </cell>
          <cell r="C52" t="str">
            <v>RESPONSABLE DE PROYECTOS-EVALUACION</v>
          </cell>
          <cell r="D52" t="str">
            <v>OFICINA ZONAL HUANUCO</v>
          </cell>
          <cell r="E52">
            <v>40854</v>
          </cell>
          <cell r="F52">
            <v>40939</v>
          </cell>
          <cell r="G52" t="str">
            <v>CAS D.L. 1057</v>
          </cell>
          <cell r="H52">
            <v>3300</v>
          </cell>
          <cell r="I52" t="str">
            <v>-</v>
          </cell>
          <cell r="J52" t="str">
            <v>-</v>
          </cell>
          <cell r="K52" t="str">
            <v>-</v>
          </cell>
          <cell r="L52" t="str">
            <v>-</v>
          </cell>
          <cell r="M52" t="str">
            <v>-</v>
          </cell>
          <cell r="N52" t="str">
            <v>-</v>
          </cell>
          <cell r="O52" t="str">
            <v>-</v>
          </cell>
          <cell r="T52">
            <v>3300</v>
          </cell>
        </row>
        <row r="53">
          <cell r="A53" t="str">
            <v>40212425</v>
          </cell>
          <cell r="B53" t="str">
            <v>DIAZ PAREDES FRANCISCO OCTAVIO</v>
          </cell>
          <cell r="C53" t="str">
            <v>RESPONSABLE ADMINISTRATIVO E INFORMATICO</v>
          </cell>
          <cell r="D53" t="str">
            <v>OFICINA ZONAL HUANUCO</v>
          </cell>
          <cell r="E53">
            <v>40854</v>
          </cell>
          <cell r="F53">
            <v>40939</v>
          </cell>
          <cell r="G53" t="str">
            <v>CAS D.L. 1057</v>
          </cell>
          <cell r="H53">
            <v>2000</v>
          </cell>
          <cell r="I53">
            <v>2000</v>
          </cell>
          <cell r="J53">
            <v>2000</v>
          </cell>
          <cell r="K53">
            <v>2000</v>
          </cell>
          <cell r="L53">
            <v>2000</v>
          </cell>
          <cell r="M53">
            <v>2000</v>
          </cell>
          <cell r="N53">
            <v>2000</v>
          </cell>
          <cell r="O53">
            <v>2000</v>
          </cell>
          <cell r="T53">
            <v>16000</v>
          </cell>
        </row>
        <row r="54">
          <cell r="A54" t="str">
            <v>22510529</v>
          </cell>
          <cell r="B54" t="str">
            <v>MORA  ROQUE GUSTAVO</v>
          </cell>
          <cell r="C54" t="str">
            <v>CHOFER</v>
          </cell>
          <cell r="D54" t="str">
            <v>OFICINA ZONAL HUANUCO</v>
          </cell>
          <cell r="E54">
            <v>40854</v>
          </cell>
          <cell r="F54">
            <v>40939</v>
          </cell>
          <cell r="G54" t="str">
            <v>CAS D.L. 1057</v>
          </cell>
          <cell r="H54">
            <v>1100</v>
          </cell>
          <cell r="I54">
            <v>1100</v>
          </cell>
          <cell r="J54">
            <v>1100</v>
          </cell>
          <cell r="K54">
            <v>1100</v>
          </cell>
          <cell r="L54">
            <v>1100</v>
          </cell>
          <cell r="M54">
            <v>1100</v>
          </cell>
          <cell r="N54">
            <v>1100</v>
          </cell>
          <cell r="O54">
            <v>1100</v>
          </cell>
          <cell r="T54">
            <v>8800</v>
          </cell>
        </row>
        <row r="55">
          <cell r="A55" t="str">
            <v>22407564</v>
          </cell>
          <cell r="B55" t="str">
            <v>TORRES PONCE CARLOS ANTONIO</v>
          </cell>
          <cell r="C55" t="str">
            <v>RESPONSABLE DE PROYECTOS-SUPERVISION</v>
          </cell>
          <cell r="D55" t="str">
            <v>OFICINA ZONAL HUANUCO</v>
          </cell>
          <cell r="E55">
            <v>40854</v>
          </cell>
          <cell r="F55">
            <v>40939</v>
          </cell>
          <cell r="G55" t="str">
            <v>CAS D.L. 1057</v>
          </cell>
          <cell r="H55">
            <v>3300</v>
          </cell>
          <cell r="I55">
            <v>3300</v>
          </cell>
          <cell r="J55">
            <v>3300</v>
          </cell>
          <cell r="K55">
            <v>3300</v>
          </cell>
          <cell r="L55">
            <v>3300</v>
          </cell>
          <cell r="M55">
            <v>3300</v>
          </cell>
          <cell r="N55">
            <v>3300</v>
          </cell>
          <cell r="O55">
            <v>3300</v>
          </cell>
          <cell r="T55">
            <v>26400</v>
          </cell>
        </row>
        <row r="56">
          <cell r="A56" t="str">
            <v>09960472</v>
          </cell>
          <cell r="B56" t="str">
            <v>MORALES MARIN LUIS ANGEL</v>
          </cell>
          <cell r="C56" t="str">
            <v>JEFE DE LA OFICINA ZONAL HUANUCO</v>
          </cell>
          <cell r="D56" t="str">
            <v>OFICINA ZONAL HUANUCO</v>
          </cell>
          <cell r="E56">
            <v>40826</v>
          </cell>
          <cell r="F56">
            <v>40939</v>
          </cell>
          <cell r="G56" t="str">
            <v>CAS D.L. 1057</v>
          </cell>
          <cell r="H56">
            <v>5500</v>
          </cell>
          <cell r="I56">
            <v>5500</v>
          </cell>
          <cell r="J56">
            <v>5500</v>
          </cell>
          <cell r="K56">
            <v>5500</v>
          </cell>
          <cell r="L56">
            <v>5500</v>
          </cell>
          <cell r="M56">
            <v>5500</v>
          </cell>
          <cell r="N56" t="str">
            <v>-</v>
          </cell>
          <cell r="O56" t="str">
            <v>-</v>
          </cell>
          <cell r="T56">
            <v>33000</v>
          </cell>
        </row>
        <row r="57">
          <cell r="A57" t="str">
            <v>10542247</v>
          </cell>
          <cell r="B57" t="str">
            <v>CALCINA MONRROY NICOLAS</v>
          </cell>
          <cell r="C57" t="str">
            <v>RESPONSABLE ADMINISTRATIVO E INFORMATICO</v>
          </cell>
          <cell r="D57" t="str">
            <v>OFICINA ZONAL HUARAZ</v>
          </cell>
          <cell r="E57">
            <v>40896</v>
          </cell>
          <cell r="F57">
            <v>40939</v>
          </cell>
          <cell r="G57" t="str">
            <v>CAS D.L. 1057</v>
          </cell>
          <cell r="H57">
            <v>2000</v>
          </cell>
          <cell r="I57">
            <v>2000</v>
          </cell>
          <cell r="J57">
            <v>2000</v>
          </cell>
          <cell r="K57">
            <v>2000</v>
          </cell>
          <cell r="L57">
            <v>2000</v>
          </cell>
          <cell r="M57">
            <v>2000</v>
          </cell>
          <cell r="N57">
            <v>2000</v>
          </cell>
          <cell r="O57">
            <v>2000</v>
          </cell>
          <cell r="T57">
            <v>16000</v>
          </cell>
        </row>
        <row r="58">
          <cell r="A58" t="str">
            <v>40449171</v>
          </cell>
          <cell r="B58" t="str">
            <v>CLEMENTE HENOSTROZA ROSA ELSA</v>
          </cell>
          <cell r="C58" t="str">
            <v>RESPONSABLE DE PROYECTOS</v>
          </cell>
          <cell r="D58" t="str">
            <v>OFICINA ZONAL HUARAZ</v>
          </cell>
          <cell r="E58">
            <v>40878</v>
          </cell>
          <cell r="F58">
            <v>40939</v>
          </cell>
          <cell r="G58" t="str">
            <v>CAS D.L. 1057</v>
          </cell>
          <cell r="H58">
            <v>3100</v>
          </cell>
          <cell r="I58" t="str">
            <v>-</v>
          </cell>
          <cell r="J58" t="str">
            <v>-</v>
          </cell>
          <cell r="K58" t="str">
            <v>-</v>
          </cell>
          <cell r="L58" t="str">
            <v>-</v>
          </cell>
          <cell r="M58" t="str">
            <v>-</v>
          </cell>
          <cell r="N58" t="str">
            <v>-</v>
          </cell>
          <cell r="O58" t="str">
            <v>-</v>
          </cell>
          <cell r="T58">
            <v>3100</v>
          </cell>
        </row>
        <row r="59">
          <cell r="A59" t="str">
            <v>31672581</v>
          </cell>
          <cell r="B59" t="str">
            <v>JULCA GARCIA MIGUEL ANGEL</v>
          </cell>
          <cell r="C59" t="str">
            <v>TECNICO DE PROYECTOS</v>
          </cell>
          <cell r="D59" t="str">
            <v>OFICINA ZONAL HUARAZ</v>
          </cell>
          <cell r="E59">
            <v>40879</v>
          </cell>
          <cell r="F59">
            <v>40939</v>
          </cell>
          <cell r="G59" t="str">
            <v>CAS D.L. 1057</v>
          </cell>
          <cell r="H59">
            <v>2900</v>
          </cell>
          <cell r="I59">
            <v>2900</v>
          </cell>
          <cell r="J59">
            <v>2900</v>
          </cell>
          <cell r="K59">
            <v>2900</v>
          </cell>
          <cell r="L59">
            <v>2900</v>
          </cell>
          <cell r="M59">
            <v>2900</v>
          </cell>
          <cell r="N59">
            <v>2900</v>
          </cell>
          <cell r="O59">
            <v>2900</v>
          </cell>
          <cell r="T59">
            <v>23200</v>
          </cell>
        </row>
        <row r="60">
          <cell r="A60" t="str">
            <v>32041466</v>
          </cell>
          <cell r="B60" t="str">
            <v>SANCHEZ LIRIO JUAN ANDRES</v>
          </cell>
          <cell r="C60" t="str">
            <v>RESPONSABLE DE PROMOCION SOCIAL Y CAPACITACION</v>
          </cell>
          <cell r="D60" t="str">
            <v>OFICINA ZONAL HUARAZ</v>
          </cell>
          <cell r="E60">
            <v>40879</v>
          </cell>
          <cell r="F60">
            <v>40939</v>
          </cell>
          <cell r="G60" t="str">
            <v>CAS D.L. 1057</v>
          </cell>
          <cell r="H60">
            <v>2900</v>
          </cell>
          <cell r="I60">
            <v>2900</v>
          </cell>
          <cell r="J60" t="str">
            <v>-</v>
          </cell>
          <cell r="K60" t="str">
            <v>-</v>
          </cell>
          <cell r="L60" t="str">
            <v>-</v>
          </cell>
          <cell r="M60" t="str">
            <v>-</v>
          </cell>
          <cell r="N60" t="str">
            <v>-</v>
          </cell>
          <cell r="O60" t="str">
            <v>-</v>
          </cell>
          <cell r="T60">
            <v>5800</v>
          </cell>
        </row>
        <row r="61">
          <cell r="A61" t="str">
            <v>21406667</v>
          </cell>
          <cell r="B61" t="str">
            <v>ESPINO ALTAMIRANO ARNALDO HUGO</v>
          </cell>
          <cell r="C61" t="str">
            <v>JEFE DE OFICINA ZONAL ICA</v>
          </cell>
          <cell r="D61" t="str">
            <v>OFICINA ZONAL ICA</v>
          </cell>
          <cell r="E61">
            <v>40849</v>
          </cell>
          <cell r="F61">
            <v>40939</v>
          </cell>
          <cell r="G61" t="str">
            <v>CAS D.L. 1057</v>
          </cell>
          <cell r="H61">
            <v>5300</v>
          </cell>
          <cell r="I61">
            <v>5300</v>
          </cell>
          <cell r="J61">
            <v>5300</v>
          </cell>
          <cell r="K61">
            <v>5300</v>
          </cell>
          <cell r="L61">
            <v>5300</v>
          </cell>
          <cell r="M61">
            <v>5300</v>
          </cell>
          <cell r="N61">
            <v>5300</v>
          </cell>
          <cell r="O61">
            <v>5300</v>
          </cell>
          <cell r="T61">
            <v>42400</v>
          </cell>
        </row>
        <row r="62">
          <cell r="A62" t="str">
            <v>21516594</v>
          </cell>
          <cell r="B62" t="str">
            <v>MEDINA MEZA ANA YSABEL</v>
          </cell>
          <cell r="C62" t="str">
            <v>TECNICO DE PROYECTOS</v>
          </cell>
          <cell r="D62" t="str">
            <v>OFICINA ZONAL ICA</v>
          </cell>
          <cell r="E62">
            <v>40878</v>
          </cell>
          <cell r="F62">
            <v>40939</v>
          </cell>
          <cell r="G62" t="str">
            <v>CAS D.L. 1057</v>
          </cell>
          <cell r="H62">
            <v>2900</v>
          </cell>
          <cell r="I62" t="str">
            <v>-</v>
          </cell>
          <cell r="J62" t="str">
            <v>-</v>
          </cell>
          <cell r="K62" t="str">
            <v>-</v>
          </cell>
          <cell r="L62" t="str">
            <v>-</v>
          </cell>
          <cell r="M62" t="str">
            <v>-</v>
          </cell>
          <cell r="N62" t="str">
            <v>-</v>
          </cell>
          <cell r="O62" t="str">
            <v>-</v>
          </cell>
          <cell r="T62">
            <v>2900</v>
          </cell>
        </row>
        <row r="63">
          <cell r="A63" t="str">
            <v>21551284</v>
          </cell>
          <cell r="B63" t="str">
            <v>SAQUIRAY  CHUMACERO MICHAEL RENE</v>
          </cell>
          <cell r="C63" t="str">
            <v>RESPONSABLE DE PROMOCION SOCIAL Y CAPACITACION</v>
          </cell>
          <cell r="D63" t="str">
            <v>OFICINA ZONAL ICA</v>
          </cell>
          <cell r="E63">
            <v>40878</v>
          </cell>
          <cell r="F63">
            <v>40939</v>
          </cell>
          <cell r="G63" t="str">
            <v>CAS D.L. 1057</v>
          </cell>
          <cell r="H63">
            <v>2900</v>
          </cell>
          <cell r="I63">
            <v>2900</v>
          </cell>
          <cell r="J63">
            <v>2900</v>
          </cell>
          <cell r="K63">
            <v>2900</v>
          </cell>
          <cell r="L63">
            <v>2900</v>
          </cell>
          <cell r="M63">
            <v>2900</v>
          </cell>
          <cell r="N63">
            <v>2900</v>
          </cell>
          <cell r="O63">
            <v>2900</v>
          </cell>
          <cell r="T63">
            <v>23200</v>
          </cell>
        </row>
        <row r="64">
          <cell r="A64" t="str">
            <v>21406688</v>
          </cell>
          <cell r="B64" t="str">
            <v>GUERRERO CHONG MIRNA ELIZABETH</v>
          </cell>
          <cell r="C64" t="str">
            <v>RESPONSABLE DE PROYECTOS</v>
          </cell>
          <cell r="D64" t="str">
            <v>OFICINA ZONAL ICA</v>
          </cell>
          <cell r="E64">
            <v>40878</v>
          </cell>
          <cell r="F64">
            <v>40939</v>
          </cell>
          <cell r="G64" t="str">
            <v>CAS D.L. 1057</v>
          </cell>
          <cell r="H64">
            <v>3100</v>
          </cell>
          <cell r="I64">
            <v>3100</v>
          </cell>
          <cell r="J64">
            <v>3100</v>
          </cell>
          <cell r="K64">
            <v>3100</v>
          </cell>
          <cell r="L64">
            <v>3100</v>
          </cell>
          <cell r="M64">
            <v>3100</v>
          </cell>
          <cell r="N64">
            <v>3100</v>
          </cell>
          <cell r="O64">
            <v>3100</v>
          </cell>
          <cell r="T64">
            <v>24800</v>
          </cell>
        </row>
        <row r="65">
          <cell r="A65" t="str">
            <v>20074740</v>
          </cell>
          <cell r="B65" t="str">
            <v>CAMEL VALERO DAVID RICHARD</v>
          </cell>
          <cell r="C65" t="str">
            <v>RESPONSABLE DE PROMOCION SOCIAL Y CAPACITACION</v>
          </cell>
          <cell r="D65" t="str">
            <v>OFICINA ZONAL JUNIN</v>
          </cell>
          <cell r="E65">
            <v>40878</v>
          </cell>
          <cell r="F65">
            <v>40939</v>
          </cell>
          <cell r="G65" t="str">
            <v>CAS D.L. 1057</v>
          </cell>
          <cell r="H65">
            <v>3100</v>
          </cell>
          <cell r="I65">
            <v>3100</v>
          </cell>
          <cell r="J65">
            <v>3100</v>
          </cell>
          <cell r="K65">
            <v>3100</v>
          </cell>
          <cell r="L65">
            <v>3099</v>
          </cell>
          <cell r="M65">
            <v>3100</v>
          </cell>
          <cell r="N65">
            <v>3100</v>
          </cell>
          <cell r="O65">
            <v>3100</v>
          </cell>
          <cell r="T65">
            <v>24799</v>
          </cell>
        </row>
        <row r="66">
          <cell r="A66" t="str">
            <v>20068994</v>
          </cell>
          <cell r="B66" t="str">
            <v>MORA  BONILLA ALDO PAUL</v>
          </cell>
          <cell r="C66" t="str">
            <v>JEFE DE LA OFICINA ZONAL JUNIN</v>
          </cell>
          <cell r="D66" t="str">
            <v>OFICINA ZONAL JUNIN</v>
          </cell>
          <cell r="E66">
            <v>40826</v>
          </cell>
          <cell r="F66">
            <v>40939</v>
          </cell>
          <cell r="G66" t="str">
            <v>CAS D.L. 1057</v>
          </cell>
          <cell r="H66">
            <v>5500</v>
          </cell>
          <cell r="I66">
            <v>5500</v>
          </cell>
          <cell r="J66">
            <v>5500</v>
          </cell>
          <cell r="K66">
            <v>5500</v>
          </cell>
          <cell r="L66">
            <v>5500</v>
          </cell>
          <cell r="M66">
            <v>5500</v>
          </cell>
          <cell r="N66">
            <v>5500</v>
          </cell>
          <cell r="O66">
            <v>5500</v>
          </cell>
          <cell r="T66">
            <v>44000</v>
          </cell>
        </row>
        <row r="67">
          <cell r="A67" t="str">
            <v>42479410</v>
          </cell>
          <cell r="B67" t="str">
            <v>PAUCARCHUCO GABRIEL DANIEL JOSE</v>
          </cell>
          <cell r="C67" t="str">
            <v>CHOFER</v>
          </cell>
          <cell r="D67" t="str">
            <v>OFICINA ZONAL JUNIN</v>
          </cell>
          <cell r="E67">
            <v>40896</v>
          </cell>
          <cell r="F67">
            <v>40939</v>
          </cell>
          <cell r="G67" t="str">
            <v>CAS D.L. 1057</v>
          </cell>
          <cell r="H67">
            <v>1100</v>
          </cell>
          <cell r="I67">
            <v>1100</v>
          </cell>
          <cell r="J67">
            <v>1100</v>
          </cell>
          <cell r="K67">
            <v>1100</v>
          </cell>
          <cell r="L67">
            <v>1100</v>
          </cell>
          <cell r="M67">
            <v>1100</v>
          </cell>
          <cell r="N67">
            <v>1100</v>
          </cell>
          <cell r="O67">
            <v>1100</v>
          </cell>
          <cell r="T67">
            <v>8800</v>
          </cell>
        </row>
        <row r="68">
          <cell r="A68" t="str">
            <v>20049146</v>
          </cell>
          <cell r="B68" t="str">
            <v>SANTOS ALEGRE FREDDY</v>
          </cell>
          <cell r="C68" t="str">
            <v>RESPONSABLE DE PROYECTOS-SUPERVISIÓN</v>
          </cell>
          <cell r="D68" t="str">
            <v>OFICINA ZONAL JUNIN</v>
          </cell>
          <cell r="E68">
            <v>40878</v>
          </cell>
          <cell r="F68">
            <v>40939</v>
          </cell>
          <cell r="G68" t="str">
            <v>CAS D.L. 1057</v>
          </cell>
          <cell r="H68">
            <v>3300</v>
          </cell>
          <cell r="I68">
            <v>3300</v>
          </cell>
          <cell r="J68">
            <v>3300</v>
          </cell>
          <cell r="K68">
            <v>3300</v>
          </cell>
          <cell r="L68">
            <v>3297</v>
          </cell>
          <cell r="M68">
            <v>3300</v>
          </cell>
          <cell r="N68">
            <v>3300</v>
          </cell>
          <cell r="O68">
            <v>3300</v>
          </cell>
          <cell r="T68">
            <v>26397</v>
          </cell>
        </row>
        <row r="69">
          <cell r="A69" t="str">
            <v>19854011</v>
          </cell>
          <cell r="B69" t="str">
            <v>VILLAVERDE ROMANI JAVIER GERARDO</v>
          </cell>
          <cell r="C69" t="str">
            <v>RESPONSABLE DE PROYECTOS EVALUACION</v>
          </cell>
          <cell r="D69" t="str">
            <v>OFICINA ZONAL JUNIN</v>
          </cell>
          <cell r="E69">
            <v>40875</v>
          </cell>
          <cell r="F69">
            <v>40939</v>
          </cell>
          <cell r="G69" t="str">
            <v>CAS D.L. 1057</v>
          </cell>
          <cell r="H69">
            <v>3300</v>
          </cell>
          <cell r="I69">
            <v>3300</v>
          </cell>
          <cell r="J69" t="str">
            <v>-</v>
          </cell>
          <cell r="K69">
            <v>3300</v>
          </cell>
          <cell r="L69">
            <v>3300</v>
          </cell>
          <cell r="M69">
            <v>3300</v>
          </cell>
          <cell r="N69" t="str">
            <v>-</v>
          </cell>
          <cell r="O69" t="str">
            <v>-</v>
          </cell>
          <cell r="T69">
            <v>16500</v>
          </cell>
        </row>
        <row r="70">
          <cell r="A70" t="str">
            <v>20036491</v>
          </cell>
          <cell r="B70" t="str">
            <v>MORALES ZAPATA ALEJANDRO JONHY</v>
          </cell>
          <cell r="C70" t="str">
            <v>RESPONSABLE ADMINISTRATIVO E INFORMATICO</v>
          </cell>
          <cell r="D70" t="str">
            <v>OFICINA ZONAL JUNIN</v>
          </cell>
          <cell r="E70">
            <v>40896</v>
          </cell>
          <cell r="F70">
            <v>40939</v>
          </cell>
          <cell r="G70" t="str">
            <v>CAS D.L. 1057</v>
          </cell>
          <cell r="H70">
            <v>2000</v>
          </cell>
          <cell r="I70">
            <v>2000</v>
          </cell>
          <cell r="J70">
            <v>2000</v>
          </cell>
          <cell r="K70">
            <v>2000</v>
          </cell>
          <cell r="L70">
            <v>2000</v>
          </cell>
          <cell r="M70">
            <v>2000</v>
          </cell>
          <cell r="N70">
            <v>2000</v>
          </cell>
          <cell r="O70">
            <v>2000</v>
          </cell>
          <cell r="T70">
            <v>16000</v>
          </cell>
        </row>
        <row r="71">
          <cell r="A71" t="str">
            <v>21131168</v>
          </cell>
          <cell r="B71" t="str">
            <v>ANGELES ROSALES EDWIN</v>
          </cell>
          <cell r="C71" t="str">
            <v>RESPONSABLE ADMINISTRATIVO E INFORMATICO</v>
          </cell>
          <cell r="D71" t="str">
            <v>OFICINA ZONAL LA MERCED</v>
          </cell>
          <cell r="E71">
            <v>40897</v>
          </cell>
          <cell r="F71">
            <v>40939</v>
          </cell>
          <cell r="G71" t="str">
            <v>CAS D.L. 1057</v>
          </cell>
          <cell r="H71">
            <v>2000</v>
          </cell>
          <cell r="I71">
            <v>2000</v>
          </cell>
          <cell r="J71">
            <v>2000</v>
          </cell>
          <cell r="K71">
            <v>2000</v>
          </cell>
          <cell r="L71">
            <v>2000</v>
          </cell>
          <cell r="M71">
            <v>2500</v>
          </cell>
          <cell r="N71">
            <v>2500</v>
          </cell>
          <cell r="O71">
            <v>2500</v>
          </cell>
          <cell r="T71">
            <v>17500</v>
          </cell>
        </row>
        <row r="72">
          <cell r="A72" t="str">
            <v>20590356</v>
          </cell>
          <cell r="B72" t="str">
            <v>QUISPE ALHUAY ROMUALDO WALTER</v>
          </cell>
          <cell r="C72" t="str">
            <v>RESPONSABLE DE PROMOCION SOCIAL Y CAPACITACION</v>
          </cell>
          <cell r="D72" t="str">
            <v>OFICINA ZONAL LA MERCED</v>
          </cell>
          <cell r="E72">
            <v>40879</v>
          </cell>
          <cell r="F72">
            <v>40939</v>
          </cell>
          <cell r="G72" t="str">
            <v>CAS D.L. 1057</v>
          </cell>
          <cell r="H72">
            <v>2900</v>
          </cell>
          <cell r="I72">
            <v>2900</v>
          </cell>
          <cell r="J72">
            <v>2900</v>
          </cell>
          <cell r="K72">
            <v>2900</v>
          </cell>
          <cell r="L72">
            <v>2900</v>
          </cell>
          <cell r="M72">
            <v>2900</v>
          </cell>
          <cell r="N72">
            <v>2900</v>
          </cell>
          <cell r="O72">
            <v>2900</v>
          </cell>
          <cell r="T72">
            <v>23200</v>
          </cell>
        </row>
        <row r="73">
          <cell r="A73" t="str">
            <v>19869041</v>
          </cell>
          <cell r="B73" t="str">
            <v>SANTOS MUCHA HUGO EDGAR </v>
          </cell>
          <cell r="C73" t="str">
            <v>RESPONSABLE DE PROYECTOS</v>
          </cell>
          <cell r="D73" t="str">
            <v>OFICINA ZONAL LA MERCED</v>
          </cell>
          <cell r="E73">
            <v>40879</v>
          </cell>
          <cell r="F73">
            <v>40939</v>
          </cell>
          <cell r="G73" t="str">
            <v>CAS D.L. 1057</v>
          </cell>
          <cell r="H73">
            <v>3100</v>
          </cell>
          <cell r="I73">
            <v>3100</v>
          </cell>
          <cell r="J73">
            <v>3100</v>
          </cell>
          <cell r="K73">
            <v>1136.67</v>
          </cell>
          <cell r="L73">
            <v>5300</v>
          </cell>
          <cell r="M73">
            <v>5300</v>
          </cell>
          <cell r="N73">
            <v>5300</v>
          </cell>
          <cell r="O73">
            <v>5300</v>
          </cell>
          <cell r="T73">
            <v>31636.67</v>
          </cell>
        </row>
        <row r="74">
          <cell r="A74" t="str">
            <v>20564789</v>
          </cell>
          <cell r="B74" t="str">
            <v>ZARATE LAZARO PEDRO RONALD</v>
          </cell>
          <cell r="C74" t="str">
            <v>JEFE DE OFICINA ZONAL LA MERCED</v>
          </cell>
          <cell r="D74" t="str">
            <v>OFICINA ZONAL LA MERCED</v>
          </cell>
          <cell r="E74">
            <v>40849</v>
          </cell>
          <cell r="F74">
            <v>40939</v>
          </cell>
          <cell r="G74" t="str">
            <v>CAS D.L. 1057</v>
          </cell>
          <cell r="H74">
            <v>5300</v>
          </cell>
          <cell r="I74" t="str">
            <v>-</v>
          </cell>
          <cell r="J74" t="str">
            <v>-</v>
          </cell>
          <cell r="K74" t="str">
            <v>-</v>
          </cell>
          <cell r="L74" t="str">
            <v>-</v>
          </cell>
          <cell r="M74" t="str">
            <v>-</v>
          </cell>
          <cell r="N74" t="str">
            <v>-</v>
          </cell>
          <cell r="O74" t="str">
            <v>-</v>
          </cell>
          <cell r="T74">
            <v>5300</v>
          </cell>
        </row>
        <row r="75">
          <cell r="A75" t="str">
            <v>44381563</v>
          </cell>
          <cell r="B75" t="str">
            <v>ZORRILLA  QUISPE LUIS FREDDY</v>
          </cell>
          <cell r="C75" t="str">
            <v>CHOFER</v>
          </cell>
          <cell r="D75" t="str">
            <v>OFICINA ZONAL LA MERCED</v>
          </cell>
          <cell r="E75">
            <v>40896</v>
          </cell>
          <cell r="F75">
            <v>40939</v>
          </cell>
          <cell r="G75" t="str">
            <v>CAS D.L. 1057</v>
          </cell>
          <cell r="H75">
            <v>1100</v>
          </cell>
          <cell r="I75">
            <v>1100</v>
          </cell>
          <cell r="J75">
            <v>1100</v>
          </cell>
          <cell r="K75" t="str">
            <v>-</v>
          </cell>
          <cell r="L75" t="str">
            <v>-</v>
          </cell>
          <cell r="M75" t="str">
            <v>-</v>
          </cell>
          <cell r="N75" t="str">
            <v>-</v>
          </cell>
          <cell r="O75" t="str">
            <v>-</v>
          </cell>
          <cell r="T75">
            <v>3300</v>
          </cell>
        </row>
        <row r="76">
          <cell r="A76" t="str">
            <v>40458497</v>
          </cell>
          <cell r="B76" t="str">
            <v>BAZAN BARCO IVAN RICARDO</v>
          </cell>
          <cell r="C76" t="str">
            <v>RESPONSABLE ADMINISTRATIVO E INFORMATICO</v>
          </cell>
          <cell r="D76" t="str">
            <v>OFICINA ZONAL LAMBAYEQUE</v>
          </cell>
          <cell r="E76">
            <v>40896</v>
          </cell>
          <cell r="F76">
            <v>40939</v>
          </cell>
          <cell r="G76" t="str">
            <v>CAS D.L. 1057</v>
          </cell>
          <cell r="H76">
            <v>2000</v>
          </cell>
          <cell r="I76">
            <v>2000</v>
          </cell>
          <cell r="J76">
            <v>2000</v>
          </cell>
          <cell r="K76">
            <v>2000</v>
          </cell>
          <cell r="L76">
            <v>2000</v>
          </cell>
          <cell r="M76">
            <v>2000</v>
          </cell>
          <cell r="N76">
            <v>2000</v>
          </cell>
          <cell r="O76">
            <v>2000</v>
          </cell>
          <cell r="T76">
            <v>16000</v>
          </cell>
        </row>
        <row r="77">
          <cell r="A77" t="str">
            <v>16653694</v>
          </cell>
          <cell r="B77" t="str">
            <v>GONZALES DE LA CRUZ MAXIMO ARMANDO</v>
          </cell>
          <cell r="C77" t="str">
            <v>RESPONSABLE DE PROMOCION SOCIAL Y CAPACITACION</v>
          </cell>
          <cell r="D77" t="str">
            <v>OFICINA ZONAL LAMBAYEQUE</v>
          </cell>
          <cell r="E77">
            <v>40879</v>
          </cell>
          <cell r="F77">
            <v>40939</v>
          </cell>
          <cell r="G77" t="str">
            <v>CAS D.L. 1057</v>
          </cell>
          <cell r="H77">
            <v>2900</v>
          </cell>
          <cell r="I77">
            <v>2900</v>
          </cell>
          <cell r="J77">
            <v>2900</v>
          </cell>
          <cell r="K77">
            <v>2900</v>
          </cell>
          <cell r="L77">
            <v>2900</v>
          </cell>
          <cell r="M77">
            <v>2900</v>
          </cell>
          <cell r="N77">
            <v>2900</v>
          </cell>
          <cell r="O77">
            <v>2900</v>
          </cell>
          <cell r="T77">
            <v>23200</v>
          </cell>
        </row>
        <row r="78">
          <cell r="A78" t="str">
            <v>03701837</v>
          </cell>
          <cell r="B78" t="str">
            <v>GUERRERO GUERRERO MIRIAN MARLENY</v>
          </cell>
          <cell r="C78" t="str">
            <v>RESPONSABLE DE PROYECTOS</v>
          </cell>
          <cell r="D78" t="str">
            <v>OFICINA ZONAL LAMBAYEQUE</v>
          </cell>
          <cell r="E78">
            <v>40879</v>
          </cell>
          <cell r="F78">
            <v>40939</v>
          </cell>
          <cell r="G78" t="str">
            <v>CAS D.L. 1057</v>
          </cell>
          <cell r="H78">
            <v>3100</v>
          </cell>
          <cell r="I78">
            <v>3100</v>
          </cell>
          <cell r="J78">
            <v>3100</v>
          </cell>
          <cell r="K78">
            <v>3100</v>
          </cell>
          <cell r="L78">
            <v>3100</v>
          </cell>
          <cell r="M78">
            <v>3100</v>
          </cell>
          <cell r="N78">
            <v>5100</v>
          </cell>
          <cell r="O78">
            <v>5500</v>
          </cell>
          <cell r="T78">
            <v>29200</v>
          </cell>
        </row>
        <row r="79">
          <cell r="A79" t="str">
            <v>16453305</v>
          </cell>
          <cell r="B79" t="str">
            <v>RAMIREZ CABREJOS JOSE CRISTOBAL</v>
          </cell>
          <cell r="C79" t="str">
            <v>CHOFER</v>
          </cell>
          <cell r="D79" t="str">
            <v>OFICINA ZONAL LAMBAYEQUE</v>
          </cell>
          <cell r="E79">
            <v>39722</v>
          </cell>
          <cell r="F79">
            <v>40939</v>
          </cell>
          <cell r="G79" t="str">
            <v>CAS D.L. 1057</v>
          </cell>
          <cell r="H79">
            <v>1100</v>
          </cell>
          <cell r="I79">
            <v>1100</v>
          </cell>
          <cell r="J79">
            <v>1100</v>
          </cell>
          <cell r="K79">
            <v>1100</v>
          </cell>
          <cell r="L79">
            <v>1100</v>
          </cell>
          <cell r="M79">
            <v>1100</v>
          </cell>
          <cell r="N79">
            <v>1100</v>
          </cell>
          <cell r="O79">
            <v>1100</v>
          </cell>
          <cell r="T79">
            <v>8800</v>
          </cell>
        </row>
        <row r="80">
          <cell r="A80" t="str">
            <v>17610831</v>
          </cell>
          <cell r="B80" t="str">
            <v>RIOJA ODAR MARIA DEL ROSARIO EMPERATRIZ</v>
          </cell>
          <cell r="C80" t="str">
            <v>TECNICO DE PROYECTOS</v>
          </cell>
          <cell r="D80" t="str">
            <v>OFICINA ZONAL LAMBAYEQUE</v>
          </cell>
          <cell r="E80">
            <v>39840</v>
          </cell>
          <cell r="F80">
            <v>40939</v>
          </cell>
          <cell r="G80" t="str">
            <v>CAS D.L. 1057</v>
          </cell>
          <cell r="H80">
            <v>2900</v>
          </cell>
          <cell r="I80">
            <v>2900</v>
          </cell>
          <cell r="J80">
            <v>2900</v>
          </cell>
          <cell r="K80">
            <v>2900</v>
          </cell>
          <cell r="L80">
            <v>2900</v>
          </cell>
          <cell r="M80">
            <v>2900</v>
          </cell>
          <cell r="N80">
            <v>2900</v>
          </cell>
          <cell r="O80">
            <v>2900</v>
          </cell>
          <cell r="T80">
            <v>23200</v>
          </cell>
        </row>
        <row r="81">
          <cell r="A81" t="str">
            <v>16707606</v>
          </cell>
          <cell r="B81" t="str">
            <v>ZAPATA CARNAQUE DE ZAFRA ESPERANZA MARLENE</v>
          </cell>
          <cell r="C81" t="str">
            <v>JEFA DE OFICINA ZONAL LAMBAYEQUE</v>
          </cell>
          <cell r="D81" t="str">
            <v>OFICINA ZONAL LAMBAYEQUE</v>
          </cell>
          <cell r="E81">
            <v>40849</v>
          </cell>
          <cell r="F81">
            <v>40939</v>
          </cell>
          <cell r="G81" t="str">
            <v>CAS D.L. 1057</v>
          </cell>
          <cell r="H81">
            <v>5300</v>
          </cell>
          <cell r="I81">
            <v>5300</v>
          </cell>
          <cell r="J81">
            <v>5300</v>
          </cell>
          <cell r="K81">
            <v>5300</v>
          </cell>
          <cell r="L81">
            <v>3180</v>
          </cell>
          <cell r="M81" t="str">
            <v>-</v>
          </cell>
          <cell r="N81" t="str">
            <v>-</v>
          </cell>
          <cell r="O81" t="str">
            <v>-</v>
          </cell>
          <cell r="T81">
            <v>24380</v>
          </cell>
        </row>
        <row r="82">
          <cell r="A82" t="str">
            <v>09431267</v>
          </cell>
          <cell r="B82" t="str">
            <v>DELGADO RODRIGUEZ EDGARD JUAN</v>
          </cell>
          <cell r="C82" t="str">
            <v>RESPONSABLE ADMINISTRATIVO E INFORMATICO</v>
          </cell>
          <cell r="D82" t="str">
            <v>OFICINA ZONAL LIMA CALLAO</v>
          </cell>
          <cell r="E82">
            <v>40854</v>
          </cell>
          <cell r="F82">
            <v>40939</v>
          </cell>
          <cell r="G82" t="str">
            <v>CAS D.L. 1057</v>
          </cell>
          <cell r="H82">
            <v>2000</v>
          </cell>
          <cell r="I82">
            <v>2000</v>
          </cell>
          <cell r="J82">
            <v>600</v>
          </cell>
          <cell r="K82" t="str">
            <v>-</v>
          </cell>
          <cell r="L82" t="str">
            <v>-</v>
          </cell>
          <cell r="M82" t="str">
            <v>-</v>
          </cell>
          <cell r="N82" t="str">
            <v>-</v>
          </cell>
          <cell r="O82" t="str">
            <v>-</v>
          </cell>
          <cell r="T82">
            <v>4600</v>
          </cell>
        </row>
        <row r="83">
          <cell r="A83" t="str">
            <v>40011653</v>
          </cell>
          <cell r="B83" t="str">
            <v>PALOMINO TAICAS GISSELA BRIGITTE</v>
          </cell>
          <cell r="C83" t="str">
            <v>RESPONSABLE DE PROMOCION SOCIAL Y CAPACITACION</v>
          </cell>
          <cell r="D83" t="str">
            <v>OFICINA ZONAL LIMA CALLAO</v>
          </cell>
          <cell r="E83">
            <v>40854</v>
          </cell>
          <cell r="F83">
            <v>40939</v>
          </cell>
          <cell r="G83" t="str">
            <v>CAS D.L. 1057</v>
          </cell>
          <cell r="H83">
            <v>2900</v>
          </cell>
          <cell r="I83">
            <v>2900</v>
          </cell>
          <cell r="J83">
            <v>2900</v>
          </cell>
          <cell r="K83" t="str">
            <v>-</v>
          </cell>
          <cell r="L83" t="str">
            <v>-</v>
          </cell>
          <cell r="M83" t="str">
            <v>-</v>
          </cell>
          <cell r="N83" t="str">
            <v>-</v>
          </cell>
          <cell r="O83" t="str">
            <v>-</v>
          </cell>
          <cell r="T83">
            <v>8700</v>
          </cell>
        </row>
        <row r="84">
          <cell r="A84" t="str">
            <v>16502593</v>
          </cell>
          <cell r="B84" t="str">
            <v>UGAZ  DIAZ MARCO RAUL</v>
          </cell>
          <cell r="C84" t="str">
            <v>RESPONSABLE DE PROYECTOS</v>
          </cell>
          <cell r="D84" t="str">
            <v>OFICINA ZONAL LIMA CALLAO</v>
          </cell>
          <cell r="E84">
            <v>40854</v>
          </cell>
          <cell r="F84">
            <v>40939</v>
          </cell>
          <cell r="G84" t="str">
            <v>CAS D.L. 1057</v>
          </cell>
          <cell r="H84">
            <v>3100</v>
          </cell>
          <cell r="I84" t="str">
            <v>-</v>
          </cell>
          <cell r="J84" t="str">
            <v>-</v>
          </cell>
          <cell r="K84" t="str">
            <v>-</v>
          </cell>
          <cell r="L84" t="str">
            <v>-</v>
          </cell>
          <cell r="M84" t="str">
            <v>-</v>
          </cell>
          <cell r="N84" t="str">
            <v>-</v>
          </cell>
          <cell r="O84" t="str">
            <v>-</v>
          </cell>
          <cell r="T84">
            <v>3100</v>
          </cell>
        </row>
        <row r="85">
          <cell r="A85" t="str">
            <v>20116899</v>
          </cell>
          <cell r="B85" t="str">
            <v>ZARATE  RAMOS JAIME ROGER</v>
          </cell>
          <cell r="C85" t="str">
            <v>TECNICO DE PROYECTOS</v>
          </cell>
          <cell r="D85" t="str">
            <v>OFICINA ZONAL LIMA CALLAO</v>
          </cell>
          <cell r="E85">
            <v>40854</v>
          </cell>
          <cell r="F85">
            <v>40939</v>
          </cell>
          <cell r="G85" t="str">
            <v>CAS D.L. 1057</v>
          </cell>
          <cell r="H85">
            <v>2900</v>
          </cell>
          <cell r="I85">
            <v>2900</v>
          </cell>
          <cell r="J85">
            <v>2900</v>
          </cell>
          <cell r="K85">
            <v>2900</v>
          </cell>
          <cell r="L85">
            <v>2898</v>
          </cell>
          <cell r="M85">
            <v>2900</v>
          </cell>
          <cell r="N85">
            <v>6833.33</v>
          </cell>
          <cell r="O85">
            <v>5000</v>
          </cell>
          <cell r="T85">
            <v>29231.33</v>
          </cell>
        </row>
        <row r="86">
          <cell r="A86" t="str">
            <v>06077976</v>
          </cell>
          <cell r="B86" t="str">
            <v>CCOYLLAR QUISPE FORTUNATO JUVENCIO</v>
          </cell>
          <cell r="C86" t="str">
            <v>JEFE ZONAL LIMA CALLAO</v>
          </cell>
          <cell r="D86" t="str">
            <v>OFICINA ZONAL LIMA CALLAO</v>
          </cell>
          <cell r="E86">
            <v>40833</v>
          </cell>
          <cell r="F86">
            <v>40939</v>
          </cell>
          <cell r="G86" t="str">
            <v>CAS D.L. 1057</v>
          </cell>
          <cell r="H86">
            <v>5300</v>
          </cell>
          <cell r="I86">
            <v>530</v>
          </cell>
          <cell r="J86" t="str">
            <v>-</v>
          </cell>
          <cell r="K86" t="str">
            <v>-</v>
          </cell>
          <cell r="L86" t="str">
            <v>-</v>
          </cell>
          <cell r="M86" t="str">
            <v>-</v>
          </cell>
          <cell r="N86" t="str">
            <v>-</v>
          </cell>
          <cell r="O86" t="str">
            <v>-</v>
          </cell>
          <cell r="T86">
            <v>5830</v>
          </cell>
        </row>
        <row r="87">
          <cell r="A87" t="str">
            <v>09332916</v>
          </cell>
          <cell r="B87" t="str">
            <v>ALEGRE DE LA CRUZ FLOR DE MARIA</v>
          </cell>
          <cell r="C87" t="str">
            <v>TECNICO DE PROYECTOS EVALUACION-SUPERVISION</v>
          </cell>
          <cell r="D87" t="str">
            <v>OFICINA ZONAL LIMA ESTE</v>
          </cell>
          <cell r="E87">
            <v>40854</v>
          </cell>
          <cell r="F87">
            <v>40939</v>
          </cell>
          <cell r="G87" t="str">
            <v>CAS D.L. 1057</v>
          </cell>
          <cell r="H87">
            <v>3000</v>
          </cell>
          <cell r="I87">
            <v>3000</v>
          </cell>
          <cell r="J87">
            <v>3000</v>
          </cell>
          <cell r="K87">
            <v>3000</v>
          </cell>
          <cell r="L87">
            <v>3000</v>
          </cell>
          <cell r="M87">
            <v>3000</v>
          </cell>
          <cell r="N87">
            <v>3000</v>
          </cell>
          <cell r="O87" t="str">
            <v>-</v>
          </cell>
          <cell r="T87">
            <v>21000</v>
          </cell>
        </row>
        <row r="88">
          <cell r="A88" t="str">
            <v>00833617</v>
          </cell>
          <cell r="B88" t="str">
            <v>LOPEZ CORDOVA HILARIO</v>
          </cell>
          <cell r="C88" t="str">
            <v>JEFE ZONAL LIMA ESTE</v>
          </cell>
          <cell r="D88" t="str">
            <v>OFICINA ZONAL LIMA ESTE</v>
          </cell>
          <cell r="E88">
            <v>40833</v>
          </cell>
          <cell r="F88">
            <v>40939</v>
          </cell>
          <cell r="G88" t="str">
            <v>CAS D.L. 1057</v>
          </cell>
          <cell r="H88">
            <v>5500</v>
          </cell>
          <cell r="I88">
            <v>5500</v>
          </cell>
          <cell r="J88">
            <v>5500</v>
          </cell>
          <cell r="K88">
            <v>5500</v>
          </cell>
          <cell r="L88">
            <v>5500</v>
          </cell>
          <cell r="M88" t="str">
            <v>-</v>
          </cell>
          <cell r="N88" t="str">
            <v>-</v>
          </cell>
          <cell r="O88" t="str">
            <v>-</v>
          </cell>
          <cell r="T88">
            <v>27500</v>
          </cell>
        </row>
        <row r="89">
          <cell r="A89" t="str">
            <v>20401892</v>
          </cell>
          <cell r="B89" t="str">
            <v>OCHOA SIGUAS RUBEN ELEODORO</v>
          </cell>
          <cell r="C89" t="str">
            <v>RESPONSABLE DE PROYECTOS SUPERVISION</v>
          </cell>
          <cell r="D89" t="str">
            <v>OFICINA ZONAL LIMA ESTE</v>
          </cell>
          <cell r="E89">
            <v>40896</v>
          </cell>
          <cell r="F89">
            <v>40939</v>
          </cell>
          <cell r="G89" t="str">
            <v>CAS D.L. 1057</v>
          </cell>
          <cell r="H89">
            <v>3300</v>
          </cell>
          <cell r="I89">
            <v>3300</v>
          </cell>
          <cell r="J89">
            <v>3300</v>
          </cell>
          <cell r="K89">
            <v>3300</v>
          </cell>
          <cell r="L89">
            <v>3289</v>
          </cell>
          <cell r="M89" t="str">
            <v>-</v>
          </cell>
          <cell r="N89" t="str">
            <v>-</v>
          </cell>
          <cell r="O89" t="str">
            <v>-</v>
          </cell>
          <cell r="T89">
            <v>16489</v>
          </cell>
        </row>
        <row r="90">
          <cell r="A90" t="str">
            <v>10669307</v>
          </cell>
          <cell r="B90" t="str">
            <v>ORCON  PATILLA JOHNNY</v>
          </cell>
          <cell r="C90" t="str">
            <v>RESPONSABLE ADMINISTRATIVO E INFORMATICO</v>
          </cell>
          <cell r="D90" t="str">
            <v>OFICINA ZONAL LIMA ESTE</v>
          </cell>
          <cell r="E90">
            <v>40854</v>
          </cell>
          <cell r="F90">
            <v>40939</v>
          </cell>
          <cell r="G90" t="str">
            <v>CAS D.L. 1057</v>
          </cell>
          <cell r="H90">
            <v>2000</v>
          </cell>
          <cell r="I90">
            <v>2000</v>
          </cell>
          <cell r="J90">
            <v>2000</v>
          </cell>
          <cell r="K90">
            <v>2000</v>
          </cell>
          <cell r="L90">
            <v>2000</v>
          </cell>
          <cell r="M90">
            <v>2000</v>
          </cell>
          <cell r="N90">
            <v>2000</v>
          </cell>
          <cell r="O90">
            <v>2000</v>
          </cell>
          <cell r="T90">
            <v>16000</v>
          </cell>
        </row>
        <row r="91">
          <cell r="A91" t="str">
            <v>09638426</v>
          </cell>
          <cell r="B91" t="str">
            <v>POEMAPE APCHO JORGE LUIS</v>
          </cell>
          <cell r="C91" t="str">
            <v>RESPONSABLE DE PROYECTOS EVALUACION</v>
          </cell>
          <cell r="D91" t="str">
            <v>OFICINA ZONAL LIMA ESTE</v>
          </cell>
          <cell r="E91">
            <v>40896</v>
          </cell>
          <cell r="F91">
            <v>40939</v>
          </cell>
          <cell r="G91" t="str">
            <v>CAS D.L. 1057</v>
          </cell>
          <cell r="H91">
            <v>3300</v>
          </cell>
          <cell r="I91">
            <v>3300</v>
          </cell>
          <cell r="J91">
            <v>3300</v>
          </cell>
          <cell r="K91">
            <v>3300</v>
          </cell>
          <cell r="L91">
            <v>3290</v>
          </cell>
          <cell r="M91">
            <v>3300</v>
          </cell>
          <cell r="N91">
            <v>3300</v>
          </cell>
          <cell r="O91">
            <v>3300</v>
          </cell>
          <cell r="T91">
            <v>26390</v>
          </cell>
        </row>
        <row r="92">
          <cell r="A92" t="str">
            <v>03701368</v>
          </cell>
          <cell r="B92" t="str">
            <v>RODAS DIAZ ZIZI CARIDAD</v>
          </cell>
          <cell r="C92" t="str">
            <v>RESPONSABLE DE PROMOCION SOCIAL Y CAPACITACION</v>
          </cell>
          <cell r="D92" t="str">
            <v>OFICINA ZONAL LIMA ESTE</v>
          </cell>
          <cell r="E92">
            <v>40854</v>
          </cell>
          <cell r="F92">
            <v>40939</v>
          </cell>
          <cell r="G92" t="str">
            <v>CAS D.L. 1057</v>
          </cell>
          <cell r="H92">
            <v>3100</v>
          </cell>
          <cell r="I92">
            <v>3100</v>
          </cell>
          <cell r="J92">
            <v>3100</v>
          </cell>
          <cell r="K92">
            <v>3100</v>
          </cell>
          <cell r="L92">
            <v>3100</v>
          </cell>
          <cell r="M92">
            <v>3100</v>
          </cell>
          <cell r="N92" t="str">
            <v>-</v>
          </cell>
          <cell r="O92" t="str">
            <v>-</v>
          </cell>
          <cell r="T92">
            <v>18600</v>
          </cell>
        </row>
        <row r="93">
          <cell r="A93" t="str">
            <v>41651513</v>
          </cell>
          <cell r="B93" t="str">
            <v>AGUIRRE RAMOS JOSUE MARIO</v>
          </cell>
          <cell r="C93" t="str">
            <v>RESPONSABLE ADMINISTRATIVO E INFORMATICO</v>
          </cell>
          <cell r="D93" t="str">
            <v>OFICINA ZONAL LIMA NORTE</v>
          </cell>
          <cell r="E93">
            <v>40820</v>
          </cell>
          <cell r="F93">
            <v>40939</v>
          </cell>
          <cell r="G93" t="str">
            <v>CAS D.L. 1057</v>
          </cell>
          <cell r="H93">
            <v>2000</v>
          </cell>
          <cell r="I93">
            <v>2000</v>
          </cell>
          <cell r="J93">
            <v>2000</v>
          </cell>
          <cell r="K93">
            <v>2000</v>
          </cell>
          <cell r="L93">
            <v>2000</v>
          </cell>
          <cell r="M93">
            <v>2000</v>
          </cell>
          <cell r="N93">
            <v>2000</v>
          </cell>
          <cell r="O93">
            <v>2000</v>
          </cell>
          <cell r="T93">
            <v>16000</v>
          </cell>
        </row>
        <row r="94">
          <cell r="A94" t="str">
            <v>09673087</v>
          </cell>
          <cell r="B94" t="str">
            <v>PERALTA QUIROZ CESAR ALBERTO </v>
          </cell>
          <cell r="C94" t="str">
            <v>RESPONSABLE DE PROYECTOS - EVALUACION</v>
          </cell>
          <cell r="D94" t="str">
            <v>OFICINA ZONAL LIMA NORTE</v>
          </cell>
          <cell r="E94">
            <v>40819</v>
          </cell>
          <cell r="F94">
            <v>40939</v>
          </cell>
          <cell r="G94" t="str">
            <v>CAS D.L. 1057</v>
          </cell>
          <cell r="H94">
            <v>3300</v>
          </cell>
          <cell r="I94" t="str">
            <v>-</v>
          </cell>
          <cell r="J94" t="str">
            <v>-</v>
          </cell>
          <cell r="K94" t="str">
            <v>-</v>
          </cell>
          <cell r="L94" t="str">
            <v>-</v>
          </cell>
          <cell r="M94" t="str">
            <v>-</v>
          </cell>
          <cell r="N94" t="str">
            <v>-</v>
          </cell>
          <cell r="O94" t="str">
            <v>-</v>
          </cell>
          <cell r="T94">
            <v>3300</v>
          </cell>
        </row>
        <row r="95">
          <cell r="A95" t="str">
            <v>16715141</v>
          </cell>
          <cell r="B95" t="str">
            <v>RODRIGO OROZCO MIGUEL ANGEL</v>
          </cell>
          <cell r="C95" t="str">
            <v>TECNICO DE PROYECTOS EVAL-SUP</v>
          </cell>
          <cell r="D95" t="str">
            <v>OFICINA ZONAL LIMA NORTE</v>
          </cell>
          <cell r="E95">
            <v>40871</v>
          </cell>
          <cell r="F95">
            <v>40939</v>
          </cell>
          <cell r="G95" t="str">
            <v>CAS D.L. 1057</v>
          </cell>
          <cell r="H95">
            <v>3000</v>
          </cell>
          <cell r="I95">
            <v>3000</v>
          </cell>
          <cell r="J95">
            <v>3000</v>
          </cell>
          <cell r="K95">
            <v>3000</v>
          </cell>
          <cell r="L95">
            <v>3000</v>
          </cell>
          <cell r="M95">
            <v>3000</v>
          </cell>
          <cell r="N95" t="str">
            <v>-</v>
          </cell>
          <cell r="O95" t="str">
            <v>-</v>
          </cell>
          <cell r="T95">
            <v>18000</v>
          </cell>
        </row>
        <row r="96">
          <cell r="A96" t="str">
            <v>40315451</v>
          </cell>
          <cell r="B96" t="str">
            <v>SOTO  CONDOR VLADIMIR</v>
          </cell>
          <cell r="C96" t="str">
            <v>RESPONSABLE DE PROMOCION SOCIAL Y CAPACITACION</v>
          </cell>
          <cell r="D96" t="str">
            <v>OFICINA ZONAL LIMA NORTE</v>
          </cell>
          <cell r="E96">
            <v>40820</v>
          </cell>
          <cell r="F96">
            <v>40939</v>
          </cell>
          <cell r="G96" t="str">
            <v>CAS D.L. 1057</v>
          </cell>
          <cell r="H96">
            <v>3100</v>
          </cell>
          <cell r="I96">
            <v>3100</v>
          </cell>
          <cell r="J96">
            <v>3100</v>
          </cell>
          <cell r="K96">
            <v>3100</v>
          </cell>
          <cell r="L96">
            <v>3098</v>
          </cell>
          <cell r="M96">
            <v>3100</v>
          </cell>
          <cell r="N96">
            <v>3100</v>
          </cell>
          <cell r="O96">
            <v>3100</v>
          </cell>
          <cell r="T96">
            <v>24798</v>
          </cell>
        </row>
        <row r="97">
          <cell r="A97" t="str">
            <v>07659044</v>
          </cell>
          <cell r="B97" t="str">
            <v>TORRES  GRANDEZ MANUEL REYES</v>
          </cell>
          <cell r="C97" t="str">
            <v>CHOFER</v>
          </cell>
          <cell r="D97" t="str">
            <v>OFICINA ZONAL LIMA NORTE</v>
          </cell>
          <cell r="E97">
            <v>40878</v>
          </cell>
          <cell r="F97">
            <v>40939</v>
          </cell>
          <cell r="G97" t="str">
            <v>CAS D.L. 1057</v>
          </cell>
          <cell r="H97">
            <v>1100</v>
          </cell>
          <cell r="I97">
            <v>1100</v>
          </cell>
          <cell r="J97">
            <v>1100</v>
          </cell>
          <cell r="K97">
            <v>1100</v>
          </cell>
          <cell r="L97">
            <v>1100</v>
          </cell>
          <cell r="M97">
            <v>1100</v>
          </cell>
          <cell r="N97">
            <v>1100</v>
          </cell>
          <cell r="O97">
            <v>1100</v>
          </cell>
          <cell r="T97">
            <v>8800</v>
          </cell>
        </row>
        <row r="98">
          <cell r="A98" t="str">
            <v>40289827</v>
          </cell>
          <cell r="B98" t="str">
            <v>ORDOÑEZ SACIETA MABEL PATRICIA</v>
          </cell>
          <cell r="C98" t="str">
            <v>JEFA ZONAL LIMA NORTE</v>
          </cell>
          <cell r="D98" t="str">
            <v>OFICINA ZONAL LIMA NORTE</v>
          </cell>
          <cell r="E98">
            <v>40963</v>
          </cell>
          <cell r="F98">
            <v>41022</v>
          </cell>
          <cell r="I98">
            <v>1283</v>
          </cell>
          <cell r="J98">
            <v>5500</v>
          </cell>
          <cell r="K98">
            <v>5500</v>
          </cell>
          <cell r="L98">
            <v>5500</v>
          </cell>
          <cell r="M98">
            <v>5500</v>
          </cell>
          <cell r="N98">
            <v>5500</v>
          </cell>
          <cell r="O98">
            <v>5500</v>
          </cell>
          <cell r="T98">
            <v>34283</v>
          </cell>
        </row>
        <row r="99">
          <cell r="A99" t="str">
            <v>09796981</v>
          </cell>
          <cell r="B99" t="str">
            <v>HIDALGO LOPEZ HUBERT</v>
          </cell>
          <cell r="C99" t="str">
            <v>RESPONSABLE ADMINISTRATIVO E INFORMATICO</v>
          </cell>
          <cell r="D99" t="str">
            <v>OFICINA ZONAL LIMA SUR</v>
          </cell>
          <cell r="E99">
            <v>40812</v>
          </cell>
          <cell r="F99">
            <v>40939</v>
          </cell>
          <cell r="G99" t="str">
            <v>CAS D.L. 1057</v>
          </cell>
          <cell r="H99">
            <v>2000</v>
          </cell>
          <cell r="I99">
            <v>2000</v>
          </cell>
          <cell r="J99">
            <v>2000</v>
          </cell>
          <cell r="K99">
            <v>2000</v>
          </cell>
          <cell r="L99">
            <v>2000</v>
          </cell>
          <cell r="M99">
            <v>2000</v>
          </cell>
          <cell r="N99">
            <v>2000</v>
          </cell>
          <cell r="O99">
            <v>2000</v>
          </cell>
          <cell r="T99">
            <v>16000</v>
          </cell>
        </row>
        <row r="100">
          <cell r="A100" t="str">
            <v>10866428</v>
          </cell>
          <cell r="B100" t="str">
            <v>LOVATON  CORREA ALEDY JULEM</v>
          </cell>
          <cell r="C100" t="str">
            <v>TECNICO DE PROYECTOS EVAL-SUP</v>
          </cell>
          <cell r="D100" t="str">
            <v>OFICINA ZONAL LIMA SUR</v>
          </cell>
          <cell r="E100">
            <v>40871</v>
          </cell>
          <cell r="F100">
            <v>40939</v>
          </cell>
          <cell r="G100" t="str">
            <v>CAS D.L. 1057</v>
          </cell>
          <cell r="H100">
            <v>3000</v>
          </cell>
          <cell r="I100">
            <v>3000</v>
          </cell>
          <cell r="J100">
            <v>3000</v>
          </cell>
          <cell r="K100">
            <v>3000</v>
          </cell>
          <cell r="L100">
            <v>3000</v>
          </cell>
          <cell r="M100">
            <v>3000</v>
          </cell>
          <cell r="N100">
            <v>3000</v>
          </cell>
          <cell r="O100">
            <v>3000</v>
          </cell>
          <cell r="T100">
            <v>24000</v>
          </cell>
        </row>
        <row r="101">
          <cell r="A101" t="str">
            <v>09715409</v>
          </cell>
          <cell r="B101" t="str">
            <v>RAMOS GALLEGOS SUSY GIOVANA </v>
          </cell>
          <cell r="C101" t="str">
            <v>JEFA ZONAL LIMA SUR</v>
          </cell>
          <cell r="D101" t="str">
            <v>OFICINA ZONAL LIMA SUR</v>
          </cell>
          <cell r="E101">
            <v>40834</v>
          </cell>
          <cell r="F101">
            <v>40939</v>
          </cell>
          <cell r="G101" t="str">
            <v>CAS D.L. 1057</v>
          </cell>
          <cell r="H101">
            <v>5500</v>
          </cell>
          <cell r="I101">
            <v>5500</v>
          </cell>
          <cell r="J101">
            <v>5500</v>
          </cell>
          <cell r="K101">
            <v>5500</v>
          </cell>
          <cell r="L101">
            <v>5500</v>
          </cell>
          <cell r="M101">
            <v>5500</v>
          </cell>
          <cell r="N101">
            <v>5500</v>
          </cell>
          <cell r="O101">
            <v>5500</v>
          </cell>
          <cell r="T101">
            <v>44000</v>
          </cell>
        </row>
        <row r="102">
          <cell r="A102" t="str">
            <v>10319712</v>
          </cell>
          <cell r="B102" t="str">
            <v>RIVAS VARGAS LUZ DUDOMILIA</v>
          </cell>
          <cell r="C102" t="str">
            <v>RESPONSABLE DE PROYECTOS-EVALUACION</v>
          </cell>
          <cell r="D102" t="str">
            <v>OFICINA ZONAL LIMA SUR</v>
          </cell>
          <cell r="E102">
            <v>40809</v>
          </cell>
          <cell r="F102">
            <v>40939</v>
          </cell>
          <cell r="G102" t="str">
            <v>CAS D.L. 1057</v>
          </cell>
          <cell r="H102">
            <v>3300</v>
          </cell>
          <cell r="I102">
            <v>3300</v>
          </cell>
          <cell r="J102">
            <v>3300</v>
          </cell>
          <cell r="K102">
            <v>3300</v>
          </cell>
          <cell r="L102">
            <v>3300</v>
          </cell>
          <cell r="M102">
            <v>3300</v>
          </cell>
          <cell r="N102">
            <v>3300</v>
          </cell>
          <cell r="O102">
            <v>3300</v>
          </cell>
          <cell r="T102">
            <v>26400</v>
          </cell>
        </row>
        <row r="103">
          <cell r="A103" t="str">
            <v>09453727</v>
          </cell>
          <cell r="B103" t="str">
            <v>SAMAME  MENDOZA JOSE DARIO</v>
          </cell>
          <cell r="C103" t="str">
            <v>RESPONSABLE DE PROMOCION SOCIAL Y CAPACITACION</v>
          </cell>
          <cell r="D103" t="str">
            <v>OFICINA ZONAL LIMA SUR</v>
          </cell>
          <cell r="E103">
            <v>40819</v>
          </cell>
          <cell r="F103">
            <v>40939</v>
          </cell>
          <cell r="G103" t="str">
            <v>CAS D.L. 1057</v>
          </cell>
          <cell r="H103">
            <v>3100</v>
          </cell>
          <cell r="I103">
            <v>3100</v>
          </cell>
          <cell r="J103">
            <v>3100</v>
          </cell>
          <cell r="K103">
            <v>3100</v>
          </cell>
          <cell r="L103">
            <v>3100</v>
          </cell>
          <cell r="M103">
            <v>3100</v>
          </cell>
          <cell r="N103">
            <v>3100</v>
          </cell>
          <cell r="O103" t="str">
            <v>-</v>
          </cell>
          <cell r="T103">
            <v>21700</v>
          </cell>
        </row>
        <row r="104">
          <cell r="A104" t="str">
            <v>09152391</v>
          </cell>
          <cell r="B104" t="str">
            <v>SANTOS LOPEZ ANGELA MIRIAM</v>
          </cell>
          <cell r="C104" t="str">
            <v>RESPONSABLE DE PROYECTOS - SUPERVISION</v>
          </cell>
          <cell r="D104" t="str">
            <v>OFICINA ZONAL LIMA SUR</v>
          </cell>
          <cell r="E104">
            <v>40817</v>
          </cell>
          <cell r="F104">
            <v>40939</v>
          </cell>
          <cell r="G104" t="str">
            <v>CAS D.L. 1057</v>
          </cell>
          <cell r="H104">
            <v>3300</v>
          </cell>
          <cell r="I104">
            <v>3300</v>
          </cell>
          <cell r="J104">
            <v>3300</v>
          </cell>
          <cell r="K104">
            <v>3300</v>
          </cell>
          <cell r="L104">
            <v>3300</v>
          </cell>
          <cell r="M104">
            <v>3300</v>
          </cell>
          <cell r="N104">
            <v>3300</v>
          </cell>
          <cell r="O104">
            <v>3300</v>
          </cell>
          <cell r="T104">
            <v>26400</v>
          </cell>
        </row>
        <row r="105">
          <cell r="A105" t="str">
            <v>05380488</v>
          </cell>
          <cell r="B105" t="str">
            <v>BARTENS  FERRANDO  NAPOLEON</v>
          </cell>
          <cell r="C105" t="str">
            <v>CHOFER</v>
          </cell>
          <cell r="D105" t="str">
            <v>OFICINA ZONAL LORETO</v>
          </cell>
          <cell r="E105">
            <v>40871</v>
          </cell>
          <cell r="F105">
            <v>40939</v>
          </cell>
          <cell r="G105" t="str">
            <v>CAS D.L. 1057</v>
          </cell>
          <cell r="H105">
            <v>1100</v>
          </cell>
          <cell r="I105">
            <v>1100</v>
          </cell>
          <cell r="J105">
            <v>1100</v>
          </cell>
          <cell r="K105">
            <v>1100</v>
          </cell>
          <cell r="L105">
            <v>1100</v>
          </cell>
          <cell r="M105">
            <v>1100</v>
          </cell>
          <cell r="N105">
            <v>1100</v>
          </cell>
          <cell r="O105">
            <v>1100</v>
          </cell>
          <cell r="T105">
            <v>8800</v>
          </cell>
        </row>
        <row r="106">
          <cell r="A106" t="str">
            <v>40111081</v>
          </cell>
          <cell r="B106" t="str">
            <v>RUIZ RIOS DANNY</v>
          </cell>
          <cell r="C106" t="str">
            <v>RESPONSABLE DE PROYECTOS</v>
          </cell>
          <cell r="D106" t="str">
            <v>OFICINA ZONAL LORETO</v>
          </cell>
          <cell r="E106">
            <v>40819</v>
          </cell>
          <cell r="F106">
            <v>40939</v>
          </cell>
          <cell r="G106" t="str">
            <v>CAS D.L. 1057</v>
          </cell>
          <cell r="H106">
            <v>3100</v>
          </cell>
          <cell r="I106">
            <v>3100</v>
          </cell>
          <cell r="J106">
            <v>3100</v>
          </cell>
          <cell r="K106">
            <v>3100</v>
          </cell>
          <cell r="L106">
            <v>3100</v>
          </cell>
          <cell r="M106">
            <v>3100</v>
          </cell>
          <cell r="N106">
            <v>3100</v>
          </cell>
          <cell r="O106">
            <v>3100</v>
          </cell>
          <cell r="T106">
            <v>24800</v>
          </cell>
        </row>
        <row r="107">
          <cell r="A107" t="str">
            <v>01046383</v>
          </cell>
          <cell r="B107" t="str">
            <v>VASQUEZ FERNANDEZ CLAUDIO</v>
          </cell>
          <cell r="C107" t="str">
            <v>TECNICO DE PROYECTOS</v>
          </cell>
          <cell r="D107" t="str">
            <v>OFICINA ZONAL LORETO</v>
          </cell>
          <cell r="E107">
            <v>40878</v>
          </cell>
          <cell r="F107">
            <v>40939</v>
          </cell>
          <cell r="G107" t="str">
            <v>CAS D.L. 1057</v>
          </cell>
          <cell r="H107">
            <v>2900</v>
          </cell>
          <cell r="I107">
            <v>2900</v>
          </cell>
          <cell r="J107">
            <v>2900</v>
          </cell>
          <cell r="K107">
            <v>2900</v>
          </cell>
          <cell r="L107">
            <v>2900</v>
          </cell>
          <cell r="M107">
            <v>2900</v>
          </cell>
          <cell r="N107">
            <v>2900</v>
          </cell>
          <cell r="O107">
            <v>2900</v>
          </cell>
          <cell r="T107">
            <v>23200</v>
          </cell>
        </row>
        <row r="108">
          <cell r="A108" t="str">
            <v>40627280</v>
          </cell>
          <cell r="B108" t="str">
            <v>DIAZ  LINARES JOSE LUIS</v>
          </cell>
          <cell r="C108" t="str">
            <v>RESPONSABLE ADMINISTRATIVO E INFORMATICO</v>
          </cell>
          <cell r="D108" t="str">
            <v>OFICINA ZONAL LORETO</v>
          </cell>
          <cell r="E108">
            <v>40814</v>
          </cell>
          <cell r="F108">
            <v>40939</v>
          </cell>
          <cell r="G108" t="str">
            <v>CAS D.L. 1057</v>
          </cell>
          <cell r="H108">
            <v>2000</v>
          </cell>
          <cell r="I108">
            <v>2000</v>
          </cell>
          <cell r="J108">
            <v>2000</v>
          </cell>
          <cell r="K108">
            <v>2000</v>
          </cell>
          <cell r="L108">
            <v>2000</v>
          </cell>
          <cell r="M108">
            <v>2000</v>
          </cell>
          <cell r="N108">
            <v>2000</v>
          </cell>
          <cell r="O108">
            <v>2000</v>
          </cell>
          <cell r="T108">
            <v>16000</v>
          </cell>
        </row>
        <row r="109">
          <cell r="A109" t="str">
            <v>05380274</v>
          </cell>
          <cell r="B109" t="str">
            <v>ROLDAN  REATEGUI JHONN KELSEY</v>
          </cell>
          <cell r="C109" t="str">
            <v>JEFE DE LA OFICINA ZONAL LORETO</v>
          </cell>
          <cell r="D109" t="str">
            <v>OFICINA ZONAL LORETO</v>
          </cell>
          <cell r="E109">
            <v>40833</v>
          </cell>
          <cell r="F109">
            <v>40939</v>
          </cell>
          <cell r="G109" t="str">
            <v>CAS D.L. 1057</v>
          </cell>
          <cell r="H109">
            <v>5300</v>
          </cell>
          <cell r="I109">
            <v>5300</v>
          </cell>
          <cell r="J109">
            <v>5300</v>
          </cell>
          <cell r="K109">
            <v>5300</v>
          </cell>
          <cell r="L109">
            <v>5300</v>
          </cell>
          <cell r="M109">
            <v>5300</v>
          </cell>
          <cell r="N109">
            <v>5300</v>
          </cell>
          <cell r="O109">
            <v>5300</v>
          </cell>
          <cell r="T109">
            <v>42400</v>
          </cell>
        </row>
        <row r="110">
          <cell r="A110" t="str">
            <v>29271599</v>
          </cell>
          <cell r="B110" t="str">
            <v>GARCIA  CALIZAYA PERCY ERIBERTO</v>
          </cell>
          <cell r="C110" t="str">
            <v>TECNICO DE PROYECTOS</v>
          </cell>
          <cell r="D110" t="str">
            <v>OFICINA ZONAL MOQUEGUA</v>
          </cell>
          <cell r="E110">
            <v>40879</v>
          </cell>
          <cell r="F110">
            <v>40939</v>
          </cell>
          <cell r="G110" t="str">
            <v>CAS D.L. 1057</v>
          </cell>
          <cell r="H110">
            <v>2900</v>
          </cell>
          <cell r="I110">
            <v>2900</v>
          </cell>
          <cell r="J110">
            <v>2900</v>
          </cell>
          <cell r="K110">
            <v>2900</v>
          </cell>
          <cell r="L110">
            <v>2900</v>
          </cell>
          <cell r="M110">
            <v>2900</v>
          </cell>
          <cell r="N110">
            <v>6833.33</v>
          </cell>
          <cell r="O110">
            <v>5000</v>
          </cell>
          <cell r="T110">
            <v>29233.33</v>
          </cell>
        </row>
        <row r="111">
          <cell r="A111" t="str">
            <v>01340843</v>
          </cell>
          <cell r="B111" t="str">
            <v>CALDERON  TORRES JUAN LUCAS</v>
          </cell>
          <cell r="C111" t="str">
            <v>RESPONSABLE DE PROMOCION SOCIAL Y CAPACITACION</v>
          </cell>
          <cell r="D111" t="str">
            <v>OFICINA ZONAL MOQUEGUA</v>
          </cell>
          <cell r="E111">
            <v>40879</v>
          </cell>
          <cell r="F111">
            <v>40939</v>
          </cell>
          <cell r="G111" t="str">
            <v>CAS D.L. 1057</v>
          </cell>
          <cell r="H111">
            <v>2700</v>
          </cell>
          <cell r="I111">
            <v>2700</v>
          </cell>
          <cell r="J111">
            <v>2700</v>
          </cell>
          <cell r="K111">
            <v>2700</v>
          </cell>
          <cell r="L111">
            <v>2700</v>
          </cell>
          <cell r="M111">
            <v>2700</v>
          </cell>
          <cell r="N111">
            <v>2700</v>
          </cell>
          <cell r="O111">
            <v>2700</v>
          </cell>
          <cell r="T111">
            <v>21600</v>
          </cell>
        </row>
        <row r="112">
          <cell r="A112" t="str">
            <v>29636978</v>
          </cell>
          <cell r="B112" t="str">
            <v>MALAGA POMA JESUS AUGUSTO</v>
          </cell>
          <cell r="C112" t="str">
            <v>JEFE DE OFICINA ZONAL MOQUEGUA</v>
          </cell>
          <cell r="D112" t="str">
            <v>OFICINA ZONAL MOQUEGUA</v>
          </cell>
          <cell r="E112">
            <v>40849</v>
          </cell>
          <cell r="F112">
            <v>40939</v>
          </cell>
          <cell r="G112" t="str">
            <v>CAS D.L. 1057</v>
          </cell>
          <cell r="H112">
            <v>4000</v>
          </cell>
          <cell r="I112">
            <v>4000</v>
          </cell>
          <cell r="J112">
            <v>4000</v>
          </cell>
          <cell r="K112">
            <v>4000</v>
          </cell>
          <cell r="L112">
            <v>4000</v>
          </cell>
          <cell r="M112">
            <v>4000</v>
          </cell>
          <cell r="N112">
            <v>4000</v>
          </cell>
          <cell r="O112">
            <v>4000</v>
          </cell>
          <cell r="T112">
            <v>32000</v>
          </cell>
        </row>
        <row r="113">
          <cell r="A113" t="str">
            <v>04085636</v>
          </cell>
          <cell r="B113" t="str">
            <v>CARHUARICRA QUINTANA JIMMY WILDER</v>
          </cell>
          <cell r="C113" t="str">
            <v>JEFE DE LA OFICINA ZONAL PASCO</v>
          </cell>
          <cell r="D113" t="str">
            <v>OFICINA ZONAL PASCO</v>
          </cell>
          <cell r="E113">
            <v>40823</v>
          </cell>
          <cell r="F113">
            <v>40939</v>
          </cell>
          <cell r="G113" t="str">
            <v>CAS D.L. 1057</v>
          </cell>
          <cell r="H113">
            <v>5300</v>
          </cell>
          <cell r="I113">
            <v>5300</v>
          </cell>
          <cell r="J113">
            <v>5300</v>
          </cell>
          <cell r="K113">
            <v>5300</v>
          </cell>
          <cell r="L113">
            <v>5300</v>
          </cell>
          <cell r="M113">
            <v>5300</v>
          </cell>
          <cell r="N113">
            <v>5300</v>
          </cell>
          <cell r="O113">
            <v>5300</v>
          </cell>
          <cell r="T113">
            <v>42400</v>
          </cell>
        </row>
        <row r="114">
          <cell r="A114" t="str">
            <v>09680080</v>
          </cell>
          <cell r="B114" t="str">
            <v>MORALES MIRANDA JOSE ALBERTO</v>
          </cell>
          <cell r="C114" t="str">
            <v>TECNICO DE PROYECTOS</v>
          </cell>
          <cell r="D114" t="str">
            <v>OFICINA ZONAL PASCO</v>
          </cell>
          <cell r="E114">
            <v>40878</v>
          </cell>
          <cell r="F114">
            <v>40939</v>
          </cell>
          <cell r="G114" t="str">
            <v>CAS D.L. 1057</v>
          </cell>
          <cell r="H114">
            <v>2900</v>
          </cell>
          <cell r="I114" t="str">
            <v>-</v>
          </cell>
          <cell r="J114" t="str">
            <v>-</v>
          </cell>
          <cell r="K114" t="str">
            <v>-</v>
          </cell>
          <cell r="L114" t="str">
            <v>-</v>
          </cell>
          <cell r="M114" t="str">
            <v>-</v>
          </cell>
          <cell r="N114" t="str">
            <v>-</v>
          </cell>
          <cell r="O114" t="str">
            <v>-</v>
          </cell>
          <cell r="T114">
            <v>2900</v>
          </cell>
        </row>
        <row r="115">
          <cell r="A115" t="str">
            <v>04081849</v>
          </cell>
          <cell r="B115" t="str">
            <v>ALIAGA SALAZAR PATRICIA ISABEL</v>
          </cell>
          <cell r="C115" t="str">
            <v>RESPONSABLE DE PROYECTOS</v>
          </cell>
          <cell r="D115" t="str">
            <v>OFICINA ZONAL PASCO</v>
          </cell>
          <cell r="E115">
            <v>40878</v>
          </cell>
          <cell r="F115">
            <v>40939</v>
          </cell>
          <cell r="G115" t="str">
            <v>CAS D.L. 1057</v>
          </cell>
          <cell r="H115">
            <v>3100</v>
          </cell>
          <cell r="I115" t="str">
            <v>-</v>
          </cell>
          <cell r="J115" t="str">
            <v>-</v>
          </cell>
          <cell r="K115" t="str">
            <v>-</v>
          </cell>
          <cell r="L115" t="str">
            <v>-</v>
          </cell>
          <cell r="M115" t="str">
            <v>-</v>
          </cell>
          <cell r="N115" t="str">
            <v>-</v>
          </cell>
          <cell r="O115" t="str">
            <v>-</v>
          </cell>
          <cell r="T115">
            <v>3100</v>
          </cell>
        </row>
        <row r="116">
          <cell r="A116" t="str">
            <v>80660191</v>
          </cell>
          <cell r="B116" t="str">
            <v>MAYUNTUPA  ECHEVARRIA ROY WALTER</v>
          </cell>
          <cell r="C116" t="str">
            <v>RESPONSABLE ADMINISTRATIVO E INFORMATICO</v>
          </cell>
          <cell r="D116" t="str">
            <v>OFICINA ZONAL PASCO</v>
          </cell>
          <cell r="E116">
            <v>40903</v>
          </cell>
          <cell r="F116">
            <v>40939</v>
          </cell>
          <cell r="G116" t="str">
            <v>CAS D.L. 1057</v>
          </cell>
          <cell r="H116">
            <v>2000</v>
          </cell>
          <cell r="I116">
            <v>2000</v>
          </cell>
          <cell r="J116">
            <v>2000</v>
          </cell>
          <cell r="K116">
            <v>2000</v>
          </cell>
          <cell r="L116">
            <v>2000</v>
          </cell>
          <cell r="M116">
            <v>2000</v>
          </cell>
          <cell r="N116">
            <v>2000</v>
          </cell>
          <cell r="O116">
            <v>2000</v>
          </cell>
          <cell r="T116">
            <v>16000</v>
          </cell>
        </row>
        <row r="117">
          <cell r="A117" t="str">
            <v>40722507</v>
          </cell>
          <cell r="B117" t="str">
            <v>GARCIA MONTERROSO RAMIREZ MARITA FABIOLA</v>
          </cell>
          <cell r="C117" t="str">
            <v>RESPONSABLE DE PROMOCIÓN SOCIAL  Y CAPACITACIÓN</v>
          </cell>
          <cell r="D117" t="str">
            <v>OFICINA ZONAL PIURA</v>
          </cell>
          <cell r="E117">
            <v>40819</v>
          </cell>
          <cell r="F117">
            <v>40939</v>
          </cell>
          <cell r="G117" t="str">
            <v>CAS D.L. 1057</v>
          </cell>
          <cell r="H117">
            <v>3100</v>
          </cell>
          <cell r="I117">
            <v>3100</v>
          </cell>
          <cell r="J117" t="str">
            <v>-</v>
          </cell>
          <cell r="K117">
            <v>3100</v>
          </cell>
          <cell r="L117">
            <v>3100</v>
          </cell>
          <cell r="M117">
            <v>3100</v>
          </cell>
          <cell r="N117">
            <v>3100</v>
          </cell>
          <cell r="O117">
            <v>3100</v>
          </cell>
          <cell r="T117">
            <v>21700</v>
          </cell>
        </row>
        <row r="118">
          <cell r="A118" t="str">
            <v>02838136</v>
          </cell>
          <cell r="B118" t="str">
            <v>LAZO GARCIA ZABALETA SERGIO DRAUCIN</v>
          </cell>
          <cell r="C118" t="str">
            <v>JEFE DE LA OFICINA ZONAL PIURA</v>
          </cell>
          <cell r="D118" t="str">
            <v>OFICINA ZONAL PIURA</v>
          </cell>
          <cell r="E118">
            <v>40826</v>
          </cell>
          <cell r="F118">
            <v>40939</v>
          </cell>
          <cell r="G118" t="str">
            <v>CAS D.L. 1057</v>
          </cell>
          <cell r="H118">
            <v>5500</v>
          </cell>
          <cell r="I118">
            <v>5500</v>
          </cell>
          <cell r="J118" t="str">
            <v>-</v>
          </cell>
          <cell r="K118" t="str">
            <v>-</v>
          </cell>
          <cell r="L118" t="str">
            <v>-</v>
          </cell>
          <cell r="M118" t="str">
            <v>-</v>
          </cell>
          <cell r="N118" t="str">
            <v>-</v>
          </cell>
          <cell r="O118" t="str">
            <v>-</v>
          </cell>
          <cell r="T118">
            <v>11000</v>
          </cell>
        </row>
        <row r="119">
          <cell r="A119" t="str">
            <v>02777112</v>
          </cell>
          <cell r="B119" t="str">
            <v>SAAVEDRA GOMEZ VIVIANA</v>
          </cell>
          <cell r="C119" t="str">
            <v>RESPONSABLE DE PROYECTOS-EVALUACION</v>
          </cell>
          <cell r="D119" t="str">
            <v>OFICINA ZONAL PIURA</v>
          </cell>
          <cell r="E119">
            <v>40122</v>
          </cell>
          <cell r="F119">
            <v>40939</v>
          </cell>
          <cell r="G119" t="str">
            <v>CAS D.L. 1057</v>
          </cell>
          <cell r="H119">
            <v>3500</v>
          </cell>
          <cell r="I119">
            <v>3500</v>
          </cell>
          <cell r="J119">
            <v>3500</v>
          </cell>
          <cell r="K119">
            <v>3500</v>
          </cell>
          <cell r="L119">
            <v>3500</v>
          </cell>
          <cell r="M119">
            <v>3500</v>
          </cell>
          <cell r="N119">
            <v>3500</v>
          </cell>
          <cell r="O119">
            <v>3500</v>
          </cell>
          <cell r="T119">
            <v>28000</v>
          </cell>
        </row>
        <row r="120">
          <cell r="A120" t="str">
            <v>08460560</v>
          </cell>
          <cell r="B120" t="str">
            <v>SILVA LOPEZ VICENTE</v>
          </cell>
          <cell r="C120" t="str">
            <v>TECNICO DE PROYECTOS</v>
          </cell>
          <cell r="D120" t="str">
            <v>OFICINA ZONAL PIURA</v>
          </cell>
          <cell r="E120">
            <v>40819</v>
          </cell>
          <cell r="F120">
            <v>40939</v>
          </cell>
          <cell r="G120" t="str">
            <v>CAS D.L. 1057</v>
          </cell>
          <cell r="H120">
            <v>3000</v>
          </cell>
          <cell r="I120" t="str">
            <v>-</v>
          </cell>
          <cell r="J120" t="str">
            <v>-</v>
          </cell>
          <cell r="K120" t="str">
            <v>-</v>
          </cell>
          <cell r="L120" t="str">
            <v>-</v>
          </cell>
          <cell r="M120" t="str">
            <v>-</v>
          </cell>
          <cell r="N120" t="str">
            <v>-</v>
          </cell>
          <cell r="O120" t="str">
            <v>-</v>
          </cell>
          <cell r="T120">
            <v>3000</v>
          </cell>
        </row>
        <row r="121">
          <cell r="A121" t="str">
            <v>02627229</v>
          </cell>
          <cell r="B121" t="str">
            <v>TALLEDO CHIYONG JOSE JAVIER</v>
          </cell>
          <cell r="C121" t="str">
            <v>CHOFER</v>
          </cell>
          <cell r="D121" t="str">
            <v>OFICINA ZONAL PIURA</v>
          </cell>
          <cell r="E121">
            <v>40829</v>
          </cell>
          <cell r="F121">
            <v>40939</v>
          </cell>
          <cell r="G121" t="str">
            <v>CAS D.L. 1057</v>
          </cell>
          <cell r="H121">
            <v>1100</v>
          </cell>
          <cell r="I121">
            <v>1100</v>
          </cell>
          <cell r="J121">
            <v>1100</v>
          </cell>
          <cell r="K121">
            <v>1100</v>
          </cell>
          <cell r="L121">
            <v>1100</v>
          </cell>
          <cell r="M121">
            <v>1100</v>
          </cell>
          <cell r="N121">
            <v>1100</v>
          </cell>
          <cell r="O121">
            <v>1100</v>
          </cell>
          <cell r="T121">
            <v>8800</v>
          </cell>
        </row>
        <row r="122">
          <cell r="A122" t="str">
            <v>29424630</v>
          </cell>
          <cell r="B122" t="str">
            <v>AGUILAR RODRIGUEZ CECILIA YAQUELINE</v>
          </cell>
          <cell r="C122" t="str">
            <v>RESPONSABLE DE PROYECTOS-EVALUACION</v>
          </cell>
          <cell r="D122" t="str">
            <v>OFICINA ZONAL PUNO</v>
          </cell>
          <cell r="E122">
            <v>40809</v>
          </cell>
          <cell r="F122">
            <v>40939</v>
          </cell>
          <cell r="G122" t="str">
            <v>CAS D.L. 1057</v>
          </cell>
          <cell r="H122">
            <v>3500</v>
          </cell>
          <cell r="I122">
            <v>3500</v>
          </cell>
          <cell r="J122">
            <v>3500</v>
          </cell>
          <cell r="K122">
            <v>3500</v>
          </cell>
          <cell r="L122">
            <v>3500</v>
          </cell>
          <cell r="M122">
            <v>3500</v>
          </cell>
          <cell r="N122">
            <v>3500</v>
          </cell>
          <cell r="O122">
            <v>3500</v>
          </cell>
          <cell r="T122">
            <v>28000</v>
          </cell>
        </row>
        <row r="123">
          <cell r="A123" t="str">
            <v>01308504</v>
          </cell>
          <cell r="B123" t="str">
            <v>AYALA MENA HERNAN</v>
          </cell>
          <cell r="C123" t="str">
            <v>RESPONSABLE ADMINISTRATIVO E INFORMATICO</v>
          </cell>
          <cell r="D123" t="str">
            <v>OFICINA ZONAL PUNO</v>
          </cell>
          <cell r="E123">
            <v>40809</v>
          </cell>
          <cell r="F123">
            <v>40939</v>
          </cell>
          <cell r="G123" t="str">
            <v>CAS D.L. 1057</v>
          </cell>
          <cell r="H123">
            <v>2000</v>
          </cell>
          <cell r="I123">
            <v>2000</v>
          </cell>
          <cell r="J123">
            <v>2000</v>
          </cell>
          <cell r="K123">
            <v>2000</v>
          </cell>
          <cell r="L123">
            <v>2000</v>
          </cell>
          <cell r="M123">
            <v>2000</v>
          </cell>
          <cell r="N123">
            <v>2000</v>
          </cell>
          <cell r="O123">
            <v>2000</v>
          </cell>
          <cell r="T123">
            <v>16000</v>
          </cell>
        </row>
        <row r="124">
          <cell r="A124" t="str">
            <v>40989899</v>
          </cell>
          <cell r="B124" t="str">
            <v>COTRADO CHEVARRIA JOHANN CHARLES</v>
          </cell>
          <cell r="C124" t="str">
            <v>TECNICO DE PROYECTOS-EVALUACION</v>
          </cell>
          <cell r="D124" t="str">
            <v>OFICINA ZONAL PUNO</v>
          </cell>
          <cell r="E124">
            <v>40828</v>
          </cell>
          <cell r="F124">
            <v>40939</v>
          </cell>
          <cell r="G124" t="str">
            <v>CAS D.L. 1057</v>
          </cell>
          <cell r="H124">
            <v>3000</v>
          </cell>
          <cell r="I124" t="str">
            <v>-</v>
          </cell>
          <cell r="J124" t="str">
            <v>-</v>
          </cell>
          <cell r="K124" t="str">
            <v>-</v>
          </cell>
          <cell r="L124" t="str">
            <v>-</v>
          </cell>
          <cell r="M124" t="str">
            <v>-</v>
          </cell>
          <cell r="N124" t="str">
            <v>-</v>
          </cell>
          <cell r="O124" t="str">
            <v>-</v>
          </cell>
          <cell r="T124">
            <v>3000</v>
          </cell>
        </row>
        <row r="125">
          <cell r="A125" t="str">
            <v>29686437</v>
          </cell>
          <cell r="B125" t="str">
            <v>MONTESINOS BALLADARES AMADEO ARTURO</v>
          </cell>
          <cell r="C125" t="str">
            <v>RESPONSABLE DE PROYECTOS-SUPERVISION</v>
          </cell>
          <cell r="D125" t="str">
            <v>OFICINA ZONAL PUNO</v>
          </cell>
          <cell r="E125">
            <v>40819</v>
          </cell>
          <cell r="F125">
            <v>40939</v>
          </cell>
          <cell r="G125" t="str">
            <v>CAS D.L. 1057</v>
          </cell>
          <cell r="H125">
            <v>3500</v>
          </cell>
          <cell r="I125">
            <v>3500</v>
          </cell>
          <cell r="J125">
            <v>3500</v>
          </cell>
          <cell r="K125">
            <v>3500</v>
          </cell>
          <cell r="L125">
            <v>3500</v>
          </cell>
          <cell r="M125">
            <v>3500</v>
          </cell>
          <cell r="N125">
            <v>3500</v>
          </cell>
          <cell r="O125">
            <v>3500</v>
          </cell>
          <cell r="T125">
            <v>28000</v>
          </cell>
        </row>
        <row r="126">
          <cell r="A126" t="str">
            <v>29691804</v>
          </cell>
          <cell r="B126" t="str">
            <v>NUÑEZ ARESTEGUI PATRICIA NANCY</v>
          </cell>
          <cell r="C126" t="str">
            <v>RESPONSABLE DE PROMOCION SOCIAL Y CAPACITACION</v>
          </cell>
          <cell r="D126" t="str">
            <v>OFICINA ZONAL PUNO</v>
          </cell>
          <cell r="E126">
            <v>40828</v>
          </cell>
          <cell r="F126">
            <v>40939</v>
          </cell>
          <cell r="G126" t="str">
            <v>CAS D.L. 1057</v>
          </cell>
          <cell r="H126">
            <v>3300</v>
          </cell>
          <cell r="I126">
            <v>3300</v>
          </cell>
          <cell r="J126">
            <v>3300</v>
          </cell>
          <cell r="K126">
            <v>3300</v>
          </cell>
          <cell r="L126">
            <v>3300</v>
          </cell>
          <cell r="M126">
            <v>3300</v>
          </cell>
          <cell r="N126">
            <v>3300</v>
          </cell>
          <cell r="O126">
            <v>3300</v>
          </cell>
          <cell r="T126">
            <v>26400</v>
          </cell>
        </row>
        <row r="127">
          <cell r="A127" t="str">
            <v>40124562</v>
          </cell>
          <cell r="B127" t="str">
            <v>QUISPE CHOQUE ANA YISELA</v>
          </cell>
          <cell r="C127" t="str">
            <v>TECNICO DE PROYECTOS - SUPERVISION</v>
          </cell>
          <cell r="D127" t="str">
            <v>OFICINA ZONAL PUNO</v>
          </cell>
          <cell r="E127">
            <v>40809</v>
          </cell>
          <cell r="F127">
            <v>40939</v>
          </cell>
          <cell r="G127" t="str">
            <v>CAS D.L. 1057</v>
          </cell>
          <cell r="H127">
            <v>3000</v>
          </cell>
          <cell r="I127">
            <v>3000</v>
          </cell>
          <cell r="J127">
            <v>3000</v>
          </cell>
          <cell r="K127">
            <v>3000</v>
          </cell>
          <cell r="L127">
            <v>3000</v>
          </cell>
          <cell r="M127">
            <v>3000</v>
          </cell>
          <cell r="N127">
            <v>3000</v>
          </cell>
          <cell r="O127">
            <v>3000</v>
          </cell>
          <cell r="T127">
            <v>24000</v>
          </cell>
        </row>
        <row r="128">
          <cell r="A128" t="str">
            <v>02284576</v>
          </cell>
          <cell r="B128" t="str">
            <v>QUISPE MAMANI MARIO ERNESTO</v>
          </cell>
          <cell r="C128" t="str">
            <v>JEFE DE OFICINA ZONAL</v>
          </cell>
          <cell r="D128" t="str">
            <v>OFICINA ZONAL PUNO</v>
          </cell>
          <cell r="E128">
            <v>39923</v>
          </cell>
          <cell r="F128">
            <v>40939</v>
          </cell>
          <cell r="G128" t="str">
            <v>CAS D.L. 1057</v>
          </cell>
          <cell r="H128">
            <v>5700</v>
          </cell>
          <cell r="I128">
            <v>5700</v>
          </cell>
          <cell r="J128">
            <v>5700</v>
          </cell>
          <cell r="K128">
            <v>5700</v>
          </cell>
          <cell r="L128">
            <v>5700</v>
          </cell>
          <cell r="M128">
            <v>5700</v>
          </cell>
          <cell r="N128">
            <v>5700</v>
          </cell>
          <cell r="O128">
            <v>5700</v>
          </cell>
          <cell r="T128">
            <v>45600</v>
          </cell>
        </row>
        <row r="129">
          <cell r="A129" t="str">
            <v>31181459</v>
          </cell>
          <cell r="B129" t="str">
            <v>GONZALES ACOSTA WILLIAM</v>
          </cell>
          <cell r="C129" t="str">
            <v>JEFE DE LA OFICINA ZONAL PUQUIO</v>
          </cell>
          <cell r="D129" t="str">
            <v>OFICINA ZONAL PUQUIO</v>
          </cell>
          <cell r="E129">
            <v>40884</v>
          </cell>
          <cell r="F129">
            <v>40939</v>
          </cell>
          <cell r="G129" t="str">
            <v>CAS D.L. 1057</v>
          </cell>
          <cell r="H129">
            <v>4000</v>
          </cell>
          <cell r="I129">
            <v>4000</v>
          </cell>
          <cell r="J129">
            <v>4000</v>
          </cell>
          <cell r="K129">
            <v>4000</v>
          </cell>
          <cell r="L129">
            <v>4000</v>
          </cell>
          <cell r="M129">
            <v>4000</v>
          </cell>
          <cell r="N129">
            <v>3940</v>
          </cell>
          <cell r="O129">
            <v>4000</v>
          </cell>
          <cell r="T129">
            <v>31940</v>
          </cell>
        </row>
        <row r="130">
          <cell r="A130" t="str">
            <v>01101078</v>
          </cell>
          <cell r="B130" t="str">
            <v>AREVALO VELASCO ROGER</v>
          </cell>
          <cell r="C130" t="str">
            <v>CHOFER</v>
          </cell>
          <cell r="D130" t="str">
            <v>OFICINA ZONAL SAN MARTIN</v>
          </cell>
          <cell r="E130">
            <v>40890</v>
          </cell>
          <cell r="F130">
            <v>40939</v>
          </cell>
          <cell r="G130" t="str">
            <v>CAS D.L. 1057</v>
          </cell>
          <cell r="H130">
            <v>1100</v>
          </cell>
          <cell r="I130">
            <v>1100</v>
          </cell>
          <cell r="J130">
            <v>1100</v>
          </cell>
          <cell r="K130">
            <v>1100</v>
          </cell>
          <cell r="L130">
            <v>1100</v>
          </cell>
          <cell r="M130">
            <v>1100</v>
          </cell>
          <cell r="N130">
            <v>1100</v>
          </cell>
          <cell r="O130">
            <v>1100</v>
          </cell>
          <cell r="T130">
            <v>8800</v>
          </cell>
        </row>
        <row r="131">
          <cell r="A131" t="str">
            <v>21541195</v>
          </cell>
          <cell r="B131" t="str">
            <v>MENESES  SALAS AGUSTIN LUIS</v>
          </cell>
          <cell r="C131" t="str">
            <v>JEFE DE LA OFICINA ZONAL AYACUCHO</v>
          </cell>
          <cell r="D131" t="str">
            <v>OFICINA ZONAL AYACUCHO</v>
          </cell>
          <cell r="E131">
            <v>40969</v>
          </cell>
          <cell r="F131">
            <v>41029</v>
          </cell>
          <cell r="G131" t="str">
            <v>CAS D.L. 1057</v>
          </cell>
          <cell r="J131">
            <v>5300</v>
          </cell>
          <cell r="K131">
            <v>5300</v>
          </cell>
          <cell r="L131">
            <v>5300</v>
          </cell>
          <cell r="M131">
            <v>5300</v>
          </cell>
          <cell r="N131">
            <v>5300</v>
          </cell>
          <cell r="O131">
            <v>5300</v>
          </cell>
          <cell r="T131">
            <v>31800</v>
          </cell>
        </row>
        <row r="132">
          <cell r="A132" t="str">
            <v>25542781</v>
          </cell>
          <cell r="B132" t="str">
            <v>PUESCAS MOSCOL SANTIAGO ANTONIO</v>
          </cell>
          <cell r="C132" t="str">
            <v>JEFE DE OFICINA ZONAL CALLAO</v>
          </cell>
          <cell r="D132" t="str">
            <v>OFICINA ZONAL LIMA CALLAO</v>
          </cell>
          <cell r="E132">
            <v>40969</v>
          </cell>
          <cell r="F132">
            <v>41029</v>
          </cell>
          <cell r="G132" t="str">
            <v>CAS D.L. 1057</v>
          </cell>
          <cell r="J132">
            <v>5300</v>
          </cell>
          <cell r="K132">
            <v>5300</v>
          </cell>
          <cell r="L132">
            <v>5300</v>
          </cell>
          <cell r="M132">
            <v>5300</v>
          </cell>
          <cell r="N132">
            <v>5300</v>
          </cell>
          <cell r="O132">
            <v>5300</v>
          </cell>
          <cell r="T132">
            <v>31800</v>
          </cell>
        </row>
        <row r="133">
          <cell r="A133" t="str">
            <v>41438329</v>
          </cell>
          <cell r="B133" t="str">
            <v>CASTILLO MEJIA DELICIA HERMILA</v>
          </cell>
          <cell r="C133" t="str">
            <v>RESPONSABLE DE PROMOCION SOCIAL Y CAPACITACION</v>
          </cell>
          <cell r="D133" t="str">
            <v>OFICINA ZONAL SAN MARTIN</v>
          </cell>
          <cell r="E133">
            <v>40819</v>
          </cell>
          <cell r="F133">
            <v>40939</v>
          </cell>
          <cell r="G133" t="str">
            <v>CAS D.L. 1057</v>
          </cell>
          <cell r="H133">
            <v>2700</v>
          </cell>
          <cell r="I133">
            <v>2700</v>
          </cell>
          <cell r="J133">
            <v>2700</v>
          </cell>
          <cell r="K133">
            <v>2700</v>
          </cell>
          <cell r="L133">
            <v>2700</v>
          </cell>
          <cell r="M133">
            <v>2700</v>
          </cell>
          <cell r="N133">
            <v>2700</v>
          </cell>
          <cell r="O133">
            <v>2700</v>
          </cell>
          <cell r="T133">
            <v>21600</v>
          </cell>
        </row>
        <row r="134">
          <cell r="A134" t="str">
            <v>20009058</v>
          </cell>
          <cell r="B134" t="str">
            <v>ELIZARBE RAMOS LUIS VICTOR</v>
          </cell>
          <cell r="C134" t="str">
            <v>JEFE DE LA OFICINA ZONAL SAN MARTIN</v>
          </cell>
          <cell r="D134" t="str">
            <v>OFICINA ZONAL SAN MARTIN</v>
          </cell>
          <cell r="E134">
            <v>40823</v>
          </cell>
          <cell r="F134">
            <v>40939</v>
          </cell>
          <cell r="G134" t="str">
            <v>CAS D.L. 1057</v>
          </cell>
          <cell r="H134">
            <v>4000</v>
          </cell>
          <cell r="I134">
            <v>4000</v>
          </cell>
          <cell r="J134" t="str">
            <v>-</v>
          </cell>
          <cell r="K134">
            <v>4000</v>
          </cell>
          <cell r="L134">
            <v>4000</v>
          </cell>
          <cell r="M134">
            <v>4000</v>
          </cell>
          <cell r="N134">
            <v>4000</v>
          </cell>
          <cell r="O134">
            <v>4000</v>
          </cell>
          <cell r="T134">
            <v>28000</v>
          </cell>
        </row>
        <row r="135">
          <cell r="A135" t="str">
            <v>06669586</v>
          </cell>
          <cell r="B135" t="str">
            <v>TAPULLIMA PANDURO ROBERTO</v>
          </cell>
          <cell r="C135" t="str">
            <v>RESPONSABLE ADMINISTRATIVO E INFORMATICO</v>
          </cell>
          <cell r="D135" t="str">
            <v>OFICINA ZONAL SAN MARTIN</v>
          </cell>
          <cell r="E135">
            <v>40805</v>
          </cell>
          <cell r="F135">
            <v>40939</v>
          </cell>
          <cell r="G135" t="str">
            <v>CAS D.L. 1057</v>
          </cell>
          <cell r="H135">
            <v>2000</v>
          </cell>
          <cell r="I135">
            <v>2000</v>
          </cell>
          <cell r="J135">
            <v>2000</v>
          </cell>
          <cell r="K135">
            <v>2000</v>
          </cell>
          <cell r="L135" t="str">
            <v>-</v>
          </cell>
          <cell r="M135" t="str">
            <v>-</v>
          </cell>
          <cell r="N135" t="str">
            <v>-</v>
          </cell>
          <cell r="O135" t="str">
            <v>-</v>
          </cell>
          <cell r="T135">
            <v>8000</v>
          </cell>
        </row>
        <row r="136">
          <cell r="A136" t="str">
            <v>01118823</v>
          </cell>
          <cell r="B136" t="str">
            <v>VELA AMASIFUEN  RAUL</v>
          </cell>
          <cell r="C136" t="str">
            <v>TECNICO DE PROYECTOS</v>
          </cell>
          <cell r="D136" t="str">
            <v>OFICINA ZONAL SAN MARTIN</v>
          </cell>
          <cell r="E136">
            <v>40805</v>
          </cell>
          <cell r="F136">
            <v>40939</v>
          </cell>
          <cell r="G136" t="str">
            <v>CAS D.L. 1057</v>
          </cell>
          <cell r="H136">
            <v>2900</v>
          </cell>
          <cell r="I136">
            <v>2900</v>
          </cell>
          <cell r="J136">
            <v>2900</v>
          </cell>
          <cell r="K136">
            <v>2900</v>
          </cell>
          <cell r="L136">
            <v>2900</v>
          </cell>
          <cell r="M136">
            <v>2900</v>
          </cell>
          <cell r="N136">
            <v>3666.67</v>
          </cell>
          <cell r="O136">
            <v>5000</v>
          </cell>
          <cell r="T136">
            <v>26066.67</v>
          </cell>
        </row>
        <row r="137">
          <cell r="A137" t="str">
            <v>04400321</v>
          </cell>
          <cell r="B137" t="str">
            <v>DELGADO  RODRIGUEZ LUIS HERBERT</v>
          </cell>
          <cell r="C137" t="str">
            <v>JEFE DE LA OFICINA ZONAL TACNA</v>
          </cell>
          <cell r="D137" t="str">
            <v>OFICINA ZONAL TACNA</v>
          </cell>
          <cell r="E137">
            <v>40882</v>
          </cell>
          <cell r="F137">
            <v>40939</v>
          </cell>
          <cell r="G137" t="str">
            <v>CAS D.L. 1057</v>
          </cell>
          <cell r="H137">
            <v>4000</v>
          </cell>
          <cell r="I137">
            <v>4000</v>
          </cell>
          <cell r="J137">
            <v>4000</v>
          </cell>
          <cell r="K137">
            <v>4000</v>
          </cell>
          <cell r="L137">
            <v>4000</v>
          </cell>
          <cell r="M137">
            <v>4000</v>
          </cell>
          <cell r="N137">
            <v>4000</v>
          </cell>
          <cell r="O137">
            <v>4000</v>
          </cell>
          <cell r="T137">
            <v>32000</v>
          </cell>
        </row>
        <row r="138">
          <cell r="A138" t="str">
            <v>21400647</v>
          </cell>
          <cell r="B138" t="str">
            <v>RAFAEL  GAMBOA REINALDO EDUARDO</v>
          </cell>
          <cell r="C138" t="str">
            <v>JEFE DE LA OFICINA ZONAL TUMBES</v>
          </cell>
          <cell r="D138" t="str">
            <v>OFICINA ZONAL TUMBES</v>
          </cell>
          <cell r="E138">
            <v>40896</v>
          </cell>
          <cell r="F138">
            <v>40939</v>
          </cell>
          <cell r="G138" t="str">
            <v>CAS D.L. 1057</v>
          </cell>
          <cell r="H138">
            <v>4000</v>
          </cell>
          <cell r="I138">
            <v>4000</v>
          </cell>
          <cell r="J138">
            <v>4000</v>
          </cell>
          <cell r="K138">
            <v>4000</v>
          </cell>
          <cell r="L138">
            <v>4000</v>
          </cell>
          <cell r="M138">
            <v>4000</v>
          </cell>
          <cell r="N138">
            <v>4000</v>
          </cell>
          <cell r="O138">
            <v>4000</v>
          </cell>
          <cell r="T138">
            <v>32000</v>
          </cell>
        </row>
        <row r="139">
          <cell r="A139" t="str">
            <v>32762503</v>
          </cell>
          <cell r="B139" t="str">
            <v>MUÑOZ PALOMINO PERCY CHESTER</v>
          </cell>
          <cell r="C139" t="str">
            <v>RESPONSABLE DE PROYECTOS</v>
          </cell>
          <cell r="D139" t="str">
            <v>OFICINA ZONAL UCAYALI</v>
          </cell>
          <cell r="E139">
            <v>40886</v>
          </cell>
          <cell r="F139">
            <v>40939</v>
          </cell>
          <cell r="G139" t="str">
            <v>CAS D.L. 1057</v>
          </cell>
          <cell r="H139">
            <v>3100</v>
          </cell>
          <cell r="I139">
            <v>3100</v>
          </cell>
          <cell r="J139">
            <v>3100</v>
          </cell>
          <cell r="K139">
            <v>3100</v>
          </cell>
          <cell r="L139">
            <v>3100</v>
          </cell>
          <cell r="M139">
            <v>3100</v>
          </cell>
          <cell r="N139">
            <v>5316.66</v>
          </cell>
          <cell r="O139">
            <v>5500</v>
          </cell>
          <cell r="T139">
            <v>29416.66</v>
          </cell>
        </row>
        <row r="140">
          <cell r="A140" t="str">
            <v>32127002</v>
          </cell>
          <cell r="B140" t="str">
            <v>CABALLERO COLONIA RAMON LUIS</v>
          </cell>
          <cell r="D140" t="str">
            <v>OFICINA ZONAL ANCASH</v>
          </cell>
          <cell r="K140">
            <v>2650</v>
          </cell>
          <cell r="L140">
            <v>5300</v>
          </cell>
          <cell r="M140">
            <v>5300</v>
          </cell>
          <cell r="N140">
            <v>5300</v>
          </cell>
          <cell r="O140">
            <v>5300</v>
          </cell>
          <cell r="T140">
            <v>23850</v>
          </cell>
        </row>
        <row r="141">
          <cell r="A141" t="str">
            <v>40806732</v>
          </cell>
          <cell r="B141" t="str">
            <v>TIBURCIO DE LA CRUZ, SEGUNDO RICARDO</v>
          </cell>
          <cell r="D141" t="str">
            <v>OFICINA ZONAL ANCASH</v>
          </cell>
          <cell r="K141">
            <v>1450</v>
          </cell>
          <cell r="L141">
            <v>2900</v>
          </cell>
          <cell r="M141">
            <v>2900</v>
          </cell>
          <cell r="N141">
            <v>2900</v>
          </cell>
          <cell r="O141">
            <v>2900</v>
          </cell>
          <cell r="T141">
            <v>13050</v>
          </cell>
        </row>
        <row r="142">
          <cell r="A142" t="str">
            <v>31673639</v>
          </cell>
          <cell r="B142" t="str">
            <v>LANDAURO SOTELO HECTOR IVAN</v>
          </cell>
          <cell r="D142" t="str">
            <v>OFICINA ZONAL HUARAZ</v>
          </cell>
          <cell r="K142">
            <v>5300</v>
          </cell>
          <cell r="L142">
            <v>5300</v>
          </cell>
          <cell r="M142">
            <v>5300</v>
          </cell>
          <cell r="N142">
            <v>5300</v>
          </cell>
          <cell r="O142">
            <v>5300</v>
          </cell>
          <cell r="T142">
            <v>26500</v>
          </cell>
        </row>
        <row r="143">
          <cell r="A143" t="str">
            <v>26702888</v>
          </cell>
          <cell r="B143" t="str">
            <v>DE LA CRUZ ISPILCO, WALTER</v>
          </cell>
          <cell r="D143" t="str">
            <v>OFICINA ZONAL CAJAMARCA</v>
          </cell>
          <cell r="M143">
            <v>2750</v>
          </cell>
          <cell r="N143">
            <v>2500</v>
          </cell>
          <cell r="O143">
            <v>2500</v>
          </cell>
          <cell r="T143">
            <v>7750</v>
          </cell>
        </row>
        <row r="144">
          <cell r="A144" t="str">
            <v>21489460</v>
          </cell>
          <cell r="B144" t="str">
            <v>VASQUEZ ESCATE MIGUEL ANGEL</v>
          </cell>
          <cell r="D144" t="str">
            <v>OFICINA ZONAL ICA</v>
          </cell>
          <cell r="M144">
            <v>5000</v>
          </cell>
          <cell r="N144">
            <v>5000</v>
          </cell>
          <cell r="O144">
            <v>5000</v>
          </cell>
          <cell r="T144">
            <v>15000</v>
          </cell>
        </row>
        <row r="145">
          <cell r="A145" t="str">
            <v>22716683</v>
          </cell>
          <cell r="B145" t="str">
            <v>MARQUEZ BLAS, LINCOL</v>
          </cell>
          <cell r="D145" t="str">
            <v>OFICINA ZONAL PASCO</v>
          </cell>
          <cell r="M145">
            <v>5000</v>
          </cell>
          <cell r="N145">
            <v>5000</v>
          </cell>
          <cell r="O145">
            <v>5000</v>
          </cell>
          <cell r="T145">
            <v>15000</v>
          </cell>
        </row>
        <row r="146">
          <cell r="A146" t="str">
            <v>02614808</v>
          </cell>
          <cell r="B146" t="str">
            <v>SILVA ADRIAZEN MANUEL EMILIO</v>
          </cell>
          <cell r="D146" t="str">
            <v>OFICINA ZONAL PIURA</v>
          </cell>
          <cell r="M146">
            <v>7800</v>
          </cell>
          <cell r="N146">
            <v>6000</v>
          </cell>
          <cell r="O146">
            <v>6000</v>
          </cell>
          <cell r="T146">
            <v>19800</v>
          </cell>
        </row>
        <row r="147">
          <cell r="A147" t="str">
            <v>21524776</v>
          </cell>
          <cell r="B147" t="str">
            <v>PEÑA MORON DIANA ABIGAIL</v>
          </cell>
          <cell r="O147">
            <v>5000</v>
          </cell>
          <cell r="T147">
            <v>5000</v>
          </cell>
        </row>
        <row r="148">
          <cell r="A148" t="str">
            <v>25511653</v>
          </cell>
          <cell r="B148" t="str">
            <v>REYES ANAPAN FELIX SABINO</v>
          </cell>
          <cell r="O148">
            <v>5000</v>
          </cell>
          <cell r="T148">
            <v>5000</v>
          </cell>
        </row>
        <row r="149">
          <cell r="A149" t="str">
            <v>43311414</v>
          </cell>
          <cell r="B149" t="str">
            <v>PATIÑO MENDOZA CARMEN</v>
          </cell>
          <cell r="O149">
            <v>5000</v>
          </cell>
          <cell r="T149">
            <v>5000</v>
          </cell>
        </row>
        <row r="150">
          <cell r="A150" t="str">
            <v>25425375</v>
          </cell>
          <cell r="B150" t="str">
            <v>MARTINEZ ERAZO JUSTO</v>
          </cell>
          <cell r="O150">
            <v>1500</v>
          </cell>
          <cell r="T150">
            <v>1500</v>
          </cell>
        </row>
        <row r="151">
          <cell r="A151" t="str">
            <v>16790034</v>
          </cell>
          <cell r="B151" t="str">
            <v>GUEVARA FUSTAMANTE ELMER</v>
          </cell>
          <cell r="O151">
            <v>5000</v>
          </cell>
          <cell r="T151">
            <v>5000</v>
          </cell>
        </row>
        <row r="152">
          <cell r="A152" t="str">
            <v>33666760</v>
          </cell>
          <cell r="B152" t="str">
            <v>DIAZ VINCES MAGUIN</v>
          </cell>
          <cell r="O152">
            <v>5300</v>
          </cell>
          <cell r="T152">
            <v>5300</v>
          </cell>
        </row>
        <row r="153">
          <cell r="A153" t="str">
            <v>40237856</v>
          </cell>
          <cell r="B153" t="str">
            <v>DEXTRE ROBLES LISLIE CAROL</v>
          </cell>
          <cell r="O153">
            <v>5000</v>
          </cell>
          <cell r="T153">
            <v>5000</v>
          </cell>
        </row>
        <row r="154">
          <cell r="A154" t="str">
            <v>40677713</v>
          </cell>
          <cell r="B154" t="str">
            <v>MACEDO DIBURCIO ZENAIDA AIDE</v>
          </cell>
          <cell r="O154">
            <v>3500</v>
          </cell>
          <cell r="T154">
            <v>3500</v>
          </cell>
        </row>
        <row r="155">
          <cell r="A155" t="str">
            <v>32733871</v>
          </cell>
          <cell r="B155" t="str">
            <v>MENDOZA CHINCHAYAN ANGEL ALFONSO</v>
          </cell>
          <cell r="O155">
            <v>5000</v>
          </cell>
          <cell r="T155">
            <v>5000</v>
          </cell>
        </row>
        <row r="156">
          <cell r="A156" t="str">
            <v>23950727</v>
          </cell>
          <cell r="B156" t="str">
            <v>LOAYZA ENCALADA FREDDY ROGER</v>
          </cell>
          <cell r="O156">
            <v>5000</v>
          </cell>
          <cell r="T156">
            <v>5000</v>
          </cell>
        </row>
        <row r="157">
          <cell r="A157" t="str">
            <v>29304298</v>
          </cell>
          <cell r="B157" t="str">
            <v>QUINTANILLA CARAZAS RONALD DIONICIO</v>
          </cell>
          <cell r="O157">
            <v>1500</v>
          </cell>
          <cell r="T157">
            <v>1500</v>
          </cell>
        </row>
        <row r="158">
          <cell r="A158" t="str">
            <v>23854855</v>
          </cell>
          <cell r="B158" t="str">
            <v>YABAR GALLEGOS CARLOS ALBERTO</v>
          </cell>
          <cell r="O158">
            <v>2900</v>
          </cell>
          <cell r="T158">
            <v>2900</v>
          </cell>
        </row>
        <row r="159">
          <cell r="A159" t="str">
            <v>21514424</v>
          </cell>
          <cell r="B159" t="str">
            <v>MEDINA MEZA CESAR AUGUSTO</v>
          </cell>
          <cell r="O159">
            <v>1500</v>
          </cell>
          <cell r="T159">
            <v>1500</v>
          </cell>
        </row>
        <row r="160">
          <cell r="A160" t="str">
            <v>08887990</v>
          </cell>
          <cell r="B160" t="str">
            <v>LAVADO HIDALGO LUIS ALBERTO</v>
          </cell>
          <cell r="O160">
            <v>5000</v>
          </cell>
          <cell r="T160">
            <v>5000</v>
          </cell>
        </row>
        <row r="161">
          <cell r="A161" t="str">
            <v>20053726</v>
          </cell>
          <cell r="B161" t="str">
            <v>RICSE JIMENEZ LUCIO SILVANO</v>
          </cell>
          <cell r="O161">
            <v>5000</v>
          </cell>
          <cell r="T161">
            <v>5000</v>
          </cell>
        </row>
        <row r="162">
          <cell r="A162" t="str">
            <v>01325300</v>
          </cell>
          <cell r="B162" t="str">
            <v>VILCA COLQUEHUANCA WILMER ULISES</v>
          </cell>
          <cell r="O162">
            <v>1500</v>
          </cell>
          <cell r="T162">
            <v>1500</v>
          </cell>
        </row>
        <row r="163">
          <cell r="A163" t="str">
            <v>40597321</v>
          </cell>
          <cell r="B163" t="str">
            <v>DAVILA FLORES KIKO</v>
          </cell>
          <cell r="O163">
            <v>5000</v>
          </cell>
          <cell r="T163">
            <v>5000</v>
          </cell>
        </row>
        <row r="164">
          <cell r="A164" t="str">
            <v>32781858</v>
          </cell>
          <cell r="B164" t="str">
            <v>GONZALES CASTRO ELMER LUCIANO</v>
          </cell>
          <cell r="O164">
            <v>5000</v>
          </cell>
          <cell r="T164">
            <v>5000</v>
          </cell>
        </row>
        <row r="165">
          <cell r="A165" t="str">
            <v>40820421</v>
          </cell>
          <cell r="B165" t="str">
            <v>VERA VELASQUEZ SORAIDA</v>
          </cell>
          <cell r="C165" t="str">
            <v>RESPONSABLE DE PROMOCIÓN SOCIAL Y CAPACITACIÓN</v>
          </cell>
          <cell r="D165" t="str">
            <v>OFICINA ZONAL UCAYALI</v>
          </cell>
          <cell r="E165">
            <v>40886</v>
          </cell>
          <cell r="F165">
            <v>40939</v>
          </cell>
          <cell r="G165" t="str">
            <v>CAS D.L. 1057</v>
          </cell>
          <cell r="H165">
            <v>2900</v>
          </cell>
          <cell r="I165">
            <v>2900</v>
          </cell>
          <cell r="J165">
            <v>2900</v>
          </cell>
          <cell r="K165">
            <v>2900</v>
          </cell>
          <cell r="L165">
            <v>2891</v>
          </cell>
          <cell r="M165">
            <v>2900</v>
          </cell>
          <cell r="N165">
            <v>2900</v>
          </cell>
          <cell r="O165">
            <v>2900</v>
          </cell>
          <cell r="T165">
            <v>23191</v>
          </cell>
        </row>
        <row r="166">
          <cell r="A166" t="str">
            <v>41618899</v>
          </cell>
          <cell r="B166" t="str">
            <v>PEREZ CORDOVA EDWARD CHALE</v>
          </cell>
          <cell r="C166" t="str">
            <v>JEFE DE LA OFICINA ZONAL VRA</v>
          </cell>
          <cell r="D166" t="str">
            <v>OFICINA ZONAL VRA (KIMBIRI)</v>
          </cell>
          <cell r="E166">
            <v>40882</v>
          </cell>
          <cell r="F166">
            <v>40939</v>
          </cell>
          <cell r="G166" t="str">
            <v>CAS D.L. 1057</v>
          </cell>
          <cell r="H166">
            <v>4000</v>
          </cell>
          <cell r="I166">
            <v>4000</v>
          </cell>
          <cell r="J166">
            <v>4000</v>
          </cell>
          <cell r="K166">
            <v>4000</v>
          </cell>
          <cell r="L166">
            <v>4000</v>
          </cell>
          <cell r="M166">
            <v>4000</v>
          </cell>
          <cell r="N166">
            <v>4000</v>
          </cell>
          <cell r="O166">
            <v>4000</v>
          </cell>
          <cell r="T166">
            <v>32000</v>
          </cell>
        </row>
      </sheetData>
      <sheetData sheetId="24" refreshError="1">
        <row r="5">
          <cell r="A5" t="str">
            <v>09409097</v>
          </cell>
          <cell r="B5" t="str">
            <v>TORRES ALVAREZ TERESA ROSALINA</v>
          </cell>
          <cell r="C5" t="str">
            <v>ASISTENTE DE PROMOCION</v>
          </cell>
          <cell r="D5" t="str">
            <v>DIRECCION DE PROMOCION SOCIAL Y CAPACITACION</v>
          </cell>
          <cell r="E5">
            <v>40225</v>
          </cell>
          <cell r="F5" t="str">
            <v>VIGENTE</v>
          </cell>
          <cell r="G5" t="str">
            <v>CAS D.L. 1057</v>
          </cell>
          <cell r="H5">
            <v>2000</v>
          </cell>
          <cell r="I5">
            <v>2000</v>
          </cell>
          <cell r="J5">
            <v>2000</v>
          </cell>
          <cell r="K5">
            <v>2000</v>
          </cell>
          <cell r="L5">
            <v>1999</v>
          </cell>
          <cell r="M5">
            <v>2000</v>
          </cell>
          <cell r="N5">
            <v>2000</v>
          </cell>
          <cell r="O5">
            <v>2000</v>
          </cell>
          <cell r="T5">
            <v>15999</v>
          </cell>
        </row>
        <row r="6">
          <cell r="A6" t="str">
            <v>09600995</v>
          </cell>
          <cell r="B6" t="str">
            <v>ANGULO BOCANEGRA PATRICIA</v>
          </cell>
          <cell r="C6" t="str">
            <v>ESPECIALISTA  DE LA DIRECCIÓN DE PROMOCIÓN SOCIAL Y CAPACITACIÓN</v>
          </cell>
          <cell r="D6" t="str">
            <v>DIRECCION DE PROMOCION SOCIAL Y CAPACITACION</v>
          </cell>
          <cell r="E6">
            <v>40777</v>
          </cell>
          <cell r="F6">
            <v>40914</v>
          </cell>
          <cell r="G6" t="str">
            <v>CAS D.L. 1057</v>
          </cell>
          <cell r="H6">
            <v>1100</v>
          </cell>
          <cell r="I6" t="str">
            <v>-</v>
          </cell>
          <cell r="J6" t="str">
            <v>-</v>
          </cell>
          <cell r="K6" t="str">
            <v>-</v>
          </cell>
          <cell r="L6" t="str">
            <v>-</v>
          </cell>
          <cell r="M6" t="str">
            <v>-</v>
          </cell>
          <cell r="N6" t="str">
            <v>-</v>
          </cell>
          <cell r="O6" t="str">
            <v>-</v>
          </cell>
          <cell r="T6">
            <v>1100</v>
          </cell>
        </row>
        <row r="7">
          <cell r="A7" t="str">
            <v>09851815</v>
          </cell>
          <cell r="B7" t="str">
            <v>GUTARRA MONTALVO VICTOR ALBERTO</v>
          </cell>
          <cell r="C7" t="str">
            <v>ESPECIALISTA EN CAPACITACION</v>
          </cell>
          <cell r="D7" t="str">
            <v>DIRECCION DE PROMOCION SOCIAL Y CAPACITACION</v>
          </cell>
          <cell r="E7">
            <v>40792</v>
          </cell>
          <cell r="F7" t="str">
            <v>VIGENTE</v>
          </cell>
          <cell r="G7" t="str">
            <v>CAS D.L. 1057</v>
          </cell>
          <cell r="H7">
            <v>5500</v>
          </cell>
          <cell r="I7">
            <v>5500</v>
          </cell>
          <cell r="J7">
            <v>5500</v>
          </cell>
          <cell r="K7">
            <v>5500</v>
          </cell>
          <cell r="L7">
            <v>5495</v>
          </cell>
          <cell r="M7">
            <v>5500</v>
          </cell>
          <cell r="N7">
            <v>5500</v>
          </cell>
          <cell r="O7">
            <v>5500</v>
          </cell>
          <cell r="T7">
            <v>43995</v>
          </cell>
        </row>
        <row r="8">
          <cell r="A8" t="str">
            <v>10406281</v>
          </cell>
          <cell r="B8" t="str">
            <v>FANO RENGIFO DE MUÑOZ CARMEN MERCEDES</v>
          </cell>
          <cell r="C8" t="str">
            <v>ASISTENTE ADMINISTRATIVO</v>
          </cell>
          <cell r="D8" t="str">
            <v>DIRECCION DE PROMOCION SOCIAL Y CAPACITACION</v>
          </cell>
          <cell r="E8">
            <v>40863</v>
          </cell>
          <cell r="F8">
            <v>40967</v>
          </cell>
          <cell r="G8" t="str">
            <v>CAS D.L. 1057</v>
          </cell>
          <cell r="H8">
            <v>2250</v>
          </cell>
          <cell r="I8">
            <v>2250</v>
          </cell>
          <cell r="J8" t="str">
            <v>-</v>
          </cell>
          <cell r="K8" t="str">
            <v>-</v>
          </cell>
          <cell r="L8" t="str">
            <v>-</v>
          </cell>
          <cell r="M8" t="str">
            <v>-</v>
          </cell>
          <cell r="N8" t="str">
            <v>-</v>
          </cell>
          <cell r="O8" t="str">
            <v>-</v>
          </cell>
          <cell r="T8">
            <v>4500</v>
          </cell>
        </row>
        <row r="9">
          <cell r="A9" t="str">
            <v>07841223</v>
          </cell>
          <cell r="B9" t="str">
            <v>HEREDIA  VASQUEZ ESLUVIA MERCEDES</v>
          </cell>
          <cell r="C9" t="str">
            <v>ESPECIALISTA DE PROMOCION</v>
          </cell>
          <cell r="D9" t="str">
            <v>DIRECCION DE PROMOCION SOCIAL Y CAPACITACION</v>
          </cell>
          <cell r="E9">
            <v>40863</v>
          </cell>
          <cell r="F9">
            <v>40939</v>
          </cell>
          <cell r="G9" t="str">
            <v>CAS D.L. 1057</v>
          </cell>
          <cell r="H9">
            <v>5500</v>
          </cell>
          <cell r="I9" t="str">
            <v>-</v>
          </cell>
          <cell r="J9" t="str">
            <v>-</v>
          </cell>
          <cell r="K9" t="str">
            <v>-</v>
          </cell>
          <cell r="L9" t="str">
            <v>-</v>
          </cell>
          <cell r="M9" t="str">
            <v>-</v>
          </cell>
          <cell r="N9" t="str">
            <v>-</v>
          </cell>
          <cell r="O9" t="str">
            <v>-</v>
          </cell>
          <cell r="T9">
            <v>5500</v>
          </cell>
        </row>
        <row r="10">
          <cell r="A10" t="str">
            <v>10557820</v>
          </cell>
          <cell r="B10" t="str">
            <v>FERNANDEZ EULOGIO MARIN WALTER</v>
          </cell>
          <cell r="C10" t="str">
            <v>ESPECIALISTA EN PROMOCION SOCIAL I</v>
          </cell>
          <cell r="D10" t="str">
            <v>DIRECCION DE PROMOCION SOCIAL Y CAPACITACION</v>
          </cell>
          <cell r="E10">
            <v>40913</v>
          </cell>
          <cell r="F10" t="str">
            <v>VIGENTE</v>
          </cell>
          <cell r="G10" t="str">
            <v>CAS D.L. 1057</v>
          </cell>
          <cell r="H10">
            <v>3033.3</v>
          </cell>
          <cell r="I10">
            <v>3500</v>
          </cell>
          <cell r="J10">
            <v>3500</v>
          </cell>
          <cell r="K10">
            <v>3500</v>
          </cell>
          <cell r="L10">
            <v>3475</v>
          </cell>
          <cell r="M10">
            <v>3500</v>
          </cell>
          <cell r="N10">
            <v>3500</v>
          </cell>
          <cell r="O10">
            <v>3500</v>
          </cell>
          <cell r="T10">
            <v>27508.3</v>
          </cell>
        </row>
        <row r="11">
          <cell r="A11" t="str">
            <v>41357841</v>
          </cell>
          <cell r="B11" t="str">
            <v>TUMI  RIVAS JESSICA MILAGROS</v>
          </cell>
          <cell r="C11" t="str">
            <v>DIRECTORA DE PROMOCION SOCIAL Y CAPACITACION</v>
          </cell>
          <cell r="D11" t="str">
            <v>DIRECCION DE PROMOCION SOCIAL Y CAPACITACION</v>
          </cell>
          <cell r="E11">
            <v>40917</v>
          </cell>
          <cell r="F11" t="str">
            <v>VIGENTE</v>
          </cell>
          <cell r="G11" t="str">
            <v>CAS D.L. 1057</v>
          </cell>
          <cell r="H11">
            <v>6233</v>
          </cell>
          <cell r="I11">
            <v>8500</v>
          </cell>
          <cell r="J11">
            <v>8500</v>
          </cell>
          <cell r="K11">
            <v>8500</v>
          </cell>
          <cell r="L11">
            <v>8273</v>
          </cell>
          <cell r="M11">
            <v>8500</v>
          </cell>
          <cell r="N11">
            <v>5383.33</v>
          </cell>
          <cell r="O11">
            <v>8500</v>
          </cell>
          <cell r="T11">
            <v>62389.33</v>
          </cell>
        </row>
        <row r="12">
          <cell r="A12" t="str">
            <v>28204659</v>
          </cell>
          <cell r="B12" t="str">
            <v>ANYOSA CHUCHON RUDY OSWALDO</v>
          </cell>
          <cell r="C12" t="str">
            <v>ESPECIALISTA IV</v>
          </cell>
          <cell r="D12" t="str">
            <v>DIRECCION DE PROMOCION SOCIAL Y CAPACITACION</v>
          </cell>
          <cell r="E12">
            <v>40969</v>
          </cell>
          <cell r="F12" t="str">
            <v>VIGENTE</v>
          </cell>
          <cell r="G12" t="str">
            <v>CAS D.L. 1057</v>
          </cell>
          <cell r="H12" t="str">
            <v>-</v>
          </cell>
          <cell r="I12" t="str">
            <v>-</v>
          </cell>
          <cell r="J12">
            <v>5500</v>
          </cell>
          <cell r="K12">
            <v>5500</v>
          </cell>
          <cell r="L12">
            <v>5500</v>
          </cell>
          <cell r="M12">
            <v>5500</v>
          </cell>
          <cell r="N12">
            <v>5500</v>
          </cell>
          <cell r="O12">
            <v>5500</v>
          </cell>
          <cell r="T12">
            <v>33000</v>
          </cell>
        </row>
        <row r="13">
          <cell r="A13" t="str">
            <v>10801894</v>
          </cell>
          <cell r="B13" t="str">
            <v>APAZA MAMANI CELIA ROSARIO</v>
          </cell>
          <cell r="C13" t="str">
            <v>ESPECIALISTA II</v>
          </cell>
          <cell r="D13" t="str">
            <v>DIRECCION DE PROMOCION SOCIAL Y CAPACITACION</v>
          </cell>
          <cell r="E13">
            <v>40976</v>
          </cell>
          <cell r="F13" t="str">
            <v>VIGENTE</v>
          </cell>
          <cell r="G13" t="str">
            <v>CAS D.L. 1057</v>
          </cell>
          <cell r="H13" t="str">
            <v>-</v>
          </cell>
          <cell r="I13" t="str">
            <v>-</v>
          </cell>
          <cell r="J13">
            <v>3450</v>
          </cell>
          <cell r="K13">
            <v>4500</v>
          </cell>
          <cell r="L13">
            <v>4440</v>
          </cell>
          <cell r="M13">
            <v>4500</v>
          </cell>
          <cell r="N13">
            <v>4500</v>
          </cell>
          <cell r="O13">
            <v>4500</v>
          </cell>
          <cell r="T13">
            <v>25890</v>
          </cell>
        </row>
        <row r="14">
          <cell r="A14" t="str">
            <v>09561063</v>
          </cell>
          <cell r="B14" t="str">
            <v>BARRANTES  MARTINEZ ARMANDO MARTIN</v>
          </cell>
          <cell r="C14" t="str">
            <v>ESPECIALISTA IV</v>
          </cell>
          <cell r="D14" t="str">
            <v>DIRECCION DE PROMOCION SOCIAL Y CAPACITACION</v>
          </cell>
          <cell r="E14">
            <v>40969</v>
          </cell>
          <cell r="F14">
            <v>41029</v>
          </cell>
          <cell r="G14" t="str">
            <v>CAS D.L. 1057</v>
          </cell>
          <cell r="H14" t="str">
            <v>-</v>
          </cell>
          <cell r="I14" t="str">
            <v>-</v>
          </cell>
          <cell r="J14">
            <v>5500</v>
          </cell>
          <cell r="K14">
            <v>5500</v>
          </cell>
          <cell r="L14" t="str">
            <v>-</v>
          </cell>
          <cell r="M14" t="str">
            <v>-</v>
          </cell>
          <cell r="N14" t="str">
            <v>-</v>
          </cell>
          <cell r="O14" t="str">
            <v>-</v>
          </cell>
          <cell r="T14">
            <v>11000</v>
          </cell>
        </row>
        <row r="15">
          <cell r="A15" t="str">
            <v>40637798</v>
          </cell>
          <cell r="B15" t="str">
            <v>CHUMACERO MACHADO KARINA BEATRIZ</v>
          </cell>
          <cell r="C15" t="str">
            <v>ESPECIALISTA II</v>
          </cell>
          <cell r="D15" t="str">
            <v>DIRECCION DE PROMOCION SOCIAL Y CAPACITACION</v>
          </cell>
          <cell r="E15">
            <v>40980</v>
          </cell>
          <cell r="F15">
            <v>41071</v>
          </cell>
          <cell r="G15" t="str">
            <v>CAS D.L. 1057</v>
          </cell>
          <cell r="H15" t="str">
            <v>-</v>
          </cell>
          <cell r="I15" t="str">
            <v>-</v>
          </cell>
          <cell r="J15">
            <v>2217</v>
          </cell>
          <cell r="K15">
            <v>3500</v>
          </cell>
          <cell r="L15">
            <v>3500</v>
          </cell>
          <cell r="M15">
            <v>1283.33</v>
          </cell>
          <cell r="N15" t="str">
            <v>-</v>
          </cell>
          <cell r="O15" t="str">
            <v>-</v>
          </cell>
          <cell r="T15">
            <v>10500.33</v>
          </cell>
        </row>
        <row r="16">
          <cell r="A16" t="str">
            <v>00839674</v>
          </cell>
          <cell r="B16" t="str">
            <v>MERINO  CARDENAS PATRICIA DE JESUS</v>
          </cell>
          <cell r="C16" t="str">
            <v>ESPECIALISTA II</v>
          </cell>
          <cell r="D16" t="str">
            <v>DIRECCION DE PROMOCION SOCIAL Y CAPACITACION</v>
          </cell>
          <cell r="E16">
            <v>40969</v>
          </cell>
          <cell r="F16" t="str">
            <v>VIGENTE</v>
          </cell>
          <cell r="G16" t="str">
            <v>CAS D.L. 1057</v>
          </cell>
          <cell r="H16" t="str">
            <v>-</v>
          </cell>
          <cell r="I16" t="str">
            <v>-</v>
          </cell>
          <cell r="J16">
            <v>3500</v>
          </cell>
          <cell r="K16">
            <v>3500</v>
          </cell>
          <cell r="L16">
            <v>3500</v>
          </cell>
          <cell r="M16">
            <v>3500</v>
          </cell>
          <cell r="N16">
            <v>3500</v>
          </cell>
          <cell r="O16">
            <v>3500</v>
          </cell>
          <cell r="T16">
            <v>21000</v>
          </cell>
        </row>
        <row r="17">
          <cell r="A17" t="str">
            <v>41033001</v>
          </cell>
          <cell r="B17" t="str">
            <v>MORENO  TOLEDO CESAR JOSUE</v>
          </cell>
          <cell r="C17" t="str">
            <v>ESPECIALISTA II</v>
          </cell>
          <cell r="D17" t="str">
            <v>DIRECCION DE PROMOCION SOCIAL Y CAPACITACION</v>
          </cell>
          <cell r="E17">
            <v>40969</v>
          </cell>
          <cell r="F17" t="str">
            <v>VIGENTE</v>
          </cell>
          <cell r="G17" t="str">
            <v>CAS D.L. 1057</v>
          </cell>
          <cell r="H17" t="str">
            <v>-</v>
          </cell>
          <cell r="I17" t="str">
            <v>-</v>
          </cell>
          <cell r="J17">
            <v>4500</v>
          </cell>
          <cell r="K17">
            <v>4500</v>
          </cell>
          <cell r="L17">
            <v>4451</v>
          </cell>
          <cell r="M17">
            <v>4500</v>
          </cell>
          <cell r="N17">
            <v>4500</v>
          </cell>
          <cell r="O17">
            <v>4500</v>
          </cell>
          <cell r="T17">
            <v>26951</v>
          </cell>
        </row>
        <row r="18">
          <cell r="A18" t="str">
            <v>21859150</v>
          </cell>
          <cell r="B18" t="str">
            <v>QUISPE  GARCIA MIRKO RAUL</v>
          </cell>
          <cell r="C18" t="str">
            <v>ESPECIALISTA I</v>
          </cell>
          <cell r="D18" t="str">
            <v>DIRECCION DE PROMOCION SOCIAL Y CAPACITACION</v>
          </cell>
          <cell r="E18">
            <v>40969</v>
          </cell>
          <cell r="F18" t="str">
            <v>VIGENTE</v>
          </cell>
          <cell r="G18" t="str">
            <v>CAS D.L. 1057</v>
          </cell>
          <cell r="H18" t="str">
            <v>-</v>
          </cell>
          <cell r="I18" t="str">
            <v>-</v>
          </cell>
          <cell r="J18">
            <v>3000</v>
          </cell>
          <cell r="K18">
            <v>3000</v>
          </cell>
          <cell r="L18">
            <v>3000</v>
          </cell>
          <cell r="M18">
            <v>3000</v>
          </cell>
          <cell r="N18">
            <v>3000</v>
          </cell>
          <cell r="O18">
            <v>3000</v>
          </cell>
          <cell r="T18">
            <v>18000</v>
          </cell>
        </row>
        <row r="19">
          <cell r="A19" t="str">
            <v>15953256</v>
          </cell>
          <cell r="B19" t="str">
            <v>ROSALES LOPEZ ROSA LUZ</v>
          </cell>
          <cell r="C19" t="str">
            <v>ESPECIALISTA I</v>
          </cell>
          <cell r="D19" t="str">
            <v>DIRECCION DE PROMOCION SOCIAL Y CAPACITACION</v>
          </cell>
          <cell r="E19">
            <v>40969</v>
          </cell>
          <cell r="F19" t="str">
            <v>VIGENTE</v>
          </cell>
          <cell r="G19" t="str">
            <v>CAS D.L. 1057</v>
          </cell>
          <cell r="H19" t="str">
            <v>-</v>
          </cell>
          <cell r="I19" t="str">
            <v>-</v>
          </cell>
          <cell r="J19">
            <v>3000</v>
          </cell>
          <cell r="K19">
            <v>3000</v>
          </cell>
          <cell r="L19">
            <v>3000</v>
          </cell>
          <cell r="M19">
            <v>3000</v>
          </cell>
          <cell r="N19">
            <v>3000</v>
          </cell>
          <cell r="O19">
            <v>3000</v>
          </cell>
          <cell r="T19">
            <v>18000</v>
          </cell>
        </row>
        <row r="20">
          <cell r="A20" t="str">
            <v>08478823</v>
          </cell>
          <cell r="B20" t="str">
            <v>RUEDA  AYALA CARLOS GUILLERMO</v>
          </cell>
          <cell r="C20" t="str">
            <v>ESPECIALISTA I</v>
          </cell>
          <cell r="D20" t="str">
            <v>DIRECCION DE PROMOCION SOCIAL Y CAPACITACION</v>
          </cell>
          <cell r="E20">
            <v>40969</v>
          </cell>
          <cell r="F20" t="str">
            <v>VIGENTE</v>
          </cell>
          <cell r="G20" t="str">
            <v>CAS D.L. 1057</v>
          </cell>
          <cell r="H20" t="str">
            <v>-</v>
          </cell>
          <cell r="I20" t="str">
            <v>-</v>
          </cell>
          <cell r="J20">
            <v>3000</v>
          </cell>
          <cell r="K20">
            <v>3000</v>
          </cell>
          <cell r="L20">
            <v>3000</v>
          </cell>
          <cell r="M20">
            <v>3000</v>
          </cell>
          <cell r="N20">
            <v>3000</v>
          </cell>
          <cell r="O20">
            <v>3000</v>
          </cell>
          <cell r="T20">
            <v>18000</v>
          </cell>
        </row>
        <row r="21">
          <cell r="A21" t="str">
            <v>42352091</v>
          </cell>
          <cell r="B21" t="str">
            <v>PAREDES ALPONTE ANGELA MARIA</v>
          </cell>
          <cell r="C21" t="str">
            <v>ESPECIALISTA I</v>
          </cell>
          <cell r="D21" t="str">
            <v>DIRECCION DE PROMOCION SOCIAL Y CAPACITACION</v>
          </cell>
          <cell r="E21">
            <v>41001</v>
          </cell>
          <cell r="F21">
            <v>41122</v>
          </cell>
          <cell r="G21" t="str">
            <v>CAS D.L. 1057</v>
          </cell>
          <cell r="H21" t="str">
            <v>-</v>
          </cell>
          <cell r="I21" t="str">
            <v>-</v>
          </cell>
          <cell r="J21" t="str">
            <v>-</v>
          </cell>
          <cell r="K21">
            <v>2900</v>
          </cell>
          <cell r="L21">
            <v>3000</v>
          </cell>
          <cell r="M21">
            <v>3000</v>
          </cell>
          <cell r="N21">
            <v>3000</v>
          </cell>
          <cell r="O21" t="str">
            <v>-</v>
          </cell>
          <cell r="T21">
            <v>11900</v>
          </cell>
        </row>
        <row r="22">
          <cell r="A22" t="str">
            <v>23933524</v>
          </cell>
          <cell r="B22" t="str">
            <v>SANTOYO CRUZ TRICIA</v>
          </cell>
          <cell r="C22" t="str">
            <v>DIRECTORA DE PROYECTOS</v>
          </cell>
          <cell r="D22" t="str">
            <v>DIRECCION DE PROYECTOS</v>
          </cell>
          <cell r="E22">
            <v>40889</v>
          </cell>
          <cell r="F22">
            <v>40939</v>
          </cell>
          <cell r="G22" t="str">
            <v>CAS D.L. 1057</v>
          </cell>
          <cell r="H22">
            <v>8500</v>
          </cell>
          <cell r="I22" t="str">
            <v>-</v>
          </cell>
          <cell r="J22" t="str">
            <v>-</v>
          </cell>
          <cell r="K22" t="str">
            <v>-</v>
          </cell>
          <cell r="L22" t="str">
            <v>-</v>
          </cell>
          <cell r="M22" t="str">
            <v>-</v>
          </cell>
          <cell r="N22" t="str">
            <v>-</v>
          </cell>
          <cell r="O22" t="str">
            <v>-</v>
          </cell>
          <cell r="T22">
            <v>8500</v>
          </cell>
        </row>
        <row r="23">
          <cell r="A23" t="str">
            <v>08211108</v>
          </cell>
          <cell r="B23" t="str">
            <v>DEL CASTILLO   ALCAZAR LUCIANO JOSE MARIA</v>
          </cell>
          <cell r="C23" t="str">
            <v>DIRECTOR DE PROYECTOS</v>
          </cell>
          <cell r="D23" t="str">
            <v>DIRECCION DE PROYECTOS</v>
          </cell>
          <cell r="E23">
            <v>40940</v>
          </cell>
          <cell r="F23" t="str">
            <v>VIGENTE</v>
          </cell>
          <cell r="G23" t="str">
            <v>CAS D.L. 1057</v>
          </cell>
          <cell r="H23" t="str">
            <v>-</v>
          </cell>
          <cell r="I23">
            <v>10000</v>
          </cell>
          <cell r="J23">
            <v>10000</v>
          </cell>
          <cell r="K23">
            <v>10000</v>
          </cell>
          <cell r="L23">
            <v>9990</v>
          </cell>
          <cell r="M23">
            <v>10000</v>
          </cell>
          <cell r="N23">
            <v>10000</v>
          </cell>
          <cell r="O23">
            <v>10000</v>
          </cell>
          <cell r="T23">
            <v>69990</v>
          </cell>
        </row>
        <row r="24">
          <cell r="A24" t="str">
            <v>07873080</v>
          </cell>
          <cell r="B24" t="str">
            <v>TUPIA MELENDEZ BERTHA MILAGROS</v>
          </cell>
          <cell r="C24" t="str">
            <v>ASISTENTE ADMINISTRATIVO</v>
          </cell>
          <cell r="D24" t="str">
            <v>DIRECCION DE PROYECTOS</v>
          </cell>
          <cell r="E24">
            <v>40969</v>
          </cell>
          <cell r="F24" t="str">
            <v>VIGENTE</v>
          </cell>
          <cell r="G24" t="str">
            <v>CAS D.L. 1057</v>
          </cell>
          <cell r="H24" t="str">
            <v>-</v>
          </cell>
          <cell r="I24" t="str">
            <v>-</v>
          </cell>
          <cell r="J24">
            <v>2500</v>
          </cell>
          <cell r="K24">
            <v>2500</v>
          </cell>
          <cell r="L24">
            <v>2500</v>
          </cell>
          <cell r="M24">
            <v>2500</v>
          </cell>
          <cell r="N24">
            <v>2500</v>
          </cell>
          <cell r="O24">
            <v>2500</v>
          </cell>
          <cell r="T24">
            <v>15000</v>
          </cell>
        </row>
        <row r="25">
          <cell r="A25" t="str">
            <v>32843538</v>
          </cell>
          <cell r="B25" t="str">
            <v>SICCHA MARTINEZ DOMINGO SORIANO</v>
          </cell>
          <cell r="C25" t="str">
            <v xml:space="preserve">ESPECIALISTA </v>
          </cell>
          <cell r="D25" t="str">
            <v>DIRECCION DE PROYECTOS</v>
          </cell>
          <cell r="E25">
            <v>41102</v>
          </cell>
          <cell r="F25" t="str">
            <v>VIGENTE</v>
          </cell>
          <cell r="G25" t="str">
            <v>CAS D.L. 1057</v>
          </cell>
          <cell r="H25" t="str">
            <v>-</v>
          </cell>
          <cell r="I25" t="str">
            <v>-</v>
          </cell>
          <cell r="J25" t="str">
            <v>-</v>
          </cell>
          <cell r="K25" t="str">
            <v>-</v>
          </cell>
          <cell r="L25" t="str">
            <v>-</v>
          </cell>
          <cell r="M25" t="str">
            <v>-</v>
          </cell>
          <cell r="N25">
            <v>2533.33</v>
          </cell>
          <cell r="O25">
            <v>4000</v>
          </cell>
          <cell r="T25">
            <v>6533.33</v>
          </cell>
        </row>
        <row r="26">
          <cell r="A26" t="str">
            <v>09873933</v>
          </cell>
          <cell r="B26" t="str">
            <v>LEO  TAPIA MARIA DEL CARMEN</v>
          </cell>
          <cell r="C26" t="str">
            <v>ASESORA DE GESTION ADMINISTRATIVA</v>
          </cell>
          <cell r="D26" t="str">
            <v>DIRECCION NACIONAL</v>
          </cell>
          <cell r="E26">
            <v>40777</v>
          </cell>
          <cell r="F26">
            <v>40939</v>
          </cell>
          <cell r="G26" t="str">
            <v>CAS D.L. 1057</v>
          </cell>
          <cell r="H26">
            <v>8000</v>
          </cell>
          <cell r="I26" t="str">
            <v>-</v>
          </cell>
          <cell r="J26" t="str">
            <v>-</v>
          </cell>
          <cell r="K26" t="str">
            <v>-</v>
          </cell>
          <cell r="L26" t="str">
            <v>-</v>
          </cell>
          <cell r="M26" t="str">
            <v>-</v>
          </cell>
          <cell r="N26" t="str">
            <v>-</v>
          </cell>
          <cell r="O26" t="str">
            <v>-</v>
          </cell>
          <cell r="T26">
            <v>8000</v>
          </cell>
        </row>
        <row r="27">
          <cell r="A27" t="str">
            <v>07969851</v>
          </cell>
          <cell r="B27" t="str">
            <v>INFANZON GUTIERREZ IVAN LUIS</v>
          </cell>
          <cell r="C27" t="str">
            <v>DIRECTOR NACIONAL</v>
          </cell>
          <cell r="D27" t="str">
            <v>DIRECCION NACIONAL</v>
          </cell>
          <cell r="E27">
            <v>40834</v>
          </cell>
          <cell r="F27">
            <v>40916</v>
          </cell>
          <cell r="G27" t="str">
            <v>CAS D.L. 1057</v>
          </cell>
          <cell r="H27">
            <v>4000</v>
          </cell>
          <cell r="I27" t="str">
            <v>-</v>
          </cell>
          <cell r="J27" t="str">
            <v>-</v>
          </cell>
          <cell r="K27" t="str">
            <v>-</v>
          </cell>
          <cell r="L27" t="str">
            <v>-</v>
          </cell>
          <cell r="M27" t="str">
            <v>-</v>
          </cell>
          <cell r="N27" t="str">
            <v>-</v>
          </cell>
          <cell r="O27" t="str">
            <v>-</v>
          </cell>
          <cell r="T27">
            <v>4000</v>
          </cell>
        </row>
        <row r="28">
          <cell r="A28" t="str">
            <v>07257699</v>
          </cell>
          <cell r="B28" t="str">
            <v>VASQUEZ VINCES LUCY TERESA</v>
          </cell>
          <cell r="C28" t="str">
            <v>DIRECTORA NACIONAL</v>
          </cell>
          <cell r="D28" t="str">
            <v>DIRECCION NACIONAL</v>
          </cell>
          <cell r="E28">
            <v>40917</v>
          </cell>
          <cell r="F28" t="str">
            <v>VIGENTE</v>
          </cell>
          <cell r="G28" t="str">
            <v>CAS D.L. 1057</v>
          </cell>
          <cell r="H28">
            <v>10266.66</v>
          </cell>
          <cell r="I28">
            <v>14000</v>
          </cell>
          <cell r="J28">
            <v>14000</v>
          </cell>
          <cell r="K28">
            <v>14000</v>
          </cell>
          <cell r="L28">
            <v>14000</v>
          </cell>
          <cell r="M28">
            <v>14000</v>
          </cell>
          <cell r="N28">
            <v>14000</v>
          </cell>
          <cell r="O28">
            <v>14000</v>
          </cell>
          <cell r="T28">
            <v>108266.66</v>
          </cell>
        </row>
        <row r="29">
          <cell r="A29" t="str">
            <v>10357998</v>
          </cell>
          <cell r="B29" t="str">
            <v>PARIONA QUISPE MARITZA</v>
          </cell>
          <cell r="C29" t="str">
            <v>ASISTENTE ADMINISTRATIVO</v>
          </cell>
          <cell r="D29" t="str">
            <v>DIRECCION NACIONAL</v>
          </cell>
          <cell r="E29">
            <v>40954</v>
          </cell>
          <cell r="F29" t="str">
            <v>VIGENTE</v>
          </cell>
          <cell r="G29" t="str">
            <v>CAS D.L. 1057</v>
          </cell>
          <cell r="H29" t="str">
            <v>-</v>
          </cell>
          <cell r="I29">
            <v>1600</v>
          </cell>
          <cell r="J29">
            <v>3000</v>
          </cell>
          <cell r="K29">
            <v>3000</v>
          </cell>
          <cell r="L29">
            <v>3000</v>
          </cell>
          <cell r="M29">
            <v>3000</v>
          </cell>
          <cell r="N29">
            <v>3000</v>
          </cell>
          <cell r="O29">
            <v>3000</v>
          </cell>
          <cell r="T29">
            <v>19600</v>
          </cell>
        </row>
        <row r="30">
          <cell r="A30" t="str">
            <v>18173189</v>
          </cell>
          <cell r="B30" t="str">
            <v>MURGA PINILLOS AUREA YSABEL</v>
          </cell>
          <cell r="C30" t="str">
            <v xml:space="preserve">ASESOR II </v>
          </cell>
          <cell r="D30" t="str">
            <v>DIRECCION NACIONAL</v>
          </cell>
          <cell r="E30">
            <v>41024</v>
          </cell>
          <cell r="F30" t="str">
            <v>VIGENTE</v>
          </cell>
          <cell r="G30" t="str">
            <v>CAS D.L. 1057</v>
          </cell>
          <cell r="H30" t="str">
            <v>-</v>
          </cell>
          <cell r="I30" t="str">
            <v>-</v>
          </cell>
          <cell r="J30" t="str">
            <v>-</v>
          </cell>
          <cell r="K30" t="str">
            <v>-</v>
          </cell>
          <cell r="L30">
            <v>10800</v>
          </cell>
          <cell r="M30">
            <v>9000</v>
          </cell>
          <cell r="N30">
            <v>9000</v>
          </cell>
          <cell r="O30">
            <v>9000</v>
          </cell>
          <cell r="T30">
            <v>37800</v>
          </cell>
        </row>
        <row r="31">
          <cell r="A31" t="str">
            <v>10585079</v>
          </cell>
          <cell r="B31" t="str">
            <v>GRIMALDO VALENCIA ERIKA LORENA</v>
          </cell>
          <cell r="C31" t="str">
            <v>ASISTENTE ADMINISTRATIVO</v>
          </cell>
          <cell r="D31" t="str">
            <v>OFICINA DE ADMINISTRACION Y FINANZAS</v>
          </cell>
          <cell r="E31">
            <v>39722</v>
          </cell>
          <cell r="F31" t="str">
            <v>VIGENTE</v>
          </cell>
          <cell r="G31" t="str">
            <v>CAS D.L. 1057</v>
          </cell>
          <cell r="H31">
            <v>2500</v>
          </cell>
          <cell r="I31">
            <v>2500</v>
          </cell>
          <cell r="J31">
            <v>2500</v>
          </cell>
          <cell r="K31">
            <v>2500</v>
          </cell>
          <cell r="L31">
            <v>2500</v>
          </cell>
          <cell r="M31">
            <v>2500</v>
          </cell>
          <cell r="N31">
            <v>2500</v>
          </cell>
          <cell r="O31">
            <v>2500</v>
          </cell>
          <cell r="T31">
            <v>20000</v>
          </cell>
        </row>
        <row r="32">
          <cell r="A32" t="str">
            <v>10799012</v>
          </cell>
          <cell r="B32" t="str">
            <v>ARIZAGA  FORNO CARMEN CECILIA</v>
          </cell>
          <cell r="C32" t="str">
            <v>JEFA DE LA OFICINA DE ADMINISTRACION Y FINANZAS</v>
          </cell>
          <cell r="D32" t="str">
            <v>OFICINA DE ADMINISTRACION Y FINANZAS</v>
          </cell>
          <cell r="E32">
            <v>40889</v>
          </cell>
          <cell r="F32">
            <v>40967</v>
          </cell>
          <cell r="G32" t="str">
            <v>CAS D.L. 1057</v>
          </cell>
          <cell r="H32">
            <v>8500</v>
          </cell>
          <cell r="I32">
            <v>8500</v>
          </cell>
          <cell r="J32" t="str">
            <v>-</v>
          </cell>
          <cell r="K32" t="str">
            <v>-</v>
          </cell>
          <cell r="L32" t="str">
            <v>-</v>
          </cell>
          <cell r="M32" t="str">
            <v>-</v>
          </cell>
          <cell r="N32" t="str">
            <v>-</v>
          </cell>
          <cell r="O32" t="str">
            <v>-</v>
          </cell>
          <cell r="T32">
            <v>17000</v>
          </cell>
        </row>
        <row r="33">
          <cell r="A33" t="str">
            <v>15726021</v>
          </cell>
          <cell r="B33" t="str">
            <v>MATURRANO  LEON DE REYNAGA NOEMI</v>
          </cell>
          <cell r="C33" t="str">
            <v>JEFA DE LA OFICINA DE ADMINISTRACION Y FINANZAS</v>
          </cell>
          <cell r="D33" t="str">
            <v>OFICINA DE ADMINISTRACION Y FINANZAS</v>
          </cell>
          <cell r="E33">
            <v>40974</v>
          </cell>
          <cell r="F33" t="str">
            <v>VIGENTE</v>
          </cell>
          <cell r="G33" t="str">
            <v>CAS D.L. 1057</v>
          </cell>
          <cell r="H33" t="str">
            <v>-</v>
          </cell>
          <cell r="I33" t="str">
            <v>-</v>
          </cell>
          <cell r="J33">
            <v>8333</v>
          </cell>
          <cell r="K33">
            <v>10000</v>
          </cell>
          <cell r="L33">
            <v>10000</v>
          </cell>
          <cell r="M33">
            <v>10000</v>
          </cell>
          <cell r="N33">
            <v>10000</v>
          </cell>
          <cell r="O33">
            <v>10000</v>
          </cell>
          <cell r="T33">
            <v>58333</v>
          </cell>
        </row>
        <row r="34">
          <cell r="A34" t="str">
            <v>40601700</v>
          </cell>
          <cell r="B34" t="str">
            <v>CASTILLO POMA MIGUEL ARMANDO</v>
          </cell>
          <cell r="C34" t="str">
            <v>ESPECIALISTA EN FINANZAS IV</v>
          </cell>
          <cell r="D34" t="str">
            <v>OFICINA DE ADMINISTRACION Y FINANZAS</v>
          </cell>
          <cell r="E34">
            <v>41003</v>
          </cell>
          <cell r="F34" t="str">
            <v>VIGENTE</v>
          </cell>
          <cell r="G34" t="str">
            <v>CAS D.L. 1057</v>
          </cell>
          <cell r="H34" t="str">
            <v>-</v>
          </cell>
          <cell r="I34" t="str">
            <v>-</v>
          </cell>
          <cell r="J34" t="str">
            <v>-</v>
          </cell>
          <cell r="K34">
            <v>4950</v>
          </cell>
          <cell r="L34">
            <v>5497</v>
          </cell>
          <cell r="M34">
            <v>5500</v>
          </cell>
          <cell r="N34">
            <v>5500</v>
          </cell>
          <cell r="O34">
            <v>5500</v>
          </cell>
          <cell r="T34">
            <v>26947</v>
          </cell>
        </row>
        <row r="35">
          <cell r="A35" t="str">
            <v>07251555</v>
          </cell>
          <cell r="B35" t="str">
            <v>VALDEZ CASTILLO MANUEL FRANCISCO</v>
          </cell>
          <cell r="C35" t="str">
            <v>JEFE DE LA OFICINA DE PLANIFICACION, PRESUPUESTO Y MONITOREO</v>
          </cell>
          <cell r="D35" t="str">
            <v>OFICINA DE PLANIFICACION Y PRESUPUESTO Y MONITOREO</v>
          </cell>
          <cell r="E35">
            <v>40777</v>
          </cell>
          <cell r="F35">
            <v>40939</v>
          </cell>
          <cell r="G35" t="str">
            <v>CAS D.L. 1057</v>
          </cell>
          <cell r="H35">
            <v>8500</v>
          </cell>
          <cell r="I35" t="str">
            <v>-</v>
          </cell>
          <cell r="J35" t="str">
            <v>-</v>
          </cell>
          <cell r="K35" t="str">
            <v>-</v>
          </cell>
          <cell r="L35" t="str">
            <v>-</v>
          </cell>
          <cell r="M35" t="str">
            <v>-</v>
          </cell>
          <cell r="N35" t="str">
            <v>-</v>
          </cell>
          <cell r="O35" t="str">
            <v>-</v>
          </cell>
          <cell r="T35">
            <v>8500</v>
          </cell>
        </row>
        <row r="36">
          <cell r="A36" t="str">
            <v>09747349</v>
          </cell>
          <cell r="B36" t="str">
            <v>CORZO VALDIGLESIAS VICENTE DANIEL</v>
          </cell>
          <cell r="C36" t="str">
            <v>JEFE DE LA OFICINA DE PLANIFICACION, PRESUPUESTO Y MONITOREO</v>
          </cell>
          <cell r="D36" t="str">
            <v>OFICINA DE PLANIFICACION Y PRESUPUESTO Y MONITOREO</v>
          </cell>
          <cell r="E36">
            <v>40940</v>
          </cell>
          <cell r="F36" t="str">
            <v>VIGENTE</v>
          </cell>
          <cell r="G36" t="str">
            <v>CAS D.L. 1057</v>
          </cell>
          <cell r="H36" t="str">
            <v>-</v>
          </cell>
          <cell r="I36">
            <v>9000</v>
          </cell>
          <cell r="J36">
            <v>9000</v>
          </cell>
          <cell r="K36">
            <v>9000</v>
          </cell>
          <cell r="L36">
            <v>9000</v>
          </cell>
          <cell r="M36">
            <v>9000</v>
          </cell>
          <cell r="N36">
            <v>9000</v>
          </cell>
          <cell r="O36">
            <v>9000</v>
          </cell>
          <cell r="T36">
            <v>63000</v>
          </cell>
        </row>
        <row r="37">
          <cell r="A37" t="str">
            <v>43314431</v>
          </cell>
          <cell r="B37" t="str">
            <v>MARCELO   PUENTE GABY REGINA</v>
          </cell>
          <cell r="C37" t="str">
            <v>ASISTENTE</v>
          </cell>
          <cell r="D37" t="str">
            <v>OFICINA DE PLANIFICACION Y PRESUPUESTO Y MONITOREO</v>
          </cell>
          <cell r="E37">
            <v>40977</v>
          </cell>
          <cell r="F37" t="str">
            <v>VIGENTE</v>
          </cell>
          <cell r="G37" t="str">
            <v>CAS D.L. 1057</v>
          </cell>
          <cell r="H37" t="str">
            <v>-</v>
          </cell>
          <cell r="I37" t="str">
            <v>-</v>
          </cell>
          <cell r="J37">
            <v>1833</v>
          </cell>
          <cell r="K37">
            <v>2500</v>
          </cell>
          <cell r="L37">
            <v>2492</v>
          </cell>
          <cell r="M37">
            <v>2500</v>
          </cell>
          <cell r="N37">
            <v>2500</v>
          </cell>
          <cell r="O37">
            <v>2500</v>
          </cell>
          <cell r="T37">
            <v>14325</v>
          </cell>
        </row>
        <row r="38">
          <cell r="A38" t="str">
            <v>07625738</v>
          </cell>
          <cell r="B38" t="str">
            <v>MORALES MORALES ANDRES JAVIER</v>
          </cell>
          <cell r="C38" t="str">
            <v>PLANIFICADOR III</v>
          </cell>
          <cell r="D38" t="str">
            <v>OFICINA DE PLANIFICACION Y PRESUPUESTO Y MONITOREO</v>
          </cell>
          <cell r="E38">
            <v>40969</v>
          </cell>
          <cell r="F38" t="str">
            <v>VIGENTE</v>
          </cell>
          <cell r="G38" t="str">
            <v>CAS D.L. 1057</v>
          </cell>
          <cell r="H38" t="str">
            <v>-</v>
          </cell>
          <cell r="I38" t="str">
            <v>-</v>
          </cell>
          <cell r="J38">
            <v>8500</v>
          </cell>
          <cell r="K38">
            <v>8500</v>
          </cell>
          <cell r="L38">
            <v>8500</v>
          </cell>
          <cell r="M38">
            <v>8500</v>
          </cell>
          <cell r="N38">
            <v>8500</v>
          </cell>
          <cell r="O38">
            <v>8500</v>
          </cell>
          <cell r="T38">
            <v>51000</v>
          </cell>
        </row>
        <row r="39">
          <cell r="A39" t="str">
            <v>44026251</v>
          </cell>
          <cell r="B39" t="str">
            <v xml:space="preserve">VICENTE CRUZ VANESSA YULIANA  </v>
          </cell>
          <cell r="C39" t="str">
            <v>ASISTENTE ADMINISTRATIVO</v>
          </cell>
          <cell r="D39" t="str">
            <v>OFICINA DE PLANIFICACION Y PRESUPUESTO Y MONITOREO</v>
          </cell>
          <cell r="E39">
            <v>41100</v>
          </cell>
          <cell r="F39" t="str">
            <v>VIGENTE</v>
          </cell>
          <cell r="G39" t="str">
            <v>CAS D.L. 1057</v>
          </cell>
          <cell r="H39" t="str">
            <v>-</v>
          </cell>
          <cell r="I39" t="str">
            <v>-</v>
          </cell>
          <cell r="J39" t="str">
            <v>-</v>
          </cell>
          <cell r="K39" t="str">
            <v>-</v>
          </cell>
          <cell r="L39" t="str">
            <v>-</v>
          </cell>
          <cell r="M39" t="str">
            <v>-</v>
          </cell>
          <cell r="N39">
            <v>1400</v>
          </cell>
          <cell r="O39">
            <v>2000</v>
          </cell>
          <cell r="T39">
            <v>3400</v>
          </cell>
        </row>
        <row r="40">
          <cell r="A40" t="str">
            <v>40560475</v>
          </cell>
          <cell r="B40" t="str">
            <v>CANAHUIRE PAREDES CARMEN ROSA</v>
          </cell>
          <cell r="C40" t="str">
            <v>ESPECIALISTA EN PRESUPUESTO III</v>
          </cell>
          <cell r="D40" t="str">
            <v>OFICINA DE PLANIFICACION Y PRESUPUESTO Y MONITOREO</v>
          </cell>
          <cell r="E40">
            <v>41052</v>
          </cell>
          <cell r="F40" t="str">
            <v>VIGENTE</v>
          </cell>
          <cell r="G40" t="str">
            <v>CAS D.L. 1057</v>
          </cell>
          <cell r="H40" t="str">
            <v>-</v>
          </cell>
          <cell r="I40" t="str">
            <v>-</v>
          </cell>
          <cell r="J40" t="str">
            <v>-</v>
          </cell>
          <cell r="K40" t="str">
            <v>-</v>
          </cell>
          <cell r="L40" t="str">
            <v>-</v>
          </cell>
          <cell r="M40">
            <v>6333.33</v>
          </cell>
          <cell r="N40">
            <v>5000</v>
          </cell>
          <cell r="O40">
            <v>5000</v>
          </cell>
          <cell r="T40">
            <v>16333.33</v>
          </cell>
        </row>
        <row r="41">
          <cell r="A41" t="str">
            <v>40441469</v>
          </cell>
          <cell r="B41" t="str">
            <v>DIAZ  FLORES CRISTINA HAYDEE</v>
          </cell>
          <cell r="C41" t="str">
            <v>ASISTENTE ADMINISTRATIVO</v>
          </cell>
          <cell r="D41" t="str">
            <v>SECRETARIA EJECUTIVA</v>
          </cell>
          <cell r="E41">
            <v>40197</v>
          </cell>
          <cell r="F41" t="str">
            <v>VIGENTE</v>
          </cell>
          <cell r="G41" t="str">
            <v>CAS D.L. 1057</v>
          </cell>
          <cell r="H41">
            <v>2500</v>
          </cell>
          <cell r="I41">
            <v>2500</v>
          </cell>
          <cell r="J41">
            <v>2500</v>
          </cell>
          <cell r="K41">
            <v>2500</v>
          </cell>
          <cell r="L41">
            <v>2500</v>
          </cell>
          <cell r="M41">
            <v>2500</v>
          </cell>
          <cell r="N41">
            <v>2500</v>
          </cell>
          <cell r="O41">
            <v>2500</v>
          </cell>
          <cell r="T41">
            <v>20000</v>
          </cell>
        </row>
        <row r="42">
          <cell r="A42" t="str">
            <v>10545304</v>
          </cell>
          <cell r="B42" t="str">
            <v>PASACHE CARDENAS CARLOS EDUARDO</v>
          </cell>
          <cell r="C42" t="str">
            <v>ABOGADO ASESOR I</v>
          </cell>
          <cell r="D42" t="str">
            <v>SECRETARIA EJECUTIVA</v>
          </cell>
          <cell r="E42">
            <v>40940</v>
          </cell>
          <cell r="F42" t="str">
            <v>VIGENTE</v>
          </cell>
          <cell r="G42" t="str">
            <v>CAS D.L. 1057</v>
          </cell>
          <cell r="H42" t="str">
            <v>-</v>
          </cell>
          <cell r="I42">
            <v>8500</v>
          </cell>
          <cell r="J42">
            <v>8500</v>
          </cell>
          <cell r="K42">
            <v>8500</v>
          </cell>
          <cell r="L42">
            <v>8500</v>
          </cell>
          <cell r="M42">
            <v>8500</v>
          </cell>
          <cell r="N42">
            <v>8500</v>
          </cell>
          <cell r="O42">
            <v>8500</v>
          </cell>
          <cell r="T42">
            <v>59500</v>
          </cell>
        </row>
        <row r="43">
          <cell r="A43" t="str">
            <v>09460612</v>
          </cell>
          <cell r="B43" t="str">
            <v>VALENTIN  ORTEGA MARIELA CLARET</v>
          </cell>
          <cell r="C43" t="str">
            <v>JEFA DE LA UNIDAD DE ASESORIA LEGAL</v>
          </cell>
          <cell r="D43" t="str">
            <v>UNIDAD DE ASESORIA LEGAL</v>
          </cell>
          <cell r="E43">
            <v>40834</v>
          </cell>
          <cell r="F43">
            <v>41043</v>
          </cell>
          <cell r="G43" t="str">
            <v>CAS D.L. 1057</v>
          </cell>
          <cell r="H43">
            <v>7000</v>
          </cell>
          <cell r="I43">
            <v>2100</v>
          </cell>
          <cell r="J43">
            <v>8667</v>
          </cell>
          <cell r="K43">
            <v>10000</v>
          </cell>
          <cell r="L43" t="str">
            <v>-</v>
          </cell>
          <cell r="M43" t="str">
            <v>-</v>
          </cell>
          <cell r="N43" t="str">
            <v>-</v>
          </cell>
          <cell r="O43" t="str">
            <v>-</v>
          </cell>
          <cell r="T43">
            <v>27767</v>
          </cell>
        </row>
        <row r="44">
          <cell r="A44" t="str">
            <v>07626453</v>
          </cell>
          <cell r="B44" t="str">
            <v>ESPINOZA VARGAS MONICA ANGELITA</v>
          </cell>
          <cell r="C44" t="str">
            <v>ABOGADO IV</v>
          </cell>
          <cell r="D44" t="str">
            <v>UNIDAD DE ASESORIA LEGAL</v>
          </cell>
          <cell r="E44">
            <v>40940</v>
          </cell>
          <cell r="F44">
            <v>41009</v>
          </cell>
          <cell r="G44" t="str">
            <v>CAS D.L. 1057</v>
          </cell>
          <cell r="H44" t="str">
            <v>-</v>
          </cell>
          <cell r="I44">
            <v>9000</v>
          </cell>
          <cell r="J44">
            <v>9000</v>
          </cell>
          <cell r="K44">
            <v>3000</v>
          </cell>
          <cell r="L44" t="str">
            <v>-</v>
          </cell>
          <cell r="M44" t="str">
            <v>-</v>
          </cell>
          <cell r="N44" t="str">
            <v>-</v>
          </cell>
          <cell r="O44" t="str">
            <v>-</v>
          </cell>
          <cell r="T44">
            <v>21000</v>
          </cell>
        </row>
        <row r="45">
          <cell r="A45" t="str">
            <v>41656919</v>
          </cell>
          <cell r="B45" t="str">
            <v>GAVILANO  IGLESIAS DORIS LORENA</v>
          </cell>
          <cell r="C45" t="str">
            <v>ABOGADO</v>
          </cell>
          <cell r="D45" t="str">
            <v>UNIDAD DE ASESORIA LEGAL</v>
          </cell>
          <cell r="E45">
            <v>40948</v>
          </cell>
          <cell r="F45">
            <v>41068</v>
          </cell>
          <cell r="G45" t="str">
            <v>CAS D.L. 1057</v>
          </cell>
          <cell r="H45" t="str">
            <v>-</v>
          </cell>
          <cell r="I45">
            <v>5133</v>
          </cell>
          <cell r="J45">
            <v>4200</v>
          </cell>
          <cell r="K45">
            <v>7000</v>
          </cell>
          <cell r="L45">
            <v>6975</v>
          </cell>
          <cell r="M45">
            <v>1866.66</v>
          </cell>
          <cell r="N45" t="str">
            <v>-</v>
          </cell>
          <cell r="O45" t="str">
            <v>-</v>
          </cell>
          <cell r="T45">
            <v>25174.66</v>
          </cell>
        </row>
        <row r="46">
          <cell r="A46" t="str">
            <v>09388317</v>
          </cell>
          <cell r="B46" t="str">
            <v>CARBAJAL MANCO YVONNE MIRTA</v>
          </cell>
          <cell r="C46" t="str">
            <v>ASISTENTE ADMINISTRATIVO</v>
          </cell>
          <cell r="D46" t="str">
            <v>UNIDAD DE ASESORIA LEGAL</v>
          </cell>
          <cell r="E46">
            <v>40969</v>
          </cell>
          <cell r="F46">
            <v>41090</v>
          </cell>
          <cell r="G46" t="str">
            <v>CAS D.L. 1057</v>
          </cell>
          <cell r="H46" t="str">
            <v>-</v>
          </cell>
          <cell r="I46" t="str">
            <v>-</v>
          </cell>
          <cell r="J46">
            <v>2400</v>
          </cell>
          <cell r="K46">
            <v>2400</v>
          </cell>
          <cell r="L46">
            <v>2400</v>
          </cell>
          <cell r="M46">
            <v>2400</v>
          </cell>
          <cell r="N46" t="str">
            <v>-</v>
          </cell>
          <cell r="O46" t="str">
            <v>-</v>
          </cell>
          <cell r="T46">
            <v>9600</v>
          </cell>
        </row>
        <row r="47">
          <cell r="A47" t="str">
            <v>09957023</v>
          </cell>
          <cell r="B47" t="str">
            <v>VARGAS CASAS MARIELLA VANESSA</v>
          </cell>
          <cell r="C47" t="str">
            <v>ABOGADO</v>
          </cell>
          <cell r="D47" t="str">
            <v>UNIDAD DE ASESORIA LEGAL</v>
          </cell>
          <cell r="E47">
            <v>40969</v>
          </cell>
          <cell r="F47">
            <v>41090</v>
          </cell>
          <cell r="G47" t="str">
            <v>CAS D.L. 1057</v>
          </cell>
          <cell r="H47" t="str">
            <v>-</v>
          </cell>
          <cell r="I47" t="str">
            <v>-</v>
          </cell>
          <cell r="J47">
            <v>7000</v>
          </cell>
          <cell r="K47">
            <v>7000</v>
          </cell>
          <cell r="L47">
            <v>7000</v>
          </cell>
          <cell r="M47">
            <v>7000</v>
          </cell>
          <cell r="N47" t="str">
            <v>-</v>
          </cell>
          <cell r="O47" t="str">
            <v>-</v>
          </cell>
          <cell r="T47">
            <v>28000</v>
          </cell>
        </row>
        <row r="48">
          <cell r="A48" t="str">
            <v>25716254</v>
          </cell>
          <cell r="B48" t="str">
            <v xml:space="preserve">SIBILLE YKE PATRICIA OLIMPIA  </v>
          </cell>
          <cell r="C48" t="str">
            <v>ABOGADA</v>
          </cell>
          <cell r="D48" t="str">
            <v>UNIDAD DE ASESORIA LEGAL</v>
          </cell>
          <cell r="E48">
            <v>41096</v>
          </cell>
          <cell r="F48" t="str">
            <v>VIGENTE</v>
          </cell>
          <cell r="G48" t="str">
            <v>CAS D.L. 1057</v>
          </cell>
          <cell r="H48" t="str">
            <v>-</v>
          </cell>
          <cell r="I48" t="str">
            <v>-</v>
          </cell>
          <cell r="J48" t="str">
            <v>-</v>
          </cell>
          <cell r="K48" t="str">
            <v>-</v>
          </cell>
          <cell r="L48" t="str">
            <v>-</v>
          </cell>
          <cell r="M48" t="str">
            <v>-</v>
          </cell>
          <cell r="N48">
            <v>5833.33</v>
          </cell>
          <cell r="O48">
            <v>7000</v>
          </cell>
          <cell r="T48">
            <v>12833.33</v>
          </cell>
        </row>
        <row r="49">
          <cell r="A49" t="str">
            <v>07966524</v>
          </cell>
          <cell r="B49" t="str">
            <v xml:space="preserve">WADSWORTH ZARATE AIDA PATRICIA  </v>
          </cell>
          <cell r="C49" t="str">
            <v>JEFE DE OFICINA</v>
          </cell>
          <cell r="D49" t="str">
            <v>UNIDAD DE ASESORIA LEGAL</v>
          </cell>
          <cell r="E49">
            <v>41092</v>
          </cell>
          <cell r="F49" t="str">
            <v>VIGENTE</v>
          </cell>
          <cell r="G49" t="str">
            <v>CAS D.L. 1057</v>
          </cell>
          <cell r="H49" t="str">
            <v>-</v>
          </cell>
          <cell r="I49" t="str">
            <v>-</v>
          </cell>
          <cell r="J49" t="str">
            <v>-</v>
          </cell>
          <cell r="K49" t="str">
            <v>-</v>
          </cell>
          <cell r="L49" t="str">
            <v>-</v>
          </cell>
          <cell r="M49" t="str">
            <v>-</v>
          </cell>
          <cell r="N49">
            <v>9666.67</v>
          </cell>
          <cell r="O49">
            <v>10000</v>
          </cell>
          <cell r="T49">
            <v>19666.669999999998</v>
          </cell>
        </row>
        <row r="50">
          <cell r="A50" t="str">
            <v>08018143</v>
          </cell>
          <cell r="B50" t="str">
            <v>DAMIAN TORIBIO LUIS FERNANDO</v>
          </cell>
          <cell r="C50" t="str">
            <v>JEFE DE ASISTENCIA TECNICA Y EVALUACION DE PROYECTOS</v>
          </cell>
          <cell r="D50" t="str">
            <v>UNIDAD DE ASISTENCIA TÉCNICA  Y EVALUACIÓN DE PROYECTOS</v>
          </cell>
          <cell r="E50">
            <v>39722</v>
          </cell>
          <cell r="F50">
            <v>41090</v>
          </cell>
          <cell r="G50" t="str">
            <v>CAS D.L. 1057</v>
          </cell>
          <cell r="H50">
            <v>7000</v>
          </cell>
          <cell r="I50">
            <v>7000</v>
          </cell>
          <cell r="J50">
            <v>7000</v>
          </cell>
          <cell r="K50">
            <v>7000</v>
          </cell>
          <cell r="L50">
            <v>6928</v>
          </cell>
          <cell r="M50">
            <v>7000</v>
          </cell>
          <cell r="N50" t="str">
            <v>-</v>
          </cell>
          <cell r="O50" t="str">
            <v>-</v>
          </cell>
          <cell r="T50">
            <v>41928</v>
          </cell>
        </row>
        <row r="51">
          <cell r="A51" t="str">
            <v>07244262</v>
          </cell>
          <cell r="B51" t="str">
            <v>PANDURO PANAIJO CARMEN ROSA</v>
          </cell>
          <cell r="C51" t="str">
            <v>ASISTENTE ADMINISTRATIVO</v>
          </cell>
          <cell r="D51" t="str">
            <v>UNIDAD DE ASISTENCIA TÉCNICA  Y EVALUACIÓN DE PROYECTOS</v>
          </cell>
          <cell r="E51">
            <v>39722</v>
          </cell>
          <cell r="F51" t="str">
            <v>VIGENTE</v>
          </cell>
          <cell r="G51" t="str">
            <v>CAS D.L. 1057</v>
          </cell>
          <cell r="H51">
            <v>2500</v>
          </cell>
          <cell r="I51">
            <v>2500</v>
          </cell>
          <cell r="J51">
            <v>2500</v>
          </cell>
          <cell r="K51">
            <v>2500</v>
          </cell>
          <cell r="L51">
            <v>2500</v>
          </cell>
          <cell r="M51">
            <v>2500</v>
          </cell>
          <cell r="N51">
            <v>2500</v>
          </cell>
          <cell r="O51">
            <v>2500</v>
          </cell>
          <cell r="T51">
            <v>20000</v>
          </cell>
        </row>
        <row r="52">
          <cell r="A52" t="str">
            <v>07639696</v>
          </cell>
          <cell r="B52" t="str">
            <v>QASEM MALEK HUSSEIN JAMAL</v>
          </cell>
          <cell r="C52" t="str">
            <v>ESPECIALISTA A</v>
          </cell>
          <cell r="D52" t="str">
            <v>UNIDAD DE ASISTENCIA TÉCNICA  Y EVALUACIÓN DE PROYECTOS</v>
          </cell>
          <cell r="E52">
            <v>39722</v>
          </cell>
          <cell r="F52" t="str">
            <v>VIGENTE</v>
          </cell>
          <cell r="G52" t="str">
            <v>CAS D.L. 1057</v>
          </cell>
          <cell r="H52">
            <v>5500</v>
          </cell>
          <cell r="I52">
            <v>5500</v>
          </cell>
          <cell r="J52">
            <v>5500</v>
          </cell>
          <cell r="K52">
            <v>5500</v>
          </cell>
          <cell r="L52">
            <v>5500</v>
          </cell>
          <cell r="M52">
            <v>7000</v>
          </cell>
          <cell r="N52">
            <v>7000</v>
          </cell>
          <cell r="O52">
            <v>7000</v>
          </cell>
          <cell r="T52">
            <v>48500</v>
          </cell>
        </row>
        <row r="53">
          <cell r="A53" t="str">
            <v>09391765</v>
          </cell>
          <cell r="B53" t="str">
            <v>INGA FALCON JESSICA ROCIO</v>
          </cell>
          <cell r="C53" t="str">
            <v>ESPECIALISTA</v>
          </cell>
          <cell r="D53" t="str">
            <v>UNIDAD DE ASISTENCIA TÉCNICA  Y EVALUACIÓN DE PROYECTOS</v>
          </cell>
          <cell r="E53">
            <v>40969</v>
          </cell>
          <cell r="F53">
            <v>41060</v>
          </cell>
          <cell r="G53" t="str">
            <v>CAS D.L. 1057</v>
          </cell>
          <cell r="H53" t="str">
            <v>-</v>
          </cell>
          <cell r="I53" t="str">
            <v>-</v>
          </cell>
          <cell r="J53">
            <v>5500</v>
          </cell>
          <cell r="K53">
            <v>5500</v>
          </cell>
          <cell r="L53">
            <v>5495</v>
          </cell>
          <cell r="M53" t="str">
            <v>-</v>
          </cell>
          <cell r="N53" t="str">
            <v>-</v>
          </cell>
          <cell r="O53" t="str">
            <v>-</v>
          </cell>
          <cell r="T53">
            <v>16495</v>
          </cell>
        </row>
        <row r="54">
          <cell r="A54" t="str">
            <v>09900220</v>
          </cell>
          <cell r="B54" t="str">
            <v>CAVERO TORRES CARMEN JULISSA</v>
          </cell>
          <cell r="C54" t="str">
            <v xml:space="preserve">ESPECIALISTA  </v>
          </cell>
          <cell r="D54" t="str">
            <v>UNIDAD DE ASISTENCIA TÉCNICA  Y EVALUACIÓN DE PROYECTOS</v>
          </cell>
          <cell r="E54">
            <v>41001</v>
          </cell>
          <cell r="F54" t="str">
            <v>VIGENTE</v>
          </cell>
          <cell r="G54" t="str">
            <v>CAS D.L. 1057</v>
          </cell>
          <cell r="H54" t="str">
            <v>-</v>
          </cell>
          <cell r="I54" t="str">
            <v>-</v>
          </cell>
          <cell r="J54" t="str">
            <v>-</v>
          </cell>
          <cell r="K54">
            <v>5316.67</v>
          </cell>
          <cell r="L54">
            <v>5500</v>
          </cell>
          <cell r="M54">
            <v>5500</v>
          </cell>
          <cell r="N54">
            <v>5500</v>
          </cell>
          <cell r="O54">
            <v>5500</v>
          </cell>
          <cell r="T54">
            <v>27316.67</v>
          </cell>
        </row>
        <row r="55">
          <cell r="A55" t="str">
            <v>08317672</v>
          </cell>
          <cell r="B55" t="str">
            <v>PAPUICO HERRERA, CESAR ANIBAL</v>
          </cell>
          <cell r="C55" t="str">
            <v>ESPECIALISTA A</v>
          </cell>
          <cell r="D55" t="str">
            <v>UNIDAD DE ASISTENCIA TÉCNICA  Y EVALUACIÓN DE PROYECTOS</v>
          </cell>
          <cell r="E55">
            <v>41061</v>
          </cell>
          <cell r="F55" t="str">
            <v>VIGENTE</v>
          </cell>
          <cell r="G55" t="str">
            <v>CAS D.L. 1057</v>
          </cell>
          <cell r="H55" t="str">
            <v>-</v>
          </cell>
          <cell r="I55" t="str">
            <v>-</v>
          </cell>
          <cell r="J55" t="str">
            <v>-</v>
          </cell>
          <cell r="K55" t="str">
            <v>-</v>
          </cell>
          <cell r="L55" t="str">
            <v>-</v>
          </cell>
          <cell r="M55">
            <v>7000</v>
          </cell>
          <cell r="N55">
            <v>7000</v>
          </cell>
          <cell r="O55">
            <v>7000</v>
          </cell>
          <cell r="T55">
            <v>21000</v>
          </cell>
        </row>
        <row r="56">
          <cell r="A56" t="str">
            <v>10391338</v>
          </cell>
          <cell r="B56" t="str">
            <v xml:space="preserve">DELGADO ESPINOZA CRISTIAN  </v>
          </cell>
          <cell r="C56" t="str">
            <v>JEFE DE LA UNIDAD</v>
          </cell>
          <cell r="D56" t="str">
            <v>UNIDAD DE ASISTENCIA TÉCNICA  Y EVALUACIÓN DE PROYECTOS</v>
          </cell>
          <cell r="E56">
            <v>41093</v>
          </cell>
          <cell r="F56" t="str">
            <v>VIGENTE</v>
          </cell>
          <cell r="G56" t="str">
            <v>CAS D.L. 1057</v>
          </cell>
          <cell r="H56" t="str">
            <v>-</v>
          </cell>
          <cell r="I56" t="str">
            <v>-</v>
          </cell>
          <cell r="J56" t="str">
            <v>-</v>
          </cell>
          <cell r="K56" t="str">
            <v>-</v>
          </cell>
          <cell r="L56" t="str">
            <v>-</v>
          </cell>
          <cell r="M56" t="str">
            <v>-</v>
          </cell>
          <cell r="N56">
            <v>7466.67</v>
          </cell>
          <cell r="O56">
            <v>8000</v>
          </cell>
          <cell r="T56">
            <v>15466.67</v>
          </cell>
        </row>
        <row r="57">
          <cell r="A57" t="str">
            <v>10305073</v>
          </cell>
          <cell r="B57" t="str">
            <v>BARRETO CAMPOS ANDREA MARGIANNA</v>
          </cell>
          <cell r="C57" t="str">
            <v>JEFA DE LA UNIDAD DE COMUNICACIONES</v>
          </cell>
          <cell r="D57" t="str">
            <v>UNIDAD DE COMUNICACIONES</v>
          </cell>
          <cell r="E57">
            <v>40841</v>
          </cell>
          <cell r="F57">
            <v>40967</v>
          </cell>
          <cell r="G57" t="str">
            <v>CAS D.L. 1057</v>
          </cell>
          <cell r="H57">
            <v>7000</v>
          </cell>
          <cell r="I57">
            <v>7000</v>
          </cell>
          <cell r="J57" t="str">
            <v>-</v>
          </cell>
          <cell r="K57" t="str">
            <v>-</v>
          </cell>
          <cell r="L57" t="str">
            <v>-</v>
          </cell>
          <cell r="M57" t="str">
            <v>-</v>
          </cell>
          <cell r="N57" t="str">
            <v>-</v>
          </cell>
          <cell r="O57" t="str">
            <v>-</v>
          </cell>
          <cell r="T57">
            <v>14000</v>
          </cell>
        </row>
        <row r="58">
          <cell r="A58" t="str">
            <v>10630984</v>
          </cell>
          <cell r="B58" t="str">
            <v>CUSI CALLE HILDA</v>
          </cell>
          <cell r="C58" t="str">
            <v>ANALISTA CONTABLE</v>
          </cell>
          <cell r="D58" t="str">
            <v>UNIDAD DE CONTABILIDAD</v>
          </cell>
          <cell r="E58">
            <v>39722</v>
          </cell>
          <cell r="F58" t="str">
            <v>VIGENTE</v>
          </cell>
          <cell r="G58" t="str">
            <v>CAS D.L. 1057</v>
          </cell>
          <cell r="H58">
            <v>3000</v>
          </cell>
          <cell r="I58">
            <v>3000</v>
          </cell>
          <cell r="J58">
            <v>3000</v>
          </cell>
          <cell r="K58">
            <v>3000</v>
          </cell>
          <cell r="L58">
            <v>2995</v>
          </cell>
          <cell r="M58">
            <v>3000</v>
          </cell>
          <cell r="N58">
            <v>3000</v>
          </cell>
          <cell r="O58">
            <v>3000</v>
          </cell>
          <cell r="T58">
            <v>23995</v>
          </cell>
        </row>
        <row r="59">
          <cell r="A59" t="str">
            <v>15613330</v>
          </cell>
          <cell r="B59" t="str">
            <v>MENDOZA CRUZ CARLOS ALBERTO</v>
          </cell>
          <cell r="C59" t="str">
            <v>ANALISTA CONTABLE</v>
          </cell>
          <cell r="D59" t="str">
            <v>UNIDAD DE CONTABILIDAD</v>
          </cell>
          <cell r="E59">
            <v>39722</v>
          </cell>
          <cell r="F59" t="str">
            <v>VIGENTE</v>
          </cell>
          <cell r="G59" t="str">
            <v>CAS D.L. 1057</v>
          </cell>
          <cell r="H59">
            <v>3000</v>
          </cell>
          <cell r="I59">
            <v>3000</v>
          </cell>
          <cell r="J59">
            <v>3000</v>
          </cell>
          <cell r="K59">
            <v>3000</v>
          </cell>
          <cell r="L59">
            <v>3000</v>
          </cell>
          <cell r="M59">
            <v>3000</v>
          </cell>
          <cell r="N59">
            <v>3000</v>
          </cell>
          <cell r="O59">
            <v>3000</v>
          </cell>
          <cell r="T59">
            <v>24000</v>
          </cell>
        </row>
        <row r="60">
          <cell r="A60" t="str">
            <v>07328944</v>
          </cell>
          <cell r="B60" t="str">
            <v>FLORES BASILIO LUIS GUSTAVO</v>
          </cell>
          <cell r="C60" t="str">
            <v>ESPECIALISTA EN FISCALIZACION Y CONTROL PREVIO</v>
          </cell>
          <cell r="D60" t="str">
            <v>UNIDAD DE CONTABILIDAD</v>
          </cell>
          <cell r="E60">
            <v>40330</v>
          </cell>
          <cell r="F60" t="str">
            <v>VIGENTE</v>
          </cell>
          <cell r="G60" t="str">
            <v>CAS D.L. 1057</v>
          </cell>
          <cell r="H60">
            <v>2750</v>
          </cell>
          <cell r="I60">
            <v>2750</v>
          </cell>
          <cell r="J60">
            <v>2750</v>
          </cell>
          <cell r="K60">
            <v>2750</v>
          </cell>
          <cell r="L60">
            <v>2750</v>
          </cell>
          <cell r="M60">
            <v>2750</v>
          </cell>
          <cell r="N60">
            <v>2750</v>
          </cell>
          <cell r="O60">
            <v>2750</v>
          </cell>
          <cell r="T60">
            <v>22000</v>
          </cell>
        </row>
        <row r="61">
          <cell r="A61" t="str">
            <v>10700554</v>
          </cell>
          <cell r="B61" t="str">
            <v>SAVERO ABUHADBA SARA KARINA</v>
          </cell>
          <cell r="C61" t="str">
            <v>ANALISTA</v>
          </cell>
          <cell r="D61" t="str">
            <v>UNIDAD DE CONTABILIDAD</v>
          </cell>
          <cell r="E61">
            <v>40484</v>
          </cell>
          <cell r="F61" t="str">
            <v>VIGENTE</v>
          </cell>
          <cell r="G61" t="str">
            <v>CAS D.L. 1057</v>
          </cell>
          <cell r="H61">
            <v>3000</v>
          </cell>
          <cell r="I61">
            <v>3000</v>
          </cell>
          <cell r="J61">
            <v>3000</v>
          </cell>
          <cell r="K61">
            <v>3000</v>
          </cell>
          <cell r="L61">
            <v>3000</v>
          </cell>
          <cell r="M61">
            <v>3000</v>
          </cell>
          <cell r="N61">
            <v>3000</v>
          </cell>
          <cell r="O61">
            <v>3000</v>
          </cell>
          <cell r="T61">
            <v>24000</v>
          </cell>
        </row>
        <row r="62">
          <cell r="A62" t="str">
            <v>33432319</v>
          </cell>
          <cell r="B62" t="str">
            <v>AQUINO  JULCA LUDERITS</v>
          </cell>
          <cell r="C62" t="str">
            <v>JEFA DE LA UNIDAD DE CONTABILIDAD</v>
          </cell>
          <cell r="D62" t="str">
            <v>UNIDAD DE CONTABILIDAD</v>
          </cell>
          <cell r="E62">
            <v>40864</v>
          </cell>
          <cell r="F62">
            <v>40967</v>
          </cell>
          <cell r="G62" t="str">
            <v>CAS D.L. 1057</v>
          </cell>
          <cell r="H62">
            <v>7000</v>
          </cell>
          <cell r="I62">
            <v>7000</v>
          </cell>
          <cell r="J62" t="str">
            <v>-</v>
          </cell>
          <cell r="K62" t="str">
            <v>-</v>
          </cell>
          <cell r="L62" t="str">
            <v>-</v>
          </cell>
          <cell r="M62" t="str">
            <v>-</v>
          </cell>
          <cell r="N62" t="str">
            <v>-</v>
          </cell>
          <cell r="O62" t="str">
            <v>-</v>
          </cell>
          <cell r="T62">
            <v>14000</v>
          </cell>
        </row>
        <row r="63">
          <cell r="A63" t="str">
            <v>06764849</v>
          </cell>
          <cell r="B63" t="str">
            <v>MUÑOZ HUAMAN MARLENY AZALIA</v>
          </cell>
          <cell r="C63" t="str">
            <v>ASISTENTE ADMINISTRATIVO</v>
          </cell>
          <cell r="D63" t="str">
            <v>UNIDAD DE CONTABILIDAD</v>
          </cell>
          <cell r="E63">
            <v>40864</v>
          </cell>
          <cell r="F63" t="str">
            <v>VIGENTE</v>
          </cell>
          <cell r="G63" t="str">
            <v>CAS D.L. 1057</v>
          </cell>
          <cell r="H63">
            <v>2500</v>
          </cell>
          <cell r="I63">
            <v>2500</v>
          </cell>
          <cell r="J63">
            <v>2500</v>
          </cell>
          <cell r="K63">
            <v>2500</v>
          </cell>
          <cell r="L63">
            <v>2500</v>
          </cell>
          <cell r="M63">
            <v>2500</v>
          </cell>
          <cell r="N63">
            <v>2500</v>
          </cell>
          <cell r="O63">
            <v>2500</v>
          </cell>
          <cell r="T63">
            <v>20000</v>
          </cell>
        </row>
        <row r="64">
          <cell r="A64" t="str">
            <v>10883104</v>
          </cell>
          <cell r="B64" t="str">
            <v>GUIZADO MARRON ROXANA FLORINDA</v>
          </cell>
          <cell r="C64" t="str">
            <v>CONTADOR II</v>
          </cell>
          <cell r="D64" t="str">
            <v>UNIDAD DE CONTABILIDAD</v>
          </cell>
          <cell r="E64">
            <v>40941</v>
          </cell>
          <cell r="F64">
            <v>41064</v>
          </cell>
          <cell r="G64" t="str">
            <v>CAS D.L. 1057</v>
          </cell>
          <cell r="H64" t="str">
            <v>-</v>
          </cell>
          <cell r="I64">
            <v>6283</v>
          </cell>
          <cell r="J64">
            <v>6500</v>
          </cell>
          <cell r="K64">
            <v>6500</v>
          </cell>
          <cell r="L64">
            <v>6500</v>
          </cell>
          <cell r="M64">
            <v>6500</v>
          </cell>
          <cell r="N64" t="str">
            <v>-</v>
          </cell>
          <cell r="O64" t="str">
            <v>-</v>
          </cell>
          <cell r="T64">
            <v>32283</v>
          </cell>
        </row>
        <row r="65">
          <cell r="A65" t="str">
            <v>41163027</v>
          </cell>
          <cell r="B65" t="str">
            <v>MARENGO MURGA MARIA TERESA</v>
          </cell>
          <cell r="C65" t="str">
            <v>JEFA DE LA UNIDAD DE CONTABILIDAD</v>
          </cell>
          <cell r="D65" t="str">
            <v>UNIDAD DE CONTABILIDAD</v>
          </cell>
          <cell r="E65">
            <v>40974</v>
          </cell>
          <cell r="F65" t="str">
            <v>VIGENTE</v>
          </cell>
          <cell r="G65" t="str">
            <v>CAS D.L. 1057</v>
          </cell>
          <cell r="H65" t="str">
            <v>-</v>
          </cell>
          <cell r="I65" t="str">
            <v>-</v>
          </cell>
          <cell r="J65">
            <v>6667</v>
          </cell>
          <cell r="K65">
            <v>8000</v>
          </cell>
          <cell r="L65">
            <v>8000</v>
          </cell>
          <cell r="M65">
            <v>8000</v>
          </cell>
          <cell r="N65">
            <v>8000</v>
          </cell>
          <cell r="O65">
            <v>8000</v>
          </cell>
          <cell r="T65">
            <v>46667</v>
          </cell>
        </row>
        <row r="66">
          <cell r="A66" t="str">
            <v>07461861</v>
          </cell>
          <cell r="B66" t="str">
            <v>CRIADO ALVAREZ WILLIAM PABLO</v>
          </cell>
          <cell r="C66" t="str">
            <v>CHOFER</v>
          </cell>
          <cell r="D66" t="str">
            <v>UNIDAD DE LOGÍSTICA</v>
          </cell>
          <cell r="E66">
            <v>40028</v>
          </cell>
          <cell r="F66" t="str">
            <v>VIGENTE</v>
          </cell>
          <cell r="G66" t="str">
            <v>CAS D.L. 1057</v>
          </cell>
          <cell r="H66">
            <v>1700</v>
          </cell>
          <cell r="I66">
            <v>1700</v>
          </cell>
          <cell r="J66">
            <v>1700</v>
          </cell>
          <cell r="K66">
            <v>1700</v>
          </cell>
          <cell r="L66">
            <v>1700</v>
          </cell>
          <cell r="M66">
            <v>1700</v>
          </cell>
          <cell r="N66">
            <v>1700</v>
          </cell>
          <cell r="O66">
            <v>1700</v>
          </cell>
          <cell r="T66">
            <v>13600</v>
          </cell>
        </row>
        <row r="67">
          <cell r="A67" t="str">
            <v>07468015</v>
          </cell>
          <cell r="B67" t="str">
            <v>ESTRADA CHAVEZ DOMINGO SORIANO</v>
          </cell>
          <cell r="C67" t="str">
            <v>AUXILIAR ADMINISTRATIVO</v>
          </cell>
          <cell r="D67" t="str">
            <v>UNIDAD DE LOGÍSTICA</v>
          </cell>
          <cell r="E67">
            <v>39722</v>
          </cell>
          <cell r="F67" t="str">
            <v>VIGENTE</v>
          </cell>
          <cell r="G67" t="str">
            <v>CAS D.L. 1057</v>
          </cell>
          <cell r="H67">
            <v>1700</v>
          </cell>
          <cell r="I67">
            <v>1700</v>
          </cell>
          <cell r="J67">
            <v>1700</v>
          </cell>
          <cell r="K67">
            <v>1700</v>
          </cell>
          <cell r="L67">
            <v>1700</v>
          </cell>
          <cell r="M67">
            <v>1700</v>
          </cell>
          <cell r="N67">
            <v>1700</v>
          </cell>
          <cell r="O67">
            <v>1700</v>
          </cell>
          <cell r="T67">
            <v>13600</v>
          </cell>
        </row>
        <row r="68">
          <cell r="A68" t="str">
            <v>06797190</v>
          </cell>
          <cell r="B68" t="str">
            <v>ÑAHUIS ROJAS GUIDO ENRIQUE</v>
          </cell>
          <cell r="C68" t="str">
            <v>AUXILIAR ADMINISTRATIVO</v>
          </cell>
          <cell r="D68" t="str">
            <v>UNIDAD DE LOGÍSTICA</v>
          </cell>
          <cell r="E68">
            <v>39722</v>
          </cell>
          <cell r="F68" t="str">
            <v>VIGENTE</v>
          </cell>
          <cell r="G68" t="str">
            <v>CAS D.L. 1057</v>
          </cell>
          <cell r="H68">
            <v>1700</v>
          </cell>
          <cell r="I68">
            <v>1700</v>
          </cell>
          <cell r="J68">
            <v>1700</v>
          </cell>
          <cell r="K68">
            <v>1700</v>
          </cell>
          <cell r="L68">
            <v>1700</v>
          </cell>
          <cell r="M68">
            <v>1700</v>
          </cell>
          <cell r="N68">
            <v>1700</v>
          </cell>
          <cell r="O68">
            <v>1700</v>
          </cell>
          <cell r="T68">
            <v>13600</v>
          </cell>
        </row>
        <row r="69">
          <cell r="A69" t="str">
            <v>06590353</v>
          </cell>
          <cell r="B69" t="str">
            <v>ORDOÑEZ BRAVO VICTOR RAUL</v>
          </cell>
          <cell r="C69" t="str">
            <v>ASISTENTE DE ALMACÉN</v>
          </cell>
          <cell r="D69" t="str">
            <v>UNIDAD DE LOGÍSTICA</v>
          </cell>
          <cell r="E69">
            <v>39722</v>
          </cell>
          <cell r="F69" t="str">
            <v>VIGENTE</v>
          </cell>
          <cell r="G69" t="str">
            <v>CAS D.L. 1057</v>
          </cell>
          <cell r="H69">
            <v>3000</v>
          </cell>
          <cell r="I69">
            <v>3000</v>
          </cell>
          <cell r="J69">
            <v>3000</v>
          </cell>
          <cell r="K69">
            <v>3000</v>
          </cell>
          <cell r="L69">
            <v>3000</v>
          </cell>
          <cell r="M69">
            <v>3000</v>
          </cell>
          <cell r="N69">
            <v>3000</v>
          </cell>
          <cell r="O69">
            <v>3000</v>
          </cell>
          <cell r="T69">
            <v>24000</v>
          </cell>
        </row>
        <row r="70">
          <cell r="A70" t="str">
            <v>10556692</v>
          </cell>
          <cell r="B70" t="str">
            <v>PEREZ VIGIL JORGE LUIS</v>
          </cell>
          <cell r="C70" t="str">
            <v>ESPECIALISTA</v>
          </cell>
          <cell r="D70" t="str">
            <v>UNIDAD DE LOGÍSTICA</v>
          </cell>
          <cell r="E70">
            <v>39722</v>
          </cell>
          <cell r="F70" t="str">
            <v>VIGENTE</v>
          </cell>
          <cell r="G70" t="str">
            <v>CAS D.L. 1057</v>
          </cell>
          <cell r="H70">
            <v>4000</v>
          </cell>
          <cell r="I70">
            <v>4000</v>
          </cell>
          <cell r="J70">
            <v>4000</v>
          </cell>
          <cell r="K70">
            <v>4000</v>
          </cell>
          <cell r="L70">
            <v>4000</v>
          </cell>
          <cell r="M70">
            <v>4000</v>
          </cell>
          <cell r="N70">
            <v>4000</v>
          </cell>
          <cell r="O70">
            <v>4000</v>
          </cell>
          <cell r="T70">
            <v>32000</v>
          </cell>
        </row>
        <row r="71">
          <cell r="A71" t="str">
            <v>44373991</v>
          </cell>
          <cell r="B71" t="str">
            <v>MOGOLLON ROSALES DANIEL ALEXANDER</v>
          </cell>
          <cell r="C71" t="str">
            <v>ASISTENTE DE PROGRAMACION</v>
          </cell>
          <cell r="D71" t="str">
            <v>UNIDAD DE LOGÍSTICA</v>
          </cell>
          <cell r="E71">
            <v>40217</v>
          </cell>
          <cell r="F71">
            <v>41060</v>
          </cell>
          <cell r="G71" t="str">
            <v>CAS D.L. 1057</v>
          </cell>
          <cell r="H71">
            <v>1800</v>
          </cell>
          <cell r="I71">
            <v>1800</v>
          </cell>
          <cell r="J71">
            <v>1800</v>
          </cell>
          <cell r="K71">
            <v>1800</v>
          </cell>
          <cell r="L71">
            <v>1799</v>
          </cell>
          <cell r="M71" t="str">
            <v>-</v>
          </cell>
          <cell r="N71" t="str">
            <v>-</v>
          </cell>
          <cell r="O71" t="str">
            <v>-</v>
          </cell>
          <cell r="T71">
            <v>8999</v>
          </cell>
        </row>
        <row r="72">
          <cell r="A72" t="str">
            <v>44188562</v>
          </cell>
          <cell r="B72" t="str">
            <v>MOSCAYZA RUBIO YAJAIDA JOHANNA</v>
          </cell>
          <cell r="C72" t="str">
            <v>ASISTENTE ADMINISTRATIVO</v>
          </cell>
          <cell r="D72" t="str">
            <v>UNIDAD DE LOGÍSTICA</v>
          </cell>
          <cell r="E72">
            <v>40212</v>
          </cell>
          <cell r="F72" t="str">
            <v>VIGENTE</v>
          </cell>
          <cell r="G72" t="str">
            <v>CAS D.L. 1057</v>
          </cell>
          <cell r="H72">
            <v>1500</v>
          </cell>
          <cell r="I72">
            <v>1500</v>
          </cell>
          <cell r="J72">
            <v>1500</v>
          </cell>
          <cell r="K72">
            <v>1500</v>
          </cell>
          <cell r="L72">
            <v>1500</v>
          </cell>
          <cell r="M72">
            <v>1500</v>
          </cell>
          <cell r="N72">
            <v>1500</v>
          </cell>
          <cell r="O72">
            <v>1500</v>
          </cell>
          <cell r="T72">
            <v>12000</v>
          </cell>
        </row>
        <row r="73">
          <cell r="A73" t="str">
            <v>10176494</v>
          </cell>
          <cell r="B73" t="str">
            <v>CRUZ SALAZAR GASTON MIGUEL</v>
          </cell>
          <cell r="C73" t="str">
            <v>TECNICO EN CONTROL PATRIMONIAL (ADMINISTRATIVO)</v>
          </cell>
          <cell r="D73" t="str">
            <v>UNIDAD DE LOGÍSTICA</v>
          </cell>
          <cell r="E73">
            <v>40375</v>
          </cell>
          <cell r="F73" t="str">
            <v>VIGENTE</v>
          </cell>
          <cell r="G73" t="str">
            <v>CAS D.L. 1057</v>
          </cell>
          <cell r="H73">
            <v>1920</v>
          </cell>
          <cell r="I73">
            <v>1920</v>
          </cell>
          <cell r="J73">
            <v>1920</v>
          </cell>
          <cell r="K73">
            <v>1920</v>
          </cell>
          <cell r="L73">
            <v>1920</v>
          </cell>
          <cell r="M73">
            <v>1920</v>
          </cell>
          <cell r="N73">
            <v>1920</v>
          </cell>
          <cell r="O73">
            <v>1920</v>
          </cell>
          <cell r="T73">
            <v>15360</v>
          </cell>
        </row>
        <row r="74">
          <cell r="A74" t="str">
            <v>09905858</v>
          </cell>
          <cell r="B74" t="str">
            <v>DAVILA FERNANDEZ TANIA CECILIA</v>
          </cell>
          <cell r="C74" t="str">
            <v>ESPECIALISTA EN CONTRATACIONES PUBLICAS</v>
          </cell>
          <cell r="D74" t="str">
            <v>UNIDAD DE LOGÍSTICA</v>
          </cell>
          <cell r="E74">
            <v>40375</v>
          </cell>
          <cell r="F74" t="str">
            <v>VIGENTE</v>
          </cell>
          <cell r="G74" t="str">
            <v>CAS D.L. 1057</v>
          </cell>
          <cell r="H74">
            <v>4000</v>
          </cell>
          <cell r="I74">
            <v>4000</v>
          </cell>
          <cell r="J74">
            <v>4000</v>
          </cell>
          <cell r="K74">
            <v>4000</v>
          </cell>
          <cell r="L74">
            <v>3997</v>
          </cell>
          <cell r="M74">
            <v>4000</v>
          </cell>
          <cell r="N74">
            <v>4000</v>
          </cell>
          <cell r="O74">
            <v>4000</v>
          </cell>
          <cell r="T74">
            <v>31997</v>
          </cell>
        </row>
        <row r="75">
          <cell r="A75" t="str">
            <v>31669834</v>
          </cell>
          <cell r="B75" t="str">
            <v>LA ROSA SANCHEZ  PAREDES CARLOS MARTIN ANTONINO</v>
          </cell>
          <cell r="C75" t="str">
            <v>ANALISTA EN CONTRATACIONES PUBLICAS</v>
          </cell>
          <cell r="D75" t="str">
            <v>UNIDAD DE LOGÍSTICA</v>
          </cell>
          <cell r="E75">
            <v>40375</v>
          </cell>
          <cell r="F75">
            <v>40939</v>
          </cell>
          <cell r="G75" t="str">
            <v>CAS D.L. 1057</v>
          </cell>
          <cell r="H75">
            <v>3850</v>
          </cell>
          <cell r="I75" t="str">
            <v>-</v>
          </cell>
          <cell r="J75" t="str">
            <v>-</v>
          </cell>
          <cell r="K75" t="str">
            <v>-</v>
          </cell>
          <cell r="L75" t="str">
            <v>-</v>
          </cell>
          <cell r="M75" t="str">
            <v>-</v>
          </cell>
          <cell r="N75" t="str">
            <v>-</v>
          </cell>
          <cell r="O75" t="str">
            <v>-</v>
          </cell>
          <cell r="T75">
            <v>3850</v>
          </cell>
        </row>
        <row r="76">
          <cell r="A76" t="str">
            <v>31669834</v>
          </cell>
          <cell r="B76" t="str">
            <v>LA ROSA SANCHEZ  PAREDES CARLOS MARTIN ANTONINO</v>
          </cell>
          <cell r="C76" t="str">
            <v>ANALISTA EN CONTRATACIONES PUBLICAS</v>
          </cell>
          <cell r="D76" t="str">
            <v>UNIDAD DE LOGÍSTICA</v>
          </cell>
          <cell r="E76">
            <v>41037</v>
          </cell>
          <cell r="F76" t="str">
            <v>VIGENTE</v>
          </cell>
          <cell r="G76" t="str">
            <v>CAS D.L. 1058</v>
          </cell>
          <cell r="H76" t="str">
            <v>-</v>
          </cell>
          <cell r="I76" t="str">
            <v>-</v>
          </cell>
          <cell r="J76" t="str">
            <v>-</v>
          </cell>
          <cell r="K76" t="str">
            <v>-</v>
          </cell>
          <cell r="L76">
            <v>2913.33</v>
          </cell>
          <cell r="M76">
            <v>3800</v>
          </cell>
          <cell r="N76">
            <v>3800</v>
          </cell>
          <cell r="O76">
            <v>3800</v>
          </cell>
          <cell r="T76">
            <v>14313.33</v>
          </cell>
        </row>
        <row r="77">
          <cell r="A77" t="str">
            <v>40312193</v>
          </cell>
          <cell r="B77" t="str">
            <v>KUQUIAN ALFARO PEDRO JESUS</v>
          </cell>
          <cell r="C77" t="str">
            <v>TECNICO EN MANTENIMIENTO DE EQUIPOS DE FOTOCOPIADO</v>
          </cell>
          <cell r="D77" t="str">
            <v>UNIDAD DE LOGÍSTICA</v>
          </cell>
          <cell r="E77">
            <v>40484</v>
          </cell>
          <cell r="F77" t="str">
            <v>VIGENTE</v>
          </cell>
          <cell r="G77" t="str">
            <v>CAS D.L. 1057</v>
          </cell>
          <cell r="H77">
            <v>825</v>
          </cell>
          <cell r="I77">
            <v>825</v>
          </cell>
          <cell r="J77">
            <v>825</v>
          </cell>
          <cell r="K77">
            <v>825</v>
          </cell>
          <cell r="L77">
            <v>823</v>
          </cell>
          <cell r="M77">
            <v>825</v>
          </cell>
          <cell r="N77">
            <v>825</v>
          </cell>
          <cell r="O77">
            <v>825</v>
          </cell>
          <cell r="T77">
            <v>6598</v>
          </cell>
        </row>
        <row r="78">
          <cell r="A78" t="str">
            <v>31635055</v>
          </cell>
          <cell r="B78" t="str">
            <v>LANDAURO  TARAZONA CATTY WALESKA</v>
          </cell>
          <cell r="C78" t="str">
            <v>ANALISTA EN CONTRATACIONES PUBLICAS</v>
          </cell>
          <cell r="D78" t="str">
            <v>UNIDAD DE LOGÍSTICA</v>
          </cell>
          <cell r="E78">
            <v>40484</v>
          </cell>
          <cell r="F78" t="str">
            <v>VIGENTE</v>
          </cell>
          <cell r="G78" t="str">
            <v>CAS D.L. 1057</v>
          </cell>
          <cell r="H78">
            <v>3000</v>
          </cell>
          <cell r="I78">
            <v>3000</v>
          </cell>
          <cell r="J78">
            <v>3000</v>
          </cell>
          <cell r="K78">
            <v>3000</v>
          </cell>
          <cell r="L78">
            <v>2997</v>
          </cell>
          <cell r="M78">
            <v>3000</v>
          </cell>
          <cell r="N78">
            <v>3000</v>
          </cell>
          <cell r="O78">
            <v>3000</v>
          </cell>
          <cell r="T78">
            <v>23997</v>
          </cell>
        </row>
        <row r="79">
          <cell r="A79" t="str">
            <v>07396270</v>
          </cell>
          <cell r="B79" t="str">
            <v>SANCHEZ VASQUEZ SEGUNDO VIRGILIO</v>
          </cell>
          <cell r="C79" t="str">
            <v>TECNICO EN MANTENIMIENTO</v>
          </cell>
          <cell r="D79" t="str">
            <v>UNIDAD DE LOGÍSTICA</v>
          </cell>
          <cell r="E79">
            <v>40401</v>
          </cell>
          <cell r="F79" t="str">
            <v>VIGENTE</v>
          </cell>
          <cell r="G79" t="str">
            <v>CAS D.L. 1057</v>
          </cell>
          <cell r="H79">
            <v>1900</v>
          </cell>
          <cell r="I79">
            <v>1900</v>
          </cell>
          <cell r="J79">
            <v>1900</v>
          </cell>
          <cell r="K79">
            <v>1900</v>
          </cell>
          <cell r="L79">
            <v>1900</v>
          </cell>
          <cell r="M79">
            <v>1900</v>
          </cell>
          <cell r="N79">
            <v>1900</v>
          </cell>
          <cell r="O79">
            <v>1900</v>
          </cell>
          <cell r="T79">
            <v>15200</v>
          </cell>
        </row>
        <row r="80">
          <cell r="A80" t="str">
            <v>28202934</v>
          </cell>
          <cell r="B80" t="str">
            <v>AYALA  CALLE  BORIS MARTIN</v>
          </cell>
          <cell r="C80" t="str">
            <v>ESPECIALISTA EN CONTROL PATRIMONIAL</v>
          </cell>
          <cell r="D80" t="str">
            <v>UNIDAD DE LOGÍSTICA</v>
          </cell>
          <cell r="E80">
            <v>40819</v>
          </cell>
          <cell r="F80" t="str">
            <v>VIGENTE</v>
          </cell>
          <cell r="G80" t="str">
            <v>CAS D.L. 1057</v>
          </cell>
          <cell r="H80">
            <v>4500</v>
          </cell>
          <cell r="I80">
            <v>4500</v>
          </cell>
          <cell r="J80">
            <v>4500</v>
          </cell>
          <cell r="K80">
            <v>4500</v>
          </cell>
          <cell r="L80">
            <v>4500</v>
          </cell>
          <cell r="M80">
            <v>4500</v>
          </cell>
          <cell r="N80">
            <v>4500</v>
          </cell>
          <cell r="O80">
            <v>4500</v>
          </cell>
          <cell r="T80">
            <v>36000</v>
          </cell>
        </row>
        <row r="81">
          <cell r="A81" t="str">
            <v>45432637</v>
          </cell>
          <cell r="B81" t="str">
            <v>CHAVEZ ARIAS LIZNATALY</v>
          </cell>
          <cell r="C81" t="str">
            <v>TECNICO DE ARCHIVO</v>
          </cell>
          <cell r="D81" t="str">
            <v>UNIDAD DE LOGÍSTICA</v>
          </cell>
          <cell r="E81">
            <v>40891</v>
          </cell>
          <cell r="F81" t="str">
            <v>VIGENTE</v>
          </cell>
          <cell r="G81" t="str">
            <v>CAS D.L. 1057</v>
          </cell>
          <cell r="H81">
            <v>2500</v>
          </cell>
          <cell r="I81">
            <v>2500</v>
          </cell>
          <cell r="J81">
            <v>2500</v>
          </cell>
          <cell r="K81">
            <v>2500</v>
          </cell>
          <cell r="L81">
            <v>2500</v>
          </cell>
          <cell r="M81">
            <v>2500</v>
          </cell>
          <cell r="N81">
            <v>2500</v>
          </cell>
          <cell r="O81">
            <v>2500</v>
          </cell>
          <cell r="T81">
            <v>20000</v>
          </cell>
        </row>
        <row r="82">
          <cell r="A82" t="str">
            <v>10034341</v>
          </cell>
          <cell r="B82" t="str">
            <v>NAVARRO COTAQUISPE JESS JAIRSINO</v>
          </cell>
          <cell r="C82" t="str">
            <v>ESPECIALISTA EN PROGRAMACION</v>
          </cell>
          <cell r="D82" t="str">
            <v>UNIDAD DE LOGÍSTICA</v>
          </cell>
          <cell r="E82">
            <v>40890</v>
          </cell>
          <cell r="F82">
            <v>40939</v>
          </cell>
          <cell r="G82" t="str">
            <v>CAS D.L. 1057</v>
          </cell>
          <cell r="H82">
            <v>3500</v>
          </cell>
          <cell r="I82" t="str">
            <v>-</v>
          </cell>
          <cell r="J82" t="str">
            <v>-</v>
          </cell>
          <cell r="K82" t="str">
            <v>-</v>
          </cell>
          <cell r="L82" t="str">
            <v>-</v>
          </cell>
          <cell r="M82" t="str">
            <v>-</v>
          </cell>
          <cell r="N82" t="str">
            <v>-</v>
          </cell>
          <cell r="O82" t="str">
            <v>-</v>
          </cell>
          <cell r="T82">
            <v>3500</v>
          </cell>
        </row>
        <row r="83">
          <cell r="A83" t="str">
            <v>43631420</v>
          </cell>
          <cell r="B83" t="str">
            <v>PEREZ GAMARRA ELFFER ALCOHN</v>
          </cell>
          <cell r="C83" t="str">
            <v>TECNICO OPERATIVO PARA EL ALMACEN</v>
          </cell>
          <cell r="D83" t="str">
            <v>UNIDAD DE LOGÍSTICA</v>
          </cell>
          <cell r="E83">
            <v>40882</v>
          </cell>
          <cell r="F83">
            <v>40939</v>
          </cell>
          <cell r="G83" t="str">
            <v>CAS D.L. 1057</v>
          </cell>
          <cell r="H83">
            <v>2500</v>
          </cell>
          <cell r="I83" t="str">
            <v>-</v>
          </cell>
          <cell r="J83" t="str">
            <v>-</v>
          </cell>
          <cell r="K83" t="str">
            <v>-</v>
          </cell>
          <cell r="L83" t="str">
            <v>-</v>
          </cell>
          <cell r="M83" t="str">
            <v>-</v>
          </cell>
          <cell r="N83" t="str">
            <v>-</v>
          </cell>
          <cell r="O83" t="str">
            <v>-</v>
          </cell>
          <cell r="T83">
            <v>2500</v>
          </cell>
        </row>
        <row r="84">
          <cell r="A84" t="str">
            <v>42198340</v>
          </cell>
          <cell r="B84" t="str">
            <v>URRUTIA CALLE ANTHONY SEGUNDO</v>
          </cell>
          <cell r="C84" t="str">
            <v>ANALISTA</v>
          </cell>
          <cell r="D84" t="str">
            <v>UNIDAD DE LOGÍSTICA</v>
          </cell>
          <cell r="E84">
            <v>40890</v>
          </cell>
          <cell r="F84">
            <v>40939</v>
          </cell>
          <cell r="G84" t="str">
            <v>CAS D.L. 1057</v>
          </cell>
          <cell r="H84">
            <v>3000</v>
          </cell>
          <cell r="I84" t="str">
            <v>-</v>
          </cell>
          <cell r="J84" t="str">
            <v>-</v>
          </cell>
          <cell r="K84" t="str">
            <v>-</v>
          </cell>
          <cell r="L84" t="str">
            <v>-</v>
          </cell>
          <cell r="M84" t="str">
            <v>-</v>
          </cell>
          <cell r="N84" t="str">
            <v>-</v>
          </cell>
          <cell r="O84" t="str">
            <v>-</v>
          </cell>
          <cell r="T84">
            <v>3000</v>
          </cell>
        </row>
        <row r="85">
          <cell r="A85" t="str">
            <v>10098456</v>
          </cell>
          <cell r="B85" t="str">
            <v>HUARANCA CACERES MARCOS FREDDY</v>
          </cell>
          <cell r="C85" t="str">
            <v>TECNICO DE CONTROL PATRIMONIAL</v>
          </cell>
          <cell r="D85" t="str">
            <v>UNIDAD DE LOGÍSTICA</v>
          </cell>
          <cell r="E85">
            <v>40899</v>
          </cell>
          <cell r="F85" t="str">
            <v>VIGENTE</v>
          </cell>
          <cell r="G85" t="str">
            <v>CAS D.L. 1057</v>
          </cell>
          <cell r="H85">
            <v>1500</v>
          </cell>
          <cell r="I85">
            <v>1500</v>
          </cell>
          <cell r="J85">
            <v>1500</v>
          </cell>
          <cell r="K85">
            <v>1500</v>
          </cell>
          <cell r="L85">
            <v>1495</v>
          </cell>
          <cell r="M85">
            <v>1500</v>
          </cell>
          <cell r="N85">
            <v>1500</v>
          </cell>
          <cell r="O85">
            <v>1500</v>
          </cell>
          <cell r="T85">
            <v>11995</v>
          </cell>
        </row>
        <row r="86">
          <cell r="A86" t="str">
            <v>08886249</v>
          </cell>
          <cell r="B86" t="str">
            <v>LARIOS  RIQUELME GUSTAVO</v>
          </cell>
          <cell r="C86" t="str">
            <v>ASISTENTE EN SERVICIOS GENERALES</v>
          </cell>
          <cell r="D86" t="str">
            <v>UNIDAD DE LOGÍSTICA</v>
          </cell>
          <cell r="E86">
            <v>40899</v>
          </cell>
          <cell r="F86">
            <v>40939</v>
          </cell>
          <cell r="G86" t="str">
            <v>CAS D.L. 1057</v>
          </cell>
          <cell r="H86">
            <v>2500</v>
          </cell>
          <cell r="I86" t="str">
            <v>-</v>
          </cell>
          <cell r="J86" t="str">
            <v>-</v>
          </cell>
          <cell r="K86" t="str">
            <v>-</v>
          </cell>
          <cell r="L86" t="str">
            <v>-</v>
          </cell>
          <cell r="M86" t="str">
            <v>-</v>
          </cell>
          <cell r="N86" t="str">
            <v>-</v>
          </cell>
          <cell r="O86" t="str">
            <v>-</v>
          </cell>
          <cell r="T86">
            <v>2500</v>
          </cell>
        </row>
        <row r="87">
          <cell r="A87" t="str">
            <v>06200243</v>
          </cell>
          <cell r="B87" t="str">
            <v>TALLEDO  REYES ANDRES</v>
          </cell>
          <cell r="C87" t="str">
            <v>ASISTENTE EN SERVICIOS GENERALES</v>
          </cell>
          <cell r="D87" t="str">
            <v>UNIDAD DE LOGÍSTICA</v>
          </cell>
          <cell r="E87">
            <v>40905</v>
          </cell>
          <cell r="F87">
            <v>40939</v>
          </cell>
          <cell r="G87" t="str">
            <v>CAS D.L. 1057</v>
          </cell>
          <cell r="H87">
            <v>2500</v>
          </cell>
          <cell r="I87" t="str">
            <v>-</v>
          </cell>
          <cell r="J87" t="str">
            <v>-</v>
          </cell>
          <cell r="K87" t="str">
            <v>-</v>
          </cell>
          <cell r="L87" t="str">
            <v>-</v>
          </cell>
          <cell r="M87" t="str">
            <v>-</v>
          </cell>
          <cell r="N87" t="str">
            <v>-</v>
          </cell>
          <cell r="O87" t="str">
            <v>-</v>
          </cell>
          <cell r="T87">
            <v>2500</v>
          </cell>
        </row>
        <row r="88">
          <cell r="A88" t="str">
            <v>01122395</v>
          </cell>
          <cell r="B88" t="str">
            <v>VILLACORTA PINEDO KEYLY</v>
          </cell>
          <cell r="C88" t="str">
            <v>TECNICO EN TRAMITE DOCUMENTARIO</v>
          </cell>
          <cell r="D88" t="str">
            <v>UNIDAD DE LOGÍSTICA</v>
          </cell>
          <cell r="E88">
            <v>40904</v>
          </cell>
          <cell r="F88" t="str">
            <v>VIGENTE</v>
          </cell>
          <cell r="G88" t="str">
            <v>CAS D.L. 1057</v>
          </cell>
          <cell r="H88">
            <v>2500</v>
          </cell>
          <cell r="I88">
            <v>2500</v>
          </cell>
          <cell r="J88">
            <v>2500</v>
          </cell>
          <cell r="K88">
            <v>2500</v>
          </cell>
          <cell r="L88">
            <v>2500</v>
          </cell>
          <cell r="M88">
            <v>2500</v>
          </cell>
          <cell r="N88">
            <v>2500</v>
          </cell>
          <cell r="O88">
            <v>2500</v>
          </cell>
          <cell r="T88">
            <v>20000</v>
          </cell>
        </row>
        <row r="89">
          <cell r="A89" t="str">
            <v>02868241</v>
          </cell>
          <cell r="B89" t="str">
            <v>ARELLANO  GIRON  PERCY ENRIQUE</v>
          </cell>
          <cell r="C89" t="str">
            <v>JEFE DE LA UNIDAD DE LOGISTICA</v>
          </cell>
          <cell r="D89" t="str">
            <v>UNIDAD DE LOGÍSTICA</v>
          </cell>
          <cell r="E89">
            <v>40940</v>
          </cell>
          <cell r="F89" t="str">
            <v>VIGENTE</v>
          </cell>
          <cell r="G89" t="str">
            <v>CAS D.L. 1057</v>
          </cell>
          <cell r="H89" t="str">
            <v>-</v>
          </cell>
          <cell r="I89">
            <v>8500</v>
          </cell>
          <cell r="J89">
            <v>8500</v>
          </cell>
          <cell r="K89">
            <v>8500</v>
          </cell>
          <cell r="L89">
            <v>8500</v>
          </cell>
          <cell r="M89">
            <v>8500</v>
          </cell>
          <cell r="N89">
            <v>8500</v>
          </cell>
          <cell r="O89">
            <v>8500</v>
          </cell>
          <cell r="T89">
            <v>59500</v>
          </cell>
        </row>
        <row r="90">
          <cell r="A90" t="str">
            <v>40560475</v>
          </cell>
          <cell r="B90" t="str">
            <v>CANAHUIRE PAREDES CARMEN ROSA</v>
          </cell>
          <cell r="C90" t="str">
            <v>ESPECIALISTA III EN CONTRATACIONES Y PROGRAMACION</v>
          </cell>
          <cell r="D90" t="str">
            <v>UNIDAD DE LOGÍSTICA</v>
          </cell>
          <cell r="E90">
            <v>40947</v>
          </cell>
          <cell r="F90">
            <v>41051</v>
          </cell>
          <cell r="G90" t="str">
            <v>CAS D.L. 1057</v>
          </cell>
          <cell r="H90" t="str">
            <v>-</v>
          </cell>
          <cell r="I90">
            <v>3067</v>
          </cell>
          <cell r="J90">
            <v>4000</v>
          </cell>
          <cell r="K90">
            <v>4000</v>
          </cell>
          <cell r="L90">
            <v>3963</v>
          </cell>
          <cell r="M90" t="str">
            <v>-</v>
          </cell>
          <cell r="N90" t="str">
            <v>-</v>
          </cell>
          <cell r="O90" t="str">
            <v>-</v>
          </cell>
          <cell r="T90">
            <v>15030</v>
          </cell>
        </row>
        <row r="91">
          <cell r="A91" t="str">
            <v>43044862</v>
          </cell>
          <cell r="B91" t="str">
            <v>MARCELO RICAPA JORGE JOEL</v>
          </cell>
          <cell r="C91" t="str">
            <v>AUXILIAR EN SISTEMA ADMINISTRATIVO I</v>
          </cell>
          <cell r="D91" t="str">
            <v>UNIDAD DE LOGÍSTICA</v>
          </cell>
          <cell r="E91">
            <v>40941</v>
          </cell>
          <cell r="F91" t="str">
            <v>VIGENTE</v>
          </cell>
          <cell r="G91" t="str">
            <v>CAS D.L. 1057</v>
          </cell>
          <cell r="H91" t="str">
            <v>-</v>
          </cell>
          <cell r="I91">
            <v>1740</v>
          </cell>
          <cell r="J91">
            <v>1800</v>
          </cell>
          <cell r="K91">
            <v>1800</v>
          </cell>
          <cell r="L91">
            <v>1800</v>
          </cell>
          <cell r="M91">
            <v>1800</v>
          </cell>
          <cell r="N91">
            <v>1800</v>
          </cell>
          <cell r="O91">
            <v>1800</v>
          </cell>
          <cell r="T91">
            <v>12540</v>
          </cell>
        </row>
        <row r="92">
          <cell r="A92" t="str">
            <v>06772246</v>
          </cell>
          <cell r="B92" t="str">
            <v>CARRETEROS QUINTANILLA ARNALDO JOHN</v>
          </cell>
          <cell r="C92" t="str">
            <v>ESPECIALISTA EN CONTRATACIONES PUBLICAS</v>
          </cell>
          <cell r="D92" t="str">
            <v>UNIDAD DE LOGÍSTICA</v>
          </cell>
          <cell r="E92">
            <v>40969</v>
          </cell>
          <cell r="F92" t="str">
            <v>VIGENTE</v>
          </cell>
          <cell r="G92" t="str">
            <v>CAS D.L. 1057</v>
          </cell>
          <cell r="H92" t="str">
            <v>-</v>
          </cell>
          <cell r="I92" t="str">
            <v>-</v>
          </cell>
          <cell r="J92">
            <v>5500</v>
          </cell>
          <cell r="K92">
            <v>5500</v>
          </cell>
          <cell r="L92">
            <v>5498</v>
          </cell>
          <cell r="M92">
            <v>5500</v>
          </cell>
          <cell r="N92">
            <v>5500</v>
          </cell>
          <cell r="O92">
            <v>5500</v>
          </cell>
          <cell r="T92">
            <v>32998</v>
          </cell>
        </row>
        <row r="93">
          <cell r="A93" t="str">
            <v>10643191</v>
          </cell>
          <cell r="B93" t="str">
            <v>GUSTAVO ADOLFO ARIAS RIVAS</v>
          </cell>
          <cell r="C93" t="str">
            <v>ESPECIALISTA EN CONTRATACIONES III</v>
          </cell>
          <cell r="D93" t="str">
            <v>UNIDAD DE LOGÍSTICA</v>
          </cell>
          <cell r="E93">
            <v>41022</v>
          </cell>
          <cell r="F93" t="str">
            <v>VIGENTE</v>
          </cell>
          <cell r="G93" t="str">
            <v>CAS D.L. 1057</v>
          </cell>
          <cell r="H93" t="str">
            <v>-</v>
          </cell>
          <cell r="I93" t="str">
            <v>-</v>
          </cell>
          <cell r="J93" t="str">
            <v>-</v>
          </cell>
          <cell r="K93" t="str">
            <v>-</v>
          </cell>
          <cell r="L93">
            <v>6960.67</v>
          </cell>
          <cell r="M93">
            <v>5500</v>
          </cell>
          <cell r="N93">
            <v>5500</v>
          </cell>
          <cell r="O93">
            <v>5500</v>
          </cell>
          <cell r="T93">
            <v>23460.67</v>
          </cell>
        </row>
        <row r="94">
          <cell r="A94" t="str">
            <v>40181751</v>
          </cell>
          <cell r="B94" t="str">
            <v>RAMIREZ GUERRERO VETZNA FLAVIOLA</v>
          </cell>
          <cell r="C94" t="str">
            <v>PROFECIONAL EN PROGRAMCION</v>
          </cell>
          <cell r="D94" t="str">
            <v>UNIDAD DE LOGÍSTICA</v>
          </cell>
          <cell r="E94">
            <v>41061</v>
          </cell>
          <cell r="F94" t="str">
            <v>VIGENTE</v>
          </cell>
          <cell r="G94" t="str">
            <v>CAS D.L. 1057</v>
          </cell>
          <cell r="H94" t="str">
            <v>-</v>
          </cell>
          <cell r="I94" t="str">
            <v>-</v>
          </cell>
          <cell r="J94" t="str">
            <v>-</v>
          </cell>
          <cell r="K94" t="str">
            <v>-</v>
          </cell>
          <cell r="L94" t="str">
            <v>-</v>
          </cell>
          <cell r="M94">
            <v>4500</v>
          </cell>
          <cell r="N94">
            <v>4500</v>
          </cell>
          <cell r="O94">
            <v>4500</v>
          </cell>
          <cell r="T94">
            <v>13500</v>
          </cell>
        </row>
        <row r="95">
          <cell r="A95" t="str">
            <v>41728877</v>
          </cell>
          <cell r="B95" t="str">
            <v>REYNA FARJE ESPINOZA, LIDIA VANESA</v>
          </cell>
          <cell r="C95" t="str">
            <v xml:space="preserve">ESPECIALISTA ADMINISTRATIVO I </v>
          </cell>
          <cell r="D95" t="str">
            <v>UNIDAD DE LOGÍSTICA</v>
          </cell>
          <cell r="E95">
            <v>41057</v>
          </cell>
          <cell r="F95" t="str">
            <v>VIGENTE</v>
          </cell>
          <cell r="G95" t="str">
            <v>CAS D.L. 1057</v>
          </cell>
          <cell r="H95" t="str">
            <v>-</v>
          </cell>
          <cell r="I95" t="str">
            <v>-</v>
          </cell>
          <cell r="J95" t="str">
            <v>-</v>
          </cell>
          <cell r="K95" t="str">
            <v>-</v>
          </cell>
          <cell r="L95" t="str">
            <v>-</v>
          </cell>
          <cell r="M95">
            <v>3300</v>
          </cell>
          <cell r="N95">
            <v>3000</v>
          </cell>
          <cell r="O95">
            <v>3000</v>
          </cell>
          <cell r="T95">
            <v>9300</v>
          </cell>
        </row>
        <row r="96">
          <cell r="A96" t="str">
            <v>02874233</v>
          </cell>
          <cell r="B96" t="str">
            <v xml:space="preserve">MONTERO CHAVEZ DIANA CRISTINA  </v>
          </cell>
          <cell r="C96" t="str">
            <v>PROFESIONAL EN CONTRATACIONES</v>
          </cell>
          <cell r="D96" t="str">
            <v>UNIDAD DE LOGÍSTICA</v>
          </cell>
          <cell r="E96">
            <v>41096</v>
          </cell>
          <cell r="F96" t="str">
            <v>VIGENTE</v>
          </cell>
          <cell r="G96" t="str">
            <v>CAS D.L. 1057</v>
          </cell>
          <cell r="H96" t="str">
            <v>-</v>
          </cell>
          <cell r="I96" t="str">
            <v>-</v>
          </cell>
          <cell r="J96" t="str">
            <v>-</v>
          </cell>
          <cell r="K96" t="str">
            <v>-</v>
          </cell>
          <cell r="L96" t="str">
            <v>-</v>
          </cell>
          <cell r="M96" t="str">
            <v>-</v>
          </cell>
          <cell r="N96">
            <v>3333.33</v>
          </cell>
          <cell r="O96">
            <v>4000</v>
          </cell>
          <cell r="T96">
            <v>7333.33</v>
          </cell>
        </row>
        <row r="97">
          <cell r="A97" t="str">
            <v>10731582</v>
          </cell>
          <cell r="B97" t="str">
            <v>LOZANO MIRANDA KARLA PATRICIA</v>
          </cell>
          <cell r="C97" t="str">
            <v>ASISTENTE ADMINISTRATIVO</v>
          </cell>
          <cell r="D97" t="str">
            <v>UNIDAD DE MONITOREO Y EVALUACION</v>
          </cell>
          <cell r="E97">
            <v>39661</v>
          </cell>
          <cell r="F97">
            <v>41060</v>
          </cell>
          <cell r="G97" t="str">
            <v>CAS D.L. 1057</v>
          </cell>
          <cell r="H97">
            <v>2500</v>
          </cell>
          <cell r="I97">
            <v>2500</v>
          </cell>
          <cell r="J97">
            <v>2500</v>
          </cell>
          <cell r="K97">
            <v>2500</v>
          </cell>
          <cell r="L97">
            <v>2500</v>
          </cell>
          <cell r="M97" t="str">
            <v>-</v>
          </cell>
          <cell r="N97" t="str">
            <v>-</v>
          </cell>
          <cell r="O97" t="str">
            <v>-</v>
          </cell>
          <cell r="T97">
            <v>12500</v>
          </cell>
        </row>
        <row r="98">
          <cell r="A98" t="str">
            <v>10064954</v>
          </cell>
          <cell r="B98" t="str">
            <v>SALCEDO QUEVEDO CECILIA VERONICA</v>
          </cell>
          <cell r="C98" t="str">
            <v>ESPECIALISTA DE MONITOREO Y EVALUACION</v>
          </cell>
          <cell r="D98" t="str">
            <v>UNIDAD DE MONITOREO Y EVALUACION</v>
          </cell>
          <cell r="E98">
            <v>39722</v>
          </cell>
          <cell r="F98">
            <v>40984</v>
          </cell>
          <cell r="G98" t="str">
            <v>CAS D.L. 1057</v>
          </cell>
          <cell r="H98">
            <v>5500</v>
          </cell>
          <cell r="I98">
            <v>5500</v>
          </cell>
          <cell r="J98">
            <v>2933.3</v>
          </cell>
          <cell r="K98" t="str">
            <v>-</v>
          </cell>
          <cell r="L98" t="str">
            <v>-</v>
          </cell>
          <cell r="M98" t="str">
            <v>-</v>
          </cell>
          <cell r="N98" t="str">
            <v>-</v>
          </cell>
          <cell r="O98" t="str">
            <v>-</v>
          </cell>
          <cell r="T98">
            <v>13933.3</v>
          </cell>
        </row>
        <row r="99">
          <cell r="A99" t="str">
            <v>40645215</v>
          </cell>
          <cell r="B99" t="str">
            <v>AGUILAR  PIANTO ZEIDA MABEL</v>
          </cell>
          <cell r="C99" t="str">
            <v>JEFA DE LA UNIDAD DE MONITOREO Y EVALUACION</v>
          </cell>
          <cell r="D99" t="str">
            <v>UNIDAD DE MONITOREO Y EVALUACION</v>
          </cell>
          <cell r="E99">
            <v>40878</v>
          </cell>
          <cell r="F99" t="str">
            <v>VIGENTE</v>
          </cell>
          <cell r="G99" t="str">
            <v>CAS D.L. 1057</v>
          </cell>
          <cell r="H99">
            <v>7000</v>
          </cell>
          <cell r="I99">
            <v>7000</v>
          </cell>
          <cell r="J99">
            <v>7000</v>
          </cell>
          <cell r="K99">
            <v>7000</v>
          </cell>
          <cell r="L99">
            <v>6983</v>
          </cell>
          <cell r="M99">
            <v>7000</v>
          </cell>
          <cell r="N99">
            <v>7000</v>
          </cell>
          <cell r="O99">
            <v>7000</v>
          </cell>
          <cell r="T99">
            <v>55983</v>
          </cell>
        </row>
        <row r="100">
          <cell r="A100" t="str">
            <v>43614180</v>
          </cell>
          <cell r="B100" t="str">
            <v>MONTAÑEZ ROJAS MIGUEL ANGEL</v>
          </cell>
          <cell r="C100" t="str">
            <v>ANALISTA EN MONITOREO</v>
          </cell>
          <cell r="D100" t="str">
            <v>UNIDAD DE MONITOREO Y EVALUACION</v>
          </cell>
          <cell r="E100">
            <v>40878</v>
          </cell>
          <cell r="F100">
            <v>40924</v>
          </cell>
          <cell r="G100" t="str">
            <v>CAS D.L. 1057</v>
          </cell>
          <cell r="H100">
            <v>1866.66</v>
          </cell>
          <cell r="I100" t="str">
            <v>-</v>
          </cell>
          <cell r="J100" t="str">
            <v>-</v>
          </cell>
          <cell r="K100" t="str">
            <v>-</v>
          </cell>
          <cell r="L100" t="str">
            <v>-</v>
          </cell>
          <cell r="M100" t="str">
            <v>-</v>
          </cell>
          <cell r="N100" t="str">
            <v>-</v>
          </cell>
          <cell r="O100" t="str">
            <v>-</v>
          </cell>
          <cell r="T100">
            <v>1866.66</v>
          </cell>
        </row>
        <row r="101">
          <cell r="A101" t="str">
            <v>00822382</v>
          </cell>
          <cell r="B101" t="str">
            <v>ARCE  HAYA JORGE ARMANDO</v>
          </cell>
          <cell r="C101" t="str">
            <v>ESPECIALISTA</v>
          </cell>
          <cell r="D101" t="str">
            <v>UNIDAD DE MONITOREO Y EVALUACION</v>
          </cell>
          <cell r="E101">
            <v>40969</v>
          </cell>
          <cell r="F101" t="str">
            <v>VIGENTE</v>
          </cell>
          <cell r="G101" t="str">
            <v>CAS D.L. 1057</v>
          </cell>
          <cell r="H101" t="str">
            <v>-</v>
          </cell>
          <cell r="I101" t="str">
            <v>-</v>
          </cell>
          <cell r="J101">
            <v>5200</v>
          </cell>
          <cell r="K101">
            <v>5200</v>
          </cell>
          <cell r="L101">
            <v>5200</v>
          </cell>
          <cell r="M101">
            <v>5200</v>
          </cell>
          <cell r="N101">
            <v>5200</v>
          </cell>
          <cell r="O101">
            <v>5200</v>
          </cell>
          <cell r="T101">
            <v>31200</v>
          </cell>
        </row>
        <row r="102">
          <cell r="A102" t="str">
            <v>42289285</v>
          </cell>
          <cell r="B102" t="str">
            <v>GARAY VALENZA JORGE LUIS</v>
          </cell>
          <cell r="C102" t="str">
            <v>ESPECIALISTA</v>
          </cell>
          <cell r="D102" t="str">
            <v>UNIDAD DE MONITOREO Y EVALUACION</v>
          </cell>
          <cell r="E102">
            <v>40969</v>
          </cell>
          <cell r="F102" t="str">
            <v>VIGENTE</v>
          </cell>
          <cell r="G102" t="str">
            <v>CAS D.L. 1057</v>
          </cell>
          <cell r="H102" t="str">
            <v>-</v>
          </cell>
          <cell r="I102" t="str">
            <v>-</v>
          </cell>
          <cell r="J102">
            <v>5500</v>
          </cell>
          <cell r="K102">
            <v>5500</v>
          </cell>
          <cell r="L102">
            <v>5426</v>
          </cell>
          <cell r="M102">
            <v>5500</v>
          </cell>
          <cell r="N102">
            <v>5500</v>
          </cell>
          <cell r="O102">
            <v>5500</v>
          </cell>
          <cell r="T102">
            <v>32926</v>
          </cell>
        </row>
        <row r="103">
          <cell r="A103" t="str">
            <v>40785037</v>
          </cell>
          <cell r="B103" t="str">
            <v>huachallanqui salcedo jesus alberto</v>
          </cell>
          <cell r="C103" t="str">
            <v>ESPECIALISTA EN monitoreo y evaluacion</v>
          </cell>
          <cell r="D103" t="str">
            <v>UNIDAD DE MONITOREO Y EVALUACION</v>
          </cell>
          <cell r="E103">
            <v>41061</v>
          </cell>
          <cell r="F103" t="str">
            <v>VIGENTE</v>
          </cell>
          <cell r="G103" t="str">
            <v>CAS D.L. 1057</v>
          </cell>
          <cell r="H103" t="str">
            <v>-</v>
          </cell>
          <cell r="I103" t="str">
            <v>-</v>
          </cell>
          <cell r="J103" t="str">
            <v>-</v>
          </cell>
          <cell r="K103" t="str">
            <v>-</v>
          </cell>
          <cell r="L103" t="str">
            <v>-</v>
          </cell>
          <cell r="M103">
            <v>4500</v>
          </cell>
          <cell r="N103">
            <v>4500</v>
          </cell>
          <cell r="O103">
            <v>4500</v>
          </cell>
          <cell r="T103">
            <v>13500</v>
          </cell>
        </row>
        <row r="104">
          <cell r="A104" t="str">
            <v>41607119</v>
          </cell>
          <cell r="B104" t="str">
            <v>BARDALES LAYZA JULIO CESAR</v>
          </cell>
          <cell r="C104" t="str">
            <v>ESPECIALISTA EN monitoreo y evaluacion</v>
          </cell>
          <cell r="D104" t="str">
            <v>UNIDAD DE MONITOREO Y EVALUACION</v>
          </cell>
          <cell r="E104">
            <v>41051</v>
          </cell>
          <cell r="F104" t="str">
            <v>VIGENTE</v>
          </cell>
          <cell r="G104" t="str">
            <v>CAS D.L. 1057</v>
          </cell>
          <cell r="H104" t="str">
            <v>-</v>
          </cell>
          <cell r="I104" t="str">
            <v>-</v>
          </cell>
          <cell r="J104" t="str">
            <v>-</v>
          </cell>
          <cell r="K104" t="str">
            <v>-</v>
          </cell>
          <cell r="L104" t="str">
            <v>-</v>
          </cell>
          <cell r="M104">
            <v>6500</v>
          </cell>
          <cell r="N104">
            <v>5000</v>
          </cell>
          <cell r="O104">
            <v>5000</v>
          </cell>
          <cell r="T104">
            <v>16500</v>
          </cell>
        </row>
        <row r="105">
          <cell r="A105" t="str">
            <v>06716469</v>
          </cell>
          <cell r="B105" t="str">
            <v>DIAZ AGUILAR ALEJANDRO</v>
          </cell>
          <cell r="C105" t="str">
            <v>ESPECIALISTA EN RACIONALIZACION</v>
          </cell>
          <cell r="D105" t="str">
            <v>UNIDAD DE PLANIFICACION Y PRESUPUESTO</v>
          </cell>
          <cell r="E105">
            <v>39671</v>
          </cell>
          <cell r="F105">
            <v>41060</v>
          </cell>
          <cell r="G105" t="str">
            <v>CAS D.L. 1057</v>
          </cell>
          <cell r="H105">
            <v>5000</v>
          </cell>
          <cell r="I105">
            <v>5000</v>
          </cell>
          <cell r="J105">
            <v>5000</v>
          </cell>
          <cell r="K105">
            <v>5000</v>
          </cell>
          <cell r="L105">
            <v>4985</v>
          </cell>
          <cell r="M105" t="str">
            <v>-</v>
          </cell>
          <cell r="N105" t="str">
            <v>-</v>
          </cell>
          <cell r="O105" t="str">
            <v>-</v>
          </cell>
          <cell r="T105">
            <v>24985</v>
          </cell>
        </row>
        <row r="106">
          <cell r="A106" t="str">
            <v>07534147</v>
          </cell>
          <cell r="B106" t="str">
            <v>RAMIREZ RIVA AGUERO LUIS WALTER</v>
          </cell>
          <cell r="C106" t="str">
            <v>ESPECIALISTA A</v>
          </cell>
          <cell r="D106" t="str">
            <v>UNIDAD DE PLANIFICACION Y PRESUPUESTO</v>
          </cell>
          <cell r="E106">
            <v>39722</v>
          </cell>
          <cell r="F106" t="str">
            <v>VIGENTE</v>
          </cell>
          <cell r="G106" t="str">
            <v>CAS D.L. 1057</v>
          </cell>
          <cell r="H106">
            <v>5500</v>
          </cell>
          <cell r="I106">
            <v>5500</v>
          </cell>
          <cell r="J106">
            <v>5500</v>
          </cell>
          <cell r="K106">
            <v>5500</v>
          </cell>
          <cell r="L106">
            <v>5500</v>
          </cell>
          <cell r="M106">
            <v>7000</v>
          </cell>
          <cell r="N106">
            <v>7000</v>
          </cell>
          <cell r="O106">
            <v>7000</v>
          </cell>
          <cell r="T106">
            <v>48500</v>
          </cell>
        </row>
        <row r="107">
          <cell r="A107" t="str">
            <v>08576480</v>
          </cell>
          <cell r="B107" t="str">
            <v>ROSAPEREZ TORRES GUNTHER SMITH</v>
          </cell>
          <cell r="C107" t="str">
            <v>JEFE DE LA UNIDAD DE PLANIFICACION Y PRESUPUESTO</v>
          </cell>
          <cell r="D107" t="str">
            <v>UNIDAD DE PLANIFICACION Y PRESUPUESTO</v>
          </cell>
          <cell r="E107">
            <v>39722</v>
          </cell>
          <cell r="F107">
            <v>40939</v>
          </cell>
          <cell r="G107" t="str">
            <v>CAS D.L. 1057</v>
          </cell>
          <cell r="H107">
            <v>7000</v>
          </cell>
          <cell r="I107" t="str">
            <v>-</v>
          </cell>
          <cell r="J107" t="str">
            <v>-</v>
          </cell>
          <cell r="K107" t="str">
            <v>-</v>
          </cell>
          <cell r="L107" t="str">
            <v>-</v>
          </cell>
          <cell r="M107" t="str">
            <v>-</v>
          </cell>
          <cell r="N107" t="str">
            <v>-</v>
          </cell>
          <cell r="O107" t="str">
            <v>-</v>
          </cell>
          <cell r="T107">
            <v>7000</v>
          </cell>
        </row>
        <row r="108">
          <cell r="A108" t="str">
            <v>08649655</v>
          </cell>
          <cell r="B108" t="str">
            <v>SOMOCURCIO TOMAYLLA OSCAR</v>
          </cell>
          <cell r="C108" t="str">
            <v>ESPECIALISTA EN PRESUPUESTO PUBLICO</v>
          </cell>
          <cell r="D108" t="str">
            <v>UNIDAD DE PLANIFICACION Y PRESUPUESTO</v>
          </cell>
          <cell r="E108">
            <v>40878</v>
          </cell>
          <cell r="F108">
            <v>41029</v>
          </cell>
          <cell r="G108" t="str">
            <v>CAS D.L. 1057</v>
          </cell>
          <cell r="H108">
            <v>5500</v>
          </cell>
          <cell r="I108">
            <v>5500</v>
          </cell>
          <cell r="J108">
            <v>5500</v>
          </cell>
          <cell r="K108">
            <v>5500</v>
          </cell>
          <cell r="L108" t="str">
            <v>-</v>
          </cell>
          <cell r="M108" t="str">
            <v>-</v>
          </cell>
          <cell r="N108" t="str">
            <v>-</v>
          </cell>
          <cell r="O108" t="str">
            <v>-</v>
          </cell>
          <cell r="T108">
            <v>22000</v>
          </cell>
        </row>
        <row r="109">
          <cell r="A109" t="str">
            <v>09904888</v>
          </cell>
          <cell r="B109" t="str">
            <v>NONATO LA CRUZ PATRICIA CAROL</v>
          </cell>
          <cell r="C109" t="str">
            <v>JEFA DE LA UNIDAD DE PLANIFICACION Y PRESUPUESTO</v>
          </cell>
          <cell r="D109" t="str">
            <v>UNIDAD DE PLANIFICACION Y PRESUPUESTO</v>
          </cell>
          <cell r="E109">
            <v>40974</v>
          </cell>
          <cell r="F109">
            <v>41065</v>
          </cell>
          <cell r="G109" t="str">
            <v>CAS D.L. 1057</v>
          </cell>
          <cell r="H109" t="str">
            <v>-</v>
          </cell>
          <cell r="I109" t="str">
            <v>-</v>
          </cell>
          <cell r="J109">
            <v>5417</v>
          </cell>
          <cell r="K109">
            <v>6500</v>
          </cell>
          <cell r="L109">
            <v>6500</v>
          </cell>
          <cell r="M109">
            <v>1083</v>
          </cell>
          <cell r="N109" t="str">
            <v>-</v>
          </cell>
          <cell r="O109" t="str">
            <v>-</v>
          </cell>
          <cell r="T109">
            <v>19500</v>
          </cell>
        </row>
        <row r="110">
          <cell r="A110" t="str">
            <v>42925748</v>
          </cell>
          <cell r="B110" t="str">
            <v>DIAZ SAENZ JESS ALAN</v>
          </cell>
          <cell r="C110" t="str">
            <v>ANALISTA ADMINISTRATIVO</v>
          </cell>
          <cell r="D110" t="str">
            <v>UNIDAD DE RECURSOS HUMANOS</v>
          </cell>
          <cell r="E110">
            <v>40275</v>
          </cell>
          <cell r="F110">
            <v>40999</v>
          </cell>
          <cell r="G110" t="str">
            <v>CAS D.L. 1057</v>
          </cell>
          <cell r="H110">
            <v>2250</v>
          </cell>
          <cell r="I110">
            <v>2250</v>
          </cell>
          <cell r="J110">
            <v>2250</v>
          </cell>
          <cell r="K110" t="str">
            <v>-</v>
          </cell>
          <cell r="L110" t="str">
            <v>-</v>
          </cell>
          <cell r="M110" t="str">
            <v>-</v>
          </cell>
          <cell r="N110" t="str">
            <v>-</v>
          </cell>
          <cell r="O110" t="str">
            <v>-</v>
          </cell>
          <cell r="T110">
            <v>6750</v>
          </cell>
        </row>
        <row r="111">
          <cell r="A111" t="str">
            <v>42177781</v>
          </cell>
          <cell r="B111" t="str">
            <v>REQUEJO DELGADO SUSAN JANNETH</v>
          </cell>
          <cell r="C111" t="str">
            <v>ESPECIALISTA</v>
          </cell>
          <cell r="D111" t="str">
            <v>UNIDAD DE RECURSOS HUMANOS</v>
          </cell>
          <cell r="E111">
            <v>40858</v>
          </cell>
          <cell r="F111">
            <v>40939</v>
          </cell>
          <cell r="G111" t="str">
            <v>CAS D.L. 1057</v>
          </cell>
          <cell r="H111">
            <v>4000</v>
          </cell>
          <cell r="I111" t="str">
            <v>-</v>
          </cell>
          <cell r="J111" t="str">
            <v>-</v>
          </cell>
          <cell r="K111" t="str">
            <v>-</v>
          </cell>
          <cell r="L111" t="str">
            <v>-</v>
          </cell>
          <cell r="M111" t="str">
            <v>-</v>
          </cell>
          <cell r="N111" t="str">
            <v>-</v>
          </cell>
          <cell r="O111" t="str">
            <v>-</v>
          </cell>
          <cell r="T111">
            <v>4000</v>
          </cell>
        </row>
        <row r="112">
          <cell r="A112" t="str">
            <v>10718636</v>
          </cell>
          <cell r="B112" t="str">
            <v>TITO  QUISPE DAHYANA ROCIO</v>
          </cell>
          <cell r="C112" t="str">
            <v>ANALISTA</v>
          </cell>
          <cell r="D112" t="str">
            <v>UNIDAD DE RECURSOS HUMANOS</v>
          </cell>
          <cell r="E112">
            <v>40856</v>
          </cell>
          <cell r="F112">
            <v>40939</v>
          </cell>
          <cell r="G112" t="str">
            <v>CAS D.L. 1057</v>
          </cell>
          <cell r="H112">
            <v>3000</v>
          </cell>
          <cell r="I112" t="str">
            <v>-</v>
          </cell>
          <cell r="J112" t="str">
            <v>-</v>
          </cell>
          <cell r="K112" t="str">
            <v>-</v>
          </cell>
          <cell r="L112" t="str">
            <v>-</v>
          </cell>
          <cell r="M112" t="str">
            <v>-</v>
          </cell>
          <cell r="N112" t="str">
            <v>-</v>
          </cell>
          <cell r="O112" t="str">
            <v>-</v>
          </cell>
          <cell r="T112">
            <v>3000</v>
          </cell>
        </row>
        <row r="113">
          <cell r="A113" t="str">
            <v>09167698</v>
          </cell>
          <cell r="B113" t="str">
            <v>CASTRO SANTILLAN MIGUEL ANGEL</v>
          </cell>
          <cell r="C113" t="str">
            <v>ASISTENTE ADMINISTRATIVO</v>
          </cell>
          <cell r="D113" t="str">
            <v>UNIDAD DE RECURSOS HUMANOS</v>
          </cell>
          <cell r="E113">
            <v>40878</v>
          </cell>
          <cell r="F113">
            <v>40939</v>
          </cell>
          <cell r="G113" t="str">
            <v>CAS D.L. 1057</v>
          </cell>
          <cell r="H113">
            <v>2500</v>
          </cell>
          <cell r="I113" t="str">
            <v>-</v>
          </cell>
          <cell r="J113" t="str">
            <v>-</v>
          </cell>
          <cell r="K113" t="str">
            <v>-</v>
          </cell>
          <cell r="L113" t="str">
            <v>-</v>
          </cell>
          <cell r="M113" t="str">
            <v>-</v>
          </cell>
          <cell r="N113" t="str">
            <v>-</v>
          </cell>
          <cell r="O113" t="str">
            <v>-</v>
          </cell>
          <cell r="T113">
            <v>2500</v>
          </cell>
        </row>
        <row r="114">
          <cell r="A114" t="str">
            <v>10185941</v>
          </cell>
          <cell r="B114" t="str">
            <v>URQUIZO MAGGIA CARLOS DANIEL</v>
          </cell>
          <cell r="C114" t="str">
            <v>JEFE DE LA UNIDAD DE RECURSOS HUMANOS</v>
          </cell>
          <cell r="D114" t="str">
            <v>UNIDAD DE RECURSOS HUMANOS</v>
          </cell>
          <cell r="E114">
            <v>40910</v>
          </cell>
          <cell r="F114" t="str">
            <v>VIGENTE</v>
          </cell>
          <cell r="G114" t="str">
            <v>CAS D.L. 1057</v>
          </cell>
          <cell r="H114">
            <v>6767</v>
          </cell>
          <cell r="I114">
            <v>7000</v>
          </cell>
          <cell r="J114">
            <v>7000</v>
          </cell>
          <cell r="K114">
            <v>7000</v>
          </cell>
          <cell r="L114">
            <v>7000</v>
          </cell>
          <cell r="M114">
            <v>7000</v>
          </cell>
          <cell r="N114">
            <v>7000</v>
          </cell>
          <cell r="O114">
            <v>7000</v>
          </cell>
          <cell r="T114">
            <v>55767</v>
          </cell>
        </row>
        <row r="115">
          <cell r="A115" t="str">
            <v>41776891</v>
          </cell>
          <cell r="B115" t="str">
            <v>GHIGGO MAQUIN ALICIA ENRIQUETA</v>
          </cell>
          <cell r="C115" t="str">
            <v>SECRETARIA IV</v>
          </cell>
          <cell r="D115" t="str">
            <v>UNIDAD DE RECURSOS HUMANOS</v>
          </cell>
          <cell r="E115">
            <v>41031</v>
          </cell>
          <cell r="F115" t="str">
            <v>VIGENTE</v>
          </cell>
          <cell r="G115" t="str">
            <v>CAS D.L. 1057</v>
          </cell>
          <cell r="H115" t="str">
            <v>-</v>
          </cell>
          <cell r="I115" t="str">
            <v>-</v>
          </cell>
          <cell r="J115" t="str">
            <v>-</v>
          </cell>
          <cell r="K115" t="str">
            <v>-</v>
          </cell>
          <cell r="L115">
            <v>2126.67</v>
          </cell>
          <cell r="M115">
            <v>2200</v>
          </cell>
          <cell r="N115">
            <v>2200</v>
          </cell>
          <cell r="O115">
            <v>2200</v>
          </cell>
          <cell r="T115">
            <v>8726.67</v>
          </cell>
        </row>
        <row r="116">
          <cell r="A116" t="str">
            <v>42555109</v>
          </cell>
          <cell r="B116" t="str">
            <v>AMANCIO ARANDA MARIO VICENTE</v>
          </cell>
          <cell r="C116" t="str">
            <v>ESPECIALISTA EN POTENCIAL HUMANO III</v>
          </cell>
          <cell r="D116" t="str">
            <v>UNIDAD DE RECURSOS HUMANOS</v>
          </cell>
          <cell r="E116">
            <v>41023</v>
          </cell>
          <cell r="F116" t="str">
            <v>VIGENTE</v>
          </cell>
          <cell r="G116" t="str">
            <v>CAS D.L. 1057</v>
          </cell>
          <cell r="H116" t="str">
            <v>-</v>
          </cell>
          <cell r="I116" t="str">
            <v>-</v>
          </cell>
          <cell r="J116" t="str">
            <v>-</v>
          </cell>
          <cell r="K116" t="str">
            <v>-</v>
          </cell>
          <cell r="L116">
            <v>5550</v>
          </cell>
          <cell r="M116">
            <v>4500</v>
          </cell>
          <cell r="N116">
            <v>4500</v>
          </cell>
          <cell r="O116">
            <v>4500</v>
          </cell>
          <cell r="T116">
            <v>19050</v>
          </cell>
        </row>
        <row r="117">
          <cell r="A117" t="str">
            <v>28311942</v>
          </cell>
          <cell r="B117" t="str">
            <v>CASTILLO RIOS MARIA ANGELICA</v>
          </cell>
          <cell r="C117" t="str">
            <v>JEFA DE LA UNIDAD DE SISTEMAS</v>
          </cell>
          <cell r="D117" t="str">
            <v>UNIDAD DE SISTEMAS</v>
          </cell>
          <cell r="E117">
            <v>40796</v>
          </cell>
          <cell r="F117">
            <v>41060</v>
          </cell>
          <cell r="G117" t="str">
            <v>CAS D.L. 1057</v>
          </cell>
          <cell r="H117">
            <v>7000</v>
          </cell>
          <cell r="I117">
            <v>4433.3</v>
          </cell>
          <cell r="J117">
            <v>0</v>
          </cell>
          <cell r="K117">
            <v>0</v>
          </cell>
          <cell r="L117">
            <v>6343</v>
          </cell>
          <cell r="M117" t="str">
            <v>-</v>
          </cell>
          <cell r="N117" t="str">
            <v>-</v>
          </cell>
          <cell r="O117" t="str">
            <v>-</v>
          </cell>
          <cell r="T117">
            <v>17776.3</v>
          </cell>
        </row>
        <row r="118">
          <cell r="A118" t="str">
            <v>25780356</v>
          </cell>
          <cell r="B118" t="str">
            <v>FLORES ALVARADO ANGELA MARIA</v>
          </cell>
          <cell r="C118" t="str">
            <v xml:space="preserve">ESPECIALISTA </v>
          </cell>
          <cell r="D118" t="str">
            <v>UNIDAD DE SISTEMAS</v>
          </cell>
          <cell r="E118">
            <v>39722</v>
          </cell>
          <cell r="F118" t="str">
            <v>VIGENTE</v>
          </cell>
          <cell r="G118" t="str">
            <v>CAS D.L. 1057</v>
          </cell>
          <cell r="H118">
            <v>4000</v>
          </cell>
          <cell r="I118">
            <v>4000</v>
          </cell>
          <cell r="J118">
            <v>4000</v>
          </cell>
          <cell r="K118">
            <v>4000</v>
          </cell>
          <cell r="L118">
            <v>3998</v>
          </cell>
          <cell r="M118">
            <v>4000</v>
          </cell>
          <cell r="N118">
            <v>4000</v>
          </cell>
          <cell r="O118">
            <v>4000</v>
          </cell>
          <cell r="T118">
            <v>31998</v>
          </cell>
        </row>
        <row r="119">
          <cell r="A119" t="str">
            <v xml:space="preserve">32983668   </v>
          </cell>
          <cell r="B119" t="str">
            <v>RASHTA MILLA MARIA SOLEDAD</v>
          </cell>
          <cell r="C119" t="str">
            <v>ANALISTA EN SISTEMAS</v>
          </cell>
          <cell r="D119" t="str">
            <v>UNIDAD DE SISTEMAS</v>
          </cell>
          <cell r="E119">
            <v>39692</v>
          </cell>
          <cell r="F119" t="str">
            <v>VIGENTE</v>
          </cell>
          <cell r="G119" t="str">
            <v>CAS D.L. 1057</v>
          </cell>
          <cell r="H119">
            <v>4000</v>
          </cell>
          <cell r="I119">
            <v>4000</v>
          </cell>
          <cell r="J119">
            <v>4000</v>
          </cell>
          <cell r="K119">
            <v>4000</v>
          </cell>
          <cell r="L119">
            <v>4000</v>
          </cell>
          <cell r="M119">
            <v>4000</v>
          </cell>
          <cell r="N119">
            <v>4000</v>
          </cell>
          <cell r="O119">
            <v>4000</v>
          </cell>
          <cell r="T119">
            <v>32000</v>
          </cell>
        </row>
        <row r="120">
          <cell r="A120" t="str">
            <v>45250079</v>
          </cell>
          <cell r="B120" t="str">
            <v xml:space="preserve">SANCHEZ DE LA CRUZ EDGAR ANDDY </v>
          </cell>
          <cell r="C120" t="str">
            <v>ANALISTA DE SISTEMAS</v>
          </cell>
          <cell r="D120" t="str">
            <v>UNIDAD DE SISTEMAS</v>
          </cell>
          <cell r="E120">
            <v>40028</v>
          </cell>
          <cell r="F120">
            <v>41060</v>
          </cell>
          <cell r="G120" t="str">
            <v>CAS D.L. 1057</v>
          </cell>
          <cell r="H120">
            <v>4000</v>
          </cell>
          <cell r="I120">
            <v>4000</v>
          </cell>
          <cell r="J120">
            <v>4000</v>
          </cell>
          <cell r="K120">
            <v>4000</v>
          </cell>
          <cell r="L120">
            <v>3998</v>
          </cell>
          <cell r="M120" t="str">
            <v>-</v>
          </cell>
          <cell r="N120" t="str">
            <v>-</v>
          </cell>
          <cell r="O120" t="str">
            <v>-</v>
          </cell>
          <cell r="T120">
            <v>19998</v>
          </cell>
        </row>
        <row r="121">
          <cell r="A121" t="str">
            <v>41324680</v>
          </cell>
          <cell r="B121" t="str">
            <v>BRAVO  APONTE MACBETH</v>
          </cell>
          <cell r="C121" t="str">
            <v>ANALISTA DE SISTEMAS</v>
          </cell>
          <cell r="D121" t="str">
            <v>UNIDAD DE SISTEMAS</v>
          </cell>
          <cell r="E121">
            <v>40871</v>
          </cell>
          <cell r="F121" t="str">
            <v>VIGENTE</v>
          </cell>
          <cell r="G121" t="str">
            <v>CAS D.L. 1057</v>
          </cell>
          <cell r="H121">
            <v>4000</v>
          </cell>
          <cell r="I121">
            <v>4000</v>
          </cell>
          <cell r="J121">
            <v>4000</v>
          </cell>
          <cell r="K121">
            <v>4000</v>
          </cell>
          <cell r="L121">
            <v>3974</v>
          </cell>
          <cell r="M121">
            <v>4000</v>
          </cell>
          <cell r="N121">
            <v>4000</v>
          </cell>
          <cell r="O121">
            <v>4000</v>
          </cell>
          <cell r="T121">
            <v>31974</v>
          </cell>
        </row>
        <row r="122">
          <cell r="A122" t="str">
            <v>15425361</v>
          </cell>
          <cell r="B122" t="str">
            <v>FRANCIA CHUMPITAZ JESUS ANDRES</v>
          </cell>
          <cell r="C122" t="str">
            <v>ADMINISTRADOR DE RED</v>
          </cell>
          <cell r="D122" t="str">
            <v>UNIDAD DE SISTEMAS</v>
          </cell>
          <cell r="E122">
            <v>40872</v>
          </cell>
          <cell r="F122" t="str">
            <v>VIGENTE</v>
          </cell>
          <cell r="G122" t="str">
            <v>CAS D.L. 1057</v>
          </cell>
          <cell r="H122">
            <v>4000</v>
          </cell>
          <cell r="I122">
            <v>4000</v>
          </cell>
          <cell r="J122">
            <v>4000</v>
          </cell>
          <cell r="K122">
            <v>4000</v>
          </cell>
          <cell r="L122">
            <v>3991</v>
          </cell>
          <cell r="M122">
            <v>4000</v>
          </cell>
          <cell r="N122">
            <v>4000</v>
          </cell>
          <cell r="O122">
            <v>4000</v>
          </cell>
          <cell r="T122">
            <v>31991</v>
          </cell>
        </row>
        <row r="123">
          <cell r="A123" t="str">
            <v>40907663</v>
          </cell>
          <cell r="B123" t="str">
            <v>AGÜERO VARGAS ARLETT VANESSA</v>
          </cell>
          <cell r="C123" t="str">
            <v>HELP DESK</v>
          </cell>
          <cell r="D123" t="str">
            <v>UNIDAD DE SISTEMAS</v>
          </cell>
          <cell r="E123">
            <v>40904</v>
          </cell>
          <cell r="F123" t="str">
            <v>VIGENTE</v>
          </cell>
          <cell r="G123" t="str">
            <v>CAS D.L. 1057</v>
          </cell>
          <cell r="H123">
            <v>2500</v>
          </cell>
          <cell r="I123">
            <v>2500</v>
          </cell>
          <cell r="J123">
            <v>2500</v>
          </cell>
          <cell r="K123">
            <v>2500</v>
          </cell>
          <cell r="L123">
            <v>2497</v>
          </cell>
          <cell r="M123">
            <v>2500</v>
          </cell>
          <cell r="N123">
            <v>2500</v>
          </cell>
          <cell r="O123">
            <v>2500</v>
          </cell>
          <cell r="T123">
            <v>19997</v>
          </cell>
        </row>
        <row r="124">
          <cell r="A124" t="str">
            <v>40149959</v>
          </cell>
          <cell r="B124" t="str">
            <v>MARTINEZ  CONTRERAS PABLO</v>
          </cell>
          <cell r="C124" t="str">
            <v>PERSONAL SOPORTE TECNICO</v>
          </cell>
          <cell r="D124" t="str">
            <v>UNIDAD DE SISTEMAS</v>
          </cell>
          <cell r="E124">
            <v>40973</v>
          </cell>
          <cell r="F124" t="str">
            <v>VIGENTE</v>
          </cell>
          <cell r="G124" t="str">
            <v>CAS D.L. 1057</v>
          </cell>
          <cell r="H124" t="str">
            <v>-</v>
          </cell>
          <cell r="I124" t="str">
            <v>-</v>
          </cell>
          <cell r="J124">
            <v>1733</v>
          </cell>
          <cell r="K124">
            <v>2000</v>
          </cell>
          <cell r="L124">
            <v>2000</v>
          </cell>
          <cell r="M124">
            <v>2000</v>
          </cell>
          <cell r="N124">
            <v>2000</v>
          </cell>
          <cell r="O124">
            <v>2000</v>
          </cell>
          <cell r="T124">
            <v>11733</v>
          </cell>
        </row>
        <row r="125">
          <cell r="A125" t="str">
            <v>10001279</v>
          </cell>
          <cell r="B125" t="str">
            <v>OSHIRO GOYA MARCOS ALBERTO</v>
          </cell>
          <cell r="C125" t="str">
            <v>ESPECIALISTA</v>
          </cell>
          <cell r="D125" t="str">
            <v>UNIDAD DE SUPERVISION DE PROYECTOS</v>
          </cell>
          <cell r="E125">
            <v>39722</v>
          </cell>
          <cell r="F125" t="str">
            <v>VIGENTE</v>
          </cell>
          <cell r="G125" t="str">
            <v>CAS D.L. 1057</v>
          </cell>
          <cell r="H125">
            <v>5500</v>
          </cell>
          <cell r="I125">
            <v>5500</v>
          </cell>
          <cell r="J125">
            <v>5500</v>
          </cell>
          <cell r="K125">
            <v>5500</v>
          </cell>
          <cell r="L125">
            <v>5500</v>
          </cell>
          <cell r="M125">
            <v>5500</v>
          </cell>
          <cell r="N125">
            <v>5500</v>
          </cell>
          <cell r="O125">
            <v>5500</v>
          </cell>
          <cell r="T125">
            <v>44000</v>
          </cell>
        </row>
        <row r="126">
          <cell r="A126" t="str">
            <v>07569002</v>
          </cell>
          <cell r="B126" t="str">
            <v>ZAVALA QUISPE MIGUEL ARTURO</v>
          </cell>
          <cell r="C126" t="str">
            <v>ASISTENTE ADMINISTRATIVO</v>
          </cell>
          <cell r="D126" t="str">
            <v>UNIDAD DE SUPERVISION DE PROYECTOS</v>
          </cell>
          <cell r="E126">
            <v>39874</v>
          </cell>
          <cell r="F126" t="str">
            <v>VIGENTE</v>
          </cell>
          <cell r="G126" t="str">
            <v>CAS D.L. 1057</v>
          </cell>
          <cell r="H126">
            <v>2000</v>
          </cell>
          <cell r="I126">
            <v>2000</v>
          </cell>
          <cell r="J126">
            <v>2000</v>
          </cell>
          <cell r="K126">
            <v>2000</v>
          </cell>
          <cell r="L126">
            <v>1982</v>
          </cell>
          <cell r="M126">
            <v>2000</v>
          </cell>
          <cell r="N126">
            <v>2000</v>
          </cell>
          <cell r="O126">
            <v>2000</v>
          </cell>
          <cell r="T126">
            <v>15982</v>
          </cell>
        </row>
        <row r="127">
          <cell r="A127" t="str">
            <v>09620884</v>
          </cell>
          <cell r="B127" t="str">
            <v>SERNA PURIZACA AMPARO</v>
          </cell>
          <cell r="C127" t="str">
            <v>ESPECIALISTA DE SUPERVISION DE PROYECTOS</v>
          </cell>
          <cell r="D127" t="str">
            <v>UNIDAD DE SUPERVISION DE PROYECTOS</v>
          </cell>
          <cell r="E127">
            <v>40819</v>
          </cell>
          <cell r="F127" t="str">
            <v>VIGENTE</v>
          </cell>
          <cell r="G127" t="str">
            <v>CAS D.L. 1057</v>
          </cell>
          <cell r="H127">
            <v>5500</v>
          </cell>
          <cell r="I127">
            <v>5500</v>
          </cell>
          <cell r="J127">
            <v>5500</v>
          </cell>
          <cell r="K127">
            <v>5500</v>
          </cell>
          <cell r="L127">
            <v>5500</v>
          </cell>
          <cell r="M127">
            <v>5500</v>
          </cell>
          <cell r="N127">
            <v>5500</v>
          </cell>
          <cell r="O127">
            <v>5500</v>
          </cell>
          <cell r="T127">
            <v>44000</v>
          </cell>
        </row>
        <row r="128">
          <cell r="A128" t="str">
            <v>06275324</v>
          </cell>
          <cell r="B128" t="str">
            <v>BUSTOS DE LA CRUZ MARIA JESUS</v>
          </cell>
          <cell r="C128" t="str">
            <v>ESPECIALISTA EN SUPERVISION DE PROYECTOS</v>
          </cell>
          <cell r="D128" t="str">
            <v>UNIDAD DE SUPERVISION DE PROYECTOS</v>
          </cell>
          <cell r="E128">
            <v>40886</v>
          </cell>
          <cell r="F128">
            <v>41060</v>
          </cell>
          <cell r="G128" t="str">
            <v>CAS D.L. 1057</v>
          </cell>
          <cell r="H128">
            <v>5500</v>
          </cell>
          <cell r="I128">
            <v>5500</v>
          </cell>
          <cell r="J128">
            <v>5500</v>
          </cell>
          <cell r="K128">
            <v>5500</v>
          </cell>
          <cell r="L128">
            <v>5500</v>
          </cell>
          <cell r="M128" t="str">
            <v>-</v>
          </cell>
          <cell r="N128" t="str">
            <v>-</v>
          </cell>
          <cell r="O128" t="str">
            <v>-</v>
          </cell>
          <cell r="T128">
            <v>27500</v>
          </cell>
        </row>
        <row r="129">
          <cell r="A129" t="str">
            <v>28297168</v>
          </cell>
          <cell r="B129" t="str">
            <v>GASTELU HERRERA EDWIN</v>
          </cell>
          <cell r="C129" t="str">
            <v>ESPECIALISTA</v>
          </cell>
          <cell r="D129" t="str">
            <v>UNIDAD DE SUPERVISION DE PROYECTOS</v>
          </cell>
          <cell r="E129">
            <v>40891</v>
          </cell>
          <cell r="F129" t="str">
            <v>VIGENTE</v>
          </cell>
          <cell r="G129" t="str">
            <v>CAS D.L. 1057</v>
          </cell>
          <cell r="H129">
            <v>3300</v>
          </cell>
          <cell r="I129">
            <v>660</v>
          </cell>
          <cell r="J129">
            <v>5500</v>
          </cell>
          <cell r="K129">
            <v>5500</v>
          </cell>
          <cell r="L129">
            <v>5499</v>
          </cell>
          <cell r="M129">
            <v>5500</v>
          </cell>
          <cell r="N129">
            <v>5500</v>
          </cell>
          <cell r="O129">
            <v>5500</v>
          </cell>
          <cell r="T129">
            <v>36959</v>
          </cell>
        </row>
        <row r="130">
          <cell r="A130" t="str">
            <v>28286693</v>
          </cell>
          <cell r="B130" t="str">
            <v>PALOMINO SANCHEZ HAMILTON HAROLD</v>
          </cell>
          <cell r="C130" t="str">
            <v>JEFE DE LA UNIDAD DE SUPERVISION DE PROYECTOS</v>
          </cell>
          <cell r="D130" t="str">
            <v>UNIDAD DE SUPERVISION DE PROYECTOS</v>
          </cell>
          <cell r="E130">
            <v>40889</v>
          </cell>
          <cell r="F130">
            <v>41090</v>
          </cell>
          <cell r="G130" t="str">
            <v>CAS D.L. 1057</v>
          </cell>
          <cell r="H130">
            <v>7000</v>
          </cell>
          <cell r="I130">
            <v>7000</v>
          </cell>
          <cell r="J130">
            <v>7000</v>
          </cell>
          <cell r="K130">
            <v>7000</v>
          </cell>
          <cell r="L130">
            <v>7000</v>
          </cell>
          <cell r="M130">
            <v>7000</v>
          </cell>
          <cell r="N130" t="str">
            <v>-</v>
          </cell>
          <cell r="O130" t="str">
            <v>-</v>
          </cell>
          <cell r="T130">
            <v>42000</v>
          </cell>
        </row>
        <row r="131">
          <cell r="A131" t="str">
            <v>09667764</v>
          </cell>
          <cell r="B131" t="str">
            <v>MORENO GAMBOA PEDRO</v>
          </cell>
          <cell r="C131" t="str">
            <v>ESPECIALISTA EN SUPERVISION DE PROYECTOS</v>
          </cell>
          <cell r="D131" t="str">
            <v>UNIDAD DE SUPERVISION DE PROYECTOS</v>
          </cell>
          <cell r="E131">
            <v>40892</v>
          </cell>
          <cell r="F131">
            <v>40999</v>
          </cell>
          <cell r="G131" t="str">
            <v>CAS D.L. 1057</v>
          </cell>
          <cell r="H131">
            <v>5500</v>
          </cell>
          <cell r="I131">
            <v>5500</v>
          </cell>
          <cell r="J131">
            <v>5500</v>
          </cell>
          <cell r="K131" t="str">
            <v>-</v>
          </cell>
          <cell r="L131" t="str">
            <v>-</v>
          </cell>
          <cell r="M131" t="str">
            <v>-</v>
          </cell>
          <cell r="N131" t="str">
            <v>-</v>
          </cell>
          <cell r="O131" t="str">
            <v>-</v>
          </cell>
          <cell r="T131">
            <v>16500</v>
          </cell>
        </row>
        <row r="132">
          <cell r="A132" t="str">
            <v>21286042</v>
          </cell>
          <cell r="B132" t="str">
            <v>MARCELO VILLEGAS EUCLIDES</v>
          </cell>
          <cell r="C132" t="str">
            <v>ESPECIALISTA</v>
          </cell>
          <cell r="D132" t="str">
            <v>UNIDAD DE SUPERVISION DE PROYECTOS</v>
          </cell>
          <cell r="E132">
            <v>40946</v>
          </cell>
          <cell r="F132" t="str">
            <v>VIGENTE</v>
          </cell>
          <cell r="G132" t="str">
            <v>CAS D.L. 1057</v>
          </cell>
          <cell r="H132" t="str">
            <v>-</v>
          </cell>
          <cell r="I132">
            <v>4400</v>
          </cell>
          <cell r="J132">
            <v>5500</v>
          </cell>
          <cell r="K132">
            <v>5500</v>
          </cell>
          <cell r="L132">
            <v>5490</v>
          </cell>
          <cell r="M132">
            <v>5500</v>
          </cell>
          <cell r="N132">
            <v>5500</v>
          </cell>
          <cell r="O132">
            <v>5500</v>
          </cell>
          <cell r="T132">
            <v>37390</v>
          </cell>
        </row>
        <row r="133">
          <cell r="A133" t="str">
            <v>40735813</v>
          </cell>
          <cell r="B133" t="str">
            <v>MOLINA PAJUELO OLGA MIREYA</v>
          </cell>
          <cell r="C133" t="str">
            <v>ESPECIALISTA</v>
          </cell>
          <cell r="D133" t="str">
            <v>UNIDAD DE SUPERVISION DE PROYECTOS</v>
          </cell>
          <cell r="E133">
            <v>41002</v>
          </cell>
          <cell r="F133" t="str">
            <v>VIGENTE</v>
          </cell>
          <cell r="G133" t="str">
            <v>CAS D.L. 1057</v>
          </cell>
          <cell r="H133" t="str">
            <v>-</v>
          </cell>
          <cell r="I133" t="str">
            <v>-</v>
          </cell>
          <cell r="J133" t="str">
            <v>-</v>
          </cell>
          <cell r="K133">
            <v>6066.67</v>
          </cell>
          <cell r="L133">
            <v>6500</v>
          </cell>
          <cell r="M133">
            <v>6500</v>
          </cell>
          <cell r="N133">
            <v>6500</v>
          </cell>
          <cell r="O133">
            <v>6500</v>
          </cell>
          <cell r="T133">
            <v>32066.67</v>
          </cell>
        </row>
        <row r="134">
          <cell r="A134" t="str">
            <v>29568959</v>
          </cell>
          <cell r="B134" t="str">
            <v>TAYPE YAURI, JAVIER PETER</v>
          </cell>
          <cell r="C134" t="str">
            <v>ESPECIALISTA EN SUPERVICION DE PROYECTOS III</v>
          </cell>
          <cell r="D134" t="str">
            <v>UNIDAD DE SUPERVISION DE PROYECTOS</v>
          </cell>
          <cell r="E134">
            <v>41061</v>
          </cell>
          <cell r="F134" t="str">
            <v>VIGENTE</v>
          </cell>
          <cell r="G134" t="str">
            <v>CAS D.L. 1057</v>
          </cell>
          <cell r="H134" t="str">
            <v>-</v>
          </cell>
          <cell r="I134" t="str">
            <v>-</v>
          </cell>
          <cell r="J134" t="str">
            <v>-</v>
          </cell>
          <cell r="K134" t="str">
            <v>-</v>
          </cell>
          <cell r="L134" t="str">
            <v>-</v>
          </cell>
          <cell r="M134">
            <v>6500</v>
          </cell>
          <cell r="N134">
            <v>6500</v>
          </cell>
          <cell r="O134">
            <v>6500</v>
          </cell>
          <cell r="T134">
            <v>19500</v>
          </cell>
        </row>
        <row r="135">
          <cell r="A135" t="str">
            <v>21574112</v>
          </cell>
          <cell r="B135" t="str">
            <v xml:space="preserve">SORIA QUISPE JOSE LUIS </v>
          </cell>
          <cell r="C135" t="str">
            <v>ESPESIALISAT EN SUPERVISION DE PROYECTOS</v>
          </cell>
          <cell r="D135" t="str">
            <v>UNIDAD DE SUPERVISION DE PROYECTOS</v>
          </cell>
          <cell r="E135">
            <v>41085</v>
          </cell>
          <cell r="F135" t="str">
            <v>VIGENTE</v>
          </cell>
          <cell r="G135" t="str">
            <v>CAS D.L. 1057</v>
          </cell>
          <cell r="H135" t="str">
            <v>-</v>
          </cell>
          <cell r="I135" t="str">
            <v>-</v>
          </cell>
          <cell r="J135" t="str">
            <v>-</v>
          </cell>
          <cell r="K135" t="str">
            <v>-</v>
          </cell>
          <cell r="L135" t="str">
            <v>-</v>
          </cell>
          <cell r="M135" t="str">
            <v>-</v>
          </cell>
          <cell r="N135">
            <v>7800</v>
          </cell>
          <cell r="O135">
            <v>6500</v>
          </cell>
          <cell r="T135">
            <v>14300</v>
          </cell>
        </row>
        <row r="136">
          <cell r="A136" t="str">
            <v>15742321</v>
          </cell>
          <cell r="B136" t="str">
            <v>ARREDONDO GUERRERO KARINA YULISA</v>
          </cell>
          <cell r="C136" t="str">
            <v>ANALISTA</v>
          </cell>
          <cell r="D136" t="str">
            <v>UNIDAD DE TESORERÍA</v>
          </cell>
          <cell r="E136">
            <v>39722</v>
          </cell>
          <cell r="F136">
            <v>40999</v>
          </cell>
          <cell r="G136" t="str">
            <v>CAS D.L. 1057</v>
          </cell>
          <cell r="H136">
            <v>3000</v>
          </cell>
          <cell r="I136">
            <v>3000</v>
          </cell>
          <cell r="J136">
            <v>3000</v>
          </cell>
          <cell r="K136" t="str">
            <v>-</v>
          </cell>
          <cell r="L136" t="str">
            <v>-</v>
          </cell>
          <cell r="M136" t="str">
            <v>-</v>
          </cell>
          <cell r="N136" t="str">
            <v>-</v>
          </cell>
          <cell r="O136" t="str">
            <v>-</v>
          </cell>
          <cell r="T136">
            <v>9000</v>
          </cell>
        </row>
        <row r="137">
          <cell r="A137" t="str">
            <v>43052119</v>
          </cell>
          <cell r="B137" t="str">
            <v xml:space="preserve">DANCUART ALFARO ALFREDO </v>
          </cell>
          <cell r="C137" t="str">
            <v>AUXILIAR DE ARCHIVO</v>
          </cell>
          <cell r="D137" t="str">
            <v>UNIDAD DE TESORERÍA</v>
          </cell>
          <cell r="E137">
            <v>39692</v>
          </cell>
          <cell r="F137" t="str">
            <v>VIGENTE</v>
          </cell>
          <cell r="G137" t="str">
            <v>CAS D.L. 1057</v>
          </cell>
          <cell r="H137">
            <v>1500</v>
          </cell>
          <cell r="I137">
            <v>1500</v>
          </cell>
          <cell r="J137">
            <v>1500</v>
          </cell>
          <cell r="K137">
            <v>1500</v>
          </cell>
          <cell r="L137">
            <v>1449</v>
          </cell>
          <cell r="M137">
            <v>1500</v>
          </cell>
          <cell r="N137">
            <v>1500</v>
          </cell>
          <cell r="O137">
            <v>1500</v>
          </cell>
          <cell r="T137">
            <v>11949</v>
          </cell>
        </row>
        <row r="138">
          <cell r="A138" t="str">
            <v>20017496</v>
          </cell>
          <cell r="B138" t="str">
            <v>SOTO MALDONADO MILAGROS DANIA</v>
          </cell>
          <cell r="C138" t="str">
            <v>CONTADOR III</v>
          </cell>
          <cell r="D138" t="str">
            <v>UNIDAD DE TESORERÍA</v>
          </cell>
          <cell r="E138">
            <v>40973</v>
          </cell>
          <cell r="F138">
            <v>41029</v>
          </cell>
          <cell r="G138" t="str">
            <v>CAS D.L. 1057</v>
          </cell>
          <cell r="H138" t="str">
            <v>-</v>
          </cell>
          <cell r="I138" t="str">
            <v>-</v>
          </cell>
          <cell r="J138">
            <v>6067</v>
          </cell>
          <cell r="K138">
            <v>7000</v>
          </cell>
          <cell r="L138" t="str">
            <v>-</v>
          </cell>
          <cell r="M138" t="str">
            <v>-</v>
          </cell>
          <cell r="N138" t="str">
            <v>-</v>
          </cell>
          <cell r="O138" t="str">
            <v>-</v>
          </cell>
          <cell r="T138">
            <v>13067</v>
          </cell>
        </row>
        <row r="139">
          <cell r="A139" t="str">
            <v>09885127</v>
          </cell>
          <cell r="B139" t="str">
            <v>FLORES ALARCON LUIS FERNANDO</v>
          </cell>
          <cell r="C139" t="str">
            <v>ANALISTA</v>
          </cell>
          <cell r="D139" t="str">
            <v>UNIDAD DE TESORERÍA</v>
          </cell>
          <cell r="E139">
            <v>39722</v>
          </cell>
          <cell r="F139" t="str">
            <v>VIGENTE</v>
          </cell>
          <cell r="G139" t="str">
            <v>CAS D.L. 1057</v>
          </cell>
          <cell r="H139">
            <v>3000</v>
          </cell>
          <cell r="I139">
            <v>3000</v>
          </cell>
          <cell r="J139">
            <v>3000</v>
          </cell>
          <cell r="K139">
            <v>3000</v>
          </cell>
          <cell r="L139">
            <v>2979</v>
          </cell>
          <cell r="M139">
            <v>3000</v>
          </cell>
          <cell r="N139">
            <v>3000</v>
          </cell>
          <cell r="O139">
            <v>3000</v>
          </cell>
          <cell r="T139">
            <v>23979</v>
          </cell>
        </row>
        <row r="140">
          <cell r="A140" t="str">
            <v>06147641</v>
          </cell>
          <cell r="B140" t="str">
            <v>ARREDONDO GUTIERREZ SILVIA ROSA</v>
          </cell>
          <cell r="C140" t="str">
            <v>ANALISTA</v>
          </cell>
          <cell r="D140" t="str">
            <v>UNIDAD DE TESORERÍA</v>
          </cell>
          <cell r="E140">
            <v>40777</v>
          </cell>
          <cell r="F140" t="str">
            <v>VIGENTE</v>
          </cell>
          <cell r="G140" t="str">
            <v>CAS D.L. 1057</v>
          </cell>
          <cell r="H140">
            <v>4000</v>
          </cell>
          <cell r="I140">
            <v>4000</v>
          </cell>
          <cell r="J140">
            <v>4000</v>
          </cell>
          <cell r="K140">
            <v>4000</v>
          </cell>
          <cell r="L140">
            <v>3998</v>
          </cell>
          <cell r="M140">
            <v>4000</v>
          </cell>
          <cell r="N140">
            <v>4000</v>
          </cell>
          <cell r="O140">
            <v>4000</v>
          </cell>
          <cell r="T140">
            <v>31998</v>
          </cell>
        </row>
        <row r="141">
          <cell r="A141" t="str">
            <v>07238205</v>
          </cell>
          <cell r="B141" t="str">
            <v>PRECIADO GOMEZ JUAN ROBERTO</v>
          </cell>
          <cell r="C141" t="str">
            <v>JEFE DE UNIDAD DE TESORERIA</v>
          </cell>
          <cell r="D141" t="str">
            <v>UNIDAD DE TESORERÍA</v>
          </cell>
          <cell r="E141">
            <v>40102</v>
          </cell>
          <cell r="F141">
            <v>41121</v>
          </cell>
          <cell r="G141" t="str">
            <v>CAS D.L. 1057</v>
          </cell>
          <cell r="H141">
            <v>7000</v>
          </cell>
          <cell r="I141">
            <v>7000</v>
          </cell>
          <cell r="J141">
            <v>7000</v>
          </cell>
          <cell r="K141">
            <v>7000</v>
          </cell>
          <cell r="L141">
            <v>7000</v>
          </cell>
          <cell r="M141">
            <v>7000</v>
          </cell>
          <cell r="N141">
            <v>7000</v>
          </cell>
          <cell r="O141" t="str">
            <v>-</v>
          </cell>
          <cell r="T141">
            <v>49000</v>
          </cell>
        </row>
      </sheetData>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Indicaciones"/>
      <sheetName val="Diccionario"/>
      <sheetName val="Lista Desplegable"/>
    </sheetNames>
    <sheetDataSet>
      <sheetData sheetId="0"/>
      <sheetData sheetId="1"/>
      <sheetData sheetId="2"/>
      <sheetData sheetId="3">
        <row r="39">
          <cell r="A39" t="str">
            <v>01. PRESIDENCIA CONSEJO MINISTROS</v>
          </cell>
          <cell r="B39" t="str">
            <v>03. CULTURA</v>
          </cell>
          <cell r="C39" t="str">
            <v>04. PODER JUDICIAL</v>
          </cell>
          <cell r="D39" t="str">
            <v>05. AMBIENTAL</v>
          </cell>
          <cell r="E39" t="str">
            <v>06. JUSTICIA</v>
          </cell>
          <cell r="F39" t="str">
            <v>07. INTERIOR</v>
          </cell>
          <cell r="G39" t="str">
            <v>08. RELACIONES EXTERIORES</v>
          </cell>
          <cell r="H39" t="str">
            <v>09. ECONOMIA Y FINANZAS</v>
          </cell>
          <cell r="I39" t="str">
            <v>10. EDUCACION</v>
          </cell>
          <cell r="J39" t="str">
            <v>11. SALUD</v>
          </cell>
          <cell r="K39" t="str">
            <v>12. TRABAJO Y PROMOCION DEL EMPLEO</v>
          </cell>
          <cell r="L39" t="str">
            <v>13. AGRICULTURA</v>
          </cell>
          <cell r="M39" t="str">
            <v>16. ENERGIA Y MINAS</v>
          </cell>
          <cell r="N39" t="str">
            <v>19. CONTRALORIA GENERAL</v>
          </cell>
          <cell r="O39" t="str">
            <v>20. DEFENSORIA DEL PUEBLO</v>
          </cell>
          <cell r="P39" t="str">
            <v>21. JUNTA NACIONAL DE JUSTICIA</v>
          </cell>
          <cell r="Q39" t="str">
            <v>22. MINISTERIO PUBLICO</v>
          </cell>
          <cell r="R39" t="str">
            <v>24. TRIBUNAL CONSTITUCIONAL</v>
          </cell>
          <cell r="S39" t="str">
            <v>26. DEFENSA</v>
          </cell>
          <cell r="T39" t="str">
            <v>27. FUERO MILITAR POLICIAL</v>
          </cell>
          <cell r="U39" t="str">
            <v>28. CONGRESO DE LA REPUBLICA</v>
          </cell>
          <cell r="V39" t="str">
            <v>31. JURADO NACIONAL DE ELECCIONES</v>
          </cell>
          <cell r="W39" t="str">
            <v>32. OFICINA NACIONAL DE PROCESOS ELECTORALES</v>
          </cell>
          <cell r="X39" t="str">
            <v>33. REGISTRO NACIONAL DE IDENTIFICACION Y ESTADO CIVIL</v>
          </cell>
          <cell r="Y39" t="str">
            <v>35. COMERCIO EXTERIOR Y TURISMO</v>
          </cell>
          <cell r="Z39" t="str">
            <v>36. TRANSPORTES Y COMUNICACIONES</v>
          </cell>
          <cell r="AA39" t="str">
            <v>37. VIVIENDA CONSTRUCCION Y SANEAMIENTO</v>
          </cell>
          <cell r="AB39" t="str">
            <v>38. PRODUCCION</v>
          </cell>
          <cell r="AC39" t="str">
            <v>39. MUJER Y POBLACIONES VULNERABLES</v>
          </cell>
          <cell r="AD39" t="str">
            <v>40. DESARROLLO E INCLUSION SOCIAL</v>
          </cell>
          <cell r="AE39" t="str">
            <v>98. MANCOMUNIDADES REGIONALES</v>
          </cell>
          <cell r="AF39" t="str">
            <v>99. GOBIERNOS REGIONALES</v>
          </cell>
        </row>
        <row r="40">
          <cell r="A40" t="str">
            <v>_01._PRESIDENCIA_CONSEJO_MINISTROS_F5</v>
          </cell>
          <cell r="B40" t="str">
            <v>_03._CULTURA_F5</v>
          </cell>
          <cell r="C40" t="str">
            <v>_04._PODER_JUDICIAL_F5</v>
          </cell>
          <cell r="D40" t="str">
            <v>_05._AMBIENTAL_F5</v>
          </cell>
          <cell r="E40" t="str">
            <v>_06._JUSTICIA_F5</v>
          </cell>
          <cell r="F40" t="str">
            <v>_07._INTERIOR_F5</v>
          </cell>
          <cell r="G40" t="str">
            <v>_08._RELACIONES_EXTERIORES_F5</v>
          </cell>
          <cell r="H40" t="str">
            <v>_09._ECONOMIA_Y_FINANZAS_F5</v>
          </cell>
          <cell r="I40" t="str">
            <v>_10._EDUCACION_F5</v>
          </cell>
          <cell r="J40" t="str">
            <v>_11._SALUD_F5</v>
          </cell>
          <cell r="K40" t="str">
            <v>_12._TRABAJO_Y_PROMOCION_DEL_EMPLEO_F5</v>
          </cell>
          <cell r="L40" t="str">
            <v>_13._AGRICULTURA_F5</v>
          </cell>
          <cell r="M40" t="str">
            <v>_16._ENERGIA_Y_MINAS_F5</v>
          </cell>
          <cell r="N40" t="str">
            <v>_19._CONTRALORIA_GENERAL_F5</v>
          </cell>
          <cell r="O40" t="str">
            <v>_20._DEFENSORIA_DEL_PUEBLO_F5</v>
          </cell>
          <cell r="P40" t="str">
            <v>_21._JUNTA_NACIONAL_DE_JUSTICIA_F5</v>
          </cell>
          <cell r="Q40" t="str">
            <v>_22._MINISTERIO_PUBLICO_F5</v>
          </cell>
          <cell r="R40" t="str">
            <v>_24._TRIBUNAL_CONSTITUCIONAL_F8</v>
          </cell>
          <cell r="S40" t="str">
            <v>_26._DEFENSA_F8</v>
          </cell>
          <cell r="T40" t="str">
            <v>_27._FUERO_MILITAR_POLICIAL_F8</v>
          </cell>
          <cell r="U40" t="str">
            <v>_28._CONGRESO_DE_LA_REPUBLICA_F5</v>
          </cell>
          <cell r="V40" t="str">
            <v>_31._JURADO_NACIONAL_DE_ELECCIONES_F8</v>
          </cell>
          <cell r="W40" t="str">
            <v>_32._OFICINA_NACIONAL_DE_PROCESOS_ELECTORALES_F8</v>
          </cell>
          <cell r="X40" t="str">
            <v>_33._REGISTRO_NACIONAL_DE_IDENTIFICACION_Y_ESTADO_CIVIL_F8</v>
          </cell>
          <cell r="Y40" t="str">
            <v>_35._COMERCIO_EXTERIOR_Y_TURISMO_F8</v>
          </cell>
          <cell r="Z40" t="str">
            <v>_36._TRANSPORTES_Y_COMUNICACIONES_F8</v>
          </cell>
          <cell r="AA40" t="str">
            <v>_37._VIVIENDA_CONSTRUCCION_Y_SANEAMIENTO_F8</v>
          </cell>
          <cell r="AB40" t="str">
            <v>_38._PRODUCCION_F5</v>
          </cell>
          <cell r="AC40" t="str">
            <v>_39._MUJER_Y_POBLACIONES_VULNERABLES_F5</v>
          </cell>
          <cell r="AD40" t="str">
            <v>_40._DESARROLLO_E_INCLUSION_SOCIAL_F5</v>
          </cell>
          <cell r="AE40" t="str">
            <v>_98._MANCOMUNIDADES_REGIONALES_F5</v>
          </cell>
          <cell r="AF40" t="str">
            <v>_99._GOBIERNOS_REGIONALES_F5</v>
          </cell>
        </row>
        <row r="41">
          <cell r="A41" t="str">
            <v>001. PRESIDENCIA DEL CONSEJO DE MINISTROS</v>
          </cell>
          <cell r="B41" t="str">
            <v>003. M. DE CULTURA</v>
          </cell>
          <cell r="C41" t="str">
            <v>004. PODER JUDICIAL</v>
          </cell>
          <cell r="D41" t="str">
            <v>005. M. DEL AMBIENTE</v>
          </cell>
          <cell r="E41" t="str">
            <v>006. M. DE JUSTICIA Y DERECHOS HUMANOS</v>
          </cell>
          <cell r="F41" t="str">
            <v>007. M. DEL INTERIOR</v>
          </cell>
          <cell r="G41" t="str">
            <v>008. M. DE RELACIONES EXTERIORES</v>
          </cell>
          <cell r="H41" t="str">
            <v>009. M. DE ECONOMIA Y FINANZAS</v>
          </cell>
          <cell r="I41" t="str">
            <v>010. M. DE EDUCACION</v>
          </cell>
          <cell r="J41" t="str">
            <v>011. M. DE SALUD</v>
          </cell>
          <cell r="K41" t="str">
            <v>012. M. DE TRABAJO Y PROMOCION DEL EMPLEO</v>
          </cell>
          <cell r="L41" t="str">
            <v>013. M. DE AGRICULTURA Y RIEGO</v>
          </cell>
          <cell r="M41" t="str">
            <v>016. M. DE ENERGIA Y MINAS</v>
          </cell>
          <cell r="N41" t="str">
            <v>019. CONTRALORIA GENERAL</v>
          </cell>
          <cell r="O41" t="str">
            <v>020. DEFENSORIA DEL PUEBLO</v>
          </cell>
          <cell r="P41" t="str">
            <v>021. JUNTA NACIONAL DE JUSTICIA</v>
          </cell>
          <cell r="Q41" t="str">
            <v>022. MINISTERIO PUBLICO</v>
          </cell>
          <cell r="R41" t="str">
            <v>024. TRIBUNAL CONSTITUCIONAL</v>
          </cell>
          <cell r="S41" t="str">
            <v>006. INSTITUTO NACIONAL DE DEFENSA CIVIL</v>
          </cell>
          <cell r="T41" t="str">
            <v>027. FUERO MILITAR POLICIAL</v>
          </cell>
          <cell r="U41" t="str">
            <v>028. CONGRESO DE LA REPUBLICA</v>
          </cell>
          <cell r="V41" t="str">
            <v>031. JURADO NACIONAL DE ELECCIONES</v>
          </cell>
          <cell r="W41" t="str">
            <v>032. OFICINA NACIONAL DE PROCESOS ELECTORALES</v>
          </cell>
          <cell r="X41" t="str">
            <v>033. REGISTRO NACIONAL DE IDENTIFICACION Y ESTADO CIVIL</v>
          </cell>
          <cell r="Y41" t="str">
            <v>008. COMISION DE PROMOCION DEL PERU PARA LA EXPORTACION Y EL TURISMO - PROMPERU</v>
          </cell>
          <cell r="Z41" t="str">
            <v>036. MINISTERIO DE TRANSPORTES Y COMUNICACIONES</v>
          </cell>
          <cell r="AA41" t="str">
            <v>037. MINISTERIO DE VIVIENDA, CONSTRUCCION Y SANEAMIENTO</v>
          </cell>
          <cell r="AB41" t="str">
            <v>038. MINISTERIO DE LA PRODUCCION</v>
          </cell>
          <cell r="AC41" t="str">
            <v>039. MINISTERIO DE LA MUJER Y POBLACIONES VULNERABLES</v>
          </cell>
          <cell r="AD41" t="str">
            <v>040. MINISTERIO DE DESARROLLO E INCLUSION SOCIAL</v>
          </cell>
          <cell r="AE41" t="str">
            <v>001. MANCOMUNIDAD REGIONAL DE LOS ANDES</v>
          </cell>
          <cell r="AF41" t="str">
            <v>440. GOBIERNO REGIONAL DEL DEPARTAMENTO DE AMAZONAS</v>
          </cell>
        </row>
        <row r="42">
          <cell r="A42" t="str">
            <v>002. INSTITUTO NACIONAL DE ESTADISTICA E INFORMATICA</v>
          </cell>
          <cell r="B42" t="str">
            <v>060. ARCHIVO GENERAL DE LA NACION</v>
          </cell>
          <cell r="C42" t="str">
            <v>040. ACADEMIA DE LA MAGISTRATURA</v>
          </cell>
          <cell r="D42" t="str">
            <v>050. SERVICIO NACIONAL DE AREAS NATURALES PROTEGIDAS POR EL ESTADO - SERNANP</v>
          </cell>
          <cell r="E42" t="str">
            <v>061. INSTITUTO NACIONAL PENITENCIARIO</v>
          </cell>
          <cell r="F42" t="str">
            <v>070. INTENDENCIA NACIONAL DE BOMBEROS DEL PERÚ - INBP</v>
          </cell>
          <cell r="G42" t="str">
            <v>080. AGENCIA PERUANA DE COOPERACION INTERNACIONAL - APCI</v>
          </cell>
          <cell r="H42" t="str">
            <v>055. AGENCIA DE PROMOCION DE LA INVERSION PRIVADA</v>
          </cell>
          <cell r="I42" t="str">
            <v>111. CENTRO VACACIONAL HUAMPANI</v>
          </cell>
          <cell r="J42" t="str">
            <v>131. INSTITUTO NACIONAL DE SALUD</v>
          </cell>
          <cell r="K42" t="str">
            <v>121. SUPERINTENDENCIA NACIONAL DE FISCALIZACION LABORAL</v>
          </cell>
          <cell r="L42" t="str">
            <v>018. SIERRA Y SELVA EXPORTADORA</v>
          </cell>
          <cell r="M42" t="str">
            <v>220. INSTITUTO PERUANO DE ENERGIA NUCLEAR</v>
          </cell>
          <cell r="N42">
            <v>0</v>
          </cell>
          <cell r="O42">
            <v>0</v>
          </cell>
          <cell r="P42">
            <v>0</v>
          </cell>
          <cell r="Q42">
            <v>0</v>
          </cell>
          <cell r="R42">
            <v>0</v>
          </cell>
          <cell r="S42" t="str">
            <v>025. CENTRO NACIONAL DE ESTIMACION, PREVENCION Y REDUCCION DEL RIESGO DE DESASTRES - CENEPRED</v>
          </cell>
          <cell r="T42">
            <v>0</v>
          </cell>
          <cell r="U42">
            <v>0</v>
          </cell>
          <cell r="V42">
            <v>0</v>
          </cell>
          <cell r="W42">
            <v>0</v>
          </cell>
          <cell r="X42">
            <v>0</v>
          </cell>
          <cell r="Y42" t="str">
            <v>035. MINISTERIO DE COMERCIO EXTERIOR Y TURISMO</v>
          </cell>
          <cell r="Z42" t="str">
            <v>202. SUPERINTENDENCIA DE TRANSPORTE TERRESTRE DE PERSONAS, CARGA Y MERCANCIAS - SUTRAN</v>
          </cell>
          <cell r="AA42" t="str">
            <v>056. SUPERINTENDENCIA NACIONAL DE BIENES ESTATALES</v>
          </cell>
          <cell r="AB42" t="str">
            <v>059. FONDO NACIONAL DE DESARROLLO PESQUERO - FONDEPES</v>
          </cell>
          <cell r="AC42" t="str">
            <v>345. CONSEJO NACIONAL PARA LA INTEGRACION DE LA PERSONA CON DISCAPACIDAD - CONADIS</v>
          </cell>
          <cell r="AD42">
            <v>0</v>
          </cell>
          <cell r="AE42" t="str">
            <v>002. MANCOMUNIDAD REGIONAL HUANCAVELICA - ICA</v>
          </cell>
          <cell r="AF42" t="str">
            <v>441. GOBIERNO REGIONAL DEL DEPARTAMENTO DE ANCASH</v>
          </cell>
        </row>
        <row r="43">
          <cell r="A43" t="str">
            <v>010. DIRECCION NACIONAL DE INTELIGENCIA</v>
          </cell>
          <cell r="B43" t="str">
            <v>113. BIBLIOTECA NACIONAL DEL PERU</v>
          </cell>
          <cell r="C43">
            <v>0</v>
          </cell>
          <cell r="D43" t="str">
            <v>051. ORGANISMO DE EVALUACION Y FISCALIZACION AMBIENTAL - OEFA</v>
          </cell>
          <cell r="E43" t="str">
            <v>067. SUPERINTENDENCIA NACIONAL DE LOS REGISTROS PUBLICOS</v>
          </cell>
          <cell r="F43" t="str">
            <v>072. SUPERINTENDENCIA NACIONAL DE CONTROL DE SERVICIOS DE SEGURIDAD, ARMAS, MUNICIONES Y EXPLOSIVOS DE USO CIVIL</v>
          </cell>
          <cell r="G43">
            <v>0</v>
          </cell>
          <cell r="H43" t="str">
            <v>057. SUPERINTENDENCIA NACIONAL DE ADUANAS Y DE ADMINISTRACION TRIBUTARIA</v>
          </cell>
          <cell r="I43" t="str">
            <v>117. SISTEMA NACIONAL DE EVALUACION, ACREDITACION Y CERTIFICACION DE LA CALIDAD EDUCATIVA</v>
          </cell>
          <cell r="J43" t="str">
            <v>134. SUPERINTENDENCIA NACIONAL DE SALUD</v>
          </cell>
          <cell r="K43">
            <v>0</v>
          </cell>
          <cell r="L43" t="str">
            <v>160. SERVICIO NACIONAL DE SANIDAD AGRARIA - SENASA</v>
          </cell>
          <cell r="M43" t="str">
            <v>221. INSTITUTO GEOLOGICO MINERO Y METALURGICO</v>
          </cell>
          <cell r="N43">
            <v>0</v>
          </cell>
          <cell r="O43">
            <v>0</v>
          </cell>
          <cell r="P43">
            <v>0</v>
          </cell>
          <cell r="Q43">
            <v>0</v>
          </cell>
          <cell r="R43">
            <v>0</v>
          </cell>
          <cell r="S43" t="str">
            <v>026. M. DE DEFENSA</v>
          </cell>
          <cell r="T43">
            <v>0</v>
          </cell>
          <cell r="U43">
            <v>0</v>
          </cell>
          <cell r="V43">
            <v>0</v>
          </cell>
          <cell r="W43">
            <v>0</v>
          </cell>
          <cell r="X43">
            <v>0</v>
          </cell>
          <cell r="Y43" t="str">
            <v>180. CENTRO DE FORMACION EN TURISMO</v>
          </cell>
          <cell r="Z43" t="str">
            <v>214. AUTORIDAD PORTUARIA NACIONAL</v>
          </cell>
          <cell r="AA43" t="str">
            <v>205. SERVICIO NACIONAL DE CAPACITACION PARA LA INDUSTRIA DE LA CONSTRUCCION</v>
          </cell>
          <cell r="AB43" t="str">
            <v>240. INSTITUTO DEL MAR DEL PERU - IMARPE</v>
          </cell>
          <cell r="AC43">
            <v>0</v>
          </cell>
          <cell r="AD43">
            <v>0</v>
          </cell>
          <cell r="AF43" t="str">
            <v>442. GOBIERNO REGIONAL DEL DEPARTAMENTO DE APURIMAC</v>
          </cell>
        </row>
        <row r="44">
          <cell r="A44" t="str">
            <v>011. DESPACHO PRESIDENCIAL</v>
          </cell>
          <cell r="B44" t="str">
            <v>116. INSTITUTO NACIONAL DE RADIO Y TELEVISION DEL PERU - IRTP</v>
          </cell>
          <cell r="C44">
            <v>0</v>
          </cell>
          <cell r="D44" t="str">
            <v>052. SERVICIO NACIONAL DE CERTIFICACION AMBIENTAL PARA LAS INVERSIONES SOSTENIBLES -SENACE</v>
          </cell>
          <cell r="E44">
            <v>0</v>
          </cell>
          <cell r="F44" t="str">
            <v>073. SUPERINTENDENCIA NACIONAL DE MIGRACIONES</v>
          </cell>
          <cell r="G44">
            <v>0</v>
          </cell>
          <cell r="H44" t="str">
            <v>058. SUPERINTENDENCIA DEL MERCADO DE VALORES</v>
          </cell>
          <cell r="I44" t="str">
            <v>118. SUPERINTENDENCIA NACIONAL DE EDUCACION SUPERIOR UNIVERSITARIA</v>
          </cell>
          <cell r="J44" t="str">
            <v>135. SEGURO INTEGRAL DE SALUD</v>
          </cell>
          <cell r="K44">
            <v>0</v>
          </cell>
          <cell r="L44" t="str">
            <v>163. INSTITUTO NACIONAL DE INNOVACION AGRARIA</v>
          </cell>
          <cell r="M44">
            <v>0</v>
          </cell>
          <cell r="N44">
            <v>0</v>
          </cell>
          <cell r="O44">
            <v>0</v>
          </cell>
          <cell r="P44">
            <v>0</v>
          </cell>
          <cell r="Q44">
            <v>0</v>
          </cell>
          <cell r="R44">
            <v>0</v>
          </cell>
          <cell r="S44" t="str">
            <v>332. INSTITUTO GEOGRAFICO NACIONAL</v>
          </cell>
          <cell r="T44">
            <v>0</v>
          </cell>
          <cell r="U44">
            <v>0</v>
          </cell>
          <cell r="V44">
            <v>0</v>
          </cell>
          <cell r="W44">
            <v>0</v>
          </cell>
          <cell r="X44">
            <v>0</v>
          </cell>
          <cell r="Y44">
            <v>0</v>
          </cell>
          <cell r="Z44">
            <v>0</v>
          </cell>
          <cell r="AA44" t="str">
            <v>207. ORGANISMO TECNICO DE LA ADMINISTRACION DE LOS SERVICIOS DE SANEAMIENTO</v>
          </cell>
          <cell r="AB44" t="str">
            <v>241. INSTITUTO TECNOLOGICO DE LA PRODUCCION - ITP</v>
          </cell>
          <cell r="AC44">
            <v>0</v>
          </cell>
          <cell r="AD44">
            <v>0</v>
          </cell>
          <cell r="AF44" t="str">
            <v>443. GOBIERNO REGIONAL DEL DEPARTAMENTO DE AREQUIPA</v>
          </cell>
        </row>
        <row r="45">
          <cell r="A45" t="str">
            <v>012. COMISION NACIONAL PARA EL DESARROLLO Y VIDA SIN DROGAS - DEVIDA</v>
          </cell>
          <cell r="B45">
            <v>0</v>
          </cell>
          <cell r="C45">
            <v>0</v>
          </cell>
          <cell r="D45" t="str">
            <v>055. INSTITUTO DE INVESTIGACIONES DE LA AMAZONIA PERUANA</v>
          </cell>
          <cell r="E45">
            <v>0</v>
          </cell>
          <cell r="F45">
            <v>0</v>
          </cell>
          <cell r="G45">
            <v>0</v>
          </cell>
          <cell r="H45" t="str">
            <v>059. ORGANISMO SUPERVISOR DE LAS CONTRATACIONES DEL ESTADO</v>
          </cell>
          <cell r="I45" t="str">
            <v>342. INSTITUTO PERUANO DEL DEPORTE</v>
          </cell>
          <cell r="J45" t="str">
            <v>136. INSTITUTO NACIONAL DE ENFERMEDADES NEOPLASICAS - INEN</v>
          </cell>
          <cell r="K45">
            <v>0</v>
          </cell>
          <cell r="L45" t="str">
            <v>164. AUTORIDAD NACIONAL DEL AGUA - ANA</v>
          </cell>
          <cell r="M45">
            <v>0</v>
          </cell>
          <cell r="N45">
            <v>0</v>
          </cell>
          <cell r="O45">
            <v>0</v>
          </cell>
          <cell r="P45">
            <v>0</v>
          </cell>
          <cell r="Q45">
            <v>0</v>
          </cell>
          <cell r="R45">
            <v>0</v>
          </cell>
          <cell r="S45" t="str">
            <v>335. AGENCIA DE COMPRAS DE LAS FUERZAS ARMADAS</v>
          </cell>
          <cell r="T45">
            <v>0</v>
          </cell>
          <cell r="U45">
            <v>0</v>
          </cell>
          <cell r="V45">
            <v>0</v>
          </cell>
          <cell r="W45">
            <v>0</v>
          </cell>
          <cell r="X45">
            <v>0</v>
          </cell>
          <cell r="Y45">
            <v>0</v>
          </cell>
          <cell r="Z45">
            <v>0</v>
          </cell>
          <cell r="AA45" t="str">
            <v>211. ORGANISMO DE FORMALIZACION DE LA PROPIEDAD INFORMAL</v>
          </cell>
          <cell r="AB45" t="str">
            <v>243. ORGANISMO NACIONAL DE SANIDAD PESQUERA - SANIPES</v>
          </cell>
          <cell r="AC45">
            <v>0</v>
          </cell>
          <cell r="AD45">
            <v>0</v>
          </cell>
          <cell r="AF45" t="str">
            <v>444. GOBIERNO REGIONAL DEL DEPARTAMENTO DE AYACUCHO</v>
          </cell>
        </row>
        <row r="46">
          <cell r="A46" t="str">
            <v>016. CENTRO NACIONAL DE PLANEAMIENTO ESTRATEGICO - CEPLAN</v>
          </cell>
          <cell r="B46">
            <v>0</v>
          </cell>
          <cell r="C46">
            <v>0</v>
          </cell>
          <cell r="D46" t="str">
            <v>056. INSTITUTO NACIONAL DE INVESTIGACION EN GLACIARES Y ECOSISTEMAS DE MONTAÑA</v>
          </cell>
          <cell r="E46">
            <v>0</v>
          </cell>
          <cell r="F46">
            <v>0</v>
          </cell>
          <cell r="G46">
            <v>0</v>
          </cell>
          <cell r="H46" t="str">
            <v>095. OFICINA DE NORMALIZACION PREVISIONAL-ONP</v>
          </cell>
          <cell r="I46" t="str">
            <v>510. U.N. MAYOR DE SAN MARCOS</v>
          </cell>
          <cell r="J46">
            <v>0</v>
          </cell>
          <cell r="K46">
            <v>0</v>
          </cell>
          <cell r="L46" t="str">
            <v>165. SERVICIO NACIONAL FORESTAL Y DE FAUNA SILVESTRE - SERFOR</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t="str">
            <v>244. INSTITUTO NACIONAL DE CALIDAD - INACAL</v>
          </cell>
          <cell r="AC46">
            <v>0</v>
          </cell>
          <cell r="AD46">
            <v>0</v>
          </cell>
          <cell r="AF46" t="str">
            <v>445. GOBIERNO REGIONAL DEL DEPARTAMENTO DE CAJAMARCA</v>
          </cell>
        </row>
        <row r="47">
          <cell r="A47" t="str">
            <v>019. ORGANISMO SUPERVISOR DE LA INVERSION PRIVADA EN TELECOMUNICACIONES</v>
          </cell>
          <cell r="B47">
            <v>0</v>
          </cell>
          <cell r="C47">
            <v>0</v>
          </cell>
          <cell r="D47" t="str">
            <v>112. INSTITUTO GEOFISICO DEL PERU</v>
          </cell>
          <cell r="E47">
            <v>0</v>
          </cell>
          <cell r="F47">
            <v>0</v>
          </cell>
          <cell r="G47">
            <v>0</v>
          </cell>
          <cell r="H47" t="str">
            <v>096. CENTRAL DE COMPRAS PÚBLICAS - PERÚ COMPRAS</v>
          </cell>
          <cell r="I47" t="str">
            <v>511. U.N. DE SAN ANTONIO ABAD DEL CUSCO</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F47" t="str">
            <v>446. GOBIERNO REGIONAL DEL DEPARTAMENTO DE CUSCO</v>
          </cell>
        </row>
        <row r="48">
          <cell r="A48" t="str">
            <v>020. ORGANISMO SUPERVISOR DE LA INVERSION EN ENERGIA Y MINERIA</v>
          </cell>
          <cell r="B48">
            <v>0</v>
          </cell>
          <cell r="C48">
            <v>0</v>
          </cell>
          <cell r="D48" t="str">
            <v>331. SERVICIO NACIONAL DE METEOROLOGIA E HIDROLOGIA</v>
          </cell>
          <cell r="E48">
            <v>0</v>
          </cell>
          <cell r="F48">
            <v>0</v>
          </cell>
          <cell r="G48">
            <v>0</v>
          </cell>
          <cell r="H48">
            <v>0</v>
          </cell>
          <cell r="I48" t="str">
            <v>512. U.N. DE TRUJILLO</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t="str">
            <v>447. GOBIERNO REGIONAL DEL DEPARTAMENTO DE HUANCAVELICA</v>
          </cell>
        </row>
        <row r="49">
          <cell r="A49" t="str">
            <v>021. SUPERINTENDENCIA NACIONAL DE SERVICIOS DE SANEAMIENTO</v>
          </cell>
          <cell r="B49">
            <v>0</v>
          </cell>
          <cell r="C49">
            <v>0</v>
          </cell>
          <cell r="E49">
            <v>0</v>
          </cell>
          <cell r="F49">
            <v>0</v>
          </cell>
          <cell r="G49">
            <v>0</v>
          </cell>
          <cell r="H49">
            <v>0</v>
          </cell>
          <cell r="I49" t="str">
            <v>513. U.N. DE SAN AGUSTIN</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t="str">
            <v>448. GOBIERNO REGIONAL DEL DEPARTAMENTO DE HUANUCO</v>
          </cell>
        </row>
        <row r="50">
          <cell r="A50" t="str">
            <v>022. ORGANISMO SUPERVISOR DE LA INVERSION EN INFRAESTRUCTURA DE TRANSPORTE DE USO PUBLICO</v>
          </cell>
          <cell r="B50">
            <v>0</v>
          </cell>
          <cell r="C50">
            <v>0</v>
          </cell>
          <cell r="D50">
            <v>0</v>
          </cell>
          <cell r="E50">
            <v>0</v>
          </cell>
          <cell r="F50">
            <v>0</v>
          </cell>
          <cell r="G50">
            <v>0</v>
          </cell>
          <cell r="H50">
            <v>0</v>
          </cell>
          <cell r="I50" t="str">
            <v>514. U.N. DE INGENIERIA</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t="str">
            <v>449. GOBIERNO REGIONAL DEL DEPARTAMENTO DE ICA</v>
          </cell>
        </row>
        <row r="51">
          <cell r="A51" t="str">
            <v>023. AUTORIDAD NACIONAL DEL SERVICIO CIVIL</v>
          </cell>
          <cell r="B51">
            <v>0</v>
          </cell>
          <cell r="C51">
            <v>0</v>
          </cell>
          <cell r="D51">
            <v>0</v>
          </cell>
          <cell r="E51">
            <v>0</v>
          </cell>
          <cell r="F51">
            <v>0</v>
          </cell>
          <cell r="G51">
            <v>0</v>
          </cell>
          <cell r="H51">
            <v>0</v>
          </cell>
          <cell r="I51" t="str">
            <v>515. U.N. SAN LUIS GONZAGA DE ICA</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F51" t="str">
            <v>450. GOBIERNO REGIONAL DEL DEPARTAMENTO DE JUNIN</v>
          </cell>
        </row>
        <row r="52">
          <cell r="A52" t="str">
            <v>024. ORGANISMO DE SUPERVISION DE LOS RECURSOS FORESTALES Y DE FAUNA SILVESTRE</v>
          </cell>
          <cell r="B52">
            <v>0</v>
          </cell>
          <cell r="C52">
            <v>0</v>
          </cell>
          <cell r="D52">
            <v>0</v>
          </cell>
          <cell r="E52">
            <v>0</v>
          </cell>
          <cell r="F52">
            <v>0</v>
          </cell>
          <cell r="G52">
            <v>0</v>
          </cell>
          <cell r="H52">
            <v>0</v>
          </cell>
          <cell r="I52" t="str">
            <v>516. U.N. SAN CRISTOBAL DE HUAMANGA</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F52" t="str">
            <v>451. GOBIERNO REGIONAL DEL DEPARTAMENTO DE LA LIBERTAD</v>
          </cell>
        </row>
        <row r="53">
          <cell r="A53" t="str">
            <v>114. CONSEJO NACIONAL DE CIENCIA, TECNOLOGIA E INNOVACION TECNOLOGICA</v>
          </cell>
          <cell r="B53">
            <v>0</v>
          </cell>
          <cell r="C53">
            <v>0</v>
          </cell>
          <cell r="D53">
            <v>0</v>
          </cell>
          <cell r="E53">
            <v>0</v>
          </cell>
          <cell r="F53">
            <v>0</v>
          </cell>
          <cell r="G53">
            <v>0</v>
          </cell>
          <cell r="H53">
            <v>0</v>
          </cell>
          <cell r="I53" t="str">
            <v>517. U.N. DEL CENTRO DEL PERU</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t="str">
            <v>452. GOBIERNO REGIONAL DEL DEPARTAMENTO DE LAMBAYEQUE</v>
          </cell>
        </row>
        <row r="54">
          <cell r="A54" t="str">
            <v>183. INSTITUTO NACIONAL DE DEFENSA DE LA COMPETENCIA Y DE LA PROTECCION DE LA PROPIEDAD INTELECTUAL</v>
          </cell>
          <cell r="B54">
            <v>0</v>
          </cell>
          <cell r="C54">
            <v>0</v>
          </cell>
          <cell r="D54">
            <v>0</v>
          </cell>
          <cell r="E54">
            <v>0</v>
          </cell>
          <cell r="F54">
            <v>0</v>
          </cell>
          <cell r="G54">
            <v>0</v>
          </cell>
          <cell r="H54">
            <v>0</v>
          </cell>
          <cell r="I54" t="str">
            <v>518. U.N. AGRARIA LA MOLINA</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F54" t="str">
            <v>453. GOBIERNO REGIONAL DEL DEPARTAMENTO DE LORETO</v>
          </cell>
        </row>
        <row r="55">
          <cell r="A55">
            <v>0</v>
          </cell>
          <cell r="B55">
            <v>0</v>
          </cell>
          <cell r="C55">
            <v>0</v>
          </cell>
          <cell r="D55">
            <v>0</v>
          </cell>
          <cell r="E55">
            <v>0</v>
          </cell>
          <cell r="F55">
            <v>0</v>
          </cell>
          <cell r="G55">
            <v>0</v>
          </cell>
          <cell r="H55">
            <v>0</v>
          </cell>
          <cell r="I55" t="str">
            <v>519. U.N. DE LA AMAZONIA PERUANA</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t="str">
            <v>454. GOBIERNO REGIONAL DEL DEPARTAMENTO DE MADRE DE DIOS</v>
          </cell>
        </row>
        <row r="56">
          <cell r="A56">
            <v>0</v>
          </cell>
          <cell r="B56">
            <v>0</v>
          </cell>
          <cell r="C56">
            <v>0</v>
          </cell>
          <cell r="D56">
            <v>0</v>
          </cell>
          <cell r="E56">
            <v>0</v>
          </cell>
          <cell r="F56">
            <v>0</v>
          </cell>
          <cell r="G56">
            <v>0</v>
          </cell>
          <cell r="H56">
            <v>0</v>
          </cell>
          <cell r="I56" t="str">
            <v>520. U.N. DEL ALTIPLANO</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F56" t="str">
            <v>455. GOBIERNO REGIONAL DEL DEPARTAMENTO DE MOQUEGUA</v>
          </cell>
        </row>
        <row r="57">
          <cell r="A57">
            <v>0</v>
          </cell>
          <cell r="B57">
            <v>0</v>
          </cell>
          <cell r="C57">
            <v>0</v>
          </cell>
          <cell r="D57">
            <v>0</v>
          </cell>
          <cell r="E57">
            <v>0</v>
          </cell>
          <cell r="F57">
            <v>0</v>
          </cell>
          <cell r="G57">
            <v>0</v>
          </cell>
          <cell r="H57">
            <v>0</v>
          </cell>
          <cell r="I57" t="str">
            <v>521. U.N. DE PIURA</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t="str">
            <v>456. GOBIERNO REGIONAL DEL DEPARTAMENTO DE PASCO</v>
          </cell>
        </row>
        <row r="58">
          <cell r="A58">
            <v>0</v>
          </cell>
          <cell r="B58">
            <v>0</v>
          </cell>
          <cell r="C58">
            <v>0</v>
          </cell>
          <cell r="D58">
            <v>0</v>
          </cell>
          <cell r="E58">
            <v>0</v>
          </cell>
          <cell r="F58">
            <v>0</v>
          </cell>
          <cell r="G58">
            <v>0</v>
          </cell>
          <cell r="H58">
            <v>0</v>
          </cell>
          <cell r="I58" t="str">
            <v>522. U.N. DE CAJAMARCA</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F58" t="str">
            <v>457. GOBIERNO REGIONAL DEL DEPARTAMENTO DE PIURA</v>
          </cell>
        </row>
        <row r="59">
          <cell r="A59">
            <v>0</v>
          </cell>
          <cell r="B59">
            <v>0</v>
          </cell>
          <cell r="C59">
            <v>0</v>
          </cell>
          <cell r="D59">
            <v>0</v>
          </cell>
          <cell r="E59">
            <v>0</v>
          </cell>
          <cell r="F59">
            <v>0</v>
          </cell>
          <cell r="G59">
            <v>0</v>
          </cell>
          <cell r="H59">
            <v>0</v>
          </cell>
          <cell r="I59" t="str">
            <v>523. U.N. PEDRO RUIZ GALLO</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t="str">
            <v>458. GOBIERNO REGIONAL DEL DEPARTAMENTO DE PUNO</v>
          </cell>
        </row>
        <row r="60">
          <cell r="A60">
            <v>0</v>
          </cell>
          <cell r="B60">
            <v>0</v>
          </cell>
          <cell r="C60">
            <v>0</v>
          </cell>
          <cell r="D60">
            <v>0</v>
          </cell>
          <cell r="E60">
            <v>0</v>
          </cell>
          <cell r="F60">
            <v>0</v>
          </cell>
          <cell r="G60">
            <v>0</v>
          </cell>
          <cell r="H60">
            <v>0</v>
          </cell>
          <cell r="I60" t="str">
            <v>524. U.N. FEDERICO VILLARREAL</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t="str">
            <v>459. GOBIERNO REGIONAL DEL DEPARTAMENTO DE SAN MARTIN</v>
          </cell>
        </row>
        <row r="61">
          <cell r="A61">
            <v>0</v>
          </cell>
          <cell r="B61">
            <v>0</v>
          </cell>
          <cell r="C61">
            <v>0</v>
          </cell>
          <cell r="D61">
            <v>0</v>
          </cell>
          <cell r="E61">
            <v>0</v>
          </cell>
          <cell r="F61">
            <v>0</v>
          </cell>
          <cell r="G61">
            <v>0</v>
          </cell>
          <cell r="H61">
            <v>0</v>
          </cell>
          <cell r="I61" t="str">
            <v>525. U.N. HERMILIO VALDIZAN</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t="str">
            <v>460. GOBIERNO REGIONAL DEL DEPARTAMENTO DE TACNA</v>
          </cell>
        </row>
        <row r="62">
          <cell r="A62">
            <v>0</v>
          </cell>
          <cell r="B62">
            <v>0</v>
          </cell>
          <cell r="C62">
            <v>0</v>
          </cell>
          <cell r="D62">
            <v>0</v>
          </cell>
          <cell r="E62">
            <v>0</v>
          </cell>
          <cell r="F62">
            <v>0</v>
          </cell>
          <cell r="G62">
            <v>0</v>
          </cell>
          <cell r="H62">
            <v>0</v>
          </cell>
          <cell r="I62" t="str">
            <v>526. U.N. AGRARIA DE LA SELVA</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F62" t="str">
            <v>461. GOBIERNO REGIONAL DEL DEPARTAMENTO DE TUMBES</v>
          </cell>
        </row>
        <row r="63">
          <cell r="A63">
            <v>0</v>
          </cell>
          <cell r="B63">
            <v>0</v>
          </cell>
          <cell r="C63">
            <v>0</v>
          </cell>
          <cell r="D63">
            <v>0</v>
          </cell>
          <cell r="E63">
            <v>0</v>
          </cell>
          <cell r="F63">
            <v>0</v>
          </cell>
          <cell r="G63">
            <v>0</v>
          </cell>
          <cell r="H63">
            <v>0</v>
          </cell>
          <cell r="I63" t="str">
            <v>527. U.N. DANIEL ALCIDES CARRION</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t="str">
            <v>462. GOBIERNO REGIONAL DEL DEPARTAMENTO DE UCAYALI</v>
          </cell>
        </row>
        <row r="64">
          <cell r="A64">
            <v>0</v>
          </cell>
          <cell r="B64">
            <v>0</v>
          </cell>
          <cell r="C64">
            <v>0</v>
          </cell>
          <cell r="D64">
            <v>0</v>
          </cell>
          <cell r="E64">
            <v>0</v>
          </cell>
          <cell r="F64">
            <v>0</v>
          </cell>
          <cell r="G64">
            <v>0</v>
          </cell>
          <cell r="H64">
            <v>0</v>
          </cell>
          <cell r="I64" t="str">
            <v>528. U.N. DE EDUCACION ENRIQUE GUZMAN Y VALLE</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F64" t="str">
            <v>463. GOBIERNO REGIONAL DEL DEPARTAMENTO DE LIMA</v>
          </cell>
        </row>
        <row r="65">
          <cell r="A65">
            <v>0</v>
          </cell>
          <cell r="B65">
            <v>0</v>
          </cell>
          <cell r="C65">
            <v>0</v>
          </cell>
          <cell r="D65">
            <v>0</v>
          </cell>
          <cell r="E65">
            <v>0</v>
          </cell>
          <cell r="F65">
            <v>0</v>
          </cell>
          <cell r="G65">
            <v>0</v>
          </cell>
          <cell r="H65">
            <v>0</v>
          </cell>
          <cell r="I65" t="str">
            <v>529. U.N. DEL CALLAO</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t="str">
            <v>464. GOBIERNO REGIONAL DE LA PROVINCIA CONSTITUCIONAL DEL CALLAO</v>
          </cell>
        </row>
        <row r="66">
          <cell r="A66">
            <v>0</v>
          </cell>
          <cell r="B66">
            <v>0</v>
          </cell>
          <cell r="C66">
            <v>0</v>
          </cell>
          <cell r="D66">
            <v>0</v>
          </cell>
          <cell r="E66">
            <v>0</v>
          </cell>
          <cell r="F66">
            <v>0</v>
          </cell>
          <cell r="G66">
            <v>0</v>
          </cell>
          <cell r="H66">
            <v>0</v>
          </cell>
          <cell r="I66" t="str">
            <v>530. U.N. JOSE FAUSTINO SANCHEZ CARRION</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t="str">
            <v>465. MUNICIPALIDAD METROPOLITANA DE LIMA</v>
          </cell>
        </row>
        <row r="67">
          <cell r="A67">
            <v>0</v>
          </cell>
          <cell r="B67">
            <v>0</v>
          </cell>
          <cell r="C67">
            <v>0</v>
          </cell>
          <cell r="D67">
            <v>0</v>
          </cell>
          <cell r="E67">
            <v>0</v>
          </cell>
          <cell r="F67">
            <v>0</v>
          </cell>
          <cell r="G67">
            <v>0</v>
          </cell>
          <cell r="H67">
            <v>0</v>
          </cell>
          <cell r="I67" t="str">
            <v>531. U.N. JORGE BASADRE GROHMANN</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F67">
            <v>0</v>
          </cell>
        </row>
        <row r="68">
          <cell r="A68">
            <v>0</v>
          </cell>
          <cell r="B68">
            <v>0</v>
          </cell>
          <cell r="C68">
            <v>0</v>
          </cell>
          <cell r="D68">
            <v>0</v>
          </cell>
          <cell r="E68">
            <v>0</v>
          </cell>
          <cell r="F68">
            <v>0</v>
          </cell>
          <cell r="G68">
            <v>0</v>
          </cell>
          <cell r="H68">
            <v>0</v>
          </cell>
          <cell r="I68" t="str">
            <v>532. U.N. SANTIAGO ANTUNEZ DE MAYOLO</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F68">
            <v>0</v>
          </cell>
        </row>
        <row r="69">
          <cell r="A69">
            <v>0</v>
          </cell>
          <cell r="B69">
            <v>0</v>
          </cell>
          <cell r="C69">
            <v>0</v>
          </cell>
          <cell r="D69">
            <v>0</v>
          </cell>
          <cell r="E69">
            <v>0</v>
          </cell>
          <cell r="F69">
            <v>0</v>
          </cell>
          <cell r="G69">
            <v>0</v>
          </cell>
          <cell r="H69">
            <v>0</v>
          </cell>
          <cell r="I69" t="str">
            <v>533. U.N. DE SAN MARTIN</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0</v>
          </cell>
        </row>
        <row r="70">
          <cell r="A70">
            <v>0</v>
          </cell>
          <cell r="B70">
            <v>0</v>
          </cell>
          <cell r="C70">
            <v>0</v>
          </cell>
          <cell r="D70">
            <v>0</v>
          </cell>
          <cell r="E70">
            <v>0</v>
          </cell>
          <cell r="F70">
            <v>0</v>
          </cell>
          <cell r="G70">
            <v>0</v>
          </cell>
          <cell r="H70">
            <v>0</v>
          </cell>
          <cell r="I70" t="str">
            <v>534. U.N. DE UCAYALI</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0</v>
          </cell>
        </row>
        <row r="71">
          <cell r="A71">
            <v>0</v>
          </cell>
          <cell r="B71">
            <v>0</v>
          </cell>
          <cell r="C71">
            <v>0</v>
          </cell>
          <cell r="D71">
            <v>0</v>
          </cell>
          <cell r="E71">
            <v>0</v>
          </cell>
          <cell r="F71">
            <v>0</v>
          </cell>
          <cell r="G71">
            <v>0</v>
          </cell>
          <cell r="H71">
            <v>0</v>
          </cell>
          <cell r="I71" t="str">
            <v>535. U.N. DE TUMBES</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v>
          </cell>
        </row>
        <row r="72">
          <cell r="A72">
            <v>0</v>
          </cell>
          <cell r="B72">
            <v>0</v>
          </cell>
          <cell r="C72">
            <v>0</v>
          </cell>
          <cell r="D72">
            <v>0</v>
          </cell>
          <cell r="E72">
            <v>0</v>
          </cell>
          <cell r="F72">
            <v>0</v>
          </cell>
          <cell r="G72">
            <v>0</v>
          </cell>
          <cell r="H72">
            <v>0</v>
          </cell>
          <cell r="I72" t="str">
            <v>536. U.N. DEL SANTA</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F72">
            <v>0</v>
          </cell>
        </row>
        <row r="73">
          <cell r="A73">
            <v>0</v>
          </cell>
          <cell r="B73">
            <v>0</v>
          </cell>
          <cell r="C73">
            <v>0</v>
          </cell>
          <cell r="D73">
            <v>0</v>
          </cell>
          <cell r="E73">
            <v>0</v>
          </cell>
          <cell r="F73">
            <v>0</v>
          </cell>
          <cell r="G73">
            <v>0</v>
          </cell>
          <cell r="H73">
            <v>0</v>
          </cell>
          <cell r="I73" t="str">
            <v>537. U.N. DE HUANCAVELICA</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0</v>
          </cell>
        </row>
        <row r="74">
          <cell r="A74">
            <v>0</v>
          </cell>
          <cell r="B74">
            <v>0</v>
          </cell>
          <cell r="C74">
            <v>0</v>
          </cell>
          <cell r="D74">
            <v>0</v>
          </cell>
          <cell r="E74">
            <v>0</v>
          </cell>
          <cell r="F74">
            <v>0</v>
          </cell>
          <cell r="G74">
            <v>0</v>
          </cell>
          <cell r="H74">
            <v>0</v>
          </cell>
          <cell r="I74" t="str">
            <v>538. U.N. AMAZONICA DE MADRE DE DIOS</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0</v>
          </cell>
        </row>
        <row r="75">
          <cell r="A75">
            <v>0</v>
          </cell>
          <cell r="B75">
            <v>0</v>
          </cell>
          <cell r="C75">
            <v>0</v>
          </cell>
          <cell r="D75">
            <v>0</v>
          </cell>
          <cell r="E75">
            <v>0</v>
          </cell>
          <cell r="F75">
            <v>0</v>
          </cell>
          <cell r="G75">
            <v>0</v>
          </cell>
          <cell r="H75">
            <v>0</v>
          </cell>
          <cell r="I75" t="str">
            <v>539. U.N. MICAELA BASTIDAS DE APURIMAC</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0</v>
          </cell>
        </row>
        <row r="76">
          <cell r="A76">
            <v>0</v>
          </cell>
          <cell r="B76">
            <v>0</v>
          </cell>
          <cell r="C76">
            <v>0</v>
          </cell>
          <cell r="D76">
            <v>0</v>
          </cell>
          <cell r="E76">
            <v>0</v>
          </cell>
          <cell r="F76">
            <v>0</v>
          </cell>
          <cell r="G76">
            <v>0</v>
          </cell>
          <cell r="H76">
            <v>0</v>
          </cell>
          <cell r="I76" t="str">
            <v>541. U.N. TORIBIO RODRIGUEZ DE MENDOZA DE AMAZONAS</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F76">
            <v>0</v>
          </cell>
        </row>
        <row r="77">
          <cell r="A77">
            <v>0</v>
          </cell>
          <cell r="B77">
            <v>0</v>
          </cell>
          <cell r="C77">
            <v>0</v>
          </cell>
          <cell r="D77">
            <v>0</v>
          </cell>
          <cell r="E77">
            <v>0</v>
          </cell>
          <cell r="F77">
            <v>0</v>
          </cell>
          <cell r="G77">
            <v>0</v>
          </cell>
          <cell r="H77">
            <v>0</v>
          </cell>
          <cell r="I77" t="str">
            <v>542. U.N. INTERCULTURAL DE LA AMAZONIA</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F77">
            <v>0</v>
          </cell>
        </row>
        <row r="78">
          <cell r="A78">
            <v>0</v>
          </cell>
          <cell r="B78">
            <v>0</v>
          </cell>
          <cell r="C78">
            <v>0</v>
          </cell>
          <cell r="D78">
            <v>0</v>
          </cell>
          <cell r="E78">
            <v>0</v>
          </cell>
          <cell r="F78">
            <v>0</v>
          </cell>
          <cell r="G78">
            <v>0</v>
          </cell>
          <cell r="H78">
            <v>0</v>
          </cell>
          <cell r="I78" t="str">
            <v>543. U.N. TECNOLOGICA DE LIMA SUR</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F78">
            <v>0</v>
          </cell>
        </row>
        <row r="79">
          <cell r="A79">
            <v>0</v>
          </cell>
          <cell r="B79">
            <v>0</v>
          </cell>
          <cell r="C79">
            <v>0</v>
          </cell>
          <cell r="D79">
            <v>0</v>
          </cell>
          <cell r="E79">
            <v>0</v>
          </cell>
          <cell r="F79">
            <v>0</v>
          </cell>
          <cell r="G79">
            <v>0</v>
          </cell>
          <cell r="H79">
            <v>0</v>
          </cell>
          <cell r="I79" t="str">
            <v>544. U.N. JOSE MARIA ARGUEDAS</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0</v>
          </cell>
        </row>
        <row r="80">
          <cell r="A80">
            <v>0</v>
          </cell>
          <cell r="B80">
            <v>0</v>
          </cell>
          <cell r="C80">
            <v>0</v>
          </cell>
          <cell r="D80">
            <v>0</v>
          </cell>
          <cell r="E80">
            <v>0</v>
          </cell>
          <cell r="F80">
            <v>0</v>
          </cell>
          <cell r="G80">
            <v>0</v>
          </cell>
          <cell r="H80">
            <v>0</v>
          </cell>
          <cell r="I80" t="str">
            <v>545. U.N. DE MOQUEGUA</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0</v>
          </cell>
        </row>
        <row r="81">
          <cell r="A81">
            <v>0</v>
          </cell>
          <cell r="B81">
            <v>0</v>
          </cell>
          <cell r="C81">
            <v>0</v>
          </cell>
          <cell r="D81">
            <v>0</v>
          </cell>
          <cell r="E81">
            <v>0</v>
          </cell>
          <cell r="F81">
            <v>0</v>
          </cell>
          <cell r="G81">
            <v>0</v>
          </cell>
          <cell r="H81">
            <v>0</v>
          </cell>
          <cell r="I81" t="str">
            <v>546. U.N. DE JAEN</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F81">
            <v>0</v>
          </cell>
        </row>
        <row r="82">
          <cell r="A82">
            <v>0</v>
          </cell>
          <cell r="B82">
            <v>0</v>
          </cell>
          <cell r="C82">
            <v>0</v>
          </cell>
          <cell r="D82">
            <v>0</v>
          </cell>
          <cell r="E82">
            <v>0</v>
          </cell>
          <cell r="F82">
            <v>0</v>
          </cell>
          <cell r="G82">
            <v>0</v>
          </cell>
          <cell r="H82">
            <v>0</v>
          </cell>
          <cell r="I82" t="str">
            <v>547. U.N. DE CAÑETE</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F82">
            <v>0</v>
          </cell>
        </row>
        <row r="83">
          <cell r="A83">
            <v>0</v>
          </cell>
          <cell r="B83">
            <v>0</v>
          </cell>
          <cell r="C83">
            <v>0</v>
          </cell>
          <cell r="D83">
            <v>0</v>
          </cell>
          <cell r="E83">
            <v>0</v>
          </cell>
          <cell r="F83">
            <v>0</v>
          </cell>
          <cell r="G83">
            <v>0</v>
          </cell>
          <cell r="H83">
            <v>0</v>
          </cell>
          <cell r="I83" t="str">
            <v>548. U.N. DE FRONTERA</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F83">
            <v>0</v>
          </cell>
        </row>
        <row r="84">
          <cell r="A84">
            <v>0</v>
          </cell>
          <cell r="B84">
            <v>0</v>
          </cell>
          <cell r="C84">
            <v>0</v>
          </cell>
          <cell r="D84">
            <v>0</v>
          </cell>
          <cell r="E84">
            <v>0</v>
          </cell>
          <cell r="F84">
            <v>0</v>
          </cell>
          <cell r="G84">
            <v>0</v>
          </cell>
          <cell r="H84">
            <v>0</v>
          </cell>
          <cell r="I84" t="str">
            <v>549. U.N. DE BARRANCA</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0</v>
          </cell>
        </row>
        <row r="85">
          <cell r="A85">
            <v>0</v>
          </cell>
          <cell r="B85">
            <v>0</v>
          </cell>
          <cell r="C85">
            <v>0</v>
          </cell>
          <cell r="D85">
            <v>0</v>
          </cell>
          <cell r="E85">
            <v>0</v>
          </cell>
          <cell r="F85">
            <v>0</v>
          </cell>
          <cell r="G85">
            <v>0</v>
          </cell>
          <cell r="H85">
            <v>0</v>
          </cell>
          <cell r="I85" t="str">
            <v>550. U.N. AUTONOMA DE CHOTA</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0</v>
          </cell>
        </row>
        <row r="86">
          <cell r="A86">
            <v>0</v>
          </cell>
          <cell r="B86">
            <v>0</v>
          </cell>
          <cell r="C86">
            <v>0</v>
          </cell>
          <cell r="D86">
            <v>0</v>
          </cell>
          <cell r="E86">
            <v>0</v>
          </cell>
          <cell r="F86">
            <v>0</v>
          </cell>
          <cell r="G86">
            <v>0</v>
          </cell>
          <cell r="H86">
            <v>0</v>
          </cell>
          <cell r="I86" t="str">
            <v>551. U.N. INTERCULTURAL DE LA SELVA CENTRAL JUAN SANTOS ATAHUALPA</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F86">
            <v>0</v>
          </cell>
        </row>
        <row r="87">
          <cell r="A87">
            <v>0</v>
          </cell>
          <cell r="B87">
            <v>0</v>
          </cell>
          <cell r="C87">
            <v>0</v>
          </cell>
          <cell r="D87">
            <v>0</v>
          </cell>
          <cell r="E87">
            <v>0</v>
          </cell>
          <cell r="F87">
            <v>0</v>
          </cell>
          <cell r="G87">
            <v>0</v>
          </cell>
          <cell r="H87">
            <v>0</v>
          </cell>
          <cell r="I87" t="str">
            <v>552. U.N. DE JULIACA</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0</v>
          </cell>
        </row>
        <row r="88">
          <cell r="A88">
            <v>0</v>
          </cell>
          <cell r="B88">
            <v>0</v>
          </cell>
          <cell r="C88">
            <v>0</v>
          </cell>
          <cell r="D88">
            <v>0</v>
          </cell>
          <cell r="E88">
            <v>0</v>
          </cell>
          <cell r="F88">
            <v>0</v>
          </cell>
          <cell r="G88">
            <v>0</v>
          </cell>
          <cell r="H88">
            <v>0</v>
          </cell>
          <cell r="I88" t="str">
            <v>553. U.N. AUTÓNOMA ALTOANDINA DE TARMA</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0</v>
          </cell>
        </row>
        <row r="89">
          <cell r="A89">
            <v>0</v>
          </cell>
          <cell r="B89">
            <v>0</v>
          </cell>
          <cell r="C89">
            <v>0</v>
          </cell>
          <cell r="D89">
            <v>0</v>
          </cell>
          <cell r="E89">
            <v>0</v>
          </cell>
          <cell r="F89">
            <v>0</v>
          </cell>
          <cell r="G89">
            <v>0</v>
          </cell>
          <cell r="H89">
            <v>0</v>
          </cell>
          <cell r="I89" t="str">
            <v>554. U.N. AUTÓNOMA DE HUANTA</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0</v>
          </cell>
        </row>
        <row r="90">
          <cell r="A90">
            <v>0</v>
          </cell>
          <cell r="B90">
            <v>0</v>
          </cell>
          <cell r="C90">
            <v>0</v>
          </cell>
          <cell r="D90">
            <v>0</v>
          </cell>
          <cell r="E90">
            <v>0</v>
          </cell>
          <cell r="F90">
            <v>0</v>
          </cell>
          <cell r="G90">
            <v>0</v>
          </cell>
          <cell r="H90">
            <v>0</v>
          </cell>
          <cell r="I90" t="str">
            <v>555. U.N. INTERCULTURAL FABIOLA SALAZAR LEGUIA DE BAGUA</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0</v>
          </cell>
        </row>
        <row r="91">
          <cell r="A91">
            <v>0</v>
          </cell>
          <cell r="B91">
            <v>0</v>
          </cell>
          <cell r="C91">
            <v>0</v>
          </cell>
          <cell r="D91">
            <v>0</v>
          </cell>
          <cell r="E91">
            <v>0</v>
          </cell>
          <cell r="F91">
            <v>0</v>
          </cell>
          <cell r="G91">
            <v>0</v>
          </cell>
          <cell r="H91">
            <v>0</v>
          </cell>
          <cell r="I91" t="str">
            <v>556. U.N. INTERCULTURAL DE QUILLABAMBA</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0</v>
          </cell>
        </row>
        <row r="92">
          <cell r="A92">
            <v>0</v>
          </cell>
          <cell r="B92">
            <v>0</v>
          </cell>
          <cell r="C92">
            <v>0</v>
          </cell>
          <cell r="D92">
            <v>0</v>
          </cell>
          <cell r="E92">
            <v>0</v>
          </cell>
          <cell r="F92">
            <v>0</v>
          </cell>
          <cell r="G92">
            <v>0</v>
          </cell>
          <cell r="H92">
            <v>0</v>
          </cell>
          <cell r="I92" t="str">
            <v>557. U.N. AUTÓNOMA DE ALTO AMAZONAS</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0</v>
          </cell>
        </row>
        <row r="93">
          <cell r="A93">
            <v>0</v>
          </cell>
          <cell r="B93">
            <v>0</v>
          </cell>
          <cell r="C93">
            <v>0</v>
          </cell>
          <cell r="D93">
            <v>0</v>
          </cell>
          <cell r="E93">
            <v>0</v>
          </cell>
          <cell r="F93">
            <v>0</v>
          </cell>
          <cell r="G93">
            <v>0</v>
          </cell>
          <cell r="H93">
            <v>0</v>
          </cell>
          <cell r="I93" t="str">
            <v>558. U.N. AUTÓNOMA DE TAYACAJA DANIEL HERNÁNDEZ MORILLO</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F93">
            <v>0</v>
          </cell>
        </row>
        <row r="97">
          <cell r="A97" t="str">
            <v>001. PRESIDENCIA DEL CONSEJO DE MINISTROS</v>
          </cell>
          <cell r="B97" t="str">
            <v>002. INSTITUTO NACIONAL DE ESTADISTICA E INFORMATICA</v>
          </cell>
          <cell r="C97" t="str">
            <v>010. DIRECCION NACIONAL DE INTELIGENCIA</v>
          </cell>
          <cell r="D97" t="str">
            <v>011. DESPACHO PRESIDENCIAL</v>
          </cell>
          <cell r="E97" t="str">
            <v>012. COMISION NACIONAL PARA EL DESARROLLO Y VIDA SIN DROGAS - DEVIDA</v>
          </cell>
          <cell r="F97" t="str">
            <v>016. CENTRO NACIONAL DE PLANEAMIENTO ESTRATEGICO - CEPLAN</v>
          </cell>
          <cell r="G97" t="str">
            <v>019. ORGANISMO SUPERVISOR DE LA INVERSION PRIVADA EN TELECOMUNICACIONES</v>
          </cell>
          <cell r="H97" t="str">
            <v>020. ORGANISMO SUPERVISOR DE LA INVERSION EN ENERGIA Y MINERIA</v>
          </cell>
          <cell r="I97" t="str">
            <v>021. SUPERINTENDENCIA NACIONAL DE SERVICIOS DE SANEAMIENTO</v>
          </cell>
          <cell r="J97" t="str">
            <v>022. ORGANISMO SUPERVISOR DE LA INVERSION EN INFRAESTRUCTURA DE TRANSPORTE DE USO PUBLICO</v>
          </cell>
          <cell r="K97" t="str">
            <v>023. AUTORIDAD NACIONAL DEL SERVICIO CIVIL</v>
          </cell>
          <cell r="L97" t="str">
            <v>024. ORGANISMO DE SUPERVISION DE LOS RECURSOS FORESTALES Y DE FAUNA SILVESTRE</v>
          </cell>
          <cell r="M97" t="str">
            <v>114. CONSEJO NACIONAL DE CIENCIA, TECNOLOGIA E INNOVACION TECNOLOGICA</v>
          </cell>
          <cell r="N97" t="str">
            <v>183. INSTITUTO NACIONAL DE DEFENSA DE LA COMPETENCIA Y DE LA PROTECCION DE LA PROPIEDAD INTELECTUAL</v>
          </cell>
          <cell r="O97" t="str">
            <v>003. M. DE CULTURA</v>
          </cell>
          <cell r="P97" t="str">
            <v>060. ARCHIVO GENERAL DE LA NACION</v>
          </cell>
          <cell r="Q97" t="str">
            <v>113. BIBLIOTECA NACIONAL DEL PERU</v>
          </cell>
          <cell r="R97" t="str">
            <v>116. INSTITUTO NACIONAL DE RADIO Y TELEVISION DEL PERU - IRTP</v>
          </cell>
          <cell r="S97" t="str">
            <v>004. PODER JUDICIAL</v>
          </cell>
          <cell r="T97" t="str">
            <v>040. ACADEMIA DE LA MAGISTRATURA</v>
          </cell>
          <cell r="U97" t="str">
            <v>005. M. DEL AMBIENTE</v>
          </cell>
          <cell r="V97" t="str">
            <v>050. SERVICIO NACIONAL DE AREAS NATURALES PROTEGIDAS POR EL ESTADO - SERNANP</v>
          </cell>
          <cell r="W97" t="str">
            <v>051. ORGANISMO DE EVALUACION Y FISCALIZACION AMBIENTAL - OEFA</v>
          </cell>
          <cell r="X97" t="str">
            <v>052. SERVICIO NACIONAL DE CERTIFICACION AMBIENTAL PARA LAS INVERSIONES SOSTENIBLES -SENACE</v>
          </cell>
          <cell r="Y97" t="str">
            <v>055. INSTITUTO DE INVESTIGACIONES DE LA AMAZONIA PERUANA</v>
          </cell>
          <cell r="Z97" t="str">
            <v>056. INSTITUTO NACIONAL DE INVESTIGACION EN GLACIARES Y ECOSISTEMAS DE MONTAÑA</v>
          </cell>
          <cell r="AA97" t="str">
            <v>112. INSTITUTO GEOFISICO DEL PERU</v>
          </cell>
          <cell r="AB97" t="str">
            <v>331. SERVICIO NACIONAL DE METEOROLOGIA E HIDROLOGIA</v>
          </cell>
          <cell r="AC97" t="str">
            <v>006. M. DE JUSTICIA Y DERECHOS HUMANOS</v>
          </cell>
          <cell r="AD97" t="str">
            <v>061. INSTITUTO NACIONAL PENITENCIARIO</v>
          </cell>
          <cell r="AE97" t="str">
            <v>067. SUPERINTENDENCIA NACIONAL DE LOS REGISTROS PUBLICOS</v>
          </cell>
          <cell r="AF97" t="str">
            <v>007. M. DEL INTERIOR</v>
          </cell>
          <cell r="AG97" t="str">
            <v>070. INTENDENCIA NACIONAL DE BOMBEROS DEL PERÚ - INBP</v>
          </cell>
          <cell r="AH97" t="str">
            <v>072. SUPERINTENDENCIA NACIONAL DE CONTROL DE SERVICIOS DE SEGURIDAD, ARMAS, MUNICIONES Y EXPLOSIVOS DE USO CIVIL</v>
          </cell>
          <cell r="AI97" t="str">
            <v>073. SUPERINTENDENCIA NACIONAL DE MIGRACIONES</v>
          </cell>
          <cell r="AJ97" t="str">
            <v>008. M. DE RELACIONES EXTERIORES</v>
          </cell>
          <cell r="AK97" t="str">
            <v>080. AGENCIA PERUANA DE COOPERACION INTERNACIONAL - APCI</v>
          </cell>
          <cell r="AL97" t="str">
            <v>009. M. DE ECONOMIA Y FINANZAS</v>
          </cell>
          <cell r="AM97" t="str">
            <v>055. AGENCIA DE PROMOCION DE LA INVERSION PRIVADA</v>
          </cell>
          <cell r="AN97" t="str">
            <v>057. SUPERINTENDENCIA NACIONAL DE ADUANAS Y DE ADMINISTRACION TRIBUTARIA</v>
          </cell>
          <cell r="AO97" t="str">
            <v>058. SUPERINTENDENCIA DEL MERCADO DE VALORES</v>
          </cell>
          <cell r="AP97" t="str">
            <v>059. ORGANISMO SUPERVISOR DE LAS CONTRATACIONES DEL ESTADO</v>
          </cell>
          <cell r="AQ97" t="str">
            <v>095. OFICINA DE NORMALIZACION PREVISIONAL-ONP</v>
          </cell>
          <cell r="AR97" t="str">
            <v>010. M. DE EDUCACION</v>
          </cell>
          <cell r="AS97" t="str">
            <v>111. CENTRO VACACIONAL HUAMPANI</v>
          </cell>
          <cell r="AT97" t="str">
            <v>117. SISTEMA NACIONAL DE EVALUACION, ACREDITACION Y CERTIFICACION DE LA CALIDAD EDUCATIVA</v>
          </cell>
          <cell r="AU97" t="str">
            <v>118. SUPERINTENDENCIA NACIONAL DE EDUCACION SUPERIOR UNIVERSITARIA</v>
          </cell>
          <cell r="AV97" t="str">
            <v>342. INSTITUTO PERUANO DEL DEPORTE</v>
          </cell>
          <cell r="AW97" t="str">
            <v>510. U.N. MAYOR DE SAN MARCOS</v>
          </cell>
          <cell r="AX97" t="str">
            <v>511. U.N. DE SAN ANTONIO ABAD DEL CUSCO</v>
          </cell>
          <cell r="AY97" t="str">
            <v>512. U.N. DE TRUJILLO</v>
          </cell>
          <cell r="AZ97" t="str">
            <v>513. U.N. DE SAN AGUSTIN</v>
          </cell>
          <cell r="BA97" t="str">
            <v>514. U.N. DE INGENIERIA</v>
          </cell>
          <cell r="BB97" t="str">
            <v>515. U.N. SAN LUIS GONZAGA DE ICA</v>
          </cell>
          <cell r="BC97" t="str">
            <v>516. U.N. SAN CRISTOBAL DE HUAMANGA</v>
          </cell>
          <cell r="BD97" t="str">
            <v>517. U.N. DEL CENTRO DEL PERU</v>
          </cell>
          <cell r="BE97" t="str">
            <v>518. U.N. AGRARIA LA MOLINA</v>
          </cell>
          <cell r="BF97" t="str">
            <v>519. U.N. DE LA AMAZONIA PERUANA</v>
          </cell>
          <cell r="BG97" t="str">
            <v>520. U.N. DEL ALTIPLANO</v>
          </cell>
          <cell r="BH97" t="str">
            <v>521. U.N. DE PIURA</v>
          </cell>
          <cell r="BI97" t="str">
            <v>522. U.N. DE CAJAMARCA</v>
          </cell>
          <cell r="BJ97" t="str">
            <v>523. U.N. PEDRO RUIZ GALLO</v>
          </cell>
          <cell r="BK97" t="str">
            <v>524. U.N. FEDERICO VILLARREAL</v>
          </cell>
          <cell r="BL97" t="str">
            <v>525. U.N. HERMILIO VALDIZAN</v>
          </cell>
          <cell r="BM97" t="str">
            <v>526. U.N. AGRARIA DE LA SELVA</v>
          </cell>
          <cell r="BN97" t="str">
            <v>527. U.N. DANIEL ALCIDES CARRION</v>
          </cell>
          <cell r="BO97" t="str">
            <v>528. U.N. DE EDUCACION ENRIQUE GUZMAN Y VALLE</v>
          </cell>
          <cell r="BP97" t="str">
            <v>529. U.N. DEL CALLAO</v>
          </cell>
          <cell r="BQ97" t="str">
            <v>530. U.N. JOSE FAUSTINO SANCHEZ CARRION</v>
          </cell>
          <cell r="BR97" t="str">
            <v>531. U.N. JORGE BASADRE GROHMANN</v>
          </cell>
          <cell r="BS97" t="str">
            <v>532. U.N. SANTIAGO ANTUNEZ DE MAYOLO</v>
          </cell>
          <cell r="BT97" t="str">
            <v>533. U.N. DE SAN MARTIN</v>
          </cell>
          <cell r="BU97" t="str">
            <v>534. U.N. DE UCAYALI</v>
          </cell>
          <cell r="BV97" t="str">
            <v>535. U.N. DE TUMBES</v>
          </cell>
          <cell r="BW97" t="str">
            <v>536. U.N. DEL SANTA</v>
          </cell>
          <cell r="BX97" t="str">
            <v>537. U.N. DE HUANCAVELICA</v>
          </cell>
          <cell r="BY97" t="str">
            <v>538. U.N. AMAZONICA DE MADRE DE DIOS</v>
          </cell>
          <cell r="BZ97" t="str">
            <v>539. U.N. MICAELA BASTIDAS DE APURIMAC</v>
          </cell>
          <cell r="CA97" t="str">
            <v>541. U.N. TORIBIO RODRIGUEZ DE MENDOZA DE AMAZONAS</v>
          </cell>
          <cell r="CB97" t="str">
            <v>542. U.N. INTERCULTURAL DE LA AMAZONIA</v>
          </cell>
          <cell r="CC97" t="str">
            <v>543. U.N. TECNOLOGICA DE LIMA SUR</v>
          </cell>
          <cell r="CD97" t="str">
            <v>544. U.N. JOSE MARIA ARGUEDAS</v>
          </cell>
          <cell r="CE97" t="str">
            <v>545. U.N. DE MOQUEGUA</v>
          </cell>
          <cell r="CF97" t="str">
            <v>546. U.N. DE JAEN</v>
          </cell>
          <cell r="CG97" t="str">
            <v>547. U.N. DE CAÑETE</v>
          </cell>
          <cell r="CH97" t="str">
            <v>548. U.N. DE FRONTERA</v>
          </cell>
          <cell r="CI97" t="str">
            <v>549. U.N. DE BARRANCA</v>
          </cell>
          <cell r="CJ97" t="str">
            <v>550. U.N. AUTONOMA DE CHOTA</v>
          </cell>
          <cell r="CK97" t="str">
            <v>551. U.N. INTERCULTURAL DE LA SELVA CENTRAL JUAN SANTOS ATAHUALPA</v>
          </cell>
          <cell r="CL97" t="str">
            <v>552. U.N. DE JULIACA</v>
          </cell>
          <cell r="CM97" t="str">
            <v>553. U.N. AUTÓNOMA ALTOANDINA DE TARMA</v>
          </cell>
          <cell r="CN97" t="str">
            <v>554. U.N. AUTÓNOMA DE HUANTA</v>
          </cell>
          <cell r="CO97" t="str">
            <v>555. U.N. INTERCULTURAL FABIOLA SALAZAR LEGUIA DE BAGUA</v>
          </cell>
          <cell r="CP97" t="str">
            <v>556. U.N. INTERCULTURAL DE QUILLABAMBA</v>
          </cell>
          <cell r="CQ97" t="str">
            <v>557. U.N. AUTÓNOMA DE ALTO AMAZONAS</v>
          </cell>
          <cell r="CR97" t="str">
            <v>558. U.N. AUTÓNOMA DE TAYACAJA DANIEL HERNÁNDEZ MORILLO</v>
          </cell>
          <cell r="CS97" t="str">
            <v>011. M. DE SALUD</v>
          </cell>
          <cell r="CT97" t="str">
            <v>131. INSTITUTO NACIONAL DE SALUD</v>
          </cell>
          <cell r="CU97" t="str">
            <v>134. SUPERINTENDENCIA NACIONAL DE SALUD</v>
          </cell>
          <cell r="CV97" t="str">
            <v>135. SEGURO INTEGRAL DE SALUD</v>
          </cell>
          <cell r="CW97" t="str">
            <v>136. INSTITUTO NACIONAL DE ENFERMEDADES NEOPLASICAS - INEN</v>
          </cell>
          <cell r="CX97" t="str">
            <v>012. M. DE TRABAJO Y PROMOCION DEL EMPLEO</v>
          </cell>
          <cell r="CY97" t="str">
            <v>121. SUPERINTENDENCIA NACIONAL DE FISCALIZACION LABORAL</v>
          </cell>
          <cell r="CZ97" t="str">
            <v>013. M. DE AGRICULTURA Y RIEGO</v>
          </cell>
          <cell r="DA97" t="str">
            <v>018. SIERRA Y SELVA EXPORTADORA</v>
          </cell>
          <cell r="DB97" t="str">
            <v>160. SERVICIO NACIONAL DE SANIDAD AGRARIA - SENASA</v>
          </cell>
          <cell r="DC97" t="str">
            <v>163. INSTITUTO NACIONAL DE INNOVACION AGRARIA</v>
          </cell>
          <cell r="DD97" t="str">
            <v>164. AUTORIDAD NACIONAL DEL AGUA - ANA</v>
          </cell>
          <cell r="DE97" t="str">
            <v>165. SERVICIO NACIONAL FORESTAL Y DE FAUNA SILVESTRE - SERFOR</v>
          </cell>
          <cell r="DF97" t="str">
            <v>016. M. DE ENERGIA Y MINAS</v>
          </cell>
          <cell r="DG97" t="str">
            <v>220. INSTITUTO PERUANO DE ENERGIA NUCLEAR</v>
          </cell>
          <cell r="DH97" t="str">
            <v>221. INSTITUTO GEOLOGICO MINERO Y METALURGICO</v>
          </cell>
          <cell r="DI97" t="str">
            <v>019. CONTRALORIA GENERAL</v>
          </cell>
          <cell r="DJ97" t="str">
            <v>020. DEFENSORIA DEL PUEBLO</v>
          </cell>
          <cell r="DK97" t="str">
            <v>021. JUNTA NACIONAL DE JUSTICIA</v>
          </cell>
          <cell r="DL97" t="str">
            <v>022. MINISTERIO PUBLICO</v>
          </cell>
          <cell r="DM97" t="str">
            <v>024. TRIBUNAL CONSTITUCIONAL</v>
          </cell>
          <cell r="DN97" t="str">
            <v>006. INSTITUTO NACIONAL DE DEFENSA CIVIL</v>
          </cell>
          <cell r="DO97" t="str">
            <v>025. CENTRO NACIONAL DE ESTIMACION, PREVENCION Y REDUCCION DEL RIESGO DE DESASTRES - CENEPRED</v>
          </cell>
          <cell r="DP97" t="str">
            <v>026. M. DE DEFENSA</v>
          </cell>
          <cell r="DQ97" t="str">
            <v>332. INSTITUTO GEOGRAFICO NACIONAL</v>
          </cell>
          <cell r="DR97" t="str">
            <v>335. AGENCIA DE COMPRAS DE LAS FUERZAS ARMADAS</v>
          </cell>
          <cell r="DS97" t="str">
            <v>027. FUERO MILITAR POLICIAL</v>
          </cell>
          <cell r="DT97" t="str">
            <v>028. CONGRESO DE LA REPUBLICA</v>
          </cell>
          <cell r="DU97" t="str">
            <v>031. JURADO NACIONAL DE ELECCIONES</v>
          </cell>
          <cell r="DV97" t="str">
            <v>032. OFICINA NACIONAL DE PROCESOS ELECTORALES</v>
          </cell>
          <cell r="DW97" t="str">
            <v>033. REGISTRO NACIONAL DE IDENTIFICACION Y ESTADO CIVIL</v>
          </cell>
          <cell r="DX97" t="str">
            <v>008. COMISION DE PROMOCION DEL PERU PARA LA EXPORTACION Y EL TURISMO - PROMPERU</v>
          </cell>
          <cell r="DY97" t="str">
            <v>035. MINISTERIO DE COMERCIO EXTERIOR Y TURISMO</v>
          </cell>
          <cell r="DZ97" t="str">
            <v>180. CENTRO DE FORMACION EN TURISMO</v>
          </cell>
          <cell r="EA97" t="str">
            <v>036. MINISTERIO DE TRANSPORTES Y COMUNICACIONES</v>
          </cell>
          <cell r="EB97" t="str">
            <v>202. SUPERINTENDENCIA DE TRANSPORTE TERRESTRE DE PERSONAS, CARGA Y MERCANCIAS - SUTRAN</v>
          </cell>
          <cell r="EC97" t="str">
            <v>214. AUTORIDAD PORTUARIA NACIONAL</v>
          </cell>
          <cell r="ED97" t="str">
            <v>037. MINISTERIO DE VIVIENDA, CONSTRUCCION Y SANEAMIENTO</v>
          </cell>
          <cell r="EE97" t="str">
            <v>056. SUPERINTENDENCIA NACIONAL DE BIENES ESTATALES</v>
          </cell>
          <cell r="EF97" t="str">
            <v>205. SERVICIO NACIONAL DE CAPACITACION PARA LA INDUSTRIA DE LA CONSTRUCCION</v>
          </cell>
          <cell r="EG97" t="str">
            <v>207. ORGANISMO TECNICO DE LA ADMINISTRACION DE LOS SERVICIOS DE SANEAMIENTO</v>
          </cell>
          <cell r="EH97" t="str">
            <v>211. ORGANISMO DE FORMALIZACION DE LA PROPIEDAD INFORMAL</v>
          </cell>
          <cell r="EI97" t="str">
            <v>038. MINISTERIO DE LA PRODUCCION</v>
          </cell>
          <cell r="EJ97" t="str">
            <v>059. FONDO NACIONAL DE DESARROLLO PESQUERO - FONDEPES</v>
          </cell>
          <cell r="EK97" t="str">
            <v>240. INSTITUTO DEL MAR DEL PERU - IMARPE</v>
          </cell>
          <cell r="EL97" t="str">
            <v>241. INSTITUTO TECNOLOGICO DE LA PRODUCCION - ITP</v>
          </cell>
          <cell r="EM97" t="str">
            <v>243. ORGANISMO NACIONAL DE SANIDAD PESQUERA - SANIPES</v>
          </cell>
          <cell r="EN97" t="str">
            <v>244. INSTITUTO NACIONAL DE CALIDAD - INACAL</v>
          </cell>
          <cell r="EO97" t="str">
            <v>039. MINISTERIO DE LA MUJER Y POBLACIONES VULNERABLES</v>
          </cell>
          <cell r="EP97" t="str">
            <v>345. CONSEJO NACIONAL PARA LA INTEGRACION DE LA PERSONA CON DISCAPACIDAD - CONADIS</v>
          </cell>
          <cell r="EQ97" t="str">
            <v>040. MINISTERIO DE DESARROLLO E INCLUSION SOCIAL</v>
          </cell>
          <cell r="ER97" t="str">
            <v>440. GOBIERNO REGIONAL DEL DEPARTAMENTO DE AMAZONAS</v>
          </cell>
          <cell r="ES97" t="str">
            <v>441. GOBIERNO REGIONAL DEL DEPARTAMENTO DE ANCASH</v>
          </cell>
          <cell r="ET97" t="str">
            <v>442. GOBIERNO REGIONAL DEL DEPARTAMENTO DE APURIMAC</v>
          </cell>
          <cell r="EU97" t="str">
            <v>443. GOBIERNO REGIONAL DEL DEPARTAMENTO DE AREQUIPA</v>
          </cell>
          <cell r="EV97" t="str">
            <v>444. GOBIERNO REGIONAL DEL DEPARTAMENTO DE AYACUCHO</v>
          </cell>
          <cell r="EW97" t="str">
            <v>445. GOBIERNO REGIONAL DEL DEPARTAMENTO DE CAJAMARCA</v>
          </cell>
          <cell r="EX97" t="str">
            <v>446. GOBIERNO REGIONAL DEL DEPARTAMENTO DE CUSCO</v>
          </cell>
          <cell r="EY97" t="str">
            <v>447. GOBIERNO REGIONAL DEL DEPARTAMENTO DE HUANCAVELICA</v>
          </cell>
          <cell r="EZ97" t="str">
            <v>448. GOBIERNO REGIONAL DEL DEPARTAMENTO DE HUANUCO</v>
          </cell>
          <cell r="FA97" t="str">
            <v>449. GOBIERNO REGIONAL DEL DEPARTAMENTO DE ICA</v>
          </cell>
          <cell r="FB97" t="str">
            <v>450. GOBIERNO REGIONAL DEL DEPARTAMENTO DE JUNIN</v>
          </cell>
          <cell r="FC97" t="str">
            <v>451. GOBIERNO REGIONAL DEL DEPARTAMENTO DE LA LIBERTAD</v>
          </cell>
          <cell r="FD97" t="str">
            <v>452. GOBIERNO REGIONAL DEL DEPARTAMENTO DE LAMBAYEQUE</v>
          </cell>
          <cell r="FE97" t="str">
            <v>453. GOBIERNO REGIONAL DEL DEPARTAMENTO DE LORETO</v>
          </cell>
          <cell r="FF97" t="str">
            <v>454. GOBIERNO REGIONAL DEL DEPARTAMENTO DE MADRE DE DIOS</v>
          </cell>
          <cell r="FG97" t="str">
            <v>455. GOBIERNO REGIONAL DEL DEPARTAMENTO DE MOQUEGUA</v>
          </cell>
          <cell r="FH97" t="str">
            <v>456. GOBIERNO REGIONAL DEL DEPARTAMENTO DE PASCO</v>
          </cell>
          <cell r="FI97" t="str">
            <v>457. GOBIERNO REGIONAL DEL DEPARTAMENTO DE PIURA</v>
          </cell>
          <cell r="FJ97" t="str">
            <v>458. GOBIERNO REGIONAL DEL DEPARTAMENTO DE PUNO</v>
          </cell>
          <cell r="FK97" t="str">
            <v>459. GOBIERNO REGIONAL DEL DEPARTAMENTO DE SAN MARTIN</v>
          </cell>
          <cell r="FL97" t="str">
            <v>460. GOBIERNO REGIONAL DEL DEPARTAMENTO DE TACNA</v>
          </cell>
          <cell r="FM97" t="str">
            <v>461. GOBIERNO REGIONAL DEL DEPARTAMENTO DE TUMBES</v>
          </cell>
          <cell r="FN97" t="str">
            <v>462. GOBIERNO REGIONAL DEL DEPARTAMENTO DE UCAYALI</v>
          </cell>
          <cell r="FO97" t="str">
            <v>463. GOBIERNO REGIONAL DEL DEPARTAMENTO DE LIMA</v>
          </cell>
          <cell r="FP97" t="str">
            <v>464. GOBIERNO REGIONAL DE LA PROVINCIA CONSTITUCIONAL DEL CALLAO</v>
          </cell>
          <cell r="FQ97" t="str">
            <v>465. MUNICIPALIDAD METROPOLITANA DE LIMA</v>
          </cell>
          <cell r="FR97" t="str">
            <v>001. MANCOMUNIDAD REGIONAL DE LOS ANDES</v>
          </cell>
          <cell r="FS97" t="str">
            <v>002. MANCOMUNIDAD REGIONAL HUANCAVELICA - ICA</v>
          </cell>
        </row>
        <row r="98">
          <cell r="A98" t="str">
            <v>PLIE_001._PRESIDENCIA_DEL_CONSEJO_DE_MINISTROS_F8</v>
          </cell>
          <cell r="B98" t="str">
            <v>PLIE_002._INSTITUTO_NACIONAL_DE_ESTADISTICA_E_INFORMATICA_F8</v>
          </cell>
          <cell r="C98" t="str">
            <v>PLIE_010._DIRECCION_NACIONAL_DE_INTELIGENCIA_F8</v>
          </cell>
          <cell r="D98" t="str">
            <v>PLIE_011._DESPACHO_PRESIDENCIAL_F8</v>
          </cell>
          <cell r="E98" t="str">
            <v>PLIE_012._COMISION_NACIONAL_PARA_EL_DESARROLLO_Y_VIDA_SIN_DROGAS_DEVIDA_F8</v>
          </cell>
          <cell r="F98" t="str">
            <v>PLIE_016._CENTRO_NACIONAL_DE_PLANEAMIENTO_ESTRATEGICO_CEPLAN</v>
          </cell>
          <cell r="G98" t="str">
            <v>PLIE_019._ORGANISMO_SUPERVISOR_DE_LA_INVERSION_PRIVADA_EN_TELECOMUNICACIONES_F8</v>
          </cell>
          <cell r="H98" t="str">
            <v>PLIE_020._ORGANISMO_SUPERVISOR_DE_LA_INVERSION_EN_ENERGIA_Y_MINERIA_F8</v>
          </cell>
          <cell r="I98" t="str">
            <v>PLIE_021._SUPERINTENDENCIA_NACIONAL_DE_SERVICIOS_DE_SANEAMIENTO_F8</v>
          </cell>
          <cell r="J98" t="str">
            <v>PLIE_022._ORGANISMO_SUPERVISOR_DE_LA_INVERSION_EN_INFRAESTRUCTURA_DE_TRANSPORTE_DE_USO_PUBLICO_F8</v>
          </cell>
          <cell r="K98" t="str">
            <v>PLIE_023._AUTORIDAD_NACIONAL_DEL_SERVICIO_CIVIL_F8</v>
          </cell>
          <cell r="L98" t="str">
            <v>PLIE_024._ORGANISMO_DE_SUPERVISION_DE_LOS_RECURSOS_FORESTALES_Y_DE_FAUNA_SILVESTRE_F8</v>
          </cell>
          <cell r="M98" t="str">
            <v>PLIE_114._CONSEJO_NACIONAL_DE_CIENCIA_TECNOLOGIA_E_INNOVACION_TECNOLOGICA_F8</v>
          </cell>
          <cell r="N98" t="str">
            <v>PLIE_183._INSTITUTO_NACIONAL_DE_DEFENSA_DE_LA_COMPETENCIA_Y_DE_LA_PROTECCION_DE_LA_PROPIEDAD_INTELECTUAL_F8</v>
          </cell>
          <cell r="O98" t="str">
            <v>PLIE_003._M._DE_CULTURA_F8</v>
          </cell>
          <cell r="P98" t="str">
            <v>PLIE_060._ARCHIVO_GENERAL_DE_LA_NACION_F8</v>
          </cell>
          <cell r="Q98" t="str">
            <v>PLIE_113._BIBLIOTECA_NACIONAL_DEL_PERU_F8</v>
          </cell>
          <cell r="R98" t="str">
            <v>PLIE_116._INSTITUTO_NACIONAL_DE_RADIO_Y_TELEVISION_DEL_PERU_IRTP_F8</v>
          </cell>
          <cell r="S98" t="str">
            <v>PLIE_004._PODER_JUDICIAL_F8</v>
          </cell>
          <cell r="T98" t="str">
            <v>PLIE_040._ACADEMIA_DE_LA_MAGISTRATURA_F8</v>
          </cell>
          <cell r="U98" t="str">
            <v>PLIE_005._M._DEL_AMBIENTE_F8</v>
          </cell>
          <cell r="V98" t="str">
            <v>PLIE_050._SERVICIO_NACIONAL_DE_AREAS_NATURALES_PROTEGIDAS_POR_EL_ESTADO_SERNANP_F8</v>
          </cell>
          <cell r="W98" t="str">
            <v>PLIE_051._ORGANISMO_DE_EVALUACION_Y_FISCALIZACION_AMBIENTAL_OEFA_F8</v>
          </cell>
          <cell r="X98" t="str">
            <v>PLIE_052._SERVICIO_NACIONAL_DE_CERTIFICACION_AMBIENTAL_PARA_LAS_INVERSIONES_SOSTENIBLES_SENACE_F8</v>
          </cell>
          <cell r="Y98" t="str">
            <v>PLIE_055._INSTITUTO_DE_INVESTIGACIONES_DE_LA_AMAZONIA_PERUANA_F8</v>
          </cell>
          <cell r="Z98" t="str">
            <v>PLIE_056._INSTITUTO_NACIONAL_DE_INVESTIGACION_EN_GLACIARES_Y_ECOSISTEMAS_DE_MONTAÑA_F8</v>
          </cell>
          <cell r="AA98" t="str">
            <v>PLIE_112._INSTITUTO_GEOFISICO_DEL_PERU_F8</v>
          </cell>
          <cell r="AB98" t="str">
            <v>PLIE_331._SERVICIO_NACIONAL_DE_METEOROLOGIA_E_HIDROLOGIA_F8</v>
          </cell>
          <cell r="AC98" t="str">
            <v>PLIE_006._M._DE_JUSTICIA_Y_DERECHOS_HUMANOS_F8</v>
          </cell>
          <cell r="AD98" t="str">
            <v>PLIE_061._INSTITUTO_NACIONAL_PENITENCIARIO_F8</v>
          </cell>
          <cell r="AE98" t="str">
            <v>PLIE_067._SUPERINTENDENCIA_NACIONAL_DE_LOS_REGISTROS_PUBLICOS_F8</v>
          </cell>
          <cell r="AF98" t="str">
            <v>PLIE_007._M._DEL_INTERIOR_F8</v>
          </cell>
          <cell r="AG98" t="str">
            <v>PLIE_070._INTENDENCIA_NACIONAL_DE_BOMBEROS_DEL_PERÚ_INBP_F8</v>
          </cell>
          <cell r="AH98" t="str">
            <v>PLIE_072._SUPERINTENDENCIA_NACIONAL_DE_CONTROL_DE_SERVICIOS_DE_SEGURIDAD_ARMAS_MUNICIONES_Y_EXPLOSIVOS_DE_USO_CIVIL_F8</v>
          </cell>
          <cell r="AI98" t="str">
            <v>PLIE_073._SUPERINTENDENCIA_NACIONAL_DE_MIGRACIONES_F8</v>
          </cell>
          <cell r="AJ98" t="str">
            <v>PLIE_008._M._DE_RELACIONES_EXTERIORES_F8</v>
          </cell>
          <cell r="AK98" t="str">
            <v>PLIE_080._AGENCIA_PERUANA_DE_COOPERACION_INTERNACIONAL_APCI_F8</v>
          </cell>
          <cell r="AL98" t="str">
            <v>PLIE_009._M._DE_ECONOMIA_Y_FINANZAS_F8</v>
          </cell>
          <cell r="AM98" t="str">
            <v>PLIE_055._AGENCIA_DE_PROMOCION_DE_LA_INVERSION_PRIVADA_F8</v>
          </cell>
          <cell r="AN98" t="str">
            <v>PLIE_057._SUPERINTENDENCIA_NACIONAL_DE_ADUANAS_Y_DE_ADMINISTRACION_TRIBUTARIA_F8</v>
          </cell>
          <cell r="AO98" t="str">
            <v>PLIE_058._SUPERINTENDENCIA_DEL_MERCADO_DE_VALORES_F8</v>
          </cell>
          <cell r="AP98" t="str">
            <v>PLIE_059._ORGANISMO_SUPERVISOR_DE_LAS_CONTRATACIONES_DEL_ESTADO_F8</v>
          </cell>
          <cell r="AQ98" t="str">
            <v>PLIE_095._OFICINA_DE_NORMALIZACION_PREVISIONAL_ONP_F8</v>
          </cell>
          <cell r="AR98" t="str">
            <v>PLIE_010._M._DE_EDUCACION_F8</v>
          </cell>
          <cell r="AS98" t="str">
            <v>PLIE_111._CENTRO_VACACIONAL_HUAMPANI_F8</v>
          </cell>
          <cell r="AT98" t="str">
            <v>PLIE_117._SISTEMA_NACIONAL_DE_EVALUACION_ACREDITACION_Y_CERTIFICACION_DE_LA_CALIDAD_EDUCATIVA_F8</v>
          </cell>
          <cell r="AU98" t="str">
            <v>PLIE_118._SUPERINTENDENCIA_NACIONAL_DE_EDUCACION_SUPERIOR_UNIVERSITARIA_F8</v>
          </cell>
          <cell r="AV98" t="str">
            <v>PLIE_342._INSTITUTO_PERUANO_DEL_DEPORTE_F8</v>
          </cell>
          <cell r="AW98" t="str">
            <v>PLIE_510._U.N._MAYOR_DE_SAN_MARCOS_F8</v>
          </cell>
          <cell r="AX98" t="str">
            <v>PLIE_511._U.N._DE_SAN_ANTONIO_ABAD_DEL_CUSCO_F8</v>
          </cell>
          <cell r="AY98" t="str">
            <v>PLIE_512._U.N._DE_TRUJILLO_F8</v>
          </cell>
          <cell r="AZ98" t="str">
            <v>PLIE_513._U.N._DE_SAN_AGUSTIN_F8</v>
          </cell>
          <cell r="BA98" t="str">
            <v>PLIE_514._U.N._DE_INGENIERIA_F8</v>
          </cell>
          <cell r="BB98" t="str">
            <v>PLIE_515._U.N._SAN_LUIS_GONZAGA_DE_ICA_F8</v>
          </cell>
          <cell r="BC98" t="str">
            <v>PLIE_516._U.N._SAN_CRISTOBAL_DE_HUAMANGA_F8</v>
          </cell>
          <cell r="BD98" t="str">
            <v>PLIE_517._U.N._DEL_CENTRO_DEL_PERU_F8</v>
          </cell>
          <cell r="BE98" t="str">
            <v>PLIE_518._U.N._AGRARIA_LA_MOLINA_F8</v>
          </cell>
          <cell r="BF98" t="str">
            <v>PLIE_519._U.N._DE_LA_AMAZONIA_PERUANA_F8</v>
          </cell>
          <cell r="BG98" t="str">
            <v>PLIE_520._U.N._DEL_ALTIPLANO_F8</v>
          </cell>
          <cell r="BH98" t="str">
            <v>PLIE_521._U.N._DE_PIURA_F8</v>
          </cell>
          <cell r="BI98" t="str">
            <v>PLIE_522._U.N._DE_CAJAMARCA_F8</v>
          </cell>
          <cell r="BJ98" t="str">
            <v>PLIE_523._U.N._PEDRO_RUIZ_GALLO_F8</v>
          </cell>
          <cell r="BK98" t="str">
            <v>PLIE_524._U.N._FEDERICO_VILLARREAL_F8</v>
          </cell>
          <cell r="BL98" t="str">
            <v>PLIE_525._U.N._HERMILIO_VALDIZAN_F8</v>
          </cell>
          <cell r="BM98" t="str">
            <v>PLIE_526._U.N._AGRARIA_DE_LA_SELVA_F8</v>
          </cell>
          <cell r="BN98" t="str">
            <v>PLIE_527._U.N._DANIEL_ALCIDES_CARRION_F8</v>
          </cell>
          <cell r="BO98" t="str">
            <v>PLIE_528._U.N._DE_EDUCACION_ENRIQUE_GUZMAN_Y_VALLE_F8</v>
          </cell>
          <cell r="BP98" t="str">
            <v>PLIE_529._U.N._DEL_CALLAO_F8</v>
          </cell>
          <cell r="BQ98" t="str">
            <v>PLIE_530._U.N._JOSE_FAUSTINO_SANCHEZ_CARRION_F8</v>
          </cell>
          <cell r="BR98" t="str">
            <v>PLIE_531._U.N._JORGE_BASADRE_GROHMANN_F8</v>
          </cell>
          <cell r="BS98" t="str">
            <v>PLIE_532._U.N._SANTIAGO_ANTUNEZ_DE_MAYOLO_F8</v>
          </cell>
          <cell r="BT98" t="str">
            <v>PLIE_533._U.N._DE_SAN_MARTIN_F8</v>
          </cell>
          <cell r="BU98" t="str">
            <v>PLIE_534._U.N._DE_UCAYALI_F8</v>
          </cell>
          <cell r="BV98" t="str">
            <v>PLIE_535._U.N._DE_TUMBES_F8</v>
          </cell>
          <cell r="BW98" t="str">
            <v>PLIE_536._U.N._DEL_SANTA_F8</v>
          </cell>
          <cell r="BX98" t="str">
            <v>PLIE_537._U.N._DE_HUANCAVELICA_F8</v>
          </cell>
          <cell r="BY98" t="str">
            <v>PLIE_538._U.N._AMAZONICA_DE_MADRE_DE_DIOS_F8</v>
          </cell>
          <cell r="BZ98" t="str">
            <v>PLIE_539._U.N._MICAELA_BASTIDAS_DE_APURIMAC_F8</v>
          </cell>
          <cell r="CA98" t="str">
            <v>PLIE_541._U.N._TORIBIO_RODRIGUEZ_DE_MENDOZA_DE_AMAZONAS_F8</v>
          </cell>
          <cell r="CB98" t="str">
            <v>PLIE_542._U.N._INTERCULTURAL_DE_LA_AMAZONIA_F8</v>
          </cell>
          <cell r="CC98" t="str">
            <v>PLIE_543._U.N._TECNOLOGICA_DE_LIMA_SUR_F8</v>
          </cell>
          <cell r="CD98" t="str">
            <v>PLIE_544._U.N._JOSE_MARIA_ARGUEDAS_F8</v>
          </cell>
          <cell r="CE98" t="str">
            <v>PLIE_545._U.N._DE_MOQUEGUA_F8</v>
          </cell>
          <cell r="CF98" t="str">
            <v>PLIE_546._U.N._DE_JAEN_F8</v>
          </cell>
          <cell r="CG98" t="str">
            <v>PLIE_547._U.N._DE_CAÑETE_F8</v>
          </cell>
          <cell r="CH98" t="str">
            <v>PLIE_548._U.N._DE_FRONTERA_F8</v>
          </cell>
          <cell r="CI98" t="str">
            <v>PLIE_549._U.N._DE_BARRANCA_F8</v>
          </cell>
          <cell r="CJ98" t="str">
            <v>PLIE_550._U.N._AUTONOMA_DE_CHOTA_F8</v>
          </cell>
          <cell r="CK98" t="str">
            <v>PLIE_551._U.N._INTERCULTURAL_DE_LA_SELVA_CENTRAL_JUAN_SANTOS_ATAHUALPA_F8</v>
          </cell>
          <cell r="CL98" t="str">
            <v>PLIE_552._U.N._DE_JULIACA_F8</v>
          </cell>
          <cell r="CM98" t="str">
            <v>PLIE_553._U.N._AUTÓNOMA_ALTOANDINA_DE_TARMA_F8</v>
          </cell>
          <cell r="CN98" t="str">
            <v>PLIE_554._U.N._AUTÓNOMA_DE_HUANTA_F8</v>
          </cell>
          <cell r="CO98" t="str">
            <v>PLIE_555._U.N._INTERCULTURAL_FABIOLA_SALAZAR_LEGUIA_DE_BAGUA_F8</v>
          </cell>
          <cell r="CP98" t="str">
            <v>PLIE_556._U.N._INTERCULTURAL_DE_QUILLABAMBA_F8</v>
          </cell>
          <cell r="CQ98" t="str">
            <v>PLIE_557._U.N._AUTÓNOMA_DE_ALTO_AMAZONAS_F8</v>
          </cell>
          <cell r="CR98" t="str">
            <v>PLIE_558._U.N._AUTÓNOMA_DE_TAYACAJA_DANIEL_HERNÁNDEZ_MORILLO_F8</v>
          </cell>
          <cell r="CS98" t="str">
            <v>PLIE_011._M._DE_SALUD_F8</v>
          </cell>
          <cell r="CT98" t="str">
            <v>PLIE_131._INSTITUTO_NACIONAL_DE_SALUD_F8</v>
          </cell>
          <cell r="CU98" t="str">
            <v>PLIE_134._SUPERINTENDENCIA_NACIONAL_DE_SALUD_F8</v>
          </cell>
          <cell r="CV98" t="str">
            <v>PLIE_135._SEGURO_INTEGRAL_DE_SALUD_F8</v>
          </cell>
          <cell r="CW98" t="str">
            <v>PLIE_136._INSTITUTO_NACIONAL_DE_ENFERMEDADES_NEOPLASICAS_INEN_F8</v>
          </cell>
          <cell r="CX98" t="str">
            <v>PLIE_012._M._DE_TRABAJO_Y_PROMOCION_DEL_EMPLEO_F8</v>
          </cell>
          <cell r="CY98" t="str">
            <v>PLIE_121._SUPERINTENDENCIA_NACIONAL_DE_FISCALIZACION_LABORAL_F8</v>
          </cell>
          <cell r="CZ98" t="str">
            <v>PLIE_013._M._DE_AGRICULTURA_Y_RIEGO_F8</v>
          </cell>
          <cell r="DA98" t="str">
            <v>PLIE_018._SIERRA_Y_SELVA_EXPORTADORA_F8</v>
          </cell>
          <cell r="DB98" t="str">
            <v>PLIE_160._SERVICIO_NACIONAL_DE_SANIDAD_AGRARIA_SENASA_F8</v>
          </cell>
          <cell r="DC98" t="str">
            <v>PLIE_163._INSTITUTO_NACIONAL_DE_INNOVACION_AGRARIA_F8</v>
          </cell>
          <cell r="DD98" t="str">
            <v>PLIE_164._AUTORIDAD_NACIONAL_DEL_AGUA_ANA_F8</v>
          </cell>
          <cell r="DE98" t="str">
            <v>PLIE_165._SERVICIO_NACIONAL_FORESTAL_Y_DE_FAUNA_SILVESTRE_SERFOR_F8</v>
          </cell>
          <cell r="DF98" t="str">
            <v>PLIE_016._M._DE_ENERGIA_Y_MINAS_F8</v>
          </cell>
          <cell r="DG98" t="str">
            <v>PLIE_220._INSTITUTO_PERUANO_DE_ENERGIA_NUCLEAR_F8</v>
          </cell>
          <cell r="DH98" t="str">
            <v>PLIE_221._INSTITUTO_GEOLOGICO_MINERO_Y_METALURGICO_F8</v>
          </cell>
          <cell r="DI98" t="str">
            <v>PLIE_019._CONTRALORIA_GENERAL_F8</v>
          </cell>
          <cell r="DJ98" t="str">
            <v>PLIE_020._DEFENSORIA_DEL_PUEBLO_F8</v>
          </cell>
          <cell r="DK98" t="str">
            <v>PLIE_021._JUNTA_NACIONAL_DE_JUSTICIA_F8</v>
          </cell>
          <cell r="DL98" t="str">
            <v>PLIE_022._MINISTERIO_PUBLICO_F8</v>
          </cell>
          <cell r="DM98" t="str">
            <v>PLIE_024._TRIBUNAL_CONSTITUCIONAL_F8</v>
          </cell>
          <cell r="DN98" t="str">
            <v>PLIE_006._INSTITUTO_NACIONAL_DE_DEFENSA_CIVIL_F8</v>
          </cell>
          <cell r="DO98" t="str">
            <v>PLIE_025._CENTRO_NACIONAL_DE_ESTIMACION_PREVENCION_Y_REDUCCION_DEL_RIESGO_DE_DESASTRES_CENEPRED_F8</v>
          </cell>
          <cell r="DP98" t="str">
            <v>PLIE_026._M._DE_DEFENSA_F8</v>
          </cell>
          <cell r="DQ98" t="str">
            <v>PLIE_332._INSTITUTO_GEOGRAFICO_NACIONAL_F8</v>
          </cell>
          <cell r="DR98" t="str">
            <v>PLIE_335._AGENCIA_DE_COMPRAS_DE_LAS_FUERZAS_ARMADAS_F8</v>
          </cell>
          <cell r="DS98" t="str">
            <v>PLIE_027._FUERO_MILITAR_POLICIAL_F8</v>
          </cell>
          <cell r="DT98" t="str">
            <v>PLIE_028._CONGRESO_DE_LA_REPUBLICA_F8</v>
          </cell>
          <cell r="DU98" t="str">
            <v>PLIE_031._JURADO_NACIONAL_DE_ELECCIONES_F8</v>
          </cell>
          <cell r="DV98" t="str">
            <v>PLIE_032._OFICINA_NACIONAL_DE_PROCESOS_ELECTORALES_F8</v>
          </cell>
          <cell r="DW98" t="str">
            <v>PLIE_033._REGISTRO_NACIONAL_DE_IDENTIFICACION_Y_ESTADO_CIVIL_F8</v>
          </cell>
          <cell r="DX98" t="str">
            <v>PLIE_008._COMISION_DE_PROMOCION_DEL_PERU_PARA_LA_EXPORTACION_Y_EL_TURISMO_PROMPERU_F8</v>
          </cell>
          <cell r="DY98" t="str">
            <v>PLIE_035._MINISTERIO_DE_COMERCIO_EXTERIOR_Y_TURISMO_F8</v>
          </cell>
          <cell r="DZ98" t="str">
            <v>PLIE_180._CENTRO_DE_FORMACION_EN_TURISMO_F8</v>
          </cell>
          <cell r="EA98" t="str">
            <v>PLIE_036._MINISTERIO_DE_TRANSPORTES_Y_COMUNICACIONES_F8</v>
          </cell>
          <cell r="EB98" t="str">
            <v>PLIE_202._SUPERINTENDENCIA_DE_TRANSPORTE_TERRESTRE_DE_PERSONAS_CARGA_Y_MERCANCIAS_SUTRAN_F8</v>
          </cell>
          <cell r="EC98" t="str">
            <v>PLIE_214._AUTORIDAD_PORTUARIA_NACIONAL_F8</v>
          </cell>
          <cell r="ED98" t="str">
            <v>PLIE_037._MINISTERIO_DE_VIVIENDA_CONSTRUCCION_Y_SANEAMIENTO_F8</v>
          </cell>
          <cell r="EE98" t="str">
            <v>PLIE_056._SUPERINTENDENCIA_NACIONAL_DE_BIENES_ESTATALES</v>
          </cell>
          <cell r="EF98" t="str">
            <v>PLIE_205._SERVICIO_NACIONAL_DE_CAPACITACION_PARA_LA_INDUSTRIA_DE_LA_CONSTRUCCION_F8</v>
          </cell>
          <cell r="EG98" t="str">
            <v>PLIE_207._ORGANISMO_TECNICO_DE_LA_ADMINISTRACION_DE_LOS_SERVICIOS_DE_SANEAMIENTO_F8</v>
          </cell>
          <cell r="EH98" t="str">
            <v>PLIE_211._ORGANISMO_DE_FORMALIZACION_DE_LA_PROPIEDAD_INFORMAL_F8</v>
          </cell>
          <cell r="EI98" t="str">
            <v>PLIE_038._MINISTERIO_DE_LA_PRODUCCION_F8</v>
          </cell>
          <cell r="EJ98" t="str">
            <v>PLIE_059._FONDO_NACIONAL_DE_DESARROLLO_PESQUERO_FONDEPES_F8</v>
          </cell>
          <cell r="EK98" t="str">
            <v>PLIE_240._INSTITUTO_DEL_MAR_DEL_PERU_IMARPE_F8</v>
          </cell>
          <cell r="EL98" t="str">
            <v>PLIE_241._INSTITUTO_TECNOLOGICO_DE_LA_PRODUCCION_ITP_F8</v>
          </cell>
          <cell r="EM98" t="str">
            <v>PLIE_243._ORGANISMO_NACIONAL_DE_SANIDAD_PESQUERA_SANIPES_F8</v>
          </cell>
          <cell r="EN98" t="str">
            <v>PLIE_244._INSTITUTO_NACIONAL_DE_CALIDAD_INACAL_F8</v>
          </cell>
          <cell r="EO98" t="str">
            <v>PLIE_039._MINISTERIO_DE_LA_MUJER_Y_POBLACIONES_VULNERABLES_F8</v>
          </cell>
          <cell r="EP98" t="str">
            <v>PLIE_345._CONSEJO_NACIONAL_PARA_LA_INTEGRACION_DE_LA_PERSONA_CON_DISCAPACIDAD_CONADIS_F8</v>
          </cell>
          <cell r="EQ98" t="str">
            <v>PLIE_040._MINISTERIO_DE_DESARROLLO_E_INCLUSION_SOCIAL_F8</v>
          </cell>
          <cell r="ER98" t="str">
            <v>PLIE_440._GOBIERNO_REGIONAL_DEL_DEPARTAMENTO_DE_AMAZONAS_F8</v>
          </cell>
          <cell r="ES98" t="str">
            <v>PLIE_441._GOBIERNO_REGIONAL_DEL_DEPARTAMENTO_DE_ANCASH_F8</v>
          </cell>
          <cell r="ET98" t="str">
            <v>PLIE_442._GOBIERNO_REGIONAL_DEL_DEPARTAMENTO_DE_APURIMAC_F8</v>
          </cell>
          <cell r="EU98" t="str">
            <v>PLIE_443._GOBIERNO_REGIONAL_DEL_DEPARTAMENTO_DE_AREQUIPA_F8</v>
          </cell>
          <cell r="EV98" t="str">
            <v>PLIE_444._GOBIERNO_REGIONAL_DEL_DEPARTAMENTO_DE_AYACUCHO_F8</v>
          </cell>
          <cell r="EW98" t="str">
            <v>PLIE_445._GOBIERNO_REGIONAL_DEL_DEPARTAMENTO_DE_CAJAMARCA_F8</v>
          </cell>
          <cell r="EX98" t="str">
            <v>PLIE_446._GOBIERNO_REGIONAL_DEL_DEPARTAMENTO_DE_CUSCO_F8</v>
          </cell>
          <cell r="EY98" t="str">
            <v>PLIE_447._GOBIERNO_REGIONAL_DEL_DEPARTAMENTO_DE_HUANCAVELICA_F8</v>
          </cell>
          <cell r="EZ98" t="str">
            <v>PLIE_448._GOBIERNO_REGIONAL_DEL_DEPARTAMENTO_DE_HUANUCO_F8</v>
          </cell>
          <cell r="FA98" t="str">
            <v>PLIE_449._GOBIERNO_REGIONAL_DEL_DEPARTAMENTO_DE_ICA_F8</v>
          </cell>
          <cell r="FB98" t="str">
            <v>PLIE_450._GOBIERNO_REGIONAL_DEL_DEPARTAMENTO_DE_JUNIN_F8</v>
          </cell>
          <cell r="FC98" t="str">
            <v>PLIE_451._GOBIERNO_REGIONAL_DEL_DEPARTAMENTO_DE_LA_LIBERTAD_F8</v>
          </cell>
          <cell r="FD98" t="str">
            <v>PLIE_452._GOBIERNO_REGIONAL_DEL_DEPARTAMENTO_DE_LAMBAYEQUE_F8</v>
          </cell>
          <cell r="FE98" t="str">
            <v>PLIE_453._GOBIERNO_REGIONAL_DEL_DEPARTAMENTO_DE_LORETO_F8</v>
          </cell>
          <cell r="FF98" t="str">
            <v>PLIE_454._GOBIERNO_REGIONAL_DEL_DEPARTAMENTO_DE_MADRE_DE_DIOS_F8</v>
          </cell>
          <cell r="FG98" t="str">
            <v>PLIE_455._GOBIERNO_REGIONAL_DEL_DEPARTAMENTO_DE_MOQUEGUA_F8</v>
          </cell>
          <cell r="FH98" t="str">
            <v>PLIE_456._GOBIERNO_REGIONAL_DEL_DEPARTAMENTO_DE_PASCO_F8</v>
          </cell>
          <cell r="FI98" t="str">
            <v>PLIE_457._GOBIERNO_REGIONAL_DEL_DEPARTAMENTO_DE_PIURA_F8</v>
          </cell>
          <cell r="FJ98" t="str">
            <v>PLIE_458._GOBIERNO_REGIONAL_DEL_DEPARTAMENTO_DE_PUNO_F8</v>
          </cell>
          <cell r="FK98" t="str">
            <v>PLIE_459._GOBIERNO_REGIONAL_DEL_DEPARTAMENTO_DE_SAN_MARTIN_F8</v>
          </cell>
          <cell r="FL98" t="str">
            <v>PLIE_460._GOBIERNO_REGIONAL_DEL_DEPARTAMENTO_DE_TACNA_F8</v>
          </cell>
          <cell r="FM98" t="str">
            <v>PLIE_461._GOBIERNO_REGIONAL_DEL_DEPARTAMENTO_DE_TUMBES_F8</v>
          </cell>
          <cell r="FN98" t="str">
            <v>PLIE_462._GOBIERNO_REGIONAL_DEL_DEPARTAMENTO_DE_UCAYALI_F8</v>
          </cell>
          <cell r="FO98" t="str">
            <v>PLIE_463._GOBIERNO_REGIONAL_DEL_DEPARTAMENTO_DE_LIMA_F8</v>
          </cell>
          <cell r="FP98" t="str">
            <v>PLIE_464._GOBIERNO_REGIONAL_DE_LA_PROVINCIA_CONSTITUCIONAL_DEL_CALLAO_F8</v>
          </cell>
          <cell r="FQ98" t="str">
            <v>PLIE_465._MUNICIPALIDAD_METROPOLITANA_DE_LIMA_F8</v>
          </cell>
          <cell r="FR98" t="str">
            <v>_001._MANCOMUNIDAD_REGIONAL_DE_LOS_ANDES_F8</v>
          </cell>
          <cell r="FS98" t="str">
            <v>_002._MANCOMUNIDAD_REGIONAL_HUANCAVELICA_ICA_F8</v>
          </cell>
        </row>
        <row r="99">
          <cell r="A99" t="str">
            <v>003. SECRETARIA GENERAL - PCM</v>
          </cell>
          <cell r="B99" t="str">
            <v>001. INSTITUTO NACIONAL DE ESTADISTICA E INFORMATICA</v>
          </cell>
          <cell r="C99" t="str">
            <v>001. DIRECCION NACIONAL DE INTELIGENCIA - DINI</v>
          </cell>
          <cell r="D99" t="str">
            <v>001. DESPACHO PRESIDENCIAL</v>
          </cell>
          <cell r="E99" t="str">
            <v>001. DEVIDA</v>
          </cell>
          <cell r="F99" t="str">
            <v>001. CENTRO NACIONAL DE PLANEAMIENTO ESTRATEGICO - CEPLAN</v>
          </cell>
          <cell r="G99" t="str">
            <v>001. ORGANISMO SUPERVISOR DE LA INVERSION PRIVADA EN TELECOMUNICACIONES</v>
          </cell>
          <cell r="H99" t="str">
            <v>001. ORGANISMO SUPERVISOR DE LA INVERSION EN ENERGIA Y MINERIA</v>
          </cell>
          <cell r="I99" t="str">
            <v>001. SUPERINTENDENCIA NACIONAL DE SERVICIOS DE SANEAMIENTO</v>
          </cell>
          <cell r="J99" t="str">
            <v>001. ORGANISMO SUPERVISOR DE LA INVERSION EN INFRAESTRUCTURA DE TRANSPORTE DE USO PUBLICO</v>
          </cell>
          <cell r="K99" t="str">
            <v>001. AUTORIDAD NACIONAL DEL SERVICIO CIVIL</v>
          </cell>
          <cell r="L99" t="str">
            <v>001. ORGANISMO DE SUPERVISION DE LOS RECURSOS FORESTALES Y DE FAUNA SILVESTRE - OSINFOR</v>
          </cell>
          <cell r="M99" t="str">
            <v>001. CONSEJO NACIONAL DE CIENCIA, TECNOLOGIA E INNOVACION TECNOLOGICA - CONCYTEC</v>
          </cell>
          <cell r="N99" t="str">
            <v>001. INSTITUTO NACIONAL DE DEFENSA DE LA COMPETENCIA Y DE LA PROTECCION DE LA PROPIEDAD INTELECTUAL</v>
          </cell>
          <cell r="O99" t="str">
            <v>001. ADMINISTRACION GENERAL</v>
          </cell>
          <cell r="P99" t="str">
            <v>001. OFICINA TECNICA ADMINISTRATIVA-AGN</v>
          </cell>
          <cell r="Q99" t="str">
            <v>001. BIBLIOTECA NACIONAL DEL PERU</v>
          </cell>
          <cell r="R99" t="str">
            <v>001. INSTITUTO NACIONAL DE RADIO Y TELEVISION DEL PERU - IRTP</v>
          </cell>
          <cell r="S99" t="str">
            <v>001. GERENCIA GENERAL DEL PODER JUDICIAL</v>
          </cell>
          <cell r="T99" t="str">
            <v>001. ACADEMIA DE LA MAGISTRATURA</v>
          </cell>
          <cell r="U99" t="str">
            <v>001. ADMINISTRACION GENERAL</v>
          </cell>
          <cell r="V99" t="str">
            <v>001. ADMINISTRACION - SERNANP</v>
          </cell>
          <cell r="W99" t="str">
            <v>001. ADMINISTRACION - OEFA</v>
          </cell>
          <cell r="X99" t="str">
            <v>001. ADMINISTRACION - SENACE</v>
          </cell>
          <cell r="Y99" t="str">
            <v>001. INSTITUTO DE INVESTIGACIONES DE LA AMAZONIA PERUANA</v>
          </cell>
          <cell r="Z99" t="str">
            <v>001. ADMINISTRACION - INAIGEM</v>
          </cell>
          <cell r="AA99" t="str">
            <v>001. INSTITUTO GEOFISICO DEL PERU</v>
          </cell>
          <cell r="AB99" t="str">
            <v>001. SERVICIO NACIONAL DE METEOROLOGIA E HIDROLOGIA-SENAMHI</v>
          </cell>
          <cell r="AC99" t="str">
            <v>001. OFICINA GENERAL DE ADMINISTRACION</v>
          </cell>
          <cell r="AD99" t="str">
            <v>001. SEDE CENTRAL ADMINISTRACION LIMA</v>
          </cell>
          <cell r="AE99" t="str">
            <v>001. SUNARP, SEDE CENTRAL</v>
          </cell>
          <cell r="AF99" t="str">
            <v>001. OFICINA GENERAL DE ADMINISTRACION</v>
          </cell>
          <cell r="AG99" t="str">
            <v>001. INTENDENCIA NACIONAL DE BOMBEROS DEL PERÚ - INBP</v>
          </cell>
          <cell r="AH99" t="str">
            <v>001. SUPERINTENDENCIA NACIONAL DE CONTROL DE SERVICIOS DE SEGURIDAD, ARMAS, MUNICIONES Y EXPLOSIVOS DE USO CIVIL - SUCAMEC</v>
          </cell>
          <cell r="AI99" t="str">
            <v>001. SUPERINTENDENCIA NACIONAL DE MIGRACIONES - MIGRACIONES</v>
          </cell>
          <cell r="AJ99" t="str">
            <v>001. SECRETARIA GENERAL</v>
          </cell>
          <cell r="AK99" t="str">
            <v>001. AGENCIA PERUANA DE COOPERACION INTERNACIONAL - APCI</v>
          </cell>
          <cell r="AL99" t="str">
            <v>001. ADMINISTRACION GENERAL</v>
          </cell>
          <cell r="AM99" t="str">
            <v>001. AGENCIA DE PROMOCION DE LA INVERSION PRIVADA - PROINVERSION</v>
          </cell>
          <cell r="AN99" t="str">
            <v>001. SUPERINTENDENCIA NACIONAL DE ADUANAS Y DE ADMINISTRACION TRIBUTARIA</v>
          </cell>
          <cell r="AO99" t="str">
            <v>001. SUPERINTENDENCIA DEL MERCADO DE VALORES - SMV</v>
          </cell>
          <cell r="AP99" t="str">
            <v>001. ORGANISMO SUPERVISOR DE LAS CONTRATACIONES DEL ESTADO</v>
          </cell>
          <cell r="AQ99" t="str">
            <v>001. OFICINA DE NORMALIZACION PREVISIONAL</v>
          </cell>
          <cell r="AR99" t="str">
            <v>001. USE 01 SAN JUAN DE MIRAFLORES</v>
          </cell>
          <cell r="AS99" t="str">
            <v>001. CENTRO VACACIONAL HUAMPANI</v>
          </cell>
          <cell r="AT99" t="str">
            <v>001. ADMINISTRACION GENERAL - SINEACE</v>
          </cell>
          <cell r="AU99" t="str">
            <v>001. SUNEDU - SEDE CENTRAL</v>
          </cell>
          <cell r="AV99" t="str">
            <v>001. INSTITUTO PERUANO DEL DEPORTE - IPD</v>
          </cell>
          <cell r="AW99" t="str">
            <v>001. UNIVERSIDAD NACIONAL MAYOR DE SAN MARCOS</v>
          </cell>
          <cell r="AX99" t="str">
            <v>001. UNIVERSIDAD NACIONAL DE SAN ANTONIO ABAD DEL CUSCO</v>
          </cell>
          <cell r="AY99" t="str">
            <v>001. UNIVERSIDAD NACIONAL DE TRUJILLO</v>
          </cell>
          <cell r="AZ99" t="str">
            <v>001. UNIVERSIDAD NACIONAL DE SAN AGUSTIN</v>
          </cell>
          <cell r="BA99" t="str">
            <v>001. UNIVERSIDAD NACIONAL DE INGENIERIA</v>
          </cell>
          <cell r="BB99" t="str">
            <v>001. UNIVERSIDAD NACIONAL SAN LUIS GONZAGA DE ICA</v>
          </cell>
          <cell r="BC99" t="str">
            <v>001. UNIVERSIDAD NACIONAL SAN CRISTOBAL DE HUAMANGA</v>
          </cell>
          <cell r="BD99" t="str">
            <v>001. UNIVERSIDAD NACIONAL DEL CENTRO DEL PERU</v>
          </cell>
          <cell r="BE99" t="str">
            <v>001. UNIVERSIDAD NACIONAL AGRARIA LA MOLINA</v>
          </cell>
          <cell r="BF99" t="str">
            <v>001. UNIVERSIDAD NACIONAL DE LA AMAZONIA PERUANA</v>
          </cell>
          <cell r="BG99" t="str">
            <v>001. UNIVERSIDAD NACIONAL DEL ALTIPLANO</v>
          </cell>
          <cell r="BH99" t="str">
            <v>001. UNIVERSIDAD NACIONAL DE PIURA</v>
          </cell>
          <cell r="BI99" t="str">
            <v>001. UNIVERSIDAD NACIONAL DE CAJAMARCA</v>
          </cell>
          <cell r="BJ99" t="str">
            <v>001. UNIVERSIDAD NACIONAL PEDRO RUIZ GALLO</v>
          </cell>
          <cell r="BK99" t="str">
            <v>001. UNIVERSIDAD NACIONAL FEDERICO VILLARREAL</v>
          </cell>
          <cell r="BL99" t="str">
            <v>001. UNIVERSIDAD NACIONAL HERMILIO VALDIZAN</v>
          </cell>
          <cell r="BM99" t="str">
            <v>001. UNIVERSIDAD NACIONAL AGRARIA DE LA SELVA</v>
          </cell>
          <cell r="BN99" t="str">
            <v>001. UNIVERSIDAD NACIONAL DANIEL ALCIDES CARRION</v>
          </cell>
          <cell r="BO99" t="str">
            <v>001. UNIVERSIDAD NACIONAL DE EDUCACION ENRIQUE GUZMAN Y VALLE</v>
          </cell>
          <cell r="BP99" t="str">
            <v>001. UNIVERSIDAD NACIONAL DEL CALLAO</v>
          </cell>
          <cell r="BQ99" t="str">
            <v>001. UNIVERSIDAD NACIONAL JOSE FAUSTINO SANCHEZ CARRION</v>
          </cell>
          <cell r="BR99" t="str">
            <v>001. UNIVERSIDAD NACIONAL JORGE BASADRE GROHMANN</v>
          </cell>
          <cell r="BS99" t="str">
            <v>001. UNIVERSIDAD NACIONAL SANTIAGO ANTUNEZ DE MAYOLO</v>
          </cell>
          <cell r="BT99" t="str">
            <v>001. UNIVERSIDAD NACIONAL DE SAN MARTIN</v>
          </cell>
          <cell r="BU99" t="str">
            <v>001. UNIVERSIDAD NACIONAL DE UCAYALI</v>
          </cell>
          <cell r="BV99" t="str">
            <v>001. UNIVERSIDAD NACIONAL DE TUMBES</v>
          </cell>
          <cell r="BW99" t="str">
            <v>001. UNIVERSIDAD NACIONAL DEL SANTA</v>
          </cell>
          <cell r="BX99" t="str">
            <v>001. UNIVERSIDAD NACIONAL DE HUANCAVELICA</v>
          </cell>
          <cell r="BY99" t="str">
            <v>001. UNIVERSIDAD NACIONAL AMAZONICA DE MADRE DE DIOS</v>
          </cell>
          <cell r="BZ99" t="str">
            <v>001. UNIVERSIDAD NACIONAL MICAELA BASTIDAS DE APURIMAC</v>
          </cell>
          <cell r="CA99" t="str">
            <v>001. UNIVERSIDAD NACIONAL TORIBIO RODRIGUEZ DE MENDOZA DE AMAZONAS</v>
          </cell>
          <cell r="CB99" t="str">
            <v>001. UNIVERSIDAD NACIONAL INTERCULTURAL DE LA AMAZONIA</v>
          </cell>
          <cell r="CC99" t="str">
            <v>001. UNIVERSIDAD NACIONAL TECNOLOGICA DE LIMA SUR</v>
          </cell>
          <cell r="CD99" t="str">
            <v>001. UNIVERSIDAD NACIONAL JOSE MARIA ARGUEDAS</v>
          </cell>
          <cell r="CE99" t="str">
            <v>001. UNIVERSIDAD NACIONAL DE MOQUEGUA</v>
          </cell>
          <cell r="CF99" t="str">
            <v>001. UNIVERSIDAD NACIONAL DE JAEN</v>
          </cell>
          <cell r="CG99" t="str">
            <v>001. UNIVERSIDAD NACIONAL DE CAÑETE</v>
          </cell>
          <cell r="CH99" t="str">
            <v>001. UNIVERSIDAD NACIONAL DE FRONTERA</v>
          </cell>
          <cell r="CI99" t="str">
            <v>001. UNIVERSIDAD NACIONAL DE BARRANCA</v>
          </cell>
          <cell r="CJ99" t="str">
            <v>001. UNIVERSIDAD NACIONAL AUTONOMA DE CHOTA</v>
          </cell>
          <cell r="CK99" t="str">
            <v>001. UNIVERSIDAD NACIONAL INTERCULTURAL DE LA SELVA CENTRAL JUAN SANTOS ATAHUALPA</v>
          </cell>
          <cell r="CL99" t="str">
            <v>001. UNIVERSIDAD NACIONAL DE JULIACA</v>
          </cell>
          <cell r="CM99" t="str">
            <v>001. U.N. AUTÓNOMA ALTOANDINA DE TARMA - UNAAT</v>
          </cell>
          <cell r="CN99" t="str">
            <v>001. U.N. AUTÓNOMA DE HUANTA</v>
          </cell>
          <cell r="CO99" t="str">
            <v>001. U.N. INTERCULTURAL FABIOLA SALAZAR LEGUIA DE BAGUA - UNIFSL</v>
          </cell>
          <cell r="CP99" t="str">
            <v>001. U.N. INTERCULTURAL DE QUILLABAMBA</v>
          </cell>
          <cell r="CQ99" t="str">
            <v>001. UNIVERSIDAD NACIONAL AUTÓNOMA DE ALTO AMAZONAS</v>
          </cell>
          <cell r="CR99" t="str">
            <v>001. U.N. AUTÓNOMA DE TAYACAJA DANIEL HERNÁNDEZ MORILLO</v>
          </cell>
          <cell r="CS99" t="str">
            <v>001. ADMINISTRACION CENTRAL - MINSA</v>
          </cell>
          <cell r="CT99" t="str">
            <v>PLIE_131._INSTITUTO_NACIONAL_DE_SALUD_F8</v>
          </cell>
          <cell r="CU99" t="str">
            <v>001. SUPERINTENDENCIA NACIONAL DE SALUD</v>
          </cell>
          <cell r="CV99" t="str">
            <v>001. SEGURO INTEGRAL DE SALUD</v>
          </cell>
          <cell r="CW99" t="str">
            <v>001. INSTITUTO NACIONAL DE ENFERMEDADES NEOPLASICAS</v>
          </cell>
          <cell r="CX99" t="str">
            <v>001. MINISTERIO DE TRABAJO-OFICINA GENERAL DE ADMINISTRACION</v>
          </cell>
          <cell r="CY99" t="str">
            <v>001. SUPERINTENDENCIA NACIONAL DE FISCALIZACION LABORAL - SUNAFIL</v>
          </cell>
          <cell r="CZ99" t="str">
            <v>001. MINISTERIO DE AGRICULTURA-ADMINISTRACION CENTRAL</v>
          </cell>
          <cell r="DA99" t="str">
            <v>001. SIERRA Y SELVA EXPORTADORA</v>
          </cell>
          <cell r="DB99" t="str">
            <v>001. SERVICIO NACIONAL DE SANIDAD AGRARIA - SENASA</v>
          </cell>
          <cell r="DC99" t="str">
            <v>001. SEDE CENTRAL</v>
          </cell>
          <cell r="DD99" t="str">
            <v>001. SEDE CENTRAL - AUTORIDAD NACIONAL DEL AGUA</v>
          </cell>
          <cell r="DE99" t="str">
            <v>001. ADMINISTRACION CENTRAL - SERFOR</v>
          </cell>
          <cell r="DF99" t="str">
            <v>001. MINISTERIO DE ENERGIA Y MINAS-CENTRAL</v>
          </cell>
          <cell r="DG99" t="str">
            <v>001. INSTITUTO PERUANO DE ENERGIA NUCLEAR</v>
          </cell>
          <cell r="DH99" t="str">
            <v>001. INSTITUTO GEOLOGICO MINERO Y METALURGICO</v>
          </cell>
          <cell r="DI99" t="str">
            <v>001. CONTRALORIA GENERAL</v>
          </cell>
          <cell r="DJ99" t="str">
            <v>001. DEFENSORIA DEL PUEBLO</v>
          </cell>
          <cell r="DK99" t="str">
            <v>001. DIRECCION DE ADMINISTRACION</v>
          </cell>
          <cell r="DL99" t="str">
            <v>002. GERENCIA GENERAL</v>
          </cell>
          <cell r="DM99" t="str">
            <v>001. TRIBUNAL CONSTITUCIONAL</v>
          </cell>
          <cell r="DN99" t="str">
            <v>001. INDECI - INSTITUTO NACIONAL DE DEFENSA CIVIL</v>
          </cell>
          <cell r="DO99" t="str">
            <v>001. CENTRO NACIONAL DE ESTIMACION, PREVENCION Y REDUCCION DEL RIESGO DE DESASTRES</v>
          </cell>
          <cell r="DP99" t="str">
            <v>001. ADMINISTRACION GENERAL</v>
          </cell>
          <cell r="DQ99" t="str">
            <v>001. INSTITUTO GEOGRAFICO NACIONAL</v>
          </cell>
          <cell r="DR99" t="str">
            <v>001. AGENCIA DE COMPRAS DE LAS FUERZAS ARMADAS</v>
          </cell>
          <cell r="DS99" t="str">
            <v>001. FUERO MILITAR POLICIAL</v>
          </cell>
          <cell r="DT99" t="str">
            <v>001. CONGRESO DE LA REPUBLICA</v>
          </cell>
          <cell r="DU99" t="str">
            <v>001. JURADO NACIONAL DE ELECCIONES</v>
          </cell>
          <cell r="DV99" t="str">
            <v>001. OFICINA NACIONAL DE PROCESOS ELECTORALES</v>
          </cell>
          <cell r="DW99" t="str">
            <v>001. REGISTRO NACIONAL DE IDENTIFICACION Y ESTADO CIVIL</v>
          </cell>
          <cell r="DX99" t="str">
            <v>001. COMISION DE PROMOCION DEL PERU PARA LA EXPORTACION Y EL TURISMO - PROMPERU</v>
          </cell>
          <cell r="DY99" t="str">
            <v>001. DIRECCION GENERAL DE ADMINISTRACION - MINCETUR</v>
          </cell>
          <cell r="DZ99" t="str">
            <v>001. CENTRO DE FORMACION EN TURISMO</v>
          </cell>
          <cell r="EA99" t="str">
            <v>001. ADMINISTRACION GENERAL</v>
          </cell>
          <cell r="EB99" t="str">
            <v>001. GESTION Y ADMINISTRACION GENERAL</v>
          </cell>
          <cell r="EC99" t="str">
            <v>001. AUTORIDAD PORTUARIA NACIONAL</v>
          </cell>
          <cell r="ED99" t="str">
            <v>001. MINISTERIO DE VIVIENDA CONSTRUCCION Y SANEAMIENTO - ADMINISTRACION GENERAL</v>
          </cell>
          <cell r="EE99" t="str">
            <v>001. SUPERINTENDENCIA NACIONAL DE BIENES ESTATALES</v>
          </cell>
          <cell r="EF99" t="str">
            <v>001. SERVICIO NACIONAL DE CAPACITACION PARA LA INDUSTRIA DE LA CONSTRUCCION</v>
          </cell>
          <cell r="EG99" t="str">
            <v>001. ORGANISMO TECNICO DE LA ADMINISTRACION DE LOS SERVICIOS DE SANEAMIENTO-OTASS</v>
          </cell>
          <cell r="EH99" t="str">
            <v>001. ORGANISMO DE FORMALIZACION DE LA PROPIEDAD INFORMAL - COFOPRI</v>
          </cell>
          <cell r="EI99" t="str">
            <v>001. MINISTERIO DE LA PRODUCCION</v>
          </cell>
          <cell r="EJ99" t="str">
            <v>001. FONDEPES</v>
          </cell>
          <cell r="EK99" t="str">
            <v>001. OFICINA DE ADMINISTRACION - IMARPE</v>
          </cell>
          <cell r="EL99" t="str">
            <v>001. INSTITUTO TECNOLOGICO DE LA PRODUCCION - ITP</v>
          </cell>
          <cell r="EM99" t="str">
            <v>001. ADMINISTRACION - SANIPES</v>
          </cell>
          <cell r="EN99" t="str">
            <v>001. ADMINISTRACION - INACAL</v>
          </cell>
          <cell r="EO99" t="str">
            <v>001. ADMINISTRACION NIVEL CENTRAL</v>
          </cell>
          <cell r="EP99" t="str">
            <v>001. CONSEJO NACIONAL PARA LA INTEGRACION DE LA PERSONA CON DISCAPACIDAD - CONADIS</v>
          </cell>
          <cell r="EQ99" t="str">
            <v>001. SEDE CENTRAL - MIDIS</v>
          </cell>
          <cell r="ER99" t="str">
            <v>001. SEDE  AMAZONAS</v>
          </cell>
          <cell r="ES99" t="str">
            <v>001. SEDE ANCASH</v>
          </cell>
          <cell r="ET99" t="str">
            <v>001. SEDE APURIMAC</v>
          </cell>
          <cell r="EU99" t="str">
            <v>001. SEDE AREQUIPA</v>
          </cell>
          <cell r="EV99" t="str">
            <v>001. SEDE AYACUCHO</v>
          </cell>
          <cell r="EW99" t="str">
            <v>001. SEDE CAJAMARCA</v>
          </cell>
          <cell r="EX99" t="str">
            <v>001. SEDE CUSCO</v>
          </cell>
          <cell r="EY99" t="str">
            <v>001. SEDE HUANCAVELICA</v>
          </cell>
          <cell r="EZ99" t="str">
            <v>001. SEDE HUANUCO</v>
          </cell>
          <cell r="FA99" t="str">
            <v>001. SEDE ICA</v>
          </cell>
          <cell r="FB99" t="str">
            <v>001. SEDE JUNIN</v>
          </cell>
          <cell r="FC99" t="str">
            <v>001. SEDE LA LIBERTAD</v>
          </cell>
          <cell r="FD99" t="str">
            <v>001. SEDE LAMBAYEQUE</v>
          </cell>
          <cell r="FE99" t="str">
            <v>001. SEDE LORETO</v>
          </cell>
          <cell r="FF99" t="str">
            <v>001. SEDE MADRE DE DIOS</v>
          </cell>
          <cell r="FG99" t="str">
            <v>001. SEDE MOQUEGUA</v>
          </cell>
          <cell r="FH99" t="str">
            <v>001. SEDE PASCO</v>
          </cell>
          <cell r="FI99" t="str">
            <v>001. SEDE PIURA</v>
          </cell>
          <cell r="FJ99" t="str">
            <v>001. SEDE PUNO</v>
          </cell>
          <cell r="FK99" t="str">
            <v>001. SEDE SAN MARTIN</v>
          </cell>
          <cell r="FL99" t="str">
            <v>001. SEDE TACNA</v>
          </cell>
          <cell r="FM99" t="str">
            <v>001. SEDE TUMBES</v>
          </cell>
          <cell r="FN99" t="str">
            <v>001. SEDE UCAYALI</v>
          </cell>
          <cell r="FO99" t="str">
            <v>001. SEDE LIMA</v>
          </cell>
          <cell r="FP99" t="str">
            <v>001. GOBIERNO REGIONAL CALLAO</v>
          </cell>
          <cell r="FQ99" t="str">
            <v>001. GOBIERNO REGIONAL DE LIMA METROPOLITANA</v>
          </cell>
          <cell r="FR99" t="str">
            <v>001. MANCOMUNIDAD REGIONAL DE LOS ANDES</v>
          </cell>
          <cell r="FS99" t="str">
            <v>002. MANCOMUNIDAD REGIONAL HUANCAVELICA - ICA</v>
          </cell>
        </row>
        <row r="100">
          <cell r="A100" t="str">
            <v>017. AUTORIDAD PARA LA RECONSTRUCCIÓN CON CAMBIOS - RCC</v>
          </cell>
          <cell r="B100">
            <v>0</v>
          </cell>
          <cell r="C100">
            <v>0</v>
          </cell>
          <cell r="D100">
            <v>0</v>
          </cell>
          <cell r="E100" t="str">
            <v>004. UNIDAD DE GESTION DEL PROGRAMA DE DESARROLLO ALTERNATIVO SATIPO</v>
          </cell>
          <cell r="F100">
            <v>0</v>
          </cell>
          <cell r="G100">
            <v>0</v>
          </cell>
          <cell r="H100">
            <v>0</v>
          </cell>
          <cell r="I100">
            <v>0</v>
          </cell>
          <cell r="J100">
            <v>0</v>
          </cell>
          <cell r="K100">
            <v>0</v>
          </cell>
          <cell r="L100">
            <v>0</v>
          </cell>
          <cell r="M100" t="str">
            <v>002. FONDO NACIONAL DE DESARROLLO CIENTÍFICO, TECNOLÓGICO Y DE INNOVACIÓN TECNOLÓGICA - FONDECYT</v>
          </cell>
          <cell r="N100">
            <v>0</v>
          </cell>
          <cell r="O100" t="str">
            <v>002. MC - CUSCO</v>
          </cell>
          <cell r="P100">
            <v>0</v>
          </cell>
          <cell r="Q100">
            <v>0</v>
          </cell>
          <cell r="R100">
            <v>0</v>
          </cell>
          <cell r="S100" t="str">
            <v>002. UNIDAD DE COORDINACION DE PROYECTOS DEL PODER JUDICIAL</v>
          </cell>
          <cell r="T100">
            <v>0</v>
          </cell>
          <cell r="U100" t="str">
            <v>002. CONSERVACION DE BOSQUES</v>
          </cell>
          <cell r="V100">
            <v>0</v>
          </cell>
          <cell r="W100">
            <v>0</v>
          </cell>
          <cell r="X100">
            <v>0</v>
          </cell>
          <cell r="Y100">
            <v>0</v>
          </cell>
          <cell r="Z100">
            <v>0</v>
          </cell>
          <cell r="AA100">
            <v>0</v>
          </cell>
          <cell r="AB100">
            <v>0</v>
          </cell>
          <cell r="AC100" t="str">
            <v>003. PROGRAMA MODERNIZACION DEL SISTEMA DE ADMINISTRACION DE JUSTICIA</v>
          </cell>
          <cell r="AD100" t="str">
            <v>002. OFICINA REGIONAL LIMA</v>
          </cell>
          <cell r="AE100" t="str">
            <v>002. SUNARP, SEDE LIMA</v>
          </cell>
          <cell r="AF100" t="str">
            <v>002. DIRECCION DE ECONOMIA Y FINANZAS DE LA PNP</v>
          </cell>
          <cell r="AG100">
            <v>0</v>
          </cell>
          <cell r="AH100">
            <v>0</v>
          </cell>
          <cell r="AI100">
            <v>0</v>
          </cell>
          <cell r="AJ100">
            <v>0</v>
          </cell>
          <cell r="AK100">
            <v>0</v>
          </cell>
          <cell r="AL100" t="str">
            <v>002. ADMINISTRACION DE LA DEUDA</v>
          </cell>
          <cell r="AM100">
            <v>0</v>
          </cell>
          <cell r="AN100" t="str">
            <v>002. INVERSION PUBLICA - SUNAT</v>
          </cell>
          <cell r="AO100">
            <v>0</v>
          </cell>
          <cell r="AP100">
            <v>0</v>
          </cell>
          <cell r="AQ100">
            <v>0</v>
          </cell>
          <cell r="AR100" t="str">
            <v>002. USE 02 SAN MARTIN DE PORRES</v>
          </cell>
          <cell r="AS100">
            <v>0</v>
          </cell>
          <cell r="AT100" t="str">
            <v>002. MEJORAMIENTO DE LA CALIDAD DE LA EDUCACION SUPERIOR</v>
          </cell>
          <cell r="AU100">
            <v>0</v>
          </cell>
          <cell r="AV100">
            <v>0</v>
          </cell>
          <cell r="AW100">
            <v>0</v>
          </cell>
          <cell r="AX100">
            <v>0</v>
          </cell>
          <cell r="AY100">
            <v>0</v>
          </cell>
          <cell r="AZ100">
            <v>0</v>
          </cell>
          <cell r="BA100" t="str">
            <v>002. INICTEL - UNI</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t="str">
            <v>005. INSTITUTO NACIONAL DE SALUD MENTAL</v>
          </cell>
          <cell r="CT100">
            <v>0</v>
          </cell>
          <cell r="CU100">
            <v>0</v>
          </cell>
          <cell r="CV100" t="str">
            <v>002. FONDO INTANGIBLE SOLIDARIO DE SALUD - FISSAL</v>
          </cell>
          <cell r="CW100">
            <v>0</v>
          </cell>
          <cell r="CX100" t="str">
            <v>002. PROGRAMA NACIONAL DE EMPLEO JUVENIL "JÓVENES PRODUCTIVOS"</v>
          </cell>
          <cell r="CY100">
            <v>0</v>
          </cell>
          <cell r="CZ100" t="str">
            <v>006. PROGRAMA SUBSECTORIAL DE IRRIGACION - PSI</v>
          </cell>
          <cell r="DA100">
            <v>0</v>
          </cell>
          <cell r="DB100" t="str">
            <v>002. PROGRAMA DE DESARROLLO DE SANIDAD AGROPECUARIA - PRODESA</v>
          </cell>
          <cell r="DC100" t="str">
            <v>013. ESTACION EXPERIMENTAL AGRARIA EL PORVENIR - SAN MARTIN</v>
          </cell>
          <cell r="DD100" t="str">
            <v>002. MODERNIZACION DE LA GESTION DE LOS RECURSOS HIDRICOS</v>
          </cell>
          <cell r="DE100" t="str">
            <v>002. PROGRAMA DE DESARROLLO FORESTAL SOSTENIBLE, INCLUSIVO Y COMPETITIVO EN LA AMAZONIA PERUANA</v>
          </cell>
          <cell r="DF100" t="str">
            <v>005. DIRECCION GENERAL DE ELECTRIFICACION RURAL</v>
          </cell>
          <cell r="DG100">
            <v>0</v>
          </cell>
          <cell r="DH100">
            <v>0</v>
          </cell>
          <cell r="DI100">
            <v>0</v>
          </cell>
          <cell r="DJ100">
            <v>0</v>
          </cell>
          <cell r="DK100">
            <v>0</v>
          </cell>
          <cell r="DL100" t="str">
            <v>003. GERENCIA ADMINISTRATIVA DE AREQUIPA</v>
          </cell>
          <cell r="DM100">
            <v>0</v>
          </cell>
          <cell r="DN100">
            <v>0</v>
          </cell>
          <cell r="DO100">
            <v>0</v>
          </cell>
          <cell r="DP100" t="str">
            <v>002. COMANDO CONJUNTO DE LAS FUERZAS ARMADAS</v>
          </cell>
          <cell r="DQ100">
            <v>0</v>
          </cell>
          <cell r="DR100">
            <v>0</v>
          </cell>
          <cell r="DS100">
            <v>0</v>
          </cell>
          <cell r="DT100">
            <v>0</v>
          </cell>
          <cell r="DU100">
            <v>0</v>
          </cell>
          <cell r="DV100">
            <v>0</v>
          </cell>
          <cell r="DW100">
            <v>0</v>
          </cell>
          <cell r="DX100">
            <v>0</v>
          </cell>
          <cell r="DY100" t="str">
            <v>004. PLAN COPESCO NACIONAL</v>
          </cell>
          <cell r="DZ100">
            <v>0</v>
          </cell>
          <cell r="EA100" t="str">
            <v>007. PROVIAS NACIONAL</v>
          </cell>
          <cell r="EB100">
            <v>0</v>
          </cell>
          <cell r="EC100">
            <v>0</v>
          </cell>
          <cell r="ED100" t="str">
            <v>004. PROGRAMA NACIONAL DE SANEAMIENTO URBANO</v>
          </cell>
          <cell r="EE100">
            <v>0</v>
          </cell>
          <cell r="EF100">
            <v>0</v>
          </cell>
          <cell r="EG100">
            <v>0</v>
          </cell>
          <cell r="EH100">
            <v>0</v>
          </cell>
          <cell r="EI100" t="str">
            <v>003. FOMENTO AL CONSUMO HUMANO DIRECTO - A COMER PESCADO</v>
          </cell>
          <cell r="EJ100">
            <v>0</v>
          </cell>
          <cell r="EK100">
            <v>0</v>
          </cell>
          <cell r="EL100">
            <v>0</v>
          </cell>
          <cell r="EM100">
            <v>0</v>
          </cell>
          <cell r="EN100">
            <v>0</v>
          </cell>
          <cell r="EO100" t="str">
            <v>006. PROGRAMA INTEGRAL NACIONAL PARA EL BIENESTAR FAMILIAR - INABIF</v>
          </cell>
          <cell r="EP100">
            <v>0</v>
          </cell>
          <cell r="EQ100" t="str">
            <v>003. PROGRAMA NACIONAL CUNA MAS -PNCM</v>
          </cell>
          <cell r="ER100" t="str">
            <v>002. GERENCIA SUB REGIONAL BAGUA</v>
          </cell>
          <cell r="ES100" t="str">
            <v>003. SUB REGION PACIFICO</v>
          </cell>
          <cell r="ET100" t="str">
            <v>002. SEDE CHANKA</v>
          </cell>
          <cell r="EU100" t="str">
            <v>002. TRABAJO AREQUIPA</v>
          </cell>
          <cell r="EV100" t="str">
            <v>008. PROGRAMA REGIONAL DE IRRIGACION Y DESARROLLO RURAL INTEGRADO - PRIDER</v>
          </cell>
          <cell r="EW100" t="str">
            <v>002. CHOTA</v>
          </cell>
          <cell r="EX100" t="str">
            <v>002. PLAN COPESCO</v>
          </cell>
          <cell r="EY100" t="str">
            <v>002. GERENCIA SUB-REGIONAL TAYACAJA</v>
          </cell>
          <cell r="EZ100" t="str">
            <v>100. AGRICULTURA HUANUCO</v>
          </cell>
          <cell r="FA100" t="str">
            <v>002. PROYECTO ESPECIAL TAMBO-CCARACOCHA</v>
          </cell>
          <cell r="FB100" t="str">
            <v>002. PRODUCCION JUNIN</v>
          </cell>
          <cell r="FC100" t="str">
            <v>005. PROYECTO ESPECIAL CHAVIMOCHIC</v>
          </cell>
          <cell r="FD100" t="str">
            <v>002. PROYECTO ESPECIAL OLMOS - TINAJONES</v>
          </cell>
          <cell r="FE100" t="str">
            <v>002. ALTO AMAZONAS - YURIMAGUAS</v>
          </cell>
          <cell r="FF100" t="str">
            <v>002. SUB REGION MANU</v>
          </cell>
          <cell r="FG100" t="str">
            <v>002. PROYECTO ESPECIAL PASTO GRANDE</v>
          </cell>
          <cell r="FH100" t="str">
            <v>002. PASCO - SELVA CENTRAL</v>
          </cell>
          <cell r="FI100" t="str">
            <v>002. GERENCIA LUCIANO CASTILLO COLONNA</v>
          </cell>
          <cell r="FJ100" t="str">
            <v>002. PRODUCCION PUNO</v>
          </cell>
          <cell r="FK100" t="str">
            <v>002. ALTO HUALLAGA - TOCACHE</v>
          </cell>
          <cell r="FL100" t="str">
            <v>002. PROYECTO ESPECIAL RECURSOS HIDRICOS TACNA</v>
          </cell>
          <cell r="FM100" t="str">
            <v>100. AGRICULTURA TUMBES</v>
          </cell>
          <cell r="FN100" t="str">
            <v>002. PURUS</v>
          </cell>
          <cell r="FO100" t="str">
            <v>002. LIMA SUR</v>
          </cell>
          <cell r="FP100" t="str">
            <v>300. EDUCACION CALLAO</v>
          </cell>
          <cell r="FQ100">
            <v>0</v>
          </cell>
          <cell r="FR100">
            <v>0</v>
          </cell>
          <cell r="FS100">
            <v>0</v>
          </cell>
        </row>
        <row r="101">
          <cell r="A101">
            <v>0</v>
          </cell>
          <cell r="B101">
            <v>0</v>
          </cell>
          <cell r="C101">
            <v>0</v>
          </cell>
          <cell r="D101">
            <v>0</v>
          </cell>
          <cell r="E101">
            <v>0</v>
          </cell>
          <cell r="F101">
            <v>0</v>
          </cell>
          <cell r="G101">
            <v>0</v>
          </cell>
          <cell r="H101">
            <v>0</v>
          </cell>
          <cell r="I101">
            <v>0</v>
          </cell>
          <cell r="J101">
            <v>0</v>
          </cell>
          <cell r="K101">
            <v>0</v>
          </cell>
          <cell r="L101">
            <v>0</v>
          </cell>
          <cell r="M101">
            <v>0</v>
          </cell>
          <cell r="N101">
            <v>0</v>
          </cell>
          <cell r="O101" t="str">
            <v>003. ZONA ARQUEOLÓGICA CARAL</v>
          </cell>
          <cell r="P101">
            <v>0</v>
          </cell>
          <cell r="Q101">
            <v>0</v>
          </cell>
          <cell r="R101">
            <v>0</v>
          </cell>
          <cell r="S101" t="str">
            <v>003. CORTE SUPERIOR DE JUSTICIA DE LIMA</v>
          </cell>
          <cell r="T101">
            <v>0</v>
          </cell>
          <cell r="U101" t="str">
            <v>003. GESTIÓN INTEGRAL DE LA CALIDAD AMBIENTAL</v>
          </cell>
          <cell r="V101">
            <v>0</v>
          </cell>
          <cell r="W101">
            <v>0</v>
          </cell>
          <cell r="X101">
            <v>0</v>
          </cell>
          <cell r="Y101">
            <v>0</v>
          </cell>
          <cell r="Z101">
            <v>0</v>
          </cell>
          <cell r="AA101">
            <v>0</v>
          </cell>
          <cell r="AB101">
            <v>0</v>
          </cell>
          <cell r="AC101">
            <v>0</v>
          </cell>
          <cell r="AD101" t="str">
            <v>003. OFICINA REGIONAL NORTE CHICLAYO</v>
          </cell>
          <cell r="AE101" t="str">
            <v>003. SUNARP, SEDE CHICLAYO</v>
          </cell>
          <cell r="AF101" t="str">
            <v>003. REGION POLICIAL PIURA</v>
          </cell>
          <cell r="AG101">
            <v>0</v>
          </cell>
          <cell r="AH101">
            <v>0</v>
          </cell>
          <cell r="AI101">
            <v>0</v>
          </cell>
          <cell r="AJ101">
            <v>0</v>
          </cell>
          <cell r="AK101">
            <v>0</v>
          </cell>
          <cell r="AL101" t="str">
            <v>004. UNIDAD DE COORDINACION DE COOPERACIÓN TÉCNICA Y FINANCIERA</v>
          </cell>
          <cell r="AM101">
            <v>0</v>
          </cell>
          <cell r="AN101" t="str">
            <v>003. MEJORAMIENTO DEL SISTEMA DE INFORMACIÓN DE LA SUNAT - MSI</v>
          </cell>
          <cell r="AO101">
            <v>0</v>
          </cell>
          <cell r="AP101">
            <v>0</v>
          </cell>
          <cell r="AQ101">
            <v>0</v>
          </cell>
          <cell r="AR101" t="str">
            <v>003. USE 03 CERCADO</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t="str">
            <v>007. INSTITUTO NACIONAL DE CIENCIAS NEUROLÓGICAS</v>
          </cell>
          <cell r="CT101">
            <v>0</v>
          </cell>
          <cell r="CU101">
            <v>0</v>
          </cell>
          <cell r="CV101">
            <v>0</v>
          </cell>
          <cell r="CW101">
            <v>0</v>
          </cell>
          <cell r="CX101" t="str">
            <v>005. PROGRAMA PARA LA GENERACION DE EMPLEO SOCIAL INCLUSIVO "TRABAJA PERÚ"</v>
          </cell>
          <cell r="CY101">
            <v>0</v>
          </cell>
          <cell r="CZ101" t="str">
            <v>011. PROGRAMA DE DESARROLLO PRODUCTIVO AGRARIO RURAL - AGRORURAL</v>
          </cell>
          <cell r="DA101">
            <v>0</v>
          </cell>
          <cell r="DB101">
            <v>0</v>
          </cell>
          <cell r="DC101" t="str">
            <v>014. ESTACION EXPERIMENTAL AGRARIA ILLPA - PUNO</v>
          </cell>
          <cell r="DD101">
            <v>0</v>
          </cell>
          <cell r="DE101">
            <v>0</v>
          </cell>
          <cell r="DF101">
            <v>0</v>
          </cell>
          <cell r="DG101">
            <v>0</v>
          </cell>
          <cell r="DH101">
            <v>0</v>
          </cell>
          <cell r="DI101">
            <v>0</v>
          </cell>
          <cell r="DJ101">
            <v>0</v>
          </cell>
          <cell r="DK101">
            <v>0</v>
          </cell>
          <cell r="DL101" t="str">
            <v>004. GERENCIA ADMINISTRATIVA DE LAMBAYEQUE</v>
          </cell>
          <cell r="DM101">
            <v>0</v>
          </cell>
          <cell r="DN101">
            <v>0</v>
          </cell>
          <cell r="DO101">
            <v>0</v>
          </cell>
          <cell r="DP101" t="str">
            <v>003. EJERCITO PERUANO</v>
          </cell>
          <cell r="DQ101">
            <v>0</v>
          </cell>
          <cell r="DR101">
            <v>0</v>
          </cell>
          <cell r="DS101">
            <v>0</v>
          </cell>
          <cell r="DT101">
            <v>0</v>
          </cell>
          <cell r="DU101">
            <v>0</v>
          </cell>
          <cell r="DV101">
            <v>0</v>
          </cell>
          <cell r="DW101">
            <v>0</v>
          </cell>
          <cell r="DX101">
            <v>0</v>
          </cell>
          <cell r="DY101" t="str">
            <v>005. VENTANILLA UNICA DE COMERCIO EXTERIOR - SEGUNDA ETAPA</v>
          </cell>
          <cell r="DZ101">
            <v>0</v>
          </cell>
          <cell r="EA101" t="str">
            <v>010. PROVIAS DESCENTRALIZADO</v>
          </cell>
          <cell r="EB101">
            <v>0</v>
          </cell>
          <cell r="EC101">
            <v>0</v>
          </cell>
          <cell r="ED101" t="str">
            <v>005. PROGRAMA NACIONAL DE SANEAMIENTO RURAL</v>
          </cell>
          <cell r="EE101">
            <v>0</v>
          </cell>
          <cell r="EF101">
            <v>0</v>
          </cell>
          <cell r="EG101">
            <v>0</v>
          </cell>
          <cell r="EH101">
            <v>0</v>
          </cell>
          <cell r="EI101" t="str">
            <v>004. PROGRAMA NACIONAL DE INNOVACION PARA LA COMPETITIVIDAD Y PRODUCTIVIDAD</v>
          </cell>
          <cell r="EJ101">
            <v>0</v>
          </cell>
          <cell r="EK101">
            <v>0</v>
          </cell>
          <cell r="EL101">
            <v>0</v>
          </cell>
          <cell r="EM101">
            <v>0</v>
          </cell>
          <cell r="EN101">
            <v>0</v>
          </cell>
          <cell r="EO101" t="str">
            <v>009. PROGRAMA NACIONAL CONTRA LA VIOLENCIA FAMILIAR Y SEXUAL - PNCVFS</v>
          </cell>
          <cell r="EP101">
            <v>0</v>
          </cell>
          <cell r="EQ101" t="str">
            <v>004. FONDO DE COOPERACION PARA EL DESARROLLO SOCIAL -FONCODES</v>
          </cell>
          <cell r="ER101" t="str">
            <v>003. GERENCIA SUB REGIONAL CONDORCANQUI</v>
          </cell>
          <cell r="ES101" t="str">
            <v>007. PROYECTO ESPECIAL CHINECAS</v>
          </cell>
          <cell r="ET101" t="str">
            <v>003. SUB REGION CHINCHEROS</v>
          </cell>
          <cell r="EU101" t="str">
            <v>004. PROYECTO ESPECIAL COPASA</v>
          </cell>
          <cell r="EV101" t="str">
            <v>100. AGRICULTURA AYACUCHO</v>
          </cell>
          <cell r="EW101" t="str">
            <v>003. CUTERVO</v>
          </cell>
          <cell r="EX101" t="str">
            <v>003. PLAN MERISS</v>
          </cell>
          <cell r="EY101" t="str">
            <v>005. GERENCIA SUB-REGIONAL CHURCAMPA</v>
          </cell>
          <cell r="EZ101" t="str">
            <v>200. TRANSPORTES HUANUCO</v>
          </cell>
          <cell r="FA101" t="str">
            <v>100. AGRICULTURA ICA</v>
          </cell>
          <cell r="FB101" t="str">
            <v>100. AGRICULTURA JUNIN</v>
          </cell>
          <cell r="FC101" t="str">
            <v>100. AGRICULTURA LA LIBERTAD</v>
          </cell>
          <cell r="FD101" t="str">
            <v>004. AUTORIDAD PORTUARIA REGIONAL LAMBAYEQUE</v>
          </cell>
          <cell r="FE101" t="str">
            <v>003. UCAYALI - CONTAMANA</v>
          </cell>
          <cell r="FF101" t="str">
            <v>021. PROYECTO ESPECIAL MADRE DE DIOS</v>
          </cell>
          <cell r="FG101" t="str">
            <v>003. SUB REGION DE DESARROLLO ILO</v>
          </cell>
          <cell r="FH101" t="str">
            <v>003. SUB REGION DANIEL ALCIDES CARRION</v>
          </cell>
          <cell r="FI101" t="str">
            <v>003. GERENCIA SUB REGIONAL MORROPON HUANCABAMBA</v>
          </cell>
          <cell r="FJ101" t="str">
            <v>003. PROGRAMA REGIONAL DE RIEGO Y DRENAJE</v>
          </cell>
          <cell r="FK101" t="str">
            <v>003. PESQUERIA SAN MARTIN</v>
          </cell>
          <cell r="FL101" t="str">
            <v>100. AGRICULTURA TACNA</v>
          </cell>
          <cell r="FM101" t="str">
            <v>200. TRANSPORTES TUMBES</v>
          </cell>
          <cell r="FN101" t="str">
            <v>003. RAYMONDI</v>
          </cell>
          <cell r="FO101" t="str">
            <v>100. AGRICULTURA LIMA</v>
          </cell>
          <cell r="FP101" t="str">
            <v>301. COLEGIO MILITAR LEONCIO PRADO</v>
          </cell>
          <cell r="FQ101">
            <v>0</v>
          </cell>
          <cell r="FR101">
            <v>0</v>
          </cell>
          <cell r="FS101">
            <v>0</v>
          </cell>
        </row>
        <row r="102">
          <cell r="A102">
            <v>0</v>
          </cell>
          <cell r="B102">
            <v>0</v>
          </cell>
          <cell r="C102">
            <v>0</v>
          </cell>
          <cell r="D102">
            <v>0</v>
          </cell>
          <cell r="E102">
            <v>0</v>
          </cell>
          <cell r="F102">
            <v>0</v>
          </cell>
          <cell r="G102">
            <v>0</v>
          </cell>
          <cell r="H102">
            <v>0</v>
          </cell>
          <cell r="I102">
            <v>0</v>
          </cell>
          <cell r="J102">
            <v>0</v>
          </cell>
          <cell r="K102">
            <v>0</v>
          </cell>
          <cell r="L102">
            <v>0</v>
          </cell>
          <cell r="M102">
            <v>0</v>
          </cell>
          <cell r="N102">
            <v>0</v>
          </cell>
          <cell r="O102" t="str">
            <v>005. NAYLAMP - LAMBAYEQUE</v>
          </cell>
          <cell r="P102">
            <v>0</v>
          </cell>
          <cell r="Q102">
            <v>0</v>
          </cell>
          <cell r="R102">
            <v>0</v>
          </cell>
          <cell r="S102" t="str">
            <v>004. CORTE SUPERIOR DE JUSTICIA DE LA LIBERTAD</v>
          </cell>
          <cell r="T102">
            <v>0</v>
          </cell>
          <cell r="U102" t="str">
            <v>004. GESTIÓN DE LOS RECURSOS NATURALES</v>
          </cell>
          <cell r="V102">
            <v>0</v>
          </cell>
          <cell r="W102">
            <v>0</v>
          </cell>
          <cell r="X102">
            <v>0</v>
          </cell>
          <cell r="Y102">
            <v>0</v>
          </cell>
          <cell r="Z102">
            <v>0</v>
          </cell>
          <cell r="AA102">
            <v>0</v>
          </cell>
          <cell r="AB102">
            <v>0</v>
          </cell>
          <cell r="AC102">
            <v>0</v>
          </cell>
          <cell r="AD102" t="str">
            <v>004. OFICINA REGIONAL ORIENTE PUCALLPA</v>
          </cell>
          <cell r="AE102" t="str">
            <v>004. SUNARP, SEDE TRUJILLO</v>
          </cell>
          <cell r="AF102" t="str">
            <v>005. III DIRTEPOL - TRUJILLO</v>
          </cell>
          <cell r="AG102">
            <v>0</v>
          </cell>
          <cell r="AH102">
            <v>0</v>
          </cell>
          <cell r="AI102">
            <v>0</v>
          </cell>
          <cell r="AJ102">
            <v>0</v>
          </cell>
          <cell r="AK102">
            <v>0</v>
          </cell>
          <cell r="AL102" t="str">
            <v>009. SECRETARIA TECNICA DE APOYO A LA COMISION AD HOC CREADA POR LA LEY 29625</v>
          </cell>
          <cell r="AM102">
            <v>0</v>
          </cell>
          <cell r="AN102">
            <v>0</v>
          </cell>
          <cell r="AO102">
            <v>0</v>
          </cell>
          <cell r="AP102">
            <v>0</v>
          </cell>
          <cell r="AQ102">
            <v>0</v>
          </cell>
          <cell r="AR102" t="str">
            <v>004. USE 04 COMAS</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t="str">
            <v>008. INSTITUTO NACIONAL DE OFTALMOLOGÍA</v>
          </cell>
          <cell r="CT102">
            <v>0</v>
          </cell>
          <cell r="CU102">
            <v>0</v>
          </cell>
          <cell r="CV102">
            <v>0</v>
          </cell>
          <cell r="CW102">
            <v>0</v>
          </cell>
          <cell r="CX102" t="str">
            <v>006. PROGRAMA NACIONAL PARA LA PROMOCION DE OPORTUNIDADES LABORALES "IMPULSA PERÚ"</v>
          </cell>
          <cell r="CY102">
            <v>0</v>
          </cell>
          <cell r="CZ102" t="str">
            <v>012. PROGRAMA DE COMPENSACIONES PARA LA COMPETITIVIDAD</v>
          </cell>
          <cell r="DA102">
            <v>0</v>
          </cell>
          <cell r="DB102">
            <v>0</v>
          </cell>
          <cell r="DC102" t="str">
            <v>015. ESTACION EXPERIMENTAL AGRARIA PUCALLPA - UCAYALI</v>
          </cell>
          <cell r="DD102">
            <v>0</v>
          </cell>
          <cell r="DE102">
            <v>0</v>
          </cell>
          <cell r="DF102">
            <v>0</v>
          </cell>
          <cell r="DG102">
            <v>0</v>
          </cell>
          <cell r="DH102">
            <v>0</v>
          </cell>
          <cell r="DI102">
            <v>0</v>
          </cell>
          <cell r="DJ102">
            <v>0</v>
          </cell>
          <cell r="DK102">
            <v>0</v>
          </cell>
          <cell r="DL102" t="str">
            <v>005. GERENCIA ADMINISTRATIVA DE LA LIBERTAD</v>
          </cell>
          <cell r="DM102">
            <v>0</v>
          </cell>
          <cell r="DN102">
            <v>0</v>
          </cell>
          <cell r="DO102">
            <v>0</v>
          </cell>
          <cell r="DP102" t="str">
            <v>004. MARINA DE GUERRA DEL PERU</v>
          </cell>
          <cell r="DQ102">
            <v>0</v>
          </cell>
          <cell r="DR102">
            <v>0</v>
          </cell>
          <cell r="DS102">
            <v>0</v>
          </cell>
          <cell r="DT102">
            <v>0</v>
          </cell>
          <cell r="DU102">
            <v>0</v>
          </cell>
          <cell r="DV102">
            <v>0</v>
          </cell>
          <cell r="DW102">
            <v>0</v>
          </cell>
          <cell r="DX102">
            <v>0</v>
          </cell>
          <cell r="DY102">
            <v>0</v>
          </cell>
          <cell r="DZ102">
            <v>0</v>
          </cell>
          <cell r="EA102" t="str">
            <v>011. FONDO DE INVERSION EN TELECOMUNICACIONES - FITEL</v>
          </cell>
          <cell r="EB102">
            <v>0</v>
          </cell>
          <cell r="EC102">
            <v>0</v>
          </cell>
          <cell r="ED102" t="str">
            <v>006. AGUA SEGURA PARA LIMA Y CALLAO</v>
          </cell>
          <cell r="EE102">
            <v>0</v>
          </cell>
          <cell r="EF102">
            <v>0</v>
          </cell>
          <cell r="EG102">
            <v>0</v>
          </cell>
          <cell r="EH102">
            <v>0</v>
          </cell>
          <cell r="EI102" t="str">
            <v>005. PROGRAMA NACIONAL DE INNOVACIÓN EN PESCA Y ACUICULTURA</v>
          </cell>
          <cell r="EJ102">
            <v>0</v>
          </cell>
          <cell r="EK102">
            <v>0</v>
          </cell>
          <cell r="EL102">
            <v>0</v>
          </cell>
          <cell r="EM102">
            <v>0</v>
          </cell>
          <cell r="EN102">
            <v>0</v>
          </cell>
          <cell r="EO102">
            <v>0</v>
          </cell>
          <cell r="EP102">
            <v>0</v>
          </cell>
          <cell r="EQ102" t="str">
            <v>005. PROGRAMA NACIONAL DE APOYO DIRECTO A LOS MÁS POBRES -JUNTOS</v>
          </cell>
          <cell r="ER102" t="str">
            <v>004. GERENCIA SUB REGIONAL DE UTCUBAMBA</v>
          </cell>
          <cell r="ES102" t="str">
            <v>008. TERMINAL PORTUARIO DE CHIMBOTE</v>
          </cell>
          <cell r="ET102" t="str">
            <v>004. PRO DESARROLLO APURIMAC</v>
          </cell>
          <cell r="EU102" t="str">
            <v>005. PROYECTO ESPECIAL MAJES - SIGUAS</v>
          </cell>
          <cell r="EV102" t="str">
            <v>200. TRANSPORTES AYACUCHO</v>
          </cell>
          <cell r="EW102" t="str">
            <v>004. JAEN</v>
          </cell>
          <cell r="EX102" t="str">
            <v>004. INSTITUTO DE MANEJO DE AGUA Y MEDIO AMBIENTE (IMA)</v>
          </cell>
          <cell r="EY102" t="str">
            <v>006. GERENCIA SUB-REGIONAL CASTROVIRREYNA</v>
          </cell>
          <cell r="EZ102" t="str">
            <v>300. EDUCACION HUANUCO</v>
          </cell>
          <cell r="FA102" t="str">
            <v>200. TRANSPORTES ICA</v>
          </cell>
          <cell r="FB102" t="str">
            <v>200. TRANSPORTES JUNIN</v>
          </cell>
          <cell r="FC102" t="str">
            <v>200. TRANSPORTES LA LIBERTAD</v>
          </cell>
          <cell r="FD102" t="str">
            <v>100. AGRICULTURA LAMBAYEQUE</v>
          </cell>
          <cell r="FE102" t="str">
            <v>004. ORGANISMO PUBLICO INFRAESTRUCTURA PARA LA PRODUCTIVIDAD</v>
          </cell>
          <cell r="FF102" t="str">
            <v>100. AGRICULTURA MADRE DE DIOS</v>
          </cell>
          <cell r="FG102" t="str">
            <v>004. SUB REGION DE DESARROLLO GENERAL SÁNCHEZ CERRO</v>
          </cell>
          <cell r="FH102" t="str">
            <v>100. AGRICULTURA PASCO</v>
          </cell>
          <cell r="FI102" t="str">
            <v>004. PROYECTO ESPECIAL CHIRA - PIURA</v>
          </cell>
          <cell r="FJ102" t="str">
            <v>005. PROGRAMA DE APOYO AL DESARROLLO RURAL ANDINO</v>
          </cell>
          <cell r="FK102" t="str">
            <v>004. SUB REGION BAJO MAYO - TARAPOTO</v>
          </cell>
          <cell r="FL102" t="str">
            <v>200. TRANSPORTES TACNA</v>
          </cell>
          <cell r="FM102" t="str">
            <v>300. EDUCACION TUMBES</v>
          </cell>
          <cell r="FN102" t="str">
            <v>004. AGUAYTIA</v>
          </cell>
          <cell r="FO102" t="str">
            <v>300. EDUCACION LIMA</v>
          </cell>
          <cell r="FP102" t="str">
            <v>302. EDUCACION VENTANILLA</v>
          </cell>
          <cell r="FQ102">
            <v>0</v>
          </cell>
          <cell r="FR102">
            <v>0</v>
          </cell>
          <cell r="FS102">
            <v>0</v>
          </cell>
        </row>
        <row r="103">
          <cell r="A103">
            <v>0</v>
          </cell>
          <cell r="B103">
            <v>0</v>
          </cell>
          <cell r="C103">
            <v>0</v>
          </cell>
          <cell r="D103">
            <v>0</v>
          </cell>
          <cell r="E103">
            <v>0</v>
          </cell>
          <cell r="F103">
            <v>0</v>
          </cell>
          <cell r="G103">
            <v>0</v>
          </cell>
          <cell r="H103">
            <v>0</v>
          </cell>
          <cell r="I103">
            <v>0</v>
          </cell>
          <cell r="J103">
            <v>0</v>
          </cell>
          <cell r="K103">
            <v>0</v>
          </cell>
          <cell r="L103">
            <v>0</v>
          </cell>
          <cell r="M103">
            <v>0</v>
          </cell>
          <cell r="N103">
            <v>0</v>
          </cell>
          <cell r="O103" t="str">
            <v>007. MARCAHUAMACHUCO</v>
          </cell>
          <cell r="P103">
            <v>0</v>
          </cell>
          <cell r="Q103">
            <v>0</v>
          </cell>
          <cell r="R103">
            <v>0</v>
          </cell>
          <cell r="S103" t="str">
            <v>005. CORTE SUPERIOR DE JUSTICIA DE AREQUIPA</v>
          </cell>
          <cell r="T103">
            <v>0</v>
          </cell>
          <cell r="U103">
            <v>0</v>
          </cell>
          <cell r="V103">
            <v>0</v>
          </cell>
          <cell r="W103">
            <v>0</v>
          </cell>
          <cell r="X103">
            <v>0</v>
          </cell>
          <cell r="Y103">
            <v>0</v>
          </cell>
          <cell r="Z103">
            <v>0</v>
          </cell>
          <cell r="AA103">
            <v>0</v>
          </cell>
          <cell r="AB103">
            <v>0</v>
          </cell>
          <cell r="AC103">
            <v>0</v>
          </cell>
          <cell r="AD103" t="str">
            <v>005. OFICINA REGIONAL CENTRO HUANCAYO</v>
          </cell>
          <cell r="AE103" t="str">
            <v>005. SUNARP, SEDE AREQUIPA</v>
          </cell>
          <cell r="AF103" t="str">
            <v>009. VII DIRECCION TERRITORIAL DE POLICIA - LIMA</v>
          </cell>
          <cell r="AG103">
            <v>0</v>
          </cell>
          <cell r="AH103">
            <v>0</v>
          </cell>
          <cell r="AI103">
            <v>0</v>
          </cell>
          <cell r="AJ103">
            <v>0</v>
          </cell>
          <cell r="AK103">
            <v>0</v>
          </cell>
          <cell r="AL103" t="str">
            <v>011. SECRETARIA TÉCNICA DEL CONSEJO FISCAL</v>
          </cell>
          <cell r="AM103">
            <v>0</v>
          </cell>
          <cell r="AN103">
            <v>0</v>
          </cell>
          <cell r="AO103">
            <v>0</v>
          </cell>
          <cell r="AP103">
            <v>0</v>
          </cell>
          <cell r="AQ103">
            <v>0</v>
          </cell>
          <cell r="AR103" t="str">
            <v>005. USE 05 SAN JUAN DE LURIGANCHO</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t="str">
            <v>009. INSTITUTO NACIONAL DE REHABILITACIÓN</v>
          </cell>
          <cell r="CT103">
            <v>0</v>
          </cell>
          <cell r="CU103">
            <v>0</v>
          </cell>
          <cell r="CV103">
            <v>0</v>
          </cell>
          <cell r="CW103">
            <v>0</v>
          </cell>
          <cell r="CX103" t="str">
            <v>007. PROGRAMA PARA EL MEJORAMIENTO Y AMPLIACION DE LOS SERVICIOS DEL CENTRO DE EMPLEO "FORTALECE PERÚ"</v>
          </cell>
          <cell r="CY103">
            <v>0</v>
          </cell>
          <cell r="CZ103" t="str">
            <v>014. BINACIONAL PUYANGO - TUMBES</v>
          </cell>
          <cell r="DA103">
            <v>0</v>
          </cell>
          <cell r="DB103">
            <v>0</v>
          </cell>
          <cell r="DC103" t="str">
            <v>016. ESTACION EXPERIMENTAL AGRARIA SANTA ANA - JUNIN</v>
          </cell>
          <cell r="DD103">
            <v>0</v>
          </cell>
          <cell r="DE103">
            <v>0</v>
          </cell>
          <cell r="DF103">
            <v>0</v>
          </cell>
          <cell r="DG103">
            <v>0</v>
          </cell>
          <cell r="DH103">
            <v>0</v>
          </cell>
          <cell r="DI103">
            <v>0</v>
          </cell>
          <cell r="DJ103">
            <v>0</v>
          </cell>
          <cell r="DK103">
            <v>0</v>
          </cell>
          <cell r="DL103" t="str">
            <v>006. GERENCIA ADMINISTRATIVA DE CUSCO</v>
          </cell>
          <cell r="DM103">
            <v>0</v>
          </cell>
          <cell r="DN103">
            <v>0</v>
          </cell>
          <cell r="DO103">
            <v>0</v>
          </cell>
          <cell r="DP103" t="str">
            <v>005. FUERZA AEREA DEL PERU</v>
          </cell>
          <cell r="DQ103">
            <v>0</v>
          </cell>
          <cell r="DR103">
            <v>0</v>
          </cell>
          <cell r="DS103">
            <v>0</v>
          </cell>
          <cell r="DT103">
            <v>0</v>
          </cell>
          <cell r="DU103">
            <v>0</v>
          </cell>
          <cell r="DV103">
            <v>0</v>
          </cell>
          <cell r="DW103">
            <v>0</v>
          </cell>
          <cell r="DX103">
            <v>0</v>
          </cell>
          <cell r="DY103">
            <v>0</v>
          </cell>
          <cell r="DZ103">
            <v>0</v>
          </cell>
          <cell r="EA103" t="str">
            <v>012. AUTORIDAD AUTONOMA DEL SISTEMA ELECTRICO DE TRANSPORTE MASIVO DE LIMA Y CALLAO - ATE</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t="str">
            <v>006. PROGRAMA NACIONAL DE ASISTENCIA SOLIDARIA PENSION 65</v>
          </cell>
          <cell r="ER103" t="str">
            <v>005. PROAMAZONAS</v>
          </cell>
          <cell r="ES103" t="str">
            <v>100. AGRICULTURA ANCASH</v>
          </cell>
          <cell r="ET103" t="str">
            <v>005. GERENCIA SUB REGIONAL COTABAMBAS</v>
          </cell>
          <cell r="EU103" t="str">
            <v>100. AGRICULTURA AREQUIPA</v>
          </cell>
          <cell r="EV103" t="str">
            <v>300. EDUCACION AYACUCHO</v>
          </cell>
          <cell r="EW103" t="str">
            <v>005. PROGRAMAS REGIONALES - PROREGION</v>
          </cell>
          <cell r="EX103" t="str">
            <v>100. AGRICULTURA CUSCO</v>
          </cell>
          <cell r="EY103" t="str">
            <v>007. GERENCIA SUB-REGIONAL HUAYTARÁ</v>
          </cell>
          <cell r="EZ103" t="str">
            <v>301. EDUCACION MARAÑON</v>
          </cell>
          <cell r="FA103" t="str">
            <v>300. EDUCACION ICA</v>
          </cell>
          <cell r="FB103" t="str">
            <v>300. EDUCACION JUNIN</v>
          </cell>
          <cell r="FC103" t="str">
            <v>300. EDUCACION LA LIBERTAD</v>
          </cell>
          <cell r="FD103" t="str">
            <v>200. TRANSPORTES LAMBAYEQUE</v>
          </cell>
          <cell r="FE103" t="str">
            <v>100. AGRICULTURA LORETO</v>
          </cell>
          <cell r="FF103" t="str">
            <v>200. TRANSPORTES MADRE DE DIOS</v>
          </cell>
          <cell r="FG103" t="str">
            <v>100. AGRICULTURA MOQUEGUA</v>
          </cell>
          <cell r="FH103" t="str">
            <v>200. TRANSPORTES PASCO</v>
          </cell>
          <cell r="FI103" t="str">
            <v>005. PROYECTO HIDROENERGETICO DEL ALTO PIURA</v>
          </cell>
          <cell r="FJ103" t="str">
            <v>100. AGRICULTURA PUNO</v>
          </cell>
          <cell r="FK103" t="str">
            <v>005. SUB REGION HUALLAGA CENTRAL - JUANJUI</v>
          </cell>
          <cell r="FL103" t="str">
            <v>300. EDUCACION TACNA</v>
          </cell>
          <cell r="FM103" t="str">
            <v>301. EDUCACION UGEL TUMBES</v>
          </cell>
          <cell r="FN103" t="str">
            <v>005. CARRETERA FEDERICO BASADRE</v>
          </cell>
          <cell r="FO103" t="str">
            <v>301. EDUCACION CAÑETE</v>
          </cell>
          <cell r="FP103" t="str">
            <v>303. COMITÉ DE ADMINISTRACIÓN DEL FONDO EDUCATIVO DEL CALLAO - CAFED</v>
          </cell>
          <cell r="FQ103">
            <v>0</v>
          </cell>
          <cell r="FR103">
            <v>0</v>
          </cell>
          <cell r="FS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t="str">
            <v>008. PROYECTOS ESPECIALES</v>
          </cell>
          <cell r="P104">
            <v>0</v>
          </cell>
          <cell r="Q104">
            <v>0</v>
          </cell>
          <cell r="R104">
            <v>0</v>
          </cell>
          <cell r="S104" t="str">
            <v>006. CORTE SUPERIOR DE JUSTICIA DE LAMBAYEQUE</v>
          </cell>
          <cell r="T104">
            <v>0</v>
          </cell>
          <cell r="U104">
            <v>0</v>
          </cell>
          <cell r="V104">
            <v>0</v>
          </cell>
          <cell r="W104">
            <v>0</v>
          </cell>
          <cell r="X104">
            <v>0</v>
          </cell>
          <cell r="Y104">
            <v>0</v>
          </cell>
          <cell r="Z104">
            <v>0</v>
          </cell>
          <cell r="AA104">
            <v>0</v>
          </cell>
          <cell r="AB104">
            <v>0</v>
          </cell>
          <cell r="AC104">
            <v>0</v>
          </cell>
          <cell r="AD104" t="str">
            <v>006. OFICINA REGIONAL SUR ORIENTE CUSCO</v>
          </cell>
          <cell r="AE104" t="str">
            <v>006. SUNARP, SEDE CUSCO</v>
          </cell>
          <cell r="AF104" t="str">
            <v>010. VIII DIRECCION TERRITORIAL DE POLICIA - HUANCAYO</v>
          </cell>
          <cell r="AG104">
            <v>0</v>
          </cell>
          <cell r="AH104">
            <v>0</v>
          </cell>
          <cell r="AI104">
            <v>0</v>
          </cell>
          <cell r="AJ104">
            <v>0</v>
          </cell>
          <cell r="AK104">
            <v>0</v>
          </cell>
          <cell r="AL104">
            <v>0</v>
          </cell>
          <cell r="AM104">
            <v>0</v>
          </cell>
          <cell r="AN104">
            <v>0</v>
          </cell>
          <cell r="AO104">
            <v>0</v>
          </cell>
          <cell r="AP104">
            <v>0</v>
          </cell>
          <cell r="AQ104">
            <v>0</v>
          </cell>
          <cell r="AR104" t="str">
            <v>006. USE 06 VITARTE</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t="str">
            <v>010. INSTITUTO NACIONAL DE SALUD DEL NIÑO</v>
          </cell>
          <cell r="CT104">
            <v>0</v>
          </cell>
          <cell r="CU104">
            <v>0</v>
          </cell>
          <cell r="CV104">
            <v>0</v>
          </cell>
          <cell r="CW104">
            <v>0</v>
          </cell>
          <cell r="CX104">
            <v>0</v>
          </cell>
          <cell r="CY104">
            <v>0</v>
          </cell>
          <cell r="CZ104" t="str">
            <v>015. JEQUETEPEQUE - ZAÑA</v>
          </cell>
          <cell r="DA104">
            <v>0</v>
          </cell>
          <cell r="DB104">
            <v>0</v>
          </cell>
          <cell r="DC104" t="str">
            <v>017. ESTACION EXPERIMENTAL AGRARIA VISTA FLORIDA - LAMBAYEQUE</v>
          </cell>
          <cell r="DD104">
            <v>0</v>
          </cell>
          <cell r="DE104">
            <v>0</v>
          </cell>
          <cell r="DF104">
            <v>0</v>
          </cell>
          <cell r="DG104">
            <v>0</v>
          </cell>
          <cell r="DH104">
            <v>0</v>
          </cell>
          <cell r="DI104">
            <v>0</v>
          </cell>
          <cell r="DJ104">
            <v>0</v>
          </cell>
          <cell r="DK104">
            <v>0</v>
          </cell>
          <cell r="DL104" t="str">
            <v>007. GERENCIA ADMINISTRATIVA DE PIURA</v>
          </cell>
          <cell r="DM104">
            <v>0</v>
          </cell>
          <cell r="DN104">
            <v>0</v>
          </cell>
          <cell r="DO104">
            <v>0</v>
          </cell>
          <cell r="DP104" t="str">
            <v>006. COMISION NACIONAL DE INVESTIGACION Y DESARROLLO AEROESPACIAL</v>
          </cell>
          <cell r="DQ104">
            <v>0</v>
          </cell>
          <cell r="DR104">
            <v>0</v>
          </cell>
          <cell r="DS104">
            <v>0</v>
          </cell>
          <cell r="DT104">
            <v>0</v>
          </cell>
          <cell r="DU104">
            <v>0</v>
          </cell>
          <cell r="DV104">
            <v>0</v>
          </cell>
          <cell r="DW104">
            <v>0</v>
          </cell>
          <cell r="DX104">
            <v>0</v>
          </cell>
          <cell r="DY104">
            <v>0</v>
          </cell>
          <cell r="DZ104">
            <v>0</v>
          </cell>
          <cell r="EA104" t="str">
            <v>013. PROYECTO ESPECIAL PARA LA PREPARACIÓN Y DESARROLLO DE LOS XVIII JUEGOS PANAMERICANOS 2019</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t="str">
            <v>007. PROGRAMA NACIONAL DE ALIMENTACION ESCOLAR QALI WARMA</v>
          </cell>
          <cell r="ER104" t="str">
            <v>100. AGRICULTURA AMAZONAS</v>
          </cell>
          <cell r="ES104" t="str">
            <v>200. TRANSPORTES ANCASH</v>
          </cell>
          <cell r="ET104" t="str">
            <v>100. AGRICULTURA APURIMAC</v>
          </cell>
          <cell r="EU104" t="str">
            <v>200. TRANSPORTES AREQUIPA</v>
          </cell>
          <cell r="EV104" t="str">
            <v>301. EDUCACION CENTRO AYACUCHO</v>
          </cell>
          <cell r="EW104" t="str">
            <v>100. AGRICULTURA CAJAMARCA</v>
          </cell>
          <cell r="EX104" t="str">
            <v>200. TRANSPORTES CUSCO</v>
          </cell>
          <cell r="EY104" t="str">
            <v>008. GERENCIA SUB-REGIONAL ACOBAMBA</v>
          </cell>
          <cell r="EZ104" t="str">
            <v>302. EDUCACION LEONCIO PRADO</v>
          </cell>
          <cell r="FA104" t="str">
            <v>301. EDUCACION CHINCHA</v>
          </cell>
          <cell r="FB104" t="str">
            <v>301. EDUCACION TARMA</v>
          </cell>
          <cell r="FC104" t="str">
            <v>301. EDUCACION CHEPEN</v>
          </cell>
          <cell r="FD104" t="str">
            <v>300. EDUCACION CHICLAYO</v>
          </cell>
          <cell r="FE104" t="str">
            <v>200. TRANSPORTES LORETO</v>
          </cell>
          <cell r="FF104" t="str">
            <v>300. EDUCACION MADRE DE DIOS</v>
          </cell>
          <cell r="FG104" t="str">
            <v>200. TRANSPORTES MOQUEGUA</v>
          </cell>
          <cell r="FH104" t="str">
            <v>300. EDUCACION PASCO</v>
          </cell>
          <cell r="FI104" t="str">
            <v>100. AGRICULTURA PIURA</v>
          </cell>
          <cell r="FJ104" t="str">
            <v>200. TRANSPORTES PUNO</v>
          </cell>
          <cell r="FK104" t="str">
            <v>006. PROYECTO ESPECIAL ALTO MAYO</v>
          </cell>
          <cell r="FL104" t="str">
            <v>301. UGEL TACNA</v>
          </cell>
          <cell r="FM104" t="str">
            <v>302. EDUCACION UGEL CONTRALMIRANTE VILLAR - ZORRITOS</v>
          </cell>
          <cell r="FN104" t="str">
            <v>006. DIRECCION REGIONAL SECTORIAL DE COMERCIO EXTERIOR Y TURISMO UCAYALI</v>
          </cell>
          <cell r="FO104" t="str">
            <v>302. EDUCACION HUAURA</v>
          </cell>
          <cell r="FP104" t="str">
            <v>400. DIRECCION DE SALUD I CALLAO</v>
          </cell>
          <cell r="FQ104">
            <v>0</v>
          </cell>
          <cell r="FR104">
            <v>0</v>
          </cell>
          <cell r="FS104">
            <v>0</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t="str">
            <v>009. LA LIBERTAD</v>
          </cell>
          <cell r="P105">
            <v>0</v>
          </cell>
          <cell r="Q105">
            <v>0</v>
          </cell>
          <cell r="R105">
            <v>0</v>
          </cell>
          <cell r="S105" t="str">
            <v>007. CORTE SUPERIOR DE JUSTICIA DE CUSCO</v>
          </cell>
          <cell r="T105">
            <v>0</v>
          </cell>
          <cell r="U105">
            <v>0</v>
          </cell>
          <cell r="V105">
            <v>0</v>
          </cell>
          <cell r="W105">
            <v>0</v>
          </cell>
          <cell r="X105">
            <v>0</v>
          </cell>
          <cell r="Y105">
            <v>0</v>
          </cell>
          <cell r="Z105">
            <v>0</v>
          </cell>
          <cell r="AA105">
            <v>0</v>
          </cell>
          <cell r="AB105">
            <v>0</v>
          </cell>
          <cell r="AC105">
            <v>0</v>
          </cell>
          <cell r="AD105" t="str">
            <v>007. OFICINA REGIONAL SUR AREQUIPA</v>
          </cell>
          <cell r="AE105" t="str">
            <v>007. SUNARP, SEDE PIURA</v>
          </cell>
          <cell r="AF105" t="str">
            <v>012. X DIRECCION TERRITORIAL DE POLICIA - CUZCO</v>
          </cell>
          <cell r="AG105">
            <v>0</v>
          </cell>
          <cell r="AH105">
            <v>0</v>
          </cell>
          <cell r="AI105">
            <v>0</v>
          </cell>
          <cell r="AJ105">
            <v>0</v>
          </cell>
          <cell r="AK105">
            <v>0</v>
          </cell>
          <cell r="AL105">
            <v>0</v>
          </cell>
          <cell r="AM105">
            <v>0</v>
          </cell>
          <cell r="AN105">
            <v>0</v>
          </cell>
          <cell r="AO105">
            <v>0</v>
          </cell>
          <cell r="AP105">
            <v>0</v>
          </cell>
          <cell r="AQ105">
            <v>0</v>
          </cell>
          <cell r="AR105" t="str">
            <v>007. USE 07 SAN BORJA</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011. INSTITUTO NACIONAL MATERNO PERINATAL</v>
          </cell>
          <cell r="CT105">
            <v>0</v>
          </cell>
          <cell r="CU105">
            <v>0</v>
          </cell>
          <cell r="CV105">
            <v>0</v>
          </cell>
          <cell r="CW105">
            <v>0</v>
          </cell>
          <cell r="CX105">
            <v>0</v>
          </cell>
          <cell r="CY105">
            <v>0</v>
          </cell>
          <cell r="CZ105" t="str">
            <v>016. SIERRA CENTRO SUR</v>
          </cell>
          <cell r="DA105">
            <v>0</v>
          </cell>
          <cell r="DB105">
            <v>0</v>
          </cell>
          <cell r="DC105" t="str">
            <v>018. ESTACION EXPERIMENTAL AGRARIA ANDENES - CUZCO</v>
          </cell>
          <cell r="DD105">
            <v>0</v>
          </cell>
          <cell r="DE105">
            <v>0</v>
          </cell>
          <cell r="DF105">
            <v>0</v>
          </cell>
          <cell r="DG105">
            <v>0</v>
          </cell>
          <cell r="DH105">
            <v>0</v>
          </cell>
          <cell r="DI105">
            <v>0</v>
          </cell>
          <cell r="DJ105">
            <v>0</v>
          </cell>
          <cell r="DK105">
            <v>0</v>
          </cell>
          <cell r="DL105" t="str">
            <v>008. GERENCIA ADMINISTRATIVA DE SAN MARTIN</v>
          </cell>
          <cell r="DM105">
            <v>0</v>
          </cell>
          <cell r="DN105">
            <v>0</v>
          </cell>
          <cell r="DO105">
            <v>0</v>
          </cell>
          <cell r="DP105" t="str">
            <v>008. ESCUELA NACIONAL DE MARINA MERCANTE</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t="str">
            <v>008. PROGRAMA NACIONAL TAMBOS</v>
          </cell>
          <cell r="ER105" t="str">
            <v>200. TRANSPORTES AMAZONAS</v>
          </cell>
          <cell r="ES105" t="str">
            <v>300. EDUCACION ANCASH</v>
          </cell>
          <cell r="ET105" t="str">
            <v>101. AGRICULTURA CHANKA</v>
          </cell>
          <cell r="EU105" t="str">
            <v>300. EDUCACION AREQUIPA</v>
          </cell>
          <cell r="EV105" t="str">
            <v>302. EDUCACION LUCANAS</v>
          </cell>
          <cell r="EW105" t="str">
            <v>200. TRANSPORTES CAJAMARCA</v>
          </cell>
          <cell r="EX105" t="str">
            <v>300. EDUCACION CUSCO</v>
          </cell>
          <cell r="EY105" t="str">
            <v>009. GERENCIA SUB-REGIONAL ANGARAES</v>
          </cell>
          <cell r="EZ105" t="str">
            <v>303. EDUCACION DOS DE MAYO</v>
          </cell>
          <cell r="FA105" t="str">
            <v>302. EDUCACION NASCA</v>
          </cell>
          <cell r="FB105" t="str">
            <v>302. EDUCACION SATIPO</v>
          </cell>
          <cell r="FC105" t="str">
            <v>302. EDUCACION PACASMAYO</v>
          </cell>
          <cell r="FD105" t="str">
            <v>301. COLEGIO  MILITAR ELIAS AGUIRRE</v>
          </cell>
          <cell r="FE105" t="str">
            <v>300. EDUCACION LORETO</v>
          </cell>
          <cell r="FF105" t="str">
            <v>400. SALUD MADRE DE DIOS</v>
          </cell>
          <cell r="FG105" t="str">
            <v>300. EDUCACION MOQUEGUA</v>
          </cell>
          <cell r="FH105" t="str">
            <v>301. EDUCACION OXAPAMPA</v>
          </cell>
          <cell r="FI105" t="str">
            <v>200. TRANSPORTES PIURA</v>
          </cell>
          <cell r="FJ105" t="str">
            <v>300. EDUCACION PUNO</v>
          </cell>
          <cell r="FK105" t="str">
            <v>007. PROCEJA</v>
          </cell>
          <cell r="FL105" t="str">
            <v>400. SALUD TACNA</v>
          </cell>
          <cell r="FM105" t="str">
            <v>303. EDUCACION UGEL ZARUMILLA</v>
          </cell>
          <cell r="FN105" t="str">
            <v>007. DIRECCION REGIONAL SECTORIAL DE LA PRODUCCION</v>
          </cell>
          <cell r="FO105" t="str">
            <v>303. EDUCACION HUARAL</v>
          </cell>
          <cell r="FP105" t="str">
            <v>401. HOSPITAL DANIEL A. CARRION</v>
          </cell>
          <cell r="FQ105">
            <v>0</v>
          </cell>
          <cell r="FR105">
            <v>0</v>
          </cell>
          <cell r="FS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008. CORTE SUPERIOR DE JUSTICIA DE JUNIN</v>
          </cell>
          <cell r="T106">
            <v>0</v>
          </cell>
          <cell r="U106">
            <v>0</v>
          </cell>
          <cell r="V106">
            <v>0</v>
          </cell>
          <cell r="W106">
            <v>0</v>
          </cell>
          <cell r="X106">
            <v>0</v>
          </cell>
          <cell r="Y106">
            <v>0</v>
          </cell>
          <cell r="Z106">
            <v>0</v>
          </cell>
          <cell r="AA106">
            <v>0</v>
          </cell>
          <cell r="AB106">
            <v>0</v>
          </cell>
          <cell r="AC106">
            <v>0</v>
          </cell>
          <cell r="AD106" t="str">
            <v>008. OFICINA DE INFRAESTRUCTURA PENITENCIARIA</v>
          </cell>
          <cell r="AE106" t="str">
            <v>008. SUNARP, SEDE MOYOBAMBA</v>
          </cell>
          <cell r="AF106" t="str">
            <v>018. DIRECCION DE AVIACION POLICIAL - DIRAVPOL</v>
          </cell>
          <cell r="AG106">
            <v>0</v>
          </cell>
          <cell r="AH106">
            <v>0</v>
          </cell>
          <cell r="AI106">
            <v>0</v>
          </cell>
          <cell r="AJ106">
            <v>0</v>
          </cell>
          <cell r="AK106">
            <v>0</v>
          </cell>
          <cell r="AL106">
            <v>0</v>
          </cell>
          <cell r="AM106">
            <v>0</v>
          </cell>
          <cell r="AN106">
            <v>0</v>
          </cell>
          <cell r="AO106">
            <v>0</v>
          </cell>
          <cell r="AP106">
            <v>0</v>
          </cell>
          <cell r="AQ106">
            <v>0</v>
          </cell>
          <cell r="AR106" t="str">
            <v>017. DIRECCION DE EDUCACION DE LIMA</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016. HOSPITAL NACIONAL HIPÓLITO UNANUE</v>
          </cell>
          <cell r="CT106">
            <v>0</v>
          </cell>
          <cell r="CU106">
            <v>0</v>
          </cell>
          <cell r="CV106">
            <v>0</v>
          </cell>
          <cell r="CW106">
            <v>0</v>
          </cell>
          <cell r="CX106">
            <v>0</v>
          </cell>
          <cell r="CY106">
            <v>0</v>
          </cell>
          <cell r="CZ106" t="str">
            <v>017. BINACIONAL LAGO TITICACA</v>
          </cell>
          <cell r="DA106">
            <v>0</v>
          </cell>
          <cell r="DB106">
            <v>0</v>
          </cell>
          <cell r="DC106" t="str">
            <v>019. PROGRAMA NACIONAL DE INNOVACION AGRARIA - PNIA</v>
          </cell>
          <cell r="DD106">
            <v>0</v>
          </cell>
          <cell r="DE106">
            <v>0</v>
          </cell>
          <cell r="DF106">
            <v>0</v>
          </cell>
          <cell r="DG106">
            <v>0</v>
          </cell>
          <cell r="DH106">
            <v>0</v>
          </cell>
          <cell r="DI106">
            <v>0</v>
          </cell>
          <cell r="DJ106">
            <v>0</v>
          </cell>
          <cell r="DK106">
            <v>0</v>
          </cell>
          <cell r="DL106" t="str">
            <v>009. GERENCIA ADMINISTRATIVA DE AMAZONAS</v>
          </cell>
          <cell r="DM106">
            <v>0</v>
          </cell>
          <cell r="DN106">
            <v>0</v>
          </cell>
          <cell r="DO106">
            <v>0</v>
          </cell>
          <cell r="DP106" t="str">
            <v>009. OFICINA PREVISIONAL DE LAS FUERZAS ARMADAS</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t="str">
            <v>300. EDUCACION AMAZONAS</v>
          </cell>
          <cell r="ES106" t="str">
            <v>301. EDUCACION SANTA</v>
          </cell>
          <cell r="ET106" t="str">
            <v>200. TRANSPORTES APURIMAC</v>
          </cell>
          <cell r="EU106" t="str">
            <v>301. COLEGIO MILITAR FRANCISCO BOLOGNESI</v>
          </cell>
          <cell r="EV106" t="str">
            <v>303. EDUCACION SARA SARA</v>
          </cell>
          <cell r="EW106" t="str">
            <v>300. EDUCACION CAJAMARCA</v>
          </cell>
          <cell r="EX106" t="str">
            <v>301. ESCUELA DE BELLAS ARTES DIEGO QUISPE TITO</v>
          </cell>
          <cell r="EY106" t="str">
            <v>010.  LUCHA CONTRA LA POBREZA</v>
          </cell>
          <cell r="EZ106" t="str">
            <v>304. EDUCACION UGEL PACHITEA</v>
          </cell>
          <cell r="FA106" t="str">
            <v>303. EDUCACION PISCO</v>
          </cell>
          <cell r="FB106" t="str">
            <v>303. EDUCACION CHANCHAMAYO</v>
          </cell>
          <cell r="FC106" t="str">
            <v>303. EDUCACION ASCOPE</v>
          </cell>
          <cell r="FD106" t="str">
            <v>302. EDUCACION LAMBAYEQUE</v>
          </cell>
          <cell r="FE106" t="str">
            <v>301. EDUCACION ALTO AMAZONAS</v>
          </cell>
          <cell r="FF106" t="str">
            <v>401. HOSPITAL SANTA ROSA DE PUERTO MALDONADO</v>
          </cell>
          <cell r="FG106" t="str">
            <v>301. EDUCACION ILO</v>
          </cell>
          <cell r="FH106" t="str">
            <v>302. EDUCACION DANIEL A. CARRION</v>
          </cell>
          <cell r="FI106" t="str">
            <v>300. EDUCACION PIURA</v>
          </cell>
          <cell r="FJ106" t="str">
            <v>301. EDUCACION SAN ROMAN</v>
          </cell>
          <cell r="FK106" t="str">
            <v>018. HUALLAGA CENTRAL Y BAJO MAYO</v>
          </cell>
          <cell r="FL106" t="str">
            <v>401. HOSPITAL DE APOYO HIPOLITO UNANUE</v>
          </cell>
          <cell r="FM106" t="str">
            <v>400. SALUD TUMBES</v>
          </cell>
          <cell r="FN106" t="str">
            <v>100. AGRICULTURA UCAYALI</v>
          </cell>
          <cell r="FO106" t="str">
            <v>304. EDUCACION CAJATAMBO</v>
          </cell>
          <cell r="FP106" t="str">
            <v>402. HOSPITAL DE APOYO SAN JOSE</v>
          </cell>
          <cell r="FQ106">
            <v>0</v>
          </cell>
          <cell r="FR106">
            <v>0</v>
          </cell>
          <cell r="FS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t="str">
            <v>009. CORTE SUPERIOR DE JUSTICIA DE LIMA NORTE</v>
          </cell>
          <cell r="T107">
            <v>0</v>
          </cell>
          <cell r="U107">
            <v>0</v>
          </cell>
          <cell r="V107">
            <v>0</v>
          </cell>
          <cell r="W107">
            <v>0</v>
          </cell>
          <cell r="X107">
            <v>0</v>
          </cell>
          <cell r="Y107">
            <v>0</v>
          </cell>
          <cell r="Z107">
            <v>0</v>
          </cell>
          <cell r="AA107">
            <v>0</v>
          </cell>
          <cell r="AB107">
            <v>0</v>
          </cell>
          <cell r="AC107">
            <v>0</v>
          </cell>
          <cell r="AD107" t="str">
            <v>010. OFICINA REGIONAL ALTIPLANO PUNO</v>
          </cell>
          <cell r="AE107" t="str">
            <v>009. SUNARP, SEDE IQUITOS</v>
          </cell>
          <cell r="AF107" t="str">
            <v>019. DIRECCIÓN EJECUTIVA DE EDUCACIÓN Y DOCTRINA PNP - DIREDUD PNP</v>
          </cell>
          <cell r="AG107">
            <v>0</v>
          </cell>
          <cell r="AH107">
            <v>0</v>
          </cell>
          <cell r="AI107">
            <v>0</v>
          </cell>
          <cell r="AJ107">
            <v>0</v>
          </cell>
          <cell r="AK107">
            <v>0</v>
          </cell>
          <cell r="AL107">
            <v>0</v>
          </cell>
          <cell r="AM107">
            <v>0</v>
          </cell>
          <cell r="AN107">
            <v>0</v>
          </cell>
          <cell r="AO107">
            <v>0</v>
          </cell>
          <cell r="AP107">
            <v>0</v>
          </cell>
          <cell r="AQ107">
            <v>0</v>
          </cell>
          <cell r="AR107" t="str">
            <v>020. CONSERVATORIO NACIONAL DE MUSICA</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017. HOSPITAL HERMILIO VALDIZÁN</v>
          </cell>
          <cell r="CT107">
            <v>0</v>
          </cell>
          <cell r="CU107">
            <v>0</v>
          </cell>
          <cell r="CV107">
            <v>0</v>
          </cell>
          <cell r="CW107">
            <v>0</v>
          </cell>
          <cell r="CX107">
            <v>0</v>
          </cell>
          <cell r="CY107">
            <v>0</v>
          </cell>
          <cell r="CZ107" t="str">
            <v>018. BINACIONAL RÍO PUTUMAYO</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t="str">
            <v>301. EDUCACION BAGUA</v>
          </cell>
          <cell r="ES107" t="str">
            <v>302. EDUCACION HUAYLAS</v>
          </cell>
          <cell r="ET107" t="str">
            <v>201. TRANSPORTES CHANKA</v>
          </cell>
          <cell r="EU107" t="str">
            <v>302. EDUCACION AREQUIPA NORTE</v>
          </cell>
          <cell r="EV107" t="str">
            <v>304. EDUCACION SUR PAUZA</v>
          </cell>
          <cell r="EW107" t="str">
            <v>301. EDUCACION CHOTA</v>
          </cell>
          <cell r="EX107" t="str">
            <v>302. EDUCACION CANCHIS</v>
          </cell>
          <cell r="EY107" t="str">
            <v>100. AGRICULTURA HUANCAVELICA</v>
          </cell>
          <cell r="EZ107" t="str">
            <v>305. EDUCACION UGEL HUAMALIES</v>
          </cell>
          <cell r="FA107" t="str">
            <v>304. EDUCACION PALPA</v>
          </cell>
          <cell r="FB107" t="str">
            <v>304. EDUCACION HUANCAYO</v>
          </cell>
          <cell r="FC107" t="str">
            <v>304. EDUCACION GRAN CHIMU</v>
          </cell>
          <cell r="FD107" t="str">
            <v>303. EDUCACION FERREÑAFE</v>
          </cell>
          <cell r="FE107" t="str">
            <v>302. EDUCACION CONTAMANA</v>
          </cell>
          <cell r="FF107">
            <v>0</v>
          </cell>
          <cell r="FG107" t="str">
            <v>302. EDUCACION MARISCAL NIETO</v>
          </cell>
          <cell r="FH107" t="str">
            <v>303. UGEL PASCO</v>
          </cell>
          <cell r="FI107" t="str">
            <v>301. COLEGIO MILITAR PEDRO RUIZ GALLO</v>
          </cell>
          <cell r="FJ107" t="str">
            <v>302. EDUCACION MELGAR</v>
          </cell>
          <cell r="FK107" t="str">
            <v>100. AGRICULTURA SAN MARTIN</v>
          </cell>
          <cell r="FL107" t="str">
            <v>402. RED DE SALUD TACNA</v>
          </cell>
          <cell r="FM107" t="str">
            <v>402. HOSPITAL REGIONAL JOSE ALFREDO MENDOZA OLAVARRIA - JAMO II-2 TUMBES</v>
          </cell>
          <cell r="FN107" t="str">
            <v>200. TRANSPORTES UCAYALI</v>
          </cell>
          <cell r="FO107" t="str">
            <v>305. EDUCACION CANTA</v>
          </cell>
          <cell r="FP107" t="str">
            <v>403. HOSPITAL DE VENTANILLA</v>
          </cell>
          <cell r="FQ107">
            <v>0</v>
          </cell>
          <cell r="FR107">
            <v>0</v>
          </cell>
          <cell r="FS107">
            <v>0</v>
          </cell>
        </row>
        <row r="108">
          <cell r="A108">
            <v>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t="str">
            <v>010. CORTE SUPERIOR DE JUSTICIA DE ICA</v>
          </cell>
          <cell r="T108">
            <v>0</v>
          </cell>
          <cell r="U108">
            <v>0</v>
          </cell>
          <cell r="V108">
            <v>0</v>
          </cell>
          <cell r="W108">
            <v>0</v>
          </cell>
          <cell r="X108">
            <v>0</v>
          </cell>
          <cell r="Y108">
            <v>0</v>
          </cell>
          <cell r="Z108">
            <v>0</v>
          </cell>
          <cell r="AA108">
            <v>0</v>
          </cell>
          <cell r="AB108">
            <v>0</v>
          </cell>
          <cell r="AC108">
            <v>0</v>
          </cell>
          <cell r="AD108" t="str">
            <v>011. OFICINA REGIONAL NOR ORIENTE SAN MARTIN</v>
          </cell>
          <cell r="AE108" t="str">
            <v>010. SUNARP, SEDE PUCALLPA</v>
          </cell>
          <cell r="AF108" t="str">
            <v>020. SANIDAD DE LA PNP</v>
          </cell>
          <cell r="AG108">
            <v>0</v>
          </cell>
          <cell r="AH108">
            <v>0</v>
          </cell>
          <cell r="AI108">
            <v>0</v>
          </cell>
          <cell r="AJ108">
            <v>0</v>
          </cell>
          <cell r="AK108">
            <v>0</v>
          </cell>
          <cell r="AL108">
            <v>0</v>
          </cell>
          <cell r="AM108">
            <v>0</v>
          </cell>
          <cell r="AN108">
            <v>0</v>
          </cell>
          <cell r="AO108">
            <v>0</v>
          </cell>
          <cell r="AP108">
            <v>0</v>
          </cell>
          <cell r="AQ108">
            <v>0</v>
          </cell>
          <cell r="AR108" t="str">
            <v>021. ESCUELA NACIONAL DE BELLAS ARTES</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t="str">
            <v>020. HOSPITAL SERGIO BERNALES</v>
          </cell>
          <cell r="CT108">
            <v>0</v>
          </cell>
          <cell r="CU108">
            <v>0</v>
          </cell>
          <cell r="CV108">
            <v>0</v>
          </cell>
          <cell r="CW108">
            <v>0</v>
          </cell>
          <cell r="CX108">
            <v>0</v>
          </cell>
          <cell r="CY108">
            <v>0</v>
          </cell>
          <cell r="CZ108" t="str">
            <v>019. JAÉN - SAN IGNACIO - BAGUA</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t="str">
            <v>302. EDUCACION CONDORCANQUI</v>
          </cell>
          <cell r="ES108" t="str">
            <v>303. EDUCACION HUARMEY</v>
          </cell>
          <cell r="ET108" t="str">
            <v>300. EDUCACION APURIMAC</v>
          </cell>
          <cell r="EU108" t="str">
            <v>303. EDUCACION AREQUIPA SUR</v>
          </cell>
          <cell r="EV108" t="str">
            <v>305. EDUCACION HUANTA</v>
          </cell>
          <cell r="EW108" t="str">
            <v>302. EDUCACION CUTERVO</v>
          </cell>
          <cell r="EX108" t="str">
            <v>303. EDUCACION QUISPICANCHIS</v>
          </cell>
          <cell r="EY108" t="str">
            <v>200. TRANSPORTE HUANCAVELICA</v>
          </cell>
          <cell r="EZ108" t="str">
            <v>306. EDUCACION UGEL PUERTO INCA</v>
          </cell>
          <cell r="FA108" t="str">
            <v>400. SALUD ICA</v>
          </cell>
          <cell r="FB108" t="str">
            <v>305. EDUCACION CONCEPCION</v>
          </cell>
          <cell r="FC108" t="str">
            <v>305. EDUCACION OTUZCO</v>
          </cell>
          <cell r="FD108" t="str">
            <v>304. GERENCIA REGIONAL DE EDUCACIÓN LAMBAYEQUE</v>
          </cell>
          <cell r="FE108" t="str">
            <v>303. EDUCACION MARISCAL RAMON CASTILLA</v>
          </cell>
          <cell r="FF108">
            <v>0</v>
          </cell>
          <cell r="FG108" t="str">
            <v>303. EDUCACION SANCHEZ CERRO</v>
          </cell>
          <cell r="FH108" t="str">
            <v>400. SALUD PASCO</v>
          </cell>
          <cell r="FI108" t="str">
            <v>302. EDUCACION LUCIANO CASTILLO COLONNA</v>
          </cell>
          <cell r="FJ108" t="str">
            <v>303. EDUCACION AZANGARO</v>
          </cell>
          <cell r="FK108" t="str">
            <v>200. TRANSPORTES SAN MARTIN</v>
          </cell>
          <cell r="FL108">
            <v>0</v>
          </cell>
          <cell r="FM108">
            <v>0</v>
          </cell>
          <cell r="FN108" t="str">
            <v>300. EDUCACION UCAYALI</v>
          </cell>
          <cell r="FO108" t="str">
            <v>306. EDUCACION YAUYOS</v>
          </cell>
          <cell r="FP108" t="str">
            <v>404. HOSPITAL DE REHABILITACIÓN DEL CALLAO</v>
          </cell>
          <cell r="FQ108">
            <v>0</v>
          </cell>
          <cell r="FR108">
            <v>0</v>
          </cell>
          <cell r="FS108">
            <v>0</v>
          </cell>
        </row>
        <row r="109">
          <cell r="A109">
            <v>0</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t="str">
            <v>011. CORTE SUPERIOR DE JUSTICIA DEL CALLAO</v>
          </cell>
          <cell r="T109">
            <v>0</v>
          </cell>
          <cell r="U109">
            <v>0</v>
          </cell>
          <cell r="V109">
            <v>0</v>
          </cell>
          <cell r="W109">
            <v>0</v>
          </cell>
          <cell r="X109">
            <v>0</v>
          </cell>
          <cell r="Y109">
            <v>0</v>
          </cell>
          <cell r="Z109">
            <v>0</v>
          </cell>
          <cell r="AA109">
            <v>0</v>
          </cell>
          <cell r="AB109">
            <v>0</v>
          </cell>
          <cell r="AC109">
            <v>0</v>
          </cell>
          <cell r="AD109">
            <v>0</v>
          </cell>
          <cell r="AE109" t="str">
            <v>011. SUNARP, SEDE HUARAZ</v>
          </cell>
          <cell r="AF109" t="str">
            <v>022. XI DIRECCION TERRITORIAL DE POLICIA - AREQUIPA</v>
          </cell>
          <cell r="AG109">
            <v>0</v>
          </cell>
          <cell r="AH109">
            <v>0</v>
          </cell>
          <cell r="AI109">
            <v>0</v>
          </cell>
          <cell r="AJ109">
            <v>0</v>
          </cell>
          <cell r="AK109">
            <v>0</v>
          </cell>
          <cell r="AL109">
            <v>0</v>
          </cell>
          <cell r="AM109">
            <v>0</v>
          </cell>
          <cell r="AN109">
            <v>0</v>
          </cell>
          <cell r="AO109">
            <v>0</v>
          </cell>
          <cell r="AP109">
            <v>0</v>
          </cell>
          <cell r="AQ109">
            <v>0</v>
          </cell>
          <cell r="AR109" t="str">
            <v>022. INSTITUTO PEDAGOGICO NACIONAL DE MONTERRICO</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t="str">
            <v>021. HOSPITAL CAYETANO HEREDIA</v>
          </cell>
          <cell r="CT109">
            <v>0</v>
          </cell>
          <cell r="CU109">
            <v>0</v>
          </cell>
          <cell r="CV109">
            <v>0</v>
          </cell>
          <cell r="CW109">
            <v>0</v>
          </cell>
          <cell r="CX109">
            <v>0</v>
          </cell>
          <cell r="CY109">
            <v>0</v>
          </cell>
          <cell r="CZ109" t="str">
            <v>020. ALTO HUALLAGA</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t="str">
            <v>303. EDUCACION BAGUA CAPITAL</v>
          </cell>
          <cell r="ES109" t="str">
            <v>304. EDUCACION AIJA</v>
          </cell>
          <cell r="ET109" t="str">
            <v>301. EDUCACION CHANKA</v>
          </cell>
          <cell r="EU109" t="str">
            <v>304. UGEL CAMANÁ</v>
          </cell>
          <cell r="EV109" t="str">
            <v>307. EDUCACION VRAE LA MAR</v>
          </cell>
          <cell r="EW109" t="str">
            <v>303. EDUCACION JAEN</v>
          </cell>
          <cell r="EX109" t="str">
            <v>304. EDUCACION LA CONVENCION</v>
          </cell>
          <cell r="EY109" t="str">
            <v>300. EDUCACION HUANCAVELICA</v>
          </cell>
          <cell r="EZ109" t="str">
            <v>307. EDUCACION UGEL HUACAYBAMBA</v>
          </cell>
          <cell r="FA109" t="str">
            <v>401. HOSPITAL SAN JOSE DE CHINCHA</v>
          </cell>
          <cell r="FB109" t="str">
            <v>306. EDUCACION CHUPACA</v>
          </cell>
          <cell r="FC109" t="str">
            <v>306. EDUCACION SANTIAGO DE CHUCO</v>
          </cell>
          <cell r="FD109" t="str">
            <v>400. SALUD LAMBAYEQUE</v>
          </cell>
          <cell r="FE109" t="str">
            <v>304. EDUCACION REQUENA</v>
          </cell>
          <cell r="FF109">
            <v>0</v>
          </cell>
          <cell r="FG109" t="str">
            <v>400. SALUD MOQUEGUA</v>
          </cell>
          <cell r="FH109" t="str">
            <v>401. SALUD HOSPITAL DANIEL A. CARRION</v>
          </cell>
          <cell r="FI109" t="str">
            <v>303. EDUCACION ALTO PIURA</v>
          </cell>
          <cell r="FJ109" t="str">
            <v>304. EDUCACION HUANCANE</v>
          </cell>
          <cell r="FK109" t="str">
            <v>300. EDUCACION SAN MARTIN</v>
          </cell>
          <cell r="FL109">
            <v>0</v>
          </cell>
          <cell r="FM109">
            <v>0</v>
          </cell>
          <cell r="FN109" t="str">
            <v>301. EDUCACION PURUS</v>
          </cell>
          <cell r="FO109" t="str">
            <v>307. EDUCACION OYON</v>
          </cell>
          <cell r="FP109">
            <v>0</v>
          </cell>
          <cell r="FQ109">
            <v>0</v>
          </cell>
          <cell r="FR109">
            <v>0</v>
          </cell>
          <cell r="FS109">
            <v>0</v>
          </cell>
        </row>
        <row r="110">
          <cell r="A110">
            <v>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t="str">
            <v>012. CORTE SUPERIOR DE JUSTICIA DE PIURA</v>
          </cell>
          <cell r="T110">
            <v>0</v>
          </cell>
          <cell r="U110">
            <v>0</v>
          </cell>
          <cell r="V110">
            <v>0</v>
          </cell>
          <cell r="W110">
            <v>0</v>
          </cell>
          <cell r="X110">
            <v>0</v>
          </cell>
          <cell r="Y110">
            <v>0</v>
          </cell>
          <cell r="Z110">
            <v>0</v>
          </cell>
          <cell r="AA110">
            <v>0</v>
          </cell>
          <cell r="AB110">
            <v>0</v>
          </cell>
          <cell r="AC110">
            <v>0</v>
          </cell>
          <cell r="AD110">
            <v>0</v>
          </cell>
          <cell r="AE110" t="str">
            <v>012. SUNARP, SEDE HUANCAYO</v>
          </cell>
          <cell r="AF110" t="str">
            <v>026. DIRECCIÓN EJECUTIVA DE INVESTIGACIÓN CRIMINAL Y APOYO A LA JUSTICIA PNP - DIREICAJ PNP</v>
          </cell>
          <cell r="AG110">
            <v>0</v>
          </cell>
          <cell r="AH110">
            <v>0</v>
          </cell>
          <cell r="AI110">
            <v>0</v>
          </cell>
          <cell r="AJ110">
            <v>0</v>
          </cell>
          <cell r="AK110">
            <v>0</v>
          </cell>
          <cell r="AL110">
            <v>0</v>
          </cell>
          <cell r="AM110">
            <v>0</v>
          </cell>
          <cell r="AN110">
            <v>0</v>
          </cell>
          <cell r="AO110">
            <v>0</v>
          </cell>
          <cell r="AP110">
            <v>0</v>
          </cell>
          <cell r="AQ110">
            <v>0</v>
          </cell>
          <cell r="AR110" t="str">
            <v>023. ESCUELA NACIONAL SUPERIOR DE FOLKLORE "J.M.A"</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t="str">
            <v>025. HOSPITAL DE APOYO DEPARTAMENTAL MARIA AUXILIADORA</v>
          </cell>
          <cell r="CT110">
            <v>0</v>
          </cell>
          <cell r="CU110">
            <v>0</v>
          </cell>
          <cell r="CV110">
            <v>0</v>
          </cell>
          <cell r="CW110">
            <v>0</v>
          </cell>
          <cell r="CX110">
            <v>0</v>
          </cell>
          <cell r="CY110">
            <v>0</v>
          </cell>
          <cell r="CZ110" t="str">
            <v>021. PICHIS PALCAZU</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t="str">
            <v>400. SALUD AMAZONAS</v>
          </cell>
          <cell r="ES110" t="str">
            <v>305. EDUCACION POMABAMBA</v>
          </cell>
          <cell r="ET110" t="str">
            <v>302. EDUCACION COTABAMBAS</v>
          </cell>
          <cell r="EU110" t="str">
            <v>305. UGEL CARAVELÍ</v>
          </cell>
          <cell r="EV110" t="str">
            <v>308. EDUCACION HUAMANGA</v>
          </cell>
          <cell r="EW110" t="str">
            <v>304. EDUCACION SAN IGNACIO</v>
          </cell>
          <cell r="EX110" t="str">
            <v>305. EDUCACION CHUMBIVILCAS</v>
          </cell>
          <cell r="EY110" t="str">
            <v>307. EDUCACION UGEL ANGARAES</v>
          </cell>
          <cell r="EZ110" t="str">
            <v>308. EDUCACION UGEL AMBO</v>
          </cell>
          <cell r="FA110" t="str">
            <v>402. SALUD PALPA - NASCA</v>
          </cell>
          <cell r="FB110" t="str">
            <v>307. EDUCACION JAUJA</v>
          </cell>
          <cell r="FC110" t="str">
            <v>307. EDUCACION SANCHEZ CARRION</v>
          </cell>
          <cell r="FD110" t="str">
            <v>401. HOSPITAL REGIONAL DOCENTE LAS MERCEDES - CHICLAYO</v>
          </cell>
          <cell r="FE110" t="str">
            <v>305. EDUCACION NAUTA</v>
          </cell>
          <cell r="FF110">
            <v>0</v>
          </cell>
          <cell r="FG110" t="str">
            <v>401. SALUD ILO</v>
          </cell>
          <cell r="FH110" t="str">
            <v>402. SALUD UTES OXAPAMPA</v>
          </cell>
          <cell r="FI110" t="str">
            <v>304. INSTITUTOS SUPERIORES DE EDUCACION PUBLICA REGIONAL DE PIURA</v>
          </cell>
          <cell r="FJ110" t="str">
            <v>305. EDUCACION PUTINA</v>
          </cell>
          <cell r="FK110" t="str">
            <v>301. EDUCACION BAJO MAYO</v>
          </cell>
          <cell r="FL110">
            <v>0</v>
          </cell>
          <cell r="FM110">
            <v>0</v>
          </cell>
          <cell r="FN110" t="str">
            <v>302. EDUCACION ATALAYA</v>
          </cell>
          <cell r="FO110" t="str">
            <v>308. EDUCACION HUAROCHIRI</v>
          </cell>
          <cell r="FP110">
            <v>0</v>
          </cell>
          <cell r="FQ110">
            <v>0</v>
          </cell>
          <cell r="FR110">
            <v>0</v>
          </cell>
          <cell r="FS110">
            <v>0</v>
          </cell>
        </row>
        <row r="111">
          <cell r="A111">
            <v>0</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t="str">
            <v>013. CORTE SUPERIOR DE JUSTICIA DE HUANUCO</v>
          </cell>
          <cell r="T111">
            <v>0</v>
          </cell>
          <cell r="U111">
            <v>0</v>
          </cell>
          <cell r="V111">
            <v>0</v>
          </cell>
          <cell r="W111">
            <v>0</v>
          </cell>
          <cell r="X111">
            <v>0</v>
          </cell>
          <cell r="Y111">
            <v>0</v>
          </cell>
          <cell r="Z111">
            <v>0</v>
          </cell>
          <cell r="AA111">
            <v>0</v>
          </cell>
          <cell r="AB111">
            <v>0</v>
          </cell>
          <cell r="AC111">
            <v>0</v>
          </cell>
          <cell r="AD111">
            <v>0</v>
          </cell>
          <cell r="AE111" t="str">
            <v>013. SUNARP, SEDE ICA</v>
          </cell>
          <cell r="AF111" t="str">
            <v>028. II DIRECCION TERRITORIAL DE POLICIA CHICLAYO</v>
          </cell>
          <cell r="AG111">
            <v>0</v>
          </cell>
          <cell r="AH111">
            <v>0</v>
          </cell>
          <cell r="AI111">
            <v>0</v>
          </cell>
          <cell r="AJ111">
            <v>0</v>
          </cell>
          <cell r="AK111">
            <v>0</v>
          </cell>
          <cell r="AL111">
            <v>0</v>
          </cell>
          <cell r="AM111">
            <v>0</v>
          </cell>
          <cell r="AN111">
            <v>0</v>
          </cell>
          <cell r="AO111">
            <v>0</v>
          </cell>
          <cell r="AP111">
            <v>0</v>
          </cell>
          <cell r="AQ111">
            <v>0</v>
          </cell>
          <cell r="AR111" t="str">
            <v>024. SEDE CENTRAL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t="str">
            <v>027. HOSPITAL NACIONAL ARZOBISPO LOAYZA</v>
          </cell>
          <cell r="CT111">
            <v>0</v>
          </cell>
          <cell r="CU111">
            <v>0</v>
          </cell>
          <cell r="CV111">
            <v>0</v>
          </cell>
          <cell r="CW111">
            <v>0</v>
          </cell>
          <cell r="CX111">
            <v>0</v>
          </cell>
          <cell r="CY111">
            <v>0</v>
          </cell>
          <cell r="CZ111" t="str">
            <v>022. PROYECTO ESPECIAL DE DESARROLLO DEL VALLE DE LOS RIOS APURIMAC, ENE Y MANTARO - PROVRAEM</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t="str">
            <v>401. SALUD BAGUA</v>
          </cell>
          <cell r="ES111" t="str">
            <v>306. EDUCACION SIHUAS</v>
          </cell>
          <cell r="ET111" t="str">
            <v>303. EDUCACION CHINCHEROS</v>
          </cell>
          <cell r="EU111" t="str">
            <v>306. UGEL CASTILLA</v>
          </cell>
          <cell r="EV111" t="str">
            <v>309. EDUCACION UGEL SUCRE</v>
          </cell>
          <cell r="EW111" t="str">
            <v>305. EDUCACION UGEL SANTA CRUZ</v>
          </cell>
          <cell r="EX111" t="str">
            <v>306. EDUCACION PARURO</v>
          </cell>
          <cell r="EY111" t="str">
            <v>308. UGEL SURCUBAMBA</v>
          </cell>
          <cell r="EZ111" t="str">
            <v>309. EDUCACION UGEL LAURICOCHA</v>
          </cell>
          <cell r="FA111" t="str">
            <v>403. HOSPITAL REGIONAL DE ICA</v>
          </cell>
          <cell r="FB111" t="str">
            <v>308. EDUCACION YAULI - LA OROYA</v>
          </cell>
          <cell r="FC111" t="str">
            <v>308. EDUCACION PATAZ</v>
          </cell>
          <cell r="FD111" t="str">
            <v>402. HOSPITAL BELEN - LAMBAYEQUE</v>
          </cell>
          <cell r="FE111" t="str">
            <v>306. EDUCACION DATEM DEL MARAÑON</v>
          </cell>
          <cell r="FF111">
            <v>0</v>
          </cell>
          <cell r="FG111" t="str">
            <v>402. HOSPITAL REGIONAL DE MOQUEGUA</v>
          </cell>
          <cell r="FH111">
            <v>0</v>
          </cell>
          <cell r="FI111" t="str">
            <v>305. EDUCACION UGEL DE PAITA</v>
          </cell>
          <cell r="FJ111" t="str">
            <v>306. EDUCACION COLLAO</v>
          </cell>
          <cell r="FK111" t="str">
            <v>302. EDUCACION HUALLAGA CENTRAL</v>
          </cell>
          <cell r="FL111">
            <v>0</v>
          </cell>
          <cell r="FM111">
            <v>0</v>
          </cell>
          <cell r="FN111" t="str">
            <v>303. EDUCACION CORONEL PORTILLO</v>
          </cell>
          <cell r="FO111" t="str">
            <v>309. EDUCACION BARRANCA</v>
          </cell>
          <cell r="FP111">
            <v>0</v>
          </cell>
          <cell r="FQ111">
            <v>0</v>
          </cell>
          <cell r="FR111">
            <v>0</v>
          </cell>
          <cell r="FS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t="str">
            <v>014. CORTE SUPERIOR DE JUSTICIA DE SANTA</v>
          </cell>
          <cell r="T112">
            <v>0</v>
          </cell>
          <cell r="U112">
            <v>0</v>
          </cell>
          <cell r="V112">
            <v>0</v>
          </cell>
          <cell r="W112">
            <v>0</v>
          </cell>
          <cell r="X112">
            <v>0</v>
          </cell>
          <cell r="Y112">
            <v>0</v>
          </cell>
          <cell r="Z112">
            <v>0</v>
          </cell>
          <cell r="AA112">
            <v>0</v>
          </cell>
          <cell r="AB112">
            <v>0</v>
          </cell>
          <cell r="AC112">
            <v>0</v>
          </cell>
          <cell r="AD112">
            <v>0</v>
          </cell>
          <cell r="AE112" t="str">
            <v>014. SUNARP, SEDE TACNA</v>
          </cell>
          <cell r="AF112" t="str">
            <v>029. DIRECCIÓN EJECUTIVA ANTIDROGAS - DIREJANDRO PNP</v>
          </cell>
          <cell r="AG112">
            <v>0</v>
          </cell>
          <cell r="AH112">
            <v>0</v>
          </cell>
          <cell r="AI112">
            <v>0</v>
          </cell>
          <cell r="AJ112">
            <v>0</v>
          </cell>
          <cell r="AK112">
            <v>0</v>
          </cell>
          <cell r="AL112">
            <v>0</v>
          </cell>
          <cell r="AM112">
            <v>0</v>
          </cell>
          <cell r="AN112">
            <v>0</v>
          </cell>
          <cell r="AO112">
            <v>0</v>
          </cell>
          <cell r="AP112">
            <v>0</v>
          </cell>
          <cell r="AQ112">
            <v>0</v>
          </cell>
          <cell r="AR112" t="str">
            <v>026. PROGRAMA EDUCACION BASICA PARA TODOS</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t="str">
            <v>028. HOSPITAL NACIONAL DOS DE MAYO</v>
          </cell>
          <cell r="CT112">
            <v>0</v>
          </cell>
          <cell r="CU112">
            <v>0</v>
          </cell>
          <cell r="CV112">
            <v>0</v>
          </cell>
          <cell r="CW112">
            <v>0</v>
          </cell>
          <cell r="CX112">
            <v>0</v>
          </cell>
          <cell r="CY112">
            <v>0</v>
          </cell>
          <cell r="CZ112" t="str">
            <v>034. PROYECTO ESPECIAL DATEM DEL MARAÑON - ALTO AMAZONAS - LORETO - CONDORCANQUI - PEDAMAALC</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t="str">
            <v>402. HOSPITAL DE APOYO CHACHAPOYAS</v>
          </cell>
          <cell r="ES112" t="str">
            <v>307. EDUCACION CARLOS F. FITZCARRALD</v>
          </cell>
          <cell r="ET112" t="str">
            <v>304. EDUCACION GRAU</v>
          </cell>
          <cell r="EU112" t="str">
            <v>307. UGEL CONDESUYOS</v>
          </cell>
          <cell r="EV112" t="str">
            <v>310. EDUCACION UGEL VICTOR FAJARDO</v>
          </cell>
          <cell r="EW112" t="str">
            <v>306. EDUCACION UGEL CAJABAMBA</v>
          </cell>
          <cell r="EX112" t="str">
            <v>308. EDUCACION URUBAMBA</v>
          </cell>
          <cell r="EY112" t="str">
            <v>309. UGEL ACOBAMBA</v>
          </cell>
          <cell r="EZ112" t="str">
            <v>310. EDUCACION UGEL YAROWILCA</v>
          </cell>
          <cell r="FA112" t="str">
            <v>404. HOSPITAL SAN JUAN DE DIOS - PISCO</v>
          </cell>
          <cell r="FB112" t="str">
            <v>309. EDUCACION PROVINCIA DE JUNIN</v>
          </cell>
          <cell r="FC112" t="str">
            <v>309. EDUCACION BOLIVAR</v>
          </cell>
          <cell r="FD112" t="str">
            <v>403. HOSPITAL REGIONAL LAMBAYEQUE</v>
          </cell>
          <cell r="FE112" t="str">
            <v>308. EDUCACION PUTUMAYO</v>
          </cell>
          <cell r="FF112">
            <v>0</v>
          </cell>
          <cell r="FG112">
            <v>0</v>
          </cell>
          <cell r="FH112">
            <v>0</v>
          </cell>
          <cell r="FI112" t="str">
            <v>306. EDUCACION UGEL DE TALARA</v>
          </cell>
          <cell r="FJ112" t="str">
            <v>307. EDUCACION CHUCUITO - JULI</v>
          </cell>
          <cell r="FK112" t="str">
            <v>303. EDUCACION ALTO HUALLAGA</v>
          </cell>
          <cell r="FL112">
            <v>0</v>
          </cell>
          <cell r="FM112">
            <v>0</v>
          </cell>
          <cell r="FN112" t="str">
            <v>304. EDUCACION PADRE ABAD</v>
          </cell>
          <cell r="FO112" t="str">
            <v>400. DIRECCION DE SALUD III LIMA NORTE</v>
          </cell>
          <cell r="FP112">
            <v>0</v>
          </cell>
          <cell r="FQ112">
            <v>0</v>
          </cell>
          <cell r="FR112">
            <v>0</v>
          </cell>
          <cell r="FS112">
            <v>0</v>
          </cell>
        </row>
        <row r="113">
          <cell r="A113">
            <v>0</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t="str">
            <v>015. CORTE SUPERIOR DE JUSTICIA DE ANCASH</v>
          </cell>
          <cell r="T113">
            <v>0</v>
          </cell>
          <cell r="U113">
            <v>0</v>
          </cell>
          <cell r="V113">
            <v>0</v>
          </cell>
          <cell r="W113">
            <v>0</v>
          </cell>
          <cell r="X113">
            <v>0</v>
          </cell>
          <cell r="Y113">
            <v>0</v>
          </cell>
          <cell r="Z113">
            <v>0</v>
          </cell>
          <cell r="AA113">
            <v>0</v>
          </cell>
          <cell r="AB113">
            <v>0</v>
          </cell>
          <cell r="AC113">
            <v>0</v>
          </cell>
          <cell r="AD113">
            <v>0</v>
          </cell>
          <cell r="AE113" t="str">
            <v>015. SUNARP, SEDE AYACUCHO</v>
          </cell>
          <cell r="AF113" t="str">
            <v>032. DIRECCION GENERAL DE INFRAESTRUCTURA</v>
          </cell>
          <cell r="AG113">
            <v>0</v>
          </cell>
          <cell r="AH113">
            <v>0</v>
          </cell>
          <cell r="AI113">
            <v>0</v>
          </cell>
          <cell r="AJ113">
            <v>0</v>
          </cell>
          <cell r="AK113">
            <v>0</v>
          </cell>
          <cell r="AL113">
            <v>0</v>
          </cell>
          <cell r="AM113">
            <v>0</v>
          </cell>
          <cell r="AN113">
            <v>0</v>
          </cell>
          <cell r="AO113">
            <v>0</v>
          </cell>
          <cell r="AP113">
            <v>0</v>
          </cell>
          <cell r="AQ113">
            <v>0</v>
          </cell>
          <cell r="AR113" t="str">
            <v>108. PROGRAMA NACIONAL DE INFRAESTRUCTURA EDUCATIVA</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t="str">
            <v>029. HOSPITAL DE APOYO SANTA ROSA</v>
          </cell>
          <cell r="CT113">
            <v>0</v>
          </cell>
          <cell r="CU113">
            <v>0</v>
          </cell>
          <cell r="CV113">
            <v>0</v>
          </cell>
          <cell r="CW113">
            <v>0</v>
          </cell>
          <cell r="CX113">
            <v>0</v>
          </cell>
          <cell r="CY113">
            <v>0</v>
          </cell>
          <cell r="CZ113" t="str">
            <v>035. GESTION DE PROYECTOS SECTORIALES</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t="str">
            <v>403. HOSPITAL DE APOYO BAGUA</v>
          </cell>
          <cell r="ES113" t="str">
            <v>308. EDUCACION HUARI</v>
          </cell>
          <cell r="ET113" t="str">
            <v>305. EDUCACION HUANCARAMA</v>
          </cell>
          <cell r="EU113" t="str">
            <v>308. UGEL ISLAY</v>
          </cell>
          <cell r="EV113" t="str">
            <v>311. EDUCACION VILCASHUAMAN</v>
          </cell>
          <cell r="EW113" t="str">
            <v>307. EDUCACION UGEL BAMBAMARCA</v>
          </cell>
          <cell r="EX113" t="str">
            <v>309. EDUCACION PAUCARTAMBO</v>
          </cell>
          <cell r="EY113" t="str">
            <v>310. UGEL HUANCAVELICA</v>
          </cell>
          <cell r="EZ113" t="str">
            <v>311. EDUCACION UGEL HUANUCO</v>
          </cell>
          <cell r="FA113" t="str">
            <v>405. HOSPITAL DE APOYO SANTA MARIA DEL SOCORRO</v>
          </cell>
          <cell r="FB113" t="str">
            <v>310. EDUCACIÓN PICHANAKI</v>
          </cell>
          <cell r="FC113" t="str">
            <v>310. COLEGIO MILITAR RAMON CASTILLA</v>
          </cell>
          <cell r="FD113">
            <v>0</v>
          </cell>
          <cell r="FE113" t="str">
            <v>400. SALUD LORETO</v>
          </cell>
          <cell r="FF113">
            <v>0</v>
          </cell>
          <cell r="FG113">
            <v>0</v>
          </cell>
          <cell r="FH113">
            <v>0</v>
          </cell>
          <cell r="FI113" t="str">
            <v>307. EDUCACION UGEL MORROPON</v>
          </cell>
          <cell r="FJ113" t="str">
            <v>308. EDUCACION YUNGUYO</v>
          </cell>
          <cell r="FK113" t="str">
            <v>305. EDUCACION LAMAS</v>
          </cell>
          <cell r="FL113">
            <v>0</v>
          </cell>
          <cell r="FM113">
            <v>0</v>
          </cell>
          <cell r="FN113" t="str">
            <v>400. SALUD UCAYALI</v>
          </cell>
          <cell r="FO113" t="str">
            <v>401. HOSPITAL HUACHO - HUAURA - OYON Y SERVICIOS BASICOS DE SALUD</v>
          </cell>
          <cell r="FP113">
            <v>0</v>
          </cell>
          <cell r="FQ113">
            <v>0</v>
          </cell>
          <cell r="FR113">
            <v>0</v>
          </cell>
          <cell r="FS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t="str">
            <v>016. CORTE SUPERIOR DE JUSTICIA DE CAJAMARCA</v>
          </cell>
          <cell r="T114">
            <v>0</v>
          </cell>
          <cell r="U114">
            <v>0</v>
          </cell>
          <cell r="V114">
            <v>0</v>
          </cell>
          <cell r="W114">
            <v>0</v>
          </cell>
          <cell r="X114">
            <v>0</v>
          </cell>
          <cell r="Y114">
            <v>0</v>
          </cell>
          <cell r="Z114">
            <v>0</v>
          </cell>
          <cell r="AA114">
            <v>0</v>
          </cell>
          <cell r="AB114">
            <v>0</v>
          </cell>
          <cell r="AC114">
            <v>0</v>
          </cell>
          <cell r="AD114">
            <v>0</v>
          </cell>
          <cell r="AE114">
            <v>0</v>
          </cell>
          <cell r="AF114" t="str">
            <v>033. FRENTE POLICIAL PUNO</v>
          </cell>
          <cell r="AG114">
            <v>0</v>
          </cell>
          <cell r="AH114">
            <v>0</v>
          </cell>
          <cell r="AI114">
            <v>0</v>
          </cell>
          <cell r="AJ114">
            <v>0</v>
          </cell>
          <cell r="AK114">
            <v>0</v>
          </cell>
          <cell r="AL114">
            <v>0</v>
          </cell>
          <cell r="AM114">
            <v>0</v>
          </cell>
          <cell r="AN114">
            <v>0</v>
          </cell>
          <cell r="AO114">
            <v>0</v>
          </cell>
          <cell r="AP114">
            <v>0</v>
          </cell>
          <cell r="AQ114">
            <v>0</v>
          </cell>
          <cell r="AR114" t="str">
            <v>113. APROLAB II</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t="str">
            <v>030. HOSPITAL DE EMERGENCIAS CASIMIRO ULLOA</v>
          </cell>
          <cell r="CT114">
            <v>0</v>
          </cell>
          <cell r="CU114">
            <v>0</v>
          </cell>
          <cell r="CV114">
            <v>0</v>
          </cell>
          <cell r="CW114">
            <v>0</v>
          </cell>
          <cell r="CX114">
            <v>0</v>
          </cell>
          <cell r="CY114">
            <v>0</v>
          </cell>
          <cell r="CZ114" t="str">
            <v>036. FONDO SIERRA AZUL</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t="str">
            <v>404. SALUD UTCUBAMBA</v>
          </cell>
          <cell r="ES114" t="str">
            <v>309. EDUCACION PALLASCA</v>
          </cell>
          <cell r="ET114" t="str">
            <v>306. EDUCACION AYMARAES</v>
          </cell>
          <cell r="EU114" t="str">
            <v>309. UGEL LA UNIÓN</v>
          </cell>
          <cell r="EV114" t="str">
            <v>312. EDUCACION HUANCASANCOS</v>
          </cell>
          <cell r="EW114" t="str">
            <v>308. EDUCACION UGEL CELENDIN</v>
          </cell>
          <cell r="EX114" t="str">
            <v>310. EDUCACION ESPINAR</v>
          </cell>
          <cell r="EY114" t="str">
            <v>311. UGEL HUAYTARA</v>
          </cell>
          <cell r="EZ114" t="str">
            <v>312. INSTITUTO SUPERIOR DE MUSICA PUBLICO DANIEL ALOMIA ROBLES</v>
          </cell>
          <cell r="FA114" t="str">
            <v>406. RED DE SALUD ICA</v>
          </cell>
          <cell r="FB114" t="str">
            <v>311. EDUCACIÓN PANGOA</v>
          </cell>
          <cell r="FC114" t="str">
            <v>311. EDUCACION JULCAN</v>
          </cell>
          <cell r="FD114">
            <v>0</v>
          </cell>
          <cell r="FE114" t="str">
            <v>401. SALUD YURIMAGUAS</v>
          </cell>
          <cell r="FF114">
            <v>0</v>
          </cell>
          <cell r="FG114">
            <v>0</v>
          </cell>
          <cell r="FH114">
            <v>0</v>
          </cell>
          <cell r="FI114" t="str">
            <v>308. EDUCACION UGEL AYABACA</v>
          </cell>
          <cell r="FJ114" t="str">
            <v>309. EDUCACION CARABAYA - MACUSANI</v>
          </cell>
          <cell r="FK114" t="str">
            <v>306. EDUCACION RIOJA</v>
          </cell>
          <cell r="FL114">
            <v>0</v>
          </cell>
          <cell r="FM114">
            <v>0</v>
          </cell>
          <cell r="FN114" t="str">
            <v>401. HOSPITAL REGIONAL DE PUCALLPA</v>
          </cell>
          <cell r="FO114" t="str">
            <v>402. SERVICIOS BASICOS DE SALUD CAÑETE-YAUYOS</v>
          </cell>
          <cell r="FP114">
            <v>0</v>
          </cell>
          <cell r="FQ114">
            <v>0</v>
          </cell>
          <cell r="FR114">
            <v>0</v>
          </cell>
          <cell r="FS114">
            <v>0</v>
          </cell>
        </row>
        <row r="115">
          <cell r="A115">
            <v>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t="str">
            <v>017. CORTE SUPERIOR DE JUSTICIA DE PUNO</v>
          </cell>
          <cell r="T115">
            <v>0</v>
          </cell>
          <cell r="U115">
            <v>0</v>
          </cell>
          <cell r="V115">
            <v>0</v>
          </cell>
          <cell r="W115">
            <v>0</v>
          </cell>
          <cell r="X115">
            <v>0</v>
          </cell>
          <cell r="Y115">
            <v>0</v>
          </cell>
          <cell r="Z115">
            <v>0</v>
          </cell>
          <cell r="AA115">
            <v>0</v>
          </cell>
          <cell r="AB115">
            <v>0</v>
          </cell>
          <cell r="AC115">
            <v>0</v>
          </cell>
          <cell r="AD115">
            <v>0</v>
          </cell>
          <cell r="AE115">
            <v>0</v>
          </cell>
          <cell r="AF115" t="str">
            <v>034. REGIÓN POLICIAL LORETO</v>
          </cell>
          <cell r="AG115">
            <v>0</v>
          </cell>
          <cell r="AH115">
            <v>0</v>
          </cell>
          <cell r="AI115">
            <v>0</v>
          </cell>
          <cell r="AJ115">
            <v>0</v>
          </cell>
          <cell r="AK115">
            <v>0</v>
          </cell>
          <cell r="AL115">
            <v>0</v>
          </cell>
          <cell r="AM115">
            <v>0</v>
          </cell>
          <cell r="AN115">
            <v>0</v>
          </cell>
          <cell r="AO115">
            <v>0</v>
          </cell>
          <cell r="AP115">
            <v>0</v>
          </cell>
          <cell r="AQ115">
            <v>0</v>
          </cell>
          <cell r="AR115" t="str">
            <v>116. COLEGIO MAYOR SECUNDARIO PRESIDENTE DEL PERU</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t="str">
            <v>031. HOSPITAL DE EMERGENCIAS PEDIÁTRICAS</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t="str">
            <v>405. SALUD CONDORCANQUI</v>
          </cell>
          <cell r="ES115" t="str">
            <v>310. EDUCACION CASMA</v>
          </cell>
          <cell r="ET115" t="str">
            <v>307. EDUCACION ABANCAY</v>
          </cell>
          <cell r="EU115" t="str">
            <v>310. UGEL CAYLLOMA</v>
          </cell>
          <cell r="EV115" t="str">
            <v>400. SALUD AYACUCHO</v>
          </cell>
          <cell r="EW115" t="str">
            <v>309. EDUCACION UGEL CAJAMARCA</v>
          </cell>
          <cell r="EX115" t="str">
            <v>311. UGEL DE CALCA</v>
          </cell>
          <cell r="EY115" t="str">
            <v>312. UGEL TAYACAJA</v>
          </cell>
          <cell r="EZ115" t="str">
            <v>400. SALUD HUANUCO</v>
          </cell>
          <cell r="FA115" t="str">
            <v>407. HOSPITAL DE APOYO DE PALPA</v>
          </cell>
          <cell r="FB115" t="str">
            <v>312. EDUCACIÓN RIO TAMBO</v>
          </cell>
          <cell r="FC115" t="str">
            <v>312. EDUCACION VIRÚ</v>
          </cell>
          <cell r="FD115">
            <v>0</v>
          </cell>
          <cell r="FE115" t="str">
            <v>402. HOSPITAL DE APOYO IQUITOS</v>
          </cell>
          <cell r="FF115">
            <v>0</v>
          </cell>
          <cell r="FG115">
            <v>0</v>
          </cell>
          <cell r="FH115">
            <v>0</v>
          </cell>
          <cell r="FI115" t="str">
            <v>309. UNIDAD DE GESTION EDUCATIVA LOCAL - UGEL HUANCABAMBA</v>
          </cell>
          <cell r="FJ115" t="str">
            <v>310. EDUCACION SANDIA</v>
          </cell>
          <cell r="FK115" t="str">
            <v>307. EDUCACION BELLAVISTA</v>
          </cell>
          <cell r="FL115">
            <v>0</v>
          </cell>
          <cell r="FM115">
            <v>0</v>
          </cell>
          <cell r="FN115" t="str">
            <v>402. HOSPITAL AMAZONICO</v>
          </cell>
          <cell r="FO115" t="str">
            <v>403. HOSPITAL DE APOYO REZOLA</v>
          </cell>
          <cell r="FP115">
            <v>0</v>
          </cell>
          <cell r="FQ115">
            <v>0</v>
          </cell>
          <cell r="FR115">
            <v>0</v>
          </cell>
          <cell r="FS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t="str">
            <v>018. CORTE SUPERIOR DE JUSTICIA DE SAN MARTIN</v>
          </cell>
          <cell r="T116">
            <v>0</v>
          </cell>
          <cell r="U116">
            <v>0</v>
          </cell>
          <cell r="V116">
            <v>0</v>
          </cell>
          <cell r="W116">
            <v>0</v>
          </cell>
          <cell r="X116">
            <v>0</v>
          </cell>
          <cell r="Y116">
            <v>0</v>
          </cell>
          <cell r="Z116">
            <v>0</v>
          </cell>
          <cell r="AA116">
            <v>0</v>
          </cell>
          <cell r="AB116">
            <v>0</v>
          </cell>
          <cell r="AC116">
            <v>0</v>
          </cell>
          <cell r="AD116">
            <v>0</v>
          </cell>
          <cell r="AE116">
            <v>0</v>
          </cell>
          <cell r="AF116" t="str">
            <v>035. REGIÓN POLICIAL HUÁNUCO - SAN MARTÍN - UCAYALI</v>
          </cell>
          <cell r="AG116">
            <v>0</v>
          </cell>
          <cell r="AH116">
            <v>0</v>
          </cell>
          <cell r="AI116">
            <v>0</v>
          </cell>
          <cell r="AJ116">
            <v>0</v>
          </cell>
          <cell r="AK116">
            <v>0</v>
          </cell>
          <cell r="AL116">
            <v>0</v>
          </cell>
          <cell r="AM116">
            <v>0</v>
          </cell>
          <cell r="AN116">
            <v>0</v>
          </cell>
          <cell r="AO116">
            <v>0</v>
          </cell>
          <cell r="AP116">
            <v>0</v>
          </cell>
          <cell r="AQ116">
            <v>0</v>
          </cell>
          <cell r="AR116" t="str">
            <v>117. PROGRAMA NACIONAL DE BECAS Y CREDITO EDUCATIVO</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t="str">
            <v>032. HOSPITAL NACIONAL VÍCTOR LARCO HERRERA</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t="str">
            <v>311. EDUCACION HUARAZ</v>
          </cell>
          <cell r="ET116" t="str">
            <v>308. EDUCACION ANTABAMBA</v>
          </cell>
          <cell r="EU116" t="str">
            <v>311. UGEL LA JOYA</v>
          </cell>
          <cell r="EV116" t="str">
            <v>401. HOSPITAL HUAMANGA</v>
          </cell>
          <cell r="EW116" t="str">
            <v>310. EDUCACION UGEL SAN MARCOS</v>
          </cell>
          <cell r="EX116" t="str">
            <v>312. UGEL CUSCO</v>
          </cell>
          <cell r="EY116" t="str">
            <v>313. UGEL CASTROVIRREYNA</v>
          </cell>
          <cell r="EZ116" t="str">
            <v>401. SALUD TINGO MARIA</v>
          </cell>
          <cell r="FA116">
            <v>0</v>
          </cell>
          <cell r="FB116" t="str">
            <v>400. DIRECCION REGIONAL DE SALUD JUNIN</v>
          </cell>
          <cell r="FC116" t="str">
            <v>313. EDUCACION EL PORVENIR</v>
          </cell>
          <cell r="FD116">
            <v>0</v>
          </cell>
          <cell r="FE116" t="str">
            <v>403. HOSPITAL REGIONAL LORETO</v>
          </cell>
          <cell r="FF116">
            <v>0</v>
          </cell>
          <cell r="FG116">
            <v>0</v>
          </cell>
          <cell r="FH116">
            <v>0</v>
          </cell>
          <cell r="FI116" t="str">
            <v>310. EDUCACION UGEL HUARMACA</v>
          </cell>
          <cell r="FJ116" t="str">
            <v>311. UGEL PUNO</v>
          </cell>
          <cell r="FK116" t="str">
            <v>400. SALUD SAN MARTIN</v>
          </cell>
          <cell r="FL116">
            <v>0</v>
          </cell>
          <cell r="FM116">
            <v>0</v>
          </cell>
          <cell r="FN116" t="str">
            <v>403. DIRECCION DE RED DE SALUD Nº 03 ATALAYA</v>
          </cell>
          <cell r="FO116" t="str">
            <v>404. HOSPITAL BARRANCA-CAJATAMBO Y SERVICIOS BASICOS DE SALUD</v>
          </cell>
          <cell r="FP116">
            <v>0</v>
          </cell>
          <cell r="FQ116">
            <v>0</v>
          </cell>
          <cell r="FR116">
            <v>0</v>
          </cell>
          <cell r="FS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t="str">
            <v>036. REGIÓN POLICIAL AYACUCHO - ICA</v>
          </cell>
          <cell r="AG117">
            <v>0</v>
          </cell>
          <cell r="AH117">
            <v>0</v>
          </cell>
          <cell r="AI117">
            <v>0</v>
          </cell>
          <cell r="AJ117">
            <v>0</v>
          </cell>
          <cell r="AK117">
            <v>0</v>
          </cell>
          <cell r="AL117">
            <v>0</v>
          </cell>
          <cell r="AM117">
            <v>0</v>
          </cell>
          <cell r="AN117">
            <v>0</v>
          </cell>
          <cell r="AO117">
            <v>0</v>
          </cell>
          <cell r="AP117">
            <v>0</v>
          </cell>
          <cell r="AQ117">
            <v>0</v>
          </cell>
          <cell r="AR117" t="str">
            <v>118. MEJORAMIENTO DE LA CALIDAD DE LA EDUCACION BASICA</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t="str">
            <v>033. HOSPITAL NACIONAL DOCENTE MADRE NIÑO - SAN BARTOLOMÉ</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t="str">
            <v>312. EDUCACION ANTONIO RAIMONDI</v>
          </cell>
          <cell r="ET117" t="str">
            <v>400. SALUD APURIMAC</v>
          </cell>
          <cell r="EU117" t="str">
            <v>400. SALUD AREQUIPA</v>
          </cell>
          <cell r="EV117" t="str">
            <v>402. SALUD SUR AYACUCHO</v>
          </cell>
          <cell r="EW117" t="str">
            <v>311. EDUCACION UGEL CONTUMAZA</v>
          </cell>
          <cell r="EX117" t="str">
            <v>313. EDUCACIÓN CANAS</v>
          </cell>
          <cell r="EY117" t="str">
            <v>314. UGEL CHURCAMPA</v>
          </cell>
          <cell r="EZ117" t="str">
            <v>402. HOSPITAL HERMILIO VALDIZAN</v>
          </cell>
          <cell r="FA117">
            <v>0</v>
          </cell>
          <cell r="FB117" t="str">
            <v>401. SALUD DANIEL ALCIDES CARRION</v>
          </cell>
          <cell r="FC117" t="str">
            <v>314. EDUCACION LA ESPERANZA</v>
          </cell>
          <cell r="FD117">
            <v>0</v>
          </cell>
          <cell r="FE117" t="str">
            <v>404. RED DE SALUD DATEM DEL MARAÑON</v>
          </cell>
          <cell r="FF117">
            <v>0</v>
          </cell>
          <cell r="FG117">
            <v>0</v>
          </cell>
          <cell r="FH117">
            <v>0</v>
          </cell>
          <cell r="FI117" t="str">
            <v>400. SALUD PIURA</v>
          </cell>
          <cell r="FJ117" t="str">
            <v>312. EDUCACION LAMPA</v>
          </cell>
          <cell r="FK117" t="str">
            <v>401. SALUD ALTO MAYO</v>
          </cell>
          <cell r="FL117">
            <v>0</v>
          </cell>
          <cell r="FM117">
            <v>0</v>
          </cell>
          <cell r="FN117" t="str">
            <v>404. DIRECCION DE RED DE SALUD Nº 04 AGUAYTIA - SAN ALEJANDRO</v>
          </cell>
          <cell r="FO117" t="str">
            <v>405. HOSPITAL CHANCAY Y SERVICIOS BASICOS DE SALUD</v>
          </cell>
          <cell r="FP117">
            <v>0</v>
          </cell>
          <cell r="FQ117">
            <v>0</v>
          </cell>
          <cell r="FR117">
            <v>0</v>
          </cell>
          <cell r="FS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t="str">
            <v>120. PROGRAMA NACIONAL DE DOTACION DE MATERIALES EDUCATIVOS</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t="str">
            <v>036. HOSPITAL CARLOS LANFRANCO LA HOZ</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t="str">
            <v>313. EDUCACION BOLOGNESI</v>
          </cell>
          <cell r="ET118" t="str">
            <v>401. SALUD CHANKA</v>
          </cell>
          <cell r="EU118" t="str">
            <v>401. HOSPITAL GOYENECHE</v>
          </cell>
          <cell r="EV118" t="str">
            <v>403. SALUD CENTRO AYACUCHO</v>
          </cell>
          <cell r="EW118" t="str">
            <v>312. EDUCACION UGEL SAN MIGUEL</v>
          </cell>
          <cell r="EX118" t="str">
            <v>314. EDUCACIÓN ACOMAYO</v>
          </cell>
          <cell r="EY118" t="str">
            <v>400. SALUD HUANCAVELICA</v>
          </cell>
          <cell r="EZ118" t="str">
            <v>403. SALUD LEONCIO PRADO</v>
          </cell>
          <cell r="FA118">
            <v>0</v>
          </cell>
          <cell r="FB118" t="str">
            <v>402. SALUD EL CARMEN</v>
          </cell>
          <cell r="FC118" t="str">
            <v>315. EDUCACION TRUJILLO NOR OESTE</v>
          </cell>
          <cell r="FD118">
            <v>0</v>
          </cell>
          <cell r="FE118" t="str">
            <v>405. HOSPITAL SANTA GEMA DE YURIMAGUAS</v>
          </cell>
          <cell r="FF118">
            <v>0</v>
          </cell>
          <cell r="FG118">
            <v>0</v>
          </cell>
          <cell r="FH118">
            <v>0</v>
          </cell>
          <cell r="FI118" t="str">
            <v>401. SALUD LUCIANO CASTILLO COLONNA</v>
          </cell>
          <cell r="FJ118" t="str">
            <v>313. EDUCACION MOHO</v>
          </cell>
          <cell r="FK118" t="str">
            <v>402. SALUD HUALLAGA CENTRAL</v>
          </cell>
          <cell r="FL118">
            <v>0</v>
          </cell>
          <cell r="FM118">
            <v>0</v>
          </cell>
          <cell r="FN118" t="str">
            <v>405. RED DE SALUD Nº 01 CORONEL PORTILLO</v>
          </cell>
          <cell r="FO118" t="str">
            <v>406. SERVICIOS BASICOS DE SALUD CHILCA - MALA</v>
          </cell>
          <cell r="FP118">
            <v>0</v>
          </cell>
          <cell r="FQ118">
            <v>0</v>
          </cell>
          <cell r="FR118">
            <v>0</v>
          </cell>
          <cell r="FS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t="str">
            <v>122. ESCUELA NACIONAL SUPERIOR DE BALLET</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t="str">
            <v>042. HOSPITAL "JOSE AGURTO TELLO DE CHOSICA"</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t="str">
            <v>314. EDUCACION ASUNCION</v>
          </cell>
          <cell r="ET119" t="str">
            <v>402. HOSPITAL GUILLERMO DIAZ DE LA VEGA - ABANCAY</v>
          </cell>
          <cell r="EU119" t="str">
            <v>402. HOSPITAL REGIONAL HONORIO DELGADO</v>
          </cell>
          <cell r="EV119" t="str">
            <v>404. SALUD SARA SARA</v>
          </cell>
          <cell r="EW119" t="str">
            <v>313. EDUCACION UGEL SAN PABLO</v>
          </cell>
          <cell r="EX119" t="str">
            <v>315. EDUCACIÓN ANTA</v>
          </cell>
          <cell r="EY119" t="str">
            <v>401. HOSPITAL DEPARTAMENTAL DE HUANCAVELICA</v>
          </cell>
          <cell r="EZ119" t="str">
            <v>404. RED DE SALUD HUANUCO</v>
          </cell>
          <cell r="FA119">
            <v>0</v>
          </cell>
          <cell r="FB119" t="str">
            <v>403. SALUD JAUJA</v>
          </cell>
          <cell r="FC119" t="str">
            <v>316. EDUCACION TRUJILLO SUR ESTE</v>
          </cell>
          <cell r="FD119">
            <v>0</v>
          </cell>
          <cell r="FE119" t="str">
            <v>406. SALUD UCAYALI - CONTAMANA</v>
          </cell>
          <cell r="FF119">
            <v>0</v>
          </cell>
          <cell r="FG119">
            <v>0</v>
          </cell>
          <cell r="FH119">
            <v>0</v>
          </cell>
          <cell r="FI119" t="str">
            <v>402. HOSPITAL DE APOYO III SULLANA</v>
          </cell>
          <cell r="FJ119" t="str">
            <v>314. EDUCACION CRUCERO</v>
          </cell>
          <cell r="FK119" t="str">
            <v>403. SALUD ALTO HUALLAGA</v>
          </cell>
          <cell r="FL119">
            <v>0</v>
          </cell>
          <cell r="FM119">
            <v>0</v>
          </cell>
          <cell r="FN119">
            <v>0</v>
          </cell>
          <cell r="FO119" t="str">
            <v>407. HOSPITAL HUARAL Y SERVICIOS BASICOS DE SALUD</v>
          </cell>
          <cell r="FP119">
            <v>0</v>
          </cell>
          <cell r="FQ119">
            <v>0</v>
          </cell>
          <cell r="FR119">
            <v>0</v>
          </cell>
          <cell r="FS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t="str">
            <v>123. ESCUELA NACIONAL SUPERIOR DE ARTE DRAMÁTICO "GUILLERMO UGARTE CHAMORRO"</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t="str">
            <v>049. HOSPITAL SAN JUAN DE LURIGANCHO</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t="str">
            <v>315. EDUCACION CARHUAZ</v>
          </cell>
          <cell r="ET120" t="str">
            <v>403. HOSPITAL SUB REGIONAL DE ANDAHUAYLAS</v>
          </cell>
          <cell r="EU120" t="str">
            <v>403. SALUD CAMANA</v>
          </cell>
          <cell r="EV120" t="str">
            <v>405. RED DE SALUD AYACUCHO NORTE</v>
          </cell>
          <cell r="EW120" t="str">
            <v>400. SALUD CAJAMARCA</v>
          </cell>
          <cell r="EX120" t="str">
            <v>316. EDUCACION PICHARI KIMBIRI VILLA VIRGEN</v>
          </cell>
          <cell r="EY120" t="str">
            <v>402. HOSPITAL DE PAMPAS DE TAYACAJA</v>
          </cell>
          <cell r="EZ120" t="str">
            <v>405. SALUD HUAMALÍES</v>
          </cell>
          <cell r="FA120">
            <v>0</v>
          </cell>
          <cell r="FB120" t="str">
            <v>404. SALUD TARMA</v>
          </cell>
          <cell r="FC120" t="str">
            <v>400. SALUD LA LIBERTAD</v>
          </cell>
          <cell r="FD120">
            <v>0</v>
          </cell>
          <cell r="FE120">
            <v>0</v>
          </cell>
          <cell r="FF120">
            <v>0</v>
          </cell>
          <cell r="FG120">
            <v>0</v>
          </cell>
          <cell r="FH120">
            <v>0</v>
          </cell>
          <cell r="FI120" t="str">
            <v>403. SALUD MORROPON - CHULUCANAS</v>
          </cell>
          <cell r="FJ120" t="str">
            <v>400. SALUD PUNO - LAMPA</v>
          </cell>
          <cell r="FK120" t="str">
            <v>404. HOSPITAL II - 2 TARAPOTO</v>
          </cell>
          <cell r="FL120">
            <v>0</v>
          </cell>
          <cell r="FM120">
            <v>0</v>
          </cell>
          <cell r="FN120">
            <v>0</v>
          </cell>
          <cell r="FO120" t="str">
            <v>408. RED DE SALUD HUAROCHIRI</v>
          </cell>
          <cell r="FP120">
            <v>0</v>
          </cell>
          <cell r="FQ120">
            <v>0</v>
          </cell>
          <cell r="FR120">
            <v>0</v>
          </cell>
          <cell r="FS120">
            <v>0</v>
          </cell>
        </row>
        <row r="121">
          <cell r="A121">
            <v>0</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t="str">
            <v>050. HOSPITAL VITARTE</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t="str">
            <v>316. EDUCACION MARISCAL LUZURIAGA</v>
          </cell>
          <cell r="ET121" t="str">
            <v>404. RED DE SALUD VIRGEN DE COCHARCAS</v>
          </cell>
          <cell r="EU121" t="str">
            <v>404. SALUD APLAO</v>
          </cell>
          <cell r="EV121" t="str">
            <v>406. RED DE SALUD HUAMANGA</v>
          </cell>
          <cell r="EW121" t="str">
            <v>401. SALUD CHOTA</v>
          </cell>
          <cell r="EX121" t="str">
            <v>400. SALUD CUSCO</v>
          </cell>
          <cell r="EY121" t="str">
            <v>403. RED DE SALUD TAYACAJA</v>
          </cell>
          <cell r="EZ121" t="str">
            <v>406. SALUD DOS DE MAYO</v>
          </cell>
          <cell r="FA121">
            <v>0</v>
          </cell>
          <cell r="FB121" t="str">
            <v>405. SALUD CHANCHAMAYO</v>
          </cell>
          <cell r="FC121" t="str">
            <v>401. INSTITUTO REGIONAL DE OFTALMOLOGIA</v>
          </cell>
          <cell r="FD121">
            <v>0</v>
          </cell>
          <cell r="FE121">
            <v>0</v>
          </cell>
          <cell r="FF121">
            <v>0</v>
          </cell>
          <cell r="FG121">
            <v>0</v>
          </cell>
          <cell r="FH121">
            <v>0</v>
          </cell>
          <cell r="FI121" t="str">
            <v>404. HOSPITAL DE APOYO I CHULUCANAS</v>
          </cell>
          <cell r="FJ121" t="str">
            <v>401. SALUD MELGAR</v>
          </cell>
          <cell r="FK121">
            <v>0</v>
          </cell>
          <cell r="FL121">
            <v>0</v>
          </cell>
          <cell r="FM121">
            <v>0</v>
          </cell>
          <cell r="FN121">
            <v>0</v>
          </cell>
          <cell r="FO121">
            <v>0</v>
          </cell>
          <cell r="FP121">
            <v>0</v>
          </cell>
          <cell r="FQ121">
            <v>0</v>
          </cell>
          <cell r="FR121">
            <v>0</v>
          </cell>
          <cell r="FS121">
            <v>0</v>
          </cell>
        </row>
        <row r="122">
          <cell r="A122">
            <v>0</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t="str">
            <v>124. CENTRO NACIONAL DE ABASTECIMIENTO DE RECURSOS ESTRATEGICOS EN SALUD</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t="str">
            <v>317. EDUCACION OCROS</v>
          </cell>
          <cell r="ET122" t="str">
            <v>405. RED DE SALUD ABANCAY</v>
          </cell>
          <cell r="EU122" t="str">
            <v>405. SALUD RED PERIFERICA AREQUIPA</v>
          </cell>
          <cell r="EV122" t="str">
            <v>407. RED DE SALUD SAN MIGUEL</v>
          </cell>
          <cell r="EW122" t="str">
            <v>402. SALUD CUTERVO</v>
          </cell>
          <cell r="EX122" t="str">
            <v>401. SALUD CANAS - CANCHIS - ESPINAR</v>
          </cell>
          <cell r="EY122" t="str">
            <v>404. RED DE SALUD ACOBAMBA</v>
          </cell>
          <cell r="EZ122" t="str">
            <v>407. RED DE SALUD PUERTO INCA</v>
          </cell>
          <cell r="FA122">
            <v>0</v>
          </cell>
          <cell r="FB122" t="str">
            <v>406. SALUD SATIPO</v>
          </cell>
          <cell r="FC122" t="str">
            <v>402. SALUD NORTE ASCOPE</v>
          </cell>
          <cell r="FD122">
            <v>0</v>
          </cell>
          <cell r="FE122">
            <v>0</v>
          </cell>
          <cell r="FF122">
            <v>0</v>
          </cell>
          <cell r="FG122">
            <v>0</v>
          </cell>
          <cell r="FH122">
            <v>0</v>
          </cell>
          <cell r="FI122" t="str">
            <v>405. HOSPITAL DE APOYO I NUESTRA SEÑORA DE LAS MERCEDES DE PAITA</v>
          </cell>
          <cell r="FJ122" t="str">
            <v>402. SALUD AZANGARO</v>
          </cell>
          <cell r="FK122">
            <v>0</v>
          </cell>
          <cell r="FL122">
            <v>0</v>
          </cell>
          <cell r="FM122">
            <v>0</v>
          </cell>
          <cell r="FN122">
            <v>0</v>
          </cell>
          <cell r="FO122">
            <v>0</v>
          </cell>
          <cell r="FP122">
            <v>0</v>
          </cell>
          <cell r="FQ122">
            <v>0</v>
          </cell>
          <cell r="FR122">
            <v>0</v>
          </cell>
          <cell r="FS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t="str">
            <v>125. PROGRAMA NACIONAL DE INVERSIONES EN SALUD</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t="str">
            <v>318. EDUCACION RECUAY</v>
          </cell>
          <cell r="ET123" t="str">
            <v>406. RED DE SALUD GRAU</v>
          </cell>
          <cell r="EU123" t="str">
            <v>406. INSTITUTO REGIONAL DE ENFERMEDADES NEOPLÁSICAS DEL SUR (IREN SUR)</v>
          </cell>
          <cell r="EV123" t="str">
            <v>408. RED DE SALUD SAN FRANCISCO</v>
          </cell>
          <cell r="EW123" t="str">
            <v>403. SALUD JAEN</v>
          </cell>
          <cell r="EX123" t="str">
            <v>402. HOSPITAL DE APOYO DEPARTAMENTAL CUSCO</v>
          </cell>
          <cell r="EY123" t="str">
            <v>405. RED DE SALUD ANGARAES</v>
          </cell>
          <cell r="EZ123" t="str">
            <v>408. RED DE SALUD AMBO</v>
          </cell>
          <cell r="FA123">
            <v>0</v>
          </cell>
          <cell r="FB123" t="str">
            <v>407. SALUD JUNIN</v>
          </cell>
          <cell r="FC123" t="str">
            <v>403. SALUD TRUJILLO SUR OESTE</v>
          </cell>
          <cell r="FD123">
            <v>0</v>
          </cell>
          <cell r="FE123">
            <v>0</v>
          </cell>
          <cell r="FF123">
            <v>0</v>
          </cell>
          <cell r="FG123">
            <v>0</v>
          </cell>
          <cell r="FH123">
            <v>0</v>
          </cell>
          <cell r="FI123" t="str">
            <v>406. HOSPITAL DE APOYO I SANTA ROSA</v>
          </cell>
          <cell r="FJ123" t="str">
            <v>403. SALUD SAN ROMAN</v>
          </cell>
          <cell r="FK123">
            <v>0</v>
          </cell>
          <cell r="FL123">
            <v>0</v>
          </cell>
          <cell r="FM123">
            <v>0</v>
          </cell>
          <cell r="FN123">
            <v>0</v>
          </cell>
          <cell r="FO123">
            <v>0</v>
          </cell>
          <cell r="FP123">
            <v>0</v>
          </cell>
          <cell r="FQ123">
            <v>0</v>
          </cell>
          <cell r="FR123">
            <v>0</v>
          </cell>
          <cell r="FS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t="str">
            <v>139. INSTITUTO NACIONAL DE SALUD DEL NIÑO - SAN BORJA</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t="str">
            <v>319. EDUCACION YUNGAY</v>
          </cell>
          <cell r="ET124" t="str">
            <v>407. RED DE SALUD COTABAMBAS</v>
          </cell>
          <cell r="EU124" t="str">
            <v>409. HOSPITAL CENTRAL DE MAJES ING. ANGEL GABRIEL CHURA GALLEGOS</v>
          </cell>
          <cell r="EV124">
            <v>0</v>
          </cell>
          <cell r="EW124" t="str">
            <v>404. HOSPITAL CAJAMARCA</v>
          </cell>
          <cell r="EX124" t="str">
            <v>403. HOSPITAL ANTONIO LORENA</v>
          </cell>
          <cell r="EY124" t="str">
            <v>406. RED DE SALUD HUANCAVELICA</v>
          </cell>
          <cell r="EZ124" t="str">
            <v>409. RED DE SALUD PACHITEA - PANAO</v>
          </cell>
          <cell r="FA124">
            <v>0</v>
          </cell>
          <cell r="FB124" t="str">
            <v>408. RED DE SALUD DEL VALLE DEL MANTARO</v>
          </cell>
          <cell r="FC124" t="str">
            <v>404. SALUD CHEPEN</v>
          </cell>
          <cell r="FD124">
            <v>0</v>
          </cell>
          <cell r="FE124">
            <v>0</v>
          </cell>
          <cell r="FF124">
            <v>0</v>
          </cell>
          <cell r="FG124">
            <v>0</v>
          </cell>
          <cell r="FH124">
            <v>0</v>
          </cell>
          <cell r="FI124">
            <v>0</v>
          </cell>
          <cell r="FJ124" t="str">
            <v>404. SALUD HUANCANE</v>
          </cell>
          <cell r="FK124">
            <v>0</v>
          </cell>
          <cell r="FL124">
            <v>0</v>
          </cell>
          <cell r="FM124">
            <v>0</v>
          </cell>
          <cell r="FN124">
            <v>0</v>
          </cell>
          <cell r="FO124">
            <v>0</v>
          </cell>
          <cell r="FP124">
            <v>0</v>
          </cell>
          <cell r="FQ124">
            <v>0</v>
          </cell>
          <cell r="FR124">
            <v>0</v>
          </cell>
          <cell r="FS124">
            <v>0</v>
          </cell>
        </row>
        <row r="125">
          <cell r="A125">
            <v>0</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t="str">
            <v>140. HOSPITAL DE HUAYCAN</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t="str">
            <v>320. EDUCACION CORONGO</v>
          </cell>
          <cell r="ET125" t="str">
            <v>408. RED DE SALUD ANTABAMBA</v>
          </cell>
          <cell r="EU125">
            <v>0</v>
          </cell>
          <cell r="EV125">
            <v>0</v>
          </cell>
          <cell r="EW125" t="str">
            <v>405. HOSPITAL GENERAL DE JAEN</v>
          </cell>
          <cell r="EX125" t="str">
            <v>404. SALUD LA CONVENCION</v>
          </cell>
          <cell r="EY125">
            <v>0</v>
          </cell>
          <cell r="EZ125">
            <v>0</v>
          </cell>
          <cell r="FA125">
            <v>0</v>
          </cell>
          <cell r="FB125" t="str">
            <v>409. RED DE SALUD PICHANAKI</v>
          </cell>
          <cell r="FC125" t="str">
            <v>405. SALUD PACASMAYO</v>
          </cell>
          <cell r="FD125">
            <v>0</v>
          </cell>
          <cell r="FE125">
            <v>0</v>
          </cell>
          <cell r="FF125">
            <v>0</v>
          </cell>
          <cell r="FG125">
            <v>0</v>
          </cell>
          <cell r="FH125">
            <v>0</v>
          </cell>
          <cell r="FI125">
            <v>0</v>
          </cell>
          <cell r="FJ125" t="str">
            <v>405. SALUD PUNO</v>
          </cell>
          <cell r="FK125">
            <v>0</v>
          </cell>
          <cell r="FL125">
            <v>0</v>
          </cell>
          <cell r="FM125">
            <v>0</v>
          </cell>
          <cell r="FN125">
            <v>0</v>
          </cell>
          <cell r="FO125">
            <v>0</v>
          </cell>
          <cell r="FP125">
            <v>0</v>
          </cell>
          <cell r="FQ125">
            <v>0</v>
          </cell>
          <cell r="FR125">
            <v>0</v>
          </cell>
          <cell r="FS125">
            <v>0</v>
          </cell>
        </row>
        <row r="126">
          <cell r="A126">
            <v>0</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t="str">
            <v>142. HOSPITAL DE EMERGENCIAS VILLA EL SALVADOR</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t="str">
            <v>400. SALUD ANCASH</v>
          </cell>
          <cell r="ET126" t="str">
            <v>409. RED DE SALUD AYMARAES</v>
          </cell>
          <cell r="EU126">
            <v>0</v>
          </cell>
          <cell r="EV126">
            <v>0</v>
          </cell>
          <cell r="EW126" t="str">
            <v>406. HOSPITAL JOSÉ H. SOTO CADENILLAS - CHOTA</v>
          </cell>
          <cell r="EX126" t="str">
            <v>405. RED DE SERVICIOS DE SALUD CUSCO SUR</v>
          </cell>
          <cell r="EY126">
            <v>0</v>
          </cell>
          <cell r="EZ126">
            <v>0</v>
          </cell>
          <cell r="FA126">
            <v>0</v>
          </cell>
          <cell r="FB126" t="str">
            <v>410. RED DE SALUD SAN MARTIN DE PANGOA</v>
          </cell>
          <cell r="FC126" t="str">
            <v>406. SALUD SANCHEZ CARRION</v>
          </cell>
          <cell r="FD126">
            <v>0</v>
          </cell>
          <cell r="FE126">
            <v>0</v>
          </cell>
          <cell r="FF126">
            <v>0</v>
          </cell>
          <cell r="FG126">
            <v>0</v>
          </cell>
          <cell r="FH126">
            <v>0</v>
          </cell>
          <cell r="FI126">
            <v>0</v>
          </cell>
          <cell r="FJ126" t="str">
            <v>406. SALUD CHUCUITO</v>
          </cell>
          <cell r="FK126">
            <v>0</v>
          </cell>
          <cell r="FL126">
            <v>0</v>
          </cell>
          <cell r="FM126">
            <v>0</v>
          </cell>
          <cell r="FN126">
            <v>0</v>
          </cell>
          <cell r="FO126">
            <v>0</v>
          </cell>
          <cell r="FP126">
            <v>0</v>
          </cell>
          <cell r="FQ126">
            <v>0</v>
          </cell>
          <cell r="FR126">
            <v>0</v>
          </cell>
          <cell r="FS126">
            <v>0</v>
          </cell>
        </row>
        <row r="127">
          <cell r="A127">
            <v>0</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t="str">
            <v>143. DIRECCIÓN DE REDES INTEGRADAS DE SALUD LIMA CENTRO</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t="str">
            <v>401. SALUD RECUAY CARHUAZ</v>
          </cell>
          <cell r="ET127">
            <v>0</v>
          </cell>
          <cell r="EU127">
            <v>0</v>
          </cell>
          <cell r="EV127">
            <v>0</v>
          </cell>
          <cell r="EW127" t="str">
            <v>407. SALUD SAN IGNACIO</v>
          </cell>
          <cell r="EX127" t="str">
            <v>406. RED DE SERVICIOS DE SALUD KIMBIRI PICHARI</v>
          </cell>
          <cell r="EY127">
            <v>0</v>
          </cell>
          <cell r="EZ127">
            <v>0</v>
          </cell>
          <cell r="FA127">
            <v>0</v>
          </cell>
          <cell r="FB127" t="str">
            <v>412. SALUD CHUPACA</v>
          </cell>
          <cell r="FC127" t="str">
            <v>407. SALUD SANTIAGO DE CHUCO</v>
          </cell>
          <cell r="FD127">
            <v>0</v>
          </cell>
          <cell r="FE127">
            <v>0</v>
          </cell>
          <cell r="FF127">
            <v>0</v>
          </cell>
          <cell r="FG127">
            <v>0</v>
          </cell>
          <cell r="FH127">
            <v>0</v>
          </cell>
          <cell r="FI127">
            <v>0</v>
          </cell>
          <cell r="FJ127" t="str">
            <v>407. SALUD YUNGUYO</v>
          </cell>
          <cell r="FK127">
            <v>0</v>
          </cell>
          <cell r="FL127">
            <v>0</v>
          </cell>
          <cell r="FM127">
            <v>0</v>
          </cell>
          <cell r="FN127">
            <v>0</v>
          </cell>
          <cell r="FO127">
            <v>0</v>
          </cell>
          <cell r="FP127">
            <v>0</v>
          </cell>
          <cell r="FQ127">
            <v>0</v>
          </cell>
          <cell r="FR127">
            <v>0</v>
          </cell>
          <cell r="FS127">
            <v>0</v>
          </cell>
        </row>
        <row r="128">
          <cell r="A128">
            <v>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t="str">
            <v>144. DIRECCIÓN DE REDES INTEGRADAS DE SALUD LIMA NORTE</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t="str">
            <v>402. SALUD HUARAZ</v>
          </cell>
          <cell r="ET128">
            <v>0</v>
          </cell>
          <cell r="EU128">
            <v>0</v>
          </cell>
          <cell r="EV128">
            <v>0</v>
          </cell>
          <cell r="EW128" t="str">
            <v>408. SALUD HUALGAYOC - BAMBAMARCA</v>
          </cell>
          <cell r="EX128" t="str">
            <v>407. RED DE SERVICIOS DE SALUD CUSCO NORTE</v>
          </cell>
          <cell r="EY128">
            <v>0</v>
          </cell>
          <cell r="EZ128">
            <v>0</v>
          </cell>
          <cell r="FA128">
            <v>0</v>
          </cell>
          <cell r="FB128">
            <v>0</v>
          </cell>
          <cell r="FC128" t="str">
            <v>408. SALUD OTUZCO</v>
          </cell>
          <cell r="FD128">
            <v>0</v>
          </cell>
          <cell r="FE128">
            <v>0</v>
          </cell>
          <cell r="FF128">
            <v>0</v>
          </cell>
          <cell r="FG128">
            <v>0</v>
          </cell>
          <cell r="FH128">
            <v>0</v>
          </cell>
          <cell r="FI128">
            <v>0</v>
          </cell>
          <cell r="FJ128" t="str">
            <v>408. SALUD COLLAO</v>
          </cell>
          <cell r="FK128">
            <v>0</v>
          </cell>
          <cell r="FL128">
            <v>0</v>
          </cell>
          <cell r="FM128">
            <v>0</v>
          </cell>
          <cell r="FN128">
            <v>0</v>
          </cell>
          <cell r="FO128">
            <v>0</v>
          </cell>
          <cell r="FP128">
            <v>0</v>
          </cell>
          <cell r="FQ128">
            <v>0</v>
          </cell>
          <cell r="FR128">
            <v>0</v>
          </cell>
          <cell r="FS128">
            <v>0</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t="str">
            <v>145. DIRECCIÓN DE REDES INTEGRADAS DE SALUD LIMA SUR</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t="str">
            <v>403. SALUD ELEAZAR GUZMAN BARRON</v>
          </cell>
          <cell r="ET129">
            <v>0</v>
          </cell>
          <cell r="EU129">
            <v>0</v>
          </cell>
          <cell r="EV129">
            <v>0</v>
          </cell>
          <cell r="EW129" t="str">
            <v>409. SALUD SANTA CRUZ</v>
          </cell>
          <cell r="EX129" t="str">
            <v>408. HOSPITAL DE ESPINAR</v>
          </cell>
          <cell r="EY129">
            <v>0</v>
          </cell>
          <cell r="EZ129">
            <v>0</v>
          </cell>
          <cell r="FA129">
            <v>0</v>
          </cell>
          <cell r="FB129">
            <v>0</v>
          </cell>
          <cell r="FC129" t="str">
            <v>409. SALUD TRUJILLO ESTE</v>
          </cell>
          <cell r="FD129">
            <v>0</v>
          </cell>
          <cell r="FE129">
            <v>0</v>
          </cell>
          <cell r="FF129">
            <v>0</v>
          </cell>
          <cell r="FG129">
            <v>0</v>
          </cell>
          <cell r="FH129">
            <v>0</v>
          </cell>
          <cell r="FI129">
            <v>0</v>
          </cell>
          <cell r="FJ129" t="str">
            <v>409. SALUD MACUSANI</v>
          </cell>
          <cell r="FK129">
            <v>0</v>
          </cell>
          <cell r="FL129">
            <v>0</v>
          </cell>
          <cell r="FM129">
            <v>0</v>
          </cell>
          <cell r="FN129">
            <v>0</v>
          </cell>
          <cell r="FO129">
            <v>0</v>
          </cell>
          <cell r="FP129">
            <v>0</v>
          </cell>
          <cell r="FQ129">
            <v>0</v>
          </cell>
          <cell r="FR129">
            <v>0</v>
          </cell>
          <cell r="FS129">
            <v>0</v>
          </cell>
        </row>
        <row r="130">
          <cell r="A130">
            <v>0</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t="str">
            <v>146. DIRECCIÓN DE REDES INTEGRADAS DE SALUD LIMA ESTE</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t="str">
            <v>404. SALUD LA CALETA</v>
          </cell>
          <cell r="ET130">
            <v>0</v>
          </cell>
          <cell r="EU130">
            <v>0</v>
          </cell>
          <cell r="EV130">
            <v>0</v>
          </cell>
          <cell r="EW130">
            <v>0</v>
          </cell>
          <cell r="EX130" t="str">
            <v>409. HOSPITAL ALFREDO CALLO RODRÍGUEZ - SICUANI - CANCHIS</v>
          </cell>
          <cell r="EY130">
            <v>0</v>
          </cell>
          <cell r="EZ130">
            <v>0</v>
          </cell>
          <cell r="FA130">
            <v>0</v>
          </cell>
          <cell r="FB130">
            <v>0</v>
          </cell>
          <cell r="FC130" t="str">
            <v>410. INSTITUTO REGIONAL DE ENFERMEDADES NEOPLASICAS LUIS PINILLOS GANOZA - INREN-NORTE</v>
          </cell>
          <cell r="FD130">
            <v>0</v>
          </cell>
          <cell r="FE130">
            <v>0</v>
          </cell>
          <cell r="FF130">
            <v>0</v>
          </cell>
          <cell r="FG130">
            <v>0</v>
          </cell>
          <cell r="FH130">
            <v>0</v>
          </cell>
          <cell r="FI130">
            <v>0</v>
          </cell>
          <cell r="FJ130" t="str">
            <v>410. SALUD SANDIA</v>
          </cell>
          <cell r="FK130">
            <v>0</v>
          </cell>
          <cell r="FL130">
            <v>0</v>
          </cell>
          <cell r="FM130">
            <v>0</v>
          </cell>
          <cell r="FN130">
            <v>0</v>
          </cell>
          <cell r="FO130">
            <v>0</v>
          </cell>
          <cell r="FP130">
            <v>0</v>
          </cell>
          <cell r="FQ130">
            <v>0</v>
          </cell>
          <cell r="FR130">
            <v>0</v>
          </cell>
          <cell r="FS130">
            <v>0</v>
          </cell>
        </row>
        <row r="131">
          <cell r="A131">
            <v>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t="str">
            <v>405. SALUD CARAZ</v>
          </cell>
          <cell r="ET131">
            <v>0</v>
          </cell>
          <cell r="EU131">
            <v>0</v>
          </cell>
          <cell r="EV131">
            <v>0</v>
          </cell>
          <cell r="EW131">
            <v>0</v>
          </cell>
          <cell r="EX131" t="str">
            <v>410. HOSPITAL DE QUILLABAMBA</v>
          </cell>
          <cell r="EY131">
            <v>0</v>
          </cell>
          <cell r="EZ131">
            <v>0</v>
          </cell>
          <cell r="FA131">
            <v>0</v>
          </cell>
          <cell r="FB131">
            <v>0</v>
          </cell>
          <cell r="FC131" t="str">
            <v>411. SALUD JULCAN</v>
          </cell>
          <cell r="FD131">
            <v>0</v>
          </cell>
          <cell r="FE131">
            <v>0</v>
          </cell>
          <cell r="FF131">
            <v>0</v>
          </cell>
          <cell r="FG131">
            <v>0</v>
          </cell>
          <cell r="FH131">
            <v>0</v>
          </cell>
          <cell r="FI131">
            <v>0</v>
          </cell>
          <cell r="FJ131" t="str">
            <v>411. HOSPITAL REGIONAL MANUEL NUÑEZ BUTRON</v>
          </cell>
          <cell r="FK131">
            <v>0</v>
          </cell>
          <cell r="FL131">
            <v>0</v>
          </cell>
          <cell r="FM131">
            <v>0</v>
          </cell>
          <cell r="FN131">
            <v>0</v>
          </cell>
          <cell r="FO131">
            <v>0</v>
          </cell>
          <cell r="FP131">
            <v>0</v>
          </cell>
          <cell r="FQ131">
            <v>0</v>
          </cell>
          <cell r="FR131">
            <v>0</v>
          </cell>
          <cell r="FS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t="str">
            <v>406. SALUD POMABAMBA</v>
          </cell>
          <cell r="ET132">
            <v>0</v>
          </cell>
          <cell r="EU132">
            <v>0</v>
          </cell>
          <cell r="EV132">
            <v>0</v>
          </cell>
          <cell r="EW132">
            <v>0</v>
          </cell>
          <cell r="EX132" t="str">
            <v>411. SALUD CHUMBIVILCAS</v>
          </cell>
          <cell r="EY132">
            <v>0</v>
          </cell>
          <cell r="EZ132">
            <v>0</v>
          </cell>
          <cell r="FA132">
            <v>0</v>
          </cell>
          <cell r="FB132">
            <v>0</v>
          </cell>
          <cell r="FC132" t="str">
            <v>412. SALUD VIRU</v>
          </cell>
          <cell r="FD132">
            <v>0</v>
          </cell>
          <cell r="FE132">
            <v>0</v>
          </cell>
          <cell r="FF132">
            <v>0</v>
          </cell>
          <cell r="FG132">
            <v>0</v>
          </cell>
          <cell r="FH132">
            <v>0</v>
          </cell>
          <cell r="FI132">
            <v>0</v>
          </cell>
          <cell r="FJ132" t="str">
            <v>412. SALUD LAMPA</v>
          </cell>
          <cell r="FK132">
            <v>0</v>
          </cell>
          <cell r="FL132">
            <v>0</v>
          </cell>
          <cell r="FM132">
            <v>0</v>
          </cell>
          <cell r="FN132">
            <v>0</v>
          </cell>
          <cell r="FO132">
            <v>0</v>
          </cell>
          <cell r="FP132">
            <v>0</v>
          </cell>
          <cell r="FQ132">
            <v>0</v>
          </cell>
          <cell r="FR132">
            <v>0</v>
          </cell>
          <cell r="FS132">
            <v>0</v>
          </cell>
        </row>
        <row r="133">
          <cell r="A133">
            <v>0</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t="str">
            <v>407. SALUD HUARI</v>
          </cell>
          <cell r="ET133">
            <v>0</v>
          </cell>
          <cell r="EU133">
            <v>0</v>
          </cell>
          <cell r="EV133">
            <v>0</v>
          </cell>
          <cell r="EW133">
            <v>0</v>
          </cell>
          <cell r="EX133">
            <v>0</v>
          </cell>
          <cell r="EY133">
            <v>0</v>
          </cell>
          <cell r="EZ133">
            <v>0</v>
          </cell>
          <cell r="FA133">
            <v>0</v>
          </cell>
          <cell r="FB133">
            <v>0</v>
          </cell>
          <cell r="FC133" t="str">
            <v>413. SALUD ASCOPE</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row>
        <row r="134">
          <cell r="A134">
            <v>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t="str">
            <v>408. RED DE SALUD PACIFICO SUR</v>
          </cell>
          <cell r="ET134">
            <v>0</v>
          </cell>
          <cell r="EU134">
            <v>0</v>
          </cell>
          <cell r="EV134">
            <v>0</v>
          </cell>
          <cell r="EW134">
            <v>0</v>
          </cell>
          <cell r="EX134">
            <v>0</v>
          </cell>
          <cell r="EY134">
            <v>0</v>
          </cell>
          <cell r="EZ134">
            <v>0</v>
          </cell>
          <cell r="FA134">
            <v>0</v>
          </cell>
          <cell r="FB134">
            <v>0</v>
          </cell>
          <cell r="FC134" t="str">
            <v>414. SALUD GRAN CHIMU</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t="str">
            <v>409. SALUD PACIFICO NORTE</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97E7-737F-427F-A1E8-52BE0DA3B602}">
  <sheetPr>
    <tabColor theme="0"/>
  </sheetPr>
  <dimension ref="A1:V88"/>
  <sheetViews>
    <sheetView showGridLines="0" view="pageBreakPreview" topLeftCell="B3" zoomScale="68" zoomScaleNormal="80" zoomScaleSheetLayoutView="68" zoomScalePageLayoutView="112" workbookViewId="0">
      <selection activeCell="N11" sqref="N11"/>
    </sheetView>
  </sheetViews>
  <sheetFormatPr baseColWidth="10" defaultColWidth="2" defaultRowHeight="11.25" x14ac:dyDescent="0.2"/>
  <cols>
    <col min="1" max="1" width="21.7109375" style="128" customWidth="1"/>
    <col min="2" max="2" width="11.85546875" style="127" customWidth="1"/>
    <col min="3" max="3" width="29.42578125" style="125" customWidth="1"/>
    <col min="4" max="4" width="43.28515625" style="125" customWidth="1"/>
    <col min="5" max="5" width="16.85546875" style="127" customWidth="1"/>
    <col min="6" max="6" width="12.7109375" style="125" customWidth="1"/>
    <col min="7" max="7" width="19.28515625" style="127" customWidth="1"/>
    <col min="8" max="8" width="22.42578125" style="125" customWidth="1"/>
    <col min="9" max="14" width="12.85546875" style="125" customWidth="1"/>
    <col min="15" max="15" width="19.5703125" style="126" customWidth="1"/>
    <col min="16" max="34" width="6.7109375" style="125" customWidth="1"/>
    <col min="35" max="16384" width="2" style="125"/>
  </cols>
  <sheetData>
    <row r="1" spans="1:14" ht="18" x14ac:dyDescent="0.2">
      <c r="A1" s="249" t="s">
        <v>2046</v>
      </c>
      <c r="B1" s="246"/>
      <c r="C1" s="242"/>
      <c r="D1" s="242"/>
      <c r="E1" s="245"/>
      <c r="F1" s="244"/>
      <c r="G1" s="243"/>
      <c r="H1" s="242"/>
      <c r="I1" s="242"/>
      <c r="J1" s="242"/>
      <c r="K1" s="241"/>
      <c r="L1" s="241"/>
      <c r="M1" s="241"/>
      <c r="N1" s="240"/>
    </row>
    <row r="2" spans="1:14" ht="15.75" x14ac:dyDescent="0.2">
      <c r="A2" s="248" t="s">
        <v>2045</v>
      </c>
      <c r="B2" s="246"/>
      <c r="C2" s="242"/>
      <c r="D2" s="242"/>
      <c r="E2" s="245"/>
      <c r="F2" s="244"/>
      <c r="G2" s="243"/>
      <c r="H2" s="242"/>
      <c r="I2" s="242"/>
      <c r="J2" s="242"/>
      <c r="K2" s="241"/>
      <c r="L2" s="241"/>
      <c r="M2" s="241"/>
      <c r="N2" s="240"/>
    </row>
    <row r="3" spans="1:14" ht="23.25" x14ac:dyDescent="0.2">
      <c r="A3" s="1707" t="s">
        <v>2044</v>
      </c>
      <c r="B3" s="1707"/>
      <c r="C3" s="1707"/>
      <c r="D3" s="1707"/>
      <c r="E3" s="1707"/>
      <c r="F3" s="1707"/>
      <c r="G3" s="1707"/>
      <c r="H3" s="1707"/>
      <c r="I3" s="1707"/>
      <c r="J3" s="1707"/>
      <c r="K3" s="1707"/>
      <c r="L3" s="1707"/>
      <c r="M3" s="1707"/>
      <c r="N3" s="1707"/>
    </row>
    <row r="4" spans="1:14" ht="14.25" x14ac:dyDescent="0.2">
      <c r="A4" s="247"/>
      <c r="B4" s="246"/>
      <c r="C4" s="242"/>
      <c r="D4" s="242"/>
      <c r="E4" s="245"/>
      <c r="F4" s="244"/>
      <c r="G4" s="243"/>
      <c r="H4" s="242"/>
      <c r="I4" s="242"/>
      <c r="J4" s="242"/>
      <c r="K4" s="241"/>
      <c r="L4" s="241"/>
      <c r="M4" s="241"/>
      <c r="N4" s="240"/>
    </row>
    <row r="5" spans="1:14" ht="23.25" x14ac:dyDescent="0.2">
      <c r="A5" s="1707" t="s">
        <v>39</v>
      </c>
      <c r="B5" s="1707"/>
      <c r="C5" s="1707"/>
      <c r="D5" s="1707"/>
      <c r="E5" s="1707"/>
      <c r="F5" s="1707"/>
      <c r="G5" s="1707"/>
      <c r="H5" s="1707"/>
      <c r="I5" s="1707"/>
      <c r="J5" s="1707"/>
      <c r="K5" s="1707"/>
      <c r="L5" s="1707"/>
      <c r="M5" s="1707"/>
      <c r="N5" s="1707"/>
    </row>
    <row r="6" spans="1:14" ht="23.25" x14ac:dyDescent="0.2">
      <c r="A6" s="239"/>
      <c r="B6" s="18"/>
      <c r="C6" s="237"/>
      <c r="D6" s="237"/>
      <c r="E6" s="238"/>
      <c r="F6" s="237"/>
      <c r="G6" s="17"/>
      <c r="H6" s="237"/>
      <c r="I6" s="237"/>
      <c r="J6" s="236"/>
      <c r="K6" s="235"/>
      <c r="L6" s="235"/>
      <c r="M6" s="235"/>
      <c r="N6" s="234"/>
    </row>
    <row r="7" spans="1:14" ht="23.25" x14ac:dyDescent="0.2">
      <c r="A7" s="1708" t="s">
        <v>21663</v>
      </c>
      <c r="B7" s="1708"/>
      <c r="C7" s="1708"/>
      <c r="D7" s="1708"/>
      <c r="E7" s="1708"/>
      <c r="F7" s="1708"/>
      <c r="G7" s="1708"/>
      <c r="H7" s="1708"/>
      <c r="I7" s="1708"/>
      <c r="J7" s="1708"/>
      <c r="K7" s="1708"/>
      <c r="L7" s="1708"/>
      <c r="M7" s="1708"/>
      <c r="N7" s="1708"/>
    </row>
    <row r="8" spans="1:14" x14ac:dyDescent="0.2">
      <c r="A8" s="233"/>
      <c r="B8" s="232"/>
      <c r="C8" s="228"/>
      <c r="D8" s="228"/>
      <c r="E8" s="231"/>
      <c r="F8" s="230"/>
      <c r="G8" s="229"/>
      <c r="H8" s="228"/>
      <c r="I8" s="228"/>
      <c r="J8" s="228"/>
      <c r="K8" s="227"/>
      <c r="L8" s="227"/>
      <c r="M8" s="227"/>
      <c r="N8" s="226"/>
    </row>
    <row r="9" spans="1:14" ht="15" x14ac:dyDescent="0.2">
      <c r="A9" s="137" t="s">
        <v>2043</v>
      </c>
      <c r="B9" s="136" t="s">
        <v>2042</v>
      </c>
      <c r="C9" s="135"/>
      <c r="D9" s="134"/>
      <c r="E9" s="133"/>
      <c r="F9" s="131"/>
      <c r="G9" s="132"/>
      <c r="H9" s="131"/>
      <c r="I9" s="131"/>
      <c r="J9" s="131"/>
      <c r="K9" s="130"/>
      <c r="L9" s="130"/>
      <c r="M9" s="130"/>
      <c r="N9" s="129"/>
    </row>
    <row r="10" spans="1:14" ht="11.25" customHeight="1" x14ac:dyDescent="0.2">
      <c r="A10" s="1709" t="s">
        <v>2041</v>
      </c>
      <c r="B10" s="1709" t="s">
        <v>2040</v>
      </c>
      <c r="C10" s="1709" t="s">
        <v>2039</v>
      </c>
      <c r="D10" s="1709" t="s">
        <v>2038</v>
      </c>
      <c r="E10" s="1709" t="s">
        <v>2037</v>
      </c>
      <c r="F10" s="1709" t="s">
        <v>2036</v>
      </c>
      <c r="G10" s="1709" t="s">
        <v>2035</v>
      </c>
      <c r="H10" s="1709" t="s">
        <v>2034</v>
      </c>
      <c r="I10" s="1709">
        <v>2020</v>
      </c>
      <c r="J10" s="1709"/>
      <c r="K10" s="1709">
        <v>2021</v>
      </c>
      <c r="L10" s="1709"/>
      <c r="M10" s="225">
        <v>2021</v>
      </c>
      <c r="N10" s="225">
        <v>2022</v>
      </c>
    </row>
    <row r="11" spans="1:14" ht="34.5" customHeight="1" x14ac:dyDescent="0.2">
      <c r="A11" s="1709"/>
      <c r="B11" s="1709"/>
      <c r="C11" s="1709"/>
      <c r="D11" s="1709"/>
      <c r="E11" s="1709"/>
      <c r="F11" s="1709"/>
      <c r="G11" s="1709"/>
      <c r="H11" s="1709"/>
      <c r="I11" s="225" t="s">
        <v>2031</v>
      </c>
      <c r="J11" s="225" t="s">
        <v>2033</v>
      </c>
      <c r="K11" s="225" t="s">
        <v>2031</v>
      </c>
      <c r="L11" s="225" t="s">
        <v>2032</v>
      </c>
      <c r="M11" s="225" t="s">
        <v>2031</v>
      </c>
      <c r="N11" s="225" t="s">
        <v>2031</v>
      </c>
    </row>
    <row r="12" spans="1:14" ht="33" customHeight="1" x14ac:dyDescent="0.2">
      <c r="A12" s="1705" t="s">
        <v>2030</v>
      </c>
      <c r="B12" s="1698" t="s">
        <v>2029</v>
      </c>
      <c r="C12" s="1705" t="s">
        <v>2028</v>
      </c>
      <c r="D12" s="195" t="s">
        <v>2027</v>
      </c>
      <c r="E12" s="158">
        <v>2.1000000000000001E-2</v>
      </c>
      <c r="F12" s="214" t="s">
        <v>2024</v>
      </c>
      <c r="G12" s="216" t="s">
        <v>1971</v>
      </c>
      <c r="H12" s="194" t="s">
        <v>2021</v>
      </c>
      <c r="I12" s="218" t="s">
        <v>2026</v>
      </c>
      <c r="J12" s="218" t="s">
        <v>2025</v>
      </c>
      <c r="K12" s="214" t="s">
        <v>2024</v>
      </c>
      <c r="L12" s="218" t="s">
        <v>1973</v>
      </c>
      <c r="M12" s="214" t="s">
        <v>2024</v>
      </c>
      <c r="N12" s="214" t="s">
        <v>2023</v>
      </c>
    </row>
    <row r="13" spans="1:14" ht="32.25" customHeight="1" x14ac:dyDescent="0.2">
      <c r="A13" s="1705"/>
      <c r="B13" s="1698"/>
      <c r="C13" s="1705"/>
      <c r="D13" s="195" t="s">
        <v>2022</v>
      </c>
      <c r="E13" s="214">
        <v>0.23300000000000001</v>
      </c>
      <c r="F13" s="217" t="s">
        <v>2017</v>
      </c>
      <c r="G13" s="216" t="s">
        <v>1971</v>
      </c>
      <c r="H13" s="194" t="s">
        <v>2021</v>
      </c>
      <c r="I13" s="217" t="s">
        <v>2020</v>
      </c>
      <c r="J13" s="214" t="s">
        <v>2019</v>
      </c>
      <c r="K13" s="217" t="s">
        <v>2017</v>
      </c>
      <c r="L13" s="214" t="s">
        <v>2018</v>
      </c>
      <c r="M13" s="217" t="s">
        <v>2017</v>
      </c>
      <c r="N13" s="214" t="s">
        <v>2016</v>
      </c>
    </row>
    <row r="14" spans="1:14" ht="30.75" customHeight="1" x14ac:dyDescent="0.2">
      <c r="A14" s="1705"/>
      <c r="B14" s="1698"/>
      <c r="C14" s="1705"/>
      <c r="D14" s="195" t="s">
        <v>2015</v>
      </c>
      <c r="E14" s="218">
        <v>0.76100000000000001</v>
      </c>
      <c r="F14" s="218">
        <v>0.8</v>
      </c>
      <c r="G14" s="216" t="s">
        <v>1978</v>
      </c>
      <c r="H14" s="216" t="s">
        <v>2014</v>
      </c>
      <c r="I14" s="218">
        <v>0.89</v>
      </c>
      <c r="J14" s="218">
        <v>0.82699999999999996</v>
      </c>
      <c r="K14" s="218">
        <v>0.8</v>
      </c>
      <c r="L14" s="218">
        <v>0.8179172224229595</v>
      </c>
      <c r="M14" s="218">
        <v>0.8</v>
      </c>
      <c r="N14" s="218">
        <v>0.82</v>
      </c>
    </row>
    <row r="15" spans="1:14" ht="42" customHeight="1" x14ac:dyDescent="0.2">
      <c r="A15" s="1705"/>
      <c r="B15" s="1698" t="s">
        <v>1828</v>
      </c>
      <c r="C15" s="169" t="s">
        <v>2013</v>
      </c>
      <c r="D15" s="195" t="s">
        <v>2012</v>
      </c>
      <c r="E15" s="218">
        <v>-1.2E-2</v>
      </c>
      <c r="F15" s="224" t="s">
        <v>2006</v>
      </c>
      <c r="G15" s="216" t="s">
        <v>2011</v>
      </c>
      <c r="H15" s="216" t="s">
        <v>2010</v>
      </c>
      <c r="I15" s="224" t="s">
        <v>2009</v>
      </c>
      <c r="J15" s="224" t="s">
        <v>2008</v>
      </c>
      <c r="K15" s="224" t="s">
        <v>2006</v>
      </c>
      <c r="L15" s="224" t="s">
        <v>2007</v>
      </c>
      <c r="M15" s="224" t="s">
        <v>2006</v>
      </c>
      <c r="N15" s="224" t="s">
        <v>2005</v>
      </c>
    </row>
    <row r="16" spans="1:14" ht="30" customHeight="1" x14ac:dyDescent="0.2">
      <c r="A16" s="1705"/>
      <c r="B16" s="1698"/>
      <c r="C16" s="1705" t="s">
        <v>2004</v>
      </c>
      <c r="D16" s="169" t="s">
        <v>2003</v>
      </c>
      <c r="E16" s="155" t="s">
        <v>1795</v>
      </c>
      <c r="F16" s="220" t="s">
        <v>1999</v>
      </c>
      <c r="G16" s="194" t="s">
        <v>1996</v>
      </c>
      <c r="H16" s="194" t="s">
        <v>1989</v>
      </c>
      <c r="I16" s="220" t="s">
        <v>2002</v>
      </c>
      <c r="J16" s="220" t="s">
        <v>2001</v>
      </c>
      <c r="K16" s="220" t="s">
        <v>1999</v>
      </c>
      <c r="L16" s="220" t="s">
        <v>2000</v>
      </c>
      <c r="M16" s="220" t="s">
        <v>1999</v>
      </c>
      <c r="N16" s="220" t="s">
        <v>1998</v>
      </c>
    </row>
    <row r="17" spans="1:15" ht="27.75" customHeight="1" x14ac:dyDescent="0.2">
      <c r="A17" s="1705"/>
      <c r="B17" s="1698"/>
      <c r="C17" s="1705"/>
      <c r="D17" s="169" t="s">
        <v>1997</v>
      </c>
      <c r="E17" s="155" t="s">
        <v>1795</v>
      </c>
      <c r="F17" s="223" t="s">
        <v>1993</v>
      </c>
      <c r="G17" s="194" t="s">
        <v>1996</v>
      </c>
      <c r="H17" s="194" t="s">
        <v>1989</v>
      </c>
      <c r="I17" s="223" t="s">
        <v>1992</v>
      </c>
      <c r="J17" s="220" t="s">
        <v>1995</v>
      </c>
      <c r="K17" s="223" t="s">
        <v>1993</v>
      </c>
      <c r="L17" s="219" t="s">
        <v>1994</v>
      </c>
      <c r="M17" s="223" t="s">
        <v>1993</v>
      </c>
      <c r="N17" s="222" t="s">
        <v>1992</v>
      </c>
    </row>
    <row r="18" spans="1:15" ht="26.25" customHeight="1" x14ac:dyDescent="0.2">
      <c r="A18" s="1705"/>
      <c r="B18" s="1698"/>
      <c r="C18" s="1705"/>
      <c r="D18" s="169" t="s">
        <v>1991</v>
      </c>
      <c r="E18" s="155" t="s">
        <v>1795</v>
      </c>
      <c r="F18" s="220" t="s">
        <v>1986</v>
      </c>
      <c r="G18" s="194" t="s">
        <v>1990</v>
      </c>
      <c r="H18" s="194" t="s">
        <v>1989</v>
      </c>
      <c r="I18" s="216" t="s">
        <v>1988</v>
      </c>
      <c r="J18" s="222" t="s">
        <v>1932</v>
      </c>
      <c r="K18" s="220" t="s">
        <v>1986</v>
      </c>
      <c r="L18" s="221" t="s">
        <v>1987</v>
      </c>
      <c r="M18" s="220" t="s">
        <v>1986</v>
      </c>
      <c r="N18" s="219" t="s">
        <v>1986</v>
      </c>
    </row>
    <row r="19" spans="1:15" ht="33" customHeight="1" x14ac:dyDescent="0.2">
      <c r="A19" s="1705"/>
      <c r="B19" s="170" t="s">
        <v>1936</v>
      </c>
      <c r="C19" s="169" t="s">
        <v>1985</v>
      </c>
      <c r="D19" s="195" t="s">
        <v>1984</v>
      </c>
      <c r="E19" s="214">
        <v>0.20100000000000001</v>
      </c>
      <c r="F19" s="218" t="s">
        <v>1981</v>
      </c>
      <c r="G19" s="216" t="s">
        <v>1971</v>
      </c>
      <c r="H19" s="155" t="s">
        <v>1983</v>
      </c>
      <c r="I19" s="218" t="s">
        <v>1982</v>
      </c>
      <c r="J19" s="214">
        <v>0.17899999999999999</v>
      </c>
      <c r="K19" s="218" t="s">
        <v>1981</v>
      </c>
      <c r="L19" s="214">
        <v>0.19900000000000001</v>
      </c>
      <c r="M19" s="218" t="s">
        <v>1981</v>
      </c>
      <c r="N19" s="214">
        <v>0.19900000000000001</v>
      </c>
    </row>
    <row r="20" spans="1:15" ht="29.25" customHeight="1" x14ac:dyDescent="0.2">
      <c r="A20" s="1705"/>
      <c r="B20" s="1698" t="s">
        <v>1951</v>
      </c>
      <c r="C20" s="1705" t="s">
        <v>1980</v>
      </c>
      <c r="D20" s="195" t="s">
        <v>1979</v>
      </c>
      <c r="E20" s="218">
        <v>5.2999999999999999E-2</v>
      </c>
      <c r="F20" s="217" t="s">
        <v>1974</v>
      </c>
      <c r="G20" s="216" t="s">
        <v>1971</v>
      </c>
      <c r="H20" s="194" t="s">
        <v>1978</v>
      </c>
      <c r="I20" s="217" t="s">
        <v>1977</v>
      </c>
      <c r="J20" s="217" t="s">
        <v>1976</v>
      </c>
      <c r="K20" s="217" t="s">
        <v>1974</v>
      </c>
      <c r="L20" s="217" t="s">
        <v>1975</v>
      </c>
      <c r="M20" s="217" t="s">
        <v>1974</v>
      </c>
      <c r="N20" s="217" t="s">
        <v>1973</v>
      </c>
      <c r="O20" s="186"/>
    </row>
    <row r="21" spans="1:15" ht="36.75" customHeight="1" x14ac:dyDescent="0.2">
      <c r="A21" s="1705"/>
      <c r="B21" s="1698"/>
      <c r="C21" s="1705"/>
      <c r="D21" s="195" t="s">
        <v>1972</v>
      </c>
      <c r="E21" s="214" t="s">
        <v>1967</v>
      </c>
      <c r="F21" s="214" t="s">
        <v>1966</v>
      </c>
      <c r="G21" s="216" t="s">
        <v>1971</v>
      </c>
      <c r="H21" s="194" t="s">
        <v>1970</v>
      </c>
      <c r="I21" s="214" t="s">
        <v>1969</v>
      </c>
      <c r="J21" s="214" t="s">
        <v>1968</v>
      </c>
      <c r="K21" s="214" t="s">
        <v>1966</v>
      </c>
      <c r="L21" s="214" t="s">
        <v>1967</v>
      </c>
      <c r="M21" s="214" t="s">
        <v>1966</v>
      </c>
      <c r="N21" s="214" t="s">
        <v>1965</v>
      </c>
      <c r="O21" s="186"/>
    </row>
    <row r="22" spans="1:15" ht="43.5" customHeight="1" x14ac:dyDescent="0.2">
      <c r="A22" s="1705"/>
      <c r="B22" s="1698" t="s">
        <v>1813</v>
      </c>
      <c r="C22" s="169" t="s">
        <v>1964</v>
      </c>
      <c r="D22" s="169" t="s">
        <v>1963</v>
      </c>
      <c r="E22" s="153">
        <v>0.70799999999999996</v>
      </c>
      <c r="F22" s="215">
        <v>0.65</v>
      </c>
      <c r="G22" s="155" t="s">
        <v>1962</v>
      </c>
      <c r="H22" s="155" t="s">
        <v>1961</v>
      </c>
      <c r="I22" s="215">
        <v>0.67900000000000005</v>
      </c>
      <c r="J22" s="215">
        <v>0.66500000000000004</v>
      </c>
      <c r="K22" s="215">
        <v>0.65</v>
      </c>
      <c r="L22" s="215">
        <v>0.66200000000000003</v>
      </c>
      <c r="M22" s="215">
        <v>0.65</v>
      </c>
      <c r="N22" s="215">
        <v>0.66700000000000004</v>
      </c>
    </row>
    <row r="23" spans="1:15" ht="72" customHeight="1" x14ac:dyDescent="0.2">
      <c r="A23" s="1705"/>
      <c r="B23" s="1698"/>
      <c r="C23" s="195" t="s">
        <v>1960</v>
      </c>
      <c r="D23" s="195" t="s">
        <v>1959</v>
      </c>
      <c r="E23" s="154">
        <v>0.83</v>
      </c>
      <c r="F23" s="214">
        <v>0.97</v>
      </c>
      <c r="G23" s="194" t="s">
        <v>1958</v>
      </c>
      <c r="H23" s="194" t="s">
        <v>1957</v>
      </c>
      <c r="I23" s="214">
        <v>0.96</v>
      </c>
      <c r="J23" s="214">
        <v>0.95799999999999996</v>
      </c>
      <c r="K23" s="214">
        <v>0.97</v>
      </c>
      <c r="L23" s="214">
        <v>0.95</v>
      </c>
      <c r="M23" s="214">
        <v>0.97</v>
      </c>
      <c r="N23" s="214">
        <v>0.98</v>
      </c>
    </row>
    <row r="24" spans="1:15" ht="30.75" customHeight="1" thickBot="1" x14ac:dyDescent="0.25">
      <c r="A24" s="1706"/>
      <c r="B24" s="213" t="s">
        <v>1823</v>
      </c>
      <c r="C24" s="212" t="s">
        <v>1956</v>
      </c>
      <c r="D24" s="211" t="s">
        <v>1955</v>
      </c>
      <c r="E24" s="189" t="s">
        <v>1795</v>
      </c>
      <c r="F24" s="190">
        <v>0.94299999999999995</v>
      </c>
      <c r="G24" s="189" t="s">
        <v>1954</v>
      </c>
      <c r="H24" s="189" t="s">
        <v>1953</v>
      </c>
      <c r="I24" s="190">
        <v>0.88500000000000001</v>
      </c>
      <c r="J24" s="190">
        <v>0.91800000000000004</v>
      </c>
      <c r="K24" s="190">
        <v>0.94299999999999995</v>
      </c>
      <c r="L24" s="210">
        <v>0.95341666666666658</v>
      </c>
      <c r="M24" s="190">
        <v>0.94299999999999995</v>
      </c>
      <c r="N24" s="190">
        <v>0.95199999999999996</v>
      </c>
    </row>
    <row r="25" spans="1:15" s="147" customFormat="1" ht="55.5" customHeight="1" x14ac:dyDescent="0.2">
      <c r="A25" s="1710" t="s">
        <v>1952</v>
      </c>
      <c r="B25" s="209" t="s">
        <v>1951</v>
      </c>
      <c r="C25" s="208" t="s">
        <v>1950</v>
      </c>
      <c r="D25" s="207" t="s">
        <v>1949</v>
      </c>
      <c r="E25" s="206">
        <v>926</v>
      </c>
      <c r="F25" s="206">
        <v>2356</v>
      </c>
      <c r="G25" s="172" t="s">
        <v>1942</v>
      </c>
      <c r="H25" s="172" t="s">
        <v>1948</v>
      </c>
      <c r="I25" s="206">
        <v>3900</v>
      </c>
      <c r="J25" s="172">
        <v>18</v>
      </c>
      <c r="K25" s="206">
        <v>2356</v>
      </c>
      <c r="L25" s="206">
        <v>1189</v>
      </c>
      <c r="M25" s="206">
        <v>2356</v>
      </c>
      <c r="N25" s="206">
        <v>4856</v>
      </c>
    </row>
    <row r="26" spans="1:15" s="147" customFormat="1" ht="63" customHeight="1" x14ac:dyDescent="0.2">
      <c r="A26" s="1700"/>
      <c r="B26" s="170" t="s">
        <v>1823</v>
      </c>
      <c r="C26" s="183" t="s">
        <v>1947</v>
      </c>
      <c r="D26" s="157" t="s">
        <v>1946</v>
      </c>
      <c r="E26" s="153">
        <v>0</v>
      </c>
      <c r="F26" s="153">
        <v>0.4</v>
      </c>
      <c r="G26" s="155" t="s">
        <v>1942</v>
      </c>
      <c r="H26" s="155" t="s">
        <v>1945</v>
      </c>
      <c r="I26" s="153">
        <v>0.2</v>
      </c>
      <c r="J26" s="153">
        <v>0.27</v>
      </c>
      <c r="K26" s="153">
        <v>0.4</v>
      </c>
      <c r="L26" s="153">
        <v>0.4</v>
      </c>
      <c r="M26" s="153">
        <v>0.4</v>
      </c>
      <c r="N26" s="153">
        <v>0.8</v>
      </c>
    </row>
    <row r="27" spans="1:15" s="147" customFormat="1" ht="54.75" customHeight="1" thickBot="1" x14ac:dyDescent="0.25">
      <c r="A27" s="1701"/>
      <c r="B27" s="151" t="s">
        <v>1823</v>
      </c>
      <c r="C27" s="182" t="s">
        <v>1944</v>
      </c>
      <c r="D27" s="150" t="s">
        <v>1943</v>
      </c>
      <c r="E27" s="148">
        <v>0</v>
      </c>
      <c r="F27" s="148">
        <v>0.8</v>
      </c>
      <c r="G27" s="149" t="s">
        <v>1942</v>
      </c>
      <c r="H27" s="149" t="s">
        <v>1941</v>
      </c>
      <c r="I27" s="148">
        <v>0.4</v>
      </c>
      <c r="J27" s="148">
        <v>0</v>
      </c>
      <c r="K27" s="148">
        <v>0.8</v>
      </c>
      <c r="L27" s="148">
        <v>0.8</v>
      </c>
      <c r="M27" s="148">
        <v>0.8</v>
      </c>
      <c r="N27" s="148">
        <v>1</v>
      </c>
    </row>
    <row r="28" spans="1:15" s="140" customFormat="1" ht="22.5" customHeight="1" x14ac:dyDescent="0.2">
      <c r="A28" s="1711" t="s">
        <v>1940</v>
      </c>
      <c r="B28" s="1711" t="s">
        <v>1828</v>
      </c>
      <c r="C28" s="1714" t="s">
        <v>1939</v>
      </c>
      <c r="D28" s="205" t="s">
        <v>1924</v>
      </c>
      <c r="E28" s="162" t="s">
        <v>1923</v>
      </c>
      <c r="F28" s="204" t="s">
        <v>1920</v>
      </c>
      <c r="G28" s="204" t="s">
        <v>1900</v>
      </c>
      <c r="H28" s="204" t="s">
        <v>1900</v>
      </c>
      <c r="I28" s="204" t="s">
        <v>1922</v>
      </c>
      <c r="J28" s="204" t="s">
        <v>1921</v>
      </c>
      <c r="K28" s="204" t="s">
        <v>1920</v>
      </c>
      <c r="L28" s="204" t="s">
        <v>1920</v>
      </c>
      <c r="M28" s="204" t="s">
        <v>1920</v>
      </c>
      <c r="N28" s="203" t="s">
        <v>1919</v>
      </c>
      <c r="O28" s="186"/>
    </row>
    <row r="29" spans="1:15" s="140" customFormat="1" x14ac:dyDescent="0.2">
      <c r="A29" s="1711"/>
      <c r="B29" s="1711"/>
      <c r="C29" s="1714"/>
      <c r="D29" s="195" t="s">
        <v>1918</v>
      </c>
      <c r="E29" s="202" t="s">
        <v>1938</v>
      </c>
      <c r="F29" s="194" t="s">
        <v>1914</v>
      </c>
      <c r="G29" s="194" t="s">
        <v>1900</v>
      </c>
      <c r="H29" s="194" t="s">
        <v>1900</v>
      </c>
      <c r="I29" s="194" t="s">
        <v>1916</v>
      </c>
      <c r="J29" s="194" t="s">
        <v>1915</v>
      </c>
      <c r="K29" s="194" t="s">
        <v>1914</v>
      </c>
      <c r="L29" s="194" t="s">
        <v>1914</v>
      </c>
      <c r="M29" s="194" t="s">
        <v>1914</v>
      </c>
      <c r="N29" s="199" t="s">
        <v>3</v>
      </c>
      <c r="O29" s="186"/>
    </row>
    <row r="30" spans="1:15" s="140" customFormat="1" ht="22.5" x14ac:dyDescent="0.2">
      <c r="A30" s="1711"/>
      <c r="B30" s="1713"/>
      <c r="C30" s="1715"/>
      <c r="D30" s="195" t="s">
        <v>1913</v>
      </c>
      <c r="E30" s="158" t="s">
        <v>1912</v>
      </c>
      <c r="F30" s="198">
        <v>1</v>
      </c>
      <c r="G30" s="194" t="s">
        <v>1900</v>
      </c>
      <c r="H30" s="194" t="s">
        <v>1900</v>
      </c>
      <c r="I30" s="198">
        <v>1</v>
      </c>
      <c r="J30" s="198">
        <v>1</v>
      </c>
      <c r="K30" s="198">
        <v>1</v>
      </c>
      <c r="L30" s="198">
        <v>1</v>
      </c>
      <c r="M30" s="198">
        <v>1</v>
      </c>
      <c r="N30" s="197">
        <v>1</v>
      </c>
      <c r="O30" s="186"/>
    </row>
    <row r="31" spans="1:15" s="140" customFormat="1" ht="22.5" x14ac:dyDescent="0.2">
      <c r="A31" s="1711"/>
      <c r="B31" s="194" t="s">
        <v>1828</v>
      </c>
      <c r="C31" s="196" t="s">
        <v>1937</v>
      </c>
      <c r="D31" s="195" t="s">
        <v>1905</v>
      </c>
      <c r="E31" s="158" t="s">
        <v>1904</v>
      </c>
      <c r="F31" s="194">
        <v>12</v>
      </c>
      <c r="G31" s="194" t="s">
        <v>1900</v>
      </c>
      <c r="H31" s="194" t="s">
        <v>1900</v>
      </c>
      <c r="I31" s="194">
        <v>12</v>
      </c>
      <c r="J31" s="194">
        <v>12</v>
      </c>
      <c r="K31" s="194">
        <v>12</v>
      </c>
      <c r="L31" s="194">
        <v>12</v>
      </c>
      <c r="M31" s="194">
        <v>12</v>
      </c>
      <c r="N31" s="193">
        <v>12</v>
      </c>
      <c r="O31" s="186"/>
    </row>
    <row r="32" spans="1:15" s="140" customFormat="1" ht="22.5" x14ac:dyDescent="0.2">
      <c r="A32" s="1711"/>
      <c r="B32" s="1716" t="s">
        <v>1936</v>
      </c>
      <c r="C32" s="1717" t="s">
        <v>1935</v>
      </c>
      <c r="D32" s="195" t="s">
        <v>1934</v>
      </c>
      <c r="E32" s="158" t="s">
        <v>1933</v>
      </c>
      <c r="F32" s="194" t="s">
        <v>1930</v>
      </c>
      <c r="G32" s="194" t="s">
        <v>1900</v>
      </c>
      <c r="H32" s="194" t="s">
        <v>1900</v>
      </c>
      <c r="I32" s="194" t="s">
        <v>1932</v>
      </c>
      <c r="J32" s="194" t="s">
        <v>1931</v>
      </c>
      <c r="K32" s="194" t="s">
        <v>1930</v>
      </c>
      <c r="L32" s="194" t="s">
        <v>1930</v>
      </c>
      <c r="M32" s="194" t="s">
        <v>1930</v>
      </c>
      <c r="N32" s="201" t="s">
        <v>1929</v>
      </c>
      <c r="O32" s="186"/>
    </row>
    <row r="33" spans="1:22" s="140" customFormat="1" ht="31.5" customHeight="1" x14ac:dyDescent="0.2">
      <c r="A33" s="1711"/>
      <c r="B33" s="1711"/>
      <c r="C33" s="1715"/>
      <c r="D33" s="195" t="s">
        <v>1928</v>
      </c>
      <c r="E33" s="158" t="s">
        <v>1927</v>
      </c>
      <c r="F33" s="198">
        <v>0.2</v>
      </c>
      <c r="G33" s="194" t="s">
        <v>1900</v>
      </c>
      <c r="H33" s="194" t="s">
        <v>1900</v>
      </c>
      <c r="I33" s="198">
        <v>0.13</v>
      </c>
      <c r="J33" s="200" t="s">
        <v>1926</v>
      </c>
      <c r="K33" s="198">
        <v>0.2</v>
      </c>
      <c r="L33" s="198">
        <v>0.2</v>
      </c>
      <c r="M33" s="198">
        <v>0.2</v>
      </c>
      <c r="N33" s="197">
        <v>0.22</v>
      </c>
      <c r="O33" s="186"/>
    </row>
    <row r="34" spans="1:22" s="140" customFormat="1" ht="22.5" x14ac:dyDescent="0.2">
      <c r="A34" s="1711"/>
      <c r="B34" s="1711"/>
      <c r="C34" s="1717" t="s">
        <v>1925</v>
      </c>
      <c r="D34" s="195" t="s">
        <v>1924</v>
      </c>
      <c r="E34" s="158" t="s">
        <v>1923</v>
      </c>
      <c r="F34" s="194" t="s">
        <v>1920</v>
      </c>
      <c r="G34" s="194" t="s">
        <v>1900</v>
      </c>
      <c r="H34" s="194" t="s">
        <v>1900</v>
      </c>
      <c r="I34" s="194" t="s">
        <v>1922</v>
      </c>
      <c r="J34" s="194" t="s">
        <v>1921</v>
      </c>
      <c r="K34" s="194" t="s">
        <v>1920</v>
      </c>
      <c r="L34" s="194" t="s">
        <v>1920</v>
      </c>
      <c r="M34" s="194" t="s">
        <v>1920</v>
      </c>
      <c r="N34" s="193" t="s">
        <v>1919</v>
      </c>
      <c r="O34" s="186"/>
    </row>
    <row r="35" spans="1:22" s="140" customFormat="1" ht="21.75" customHeight="1" x14ac:dyDescent="0.2">
      <c r="A35" s="1711"/>
      <c r="B35" s="1711"/>
      <c r="C35" s="1714"/>
      <c r="D35" s="195" t="s">
        <v>1918</v>
      </c>
      <c r="E35" s="158" t="s">
        <v>1917</v>
      </c>
      <c r="F35" s="194" t="s">
        <v>1914</v>
      </c>
      <c r="G35" s="194" t="s">
        <v>1900</v>
      </c>
      <c r="H35" s="194" t="s">
        <v>1900</v>
      </c>
      <c r="I35" s="194" t="s">
        <v>1916</v>
      </c>
      <c r="J35" s="194" t="s">
        <v>1915</v>
      </c>
      <c r="K35" s="194" t="s">
        <v>1914</v>
      </c>
      <c r="L35" s="194" t="s">
        <v>1914</v>
      </c>
      <c r="M35" s="194" t="s">
        <v>1914</v>
      </c>
      <c r="N35" s="199" t="s">
        <v>3</v>
      </c>
      <c r="O35" s="186"/>
    </row>
    <row r="36" spans="1:22" s="140" customFormat="1" ht="22.5" x14ac:dyDescent="0.2">
      <c r="A36" s="1711"/>
      <c r="B36" s="1711"/>
      <c r="C36" s="1715"/>
      <c r="D36" s="195" t="s">
        <v>1913</v>
      </c>
      <c r="E36" s="158" t="s">
        <v>1912</v>
      </c>
      <c r="F36" s="198">
        <v>1</v>
      </c>
      <c r="G36" s="194" t="s">
        <v>1900</v>
      </c>
      <c r="H36" s="194" t="s">
        <v>1900</v>
      </c>
      <c r="I36" s="198">
        <v>1</v>
      </c>
      <c r="J36" s="198">
        <v>1</v>
      </c>
      <c r="K36" s="198">
        <v>1</v>
      </c>
      <c r="L36" s="198">
        <v>1</v>
      </c>
      <c r="M36" s="198">
        <v>1</v>
      </c>
      <c r="N36" s="197">
        <v>1</v>
      </c>
      <c r="O36" s="186"/>
    </row>
    <row r="37" spans="1:22" s="140" customFormat="1" ht="37.5" customHeight="1" x14ac:dyDescent="0.2">
      <c r="A37" s="1711"/>
      <c r="B37" s="1711"/>
      <c r="C37" s="196" t="s">
        <v>1911</v>
      </c>
      <c r="D37" s="195" t="s">
        <v>1910</v>
      </c>
      <c r="E37" s="158" t="s">
        <v>1909</v>
      </c>
      <c r="F37" s="194" t="s">
        <v>1907</v>
      </c>
      <c r="G37" s="194" t="s">
        <v>1900</v>
      </c>
      <c r="H37" s="194" t="s">
        <v>1900</v>
      </c>
      <c r="I37" s="194" t="s">
        <v>1907</v>
      </c>
      <c r="J37" s="194" t="s">
        <v>1908</v>
      </c>
      <c r="K37" s="194" t="s">
        <v>1907</v>
      </c>
      <c r="L37" s="194" t="s">
        <v>1907</v>
      </c>
      <c r="M37" s="194" t="s">
        <v>1907</v>
      </c>
      <c r="N37" s="193" t="s">
        <v>1907</v>
      </c>
      <c r="O37" s="186"/>
    </row>
    <row r="38" spans="1:22" s="140" customFormat="1" ht="27" customHeight="1" x14ac:dyDescent="0.2">
      <c r="A38" s="1711"/>
      <c r="B38" s="1713"/>
      <c r="C38" s="196" t="s">
        <v>1906</v>
      </c>
      <c r="D38" s="195" t="s">
        <v>1905</v>
      </c>
      <c r="E38" s="158" t="s">
        <v>1904</v>
      </c>
      <c r="F38" s="194">
        <v>12</v>
      </c>
      <c r="G38" s="194" t="s">
        <v>1900</v>
      </c>
      <c r="H38" s="194" t="s">
        <v>1900</v>
      </c>
      <c r="I38" s="194">
        <v>12</v>
      </c>
      <c r="J38" s="194">
        <v>12</v>
      </c>
      <c r="K38" s="194">
        <v>12</v>
      </c>
      <c r="L38" s="194">
        <v>12</v>
      </c>
      <c r="M38" s="194">
        <v>12</v>
      </c>
      <c r="N38" s="193">
        <v>12</v>
      </c>
      <c r="O38" s="186"/>
    </row>
    <row r="39" spans="1:22" s="140" customFormat="1" ht="31.5" customHeight="1" x14ac:dyDescent="0.2">
      <c r="A39" s="1711"/>
      <c r="B39" s="1716" t="s">
        <v>1823</v>
      </c>
      <c r="C39" s="196" t="s">
        <v>1906</v>
      </c>
      <c r="D39" s="195" t="s">
        <v>1905</v>
      </c>
      <c r="E39" s="158" t="s">
        <v>1904</v>
      </c>
      <c r="F39" s="194">
        <v>12</v>
      </c>
      <c r="G39" s="194" t="s">
        <v>1900</v>
      </c>
      <c r="H39" s="194" t="s">
        <v>1900</v>
      </c>
      <c r="I39" s="194">
        <v>12</v>
      </c>
      <c r="J39" s="194">
        <v>12</v>
      </c>
      <c r="K39" s="194">
        <v>12</v>
      </c>
      <c r="L39" s="194">
        <v>12</v>
      </c>
      <c r="M39" s="194">
        <v>12</v>
      </c>
      <c r="N39" s="193">
        <v>12</v>
      </c>
      <c r="O39" s="186"/>
    </row>
    <row r="40" spans="1:22" s="140" customFormat="1" ht="40.5" customHeight="1" thickBot="1" x14ac:dyDescent="0.25">
      <c r="A40" s="1712"/>
      <c r="B40" s="1712"/>
      <c r="C40" s="192" t="s">
        <v>1903</v>
      </c>
      <c r="D40" s="191" t="s">
        <v>1902</v>
      </c>
      <c r="E40" s="190" t="s">
        <v>1901</v>
      </c>
      <c r="F40" s="188">
        <v>1</v>
      </c>
      <c r="G40" s="189" t="s">
        <v>1900</v>
      </c>
      <c r="H40" s="189" t="s">
        <v>1900</v>
      </c>
      <c r="I40" s="188">
        <v>1</v>
      </c>
      <c r="J40" s="188">
        <v>1</v>
      </c>
      <c r="K40" s="188">
        <v>1</v>
      </c>
      <c r="L40" s="188">
        <v>1</v>
      </c>
      <c r="M40" s="188">
        <v>1</v>
      </c>
      <c r="N40" s="187">
        <v>1</v>
      </c>
      <c r="O40" s="186"/>
    </row>
    <row r="41" spans="1:22" s="147" customFormat="1" ht="42.75" customHeight="1" x14ac:dyDescent="0.2">
      <c r="A41" s="1695" t="s">
        <v>1899</v>
      </c>
      <c r="B41" s="1689" t="s">
        <v>1828</v>
      </c>
      <c r="C41" s="185" t="s">
        <v>1898</v>
      </c>
      <c r="D41" s="184" t="s">
        <v>1897</v>
      </c>
      <c r="E41" s="163" t="s">
        <v>1896</v>
      </c>
      <c r="F41" s="163" t="s">
        <v>1893</v>
      </c>
      <c r="G41" s="163" t="s">
        <v>1882</v>
      </c>
      <c r="H41" s="163" t="s">
        <v>1882</v>
      </c>
      <c r="I41" s="163" t="s">
        <v>1893</v>
      </c>
      <c r="J41" s="163" t="s">
        <v>1895</v>
      </c>
      <c r="K41" s="163" t="s">
        <v>1893</v>
      </c>
      <c r="L41" s="163" t="s">
        <v>1894</v>
      </c>
      <c r="M41" s="163" t="s">
        <v>1893</v>
      </c>
      <c r="N41" s="163" t="s">
        <v>1892</v>
      </c>
      <c r="O41" s="126"/>
      <c r="P41" s="125"/>
      <c r="Q41" s="125"/>
      <c r="R41" s="125"/>
      <c r="S41" s="125"/>
      <c r="T41" s="125"/>
      <c r="U41" s="125"/>
      <c r="V41" s="125"/>
    </row>
    <row r="42" spans="1:22" s="147" customFormat="1" ht="42.75" customHeight="1" x14ac:dyDescent="0.2">
      <c r="A42" s="1695"/>
      <c r="B42" s="1691"/>
      <c r="C42" s="183" t="s">
        <v>1891</v>
      </c>
      <c r="D42" s="157" t="s">
        <v>1890</v>
      </c>
      <c r="E42" s="155" t="s">
        <v>1889</v>
      </c>
      <c r="F42" s="155" t="s">
        <v>1887</v>
      </c>
      <c r="G42" s="155" t="s">
        <v>1882</v>
      </c>
      <c r="H42" s="155" t="s">
        <v>1882</v>
      </c>
      <c r="I42" s="155" t="s">
        <v>1887</v>
      </c>
      <c r="J42" s="155" t="s">
        <v>1888</v>
      </c>
      <c r="K42" s="155" t="s">
        <v>1887</v>
      </c>
      <c r="L42" s="155" t="s">
        <v>1887</v>
      </c>
      <c r="M42" s="155" t="s">
        <v>1887</v>
      </c>
      <c r="N42" s="155" t="s">
        <v>1887</v>
      </c>
      <c r="O42" s="126"/>
      <c r="P42" s="125"/>
      <c r="Q42" s="125"/>
      <c r="R42" s="125"/>
      <c r="S42" s="125"/>
      <c r="T42" s="125"/>
      <c r="U42" s="125"/>
      <c r="V42" s="125"/>
    </row>
    <row r="43" spans="1:22" s="147" customFormat="1" ht="42.75" customHeight="1" x14ac:dyDescent="0.2">
      <c r="A43" s="1695"/>
      <c r="B43" s="1687" t="s">
        <v>1823</v>
      </c>
      <c r="C43" s="183" t="s">
        <v>1886</v>
      </c>
      <c r="D43" s="157" t="s">
        <v>1885</v>
      </c>
      <c r="E43" s="155" t="s">
        <v>1795</v>
      </c>
      <c r="F43" s="155">
        <v>3</v>
      </c>
      <c r="G43" s="155" t="s">
        <v>1882</v>
      </c>
      <c r="H43" s="155" t="s">
        <v>1882</v>
      </c>
      <c r="I43" s="155">
        <v>3</v>
      </c>
      <c r="J43" s="155">
        <v>3</v>
      </c>
      <c r="K43" s="155">
        <v>3</v>
      </c>
      <c r="L43" s="155">
        <v>3</v>
      </c>
      <c r="M43" s="155">
        <v>3</v>
      </c>
      <c r="N43" s="155">
        <v>4</v>
      </c>
      <c r="O43" s="126"/>
      <c r="P43" s="125"/>
      <c r="Q43" s="125"/>
      <c r="R43" s="125"/>
      <c r="S43" s="125"/>
      <c r="T43" s="125"/>
      <c r="U43" s="125"/>
      <c r="V43" s="125"/>
    </row>
    <row r="44" spans="1:22" s="147" customFormat="1" ht="42.75" customHeight="1" thickBot="1" x14ac:dyDescent="0.25">
      <c r="A44" s="1696"/>
      <c r="B44" s="1688"/>
      <c r="C44" s="182" t="s">
        <v>1884</v>
      </c>
      <c r="D44" s="150" t="s">
        <v>1883</v>
      </c>
      <c r="E44" s="149" t="s">
        <v>1795</v>
      </c>
      <c r="F44" s="148">
        <v>0.9</v>
      </c>
      <c r="G44" s="149" t="s">
        <v>1882</v>
      </c>
      <c r="H44" s="149" t="s">
        <v>1882</v>
      </c>
      <c r="I44" s="148">
        <v>0.85</v>
      </c>
      <c r="J44" s="148">
        <v>0.85</v>
      </c>
      <c r="K44" s="148">
        <v>0.9</v>
      </c>
      <c r="L44" s="148">
        <v>0.9</v>
      </c>
      <c r="M44" s="148">
        <v>0.9</v>
      </c>
      <c r="N44" s="148">
        <v>0.9</v>
      </c>
      <c r="O44" s="126"/>
      <c r="P44" s="125"/>
      <c r="Q44" s="125"/>
      <c r="R44" s="125"/>
      <c r="S44" s="125"/>
      <c r="T44" s="125"/>
      <c r="U44" s="125"/>
      <c r="V44" s="125"/>
    </row>
    <row r="45" spans="1:22" s="147" customFormat="1" ht="75" customHeight="1" x14ac:dyDescent="0.2">
      <c r="A45" s="1697" t="s">
        <v>1881</v>
      </c>
      <c r="B45" s="170" t="s">
        <v>1828</v>
      </c>
      <c r="C45" s="157" t="s">
        <v>1880</v>
      </c>
      <c r="D45" s="157" t="s">
        <v>1879</v>
      </c>
      <c r="E45" s="155">
        <v>2.2999999999999998</v>
      </c>
      <c r="F45" s="179">
        <v>3.8</v>
      </c>
      <c r="G45" s="155" t="s">
        <v>1871</v>
      </c>
      <c r="H45" s="155" t="s">
        <v>1863</v>
      </c>
      <c r="I45" s="179">
        <v>3.2</v>
      </c>
      <c r="J45" s="179">
        <v>1.98</v>
      </c>
      <c r="K45" s="179">
        <v>3.8</v>
      </c>
      <c r="L45" s="179">
        <v>3.8</v>
      </c>
      <c r="M45" s="179">
        <v>3.8</v>
      </c>
      <c r="N45" s="181">
        <v>4</v>
      </c>
    </row>
    <row r="46" spans="1:22" s="147" customFormat="1" ht="53.25" customHeight="1" x14ac:dyDescent="0.2">
      <c r="A46" s="1698"/>
      <c r="B46" s="1687" t="s">
        <v>1813</v>
      </c>
      <c r="C46" s="157" t="s">
        <v>1877</v>
      </c>
      <c r="D46" s="157" t="s">
        <v>1878</v>
      </c>
      <c r="E46" s="153">
        <v>0.59</v>
      </c>
      <c r="F46" s="179" t="s">
        <v>1874</v>
      </c>
      <c r="G46" s="155" t="s">
        <v>1875</v>
      </c>
      <c r="H46" s="155" t="s">
        <v>1863</v>
      </c>
      <c r="I46" s="178">
        <v>0.55000000000000004</v>
      </c>
      <c r="J46" s="177">
        <v>0.48</v>
      </c>
      <c r="K46" s="179" t="s">
        <v>1874</v>
      </c>
      <c r="L46" s="179" t="s">
        <v>1874</v>
      </c>
      <c r="M46" s="179" t="s">
        <v>1874</v>
      </c>
      <c r="N46" s="180" t="s">
        <v>1874</v>
      </c>
    </row>
    <row r="47" spans="1:22" s="147" customFormat="1" ht="60.75" customHeight="1" x14ac:dyDescent="0.2">
      <c r="A47" s="1698"/>
      <c r="B47" s="1690"/>
      <c r="C47" s="157" t="s">
        <v>1877</v>
      </c>
      <c r="D47" s="157" t="s">
        <v>1876</v>
      </c>
      <c r="E47" s="153">
        <v>0.41</v>
      </c>
      <c r="F47" s="177">
        <v>0.45</v>
      </c>
      <c r="G47" s="155" t="s">
        <v>1875</v>
      </c>
      <c r="H47" s="155" t="s">
        <v>1863</v>
      </c>
      <c r="I47" s="179" t="s">
        <v>1874</v>
      </c>
      <c r="J47" s="179" t="s">
        <v>1874</v>
      </c>
      <c r="K47" s="177">
        <v>0.45</v>
      </c>
      <c r="L47" s="177">
        <v>0.45</v>
      </c>
      <c r="M47" s="177">
        <v>0.45</v>
      </c>
      <c r="N47" s="177">
        <v>0.46</v>
      </c>
    </row>
    <row r="48" spans="1:22" s="147" customFormat="1" ht="60.75" customHeight="1" x14ac:dyDescent="0.2">
      <c r="A48" s="1698"/>
      <c r="B48" s="1691"/>
      <c r="C48" s="157" t="s">
        <v>1873</v>
      </c>
      <c r="D48" s="157" t="s">
        <v>1872</v>
      </c>
      <c r="E48" s="153">
        <v>0.68</v>
      </c>
      <c r="F48" s="177">
        <v>0.74</v>
      </c>
      <c r="G48" s="155" t="s">
        <v>1871</v>
      </c>
      <c r="H48" s="155" t="s">
        <v>1863</v>
      </c>
      <c r="I48" s="178">
        <v>0.72</v>
      </c>
      <c r="J48" s="177">
        <v>0.7</v>
      </c>
      <c r="K48" s="177">
        <v>0.74</v>
      </c>
      <c r="L48" s="177">
        <v>0.74</v>
      </c>
      <c r="M48" s="177">
        <v>0.74</v>
      </c>
      <c r="N48" s="177">
        <v>0.76</v>
      </c>
    </row>
    <row r="49" spans="1:15" s="147" customFormat="1" ht="60.75" customHeight="1" x14ac:dyDescent="0.2">
      <c r="A49" s="1698"/>
      <c r="B49" s="1687" t="s">
        <v>1823</v>
      </c>
      <c r="C49" s="157" t="s">
        <v>1870</v>
      </c>
      <c r="D49" s="157" t="s">
        <v>1869</v>
      </c>
      <c r="E49" s="153">
        <v>0.86</v>
      </c>
      <c r="F49" s="177">
        <v>0.92</v>
      </c>
      <c r="G49" s="155" t="s">
        <v>1868</v>
      </c>
      <c r="H49" s="155" t="s">
        <v>1863</v>
      </c>
      <c r="I49" s="178">
        <v>0.9</v>
      </c>
      <c r="J49" s="177">
        <v>0.76</v>
      </c>
      <c r="K49" s="177">
        <v>0.92</v>
      </c>
      <c r="L49" s="177">
        <v>0.92</v>
      </c>
      <c r="M49" s="177">
        <v>0.92</v>
      </c>
      <c r="N49" s="177">
        <v>0.78</v>
      </c>
    </row>
    <row r="50" spans="1:15" s="147" customFormat="1" ht="60.75" customHeight="1" thickBot="1" x14ac:dyDescent="0.25">
      <c r="A50" s="1699"/>
      <c r="B50" s="1688"/>
      <c r="C50" s="150" t="s">
        <v>1867</v>
      </c>
      <c r="D50" s="150" t="s">
        <v>1866</v>
      </c>
      <c r="E50" s="149" t="s">
        <v>1865</v>
      </c>
      <c r="F50" s="176">
        <v>1</v>
      </c>
      <c r="G50" s="149" t="s">
        <v>1864</v>
      </c>
      <c r="H50" s="149" t="s">
        <v>1863</v>
      </c>
      <c r="I50" s="176">
        <v>1</v>
      </c>
      <c r="J50" s="175">
        <v>0.67</v>
      </c>
      <c r="K50" s="176">
        <v>1</v>
      </c>
      <c r="L50" s="176">
        <v>1</v>
      </c>
      <c r="M50" s="176">
        <v>1</v>
      </c>
      <c r="N50" s="175">
        <v>1</v>
      </c>
    </row>
    <row r="51" spans="1:15" s="147" customFormat="1" ht="60.75" customHeight="1" x14ac:dyDescent="0.2">
      <c r="A51" s="1697" t="s">
        <v>1862</v>
      </c>
      <c r="B51" s="1689" t="s">
        <v>1828</v>
      </c>
      <c r="C51" s="174" t="s">
        <v>1861</v>
      </c>
      <c r="D51" s="174" t="s">
        <v>1860</v>
      </c>
      <c r="E51" s="172" t="s">
        <v>1859</v>
      </c>
      <c r="F51" s="172" t="s">
        <v>1856</v>
      </c>
      <c r="G51" s="172" t="s">
        <v>1816</v>
      </c>
      <c r="H51" s="173" t="s">
        <v>1858</v>
      </c>
      <c r="I51" s="172" t="s">
        <v>1829</v>
      </c>
      <c r="J51" s="172" t="s">
        <v>1856</v>
      </c>
      <c r="K51" s="172" t="s">
        <v>1856</v>
      </c>
      <c r="L51" s="172" t="s">
        <v>1857</v>
      </c>
      <c r="M51" s="172" t="s">
        <v>1856</v>
      </c>
      <c r="N51" s="171">
        <v>0.34</v>
      </c>
      <c r="O51" s="138"/>
    </row>
    <row r="52" spans="1:15" s="147" customFormat="1" ht="54.75" customHeight="1" x14ac:dyDescent="0.2">
      <c r="A52" s="1698"/>
      <c r="B52" s="1690"/>
      <c r="C52" s="169" t="s">
        <v>1855</v>
      </c>
      <c r="D52" s="169" t="s">
        <v>1854</v>
      </c>
      <c r="E52" s="155" t="s">
        <v>1843</v>
      </c>
      <c r="F52" s="155" t="s">
        <v>1795</v>
      </c>
      <c r="G52" s="155" t="s">
        <v>1816</v>
      </c>
      <c r="H52" s="168" t="s">
        <v>1853</v>
      </c>
      <c r="I52" s="155" t="s">
        <v>1829</v>
      </c>
      <c r="J52" s="155" t="s">
        <v>1795</v>
      </c>
      <c r="K52" s="155" t="s">
        <v>1795</v>
      </c>
      <c r="L52" s="153">
        <v>0.6</v>
      </c>
      <c r="M52" s="155" t="s">
        <v>1795</v>
      </c>
      <c r="N52" s="153">
        <v>0.7</v>
      </c>
      <c r="O52" s="138"/>
    </row>
    <row r="53" spans="1:15" s="147" customFormat="1" ht="51.75" customHeight="1" x14ac:dyDescent="0.2">
      <c r="A53" s="1698"/>
      <c r="B53" s="1690"/>
      <c r="C53" s="169" t="s">
        <v>1852</v>
      </c>
      <c r="D53" s="169" t="s">
        <v>1851</v>
      </c>
      <c r="E53" s="155" t="s">
        <v>1843</v>
      </c>
      <c r="F53" s="155" t="s">
        <v>1849</v>
      </c>
      <c r="G53" s="155" t="s">
        <v>1816</v>
      </c>
      <c r="H53" s="168" t="s">
        <v>1850</v>
      </c>
      <c r="I53" s="155" t="s">
        <v>1829</v>
      </c>
      <c r="J53" s="155" t="s">
        <v>1849</v>
      </c>
      <c r="K53" s="155" t="s">
        <v>1849</v>
      </c>
      <c r="L53" s="153">
        <v>0.55000000000000004</v>
      </c>
      <c r="M53" s="155" t="s">
        <v>1849</v>
      </c>
      <c r="N53" s="153">
        <v>0.7</v>
      </c>
      <c r="O53" s="138"/>
    </row>
    <row r="54" spans="1:15" s="147" customFormat="1" ht="73.5" customHeight="1" x14ac:dyDescent="0.2">
      <c r="A54" s="1698"/>
      <c r="B54" s="1690"/>
      <c r="C54" s="169" t="s">
        <v>1848</v>
      </c>
      <c r="D54" s="169" t="s">
        <v>1847</v>
      </c>
      <c r="E54" s="155" t="s">
        <v>1843</v>
      </c>
      <c r="F54" s="155" t="s">
        <v>1795</v>
      </c>
      <c r="G54" s="155" t="s">
        <v>1816</v>
      </c>
      <c r="H54" s="155" t="s">
        <v>1846</v>
      </c>
      <c r="I54" s="155" t="s">
        <v>1829</v>
      </c>
      <c r="J54" s="155" t="s">
        <v>1795</v>
      </c>
      <c r="K54" s="155" t="s">
        <v>1795</v>
      </c>
      <c r="L54" s="153">
        <v>0.65</v>
      </c>
      <c r="M54" s="155" t="s">
        <v>1795</v>
      </c>
      <c r="N54" s="153">
        <v>0.7</v>
      </c>
      <c r="O54" s="138"/>
    </row>
    <row r="55" spans="1:15" s="147" customFormat="1" ht="45" customHeight="1" x14ac:dyDescent="0.2">
      <c r="A55" s="1698"/>
      <c r="B55" s="1690"/>
      <c r="C55" s="169" t="s">
        <v>1845</v>
      </c>
      <c r="D55" s="169" t="s">
        <v>1844</v>
      </c>
      <c r="E55" s="155" t="s">
        <v>1843</v>
      </c>
      <c r="F55" s="155" t="s">
        <v>1795</v>
      </c>
      <c r="G55" s="155" t="s">
        <v>1816</v>
      </c>
      <c r="H55" s="168" t="s">
        <v>1824</v>
      </c>
      <c r="I55" s="155" t="s">
        <v>1829</v>
      </c>
      <c r="J55" s="155" t="s">
        <v>1795</v>
      </c>
      <c r="K55" s="155" t="s">
        <v>1795</v>
      </c>
      <c r="L55" s="153">
        <v>0.8</v>
      </c>
      <c r="M55" s="155" t="s">
        <v>1795</v>
      </c>
      <c r="N55" s="153">
        <v>0.95</v>
      </c>
      <c r="O55" s="138"/>
    </row>
    <row r="56" spans="1:15" s="147" customFormat="1" ht="37.5" customHeight="1" x14ac:dyDescent="0.2">
      <c r="A56" s="1698"/>
      <c r="B56" s="1690"/>
      <c r="C56" s="169" t="s">
        <v>1842</v>
      </c>
      <c r="D56" s="169" t="s">
        <v>1841</v>
      </c>
      <c r="E56" s="155" t="s">
        <v>1840</v>
      </c>
      <c r="F56" s="153">
        <v>0.25</v>
      </c>
      <c r="G56" s="155" t="s">
        <v>1816</v>
      </c>
      <c r="H56" s="168" t="s">
        <v>1839</v>
      </c>
      <c r="I56" s="155" t="s">
        <v>1829</v>
      </c>
      <c r="J56" s="153">
        <v>0.25</v>
      </c>
      <c r="K56" s="153">
        <v>0.25</v>
      </c>
      <c r="L56" s="153">
        <v>0.3</v>
      </c>
      <c r="M56" s="153">
        <v>0.25</v>
      </c>
      <c r="N56" s="153">
        <v>0.96</v>
      </c>
      <c r="O56" s="138"/>
    </row>
    <row r="57" spans="1:15" s="147" customFormat="1" ht="33.75" x14ac:dyDescent="0.2">
      <c r="A57" s="1698"/>
      <c r="B57" s="1691"/>
      <c r="C57" s="169" t="s">
        <v>1838</v>
      </c>
      <c r="D57" s="169" t="s">
        <v>1837</v>
      </c>
      <c r="E57" s="155" t="s">
        <v>1836</v>
      </c>
      <c r="F57" s="153">
        <v>1.05</v>
      </c>
      <c r="G57" s="155" t="s">
        <v>1816</v>
      </c>
      <c r="H57" s="168" t="s">
        <v>1820</v>
      </c>
      <c r="I57" s="155" t="s">
        <v>1829</v>
      </c>
      <c r="J57" s="153">
        <v>1.05</v>
      </c>
      <c r="K57" s="153">
        <v>1.05</v>
      </c>
      <c r="L57" s="153">
        <v>1.05</v>
      </c>
      <c r="M57" s="153">
        <v>1.05</v>
      </c>
      <c r="N57" s="153">
        <v>1.07</v>
      </c>
      <c r="O57" s="138"/>
    </row>
    <row r="58" spans="1:15" s="147" customFormat="1" ht="42.75" customHeight="1" x14ac:dyDescent="0.2">
      <c r="A58" s="1698"/>
      <c r="B58" s="1692" t="s">
        <v>1823</v>
      </c>
      <c r="C58" s="169" t="s">
        <v>1835</v>
      </c>
      <c r="D58" s="169" t="s">
        <v>1821</v>
      </c>
      <c r="E58" s="155" t="s">
        <v>1834</v>
      </c>
      <c r="F58" s="153">
        <v>0.68</v>
      </c>
      <c r="G58" s="155" t="s">
        <v>1816</v>
      </c>
      <c r="H58" s="155" t="s">
        <v>1833</v>
      </c>
      <c r="I58" s="155" t="s">
        <v>1829</v>
      </c>
      <c r="J58" s="153">
        <v>0.68</v>
      </c>
      <c r="K58" s="153">
        <v>0.68</v>
      </c>
      <c r="L58" s="153">
        <v>1</v>
      </c>
      <c r="M58" s="153">
        <v>0.68</v>
      </c>
      <c r="N58" s="153">
        <v>1</v>
      </c>
      <c r="O58" s="138"/>
    </row>
    <row r="59" spans="1:15" s="147" customFormat="1" ht="34.5" customHeight="1" x14ac:dyDescent="0.2">
      <c r="A59" s="1698"/>
      <c r="B59" s="1693"/>
      <c r="C59" s="169" t="s">
        <v>1832</v>
      </c>
      <c r="D59" s="169" t="s">
        <v>1831</v>
      </c>
      <c r="E59" s="155" t="s">
        <v>1830</v>
      </c>
      <c r="F59" s="153">
        <v>0</v>
      </c>
      <c r="G59" s="155" t="s">
        <v>1816</v>
      </c>
      <c r="H59" s="168" t="s">
        <v>1815</v>
      </c>
      <c r="I59" s="155" t="s">
        <v>1829</v>
      </c>
      <c r="J59" s="153">
        <v>0</v>
      </c>
      <c r="K59" s="153">
        <v>0</v>
      </c>
      <c r="L59" s="153">
        <v>1</v>
      </c>
      <c r="M59" s="153">
        <v>0</v>
      </c>
      <c r="N59" s="153">
        <v>1</v>
      </c>
      <c r="O59" s="138"/>
    </row>
    <row r="60" spans="1:15" s="147" customFormat="1" ht="29.25" customHeight="1" x14ac:dyDescent="0.2">
      <c r="A60" s="1698"/>
      <c r="B60" s="170" t="s">
        <v>1828</v>
      </c>
      <c r="C60" s="169" t="s">
        <v>1827</v>
      </c>
      <c r="D60" s="169" t="s">
        <v>1826</v>
      </c>
      <c r="E60" s="155" t="s">
        <v>1825</v>
      </c>
      <c r="F60" s="153" t="s">
        <v>3</v>
      </c>
      <c r="G60" s="155" t="s">
        <v>1816</v>
      </c>
      <c r="H60" s="168" t="s">
        <v>1824</v>
      </c>
      <c r="I60" s="153">
        <v>0.82</v>
      </c>
      <c r="J60" s="153">
        <v>0.94</v>
      </c>
      <c r="K60" s="153" t="s">
        <v>3</v>
      </c>
      <c r="L60" s="153" t="s">
        <v>3</v>
      </c>
      <c r="M60" s="153" t="s">
        <v>3</v>
      </c>
      <c r="N60" s="153" t="s">
        <v>3</v>
      </c>
      <c r="O60" s="138"/>
    </row>
    <row r="61" spans="1:15" s="147" customFormat="1" ht="33.75" x14ac:dyDescent="0.2">
      <c r="A61" s="1698"/>
      <c r="B61" s="1692" t="s">
        <v>1823</v>
      </c>
      <c r="C61" s="169" t="s">
        <v>1822</v>
      </c>
      <c r="D61" s="169" t="s">
        <v>1821</v>
      </c>
      <c r="E61" s="155" t="s">
        <v>1817</v>
      </c>
      <c r="F61" s="153" t="s">
        <v>3</v>
      </c>
      <c r="G61" s="155" t="s">
        <v>1816</v>
      </c>
      <c r="H61" s="168" t="s">
        <v>1820</v>
      </c>
      <c r="I61" s="153">
        <v>1</v>
      </c>
      <c r="J61" s="153">
        <v>0.68</v>
      </c>
      <c r="K61" s="153" t="s">
        <v>3</v>
      </c>
      <c r="L61" s="153" t="s">
        <v>3</v>
      </c>
      <c r="M61" s="153" t="s">
        <v>3</v>
      </c>
      <c r="N61" s="153" t="s">
        <v>3</v>
      </c>
      <c r="O61" s="138"/>
    </row>
    <row r="62" spans="1:15" s="147" customFormat="1" ht="34.5" customHeight="1" thickBot="1" x14ac:dyDescent="0.25">
      <c r="A62" s="1699"/>
      <c r="B62" s="1696"/>
      <c r="C62" s="167" t="s">
        <v>1819</v>
      </c>
      <c r="D62" s="167" t="s">
        <v>1818</v>
      </c>
      <c r="E62" s="149" t="s">
        <v>1817</v>
      </c>
      <c r="F62" s="148" t="s">
        <v>3</v>
      </c>
      <c r="G62" s="149" t="s">
        <v>1816</v>
      </c>
      <c r="H62" s="166" t="s">
        <v>1815</v>
      </c>
      <c r="I62" s="148">
        <v>0.05</v>
      </c>
      <c r="J62" s="165">
        <v>8.8999999999999996E-2</v>
      </c>
      <c r="K62" s="148" t="s">
        <v>3</v>
      </c>
      <c r="L62" s="148" t="s">
        <v>3</v>
      </c>
      <c r="M62" s="148" t="s">
        <v>3</v>
      </c>
      <c r="N62" s="148" t="s">
        <v>3</v>
      </c>
      <c r="O62" s="138"/>
    </row>
    <row r="63" spans="1:15" s="147" customFormat="1" ht="42" customHeight="1" x14ac:dyDescent="0.2">
      <c r="A63" s="1700" t="s">
        <v>1814</v>
      </c>
      <c r="B63" s="1690" t="s">
        <v>1813</v>
      </c>
      <c r="C63" s="1702" t="s">
        <v>1812</v>
      </c>
      <c r="D63" s="164" t="s">
        <v>1811</v>
      </c>
      <c r="E63" s="161">
        <v>6.3600000000000004E-2</v>
      </c>
      <c r="F63" s="161">
        <v>6.1800000000000001E-2</v>
      </c>
      <c r="G63" s="163" t="s">
        <v>1805</v>
      </c>
      <c r="H63" s="163" t="s">
        <v>1810</v>
      </c>
      <c r="I63" s="161">
        <v>5.8999999999999997E-2</v>
      </c>
      <c r="J63" s="162">
        <v>6.0999999999999999E-2</v>
      </c>
      <c r="K63" s="161">
        <v>6.1800000000000001E-2</v>
      </c>
      <c r="L63" s="161">
        <v>5.8999999999999997E-2</v>
      </c>
      <c r="M63" s="161">
        <v>6.1800000000000001E-2</v>
      </c>
      <c r="N63" s="161">
        <v>6.4699999999999994E-2</v>
      </c>
    </row>
    <row r="64" spans="1:15" s="147" customFormat="1" ht="45" customHeight="1" x14ac:dyDescent="0.2">
      <c r="A64" s="1700"/>
      <c r="B64" s="1690"/>
      <c r="C64" s="1702"/>
      <c r="D64" s="159" t="s">
        <v>1809</v>
      </c>
      <c r="E64" s="156">
        <v>5.6300000000000003E-2</v>
      </c>
      <c r="F64" s="156">
        <v>8.5199999999999998E-2</v>
      </c>
      <c r="G64" s="155" t="s">
        <v>1805</v>
      </c>
      <c r="H64" s="155" t="s">
        <v>1807</v>
      </c>
      <c r="I64" s="156">
        <v>8.14E-2</v>
      </c>
      <c r="J64" s="158">
        <v>6.3E-2</v>
      </c>
      <c r="K64" s="156">
        <v>8.5199999999999998E-2</v>
      </c>
      <c r="L64" s="156">
        <v>8.14E-2</v>
      </c>
      <c r="M64" s="156">
        <v>8.5199999999999998E-2</v>
      </c>
      <c r="N64" s="156">
        <v>8.9300000000000004E-2</v>
      </c>
    </row>
    <row r="65" spans="1:15" s="147" customFormat="1" ht="36" customHeight="1" x14ac:dyDescent="0.2">
      <c r="A65" s="1700"/>
      <c r="B65" s="1690"/>
      <c r="C65" s="1702"/>
      <c r="D65" s="159" t="s">
        <v>1808</v>
      </c>
      <c r="E65" s="156" t="s">
        <v>1795</v>
      </c>
      <c r="F65" s="160">
        <v>2.0000000000000002E-5</v>
      </c>
      <c r="G65" s="155" t="s">
        <v>1805</v>
      </c>
      <c r="H65" s="155" t="s">
        <v>1807</v>
      </c>
      <c r="I65" s="160">
        <v>1.0000000000000001E-5</v>
      </c>
      <c r="J65" s="158">
        <v>5.0000000000000001E-3</v>
      </c>
      <c r="K65" s="160">
        <v>2.0000000000000002E-5</v>
      </c>
      <c r="L65" s="160">
        <v>1.0000000000000001E-5</v>
      </c>
      <c r="M65" s="160">
        <v>2.0000000000000002E-5</v>
      </c>
      <c r="N65" s="160">
        <v>3.0000000000000001E-5</v>
      </c>
    </row>
    <row r="66" spans="1:15" s="147" customFormat="1" ht="54" customHeight="1" x14ac:dyDescent="0.2">
      <c r="A66" s="1700"/>
      <c r="B66" s="1691"/>
      <c r="C66" s="1703"/>
      <c r="D66" s="159" t="s">
        <v>1806</v>
      </c>
      <c r="E66" s="156">
        <v>4.0000000000000002E-4</v>
      </c>
      <c r="F66" s="156">
        <v>2.8E-3</v>
      </c>
      <c r="G66" s="155" t="s">
        <v>1805</v>
      </c>
      <c r="H66" s="155" t="s">
        <v>1804</v>
      </c>
      <c r="I66" s="156">
        <v>5.9999999999999995E-4</v>
      </c>
      <c r="J66" s="158">
        <v>1.4999999999999999E-2</v>
      </c>
      <c r="K66" s="156">
        <v>2.8E-3</v>
      </c>
      <c r="L66" s="156">
        <v>5.9999999999999995E-4</v>
      </c>
      <c r="M66" s="156">
        <v>2.8E-3</v>
      </c>
      <c r="N66" s="156">
        <v>1.2E-2</v>
      </c>
    </row>
    <row r="67" spans="1:15" s="147" customFormat="1" ht="30" customHeight="1" x14ac:dyDescent="0.2">
      <c r="A67" s="1700"/>
      <c r="B67" s="1687" t="s">
        <v>1792</v>
      </c>
      <c r="C67" s="1704" t="s">
        <v>1803</v>
      </c>
      <c r="D67" s="157" t="s">
        <v>1802</v>
      </c>
      <c r="E67" s="156" t="s">
        <v>1795</v>
      </c>
      <c r="F67" s="153">
        <v>1</v>
      </c>
      <c r="G67" s="155" t="s">
        <v>1789</v>
      </c>
      <c r="H67" s="155" t="s">
        <v>1788</v>
      </c>
      <c r="I67" s="153">
        <v>1</v>
      </c>
      <c r="J67" s="153">
        <v>1</v>
      </c>
      <c r="K67" s="153">
        <v>1</v>
      </c>
      <c r="L67" s="153">
        <v>1</v>
      </c>
      <c r="M67" s="153">
        <v>1</v>
      </c>
      <c r="N67" s="153">
        <v>1</v>
      </c>
    </row>
    <row r="68" spans="1:15" s="147" customFormat="1" ht="40.5" customHeight="1" x14ac:dyDescent="0.2">
      <c r="A68" s="1700"/>
      <c r="B68" s="1690"/>
      <c r="C68" s="1702"/>
      <c r="D68" s="157" t="s">
        <v>1801</v>
      </c>
      <c r="E68" s="153">
        <v>0.97399999999999998</v>
      </c>
      <c r="F68" s="153">
        <v>0.91</v>
      </c>
      <c r="G68" s="155" t="s">
        <v>1800</v>
      </c>
      <c r="H68" s="155" t="s">
        <v>1799</v>
      </c>
      <c r="I68" s="153">
        <v>0.91</v>
      </c>
      <c r="J68" s="158">
        <v>0.92049999999999998</v>
      </c>
      <c r="K68" s="153">
        <v>0.91</v>
      </c>
      <c r="L68" s="153">
        <v>0.91</v>
      </c>
      <c r="M68" s="153">
        <v>0.91</v>
      </c>
      <c r="N68" s="153">
        <v>0.91</v>
      </c>
    </row>
    <row r="69" spans="1:15" s="147" customFormat="1" ht="35.25" customHeight="1" x14ac:dyDescent="0.2">
      <c r="A69" s="1700"/>
      <c r="B69" s="1690"/>
      <c r="C69" s="1702"/>
      <c r="D69" s="157" t="s">
        <v>1798</v>
      </c>
      <c r="E69" s="156" t="s">
        <v>1795</v>
      </c>
      <c r="F69" s="153">
        <v>1</v>
      </c>
      <c r="G69" s="155" t="s">
        <v>1789</v>
      </c>
      <c r="H69" s="155" t="s">
        <v>1797</v>
      </c>
      <c r="I69" s="153">
        <v>1</v>
      </c>
      <c r="J69" s="153">
        <v>1</v>
      </c>
      <c r="K69" s="153">
        <v>1</v>
      </c>
      <c r="L69" s="153">
        <v>1</v>
      </c>
      <c r="M69" s="153">
        <v>1</v>
      </c>
      <c r="N69" s="153">
        <v>1</v>
      </c>
    </row>
    <row r="70" spans="1:15" s="147" customFormat="1" ht="28.5" customHeight="1" x14ac:dyDescent="0.2">
      <c r="A70" s="1700"/>
      <c r="B70" s="1691"/>
      <c r="C70" s="1703"/>
      <c r="D70" s="157" t="s">
        <v>1796</v>
      </c>
      <c r="E70" s="156" t="s">
        <v>1795</v>
      </c>
      <c r="F70" s="153">
        <v>0.7</v>
      </c>
      <c r="G70" s="155" t="s">
        <v>1794</v>
      </c>
      <c r="H70" s="155" t="s">
        <v>1793</v>
      </c>
      <c r="I70" s="153">
        <v>0.5</v>
      </c>
      <c r="J70" s="154">
        <v>0.84</v>
      </c>
      <c r="K70" s="153">
        <v>0.7</v>
      </c>
      <c r="L70" s="153">
        <v>0.5</v>
      </c>
      <c r="M70" s="153">
        <v>0.7</v>
      </c>
      <c r="N70" s="152">
        <v>0.9</v>
      </c>
    </row>
    <row r="71" spans="1:15" s="147" customFormat="1" ht="37.5" customHeight="1" thickBot="1" x14ac:dyDescent="0.25">
      <c r="A71" s="1701"/>
      <c r="B71" s="151" t="s">
        <v>1792</v>
      </c>
      <c r="C71" s="150" t="s">
        <v>1791</v>
      </c>
      <c r="D71" s="150" t="s">
        <v>1790</v>
      </c>
      <c r="E71" s="148">
        <v>0.9</v>
      </c>
      <c r="F71" s="148">
        <v>1</v>
      </c>
      <c r="G71" s="149" t="s">
        <v>1789</v>
      </c>
      <c r="H71" s="149" t="s">
        <v>1788</v>
      </c>
      <c r="I71" s="148">
        <v>1</v>
      </c>
      <c r="J71" s="148">
        <v>1</v>
      </c>
      <c r="K71" s="148">
        <v>1</v>
      </c>
      <c r="L71" s="148">
        <v>1</v>
      </c>
      <c r="M71" s="148">
        <v>1</v>
      </c>
      <c r="N71" s="148">
        <v>1</v>
      </c>
    </row>
    <row r="72" spans="1:15" ht="12.75" x14ac:dyDescent="0.2">
      <c r="A72" s="125"/>
      <c r="B72" s="125"/>
      <c r="O72" s="138"/>
    </row>
    <row r="73" spans="1:15" x14ac:dyDescent="0.2">
      <c r="A73" s="146" t="s">
        <v>1787</v>
      </c>
      <c r="B73" s="143"/>
      <c r="C73" s="145"/>
      <c r="D73" s="145"/>
      <c r="E73" s="143"/>
      <c r="F73" s="145"/>
      <c r="G73" s="145"/>
      <c r="H73" s="145"/>
      <c r="I73" s="143"/>
      <c r="J73" s="143"/>
      <c r="K73" s="145"/>
      <c r="L73" s="145"/>
      <c r="M73" s="145"/>
      <c r="N73" s="145"/>
    </row>
    <row r="74" spans="1:15" x14ac:dyDescent="0.2">
      <c r="A74" s="125" t="s">
        <v>1786</v>
      </c>
      <c r="B74" s="144"/>
      <c r="C74" s="142"/>
      <c r="D74" s="142"/>
      <c r="E74" s="144"/>
      <c r="F74" s="142"/>
      <c r="G74" s="142"/>
      <c r="H74" s="142"/>
      <c r="I74" s="143"/>
      <c r="J74" s="143"/>
      <c r="K74" s="142"/>
      <c r="L74" s="142"/>
      <c r="M74" s="142"/>
      <c r="N74" s="142"/>
    </row>
    <row r="75" spans="1:15" x14ac:dyDescent="0.2">
      <c r="A75" s="125" t="s">
        <v>1785</v>
      </c>
    </row>
    <row r="76" spans="1:15" ht="12.75" x14ac:dyDescent="0.2">
      <c r="A76" s="125" t="s">
        <v>1784</v>
      </c>
      <c r="B76" s="141"/>
      <c r="C76" s="141"/>
      <c r="D76" s="128"/>
      <c r="F76" s="128"/>
      <c r="G76" s="128"/>
      <c r="H76" s="128"/>
      <c r="I76" s="128"/>
      <c r="J76" s="128"/>
      <c r="K76" s="128"/>
      <c r="L76" s="128"/>
      <c r="M76" s="128"/>
      <c r="N76" s="128"/>
      <c r="O76" s="138"/>
    </row>
    <row r="77" spans="1:15" ht="12.75" x14ac:dyDescent="0.2">
      <c r="A77" s="125" t="s">
        <v>1783</v>
      </c>
      <c r="B77" s="141"/>
      <c r="C77" s="141"/>
      <c r="D77" s="128"/>
      <c r="F77" s="128"/>
      <c r="G77" s="128"/>
      <c r="H77" s="128"/>
      <c r="I77" s="128"/>
      <c r="J77" s="128"/>
      <c r="K77" s="128"/>
      <c r="L77" s="128"/>
      <c r="M77" s="128"/>
      <c r="N77" s="128"/>
      <c r="O77" s="138"/>
    </row>
    <row r="78" spans="1:15" ht="24.75" customHeight="1" x14ac:dyDescent="0.2">
      <c r="A78" s="1694" t="s">
        <v>1782</v>
      </c>
      <c r="B78" s="1694"/>
      <c r="C78" s="1694"/>
      <c r="D78" s="1694"/>
      <c r="E78" s="1694"/>
      <c r="F78" s="1694"/>
      <c r="G78" s="1694"/>
      <c r="H78" s="1694"/>
      <c r="I78" s="1694"/>
      <c r="J78" s="1694"/>
      <c r="K78" s="1694"/>
      <c r="L78" s="1694"/>
      <c r="M78" s="1694"/>
      <c r="N78" s="1694"/>
      <c r="O78" s="138"/>
    </row>
    <row r="79" spans="1:15" ht="12.75" x14ac:dyDescent="0.2">
      <c r="A79" s="140" t="s">
        <v>1781</v>
      </c>
      <c r="B79" s="125"/>
      <c r="G79" s="125"/>
      <c r="O79" s="138"/>
    </row>
    <row r="80" spans="1:15" ht="12.75" x14ac:dyDescent="0.2">
      <c r="A80" s="139" t="s">
        <v>1780</v>
      </c>
      <c r="B80" s="125"/>
      <c r="G80" s="125"/>
      <c r="O80" s="138"/>
    </row>
    <row r="81" spans="1:15" ht="12.75" x14ac:dyDescent="0.2">
      <c r="A81" s="139" t="s">
        <v>1779</v>
      </c>
      <c r="B81" s="125"/>
      <c r="G81" s="125"/>
      <c r="O81" s="138"/>
    </row>
    <row r="82" spans="1:15" ht="12.75" x14ac:dyDescent="0.2">
      <c r="A82" s="139" t="s">
        <v>1778</v>
      </c>
      <c r="B82" s="125"/>
      <c r="G82" s="125"/>
      <c r="O82" s="138"/>
    </row>
    <row r="83" spans="1:15" ht="12.75" x14ac:dyDescent="0.2">
      <c r="A83" s="139" t="s">
        <v>1777</v>
      </c>
      <c r="B83" s="125"/>
      <c r="G83" s="125"/>
      <c r="O83" s="138"/>
    </row>
    <row r="84" spans="1:15" ht="12.75" x14ac:dyDescent="0.2">
      <c r="A84" s="126" t="s">
        <v>1776</v>
      </c>
      <c r="B84" s="125"/>
      <c r="G84" s="125"/>
      <c r="O84" s="138"/>
    </row>
    <row r="85" spans="1:15" ht="12.75" x14ac:dyDescent="0.2">
      <c r="A85" s="126" t="s">
        <v>1775</v>
      </c>
      <c r="B85" s="125"/>
      <c r="G85" s="125"/>
      <c r="O85" s="138"/>
    </row>
    <row r="86" spans="1:15" ht="15" x14ac:dyDescent="0.2">
      <c r="A86" s="137"/>
      <c r="B86" s="136"/>
      <c r="C86" s="135"/>
      <c r="D86" s="134"/>
      <c r="E86" s="133"/>
      <c r="F86" s="131"/>
      <c r="G86" s="132"/>
      <c r="H86" s="131"/>
      <c r="I86" s="131"/>
      <c r="J86" s="131"/>
      <c r="K86" s="130"/>
      <c r="L86" s="130"/>
      <c r="M86" s="130"/>
      <c r="N86" s="129"/>
    </row>
    <row r="87" spans="1:15" ht="15" x14ac:dyDescent="0.2">
      <c r="A87" s="137"/>
      <c r="B87" s="136"/>
      <c r="C87" s="135"/>
      <c r="D87" s="134"/>
      <c r="E87" s="133"/>
      <c r="F87" s="131"/>
      <c r="G87" s="132"/>
      <c r="H87" s="131"/>
      <c r="I87" s="131"/>
      <c r="J87" s="131"/>
      <c r="K87" s="130"/>
      <c r="L87" s="130"/>
      <c r="M87" s="130"/>
      <c r="N87" s="129"/>
    </row>
    <row r="88" spans="1:15" ht="15" x14ac:dyDescent="0.2">
      <c r="A88" s="137"/>
      <c r="B88" s="136"/>
      <c r="C88" s="135"/>
      <c r="D88" s="134"/>
      <c r="E88" s="133"/>
      <c r="F88" s="131"/>
      <c r="G88" s="132"/>
      <c r="H88" s="131"/>
      <c r="I88" s="131"/>
      <c r="J88" s="131"/>
      <c r="K88" s="130"/>
      <c r="L88" s="130"/>
      <c r="M88" s="130"/>
      <c r="N88" s="129"/>
    </row>
  </sheetData>
  <mergeCells count="45">
    <mergeCell ref="A25:A27"/>
    <mergeCell ref="A28:A40"/>
    <mergeCell ref="B28:B30"/>
    <mergeCell ref="C28:C30"/>
    <mergeCell ref="B32:B38"/>
    <mergeCell ref="B39:B40"/>
    <mergeCell ref="C32:C33"/>
    <mergeCell ref="C34:C36"/>
    <mergeCell ref="A3:N3"/>
    <mergeCell ref="A5:N5"/>
    <mergeCell ref="A7:N7"/>
    <mergeCell ref="I10:J10"/>
    <mergeCell ref="K10:L10"/>
    <mergeCell ref="A10:A11"/>
    <mergeCell ref="E10:E11"/>
    <mergeCell ref="F10:F11"/>
    <mergeCell ref="G10:G11"/>
    <mergeCell ref="H10:H11"/>
    <mergeCell ref="B10:B11"/>
    <mergeCell ref="C10:C11"/>
    <mergeCell ref="D10:D11"/>
    <mergeCell ref="A12:A24"/>
    <mergeCell ref="B12:B14"/>
    <mergeCell ref="C12:C14"/>
    <mergeCell ref="B15:B18"/>
    <mergeCell ref="C16:C18"/>
    <mergeCell ref="B20:B21"/>
    <mergeCell ref="C20:C21"/>
    <mergeCell ref="B22:B23"/>
    <mergeCell ref="B49:B50"/>
    <mergeCell ref="B51:B57"/>
    <mergeCell ref="B58:B59"/>
    <mergeCell ref="A78:N78"/>
    <mergeCell ref="A41:A44"/>
    <mergeCell ref="A45:A50"/>
    <mergeCell ref="B41:B42"/>
    <mergeCell ref="B61:B62"/>
    <mergeCell ref="A51:A62"/>
    <mergeCell ref="A63:A71"/>
    <mergeCell ref="B63:B66"/>
    <mergeCell ref="C63:C66"/>
    <mergeCell ref="B67:B70"/>
    <mergeCell ref="C67:C70"/>
    <mergeCell ref="B43:B44"/>
    <mergeCell ref="B46:B48"/>
  </mergeCells>
  <pageMargins left="0.51181102362204722" right="0.51181102362204722" top="0.74803149606299213" bottom="0.74803149606299213" header="0.31496062992125984" footer="0.31496062992125984"/>
  <pageSetup paperSize="9" scale="53" fitToHeight="0" orientation="landscape" r:id="rId1"/>
  <headerFooter scaleWithDoc="0" alignWithMargins="0"/>
  <rowBreaks count="2" manualBreakCount="2">
    <brk id="27" max="13" man="1"/>
    <brk id="62" max="1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3C4F3-8599-4797-931A-31A54BEF97A1}">
  <sheetPr>
    <tabColor theme="3" tint="-0.499984740745262"/>
  </sheetPr>
  <dimension ref="A1:I232"/>
  <sheetViews>
    <sheetView showGridLines="0" view="pageBreakPreview" topLeftCell="A4" zoomScale="68" zoomScaleNormal="60" zoomScaleSheetLayoutView="68" workbookViewId="0">
      <selection activeCell="A4" sqref="A4:I4"/>
    </sheetView>
  </sheetViews>
  <sheetFormatPr baseColWidth="10" defaultColWidth="11.42578125" defaultRowHeight="12.75" x14ac:dyDescent="0.2"/>
  <cols>
    <col min="1" max="1" width="63.5703125" style="268" customWidth="1"/>
    <col min="2" max="2" width="17.85546875" style="268" customWidth="1"/>
    <col min="3" max="3" width="19" style="268" customWidth="1"/>
    <col min="4" max="4" width="18.5703125" style="268" customWidth="1"/>
    <col min="5" max="5" width="19.7109375" style="268" customWidth="1"/>
    <col min="6" max="6" width="18.5703125" style="268" customWidth="1"/>
    <col min="7" max="7" width="19.7109375" style="268" customWidth="1"/>
    <col min="8" max="8" width="18.7109375" style="268" customWidth="1"/>
    <col min="9" max="9" width="20.140625" style="268" customWidth="1"/>
    <col min="10" max="16384" width="11.42578125" style="619"/>
  </cols>
  <sheetData>
    <row r="1" spans="1:9" x14ac:dyDescent="0.2">
      <c r="A1" s="1793" t="s">
        <v>21792</v>
      </c>
      <c r="B1" s="1793"/>
      <c r="C1" s="1793"/>
      <c r="D1" s="1793"/>
      <c r="E1" s="1793"/>
      <c r="F1" s="1793"/>
      <c r="G1" s="1793"/>
      <c r="H1" s="269"/>
      <c r="I1" s="269"/>
    </row>
    <row r="2" spans="1:9" x14ac:dyDescent="0.2">
      <c r="A2" s="1787" t="s">
        <v>21665</v>
      </c>
      <c r="B2" s="1787"/>
      <c r="C2" s="1787"/>
      <c r="D2" s="1787"/>
      <c r="E2" s="1787"/>
      <c r="F2" s="1787"/>
      <c r="G2" s="1787"/>
      <c r="H2" s="269"/>
      <c r="I2" s="269"/>
    </row>
    <row r="3" spans="1:9" x14ac:dyDescent="0.2">
      <c r="A3" s="790"/>
      <c r="B3" s="790"/>
      <c r="C3" s="790"/>
      <c r="D3" s="790"/>
      <c r="E3" s="790"/>
      <c r="F3" s="790"/>
      <c r="G3" s="790"/>
      <c r="H3" s="269"/>
      <c r="I3" s="269"/>
    </row>
    <row r="4" spans="1:9" ht="22.5" x14ac:dyDescent="0.45">
      <c r="A4" s="1794" t="s">
        <v>21793</v>
      </c>
      <c r="B4" s="1795"/>
      <c r="C4" s="1795"/>
      <c r="D4" s="1795"/>
      <c r="E4" s="1795"/>
      <c r="F4" s="1795"/>
      <c r="G4" s="1795"/>
      <c r="H4" s="1795"/>
      <c r="I4" s="1795"/>
    </row>
    <row r="5" spans="1:9" ht="9.75" customHeight="1" x14ac:dyDescent="0.45">
      <c r="A5" s="791"/>
      <c r="B5" s="792"/>
      <c r="C5" s="792"/>
      <c r="D5" s="792"/>
      <c r="E5" s="792"/>
      <c r="F5" s="792"/>
      <c r="G5" s="792"/>
      <c r="H5" s="792"/>
      <c r="I5" s="792"/>
    </row>
    <row r="6" spans="1:9" ht="18" x14ac:dyDescent="0.2">
      <c r="A6" s="1790" t="s">
        <v>39</v>
      </c>
      <c r="B6" s="1790"/>
      <c r="C6" s="1790"/>
      <c r="D6" s="1790"/>
      <c r="E6" s="1790"/>
      <c r="F6" s="1790"/>
      <c r="G6" s="1790"/>
      <c r="H6" s="1790"/>
      <c r="I6" s="1790"/>
    </row>
    <row r="7" spans="1:9" ht="12" customHeight="1" x14ac:dyDescent="0.2">
      <c r="A7" s="775"/>
      <c r="B7" s="775"/>
      <c r="C7" s="775"/>
      <c r="D7" s="775"/>
      <c r="E7" s="775"/>
      <c r="F7" s="775"/>
      <c r="G7" s="775"/>
      <c r="H7" s="775"/>
      <c r="I7" s="775"/>
    </row>
    <row r="8" spans="1:9" ht="18" x14ac:dyDescent="0.2">
      <c r="A8" s="1790" t="s">
        <v>21794</v>
      </c>
      <c r="B8" s="1790"/>
      <c r="C8" s="1790"/>
      <c r="D8" s="1790"/>
      <c r="E8" s="1790"/>
      <c r="F8" s="1790"/>
      <c r="G8" s="1790"/>
      <c r="H8" s="1790"/>
      <c r="I8" s="1790"/>
    </row>
    <row r="9" spans="1:9" ht="18" x14ac:dyDescent="0.2">
      <c r="A9" s="1790" t="s">
        <v>21795</v>
      </c>
      <c r="B9" s="1790"/>
      <c r="C9" s="1790"/>
      <c r="D9" s="1790"/>
      <c r="E9" s="1790"/>
      <c r="F9" s="1790"/>
      <c r="G9" s="1790"/>
      <c r="H9" s="1790"/>
      <c r="I9" s="1790"/>
    </row>
    <row r="10" spans="1:9" ht="18" x14ac:dyDescent="0.2">
      <c r="A10" s="775"/>
      <c r="B10" s="775"/>
      <c r="C10" s="775"/>
      <c r="D10" s="775"/>
      <c r="E10" s="775"/>
      <c r="F10" s="775"/>
      <c r="G10" s="775"/>
      <c r="H10" s="775"/>
      <c r="I10" s="775"/>
    </row>
    <row r="11" spans="1:9" ht="15" x14ac:dyDescent="0.2">
      <c r="A11" s="793" t="s">
        <v>21796</v>
      </c>
      <c r="B11" s="794" t="s">
        <v>21797</v>
      </c>
    </row>
    <row r="12" spans="1:9" ht="15.75" thickBot="1" x14ac:dyDescent="0.25">
      <c r="A12" s="795" t="s">
        <v>21798</v>
      </c>
      <c r="B12" s="794" t="s">
        <v>21799</v>
      </c>
      <c r="C12" s="796"/>
      <c r="D12" s="796"/>
      <c r="E12" s="619"/>
      <c r="F12" s="619"/>
      <c r="G12" s="619"/>
    </row>
    <row r="13" spans="1:9" ht="18.75" customHeight="1" thickBot="1" x14ac:dyDescent="0.25">
      <c r="A13" s="797" t="s">
        <v>21670</v>
      </c>
      <c r="B13" s="1785" t="s">
        <v>21800</v>
      </c>
      <c r="C13" s="1783"/>
      <c r="D13" s="1785" t="s">
        <v>21801</v>
      </c>
      <c r="E13" s="1784"/>
      <c r="F13" s="1785" t="s">
        <v>21802</v>
      </c>
      <c r="G13" s="1784"/>
      <c r="H13" s="1785" t="s">
        <v>21803</v>
      </c>
      <c r="I13" s="1784"/>
    </row>
    <row r="14" spans="1:9" ht="34.5" customHeight="1" thickBot="1" x14ac:dyDescent="0.25">
      <c r="A14" s="627" t="s">
        <v>21673</v>
      </c>
      <c r="B14" s="798" t="s">
        <v>21804</v>
      </c>
      <c r="C14" s="799" t="s">
        <v>21805</v>
      </c>
      <c r="D14" s="798" t="s">
        <v>21804</v>
      </c>
      <c r="E14" s="800" t="s">
        <v>21805</v>
      </c>
      <c r="F14" s="798" t="s">
        <v>21804</v>
      </c>
      <c r="G14" s="800" t="s">
        <v>21805</v>
      </c>
      <c r="H14" s="798" t="s">
        <v>21804</v>
      </c>
      <c r="I14" s="799" t="s">
        <v>21805</v>
      </c>
    </row>
    <row r="15" spans="1:9" x14ac:dyDescent="0.2">
      <c r="A15" s="633"/>
      <c r="B15" s="801"/>
      <c r="C15" s="776"/>
      <c r="D15" s="801"/>
      <c r="E15" s="802"/>
      <c r="F15" s="803"/>
      <c r="G15" s="776"/>
      <c r="H15" s="801"/>
      <c r="I15" s="776"/>
    </row>
    <row r="16" spans="1:9" x14ac:dyDescent="0.2">
      <c r="A16" s="804" t="s">
        <v>21806</v>
      </c>
      <c r="B16" s="805">
        <v>681</v>
      </c>
      <c r="C16" s="703">
        <v>35752001</v>
      </c>
      <c r="D16" s="805">
        <v>676</v>
      </c>
      <c r="E16" s="703">
        <v>45981007</v>
      </c>
      <c r="F16" s="805">
        <v>1138</v>
      </c>
      <c r="G16" s="703">
        <v>83931243</v>
      </c>
      <c r="H16" s="805">
        <f>+F16-D16</f>
        <v>462</v>
      </c>
      <c r="I16" s="651">
        <f>+G16-E16</f>
        <v>37950236</v>
      </c>
    </row>
    <row r="17" spans="1:9" x14ac:dyDescent="0.2">
      <c r="A17" s="804" t="s">
        <v>21807</v>
      </c>
      <c r="B17" s="803"/>
      <c r="C17" s="703">
        <v>3018841</v>
      </c>
      <c r="D17" s="803"/>
      <c r="E17" s="703">
        <v>4962096</v>
      </c>
      <c r="F17" s="803"/>
      <c r="G17" s="703">
        <v>7551346</v>
      </c>
      <c r="H17" s="758"/>
      <c r="I17" s="651">
        <f>+G17-E17</f>
        <v>2589250</v>
      </c>
    </row>
    <row r="18" spans="1:9" x14ac:dyDescent="0.2">
      <c r="A18" s="804" t="s">
        <v>21808</v>
      </c>
      <c r="B18" s="803"/>
      <c r="C18" s="703">
        <v>6008071</v>
      </c>
      <c r="D18" s="803"/>
      <c r="E18" s="703">
        <v>4896660</v>
      </c>
      <c r="F18" s="803"/>
      <c r="G18" s="703">
        <v>597635</v>
      </c>
      <c r="H18" s="758"/>
      <c r="I18" s="651">
        <f>+G18-E18</f>
        <v>-4299025</v>
      </c>
    </row>
    <row r="19" spans="1:9" x14ac:dyDescent="0.2">
      <c r="A19" s="804" t="s">
        <v>21809</v>
      </c>
      <c r="B19" s="803"/>
      <c r="C19" s="703">
        <v>6626201</v>
      </c>
      <c r="D19" s="803"/>
      <c r="E19" s="703">
        <v>8794115</v>
      </c>
      <c r="F19" s="803"/>
      <c r="G19" s="703">
        <v>14024012</v>
      </c>
      <c r="H19" s="758"/>
      <c r="I19" s="651">
        <f>+G19-E19</f>
        <v>5229897</v>
      </c>
    </row>
    <row r="20" spans="1:9" x14ac:dyDescent="0.2">
      <c r="A20" s="804" t="s">
        <v>21810</v>
      </c>
      <c r="B20" s="803"/>
      <c r="C20" s="703"/>
      <c r="D20" s="803"/>
      <c r="E20" s="703"/>
      <c r="F20" s="803"/>
      <c r="G20" s="703"/>
      <c r="H20" s="758"/>
      <c r="I20" s="651"/>
    </row>
    <row r="21" spans="1:9" x14ac:dyDescent="0.2">
      <c r="A21" s="804" t="s">
        <v>21811</v>
      </c>
      <c r="B21" s="803"/>
      <c r="C21" s="703"/>
      <c r="D21" s="803"/>
      <c r="E21" s="703"/>
      <c r="F21" s="803"/>
      <c r="G21" s="703"/>
      <c r="H21" s="758"/>
      <c r="I21" s="651"/>
    </row>
    <row r="22" spans="1:9" x14ac:dyDescent="0.2">
      <c r="A22" s="806" t="s">
        <v>21812</v>
      </c>
      <c r="B22" s="805"/>
      <c r="C22" s="703">
        <v>0</v>
      </c>
      <c r="D22" s="805">
        <v>3</v>
      </c>
      <c r="E22" s="703">
        <v>216000</v>
      </c>
      <c r="F22" s="805">
        <v>3</v>
      </c>
      <c r="G22" s="703">
        <v>324000</v>
      </c>
      <c r="H22" s="805">
        <f>+F22-D22</f>
        <v>0</v>
      </c>
      <c r="I22" s="651">
        <f t="shared" ref="I22" si="0">+G22-E22</f>
        <v>108000</v>
      </c>
    </row>
    <row r="23" spans="1:9" ht="13.5" thickBot="1" x14ac:dyDescent="0.25">
      <c r="A23" s="806" t="s">
        <v>21813</v>
      </c>
      <c r="B23" s="803"/>
      <c r="C23" s="703">
        <v>4775967</v>
      </c>
      <c r="D23" s="803"/>
      <c r="E23" s="703">
        <v>4874270</v>
      </c>
      <c r="F23" s="803"/>
      <c r="G23" s="703">
        <v>7491678</v>
      </c>
      <c r="H23" s="758"/>
      <c r="I23" s="651">
        <f>+G23-E23</f>
        <v>2617408</v>
      </c>
    </row>
    <row r="24" spans="1:9" ht="18.75" customHeight="1" thickBot="1" x14ac:dyDescent="0.25">
      <c r="A24" s="626" t="s">
        <v>21814</v>
      </c>
      <c r="B24" s="807">
        <f t="shared" ref="B24:C24" si="1">SUM(B16:B23)</f>
        <v>681</v>
      </c>
      <c r="C24" s="808">
        <f t="shared" si="1"/>
        <v>56181081</v>
      </c>
      <c r="D24" s="807">
        <f t="shared" ref="D24:I24" si="2">SUM(D16:D23)</f>
        <v>679</v>
      </c>
      <c r="E24" s="808">
        <f t="shared" si="2"/>
        <v>69724148</v>
      </c>
      <c r="F24" s="807">
        <f t="shared" si="2"/>
        <v>1141</v>
      </c>
      <c r="G24" s="808">
        <f t="shared" si="2"/>
        <v>113919914</v>
      </c>
      <c r="H24" s="807">
        <f t="shared" si="2"/>
        <v>462</v>
      </c>
      <c r="I24" s="809">
        <f t="shared" si="2"/>
        <v>44195766</v>
      </c>
    </row>
    <row r="25" spans="1:9" x14ac:dyDescent="0.2">
      <c r="A25" s="810" t="s">
        <v>21815</v>
      </c>
      <c r="B25" s="266"/>
      <c r="C25" s="266"/>
      <c r="D25" s="266"/>
      <c r="E25" s="266"/>
      <c r="F25" s="266"/>
      <c r="G25" s="266"/>
      <c r="H25" s="266"/>
      <c r="I25" s="811"/>
    </row>
    <row r="26" spans="1:9" x14ac:dyDescent="0.2">
      <c r="F26" s="703"/>
    </row>
    <row r="27" spans="1:9" x14ac:dyDescent="0.2">
      <c r="A27" s="810"/>
      <c r="D27" s="703"/>
      <c r="E27" s="703"/>
      <c r="F27" s="703"/>
      <c r="G27" s="703"/>
    </row>
    <row r="28" spans="1:9" x14ac:dyDescent="0.2">
      <c r="A28" s="1793" t="s">
        <v>21792</v>
      </c>
      <c r="B28" s="1793"/>
      <c r="C28" s="1793"/>
      <c r="D28" s="1793"/>
      <c r="E28" s="1793"/>
      <c r="F28" s="1793"/>
      <c r="G28" s="1793"/>
      <c r="H28" s="269"/>
      <c r="I28" s="269"/>
    </row>
    <row r="29" spans="1:9" x14ac:dyDescent="0.2">
      <c r="A29" s="1787" t="s">
        <v>21665</v>
      </c>
      <c r="B29" s="1787"/>
      <c r="C29" s="1787"/>
      <c r="D29" s="1787"/>
      <c r="E29" s="1787"/>
      <c r="F29" s="1787"/>
      <c r="G29" s="1787"/>
      <c r="H29" s="269"/>
      <c r="I29" s="269"/>
    </row>
    <row r="30" spans="1:9" x14ac:dyDescent="0.2">
      <c r="A30" s="790"/>
      <c r="B30" s="790"/>
      <c r="C30" s="790"/>
      <c r="D30" s="790"/>
      <c r="E30" s="790"/>
      <c r="F30" s="790"/>
      <c r="G30" s="790"/>
      <c r="H30" s="269"/>
      <c r="I30" s="269"/>
    </row>
    <row r="31" spans="1:9" ht="18" customHeight="1" x14ac:dyDescent="0.45">
      <c r="A31" s="1794" t="s">
        <v>21793</v>
      </c>
      <c r="B31" s="1795"/>
      <c r="C31" s="1795"/>
      <c r="D31" s="1795"/>
      <c r="E31" s="1795"/>
      <c r="F31" s="1795"/>
      <c r="G31" s="1795"/>
      <c r="H31" s="1795"/>
      <c r="I31" s="1795"/>
    </row>
    <row r="32" spans="1:9" ht="12.75" customHeight="1" x14ac:dyDescent="0.45">
      <c r="A32" s="791"/>
      <c r="B32" s="792"/>
      <c r="C32" s="792"/>
      <c r="D32" s="792"/>
      <c r="E32" s="792"/>
      <c r="F32" s="792"/>
      <c r="G32" s="792"/>
      <c r="H32" s="792"/>
      <c r="I32" s="792"/>
    </row>
    <row r="33" spans="1:9" ht="17.25" customHeight="1" x14ac:dyDescent="0.2">
      <c r="A33" s="1790" t="s">
        <v>39</v>
      </c>
      <c r="B33" s="1790"/>
      <c r="C33" s="1790"/>
      <c r="D33" s="1790"/>
      <c r="E33" s="1790"/>
      <c r="F33" s="1790"/>
      <c r="G33" s="1790"/>
      <c r="H33" s="1790"/>
      <c r="I33" s="1790"/>
    </row>
    <row r="34" spans="1:9" ht="8.25" customHeight="1" x14ac:dyDescent="0.2">
      <c r="A34" s="775"/>
      <c r="B34" s="775"/>
      <c r="C34" s="775"/>
      <c r="D34" s="775"/>
      <c r="E34" s="775"/>
      <c r="F34" s="775"/>
      <c r="G34" s="775"/>
      <c r="H34" s="775"/>
      <c r="I34" s="775"/>
    </row>
    <row r="35" spans="1:9" ht="18" x14ac:dyDescent="0.2">
      <c r="A35" s="1790" t="s">
        <v>21794</v>
      </c>
      <c r="B35" s="1790"/>
      <c r="C35" s="1790"/>
      <c r="D35" s="1790"/>
      <c r="E35" s="1790"/>
      <c r="F35" s="1790"/>
      <c r="G35" s="1790"/>
      <c r="H35" s="1790"/>
      <c r="I35" s="1790"/>
    </row>
    <row r="36" spans="1:9" ht="18" x14ac:dyDescent="0.2">
      <c r="A36" s="1790" t="s">
        <v>21795</v>
      </c>
      <c r="B36" s="1790"/>
      <c r="C36" s="1790"/>
      <c r="D36" s="1790"/>
      <c r="E36" s="1790"/>
      <c r="F36" s="1790"/>
      <c r="G36" s="1790"/>
      <c r="H36" s="1790"/>
      <c r="I36" s="1790"/>
    </row>
    <row r="37" spans="1:9" ht="12.75" customHeight="1" x14ac:dyDescent="0.2">
      <c r="A37" s="775"/>
      <c r="B37" s="775"/>
      <c r="C37" s="775"/>
      <c r="D37" s="775"/>
      <c r="E37" s="775"/>
      <c r="F37" s="775"/>
      <c r="G37" s="775"/>
      <c r="H37" s="775"/>
      <c r="I37" s="775"/>
    </row>
    <row r="38" spans="1:9" ht="15" x14ac:dyDescent="0.2">
      <c r="A38" s="793" t="s">
        <v>21796</v>
      </c>
      <c r="B38" s="794" t="s">
        <v>21816</v>
      </c>
    </row>
    <row r="39" spans="1:9" ht="15.75" thickBot="1" x14ac:dyDescent="0.25">
      <c r="A39" s="795" t="s">
        <v>21798</v>
      </c>
      <c r="B39" s="794" t="s">
        <v>21799</v>
      </c>
      <c r="C39" s="796"/>
      <c r="D39" s="796"/>
      <c r="E39" s="619"/>
      <c r="F39" s="619"/>
      <c r="G39" s="619"/>
    </row>
    <row r="40" spans="1:9" ht="13.5" thickBot="1" x14ac:dyDescent="0.25">
      <c r="A40" s="797" t="s">
        <v>21670</v>
      </c>
      <c r="B40" s="1785" t="s">
        <v>21800</v>
      </c>
      <c r="C40" s="1783"/>
      <c r="D40" s="1785" t="s">
        <v>21801</v>
      </c>
      <c r="E40" s="1784"/>
      <c r="F40" s="1785" t="s">
        <v>21802</v>
      </c>
      <c r="G40" s="1784"/>
      <c r="H40" s="1785" t="s">
        <v>21803</v>
      </c>
      <c r="I40" s="1784"/>
    </row>
    <row r="41" spans="1:9" ht="26.25" thickBot="1" x14ac:dyDescent="0.25">
      <c r="A41" s="627" t="s">
        <v>21673</v>
      </c>
      <c r="B41" s="798" t="s">
        <v>21804</v>
      </c>
      <c r="C41" s="799" t="s">
        <v>21805</v>
      </c>
      <c r="D41" s="798" t="s">
        <v>21804</v>
      </c>
      <c r="E41" s="800" t="s">
        <v>21805</v>
      </c>
      <c r="F41" s="798" t="s">
        <v>21804</v>
      </c>
      <c r="G41" s="800" t="s">
        <v>21805</v>
      </c>
      <c r="H41" s="798" t="s">
        <v>21804</v>
      </c>
      <c r="I41" s="799" t="s">
        <v>21805</v>
      </c>
    </row>
    <row r="42" spans="1:9" x14ac:dyDescent="0.2">
      <c r="A42" s="633"/>
      <c r="B42" s="801"/>
      <c r="C42" s="686"/>
      <c r="D42" s="801"/>
      <c r="E42" s="686"/>
      <c r="F42" s="686"/>
      <c r="G42" s="686"/>
      <c r="H42" s="801"/>
      <c r="I42" s="686"/>
    </row>
    <row r="43" spans="1:9" x14ac:dyDescent="0.2">
      <c r="A43" s="804" t="s">
        <v>21806</v>
      </c>
      <c r="B43" s="633">
        <v>546</v>
      </c>
      <c r="C43" s="812">
        <v>7438570</v>
      </c>
      <c r="D43" s="633">
        <v>542</v>
      </c>
      <c r="E43" s="812">
        <v>7449711</v>
      </c>
      <c r="F43" s="633">
        <v>647</v>
      </c>
      <c r="G43" s="812">
        <v>21335906</v>
      </c>
      <c r="H43" s="633">
        <f>+F43-D43</f>
        <v>105</v>
      </c>
      <c r="I43" s="651">
        <f>+G43-E43</f>
        <v>13886195</v>
      </c>
    </row>
    <row r="44" spans="1:9" x14ac:dyDescent="0.2">
      <c r="A44" s="804" t="s">
        <v>21807</v>
      </c>
      <c r="B44" s="758"/>
      <c r="C44" s="812">
        <v>751607</v>
      </c>
      <c r="D44" s="758"/>
      <c r="E44" s="812">
        <v>751607</v>
      </c>
      <c r="F44" s="758"/>
      <c r="G44" s="812">
        <v>2618841</v>
      </c>
      <c r="H44" s="758"/>
      <c r="I44" s="651">
        <f t="shared" ref="I44:I52" si="3">+G44-E44</f>
        <v>1867234</v>
      </c>
    </row>
    <row r="45" spans="1:9" x14ac:dyDescent="0.2">
      <c r="A45" s="804" t="s">
        <v>21808</v>
      </c>
      <c r="B45" s="758"/>
      <c r="C45" s="812">
        <v>279012</v>
      </c>
      <c r="D45" s="758"/>
      <c r="E45" s="812">
        <v>99013</v>
      </c>
      <c r="F45" s="758"/>
      <c r="G45" s="812">
        <v>387015</v>
      </c>
      <c r="H45" s="758"/>
      <c r="I45" s="651">
        <f t="shared" si="3"/>
        <v>288002</v>
      </c>
    </row>
    <row r="46" spans="1:9" x14ac:dyDescent="0.2">
      <c r="A46" s="804" t="s">
        <v>21809</v>
      </c>
      <c r="B46" s="758"/>
      <c r="C46" s="812">
        <v>761400</v>
      </c>
      <c r="D46" s="758"/>
      <c r="E46" s="812">
        <v>762400</v>
      </c>
      <c r="F46" s="758"/>
      <c r="G46" s="812">
        <v>4275270</v>
      </c>
      <c r="H46" s="758"/>
      <c r="I46" s="651">
        <f t="shared" si="3"/>
        <v>3512870</v>
      </c>
    </row>
    <row r="47" spans="1:9" x14ac:dyDescent="0.2">
      <c r="A47" s="804" t="s">
        <v>21810</v>
      </c>
      <c r="B47" s="758"/>
      <c r="C47" s="812">
        <v>27500559</v>
      </c>
      <c r="D47" s="758"/>
      <c r="E47" s="812">
        <v>26593164</v>
      </c>
      <c r="F47" s="758"/>
      <c r="G47" s="812">
        <v>33097930</v>
      </c>
      <c r="H47" s="758"/>
      <c r="I47" s="651">
        <f t="shared" si="3"/>
        <v>6504766</v>
      </c>
    </row>
    <row r="48" spans="1:9" x14ac:dyDescent="0.2">
      <c r="A48" s="804" t="s">
        <v>21817</v>
      </c>
      <c r="B48" s="758"/>
      <c r="C48" s="812">
        <v>5947873</v>
      </c>
      <c r="D48" s="758"/>
      <c r="E48" s="812">
        <v>5947873</v>
      </c>
      <c r="F48" s="758"/>
      <c r="G48" s="812">
        <v>6739200</v>
      </c>
      <c r="H48" s="758"/>
      <c r="I48" s="651">
        <f t="shared" si="3"/>
        <v>791327</v>
      </c>
    </row>
    <row r="49" spans="1:9" x14ac:dyDescent="0.2">
      <c r="A49" s="804" t="s">
        <v>21811</v>
      </c>
      <c r="B49" s="758"/>
      <c r="C49" s="703"/>
      <c r="D49" s="758"/>
      <c r="E49" s="703"/>
      <c r="F49" s="758"/>
      <c r="G49" s="703"/>
      <c r="H49" s="758"/>
      <c r="I49" s="651"/>
    </row>
    <row r="50" spans="1:9" x14ac:dyDescent="0.2">
      <c r="A50" s="806" t="s">
        <v>21812</v>
      </c>
      <c r="B50" s="805">
        <v>5</v>
      </c>
      <c r="C50" s="703">
        <v>180000</v>
      </c>
      <c r="D50" s="805">
        <v>5</v>
      </c>
      <c r="E50" s="703">
        <v>180000</v>
      </c>
      <c r="F50" s="805">
        <v>5</v>
      </c>
      <c r="G50" s="703">
        <v>180000</v>
      </c>
      <c r="H50" s="805">
        <f>+F50-D50</f>
        <v>0</v>
      </c>
      <c r="I50" s="651">
        <f t="shared" si="3"/>
        <v>0</v>
      </c>
    </row>
    <row r="51" spans="1:9" x14ac:dyDescent="0.2">
      <c r="A51" s="806" t="s">
        <v>21813</v>
      </c>
      <c r="B51" s="758"/>
      <c r="C51" s="703">
        <v>277934</v>
      </c>
      <c r="D51" s="758"/>
      <c r="E51" s="703">
        <v>265793</v>
      </c>
      <c r="F51" s="758"/>
      <c r="G51" s="703">
        <v>1877502</v>
      </c>
      <c r="H51" s="758"/>
      <c r="I51" s="651">
        <f t="shared" si="3"/>
        <v>1611709</v>
      </c>
    </row>
    <row r="52" spans="1:9" x14ac:dyDescent="0.2">
      <c r="A52" s="806" t="s">
        <v>21818</v>
      </c>
      <c r="B52" s="758"/>
      <c r="C52" s="703">
        <v>57600</v>
      </c>
      <c r="D52" s="758"/>
      <c r="E52" s="703">
        <v>57600</v>
      </c>
      <c r="F52" s="758"/>
      <c r="G52" s="703">
        <v>57600</v>
      </c>
      <c r="H52" s="758"/>
      <c r="I52" s="651">
        <f t="shared" si="3"/>
        <v>0</v>
      </c>
    </row>
    <row r="53" spans="1:9" x14ac:dyDescent="0.2">
      <c r="A53" s="806" t="s">
        <v>21819</v>
      </c>
      <c r="B53" s="633"/>
      <c r="C53" s="812">
        <v>1132209</v>
      </c>
      <c r="D53" s="633"/>
      <c r="E53" s="812">
        <v>1132209</v>
      </c>
      <c r="F53" s="633"/>
      <c r="G53" s="812">
        <v>1132209</v>
      </c>
      <c r="H53" s="633"/>
      <c r="I53" s="651">
        <f>+G53-E53</f>
        <v>0</v>
      </c>
    </row>
    <row r="54" spans="1:9" ht="13.5" thickBot="1" x14ac:dyDescent="0.25">
      <c r="A54" s="806" t="s">
        <v>21820</v>
      </c>
      <c r="B54" s="633"/>
      <c r="C54" s="812">
        <v>0</v>
      </c>
      <c r="D54" s="633"/>
      <c r="E54" s="812">
        <v>0</v>
      </c>
      <c r="F54" s="633"/>
      <c r="G54" s="812">
        <v>0</v>
      </c>
      <c r="H54" s="633"/>
      <c r="I54" s="651">
        <f>+G54-E54</f>
        <v>0</v>
      </c>
    </row>
    <row r="55" spans="1:9" ht="18.75" customHeight="1" thickBot="1" x14ac:dyDescent="0.25">
      <c r="A55" s="626" t="s">
        <v>21814</v>
      </c>
      <c r="B55" s="807">
        <f t="shared" ref="B55:I55" si="4">SUM(B43:B54)</f>
        <v>551</v>
      </c>
      <c r="C55" s="808">
        <f t="shared" si="4"/>
        <v>44326764</v>
      </c>
      <c r="D55" s="807">
        <f t="shared" si="4"/>
        <v>547</v>
      </c>
      <c r="E55" s="808">
        <f t="shared" si="4"/>
        <v>43239370</v>
      </c>
      <c r="F55" s="807">
        <f t="shared" si="4"/>
        <v>652</v>
      </c>
      <c r="G55" s="808">
        <f t="shared" si="4"/>
        <v>71701473</v>
      </c>
      <c r="H55" s="807">
        <f t="shared" si="4"/>
        <v>105</v>
      </c>
      <c r="I55" s="809">
        <f t="shared" si="4"/>
        <v>28462103</v>
      </c>
    </row>
    <row r="56" spans="1:9" x14ac:dyDescent="0.2">
      <c r="A56" s="810" t="s">
        <v>21815</v>
      </c>
      <c r="B56" s="266"/>
      <c r="C56" s="266"/>
      <c r="D56" s="266"/>
      <c r="E56" s="266"/>
      <c r="F56" s="266"/>
      <c r="G56" s="811"/>
      <c r="H56" s="266"/>
      <c r="I56" s="811"/>
    </row>
    <row r="57" spans="1:9" x14ac:dyDescent="0.2">
      <c r="A57" s="570"/>
      <c r="B57" s="703"/>
      <c r="C57" s="703"/>
      <c r="D57" s="703"/>
      <c r="E57" s="703"/>
      <c r="F57" s="703"/>
      <c r="G57" s="703"/>
      <c r="H57" s="703"/>
      <c r="I57" s="703"/>
    </row>
    <row r="58" spans="1:9" x14ac:dyDescent="0.2">
      <c r="A58" s="1793" t="s">
        <v>21792</v>
      </c>
      <c r="B58" s="1793"/>
      <c r="C58" s="1793"/>
      <c r="D58" s="1793"/>
      <c r="E58" s="1793"/>
      <c r="F58" s="1793"/>
      <c r="G58" s="1793"/>
      <c r="H58" s="269"/>
      <c r="I58" s="269"/>
    </row>
    <row r="59" spans="1:9" x14ac:dyDescent="0.2">
      <c r="A59" s="1787" t="s">
        <v>21665</v>
      </c>
      <c r="B59" s="1787"/>
      <c r="C59" s="1787"/>
      <c r="D59" s="1787"/>
      <c r="E59" s="1787"/>
      <c r="F59" s="1787"/>
      <c r="G59" s="1787"/>
      <c r="H59" s="269"/>
      <c r="I59" s="269"/>
    </row>
    <row r="60" spans="1:9" x14ac:dyDescent="0.2">
      <c r="A60" s="790"/>
      <c r="B60" s="790"/>
      <c r="C60" s="790"/>
      <c r="D60" s="790"/>
      <c r="E60" s="790"/>
      <c r="F60" s="790"/>
      <c r="G60" s="790"/>
      <c r="H60" s="269"/>
      <c r="I60" s="269"/>
    </row>
    <row r="61" spans="1:9" ht="19.5" customHeight="1" x14ac:dyDescent="0.45">
      <c r="A61" s="1794" t="s">
        <v>21793</v>
      </c>
      <c r="B61" s="1795"/>
      <c r="C61" s="1795"/>
      <c r="D61" s="1795"/>
      <c r="E61" s="1795"/>
      <c r="F61" s="1795"/>
      <c r="G61" s="1795"/>
      <c r="H61" s="1795"/>
      <c r="I61" s="1795"/>
    </row>
    <row r="62" spans="1:9" ht="10.5" customHeight="1" x14ac:dyDescent="0.45">
      <c r="A62" s="791"/>
      <c r="B62" s="792"/>
      <c r="C62" s="792"/>
      <c r="D62" s="792"/>
      <c r="E62" s="792"/>
      <c r="F62" s="792"/>
      <c r="G62" s="792"/>
      <c r="H62" s="792"/>
      <c r="I62" s="792"/>
    </row>
    <row r="63" spans="1:9" ht="13.5" customHeight="1" x14ac:dyDescent="0.2">
      <c r="A63" s="1790" t="s">
        <v>39</v>
      </c>
      <c r="B63" s="1790"/>
      <c r="C63" s="1790"/>
      <c r="D63" s="1790"/>
      <c r="E63" s="1790"/>
      <c r="F63" s="1790"/>
      <c r="G63" s="1790"/>
      <c r="H63" s="1790"/>
      <c r="I63" s="1790"/>
    </row>
    <row r="64" spans="1:9" ht="10.5" customHeight="1" x14ac:dyDescent="0.2">
      <c r="A64" s="775"/>
      <c r="B64" s="775"/>
      <c r="C64" s="775"/>
      <c r="D64" s="775"/>
      <c r="E64" s="775"/>
      <c r="F64" s="775"/>
      <c r="G64" s="775"/>
      <c r="H64" s="775"/>
      <c r="I64" s="775"/>
    </row>
    <row r="65" spans="1:9" ht="18" x14ac:dyDescent="0.2">
      <c r="A65" s="1790" t="s">
        <v>21794</v>
      </c>
      <c r="B65" s="1790"/>
      <c r="C65" s="1790"/>
      <c r="D65" s="1790"/>
      <c r="E65" s="1790"/>
      <c r="F65" s="1790"/>
      <c r="G65" s="1790"/>
      <c r="H65" s="1790"/>
      <c r="I65" s="1790"/>
    </row>
    <row r="66" spans="1:9" ht="18" x14ac:dyDescent="0.2">
      <c r="A66" s="1790" t="s">
        <v>21795</v>
      </c>
      <c r="B66" s="1790"/>
      <c r="C66" s="1790"/>
      <c r="D66" s="1790"/>
      <c r="E66" s="1790"/>
      <c r="F66" s="1790"/>
      <c r="G66" s="1790"/>
      <c r="H66" s="1790"/>
      <c r="I66" s="1790"/>
    </row>
    <row r="67" spans="1:9" ht="12.75" customHeight="1" x14ac:dyDescent="0.2">
      <c r="A67" s="775"/>
      <c r="B67" s="775"/>
      <c r="C67" s="775"/>
      <c r="D67" s="775"/>
      <c r="E67" s="775"/>
      <c r="F67" s="775"/>
      <c r="G67" s="775"/>
      <c r="H67" s="775"/>
      <c r="I67" s="775"/>
    </row>
    <row r="68" spans="1:9" ht="15" x14ac:dyDescent="0.2">
      <c r="A68" s="793" t="s">
        <v>21821</v>
      </c>
      <c r="B68" s="794" t="s">
        <v>21822</v>
      </c>
    </row>
    <row r="69" spans="1:9" ht="15.75" thickBot="1" x14ac:dyDescent="0.25">
      <c r="A69" s="795" t="s">
        <v>21798</v>
      </c>
      <c r="B69" s="794" t="s">
        <v>21799</v>
      </c>
      <c r="C69" s="796"/>
      <c r="D69" s="796"/>
      <c r="E69" s="619"/>
      <c r="F69" s="619"/>
      <c r="G69" s="619"/>
    </row>
    <row r="70" spans="1:9" ht="13.5" thickBot="1" x14ac:dyDescent="0.25">
      <c r="A70" s="797" t="s">
        <v>21670</v>
      </c>
      <c r="B70" s="1785" t="s">
        <v>21800</v>
      </c>
      <c r="C70" s="1783"/>
      <c r="D70" s="1785" t="s">
        <v>21801</v>
      </c>
      <c r="E70" s="1784"/>
      <c r="F70" s="1785" t="s">
        <v>21802</v>
      </c>
      <c r="G70" s="1784"/>
      <c r="H70" s="1785" t="s">
        <v>21803</v>
      </c>
      <c r="I70" s="1784"/>
    </row>
    <row r="71" spans="1:9" ht="26.25" thickBot="1" x14ac:dyDescent="0.25">
      <c r="A71" s="627" t="s">
        <v>21673</v>
      </c>
      <c r="B71" s="798" t="s">
        <v>21804</v>
      </c>
      <c r="C71" s="799" t="s">
        <v>21805</v>
      </c>
      <c r="D71" s="798" t="s">
        <v>21804</v>
      </c>
      <c r="E71" s="800" t="s">
        <v>21805</v>
      </c>
      <c r="F71" s="798" t="s">
        <v>21804</v>
      </c>
      <c r="G71" s="800" t="s">
        <v>21805</v>
      </c>
      <c r="H71" s="798" t="s">
        <v>21804</v>
      </c>
      <c r="I71" s="799" t="s">
        <v>21805</v>
      </c>
    </row>
    <row r="72" spans="1:9" x14ac:dyDescent="0.2">
      <c r="A72" s="633"/>
      <c r="B72" s="801"/>
      <c r="C72" s="686"/>
      <c r="D72" s="801"/>
      <c r="E72" s="636"/>
      <c r="F72" s="801"/>
      <c r="G72" s="686"/>
      <c r="H72" s="801"/>
      <c r="I72" s="686"/>
    </row>
    <row r="73" spans="1:9" x14ac:dyDescent="0.2">
      <c r="A73" s="804" t="s">
        <v>21806</v>
      </c>
      <c r="B73" s="805">
        <f>+B16+B43+B191+B163+B134+B106</f>
        <v>8970</v>
      </c>
      <c r="C73" s="813">
        <f>+C16+C43+C106+C134+C163+C191</f>
        <v>839770209</v>
      </c>
      <c r="D73" s="805">
        <f>+D16+D43+D191+D163+D134+D106</f>
        <v>9141</v>
      </c>
      <c r="E73" s="813">
        <f>+E16+E43+E106+E134+E163+E191</f>
        <v>809353879</v>
      </c>
      <c r="F73" s="805">
        <f>+F16+F43+F191+F163+F134+F106</f>
        <v>9668</v>
      </c>
      <c r="G73" s="813">
        <f>+G16+G43+G106+G134+G163+G191</f>
        <v>853703903</v>
      </c>
      <c r="H73" s="805">
        <f>+F73-D73</f>
        <v>527</v>
      </c>
      <c r="I73" s="813">
        <f>+G73-E73</f>
        <v>44350024</v>
      </c>
    </row>
    <row r="74" spans="1:9" x14ac:dyDescent="0.2">
      <c r="A74" s="804" t="s">
        <v>21807</v>
      </c>
      <c r="B74" s="633"/>
      <c r="C74" s="813">
        <f>+C17+C44+C107+C135+C164+C192</f>
        <v>85747489</v>
      </c>
      <c r="D74" s="633"/>
      <c r="E74" s="813">
        <f>+E17+E44+E107+E135+E164+E192</f>
        <v>81261387</v>
      </c>
      <c r="F74" s="633"/>
      <c r="G74" s="813">
        <f>+G17+G44+G107+G135+G164+G192</f>
        <v>81142006</v>
      </c>
      <c r="H74" s="633"/>
      <c r="I74" s="813">
        <f t="shared" ref="I74:I85" si="5">+G74-E74</f>
        <v>-119381</v>
      </c>
    </row>
    <row r="75" spans="1:9" x14ac:dyDescent="0.2">
      <c r="A75" s="804" t="s">
        <v>21808</v>
      </c>
      <c r="B75" s="758"/>
      <c r="C75" s="813">
        <f>+C18+C45+C108+C136+C165+C193</f>
        <v>166956913</v>
      </c>
      <c r="D75" s="758"/>
      <c r="E75" s="813">
        <f>+E18+E45+E108+E136+E165+E193</f>
        <v>229197830</v>
      </c>
      <c r="F75" s="758"/>
      <c r="G75" s="813">
        <f>+G18+G45+G108+G136+G165+G193</f>
        <v>133413339</v>
      </c>
      <c r="H75" s="758"/>
      <c r="I75" s="813">
        <f t="shared" si="5"/>
        <v>-95784491</v>
      </c>
    </row>
    <row r="76" spans="1:9" x14ac:dyDescent="0.2">
      <c r="A76" s="804" t="s">
        <v>21809</v>
      </c>
      <c r="B76" s="758"/>
      <c r="C76" s="813">
        <f>+C19+C46+C109+C137+C166+C194</f>
        <v>143335316</v>
      </c>
      <c r="D76" s="758"/>
      <c r="E76" s="813">
        <f>+E19+E46+E109+E137+E166+E194</f>
        <v>137344270</v>
      </c>
      <c r="F76" s="758"/>
      <c r="G76" s="813">
        <f>+G19+G46+G109+G137+G166+G194</f>
        <v>148897933</v>
      </c>
      <c r="H76" s="758"/>
      <c r="I76" s="813">
        <f t="shared" si="5"/>
        <v>11553663</v>
      </c>
    </row>
    <row r="77" spans="1:9" x14ac:dyDescent="0.2">
      <c r="A77" s="804" t="s">
        <v>21810</v>
      </c>
      <c r="B77" s="758"/>
      <c r="C77" s="813">
        <f>+C47</f>
        <v>27500559</v>
      </c>
      <c r="D77" s="758"/>
      <c r="E77" s="813">
        <f>+E47</f>
        <v>26593164</v>
      </c>
      <c r="F77" s="758"/>
      <c r="G77" s="813">
        <f>+G47</f>
        <v>33097930</v>
      </c>
      <c r="H77" s="758"/>
      <c r="I77" s="813">
        <f t="shared" si="5"/>
        <v>6504766</v>
      </c>
    </row>
    <row r="78" spans="1:9" x14ac:dyDescent="0.2">
      <c r="A78" s="804" t="s">
        <v>21817</v>
      </c>
      <c r="B78" s="758"/>
      <c r="C78" s="813">
        <f>+C48</f>
        <v>5947873</v>
      </c>
      <c r="D78" s="758"/>
      <c r="E78" s="813">
        <f>+E48</f>
        <v>5947873</v>
      </c>
      <c r="F78" s="758"/>
      <c r="G78" s="813">
        <f>+G48</f>
        <v>6739200</v>
      </c>
      <c r="H78" s="758"/>
      <c r="I78" s="813">
        <f t="shared" si="5"/>
        <v>791327</v>
      </c>
    </row>
    <row r="79" spans="1:9" x14ac:dyDescent="0.2">
      <c r="A79" s="804" t="s">
        <v>21811</v>
      </c>
      <c r="B79" s="758"/>
      <c r="C79" s="813"/>
      <c r="D79" s="758"/>
      <c r="E79" s="813"/>
      <c r="F79" s="758"/>
      <c r="G79" s="813"/>
      <c r="H79" s="758"/>
      <c r="I79" s="813"/>
    </row>
    <row r="80" spans="1:9" x14ac:dyDescent="0.2">
      <c r="A80" s="806" t="s">
        <v>21812</v>
      </c>
      <c r="B80" s="805">
        <f t="shared" ref="B80:G80" si="6">+B22+B50+B112+B140+B169+B197</f>
        <v>24</v>
      </c>
      <c r="C80" s="813">
        <f t="shared" si="6"/>
        <v>2588000</v>
      </c>
      <c r="D80" s="805">
        <f t="shared" si="6"/>
        <v>27</v>
      </c>
      <c r="E80" s="813">
        <f t="shared" si="6"/>
        <v>3014400</v>
      </c>
      <c r="F80" s="805">
        <f t="shared" si="6"/>
        <v>27</v>
      </c>
      <c r="G80" s="813">
        <f t="shared" si="6"/>
        <v>2568000</v>
      </c>
      <c r="H80" s="805">
        <f>+F80-D80</f>
        <v>0</v>
      </c>
      <c r="I80" s="813">
        <f t="shared" si="5"/>
        <v>-446400</v>
      </c>
    </row>
    <row r="81" spans="1:9" x14ac:dyDescent="0.2">
      <c r="A81" s="806" t="s">
        <v>21813</v>
      </c>
      <c r="B81" s="803"/>
      <c r="C81" s="813">
        <f>+C23+C51+C113+C141+C170+C198</f>
        <v>73076190</v>
      </c>
      <c r="D81" s="803"/>
      <c r="E81" s="813">
        <f>+E23+E51+E113+E141+E170+E198</f>
        <v>68296608</v>
      </c>
      <c r="F81" s="803"/>
      <c r="G81" s="813">
        <f>+G23+G51+G113+G141+G170+G198</f>
        <v>78027010</v>
      </c>
      <c r="H81" s="758"/>
      <c r="I81" s="813">
        <f t="shared" si="5"/>
        <v>9730402</v>
      </c>
    </row>
    <row r="82" spans="1:9" x14ac:dyDescent="0.2">
      <c r="A82" s="806" t="s">
        <v>21818</v>
      </c>
      <c r="B82" s="803"/>
      <c r="C82" s="813">
        <f>+C52+C142+C199</f>
        <v>7862673</v>
      </c>
      <c r="D82" s="803"/>
      <c r="E82" s="813">
        <f>+E52+E142+E199</f>
        <v>7797600</v>
      </c>
      <c r="F82" s="803"/>
      <c r="G82" s="813">
        <f>+G52+G142+G199</f>
        <v>7970756</v>
      </c>
      <c r="H82" s="758"/>
      <c r="I82" s="813">
        <f t="shared" si="5"/>
        <v>173156</v>
      </c>
    </row>
    <row r="83" spans="1:9" x14ac:dyDescent="0.2">
      <c r="A83" s="806" t="s">
        <v>21823</v>
      </c>
      <c r="B83" s="803"/>
      <c r="C83" s="813">
        <f>+C171</f>
        <v>0</v>
      </c>
      <c r="D83" s="803"/>
      <c r="E83" s="813">
        <f>+E171</f>
        <v>0</v>
      </c>
      <c r="F83" s="803"/>
      <c r="G83" s="813">
        <f>+G171</f>
        <v>0</v>
      </c>
      <c r="H83" s="758"/>
      <c r="I83" s="813">
        <f t="shared" si="5"/>
        <v>0</v>
      </c>
    </row>
    <row r="84" spans="1:9" x14ac:dyDescent="0.2">
      <c r="A84" s="806" t="s">
        <v>21819</v>
      </c>
      <c r="B84" s="803"/>
      <c r="C84" s="813">
        <f>+C53+C114+C172+C201</f>
        <v>1177209</v>
      </c>
      <c r="D84" s="803"/>
      <c r="E84" s="813">
        <f>+E53+E114+E172+E201</f>
        <v>1177209</v>
      </c>
      <c r="F84" s="803"/>
      <c r="G84" s="813">
        <f>+G53+G114+G172+G201</f>
        <v>1177209</v>
      </c>
      <c r="H84" s="633"/>
      <c r="I84" s="813">
        <f t="shared" si="5"/>
        <v>0</v>
      </c>
    </row>
    <row r="85" spans="1:9" x14ac:dyDescent="0.2">
      <c r="A85" s="806" t="s">
        <v>21820</v>
      </c>
      <c r="B85" s="803"/>
      <c r="C85" s="813">
        <f>+C54+C200</f>
        <v>321600</v>
      </c>
      <c r="D85" s="803"/>
      <c r="E85" s="813">
        <f>+E54+E200</f>
        <v>266280</v>
      </c>
      <c r="F85" s="803"/>
      <c r="G85" s="813">
        <f>+G54+G200</f>
        <v>18868</v>
      </c>
      <c r="H85" s="633"/>
      <c r="I85" s="813">
        <f t="shared" si="5"/>
        <v>-247412</v>
      </c>
    </row>
    <row r="86" spans="1:9" ht="13.5" thickBot="1" x14ac:dyDescent="0.25">
      <c r="A86" s="814" t="s">
        <v>21824</v>
      </c>
      <c r="B86" s="805"/>
      <c r="C86" s="803"/>
      <c r="D86" s="805"/>
      <c r="E86" s="803">
        <f>+E143</f>
        <v>10000</v>
      </c>
      <c r="F86" s="805"/>
      <c r="G86" s="803">
        <f>+G143</f>
        <v>10000</v>
      </c>
      <c r="H86" s="815"/>
      <c r="I86" s="651">
        <f>+G86-E86</f>
        <v>0</v>
      </c>
    </row>
    <row r="87" spans="1:9" ht="19.5" customHeight="1" thickBot="1" x14ac:dyDescent="0.25">
      <c r="A87" s="626" t="s">
        <v>21814</v>
      </c>
      <c r="B87" s="807">
        <f t="shared" ref="B87:H87" si="7">SUM(B73:B85)</f>
        <v>8994</v>
      </c>
      <c r="C87" s="808">
        <f>SUM(C73:C86)</f>
        <v>1354284031</v>
      </c>
      <c r="D87" s="807">
        <f t="shared" si="7"/>
        <v>9168</v>
      </c>
      <c r="E87" s="808">
        <f>SUM(E73:E86)</f>
        <v>1370260500</v>
      </c>
      <c r="F87" s="807">
        <f t="shared" si="7"/>
        <v>9695</v>
      </c>
      <c r="G87" s="808">
        <f>SUM(G73:G86)</f>
        <v>1346766154</v>
      </c>
      <c r="H87" s="807">
        <f t="shared" si="7"/>
        <v>527</v>
      </c>
      <c r="I87" s="809">
        <f>SUM(I73:I86)</f>
        <v>-23494346</v>
      </c>
    </row>
    <row r="88" spans="1:9" x14ac:dyDescent="0.2">
      <c r="A88" s="810" t="s">
        <v>21815</v>
      </c>
      <c r="B88" s="266"/>
      <c r="C88" s="266"/>
      <c r="D88" s="266"/>
      <c r="E88" s="266"/>
      <c r="F88" s="266"/>
      <c r="G88" s="266"/>
      <c r="H88" s="266"/>
      <c r="I88" s="811"/>
    </row>
    <row r="89" spans="1:9" x14ac:dyDescent="0.2">
      <c r="A89" s="570"/>
      <c r="B89" s="811"/>
      <c r="C89" s="811"/>
      <c r="D89" s="811"/>
      <c r="E89" s="811"/>
      <c r="F89" s="811"/>
      <c r="G89" s="811"/>
      <c r="H89" s="811"/>
      <c r="I89" s="811"/>
    </row>
    <row r="90" spans="1:9" x14ac:dyDescent="0.2">
      <c r="B90" s="703"/>
      <c r="C90" s="703"/>
      <c r="D90" s="703"/>
      <c r="E90" s="703"/>
      <c r="F90" s="703"/>
      <c r="G90" s="703"/>
      <c r="H90" s="703"/>
      <c r="I90" s="703"/>
    </row>
    <row r="91" spans="1:9" x14ac:dyDescent="0.2">
      <c r="A91" s="1793" t="s">
        <v>21792</v>
      </c>
      <c r="B91" s="1793"/>
      <c r="C91" s="1793"/>
      <c r="D91" s="1793"/>
      <c r="E91" s="1793"/>
      <c r="F91" s="1793"/>
      <c r="G91" s="1793"/>
      <c r="H91" s="269"/>
      <c r="I91" s="269"/>
    </row>
    <row r="92" spans="1:9" x14ac:dyDescent="0.2">
      <c r="A92" s="1787" t="s">
        <v>21665</v>
      </c>
      <c r="B92" s="1787"/>
      <c r="C92" s="1787"/>
      <c r="D92" s="1787"/>
      <c r="E92" s="1787"/>
      <c r="F92" s="1787"/>
      <c r="G92" s="1787"/>
      <c r="H92" s="269"/>
      <c r="I92" s="269"/>
    </row>
    <row r="93" spans="1:9" x14ac:dyDescent="0.2">
      <c r="A93" s="790"/>
      <c r="B93" s="790"/>
      <c r="C93" s="790"/>
      <c r="D93" s="790"/>
      <c r="E93" s="790"/>
      <c r="F93" s="790"/>
      <c r="G93" s="790"/>
      <c r="H93" s="269"/>
      <c r="I93" s="269"/>
    </row>
    <row r="94" spans="1:9" ht="18.75" customHeight="1" x14ac:dyDescent="0.45">
      <c r="A94" s="1794" t="s">
        <v>21793</v>
      </c>
      <c r="B94" s="1795"/>
      <c r="C94" s="1795"/>
      <c r="D94" s="1795"/>
      <c r="E94" s="1795"/>
      <c r="F94" s="1795"/>
      <c r="G94" s="1795"/>
      <c r="H94" s="1795"/>
      <c r="I94" s="1795"/>
    </row>
    <row r="95" spans="1:9" ht="11.25" customHeight="1" x14ac:dyDescent="0.45">
      <c r="A95" s="791"/>
      <c r="B95" s="792"/>
      <c r="C95" s="792"/>
      <c r="D95" s="792"/>
      <c r="E95" s="792"/>
      <c r="F95" s="792"/>
      <c r="G95" s="792"/>
      <c r="H95" s="792"/>
      <c r="I95" s="792"/>
    </row>
    <row r="96" spans="1:9" ht="15" customHeight="1" x14ac:dyDescent="0.2">
      <c r="A96" s="1790" t="s">
        <v>39</v>
      </c>
      <c r="B96" s="1790"/>
      <c r="C96" s="1790"/>
      <c r="D96" s="1790"/>
      <c r="E96" s="1790"/>
      <c r="F96" s="1790"/>
      <c r="G96" s="1790"/>
      <c r="H96" s="1790"/>
      <c r="I96" s="1790"/>
    </row>
    <row r="97" spans="1:9" ht="12" customHeight="1" x14ac:dyDescent="0.2">
      <c r="A97" s="775"/>
      <c r="B97" s="775"/>
      <c r="C97" s="775"/>
      <c r="D97" s="775"/>
      <c r="E97" s="775"/>
      <c r="F97" s="775"/>
      <c r="G97" s="775"/>
      <c r="H97" s="775"/>
      <c r="I97" s="775"/>
    </row>
    <row r="98" spans="1:9" ht="18" x14ac:dyDescent="0.2">
      <c r="A98" s="1790" t="s">
        <v>21794</v>
      </c>
      <c r="B98" s="1790"/>
      <c r="C98" s="1790"/>
      <c r="D98" s="1790"/>
      <c r="E98" s="1790"/>
      <c r="F98" s="1790"/>
      <c r="G98" s="1790"/>
      <c r="H98" s="1790"/>
      <c r="I98" s="1790"/>
    </row>
    <row r="99" spans="1:9" ht="18" x14ac:dyDescent="0.2">
      <c r="A99" s="1790" t="s">
        <v>21795</v>
      </c>
      <c r="B99" s="1790"/>
      <c r="C99" s="1790"/>
      <c r="D99" s="1790"/>
      <c r="E99" s="1790"/>
      <c r="F99" s="1790"/>
      <c r="G99" s="1790"/>
      <c r="H99" s="1790"/>
      <c r="I99" s="1790"/>
    </row>
    <row r="100" spans="1:9" ht="12" customHeight="1" x14ac:dyDescent="0.2">
      <c r="A100" s="775"/>
      <c r="B100" s="775"/>
      <c r="C100" s="775"/>
      <c r="D100" s="775"/>
      <c r="E100" s="775"/>
      <c r="F100" s="775"/>
      <c r="G100" s="775"/>
      <c r="H100" s="775"/>
      <c r="I100" s="775"/>
    </row>
    <row r="101" spans="1:9" ht="15" x14ac:dyDescent="0.2">
      <c r="A101" s="793" t="s">
        <v>21796</v>
      </c>
      <c r="B101" s="794" t="s">
        <v>21825</v>
      </c>
    </row>
    <row r="102" spans="1:9" ht="15.75" thickBot="1" x14ac:dyDescent="0.25">
      <c r="A102" s="795" t="s">
        <v>21798</v>
      </c>
      <c r="B102" s="794" t="s">
        <v>21799</v>
      </c>
      <c r="C102" s="796"/>
      <c r="D102" s="796"/>
      <c r="E102" s="619"/>
      <c r="F102" s="619"/>
      <c r="G102" s="619"/>
    </row>
    <row r="103" spans="1:9" ht="13.5" thickBot="1" x14ac:dyDescent="0.25">
      <c r="A103" s="797" t="s">
        <v>21670</v>
      </c>
      <c r="B103" s="1785" t="s">
        <v>21800</v>
      </c>
      <c r="C103" s="1783"/>
      <c r="D103" s="1785" t="s">
        <v>21801</v>
      </c>
      <c r="E103" s="1784"/>
      <c r="F103" s="1785" t="s">
        <v>21802</v>
      </c>
      <c r="G103" s="1784"/>
      <c r="H103" s="1785" t="s">
        <v>21803</v>
      </c>
      <c r="I103" s="1784"/>
    </row>
    <row r="104" spans="1:9" ht="30" customHeight="1" thickBot="1" x14ac:dyDescent="0.25">
      <c r="A104" s="627" t="s">
        <v>21673</v>
      </c>
      <c r="B104" s="798" t="s">
        <v>21804</v>
      </c>
      <c r="C104" s="799" t="s">
        <v>21805</v>
      </c>
      <c r="D104" s="798" t="s">
        <v>21804</v>
      </c>
      <c r="E104" s="800" t="s">
        <v>21805</v>
      </c>
      <c r="F104" s="798" t="s">
        <v>21804</v>
      </c>
      <c r="G104" s="800" t="s">
        <v>21805</v>
      </c>
      <c r="H104" s="798" t="s">
        <v>21804</v>
      </c>
      <c r="I104" s="799" t="s">
        <v>21805</v>
      </c>
    </row>
    <row r="105" spans="1:9" x14ac:dyDescent="0.2">
      <c r="A105" s="633"/>
      <c r="B105" s="801"/>
      <c r="C105" s="636"/>
      <c r="D105" s="801"/>
      <c r="E105" s="686"/>
      <c r="F105" s="686"/>
      <c r="G105" s="686"/>
      <c r="H105" s="801"/>
      <c r="I105" s="686"/>
    </row>
    <row r="106" spans="1:9" x14ac:dyDescent="0.2">
      <c r="A106" s="804" t="s">
        <v>21806</v>
      </c>
      <c r="B106" s="805">
        <v>188</v>
      </c>
      <c r="C106" s="813">
        <v>18709188</v>
      </c>
      <c r="D106" s="805">
        <v>188</v>
      </c>
      <c r="E106" s="813">
        <v>19422427</v>
      </c>
      <c r="F106" s="805">
        <v>190</v>
      </c>
      <c r="G106" s="813">
        <v>24135408</v>
      </c>
      <c r="H106" s="805">
        <f>+F106-D106</f>
        <v>2</v>
      </c>
      <c r="I106" s="651">
        <f>+G106-E106</f>
        <v>4712981</v>
      </c>
    </row>
    <row r="107" spans="1:9" ht="12.75" customHeight="1" x14ac:dyDescent="0.2">
      <c r="A107" s="816" t="s">
        <v>21807</v>
      </c>
      <c r="B107" s="758"/>
      <c r="C107" s="813">
        <v>1926706</v>
      </c>
      <c r="D107" s="758"/>
      <c r="E107" s="813">
        <v>1998606</v>
      </c>
      <c r="F107" s="758"/>
      <c r="G107" s="813">
        <v>2225419</v>
      </c>
      <c r="H107" s="817"/>
      <c r="I107" s="651">
        <f>+G107-E107</f>
        <v>226813</v>
      </c>
    </row>
    <row r="108" spans="1:9" ht="12.75" customHeight="1" x14ac:dyDescent="0.2">
      <c r="A108" s="816" t="s">
        <v>21808</v>
      </c>
      <c r="B108" s="817"/>
      <c r="C108" s="813">
        <v>7116715</v>
      </c>
      <c r="D108" s="817"/>
      <c r="E108" s="813">
        <v>6773174</v>
      </c>
      <c r="F108" s="817"/>
      <c r="G108" s="813">
        <v>360066</v>
      </c>
      <c r="H108" s="817"/>
      <c r="I108" s="651">
        <f>+G108-E108</f>
        <v>-6413108</v>
      </c>
    </row>
    <row r="109" spans="1:9" ht="12.75" customHeight="1" x14ac:dyDescent="0.2">
      <c r="A109" s="804" t="s">
        <v>21809</v>
      </c>
      <c r="B109" s="758"/>
      <c r="C109" s="813">
        <v>4132940</v>
      </c>
      <c r="D109" s="758"/>
      <c r="E109" s="813">
        <v>3601350</v>
      </c>
      <c r="F109" s="758"/>
      <c r="G109" s="813">
        <v>3875006</v>
      </c>
      <c r="H109" s="817"/>
      <c r="I109" s="651">
        <f>+G109-E109</f>
        <v>273656</v>
      </c>
    </row>
    <row r="110" spans="1:9" ht="12.75" customHeight="1" x14ac:dyDescent="0.2">
      <c r="A110" s="816" t="s">
        <v>21810</v>
      </c>
      <c r="B110" s="817"/>
      <c r="C110" s="817"/>
      <c r="D110" s="817"/>
      <c r="E110" s="817"/>
      <c r="F110" s="817"/>
      <c r="G110" s="817"/>
      <c r="H110" s="817"/>
      <c r="I110" s="651"/>
    </row>
    <row r="111" spans="1:9" ht="12.75" customHeight="1" x14ac:dyDescent="0.2">
      <c r="A111" s="804" t="s">
        <v>21811</v>
      </c>
      <c r="B111" s="803"/>
      <c r="C111" s="803"/>
      <c r="D111" s="803"/>
      <c r="E111" s="803"/>
      <c r="F111" s="803"/>
      <c r="G111" s="803"/>
      <c r="H111" s="758"/>
      <c r="I111" s="651"/>
    </row>
    <row r="112" spans="1:9" ht="12.75" customHeight="1" x14ac:dyDescent="0.2">
      <c r="A112" s="806" t="s">
        <v>21812</v>
      </c>
      <c r="B112" s="805">
        <v>12</v>
      </c>
      <c r="C112" s="803">
        <v>2180000</v>
      </c>
      <c r="D112" s="805">
        <v>12</v>
      </c>
      <c r="E112" s="803">
        <v>2390400</v>
      </c>
      <c r="F112" s="805">
        <v>12</v>
      </c>
      <c r="G112" s="803">
        <v>1872000</v>
      </c>
      <c r="H112" s="805">
        <f>+F112-D112</f>
        <v>0</v>
      </c>
      <c r="I112" s="651">
        <f>+G112-E112</f>
        <v>-518400</v>
      </c>
    </row>
    <row r="113" spans="1:9" ht="12.75" customHeight="1" x14ac:dyDescent="0.2">
      <c r="A113" s="806" t="s">
        <v>21813</v>
      </c>
      <c r="B113" s="803"/>
      <c r="C113" s="803">
        <v>2410419</v>
      </c>
      <c r="D113" s="803"/>
      <c r="E113" s="803">
        <v>2059955</v>
      </c>
      <c r="F113" s="803"/>
      <c r="G113" s="803">
        <v>2333774</v>
      </c>
      <c r="H113" s="758"/>
      <c r="I113" s="651">
        <f>+G113-E113</f>
        <v>273819</v>
      </c>
    </row>
    <row r="114" spans="1:9" ht="13.5" thickBot="1" x14ac:dyDescent="0.25">
      <c r="A114" s="806" t="s">
        <v>21819</v>
      </c>
      <c r="B114" s="803"/>
      <c r="C114" s="803">
        <v>0</v>
      </c>
      <c r="D114" s="803"/>
      <c r="E114" s="803">
        <v>0</v>
      </c>
      <c r="F114" s="803"/>
      <c r="G114" s="803">
        <v>0</v>
      </c>
      <c r="H114" s="633"/>
      <c r="I114" s="651">
        <f>+G114-E114</f>
        <v>0</v>
      </c>
    </row>
    <row r="115" spans="1:9" ht="18.75" customHeight="1" thickBot="1" x14ac:dyDescent="0.25">
      <c r="A115" s="626" t="s">
        <v>21814</v>
      </c>
      <c r="B115" s="807">
        <f>+B106+B112</f>
        <v>200</v>
      </c>
      <c r="C115" s="809">
        <f>SUM(C106:C114)</f>
        <v>36475968</v>
      </c>
      <c r="D115" s="807">
        <f>+D106+D112</f>
        <v>200</v>
      </c>
      <c r="E115" s="809">
        <f>SUM(E106:E114)</f>
        <v>36245912</v>
      </c>
      <c r="F115" s="807">
        <f>+F106+F112</f>
        <v>202</v>
      </c>
      <c r="G115" s="809">
        <f>SUM(G106:G114)</f>
        <v>34801673</v>
      </c>
      <c r="H115" s="807">
        <f>+H106+H112</f>
        <v>2</v>
      </c>
      <c r="I115" s="809">
        <f>SUM(I106:I114)</f>
        <v>-1444239</v>
      </c>
    </row>
    <row r="116" spans="1:9" x14ac:dyDescent="0.2">
      <c r="A116" s="810" t="s">
        <v>21815</v>
      </c>
      <c r="B116" s="266"/>
      <c r="C116" s="266"/>
      <c r="D116" s="266"/>
      <c r="E116" s="266"/>
      <c r="F116" s="266"/>
      <c r="G116" s="266"/>
      <c r="H116" s="266"/>
      <c r="I116" s="811"/>
    </row>
    <row r="117" spans="1:9" x14ac:dyDescent="0.2">
      <c r="A117" s="570"/>
      <c r="B117" s="266"/>
      <c r="C117" s="811"/>
      <c r="D117" s="266"/>
      <c r="E117" s="811"/>
      <c r="F117" s="266"/>
      <c r="G117" s="811"/>
      <c r="H117" s="266"/>
      <c r="I117" s="811"/>
    </row>
    <row r="118" spans="1:9" x14ac:dyDescent="0.2">
      <c r="A118" s="810"/>
      <c r="B118" s="266"/>
      <c r="C118" s="266"/>
      <c r="D118" s="266"/>
      <c r="E118" s="266"/>
      <c r="F118" s="266"/>
      <c r="G118" s="266"/>
      <c r="H118" s="266"/>
      <c r="I118" s="811"/>
    </row>
    <row r="119" spans="1:9" x14ac:dyDescent="0.2">
      <c r="A119" s="1793" t="s">
        <v>21792</v>
      </c>
      <c r="B119" s="1793"/>
      <c r="C119" s="1793"/>
      <c r="D119" s="1793"/>
      <c r="E119" s="1793"/>
      <c r="F119" s="1793"/>
      <c r="G119" s="1793"/>
      <c r="H119" s="269"/>
      <c r="I119" s="269"/>
    </row>
    <row r="120" spans="1:9" x14ac:dyDescent="0.2">
      <c r="A120" s="1787" t="s">
        <v>21665</v>
      </c>
      <c r="B120" s="1787"/>
      <c r="C120" s="1787"/>
      <c r="D120" s="1787"/>
      <c r="E120" s="1787"/>
      <c r="F120" s="1787"/>
      <c r="G120" s="1787"/>
      <c r="H120" s="269"/>
      <c r="I120" s="269"/>
    </row>
    <row r="121" spans="1:9" x14ac:dyDescent="0.2">
      <c r="A121" s="790"/>
      <c r="B121" s="790"/>
      <c r="C121" s="790"/>
      <c r="D121" s="790"/>
      <c r="E121" s="790"/>
      <c r="F121" s="790"/>
      <c r="G121" s="790"/>
      <c r="H121" s="269"/>
      <c r="I121" s="269"/>
    </row>
    <row r="122" spans="1:9" ht="20.25" customHeight="1" x14ac:dyDescent="0.45">
      <c r="A122" s="1794" t="s">
        <v>21793</v>
      </c>
      <c r="B122" s="1795"/>
      <c r="C122" s="1795"/>
      <c r="D122" s="1795"/>
      <c r="E122" s="1795"/>
      <c r="F122" s="1795"/>
      <c r="G122" s="1795"/>
      <c r="H122" s="1795"/>
      <c r="I122" s="1795"/>
    </row>
    <row r="123" spans="1:9" ht="14.25" customHeight="1" x14ac:dyDescent="0.45">
      <c r="A123" s="791"/>
      <c r="B123" s="792"/>
      <c r="C123" s="792"/>
      <c r="D123" s="792"/>
      <c r="E123" s="792"/>
      <c r="F123" s="792"/>
      <c r="G123" s="792"/>
      <c r="H123" s="792"/>
      <c r="I123" s="792"/>
    </row>
    <row r="124" spans="1:9" ht="15" customHeight="1" x14ac:dyDescent="0.2">
      <c r="A124" s="1790" t="s">
        <v>39</v>
      </c>
      <c r="B124" s="1790"/>
      <c r="C124" s="1790"/>
      <c r="D124" s="1790"/>
      <c r="E124" s="1790"/>
      <c r="F124" s="1790"/>
      <c r="G124" s="1790"/>
      <c r="H124" s="1790"/>
      <c r="I124" s="1790"/>
    </row>
    <row r="125" spans="1:9" ht="11.25" customHeight="1" x14ac:dyDescent="0.2">
      <c r="A125" s="775"/>
      <c r="B125" s="775"/>
      <c r="C125" s="775"/>
      <c r="D125" s="775"/>
      <c r="E125" s="775"/>
      <c r="F125" s="775"/>
      <c r="G125" s="775"/>
      <c r="H125" s="775"/>
      <c r="I125" s="775"/>
    </row>
    <row r="126" spans="1:9" ht="18" x14ac:dyDescent="0.2">
      <c r="A126" s="1790" t="s">
        <v>21794</v>
      </c>
      <c r="B126" s="1790"/>
      <c r="C126" s="1790"/>
      <c r="D126" s="1790"/>
      <c r="E126" s="1790"/>
      <c r="F126" s="1790"/>
      <c r="G126" s="1790"/>
      <c r="H126" s="1790"/>
      <c r="I126" s="1790"/>
    </row>
    <row r="127" spans="1:9" ht="18" x14ac:dyDescent="0.2">
      <c r="A127" s="1790" t="s">
        <v>21795</v>
      </c>
      <c r="B127" s="1790"/>
      <c r="C127" s="1790"/>
      <c r="D127" s="1790"/>
      <c r="E127" s="1790"/>
      <c r="F127" s="1790"/>
      <c r="G127" s="1790"/>
      <c r="H127" s="1790"/>
      <c r="I127" s="1790"/>
    </row>
    <row r="128" spans="1:9" ht="11.25" customHeight="1" x14ac:dyDescent="0.2">
      <c r="A128" s="775"/>
      <c r="B128" s="775"/>
      <c r="C128" s="775"/>
      <c r="D128" s="775"/>
      <c r="E128" s="775"/>
      <c r="F128" s="775"/>
      <c r="G128" s="775"/>
      <c r="H128" s="775"/>
      <c r="I128" s="775"/>
    </row>
    <row r="129" spans="1:9" ht="15" x14ac:dyDescent="0.2">
      <c r="A129" s="793" t="s">
        <v>21796</v>
      </c>
      <c r="B129" s="794" t="s">
        <v>21311</v>
      </c>
    </row>
    <row r="130" spans="1:9" ht="15.75" thickBot="1" x14ac:dyDescent="0.25">
      <c r="A130" s="795" t="s">
        <v>21798</v>
      </c>
      <c r="B130" s="794" t="s">
        <v>21799</v>
      </c>
      <c r="C130" s="796"/>
      <c r="D130" s="796"/>
      <c r="E130" s="619"/>
      <c r="F130" s="619"/>
      <c r="G130" s="619"/>
    </row>
    <row r="131" spans="1:9" ht="13.5" thickBot="1" x14ac:dyDescent="0.25">
      <c r="A131" s="797" t="s">
        <v>21670</v>
      </c>
      <c r="B131" s="1785" t="s">
        <v>21800</v>
      </c>
      <c r="C131" s="1783"/>
      <c r="D131" s="1785" t="s">
        <v>21801</v>
      </c>
      <c r="E131" s="1784"/>
      <c r="F131" s="1785" t="s">
        <v>21802</v>
      </c>
      <c r="G131" s="1784"/>
      <c r="H131" s="1785" t="s">
        <v>21803</v>
      </c>
      <c r="I131" s="1784"/>
    </row>
    <row r="132" spans="1:9" ht="26.25" thickBot="1" x14ac:dyDescent="0.25">
      <c r="A132" s="627" t="s">
        <v>21673</v>
      </c>
      <c r="B132" s="798" t="s">
        <v>21804</v>
      </c>
      <c r="C132" s="799" t="s">
        <v>21805</v>
      </c>
      <c r="D132" s="798" t="s">
        <v>21804</v>
      </c>
      <c r="E132" s="800" t="s">
        <v>21805</v>
      </c>
      <c r="F132" s="798" t="s">
        <v>21804</v>
      </c>
      <c r="G132" s="800" t="s">
        <v>21805</v>
      </c>
      <c r="H132" s="798" t="s">
        <v>21804</v>
      </c>
      <c r="I132" s="799" t="s">
        <v>21805</v>
      </c>
    </row>
    <row r="133" spans="1:9" x14ac:dyDescent="0.2">
      <c r="A133" s="633"/>
      <c r="B133" s="801"/>
      <c r="C133" s="801"/>
      <c r="D133" s="801"/>
      <c r="E133" s="801"/>
      <c r="F133" s="801"/>
      <c r="G133" s="801"/>
      <c r="H133" s="801"/>
      <c r="I133" s="686"/>
    </row>
    <row r="134" spans="1:9" x14ac:dyDescent="0.2">
      <c r="A134" s="804" t="s">
        <v>21806</v>
      </c>
      <c r="B134" s="805">
        <v>7128</v>
      </c>
      <c r="C134" s="803">
        <v>742742060</v>
      </c>
      <c r="D134" s="805">
        <v>7308</v>
      </c>
      <c r="E134" s="803">
        <v>699828000</v>
      </c>
      <c r="F134" s="805">
        <v>7267</v>
      </c>
      <c r="G134" s="803">
        <v>687827512</v>
      </c>
      <c r="H134" s="805">
        <f>+F134-D134</f>
        <v>-41</v>
      </c>
      <c r="I134" s="651">
        <f>+G134-E134</f>
        <v>-12000488</v>
      </c>
    </row>
    <row r="135" spans="1:9" x14ac:dyDescent="0.2">
      <c r="A135" s="804" t="s">
        <v>21807</v>
      </c>
      <c r="B135" s="805"/>
      <c r="C135" s="803">
        <v>76660957</v>
      </c>
      <c r="D135" s="805"/>
      <c r="E135" s="803">
        <v>70270000</v>
      </c>
      <c r="F135" s="805"/>
      <c r="G135" s="803">
        <v>65252061</v>
      </c>
      <c r="H135" s="815"/>
      <c r="I135" s="651">
        <f>+G135-E135</f>
        <v>-5017939</v>
      </c>
    </row>
    <row r="136" spans="1:9" x14ac:dyDescent="0.2">
      <c r="A136" s="804" t="s">
        <v>21808</v>
      </c>
      <c r="B136" s="805"/>
      <c r="C136" s="803">
        <v>143528054</v>
      </c>
      <c r="D136" s="805"/>
      <c r="E136" s="803">
        <v>209755850</v>
      </c>
      <c r="F136" s="805"/>
      <c r="G136" s="803">
        <v>127562403</v>
      </c>
      <c r="H136" s="815"/>
      <c r="I136" s="651">
        <f>+G136-E136</f>
        <v>-82193447</v>
      </c>
    </row>
    <row r="137" spans="1:9" x14ac:dyDescent="0.2">
      <c r="A137" s="804" t="s">
        <v>21809</v>
      </c>
      <c r="B137" s="805"/>
      <c r="C137" s="803">
        <v>125530279</v>
      </c>
      <c r="D137" s="805"/>
      <c r="E137" s="803">
        <v>117630000</v>
      </c>
      <c r="F137" s="805"/>
      <c r="G137" s="803">
        <v>120191138</v>
      </c>
      <c r="H137" s="815"/>
      <c r="I137" s="651">
        <f>+G137-E137</f>
        <v>2561138</v>
      </c>
    </row>
    <row r="138" spans="1:9" x14ac:dyDescent="0.2">
      <c r="A138" s="804" t="s">
        <v>21826</v>
      </c>
      <c r="B138" s="805"/>
      <c r="C138" s="803"/>
      <c r="D138" s="805"/>
      <c r="E138" s="803"/>
      <c r="F138" s="805"/>
      <c r="G138" s="803"/>
      <c r="H138" s="815"/>
      <c r="I138" s="651"/>
    </row>
    <row r="139" spans="1:9" x14ac:dyDescent="0.2">
      <c r="A139" s="815" t="s">
        <v>21811</v>
      </c>
      <c r="B139" s="758"/>
      <c r="C139" s="815"/>
      <c r="D139" s="758"/>
      <c r="E139" s="815"/>
      <c r="F139" s="758"/>
      <c r="G139" s="815"/>
      <c r="H139" s="815"/>
      <c r="I139" s="651"/>
    </row>
    <row r="140" spans="1:9" x14ac:dyDescent="0.2">
      <c r="A140" s="814" t="s">
        <v>21827</v>
      </c>
      <c r="B140" s="805">
        <v>1</v>
      </c>
      <c r="C140" s="803">
        <v>12000</v>
      </c>
      <c r="D140" s="805">
        <v>1</v>
      </c>
      <c r="E140" s="803">
        <v>12000</v>
      </c>
      <c r="F140" s="805">
        <v>1</v>
      </c>
      <c r="G140" s="803">
        <v>12000</v>
      </c>
      <c r="H140" s="805">
        <f>+F140-D140</f>
        <v>0</v>
      </c>
      <c r="I140" s="651">
        <f>+G140-E140</f>
        <v>0</v>
      </c>
    </row>
    <row r="141" spans="1:9" x14ac:dyDescent="0.2">
      <c r="A141" s="814" t="s">
        <v>21813</v>
      </c>
      <c r="B141" s="633"/>
      <c r="C141" s="803">
        <v>62002425</v>
      </c>
      <c r="D141" s="633"/>
      <c r="E141" s="803">
        <v>57320000</v>
      </c>
      <c r="F141" s="633"/>
      <c r="G141" s="803">
        <v>62800557</v>
      </c>
      <c r="H141" s="818"/>
      <c r="I141" s="651">
        <f>+G141-E141</f>
        <v>5480557</v>
      </c>
    </row>
    <row r="142" spans="1:9" x14ac:dyDescent="0.2">
      <c r="A142" s="814" t="s">
        <v>21818</v>
      </c>
      <c r="B142" s="805"/>
      <c r="C142" s="803">
        <v>7805073</v>
      </c>
      <c r="D142" s="805"/>
      <c r="E142" s="803">
        <v>7740000</v>
      </c>
      <c r="F142" s="805"/>
      <c r="G142" s="803">
        <v>7913156</v>
      </c>
      <c r="H142" s="815"/>
      <c r="I142" s="651">
        <f>+G142-E142</f>
        <v>173156</v>
      </c>
    </row>
    <row r="143" spans="1:9" ht="13.5" thickBot="1" x14ac:dyDescent="0.25">
      <c r="A143" s="814" t="s">
        <v>21824</v>
      </c>
      <c r="B143" s="805"/>
      <c r="C143" s="803"/>
      <c r="D143" s="805"/>
      <c r="E143" s="803">
        <v>10000</v>
      </c>
      <c r="F143" s="805"/>
      <c r="G143" s="803">
        <v>10000</v>
      </c>
      <c r="H143" s="815"/>
      <c r="I143" s="651">
        <f>+G143-E143</f>
        <v>0</v>
      </c>
    </row>
    <row r="144" spans="1:9" ht="19.5" customHeight="1" thickBot="1" x14ac:dyDescent="0.25">
      <c r="A144" s="626" t="s">
        <v>21814</v>
      </c>
      <c r="B144" s="807">
        <f t="shared" ref="B144:H144" si="8">SUM(B134:B142)</f>
        <v>7129</v>
      </c>
      <c r="C144" s="809">
        <f>SUM(C134:C143)</f>
        <v>1158280848</v>
      </c>
      <c r="D144" s="807">
        <f>SUM(D134:D143)</f>
        <v>7309</v>
      </c>
      <c r="E144" s="809">
        <f>SUM(E134:E143)</f>
        <v>1162565850</v>
      </c>
      <c r="F144" s="807">
        <f>SUM(F134:F143)</f>
        <v>7268</v>
      </c>
      <c r="G144" s="809">
        <f>SUM(G134:G143)</f>
        <v>1071568827</v>
      </c>
      <c r="H144" s="807">
        <f t="shared" si="8"/>
        <v>-41</v>
      </c>
      <c r="I144" s="730">
        <f>SUM(I134:I143)</f>
        <v>-90997023</v>
      </c>
    </row>
    <row r="145" spans="1:9" x14ac:dyDescent="0.2">
      <c r="A145" s="810" t="s">
        <v>21815</v>
      </c>
      <c r="B145" s="269"/>
      <c r="C145" s="269"/>
      <c r="D145" s="269"/>
      <c r="E145" s="269"/>
      <c r="F145" s="269"/>
      <c r="G145" s="269"/>
      <c r="H145" s="269"/>
      <c r="I145" s="269"/>
    </row>
    <row r="146" spans="1:9" x14ac:dyDescent="0.2">
      <c r="A146" s="810"/>
      <c r="B146" s="266"/>
      <c r="C146" s="266"/>
      <c r="D146" s="266"/>
      <c r="E146" s="266"/>
      <c r="F146" s="266"/>
      <c r="G146" s="266"/>
      <c r="H146" s="266"/>
      <c r="I146" s="811"/>
    </row>
    <row r="147" spans="1:9" x14ac:dyDescent="0.2">
      <c r="A147" s="810"/>
      <c r="B147" s="266"/>
      <c r="C147" s="266"/>
      <c r="D147" s="266"/>
      <c r="E147" s="266"/>
      <c r="F147" s="266"/>
      <c r="G147" s="266"/>
      <c r="H147" s="266"/>
      <c r="I147" s="811"/>
    </row>
    <row r="148" spans="1:9" x14ac:dyDescent="0.2">
      <c r="A148" s="1793" t="s">
        <v>21792</v>
      </c>
      <c r="B148" s="1793"/>
      <c r="C148" s="1793"/>
      <c r="D148" s="1793"/>
      <c r="E148" s="1793"/>
      <c r="F148" s="1793"/>
      <c r="G148" s="1793"/>
      <c r="H148" s="269"/>
      <c r="I148" s="269"/>
    </row>
    <row r="149" spans="1:9" x14ac:dyDescent="0.2">
      <c r="A149" s="1787" t="s">
        <v>21665</v>
      </c>
      <c r="B149" s="1787"/>
      <c r="C149" s="1787"/>
      <c r="D149" s="1787"/>
      <c r="E149" s="1787"/>
      <c r="F149" s="1787"/>
      <c r="G149" s="1787"/>
      <c r="H149" s="269"/>
      <c r="I149" s="269"/>
    </row>
    <row r="150" spans="1:9" x14ac:dyDescent="0.2">
      <c r="A150" s="790"/>
      <c r="B150" s="790"/>
      <c r="C150" s="790"/>
      <c r="D150" s="790"/>
      <c r="E150" s="790"/>
      <c r="F150" s="790"/>
      <c r="G150" s="790"/>
      <c r="H150" s="269"/>
      <c r="I150" s="269"/>
    </row>
    <row r="151" spans="1:9" ht="18.75" customHeight="1" x14ac:dyDescent="0.45">
      <c r="A151" s="1794" t="s">
        <v>21793</v>
      </c>
      <c r="B151" s="1795"/>
      <c r="C151" s="1795"/>
      <c r="D151" s="1795"/>
      <c r="E151" s="1795"/>
      <c r="F151" s="1795"/>
      <c r="G151" s="1795"/>
      <c r="H151" s="1795"/>
      <c r="I151" s="1795"/>
    </row>
    <row r="152" spans="1:9" ht="13.5" customHeight="1" x14ac:dyDescent="0.45">
      <c r="A152" s="791"/>
      <c r="B152" s="792"/>
      <c r="C152" s="792"/>
      <c r="D152" s="792"/>
      <c r="E152" s="792"/>
      <c r="F152" s="792"/>
      <c r="G152" s="792"/>
      <c r="H152" s="792"/>
      <c r="I152" s="792"/>
    </row>
    <row r="153" spans="1:9" ht="15.75" customHeight="1" x14ac:dyDescent="0.2">
      <c r="A153" s="1790" t="s">
        <v>39</v>
      </c>
      <c r="B153" s="1790"/>
      <c r="C153" s="1790"/>
      <c r="D153" s="1790"/>
      <c r="E153" s="1790"/>
      <c r="F153" s="1790"/>
      <c r="G153" s="1790"/>
      <c r="H153" s="1790"/>
      <c r="I153" s="1790"/>
    </row>
    <row r="154" spans="1:9" ht="12" customHeight="1" x14ac:dyDescent="0.2">
      <c r="A154" s="775"/>
      <c r="B154" s="775"/>
      <c r="C154" s="775"/>
      <c r="D154" s="775"/>
      <c r="E154" s="775"/>
      <c r="F154" s="775"/>
      <c r="G154" s="775"/>
      <c r="H154" s="775"/>
      <c r="I154" s="775"/>
    </row>
    <row r="155" spans="1:9" ht="18" x14ac:dyDescent="0.2">
      <c r="A155" s="1790" t="s">
        <v>21794</v>
      </c>
      <c r="B155" s="1790"/>
      <c r="C155" s="1790"/>
      <c r="D155" s="1790"/>
      <c r="E155" s="1790"/>
      <c r="F155" s="1790"/>
      <c r="G155" s="1790"/>
      <c r="H155" s="1790"/>
      <c r="I155" s="1790"/>
    </row>
    <row r="156" spans="1:9" ht="18" x14ac:dyDescent="0.2">
      <c r="A156" s="1790" t="s">
        <v>21795</v>
      </c>
      <c r="B156" s="1790"/>
      <c r="C156" s="1790"/>
      <c r="D156" s="1790"/>
      <c r="E156" s="1790"/>
      <c r="F156" s="1790"/>
      <c r="G156" s="1790"/>
      <c r="H156" s="1790"/>
      <c r="I156" s="1790"/>
    </row>
    <row r="157" spans="1:9" ht="18" x14ac:dyDescent="0.2">
      <c r="A157" s="775"/>
      <c r="B157" s="775"/>
      <c r="C157" s="775"/>
      <c r="D157" s="775"/>
      <c r="E157" s="775"/>
      <c r="F157" s="775"/>
      <c r="G157" s="775"/>
      <c r="H157" s="775"/>
      <c r="I157" s="775"/>
    </row>
    <row r="158" spans="1:9" ht="15" x14ac:dyDescent="0.2">
      <c r="A158" s="793" t="s">
        <v>21796</v>
      </c>
      <c r="B158" s="794" t="s">
        <v>21828</v>
      </c>
    </row>
    <row r="159" spans="1:9" ht="15.75" thickBot="1" x14ac:dyDescent="0.25">
      <c r="A159" s="795" t="s">
        <v>21798</v>
      </c>
      <c r="B159" s="794" t="s">
        <v>21799</v>
      </c>
      <c r="C159" s="796"/>
      <c r="D159" s="796"/>
      <c r="E159" s="619"/>
      <c r="F159" s="619"/>
      <c r="G159" s="619"/>
    </row>
    <row r="160" spans="1:9" ht="13.5" thickBot="1" x14ac:dyDescent="0.25">
      <c r="A160" s="797" t="s">
        <v>21670</v>
      </c>
      <c r="B160" s="1785" t="s">
        <v>21800</v>
      </c>
      <c r="C160" s="1783"/>
      <c r="D160" s="1785" t="s">
        <v>21801</v>
      </c>
      <c r="E160" s="1784"/>
      <c r="F160" s="1785" t="s">
        <v>21802</v>
      </c>
      <c r="G160" s="1784"/>
      <c r="H160" s="1785" t="s">
        <v>21803</v>
      </c>
      <c r="I160" s="1784"/>
    </row>
    <row r="161" spans="1:9" ht="26.25" thickBot="1" x14ac:dyDescent="0.25">
      <c r="A161" s="627" t="s">
        <v>21673</v>
      </c>
      <c r="B161" s="798" t="s">
        <v>21804</v>
      </c>
      <c r="C161" s="799" t="s">
        <v>21805</v>
      </c>
      <c r="D161" s="798" t="s">
        <v>21804</v>
      </c>
      <c r="E161" s="800" t="s">
        <v>21805</v>
      </c>
      <c r="F161" s="798" t="s">
        <v>21804</v>
      </c>
      <c r="G161" s="800" t="s">
        <v>21805</v>
      </c>
      <c r="H161" s="798" t="s">
        <v>21804</v>
      </c>
      <c r="I161" s="799" t="s">
        <v>21805</v>
      </c>
    </row>
    <row r="162" spans="1:9" x14ac:dyDescent="0.2">
      <c r="A162" s="633"/>
      <c r="B162" s="801"/>
      <c r="C162" s="801"/>
      <c r="D162" s="801"/>
      <c r="E162" s="801"/>
      <c r="F162" s="801"/>
      <c r="G162" s="801"/>
      <c r="H162" s="801"/>
      <c r="I162" s="686"/>
    </row>
    <row r="163" spans="1:9" x14ac:dyDescent="0.2">
      <c r="A163" s="804" t="s">
        <v>21806</v>
      </c>
      <c r="B163" s="805">
        <v>222</v>
      </c>
      <c r="C163" s="803">
        <v>19614552</v>
      </c>
      <c r="D163" s="805">
        <v>222</v>
      </c>
      <c r="E163" s="803">
        <v>19062923</v>
      </c>
      <c r="F163" s="805">
        <v>221</v>
      </c>
      <c r="G163" s="803">
        <v>18831833</v>
      </c>
      <c r="H163" s="805">
        <f>+F163-D163</f>
        <v>-1</v>
      </c>
      <c r="I163" s="651">
        <f>+G163-E163</f>
        <v>-231090</v>
      </c>
    </row>
    <row r="164" spans="1:9" x14ac:dyDescent="0.2">
      <c r="A164" s="804" t="s">
        <v>21807</v>
      </c>
      <c r="B164" s="803"/>
      <c r="C164" s="803">
        <v>1807469</v>
      </c>
      <c r="D164" s="803"/>
      <c r="E164" s="803">
        <v>1756194</v>
      </c>
      <c r="F164" s="803"/>
      <c r="G164" s="803">
        <v>1747078</v>
      </c>
      <c r="H164" s="815"/>
      <c r="I164" s="651">
        <f>+G164-E164</f>
        <v>-9116</v>
      </c>
    </row>
    <row r="165" spans="1:9" x14ac:dyDescent="0.2">
      <c r="A165" s="804" t="s">
        <v>21808</v>
      </c>
      <c r="B165" s="803"/>
      <c r="C165" s="803">
        <v>399486</v>
      </c>
      <c r="D165" s="803"/>
      <c r="E165" s="803">
        <v>610409</v>
      </c>
      <c r="F165" s="803"/>
      <c r="G165" s="803">
        <v>403167</v>
      </c>
      <c r="H165" s="815"/>
      <c r="I165" s="651">
        <f>+G165-E165</f>
        <v>-207242</v>
      </c>
    </row>
    <row r="166" spans="1:9" x14ac:dyDescent="0.2">
      <c r="A166" s="804" t="s">
        <v>21809</v>
      </c>
      <c r="B166" s="803"/>
      <c r="C166" s="803">
        <v>3357892</v>
      </c>
      <c r="D166" s="803"/>
      <c r="E166" s="803">
        <v>3254341</v>
      </c>
      <c r="F166" s="803"/>
      <c r="G166" s="803">
        <v>3225870</v>
      </c>
      <c r="H166" s="815"/>
      <c r="I166" s="651">
        <f>+G166-E166</f>
        <v>-28471</v>
      </c>
    </row>
    <row r="167" spans="1:9" x14ac:dyDescent="0.2">
      <c r="A167" s="804" t="s">
        <v>21826</v>
      </c>
      <c r="B167" s="803"/>
      <c r="C167" s="803"/>
      <c r="D167" s="803"/>
      <c r="E167" s="803"/>
      <c r="F167" s="803"/>
      <c r="G167" s="803"/>
      <c r="H167" s="815"/>
      <c r="I167" s="651"/>
    </row>
    <row r="168" spans="1:9" x14ac:dyDescent="0.2">
      <c r="A168" s="815" t="s">
        <v>21811</v>
      </c>
      <c r="B168" s="815"/>
      <c r="C168" s="803"/>
      <c r="D168" s="815"/>
      <c r="E168" s="803"/>
      <c r="F168" s="815"/>
      <c r="G168" s="803"/>
      <c r="H168" s="815"/>
      <c r="I168" s="651"/>
    </row>
    <row r="169" spans="1:9" x14ac:dyDescent="0.2">
      <c r="A169" s="814" t="s">
        <v>21812</v>
      </c>
      <c r="B169" s="805">
        <v>2</v>
      </c>
      <c r="C169" s="803">
        <v>72000</v>
      </c>
      <c r="D169" s="805">
        <v>2</v>
      </c>
      <c r="E169" s="803">
        <v>72000</v>
      </c>
      <c r="F169" s="805">
        <v>2</v>
      </c>
      <c r="G169" s="803">
        <v>36000</v>
      </c>
      <c r="H169" s="805">
        <f>+F169-D169</f>
        <v>0</v>
      </c>
      <c r="I169" s="651">
        <f>+G169-E169</f>
        <v>-36000</v>
      </c>
    </row>
    <row r="170" spans="1:9" x14ac:dyDescent="0.2">
      <c r="A170" s="814" t="s">
        <v>21813</v>
      </c>
      <c r="B170" s="803"/>
      <c r="C170" s="803">
        <v>1906980</v>
      </c>
      <c r="D170" s="803"/>
      <c r="E170" s="803">
        <v>1848206</v>
      </c>
      <c r="F170" s="803"/>
      <c r="G170" s="803">
        <v>1779884</v>
      </c>
      <c r="H170" s="815"/>
      <c r="I170" s="651">
        <f>+G170-E170</f>
        <v>-68322</v>
      </c>
    </row>
    <row r="171" spans="1:9" x14ac:dyDescent="0.2">
      <c r="A171" s="814" t="s">
        <v>21823</v>
      </c>
      <c r="B171" s="803"/>
      <c r="C171" s="803">
        <v>0</v>
      </c>
      <c r="D171" s="803"/>
      <c r="E171" s="803"/>
      <c r="F171" s="803"/>
      <c r="G171" s="803"/>
      <c r="H171" s="815"/>
      <c r="I171" s="651">
        <f>+G171-E171</f>
        <v>0</v>
      </c>
    </row>
    <row r="172" spans="1:9" ht="13.5" thickBot="1" x14ac:dyDescent="0.25">
      <c r="A172" s="814" t="s">
        <v>21819</v>
      </c>
      <c r="B172" s="818"/>
      <c r="C172" s="803"/>
      <c r="D172" s="818"/>
      <c r="E172" s="803"/>
      <c r="F172" s="818"/>
      <c r="G172" s="803"/>
      <c r="H172" s="818"/>
      <c r="I172" s="651"/>
    </row>
    <row r="173" spans="1:9" ht="16.5" customHeight="1" thickBot="1" x14ac:dyDescent="0.25">
      <c r="A173" s="626" t="s">
        <v>21814</v>
      </c>
      <c r="B173" s="807">
        <f t="shared" ref="B173:I173" si="9">SUM(B163:B172)</f>
        <v>224</v>
      </c>
      <c r="C173" s="809">
        <f t="shared" si="9"/>
        <v>27158379</v>
      </c>
      <c r="D173" s="807">
        <f t="shared" si="9"/>
        <v>224</v>
      </c>
      <c r="E173" s="809">
        <f t="shared" si="9"/>
        <v>26604073</v>
      </c>
      <c r="F173" s="807">
        <f t="shared" si="9"/>
        <v>223</v>
      </c>
      <c r="G173" s="809">
        <f t="shared" si="9"/>
        <v>26023832</v>
      </c>
      <c r="H173" s="807">
        <f t="shared" si="9"/>
        <v>-1</v>
      </c>
      <c r="I173" s="730">
        <f t="shared" si="9"/>
        <v>-580241</v>
      </c>
    </row>
    <row r="174" spans="1:9" x14ac:dyDescent="0.2">
      <c r="A174" s="810" t="s">
        <v>21815</v>
      </c>
      <c r="B174" s="269"/>
      <c r="C174" s="269"/>
      <c r="D174" s="269"/>
      <c r="E174" s="269"/>
      <c r="F174" s="269"/>
      <c r="G174" s="269"/>
      <c r="H174" s="269"/>
      <c r="I174" s="680"/>
    </row>
    <row r="175" spans="1:9" x14ac:dyDescent="0.2">
      <c r="A175" s="810"/>
      <c r="B175" s="269"/>
      <c r="C175" s="269"/>
      <c r="D175" s="269"/>
      <c r="E175" s="269"/>
      <c r="F175" s="269"/>
      <c r="G175" s="269"/>
      <c r="H175" s="269"/>
      <c r="I175" s="680"/>
    </row>
    <row r="176" spans="1:9" x14ac:dyDescent="0.2">
      <c r="A176" s="1793" t="s">
        <v>21792</v>
      </c>
      <c r="B176" s="1793"/>
      <c r="C176" s="1793"/>
      <c r="D176" s="1793"/>
      <c r="E176" s="1793"/>
      <c r="F176" s="1793"/>
      <c r="G176" s="1793"/>
      <c r="H176" s="269"/>
      <c r="I176" s="269"/>
    </row>
    <row r="177" spans="1:9" x14ac:dyDescent="0.2">
      <c r="A177" s="1787" t="s">
        <v>21665</v>
      </c>
      <c r="B177" s="1787"/>
      <c r="C177" s="1787"/>
      <c r="D177" s="1787"/>
      <c r="E177" s="1787"/>
      <c r="F177" s="1787"/>
      <c r="G177" s="1787"/>
      <c r="H177" s="269"/>
      <c r="I177" s="269"/>
    </row>
    <row r="178" spans="1:9" x14ac:dyDescent="0.2">
      <c r="A178" s="790"/>
      <c r="B178" s="790"/>
      <c r="C178" s="790"/>
      <c r="D178" s="790"/>
      <c r="E178" s="790"/>
      <c r="F178" s="790"/>
      <c r="G178" s="790"/>
      <c r="H178" s="269"/>
      <c r="I178" s="269"/>
    </row>
    <row r="179" spans="1:9" ht="19.5" customHeight="1" x14ac:dyDescent="0.45">
      <c r="A179" s="1794" t="s">
        <v>21793</v>
      </c>
      <c r="B179" s="1795"/>
      <c r="C179" s="1795"/>
      <c r="D179" s="1795"/>
      <c r="E179" s="1795"/>
      <c r="F179" s="1795"/>
      <c r="G179" s="1795"/>
      <c r="H179" s="1795"/>
      <c r="I179" s="1795"/>
    </row>
    <row r="180" spans="1:9" ht="11.25" customHeight="1" x14ac:dyDescent="0.45">
      <c r="A180" s="791"/>
      <c r="B180" s="792"/>
      <c r="C180" s="792"/>
      <c r="D180" s="792"/>
      <c r="E180" s="792"/>
      <c r="F180" s="792"/>
      <c r="G180" s="792"/>
      <c r="H180" s="792"/>
      <c r="I180" s="792"/>
    </row>
    <row r="181" spans="1:9" ht="15.75" customHeight="1" x14ac:dyDescent="0.2">
      <c r="A181" s="1790" t="s">
        <v>39</v>
      </c>
      <c r="B181" s="1790"/>
      <c r="C181" s="1790"/>
      <c r="D181" s="1790"/>
      <c r="E181" s="1790"/>
      <c r="F181" s="1790"/>
      <c r="G181" s="1790"/>
      <c r="H181" s="1790"/>
      <c r="I181" s="1790"/>
    </row>
    <row r="182" spans="1:9" ht="9.75" customHeight="1" x14ac:dyDescent="0.2">
      <c r="A182" s="775"/>
      <c r="B182" s="775"/>
      <c r="C182" s="775"/>
      <c r="D182" s="775"/>
      <c r="E182" s="775"/>
      <c r="F182" s="775"/>
      <c r="G182" s="775"/>
      <c r="H182" s="775"/>
      <c r="I182" s="775"/>
    </row>
    <row r="183" spans="1:9" ht="18" x14ac:dyDescent="0.2">
      <c r="A183" s="1790" t="s">
        <v>21794</v>
      </c>
      <c r="B183" s="1790"/>
      <c r="C183" s="1790"/>
      <c r="D183" s="1790"/>
      <c r="E183" s="1790"/>
      <c r="F183" s="1790"/>
      <c r="G183" s="1790"/>
      <c r="H183" s="1790"/>
      <c r="I183" s="1790"/>
    </row>
    <row r="184" spans="1:9" ht="18" x14ac:dyDescent="0.2">
      <c r="A184" s="1790" t="s">
        <v>21795</v>
      </c>
      <c r="B184" s="1790"/>
      <c r="C184" s="1790"/>
      <c r="D184" s="1790"/>
      <c r="E184" s="1790"/>
      <c r="F184" s="1790"/>
      <c r="G184" s="1790"/>
      <c r="H184" s="1790"/>
      <c r="I184" s="1790"/>
    </row>
    <row r="185" spans="1:9" ht="18" x14ac:dyDescent="0.2">
      <c r="A185" s="775"/>
      <c r="B185" s="775"/>
      <c r="C185" s="775"/>
      <c r="D185" s="775"/>
      <c r="E185" s="775"/>
      <c r="F185" s="775"/>
      <c r="G185" s="775"/>
      <c r="H185" s="775"/>
      <c r="I185" s="775"/>
    </row>
    <row r="186" spans="1:9" ht="15" x14ac:dyDescent="0.2">
      <c r="A186" s="793" t="s">
        <v>21796</v>
      </c>
      <c r="B186" s="794" t="s">
        <v>21829</v>
      </c>
    </row>
    <row r="187" spans="1:9" ht="15.75" thickBot="1" x14ac:dyDescent="0.25">
      <c r="A187" s="795" t="s">
        <v>21798</v>
      </c>
      <c r="B187" s="794" t="s">
        <v>21799</v>
      </c>
      <c r="C187" s="796"/>
      <c r="D187" s="796"/>
      <c r="E187" s="619"/>
      <c r="F187" s="619"/>
      <c r="G187" s="619"/>
    </row>
    <row r="188" spans="1:9" ht="13.5" thickBot="1" x14ac:dyDescent="0.25">
      <c r="A188" s="797" t="s">
        <v>21670</v>
      </c>
      <c r="B188" s="1785" t="s">
        <v>21800</v>
      </c>
      <c r="C188" s="1783"/>
      <c r="D188" s="1785" t="s">
        <v>21801</v>
      </c>
      <c r="E188" s="1784"/>
      <c r="F188" s="1785" t="s">
        <v>21802</v>
      </c>
      <c r="G188" s="1784"/>
      <c r="H188" s="1785" t="s">
        <v>21803</v>
      </c>
      <c r="I188" s="1784"/>
    </row>
    <row r="189" spans="1:9" ht="26.25" thickBot="1" x14ac:dyDescent="0.25">
      <c r="A189" s="627" t="s">
        <v>21673</v>
      </c>
      <c r="B189" s="798" t="s">
        <v>21804</v>
      </c>
      <c r="C189" s="799" t="s">
        <v>21805</v>
      </c>
      <c r="D189" s="798" t="s">
        <v>21804</v>
      </c>
      <c r="E189" s="800" t="s">
        <v>21805</v>
      </c>
      <c r="F189" s="798" t="s">
        <v>21804</v>
      </c>
      <c r="G189" s="800" t="s">
        <v>21805</v>
      </c>
      <c r="H189" s="798" t="s">
        <v>21804</v>
      </c>
      <c r="I189" s="799" t="s">
        <v>21805</v>
      </c>
    </row>
    <row r="190" spans="1:9" x14ac:dyDescent="0.2">
      <c r="A190" s="633"/>
      <c r="B190" s="801"/>
      <c r="C190" s="801"/>
      <c r="D190" s="801"/>
      <c r="E190" s="801"/>
      <c r="F190" s="801"/>
      <c r="G190" s="801"/>
      <c r="H190" s="801"/>
      <c r="I190" s="686"/>
    </row>
    <row r="191" spans="1:9" x14ac:dyDescent="0.2">
      <c r="A191" s="804" t="s">
        <v>21806</v>
      </c>
      <c r="B191" s="805">
        <v>205</v>
      </c>
      <c r="C191" s="803">
        <v>15513838</v>
      </c>
      <c r="D191" s="805">
        <v>205</v>
      </c>
      <c r="E191" s="803">
        <v>17609811</v>
      </c>
      <c r="F191" s="805">
        <v>205</v>
      </c>
      <c r="G191" s="803">
        <v>17642001</v>
      </c>
      <c r="H191" s="805">
        <f>+F191-D191</f>
        <v>0</v>
      </c>
      <c r="I191" s="651">
        <f>+G191-E191</f>
        <v>32190</v>
      </c>
    </row>
    <row r="192" spans="1:9" x14ac:dyDescent="0.2">
      <c r="A192" s="804" t="s">
        <v>21807</v>
      </c>
      <c r="B192" s="803"/>
      <c r="C192" s="803">
        <v>1581909</v>
      </c>
      <c r="D192" s="803"/>
      <c r="E192" s="803">
        <v>1522884</v>
      </c>
      <c r="F192" s="803"/>
      <c r="G192" s="803">
        <v>1747261</v>
      </c>
      <c r="H192" s="815"/>
      <c r="I192" s="651">
        <f>+G192-E192</f>
        <v>224377</v>
      </c>
    </row>
    <row r="193" spans="1:9" x14ac:dyDescent="0.2">
      <c r="A193" s="804" t="s">
        <v>21808</v>
      </c>
      <c r="B193" s="803"/>
      <c r="C193" s="803">
        <v>9625575</v>
      </c>
      <c r="D193" s="803"/>
      <c r="E193" s="803">
        <v>7062724</v>
      </c>
      <c r="F193" s="803"/>
      <c r="G193" s="803">
        <v>4103053</v>
      </c>
      <c r="H193" s="815"/>
      <c r="I193" s="651">
        <f>+G193-E193</f>
        <v>-2959671</v>
      </c>
    </row>
    <row r="194" spans="1:9" x14ac:dyDescent="0.2">
      <c r="A194" s="804" t="s">
        <v>21809</v>
      </c>
      <c r="B194" s="803"/>
      <c r="C194" s="803">
        <v>2926604</v>
      </c>
      <c r="D194" s="803"/>
      <c r="E194" s="803">
        <v>3302064</v>
      </c>
      <c r="F194" s="803"/>
      <c r="G194" s="803">
        <v>3306637</v>
      </c>
      <c r="H194" s="815"/>
      <c r="I194" s="651">
        <f>+G194-E194</f>
        <v>4573</v>
      </c>
    </row>
    <row r="195" spans="1:9" x14ac:dyDescent="0.2">
      <c r="A195" s="804" t="s">
        <v>21826</v>
      </c>
      <c r="B195" s="803"/>
      <c r="C195" s="803"/>
      <c r="D195" s="803"/>
      <c r="E195" s="803"/>
      <c r="F195" s="803"/>
      <c r="G195" s="803"/>
      <c r="H195" s="815"/>
      <c r="I195" s="651"/>
    </row>
    <row r="196" spans="1:9" x14ac:dyDescent="0.2">
      <c r="A196" s="815" t="s">
        <v>21811</v>
      </c>
      <c r="B196" s="815"/>
      <c r="C196" s="815"/>
      <c r="D196" s="815"/>
      <c r="E196" s="815"/>
      <c r="F196" s="815"/>
      <c r="G196" s="815"/>
      <c r="H196" s="815"/>
      <c r="I196" s="651"/>
    </row>
    <row r="197" spans="1:9" x14ac:dyDescent="0.2">
      <c r="A197" s="814" t="s">
        <v>21812</v>
      </c>
      <c r="B197" s="805">
        <v>4</v>
      </c>
      <c r="C197" s="803">
        <v>144000</v>
      </c>
      <c r="D197" s="805">
        <v>4</v>
      </c>
      <c r="E197" s="803">
        <v>144000</v>
      </c>
      <c r="F197" s="805">
        <v>4</v>
      </c>
      <c r="G197" s="803">
        <v>144000</v>
      </c>
      <c r="H197" s="805">
        <f>+F197-D197</f>
        <v>0</v>
      </c>
      <c r="I197" s="651">
        <f>+G197-E197</f>
        <v>0</v>
      </c>
    </row>
    <row r="198" spans="1:9" x14ac:dyDescent="0.2">
      <c r="A198" s="814" t="s">
        <v>21813</v>
      </c>
      <c r="B198" s="803"/>
      <c r="C198" s="803">
        <v>1702465</v>
      </c>
      <c r="D198" s="803"/>
      <c r="E198" s="803">
        <v>1928384</v>
      </c>
      <c r="F198" s="803"/>
      <c r="G198" s="803">
        <v>1743615</v>
      </c>
      <c r="H198" s="815"/>
      <c r="I198" s="651">
        <f>+G198-E198</f>
        <v>-184769</v>
      </c>
    </row>
    <row r="199" spans="1:9" x14ac:dyDescent="0.2">
      <c r="A199" s="814" t="s">
        <v>21818</v>
      </c>
      <c r="B199" s="803"/>
      <c r="C199" s="803"/>
      <c r="D199" s="803"/>
      <c r="E199" s="803"/>
      <c r="F199" s="803"/>
      <c r="G199" s="803"/>
      <c r="H199" s="815"/>
      <c r="I199" s="651"/>
    </row>
    <row r="200" spans="1:9" x14ac:dyDescent="0.2">
      <c r="A200" s="814" t="s">
        <v>21820</v>
      </c>
      <c r="B200" s="803"/>
      <c r="C200" s="803">
        <v>321600</v>
      </c>
      <c r="D200" s="803"/>
      <c r="E200" s="803">
        <v>266280</v>
      </c>
      <c r="F200" s="803"/>
      <c r="G200" s="803">
        <v>18868</v>
      </c>
      <c r="H200" s="815"/>
      <c r="I200" s="651">
        <f>+G200-E200</f>
        <v>-247412</v>
      </c>
    </row>
    <row r="201" spans="1:9" ht="13.5" thickBot="1" x14ac:dyDescent="0.25">
      <c r="A201" s="814" t="s">
        <v>21819</v>
      </c>
      <c r="B201" s="803"/>
      <c r="C201" s="803">
        <v>45000</v>
      </c>
      <c r="D201" s="803"/>
      <c r="E201" s="803">
        <v>45000</v>
      </c>
      <c r="F201" s="803"/>
      <c r="G201" s="803">
        <v>45000</v>
      </c>
      <c r="H201" s="818"/>
      <c r="I201" s="651">
        <f>+G201-E201</f>
        <v>0</v>
      </c>
    </row>
    <row r="202" spans="1:9" ht="18.75" customHeight="1" thickBot="1" x14ac:dyDescent="0.25">
      <c r="A202" s="626" t="s">
        <v>21814</v>
      </c>
      <c r="B202" s="807">
        <f t="shared" ref="B202:I202" si="10">SUM(B191:B201)</f>
        <v>209</v>
      </c>
      <c r="C202" s="809">
        <f t="shared" si="10"/>
        <v>31860991</v>
      </c>
      <c r="D202" s="807">
        <f t="shared" si="10"/>
        <v>209</v>
      </c>
      <c r="E202" s="809">
        <f t="shared" si="10"/>
        <v>31881147</v>
      </c>
      <c r="F202" s="807">
        <f t="shared" si="10"/>
        <v>209</v>
      </c>
      <c r="G202" s="809">
        <f t="shared" si="10"/>
        <v>28750435</v>
      </c>
      <c r="H202" s="807">
        <f t="shared" si="10"/>
        <v>0</v>
      </c>
      <c r="I202" s="730">
        <f t="shared" si="10"/>
        <v>-3130712</v>
      </c>
    </row>
    <row r="203" spans="1:9" x14ac:dyDescent="0.2">
      <c r="A203" s="810" t="s">
        <v>21815</v>
      </c>
      <c r="B203" s="269"/>
      <c r="C203" s="269"/>
      <c r="D203" s="269"/>
      <c r="E203" s="269"/>
      <c r="F203" s="269"/>
      <c r="G203" s="269"/>
      <c r="H203" s="269"/>
      <c r="I203" s="269"/>
    </row>
    <row r="204" spans="1:9" x14ac:dyDescent="0.2">
      <c r="G204" s="703"/>
    </row>
    <row r="205" spans="1:9" x14ac:dyDescent="0.2">
      <c r="A205" s="1793" t="s">
        <v>21792</v>
      </c>
      <c r="B205" s="1793"/>
      <c r="C205" s="1793"/>
      <c r="D205" s="1793"/>
      <c r="E205" s="1793"/>
      <c r="F205" s="1793"/>
      <c r="G205" s="1793"/>
      <c r="H205" s="269"/>
      <c r="I205" s="269"/>
    </row>
    <row r="206" spans="1:9" x14ac:dyDescent="0.2">
      <c r="A206" s="1787" t="s">
        <v>21665</v>
      </c>
      <c r="B206" s="1787"/>
      <c r="C206" s="1787"/>
      <c r="D206" s="1787"/>
      <c r="E206" s="1787"/>
      <c r="F206" s="1787"/>
      <c r="G206" s="1787"/>
      <c r="H206" s="269"/>
      <c r="I206" s="269"/>
    </row>
    <row r="207" spans="1:9" x14ac:dyDescent="0.2">
      <c r="A207" s="790"/>
      <c r="B207" s="790"/>
      <c r="C207" s="790"/>
      <c r="D207" s="790"/>
      <c r="E207" s="790"/>
      <c r="F207" s="790"/>
      <c r="G207" s="790"/>
      <c r="H207" s="269"/>
      <c r="I207" s="269"/>
    </row>
    <row r="208" spans="1:9" ht="22.5" x14ac:dyDescent="0.45">
      <c r="A208" s="1794" t="s">
        <v>21793</v>
      </c>
      <c r="B208" s="1795"/>
      <c r="C208" s="1795"/>
      <c r="D208" s="1795"/>
      <c r="E208" s="1795"/>
      <c r="F208" s="1795"/>
      <c r="G208" s="1795"/>
      <c r="H208" s="1795"/>
      <c r="I208" s="1795"/>
    </row>
    <row r="209" spans="1:9" ht="22.5" x14ac:dyDescent="0.45">
      <c r="A209" s="791"/>
      <c r="B209" s="792"/>
      <c r="C209" s="792"/>
      <c r="D209" s="792"/>
      <c r="E209" s="792"/>
      <c r="F209" s="792"/>
      <c r="G209" s="792"/>
      <c r="H209" s="792"/>
      <c r="I209" s="792"/>
    </row>
    <row r="210" spans="1:9" ht="18" x14ac:dyDescent="0.2">
      <c r="A210" s="1790" t="s">
        <v>39</v>
      </c>
      <c r="B210" s="1790"/>
      <c r="C210" s="1790"/>
      <c r="D210" s="1790"/>
      <c r="E210" s="1790"/>
      <c r="F210" s="1790"/>
      <c r="G210" s="1790"/>
      <c r="H210" s="1790"/>
      <c r="I210" s="1790"/>
    </row>
    <row r="211" spans="1:9" ht="18" x14ac:dyDescent="0.2">
      <c r="A211" s="775"/>
      <c r="B211" s="775"/>
      <c r="C211" s="775"/>
      <c r="D211" s="775"/>
      <c r="E211" s="775"/>
      <c r="F211" s="775"/>
      <c r="G211" s="775"/>
      <c r="H211" s="775"/>
      <c r="I211" s="775"/>
    </row>
    <row r="212" spans="1:9" ht="18" x14ac:dyDescent="0.2">
      <c r="A212" s="1790" t="s">
        <v>21794</v>
      </c>
      <c r="B212" s="1790"/>
      <c r="C212" s="1790"/>
      <c r="D212" s="1790"/>
      <c r="E212" s="1790"/>
      <c r="F212" s="1790"/>
      <c r="G212" s="1790"/>
      <c r="H212" s="1790"/>
      <c r="I212" s="1790"/>
    </row>
    <row r="213" spans="1:9" ht="18" x14ac:dyDescent="0.2">
      <c r="A213" s="1790" t="s">
        <v>21795</v>
      </c>
      <c r="B213" s="1790"/>
      <c r="C213" s="1790"/>
      <c r="D213" s="1790"/>
      <c r="E213" s="1790"/>
      <c r="F213" s="1790"/>
      <c r="G213" s="1790"/>
      <c r="H213" s="1790"/>
      <c r="I213" s="1790"/>
    </row>
    <row r="214" spans="1:9" ht="18" x14ac:dyDescent="0.2">
      <c r="A214" s="775"/>
      <c r="B214" s="775"/>
      <c r="C214" s="775"/>
      <c r="D214" s="775"/>
      <c r="E214" s="775"/>
      <c r="F214" s="775"/>
      <c r="G214" s="775"/>
      <c r="H214" s="775"/>
      <c r="I214" s="775"/>
    </row>
    <row r="215" spans="1:9" ht="15" x14ac:dyDescent="0.2">
      <c r="A215" s="793" t="s">
        <v>21796</v>
      </c>
      <c r="B215" s="794" t="s">
        <v>21830</v>
      </c>
    </row>
    <row r="216" spans="1:9" ht="15.75" thickBot="1" x14ac:dyDescent="0.25">
      <c r="A216" s="795" t="s">
        <v>21798</v>
      </c>
      <c r="B216" s="794" t="s">
        <v>21799</v>
      </c>
      <c r="C216" s="796"/>
      <c r="D216" s="796"/>
      <c r="E216" s="619"/>
      <c r="F216" s="619"/>
      <c r="G216" s="619"/>
    </row>
    <row r="217" spans="1:9" ht="13.5" thickBot="1" x14ac:dyDescent="0.25">
      <c r="A217" s="797" t="s">
        <v>21670</v>
      </c>
      <c r="B217" s="1785" t="s">
        <v>21800</v>
      </c>
      <c r="C217" s="1783"/>
      <c r="D217" s="1785" t="s">
        <v>21801</v>
      </c>
      <c r="E217" s="1784"/>
      <c r="F217" s="1785" t="s">
        <v>21802</v>
      </c>
      <c r="G217" s="1784"/>
      <c r="H217" s="1785" t="s">
        <v>21803</v>
      </c>
      <c r="I217" s="1784"/>
    </row>
    <row r="218" spans="1:9" ht="26.25" thickBot="1" x14ac:dyDescent="0.25">
      <c r="A218" s="627" t="s">
        <v>21673</v>
      </c>
      <c r="B218" s="798" t="s">
        <v>21804</v>
      </c>
      <c r="C218" s="799" t="s">
        <v>21805</v>
      </c>
      <c r="D218" s="798" t="s">
        <v>21804</v>
      </c>
      <c r="E218" s="800" t="s">
        <v>21805</v>
      </c>
      <c r="F218" s="798" t="s">
        <v>21804</v>
      </c>
      <c r="G218" s="800" t="s">
        <v>21805</v>
      </c>
      <c r="H218" s="798" t="s">
        <v>21804</v>
      </c>
      <c r="I218" s="799" t="s">
        <v>21805</v>
      </c>
    </row>
    <row r="219" spans="1:9" x14ac:dyDescent="0.2">
      <c r="A219" s="633"/>
      <c r="B219" s="801"/>
      <c r="C219" s="801"/>
      <c r="D219" s="801"/>
      <c r="E219" s="801"/>
      <c r="F219" s="801"/>
      <c r="G219" s="801"/>
      <c r="H219" s="801"/>
      <c r="I219" s="686"/>
    </row>
    <row r="220" spans="1:9" x14ac:dyDescent="0.2">
      <c r="A220" s="804" t="s">
        <v>21806</v>
      </c>
      <c r="B220" s="805"/>
      <c r="C220" s="803"/>
      <c r="D220" s="805"/>
      <c r="E220" s="803"/>
      <c r="F220" s="805"/>
      <c r="G220" s="803"/>
      <c r="H220" s="805"/>
      <c r="I220" s="651"/>
    </row>
    <row r="221" spans="1:9" x14ac:dyDescent="0.2">
      <c r="A221" s="804" t="s">
        <v>21807</v>
      </c>
      <c r="B221" s="803"/>
      <c r="C221" s="803"/>
      <c r="D221" s="803"/>
      <c r="E221" s="803"/>
      <c r="F221" s="803"/>
      <c r="G221" s="803"/>
      <c r="H221" s="815"/>
      <c r="I221" s="651"/>
    </row>
    <row r="222" spans="1:9" x14ac:dyDescent="0.2">
      <c r="A222" s="804" t="s">
        <v>21808</v>
      </c>
      <c r="B222" s="1796" t="s">
        <v>21831</v>
      </c>
      <c r="C222" s="1797"/>
      <c r="D222" s="1797"/>
      <c r="E222" s="1797"/>
      <c r="F222" s="1797"/>
      <c r="G222" s="1797"/>
      <c r="H222" s="1797"/>
      <c r="I222" s="1798"/>
    </row>
    <row r="223" spans="1:9" x14ac:dyDescent="0.2">
      <c r="A223" s="804" t="s">
        <v>21809</v>
      </c>
      <c r="B223" s="1799"/>
      <c r="C223" s="1800"/>
      <c r="D223" s="1800"/>
      <c r="E223" s="1800"/>
      <c r="F223" s="1800"/>
      <c r="G223" s="1800"/>
      <c r="H223" s="1800"/>
      <c r="I223" s="1801"/>
    </row>
    <row r="224" spans="1:9" x14ac:dyDescent="0.2">
      <c r="A224" s="804" t="s">
        <v>21826</v>
      </c>
      <c r="B224" s="1799"/>
      <c r="C224" s="1800"/>
      <c r="D224" s="1800"/>
      <c r="E224" s="1800"/>
      <c r="F224" s="1800"/>
      <c r="G224" s="1800"/>
      <c r="H224" s="1800"/>
      <c r="I224" s="1801"/>
    </row>
    <row r="225" spans="1:9" x14ac:dyDescent="0.2">
      <c r="A225" s="815" t="s">
        <v>21811</v>
      </c>
      <c r="B225" s="1799"/>
      <c r="C225" s="1800"/>
      <c r="D225" s="1800"/>
      <c r="E225" s="1800"/>
      <c r="F225" s="1800"/>
      <c r="G225" s="1800"/>
      <c r="H225" s="1800"/>
      <c r="I225" s="1801"/>
    </row>
    <row r="226" spans="1:9" x14ac:dyDescent="0.2">
      <c r="A226" s="814" t="s">
        <v>21812</v>
      </c>
      <c r="B226" s="1799"/>
      <c r="C226" s="1800"/>
      <c r="D226" s="1800"/>
      <c r="E226" s="1800"/>
      <c r="F226" s="1800"/>
      <c r="G226" s="1800"/>
      <c r="H226" s="1800"/>
      <c r="I226" s="1801"/>
    </row>
    <row r="227" spans="1:9" x14ac:dyDescent="0.2">
      <c r="A227" s="814" t="s">
        <v>21813</v>
      </c>
      <c r="B227" s="1802"/>
      <c r="C227" s="1803"/>
      <c r="D227" s="1803"/>
      <c r="E227" s="1803"/>
      <c r="F227" s="1803"/>
      <c r="G227" s="1803"/>
      <c r="H227" s="1803"/>
      <c r="I227" s="1804"/>
    </row>
    <row r="228" spans="1:9" x14ac:dyDescent="0.2">
      <c r="A228" s="814" t="s">
        <v>21818</v>
      </c>
      <c r="B228" s="803"/>
      <c r="C228" s="803"/>
      <c r="D228" s="803"/>
      <c r="E228" s="803"/>
      <c r="F228" s="803"/>
      <c r="G228" s="803"/>
      <c r="H228" s="815"/>
      <c r="I228" s="651"/>
    </row>
    <row r="229" spans="1:9" x14ac:dyDescent="0.2">
      <c r="A229" s="814" t="s">
        <v>21820</v>
      </c>
      <c r="B229" s="803"/>
      <c r="C229" s="803"/>
      <c r="D229" s="803"/>
      <c r="E229" s="803"/>
      <c r="F229" s="803"/>
      <c r="G229" s="803"/>
      <c r="H229" s="815"/>
      <c r="I229" s="651"/>
    </row>
    <row r="230" spans="1:9" ht="13.5" thickBot="1" x14ac:dyDescent="0.25">
      <c r="A230" s="814" t="s">
        <v>21819</v>
      </c>
      <c r="B230" s="803"/>
      <c r="C230" s="803"/>
      <c r="D230" s="803"/>
      <c r="E230" s="803"/>
      <c r="F230" s="803"/>
      <c r="G230" s="803"/>
      <c r="H230" s="818"/>
      <c r="I230" s="651"/>
    </row>
    <row r="231" spans="1:9" ht="13.5" thickBot="1" x14ac:dyDescent="0.25">
      <c r="A231" s="626" t="s">
        <v>21814</v>
      </c>
      <c r="B231" s="626"/>
      <c r="C231" s="809"/>
      <c r="D231" s="807"/>
      <c r="E231" s="809"/>
      <c r="F231" s="807"/>
      <c r="G231" s="809"/>
      <c r="H231" s="626"/>
      <c r="I231" s="730"/>
    </row>
    <row r="232" spans="1:9" x14ac:dyDescent="0.2">
      <c r="A232" s="810" t="s">
        <v>21815</v>
      </c>
      <c r="B232" s="269"/>
      <c r="C232" s="269"/>
      <c r="D232" s="269"/>
      <c r="E232" s="269"/>
      <c r="F232" s="269"/>
      <c r="G232" s="269"/>
      <c r="H232" s="269"/>
      <c r="I232" s="269"/>
    </row>
  </sheetData>
  <mergeCells count="81">
    <mergeCell ref="B222:I227"/>
    <mergeCell ref="A208:I208"/>
    <mergeCell ref="A210:I210"/>
    <mergeCell ref="A212:I212"/>
    <mergeCell ref="A213:I213"/>
    <mergeCell ref="B217:C217"/>
    <mergeCell ref="D217:E217"/>
    <mergeCell ref="F217:G217"/>
    <mergeCell ref="H217:I217"/>
    <mergeCell ref="A206:G206"/>
    <mergeCell ref="A176:G176"/>
    <mergeCell ref="A177:G177"/>
    <mergeCell ref="A179:I179"/>
    <mergeCell ref="A181:I181"/>
    <mergeCell ref="A183:I183"/>
    <mergeCell ref="A184:I184"/>
    <mergeCell ref="B188:C188"/>
    <mergeCell ref="D188:E188"/>
    <mergeCell ref="F188:G188"/>
    <mergeCell ref="H188:I188"/>
    <mergeCell ref="A205:G205"/>
    <mergeCell ref="A151:I151"/>
    <mergeCell ref="A153:I153"/>
    <mergeCell ref="A155:I155"/>
    <mergeCell ref="A156:I156"/>
    <mergeCell ref="B160:C160"/>
    <mergeCell ref="D160:E160"/>
    <mergeCell ref="F160:G160"/>
    <mergeCell ref="H160:I160"/>
    <mergeCell ref="A149:G149"/>
    <mergeCell ref="A119:G119"/>
    <mergeCell ref="A120:G120"/>
    <mergeCell ref="A122:I122"/>
    <mergeCell ref="A124:I124"/>
    <mergeCell ref="A126:I126"/>
    <mergeCell ref="A127:I127"/>
    <mergeCell ref="B131:C131"/>
    <mergeCell ref="D131:E131"/>
    <mergeCell ref="F131:G131"/>
    <mergeCell ref="H131:I131"/>
    <mergeCell ref="A148:G148"/>
    <mergeCell ref="A94:I94"/>
    <mergeCell ref="A96:I96"/>
    <mergeCell ref="A98:I98"/>
    <mergeCell ref="A99:I99"/>
    <mergeCell ref="B103:C103"/>
    <mergeCell ref="D103:E103"/>
    <mergeCell ref="F103:G103"/>
    <mergeCell ref="H103:I103"/>
    <mergeCell ref="A92:G92"/>
    <mergeCell ref="A58:G58"/>
    <mergeCell ref="A59:G59"/>
    <mergeCell ref="A61:I61"/>
    <mergeCell ref="A63:I63"/>
    <mergeCell ref="A65:I65"/>
    <mergeCell ref="A66:I66"/>
    <mergeCell ref="B70:C70"/>
    <mergeCell ref="D70:E70"/>
    <mergeCell ref="F70:G70"/>
    <mergeCell ref="H70:I70"/>
    <mergeCell ref="A91:G91"/>
    <mergeCell ref="A31:I31"/>
    <mergeCell ref="A33:I33"/>
    <mergeCell ref="A35:I35"/>
    <mergeCell ref="A36:I36"/>
    <mergeCell ref="B40:C40"/>
    <mergeCell ref="D40:E40"/>
    <mergeCell ref="F40:G40"/>
    <mergeCell ref="H40:I40"/>
    <mergeCell ref="A29:G29"/>
    <mergeCell ref="A1:G1"/>
    <mergeCell ref="A2:G2"/>
    <mergeCell ref="A4:I4"/>
    <mergeCell ref="A6:I6"/>
    <mergeCell ref="A8:I8"/>
    <mergeCell ref="A9:I9"/>
    <mergeCell ref="B13:C13"/>
    <mergeCell ref="D13:E13"/>
    <mergeCell ref="F13:G13"/>
    <mergeCell ref="H13:I13"/>
    <mergeCell ref="A28:G28"/>
  </mergeCells>
  <printOptions horizontalCentered="1"/>
  <pageMargins left="0.78740157480314965" right="0.78740157480314965" top="0.98425196850393704" bottom="0.98425196850393704" header="0" footer="0"/>
  <pageSetup paperSize="9" scale="58" orientation="landscape" r:id="rId1"/>
  <headerFooter alignWithMargins="0"/>
  <rowBreaks count="7" manualBreakCount="7">
    <brk id="26" max="16383" man="1"/>
    <brk id="57" max="8" man="1"/>
    <brk id="89" max="8" man="1"/>
    <brk id="117" max="8" man="1"/>
    <brk id="147" max="8" man="1"/>
    <brk id="175" max="8" man="1"/>
    <brk id="204"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EE100-BC04-43C8-87C8-4DE06FD3C756}">
  <sheetPr>
    <tabColor theme="3" tint="-0.249977111117893"/>
  </sheetPr>
  <dimension ref="A1:AM352"/>
  <sheetViews>
    <sheetView showGridLines="0" view="pageBreakPreview" topLeftCell="A4" zoomScale="68" zoomScaleNormal="75" zoomScaleSheetLayoutView="68" workbookViewId="0">
      <selection activeCell="A4" sqref="A4:AM4"/>
    </sheetView>
  </sheetViews>
  <sheetFormatPr baseColWidth="10" defaultColWidth="11.42578125" defaultRowHeight="12.75" x14ac:dyDescent="0.2"/>
  <cols>
    <col min="1" max="1" width="12.7109375" style="619" customWidth="1"/>
    <col min="2" max="2" width="11.42578125" style="619"/>
    <col min="3" max="3" width="12.42578125" style="619" customWidth="1"/>
    <col min="4" max="4" width="20.42578125" style="619" customWidth="1"/>
    <col min="5" max="5" width="0" style="619" hidden="1" customWidth="1"/>
    <col min="6" max="6" width="9.140625" style="619" customWidth="1"/>
    <col min="7" max="7" width="10.85546875" style="619" customWidth="1"/>
    <col min="8" max="8" width="10.42578125" style="619" customWidth="1"/>
    <col min="9" max="9" width="8.28515625" style="619" customWidth="1"/>
    <col min="10" max="12" width="13.5703125" style="619" customWidth="1"/>
    <col min="13" max="16" width="10.85546875" style="619" customWidth="1"/>
    <col min="17" max="17" width="12.140625" style="619" customWidth="1"/>
    <col min="18" max="19" width="14.140625" style="619" customWidth="1"/>
    <col min="20" max="20" width="17" style="619" customWidth="1"/>
    <col min="21" max="21" width="8.28515625" style="619" customWidth="1"/>
    <col min="22" max="22" width="12.5703125" style="619" bestFit="1" customWidth="1"/>
    <col min="23" max="23" width="12.85546875" style="619" customWidth="1"/>
    <col min="24" max="24" width="8.5703125" style="619" customWidth="1"/>
    <col min="25" max="25" width="11.42578125" style="619"/>
    <col min="26" max="26" width="13.5703125" style="619" customWidth="1"/>
    <col min="27" max="27" width="11.5703125" style="619" bestFit="1" customWidth="1"/>
    <col min="28" max="28" width="11.85546875" style="619" bestFit="1" customWidth="1"/>
    <col min="29" max="29" width="15.42578125" style="619" customWidth="1"/>
    <col min="30" max="30" width="11.140625" style="619" customWidth="1"/>
    <col min="31" max="32" width="12.42578125" style="619" customWidth="1"/>
    <col min="33" max="33" width="13.7109375" style="619" customWidth="1"/>
    <col min="34" max="34" width="13.42578125" style="619" customWidth="1"/>
    <col min="35" max="35" width="17" style="619" customWidth="1"/>
    <col min="36" max="36" width="14.5703125" style="619" customWidth="1"/>
    <col min="37" max="37" width="15.28515625" style="619" customWidth="1"/>
    <col min="38" max="38" width="11.42578125" style="619"/>
    <col min="39" max="39" width="17.28515625" style="619" customWidth="1"/>
    <col min="40" max="41" width="11.42578125" style="619"/>
    <col min="42" max="42" width="17.28515625" style="619" customWidth="1"/>
    <col min="43" max="16384" width="11.42578125" style="619"/>
  </cols>
  <sheetData>
    <row r="1" spans="1:39" x14ac:dyDescent="0.2">
      <c r="A1" s="1793" t="s">
        <v>21875</v>
      </c>
      <c r="B1" s="1793"/>
      <c r="C1" s="1793"/>
      <c r="D1" s="1793"/>
      <c r="E1" s="1793"/>
      <c r="F1" s="1793"/>
      <c r="G1" s="1793"/>
    </row>
    <row r="2" spans="1:39" x14ac:dyDescent="0.2">
      <c r="A2" s="1793" t="s">
        <v>21874</v>
      </c>
      <c r="B2" s="1793"/>
      <c r="C2" s="1793"/>
      <c r="D2" s="1793"/>
      <c r="E2" s="1793"/>
      <c r="F2" s="1793"/>
      <c r="G2" s="1793"/>
    </row>
    <row r="3" spans="1:39" x14ac:dyDescent="0.2">
      <c r="A3" s="790"/>
      <c r="B3" s="790"/>
      <c r="C3" s="790"/>
      <c r="D3" s="790"/>
      <c r="E3" s="790"/>
      <c r="F3" s="790"/>
      <c r="G3" s="790"/>
    </row>
    <row r="4" spans="1:39" ht="18" x14ac:dyDescent="0.25">
      <c r="A4" s="1825" t="s">
        <v>21873</v>
      </c>
      <c r="B4" s="1825"/>
      <c r="C4" s="1825"/>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5"/>
      <c r="AH4" s="1825"/>
      <c r="AI4" s="1825"/>
      <c r="AJ4" s="1825"/>
      <c r="AK4" s="1825"/>
      <c r="AL4" s="1825"/>
      <c r="AM4" s="1825"/>
    </row>
    <row r="5" spans="1:39" x14ac:dyDescent="0.2">
      <c r="A5" s="887"/>
      <c r="B5" s="887"/>
      <c r="C5" s="887"/>
      <c r="D5" s="887"/>
      <c r="E5" s="887"/>
      <c r="F5" s="887"/>
      <c r="G5" s="887"/>
      <c r="H5" s="887"/>
      <c r="I5" s="887"/>
      <c r="J5" s="887"/>
      <c r="K5" s="887"/>
      <c r="L5" s="887"/>
      <c r="M5" s="887"/>
      <c r="N5" s="887"/>
      <c r="O5" s="887"/>
      <c r="P5" s="887"/>
      <c r="Q5" s="887"/>
      <c r="R5" s="887"/>
      <c r="S5" s="887"/>
      <c r="T5" s="887"/>
      <c r="U5" s="887"/>
      <c r="V5" s="887"/>
      <c r="W5" s="887"/>
      <c r="X5" s="887"/>
      <c r="Y5" s="887"/>
      <c r="Z5" s="887"/>
      <c r="AA5" s="887"/>
      <c r="AB5" s="887"/>
      <c r="AC5" s="887"/>
      <c r="AD5" s="887"/>
      <c r="AE5" s="887"/>
      <c r="AF5" s="887"/>
      <c r="AG5" s="887"/>
      <c r="AH5" s="887"/>
      <c r="AI5" s="887"/>
      <c r="AJ5" s="887"/>
    </row>
    <row r="6" spans="1:39" ht="15.75" x14ac:dyDescent="0.25">
      <c r="A6" s="1834" t="s">
        <v>39</v>
      </c>
      <c r="B6" s="1834"/>
      <c r="C6" s="1834"/>
      <c r="D6" s="1834"/>
      <c r="E6" s="1834"/>
      <c r="F6" s="1834"/>
      <c r="G6" s="1834"/>
      <c r="H6" s="1834"/>
      <c r="I6" s="1834"/>
      <c r="J6" s="1834"/>
      <c r="K6" s="1834"/>
      <c r="L6" s="1834"/>
      <c r="M6" s="1834"/>
      <c r="N6" s="1834"/>
      <c r="O6" s="1834"/>
      <c r="P6" s="1834"/>
      <c r="Q6" s="1834"/>
      <c r="R6" s="1834"/>
      <c r="S6" s="1834"/>
      <c r="T6" s="1834"/>
      <c r="U6" s="1834"/>
      <c r="V6" s="1834"/>
      <c r="W6" s="1834"/>
      <c r="X6" s="1834"/>
      <c r="Y6" s="1834"/>
      <c r="Z6" s="1834"/>
      <c r="AA6" s="1834"/>
      <c r="AB6" s="1834"/>
      <c r="AC6" s="1834"/>
      <c r="AD6" s="1834"/>
      <c r="AE6" s="1834"/>
      <c r="AF6" s="1834"/>
      <c r="AG6" s="1834"/>
      <c r="AH6" s="1834"/>
      <c r="AI6" s="1834"/>
      <c r="AJ6" s="1834"/>
      <c r="AK6" s="1834"/>
      <c r="AL6" s="1834"/>
      <c r="AM6" s="1834"/>
    </row>
    <row r="7" spans="1:39" x14ac:dyDescent="0.2">
      <c r="A7" s="887"/>
      <c r="B7" s="887"/>
      <c r="C7" s="887"/>
      <c r="D7" s="887"/>
      <c r="E7" s="887"/>
      <c r="F7" s="887"/>
      <c r="G7" s="887"/>
      <c r="H7" s="887"/>
      <c r="I7" s="887"/>
      <c r="J7" s="887"/>
      <c r="K7" s="887"/>
      <c r="L7" s="887"/>
      <c r="M7" s="887"/>
      <c r="N7" s="887"/>
      <c r="O7" s="887"/>
      <c r="P7" s="887"/>
      <c r="Q7" s="887"/>
      <c r="R7" s="887"/>
      <c r="S7" s="887"/>
      <c r="T7" s="887"/>
      <c r="U7" s="887"/>
      <c r="V7" s="887"/>
      <c r="W7" s="887"/>
      <c r="X7" s="887"/>
      <c r="Y7" s="887"/>
      <c r="Z7" s="887"/>
      <c r="AA7" s="887"/>
      <c r="AB7" s="887"/>
      <c r="AC7" s="887"/>
      <c r="AD7" s="887"/>
      <c r="AE7" s="887"/>
      <c r="AF7" s="887"/>
      <c r="AG7" s="887"/>
      <c r="AH7" s="887"/>
      <c r="AI7" s="887"/>
      <c r="AJ7" s="887"/>
    </row>
    <row r="8" spans="1:39" x14ac:dyDescent="0.2">
      <c r="A8" s="1833" t="s">
        <v>21872</v>
      </c>
      <c r="B8" s="1833"/>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1833"/>
      <c r="AM8" s="1833"/>
    </row>
    <row r="9" spans="1:39" x14ac:dyDescent="0.2">
      <c r="A9" s="887"/>
      <c r="B9" s="887"/>
      <c r="C9" s="887"/>
      <c r="D9" s="887"/>
      <c r="E9" s="887"/>
      <c r="F9" s="887"/>
      <c r="G9" s="887"/>
      <c r="H9" s="887"/>
      <c r="I9" s="887"/>
      <c r="J9" s="887"/>
      <c r="K9" s="887"/>
      <c r="L9" s="887"/>
      <c r="M9" s="887"/>
      <c r="N9" s="887"/>
      <c r="O9" s="887"/>
      <c r="P9" s="887"/>
      <c r="Q9" s="887"/>
      <c r="R9" s="887"/>
      <c r="S9" s="887"/>
      <c r="T9" s="887"/>
      <c r="U9" s="887"/>
      <c r="V9" s="887"/>
      <c r="W9" s="887"/>
      <c r="X9" s="887"/>
      <c r="Y9" s="887"/>
      <c r="Z9" s="887"/>
      <c r="AA9" s="887"/>
      <c r="AB9" s="887"/>
      <c r="AC9" s="887"/>
      <c r="AD9" s="887"/>
      <c r="AE9" s="887"/>
      <c r="AF9" s="887"/>
      <c r="AG9" s="887"/>
      <c r="AH9" s="887"/>
      <c r="AI9" s="887"/>
      <c r="AJ9" s="887"/>
    </row>
    <row r="10" spans="1:39" x14ac:dyDescent="0.2">
      <c r="A10" s="618" t="s">
        <v>21871</v>
      </c>
      <c r="B10" s="887"/>
      <c r="C10" s="887"/>
      <c r="D10" s="618" t="s">
        <v>21945</v>
      </c>
      <c r="E10" s="887"/>
      <c r="F10" s="887"/>
      <c r="G10" s="887"/>
      <c r="H10" s="887"/>
      <c r="I10" s="887"/>
      <c r="J10" s="887"/>
      <c r="K10" s="887"/>
      <c r="L10" s="887"/>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row>
    <row r="11" spans="1:39" x14ac:dyDescent="0.2">
      <c r="A11" s="618" t="s">
        <v>21869</v>
      </c>
      <c r="B11" s="887"/>
      <c r="C11" s="887"/>
      <c r="D11" s="618" t="s">
        <v>21868</v>
      </c>
      <c r="E11" s="887"/>
      <c r="F11" s="887"/>
      <c r="G11" s="887"/>
      <c r="H11" s="887"/>
      <c r="I11" s="887"/>
      <c r="J11" s="887"/>
      <c r="K11" s="887"/>
      <c r="L11" s="887"/>
      <c r="M11" s="887"/>
      <c r="N11" s="887"/>
      <c r="O11" s="887"/>
      <c r="P11" s="887"/>
      <c r="Q11" s="887"/>
      <c r="R11" s="887"/>
      <c r="S11" s="887"/>
      <c r="T11" s="887"/>
      <c r="U11" s="887"/>
      <c r="V11" s="887"/>
      <c r="W11" s="887"/>
      <c r="X11" s="887"/>
      <c r="Y11" s="887"/>
      <c r="Z11" s="887"/>
      <c r="AA11" s="887"/>
      <c r="AB11" s="887"/>
      <c r="AC11" s="887"/>
      <c r="AD11" s="887"/>
      <c r="AE11" s="887"/>
      <c r="AF11" s="887"/>
      <c r="AG11" s="887"/>
      <c r="AH11" s="887"/>
      <c r="AI11" s="887"/>
      <c r="AJ11" s="887"/>
    </row>
    <row r="12" spans="1:39" ht="13.5" thickBot="1" x14ac:dyDescent="0.25">
      <c r="A12" s="887"/>
      <c r="B12" s="887"/>
      <c r="C12" s="887"/>
      <c r="D12" s="887"/>
      <c r="E12" s="887"/>
      <c r="F12" s="887"/>
      <c r="G12" s="887"/>
      <c r="H12" s="887"/>
      <c r="I12" s="887"/>
      <c r="J12" s="887"/>
      <c r="K12" s="887"/>
      <c r="L12" s="887"/>
      <c r="M12" s="887"/>
      <c r="N12" s="887"/>
      <c r="O12" s="887"/>
      <c r="P12" s="887"/>
      <c r="Q12" s="887"/>
      <c r="R12" s="887"/>
      <c r="S12" s="887"/>
      <c r="T12" s="887"/>
      <c r="U12" s="887"/>
      <c r="V12" s="887"/>
      <c r="W12" s="887"/>
      <c r="X12" s="887"/>
      <c r="Y12" s="887"/>
      <c r="Z12" s="887"/>
      <c r="AA12" s="887"/>
      <c r="AB12" s="887"/>
      <c r="AC12" s="887"/>
      <c r="AD12" s="887"/>
      <c r="AE12" s="887"/>
      <c r="AF12" s="887"/>
      <c r="AG12" s="887"/>
      <c r="AH12" s="887"/>
      <c r="AI12" s="887"/>
      <c r="AJ12" s="887"/>
    </row>
    <row r="13" spans="1:39" ht="32.25" customHeight="1" thickBot="1" x14ac:dyDescent="0.25">
      <c r="A13" s="1819" t="s">
        <v>21867</v>
      </c>
      <c r="B13" s="1820"/>
      <c r="C13" s="1820"/>
      <c r="D13" s="1820"/>
      <c r="E13" s="1821"/>
      <c r="F13" s="1830" t="s">
        <v>21866</v>
      </c>
      <c r="G13" s="1831"/>
      <c r="H13" s="1831"/>
      <c r="I13" s="1831"/>
      <c r="J13" s="1831"/>
      <c r="K13" s="1831"/>
      <c r="L13" s="1831"/>
      <c r="M13" s="1831"/>
      <c r="N13" s="1831"/>
      <c r="O13" s="1831"/>
      <c r="P13" s="1831"/>
      <c r="Q13" s="1831"/>
      <c r="R13" s="1831"/>
      <c r="S13" s="1831"/>
      <c r="T13" s="1832"/>
      <c r="U13" s="1830" t="s">
        <v>21865</v>
      </c>
      <c r="V13" s="1831"/>
      <c r="W13" s="1831"/>
      <c r="X13" s="1831"/>
      <c r="Y13" s="1831"/>
      <c r="Z13" s="1831"/>
      <c r="AA13" s="1831"/>
      <c r="AB13" s="1831"/>
      <c r="AC13" s="1831"/>
      <c r="AD13" s="1831"/>
      <c r="AE13" s="1831"/>
      <c r="AF13" s="1831"/>
      <c r="AG13" s="1831"/>
      <c r="AH13" s="1831"/>
      <c r="AI13" s="1832"/>
      <c r="AJ13" s="1828" t="s">
        <v>21864</v>
      </c>
      <c r="AK13" s="1829"/>
      <c r="AL13" s="1828" t="s">
        <v>21863</v>
      </c>
      <c r="AM13" s="1829"/>
    </row>
    <row r="14" spans="1:39" ht="181.5" customHeight="1" thickBot="1" x14ac:dyDescent="0.25">
      <c r="A14" s="1822"/>
      <c r="B14" s="1823"/>
      <c r="C14" s="1823"/>
      <c r="D14" s="1823"/>
      <c r="E14" s="1824"/>
      <c r="F14" s="905" t="s">
        <v>21844</v>
      </c>
      <c r="G14" s="904" t="s">
        <v>21860</v>
      </c>
      <c r="H14" s="904" t="s">
        <v>21859</v>
      </c>
      <c r="I14" s="904" t="s">
        <v>21858</v>
      </c>
      <c r="J14" s="904" t="s">
        <v>21857</v>
      </c>
      <c r="K14" s="904" t="s">
        <v>21856</v>
      </c>
      <c r="L14" s="904" t="s">
        <v>21855</v>
      </c>
      <c r="M14" s="904" t="s">
        <v>21854</v>
      </c>
      <c r="N14" s="904" t="s">
        <v>21853</v>
      </c>
      <c r="O14" s="904" t="s">
        <v>21862</v>
      </c>
      <c r="P14" s="904" t="s">
        <v>21851</v>
      </c>
      <c r="Q14" s="904" t="s">
        <v>21850</v>
      </c>
      <c r="R14" s="904" t="s">
        <v>21849</v>
      </c>
      <c r="S14" s="903" t="s">
        <v>21848</v>
      </c>
      <c r="T14" s="901" t="s">
        <v>21861</v>
      </c>
      <c r="U14" s="905" t="s">
        <v>21844</v>
      </c>
      <c r="V14" s="904" t="s">
        <v>21860</v>
      </c>
      <c r="W14" s="904" t="s">
        <v>21859</v>
      </c>
      <c r="X14" s="904" t="s">
        <v>21858</v>
      </c>
      <c r="Y14" s="904" t="s">
        <v>21857</v>
      </c>
      <c r="Z14" s="904" t="s">
        <v>21856</v>
      </c>
      <c r="AA14" s="904" t="s">
        <v>21855</v>
      </c>
      <c r="AB14" s="904" t="s">
        <v>21854</v>
      </c>
      <c r="AC14" s="904" t="s">
        <v>21853</v>
      </c>
      <c r="AD14" s="904" t="s">
        <v>21852</v>
      </c>
      <c r="AE14" s="904" t="s">
        <v>21851</v>
      </c>
      <c r="AF14" s="904" t="s">
        <v>21850</v>
      </c>
      <c r="AG14" s="903" t="s">
        <v>21849</v>
      </c>
      <c r="AH14" s="902" t="s">
        <v>21848</v>
      </c>
      <c r="AI14" s="901" t="s">
        <v>21944</v>
      </c>
      <c r="AJ14" s="901" t="s">
        <v>21846</v>
      </c>
      <c r="AK14" s="901" t="s">
        <v>21845</v>
      </c>
      <c r="AL14" s="901" t="s">
        <v>21844</v>
      </c>
      <c r="AM14" s="901" t="s">
        <v>21943</v>
      </c>
    </row>
    <row r="15" spans="1:39" ht="13.5" thickBot="1" x14ac:dyDescent="0.25">
      <c r="A15" s="900"/>
      <c r="B15" s="894"/>
      <c r="C15" s="894"/>
      <c r="D15" s="894"/>
      <c r="E15" s="899"/>
      <c r="F15" s="898"/>
      <c r="G15" s="897"/>
      <c r="H15" s="897"/>
      <c r="I15" s="897"/>
      <c r="J15" s="897"/>
      <c r="K15" s="897"/>
      <c r="L15" s="897"/>
      <c r="M15" s="897"/>
      <c r="N15" s="897"/>
      <c r="O15" s="896"/>
      <c r="P15" s="897"/>
      <c r="Q15" s="897"/>
      <c r="R15" s="896"/>
      <c r="S15" s="895"/>
      <c r="T15" s="889"/>
      <c r="U15" s="894"/>
      <c r="V15" s="892"/>
      <c r="W15" s="892"/>
      <c r="X15" s="892"/>
      <c r="Y15" s="892"/>
      <c r="Z15" s="892"/>
      <c r="AA15" s="892"/>
      <c r="AB15" s="892"/>
      <c r="AC15" s="892"/>
      <c r="AD15" s="893"/>
      <c r="AE15" s="892"/>
      <c r="AF15" s="892"/>
      <c r="AG15" s="891"/>
      <c r="AH15" s="890"/>
      <c r="AI15" s="889"/>
      <c r="AJ15" s="889"/>
      <c r="AK15" s="889"/>
      <c r="AL15" s="894"/>
      <c r="AM15" s="889"/>
    </row>
    <row r="16" spans="1:39" x14ac:dyDescent="0.2">
      <c r="A16" s="1826" t="s">
        <v>21842</v>
      </c>
      <c r="B16" s="1827"/>
      <c r="C16" s="1827"/>
      <c r="D16" s="1827"/>
      <c r="E16" s="850"/>
      <c r="F16" s="967">
        <f>SUM(F19:F55)</f>
        <v>425</v>
      </c>
      <c r="G16" s="969">
        <f>SUM(G19:G55)</f>
        <v>140806.93</v>
      </c>
      <c r="H16" s="969">
        <f>SUM(H19:H55)</f>
        <v>112716</v>
      </c>
      <c r="I16" s="1086"/>
      <c r="J16" s="1082"/>
      <c r="K16" s="1082"/>
      <c r="L16" s="1082"/>
      <c r="M16" s="1085">
        <f>+M23</f>
        <v>11791</v>
      </c>
      <c r="N16" s="1084">
        <f t="shared" ref="N16:W16" si="0">SUM(N19:N55)</f>
        <v>120</v>
      </c>
      <c r="O16" s="996">
        <f t="shared" si="0"/>
        <v>265433.93</v>
      </c>
      <c r="P16" s="969">
        <f t="shared" si="0"/>
        <v>252000</v>
      </c>
      <c r="Q16" s="969">
        <f t="shared" si="0"/>
        <v>111000</v>
      </c>
      <c r="R16" s="996">
        <f t="shared" si="0"/>
        <v>363000</v>
      </c>
      <c r="S16" s="1079">
        <f t="shared" si="0"/>
        <v>3548207.16</v>
      </c>
      <c r="T16" s="993">
        <f t="shared" si="0"/>
        <v>35282379.560000002</v>
      </c>
      <c r="U16" s="1078">
        <f t="shared" si="0"/>
        <v>464</v>
      </c>
      <c r="V16" s="969">
        <f t="shared" si="0"/>
        <v>186950</v>
      </c>
      <c r="W16" s="969">
        <f t="shared" si="0"/>
        <v>112716</v>
      </c>
      <c r="X16" s="1083"/>
      <c r="Y16" s="1082"/>
      <c r="Z16" s="1082"/>
      <c r="AA16" s="1082"/>
      <c r="AB16" s="969">
        <f t="shared" ref="AB16:AM16" si="1">SUM(AB19:AB55)</f>
        <v>12348.09</v>
      </c>
      <c r="AC16" s="1081">
        <f t="shared" si="1"/>
        <v>120</v>
      </c>
      <c r="AD16" s="1080">
        <f t="shared" si="1"/>
        <v>312134.08999999997</v>
      </c>
      <c r="AE16" s="969">
        <f t="shared" si="1"/>
        <v>344172</v>
      </c>
      <c r="AF16" s="969">
        <f t="shared" si="1"/>
        <v>156879</v>
      </c>
      <c r="AG16" s="1079">
        <f t="shared" si="1"/>
        <v>500636</v>
      </c>
      <c r="AH16" s="993">
        <f t="shared" si="1"/>
        <v>4246245.08</v>
      </c>
      <c r="AI16" s="993">
        <f t="shared" si="1"/>
        <v>41181243.120000005</v>
      </c>
      <c r="AJ16" s="993">
        <f t="shared" si="1"/>
        <v>698037.92</v>
      </c>
      <c r="AK16" s="993">
        <f t="shared" si="1"/>
        <v>5898863.5600000005</v>
      </c>
      <c r="AL16" s="1078">
        <f t="shared" si="1"/>
        <v>647</v>
      </c>
      <c r="AM16" s="993">
        <f t="shared" si="1"/>
        <v>66957311</v>
      </c>
    </row>
    <row r="17" spans="1:39" x14ac:dyDescent="0.2">
      <c r="A17" s="944"/>
      <c r="B17" s="887"/>
      <c r="C17" s="887"/>
      <c r="D17" s="887"/>
      <c r="E17" s="850"/>
      <c r="F17" s="986"/>
      <c r="G17" s="884"/>
      <c r="H17" s="884"/>
      <c r="I17" s="884"/>
      <c r="J17" s="884"/>
      <c r="K17" s="884"/>
      <c r="L17" s="884"/>
      <c r="M17" s="884"/>
      <c r="N17" s="884"/>
      <c r="O17" s="991"/>
      <c r="P17" s="884"/>
      <c r="Q17" s="884"/>
      <c r="R17" s="991"/>
      <c r="S17" s="1077"/>
      <c r="T17" s="985"/>
      <c r="U17" s="1070"/>
      <c r="V17" s="842"/>
      <c r="W17" s="842"/>
      <c r="X17" s="842"/>
      <c r="Y17" s="842"/>
      <c r="Z17" s="842"/>
      <c r="AA17" s="842"/>
      <c r="AB17" s="842"/>
      <c r="AC17" s="1072"/>
      <c r="AD17" s="844"/>
      <c r="AE17" s="842"/>
      <c r="AF17" s="842"/>
      <c r="AG17" s="841"/>
      <c r="AH17" s="1071"/>
      <c r="AI17" s="1071"/>
      <c r="AJ17" s="1071"/>
      <c r="AK17" s="1071"/>
      <c r="AL17" s="1070"/>
      <c r="AM17" s="1071"/>
    </row>
    <row r="18" spans="1:39" x14ac:dyDescent="0.2">
      <c r="A18" s="944" t="s">
        <v>21917</v>
      </c>
      <c r="B18" s="887"/>
      <c r="C18" s="887"/>
      <c r="D18" s="887"/>
      <c r="E18" s="850"/>
      <c r="F18" s="986"/>
      <c r="G18" s="884"/>
      <c r="H18" s="884"/>
      <c r="I18" s="884"/>
      <c r="J18" s="884"/>
      <c r="K18" s="884"/>
      <c r="L18" s="884"/>
      <c r="M18" s="884"/>
      <c r="N18" s="884"/>
      <c r="O18" s="1076"/>
      <c r="P18" s="884"/>
      <c r="Q18" s="884"/>
      <c r="R18" s="1075"/>
      <c r="S18" s="1074"/>
      <c r="T18" s="1073"/>
      <c r="U18" s="1070"/>
      <c r="V18" s="842"/>
      <c r="W18" s="842"/>
      <c r="X18" s="842"/>
      <c r="Y18" s="842"/>
      <c r="Z18" s="842"/>
      <c r="AA18" s="842"/>
      <c r="AB18" s="842"/>
      <c r="AC18" s="1072"/>
      <c r="AD18" s="844"/>
      <c r="AE18" s="842"/>
      <c r="AF18" s="842"/>
      <c r="AG18" s="841"/>
      <c r="AH18" s="1071"/>
      <c r="AI18" s="1071"/>
      <c r="AJ18" s="1071"/>
      <c r="AK18" s="1071"/>
      <c r="AL18" s="1070"/>
      <c r="AM18" s="1006"/>
    </row>
    <row r="19" spans="1:39" x14ac:dyDescent="0.2">
      <c r="A19" s="1805" t="s">
        <v>21942</v>
      </c>
      <c r="B19" s="1806"/>
      <c r="C19" s="1806"/>
      <c r="D19" s="1806"/>
      <c r="E19" s="850"/>
      <c r="F19" s="1063">
        <v>1</v>
      </c>
      <c r="G19" s="1062">
        <v>30000</v>
      </c>
      <c r="H19" s="1062"/>
      <c r="I19" s="1067"/>
      <c r="J19" s="1060"/>
      <c r="K19" s="1064"/>
      <c r="L19" s="1064"/>
      <c r="M19" s="845"/>
      <c r="N19" s="846"/>
      <c r="O19" s="1016">
        <f>SUM(G19:N19)</f>
        <v>30000</v>
      </c>
      <c r="P19" s="1064">
        <v>60000</v>
      </c>
      <c r="Q19" s="1064">
        <v>30000</v>
      </c>
      <c r="R19" s="1016">
        <f>SUM(P19:Q19)</f>
        <v>90000</v>
      </c>
      <c r="S19" s="1015">
        <f>(O19*12)+R19</f>
        <v>450000</v>
      </c>
      <c r="T19" s="1010">
        <f>F19*S19</f>
        <v>450000</v>
      </c>
      <c r="U19" s="1059">
        <v>1</v>
      </c>
      <c r="V19" s="1060">
        <v>30000</v>
      </c>
      <c r="W19" s="1060"/>
      <c r="X19" s="1060"/>
      <c r="Y19" s="1060"/>
      <c r="Z19" s="1064"/>
      <c r="AA19" s="1064"/>
      <c r="AB19" s="845"/>
      <c r="AC19" s="1014"/>
      <c r="AD19" s="1012">
        <f>SUM(V19:AC19)</f>
        <v>30000</v>
      </c>
      <c r="AE19" s="1064">
        <v>60000</v>
      </c>
      <c r="AF19" s="1064">
        <v>30000</v>
      </c>
      <c r="AG19" s="1011">
        <f>+AE19+AF19</f>
        <v>90000</v>
      </c>
      <c r="AH19" s="1010">
        <f>(AD19*12)+AG19</f>
        <v>450000</v>
      </c>
      <c r="AI19" s="1010">
        <f>U19*AH19</f>
        <v>450000</v>
      </c>
      <c r="AJ19" s="1006">
        <f t="shared" ref="AJ19:AK23" si="2">+AH19-S19</f>
        <v>0</v>
      </c>
      <c r="AK19" s="1006">
        <f t="shared" si="2"/>
        <v>0</v>
      </c>
      <c r="AL19" s="1059">
        <v>1</v>
      </c>
      <c r="AM19" s="1006">
        <v>450000</v>
      </c>
    </row>
    <row r="20" spans="1:39" x14ac:dyDescent="0.2">
      <c r="A20" s="1805" t="s">
        <v>21941</v>
      </c>
      <c r="B20" s="1806"/>
      <c r="C20" s="1806"/>
      <c r="D20" s="1806"/>
      <c r="E20" s="850"/>
      <c r="F20" s="1063">
        <v>3</v>
      </c>
      <c r="G20" s="1062">
        <v>56000</v>
      </c>
      <c r="H20" s="1062"/>
      <c r="I20" s="1067"/>
      <c r="J20" s="1060"/>
      <c r="K20" s="1064"/>
      <c r="L20" s="1064"/>
      <c r="M20" s="845"/>
      <c r="N20" s="846"/>
      <c r="O20" s="1016">
        <f>SUM(G20:N20)</f>
        <v>56000</v>
      </c>
      <c r="P20" s="1064">
        <v>112000</v>
      </c>
      <c r="Q20" s="1064">
        <v>56000</v>
      </c>
      <c r="R20" s="1016">
        <f>SUM(P20:Q20)</f>
        <v>168000</v>
      </c>
      <c r="S20" s="1015">
        <f>(O20*12)+R20</f>
        <v>840000</v>
      </c>
      <c r="T20" s="1010">
        <v>1260000</v>
      </c>
      <c r="U20" s="1059">
        <v>3</v>
      </c>
      <c r="V20" s="1060">
        <v>56000</v>
      </c>
      <c r="W20" s="1060"/>
      <c r="X20" s="1060"/>
      <c r="Y20" s="1060"/>
      <c r="Z20" s="1064"/>
      <c r="AA20" s="1064"/>
      <c r="AB20" s="845"/>
      <c r="AC20" s="1014"/>
      <c r="AD20" s="1012">
        <f>SUM(V20:AC20)</f>
        <v>56000</v>
      </c>
      <c r="AE20" s="1064">
        <v>112000</v>
      </c>
      <c r="AF20" s="1064">
        <v>56000</v>
      </c>
      <c r="AG20" s="1011">
        <f>+AE20+AF20</f>
        <v>168000</v>
      </c>
      <c r="AH20" s="1010">
        <f>(AD20*12)+AG20</f>
        <v>840000</v>
      </c>
      <c r="AI20" s="1010">
        <v>1260000</v>
      </c>
      <c r="AJ20" s="1006">
        <f t="shared" si="2"/>
        <v>0</v>
      </c>
      <c r="AK20" s="1006">
        <f t="shared" si="2"/>
        <v>0</v>
      </c>
      <c r="AL20" s="1059">
        <v>3</v>
      </c>
      <c r="AM20" s="1006">
        <v>1260000</v>
      </c>
    </row>
    <row r="21" spans="1:39" x14ac:dyDescent="0.2">
      <c r="A21" s="1805" t="s">
        <v>21940</v>
      </c>
      <c r="B21" s="1806"/>
      <c r="C21" s="1806"/>
      <c r="D21" s="1806"/>
      <c r="E21" s="850"/>
      <c r="F21" s="1063">
        <v>1</v>
      </c>
      <c r="G21" s="1062">
        <v>25000</v>
      </c>
      <c r="H21" s="1062"/>
      <c r="I21" s="1067"/>
      <c r="J21" s="1060"/>
      <c r="K21" s="1064"/>
      <c r="L21" s="1064"/>
      <c r="M21" s="845"/>
      <c r="N21" s="846"/>
      <c r="O21" s="1016">
        <f>SUM(G21:N21)</f>
        <v>25000</v>
      </c>
      <c r="P21" s="1064">
        <v>50000</v>
      </c>
      <c r="Q21" s="1064">
        <v>25000</v>
      </c>
      <c r="R21" s="1016">
        <f>SUM(P21:Q21)</f>
        <v>75000</v>
      </c>
      <c r="S21" s="1015">
        <f>(O21*12)+R21</f>
        <v>375000</v>
      </c>
      <c r="T21" s="1010">
        <f>F21*S21</f>
        <v>375000</v>
      </c>
      <c r="U21" s="1059">
        <v>1</v>
      </c>
      <c r="V21" s="1060">
        <v>25000</v>
      </c>
      <c r="W21" s="1060"/>
      <c r="X21" s="1060"/>
      <c r="Y21" s="1060"/>
      <c r="Z21" s="1064"/>
      <c r="AA21" s="1064"/>
      <c r="AB21" s="845"/>
      <c r="AC21" s="1014"/>
      <c r="AD21" s="1012">
        <f>SUM(V21:AC21)</f>
        <v>25000</v>
      </c>
      <c r="AE21" s="1064">
        <v>50000</v>
      </c>
      <c r="AF21" s="1064">
        <v>25000</v>
      </c>
      <c r="AG21" s="1011">
        <f>+AE21+AF21</f>
        <v>75000</v>
      </c>
      <c r="AH21" s="1010">
        <f>(AD21*12)+AG21</f>
        <v>375000</v>
      </c>
      <c r="AI21" s="1010">
        <f>U21*AH21</f>
        <v>375000</v>
      </c>
      <c r="AJ21" s="1006">
        <f t="shared" si="2"/>
        <v>0</v>
      </c>
      <c r="AK21" s="1006">
        <f t="shared" si="2"/>
        <v>0</v>
      </c>
      <c r="AL21" s="1059">
        <v>1</v>
      </c>
      <c r="AM21" s="1006">
        <v>375000</v>
      </c>
    </row>
    <row r="22" spans="1:39" x14ac:dyDescent="0.2">
      <c r="A22" s="1805" t="s">
        <v>21939</v>
      </c>
      <c r="B22" s="1806"/>
      <c r="C22" s="1806"/>
      <c r="D22" s="1806"/>
      <c r="E22" s="850"/>
      <c r="F22" s="1063">
        <v>1</v>
      </c>
      <c r="G22" s="1062">
        <v>3137.01</v>
      </c>
      <c r="H22" s="1062">
        <v>11270</v>
      </c>
      <c r="I22" s="1067"/>
      <c r="J22" s="1069"/>
      <c r="K22" s="1069"/>
      <c r="L22" s="1069"/>
      <c r="M22" s="845"/>
      <c r="N22" s="846"/>
      <c r="O22" s="1016">
        <f>SUM(G22:N22)</f>
        <v>14407.01</v>
      </c>
      <c r="P22" s="1064">
        <v>1000</v>
      </c>
      <c r="Q22" s="1064"/>
      <c r="R22" s="1016">
        <f>SUM(P22:Q22)</f>
        <v>1000</v>
      </c>
      <c r="S22" s="1015">
        <f>(O22*12)+R22</f>
        <v>173884.12</v>
      </c>
      <c r="T22" s="1010">
        <f>F22*S22</f>
        <v>173884.12</v>
      </c>
      <c r="U22" s="1059">
        <v>1</v>
      </c>
      <c r="V22" s="1060">
        <v>3137</v>
      </c>
      <c r="W22" s="1060">
        <v>11270</v>
      </c>
      <c r="X22" s="1060"/>
      <c r="Y22" s="1060"/>
      <c r="Z22" s="1064"/>
      <c r="AA22" s="1064"/>
      <c r="AB22" s="845"/>
      <c r="AC22" s="1014"/>
      <c r="AD22" s="1012">
        <f>SUM(V22:AC22)</f>
        <v>14407</v>
      </c>
      <c r="AE22" s="1064">
        <v>1000</v>
      </c>
      <c r="AF22" s="1064"/>
      <c r="AG22" s="1011">
        <f>+AE22+AF22</f>
        <v>1000</v>
      </c>
      <c r="AH22" s="1010">
        <f>(AD22*12)+AG22</f>
        <v>173884</v>
      </c>
      <c r="AI22" s="1010">
        <f>U22*AH22</f>
        <v>173884</v>
      </c>
      <c r="AJ22" s="1006">
        <f t="shared" si="2"/>
        <v>-0.11999999999534339</v>
      </c>
      <c r="AK22" s="1006">
        <f t="shared" si="2"/>
        <v>-0.11999999999534339</v>
      </c>
      <c r="AL22" s="1059">
        <v>1</v>
      </c>
      <c r="AM22" s="1006">
        <v>173884</v>
      </c>
    </row>
    <row r="23" spans="1:39" x14ac:dyDescent="0.2">
      <c r="A23" s="1805" t="s">
        <v>21938</v>
      </c>
      <c r="B23" s="1806"/>
      <c r="C23" s="1806"/>
      <c r="D23" s="1806"/>
      <c r="E23" s="850"/>
      <c r="F23" s="1063">
        <v>36</v>
      </c>
      <c r="G23" s="1062">
        <v>3131.92</v>
      </c>
      <c r="H23" s="1062"/>
      <c r="I23" s="1067"/>
      <c r="J23" s="1069"/>
      <c r="K23" s="1069"/>
      <c r="L23" s="1069"/>
      <c r="M23" s="845">
        <v>11791</v>
      </c>
      <c r="N23" s="1014">
        <v>120</v>
      </c>
      <c r="O23" s="1016">
        <f>SUM(G23:N23)</f>
        <v>15042.92</v>
      </c>
      <c r="P23" s="1064">
        <v>1000</v>
      </c>
      <c r="Q23" s="1064"/>
      <c r="R23" s="1016">
        <f>SUM(P23:Q23)</f>
        <v>1000</v>
      </c>
      <c r="S23" s="1015">
        <f>(O23*12)+R23</f>
        <v>181515.04</v>
      </c>
      <c r="T23" s="1010">
        <f>F23*S23</f>
        <v>6534541.4400000004</v>
      </c>
      <c r="U23" s="1059">
        <v>39</v>
      </c>
      <c r="V23" s="1060">
        <v>3132</v>
      </c>
      <c r="W23" s="1060"/>
      <c r="X23" s="1060"/>
      <c r="Y23" s="1060"/>
      <c r="Z23" s="1064"/>
      <c r="AA23" s="1064"/>
      <c r="AB23" s="845">
        <v>12348.09</v>
      </c>
      <c r="AC23" s="1014">
        <v>120</v>
      </c>
      <c r="AD23" s="1012">
        <f>SUM(V23:AC23)</f>
        <v>15600.09</v>
      </c>
      <c r="AE23" s="1064">
        <v>1000</v>
      </c>
      <c r="AF23" s="1064"/>
      <c r="AG23" s="1011">
        <f>+AE23+AF23</f>
        <v>1000</v>
      </c>
      <c r="AH23" s="1010">
        <f>(AD23*12)+AG23</f>
        <v>188201.08000000002</v>
      </c>
      <c r="AI23" s="1010">
        <f>U23*AH23</f>
        <v>7339842.120000001</v>
      </c>
      <c r="AJ23" s="1006">
        <f t="shared" si="2"/>
        <v>6686.0400000000081</v>
      </c>
      <c r="AK23" s="1006">
        <f t="shared" si="2"/>
        <v>805300.68000000063</v>
      </c>
      <c r="AL23" s="1059">
        <v>40</v>
      </c>
      <c r="AM23" s="1006">
        <v>6112603</v>
      </c>
    </row>
    <row r="24" spans="1:39" x14ac:dyDescent="0.2">
      <c r="A24" s="1805" t="s">
        <v>21937</v>
      </c>
      <c r="B24" s="1806"/>
      <c r="C24" s="1806"/>
      <c r="D24" s="1806"/>
      <c r="E24" s="850"/>
      <c r="F24" s="1063"/>
      <c r="G24" s="1062"/>
      <c r="H24" s="1062"/>
      <c r="I24" s="1067"/>
      <c r="J24" s="1060"/>
      <c r="K24" s="1064"/>
      <c r="L24" s="1064"/>
      <c r="M24" s="845"/>
      <c r="N24" s="846"/>
      <c r="O24" s="1016"/>
      <c r="P24" s="1064"/>
      <c r="Q24" s="1064"/>
      <c r="R24" s="1016"/>
      <c r="S24" s="1015"/>
      <c r="T24" s="1010"/>
      <c r="U24" s="1059"/>
      <c r="V24" s="1060"/>
      <c r="W24" s="1060"/>
      <c r="X24" s="1060"/>
      <c r="Y24" s="1060"/>
      <c r="Z24" s="1064"/>
      <c r="AA24" s="1064"/>
      <c r="AB24" s="845"/>
      <c r="AC24" s="845"/>
      <c r="AD24" s="1012"/>
      <c r="AE24" s="1064"/>
      <c r="AF24" s="1064"/>
      <c r="AG24" s="1011"/>
      <c r="AH24" s="1010"/>
      <c r="AI24" s="1010"/>
      <c r="AJ24" s="1006"/>
      <c r="AK24" s="1006"/>
      <c r="AL24" s="1059">
        <v>1</v>
      </c>
      <c r="AM24" s="1006">
        <v>12218</v>
      </c>
    </row>
    <row r="25" spans="1:39" x14ac:dyDescent="0.2">
      <c r="A25" s="1805" t="s">
        <v>21936</v>
      </c>
      <c r="B25" s="1806"/>
      <c r="C25" s="1806"/>
      <c r="D25" s="1806"/>
      <c r="E25" s="850"/>
      <c r="F25" s="1063">
        <v>11</v>
      </c>
      <c r="G25" s="1062">
        <v>2541</v>
      </c>
      <c r="H25" s="1062">
        <v>11270</v>
      </c>
      <c r="I25" s="1067"/>
      <c r="J25" s="1060"/>
      <c r="K25" s="1064"/>
      <c r="L25" s="1064"/>
      <c r="M25" s="845"/>
      <c r="N25" s="846"/>
      <c r="O25" s="1016">
        <f>SUM(G25:N25)</f>
        <v>13811</v>
      </c>
      <c r="P25" s="1064">
        <v>2000</v>
      </c>
      <c r="Q25" s="1064"/>
      <c r="R25" s="1016">
        <f>SUM(P25:Q25)</f>
        <v>2000</v>
      </c>
      <c r="S25" s="1015">
        <f>(O25*12)+R25</f>
        <v>167732</v>
      </c>
      <c r="T25" s="1010">
        <f>F25*S25</f>
        <v>1845052</v>
      </c>
      <c r="U25" s="1059">
        <v>12</v>
      </c>
      <c r="V25" s="1060">
        <v>2532</v>
      </c>
      <c r="W25" s="1060">
        <v>11270</v>
      </c>
      <c r="X25" s="1060"/>
      <c r="Y25" s="1060"/>
      <c r="Z25" s="1064"/>
      <c r="AA25" s="1064"/>
      <c r="AB25" s="845"/>
      <c r="AC25" s="845"/>
      <c r="AD25" s="1012">
        <f t="shared" ref="AD25:AD30" si="3">SUM(V25:AC25)</f>
        <v>13802</v>
      </c>
      <c r="AE25" s="1064">
        <v>2000</v>
      </c>
      <c r="AF25" s="1064"/>
      <c r="AG25" s="1011">
        <f>+AE25+AF25</f>
        <v>2000</v>
      </c>
      <c r="AH25" s="1010">
        <f t="shared" ref="AH25:AH30" si="4">(AD25*12)+AG25</f>
        <v>167624</v>
      </c>
      <c r="AI25" s="1010">
        <v>1277352</v>
      </c>
      <c r="AJ25" s="1006">
        <f t="shared" ref="AJ25:AK30" si="5">+AH25-S25</f>
        <v>-108</v>
      </c>
      <c r="AK25" s="1006">
        <f t="shared" si="5"/>
        <v>-567700</v>
      </c>
      <c r="AL25" s="1059">
        <v>36</v>
      </c>
      <c r="AM25" s="1006">
        <v>4646826</v>
      </c>
    </row>
    <row r="26" spans="1:39" x14ac:dyDescent="0.2">
      <c r="A26" s="1805" t="s">
        <v>21935</v>
      </c>
      <c r="B26" s="1806"/>
      <c r="C26" s="1806"/>
      <c r="D26" s="1806"/>
      <c r="E26" s="850"/>
      <c r="F26" s="1063">
        <v>1</v>
      </c>
      <c r="G26" s="1062">
        <v>1258</v>
      </c>
      <c r="H26" s="1062">
        <v>9070</v>
      </c>
      <c r="I26" s="1067"/>
      <c r="J26" s="1060"/>
      <c r="K26" s="1064"/>
      <c r="L26" s="1064"/>
      <c r="M26" s="845"/>
      <c r="N26" s="846"/>
      <c r="O26" s="1016">
        <f>SUM(G26:N26)</f>
        <v>10328</v>
      </c>
      <c r="P26" s="1064">
        <v>1000</v>
      </c>
      <c r="Q26" s="1064"/>
      <c r="R26" s="1016">
        <f>SUM(P26:Q26)</f>
        <v>1000</v>
      </c>
      <c r="S26" s="1015">
        <f>(O26*12)+R26</f>
        <v>124936</v>
      </c>
      <c r="T26" s="1010">
        <f>F26*S26</f>
        <v>124936</v>
      </c>
      <c r="U26" s="1059">
        <v>1</v>
      </c>
      <c r="V26" s="1060">
        <v>1258</v>
      </c>
      <c r="W26" s="1060">
        <v>9070</v>
      </c>
      <c r="X26" s="1060"/>
      <c r="Y26" s="1060"/>
      <c r="Z26" s="1064"/>
      <c r="AA26" s="1064"/>
      <c r="AB26" s="845"/>
      <c r="AC26" s="845"/>
      <c r="AD26" s="1012">
        <f t="shared" si="3"/>
        <v>10328</v>
      </c>
      <c r="AE26" s="1064">
        <v>1000</v>
      </c>
      <c r="AF26" s="1064"/>
      <c r="AG26" s="1011">
        <f>+AE26</f>
        <v>1000</v>
      </c>
      <c r="AH26" s="1010">
        <f t="shared" si="4"/>
        <v>124936</v>
      </c>
      <c r="AI26" s="1010">
        <f>U26*AH26</f>
        <v>124936</v>
      </c>
      <c r="AJ26" s="1006">
        <f t="shared" si="5"/>
        <v>0</v>
      </c>
      <c r="AK26" s="1006">
        <f t="shared" si="5"/>
        <v>0</v>
      </c>
      <c r="AL26" s="1059">
        <v>3</v>
      </c>
      <c r="AM26" s="1006">
        <v>370614</v>
      </c>
    </row>
    <row r="27" spans="1:39" x14ac:dyDescent="0.2">
      <c r="A27" s="1805" t="s">
        <v>21934</v>
      </c>
      <c r="B27" s="1806"/>
      <c r="C27" s="1806"/>
      <c r="D27" s="1806"/>
      <c r="E27" s="850"/>
      <c r="F27" s="1063">
        <v>41</v>
      </c>
      <c r="G27" s="1062">
        <v>2300</v>
      </c>
      <c r="H27" s="1062">
        <v>9070</v>
      </c>
      <c r="I27" s="1067"/>
      <c r="J27" s="1060"/>
      <c r="K27" s="1064"/>
      <c r="L27" s="1064"/>
      <c r="M27" s="845"/>
      <c r="N27" s="846"/>
      <c r="O27" s="1016">
        <f>SUM(G27:N27)</f>
        <v>11370</v>
      </c>
      <c r="P27" s="1064">
        <v>2000</v>
      </c>
      <c r="Q27" s="1064"/>
      <c r="R27" s="1016">
        <f>SUM(P27:Q27)</f>
        <v>2000</v>
      </c>
      <c r="S27" s="1015">
        <f>(O27*12)+R27</f>
        <v>138440</v>
      </c>
      <c r="T27" s="1010">
        <v>4213366</v>
      </c>
      <c r="U27" s="1059">
        <v>53</v>
      </c>
      <c r="V27" s="1060">
        <v>2356</v>
      </c>
      <c r="W27" s="1060">
        <v>9070</v>
      </c>
      <c r="X27" s="1060"/>
      <c r="Y27" s="1060"/>
      <c r="Z27" s="1064"/>
      <c r="AA27" s="1064"/>
      <c r="AB27" s="845"/>
      <c r="AC27" s="845"/>
      <c r="AD27" s="1012">
        <f t="shared" si="3"/>
        <v>11426</v>
      </c>
      <c r="AE27" s="1064">
        <v>2000</v>
      </c>
      <c r="AF27" s="1064"/>
      <c r="AG27" s="1011">
        <f>+AE27</f>
        <v>2000</v>
      </c>
      <c r="AH27" s="1010">
        <f t="shared" si="4"/>
        <v>139112</v>
      </c>
      <c r="AI27" s="1010">
        <v>4944053</v>
      </c>
      <c r="AJ27" s="1006">
        <f t="shared" si="5"/>
        <v>672</v>
      </c>
      <c r="AK27" s="1006">
        <f t="shared" si="5"/>
        <v>730687</v>
      </c>
      <c r="AL27" s="1059">
        <v>97</v>
      </c>
      <c r="AM27" s="1006">
        <v>10410407</v>
      </c>
    </row>
    <row r="28" spans="1:39" x14ac:dyDescent="0.2">
      <c r="A28" s="1805" t="s">
        <v>21933</v>
      </c>
      <c r="B28" s="1806"/>
      <c r="C28" s="1806"/>
      <c r="D28" s="1806"/>
      <c r="E28" s="850"/>
      <c r="F28" s="1063">
        <v>34</v>
      </c>
      <c r="G28" s="1062">
        <v>1145</v>
      </c>
      <c r="H28" s="1062">
        <v>6627</v>
      </c>
      <c r="I28" s="1067"/>
      <c r="J28" s="1060"/>
      <c r="K28" s="1064"/>
      <c r="L28" s="1064"/>
      <c r="M28" s="845"/>
      <c r="N28" s="846"/>
      <c r="O28" s="1016">
        <f>SUM(G28:N28)</f>
        <v>7772</v>
      </c>
      <c r="P28" s="1064">
        <v>1000</v>
      </c>
      <c r="Q28" s="1064"/>
      <c r="R28" s="1016">
        <f>SUM(P28:Q28)</f>
        <v>1000</v>
      </c>
      <c r="S28" s="1015">
        <f>(O28*12)+R28</f>
        <v>94264</v>
      </c>
      <c r="T28" s="1010">
        <f>F28*S28</f>
        <v>3204976</v>
      </c>
      <c r="U28" s="1059">
        <v>33</v>
      </c>
      <c r="V28" s="1060">
        <v>1145</v>
      </c>
      <c r="W28" s="1060">
        <v>6627</v>
      </c>
      <c r="X28" s="1060"/>
      <c r="Y28" s="1060"/>
      <c r="Z28" s="1064"/>
      <c r="AA28" s="1064"/>
      <c r="AB28" s="845"/>
      <c r="AC28" s="845"/>
      <c r="AD28" s="1012">
        <f t="shared" si="3"/>
        <v>7772</v>
      </c>
      <c r="AE28" s="1064">
        <v>1000</v>
      </c>
      <c r="AF28" s="1064"/>
      <c r="AG28" s="1011">
        <f>+AE28</f>
        <v>1000</v>
      </c>
      <c r="AH28" s="1010">
        <f t="shared" si="4"/>
        <v>94264</v>
      </c>
      <c r="AI28" s="1010">
        <f>U28*AH28</f>
        <v>3110712</v>
      </c>
      <c r="AJ28" s="1006">
        <f t="shared" si="5"/>
        <v>0</v>
      </c>
      <c r="AK28" s="1006">
        <f t="shared" si="5"/>
        <v>-94264</v>
      </c>
      <c r="AL28" s="1059">
        <v>37</v>
      </c>
      <c r="AM28" s="1006">
        <v>3487768</v>
      </c>
    </row>
    <row r="29" spans="1:39" x14ac:dyDescent="0.2">
      <c r="A29" s="1805" t="s">
        <v>21932</v>
      </c>
      <c r="B29" s="1806"/>
      <c r="C29" s="1806"/>
      <c r="D29" s="1806"/>
      <c r="E29" s="850"/>
      <c r="F29" s="1059"/>
      <c r="G29" s="1062"/>
      <c r="H29" s="1062"/>
      <c r="I29" s="1067"/>
      <c r="J29" s="842"/>
      <c r="K29" s="842"/>
      <c r="L29" s="842"/>
      <c r="M29" s="842"/>
      <c r="N29" s="842"/>
      <c r="O29" s="921"/>
      <c r="P29" s="842"/>
      <c r="Q29" s="842"/>
      <c r="R29" s="921"/>
      <c r="S29" s="1061"/>
      <c r="T29" s="839"/>
      <c r="U29" s="1059">
        <v>8</v>
      </c>
      <c r="V29" s="1060">
        <v>21554</v>
      </c>
      <c r="W29" s="1060"/>
      <c r="X29" s="842"/>
      <c r="Y29" s="842"/>
      <c r="Z29" s="842"/>
      <c r="AA29" s="842"/>
      <c r="AB29" s="842"/>
      <c r="AC29" s="842"/>
      <c r="AD29" s="1012">
        <f t="shared" si="3"/>
        <v>21554</v>
      </c>
      <c r="AE29" s="842">
        <v>43107</v>
      </c>
      <c r="AF29" s="842">
        <v>21450</v>
      </c>
      <c r="AG29" s="1011">
        <v>64350</v>
      </c>
      <c r="AH29" s="839">
        <f t="shared" si="4"/>
        <v>322998</v>
      </c>
      <c r="AI29" s="1010">
        <f>U29*AH29</f>
        <v>2583984</v>
      </c>
      <c r="AJ29" s="1006">
        <f t="shared" si="5"/>
        <v>322998</v>
      </c>
      <c r="AK29" s="1006">
        <f t="shared" si="5"/>
        <v>2583984</v>
      </c>
      <c r="AL29" s="1059">
        <v>5</v>
      </c>
      <c r="AM29" s="1006">
        <v>1616006</v>
      </c>
    </row>
    <row r="30" spans="1:39" x14ac:dyDescent="0.2">
      <c r="A30" s="1066" t="s">
        <v>21931</v>
      </c>
      <c r="B30" s="1068"/>
      <c r="C30" s="1068"/>
      <c r="D30" s="1068"/>
      <c r="E30" s="850"/>
      <c r="F30" s="1059"/>
      <c r="G30" s="1062"/>
      <c r="H30" s="1062"/>
      <c r="I30" s="1067"/>
      <c r="J30" s="842"/>
      <c r="K30" s="842"/>
      <c r="L30" s="842"/>
      <c r="M30" s="842"/>
      <c r="N30" s="842"/>
      <c r="O30" s="921"/>
      <c r="P30" s="842"/>
      <c r="Q30" s="842"/>
      <c r="R30" s="921"/>
      <c r="S30" s="1061"/>
      <c r="T30" s="839"/>
      <c r="U30" s="1059">
        <v>4</v>
      </c>
      <c r="V30" s="1060">
        <v>24533</v>
      </c>
      <c r="W30" s="1060"/>
      <c r="X30" s="842"/>
      <c r="Y30" s="842"/>
      <c r="Z30" s="842"/>
      <c r="AA30" s="842"/>
      <c r="AB30" s="842"/>
      <c r="AC30" s="842"/>
      <c r="AD30" s="1012">
        <f t="shared" si="3"/>
        <v>24533</v>
      </c>
      <c r="AE30" s="842">
        <v>49065</v>
      </c>
      <c r="AF30" s="842">
        <v>24429</v>
      </c>
      <c r="AG30" s="1011">
        <v>73286</v>
      </c>
      <c r="AH30" s="839">
        <f t="shared" si="4"/>
        <v>367682</v>
      </c>
      <c r="AI30" s="1010">
        <f>U30*AH30</f>
        <v>1470728</v>
      </c>
      <c r="AJ30" s="1006">
        <f t="shared" si="5"/>
        <v>367682</v>
      </c>
      <c r="AK30" s="1006">
        <f t="shared" si="5"/>
        <v>1470728</v>
      </c>
      <c r="AL30" s="1059">
        <v>49</v>
      </c>
      <c r="AM30" s="1006">
        <v>18026398</v>
      </c>
    </row>
    <row r="31" spans="1:39" x14ac:dyDescent="0.2">
      <c r="A31" s="944"/>
      <c r="B31" s="887"/>
      <c r="C31" s="887"/>
      <c r="D31" s="887"/>
      <c r="E31" s="850"/>
      <c r="F31" s="863"/>
      <c r="G31" s="1062"/>
      <c r="H31" s="842"/>
      <c r="I31" s="842"/>
      <c r="J31" s="842"/>
      <c r="K31" s="842"/>
      <c r="L31" s="842"/>
      <c r="M31" s="842"/>
      <c r="N31" s="842"/>
      <c r="O31" s="921"/>
      <c r="P31" s="842"/>
      <c r="Q31" s="842"/>
      <c r="R31" s="921"/>
      <c r="S31" s="1061"/>
      <c r="T31" s="839"/>
      <c r="U31" s="1059"/>
      <c r="V31" s="1060"/>
      <c r="W31" s="842"/>
      <c r="X31" s="842"/>
      <c r="Y31" s="842"/>
      <c r="Z31" s="842"/>
      <c r="AA31" s="842"/>
      <c r="AB31" s="842"/>
      <c r="AC31" s="842"/>
      <c r="AD31" s="1012"/>
      <c r="AE31" s="842"/>
      <c r="AF31" s="842"/>
      <c r="AG31" s="1011"/>
      <c r="AH31" s="839"/>
      <c r="AI31" s="839"/>
      <c r="AJ31" s="1006"/>
      <c r="AK31" s="1006"/>
      <c r="AL31" s="1059"/>
      <c r="AM31" s="1006"/>
    </row>
    <row r="32" spans="1:39" x14ac:dyDescent="0.2">
      <c r="A32" s="944" t="s">
        <v>21691</v>
      </c>
      <c r="B32" s="887"/>
      <c r="C32" s="887"/>
      <c r="D32" s="887"/>
      <c r="E32" s="850"/>
      <c r="F32" s="863"/>
      <c r="G32" s="842"/>
      <c r="H32" s="842"/>
      <c r="I32" s="842"/>
      <c r="J32" s="842"/>
      <c r="K32" s="842"/>
      <c r="L32" s="842"/>
      <c r="M32" s="842"/>
      <c r="N32" s="842"/>
      <c r="O32" s="921"/>
      <c r="P32" s="842"/>
      <c r="Q32" s="842"/>
      <c r="R32" s="921"/>
      <c r="S32" s="1061"/>
      <c r="T32" s="839"/>
      <c r="U32" s="1065"/>
      <c r="V32" s="842"/>
      <c r="W32" s="842"/>
      <c r="X32" s="842"/>
      <c r="Y32" s="842"/>
      <c r="Z32" s="842"/>
      <c r="AA32" s="842"/>
      <c r="AB32" s="842"/>
      <c r="AC32" s="842"/>
      <c r="AD32" s="1012"/>
      <c r="AE32" s="842"/>
      <c r="AF32" s="842"/>
      <c r="AG32" s="1011"/>
      <c r="AH32" s="839"/>
      <c r="AI32" s="839"/>
      <c r="AJ32" s="1006"/>
      <c r="AK32" s="1006"/>
      <c r="AL32" s="1065"/>
      <c r="AM32" s="1006"/>
    </row>
    <row r="33" spans="1:39" x14ac:dyDescent="0.2">
      <c r="A33" s="1805" t="s">
        <v>21916</v>
      </c>
      <c r="B33" s="1806"/>
      <c r="C33" s="1806"/>
      <c r="D33" s="1806"/>
      <c r="E33" s="850"/>
      <c r="F33" s="1063">
        <v>21</v>
      </c>
      <c r="G33" s="1062">
        <v>898</v>
      </c>
      <c r="H33" s="1062">
        <v>5784</v>
      </c>
      <c r="I33" s="1067"/>
      <c r="J33" s="1060"/>
      <c r="K33" s="1064"/>
      <c r="L33" s="1064"/>
      <c r="M33" s="845"/>
      <c r="N33" s="846"/>
      <c r="O33" s="1016">
        <f t="shared" ref="O33:O38" si="6">SUM(G33:N33)</f>
        <v>6682</v>
      </c>
      <c r="P33" s="1064">
        <v>1000</v>
      </c>
      <c r="Q33" s="1064"/>
      <c r="R33" s="1016">
        <f t="shared" ref="R33:R38" si="7">SUM(P33:Q33)</f>
        <v>1000</v>
      </c>
      <c r="S33" s="1015">
        <f t="shared" ref="S33:S38" si="8">(O33*12)+R33</f>
        <v>81184</v>
      </c>
      <c r="T33" s="1010">
        <f>F33*S33</f>
        <v>1704864</v>
      </c>
      <c r="U33" s="1059">
        <v>22</v>
      </c>
      <c r="V33" s="1060">
        <v>898</v>
      </c>
      <c r="W33" s="1060">
        <v>5784</v>
      </c>
      <c r="X33" s="1060"/>
      <c r="Y33" s="1060"/>
      <c r="Z33" s="1064"/>
      <c r="AA33" s="1064"/>
      <c r="AB33" s="845"/>
      <c r="AC33" s="845"/>
      <c r="AD33" s="1012">
        <f t="shared" ref="AD33:AD38" si="9">SUM(V33:AC33)</f>
        <v>6682</v>
      </c>
      <c r="AE33" s="1064">
        <v>1000</v>
      </c>
      <c r="AF33" s="1064"/>
      <c r="AG33" s="1011">
        <f t="shared" ref="AG33:AG38" si="10">SUM(AE33:AF33)</f>
        <v>1000</v>
      </c>
      <c r="AH33" s="1010">
        <f t="shared" ref="AH33:AH38" si="11">(AD33*12)+AG33</f>
        <v>81184</v>
      </c>
      <c r="AI33" s="1010">
        <f>U33*AH33</f>
        <v>1786048</v>
      </c>
      <c r="AJ33" s="1006">
        <f t="shared" ref="AJ33:AK38" si="12">+AH33-S33</f>
        <v>0</v>
      </c>
      <c r="AK33" s="1006">
        <f t="shared" si="12"/>
        <v>81184</v>
      </c>
      <c r="AL33" s="1059">
        <v>22</v>
      </c>
      <c r="AM33" s="1006">
        <v>1786048</v>
      </c>
    </row>
    <row r="34" spans="1:39" x14ac:dyDescent="0.2">
      <c r="A34" s="1805" t="s">
        <v>21915</v>
      </c>
      <c r="B34" s="1806"/>
      <c r="C34" s="1806"/>
      <c r="D34" s="1806"/>
      <c r="E34" s="850"/>
      <c r="F34" s="1063">
        <v>13</v>
      </c>
      <c r="G34" s="1062">
        <v>889</v>
      </c>
      <c r="H34" s="1062">
        <v>5784</v>
      </c>
      <c r="I34" s="1067"/>
      <c r="J34" s="1060"/>
      <c r="K34" s="1064"/>
      <c r="L34" s="1064"/>
      <c r="M34" s="845"/>
      <c r="N34" s="846"/>
      <c r="O34" s="1016">
        <f t="shared" si="6"/>
        <v>6673</v>
      </c>
      <c r="P34" s="1064">
        <v>1000</v>
      </c>
      <c r="Q34" s="1064"/>
      <c r="R34" s="1016">
        <f t="shared" si="7"/>
        <v>1000</v>
      </c>
      <c r="S34" s="1015">
        <f t="shared" si="8"/>
        <v>81076</v>
      </c>
      <c r="T34" s="1010">
        <f>F34*S34</f>
        <v>1053988</v>
      </c>
      <c r="U34" s="1059">
        <v>13</v>
      </c>
      <c r="V34" s="1060">
        <v>889</v>
      </c>
      <c r="W34" s="1060">
        <v>5784</v>
      </c>
      <c r="X34" s="1060"/>
      <c r="Y34" s="1060"/>
      <c r="Z34" s="1064"/>
      <c r="AA34" s="1064"/>
      <c r="AB34" s="845"/>
      <c r="AC34" s="845"/>
      <c r="AD34" s="1012">
        <f t="shared" si="9"/>
        <v>6673</v>
      </c>
      <c r="AE34" s="1064">
        <v>1000</v>
      </c>
      <c r="AF34" s="1064"/>
      <c r="AG34" s="1011">
        <f t="shared" si="10"/>
        <v>1000</v>
      </c>
      <c r="AH34" s="1010">
        <f t="shared" si="11"/>
        <v>81076</v>
      </c>
      <c r="AI34" s="1010">
        <f>U34*AH34</f>
        <v>1053988</v>
      </c>
      <c r="AJ34" s="1006">
        <f t="shared" si="12"/>
        <v>0</v>
      </c>
      <c r="AK34" s="1006">
        <f t="shared" si="12"/>
        <v>0</v>
      </c>
      <c r="AL34" s="1059">
        <v>13</v>
      </c>
      <c r="AM34" s="1006">
        <v>1054043</v>
      </c>
    </row>
    <row r="35" spans="1:39" x14ac:dyDescent="0.2">
      <c r="A35" s="1805" t="s">
        <v>21914</v>
      </c>
      <c r="B35" s="1806"/>
      <c r="C35" s="1806"/>
      <c r="D35" s="1806"/>
      <c r="E35" s="850"/>
      <c r="F35" s="1063">
        <v>14</v>
      </c>
      <c r="G35" s="1062">
        <v>875</v>
      </c>
      <c r="H35" s="1062">
        <v>5784</v>
      </c>
      <c r="I35" s="1067"/>
      <c r="J35" s="1060"/>
      <c r="K35" s="1064"/>
      <c r="L35" s="1064"/>
      <c r="M35" s="845"/>
      <c r="N35" s="846"/>
      <c r="O35" s="1016">
        <f t="shared" si="6"/>
        <v>6659</v>
      </c>
      <c r="P35" s="1064">
        <v>1000</v>
      </c>
      <c r="Q35" s="1064"/>
      <c r="R35" s="1016">
        <f t="shared" si="7"/>
        <v>1000</v>
      </c>
      <c r="S35" s="1015">
        <f t="shared" si="8"/>
        <v>80908</v>
      </c>
      <c r="T35" s="1010">
        <f>F35*S35</f>
        <v>1132712</v>
      </c>
      <c r="U35" s="1059">
        <v>14</v>
      </c>
      <c r="V35" s="1060">
        <v>875</v>
      </c>
      <c r="W35" s="1060">
        <v>5784</v>
      </c>
      <c r="X35" s="1060"/>
      <c r="Y35" s="1060"/>
      <c r="Z35" s="1064"/>
      <c r="AA35" s="1064"/>
      <c r="AB35" s="845"/>
      <c r="AC35" s="845"/>
      <c r="AD35" s="1012">
        <f t="shared" si="9"/>
        <v>6659</v>
      </c>
      <c r="AE35" s="1064">
        <v>1000</v>
      </c>
      <c r="AF35" s="1064"/>
      <c r="AG35" s="1011">
        <f t="shared" si="10"/>
        <v>1000</v>
      </c>
      <c r="AH35" s="1010">
        <f t="shared" si="11"/>
        <v>80908</v>
      </c>
      <c r="AI35" s="1010">
        <f>U35*AH35</f>
        <v>1132712</v>
      </c>
      <c r="AJ35" s="1006">
        <f t="shared" si="12"/>
        <v>0</v>
      </c>
      <c r="AK35" s="1006">
        <f t="shared" si="12"/>
        <v>0</v>
      </c>
      <c r="AL35" s="1059">
        <v>18</v>
      </c>
      <c r="AM35" s="1006">
        <v>1456344</v>
      </c>
    </row>
    <row r="36" spans="1:39" x14ac:dyDescent="0.2">
      <c r="A36" s="1805" t="s">
        <v>21913</v>
      </c>
      <c r="B36" s="1806"/>
      <c r="C36" s="1806"/>
      <c r="D36" s="1806"/>
      <c r="E36" s="850"/>
      <c r="F36" s="1063">
        <v>28</v>
      </c>
      <c r="G36" s="1062">
        <v>865</v>
      </c>
      <c r="H36" s="1062">
        <v>5784</v>
      </c>
      <c r="I36" s="1067"/>
      <c r="J36" s="1060"/>
      <c r="K36" s="1064"/>
      <c r="L36" s="1064"/>
      <c r="M36" s="845"/>
      <c r="N36" s="846"/>
      <c r="O36" s="1016">
        <f t="shared" si="6"/>
        <v>6649</v>
      </c>
      <c r="P36" s="1064">
        <v>1000</v>
      </c>
      <c r="Q36" s="1064"/>
      <c r="R36" s="1016">
        <f t="shared" si="7"/>
        <v>1000</v>
      </c>
      <c r="S36" s="1015">
        <f t="shared" si="8"/>
        <v>80788</v>
      </c>
      <c r="T36" s="1010">
        <f>F36*S36</f>
        <v>2262064</v>
      </c>
      <c r="U36" s="1059">
        <v>28</v>
      </c>
      <c r="V36" s="1060">
        <v>867</v>
      </c>
      <c r="W36" s="1060">
        <v>5784</v>
      </c>
      <c r="X36" s="1060"/>
      <c r="Y36" s="1060"/>
      <c r="Z36" s="1064"/>
      <c r="AA36" s="1064"/>
      <c r="AB36" s="845"/>
      <c r="AC36" s="845"/>
      <c r="AD36" s="1012">
        <f t="shared" si="9"/>
        <v>6651</v>
      </c>
      <c r="AE36" s="1064">
        <v>1000</v>
      </c>
      <c r="AF36" s="1064"/>
      <c r="AG36" s="1011">
        <f t="shared" si="10"/>
        <v>1000</v>
      </c>
      <c r="AH36" s="1010">
        <f t="shared" si="11"/>
        <v>80812</v>
      </c>
      <c r="AI36" s="1010">
        <f>U36*AH36</f>
        <v>2262736</v>
      </c>
      <c r="AJ36" s="1006">
        <f t="shared" si="12"/>
        <v>24</v>
      </c>
      <c r="AK36" s="1006">
        <f t="shared" si="12"/>
        <v>672</v>
      </c>
      <c r="AL36" s="1059">
        <v>30</v>
      </c>
      <c r="AM36" s="1006">
        <v>2424360</v>
      </c>
    </row>
    <row r="37" spans="1:39" x14ac:dyDescent="0.2">
      <c r="A37" s="1805" t="s">
        <v>21912</v>
      </c>
      <c r="B37" s="1806"/>
      <c r="C37" s="1806"/>
      <c r="D37" s="1806"/>
      <c r="E37" s="850"/>
      <c r="F37" s="1063">
        <v>35</v>
      </c>
      <c r="G37" s="1062">
        <v>1596</v>
      </c>
      <c r="H37" s="1062">
        <v>5784</v>
      </c>
      <c r="I37" s="1067"/>
      <c r="J37" s="1060"/>
      <c r="K37" s="1064"/>
      <c r="L37" s="1064"/>
      <c r="M37" s="845"/>
      <c r="N37" s="846"/>
      <c r="O37" s="1016">
        <f t="shared" si="6"/>
        <v>7380</v>
      </c>
      <c r="P37" s="1064">
        <v>2000</v>
      </c>
      <c r="Q37" s="1064"/>
      <c r="R37" s="1016">
        <f t="shared" si="7"/>
        <v>2000</v>
      </c>
      <c r="S37" s="1015">
        <f t="shared" si="8"/>
        <v>90560</v>
      </c>
      <c r="T37" s="1010">
        <v>2257664</v>
      </c>
      <c r="U37" s="1059">
        <v>35</v>
      </c>
      <c r="V37" s="1060">
        <v>1597</v>
      </c>
      <c r="W37" s="1060">
        <v>5784</v>
      </c>
      <c r="X37" s="1060"/>
      <c r="Y37" s="1060"/>
      <c r="Z37" s="1064"/>
      <c r="AA37" s="1064"/>
      <c r="AB37" s="845"/>
      <c r="AC37" s="845"/>
      <c r="AD37" s="1012">
        <f t="shared" si="9"/>
        <v>7381</v>
      </c>
      <c r="AE37" s="1064">
        <v>2000</v>
      </c>
      <c r="AF37" s="1064"/>
      <c r="AG37" s="1011">
        <f t="shared" si="10"/>
        <v>2000</v>
      </c>
      <c r="AH37" s="1010">
        <f t="shared" si="11"/>
        <v>90572</v>
      </c>
      <c r="AI37" s="1010">
        <v>2257952</v>
      </c>
      <c r="AJ37" s="1006">
        <f t="shared" si="12"/>
        <v>12</v>
      </c>
      <c r="AK37" s="1006">
        <f t="shared" si="12"/>
        <v>288</v>
      </c>
      <c r="AL37" s="1059">
        <v>33</v>
      </c>
      <c r="AM37" s="1006">
        <v>2096544</v>
      </c>
    </row>
    <row r="38" spans="1:39" x14ac:dyDescent="0.2">
      <c r="A38" s="1805" t="s">
        <v>21911</v>
      </c>
      <c r="B38" s="1806"/>
      <c r="C38" s="1806"/>
      <c r="D38" s="1806"/>
      <c r="E38" s="850"/>
      <c r="F38" s="1063">
        <v>25</v>
      </c>
      <c r="G38" s="1062">
        <v>844</v>
      </c>
      <c r="H38" s="1062">
        <v>5784</v>
      </c>
      <c r="I38" s="1067"/>
      <c r="J38" s="1060"/>
      <c r="K38" s="1064"/>
      <c r="L38" s="1064"/>
      <c r="M38" s="845"/>
      <c r="N38" s="846"/>
      <c r="O38" s="1016">
        <f t="shared" si="6"/>
        <v>6628</v>
      </c>
      <c r="P38" s="1064">
        <v>1000</v>
      </c>
      <c r="Q38" s="1064"/>
      <c r="R38" s="1016">
        <f t="shared" si="7"/>
        <v>1000</v>
      </c>
      <c r="S38" s="1015">
        <f t="shared" si="8"/>
        <v>80536</v>
      </c>
      <c r="T38" s="1010">
        <f>F38*S38</f>
        <v>2013400</v>
      </c>
      <c r="U38" s="1059">
        <v>36</v>
      </c>
      <c r="V38" s="1060">
        <v>849</v>
      </c>
      <c r="W38" s="1060">
        <v>5784</v>
      </c>
      <c r="X38" s="1060"/>
      <c r="Y38" s="1060"/>
      <c r="Z38" s="1064"/>
      <c r="AA38" s="1064"/>
      <c r="AB38" s="845"/>
      <c r="AC38" s="845"/>
      <c r="AD38" s="1012">
        <f t="shared" si="9"/>
        <v>6633</v>
      </c>
      <c r="AE38" s="1064">
        <v>1000</v>
      </c>
      <c r="AF38" s="1064"/>
      <c r="AG38" s="1011">
        <f t="shared" si="10"/>
        <v>1000</v>
      </c>
      <c r="AH38" s="1010">
        <f t="shared" si="11"/>
        <v>80596</v>
      </c>
      <c r="AI38" s="1010">
        <f>U38*AH38</f>
        <v>2901456</v>
      </c>
      <c r="AJ38" s="1006">
        <f t="shared" si="12"/>
        <v>60</v>
      </c>
      <c r="AK38" s="1006">
        <f t="shared" si="12"/>
        <v>888056</v>
      </c>
      <c r="AL38" s="1059">
        <v>37</v>
      </c>
      <c r="AM38" s="1006">
        <v>2982052</v>
      </c>
    </row>
    <row r="39" spans="1:39" x14ac:dyDescent="0.2">
      <c r="A39" s="1066" t="s">
        <v>21930</v>
      </c>
      <c r="B39" s="887"/>
      <c r="C39" s="887"/>
      <c r="D39" s="887"/>
      <c r="E39" s="850"/>
      <c r="F39" s="863"/>
      <c r="G39" s="1062"/>
      <c r="H39" s="1062"/>
      <c r="I39" s="842"/>
      <c r="J39" s="842"/>
      <c r="K39" s="842"/>
      <c r="L39" s="842"/>
      <c r="M39" s="842"/>
      <c r="N39" s="842"/>
      <c r="O39" s="921"/>
      <c r="P39" s="842"/>
      <c r="Q39" s="842"/>
      <c r="R39" s="921"/>
      <c r="S39" s="1061"/>
      <c r="T39" s="839"/>
      <c r="U39" s="1065"/>
      <c r="V39" s="842"/>
      <c r="W39" s="842"/>
      <c r="X39" s="842"/>
      <c r="Y39" s="842"/>
      <c r="Z39" s="842"/>
      <c r="AA39" s="842"/>
      <c r="AB39" s="842"/>
      <c r="AC39" s="842"/>
      <c r="AD39" s="844"/>
      <c r="AE39" s="842"/>
      <c r="AF39" s="842"/>
      <c r="AG39" s="841"/>
      <c r="AH39" s="839"/>
      <c r="AI39" s="839"/>
      <c r="AJ39" s="1006"/>
      <c r="AK39" s="1006"/>
      <c r="AL39" s="1065">
        <v>60</v>
      </c>
      <c r="AM39" s="1006">
        <v>1675980</v>
      </c>
    </row>
    <row r="40" spans="1:39" x14ac:dyDescent="0.2">
      <c r="A40" s="944"/>
      <c r="B40" s="887"/>
      <c r="C40" s="887"/>
      <c r="D40" s="887"/>
      <c r="E40" s="850"/>
      <c r="F40" s="863"/>
      <c r="G40" s="1062"/>
      <c r="H40" s="1062"/>
      <c r="I40" s="842"/>
      <c r="J40" s="842"/>
      <c r="K40" s="842"/>
      <c r="L40" s="842"/>
      <c r="M40" s="842"/>
      <c r="N40" s="842"/>
      <c r="O40" s="921"/>
      <c r="P40" s="842"/>
      <c r="Q40" s="842"/>
      <c r="R40" s="921"/>
      <c r="S40" s="1061"/>
      <c r="T40" s="839"/>
      <c r="U40" s="1065"/>
      <c r="V40" s="842"/>
      <c r="W40" s="842"/>
      <c r="X40" s="842"/>
      <c r="Y40" s="842"/>
      <c r="Z40" s="842"/>
      <c r="AA40" s="842"/>
      <c r="AB40" s="842"/>
      <c r="AC40" s="842"/>
      <c r="AD40" s="844"/>
      <c r="AE40" s="842"/>
      <c r="AF40" s="842"/>
      <c r="AG40" s="841"/>
      <c r="AH40" s="839"/>
      <c r="AI40" s="839"/>
      <c r="AJ40" s="1006"/>
      <c r="AK40" s="1006"/>
      <c r="AL40" s="1065"/>
      <c r="AM40" s="1006"/>
    </row>
    <row r="41" spans="1:39" x14ac:dyDescent="0.2">
      <c r="A41" s="944" t="s">
        <v>21910</v>
      </c>
      <c r="B41" s="887"/>
      <c r="C41" s="887"/>
      <c r="D41" s="887"/>
      <c r="E41" s="850"/>
      <c r="F41" s="863"/>
      <c r="G41" s="1062"/>
      <c r="H41" s="1062"/>
      <c r="I41" s="842"/>
      <c r="J41" s="842"/>
      <c r="K41" s="842"/>
      <c r="L41" s="842"/>
      <c r="M41" s="842"/>
      <c r="N41" s="842"/>
      <c r="O41" s="921"/>
      <c r="P41" s="842"/>
      <c r="Q41" s="842"/>
      <c r="R41" s="921"/>
      <c r="S41" s="1061"/>
      <c r="T41" s="839"/>
      <c r="U41" s="1065"/>
      <c r="V41" s="842"/>
      <c r="W41" s="842"/>
      <c r="X41" s="842"/>
      <c r="Y41" s="842"/>
      <c r="Z41" s="842"/>
      <c r="AA41" s="842"/>
      <c r="AB41" s="842"/>
      <c r="AC41" s="842"/>
      <c r="AD41" s="844"/>
      <c r="AE41" s="842"/>
      <c r="AF41" s="842"/>
      <c r="AG41" s="841"/>
      <c r="AH41" s="839"/>
      <c r="AI41" s="839"/>
      <c r="AJ41" s="1006"/>
      <c r="AK41" s="1006"/>
      <c r="AL41" s="1065"/>
      <c r="AM41" s="1006"/>
    </row>
    <row r="42" spans="1:39" x14ac:dyDescent="0.2">
      <c r="A42" s="1805" t="s">
        <v>21909</v>
      </c>
      <c r="B42" s="1806"/>
      <c r="C42" s="1806"/>
      <c r="D42" s="1806"/>
      <c r="E42" s="850"/>
      <c r="F42" s="1063">
        <v>35</v>
      </c>
      <c r="G42" s="1062">
        <v>1470</v>
      </c>
      <c r="H42" s="1062">
        <v>3105</v>
      </c>
      <c r="I42" s="1060"/>
      <c r="J42" s="1060"/>
      <c r="K42" s="1064"/>
      <c r="L42" s="1064"/>
      <c r="M42" s="845"/>
      <c r="N42" s="846"/>
      <c r="O42" s="1016">
        <f t="shared" ref="O42:O47" si="13">SUM(G42:N42)</f>
        <v>4575</v>
      </c>
      <c r="P42" s="1064">
        <v>2000</v>
      </c>
      <c r="Q42" s="1064"/>
      <c r="R42" s="1016">
        <f t="shared" ref="R42:R47" si="14">SUM(P42:Q42)</f>
        <v>2000</v>
      </c>
      <c r="S42" s="1015">
        <f t="shared" ref="S42:S47" si="15">(O42*12)+R42</f>
        <v>56900</v>
      </c>
      <c r="T42" s="1010">
        <v>1638260</v>
      </c>
      <c r="U42" s="1059">
        <v>35</v>
      </c>
      <c r="V42" s="1060">
        <v>1471</v>
      </c>
      <c r="W42" s="1060">
        <v>3105</v>
      </c>
      <c r="X42" s="1060"/>
      <c r="Y42" s="1060"/>
      <c r="Z42" s="1064"/>
      <c r="AA42" s="1064"/>
      <c r="AB42" s="845"/>
      <c r="AC42" s="845"/>
      <c r="AD42" s="1012">
        <f t="shared" ref="AD42:AD47" si="16">SUM(V42:AC42)</f>
        <v>4576</v>
      </c>
      <c r="AE42" s="1064">
        <v>2000</v>
      </c>
      <c r="AF42" s="1064"/>
      <c r="AG42" s="1011">
        <f t="shared" ref="AG42:AG47" si="17">SUM(AE42:AF42)</f>
        <v>2000</v>
      </c>
      <c r="AH42" s="1010">
        <f t="shared" ref="AH42:AH47" si="18">(AD42*12)+AG42</f>
        <v>56912</v>
      </c>
      <c r="AI42" s="1010">
        <v>1638668</v>
      </c>
      <c r="AJ42" s="1006">
        <f t="shared" ref="AJ42:AK47" si="19">+AH42-S42</f>
        <v>12</v>
      </c>
      <c r="AK42" s="1006">
        <f t="shared" si="19"/>
        <v>408</v>
      </c>
      <c r="AL42" s="1059">
        <v>34</v>
      </c>
      <c r="AM42" s="1006">
        <v>1590736</v>
      </c>
    </row>
    <row r="43" spans="1:39" x14ac:dyDescent="0.2">
      <c r="A43" s="1805" t="s">
        <v>21908</v>
      </c>
      <c r="B43" s="1806"/>
      <c r="C43" s="1806"/>
      <c r="D43" s="1806"/>
      <c r="E43" s="850"/>
      <c r="F43" s="1063">
        <v>19</v>
      </c>
      <c r="G43" s="1062">
        <v>745</v>
      </c>
      <c r="H43" s="1062">
        <v>3105</v>
      </c>
      <c r="I43" s="1060"/>
      <c r="J43" s="1060"/>
      <c r="K43" s="1064"/>
      <c r="L43" s="1064"/>
      <c r="M43" s="845"/>
      <c r="N43" s="846"/>
      <c r="O43" s="1016">
        <f t="shared" si="13"/>
        <v>3850</v>
      </c>
      <c r="P43" s="1064">
        <v>1000</v>
      </c>
      <c r="Q43" s="1064"/>
      <c r="R43" s="1016">
        <f t="shared" si="14"/>
        <v>1000</v>
      </c>
      <c r="S43" s="1015">
        <f t="shared" si="15"/>
        <v>47200</v>
      </c>
      <c r="T43" s="1010">
        <f>F43*S43</f>
        <v>896800</v>
      </c>
      <c r="U43" s="1059">
        <v>19</v>
      </c>
      <c r="V43" s="1060">
        <v>745</v>
      </c>
      <c r="W43" s="1060">
        <v>3105</v>
      </c>
      <c r="X43" s="1060"/>
      <c r="Y43" s="1060"/>
      <c r="Z43" s="1064"/>
      <c r="AA43" s="1064"/>
      <c r="AB43" s="845"/>
      <c r="AC43" s="845"/>
      <c r="AD43" s="1012">
        <f t="shared" si="16"/>
        <v>3850</v>
      </c>
      <c r="AE43" s="1064">
        <v>1000</v>
      </c>
      <c r="AF43" s="1064"/>
      <c r="AG43" s="1011">
        <f t="shared" si="17"/>
        <v>1000</v>
      </c>
      <c r="AH43" s="1010">
        <f t="shared" si="18"/>
        <v>47200</v>
      </c>
      <c r="AI43" s="1010">
        <f>U43*AH43</f>
        <v>896800</v>
      </c>
      <c r="AJ43" s="1006">
        <f t="shared" si="19"/>
        <v>0</v>
      </c>
      <c r="AK43" s="1006">
        <f t="shared" si="19"/>
        <v>0</v>
      </c>
      <c r="AL43" s="1059">
        <v>21</v>
      </c>
      <c r="AM43" s="1006">
        <v>991200</v>
      </c>
    </row>
    <row r="44" spans="1:39" x14ac:dyDescent="0.2">
      <c r="A44" s="1805" t="s">
        <v>21907</v>
      </c>
      <c r="B44" s="1806"/>
      <c r="C44" s="1806"/>
      <c r="D44" s="1806"/>
      <c r="E44" s="850"/>
      <c r="F44" s="1063">
        <v>15</v>
      </c>
      <c r="G44" s="1062">
        <v>735</v>
      </c>
      <c r="H44" s="1062">
        <v>3105</v>
      </c>
      <c r="I44" s="1060"/>
      <c r="J44" s="1060"/>
      <c r="K44" s="1064"/>
      <c r="L44" s="1064"/>
      <c r="M44" s="845"/>
      <c r="N44" s="846"/>
      <c r="O44" s="1016">
        <f t="shared" si="13"/>
        <v>3840</v>
      </c>
      <c r="P44" s="1064">
        <v>1000</v>
      </c>
      <c r="Q44" s="1064"/>
      <c r="R44" s="1016">
        <f t="shared" si="14"/>
        <v>1000</v>
      </c>
      <c r="S44" s="1015">
        <f t="shared" si="15"/>
        <v>47080</v>
      </c>
      <c r="T44" s="1010">
        <f>F44*S44</f>
        <v>706200</v>
      </c>
      <c r="U44" s="1059">
        <v>15</v>
      </c>
      <c r="V44" s="1060">
        <v>735</v>
      </c>
      <c r="W44" s="1060">
        <v>3105</v>
      </c>
      <c r="X44" s="1060"/>
      <c r="Y44" s="1060"/>
      <c r="Z44" s="1064"/>
      <c r="AA44" s="1064"/>
      <c r="AB44" s="845"/>
      <c r="AC44" s="845"/>
      <c r="AD44" s="1012">
        <f t="shared" si="16"/>
        <v>3840</v>
      </c>
      <c r="AE44" s="1064">
        <v>1000</v>
      </c>
      <c r="AF44" s="1064"/>
      <c r="AG44" s="1011">
        <f t="shared" si="17"/>
        <v>1000</v>
      </c>
      <c r="AH44" s="1010">
        <f t="shared" si="18"/>
        <v>47080</v>
      </c>
      <c r="AI44" s="1010">
        <f>U44*AH44</f>
        <v>706200</v>
      </c>
      <c r="AJ44" s="1006">
        <f t="shared" si="19"/>
        <v>0</v>
      </c>
      <c r="AK44" s="1006">
        <f t="shared" si="19"/>
        <v>0</v>
      </c>
      <c r="AL44" s="1059">
        <v>15</v>
      </c>
      <c r="AM44" s="1006">
        <v>706200</v>
      </c>
    </row>
    <row r="45" spans="1:39" x14ac:dyDescent="0.2">
      <c r="A45" s="1805" t="s">
        <v>21906</v>
      </c>
      <c r="B45" s="1806"/>
      <c r="C45" s="1806"/>
      <c r="D45" s="1806"/>
      <c r="E45" s="850"/>
      <c r="F45" s="1063">
        <v>22</v>
      </c>
      <c r="G45" s="1062">
        <v>1370</v>
      </c>
      <c r="H45" s="1062">
        <v>3105</v>
      </c>
      <c r="I45" s="1060"/>
      <c r="J45" s="1060"/>
      <c r="K45" s="1064"/>
      <c r="L45" s="1064"/>
      <c r="M45" s="845"/>
      <c r="N45" s="846"/>
      <c r="O45" s="1016">
        <f t="shared" si="13"/>
        <v>4475</v>
      </c>
      <c r="P45" s="1064">
        <v>2000</v>
      </c>
      <c r="Q45" s="1064"/>
      <c r="R45" s="1016">
        <f t="shared" si="14"/>
        <v>2000</v>
      </c>
      <c r="S45" s="1015">
        <f t="shared" si="15"/>
        <v>55700</v>
      </c>
      <c r="T45" s="1010">
        <v>918460</v>
      </c>
      <c r="U45" s="1059">
        <v>21</v>
      </c>
      <c r="V45" s="1060">
        <v>1370</v>
      </c>
      <c r="W45" s="1060">
        <v>3105</v>
      </c>
      <c r="X45" s="1060"/>
      <c r="Y45" s="1060"/>
      <c r="Z45" s="1064"/>
      <c r="AA45" s="1064"/>
      <c r="AB45" s="845"/>
      <c r="AC45" s="845"/>
      <c r="AD45" s="1012">
        <f t="shared" si="16"/>
        <v>4475</v>
      </c>
      <c r="AE45" s="1064">
        <v>2000</v>
      </c>
      <c r="AF45" s="1064"/>
      <c r="AG45" s="1011">
        <f t="shared" si="17"/>
        <v>2000</v>
      </c>
      <c r="AH45" s="1010">
        <f t="shared" si="18"/>
        <v>55700</v>
      </c>
      <c r="AI45" s="1010">
        <v>871500</v>
      </c>
      <c r="AJ45" s="1006">
        <f t="shared" si="19"/>
        <v>0</v>
      </c>
      <c r="AK45" s="1006">
        <f t="shared" si="19"/>
        <v>-46960</v>
      </c>
      <c r="AL45" s="1059">
        <v>20</v>
      </c>
      <c r="AM45" s="1006">
        <v>824540</v>
      </c>
    </row>
    <row r="46" spans="1:39" x14ac:dyDescent="0.2">
      <c r="A46" s="1805" t="s">
        <v>21905</v>
      </c>
      <c r="B46" s="1806"/>
      <c r="C46" s="1806"/>
      <c r="D46" s="1806"/>
      <c r="E46" s="850"/>
      <c r="F46" s="1063">
        <v>8</v>
      </c>
      <c r="G46" s="1062">
        <v>715</v>
      </c>
      <c r="H46" s="1062">
        <v>3105</v>
      </c>
      <c r="I46" s="1060"/>
      <c r="J46" s="1060"/>
      <c r="K46" s="1064"/>
      <c r="L46" s="1064"/>
      <c r="M46" s="845"/>
      <c r="N46" s="846"/>
      <c r="O46" s="1016">
        <f t="shared" si="13"/>
        <v>3820</v>
      </c>
      <c r="P46" s="1064">
        <v>1000</v>
      </c>
      <c r="Q46" s="1064"/>
      <c r="R46" s="1016">
        <f t="shared" si="14"/>
        <v>1000</v>
      </c>
      <c r="S46" s="1015">
        <f t="shared" si="15"/>
        <v>46840</v>
      </c>
      <c r="T46" s="1010">
        <f>F46*S46</f>
        <v>374720</v>
      </c>
      <c r="U46" s="1059">
        <v>8</v>
      </c>
      <c r="V46" s="1060">
        <v>715</v>
      </c>
      <c r="W46" s="1060">
        <v>3105</v>
      </c>
      <c r="X46" s="1060"/>
      <c r="Y46" s="1060"/>
      <c r="Z46" s="1064"/>
      <c r="AA46" s="1064"/>
      <c r="AB46" s="845"/>
      <c r="AC46" s="845"/>
      <c r="AD46" s="1012">
        <f t="shared" si="16"/>
        <v>3820</v>
      </c>
      <c r="AE46" s="1064">
        <v>1000</v>
      </c>
      <c r="AF46" s="1064"/>
      <c r="AG46" s="1011">
        <f t="shared" si="17"/>
        <v>1000</v>
      </c>
      <c r="AH46" s="1010">
        <f t="shared" si="18"/>
        <v>46840</v>
      </c>
      <c r="AI46" s="1010">
        <f>U46*AH46</f>
        <v>374720</v>
      </c>
      <c r="AJ46" s="1006">
        <f t="shared" si="19"/>
        <v>0</v>
      </c>
      <c r="AK46" s="1006">
        <f t="shared" si="19"/>
        <v>0</v>
      </c>
      <c r="AL46" s="1059">
        <v>8</v>
      </c>
      <c r="AM46" s="1006">
        <v>374720</v>
      </c>
    </row>
    <row r="47" spans="1:39" x14ac:dyDescent="0.2">
      <c r="A47" s="1805" t="s">
        <v>21904</v>
      </c>
      <c r="B47" s="1806"/>
      <c r="C47" s="1806"/>
      <c r="D47" s="1806"/>
      <c r="E47" s="850"/>
      <c r="F47" s="1063">
        <v>20</v>
      </c>
      <c r="G47" s="1062">
        <v>1320</v>
      </c>
      <c r="H47" s="1062">
        <v>3105</v>
      </c>
      <c r="I47" s="1060"/>
      <c r="J47" s="1060"/>
      <c r="K47" s="1064"/>
      <c r="L47" s="1064"/>
      <c r="M47" s="845"/>
      <c r="N47" s="846"/>
      <c r="O47" s="1016">
        <f t="shared" si="13"/>
        <v>4425</v>
      </c>
      <c r="P47" s="1064">
        <v>2000</v>
      </c>
      <c r="Q47" s="1064"/>
      <c r="R47" s="1016">
        <f t="shared" si="14"/>
        <v>2000</v>
      </c>
      <c r="S47" s="1015">
        <f t="shared" si="15"/>
        <v>55100</v>
      </c>
      <c r="T47" s="1010">
        <v>474800</v>
      </c>
      <c r="U47" s="1059">
        <v>21</v>
      </c>
      <c r="V47" s="1060">
        <v>1320</v>
      </c>
      <c r="W47" s="1060">
        <v>3105</v>
      </c>
      <c r="X47" s="1060"/>
      <c r="Y47" s="1060"/>
      <c r="Z47" s="1064"/>
      <c r="AA47" s="1064"/>
      <c r="AB47" s="845"/>
      <c r="AC47" s="845"/>
      <c r="AD47" s="1012">
        <f t="shared" si="16"/>
        <v>4425</v>
      </c>
      <c r="AE47" s="1064">
        <v>2000</v>
      </c>
      <c r="AF47" s="1064"/>
      <c r="AG47" s="1011">
        <f t="shared" si="17"/>
        <v>2000</v>
      </c>
      <c r="AH47" s="1010">
        <f t="shared" si="18"/>
        <v>55100</v>
      </c>
      <c r="AI47" s="1010">
        <v>521400</v>
      </c>
      <c r="AJ47" s="1006">
        <f t="shared" si="19"/>
        <v>0</v>
      </c>
      <c r="AK47" s="1006">
        <f t="shared" si="19"/>
        <v>46600</v>
      </c>
      <c r="AL47" s="1059">
        <v>21</v>
      </c>
      <c r="AM47" s="1006">
        <v>521400</v>
      </c>
    </row>
    <row r="48" spans="1:39" x14ac:dyDescent="0.2">
      <c r="A48" s="925"/>
      <c r="B48" s="887"/>
      <c r="C48" s="887"/>
      <c r="D48" s="887"/>
      <c r="E48" s="850"/>
      <c r="F48" s="1059"/>
      <c r="G48" s="1062"/>
      <c r="H48" s="1060"/>
      <c r="I48" s="842"/>
      <c r="J48" s="842"/>
      <c r="K48" s="842"/>
      <c r="L48" s="842"/>
      <c r="M48" s="842"/>
      <c r="N48" s="842"/>
      <c r="O48" s="921"/>
      <c r="P48" s="842"/>
      <c r="Q48" s="842"/>
      <c r="R48" s="921"/>
      <c r="S48" s="1061"/>
      <c r="T48" s="839"/>
      <c r="U48" s="1059"/>
      <c r="V48" s="1060"/>
      <c r="W48" s="1060"/>
      <c r="X48" s="842"/>
      <c r="Y48" s="842"/>
      <c r="Z48" s="842"/>
      <c r="AA48" s="842"/>
      <c r="AB48" s="842"/>
      <c r="AC48" s="842"/>
      <c r="AD48" s="844"/>
      <c r="AE48" s="842"/>
      <c r="AF48" s="842"/>
      <c r="AG48" s="841"/>
      <c r="AH48" s="839"/>
      <c r="AI48" s="839"/>
      <c r="AJ48" s="1006"/>
      <c r="AK48" s="1006"/>
      <c r="AL48" s="1059"/>
      <c r="AM48" s="1006"/>
    </row>
    <row r="49" spans="1:39" x14ac:dyDescent="0.2">
      <c r="A49" s="944"/>
      <c r="B49" s="887"/>
      <c r="C49" s="887"/>
      <c r="D49" s="887"/>
      <c r="E49" s="850"/>
      <c r="F49" s="863"/>
      <c r="G49" s="1062"/>
      <c r="H49" s="842"/>
      <c r="I49" s="842"/>
      <c r="J49" s="842"/>
      <c r="K49" s="842"/>
      <c r="L49" s="842"/>
      <c r="M49" s="842"/>
      <c r="N49" s="842"/>
      <c r="O49" s="921"/>
      <c r="P49" s="842"/>
      <c r="Q49" s="842"/>
      <c r="R49" s="921"/>
      <c r="S49" s="1061"/>
      <c r="T49" s="839"/>
      <c r="U49" s="1065"/>
      <c r="V49" s="842"/>
      <c r="W49" s="842"/>
      <c r="X49" s="842"/>
      <c r="Y49" s="842"/>
      <c r="Z49" s="842"/>
      <c r="AA49" s="842"/>
      <c r="AB49" s="842"/>
      <c r="AC49" s="842"/>
      <c r="AD49" s="844"/>
      <c r="AE49" s="842"/>
      <c r="AF49" s="842"/>
      <c r="AG49" s="841"/>
      <c r="AH49" s="839"/>
      <c r="AI49" s="839"/>
      <c r="AJ49" s="1006"/>
      <c r="AK49" s="1006"/>
      <c r="AL49" s="1065"/>
      <c r="AM49" s="1006"/>
    </row>
    <row r="50" spans="1:39" x14ac:dyDescent="0.2">
      <c r="A50" s="944" t="s">
        <v>21695</v>
      </c>
      <c r="B50" s="887"/>
      <c r="C50" s="887"/>
      <c r="D50" s="887"/>
      <c r="E50" s="850"/>
      <c r="F50" s="863"/>
      <c r="G50" s="842"/>
      <c r="H50" s="842"/>
      <c r="I50" s="842"/>
      <c r="J50" s="842"/>
      <c r="K50" s="842"/>
      <c r="L50" s="842"/>
      <c r="M50" s="842"/>
      <c r="N50" s="842"/>
      <c r="O50" s="921"/>
      <c r="P50" s="842"/>
      <c r="Q50" s="842"/>
      <c r="R50" s="921"/>
      <c r="S50" s="1061"/>
      <c r="T50" s="839"/>
      <c r="U50" s="1065"/>
      <c r="V50" s="842"/>
      <c r="W50" s="842"/>
      <c r="X50" s="842"/>
      <c r="Y50" s="842"/>
      <c r="Z50" s="842"/>
      <c r="AA50" s="842"/>
      <c r="AB50" s="842"/>
      <c r="AC50" s="842"/>
      <c r="AD50" s="844"/>
      <c r="AE50" s="842"/>
      <c r="AF50" s="842"/>
      <c r="AG50" s="841"/>
      <c r="AH50" s="839"/>
      <c r="AI50" s="839"/>
      <c r="AJ50" s="1006"/>
      <c r="AK50" s="1006"/>
      <c r="AL50" s="1065"/>
      <c r="AM50" s="1006"/>
    </row>
    <row r="51" spans="1:39" x14ac:dyDescent="0.2">
      <c r="A51" s="1805" t="s">
        <v>21903</v>
      </c>
      <c r="B51" s="1806"/>
      <c r="C51" s="1806"/>
      <c r="D51" s="1806"/>
      <c r="E51" s="850"/>
      <c r="F51" s="1063">
        <v>3</v>
      </c>
      <c r="G51" s="1062">
        <v>689</v>
      </c>
      <c r="H51" s="1062">
        <v>2415</v>
      </c>
      <c r="I51" s="1060"/>
      <c r="J51" s="1060"/>
      <c r="K51" s="1064"/>
      <c r="L51" s="1064"/>
      <c r="M51" s="845"/>
      <c r="N51" s="846"/>
      <c r="O51" s="1016">
        <f>SUM(G51:N51)</f>
        <v>3104</v>
      </c>
      <c r="P51" s="1064">
        <v>1000</v>
      </c>
      <c r="Q51" s="1064"/>
      <c r="R51" s="1016">
        <f>SUM(P51:Q51)</f>
        <v>1000</v>
      </c>
      <c r="S51" s="1015">
        <f>(O51*12)+R51</f>
        <v>38248</v>
      </c>
      <c r="T51" s="1010">
        <f>F51*S51</f>
        <v>114744</v>
      </c>
      <c r="U51" s="1059">
        <v>3</v>
      </c>
      <c r="V51" s="1060">
        <v>690</v>
      </c>
      <c r="W51" s="1060">
        <v>2415</v>
      </c>
      <c r="X51" s="1060"/>
      <c r="Y51" s="1060"/>
      <c r="Z51" s="1064"/>
      <c r="AA51" s="1064"/>
      <c r="AB51" s="845"/>
      <c r="AC51" s="845"/>
      <c r="AD51" s="1012">
        <f>SUM(V51:AC51)</f>
        <v>3105</v>
      </c>
      <c r="AE51" s="1064">
        <v>1000</v>
      </c>
      <c r="AF51" s="1064"/>
      <c r="AG51" s="1011">
        <f>SUM(AE51:AF51)</f>
        <v>1000</v>
      </c>
      <c r="AH51" s="1010">
        <f>(AD51*12)+AG51</f>
        <v>38260</v>
      </c>
      <c r="AI51" s="1010">
        <f>U51*AH51</f>
        <v>114780</v>
      </c>
      <c r="AJ51" s="1006">
        <f t="shared" ref="AJ51:AK55" si="20">+AH51-S51</f>
        <v>12</v>
      </c>
      <c r="AK51" s="1006">
        <f t="shared" si="20"/>
        <v>36</v>
      </c>
      <c r="AL51" s="1059">
        <v>3</v>
      </c>
      <c r="AM51" s="1006">
        <v>114768</v>
      </c>
    </row>
    <row r="52" spans="1:39" x14ac:dyDescent="0.2">
      <c r="A52" s="1805" t="s">
        <v>21902</v>
      </c>
      <c r="B52" s="1806"/>
      <c r="C52" s="1806"/>
      <c r="D52" s="1806"/>
      <c r="E52" s="850"/>
      <c r="F52" s="1063">
        <v>5</v>
      </c>
      <c r="G52" s="1062">
        <v>668</v>
      </c>
      <c r="H52" s="1062">
        <v>2415</v>
      </c>
      <c r="I52" s="1060"/>
      <c r="J52" s="1060"/>
      <c r="K52" s="1064"/>
      <c r="L52" s="1064"/>
      <c r="M52" s="845"/>
      <c r="N52" s="846"/>
      <c r="O52" s="1016">
        <f>SUM(G52:N52)</f>
        <v>3083</v>
      </c>
      <c r="P52" s="1064">
        <v>1000</v>
      </c>
      <c r="Q52" s="1064"/>
      <c r="R52" s="1016">
        <f>SUM(P52:Q52)</f>
        <v>1000</v>
      </c>
      <c r="S52" s="1015">
        <f>(O52*12)+R52</f>
        <v>37996</v>
      </c>
      <c r="T52" s="1010">
        <f>F52*S52</f>
        <v>189980</v>
      </c>
      <c r="U52" s="1059">
        <v>5</v>
      </c>
      <c r="V52" s="1060">
        <v>668</v>
      </c>
      <c r="W52" s="1060">
        <v>2415</v>
      </c>
      <c r="X52" s="1060"/>
      <c r="Y52" s="1060"/>
      <c r="Z52" s="1064"/>
      <c r="AA52" s="1064"/>
      <c r="AB52" s="845"/>
      <c r="AC52" s="845"/>
      <c r="AD52" s="1012">
        <f>SUM(V52:AC52)</f>
        <v>3083</v>
      </c>
      <c r="AE52" s="1064">
        <v>1000</v>
      </c>
      <c r="AF52" s="1064"/>
      <c r="AG52" s="1011">
        <f>SUM(AE52:AF52)</f>
        <v>1000</v>
      </c>
      <c r="AH52" s="1010">
        <f>(AD52*12)+AG52</f>
        <v>37996</v>
      </c>
      <c r="AI52" s="1010">
        <f>U52*AH52</f>
        <v>189980</v>
      </c>
      <c r="AJ52" s="1006">
        <f t="shared" si="20"/>
        <v>0</v>
      </c>
      <c r="AK52" s="1006">
        <f t="shared" si="20"/>
        <v>0</v>
      </c>
      <c r="AL52" s="1059">
        <v>5</v>
      </c>
      <c r="AM52" s="1006">
        <v>189977</v>
      </c>
    </row>
    <row r="53" spans="1:39" x14ac:dyDescent="0.2">
      <c r="A53" s="1805" t="s">
        <v>21901</v>
      </c>
      <c r="B53" s="1806"/>
      <c r="C53" s="1806"/>
      <c r="D53" s="1806"/>
      <c r="E53" s="850"/>
      <c r="F53" s="1063">
        <v>16</v>
      </c>
      <c r="G53" s="1062">
        <v>683</v>
      </c>
      <c r="H53" s="1062">
        <v>2415</v>
      </c>
      <c r="I53" s="1060"/>
      <c r="J53" s="1060"/>
      <c r="K53" s="1064"/>
      <c r="L53" s="1064"/>
      <c r="M53" s="845"/>
      <c r="N53" s="846"/>
      <c r="O53" s="1016">
        <f>SUM(G53:N53)</f>
        <v>3098</v>
      </c>
      <c r="P53" s="1064">
        <v>1000</v>
      </c>
      <c r="Q53" s="1064"/>
      <c r="R53" s="1016">
        <f>SUM(P53:Q53)</f>
        <v>1000</v>
      </c>
      <c r="S53" s="1015">
        <f>(O53*12)+R53</f>
        <v>38176</v>
      </c>
      <c r="T53" s="1010">
        <f>F53*S53</f>
        <v>610816</v>
      </c>
      <c r="U53" s="1059">
        <v>16</v>
      </c>
      <c r="V53" s="1060">
        <v>683</v>
      </c>
      <c r="W53" s="1060">
        <v>2415</v>
      </c>
      <c r="X53" s="1060"/>
      <c r="Y53" s="1060"/>
      <c r="Z53" s="1064"/>
      <c r="AA53" s="1064"/>
      <c r="AB53" s="845"/>
      <c r="AC53" s="845"/>
      <c r="AD53" s="1012">
        <f>SUM(V53:AC53)</f>
        <v>3098</v>
      </c>
      <c r="AE53" s="1064">
        <v>1000</v>
      </c>
      <c r="AF53" s="1064"/>
      <c r="AG53" s="1011">
        <f>SUM(AE53:AF53)</f>
        <v>1000</v>
      </c>
      <c r="AH53" s="1010">
        <f>(AD53*12)+AG53</f>
        <v>38176</v>
      </c>
      <c r="AI53" s="1010">
        <f>U53*AH53</f>
        <v>610816</v>
      </c>
      <c r="AJ53" s="1006">
        <f t="shared" si="20"/>
        <v>0</v>
      </c>
      <c r="AK53" s="1006">
        <f t="shared" si="20"/>
        <v>0</v>
      </c>
      <c r="AL53" s="1059">
        <v>16</v>
      </c>
      <c r="AM53" s="1006">
        <v>610733</v>
      </c>
    </row>
    <row r="54" spans="1:39" x14ac:dyDescent="0.2">
      <c r="A54" s="1805" t="s">
        <v>21900</v>
      </c>
      <c r="B54" s="1806"/>
      <c r="C54" s="1806"/>
      <c r="D54" s="1806"/>
      <c r="E54" s="850"/>
      <c r="F54" s="1063">
        <v>4</v>
      </c>
      <c r="G54" s="1062">
        <v>675</v>
      </c>
      <c r="H54" s="1062">
        <v>2415</v>
      </c>
      <c r="I54" s="1060"/>
      <c r="J54" s="1060"/>
      <c r="K54" s="1064"/>
      <c r="L54" s="1064"/>
      <c r="M54" s="845"/>
      <c r="N54" s="846"/>
      <c r="O54" s="1016">
        <f>SUM(G54:N54)</f>
        <v>3090</v>
      </c>
      <c r="P54" s="1064">
        <v>1000</v>
      </c>
      <c r="Q54" s="1064"/>
      <c r="R54" s="1016">
        <f>SUM(P54:Q54)</f>
        <v>1000</v>
      </c>
      <c r="S54" s="1015">
        <f>(O54*12)+R54</f>
        <v>38080</v>
      </c>
      <c r="T54" s="1010">
        <f>F54*S54</f>
        <v>152320</v>
      </c>
      <c r="U54" s="1059">
        <v>4</v>
      </c>
      <c r="V54" s="1060">
        <v>675</v>
      </c>
      <c r="W54" s="1060">
        <v>2415</v>
      </c>
      <c r="X54" s="1060"/>
      <c r="Y54" s="1060"/>
      <c r="Z54" s="1064"/>
      <c r="AA54" s="1064"/>
      <c r="AB54" s="845"/>
      <c r="AC54" s="845"/>
      <c r="AD54" s="1012">
        <f>SUM(V54:AC54)</f>
        <v>3090</v>
      </c>
      <c r="AE54" s="1064">
        <v>1000</v>
      </c>
      <c r="AF54" s="1064"/>
      <c r="AG54" s="1011">
        <f>SUM(AE54:AF54)</f>
        <v>1000</v>
      </c>
      <c r="AH54" s="1010">
        <f>(AD54*12)+AG54</f>
        <v>38080</v>
      </c>
      <c r="AI54" s="1010">
        <f>U54*AH54</f>
        <v>152320</v>
      </c>
      <c r="AJ54" s="1006">
        <f t="shared" si="20"/>
        <v>0</v>
      </c>
      <c r="AK54" s="1006">
        <f t="shared" si="20"/>
        <v>0</v>
      </c>
      <c r="AL54" s="1059">
        <v>4</v>
      </c>
      <c r="AM54" s="1006">
        <v>152320</v>
      </c>
    </row>
    <row r="55" spans="1:39" x14ac:dyDescent="0.2">
      <c r="A55" s="1805" t="s">
        <v>21899</v>
      </c>
      <c r="B55" s="1806"/>
      <c r="C55" s="1806"/>
      <c r="D55" s="1806"/>
      <c r="E55" s="850"/>
      <c r="F55" s="1063">
        <v>13</v>
      </c>
      <c r="G55" s="1062">
        <v>1257</v>
      </c>
      <c r="H55" s="1062">
        <v>2415</v>
      </c>
      <c r="I55" s="1060"/>
      <c r="J55" s="1060"/>
      <c r="K55" s="1064"/>
      <c r="L55" s="1064"/>
      <c r="M55" s="845"/>
      <c r="N55" s="846"/>
      <c r="O55" s="1016">
        <f>SUM(G55:N55)</f>
        <v>3672</v>
      </c>
      <c r="P55" s="1064">
        <v>2000</v>
      </c>
      <c r="Q55" s="1064"/>
      <c r="R55" s="1016">
        <f>SUM(P55:Q55)</f>
        <v>2000</v>
      </c>
      <c r="S55" s="1015">
        <f>(O55*12)+R55</f>
        <v>46064</v>
      </c>
      <c r="T55" s="1010">
        <f>F55*S55</f>
        <v>598832</v>
      </c>
      <c r="U55" s="1059">
        <v>13</v>
      </c>
      <c r="V55" s="1060">
        <v>1256</v>
      </c>
      <c r="W55" s="1060">
        <v>2415</v>
      </c>
      <c r="X55" s="1060"/>
      <c r="Y55" s="1060"/>
      <c r="Z55" s="1064"/>
      <c r="AA55" s="1064"/>
      <c r="AB55" s="845"/>
      <c r="AC55" s="845"/>
      <c r="AD55" s="1012">
        <f>SUM(V55:AC55)</f>
        <v>3671</v>
      </c>
      <c r="AE55" s="1064">
        <v>2000</v>
      </c>
      <c r="AF55" s="1064"/>
      <c r="AG55" s="1011">
        <f>SUM(AE55:AF55)</f>
        <v>2000</v>
      </c>
      <c r="AH55" s="1010">
        <f>(AD55*12)+AG55</f>
        <v>46052</v>
      </c>
      <c r="AI55" s="1010">
        <f>U55*AH55</f>
        <v>598676</v>
      </c>
      <c r="AJ55" s="1006">
        <f t="shared" si="20"/>
        <v>-12</v>
      </c>
      <c r="AK55" s="1006">
        <f t="shared" si="20"/>
        <v>-156</v>
      </c>
      <c r="AL55" s="1059">
        <v>13</v>
      </c>
      <c r="AM55" s="1006">
        <v>463622</v>
      </c>
    </row>
    <row r="56" spans="1:39" x14ac:dyDescent="0.2">
      <c r="A56" s="944"/>
      <c r="B56" s="887"/>
      <c r="C56" s="887"/>
      <c r="D56" s="887"/>
      <c r="E56" s="850"/>
      <c r="F56" s="1063"/>
      <c r="G56" s="1062"/>
      <c r="H56" s="1060"/>
      <c r="I56" s="842"/>
      <c r="J56" s="842"/>
      <c r="K56" s="842"/>
      <c r="L56" s="842"/>
      <c r="M56" s="842"/>
      <c r="N56" s="842"/>
      <c r="O56" s="921"/>
      <c r="P56" s="842"/>
      <c r="Q56" s="842"/>
      <c r="R56" s="921"/>
      <c r="S56" s="1061"/>
      <c r="T56" s="839"/>
      <c r="U56" s="1059"/>
      <c r="V56" s="1060"/>
      <c r="W56" s="1060"/>
      <c r="X56" s="842"/>
      <c r="Y56" s="842"/>
      <c r="Z56" s="842"/>
      <c r="AA56" s="842"/>
      <c r="AB56" s="842"/>
      <c r="AC56" s="842"/>
      <c r="AD56" s="844"/>
      <c r="AE56" s="842"/>
      <c r="AF56" s="842"/>
      <c r="AG56" s="841"/>
      <c r="AH56" s="839"/>
      <c r="AI56" s="839"/>
      <c r="AJ56" s="1006"/>
      <c r="AK56" s="1006"/>
      <c r="AL56" s="1059"/>
      <c r="AM56" s="1006"/>
    </row>
    <row r="57" spans="1:39" ht="13.5" thickBot="1" x14ac:dyDescent="0.25">
      <c r="A57" s="1058"/>
      <c r="B57" s="1057"/>
      <c r="C57" s="887"/>
      <c r="D57" s="887"/>
      <c r="E57" s="850"/>
      <c r="F57" s="972"/>
      <c r="G57" s="1055"/>
      <c r="H57" s="1055"/>
      <c r="I57" s="1055"/>
      <c r="J57" s="1055"/>
      <c r="K57" s="1055"/>
      <c r="L57" s="1055"/>
      <c r="M57" s="1055"/>
      <c r="N57" s="1055"/>
      <c r="O57" s="1056"/>
      <c r="P57" s="1055"/>
      <c r="Q57" s="1055"/>
      <c r="R57" s="1054"/>
      <c r="S57" s="1053"/>
      <c r="T57" s="1052"/>
      <c r="U57" s="1047"/>
      <c r="V57" s="1050"/>
      <c r="W57" s="1050"/>
      <c r="X57" s="1050"/>
      <c r="Y57" s="1050"/>
      <c r="Z57" s="1050"/>
      <c r="AA57" s="1050"/>
      <c r="AB57" s="1050"/>
      <c r="AC57" s="1050"/>
      <c r="AD57" s="1051"/>
      <c r="AE57" s="1050"/>
      <c r="AF57" s="1050"/>
      <c r="AG57" s="1049"/>
      <c r="AH57" s="1048"/>
      <c r="AI57" s="1048"/>
      <c r="AJ57" s="1048"/>
      <c r="AK57" s="1048"/>
      <c r="AL57" s="1047"/>
      <c r="AM57" s="1006"/>
    </row>
    <row r="58" spans="1:39" s="906" customFormat="1" ht="21.75" customHeight="1" thickBot="1" x14ac:dyDescent="0.25">
      <c r="A58" s="1814" t="s">
        <v>2049</v>
      </c>
      <c r="B58" s="1815"/>
      <c r="C58" s="1815"/>
      <c r="D58" s="1815"/>
      <c r="E58" s="1816"/>
      <c r="F58" s="1046">
        <f>+F16</f>
        <v>425</v>
      </c>
      <c r="G58" s="912">
        <f>+G16</f>
        <v>140806.93</v>
      </c>
      <c r="H58" s="912">
        <f>+H16</f>
        <v>112716</v>
      </c>
      <c r="I58" s="1045"/>
      <c r="J58" s="1044"/>
      <c r="K58" s="1044"/>
      <c r="L58" s="1044"/>
      <c r="M58" s="911">
        <f t="shared" ref="M58:W58" si="21">+M16</f>
        <v>11791</v>
      </c>
      <c r="N58" s="1041">
        <f t="shared" si="21"/>
        <v>120</v>
      </c>
      <c r="O58" s="912">
        <f t="shared" si="21"/>
        <v>265433.93</v>
      </c>
      <c r="P58" s="912">
        <f t="shared" si="21"/>
        <v>252000</v>
      </c>
      <c r="Q58" s="912">
        <f t="shared" si="21"/>
        <v>111000</v>
      </c>
      <c r="R58" s="912">
        <f t="shared" si="21"/>
        <v>363000</v>
      </c>
      <c r="S58" s="1043">
        <f t="shared" si="21"/>
        <v>3548207.16</v>
      </c>
      <c r="T58" s="907">
        <f t="shared" si="21"/>
        <v>35282379.560000002</v>
      </c>
      <c r="U58" s="1040">
        <f t="shared" si="21"/>
        <v>464</v>
      </c>
      <c r="V58" s="912">
        <f t="shared" si="21"/>
        <v>186950</v>
      </c>
      <c r="W58" s="912">
        <f t="shared" si="21"/>
        <v>112716</v>
      </c>
      <c r="X58" s="1001"/>
      <c r="Y58" s="1042"/>
      <c r="Z58" s="912"/>
      <c r="AA58" s="912"/>
      <c r="AB58" s="911">
        <f t="shared" ref="AB58:AM58" si="22">+AB16</f>
        <v>12348.09</v>
      </c>
      <c r="AC58" s="1041">
        <f t="shared" si="22"/>
        <v>120</v>
      </c>
      <c r="AD58" s="911">
        <f t="shared" si="22"/>
        <v>312134.08999999997</v>
      </c>
      <c r="AE58" s="912">
        <f t="shared" si="22"/>
        <v>344172</v>
      </c>
      <c r="AF58" s="912">
        <f t="shared" si="22"/>
        <v>156879</v>
      </c>
      <c r="AG58" s="910">
        <f t="shared" si="22"/>
        <v>500636</v>
      </c>
      <c r="AH58" s="907">
        <f t="shared" si="22"/>
        <v>4246245.08</v>
      </c>
      <c r="AI58" s="907">
        <f t="shared" si="22"/>
        <v>41181243.120000005</v>
      </c>
      <c r="AJ58" s="907">
        <f t="shared" si="22"/>
        <v>698037.92</v>
      </c>
      <c r="AK58" s="907">
        <f t="shared" si="22"/>
        <v>5898863.5600000005</v>
      </c>
      <c r="AL58" s="1040">
        <f t="shared" si="22"/>
        <v>647</v>
      </c>
      <c r="AM58" s="907">
        <f t="shared" si="22"/>
        <v>66957311</v>
      </c>
    </row>
    <row r="59" spans="1:39" x14ac:dyDescent="0.2">
      <c r="A59" s="1034" t="s">
        <v>21929</v>
      </c>
      <c r="B59" s="1039"/>
      <c r="C59" s="1039"/>
      <c r="D59" s="1039"/>
      <c r="E59" s="1039"/>
      <c r="F59" s="1038"/>
      <c r="G59" s="1036"/>
      <c r="H59" s="1036"/>
      <c r="I59" s="887"/>
      <c r="J59" s="1036"/>
      <c r="K59" s="1036"/>
      <c r="L59" s="1036"/>
      <c r="M59" s="1036"/>
      <c r="N59" s="1036"/>
      <c r="O59" s="1036"/>
      <c r="P59" s="1036"/>
      <c r="Q59" s="1036"/>
      <c r="R59" s="1036"/>
      <c r="S59" s="1036"/>
      <c r="T59" s="1036"/>
      <c r="U59" s="1038"/>
      <c r="V59" s="1036"/>
      <c r="W59" s="1036"/>
      <c r="X59" s="887"/>
      <c r="Y59" s="1036"/>
      <c r="Z59" s="1036"/>
      <c r="AA59" s="1036"/>
      <c r="AB59" s="1036"/>
      <c r="AC59" s="1036"/>
      <c r="AD59" s="1037"/>
      <c r="AE59" s="1036"/>
      <c r="AF59" s="1036"/>
      <c r="AG59" s="1035"/>
      <c r="AH59" s="1035"/>
      <c r="AI59" s="887"/>
      <c r="AJ59" s="887"/>
    </row>
    <row r="60" spans="1:39" x14ac:dyDescent="0.2">
      <c r="A60" s="1813" t="s">
        <v>21928</v>
      </c>
      <c r="B60" s="1813"/>
      <c r="C60" s="1813"/>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c r="AE60" s="1813"/>
      <c r="AF60" s="1813"/>
      <c r="AG60" s="1813"/>
      <c r="AH60" s="1813"/>
      <c r="AI60" s="887"/>
      <c r="AJ60" s="887"/>
    </row>
    <row r="61" spans="1:39" x14ac:dyDescent="0.2">
      <c r="A61" s="1813" t="s">
        <v>21927</v>
      </c>
      <c r="B61" s="1813"/>
      <c r="C61" s="1813"/>
      <c r="D61" s="1813"/>
      <c r="E61" s="1813"/>
      <c r="F61" s="1813"/>
      <c r="G61" s="1813"/>
      <c r="H61" s="1813"/>
      <c r="I61" s="1813"/>
      <c r="J61" s="1813"/>
      <c r="K61" s="1813"/>
      <c r="L61" s="1813"/>
      <c r="M61" s="1813"/>
      <c r="N61" s="1813"/>
      <c r="O61" s="1813"/>
      <c r="P61" s="1813"/>
      <c r="Q61" s="1813"/>
      <c r="R61" s="1813"/>
      <c r="S61" s="1813"/>
      <c r="T61" s="1813"/>
      <c r="U61" s="1813"/>
      <c r="V61" s="1813"/>
      <c r="W61" s="1813"/>
      <c r="X61" s="1813"/>
      <c r="Y61" s="1813"/>
      <c r="Z61" s="1813"/>
      <c r="AA61" s="1813"/>
      <c r="AB61" s="1813"/>
      <c r="AC61" s="1813"/>
      <c r="AD61" s="1813"/>
      <c r="AE61" s="1813"/>
      <c r="AF61" s="1813"/>
      <c r="AG61" s="1813"/>
      <c r="AH61" s="1813"/>
    </row>
    <row r="62" spans="1:39" x14ac:dyDescent="0.2">
      <c r="A62" s="1034" t="s">
        <v>21926</v>
      </c>
      <c r="B62" s="1033"/>
      <c r="C62" s="1033"/>
      <c r="D62" s="1033"/>
      <c r="E62" s="1033"/>
      <c r="F62" s="1033"/>
      <c r="G62" s="1033"/>
      <c r="H62" s="1033"/>
      <c r="I62" s="887"/>
      <c r="J62" s="887"/>
      <c r="K62" s="887"/>
      <c r="L62" s="887"/>
      <c r="M62" s="887"/>
      <c r="N62" s="887"/>
      <c r="O62" s="887"/>
      <c r="P62" s="887"/>
      <c r="Q62" s="887"/>
      <c r="R62" s="887"/>
      <c r="S62" s="887"/>
      <c r="T62" s="887"/>
      <c r="U62" s="887"/>
      <c r="V62" s="887"/>
      <c r="W62" s="887"/>
      <c r="X62" s="887"/>
      <c r="Y62" s="887"/>
      <c r="Z62" s="887"/>
      <c r="AA62" s="887"/>
      <c r="AB62" s="887"/>
      <c r="AC62" s="887"/>
      <c r="AD62" s="887"/>
      <c r="AE62" s="887"/>
      <c r="AF62" s="887"/>
      <c r="AG62" s="887"/>
      <c r="AH62" s="887"/>
    </row>
    <row r="63" spans="1:39" x14ac:dyDescent="0.2">
      <c r="A63" s="1813"/>
      <c r="B63" s="1813"/>
      <c r="C63" s="1813"/>
      <c r="D63" s="1813"/>
      <c r="E63" s="1813"/>
      <c r="F63" s="1813"/>
      <c r="G63" s="1813"/>
      <c r="H63" s="1813"/>
      <c r="I63" s="1813"/>
      <c r="J63" s="1813"/>
      <c r="K63" s="1813"/>
      <c r="L63" s="1813"/>
      <c r="M63" s="1813"/>
      <c r="N63" s="1813"/>
      <c r="O63" s="1813"/>
      <c r="P63" s="1813"/>
      <c r="Q63" s="1813"/>
      <c r="R63" s="1813"/>
      <c r="S63" s="1813"/>
      <c r="T63" s="1813"/>
      <c r="U63" s="1813"/>
      <c r="V63" s="1813"/>
      <c r="W63" s="1813"/>
      <c r="X63" s="1813"/>
      <c r="Y63" s="1813"/>
      <c r="Z63" s="1813"/>
      <c r="AA63" s="1813"/>
      <c r="AB63" s="1813"/>
      <c r="AC63" s="1813"/>
      <c r="AD63" s="1813"/>
      <c r="AE63" s="1813"/>
      <c r="AF63" s="1813"/>
      <c r="AG63" s="1813"/>
      <c r="AH63" s="1813"/>
    </row>
    <row r="64" spans="1:39" x14ac:dyDescent="0.2">
      <c r="A64" s="1793" t="s">
        <v>21875</v>
      </c>
      <c r="B64" s="1793"/>
      <c r="C64" s="1793"/>
      <c r="D64" s="1793"/>
      <c r="E64" s="1793"/>
      <c r="F64" s="1793"/>
      <c r="G64" s="1793"/>
    </row>
    <row r="65" spans="1:39" x14ac:dyDescent="0.2">
      <c r="A65" s="1793" t="s">
        <v>21874</v>
      </c>
      <c r="B65" s="1793"/>
      <c r="C65" s="1793"/>
      <c r="D65" s="1793"/>
      <c r="E65" s="1793"/>
      <c r="F65" s="1793"/>
      <c r="G65" s="1793"/>
    </row>
    <row r="66" spans="1:39" x14ac:dyDescent="0.2">
      <c r="A66" s="790"/>
      <c r="B66" s="790"/>
      <c r="C66" s="790"/>
      <c r="D66" s="790"/>
      <c r="E66" s="790"/>
      <c r="F66" s="790"/>
      <c r="G66" s="790"/>
    </row>
    <row r="67" spans="1:39" ht="18" x14ac:dyDescent="0.25">
      <c r="A67" s="1825" t="s">
        <v>21873</v>
      </c>
      <c r="B67" s="1825"/>
      <c r="C67" s="1825"/>
      <c r="D67" s="1825"/>
      <c r="E67" s="1825"/>
      <c r="F67" s="1825"/>
      <c r="G67" s="1825"/>
      <c r="H67" s="1825"/>
      <c r="I67" s="1825"/>
      <c r="J67" s="1825"/>
      <c r="K67" s="1825"/>
      <c r="L67" s="1825"/>
      <c r="M67" s="1825"/>
      <c r="N67" s="1825"/>
      <c r="O67" s="1825"/>
      <c r="P67" s="1825"/>
      <c r="Q67" s="1825"/>
      <c r="R67" s="1825"/>
      <c r="S67" s="1825"/>
      <c r="T67" s="1825"/>
      <c r="U67" s="1825"/>
      <c r="V67" s="1825"/>
      <c r="W67" s="1825"/>
      <c r="X67" s="1825"/>
      <c r="Y67" s="1825"/>
      <c r="Z67" s="1825"/>
      <c r="AA67" s="1825"/>
      <c r="AB67" s="1825"/>
      <c r="AC67" s="1825"/>
      <c r="AD67" s="1825"/>
      <c r="AE67" s="1825"/>
      <c r="AF67" s="1825"/>
      <c r="AG67" s="1825"/>
      <c r="AH67" s="1825"/>
      <c r="AI67" s="1825"/>
      <c r="AJ67" s="1825"/>
      <c r="AK67" s="1825"/>
      <c r="AL67" s="1825"/>
      <c r="AM67" s="1825"/>
    </row>
    <row r="68" spans="1:39" x14ac:dyDescent="0.2">
      <c r="A68" s="887"/>
      <c r="B68" s="887"/>
      <c r="C68" s="887"/>
      <c r="D68" s="887"/>
      <c r="E68" s="887"/>
      <c r="F68" s="887"/>
      <c r="G68" s="887"/>
      <c r="H68" s="887"/>
      <c r="I68" s="887"/>
      <c r="J68" s="887"/>
      <c r="K68" s="887"/>
      <c r="L68" s="887"/>
      <c r="M68" s="887"/>
      <c r="N68" s="887"/>
      <c r="O68" s="887"/>
      <c r="P68" s="887"/>
      <c r="Q68" s="887"/>
      <c r="R68" s="887"/>
      <c r="S68" s="887"/>
      <c r="T68" s="887"/>
      <c r="U68" s="887"/>
      <c r="V68" s="887"/>
      <c r="W68" s="887"/>
      <c r="X68" s="887"/>
      <c r="Y68" s="887"/>
      <c r="Z68" s="887"/>
      <c r="AA68" s="887"/>
      <c r="AB68" s="887"/>
      <c r="AC68" s="887"/>
      <c r="AD68" s="887"/>
      <c r="AE68" s="887"/>
      <c r="AF68" s="887"/>
      <c r="AG68" s="887"/>
      <c r="AH68" s="887"/>
      <c r="AI68" s="887"/>
      <c r="AJ68" s="887"/>
    </row>
    <row r="69" spans="1:39" ht="15.75" x14ac:dyDescent="0.25">
      <c r="A69" s="1834" t="s">
        <v>39</v>
      </c>
      <c r="B69" s="1834"/>
      <c r="C69" s="1834"/>
      <c r="D69" s="1834"/>
      <c r="E69" s="1834"/>
      <c r="F69" s="1834"/>
      <c r="G69" s="1834"/>
      <c r="H69" s="1834"/>
      <c r="I69" s="1834"/>
      <c r="J69" s="1834"/>
      <c r="K69" s="1834"/>
      <c r="L69" s="1834"/>
      <c r="M69" s="1834"/>
      <c r="N69" s="1834"/>
      <c r="O69" s="1834"/>
      <c r="P69" s="1834"/>
      <c r="Q69" s="1834"/>
      <c r="R69" s="1834"/>
      <c r="S69" s="1834"/>
      <c r="T69" s="1834"/>
      <c r="U69" s="1834"/>
      <c r="V69" s="1834"/>
      <c r="W69" s="1834"/>
      <c r="X69" s="1834"/>
      <c r="Y69" s="1834"/>
      <c r="Z69" s="1834"/>
      <c r="AA69" s="1834"/>
      <c r="AB69" s="1834"/>
      <c r="AC69" s="1834"/>
      <c r="AD69" s="1834"/>
      <c r="AE69" s="1834"/>
      <c r="AF69" s="1834"/>
      <c r="AG69" s="1834"/>
      <c r="AH69" s="1834"/>
      <c r="AI69" s="1834"/>
      <c r="AJ69" s="1834"/>
      <c r="AK69" s="1834"/>
      <c r="AL69" s="1834"/>
      <c r="AM69" s="1834"/>
    </row>
    <row r="70" spans="1:39" x14ac:dyDescent="0.2">
      <c r="A70" s="887"/>
      <c r="B70" s="887"/>
      <c r="C70" s="887"/>
      <c r="D70" s="887"/>
      <c r="E70" s="887"/>
      <c r="F70" s="887"/>
      <c r="G70" s="887"/>
      <c r="H70" s="887"/>
      <c r="I70" s="887"/>
      <c r="J70" s="887"/>
      <c r="K70" s="887"/>
      <c r="L70" s="887"/>
      <c r="M70" s="887"/>
      <c r="N70" s="887"/>
      <c r="O70" s="887"/>
      <c r="P70" s="887"/>
      <c r="Q70" s="887"/>
      <c r="R70" s="887"/>
      <c r="S70" s="887"/>
      <c r="T70" s="887"/>
      <c r="U70" s="887"/>
      <c r="V70" s="887"/>
      <c r="W70" s="887"/>
      <c r="X70" s="887"/>
      <c r="Y70" s="887"/>
      <c r="Z70" s="887"/>
      <c r="AA70" s="887"/>
      <c r="AB70" s="887"/>
      <c r="AC70" s="887"/>
      <c r="AD70" s="887"/>
      <c r="AE70" s="887"/>
      <c r="AF70" s="887"/>
      <c r="AG70" s="887"/>
      <c r="AH70" s="887"/>
      <c r="AI70" s="887"/>
      <c r="AJ70" s="887"/>
    </row>
    <row r="71" spans="1:39" x14ac:dyDescent="0.2">
      <c r="A71" s="1833" t="s">
        <v>21872</v>
      </c>
      <c r="B71" s="1833"/>
      <c r="C71" s="1833"/>
      <c r="D71" s="1833"/>
      <c r="E71" s="1833"/>
      <c r="F71" s="1833"/>
      <c r="G71" s="1833"/>
      <c r="H71" s="1833"/>
      <c r="I71" s="1833"/>
      <c r="J71" s="1833"/>
      <c r="K71" s="1833"/>
      <c r="L71" s="1833"/>
      <c r="M71" s="1833"/>
      <c r="N71" s="1833"/>
      <c r="O71" s="1833"/>
      <c r="P71" s="1833"/>
      <c r="Q71" s="1833"/>
      <c r="R71" s="1833"/>
      <c r="S71" s="1833"/>
      <c r="T71" s="1833"/>
      <c r="U71" s="1833"/>
      <c r="V71" s="1833"/>
      <c r="W71" s="1833"/>
      <c r="X71" s="1833"/>
      <c r="Y71" s="1833"/>
      <c r="Z71" s="1833"/>
      <c r="AA71" s="1833"/>
      <c r="AB71" s="1833"/>
      <c r="AC71" s="1833"/>
      <c r="AD71" s="1833"/>
      <c r="AE71" s="1833"/>
      <c r="AF71" s="1833"/>
      <c r="AG71" s="1833"/>
      <c r="AH71" s="1833"/>
      <c r="AI71" s="1833"/>
      <c r="AJ71" s="1833"/>
      <c r="AK71" s="1833"/>
      <c r="AL71" s="1833"/>
      <c r="AM71" s="1833"/>
    </row>
    <row r="72" spans="1:39" x14ac:dyDescent="0.2">
      <c r="A72" s="887"/>
      <c r="B72" s="887"/>
      <c r="C72" s="887"/>
      <c r="D72" s="887"/>
      <c r="E72" s="887"/>
      <c r="F72" s="887"/>
      <c r="G72" s="887"/>
      <c r="H72" s="887"/>
      <c r="I72" s="887"/>
      <c r="J72" s="887"/>
      <c r="K72" s="887"/>
      <c r="L72" s="887"/>
      <c r="M72" s="887"/>
      <c r="N72" s="887"/>
      <c r="O72" s="887"/>
      <c r="P72" s="887"/>
      <c r="Q72" s="887"/>
      <c r="R72" s="887"/>
      <c r="S72" s="887"/>
      <c r="T72" s="887"/>
      <c r="U72" s="887"/>
      <c r="V72" s="887"/>
      <c r="W72" s="887"/>
      <c r="X72" s="887"/>
      <c r="Y72" s="887"/>
      <c r="Z72" s="887"/>
      <c r="AA72" s="887"/>
      <c r="AB72" s="887"/>
      <c r="AC72" s="887"/>
      <c r="AD72" s="887"/>
      <c r="AE72" s="887"/>
      <c r="AF72" s="887"/>
      <c r="AG72" s="887"/>
      <c r="AH72" s="887"/>
      <c r="AI72" s="887"/>
      <c r="AJ72" s="887"/>
    </row>
    <row r="73" spans="1:39" x14ac:dyDescent="0.2">
      <c r="A73" s="618" t="s">
        <v>21871</v>
      </c>
      <c r="B73" s="887"/>
      <c r="C73" s="887"/>
      <c r="D73" s="618" t="s">
        <v>1952</v>
      </c>
      <c r="E73" s="887"/>
      <c r="F73" s="887"/>
      <c r="G73" s="887"/>
      <c r="H73" s="887"/>
      <c r="I73" s="887"/>
      <c r="J73" s="887"/>
      <c r="K73" s="887"/>
      <c r="L73" s="887"/>
      <c r="M73" s="887"/>
      <c r="N73" s="887"/>
      <c r="O73" s="887"/>
      <c r="P73" s="887"/>
      <c r="Q73" s="887"/>
      <c r="R73" s="887"/>
      <c r="S73" s="887"/>
      <c r="T73" s="887"/>
      <c r="U73" s="887"/>
      <c r="V73" s="887"/>
      <c r="W73" s="887"/>
      <c r="X73" s="887"/>
      <c r="Y73" s="887"/>
      <c r="Z73" s="887"/>
      <c r="AA73" s="887"/>
      <c r="AB73" s="887"/>
      <c r="AC73" s="887"/>
      <c r="AD73" s="887"/>
      <c r="AE73" s="887"/>
      <c r="AF73" s="887"/>
      <c r="AG73" s="887"/>
      <c r="AH73" s="887"/>
      <c r="AI73" s="887"/>
      <c r="AJ73" s="887"/>
    </row>
    <row r="74" spans="1:39" x14ac:dyDescent="0.2">
      <c r="A74" s="618" t="s">
        <v>21869</v>
      </c>
      <c r="B74" s="887"/>
      <c r="C74" s="887"/>
      <c r="D74" s="618" t="s">
        <v>21868</v>
      </c>
      <c r="E74" s="887"/>
      <c r="F74" s="887"/>
      <c r="G74" s="887"/>
      <c r="H74" s="887"/>
      <c r="I74" s="887"/>
      <c r="J74" s="887"/>
      <c r="K74" s="887"/>
      <c r="L74" s="887"/>
      <c r="M74" s="887"/>
      <c r="N74" s="887"/>
      <c r="O74" s="887"/>
      <c r="P74" s="887"/>
      <c r="Q74" s="887"/>
      <c r="R74" s="887"/>
      <c r="S74" s="887"/>
      <c r="T74" s="887"/>
      <c r="U74" s="887"/>
      <c r="V74" s="887"/>
      <c r="W74" s="887"/>
      <c r="X74" s="887"/>
      <c r="Y74" s="887"/>
      <c r="Z74" s="887"/>
      <c r="AA74" s="887"/>
      <c r="AB74" s="887"/>
      <c r="AC74" s="887"/>
      <c r="AD74" s="887"/>
      <c r="AE74" s="887"/>
      <c r="AF74" s="887"/>
      <c r="AG74" s="887"/>
      <c r="AH74" s="887"/>
      <c r="AI74" s="887"/>
      <c r="AJ74" s="887"/>
    </row>
    <row r="75" spans="1:39" x14ac:dyDescent="0.2">
      <c r="A75" s="887"/>
      <c r="B75" s="887"/>
      <c r="C75" s="887"/>
      <c r="D75" s="887"/>
      <c r="E75" s="887"/>
      <c r="F75" s="887"/>
      <c r="G75" s="887"/>
      <c r="H75" s="887"/>
      <c r="I75" s="887"/>
      <c r="J75" s="887"/>
      <c r="K75" s="887"/>
      <c r="L75" s="887"/>
      <c r="M75" s="887"/>
      <c r="N75" s="887"/>
      <c r="O75" s="887"/>
      <c r="P75" s="887"/>
      <c r="Q75" s="887"/>
      <c r="R75" s="887"/>
      <c r="S75" s="887"/>
      <c r="T75" s="887"/>
      <c r="U75" s="887"/>
      <c r="V75" s="887"/>
      <c r="W75" s="887"/>
      <c r="X75" s="887"/>
      <c r="Y75" s="887"/>
      <c r="Z75" s="887"/>
      <c r="AA75" s="887"/>
      <c r="AB75" s="887"/>
      <c r="AC75" s="887"/>
      <c r="AD75" s="887"/>
      <c r="AE75" s="887"/>
      <c r="AF75" s="887"/>
      <c r="AG75" s="887"/>
      <c r="AH75" s="887"/>
      <c r="AI75" s="887"/>
      <c r="AJ75" s="887"/>
    </row>
    <row r="76" spans="1:39" ht="13.5" thickBot="1" x14ac:dyDescent="0.25">
      <c r="A76" s="887"/>
      <c r="B76" s="887"/>
      <c r="C76" s="887"/>
      <c r="D76" s="887"/>
      <c r="E76" s="887"/>
      <c r="F76" s="887"/>
      <c r="G76" s="887"/>
      <c r="H76" s="887"/>
      <c r="I76" s="887"/>
      <c r="J76" s="887"/>
      <c r="K76" s="887"/>
      <c r="L76" s="887"/>
      <c r="M76" s="887"/>
      <c r="N76" s="887"/>
      <c r="O76" s="887"/>
      <c r="P76" s="887"/>
      <c r="Q76" s="887"/>
      <c r="R76" s="887"/>
      <c r="S76" s="887"/>
      <c r="T76" s="887"/>
      <c r="U76" s="887"/>
      <c r="V76" s="887"/>
      <c r="W76" s="887"/>
      <c r="X76" s="887"/>
      <c r="Y76" s="887"/>
      <c r="Z76" s="887"/>
      <c r="AA76" s="887"/>
      <c r="AB76" s="887"/>
      <c r="AC76" s="887"/>
      <c r="AD76" s="887"/>
      <c r="AE76" s="887"/>
      <c r="AF76" s="887"/>
      <c r="AG76" s="887"/>
      <c r="AH76" s="887"/>
      <c r="AI76" s="887"/>
      <c r="AJ76" s="887"/>
    </row>
    <row r="77" spans="1:39" ht="24.75" customHeight="1" thickBot="1" x14ac:dyDescent="0.25">
      <c r="A77" s="1819" t="s">
        <v>21867</v>
      </c>
      <c r="B77" s="1820"/>
      <c r="C77" s="1820"/>
      <c r="D77" s="1820"/>
      <c r="E77" s="1821"/>
      <c r="F77" s="1830" t="s">
        <v>21866</v>
      </c>
      <c r="G77" s="1831"/>
      <c r="H77" s="1831"/>
      <c r="I77" s="1831"/>
      <c r="J77" s="1831"/>
      <c r="K77" s="1831"/>
      <c r="L77" s="1831"/>
      <c r="M77" s="1831"/>
      <c r="N77" s="1831"/>
      <c r="O77" s="1831"/>
      <c r="P77" s="1831"/>
      <c r="Q77" s="1831"/>
      <c r="R77" s="1831"/>
      <c r="S77" s="1831"/>
      <c r="T77" s="1832"/>
      <c r="U77" s="1830" t="s">
        <v>21865</v>
      </c>
      <c r="V77" s="1831"/>
      <c r="W77" s="1831"/>
      <c r="X77" s="1831"/>
      <c r="Y77" s="1831"/>
      <c r="Z77" s="1831"/>
      <c r="AA77" s="1831"/>
      <c r="AB77" s="1831"/>
      <c r="AC77" s="1831"/>
      <c r="AD77" s="1831"/>
      <c r="AE77" s="1831"/>
      <c r="AF77" s="1831"/>
      <c r="AG77" s="1831"/>
      <c r="AH77" s="1831"/>
      <c r="AI77" s="1832"/>
      <c r="AJ77" s="1828" t="s">
        <v>21864</v>
      </c>
      <c r="AK77" s="1829"/>
      <c r="AL77" s="1828" t="s">
        <v>21863</v>
      </c>
      <c r="AM77" s="1829"/>
    </row>
    <row r="78" spans="1:39" ht="165" customHeight="1" thickBot="1" x14ac:dyDescent="0.25">
      <c r="A78" s="1822"/>
      <c r="B78" s="1823"/>
      <c r="C78" s="1823"/>
      <c r="D78" s="1823"/>
      <c r="E78" s="1824"/>
      <c r="F78" s="905" t="s">
        <v>21844</v>
      </c>
      <c r="G78" s="904" t="s">
        <v>21860</v>
      </c>
      <c r="H78" s="904" t="s">
        <v>21859</v>
      </c>
      <c r="I78" s="904" t="s">
        <v>21858</v>
      </c>
      <c r="J78" s="904" t="s">
        <v>21857</v>
      </c>
      <c r="K78" s="904" t="s">
        <v>21856</v>
      </c>
      <c r="L78" s="904" t="s">
        <v>21855</v>
      </c>
      <c r="M78" s="904" t="s">
        <v>21854</v>
      </c>
      <c r="N78" s="904" t="s">
        <v>21853</v>
      </c>
      <c r="O78" s="904" t="s">
        <v>21862</v>
      </c>
      <c r="P78" s="904" t="s">
        <v>21851</v>
      </c>
      <c r="Q78" s="904" t="s">
        <v>21850</v>
      </c>
      <c r="R78" s="904" t="s">
        <v>21849</v>
      </c>
      <c r="S78" s="903" t="s">
        <v>21848</v>
      </c>
      <c r="T78" s="901" t="s">
        <v>21861</v>
      </c>
      <c r="U78" s="905" t="s">
        <v>21844</v>
      </c>
      <c r="V78" s="904" t="s">
        <v>21860</v>
      </c>
      <c r="W78" s="904" t="s">
        <v>21859</v>
      </c>
      <c r="X78" s="904" t="s">
        <v>21858</v>
      </c>
      <c r="Y78" s="904" t="s">
        <v>21857</v>
      </c>
      <c r="Z78" s="904" t="s">
        <v>21856</v>
      </c>
      <c r="AA78" s="904" t="s">
        <v>21855</v>
      </c>
      <c r="AB78" s="904" t="s">
        <v>21854</v>
      </c>
      <c r="AC78" s="904" t="s">
        <v>21853</v>
      </c>
      <c r="AD78" s="904" t="s">
        <v>21852</v>
      </c>
      <c r="AE78" s="904" t="s">
        <v>21851</v>
      </c>
      <c r="AF78" s="904" t="s">
        <v>21850</v>
      </c>
      <c r="AG78" s="903" t="s">
        <v>21849</v>
      </c>
      <c r="AH78" s="902" t="s">
        <v>21848</v>
      </c>
      <c r="AI78" s="901" t="s">
        <v>21847</v>
      </c>
      <c r="AJ78" s="901" t="s">
        <v>21846</v>
      </c>
      <c r="AK78" s="901" t="s">
        <v>21845</v>
      </c>
      <c r="AL78" s="901" t="s">
        <v>21844</v>
      </c>
      <c r="AM78" s="901" t="s">
        <v>21843</v>
      </c>
    </row>
    <row r="79" spans="1:39" ht="13.5" thickBot="1" x14ac:dyDescent="0.25">
      <c r="A79" s="900"/>
      <c r="B79" s="894"/>
      <c r="C79" s="894"/>
      <c r="D79" s="894"/>
      <c r="E79" s="899"/>
      <c r="F79" s="898"/>
      <c r="G79" s="897"/>
      <c r="H79" s="897"/>
      <c r="I79" s="897"/>
      <c r="J79" s="897"/>
      <c r="K79" s="897"/>
      <c r="L79" s="897"/>
      <c r="M79" s="897"/>
      <c r="N79" s="897"/>
      <c r="O79" s="896"/>
      <c r="P79" s="897"/>
      <c r="Q79" s="897"/>
      <c r="R79" s="896"/>
      <c r="S79" s="895"/>
      <c r="T79" s="889"/>
      <c r="U79" s="894"/>
      <c r="V79" s="892"/>
      <c r="W79" s="892"/>
      <c r="X79" s="892"/>
      <c r="Y79" s="892"/>
      <c r="Z79" s="892"/>
      <c r="AA79" s="892"/>
      <c r="AB79" s="892"/>
      <c r="AC79" s="892"/>
      <c r="AD79" s="893"/>
      <c r="AE79" s="892"/>
      <c r="AF79" s="892"/>
      <c r="AG79" s="891"/>
      <c r="AH79" s="890"/>
      <c r="AI79" s="889"/>
      <c r="AJ79" s="889"/>
      <c r="AK79" s="889"/>
      <c r="AL79" s="894"/>
      <c r="AM79" s="889"/>
    </row>
    <row r="80" spans="1:39" x14ac:dyDescent="0.2">
      <c r="A80" s="992"/>
      <c r="B80" s="887"/>
      <c r="C80" s="887"/>
      <c r="D80" s="887"/>
      <c r="E80" s="850"/>
      <c r="F80" s="967"/>
      <c r="G80" s="969"/>
      <c r="H80" s="969"/>
      <c r="I80" s="1032"/>
      <c r="J80" s="994"/>
      <c r="K80" s="994"/>
      <c r="L80" s="994"/>
      <c r="M80" s="994"/>
      <c r="N80" s="969"/>
      <c r="O80" s="996"/>
      <c r="P80" s="969"/>
      <c r="Q80" s="969"/>
      <c r="R80" s="996"/>
      <c r="S80" s="1031"/>
      <c r="T80" s="993"/>
      <c r="U80" s="967"/>
      <c r="V80" s="969"/>
      <c r="W80" s="969"/>
      <c r="X80" s="994"/>
      <c r="Y80" s="994"/>
      <c r="Z80" s="969"/>
      <c r="AA80" s="994"/>
      <c r="AB80" s="969"/>
      <c r="AC80" s="1030"/>
      <c r="AD80" s="1029"/>
      <c r="AE80" s="969"/>
      <c r="AF80" s="969"/>
      <c r="AG80" s="1028"/>
      <c r="AH80" s="1027"/>
      <c r="AI80" s="993"/>
      <c r="AJ80" s="1026"/>
      <c r="AK80" s="1025"/>
      <c r="AL80" s="967"/>
      <c r="AM80" s="993"/>
    </row>
    <row r="81" spans="1:39" x14ac:dyDescent="0.2">
      <c r="A81" s="1807" t="s">
        <v>21882</v>
      </c>
      <c r="B81" s="1808"/>
      <c r="C81" s="1808"/>
      <c r="D81" s="1808"/>
      <c r="E81" s="850"/>
      <c r="F81" s="1024">
        <f>SUM(F84:F89)</f>
        <v>188</v>
      </c>
      <c r="G81" s="871">
        <f>SUM(G84:G89)</f>
        <v>89000</v>
      </c>
      <c r="H81" s="849"/>
      <c r="I81" s="1023"/>
      <c r="J81" s="849"/>
      <c r="K81" s="849"/>
      <c r="L81" s="849"/>
      <c r="M81" s="849"/>
      <c r="N81" s="849"/>
      <c r="O81" s="848">
        <f>SUM(O84:O89)</f>
        <v>89000</v>
      </c>
      <c r="P81" s="871">
        <f>SUM(P83:P89)</f>
        <v>202000</v>
      </c>
      <c r="Q81" s="871"/>
      <c r="R81" s="848">
        <f>SUM(R84:R89)</f>
        <v>202000</v>
      </c>
      <c r="S81" s="968">
        <f>SUM(S84:S89)</f>
        <v>1270000</v>
      </c>
      <c r="T81" s="838">
        <f>SUM(T84:T89)</f>
        <v>25450000</v>
      </c>
      <c r="U81" s="873">
        <f>SUM(U83:U89)</f>
        <v>188</v>
      </c>
      <c r="V81" s="871">
        <f>SUM(V83:V89)</f>
        <v>102000</v>
      </c>
      <c r="W81" s="849"/>
      <c r="X81" s="849"/>
      <c r="Y81" s="849"/>
      <c r="Z81" s="849"/>
      <c r="AA81" s="849"/>
      <c r="AB81" s="849"/>
      <c r="AC81" s="1021"/>
      <c r="AD81" s="921">
        <f>SUM(AD82:AD89)</f>
        <v>102000</v>
      </c>
      <c r="AE81" s="871">
        <f>SUM(AE83:AE89)</f>
        <v>204000</v>
      </c>
      <c r="AF81" s="871"/>
      <c r="AG81" s="840">
        <f t="shared" ref="AG81:AM81" si="23">SUM(AG83:AG89)</f>
        <v>204000</v>
      </c>
      <c r="AH81" s="840">
        <f t="shared" si="23"/>
        <v>1428000</v>
      </c>
      <c r="AI81" s="840">
        <f t="shared" si="23"/>
        <v>30940000</v>
      </c>
      <c r="AJ81" s="840">
        <f t="shared" si="23"/>
        <v>158000</v>
      </c>
      <c r="AK81" s="840">
        <f t="shared" si="23"/>
        <v>5490000</v>
      </c>
      <c r="AL81" s="926">
        <f t="shared" si="23"/>
        <v>190</v>
      </c>
      <c r="AM81" s="839">
        <f t="shared" si="23"/>
        <v>31036878</v>
      </c>
    </row>
    <row r="82" spans="1:39" x14ac:dyDescent="0.2">
      <c r="A82" s="1807" t="s">
        <v>21881</v>
      </c>
      <c r="B82" s="1808"/>
      <c r="C82" s="1808"/>
      <c r="D82" s="1808"/>
      <c r="E82" s="850"/>
      <c r="F82" s="960"/>
      <c r="G82" s="849"/>
      <c r="H82" s="849"/>
      <c r="I82" s="1023"/>
      <c r="J82" s="849"/>
      <c r="K82" s="849"/>
      <c r="L82" s="849"/>
      <c r="M82" s="849"/>
      <c r="N82" s="849"/>
      <c r="O82" s="966"/>
      <c r="P82" s="849"/>
      <c r="Q82" s="849"/>
      <c r="R82" s="966"/>
      <c r="S82" s="1022"/>
      <c r="T82" s="959"/>
      <c r="U82" s="960"/>
      <c r="V82" s="849"/>
      <c r="W82" s="849"/>
      <c r="X82" s="849"/>
      <c r="Y82" s="849"/>
      <c r="Z82" s="849"/>
      <c r="AA82" s="849"/>
      <c r="AB82" s="849"/>
      <c r="AC82" s="1021"/>
      <c r="AD82" s="964"/>
      <c r="AE82" s="849"/>
      <c r="AF82" s="849"/>
      <c r="AG82" s="962"/>
      <c r="AH82" s="1020"/>
      <c r="AI82" s="959"/>
      <c r="AJ82" s="961"/>
      <c r="AK82" s="961"/>
      <c r="AL82" s="960"/>
      <c r="AM82" s="1006"/>
    </row>
    <row r="83" spans="1:39" x14ac:dyDescent="0.2">
      <c r="A83" s="926"/>
      <c r="B83" s="887"/>
      <c r="C83" s="887"/>
      <c r="D83" s="887"/>
      <c r="E83" s="850"/>
      <c r="F83" s="863"/>
      <c r="G83" s="842"/>
      <c r="H83" s="842"/>
      <c r="I83" s="862"/>
      <c r="J83" s="842"/>
      <c r="K83" s="842"/>
      <c r="L83" s="842"/>
      <c r="M83" s="842"/>
      <c r="N83" s="842"/>
      <c r="O83" s="865"/>
      <c r="P83" s="842"/>
      <c r="Q83" s="842"/>
      <c r="R83" s="865"/>
      <c r="S83" s="924"/>
      <c r="T83" s="857"/>
      <c r="U83" s="863"/>
      <c r="V83" s="842"/>
      <c r="W83" s="842"/>
      <c r="X83" s="842"/>
      <c r="Y83" s="842"/>
      <c r="Z83" s="842"/>
      <c r="AA83" s="842"/>
      <c r="AB83" s="842"/>
      <c r="AC83" s="1019"/>
      <c r="AD83" s="861"/>
      <c r="AE83" s="842"/>
      <c r="AF83" s="842"/>
      <c r="AG83" s="859"/>
      <c r="AH83" s="858"/>
      <c r="AI83" s="857"/>
      <c r="AJ83" s="858"/>
      <c r="AK83" s="858"/>
      <c r="AL83" s="863"/>
      <c r="AM83" s="1006"/>
    </row>
    <row r="84" spans="1:39" x14ac:dyDescent="0.2">
      <c r="A84" s="1809" t="s">
        <v>21686</v>
      </c>
      <c r="B84" s="1810"/>
      <c r="C84" s="1810"/>
      <c r="D84" s="1810"/>
      <c r="E84" s="850"/>
      <c r="F84" s="1018">
        <v>1</v>
      </c>
      <c r="G84" s="842">
        <v>29000</v>
      </c>
      <c r="H84" s="1017"/>
      <c r="I84" s="1017"/>
      <c r="J84" s="1017"/>
      <c r="K84" s="1017"/>
      <c r="L84" s="1017"/>
      <c r="M84" s="1017"/>
      <c r="N84" s="1017"/>
      <c r="O84" s="1015">
        <f t="shared" ref="O84:O89" si="24">SUM(G84:N84)</f>
        <v>29000</v>
      </c>
      <c r="P84" s="842">
        <v>58000</v>
      </c>
      <c r="Q84" s="842"/>
      <c r="R84" s="1016">
        <f t="shared" ref="R84:R89" si="25">SUM(P84:Q84)</f>
        <v>58000</v>
      </c>
      <c r="S84" s="1015">
        <f t="shared" ref="S84:S89" si="26">(O84*12)+R84</f>
        <v>406000</v>
      </c>
      <c r="T84" s="1010">
        <f t="shared" ref="T84:T89" si="27">F84*S84</f>
        <v>406000</v>
      </c>
      <c r="U84" s="863">
        <v>1</v>
      </c>
      <c r="V84" s="1007">
        <v>29000</v>
      </c>
      <c r="W84" s="842"/>
      <c r="X84" s="842"/>
      <c r="Y84" s="842"/>
      <c r="Z84" s="842"/>
      <c r="AA84" s="842"/>
      <c r="AB84" s="842"/>
      <c r="AC84" s="1019"/>
      <c r="AD84" s="1012">
        <f t="shared" ref="AD84:AD89" si="28">SUM(V84:AC84)</f>
        <v>29000</v>
      </c>
      <c r="AE84" s="842">
        <v>58000</v>
      </c>
      <c r="AF84" s="1014"/>
      <c r="AG84" s="1011">
        <f t="shared" ref="AG84:AG89" si="29">SUM(AE84:AF84)</f>
        <v>58000</v>
      </c>
      <c r="AH84" s="1010">
        <f t="shared" ref="AH84:AH89" si="30">(AD84*12)+AG84</f>
        <v>406000</v>
      </c>
      <c r="AI84" s="1010">
        <f t="shared" ref="AI84:AI89" si="31">+U84*AH84</f>
        <v>406000</v>
      </c>
      <c r="AJ84" s="1006">
        <f t="shared" ref="AJ84:AK89" si="32">+AH84-S84</f>
        <v>0</v>
      </c>
      <c r="AK84" s="1006">
        <f t="shared" si="32"/>
        <v>0</v>
      </c>
      <c r="AL84" s="863">
        <v>1</v>
      </c>
      <c r="AM84" s="1006">
        <v>406000</v>
      </c>
    </row>
    <row r="85" spans="1:39" x14ac:dyDescent="0.2">
      <c r="A85" s="1809" t="s">
        <v>21687</v>
      </c>
      <c r="B85" s="1810"/>
      <c r="C85" s="1810"/>
      <c r="D85" s="1810"/>
      <c r="E85" s="850"/>
      <c r="F85" s="1018">
        <v>15</v>
      </c>
      <c r="G85" s="842">
        <v>18000</v>
      </c>
      <c r="H85" s="1017"/>
      <c r="I85" s="1017"/>
      <c r="J85" s="1017"/>
      <c r="K85" s="1017"/>
      <c r="L85" s="1017"/>
      <c r="M85" s="1017"/>
      <c r="N85" s="1017"/>
      <c r="O85" s="1015">
        <f t="shared" si="24"/>
        <v>18000</v>
      </c>
      <c r="P85" s="842">
        <v>42000</v>
      </c>
      <c r="Q85" s="842"/>
      <c r="R85" s="1016">
        <f t="shared" si="25"/>
        <v>42000</v>
      </c>
      <c r="S85" s="1015">
        <f t="shared" si="26"/>
        <v>258000</v>
      </c>
      <c r="T85" s="1010">
        <f t="shared" si="27"/>
        <v>3870000</v>
      </c>
      <c r="U85" s="863">
        <v>15</v>
      </c>
      <c r="V85" s="1007">
        <v>22000</v>
      </c>
      <c r="W85" s="842"/>
      <c r="X85" s="842"/>
      <c r="Y85" s="842"/>
      <c r="Z85" s="842"/>
      <c r="AA85" s="842"/>
      <c r="AB85" s="842"/>
      <c r="AC85" s="1019"/>
      <c r="AD85" s="1012">
        <f t="shared" si="28"/>
        <v>22000</v>
      </c>
      <c r="AE85" s="842">
        <v>44000</v>
      </c>
      <c r="AF85" s="1014"/>
      <c r="AG85" s="1011">
        <f t="shared" si="29"/>
        <v>44000</v>
      </c>
      <c r="AH85" s="1010">
        <f t="shared" si="30"/>
        <v>308000</v>
      </c>
      <c r="AI85" s="1010">
        <f t="shared" si="31"/>
        <v>4620000</v>
      </c>
      <c r="AJ85" s="1006">
        <f t="shared" si="32"/>
        <v>50000</v>
      </c>
      <c r="AK85" s="1006">
        <f t="shared" si="32"/>
        <v>750000</v>
      </c>
      <c r="AL85" s="863">
        <v>15</v>
      </c>
      <c r="AM85" s="1006">
        <v>2431022</v>
      </c>
    </row>
    <row r="86" spans="1:39" x14ac:dyDescent="0.2">
      <c r="A86" s="1809" t="s">
        <v>21925</v>
      </c>
      <c r="B86" s="1810"/>
      <c r="C86" s="1810"/>
      <c r="D86" s="1810"/>
      <c r="E86" s="850"/>
      <c r="F86" s="1018">
        <v>19</v>
      </c>
      <c r="G86" s="842">
        <v>16000</v>
      </c>
      <c r="H86" s="1017"/>
      <c r="I86" s="1017"/>
      <c r="J86" s="1017"/>
      <c r="K86" s="1017"/>
      <c r="L86" s="1017"/>
      <c r="M86" s="1017"/>
      <c r="N86" s="1017"/>
      <c r="O86" s="1015">
        <f t="shared" si="24"/>
        <v>16000</v>
      </c>
      <c r="P86" s="842">
        <v>40000</v>
      </c>
      <c r="Q86" s="842"/>
      <c r="R86" s="1016">
        <f t="shared" si="25"/>
        <v>40000</v>
      </c>
      <c r="S86" s="1015">
        <f t="shared" si="26"/>
        <v>232000</v>
      </c>
      <c r="T86" s="1010">
        <f t="shared" si="27"/>
        <v>4408000</v>
      </c>
      <c r="U86" s="863">
        <v>19</v>
      </c>
      <c r="V86" s="1007">
        <v>20000</v>
      </c>
      <c r="W86" s="842"/>
      <c r="X86" s="842"/>
      <c r="Y86" s="842"/>
      <c r="Z86" s="842"/>
      <c r="AA86" s="842"/>
      <c r="AB86" s="842"/>
      <c r="AC86" s="1019"/>
      <c r="AD86" s="1012">
        <f t="shared" si="28"/>
        <v>20000</v>
      </c>
      <c r="AE86" s="842">
        <v>40000</v>
      </c>
      <c r="AF86" s="842"/>
      <c r="AG86" s="1011">
        <f t="shared" si="29"/>
        <v>40000</v>
      </c>
      <c r="AH86" s="1010">
        <f t="shared" si="30"/>
        <v>280000</v>
      </c>
      <c r="AI86" s="1010">
        <f t="shared" si="31"/>
        <v>5320000</v>
      </c>
      <c r="AJ86" s="1006">
        <f t="shared" si="32"/>
        <v>48000</v>
      </c>
      <c r="AK86" s="1006">
        <f t="shared" si="32"/>
        <v>912000</v>
      </c>
      <c r="AL86" s="863">
        <v>18</v>
      </c>
      <c r="AM86" s="1006">
        <v>2917226</v>
      </c>
    </row>
    <row r="87" spans="1:39" x14ac:dyDescent="0.2">
      <c r="A87" s="1809" t="s">
        <v>21924</v>
      </c>
      <c r="B87" s="1810"/>
      <c r="C87" s="1810"/>
      <c r="D87" s="1810"/>
      <c r="E87" s="850"/>
      <c r="F87" s="1018">
        <v>15</v>
      </c>
      <c r="G87" s="842">
        <v>15000</v>
      </c>
      <c r="H87" s="1017"/>
      <c r="I87" s="1017"/>
      <c r="J87" s="1017"/>
      <c r="K87" s="1017"/>
      <c r="L87" s="1017"/>
      <c r="M87" s="1017"/>
      <c r="N87" s="1017"/>
      <c r="O87" s="1015">
        <f t="shared" si="24"/>
        <v>15000</v>
      </c>
      <c r="P87" s="842">
        <v>32000</v>
      </c>
      <c r="Q87" s="842"/>
      <c r="R87" s="1016">
        <f t="shared" si="25"/>
        <v>32000</v>
      </c>
      <c r="S87" s="1015">
        <f t="shared" si="26"/>
        <v>212000</v>
      </c>
      <c r="T87" s="1010">
        <f t="shared" si="27"/>
        <v>3180000</v>
      </c>
      <c r="U87" s="863">
        <v>15</v>
      </c>
      <c r="V87" s="1007">
        <v>16000</v>
      </c>
      <c r="W87" s="842"/>
      <c r="X87" s="842"/>
      <c r="Y87" s="842"/>
      <c r="Z87" s="842"/>
      <c r="AA87" s="842"/>
      <c r="AB87" s="842"/>
      <c r="AC87" s="1019"/>
      <c r="AD87" s="1012">
        <f t="shared" si="28"/>
        <v>16000</v>
      </c>
      <c r="AE87" s="842">
        <v>32000</v>
      </c>
      <c r="AF87" s="842"/>
      <c r="AG87" s="1011">
        <f t="shared" si="29"/>
        <v>32000</v>
      </c>
      <c r="AH87" s="1010">
        <f t="shared" si="30"/>
        <v>224000</v>
      </c>
      <c r="AI87" s="1010">
        <f t="shared" si="31"/>
        <v>3360000</v>
      </c>
      <c r="AJ87" s="1006">
        <f t="shared" si="32"/>
        <v>12000</v>
      </c>
      <c r="AK87" s="1006">
        <f t="shared" si="32"/>
        <v>180000</v>
      </c>
      <c r="AL87" s="863">
        <v>16</v>
      </c>
      <c r="AM87" s="1006">
        <v>2593090</v>
      </c>
    </row>
    <row r="88" spans="1:39" x14ac:dyDescent="0.2">
      <c r="A88" s="1805" t="s">
        <v>21923</v>
      </c>
      <c r="B88" s="1806"/>
      <c r="C88" s="1806"/>
      <c r="D88" s="1806"/>
      <c r="E88" s="850"/>
      <c r="F88" s="1018">
        <v>97</v>
      </c>
      <c r="G88" s="842">
        <v>8500</v>
      </c>
      <c r="H88" s="1017"/>
      <c r="I88" s="1017"/>
      <c r="J88" s="1017"/>
      <c r="K88" s="1017"/>
      <c r="L88" s="1017"/>
      <c r="M88" s="1017"/>
      <c r="N88" s="1017"/>
      <c r="O88" s="1015">
        <f t="shared" si="24"/>
        <v>8500</v>
      </c>
      <c r="P88" s="842">
        <v>22000</v>
      </c>
      <c r="Q88" s="842"/>
      <c r="R88" s="1016">
        <f t="shared" si="25"/>
        <v>22000</v>
      </c>
      <c r="S88" s="1015">
        <f t="shared" si="26"/>
        <v>124000</v>
      </c>
      <c r="T88" s="1010">
        <f t="shared" si="27"/>
        <v>12028000</v>
      </c>
      <c r="U88" s="943">
        <v>97</v>
      </c>
      <c r="V88" s="1007">
        <v>11000</v>
      </c>
      <c r="W88" s="1014"/>
      <c r="X88" s="845"/>
      <c r="Y88" s="845"/>
      <c r="Z88" s="1014"/>
      <c r="AA88" s="1014"/>
      <c r="AB88" s="845"/>
      <c r="AC88" s="1013"/>
      <c r="AD88" s="1012">
        <f t="shared" si="28"/>
        <v>11000</v>
      </c>
      <c r="AE88" s="842">
        <v>22000</v>
      </c>
      <c r="AF88" s="842"/>
      <c r="AG88" s="1011">
        <f t="shared" si="29"/>
        <v>22000</v>
      </c>
      <c r="AH88" s="1010">
        <f t="shared" si="30"/>
        <v>154000</v>
      </c>
      <c r="AI88" s="1010">
        <f t="shared" si="31"/>
        <v>14938000</v>
      </c>
      <c r="AJ88" s="1006">
        <f t="shared" si="32"/>
        <v>30000</v>
      </c>
      <c r="AK88" s="1006">
        <f t="shared" si="32"/>
        <v>2910000</v>
      </c>
      <c r="AL88" s="943">
        <v>99</v>
      </c>
      <c r="AM88" s="1006">
        <v>16044746</v>
      </c>
    </row>
    <row r="89" spans="1:39" x14ac:dyDescent="0.2">
      <c r="A89" s="1805" t="s">
        <v>21922</v>
      </c>
      <c r="B89" s="1806"/>
      <c r="C89" s="1806"/>
      <c r="D89" s="1806"/>
      <c r="E89" s="850"/>
      <c r="F89" s="1018">
        <v>41</v>
      </c>
      <c r="G89" s="842">
        <v>2500</v>
      </c>
      <c r="H89" s="1017"/>
      <c r="I89" s="1017"/>
      <c r="J89" s="1017"/>
      <c r="K89" s="1017"/>
      <c r="L89" s="1017"/>
      <c r="M89" s="1017"/>
      <c r="N89" s="1017"/>
      <c r="O89" s="1015">
        <f t="shared" si="24"/>
        <v>2500</v>
      </c>
      <c r="P89" s="842">
        <v>8000</v>
      </c>
      <c r="Q89" s="842"/>
      <c r="R89" s="1016">
        <f t="shared" si="25"/>
        <v>8000</v>
      </c>
      <c r="S89" s="1015">
        <f t="shared" si="26"/>
        <v>38000</v>
      </c>
      <c r="T89" s="1010">
        <f t="shared" si="27"/>
        <v>1558000</v>
      </c>
      <c r="U89" s="943">
        <v>41</v>
      </c>
      <c r="V89" s="1007">
        <v>4000</v>
      </c>
      <c r="W89" s="1014"/>
      <c r="X89" s="845"/>
      <c r="Y89" s="845"/>
      <c r="Z89" s="1014"/>
      <c r="AA89" s="1014"/>
      <c r="AB89" s="845"/>
      <c r="AC89" s="1013"/>
      <c r="AD89" s="1012">
        <f t="shared" si="28"/>
        <v>4000</v>
      </c>
      <c r="AE89" s="842">
        <v>8000</v>
      </c>
      <c r="AF89" s="842"/>
      <c r="AG89" s="1011">
        <f t="shared" si="29"/>
        <v>8000</v>
      </c>
      <c r="AH89" s="1010">
        <f t="shared" si="30"/>
        <v>56000</v>
      </c>
      <c r="AI89" s="1010">
        <f t="shared" si="31"/>
        <v>2296000</v>
      </c>
      <c r="AJ89" s="1006">
        <f t="shared" si="32"/>
        <v>18000</v>
      </c>
      <c r="AK89" s="1006">
        <f t="shared" si="32"/>
        <v>738000</v>
      </c>
      <c r="AL89" s="943">
        <v>41</v>
      </c>
      <c r="AM89" s="1006">
        <v>6644794</v>
      </c>
    </row>
    <row r="90" spans="1:39" x14ac:dyDescent="0.2">
      <c r="A90" s="1009"/>
      <c r="B90" s="1008"/>
      <c r="C90" s="1008"/>
      <c r="D90" s="1008"/>
      <c r="E90" s="850"/>
      <c r="F90" s="881"/>
      <c r="G90" s="879"/>
      <c r="H90" s="879"/>
      <c r="I90" s="885"/>
      <c r="J90" s="879"/>
      <c r="K90" s="879"/>
      <c r="L90" s="879"/>
      <c r="M90" s="879"/>
      <c r="N90" s="879"/>
      <c r="O90" s="883"/>
      <c r="P90" s="842"/>
      <c r="Q90" s="879"/>
      <c r="R90" s="883"/>
      <c r="S90" s="1005"/>
      <c r="T90" s="928"/>
      <c r="U90" s="881"/>
      <c r="V90" s="879"/>
      <c r="W90" s="879"/>
      <c r="X90" s="879"/>
      <c r="Y90" s="879"/>
      <c r="Z90" s="879"/>
      <c r="AA90" s="879"/>
      <c r="AB90" s="879"/>
      <c r="AC90" s="1004"/>
      <c r="AD90" s="880"/>
      <c r="AE90" s="1007"/>
      <c r="AF90" s="879"/>
      <c r="AG90" s="877"/>
      <c r="AH90" s="876"/>
      <c r="AI90" s="928"/>
      <c r="AJ90" s="876"/>
      <c r="AK90" s="876"/>
      <c r="AL90" s="881"/>
      <c r="AM90" s="1006"/>
    </row>
    <row r="91" spans="1:39" ht="21" customHeight="1" thickBot="1" x14ac:dyDescent="0.25">
      <c r="A91" s="888"/>
      <c r="B91" s="887"/>
      <c r="C91" s="887"/>
      <c r="D91" s="887"/>
      <c r="E91" s="850"/>
      <c r="F91" s="881"/>
      <c r="G91" s="879"/>
      <c r="H91" s="879"/>
      <c r="I91" s="885"/>
      <c r="J91" s="879"/>
      <c r="K91" s="879"/>
      <c r="L91" s="879"/>
      <c r="M91" s="879"/>
      <c r="N91" s="879"/>
      <c r="O91" s="883"/>
      <c r="P91" s="879"/>
      <c r="Q91" s="879"/>
      <c r="R91" s="883"/>
      <c r="S91" s="1005"/>
      <c r="T91" s="928"/>
      <c r="U91" s="881"/>
      <c r="V91" s="879"/>
      <c r="W91" s="879"/>
      <c r="X91" s="879"/>
      <c r="Y91" s="879"/>
      <c r="Z91" s="879"/>
      <c r="AA91" s="879"/>
      <c r="AB91" s="879"/>
      <c r="AC91" s="1004"/>
      <c r="AD91" s="880"/>
      <c r="AE91" s="879"/>
      <c r="AF91" s="879"/>
      <c r="AG91" s="877"/>
      <c r="AH91" s="876"/>
      <c r="AI91" s="928"/>
      <c r="AJ91" s="876"/>
      <c r="AK91" s="876"/>
      <c r="AL91" s="881"/>
      <c r="AM91" s="928"/>
    </row>
    <row r="92" spans="1:39" s="906" customFormat="1" ht="17.25" customHeight="1" thickBot="1" x14ac:dyDescent="0.25">
      <c r="A92" s="1814" t="s">
        <v>2049</v>
      </c>
      <c r="B92" s="1815"/>
      <c r="C92" s="1815"/>
      <c r="D92" s="1815"/>
      <c r="E92" s="1816"/>
      <c r="F92" s="1003">
        <f>+F81</f>
        <v>188</v>
      </c>
      <c r="G92" s="912">
        <f>+G81</f>
        <v>89000</v>
      </c>
      <c r="H92" s="913"/>
      <c r="I92" s="1002"/>
      <c r="J92" s="913"/>
      <c r="K92" s="1001"/>
      <c r="L92" s="913"/>
      <c r="M92" s="1001"/>
      <c r="N92" s="1001"/>
      <c r="O92" s="912">
        <f>+O81</f>
        <v>89000</v>
      </c>
      <c r="P92" s="912">
        <f>+P81</f>
        <v>202000</v>
      </c>
      <c r="Q92" s="912"/>
      <c r="R92" s="912">
        <f>+R81</f>
        <v>202000</v>
      </c>
      <c r="S92" s="909">
        <f>+S81</f>
        <v>1270000</v>
      </c>
      <c r="T92" s="907">
        <f>+T81</f>
        <v>25450000</v>
      </c>
      <c r="U92" s="915">
        <f>+U81</f>
        <v>188</v>
      </c>
      <c r="V92" s="912">
        <f>+V81</f>
        <v>102000</v>
      </c>
      <c r="W92" s="971"/>
      <c r="X92" s="971"/>
      <c r="Y92" s="971"/>
      <c r="Z92" s="1000"/>
      <c r="AA92" s="971"/>
      <c r="AB92" s="1000"/>
      <c r="AC92" s="999"/>
      <c r="AD92" s="911">
        <f>+AD81</f>
        <v>102000</v>
      </c>
      <c r="AE92" s="912">
        <f>+AE81</f>
        <v>204000</v>
      </c>
      <c r="AF92" s="912"/>
      <c r="AG92" s="909">
        <f t="shared" ref="AG92:AM92" si="33">+AG81</f>
        <v>204000</v>
      </c>
      <c r="AH92" s="907">
        <f t="shared" si="33"/>
        <v>1428000</v>
      </c>
      <c r="AI92" s="907">
        <f t="shared" si="33"/>
        <v>30940000</v>
      </c>
      <c r="AJ92" s="907">
        <f t="shared" si="33"/>
        <v>158000</v>
      </c>
      <c r="AK92" s="907">
        <f t="shared" si="33"/>
        <v>5490000</v>
      </c>
      <c r="AL92" s="915">
        <f t="shared" si="33"/>
        <v>190</v>
      </c>
      <c r="AM92" s="907">
        <f t="shared" si="33"/>
        <v>31036878</v>
      </c>
    </row>
    <row r="93" spans="1:39" x14ac:dyDescent="0.2">
      <c r="A93" s="1812"/>
      <c r="B93" s="1812"/>
      <c r="C93" s="1812"/>
      <c r="D93" s="1812"/>
      <c r="E93" s="1812"/>
      <c r="F93" s="1812"/>
      <c r="G93" s="1812"/>
      <c r="H93" s="1812"/>
      <c r="I93" s="1812"/>
      <c r="J93" s="1812"/>
      <c r="K93" s="1812"/>
      <c r="L93" s="1812"/>
      <c r="M93" s="1812"/>
      <c r="N93" s="1812"/>
      <c r="O93" s="1812"/>
      <c r="P93" s="1812"/>
      <c r="Q93" s="1812"/>
      <c r="R93" s="1812"/>
      <c r="S93" s="1812"/>
      <c r="T93" s="1812"/>
      <c r="U93" s="1812"/>
      <c r="V93" s="1812"/>
      <c r="W93" s="1812"/>
      <c r="X93" s="1812"/>
      <c r="Y93" s="1812"/>
      <c r="Z93" s="1812"/>
      <c r="AA93" s="1812"/>
      <c r="AB93" s="1812"/>
      <c r="AC93" s="1812"/>
      <c r="AD93" s="1812"/>
      <c r="AE93" s="1812"/>
      <c r="AF93" s="1812"/>
      <c r="AG93" s="1812"/>
      <c r="AH93" s="1812"/>
      <c r="AI93" s="998"/>
      <c r="AJ93" s="998"/>
    </row>
    <row r="94" spans="1:39" x14ac:dyDescent="0.2">
      <c r="A94" s="1813"/>
      <c r="B94" s="1813"/>
      <c r="C94" s="1813"/>
      <c r="D94" s="1813"/>
      <c r="E94" s="1813"/>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997"/>
      <c r="AJ94" s="997"/>
      <c r="AK94" s="653"/>
    </row>
    <row r="96" spans="1:39" x14ac:dyDescent="0.2">
      <c r="A96" s="1793" t="s">
        <v>21875</v>
      </c>
      <c r="B96" s="1793"/>
      <c r="C96" s="1793"/>
      <c r="D96" s="1793"/>
      <c r="E96" s="1793"/>
      <c r="F96" s="1793"/>
      <c r="G96" s="1793"/>
    </row>
    <row r="97" spans="1:39" x14ac:dyDescent="0.2">
      <c r="A97" s="1793" t="s">
        <v>21874</v>
      </c>
      <c r="B97" s="1793"/>
      <c r="C97" s="1793"/>
      <c r="D97" s="1793"/>
      <c r="E97" s="1793"/>
      <c r="F97" s="1793"/>
      <c r="G97" s="1793"/>
    </row>
    <row r="98" spans="1:39" x14ac:dyDescent="0.2">
      <c r="A98" s="790"/>
      <c r="B98" s="790"/>
      <c r="C98" s="790"/>
      <c r="D98" s="790"/>
      <c r="E98" s="790"/>
      <c r="F98" s="790"/>
      <c r="G98" s="790"/>
    </row>
    <row r="99" spans="1:39" ht="18" x14ac:dyDescent="0.25">
      <c r="A99" s="1825" t="s">
        <v>21873</v>
      </c>
      <c r="B99" s="1825"/>
      <c r="C99" s="1825"/>
      <c r="D99" s="1825"/>
      <c r="E99" s="1825"/>
      <c r="F99" s="1825"/>
      <c r="G99" s="1825"/>
      <c r="H99" s="1825"/>
      <c r="I99" s="1825"/>
      <c r="J99" s="1825"/>
      <c r="K99" s="1825"/>
      <c r="L99" s="1825"/>
      <c r="M99" s="1825"/>
      <c r="N99" s="1825"/>
      <c r="O99" s="1825"/>
      <c r="P99" s="1825"/>
      <c r="Q99" s="1825"/>
      <c r="R99" s="1825"/>
      <c r="S99" s="1825"/>
      <c r="T99" s="1825"/>
      <c r="U99" s="1825"/>
      <c r="V99" s="1825"/>
      <c r="W99" s="1825"/>
      <c r="X99" s="1825"/>
      <c r="Y99" s="1825"/>
      <c r="Z99" s="1825"/>
      <c r="AA99" s="1825"/>
      <c r="AB99" s="1825"/>
      <c r="AC99" s="1825"/>
      <c r="AD99" s="1825"/>
      <c r="AE99" s="1825"/>
      <c r="AF99" s="1825"/>
      <c r="AG99" s="1825"/>
      <c r="AH99" s="1825"/>
      <c r="AI99" s="1825"/>
      <c r="AJ99" s="1825"/>
      <c r="AK99" s="1825"/>
      <c r="AL99" s="1825"/>
      <c r="AM99" s="1825"/>
    </row>
    <row r="100" spans="1:39" x14ac:dyDescent="0.2">
      <c r="A100" s="887"/>
      <c r="B100" s="887"/>
      <c r="C100" s="887"/>
      <c r="D100" s="887"/>
      <c r="E100" s="887"/>
      <c r="F100" s="887"/>
      <c r="G100" s="887"/>
      <c r="H100" s="887"/>
      <c r="I100" s="887"/>
      <c r="J100" s="887"/>
      <c r="K100" s="887"/>
      <c r="L100" s="887"/>
      <c r="M100" s="887"/>
      <c r="N100" s="887"/>
      <c r="O100" s="887"/>
      <c r="P100" s="887"/>
      <c r="Q100" s="887"/>
      <c r="R100" s="887"/>
      <c r="S100" s="887"/>
      <c r="T100" s="887"/>
      <c r="U100" s="887"/>
      <c r="V100" s="887"/>
      <c r="W100" s="887"/>
      <c r="X100" s="887"/>
      <c r="Y100" s="887"/>
      <c r="Z100" s="887"/>
      <c r="AA100" s="887"/>
      <c r="AB100" s="887"/>
      <c r="AC100" s="887"/>
      <c r="AD100" s="887"/>
      <c r="AE100" s="887"/>
      <c r="AF100" s="887"/>
      <c r="AG100" s="887"/>
      <c r="AH100" s="887"/>
      <c r="AI100" s="887"/>
      <c r="AJ100" s="887"/>
    </row>
    <row r="101" spans="1:39" ht="15.75" x14ac:dyDescent="0.25">
      <c r="A101" s="1834" t="s">
        <v>39</v>
      </c>
      <c r="B101" s="1834"/>
      <c r="C101" s="1834"/>
      <c r="D101" s="1834"/>
      <c r="E101" s="1834"/>
      <c r="F101" s="1834"/>
      <c r="G101" s="1834"/>
      <c r="H101" s="1834"/>
      <c r="I101" s="1834"/>
      <c r="J101" s="1834"/>
      <c r="K101" s="1834"/>
      <c r="L101" s="1834"/>
      <c r="M101" s="1834"/>
      <c r="N101" s="1834"/>
      <c r="O101" s="1834"/>
      <c r="P101" s="1834"/>
      <c r="Q101" s="1834"/>
      <c r="R101" s="1834"/>
      <c r="S101" s="1834"/>
      <c r="T101" s="1834"/>
      <c r="U101" s="1834"/>
      <c r="V101" s="1834"/>
      <c r="W101" s="1834"/>
      <c r="X101" s="1834"/>
      <c r="Y101" s="1834"/>
      <c r="Z101" s="1834"/>
      <c r="AA101" s="1834"/>
      <c r="AB101" s="1834"/>
      <c r="AC101" s="1834"/>
      <c r="AD101" s="1834"/>
      <c r="AE101" s="1834"/>
      <c r="AF101" s="1834"/>
      <c r="AG101" s="1834"/>
      <c r="AH101" s="1834"/>
      <c r="AI101" s="1834"/>
      <c r="AJ101" s="1834"/>
      <c r="AK101" s="1834"/>
      <c r="AL101" s="1834"/>
      <c r="AM101" s="1834"/>
    </row>
    <row r="102" spans="1:39" x14ac:dyDescent="0.2">
      <c r="A102" s="887"/>
      <c r="B102" s="887"/>
      <c r="C102" s="887"/>
      <c r="D102" s="887"/>
      <c r="E102" s="887"/>
      <c r="F102" s="887"/>
      <c r="G102" s="887"/>
      <c r="H102" s="887"/>
      <c r="I102" s="887"/>
      <c r="J102" s="887"/>
      <c r="K102" s="887"/>
      <c r="L102" s="887"/>
      <c r="M102" s="887"/>
      <c r="N102" s="887"/>
      <c r="O102" s="887"/>
      <c r="P102" s="887"/>
      <c r="Q102" s="887"/>
      <c r="R102" s="887"/>
      <c r="S102" s="887"/>
      <c r="T102" s="887"/>
      <c r="U102" s="887"/>
      <c r="V102" s="887"/>
      <c r="W102" s="887"/>
      <c r="X102" s="887"/>
      <c r="Y102" s="887"/>
      <c r="Z102" s="887"/>
      <c r="AA102" s="887"/>
      <c r="AB102" s="887"/>
      <c r="AC102" s="887"/>
      <c r="AD102" s="887"/>
      <c r="AE102" s="887"/>
      <c r="AF102" s="887"/>
      <c r="AG102" s="887"/>
      <c r="AH102" s="887"/>
      <c r="AI102" s="887"/>
      <c r="AJ102" s="887"/>
    </row>
    <row r="103" spans="1:39" x14ac:dyDescent="0.2">
      <c r="A103" s="1833" t="s">
        <v>21872</v>
      </c>
      <c r="B103" s="1833"/>
      <c r="C103" s="1833"/>
      <c r="D103" s="1833"/>
      <c r="E103" s="1833"/>
      <c r="F103" s="1833"/>
      <c r="G103" s="1833"/>
      <c r="H103" s="1833"/>
      <c r="I103" s="1833"/>
      <c r="J103" s="1833"/>
      <c r="K103" s="1833"/>
      <c r="L103" s="1833"/>
      <c r="M103" s="1833"/>
      <c r="N103" s="1833"/>
      <c r="O103" s="1833"/>
      <c r="P103" s="1833"/>
      <c r="Q103" s="1833"/>
      <c r="R103" s="1833"/>
      <c r="S103" s="1833"/>
      <c r="T103" s="1833"/>
      <c r="U103" s="1833"/>
      <c r="V103" s="1833"/>
      <c r="W103" s="1833"/>
      <c r="X103" s="1833"/>
      <c r="Y103" s="1833"/>
      <c r="Z103" s="1833"/>
      <c r="AA103" s="1833"/>
      <c r="AB103" s="1833"/>
      <c r="AC103" s="1833"/>
      <c r="AD103" s="1833"/>
      <c r="AE103" s="1833"/>
      <c r="AF103" s="1833"/>
      <c r="AG103" s="1833"/>
      <c r="AH103" s="1833"/>
      <c r="AI103" s="1833"/>
      <c r="AJ103" s="1833"/>
      <c r="AK103" s="1833"/>
      <c r="AL103" s="1833"/>
      <c r="AM103" s="1833"/>
    </row>
    <row r="104" spans="1:39" x14ac:dyDescent="0.2">
      <c r="A104" s="887"/>
      <c r="B104" s="887"/>
      <c r="C104" s="887"/>
      <c r="D104" s="887"/>
      <c r="E104" s="887"/>
      <c r="F104" s="887"/>
      <c r="G104" s="887"/>
      <c r="H104" s="887"/>
      <c r="I104" s="887"/>
      <c r="J104" s="887"/>
      <c r="K104" s="887"/>
      <c r="L104" s="887"/>
      <c r="M104" s="887"/>
      <c r="N104" s="887"/>
      <c r="O104" s="887"/>
      <c r="P104" s="887"/>
      <c r="Q104" s="887"/>
      <c r="R104" s="887"/>
      <c r="S104" s="887"/>
      <c r="T104" s="887"/>
      <c r="U104" s="887"/>
      <c r="V104" s="887"/>
      <c r="W104" s="887"/>
      <c r="X104" s="887"/>
      <c r="Y104" s="887"/>
      <c r="Z104" s="887"/>
      <c r="AA104" s="887"/>
      <c r="AB104" s="887"/>
      <c r="AC104" s="887"/>
      <c r="AD104" s="887"/>
      <c r="AE104" s="887"/>
      <c r="AF104" s="887"/>
      <c r="AG104" s="887"/>
      <c r="AH104" s="887"/>
      <c r="AI104" s="887"/>
      <c r="AJ104" s="887"/>
    </row>
    <row r="105" spans="1:39" x14ac:dyDescent="0.2">
      <c r="A105" s="618" t="s">
        <v>21871</v>
      </c>
      <c r="B105" s="887"/>
      <c r="C105" s="887"/>
      <c r="D105" s="618" t="s">
        <v>21921</v>
      </c>
      <c r="E105" s="887"/>
      <c r="F105" s="887"/>
      <c r="G105" s="887"/>
      <c r="H105" s="887"/>
      <c r="I105" s="887"/>
      <c r="J105" s="887"/>
      <c r="K105" s="887"/>
      <c r="L105" s="887"/>
      <c r="M105" s="887"/>
      <c r="N105" s="887"/>
      <c r="O105" s="887"/>
      <c r="P105" s="887"/>
      <c r="Q105" s="887"/>
      <c r="R105" s="887"/>
      <c r="S105" s="887"/>
      <c r="T105" s="887"/>
      <c r="U105" s="887"/>
      <c r="V105" s="887"/>
      <c r="W105" s="887"/>
      <c r="X105" s="887"/>
      <c r="Y105" s="887"/>
      <c r="Z105" s="887"/>
      <c r="AA105" s="887"/>
      <c r="AB105" s="887"/>
      <c r="AC105" s="887"/>
      <c r="AD105" s="887"/>
      <c r="AE105" s="887"/>
      <c r="AF105" s="887"/>
      <c r="AG105" s="887"/>
      <c r="AH105" s="887"/>
      <c r="AI105" s="887"/>
      <c r="AJ105" s="887"/>
    </row>
    <row r="106" spans="1:39" x14ac:dyDescent="0.2">
      <c r="A106" s="618" t="s">
        <v>21869</v>
      </c>
      <c r="B106" s="887"/>
      <c r="C106" s="887"/>
      <c r="D106" s="618" t="s">
        <v>21868</v>
      </c>
      <c r="E106" s="887"/>
      <c r="F106" s="887"/>
      <c r="G106" s="887"/>
      <c r="H106" s="887"/>
      <c r="I106" s="887"/>
      <c r="J106" s="887"/>
      <c r="K106" s="887"/>
      <c r="L106" s="887"/>
      <c r="M106" s="887"/>
      <c r="N106" s="887"/>
      <c r="O106" s="887"/>
      <c r="P106" s="887"/>
      <c r="Q106" s="887"/>
      <c r="R106" s="887"/>
      <c r="S106" s="887"/>
      <c r="T106" s="887"/>
      <c r="U106" s="887"/>
      <c r="V106" s="887"/>
      <c r="W106" s="887"/>
      <c r="X106" s="887"/>
      <c r="Y106" s="887"/>
      <c r="Z106" s="887"/>
      <c r="AA106" s="887"/>
      <c r="AB106" s="887"/>
      <c r="AC106" s="887"/>
      <c r="AD106" s="887"/>
      <c r="AE106" s="887"/>
      <c r="AF106" s="887"/>
      <c r="AG106" s="887"/>
      <c r="AH106" s="887"/>
      <c r="AI106" s="887"/>
      <c r="AJ106" s="887"/>
    </row>
    <row r="107" spans="1:39" x14ac:dyDescent="0.2">
      <c r="A107" s="887"/>
      <c r="B107" s="887"/>
      <c r="C107" s="887"/>
      <c r="D107" s="887"/>
      <c r="E107" s="887"/>
      <c r="F107" s="887"/>
      <c r="G107" s="887"/>
      <c r="H107" s="887"/>
      <c r="I107" s="887"/>
      <c r="J107" s="887"/>
      <c r="K107" s="887"/>
      <c r="L107" s="887"/>
      <c r="M107" s="887"/>
      <c r="N107" s="887"/>
      <c r="O107" s="887"/>
      <c r="P107" s="887"/>
      <c r="Q107" s="887"/>
      <c r="R107" s="887"/>
      <c r="S107" s="887"/>
      <c r="T107" s="887"/>
      <c r="U107" s="887"/>
      <c r="V107" s="887"/>
      <c r="W107" s="887"/>
      <c r="X107" s="887"/>
      <c r="Y107" s="887"/>
      <c r="Z107" s="887"/>
      <c r="AA107" s="887"/>
      <c r="AB107" s="887"/>
      <c r="AC107" s="887"/>
      <c r="AD107" s="887"/>
      <c r="AE107" s="887"/>
      <c r="AF107" s="887"/>
      <c r="AG107" s="887"/>
      <c r="AH107" s="887"/>
      <c r="AI107" s="887"/>
      <c r="AJ107" s="887"/>
    </row>
    <row r="108" spans="1:39" ht="13.5" thickBot="1" x14ac:dyDescent="0.25">
      <c r="A108" s="887"/>
      <c r="B108" s="887"/>
      <c r="C108" s="887"/>
      <c r="D108" s="887"/>
      <c r="E108" s="887"/>
      <c r="F108" s="887"/>
      <c r="G108" s="887"/>
      <c r="H108" s="887"/>
      <c r="I108" s="887"/>
      <c r="J108" s="887"/>
      <c r="K108" s="887"/>
      <c r="L108" s="887"/>
      <c r="M108" s="887"/>
      <c r="N108" s="887"/>
      <c r="O108" s="887"/>
      <c r="P108" s="887"/>
      <c r="Q108" s="887"/>
      <c r="R108" s="887"/>
      <c r="S108" s="887"/>
      <c r="T108" s="887"/>
      <c r="U108" s="887"/>
      <c r="V108" s="887"/>
      <c r="W108" s="887"/>
      <c r="X108" s="887"/>
      <c r="Y108" s="887"/>
      <c r="Z108" s="887"/>
      <c r="AA108" s="887"/>
      <c r="AB108" s="887"/>
      <c r="AC108" s="887"/>
      <c r="AD108" s="887"/>
      <c r="AE108" s="887"/>
      <c r="AF108" s="887"/>
      <c r="AG108" s="887"/>
      <c r="AH108" s="887"/>
      <c r="AI108" s="887"/>
      <c r="AJ108" s="887"/>
    </row>
    <row r="109" spans="1:39" ht="25.5" customHeight="1" thickBot="1" x14ac:dyDescent="0.25">
      <c r="A109" s="1819" t="s">
        <v>21867</v>
      </c>
      <c r="B109" s="1820"/>
      <c r="C109" s="1820"/>
      <c r="D109" s="1820"/>
      <c r="E109" s="1821"/>
      <c r="F109" s="1830" t="s">
        <v>21866</v>
      </c>
      <c r="G109" s="1831"/>
      <c r="H109" s="1831"/>
      <c r="I109" s="1831"/>
      <c r="J109" s="1831"/>
      <c r="K109" s="1831"/>
      <c r="L109" s="1831"/>
      <c r="M109" s="1831"/>
      <c r="N109" s="1831"/>
      <c r="O109" s="1831"/>
      <c r="P109" s="1831"/>
      <c r="Q109" s="1831"/>
      <c r="R109" s="1831"/>
      <c r="S109" s="1831"/>
      <c r="T109" s="1832"/>
      <c r="U109" s="1830" t="s">
        <v>21865</v>
      </c>
      <c r="V109" s="1831"/>
      <c r="W109" s="1831"/>
      <c r="X109" s="1831"/>
      <c r="Y109" s="1831"/>
      <c r="Z109" s="1831"/>
      <c r="AA109" s="1831"/>
      <c r="AB109" s="1831"/>
      <c r="AC109" s="1831"/>
      <c r="AD109" s="1831"/>
      <c r="AE109" s="1831"/>
      <c r="AF109" s="1831"/>
      <c r="AG109" s="1831"/>
      <c r="AH109" s="1831"/>
      <c r="AI109" s="1832"/>
      <c r="AJ109" s="1828" t="s">
        <v>21864</v>
      </c>
      <c r="AK109" s="1829"/>
      <c r="AL109" s="1828" t="s">
        <v>21863</v>
      </c>
      <c r="AM109" s="1829"/>
    </row>
    <row r="110" spans="1:39" ht="180" customHeight="1" thickBot="1" x14ac:dyDescent="0.25">
      <c r="A110" s="1822"/>
      <c r="B110" s="1823"/>
      <c r="C110" s="1823"/>
      <c r="D110" s="1823"/>
      <c r="E110" s="1824"/>
      <c r="F110" s="905" t="s">
        <v>21844</v>
      </c>
      <c r="G110" s="904" t="s">
        <v>21860</v>
      </c>
      <c r="H110" s="904" t="s">
        <v>21859</v>
      </c>
      <c r="I110" s="904" t="s">
        <v>21858</v>
      </c>
      <c r="J110" s="904" t="s">
        <v>21857</v>
      </c>
      <c r="K110" s="904" t="s">
        <v>21856</v>
      </c>
      <c r="L110" s="904" t="s">
        <v>21855</v>
      </c>
      <c r="M110" s="904" t="s">
        <v>21854</v>
      </c>
      <c r="N110" s="904" t="s">
        <v>21853</v>
      </c>
      <c r="O110" s="904" t="s">
        <v>21862</v>
      </c>
      <c r="P110" s="904" t="s">
        <v>21851</v>
      </c>
      <c r="Q110" s="904" t="s">
        <v>21850</v>
      </c>
      <c r="R110" s="904" t="s">
        <v>21849</v>
      </c>
      <c r="S110" s="903" t="s">
        <v>21848</v>
      </c>
      <c r="T110" s="901" t="s">
        <v>21861</v>
      </c>
      <c r="U110" s="905" t="s">
        <v>21844</v>
      </c>
      <c r="V110" s="904" t="s">
        <v>21860</v>
      </c>
      <c r="W110" s="904" t="s">
        <v>21859</v>
      </c>
      <c r="X110" s="904" t="s">
        <v>21858</v>
      </c>
      <c r="Y110" s="904" t="s">
        <v>21857</v>
      </c>
      <c r="Z110" s="904" t="s">
        <v>21856</v>
      </c>
      <c r="AA110" s="904" t="s">
        <v>21855</v>
      </c>
      <c r="AB110" s="904" t="s">
        <v>21854</v>
      </c>
      <c r="AC110" s="904" t="s">
        <v>21853</v>
      </c>
      <c r="AD110" s="904" t="s">
        <v>21852</v>
      </c>
      <c r="AE110" s="904" t="s">
        <v>21851</v>
      </c>
      <c r="AF110" s="904" t="s">
        <v>21850</v>
      </c>
      <c r="AG110" s="903" t="s">
        <v>21849</v>
      </c>
      <c r="AH110" s="902" t="s">
        <v>21848</v>
      </c>
      <c r="AI110" s="901" t="s">
        <v>21847</v>
      </c>
      <c r="AJ110" s="901" t="s">
        <v>21846</v>
      </c>
      <c r="AK110" s="901" t="s">
        <v>21845</v>
      </c>
      <c r="AL110" s="901" t="s">
        <v>21844</v>
      </c>
      <c r="AM110" s="901" t="s">
        <v>21843</v>
      </c>
    </row>
    <row r="111" spans="1:39" ht="13.5" thickBot="1" x14ac:dyDescent="0.25">
      <c r="A111" s="900"/>
      <c r="B111" s="894"/>
      <c r="C111" s="894"/>
      <c r="D111" s="894"/>
      <c r="E111" s="899"/>
      <c r="F111" s="898"/>
      <c r="G111" s="897"/>
      <c r="H111" s="897"/>
      <c r="I111" s="897"/>
      <c r="J111" s="897"/>
      <c r="K111" s="897"/>
      <c r="L111" s="897"/>
      <c r="M111" s="897"/>
      <c r="N111" s="897"/>
      <c r="O111" s="896"/>
      <c r="P111" s="897"/>
      <c r="Q111" s="897"/>
      <c r="R111" s="896"/>
      <c r="S111" s="895"/>
      <c r="T111" s="889"/>
      <c r="U111" s="894"/>
      <c r="V111" s="892"/>
      <c r="W111" s="892"/>
      <c r="X111" s="892"/>
      <c r="Y111" s="892"/>
      <c r="Z111" s="892"/>
      <c r="AA111" s="892"/>
      <c r="AB111" s="892"/>
      <c r="AC111" s="892"/>
      <c r="AD111" s="893"/>
      <c r="AE111" s="892"/>
      <c r="AF111" s="892"/>
      <c r="AG111" s="891"/>
      <c r="AH111" s="890"/>
      <c r="AI111" s="889"/>
      <c r="AJ111" s="889"/>
      <c r="AK111" s="889"/>
      <c r="AL111" s="894"/>
      <c r="AM111" s="889"/>
    </row>
    <row r="112" spans="1:39" x14ac:dyDescent="0.2">
      <c r="A112" s="992"/>
      <c r="B112" s="887"/>
      <c r="C112" s="887"/>
      <c r="D112" s="887"/>
      <c r="E112" s="850"/>
      <c r="F112" s="967"/>
      <c r="G112" s="969"/>
      <c r="H112" s="969"/>
      <c r="I112" s="994"/>
      <c r="J112" s="994"/>
      <c r="K112" s="989"/>
      <c r="L112" s="994"/>
      <c r="M112" s="879"/>
      <c r="N112" s="988"/>
      <c r="O112" s="996"/>
      <c r="P112" s="879"/>
      <c r="Q112" s="988"/>
      <c r="R112" s="996"/>
      <c r="S112" s="995"/>
      <c r="T112" s="993"/>
      <c r="U112" s="967"/>
      <c r="V112" s="969"/>
      <c r="W112" s="969"/>
      <c r="X112" s="994"/>
      <c r="Y112" s="994"/>
      <c r="Z112" s="989"/>
      <c r="AA112" s="994"/>
      <c r="AB112" s="879"/>
      <c r="AC112" s="988"/>
      <c r="AD112" s="880"/>
      <c r="AE112" s="969"/>
      <c r="AF112" s="969"/>
      <c r="AG112" s="878"/>
      <c r="AH112" s="987"/>
      <c r="AI112" s="993"/>
      <c r="AJ112" s="993"/>
      <c r="AK112" s="993"/>
      <c r="AL112" s="967"/>
      <c r="AM112" s="993"/>
    </row>
    <row r="113" spans="1:39" x14ac:dyDescent="0.2">
      <c r="A113" s="992"/>
      <c r="B113" s="887"/>
      <c r="C113" s="887"/>
      <c r="D113" s="887"/>
      <c r="E113" s="850"/>
      <c r="F113" s="986"/>
      <c r="G113" s="884"/>
      <c r="H113" s="884"/>
      <c r="I113" s="884"/>
      <c r="J113" s="884"/>
      <c r="K113" s="989"/>
      <c r="L113" s="884"/>
      <c r="M113" s="879"/>
      <c r="N113" s="988"/>
      <c r="O113" s="991"/>
      <c r="P113" s="879"/>
      <c r="Q113" s="988"/>
      <c r="R113" s="991"/>
      <c r="S113" s="990"/>
      <c r="T113" s="985"/>
      <c r="U113" s="986"/>
      <c r="V113" s="884"/>
      <c r="W113" s="884"/>
      <c r="X113" s="884"/>
      <c r="Y113" s="884"/>
      <c r="Z113" s="989"/>
      <c r="AA113" s="884"/>
      <c r="AB113" s="879"/>
      <c r="AC113" s="988"/>
      <c r="AD113" s="880"/>
      <c r="AE113" s="884"/>
      <c r="AF113" s="884"/>
      <c r="AG113" s="878"/>
      <c r="AH113" s="987"/>
      <c r="AI113" s="985"/>
      <c r="AJ113" s="985"/>
      <c r="AK113" s="985"/>
      <c r="AL113" s="986"/>
      <c r="AM113" s="985"/>
    </row>
    <row r="114" spans="1:39" x14ac:dyDescent="0.2">
      <c r="A114" s="1817" t="s">
        <v>21882</v>
      </c>
      <c r="B114" s="1818"/>
      <c r="C114" s="1818"/>
      <c r="D114" s="1818"/>
      <c r="E114" s="850"/>
      <c r="F114" s="873">
        <f>SUM(F117:F128)</f>
        <v>205</v>
      </c>
      <c r="G114" s="870">
        <f>SUM(G117:G128)</f>
        <v>97071</v>
      </c>
      <c r="H114" s="874"/>
      <c r="I114" s="874"/>
      <c r="J114" s="870"/>
      <c r="K114" s="871"/>
      <c r="L114" s="849"/>
      <c r="M114" s="842"/>
      <c r="N114" s="870"/>
      <c r="O114" s="848">
        <f>SUM(O117:O128)</f>
        <v>97071</v>
      </c>
      <c r="P114" s="871">
        <f>SUM(P117:P128)</f>
        <v>198145</v>
      </c>
      <c r="Q114" s="870"/>
      <c r="R114" s="848">
        <f>SUM(R117:R128)</f>
        <v>198145</v>
      </c>
      <c r="S114" s="848">
        <f>SUM(S117:S128)</f>
        <v>1362997</v>
      </c>
      <c r="T114" s="838">
        <f>SUM(T117:T128)</f>
        <v>19534674</v>
      </c>
      <c r="U114" s="873">
        <f>SUM(U117:U128)</f>
        <v>205</v>
      </c>
      <c r="V114" s="870">
        <f>SUM(V117:V128)</f>
        <v>100662</v>
      </c>
      <c r="W114" s="874"/>
      <c r="X114" s="874"/>
      <c r="Y114" s="870"/>
      <c r="Z114" s="871"/>
      <c r="AA114" s="849"/>
      <c r="AB114" s="842"/>
      <c r="AC114" s="870"/>
      <c r="AD114" s="848">
        <f>SUM(AD117:AD128)</f>
        <v>100662</v>
      </c>
      <c r="AE114" s="871">
        <f>SUM(AE117:AE128)</f>
        <v>205324</v>
      </c>
      <c r="AF114" s="870"/>
      <c r="AG114" s="847">
        <f t="shared" ref="AG114:AM114" si="34">SUM(AG117:AG128)</f>
        <v>205324</v>
      </c>
      <c r="AH114" s="984">
        <f t="shared" si="34"/>
        <v>1413268</v>
      </c>
      <c r="AI114" s="838">
        <f t="shared" si="34"/>
        <v>20930807</v>
      </c>
      <c r="AJ114" s="838">
        <f t="shared" si="34"/>
        <v>50271</v>
      </c>
      <c r="AK114" s="838">
        <f t="shared" si="34"/>
        <v>1396133</v>
      </c>
      <c r="AL114" s="873">
        <f t="shared" si="34"/>
        <v>205</v>
      </c>
      <c r="AM114" s="868">
        <f t="shared" si="34"/>
        <v>20948638</v>
      </c>
    </row>
    <row r="115" spans="1:39" x14ac:dyDescent="0.2">
      <c r="A115" s="1817" t="s">
        <v>21881</v>
      </c>
      <c r="B115" s="1818"/>
      <c r="C115" s="1818"/>
      <c r="D115" s="1818"/>
      <c r="E115" s="850"/>
      <c r="F115" s="863"/>
      <c r="G115" s="842"/>
      <c r="H115" s="842"/>
      <c r="I115" s="849"/>
      <c r="J115" s="849"/>
      <c r="K115" s="842"/>
      <c r="L115" s="849"/>
      <c r="M115" s="842"/>
      <c r="N115" s="842"/>
      <c r="O115" s="865"/>
      <c r="P115" s="842"/>
      <c r="Q115" s="842"/>
      <c r="R115" s="865"/>
      <c r="S115" s="864"/>
      <c r="T115" s="857"/>
      <c r="U115" s="863"/>
      <c r="V115" s="842"/>
      <c r="W115" s="842"/>
      <c r="X115" s="842"/>
      <c r="Y115" s="879"/>
      <c r="Z115" s="879"/>
      <c r="AA115" s="879"/>
      <c r="AB115" s="879"/>
      <c r="AC115" s="879"/>
      <c r="AD115" s="861"/>
      <c r="AE115" s="842"/>
      <c r="AF115" s="842"/>
      <c r="AG115" s="860"/>
      <c r="AH115" s="859"/>
      <c r="AI115" s="857"/>
      <c r="AJ115" s="858"/>
      <c r="AK115" s="857"/>
      <c r="AL115" s="863"/>
      <c r="AM115" s="857"/>
    </row>
    <row r="116" spans="1:39" x14ac:dyDescent="0.2">
      <c r="A116" s="925"/>
      <c r="B116" s="887"/>
      <c r="C116" s="887"/>
      <c r="D116" s="887"/>
      <c r="E116" s="850"/>
      <c r="F116" s="863"/>
      <c r="G116" s="842"/>
      <c r="H116" s="842"/>
      <c r="I116" s="849"/>
      <c r="J116" s="849"/>
      <c r="K116" s="842"/>
      <c r="L116" s="849"/>
      <c r="M116" s="842"/>
      <c r="N116" s="842"/>
      <c r="O116" s="865"/>
      <c r="P116" s="842"/>
      <c r="Q116" s="842"/>
      <c r="R116" s="865"/>
      <c r="S116" s="864"/>
      <c r="T116" s="857"/>
      <c r="U116" s="863"/>
      <c r="V116" s="842"/>
      <c r="W116" s="842"/>
      <c r="X116" s="842"/>
      <c r="Y116" s="879"/>
      <c r="Z116" s="879"/>
      <c r="AA116" s="879"/>
      <c r="AB116" s="879"/>
      <c r="AC116" s="879"/>
      <c r="AD116" s="861"/>
      <c r="AE116" s="842"/>
      <c r="AF116" s="842"/>
      <c r="AG116" s="860"/>
      <c r="AH116" s="859"/>
      <c r="AI116" s="857"/>
      <c r="AJ116" s="858"/>
      <c r="AK116" s="857"/>
      <c r="AL116" s="863"/>
      <c r="AM116" s="857"/>
    </row>
    <row r="117" spans="1:39" x14ac:dyDescent="0.2">
      <c r="A117" s="1805" t="s">
        <v>21920</v>
      </c>
      <c r="B117" s="1806"/>
      <c r="C117" s="1806"/>
      <c r="D117" s="1811"/>
      <c r="E117" s="850"/>
      <c r="F117" s="863">
        <v>1</v>
      </c>
      <c r="G117" s="842">
        <v>28000</v>
      </c>
      <c r="H117" s="842"/>
      <c r="I117" s="849"/>
      <c r="J117" s="849"/>
      <c r="K117" s="842"/>
      <c r="L117" s="849"/>
      <c r="M117" s="842"/>
      <c r="N117" s="842"/>
      <c r="O117" s="848">
        <f>SUM(G117:N117)</f>
        <v>28000</v>
      </c>
      <c r="P117" s="842">
        <f>O117*2</f>
        <v>56000</v>
      </c>
      <c r="Q117" s="842"/>
      <c r="R117" s="848">
        <f>+P117+Q117</f>
        <v>56000</v>
      </c>
      <c r="S117" s="847">
        <f>(O117*12)+R117</f>
        <v>392000</v>
      </c>
      <c r="T117" s="838">
        <f>F117*S117</f>
        <v>392000</v>
      </c>
      <c r="U117" s="863">
        <v>1</v>
      </c>
      <c r="V117" s="842">
        <v>28000</v>
      </c>
      <c r="W117" s="842"/>
      <c r="X117" s="842"/>
      <c r="Y117" s="879"/>
      <c r="Z117" s="879"/>
      <c r="AA117" s="879"/>
      <c r="AB117" s="879"/>
      <c r="AC117" s="983"/>
      <c r="AD117" s="844">
        <f>SUM(V117:AC117)</f>
        <v>28000</v>
      </c>
      <c r="AE117" s="842">
        <f>AD117*2</f>
        <v>56000</v>
      </c>
      <c r="AF117" s="842"/>
      <c r="AG117" s="841">
        <f>+AE117</f>
        <v>56000</v>
      </c>
      <c r="AH117" s="840">
        <f>(AD117*12)+AG117</f>
        <v>392000</v>
      </c>
      <c r="AI117" s="838">
        <f>U117*AH117</f>
        <v>392000</v>
      </c>
      <c r="AJ117" s="839">
        <f>AH117-S117</f>
        <v>0</v>
      </c>
      <c r="AK117" s="838">
        <f>+AI117-T117</f>
        <v>0</v>
      </c>
      <c r="AL117" s="863">
        <v>1</v>
      </c>
      <c r="AM117" s="838">
        <v>392000</v>
      </c>
    </row>
    <row r="118" spans="1:39" x14ac:dyDescent="0.2">
      <c r="A118" s="1805" t="s">
        <v>21753</v>
      </c>
      <c r="B118" s="1806"/>
      <c r="C118" s="1806"/>
      <c r="D118" s="1811"/>
      <c r="E118" s="850"/>
      <c r="F118" s="863"/>
      <c r="G118" s="842"/>
      <c r="H118" s="842"/>
      <c r="I118" s="849"/>
      <c r="J118" s="849"/>
      <c r="K118" s="842"/>
      <c r="L118" s="849"/>
      <c r="M118" s="842"/>
      <c r="N118" s="842"/>
      <c r="O118" s="865"/>
      <c r="P118" s="842"/>
      <c r="Q118" s="842"/>
      <c r="R118" s="865"/>
      <c r="S118" s="864"/>
      <c r="T118" s="857"/>
      <c r="U118" s="863"/>
      <c r="V118" s="842"/>
      <c r="W118" s="842"/>
      <c r="X118" s="842"/>
      <c r="Y118" s="879"/>
      <c r="Z118" s="879"/>
      <c r="AA118" s="879"/>
      <c r="AB118" s="879"/>
      <c r="AC118" s="842"/>
      <c r="AD118" s="844"/>
      <c r="AE118" s="842"/>
      <c r="AF118" s="842"/>
      <c r="AG118" s="860"/>
      <c r="AH118" s="859"/>
      <c r="AI118" s="857"/>
      <c r="AJ118" s="858"/>
      <c r="AK118" s="857"/>
      <c r="AL118" s="863"/>
      <c r="AM118" s="838"/>
    </row>
    <row r="119" spans="1:39" x14ac:dyDescent="0.2">
      <c r="A119" s="1805" t="s">
        <v>21754</v>
      </c>
      <c r="B119" s="1806"/>
      <c r="C119" s="1806"/>
      <c r="D119" s="1811"/>
      <c r="E119" s="850"/>
      <c r="F119" s="863">
        <v>13</v>
      </c>
      <c r="G119" s="842">
        <v>14748</v>
      </c>
      <c r="H119" s="845"/>
      <c r="I119" s="845"/>
      <c r="J119" s="845"/>
      <c r="K119" s="845"/>
      <c r="L119" s="845"/>
      <c r="M119" s="845"/>
      <c r="N119" s="845"/>
      <c r="O119" s="848">
        <f t="shared" ref="O119:O128" si="35">SUM(G119:N119)</f>
        <v>14748</v>
      </c>
      <c r="P119" s="842">
        <v>29897</v>
      </c>
      <c r="Q119" s="845"/>
      <c r="R119" s="848">
        <f t="shared" ref="R119:R128" si="36">+P119+Q119</f>
        <v>29897</v>
      </c>
      <c r="S119" s="847">
        <f t="shared" ref="S119:S128" si="37">(O119*12)+R119</f>
        <v>206873</v>
      </c>
      <c r="T119" s="838">
        <f t="shared" ref="T119:T128" si="38">F119*S119</f>
        <v>2689349</v>
      </c>
      <c r="U119" s="863">
        <v>13</v>
      </c>
      <c r="V119" s="842">
        <v>14748</v>
      </c>
      <c r="W119" s="845"/>
      <c r="X119" s="845"/>
      <c r="Y119" s="845"/>
      <c r="Z119" s="845"/>
      <c r="AA119" s="845"/>
      <c r="AB119" s="845"/>
      <c r="AC119" s="842"/>
      <c r="AD119" s="844">
        <f t="shared" ref="AD119:AD128" si="39">SUM(V119:AC119)</f>
        <v>14748</v>
      </c>
      <c r="AE119" s="842">
        <v>29897</v>
      </c>
      <c r="AF119" s="982"/>
      <c r="AG119" s="841">
        <f t="shared" ref="AG119:AG128" si="40">+AE119</f>
        <v>29897</v>
      </c>
      <c r="AH119" s="840">
        <f t="shared" ref="AH119:AH128" si="41">(AD119*12)+AG119</f>
        <v>206873</v>
      </c>
      <c r="AI119" s="838">
        <f t="shared" ref="AI119:AI128" si="42">U119*AH119</f>
        <v>2689349</v>
      </c>
      <c r="AJ119" s="839">
        <f t="shared" ref="AJ119:AJ128" si="43">AH119-S119</f>
        <v>0</v>
      </c>
      <c r="AK119" s="838">
        <f t="shared" ref="AK119:AK128" si="44">+AI119-T119</f>
        <v>0</v>
      </c>
      <c r="AL119" s="863">
        <v>13</v>
      </c>
      <c r="AM119" s="838">
        <v>2689420</v>
      </c>
    </row>
    <row r="120" spans="1:39" x14ac:dyDescent="0.2">
      <c r="A120" s="1805" t="s">
        <v>21755</v>
      </c>
      <c r="B120" s="1806"/>
      <c r="C120" s="1806"/>
      <c r="D120" s="1811"/>
      <c r="E120" s="850"/>
      <c r="F120" s="863">
        <v>4</v>
      </c>
      <c r="G120" s="842">
        <v>12630</v>
      </c>
      <c r="H120" s="922"/>
      <c r="I120" s="922"/>
      <c r="J120" s="922"/>
      <c r="K120" s="922"/>
      <c r="L120" s="922"/>
      <c r="M120" s="922"/>
      <c r="N120" s="922"/>
      <c r="O120" s="848">
        <f t="shared" si="35"/>
        <v>12630</v>
      </c>
      <c r="P120" s="842">
        <f>O120*2+400</f>
        <v>25660</v>
      </c>
      <c r="Q120" s="845"/>
      <c r="R120" s="848">
        <f t="shared" si="36"/>
        <v>25660</v>
      </c>
      <c r="S120" s="847">
        <f t="shared" si="37"/>
        <v>177220</v>
      </c>
      <c r="T120" s="838">
        <f t="shared" si="38"/>
        <v>708880</v>
      </c>
      <c r="U120" s="863">
        <v>4</v>
      </c>
      <c r="V120" s="842">
        <v>12630</v>
      </c>
      <c r="W120" s="845"/>
      <c r="X120" s="845"/>
      <c r="Y120" s="845"/>
      <c r="Z120" s="845"/>
      <c r="AA120" s="845"/>
      <c r="AB120" s="845"/>
      <c r="AC120" s="842"/>
      <c r="AD120" s="844">
        <f t="shared" si="39"/>
        <v>12630</v>
      </c>
      <c r="AE120" s="842">
        <f>AD120*2+400</f>
        <v>25660</v>
      </c>
      <c r="AF120" s="982"/>
      <c r="AG120" s="841">
        <f t="shared" si="40"/>
        <v>25660</v>
      </c>
      <c r="AH120" s="840">
        <f t="shared" si="41"/>
        <v>177220</v>
      </c>
      <c r="AI120" s="838">
        <f t="shared" si="42"/>
        <v>708880</v>
      </c>
      <c r="AJ120" s="839">
        <f t="shared" si="43"/>
        <v>0</v>
      </c>
      <c r="AK120" s="838">
        <f t="shared" si="44"/>
        <v>0</v>
      </c>
      <c r="AL120" s="863">
        <v>4</v>
      </c>
      <c r="AM120" s="838">
        <v>708880</v>
      </c>
    </row>
    <row r="121" spans="1:39" x14ac:dyDescent="0.2">
      <c r="A121" s="1805" t="s">
        <v>21756</v>
      </c>
      <c r="B121" s="1806"/>
      <c r="C121" s="1806"/>
      <c r="D121" s="1811"/>
      <c r="E121" s="850"/>
      <c r="F121" s="863">
        <v>14</v>
      </c>
      <c r="G121" s="842">
        <v>8622</v>
      </c>
      <c r="H121" s="922"/>
      <c r="I121" s="922"/>
      <c r="J121" s="922"/>
      <c r="K121" s="922"/>
      <c r="L121" s="922"/>
      <c r="M121" s="922"/>
      <c r="N121" s="922"/>
      <c r="O121" s="848">
        <f t="shared" si="35"/>
        <v>8622</v>
      </c>
      <c r="P121" s="842">
        <v>17645</v>
      </c>
      <c r="Q121" s="845"/>
      <c r="R121" s="848">
        <f t="shared" si="36"/>
        <v>17645</v>
      </c>
      <c r="S121" s="847">
        <f t="shared" si="37"/>
        <v>121109</v>
      </c>
      <c r="T121" s="838">
        <f t="shared" si="38"/>
        <v>1695526</v>
      </c>
      <c r="U121" s="863">
        <v>14</v>
      </c>
      <c r="V121" s="842">
        <v>9396</v>
      </c>
      <c r="W121" s="845"/>
      <c r="X121" s="845"/>
      <c r="Y121" s="845"/>
      <c r="Z121" s="845"/>
      <c r="AA121" s="845"/>
      <c r="AB121" s="845"/>
      <c r="AC121" s="842"/>
      <c r="AD121" s="844">
        <f t="shared" si="39"/>
        <v>9396</v>
      </c>
      <c r="AE121" s="842">
        <v>19193</v>
      </c>
      <c r="AF121" s="982"/>
      <c r="AG121" s="841">
        <f t="shared" si="40"/>
        <v>19193</v>
      </c>
      <c r="AH121" s="840">
        <f t="shared" si="41"/>
        <v>131945</v>
      </c>
      <c r="AI121" s="838">
        <f t="shared" si="42"/>
        <v>1847230</v>
      </c>
      <c r="AJ121" s="839">
        <f t="shared" si="43"/>
        <v>10836</v>
      </c>
      <c r="AK121" s="838">
        <f t="shared" si="44"/>
        <v>151704</v>
      </c>
      <c r="AL121" s="863">
        <v>14</v>
      </c>
      <c r="AM121" s="838">
        <v>1848076</v>
      </c>
    </row>
    <row r="122" spans="1:39" x14ac:dyDescent="0.2">
      <c r="A122" s="1805" t="s">
        <v>21757</v>
      </c>
      <c r="B122" s="1806"/>
      <c r="C122" s="1806"/>
      <c r="D122" s="1811"/>
      <c r="E122" s="850"/>
      <c r="F122" s="863">
        <v>46</v>
      </c>
      <c r="G122" s="842">
        <v>7921</v>
      </c>
      <c r="H122" s="922"/>
      <c r="I122" s="922"/>
      <c r="J122" s="922"/>
      <c r="K122" s="922"/>
      <c r="L122" s="922"/>
      <c r="M122" s="922"/>
      <c r="N122" s="922"/>
      <c r="O122" s="848">
        <f t="shared" si="35"/>
        <v>7921</v>
      </c>
      <c r="P122" s="842">
        <f t="shared" ref="P122:P127" si="45">O122*2+400</f>
        <v>16242</v>
      </c>
      <c r="Q122" s="845"/>
      <c r="R122" s="848">
        <f t="shared" si="36"/>
        <v>16242</v>
      </c>
      <c r="S122" s="847">
        <f t="shared" si="37"/>
        <v>111294</v>
      </c>
      <c r="T122" s="838">
        <f t="shared" si="38"/>
        <v>5119524</v>
      </c>
      <c r="U122" s="863">
        <v>46</v>
      </c>
      <c r="V122" s="842">
        <v>8632</v>
      </c>
      <c r="W122" s="845"/>
      <c r="X122" s="845"/>
      <c r="Y122" s="845"/>
      <c r="Z122" s="845"/>
      <c r="AA122" s="845"/>
      <c r="AB122" s="845"/>
      <c r="AC122" s="842"/>
      <c r="AD122" s="844">
        <f t="shared" si="39"/>
        <v>8632</v>
      </c>
      <c r="AE122" s="842">
        <v>17663</v>
      </c>
      <c r="AF122" s="982"/>
      <c r="AG122" s="841">
        <f t="shared" si="40"/>
        <v>17663</v>
      </c>
      <c r="AH122" s="840">
        <f t="shared" si="41"/>
        <v>121247</v>
      </c>
      <c r="AI122" s="838">
        <f t="shared" si="42"/>
        <v>5577362</v>
      </c>
      <c r="AJ122" s="839">
        <f t="shared" si="43"/>
        <v>9953</v>
      </c>
      <c r="AK122" s="838">
        <f t="shared" si="44"/>
        <v>457838</v>
      </c>
      <c r="AL122" s="863">
        <v>46</v>
      </c>
      <c r="AM122" s="838">
        <v>5579654</v>
      </c>
    </row>
    <row r="123" spans="1:39" x14ac:dyDescent="0.2">
      <c r="A123" s="1805" t="s">
        <v>21758</v>
      </c>
      <c r="B123" s="1806"/>
      <c r="C123" s="1806"/>
      <c r="D123" s="1811"/>
      <c r="E123" s="850"/>
      <c r="F123" s="863">
        <v>39</v>
      </c>
      <c r="G123" s="842">
        <v>6690</v>
      </c>
      <c r="H123" s="845"/>
      <c r="I123" s="845"/>
      <c r="J123" s="845"/>
      <c r="K123" s="845"/>
      <c r="L123" s="845"/>
      <c r="M123" s="845"/>
      <c r="N123" s="845"/>
      <c r="O123" s="848">
        <f t="shared" si="35"/>
        <v>6690</v>
      </c>
      <c r="P123" s="842">
        <f t="shared" si="45"/>
        <v>13780</v>
      </c>
      <c r="Q123" s="845"/>
      <c r="R123" s="848">
        <f t="shared" si="36"/>
        <v>13780</v>
      </c>
      <c r="S123" s="847">
        <f t="shared" si="37"/>
        <v>94060</v>
      </c>
      <c r="T123" s="838">
        <f t="shared" si="38"/>
        <v>3668340</v>
      </c>
      <c r="U123" s="863">
        <v>39</v>
      </c>
      <c r="V123" s="842">
        <v>7291</v>
      </c>
      <c r="W123" s="845"/>
      <c r="X123" s="845"/>
      <c r="Y123" s="845"/>
      <c r="Z123" s="845"/>
      <c r="AA123" s="845"/>
      <c r="AB123" s="845"/>
      <c r="AC123" s="842"/>
      <c r="AD123" s="844">
        <f t="shared" si="39"/>
        <v>7291</v>
      </c>
      <c r="AE123" s="842">
        <v>14981</v>
      </c>
      <c r="AF123" s="982"/>
      <c r="AG123" s="841">
        <f t="shared" si="40"/>
        <v>14981</v>
      </c>
      <c r="AH123" s="840">
        <f t="shared" si="41"/>
        <v>102473</v>
      </c>
      <c r="AI123" s="838">
        <f t="shared" si="42"/>
        <v>3996447</v>
      </c>
      <c r="AJ123" s="839">
        <f t="shared" si="43"/>
        <v>8413</v>
      </c>
      <c r="AK123" s="838">
        <f t="shared" si="44"/>
        <v>328107</v>
      </c>
      <c r="AL123" s="863">
        <v>39</v>
      </c>
      <c r="AM123" s="838">
        <v>3997987</v>
      </c>
    </row>
    <row r="124" spans="1:39" x14ac:dyDescent="0.2">
      <c r="A124" s="1805" t="s">
        <v>21919</v>
      </c>
      <c r="B124" s="1806"/>
      <c r="C124" s="1806"/>
      <c r="D124" s="1811"/>
      <c r="E124" s="850"/>
      <c r="F124" s="863">
        <v>33</v>
      </c>
      <c r="G124" s="842">
        <v>5362</v>
      </c>
      <c r="H124" s="845"/>
      <c r="I124" s="845"/>
      <c r="J124" s="845"/>
      <c r="K124" s="845"/>
      <c r="L124" s="845"/>
      <c r="M124" s="845"/>
      <c r="N124" s="845"/>
      <c r="O124" s="848">
        <f t="shared" si="35"/>
        <v>5362</v>
      </c>
      <c r="P124" s="842">
        <f t="shared" si="45"/>
        <v>11124</v>
      </c>
      <c r="Q124" s="845"/>
      <c r="R124" s="848">
        <f t="shared" si="36"/>
        <v>11124</v>
      </c>
      <c r="S124" s="847">
        <f t="shared" si="37"/>
        <v>75468</v>
      </c>
      <c r="T124" s="838">
        <f t="shared" si="38"/>
        <v>2490444</v>
      </c>
      <c r="U124" s="863">
        <v>33</v>
      </c>
      <c r="V124" s="842">
        <v>5843</v>
      </c>
      <c r="W124" s="845"/>
      <c r="X124" s="845"/>
      <c r="Y124" s="845"/>
      <c r="Z124" s="845"/>
      <c r="AA124" s="845"/>
      <c r="AB124" s="845"/>
      <c r="AC124" s="842"/>
      <c r="AD124" s="844">
        <f t="shared" si="39"/>
        <v>5843</v>
      </c>
      <c r="AE124" s="842">
        <f>AD124*2+400</f>
        <v>12086</v>
      </c>
      <c r="AF124" s="982"/>
      <c r="AG124" s="841">
        <f t="shared" si="40"/>
        <v>12086</v>
      </c>
      <c r="AH124" s="840">
        <f t="shared" si="41"/>
        <v>82202</v>
      </c>
      <c r="AI124" s="838">
        <f t="shared" si="42"/>
        <v>2712666</v>
      </c>
      <c r="AJ124" s="839">
        <f t="shared" si="43"/>
        <v>6734</v>
      </c>
      <c r="AK124" s="838">
        <f t="shared" si="44"/>
        <v>222222</v>
      </c>
      <c r="AL124" s="863">
        <v>33</v>
      </c>
      <c r="AM124" s="838">
        <v>2713861</v>
      </c>
    </row>
    <row r="125" spans="1:39" x14ac:dyDescent="0.2">
      <c r="A125" s="1805" t="s">
        <v>21760</v>
      </c>
      <c r="B125" s="1806"/>
      <c r="C125" s="1806"/>
      <c r="D125" s="1811"/>
      <c r="E125" s="850"/>
      <c r="F125" s="863">
        <v>27</v>
      </c>
      <c r="G125" s="842">
        <v>4061</v>
      </c>
      <c r="H125" s="845"/>
      <c r="I125" s="845"/>
      <c r="J125" s="845"/>
      <c r="K125" s="845"/>
      <c r="L125" s="845"/>
      <c r="M125" s="845"/>
      <c r="N125" s="845"/>
      <c r="O125" s="848">
        <f t="shared" si="35"/>
        <v>4061</v>
      </c>
      <c r="P125" s="842">
        <f t="shared" si="45"/>
        <v>8522</v>
      </c>
      <c r="Q125" s="845"/>
      <c r="R125" s="848">
        <f t="shared" si="36"/>
        <v>8522</v>
      </c>
      <c r="S125" s="847">
        <f t="shared" si="37"/>
        <v>57254</v>
      </c>
      <c r="T125" s="838">
        <f t="shared" si="38"/>
        <v>1545858</v>
      </c>
      <c r="U125" s="863">
        <v>27</v>
      </c>
      <c r="V125" s="842">
        <v>4426</v>
      </c>
      <c r="W125" s="845"/>
      <c r="X125" s="845"/>
      <c r="Y125" s="845"/>
      <c r="Z125" s="845"/>
      <c r="AA125" s="845"/>
      <c r="AB125" s="845"/>
      <c r="AC125" s="842"/>
      <c r="AD125" s="844">
        <f t="shared" si="39"/>
        <v>4426</v>
      </c>
      <c r="AE125" s="842">
        <v>9251</v>
      </c>
      <c r="AF125" s="982"/>
      <c r="AG125" s="841">
        <f t="shared" si="40"/>
        <v>9251</v>
      </c>
      <c r="AH125" s="840">
        <f t="shared" si="41"/>
        <v>62363</v>
      </c>
      <c r="AI125" s="838">
        <f t="shared" si="42"/>
        <v>1683801</v>
      </c>
      <c r="AJ125" s="839">
        <f t="shared" si="43"/>
        <v>5109</v>
      </c>
      <c r="AK125" s="838">
        <f t="shared" si="44"/>
        <v>137943</v>
      </c>
      <c r="AL125" s="863">
        <v>27</v>
      </c>
      <c r="AM125" s="838">
        <v>1684432</v>
      </c>
    </row>
    <row r="126" spans="1:39" ht="12.75" customHeight="1" x14ac:dyDescent="0.2">
      <c r="A126" s="1805" t="s">
        <v>6144</v>
      </c>
      <c r="B126" s="1806"/>
      <c r="C126" s="1806"/>
      <c r="D126" s="1811"/>
      <c r="E126" s="850"/>
      <c r="F126" s="863">
        <v>10</v>
      </c>
      <c r="G126" s="842">
        <v>3925</v>
      </c>
      <c r="H126" s="845"/>
      <c r="I126" s="845"/>
      <c r="J126" s="845"/>
      <c r="K126" s="845"/>
      <c r="L126" s="845"/>
      <c r="M126" s="845"/>
      <c r="N126" s="845"/>
      <c r="O126" s="848">
        <f t="shared" si="35"/>
        <v>3925</v>
      </c>
      <c r="P126" s="842">
        <f t="shared" si="45"/>
        <v>8250</v>
      </c>
      <c r="Q126" s="845"/>
      <c r="R126" s="848">
        <f t="shared" si="36"/>
        <v>8250</v>
      </c>
      <c r="S126" s="847">
        <f t="shared" si="37"/>
        <v>55350</v>
      </c>
      <c r="T126" s="838">
        <f t="shared" si="38"/>
        <v>553500</v>
      </c>
      <c r="U126" s="863">
        <v>10</v>
      </c>
      <c r="V126" s="842">
        <v>4277</v>
      </c>
      <c r="W126" s="845"/>
      <c r="X126" s="845"/>
      <c r="Y126" s="845"/>
      <c r="Z126" s="845"/>
      <c r="AA126" s="845"/>
      <c r="AB126" s="845"/>
      <c r="AC126" s="842"/>
      <c r="AD126" s="844">
        <f t="shared" si="39"/>
        <v>4277</v>
      </c>
      <c r="AE126" s="842">
        <v>8955</v>
      </c>
      <c r="AF126" s="982"/>
      <c r="AG126" s="841">
        <f t="shared" si="40"/>
        <v>8955</v>
      </c>
      <c r="AH126" s="840">
        <f t="shared" si="41"/>
        <v>60279</v>
      </c>
      <c r="AI126" s="838">
        <f t="shared" si="42"/>
        <v>602790</v>
      </c>
      <c r="AJ126" s="839">
        <f t="shared" si="43"/>
        <v>4929</v>
      </c>
      <c r="AK126" s="838">
        <f t="shared" si="44"/>
        <v>49290</v>
      </c>
      <c r="AL126" s="863">
        <v>10</v>
      </c>
      <c r="AM126" s="838">
        <v>603100</v>
      </c>
    </row>
    <row r="127" spans="1:39" ht="12.75" customHeight="1" x14ac:dyDescent="0.2">
      <c r="A127" s="1805" t="s">
        <v>6276</v>
      </c>
      <c r="B127" s="1806"/>
      <c r="C127" s="1806"/>
      <c r="D127" s="1811"/>
      <c r="E127" s="850"/>
      <c r="F127" s="863">
        <v>13</v>
      </c>
      <c r="G127" s="842">
        <v>2734</v>
      </c>
      <c r="H127" s="842"/>
      <c r="I127" s="849"/>
      <c r="J127" s="849"/>
      <c r="K127" s="842"/>
      <c r="L127" s="849"/>
      <c r="M127" s="842"/>
      <c r="N127" s="842"/>
      <c r="O127" s="848">
        <f t="shared" si="35"/>
        <v>2734</v>
      </c>
      <c r="P127" s="842">
        <f t="shared" si="45"/>
        <v>5868</v>
      </c>
      <c r="Q127" s="842"/>
      <c r="R127" s="848">
        <f t="shared" si="36"/>
        <v>5868</v>
      </c>
      <c r="S127" s="847">
        <f t="shared" si="37"/>
        <v>38676</v>
      </c>
      <c r="T127" s="838">
        <f t="shared" si="38"/>
        <v>502788</v>
      </c>
      <c r="U127" s="863">
        <v>13</v>
      </c>
      <c r="V127" s="842">
        <v>2980</v>
      </c>
      <c r="W127" s="842"/>
      <c r="X127" s="842"/>
      <c r="Y127" s="879"/>
      <c r="Z127" s="879"/>
      <c r="AA127" s="879"/>
      <c r="AB127" s="879"/>
      <c r="AC127" s="842"/>
      <c r="AD127" s="844">
        <f t="shared" si="39"/>
        <v>2980</v>
      </c>
      <c r="AE127" s="842">
        <v>6359</v>
      </c>
      <c r="AF127" s="842"/>
      <c r="AG127" s="841">
        <f t="shared" si="40"/>
        <v>6359</v>
      </c>
      <c r="AH127" s="840">
        <f t="shared" si="41"/>
        <v>42119</v>
      </c>
      <c r="AI127" s="838">
        <f t="shared" si="42"/>
        <v>547547</v>
      </c>
      <c r="AJ127" s="839">
        <f t="shared" si="43"/>
        <v>3443</v>
      </c>
      <c r="AK127" s="838">
        <f t="shared" si="44"/>
        <v>44759</v>
      </c>
      <c r="AL127" s="863">
        <v>13</v>
      </c>
      <c r="AM127" s="838">
        <v>547720</v>
      </c>
    </row>
    <row r="128" spans="1:39" ht="12.75" customHeight="1" x14ac:dyDescent="0.2">
      <c r="A128" s="1805" t="s">
        <v>21762</v>
      </c>
      <c r="B128" s="1806"/>
      <c r="C128" s="1806"/>
      <c r="D128" s="1811"/>
      <c r="E128" s="850"/>
      <c r="F128" s="863">
        <v>5</v>
      </c>
      <c r="G128" s="842">
        <v>2378</v>
      </c>
      <c r="H128" s="842"/>
      <c r="I128" s="849"/>
      <c r="J128" s="849"/>
      <c r="K128" s="842"/>
      <c r="L128" s="849"/>
      <c r="M128" s="842"/>
      <c r="N128" s="842"/>
      <c r="O128" s="848">
        <f t="shared" si="35"/>
        <v>2378</v>
      </c>
      <c r="P128" s="842">
        <v>5157</v>
      </c>
      <c r="Q128" s="842"/>
      <c r="R128" s="848">
        <f t="shared" si="36"/>
        <v>5157</v>
      </c>
      <c r="S128" s="847">
        <f t="shared" si="37"/>
        <v>33693</v>
      </c>
      <c r="T128" s="838">
        <f t="shared" si="38"/>
        <v>168465</v>
      </c>
      <c r="U128" s="863">
        <v>5</v>
      </c>
      <c r="V128" s="842">
        <v>2439</v>
      </c>
      <c r="W128" s="842"/>
      <c r="X128" s="842"/>
      <c r="Y128" s="879"/>
      <c r="Z128" s="879"/>
      <c r="AA128" s="879"/>
      <c r="AB128" s="879"/>
      <c r="AC128" s="842"/>
      <c r="AD128" s="844">
        <f t="shared" si="39"/>
        <v>2439</v>
      </c>
      <c r="AE128" s="842">
        <v>5279</v>
      </c>
      <c r="AF128" s="842"/>
      <c r="AG128" s="841">
        <f t="shared" si="40"/>
        <v>5279</v>
      </c>
      <c r="AH128" s="840">
        <f t="shared" si="41"/>
        <v>34547</v>
      </c>
      <c r="AI128" s="838">
        <f t="shared" si="42"/>
        <v>172735</v>
      </c>
      <c r="AJ128" s="839">
        <f t="shared" si="43"/>
        <v>854</v>
      </c>
      <c r="AK128" s="838">
        <f t="shared" si="44"/>
        <v>4270</v>
      </c>
      <c r="AL128" s="863">
        <v>5</v>
      </c>
      <c r="AM128" s="838">
        <v>183508</v>
      </c>
    </row>
    <row r="129" spans="1:39" ht="12.75" customHeight="1" x14ac:dyDescent="0.2">
      <c r="A129" s="925"/>
      <c r="B129" s="887"/>
      <c r="C129" s="887"/>
      <c r="D129" s="887"/>
      <c r="E129" s="850"/>
      <c r="F129" s="863"/>
      <c r="G129" s="842"/>
      <c r="H129" s="842"/>
      <c r="I129" s="977"/>
      <c r="J129" s="977"/>
      <c r="K129" s="842"/>
      <c r="L129" s="977"/>
      <c r="M129" s="842"/>
      <c r="N129" s="842"/>
      <c r="O129" s="981"/>
      <c r="P129" s="842"/>
      <c r="Q129" s="842"/>
      <c r="R129" s="981"/>
      <c r="S129" s="980"/>
      <c r="T129" s="979"/>
      <c r="U129" s="863"/>
      <c r="V129" s="977"/>
      <c r="W129" s="977"/>
      <c r="X129" s="977"/>
      <c r="Y129" s="978"/>
      <c r="Z129" s="879"/>
      <c r="AA129" s="978"/>
      <c r="AB129" s="879"/>
      <c r="AC129" s="842"/>
      <c r="AD129" s="844"/>
      <c r="AE129" s="977"/>
      <c r="AF129" s="842"/>
      <c r="AG129" s="841"/>
      <c r="AH129" s="866"/>
      <c r="AI129" s="857"/>
      <c r="AJ129" s="857"/>
      <c r="AK129" s="857"/>
      <c r="AL129" s="863"/>
      <c r="AM129" s="857"/>
    </row>
    <row r="130" spans="1:39" ht="13.5" thickBot="1" x14ac:dyDescent="0.25">
      <c r="A130" s="888"/>
      <c r="B130" s="887"/>
      <c r="C130" s="887"/>
      <c r="D130" s="887"/>
      <c r="E130" s="850"/>
      <c r="F130" s="972"/>
      <c r="G130" s="842"/>
      <c r="H130" s="973"/>
      <c r="I130" s="973"/>
      <c r="J130" s="973"/>
      <c r="K130" s="879"/>
      <c r="L130" s="973"/>
      <c r="M130" s="879"/>
      <c r="N130" s="879"/>
      <c r="O130" s="976"/>
      <c r="P130" s="879"/>
      <c r="Q130" s="879"/>
      <c r="R130" s="976"/>
      <c r="S130" s="975"/>
      <c r="T130" s="974"/>
      <c r="U130" s="972"/>
      <c r="V130" s="973"/>
      <c r="W130" s="973"/>
      <c r="X130" s="973"/>
      <c r="Y130" s="973"/>
      <c r="Z130" s="879"/>
      <c r="AA130" s="973"/>
      <c r="AB130" s="879"/>
      <c r="AC130" s="879"/>
      <c r="AD130" s="844"/>
      <c r="AE130" s="831"/>
      <c r="AF130" s="831"/>
      <c r="AG130" s="841"/>
      <c r="AH130" s="866"/>
      <c r="AI130" s="827"/>
      <c r="AJ130" s="827"/>
      <c r="AK130" s="827"/>
      <c r="AL130" s="972"/>
      <c r="AM130" s="827"/>
    </row>
    <row r="131" spans="1:39" s="906" customFormat="1" ht="21" customHeight="1" thickBot="1" x14ac:dyDescent="0.25">
      <c r="A131" s="1814" t="s">
        <v>2049</v>
      </c>
      <c r="B131" s="1815"/>
      <c r="C131" s="1815"/>
      <c r="D131" s="1815"/>
      <c r="E131" s="1816"/>
      <c r="F131" s="915">
        <f>+F114</f>
        <v>205</v>
      </c>
      <c r="G131" s="912">
        <f>+G114</f>
        <v>97071</v>
      </c>
      <c r="H131" s="913"/>
      <c r="I131" s="913"/>
      <c r="J131" s="913"/>
      <c r="K131" s="913"/>
      <c r="L131" s="913"/>
      <c r="M131" s="913"/>
      <c r="N131" s="913"/>
      <c r="O131" s="912">
        <f>+O114</f>
        <v>97071</v>
      </c>
      <c r="P131" s="912">
        <f>+P114</f>
        <v>198145</v>
      </c>
      <c r="Q131" s="913"/>
      <c r="R131" s="912">
        <f>+R114</f>
        <v>198145</v>
      </c>
      <c r="S131" s="910">
        <f>+S114</f>
        <v>1362997</v>
      </c>
      <c r="T131" s="907">
        <f>+T114</f>
        <v>19534674</v>
      </c>
      <c r="U131" s="915">
        <f>+U114</f>
        <v>205</v>
      </c>
      <c r="V131" s="912">
        <f>+V114</f>
        <v>100662</v>
      </c>
      <c r="W131" s="971"/>
      <c r="X131" s="971"/>
      <c r="Y131" s="971"/>
      <c r="Z131" s="971"/>
      <c r="AA131" s="971"/>
      <c r="AB131" s="971"/>
      <c r="AC131" s="912"/>
      <c r="AD131" s="912">
        <f>+AD114</f>
        <v>100662</v>
      </c>
      <c r="AE131" s="912">
        <f>+AE114</f>
        <v>205324</v>
      </c>
      <c r="AF131" s="913"/>
      <c r="AG131" s="910">
        <f t="shared" ref="AG131:AM131" si="46">+AG114</f>
        <v>205324</v>
      </c>
      <c r="AH131" s="970">
        <f t="shared" si="46"/>
        <v>1413268</v>
      </c>
      <c r="AI131" s="907">
        <f t="shared" si="46"/>
        <v>20930807</v>
      </c>
      <c r="AJ131" s="907">
        <f t="shared" si="46"/>
        <v>50271</v>
      </c>
      <c r="AK131" s="907">
        <f t="shared" si="46"/>
        <v>1396133</v>
      </c>
      <c r="AL131" s="915">
        <f t="shared" si="46"/>
        <v>205</v>
      </c>
      <c r="AM131" s="907">
        <f t="shared" si="46"/>
        <v>20948638</v>
      </c>
    </row>
    <row r="132" spans="1:39" x14ac:dyDescent="0.2">
      <c r="A132" s="1812"/>
      <c r="B132" s="1812"/>
      <c r="C132" s="1812"/>
      <c r="D132" s="1812"/>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812"/>
      <c r="AF132" s="1812"/>
      <c r="AG132" s="1812"/>
      <c r="AH132" s="1812"/>
      <c r="AI132" s="887"/>
      <c r="AJ132" s="887"/>
    </row>
    <row r="133" spans="1:39" x14ac:dyDescent="0.2">
      <c r="A133" s="1813"/>
      <c r="B133" s="1813"/>
      <c r="C133" s="1813"/>
      <c r="D133" s="1813"/>
      <c r="E133" s="1813"/>
      <c r="F133" s="1813"/>
      <c r="G133" s="1813"/>
      <c r="H133" s="1813"/>
      <c r="I133" s="1813"/>
      <c r="J133" s="1813"/>
      <c r="K133" s="1813"/>
      <c r="L133" s="1813"/>
      <c r="M133" s="1813"/>
      <c r="N133" s="1813"/>
      <c r="O133" s="1813"/>
      <c r="P133" s="1813"/>
      <c r="Q133" s="1813"/>
      <c r="R133" s="1813"/>
      <c r="S133" s="1813"/>
      <c r="T133" s="1813"/>
      <c r="U133" s="1813"/>
      <c r="V133" s="1813"/>
      <c r="W133" s="1813"/>
      <c r="X133" s="1813"/>
      <c r="Y133" s="1813"/>
      <c r="Z133" s="1813"/>
      <c r="AA133" s="1813"/>
      <c r="AB133" s="1813"/>
      <c r="AC133" s="1813"/>
      <c r="AD133" s="1813"/>
      <c r="AE133" s="1813"/>
      <c r="AF133" s="1813"/>
      <c r="AG133" s="1813"/>
      <c r="AH133" s="1813"/>
    </row>
    <row r="134" spans="1:39" x14ac:dyDescent="0.2">
      <c r="A134" s="1793" t="s">
        <v>21875</v>
      </c>
      <c r="B134" s="1793"/>
      <c r="C134" s="1793"/>
      <c r="D134" s="1793"/>
      <c r="E134" s="1793"/>
      <c r="F134" s="1793"/>
      <c r="G134" s="1793"/>
    </row>
    <row r="135" spans="1:39" x14ac:dyDescent="0.2">
      <c r="A135" s="1793" t="s">
        <v>21874</v>
      </c>
      <c r="B135" s="1793"/>
      <c r="C135" s="1793"/>
      <c r="D135" s="1793"/>
      <c r="E135" s="1793"/>
      <c r="F135" s="1793"/>
      <c r="G135" s="1793"/>
    </row>
    <row r="136" spans="1:39" x14ac:dyDescent="0.2">
      <c r="A136" s="790"/>
      <c r="B136" s="790"/>
      <c r="C136" s="790"/>
      <c r="D136" s="790"/>
      <c r="E136" s="790"/>
      <c r="F136" s="790"/>
      <c r="G136" s="790"/>
    </row>
    <row r="137" spans="1:39" ht="18" x14ac:dyDescent="0.25">
      <c r="A137" s="1825" t="s">
        <v>21873</v>
      </c>
      <c r="B137" s="1825"/>
      <c r="C137" s="1825"/>
      <c r="D137" s="1825"/>
      <c r="E137" s="1825"/>
      <c r="F137" s="1825"/>
      <c r="G137" s="1825"/>
      <c r="H137" s="1825"/>
      <c r="I137" s="1825"/>
      <c r="J137" s="1825"/>
      <c r="K137" s="1825"/>
      <c r="L137" s="1825"/>
      <c r="M137" s="1825"/>
      <c r="N137" s="1825"/>
      <c r="O137" s="1825"/>
      <c r="P137" s="1825"/>
      <c r="Q137" s="1825"/>
      <c r="R137" s="1825"/>
      <c r="S137" s="1825"/>
      <c r="T137" s="1825"/>
      <c r="U137" s="1825"/>
      <c r="V137" s="1825"/>
      <c r="W137" s="1825"/>
      <c r="X137" s="1825"/>
      <c r="Y137" s="1825"/>
      <c r="Z137" s="1825"/>
      <c r="AA137" s="1825"/>
      <c r="AB137" s="1825"/>
      <c r="AC137" s="1825"/>
      <c r="AD137" s="1825"/>
      <c r="AE137" s="1825"/>
      <c r="AF137" s="1825"/>
      <c r="AG137" s="1825"/>
      <c r="AH137" s="1825"/>
      <c r="AI137" s="1825"/>
      <c r="AJ137" s="1825"/>
      <c r="AK137" s="1825"/>
      <c r="AL137" s="1825"/>
      <c r="AM137" s="1825"/>
    </row>
    <row r="138" spans="1:39" x14ac:dyDescent="0.2">
      <c r="A138" s="887"/>
      <c r="B138" s="887"/>
      <c r="C138" s="887"/>
      <c r="D138" s="887"/>
      <c r="E138" s="887"/>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row>
    <row r="139" spans="1:39" ht="15.75" x14ac:dyDescent="0.25">
      <c r="A139" s="1834" t="s">
        <v>39</v>
      </c>
      <c r="B139" s="1834"/>
      <c r="C139" s="1834"/>
      <c r="D139" s="1834"/>
      <c r="E139" s="1834"/>
      <c r="F139" s="1834"/>
      <c r="G139" s="1834"/>
      <c r="H139" s="1834"/>
      <c r="I139" s="1834"/>
      <c r="J139" s="1834"/>
      <c r="K139" s="1834"/>
      <c r="L139" s="1834"/>
      <c r="M139" s="1834"/>
      <c r="N139" s="1834"/>
      <c r="O139" s="1834"/>
      <c r="P139" s="1834"/>
      <c r="Q139" s="1834"/>
      <c r="R139" s="1834"/>
      <c r="S139" s="1834"/>
      <c r="T139" s="1834"/>
      <c r="U139" s="1834"/>
      <c r="V139" s="1834"/>
      <c r="W139" s="1834"/>
      <c r="X139" s="1834"/>
      <c r="Y139" s="1834"/>
      <c r="Z139" s="1834"/>
      <c r="AA139" s="1834"/>
      <c r="AB139" s="1834"/>
      <c r="AC139" s="1834"/>
      <c r="AD139" s="1834"/>
      <c r="AE139" s="1834"/>
      <c r="AF139" s="1834"/>
      <c r="AG139" s="1834"/>
      <c r="AH139" s="1834"/>
      <c r="AI139" s="1834"/>
      <c r="AJ139" s="1834"/>
      <c r="AK139" s="1834"/>
      <c r="AL139" s="1834"/>
      <c r="AM139" s="1834"/>
    </row>
    <row r="140" spans="1:39" x14ac:dyDescent="0.2">
      <c r="A140" s="887"/>
      <c r="B140" s="887"/>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row>
    <row r="141" spans="1:39" x14ac:dyDescent="0.2">
      <c r="A141" s="1833" t="s">
        <v>21872</v>
      </c>
      <c r="B141" s="1833"/>
      <c r="C141" s="1833"/>
      <c r="D141" s="1833"/>
      <c r="E141" s="1833"/>
      <c r="F141" s="1833"/>
      <c r="G141" s="1833"/>
      <c r="H141" s="1833"/>
      <c r="I141" s="1833"/>
      <c r="J141" s="1833"/>
      <c r="K141" s="1833"/>
      <c r="L141" s="1833"/>
      <c r="M141" s="1833"/>
      <c r="N141" s="1833"/>
      <c r="O141" s="1833"/>
      <c r="P141" s="1833"/>
      <c r="Q141" s="1833"/>
      <c r="R141" s="1833"/>
      <c r="S141" s="1833"/>
      <c r="T141" s="1833"/>
      <c r="U141" s="1833"/>
      <c r="V141" s="1833"/>
      <c r="W141" s="1833"/>
      <c r="X141" s="1833"/>
      <c r="Y141" s="1833"/>
      <c r="Z141" s="1833"/>
      <c r="AA141" s="1833"/>
      <c r="AB141" s="1833"/>
      <c r="AC141" s="1833"/>
      <c r="AD141" s="1833"/>
      <c r="AE141" s="1833"/>
      <c r="AF141" s="1833"/>
      <c r="AG141" s="1833"/>
      <c r="AH141" s="1833"/>
      <c r="AI141" s="1833"/>
      <c r="AJ141" s="1833"/>
      <c r="AK141" s="1833"/>
      <c r="AL141" s="1833"/>
      <c r="AM141" s="1833"/>
    </row>
    <row r="142" spans="1:39" x14ac:dyDescent="0.2">
      <c r="A142" s="887"/>
      <c r="B142" s="887"/>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row>
    <row r="143" spans="1:39" x14ac:dyDescent="0.2">
      <c r="A143" s="618" t="s">
        <v>21871</v>
      </c>
      <c r="B143" s="887"/>
      <c r="C143" s="887"/>
      <c r="D143" s="618" t="s">
        <v>21918</v>
      </c>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row>
    <row r="144" spans="1:39" x14ac:dyDescent="0.2">
      <c r="A144" s="618" t="s">
        <v>21869</v>
      </c>
      <c r="B144" s="887"/>
      <c r="C144" s="887"/>
      <c r="D144" s="618" t="s">
        <v>21868</v>
      </c>
      <c r="E144" s="887"/>
      <c r="F144" s="887"/>
      <c r="G144" s="887"/>
      <c r="H144" s="887"/>
      <c r="I144" s="887"/>
      <c r="J144" s="887"/>
      <c r="K144" s="887"/>
      <c r="L144" s="887"/>
      <c r="M144" s="887"/>
      <c r="N144" s="887"/>
      <c r="O144" s="887"/>
      <c r="P144" s="887"/>
      <c r="Q144" s="887"/>
      <c r="R144" s="887"/>
      <c r="S144" s="887"/>
      <c r="T144" s="887"/>
      <c r="U144" s="887"/>
      <c r="V144" s="887"/>
      <c r="W144" s="887"/>
      <c r="X144" s="887"/>
      <c r="Y144" s="887"/>
      <c r="Z144" s="887"/>
      <c r="AA144" s="887"/>
      <c r="AB144" s="887"/>
      <c r="AC144" s="887"/>
      <c r="AD144" s="887"/>
      <c r="AE144" s="887"/>
      <c r="AF144" s="887"/>
      <c r="AG144" s="887"/>
      <c r="AH144" s="887"/>
      <c r="AI144" s="887"/>
      <c r="AJ144" s="887"/>
    </row>
    <row r="145" spans="1:39" ht="13.5" thickBot="1" x14ac:dyDescent="0.25">
      <c r="A145" s="887"/>
      <c r="B145" s="887"/>
      <c r="C145" s="887"/>
      <c r="D145" s="887"/>
      <c r="E145" s="887"/>
      <c r="F145" s="887"/>
      <c r="G145" s="887"/>
      <c r="H145" s="887"/>
      <c r="I145" s="887"/>
      <c r="J145" s="887"/>
      <c r="K145" s="887"/>
      <c r="L145" s="887"/>
      <c r="M145" s="887"/>
      <c r="N145" s="887"/>
      <c r="O145" s="887"/>
      <c r="P145" s="887"/>
      <c r="Q145" s="887"/>
      <c r="R145" s="887"/>
      <c r="S145" s="887"/>
      <c r="T145" s="887"/>
      <c r="U145" s="887"/>
      <c r="V145" s="887"/>
      <c r="W145" s="887"/>
      <c r="X145" s="887"/>
      <c r="Y145" s="887"/>
      <c r="Z145" s="887"/>
      <c r="AA145" s="887"/>
      <c r="AB145" s="887"/>
      <c r="AC145" s="887"/>
      <c r="AD145" s="887"/>
      <c r="AE145" s="887"/>
      <c r="AF145" s="887"/>
      <c r="AG145" s="887"/>
      <c r="AH145" s="887"/>
      <c r="AI145" s="887"/>
      <c r="AJ145" s="887"/>
    </row>
    <row r="146" spans="1:39" ht="26.25" customHeight="1" thickBot="1" x14ac:dyDescent="0.25">
      <c r="A146" s="1819" t="s">
        <v>21867</v>
      </c>
      <c r="B146" s="1820"/>
      <c r="C146" s="1820"/>
      <c r="D146" s="1820"/>
      <c r="E146" s="1821"/>
      <c r="F146" s="1830" t="s">
        <v>21866</v>
      </c>
      <c r="G146" s="1831"/>
      <c r="H146" s="1831"/>
      <c r="I146" s="1831"/>
      <c r="J146" s="1831"/>
      <c r="K146" s="1831"/>
      <c r="L146" s="1831"/>
      <c r="M146" s="1831"/>
      <c r="N146" s="1831"/>
      <c r="O146" s="1831"/>
      <c r="P146" s="1831"/>
      <c r="Q146" s="1831"/>
      <c r="R146" s="1831"/>
      <c r="S146" s="1831"/>
      <c r="T146" s="1832"/>
      <c r="U146" s="1830" t="s">
        <v>21865</v>
      </c>
      <c r="V146" s="1831"/>
      <c r="W146" s="1831"/>
      <c r="X146" s="1831"/>
      <c r="Y146" s="1831"/>
      <c r="Z146" s="1831"/>
      <c r="AA146" s="1831"/>
      <c r="AB146" s="1831"/>
      <c r="AC146" s="1831"/>
      <c r="AD146" s="1831"/>
      <c r="AE146" s="1831"/>
      <c r="AF146" s="1831"/>
      <c r="AG146" s="1831"/>
      <c r="AH146" s="1831"/>
      <c r="AI146" s="1832"/>
      <c r="AJ146" s="1828" t="s">
        <v>21864</v>
      </c>
      <c r="AK146" s="1829"/>
      <c r="AL146" s="1828" t="s">
        <v>21863</v>
      </c>
      <c r="AM146" s="1829"/>
    </row>
    <row r="147" spans="1:39" ht="189.75" customHeight="1" thickBot="1" x14ac:dyDescent="0.25">
      <c r="A147" s="1822"/>
      <c r="B147" s="1823"/>
      <c r="C147" s="1823"/>
      <c r="D147" s="1823"/>
      <c r="E147" s="1824"/>
      <c r="F147" s="905" t="s">
        <v>21844</v>
      </c>
      <c r="G147" s="904" t="s">
        <v>21860</v>
      </c>
      <c r="H147" s="904" t="s">
        <v>21859</v>
      </c>
      <c r="I147" s="904" t="s">
        <v>21858</v>
      </c>
      <c r="J147" s="904" t="s">
        <v>21857</v>
      </c>
      <c r="K147" s="904" t="s">
        <v>21856</v>
      </c>
      <c r="L147" s="904" t="s">
        <v>21855</v>
      </c>
      <c r="M147" s="904" t="s">
        <v>21854</v>
      </c>
      <c r="N147" s="904" t="s">
        <v>21853</v>
      </c>
      <c r="O147" s="904" t="s">
        <v>21862</v>
      </c>
      <c r="P147" s="904" t="s">
        <v>21851</v>
      </c>
      <c r="Q147" s="904" t="s">
        <v>21850</v>
      </c>
      <c r="R147" s="904" t="s">
        <v>21849</v>
      </c>
      <c r="S147" s="903" t="s">
        <v>21848</v>
      </c>
      <c r="T147" s="901" t="s">
        <v>21861</v>
      </c>
      <c r="U147" s="905" t="s">
        <v>21844</v>
      </c>
      <c r="V147" s="904" t="s">
        <v>21860</v>
      </c>
      <c r="W147" s="904" t="s">
        <v>21859</v>
      </c>
      <c r="X147" s="904" t="s">
        <v>21858</v>
      </c>
      <c r="Y147" s="904" t="s">
        <v>21857</v>
      </c>
      <c r="Z147" s="904" t="s">
        <v>21856</v>
      </c>
      <c r="AA147" s="904" t="s">
        <v>21855</v>
      </c>
      <c r="AB147" s="904" t="s">
        <v>21854</v>
      </c>
      <c r="AC147" s="904" t="s">
        <v>21853</v>
      </c>
      <c r="AD147" s="904" t="s">
        <v>21852</v>
      </c>
      <c r="AE147" s="904" t="s">
        <v>21851</v>
      </c>
      <c r="AF147" s="904" t="s">
        <v>21850</v>
      </c>
      <c r="AG147" s="903" t="s">
        <v>21849</v>
      </c>
      <c r="AH147" s="902" t="s">
        <v>21848</v>
      </c>
      <c r="AI147" s="901" t="s">
        <v>21847</v>
      </c>
      <c r="AJ147" s="901" t="s">
        <v>21846</v>
      </c>
      <c r="AK147" s="901" t="s">
        <v>21845</v>
      </c>
      <c r="AL147" s="901" t="s">
        <v>21844</v>
      </c>
      <c r="AM147" s="901" t="s">
        <v>21843</v>
      </c>
    </row>
    <row r="148" spans="1:39" ht="13.5" thickBot="1" x14ac:dyDescent="0.25">
      <c r="A148" s="900"/>
      <c r="B148" s="894"/>
      <c r="C148" s="894"/>
      <c r="D148" s="894"/>
      <c r="E148" s="899"/>
      <c r="F148" s="898"/>
      <c r="G148" s="897"/>
      <c r="H148" s="897"/>
      <c r="I148" s="897"/>
      <c r="J148" s="897"/>
      <c r="K148" s="897"/>
      <c r="L148" s="897"/>
      <c r="M148" s="897"/>
      <c r="N148" s="897"/>
      <c r="O148" s="896"/>
      <c r="P148" s="897"/>
      <c r="Q148" s="897"/>
      <c r="R148" s="896"/>
      <c r="S148" s="895"/>
      <c r="T148" s="889"/>
      <c r="U148" s="894"/>
      <c r="V148" s="892"/>
      <c r="W148" s="892"/>
      <c r="X148" s="892"/>
      <c r="Y148" s="892"/>
      <c r="Z148" s="892"/>
      <c r="AA148" s="892"/>
      <c r="AB148" s="892"/>
      <c r="AC148" s="892"/>
      <c r="AD148" s="893"/>
      <c r="AE148" s="892"/>
      <c r="AF148" s="892"/>
      <c r="AG148" s="891"/>
      <c r="AH148" s="890"/>
      <c r="AI148" s="889"/>
      <c r="AJ148" s="889"/>
      <c r="AK148" s="889"/>
      <c r="AL148" s="894"/>
      <c r="AM148" s="889"/>
    </row>
    <row r="149" spans="1:39" x14ac:dyDescent="0.2">
      <c r="A149" s="1826" t="s">
        <v>21842</v>
      </c>
      <c r="B149" s="1827"/>
      <c r="C149" s="1827"/>
      <c r="D149" s="1827"/>
      <c r="E149" s="850"/>
      <c r="F149" s="967">
        <f>SUM(F152:F181)</f>
        <v>38</v>
      </c>
      <c r="G149" s="969">
        <f>SUM(G152:G181)</f>
        <v>88543</v>
      </c>
      <c r="H149" s="969"/>
      <c r="I149" s="969"/>
      <c r="J149" s="969"/>
      <c r="K149" s="969"/>
      <c r="L149" s="969"/>
      <c r="M149" s="969"/>
      <c r="N149" s="969"/>
      <c r="O149" s="848">
        <f>SUM(O156:O181)</f>
        <v>88543</v>
      </c>
      <c r="P149" s="969">
        <f>SUM(P152:P181)</f>
        <v>181887</v>
      </c>
      <c r="Q149" s="969">
        <f>SUM(Q152:Q181)</f>
        <v>11953</v>
      </c>
      <c r="R149" s="848">
        <f>SUM(R156:R181)</f>
        <v>193840</v>
      </c>
      <c r="S149" s="847">
        <f>SUM(S156:S181)</f>
        <v>1256356</v>
      </c>
      <c r="T149" s="838">
        <f>SUM(T156:T181)</f>
        <v>3964453</v>
      </c>
      <c r="U149" s="967">
        <f>SUM(U152:U181)</f>
        <v>35</v>
      </c>
      <c r="V149" s="969">
        <f>SUM(V152:V181)</f>
        <v>89490</v>
      </c>
      <c r="W149" s="969"/>
      <c r="X149" s="969"/>
      <c r="Y149" s="969"/>
      <c r="Z149" s="969"/>
      <c r="AA149" s="969"/>
      <c r="AB149" s="969"/>
      <c r="AC149" s="969"/>
      <c r="AD149" s="848">
        <f>SUM(AD156:AD181)</f>
        <v>89490</v>
      </c>
      <c r="AE149" s="969">
        <f>SUM(AE152:AE181)</f>
        <v>183780</v>
      </c>
      <c r="AF149" s="969">
        <f>SUM(AF152:AF181)</f>
        <v>12080</v>
      </c>
      <c r="AG149" s="847">
        <f>SUM(AG156:AG181)</f>
        <v>195860</v>
      </c>
      <c r="AH149" s="968">
        <f>SUM(AH156:AH181)</f>
        <v>1269729.3333333335</v>
      </c>
      <c r="AI149" s="838">
        <f>SUM(AI156:AI181)</f>
        <v>3663459</v>
      </c>
      <c r="AJ149" s="838">
        <f>SUM(AJ156:AJ181)</f>
        <v>13373.333333333343</v>
      </c>
      <c r="AK149" s="838">
        <f>SUM(AK156:AK181)</f>
        <v>-300994</v>
      </c>
      <c r="AL149" s="967">
        <f>SUM(AL152:AL181)</f>
        <v>33</v>
      </c>
      <c r="AM149" s="838">
        <f>SUM(AM156:AM181)</f>
        <v>3439895</v>
      </c>
    </row>
    <row r="150" spans="1:39" x14ac:dyDescent="0.2">
      <c r="A150" s="944"/>
      <c r="B150" s="887"/>
      <c r="C150" s="887"/>
      <c r="D150" s="887"/>
      <c r="E150" s="850"/>
      <c r="F150" s="960"/>
      <c r="G150" s="849"/>
      <c r="H150" s="849"/>
      <c r="I150" s="849"/>
      <c r="J150" s="849"/>
      <c r="K150" s="849"/>
      <c r="L150" s="849"/>
      <c r="M150" s="849"/>
      <c r="N150" s="849"/>
      <c r="O150" s="966"/>
      <c r="P150" s="849"/>
      <c r="Q150" s="849"/>
      <c r="R150" s="966"/>
      <c r="S150" s="965"/>
      <c r="T150" s="959"/>
      <c r="U150" s="960"/>
      <c r="V150" s="849"/>
      <c r="W150" s="849"/>
      <c r="X150" s="849"/>
      <c r="Y150" s="849"/>
      <c r="Z150" s="849"/>
      <c r="AA150" s="849"/>
      <c r="AB150" s="849"/>
      <c r="AC150" s="849"/>
      <c r="AD150" s="964"/>
      <c r="AE150" s="849"/>
      <c r="AF150" s="849"/>
      <c r="AG150" s="963"/>
      <c r="AH150" s="962"/>
      <c r="AI150" s="959"/>
      <c r="AJ150" s="961"/>
      <c r="AK150" s="959"/>
      <c r="AL150" s="960"/>
      <c r="AM150" s="959"/>
    </row>
    <row r="151" spans="1:39" x14ac:dyDescent="0.2">
      <c r="A151" s="955" t="s">
        <v>21917</v>
      </c>
      <c r="B151" s="887"/>
      <c r="C151" s="887"/>
      <c r="D151" s="887"/>
      <c r="E151" s="850"/>
      <c r="F151" s="960"/>
      <c r="G151" s="842"/>
      <c r="H151" s="842"/>
      <c r="I151" s="849"/>
      <c r="J151" s="849"/>
      <c r="K151" s="849"/>
      <c r="L151" s="849"/>
      <c r="M151" s="849"/>
      <c r="N151" s="849"/>
      <c r="O151" s="966"/>
      <c r="P151" s="849"/>
      <c r="Q151" s="849"/>
      <c r="R151" s="966"/>
      <c r="S151" s="965"/>
      <c r="T151" s="959"/>
      <c r="U151" s="960"/>
      <c r="V151" s="849"/>
      <c r="W151" s="849"/>
      <c r="X151" s="849"/>
      <c r="Y151" s="849"/>
      <c r="Z151" s="849"/>
      <c r="AA151" s="849"/>
      <c r="AB151" s="849"/>
      <c r="AC151" s="849"/>
      <c r="AD151" s="964"/>
      <c r="AE151" s="849"/>
      <c r="AF151" s="849"/>
      <c r="AG151" s="963"/>
      <c r="AH151" s="962"/>
      <c r="AI151" s="959"/>
      <c r="AJ151" s="961"/>
      <c r="AK151" s="959"/>
      <c r="AL151" s="960"/>
      <c r="AM151" s="959"/>
    </row>
    <row r="152" spans="1:39" x14ac:dyDescent="0.2">
      <c r="A152" s="1805" t="s">
        <v>21765</v>
      </c>
      <c r="B152" s="1806"/>
      <c r="C152" s="1806"/>
      <c r="D152" s="1806"/>
      <c r="E152" s="850"/>
      <c r="F152" s="863"/>
      <c r="G152" s="842"/>
      <c r="H152" s="842"/>
      <c r="I152" s="849"/>
      <c r="J152" s="849"/>
      <c r="K152" s="842"/>
      <c r="L152" s="849"/>
      <c r="M152" s="842"/>
      <c r="N152" s="842"/>
      <c r="O152" s="865"/>
      <c r="P152" s="842"/>
      <c r="Q152" s="842"/>
      <c r="R152" s="865"/>
      <c r="S152" s="864"/>
      <c r="T152" s="857"/>
      <c r="U152" s="863"/>
      <c r="V152" s="842"/>
      <c r="W152" s="842"/>
      <c r="X152" s="842"/>
      <c r="Y152" s="842"/>
      <c r="Z152" s="842"/>
      <c r="AA152" s="842"/>
      <c r="AB152" s="842"/>
      <c r="AC152" s="842"/>
      <c r="AD152" s="861"/>
      <c r="AE152" s="842"/>
      <c r="AF152" s="842"/>
      <c r="AG152" s="860"/>
      <c r="AH152" s="859"/>
      <c r="AI152" s="857"/>
      <c r="AJ152" s="858"/>
      <c r="AK152" s="857"/>
      <c r="AL152" s="863"/>
      <c r="AM152" s="857"/>
    </row>
    <row r="153" spans="1:39" x14ac:dyDescent="0.2">
      <c r="A153" s="1805" t="s">
        <v>21766</v>
      </c>
      <c r="B153" s="1806"/>
      <c r="C153" s="1806"/>
      <c r="D153" s="1806"/>
      <c r="E153" s="850"/>
      <c r="F153" s="863"/>
      <c r="G153" s="842"/>
      <c r="H153" s="842"/>
      <c r="I153" s="849"/>
      <c r="J153" s="849"/>
      <c r="K153" s="842"/>
      <c r="L153" s="849"/>
      <c r="M153" s="842"/>
      <c r="N153" s="842"/>
      <c r="O153" s="865"/>
      <c r="P153" s="842"/>
      <c r="Q153" s="842"/>
      <c r="R153" s="865"/>
      <c r="S153" s="864"/>
      <c r="T153" s="857"/>
      <c r="U153" s="863"/>
      <c r="V153" s="842"/>
      <c r="W153" s="842"/>
      <c r="X153" s="842"/>
      <c r="Y153" s="842"/>
      <c r="Z153" s="842"/>
      <c r="AA153" s="842"/>
      <c r="AB153" s="842"/>
      <c r="AC153" s="842"/>
      <c r="AD153" s="861"/>
      <c r="AE153" s="842"/>
      <c r="AF153" s="842"/>
      <c r="AG153" s="860"/>
      <c r="AH153" s="859"/>
      <c r="AI153" s="857"/>
      <c r="AJ153" s="858"/>
      <c r="AK153" s="857"/>
      <c r="AL153" s="863"/>
      <c r="AM153" s="857"/>
    </row>
    <row r="154" spans="1:39" x14ac:dyDescent="0.2">
      <c r="A154" s="1805" t="s">
        <v>21741</v>
      </c>
      <c r="B154" s="1806"/>
      <c r="C154" s="1806"/>
      <c r="D154" s="1806"/>
      <c r="E154" s="850"/>
      <c r="F154" s="863"/>
      <c r="G154" s="842"/>
      <c r="H154" s="842"/>
      <c r="I154" s="849"/>
      <c r="J154" s="849"/>
      <c r="K154" s="842"/>
      <c r="L154" s="849"/>
      <c r="M154" s="842"/>
      <c r="N154" s="842"/>
      <c r="O154" s="865"/>
      <c r="P154" s="842"/>
      <c r="Q154" s="842"/>
      <c r="R154" s="865"/>
      <c r="S154" s="864"/>
      <c r="T154" s="857"/>
      <c r="U154" s="863"/>
      <c r="V154" s="842"/>
      <c r="W154" s="842"/>
      <c r="X154" s="842"/>
      <c r="Y154" s="842"/>
      <c r="Z154" s="842"/>
      <c r="AA154" s="842"/>
      <c r="AB154" s="842"/>
      <c r="AC154" s="842"/>
      <c r="AD154" s="861"/>
      <c r="AE154" s="842"/>
      <c r="AF154" s="842"/>
      <c r="AG154" s="860"/>
      <c r="AH154" s="859"/>
      <c r="AI154" s="857"/>
      <c r="AJ154" s="858"/>
      <c r="AK154" s="857"/>
      <c r="AL154" s="863"/>
      <c r="AM154" s="857"/>
    </row>
    <row r="155" spans="1:39" x14ac:dyDescent="0.2">
      <c r="A155" s="1805" t="s">
        <v>21742</v>
      </c>
      <c r="B155" s="1806"/>
      <c r="C155" s="1806"/>
      <c r="D155" s="1806"/>
      <c r="E155" s="850"/>
      <c r="F155" s="863"/>
      <c r="G155" s="842"/>
      <c r="H155" s="842"/>
      <c r="I155" s="849"/>
      <c r="J155" s="849"/>
      <c r="K155" s="842"/>
      <c r="L155" s="849"/>
      <c r="M155" s="842"/>
      <c r="N155" s="842"/>
      <c r="O155" s="865"/>
      <c r="P155" s="842"/>
      <c r="Q155" s="842"/>
      <c r="R155" s="865"/>
      <c r="S155" s="864"/>
      <c r="T155" s="857"/>
      <c r="U155" s="863"/>
      <c r="V155" s="842"/>
      <c r="W155" s="842"/>
      <c r="X155" s="842"/>
      <c r="Y155" s="842"/>
      <c r="Z155" s="842"/>
      <c r="AA155" s="842"/>
      <c r="AB155" s="842"/>
      <c r="AC155" s="842"/>
      <c r="AD155" s="861"/>
      <c r="AE155" s="842"/>
      <c r="AF155" s="842"/>
      <c r="AG155" s="860"/>
      <c r="AH155" s="859"/>
      <c r="AI155" s="857"/>
      <c r="AJ155" s="858"/>
      <c r="AK155" s="857"/>
      <c r="AL155" s="863"/>
      <c r="AM155" s="857"/>
    </row>
    <row r="156" spans="1:39" x14ac:dyDescent="0.2">
      <c r="A156" s="1805" t="s">
        <v>21743</v>
      </c>
      <c r="B156" s="1806"/>
      <c r="C156" s="1806"/>
      <c r="D156" s="1806"/>
      <c r="E156" s="850"/>
      <c r="F156" s="692">
        <v>1</v>
      </c>
      <c r="G156" s="862">
        <v>10211</v>
      </c>
      <c r="H156" s="845"/>
      <c r="I156" s="845"/>
      <c r="J156" s="845"/>
      <c r="K156" s="845"/>
      <c r="L156" s="845"/>
      <c r="M156" s="845"/>
      <c r="N156" s="842"/>
      <c r="O156" s="848">
        <f>SUM(G156:N156)</f>
        <v>10211</v>
      </c>
      <c r="P156" s="862">
        <v>20822</v>
      </c>
      <c r="Q156" s="862">
        <v>1378</v>
      </c>
      <c r="R156" s="848">
        <f>P156+Q156</f>
        <v>22200</v>
      </c>
      <c r="S156" s="847">
        <f>(O156*12)+R156</f>
        <v>144732</v>
      </c>
      <c r="T156" s="838">
        <f>F156*S156</f>
        <v>144732</v>
      </c>
      <c r="U156" s="943">
        <v>1</v>
      </c>
      <c r="V156" s="953">
        <v>10211</v>
      </c>
      <c r="W156" s="845"/>
      <c r="X156" s="845"/>
      <c r="Y156" s="845"/>
      <c r="Z156" s="845"/>
      <c r="AA156" s="845"/>
      <c r="AB156" s="845"/>
      <c r="AC156" s="842"/>
      <c r="AD156" s="848">
        <f>SUM(V156:AC156)</f>
        <v>10211</v>
      </c>
      <c r="AE156" s="842">
        <v>20822</v>
      </c>
      <c r="AF156" s="842">
        <v>1378</v>
      </c>
      <c r="AG156" s="934">
        <f>AE156+AF156</f>
        <v>22200</v>
      </c>
      <c r="AH156" s="840">
        <f>(AD156*12)+AG156</f>
        <v>144732</v>
      </c>
      <c r="AI156" s="838">
        <f>U156*AH156</f>
        <v>144732</v>
      </c>
      <c r="AJ156" s="839">
        <f>AH156-S156</f>
        <v>0</v>
      </c>
      <c r="AK156" s="838">
        <f>+AI156-T156</f>
        <v>0</v>
      </c>
      <c r="AL156" s="943">
        <v>1</v>
      </c>
      <c r="AM156" s="838">
        <v>143354</v>
      </c>
    </row>
    <row r="157" spans="1:39" x14ac:dyDescent="0.2">
      <c r="A157" s="1805" t="s">
        <v>21767</v>
      </c>
      <c r="B157" s="1806"/>
      <c r="C157" s="1806"/>
      <c r="D157" s="1806"/>
      <c r="E157" s="850"/>
      <c r="F157" s="692"/>
      <c r="G157" s="862"/>
      <c r="H157" s="845"/>
      <c r="I157" s="845"/>
      <c r="J157" s="845"/>
      <c r="K157" s="845"/>
      <c r="L157" s="845"/>
      <c r="M157" s="845"/>
      <c r="N157" s="842"/>
      <c r="O157" s="848"/>
      <c r="P157" s="862"/>
      <c r="Q157" s="862"/>
      <c r="R157" s="848"/>
      <c r="S157" s="847"/>
      <c r="T157" s="838"/>
      <c r="U157" s="943"/>
      <c r="V157" s="953"/>
      <c r="W157" s="845"/>
      <c r="X157" s="845"/>
      <c r="Y157" s="845"/>
      <c r="Z157" s="845"/>
      <c r="AA157" s="845"/>
      <c r="AB157" s="845"/>
      <c r="AC157" s="842"/>
      <c r="AD157" s="848"/>
      <c r="AE157" s="842"/>
      <c r="AF157" s="842"/>
      <c r="AG157" s="934"/>
      <c r="AH157" s="840"/>
      <c r="AI157" s="838"/>
      <c r="AJ157" s="839"/>
      <c r="AK157" s="838"/>
      <c r="AL157" s="943"/>
      <c r="AM157" s="838"/>
    </row>
    <row r="158" spans="1:39" x14ac:dyDescent="0.2">
      <c r="A158" s="1805" t="s">
        <v>21744</v>
      </c>
      <c r="B158" s="1806"/>
      <c r="C158" s="1806"/>
      <c r="D158" s="1806"/>
      <c r="E158" s="850"/>
      <c r="F158" s="692">
        <v>2</v>
      </c>
      <c r="G158" s="862">
        <v>9611</v>
      </c>
      <c r="H158" s="845"/>
      <c r="I158" s="845"/>
      <c r="J158" s="845"/>
      <c r="K158" s="845"/>
      <c r="L158" s="845"/>
      <c r="M158" s="845"/>
      <c r="N158" s="842"/>
      <c r="O158" s="848">
        <f>SUM(G158:N158)</f>
        <v>9611</v>
      </c>
      <c r="P158" s="862">
        <v>19622</v>
      </c>
      <c r="Q158" s="862">
        <v>1298</v>
      </c>
      <c r="R158" s="848">
        <f>P158+Q158</f>
        <v>20920</v>
      </c>
      <c r="S158" s="847">
        <f>(O158*12)+R158</f>
        <v>136252</v>
      </c>
      <c r="T158" s="958">
        <f>F158*S158</f>
        <v>272504</v>
      </c>
      <c r="U158" s="943">
        <v>1</v>
      </c>
      <c r="V158" s="953">
        <v>9611</v>
      </c>
      <c r="W158" s="845"/>
      <c r="X158" s="845"/>
      <c r="Y158" s="845"/>
      <c r="Z158" s="845"/>
      <c r="AA158" s="845"/>
      <c r="AB158" s="845"/>
      <c r="AC158" s="842"/>
      <c r="AD158" s="848">
        <f>SUM(V158:AC158)</f>
        <v>9611</v>
      </c>
      <c r="AE158" s="842">
        <v>19622</v>
      </c>
      <c r="AF158" s="941">
        <v>1297</v>
      </c>
      <c r="AG158" s="841">
        <f>AE158+AF158</f>
        <v>20919</v>
      </c>
      <c r="AH158" s="840">
        <f>(AD158*12)+AG158</f>
        <v>136251</v>
      </c>
      <c r="AI158" s="838">
        <f>U158*AH158</f>
        <v>136251</v>
      </c>
      <c r="AJ158" s="839">
        <f>AH158-S158</f>
        <v>-1</v>
      </c>
      <c r="AK158" s="838">
        <f>+AI158-T158</f>
        <v>-136253</v>
      </c>
      <c r="AL158" s="943">
        <v>1</v>
      </c>
      <c r="AM158" s="838">
        <v>134954</v>
      </c>
    </row>
    <row r="159" spans="1:39" x14ac:dyDescent="0.2">
      <c r="A159" s="955"/>
      <c r="B159" s="887"/>
      <c r="C159" s="887"/>
      <c r="D159" s="887"/>
      <c r="E159" s="850"/>
      <c r="F159" s="863"/>
      <c r="G159" s="842"/>
      <c r="H159" s="842"/>
      <c r="I159" s="952"/>
      <c r="J159" s="849"/>
      <c r="K159" s="842"/>
      <c r="L159" s="849"/>
      <c r="M159" s="842"/>
      <c r="N159" s="842"/>
      <c r="O159" s="848"/>
      <c r="P159" s="842"/>
      <c r="Q159" s="842"/>
      <c r="R159" s="848"/>
      <c r="S159" s="847"/>
      <c r="T159" s="838"/>
      <c r="U159" s="863"/>
      <c r="V159" s="842"/>
      <c r="W159" s="842"/>
      <c r="X159" s="842"/>
      <c r="Y159" s="842"/>
      <c r="Z159" s="842"/>
      <c r="AA159" s="842"/>
      <c r="AB159" s="842"/>
      <c r="AC159" s="842"/>
      <c r="AD159" s="954"/>
      <c r="AE159" s="842"/>
      <c r="AF159" s="842"/>
      <c r="AG159" s="841"/>
      <c r="AH159" s="840"/>
      <c r="AI159" s="838"/>
      <c r="AJ159" s="839"/>
      <c r="AK159" s="838"/>
      <c r="AL159" s="863"/>
      <c r="AM159" s="838"/>
    </row>
    <row r="160" spans="1:39" x14ac:dyDescent="0.2">
      <c r="A160" s="955" t="s">
        <v>21691</v>
      </c>
      <c r="B160" s="887"/>
      <c r="C160" s="887"/>
      <c r="D160" s="887"/>
      <c r="E160" s="850"/>
      <c r="F160" s="863"/>
      <c r="G160" s="842"/>
      <c r="H160" s="842"/>
      <c r="I160" s="952"/>
      <c r="J160" s="849"/>
      <c r="K160" s="842"/>
      <c r="L160" s="849"/>
      <c r="M160" s="842"/>
      <c r="N160" s="842"/>
      <c r="O160" s="848"/>
      <c r="P160" s="842"/>
      <c r="Q160" s="842"/>
      <c r="R160" s="848"/>
      <c r="S160" s="847"/>
      <c r="T160" s="838"/>
      <c r="U160" s="863"/>
      <c r="V160" s="842"/>
      <c r="W160" s="842"/>
      <c r="X160" s="842"/>
      <c r="Y160" s="842"/>
      <c r="Z160" s="842"/>
      <c r="AA160" s="842"/>
      <c r="AB160" s="842"/>
      <c r="AC160" s="842"/>
      <c r="AD160" s="954"/>
      <c r="AE160" s="842"/>
      <c r="AF160" s="842"/>
      <c r="AG160" s="841"/>
      <c r="AH160" s="840"/>
      <c r="AI160" s="838"/>
      <c r="AJ160" s="839"/>
      <c r="AK160" s="838"/>
      <c r="AL160" s="863"/>
      <c r="AM160" s="838"/>
    </row>
    <row r="161" spans="1:39" x14ac:dyDescent="0.2">
      <c r="A161" s="1805" t="s">
        <v>21916</v>
      </c>
      <c r="B161" s="1806"/>
      <c r="C161" s="1806"/>
      <c r="D161" s="1806"/>
      <c r="E161" s="850"/>
      <c r="F161" s="692">
        <v>5</v>
      </c>
      <c r="G161" s="862">
        <v>9731</v>
      </c>
      <c r="H161" s="845"/>
      <c r="I161" s="845"/>
      <c r="J161" s="845"/>
      <c r="K161" s="845"/>
      <c r="L161" s="845"/>
      <c r="M161" s="845"/>
      <c r="N161" s="842"/>
      <c r="O161" s="848">
        <f>SUM(G161:N161)</f>
        <v>9731</v>
      </c>
      <c r="P161" s="862">
        <v>19862</v>
      </c>
      <c r="Q161" s="862">
        <v>1314</v>
      </c>
      <c r="R161" s="848">
        <f>P161+Q161</f>
        <v>21176</v>
      </c>
      <c r="S161" s="847">
        <f>(O161*12)+R161</f>
        <v>137948</v>
      </c>
      <c r="T161" s="838">
        <f>F161*S161</f>
        <v>689740</v>
      </c>
      <c r="U161" s="943">
        <v>4</v>
      </c>
      <c r="V161" s="953">
        <v>9761</v>
      </c>
      <c r="W161" s="845"/>
      <c r="X161" s="845"/>
      <c r="Y161" s="845"/>
      <c r="Z161" s="845"/>
      <c r="AA161" s="845"/>
      <c r="AB161" s="845"/>
      <c r="AC161" s="842"/>
      <c r="AD161" s="844">
        <f>SUM(V161:AC161)</f>
        <v>9761</v>
      </c>
      <c r="AE161" s="956">
        <v>19922</v>
      </c>
      <c r="AF161" s="941">
        <v>1318</v>
      </c>
      <c r="AG161" s="841">
        <f>AE161+AF161</f>
        <v>21240</v>
      </c>
      <c r="AH161" s="840">
        <f>(AD161*12)+AG161</f>
        <v>138372</v>
      </c>
      <c r="AI161" s="838">
        <f>U161*AH161</f>
        <v>553488</v>
      </c>
      <c r="AJ161" s="839">
        <f>AH161-S161</f>
        <v>424</v>
      </c>
      <c r="AK161" s="838">
        <f>+AI161-T161</f>
        <v>-136252</v>
      </c>
      <c r="AL161" s="943">
        <v>4</v>
      </c>
      <c r="AM161" s="838">
        <v>548216</v>
      </c>
    </row>
    <row r="162" spans="1:39" x14ac:dyDescent="0.2">
      <c r="A162" s="1805" t="s">
        <v>21915</v>
      </c>
      <c r="B162" s="1806"/>
      <c r="C162" s="1806"/>
      <c r="D162" s="1806"/>
      <c r="E162" s="850"/>
      <c r="F162" s="692">
        <v>3</v>
      </c>
      <c r="G162" s="862">
        <v>9611</v>
      </c>
      <c r="H162" s="845"/>
      <c r="I162" s="845"/>
      <c r="J162" s="845"/>
      <c r="K162" s="845"/>
      <c r="L162" s="845"/>
      <c r="M162" s="845"/>
      <c r="N162" s="842"/>
      <c r="O162" s="848">
        <f>SUM(G162:N162)</f>
        <v>9611</v>
      </c>
      <c r="P162" s="862">
        <v>19622</v>
      </c>
      <c r="Q162" s="862">
        <v>1297</v>
      </c>
      <c r="R162" s="848">
        <f>P162+Q162</f>
        <v>20919</v>
      </c>
      <c r="S162" s="847">
        <f>(O162*12)+R162</f>
        <v>136251</v>
      </c>
      <c r="T162" s="838">
        <f>F162*S162</f>
        <v>408753</v>
      </c>
      <c r="U162" s="943">
        <v>3</v>
      </c>
      <c r="V162" s="953">
        <v>9611</v>
      </c>
      <c r="W162" s="845"/>
      <c r="X162" s="845"/>
      <c r="Y162" s="845"/>
      <c r="Z162" s="845"/>
      <c r="AA162" s="845"/>
      <c r="AB162" s="845"/>
      <c r="AC162" s="842"/>
      <c r="AD162" s="844">
        <f>SUM(V162:AC162)</f>
        <v>9611</v>
      </c>
      <c r="AE162" s="956">
        <v>19622</v>
      </c>
      <c r="AF162" s="941">
        <v>1297.3333333333333</v>
      </c>
      <c r="AG162" s="841">
        <f>AE162+AF162</f>
        <v>20919.333333333332</v>
      </c>
      <c r="AH162" s="840">
        <f>(AD162*12)+AG162</f>
        <v>136251.33333333334</v>
      </c>
      <c r="AI162" s="838">
        <f>U162*AH162</f>
        <v>408754</v>
      </c>
      <c r="AJ162" s="839">
        <f>AH162-S162</f>
        <v>0.33333333334303461</v>
      </c>
      <c r="AK162" s="838">
        <f>+AI162-T162</f>
        <v>1</v>
      </c>
      <c r="AL162" s="943">
        <v>3</v>
      </c>
      <c r="AM162" s="838">
        <v>404862</v>
      </c>
    </row>
    <row r="163" spans="1:39" x14ac:dyDescent="0.2">
      <c r="A163" s="1805" t="s">
        <v>21914</v>
      </c>
      <c r="B163" s="1806"/>
      <c r="C163" s="1806"/>
      <c r="D163" s="1806"/>
      <c r="E163" s="850"/>
      <c r="F163" s="692">
        <v>2</v>
      </c>
      <c r="G163" s="862">
        <v>10039</v>
      </c>
      <c r="H163" s="845"/>
      <c r="I163" s="845"/>
      <c r="J163" s="845"/>
      <c r="K163" s="845"/>
      <c r="L163" s="845"/>
      <c r="M163" s="845"/>
      <c r="N163" s="842"/>
      <c r="O163" s="848">
        <f>SUM(G163:N163)</f>
        <v>10039</v>
      </c>
      <c r="P163" s="862">
        <v>20478</v>
      </c>
      <c r="Q163" s="862">
        <v>1355</v>
      </c>
      <c r="R163" s="848">
        <f>P163+Q163</f>
        <v>21833</v>
      </c>
      <c r="S163" s="847">
        <f>(O163*12)+R163</f>
        <v>142301</v>
      </c>
      <c r="T163" s="838">
        <f>F163*S163</f>
        <v>284602</v>
      </c>
      <c r="U163" s="943">
        <v>2</v>
      </c>
      <c r="V163" s="862">
        <v>10039</v>
      </c>
      <c r="W163" s="845"/>
      <c r="X163" s="845"/>
      <c r="Y163" s="845"/>
      <c r="Z163" s="845"/>
      <c r="AA163" s="845"/>
      <c r="AB163" s="845"/>
      <c r="AC163" s="842"/>
      <c r="AD163" s="844">
        <f>SUM(V163:AC163)</f>
        <v>10039</v>
      </c>
      <c r="AE163" s="956">
        <v>20478</v>
      </c>
      <c r="AF163" s="941">
        <v>1355</v>
      </c>
      <c r="AG163" s="841">
        <f>AE163+AF163</f>
        <v>21833</v>
      </c>
      <c r="AH163" s="840">
        <v>142296</v>
      </c>
      <c r="AI163" s="838">
        <f>U163*AH163</f>
        <v>284592</v>
      </c>
      <c r="AJ163" s="839">
        <f>AH163-S163</f>
        <v>-5</v>
      </c>
      <c r="AK163" s="838">
        <f>+AI163-T163</f>
        <v>-10</v>
      </c>
      <c r="AL163" s="943">
        <v>2</v>
      </c>
      <c r="AM163" s="838">
        <v>281883</v>
      </c>
    </row>
    <row r="164" spans="1:39" x14ac:dyDescent="0.2">
      <c r="A164" s="1805" t="s">
        <v>21913</v>
      </c>
      <c r="B164" s="1806"/>
      <c r="C164" s="1806"/>
      <c r="D164" s="1806"/>
      <c r="E164" s="850"/>
      <c r="F164" s="692">
        <v>3</v>
      </c>
      <c r="G164" s="862">
        <v>8680</v>
      </c>
      <c r="H164" s="845"/>
      <c r="I164" s="845"/>
      <c r="J164" s="845"/>
      <c r="K164" s="845"/>
      <c r="L164" s="845"/>
      <c r="M164" s="845"/>
      <c r="N164" s="842"/>
      <c r="O164" s="848">
        <f>SUM(G164:N164)</f>
        <v>8680</v>
      </c>
      <c r="P164" s="862">
        <v>17759</v>
      </c>
      <c r="Q164" s="862">
        <v>1172</v>
      </c>
      <c r="R164" s="848">
        <f>P164+Q164</f>
        <v>18931</v>
      </c>
      <c r="S164" s="847">
        <f>(O164*12)+R164</f>
        <v>123091</v>
      </c>
      <c r="T164" s="838">
        <f>F164*S164</f>
        <v>369273</v>
      </c>
      <c r="U164" s="943">
        <v>3</v>
      </c>
      <c r="V164" s="862">
        <v>8680</v>
      </c>
      <c r="W164" s="845"/>
      <c r="X164" s="845"/>
      <c r="Y164" s="845"/>
      <c r="Z164" s="845"/>
      <c r="AA164" s="845"/>
      <c r="AB164" s="845"/>
      <c r="AC164" s="842"/>
      <c r="AD164" s="844">
        <f>SUM(V164:AC164)</f>
        <v>8680</v>
      </c>
      <c r="AE164" s="956">
        <v>17759</v>
      </c>
      <c r="AF164" s="941">
        <v>1171.6666666666667</v>
      </c>
      <c r="AG164" s="841">
        <f>AE164+AF164</f>
        <v>18930.666666666668</v>
      </c>
      <c r="AH164" s="840">
        <v>123087</v>
      </c>
      <c r="AI164" s="838">
        <f>U164*AH164</f>
        <v>369261</v>
      </c>
      <c r="AJ164" s="839">
        <f>AH164-S164</f>
        <v>-4</v>
      </c>
      <c r="AK164" s="838">
        <f>+AI164-T164</f>
        <v>-12</v>
      </c>
      <c r="AL164" s="943">
        <v>3</v>
      </c>
      <c r="AM164" s="838">
        <v>365745</v>
      </c>
    </row>
    <row r="165" spans="1:39" x14ac:dyDescent="0.2">
      <c r="A165" s="1805" t="s">
        <v>21912</v>
      </c>
      <c r="B165" s="1806"/>
      <c r="C165" s="1806"/>
      <c r="D165" s="1806"/>
      <c r="E165" s="850"/>
      <c r="F165" s="943"/>
      <c r="G165" s="953"/>
      <c r="H165" s="845"/>
      <c r="I165" s="845"/>
      <c r="J165" s="845"/>
      <c r="K165" s="845"/>
      <c r="L165" s="845"/>
      <c r="M165" s="845"/>
      <c r="N165" s="845"/>
      <c r="O165" s="848"/>
      <c r="P165" s="845"/>
      <c r="Q165" s="695"/>
      <c r="R165" s="848"/>
      <c r="S165" s="847"/>
      <c r="T165" s="838"/>
      <c r="U165" s="943"/>
      <c r="V165" s="953"/>
      <c r="W165" s="845"/>
      <c r="X165" s="845"/>
      <c r="Y165" s="845"/>
      <c r="Z165" s="845"/>
      <c r="AA165" s="845"/>
      <c r="AB165" s="845"/>
      <c r="AC165" s="842"/>
      <c r="AD165" s="844"/>
      <c r="AE165" s="845"/>
      <c r="AF165" s="695"/>
      <c r="AG165" s="841"/>
      <c r="AH165" s="840"/>
      <c r="AI165" s="838"/>
      <c r="AJ165" s="839"/>
      <c r="AK165" s="838"/>
      <c r="AL165" s="943"/>
      <c r="AM165" s="838"/>
    </row>
    <row r="166" spans="1:39" x14ac:dyDescent="0.2">
      <c r="A166" s="1805" t="s">
        <v>21911</v>
      </c>
      <c r="B166" s="1806"/>
      <c r="C166" s="1806"/>
      <c r="D166" s="1806"/>
      <c r="E166" s="850"/>
      <c r="F166" s="863"/>
      <c r="G166" s="842"/>
      <c r="H166" s="842"/>
      <c r="I166" s="952"/>
      <c r="J166" s="849"/>
      <c r="K166" s="842"/>
      <c r="L166" s="849"/>
      <c r="M166" s="842"/>
      <c r="N166" s="842"/>
      <c r="O166" s="848"/>
      <c r="P166" s="842"/>
      <c r="Q166" s="842"/>
      <c r="R166" s="848"/>
      <c r="S166" s="847"/>
      <c r="T166" s="838"/>
      <c r="U166" s="863"/>
      <c r="V166" s="842"/>
      <c r="W166" s="842"/>
      <c r="X166" s="842"/>
      <c r="Y166" s="842"/>
      <c r="Z166" s="842"/>
      <c r="AA166" s="842"/>
      <c r="AB166" s="842"/>
      <c r="AC166" s="842"/>
      <c r="AD166" s="954"/>
      <c r="AE166" s="842"/>
      <c r="AF166" s="842"/>
      <c r="AG166" s="841"/>
      <c r="AH166" s="840"/>
      <c r="AI166" s="838"/>
      <c r="AJ166" s="839"/>
      <c r="AK166" s="838"/>
      <c r="AL166" s="863"/>
      <c r="AM166" s="838"/>
    </row>
    <row r="167" spans="1:39" x14ac:dyDescent="0.2">
      <c r="A167" s="957"/>
      <c r="B167" s="887"/>
      <c r="C167" s="887"/>
      <c r="D167" s="887"/>
      <c r="E167" s="850"/>
      <c r="F167" s="863"/>
      <c r="G167" s="842"/>
      <c r="H167" s="842"/>
      <c r="I167" s="952"/>
      <c r="J167" s="849"/>
      <c r="K167" s="842"/>
      <c r="L167" s="849"/>
      <c r="M167" s="842"/>
      <c r="N167" s="842"/>
      <c r="O167" s="848"/>
      <c r="P167" s="842"/>
      <c r="Q167" s="842"/>
      <c r="R167" s="848"/>
      <c r="S167" s="847"/>
      <c r="T167" s="838"/>
      <c r="U167" s="863"/>
      <c r="V167" s="842"/>
      <c r="W167" s="842"/>
      <c r="X167" s="842"/>
      <c r="Y167" s="842"/>
      <c r="Z167" s="842"/>
      <c r="AA167" s="842"/>
      <c r="AB167" s="842"/>
      <c r="AC167" s="842"/>
      <c r="AD167" s="954"/>
      <c r="AE167" s="842"/>
      <c r="AF167" s="842"/>
      <c r="AG167" s="841"/>
      <c r="AH167" s="840"/>
      <c r="AI167" s="838"/>
      <c r="AJ167" s="839"/>
      <c r="AK167" s="838"/>
      <c r="AL167" s="863"/>
      <c r="AM167" s="838"/>
    </row>
    <row r="168" spans="1:39" x14ac:dyDescent="0.2">
      <c r="A168" s="955" t="s">
        <v>21910</v>
      </c>
      <c r="B168" s="887"/>
      <c r="C168" s="887"/>
      <c r="D168" s="887"/>
      <c r="E168" s="850"/>
      <c r="F168" s="863"/>
      <c r="G168" s="842"/>
      <c r="H168" s="842"/>
      <c r="I168" s="952"/>
      <c r="J168" s="849"/>
      <c r="K168" s="842"/>
      <c r="L168" s="849"/>
      <c r="M168" s="842"/>
      <c r="N168" s="842"/>
      <c r="O168" s="848"/>
      <c r="P168" s="842"/>
      <c r="Q168" s="842"/>
      <c r="R168" s="848"/>
      <c r="S168" s="847"/>
      <c r="T168" s="838"/>
      <c r="U168" s="863"/>
      <c r="V168" s="842"/>
      <c r="W168" s="842"/>
      <c r="X168" s="842"/>
      <c r="Y168" s="842"/>
      <c r="Z168" s="842"/>
      <c r="AA168" s="842"/>
      <c r="AB168" s="842"/>
      <c r="AC168" s="842"/>
      <c r="AD168" s="954"/>
      <c r="AE168" s="842"/>
      <c r="AF168" s="842"/>
      <c r="AG168" s="841"/>
      <c r="AH168" s="840"/>
      <c r="AI168" s="838"/>
      <c r="AJ168" s="839"/>
      <c r="AK168" s="838"/>
      <c r="AL168" s="863"/>
      <c r="AM168" s="838"/>
    </row>
    <row r="169" spans="1:39" x14ac:dyDescent="0.2">
      <c r="A169" s="1805" t="s">
        <v>21909</v>
      </c>
      <c r="B169" s="1806"/>
      <c r="C169" s="1806"/>
      <c r="D169" s="1806"/>
      <c r="E169" s="850"/>
      <c r="F169" s="692">
        <v>7</v>
      </c>
      <c r="G169" s="862">
        <v>6935</v>
      </c>
      <c r="H169" s="845"/>
      <c r="I169" s="845"/>
      <c r="J169" s="845"/>
      <c r="K169" s="845"/>
      <c r="L169" s="845"/>
      <c r="M169" s="845"/>
      <c r="N169" s="842"/>
      <c r="O169" s="848">
        <f>SUM(G169:N169)</f>
        <v>6935</v>
      </c>
      <c r="P169" s="862">
        <v>14270</v>
      </c>
      <c r="Q169" s="862">
        <v>936</v>
      </c>
      <c r="R169" s="848">
        <f>P169+Q169</f>
        <v>15206</v>
      </c>
      <c r="S169" s="847">
        <f>(O169*12)+R169</f>
        <v>98426</v>
      </c>
      <c r="T169" s="838">
        <f>F169*S169</f>
        <v>688982</v>
      </c>
      <c r="U169" s="943">
        <v>6</v>
      </c>
      <c r="V169" s="953">
        <v>7239</v>
      </c>
      <c r="W169" s="845"/>
      <c r="X169" s="845"/>
      <c r="Y169" s="845"/>
      <c r="Z169" s="845"/>
      <c r="AA169" s="845"/>
      <c r="AB169" s="845"/>
      <c r="AC169" s="842"/>
      <c r="AD169" s="844">
        <f>SUM(V169:AC169)</f>
        <v>7239</v>
      </c>
      <c r="AE169" s="956">
        <v>14878</v>
      </c>
      <c r="AF169" s="941">
        <v>977</v>
      </c>
      <c r="AG169" s="841">
        <f>AE169+AF169</f>
        <v>15855</v>
      </c>
      <c r="AH169" s="840">
        <v>102719</v>
      </c>
      <c r="AI169" s="838">
        <f>U169*AH169</f>
        <v>616314</v>
      </c>
      <c r="AJ169" s="839">
        <f>AH169-S169</f>
        <v>4293</v>
      </c>
      <c r="AK169" s="838">
        <f>+AI169-T169</f>
        <v>-72668</v>
      </c>
      <c r="AL169" s="943">
        <v>5</v>
      </c>
      <c r="AM169" s="838">
        <v>516098</v>
      </c>
    </row>
    <row r="170" spans="1:39" x14ac:dyDescent="0.2">
      <c r="A170" s="1805" t="s">
        <v>21908</v>
      </c>
      <c r="B170" s="1806"/>
      <c r="C170" s="1806"/>
      <c r="D170" s="1806"/>
      <c r="E170" s="850"/>
      <c r="F170" s="692">
        <v>6</v>
      </c>
      <c r="G170" s="862">
        <v>5486</v>
      </c>
      <c r="H170" s="845"/>
      <c r="I170" s="845"/>
      <c r="J170" s="845"/>
      <c r="K170" s="845"/>
      <c r="L170" s="845"/>
      <c r="M170" s="845"/>
      <c r="N170" s="842"/>
      <c r="O170" s="848">
        <f>SUM(G170:N170)</f>
        <v>5486</v>
      </c>
      <c r="P170" s="862">
        <v>11373</v>
      </c>
      <c r="Q170" s="862">
        <v>741</v>
      </c>
      <c r="R170" s="848">
        <f>P170+Q170</f>
        <v>12114</v>
      </c>
      <c r="S170" s="847">
        <f>(O170*12)+R170</f>
        <v>77946</v>
      </c>
      <c r="T170" s="838">
        <f>F170*S170</f>
        <v>467676</v>
      </c>
      <c r="U170" s="943">
        <v>6</v>
      </c>
      <c r="V170" s="953">
        <v>5549</v>
      </c>
      <c r="W170" s="845"/>
      <c r="X170" s="845"/>
      <c r="Y170" s="845"/>
      <c r="Z170" s="845"/>
      <c r="AA170" s="845"/>
      <c r="AB170" s="845"/>
      <c r="AC170" s="842"/>
      <c r="AD170" s="844">
        <f>SUM(V170:AC170)</f>
        <v>5549</v>
      </c>
      <c r="AE170" s="956">
        <v>11498</v>
      </c>
      <c r="AF170" s="941">
        <v>749</v>
      </c>
      <c r="AG170" s="841">
        <f>AE170+AF170</f>
        <v>12247</v>
      </c>
      <c r="AH170" s="840">
        <v>78834</v>
      </c>
      <c r="AI170" s="838">
        <f>U170*AH170</f>
        <v>473004</v>
      </c>
      <c r="AJ170" s="839">
        <f>AH170-S170</f>
        <v>888</v>
      </c>
      <c r="AK170" s="838">
        <f>+AI170-T170</f>
        <v>5328</v>
      </c>
      <c r="AL170" s="940">
        <v>6</v>
      </c>
      <c r="AM170" s="838">
        <v>468506</v>
      </c>
    </row>
    <row r="171" spans="1:39" x14ac:dyDescent="0.2">
      <c r="A171" s="1805" t="s">
        <v>21907</v>
      </c>
      <c r="B171" s="1806"/>
      <c r="C171" s="1806"/>
      <c r="D171" s="1806"/>
      <c r="E171" s="850"/>
      <c r="F171" s="692">
        <v>5</v>
      </c>
      <c r="G171" s="862">
        <v>4973</v>
      </c>
      <c r="H171" s="845"/>
      <c r="I171" s="845"/>
      <c r="J171" s="845"/>
      <c r="K171" s="845"/>
      <c r="L171" s="845"/>
      <c r="M171" s="845"/>
      <c r="N171" s="842"/>
      <c r="O171" s="848">
        <f>SUM(G171:N171)</f>
        <v>4973</v>
      </c>
      <c r="P171" s="862">
        <v>10346</v>
      </c>
      <c r="Q171" s="862">
        <v>671</v>
      </c>
      <c r="R171" s="848">
        <f>P171+Q171</f>
        <v>11017</v>
      </c>
      <c r="S171" s="847">
        <f>(O171*12)+R171</f>
        <v>70693</v>
      </c>
      <c r="T171" s="838">
        <f>F171*S171</f>
        <v>353465</v>
      </c>
      <c r="U171" s="943">
        <v>5</v>
      </c>
      <c r="V171" s="953">
        <v>5523</v>
      </c>
      <c r="W171" s="845"/>
      <c r="X171" s="845"/>
      <c r="Y171" s="845"/>
      <c r="Z171" s="845"/>
      <c r="AA171" s="845"/>
      <c r="AB171" s="845"/>
      <c r="AC171" s="842"/>
      <c r="AD171" s="844">
        <f>SUM(V171:AC171)</f>
        <v>5523</v>
      </c>
      <c r="AE171" s="956">
        <v>11446</v>
      </c>
      <c r="AF171" s="941">
        <v>746</v>
      </c>
      <c r="AG171" s="841">
        <f>AE171+AF171</f>
        <v>12192</v>
      </c>
      <c r="AH171" s="840">
        <v>78465</v>
      </c>
      <c r="AI171" s="838">
        <f>U171*AH171</f>
        <v>392325</v>
      </c>
      <c r="AJ171" s="839">
        <f>AH171-S171</f>
        <v>7772</v>
      </c>
      <c r="AK171" s="838">
        <f>+AI171-T171</f>
        <v>38860</v>
      </c>
      <c r="AL171" s="940">
        <v>4</v>
      </c>
      <c r="AM171" s="838">
        <v>294244</v>
      </c>
    </row>
    <row r="172" spans="1:39" x14ac:dyDescent="0.2">
      <c r="A172" s="1805" t="s">
        <v>21906</v>
      </c>
      <c r="B172" s="1806"/>
      <c r="C172" s="1806"/>
      <c r="D172" s="1806"/>
      <c r="E172" s="850"/>
      <c r="F172" s="692">
        <v>2</v>
      </c>
      <c r="G172" s="862">
        <v>6764</v>
      </c>
      <c r="H172" s="845"/>
      <c r="I172" s="845"/>
      <c r="J172" s="845"/>
      <c r="K172" s="845"/>
      <c r="L172" s="845"/>
      <c r="M172" s="845"/>
      <c r="N172" s="842"/>
      <c r="O172" s="848">
        <f>SUM(G172:N172)</f>
        <v>6764</v>
      </c>
      <c r="P172" s="862">
        <v>13929</v>
      </c>
      <c r="Q172" s="862">
        <v>913</v>
      </c>
      <c r="R172" s="848">
        <f>P172+Q172</f>
        <v>14842</v>
      </c>
      <c r="S172" s="847">
        <f>(O172*12)+R172</f>
        <v>96010</v>
      </c>
      <c r="T172" s="838">
        <f>F172*S172</f>
        <v>192020</v>
      </c>
      <c r="U172" s="943">
        <v>2</v>
      </c>
      <c r="V172" s="953">
        <v>6764</v>
      </c>
      <c r="W172" s="845"/>
      <c r="X172" s="845"/>
      <c r="Y172" s="845"/>
      <c r="Z172" s="845"/>
      <c r="AA172" s="845"/>
      <c r="AB172" s="845"/>
      <c r="AC172" s="842"/>
      <c r="AD172" s="844">
        <f>SUM(V172:AC172)</f>
        <v>6764</v>
      </c>
      <c r="AE172" s="956">
        <v>13929</v>
      </c>
      <c r="AF172" s="941">
        <v>913</v>
      </c>
      <c r="AG172" s="841">
        <f>AE172+AF172</f>
        <v>14842</v>
      </c>
      <c r="AH172" s="840">
        <v>96016</v>
      </c>
      <c r="AI172" s="838">
        <f>U172*AH172</f>
        <v>192032</v>
      </c>
      <c r="AJ172" s="839">
        <f>AH172-S172</f>
        <v>6</v>
      </c>
      <c r="AK172" s="838">
        <f>+AI172-T172</f>
        <v>12</v>
      </c>
      <c r="AL172" s="940">
        <v>2</v>
      </c>
      <c r="AM172" s="838">
        <v>190205</v>
      </c>
    </row>
    <row r="173" spans="1:39" x14ac:dyDescent="0.2">
      <c r="A173" s="1805" t="s">
        <v>21905</v>
      </c>
      <c r="B173" s="1806"/>
      <c r="C173" s="1806"/>
      <c r="D173" s="1806"/>
      <c r="E173" s="850"/>
      <c r="F173" s="943"/>
      <c r="G173" s="953"/>
      <c r="H173" s="845"/>
      <c r="I173" s="845"/>
      <c r="J173" s="845"/>
      <c r="K173" s="845"/>
      <c r="L173" s="845"/>
      <c r="M173" s="845"/>
      <c r="N173" s="845"/>
      <c r="O173" s="848"/>
      <c r="P173" s="845"/>
      <c r="Q173" s="695"/>
      <c r="R173" s="848"/>
      <c r="S173" s="847"/>
      <c r="T173" s="838"/>
      <c r="U173" s="943"/>
      <c r="V173" s="953"/>
      <c r="W173" s="845"/>
      <c r="X173" s="845"/>
      <c r="Y173" s="845"/>
      <c r="Z173" s="845"/>
      <c r="AA173" s="845"/>
      <c r="AB173" s="845"/>
      <c r="AC173" s="842"/>
      <c r="AD173" s="844"/>
      <c r="AE173" s="842"/>
      <c r="AF173" s="842"/>
      <c r="AG173" s="841"/>
      <c r="AH173" s="840"/>
      <c r="AI173" s="838"/>
      <c r="AJ173" s="839"/>
      <c r="AK173" s="838"/>
      <c r="AL173" s="940"/>
      <c r="AM173" s="838"/>
    </row>
    <row r="174" spans="1:39" x14ac:dyDescent="0.2">
      <c r="A174" s="1805" t="s">
        <v>21904</v>
      </c>
      <c r="B174" s="1806"/>
      <c r="C174" s="1806"/>
      <c r="D174" s="1806"/>
      <c r="E174" s="850"/>
      <c r="F174" s="943"/>
      <c r="G174" s="953"/>
      <c r="H174" s="845"/>
      <c r="I174" s="845"/>
      <c r="J174" s="845"/>
      <c r="K174" s="845"/>
      <c r="L174" s="845"/>
      <c r="M174" s="845"/>
      <c r="N174" s="842"/>
      <c r="O174" s="848"/>
      <c r="P174" s="845"/>
      <c r="Q174" s="695"/>
      <c r="R174" s="848"/>
      <c r="S174" s="847"/>
      <c r="T174" s="838"/>
      <c r="U174" s="943"/>
      <c r="V174" s="953"/>
      <c r="W174" s="845"/>
      <c r="X174" s="845"/>
      <c r="Y174" s="845"/>
      <c r="Z174" s="845"/>
      <c r="AA174" s="845"/>
      <c r="AB174" s="845"/>
      <c r="AC174" s="842"/>
      <c r="AD174" s="844"/>
      <c r="AE174" s="845"/>
      <c r="AF174" s="695"/>
      <c r="AG174" s="841"/>
      <c r="AH174" s="840"/>
      <c r="AI174" s="838"/>
      <c r="AJ174" s="839"/>
      <c r="AK174" s="838"/>
      <c r="AL174" s="940"/>
      <c r="AM174" s="838"/>
    </row>
    <row r="175" spans="1:39" x14ac:dyDescent="0.2">
      <c r="A175" s="955"/>
      <c r="B175" s="887"/>
      <c r="C175" s="887"/>
      <c r="D175" s="887"/>
      <c r="E175" s="850"/>
      <c r="F175" s="943"/>
      <c r="G175" s="953"/>
      <c r="H175" s="842"/>
      <c r="I175" s="952"/>
      <c r="J175" s="842"/>
      <c r="K175" s="842"/>
      <c r="L175" s="849"/>
      <c r="M175" s="842"/>
      <c r="N175" s="842"/>
      <c r="O175" s="848"/>
      <c r="P175" s="845"/>
      <c r="Q175" s="695"/>
      <c r="R175" s="848"/>
      <c r="S175" s="847"/>
      <c r="T175" s="838"/>
      <c r="U175" s="863"/>
      <c r="V175" s="953"/>
      <c r="W175" s="842"/>
      <c r="X175" s="842"/>
      <c r="Y175" s="842"/>
      <c r="Z175" s="842"/>
      <c r="AA175" s="842"/>
      <c r="AB175" s="842"/>
      <c r="AC175" s="842"/>
      <c r="AD175" s="954"/>
      <c r="AE175" s="842"/>
      <c r="AF175" s="842"/>
      <c r="AG175" s="841"/>
      <c r="AH175" s="840"/>
      <c r="AI175" s="838"/>
      <c r="AJ175" s="839"/>
      <c r="AK175" s="838"/>
      <c r="AL175" s="691"/>
      <c r="AM175" s="838"/>
    </row>
    <row r="176" spans="1:39" x14ac:dyDescent="0.2">
      <c r="A176" s="955" t="s">
        <v>21695</v>
      </c>
      <c r="B176" s="887"/>
      <c r="C176" s="887"/>
      <c r="D176" s="887"/>
      <c r="E176" s="850"/>
      <c r="F176" s="863"/>
      <c r="G176" s="842"/>
      <c r="H176" s="842"/>
      <c r="I176" s="849"/>
      <c r="J176" s="849"/>
      <c r="K176" s="842"/>
      <c r="L176" s="849"/>
      <c r="M176" s="842"/>
      <c r="N176" s="842"/>
      <c r="O176" s="848"/>
      <c r="P176" s="842"/>
      <c r="Q176" s="842"/>
      <c r="R176" s="848"/>
      <c r="S176" s="847"/>
      <c r="T176" s="838"/>
      <c r="U176" s="863"/>
      <c r="V176" s="842"/>
      <c r="W176" s="842"/>
      <c r="X176" s="842"/>
      <c r="Y176" s="842"/>
      <c r="Z176" s="842"/>
      <c r="AA176" s="842"/>
      <c r="AB176" s="842"/>
      <c r="AC176" s="842"/>
      <c r="AD176" s="954"/>
      <c r="AE176" s="842"/>
      <c r="AF176" s="842"/>
      <c r="AG176" s="841"/>
      <c r="AH176" s="840"/>
      <c r="AI176" s="838"/>
      <c r="AJ176" s="839"/>
      <c r="AK176" s="838"/>
      <c r="AL176" s="691"/>
      <c r="AM176" s="838"/>
    </row>
    <row r="177" spans="1:39" x14ac:dyDescent="0.2">
      <c r="A177" s="1805" t="s">
        <v>21903</v>
      </c>
      <c r="B177" s="1806"/>
      <c r="C177" s="1806"/>
      <c r="D177" s="1806"/>
      <c r="E177" s="850"/>
      <c r="F177" s="943"/>
      <c r="G177" s="845"/>
      <c r="H177" s="845"/>
      <c r="I177" s="845"/>
      <c r="J177" s="845"/>
      <c r="K177" s="845"/>
      <c r="L177" s="845"/>
      <c r="M177" s="845"/>
      <c r="N177" s="845"/>
      <c r="O177" s="848"/>
      <c r="P177" s="845"/>
      <c r="Q177" s="845"/>
      <c r="R177" s="848"/>
      <c r="S177" s="847"/>
      <c r="T177" s="838"/>
      <c r="U177" s="943"/>
      <c r="V177" s="845"/>
      <c r="W177" s="845"/>
      <c r="X177" s="845"/>
      <c r="Y177" s="845"/>
      <c r="Z177" s="845"/>
      <c r="AA177" s="845"/>
      <c r="AB177" s="845"/>
      <c r="AC177" s="845"/>
      <c r="AD177" s="844"/>
      <c r="AE177" s="842"/>
      <c r="AF177" s="842"/>
      <c r="AG177" s="841"/>
      <c r="AH177" s="840"/>
      <c r="AI177" s="838"/>
      <c r="AJ177" s="839"/>
      <c r="AK177" s="838"/>
      <c r="AL177" s="940"/>
      <c r="AM177" s="838"/>
    </row>
    <row r="178" spans="1:39" x14ac:dyDescent="0.2">
      <c r="A178" s="1805" t="s">
        <v>21902</v>
      </c>
      <c r="B178" s="1806"/>
      <c r="C178" s="1806"/>
      <c r="D178" s="1806"/>
      <c r="E178" s="850"/>
      <c r="F178" s="943">
        <v>1</v>
      </c>
      <c r="G178" s="862">
        <v>3251</v>
      </c>
      <c r="H178" s="845"/>
      <c r="I178" s="845"/>
      <c r="J178" s="845"/>
      <c r="K178" s="845"/>
      <c r="L178" s="845"/>
      <c r="M178" s="845"/>
      <c r="N178" s="842"/>
      <c r="O178" s="848">
        <f>SUM(G178:N178)</f>
        <v>3251</v>
      </c>
      <c r="P178" s="862">
        <v>6902</v>
      </c>
      <c r="Q178" s="862">
        <v>439</v>
      </c>
      <c r="R178" s="848">
        <f>P178+Q178</f>
        <v>7341</v>
      </c>
      <c r="S178" s="847">
        <f>(O178*12)+R178</f>
        <v>46353</v>
      </c>
      <c r="T178" s="838">
        <f>F178*S178</f>
        <v>46353</v>
      </c>
      <c r="U178" s="943">
        <v>1</v>
      </c>
      <c r="V178" s="953">
        <v>3251</v>
      </c>
      <c r="W178" s="845"/>
      <c r="X178" s="845"/>
      <c r="Y178" s="845"/>
      <c r="Z178" s="845"/>
      <c r="AA178" s="845"/>
      <c r="AB178" s="845"/>
      <c r="AC178" s="842"/>
      <c r="AD178" s="844">
        <f>SUM(V178:AC178)</f>
        <v>3251</v>
      </c>
      <c r="AE178" s="842">
        <v>6902</v>
      </c>
      <c r="AF178" s="941">
        <v>439</v>
      </c>
      <c r="AG178" s="841">
        <f>AE178+AF178</f>
        <v>7341</v>
      </c>
      <c r="AH178" s="840">
        <f>(AD178*12)+AG178</f>
        <v>46353</v>
      </c>
      <c r="AI178" s="838">
        <f>U178*AH178</f>
        <v>46353</v>
      </c>
      <c r="AJ178" s="839">
        <f>AH178-S178</f>
        <v>0</v>
      </c>
      <c r="AK178" s="838">
        <f>+AI178-T178</f>
        <v>0</v>
      </c>
      <c r="AL178" s="940">
        <v>1</v>
      </c>
      <c r="AM178" s="838">
        <v>45914</v>
      </c>
    </row>
    <row r="179" spans="1:39" x14ac:dyDescent="0.2">
      <c r="A179" s="1805" t="s">
        <v>21901</v>
      </c>
      <c r="B179" s="1806"/>
      <c r="C179" s="1806"/>
      <c r="D179" s="1806"/>
      <c r="E179" s="850"/>
      <c r="F179" s="943">
        <v>1</v>
      </c>
      <c r="G179" s="862">
        <v>3251</v>
      </c>
      <c r="H179" s="845"/>
      <c r="I179" s="845"/>
      <c r="J179" s="845"/>
      <c r="K179" s="845"/>
      <c r="L179" s="845"/>
      <c r="M179" s="845"/>
      <c r="N179" s="842"/>
      <c r="O179" s="848">
        <f>SUM(G179:N179)</f>
        <v>3251</v>
      </c>
      <c r="P179" s="862">
        <v>6902</v>
      </c>
      <c r="Q179" s="862">
        <v>439</v>
      </c>
      <c r="R179" s="848">
        <f>P179+Q179</f>
        <v>7341</v>
      </c>
      <c r="S179" s="847">
        <f>(O179*12)+R179</f>
        <v>46353</v>
      </c>
      <c r="T179" s="838">
        <f>F179*S179</f>
        <v>46353</v>
      </c>
      <c r="U179" s="943">
        <v>1</v>
      </c>
      <c r="V179" s="953">
        <v>3251</v>
      </c>
      <c r="W179" s="845"/>
      <c r="X179" s="845"/>
      <c r="Y179" s="845"/>
      <c r="Z179" s="845"/>
      <c r="AA179" s="845"/>
      <c r="AB179" s="845"/>
      <c r="AC179" s="842"/>
      <c r="AD179" s="844">
        <f>SUM(V179:AC179)</f>
        <v>3251</v>
      </c>
      <c r="AE179" s="842">
        <v>6902</v>
      </c>
      <c r="AF179" s="941">
        <v>439</v>
      </c>
      <c r="AG179" s="841">
        <f>AE179+AF179</f>
        <v>7341</v>
      </c>
      <c r="AH179" s="840">
        <f>(AD179*12)+AG179</f>
        <v>46353</v>
      </c>
      <c r="AI179" s="838">
        <f>U179*AH179</f>
        <v>46353</v>
      </c>
      <c r="AJ179" s="839">
        <f>AH179-S179</f>
        <v>0</v>
      </c>
      <c r="AK179" s="838">
        <f>+AI179-T179</f>
        <v>0</v>
      </c>
      <c r="AL179" s="940">
        <v>1</v>
      </c>
      <c r="AM179" s="838">
        <v>45914</v>
      </c>
    </row>
    <row r="180" spans="1:39" x14ac:dyDescent="0.2">
      <c r="A180" s="1805" t="s">
        <v>21900</v>
      </c>
      <c r="B180" s="1806"/>
      <c r="C180" s="1806"/>
      <c r="D180" s="1806"/>
      <c r="E180" s="850"/>
      <c r="F180" s="863"/>
      <c r="G180" s="842"/>
      <c r="H180" s="842"/>
      <c r="I180" s="952"/>
      <c r="J180" s="842"/>
      <c r="K180" s="842"/>
      <c r="L180" s="849"/>
      <c r="M180" s="842"/>
      <c r="N180" s="842"/>
      <c r="O180" s="865"/>
      <c r="P180" s="845"/>
      <c r="Q180" s="695"/>
      <c r="R180" s="865"/>
      <c r="S180" s="864"/>
      <c r="T180" s="857"/>
      <c r="U180" s="863"/>
      <c r="V180" s="842"/>
      <c r="W180" s="842"/>
      <c r="X180" s="842"/>
      <c r="Y180" s="842"/>
      <c r="Z180" s="842"/>
      <c r="AA180" s="842"/>
      <c r="AB180" s="842"/>
      <c r="AC180" s="842"/>
      <c r="AD180" s="861"/>
      <c r="AE180" s="842"/>
      <c r="AF180" s="842"/>
      <c r="AG180" s="860"/>
      <c r="AH180" s="859"/>
      <c r="AI180" s="857"/>
      <c r="AJ180" s="858"/>
      <c r="AK180" s="857"/>
      <c r="AL180" s="691"/>
      <c r="AM180" s="838"/>
    </row>
    <row r="181" spans="1:39" x14ac:dyDescent="0.2">
      <c r="A181" s="1805" t="s">
        <v>21899</v>
      </c>
      <c r="B181" s="1806"/>
      <c r="C181" s="1806"/>
      <c r="D181" s="1806"/>
      <c r="E181" s="850"/>
      <c r="F181" s="863"/>
      <c r="G181" s="842"/>
      <c r="H181" s="842"/>
      <c r="I181" s="849"/>
      <c r="J181" s="849"/>
      <c r="K181" s="842"/>
      <c r="L181" s="849"/>
      <c r="M181" s="842"/>
      <c r="N181" s="842"/>
      <c r="O181" s="865"/>
      <c r="P181" s="845"/>
      <c r="Q181" s="842"/>
      <c r="R181" s="865"/>
      <c r="S181" s="864"/>
      <c r="T181" s="857"/>
      <c r="U181" s="863"/>
      <c r="V181" s="842"/>
      <c r="W181" s="842"/>
      <c r="X181" s="842"/>
      <c r="Y181" s="842"/>
      <c r="Z181" s="842"/>
      <c r="AA181" s="842"/>
      <c r="AB181" s="842"/>
      <c r="AC181" s="842"/>
      <c r="AD181" s="861"/>
      <c r="AE181" s="842"/>
      <c r="AF181" s="842"/>
      <c r="AG181" s="860"/>
      <c r="AH181" s="859"/>
      <c r="AI181" s="857"/>
      <c r="AJ181" s="858"/>
      <c r="AK181" s="857"/>
      <c r="AL181" s="691"/>
      <c r="AM181" s="838"/>
    </row>
    <row r="182" spans="1:39" x14ac:dyDescent="0.2">
      <c r="A182" s="925"/>
      <c r="B182" s="887"/>
      <c r="C182" s="887"/>
      <c r="D182" s="887"/>
      <c r="E182" s="850"/>
      <c r="F182" s="863"/>
      <c r="G182" s="842"/>
      <c r="H182" s="842"/>
      <c r="I182" s="849"/>
      <c r="J182" s="849"/>
      <c r="K182" s="842"/>
      <c r="L182" s="849"/>
      <c r="M182" s="842"/>
      <c r="N182" s="842"/>
      <c r="O182" s="865"/>
      <c r="P182" s="842"/>
      <c r="Q182" s="842"/>
      <c r="R182" s="865"/>
      <c r="S182" s="864"/>
      <c r="T182" s="857"/>
      <c r="U182" s="863"/>
      <c r="V182" s="842"/>
      <c r="W182" s="842"/>
      <c r="X182" s="842"/>
      <c r="Y182" s="842"/>
      <c r="Z182" s="842"/>
      <c r="AA182" s="842"/>
      <c r="AB182" s="842"/>
      <c r="AC182" s="842"/>
      <c r="AD182" s="861"/>
      <c r="AE182" s="842"/>
      <c r="AF182" s="842"/>
      <c r="AG182" s="860"/>
      <c r="AH182" s="859"/>
      <c r="AI182" s="857"/>
      <c r="AJ182" s="858"/>
      <c r="AK182" s="857"/>
      <c r="AL182" s="691"/>
      <c r="AM182" s="857"/>
    </row>
    <row r="183" spans="1:39" x14ac:dyDescent="0.2">
      <c r="A183" s="1817" t="s">
        <v>21882</v>
      </c>
      <c r="B183" s="1818"/>
      <c r="C183" s="1818"/>
      <c r="D183" s="1818"/>
      <c r="E183" s="850"/>
      <c r="F183" s="873">
        <f>SUM(F186:F203)</f>
        <v>7286</v>
      </c>
      <c r="G183" s="870">
        <f>SUM(G186:G203)</f>
        <v>126047</v>
      </c>
      <c r="H183" s="874"/>
      <c r="I183" s="874"/>
      <c r="J183" s="870"/>
      <c r="K183" s="871"/>
      <c r="L183" s="849"/>
      <c r="M183" s="842"/>
      <c r="N183" s="870"/>
      <c r="O183" s="848">
        <f t="shared" ref="O183:V183" si="47">SUM(O186:O203)</f>
        <v>126047</v>
      </c>
      <c r="P183" s="870">
        <f t="shared" si="47"/>
        <v>259029</v>
      </c>
      <c r="Q183" s="870">
        <f t="shared" si="47"/>
        <v>18459</v>
      </c>
      <c r="R183" s="848">
        <f t="shared" si="47"/>
        <v>277488</v>
      </c>
      <c r="S183" s="847">
        <f t="shared" si="47"/>
        <v>1790052</v>
      </c>
      <c r="T183" s="838">
        <f t="shared" si="47"/>
        <v>783325433</v>
      </c>
      <c r="U183" s="873">
        <f t="shared" si="47"/>
        <v>7202</v>
      </c>
      <c r="V183" s="870">
        <f t="shared" si="47"/>
        <v>128934</v>
      </c>
      <c r="W183" s="842"/>
      <c r="X183" s="842"/>
      <c r="Y183" s="870"/>
      <c r="Z183" s="871"/>
      <c r="AA183" s="842"/>
      <c r="AB183" s="842"/>
      <c r="AC183" s="870"/>
      <c r="AD183" s="844">
        <f t="shared" ref="AD183:AM183" si="48">SUM(AD186:AD203)</f>
        <v>128934</v>
      </c>
      <c r="AE183" s="870">
        <f t="shared" si="48"/>
        <v>263443</v>
      </c>
      <c r="AF183" s="870">
        <f t="shared" si="48"/>
        <v>26169</v>
      </c>
      <c r="AG183" s="934">
        <f t="shared" si="48"/>
        <v>289612</v>
      </c>
      <c r="AH183" s="869">
        <f t="shared" si="48"/>
        <v>1836820</v>
      </c>
      <c r="AI183" s="869">
        <f t="shared" si="48"/>
        <v>828245850</v>
      </c>
      <c r="AJ183" s="869">
        <f t="shared" si="48"/>
        <v>46768</v>
      </c>
      <c r="AK183" s="869">
        <f t="shared" si="48"/>
        <v>44920417</v>
      </c>
      <c r="AL183" s="926">
        <f t="shared" si="48"/>
        <v>7163</v>
      </c>
      <c r="AM183" s="867">
        <f t="shared" si="48"/>
        <v>822674101</v>
      </c>
    </row>
    <row r="184" spans="1:39" x14ac:dyDescent="0.2">
      <c r="A184" s="1817" t="s">
        <v>21881</v>
      </c>
      <c r="B184" s="1818"/>
      <c r="C184" s="1818"/>
      <c r="D184" s="1818"/>
      <c r="E184" s="850"/>
      <c r="F184" s="863"/>
      <c r="G184" s="842"/>
      <c r="H184" s="842"/>
      <c r="I184" s="849"/>
      <c r="J184" s="849"/>
      <c r="K184" s="842"/>
      <c r="L184" s="849"/>
      <c r="M184" s="842"/>
      <c r="N184" s="842"/>
      <c r="O184" s="865"/>
      <c r="P184" s="842"/>
      <c r="Q184" s="842"/>
      <c r="R184" s="865"/>
      <c r="S184" s="864"/>
      <c r="T184" s="857"/>
      <c r="U184" s="863"/>
      <c r="V184" s="842"/>
      <c r="W184" s="842"/>
      <c r="X184" s="842"/>
      <c r="Y184" s="842"/>
      <c r="Z184" s="842"/>
      <c r="AA184" s="842"/>
      <c r="AB184" s="842"/>
      <c r="AC184" s="842"/>
      <c r="AD184" s="861"/>
      <c r="AE184" s="842"/>
      <c r="AF184" s="842"/>
      <c r="AG184" s="860"/>
      <c r="AH184" s="859"/>
      <c r="AI184" s="857"/>
      <c r="AJ184" s="858"/>
      <c r="AK184" s="857"/>
      <c r="AL184" s="691"/>
      <c r="AM184" s="857"/>
    </row>
    <row r="185" spans="1:39" x14ac:dyDescent="0.2">
      <c r="A185" s="925"/>
      <c r="B185" s="887"/>
      <c r="C185" s="887"/>
      <c r="D185" s="887"/>
      <c r="E185" s="850"/>
      <c r="F185" s="863"/>
      <c r="G185" s="842"/>
      <c r="H185" s="842"/>
      <c r="I185" s="849"/>
      <c r="J185" s="849"/>
      <c r="K185" s="842"/>
      <c r="L185" s="849"/>
      <c r="M185" s="842"/>
      <c r="N185" s="842"/>
      <c r="O185" s="865"/>
      <c r="P185" s="842"/>
      <c r="Q185" s="842"/>
      <c r="R185" s="865"/>
      <c r="S185" s="864"/>
      <c r="T185" s="857"/>
      <c r="U185" s="863"/>
      <c r="V185" s="842"/>
      <c r="W185" s="842"/>
      <c r="X185" s="842"/>
      <c r="Y185" s="842"/>
      <c r="Z185" s="842"/>
      <c r="AA185" s="842"/>
      <c r="AB185" s="842"/>
      <c r="AC185" s="842"/>
      <c r="AD185" s="861"/>
      <c r="AE185" s="842"/>
      <c r="AF185" s="842"/>
      <c r="AG185" s="860"/>
      <c r="AH185" s="859"/>
      <c r="AI185" s="857"/>
      <c r="AJ185" s="858"/>
      <c r="AK185" s="857"/>
      <c r="AL185" s="691"/>
      <c r="AM185" s="838"/>
    </row>
    <row r="186" spans="1:39" ht="12.75" customHeight="1" x14ac:dyDescent="0.2">
      <c r="A186" s="1854" t="s">
        <v>21716</v>
      </c>
      <c r="B186" s="1855"/>
      <c r="C186" s="1855"/>
      <c r="D186" s="1855"/>
      <c r="E186" s="850"/>
      <c r="F186" s="948">
        <v>65</v>
      </c>
      <c r="G186" s="949">
        <v>16169</v>
      </c>
      <c r="H186" s="845"/>
      <c r="I186" s="845"/>
      <c r="J186" s="845"/>
      <c r="K186" s="845"/>
      <c r="L186" s="845"/>
      <c r="M186" s="845"/>
      <c r="N186" s="842"/>
      <c r="O186" s="848">
        <f t="shared" ref="O186:O203" si="49">SUM(G186:N186)</f>
        <v>16169</v>
      </c>
      <c r="P186" s="862">
        <v>32738</v>
      </c>
      <c r="Q186" s="862">
        <v>2183</v>
      </c>
      <c r="R186" s="848">
        <f t="shared" ref="R186:R203" si="50">P186+Q186</f>
        <v>34921</v>
      </c>
      <c r="S186" s="847">
        <f t="shared" ref="S186:S203" si="51">(O186*12)+R186</f>
        <v>228949</v>
      </c>
      <c r="T186" s="838">
        <f t="shared" ref="T186:T203" si="52">F186*S186</f>
        <v>14881685</v>
      </c>
      <c r="U186" s="948">
        <v>67</v>
      </c>
      <c r="V186" s="949">
        <v>15987</v>
      </c>
      <c r="W186" s="845"/>
      <c r="X186" s="845"/>
      <c r="Y186" s="845"/>
      <c r="Z186" s="845"/>
      <c r="AA186" s="845"/>
      <c r="AB186" s="845"/>
      <c r="AC186" s="842"/>
      <c r="AD186" s="844">
        <f t="shared" ref="AD186:AD203" si="53">SUM(V186:AC186)</f>
        <v>15987</v>
      </c>
      <c r="AE186" s="950">
        <v>32373</v>
      </c>
      <c r="AF186" s="949">
        <v>2158</v>
      </c>
      <c r="AG186" s="841">
        <f t="shared" ref="AG186:AG203" si="54">AE186+AF186</f>
        <v>34531</v>
      </c>
      <c r="AH186" s="840">
        <f t="shared" ref="AH186:AH203" si="55">(AD186*12)+AG186</f>
        <v>226375</v>
      </c>
      <c r="AI186" s="838">
        <f t="shared" ref="AI186:AI203" si="56">U186*AH186</f>
        <v>15167125</v>
      </c>
      <c r="AJ186" s="839">
        <f t="shared" ref="AJ186:AJ203" si="57">AH186-S186</f>
        <v>-2574</v>
      </c>
      <c r="AK186" s="838">
        <f t="shared" ref="AK186:AK203" si="58">+AI186-T186</f>
        <v>285440</v>
      </c>
      <c r="AL186" s="948">
        <v>67</v>
      </c>
      <c r="AM186" s="838">
        <v>15022396</v>
      </c>
    </row>
    <row r="187" spans="1:39" ht="12.75" customHeight="1" x14ac:dyDescent="0.2">
      <c r="A187" s="1854" t="s">
        <v>21898</v>
      </c>
      <c r="B187" s="1855"/>
      <c r="C187" s="1855"/>
      <c r="D187" s="1855"/>
      <c r="E187" s="850"/>
      <c r="F187" s="948">
        <v>996</v>
      </c>
      <c r="G187" s="949">
        <v>12262</v>
      </c>
      <c r="H187" s="845"/>
      <c r="I187" s="845"/>
      <c r="J187" s="845"/>
      <c r="K187" s="845"/>
      <c r="L187" s="845"/>
      <c r="M187" s="845"/>
      <c r="N187" s="842"/>
      <c r="O187" s="848">
        <f t="shared" si="49"/>
        <v>12262</v>
      </c>
      <c r="P187" s="862">
        <v>24855</v>
      </c>
      <c r="Q187" s="862">
        <v>2085</v>
      </c>
      <c r="R187" s="848">
        <f t="shared" si="50"/>
        <v>26940</v>
      </c>
      <c r="S187" s="847">
        <f t="shared" si="51"/>
        <v>174084</v>
      </c>
      <c r="T187" s="838">
        <f t="shared" si="52"/>
        <v>173387664</v>
      </c>
      <c r="U187" s="948">
        <v>1002</v>
      </c>
      <c r="V187" s="949">
        <v>13169</v>
      </c>
      <c r="W187" s="845"/>
      <c r="X187" s="845"/>
      <c r="Y187" s="845"/>
      <c r="Z187" s="845"/>
      <c r="AA187" s="845"/>
      <c r="AB187" s="845"/>
      <c r="AC187" s="842"/>
      <c r="AD187" s="844">
        <f t="shared" si="53"/>
        <v>13169</v>
      </c>
      <c r="AE187" s="950">
        <v>26246</v>
      </c>
      <c r="AF187" s="949">
        <v>4387</v>
      </c>
      <c r="AG187" s="841">
        <f t="shared" si="54"/>
        <v>30633</v>
      </c>
      <c r="AH187" s="840">
        <f t="shared" si="55"/>
        <v>188661</v>
      </c>
      <c r="AI187" s="838">
        <f t="shared" si="56"/>
        <v>189038322</v>
      </c>
      <c r="AJ187" s="839">
        <f t="shared" si="57"/>
        <v>14577</v>
      </c>
      <c r="AK187" s="838">
        <f t="shared" si="58"/>
        <v>15650658</v>
      </c>
      <c r="AL187" s="948">
        <v>1001</v>
      </c>
      <c r="AM187" s="838">
        <v>188122507</v>
      </c>
    </row>
    <row r="188" spans="1:39" ht="12.75" customHeight="1" x14ac:dyDescent="0.2">
      <c r="A188" s="1844" t="s">
        <v>21718</v>
      </c>
      <c r="B188" s="1845"/>
      <c r="C188" s="1845"/>
      <c r="D188" s="1846"/>
      <c r="E188" s="850"/>
      <c r="F188" s="948">
        <v>1229</v>
      </c>
      <c r="G188" s="949">
        <v>5142</v>
      </c>
      <c r="H188" s="845"/>
      <c r="I188" s="845"/>
      <c r="J188" s="845"/>
      <c r="K188" s="845"/>
      <c r="L188" s="845"/>
      <c r="M188" s="845"/>
      <c r="N188" s="842"/>
      <c r="O188" s="848">
        <f t="shared" si="49"/>
        <v>5142</v>
      </c>
      <c r="P188" s="862">
        <v>10643</v>
      </c>
      <c r="Q188" s="862">
        <v>874</v>
      </c>
      <c r="R188" s="848">
        <f t="shared" si="50"/>
        <v>11517</v>
      </c>
      <c r="S188" s="847">
        <f t="shared" si="51"/>
        <v>73221</v>
      </c>
      <c r="T188" s="838">
        <f t="shared" si="52"/>
        <v>89988609</v>
      </c>
      <c r="U188" s="948">
        <v>1216</v>
      </c>
      <c r="V188" s="949">
        <v>5534</v>
      </c>
      <c r="W188" s="845"/>
      <c r="X188" s="845"/>
      <c r="Y188" s="845"/>
      <c r="Z188" s="845"/>
      <c r="AA188" s="845"/>
      <c r="AB188" s="845"/>
      <c r="AC188" s="842"/>
      <c r="AD188" s="844">
        <f t="shared" si="53"/>
        <v>5534</v>
      </c>
      <c r="AE188" s="950">
        <v>11271</v>
      </c>
      <c r="AF188" s="949">
        <v>1843</v>
      </c>
      <c r="AG188" s="841">
        <f t="shared" si="54"/>
        <v>13114</v>
      </c>
      <c r="AH188" s="840">
        <f t="shared" si="55"/>
        <v>79522</v>
      </c>
      <c r="AI188" s="838">
        <f t="shared" si="56"/>
        <v>96698752</v>
      </c>
      <c r="AJ188" s="839">
        <f t="shared" si="57"/>
        <v>6301</v>
      </c>
      <c r="AK188" s="838">
        <f t="shared" si="58"/>
        <v>6710143</v>
      </c>
      <c r="AL188" s="948">
        <v>1216</v>
      </c>
      <c r="AM188" s="838">
        <v>95956628</v>
      </c>
    </row>
    <row r="189" spans="1:39" ht="12.75" customHeight="1" x14ac:dyDescent="0.2">
      <c r="A189" s="1844" t="s">
        <v>21719</v>
      </c>
      <c r="B189" s="1845"/>
      <c r="C189" s="1845"/>
      <c r="D189" s="1846"/>
      <c r="E189" s="850"/>
      <c r="F189" s="951">
        <v>1012</v>
      </c>
      <c r="G189" s="949">
        <v>6652</v>
      </c>
      <c r="H189" s="845"/>
      <c r="I189" s="845"/>
      <c r="J189" s="845"/>
      <c r="K189" s="845"/>
      <c r="L189" s="845"/>
      <c r="M189" s="845"/>
      <c r="N189" s="842"/>
      <c r="O189" s="848">
        <f t="shared" si="49"/>
        <v>6652</v>
      </c>
      <c r="P189" s="862">
        <v>13655</v>
      </c>
      <c r="Q189" s="862">
        <v>1131</v>
      </c>
      <c r="R189" s="848">
        <f t="shared" si="50"/>
        <v>14786</v>
      </c>
      <c r="S189" s="847">
        <f t="shared" si="51"/>
        <v>94610</v>
      </c>
      <c r="T189" s="838">
        <f t="shared" si="52"/>
        <v>95745320</v>
      </c>
      <c r="U189" s="948">
        <v>984</v>
      </c>
      <c r="V189" s="949">
        <v>7141</v>
      </c>
      <c r="W189" s="845"/>
      <c r="X189" s="845"/>
      <c r="Y189" s="845"/>
      <c r="Z189" s="845"/>
      <c r="AA189" s="845"/>
      <c r="AB189" s="845"/>
      <c r="AC189" s="842"/>
      <c r="AD189" s="844">
        <f t="shared" si="53"/>
        <v>7141</v>
      </c>
      <c r="AE189" s="950">
        <v>14423</v>
      </c>
      <c r="AF189" s="949">
        <v>2379</v>
      </c>
      <c r="AG189" s="841">
        <f t="shared" si="54"/>
        <v>16802</v>
      </c>
      <c r="AH189" s="840">
        <f t="shared" si="55"/>
        <v>102494</v>
      </c>
      <c r="AI189" s="838">
        <f t="shared" si="56"/>
        <v>100854096</v>
      </c>
      <c r="AJ189" s="839">
        <f t="shared" si="57"/>
        <v>7884</v>
      </c>
      <c r="AK189" s="838">
        <f t="shared" si="58"/>
        <v>5108776</v>
      </c>
      <c r="AL189" s="948">
        <v>967</v>
      </c>
      <c r="AM189" s="838">
        <v>100227280</v>
      </c>
    </row>
    <row r="190" spans="1:39" ht="12.75" customHeight="1" x14ac:dyDescent="0.2">
      <c r="A190" s="1844" t="s">
        <v>21720</v>
      </c>
      <c r="B190" s="1845"/>
      <c r="C190" s="1845"/>
      <c r="D190" s="1846"/>
      <c r="E190" s="850"/>
      <c r="F190" s="951">
        <v>861</v>
      </c>
      <c r="G190" s="949">
        <v>7570</v>
      </c>
      <c r="H190" s="845"/>
      <c r="I190" s="845"/>
      <c r="J190" s="845"/>
      <c r="K190" s="845"/>
      <c r="L190" s="845"/>
      <c r="M190" s="845"/>
      <c r="N190" s="842"/>
      <c r="O190" s="848">
        <f t="shared" si="49"/>
        <v>7570</v>
      </c>
      <c r="P190" s="862">
        <v>15490</v>
      </c>
      <c r="Q190" s="862">
        <v>1287</v>
      </c>
      <c r="R190" s="848">
        <f t="shared" si="50"/>
        <v>16777</v>
      </c>
      <c r="S190" s="847">
        <f t="shared" si="51"/>
        <v>107617</v>
      </c>
      <c r="T190" s="838">
        <f t="shared" si="52"/>
        <v>92658237</v>
      </c>
      <c r="U190" s="948">
        <v>850</v>
      </c>
      <c r="V190" s="949">
        <v>8132</v>
      </c>
      <c r="W190" s="845"/>
      <c r="X190" s="845"/>
      <c r="Y190" s="845"/>
      <c r="Z190" s="845"/>
      <c r="AA190" s="845"/>
      <c r="AB190" s="845"/>
      <c r="AC190" s="842"/>
      <c r="AD190" s="844">
        <f t="shared" si="53"/>
        <v>8132</v>
      </c>
      <c r="AE190" s="950">
        <v>16367</v>
      </c>
      <c r="AF190" s="949">
        <v>2709</v>
      </c>
      <c r="AG190" s="841">
        <f t="shared" si="54"/>
        <v>19076</v>
      </c>
      <c r="AH190" s="840">
        <f t="shared" si="55"/>
        <v>116660</v>
      </c>
      <c r="AI190" s="838">
        <f t="shared" si="56"/>
        <v>99161000</v>
      </c>
      <c r="AJ190" s="839">
        <f t="shared" si="57"/>
        <v>9043</v>
      </c>
      <c r="AK190" s="838">
        <f t="shared" si="58"/>
        <v>6502763</v>
      </c>
      <c r="AL190" s="948">
        <v>849</v>
      </c>
      <c r="AM190" s="838">
        <v>98340058</v>
      </c>
    </row>
    <row r="191" spans="1:39" ht="12.75" customHeight="1" x14ac:dyDescent="0.2">
      <c r="A191" s="1844" t="s">
        <v>21721</v>
      </c>
      <c r="B191" s="1845"/>
      <c r="C191" s="1845"/>
      <c r="D191" s="1846"/>
      <c r="E191" s="850"/>
      <c r="F191" s="951">
        <v>1187</v>
      </c>
      <c r="G191" s="949">
        <v>9544</v>
      </c>
      <c r="H191" s="845"/>
      <c r="I191" s="845"/>
      <c r="J191" s="845"/>
      <c r="K191" s="845"/>
      <c r="L191" s="845"/>
      <c r="M191" s="845"/>
      <c r="N191" s="842"/>
      <c r="O191" s="848">
        <f t="shared" si="49"/>
        <v>9544</v>
      </c>
      <c r="P191" s="862">
        <v>19431</v>
      </c>
      <c r="Q191" s="862">
        <v>1623</v>
      </c>
      <c r="R191" s="848">
        <f t="shared" si="50"/>
        <v>21054</v>
      </c>
      <c r="S191" s="847">
        <f t="shared" si="51"/>
        <v>135582</v>
      </c>
      <c r="T191" s="838">
        <f t="shared" si="52"/>
        <v>160935834</v>
      </c>
      <c r="U191" s="948">
        <v>1175</v>
      </c>
      <c r="V191" s="949">
        <v>10254</v>
      </c>
      <c r="W191" s="845"/>
      <c r="X191" s="845"/>
      <c r="Y191" s="845"/>
      <c r="Z191" s="845"/>
      <c r="AA191" s="845"/>
      <c r="AB191" s="845"/>
      <c r="AC191" s="842"/>
      <c r="AD191" s="844">
        <f t="shared" si="53"/>
        <v>10254</v>
      </c>
      <c r="AE191" s="950">
        <v>20529</v>
      </c>
      <c r="AF191" s="949">
        <v>3416</v>
      </c>
      <c r="AG191" s="841">
        <f t="shared" si="54"/>
        <v>23945</v>
      </c>
      <c r="AH191" s="840">
        <f t="shared" si="55"/>
        <v>146993</v>
      </c>
      <c r="AI191" s="838">
        <f t="shared" si="56"/>
        <v>172716775</v>
      </c>
      <c r="AJ191" s="839">
        <f t="shared" si="57"/>
        <v>11411</v>
      </c>
      <c r="AK191" s="838">
        <f t="shared" si="58"/>
        <v>11780941</v>
      </c>
      <c r="AL191" s="948">
        <v>1167</v>
      </c>
      <c r="AM191" s="838">
        <v>171877258</v>
      </c>
    </row>
    <row r="192" spans="1:39" ht="12.75" customHeight="1" x14ac:dyDescent="0.2">
      <c r="A192" s="1844" t="s">
        <v>21722</v>
      </c>
      <c r="B192" s="1845"/>
      <c r="C192" s="1845"/>
      <c r="D192" s="1846"/>
      <c r="E192" s="850"/>
      <c r="F192" s="951">
        <v>371</v>
      </c>
      <c r="G192" s="949">
        <v>10628</v>
      </c>
      <c r="H192" s="845"/>
      <c r="I192" s="845"/>
      <c r="J192" s="845"/>
      <c r="K192" s="845"/>
      <c r="L192" s="845"/>
      <c r="M192" s="845"/>
      <c r="N192" s="842"/>
      <c r="O192" s="848">
        <f t="shared" si="49"/>
        <v>10628</v>
      </c>
      <c r="P192" s="862">
        <v>21654</v>
      </c>
      <c r="Q192" s="862">
        <v>1435</v>
      </c>
      <c r="R192" s="848">
        <f t="shared" si="50"/>
        <v>23089</v>
      </c>
      <c r="S192" s="847">
        <f t="shared" si="51"/>
        <v>150625</v>
      </c>
      <c r="T192" s="838">
        <f t="shared" si="52"/>
        <v>55881875</v>
      </c>
      <c r="U192" s="948">
        <v>370</v>
      </c>
      <c r="V192" s="949">
        <v>10628</v>
      </c>
      <c r="W192" s="845"/>
      <c r="X192" s="845"/>
      <c r="Y192" s="845"/>
      <c r="Z192" s="845"/>
      <c r="AA192" s="845"/>
      <c r="AB192" s="845"/>
      <c r="AC192" s="842"/>
      <c r="AD192" s="844">
        <f t="shared" si="53"/>
        <v>10628</v>
      </c>
      <c r="AE192" s="950">
        <v>21656</v>
      </c>
      <c r="AF192" s="949">
        <v>1436</v>
      </c>
      <c r="AG192" s="841">
        <f t="shared" si="54"/>
        <v>23092</v>
      </c>
      <c r="AH192" s="840">
        <f t="shared" si="55"/>
        <v>150628</v>
      </c>
      <c r="AI192" s="838">
        <f t="shared" si="56"/>
        <v>55732360</v>
      </c>
      <c r="AJ192" s="839">
        <f t="shared" si="57"/>
        <v>3</v>
      </c>
      <c r="AK192" s="838">
        <f t="shared" si="58"/>
        <v>-149515</v>
      </c>
      <c r="AL192" s="948">
        <v>369</v>
      </c>
      <c r="AM192" s="838">
        <v>55930945</v>
      </c>
    </row>
    <row r="193" spans="1:39" ht="12.75" customHeight="1" x14ac:dyDescent="0.2">
      <c r="A193" s="1844" t="s">
        <v>21723</v>
      </c>
      <c r="B193" s="1845"/>
      <c r="C193" s="1845"/>
      <c r="D193" s="1846"/>
      <c r="E193" s="850"/>
      <c r="F193" s="951">
        <v>27</v>
      </c>
      <c r="G193" s="949">
        <v>13789</v>
      </c>
      <c r="H193" s="845"/>
      <c r="I193" s="845"/>
      <c r="J193" s="845"/>
      <c r="K193" s="845"/>
      <c r="L193" s="845"/>
      <c r="M193" s="845"/>
      <c r="N193" s="842"/>
      <c r="O193" s="848">
        <f t="shared" si="49"/>
        <v>13789</v>
      </c>
      <c r="P193" s="862">
        <v>27978</v>
      </c>
      <c r="Q193" s="862">
        <v>1862</v>
      </c>
      <c r="R193" s="848">
        <f t="shared" si="50"/>
        <v>29840</v>
      </c>
      <c r="S193" s="847">
        <f t="shared" si="51"/>
        <v>195308</v>
      </c>
      <c r="T193" s="838">
        <f t="shared" si="52"/>
        <v>5273316</v>
      </c>
      <c r="U193" s="948">
        <v>27</v>
      </c>
      <c r="V193" s="949">
        <v>13780</v>
      </c>
      <c r="W193" s="845"/>
      <c r="X193" s="845"/>
      <c r="Y193" s="845"/>
      <c r="Z193" s="845"/>
      <c r="AA193" s="845"/>
      <c r="AB193" s="845"/>
      <c r="AC193" s="842"/>
      <c r="AD193" s="844">
        <f t="shared" si="53"/>
        <v>13780</v>
      </c>
      <c r="AE193" s="950">
        <v>27960</v>
      </c>
      <c r="AF193" s="949">
        <v>1861</v>
      </c>
      <c r="AG193" s="841">
        <f t="shared" si="54"/>
        <v>29821</v>
      </c>
      <c r="AH193" s="840">
        <f t="shared" si="55"/>
        <v>195181</v>
      </c>
      <c r="AI193" s="838">
        <f t="shared" si="56"/>
        <v>5269887</v>
      </c>
      <c r="AJ193" s="839">
        <f t="shared" si="57"/>
        <v>-127</v>
      </c>
      <c r="AK193" s="838">
        <f t="shared" si="58"/>
        <v>-3429</v>
      </c>
      <c r="AL193" s="948">
        <v>27</v>
      </c>
      <c r="AM193" s="838">
        <v>5219607</v>
      </c>
    </row>
    <row r="194" spans="1:39" ht="12.75" customHeight="1" x14ac:dyDescent="0.2">
      <c r="A194" s="1844" t="s">
        <v>21724</v>
      </c>
      <c r="B194" s="1845"/>
      <c r="C194" s="1845"/>
      <c r="D194" s="1846"/>
      <c r="E194" s="850"/>
      <c r="F194" s="951">
        <v>89</v>
      </c>
      <c r="G194" s="949">
        <v>3188</v>
      </c>
      <c r="H194" s="845"/>
      <c r="I194" s="845"/>
      <c r="J194" s="845"/>
      <c r="K194" s="845"/>
      <c r="L194" s="845"/>
      <c r="M194" s="845"/>
      <c r="N194" s="842"/>
      <c r="O194" s="848">
        <f t="shared" si="49"/>
        <v>3188</v>
      </c>
      <c r="P194" s="862">
        <v>6776</v>
      </c>
      <c r="Q194" s="862">
        <v>430</v>
      </c>
      <c r="R194" s="848">
        <f t="shared" si="50"/>
        <v>7206</v>
      </c>
      <c r="S194" s="847">
        <f t="shared" si="51"/>
        <v>45462</v>
      </c>
      <c r="T194" s="838">
        <f t="shared" si="52"/>
        <v>4046118</v>
      </c>
      <c r="U194" s="948">
        <v>114</v>
      </c>
      <c r="V194" s="949">
        <v>3200</v>
      </c>
      <c r="W194" s="845"/>
      <c r="X194" s="845"/>
      <c r="Y194" s="845"/>
      <c r="Z194" s="845"/>
      <c r="AA194" s="845"/>
      <c r="AB194" s="845"/>
      <c r="AC194" s="842"/>
      <c r="AD194" s="844">
        <f t="shared" si="53"/>
        <v>3200</v>
      </c>
      <c r="AE194" s="950">
        <v>6800</v>
      </c>
      <c r="AF194" s="949">
        <v>432</v>
      </c>
      <c r="AG194" s="841">
        <f t="shared" si="54"/>
        <v>7232</v>
      </c>
      <c r="AH194" s="840">
        <f t="shared" si="55"/>
        <v>45632</v>
      </c>
      <c r="AI194" s="838">
        <f t="shared" si="56"/>
        <v>5202048</v>
      </c>
      <c r="AJ194" s="839">
        <f t="shared" si="57"/>
        <v>170</v>
      </c>
      <c r="AK194" s="838">
        <f t="shared" si="58"/>
        <v>1155930</v>
      </c>
      <c r="AL194" s="948">
        <v>114</v>
      </c>
      <c r="AM194" s="838">
        <v>5153192</v>
      </c>
    </row>
    <row r="195" spans="1:39" ht="12.75" customHeight="1" x14ac:dyDescent="0.2">
      <c r="A195" s="1844" t="s">
        <v>21725</v>
      </c>
      <c r="B195" s="1845"/>
      <c r="C195" s="1845"/>
      <c r="D195" s="1846"/>
      <c r="E195" s="850"/>
      <c r="F195" s="951">
        <v>222</v>
      </c>
      <c r="G195" s="949">
        <v>4032</v>
      </c>
      <c r="H195" s="845"/>
      <c r="I195" s="845"/>
      <c r="J195" s="845"/>
      <c r="K195" s="845"/>
      <c r="L195" s="845"/>
      <c r="M195" s="845"/>
      <c r="N195" s="842"/>
      <c r="O195" s="848">
        <f t="shared" si="49"/>
        <v>4032</v>
      </c>
      <c r="P195" s="862">
        <v>8465</v>
      </c>
      <c r="Q195" s="862">
        <v>544</v>
      </c>
      <c r="R195" s="848">
        <f t="shared" si="50"/>
        <v>9009</v>
      </c>
      <c r="S195" s="847">
        <f t="shared" si="51"/>
        <v>57393</v>
      </c>
      <c r="T195" s="838">
        <f t="shared" si="52"/>
        <v>12741246</v>
      </c>
      <c r="U195" s="948">
        <v>217</v>
      </c>
      <c r="V195" s="949">
        <v>4032</v>
      </c>
      <c r="W195" s="845"/>
      <c r="X195" s="845"/>
      <c r="Y195" s="845"/>
      <c r="Z195" s="845"/>
      <c r="AA195" s="845"/>
      <c r="AB195" s="845"/>
      <c r="AC195" s="842"/>
      <c r="AD195" s="844">
        <f t="shared" si="53"/>
        <v>4032</v>
      </c>
      <c r="AE195" s="950">
        <v>8464</v>
      </c>
      <c r="AF195" s="949">
        <v>544</v>
      </c>
      <c r="AG195" s="841">
        <f t="shared" si="54"/>
        <v>9008</v>
      </c>
      <c r="AH195" s="840">
        <f t="shared" si="55"/>
        <v>57392</v>
      </c>
      <c r="AI195" s="838">
        <f t="shared" si="56"/>
        <v>12454064</v>
      </c>
      <c r="AJ195" s="839">
        <f t="shared" si="57"/>
        <v>-1</v>
      </c>
      <c r="AK195" s="838">
        <f t="shared" si="58"/>
        <v>-287182</v>
      </c>
      <c r="AL195" s="948">
        <v>216</v>
      </c>
      <c r="AM195" s="838">
        <v>12283784</v>
      </c>
    </row>
    <row r="196" spans="1:39" ht="12.75" customHeight="1" x14ac:dyDescent="0.2">
      <c r="A196" s="1844" t="s">
        <v>21726</v>
      </c>
      <c r="B196" s="1845"/>
      <c r="C196" s="1845"/>
      <c r="D196" s="1846"/>
      <c r="E196" s="850"/>
      <c r="F196" s="951">
        <v>138</v>
      </c>
      <c r="G196" s="949">
        <v>4364</v>
      </c>
      <c r="H196" s="845"/>
      <c r="I196" s="845"/>
      <c r="J196" s="845"/>
      <c r="K196" s="845"/>
      <c r="L196" s="845"/>
      <c r="M196" s="845"/>
      <c r="N196" s="842"/>
      <c r="O196" s="848">
        <f t="shared" si="49"/>
        <v>4364</v>
      </c>
      <c r="P196" s="862">
        <v>9127</v>
      </c>
      <c r="Q196" s="862">
        <v>589</v>
      </c>
      <c r="R196" s="848">
        <f t="shared" si="50"/>
        <v>9716</v>
      </c>
      <c r="S196" s="847">
        <f t="shared" si="51"/>
        <v>62084</v>
      </c>
      <c r="T196" s="838">
        <f t="shared" si="52"/>
        <v>8567592</v>
      </c>
      <c r="U196" s="948">
        <v>121</v>
      </c>
      <c r="V196" s="949">
        <v>4374</v>
      </c>
      <c r="W196" s="845"/>
      <c r="X196" s="845"/>
      <c r="Y196" s="845"/>
      <c r="Z196" s="845"/>
      <c r="AA196" s="845"/>
      <c r="AB196" s="845"/>
      <c r="AC196" s="842"/>
      <c r="AD196" s="844">
        <f t="shared" si="53"/>
        <v>4374</v>
      </c>
      <c r="AE196" s="950">
        <v>9147</v>
      </c>
      <c r="AF196" s="949">
        <v>590</v>
      </c>
      <c r="AG196" s="841">
        <f t="shared" si="54"/>
        <v>9737</v>
      </c>
      <c r="AH196" s="840">
        <f t="shared" si="55"/>
        <v>62225</v>
      </c>
      <c r="AI196" s="838">
        <f t="shared" si="56"/>
        <v>7529225</v>
      </c>
      <c r="AJ196" s="839">
        <f t="shared" si="57"/>
        <v>141</v>
      </c>
      <c r="AK196" s="838">
        <f t="shared" si="58"/>
        <v>-1038367</v>
      </c>
      <c r="AL196" s="948">
        <v>120</v>
      </c>
      <c r="AM196" s="838">
        <v>7393458</v>
      </c>
    </row>
    <row r="197" spans="1:39" ht="12.75" customHeight="1" x14ac:dyDescent="0.2">
      <c r="A197" s="1844" t="s">
        <v>21727</v>
      </c>
      <c r="B197" s="1845"/>
      <c r="C197" s="1845"/>
      <c r="D197" s="1846"/>
      <c r="E197" s="850"/>
      <c r="F197" s="951">
        <v>636</v>
      </c>
      <c r="G197" s="949">
        <v>5024</v>
      </c>
      <c r="H197" s="845"/>
      <c r="I197" s="845"/>
      <c r="J197" s="845"/>
      <c r="K197" s="845"/>
      <c r="L197" s="845"/>
      <c r="M197" s="845"/>
      <c r="N197" s="842"/>
      <c r="O197" s="848">
        <f t="shared" si="49"/>
        <v>5024</v>
      </c>
      <c r="P197" s="862">
        <v>10448</v>
      </c>
      <c r="Q197" s="862">
        <v>678</v>
      </c>
      <c r="R197" s="848">
        <f t="shared" si="50"/>
        <v>11126</v>
      </c>
      <c r="S197" s="847">
        <f t="shared" si="51"/>
        <v>71414</v>
      </c>
      <c r="T197" s="838">
        <f t="shared" si="52"/>
        <v>45419304</v>
      </c>
      <c r="U197" s="948">
        <v>649</v>
      </c>
      <c r="V197" s="949">
        <v>5015</v>
      </c>
      <c r="W197" s="845"/>
      <c r="X197" s="845"/>
      <c r="Y197" s="845"/>
      <c r="Z197" s="845"/>
      <c r="AA197" s="845"/>
      <c r="AB197" s="845"/>
      <c r="AC197" s="842"/>
      <c r="AD197" s="844">
        <f t="shared" si="53"/>
        <v>5015</v>
      </c>
      <c r="AE197" s="950">
        <v>10430</v>
      </c>
      <c r="AF197" s="949">
        <v>677</v>
      </c>
      <c r="AG197" s="841">
        <f t="shared" si="54"/>
        <v>11107</v>
      </c>
      <c r="AH197" s="840">
        <f t="shared" si="55"/>
        <v>71287</v>
      </c>
      <c r="AI197" s="838">
        <f t="shared" si="56"/>
        <v>46265263</v>
      </c>
      <c r="AJ197" s="839">
        <f t="shared" si="57"/>
        <v>-127</v>
      </c>
      <c r="AK197" s="838">
        <f t="shared" si="58"/>
        <v>845959</v>
      </c>
      <c r="AL197" s="948">
        <v>645</v>
      </c>
      <c r="AM197" s="838">
        <v>45511530</v>
      </c>
    </row>
    <row r="198" spans="1:39" ht="12.75" customHeight="1" x14ac:dyDescent="0.2">
      <c r="A198" s="1844" t="s">
        <v>21728</v>
      </c>
      <c r="B198" s="1845"/>
      <c r="C198" s="1845"/>
      <c r="D198" s="1846"/>
      <c r="E198" s="850"/>
      <c r="F198" s="951">
        <v>14</v>
      </c>
      <c r="G198" s="949">
        <v>8509</v>
      </c>
      <c r="H198" s="845"/>
      <c r="I198" s="845"/>
      <c r="J198" s="845"/>
      <c r="K198" s="845"/>
      <c r="L198" s="845"/>
      <c r="M198" s="845"/>
      <c r="N198" s="842"/>
      <c r="O198" s="848">
        <f t="shared" si="49"/>
        <v>8509</v>
      </c>
      <c r="P198" s="862">
        <v>17418</v>
      </c>
      <c r="Q198" s="862">
        <v>1149</v>
      </c>
      <c r="R198" s="848">
        <f t="shared" si="50"/>
        <v>18567</v>
      </c>
      <c r="S198" s="847">
        <f t="shared" si="51"/>
        <v>120675</v>
      </c>
      <c r="T198" s="838">
        <f t="shared" si="52"/>
        <v>1689450</v>
      </c>
      <c r="U198" s="948">
        <v>13</v>
      </c>
      <c r="V198" s="949">
        <v>8535</v>
      </c>
      <c r="W198" s="845"/>
      <c r="X198" s="845"/>
      <c r="Y198" s="845"/>
      <c r="Z198" s="845"/>
      <c r="AA198" s="845"/>
      <c r="AB198" s="845"/>
      <c r="AC198" s="842"/>
      <c r="AD198" s="844">
        <f t="shared" si="53"/>
        <v>8535</v>
      </c>
      <c r="AE198" s="950">
        <v>17471</v>
      </c>
      <c r="AF198" s="949">
        <v>1152</v>
      </c>
      <c r="AG198" s="841">
        <f t="shared" si="54"/>
        <v>18623</v>
      </c>
      <c r="AH198" s="840">
        <f t="shared" si="55"/>
        <v>121043</v>
      </c>
      <c r="AI198" s="838">
        <f t="shared" si="56"/>
        <v>1573559</v>
      </c>
      <c r="AJ198" s="839">
        <f t="shared" si="57"/>
        <v>368</v>
      </c>
      <c r="AK198" s="838">
        <f t="shared" si="58"/>
        <v>-115891</v>
      </c>
      <c r="AL198" s="948">
        <v>13</v>
      </c>
      <c r="AM198" s="838">
        <v>1558660</v>
      </c>
    </row>
    <row r="199" spans="1:39" ht="12.75" customHeight="1" x14ac:dyDescent="0.2">
      <c r="A199" s="1844" t="s">
        <v>21729</v>
      </c>
      <c r="B199" s="1845"/>
      <c r="C199" s="1845"/>
      <c r="D199" s="1846"/>
      <c r="E199" s="850"/>
      <c r="F199" s="951">
        <v>80</v>
      </c>
      <c r="G199" s="949">
        <v>3214</v>
      </c>
      <c r="H199" s="845"/>
      <c r="I199" s="845"/>
      <c r="J199" s="845"/>
      <c r="K199" s="845"/>
      <c r="L199" s="845"/>
      <c r="M199" s="845"/>
      <c r="N199" s="842"/>
      <c r="O199" s="848">
        <f t="shared" si="49"/>
        <v>3214</v>
      </c>
      <c r="P199" s="862">
        <v>6829</v>
      </c>
      <c r="Q199" s="862">
        <v>434</v>
      </c>
      <c r="R199" s="848">
        <f t="shared" si="50"/>
        <v>7263</v>
      </c>
      <c r="S199" s="847">
        <f t="shared" si="51"/>
        <v>45831</v>
      </c>
      <c r="T199" s="838">
        <f t="shared" si="52"/>
        <v>3666480</v>
      </c>
      <c r="U199" s="948">
        <v>64</v>
      </c>
      <c r="V199" s="949">
        <v>3215</v>
      </c>
      <c r="W199" s="845"/>
      <c r="X199" s="845"/>
      <c r="Y199" s="845"/>
      <c r="Z199" s="845"/>
      <c r="AA199" s="845"/>
      <c r="AB199" s="845"/>
      <c r="AC199" s="842"/>
      <c r="AD199" s="844">
        <f t="shared" si="53"/>
        <v>3215</v>
      </c>
      <c r="AE199" s="950">
        <v>6829</v>
      </c>
      <c r="AF199" s="949">
        <v>434</v>
      </c>
      <c r="AG199" s="841">
        <f t="shared" si="54"/>
        <v>7263</v>
      </c>
      <c r="AH199" s="840">
        <f t="shared" si="55"/>
        <v>45843</v>
      </c>
      <c r="AI199" s="838">
        <f t="shared" si="56"/>
        <v>2933952</v>
      </c>
      <c r="AJ199" s="839">
        <f t="shared" si="57"/>
        <v>12</v>
      </c>
      <c r="AK199" s="838">
        <f t="shared" si="58"/>
        <v>-732528</v>
      </c>
      <c r="AL199" s="948">
        <v>64</v>
      </c>
      <c r="AM199" s="838">
        <v>2906030</v>
      </c>
    </row>
    <row r="200" spans="1:39" ht="12.75" customHeight="1" x14ac:dyDescent="0.2">
      <c r="A200" s="1844" t="s">
        <v>21730</v>
      </c>
      <c r="B200" s="1845"/>
      <c r="C200" s="1845"/>
      <c r="D200" s="1846"/>
      <c r="E200" s="850"/>
      <c r="F200" s="951">
        <v>77</v>
      </c>
      <c r="G200" s="949">
        <v>3711</v>
      </c>
      <c r="H200" s="845"/>
      <c r="I200" s="845"/>
      <c r="J200" s="845"/>
      <c r="K200" s="845"/>
      <c r="L200" s="845"/>
      <c r="M200" s="845"/>
      <c r="N200" s="842"/>
      <c r="O200" s="848">
        <f t="shared" si="49"/>
        <v>3711</v>
      </c>
      <c r="P200" s="862">
        <v>7824</v>
      </c>
      <c r="Q200" s="862">
        <v>501</v>
      </c>
      <c r="R200" s="848">
        <f t="shared" si="50"/>
        <v>8325</v>
      </c>
      <c r="S200" s="847">
        <f t="shared" si="51"/>
        <v>52857</v>
      </c>
      <c r="T200" s="838">
        <f t="shared" si="52"/>
        <v>4069989</v>
      </c>
      <c r="U200" s="948">
        <v>89</v>
      </c>
      <c r="V200" s="949">
        <v>3705</v>
      </c>
      <c r="W200" s="845"/>
      <c r="X200" s="845"/>
      <c r="Y200" s="845"/>
      <c r="Z200" s="845"/>
      <c r="AA200" s="845"/>
      <c r="AB200" s="845"/>
      <c r="AC200" s="842"/>
      <c r="AD200" s="844">
        <f t="shared" si="53"/>
        <v>3705</v>
      </c>
      <c r="AE200" s="950">
        <v>7810</v>
      </c>
      <c r="AF200" s="949">
        <v>500</v>
      </c>
      <c r="AG200" s="841">
        <f t="shared" si="54"/>
        <v>8310</v>
      </c>
      <c r="AH200" s="840">
        <f t="shared" si="55"/>
        <v>52770</v>
      </c>
      <c r="AI200" s="838">
        <f t="shared" si="56"/>
        <v>4696530</v>
      </c>
      <c r="AJ200" s="839">
        <f t="shared" si="57"/>
        <v>-87</v>
      </c>
      <c r="AK200" s="838">
        <f t="shared" si="58"/>
        <v>626541</v>
      </c>
      <c r="AL200" s="948">
        <v>88</v>
      </c>
      <c r="AM200" s="838">
        <v>4600247</v>
      </c>
    </row>
    <row r="201" spans="1:39" ht="12.75" customHeight="1" x14ac:dyDescent="0.2">
      <c r="A201" s="1844" t="s">
        <v>21731</v>
      </c>
      <c r="B201" s="1845"/>
      <c r="C201" s="1845"/>
      <c r="D201" s="1846"/>
      <c r="E201" s="850"/>
      <c r="F201" s="951">
        <v>8</v>
      </c>
      <c r="G201" s="949">
        <v>4250</v>
      </c>
      <c r="H201" s="845"/>
      <c r="I201" s="845"/>
      <c r="J201" s="845"/>
      <c r="K201" s="845"/>
      <c r="L201" s="845"/>
      <c r="M201" s="845"/>
      <c r="N201" s="842"/>
      <c r="O201" s="848">
        <f t="shared" si="49"/>
        <v>4250</v>
      </c>
      <c r="P201" s="862">
        <v>8901</v>
      </c>
      <c r="Q201" s="862">
        <v>574</v>
      </c>
      <c r="R201" s="848">
        <f t="shared" si="50"/>
        <v>9475</v>
      </c>
      <c r="S201" s="847">
        <f t="shared" si="51"/>
        <v>60475</v>
      </c>
      <c r="T201" s="838">
        <f t="shared" si="52"/>
        <v>483800</v>
      </c>
      <c r="U201" s="948">
        <v>8</v>
      </c>
      <c r="V201" s="949">
        <v>4239</v>
      </c>
      <c r="W201" s="845"/>
      <c r="X201" s="845"/>
      <c r="Y201" s="845"/>
      <c r="Z201" s="845"/>
      <c r="AA201" s="845"/>
      <c r="AB201" s="845"/>
      <c r="AC201" s="842"/>
      <c r="AD201" s="844">
        <f t="shared" si="53"/>
        <v>4239</v>
      </c>
      <c r="AE201" s="950">
        <v>8878</v>
      </c>
      <c r="AF201" s="949">
        <v>572</v>
      </c>
      <c r="AG201" s="841">
        <f t="shared" si="54"/>
        <v>9450</v>
      </c>
      <c r="AH201" s="840">
        <f t="shared" si="55"/>
        <v>60318</v>
      </c>
      <c r="AI201" s="838">
        <f t="shared" si="56"/>
        <v>482544</v>
      </c>
      <c r="AJ201" s="839">
        <f t="shared" si="57"/>
        <v>-157</v>
      </c>
      <c r="AK201" s="838">
        <f t="shared" si="58"/>
        <v>-1256</v>
      </c>
      <c r="AL201" s="948">
        <v>8</v>
      </c>
      <c r="AM201" s="838">
        <v>477948</v>
      </c>
    </row>
    <row r="202" spans="1:39" ht="12.75" customHeight="1" x14ac:dyDescent="0.2">
      <c r="A202" s="1844" t="s">
        <v>21732</v>
      </c>
      <c r="B202" s="1845"/>
      <c r="C202" s="1845"/>
      <c r="D202" s="1846"/>
      <c r="E202" s="850"/>
      <c r="F202" s="951">
        <v>86</v>
      </c>
      <c r="G202" s="949">
        <v>5186</v>
      </c>
      <c r="H202" s="845"/>
      <c r="I202" s="845"/>
      <c r="J202" s="845"/>
      <c r="K202" s="845"/>
      <c r="L202" s="845"/>
      <c r="M202" s="845"/>
      <c r="N202" s="842"/>
      <c r="O202" s="848">
        <f t="shared" si="49"/>
        <v>5186</v>
      </c>
      <c r="P202" s="862">
        <v>10771</v>
      </c>
      <c r="Q202" s="862">
        <v>700</v>
      </c>
      <c r="R202" s="848">
        <f t="shared" si="50"/>
        <v>11471</v>
      </c>
      <c r="S202" s="847">
        <f t="shared" si="51"/>
        <v>73703</v>
      </c>
      <c r="T202" s="838">
        <f t="shared" si="52"/>
        <v>6338458</v>
      </c>
      <c r="U202" s="948">
        <v>89</v>
      </c>
      <c r="V202" s="949">
        <v>5165</v>
      </c>
      <c r="W202" s="845"/>
      <c r="X202" s="845"/>
      <c r="Y202" s="845"/>
      <c r="Z202" s="845"/>
      <c r="AA202" s="845"/>
      <c r="AB202" s="845"/>
      <c r="AC202" s="842"/>
      <c r="AD202" s="844">
        <f t="shared" si="53"/>
        <v>5165</v>
      </c>
      <c r="AE202" s="950">
        <v>10731</v>
      </c>
      <c r="AF202" s="949">
        <v>697</v>
      </c>
      <c r="AG202" s="841">
        <f t="shared" si="54"/>
        <v>11428</v>
      </c>
      <c r="AH202" s="840">
        <f t="shared" si="55"/>
        <v>73408</v>
      </c>
      <c r="AI202" s="838">
        <f t="shared" si="56"/>
        <v>6533312</v>
      </c>
      <c r="AJ202" s="839">
        <f t="shared" si="57"/>
        <v>-295</v>
      </c>
      <c r="AK202" s="838">
        <f t="shared" si="58"/>
        <v>194854</v>
      </c>
      <c r="AL202" s="948">
        <v>86</v>
      </c>
      <c r="AM202" s="838">
        <v>6251360</v>
      </c>
    </row>
    <row r="203" spans="1:39" x14ac:dyDescent="0.2">
      <c r="A203" s="1844" t="s">
        <v>3525</v>
      </c>
      <c r="B203" s="1845"/>
      <c r="C203" s="1845"/>
      <c r="D203" s="1846"/>
      <c r="E203" s="850"/>
      <c r="F203" s="951">
        <v>188</v>
      </c>
      <c r="G203" s="949">
        <v>2813</v>
      </c>
      <c r="H203" s="845"/>
      <c r="I203" s="845"/>
      <c r="J203" s="845"/>
      <c r="K203" s="845"/>
      <c r="L203" s="845"/>
      <c r="M203" s="845"/>
      <c r="N203" s="842"/>
      <c r="O203" s="848">
        <f t="shared" si="49"/>
        <v>2813</v>
      </c>
      <c r="P203" s="862">
        <v>6026</v>
      </c>
      <c r="Q203" s="862">
        <v>380</v>
      </c>
      <c r="R203" s="848">
        <f t="shared" si="50"/>
        <v>6406</v>
      </c>
      <c r="S203" s="847">
        <f t="shared" si="51"/>
        <v>40162</v>
      </c>
      <c r="T203" s="838">
        <f t="shared" si="52"/>
        <v>7550456</v>
      </c>
      <c r="U203" s="948">
        <v>147</v>
      </c>
      <c r="V203" s="949">
        <v>2829</v>
      </c>
      <c r="W203" s="845"/>
      <c r="X203" s="845"/>
      <c r="Y203" s="845"/>
      <c r="Z203" s="845"/>
      <c r="AA203" s="845"/>
      <c r="AB203" s="845"/>
      <c r="AC203" s="842"/>
      <c r="AD203" s="844">
        <f t="shared" si="53"/>
        <v>2829</v>
      </c>
      <c r="AE203" s="950">
        <v>6058</v>
      </c>
      <c r="AF203" s="949">
        <v>382</v>
      </c>
      <c r="AG203" s="841">
        <f t="shared" si="54"/>
        <v>6440</v>
      </c>
      <c r="AH203" s="840">
        <f t="shared" si="55"/>
        <v>40388</v>
      </c>
      <c r="AI203" s="838">
        <f t="shared" si="56"/>
        <v>5937036</v>
      </c>
      <c r="AJ203" s="839">
        <f t="shared" si="57"/>
        <v>226</v>
      </c>
      <c r="AK203" s="838">
        <f t="shared" si="58"/>
        <v>-1613420</v>
      </c>
      <c r="AL203" s="948">
        <v>146</v>
      </c>
      <c r="AM203" s="838">
        <v>5841213</v>
      </c>
    </row>
    <row r="204" spans="1:39" x14ac:dyDescent="0.2">
      <c r="A204" s="947"/>
      <c r="B204" s="946"/>
      <c r="C204" s="946"/>
      <c r="D204" s="946"/>
      <c r="E204" s="850"/>
      <c r="F204" s="863"/>
      <c r="G204" s="842"/>
      <c r="H204" s="842"/>
      <c r="I204" s="849"/>
      <c r="J204" s="849"/>
      <c r="K204" s="842"/>
      <c r="L204" s="849"/>
      <c r="M204" s="842"/>
      <c r="N204" s="842"/>
      <c r="O204" s="865"/>
      <c r="P204" s="842"/>
      <c r="Q204" s="842"/>
      <c r="R204" s="865"/>
      <c r="S204" s="864"/>
      <c r="T204" s="857"/>
      <c r="U204" s="691"/>
      <c r="V204" s="842"/>
      <c r="W204" s="842"/>
      <c r="X204" s="842"/>
      <c r="Y204" s="842"/>
      <c r="Z204" s="842"/>
      <c r="AA204" s="842"/>
      <c r="AB204" s="842"/>
      <c r="AC204" s="842"/>
      <c r="AD204" s="861"/>
      <c r="AE204" s="842"/>
      <c r="AF204" s="842"/>
      <c r="AG204" s="860"/>
      <c r="AH204" s="859"/>
      <c r="AI204" s="857"/>
      <c r="AJ204" s="858"/>
      <c r="AK204" s="857"/>
      <c r="AL204" s="691"/>
      <c r="AM204" s="857"/>
    </row>
    <row r="205" spans="1:39" x14ac:dyDescent="0.2">
      <c r="A205" s="1817" t="s">
        <v>21897</v>
      </c>
      <c r="B205" s="1818"/>
      <c r="C205" s="1818"/>
      <c r="D205" s="1818"/>
      <c r="E205" s="850"/>
      <c r="F205" s="873">
        <f>+F208</f>
        <v>75</v>
      </c>
      <c r="G205" s="871">
        <f>+G208</f>
        <v>892</v>
      </c>
      <c r="H205" s="842"/>
      <c r="I205" s="849"/>
      <c r="J205" s="945"/>
      <c r="K205" s="871"/>
      <c r="L205" s="849"/>
      <c r="M205" s="842"/>
      <c r="N205" s="871"/>
      <c r="O205" s="848">
        <f t="shared" ref="O205:V205" si="59">+O208</f>
        <v>892</v>
      </c>
      <c r="P205" s="871">
        <f t="shared" si="59"/>
        <v>2184</v>
      </c>
      <c r="Q205" s="871">
        <f t="shared" si="59"/>
        <v>120</v>
      </c>
      <c r="R205" s="848">
        <f t="shared" si="59"/>
        <v>2304</v>
      </c>
      <c r="S205" s="847">
        <f t="shared" si="59"/>
        <v>13008</v>
      </c>
      <c r="T205" s="838">
        <f t="shared" si="59"/>
        <v>975600</v>
      </c>
      <c r="U205" s="873">
        <f t="shared" si="59"/>
        <v>72</v>
      </c>
      <c r="V205" s="871">
        <f t="shared" si="59"/>
        <v>900</v>
      </c>
      <c r="W205" s="842"/>
      <c r="X205" s="849"/>
      <c r="Y205" s="945"/>
      <c r="Z205" s="871"/>
      <c r="AA205" s="842"/>
      <c r="AB205" s="842"/>
      <c r="AC205" s="871"/>
      <c r="AD205" s="848">
        <f t="shared" ref="AD205:AM205" si="60">+AD208</f>
        <v>900</v>
      </c>
      <c r="AE205" s="871">
        <f t="shared" si="60"/>
        <v>2200</v>
      </c>
      <c r="AF205" s="871">
        <f t="shared" si="60"/>
        <v>121</v>
      </c>
      <c r="AG205" s="841">
        <f t="shared" si="60"/>
        <v>2321</v>
      </c>
      <c r="AH205" s="840">
        <f t="shared" si="60"/>
        <v>13121</v>
      </c>
      <c r="AI205" s="838">
        <f t="shared" si="60"/>
        <v>944712</v>
      </c>
      <c r="AJ205" s="839">
        <f t="shared" si="60"/>
        <v>113</v>
      </c>
      <c r="AK205" s="838">
        <f t="shared" si="60"/>
        <v>-30888</v>
      </c>
      <c r="AL205" s="926">
        <f t="shared" si="60"/>
        <v>72</v>
      </c>
      <c r="AM205" s="838">
        <f t="shared" si="60"/>
        <v>935832</v>
      </c>
    </row>
    <row r="206" spans="1:39" ht="12.75" customHeight="1" x14ac:dyDescent="0.2">
      <c r="A206" s="1817" t="s">
        <v>21881</v>
      </c>
      <c r="B206" s="1818"/>
      <c r="C206" s="1818"/>
      <c r="D206" s="1818"/>
      <c r="E206" s="850"/>
      <c r="F206" s="873"/>
      <c r="G206" s="842"/>
      <c r="H206" s="842"/>
      <c r="I206" s="849"/>
      <c r="J206" s="849"/>
      <c r="K206" s="842"/>
      <c r="L206" s="849"/>
      <c r="M206" s="842"/>
      <c r="N206" s="842"/>
      <c r="O206" s="865"/>
      <c r="P206" s="842"/>
      <c r="Q206" s="842"/>
      <c r="R206" s="865"/>
      <c r="S206" s="864"/>
      <c r="T206" s="857"/>
      <c r="U206" s="863"/>
      <c r="V206" s="842"/>
      <c r="W206" s="842"/>
      <c r="X206" s="842"/>
      <c r="Y206" s="842"/>
      <c r="Z206" s="842"/>
      <c r="AA206" s="842"/>
      <c r="AB206" s="842"/>
      <c r="AC206" s="842"/>
      <c r="AD206" s="861"/>
      <c r="AE206" s="842"/>
      <c r="AF206" s="842"/>
      <c r="AG206" s="860"/>
      <c r="AH206" s="859"/>
      <c r="AI206" s="857"/>
      <c r="AJ206" s="858"/>
      <c r="AK206" s="857"/>
      <c r="AL206" s="691"/>
      <c r="AM206" s="857"/>
    </row>
    <row r="207" spans="1:39" ht="8.25" customHeight="1" x14ac:dyDescent="0.2">
      <c r="A207" s="944"/>
      <c r="B207" s="887"/>
      <c r="C207" s="887"/>
      <c r="D207" s="887"/>
      <c r="E207" s="850"/>
      <c r="F207" s="863"/>
      <c r="G207" s="842"/>
      <c r="H207" s="842"/>
      <c r="I207" s="849"/>
      <c r="J207" s="849"/>
      <c r="K207" s="842"/>
      <c r="L207" s="849"/>
      <c r="M207" s="842"/>
      <c r="N207" s="842"/>
      <c r="O207" s="865"/>
      <c r="P207" s="842"/>
      <c r="Q207" s="842"/>
      <c r="R207" s="865"/>
      <c r="S207" s="864"/>
      <c r="T207" s="857"/>
      <c r="U207" s="863"/>
      <c r="V207" s="842"/>
      <c r="W207" s="842"/>
      <c r="X207" s="842"/>
      <c r="Y207" s="842"/>
      <c r="Z207" s="842"/>
      <c r="AA207" s="842"/>
      <c r="AB207" s="842"/>
      <c r="AC207" s="842"/>
      <c r="AD207" s="861"/>
      <c r="AE207" s="842"/>
      <c r="AF207" s="842"/>
      <c r="AG207" s="860"/>
      <c r="AH207" s="859"/>
      <c r="AI207" s="857"/>
      <c r="AJ207" s="858"/>
      <c r="AK207" s="857"/>
      <c r="AL207" s="691"/>
      <c r="AM207" s="857"/>
    </row>
    <row r="208" spans="1:39" ht="12.75" customHeight="1" x14ac:dyDescent="0.2">
      <c r="A208" s="1805" t="s">
        <v>21733</v>
      </c>
      <c r="B208" s="1806"/>
      <c r="C208" s="1806"/>
      <c r="D208" s="1806"/>
      <c r="E208" s="850"/>
      <c r="F208" s="943">
        <v>75</v>
      </c>
      <c r="G208" s="862">
        <v>892</v>
      </c>
      <c r="H208" s="845"/>
      <c r="I208" s="845"/>
      <c r="J208" s="845"/>
      <c r="K208" s="845"/>
      <c r="L208" s="845"/>
      <c r="M208" s="845"/>
      <c r="N208" s="842"/>
      <c r="O208" s="848">
        <f>SUM(G208:N208)</f>
        <v>892</v>
      </c>
      <c r="P208" s="862">
        <v>2184</v>
      </c>
      <c r="Q208" s="862">
        <v>120</v>
      </c>
      <c r="R208" s="848">
        <f>P208+Q208</f>
        <v>2304</v>
      </c>
      <c r="S208" s="847">
        <f>(O208*12)+R208</f>
        <v>13008</v>
      </c>
      <c r="T208" s="838">
        <f>F208*S208</f>
        <v>975600</v>
      </c>
      <c r="U208" s="943">
        <v>72</v>
      </c>
      <c r="V208" s="862">
        <v>900</v>
      </c>
      <c r="W208" s="845"/>
      <c r="X208" s="845"/>
      <c r="Y208" s="845"/>
      <c r="Z208" s="845"/>
      <c r="AA208" s="845"/>
      <c r="AB208" s="845"/>
      <c r="AC208" s="842"/>
      <c r="AD208" s="844">
        <f>SUM(V208:AC208)</f>
        <v>900</v>
      </c>
      <c r="AE208" s="942">
        <v>2200</v>
      </c>
      <c r="AF208" s="941">
        <v>121</v>
      </c>
      <c r="AG208" s="841">
        <f>AE208+AF208</f>
        <v>2321</v>
      </c>
      <c r="AH208" s="840">
        <f>(AD208*12)+AG208</f>
        <v>13121</v>
      </c>
      <c r="AI208" s="838">
        <f>+U208*AH208</f>
        <v>944712</v>
      </c>
      <c r="AJ208" s="839">
        <f>AH208-S208</f>
        <v>113</v>
      </c>
      <c r="AK208" s="838">
        <f>+AI208-T208</f>
        <v>-30888</v>
      </c>
      <c r="AL208" s="940">
        <v>72</v>
      </c>
      <c r="AM208" s="838">
        <v>935832</v>
      </c>
    </row>
    <row r="209" spans="1:39" ht="12.75" customHeight="1" thickBot="1" x14ac:dyDescent="0.25">
      <c r="A209" s="919"/>
      <c r="B209" s="918"/>
      <c r="C209" s="918"/>
      <c r="D209" s="918"/>
      <c r="E209" s="837"/>
      <c r="F209" s="834"/>
      <c r="G209" s="831"/>
      <c r="H209" s="831"/>
      <c r="I209" s="831"/>
      <c r="J209" s="831"/>
      <c r="K209" s="831"/>
      <c r="L209" s="831"/>
      <c r="M209" s="831"/>
      <c r="N209" s="831"/>
      <c r="O209" s="836"/>
      <c r="P209" s="831"/>
      <c r="Q209" s="831"/>
      <c r="R209" s="836"/>
      <c r="S209" s="835"/>
      <c r="T209" s="827"/>
      <c r="U209" s="834"/>
      <c r="V209" s="831"/>
      <c r="W209" s="831"/>
      <c r="X209" s="831"/>
      <c r="Y209" s="831"/>
      <c r="Z209" s="831"/>
      <c r="AA209" s="831"/>
      <c r="AB209" s="831"/>
      <c r="AC209" s="831"/>
      <c r="AD209" s="832"/>
      <c r="AE209" s="831"/>
      <c r="AF209" s="831"/>
      <c r="AG209" s="830"/>
      <c r="AH209" s="829"/>
      <c r="AI209" s="827"/>
      <c r="AJ209" s="828"/>
      <c r="AK209" s="827"/>
      <c r="AL209" s="939"/>
      <c r="AM209" s="827"/>
    </row>
    <row r="210" spans="1:39" s="906" customFormat="1" ht="18" customHeight="1" thickBot="1" x14ac:dyDescent="0.25">
      <c r="A210" s="1814" t="s">
        <v>2049</v>
      </c>
      <c r="B210" s="1815"/>
      <c r="C210" s="1815"/>
      <c r="D210" s="1815"/>
      <c r="E210" s="1816"/>
      <c r="F210" s="915">
        <f>+F149+F183+F205</f>
        <v>7399</v>
      </c>
      <c r="G210" s="911">
        <f>+G149+G183+G205</f>
        <v>215482</v>
      </c>
      <c r="H210" s="914"/>
      <c r="I210" s="914"/>
      <c r="J210" s="911"/>
      <c r="K210" s="912"/>
      <c r="L210" s="913"/>
      <c r="M210" s="913"/>
      <c r="N210" s="911"/>
      <c r="O210" s="912">
        <f t="shared" ref="O210:V210" si="61">+O149+O183+O205</f>
        <v>215482</v>
      </c>
      <c r="P210" s="912">
        <f t="shared" si="61"/>
        <v>443100</v>
      </c>
      <c r="Q210" s="912">
        <f t="shared" si="61"/>
        <v>30532</v>
      </c>
      <c r="R210" s="912">
        <f t="shared" si="61"/>
        <v>473632</v>
      </c>
      <c r="S210" s="910">
        <f t="shared" si="61"/>
        <v>3059416</v>
      </c>
      <c r="T210" s="907">
        <f t="shared" si="61"/>
        <v>788265486</v>
      </c>
      <c r="U210" s="915">
        <f t="shared" si="61"/>
        <v>7309</v>
      </c>
      <c r="V210" s="911">
        <f t="shared" si="61"/>
        <v>219324</v>
      </c>
      <c r="W210" s="914"/>
      <c r="X210" s="914"/>
      <c r="Y210" s="911"/>
      <c r="Z210" s="912"/>
      <c r="AA210" s="913"/>
      <c r="AB210" s="913"/>
      <c r="AC210" s="911"/>
      <c r="AD210" s="912">
        <f t="shared" ref="AD210:AM210" si="62">+AD149+AD183+AD205</f>
        <v>219324</v>
      </c>
      <c r="AE210" s="911">
        <f t="shared" si="62"/>
        <v>449423</v>
      </c>
      <c r="AF210" s="911">
        <f t="shared" si="62"/>
        <v>38370</v>
      </c>
      <c r="AG210" s="910">
        <f t="shared" si="62"/>
        <v>487793</v>
      </c>
      <c r="AH210" s="909">
        <f t="shared" si="62"/>
        <v>3119670.3333333335</v>
      </c>
      <c r="AI210" s="907">
        <f t="shared" si="62"/>
        <v>832854021</v>
      </c>
      <c r="AJ210" s="907">
        <f t="shared" si="62"/>
        <v>60254.333333333343</v>
      </c>
      <c r="AK210" s="907">
        <f t="shared" si="62"/>
        <v>44588535</v>
      </c>
      <c r="AL210" s="938">
        <f t="shared" si="62"/>
        <v>7268</v>
      </c>
      <c r="AM210" s="907">
        <f t="shared" si="62"/>
        <v>827049828</v>
      </c>
    </row>
    <row r="211" spans="1:39" ht="14.25" customHeight="1" x14ac:dyDescent="0.2">
      <c r="A211" s="937"/>
      <c r="AK211" s="653"/>
    </row>
    <row r="212" spans="1:39" x14ac:dyDescent="0.2">
      <c r="A212" s="937"/>
      <c r="B212" s="935"/>
      <c r="C212" s="935"/>
      <c r="F212" s="653"/>
      <c r="G212" s="653"/>
      <c r="N212" s="653"/>
    </row>
    <row r="213" spans="1:39" x14ac:dyDescent="0.2">
      <c r="A213" s="936"/>
      <c r="B213" s="935"/>
      <c r="C213" s="935"/>
    </row>
    <row r="215" spans="1:39" x14ac:dyDescent="0.2">
      <c r="A215" s="1793" t="s">
        <v>21875</v>
      </c>
      <c r="B215" s="1793"/>
      <c r="C215" s="1793"/>
      <c r="D215" s="1793"/>
      <c r="E215" s="1793"/>
      <c r="F215" s="1793"/>
      <c r="G215" s="1793"/>
    </row>
    <row r="216" spans="1:39" x14ac:dyDescent="0.2">
      <c r="A216" s="1793" t="s">
        <v>21874</v>
      </c>
      <c r="B216" s="1793"/>
      <c r="C216" s="1793"/>
      <c r="D216" s="1793"/>
      <c r="E216" s="1793"/>
      <c r="F216" s="1793"/>
      <c r="G216" s="1793"/>
    </row>
    <row r="217" spans="1:39" x14ac:dyDescent="0.2">
      <c r="A217" s="790"/>
      <c r="B217" s="790"/>
      <c r="C217" s="790"/>
      <c r="D217" s="790"/>
      <c r="E217" s="790"/>
      <c r="F217" s="790"/>
      <c r="G217" s="790"/>
    </row>
    <row r="218" spans="1:39" ht="18" x14ac:dyDescent="0.25">
      <c r="A218" s="1825" t="s">
        <v>21873</v>
      </c>
      <c r="B218" s="1825"/>
      <c r="C218" s="1825"/>
      <c r="D218" s="1825"/>
      <c r="E218" s="1825"/>
      <c r="F218" s="1825"/>
      <c r="G218" s="1825"/>
      <c r="H218" s="1825"/>
      <c r="I218" s="1825"/>
      <c r="J218" s="1825"/>
      <c r="K218" s="1825"/>
      <c r="L218" s="1825"/>
      <c r="M218" s="1825"/>
      <c r="N218" s="1825"/>
      <c r="O218" s="1825"/>
      <c r="P218" s="1825"/>
      <c r="Q218" s="1825"/>
      <c r="R218" s="1825"/>
      <c r="S218" s="1825"/>
      <c r="T218" s="1825"/>
      <c r="U218" s="1825"/>
      <c r="V218" s="1825"/>
      <c r="W218" s="1825"/>
      <c r="X218" s="1825"/>
      <c r="Y218" s="1825"/>
      <c r="Z218" s="1825"/>
      <c r="AA218" s="1825"/>
      <c r="AB218" s="1825"/>
      <c r="AC218" s="1825"/>
      <c r="AD218" s="1825"/>
      <c r="AE218" s="1825"/>
      <c r="AF218" s="1825"/>
      <c r="AG218" s="1825"/>
      <c r="AH218" s="1825"/>
      <c r="AI218" s="1825"/>
      <c r="AJ218" s="1825"/>
      <c r="AK218" s="1825"/>
      <c r="AL218" s="1825"/>
      <c r="AM218" s="1825"/>
    </row>
    <row r="219" spans="1:39" x14ac:dyDescent="0.2">
      <c r="A219" s="887"/>
      <c r="B219" s="887"/>
      <c r="C219" s="887"/>
      <c r="D219" s="887"/>
      <c r="E219" s="887"/>
      <c r="F219" s="887"/>
      <c r="G219" s="887"/>
      <c r="H219" s="887"/>
      <c r="I219" s="887"/>
      <c r="J219" s="887"/>
      <c r="K219" s="887"/>
      <c r="L219" s="887"/>
      <c r="M219" s="887"/>
      <c r="N219" s="887"/>
      <c r="O219" s="887"/>
      <c r="P219" s="887"/>
      <c r="Q219" s="887"/>
      <c r="R219" s="887"/>
      <c r="S219" s="887"/>
      <c r="T219" s="887"/>
      <c r="U219" s="887"/>
      <c r="V219" s="887"/>
      <c r="W219" s="887"/>
      <c r="X219" s="887"/>
      <c r="Y219" s="887"/>
      <c r="Z219" s="887"/>
      <c r="AA219" s="887"/>
      <c r="AB219" s="887"/>
      <c r="AC219" s="887"/>
      <c r="AD219" s="887"/>
      <c r="AE219" s="887"/>
      <c r="AF219" s="887"/>
      <c r="AG219" s="887"/>
      <c r="AH219" s="887"/>
      <c r="AI219" s="887"/>
      <c r="AJ219" s="887"/>
    </row>
    <row r="220" spans="1:39" ht="15.75" x14ac:dyDescent="0.25">
      <c r="A220" s="1834" t="s">
        <v>39</v>
      </c>
      <c r="B220" s="1834"/>
      <c r="C220" s="1834"/>
      <c r="D220" s="1834"/>
      <c r="E220" s="1834"/>
      <c r="F220" s="1834"/>
      <c r="G220" s="1834"/>
      <c r="H220" s="1834"/>
      <c r="I220" s="1834"/>
      <c r="J220" s="1834"/>
      <c r="K220" s="1834"/>
      <c r="L220" s="1834"/>
      <c r="M220" s="1834"/>
      <c r="N220" s="1834"/>
      <c r="O220" s="1834"/>
      <c r="P220" s="1834"/>
      <c r="Q220" s="1834"/>
      <c r="R220" s="1834"/>
      <c r="S220" s="1834"/>
      <c r="T220" s="1834"/>
      <c r="U220" s="1834"/>
      <c r="V220" s="1834"/>
      <c r="W220" s="1834"/>
      <c r="X220" s="1834"/>
      <c r="Y220" s="1834"/>
      <c r="Z220" s="1834"/>
      <c r="AA220" s="1834"/>
      <c r="AB220" s="1834"/>
      <c r="AC220" s="1834"/>
      <c r="AD220" s="1834"/>
      <c r="AE220" s="1834"/>
      <c r="AF220" s="1834"/>
      <c r="AG220" s="1834"/>
      <c r="AH220" s="1834"/>
      <c r="AI220" s="1834"/>
      <c r="AJ220" s="1834"/>
      <c r="AK220" s="1834"/>
      <c r="AL220" s="1834"/>
      <c r="AM220" s="1834"/>
    </row>
    <row r="221" spans="1:39" x14ac:dyDescent="0.2">
      <c r="A221" s="887"/>
      <c r="B221" s="887"/>
      <c r="C221" s="887"/>
      <c r="D221" s="887"/>
      <c r="E221" s="887"/>
      <c r="F221" s="887"/>
      <c r="G221" s="887"/>
      <c r="H221" s="887"/>
      <c r="I221" s="887"/>
      <c r="J221" s="887"/>
      <c r="K221" s="887"/>
      <c r="L221" s="887"/>
      <c r="M221" s="887"/>
      <c r="N221" s="887"/>
      <c r="O221" s="887"/>
      <c r="P221" s="887"/>
      <c r="Q221" s="887"/>
      <c r="R221" s="887"/>
      <c r="S221" s="887"/>
      <c r="T221" s="887"/>
      <c r="U221" s="887"/>
      <c r="V221" s="887"/>
      <c r="W221" s="887"/>
      <c r="X221" s="887"/>
      <c r="Y221" s="887"/>
      <c r="Z221" s="887"/>
      <c r="AA221" s="887"/>
      <c r="AB221" s="887"/>
      <c r="AC221" s="887"/>
      <c r="AD221" s="887"/>
      <c r="AE221" s="887"/>
      <c r="AF221" s="887"/>
      <c r="AG221" s="887"/>
      <c r="AH221" s="887"/>
      <c r="AI221" s="887"/>
      <c r="AJ221" s="887"/>
    </row>
    <row r="222" spans="1:39" x14ac:dyDescent="0.2">
      <c r="A222" s="1833" t="s">
        <v>21872</v>
      </c>
      <c r="B222" s="1833"/>
      <c r="C222" s="1833"/>
      <c r="D222" s="1833"/>
      <c r="E222" s="1833"/>
      <c r="F222" s="1833"/>
      <c r="G222" s="1833"/>
      <c r="H222" s="1833"/>
      <c r="I222" s="1833"/>
      <c r="J222" s="1833"/>
      <c r="K222" s="1833"/>
      <c r="L222" s="1833"/>
      <c r="M222" s="1833"/>
      <c r="N222" s="1833"/>
      <c r="O222" s="1833"/>
      <c r="P222" s="1833"/>
      <c r="Q222" s="1833"/>
      <c r="R222" s="1833"/>
      <c r="S222" s="1833"/>
      <c r="T222" s="1833"/>
      <c r="U222" s="1833"/>
      <c r="V222" s="1833"/>
      <c r="W222" s="1833"/>
      <c r="X222" s="1833"/>
      <c r="Y222" s="1833"/>
      <c r="Z222" s="1833"/>
      <c r="AA222" s="1833"/>
      <c r="AB222" s="1833"/>
      <c r="AC222" s="1833"/>
      <c r="AD222" s="1833"/>
      <c r="AE222" s="1833"/>
      <c r="AF222" s="1833"/>
      <c r="AG222" s="1833"/>
      <c r="AH222" s="1833"/>
      <c r="AI222" s="1833"/>
      <c r="AJ222" s="1833"/>
      <c r="AK222" s="1833"/>
      <c r="AL222" s="1833"/>
      <c r="AM222" s="1833"/>
    </row>
    <row r="223" spans="1:39" x14ac:dyDescent="0.2">
      <c r="A223" s="887"/>
      <c r="B223" s="887"/>
      <c r="C223" s="887"/>
      <c r="D223" s="887"/>
      <c r="E223" s="887"/>
      <c r="F223" s="887"/>
      <c r="G223" s="887"/>
      <c r="H223" s="887"/>
      <c r="I223" s="887"/>
      <c r="J223" s="887"/>
      <c r="K223" s="887"/>
      <c r="L223" s="887"/>
      <c r="M223" s="887"/>
      <c r="N223" s="887"/>
      <c r="O223" s="887"/>
      <c r="P223" s="887"/>
      <c r="Q223" s="887"/>
      <c r="R223" s="887"/>
      <c r="S223" s="887"/>
      <c r="T223" s="887"/>
      <c r="U223" s="887"/>
      <c r="V223" s="887"/>
      <c r="W223" s="887"/>
      <c r="X223" s="887"/>
      <c r="Y223" s="887"/>
      <c r="Z223" s="887"/>
      <c r="AA223" s="887"/>
      <c r="AB223" s="887"/>
      <c r="AC223" s="887"/>
      <c r="AD223" s="887"/>
      <c r="AE223" s="887"/>
      <c r="AF223" s="887"/>
      <c r="AG223" s="887"/>
      <c r="AH223" s="887"/>
      <c r="AI223" s="887"/>
      <c r="AJ223" s="887"/>
    </row>
    <row r="224" spans="1:39" x14ac:dyDescent="0.2">
      <c r="A224" s="618" t="s">
        <v>21871</v>
      </c>
      <c r="B224" s="887"/>
      <c r="C224" s="887"/>
      <c r="D224" s="618" t="s">
        <v>21896</v>
      </c>
      <c r="E224" s="887"/>
      <c r="F224" s="887"/>
      <c r="G224" s="887"/>
      <c r="H224" s="887"/>
      <c r="I224" s="887"/>
      <c r="J224" s="887"/>
      <c r="K224" s="887"/>
      <c r="L224" s="887"/>
      <c r="M224" s="887"/>
      <c r="N224" s="887"/>
      <c r="O224" s="887"/>
      <c r="P224" s="887"/>
      <c r="Q224" s="887"/>
      <c r="R224" s="887"/>
      <c r="S224" s="887"/>
      <c r="T224" s="887"/>
      <c r="U224" s="887"/>
      <c r="V224" s="887"/>
      <c r="W224" s="887"/>
      <c r="X224" s="887"/>
      <c r="Y224" s="887"/>
      <c r="Z224" s="887"/>
      <c r="AA224" s="887"/>
      <c r="AB224" s="887"/>
      <c r="AC224" s="887"/>
      <c r="AD224" s="887"/>
      <c r="AE224" s="887"/>
      <c r="AF224" s="887"/>
      <c r="AG224" s="887"/>
      <c r="AH224" s="887"/>
      <c r="AI224" s="887"/>
      <c r="AJ224" s="887"/>
    </row>
    <row r="225" spans="1:39" x14ac:dyDescent="0.2">
      <c r="A225" s="618" t="s">
        <v>21869</v>
      </c>
      <c r="B225" s="887"/>
      <c r="C225" s="887"/>
      <c r="D225" s="618" t="s">
        <v>21868</v>
      </c>
      <c r="E225" s="887"/>
      <c r="F225" s="887"/>
      <c r="G225" s="887"/>
      <c r="H225" s="887"/>
      <c r="I225" s="887"/>
      <c r="J225" s="887"/>
      <c r="K225" s="887"/>
      <c r="L225" s="887"/>
      <c r="M225" s="887"/>
      <c r="N225" s="887"/>
      <c r="O225" s="887"/>
      <c r="P225" s="887"/>
      <c r="Q225" s="887"/>
      <c r="R225" s="887"/>
      <c r="S225" s="887"/>
      <c r="T225" s="887"/>
      <c r="U225" s="887"/>
      <c r="V225" s="887"/>
      <c r="W225" s="887"/>
      <c r="X225" s="887"/>
      <c r="Y225" s="887"/>
      <c r="Z225" s="887"/>
      <c r="AA225" s="887"/>
      <c r="AB225" s="887"/>
      <c r="AC225" s="887"/>
      <c r="AD225" s="887"/>
      <c r="AE225" s="887"/>
      <c r="AF225" s="887"/>
      <c r="AG225" s="887"/>
      <c r="AH225" s="887"/>
      <c r="AI225" s="887"/>
      <c r="AJ225" s="887"/>
    </row>
    <row r="226" spans="1:39" x14ac:dyDescent="0.2">
      <c r="A226" s="887"/>
      <c r="B226" s="887"/>
      <c r="C226" s="887"/>
      <c r="D226" s="887"/>
      <c r="E226" s="887"/>
      <c r="F226" s="887"/>
      <c r="G226" s="887"/>
      <c r="H226" s="887"/>
      <c r="I226" s="887"/>
      <c r="J226" s="887"/>
      <c r="K226" s="887"/>
      <c r="L226" s="887"/>
      <c r="M226" s="887"/>
      <c r="N226" s="887"/>
      <c r="O226" s="887"/>
      <c r="P226" s="887"/>
      <c r="Q226" s="887"/>
      <c r="R226" s="887"/>
      <c r="S226" s="887"/>
      <c r="T226" s="887"/>
      <c r="U226" s="887"/>
      <c r="V226" s="887"/>
      <c r="W226" s="887"/>
      <c r="X226" s="887"/>
      <c r="Y226" s="887"/>
      <c r="Z226" s="887"/>
      <c r="AA226" s="887"/>
      <c r="AB226" s="887"/>
      <c r="AC226" s="887"/>
      <c r="AD226" s="887"/>
      <c r="AE226" s="887"/>
      <c r="AF226" s="887"/>
      <c r="AG226" s="887"/>
      <c r="AH226" s="887"/>
      <c r="AI226" s="887"/>
      <c r="AJ226" s="887"/>
    </row>
    <row r="227" spans="1:39" ht="13.5" thickBot="1" x14ac:dyDescent="0.25">
      <c r="A227" s="887"/>
      <c r="B227" s="887"/>
      <c r="C227" s="887"/>
      <c r="D227" s="887"/>
      <c r="E227" s="887"/>
      <c r="F227" s="887"/>
      <c r="G227" s="887"/>
      <c r="H227" s="887"/>
      <c r="I227" s="887"/>
      <c r="J227" s="887"/>
      <c r="K227" s="887"/>
      <c r="L227" s="887"/>
      <c r="M227" s="887"/>
      <c r="N227" s="887"/>
      <c r="O227" s="887"/>
      <c r="P227" s="887"/>
      <c r="Q227" s="887"/>
      <c r="R227" s="887"/>
      <c r="S227" s="887"/>
      <c r="T227" s="887"/>
      <c r="U227" s="887"/>
      <c r="V227" s="887"/>
      <c r="W227" s="887"/>
      <c r="X227" s="887"/>
      <c r="Y227" s="887"/>
      <c r="Z227" s="887"/>
      <c r="AA227" s="887"/>
      <c r="AB227" s="887"/>
      <c r="AC227" s="887"/>
      <c r="AD227" s="887"/>
      <c r="AE227" s="887"/>
      <c r="AF227" s="887"/>
      <c r="AG227" s="887"/>
      <c r="AH227" s="887"/>
      <c r="AI227" s="887"/>
      <c r="AJ227" s="887"/>
    </row>
    <row r="228" spans="1:39" ht="27" customHeight="1" thickBot="1" x14ac:dyDescent="0.25">
      <c r="A228" s="1819" t="s">
        <v>21867</v>
      </c>
      <c r="B228" s="1820"/>
      <c r="C228" s="1820"/>
      <c r="D228" s="1820"/>
      <c r="E228" s="1821"/>
      <c r="F228" s="1830" t="s">
        <v>21866</v>
      </c>
      <c r="G228" s="1831"/>
      <c r="H228" s="1831"/>
      <c r="I228" s="1831"/>
      <c r="J228" s="1831"/>
      <c r="K228" s="1831"/>
      <c r="L228" s="1831"/>
      <c r="M228" s="1831"/>
      <c r="N228" s="1831"/>
      <c r="O228" s="1831"/>
      <c r="P228" s="1831"/>
      <c r="Q228" s="1831"/>
      <c r="R228" s="1831"/>
      <c r="S228" s="1831"/>
      <c r="T228" s="1832"/>
      <c r="U228" s="1830" t="s">
        <v>21865</v>
      </c>
      <c r="V228" s="1831"/>
      <c r="W228" s="1831"/>
      <c r="X228" s="1831"/>
      <c r="Y228" s="1831"/>
      <c r="Z228" s="1831"/>
      <c r="AA228" s="1831"/>
      <c r="AB228" s="1831"/>
      <c r="AC228" s="1831"/>
      <c r="AD228" s="1831"/>
      <c r="AE228" s="1831"/>
      <c r="AF228" s="1831"/>
      <c r="AG228" s="1831"/>
      <c r="AH228" s="1831"/>
      <c r="AI228" s="1832"/>
      <c r="AJ228" s="1828" t="s">
        <v>21864</v>
      </c>
      <c r="AK228" s="1829"/>
      <c r="AL228" s="1828" t="s">
        <v>21863</v>
      </c>
      <c r="AM228" s="1829"/>
    </row>
    <row r="229" spans="1:39" ht="192.75" customHeight="1" thickBot="1" x14ac:dyDescent="0.25">
      <c r="A229" s="1822"/>
      <c r="B229" s="1823"/>
      <c r="C229" s="1823"/>
      <c r="D229" s="1823"/>
      <c r="E229" s="1824"/>
      <c r="F229" s="905" t="s">
        <v>21844</v>
      </c>
      <c r="G229" s="904" t="s">
        <v>21860</v>
      </c>
      <c r="H229" s="904" t="s">
        <v>21859</v>
      </c>
      <c r="I229" s="904" t="s">
        <v>21858</v>
      </c>
      <c r="J229" s="904" t="s">
        <v>21857</v>
      </c>
      <c r="K229" s="904" t="s">
        <v>21856</v>
      </c>
      <c r="L229" s="904" t="s">
        <v>21855</v>
      </c>
      <c r="M229" s="904" t="s">
        <v>21854</v>
      </c>
      <c r="N229" s="904" t="s">
        <v>21853</v>
      </c>
      <c r="O229" s="904" t="s">
        <v>21862</v>
      </c>
      <c r="P229" s="904" t="s">
        <v>21851</v>
      </c>
      <c r="Q229" s="904" t="s">
        <v>21850</v>
      </c>
      <c r="R229" s="904" t="s">
        <v>21849</v>
      </c>
      <c r="S229" s="903" t="s">
        <v>21848</v>
      </c>
      <c r="T229" s="901" t="s">
        <v>21861</v>
      </c>
      <c r="U229" s="905" t="s">
        <v>21844</v>
      </c>
      <c r="V229" s="904" t="s">
        <v>21860</v>
      </c>
      <c r="W229" s="904" t="s">
        <v>21859</v>
      </c>
      <c r="X229" s="904" t="s">
        <v>21858</v>
      </c>
      <c r="Y229" s="904" t="s">
        <v>21857</v>
      </c>
      <c r="Z229" s="904" t="s">
        <v>21856</v>
      </c>
      <c r="AA229" s="904" t="s">
        <v>21855</v>
      </c>
      <c r="AB229" s="904" t="s">
        <v>21854</v>
      </c>
      <c r="AC229" s="904" t="s">
        <v>21853</v>
      </c>
      <c r="AD229" s="904" t="s">
        <v>21852</v>
      </c>
      <c r="AE229" s="904" t="s">
        <v>21851</v>
      </c>
      <c r="AF229" s="904" t="s">
        <v>21850</v>
      </c>
      <c r="AG229" s="903" t="s">
        <v>21849</v>
      </c>
      <c r="AH229" s="902" t="s">
        <v>21848</v>
      </c>
      <c r="AI229" s="901" t="s">
        <v>21847</v>
      </c>
      <c r="AJ229" s="901" t="s">
        <v>21846</v>
      </c>
      <c r="AK229" s="901" t="s">
        <v>21845</v>
      </c>
      <c r="AL229" s="901" t="s">
        <v>21844</v>
      </c>
      <c r="AM229" s="901" t="s">
        <v>21843</v>
      </c>
    </row>
    <row r="230" spans="1:39" ht="13.5" thickBot="1" x14ac:dyDescent="0.25">
      <c r="A230" s="900"/>
      <c r="B230" s="894"/>
      <c r="C230" s="894"/>
      <c r="D230" s="894"/>
      <c r="E230" s="899"/>
      <c r="F230" s="898"/>
      <c r="G230" s="897"/>
      <c r="H230" s="897"/>
      <c r="I230" s="897"/>
      <c r="J230" s="897"/>
      <c r="K230" s="897"/>
      <c r="L230" s="897"/>
      <c r="M230" s="897"/>
      <c r="N230" s="897"/>
      <c r="O230" s="896"/>
      <c r="P230" s="897"/>
      <c r="Q230" s="897"/>
      <c r="R230" s="896"/>
      <c r="S230" s="895"/>
      <c r="T230" s="889"/>
      <c r="U230" s="894"/>
      <c r="V230" s="892"/>
      <c r="W230" s="892"/>
      <c r="X230" s="892"/>
      <c r="Y230" s="892"/>
      <c r="Z230" s="892"/>
      <c r="AA230" s="892"/>
      <c r="AB230" s="892"/>
      <c r="AC230" s="892"/>
      <c r="AD230" s="893"/>
      <c r="AE230" s="892"/>
      <c r="AF230" s="892"/>
      <c r="AG230" s="891"/>
      <c r="AH230" s="890"/>
      <c r="AI230" s="889"/>
      <c r="AJ230" s="889"/>
      <c r="AK230" s="889"/>
      <c r="AL230" s="894"/>
      <c r="AM230" s="889"/>
    </row>
    <row r="231" spans="1:39" x14ac:dyDescent="0.2">
      <c r="A231" s="888"/>
      <c r="B231" s="887"/>
      <c r="C231" s="887"/>
      <c r="D231" s="887"/>
      <c r="E231" s="850"/>
      <c r="F231" s="881"/>
      <c r="G231" s="879"/>
      <c r="H231" s="879"/>
      <c r="I231" s="884"/>
      <c r="J231" s="884"/>
      <c r="K231" s="879"/>
      <c r="L231" s="884"/>
      <c r="M231" s="879"/>
      <c r="N231" s="879"/>
      <c r="O231" s="883"/>
      <c r="P231" s="879"/>
      <c r="Q231" s="879"/>
      <c r="R231" s="882"/>
      <c r="S231" s="878"/>
      <c r="T231" s="876"/>
      <c r="U231" s="881"/>
      <c r="V231" s="879"/>
      <c r="W231" s="879"/>
      <c r="X231" s="879"/>
      <c r="Y231" s="879"/>
      <c r="Z231" s="879"/>
      <c r="AA231" s="879"/>
      <c r="AB231" s="879"/>
      <c r="AC231" s="879"/>
      <c r="AD231" s="880"/>
      <c r="AE231" s="879"/>
      <c r="AF231" s="879"/>
      <c r="AG231" s="878"/>
      <c r="AH231" s="877"/>
      <c r="AI231" s="876"/>
      <c r="AJ231" s="876"/>
      <c r="AK231" s="875"/>
      <c r="AL231" s="881"/>
      <c r="AM231" s="876"/>
    </row>
    <row r="232" spans="1:39" x14ac:dyDescent="0.2">
      <c r="A232" s="1817" t="s">
        <v>21882</v>
      </c>
      <c r="B232" s="1818"/>
      <c r="C232" s="1818"/>
      <c r="D232" s="1818"/>
      <c r="E232" s="850"/>
      <c r="F232" s="873">
        <f>SUM(F235:F252)</f>
        <v>652</v>
      </c>
      <c r="G232" s="870">
        <f>SUM(G235:G252)</f>
        <v>118014</v>
      </c>
      <c r="H232" s="874"/>
      <c r="I232" s="874"/>
      <c r="J232" s="870"/>
      <c r="K232" s="871"/>
      <c r="L232" s="849"/>
      <c r="M232" s="842"/>
      <c r="N232" s="870">
        <f t="shared" ref="N232:U232" si="63">SUM(N235:N252)</f>
        <v>558</v>
      </c>
      <c r="O232" s="848">
        <f t="shared" si="63"/>
        <v>118572</v>
      </c>
      <c r="P232" s="870">
        <f t="shared" si="63"/>
        <v>227543</v>
      </c>
      <c r="Q232" s="870">
        <f t="shared" si="63"/>
        <v>0</v>
      </c>
      <c r="R232" s="848">
        <f t="shared" si="63"/>
        <v>227543</v>
      </c>
      <c r="S232" s="847">
        <f t="shared" si="63"/>
        <v>1650407</v>
      </c>
      <c r="T232" s="838">
        <f t="shared" si="63"/>
        <v>54960460</v>
      </c>
      <c r="U232" s="873">
        <f t="shared" si="63"/>
        <v>725</v>
      </c>
      <c r="V232" s="870">
        <f>SUM(V235:V253)</f>
        <v>118014</v>
      </c>
      <c r="W232" s="842"/>
      <c r="X232" s="842"/>
      <c r="Y232" s="870"/>
      <c r="Z232" s="871"/>
      <c r="AA232" s="842"/>
      <c r="AB232" s="842"/>
      <c r="AC232" s="870">
        <f>SUM(AC235:AC244)</f>
        <v>558</v>
      </c>
      <c r="AD232" s="844">
        <f t="shared" ref="AD232:AM232" si="64">SUM(AD235:AD252)</f>
        <v>118572</v>
      </c>
      <c r="AE232" s="870">
        <f t="shared" si="64"/>
        <v>227543</v>
      </c>
      <c r="AF232" s="870">
        <f t="shared" si="64"/>
        <v>0</v>
      </c>
      <c r="AG232" s="934">
        <f t="shared" si="64"/>
        <v>227543</v>
      </c>
      <c r="AH232" s="869">
        <f t="shared" si="64"/>
        <v>1650407</v>
      </c>
      <c r="AI232" s="868">
        <f t="shared" si="64"/>
        <v>61833031</v>
      </c>
      <c r="AJ232" s="868">
        <f t="shared" si="64"/>
        <v>0</v>
      </c>
      <c r="AK232" s="867">
        <f t="shared" si="64"/>
        <v>6872571</v>
      </c>
      <c r="AL232" s="873">
        <f t="shared" si="64"/>
        <v>1253</v>
      </c>
      <c r="AM232" s="868">
        <f t="shared" si="64"/>
        <v>106368568</v>
      </c>
    </row>
    <row r="233" spans="1:39" x14ac:dyDescent="0.2">
      <c r="A233" s="1817" t="s">
        <v>21881</v>
      </c>
      <c r="B233" s="1818"/>
      <c r="C233" s="1818"/>
      <c r="D233" s="1818"/>
      <c r="E233" s="850"/>
      <c r="F233" s="863"/>
      <c r="G233" s="842"/>
      <c r="H233" s="842"/>
      <c r="I233" s="849"/>
      <c r="J233" s="849"/>
      <c r="K233" s="842"/>
      <c r="L233" s="849"/>
      <c r="M233" s="842"/>
      <c r="N233" s="842"/>
      <c r="O233" s="865"/>
      <c r="P233" s="842"/>
      <c r="Q233" s="842"/>
      <c r="R233" s="865"/>
      <c r="S233" s="864"/>
      <c r="T233" s="857"/>
      <c r="U233" s="863"/>
      <c r="V233" s="842"/>
      <c r="W233" s="842"/>
      <c r="X233" s="842"/>
      <c r="Y233" s="842"/>
      <c r="Z233" s="842"/>
      <c r="AA233" s="842"/>
      <c r="AB233" s="842"/>
      <c r="AC233" s="842"/>
      <c r="AD233" s="861"/>
      <c r="AE233" s="842"/>
      <c r="AF233" s="842"/>
      <c r="AG233" s="860"/>
      <c r="AH233" s="859"/>
      <c r="AI233" s="857"/>
      <c r="AJ233" s="858"/>
      <c r="AK233" s="857"/>
      <c r="AL233" s="863"/>
      <c r="AM233" s="857"/>
    </row>
    <row r="234" spans="1:39" x14ac:dyDescent="0.2">
      <c r="A234" s="925"/>
      <c r="B234" s="887"/>
      <c r="C234" s="887"/>
      <c r="D234" s="887"/>
      <c r="E234" s="850"/>
      <c r="F234" s="863"/>
      <c r="G234" s="842"/>
      <c r="H234" s="842"/>
      <c r="I234" s="849"/>
      <c r="J234" s="849"/>
      <c r="K234" s="842"/>
      <c r="L234" s="849"/>
      <c r="M234" s="842"/>
      <c r="N234" s="842"/>
      <c r="O234" s="865"/>
      <c r="P234" s="842"/>
      <c r="Q234" s="842"/>
      <c r="R234" s="865"/>
      <c r="S234" s="864"/>
      <c r="T234" s="857"/>
      <c r="U234" s="863"/>
      <c r="V234" s="842"/>
      <c r="W234" s="842"/>
      <c r="X234" s="842"/>
      <c r="Y234" s="842"/>
      <c r="Z234" s="842"/>
      <c r="AA234" s="842"/>
      <c r="AB234" s="842"/>
      <c r="AC234" s="842"/>
      <c r="AD234" s="861"/>
      <c r="AE234" s="842"/>
      <c r="AF234" s="842"/>
      <c r="AG234" s="860"/>
      <c r="AH234" s="859"/>
      <c r="AI234" s="857"/>
      <c r="AJ234" s="858"/>
      <c r="AK234" s="857"/>
      <c r="AL234" s="863"/>
      <c r="AM234" s="857"/>
    </row>
    <row r="235" spans="1:39" ht="12.75" customHeight="1" x14ac:dyDescent="0.2">
      <c r="A235" s="1847" t="s">
        <v>21768</v>
      </c>
      <c r="B235" s="1848"/>
      <c r="C235" s="1848"/>
      <c r="D235" s="1848"/>
      <c r="E235" s="850"/>
      <c r="F235" s="933"/>
      <c r="G235" s="931"/>
      <c r="H235" s="845"/>
      <c r="I235" s="845"/>
      <c r="J235" s="845"/>
      <c r="K235" s="845"/>
      <c r="L235" s="845"/>
      <c r="M235" s="845"/>
      <c r="N235" s="845"/>
      <c r="O235" s="848"/>
      <c r="P235" s="931"/>
      <c r="Q235" s="931"/>
      <c r="R235" s="848"/>
      <c r="S235" s="847"/>
      <c r="T235" s="838"/>
      <c r="U235" s="933"/>
      <c r="V235" s="931"/>
      <c r="W235" s="845"/>
      <c r="X235" s="845"/>
      <c r="Y235" s="845"/>
      <c r="Z235" s="845"/>
      <c r="AA235" s="845"/>
      <c r="AB235" s="845"/>
      <c r="AC235" s="845"/>
      <c r="AD235" s="844"/>
      <c r="AE235" s="931"/>
      <c r="AF235" s="931"/>
      <c r="AG235" s="841"/>
      <c r="AH235" s="840"/>
      <c r="AI235" s="838"/>
      <c r="AJ235" s="839"/>
      <c r="AK235" s="838"/>
      <c r="AL235" s="933"/>
      <c r="AM235" s="838"/>
    </row>
    <row r="236" spans="1:39" ht="12.75" customHeight="1" x14ac:dyDescent="0.2">
      <c r="A236" s="1847" t="s">
        <v>21753</v>
      </c>
      <c r="B236" s="1848"/>
      <c r="C236" s="1848"/>
      <c r="D236" s="1848"/>
      <c r="E236" s="850"/>
      <c r="F236" s="933"/>
      <c r="G236" s="931"/>
      <c r="H236" s="845"/>
      <c r="I236" s="845"/>
      <c r="J236" s="845"/>
      <c r="K236" s="845"/>
      <c r="L236" s="845"/>
      <c r="M236" s="845"/>
      <c r="N236" s="845"/>
      <c r="O236" s="848"/>
      <c r="P236" s="931"/>
      <c r="Q236" s="931"/>
      <c r="R236" s="848"/>
      <c r="S236" s="847"/>
      <c r="T236" s="838"/>
      <c r="U236" s="933"/>
      <c r="V236" s="931"/>
      <c r="W236" s="845"/>
      <c r="X236" s="845"/>
      <c r="Y236" s="845"/>
      <c r="Z236" s="845"/>
      <c r="AA236" s="845"/>
      <c r="AB236" s="845"/>
      <c r="AC236" s="845"/>
      <c r="AD236" s="844"/>
      <c r="AE236" s="931"/>
      <c r="AF236" s="931"/>
      <c r="AG236" s="841"/>
      <c r="AH236" s="840"/>
      <c r="AI236" s="838"/>
      <c r="AJ236" s="839"/>
      <c r="AK236" s="838"/>
      <c r="AL236" s="933"/>
      <c r="AM236" s="838"/>
    </row>
    <row r="237" spans="1:39" ht="12.75" customHeight="1" x14ac:dyDescent="0.2">
      <c r="A237" s="1847" t="s">
        <v>21895</v>
      </c>
      <c r="B237" s="1848"/>
      <c r="C237" s="1848"/>
      <c r="D237" s="1848"/>
      <c r="E237" s="850"/>
      <c r="F237" s="933"/>
      <c r="G237" s="931"/>
      <c r="H237" s="845"/>
      <c r="I237" s="845"/>
      <c r="J237" s="845"/>
      <c r="K237" s="845"/>
      <c r="L237" s="845"/>
      <c r="M237" s="845"/>
      <c r="N237" s="845"/>
      <c r="O237" s="848"/>
      <c r="P237" s="931"/>
      <c r="Q237" s="931"/>
      <c r="R237" s="848"/>
      <c r="S237" s="847"/>
      <c r="T237" s="838"/>
      <c r="U237" s="933"/>
      <c r="V237" s="931"/>
      <c r="W237" s="845"/>
      <c r="X237" s="845"/>
      <c r="Y237" s="845"/>
      <c r="Z237" s="845"/>
      <c r="AA237" s="845"/>
      <c r="AB237" s="845"/>
      <c r="AC237" s="845"/>
      <c r="AD237" s="844"/>
      <c r="AE237" s="931"/>
      <c r="AF237" s="931"/>
      <c r="AG237" s="841"/>
      <c r="AH237" s="840"/>
      <c r="AI237" s="838"/>
      <c r="AJ237" s="839"/>
      <c r="AK237" s="838"/>
      <c r="AL237" s="933"/>
      <c r="AM237" s="838"/>
    </row>
    <row r="238" spans="1:39" ht="12.75" customHeight="1" x14ac:dyDescent="0.2">
      <c r="A238" s="1847" t="s">
        <v>21894</v>
      </c>
      <c r="B238" s="1848"/>
      <c r="C238" s="1848"/>
      <c r="D238" s="1848"/>
      <c r="E238" s="850"/>
      <c r="F238" s="933">
        <v>1</v>
      </c>
      <c r="G238" s="931">
        <v>9480</v>
      </c>
      <c r="H238" s="922"/>
      <c r="I238" s="922"/>
      <c r="J238" s="922"/>
      <c r="K238" s="922"/>
      <c r="L238" s="922"/>
      <c r="M238" s="922"/>
      <c r="N238" s="845">
        <v>93</v>
      </c>
      <c r="O238" s="848">
        <f>SUM(G238:N238)</f>
        <v>9573</v>
      </c>
      <c r="P238" s="931">
        <f>(O238*2)+400</f>
        <v>19546</v>
      </c>
      <c r="Q238" s="931"/>
      <c r="R238" s="848">
        <f>+P238+Q238</f>
        <v>19546</v>
      </c>
      <c r="S238" s="847">
        <f>(O238*12)+R238</f>
        <v>134422</v>
      </c>
      <c r="T238" s="838">
        <f>F238*S238</f>
        <v>134422</v>
      </c>
      <c r="U238" s="933">
        <v>1</v>
      </c>
      <c r="V238" s="931">
        <v>9480</v>
      </c>
      <c r="W238" s="845"/>
      <c r="X238" s="845"/>
      <c r="Y238" s="845"/>
      <c r="Z238" s="845"/>
      <c r="AA238" s="845"/>
      <c r="AB238" s="845"/>
      <c r="AC238" s="845">
        <v>93</v>
      </c>
      <c r="AD238" s="844">
        <f>SUM(V238:AC238)</f>
        <v>9573</v>
      </c>
      <c r="AE238" s="931">
        <v>19546</v>
      </c>
      <c r="AF238" s="931"/>
      <c r="AG238" s="841">
        <f>+AE238+AF238</f>
        <v>19546</v>
      </c>
      <c r="AH238" s="840">
        <f>(AD238*12)+AG238</f>
        <v>134422</v>
      </c>
      <c r="AI238" s="838">
        <f>U238*AH238</f>
        <v>134422</v>
      </c>
      <c r="AJ238" s="839">
        <f>AH238-S238</f>
        <v>0</v>
      </c>
      <c r="AK238" s="838">
        <f>+AI238-T238</f>
        <v>0</v>
      </c>
      <c r="AL238" s="933">
        <v>1</v>
      </c>
      <c r="AM238" s="838">
        <v>146412</v>
      </c>
    </row>
    <row r="239" spans="1:39" ht="12.75" customHeight="1" x14ac:dyDescent="0.2">
      <c r="A239" s="1847" t="s">
        <v>21893</v>
      </c>
      <c r="B239" s="1848"/>
      <c r="C239" s="1848"/>
      <c r="D239" s="1848"/>
      <c r="E239" s="850"/>
      <c r="F239" s="933"/>
      <c r="G239" s="931"/>
      <c r="H239" s="922"/>
      <c r="I239" s="922"/>
      <c r="J239" s="922"/>
      <c r="K239" s="922"/>
      <c r="L239" s="922"/>
      <c r="M239" s="922"/>
      <c r="N239" s="845"/>
      <c r="O239" s="848"/>
      <c r="P239" s="931"/>
      <c r="Q239" s="931"/>
      <c r="R239" s="848"/>
      <c r="S239" s="847"/>
      <c r="T239" s="838"/>
      <c r="U239" s="933"/>
      <c r="V239" s="931"/>
      <c r="W239" s="845"/>
      <c r="X239" s="845"/>
      <c r="Y239" s="845"/>
      <c r="Z239" s="845"/>
      <c r="AA239" s="845"/>
      <c r="AB239" s="845"/>
      <c r="AC239" s="845"/>
      <c r="AD239" s="844"/>
      <c r="AE239" s="931"/>
      <c r="AF239" s="931"/>
      <c r="AG239" s="841"/>
      <c r="AH239" s="840"/>
      <c r="AI239" s="838"/>
      <c r="AJ239" s="839"/>
      <c r="AK239" s="838"/>
      <c r="AL239" s="933"/>
      <c r="AM239" s="838"/>
    </row>
    <row r="240" spans="1:39" ht="12.75" customHeight="1" x14ac:dyDescent="0.2">
      <c r="A240" s="1847" t="s">
        <v>21771</v>
      </c>
      <c r="B240" s="1848"/>
      <c r="C240" s="1848"/>
      <c r="D240" s="1848"/>
      <c r="E240" s="850"/>
      <c r="F240" s="933">
        <v>1</v>
      </c>
      <c r="G240" s="931">
        <v>9480</v>
      </c>
      <c r="H240" s="922"/>
      <c r="I240" s="922"/>
      <c r="J240" s="922"/>
      <c r="K240" s="922"/>
      <c r="L240" s="922"/>
      <c r="M240" s="922"/>
      <c r="N240" s="845">
        <v>93</v>
      </c>
      <c r="O240" s="848">
        <f t="shared" ref="O240:O252" si="65">SUM(G240:N240)</f>
        <v>9573</v>
      </c>
      <c r="P240" s="931">
        <f>(O240*2)+400</f>
        <v>19546</v>
      </c>
      <c r="Q240" s="931"/>
      <c r="R240" s="848">
        <f t="shared" ref="R240:R252" si="66">+P240+Q240</f>
        <v>19546</v>
      </c>
      <c r="S240" s="847">
        <f t="shared" ref="S240:S252" si="67">(O240*12)+R240</f>
        <v>134422</v>
      </c>
      <c r="T240" s="838">
        <f t="shared" ref="T240:T252" si="68">F240*S240</f>
        <v>134422</v>
      </c>
      <c r="U240" s="933">
        <v>1</v>
      </c>
      <c r="V240" s="931">
        <v>9480</v>
      </c>
      <c r="W240" s="845"/>
      <c r="X240" s="845"/>
      <c r="Y240" s="845"/>
      <c r="Z240" s="845"/>
      <c r="AA240" s="845"/>
      <c r="AB240" s="845"/>
      <c r="AC240" s="845">
        <v>93</v>
      </c>
      <c r="AD240" s="844">
        <f t="shared" ref="AD240:AD252" si="69">SUM(V240:AC240)</f>
        <v>9573</v>
      </c>
      <c r="AE240" s="931">
        <v>19546</v>
      </c>
      <c r="AF240" s="931"/>
      <c r="AG240" s="841">
        <f>+AE240+AF240</f>
        <v>19546</v>
      </c>
      <c r="AH240" s="840">
        <f t="shared" ref="AH240:AH252" si="70">(AD240*12)+AG240</f>
        <v>134422</v>
      </c>
      <c r="AI240" s="838">
        <f t="shared" ref="AI240:AI252" si="71">U240*AH240</f>
        <v>134422</v>
      </c>
      <c r="AJ240" s="839">
        <f t="shared" ref="AJ240:AJ252" si="72">AH240-S240</f>
        <v>0</v>
      </c>
      <c r="AK240" s="838">
        <f t="shared" ref="AK240:AK252" si="73">+AI240-T240</f>
        <v>0</v>
      </c>
      <c r="AL240" s="933">
        <v>1</v>
      </c>
      <c r="AM240" s="838">
        <v>147836</v>
      </c>
    </row>
    <row r="241" spans="1:39" ht="12.75" customHeight="1" x14ac:dyDescent="0.2">
      <c r="A241" s="1849" t="s">
        <v>21691</v>
      </c>
      <c r="B241" s="1850"/>
      <c r="C241" s="1850"/>
      <c r="D241" s="1850"/>
      <c r="E241" s="850"/>
      <c r="F241" s="933">
        <v>129</v>
      </c>
      <c r="G241" s="931">
        <v>6888</v>
      </c>
      <c r="H241" s="845"/>
      <c r="I241" s="845"/>
      <c r="J241" s="845"/>
      <c r="K241" s="845"/>
      <c r="L241" s="845"/>
      <c r="M241" s="845"/>
      <c r="N241" s="845">
        <v>93</v>
      </c>
      <c r="O241" s="848">
        <f t="shared" si="65"/>
        <v>6981</v>
      </c>
      <c r="P241" s="931">
        <v>14362</v>
      </c>
      <c r="Q241" s="931"/>
      <c r="R241" s="848">
        <f t="shared" si="66"/>
        <v>14362</v>
      </c>
      <c r="S241" s="847">
        <f t="shared" si="67"/>
        <v>98134</v>
      </c>
      <c r="T241" s="838">
        <f t="shared" si="68"/>
        <v>12659286</v>
      </c>
      <c r="U241" s="933">
        <v>127</v>
      </c>
      <c r="V241" s="931">
        <v>6888</v>
      </c>
      <c r="W241" s="845"/>
      <c r="X241" s="845"/>
      <c r="Y241" s="845"/>
      <c r="Z241" s="845"/>
      <c r="AA241" s="845"/>
      <c r="AB241" s="845"/>
      <c r="AC241" s="845">
        <v>93</v>
      </c>
      <c r="AD241" s="844">
        <f t="shared" si="69"/>
        <v>6981</v>
      </c>
      <c r="AE241" s="931">
        <v>14362</v>
      </c>
      <c r="AF241" s="931"/>
      <c r="AG241" s="841">
        <f>+AE241+AF241</f>
        <v>14362</v>
      </c>
      <c r="AH241" s="840">
        <f t="shared" si="70"/>
        <v>98134</v>
      </c>
      <c r="AI241" s="838">
        <f t="shared" si="71"/>
        <v>12463018</v>
      </c>
      <c r="AJ241" s="839">
        <f t="shared" si="72"/>
        <v>0</v>
      </c>
      <c r="AK241" s="838">
        <f t="shared" si="73"/>
        <v>-196268</v>
      </c>
      <c r="AL241" s="933">
        <v>127</v>
      </c>
      <c r="AM241" s="838">
        <v>14411810</v>
      </c>
    </row>
    <row r="242" spans="1:39" ht="12.75" customHeight="1" x14ac:dyDescent="0.2">
      <c r="A242" s="1849" t="s">
        <v>21892</v>
      </c>
      <c r="B242" s="1850"/>
      <c r="C242" s="1850"/>
      <c r="D242" s="1850"/>
      <c r="E242" s="850"/>
      <c r="F242" s="933">
        <v>150</v>
      </c>
      <c r="G242" s="931">
        <v>3485</v>
      </c>
      <c r="H242" s="845"/>
      <c r="I242" s="845"/>
      <c r="J242" s="845"/>
      <c r="K242" s="845"/>
      <c r="L242" s="845"/>
      <c r="M242" s="845"/>
      <c r="N242" s="845">
        <v>93</v>
      </c>
      <c r="O242" s="848">
        <f t="shared" si="65"/>
        <v>3578</v>
      </c>
      <c r="P242" s="931">
        <v>7556</v>
      </c>
      <c r="Q242" s="931"/>
      <c r="R242" s="848">
        <f t="shared" si="66"/>
        <v>7556</v>
      </c>
      <c r="S242" s="847">
        <f t="shared" si="67"/>
        <v>50492</v>
      </c>
      <c r="T242" s="838">
        <f t="shared" si="68"/>
        <v>7573800</v>
      </c>
      <c r="U242" s="933">
        <v>146</v>
      </c>
      <c r="V242" s="931">
        <v>3485</v>
      </c>
      <c r="W242" s="845"/>
      <c r="X242" s="845"/>
      <c r="Y242" s="845"/>
      <c r="Z242" s="845"/>
      <c r="AA242" s="845"/>
      <c r="AB242" s="845"/>
      <c r="AC242" s="845">
        <v>93</v>
      </c>
      <c r="AD242" s="844">
        <f t="shared" si="69"/>
        <v>3578</v>
      </c>
      <c r="AE242" s="931">
        <v>7556</v>
      </c>
      <c r="AF242" s="931"/>
      <c r="AG242" s="841">
        <f>+AE242+AF242</f>
        <v>7556</v>
      </c>
      <c r="AH242" s="840">
        <f t="shared" si="70"/>
        <v>50492</v>
      </c>
      <c r="AI242" s="838">
        <f t="shared" si="71"/>
        <v>7371832</v>
      </c>
      <c r="AJ242" s="839">
        <f t="shared" si="72"/>
        <v>0</v>
      </c>
      <c r="AK242" s="838">
        <f t="shared" si="73"/>
        <v>-201968</v>
      </c>
      <c r="AL242" s="933">
        <v>146</v>
      </c>
      <c r="AM242" s="838">
        <v>8718497</v>
      </c>
    </row>
    <row r="243" spans="1:39" ht="12.75" customHeight="1" x14ac:dyDescent="0.2">
      <c r="A243" s="1849" t="s">
        <v>21891</v>
      </c>
      <c r="B243" s="1850"/>
      <c r="C243" s="1850"/>
      <c r="D243" s="1850"/>
      <c r="E243" s="850"/>
      <c r="F243" s="933">
        <v>7</v>
      </c>
      <c r="G243" s="931">
        <v>2213</v>
      </c>
      <c r="H243" s="845"/>
      <c r="I243" s="845"/>
      <c r="J243" s="845"/>
      <c r="K243" s="845"/>
      <c r="L243" s="845"/>
      <c r="M243" s="845"/>
      <c r="N243" s="845">
        <v>93</v>
      </c>
      <c r="O243" s="848">
        <f t="shared" si="65"/>
        <v>2306</v>
      </c>
      <c r="P243" s="931">
        <f>(O243*2)+400</f>
        <v>5012</v>
      </c>
      <c r="Q243" s="931"/>
      <c r="R243" s="848">
        <f t="shared" si="66"/>
        <v>5012</v>
      </c>
      <c r="S243" s="847">
        <f t="shared" si="67"/>
        <v>32684</v>
      </c>
      <c r="T243" s="838">
        <f t="shared" si="68"/>
        <v>228788</v>
      </c>
      <c r="U243" s="933">
        <v>7</v>
      </c>
      <c r="V243" s="931">
        <v>2213</v>
      </c>
      <c r="W243" s="845"/>
      <c r="X243" s="845"/>
      <c r="Y243" s="845"/>
      <c r="Z243" s="845"/>
      <c r="AA243" s="845"/>
      <c r="AB243" s="845"/>
      <c r="AC243" s="845">
        <v>93</v>
      </c>
      <c r="AD243" s="844">
        <f t="shared" si="69"/>
        <v>2306</v>
      </c>
      <c r="AE243" s="931">
        <v>5012</v>
      </c>
      <c r="AF243" s="931"/>
      <c r="AG243" s="841">
        <f>+AE243+AF243</f>
        <v>5012</v>
      </c>
      <c r="AH243" s="840">
        <f t="shared" si="70"/>
        <v>32684</v>
      </c>
      <c r="AI243" s="838">
        <f t="shared" si="71"/>
        <v>228788</v>
      </c>
      <c r="AJ243" s="839">
        <f t="shared" si="72"/>
        <v>0</v>
      </c>
      <c r="AK243" s="838">
        <f t="shared" si="73"/>
        <v>0</v>
      </c>
      <c r="AL243" s="933">
        <v>7</v>
      </c>
      <c r="AM243" s="838">
        <v>253928</v>
      </c>
    </row>
    <row r="244" spans="1:39" ht="12.75" customHeight="1" x14ac:dyDescent="0.2">
      <c r="A244" s="1849" t="s">
        <v>21695</v>
      </c>
      <c r="B244" s="1850"/>
      <c r="C244" s="1850"/>
      <c r="D244" s="1850"/>
      <c r="E244" s="850"/>
      <c r="F244" s="933">
        <v>20</v>
      </c>
      <c r="G244" s="931">
        <v>1580</v>
      </c>
      <c r="H244" s="845"/>
      <c r="I244" s="845"/>
      <c r="J244" s="845"/>
      <c r="K244" s="845"/>
      <c r="L244" s="845"/>
      <c r="M244" s="845"/>
      <c r="N244" s="845">
        <v>93</v>
      </c>
      <c r="O244" s="848">
        <f t="shared" si="65"/>
        <v>1673</v>
      </c>
      <c r="P244" s="931">
        <f>(O244*2)+400</f>
        <v>3746</v>
      </c>
      <c r="Q244" s="931"/>
      <c r="R244" s="848">
        <f t="shared" si="66"/>
        <v>3746</v>
      </c>
      <c r="S244" s="847">
        <f t="shared" si="67"/>
        <v>23822</v>
      </c>
      <c r="T244" s="838">
        <f t="shared" si="68"/>
        <v>476440</v>
      </c>
      <c r="U244" s="933">
        <v>19</v>
      </c>
      <c r="V244" s="931">
        <v>1580</v>
      </c>
      <c r="W244" s="845"/>
      <c r="X244" s="845"/>
      <c r="Y244" s="845"/>
      <c r="Z244" s="845"/>
      <c r="AA244" s="845"/>
      <c r="AB244" s="845"/>
      <c r="AC244" s="845">
        <v>93</v>
      </c>
      <c r="AD244" s="844">
        <f t="shared" si="69"/>
        <v>1673</v>
      </c>
      <c r="AE244" s="931">
        <v>3746</v>
      </c>
      <c r="AF244" s="931"/>
      <c r="AG244" s="841">
        <f>+AE244+AF244</f>
        <v>3746</v>
      </c>
      <c r="AH244" s="840">
        <f t="shared" si="70"/>
        <v>23822</v>
      </c>
      <c r="AI244" s="838">
        <f t="shared" si="71"/>
        <v>452618</v>
      </c>
      <c r="AJ244" s="839">
        <f t="shared" si="72"/>
        <v>0</v>
      </c>
      <c r="AK244" s="838">
        <f t="shared" si="73"/>
        <v>-23822</v>
      </c>
      <c r="AL244" s="933">
        <v>19</v>
      </c>
      <c r="AM244" s="838">
        <v>502357</v>
      </c>
    </row>
    <row r="245" spans="1:39" x14ac:dyDescent="0.2">
      <c r="A245" s="1849" t="s">
        <v>21746</v>
      </c>
      <c r="B245" s="1850"/>
      <c r="C245" s="1850"/>
      <c r="D245" s="1850"/>
      <c r="E245" s="850"/>
      <c r="F245" s="933">
        <v>3</v>
      </c>
      <c r="G245" s="932">
        <v>6000</v>
      </c>
      <c r="H245" s="842"/>
      <c r="I245" s="849"/>
      <c r="J245" s="849"/>
      <c r="K245" s="842"/>
      <c r="L245" s="849"/>
      <c r="M245" s="842"/>
      <c r="N245" s="842"/>
      <c r="O245" s="848">
        <f t="shared" si="65"/>
        <v>6000</v>
      </c>
      <c r="P245" s="842"/>
      <c r="Q245" s="842"/>
      <c r="R245" s="848">
        <f t="shared" si="66"/>
        <v>0</v>
      </c>
      <c r="S245" s="847">
        <f t="shared" si="67"/>
        <v>72000</v>
      </c>
      <c r="T245" s="838">
        <f t="shared" si="68"/>
        <v>216000</v>
      </c>
      <c r="U245" s="863">
        <v>3</v>
      </c>
      <c r="V245" s="931">
        <v>6000</v>
      </c>
      <c r="W245" s="842"/>
      <c r="X245" s="842"/>
      <c r="Y245" s="842"/>
      <c r="Z245" s="842"/>
      <c r="AA245" s="842"/>
      <c r="AB245" s="842"/>
      <c r="AC245" s="842"/>
      <c r="AD245" s="844">
        <f t="shared" si="69"/>
        <v>6000</v>
      </c>
      <c r="AE245" s="842"/>
      <c r="AF245" s="842"/>
      <c r="AG245" s="841"/>
      <c r="AH245" s="840">
        <f t="shared" si="70"/>
        <v>72000</v>
      </c>
      <c r="AI245" s="838">
        <f t="shared" si="71"/>
        <v>216000</v>
      </c>
      <c r="AJ245" s="839">
        <f t="shared" si="72"/>
        <v>0</v>
      </c>
      <c r="AK245" s="838">
        <f t="shared" si="73"/>
        <v>0</v>
      </c>
      <c r="AL245" s="863">
        <v>3</v>
      </c>
      <c r="AM245" s="838">
        <v>324000</v>
      </c>
    </row>
    <row r="246" spans="1:39" x14ac:dyDescent="0.2">
      <c r="A246" s="1849" t="s">
        <v>21890</v>
      </c>
      <c r="B246" s="1850"/>
      <c r="C246" s="1850"/>
      <c r="D246" s="1850"/>
      <c r="E246" s="850"/>
      <c r="F246" s="933">
        <v>1</v>
      </c>
      <c r="G246" s="932">
        <v>28000</v>
      </c>
      <c r="H246" s="842"/>
      <c r="I246" s="849"/>
      <c r="J246" s="849"/>
      <c r="K246" s="842"/>
      <c r="L246" s="849"/>
      <c r="M246" s="842"/>
      <c r="N246" s="842"/>
      <c r="O246" s="848">
        <f t="shared" si="65"/>
        <v>28000</v>
      </c>
      <c r="P246" s="842">
        <v>56000</v>
      </c>
      <c r="Q246" s="842"/>
      <c r="R246" s="848">
        <f t="shared" si="66"/>
        <v>56000</v>
      </c>
      <c r="S246" s="847">
        <f t="shared" si="67"/>
        <v>392000</v>
      </c>
      <c r="T246" s="838">
        <f t="shared" si="68"/>
        <v>392000</v>
      </c>
      <c r="U246" s="863">
        <v>1</v>
      </c>
      <c r="V246" s="931">
        <v>28000</v>
      </c>
      <c r="W246" s="842"/>
      <c r="X246" s="842"/>
      <c r="Y246" s="842"/>
      <c r="Z246" s="842"/>
      <c r="AA246" s="842"/>
      <c r="AB246" s="842"/>
      <c r="AC246" s="842"/>
      <c r="AD246" s="844">
        <f t="shared" si="69"/>
        <v>28000</v>
      </c>
      <c r="AE246" s="842">
        <v>56000</v>
      </c>
      <c r="AF246" s="842"/>
      <c r="AG246" s="841">
        <f t="shared" ref="AG246:AG252" si="74">+AE246+AF246</f>
        <v>56000</v>
      </c>
      <c r="AH246" s="840">
        <f t="shared" si="70"/>
        <v>392000</v>
      </c>
      <c r="AI246" s="838">
        <f t="shared" si="71"/>
        <v>392000</v>
      </c>
      <c r="AJ246" s="839">
        <f t="shared" si="72"/>
        <v>0</v>
      </c>
      <c r="AK246" s="838">
        <f t="shared" si="73"/>
        <v>0</v>
      </c>
      <c r="AL246" s="863">
        <v>1</v>
      </c>
      <c r="AM246" s="838">
        <v>420000</v>
      </c>
    </row>
    <row r="247" spans="1:39" x14ac:dyDescent="0.2">
      <c r="A247" s="1849" t="s">
        <v>21889</v>
      </c>
      <c r="B247" s="1850"/>
      <c r="C247" s="1850"/>
      <c r="D247" s="1850"/>
      <c r="E247" s="850"/>
      <c r="F247" s="933">
        <v>13</v>
      </c>
      <c r="G247" s="932">
        <v>18423</v>
      </c>
      <c r="H247" s="842"/>
      <c r="I247" s="849"/>
      <c r="J247" s="849"/>
      <c r="K247" s="842"/>
      <c r="L247" s="849"/>
      <c r="M247" s="842"/>
      <c r="N247" s="842"/>
      <c r="O247" s="848">
        <f t="shared" si="65"/>
        <v>18423</v>
      </c>
      <c r="P247" s="842">
        <v>36847</v>
      </c>
      <c r="Q247" s="842"/>
      <c r="R247" s="848">
        <f t="shared" si="66"/>
        <v>36847</v>
      </c>
      <c r="S247" s="847">
        <f t="shared" si="67"/>
        <v>257923</v>
      </c>
      <c r="T247" s="838">
        <f t="shared" si="68"/>
        <v>3352999</v>
      </c>
      <c r="U247" s="863">
        <v>13</v>
      </c>
      <c r="V247" s="931">
        <v>18423</v>
      </c>
      <c r="W247" s="842"/>
      <c r="X247" s="842"/>
      <c r="Y247" s="842"/>
      <c r="Z247" s="842"/>
      <c r="AA247" s="842"/>
      <c r="AB247" s="842"/>
      <c r="AC247" s="842"/>
      <c r="AD247" s="844">
        <f t="shared" si="69"/>
        <v>18423</v>
      </c>
      <c r="AE247" s="842">
        <v>36847</v>
      </c>
      <c r="AF247" s="842"/>
      <c r="AG247" s="841">
        <f t="shared" si="74"/>
        <v>36847</v>
      </c>
      <c r="AH247" s="840">
        <f t="shared" si="70"/>
        <v>257923</v>
      </c>
      <c r="AI247" s="838">
        <f t="shared" si="71"/>
        <v>3352999</v>
      </c>
      <c r="AJ247" s="839">
        <f t="shared" si="72"/>
        <v>0</v>
      </c>
      <c r="AK247" s="838">
        <f t="shared" si="73"/>
        <v>0</v>
      </c>
      <c r="AL247" s="863">
        <v>11</v>
      </c>
      <c r="AM247" s="838">
        <v>2995633</v>
      </c>
    </row>
    <row r="248" spans="1:39" x14ac:dyDescent="0.2">
      <c r="A248" s="1849" t="s">
        <v>21888</v>
      </c>
      <c r="B248" s="1850"/>
      <c r="C248" s="1850"/>
      <c r="D248" s="1850"/>
      <c r="E248" s="850"/>
      <c r="F248" s="933">
        <v>29</v>
      </c>
      <c r="G248" s="932">
        <v>11586</v>
      </c>
      <c r="H248" s="842"/>
      <c r="I248" s="849"/>
      <c r="J248" s="849"/>
      <c r="K248" s="842"/>
      <c r="L248" s="849"/>
      <c r="M248" s="842"/>
      <c r="N248" s="842"/>
      <c r="O248" s="848">
        <f t="shared" si="65"/>
        <v>11586</v>
      </c>
      <c r="P248" s="842">
        <v>23172</v>
      </c>
      <c r="Q248" s="842"/>
      <c r="R248" s="848">
        <f t="shared" si="66"/>
        <v>23172</v>
      </c>
      <c r="S248" s="847">
        <f t="shared" si="67"/>
        <v>162204</v>
      </c>
      <c r="T248" s="838">
        <f t="shared" si="68"/>
        <v>4703916</v>
      </c>
      <c r="U248" s="863">
        <v>29</v>
      </c>
      <c r="V248" s="931">
        <v>11586</v>
      </c>
      <c r="W248" s="842"/>
      <c r="X248" s="842"/>
      <c r="Y248" s="842"/>
      <c r="Z248" s="842"/>
      <c r="AA248" s="842"/>
      <c r="AB248" s="842"/>
      <c r="AC248" s="842"/>
      <c r="AD248" s="844">
        <f t="shared" si="69"/>
        <v>11586</v>
      </c>
      <c r="AE248" s="842">
        <v>23172</v>
      </c>
      <c r="AF248" s="842"/>
      <c r="AG248" s="841">
        <f t="shared" si="74"/>
        <v>23172</v>
      </c>
      <c r="AH248" s="840">
        <f t="shared" si="70"/>
        <v>162204</v>
      </c>
      <c r="AI248" s="838">
        <f t="shared" si="71"/>
        <v>4703916</v>
      </c>
      <c r="AJ248" s="839">
        <f t="shared" si="72"/>
        <v>0</v>
      </c>
      <c r="AK248" s="838">
        <f t="shared" si="73"/>
        <v>0</v>
      </c>
      <c r="AL248" s="863">
        <v>29</v>
      </c>
      <c r="AM248" s="838">
        <v>5004971</v>
      </c>
    </row>
    <row r="249" spans="1:39" x14ac:dyDescent="0.2">
      <c r="A249" s="1849" t="s">
        <v>21887</v>
      </c>
      <c r="B249" s="1850"/>
      <c r="C249" s="1850"/>
      <c r="D249" s="1850"/>
      <c r="E249" s="850"/>
      <c r="F249" s="933">
        <v>46</v>
      </c>
      <c r="G249" s="932">
        <v>9612</v>
      </c>
      <c r="H249" s="842"/>
      <c r="I249" s="849"/>
      <c r="J249" s="849"/>
      <c r="K249" s="842"/>
      <c r="L249" s="849"/>
      <c r="M249" s="842"/>
      <c r="N249" s="842"/>
      <c r="O249" s="848">
        <f t="shared" si="65"/>
        <v>9612</v>
      </c>
      <c r="P249" s="842">
        <v>19224</v>
      </c>
      <c r="Q249" s="842"/>
      <c r="R249" s="848">
        <f t="shared" si="66"/>
        <v>19224</v>
      </c>
      <c r="S249" s="847">
        <f t="shared" si="67"/>
        <v>134568</v>
      </c>
      <c r="T249" s="838">
        <f t="shared" si="68"/>
        <v>6190128</v>
      </c>
      <c r="U249" s="863">
        <v>80</v>
      </c>
      <c r="V249" s="931">
        <v>9612</v>
      </c>
      <c r="W249" s="842"/>
      <c r="X249" s="842"/>
      <c r="Y249" s="842"/>
      <c r="Z249" s="842"/>
      <c r="AA249" s="842"/>
      <c r="AB249" s="842"/>
      <c r="AC249" s="842"/>
      <c r="AD249" s="844">
        <f t="shared" si="69"/>
        <v>9612</v>
      </c>
      <c r="AE249" s="842">
        <v>19224</v>
      </c>
      <c r="AF249" s="842"/>
      <c r="AG249" s="841">
        <f t="shared" si="74"/>
        <v>19224</v>
      </c>
      <c r="AH249" s="840">
        <f t="shared" si="70"/>
        <v>134568</v>
      </c>
      <c r="AI249" s="838">
        <f t="shared" si="71"/>
        <v>10765440</v>
      </c>
      <c r="AJ249" s="839">
        <f t="shared" si="72"/>
        <v>0</v>
      </c>
      <c r="AK249" s="838">
        <f t="shared" si="73"/>
        <v>4575312</v>
      </c>
      <c r="AL249" s="863">
        <v>189</v>
      </c>
      <c r="AM249" s="838">
        <v>26929946</v>
      </c>
    </row>
    <row r="250" spans="1:39" x14ac:dyDescent="0.2">
      <c r="A250" s="1849" t="s">
        <v>21886</v>
      </c>
      <c r="B250" s="1850"/>
      <c r="C250" s="1850"/>
      <c r="D250" s="1850"/>
      <c r="E250" s="850"/>
      <c r="F250" s="933">
        <v>188</v>
      </c>
      <c r="G250" s="932">
        <v>6372</v>
      </c>
      <c r="H250" s="842"/>
      <c r="I250" s="849"/>
      <c r="J250" s="849"/>
      <c r="K250" s="842"/>
      <c r="L250" s="849"/>
      <c r="M250" s="842"/>
      <c r="N250" s="842"/>
      <c r="O250" s="848">
        <f t="shared" si="65"/>
        <v>6372</v>
      </c>
      <c r="P250" s="842">
        <v>12743</v>
      </c>
      <c r="Q250" s="842"/>
      <c r="R250" s="848">
        <f t="shared" si="66"/>
        <v>12743</v>
      </c>
      <c r="S250" s="847">
        <f t="shared" si="67"/>
        <v>89207</v>
      </c>
      <c r="T250" s="838">
        <f t="shared" si="68"/>
        <v>16770916</v>
      </c>
      <c r="U250" s="863">
        <v>210</v>
      </c>
      <c r="V250" s="931">
        <v>6372</v>
      </c>
      <c r="W250" s="842"/>
      <c r="X250" s="842"/>
      <c r="Y250" s="842"/>
      <c r="Z250" s="842"/>
      <c r="AA250" s="842"/>
      <c r="AB250" s="842"/>
      <c r="AC250" s="842"/>
      <c r="AD250" s="844">
        <f t="shared" si="69"/>
        <v>6372</v>
      </c>
      <c r="AE250" s="842">
        <v>12743</v>
      </c>
      <c r="AF250" s="842"/>
      <c r="AG250" s="841">
        <f t="shared" si="74"/>
        <v>12743</v>
      </c>
      <c r="AH250" s="840">
        <f t="shared" si="70"/>
        <v>89207</v>
      </c>
      <c r="AI250" s="838">
        <f t="shared" si="71"/>
        <v>18733470</v>
      </c>
      <c r="AJ250" s="839">
        <f t="shared" si="72"/>
        <v>0</v>
      </c>
      <c r="AK250" s="838">
        <f t="shared" si="73"/>
        <v>1962554</v>
      </c>
      <c r="AL250" s="863">
        <v>480</v>
      </c>
      <c r="AM250" s="838">
        <v>38002083</v>
      </c>
    </row>
    <row r="251" spans="1:39" x14ac:dyDescent="0.2">
      <c r="A251" s="1849" t="s">
        <v>21885</v>
      </c>
      <c r="B251" s="1850"/>
      <c r="C251" s="1850"/>
      <c r="D251" s="1850"/>
      <c r="E251" s="850"/>
      <c r="F251" s="933">
        <v>37</v>
      </c>
      <c r="G251" s="932">
        <v>1979</v>
      </c>
      <c r="H251" s="842"/>
      <c r="I251" s="849"/>
      <c r="J251" s="849"/>
      <c r="K251" s="842"/>
      <c r="L251" s="849"/>
      <c r="M251" s="842"/>
      <c r="N251" s="842"/>
      <c r="O251" s="848">
        <f t="shared" si="65"/>
        <v>1979</v>
      </c>
      <c r="P251" s="842">
        <v>3958</v>
      </c>
      <c r="Q251" s="842"/>
      <c r="R251" s="848">
        <f t="shared" si="66"/>
        <v>3958</v>
      </c>
      <c r="S251" s="847">
        <f t="shared" si="67"/>
        <v>27706</v>
      </c>
      <c r="T251" s="838">
        <f t="shared" si="68"/>
        <v>1025122</v>
      </c>
      <c r="U251" s="863">
        <v>54</v>
      </c>
      <c r="V251" s="931">
        <v>1979</v>
      </c>
      <c r="W251" s="842"/>
      <c r="X251" s="842"/>
      <c r="Y251" s="842"/>
      <c r="Z251" s="842"/>
      <c r="AA251" s="842"/>
      <c r="AB251" s="842"/>
      <c r="AC251" s="842"/>
      <c r="AD251" s="844">
        <f t="shared" si="69"/>
        <v>1979</v>
      </c>
      <c r="AE251" s="842">
        <v>3958</v>
      </c>
      <c r="AF251" s="842"/>
      <c r="AG251" s="841">
        <f t="shared" si="74"/>
        <v>3958</v>
      </c>
      <c r="AH251" s="840">
        <f t="shared" si="70"/>
        <v>27706</v>
      </c>
      <c r="AI251" s="838">
        <f t="shared" si="71"/>
        <v>1496124</v>
      </c>
      <c r="AJ251" s="839">
        <f t="shared" si="72"/>
        <v>0</v>
      </c>
      <c r="AK251" s="838">
        <f t="shared" si="73"/>
        <v>471002</v>
      </c>
      <c r="AL251" s="863">
        <v>180</v>
      </c>
      <c r="AM251" s="838">
        <v>5630161</v>
      </c>
    </row>
    <row r="252" spans="1:39" x14ac:dyDescent="0.2">
      <c r="A252" s="1849" t="s">
        <v>21884</v>
      </c>
      <c r="B252" s="1850"/>
      <c r="C252" s="1850"/>
      <c r="D252" s="1850"/>
      <c r="E252" s="850"/>
      <c r="F252" s="933">
        <v>27</v>
      </c>
      <c r="G252" s="932">
        <v>2916</v>
      </c>
      <c r="H252" s="842"/>
      <c r="I252" s="849"/>
      <c r="J252" s="849"/>
      <c r="K252" s="842"/>
      <c r="L252" s="849"/>
      <c r="M252" s="842"/>
      <c r="N252" s="842"/>
      <c r="O252" s="848">
        <f t="shared" si="65"/>
        <v>2916</v>
      </c>
      <c r="P252" s="842">
        <v>5831</v>
      </c>
      <c r="Q252" s="842"/>
      <c r="R252" s="848">
        <f t="shared" si="66"/>
        <v>5831</v>
      </c>
      <c r="S252" s="847">
        <f t="shared" si="67"/>
        <v>40823</v>
      </c>
      <c r="T252" s="838">
        <f t="shared" si="68"/>
        <v>1102221</v>
      </c>
      <c r="U252" s="863">
        <v>34</v>
      </c>
      <c r="V252" s="931">
        <v>2916</v>
      </c>
      <c r="W252" s="842"/>
      <c r="X252" s="842"/>
      <c r="Y252" s="842"/>
      <c r="Z252" s="842"/>
      <c r="AA252" s="842"/>
      <c r="AB252" s="842"/>
      <c r="AC252" s="842"/>
      <c r="AD252" s="844">
        <f t="shared" si="69"/>
        <v>2916</v>
      </c>
      <c r="AE252" s="842">
        <v>5831</v>
      </c>
      <c r="AF252" s="842"/>
      <c r="AG252" s="841">
        <f t="shared" si="74"/>
        <v>5831</v>
      </c>
      <c r="AH252" s="840">
        <f t="shared" si="70"/>
        <v>40823</v>
      </c>
      <c r="AI252" s="838">
        <f t="shared" si="71"/>
        <v>1387982</v>
      </c>
      <c r="AJ252" s="839">
        <f t="shared" si="72"/>
        <v>0</v>
      </c>
      <c r="AK252" s="838">
        <f t="shared" si="73"/>
        <v>285761</v>
      </c>
      <c r="AL252" s="863">
        <v>59</v>
      </c>
      <c r="AM252" s="838">
        <v>2880934</v>
      </c>
    </row>
    <row r="253" spans="1:39" ht="13.5" thickBot="1" x14ac:dyDescent="0.25">
      <c r="A253" s="919"/>
      <c r="B253" s="918"/>
      <c r="C253" s="918"/>
      <c r="D253" s="918"/>
      <c r="E253" s="837"/>
      <c r="F253" s="834"/>
      <c r="G253" s="831"/>
      <c r="H253" s="831"/>
      <c r="I253" s="831"/>
      <c r="J253" s="831"/>
      <c r="K253" s="831"/>
      <c r="L253" s="831"/>
      <c r="M253" s="831"/>
      <c r="N253" s="831"/>
      <c r="O253" s="836"/>
      <c r="P253" s="831"/>
      <c r="Q253" s="831"/>
      <c r="R253" s="836"/>
      <c r="S253" s="835"/>
      <c r="T253" s="827"/>
      <c r="U253" s="834"/>
      <c r="V253" s="831"/>
      <c r="W253" s="831"/>
      <c r="X253" s="831"/>
      <c r="Y253" s="831"/>
      <c r="Z253" s="831"/>
      <c r="AA253" s="831"/>
      <c r="AB253" s="831"/>
      <c r="AC253" s="831"/>
      <c r="AD253" s="832"/>
      <c r="AE253" s="831"/>
      <c r="AF253" s="831"/>
      <c r="AG253" s="830"/>
      <c r="AH253" s="829"/>
      <c r="AI253" s="827"/>
      <c r="AJ253" s="828"/>
      <c r="AK253" s="827"/>
      <c r="AL253" s="834"/>
      <c r="AM253" s="838"/>
    </row>
    <row r="254" spans="1:39" ht="19.5" customHeight="1" thickBot="1" x14ac:dyDescent="0.25">
      <c r="A254" s="1851" t="s">
        <v>2049</v>
      </c>
      <c r="B254" s="1852"/>
      <c r="C254" s="1852"/>
      <c r="D254" s="1852"/>
      <c r="E254" s="1853"/>
      <c r="F254" s="915">
        <f>+F232</f>
        <v>652</v>
      </c>
      <c r="G254" s="911">
        <f>+G232</f>
        <v>118014</v>
      </c>
      <c r="H254" s="914"/>
      <c r="I254" s="914"/>
      <c r="J254" s="911"/>
      <c r="K254" s="912"/>
      <c r="L254" s="913"/>
      <c r="M254" s="913"/>
      <c r="N254" s="911">
        <f t="shared" ref="N254:V254" si="75">+N232</f>
        <v>558</v>
      </c>
      <c r="O254" s="912">
        <f t="shared" si="75"/>
        <v>118572</v>
      </c>
      <c r="P254" s="911">
        <f t="shared" si="75"/>
        <v>227543</v>
      </c>
      <c r="Q254" s="911">
        <f t="shared" si="75"/>
        <v>0</v>
      </c>
      <c r="R254" s="912">
        <f t="shared" si="75"/>
        <v>227543</v>
      </c>
      <c r="S254" s="910">
        <f t="shared" si="75"/>
        <v>1650407</v>
      </c>
      <c r="T254" s="907">
        <f t="shared" si="75"/>
        <v>54960460</v>
      </c>
      <c r="U254" s="915">
        <f t="shared" si="75"/>
        <v>725</v>
      </c>
      <c r="V254" s="911">
        <f t="shared" si="75"/>
        <v>118014</v>
      </c>
      <c r="W254" s="914"/>
      <c r="X254" s="914"/>
      <c r="Y254" s="911"/>
      <c r="Z254" s="912"/>
      <c r="AA254" s="913"/>
      <c r="AB254" s="913"/>
      <c r="AC254" s="911">
        <f t="shared" ref="AC254:AM254" si="76">+AC232</f>
        <v>558</v>
      </c>
      <c r="AD254" s="912">
        <f t="shared" si="76"/>
        <v>118572</v>
      </c>
      <c r="AE254" s="911">
        <f t="shared" si="76"/>
        <v>227543</v>
      </c>
      <c r="AF254" s="911">
        <f t="shared" si="76"/>
        <v>0</v>
      </c>
      <c r="AG254" s="910">
        <f t="shared" si="76"/>
        <v>227543</v>
      </c>
      <c r="AH254" s="909">
        <f t="shared" si="76"/>
        <v>1650407</v>
      </c>
      <c r="AI254" s="907">
        <f t="shared" si="76"/>
        <v>61833031</v>
      </c>
      <c r="AJ254" s="907">
        <f t="shared" si="76"/>
        <v>0</v>
      </c>
      <c r="AK254" s="907">
        <f t="shared" si="76"/>
        <v>6872571</v>
      </c>
      <c r="AL254" s="915">
        <f t="shared" si="76"/>
        <v>1253</v>
      </c>
      <c r="AM254" s="907">
        <f t="shared" si="76"/>
        <v>106368568</v>
      </c>
    </row>
    <row r="255" spans="1:39" x14ac:dyDescent="0.2">
      <c r="A255" s="618"/>
      <c r="U255" s="653"/>
    </row>
    <row r="256" spans="1:39" x14ac:dyDescent="0.2">
      <c r="A256" s="618"/>
      <c r="U256" s="653"/>
    </row>
    <row r="259" spans="1:39" x14ac:dyDescent="0.2">
      <c r="A259" s="1793" t="s">
        <v>21875</v>
      </c>
      <c r="B259" s="1793"/>
      <c r="C259" s="1793"/>
      <c r="D259" s="1793"/>
      <c r="E259" s="1793"/>
      <c r="F259" s="1793"/>
      <c r="G259" s="1793"/>
    </row>
    <row r="260" spans="1:39" x14ac:dyDescent="0.2">
      <c r="A260" s="1793" t="s">
        <v>21874</v>
      </c>
      <c r="B260" s="1793"/>
      <c r="C260" s="1793"/>
      <c r="D260" s="1793"/>
      <c r="E260" s="1793"/>
      <c r="F260" s="1793"/>
      <c r="G260" s="1793"/>
    </row>
    <row r="261" spans="1:39" x14ac:dyDescent="0.2">
      <c r="A261" s="790"/>
      <c r="B261" s="790"/>
      <c r="C261" s="790"/>
      <c r="D261" s="790"/>
      <c r="E261" s="790"/>
      <c r="F261" s="790"/>
      <c r="G261" s="790"/>
    </row>
    <row r="262" spans="1:39" ht="18" x14ac:dyDescent="0.25">
      <c r="A262" s="1825" t="s">
        <v>21873</v>
      </c>
      <c r="B262" s="1825"/>
      <c r="C262" s="1825"/>
      <c r="D262" s="1825"/>
      <c r="E262" s="1825"/>
      <c r="F262" s="1825"/>
      <c r="G262" s="1825"/>
      <c r="H262" s="1825"/>
      <c r="I262" s="1825"/>
      <c r="J262" s="1825"/>
      <c r="K262" s="1825"/>
      <c r="L262" s="1825"/>
      <c r="M262" s="1825"/>
      <c r="N262" s="1825"/>
      <c r="O262" s="1825"/>
      <c r="P262" s="1825"/>
      <c r="Q262" s="1825"/>
      <c r="R262" s="1825"/>
      <c r="S262" s="1825"/>
      <c r="T262" s="1825"/>
      <c r="U262" s="1825"/>
      <c r="V262" s="1825"/>
      <c r="W262" s="1825"/>
      <c r="X262" s="1825"/>
      <c r="Y262" s="1825"/>
      <c r="Z262" s="1825"/>
      <c r="AA262" s="1825"/>
      <c r="AB262" s="1825"/>
      <c r="AC262" s="1825"/>
      <c r="AD262" s="1825"/>
      <c r="AE262" s="1825"/>
      <c r="AF262" s="1825"/>
      <c r="AG262" s="1825"/>
      <c r="AH262" s="1825"/>
      <c r="AI262" s="1825"/>
      <c r="AJ262" s="1825"/>
      <c r="AK262" s="1825"/>
      <c r="AL262" s="1825"/>
      <c r="AM262" s="1825"/>
    </row>
    <row r="263" spans="1:39" x14ac:dyDescent="0.2">
      <c r="A263" s="887"/>
      <c r="B263" s="887"/>
      <c r="C263" s="887"/>
      <c r="D263" s="887"/>
      <c r="E263" s="887"/>
      <c r="F263" s="887"/>
      <c r="G263" s="887"/>
      <c r="H263" s="887"/>
      <c r="I263" s="887"/>
      <c r="J263" s="887"/>
      <c r="K263" s="887"/>
      <c r="L263" s="887"/>
      <c r="M263" s="887"/>
      <c r="N263" s="887"/>
      <c r="O263" s="887"/>
      <c r="P263" s="887"/>
      <c r="Q263" s="887"/>
      <c r="R263" s="887"/>
      <c r="S263" s="887"/>
      <c r="T263" s="887"/>
      <c r="U263" s="887"/>
      <c r="V263" s="887"/>
      <c r="W263" s="887"/>
      <c r="X263" s="887"/>
      <c r="Y263" s="887"/>
      <c r="Z263" s="887"/>
      <c r="AA263" s="887"/>
      <c r="AB263" s="887"/>
      <c r="AC263" s="887"/>
      <c r="AD263" s="887"/>
      <c r="AE263" s="887"/>
      <c r="AF263" s="887"/>
      <c r="AG263" s="887"/>
      <c r="AH263" s="887"/>
      <c r="AI263" s="887"/>
      <c r="AJ263" s="887"/>
    </row>
    <row r="264" spans="1:39" ht="15.75" x14ac:dyDescent="0.25">
      <c r="A264" s="1834" t="s">
        <v>39</v>
      </c>
      <c r="B264" s="1834"/>
      <c r="C264" s="1834"/>
      <c r="D264" s="1834"/>
      <c r="E264" s="1834"/>
      <c r="F264" s="1834"/>
      <c r="G264" s="1834"/>
      <c r="H264" s="1834"/>
      <c r="I264" s="1834"/>
      <c r="J264" s="1834"/>
      <c r="K264" s="1834"/>
      <c r="L264" s="1834"/>
      <c r="M264" s="1834"/>
      <c r="N264" s="1834"/>
      <c r="O264" s="1834"/>
      <c r="P264" s="1834"/>
      <c r="Q264" s="1834"/>
      <c r="R264" s="1834"/>
      <c r="S264" s="1834"/>
      <c r="T264" s="1834"/>
      <c r="U264" s="1834"/>
      <c r="V264" s="1834"/>
      <c r="W264" s="1834"/>
      <c r="X264" s="1834"/>
      <c r="Y264" s="1834"/>
      <c r="Z264" s="1834"/>
      <c r="AA264" s="1834"/>
      <c r="AB264" s="1834"/>
      <c r="AC264" s="1834"/>
      <c r="AD264" s="1834"/>
      <c r="AE264" s="1834"/>
      <c r="AF264" s="1834"/>
      <c r="AG264" s="1834"/>
      <c r="AH264" s="1834"/>
      <c r="AI264" s="1834"/>
      <c r="AJ264" s="1834"/>
      <c r="AK264" s="1834"/>
      <c r="AL264" s="1834"/>
      <c r="AM264" s="1834"/>
    </row>
    <row r="265" spans="1:39" x14ac:dyDescent="0.2">
      <c r="A265" s="887"/>
      <c r="B265" s="887"/>
      <c r="C265" s="887"/>
      <c r="D265" s="887"/>
      <c r="E265" s="887"/>
      <c r="F265" s="887"/>
      <c r="G265" s="887"/>
      <c r="H265" s="887"/>
      <c r="I265" s="887"/>
      <c r="J265" s="887"/>
      <c r="K265" s="887"/>
      <c r="L265" s="887"/>
      <c r="M265" s="887"/>
      <c r="N265" s="887"/>
      <c r="O265" s="887"/>
      <c r="P265" s="887"/>
      <c r="Q265" s="887"/>
      <c r="R265" s="887"/>
      <c r="S265" s="887"/>
      <c r="T265" s="887"/>
      <c r="U265" s="887"/>
      <c r="V265" s="887"/>
      <c r="W265" s="887"/>
      <c r="X265" s="887"/>
      <c r="Y265" s="887"/>
      <c r="Z265" s="887"/>
      <c r="AA265" s="887"/>
      <c r="AB265" s="887"/>
      <c r="AC265" s="887"/>
      <c r="AD265" s="887"/>
      <c r="AE265" s="887"/>
      <c r="AF265" s="887"/>
      <c r="AG265" s="887"/>
      <c r="AH265" s="887"/>
      <c r="AI265" s="887"/>
      <c r="AJ265" s="887"/>
    </row>
    <row r="266" spans="1:39" x14ac:dyDescent="0.2">
      <c r="A266" s="1833" t="s">
        <v>21872</v>
      </c>
      <c r="B266" s="1833"/>
      <c r="C266" s="1833"/>
      <c r="D266" s="1833"/>
      <c r="E266" s="1833"/>
      <c r="F266" s="1833"/>
      <c r="G266" s="1833"/>
      <c r="H266" s="1833"/>
      <c r="I266" s="1833"/>
      <c r="J266" s="1833"/>
      <c r="K266" s="1833"/>
      <c r="L266" s="1833"/>
      <c r="M266" s="1833"/>
      <c r="N266" s="1833"/>
      <c r="O266" s="1833"/>
      <c r="P266" s="1833"/>
      <c r="Q266" s="1833"/>
      <c r="R266" s="1833"/>
      <c r="S266" s="1833"/>
      <c r="T266" s="1833"/>
      <c r="U266" s="1833"/>
      <c r="V266" s="1833"/>
      <c r="W266" s="1833"/>
      <c r="X266" s="1833"/>
      <c r="Y266" s="1833"/>
      <c r="Z266" s="1833"/>
      <c r="AA266" s="1833"/>
      <c r="AB266" s="1833"/>
      <c r="AC266" s="1833"/>
      <c r="AD266" s="1833"/>
      <c r="AE266" s="1833"/>
      <c r="AF266" s="1833"/>
      <c r="AG266" s="1833"/>
      <c r="AH266" s="1833"/>
      <c r="AI266" s="1833"/>
      <c r="AJ266" s="1833"/>
      <c r="AK266" s="1833"/>
      <c r="AL266" s="1833"/>
      <c r="AM266" s="1833"/>
    </row>
    <row r="267" spans="1:39" x14ac:dyDescent="0.2">
      <c r="A267" s="887"/>
      <c r="B267" s="887"/>
      <c r="C267" s="887"/>
      <c r="D267" s="887"/>
      <c r="E267" s="887"/>
      <c r="F267" s="887"/>
      <c r="G267" s="887"/>
      <c r="H267" s="887"/>
      <c r="I267" s="887"/>
      <c r="J267" s="887"/>
      <c r="K267" s="887"/>
      <c r="L267" s="887"/>
      <c r="M267" s="887"/>
      <c r="N267" s="887"/>
      <c r="O267" s="887"/>
      <c r="P267" s="887"/>
      <c r="Q267" s="887"/>
      <c r="R267" s="887"/>
      <c r="S267" s="887"/>
      <c r="T267" s="887"/>
      <c r="U267" s="887"/>
      <c r="V267" s="887"/>
      <c r="W267" s="887"/>
      <c r="X267" s="887"/>
      <c r="Y267" s="887"/>
      <c r="Z267" s="887"/>
      <c r="AA267" s="887"/>
      <c r="AB267" s="887"/>
      <c r="AC267" s="887"/>
      <c r="AD267" s="887"/>
      <c r="AE267" s="887"/>
      <c r="AF267" s="887"/>
      <c r="AG267" s="887"/>
      <c r="AH267" s="887"/>
      <c r="AI267" s="887"/>
      <c r="AJ267" s="887"/>
    </row>
    <row r="268" spans="1:39" x14ac:dyDescent="0.2">
      <c r="A268" s="618" t="s">
        <v>21871</v>
      </c>
      <c r="B268" s="887"/>
      <c r="C268" s="887"/>
      <c r="D268" s="618" t="s">
        <v>21883</v>
      </c>
      <c r="E268" s="887"/>
      <c r="F268" s="887"/>
      <c r="G268" s="887"/>
      <c r="H268" s="887"/>
      <c r="I268" s="887"/>
      <c r="J268" s="887"/>
      <c r="K268" s="887"/>
      <c r="L268" s="887"/>
      <c r="M268" s="887"/>
      <c r="N268" s="887"/>
      <c r="O268" s="887"/>
      <c r="P268" s="887"/>
      <c r="Q268" s="887"/>
      <c r="R268" s="887"/>
      <c r="S268" s="887"/>
      <c r="T268" s="887"/>
      <c r="U268" s="887"/>
      <c r="V268" s="887"/>
      <c r="W268" s="887"/>
      <c r="X268" s="887"/>
      <c r="Y268" s="887"/>
      <c r="Z268" s="887"/>
      <c r="AA268" s="887"/>
      <c r="AB268" s="887"/>
      <c r="AC268" s="887"/>
      <c r="AD268" s="887"/>
      <c r="AE268" s="887"/>
      <c r="AF268" s="887"/>
      <c r="AG268" s="887"/>
      <c r="AH268" s="887"/>
      <c r="AI268" s="887"/>
      <c r="AJ268" s="887"/>
    </row>
    <row r="269" spans="1:39" x14ac:dyDescent="0.2">
      <c r="A269" s="618" t="s">
        <v>21869</v>
      </c>
      <c r="B269" s="887"/>
      <c r="C269" s="887"/>
      <c r="D269" s="618" t="s">
        <v>21868</v>
      </c>
      <c r="E269" s="887"/>
      <c r="F269" s="887"/>
      <c r="G269" s="887"/>
      <c r="H269" s="887"/>
      <c r="I269" s="887"/>
      <c r="J269" s="887"/>
      <c r="K269" s="887"/>
      <c r="L269" s="887"/>
      <c r="M269" s="887"/>
      <c r="N269" s="887"/>
      <c r="O269" s="887"/>
      <c r="P269" s="887"/>
      <c r="Q269" s="887"/>
      <c r="R269" s="887"/>
      <c r="S269" s="887"/>
      <c r="T269" s="887"/>
      <c r="U269" s="887"/>
      <c r="V269" s="887"/>
      <c r="W269" s="887"/>
      <c r="X269" s="887"/>
      <c r="Y269" s="887"/>
      <c r="Z269" s="887"/>
      <c r="AA269" s="887"/>
      <c r="AB269" s="887"/>
      <c r="AC269" s="887"/>
      <c r="AD269" s="887"/>
      <c r="AE269" s="887"/>
      <c r="AF269" s="887"/>
      <c r="AG269" s="887"/>
      <c r="AH269" s="887"/>
      <c r="AI269" s="887"/>
      <c r="AJ269" s="887"/>
    </row>
    <row r="270" spans="1:39" ht="13.5" thickBot="1" x14ac:dyDescent="0.25">
      <c r="A270" s="887"/>
      <c r="B270" s="887"/>
      <c r="C270" s="887"/>
      <c r="D270" s="887"/>
      <c r="E270" s="887"/>
      <c r="F270" s="887"/>
      <c r="G270" s="887"/>
      <c r="H270" s="887"/>
      <c r="I270" s="887"/>
      <c r="J270" s="887"/>
      <c r="K270" s="887"/>
      <c r="L270" s="887"/>
      <c r="M270" s="887"/>
      <c r="N270" s="887"/>
      <c r="O270" s="887"/>
      <c r="P270" s="887"/>
      <c r="Q270" s="887"/>
      <c r="R270" s="887"/>
      <c r="S270" s="887"/>
      <c r="T270" s="887"/>
      <c r="U270" s="887"/>
      <c r="V270" s="887"/>
      <c r="W270" s="887"/>
      <c r="X270" s="887"/>
      <c r="Y270" s="887"/>
      <c r="Z270" s="887"/>
      <c r="AA270" s="887"/>
      <c r="AB270" s="887"/>
      <c r="AC270" s="887"/>
      <c r="AD270" s="887"/>
      <c r="AE270" s="887"/>
      <c r="AF270" s="887"/>
      <c r="AG270" s="887"/>
      <c r="AH270" s="887"/>
      <c r="AI270" s="887"/>
      <c r="AJ270" s="887"/>
    </row>
    <row r="271" spans="1:39" ht="26.25" customHeight="1" thickBot="1" x14ac:dyDescent="0.25">
      <c r="A271" s="1819" t="s">
        <v>21867</v>
      </c>
      <c r="B271" s="1820"/>
      <c r="C271" s="1820"/>
      <c r="D271" s="1820"/>
      <c r="E271" s="1821"/>
      <c r="F271" s="1830" t="s">
        <v>21866</v>
      </c>
      <c r="G271" s="1831"/>
      <c r="H271" s="1831"/>
      <c r="I271" s="1831"/>
      <c r="J271" s="1831"/>
      <c r="K271" s="1831"/>
      <c r="L271" s="1831"/>
      <c r="M271" s="1831"/>
      <c r="N271" s="1831"/>
      <c r="O271" s="1831"/>
      <c r="P271" s="1831"/>
      <c r="Q271" s="1831"/>
      <c r="R271" s="1831"/>
      <c r="S271" s="1831"/>
      <c r="T271" s="1832"/>
      <c r="U271" s="1830" t="s">
        <v>21865</v>
      </c>
      <c r="V271" s="1831"/>
      <c r="W271" s="1831"/>
      <c r="X271" s="1831"/>
      <c r="Y271" s="1831"/>
      <c r="Z271" s="1831"/>
      <c r="AA271" s="1831"/>
      <c r="AB271" s="1831"/>
      <c r="AC271" s="1831"/>
      <c r="AD271" s="1831"/>
      <c r="AE271" s="1831"/>
      <c r="AF271" s="1831"/>
      <c r="AG271" s="1831"/>
      <c r="AH271" s="1831"/>
      <c r="AI271" s="1832"/>
      <c r="AJ271" s="1828" t="s">
        <v>21864</v>
      </c>
      <c r="AK271" s="1829"/>
      <c r="AL271" s="1828" t="s">
        <v>21863</v>
      </c>
      <c r="AM271" s="1829"/>
    </row>
    <row r="272" spans="1:39" ht="170.25" customHeight="1" thickBot="1" x14ac:dyDescent="0.25">
      <c r="A272" s="1822"/>
      <c r="B272" s="1823"/>
      <c r="C272" s="1823"/>
      <c r="D272" s="1823"/>
      <c r="E272" s="1824"/>
      <c r="F272" s="905" t="s">
        <v>21844</v>
      </c>
      <c r="G272" s="904" t="s">
        <v>21860</v>
      </c>
      <c r="H272" s="904" t="s">
        <v>21859</v>
      </c>
      <c r="I272" s="904" t="s">
        <v>21858</v>
      </c>
      <c r="J272" s="904" t="s">
        <v>21857</v>
      </c>
      <c r="K272" s="904" t="s">
        <v>21856</v>
      </c>
      <c r="L272" s="904" t="s">
        <v>21855</v>
      </c>
      <c r="M272" s="904" t="s">
        <v>21854</v>
      </c>
      <c r="N272" s="904" t="s">
        <v>21853</v>
      </c>
      <c r="O272" s="904" t="s">
        <v>21862</v>
      </c>
      <c r="P272" s="904" t="s">
        <v>21851</v>
      </c>
      <c r="Q272" s="904" t="s">
        <v>21850</v>
      </c>
      <c r="R272" s="904" t="s">
        <v>21849</v>
      </c>
      <c r="S272" s="903" t="s">
        <v>21848</v>
      </c>
      <c r="T272" s="901" t="s">
        <v>21861</v>
      </c>
      <c r="U272" s="905" t="s">
        <v>21844</v>
      </c>
      <c r="V272" s="904" t="s">
        <v>21860</v>
      </c>
      <c r="W272" s="904" t="s">
        <v>21859</v>
      </c>
      <c r="X272" s="904" t="s">
        <v>21858</v>
      </c>
      <c r="Y272" s="904" t="s">
        <v>21857</v>
      </c>
      <c r="Z272" s="904" t="s">
        <v>21856</v>
      </c>
      <c r="AA272" s="904" t="s">
        <v>21855</v>
      </c>
      <c r="AB272" s="904" t="s">
        <v>21854</v>
      </c>
      <c r="AC272" s="904" t="s">
        <v>21853</v>
      </c>
      <c r="AD272" s="904" t="s">
        <v>21852</v>
      </c>
      <c r="AE272" s="904" t="s">
        <v>21851</v>
      </c>
      <c r="AF272" s="904" t="s">
        <v>21850</v>
      </c>
      <c r="AG272" s="903" t="s">
        <v>21849</v>
      </c>
      <c r="AH272" s="902" t="s">
        <v>21848</v>
      </c>
      <c r="AI272" s="901" t="s">
        <v>21847</v>
      </c>
      <c r="AJ272" s="901" t="s">
        <v>21846</v>
      </c>
      <c r="AK272" s="901" t="s">
        <v>21845</v>
      </c>
      <c r="AL272" s="901" t="s">
        <v>21844</v>
      </c>
      <c r="AM272" s="901" t="s">
        <v>21843</v>
      </c>
    </row>
    <row r="273" spans="1:39" ht="13.5" thickBot="1" x14ac:dyDescent="0.25">
      <c r="A273" s="900"/>
      <c r="B273" s="894"/>
      <c r="C273" s="894"/>
      <c r="D273" s="894"/>
      <c r="E273" s="899"/>
      <c r="F273" s="898"/>
      <c r="G273" s="897"/>
      <c r="H273" s="897"/>
      <c r="I273" s="897"/>
      <c r="J273" s="897"/>
      <c r="K273" s="897"/>
      <c r="L273" s="897"/>
      <c r="M273" s="897"/>
      <c r="N273" s="897"/>
      <c r="O273" s="896"/>
      <c r="P273" s="897"/>
      <c r="Q273" s="897"/>
      <c r="R273" s="896"/>
      <c r="S273" s="895"/>
      <c r="T273" s="889"/>
      <c r="U273" s="894"/>
      <c r="V273" s="892"/>
      <c r="W273" s="892"/>
      <c r="X273" s="892"/>
      <c r="Y273" s="892"/>
      <c r="Z273" s="892"/>
      <c r="AA273" s="892"/>
      <c r="AB273" s="892"/>
      <c r="AC273" s="892"/>
      <c r="AD273" s="893"/>
      <c r="AE273" s="892"/>
      <c r="AF273" s="892"/>
      <c r="AG273" s="891"/>
      <c r="AH273" s="890"/>
      <c r="AI273" s="889"/>
      <c r="AJ273" s="889"/>
      <c r="AK273" s="889"/>
      <c r="AL273" s="930"/>
      <c r="AM273" s="889"/>
    </row>
    <row r="274" spans="1:39" x14ac:dyDescent="0.2">
      <c r="A274" s="888"/>
      <c r="B274" s="887"/>
      <c r="C274" s="887"/>
      <c r="D274" s="887"/>
      <c r="E274" s="850"/>
      <c r="F274" s="886"/>
      <c r="G274" s="885"/>
      <c r="H274" s="879"/>
      <c r="I274" s="884"/>
      <c r="J274" s="884"/>
      <c r="K274" s="879"/>
      <c r="L274" s="884"/>
      <c r="M274" s="879"/>
      <c r="N274" s="879"/>
      <c r="O274" s="883"/>
      <c r="P274" s="879"/>
      <c r="Q274" s="879"/>
      <c r="R274" s="883"/>
      <c r="S274" s="929"/>
      <c r="T274" s="928"/>
      <c r="U274" s="881"/>
      <c r="V274" s="879"/>
      <c r="W274" s="879"/>
      <c r="X274" s="879"/>
      <c r="Y274" s="879"/>
      <c r="Z274" s="879"/>
      <c r="AA274" s="879"/>
      <c r="AB274" s="879"/>
      <c r="AC274" s="879"/>
      <c r="AD274" s="880"/>
      <c r="AE274" s="879"/>
      <c r="AF274" s="879"/>
      <c r="AG274" s="878"/>
      <c r="AH274" s="877"/>
      <c r="AI274" s="876"/>
      <c r="AJ274" s="876"/>
      <c r="AK274" s="875"/>
      <c r="AL274" s="927"/>
      <c r="AM274" s="875"/>
    </row>
    <row r="275" spans="1:39" x14ac:dyDescent="0.2">
      <c r="A275" s="1817" t="s">
        <v>21882</v>
      </c>
      <c r="B275" s="1818"/>
      <c r="C275" s="1818"/>
      <c r="D275" s="1818"/>
      <c r="E275" s="850"/>
      <c r="F275" s="873">
        <f>SUM(F278:F295)</f>
        <v>222</v>
      </c>
      <c r="G275" s="872">
        <f>SUM(G278:G295)</f>
        <v>158774</v>
      </c>
      <c r="H275" s="874"/>
      <c r="I275" s="874"/>
      <c r="J275" s="870"/>
      <c r="K275" s="871"/>
      <c r="L275" s="849"/>
      <c r="M275" s="842"/>
      <c r="N275" s="870"/>
      <c r="O275" s="844">
        <f t="shared" ref="O275:V275" si="77">SUM(O278:O295)</f>
        <v>158774</v>
      </c>
      <c r="P275" s="872">
        <f t="shared" si="77"/>
        <v>268155.5</v>
      </c>
      <c r="Q275" s="872">
        <f t="shared" si="77"/>
        <v>155102.39999999999</v>
      </c>
      <c r="R275" s="844">
        <f t="shared" si="77"/>
        <v>423257.9</v>
      </c>
      <c r="S275" s="869">
        <f t="shared" si="77"/>
        <v>2183223.1799999997</v>
      </c>
      <c r="T275" s="868">
        <f t="shared" si="77"/>
        <v>20893570.18</v>
      </c>
      <c r="U275" s="873">
        <f t="shared" si="77"/>
        <v>222</v>
      </c>
      <c r="V275" s="872">
        <f t="shared" si="77"/>
        <v>158774</v>
      </c>
      <c r="W275" s="842"/>
      <c r="X275" s="842"/>
      <c r="Y275" s="870"/>
      <c r="Z275" s="871"/>
      <c r="AA275" s="842"/>
      <c r="AB275" s="842"/>
      <c r="AC275" s="870"/>
      <c r="AD275" s="844">
        <f t="shared" ref="AD275:AM275" si="78">SUM(AD278:AD295)</f>
        <v>158774</v>
      </c>
      <c r="AE275" s="870">
        <f t="shared" si="78"/>
        <v>292104</v>
      </c>
      <c r="AF275" s="870">
        <f t="shared" si="78"/>
        <v>168263</v>
      </c>
      <c r="AG275" s="841">
        <f t="shared" si="78"/>
        <v>460367</v>
      </c>
      <c r="AH275" s="869">
        <f t="shared" si="78"/>
        <v>2365655</v>
      </c>
      <c r="AI275" s="868">
        <f t="shared" si="78"/>
        <v>24410064</v>
      </c>
      <c r="AJ275" s="868">
        <f t="shared" si="78"/>
        <v>182431.82</v>
      </c>
      <c r="AK275" s="867">
        <f t="shared" si="78"/>
        <v>3516493.8200000003</v>
      </c>
      <c r="AL275" s="926">
        <f t="shared" si="78"/>
        <v>221</v>
      </c>
      <c r="AM275" s="867">
        <f t="shared" si="78"/>
        <v>23837587.166666664</v>
      </c>
    </row>
    <row r="276" spans="1:39" x14ac:dyDescent="0.2">
      <c r="A276" s="1817" t="s">
        <v>21881</v>
      </c>
      <c r="B276" s="1818"/>
      <c r="C276" s="1818"/>
      <c r="D276" s="1818"/>
      <c r="E276" s="850"/>
      <c r="F276" s="863"/>
      <c r="G276" s="862"/>
      <c r="H276" s="842"/>
      <c r="I276" s="849"/>
      <c r="J276" s="849"/>
      <c r="K276" s="842"/>
      <c r="L276" s="849"/>
      <c r="M276" s="842"/>
      <c r="N276" s="842"/>
      <c r="O276" s="861"/>
      <c r="P276" s="842"/>
      <c r="Q276" s="842"/>
      <c r="R276" s="865"/>
      <c r="S276" s="924"/>
      <c r="T276" s="857"/>
      <c r="U276" s="863"/>
      <c r="V276" s="862"/>
      <c r="W276" s="842"/>
      <c r="X276" s="842"/>
      <c r="Y276" s="842"/>
      <c r="Z276" s="842"/>
      <c r="AA276" s="842"/>
      <c r="AB276" s="842"/>
      <c r="AC276" s="842"/>
      <c r="AD276" s="861"/>
      <c r="AE276" s="842"/>
      <c r="AF276" s="842"/>
      <c r="AG276" s="860"/>
      <c r="AH276" s="866"/>
      <c r="AI276" s="857"/>
      <c r="AJ276" s="858"/>
      <c r="AK276" s="857"/>
      <c r="AL276" s="923"/>
      <c r="AM276" s="857"/>
    </row>
    <row r="277" spans="1:39" x14ac:dyDescent="0.2">
      <c r="A277" s="925"/>
      <c r="B277" s="887"/>
      <c r="C277" s="887"/>
      <c r="D277" s="887"/>
      <c r="E277" s="850"/>
      <c r="F277" s="863"/>
      <c r="G277" s="862"/>
      <c r="H277" s="842"/>
      <c r="I277" s="849"/>
      <c r="J277" s="849"/>
      <c r="K277" s="842"/>
      <c r="L277" s="849"/>
      <c r="M277" s="842"/>
      <c r="N277" s="842"/>
      <c r="O277" s="861"/>
      <c r="P277" s="842"/>
      <c r="Q277" s="842"/>
      <c r="R277" s="865"/>
      <c r="S277" s="924"/>
      <c r="T277" s="857"/>
      <c r="U277" s="863"/>
      <c r="V277" s="862"/>
      <c r="W277" s="842"/>
      <c r="X277" s="842"/>
      <c r="Y277" s="842"/>
      <c r="Z277" s="842"/>
      <c r="AA277" s="842"/>
      <c r="AB277" s="842"/>
      <c r="AC277" s="842"/>
      <c r="AD277" s="861"/>
      <c r="AE277" s="842"/>
      <c r="AF277" s="842"/>
      <c r="AG277" s="860"/>
      <c r="AH277" s="859"/>
      <c r="AI277" s="857"/>
      <c r="AJ277" s="858"/>
      <c r="AK277" s="857"/>
      <c r="AL277" s="923"/>
      <c r="AM277" s="857"/>
    </row>
    <row r="278" spans="1:39" x14ac:dyDescent="0.2">
      <c r="A278" s="1805" t="s">
        <v>7464</v>
      </c>
      <c r="B278" s="1806"/>
      <c r="C278" s="1806"/>
      <c r="D278" s="1811"/>
      <c r="E278" s="850"/>
      <c r="F278" s="846">
        <v>1</v>
      </c>
      <c r="G278" s="920">
        <v>15693</v>
      </c>
      <c r="H278" s="845"/>
      <c r="I278" s="845"/>
      <c r="J278" s="845"/>
      <c r="K278" s="845"/>
      <c r="L278" s="845"/>
      <c r="M278" s="845"/>
      <c r="N278" s="845"/>
      <c r="O278" s="844">
        <f t="shared" ref="O278:O295" si="79">SUM(G278:N278)</f>
        <v>15693</v>
      </c>
      <c r="P278" s="845"/>
      <c r="Q278" s="845"/>
      <c r="R278" s="921"/>
      <c r="S278" s="840">
        <f>(O278*12)+R278</f>
        <v>188316</v>
      </c>
      <c r="T278" s="838">
        <f t="shared" ref="T278:T295" si="80">F278*S278</f>
        <v>188316</v>
      </c>
      <c r="U278" s="846">
        <v>1</v>
      </c>
      <c r="V278" s="845">
        <v>15693</v>
      </c>
      <c r="W278" s="845"/>
      <c r="X278" s="845"/>
      <c r="Y278" s="845"/>
      <c r="Z278" s="845"/>
      <c r="AA278" s="845"/>
      <c r="AB278" s="845"/>
      <c r="AC278" s="845"/>
      <c r="AD278" s="844">
        <f t="shared" ref="AD278:AD295" si="81">SUM(V278:AC278)</f>
        <v>15693</v>
      </c>
      <c r="AE278" s="920">
        <v>7846</v>
      </c>
      <c r="AF278" s="920">
        <v>3923</v>
      </c>
      <c r="AG278" s="841">
        <f t="shared" ref="AG278:AG295" si="82">+AE278+AF278</f>
        <v>11769</v>
      </c>
      <c r="AH278" s="840">
        <f t="shared" ref="AH278:AH295" si="83">(AD278*12)+AG278</f>
        <v>200085</v>
      </c>
      <c r="AI278" s="838">
        <f t="shared" ref="AI278:AI295" si="84">U278*AH278</f>
        <v>200085</v>
      </c>
      <c r="AJ278" s="839">
        <f t="shared" ref="AJ278:AJ295" si="85">AH278-S278</f>
        <v>11769</v>
      </c>
      <c r="AK278" s="838">
        <f t="shared" ref="AK278:AK295" si="86">+AI278-T278</f>
        <v>11769</v>
      </c>
      <c r="AL278" s="846">
        <v>1</v>
      </c>
      <c r="AM278" s="838">
        <v>78699</v>
      </c>
    </row>
    <row r="279" spans="1:39" x14ac:dyDescent="0.2">
      <c r="A279" s="1805" t="s">
        <v>21735</v>
      </c>
      <c r="B279" s="1806"/>
      <c r="C279" s="1806"/>
      <c r="D279" s="1811"/>
      <c r="E279" s="850"/>
      <c r="F279" s="846">
        <v>1</v>
      </c>
      <c r="G279" s="920">
        <v>12093</v>
      </c>
      <c r="H279" s="845"/>
      <c r="I279" s="845"/>
      <c r="J279" s="845"/>
      <c r="K279" s="845"/>
      <c r="L279" s="845"/>
      <c r="M279" s="845"/>
      <c r="N279" s="845"/>
      <c r="O279" s="844">
        <f t="shared" si="79"/>
        <v>12093</v>
      </c>
      <c r="P279" s="920">
        <v>24586</v>
      </c>
      <c r="Q279" s="920">
        <v>14108</v>
      </c>
      <c r="R279" s="921">
        <f t="shared" ref="R279:R295" si="87">+P279+Q279</f>
        <v>38694</v>
      </c>
      <c r="S279" s="840">
        <f>(O279*12)+R279</f>
        <v>183810</v>
      </c>
      <c r="T279" s="838">
        <f t="shared" si="80"/>
        <v>183810</v>
      </c>
      <c r="U279" s="846">
        <v>1</v>
      </c>
      <c r="V279" s="845">
        <v>12093</v>
      </c>
      <c r="W279" s="845"/>
      <c r="X279" s="845"/>
      <c r="Y279" s="845"/>
      <c r="Z279" s="845"/>
      <c r="AA279" s="845"/>
      <c r="AB279" s="845"/>
      <c r="AC279" s="845"/>
      <c r="AD279" s="844">
        <f t="shared" si="81"/>
        <v>12093</v>
      </c>
      <c r="AE279" s="920">
        <v>24586</v>
      </c>
      <c r="AF279" s="920">
        <v>14109</v>
      </c>
      <c r="AG279" s="841">
        <f t="shared" si="82"/>
        <v>38695</v>
      </c>
      <c r="AH279" s="840">
        <f t="shared" si="83"/>
        <v>183811</v>
      </c>
      <c r="AI279" s="838">
        <f t="shared" si="84"/>
        <v>183811</v>
      </c>
      <c r="AJ279" s="839">
        <f t="shared" si="85"/>
        <v>1</v>
      </c>
      <c r="AK279" s="838">
        <f t="shared" si="86"/>
        <v>1</v>
      </c>
      <c r="AL279" s="846">
        <v>1</v>
      </c>
      <c r="AM279" s="838">
        <v>183811</v>
      </c>
    </row>
    <row r="280" spans="1:39" x14ac:dyDescent="0.2">
      <c r="A280" s="1805" t="s">
        <v>21880</v>
      </c>
      <c r="B280" s="1806"/>
      <c r="C280" s="1806"/>
      <c r="D280" s="1811"/>
      <c r="E280" s="850"/>
      <c r="F280" s="846">
        <v>1</v>
      </c>
      <c r="G280" s="920">
        <v>10093</v>
      </c>
      <c r="H280" s="845"/>
      <c r="I280" s="845"/>
      <c r="J280" s="845"/>
      <c r="K280" s="845"/>
      <c r="L280" s="845"/>
      <c r="M280" s="845"/>
      <c r="N280" s="845"/>
      <c r="O280" s="844">
        <f t="shared" si="79"/>
        <v>10093</v>
      </c>
      <c r="P280" s="920">
        <v>20586</v>
      </c>
      <c r="Q280" s="920">
        <v>11775.18</v>
      </c>
      <c r="R280" s="921">
        <f t="shared" si="87"/>
        <v>32361.18</v>
      </c>
      <c r="S280" s="840">
        <f>(O280*12)+R280</f>
        <v>153477.18</v>
      </c>
      <c r="T280" s="838">
        <f t="shared" si="80"/>
        <v>153477.18</v>
      </c>
      <c r="U280" s="846">
        <v>1</v>
      </c>
      <c r="V280" s="845">
        <v>10093</v>
      </c>
      <c r="W280" s="845"/>
      <c r="X280" s="845"/>
      <c r="Y280" s="845"/>
      <c r="Z280" s="845"/>
      <c r="AA280" s="845"/>
      <c r="AB280" s="845"/>
      <c r="AC280" s="845"/>
      <c r="AD280" s="844">
        <f t="shared" si="81"/>
        <v>10093</v>
      </c>
      <c r="AE280" s="920">
        <v>20586</v>
      </c>
      <c r="AF280" s="920">
        <v>11775</v>
      </c>
      <c r="AG280" s="841">
        <f t="shared" si="82"/>
        <v>32361</v>
      </c>
      <c r="AH280" s="840">
        <f t="shared" si="83"/>
        <v>153477</v>
      </c>
      <c r="AI280" s="838">
        <f t="shared" si="84"/>
        <v>153477</v>
      </c>
      <c r="AJ280" s="839">
        <f t="shared" si="85"/>
        <v>-0.17999999999301508</v>
      </c>
      <c r="AK280" s="838">
        <f t="shared" si="86"/>
        <v>-0.17999999999301508</v>
      </c>
      <c r="AL280" s="846">
        <v>1</v>
      </c>
      <c r="AM280" s="838">
        <v>153477</v>
      </c>
    </row>
    <row r="281" spans="1:39" x14ac:dyDescent="0.2">
      <c r="A281" s="1805" t="s">
        <v>21879</v>
      </c>
      <c r="B281" s="1806"/>
      <c r="C281" s="1806"/>
      <c r="D281" s="1811"/>
      <c r="E281" s="850"/>
      <c r="F281" s="846">
        <v>1</v>
      </c>
      <c r="G281" s="920">
        <v>14093</v>
      </c>
      <c r="H281" s="845"/>
      <c r="I281" s="845"/>
      <c r="J281" s="845"/>
      <c r="K281" s="845"/>
      <c r="L281" s="845"/>
      <c r="M281" s="845"/>
      <c r="N281" s="845"/>
      <c r="O281" s="844">
        <f t="shared" si="79"/>
        <v>14093</v>
      </c>
      <c r="P281" s="920">
        <v>28400</v>
      </c>
      <c r="Q281" s="920">
        <v>16333</v>
      </c>
      <c r="R281" s="921">
        <f t="shared" si="87"/>
        <v>44733</v>
      </c>
      <c r="S281" s="840">
        <v>212733</v>
      </c>
      <c r="T281" s="838">
        <f t="shared" si="80"/>
        <v>212733</v>
      </c>
      <c r="U281" s="846">
        <v>1</v>
      </c>
      <c r="V281" s="845">
        <v>14093</v>
      </c>
      <c r="W281" s="845"/>
      <c r="X281" s="845"/>
      <c r="Y281" s="845"/>
      <c r="Z281" s="845"/>
      <c r="AA281" s="845"/>
      <c r="AB281" s="845"/>
      <c r="AC281" s="845"/>
      <c r="AD281" s="844">
        <f t="shared" si="81"/>
        <v>14093</v>
      </c>
      <c r="AE281" s="920">
        <v>33160</v>
      </c>
      <c r="AF281" s="920">
        <v>22051</v>
      </c>
      <c r="AG281" s="841">
        <f t="shared" si="82"/>
        <v>55211</v>
      </c>
      <c r="AH281" s="840">
        <f t="shared" si="83"/>
        <v>224327</v>
      </c>
      <c r="AI281" s="838">
        <f t="shared" si="84"/>
        <v>224327</v>
      </c>
      <c r="AJ281" s="839">
        <f t="shared" si="85"/>
        <v>11594</v>
      </c>
      <c r="AK281" s="838">
        <f t="shared" si="86"/>
        <v>11594</v>
      </c>
      <c r="AL281" s="846">
        <v>1</v>
      </c>
      <c r="AM281" s="838">
        <v>214144</v>
      </c>
    </row>
    <row r="282" spans="1:39" x14ac:dyDescent="0.2">
      <c r="A282" s="1805" t="s">
        <v>21878</v>
      </c>
      <c r="B282" s="1806"/>
      <c r="C282" s="1806"/>
      <c r="D282" s="1811"/>
      <c r="E282" s="850"/>
      <c r="F282" s="846">
        <v>12</v>
      </c>
      <c r="G282" s="920">
        <v>12093</v>
      </c>
      <c r="H282" s="845"/>
      <c r="I282" s="845"/>
      <c r="J282" s="845"/>
      <c r="K282" s="845"/>
      <c r="L282" s="845"/>
      <c r="M282" s="845"/>
      <c r="N282" s="845"/>
      <c r="O282" s="844">
        <f t="shared" si="79"/>
        <v>12093</v>
      </c>
      <c r="P282" s="920">
        <v>21069</v>
      </c>
      <c r="Q282" s="920">
        <v>11449</v>
      </c>
      <c r="R282" s="921">
        <f t="shared" si="87"/>
        <v>32518</v>
      </c>
      <c r="S282" s="840">
        <v>153443</v>
      </c>
      <c r="T282" s="838">
        <f t="shared" si="80"/>
        <v>1841316</v>
      </c>
      <c r="U282" s="846">
        <v>12</v>
      </c>
      <c r="V282" s="845">
        <v>12093</v>
      </c>
      <c r="W282" s="845"/>
      <c r="X282" s="845"/>
      <c r="Y282" s="845"/>
      <c r="Z282" s="845"/>
      <c r="AA282" s="845"/>
      <c r="AB282" s="845"/>
      <c r="AC282" s="845"/>
      <c r="AD282" s="844">
        <f t="shared" si="81"/>
        <v>12093</v>
      </c>
      <c r="AE282" s="920">
        <v>22145</v>
      </c>
      <c r="AF282" s="920">
        <v>12390</v>
      </c>
      <c r="AG282" s="841">
        <f t="shared" si="82"/>
        <v>34535</v>
      </c>
      <c r="AH282" s="840">
        <f t="shared" si="83"/>
        <v>179651</v>
      </c>
      <c r="AI282" s="838">
        <f t="shared" si="84"/>
        <v>2155812</v>
      </c>
      <c r="AJ282" s="839">
        <f t="shared" si="85"/>
        <v>26208</v>
      </c>
      <c r="AK282" s="838">
        <f t="shared" si="86"/>
        <v>314496</v>
      </c>
      <c r="AL282" s="846">
        <v>12</v>
      </c>
      <c r="AM282" s="838">
        <v>2068460</v>
      </c>
    </row>
    <row r="283" spans="1:39" x14ac:dyDescent="0.2">
      <c r="A283" s="1805" t="s">
        <v>6214</v>
      </c>
      <c r="B283" s="1806"/>
      <c r="C283" s="1806"/>
      <c r="D283" s="1811"/>
      <c r="E283" s="850"/>
      <c r="F283" s="846">
        <v>1</v>
      </c>
      <c r="G283" s="920">
        <v>12093</v>
      </c>
      <c r="H283" s="845"/>
      <c r="I283" s="845"/>
      <c r="J283" s="845"/>
      <c r="K283" s="845"/>
      <c r="L283" s="845"/>
      <c r="M283" s="845"/>
      <c r="N283" s="845"/>
      <c r="O283" s="844">
        <f t="shared" si="79"/>
        <v>12093</v>
      </c>
      <c r="P283" s="920">
        <v>24586</v>
      </c>
      <c r="Q283" s="920">
        <v>14109</v>
      </c>
      <c r="R283" s="921">
        <f t="shared" si="87"/>
        <v>38695</v>
      </c>
      <c r="S283" s="840">
        <f>(O283*12)+R283</f>
        <v>183811</v>
      </c>
      <c r="T283" s="838">
        <f t="shared" si="80"/>
        <v>183811</v>
      </c>
      <c r="U283" s="846">
        <v>1</v>
      </c>
      <c r="V283" s="845">
        <v>12093</v>
      </c>
      <c r="W283" s="845"/>
      <c r="X283" s="845"/>
      <c r="Y283" s="845"/>
      <c r="Z283" s="845"/>
      <c r="AA283" s="845"/>
      <c r="AB283" s="845"/>
      <c r="AC283" s="845"/>
      <c r="AD283" s="844">
        <f t="shared" si="81"/>
        <v>12093</v>
      </c>
      <c r="AE283" s="920">
        <v>24586</v>
      </c>
      <c r="AF283" s="920">
        <v>14109</v>
      </c>
      <c r="AG283" s="841">
        <f t="shared" si="82"/>
        <v>38695</v>
      </c>
      <c r="AH283" s="840">
        <f t="shared" si="83"/>
        <v>183811</v>
      </c>
      <c r="AI283" s="838">
        <f t="shared" si="84"/>
        <v>183811</v>
      </c>
      <c r="AJ283" s="839">
        <f t="shared" si="85"/>
        <v>0</v>
      </c>
      <c r="AK283" s="838">
        <f t="shared" si="86"/>
        <v>0</v>
      </c>
      <c r="AL283" s="846">
        <v>1</v>
      </c>
      <c r="AM283" s="838">
        <v>183810</v>
      </c>
    </row>
    <row r="284" spans="1:39" x14ac:dyDescent="0.2">
      <c r="A284" s="1805" t="s">
        <v>21877</v>
      </c>
      <c r="B284" s="1806"/>
      <c r="C284" s="1806"/>
      <c r="D284" s="1811"/>
      <c r="E284" s="850"/>
      <c r="F284" s="846">
        <v>22</v>
      </c>
      <c r="G284" s="920">
        <v>10093</v>
      </c>
      <c r="H284" s="845"/>
      <c r="I284" s="845"/>
      <c r="J284" s="845"/>
      <c r="K284" s="845"/>
      <c r="L284" s="845"/>
      <c r="M284" s="845"/>
      <c r="N284" s="845"/>
      <c r="O284" s="844">
        <f t="shared" si="79"/>
        <v>10093</v>
      </c>
      <c r="P284" s="920">
        <v>18080</v>
      </c>
      <c r="Q284" s="920">
        <v>10704</v>
      </c>
      <c r="R284" s="921">
        <f t="shared" si="87"/>
        <v>28784</v>
      </c>
      <c r="S284" s="840">
        <v>137547</v>
      </c>
      <c r="T284" s="838">
        <f t="shared" si="80"/>
        <v>3026034</v>
      </c>
      <c r="U284" s="846">
        <v>22</v>
      </c>
      <c r="V284" s="845">
        <v>10093</v>
      </c>
      <c r="W284" s="845"/>
      <c r="X284" s="845"/>
      <c r="Y284" s="845"/>
      <c r="Z284" s="845"/>
      <c r="AA284" s="845"/>
      <c r="AB284" s="845"/>
      <c r="AC284" s="845"/>
      <c r="AD284" s="844">
        <f t="shared" si="81"/>
        <v>10093</v>
      </c>
      <c r="AE284" s="920">
        <v>18993</v>
      </c>
      <c r="AF284" s="920">
        <v>11557</v>
      </c>
      <c r="AG284" s="841">
        <f t="shared" si="82"/>
        <v>30550</v>
      </c>
      <c r="AH284" s="840">
        <f t="shared" si="83"/>
        <v>151666</v>
      </c>
      <c r="AI284" s="838">
        <f t="shared" si="84"/>
        <v>3336652</v>
      </c>
      <c r="AJ284" s="839">
        <f t="shared" si="85"/>
        <v>14119</v>
      </c>
      <c r="AK284" s="838">
        <f t="shared" si="86"/>
        <v>310618</v>
      </c>
      <c r="AL284" s="846">
        <v>22</v>
      </c>
      <c r="AM284" s="838">
        <v>3299620</v>
      </c>
    </row>
    <row r="285" spans="1:39" x14ac:dyDescent="0.2">
      <c r="A285" s="1805" t="s">
        <v>21740</v>
      </c>
      <c r="B285" s="1806"/>
      <c r="C285" s="1806"/>
      <c r="D285" s="1811"/>
      <c r="E285" s="850"/>
      <c r="F285" s="846">
        <v>1</v>
      </c>
      <c r="G285" s="920">
        <v>10093</v>
      </c>
      <c r="H285" s="845"/>
      <c r="I285" s="845"/>
      <c r="J285" s="845"/>
      <c r="K285" s="845"/>
      <c r="L285" s="845"/>
      <c r="M285" s="845"/>
      <c r="N285" s="845"/>
      <c r="O285" s="844">
        <f t="shared" si="79"/>
        <v>10093</v>
      </c>
      <c r="P285" s="920">
        <v>20586</v>
      </c>
      <c r="Q285" s="920">
        <v>11775</v>
      </c>
      <c r="R285" s="921">
        <f t="shared" si="87"/>
        <v>32361</v>
      </c>
      <c r="S285" s="840">
        <f>(O285*12)+R285</f>
        <v>153477</v>
      </c>
      <c r="T285" s="838">
        <f t="shared" si="80"/>
        <v>153477</v>
      </c>
      <c r="U285" s="846">
        <v>1</v>
      </c>
      <c r="V285" s="845">
        <v>10093</v>
      </c>
      <c r="W285" s="845"/>
      <c r="X285" s="845"/>
      <c r="Y285" s="845"/>
      <c r="Z285" s="845"/>
      <c r="AA285" s="845"/>
      <c r="AB285" s="845"/>
      <c r="AC285" s="845"/>
      <c r="AD285" s="844">
        <f t="shared" si="81"/>
        <v>10093</v>
      </c>
      <c r="AE285" s="920">
        <v>20586</v>
      </c>
      <c r="AF285" s="920">
        <v>11775</v>
      </c>
      <c r="AG285" s="841">
        <f t="shared" si="82"/>
        <v>32361</v>
      </c>
      <c r="AH285" s="840">
        <f t="shared" si="83"/>
        <v>153477</v>
      </c>
      <c r="AI285" s="838">
        <f t="shared" si="84"/>
        <v>153477</v>
      </c>
      <c r="AJ285" s="839">
        <f t="shared" si="85"/>
        <v>0</v>
      </c>
      <c r="AK285" s="838">
        <f t="shared" si="86"/>
        <v>0</v>
      </c>
      <c r="AL285" s="846">
        <v>1</v>
      </c>
      <c r="AM285" s="838">
        <v>153477</v>
      </c>
    </row>
    <row r="286" spans="1:39" ht="12.75" customHeight="1" x14ac:dyDescent="0.2">
      <c r="A286" s="1805" t="s">
        <v>21876</v>
      </c>
      <c r="B286" s="1806"/>
      <c r="C286" s="1806"/>
      <c r="D286" s="1811"/>
      <c r="E286" s="850"/>
      <c r="F286" s="846">
        <v>18</v>
      </c>
      <c r="G286" s="920">
        <v>14593</v>
      </c>
      <c r="H286" s="845"/>
      <c r="I286" s="845"/>
      <c r="J286" s="845"/>
      <c r="K286" s="845"/>
      <c r="L286" s="845"/>
      <c r="M286" s="845"/>
      <c r="N286" s="845"/>
      <c r="O286" s="844">
        <f t="shared" si="79"/>
        <v>14593</v>
      </c>
      <c r="P286" s="920">
        <v>18486</v>
      </c>
      <c r="Q286" s="920">
        <v>12101</v>
      </c>
      <c r="R286" s="921">
        <f t="shared" si="87"/>
        <v>30587</v>
      </c>
      <c r="S286" s="840">
        <v>140201</v>
      </c>
      <c r="T286" s="838">
        <f t="shared" si="80"/>
        <v>2523618</v>
      </c>
      <c r="U286" s="846">
        <v>18</v>
      </c>
      <c r="V286" s="845">
        <v>14593</v>
      </c>
      <c r="W286" s="845"/>
      <c r="X286" s="845"/>
      <c r="Y286" s="845"/>
      <c r="Z286" s="845"/>
      <c r="AA286" s="845"/>
      <c r="AB286" s="845"/>
      <c r="AC286" s="845"/>
      <c r="AD286" s="844">
        <f t="shared" si="81"/>
        <v>14593</v>
      </c>
      <c r="AE286" s="920">
        <v>22903</v>
      </c>
      <c r="AF286" s="920">
        <v>11712</v>
      </c>
      <c r="AG286" s="841">
        <f t="shared" si="82"/>
        <v>34615</v>
      </c>
      <c r="AH286" s="840">
        <f t="shared" si="83"/>
        <v>209731</v>
      </c>
      <c r="AI286" s="838">
        <f t="shared" si="84"/>
        <v>3775158</v>
      </c>
      <c r="AJ286" s="839">
        <f t="shared" si="85"/>
        <v>69530</v>
      </c>
      <c r="AK286" s="838">
        <f t="shared" si="86"/>
        <v>1251540</v>
      </c>
      <c r="AL286" s="846">
        <v>18</v>
      </c>
      <c r="AM286" s="838">
        <v>3552869</v>
      </c>
    </row>
    <row r="287" spans="1:39" ht="12.75" customHeight="1" x14ac:dyDescent="0.2">
      <c r="A287" s="1805" t="s">
        <v>21747</v>
      </c>
      <c r="B287" s="1806"/>
      <c r="C287" s="1806"/>
      <c r="D287" s="1811"/>
      <c r="E287" s="850"/>
      <c r="F287" s="846">
        <v>2</v>
      </c>
      <c r="G287" s="920">
        <v>10093</v>
      </c>
      <c r="H287" s="845"/>
      <c r="I287" s="845"/>
      <c r="J287" s="845"/>
      <c r="K287" s="845"/>
      <c r="L287" s="845"/>
      <c r="M287" s="845"/>
      <c r="N287" s="845"/>
      <c r="O287" s="844">
        <f t="shared" si="79"/>
        <v>10093</v>
      </c>
      <c r="P287" s="920">
        <v>20558</v>
      </c>
      <c r="Q287" s="920">
        <v>11755</v>
      </c>
      <c r="R287" s="921">
        <f t="shared" si="87"/>
        <v>32313</v>
      </c>
      <c r="S287" s="840">
        <v>153239</v>
      </c>
      <c r="T287" s="838">
        <f t="shared" si="80"/>
        <v>306478</v>
      </c>
      <c r="U287" s="846">
        <v>2</v>
      </c>
      <c r="V287" s="845">
        <v>10093</v>
      </c>
      <c r="W287" s="845"/>
      <c r="X287" s="845"/>
      <c r="Y287" s="845"/>
      <c r="Z287" s="845"/>
      <c r="AA287" s="845"/>
      <c r="AB287" s="845"/>
      <c r="AC287" s="845"/>
      <c r="AD287" s="844">
        <f t="shared" si="81"/>
        <v>10093</v>
      </c>
      <c r="AE287" s="920">
        <v>20586</v>
      </c>
      <c r="AF287" s="920">
        <v>11775</v>
      </c>
      <c r="AG287" s="841">
        <f t="shared" si="82"/>
        <v>32361</v>
      </c>
      <c r="AH287" s="840">
        <f t="shared" si="83"/>
        <v>153477</v>
      </c>
      <c r="AI287" s="838">
        <f t="shared" si="84"/>
        <v>306954</v>
      </c>
      <c r="AJ287" s="839">
        <f t="shared" si="85"/>
        <v>238</v>
      </c>
      <c r="AK287" s="838">
        <f t="shared" si="86"/>
        <v>476</v>
      </c>
      <c r="AL287" s="846">
        <v>2</v>
      </c>
      <c r="AM287" s="838">
        <v>306954</v>
      </c>
    </row>
    <row r="288" spans="1:39" ht="12.75" customHeight="1" x14ac:dyDescent="0.2">
      <c r="A288" s="1805" t="s">
        <v>7477</v>
      </c>
      <c r="B288" s="1806"/>
      <c r="C288" s="1806"/>
      <c r="D288" s="1811"/>
      <c r="E288" s="850"/>
      <c r="F288" s="846">
        <v>26</v>
      </c>
      <c r="G288" s="920">
        <v>7593</v>
      </c>
      <c r="H288" s="922"/>
      <c r="I288" s="922"/>
      <c r="J288" s="922"/>
      <c r="K288" s="922"/>
      <c r="L288" s="922"/>
      <c r="M288" s="922"/>
      <c r="N288" s="922"/>
      <c r="O288" s="844">
        <f t="shared" si="79"/>
        <v>7593</v>
      </c>
      <c r="P288" s="920">
        <v>13552</v>
      </c>
      <c r="Q288" s="920">
        <v>7646</v>
      </c>
      <c r="R288" s="921">
        <f t="shared" si="87"/>
        <v>21198</v>
      </c>
      <c r="S288" s="840">
        <v>100062</v>
      </c>
      <c r="T288" s="838">
        <f t="shared" si="80"/>
        <v>2601612</v>
      </c>
      <c r="U288" s="846">
        <v>26</v>
      </c>
      <c r="V288" s="845">
        <v>7593</v>
      </c>
      <c r="W288" s="845"/>
      <c r="X288" s="845"/>
      <c r="Y288" s="845"/>
      <c r="Z288" s="845"/>
      <c r="AA288" s="845"/>
      <c r="AB288" s="845"/>
      <c r="AC288" s="845"/>
      <c r="AD288" s="844">
        <f t="shared" si="81"/>
        <v>7593</v>
      </c>
      <c r="AE288" s="920">
        <v>14530</v>
      </c>
      <c r="AF288" s="920">
        <v>8158</v>
      </c>
      <c r="AG288" s="841">
        <f t="shared" si="82"/>
        <v>22688</v>
      </c>
      <c r="AH288" s="840">
        <f t="shared" si="83"/>
        <v>113804</v>
      </c>
      <c r="AI288" s="838">
        <f t="shared" si="84"/>
        <v>2958904</v>
      </c>
      <c r="AJ288" s="839">
        <f t="shared" si="85"/>
        <v>13742</v>
      </c>
      <c r="AK288" s="838">
        <f t="shared" si="86"/>
        <v>357292</v>
      </c>
      <c r="AL288" s="846">
        <v>25</v>
      </c>
      <c r="AM288" s="838">
        <v>2774820</v>
      </c>
    </row>
    <row r="289" spans="1:39" x14ac:dyDescent="0.2">
      <c r="A289" s="1805" t="s">
        <v>7559</v>
      </c>
      <c r="B289" s="1806"/>
      <c r="C289" s="1806"/>
      <c r="D289" s="1811"/>
      <c r="E289" s="850"/>
      <c r="F289" s="846">
        <v>29</v>
      </c>
      <c r="G289" s="920">
        <v>6593</v>
      </c>
      <c r="H289" s="922"/>
      <c r="I289" s="922"/>
      <c r="J289" s="922"/>
      <c r="K289" s="922"/>
      <c r="L289" s="922"/>
      <c r="M289" s="922"/>
      <c r="N289" s="922"/>
      <c r="O289" s="844">
        <f t="shared" si="79"/>
        <v>6593</v>
      </c>
      <c r="P289" s="920">
        <v>12094</v>
      </c>
      <c r="Q289" s="920">
        <v>7357</v>
      </c>
      <c r="R289" s="921">
        <f t="shared" si="87"/>
        <v>19451</v>
      </c>
      <c r="S289" s="840">
        <v>90249</v>
      </c>
      <c r="T289" s="838">
        <f t="shared" si="80"/>
        <v>2617221</v>
      </c>
      <c r="U289" s="846">
        <v>29</v>
      </c>
      <c r="V289" s="845">
        <v>6593</v>
      </c>
      <c r="W289" s="845"/>
      <c r="X289" s="845"/>
      <c r="Y289" s="845"/>
      <c r="Z289" s="845"/>
      <c r="AA289" s="845"/>
      <c r="AB289" s="845"/>
      <c r="AC289" s="845"/>
      <c r="AD289" s="844">
        <f t="shared" si="81"/>
        <v>6593</v>
      </c>
      <c r="AE289" s="920">
        <v>13417</v>
      </c>
      <c r="AF289" s="920">
        <v>7874</v>
      </c>
      <c r="AG289" s="841">
        <f t="shared" si="82"/>
        <v>21291</v>
      </c>
      <c r="AH289" s="840">
        <f t="shared" si="83"/>
        <v>100407</v>
      </c>
      <c r="AI289" s="838">
        <f t="shared" si="84"/>
        <v>2911803</v>
      </c>
      <c r="AJ289" s="839">
        <f t="shared" si="85"/>
        <v>10158</v>
      </c>
      <c r="AK289" s="838">
        <f t="shared" si="86"/>
        <v>294582</v>
      </c>
      <c r="AL289" s="846">
        <v>29</v>
      </c>
      <c r="AM289" s="838">
        <v>2972088</v>
      </c>
    </row>
    <row r="290" spans="1:39" x14ac:dyDescent="0.2">
      <c r="A290" s="1805" t="s">
        <v>7470</v>
      </c>
      <c r="B290" s="1806"/>
      <c r="C290" s="1806"/>
      <c r="D290" s="1811"/>
      <c r="E290" s="850"/>
      <c r="F290" s="846">
        <v>57</v>
      </c>
      <c r="G290" s="920">
        <v>5593</v>
      </c>
      <c r="H290" s="845"/>
      <c r="I290" s="845"/>
      <c r="J290" s="845"/>
      <c r="K290" s="845"/>
      <c r="L290" s="845"/>
      <c r="M290" s="845"/>
      <c r="N290" s="845"/>
      <c r="O290" s="844">
        <f t="shared" si="79"/>
        <v>5593</v>
      </c>
      <c r="P290" s="920">
        <v>9955</v>
      </c>
      <c r="Q290" s="920">
        <v>6052</v>
      </c>
      <c r="R290" s="921">
        <f t="shared" si="87"/>
        <v>16007</v>
      </c>
      <c r="S290" s="840">
        <v>74338</v>
      </c>
      <c r="T290" s="838">
        <f t="shared" si="80"/>
        <v>4237266</v>
      </c>
      <c r="U290" s="846">
        <v>57</v>
      </c>
      <c r="V290" s="845">
        <v>5593</v>
      </c>
      <c r="W290" s="845"/>
      <c r="X290" s="845"/>
      <c r="Y290" s="845"/>
      <c r="Z290" s="845"/>
      <c r="AA290" s="845"/>
      <c r="AB290" s="845"/>
      <c r="AC290" s="845"/>
      <c r="AD290" s="844">
        <f t="shared" si="81"/>
        <v>5593</v>
      </c>
      <c r="AE290" s="920">
        <v>11182</v>
      </c>
      <c r="AF290" s="920">
        <v>6370</v>
      </c>
      <c r="AG290" s="841">
        <f t="shared" si="82"/>
        <v>17552</v>
      </c>
      <c r="AH290" s="840">
        <f t="shared" si="83"/>
        <v>84668</v>
      </c>
      <c r="AI290" s="838">
        <f t="shared" si="84"/>
        <v>4826076</v>
      </c>
      <c r="AJ290" s="839">
        <f t="shared" si="85"/>
        <v>10330</v>
      </c>
      <c r="AK290" s="838">
        <f t="shared" si="86"/>
        <v>588810</v>
      </c>
      <c r="AL290" s="846">
        <v>57</v>
      </c>
      <c r="AM290" s="838">
        <v>4857949</v>
      </c>
    </row>
    <row r="291" spans="1:39" x14ac:dyDescent="0.2">
      <c r="A291" s="1805" t="s">
        <v>7496</v>
      </c>
      <c r="B291" s="1806"/>
      <c r="C291" s="1806"/>
      <c r="D291" s="1811"/>
      <c r="E291" s="850"/>
      <c r="F291" s="846">
        <v>28</v>
      </c>
      <c r="G291" s="920">
        <v>4593</v>
      </c>
      <c r="H291" s="845"/>
      <c r="I291" s="845"/>
      <c r="J291" s="845"/>
      <c r="K291" s="845"/>
      <c r="L291" s="845"/>
      <c r="M291" s="845"/>
      <c r="N291" s="845"/>
      <c r="O291" s="844">
        <f t="shared" si="79"/>
        <v>4593</v>
      </c>
      <c r="P291" s="920">
        <v>7556</v>
      </c>
      <c r="Q291" s="920">
        <v>4584</v>
      </c>
      <c r="R291" s="921">
        <f t="shared" si="87"/>
        <v>12140</v>
      </c>
      <c r="S291" s="840">
        <v>56027</v>
      </c>
      <c r="T291" s="838">
        <f t="shared" si="80"/>
        <v>1568756</v>
      </c>
      <c r="U291" s="846">
        <v>28</v>
      </c>
      <c r="V291" s="845">
        <v>4593</v>
      </c>
      <c r="W291" s="845"/>
      <c r="X291" s="845"/>
      <c r="Y291" s="845"/>
      <c r="Z291" s="845"/>
      <c r="AA291" s="845"/>
      <c r="AB291" s="845"/>
      <c r="AC291" s="845"/>
      <c r="AD291" s="844">
        <f t="shared" si="81"/>
        <v>4593</v>
      </c>
      <c r="AE291" s="920">
        <v>8934</v>
      </c>
      <c r="AF291" s="920">
        <v>4879</v>
      </c>
      <c r="AG291" s="841">
        <f t="shared" si="82"/>
        <v>13813</v>
      </c>
      <c r="AH291" s="840">
        <f t="shared" si="83"/>
        <v>68929</v>
      </c>
      <c r="AI291" s="838">
        <f t="shared" si="84"/>
        <v>1930012</v>
      </c>
      <c r="AJ291" s="839">
        <f t="shared" si="85"/>
        <v>12902</v>
      </c>
      <c r="AK291" s="838">
        <f t="shared" si="86"/>
        <v>361256</v>
      </c>
      <c r="AL291" s="846">
        <v>28</v>
      </c>
      <c r="AM291" s="838">
        <v>1926811</v>
      </c>
    </row>
    <row r="292" spans="1:39" x14ac:dyDescent="0.2">
      <c r="A292" s="1805" t="s">
        <v>21748</v>
      </c>
      <c r="B292" s="1806"/>
      <c r="C292" s="1806"/>
      <c r="D292" s="1811"/>
      <c r="E292" s="850"/>
      <c r="F292" s="846">
        <v>4</v>
      </c>
      <c r="G292" s="920">
        <v>4093</v>
      </c>
      <c r="H292" s="845"/>
      <c r="I292" s="845"/>
      <c r="J292" s="845"/>
      <c r="K292" s="845"/>
      <c r="L292" s="845"/>
      <c r="M292" s="845"/>
      <c r="N292" s="845"/>
      <c r="O292" s="844">
        <f t="shared" si="79"/>
        <v>4093</v>
      </c>
      <c r="P292" s="920">
        <v>8589.5</v>
      </c>
      <c r="Q292" s="920">
        <v>4777.22</v>
      </c>
      <c r="R292" s="921">
        <f t="shared" si="87"/>
        <v>13366.720000000001</v>
      </c>
      <c r="S292" s="840">
        <v>62474</v>
      </c>
      <c r="T292" s="838">
        <f t="shared" si="80"/>
        <v>249896</v>
      </c>
      <c r="U292" s="846">
        <v>4</v>
      </c>
      <c r="V292" s="845">
        <v>4093</v>
      </c>
      <c r="W292" s="845"/>
      <c r="X292" s="845"/>
      <c r="Y292" s="845"/>
      <c r="Z292" s="845"/>
      <c r="AA292" s="845"/>
      <c r="AB292" s="845"/>
      <c r="AC292" s="845"/>
      <c r="AD292" s="844">
        <f t="shared" si="81"/>
        <v>4093</v>
      </c>
      <c r="AE292" s="920">
        <v>8590</v>
      </c>
      <c r="AF292" s="920">
        <v>4775</v>
      </c>
      <c r="AG292" s="841">
        <f t="shared" si="82"/>
        <v>13365</v>
      </c>
      <c r="AH292" s="840">
        <f t="shared" si="83"/>
        <v>62481</v>
      </c>
      <c r="AI292" s="838">
        <f t="shared" si="84"/>
        <v>249924</v>
      </c>
      <c r="AJ292" s="839">
        <f t="shared" si="85"/>
        <v>7</v>
      </c>
      <c r="AK292" s="838">
        <f t="shared" si="86"/>
        <v>28</v>
      </c>
      <c r="AL292" s="846">
        <v>4</v>
      </c>
      <c r="AM292" s="838">
        <v>251425.33333333331</v>
      </c>
    </row>
    <row r="293" spans="1:39" x14ac:dyDescent="0.2">
      <c r="A293" s="1805" t="s">
        <v>21749</v>
      </c>
      <c r="B293" s="1806"/>
      <c r="C293" s="1806"/>
      <c r="D293" s="1811"/>
      <c r="E293" s="850"/>
      <c r="F293" s="846">
        <v>3</v>
      </c>
      <c r="G293" s="920">
        <v>3593</v>
      </c>
      <c r="H293" s="845"/>
      <c r="I293" s="845"/>
      <c r="J293" s="845"/>
      <c r="K293" s="845"/>
      <c r="L293" s="845"/>
      <c r="M293" s="845"/>
      <c r="N293" s="845"/>
      <c r="O293" s="844">
        <f t="shared" si="79"/>
        <v>3593</v>
      </c>
      <c r="P293" s="920">
        <v>7455</v>
      </c>
      <c r="Q293" s="920">
        <v>4110</v>
      </c>
      <c r="R293" s="921">
        <f t="shared" si="87"/>
        <v>11565</v>
      </c>
      <c r="S293" s="840">
        <v>53881</v>
      </c>
      <c r="T293" s="838">
        <f t="shared" si="80"/>
        <v>161643</v>
      </c>
      <c r="U293" s="846">
        <v>3</v>
      </c>
      <c r="V293" s="845">
        <v>3593</v>
      </c>
      <c r="W293" s="845"/>
      <c r="X293" s="845"/>
      <c r="Y293" s="845"/>
      <c r="Z293" s="845"/>
      <c r="AA293" s="845"/>
      <c r="AB293" s="845"/>
      <c r="AC293" s="845"/>
      <c r="AD293" s="844">
        <f t="shared" si="81"/>
        <v>3593</v>
      </c>
      <c r="AE293" s="920">
        <v>7493</v>
      </c>
      <c r="AF293" s="920">
        <v>4132</v>
      </c>
      <c r="AG293" s="841">
        <f t="shared" si="82"/>
        <v>11625</v>
      </c>
      <c r="AH293" s="840">
        <f t="shared" si="83"/>
        <v>54741</v>
      </c>
      <c r="AI293" s="838">
        <f t="shared" si="84"/>
        <v>164223</v>
      </c>
      <c r="AJ293" s="839">
        <f t="shared" si="85"/>
        <v>860</v>
      </c>
      <c r="AK293" s="838">
        <f t="shared" si="86"/>
        <v>2580</v>
      </c>
      <c r="AL293" s="846">
        <v>3</v>
      </c>
      <c r="AM293" s="838">
        <v>164681.5</v>
      </c>
    </row>
    <row r="294" spans="1:39" x14ac:dyDescent="0.2">
      <c r="A294" s="1805" t="s">
        <v>21750</v>
      </c>
      <c r="B294" s="1806"/>
      <c r="C294" s="1806"/>
      <c r="D294" s="1811"/>
      <c r="E294" s="850"/>
      <c r="F294" s="846">
        <v>13</v>
      </c>
      <c r="G294" s="920">
        <v>3093</v>
      </c>
      <c r="H294" s="842"/>
      <c r="I294" s="849"/>
      <c r="J294" s="849"/>
      <c r="K294" s="842"/>
      <c r="L294" s="849"/>
      <c r="M294" s="842"/>
      <c r="N294" s="842"/>
      <c r="O294" s="844">
        <f t="shared" si="79"/>
        <v>3093</v>
      </c>
      <c r="P294" s="920">
        <v>6445</v>
      </c>
      <c r="Q294" s="920">
        <v>3449</v>
      </c>
      <c r="R294" s="921">
        <f t="shared" si="87"/>
        <v>9894</v>
      </c>
      <c r="S294" s="840">
        <v>46530</v>
      </c>
      <c r="T294" s="838">
        <f t="shared" si="80"/>
        <v>604890</v>
      </c>
      <c r="U294" s="846">
        <v>13</v>
      </c>
      <c r="V294" s="845">
        <v>3093</v>
      </c>
      <c r="W294" s="842"/>
      <c r="X294" s="842"/>
      <c r="Y294" s="842"/>
      <c r="Z294" s="842"/>
      <c r="AA294" s="842"/>
      <c r="AB294" s="842"/>
      <c r="AC294" s="842"/>
      <c r="AD294" s="844">
        <f t="shared" si="81"/>
        <v>3093</v>
      </c>
      <c r="AE294" s="920">
        <v>6395</v>
      </c>
      <c r="AF294" s="920">
        <v>3883</v>
      </c>
      <c r="AG294" s="841">
        <f t="shared" si="82"/>
        <v>10278</v>
      </c>
      <c r="AH294" s="840">
        <f t="shared" si="83"/>
        <v>47394</v>
      </c>
      <c r="AI294" s="838">
        <f t="shared" si="84"/>
        <v>616122</v>
      </c>
      <c r="AJ294" s="839">
        <f t="shared" si="85"/>
        <v>864</v>
      </c>
      <c r="AK294" s="838">
        <f t="shared" si="86"/>
        <v>11232</v>
      </c>
      <c r="AL294" s="846">
        <v>13</v>
      </c>
      <c r="AM294" s="838">
        <v>615037</v>
      </c>
    </row>
    <row r="295" spans="1:39" x14ac:dyDescent="0.2">
      <c r="A295" s="1805" t="s">
        <v>3525</v>
      </c>
      <c r="B295" s="1806"/>
      <c r="C295" s="1806"/>
      <c r="D295" s="1811"/>
      <c r="E295" s="850"/>
      <c r="F295" s="846">
        <v>2</v>
      </c>
      <c r="G295" s="920">
        <v>2593</v>
      </c>
      <c r="H295" s="842"/>
      <c r="I295" s="849"/>
      <c r="J295" s="849"/>
      <c r="K295" s="842"/>
      <c r="L295" s="849"/>
      <c r="M295" s="842"/>
      <c r="N295" s="842"/>
      <c r="O295" s="844">
        <f t="shared" si="79"/>
        <v>2593</v>
      </c>
      <c r="P295" s="920">
        <v>5572</v>
      </c>
      <c r="Q295" s="920">
        <v>3018</v>
      </c>
      <c r="R295" s="921">
        <f t="shared" si="87"/>
        <v>8590</v>
      </c>
      <c r="S295" s="840">
        <v>39608</v>
      </c>
      <c r="T295" s="838">
        <f t="shared" si="80"/>
        <v>79216</v>
      </c>
      <c r="U295" s="846">
        <v>2</v>
      </c>
      <c r="V295" s="845">
        <v>2593</v>
      </c>
      <c r="W295" s="842"/>
      <c r="X295" s="842"/>
      <c r="Y295" s="842"/>
      <c r="Z295" s="842"/>
      <c r="AA295" s="842"/>
      <c r="AB295" s="842"/>
      <c r="AC295" s="842"/>
      <c r="AD295" s="844">
        <f t="shared" si="81"/>
        <v>2593</v>
      </c>
      <c r="AE295" s="920">
        <v>5586</v>
      </c>
      <c r="AF295" s="920">
        <v>3016</v>
      </c>
      <c r="AG295" s="841">
        <f t="shared" si="82"/>
        <v>8602</v>
      </c>
      <c r="AH295" s="840">
        <f t="shared" si="83"/>
        <v>39718</v>
      </c>
      <c r="AI295" s="838">
        <f t="shared" si="84"/>
        <v>79436</v>
      </c>
      <c r="AJ295" s="839">
        <f t="shared" si="85"/>
        <v>110</v>
      </c>
      <c r="AK295" s="838">
        <f t="shared" si="86"/>
        <v>220</v>
      </c>
      <c r="AL295" s="846">
        <v>2</v>
      </c>
      <c r="AM295" s="838">
        <v>79454.333333333328</v>
      </c>
    </row>
    <row r="296" spans="1:39" ht="13.5" thickBot="1" x14ac:dyDescent="0.25">
      <c r="A296" s="919"/>
      <c r="B296" s="918"/>
      <c r="C296" s="918"/>
      <c r="D296" s="918"/>
      <c r="E296" s="837"/>
      <c r="F296" s="834"/>
      <c r="G296" s="833"/>
      <c r="H296" s="831"/>
      <c r="I296" s="831"/>
      <c r="J296" s="831"/>
      <c r="K296" s="831"/>
      <c r="L296" s="831"/>
      <c r="M296" s="831"/>
      <c r="N296" s="831"/>
      <c r="O296" s="836"/>
      <c r="P296" s="831"/>
      <c r="Q296" s="831"/>
      <c r="R296" s="836"/>
      <c r="S296" s="917"/>
      <c r="T296" s="827"/>
      <c r="U296" s="834"/>
      <c r="V296" s="833"/>
      <c r="W296" s="831"/>
      <c r="X296" s="831"/>
      <c r="Y296" s="831"/>
      <c r="Z296" s="831"/>
      <c r="AA296" s="831"/>
      <c r="AB296" s="831"/>
      <c r="AC296" s="831"/>
      <c r="AD296" s="832"/>
      <c r="AE296" s="831"/>
      <c r="AF296" s="831"/>
      <c r="AG296" s="830"/>
      <c r="AH296" s="829"/>
      <c r="AI296" s="827"/>
      <c r="AJ296" s="828"/>
      <c r="AK296" s="827"/>
      <c r="AL296" s="916"/>
      <c r="AM296" s="827"/>
    </row>
    <row r="297" spans="1:39" s="906" customFormat="1" ht="24" customHeight="1" thickBot="1" x14ac:dyDescent="0.25">
      <c r="A297" s="1814" t="s">
        <v>2049</v>
      </c>
      <c r="B297" s="1815"/>
      <c r="C297" s="1815"/>
      <c r="D297" s="1815"/>
      <c r="E297" s="1816"/>
      <c r="F297" s="915">
        <f>+F275</f>
        <v>222</v>
      </c>
      <c r="G297" s="911">
        <f>+G275</f>
        <v>158774</v>
      </c>
      <c r="H297" s="914"/>
      <c r="I297" s="914"/>
      <c r="J297" s="911"/>
      <c r="K297" s="912"/>
      <c r="L297" s="913"/>
      <c r="M297" s="913"/>
      <c r="N297" s="911"/>
      <c r="O297" s="912">
        <f t="shared" ref="O297:V297" si="88">+O275</f>
        <v>158774</v>
      </c>
      <c r="P297" s="911">
        <f t="shared" si="88"/>
        <v>268155.5</v>
      </c>
      <c r="Q297" s="911">
        <f t="shared" si="88"/>
        <v>155102.39999999999</v>
      </c>
      <c r="R297" s="912">
        <f t="shared" si="88"/>
        <v>423257.9</v>
      </c>
      <c r="S297" s="909">
        <f t="shared" si="88"/>
        <v>2183223.1799999997</v>
      </c>
      <c r="T297" s="907">
        <f t="shared" si="88"/>
        <v>20893570.18</v>
      </c>
      <c r="U297" s="915">
        <f t="shared" si="88"/>
        <v>222</v>
      </c>
      <c r="V297" s="911">
        <f t="shared" si="88"/>
        <v>158774</v>
      </c>
      <c r="W297" s="914"/>
      <c r="X297" s="914"/>
      <c r="Y297" s="911"/>
      <c r="Z297" s="912"/>
      <c r="AA297" s="913"/>
      <c r="AB297" s="913"/>
      <c r="AC297" s="911"/>
      <c r="AD297" s="912">
        <f t="shared" ref="AD297:AM297" si="89">+AD275</f>
        <v>158774</v>
      </c>
      <c r="AE297" s="911">
        <f t="shared" si="89"/>
        <v>292104</v>
      </c>
      <c r="AF297" s="911">
        <f t="shared" si="89"/>
        <v>168263</v>
      </c>
      <c r="AG297" s="910">
        <f t="shared" si="89"/>
        <v>460367</v>
      </c>
      <c r="AH297" s="909">
        <f t="shared" si="89"/>
        <v>2365655</v>
      </c>
      <c r="AI297" s="907">
        <f t="shared" si="89"/>
        <v>24410064</v>
      </c>
      <c r="AJ297" s="907">
        <f t="shared" si="89"/>
        <v>182431.82</v>
      </c>
      <c r="AK297" s="907">
        <f t="shared" si="89"/>
        <v>3516493.8200000003</v>
      </c>
      <c r="AL297" s="908">
        <f t="shared" si="89"/>
        <v>221</v>
      </c>
      <c r="AM297" s="907">
        <f t="shared" si="89"/>
        <v>23837587.166666664</v>
      </c>
    </row>
    <row r="298" spans="1:39" x14ac:dyDescent="0.2">
      <c r="A298" s="618"/>
    </row>
    <row r="299" spans="1:39" x14ac:dyDescent="0.2">
      <c r="A299" s="618"/>
    </row>
    <row r="300" spans="1:39" x14ac:dyDescent="0.2">
      <c r="A300" s="618"/>
    </row>
    <row r="301" spans="1:39" x14ac:dyDescent="0.2">
      <c r="A301" s="1793" t="s">
        <v>21875</v>
      </c>
      <c r="B301" s="1793"/>
      <c r="C301" s="1793"/>
      <c r="D301" s="1793"/>
      <c r="E301" s="1793"/>
      <c r="F301" s="1793"/>
      <c r="G301" s="1793"/>
    </row>
    <row r="302" spans="1:39" x14ac:dyDescent="0.2">
      <c r="A302" s="1793" t="s">
        <v>21874</v>
      </c>
      <c r="B302" s="1793"/>
      <c r="C302" s="1793"/>
      <c r="D302" s="1793"/>
      <c r="E302" s="1793"/>
      <c r="F302" s="1793"/>
      <c r="G302" s="1793"/>
    </row>
    <row r="303" spans="1:39" x14ac:dyDescent="0.2">
      <c r="A303" s="790"/>
      <c r="B303" s="790"/>
      <c r="C303" s="790"/>
      <c r="D303" s="790"/>
      <c r="E303" s="790"/>
      <c r="F303" s="790"/>
      <c r="G303" s="790"/>
    </row>
    <row r="304" spans="1:39" ht="18" x14ac:dyDescent="0.25">
      <c r="A304" s="1825" t="s">
        <v>21873</v>
      </c>
      <c r="B304" s="1825"/>
      <c r="C304" s="1825"/>
      <c r="D304" s="1825"/>
      <c r="E304" s="1825"/>
      <c r="F304" s="1825"/>
      <c r="G304" s="1825"/>
      <c r="H304" s="1825"/>
      <c r="I304" s="1825"/>
      <c r="J304" s="1825"/>
      <c r="K304" s="1825"/>
      <c r="L304" s="1825"/>
      <c r="M304" s="1825"/>
      <c r="N304" s="1825"/>
      <c r="O304" s="1825"/>
      <c r="P304" s="1825"/>
      <c r="Q304" s="1825"/>
      <c r="R304" s="1825"/>
      <c r="S304" s="1825"/>
      <c r="T304" s="1825"/>
      <c r="U304" s="1825"/>
      <c r="V304" s="1825"/>
      <c r="W304" s="1825"/>
      <c r="X304" s="1825"/>
      <c r="Y304" s="1825"/>
      <c r="Z304" s="1825"/>
      <c r="AA304" s="1825"/>
      <c r="AB304" s="1825"/>
      <c r="AC304" s="1825"/>
      <c r="AD304" s="1825"/>
      <c r="AE304" s="1825"/>
      <c r="AF304" s="1825"/>
      <c r="AG304" s="1825"/>
      <c r="AH304" s="1825"/>
      <c r="AI304" s="1825"/>
      <c r="AJ304" s="1825"/>
      <c r="AK304" s="1825"/>
      <c r="AL304" s="1825"/>
      <c r="AM304" s="1825"/>
    </row>
    <row r="305" spans="1:39" x14ac:dyDescent="0.2">
      <c r="A305" s="887"/>
      <c r="B305" s="887"/>
      <c r="C305" s="887"/>
      <c r="D305" s="887"/>
      <c r="E305" s="887"/>
      <c r="F305" s="887"/>
      <c r="G305" s="887"/>
      <c r="H305" s="887"/>
      <c r="I305" s="887"/>
      <c r="J305" s="887"/>
      <c r="K305" s="887"/>
      <c r="L305" s="887"/>
      <c r="M305" s="887"/>
      <c r="N305" s="887"/>
      <c r="O305" s="887"/>
      <c r="P305" s="887"/>
      <c r="Q305" s="887"/>
      <c r="R305" s="887"/>
      <c r="S305" s="887"/>
      <c r="T305" s="887"/>
      <c r="U305" s="887"/>
      <c r="V305" s="887"/>
      <c r="W305" s="887"/>
      <c r="X305" s="887"/>
      <c r="Y305" s="887"/>
      <c r="Z305" s="887"/>
      <c r="AA305" s="887"/>
      <c r="AB305" s="887"/>
      <c r="AC305" s="887"/>
      <c r="AD305" s="887"/>
      <c r="AE305" s="887"/>
      <c r="AF305" s="887"/>
      <c r="AG305" s="887"/>
      <c r="AH305" s="887"/>
      <c r="AI305" s="887"/>
      <c r="AJ305" s="887"/>
    </row>
    <row r="306" spans="1:39" ht="15.75" x14ac:dyDescent="0.25">
      <c r="A306" s="1834" t="s">
        <v>39</v>
      </c>
      <c r="B306" s="1834"/>
      <c r="C306" s="1834"/>
      <c r="D306" s="1834"/>
      <c r="E306" s="1834"/>
      <c r="F306" s="1834"/>
      <c r="G306" s="1834"/>
      <c r="H306" s="1834"/>
      <c r="I306" s="1834"/>
      <c r="J306" s="1834"/>
      <c r="K306" s="1834"/>
      <c r="L306" s="1834"/>
      <c r="M306" s="1834"/>
      <c r="N306" s="1834"/>
      <c r="O306" s="1834"/>
      <c r="P306" s="1834"/>
      <c r="Q306" s="1834"/>
      <c r="R306" s="1834"/>
      <c r="S306" s="1834"/>
      <c r="T306" s="1834"/>
      <c r="U306" s="1834"/>
      <c r="V306" s="1834"/>
      <c r="W306" s="1834"/>
      <c r="X306" s="1834"/>
      <c r="Y306" s="1834"/>
      <c r="Z306" s="1834"/>
      <c r="AA306" s="1834"/>
      <c r="AB306" s="1834"/>
      <c r="AC306" s="1834"/>
      <c r="AD306" s="1834"/>
      <c r="AE306" s="1834"/>
      <c r="AF306" s="1834"/>
      <c r="AG306" s="1834"/>
      <c r="AH306" s="1834"/>
      <c r="AI306" s="1834"/>
      <c r="AJ306" s="1834"/>
      <c r="AK306" s="1834"/>
      <c r="AL306" s="1834"/>
      <c r="AM306" s="1834"/>
    </row>
    <row r="307" spans="1:39" x14ac:dyDescent="0.2">
      <c r="A307" s="887"/>
      <c r="B307" s="887"/>
      <c r="C307" s="887"/>
      <c r="D307" s="887"/>
      <c r="E307" s="887"/>
      <c r="F307" s="887"/>
      <c r="G307" s="887"/>
      <c r="H307" s="887"/>
      <c r="I307" s="887"/>
      <c r="J307" s="887"/>
      <c r="K307" s="887"/>
      <c r="L307" s="887"/>
      <c r="M307" s="887"/>
      <c r="N307" s="887"/>
      <c r="O307" s="887"/>
      <c r="P307" s="887"/>
      <c r="Q307" s="887"/>
      <c r="R307" s="887"/>
      <c r="S307" s="887"/>
      <c r="T307" s="887"/>
      <c r="U307" s="887"/>
      <c r="V307" s="887"/>
      <c r="W307" s="887"/>
      <c r="X307" s="887"/>
      <c r="Y307" s="887"/>
      <c r="Z307" s="887"/>
      <c r="AA307" s="887"/>
      <c r="AB307" s="887"/>
      <c r="AC307" s="887"/>
      <c r="AD307" s="887"/>
      <c r="AE307" s="887"/>
      <c r="AF307" s="887"/>
      <c r="AG307" s="887"/>
      <c r="AH307" s="887"/>
      <c r="AI307" s="887"/>
      <c r="AJ307" s="887"/>
    </row>
    <row r="308" spans="1:39" x14ac:dyDescent="0.2">
      <c r="A308" s="1833" t="s">
        <v>21872</v>
      </c>
      <c r="B308" s="1833"/>
      <c r="C308" s="1833"/>
      <c r="D308" s="1833"/>
      <c r="E308" s="1833"/>
      <c r="F308" s="1833"/>
      <c r="G308" s="1833"/>
      <c r="H308" s="1833"/>
      <c r="I308" s="1833"/>
      <c r="J308" s="1833"/>
      <c r="K308" s="1833"/>
      <c r="L308" s="1833"/>
      <c r="M308" s="1833"/>
      <c r="N308" s="1833"/>
      <c r="O308" s="1833"/>
      <c r="P308" s="1833"/>
      <c r="Q308" s="1833"/>
      <c r="R308" s="1833"/>
      <c r="S308" s="1833"/>
      <c r="T308" s="1833"/>
      <c r="U308" s="1833"/>
      <c r="V308" s="1833"/>
      <c r="W308" s="1833"/>
      <c r="X308" s="1833"/>
      <c r="Y308" s="1833"/>
      <c r="Z308" s="1833"/>
      <c r="AA308" s="1833"/>
      <c r="AB308" s="1833"/>
      <c r="AC308" s="1833"/>
      <c r="AD308" s="1833"/>
      <c r="AE308" s="1833"/>
      <c r="AF308" s="1833"/>
      <c r="AG308" s="1833"/>
      <c r="AH308" s="1833"/>
      <c r="AI308" s="1833"/>
      <c r="AJ308" s="1833"/>
      <c r="AK308" s="1833"/>
      <c r="AL308" s="1833"/>
      <c r="AM308" s="1833"/>
    </row>
    <row r="309" spans="1:39" x14ac:dyDescent="0.2">
      <c r="A309" s="887"/>
      <c r="B309" s="887"/>
      <c r="C309" s="887"/>
      <c r="D309" s="887"/>
      <c r="E309" s="887"/>
      <c r="F309" s="887"/>
      <c r="G309" s="887"/>
      <c r="H309" s="887"/>
      <c r="I309" s="887"/>
      <c r="J309" s="887"/>
      <c r="K309" s="887"/>
      <c r="L309" s="887"/>
      <c r="M309" s="887"/>
      <c r="N309" s="887"/>
      <c r="O309" s="887"/>
      <c r="P309" s="887"/>
      <c r="Q309" s="887"/>
      <c r="R309" s="887"/>
      <c r="S309" s="887"/>
      <c r="T309" s="887"/>
      <c r="U309" s="887"/>
      <c r="V309" s="887"/>
      <c r="W309" s="887"/>
      <c r="X309" s="887"/>
      <c r="Y309" s="887"/>
      <c r="Z309" s="887"/>
      <c r="AA309" s="887"/>
      <c r="AB309" s="887"/>
      <c r="AC309" s="887"/>
      <c r="AD309" s="887"/>
      <c r="AE309" s="887"/>
      <c r="AF309" s="887"/>
      <c r="AG309" s="887"/>
      <c r="AH309" s="887"/>
      <c r="AI309" s="887"/>
      <c r="AJ309" s="887"/>
    </row>
    <row r="310" spans="1:39" x14ac:dyDescent="0.2">
      <c r="A310" s="887"/>
      <c r="B310" s="887"/>
      <c r="C310" s="887"/>
      <c r="D310" s="887"/>
      <c r="E310" s="887"/>
      <c r="F310" s="887"/>
      <c r="G310" s="887"/>
      <c r="H310" s="887"/>
      <c r="I310" s="887"/>
      <c r="J310" s="887"/>
      <c r="K310" s="887"/>
      <c r="L310" s="887"/>
      <c r="M310" s="887"/>
      <c r="N310" s="887"/>
      <c r="O310" s="887"/>
      <c r="P310" s="887"/>
      <c r="Q310" s="887"/>
      <c r="R310" s="887"/>
      <c r="S310" s="887"/>
      <c r="T310" s="887"/>
      <c r="U310" s="887"/>
      <c r="V310" s="887"/>
      <c r="W310" s="887"/>
      <c r="X310" s="887"/>
      <c r="Y310" s="887"/>
      <c r="Z310" s="887"/>
      <c r="AA310" s="887"/>
      <c r="AB310" s="887"/>
      <c r="AC310" s="887"/>
      <c r="AD310" s="887"/>
      <c r="AE310" s="887"/>
      <c r="AF310" s="887"/>
      <c r="AG310" s="887"/>
      <c r="AH310" s="887"/>
      <c r="AI310" s="887"/>
      <c r="AJ310" s="887"/>
    </row>
    <row r="311" spans="1:39" x14ac:dyDescent="0.2">
      <c r="A311" s="618" t="s">
        <v>21871</v>
      </c>
      <c r="B311" s="887"/>
      <c r="C311" s="887"/>
      <c r="D311" s="618" t="s">
        <v>21870</v>
      </c>
      <c r="E311" s="887"/>
      <c r="F311" s="887"/>
      <c r="G311" s="887"/>
      <c r="H311" s="887"/>
      <c r="I311" s="887"/>
      <c r="J311" s="887"/>
      <c r="K311" s="887"/>
      <c r="L311" s="887"/>
      <c r="M311" s="887"/>
      <c r="N311" s="887"/>
      <c r="O311" s="887"/>
      <c r="P311" s="887"/>
      <c r="Q311" s="887"/>
      <c r="R311" s="887"/>
      <c r="S311" s="887"/>
      <c r="T311" s="887"/>
      <c r="U311" s="887"/>
      <c r="V311" s="887"/>
      <c r="W311" s="887"/>
      <c r="X311" s="887"/>
      <c r="Y311" s="887"/>
      <c r="Z311" s="887"/>
      <c r="AA311" s="887"/>
      <c r="AB311" s="887"/>
      <c r="AC311" s="887"/>
      <c r="AD311" s="887"/>
      <c r="AE311" s="887"/>
      <c r="AF311" s="887"/>
      <c r="AG311" s="887"/>
      <c r="AH311" s="887"/>
      <c r="AI311" s="887"/>
      <c r="AJ311" s="887"/>
    </row>
    <row r="312" spans="1:39" x14ac:dyDescent="0.2">
      <c r="A312" s="618" t="s">
        <v>21869</v>
      </c>
      <c r="B312" s="887"/>
      <c r="C312" s="887"/>
      <c r="D312" s="618" t="s">
        <v>21868</v>
      </c>
      <c r="E312" s="887"/>
      <c r="F312" s="887"/>
      <c r="G312" s="887"/>
      <c r="H312" s="887"/>
      <c r="I312" s="887"/>
      <c r="J312" s="887"/>
      <c r="K312" s="887"/>
      <c r="L312" s="887"/>
      <c r="M312" s="887"/>
      <c r="N312" s="887"/>
      <c r="O312" s="887"/>
      <c r="P312" s="887"/>
      <c r="Q312" s="887"/>
      <c r="R312" s="887"/>
      <c r="S312" s="887"/>
      <c r="T312" s="887"/>
      <c r="U312" s="887"/>
      <c r="V312" s="887"/>
      <c r="W312" s="887"/>
      <c r="X312" s="887"/>
      <c r="Y312" s="887"/>
      <c r="Z312" s="887"/>
      <c r="AA312" s="887"/>
      <c r="AB312" s="887"/>
      <c r="AC312" s="887"/>
      <c r="AD312" s="887"/>
      <c r="AE312" s="887"/>
      <c r="AF312" s="887"/>
      <c r="AG312" s="887"/>
      <c r="AH312" s="887"/>
      <c r="AI312" s="887"/>
      <c r="AJ312" s="887"/>
    </row>
    <row r="313" spans="1:39" ht="13.5" thickBot="1" x14ac:dyDescent="0.25"/>
    <row r="314" spans="1:39" ht="30" customHeight="1" thickBot="1" x14ac:dyDescent="0.25">
      <c r="A314" s="1819" t="s">
        <v>21867</v>
      </c>
      <c r="B314" s="1820"/>
      <c r="C314" s="1820"/>
      <c r="D314" s="1820"/>
      <c r="E314" s="1821"/>
      <c r="F314" s="1830" t="s">
        <v>21866</v>
      </c>
      <c r="G314" s="1831"/>
      <c r="H314" s="1831"/>
      <c r="I314" s="1831"/>
      <c r="J314" s="1831"/>
      <c r="K314" s="1831"/>
      <c r="L314" s="1831"/>
      <c r="M314" s="1831"/>
      <c r="N314" s="1831"/>
      <c r="O314" s="1831"/>
      <c r="P314" s="1831"/>
      <c r="Q314" s="1831"/>
      <c r="R314" s="1831"/>
      <c r="S314" s="1831"/>
      <c r="T314" s="1832"/>
      <c r="U314" s="1830" t="s">
        <v>21865</v>
      </c>
      <c r="V314" s="1831"/>
      <c r="W314" s="1831"/>
      <c r="X314" s="1831"/>
      <c r="Y314" s="1831"/>
      <c r="Z314" s="1831"/>
      <c r="AA314" s="1831"/>
      <c r="AB314" s="1831"/>
      <c r="AC314" s="1831"/>
      <c r="AD314" s="1831"/>
      <c r="AE314" s="1831"/>
      <c r="AF314" s="1831"/>
      <c r="AG314" s="1831"/>
      <c r="AH314" s="1831"/>
      <c r="AI314" s="1832"/>
      <c r="AJ314" s="1828" t="s">
        <v>21864</v>
      </c>
      <c r="AK314" s="1829"/>
      <c r="AL314" s="1828" t="s">
        <v>21863</v>
      </c>
      <c r="AM314" s="1829"/>
    </row>
    <row r="315" spans="1:39" ht="199.5" customHeight="1" thickBot="1" x14ac:dyDescent="0.25">
      <c r="A315" s="1822"/>
      <c r="B315" s="1823"/>
      <c r="C315" s="1823"/>
      <c r="D315" s="1823"/>
      <c r="E315" s="1824"/>
      <c r="F315" s="905" t="s">
        <v>21844</v>
      </c>
      <c r="G315" s="904" t="s">
        <v>21860</v>
      </c>
      <c r="H315" s="904" t="s">
        <v>21859</v>
      </c>
      <c r="I315" s="904" t="s">
        <v>21858</v>
      </c>
      <c r="J315" s="904" t="s">
        <v>21857</v>
      </c>
      <c r="K315" s="904" t="s">
        <v>21856</v>
      </c>
      <c r="L315" s="904" t="s">
        <v>21855</v>
      </c>
      <c r="M315" s="904" t="s">
        <v>21854</v>
      </c>
      <c r="N315" s="904" t="s">
        <v>21853</v>
      </c>
      <c r="O315" s="904" t="s">
        <v>21862</v>
      </c>
      <c r="P315" s="904" t="s">
        <v>21851</v>
      </c>
      <c r="Q315" s="904" t="s">
        <v>21850</v>
      </c>
      <c r="R315" s="904" t="s">
        <v>21849</v>
      </c>
      <c r="S315" s="903" t="s">
        <v>21848</v>
      </c>
      <c r="T315" s="901" t="s">
        <v>21861</v>
      </c>
      <c r="U315" s="905" t="s">
        <v>21844</v>
      </c>
      <c r="V315" s="904" t="s">
        <v>21860</v>
      </c>
      <c r="W315" s="904" t="s">
        <v>21859</v>
      </c>
      <c r="X315" s="904" t="s">
        <v>21858</v>
      </c>
      <c r="Y315" s="904" t="s">
        <v>21857</v>
      </c>
      <c r="Z315" s="904" t="s">
        <v>21856</v>
      </c>
      <c r="AA315" s="904" t="s">
        <v>21855</v>
      </c>
      <c r="AB315" s="904" t="s">
        <v>21854</v>
      </c>
      <c r="AC315" s="904" t="s">
        <v>21853</v>
      </c>
      <c r="AD315" s="904" t="s">
        <v>21852</v>
      </c>
      <c r="AE315" s="904" t="s">
        <v>21851</v>
      </c>
      <c r="AF315" s="904" t="s">
        <v>21850</v>
      </c>
      <c r="AG315" s="903" t="s">
        <v>21849</v>
      </c>
      <c r="AH315" s="902" t="s">
        <v>21848</v>
      </c>
      <c r="AI315" s="901" t="s">
        <v>21847</v>
      </c>
      <c r="AJ315" s="901" t="s">
        <v>21846</v>
      </c>
      <c r="AK315" s="901" t="s">
        <v>21845</v>
      </c>
      <c r="AL315" s="901" t="s">
        <v>21844</v>
      </c>
      <c r="AM315" s="901" t="s">
        <v>21843</v>
      </c>
    </row>
    <row r="316" spans="1:39" ht="13.5" thickBot="1" x14ac:dyDescent="0.25">
      <c r="A316" s="900"/>
      <c r="B316" s="894"/>
      <c r="C316" s="894"/>
      <c r="D316" s="894"/>
      <c r="E316" s="899"/>
      <c r="F316" s="898"/>
      <c r="G316" s="897"/>
      <c r="H316" s="897"/>
      <c r="I316" s="897"/>
      <c r="J316" s="897"/>
      <c r="K316" s="897"/>
      <c r="L316" s="897"/>
      <c r="M316" s="897"/>
      <c r="N316" s="897"/>
      <c r="O316" s="896"/>
      <c r="P316" s="897"/>
      <c r="Q316" s="897"/>
      <c r="R316" s="896"/>
      <c r="S316" s="895"/>
      <c r="T316" s="889"/>
      <c r="U316" s="894"/>
      <c r="V316" s="892"/>
      <c r="W316" s="892"/>
      <c r="X316" s="892"/>
      <c r="Y316" s="892"/>
      <c r="Z316" s="892"/>
      <c r="AA316" s="892"/>
      <c r="AB316" s="892"/>
      <c r="AC316" s="892"/>
      <c r="AD316" s="893"/>
      <c r="AE316" s="892"/>
      <c r="AF316" s="892"/>
      <c r="AG316" s="891"/>
      <c r="AH316" s="890"/>
      <c r="AI316" s="889"/>
      <c r="AJ316" s="889"/>
      <c r="AK316" s="889"/>
      <c r="AL316" s="889"/>
      <c r="AM316" s="889"/>
    </row>
    <row r="317" spans="1:39" x14ac:dyDescent="0.2">
      <c r="A317" s="888"/>
      <c r="B317" s="887"/>
      <c r="C317" s="887"/>
      <c r="D317" s="887"/>
      <c r="E317" s="850"/>
      <c r="F317" s="886"/>
      <c r="G317" s="885"/>
      <c r="H317" s="879"/>
      <c r="I317" s="884"/>
      <c r="J317" s="884"/>
      <c r="K317" s="879"/>
      <c r="L317" s="884"/>
      <c r="M317" s="879"/>
      <c r="N317" s="879"/>
      <c r="O317" s="883"/>
      <c r="P317" s="879"/>
      <c r="Q317" s="879"/>
      <c r="R317" s="882"/>
      <c r="S317" s="878"/>
      <c r="T317" s="876"/>
      <c r="U317" s="881"/>
      <c r="V317" s="879"/>
      <c r="W317" s="879"/>
      <c r="X317" s="879"/>
      <c r="Y317" s="879"/>
      <c r="Z317" s="879"/>
      <c r="AA317" s="879"/>
      <c r="AB317" s="879"/>
      <c r="AC317" s="879"/>
      <c r="AD317" s="880"/>
      <c r="AE317" s="879"/>
      <c r="AF317" s="879"/>
      <c r="AG317" s="878"/>
      <c r="AH317" s="877"/>
      <c r="AI317" s="876"/>
      <c r="AJ317" s="876"/>
      <c r="AK317" s="875"/>
      <c r="AL317" s="875"/>
      <c r="AM317" s="875"/>
    </row>
    <row r="318" spans="1:39" x14ac:dyDescent="0.2">
      <c r="A318" s="1856" t="s">
        <v>21842</v>
      </c>
      <c r="B318" s="1857"/>
      <c r="C318" s="1857"/>
      <c r="D318" s="1858"/>
      <c r="E318" s="850"/>
      <c r="F318" s="873"/>
      <c r="G318" s="872"/>
      <c r="H318" s="874"/>
      <c r="I318" s="874"/>
      <c r="J318" s="870"/>
      <c r="K318" s="871"/>
      <c r="L318" s="849"/>
      <c r="M318" s="842"/>
      <c r="N318" s="870"/>
      <c r="O318" s="848"/>
      <c r="P318" s="872"/>
      <c r="Q318" s="870"/>
      <c r="R318" s="848"/>
      <c r="S318" s="847"/>
      <c r="T318" s="838"/>
      <c r="U318" s="873"/>
      <c r="V318" s="872"/>
      <c r="W318" s="842"/>
      <c r="X318" s="842"/>
      <c r="Y318" s="870"/>
      <c r="Z318" s="871"/>
      <c r="AA318" s="842"/>
      <c r="AB318" s="842"/>
      <c r="AC318" s="870"/>
      <c r="AD318" s="844"/>
      <c r="AE318" s="870"/>
      <c r="AF318" s="870"/>
      <c r="AG318" s="841"/>
      <c r="AH318" s="869"/>
      <c r="AI318" s="868"/>
      <c r="AJ318" s="868"/>
      <c r="AK318" s="867"/>
      <c r="AL318" s="867"/>
      <c r="AM318" s="867"/>
    </row>
    <row r="319" spans="1:39" x14ac:dyDescent="0.2">
      <c r="A319" s="1856" t="s">
        <v>21832</v>
      </c>
      <c r="B319" s="1857"/>
      <c r="C319" s="1857"/>
      <c r="D319" s="1858"/>
      <c r="E319" s="850"/>
      <c r="F319" s="863"/>
      <c r="G319" s="862"/>
      <c r="H319" s="842"/>
      <c r="I319" s="849"/>
      <c r="J319" s="849"/>
      <c r="K319" s="842"/>
      <c r="L319" s="849"/>
      <c r="M319" s="842"/>
      <c r="N319" s="842"/>
      <c r="O319" s="865"/>
      <c r="P319" s="842"/>
      <c r="Q319" s="842"/>
      <c r="R319" s="865"/>
      <c r="S319" s="864"/>
      <c r="T319" s="857"/>
      <c r="U319" s="863"/>
      <c r="V319" s="862"/>
      <c r="W319" s="842"/>
      <c r="X319" s="842"/>
      <c r="Y319" s="842"/>
      <c r="Z319" s="842"/>
      <c r="AA319" s="842"/>
      <c r="AB319" s="842"/>
      <c r="AC319" s="842"/>
      <c r="AD319" s="861"/>
      <c r="AE319" s="842"/>
      <c r="AF319" s="842"/>
      <c r="AG319" s="860"/>
      <c r="AH319" s="866"/>
      <c r="AI319" s="857"/>
      <c r="AJ319" s="858"/>
      <c r="AK319" s="857"/>
      <c r="AL319" s="857"/>
      <c r="AM319" s="857"/>
    </row>
    <row r="320" spans="1:39" ht="13.5" thickBot="1" x14ac:dyDescent="0.25">
      <c r="A320" s="1856" t="s">
        <v>21832</v>
      </c>
      <c r="B320" s="1857"/>
      <c r="C320" s="1857"/>
      <c r="D320" s="1858"/>
      <c r="E320" s="850"/>
      <c r="F320" s="863"/>
      <c r="G320" s="862"/>
      <c r="H320" s="842"/>
      <c r="I320" s="849"/>
      <c r="J320" s="849"/>
      <c r="K320" s="842"/>
      <c r="L320" s="849"/>
      <c r="M320" s="842"/>
      <c r="N320" s="842"/>
      <c r="O320" s="865"/>
      <c r="P320" s="842"/>
      <c r="Q320" s="842"/>
      <c r="R320" s="865"/>
      <c r="S320" s="864"/>
      <c r="T320" s="857"/>
      <c r="U320" s="863"/>
      <c r="V320" s="862"/>
      <c r="W320" s="842"/>
      <c r="X320" s="842"/>
      <c r="Y320" s="842"/>
      <c r="Z320" s="842"/>
      <c r="AA320" s="842"/>
      <c r="AB320" s="842"/>
      <c r="AC320" s="842"/>
      <c r="AD320" s="861"/>
      <c r="AE320" s="842"/>
      <c r="AF320" s="842"/>
      <c r="AG320" s="860"/>
      <c r="AH320" s="859"/>
      <c r="AI320" s="857"/>
      <c r="AJ320" s="858"/>
      <c r="AK320" s="857"/>
      <c r="AL320" s="857"/>
      <c r="AM320" s="857"/>
    </row>
    <row r="321" spans="1:39" ht="12.75" customHeight="1" x14ac:dyDescent="0.2">
      <c r="A321" s="1856" t="s">
        <v>21841</v>
      </c>
      <c r="B321" s="1857"/>
      <c r="C321" s="1857"/>
      <c r="D321" s="1858"/>
      <c r="E321" s="850"/>
      <c r="F321" s="1835" t="s">
        <v>21831</v>
      </c>
      <c r="G321" s="1836"/>
      <c r="H321" s="1836"/>
      <c r="I321" s="1836"/>
      <c r="J321" s="1836"/>
      <c r="K321" s="1836"/>
      <c r="L321" s="1836"/>
      <c r="M321" s="1836"/>
      <c r="N321" s="1836"/>
      <c r="O321" s="1836"/>
      <c r="P321" s="1836"/>
      <c r="Q321" s="1836"/>
      <c r="R321" s="1836"/>
      <c r="S321" s="1836"/>
      <c r="T321" s="1836"/>
      <c r="U321" s="1836"/>
      <c r="V321" s="1836"/>
      <c r="W321" s="1836"/>
      <c r="X321" s="1836"/>
      <c r="Y321" s="1836"/>
      <c r="Z321" s="1836"/>
      <c r="AA321" s="1836"/>
      <c r="AB321" s="1836"/>
      <c r="AC321" s="1836"/>
      <c r="AD321" s="1836"/>
      <c r="AE321" s="1836"/>
      <c r="AF321" s="1836"/>
      <c r="AG321" s="1836"/>
      <c r="AH321" s="1836"/>
      <c r="AI321" s="1836"/>
      <c r="AJ321" s="1836"/>
      <c r="AK321" s="1836"/>
      <c r="AL321" s="1836"/>
      <c r="AM321" s="1837"/>
    </row>
    <row r="322" spans="1:39" ht="12.75" customHeight="1" x14ac:dyDescent="0.2">
      <c r="A322" s="1856" t="s">
        <v>21832</v>
      </c>
      <c r="B322" s="1857"/>
      <c r="C322" s="1857"/>
      <c r="D322" s="1858"/>
      <c r="E322" s="850"/>
      <c r="F322" s="1838"/>
      <c r="G322" s="1839"/>
      <c r="H322" s="1839"/>
      <c r="I322" s="1839"/>
      <c r="J322" s="1839"/>
      <c r="K322" s="1839"/>
      <c r="L322" s="1839"/>
      <c r="M322" s="1839"/>
      <c r="N322" s="1839"/>
      <c r="O322" s="1839"/>
      <c r="P322" s="1839"/>
      <c r="Q322" s="1839"/>
      <c r="R322" s="1839"/>
      <c r="S322" s="1839"/>
      <c r="T322" s="1839"/>
      <c r="U322" s="1839"/>
      <c r="V322" s="1839"/>
      <c r="W322" s="1839"/>
      <c r="X322" s="1839"/>
      <c r="Y322" s="1839"/>
      <c r="Z322" s="1839"/>
      <c r="AA322" s="1839"/>
      <c r="AB322" s="1839"/>
      <c r="AC322" s="1839"/>
      <c r="AD322" s="1839"/>
      <c r="AE322" s="1839"/>
      <c r="AF322" s="1839"/>
      <c r="AG322" s="1839"/>
      <c r="AH322" s="1839"/>
      <c r="AI322" s="1839"/>
      <c r="AJ322" s="1839"/>
      <c r="AK322" s="1839"/>
      <c r="AL322" s="1839"/>
      <c r="AM322" s="1840"/>
    </row>
    <row r="323" spans="1:39" ht="12.75" customHeight="1" x14ac:dyDescent="0.2">
      <c r="A323" s="1856" t="s">
        <v>21832</v>
      </c>
      <c r="B323" s="1857"/>
      <c r="C323" s="1857"/>
      <c r="D323" s="1858"/>
      <c r="E323" s="850"/>
      <c r="F323" s="1838"/>
      <c r="G323" s="1839"/>
      <c r="H323" s="1839"/>
      <c r="I323" s="1839"/>
      <c r="J323" s="1839"/>
      <c r="K323" s="1839"/>
      <c r="L323" s="1839"/>
      <c r="M323" s="1839"/>
      <c r="N323" s="1839"/>
      <c r="O323" s="1839"/>
      <c r="P323" s="1839"/>
      <c r="Q323" s="1839"/>
      <c r="R323" s="1839"/>
      <c r="S323" s="1839"/>
      <c r="T323" s="1839"/>
      <c r="U323" s="1839"/>
      <c r="V323" s="1839"/>
      <c r="W323" s="1839"/>
      <c r="X323" s="1839"/>
      <c r="Y323" s="1839"/>
      <c r="Z323" s="1839"/>
      <c r="AA323" s="1839"/>
      <c r="AB323" s="1839"/>
      <c r="AC323" s="1839"/>
      <c r="AD323" s="1839"/>
      <c r="AE323" s="1839"/>
      <c r="AF323" s="1839"/>
      <c r="AG323" s="1839"/>
      <c r="AH323" s="1839"/>
      <c r="AI323" s="1839"/>
      <c r="AJ323" s="1839"/>
      <c r="AK323" s="1839"/>
      <c r="AL323" s="1839"/>
      <c r="AM323" s="1840"/>
    </row>
    <row r="324" spans="1:39" ht="12.75" customHeight="1" x14ac:dyDescent="0.2">
      <c r="A324" s="1856" t="s">
        <v>21840</v>
      </c>
      <c r="B324" s="1857"/>
      <c r="C324" s="1857"/>
      <c r="D324" s="1858"/>
      <c r="E324" s="850"/>
      <c r="F324" s="1838"/>
      <c r="G324" s="1839"/>
      <c r="H324" s="1839"/>
      <c r="I324" s="1839"/>
      <c r="J324" s="1839"/>
      <c r="K324" s="1839"/>
      <c r="L324" s="1839"/>
      <c r="M324" s="1839"/>
      <c r="N324" s="1839"/>
      <c r="O324" s="1839"/>
      <c r="P324" s="1839"/>
      <c r="Q324" s="1839"/>
      <c r="R324" s="1839"/>
      <c r="S324" s="1839"/>
      <c r="T324" s="1839"/>
      <c r="U324" s="1839"/>
      <c r="V324" s="1839"/>
      <c r="W324" s="1839"/>
      <c r="X324" s="1839"/>
      <c r="Y324" s="1839"/>
      <c r="Z324" s="1839"/>
      <c r="AA324" s="1839"/>
      <c r="AB324" s="1839"/>
      <c r="AC324" s="1839"/>
      <c r="AD324" s="1839"/>
      <c r="AE324" s="1839"/>
      <c r="AF324" s="1839"/>
      <c r="AG324" s="1839"/>
      <c r="AH324" s="1839"/>
      <c r="AI324" s="1839"/>
      <c r="AJ324" s="1839"/>
      <c r="AK324" s="1839"/>
      <c r="AL324" s="1839"/>
      <c r="AM324" s="1840"/>
    </row>
    <row r="325" spans="1:39" ht="12.75" customHeight="1" x14ac:dyDescent="0.2">
      <c r="A325" s="1856" t="s">
        <v>21832</v>
      </c>
      <c r="B325" s="1857"/>
      <c r="C325" s="1857"/>
      <c r="D325" s="1858"/>
      <c r="E325" s="850"/>
      <c r="F325" s="1838"/>
      <c r="G325" s="1839"/>
      <c r="H325" s="1839"/>
      <c r="I325" s="1839"/>
      <c r="J325" s="1839"/>
      <c r="K325" s="1839"/>
      <c r="L325" s="1839"/>
      <c r="M325" s="1839"/>
      <c r="N325" s="1839"/>
      <c r="O325" s="1839"/>
      <c r="P325" s="1839"/>
      <c r="Q325" s="1839"/>
      <c r="R325" s="1839"/>
      <c r="S325" s="1839"/>
      <c r="T325" s="1839"/>
      <c r="U325" s="1839"/>
      <c r="V325" s="1839"/>
      <c r="W325" s="1839"/>
      <c r="X325" s="1839"/>
      <c r="Y325" s="1839"/>
      <c r="Z325" s="1839"/>
      <c r="AA325" s="1839"/>
      <c r="AB325" s="1839"/>
      <c r="AC325" s="1839"/>
      <c r="AD325" s="1839"/>
      <c r="AE325" s="1839"/>
      <c r="AF325" s="1839"/>
      <c r="AG325" s="1839"/>
      <c r="AH325" s="1839"/>
      <c r="AI325" s="1839"/>
      <c r="AJ325" s="1839"/>
      <c r="AK325" s="1839"/>
      <c r="AL325" s="1839"/>
      <c r="AM325" s="1840"/>
    </row>
    <row r="326" spans="1:39" ht="12.75" customHeight="1" x14ac:dyDescent="0.2">
      <c r="A326" s="1856" t="s">
        <v>21832</v>
      </c>
      <c r="B326" s="1857"/>
      <c r="C326" s="1857"/>
      <c r="D326" s="1858"/>
      <c r="E326" s="850"/>
      <c r="F326" s="1838"/>
      <c r="G326" s="1839"/>
      <c r="H326" s="1839"/>
      <c r="I326" s="1839"/>
      <c r="J326" s="1839"/>
      <c r="K326" s="1839"/>
      <c r="L326" s="1839"/>
      <c r="M326" s="1839"/>
      <c r="N326" s="1839"/>
      <c r="O326" s="1839"/>
      <c r="P326" s="1839"/>
      <c r="Q326" s="1839"/>
      <c r="R326" s="1839"/>
      <c r="S326" s="1839"/>
      <c r="T326" s="1839"/>
      <c r="U326" s="1839"/>
      <c r="V326" s="1839"/>
      <c r="W326" s="1839"/>
      <c r="X326" s="1839"/>
      <c r="Y326" s="1839"/>
      <c r="Z326" s="1839"/>
      <c r="AA326" s="1839"/>
      <c r="AB326" s="1839"/>
      <c r="AC326" s="1839"/>
      <c r="AD326" s="1839"/>
      <c r="AE326" s="1839"/>
      <c r="AF326" s="1839"/>
      <c r="AG326" s="1839"/>
      <c r="AH326" s="1839"/>
      <c r="AI326" s="1839"/>
      <c r="AJ326" s="1839"/>
      <c r="AK326" s="1839"/>
      <c r="AL326" s="1839"/>
      <c r="AM326" s="1840"/>
    </row>
    <row r="327" spans="1:39" ht="12.75" customHeight="1" x14ac:dyDescent="0.2">
      <c r="A327" s="1856" t="s">
        <v>21839</v>
      </c>
      <c r="B327" s="1857"/>
      <c r="C327" s="1857"/>
      <c r="D327" s="1858"/>
      <c r="E327" s="850"/>
      <c r="F327" s="1838"/>
      <c r="G327" s="1839"/>
      <c r="H327" s="1839"/>
      <c r="I327" s="1839"/>
      <c r="J327" s="1839"/>
      <c r="K327" s="1839"/>
      <c r="L327" s="1839"/>
      <c r="M327" s="1839"/>
      <c r="N327" s="1839"/>
      <c r="O327" s="1839"/>
      <c r="P327" s="1839"/>
      <c r="Q327" s="1839"/>
      <c r="R327" s="1839"/>
      <c r="S327" s="1839"/>
      <c r="T327" s="1839"/>
      <c r="U327" s="1839"/>
      <c r="V327" s="1839"/>
      <c r="W327" s="1839"/>
      <c r="X327" s="1839"/>
      <c r="Y327" s="1839"/>
      <c r="Z327" s="1839"/>
      <c r="AA327" s="1839"/>
      <c r="AB327" s="1839"/>
      <c r="AC327" s="1839"/>
      <c r="AD327" s="1839"/>
      <c r="AE327" s="1839"/>
      <c r="AF327" s="1839"/>
      <c r="AG327" s="1839"/>
      <c r="AH327" s="1839"/>
      <c r="AI327" s="1839"/>
      <c r="AJ327" s="1839"/>
      <c r="AK327" s="1839"/>
      <c r="AL327" s="1839"/>
      <c r="AM327" s="1840"/>
    </row>
    <row r="328" spans="1:39" ht="12.75" customHeight="1" x14ac:dyDescent="0.2">
      <c r="A328" s="1856" t="s">
        <v>21832</v>
      </c>
      <c r="B328" s="1857"/>
      <c r="C328" s="1857"/>
      <c r="D328" s="1858"/>
      <c r="E328" s="850"/>
      <c r="F328" s="1838"/>
      <c r="G328" s="1839"/>
      <c r="H328" s="1839"/>
      <c r="I328" s="1839"/>
      <c r="J328" s="1839"/>
      <c r="K328" s="1839"/>
      <c r="L328" s="1839"/>
      <c r="M328" s="1839"/>
      <c r="N328" s="1839"/>
      <c r="O328" s="1839"/>
      <c r="P328" s="1839"/>
      <c r="Q328" s="1839"/>
      <c r="R328" s="1839"/>
      <c r="S328" s="1839"/>
      <c r="T328" s="1839"/>
      <c r="U328" s="1839"/>
      <c r="V328" s="1839"/>
      <c r="W328" s="1839"/>
      <c r="X328" s="1839"/>
      <c r="Y328" s="1839"/>
      <c r="Z328" s="1839"/>
      <c r="AA328" s="1839"/>
      <c r="AB328" s="1839"/>
      <c r="AC328" s="1839"/>
      <c r="AD328" s="1839"/>
      <c r="AE328" s="1839"/>
      <c r="AF328" s="1839"/>
      <c r="AG328" s="1839"/>
      <c r="AH328" s="1839"/>
      <c r="AI328" s="1839"/>
      <c r="AJ328" s="1839"/>
      <c r="AK328" s="1839"/>
      <c r="AL328" s="1839"/>
      <c r="AM328" s="1840"/>
    </row>
    <row r="329" spans="1:39" ht="12.75" customHeight="1" x14ac:dyDescent="0.2">
      <c r="A329" s="1856" t="s">
        <v>21832</v>
      </c>
      <c r="B329" s="1857"/>
      <c r="C329" s="1857"/>
      <c r="D329" s="1858"/>
      <c r="E329" s="850"/>
      <c r="F329" s="1838"/>
      <c r="G329" s="1839"/>
      <c r="H329" s="1839"/>
      <c r="I329" s="1839"/>
      <c r="J329" s="1839"/>
      <c r="K329" s="1839"/>
      <c r="L329" s="1839"/>
      <c r="M329" s="1839"/>
      <c r="N329" s="1839"/>
      <c r="O329" s="1839"/>
      <c r="P329" s="1839"/>
      <c r="Q329" s="1839"/>
      <c r="R329" s="1839"/>
      <c r="S329" s="1839"/>
      <c r="T329" s="1839"/>
      <c r="U329" s="1839"/>
      <c r="V329" s="1839"/>
      <c r="W329" s="1839"/>
      <c r="X329" s="1839"/>
      <c r="Y329" s="1839"/>
      <c r="Z329" s="1839"/>
      <c r="AA329" s="1839"/>
      <c r="AB329" s="1839"/>
      <c r="AC329" s="1839"/>
      <c r="AD329" s="1839"/>
      <c r="AE329" s="1839"/>
      <c r="AF329" s="1839"/>
      <c r="AG329" s="1839"/>
      <c r="AH329" s="1839"/>
      <c r="AI329" s="1839"/>
      <c r="AJ329" s="1839"/>
      <c r="AK329" s="1839"/>
      <c r="AL329" s="1839"/>
      <c r="AM329" s="1840"/>
    </row>
    <row r="330" spans="1:39" ht="12.75" customHeight="1" x14ac:dyDescent="0.2">
      <c r="A330" s="1856" t="s">
        <v>21838</v>
      </c>
      <c r="B330" s="1857"/>
      <c r="C330" s="1857"/>
      <c r="D330" s="1858"/>
      <c r="E330" s="850"/>
      <c r="F330" s="1838"/>
      <c r="G330" s="1839"/>
      <c r="H330" s="1839"/>
      <c r="I330" s="1839"/>
      <c r="J330" s="1839"/>
      <c r="K330" s="1839"/>
      <c r="L330" s="1839"/>
      <c r="M330" s="1839"/>
      <c r="N330" s="1839"/>
      <c r="O330" s="1839"/>
      <c r="P330" s="1839"/>
      <c r="Q330" s="1839"/>
      <c r="R330" s="1839"/>
      <c r="S330" s="1839"/>
      <c r="T330" s="1839"/>
      <c r="U330" s="1839"/>
      <c r="V330" s="1839"/>
      <c r="W330" s="1839"/>
      <c r="X330" s="1839"/>
      <c r="Y330" s="1839"/>
      <c r="Z330" s="1839"/>
      <c r="AA330" s="1839"/>
      <c r="AB330" s="1839"/>
      <c r="AC330" s="1839"/>
      <c r="AD330" s="1839"/>
      <c r="AE330" s="1839"/>
      <c r="AF330" s="1839"/>
      <c r="AG330" s="1839"/>
      <c r="AH330" s="1839"/>
      <c r="AI330" s="1839"/>
      <c r="AJ330" s="1839"/>
      <c r="AK330" s="1839"/>
      <c r="AL330" s="1839"/>
      <c r="AM330" s="1840"/>
    </row>
    <row r="331" spans="1:39" ht="12.75" customHeight="1" x14ac:dyDescent="0.2">
      <c r="A331" s="1856" t="s">
        <v>21832</v>
      </c>
      <c r="B331" s="1857"/>
      <c r="C331" s="1857"/>
      <c r="D331" s="1858"/>
      <c r="E331" s="850"/>
      <c r="F331" s="1838"/>
      <c r="G331" s="1839"/>
      <c r="H331" s="1839"/>
      <c r="I331" s="1839"/>
      <c r="J331" s="1839"/>
      <c r="K331" s="1839"/>
      <c r="L331" s="1839"/>
      <c r="M331" s="1839"/>
      <c r="N331" s="1839"/>
      <c r="O331" s="1839"/>
      <c r="P331" s="1839"/>
      <c r="Q331" s="1839"/>
      <c r="R331" s="1839"/>
      <c r="S331" s="1839"/>
      <c r="T331" s="1839"/>
      <c r="U331" s="1839"/>
      <c r="V331" s="1839"/>
      <c r="W331" s="1839"/>
      <c r="X331" s="1839"/>
      <c r="Y331" s="1839"/>
      <c r="Z331" s="1839"/>
      <c r="AA331" s="1839"/>
      <c r="AB331" s="1839"/>
      <c r="AC331" s="1839"/>
      <c r="AD331" s="1839"/>
      <c r="AE331" s="1839"/>
      <c r="AF331" s="1839"/>
      <c r="AG331" s="1839"/>
      <c r="AH331" s="1839"/>
      <c r="AI331" s="1839"/>
      <c r="AJ331" s="1839"/>
      <c r="AK331" s="1839"/>
      <c r="AL331" s="1839"/>
      <c r="AM331" s="1840"/>
    </row>
    <row r="332" spans="1:39" ht="12.75" customHeight="1" x14ac:dyDescent="0.2">
      <c r="A332" s="1856" t="s">
        <v>21832</v>
      </c>
      <c r="B332" s="1857"/>
      <c r="C332" s="1857"/>
      <c r="D332" s="1858"/>
      <c r="E332" s="850"/>
      <c r="F332" s="1838"/>
      <c r="G332" s="1839"/>
      <c r="H332" s="1839"/>
      <c r="I332" s="1839"/>
      <c r="J332" s="1839"/>
      <c r="K332" s="1839"/>
      <c r="L332" s="1839"/>
      <c r="M332" s="1839"/>
      <c r="N332" s="1839"/>
      <c r="O332" s="1839"/>
      <c r="P332" s="1839"/>
      <c r="Q332" s="1839"/>
      <c r="R332" s="1839"/>
      <c r="S332" s="1839"/>
      <c r="T332" s="1839"/>
      <c r="U332" s="1839"/>
      <c r="V332" s="1839"/>
      <c r="W332" s="1839"/>
      <c r="X332" s="1839"/>
      <c r="Y332" s="1839"/>
      <c r="Z332" s="1839"/>
      <c r="AA332" s="1839"/>
      <c r="AB332" s="1839"/>
      <c r="AC332" s="1839"/>
      <c r="AD332" s="1839"/>
      <c r="AE332" s="1839"/>
      <c r="AF332" s="1839"/>
      <c r="AG332" s="1839"/>
      <c r="AH332" s="1839"/>
      <c r="AI332" s="1839"/>
      <c r="AJ332" s="1839"/>
      <c r="AK332" s="1839"/>
      <c r="AL332" s="1839"/>
      <c r="AM332" s="1840"/>
    </row>
    <row r="333" spans="1:39" ht="12.75" customHeight="1" x14ac:dyDescent="0.2">
      <c r="A333" s="1856" t="s">
        <v>21837</v>
      </c>
      <c r="B333" s="1857"/>
      <c r="C333" s="1857"/>
      <c r="D333" s="1858"/>
      <c r="E333" s="850"/>
      <c r="F333" s="1838"/>
      <c r="G333" s="1839"/>
      <c r="H333" s="1839"/>
      <c r="I333" s="1839"/>
      <c r="J333" s="1839"/>
      <c r="K333" s="1839"/>
      <c r="L333" s="1839"/>
      <c r="M333" s="1839"/>
      <c r="N333" s="1839"/>
      <c r="O333" s="1839"/>
      <c r="P333" s="1839"/>
      <c r="Q333" s="1839"/>
      <c r="R333" s="1839"/>
      <c r="S333" s="1839"/>
      <c r="T333" s="1839"/>
      <c r="U333" s="1839"/>
      <c r="V333" s="1839"/>
      <c r="W333" s="1839"/>
      <c r="X333" s="1839"/>
      <c r="Y333" s="1839"/>
      <c r="Z333" s="1839"/>
      <c r="AA333" s="1839"/>
      <c r="AB333" s="1839"/>
      <c r="AC333" s="1839"/>
      <c r="AD333" s="1839"/>
      <c r="AE333" s="1839"/>
      <c r="AF333" s="1839"/>
      <c r="AG333" s="1839"/>
      <c r="AH333" s="1839"/>
      <c r="AI333" s="1839"/>
      <c r="AJ333" s="1839"/>
      <c r="AK333" s="1839"/>
      <c r="AL333" s="1839"/>
      <c r="AM333" s="1840"/>
    </row>
    <row r="334" spans="1:39" ht="12.75" customHeight="1" x14ac:dyDescent="0.2">
      <c r="A334" s="1856" t="s">
        <v>21832</v>
      </c>
      <c r="B334" s="1857"/>
      <c r="C334" s="1857"/>
      <c r="D334" s="1858"/>
      <c r="E334" s="850"/>
      <c r="F334" s="1838"/>
      <c r="G334" s="1839"/>
      <c r="H334" s="1839"/>
      <c r="I334" s="1839"/>
      <c r="J334" s="1839"/>
      <c r="K334" s="1839"/>
      <c r="L334" s="1839"/>
      <c r="M334" s="1839"/>
      <c r="N334" s="1839"/>
      <c r="O334" s="1839"/>
      <c r="P334" s="1839"/>
      <c r="Q334" s="1839"/>
      <c r="R334" s="1839"/>
      <c r="S334" s="1839"/>
      <c r="T334" s="1839"/>
      <c r="U334" s="1839"/>
      <c r="V334" s="1839"/>
      <c r="W334" s="1839"/>
      <c r="X334" s="1839"/>
      <c r="Y334" s="1839"/>
      <c r="Z334" s="1839"/>
      <c r="AA334" s="1839"/>
      <c r="AB334" s="1839"/>
      <c r="AC334" s="1839"/>
      <c r="AD334" s="1839"/>
      <c r="AE334" s="1839"/>
      <c r="AF334" s="1839"/>
      <c r="AG334" s="1839"/>
      <c r="AH334" s="1839"/>
      <c r="AI334" s="1839"/>
      <c r="AJ334" s="1839"/>
      <c r="AK334" s="1839"/>
      <c r="AL334" s="1839"/>
      <c r="AM334" s="1840"/>
    </row>
    <row r="335" spans="1:39" ht="12.75" customHeight="1" x14ac:dyDescent="0.2">
      <c r="A335" s="1856" t="s">
        <v>21832</v>
      </c>
      <c r="B335" s="1857"/>
      <c r="C335" s="1857"/>
      <c r="D335" s="1858"/>
      <c r="E335" s="850"/>
      <c r="F335" s="1838"/>
      <c r="G335" s="1839"/>
      <c r="H335" s="1839"/>
      <c r="I335" s="1839"/>
      <c r="J335" s="1839"/>
      <c r="K335" s="1839"/>
      <c r="L335" s="1839"/>
      <c r="M335" s="1839"/>
      <c r="N335" s="1839"/>
      <c r="O335" s="1839"/>
      <c r="P335" s="1839"/>
      <c r="Q335" s="1839"/>
      <c r="R335" s="1839"/>
      <c r="S335" s="1839"/>
      <c r="T335" s="1839"/>
      <c r="U335" s="1839"/>
      <c r="V335" s="1839"/>
      <c r="W335" s="1839"/>
      <c r="X335" s="1839"/>
      <c r="Y335" s="1839"/>
      <c r="Z335" s="1839"/>
      <c r="AA335" s="1839"/>
      <c r="AB335" s="1839"/>
      <c r="AC335" s="1839"/>
      <c r="AD335" s="1839"/>
      <c r="AE335" s="1839"/>
      <c r="AF335" s="1839"/>
      <c r="AG335" s="1839"/>
      <c r="AH335" s="1839"/>
      <c r="AI335" s="1839"/>
      <c r="AJ335" s="1839"/>
      <c r="AK335" s="1839"/>
      <c r="AL335" s="1839"/>
      <c r="AM335" s="1840"/>
    </row>
    <row r="336" spans="1:39" ht="12.75" customHeight="1" x14ac:dyDescent="0.2">
      <c r="A336" s="1856" t="s">
        <v>21836</v>
      </c>
      <c r="B336" s="1857"/>
      <c r="C336" s="1857"/>
      <c r="D336" s="1858"/>
      <c r="E336" s="850"/>
      <c r="F336" s="1838"/>
      <c r="G336" s="1839"/>
      <c r="H336" s="1839"/>
      <c r="I336" s="1839"/>
      <c r="J336" s="1839"/>
      <c r="K336" s="1839"/>
      <c r="L336" s="1839"/>
      <c r="M336" s="1839"/>
      <c r="N336" s="1839"/>
      <c r="O336" s="1839"/>
      <c r="P336" s="1839"/>
      <c r="Q336" s="1839"/>
      <c r="R336" s="1839"/>
      <c r="S336" s="1839"/>
      <c r="T336" s="1839"/>
      <c r="U336" s="1839"/>
      <c r="V336" s="1839"/>
      <c r="W336" s="1839"/>
      <c r="X336" s="1839"/>
      <c r="Y336" s="1839"/>
      <c r="Z336" s="1839"/>
      <c r="AA336" s="1839"/>
      <c r="AB336" s="1839"/>
      <c r="AC336" s="1839"/>
      <c r="AD336" s="1839"/>
      <c r="AE336" s="1839"/>
      <c r="AF336" s="1839"/>
      <c r="AG336" s="1839"/>
      <c r="AH336" s="1839"/>
      <c r="AI336" s="1839"/>
      <c r="AJ336" s="1839"/>
      <c r="AK336" s="1839"/>
      <c r="AL336" s="1839"/>
      <c r="AM336" s="1840"/>
    </row>
    <row r="337" spans="1:39" ht="12.75" customHeight="1" x14ac:dyDescent="0.2">
      <c r="A337" s="1856" t="s">
        <v>21832</v>
      </c>
      <c r="B337" s="1857"/>
      <c r="C337" s="1857"/>
      <c r="D337" s="1858"/>
      <c r="E337" s="850"/>
      <c r="F337" s="1838"/>
      <c r="G337" s="1839"/>
      <c r="H337" s="1839"/>
      <c r="I337" s="1839"/>
      <c r="J337" s="1839"/>
      <c r="K337" s="1839"/>
      <c r="L337" s="1839"/>
      <c r="M337" s="1839"/>
      <c r="N337" s="1839"/>
      <c r="O337" s="1839"/>
      <c r="P337" s="1839"/>
      <c r="Q337" s="1839"/>
      <c r="R337" s="1839"/>
      <c r="S337" s="1839"/>
      <c r="T337" s="1839"/>
      <c r="U337" s="1839"/>
      <c r="V337" s="1839"/>
      <c r="W337" s="1839"/>
      <c r="X337" s="1839"/>
      <c r="Y337" s="1839"/>
      <c r="Z337" s="1839"/>
      <c r="AA337" s="1839"/>
      <c r="AB337" s="1839"/>
      <c r="AC337" s="1839"/>
      <c r="AD337" s="1839"/>
      <c r="AE337" s="1839"/>
      <c r="AF337" s="1839"/>
      <c r="AG337" s="1839"/>
      <c r="AH337" s="1839"/>
      <c r="AI337" s="1839"/>
      <c r="AJ337" s="1839"/>
      <c r="AK337" s="1839"/>
      <c r="AL337" s="1839"/>
      <c r="AM337" s="1840"/>
    </row>
    <row r="338" spans="1:39" ht="12.75" customHeight="1" x14ac:dyDescent="0.2">
      <c r="A338" s="856"/>
      <c r="B338" s="855"/>
      <c r="C338" s="855"/>
      <c r="D338" s="854"/>
      <c r="E338" s="850"/>
      <c r="F338" s="1838"/>
      <c r="G338" s="1839"/>
      <c r="H338" s="1839"/>
      <c r="I338" s="1839"/>
      <c r="J338" s="1839"/>
      <c r="K338" s="1839"/>
      <c r="L338" s="1839"/>
      <c r="M338" s="1839"/>
      <c r="N338" s="1839"/>
      <c r="O338" s="1839"/>
      <c r="P338" s="1839"/>
      <c r="Q338" s="1839"/>
      <c r="R338" s="1839"/>
      <c r="S338" s="1839"/>
      <c r="T338" s="1839"/>
      <c r="U338" s="1839"/>
      <c r="V338" s="1839"/>
      <c r="W338" s="1839"/>
      <c r="X338" s="1839"/>
      <c r="Y338" s="1839"/>
      <c r="Z338" s="1839"/>
      <c r="AA338" s="1839"/>
      <c r="AB338" s="1839"/>
      <c r="AC338" s="1839"/>
      <c r="AD338" s="1839"/>
      <c r="AE338" s="1839"/>
      <c r="AF338" s="1839"/>
      <c r="AG338" s="1839"/>
      <c r="AH338" s="1839"/>
      <c r="AI338" s="1839"/>
      <c r="AJ338" s="1839"/>
      <c r="AK338" s="1839"/>
      <c r="AL338" s="1839"/>
      <c r="AM338" s="1840"/>
    </row>
    <row r="339" spans="1:39" ht="12.75" customHeight="1" x14ac:dyDescent="0.2">
      <c r="A339" s="856"/>
      <c r="B339" s="855"/>
      <c r="C339" s="855"/>
      <c r="D339" s="854"/>
      <c r="E339" s="850"/>
      <c r="F339" s="1838"/>
      <c r="G339" s="1839"/>
      <c r="H339" s="1839"/>
      <c r="I339" s="1839"/>
      <c r="J339" s="1839"/>
      <c r="K339" s="1839"/>
      <c r="L339" s="1839"/>
      <c r="M339" s="1839"/>
      <c r="N339" s="1839"/>
      <c r="O339" s="1839"/>
      <c r="P339" s="1839"/>
      <c r="Q339" s="1839"/>
      <c r="R339" s="1839"/>
      <c r="S339" s="1839"/>
      <c r="T339" s="1839"/>
      <c r="U339" s="1839"/>
      <c r="V339" s="1839"/>
      <c r="W339" s="1839"/>
      <c r="X339" s="1839"/>
      <c r="Y339" s="1839"/>
      <c r="Z339" s="1839"/>
      <c r="AA339" s="1839"/>
      <c r="AB339" s="1839"/>
      <c r="AC339" s="1839"/>
      <c r="AD339" s="1839"/>
      <c r="AE339" s="1839"/>
      <c r="AF339" s="1839"/>
      <c r="AG339" s="1839"/>
      <c r="AH339" s="1839"/>
      <c r="AI339" s="1839"/>
      <c r="AJ339" s="1839"/>
      <c r="AK339" s="1839"/>
      <c r="AL339" s="1839"/>
      <c r="AM339" s="1840"/>
    </row>
    <row r="340" spans="1:39" ht="12.75" customHeight="1" x14ac:dyDescent="0.2">
      <c r="A340" s="1856" t="s">
        <v>21835</v>
      </c>
      <c r="B340" s="1857"/>
      <c r="C340" s="1857"/>
      <c r="D340" s="1858"/>
      <c r="E340" s="850"/>
      <c r="F340" s="1838"/>
      <c r="G340" s="1839"/>
      <c r="H340" s="1839"/>
      <c r="I340" s="1839"/>
      <c r="J340" s="1839"/>
      <c r="K340" s="1839"/>
      <c r="L340" s="1839"/>
      <c r="M340" s="1839"/>
      <c r="N340" s="1839"/>
      <c r="O340" s="1839"/>
      <c r="P340" s="1839"/>
      <c r="Q340" s="1839"/>
      <c r="R340" s="1839"/>
      <c r="S340" s="1839"/>
      <c r="T340" s="1839"/>
      <c r="U340" s="1839"/>
      <c r="V340" s="1839"/>
      <c r="W340" s="1839"/>
      <c r="X340" s="1839"/>
      <c r="Y340" s="1839"/>
      <c r="Z340" s="1839"/>
      <c r="AA340" s="1839"/>
      <c r="AB340" s="1839"/>
      <c r="AC340" s="1839"/>
      <c r="AD340" s="1839"/>
      <c r="AE340" s="1839"/>
      <c r="AF340" s="1839"/>
      <c r="AG340" s="1839"/>
      <c r="AH340" s="1839"/>
      <c r="AI340" s="1839"/>
      <c r="AJ340" s="1839"/>
      <c r="AK340" s="1839"/>
      <c r="AL340" s="1839"/>
      <c r="AM340" s="1840"/>
    </row>
    <row r="341" spans="1:39" ht="12.75" customHeight="1" x14ac:dyDescent="0.2">
      <c r="A341" s="1856" t="s">
        <v>21832</v>
      </c>
      <c r="B341" s="1857"/>
      <c r="C341" s="1857"/>
      <c r="D341" s="1858"/>
      <c r="E341" s="850"/>
      <c r="F341" s="1838"/>
      <c r="G341" s="1839"/>
      <c r="H341" s="1839"/>
      <c r="I341" s="1839"/>
      <c r="J341" s="1839"/>
      <c r="K341" s="1839"/>
      <c r="L341" s="1839"/>
      <c r="M341" s="1839"/>
      <c r="N341" s="1839"/>
      <c r="O341" s="1839"/>
      <c r="P341" s="1839"/>
      <c r="Q341" s="1839"/>
      <c r="R341" s="1839"/>
      <c r="S341" s="1839"/>
      <c r="T341" s="1839"/>
      <c r="U341" s="1839"/>
      <c r="V341" s="1839"/>
      <c r="W341" s="1839"/>
      <c r="X341" s="1839"/>
      <c r="Y341" s="1839"/>
      <c r="Z341" s="1839"/>
      <c r="AA341" s="1839"/>
      <c r="AB341" s="1839"/>
      <c r="AC341" s="1839"/>
      <c r="AD341" s="1839"/>
      <c r="AE341" s="1839"/>
      <c r="AF341" s="1839"/>
      <c r="AG341" s="1839"/>
      <c r="AH341" s="1839"/>
      <c r="AI341" s="1839"/>
      <c r="AJ341" s="1839"/>
      <c r="AK341" s="1839"/>
      <c r="AL341" s="1839"/>
      <c r="AM341" s="1840"/>
    </row>
    <row r="342" spans="1:39" ht="12.75" customHeight="1" x14ac:dyDescent="0.2">
      <c r="A342" s="1856" t="s">
        <v>21832</v>
      </c>
      <c r="B342" s="1857"/>
      <c r="C342" s="1857"/>
      <c r="D342" s="1858"/>
      <c r="E342" s="850"/>
      <c r="F342" s="1838"/>
      <c r="G342" s="1839"/>
      <c r="H342" s="1839"/>
      <c r="I342" s="1839"/>
      <c r="J342" s="1839"/>
      <c r="K342" s="1839"/>
      <c r="L342" s="1839"/>
      <c r="M342" s="1839"/>
      <c r="N342" s="1839"/>
      <c r="O342" s="1839"/>
      <c r="P342" s="1839"/>
      <c r="Q342" s="1839"/>
      <c r="R342" s="1839"/>
      <c r="S342" s="1839"/>
      <c r="T342" s="1839"/>
      <c r="U342" s="1839"/>
      <c r="V342" s="1839"/>
      <c r="W342" s="1839"/>
      <c r="X342" s="1839"/>
      <c r="Y342" s="1839"/>
      <c r="Z342" s="1839"/>
      <c r="AA342" s="1839"/>
      <c r="AB342" s="1839"/>
      <c r="AC342" s="1839"/>
      <c r="AD342" s="1839"/>
      <c r="AE342" s="1839"/>
      <c r="AF342" s="1839"/>
      <c r="AG342" s="1839"/>
      <c r="AH342" s="1839"/>
      <c r="AI342" s="1839"/>
      <c r="AJ342" s="1839"/>
      <c r="AK342" s="1839"/>
      <c r="AL342" s="1839"/>
      <c r="AM342" s="1840"/>
    </row>
    <row r="343" spans="1:39" ht="12.75" customHeight="1" x14ac:dyDescent="0.2">
      <c r="A343" s="1856" t="s">
        <v>21834</v>
      </c>
      <c r="B343" s="1857"/>
      <c r="C343" s="1857"/>
      <c r="D343" s="1858"/>
      <c r="E343" s="850"/>
      <c r="F343" s="1838"/>
      <c r="G343" s="1839"/>
      <c r="H343" s="1839"/>
      <c r="I343" s="1839"/>
      <c r="J343" s="1839"/>
      <c r="K343" s="1839"/>
      <c r="L343" s="1839"/>
      <c r="M343" s="1839"/>
      <c r="N343" s="1839"/>
      <c r="O343" s="1839"/>
      <c r="P343" s="1839"/>
      <c r="Q343" s="1839"/>
      <c r="R343" s="1839"/>
      <c r="S343" s="1839"/>
      <c r="T343" s="1839"/>
      <c r="U343" s="1839"/>
      <c r="V343" s="1839"/>
      <c r="W343" s="1839"/>
      <c r="X343" s="1839"/>
      <c r="Y343" s="1839"/>
      <c r="Z343" s="1839"/>
      <c r="AA343" s="1839"/>
      <c r="AB343" s="1839"/>
      <c r="AC343" s="1839"/>
      <c r="AD343" s="1839"/>
      <c r="AE343" s="1839"/>
      <c r="AF343" s="1839"/>
      <c r="AG343" s="1839"/>
      <c r="AH343" s="1839"/>
      <c r="AI343" s="1839"/>
      <c r="AJ343" s="1839"/>
      <c r="AK343" s="1839"/>
      <c r="AL343" s="1839"/>
      <c r="AM343" s="1840"/>
    </row>
    <row r="344" spans="1:39" ht="13.5" customHeight="1" thickBot="1" x14ac:dyDescent="0.25">
      <c r="A344" s="1856" t="s">
        <v>21832</v>
      </c>
      <c r="B344" s="1857"/>
      <c r="C344" s="1857"/>
      <c r="D344" s="1858"/>
      <c r="E344" s="850"/>
      <c r="F344" s="1841"/>
      <c r="G344" s="1842"/>
      <c r="H344" s="1842"/>
      <c r="I344" s="1842"/>
      <c r="J344" s="1842"/>
      <c r="K344" s="1842"/>
      <c r="L344" s="1842"/>
      <c r="M344" s="1842"/>
      <c r="N344" s="1842"/>
      <c r="O344" s="1842"/>
      <c r="P344" s="1842"/>
      <c r="Q344" s="1842"/>
      <c r="R344" s="1842"/>
      <c r="S344" s="1842"/>
      <c r="T344" s="1842"/>
      <c r="U344" s="1842"/>
      <c r="V344" s="1842"/>
      <c r="W344" s="1842"/>
      <c r="X344" s="1842"/>
      <c r="Y344" s="1842"/>
      <c r="Z344" s="1842"/>
      <c r="AA344" s="1842"/>
      <c r="AB344" s="1842"/>
      <c r="AC344" s="1842"/>
      <c r="AD344" s="1842"/>
      <c r="AE344" s="1842"/>
      <c r="AF344" s="1842"/>
      <c r="AG344" s="1842"/>
      <c r="AH344" s="1842"/>
      <c r="AI344" s="1842"/>
      <c r="AJ344" s="1842"/>
      <c r="AK344" s="1842"/>
      <c r="AL344" s="1842"/>
      <c r="AM344" s="1843"/>
    </row>
    <row r="345" spans="1:39" x14ac:dyDescent="0.2">
      <c r="A345" s="1856" t="s">
        <v>21832</v>
      </c>
      <c r="B345" s="1857"/>
      <c r="C345" s="1857"/>
      <c r="D345" s="1858"/>
      <c r="E345" s="850"/>
      <c r="F345" s="846"/>
      <c r="G345" s="845"/>
      <c r="H345" s="842"/>
      <c r="I345" s="849"/>
      <c r="J345" s="849"/>
      <c r="K345" s="842"/>
      <c r="L345" s="849"/>
      <c r="M345" s="842"/>
      <c r="N345" s="842"/>
      <c r="O345" s="848"/>
      <c r="P345" s="845"/>
      <c r="Q345" s="842"/>
      <c r="R345" s="848"/>
      <c r="S345" s="847"/>
      <c r="T345" s="838"/>
      <c r="U345" s="846"/>
      <c r="V345" s="845"/>
      <c r="W345" s="842"/>
      <c r="X345" s="842"/>
      <c r="Y345" s="842"/>
      <c r="Z345" s="842"/>
      <c r="AA345" s="842"/>
      <c r="AB345" s="842"/>
      <c r="AC345" s="842"/>
      <c r="AD345" s="844"/>
      <c r="AE345" s="843"/>
      <c r="AF345" s="842"/>
      <c r="AG345" s="841"/>
      <c r="AH345" s="840"/>
      <c r="AI345" s="838"/>
      <c r="AJ345" s="839"/>
      <c r="AK345" s="838"/>
      <c r="AL345" s="838"/>
      <c r="AM345" s="838"/>
    </row>
    <row r="346" spans="1:39" x14ac:dyDescent="0.2">
      <c r="A346" s="1856" t="s">
        <v>21833</v>
      </c>
      <c r="B346" s="1857"/>
      <c r="C346" s="1857"/>
      <c r="D346" s="1858"/>
      <c r="E346" s="850"/>
      <c r="F346" s="846"/>
      <c r="G346" s="845"/>
      <c r="H346" s="842"/>
      <c r="I346" s="849"/>
      <c r="J346" s="849"/>
      <c r="K346" s="842"/>
      <c r="L346" s="849"/>
      <c r="M346" s="842"/>
      <c r="N346" s="842"/>
      <c r="O346" s="848"/>
      <c r="P346" s="845"/>
      <c r="Q346" s="842"/>
      <c r="R346" s="848"/>
      <c r="S346" s="847"/>
      <c r="T346" s="838"/>
      <c r="U346" s="846"/>
      <c r="V346" s="845"/>
      <c r="W346" s="842"/>
      <c r="X346" s="842"/>
      <c r="Y346" s="842"/>
      <c r="Z346" s="842"/>
      <c r="AA346" s="842"/>
      <c r="AB346" s="842"/>
      <c r="AC346" s="842"/>
      <c r="AD346" s="844"/>
      <c r="AE346" s="843"/>
      <c r="AF346" s="842"/>
      <c r="AG346" s="841"/>
      <c r="AH346" s="840"/>
      <c r="AI346" s="838"/>
      <c r="AJ346" s="839"/>
      <c r="AK346" s="838"/>
      <c r="AL346" s="838"/>
      <c r="AM346" s="838"/>
    </row>
    <row r="347" spans="1:39" x14ac:dyDescent="0.2">
      <c r="A347" s="1856" t="s">
        <v>21832</v>
      </c>
      <c r="B347" s="1857"/>
      <c r="C347" s="1857"/>
      <c r="D347" s="1858"/>
      <c r="E347" s="850"/>
      <c r="F347" s="846"/>
      <c r="G347" s="845"/>
      <c r="H347" s="842"/>
      <c r="I347" s="849"/>
      <c r="J347" s="849"/>
      <c r="K347" s="842"/>
      <c r="L347" s="849"/>
      <c r="M347" s="842"/>
      <c r="N347" s="842"/>
      <c r="O347" s="848"/>
      <c r="P347" s="845"/>
      <c r="Q347" s="842"/>
      <c r="R347" s="848"/>
      <c r="S347" s="847"/>
      <c r="T347" s="838"/>
      <c r="U347" s="846"/>
      <c r="V347" s="845"/>
      <c r="W347" s="842"/>
      <c r="X347" s="842"/>
      <c r="Y347" s="842"/>
      <c r="Z347" s="842"/>
      <c r="AA347" s="842"/>
      <c r="AB347" s="842"/>
      <c r="AC347" s="842"/>
      <c r="AD347" s="844"/>
      <c r="AE347" s="843"/>
      <c r="AF347" s="842"/>
      <c r="AG347" s="841"/>
      <c r="AH347" s="840"/>
      <c r="AI347" s="838"/>
      <c r="AJ347" s="839"/>
      <c r="AK347" s="838"/>
      <c r="AL347" s="838"/>
      <c r="AM347" s="838"/>
    </row>
    <row r="348" spans="1:39" x14ac:dyDescent="0.2">
      <c r="A348" s="1856" t="s">
        <v>21832</v>
      </c>
      <c r="B348" s="1857"/>
      <c r="C348" s="1857"/>
      <c r="D348" s="1858"/>
      <c r="E348" s="850"/>
      <c r="F348" s="846"/>
      <c r="G348" s="845"/>
      <c r="H348" s="842"/>
      <c r="I348" s="849"/>
      <c r="J348" s="849"/>
      <c r="K348" s="842"/>
      <c r="L348" s="849"/>
      <c r="M348" s="842"/>
      <c r="N348" s="842"/>
      <c r="O348" s="848"/>
      <c r="P348" s="845"/>
      <c r="Q348" s="842"/>
      <c r="R348" s="848"/>
      <c r="S348" s="847"/>
      <c r="T348" s="838"/>
      <c r="U348" s="846"/>
      <c r="V348" s="845"/>
      <c r="W348" s="842"/>
      <c r="X348" s="842"/>
      <c r="Y348" s="842"/>
      <c r="Z348" s="842"/>
      <c r="AA348" s="842"/>
      <c r="AB348" s="842"/>
      <c r="AC348" s="842"/>
      <c r="AD348" s="844"/>
      <c r="AE348" s="843"/>
      <c r="AF348" s="842"/>
      <c r="AG348" s="841"/>
      <c r="AH348" s="840"/>
      <c r="AI348" s="838"/>
      <c r="AJ348" s="839"/>
      <c r="AK348" s="838"/>
      <c r="AL348" s="838"/>
      <c r="AM348" s="838"/>
    </row>
    <row r="349" spans="1:39" x14ac:dyDescent="0.2">
      <c r="A349" s="1856" t="s">
        <v>21106</v>
      </c>
      <c r="B349" s="1857"/>
      <c r="C349" s="1857"/>
      <c r="D349" s="1858"/>
      <c r="E349" s="850"/>
      <c r="F349" s="846"/>
      <c r="G349" s="845"/>
      <c r="H349" s="842"/>
      <c r="I349" s="849"/>
      <c r="J349" s="849"/>
      <c r="K349" s="842"/>
      <c r="L349" s="849"/>
      <c r="M349" s="842"/>
      <c r="N349" s="842"/>
      <c r="O349" s="848"/>
      <c r="P349" s="845"/>
      <c r="Q349" s="842"/>
      <c r="R349" s="848"/>
      <c r="S349" s="847"/>
      <c r="T349" s="838"/>
      <c r="U349" s="846"/>
      <c r="V349" s="845"/>
      <c r="W349" s="842"/>
      <c r="X349" s="842"/>
      <c r="Y349" s="842"/>
      <c r="Z349" s="842"/>
      <c r="AA349" s="842"/>
      <c r="AB349" s="842"/>
      <c r="AC349" s="842"/>
      <c r="AD349" s="844"/>
      <c r="AE349" s="843"/>
      <c r="AF349" s="842"/>
      <c r="AG349" s="841"/>
      <c r="AH349" s="840"/>
      <c r="AI349" s="838"/>
      <c r="AJ349" s="839"/>
      <c r="AK349" s="838"/>
      <c r="AL349" s="838"/>
      <c r="AM349" s="838"/>
    </row>
    <row r="350" spans="1:39" x14ac:dyDescent="0.2">
      <c r="A350" s="853"/>
      <c r="B350" s="852"/>
      <c r="C350" s="852"/>
      <c r="D350" s="851"/>
      <c r="E350" s="850"/>
      <c r="F350" s="846"/>
      <c r="G350" s="845"/>
      <c r="H350" s="842"/>
      <c r="I350" s="849"/>
      <c r="J350" s="849"/>
      <c r="K350" s="842"/>
      <c r="L350" s="849"/>
      <c r="M350" s="842"/>
      <c r="N350" s="842"/>
      <c r="O350" s="848"/>
      <c r="P350" s="845"/>
      <c r="Q350" s="842"/>
      <c r="R350" s="848"/>
      <c r="S350" s="847"/>
      <c r="T350" s="838"/>
      <c r="U350" s="846"/>
      <c r="V350" s="845"/>
      <c r="W350" s="842"/>
      <c r="X350" s="842"/>
      <c r="Y350" s="842"/>
      <c r="Z350" s="842"/>
      <c r="AA350" s="842"/>
      <c r="AB350" s="842"/>
      <c r="AC350" s="842"/>
      <c r="AD350" s="844"/>
      <c r="AE350" s="843"/>
      <c r="AF350" s="842"/>
      <c r="AG350" s="841"/>
      <c r="AH350" s="840"/>
      <c r="AI350" s="838"/>
      <c r="AJ350" s="839"/>
      <c r="AK350" s="838"/>
      <c r="AL350" s="838"/>
      <c r="AM350" s="838"/>
    </row>
    <row r="351" spans="1:39" ht="13.5" thickBot="1" x14ac:dyDescent="0.25">
      <c r="A351" s="1859"/>
      <c r="B351" s="1860"/>
      <c r="C351" s="1860"/>
      <c r="D351" s="1861"/>
      <c r="E351" s="837"/>
      <c r="F351" s="834"/>
      <c r="G351" s="833"/>
      <c r="H351" s="831"/>
      <c r="I351" s="831"/>
      <c r="J351" s="831"/>
      <c r="K351" s="831"/>
      <c r="L351" s="831"/>
      <c r="M351" s="831"/>
      <c r="N351" s="831"/>
      <c r="O351" s="836"/>
      <c r="P351" s="831"/>
      <c r="Q351" s="831"/>
      <c r="R351" s="836"/>
      <c r="S351" s="835"/>
      <c r="T351" s="827"/>
      <c r="U351" s="834"/>
      <c r="V351" s="833"/>
      <c r="W351" s="831"/>
      <c r="X351" s="831"/>
      <c r="Y351" s="831"/>
      <c r="Z351" s="831"/>
      <c r="AA351" s="831"/>
      <c r="AB351" s="831"/>
      <c r="AC351" s="831"/>
      <c r="AD351" s="832"/>
      <c r="AE351" s="831"/>
      <c r="AF351" s="831"/>
      <c r="AG351" s="830"/>
      <c r="AH351" s="829"/>
      <c r="AI351" s="827"/>
      <c r="AJ351" s="828"/>
      <c r="AK351" s="827"/>
      <c r="AL351" s="827"/>
      <c r="AM351" s="827"/>
    </row>
    <row r="352" spans="1:39" ht="19.5" customHeight="1" thickBot="1" x14ac:dyDescent="0.25">
      <c r="A352" s="1851" t="s">
        <v>2049</v>
      </c>
      <c r="B352" s="1852"/>
      <c r="C352" s="1852"/>
      <c r="D352" s="1852"/>
      <c r="E352" s="1853"/>
      <c r="F352" s="826"/>
      <c r="G352" s="822"/>
      <c r="H352" s="825"/>
      <c r="I352" s="825"/>
      <c r="J352" s="822"/>
      <c r="K352" s="823"/>
      <c r="L352" s="824"/>
      <c r="M352" s="824"/>
      <c r="N352" s="822"/>
      <c r="O352" s="823"/>
      <c r="P352" s="822"/>
      <c r="Q352" s="822"/>
      <c r="R352" s="823"/>
      <c r="S352" s="821"/>
      <c r="T352" s="819"/>
      <c r="U352" s="826"/>
      <c r="V352" s="822"/>
      <c r="W352" s="825"/>
      <c r="X352" s="825"/>
      <c r="Y352" s="822"/>
      <c r="Z352" s="823"/>
      <c r="AA352" s="824"/>
      <c r="AB352" s="824"/>
      <c r="AC352" s="822"/>
      <c r="AD352" s="823"/>
      <c r="AE352" s="822"/>
      <c r="AF352" s="822"/>
      <c r="AG352" s="821"/>
      <c r="AH352" s="820"/>
      <c r="AI352" s="819"/>
      <c r="AJ352" s="819"/>
      <c r="AK352" s="819"/>
      <c r="AL352" s="819"/>
      <c r="AM352" s="819"/>
    </row>
  </sheetData>
  <mergeCells count="255">
    <mergeCell ref="AL13:AM13"/>
    <mergeCell ref="AL77:AM77"/>
    <mergeCell ref="AL109:AM109"/>
    <mergeCell ref="AL146:AM146"/>
    <mergeCell ref="A13:E14"/>
    <mergeCell ref="F13:T13"/>
    <mergeCell ref="A36:D36"/>
    <mergeCell ref="A37:D37"/>
    <mergeCell ref="A101:AM101"/>
    <mergeCell ref="A103:AM103"/>
    <mergeCell ref="A20:D20"/>
    <mergeCell ref="A119:D119"/>
    <mergeCell ref="A120:D120"/>
    <mergeCell ref="U146:AI146"/>
    <mergeCell ref="A146:E147"/>
    <mergeCell ref="A97:G97"/>
    <mergeCell ref="F109:T109"/>
    <mergeCell ref="A125:D125"/>
    <mergeCell ref="A117:D117"/>
    <mergeCell ref="A124:D124"/>
    <mergeCell ref="A131:E131"/>
    <mergeCell ref="A128:D128"/>
    <mergeCell ref="A127:D127"/>
    <mergeCell ref="A126:D126"/>
    <mergeCell ref="A325:D325"/>
    <mergeCell ref="A326:D326"/>
    <mergeCell ref="A327:D327"/>
    <mergeCell ref="A314:E315"/>
    <mergeCell ref="F314:T314"/>
    <mergeCell ref="AL271:AM271"/>
    <mergeCell ref="AL314:AM314"/>
    <mergeCell ref="A304:AM304"/>
    <mergeCell ref="A306:AM306"/>
    <mergeCell ref="A308:AM308"/>
    <mergeCell ref="A301:G301"/>
    <mergeCell ref="A302:G302"/>
    <mergeCell ref="A321:D321"/>
    <mergeCell ref="A322:D322"/>
    <mergeCell ref="A323:D323"/>
    <mergeCell ref="A324:D324"/>
    <mergeCell ref="U314:AI314"/>
    <mergeCell ref="AJ314:AK314"/>
    <mergeCell ref="A318:D318"/>
    <mergeCell ref="A319:D319"/>
    <mergeCell ref="A288:D288"/>
    <mergeCell ref="A294:D294"/>
    <mergeCell ref="A291:D291"/>
    <mergeCell ref="A292:D292"/>
    <mergeCell ref="A347:D347"/>
    <mergeCell ref="A348:D348"/>
    <mergeCell ref="A349:D349"/>
    <mergeCell ref="A346:D346"/>
    <mergeCell ref="A330:D330"/>
    <mergeCell ref="A331:D331"/>
    <mergeCell ref="A332:D332"/>
    <mergeCell ref="A333:D333"/>
    <mergeCell ref="A340:D340"/>
    <mergeCell ref="A341:D341"/>
    <mergeCell ref="A342:D342"/>
    <mergeCell ref="A343:D343"/>
    <mergeCell ref="A344:D344"/>
    <mergeCell ref="A345:D345"/>
    <mergeCell ref="A352:E352"/>
    <mergeCell ref="A320:D320"/>
    <mergeCell ref="A351:D351"/>
    <mergeCell ref="A328:D328"/>
    <mergeCell ref="A329:D329"/>
    <mergeCell ref="A337:D337"/>
    <mergeCell ref="A22:D22"/>
    <mergeCell ref="A60:AH60"/>
    <mergeCell ref="AJ109:AK109"/>
    <mergeCell ref="U109:AI109"/>
    <mergeCell ref="AJ146:AK146"/>
    <mergeCell ref="A183:D183"/>
    <mergeCell ref="A184:D184"/>
    <mergeCell ref="A205:D205"/>
    <mergeCell ref="A220:AM220"/>
    <mergeCell ref="A222:AM222"/>
    <mergeCell ref="A27:D27"/>
    <mergeCell ref="A28:D28"/>
    <mergeCell ref="A334:D334"/>
    <mergeCell ref="A335:D335"/>
    <mergeCell ref="A336:D336"/>
    <mergeCell ref="A232:D232"/>
    <mergeCell ref="U228:AI228"/>
    <mergeCell ref="A233:D233"/>
    <mergeCell ref="A121:D121"/>
    <mergeCell ref="A132:AH132"/>
    <mergeCell ref="A133:AH133"/>
    <mergeCell ref="A157:D157"/>
    <mergeCell ref="A156:D156"/>
    <mergeCell ref="A158:D158"/>
    <mergeCell ref="A161:D161"/>
    <mergeCell ref="A162:D162"/>
    <mergeCell ref="A122:D122"/>
    <mergeCell ref="A123:D123"/>
    <mergeCell ref="A153:D153"/>
    <mergeCell ref="A154:D154"/>
    <mergeCell ref="A149:D149"/>
    <mergeCell ref="A152:D152"/>
    <mergeCell ref="A134:G134"/>
    <mergeCell ref="A135:G135"/>
    <mergeCell ref="F146:T146"/>
    <mergeCell ref="A137:AM137"/>
    <mergeCell ref="A139:AM139"/>
    <mergeCell ref="A141:AM141"/>
    <mergeCell ref="A155:D155"/>
    <mergeCell ref="A172:D172"/>
    <mergeCell ref="A173:D173"/>
    <mergeCell ref="A174:D174"/>
    <mergeCell ref="A177:D177"/>
    <mergeCell ref="A169:D169"/>
    <mergeCell ref="A170:D170"/>
    <mergeCell ref="A163:D163"/>
    <mergeCell ref="A194:D194"/>
    <mergeCell ref="A189:D189"/>
    <mergeCell ref="A188:D188"/>
    <mergeCell ref="A187:D187"/>
    <mergeCell ref="A181:D181"/>
    <mergeCell ref="A179:D179"/>
    <mergeCell ref="A180:D180"/>
    <mergeCell ref="A178:D178"/>
    <mergeCell ref="A186:D186"/>
    <mergeCell ref="A192:D192"/>
    <mergeCell ref="A191:D191"/>
    <mergeCell ref="A244:D244"/>
    <mergeCell ref="A276:D276"/>
    <mergeCell ref="A287:D287"/>
    <mergeCell ref="A280:D280"/>
    <mergeCell ref="A281:D281"/>
    <mergeCell ref="A282:D282"/>
    <mergeCell ref="A283:D283"/>
    <mergeCell ref="A284:D284"/>
    <mergeCell ref="A262:AM262"/>
    <mergeCell ref="A250:D250"/>
    <mergeCell ref="A252:D252"/>
    <mergeCell ref="A286:D286"/>
    <mergeCell ref="A218:AM218"/>
    <mergeCell ref="A171:D171"/>
    <mergeCell ref="A293:D293"/>
    <mergeCell ref="A289:D289"/>
    <mergeCell ref="A290:D290"/>
    <mergeCell ref="A264:AM264"/>
    <mergeCell ref="A239:D239"/>
    <mergeCell ref="A254:E254"/>
    <mergeCell ref="A240:D240"/>
    <mergeCell ref="A201:D201"/>
    <mergeCell ref="A202:D202"/>
    <mergeCell ref="A245:D245"/>
    <mergeCell ref="A246:D246"/>
    <mergeCell ref="A247:D247"/>
    <mergeCell ref="A248:D248"/>
    <mergeCell ref="A249:D249"/>
    <mergeCell ref="A266:AM266"/>
    <mergeCell ref="A259:G259"/>
    <mergeCell ref="A260:G260"/>
    <mergeCell ref="AJ228:AK228"/>
    <mergeCell ref="A210:E210"/>
    <mergeCell ref="A237:D237"/>
    <mergeCell ref="A238:D238"/>
    <mergeCell ref="AL228:AM228"/>
    <mergeCell ref="A216:G216"/>
    <mergeCell ref="A297:E297"/>
    <mergeCell ref="A295:D295"/>
    <mergeCell ref="F321:AM344"/>
    <mergeCell ref="A190:D190"/>
    <mergeCell ref="A235:D235"/>
    <mergeCell ref="A208:D208"/>
    <mergeCell ref="A215:G215"/>
    <mergeCell ref="A228:E229"/>
    <mergeCell ref="F228:T228"/>
    <mergeCell ref="A206:D206"/>
    <mergeCell ref="A193:D193"/>
    <mergeCell ref="A203:D203"/>
    <mergeCell ref="A196:D196"/>
    <mergeCell ref="A197:D197"/>
    <mergeCell ref="A198:D198"/>
    <mergeCell ref="A199:D199"/>
    <mergeCell ref="A195:D195"/>
    <mergeCell ref="A251:D251"/>
    <mergeCell ref="A200:D200"/>
    <mergeCell ref="A241:D241"/>
    <mergeCell ref="A242:D242"/>
    <mergeCell ref="A243:D243"/>
    <mergeCell ref="A236:D236"/>
    <mergeCell ref="A4:AM4"/>
    <mergeCell ref="A6:AM6"/>
    <mergeCell ref="AJ271:AK271"/>
    <mergeCell ref="A285:D285"/>
    <mergeCell ref="A279:D279"/>
    <mergeCell ref="A278:D278"/>
    <mergeCell ref="A275:D275"/>
    <mergeCell ref="F271:T271"/>
    <mergeCell ref="U271:AI271"/>
    <mergeCell ref="A271:E272"/>
    <mergeCell ref="A33:D33"/>
    <mergeCell ref="A42:D42"/>
    <mergeCell ref="A23:D23"/>
    <mergeCell ref="A29:D29"/>
    <mergeCell ref="A34:D34"/>
    <mergeCell ref="A35:D35"/>
    <mergeCell ref="A166:D166"/>
    <mergeCell ref="A43:D43"/>
    <mergeCell ref="A53:D53"/>
    <mergeCell ref="A54:D54"/>
    <mergeCell ref="A44:D44"/>
    <mergeCell ref="A164:D164"/>
    <mergeCell ref="A165:D165"/>
    <mergeCell ref="A81:D81"/>
    <mergeCell ref="A1:G1"/>
    <mergeCell ref="A2:G2"/>
    <mergeCell ref="A16:D16"/>
    <mergeCell ref="A21:D21"/>
    <mergeCell ref="A24:D24"/>
    <mergeCell ref="AJ77:AK77"/>
    <mergeCell ref="AJ13:AK13"/>
    <mergeCell ref="A77:E78"/>
    <mergeCell ref="F77:T77"/>
    <mergeCell ref="A25:D25"/>
    <mergeCell ref="A38:D38"/>
    <mergeCell ref="A52:D52"/>
    <mergeCell ref="A19:D19"/>
    <mergeCell ref="A8:AM8"/>
    <mergeCell ref="U13:AI13"/>
    <mergeCell ref="A26:D26"/>
    <mergeCell ref="U77:AI77"/>
    <mergeCell ref="A67:AM67"/>
    <mergeCell ref="A69:AM69"/>
    <mergeCell ref="A71:AM71"/>
    <mergeCell ref="A51:D51"/>
    <mergeCell ref="A64:G64"/>
    <mergeCell ref="A55:D55"/>
    <mergeCell ref="A58:E58"/>
    <mergeCell ref="A45:D45"/>
    <mergeCell ref="A46:D46"/>
    <mergeCell ref="A47:D47"/>
    <mergeCell ref="A88:D88"/>
    <mergeCell ref="A65:G65"/>
    <mergeCell ref="A61:AH61"/>
    <mergeCell ref="A63:AH63"/>
    <mergeCell ref="A87:D87"/>
    <mergeCell ref="A86:D86"/>
    <mergeCell ref="A89:D89"/>
    <mergeCell ref="A82:D82"/>
    <mergeCell ref="A84:D84"/>
    <mergeCell ref="A85:D85"/>
    <mergeCell ref="A118:D118"/>
    <mergeCell ref="A93:AH93"/>
    <mergeCell ref="A94:AH94"/>
    <mergeCell ref="A92:E92"/>
    <mergeCell ref="A114:D114"/>
    <mergeCell ref="A115:D115"/>
    <mergeCell ref="A109:E110"/>
    <mergeCell ref="A99:AM99"/>
    <mergeCell ref="A96:G96"/>
  </mergeCells>
  <printOptions horizontalCentered="1"/>
  <pageMargins left="0.19685039370078741" right="0.19685039370078741" top="0.70866141732283472" bottom="0.59055118110236227" header="0" footer="0"/>
  <pageSetup paperSize="8" scale="43" orientation="landscape" r:id="rId1"/>
  <headerFooter alignWithMargins="0"/>
  <rowBreaks count="6" manualBreakCount="6">
    <brk id="63" max="38" man="1"/>
    <brk id="94" max="38" man="1"/>
    <brk id="133" max="38" man="1"/>
    <brk id="213" max="38" man="1"/>
    <brk id="257" max="38" man="1"/>
    <brk id="300" max="3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27631-060A-4BBC-A353-DEACB95D902D}">
  <sheetPr>
    <tabColor theme="3" tint="-0.249977111117893"/>
  </sheetPr>
  <dimension ref="A1:N379"/>
  <sheetViews>
    <sheetView showGridLines="0" view="pageBreakPreview" topLeftCell="A4" zoomScale="68" zoomScaleNormal="75" zoomScaleSheetLayoutView="68" workbookViewId="0">
      <selection activeCell="A4" sqref="A4:J4"/>
    </sheetView>
  </sheetViews>
  <sheetFormatPr baseColWidth="10" defaultColWidth="11.42578125" defaultRowHeight="12.75" x14ac:dyDescent="0.2"/>
  <cols>
    <col min="1" max="1" width="102.140625" style="619" customWidth="1"/>
    <col min="2" max="2" width="16.28515625" style="619" customWidth="1"/>
    <col min="3" max="3" width="16" style="619" customWidth="1"/>
    <col min="4" max="4" width="15.85546875" style="619" customWidth="1"/>
    <col min="5" max="5" width="17.7109375" style="619" customWidth="1"/>
    <col min="6" max="6" width="15.5703125" style="619" customWidth="1"/>
    <col min="7" max="7" width="17.42578125" style="619" customWidth="1"/>
    <col min="8" max="8" width="15.28515625" style="619" customWidth="1"/>
    <col min="9" max="9" width="17.28515625" style="619" customWidth="1"/>
    <col min="10" max="10" width="14.85546875" style="619" customWidth="1"/>
    <col min="11" max="12" width="11.42578125" style="619"/>
    <col min="13" max="13" width="12.7109375" style="619" bestFit="1" customWidth="1"/>
    <col min="14" max="16384" width="11.42578125" style="619"/>
  </cols>
  <sheetData>
    <row r="1" spans="1:10" x14ac:dyDescent="0.2">
      <c r="A1" s="1793" t="s">
        <v>21946</v>
      </c>
      <c r="B1" s="1793"/>
      <c r="C1" s="1793"/>
      <c r="D1" s="1793"/>
      <c r="E1" s="1793"/>
      <c r="F1" s="1793"/>
      <c r="G1" s="1793"/>
    </row>
    <row r="2" spans="1:10" x14ac:dyDescent="0.2">
      <c r="A2" s="1793" t="s">
        <v>21947</v>
      </c>
      <c r="B2" s="1793"/>
      <c r="C2" s="1793"/>
      <c r="D2" s="1793"/>
      <c r="E2" s="1793"/>
      <c r="F2" s="1793"/>
      <c r="G2" s="1793"/>
    </row>
    <row r="3" spans="1:10" x14ac:dyDescent="0.2">
      <c r="A3" s="790"/>
      <c r="B3" s="790"/>
      <c r="C3" s="790"/>
      <c r="D3" s="790"/>
      <c r="E3" s="790"/>
      <c r="F3" s="790"/>
      <c r="G3" s="790"/>
    </row>
    <row r="4" spans="1:10" ht="24" customHeight="1" x14ac:dyDescent="0.45">
      <c r="A4" s="1794" t="s">
        <v>21948</v>
      </c>
      <c r="B4" s="1794"/>
      <c r="C4" s="1794"/>
      <c r="D4" s="1794"/>
      <c r="E4" s="1794"/>
      <c r="F4" s="1794"/>
      <c r="G4" s="1794"/>
      <c r="H4" s="1794"/>
      <c r="I4" s="1794"/>
      <c r="J4" s="1794"/>
    </row>
    <row r="5" spans="1:10" ht="9" customHeight="1" x14ac:dyDescent="0.45">
      <c r="A5" s="791"/>
      <c r="B5" s="791"/>
      <c r="C5" s="791"/>
      <c r="D5" s="791"/>
      <c r="E5" s="791"/>
      <c r="F5" s="791"/>
      <c r="G5" s="791"/>
      <c r="H5" s="791"/>
      <c r="I5" s="791"/>
      <c r="J5" s="791"/>
    </row>
    <row r="6" spans="1:10" ht="18.75" customHeight="1" x14ac:dyDescent="0.25">
      <c r="A6" s="1834" t="s">
        <v>39</v>
      </c>
      <c r="B6" s="1834"/>
      <c r="C6" s="1834"/>
      <c r="D6" s="1834"/>
      <c r="E6" s="1834"/>
      <c r="F6" s="1834"/>
      <c r="G6" s="1834"/>
      <c r="H6" s="1834"/>
      <c r="I6" s="1834"/>
      <c r="J6" s="1834"/>
    </row>
    <row r="7" spans="1:10" ht="15.75" x14ac:dyDescent="0.25">
      <c r="A7" s="1087"/>
      <c r="B7" s="1087"/>
      <c r="C7" s="1087"/>
      <c r="D7" s="1087"/>
      <c r="E7" s="1087"/>
      <c r="F7" s="1087"/>
      <c r="G7" s="1087"/>
      <c r="H7" s="1087"/>
      <c r="I7" s="1087"/>
      <c r="J7" s="1087"/>
    </row>
    <row r="8" spans="1:10" ht="15.75" x14ac:dyDescent="0.2">
      <c r="A8" s="1862" t="s">
        <v>21949</v>
      </c>
      <c r="B8" s="1862"/>
      <c r="C8" s="1862"/>
      <c r="D8" s="1862"/>
      <c r="E8" s="1862"/>
      <c r="F8" s="1862"/>
      <c r="G8" s="1862"/>
      <c r="H8" s="1862"/>
      <c r="I8" s="1862"/>
      <c r="J8" s="1862"/>
    </row>
    <row r="9" spans="1:10" ht="17.25" customHeight="1" x14ac:dyDescent="0.2">
      <c r="A9" s="1862" t="s">
        <v>21950</v>
      </c>
      <c r="B9" s="1862"/>
      <c r="C9" s="1862"/>
      <c r="D9" s="1862"/>
      <c r="E9" s="1862"/>
      <c r="F9" s="1862"/>
      <c r="G9" s="1862"/>
      <c r="H9" s="1862"/>
      <c r="I9" s="1862"/>
      <c r="J9" s="1862"/>
    </row>
    <row r="10" spans="1:10" ht="7.5" customHeight="1" x14ac:dyDescent="0.2">
      <c r="A10" s="522"/>
      <c r="B10" s="522"/>
      <c r="C10" s="522"/>
      <c r="D10" s="522"/>
      <c r="E10" s="522"/>
      <c r="F10" s="522"/>
      <c r="G10" s="522"/>
      <c r="H10" s="522"/>
      <c r="I10" s="522"/>
      <c r="J10" s="522"/>
    </row>
    <row r="11" spans="1:10" ht="15.75" x14ac:dyDescent="0.2">
      <c r="A11" s="1088" t="s">
        <v>2043</v>
      </c>
      <c r="B11" s="793" t="s">
        <v>1</v>
      </c>
      <c r="C11" s="793"/>
      <c r="D11" s="268"/>
      <c r="E11" s="268"/>
      <c r="F11" s="268"/>
      <c r="G11" s="268"/>
      <c r="H11" s="268"/>
      <c r="I11" s="268"/>
      <c r="J11" s="1089"/>
    </row>
    <row r="12" spans="1:10" ht="16.5" thickBot="1" x14ac:dyDescent="0.25">
      <c r="A12" s="1088" t="s">
        <v>0</v>
      </c>
      <c r="B12" s="793" t="s">
        <v>21951</v>
      </c>
      <c r="C12" s="793"/>
      <c r="D12" s="268"/>
      <c r="E12" s="268"/>
      <c r="F12" s="268"/>
      <c r="G12" s="268"/>
      <c r="H12" s="268"/>
      <c r="I12" s="268"/>
      <c r="J12" s="1089"/>
    </row>
    <row r="13" spans="1:10" ht="13.5" customHeight="1" x14ac:dyDescent="0.2">
      <c r="A13" s="1863" t="s">
        <v>21952</v>
      </c>
      <c r="B13" s="1090" t="s">
        <v>21953</v>
      </c>
      <c r="C13" s="1091" t="s">
        <v>21953</v>
      </c>
      <c r="D13" s="1090" t="s">
        <v>21954</v>
      </c>
      <c r="E13" s="1092" t="s">
        <v>21954</v>
      </c>
      <c r="F13" s="1093" t="s">
        <v>21955</v>
      </c>
      <c r="G13" s="1094" t="s">
        <v>21956</v>
      </c>
      <c r="H13" s="1093" t="s">
        <v>21957</v>
      </c>
      <c r="I13" s="1090" t="s">
        <v>21956</v>
      </c>
      <c r="J13" s="1093" t="s">
        <v>21957</v>
      </c>
    </row>
    <row r="14" spans="1:10" ht="16.5" customHeight="1" thickBot="1" x14ac:dyDescent="0.25">
      <c r="A14" s="1864"/>
      <c r="B14" s="1095" t="s">
        <v>21958</v>
      </c>
      <c r="C14" s="1096" t="s">
        <v>21959</v>
      </c>
      <c r="D14" s="1095" t="s">
        <v>21958</v>
      </c>
      <c r="E14" s="1097" t="s">
        <v>21960</v>
      </c>
      <c r="F14" s="1097" t="s">
        <v>21961</v>
      </c>
      <c r="G14" s="1095" t="s">
        <v>21962</v>
      </c>
      <c r="H14" s="1098" t="s">
        <v>21963</v>
      </c>
      <c r="I14" s="1095" t="s">
        <v>21964</v>
      </c>
      <c r="J14" s="1099" t="s">
        <v>21964</v>
      </c>
    </row>
    <row r="15" spans="1:10" x14ac:dyDescent="0.2">
      <c r="A15" s="761"/>
      <c r="B15" s="1100"/>
      <c r="C15" s="1101"/>
      <c r="D15" s="1100"/>
      <c r="E15" s="269"/>
      <c r="F15" s="1102"/>
      <c r="G15" s="1103"/>
      <c r="H15" s="1104"/>
      <c r="I15" s="1103"/>
      <c r="J15" s="1105"/>
    </row>
    <row r="16" spans="1:10" x14ac:dyDescent="0.2">
      <c r="A16" s="1106" t="s">
        <v>21965</v>
      </c>
      <c r="B16" s="1107">
        <v>652586</v>
      </c>
      <c r="C16" s="1108">
        <v>177436</v>
      </c>
      <c r="D16" s="1107">
        <v>260127</v>
      </c>
      <c r="E16" s="1109">
        <v>246110</v>
      </c>
      <c r="F16" s="1110">
        <v>157127</v>
      </c>
      <c r="G16" s="1111">
        <f>+D16-B16</f>
        <v>-392459</v>
      </c>
      <c r="H16" s="1112">
        <f>+G16/B16</f>
        <v>-0.60139046807623819</v>
      </c>
      <c r="I16" s="1111">
        <f>+F16-D16</f>
        <v>-103000</v>
      </c>
      <c r="J16" s="1112">
        <f>+I16/D16</f>
        <v>-0.39596043471073744</v>
      </c>
    </row>
    <row r="17" spans="1:10" x14ac:dyDescent="0.2">
      <c r="A17" s="1106" t="s">
        <v>21966</v>
      </c>
      <c r="B17" s="1107">
        <v>4003</v>
      </c>
      <c r="C17" s="1108">
        <v>0</v>
      </c>
      <c r="D17" s="1107">
        <v>0</v>
      </c>
      <c r="E17" s="1109">
        <v>0</v>
      </c>
      <c r="F17" s="1110">
        <v>0</v>
      </c>
      <c r="G17" s="1111">
        <f t="shared" ref="G17:G58" si="0">+D17-B17</f>
        <v>-4003</v>
      </c>
      <c r="H17" s="1112">
        <f t="shared" ref="H17:H53" si="1">+G17/B17</f>
        <v>-1</v>
      </c>
      <c r="I17" s="1111">
        <f t="shared" ref="I17:I53" si="2">+F17-D17</f>
        <v>0</v>
      </c>
      <c r="J17" s="1113" t="s">
        <v>1795</v>
      </c>
    </row>
    <row r="18" spans="1:10" x14ac:dyDescent="0.2">
      <c r="A18" s="1106" t="s">
        <v>21967</v>
      </c>
      <c r="B18" s="1107">
        <v>145082</v>
      </c>
      <c r="C18" s="1108">
        <v>342312</v>
      </c>
      <c r="D18" s="1107">
        <v>61642</v>
      </c>
      <c r="E18" s="1109">
        <v>123758</v>
      </c>
      <c r="F18" s="1110">
        <v>82214</v>
      </c>
      <c r="G18" s="1111">
        <f t="shared" si="0"/>
        <v>-83440</v>
      </c>
      <c r="H18" s="1112">
        <f t="shared" si="1"/>
        <v>-0.57512303387050079</v>
      </c>
      <c r="I18" s="1111">
        <f t="shared" si="2"/>
        <v>20572</v>
      </c>
      <c r="J18" s="1112">
        <f t="shared" ref="J18:J58" si="3">+I18/D18</f>
        <v>0.33373349339735897</v>
      </c>
    </row>
    <row r="19" spans="1:10" x14ac:dyDescent="0.2">
      <c r="A19" s="1114" t="s">
        <v>21968</v>
      </c>
      <c r="B19" s="1107">
        <v>162191</v>
      </c>
      <c r="C19" s="1108">
        <v>23748</v>
      </c>
      <c r="D19" s="1107">
        <v>39200</v>
      </c>
      <c r="E19" s="1109">
        <v>62844</v>
      </c>
      <c r="F19" s="1110">
        <v>22755</v>
      </c>
      <c r="G19" s="1111">
        <f t="shared" si="0"/>
        <v>-122991</v>
      </c>
      <c r="H19" s="1112">
        <f t="shared" si="1"/>
        <v>-0.75830964726772754</v>
      </c>
      <c r="I19" s="1111">
        <f t="shared" si="2"/>
        <v>-16445</v>
      </c>
      <c r="J19" s="1112">
        <f t="shared" si="3"/>
        <v>-0.41951530612244897</v>
      </c>
    </row>
    <row r="20" spans="1:10" x14ac:dyDescent="0.2">
      <c r="A20" s="1106" t="s">
        <v>21969</v>
      </c>
      <c r="B20" s="1107">
        <v>192048</v>
      </c>
      <c r="C20" s="1108">
        <v>215817</v>
      </c>
      <c r="D20" s="1107">
        <v>256437</v>
      </c>
      <c r="E20" s="1109">
        <v>257937</v>
      </c>
      <c r="F20" s="1110">
        <v>320765</v>
      </c>
      <c r="G20" s="1111">
        <f t="shared" si="0"/>
        <v>64389</v>
      </c>
      <c r="H20" s="1112">
        <f t="shared" si="1"/>
        <v>0.33527555611097226</v>
      </c>
      <c r="I20" s="1111">
        <f t="shared" si="2"/>
        <v>64328</v>
      </c>
      <c r="J20" s="1112">
        <f t="shared" si="3"/>
        <v>0.25085303602834225</v>
      </c>
    </row>
    <row r="21" spans="1:10" x14ac:dyDescent="0.2">
      <c r="A21" s="1106" t="s">
        <v>21970</v>
      </c>
      <c r="B21" s="1107">
        <v>925009</v>
      </c>
      <c r="C21" s="1108">
        <v>449801</v>
      </c>
      <c r="D21" s="1107">
        <v>1410231</v>
      </c>
      <c r="E21" s="1109">
        <v>1012528</v>
      </c>
      <c r="F21" s="1110">
        <v>819572</v>
      </c>
      <c r="G21" s="1111">
        <f t="shared" si="0"/>
        <v>485222</v>
      </c>
      <c r="H21" s="1112">
        <f t="shared" si="1"/>
        <v>0.52455922050488157</v>
      </c>
      <c r="I21" s="1111">
        <f t="shared" si="2"/>
        <v>-590659</v>
      </c>
      <c r="J21" s="1112">
        <f t="shared" si="3"/>
        <v>-0.41883847398050389</v>
      </c>
    </row>
    <row r="22" spans="1:10" x14ac:dyDescent="0.2">
      <c r="A22" s="1106" t="s">
        <v>21971</v>
      </c>
      <c r="B22" s="1107">
        <v>206422</v>
      </c>
      <c r="C22" s="1108">
        <v>308623</v>
      </c>
      <c r="D22" s="1107">
        <v>331073</v>
      </c>
      <c r="E22" s="1109">
        <v>305894</v>
      </c>
      <c r="F22" s="1110">
        <v>258437</v>
      </c>
      <c r="G22" s="1111">
        <f t="shared" si="0"/>
        <v>124651</v>
      </c>
      <c r="H22" s="1112">
        <f t="shared" si="1"/>
        <v>0.60386489812132427</v>
      </c>
      <c r="I22" s="1111">
        <f t="shared" si="2"/>
        <v>-72636</v>
      </c>
      <c r="J22" s="1112">
        <f t="shared" si="3"/>
        <v>-0.21939572239355068</v>
      </c>
    </row>
    <row r="23" spans="1:10" x14ac:dyDescent="0.2">
      <c r="A23" s="1106" t="s">
        <v>21972</v>
      </c>
      <c r="B23" s="1107">
        <v>123863</v>
      </c>
      <c r="C23" s="1108">
        <v>146579</v>
      </c>
      <c r="D23" s="1107">
        <v>140226</v>
      </c>
      <c r="E23" s="1109">
        <v>243363</v>
      </c>
      <c r="F23" s="1110">
        <v>156671</v>
      </c>
      <c r="G23" s="1111">
        <f t="shared" si="0"/>
        <v>16363</v>
      </c>
      <c r="H23" s="1112">
        <f t="shared" si="1"/>
        <v>0.1321056328362788</v>
      </c>
      <c r="I23" s="1111">
        <f t="shared" si="2"/>
        <v>16445</v>
      </c>
      <c r="J23" s="1112">
        <f t="shared" si="3"/>
        <v>0.11727497040491777</v>
      </c>
    </row>
    <row r="24" spans="1:10" x14ac:dyDescent="0.2">
      <c r="A24" s="1106" t="s">
        <v>21973</v>
      </c>
      <c r="B24" s="1107">
        <v>74701</v>
      </c>
      <c r="C24" s="1108">
        <v>41492</v>
      </c>
      <c r="D24" s="1107">
        <v>120381</v>
      </c>
      <c r="E24" s="1109">
        <v>27147</v>
      </c>
      <c r="F24" s="1110"/>
      <c r="G24" s="1111">
        <f t="shared" si="0"/>
        <v>45680</v>
      </c>
      <c r="H24" s="1112">
        <f t="shared" si="1"/>
        <v>0.61150453139850869</v>
      </c>
      <c r="I24" s="1111">
        <f t="shared" si="2"/>
        <v>-120381</v>
      </c>
      <c r="J24" s="1112">
        <f t="shared" si="3"/>
        <v>-1</v>
      </c>
    </row>
    <row r="25" spans="1:10" x14ac:dyDescent="0.2">
      <c r="A25" s="1106" t="s">
        <v>21974</v>
      </c>
      <c r="B25" s="1107">
        <v>89214</v>
      </c>
      <c r="C25" s="1108">
        <v>275616</v>
      </c>
      <c r="D25" s="1107">
        <v>43777</v>
      </c>
      <c r="E25" s="1109">
        <v>162338</v>
      </c>
      <c r="F25" s="1110">
        <v>43474</v>
      </c>
      <c r="G25" s="1111">
        <f t="shared" si="0"/>
        <v>-45437</v>
      </c>
      <c r="H25" s="1112">
        <f t="shared" si="1"/>
        <v>-0.50930347254915143</v>
      </c>
      <c r="I25" s="1111">
        <f t="shared" si="2"/>
        <v>-303</v>
      </c>
      <c r="J25" s="1112">
        <f t="shared" si="3"/>
        <v>-6.9214427667496628E-3</v>
      </c>
    </row>
    <row r="26" spans="1:10" x14ac:dyDescent="0.2">
      <c r="A26" s="1106" t="s">
        <v>21975</v>
      </c>
      <c r="B26" s="1107">
        <v>2230</v>
      </c>
      <c r="C26" s="1108">
        <v>61636</v>
      </c>
      <c r="D26" s="1107">
        <v>8900</v>
      </c>
      <c r="E26" s="1109">
        <v>23671</v>
      </c>
      <c r="F26" s="1110">
        <v>4150</v>
      </c>
      <c r="G26" s="1111">
        <f t="shared" si="0"/>
        <v>6670</v>
      </c>
      <c r="H26" s="1112">
        <f t="shared" si="1"/>
        <v>2.9910313901345291</v>
      </c>
      <c r="I26" s="1111">
        <f t="shared" si="2"/>
        <v>-4750</v>
      </c>
      <c r="J26" s="1112">
        <f t="shared" si="3"/>
        <v>-0.5337078651685393</v>
      </c>
    </row>
    <row r="27" spans="1:10" x14ac:dyDescent="0.2">
      <c r="A27" s="1106" t="s">
        <v>21976</v>
      </c>
      <c r="B27" s="1107">
        <v>5500</v>
      </c>
      <c r="C27" s="1108">
        <v>218130725</v>
      </c>
      <c r="D27" s="1107">
        <v>268420</v>
      </c>
      <c r="E27" s="1109">
        <v>153455398</v>
      </c>
      <c r="F27" s="1110">
        <v>228304</v>
      </c>
      <c r="G27" s="1111">
        <f t="shared" si="0"/>
        <v>262920</v>
      </c>
      <c r="H27" s="1112">
        <f t="shared" si="1"/>
        <v>47.803636363636365</v>
      </c>
      <c r="I27" s="1111">
        <f t="shared" si="2"/>
        <v>-40116</v>
      </c>
      <c r="J27" s="1112">
        <f t="shared" si="3"/>
        <v>-0.14945235079353253</v>
      </c>
    </row>
    <row r="28" spans="1:10" x14ac:dyDescent="0.2">
      <c r="A28" s="1106" t="s">
        <v>21977</v>
      </c>
      <c r="B28" s="1107">
        <v>1960</v>
      </c>
      <c r="C28" s="1108">
        <v>2685</v>
      </c>
      <c r="D28" s="1107">
        <v>50</v>
      </c>
      <c r="E28" s="1109">
        <v>50</v>
      </c>
      <c r="F28" s="1110"/>
      <c r="G28" s="1111">
        <f t="shared" si="0"/>
        <v>-1910</v>
      </c>
      <c r="H28" s="1112">
        <f t="shared" si="1"/>
        <v>-0.97448979591836737</v>
      </c>
      <c r="I28" s="1111">
        <f t="shared" si="2"/>
        <v>-50</v>
      </c>
      <c r="J28" s="1112">
        <f t="shared" si="3"/>
        <v>-1</v>
      </c>
    </row>
    <row r="29" spans="1:10" x14ac:dyDescent="0.2">
      <c r="A29" s="1106" t="s">
        <v>21978</v>
      </c>
      <c r="B29" s="1107">
        <v>893968</v>
      </c>
      <c r="C29" s="1108">
        <v>304046</v>
      </c>
      <c r="D29" s="1107">
        <v>271134</v>
      </c>
      <c r="E29" s="1109">
        <v>312824</v>
      </c>
      <c r="F29" s="1110">
        <v>324009</v>
      </c>
      <c r="G29" s="1111">
        <f t="shared" si="0"/>
        <v>-622834</v>
      </c>
      <c r="H29" s="1112">
        <f t="shared" si="1"/>
        <v>-0.69670726468956379</v>
      </c>
      <c r="I29" s="1111">
        <f t="shared" si="2"/>
        <v>52875</v>
      </c>
      <c r="J29" s="1112">
        <f t="shared" si="3"/>
        <v>0.19501427338511584</v>
      </c>
    </row>
    <row r="30" spans="1:10" x14ac:dyDescent="0.2">
      <c r="A30" s="1106" t="s">
        <v>21979</v>
      </c>
      <c r="B30" s="1107">
        <v>1021506</v>
      </c>
      <c r="C30" s="1108">
        <v>257733</v>
      </c>
      <c r="D30" s="1107">
        <v>514730</v>
      </c>
      <c r="E30" s="1109">
        <v>479530</v>
      </c>
      <c r="F30" s="1110">
        <v>741210</v>
      </c>
      <c r="G30" s="1111">
        <f t="shared" si="0"/>
        <v>-506776</v>
      </c>
      <c r="H30" s="1112">
        <f t="shared" si="1"/>
        <v>-0.49610672869273403</v>
      </c>
      <c r="I30" s="1111">
        <f t="shared" si="2"/>
        <v>226480</v>
      </c>
      <c r="J30" s="1112">
        <f t="shared" si="3"/>
        <v>0.43999766868066753</v>
      </c>
    </row>
    <row r="31" spans="1:10" x14ac:dyDescent="0.2">
      <c r="A31" s="1106" t="s">
        <v>21980</v>
      </c>
      <c r="B31" s="1107">
        <v>5853428</v>
      </c>
      <c r="C31" s="1108">
        <v>2150254</v>
      </c>
      <c r="D31" s="1107">
        <v>4000663</v>
      </c>
      <c r="E31" s="1109">
        <v>3610001</v>
      </c>
      <c r="F31" s="1110">
        <v>6075251</v>
      </c>
      <c r="G31" s="1111">
        <f t="shared" si="0"/>
        <v>-1852765</v>
      </c>
      <c r="H31" s="1112">
        <f t="shared" si="1"/>
        <v>-0.31652648670146794</v>
      </c>
      <c r="I31" s="1111">
        <f t="shared" si="2"/>
        <v>2074588</v>
      </c>
      <c r="J31" s="1112">
        <f t="shared" si="3"/>
        <v>0.5185610485062101</v>
      </c>
    </row>
    <row r="32" spans="1:10" x14ac:dyDescent="0.2">
      <c r="A32" s="1106" t="s">
        <v>21981</v>
      </c>
      <c r="B32" s="1107">
        <v>2965179</v>
      </c>
      <c r="C32" s="1108">
        <v>3134996</v>
      </c>
      <c r="D32" s="1107">
        <v>2332268</v>
      </c>
      <c r="E32" s="1109">
        <v>2471491</v>
      </c>
      <c r="F32" s="1110">
        <v>2334000</v>
      </c>
      <c r="G32" s="1111">
        <f t="shared" si="0"/>
        <v>-632911</v>
      </c>
      <c r="H32" s="1112">
        <f t="shared" si="1"/>
        <v>-0.2134478222056746</v>
      </c>
      <c r="I32" s="1111">
        <f t="shared" si="2"/>
        <v>1732</v>
      </c>
      <c r="J32" s="1112">
        <f t="shared" si="3"/>
        <v>7.426247755403753E-4</v>
      </c>
    </row>
    <row r="33" spans="1:10" x14ac:dyDescent="0.2">
      <c r="A33" s="1106" t="s">
        <v>21982</v>
      </c>
      <c r="B33" s="1107">
        <v>3477761</v>
      </c>
      <c r="C33" s="1108">
        <v>3355120</v>
      </c>
      <c r="D33" s="1107">
        <v>2502558</v>
      </c>
      <c r="E33" s="1109">
        <v>2658318</v>
      </c>
      <c r="F33" s="1110">
        <v>3264883</v>
      </c>
      <c r="G33" s="1111">
        <f t="shared" si="0"/>
        <v>-975203</v>
      </c>
      <c r="H33" s="1112">
        <f t="shared" si="1"/>
        <v>-0.280411161088988</v>
      </c>
      <c r="I33" s="1111">
        <f t="shared" si="2"/>
        <v>762325</v>
      </c>
      <c r="J33" s="1112">
        <f t="shared" si="3"/>
        <v>0.3046183145405621</v>
      </c>
    </row>
    <row r="34" spans="1:10" x14ac:dyDescent="0.2">
      <c r="A34" s="1106" t="s">
        <v>21983</v>
      </c>
      <c r="B34" s="1107">
        <v>5995157</v>
      </c>
      <c r="C34" s="1108">
        <v>3862897</v>
      </c>
      <c r="D34" s="1107">
        <v>6379685</v>
      </c>
      <c r="E34" s="1109">
        <v>5325873</v>
      </c>
      <c r="F34" s="1110">
        <v>5773136</v>
      </c>
      <c r="G34" s="1111">
        <f t="shared" si="0"/>
        <v>384528</v>
      </c>
      <c r="H34" s="1112">
        <f t="shared" si="1"/>
        <v>6.4139771485550751E-2</v>
      </c>
      <c r="I34" s="1111">
        <f t="shared" si="2"/>
        <v>-606549</v>
      </c>
      <c r="J34" s="1112">
        <f t="shared" si="3"/>
        <v>-9.5075070320870078E-2</v>
      </c>
    </row>
    <row r="35" spans="1:10" x14ac:dyDescent="0.2">
      <c r="A35" s="1114" t="s">
        <v>21984</v>
      </c>
      <c r="B35" s="1107">
        <v>41936</v>
      </c>
      <c r="C35" s="1108">
        <v>163441</v>
      </c>
      <c r="D35" s="1107">
        <v>58000</v>
      </c>
      <c r="E35" s="1109">
        <v>10000</v>
      </c>
      <c r="F35" s="1110"/>
      <c r="G35" s="1111">
        <f t="shared" si="0"/>
        <v>16064</v>
      </c>
      <c r="H35" s="1112">
        <f t="shared" si="1"/>
        <v>0.38305990080122093</v>
      </c>
      <c r="I35" s="1111">
        <f t="shared" si="2"/>
        <v>-58000</v>
      </c>
      <c r="J35" s="1112">
        <f t="shared" si="3"/>
        <v>-1</v>
      </c>
    </row>
    <row r="36" spans="1:10" x14ac:dyDescent="0.2">
      <c r="A36" s="1114" t="s">
        <v>21985</v>
      </c>
      <c r="B36" s="1107">
        <v>1853590</v>
      </c>
      <c r="C36" s="1108">
        <v>2078359</v>
      </c>
      <c r="D36" s="1107">
        <v>3014143</v>
      </c>
      <c r="E36" s="1109">
        <v>3039246</v>
      </c>
      <c r="F36" s="1110">
        <v>731913</v>
      </c>
      <c r="G36" s="1111">
        <f t="shared" si="0"/>
        <v>1160553</v>
      </c>
      <c r="H36" s="1112">
        <f t="shared" si="1"/>
        <v>0.62611095226020852</v>
      </c>
      <c r="I36" s="1111">
        <f t="shared" si="2"/>
        <v>-2282230</v>
      </c>
      <c r="J36" s="1112">
        <f t="shared" si="3"/>
        <v>-0.75717376381943391</v>
      </c>
    </row>
    <row r="37" spans="1:10" x14ac:dyDescent="0.2">
      <c r="A37" s="1106" t="s">
        <v>21986</v>
      </c>
      <c r="B37" s="1107">
        <v>14673137</v>
      </c>
      <c r="C37" s="1108">
        <v>14560952</v>
      </c>
      <c r="D37" s="1107">
        <v>13598972</v>
      </c>
      <c r="E37" s="1109">
        <v>15248984</v>
      </c>
      <c r="F37" s="1110">
        <v>18121072</v>
      </c>
      <c r="G37" s="1111">
        <f t="shared" si="0"/>
        <v>-1074165</v>
      </c>
      <c r="H37" s="1112">
        <f t="shared" si="1"/>
        <v>-7.3206227134661114E-2</v>
      </c>
      <c r="I37" s="1111">
        <f t="shared" si="2"/>
        <v>4522100</v>
      </c>
      <c r="J37" s="1112">
        <f t="shared" si="3"/>
        <v>0.33253248848515904</v>
      </c>
    </row>
    <row r="38" spans="1:10" x14ac:dyDescent="0.2">
      <c r="A38" s="1106" t="s">
        <v>21987</v>
      </c>
      <c r="B38" s="1107">
        <v>3953753</v>
      </c>
      <c r="C38" s="1108">
        <v>4843093</v>
      </c>
      <c r="D38" s="1107">
        <v>5263366</v>
      </c>
      <c r="E38" s="1109">
        <v>5258879</v>
      </c>
      <c r="F38" s="1110">
        <v>2332598</v>
      </c>
      <c r="G38" s="1111">
        <f t="shared" si="0"/>
        <v>1309613</v>
      </c>
      <c r="H38" s="1112">
        <f t="shared" si="1"/>
        <v>0.33123288177081373</v>
      </c>
      <c r="I38" s="1111">
        <f t="shared" si="2"/>
        <v>-2930768</v>
      </c>
      <c r="J38" s="1112">
        <f t="shared" si="3"/>
        <v>-0.55682390318286812</v>
      </c>
    </row>
    <row r="39" spans="1:10" x14ac:dyDescent="0.2">
      <c r="A39" s="1106" t="s">
        <v>21988</v>
      </c>
      <c r="B39" s="1107">
        <v>7337549</v>
      </c>
      <c r="C39" s="1108">
        <v>6344200</v>
      </c>
      <c r="D39" s="1107">
        <v>5897329</v>
      </c>
      <c r="E39" s="1109">
        <v>6849995</v>
      </c>
      <c r="F39" s="1110">
        <v>7198949</v>
      </c>
      <c r="G39" s="1111">
        <f t="shared" si="0"/>
        <v>-1440220</v>
      </c>
      <c r="H39" s="1112">
        <f t="shared" si="1"/>
        <v>-0.196280801668241</v>
      </c>
      <c r="I39" s="1111">
        <f t="shared" si="2"/>
        <v>1301620</v>
      </c>
      <c r="J39" s="1112">
        <f t="shared" si="3"/>
        <v>0.22071347893258117</v>
      </c>
    </row>
    <row r="40" spans="1:10" x14ac:dyDescent="0.2">
      <c r="A40" s="1106" t="s">
        <v>21989</v>
      </c>
      <c r="B40" s="1107">
        <v>10084585</v>
      </c>
      <c r="C40" s="1108">
        <v>7716617</v>
      </c>
      <c r="D40" s="1107">
        <v>9341186</v>
      </c>
      <c r="E40" s="1109">
        <v>9241068</v>
      </c>
      <c r="F40" s="1110">
        <v>9625012</v>
      </c>
      <c r="G40" s="1111">
        <f t="shared" si="0"/>
        <v>-743399</v>
      </c>
      <c r="H40" s="1112">
        <f t="shared" si="1"/>
        <v>-7.3716370083647467E-2</v>
      </c>
      <c r="I40" s="1111">
        <f t="shared" si="2"/>
        <v>283826</v>
      </c>
      <c r="J40" s="1112">
        <f t="shared" si="3"/>
        <v>3.0384364469351107E-2</v>
      </c>
    </row>
    <row r="41" spans="1:10" x14ac:dyDescent="0.2">
      <c r="A41" s="1106" t="s">
        <v>21990</v>
      </c>
      <c r="B41" s="1107">
        <v>102408</v>
      </c>
      <c r="C41" s="1108">
        <v>148317</v>
      </c>
      <c r="D41" s="1107">
        <v>324719</v>
      </c>
      <c r="E41" s="1109">
        <v>339027</v>
      </c>
      <c r="F41" s="1110">
        <v>223225</v>
      </c>
      <c r="G41" s="1111">
        <f t="shared" si="0"/>
        <v>222311</v>
      </c>
      <c r="H41" s="1112">
        <f t="shared" si="1"/>
        <v>2.1708362627919695</v>
      </c>
      <c r="I41" s="1111">
        <f t="shared" si="2"/>
        <v>-101494</v>
      </c>
      <c r="J41" s="1112">
        <f t="shared" si="3"/>
        <v>-0.31255947449949034</v>
      </c>
    </row>
    <row r="42" spans="1:10" x14ac:dyDescent="0.2">
      <c r="A42" s="1106" t="s">
        <v>21991</v>
      </c>
      <c r="B42" s="1107">
        <v>847989</v>
      </c>
      <c r="C42" s="1108">
        <v>994943</v>
      </c>
      <c r="D42" s="1107">
        <v>1035074</v>
      </c>
      <c r="E42" s="1109">
        <v>966206</v>
      </c>
      <c r="F42" s="1110">
        <v>1872310</v>
      </c>
      <c r="G42" s="1111">
        <f t="shared" si="0"/>
        <v>187085</v>
      </c>
      <c r="H42" s="1112">
        <f t="shared" si="1"/>
        <v>0.22062196561512001</v>
      </c>
      <c r="I42" s="1111">
        <f t="shared" si="2"/>
        <v>837236</v>
      </c>
      <c r="J42" s="1112">
        <f t="shared" si="3"/>
        <v>0.80886583954383939</v>
      </c>
    </row>
    <row r="43" spans="1:10" x14ac:dyDescent="0.2">
      <c r="A43" s="1106" t="s">
        <v>21992</v>
      </c>
      <c r="B43" s="1107"/>
      <c r="C43" s="1108">
        <v>6070</v>
      </c>
      <c r="D43" s="1107"/>
      <c r="E43" s="1109">
        <v>8000</v>
      </c>
      <c r="F43" s="1110"/>
      <c r="G43" s="1111">
        <f t="shared" si="0"/>
        <v>0</v>
      </c>
      <c r="H43" s="1112"/>
      <c r="I43" s="1111">
        <f t="shared" si="2"/>
        <v>0</v>
      </c>
      <c r="J43" s="1112"/>
    </row>
    <row r="44" spans="1:10" x14ac:dyDescent="0.2">
      <c r="A44" s="1114" t="s">
        <v>21993</v>
      </c>
      <c r="B44" s="1107">
        <v>8095329</v>
      </c>
      <c r="C44" s="1108">
        <v>3563580</v>
      </c>
      <c r="D44" s="1107">
        <v>8203452</v>
      </c>
      <c r="E44" s="1109">
        <v>7893752</v>
      </c>
      <c r="F44" s="1110">
        <v>15433323</v>
      </c>
      <c r="G44" s="1111">
        <f t="shared" si="0"/>
        <v>108123</v>
      </c>
      <c r="H44" s="1112">
        <f t="shared" si="1"/>
        <v>1.3356220605734492E-2</v>
      </c>
      <c r="I44" s="1111">
        <f t="shared" si="2"/>
        <v>7229871</v>
      </c>
      <c r="J44" s="1112">
        <f t="shared" si="3"/>
        <v>0.88132057090112792</v>
      </c>
    </row>
    <row r="45" spans="1:10" x14ac:dyDescent="0.2">
      <c r="A45" s="1114" t="s">
        <v>21994</v>
      </c>
      <c r="B45" s="1107">
        <v>1044218</v>
      </c>
      <c r="C45" s="1108">
        <v>141237</v>
      </c>
      <c r="D45" s="1107">
        <v>127180</v>
      </c>
      <c r="E45" s="1109">
        <v>115741</v>
      </c>
      <c r="F45" s="1110">
        <v>196420</v>
      </c>
      <c r="G45" s="1111">
        <f t="shared" si="0"/>
        <v>-917038</v>
      </c>
      <c r="H45" s="1112">
        <f t="shared" si="1"/>
        <v>-0.87820550881137849</v>
      </c>
      <c r="I45" s="1111">
        <f t="shared" si="2"/>
        <v>69240</v>
      </c>
      <c r="J45" s="1112">
        <f t="shared" si="3"/>
        <v>0.54442522409183836</v>
      </c>
    </row>
    <row r="46" spans="1:10" x14ac:dyDescent="0.2">
      <c r="A46" s="1106" t="s">
        <v>21995</v>
      </c>
      <c r="B46" s="1107">
        <v>21869860</v>
      </c>
      <c r="C46" s="1108">
        <v>36478100</v>
      </c>
      <c r="D46" s="1107">
        <v>17421564</v>
      </c>
      <c r="E46" s="1109">
        <v>19347968</v>
      </c>
      <c r="F46" s="1110">
        <v>20685267</v>
      </c>
      <c r="G46" s="1111">
        <f t="shared" si="0"/>
        <v>-4448296</v>
      </c>
      <c r="H46" s="1112">
        <f t="shared" si="1"/>
        <v>-0.20339846711410131</v>
      </c>
      <c r="I46" s="1111">
        <f t="shared" si="2"/>
        <v>3263703</v>
      </c>
      <c r="J46" s="1112">
        <f t="shared" si="3"/>
        <v>0.18733696928702842</v>
      </c>
    </row>
    <row r="47" spans="1:10" x14ac:dyDescent="0.2">
      <c r="A47" s="1106" t="s">
        <v>21996</v>
      </c>
      <c r="B47" s="1107">
        <v>156334752</v>
      </c>
      <c r="C47" s="1108">
        <v>148767210</v>
      </c>
      <c r="D47" s="1107">
        <v>166334753</v>
      </c>
      <c r="E47" s="1109">
        <v>166334753</v>
      </c>
      <c r="F47" s="1110">
        <v>166408200</v>
      </c>
      <c r="G47" s="1111">
        <f t="shared" si="0"/>
        <v>10000001</v>
      </c>
      <c r="H47" s="1112">
        <f t="shared" si="1"/>
        <v>6.396531079666791E-2</v>
      </c>
      <c r="I47" s="1111">
        <f t="shared" si="2"/>
        <v>73447</v>
      </c>
      <c r="J47" s="1112">
        <f t="shared" si="3"/>
        <v>4.4156136150332937E-4</v>
      </c>
    </row>
    <row r="48" spans="1:10" x14ac:dyDescent="0.2">
      <c r="A48" s="1106" t="s">
        <v>21997</v>
      </c>
      <c r="B48" s="1107">
        <v>14668170</v>
      </c>
      <c r="C48" s="1108">
        <v>54783002</v>
      </c>
      <c r="D48" s="1107">
        <v>45061206</v>
      </c>
      <c r="E48" s="1109">
        <v>45251462</v>
      </c>
      <c r="F48" s="1110">
        <v>62085797</v>
      </c>
      <c r="G48" s="1111">
        <f t="shared" si="0"/>
        <v>30393036</v>
      </c>
      <c r="H48" s="1112">
        <f t="shared" si="1"/>
        <v>2.0720400704382347</v>
      </c>
      <c r="I48" s="1111">
        <f t="shared" si="2"/>
        <v>17024591</v>
      </c>
      <c r="J48" s="1112">
        <f t="shared" si="3"/>
        <v>0.37781037196385736</v>
      </c>
    </row>
    <row r="49" spans="1:14" x14ac:dyDescent="0.2">
      <c r="A49" s="1106" t="s">
        <v>21998</v>
      </c>
      <c r="B49" s="1107"/>
      <c r="C49" s="1108">
        <v>15350138</v>
      </c>
      <c r="D49" s="1107">
        <v>42446006</v>
      </c>
      <c r="E49" s="1109">
        <v>4416723</v>
      </c>
      <c r="F49" s="1110">
        <v>1790346</v>
      </c>
      <c r="G49" s="1111">
        <f t="shared" si="0"/>
        <v>42446006</v>
      </c>
      <c r="H49" s="1113" t="s">
        <v>1795</v>
      </c>
      <c r="I49" s="1111">
        <f t="shared" si="2"/>
        <v>-40655660</v>
      </c>
      <c r="J49" s="1112">
        <f t="shared" si="3"/>
        <v>-0.95782062510192356</v>
      </c>
    </row>
    <row r="50" spans="1:14" x14ac:dyDescent="0.2">
      <c r="A50" s="1114" t="s">
        <v>21999</v>
      </c>
      <c r="B50" s="1107">
        <v>12266296</v>
      </c>
      <c r="C50" s="1108">
        <v>1096281</v>
      </c>
      <c r="D50" s="1107">
        <v>6778700</v>
      </c>
      <c r="E50" s="1109">
        <v>4064885</v>
      </c>
      <c r="F50" s="1110">
        <v>1437600</v>
      </c>
      <c r="G50" s="1111">
        <f t="shared" si="0"/>
        <v>-5487596</v>
      </c>
      <c r="H50" s="1112">
        <f t="shared" si="1"/>
        <v>-0.44737188797661492</v>
      </c>
      <c r="I50" s="1111">
        <f t="shared" si="2"/>
        <v>-5341100</v>
      </c>
      <c r="J50" s="1112">
        <f t="shared" si="3"/>
        <v>-0.78792393821824247</v>
      </c>
    </row>
    <row r="51" spans="1:14" x14ac:dyDescent="0.2">
      <c r="A51" s="1106" t="s">
        <v>22000</v>
      </c>
      <c r="B51" s="1107">
        <v>1090318</v>
      </c>
      <c r="C51" s="1108">
        <v>274014</v>
      </c>
      <c r="D51" s="1107">
        <v>97000</v>
      </c>
      <c r="E51" s="1109">
        <v>1633452</v>
      </c>
      <c r="F51" s="1110">
        <v>1146097</v>
      </c>
      <c r="G51" s="1111">
        <f t="shared" si="0"/>
        <v>-993318</v>
      </c>
      <c r="H51" s="1112">
        <f t="shared" si="1"/>
        <v>-0.91103512920083862</v>
      </c>
      <c r="I51" s="1111">
        <f t="shared" si="2"/>
        <v>1049097</v>
      </c>
      <c r="J51" s="1112">
        <f t="shared" si="3"/>
        <v>10.815432989690722</v>
      </c>
    </row>
    <row r="52" spans="1:14" x14ac:dyDescent="0.2">
      <c r="A52" s="1106" t="s">
        <v>22001</v>
      </c>
      <c r="B52" s="1107">
        <v>46159706</v>
      </c>
      <c r="C52" s="1108">
        <v>10932267</v>
      </c>
      <c r="D52" s="1107">
        <v>40684708</v>
      </c>
      <c r="E52" s="1109">
        <v>44230471</v>
      </c>
      <c r="F52" s="1110">
        <v>23285887</v>
      </c>
      <c r="G52" s="1111">
        <f t="shared" si="0"/>
        <v>-5474998</v>
      </c>
      <c r="H52" s="1112">
        <f t="shared" si="1"/>
        <v>-0.11860989755870628</v>
      </c>
      <c r="I52" s="1111">
        <f t="shared" si="2"/>
        <v>-17398821</v>
      </c>
      <c r="J52" s="1112">
        <f t="shared" si="3"/>
        <v>-0.42765013822884018</v>
      </c>
    </row>
    <row r="53" spans="1:14" x14ac:dyDescent="0.2">
      <c r="A53" s="1106" t="s">
        <v>22002</v>
      </c>
      <c r="B53" s="1107">
        <v>2972124</v>
      </c>
      <c r="C53" s="1108">
        <v>1002121</v>
      </c>
      <c r="D53" s="1107">
        <v>1728705</v>
      </c>
      <c r="E53" s="1109">
        <v>1413393</v>
      </c>
      <c r="F53" s="1110">
        <v>1020683</v>
      </c>
      <c r="G53" s="1111">
        <f t="shared" si="0"/>
        <v>-1243419</v>
      </c>
      <c r="H53" s="1112">
        <f t="shared" si="1"/>
        <v>-0.41836040488216508</v>
      </c>
      <c r="I53" s="1111">
        <f t="shared" si="2"/>
        <v>-708022</v>
      </c>
      <c r="J53" s="1112">
        <f t="shared" si="3"/>
        <v>-0.4095678557070177</v>
      </c>
    </row>
    <row r="54" spans="1:14" x14ac:dyDescent="0.2">
      <c r="A54" s="1106" t="s">
        <v>22003</v>
      </c>
      <c r="B54" s="1107"/>
      <c r="C54" s="1108"/>
      <c r="D54" s="1107"/>
      <c r="E54" s="1109"/>
      <c r="F54" s="1110"/>
      <c r="G54" s="1111"/>
      <c r="H54" s="1112"/>
      <c r="I54" s="1111"/>
      <c r="J54" s="1112"/>
    </row>
    <row r="55" spans="1:14" x14ac:dyDescent="0.2">
      <c r="A55" s="1106" t="s">
        <v>22004</v>
      </c>
      <c r="B55" s="1107"/>
      <c r="C55" s="1108"/>
      <c r="D55" s="1107"/>
      <c r="E55" s="1109"/>
      <c r="F55" s="1110"/>
      <c r="G55" s="1111"/>
      <c r="H55" s="1112"/>
      <c r="I55" s="1111"/>
      <c r="J55" s="1112"/>
    </row>
    <row r="56" spans="1:14" x14ac:dyDescent="0.2">
      <c r="A56" s="1106" t="s">
        <v>22005</v>
      </c>
      <c r="B56" s="1107">
        <v>32000</v>
      </c>
      <c r="C56" s="1108"/>
      <c r="D56" s="1107">
        <v>14743</v>
      </c>
      <c r="E56" s="1109">
        <v>1523</v>
      </c>
      <c r="F56" s="1110">
        <v>14743</v>
      </c>
      <c r="G56" s="1111">
        <f t="shared" si="0"/>
        <v>-17257</v>
      </c>
      <c r="H56" s="1112">
        <f t="shared" ref="H56:H57" si="4">+G56/B56</f>
        <v>-0.53928125000000005</v>
      </c>
      <c r="I56" s="1111">
        <f t="shared" ref="I56:I58" si="5">+F56-D56</f>
        <v>0</v>
      </c>
      <c r="J56" s="1112">
        <f t="shared" si="3"/>
        <v>0</v>
      </c>
    </row>
    <row r="57" spans="1:14" x14ac:dyDescent="0.2">
      <c r="A57" s="1106" t="s">
        <v>22006</v>
      </c>
      <c r="B57" s="1107">
        <v>170626743</v>
      </c>
      <c r="C57" s="1108">
        <v>147163579</v>
      </c>
      <c r="D57" s="1107">
        <v>193358564</v>
      </c>
      <c r="E57" s="1109">
        <v>187459494</v>
      </c>
      <c r="F57" s="1110">
        <v>161719459</v>
      </c>
      <c r="G57" s="1111">
        <f t="shared" si="0"/>
        <v>22731821</v>
      </c>
      <c r="H57" s="1112">
        <f t="shared" si="4"/>
        <v>0.13322542879459406</v>
      </c>
      <c r="I57" s="1111">
        <f t="shared" si="5"/>
        <v>-31639105</v>
      </c>
      <c r="J57" s="1112">
        <f t="shared" si="3"/>
        <v>-0.16362918893005432</v>
      </c>
    </row>
    <row r="58" spans="1:14" x14ac:dyDescent="0.2">
      <c r="A58" s="1115" t="s">
        <v>22007</v>
      </c>
      <c r="B58" s="1107"/>
      <c r="C58" s="1108"/>
      <c r="D58" s="1107">
        <v>3590139</v>
      </c>
      <c r="E58" s="1109">
        <v>33862457</v>
      </c>
      <c r="F58" s="1109">
        <v>47640215</v>
      </c>
      <c r="G58" s="1111">
        <f t="shared" si="0"/>
        <v>3590139</v>
      </c>
      <c r="H58" s="1113" t="s">
        <v>1795</v>
      </c>
      <c r="I58" s="1111">
        <f t="shared" si="5"/>
        <v>44050076</v>
      </c>
      <c r="J58" s="1112">
        <f t="shared" si="3"/>
        <v>12.269741088019154</v>
      </c>
    </row>
    <row r="59" spans="1:14" ht="13.5" thickBot="1" x14ac:dyDescent="0.25">
      <c r="A59" s="1066"/>
      <c r="B59" s="1116"/>
      <c r="C59" s="1117"/>
      <c r="D59" s="1116"/>
      <c r="E59" s="1118"/>
      <c r="F59" s="1119"/>
      <c r="G59" s="1111"/>
      <c r="H59" s="1112"/>
      <c r="I59" s="1111"/>
      <c r="J59" s="1112"/>
    </row>
    <row r="60" spans="1:14" ht="21" customHeight="1" thickBot="1" x14ac:dyDescent="0.25">
      <c r="A60" s="1120" t="s">
        <v>22008</v>
      </c>
      <c r="B60" s="1121">
        <f t="shared" ref="B60:G60" si="6">SUM(B16:B59)</f>
        <v>496846271</v>
      </c>
      <c r="C60" s="808">
        <f t="shared" si="6"/>
        <v>689649037</v>
      </c>
      <c r="D60" s="1121">
        <f t="shared" si="6"/>
        <v>583321011</v>
      </c>
      <c r="E60" s="808">
        <f t="shared" si="6"/>
        <v>727766554</v>
      </c>
      <c r="F60" s="809">
        <f t="shared" si="6"/>
        <v>563575074</v>
      </c>
      <c r="G60" s="1122">
        <f t="shared" si="6"/>
        <v>86474740</v>
      </c>
      <c r="H60" s="1123">
        <f>+G60/B60</f>
        <v>0.17404727588264418</v>
      </c>
      <c r="I60" s="1124">
        <f>SUM(I16:I59)</f>
        <v>-19745937</v>
      </c>
      <c r="J60" s="1123">
        <f>+I60/D60</f>
        <v>-3.385089278054481E-2</v>
      </c>
    </row>
    <row r="61" spans="1:14" x14ac:dyDescent="0.2">
      <c r="A61" s="570" t="s">
        <v>22009</v>
      </c>
      <c r="B61" s="680"/>
      <c r="C61" s="680"/>
      <c r="D61" s="680"/>
      <c r="E61" s="680"/>
      <c r="F61" s="680"/>
      <c r="G61" s="680"/>
      <c r="H61" s="680"/>
      <c r="I61" s="680"/>
      <c r="J61" s="680"/>
      <c r="K61" s="680"/>
      <c r="L61" s="680"/>
      <c r="M61" s="680"/>
      <c r="N61" s="680"/>
    </row>
    <row r="62" spans="1:14" x14ac:dyDescent="0.2">
      <c r="A62" s="810" t="s">
        <v>22010</v>
      </c>
      <c r="B62" s="266"/>
      <c r="C62" s="266"/>
      <c r="D62" s="266"/>
      <c r="E62" s="266"/>
      <c r="F62" s="811"/>
      <c r="G62" s="266"/>
      <c r="H62" s="266"/>
      <c r="I62" s="266"/>
      <c r="J62" s="1125"/>
    </row>
    <row r="63" spans="1:14" x14ac:dyDescent="0.2">
      <c r="A63" s="570"/>
      <c r="B63" s="266"/>
      <c r="C63" s="266"/>
      <c r="D63" s="811"/>
      <c r="E63" s="266"/>
      <c r="F63" s="266"/>
      <c r="G63" s="266"/>
      <c r="H63" s="266"/>
      <c r="I63" s="266"/>
      <c r="J63" s="1125"/>
    </row>
    <row r="64" spans="1:14" x14ac:dyDescent="0.2">
      <c r="A64" s="1793" t="s">
        <v>21946</v>
      </c>
      <c r="B64" s="1793"/>
      <c r="C64" s="1793"/>
      <c r="D64" s="1793"/>
      <c r="E64" s="1793"/>
      <c r="F64" s="1793"/>
      <c r="G64" s="1793"/>
    </row>
    <row r="65" spans="1:10" x14ac:dyDescent="0.2">
      <c r="A65" s="1793" t="s">
        <v>21947</v>
      </c>
      <c r="B65" s="1793"/>
      <c r="C65" s="1793"/>
      <c r="D65" s="1793"/>
      <c r="E65" s="1793"/>
      <c r="F65" s="1793"/>
      <c r="G65" s="1793"/>
    </row>
    <row r="66" spans="1:10" x14ac:dyDescent="0.2">
      <c r="A66" s="790"/>
      <c r="B66" s="790"/>
      <c r="C66" s="790"/>
      <c r="D66" s="790"/>
      <c r="E66" s="790"/>
      <c r="F66" s="790"/>
      <c r="G66" s="790"/>
    </row>
    <row r="67" spans="1:10" ht="22.5" x14ac:dyDescent="0.45">
      <c r="A67" s="1794" t="s">
        <v>21948</v>
      </c>
      <c r="B67" s="1794"/>
      <c r="C67" s="1794"/>
      <c r="D67" s="1794"/>
      <c r="E67" s="1794"/>
      <c r="F67" s="1794"/>
      <c r="G67" s="1794"/>
      <c r="H67" s="1794"/>
      <c r="I67" s="1794"/>
      <c r="J67" s="1794"/>
    </row>
    <row r="68" spans="1:10" ht="22.5" x14ac:dyDescent="0.45">
      <c r="A68" s="791"/>
      <c r="B68" s="791"/>
      <c r="C68" s="791"/>
      <c r="D68" s="791"/>
      <c r="E68" s="791"/>
      <c r="F68" s="791"/>
      <c r="G68" s="791"/>
      <c r="H68" s="791"/>
      <c r="I68" s="791"/>
      <c r="J68" s="791"/>
    </row>
    <row r="69" spans="1:10" ht="15.75" x14ac:dyDescent="0.25">
      <c r="A69" s="1834" t="s">
        <v>39</v>
      </c>
      <c r="B69" s="1834"/>
      <c r="C69" s="1834"/>
      <c r="D69" s="1834"/>
      <c r="E69" s="1834"/>
      <c r="F69" s="1834"/>
      <c r="G69" s="1834"/>
      <c r="H69" s="1834"/>
      <c r="I69" s="1834"/>
      <c r="J69" s="1834"/>
    </row>
    <row r="70" spans="1:10" ht="15.75" x14ac:dyDescent="0.25">
      <c r="A70" s="1087"/>
      <c r="B70" s="1087"/>
      <c r="C70" s="1087"/>
      <c r="D70" s="1087"/>
      <c r="E70" s="1087"/>
      <c r="F70" s="1087"/>
      <c r="G70" s="1087"/>
      <c r="H70" s="1087"/>
      <c r="I70" s="1087"/>
      <c r="J70" s="1087"/>
    </row>
    <row r="71" spans="1:10" ht="15.75" x14ac:dyDescent="0.2">
      <c r="A71" s="1862" t="s">
        <v>21949</v>
      </c>
      <c r="B71" s="1862"/>
      <c r="C71" s="1862"/>
      <c r="D71" s="1862"/>
      <c r="E71" s="1862"/>
      <c r="F71" s="1862"/>
      <c r="G71" s="1862"/>
      <c r="H71" s="1862"/>
      <c r="I71" s="1862"/>
      <c r="J71" s="1862"/>
    </row>
    <row r="72" spans="1:10" ht="15.75" x14ac:dyDescent="0.2">
      <c r="A72" s="1862" t="s">
        <v>21950</v>
      </c>
      <c r="B72" s="1862"/>
      <c r="C72" s="1862"/>
      <c r="D72" s="1862"/>
      <c r="E72" s="1862"/>
      <c r="F72" s="1862"/>
      <c r="G72" s="1862"/>
      <c r="H72" s="1862"/>
      <c r="I72" s="1862"/>
      <c r="J72" s="1862"/>
    </row>
    <row r="73" spans="1:10" ht="15.75" x14ac:dyDescent="0.2">
      <c r="A73" s="522"/>
      <c r="B73" s="522"/>
      <c r="C73" s="522"/>
      <c r="D73" s="522"/>
      <c r="E73" s="522"/>
      <c r="F73" s="522"/>
      <c r="G73" s="522"/>
      <c r="H73" s="522"/>
      <c r="I73" s="522"/>
      <c r="J73" s="522"/>
    </row>
    <row r="74" spans="1:10" ht="15.75" x14ac:dyDescent="0.2">
      <c r="A74" s="1088" t="s">
        <v>2043</v>
      </c>
      <c r="B74" s="793" t="s">
        <v>1</v>
      </c>
      <c r="C74" s="793"/>
      <c r="D74" s="268"/>
      <c r="E74" s="268"/>
      <c r="F74" s="268"/>
      <c r="G74" s="268"/>
      <c r="H74" s="268"/>
      <c r="I74" s="268"/>
      <c r="J74" s="1089"/>
    </row>
    <row r="75" spans="1:10" ht="16.5" thickBot="1" x14ac:dyDescent="0.25">
      <c r="A75" s="1088" t="s">
        <v>0</v>
      </c>
      <c r="B75" s="793" t="s">
        <v>22011</v>
      </c>
      <c r="C75" s="793"/>
      <c r="D75" s="268"/>
      <c r="E75" s="268"/>
      <c r="F75" s="268"/>
      <c r="G75" s="268"/>
      <c r="H75" s="268"/>
      <c r="I75" s="268"/>
      <c r="J75" s="1089"/>
    </row>
    <row r="76" spans="1:10" ht="18" customHeight="1" x14ac:dyDescent="0.2">
      <c r="A76" s="1863" t="s">
        <v>21952</v>
      </c>
      <c r="B76" s="1090" t="s">
        <v>21953</v>
      </c>
      <c r="C76" s="1093" t="s">
        <v>21953</v>
      </c>
      <c r="D76" s="1090" t="s">
        <v>21954</v>
      </c>
      <c r="E76" s="1093" t="s">
        <v>21954</v>
      </c>
      <c r="F76" s="1093" t="s">
        <v>21955</v>
      </c>
      <c r="G76" s="1094" t="s">
        <v>21956</v>
      </c>
      <c r="H76" s="1093" t="s">
        <v>21957</v>
      </c>
      <c r="I76" s="1090" t="s">
        <v>21956</v>
      </c>
      <c r="J76" s="1093" t="s">
        <v>21957</v>
      </c>
    </row>
    <row r="77" spans="1:10" ht="20.25" customHeight="1" thickBot="1" x14ac:dyDescent="0.25">
      <c r="A77" s="1864"/>
      <c r="B77" s="1095" t="s">
        <v>21958</v>
      </c>
      <c r="C77" s="1097" t="s">
        <v>21959</v>
      </c>
      <c r="D77" s="1095" t="s">
        <v>21958</v>
      </c>
      <c r="E77" s="1097" t="s">
        <v>21960</v>
      </c>
      <c r="F77" s="1097" t="s">
        <v>21961</v>
      </c>
      <c r="G77" s="1095" t="s">
        <v>21962</v>
      </c>
      <c r="H77" s="1098" t="s">
        <v>21963</v>
      </c>
      <c r="I77" s="1095" t="s">
        <v>21964</v>
      </c>
      <c r="J77" s="1099" t="s">
        <v>21964</v>
      </c>
    </row>
    <row r="78" spans="1:10" x14ac:dyDescent="0.2">
      <c r="A78" s="761"/>
      <c r="B78" s="1100"/>
      <c r="C78" s="1126"/>
      <c r="D78" s="1100"/>
      <c r="E78" s="1127"/>
      <c r="F78" s="1102"/>
      <c r="G78" s="1103"/>
      <c r="H78" s="1104"/>
      <c r="I78" s="1103"/>
      <c r="J78" s="1105"/>
    </row>
    <row r="79" spans="1:10" x14ac:dyDescent="0.2">
      <c r="A79" s="1106" t="s">
        <v>21965</v>
      </c>
      <c r="B79" s="1107"/>
      <c r="C79" s="1128"/>
      <c r="D79" s="1107"/>
      <c r="E79" s="1109"/>
      <c r="F79" s="1110"/>
      <c r="G79" s="1111"/>
      <c r="H79" s="1112"/>
      <c r="I79" s="1111"/>
      <c r="J79" s="1112"/>
    </row>
    <row r="80" spans="1:10" x14ac:dyDescent="0.2">
      <c r="A80" s="1106" t="s">
        <v>21966</v>
      </c>
      <c r="B80" s="1107"/>
      <c r="C80" s="1128"/>
      <c r="D80" s="1107"/>
      <c r="E80" s="1109"/>
      <c r="F80" s="1110"/>
      <c r="G80" s="1111"/>
      <c r="H80" s="1112"/>
      <c r="I80" s="1111"/>
      <c r="J80" s="1112"/>
    </row>
    <row r="81" spans="1:10" x14ac:dyDescent="0.2">
      <c r="A81" s="1106" t="s">
        <v>21967</v>
      </c>
      <c r="B81" s="1107"/>
      <c r="C81" s="1128"/>
      <c r="D81" s="1107"/>
      <c r="E81" s="1109"/>
      <c r="F81" s="1110"/>
      <c r="G81" s="1111"/>
      <c r="H81" s="1112"/>
      <c r="I81" s="1111"/>
      <c r="J81" s="1112"/>
    </row>
    <row r="82" spans="1:10" x14ac:dyDescent="0.2">
      <c r="A82" s="1114" t="s">
        <v>21968</v>
      </c>
      <c r="B82" s="1107"/>
      <c r="C82" s="1109"/>
      <c r="D82" s="1107"/>
      <c r="E82" s="1109"/>
      <c r="F82" s="1110"/>
      <c r="G82" s="1111"/>
      <c r="H82" s="1112"/>
      <c r="I82" s="1111"/>
      <c r="J82" s="1112"/>
    </row>
    <row r="83" spans="1:10" x14ac:dyDescent="0.2">
      <c r="A83" s="1106" t="s">
        <v>21969</v>
      </c>
      <c r="B83" s="1107"/>
      <c r="C83" s="1109"/>
      <c r="D83" s="1107"/>
      <c r="E83" s="1109"/>
      <c r="F83" s="1110"/>
      <c r="G83" s="1111"/>
      <c r="H83" s="1112"/>
      <c r="I83" s="1111"/>
      <c r="J83" s="1112"/>
    </row>
    <row r="84" spans="1:10" x14ac:dyDescent="0.2">
      <c r="A84" s="1106" t="s">
        <v>21970</v>
      </c>
      <c r="B84" s="1107"/>
      <c r="C84" s="1109"/>
      <c r="D84" s="1107"/>
      <c r="E84" s="1109"/>
      <c r="F84" s="1110"/>
      <c r="G84" s="1111"/>
      <c r="H84" s="1112"/>
      <c r="I84" s="1111"/>
      <c r="J84" s="1112"/>
    </row>
    <row r="85" spans="1:10" x14ac:dyDescent="0.2">
      <c r="A85" s="1106" t="s">
        <v>21971</v>
      </c>
      <c r="B85" s="1107"/>
      <c r="C85" s="1109"/>
      <c r="D85" s="1107"/>
      <c r="E85" s="1109"/>
      <c r="F85" s="1110"/>
      <c r="G85" s="1111"/>
      <c r="H85" s="1112"/>
      <c r="I85" s="1111"/>
      <c r="J85" s="1112"/>
    </row>
    <row r="86" spans="1:10" x14ac:dyDescent="0.2">
      <c r="A86" s="1106" t="s">
        <v>21972</v>
      </c>
      <c r="B86" s="1107"/>
      <c r="C86" s="1109"/>
      <c r="D86" s="1107"/>
      <c r="E86" s="1109"/>
      <c r="F86" s="1110"/>
      <c r="G86" s="1111"/>
      <c r="H86" s="1112"/>
      <c r="I86" s="1111"/>
      <c r="J86" s="1112"/>
    </row>
    <row r="87" spans="1:10" x14ac:dyDescent="0.2">
      <c r="A87" s="1106" t="s">
        <v>21973</v>
      </c>
      <c r="B87" s="1107"/>
      <c r="C87" s="1109"/>
      <c r="D87" s="1107"/>
      <c r="E87" s="1109"/>
      <c r="F87" s="1110"/>
      <c r="G87" s="1111"/>
      <c r="H87" s="1112"/>
      <c r="I87" s="1111"/>
      <c r="J87" s="1112"/>
    </row>
    <row r="88" spans="1:10" x14ac:dyDescent="0.2">
      <c r="A88" s="1106" t="s">
        <v>21974</v>
      </c>
      <c r="B88" s="1107"/>
      <c r="C88" s="1109"/>
      <c r="D88" s="1107"/>
      <c r="E88" s="1109"/>
      <c r="F88" s="1110"/>
      <c r="G88" s="1111"/>
      <c r="H88" s="1112"/>
      <c r="I88" s="1111"/>
      <c r="J88" s="1112"/>
    </row>
    <row r="89" spans="1:10" x14ac:dyDescent="0.2">
      <c r="A89" s="1106" t="s">
        <v>21975</v>
      </c>
      <c r="B89" s="1107"/>
      <c r="C89" s="1109"/>
      <c r="D89" s="1107"/>
      <c r="E89" s="1109"/>
      <c r="F89" s="1110"/>
      <c r="G89" s="1111"/>
      <c r="H89" s="1112"/>
      <c r="I89" s="1111"/>
      <c r="J89" s="1112"/>
    </row>
    <row r="90" spans="1:10" x14ac:dyDescent="0.2">
      <c r="A90" s="1106" t="s">
        <v>21976</v>
      </c>
      <c r="B90" s="1107"/>
      <c r="C90" s="1109"/>
      <c r="D90" s="1107"/>
      <c r="E90" s="1109"/>
      <c r="F90" s="1110"/>
      <c r="G90" s="1111"/>
      <c r="H90" s="1112"/>
      <c r="I90" s="1111"/>
      <c r="J90" s="1112"/>
    </row>
    <row r="91" spans="1:10" x14ac:dyDescent="0.2">
      <c r="A91" s="1106" t="s">
        <v>21977</v>
      </c>
      <c r="B91" s="1107"/>
      <c r="C91" s="1109"/>
      <c r="D91" s="1107"/>
      <c r="E91" s="1109"/>
      <c r="F91" s="1110"/>
      <c r="G91" s="1111"/>
      <c r="H91" s="1112"/>
      <c r="I91" s="1111"/>
      <c r="J91" s="1112"/>
    </row>
    <row r="92" spans="1:10" x14ac:dyDescent="0.2">
      <c r="A92" s="1106" t="s">
        <v>21978</v>
      </c>
      <c r="B92" s="1107"/>
      <c r="C92" s="1110"/>
      <c r="D92" s="1107"/>
      <c r="E92" s="1110"/>
      <c r="F92" s="1109"/>
      <c r="G92" s="1111"/>
      <c r="H92" s="1112"/>
      <c r="I92" s="1111"/>
      <c r="J92" s="1112"/>
    </row>
    <row r="93" spans="1:10" x14ac:dyDescent="0.2">
      <c r="A93" s="1106" t="s">
        <v>21979</v>
      </c>
      <c r="B93" s="1107"/>
      <c r="C93" s="1110"/>
      <c r="D93" s="1107"/>
      <c r="E93" s="1110"/>
      <c r="F93" s="1129"/>
      <c r="G93" s="1111"/>
      <c r="H93" s="1113"/>
      <c r="I93" s="1111"/>
      <c r="J93" s="1112"/>
    </row>
    <row r="94" spans="1:10" x14ac:dyDescent="0.2">
      <c r="A94" s="1106" t="s">
        <v>21980</v>
      </c>
      <c r="B94" s="1107">
        <v>422643</v>
      </c>
      <c r="C94" s="1109">
        <v>422643</v>
      </c>
      <c r="D94" s="1107">
        <v>90957</v>
      </c>
      <c r="E94" s="1109">
        <v>10957</v>
      </c>
      <c r="F94" s="1110">
        <v>200048</v>
      </c>
      <c r="G94" s="1111">
        <f t="shared" ref="G94:G120" si="7">+D94-B94</f>
        <v>-331686</v>
      </c>
      <c r="H94" s="1112">
        <f>+G94/B94</f>
        <v>-0.78479000007098187</v>
      </c>
      <c r="I94" s="1111">
        <f t="shared" ref="I94:I121" si="8">+F94-D94</f>
        <v>109091</v>
      </c>
      <c r="J94" s="1112">
        <f>+I94/D94</f>
        <v>1.1993689325725343</v>
      </c>
    </row>
    <row r="95" spans="1:10" x14ac:dyDescent="0.2">
      <c r="A95" s="1106" t="s">
        <v>21981</v>
      </c>
      <c r="B95" s="1107"/>
      <c r="C95" s="1109"/>
      <c r="D95" s="1107"/>
      <c r="E95" s="1109"/>
      <c r="F95" s="1110"/>
      <c r="G95" s="1111"/>
      <c r="H95" s="1112"/>
      <c r="I95" s="1111"/>
      <c r="J95" s="1112"/>
    </row>
    <row r="96" spans="1:10" x14ac:dyDescent="0.2">
      <c r="A96" s="1106" t="s">
        <v>21982</v>
      </c>
      <c r="B96" s="1107"/>
      <c r="C96" s="1109"/>
      <c r="D96" s="1107"/>
      <c r="E96" s="1109"/>
      <c r="F96" s="1110"/>
      <c r="G96" s="1111"/>
      <c r="H96" s="1112"/>
      <c r="I96" s="1111"/>
      <c r="J96" s="1112"/>
    </row>
    <row r="97" spans="1:10" x14ac:dyDescent="0.2">
      <c r="A97" s="1106" t="s">
        <v>21983</v>
      </c>
      <c r="B97" s="1107"/>
      <c r="C97" s="1109"/>
      <c r="D97" s="1107"/>
      <c r="E97" s="1109"/>
      <c r="F97" s="1110"/>
      <c r="G97" s="1111"/>
      <c r="H97" s="1112"/>
      <c r="I97" s="1111"/>
      <c r="J97" s="1112"/>
    </row>
    <row r="98" spans="1:10" x14ac:dyDescent="0.2">
      <c r="A98" s="1114" t="s">
        <v>21984</v>
      </c>
      <c r="B98" s="1107"/>
      <c r="C98" s="1109"/>
      <c r="D98" s="1107"/>
      <c r="E98" s="1109"/>
      <c r="F98" s="1110"/>
      <c r="G98" s="1111"/>
      <c r="H98" s="1113"/>
      <c r="I98" s="1111"/>
      <c r="J98" s="1112"/>
    </row>
    <row r="99" spans="1:10" x14ac:dyDescent="0.2">
      <c r="A99" s="1114" t="s">
        <v>21985</v>
      </c>
      <c r="B99" s="1107"/>
      <c r="C99" s="1109"/>
      <c r="D99" s="1107"/>
      <c r="E99" s="1109"/>
      <c r="F99" s="1110"/>
      <c r="G99" s="1111"/>
      <c r="H99" s="1113"/>
      <c r="I99" s="1111"/>
      <c r="J99" s="1112"/>
    </row>
    <row r="100" spans="1:10" x14ac:dyDescent="0.2">
      <c r="A100" s="1106" t="s">
        <v>21986</v>
      </c>
      <c r="B100" s="1107"/>
      <c r="C100" s="1109"/>
      <c r="D100" s="1107"/>
      <c r="E100" s="1109"/>
      <c r="F100" s="1110"/>
      <c r="G100" s="1111"/>
      <c r="H100" s="1112"/>
      <c r="I100" s="1111"/>
      <c r="J100" s="1112"/>
    </row>
    <row r="101" spans="1:10" x14ac:dyDescent="0.2">
      <c r="A101" s="1106" t="s">
        <v>21987</v>
      </c>
      <c r="B101" s="1107"/>
      <c r="C101" s="1109"/>
      <c r="D101" s="1107"/>
      <c r="E101" s="1109"/>
      <c r="F101" s="1110"/>
      <c r="G101" s="1111"/>
      <c r="H101" s="1112"/>
      <c r="I101" s="1111"/>
      <c r="J101" s="1112"/>
    </row>
    <row r="102" spans="1:10" x14ac:dyDescent="0.2">
      <c r="A102" s="1106" t="s">
        <v>21988</v>
      </c>
      <c r="B102" s="1107"/>
      <c r="C102" s="1109"/>
      <c r="D102" s="1107"/>
      <c r="E102" s="1109"/>
      <c r="F102" s="1110"/>
      <c r="G102" s="1111"/>
      <c r="H102" s="1112"/>
      <c r="I102" s="1111"/>
      <c r="J102" s="1112"/>
    </row>
    <row r="103" spans="1:10" x14ac:dyDescent="0.2">
      <c r="A103" s="1106" t="s">
        <v>21989</v>
      </c>
      <c r="B103" s="1107"/>
      <c r="C103" s="1109"/>
      <c r="D103" s="1107"/>
      <c r="E103" s="1109"/>
      <c r="F103" s="1110"/>
      <c r="G103" s="1111"/>
      <c r="H103" s="1112"/>
      <c r="I103" s="1111"/>
      <c r="J103" s="1112"/>
    </row>
    <row r="104" spans="1:10" x14ac:dyDescent="0.2">
      <c r="A104" s="1106" t="s">
        <v>21990</v>
      </c>
      <c r="B104" s="1107">
        <v>6502</v>
      </c>
      <c r="C104" s="1109">
        <v>6502</v>
      </c>
      <c r="D104" s="1107">
        <v>3893</v>
      </c>
      <c r="E104" s="1109">
        <v>3893</v>
      </c>
      <c r="F104" s="1110">
        <v>3000</v>
      </c>
      <c r="G104" s="1111">
        <f t="shared" si="7"/>
        <v>-2609</v>
      </c>
      <c r="H104" s="1112">
        <f>+G104/B104</f>
        <v>-0.40126115041525684</v>
      </c>
      <c r="I104" s="1111">
        <f t="shared" si="8"/>
        <v>-893</v>
      </c>
      <c r="J104" s="1112">
        <f>+I104/D104</f>
        <v>-0.22938607757513485</v>
      </c>
    </row>
    <row r="105" spans="1:10" x14ac:dyDescent="0.2">
      <c r="A105" s="1106" t="s">
        <v>21991</v>
      </c>
      <c r="B105" s="1107">
        <v>8500</v>
      </c>
      <c r="C105" s="1109">
        <v>8500</v>
      </c>
      <c r="D105" s="1107">
        <v>5901</v>
      </c>
      <c r="E105" s="1109">
        <v>5901</v>
      </c>
      <c r="F105" s="1110"/>
      <c r="G105" s="1111">
        <f t="shared" si="7"/>
        <v>-2599</v>
      </c>
      <c r="H105" s="1112">
        <f>+G105/B105</f>
        <v>-0.30576470588235294</v>
      </c>
      <c r="I105" s="1111">
        <f t="shared" si="8"/>
        <v>-5901</v>
      </c>
      <c r="J105" s="1112">
        <f>+I105/D105</f>
        <v>-1</v>
      </c>
    </row>
    <row r="106" spans="1:10" x14ac:dyDescent="0.2">
      <c r="A106" s="1106" t="s">
        <v>21992</v>
      </c>
      <c r="B106" s="1107"/>
      <c r="C106" s="1109"/>
      <c r="D106" s="1107"/>
      <c r="E106" s="1109"/>
      <c r="F106" s="1110"/>
      <c r="G106" s="1111"/>
      <c r="H106" s="1112"/>
      <c r="I106" s="1111"/>
      <c r="J106" s="1112"/>
    </row>
    <row r="107" spans="1:10" x14ac:dyDescent="0.2">
      <c r="A107" s="1114" t="s">
        <v>21993</v>
      </c>
      <c r="B107" s="1107"/>
      <c r="C107" s="1109"/>
      <c r="D107" s="1107"/>
      <c r="E107" s="1109"/>
      <c r="F107" s="1110"/>
      <c r="G107" s="1111"/>
      <c r="H107" s="1112"/>
      <c r="I107" s="1111"/>
      <c r="J107" s="1112"/>
    </row>
    <row r="108" spans="1:10" x14ac:dyDescent="0.2">
      <c r="A108" s="1114" t="s">
        <v>21994</v>
      </c>
      <c r="B108" s="1107">
        <v>25000</v>
      </c>
      <c r="C108" s="1109">
        <v>25000</v>
      </c>
      <c r="D108" s="1107">
        <v>15000</v>
      </c>
      <c r="E108" s="1109"/>
      <c r="F108" s="1110"/>
      <c r="G108" s="1111">
        <f t="shared" si="7"/>
        <v>-10000</v>
      </c>
      <c r="H108" s="1112">
        <f>+G108/B108</f>
        <v>-0.4</v>
      </c>
      <c r="I108" s="1111">
        <f t="shared" si="8"/>
        <v>-15000</v>
      </c>
      <c r="J108" s="1112">
        <f t="shared" ref="J108:J109" si="9">+I108/D108</f>
        <v>-1</v>
      </c>
    </row>
    <row r="109" spans="1:10" x14ac:dyDescent="0.2">
      <c r="A109" s="1106" t="s">
        <v>21995</v>
      </c>
      <c r="B109" s="1107">
        <v>1500957</v>
      </c>
      <c r="C109" s="1109">
        <v>1500957</v>
      </c>
      <c r="D109" s="1107">
        <v>880373</v>
      </c>
      <c r="E109" s="1109">
        <v>290345</v>
      </c>
      <c r="F109" s="1110"/>
      <c r="G109" s="1111">
        <f t="shared" si="7"/>
        <v>-620584</v>
      </c>
      <c r="H109" s="1112">
        <f>+G109/B109</f>
        <v>-0.41345887990128966</v>
      </c>
      <c r="I109" s="1111">
        <f t="shared" si="8"/>
        <v>-880373</v>
      </c>
      <c r="J109" s="1112">
        <f t="shared" si="9"/>
        <v>-1</v>
      </c>
    </row>
    <row r="110" spans="1:10" x14ac:dyDescent="0.2">
      <c r="A110" s="1106" t="s">
        <v>21996</v>
      </c>
      <c r="B110" s="1107"/>
      <c r="C110" s="1109"/>
      <c r="D110" s="1107"/>
      <c r="E110" s="1109"/>
      <c r="F110" s="1110"/>
      <c r="G110" s="1111"/>
      <c r="H110" s="1112"/>
      <c r="I110" s="1111"/>
      <c r="J110" s="1112"/>
    </row>
    <row r="111" spans="1:10" x14ac:dyDescent="0.2">
      <c r="A111" s="1106" t="s">
        <v>21997</v>
      </c>
      <c r="B111" s="1107"/>
      <c r="C111" s="1109"/>
      <c r="D111" s="1107"/>
      <c r="E111" s="1109"/>
      <c r="F111" s="1110"/>
      <c r="G111" s="1111"/>
      <c r="H111" s="1112"/>
      <c r="I111" s="1111"/>
      <c r="J111" s="1112"/>
    </row>
    <row r="112" spans="1:10" x14ac:dyDescent="0.2">
      <c r="A112" s="1106" t="s">
        <v>21998</v>
      </c>
      <c r="B112" s="1107"/>
      <c r="C112" s="1109"/>
      <c r="D112" s="1107"/>
      <c r="E112" s="1109"/>
      <c r="F112" s="1110"/>
      <c r="G112" s="1111"/>
      <c r="H112" s="1112"/>
      <c r="I112" s="1111"/>
      <c r="J112" s="1112"/>
    </row>
    <row r="113" spans="1:10" x14ac:dyDescent="0.2">
      <c r="A113" s="1114" t="s">
        <v>21999</v>
      </c>
      <c r="B113" s="1107"/>
      <c r="C113" s="1109"/>
      <c r="D113" s="1107"/>
      <c r="E113" s="1109"/>
      <c r="F113" s="1110"/>
      <c r="G113" s="1111"/>
      <c r="H113" s="1112"/>
      <c r="I113" s="1111"/>
      <c r="J113" s="1112"/>
    </row>
    <row r="114" spans="1:10" x14ac:dyDescent="0.2">
      <c r="A114" s="1106" t="s">
        <v>22000</v>
      </c>
      <c r="B114" s="1107"/>
      <c r="C114" s="1109"/>
      <c r="D114" s="1107"/>
      <c r="E114" s="1109"/>
      <c r="F114" s="1110"/>
      <c r="G114" s="1111"/>
      <c r="H114" s="1112"/>
      <c r="I114" s="1111"/>
      <c r="J114" s="1113"/>
    </row>
    <row r="115" spans="1:10" x14ac:dyDescent="0.2">
      <c r="A115" s="1106" t="s">
        <v>22001</v>
      </c>
      <c r="B115" s="1107"/>
      <c r="C115" s="1109"/>
      <c r="D115" s="1107"/>
      <c r="E115" s="1109"/>
      <c r="F115" s="1110"/>
      <c r="G115" s="1111"/>
      <c r="H115" s="1112"/>
      <c r="I115" s="1111"/>
      <c r="J115" s="1112"/>
    </row>
    <row r="116" spans="1:10" x14ac:dyDescent="0.2">
      <c r="A116" s="1106" t="s">
        <v>22002</v>
      </c>
      <c r="B116" s="1107"/>
      <c r="C116" s="1109"/>
      <c r="D116" s="1107"/>
      <c r="E116" s="1109"/>
      <c r="F116" s="1110"/>
      <c r="G116" s="1111"/>
      <c r="H116" s="1112"/>
      <c r="I116" s="1111"/>
      <c r="J116" s="1112"/>
    </row>
    <row r="117" spans="1:10" x14ac:dyDescent="0.2">
      <c r="A117" s="1106" t="s">
        <v>22003</v>
      </c>
      <c r="B117" s="1107"/>
      <c r="C117" s="1109"/>
      <c r="D117" s="1107"/>
      <c r="E117" s="1109"/>
      <c r="F117" s="1110"/>
      <c r="G117" s="1111"/>
      <c r="H117" s="1112"/>
      <c r="I117" s="1111"/>
      <c r="J117" s="1112"/>
    </row>
    <row r="118" spans="1:10" x14ac:dyDescent="0.2">
      <c r="A118" s="1106" t="s">
        <v>22004</v>
      </c>
      <c r="B118" s="1107"/>
      <c r="C118" s="1109"/>
      <c r="D118" s="1107"/>
      <c r="E118" s="1109"/>
      <c r="F118" s="1110"/>
      <c r="G118" s="1111"/>
      <c r="H118" s="1112"/>
      <c r="I118" s="1111"/>
      <c r="J118" s="1112"/>
    </row>
    <row r="119" spans="1:10" x14ac:dyDescent="0.2">
      <c r="A119" s="1106" t="s">
        <v>22005</v>
      </c>
      <c r="B119" s="1107"/>
      <c r="C119" s="1109"/>
      <c r="D119" s="1107"/>
      <c r="E119" s="1109"/>
      <c r="F119" s="1110"/>
      <c r="G119" s="1111"/>
      <c r="H119" s="1112"/>
      <c r="I119" s="1111"/>
      <c r="J119" s="1112"/>
    </row>
    <row r="120" spans="1:10" x14ac:dyDescent="0.2">
      <c r="A120" s="1106" t="s">
        <v>22006</v>
      </c>
      <c r="B120" s="1107">
        <v>511050</v>
      </c>
      <c r="C120" s="1109">
        <v>511050</v>
      </c>
      <c r="D120" s="1107">
        <v>571000</v>
      </c>
      <c r="E120" s="1109">
        <v>571000</v>
      </c>
      <c r="F120" s="1110">
        <v>340320</v>
      </c>
      <c r="G120" s="1111">
        <f t="shared" si="7"/>
        <v>59950</v>
      </c>
      <c r="H120" s="1112">
        <f>+G120/B120</f>
        <v>0.11730750415810585</v>
      </c>
      <c r="I120" s="1111">
        <f t="shared" si="8"/>
        <v>-230680</v>
      </c>
      <c r="J120" s="1112">
        <f t="shared" ref="J120" si="10">+I120/D120</f>
        <v>-0.40399299474605954</v>
      </c>
    </row>
    <row r="121" spans="1:10" x14ac:dyDescent="0.2">
      <c r="A121" s="1115" t="s">
        <v>22007</v>
      </c>
      <c r="B121" s="1130"/>
      <c r="C121" s="1128"/>
      <c r="D121" s="1107"/>
      <c r="E121" s="1109">
        <v>668553</v>
      </c>
      <c r="F121" s="1109">
        <v>385500</v>
      </c>
      <c r="G121" s="1111"/>
      <c r="H121" s="1112"/>
      <c r="I121" s="1111">
        <f t="shared" si="8"/>
        <v>385500</v>
      </c>
      <c r="J121" s="1113" t="s">
        <v>1795</v>
      </c>
    </row>
    <row r="122" spans="1:10" ht="13.5" thickBot="1" x14ac:dyDescent="0.25">
      <c r="A122" s="1066"/>
      <c r="B122" s="1116"/>
      <c r="C122" s="1131"/>
      <c r="D122" s="1116"/>
      <c r="E122" s="1132"/>
      <c r="F122" s="1133"/>
      <c r="G122" s="1111"/>
      <c r="H122" s="1112"/>
      <c r="I122" s="1111"/>
      <c r="J122" s="1112"/>
    </row>
    <row r="123" spans="1:10" ht="18.75" customHeight="1" thickBot="1" x14ac:dyDescent="0.25">
      <c r="A123" s="1120" t="s">
        <v>22012</v>
      </c>
      <c r="B123" s="1134">
        <f t="shared" ref="B123:G123" si="11">SUM(B79:B122)</f>
        <v>2474652</v>
      </c>
      <c r="C123" s="679">
        <f t="shared" si="11"/>
        <v>2474652</v>
      </c>
      <c r="D123" s="1122">
        <f t="shared" si="11"/>
        <v>1567124</v>
      </c>
      <c r="E123" s="679">
        <f t="shared" si="11"/>
        <v>1550649</v>
      </c>
      <c r="F123" s="730">
        <f t="shared" si="11"/>
        <v>928868</v>
      </c>
      <c r="G123" s="1122">
        <f t="shared" si="11"/>
        <v>-907528</v>
      </c>
      <c r="H123" s="1135">
        <f>+G123/B123</f>
        <v>-0.36672954419449683</v>
      </c>
      <c r="I123" s="1122">
        <f>SUM(I79:I122)</f>
        <v>-638256</v>
      </c>
      <c r="J123" s="1135">
        <f>+I123/D123</f>
        <v>-0.40727855613212482</v>
      </c>
    </row>
    <row r="124" spans="1:10" x14ac:dyDescent="0.2">
      <c r="A124" s="570" t="s">
        <v>22009</v>
      </c>
      <c r="B124" s="680"/>
      <c r="C124" s="680"/>
      <c r="D124" s="680"/>
      <c r="E124" s="680"/>
      <c r="F124" s="680"/>
      <c r="G124" s="680"/>
      <c r="H124" s="680"/>
      <c r="I124" s="680"/>
      <c r="J124" s="680"/>
    </row>
    <row r="125" spans="1:10" x14ac:dyDescent="0.2">
      <c r="A125" s="810" t="s">
        <v>22010</v>
      </c>
      <c r="B125" s="266"/>
      <c r="C125" s="266"/>
      <c r="D125" s="266"/>
      <c r="E125" s="266"/>
      <c r="F125" s="266"/>
      <c r="G125" s="266"/>
      <c r="H125" s="266"/>
      <c r="I125" s="266"/>
      <c r="J125" s="1125"/>
    </row>
    <row r="126" spans="1:10" ht="12.75" customHeight="1" x14ac:dyDescent="0.2">
      <c r="A126" s="570"/>
      <c r="B126" s="266"/>
      <c r="C126" s="266"/>
      <c r="D126" s="266"/>
      <c r="E126" s="266"/>
      <c r="F126" s="266"/>
      <c r="G126" s="266"/>
      <c r="H126" s="266"/>
      <c r="I126" s="266"/>
      <c r="J126" s="1125"/>
    </row>
    <row r="127" spans="1:10" x14ac:dyDescent="0.2">
      <c r="A127" s="810"/>
      <c r="B127" s="266"/>
      <c r="C127" s="266"/>
      <c r="D127" s="266"/>
      <c r="E127" s="266"/>
      <c r="F127" s="266"/>
      <c r="G127" s="266"/>
      <c r="H127" s="266"/>
      <c r="I127" s="266"/>
      <c r="J127" s="1125"/>
    </row>
    <row r="128" spans="1:10" x14ac:dyDescent="0.2">
      <c r="A128" s="1793" t="s">
        <v>21946</v>
      </c>
      <c r="B128" s="1793"/>
      <c r="C128" s="1793"/>
      <c r="D128" s="1793"/>
      <c r="E128" s="1793"/>
      <c r="F128" s="1793"/>
      <c r="G128" s="1793"/>
    </row>
    <row r="129" spans="1:10" x14ac:dyDescent="0.2">
      <c r="A129" s="1793" t="s">
        <v>21947</v>
      </c>
      <c r="B129" s="1793"/>
      <c r="C129" s="1793"/>
      <c r="D129" s="1793"/>
      <c r="E129" s="1793"/>
      <c r="F129" s="1793"/>
      <c r="G129" s="1793"/>
    </row>
    <row r="130" spans="1:10" x14ac:dyDescent="0.2">
      <c r="A130" s="790"/>
      <c r="B130" s="790"/>
      <c r="C130" s="790"/>
      <c r="D130" s="790"/>
      <c r="E130" s="790"/>
      <c r="F130" s="790"/>
      <c r="G130" s="790"/>
    </row>
    <row r="131" spans="1:10" ht="18.75" customHeight="1" x14ac:dyDescent="0.45">
      <c r="A131" s="1794" t="s">
        <v>21948</v>
      </c>
      <c r="B131" s="1794"/>
      <c r="C131" s="1794"/>
      <c r="D131" s="1794"/>
      <c r="E131" s="1794"/>
      <c r="F131" s="1794"/>
      <c r="G131" s="1794"/>
      <c r="H131" s="1794"/>
      <c r="I131" s="1794"/>
      <c r="J131" s="1794"/>
    </row>
    <row r="132" spans="1:10" ht="22.5" x14ac:dyDescent="0.45">
      <c r="A132" s="791"/>
      <c r="B132" s="791"/>
      <c r="C132" s="791"/>
      <c r="D132" s="791"/>
      <c r="E132" s="791"/>
      <c r="F132" s="791"/>
      <c r="G132" s="791"/>
      <c r="H132" s="791"/>
      <c r="I132" s="791"/>
      <c r="J132" s="791"/>
    </row>
    <row r="133" spans="1:10" ht="18.75" customHeight="1" x14ac:dyDescent="0.25">
      <c r="A133" s="1834" t="s">
        <v>39</v>
      </c>
      <c r="B133" s="1834"/>
      <c r="C133" s="1834"/>
      <c r="D133" s="1834"/>
      <c r="E133" s="1834"/>
      <c r="F133" s="1834"/>
      <c r="G133" s="1834"/>
      <c r="H133" s="1834"/>
      <c r="I133" s="1834"/>
      <c r="J133" s="1834"/>
    </row>
    <row r="134" spans="1:10" ht="15.75" x14ac:dyDescent="0.25">
      <c r="A134" s="1087"/>
      <c r="B134" s="1087"/>
      <c r="C134" s="1087"/>
      <c r="D134" s="1087"/>
      <c r="E134" s="1087"/>
      <c r="F134" s="1087"/>
      <c r="G134" s="1087"/>
      <c r="H134" s="1087"/>
      <c r="I134" s="1087"/>
      <c r="J134" s="1087"/>
    </row>
    <row r="135" spans="1:10" ht="15.75" x14ac:dyDescent="0.2">
      <c r="A135" s="1862" t="s">
        <v>21949</v>
      </c>
      <c r="B135" s="1862"/>
      <c r="C135" s="1862"/>
      <c r="D135" s="1862"/>
      <c r="E135" s="1862"/>
      <c r="F135" s="1862"/>
      <c r="G135" s="1862"/>
      <c r="H135" s="1862"/>
      <c r="I135" s="1862"/>
      <c r="J135" s="1862"/>
    </row>
    <row r="136" spans="1:10" ht="16.5" customHeight="1" x14ac:dyDescent="0.2">
      <c r="A136" s="1862" t="s">
        <v>21950</v>
      </c>
      <c r="B136" s="1862"/>
      <c r="C136" s="1862"/>
      <c r="D136" s="1862"/>
      <c r="E136" s="1862"/>
      <c r="F136" s="1862"/>
      <c r="G136" s="1862"/>
      <c r="H136" s="1862"/>
      <c r="I136" s="1862"/>
      <c r="J136" s="1862"/>
    </row>
    <row r="137" spans="1:10" ht="6.75" customHeight="1" x14ac:dyDescent="0.2">
      <c r="A137" s="522"/>
      <c r="B137" s="522"/>
      <c r="C137" s="522"/>
      <c r="D137" s="522"/>
      <c r="E137" s="522"/>
      <c r="F137" s="522"/>
      <c r="G137" s="522"/>
      <c r="H137" s="522"/>
      <c r="I137" s="522"/>
      <c r="J137" s="522"/>
    </row>
    <row r="138" spans="1:10" ht="15.75" x14ac:dyDescent="0.2">
      <c r="A138" s="1088" t="s">
        <v>2043</v>
      </c>
      <c r="B138" s="793" t="s">
        <v>1</v>
      </c>
      <c r="C138" s="793"/>
      <c r="D138" s="268"/>
      <c r="E138" s="268"/>
      <c r="F138" s="268"/>
      <c r="G138" s="268"/>
      <c r="H138" s="268"/>
      <c r="I138" s="268"/>
      <c r="J138" s="1089"/>
    </row>
    <row r="139" spans="1:10" ht="16.5" thickBot="1" x14ac:dyDescent="0.25">
      <c r="A139" s="1088" t="s">
        <v>0</v>
      </c>
      <c r="B139" s="793" t="s">
        <v>22013</v>
      </c>
      <c r="C139" s="793"/>
      <c r="D139" s="268"/>
      <c r="E139" s="268"/>
      <c r="F139" s="268"/>
      <c r="G139" s="268"/>
      <c r="H139" s="268"/>
      <c r="I139" s="268"/>
      <c r="J139" s="1089"/>
    </row>
    <row r="140" spans="1:10" ht="14.25" customHeight="1" x14ac:dyDescent="0.2">
      <c r="A140" s="1863" t="s">
        <v>21952</v>
      </c>
      <c r="B140" s="1090" t="s">
        <v>21953</v>
      </c>
      <c r="C140" s="1093" t="s">
        <v>21953</v>
      </c>
      <c r="D140" s="1090" t="s">
        <v>21954</v>
      </c>
      <c r="E140" s="1093" t="s">
        <v>21954</v>
      </c>
      <c r="F140" s="1093" t="s">
        <v>21955</v>
      </c>
      <c r="G140" s="1094" t="s">
        <v>21956</v>
      </c>
      <c r="H140" s="1093" t="s">
        <v>21957</v>
      </c>
      <c r="I140" s="1090" t="s">
        <v>21956</v>
      </c>
      <c r="J140" s="1093" t="s">
        <v>21957</v>
      </c>
    </row>
    <row r="141" spans="1:10" ht="16.5" customHeight="1" thickBot="1" x14ac:dyDescent="0.25">
      <c r="A141" s="1864"/>
      <c r="B141" s="1095" t="s">
        <v>21958</v>
      </c>
      <c r="C141" s="1097" t="s">
        <v>21959</v>
      </c>
      <c r="D141" s="1095" t="s">
        <v>21958</v>
      </c>
      <c r="E141" s="1097" t="s">
        <v>21960</v>
      </c>
      <c r="F141" s="1097" t="s">
        <v>21961</v>
      </c>
      <c r="G141" s="1095" t="s">
        <v>21962</v>
      </c>
      <c r="H141" s="1098" t="s">
        <v>21963</v>
      </c>
      <c r="I141" s="1095" t="s">
        <v>21964</v>
      </c>
      <c r="J141" s="1099" t="s">
        <v>21964</v>
      </c>
    </row>
    <row r="142" spans="1:10" x14ac:dyDescent="0.2">
      <c r="A142" s="761"/>
      <c r="B142" s="735"/>
      <c r="C142" s="1136"/>
      <c r="D142" s="735"/>
      <c r="E142" s="1136"/>
      <c r="F142" s="818"/>
      <c r="G142" s="660"/>
      <c r="H142" s="671"/>
      <c r="I142" s="660"/>
      <c r="J142" s="1137"/>
    </row>
    <row r="143" spans="1:10" x14ac:dyDescent="0.2">
      <c r="A143" s="1106" t="s">
        <v>21965</v>
      </c>
      <c r="B143" s="655"/>
      <c r="C143" s="671"/>
      <c r="D143" s="735"/>
      <c r="E143" s="1136"/>
      <c r="F143" s="671"/>
      <c r="G143" s="660"/>
      <c r="H143" s="671"/>
      <c r="I143" s="660"/>
      <c r="J143" s="1138"/>
    </row>
    <row r="144" spans="1:10" x14ac:dyDescent="0.2">
      <c r="A144" s="1106" t="s">
        <v>21966</v>
      </c>
      <c r="B144" s="655"/>
      <c r="C144" s="671"/>
      <c r="D144" s="735"/>
      <c r="E144" s="1136"/>
      <c r="F144" s="671"/>
      <c r="G144" s="660"/>
      <c r="H144" s="671"/>
      <c r="I144" s="660"/>
      <c r="J144" s="1138"/>
    </row>
    <row r="145" spans="1:10" x14ac:dyDescent="0.2">
      <c r="A145" s="1106" t="s">
        <v>21967</v>
      </c>
      <c r="B145" s="655"/>
      <c r="C145" s="671"/>
      <c r="D145" s="735"/>
      <c r="E145" s="1136"/>
      <c r="F145" s="671"/>
      <c r="G145" s="660"/>
      <c r="H145" s="671"/>
      <c r="I145" s="660"/>
      <c r="J145" s="1138"/>
    </row>
    <row r="146" spans="1:10" x14ac:dyDescent="0.2">
      <c r="A146" s="1114" t="s">
        <v>21968</v>
      </c>
      <c r="B146" s="655"/>
      <c r="C146" s="671"/>
      <c r="D146" s="735"/>
      <c r="E146" s="1136"/>
      <c r="F146" s="671"/>
      <c r="G146" s="660"/>
      <c r="H146" s="671"/>
      <c r="I146" s="660"/>
      <c r="J146" s="1138"/>
    </row>
    <row r="147" spans="1:10" x14ac:dyDescent="0.2">
      <c r="A147" s="1106" t="s">
        <v>21969</v>
      </c>
      <c r="B147" s="655"/>
      <c r="C147" s="671"/>
      <c r="D147" s="735"/>
      <c r="E147" s="1136"/>
      <c r="F147" s="671"/>
      <c r="G147" s="660"/>
      <c r="H147" s="671"/>
      <c r="I147" s="660"/>
      <c r="J147" s="1138"/>
    </row>
    <row r="148" spans="1:10" x14ac:dyDescent="0.2">
      <c r="A148" s="1106" t="s">
        <v>21970</v>
      </c>
      <c r="B148" s="655"/>
      <c r="C148" s="671"/>
      <c r="D148" s="735"/>
      <c r="E148" s="1136"/>
      <c r="F148" s="671"/>
      <c r="G148" s="660"/>
      <c r="H148" s="671"/>
      <c r="I148" s="660"/>
      <c r="J148" s="1138"/>
    </row>
    <row r="149" spans="1:10" x14ac:dyDescent="0.2">
      <c r="A149" s="1106" t="s">
        <v>21971</v>
      </c>
      <c r="B149" s="655"/>
      <c r="C149" s="671"/>
      <c r="D149" s="735"/>
      <c r="E149" s="1136"/>
      <c r="F149" s="671"/>
      <c r="G149" s="698"/>
      <c r="H149" s="1112"/>
      <c r="I149" s="698"/>
      <c r="J149" s="1112"/>
    </row>
    <row r="150" spans="1:10" x14ac:dyDescent="0.2">
      <c r="A150" s="1106" t="s">
        <v>21972</v>
      </c>
      <c r="B150" s="655"/>
      <c r="C150" s="671"/>
      <c r="D150" s="735"/>
      <c r="E150" s="1136"/>
      <c r="F150" s="671"/>
      <c r="G150" s="698"/>
      <c r="H150" s="1139"/>
      <c r="I150" s="698"/>
      <c r="J150" s="657"/>
    </row>
    <row r="151" spans="1:10" x14ac:dyDescent="0.2">
      <c r="A151" s="1106" t="s">
        <v>21973</v>
      </c>
      <c r="B151" s="655"/>
      <c r="C151" s="671"/>
      <c r="D151" s="735"/>
      <c r="E151" s="1136"/>
      <c r="F151" s="671"/>
      <c r="G151" s="735"/>
      <c r="H151" s="1136"/>
      <c r="I151" s="660"/>
      <c r="J151" s="1138"/>
    </row>
    <row r="152" spans="1:10" x14ac:dyDescent="0.2">
      <c r="A152" s="1106" t="s">
        <v>21974</v>
      </c>
      <c r="B152" s="655"/>
      <c r="C152" s="671"/>
      <c r="D152" s="735"/>
      <c r="E152" s="1136"/>
      <c r="F152" s="671"/>
      <c r="G152" s="660"/>
      <c r="H152" s="671"/>
      <c r="I152" s="660"/>
      <c r="J152" s="1138"/>
    </row>
    <row r="153" spans="1:10" x14ac:dyDescent="0.2">
      <c r="A153" s="1106" t="s">
        <v>21975</v>
      </c>
      <c r="B153" s="655"/>
      <c r="C153" s="671"/>
      <c r="D153" s="735"/>
      <c r="E153" s="1136"/>
      <c r="F153" s="671"/>
      <c r="G153" s="660"/>
      <c r="H153" s="671"/>
      <c r="I153" s="660"/>
      <c r="J153" s="1138"/>
    </row>
    <row r="154" spans="1:10" x14ac:dyDescent="0.2">
      <c r="A154" s="1106" t="s">
        <v>21976</v>
      </c>
      <c r="B154" s="655"/>
      <c r="C154" s="671"/>
      <c r="D154" s="735"/>
      <c r="E154" s="1136"/>
      <c r="F154" s="671"/>
      <c r="G154" s="700"/>
      <c r="H154" s="697"/>
      <c r="I154" s="700"/>
      <c r="J154" s="1112"/>
    </row>
    <row r="155" spans="1:10" x14ac:dyDescent="0.2">
      <c r="A155" s="1106" t="s">
        <v>21977</v>
      </c>
      <c r="B155" s="655"/>
      <c r="C155" s="671"/>
      <c r="D155" s="655"/>
      <c r="E155" s="671"/>
      <c r="F155" s="671"/>
      <c r="G155" s="660"/>
      <c r="H155" s="671"/>
      <c r="I155" s="660"/>
      <c r="J155" s="1138"/>
    </row>
    <row r="156" spans="1:10" x14ac:dyDescent="0.2">
      <c r="A156" s="1106" t="s">
        <v>21978</v>
      </c>
      <c r="B156" s="655"/>
      <c r="C156" s="671"/>
      <c r="D156" s="655"/>
      <c r="E156" s="671"/>
      <c r="F156" s="671"/>
      <c r="G156" s="660"/>
      <c r="H156" s="671"/>
      <c r="I156" s="660"/>
      <c r="J156" s="1138"/>
    </row>
    <row r="157" spans="1:10" x14ac:dyDescent="0.2">
      <c r="A157" s="1106" t="s">
        <v>21979</v>
      </c>
      <c r="B157" s="735"/>
      <c r="C157" s="1136"/>
      <c r="D157" s="670"/>
      <c r="E157" s="671"/>
      <c r="F157" s="671"/>
      <c r="G157" s="660"/>
      <c r="H157" s="671"/>
      <c r="I157" s="660"/>
      <c r="J157" s="1138"/>
    </row>
    <row r="158" spans="1:10" x14ac:dyDescent="0.2">
      <c r="A158" s="1106" t="s">
        <v>21980</v>
      </c>
      <c r="B158" s="735"/>
      <c r="C158" s="1136"/>
      <c r="D158" s="670"/>
      <c r="E158" s="671"/>
      <c r="F158" s="671"/>
      <c r="G158" s="660"/>
      <c r="H158" s="671"/>
      <c r="I158" s="660"/>
      <c r="J158" s="1138"/>
    </row>
    <row r="159" spans="1:10" x14ac:dyDescent="0.2">
      <c r="A159" s="1106" t="s">
        <v>21981</v>
      </c>
      <c r="B159" s="735"/>
      <c r="C159" s="1136"/>
      <c r="D159" s="670"/>
      <c r="E159" s="671"/>
      <c r="F159" s="671"/>
      <c r="G159" s="660"/>
      <c r="H159" s="671"/>
      <c r="I159" s="660"/>
      <c r="J159" s="1138"/>
    </row>
    <row r="160" spans="1:10" x14ac:dyDescent="0.2">
      <c r="A160" s="1106" t="s">
        <v>21982</v>
      </c>
      <c r="B160" s="735"/>
      <c r="C160" s="1136"/>
      <c r="D160" s="670"/>
      <c r="E160" s="671"/>
      <c r="F160" s="671"/>
      <c r="G160" s="660"/>
      <c r="H160" s="671"/>
      <c r="I160" s="660"/>
      <c r="J160" s="1138"/>
    </row>
    <row r="161" spans="1:10" x14ac:dyDescent="0.2">
      <c r="A161" s="1106" t="s">
        <v>21983</v>
      </c>
      <c r="B161" s="735"/>
      <c r="C161" s="1136"/>
      <c r="D161" s="670"/>
      <c r="E161" s="671"/>
      <c r="F161" s="671"/>
      <c r="G161" s="660"/>
      <c r="H161" s="671"/>
      <c r="I161" s="660"/>
      <c r="J161" s="1138"/>
    </row>
    <row r="162" spans="1:10" x14ac:dyDescent="0.2">
      <c r="A162" s="1114" t="s">
        <v>21984</v>
      </c>
      <c r="B162" s="735"/>
      <c r="C162" s="1136"/>
      <c r="D162" s="670"/>
      <c r="E162" s="671"/>
      <c r="F162" s="671"/>
      <c r="G162" s="660"/>
      <c r="H162" s="671"/>
      <c r="I162" s="660"/>
      <c r="J162" s="1138"/>
    </row>
    <row r="163" spans="1:10" x14ac:dyDescent="0.2">
      <c r="A163" s="1114" t="s">
        <v>21985</v>
      </c>
      <c r="B163" s="735"/>
      <c r="C163" s="1136"/>
      <c r="D163" s="670"/>
      <c r="E163" s="671"/>
      <c r="F163" s="671"/>
      <c r="G163" s="660"/>
      <c r="H163" s="671"/>
      <c r="I163" s="660"/>
      <c r="J163" s="1138"/>
    </row>
    <row r="164" spans="1:10" x14ac:dyDescent="0.2">
      <c r="A164" s="1106" t="s">
        <v>21986</v>
      </c>
      <c r="B164" s="735"/>
      <c r="C164" s="1136"/>
      <c r="D164" s="670"/>
      <c r="E164" s="671"/>
      <c r="F164" s="671"/>
      <c r="G164" s="660"/>
      <c r="H164" s="671"/>
      <c r="I164" s="660"/>
      <c r="J164" s="1138"/>
    </row>
    <row r="165" spans="1:10" x14ac:dyDescent="0.2">
      <c r="A165" s="1106" t="s">
        <v>21987</v>
      </c>
      <c r="B165" s="735"/>
      <c r="C165" s="1136"/>
      <c r="D165" s="670"/>
      <c r="E165" s="671"/>
      <c r="F165" s="671"/>
      <c r="G165" s="660"/>
      <c r="H165" s="671"/>
      <c r="I165" s="660"/>
      <c r="J165" s="1138"/>
    </row>
    <row r="166" spans="1:10" x14ac:dyDescent="0.2">
      <c r="A166" s="1106" t="s">
        <v>21988</v>
      </c>
      <c r="B166" s="735"/>
      <c r="C166" s="1136"/>
      <c r="D166" s="670"/>
      <c r="E166" s="671"/>
      <c r="F166" s="671"/>
      <c r="G166" s="660"/>
      <c r="H166" s="671"/>
      <c r="I166" s="660"/>
      <c r="J166" s="1138"/>
    </row>
    <row r="167" spans="1:10" x14ac:dyDescent="0.2">
      <c r="A167" s="1106" t="s">
        <v>21989</v>
      </c>
      <c r="B167" s="735"/>
      <c r="C167" s="1136"/>
      <c r="D167" s="670"/>
      <c r="E167" s="671"/>
      <c r="F167" s="671"/>
      <c r="G167" s="660"/>
      <c r="H167" s="671"/>
      <c r="I167" s="660"/>
      <c r="J167" s="1138"/>
    </row>
    <row r="168" spans="1:10" x14ac:dyDescent="0.2">
      <c r="A168" s="1106" t="s">
        <v>21990</v>
      </c>
      <c r="B168" s="735"/>
      <c r="C168" s="1136"/>
      <c r="D168" s="670"/>
      <c r="E168" s="671"/>
      <c r="F168" s="671"/>
      <c r="G168" s="660"/>
      <c r="H168" s="671"/>
      <c r="I168" s="660"/>
      <c r="J168" s="1138"/>
    </row>
    <row r="169" spans="1:10" x14ac:dyDescent="0.2">
      <c r="A169" s="1106" t="s">
        <v>21991</v>
      </c>
      <c r="B169" s="698">
        <v>7645459</v>
      </c>
      <c r="C169" s="651">
        <v>24637459</v>
      </c>
      <c r="D169" s="698"/>
      <c r="E169" s="651">
        <v>37312922</v>
      </c>
      <c r="F169" s="697">
        <v>38558871</v>
      </c>
      <c r="G169" s="1111">
        <f>+D169-B169</f>
        <v>-7645459</v>
      </c>
      <c r="H169" s="1112">
        <f>+G169/B169</f>
        <v>-1</v>
      </c>
      <c r="I169" s="1111">
        <f>+F169-D169</f>
        <v>38558871</v>
      </c>
      <c r="J169" s="1113" t="s">
        <v>1795</v>
      </c>
    </row>
    <row r="170" spans="1:10" x14ac:dyDescent="0.2">
      <c r="A170" s="1106" t="s">
        <v>21992</v>
      </c>
      <c r="B170" s="735"/>
      <c r="C170" s="1136"/>
      <c r="D170" s="670"/>
      <c r="E170" s="671"/>
      <c r="F170" s="671"/>
      <c r="G170" s="660"/>
      <c r="H170" s="671"/>
      <c r="I170" s="660"/>
      <c r="J170" s="1138"/>
    </row>
    <row r="171" spans="1:10" x14ac:dyDescent="0.2">
      <c r="A171" s="1114" t="s">
        <v>21993</v>
      </c>
      <c r="B171" s="735"/>
      <c r="C171" s="1136"/>
      <c r="D171" s="670"/>
      <c r="E171" s="671"/>
      <c r="F171" s="671"/>
      <c r="G171" s="700"/>
      <c r="H171" s="697"/>
      <c r="I171" s="700"/>
      <c r="J171" s="1112"/>
    </row>
    <row r="172" spans="1:10" x14ac:dyDescent="0.2">
      <c r="A172" s="1114" t="s">
        <v>21994</v>
      </c>
      <c r="B172" s="735"/>
      <c r="C172" s="1136"/>
      <c r="D172" s="670"/>
      <c r="E172" s="671"/>
      <c r="F172" s="671"/>
      <c r="G172" s="660"/>
      <c r="H172" s="671"/>
      <c r="I172" s="660"/>
      <c r="J172" s="1138"/>
    </row>
    <row r="173" spans="1:10" x14ac:dyDescent="0.2">
      <c r="A173" s="1106" t="s">
        <v>21995</v>
      </c>
      <c r="B173" s="735"/>
      <c r="C173" s="1136"/>
      <c r="D173" s="670"/>
      <c r="E173" s="671"/>
      <c r="F173" s="671"/>
      <c r="G173" s="660"/>
      <c r="H173" s="671"/>
      <c r="I173" s="660"/>
      <c r="J173" s="1138"/>
    </row>
    <row r="174" spans="1:10" x14ac:dyDescent="0.2">
      <c r="A174" s="1106" t="s">
        <v>21996</v>
      </c>
      <c r="B174" s="735"/>
      <c r="C174" s="1136"/>
      <c r="D174" s="670"/>
      <c r="E174" s="671"/>
      <c r="F174" s="671"/>
      <c r="G174" s="660"/>
      <c r="H174" s="671"/>
      <c r="I174" s="660"/>
      <c r="J174" s="1138"/>
    </row>
    <row r="175" spans="1:10" x14ac:dyDescent="0.2">
      <c r="A175" s="1106" t="s">
        <v>21997</v>
      </c>
      <c r="B175" s="735"/>
      <c r="C175" s="1136"/>
      <c r="D175" s="670"/>
      <c r="E175" s="671"/>
      <c r="F175" s="671"/>
      <c r="G175" s="660"/>
      <c r="H175" s="671"/>
      <c r="I175" s="660"/>
      <c r="J175" s="1138"/>
    </row>
    <row r="176" spans="1:10" x14ac:dyDescent="0.2">
      <c r="A176" s="1106" t="s">
        <v>21998</v>
      </c>
      <c r="B176" s="735"/>
      <c r="C176" s="1136"/>
      <c r="D176" s="670"/>
      <c r="E176" s="671"/>
      <c r="F176" s="671"/>
      <c r="G176" s="660"/>
      <c r="H176" s="671"/>
      <c r="I176" s="660"/>
      <c r="J176" s="1138"/>
    </row>
    <row r="177" spans="1:10" x14ac:dyDescent="0.2">
      <c r="A177" s="1114" t="s">
        <v>21999</v>
      </c>
      <c r="B177" s="735"/>
      <c r="C177" s="1136"/>
      <c r="D177" s="670"/>
      <c r="E177" s="671"/>
      <c r="F177" s="671"/>
      <c r="G177" s="660"/>
      <c r="H177" s="671"/>
      <c r="I177" s="660"/>
      <c r="J177" s="1138"/>
    </row>
    <row r="178" spans="1:10" x14ac:dyDescent="0.2">
      <c r="A178" s="1106" t="s">
        <v>22000</v>
      </c>
      <c r="B178" s="735"/>
      <c r="C178" s="1136"/>
      <c r="D178" s="670"/>
      <c r="E178" s="671"/>
      <c r="F178" s="671"/>
      <c r="G178" s="660"/>
      <c r="H178" s="671"/>
      <c r="I178" s="660"/>
      <c r="J178" s="1138"/>
    </row>
    <row r="179" spans="1:10" x14ac:dyDescent="0.2">
      <c r="A179" s="1106" t="s">
        <v>22001</v>
      </c>
      <c r="B179" s="735"/>
      <c r="C179" s="1136"/>
      <c r="D179" s="655"/>
      <c r="E179" s="671"/>
      <c r="F179" s="671"/>
      <c r="G179" s="1111"/>
      <c r="H179" s="1112"/>
      <c r="I179" s="1111"/>
      <c r="J179" s="1112"/>
    </row>
    <row r="180" spans="1:10" x14ac:dyDescent="0.2">
      <c r="A180" s="1106" t="s">
        <v>22002</v>
      </c>
      <c r="B180" s="655"/>
      <c r="C180" s="671"/>
      <c r="D180" s="655"/>
      <c r="E180" s="671"/>
      <c r="F180" s="671"/>
      <c r="G180" s="660"/>
      <c r="H180" s="671"/>
      <c r="I180" s="660"/>
      <c r="J180" s="1138"/>
    </row>
    <row r="181" spans="1:10" x14ac:dyDescent="0.2">
      <c r="A181" s="1106" t="s">
        <v>22003</v>
      </c>
      <c r="B181" s="655"/>
      <c r="C181" s="671"/>
      <c r="D181" s="655"/>
      <c r="E181" s="671"/>
      <c r="F181" s="671"/>
      <c r="G181" s="660"/>
      <c r="H181" s="671"/>
      <c r="I181" s="660"/>
      <c r="J181" s="1138"/>
    </row>
    <row r="182" spans="1:10" x14ac:dyDescent="0.2">
      <c r="A182" s="1106" t="s">
        <v>22004</v>
      </c>
      <c r="B182" s="655"/>
      <c r="C182" s="671"/>
      <c r="D182" s="655"/>
      <c r="E182" s="671"/>
      <c r="F182" s="671"/>
      <c r="G182" s="660"/>
      <c r="H182" s="671"/>
      <c r="I182" s="660"/>
      <c r="J182" s="1138"/>
    </row>
    <row r="183" spans="1:10" x14ac:dyDescent="0.2">
      <c r="A183" s="1106" t="s">
        <v>22005</v>
      </c>
      <c r="B183" s="655"/>
      <c r="C183" s="671"/>
      <c r="D183" s="655"/>
      <c r="E183" s="671"/>
      <c r="F183" s="671"/>
      <c r="G183" s="660"/>
      <c r="H183" s="671"/>
      <c r="I183" s="660"/>
      <c r="J183" s="1138"/>
    </row>
    <row r="184" spans="1:10" x14ac:dyDescent="0.2">
      <c r="A184" s="1106" t="s">
        <v>22006</v>
      </c>
      <c r="B184" s="655"/>
      <c r="C184" s="671"/>
      <c r="D184" s="735"/>
      <c r="E184" s="1136"/>
      <c r="F184" s="671"/>
      <c r="G184" s="660"/>
      <c r="H184" s="671"/>
      <c r="I184" s="660"/>
      <c r="J184" s="1138"/>
    </row>
    <row r="185" spans="1:10" x14ac:dyDescent="0.2">
      <c r="A185" s="1115" t="s">
        <v>22007</v>
      </c>
      <c r="B185" s="655"/>
      <c r="C185" s="671"/>
      <c r="D185" s="735"/>
      <c r="E185" s="1136"/>
      <c r="F185" s="1136"/>
      <c r="G185" s="660"/>
      <c r="H185" s="671"/>
      <c r="I185" s="660"/>
      <c r="J185" s="1138"/>
    </row>
    <row r="186" spans="1:10" ht="13.5" thickBot="1" x14ac:dyDescent="0.25">
      <c r="A186" s="1066"/>
      <c r="B186" s="735"/>
      <c r="C186" s="671"/>
      <c r="D186" s="1140"/>
      <c r="E186" s="1136"/>
      <c r="F186" s="818"/>
      <c r="G186" s="660"/>
      <c r="H186" s="671"/>
      <c r="I186" s="660"/>
      <c r="J186" s="1138"/>
    </row>
    <row r="187" spans="1:10" ht="19.5" customHeight="1" thickBot="1" x14ac:dyDescent="0.25">
      <c r="A187" s="1120" t="s">
        <v>22012</v>
      </c>
      <c r="B187" s="1121">
        <f t="shared" ref="B187:G187" si="12">SUM(B143:B186)</f>
        <v>7645459</v>
      </c>
      <c r="C187" s="679">
        <f t="shared" si="12"/>
        <v>24637459</v>
      </c>
      <c r="D187" s="1121">
        <f t="shared" si="12"/>
        <v>0</v>
      </c>
      <c r="E187" s="679">
        <f t="shared" si="12"/>
        <v>37312922</v>
      </c>
      <c r="F187" s="809">
        <f t="shared" si="12"/>
        <v>38558871</v>
      </c>
      <c r="G187" s="1122">
        <f t="shared" si="12"/>
        <v>-7645459</v>
      </c>
      <c r="H187" s="1123">
        <f>+G187/B187</f>
        <v>-1</v>
      </c>
      <c r="I187" s="1122">
        <f>SUM(I145:I186)</f>
        <v>38558871</v>
      </c>
      <c r="J187" s="1135" t="s">
        <v>1795</v>
      </c>
    </row>
    <row r="188" spans="1:10" x14ac:dyDescent="0.2">
      <c r="A188" s="570" t="s">
        <v>22009</v>
      </c>
      <c r="B188" s="680"/>
      <c r="C188" s="680"/>
      <c r="D188" s="680"/>
      <c r="E188" s="680"/>
      <c r="F188" s="680"/>
      <c r="G188" s="680"/>
      <c r="H188" s="680"/>
      <c r="I188" s="680"/>
      <c r="J188" s="680"/>
    </row>
    <row r="189" spans="1:10" x14ac:dyDescent="0.2">
      <c r="A189" s="810" t="s">
        <v>22010</v>
      </c>
      <c r="B189" s="680"/>
      <c r="C189" s="680"/>
      <c r="D189" s="680"/>
      <c r="E189" s="680"/>
      <c r="F189" s="680"/>
      <c r="G189" s="680"/>
      <c r="H189" s="269"/>
      <c r="I189" s="680"/>
      <c r="J189" s="1089"/>
    </row>
    <row r="190" spans="1:10" x14ac:dyDescent="0.2">
      <c r="A190" s="570"/>
      <c r="B190" s="266"/>
      <c r="C190" s="266"/>
      <c r="D190" s="266"/>
      <c r="E190" s="266"/>
      <c r="F190" s="266"/>
      <c r="G190" s="266"/>
      <c r="H190" s="266"/>
      <c r="I190" s="266"/>
      <c r="J190" s="1125"/>
    </row>
    <row r="191" spans="1:10" x14ac:dyDescent="0.2">
      <c r="A191" s="1793" t="s">
        <v>21946</v>
      </c>
      <c r="B191" s="1793"/>
      <c r="C191" s="1793"/>
      <c r="D191" s="1793"/>
      <c r="E191" s="1793"/>
      <c r="F191" s="1793"/>
      <c r="G191" s="1793"/>
    </row>
    <row r="192" spans="1:10" x14ac:dyDescent="0.2">
      <c r="A192" s="1793" t="s">
        <v>21947</v>
      </c>
      <c r="B192" s="1793"/>
      <c r="C192" s="1793"/>
      <c r="D192" s="1793"/>
      <c r="E192" s="1793"/>
      <c r="F192" s="1793"/>
      <c r="G192" s="1793"/>
    </row>
    <row r="193" spans="1:10" x14ac:dyDescent="0.2">
      <c r="A193" s="790"/>
      <c r="B193" s="790"/>
      <c r="C193" s="790"/>
      <c r="D193" s="790"/>
      <c r="E193" s="790"/>
      <c r="F193" s="790"/>
      <c r="G193" s="790"/>
    </row>
    <row r="194" spans="1:10" ht="21" customHeight="1" x14ac:dyDescent="0.45">
      <c r="A194" s="1794" t="s">
        <v>21948</v>
      </c>
      <c r="B194" s="1794"/>
      <c r="C194" s="1794"/>
      <c r="D194" s="1794"/>
      <c r="E194" s="1794"/>
      <c r="F194" s="1794"/>
      <c r="G194" s="1794"/>
      <c r="H194" s="1794"/>
      <c r="I194" s="1794"/>
      <c r="J194" s="1794"/>
    </row>
    <row r="195" spans="1:10" ht="12.75" customHeight="1" x14ac:dyDescent="0.45">
      <c r="A195" s="791"/>
      <c r="B195" s="791"/>
      <c r="C195" s="791"/>
      <c r="D195" s="791"/>
      <c r="E195" s="791"/>
      <c r="F195" s="791"/>
      <c r="G195" s="791"/>
      <c r="H195" s="791"/>
      <c r="I195" s="791"/>
      <c r="J195" s="791"/>
    </row>
    <row r="196" spans="1:10" ht="20.25" customHeight="1" x14ac:dyDescent="0.25">
      <c r="A196" s="1834" t="s">
        <v>39</v>
      </c>
      <c r="B196" s="1834"/>
      <c r="C196" s="1834"/>
      <c r="D196" s="1834"/>
      <c r="E196" s="1834"/>
      <c r="F196" s="1834"/>
      <c r="G196" s="1834"/>
      <c r="H196" s="1834"/>
      <c r="I196" s="1834"/>
      <c r="J196" s="1834"/>
    </row>
    <row r="197" spans="1:10" ht="15.75" x14ac:dyDescent="0.25">
      <c r="A197" s="1087"/>
      <c r="B197" s="1087"/>
      <c r="C197" s="1087"/>
      <c r="D197" s="1087"/>
      <c r="E197" s="1087"/>
      <c r="F197" s="1087"/>
      <c r="G197" s="1087"/>
      <c r="H197" s="1087"/>
      <c r="I197" s="1087"/>
      <c r="J197" s="1087"/>
    </row>
    <row r="198" spans="1:10" ht="15.75" x14ac:dyDescent="0.2">
      <c r="A198" s="1862" t="s">
        <v>21949</v>
      </c>
      <c r="B198" s="1862"/>
      <c r="C198" s="1862"/>
      <c r="D198" s="1862"/>
      <c r="E198" s="1862"/>
      <c r="F198" s="1862"/>
      <c r="G198" s="1862"/>
      <c r="H198" s="1862"/>
      <c r="I198" s="1862"/>
      <c r="J198" s="1862"/>
    </row>
    <row r="199" spans="1:10" ht="15.75" customHeight="1" x14ac:dyDescent="0.2">
      <c r="A199" s="1862" t="s">
        <v>21950</v>
      </c>
      <c r="B199" s="1862"/>
      <c r="C199" s="1862"/>
      <c r="D199" s="1862"/>
      <c r="E199" s="1862"/>
      <c r="F199" s="1862"/>
      <c r="G199" s="1862"/>
      <c r="H199" s="1862"/>
      <c r="I199" s="1862"/>
      <c r="J199" s="1862"/>
    </row>
    <row r="200" spans="1:10" ht="9.75" customHeight="1" x14ac:dyDescent="0.2">
      <c r="A200" s="522"/>
      <c r="B200" s="522"/>
      <c r="C200" s="522"/>
      <c r="D200" s="522"/>
      <c r="E200" s="522"/>
      <c r="F200" s="522"/>
      <c r="G200" s="522"/>
      <c r="H200" s="522"/>
      <c r="I200" s="522"/>
      <c r="J200" s="522"/>
    </row>
    <row r="201" spans="1:10" ht="15.75" x14ac:dyDescent="0.2">
      <c r="A201" s="1088" t="s">
        <v>2043</v>
      </c>
      <c r="B201" s="793" t="s">
        <v>1</v>
      </c>
      <c r="C201" s="793"/>
      <c r="D201" s="268"/>
      <c r="E201" s="268"/>
      <c r="F201" s="268"/>
      <c r="G201" s="268"/>
      <c r="H201" s="268"/>
      <c r="I201" s="268"/>
      <c r="J201" s="1089"/>
    </row>
    <row r="202" spans="1:10" ht="16.5" thickBot="1" x14ac:dyDescent="0.25">
      <c r="A202" s="1088" t="s">
        <v>0</v>
      </c>
      <c r="B202" s="793" t="s">
        <v>22014</v>
      </c>
      <c r="C202" s="793"/>
      <c r="D202" s="268"/>
      <c r="E202" s="268"/>
      <c r="F202" s="268"/>
      <c r="G202" s="268"/>
      <c r="H202" s="268"/>
      <c r="I202" s="268"/>
      <c r="J202" s="1089"/>
    </row>
    <row r="203" spans="1:10" ht="15" customHeight="1" x14ac:dyDescent="0.2">
      <c r="A203" s="1863" t="s">
        <v>21952</v>
      </c>
      <c r="B203" s="1090" t="s">
        <v>21953</v>
      </c>
      <c r="C203" s="1093" t="s">
        <v>21953</v>
      </c>
      <c r="D203" s="1090" t="s">
        <v>21954</v>
      </c>
      <c r="E203" s="1093" t="s">
        <v>21954</v>
      </c>
      <c r="F203" s="1093" t="s">
        <v>21955</v>
      </c>
      <c r="G203" s="1094" t="s">
        <v>21956</v>
      </c>
      <c r="H203" s="1093" t="s">
        <v>21957</v>
      </c>
      <c r="I203" s="1090" t="s">
        <v>21956</v>
      </c>
      <c r="J203" s="1093" t="s">
        <v>21957</v>
      </c>
    </row>
    <row r="204" spans="1:10" ht="18.75" customHeight="1" thickBot="1" x14ac:dyDescent="0.25">
      <c r="A204" s="1864"/>
      <c r="B204" s="1095" t="s">
        <v>21958</v>
      </c>
      <c r="C204" s="1097" t="s">
        <v>21959</v>
      </c>
      <c r="D204" s="1095" t="s">
        <v>21958</v>
      </c>
      <c r="E204" s="1097" t="s">
        <v>21960</v>
      </c>
      <c r="F204" s="1097" t="s">
        <v>21961</v>
      </c>
      <c r="G204" s="1095" t="s">
        <v>21962</v>
      </c>
      <c r="H204" s="1098" t="s">
        <v>21963</v>
      </c>
      <c r="I204" s="1095" t="s">
        <v>21964</v>
      </c>
      <c r="J204" s="1099" t="s">
        <v>21964</v>
      </c>
    </row>
    <row r="205" spans="1:10" x14ac:dyDescent="0.2">
      <c r="A205" s="761"/>
      <c r="B205" s="1100"/>
      <c r="C205" s="1126"/>
      <c r="D205" s="1103"/>
      <c r="E205" s="1104"/>
      <c r="F205" s="1102"/>
      <c r="G205" s="1103"/>
      <c r="H205" s="1104"/>
      <c r="I205" s="1103"/>
      <c r="J205" s="1105"/>
    </row>
    <row r="206" spans="1:10" x14ac:dyDescent="0.2">
      <c r="A206" s="1106" t="s">
        <v>21965</v>
      </c>
      <c r="B206" s="1107">
        <v>2007723</v>
      </c>
      <c r="C206" s="1108">
        <v>2235572</v>
      </c>
      <c r="D206" s="1107">
        <v>2228657</v>
      </c>
      <c r="E206" s="1109">
        <v>1747853</v>
      </c>
      <c r="F206" s="1110">
        <v>1539723</v>
      </c>
      <c r="G206" s="1111">
        <f>+D206-B206</f>
        <v>220934</v>
      </c>
      <c r="H206" s="1112">
        <f>+G206/B206</f>
        <v>0.11004207253689877</v>
      </c>
      <c r="I206" s="1111">
        <f>+F206-D206</f>
        <v>-688934</v>
      </c>
      <c r="J206" s="1113">
        <f>+I206/D206</f>
        <v>-0.30912518166770392</v>
      </c>
    </row>
    <row r="207" spans="1:10" x14ac:dyDescent="0.2">
      <c r="A207" s="1106" t="s">
        <v>21966</v>
      </c>
      <c r="B207" s="1107"/>
      <c r="C207" s="1108"/>
      <c r="D207" s="1107"/>
      <c r="E207" s="1109"/>
      <c r="F207" s="1110"/>
      <c r="G207" s="1111"/>
      <c r="H207" s="1112"/>
      <c r="I207" s="1111"/>
      <c r="J207" s="1113"/>
    </row>
    <row r="208" spans="1:10" x14ac:dyDescent="0.2">
      <c r="A208" s="1106" t="s">
        <v>21967</v>
      </c>
      <c r="B208" s="1107">
        <v>1312602</v>
      </c>
      <c r="C208" s="1108">
        <v>1283267</v>
      </c>
      <c r="D208" s="1107">
        <v>918286</v>
      </c>
      <c r="E208" s="1109">
        <v>1051661</v>
      </c>
      <c r="F208" s="1110">
        <v>415621</v>
      </c>
      <c r="G208" s="1111">
        <f t="shared" ref="G208:G248" si="13">+D208-B208</f>
        <v>-394316</v>
      </c>
      <c r="H208" s="1112">
        <f t="shared" ref="H208:H247" si="14">+G208/B208</f>
        <v>-0.3004078921104798</v>
      </c>
      <c r="I208" s="1111">
        <f t="shared" ref="I208:I248" si="15">+F208-D208</f>
        <v>-502665</v>
      </c>
      <c r="J208" s="1113">
        <f t="shared" ref="J208:J248" si="16">+I208/D208</f>
        <v>-0.54739482035008702</v>
      </c>
    </row>
    <row r="209" spans="1:10" x14ac:dyDescent="0.2">
      <c r="A209" s="1114" t="s">
        <v>21968</v>
      </c>
      <c r="B209" s="1107">
        <v>48215264</v>
      </c>
      <c r="C209" s="1108">
        <v>15348955</v>
      </c>
      <c r="D209" s="1107">
        <v>10800012</v>
      </c>
      <c r="E209" s="1109">
        <v>4748721</v>
      </c>
      <c r="F209" s="1110">
        <v>5913897</v>
      </c>
      <c r="G209" s="1111">
        <f t="shared" si="13"/>
        <v>-37415252</v>
      </c>
      <c r="H209" s="1112">
        <f t="shared" si="14"/>
        <v>-0.77600429606690524</v>
      </c>
      <c r="I209" s="1111">
        <f t="shared" si="15"/>
        <v>-4886115</v>
      </c>
      <c r="J209" s="1113">
        <f t="shared" si="16"/>
        <v>-0.45241755286938568</v>
      </c>
    </row>
    <row r="210" spans="1:10" x14ac:dyDescent="0.2">
      <c r="A210" s="1106" t="s">
        <v>21969</v>
      </c>
      <c r="B210" s="1107">
        <v>3254493</v>
      </c>
      <c r="C210" s="1108">
        <v>3197035</v>
      </c>
      <c r="D210" s="1107">
        <v>3704419</v>
      </c>
      <c r="E210" s="1109">
        <v>3037793</v>
      </c>
      <c r="F210" s="1110">
        <v>4471727</v>
      </c>
      <c r="G210" s="1111">
        <f t="shared" si="13"/>
        <v>449926</v>
      </c>
      <c r="H210" s="1112">
        <f t="shared" si="14"/>
        <v>0.13824764717576593</v>
      </c>
      <c r="I210" s="1111">
        <f t="shared" si="15"/>
        <v>767308</v>
      </c>
      <c r="J210" s="1113">
        <f t="shared" si="16"/>
        <v>0.2071331563735096</v>
      </c>
    </row>
    <row r="211" spans="1:10" x14ac:dyDescent="0.2">
      <c r="A211" s="1106" t="s">
        <v>21970</v>
      </c>
      <c r="B211" s="1107">
        <v>6516775</v>
      </c>
      <c r="C211" s="1108">
        <v>4426030</v>
      </c>
      <c r="D211" s="1107">
        <v>4682999</v>
      </c>
      <c r="E211" s="1109">
        <v>1519214</v>
      </c>
      <c r="F211" s="1110">
        <v>2501330</v>
      </c>
      <c r="G211" s="1111">
        <f t="shared" si="13"/>
        <v>-1833776</v>
      </c>
      <c r="H211" s="1112">
        <f t="shared" si="14"/>
        <v>-0.2813931737707685</v>
      </c>
      <c r="I211" s="1111">
        <f t="shared" si="15"/>
        <v>-2181669</v>
      </c>
      <c r="J211" s="1113">
        <f t="shared" si="16"/>
        <v>-0.46587005463806419</v>
      </c>
    </row>
    <row r="212" spans="1:10" x14ac:dyDescent="0.2">
      <c r="A212" s="1106" t="s">
        <v>21971</v>
      </c>
      <c r="B212" s="1107">
        <v>2614192</v>
      </c>
      <c r="C212" s="1108">
        <v>3098009</v>
      </c>
      <c r="D212" s="1107">
        <v>3832757</v>
      </c>
      <c r="E212" s="1109">
        <v>1110038</v>
      </c>
      <c r="F212" s="1110">
        <v>994672</v>
      </c>
      <c r="G212" s="1111">
        <f t="shared" si="13"/>
        <v>1218565</v>
      </c>
      <c r="H212" s="1112">
        <f t="shared" si="14"/>
        <v>0.46613446908260753</v>
      </c>
      <c r="I212" s="1111">
        <f t="shared" si="15"/>
        <v>-2838085</v>
      </c>
      <c r="J212" s="1113">
        <f t="shared" si="16"/>
        <v>-0.74048132975818715</v>
      </c>
    </row>
    <row r="213" spans="1:10" x14ac:dyDescent="0.2">
      <c r="A213" s="1106" t="s">
        <v>21972</v>
      </c>
      <c r="B213" s="1107">
        <v>910860</v>
      </c>
      <c r="C213" s="1108">
        <v>1256492</v>
      </c>
      <c r="D213" s="1107">
        <v>870618</v>
      </c>
      <c r="E213" s="1109">
        <v>857620</v>
      </c>
      <c r="F213" s="1110">
        <v>328843</v>
      </c>
      <c r="G213" s="1111">
        <f t="shared" si="13"/>
        <v>-40242</v>
      </c>
      <c r="H213" s="1112">
        <f t="shared" si="14"/>
        <v>-4.4180225281602002E-2</v>
      </c>
      <c r="I213" s="1111">
        <f t="shared" si="15"/>
        <v>-541775</v>
      </c>
      <c r="J213" s="1113">
        <f t="shared" si="16"/>
        <v>-0.62228784610472099</v>
      </c>
    </row>
    <row r="214" spans="1:10" x14ac:dyDescent="0.2">
      <c r="A214" s="1106" t="s">
        <v>21973</v>
      </c>
      <c r="B214" s="1107">
        <v>91932</v>
      </c>
      <c r="C214" s="1108">
        <v>145840</v>
      </c>
      <c r="D214" s="1107">
        <v>77173</v>
      </c>
      <c r="E214" s="1109">
        <v>125000</v>
      </c>
      <c r="F214" s="1110">
        <v>19410</v>
      </c>
      <c r="G214" s="1111">
        <f t="shared" si="13"/>
        <v>-14759</v>
      </c>
      <c r="H214" s="1112">
        <f t="shared" si="14"/>
        <v>-0.16054257494669974</v>
      </c>
      <c r="I214" s="1111">
        <f t="shared" si="15"/>
        <v>-57763</v>
      </c>
      <c r="J214" s="1113">
        <f t="shared" si="16"/>
        <v>-0.74848716520026437</v>
      </c>
    </row>
    <row r="215" spans="1:10" x14ac:dyDescent="0.2">
      <c r="A215" s="1106" t="s">
        <v>21974</v>
      </c>
      <c r="B215" s="1107">
        <v>2185263</v>
      </c>
      <c r="C215" s="1108">
        <v>5068109</v>
      </c>
      <c r="D215" s="1107">
        <v>2807327</v>
      </c>
      <c r="E215" s="1109">
        <v>5180467</v>
      </c>
      <c r="F215" s="1110">
        <v>1958770</v>
      </c>
      <c r="G215" s="1111">
        <f t="shared" si="13"/>
        <v>622064</v>
      </c>
      <c r="H215" s="1112">
        <f t="shared" si="14"/>
        <v>0.28466321902672587</v>
      </c>
      <c r="I215" s="1111">
        <f t="shared" si="15"/>
        <v>-848557</v>
      </c>
      <c r="J215" s="1113">
        <f t="shared" si="16"/>
        <v>-0.30226510841095461</v>
      </c>
    </row>
    <row r="216" spans="1:10" x14ac:dyDescent="0.2">
      <c r="A216" s="1106" t="s">
        <v>21975</v>
      </c>
      <c r="B216" s="1107">
        <v>595459</v>
      </c>
      <c r="C216" s="1108">
        <v>433665</v>
      </c>
      <c r="D216" s="1107">
        <v>52400</v>
      </c>
      <c r="E216" s="1109">
        <v>168400</v>
      </c>
      <c r="F216" s="1110">
        <v>101895</v>
      </c>
      <c r="G216" s="1111">
        <f t="shared" si="13"/>
        <v>-543059</v>
      </c>
      <c r="H216" s="1112">
        <f t="shared" si="14"/>
        <v>-0.91200065831568589</v>
      </c>
      <c r="I216" s="1111">
        <f t="shared" si="15"/>
        <v>49495</v>
      </c>
      <c r="J216" s="1113">
        <f t="shared" si="16"/>
        <v>0.94456106870229006</v>
      </c>
    </row>
    <row r="217" spans="1:10" x14ac:dyDescent="0.2">
      <c r="A217" s="1106" t="s">
        <v>21976</v>
      </c>
      <c r="B217" s="1107">
        <v>457088</v>
      </c>
      <c r="C217" s="1108">
        <v>1209434</v>
      </c>
      <c r="D217" s="1107">
        <v>573183</v>
      </c>
      <c r="E217" s="1109">
        <v>1147036</v>
      </c>
      <c r="F217" s="1110">
        <v>624460</v>
      </c>
      <c r="G217" s="1111">
        <f t="shared" si="13"/>
        <v>116095</v>
      </c>
      <c r="H217" s="1112">
        <f t="shared" si="14"/>
        <v>0.25398829109493137</v>
      </c>
      <c r="I217" s="1111">
        <f t="shared" si="15"/>
        <v>51277</v>
      </c>
      <c r="J217" s="1113">
        <f t="shared" si="16"/>
        <v>8.9460085173496073E-2</v>
      </c>
    </row>
    <row r="218" spans="1:10" x14ac:dyDescent="0.2">
      <c r="A218" s="1106" t="s">
        <v>21977</v>
      </c>
      <c r="B218" s="1107">
        <v>108723</v>
      </c>
      <c r="C218" s="1108">
        <v>11000</v>
      </c>
      <c r="D218" s="1107">
        <v>13860</v>
      </c>
      <c r="E218" s="1109"/>
      <c r="F218" s="1110"/>
      <c r="G218" s="1111">
        <f t="shared" si="13"/>
        <v>-94863</v>
      </c>
      <c r="H218" s="1112">
        <f t="shared" si="14"/>
        <v>-0.87252007394939435</v>
      </c>
      <c r="I218" s="1111">
        <f t="shared" si="15"/>
        <v>-13860</v>
      </c>
      <c r="J218" s="1113">
        <f t="shared" si="16"/>
        <v>-1</v>
      </c>
    </row>
    <row r="219" spans="1:10" x14ac:dyDescent="0.2">
      <c r="A219" s="1106" t="s">
        <v>21978</v>
      </c>
      <c r="B219" s="1107">
        <v>6034618</v>
      </c>
      <c r="C219" s="1108">
        <v>6018212</v>
      </c>
      <c r="D219" s="1107">
        <v>5546429</v>
      </c>
      <c r="E219" s="1109">
        <v>4543259</v>
      </c>
      <c r="F219" s="1110">
        <v>3630803</v>
      </c>
      <c r="G219" s="1111">
        <f t="shared" si="13"/>
        <v>-488189</v>
      </c>
      <c r="H219" s="1112">
        <f t="shared" si="14"/>
        <v>-8.0898078387066086E-2</v>
      </c>
      <c r="I219" s="1111">
        <f t="shared" si="15"/>
        <v>-1915626</v>
      </c>
      <c r="J219" s="1113">
        <f t="shared" si="16"/>
        <v>-0.34538006346065186</v>
      </c>
    </row>
    <row r="220" spans="1:10" x14ac:dyDescent="0.2">
      <c r="A220" s="1106" t="s">
        <v>21979</v>
      </c>
      <c r="B220" s="1107">
        <v>1229026</v>
      </c>
      <c r="C220" s="1108">
        <v>1104391</v>
      </c>
      <c r="D220" s="1107">
        <v>380330</v>
      </c>
      <c r="E220" s="1109">
        <v>424330</v>
      </c>
      <c r="F220" s="1110">
        <v>231743</v>
      </c>
      <c r="G220" s="1111">
        <f t="shared" si="13"/>
        <v>-848696</v>
      </c>
      <c r="H220" s="1112">
        <f t="shared" si="14"/>
        <v>-0.69054356864704247</v>
      </c>
      <c r="I220" s="1111">
        <f t="shared" si="15"/>
        <v>-148587</v>
      </c>
      <c r="J220" s="1113">
        <f t="shared" si="16"/>
        <v>-0.39067914705650358</v>
      </c>
    </row>
    <row r="221" spans="1:10" x14ac:dyDescent="0.2">
      <c r="A221" s="1106" t="s">
        <v>21980</v>
      </c>
      <c r="B221" s="1107">
        <v>12979756</v>
      </c>
      <c r="C221" s="1108">
        <v>10808565</v>
      </c>
      <c r="D221" s="1107">
        <v>12418779</v>
      </c>
      <c r="E221" s="1109">
        <v>9065499</v>
      </c>
      <c r="F221" s="1110">
        <v>6055356</v>
      </c>
      <c r="G221" s="1111">
        <f t="shared" si="13"/>
        <v>-560977</v>
      </c>
      <c r="H221" s="1112">
        <f t="shared" si="14"/>
        <v>-4.3219379470615625E-2</v>
      </c>
      <c r="I221" s="1111">
        <f t="shared" si="15"/>
        <v>-6363423</v>
      </c>
      <c r="J221" s="1113">
        <f t="shared" si="16"/>
        <v>-0.51240327249562945</v>
      </c>
    </row>
    <row r="222" spans="1:10" x14ac:dyDescent="0.2">
      <c r="A222" s="1106" t="s">
        <v>21981</v>
      </c>
      <c r="B222" s="1107">
        <v>21067581</v>
      </c>
      <c r="C222" s="1108">
        <v>22593864</v>
      </c>
      <c r="D222" s="1107">
        <v>21247303</v>
      </c>
      <c r="E222" s="1109">
        <v>21000263</v>
      </c>
      <c r="F222" s="1110">
        <v>16692404</v>
      </c>
      <c r="G222" s="1111">
        <f t="shared" si="13"/>
        <v>179722</v>
      </c>
      <c r="H222" s="1112">
        <f t="shared" si="14"/>
        <v>8.5307373447383438E-3</v>
      </c>
      <c r="I222" s="1111">
        <f t="shared" si="15"/>
        <v>-4554899</v>
      </c>
      <c r="J222" s="1113">
        <f t="shared" si="16"/>
        <v>-0.21437539625617424</v>
      </c>
    </row>
    <row r="223" spans="1:10" x14ac:dyDescent="0.2">
      <c r="A223" s="1106" t="s">
        <v>21982</v>
      </c>
      <c r="B223" s="1107">
        <v>7368379</v>
      </c>
      <c r="C223" s="1108">
        <v>8214189</v>
      </c>
      <c r="D223" s="1107">
        <v>5330698</v>
      </c>
      <c r="E223" s="1109">
        <v>8493898</v>
      </c>
      <c r="F223" s="1110">
        <v>8895497</v>
      </c>
      <c r="G223" s="1111">
        <f t="shared" si="13"/>
        <v>-2037681</v>
      </c>
      <c r="H223" s="1112">
        <f t="shared" si="14"/>
        <v>-0.27654399970468402</v>
      </c>
      <c r="I223" s="1111">
        <f t="shared" si="15"/>
        <v>3564799</v>
      </c>
      <c r="J223" s="1113">
        <f t="shared" si="16"/>
        <v>0.66873024883420518</v>
      </c>
    </row>
    <row r="224" spans="1:10" x14ac:dyDescent="0.2">
      <c r="A224" s="1106" t="s">
        <v>21983</v>
      </c>
      <c r="B224" s="1107">
        <v>25226827</v>
      </c>
      <c r="C224" s="1108">
        <v>20520074</v>
      </c>
      <c r="D224" s="1107">
        <v>23637983</v>
      </c>
      <c r="E224" s="1109">
        <v>17480048</v>
      </c>
      <c r="F224" s="1110">
        <v>27800193</v>
      </c>
      <c r="G224" s="1111">
        <f t="shared" si="13"/>
        <v>-1588844</v>
      </c>
      <c r="H224" s="1112">
        <f t="shared" si="14"/>
        <v>-6.2982316404675068E-2</v>
      </c>
      <c r="I224" s="1111">
        <f t="shared" si="15"/>
        <v>4162210</v>
      </c>
      <c r="J224" s="1113">
        <f t="shared" si="16"/>
        <v>0.1760814363898984</v>
      </c>
    </row>
    <row r="225" spans="1:10" x14ac:dyDescent="0.2">
      <c r="A225" s="1114" t="s">
        <v>21984</v>
      </c>
      <c r="B225" s="1107">
        <v>13141678</v>
      </c>
      <c r="C225" s="1108">
        <v>7187835</v>
      </c>
      <c r="D225" s="1107">
        <v>13092820</v>
      </c>
      <c r="E225" s="1109">
        <v>10329506</v>
      </c>
      <c r="F225" s="1110">
        <v>8492267</v>
      </c>
      <c r="G225" s="1111">
        <f t="shared" si="13"/>
        <v>-48858</v>
      </c>
      <c r="H225" s="1112">
        <f t="shared" si="14"/>
        <v>-3.7177900721658223E-3</v>
      </c>
      <c r="I225" s="1111">
        <f t="shared" si="15"/>
        <v>-4600553</v>
      </c>
      <c r="J225" s="1113">
        <f t="shared" si="16"/>
        <v>-0.35137984024831931</v>
      </c>
    </row>
    <row r="226" spans="1:10" x14ac:dyDescent="0.2">
      <c r="A226" s="1114" t="s">
        <v>21985</v>
      </c>
      <c r="B226" s="1107">
        <v>7401653</v>
      </c>
      <c r="C226" s="1108">
        <v>4346436</v>
      </c>
      <c r="D226" s="1107">
        <v>8410237</v>
      </c>
      <c r="E226" s="1109">
        <v>6657158</v>
      </c>
      <c r="F226" s="1110">
        <v>5888316</v>
      </c>
      <c r="G226" s="1111">
        <f t="shared" si="13"/>
        <v>1008584</v>
      </c>
      <c r="H226" s="1112">
        <f t="shared" si="14"/>
        <v>0.13626469654818998</v>
      </c>
      <c r="I226" s="1111">
        <f t="shared" si="15"/>
        <v>-2521921</v>
      </c>
      <c r="J226" s="1113">
        <f t="shared" si="16"/>
        <v>-0.29986324998926905</v>
      </c>
    </row>
    <row r="227" spans="1:10" x14ac:dyDescent="0.2">
      <c r="A227" s="1106" t="s">
        <v>21986</v>
      </c>
      <c r="B227" s="1107">
        <v>121127905</v>
      </c>
      <c r="C227" s="1108">
        <v>108047732</v>
      </c>
      <c r="D227" s="1107">
        <v>126843353</v>
      </c>
      <c r="E227" s="1109">
        <v>101634006</v>
      </c>
      <c r="F227" s="1110">
        <v>122721292</v>
      </c>
      <c r="G227" s="1111">
        <f t="shared" si="13"/>
        <v>5715448</v>
      </c>
      <c r="H227" s="1112">
        <f t="shared" si="14"/>
        <v>4.7185229530717965E-2</v>
      </c>
      <c r="I227" s="1111">
        <f t="shared" si="15"/>
        <v>-4122061</v>
      </c>
      <c r="J227" s="1113">
        <f t="shared" si="16"/>
        <v>-3.2497256675326137E-2</v>
      </c>
    </row>
    <row r="228" spans="1:10" x14ac:dyDescent="0.2">
      <c r="A228" s="1106" t="s">
        <v>21987</v>
      </c>
      <c r="B228" s="1107">
        <v>31986437</v>
      </c>
      <c r="C228" s="1108">
        <v>50812374</v>
      </c>
      <c r="D228" s="1107">
        <v>42148322</v>
      </c>
      <c r="E228" s="1109">
        <v>47251687</v>
      </c>
      <c r="F228" s="1110">
        <v>47134531</v>
      </c>
      <c r="G228" s="1111">
        <f t="shared" si="13"/>
        <v>10161885</v>
      </c>
      <c r="H228" s="1112">
        <f t="shared" si="14"/>
        <v>0.31769355867926147</v>
      </c>
      <c r="I228" s="1111">
        <f t="shared" si="15"/>
        <v>4986209</v>
      </c>
      <c r="J228" s="1113">
        <f t="shared" si="16"/>
        <v>0.11830148303412885</v>
      </c>
    </row>
    <row r="229" spans="1:10" x14ac:dyDescent="0.2">
      <c r="A229" s="1106" t="s">
        <v>21988</v>
      </c>
      <c r="B229" s="1107">
        <v>78245477</v>
      </c>
      <c r="C229" s="1108">
        <v>111774766</v>
      </c>
      <c r="D229" s="1107">
        <v>69354269</v>
      </c>
      <c r="E229" s="1109">
        <v>69015095</v>
      </c>
      <c r="F229" s="1110">
        <v>81130660</v>
      </c>
      <c r="G229" s="1111">
        <f t="shared" si="13"/>
        <v>-8891208</v>
      </c>
      <c r="H229" s="1112">
        <f t="shared" si="14"/>
        <v>-0.11363222950254365</v>
      </c>
      <c r="I229" s="1111">
        <f t="shared" si="15"/>
        <v>11776391</v>
      </c>
      <c r="J229" s="1113">
        <f t="shared" si="16"/>
        <v>0.16980052085906924</v>
      </c>
    </row>
    <row r="230" spans="1:10" x14ac:dyDescent="0.2">
      <c r="A230" s="1106" t="s">
        <v>21989</v>
      </c>
      <c r="B230" s="1107">
        <v>2780090</v>
      </c>
      <c r="C230" s="1108">
        <v>2950018</v>
      </c>
      <c r="D230" s="1107">
        <v>2973043</v>
      </c>
      <c r="E230" s="1109">
        <v>2961377</v>
      </c>
      <c r="F230" s="1110">
        <v>2715016</v>
      </c>
      <c r="G230" s="1111">
        <f t="shared" si="13"/>
        <v>192953</v>
      </c>
      <c r="H230" s="1112">
        <f t="shared" si="14"/>
        <v>6.9405307022434526E-2</v>
      </c>
      <c r="I230" s="1111">
        <f t="shared" si="15"/>
        <v>-258027</v>
      </c>
      <c r="J230" s="1113">
        <f t="shared" si="16"/>
        <v>-8.6788855727952807E-2</v>
      </c>
    </row>
    <row r="231" spans="1:10" x14ac:dyDescent="0.2">
      <c r="A231" s="1106" t="s">
        <v>21990</v>
      </c>
      <c r="B231" s="1107">
        <v>69840870</v>
      </c>
      <c r="C231" s="1108">
        <v>69993614</v>
      </c>
      <c r="D231" s="1107">
        <v>70862026</v>
      </c>
      <c r="E231" s="1109">
        <v>53121890</v>
      </c>
      <c r="F231" s="1110">
        <v>55996822</v>
      </c>
      <c r="G231" s="1111">
        <f t="shared" si="13"/>
        <v>1021156</v>
      </c>
      <c r="H231" s="1112">
        <f t="shared" si="14"/>
        <v>1.4621180978988377E-2</v>
      </c>
      <c r="I231" s="1111">
        <f t="shared" si="15"/>
        <v>-14865204</v>
      </c>
      <c r="J231" s="1113">
        <f t="shared" si="16"/>
        <v>-0.20977672865294594</v>
      </c>
    </row>
    <row r="232" spans="1:10" x14ac:dyDescent="0.2">
      <c r="A232" s="1106" t="s">
        <v>21991</v>
      </c>
      <c r="B232" s="1107">
        <v>3886947</v>
      </c>
      <c r="C232" s="1108">
        <v>5001078</v>
      </c>
      <c r="D232" s="1107">
        <v>15030538</v>
      </c>
      <c r="E232" s="1109">
        <v>9328473</v>
      </c>
      <c r="F232" s="1110">
        <v>5800474</v>
      </c>
      <c r="G232" s="1111">
        <f t="shared" si="13"/>
        <v>11143591</v>
      </c>
      <c r="H232" s="1112">
        <f t="shared" si="14"/>
        <v>2.8669264077951153</v>
      </c>
      <c r="I232" s="1111">
        <f t="shared" si="15"/>
        <v>-9230064</v>
      </c>
      <c r="J232" s="1113">
        <f t="shared" si="16"/>
        <v>-0.6140873999320583</v>
      </c>
    </row>
    <row r="233" spans="1:10" x14ac:dyDescent="0.2">
      <c r="A233" s="1106" t="s">
        <v>21992</v>
      </c>
      <c r="B233" s="1107">
        <v>40000</v>
      </c>
      <c r="C233" s="1108">
        <v>19374</v>
      </c>
      <c r="D233" s="1107">
        <v>50000</v>
      </c>
      <c r="E233" s="1109"/>
      <c r="F233" s="1110">
        <v>29920</v>
      </c>
      <c r="G233" s="1111">
        <f t="shared" si="13"/>
        <v>10000</v>
      </c>
      <c r="H233" s="1112">
        <f t="shared" si="14"/>
        <v>0.25</v>
      </c>
      <c r="I233" s="1111">
        <f t="shared" si="15"/>
        <v>-20080</v>
      </c>
      <c r="J233" s="1113">
        <f t="shared" si="16"/>
        <v>-0.40160000000000001</v>
      </c>
    </row>
    <row r="234" spans="1:10" x14ac:dyDescent="0.2">
      <c r="A234" s="1114" t="s">
        <v>21993</v>
      </c>
      <c r="B234" s="1107">
        <v>8385322</v>
      </c>
      <c r="C234" s="1108">
        <v>13242774</v>
      </c>
      <c r="D234" s="1107">
        <v>48911796</v>
      </c>
      <c r="E234" s="1109">
        <v>47432738</v>
      </c>
      <c r="F234" s="1110">
        <v>31262483</v>
      </c>
      <c r="G234" s="1111">
        <f t="shared" si="13"/>
        <v>40526474</v>
      </c>
      <c r="H234" s="1112">
        <f t="shared" si="14"/>
        <v>4.8330253745771481</v>
      </c>
      <c r="I234" s="1111">
        <f t="shared" si="15"/>
        <v>-17649313</v>
      </c>
      <c r="J234" s="1113">
        <f t="shared" si="16"/>
        <v>-0.36083960196431963</v>
      </c>
    </row>
    <row r="235" spans="1:10" x14ac:dyDescent="0.2">
      <c r="A235" s="1114" t="s">
        <v>21994</v>
      </c>
      <c r="B235" s="1107">
        <v>2568642</v>
      </c>
      <c r="C235" s="1108">
        <v>2615428</v>
      </c>
      <c r="D235" s="1107">
        <v>1503508</v>
      </c>
      <c r="E235" s="1109">
        <v>1705644</v>
      </c>
      <c r="F235" s="1110">
        <v>1628090</v>
      </c>
      <c r="G235" s="1111">
        <f t="shared" si="13"/>
        <v>-1065134</v>
      </c>
      <c r="H235" s="1112">
        <f t="shared" si="14"/>
        <v>-0.41466813981862788</v>
      </c>
      <c r="I235" s="1111">
        <f t="shared" si="15"/>
        <v>124582</v>
      </c>
      <c r="J235" s="1113">
        <f t="shared" si="16"/>
        <v>8.286088268236684E-2</v>
      </c>
    </row>
    <row r="236" spans="1:10" x14ac:dyDescent="0.2">
      <c r="A236" s="1106" t="s">
        <v>21995</v>
      </c>
      <c r="B236" s="1107">
        <v>205539415</v>
      </c>
      <c r="C236" s="1108">
        <v>174769993</v>
      </c>
      <c r="D236" s="1107">
        <v>92798763</v>
      </c>
      <c r="E236" s="1109">
        <v>109506404</v>
      </c>
      <c r="F236" s="1110">
        <v>181430180</v>
      </c>
      <c r="G236" s="1111">
        <f t="shared" si="13"/>
        <v>-112740652</v>
      </c>
      <c r="H236" s="1112">
        <f t="shared" si="14"/>
        <v>-0.54851110673833536</v>
      </c>
      <c r="I236" s="1111">
        <f t="shared" si="15"/>
        <v>88631417</v>
      </c>
      <c r="J236" s="1113">
        <f t="shared" si="16"/>
        <v>0.95509265570705937</v>
      </c>
    </row>
    <row r="237" spans="1:10" x14ac:dyDescent="0.2">
      <c r="A237" s="1106" t="s">
        <v>21996</v>
      </c>
      <c r="B237" s="1107"/>
      <c r="C237" s="1108"/>
      <c r="D237" s="1107"/>
      <c r="E237" s="1109"/>
      <c r="F237" s="1110"/>
      <c r="G237" s="1111"/>
      <c r="H237" s="1112"/>
      <c r="I237" s="1111"/>
      <c r="J237" s="1113"/>
    </row>
    <row r="238" spans="1:10" x14ac:dyDescent="0.2">
      <c r="A238" s="1106" t="s">
        <v>21997</v>
      </c>
      <c r="B238" s="1107">
        <v>66192719</v>
      </c>
      <c r="C238" s="1108">
        <v>61503877</v>
      </c>
      <c r="D238" s="1107">
        <v>4754517</v>
      </c>
      <c r="E238" s="1109">
        <v>4897760</v>
      </c>
      <c r="F238" s="1110">
        <v>7935304</v>
      </c>
      <c r="G238" s="1111">
        <f t="shared" si="13"/>
        <v>-61438202</v>
      </c>
      <c r="H238" s="1112">
        <f t="shared" si="14"/>
        <v>-0.92817160147175704</v>
      </c>
      <c r="I238" s="1111">
        <f t="shared" si="15"/>
        <v>3180787</v>
      </c>
      <c r="J238" s="1113">
        <f t="shared" si="16"/>
        <v>0.66900318160603911</v>
      </c>
    </row>
    <row r="239" spans="1:10" x14ac:dyDescent="0.2">
      <c r="A239" s="1106" t="s">
        <v>21998</v>
      </c>
      <c r="B239" s="1107">
        <v>4538874</v>
      </c>
      <c r="C239" s="1108">
        <v>6369723</v>
      </c>
      <c r="D239" s="1107">
        <v>1261252</v>
      </c>
      <c r="E239" s="1109">
        <v>4367247</v>
      </c>
      <c r="F239" s="1110">
        <v>1764863</v>
      </c>
      <c r="G239" s="1111">
        <f t="shared" si="13"/>
        <v>-3277622</v>
      </c>
      <c r="H239" s="1112">
        <f t="shared" si="14"/>
        <v>-0.72212227085396075</v>
      </c>
      <c r="I239" s="1111">
        <f t="shared" si="15"/>
        <v>503611</v>
      </c>
      <c r="J239" s="1113">
        <f t="shared" si="16"/>
        <v>0.39929451053397735</v>
      </c>
    </row>
    <row r="240" spans="1:10" x14ac:dyDescent="0.2">
      <c r="A240" s="1114" t="s">
        <v>21999</v>
      </c>
      <c r="B240" s="1107">
        <v>6358198</v>
      </c>
      <c r="C240" s="1108">
        <v>9018358</v>
      </c>
      <c r="D240" s="1107">
        <v>4175212</v>
      </c>
      <c r="E240" s="1109">
        <v>7117164</v>
      </c>
      <c r="F240" s="1110">
        <v>7980839</v>
      </c>
      <c r="G240" s="1111">
        <f t="shared" si="13"/>
        <v>-2182986</v>
      </c>
      <c r="H240" s="1112">
        <f t="shared" si="14"/>
        <v>-0.34333407043945469</v>
      </c>
      <c r="I240" s="1111">
        <f t="shared" si="15"/>
        <v>3805627</v>
      </c>
      <c r="J240" s="1113">
        <f t="shared" si="16"/>
        <v>0.91148114155640481</v>
      </c>
    </row>
    <row r="241" spans="1:10" x14ac:dyDescent="0.2">
      <c r="A241" s="1106" t="s">
        <v>22000</v>
      </c>
      <c r="B241" s="1107">
        <v>8269815</v>
      </c>
      <c r="C241" s="1108">
        <v>12543147</v>
      </c>
      <c r="D241" s="1107">
        <v>6463000</v>
      </c>
      <c r="E241" s="1109">
        <v>6341014</v>
      </c>
      <c r="F241" s="1110">
        <v>8545111</v>
      </c>
      <c r="G241" s="1111">
        <f t="shared" si="13"/>
        <v>-1806815</v>
      </c>
      <c r="H241" s="1112">
        <f t="shared" si="14"/>
        <v>-0.2184831220529117</v>
      </c>
      <c r="I241" s="1111">
        <f t="shared" si="15"/>
        <v>2082111</v>
      </c>
      <c r="J241" s="1113">
        <f t="shared" si="16"/>
        <v>0.32215859507968436</v>
      </c>
    </row>
    <row r="242" spans="1:10" x14ac:dyDescent="0.2">
      <c r="A242" s="1106" t="s">
        <v>22001</v>
      </c>
      <c r="B242" s="1107">
        <v>99692075</v>
      </c>
      <c r="C242" s="1108">
        <v>101875799</v>
      </c>
      <c r="D242" s="1107">
        <v>87965867</v>
      </c>
      <c r="E242" s="1109">
        <v>116913231</v>
      </c>
      <c r="F242" s="1110">
        <v>154491708</v>
      </c>
      <c r="G242" s="1111">
        <f t="shared" si="13"/>
        <v>-11726208</v>
      </c>
      <c r="H242" s="1112">
        <f t="shared" si="14"/>
        <v>-0.11762427454740008</v>
      </c>
      <c r="I242" s="1111">
        <f t="shared" si="15"/>
        <v>66525841</v>
      </c>
      <c r="J242" s="1113">
        <f t="shared" si="16"/>
        <v>0.75626880367131488</v>
      </c>
    </row>
    <row r="243" spans="1:10" x14ac:dyDescent="0.2">
      <c r="A243" s="1106" t="s">
        <v>22002</v>
      </c>
      <c r="B243" s="1107">
        <v>11690857</v>
      </c>
      <c r="C243" s="1108">
        <v>8029804</v>
      </c>
      <c r="D243" s="1107">
        <v>9307887</v>
      </c>
      <c r="E243" s="1109">
        <v>7809629</v>
      </c>
      <c r="F243" s="1110">
        <v>7949465</v>
      </c>
      <c r="G243" s="1111">
        <f t="shared" si="13"/>
        <v>-2382970</v>
      </c>
      <c r="H243" s="1112">
        <f t="shared" si="14"/>
        <v>-0.20383193464773369</v>
      </c>
      <c r="I243" s="1111">
        <f t="shared" si="15"/>
        <v>-1358422</v>
      </c>
      <c r="J243" s="1113">
        <f t="shared" si="16"/>
        <v>-0.14594311254530701</v>
      </c>
    </row>
    <row r="244" spans="1:10" x14ac:dyDescent="0.2">
      <c r="A244" s="1106" t="s">
        <v>22003</v>
      </c>
      <c r="B244" s="1107"/>
      <c r="C244" s="1108"/>
      <c r="D244" s="1107"/>
      <c r="E244" s="1109"/>
      <c r="F244" s="1110"/>
      <c r="G244" s="1111"/>
      <c r="H244" s="1112"/>
      <c r="I244" s="1111"/>
      <c r="J244" s="1113"/>
    </row>
    <row r="245" spans="1:10" x14ac:dyDescent="0.2">
      <c r="A245" s="1106" t="s">
        <v>22004</v>
      </c>
      <c r="B245" s="1107"/>
      <c r="C245" s="1108">
        <v>20000</v>
      </c>
      <c r="D245" s="1107"/>
      <c r="E245" s="1109"/>
      <c r="F245" s="1110"/>
      <c r="G245" s="1111"/>
      <c r="H245" s="1112"/>
      <c r="I245" s="1111"/>
      <c r="J245" s="1113"/>
    </row>
    <row r="246" spans="1:10" x14ac:dyDescent="0.2">
      <c r="A246" s="1106" t="s">
        <v>22005</v>
      </c>
      <c r="B246" s="1107">
        <v>2947</v>
      </c>
      <c r="C246" s="1108">
        <v>104447</v>
      </c>
      <c r="D246" s="1107">
        <v>79000</v>
      </c>
      <c r="E246" s="1109">
        <v>77500</v>
      </c>
      <c r="F246" s="1110">
        <v>123200</v>
      </c>
      <c r="G246" s="1111">
        <f t="shared" si="13"/>
        <v>76053</v>
      </c>
      <c r="H246" s="1112">
        <f t="shared" si="14"/>
        <v>25.806922293858161</v>
      </c>
      <c r="I246" s="1111">
        <f t="shared" si="15"/>
        <v>44200</v>
      </c>
      <c r="J246" s="1113">
        <f t="shared" si="16"/>
        <v>0.55949367088607593</v>
      </c>
    </row>
    <row r="247" spans="1:10" x14ac:dyDescent="0.2">
      <c r="A247" s="1106" t="s">
        <v>22006</v>
      </c>
      <c r="B247" s="1107">
        <v>286739397</v>
      </c>
      <c r="C247" s="1108">
        <v>317445199</v>
      </c>
      <c r="D247" s="1107">
        <v>301132366</v>
      </c>
      <c r="E247" s="1109">
        <v>297912780</v>
      </c>
      <c r="F247" s="1110">
        <v>284161965</v>
      </c>
      <c r="G247" s="1111">
        <f t="shared" si="13"/>
        <v>14392969</v>
      </c>
      <c r="H247" s="1112">
        <f t="shared" si="14"/>
        <v>5.0195296323371982E-2</v>
      </c>
      <c r="I247" s="1111">
        <f t="shared" si="15"/>
        <v>-16970401</v>
      </c>
      <c r="J247" s="1113">
        <f t="shared" si="16"/>
        <v>-5.6355287295819942E-2</v>
      </c>
    </row>
    <row r="248" spans="1:10" x14ac:dyDescent="0.2">
      <c r="A248" s="1115" t="s">
        <v>22007</v>
      </c>
      <c r="B248" s="1107"/>
      <c r="C248" s="1128"/>
      <c r="D248" s="1107">
        <v>4842461</v>
      </c>
      <c r="E248" s="1109">
        <v>5534496</v>
      </c>
      <c r="F248" s="1109">
        <v>5777262</v>
      </c>
      <c r="G248" s="1111">
        <f t="shared" si="13"/>
        <v>4842461</v>
      </c>
      <c r="H248" s="1113" t="s">
        <v>1795</v>
      </c>
      <c r="I248" s="1111">
        <f t="shared" si="15"/>
        <v>934801</v>
      </c>
      <c r="J248" s="1113">
        <f t="shared" si="16"/>
        <v>0.19304254592860945</v>
      </c>
    </row>
    <row r="249" spans="1:10" ht="13.5" thickBot="1" x14ac:dyDescent="0.25">
      <c r="A249" s="1066"/>
      <c r="B249" s="1141"/>
      <c r="C249" s="1131"/>
      <c r="D249" s="1116"/>
      <c r="E249" s="1117"/>
      <c r="F249" s="1119"/>
      <c r="G249" s="1111"/>
      <c r="H249" s="1112"/>
      <c r="I249" s="1111"/>
      <c r="J249" s="1113"/>
    </row>
    <row r="250" spans="1:10" ht="20.25" customHeight="1" thickBot="1" x14ac:dyDescent="0.25">
      <c r="A250" s="1120" t="s">
        <v>22008</v>
      </c>
      <c r="B250" s="1134">
        <f t="shared" ref="B250:G250" si="17">SUM(B206:B249)</f>
        <v>1170605879</v>
      </c>
      <c r="C250" s="679">
        <f t="shared" si="17"/>
        <v>1174644479</v>
      </c>
      <c r="D250" s="1122">
        <f t="shared" si="17"/>
        <v>1011083450</v>
      </c>
      <c r="E250" s="730">
        <f t="shared" si="17"/>
        <v>991615899</v>
      </c>
      <c r="F250" s="809">
        <f t="shared" si="17"/>
        <v>1105136112</v>
      </c>
      <c r="G250" s="1122">
        <f t="shared" si="17"/>
        <v>-159522429</v>
      </c>
      <c r="H250" s="1123">
        <f>+G250/B250</f>
        <v>-0.13627338787694573</v>
      </c>
      <c r="I250" s="1122">
        <f>SUM(I206:I249)</f>
        <v>94052662</v>
      </c>
      <c r="J250" s="1135">
        <f>+I250/D250</f>
        <v>9.3021661070606984E-2</v>
      </c>
    </row>
    <row r="251" spans="1:10" x14ac:dyDescent="0.2">
      <c r="A251" s="570" t="s">
        <v>22009</v>
      </c>
      <c r="B251" s="680"/>
      <c r="C251" s="680"/>
      <c r="D251" s="680"/>
      <c r="E251" s="680"/>
      <c r="F251" s="680"/>
      <c r="G251" s="680"/>
      <c r="H251" s="680"/>
      <c r="I251" s="680"/>
      <c r="J251" s="680"/>
    </row>
    <row r="252" spans="1:10" x14ac:dyDescent="0.2">
      <c r="A252" s="810" t="s">
        <v>22010</v>
      </c>
      <c r="B252" s="680"/>
      <c r="C252" s="680"/>
      <c r="D252" s="680"/>
      <c r="E252" s="680"/>
      <c r="F252" s="680"/>
      <c r="G252" s="680"/>
      <c r="H252" s="680"/>
      <c r="I252" s="680"/>
      <c r="J252" s="680"/>
    </row>
    <row r="253" spans="1:10" x14ac:dyDescent="0.2">
      <c r="A253" s="570"/>
      <c r="B253" s="811"/>
      <c r="C253" s="811"/>
      <c r="D253" s="811"/>
      <c r="E253" s="811"/>
      <c r="F253" s="811"/>
      <c r="G253" s="811"/>
      <c r="H253" s="811"/>
      <c r="I253" s="811"/>
      <c r="J253" s="1125"/>
    </row>
    <row r="254" spans="1:10" x14ac:dyDescent="0.2">
      <c r="A254" s="1793" t="s">
        <v>21946</v>
      </c>
      <c r="B254" s="1793"/>
      <c r="C254" s="1793"/>
      <c r="D254" s="1793"/>
      <c r="E254" s="1793"/>
      <c r="F254" s="1793"/>
      <c r="G254" s="1793"/>
    </row>
    <row r="255" spans="1:10" x14ac:dyDescent="0.2">
      <c r="A255" s="1793" t="s">
        <v>21947</v>
      </c>
      <c r="B255" s="1793"/>
      <c r="C255" s="1793"/>
      <c r="D255" s="1793"/>
      <c r="E255" s="1793"/>
      <c r="F255" s="1793"/>
      <c r="G255" s="1793"/>
    </row>
    <row r="256" spans="1:10" x14ac:dyDescent="0.2">
      <c r="A256" s="790"/>
      <c r="B256" s="790"/>
      <c r="C256" s="790"/>
      <c r="D256" s="790"/>
      <c r="E256" s="790"/>
      <c r="F256" s="790"/>
      <c r="G256" s="790"/>
    </row>
    <row r="257" spans="1:10" ht="22.5" x14ac:dyDescent="0.45">
      <c r="A257" s="1794" t="s">
        <v>21948</v>
      </c>
      <c r="B257" s="1794"/>
      <c r="C257" s="1794"/>
      <c r="D257" s="1794"/>
      <c r="E257" s="1794"/>
      <c r="F257" s="1794"/>
      <c r="G257" s="1794"/>
      <c r="H257" s="1794"/>
      <c r="I257" s="1794"/>
      <c r="J257" s="1794"/>
    </row>
    <row r="258" spans="1:10" ht="22.5" x14ac:dyDescent="0.45">
      <c r="A258" s="791"/>
      <c r="B258" s="791"/>
      <c r="C258" s="791"/>
      <c r="D258" s="791"/>
      <c r="E258" s="791"/>
      <c r="F258" s="791"/>
      <c r="G258" s="791"/>
      <c r="H258" s="791"/>
      <c r="I258" s="791"/>
      <c r="J258" s="791"/>
    </row>
    <row r="259" spans="1:10" ht="15.75" x14ac:dyDescent="0.25">
      <c r="A259" s="1834" t="s">
        <v>39</v>
      </c>
      <c r="B259" s="1834"/>
      <c r="C259" s="1834"/>
      <c r="D259" s="1834"/>
      <c r="E259" s="1834"/>
      <c r="F259" s="1834"/>
      <c r="G259" s="1834"/>
      <c r="H259" s="1834"/>
      <c r="I259" s="1834"/>
      <c r="J259" s="1834"/>
    </row>
    <row r="260" spans="1:10" ht="15.75" x14ac:dyDescent="0.25">
      <c r="A260" s="1087"/>
      <c r="B260" s="1087"/>
      <c r="C260" s="1087"/>
      <c r="D260" s="1087"/>
      <c r="E260" s="1087"/>
      <c r="F260" s="1087"/>
      <c r="G260" s="1087"/>
      <c r="H260" s="1087"/>
      <c r="I260" s="1087"/>
      <c r="J260" s="1087"/>
    </row>
    <row r="261" spans="1:10" ht="15.75" x14ac:dyDescent="0.2">
      <c r="A261" s="1862" t="s">
        <v>21949</v>
      </c>
      <c r="B261" s="1862"/>
      <c r="C261" s="1862"/>
      <c r="D261" s="1862"/>
      <c r="E261" s="1862"/>
      <c r="F261" s="1862"/>
      <c r="G261" s="1862"/>
      <c r="H261" s="1862"/>
      <c r="I261" s="1862"/>
      <c r="J261" s="1862"/>
    </row>
    <row r="262" spans="1:10" ht="15.75" x14ac:dyDescent="0.2">
      <c r="A262" s="1862" t="s">
        <v>21950</v>
      </c>
      <c r="B262" s="1862"/>
      <c r="C262" s="1862"/>
      <c r="D262" s="1862"/>
      <c r="E262" s="1862"/>
      <c r="F262" s="1862"/>
      <c r="G262" s="1862"/>
      <c r="H262" s="1862"/>
      <c r="I262" s="1862"/>
      <c r="J262" s="1862"/>
    </row>
    <row r="263" spans="1:10" ht="15.75" x14ac:dyDescent="0.2">
      <c r="A263" s="522"/>
      <c r="B263" s="522"/>
      <c r="C263" s="522"/>
      <c r="D263" s="522"/>
      <c r="E263" s="522"/>
      <c r="F263" s="522"/>
      <c r="G263" s="522"/>
      <c r="H263" s="522"/>
      <c r="I263" s="522"/>
      <c r="J263" s="522"/>
    </row>
    <row r="264" spans="1:10" ht="15.75" x14ac:dyDescent="0.2">
      <c r="A264" s="1088" t="s">
        <v>2043</v>
      </c>
      <c r="B264" s="793" t="s">
        <v>1</v>
      </c>
      <c r="C264" s="793"/>
      <c r="D264" s="268"/>
      <c r="E264" s="268"/>
      <c r="F264" s="268"/>
      <c r="G264" s="268"/>
      <c r="H264" s="268"/>
      <c r="I264" s="268"/>
      <c r="J264" s="1089"/>
    </row>
    <row r="265" spans="1:10" ht="16.5" thickBot="1" x14ac:dyDescent="0.25">
      <c r="A265" s="1088" t="s">
        <v>0</v>
      </c>
      <c r="B265" s="793" t="s">
        <v>22015</v>
      </c>
      <c r="C265" s="793"/>
      <c r="D265" s="268"/>
      <c r="E265" s="268"/>
      <c r="F265" s="268"/>
      <c r="G265" s="268"/>
      <c r="H265" s="268"/>
      <c r="I265" s="268"/>
      <c r="J265" s="1089"/>
    </row>
    <row r="266" spans="1:10" ht="12.75" customHeight="1" x14ac:dyDescent="0.2">
      <c r="A266" s="1863" t="s">
        <v>21952</v>
      </c>
      <c r="B266" s="1090" t="s">
        <v>21953</v>
      </c>
      <c r="C266" s="1093" t="s">
        <v>21953</v>
      </c>
      <c r="D266" s="1090" t="s">
        <v>21954</v>
      </c>
      <c r="E266" s="1093" t="s">
        <v>21954</v>
      </c>
      <c r="F266" s="1093" t="s">
        <v>21955</v>
      </c>
      <c r="G266" s="1094" t="s">
        <v>21956</v>
      </c>
      <c r="H266" s="1093" t="s">
        <v>21957</v>
      </c>
      <c r="I266" s="1090" t="s">
        <v>21956</v>
      </c>
      <c r="J266" s="1093" t="s">
        <v>21957</v>
      </c>
    </row>
    <row r="267" spans="1:10" ht="13.5" thickBot="1" x14ac:dyDescent="0.25">
      <c r="A267" s="1864"/>
      <c r="B267" s="1095" t="s">
        <v>21958</v>
      </c>
      <c r="C267" s="1097" t="s">
        <v>21959</v>
      </c>
      <c r="D267" s="1095" t="s">
        <v>21958</v>
      </c>
      <c r="E267" s="1097" t="s">
        <v>21960</v>
      </c>
      <c r="F267" s="1097" t="s">
        <v>21961</v>
      </c>
      <c r="G267" s="1095" t="s">
        <v>21962</v>
      </c>
      <c r="H267" s="1098" t="s">
        <v>21963</v>
      </c>
      <c r="I267" s="1095" t="s">
        <v>21964</v>
      </c>
      <c r="J267" s="1099" t="s">
        <v>21964</v>
      </c>
    </row>
    <row r="268" spans="1:10" x14ac:dyDescent="0.2">
      <c r="A268" s="761"/>
      <c r="B268" s="1100"/>
      <c r="C268" s="1126"/>
      <c r="D268" s="1103"/>
      <c r="E268" s="1104"/>
      <c r="F268" s="1102"/>
      <c r="G268" s="1103"/>
      <c r="H268" s="1104"/>
      <c r="I268" s="1103"/>
      <c r="J268" s="1105"/>
    </row>
    <row r="269" spans="1:10" x14ac:dyDescent="0.2">
      <c r="A269" s="1106" t="s">
        <v>21965</v>
      </c>
      <c r="B269" s="1130"/>
      <c r="C269" s="1110"/>
      <c r="D269" s="1130"/>
      <c r="E269" s="1110"/>
      <c r="F269" s="1129"/>
      <c r="G269" s="1111"/>
      <c r="H269" s="1112"/>
      <c r="I269" s="1111"/>
      <c r="J269" s="1113"/>
    </row>
    <row r="270" spans="1:10" x14ac:dyDescent="0.2">
      <c r="A270" s="1106" t="s">
        <v>21966</v>
      </c>
      <c r="B270" s="1130"/>
      <c r="C270" s="1110"/>
      <c r="D270" s="1130"/>
      <c r="E270" s="1110"/>
      <c r="F270" s="1129"/>
      <c r="G270" s="1111"/>
      <c r="H270" s="1112"/>
      <c r="I270" s="1111"/>
      <c r="J270" s="1113"/>
    </row>
    <row r="271" spans="1:10" x14ac:dyDescent="0.2">
      <c r="A271" s="1106" t="s">
        <v>21967</v>
      </c>
      <c r="B271" s="1130"/>
      <c r="C271" s="1110"/>
      <c r="D271" s="1130"/>
      <c r="E271" s="1110"/>
      <c r="F271" s="1129"/>
      <c r="G271" s="1111"/>
      <c r="H271" s="1112"/>
      <c r="I271" s="1111"/>
      <c r="J271" s="1113"/>
    </row>
    <row r="272" spans="1:10" x14ac:dyDescent="0.2">
      <c r="A272" s="1114" t="s">
        <v>21968</v>
      </c>
      <c r="B272" s="1130"/>
      <c r="C272" s="1110"/>
      <c r="D272" s="1130"/>
      <c r="E272" s="1110"/>
      <c r="F272" s="1129"/>
      <c r="G272" s="1111"/>
      <c r="H272" s="1112"/>
      <c r="I272" s="1111"/>
      <c r="J272" s="1113"/>
    </row>
    <row r="273" spans="1:10" x14ac:dyDescent="0.2">
      <c r="A273" s="1106" t="s">
        <v>21969</v>
      </c>
      <c r="B273" s="1130"/>
      <c r="C273" s="1110"/>
      <c r="D273" s="1130"/>
      <c r="E273" s="1110"/>
      <c r="F273" s="1129"/>
      <c r="G273" s="1111"/>
      <c r="H273" s="1112"/>
      <c r="I273" s="1111"/>
      <c r="J273" s="1113"/>
    </row>
    <row r="274" spans="1:10" x14ac:dyDescent="0.2">
      <c r="A274" s="1106" t="s">
        <v>21970</v>
      </c>
      <c r="B274" s="1130"/>
      <c r="C274" s="1110"/>
      <c r="D274" s="1130"/>
      <c r="E274" s="1110"/>
      <c r="F274" s="1129"/>
      <c r="G274" s="1111"/>
      <c r="H274" s="1112"/>
      <c r="I274" s="1111"/>
      <c r="J274" s="1113"/>
    </row>
    <row r="275" spans="1:10" x14ac:dyDescent="0.2">
      <c r="A275" s="1106" t="s">
        <v>21971</v>
      </c>
      <c r="B275" s="1130"/>
      <c r="C275" s="1110"/>
      <c r="D275" s="1130"/>
      <c r="E275" s="1110"/>
      <c r="F275" s="1129"/>
      <c r="G275" s="1111"/>
      <c r="H275" s="1112"/>
      <c r="I275" s="1111"/>
      <c r="J275" s="1113"/>
    </row>
    <row r="276" spans="1:10" x14ac:dyDescent="0.2">
      <c r="A276" s="1106" t="s">
        <v>21972</v>
      </c>
      <c r="B276" s="1130"/>
      <c r="C276" s="1110"/>
      <c r="D276" s="1130"/>
      <c r="E276" s="1110"/>
      <c r="F276" s="1129"/>
      <c r="G276" s="1111"/>
      <c r="H276" s="1112"/>
      <c r="I276" s="1111"/>
      <c r="J276" s="1113"/>
    </row>
    <row r="277" spans="1:10" x14ac:dyDescent="0.2">
      <c r="A277" s="1106" t="s">
        <v>21973</v>
      </c>
      <c r="B277" s="1130"/>
      <c r="C277" s="1110"/>
      <c r="D277" s="1130"/>
      <c r="E277" s="1110"/>
      <c r="F277" s="1129"/>
      <c r="G277" s="1111"/>
      <c r="H277" s="1112"/>
      <c r="I277" s="1111"/>
      <c r="J277" s="1113"/>
    </row>
    <row r="278" spans="1:10" x14ac:dyDescent="0.2">
      <c r="A278" s="1106" t="s">
        <v>21974</v>
      </c>
      <c r="B278" s="1130"/>
      <c r="C278" s="1110"/>
      <c r="D278" s="1130"/>
      <c r="E278" s="1110"/>
      <c r="F278" s="1129"/>
      <c r="G278" s="1111"/>
      <c r="H278" s="1112"/>
      <c r="I278" s="1111"/>
      <c r="J278" s="1113"/>
    </row>
    <row r="279" spans="1:10" x14ac:dyDescent="0.2">
      <c r="A279" s="1106" t="s">
        <v>21975</v>
      </c>
      <c r="B279" s="1130"/>
      <c r="C279" s="1110"/>
      <c r="D279" s="1130"/>
      <c r="E279" s="1110"/>
      <c r="F279" s="1129"/>
      <c r="G279" s="1111"/>
      <c r="H279" s="1112"/>
      <c r="I279" s="1111"/>
      <c r="J279" s="1113"/>
    </row>
    <row r="280" spans="1:10" x14ac:dyDescent="0.2">
      <c r="A280" s="1106" t="s">
        <v>21976</v>
      </c>
      <c r="B280" s="1130"/>
      <c r="C280" s="1110"/>
      <c r="D280" s="1130"/>
      <c r="E280" s="1110"/>
      <c r="F280" s="1129"/>
      <c r="G280" s="1111"/>
      <c r="H280" s="1112"/>
      <c r="I280" s="1111"/>
      <c r="J280" s="1113"/>
    </row>
    <row r="281" spans="1:10" x14ac:dyDescent="0.2">
      <c r="A281" s="1106" t="s">
        <v>21977</v>
      </c>
      <c r="B281" s="1130"/>
      <c r="C281" s="1110"/>
      <c r="D281" s="1130"/>
      <c r="E281" s="1110"/>
      <c r="F281" s="1129"/>
      <c r="G281" s="1111"/>
      <c r="H281" s="1112"/>
      <c r="I281" s="1111"/>
      <c r="J281" s="1113"/>
    </row>
    <row r="282" spans="1:10" x14ac:dyDescent="0.2">
      <c r="A282" s="1106" t="s">
        <v>21978</v>
      </c>
      <c r="B282" s="1130"/>
      <c r="C282" s="1110"/>
      <c r="D282" s="1130"/>
      <c r="E282" s="1110"/>
      <c r="F282" s="1129"/>
      <c r="G282" s="1111"/>
      <c r="H282" s="1112"/>
      <c r="I282" s="1111"/>
      <c r="J282" s="1113"/>
    </row>
    <row r="283" spans="1:10" x14ac:dyDescent="0.2">
      <c r="A283" s="1106" t="s">
        <v>21979</v>
      </c>
      <c r="B283" s="1130"/>
      <c r="C283" s="1110"/>
      <c r="D283" s="1130"/>
      <c r="E283" s="1110"/>
      <c r="F283" s="1129"/>
      <c r="G283" s="1111"/>
      <c r="H283" s="1112"/>
      <c r="I283" s="1111"/>
      <c r="J283" s="1113"/>
    </row>
    <row r="284" spans="1:10" x14ac:dyDescent="0.2">
      <c r="A284" s="1106" t="s">
        <v>21980</v>
      </c>
      <c r="B284" s="1130"/>
      <c r="C284" s="1110"/>
      <c r="D284" s="1130"/>
      <c r="E284" s="1110"/>
      <c r="F284" s="1129"/>
      <c r="G284" s="1111"/>
      <c r="H284" s="1112"/>
      <c r="I284" s="1111"/>
      <c r="J284" s="1113"/>
    </row>
    <row r="285" spans="1:10" x14ac:dyDescent="0.2">
      <c r="A285" s="1106" t="s">
        <v>21981</v>
      </c>
      <c r="B285" s="1130"/>
      <c r="C285" s="1110"/>
      <c r="D285" s="1130"/>
      <c r="E285" s="1110"/>
      <c r="F285" s="1129"/>
      <c r="G285" s="1111"/>
      <c r="H285" s="1112"/>
      <c r="I285" s="1111"/>
      <c r="J285" s="1113"/>
    </row>
    <row r="286" spans="1:10" x14ac:dyDescent="0.2">
      <c r="A286" s="1106" t="s">
        <v>21982</v>
      </c>
      <c r="B286" s="1130"/>
      <c r="C286" s="1110"/>
      <c r="D286" s="1130"/>
      <c r="E286" s="1110"/>
      <c r="F286" s="1129"/>
      <c r="G286" s="1111"/>
      <c r="H286" s="1112"/>
      <c r="I286" s="1111"/>
      <c r="J286" s="1113"/>
    </row>
    <row r="287" spans="1:10" x14ac:dyDescent="0.2">
      <c r="A287" s="1106" t="s">
        <v>21983</v>
      </c>
      <c r="B287" s="1130"/>
      <c r="C287" s="1110"/>
      <c r="D287" s="1130"/>
      <c r="E287" s="1110"/>
      <c r="F287" s="1129"/>
      <c r="G287" s="1111"/>
      <c r="H287" s="1112"/>
      <c r="I287" s="1111"/>
      <c r="J287" s="1113"/>
    </row>
    <row r="288" spans="1:10" x14ac:dyDescent="0.2">
      <c r="A288" s="1114" t="s">
        <v>21984</v>
      </c>
      <c r="B288" s="1130"/>
      <c r="C288" s="1110"/>
      <c r="D288" s="1130"/>
      <c r="E288" s="1110"/>
      <c r="F288" s="1129"/>
      <c r="G288" s="1111"/>
      <c r="H288" s="1112"/>
      <c r="I288" s="1111"/>
      <c r="J288" s="1113"/>
    </row>
    <row r="289" spans="1:10" x14ac:dyDescent="0.2">
      <c r="A289" s="1114" t="s">
        <v>21985</v>
      </c>
      <c r="B289" s="1130"/>
      <c r="C289" s="1110"/>
      <c r="D289" s="1130"/>
      <c r="E289" s="1110"/>
      <c r="F289" s="1129"/>
      <c r="G289" s="1111"/>
      <c r="H289" s="1112"/>
      <c r="I289" s="1111"/>
      <c r="J289" s="1113"/>
    </row>
    <row r="290" spans="1:10" x14ac:dyDescent="0.2">
      <c r="A290" s="1106" t="s">
        <v>21986</v>
      </c>
      <c r="B290" s="1130"/>
      <c r="C290" s="1110"/>
      <c r="D290" s="1130"/>
      <c r="E290" s="1110"/>
      <c r="F290" s="1129"/>
      <c r="G290" s="1111"/>
      <c r="H290" s="1112"/>
      <c r="I290" s="1111"/>
      <c r="J290" s="1113"/>
    </row>
    <row r="291" spans="1:10" x14ac:dyDescent="0.2">
      <c r="A291" s="1106" t="s">
        <v>21987</v>
      </c>
      <c r="B291" s="1130"/>
      <c r="C291" s="1110"/>
      <c r="D291" s="1130"/>
      <c r="E291" s="1110"/>
      <c r="F291" s="1129"/>
      <c r="G291" s="1111"/>
      <c r="H291" s="1112"/>
      <c r="I291" s="1111"/>
      <c r="J291" s="1113"/>
    </row>
    <row r="292" spans="1:10" x14ac:dyDescent="0.2">
      <c r="A292" s="1106" t="s">
        <v>21988</v>
      </c>
      <c r="B292" s="1130"/>
      <c r="C292" s="1110"/>
      <c r="D292" s="1130"/>
      <c r="E292" s="1110"/>
      <c r="F292" s="1129"/>
      <c r="G292" s="1111"/>
      <c r="H292" s="1112"/>
      <c r="I292" s="1111"/>
      <c r="J292" s="1113"/>
    </row>
    <row r="293" spans="1:10" x14ac:dyDescent="0.2">
      <c r="A293" s="1106" t="s">
        <v>21989</v>
      </c>
      <c r="B293" s="1130"/>
      <c r="C293" s="1110"/>
      <c r="D293" s="1130"/>
      <c r="E293" s="1110"/>
      <c r="F293" s="1129"/>
      <c r="G293" s="1111"/>
      <c r="H293" s="1112"/>
      <c r="I293" s="1111"/>
      <c r="J293" s="1113"/>
    </row>
    <row r="294" spans="1:10" x14ac:dyDescent="0.2">
      <c r="A294" s="1106" t="s">
        <v>21990</v>
      </c>
      <c r="B294" s="1130"/>
      <c r="C294" s="1110"/>
      <c r="D294" s="1130">
        <v>276800000</v>
      </c>
      <c r="E294" s="1110">
        <v>276800000</v>
      </c>
      <c r="F294" s="1129">
        <v>157600000</v>
      </c>
      <c r="G294" s="1111">
        <f t="shared" ref="G294" si="18">+D294-B294</f>
        <v>276800000</v>
      </c>
      <c r="H294" s="1113" t="s">
        <v>1795</v>
      </c>
      <c r="I294" s="1111">
        <f t="shared" ref="I294" si="19">+F294-D294</f>
        <v>-119200000</v>
      </c>
      <c r="J294" s="1113">
        <f t="shared" ref="J294" si="20">+I294/D294</f>
        <v>-0.430635838150289</v>
      </c>
    </row>
    <row r="295" spans="1:10" x14ac:dyDescent="0.2">
      <c r="A295" s="1106" t="s">
        <v>21991</v>
      </c>
      <c r="B295" s="1130"/>
      <c r="C295" s="1110"/>
      <c r="D295" s="1130"/>
      <c r="E295" s="1110"/>
      <c r="F295" s="1129"/>
      <c r="G295" s="1111"/>
      <c r="H295" s="1112"/>
      <c r="I295" s="1111"/>
      <c r="J295" s="1113"/>
    </row>
    <row r="296" spans="1:10" x14ac:dyDescent="0.2">
      <c r="A296" s="1106" t="s">
        <v>21992</v>
      </c>
      <c r="B296" s="1130"/>
      <c r="C296" s="1110"/>
      <c r="D296" s="1130"/>
      <c r="E296" s="1110"/>
      <c r="F296" s="1129"/>
      <c r="G296" s="1111"/>
      <c r="H296" s="1112"/>
      <c r="I296" s="1111"/>
      <c r="J296" s="1113"/>
    </row>
    <row r="297" spans="1:10" x14ac:dyDescent="0.2">
      <c r="A297" s="1114" t="s">
        <v>21993</v>
      </c>
      <c r="B297" s="1130"/>
      <c r="C297" s="1110"/>
      <c r="D297" s="1130"/>
      <c r="E297" s="1110"/>
      <c r="F297" s="1129"/>
      <c r="G297" s="1111"/>
      <c r="H297" s="1112"/>
      <c r="I297" s="1111"/>
      <c r="J297" s="1113"/>
    </row>
    <row r="298" spans="1:10" x14ac:dyDescent="0.2">
      <c r="A298" s="1114" t="s">
        <v>21994</v>
      </c>
      <c r="B298" s="1130"/>
      <c r="C298" s="1110"/>
      <c r="D298" s="1130"/>
      <c r="E298" s="1110"/>
      <c r="F298" s="1129"/>
      <c r="G298" s="1111"/>
      <c r="H298" s="1112"/>
      <c r="I298" s="1111"/>
      <c r="J298" s="1113"/>
    </row>
    <row r="299" spans="1:10" x14ac:dyDescent="0.2">
      <c r="A299" s="1106" t="s">
        <v>21995</v>
      </c>
      <c r="B299" s="1130"/>
      <c r="C299" s="1110"/>
      <c r="D299" s="1130"/>
      <c r="E299" s="1110"/>
      <c r="F299" s="1129"/>
      <c r="G299" s="1111"/>
      <c r="H299" s="1112"/>
      <c r="I299" s="1111"/>
      <c r="J299" s="1113"/>
    </row>
    <row r="300" spans="1:10" x14ac:dyDescent="0.2">
      <c r="A300" s="1106" t="s">
        <v>21996</v>
      </c>
      <c r="B300" s="1130"/>
      <c r="C300" s="1110"/>
      <c r="D300" s="1130"/>
      <c r="E300" s="1110"/>
      <c r="F300" s="1129"/>
      <c r="G300" s="1111"/>
      <c r="H300" s="1112"/>
      <c r="I300" s="1111"/>
      <c r="J300" s="1113"/>
    </row>
    <row r="301" spans="1:10" x14ac:dyDescent="0.2">
      <c r="A301" s="1106" t="s">
        <v>21997</v>
      </c>
      <c r="B301" s="1130"/>
      <c r="C301" s="1110"/>
      <c r="D301" s="1130"/>
      <c r="E301" s="1110"/>
      <c r="F301" s="1129"/>
      <c r="G301" s="1111"/>
      <c r="H301" s="1112"/>
      <c r="I301" s="1111"/>
      <c r="J301" s="1113"/>
    </row>
    <row r="302" spans="1:10" x14ac:dyDescent="0.2">
      <c r="A302" s="1106" t="s">
        <v>21998</v>
      </c>
      <c r="B302" s="1130"/>
      <c r="C302" s="1110"/>
      <c r="D302" s="1130"/>
      <c r="E302" s="1110"/>
      <c r="F302" s="1129"/>
      <c r="G302" s="1111"/>
      <c r="H302" s="1112"/>
      <c r="I302" s="1111"/>
      <c r="J302" s="1113"/>
    </row>
    <row r="303" spans="1:10" x14ac:dyDescent="0.2">
      <c r="A303" s="1114" t="s">
        <v>21999</v>
      </c>
      <c r="B303" s="1130"/>
      <c r="C303" s="1110"/>
      <c r="D303" s="1130"/>
      <c r="E303" s="1110"/>
      <c r="F303" s="1129"/>
      <c r="G303" s="1111"/>
      <c r="H303" s="1112"/>
      <c r="I303" s="1111"/>
      <c r="J303" s="1113"/>
    </row>
    <row r="304" spans="1:10" x14ac:dyDescent="0.2">
      <c r="A304" s="1106" t="s">
        <v>22000</v>
      </c>
      <c r="B304" s="1130"/>
      <c r="C304" s="1110"/>
      <c r="D304" s="1130"/>
      <c r="E304" s="1110"/>
      <c r="F304" s="1129"/>
      <c r="G304" s="1111"/>
      <c r="H304" s="1112"/>
      <c r="I304" s="1111"/>
      <c r="J304" s="1113"/>
    </row>
    <row r="305" spans="1:10" x14ac:dyDescent="0.2">
      <c r="A305" s="1106" t="s">
        <v>22001</v>
      </c>
      <c r="B305" s="1130"/>
      <c r="C305" s="1110"/>
      <c r="D305" s="1130"/>
      <c r="E305" s="1110"/>
      <c r="F305" s="1129"/>
      <c r="G305" s="1111"/>
      <c r="H305" s="1112"/>
      <c r="I305" s="1111"/>
      <c r="J305" s="1113"/>
    </row>
    <row r="306" spans="1:10" x14ac:dyDescent="0.2">
      <c r="A306" s="1106" t="s">
        <v>22002</v>
      </c>
      <c r="B306" s="1130"/>
      <c r="C306" s="1110"/>
      <c r="D306" s="1130"/>
      <c r="E306" s="1110"/>
      <c r="F306" s="1129"/>
      <c r="G306" s="1111"/>
      <c r="H306" s="1112"/>
      <c r="I306" s="1111"/>
      <c r="J306" s="1113"/>
    </row>
    <row r="307" spans="1:10" x14ac:dyDescent="0.2">
      <c r="A307" s="1106" t="s">
        <v>22003</v>
      </c>
      <c r="B307" s="1130"/>
      <c r="C307" s="1110"/>
      <c r="D307" s="1130"/>
      <c r="E307" s="1110"/>
      <c r="F307" s="1129"/>
      <c r="G307" s="1111"/>
      <c r="H307" s="1112"/>
      <c r="I307" s="1111"/>
      <c r="J307" s="1113"/>
    </row>
    <row r="308" spans="1:10" x14ac:dyDescent="0.2">
      <c r="A308" s="1106" t="s">
        <v>22004</v>
      </c>
      <c r="B308" s="1130"/>
      <c r="C308" s="1110"/>
      <c r="D308" s="1130"/>
      <c r="E308" s="1110"/>
      <c r="F308" s="1129"/>
      <c r="G308" s="1111"/>
      <c r="H308" s="1112"/>
      <c r="I308" s="1111"/>
      <c r="J308" s="1113"/>
    </row>
    <row r="309" spans="1:10" x14ac:dyDescent="0.2">
      <c r="A309" s="1106" t="s">
        <v>22005</v>
      </c>
      <c r="B309" s="1130"/>
      <c r="C309" s="1110"/>
      <c r="D309" s="1130"/>
      <c r="E309" s="1110"/>
      <c r="F309" s="1129"/>
      <c r="G309" s="1111"/>
      <c r="H309" s="1112"/>
      <c r="I309" s="1111"/>
      <c r="J309" s="1113"/>
    </row>
    <row r="310" spans="1:10" x14ac:dyDescent="0.2">
      <c r="A310" s="1106" t="s">
        <v>22006</v>
      </c>
      <c r="B310" s="1130"/>
      <c r="C310" s="1110">
        <v>2009600</v>
      </c>
      <c r="D310" s="1130"/>
      <c r="E310" s="1110"/>
      <c r="F310" s="1129"/>
      <c r="G310" s="1111"/>
      <c r="H310" s="1112"/>
      <c r="I310" s="1111"/>
      <c r="J310" s="1113"/>
    </row>
    <row r="311" spans="1:10" x14ac:dyDescent="0.2">
      <c r="A311" s="1115" t="s">
        <v>22007</v>
      </c>
      <c r="B311" s="1130"/>
      <c r="C311" s="1128"/>
      <c r="D311" s="1130"/>
      <c r="E311" s="1110"/>
      <c r="F311" s="1129"/>
      <c r="G311" s="1111"/>
      <c r="H311" s="1112"/>
      <c r="I311" s="1111"/>
      <c r="J311" s="1113"/>
    </row>
    <row r="312" spans="1:10" ht="13.5" thickBot="1" x14ac:dyDescent="0.25">
      <c r="A312" s="1066"/>
      <c r="B312" s="1141"/>
      <c r="C312" s="1131"/>
      <c r="D312" s="1116"/>
      <c r="E312" s="1117"/>
      <c r="F312" s="1119"/>
      <c r="G312" s="1111"/>
      <c r="H312" s="1112"/>
      <c r="I312" s="1111"/>
      <c r="J312" s="1113"/>
    </row>
    <row r="313" spans="1:10" ht="16.5" customHeight="1" thickBot="1" x14ac:dyDescent="0.25">
      <c r="A313" s="1120" t="s">
        <v>22008</v>
      </c>
      <c r="B313" s="1134">
        <f t="shared" ref="B313:G313" si="21">SUM(B269:B312)</f>
        <v>0</v>
      </c>
      <c r="C313" s="679">
        <f t="shared" si="21"/>
        <v>2009600</v>
      </c>
      <c r="D313" s="1122">
        <f t="shared" si="21"/>
        <v>276800000</v>
      </c>
      <c r="E313" s="730">
        <f t="shared" si="21"/>
        <v>276800000</v>
      </c>
      <c r="F313" s="809">
        <f t="shared" si="21"/>
        <v>157600000</v>
      </c>
      <c r="G313" s="1122">
        <f t="shared" si="21"/>
        <v>276800000</v>
      </c>
      <c r="H313" s="1135" t="s">
        <v>1795</v>
      </c>
      <c r="I313" s="1122">
        <f>SUM(I269:I312)</f>
        <v>-119200000</v>
      </c>
      <c r="J313" s="1135">
        <f>+I313/D313</f>
        <v>-0.430635838150289</v>
      </c>
    </row>
    <row r="314" spans="1:10" x14ac:dyDescent="0.2">
      <c r="A314" s="570" t="s">
        <v>22009</v>
      </c>
      <c r="B314" s="680"/>
      <c r="C314" s="680"/>
      <c r="D314" s="680"/>
      <c r="E314" s="680"/>
      <c r="F314" s="680"/>
      <c r="G314" s="680"/>
      <c r="H314" s="680"/>
      <c r="I314" s="680"/>
      <c r="J314" s="680"/>
    </row>
    <row r="315" spans="1:10" x14ac:dyDescent="0.2">
      <c r="A315" s="810" t="s">
        <v>22010</v>
      </c>
      <c r="B315" s="680"/>
      <c r="C315" s="680"/>
      <c r="D315" s="680"/>
      <c r="E315" s="680"/>
      <c r="F315" s="680"/>
      <c r="G315" s="680"/>
      <c r="H315" s="680"/>
      <c r="I315" s="680"/>
      <c r="J315" s="680"/>
    </row>
    <row r="316" spans="1:10" x14ac:dyDescent="0.2">
      <c r="A316" s="570"/>
      <c r="B316" s="811"/>
      <c r="C316" s="811"/>
      <c r="D316" s="811"/>
      <c r="E316" s="811"/>
      <c r="F316" s="811"/>
      <c r="G316" s="811"/>
      <c r="H316" s="811"/>
      <c r="I316" s="811"/>
      <c r="J316" s="1125"/>
    </row>
    <row r="317" spans="1:10" x14ac:dyDescent="0.2">
      <c r="A317" s="1793" t="s">
        <v>21946</v>
      </c>
      <c r="B317" s="1793"/>
      <c r="C317" s="1793"/>
      <c r="D317" s="1793"/>
      <c r="E317" s="1793"/>
      <c r="F317" s="1793"/>
      <c r="G317" s="1793"/>
    </row>
    <row r="318" spans="1:10" x14ac:dyDescent="0.2">
      <c r="A318" s="1793" t="s">
        <v>21947</v>
      </c>
      <c r="B318" s="1793"/>
      <c r="C318" s="1793"/>
      <c r="D318" s="1793"/>
      <c r="E318" s="1793"/>
      <c r="F318" s="1793"/>
      <c r="G318" s="1793"/>
    </row>
    <row r="319" spans="1:10" x14ac:dyDescent="0.2">
      <c r="A319" s="790"/>
      <c r="B319" s="790"/>
      <c r="C319" s="790"/>
      <c r="D319" s="790"/>
      <c r="E319" s="790"/>
      <c r="F319" s="790"/>
      <c r="G319" s="790"/>
    </row>
    <row r="320" spans="1:10" ht="20.25" customHeight="1" x14ac:dyDescent="0.45">
      <c r="A320" s="1794" t="s">
        <v>21948</v>
      </c>
      <c r="B320" s="1794"/>
      <c r="C320" s="1794"/>
      <c r="D320" s="1794"/>
      <c r="E320" s="1794"/>
      <c r="F320" s="1794"/>
      <c r="G320" s="1794"/>
      <c r="H320" s="1794"/>
      <c r="I320" s="1794"/>
      <c r="J320" s="1794"/>
    </row>
    <row r="321" spans="1:10" ht="11.25" customHeight="1" x14ac:dyDescent="0.45">
      <c r="A321" s="791"/>
      <c r="B321" s="791"/>
      <c r="C321" s="791"/>
      <c r="D321" s="791"/>
      <c r="E321" s="791"/>
      <c r="F321" s="791"/>
      <c r="G321" s="791"/>
      <c r="H321" s="791"/>
      <c r="I321" s="791"/>
      <c r="J321" s="791"/>
    </row>
    <row r="322" spans="1:10" ht="17.25" customHeight="1" x14ac:dyDescent="0.25">
      <c r="A322" s="1834" t="s">
        <v>39</v>
      </c>
      <c r="B322" s="1834"/>
      <c r="C322" s="1834"/>
      <c r="D322" s="1834"/>
      <c r="E322" s="1834"/>
      <c r="F322" s="1834"/>
      <c r="G322" s="1834"/>
      <c r="H322" s="1834"/>
      <c r="I322" s="1834"/>
      <c r="J322" s="1834"/>
    </row>
    <row r="323" spans="1:10" ht="9" customHeight="1" x14ac:dyDescent="0.25">
      <c r="A323" s="1087"/>
      <c r="B323" s="1087"/>
      <c r="C323" s="1087"/>
      <c r="D323" s="1087"/>
      <c r="E323" s="1087"/>
      <c r="F323" s="1087"/>
      <c r="G323" s="1087"/>
      <c r="H323" s="1087"/>
      <c r="I323" s="1087"/>
      <c r="J323" s="1087"/>
    </row>
    <row r="324" spans="1:10" ht="15.75" x14ac:dyDescent="0.2">
      <c r="A324" s="1862" t="s">
        <v>21949</v>
      </c>
      <c r="B324" s="1862"/>
      <c r="C324" s="1862"/>
      <c r="D324" s="1862"/>
      <c r="E324" s="1862"/>
      <c r="F324" s="1862"/>
      <c r="G324" s="1862"/>
      <c r="H324" s="1862"/>
      <c r="I324" s="1862"/>
      <c r="J324" s="1862"/>
    </row>
    <row r="325" spans="1:10" ht="18.75" customHeight="1" x14ac:dyDescent="0.2">
      <c r="A325" s="1862" t="s">
        <v>21950</v>
      </c>
      <c r="B325" s="1862"/>
      <c r="C325" s="1862"/>
      <c r="D325" s="1862"/>
      <c r="E325" s="1862"/>
      <c r="F325" s="1862"/>
      <c r="G325" s="1862"/>
      <c r="H325" s="1862"/>
      <c r="I325" s="1862"/>
      <c r="J325" s="1862"/>
    </row>
    <row r="326" spans="1:10" ht="9.75" customHeight="1" x14ac:dyDescent="0.2">
      <c r="A326" s="522"/>
      <c r="B326" s="522"/>
      <c r="C326" s="522"/>
      <c r="D326" s="522"/>
      <c r="E326" s="522"/>
      <c r="F326" s="522"/>
      <c r="G326" s="522"/>
      <c r="H326" s="522"/>
      <c r="I326" s="522"/>
      <c r="J326" s="522"/>
    </row>
    <row r="327" spans="1:10" ht="15.75" x14ac:dyDescent="0.2">
      <c r="A327" s="1088" t="s">
        <v>2043</v>
      </c>
      <c r="B327" s="793" t="s">
        <v>1</v>
      </c>
      <c r="C327" s="793"/>
      <c r="D327" s="268"/>
      <c r="E327" s="268"/>
      <c r="F327" s="268"/>
      <c r="G327" s="268"/>
      <c r="H327" s="268"/>
      <c r="I327" s="268"/>
      <c r="J327" s="1089"/>
    </row>
    <row r="328" spans="1:10" ht="16.5" thickBot="1" x14ac:dyDescent="0.25">
      <c r="A328" s="1088" t="s">
        <v>0</v>
      </c>
      <c r="B328" s="793" t="s">
        <v>22016</v>
      </c>
      <c r="C328" s="793"/>
      <c r="D328" s="268"/>
      <c r="E328" s="268"/>
      <c r="F328" s="268"/>
      <c r="G328" s="268"/>
      <c r="H328" s="268"/>
      <c r="I328" s="268"/>
      <c r="J328" s="1089"/>
    </row>
    <row r="329" spans="1:10" ht="17.25" customHeight="1" x14ac:dyDescent="0.2">
      <c r="A329" s="1863" t="s">
        <v>21952</v>
      </c>
      <c r="B329" s="1090" t="s">
        <v>21953</v>
      </c>
      <c r="C329" s="1093" t="s">
        <v>21953</v>
      </c>
      <c r="D329" s="1090" t="s">
        <v>21954</v>
      </c>
      <c r="E329" s="1093" t="s">
        <v>21954</v>
      </c>
      <c r="F329" s="1093" t="s">
        <v>21955</v>
      </c>
      <c r="G329" s="1094" t="s">
        <v>21956</v>
      </c>
      <c r="H329" s="1093" t="s">
        <v>21957</v>
      </c>
      <c r="I329" s="1090" t="s">
        <v>21956</v>
      </c>
      <c r="J329" s="1093" t="s">
        <v>21957</v>
      </c>
    </row>
    <row r="330" spans="1:10" ht="16.5" customHeight="1" thickBot="1" x14ac:dyDescent="0.25">
      <c r="A330" s="1864"/>
      <c r="B330" s="1095" t="s">
        <v>21958</v>
      </c>
      <c r="C330" s="1097" t="s">
        <v>21959</v>
      </c>
      <c r="D330" s="1095" t="s">
        <v>21958</v>
      </c>
      <c r="E330" s="1097" t="s">
        <v>21960</v>
      </c>
      <c r="F330" s="1097" t="s">
        <v>21961</v>
      </c>
      <c r="G330" s="1095" t="s">
        <v>21962</v>
      </c>
      <c r="H330" s="1098" t="s">
        <v>21963</v>
      </c>
      <c r="I330" s="1095" t="s">
        <v>21964</v>
      </c>
      <c r="J330" s="1099" t="s">
        <v>21964</v>
      </c>
    </row>
    <row r="331" spans="1:10" x14ac:dyDescent="0.2">
      <c r="A331" s="761"/>
      <c r="B331" s="1100"/>
      <c r="C331" s="1126"/>
      <c r="D331" s="1103"/>
      <c r="E331" s="1104"/>
      <c r="F331" s="1127"/>
      <c r="G331" s="1103"/>
      <c r="H331" s="1104"/>
      <c r="I331" s="1103"/>
      <c r="J331" s="1142"/>
    </row>
    <row r="332" spans="1:10" x14ac:dyDescent="0.2">
      <c r="A332" s="1106" t="s">
        <v>21965</v>
      </c>
      <c r="B332" s="1130">
        <f>+B16+B79+B143+B206+B269</f>
        <v>2660309</v>
      </c>
      <c r="C332" s="1110">
        <f>+C16+C79+C143+C206+C269</f>
        <v>2413008</v>
      </c>
      <c r="D332" s="1130">
        <f>+D16+D79+D143+D206+D269</f>
        <v>2488784</v>
      </c>
      <c r="E332" s="1128">
        <f>+E16+E79+E143+E206+E269</f>
        <v>1993963</v>
      </c>
      <c r="F332" s="1129">
        <f>+F16+F79+F143+F206+F269</f>
        <v>1696850</v>
      </c>
      <c r="G332" s="1111">
        <f>+D332-B332</f>
        <v>-171525</v>
      </c>
      <c r="H332" s="1112">
        <f>+G332/B332</f>
        <v>-6.4475592872858006E-2</v>
      </c>
      <c r="I332" s="1111">
        <f>+F332-D332</f>
        <v>-791934</v>
      </c>
      <c r="J332" s="1113">
        <f>+I332/D332</f>
        <v>-0.31820117776392004</v>
      </c>
    </row>
    <row r="333" spans="1:10" x14ac:dyDescent="0.2">
      <c r="A333" s="1106" t="s">
        <v>21966</v>
      </c>
      <c r="B333" s="1130">
        <f t="shared" ref="B333:F348" si="22">+B17+B80+B144+B207+B270</f>
        <v>4003</v>
      </c>
      <c r="C333" s="1110">
        <f t="shared" si="22"/>
        <v>0</v>
      </c>
      <c r="D333" s="1130">
        <f t="shared" si="22"/>
        <v>0</v>
      </c>
      <c r="E333" s="1128">
        <f t="shared" si="22"/>
        <v>0</v>
      </c>
      <c r="F333" s="1129">
        <f t="shared" si="22"/>
        <v>0</v>
      </c>
      <c r="G333" s="1111">
        <f t="shared" ref="G333:G374" si="23">+D333-B333</f>
        <v>-4003</v>
      </c>
      <c r="H333" s="1112">
        <f t="shared" ref="H333:H373" si="24">+G333/B333</f>
        <v>-1</v>
      </c>
      <c r="I333" s="1111"/>
      <c r="J333" s="1113"/>
    </row>
    <row r="334" spans="1:10" x14ac:dyDescent="0.2">
      <c r="A334" s="1106" t="s">
        <v>21967</v>
      </c>
      <c r="B334" s="1130">
        <f t="shared" si="22"/>
        <v>1457684</v>
      </c>
      <c r="C334" s="1110">
        <f t="shared" si="22"/>
        <v>1625579</v>
      </c>
      <c r="D334" s="1130">
        <f t="shared" si="22"/>
        <v>979928</v>
      </c>
      <c r="E334" s="1128">
        <f t="shared" si="22"/>
        <v>1175419</v>
      </c>
      <c r="F334" s="1129">
        <f t="shared" si="22"/>
        <v>497835</v>
      </c>
      <c r="G334" s="1111">
        <f t="shared" si="23"/>
        <v>-477756</v>
      </c>
      <c r="H334" s="1112">
        <f t="shared" si="24"/>
        <v>-0.32775004733536212</v>
      </c>
      <c r="I334" s="1111">
        <f t="shared" ref="I334:I374" si="25">+F334-D334</f>
        <v>-482093</v>
      </c>
      <c r="J334" s="1113">
        <f t="shared" ref="J334:J374" si="26">+I334/D334</f>
        <v>-0.49196777722444912</v>
      </c>
    </row>
    <row r="335" spans="1:10" x14ac:dyDescent="0.2">
      <c r="A335" s="1114" t="s">
        <v>21968</v>
      </c>
      <c r="B335" s="1130">
        <f t="shared" si="22"/>
        <v>48377455</v>
      </c>
      <c r="C335" s="1110">
        <f t="shared" si="22"/>
        <v>15372703</v>
      </c>
      <c r="D335" s="1130">
        <f t="shared" si="22"/>
        <v>10839212</v>
      </c>
      <c r="E335" s="1128">
        <f t="shared" si="22"/>
        <v>4811565</v>
      </c>
      <c r="F335" s="1129">
        <f t="shared" si="22"/>
        <v>5936652</v>
      </c>
      <c r="G335" s="1111">
        <f t="shared" si="23"/>
        <v>-37538243</v>
      </c>
      <c r="H335" s="1112">
        <f t="shared" si="24"/>
        <v>-0.77594497271507978</v>
      </c>
      <c r="I335" s="1111">
        <f t="shared" si="25"/>
        <v>-4902560</v>
      </c>
      <c r="J335" s="1113">
        <f t="shared" si="26"/>
        <v>-0.45229856192498125</v>
      </c>
    </row>
    <row r="336" spans="1:10" x14ac:dyDescent="0.2">
      <c r="A336" s="1106" t="s">
        <v>21969</v>
      </c>
      <c r="B336" s="1130">
        <f t="shared" si="22"/>
        <v>3446541</v>
      </c>
      <c r="C336" s="1110">
        <f t="shared" si="22"/>
        <v>3412852</v>
      </c>
      <c r="D336" s="1130">
        <f t="shared" si="22"/>
        <v>3960856</v>
      </c>
      <c r="E336" s="1128">
        <f t="shared" si="22"/>
        <v>3295730</v>
      </c>
      <c r="F336" s="1129">
        <f t="shared" si="22"/>
        <v>4792492</v>
      </c>
      <c r="G336" s="1111">
        <f t="shared" si="23"/>
        <v>514315</v>
      </c>
      <c r="H336" s="1112">
        <f t="shared" si="24"/>
        <v>0.14922642730784286</v>
      </c>
      <c r="I336" s="1111">
        <f t="shared" si="25"/>
        <v>831636</v>
      </c>
      <c r="J336" s="1113">
        <f t="shared" si="26"/>
        <v>0.20996370481532275</v>
      </c>
    </row>
    <row r="337" spans="1:10" x14ac:dyDescent="0.2">
      <c r="A337" s="1106" t="s">
        <v>21970</v>
      </c>
      <c r="B337" s="1130">
        <f t="shared" si="22"/>
        <v>7441784</v>
      </c>
      <c r="C337" s="1110">
        <f t="shared" si="22"/>
        <v>4875831</v>
      </c>
      <c r="D337" s="1130">
        <f t="shared" si="22"/>
        <v>6093230</v>
      </c>
      <c r="E337" s="1128">
        <f t="shared" si="22"/>
        <v>2531742</v>
      </c>
      <c r="F337" s="1129">
        <f t="shared" si="22"/>
        <v>3320902</v>
      </c>
      <c r="G337" s="1111">
        <f t="shared" si="23"/>
        <v>-1348554</v>
      </c>
      <c r="H337" s="1112">
        <f t="shared" si="24"/>
        <v>-0.1812138057218538</v>
      </c>
      <c r="I337" s="1111">
        <f t="shared" si="25"/>
        <v>-2772328</v>
      </c>
      <c r="J337" s="1113">
        <f t="shared" si="26"/>
        <v>-0.45498495871647715</v>
      </c>
    </row>
    <row r="338" spans="1:10" x14ac:dyDescent="0.2">
      <c r="A338" s="1106" t="s">
        <v>21971</v>
      </c>
      <c r="B338" s="1130">
        <f t="shared" si="22"/>
        <v>2820614</v>
      </c>
      <c r="C338" s="1110">
        <f t="shared" si="22"/>
        <v>3406632</v>
      </c>
      <c r="D338" s="1130">
        <f t="shared" si="22"/>
        <v>4163830</v>
      </c>
      <c r="E338" s="1128">
        <f t="shared" si="22"/>
        <v>1415932</v>
      </c>
      <c r="F338" s="1129">
        <f t="shared" si="22"/>
        <v>1253109</v>
      </c>
      <c r="G338" s="1111">
        <f t="shared" si="23"/>
        <v>1343216</v>
      </c>
      <c r="H338" s="1112">
        <f t="shared" si="24"/>
        <v>0.47621404417619712</v>
      </c>
      <c r="I338" s="1111">
        <f t="shared" si="25"/>
        <v>-2910721</v>
      </c>
      <c r="J338" s="1113">
        <f t="shared" si="26"/>
        <v>-0.69904895252688026</v>
      </c>
    </row>
    <row r="339" spans="1:10" x14ac:dyDescent="0.2">
      <c r="A339" s="1106" t="s">
        <v>21972</v>
      </c>
      <c r="B339" s="1130">
        <f t="shared" si="22"/>
        <v>1034723</v>
      </c>
      <c r="C339" s="1110">
        <f t="shared" si="22"/>
        <v>1403071</v>
      </c>
      <c r="D339" s="1130">
        <f t="shared" si="22"/>
        <v>1010844</v>
      </c>
      <c r="E339" s="1128">
        <f t="shared" si="22"/>
        <v>1100983</v>
      </c>
      <c r="F339" s="1129">
        <f t="shared" si="22"/>
        <v>485514</v>
      </c>
      <c r="G339" s="1111">
        <f t="shared" si="23"/>
        <v>-23879</v>
      </c>
      <c r="H339" s="1112">
        <f t="shared" si="24"/>
        <v>-2.3077673928191409E-2</v>
      </c>
      <c r="I339" s="1111">
        <f t="shared" si="25"/>
        <v>-525330</v>
      </c>
      <c r="J339" s="1113">
        <f t="shared" si="26"/>
        <v>-0.51969443356244882</v>
      </c>
    </row>
    <row r="340" spans="1:10" x14ac:dyDescent="0.2">
      <c r="A340" s="1106" t="s">
        <v>21973</v>
      </c>
      <c r="B340" s="1130">
        <f t="shared" si="22"/>
        <v>166633</v>
      </c>
      <c r="C340" s="1110">
        <f t="shared" si="22"/>
        <v>187332</v>
      </c>
      <c r="D340" s="1130">
        <f t="shared" si="22"/>
        <v>197554</v>
      </c>
      <c r="E340" s="1128">
        <f t="shared" si="22"/>
        <v>152147</v>
      </c>
      <c r="F340" s="1129">
        <f t="shared" si="22"/>
        <v>19410</v>
      </c>
      <c r="G340" s="1111">
        <f t="shared" si="23"/>
        <v>30921</v>
      </c>
      <c r="H340" s="1112">
        <f t="shared" si="24"/>
        <v>0.18556348382373239</v>
      </c>
      <c r="I340" s="1111">
        <f t="shared" si="25"/>
        <v>-178144</v>
      </c>
      <c r="J340" s="1113">
        <f t="shared" si="26"/>
        <v>-0.90174838272067381</v>
      </c>
    </row>
    <row r="341" spans="1:10" x14ac:dyDescent="0.2">
      <c r="A341" s="1106" t="s">
        <v>21974</v>
      </c>
      <c r="B341" s="1130">
        <f t="shared" si="22"/>
        <v>2274477</v>
      </c>
      <c r="C341" s="1110">
        <f t="shared" si="22"/>
        <v>5343725</v>
      </c>
      <c r="D341" s="1130">
        <f t="shared" si="22"/>
        <v>2851104</v>
      </c>
      <c r="E341" s="1128">
        <f t="shared" si="22"/>
        <v>5342805</v>
      </c>
      <c r="F341" s="1129">
        <f t="shared" si="22"/>
        <v>2002244</v>
      </c>
      <c r="G341" s="1111">
        <f t="shared" si="23"/>
        <v>576627</v>
      </c>
      <c r="H341" s="1112">
        <f t="shared" si="24"/>
        <v>0.25352069948388134</v>
      </c>
      <c r="I341" s="1111">
        <f t="shared" si="25"/>
        <v>-848860</v>
      </c>
      <c r="J341" s="1113">
        <f t="shared" si="26"/>
        <v>-0.29773028272556878</v>
      </c>
    </row>
    <row r="342" spans="1:10" x14ac:dyDescent="0.2">
      <c r="A342" s="1106" t="s">
        <v>21975</v>
      </c>
      <c r="B342" s="1130">
        <f t="shared" si="22"/>
        <v>597689</v>
      </c>
      <c r="C342" s="1110">
        <f t="shared" si="22"/>
        <v>495301</v>
      </c>
      <c r="D342" s="1130">
        <f t="shared" si="22"/>
        <v>61300</v>
      </c>
      <c r="E342" s="1128">
        <f t="shared" si="22"/>
        <v>192071</v>
      </c>
      <c r="F342" s="1129">
        <f t="shared" si="22"/>
        <v>106045</v>
      </c>
      <c r="G342" s="1111">
        <f t="shared" si="23"/>
        <v>-536389</v>
      </c>
      <c r="H342" s="1112">
        <f t="shared" si="24"/>
        <v>-0.89743829985159507</v>
      </c>
      <c r="I342" s="1111">
        <f t="shared" si="25"/>
        <v>44745</v>
      </c>
      <c r="J342" s="1113">
        <f t="shared" si="26"/>
        <v>0.72993474714518758</v>
      </c>
    </row>
    <row r="343" spans="1:10" x14ac:dyDescent="0.2">
      <c r="A343" s="1106" t="s">
        <v>21976</v>
      </c>
      <c r="B343" s="1130">
        <f t="shared" si="22"/>
        <v>462588</v>
      </c>
      <c r="C343" s="1110">
        <f t="shared" si="22"/>
        <v>219340159</v>
      </c>
      <c r="D343" s="1130">
        <f t="shared" si="22"/>
        <v>841603</v>
      </c>
      <c r="E343" s="1128">
        <f t="shared" si="22"/>
        <v>154602434</v>
      </c>
      <c r="F343" s="1129">
        <f t="shared" si="22"/>
        <v>852764</v>
      </c>
      <c r="G343" s="1111">
        <f t="shared" si="23"/>
        <v>379015</v>
      </c>
      <c r="H343" s="1112">
        <f t="shared" si="24"/>
        <v>0.81933599661037471</v>
      </c>
      <c r="I343" s="1111">
        <f t="shared" si="25"/>
        <v>11161</v>
      </c>
      <c r="J343" s="1113">
        <f t="shared" si="26"/>
        <v>1.3261597213888258E-2</v>
      </c>
    </row>
    <row r="344" spans="1:10" x14ac:dyDescent="0.2">
      <c r="A344" s="1106" t="s">
        <v>21977</v>
      </c>
      <c r="B344" s="1130">
        <f t="shared" si="22"/>
        <v>110683</v>
      </c>
      <c r="C344" s="1110">
        <f t="shared" si="22"/>
        <v>13685</v>
      </c>
      <c r="D344" s="1130">
        <f t="shared" si="22"/>
        <v>13910</v>
      </c>
      <c r="E344" s="1128">
        <f t="shared" si="22"/>
        <v>50</v>
      </c>
      <c r="F344" s="1129">
        <f t="shared" si="22"/>
        <v>0</v>
      </c>
      <c r="G344" s="1111">
        <f t="shared" si="23"/>
        <v>-96773</v>
      </c>
      <c r="H344" s="1112">
        <f t="shared" si="24"/>
        <v>-0.87432577721962723</v>
      </c>
      <c r="I344" s="1111">
        <f t="shared" si="25"/>
        <v>-13910</v>
      </c>
      <c r="J344" s="1113">
        <f t="shared" si="26"/>
        <v>-1</v>
      </c>
    </row>
    <row r="345" spans="1:10" x14ac:dyDescent="0.2">
      <c r="A345" s="1106" t="s">
        <v>21978</v>
      </c>
      <c r="B345" s="1130">
        <f t="shared" si="22"/>
        <v>6928586</v>
      </c>
      <c r="C345" s="1110">
        <f t="shared" si="22"/>
        <v>6322258</v>
      </c>
      <c r="D345" s="1130">
        <f t="shared" si="22"/>
        <v>5817563</v>
      </c>
      <c r="E345" s="1128">
        <f t="shared" si="22"/>
        <v>4856083</v>
      </c>
      <c r="F345" s="1129">
        <f t="shared" si="22"/>
        <v>3954812</v>
      </c>
      <c r="G345" s="1111">
        <f t="shared" si="23"/>
        <v>-1111023</v>
      </c>
      <c r="H345" s="1112">
        <f t="shared" si="24"/>
        <v>-0.16035349781326233</v>
      </c>
      <c r="I345" s="1111">
        <f t="shared" si="25"/>
        <v>-1862751</v>
      </c>
      <c r="J345" s="1113">
        <f t="shared" si="26"/>
        <v>-0.32019438379953941</v>
      </c>
    </row>
    <row r="346" spans="1:10" x14ac:dyDescent="0.2">
      <c r="A346" s="1106" t="s">
        <v>21979</v>
      </c>
      <c r="B346" s="1130">
        <f t="shared" si="22"/>
        <v>2250532</v>
      </c>
      <c r="C346" s="1110">
        <f t="shared" si="22"/>
        <v>1362124</v>
      </c>
      <c r="D346" s="1130">
        <f t="shared" si="22"/>
        <v>895060</v>
      </c>
      <c r="E346" s="1128">
        <f t="shared" si="22"/>
        <v>903860</v>
      </c>
      <c r="F346" s="1129">
        <f t="shared" si="22"/>
        <v>972953</v>
      </c>
      <c r="G346" s="1111">
        <f t="shared" si="23"/>
        <v>-1355472</v>
      </c>
      <c r="H346" s="1112">
        <f t="shared" si="24"/>
        <v>-0.60228959197203147</v>
      </c>
      <c r="I346" s="1111">
        <f t="shared" si="25"/>
        <v>77893</v>
      </c>
      <c r="J346" s="1113">
        <f t="shared" si="26"/>
        <v>8.702545080776708E-2</v>
      </c>
    </row>
    <row r="347" spans="1:10" x14ac:dyDescent="0.2">
      <c r="A347" s="1106" t="s">
        <v>21980</v>
      </c>
      <c r="B347" s="1130">
        <f t="shared" si="22"/>
        <v>19255827</v>
      </c>
      <c r="C347" s="1110">
        <f t="shared" si="22"/>
        <v>13381462</v>
      </c>
      <c r="D347" s="1130">
        <f t="shared" si="22"/>
        <v>16510399</v>
      </c>
      <c r="E347" s="1128">
        <f t="shared" si="22"/>
        <v>12686457</v>
      </c>
      <c r="F347" s="1129">
        <f t="shared" si="22"/>
        <v>12330655</v>
      </c>
      <c r="G347" s="1111">
        <f t="shared" si="23"/>
        <v>-2745428</v>
      </c>
      <c r="H347" s="1112">
        <f t="shared" si="24"/>
        <v>-0.1425764782784972</v>
      </c>
      <c r="I347" s="1111">
        <f t="shared" si="25"/>
        <v>-4179744</v>
      </c>
      <c r="J347" s="1113">
        <f t="shared" si="26"/>
        <v>-0.25315826710184292</v>
      </c>
    </row>
    <row r="348" spans="1:10" x14ac:dyDescent="0.2">
      <c r="A348" s="1106" t="s">
        <v>21981</v>
      </c>
      <c r="B348" s="1130">
        <f t="shared" si="22"/>
        <v>24032760</v>
      </c>
      <c r="C348" s="1110">
        <f t="shared" si="22"/>
        <v>25728860</v>
      </c>
      <c r="D348" s="1130">
        <f t="shared" si="22"/>
        <v>23579571</v>
      </c>
      <c r="E348" s="1128">
        <f t="shared" si="22"/>
        <v>23471754</v>
      </c>
      <c r="F348" s="1129">
        <f t="shared" si="22"/>
        <v>19026404</v>
      </c>
      <c r="G348" s="1111">
        <f t="shared" si="23"/>
        <v>-453189</v>
      </c>
      <c r="H348" s="1112">
        <f t="shared" si="24"/>
        <v>-1.8857135010710381E-2</v>
      </c>
      <c r="I348" s="1111">
        <f t="shared" si="25"/>
        <v>-4553167</v>
      </c>
      <c r="J348" s="1113">
        <f t="shared" si="26"/>
        <v>-0.19309795754977901</v>
      </c>
    </row>
    <row r="349" spans="1:10" x14ac:dyDescent="0.2">
      <c r="A349" s="1106" t="s">
        <v>21982</v>
      </c>
      <c r="B349" s="1130">
        <f t="shared" ref="B349:F364" si="27">+B33+B96+B160+B223+B286</f>
        <v>10846140</v>
      </c>
      <c r="C349" s="1110">
        <f t="shared" si="27"/>
        <v>11569309</v>
      </c>
      <c r="D349" s="1130">
        <f t="shared" si="27"/>
        <v>7833256</v>
      </c>
      <c r="E349" s="1128">
        <f t="shared" si="27"/>
        <v>11152216</v>
      </c>
      <c r="F349" s="1129">
        <f t="shared" si="27"/>
        <v>12160380</v>
      </c>
      <c r="G349" s="1111">
        <f t="shared" si="23"/>
        <v>-3012884</v>
      </c>
      <c r="H349" s="1112">
        <f t="shared" si="24"/>
        <v>-0.27778398582352798</v>
      </c>
      <c r="I349" s="1111">
        <f t="shared" si="25"/>
        <v>4327124</v>
      </c>
      <c r="J349" s="1113">
        <f t="shared" si="26"/>
        <v>0.55240426203356563</v>
      </c>
    </row>
    <row r="350" spans="1:10" x14ac:dyDescent="0.2">
      <c r="A350" s="1106" t="s">
        <v>21983</v>
      </c>
      <c r="B350" s="1130">
        <f t="shared" si="27"/>
        <v>31221984</v>
      </c>
      <c r="C350" s="1110">
        <f t="shared" si="27"/>
        <v>24382971</v>
      </c>
      <c r="D350" s="1130">
        <f t="shared" si="27"/>
        <v>30017668</v>
      </c>
      <c r="E350" s="1128">
        <f t="shared" si="27"/>
        <v>22805921</v>
      </c>
      <c r="F350" s="1129">
        <f t="shared" si="27"/>
        <v>33573329</v>
      </c>
      <c r="G350" s="1111">
        <f t="shared" si="23"/>
        <v>-1204316</v>
      </c>
      <c r="H350" s="1112">
        <f t="shared" si="24"/>
        <v>-3.8572692882041064E-2</v>
      </c>
      <c r="I350" s="1111">
        <f t="shared" si="25"/>
        <v>3555661</v>
      </c>
      <c r="J350" s="1113">
        <f t="shared" si="26"/>
        <v>0.11845227284144791</v>
      </c>
    </row>
    <row r="351" spans="1:10" x14ac:dyDescent="0.2">
      <c r="A351" s="1114" t="s">
        <v>21984</v>
      </c>
      <c r="B351" s="1130">
        <f t="shared" si="27"/>
        <v>13183614</v>
      </c>
      <c r="C351" s="1110">
        <f t="shared" si="27"/>
        <v>7351276</v>
      </c>
      <c r="D351" s="1130">
        <f t="shared" si="27"/>
        <v>13150820</v>
      </c>
      <c r="E351" s="1128">
        <f t="shared" si="27"/>
        <v>10339506</v>
      </c>
      <c r="F351" s="1129">
        <f t="shared" si="27"/>
        <v>8492267</v>
      </c>
      <c r="G351" s="1111">
        <f t="shared" si="23"/>
        <v>-32794</v>
      </c>
      <c r="H351" s="1112">
        <f t="shared" si="24"/>
        <v>-2.4874818088575714E-3</v>
      </c>
      <c r="I351" s="1111">
        <f t="shared" si="25"/>
        <v>-4658553</v>
      </c>
      <c r="J351" s="1113">
        <f t="shared" si="26"/>
        <v>-0.35424049602990537</v>
      </c>
    </row>
    <row r="352" spans="1:10" x14ac:dyDescent="0.2">
      <c r="A352" s="1114" t="s">
        <v>21985</v>
      </c>
      <c r="B352" s="1130">
        <f t="shared" si="27"/>
        <v>9255243</v>
      </c>
      <c r="C352" s="1110">
        <f t="shared" si="27"/>
        <v>6424795</v>
      </c>
      <c r="D352" s="1130">
        <f t="shared" si="27"/>
        <v>11424380</v>
      </c>
      <c r="E352" s="1128">
        <f t="shared" si="27"/>
        <v>9696404</v>
      </c>
      <c r="F352" s="1129">
        <f t="shared" si="27"/>
        <v>6620229</v>
      </c>
      <c r="G352" s="1111">
        <f t="shared" si="23"/>
        <v>2169137</v>
      </c>
      <c r="H352" s="1112">
        <f t="shared" si="24"/>
        <v>0.23436845472344703</v>
      </c>
      <c r="I352" s="1111">
        <f t="shared" si="25"/>
        <v>-4804151</v>
      </c>
      <c r="J352" s="1113">
        <f t="shared" si="26"/>
        <v>-0.42051743727011881</v>
      </c>
    </row>
    <row r="353" spans="1:10" x14ac:dyDescent="0.2">
      <c r="A353" s="1106" t="s">
        <v>21986</v>
      </c>
      <c r="B353" s="1130">
        <f t="shared" si="27"/>
        <v>135801042</v>
      </c>
      <c r="C353" s="1110">
        <f t="shared" si="27"/>
        <v>122608684</v>
      </c>
      <c r="D353" s="1130">
        <f t="shared" si="27"/>
        <v>140442325</v>
      </c>
      <c r="E353" s="1128">
        <f t="shared" si="27"/>
        <v>116882990</v>
      </c>
      <c r="F353" s="1129">
        <f t="shared" si="27"/>
        <v>140842364</v>
      </c>
      <c r="G353" s="1111">
        <f t="shared" si="23"/>
        <v>4641283</v>
      </c>
      <c r="H353" s="1112">
        <f t="shared" si="24"/>
        <v>3.4177079436548068E-2</v>
      </c>
      <c r="I353" s="1111">
        <f t="shared" si="25"/>
        <v>400039</v>
      </c>
      <c r="J353" s="1113">
        <f t="shared" si="26"/>
        <v>2.8484219411776331E-3</v>
      </c>
    </row>
    <row r="354" spans="1:10" x14ac:dyDescent="0.2">
      <c r="A354" s="1106" t="s">
        <v>21987</v>
      </c>
      <c r="B354" s="1130">
        <f t="shared" si="27"/>
        <v>35940190</v>
      </c>
      <c r="C354" s="1110">
        <f t="shared" si="27"/>
        <v>55655467</v>
      </c>
      <c r="D354" s="1130">
        <f t="shared" si="27"/>
        <v>47411688</v>
      </c>
      <c r="E354" s="1128">
        <f t="shared" si="27"/>
        <v>52510566</v>
      </c>
      <c r="F354" s="1129">
        <f t="shared" si="27"/>
        <v>49467129</v>
      </c>
      <c r="G354" s="1111">
        <f t="shared" si="23"/>
        <v>11471498</v>
      </c>
      <c r="H354" s="1112">
        <f t="shared" si="24"/>
        <v>0.31918300932744093</v>
      </c>
      <c r="I354" s="1111">
        <f t="shared" si="25"/>
        <v>2055441</v>
      </c>
      <c r="J354" s="1113">
        <f t="shared" si="26"/>
        <v>4.3353044084825668E-2</v>
      </c>
    </row>
    <row r="355" spans="1:10" x14ac:dyDescent="0.2">
      <c r="A355" s="1106" t="s">
        <v>21988</v>
      </c>
      <c r="B355" s="1130">
        <f t="shared" si="27"/>
        <v>85583026</v>
      </c>
      <c r="C355" s="1110">
        <f t="shared" si="27"/>
        <v>118118966</v>
      </c>
      <c r="D355" s="1130">
        <f t="shared" si="27"/>
        <v>75251598</v>
      </c>
      <c r="E355" s="1128">
        <f t="shared" si="27"/>
        <v>75865090</v>
      </c>
      <c r="F355" s="1129">
        <f t="shared" si="27"/>
        <v>88329609</v>
      </c>
      <c r="G355" s="1111">
        <f t="shared" si="23"/>
        <v>-10331428</v>
      </c>
      <c r="H355" s="1112">
        <f t="shared" si="24"/>
        <v>-0.12071819007661636</v>
      </c>
      <c r="I355" s="1111">
        <f t="shared" si="25"/>
        <v>13078011</v>
      </c>
      <c r="J355" s="1113">
        <f t="shared" si="26"/>
        <v>0.17379047551920426</v>
      </c>
    </row>
    <row r="356" spans="1:10" x14ac:dyDescent="0.2">
      <c r="A356" s="1106" t="s">
        <v>21989</v>
      </c>
      <c r="B356" s="1130">
        <f t="shared" si="27"/>
        <v>12864675</v>
      </c>
      <c r="C356" s="1110">
        <f t="shared" si="27"/>
        <v>10666635</v>
      </c>
      <c r="D356" s="1130">
        <f t="shared" si="27"/>
        <v>12314229</v>
      </c>
      <c r="E356" s="1128">
        <f t="shared" si="27"/>
        <v>12202445</v>
      </c>
      <c r="F356" s="1129">
        <f t="shared" si="27"/>
        <v>12340028</v>
      </c>
      <c r="G356" s="1111">
        <f t="shared" si="23"/>
        <v>-550446</v>
      </c>
      <c r="H356" s="1112">
        <f t="shared" si="24"/>
        <v>-4.2787400381276638E-2</v>
      </c>
      <c r="I356" s="1111">
        <f t="shared" si="25"/>
        <v>25799</v>
      </c>
      <c r="J356" s="1113">
        <f t="shared" si="26"/>
        <v>2.0950560526363446E-3</v>
      </c>
    </row>
    <row r="357" spans="1:10" x14ac:dyDescent="0.2">
      <c r="A357" s="1106" t="s">
        <v>21990</v>
      </c>
      <c r="B357" s="1130">
        <f t="shared" si="27"/>
        <v>69949780</v>
      </c>
      <c r="C357" s="1110">
        <f t="shared" si="27"/>
        <v>70148433</v>
      </c>
      <c r="D357" s="1130">
        <f t="shared" si="27"/>
        <v>347990638</v>
      </c>
      <c r="E357" s="1128">
        <f t="shared" si="27"/>
        <v>330264810</v>
      </c>
      <c r="F357" s="1129">
        <f t="shared" si="27"/>
        <v>213823047</v>
      </c>
      <c r="G357" s="1111">
        <f t="shared" si="23"/>
        <v>278040858</v>
      </c>
      <c r="H357" s="1112">
        <f t="shared" si="24"/>
        <v>3.9748639380995909</v>
      </c>
      <c r="I357" s="1111">
        <f t="shared" si="25"/>
        <v>-134167591</v>
      </c>
      <c r="J357" s="1113">
        <f t="shared" si="26"/>
        <v>-0.3855494267636016</v>
      </c>
    </row>
    <row r="358" spans="1:10" x14ac:dyDescent="0.2">
      <c r="A358" s="1106" t="s">
        <v>21991</v>
      </c>
      <c r="B358" s="1130">
        <f t="shared" si="27"/>
        <v>12388895</v>
      </c>
      <c r="C358" s="1110">
        <f t="shared" si="27"/>
        <v>30641980</v>
      </c>
      <c r="D358" s="1130">
        <f t="shared" si="27"/>
        <v>16071513</v>
      </c>
      <c r="E358" s="1128">
        <f t="shared" si="27"/>
        <v>47613502</v>
      </c>
      <c r="F358" s="1129">
        <f t="shared" si="27"/>
        <v>46231655</v>
      </c>
      <c r="G358" s="1111">
        <f t="shared" si="23"/>
        <v>3682618</v>
      </c>
      <c r="H358" s="1112">
        <f t="shared" si="24"/>
        <v>0.29725153050372932</v>
      </c>
      <c r="I358" s="1111">
        <f t="shared" si="25"/>
        <v>30160142</v>
      </c>
      <c r="J358" s="1113">
        <f t="shared" si="26"/>
        <v>1.8766211992610777</v>
      </c>
    </row>
    <row r="359" spans="1:10" x14ac:dyDescent="0.2">
      <c r="A359" s="1106" t="s">
        <v>21992</v>
      </c>
      <c r="B359" s="1130">
        <f t="shared" si="27"/>
        <v>40000</v>
      </c>
      <c r="C359" s="1110">
        <f t="shared" si="27"/>
        <v>25444</v>
      </c>
      <c r="D359" s="1130">
        <f t="shared" si="27"/>
        <v>50000</v>
      </c>
      <c r="E359" s="1128">
        <f t="shared" si="27"/>
        <v>8000</v>
      </c>
      <c r="F359" s="1129">
        <f t="shared" si="27"/>
        <v>29920</v>
      </c>
      <c r="G359" s="1111">
        <f t="shared" si="23"/>
        <v>10000</v>
      </c>
      <c r="H359" s="1112">
        <f t="shared" si="24"/>
        <v>0.25</v>
      </c>
      <c r="I359" s="1111">
        <f t="shared" si="25"/>
        <v>-20080</v>
      </c>
      <c r="J359" s="1113">
        <f t="shared" si="26"/>
        <v>-0.40160000000000001</v>
      </c>
    </row>
    <row r="360" spans="1:10" x14ac:dyDescent="0.2">
      <c r="A360" s="1114" t="s">
        <v>21993</v>
      </c>
      <c r="B360" s="1130">
        <f t="shared" si="27"/>
        <v>16480651</v>
      </c>
      <c r="C360" s="1110">
        <f t="shared" si="27"/>
        <v>16806354</v>
      </c>
      <c r="D360" s="1130">
        <f t="shared" si="27"/>
        <v>57115248</v>
      </c>
      <c r="E360" s="1128">
        <f t="shared" si="27"/>
        <v>55326490</v>
      </c>
      <c r="F360" s="1129">
        <f t="shared" si="27"/>
        <v>46695806</v>
      </c>
      <c r="G360" s="1111">
        <f t="shared" si="23"/>
        <v>40634597</v>
      </c>
      <c r="H360" s="1112">
        <f t="shared" si="24"/>
        <v>2.4655941685798699</v>
      </c>
      <c r="I360" s="1111">
        <f t="shared" si="25"/>
        <v>-10419442</v>
      </c>
      <c r="J360" s="1113">
        <f t="shared" si="26"/>
        <v>-0.18242837709467707</v>
      </c>
    </row>
    <row r="361" spans="1:10" x14ac:dyDescent="0.2">
      <c r="A361" s="1114" t="s">
        <v>21994</v>
      </c>
      <c r="B361" s="1130">
        <f t="shared" si="27"/>
        <v>3637860</v>
      </c>
      <c r="C361" s="1110">
        <f t="shared" si="27"/>
        <v>2781665</v>
      </c>
      <c r="D361" s="1130">
        <f t="shared" si="27"/>
        <v>1645688</v>
      </c>
      <c r="E361" s="1128">
        <f t="shared" si="27"/>
        <v>1821385</v>
      </c>
      <c r="F361" s="1129">
        <f t="shared" si="27"/>
        <v>1824510</v>
      </c>
      <c r="G361" s="1111">
        <f t="shared" si="23"/>
        <v>-1992172</v>
      </c>
      <c r="H361" s="1112">
        <f t="shared" si="24"/>
        <v>-0.54762195356610754</v>
      </c>
      <c r="I361" s="1111">
        <f t="shared" si="25"/>
        <v>178822</v>
      </c>
      <c r="J361" s="1113">
        <f t="shared" si="26"/>
        <v>0.10866093694552066</v>
      </c>
    </row>
    <row r="362" spans="1:10" x14ac:dyDescent="0.2">
      <c r="A362" s="1106" t="s">
        <v>21995</v>
      </c>
      <c r="B362" s="1130">
        <f t="shared" si="27"/>
        <v>228910232</v>
      </c>
      <c r="C362" s="1110">
        <f t="shared" si="27"/>
        <v>212749050</v>
      </c>
      <c r="D362" s="1130">
        <f t="shared" si="27"/>
        <v>111100700</v>
      </c>
      <c r="E362" s="1128">
        <f t="shared" si="27"/>
        <v>129144717</v>
      </c>
      <c r="F362" s="1129">
        <f t="shared" si="27"/>
        <v>202115447</v>
      </c>
      <c r="G362" s="1111">
        <f t="shared" si="23"/>
        <v>-117809532</v>
      </c>
      <c r="H362" s="1112">
        <f t="shared" si="24"/>
        <v>-0.51465384911234546</v>
      </c>
      <c r="I362" s="1111">
        <f t="shared" si="25"/>
        <v>91014747</v>
      </c>
      <c r="J362" s="1113">
        <f t="shared" si="26"/>
        <v>0.81920948292855045</v>
      </c>
    </row>
    <row r="363" spans="1:10" x14ac:dyDescent="0.2">
      <c r="A363" s="1106" t="s">
        <v>21996</v>
      </c>
      <c r="B363" s="1130">
        <f t="shared" si="27"/>
        <v>156334752</v>
      </c>
      <c r="C363" s="1110">
        <f t="shared" si="27"/>
        <v>148767210</v>
      </c>
      <c r="D363" s="1130">
        <f t="shared" si="27"/>
        <v>166334753</v>
      </c>
      <c r="E363" s="1128">
        <f t="shared" si="27"/>
        <v>166334753</v>
      </c>
      <c r="F363" s="1129">
        <f t="shared" si="27"/>
        <v>166408200</v>
      </c>
      <c r="G363" s="1111">
        <f t="shared" si="23"/>
        <v>10000001</v>
      </c>
      <c r="H363" s="1112">
        <f t="shared" si="24"/>
        <v>6.396531079666791E-2</v>
      </c>
      <c r="I363" s="1111">
        <f t="shared" si="25"/>
        <v>73447</v>
      </c>
      <c r="J363" s="1113">
        <f t="shared" si="26"/>
        <v>4.4156136150332937E-4</v>
      </c>
    </row>
    <row r="364" spans="1:10" x14ac:dyDescent="0.2">
      <c r="A364" s="1106" t="s">
        <v>21997</v>
      </c>
      <c r="B364" s="1130">
        <f t="shared" si="27"/>
        <v>80860889</v>
      </c>
      <c r="C364" s="1110">
        <f t="shared" si="27"/>
        <v>116286879</v>
      </c>
      <c r="D364" s="1130">
        <f t="shared" si="27"/>
        <v>49815723</v>
      </c>
      <c r="E364" s="1128">
        <f t="shared" si="27"/>
        <v>50149222</v>
      </c>
      <c r="F364" s="1129">
        <f t="shared" si="27"/>
        <v>70021101</v>
      </c>
      <c r="G364" s="1111">
        <f t="shared" si="23"/>
        <v>-31045166</v>
      </c>
      <c r="H364" s="1112">
        <f t="shared" si="24"/>
        <v>-0.38393302848797517</v>
      </c>
      <c r="I364" s="1111">
        <f t="shared" si="25"/>
        <v>20205378</v>
      </c>
      <c r="J364" s="1113">
        <f t="shared" si="26"/>
        <v>0.40560242395759266</v>
      </c>
    </row>
    <row r="365" spans="1:10" x14ac:dyDescent="0.2">
      <c r="A365" s="1106" t="s">
        <v>21998</v>
      </c>
      <c r="B365" s="1130">
        <f t="shared" ref="B365:F374" si="28">+B49+B112+B176+B239+B302</f>
        <v>4538874</v>
      </c>
      <c r="C365" s="1110">
        <f t="shared" si="28"/>
        <v>21719861</v>
      </c>
      <c r="D365" s="1130">
        <f t="shared" si="28"/>
        <v>43707258</v>
      </c>
      <c r="E365" s="1128">
        <f t="shared" si="28"/>
        <v>8783970</v>
      </c>
      <c r="F365" s="1129">
        <f t="shared" si="28"/>
        <v>3555209</v>
      </c>
      <c r="G365" s="1111">
        <f t="shared" si="23"/>
        <v>39168384</v>
      </c>
      <c r="H365" s="1112">
        <f t="shared" si="24"/>
        <v>8.6295376342238193</v>
      </c>
      <c r="I365" s="1111">
        <f t="shared" si="25"/>
        <v>-40152049</v>
      </c>
      <c r="J365" s="1113">
        <f t="shared" si="26"/>
        <v>-0.9186586127182812</v>
      </c>
    </row>
    <row r="366" spans="1:10" x14ac:dyDescent="0.2">
      <c r="A366" s="1114" t="s">
        <v>21999</v>
      </c>
      <c r="B366" s="1130">
        <f t="shared" si="28"/>
        <v>18624494</v>
      </c>
      <c r="C366" s="1110">
        <f t="shared" si="28"/>
        <v>10114639</v>
      </c>
      <c r="D366" s="1130">
        <f t="shared" si="28"/>
        <v>10953912</v>
      </c>
      <c r="E366" s="1128">
        <f t="shared" si="28"/>
        <v>11182049</v>
      </c>
      <c r="F366" s="1129">
        <f t="shared" si="28"/>
        <v>9418439</v>
      </c>
      <c r="G366" s="1111">
        <f t="shared" si="23"/>
        <v>-7670582</v>
      </c>
      <c r="H366" s="1112">
        <f t="shared" si="24"/>
        <v>-0.4118545180341544</v>
      </c>
      <c r="I366" s="1111">
        <f t="shared" si="25"/>
        <v>-1535473</v>
      </c>
      <c r="J366" s="1113">
        <f t="shared" si="26"/>
        <v>-0.14017576551646571</v>
      </c>
    </row>
    <row r="367" spans="1:10" x14ac:dyDescent="0.2">
      <c r="A367" s="1106" t="s">
        <v>22000</v>
      </c>
      <c r="B367" s="1130">
        <f t="shared" si="28"/>
        <v>9360133</v>
      </c>
      <c r="C367" s="1110">
        <f t="shared" si="28"/>
        <v>12817161</v>
      </c>
      <c r="D367" s="1130">
        <f t="shared" si="28"/>
        <v>6560000</v>
      </c>
      <c r="E367" s="1128">
        <f t="shared" si="28"/>
        <v>7974466</v>
      </c>
      <c r="F367" s="1129">
        <f t="shared" si="28"/>
        <v>9691208</v>
      </c>
      <c r="G367" s="1111">
        <f t="shared" si="23"/>
        <v>-2800133</v>
      </c>
      <c r="H367" s="1112">
        <f t="shared" si="24"/>
        <v>-0.29915525772977797</v>
      </c>
      <c r="I367" s="1111">
        <f t="shared" si="25"/>
        <v>3131208</v>
      </c>
      <c r="J367" s="1113">
        <f t="shared" si="26"/>
        <v>0.4773182926829268</v>
      </c>
    </row>
    <row r="368" spans="1:10" x14ac:dyDescent="0.2">
      <c r="A368" s="1106" t="s">
        <v>22001</v>
      </c>
      <c r="B368" s="1130">
        <f t="shared" si="28"/>
        <v>145851781</v>
      </c>
      <c r="C368" s="1110">
        <f t="shared" si="28"/>
        <v>112808066</v>
      </c>
      <c r="D368" s="1130">
        <f t="shared" si="28"/>
        <v>128650575</v>
      </c>
      <c r="E368" s="1128">
        <f t="shared" si="28"/>
        <v>161143702</v>
      </c>
      <c r="F368" s="1129">
        <f t="shared" si="28"/>
        <v>177777595</v>
      </c>
      <c r="G368" s="1111">
        <f t="shared" si="23"/>
        <v>-17201206</v>
      </c>
      <c r="H368" s="1112">
        <f t="shared" si="24"/>
        <v>-0.1179362081289909</v>
      </c>
      <c r="I368" s="1111">
        <f t="shared" si="25"/>
        <v>49127020</v>
      </c>
      <c r="J368" s="1113">
        <f t="shared" si="26"/>
        <v>0.38186397534562128</v>
      </c>
    </row>
    <row r="369" spans="1:10" x14ac:dyDescent="0.2">
      <c r="A369" s="1106" t="s">
        <v>22002</v>
      </c>
      <c r="B369" s="1130">
        <f t="shared" si="28"/>
        <v>14662981</v>
      </c>
      <c r="C369" s="1110">
        <f t="shared" si="28"/>
        <v>9031925</v>
      </c>
      <c r="D369" s="1130">
        <f t="shared" si="28"/>
        <v>11036592</v>
      </c>
      <c r="E369" s="1128">
        <f t="shared" si="28"/>
        <v>9223022</v>
      </c>
      <c r="F369" s="1129">
        <f t="shared" si="28"/>
        <v>8970148</v>
      </c>
      <c r="G369" s="1111">
        <f t="shared" si="23"/>
        <v>-3626389</v>
      </c>
      <c r="H369" s="1112">
        <f t="shared" si="24"/>
        <v>-0.24731594482731717</v>
      </c>
      <c r="I369" s="1111">
        <f t="shared" si="25"/>
        <v>-2066444</v>
      </c>
      <c r="J369" s="1113">
        <f t="shared" si="26"/>
        <v>-0.18723569739644266</v>
      </c>
    </row>
    <row r="370" spans="1:10" x14ac:dyDescent="0.2">
      <c r="A370" s="1106" t="s">
        <v>22003</v>
      </c>
      <c r="B370" s="1130">
        <f t="shared" si="28"/>
        <v>0</v>
      </c>
      <c r="C370" s="1110">
        <f t="shared" si="28"/>
        <v>0</v>
      </c>
      <c r="D370" s="1130">
        <f t="shared" si="28"/>
        <v>0</v>
      </c>
      <c r="E370" s="1128">
        <f t="shared" si="28"/>
        <v>0</v>
      </c>
      <c r="F370" s="1129">
        <f t="shared" si="28"/>
        <v>0</v>
      </c>
      <c r="G370" s="1111"/>
      <c r="H370" s="1112"/>
      <c r="I370" s="1111"/>
      <c r="J370" s="1113"/>
    </row>
    <row r="371" spans="1:10" x14ac:dyDescent="0.2">
      <c r="A371" s="1106" t="s">
        <v>22004</v>
      </c>
      <c r="B371" s="1130">
        <f t="shared" si="28"/>
        <v>0</v>
      </c>
      <c r="C371" s="1110">
        <f t="shared" si="28"/>
        <v>20000</v>
      </c>
      <c r="D371" s="1130">
        <f t="shared" si="28"/>
        <v>0</v>
      </c>
      <c r="E371" s="1128">
        <f t="shared" si="28"/>
        <v>0</v>
      </c>
      <c r="F371" s="1129">
        <f t="shared" si="28"/>
        <v>0</v>
      </c>
      <c r="G371" s="1111"/>
      <c r="H371" s="1112"/>
      <c r="I371" s="1111"/>
      <c r="J371" s="1113"/>
    </row>
    <row r="372" spans="1:10" x14ac:dyDescent="0.2">
      <c r="A372" s="1106" t="s">
        <v>22005</v>
      </c>
      <c r="B372" s="1130">
        <f t="shared" si="28"/>
        <v>34947</v>
      </c>
      <c r="C372" s="1110">
        <f t="shared" si="28"/>
        <v>104447</v>
      </c>
      <c r="D372" s="1130">
        <f>+D56+D119+D183+D246+D309</f>
        <v>93743</v>
      </c>
      <c r="E372" s="1128">
        <f>+E56+E119+E183+E246+E309</f>
        <v>79023</v>
      </c>
      <c r="F372" s="1129">
        <f t="shared" si="28"/>
        <v>137943</v>
      </c>
      <c r="G372" s="1111">
        <f t="shared" si="23"/>
        <v>58796</v>
      </c>
      <c r="H372" s="1112">
        <f t="shared" si="24"/>
        <v>1.6824333991472802</v>
      </c>
      <c r="I372" s="1111">
        <f t="shared" si="25"/>
        <v>44200</v>
      </c>
      <c r="J372" s="1113">
        <f t="shared" si="26"/>
        <v>0.47150187213978645</v>
      </c>
    </row>
    <row r="373" spans="1:10" x14ac:dyDescent="0.2">
      <c r="A373" s="1106" t="s">
        <v>22006</v>
      </c>
      <c r="B373" s="1130">
        <f t="shared" si="28"/>
        <v>457877190</v>
      </c>
      <c r="C373" s="1110">
        <f t="shared" si="28"/>
        <v>467129428</v>
      </c>
      <c r="D373" s="1130">
        <f>+D57+D120+D184+D247+D310</f>
        <v>495061930</v>
      </c>
      <c r="E373" s="1128">
        <f>+E57+E120+E184+E247+E310</f>
        <v>485943274</v>
      </c>
      <c r="F373" s="1129">
        <f t="shared" si="28"/>
        <v>446221744</v>
      </c>
      <c r="G373" s="1111">
        <f t="shared" si="23"/>
        <v>37184740</v>
      </c>
      <c r="H373" s="1112">
        <f t="shared" si="24"/>
        <v>8.1211164941411479E-2</v>
      </c>
      <c r="I373" s="1111">
        <f t="shared" si="25"/>
        <v>-48840186</v>
      </c>
      <c r="J373" s="1113">
        <f t="shared" si="26"/>
        <v>-9.8654699625155995E-2</v>
      </c>
    </row>
    <row r="374" spans="1:10" x14ac:dyDescent="0.2">
      <c r="A374" s="1115" t="s">
        <v>22007</v>
      </c>
      <c r="B374" s="1107">
        <f t="shared" si="28"/>
        <v>0</v>
      </c>
      <c r="C374" s="1110">
        <f t="shared" si="28"/>
        <v>0</v>
      </c>
      <c r="D374" s="1107">
        <f t="shared" si="28"/>
        <v>8432600</v>
      </c>
      <c r="E374" s="1110">
        <f t="shared" si="28"/>
        <v>40065506</v>
      </c>
      <c r="F374" s="1129">
        <f t="shared" si="28"/>
        <v>53802977</v>
      </c>
      <c r="G374" s="1111">
        <f t="shared" si="23"/>
        <v>8432600</v>
      </c>
      <c r="H374" s="1113" t="s">
        <v>1795</v>
      </c>
      <c r="I374" s="1111">
        <f t="shared" si="25"/>
        <v>45370377</v>
      </c>
      <c r="J374" s="1113">
        <f t="shared" si="26"/>
        <v>5.3803544576998794</v>
      </c>
    </row>
    <row r="375" spans="1:10" ht="13.5" thickBot="1" x14ac:dyDescent="0.25">
      <c r="A375" s="1066"/>
      <c r="B375" s="1116"/>
      <c r="C375" s="1132"/>
      <c r="D375" s="1116"/>
      <c r="E375" s="1110"/>
      <c r="F375" s="1110"/>
      <c r="G375" s="1111"/>
      <c r="H375" s="1112"/>
      <c r="I375" s="1111"/>
      <c r="J375" s="1113"/>
    </row>
    <row r="376" spans="1:10" ht="21.75" customHeight="1" thickBot="1" x14ac:dyDescent="0.25">
      <c r="A376" s="1120" t="s">
        <v>22008</v>
      </c>
      <c r="B376" s="1121">
        <f t="shared" ref="B376:G376" si="29">SUM(B332:B375)</f>
        <v>1677572261</v>
      </c>
      <c r="C376" s="730">
        <f t="shared" si="29"/>
        <v>1893415227</v>
      </c>
      <c r="D376" s="1122">
        <f t="shared" si="29"/>
        <v>1872771585</v>
      </c>
      <c r="E376" s="679">
        <f t="shared" si="29"/>
        <v>2035046024</v>
      </c>
      <c r="F376" s="730">
        <f t="shared" si="29"/>
        <v>1865798925</v>
      </c>
      <c r="G376" s="1122">
        <f t="shared" si="29"/>
        <v>195199324</v>
      </c>
      <c r="H376" s="1135">
        <f>+G376/B376</f>
        <v>0.11635822106622208</v>
      </c>
      <c r="I376" s="1122">
        <f>SUM(I332:I375)</f>
        <v>-6972660</v>
      </c>
      <c r="J376" s="1135">
        <f>+I376/D376</f>
        <v>-3.7231769511282924E-3</v>
      </c>
    </row>
    <row r="377" spans="1:10" x14ac:dyDescent="0.2">
      <c r="A377" s="570" t="s">
        <v>22009</v>
      </c>
      <c r="B377" s="680"/>
      <c r="C377" s="680"/>
      <c r="D377" s="680"/>
      <c r="E377" s="680"/>
      <c r="F377" s="680"/>
      <c r="G377" s="680"/>
      <c r="H377" s="680"/>
      <c r="I377" s="680"/>
      <c r="J377" s="680"/>
    </row>
    <row r="378" spans="1:10" x14ac:dyDescent="0.2">
      <c r="A378" s="810" t="s">
        <v>22010</v>
      </c>
      <c r="B378" s="680"/>
      <c r="C378" s="680"/>
      <c r="D378" s="680"/>
      <c r="E378" s="680"/>
      <c r="F378" s="680"/>
      <c r="G378" s="680"/>
      <c r="H378" s="680"/>
      <c r="I378" s="680"/>
      <c r="J378" s="680"/>
    </row>
    <row r="379" spans="1:10" x14ac:dyDescent="0.2">
      <c r="A379" s="570"/>
      <c r="B379" s="269"/>
      <c r="C379" s="269"/>
      <c r="D379" s="680"/>
      <c r="E379" s="680"/>
      <c r="F379" s="680"/>
      <c r="G379" s="269"/>
      <c r="H379" s="269"/>
      <c r="I379" s="680"/>
      <c r="J379" s="1089"/>
    </row>
  </sheetData>
  <mergeCells count="42">
    <mergeCell ref="A329:A330"/>
    <mergeCell ref="A257:J257"/>
    <mergeCell ref="A259:J259"/>
    <mergeCell ref="A261:J261"/>
    <mergeCell ref="A262:J262"/>
    <mergeCell ref="A266:A267"/>
    <mergeCell ref="A317:G317"/>
    <mergeCell ref="A318:G318"/>
    <mergeCell ref="A320:J320"/>
    <mergeCell ref="A322:J322"/>
    <mergeCell ref="A324:J324"/>
    <mergeCell ref="A325:J325"/>
    <mergeCell ref="A255:G255"/>
    <mergeCell ref="A135:J135"/>
    <mergeCell ref="A136:J136"/>
    <mergeCell ref="A140:A141"/>
    <mergeCell ref="A191:G191"/>
    <mergeCell ref="A192:G192"/>
    <mergeCell ref="A194:J194"/>
    <mergeCell ref="A196:J196"/>
    <mergeCell ref="A198:J198"/>
    <mergeCell ref="A199:J199"/>
    <mergeCell ref="A203:A204"/>
    <mergeCell ref="A254:G254"/>
    <mergeCell ref="A133:J133"/>
    <mergeCell ref="A13:A14"/>
    <mergeCell ref="A64:G64"/>
    <mergeCell ref="A65:G65"/>
    <mergeCell ref="A67:J67"/>
    <mergeCell ref="A69:J69"/>
    <mergeCell ref="A71:J71"/>
    <mergeCell ref="A72:J72"/>
    <mergeCell ref="A76:A77"/>
    <mergeCell ref="A128:G128"/>
    <mergeCell ref="A129:G129"/>
    <mergeCell ref="A131:J131"/>
    <mergeCell ref="A9:J9"/>
    <mergeCell ref="A1:G1"/>
    <mergeCell ref="A2:G2"/>
    <mergeCell ref="A4:J4"/>
    <mergeCell ref="A6:J6"/>
    <mergeCell ref="A8:J8"/>
  </mergeCells>
  <printOptions horizontalCentered="1"/>
  <pageMargins left="0.39370078740157483" right="0.39370078740157483" top="0.70866141732283472" bottom="0.39370078740157483" header="0" footer="0"/>
  <pageSetup paperSize="9" scale="54" orientation="landscape" r:id="rId1"/>
  <headerFooter alignWithMargins="0"/>
  <rowBreaks count="5" manualBreakCount="5">
    <brk id="63" max="9" man="1"/>
    <brk id="126" max="9" man="1"/>
    <brk id="190" max="9" man="1"/>
    <brk id="253" max="9" man="1"/>
    <brk id="316"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9C76-001A-4BC0-A70E-0AF5A6F2502F}">
  <sheetPr>
    <tabColor theme="3" tint="-0.249977111117893"/>
  </sheetPr>
  <dimension ref="A1:P167"/>
  <sheetViews>
    <sheetView view="pageBreakPreview" topLeftCell="A4" zoomScale="68" zoomScaleNormal="98" zoomScaleSheetLayoutView="68" workbookViewId="0">
      <selection activeCell="A4" sqref="A4:N4"/>
    </sheetView>
  </sheetViews>
  <sheetFormatPr baseColWidth="10" defaultColWidth="11.42578125" defaultRowHeight="12.75" x14ac:dyDescent="0.2"/>
  <cols>
    <col min="1" max="1" width="51.5703125" style="1174" customWidth="1"/>
    <col min="2" max="2" width="14.140625" style="1174" customWidth="1"/>
    <col min="3" max="3" width="17.140625" style="1174" customWidth="1"/>
    <col min="4" max="4" width="14.7109375" style="1174" customWidth="1"/>
    <col min="5" max="5" width="17.5703125" style="1174" customWidth="1"/>
    <col min="6" max="6" width="21" style="1175" customWidth="1"/>
    <col min="7" max="7" width="19.7109375" style="1174" customWidth="1"/>
    <col min="8" max="8" width="23.85546875" style="1174" customWidth="1"/>
    <col min="9" max="9" width="19.5703125" style="1174" customWidth="1"/>
    <col min="10" max="10" width="20.140625" style="1174" customWidth="1"/>
    <col min="11" max="11" width="18.7109375" style="1174" customWidth="1"/>
    <col min="12" max="12" width="18.85546875" style="1174" customWidth="1"/>
    <col min="13" max="13" width="13.5703125" style="1174" customWidth="1"/>
    <col min="14" max="14" width="18.5703125" style="1176" customWidth="1"/>
    <col min="15" max="15" width="23" style="1174" customWidth="1"/>
    <col min="16" max="16" width="19.85546875" style="1174" customWidth="1"/>
    <col min="17" max="17" width="16" style="1174" bestFit="1" customWidth="1"/>
    <col min="18" max="16384" width="11.42578125" style="1174"/>
  </cols>
  <sheetData>
    <row r="1" spans="1:14" s="1146" customFormat="1" ht="18" x14ac:dyDescent="0.2">
      <c r="A1" s="1143" t="s">
        <v>2046</v>
      </c>
      <c r="B1" s="1144"/>
      <c r="C1" s="1144"/>
      <c r="D1" s="1144"/>
      <c r="E1" s="1144"/>
      <c r="F1" s="1145"/>
      <c r="G1" s="1144"/>
      <c r="H1" s="1144"/>
      <c r="N1" s="1147"/>
    </row>
    <row r="2" spans="1:14" s="1146" customFormat="1" x14ac:dyDescent="0.2">
      <c r="A2" s="1148" t="s">
        <v>21947</v>
      </c>
      <c r="B2" s="1144"/>
      <c r="C2" s="1144"/>
      <c r="D2" s="1144"/>
      <c r="E2" s="1144"/>
      <c r="F2" s="1145"/>
      <c r="G2" s="1144"/>
      <c r="H2" s="1144"/>
      <c r="N2" s="1147"/>
    </row>
    <row r="3" spans="1:14" s="1146" customFormat="1" x14ac:dyDescent="0.2">
      <c r="A3" s="1149"/>
      <c r="B3" s="1149"/>
      <c r="C3" s="1149"/>
      <c r="D3" s="1149"/>
      <c r="E3" s="1149"/>
      <c r="F3" s="1150"/>
      <c r="G3" s="1149"/>
      <c r="H3" s="1149"/>
      <c r="N3" s="1147"/>
    </row>
    <row r="4" spans="1:14" s="1146" customFormat="1" ht="19.5" x14ac:dyDescent="0.4">
      <c r="A4" s="1865" t="s">
        <v>22017</v>
      </c>
      <c r="B4" s="1865"/>
      <c r="C4" s="1865"/>
      <c r="D4" s="1865"/>
      <c r="E4" s="1865"/>
      <c r="F4" s="1865"/>
      <c r="G4" s="1865"/>
      <c r="H4" s="1865"/>
      <c r="I4" s="1865"/>
      <c r="J4" s="1865"/>
      <c r="K4" s="1865"/>
      <c r="L4" s="1865"/>
      <c r="M4" s="1865"/>
      <c r="N4" s="1865"/>
    </row>
    <row r="5" spans="1:14" s="1146" customFormat="1" x14ac:dyDescent="0.2">
      <c r="A5" s="1151"/>
      <c r="F5" s="1152"/>
      <c r="N5" s="1147"/>
    </row>
    <row r="6" spans="1:14" s="1146" customFormat="1" ht="19.5" x14ac:dyDescent="0.4">
      <c r="A6" s="1865" t="s">
        <v>39</v>
      </c>
      <c r="B6" s="1865"/>
      <c r="C6" s="1865"/>
      <c r="D6" s="1865"/>
      <c r="E6" s="1865"/>
      <c r="F6" s="1865"/>
      <c r="G6" s="1865"/>
      <c r="H6" s="1865"/>
      <c r="I6" s="1865"/>
      <c r="J6" s="1865"/>
      <c r="K6" s="1865"/>
      <c r="L6" s="1865"/>
      <c r="M6" s="1865"/>
      <c r="N6" s="1865"/>
    </row>
    <row r="7" spans="1:14" s="1146" customFormat="1" ht="15" x14ac:dyDescent="0.2">
      <c r="A7" s="1151"/>
      <c r="B7" s="1153"/>
      <c r="C7" s="1153"/>
      <c r="D7" s="1153"/>
      <c r="E7" s="1153"/>
      <c r="F7" s="1154"/>
      <c r="G7" s="1153"/>
      <c r="H7" s="1153"/>
      <c r="I7" s="1153"/>
      <c r="J7" s="1153"/>
      <c r="K7" s="1153"/>
      <c r="L7" s="1153"/>
      <c r="M7" s="1153"/>
      <c r="N7" s="1155"/>
    </row>
    <row r="8" spans="1:14" s="1146" customFormat="1" ht="19.5" x14ac:dyDescent="0.4">
      <c r="A8" s="1865" t="s">
        <v>22018</v>
      </c>
      <c r="B8" s="1865"/>
      <c r="C8" s="1865"/>
      <c r="D8" s="1865"/>
      <c r="E8" s="1865"/>
      <c r="F8" s="1865"/>
      <c r="G8" s="1865"/>
      <c r="H8" s="1865"/>
      <c r="I8" s="1865"/>
      <c r="J8" s="1865"/>
      <c r="K8" s="1865"/>
      <c r="L8" s="1865"/>
      <c r="M8" s="1865"/>
      <c r="N8" s="1865"/>
    </row>
    <row r="9" spans="1:14" s="1146" customFormat="1" ht="15" x14ac:dyDescent="0.2">
      <c r="A9" s="1153"/>
      <c r="B9" s="1153"/>
      <c r="C9" s="1153"/>
      <c r="D9" s="1153"/>
      <c r="E9" s="1153"/>
      <c r="F9" s="1154"/>
      <c r="G9" s="1153"/>
      <c r="H9" s="1153"/>
      <c r="I9" s="1153"/>
      <c r="J9" s="1153"/>
      <c r="K9" s="1153"/>
      <c r="L9" s="1153"/>
      <c r="M9" s="1153"/>
      <c r="N9" s="1155"/>
    </row>
    <row r="10" spans="1:14" s="1146" customFormat="1" ht="16.5" x14ac:dyDescent="0.2">
      <c r="A10" s="1156" t="s">
        <v>2043</v>
      </c>
      <c r="B10" s="1156"/>
      <c r="C10" s="1157" t="s">
        <v>22019</v>
      </c>
      <c r="D10" s="1157"/>
      <c r="E10" s="1157"/>
      <c r="F10" s="1158"/>
      <c r="G10" s="1159"/>
      <c r="H10" s="1160"/>
      <c r="I10" s="1160"/>
      <c r="J10" s="1160"/>
      <c r="K10" s="1160"/>
      <c r="L10" s="1160"/>
      <c r="M10" s="1160"/>
      <c r="N10" s="1161"/>
    </row>
    <row r="11" spans="1:14" s="1146" customFormat="1" ht="16.5" x14ac:dyDescent="0.2">
      <c r="A11" s="1156" t="s">
        <v>0</v>
      </c>
      <c r="B11" s="1156"/>
      <c r="C11" s="1157" t="s">
        <v>22016</v>
      </c>
      <c r="D11" s="1157"/>
      <c r="E11" s="1157"/>
      <c r="F11" s="1158"/>
      <c r="G11" s="1159"/>
      <c r="H11" s="1160"/>
      <c r="I11" s="1160"/>
      <c r="J11" s="1160"/>
      <c r="K11" s="1160"/>
      <c r="L11" s="1160"/>
      <c r="M11" s="1160"/>
      <c r="N11" s="1161"/>
    </row>
    <row r="12" spans="1:14" s="1146" customFormat="1" ht="45.75" customHeight="1" x14ac:dyDescent="0.2">
      <c r="A12" s="1162" t="s">
        <v>22020</v>
      </c>
      <c r="B12" s="1163" t="s">
        <v>22021</v>
      </c>
      <c r="C12" s="1163" t="s">
        <v>22022</v>
      </c>
      <c r="D12" s="1163" t="s">
        <v>22023</v>
      </c>
      <c r="E12" s="1163" t="s">
        <v>22024</v>
      </c>
      <c r="F12" s="1164" t="s">
        <v>22025</v>
      </c>
      <c r="G12" s="1163" t="s">
        <v>22026</v>
      </c>
      <c r="H12" s="1163" t="s">
        <v>22027</v>
      </c>
      <c r="I12" s="1163" t="s">
        <v>22028</v>
      </c>
      <c r="J12" s="1163" t="s">
        <v>22029</v>
      </c>
      <c r="K12" s="1163" t="s">
        <v>22030</v>
      </c>
      <c r="L12" s="1163" t="s">
        <v>22029</v>
      </c>
      <c r="M12" s="1163" t="s">
        <v>22031</v>
      </c>
      <c r="N12" s="1165" t="s">
        <v>22032</v>
      </c>
    </row>
    <row r="13" spans="1:14" s="1146" customFormat="1" ht="72" x14ac:dyDescent="0.2">
      <c r="A13" s="1166" t="s">
        <v>22033</v>
      </c>
      <c r="B13" s="1167">
        <v>200789</v>
      </c>
      <c r="C13" s="1167" t="s">
        <v>22034</v>
      </c>
      <c r="D13" s="1167" t="s">
        <v>22035</v>
      </c>
      <c r="E13" s="1167" t="s">
        <v>22036</v>
      </c>
      <c r="F13" s="1168">
        <v>2923564</v>
      </c>
      <c r="G13" s="1169">
        <v>44069</v>
      </c>
      <c r="H13" s="1167" t="s">
        <v>22037</v>
      </c>
      <c r="I13" s="1167" t="s">
        <v>22038</v>
      </c>
      <c r="J13" s="1169">
        <v>44257</v>
      </c>
      <c r="K13" s="1167" t="s">
        <v>3</v>
      </c>
      <c r="L13" s="1169">
        <v>44257</v>
      </c>
      <c r="M13" s="1169">
        <v>44257</v>
      </c>
      <c r="N13" s="1170">
        <v>44299</v>
      </c>
    </row>
    <row r="14" spans="1:14" s="1146" customFormat="1" ht="72" x14ac:dyDescent="0.2">
      <c r="A14" s="1166" t="s">
        <v>22039</v>
      </c>
      <c r="B14" s="1167">
        <v>189363</v>
      </c>
      <c r="C14" s="1167" t="s">
        <v>22034</v>
      </c>
      <c r="D14" s="1167" t="s">
        <v>22035</v>
      </c>
      <c r="E14" s="1167" t="s">
        <v>22040</v>
      </c>
      <c r="F14" s="1168">
        <v>9319947</v>
      </c>
      <c r="G14" s="1169">
        <v>44134</v>
      </c>
      <c r="H14" s="1167" t="s">
        <v>22041</v>
      </c>
      <c r="I14" s="1167" t="s">
        <v>22042</v>
      </c>
      <c r="J14" s="1169">
        <v>44513</v>
      </c>
      <c r="K14" s="1167" t="s">
        <v>3</v>
      </c>
      <c r="L14" s="1169">
        <v>44513</v>
      </c>
      <c r="M14" s="1169">
        <v>44513</v>
      </c>
      <c r="N14" s="1170">
        <f>M14+60</f>
        <v>44573</v>
      </c>
    </row>
    <row r="15" spans="1:14" s="1146" customFormat="1" ht="90.75" customHeight="1" x14ac:dyDescent="0.2">
      <c r="A15" s="1166" t="s">
        <v>22043</v>
      </c>
      <c r="B15" s="1167">
        <v>2376861</v>
      </c>
      <c r="C15" s="1167" t="s">
        <v>22034</v>
      </c>
      <c r="D15" s="1167" t="s">
        <v>22035</v>
      </c>
      <c r="E15" s="1167" t="s">
        <v>22044</v>
      </c>
      <c r="F15" s="1168">
        <v>2317552</v>
      </c>
      <c r="G15" s="1169">
        <v>44127</v>
      </c>
      <c r="H15" s="1167" t="s">
        <v>22045</v>
      </c>
      <c r="I15" s="1167" t="s">
        <v>22046</v>
      </c>
      <c r="J15" s="1169">
        <v>44291</v>
      </c>
      <c r="K15" s="1167" t="s">
        <v>22047</v>
      </c>
      <c r="L15" s="1169">
        <v>44300</v>
      </c>
      <c r="M15" s="1169">
        <v>44309</v>
      </c>
      <c r="N15" s="1170">
        <v>44344</v>
      </c>
    </row>
    <row r="16" spans="1:14" s="1146" customFormat="1" ht="60" x14ac:dyDescent="0.2">
      <c r="A16" s="1166" t="s">
        <v>22048</v>
      </c>
      <c r="B16" s="1167">
        <v>2394327</v>
      </c>
      <c r="C16" s="1167" t="s">
        <v>22034</v>
      </c>
      <c r="D16" s="1167" t="s">
        <v>22049</v>
      </c>
      <c r="E16" s="1167" t="s">
        <v>22050</v>
      </c>
      <c r="F16" s="1168">
        <v>2449407</v>
      </c>
      <c r="G16" s="1169">
        <v>44404</v>
      </c>
      <c r="H16" s="1167" t="s">
        <v>22051</v>
      </c>
      <c r="I16" s="1167" t="s">
        <v>22052</v>
      </c>
      <c r="J16" s="1171">
        <v>44495</v>
      </c>
      <c r="K16" s="1167" t="s">
        <v>3</v>
      </c>
      <c r="L16" s="1171">
        <v>44495</v>
      </c>
      <c r="M16" s="1171">
        <v>44495</v>
      </c>
      <c r="N16" s="1170">
        <f>M16+60</f>
        <v>44555</v>
      </c>
    </row>
    <row r="17" spans="1:14" s="1146" customFormat="1" ht="57.75" customHeight="1" x14ac:dyDescent="0.2">
      <c r="A17" s="1166" t="s">
        <v>22053</v>
      </c>
      <c r="B17" s="1167">
        <v>2394352</v>
      </c>
      <c r="C17" s="1167" t="s">
        <v>22034</v>
      </c>
      <c r="D17" s="1167" t="s">
        <v>22049</v>
      </c>
      <c r="E17" s="1167" t="s">
        <v>22054</v>
      </c>
      <c r="F17" s="1168">
        <v>2258922</v>
      </c>
      <c r="G17" s="1169">
        <v>44421</v>
      </c>
      <c r="H17" s="1167" t="s">
        <v>22055</v>
      </c>
      <c r="I17" s="1167" t="s">
        <v>22052</v>
      </c>
      <c r="J17" s="1171">
        <v>44519</v>
      </c>
      <c r="K17" s="1167" t="s">
        <v>3</v>
      </c>
      <c r="L17" s="1171">
        <v>44519</v>
      </c>
      <c r="M17" s="1171">
        <v>44519</v>
      </c>
      <c r="N17" s="1170">
        <f>M17+60</f>
        <v>44579</v>
      </c>
    </row>
    <row r="18" spans="1:14" s="1146" customFormat="1" ht="48" customHeight="1" x14ac:dyDescent="0.2">
      <c r="A18" s="1166" t="s">
        <v>22056</v>
      </c>
      <c r="B18" s="1167">
        <v>2424025</v>
      </c>
      <c r="C18" s="1167" t="s">
        <v>22057</v>
      </c>
      <c r="D18" s="1167" t="s">
        <v>22035</v>
      </c>
      <c r="E18" s="1167" t="s">
        <v>22058</v>
      </c>
      <c r="F18" s="1168" t="s">
        <v>22059</v>
      </c>
      <c r="G18" s="1169">
        <v>44124</v>
      </c>
      <c r="H18" s="1167" t="s">
        <v>22060</v>
      </c>
      <c r="I18" s="1167" t="s">
        <v>22061</v>
      </c>
      <c r="J18" s="1171">
        <v>44394</v>
      </c>
      <c r="K18" s="1167" t="s">
        <v>22062</v>
      </c>
      <c r="L18" s="1169">
        <v>44506</v>
      </c>
      <c r="M18" s="1169">
        <v>44506</v>
      </c>
      <c r="N18" s="1170">
        <v>44592</v>
      </c>
    </row>
    <row r="19" spans="1:14" s="1146" customFormat="1" ht="72" x14ac:dyDescent="0.2">
      <c r="A19" s="1166" t="s">
        <v>22063</v>
      </c>
      <c r="B19" s="1167">
        <v>2461290</v>
      </c>
      <c r="C19" s="1167" t="s">
        <v>22034</v>
      </c>
      <c r="D19" s="1167" t="s">
        <v>22035</v>
      </c>
      <c r="E19" s="1167" t="s">
        <v>22064</v>
      </c>
      <c r="F19" s="1168" t="s">
        <v>22065</v>
      </c>
      <c r="G19" s="1169">
        <v>44186</v>
      </c>
      <c r="H19" s="1167" t="s">
        <v>22066</v>
      </c>
      <c r="I19" s="1167" t="s">
        <v>22067</v>
      </c>
      <c r="J19" s="1171">
        <v>44411</v>
      </c>
      <c r="K19" s="1167" t="s">
        <v>22068</v>
      </c>
      <c r="L19" s="1169">
        <v>44505</v>
      </c>
      <c r="M19" s="1169">
        <v>44505</v>
      </c>
      <c r="N19" s="1170">
        <v>44574</v>
      </c>
    </row>
    <row r="20" spans="1:14" s="1146" customFormat="1" ht="35.25" customHeight="1" x14ac:dyDescent="0.2">
      <c r="A20" s="1866" t="s">
        <v>2049</v>
      </c>
      <c r="B20" s="1867"/>
      <c r="C20" s="1867"/>
      <c r="D20" s="1867"/>
      <c r="E20" s="1868"/>
      <c r="F20" s="1172">
        <f>SUM(F13:F19)</f>
        <v>19269392</v>
      </c>
      <c r="G20" s="1869"/>
      <c r="H20" s="1870"/>
      <c r="I20" s="1870"/>
      <c r="J20" s="1870"/>
      <c r="K20" s="1870"/>
      <c r="L20" s="1870"/>
      <c r="M20" s="1870"/>
      <c r="N20" s="1871"/>
    </row>
    <row r="21" spans="1:14" s="1146" customFormat="1" x14ac:dyDescent="0.2">
      <c r="A21" s="1173" t="s">
        <v>22069</v>
      </c>
      <c r="B21" s="1174"/>
      <c r="C21" s="1174"/>
      <c r="D21" s="1174"/>
      <c r="E21" s="1174"/>
      <c r="F21" s="1175"/>
      <c r="G21" s="1174"/>
      <c r="H21" s="1174"/>
      <c r="I21" s="1174"/>
      <c r="J21" s="1174"/>
      <c r="K21" s="1174"/>
      <c r="L21" s="1174"/>
      <c r="M21" s="1174"/>
      <c r="N21" s="1176"/>
    </row>
    <row r="22" spans="1:14" s="1146" customFormat="1" x14ac:dyDescent="0.2">
      <c r="A22" s="1177"/>
      <c r="B22" s="1160"/>
      <c r="C22" s="1160"/>
      <c r="D22" s="1160"/>
      <c r="E22" s="1160"/>
      <c r="F22" s="1178"/>
      <c r="G22" s="1160"/>
      <c r="H22" s="1160"/>
      <c r="I22" s="1160"/>
      <c r="J22" s="1160"/>
      <c r="K22" s="1160"/>
      <c r="L22" s="1160"/>
      <c r="M22" s="1160"/>
      <c r="N22" s="1161"/>
    </row>
    <row r="23" spans="1:14" s="1146" customFormat="1" x14ac:dyDescent="0.2">
      <c r="A23" s="1177"/>
      <c r="B23" s="1160"/>
      <c r="C23" s="1160"/>
      <c r="D23" s="1160"/>
      <c r="E23" s="1160"/>
      <c r="F23" s="1178"/>
      <c r="G23" s="1160"/>
      <c r="H23" s="1160"/>
      <c r="I23" s="1160"/>
      <c r="J23" s="1160"/>
      <c r="K23" s="1160"/>
      <c r="L23" s="1160"/>
      <c r="M23" s="1160"/>
      <c r="N23" s="1161"/>
    </row>
    <row r="24" spans="1:14" s="1146" customFormat="1" x14ac:dyDescent="0.2">
      <c r="A24" s="1177"/>
      <c r="B24" s="1160"/>
      <c r="C24" s="1160"/>
      <c r="D24" s="1160"/>
      <c r="E24" s="1160"/>
      <c r="F24" s="1178"/>
      <c r="G24" s="1160"/>
      <c r="H24" s="1160"/>
      <c r="I24" s="1160"/>
      <c r="J24" s="1160"/>
      <c r="K24" s="1160"/>
      <c r="L24" s="1160"/>
      <c r="M24" s="1160"/>
      <c r="N24" s="1161"/>
    </row>
    <row r="25" spans="1:14" s="1146" customFormat="1" ht="18" x14ac:dyDescent="0.2">
      <c r="A25" s="1143" t="s">
        <v>2046</v>
      </c>
      <c r="B25" s="1144"/>
      <c r="C25" s="1144"/>
      <c r="D25" s="1144"/>
      <c r="E25" s="1144"/>
      <c r="F25" s="1145"/>
      <c r="G25" s="1144"/>
      <c r="H25" s="1144"/>
      <c r="N25" s="1147"/>
    </row>
    <row r="26" spans="1:14" s="1146" customFormat="1" x14ac:dyDescent="0.2">
      <c r="A26" s="1148" t="s">
        <v>21947</v>
      </c>
      <c r="B26" s="1144"/>
      <c r="C26" s="1144"/>
      <c r="D26" s="1144"/>
      <c r="E26" s="1144"/>
      <c r="F26" s="1145"/>
      <c r="G26" s="1144"/>
      <c r="H26" s="1144"/>
      <c r="N26" s="1147"/>
    </row>
    <row r="27" spans="1:14" s="1146" customFormat="1" x14ac:dyDescent="0.2">
      <c r="A27" s="1149"/>
      <c r="B27" s="1149"/>
      <c r="C27" s="1149"/>
      <c r="D27" s="1149"/>
      <c r="E27" s="1149"/>
      <c r="F27" s="1150"/>
      <c r="G27" s="1149"/>
      <c r="H27" s="1149"/>
      <c r="N27" s="1147"/>
    </row>
    <row r="28" spans="1:14" s="1146" customFormat="1" ht="19.5" x14ac:dyDescent="0.4">
      <c r="A28" s="1865" t="s">
        <v>22017</v>
      </c>
      <c r="B28" s="1865"/>
      <c r="C28" s="1865"/>
      <c r="D28" s="1865"/>
      <c r="E28" s="1865"/>
      <c r="F28" s="1865"/>
      <c r="G28" s="1865"/>
      <c r="H28" s="1865"/>
      <c r="I28" s="1865"/>
      <c r="J28" s="1865"/>
      <c r="K28" s="1865"/>
      <c r="L28" s="1865"/>
      <c r="M28" s="1865"/>
      <c r="N28" s="1865"/>
    </row>
    <row r="29" spans="1:14" s="1146" customFormat="1" x14ac:dyDescent="0.2">
      <c r="A29" s="1151"/>
      <c r="F29" s="1152"/>
      <c r="N29" s="1147"/>
    </row>
    <row r="30" spans="1:14" s="1146" customFormat="1" ht="19.5" x14ac:dyDescent="0.4">
      <c r="A30" s="1865" t="s">
        <v>39</v>
      </c>
      <c r="B30" s="1865"/>
      <c r="C30" s="1865"/>
      <c r="D30" s="1865"/>
      <c r="E30" s="1865"/>
      <c r="F30" s="1865"/>
      <c r="G30" s="1865"/>
      <c r="H30" s="1865"/>
      <c r="I30" s="1865"/>
      <c r="J30" s="1865"/>
      <c r="K30" s="1865"/>
      <c r="L30" s="1865"/>
      <c r="M30" s="1865"/>
      <c r="N30" s="1865"/>
    </row>
    <row r="31" spans="1:14" s="1146" customFormat="1" ht="15" x14ac:dyDescent="0.2">
      <c r="A31" s="1151"/>
      <c r="B31" s="1153"/>
      <c r="C31" s="1153"/>
      <c r="D31" s="1153"/>
      <c r="E31" s="1153"/>
      <c r="F31" s="1154"/>
      <c r="G31" s="1153"/>
      <c r="H31" s="1153"/>
      <c r="I31" s="1153"/>
      <c r="J31" s="1153"/>
      <c r="K31" s="1153"/>
      <c r="L31" s="1153"/>
      <c r="M31" s="1153"/>
      <c r="N31" s="1155"/>
    </row>
    <row r="32" spans="1:14" s="1146" customFormat="1" ht="19.5" x14ac:dyDescent="0.4">
      <c r="A32" s="1865" t="s">
        <v>22018</v>
      </c>
      <c r="B32" s="1865"/>
      <c r="C32" s="1865"/>
      <c r="D32" s="1865"/>
      <c r="E32" s="1865"/>
      <c r="F32" s="1865"/>
      <c r="G32" s="1865"/>
      <c r="H32" s="1865"/>
      <c r="I32" s="1865"/>
      <c r="J32" s="1865"/>
      <c r="K32" s="1865"/>
      <c r="L32" s="1865"/>
      <c r="M32" s="1865"/>
      <c r="N32" s="1865"/>
    </row>
    <row r="33" spans="1:14" s="1146" customFormat="1" ht="15" x14ac:dyDescent="0.2">
      <c r="A33" s="1153"/>
      <c r="B33" s="1153"/>
      <c r="C33" s="1153"/>
      <c r="D33" s="1153"/>
      <c r="E33" s="1153"/>
      <c r="F33" s="1154"/>
      <c r="G33" s="1153"/>
      <c r="H33" s="1153"/>
      <c r="I33" s="1153"/>
      <c r="J33" s="1153"/>
      <c r="K33" s="1153"/>
      <c r="L33" s="1153"/>
      <c r="M33" s="1153"/>
      <c r="N33" s="1155"/>
    </row>
    <row r="34" spans="1:14" s="1146" customFormat="1" ht="16.5" x14ac:dyDescent="0.2">
      <c r="A34" s="1156" t="s">
        <v>1212</v>
      </c>
      <c r="B34" s="1156"/>
      <c r="C34" s="1157" t="s">
        <v>22070</v>
      </c>
      <c r="D34" s="1157"/>
      <c r="E34" s="1157"/>
      <c r="F34" s="1158"/>
      <c r="G34" s="1159"/>
      <c r="H34" s="1160"/>
      <c r="I34" s="1160"/>
      <c r="J34" s="1160"/>
      <c r="K34" s="1160"/>
      <c r="L34" s="1160"/>
      <c r="M34" s="1160"/>
      <c r="N34" s="1161"/>
    </row>
    <row r="35" spans="1:14" s="1146" customFormat="1" ht="16.5" x14ac:dyDescent="0.2">
      <c r="A35" s="1156" t="s">
        <v>0</v>
      </c>
      <c r="B35" s="1156"/>
      <c r="C35" s="1157" t="s">
        <v>22016</v>
      </c>
      <c r="D35" s="1157"/>
      <c r="E35" s="1157"/>
      <c r="F35" s="1158"/>
      <c r="G35" s="1159"/>
      <c r="H35" s="1160"/>
      <c r="I35" s="1160"/>
      <c r="J35" s="1160"/>
      <c r="K35" s="1160"/>
      <c r="L35" s="1160"/>
      <c r="M35" s="1160"/>
      <c r="N35" s="1161"/>
    </row>
    <row r="36" spans="1:14" s="1183" customFormat="1" ht="63.75" customHeight="1" x14ac:dyDescent="0.2">
      <c r="A36" s="1179" t="s">
        <v>22020</v>
      </c>
      <c r="B36" s="1180" t="s">
        <v>22021</v>
      </c>
      <c r="C36" s="1180" t="s">
        <v>22022</v>
      </c>
      <c r="D36" s="1180" t="s">
        <v>22023</v>
      </c>
      <c r="E36" s="1180" t="s">
        <v>22024</v>
      </c>
      <c r="F36" s="1181" t="s">
        <v>22025</v>
      </c>
      <c r="G36" s="1180" t="s">
        <v>22026</v>
      </c>
      <c r="H36" s="1180" t="s">
        <v>22027</v>
      </c>
      <c r="I36" s="1180" t="s">
        <v>22028</v>
      </c>
      <c r="J36" s="1180" t="s">
        <v>22029</v>
      </c>
      <c r="K36" s="1180" t="s">
        <v>22030</v>
      </c>
      <c r="L36" s="1180" t="s">
        <v>22029</v>
      </c>
      <c r="M36" s="1180" t="s">
        <v>22031</v>
      </c>
      <c r="N36" s="1182" t="s">
        <v>22032</v>
      </c>
    </row>
    <row r="37" spans="1:14" s="1183" customFormat="1" ht="36" customHeight="1" x14ac:dyDescent="0.2">
      <c r="A37" s="1184"/>
      <c r="B37" s="1185"/>
      <c r="C37" s="1186"/>
      <c r="D37" s="1185"/>
      <c r="E37" s="1187"/>
      <c r="F37" s="1188"/>
      <c r="G37" s="1189"/>
      <c r="H37" s="1187"/>
      <c r="I37" s="1187"/>
      <c r="J37" s="1190"/>
      <c r="K37" s="1187"/>
      <c r="L37" s="1190"/>
      <c r="M37" s="1190"/>
      <c r="N37" s="1191"/>
    </row>
    <row r="38" spans="1:14" s="1183" customFormat="1" ht="60.75" customHeight="1" x14ac:dyDescent="0.2">
      <c r="A38" s="1872" t="s">
        <v>22071</v>
      </c>
      <c r="B38" s="1873"/>
      <c r="C38" s="1873"/>
      <c r="D38" s="1873"/>
      <c r="E38" s="1873"/>
      <c r="F38" s="1873"/>
      <c r="G38" s="1873"/>
      <c r="H38" s="1873"/>
      <c r="I38" s="1873"/>
      <c r="J38" s="1873"/>
      <c r="K38" s="1873"/>
      <c r="L38" s="1873"/>
      <c r="M38" s="1873"/>
      <c r="N38" s="1874"/>
    </row>
    <row r="39" spans="1:14" s="1183" customFormat="1" ht="28.5" customHeight="1" x14ac:dyDescent="0.2">
      <c r="A39" s="1184"/>
      <c r="B39" s="1185"/>
      <c r="C39" s="1186"/>
      <c r="D39" s="1185"/>
      <c r="E39" s="1187"/>
      <c r="F39" s="1188"/>
      <c r="G39" s="1189"/>
      <c r="H39" s="1187"/>
      <c r="I39" s="1187"/>
      <c r="J39" s="1190"/>
      <c r="K39" s="1187"/>
      <c r="L39" s="1191"/>
      <c r="M39" s="1191"/>
      <c r="N39" s="1191"/>
    </row>
    <row r="40" spans="1:14" s="1183" customFormat="1" ht="29.25" customHeight="1" x14ac:dyDescent="0.2">
      <c r="A40" s="1875" t="s">
        <v>2049</v>
      </c>
      <c r="B40" s="1876"/>
      <c r="C40" s="1876"/>
      <c r="D40" s="1876"/>
      <c r="E40" s="1877"/>
      <c r="F40" s="1192"/>
      <c r="G40" s="1875"/>
      <c r="H40" s="1876"/>
      <c r="I40" s="1876"/>
      <c r="J40" s="1876"/>
      <c r="K40" s="1876"/>
      <c r="L40" s="1876"/>
      <c r="M40" s="1876"/>
      <c r="N40" s="1877"/>
    </row>
    <row r="41" spans="1:14" s="1146" customFormat="1" ht="21.75" customHeight="1" x14ac:dyDescent="0.2">
      <c r="A41" s="1193" t="s">
        <v>22069</v>
      </c>
      <c r="B41" s="1160"/>
      <c r="C41" s="1160"/>
      <c r="D41" s="1160"/>
      <c r="E41" s="1160"/>
      <c r="F41" s="1194"/>
      <c r="G41" s="1160"/>
      <c r="H41" s="1160"/>
      <c r="I41" s="1160"/>
      <c r="J41" s="1160"/>
      <c r="K41" s="1160"/>
      <c r="L41" s="1160"/>
      <c r="M41" s="1160"/>
      <c r="N41" s="1161"/>
    </row>
    <row r="42" spans="1:14" s="1146" customFormat="1" x14ac:dyDescent="0.2">
      <c r="A42" s="1177"/>
      <c r="B42" s="1160"/>
      <c r="C42" s="1160"/>
      <c r="D42" s="1160"/>
      <c r="E42" s="1160"/>
      <c r="F42" s="1194"/>
      <c r="G42" s="1160"/>
      <c r="H42" s="1160"/>
      <c r="I42" s="1160"/>
      <c r="J42" s="1160"/>
      <c r="K42" s="1160"/>
      <c r="L42" s="1160"/>
      <c r="M42" s="1160"/>
      <c r="N42" s="1161"/>
    </row>
    <row r="43" spans="1:14" s="1146" customFormat="1" x14ac:dyDescent="0.2">
      <c r="A43" s="1177"/>
      <c r="B43" s="1160"/>
      <c r="C43" s="1160"/>
      <c r="D43" s="1160"/>
      <c r="E43" s="1160"/>
      <c r="F43" s="1178"/>
      <c r="G43" s="1160"/>
      <c r="H43" s="1160"/>
      <c r="I43" s="1160"/>
      <c r="J43" s="1160"/>
      <c r="K43" s="1160"/>
      <c r="L43" s="1160"/>
      <c r="M43" s="1160"/>
      <c r="N43" s="1161"/>
    </row>
    <row r="44" spans="1:14" s="1146" customFormat="1" x14ac:dyDescent="0.2">
      <c r="A44" s="1177"/>
      <c r="B44" s="1160"/>
      <c r="C44" s="1160"/>
      <c r="D44" s="1160"/>
      <c r="E44" s="1160"/>
      <c r="F44" s="1178"/>
      <c r="G44" s="1160"/>
      <c r="H44" s="1160"/>
      <c r="I44" s="1160"/>
      <c r="J44" s="1160"/>
      <c r="K44" s="1160"/>
      <c r="L44" s="1160"/>
      <c r="M44" s="1160"/>
      <c r="N44" s="1161"/>
    </row>
    <row r="45" spans="1:14" s="1146" customFormat="1" ht="18" x14ac:dyDescent="0.2">
      <c r="A45" s="1143" t="s">
        <v>2046</v>
      </c>
      <c r="B45" s="1144"/>
      <c r="C45" s="1144"/>
      <c r="D45" s="1144"/>
      <c r="E45" s="1144"/>
      <c r="F45" s="1145"/>
      <c r="G45" s="1144"/>
      <c r="H45" s="1144"/>
      <c r="N45" s="1147"/>
    </row>
    <row r="46" spans="1:14" s="1146" customFormat="1" x14ac:dyDescent="0.2">
      <c r="A46" s="1148" t="s">
        <v>21947</v>
      </c>
      <c r="B46" s="1144"/>
      <c r="C46" s="1144"/>
      <c r="D46" s="1144"/>
      <c r="E46" s="1144"/>
      <c r="F46" s="1145"/>
      <c r="G46" s="1144"/>
      <c r="H46" s="1144"/>
      <c r="N46" s="1147"/>
    </row>
    <row r="47" spans="1:14" s="1146" customFormat="1" x14ac:dyDescent="0.2">
      <c r="A47" s="1149"/>
      <c r="B47" s="1149"/>
      <c r="C47" s="1149"/>
      <c r="D47" s="1149"/>
      <c r="E47" s="1149"/>
      <c r="F47" s="1150"/>
      <c r="G47" s="1149"/>
      <c r="H47" s="1149"/>
      <c r="N47" s="1147"/>
    </row>
    <row r="48" spans="1:14" s="1146" customFormat="1" ht="19.5" x14ac:dyDescent="0.4">
      <c r="A48" s="1865" t="s">
        <v>22017</v>
      </c>
      <c r="B48" s="1865"/>
      <c r="C48" s="1865"/>
      <c r="D48" s="1865"/>
      <c r="E48" s="1865"/>
      <c r="F48" s="1865"/>
      <c r="G48" s="1865"/>
      <c r="H48" s="1865"/>
      <c r="I48" s="1865"/>
      <c r="J48" s="1865"/>
      <c r="K48" s="1865"/>
      <c r="L48" s="1865"/>
      <c r="M48" s="1865"/>
      <c r="N48" s="1865"/>
    </row>
    <row r="49" spans="1:14" s="1146" customFormat="1" x14ac:dyDescent="0.2">
      <c r="A49" s="1151"/>
      <c r="F49" s="1152"/>
      <c r="N49" s="1147"/>
    </row>
    <row r="50" spans="1:14" s="1146" customFormat="1" ht="19.5" x14ac:dyDescent="0.4">
      <c r="A50" s="1865" t="s">
        <v>39</v>
      </c>
      <c r="B50" s="1865"/>
      <c r="C50" s="1865"/>
      <c r="D50" s="1865"/>
      <c r="E50" s="1865"/>
      <c r="F50" s="1865"/>
      <c r="G50" s="1865"/>
      <c r="H50" s="1865"/>
      <c r="I50" s="1865"/>
      <c r="J50" s="1865"/>
      <c r="K50" s="1865"/>
      <c r="L50" s="1865"/>
      <c r="M50" s="1865"/>
      <c r="N50" s="1865"/>
    </row>
    <row r="51" spans="1:14" s="1146" customFormat="1" ht="15" x14ac:dyDescent="0.2">
      <c r="A51" s="1151"/>
      <c r="B51" s="1153"/>
      <c r="C51" s="1153"/>
      <c r="D51" s="1153"/>
      <c r="E51" s="1153"/>
      <c r="F51" s="1154"/>
      <c r="G51" s="1153"/>
      <c r="H51" s="1153"/>
      <c r="I51" s="1153"/>
      <c r="J51" s="1153"/>
      <c r="K51" s="1153"/>
      <c r="L51" s="1153"/>
      <c r="M51" s="1153"/>
      <c r="N51" s="1155"/>
    </row>
    <row r="52" spans="1:14" s="1146" customFormat="1" ht="19.5" x14ac:dyDescent="0.4">
      <c r="A52" s="1865" t="s">
        <v>22018</v>
      </c>
      <c r="B52" s="1865"/>
      <c r="C52" s="1865"/>
      <c r="D52" s="1865"/>
      <c r="E52" s="1865"/>
      <c r="F52" s="1865"/>
      <c r="G52" s="1865"/>
      <c r="H52" s="1865"/>
      <c r="I52" s="1865"/>
      <c r="J52" s="1865"/>
      <c r="K52" s="1865"/>
      <c r="L52" s="1865"/>
      <c r="M52" s="1865"/>
      <c r="N52" s="1865"/>
    </row>
    <row r="53" spans="1:14" s="1146" customFormat="1" ht="15" x14ac:dyDescent="0.2">
      <c r="A53" s="1153"/>
      <c r="B53" s="1153"/>
      <c r="C53" s="1153"/>
      <c r="D53" s="1153"/>
      <c r="E53" s="1153"/>
      <c r="F53" s="1154"/>
      <c r="G53" s="1153"/>
      <c r="H53" s="1153"/>
      <c r="I53" s="1153"/>
      <c r="J53" s="1153"/>
      <c r="K53" s="1153"/>
      <c r="L53" s="1153"/>
      <c r="M53" s="1153"/>
      <c r="N53" s="1155"/>
    </row>
    <row r="54" spans="1:14" s="1146" customFormat="1" ht="16.5" x14ac:dyDescent="0.2">
      <c r="A54" s="1156" t="s">
        <v>1212</v>
      </c>
      <c r="B54" s="1156"/>
      <c r="C54" s="1157" t="s">
        <v>22072</v>
      </c>
      <c r="D54" s="1157"/>
      <c r="E54" s="1157"/>
      <c r="F54" s="1158"/>
      <c r="G54" s="1159"/>
      <c r="H54" s="1160"/>
      <c r="I54" s="1160"/>
      <c r="J54" s="1160"/>
      <c r="K54" s="1160"/>
      <c r="L54" s="1160"/>
      <c r="M54" s="1160"/>
      <c r="N54" s="1161"/>
    </row>
    <row r="55" spans="1:14" s="1146" customFormat="1" ht="16.5" x14ac:dyDescent="0.2">
      <c r="A55" s="1156" t="s">
        <v>0</v>
      </c>
      <c r="B55" s="1156"/>
      <c r="C55" s="1157" t="s">
        <v>22016</v>
      </c>
      <c r="D55" s="1157"/>
      <c r="E55" s="1157"/>
      <c r="F55" s="1158"/>
      <c r="G55" s="1159"/>
      <c r="H55" s="1160"/>
      <c r="I55" s="1160"/>
      <c r="J55" s="1160"/>
      <c r="K55" s="1160"/>
      <c r="L55" s="1160"/>
      <c r="M55" s="1160"/>
      <c r="N55" s="1161"/>
    </row>
    <row r="56" spans="1:14" ht="62.25" customHeight="1" x14ac:dyDescent="0.2">
      <c r="A56" s="1195" t="s">
        <v>22020</v>
      </c>
      <c r="B56" s="1163" t="s">
        <v>22021</v>
      </c>
      <c r="C56" s="1163" t="s">
        <v>22022</v>
      </c>
      <c r="D56" s="1163" t="s">
        <v>22023</v>
      </c>
      <c r="E56" s="1163" t="s">
        <v>22024</v>
      </c>
      <c r="F56" s="1164" t="s">
        <v>22025</v>
      </c>
      <c r="G56" s="1163" t="s">
        <v>22026</v>
      </c>
      <c r="H56" s="1163" t="s">
        <v>22027</v>
      </c>
      <c r="I56" s="1163" t="s">
        <v>22028</v>
      </c>
      <c r="J56" s="1163" t="s">
        <v>22029</v>
      </c>
      <c r="K56" s="1163" t="s">
        <v>22030</v>
      </c>
      <c r="L56" s="1163" t="s">
        <v>22029</v>
      </c>
      <c r="M56" s="1163" t="s">
        <v>22031</v>
      </c>
      <c r="N56" s="1165" t="s">
        <v>22032</v>
      </c>
    </row>
    <row r="57" spans="1:14" s="1146" customFormat="1" x14ac:dyDescent="0.2">
      <c r="A57" s="1196"/>
      <c r="B57" s="1197"/>
      <c r="C57" s="1197"/>
      <c r="D57" s="1197"/>
      <c r="E57" s="1197"/>
      <c r="F57" s="1198"/>
      <c r="G57" s="1197"/>
      <c r="H57" s="1199"/>
      <c r="I57" s="1199"/>
      <c r="J57" s="1199"/>
      <c r="K57" s="1199"/>
      <c r="L57" s="1199"/>
      <c r="M57" s="1199"/>
      <c r="N57" s="1200"/>
    </row>
    <row r="58" spans="1:14" s="1146" customFormat="1" ht="46.5" customHeight="1" x14ac:dyDescent="0.2">
      <c r="A58" s="1872" t="s">
        <v>22071</v>
      </c>
      <c r="B58" s="1873"/>
      <c r="C58" s="1873"/>
      <c r="D58" s="1873"/>
      <c r="E58" s="1873"/>
      <c r="F58" s="1873"/>
      <c r="G58" s="1873"/>
      <c r="H58" s="1873"/>
      <c r="I58" s="1873"/>
      <c r="J58" s="1873"/>
      <c r="K58" s="1873"/>
      <c r="L58" s="1873"/>
      <c r="M58" s="1873"/>
      <c r="N58" s="1874"/>
    </row>
    <row r="59" spans="1:14" s="1146" customFormat="1" x14ac:dyDescent="0.2">
      <c r="A59" s="1196"/>
      <c r="B59" s="1197"/>
      <c r="C59" s="1197"/>
      <c r="D59" s="1197"/>
      <c r="E59" s="1197"/>
      <c r="F59" s="1198"/>
      <c r="G59" s="1197"/>
      <c r="H59" s="1199"/>
      <c r="I59" s="1199"/>
      <c r="J59" s="1199"/>
      <c r="K59" s="1199"/>
      <c r="L59" s="1199"/>
      <c r="M59" s="1199"/>
      <c r="N59" s="1200"/>
    </row>
    <row r="60" spans="1:14" ht="30" customHeight="1" x14ac:dyDescent="0.2">
      <c r="A60" s="1866" t="s">
        <v>2049</v>
      </c>
      <c r="B60" s="1867"/>
      <c r="C60" s="1867"/>
      <c r="D60" s="1867"/>
      <c r="E60" s="1868"/>
      <c r="F60" s="1201"/>
      <c r="G60" s="1866"/>
      <c r="H60" s="1867"/>
      <c r="I60" s="1867"/>
      <c r="J60" s="1867"/>
      <c r="K60" s="1867"/>
      <c r="L60" s="1867"/>
      <c r="M60" s="1867"/>
      <c r="N60" s="1868"/>
    </row>
    <row r="61" spans="1:14" s="1146" customFormat="1" ht="14.25" x14ac:dyDescent="0.2">
      <c r="A61" s="1202" t="s">
        <v>22069</v>
      </c>
      <c r="F61" s="1152"/>
      <c r="N61" s="1147"/>
    </row>
    <row r="62" spans="1:14" s="1146" customFormat="1" x14ac:dyDescent="0.2">
      <c r="A62" s="1177"/>
      <c r="F62" s="1152"/>
      <c r="N62" s="1147"/>
    </row>
    <row r="63" spans="1:14" s="1146" customFormat="1" x14ac:dyDescent="0.2">
      <c r="A63" s="1177"/>
      <c r="B63" s="1160"/>
      <c r="C63" s="1160"/>
      <c r="D63" s="1160"/>
      <c r="E63" s="1160"/>
      <c r="F63" s="1178"/>
      <c r="G63" s="1160"/>
      <c r="H63" s="1160"/>
      <c r="I63" s="1160"/>
      <c r="J63" s="1160"/>
      <c r="K63" s="1160"/>
      <c r="L63" s="1160"/>
      <c r="M63" s="1160"/>
      <c r="N63" s="1161"/>
    </row>
    <row r="64" spans="1:14" s="1146" customFormat="1" ht="18" x14ac:dyDescent="0.2">
      <c r="A64" s="1143" t="s">
        <v>2046</v>
      </c>
      <c r="B64" s="1144"/>
      <c r="C64" s="1144"/>
      <c r="D64" s="1144"/>
      <c r="E64" s="1144"/>
      <c r="F64" s="1145"/>
      <c r="G64" s="1144"/>
      <c r="H64" s="1144"/>
      <c r="N64" s="1147"/>
    </row>
    <row r="65" spans="1:16" s="1146" customFormat="1" x14ac:dyDescent="0.2">
      <c r="A65" s="1148" t="s">
        <v>21947</v>
      </c>
      <c r="B65" s="1144"/>
      <c r="C65" s="1144"/>
      <c r="D65" s="1144"/>
      <c r="E65" s="1144"/>
      <c r="F65" s="1145"/>
      <c r="G65" s="1144"/>
      <c r="H65" s="1144"/>
      <c r="N65" s="1147"/>
    </row>
    <row r="66" spans="1:16" s="1146" customFormat="1" x14ac:dyDescent="0.2">
      <c r="A66" s="1149"/>
      <c r="B66" s="1149"/>
      <c r="C66" s="1149"/>
      <c r="D66" s="1149"/>
      <c r="E66" s="1149"/>
      <c r="F66" s="1150"/>
      <c r="G66" s="1149"/>
      <c r="H66" s="1149"/>
      <c r="N66" s="1147"/>
    </row>
    <row r="67" spans="1:16" s="1146" customFormat="1" ht="19.5" x14ac:dyDescent="0.4">
      <c r="A67" s="1865" t="s">
        <v>22017</v>
      </c>
      <c r="B67" s="1865"/>
      <c r="C67" s="1865"/>
      <c r="D67" s="1865"/>
      <c r="E67" s="1865"/>
      <c r="F67" s="1865"/>
      <c r="G67" s="1865"/>
      <c r="H67" s="1865"/>
      <c r="I67" s="1865"/>
      <c r="J67" s="1865"/>
      <c r="K67" s="1865"/>
      <c r="L67" s="1865"/>
      <c r="M67" s="1865"/>
      <c r="N67" s="1865"/>
    </row>
    <row r="68" spans="1:16" s="1146" customFormat="1" x14ac:dyDescent="0.2">
      <c r="A68" s="1151"/>
      <c r="F68" s="1152"/>
      <c r="N68" s="1147"/>
    </row>
    <row r="69" spans="1:16" s="1146" customFormat="1" ht="19.5" x14ac:dyDescent="0.4">
      <c r="A69" s="1865" t="s">
        <v>39</v>
      </c>
      <c r="B69" s="1865"/>
      <c r="C69" s="1865"/>
      <c r="D69" s="1865"/>
      <c r="E69" s="1865"/>
      <c r="F69" s="1865"/>
      <c r="G69" s="1865"/>
      <c r="H69" s="1865"/>
      <c r="I69" s="1865"/>
      <c r="J69" s="1865"/>
      <c r="K69" s="1865"/>
      <c r="L69" s="1865"/>
      <c r="M69" s="1865"/>
      <c r="N69" s="1865"/>
    </row>
    <row r="70" spans="1:16" s="1146" customFormat="1" ht="15" x14ac:dyDescent="0.2">
      <c r="A70" s="1151"/>
      <c r="B70" s="1153"/>
      <c r="C70" s="1153"/>
      <c r="D70" s="1153"/>
      <c r="E70" s="1153"/>
      <c r="F70" s="1154"/>
      <c r="G70" s="1153"/>
      <c r="H70" s="1153"/>
      <c r="I70" s="1153"/>
      <c r="J70" s="1153"/>
      <c r="K70" s="1153"/>
      <c r="L70" s="1153"/>
      <c r="M70" s="1153"/>
      <c r="N70" s="1155"/>
    </row>
    <row r="71" spans="1:16" s="1146" customFormat="1" ht="19.5" x14ac:dyDescent="0.4">
      <c r="A71" s="1865" t="s">
        <v>22018</v>
      </c>
      <c r="B71" s="1865"/>
      <c r="C71" s="1865"/>
      <c r="D71" s="1865"/>
      <c r="E71" s="1865"/>
      <c r="F71" s="1865"/>
      <c r="G71" s="1865"/>
      <c r="H71" s="1865"/>
      <c r="I71" s="1865"/>
      <c r="J71" s="1865"/>
      <c r="K71" s="1865"/>
      <c r="L71" s="1865"/>
      <c r="M71" s="1865"/>
      <c r="N71" s="1865"/>
    </row>
    <row r="72" spans="1:16" s="1146" customFormat="1" ht="15" x14ac:dyDescent="0.2">
      <c r="A72" s="1153"/>
      <c r="B72" s="1153"/>
      <c r="C72" s="1153"/>
      <c r="D72" s="1153"/>
      <c r="E72" s="1153"/>
      <c r="F72" s="1154"/>
      <c r="G72" s="1153"/>
      <c r="H72" s="1153"/>
      <c r="I72" s="1153"/>
      <c r="J72" s="1153"/>
      <c r="K72" s="1153"/>
      <c r="L72" s="1153"/>
      <c r="M72" s="1153"/>
      <c r="N72" s="1155"/>
    </row>
    <row r="73" spans="1:16" s="1146" customFormat="1" ht="16.5" x14ac:dyDescent="0.2">
      <c r="A73" s="1156" t="s">
        <v>1212</v>
      </c>
      <c r="B73" s="1156"/>
      <c r="C73" s="1157" t="s">
        <v>22073</v>
      </c>
      <c r="D73" s="1157"/>
      <c r="E73" s="1157"/>
      <c r="F73" s="1158"/>
      <c r="G73" s="1159"/>
      <c r="H73" s="1160"/>
      <c r="I73" s="1160"/>
      <c r="J73" s="1160"/>
      <c r="K73" s="1160"/>
      <c r="L73" s="1160"/>
      <c r="M73" s="1160"/>
      <c r="N73" s="1161"/>
    </row>
    <row r="74" spans="1:16" s="1146" customFormat="1" ht="16.5" x14ac:dyDescent="0.2">
      <c r="A74" s="1156" t="s">
        <v>0</v>
      </c>
      <c r="B74" s="1156"/>
      <c r="C74" s="1157" t="s">
        <v>22016</v>
      </c>
      <c r="D74" s="1157"/>
      <c r="E74" s="1157"/>
      <c r="F74" s="1158"/>
      <c r="G74" s="1159"/>
      <c r="H74" s="1160"/>
      <c r="I74" s="1160"/>
      <c r="J74" s="1160"/>
      <c r="K74" s="1160"/>
      <c r="L74" s="1160"/>
      <c r="M74" s="1160"/>
      <c r="N74" s="1161"/>
    </row>
    <row r="75" spans="1:16" ht="58.5" customHeight="1" x14ac:dyDescent="0.2">
      <c r="A75" s="1162" t="s">
        <v>22020</v>
      </c>
      <c r="B75" s="1163" t="s">
        <v>22021</v>
      </c>
      <c r="C75" s="1163" t="s">
        <v>22022</v>
      </c>
      <c r="D75" s="1163" t="s">
        <v>22023</v>
      </c>
      <c r="E75" s="1163" t="s">
        <v>22024</v>
      </c>
      <c r="F75" s="1164" t="s">
        <v>22025</v>
      </c>
      <c r="G75" s="1163" t="s">
        <v>22026</v>
      </c>
      <c r="H75" s="1163" t="s">
        <v>22027</v>
      </c>
      <c r="I75" s="1163" t="s">
        <v>22028</v>
      </c>
      <c r="J75" s="1163" t="s">
        <v>22029</v>
      </c>
      <c r="K75" s="1163" t="s">
        <v>22030</v>
      </c>
      <c r="L75" s="1163" t="s">
        <v>22029</v>
      </c>
      <c r="M75" s="1163" t="s">
        <v>22031</v>
      </c>
      <c r="N75" s="1165" t="s">
        <v>22032</v>
      </c>
    </row>
    <row r="76" spans="1:16" s="1183" customFormat="1" ht="76.5" customHeight="1" x14ac:dyDescent="0.2">
      <c r="A76" s="1166" t="s">
        <v>22033</v>
      </c>
      <c r="B76" s="1167">
        <v>200789</v>
      </c>
      <c r="C76" s="1167" t="s">
        <v>22034</v>
      </c>
      <c r="D76" s="1167" t="s">
        <v>22035</v>
      </c>
      <c r="E76" s="1167" t="s">
        <v>22036</v>
      </c>
      <c r="F76" s="1168">
        <v>2923564</v>
      </c>
      <c r="G76" s="1169">
        <v>44069</v>
      </c>
      <c r="H76" s="1167" t="s">
        <v>22037</v>
      </c>
      <c r="I76" s="1167" t="s">
        <v>22038</v>
      </c>
      <c r="J76" s="1169">
        <v>44257</v>
      </c>
      <c r="K76" s="1167" t="s">
        <v>3</v>
      </c>
      <c r="L76" s="1169">
        <v>44257</v>
      </c>
      <c r="M76" s="1169">
        <v>44257</v>
      </c>
      <c r="N76" s="1170">
        <v>44299</v>
      </c>
      <c r="P76" s="1203"/>
    </row>
    <row r="77" spans="1:16" s="1183" customFormat="1" ht="90.75" customHeight="1" x14ac:dyDescent="0.2">
      <c r="A77" s="1166" t="s">
        <v>22039</v>
      </c>
      <c r="B77" s="1167">
        <v>189363</v>
      </c>
      <c r="C77" s="1167" t="s">
        <v>22034</v>
      </c>
      <c r="D77" s="1167" t="s">
        <v>22035</v>
      </c>
      <c r="E77" s="1167" t="s">
        <v>22040</v>
      </c>
      <c r="F77" s="1168">
        <v>9319947</v>
      </c>
      <c r="G77" s="1169">
        <v>44134</v>
      </c>
      <c r="H77" s="1167" t="s">
        <v>22041</v>
      </c>
      <c r="I77" s="1167" t="s">
        <v>22042</v>
      </c>
      <c r="J77" s="1169">
        <v>44513</v>
      </c>
      <c r="K77" s="1167" t="s">
        <v>3</v>
      </c>
      <c r="L77" s="1169">
        <v>44513</v>
      </c>
      <c r="M77" s="1169">
        <v>44513</v>
      </c>
      <c r="N77" s="1170">
        <f>M77+60</f>
        <v>44573</v>
      </c>
      <c r="P77" s="1203"/>
    </row>
    <row r="78" spans="1:16" s="1183" customFormat="1" ht="92.25" customHeight="1" x14ac:dyDescent="0.2">
      <c r="A78" s="1166" t="s">
        <v>22043</v>
      </c>
      <c r="B78" s="1167">
        <v>2376861</v>
      </c>
      <c r="C78" s="1167" t="s">
        <v>22034</v>
      </c>
      <c r="D78" s="1167" t="s">
        <v>22035</v>
      </c>
      <c r="E78" s="1167" t="s">
        <v>22044</v>
      </c>
      <c r="F78" s="1168">
        <v>2317552</v>
      </c>
      <c r="G78" s="1169">
        <v>44127</v>
      </c>
      <c r="H78" s="1167" t="s">
        <v>22045</v>
      </c>
      <c r="I78" s="1167" t="s">
        <v>22046</v>
      </c>
      <c r="J78" s="1169">
        <v>44291</v>
      </c>
      <c r="K78" s="1167" t="s">
        <v>22047</v>
      </c>
      <c r="L78" s="1169">
        <v>44300</v>
      </c>
      <c r="M78" s="1169">
        <v>44309</v>
      </c>
      <c r="N78" s="1170">
        <v>44344</v>
      </c>
      <c r="P78" s="1203"/>
    </row>
    <row r="79" spans="1:16" s="1183" customFormat="1" ht="76.5" customHeight="1" x14ac:dyDescent="0.2">
      <c r="A79" s="1166" t="s">
        <v>22048</v>
      </c>
      <c r="B79" s="1167">
        <v>2394327</v>
      </c>
      <c r="C79" s="1167" t="s">
        <v>22034</v>
      </c>
      <c r="D79" s="1167" t="s">
        <v>22049</v>
      </c>
      <c r="E79" s="1167" t="s">
        <v>22050</v>
      </c>
      <c r="F79" s="1168">
        <v>2449407</v>
      </c>
      <c r="G79" s="1169">
        <v>44404</v>
      </c>
      <c r="H79" s="1167" t="s">
        <v>22051</v>
      </c>
      <c r="I79" s="1167" t="s">
        <v>22052</v>
      </c>
      <c r="J79" s="1171">
        <v>44495</v>
      </c>
      <c r="K79" s="1167" t="s">
        <v>3</v>
      </c>
      <c r="L79" s="1171">
        <v>44495</v>
      </c>
      <c r="M79" s="1171">
        <v>44495</v>
      </c>
      <c r="N79" s="1170">
        <f>M79+60</f>
        <v>44555</v>
      </c>
      <c r="P79" s="1203"/>
    </row>
    <row r="80" spans="1:16" s="1183" customFormat="1" ht="76.5" customHeight="1" x14ac:dyDescent="0.2">
      <c r="A80" s="1166" t="s">
        <v>22053</v>
      </c>
      <c r="B80" s="1167">
        <v>2394352</v>
      </c>
      <c r="C80" s="1167" t="s">
        <v>22034</v>
      </c>
      <c r="D80" s="1167" t="s">
        <v>22049</v>
      </c>
      <c r="E80" s="1167" t="s">
        <v>22054</v>
      </c>
      <c r="F80" s="1168">
        <v>2258922</v>
      </c>
      <c r="G80" s="1169">
        <v>44421</v>
      </c>
      <c r="H80" s="1167" t="s">
        <v>22055</v>
      </c>
      <c r="I80" s="1167" t="s">
        <v>22052</v>
      </c>
      <c r="J80" s="1171">
        <v>44519</v>
      </c>
      <c r="K80" s="1167" t="s">
        <v>3</v>
      </c>
      <c r="L80" s="1171">
        <v>44519</v>
      </c>
      <c r="M80" s="1171">
        <v>44519</v>
      </c>
      <c r="N80" s="1170">
        <f>M80+60</f>
        <v>44579</v>
      </c>
      <c r="P80" s="1203"/>
    </row>
    <row r="81" spans="1:16" s="1183" customFormat="1" ht="76.5" customHeight="1" x14ac:dyDescent="0.2">
      <c r="A81" s="1166" t="s">
        <v>22056</v>
      </c>
      <c r="B81" s="1167">
        <v>2424025</v>
      </c>
      <c r="C81" s="1167" t="s">
        <v>22057</v>
      </c>
      <c r="D81" s="1167" t="s">
        <v>22035</v>
      </c>
      <c r="E81" s="1167" t="s">
        <v>22058</v>
      </c>
      <c r="F81" s="1168" t="s">
        <v>22059</v>
      </c>
      <c r="G81" s="1169">
        <v>44124</v>
      </c>
      <c r="H81" s="1167" t="s">
        <v>22060</v>
      </c>
      <c r="I81" s="1167" t="s">
        <v>22061</v>
      </c>
      <c r="J81" s="1171">
        <v>44394</v>
      </c>
      <c r="K81" s="1167" t="s">
        <v>22062</v>
      </c>
      <c r="L81" s="1169">
        <v>44506</v>
      </c>
      <c r="M81" s="1169">
        <v>44506</v>
      </c>
      <c r="N81" s="1170">
        <v>44592</v>
      </c>
      <c r="P81" s="1203"/>
    </row>
    <row r="82" spans="1:16" s="1183" customFormat="1" ht="101.25" customHeight="1" x14ac:dyDescent="0.2">
      <c r="A82" s="1166" t="s">
        <v>22063</v>
      </c>
      <c r="B82" s="1167">
        <v>2461290</v>
      </c>
      <c r="C82" s="1167" t="s">
        <v>22034</v>
      </c>
      <c r="D82" s="1167" t="s">
        <v>22035</v>
      </c>
      <c r="E82" s="1167" t="s">
        <v>22064</v>
      </c>
      <c r="F82" s="1168" t="s">
        <v>22065</v>
      </c>
      <c r="G82" s="1169">
        <v>44186</v>
      </c>
      <c r="H82" s="1167" t="s">
        <v>22066</v>
      </c>
      <c r="I82" s="1167" t="s">
        <v>22067</v>
      </c>
      <c r="J82" s="1171">
        <v>44411</v>
      </c>
      <c r="K82" s="1167" t="s">
        <v>22068</v>
      </c>
      <c r="L82" s="1169">
        <v>44505</v>
      </c>
      <c r="M82" s="1169">
        <v>44505</v>
      </c>
      <c r="N82" s="1170">
        <v>44574</v>
      </c>
      <c r="P82" s="1203"/>
    </row>
    <row r="83" spans="1:16" ht="27" customHeight="1" x14ac:dyDescent="0.2">
      <c r="A83" s="1866" t="s">
        <v>2049</v>
      </c>
      <c r="B83" s="1867"/>
      <c r="C83" s="1867"/>
      <c r="D83" s="1867"/>
      <c r="E83" s="1868"/>
      <c r="F83" s="1172">
        <f>SUM(F76:F82)</f>
        <v>19269392</v>
      </c>
      <c r="G83" s="1869"/>
      <c r="H83" s="1870"/>
      <c r="I83" s="1870"/>
      <c r="J83" s="1870"/>
      <c r="K83" s="1870"/>
      <c r="L83" s="1870"/>
      <c r="M83" s="1870"/>
      <c r="N83" s="1871"/>
    </row>
    <row r="84" spans="1:16" s="1146" customFormat="1" x14ac:dyDescent="0.2">
      <c r="A84" s="1173" t="s">
        <v>22069</v>
      </c>
      <c r="B84" s="1193"/>
      <c r="C84" s="1193"/>
      <c r="D84" s="1193"/>
      <c r="E84" s="1193"/>
      <c r="F84" s="1204"/>
      <c r="G84" s="1193"/>
      <c r="H84" s="1205"/>
      <c r="I84" s="1160"/>
      <c r="J84" s="1160"/>
      <c r="K84" s="1160"/>
      <c r="L84" s="1160"/>
      <c r="M84" s="1160"/>
      <c r="N84" s="1161"/>
    </row>
    <row r="85" spans="1:16" s="1146" customFormat="1" x14ac:dyDescent="0.2">
      <c r="A85" s="1206"/>
      <c r="B85" s="1193"/>
      <c r="C85" s="1193"/>
      <c r="D85" s="1193"/>
      <c r="E85" s="1193"/>
      <c r="F85" s="1204"/>
      <c r="G85" s="1193"/>
      <c r="H85" s="1205"/>
      <c r="I85" s="1160"/>
      <c r="J85" s="1160"/>
      <c r="K85" s="1160"/>
      <c r="L85" s="1160"/>
      <c r="M85" s="1160"/>
      <c r="N85" s="1161"/>
    </row>
    <row r="86" spans="1:16" s="1146" customFormat="1" x14ac:dyDescent="0.2">
      <c r="A86" s="1206"/>
      <c r="B86" s="1193"/>
      <c r="C86" s="1193"/>
      <c r="D86" s="1193"/>
      <c r="E86" s="1193"/>
      <c r="F86" s="1204"/>
      <c r="G86" s="1193"/>
      <c r="H86" s="1205"/>
      <c r="I86" s="1160"/>
      <c r="J86" s="1160"/>
      <c r="K86" s="1160"/>
      <c r="L86" s="1160"/>
      <c r="M86" s="1160"/>
      <c r="N86" s="1161"/>
    </row>
    <row r="87" spans="1:16" s="1146" customFormat="1" x14ac:dyDescent="0.2">
      <c r="A87" s="1173"/>
      <c r="B87" s="1193"/>
      <c r="C87" s="1193"/>
      <c r="D87" s="1193"/>
      <c r="E87" s="1193"/>
      <c r="F87" s="1204"/>
      <c r="G87" s="1193"/>
      <c r="H87" s="1205"/>
      <c r="I87" s="1160"/>
      <c r="J87" s="1160"/>
      <c r="K87" s="1160"/>
      <c r="L87" s="1160"/>
      <c r="M87" s="1160"/>
      <c r="N87" s="1161"/>
    </row>
    <row r="88" spans="1:16" s="1146" customFormat="1" x14ac:dyDescent="0.2">
      <c r="F88" s="1152"/>
      <c r="N88" s="1147"/>
    </row>
    <row r="89" spans="1:16" s="1146" customFormat="1" x14ac:dyDescent="0.2">
      <c r="F89" s="1152"/>
      <c r="N89" s="1147"/>
    </row>
    <row r="90" spans="1:16" s="1146" customFormat="1" ht="18" x14ac:dyDescent="0.2">
      <c r="A90" s="1143" t="s">
        <v>2046</v>
      </c>
      <c r="B90" s="1144"/>
      <c r="C90" s="1144"/>
      <c r="D90" s="1144"/>
      <c r="E90" s="1144"/>
      <c r="F90" s="1145"/>
      <c r="G90" s="1144"/>
      <c r="H90" s="1144"/>
      <c r="N90" s="1147"/>
    </row>
    <row r="91" spans="1:16" s="1146" customFormat="1" x14ac:dyDescent="0.2">
      <c r="A91" s="1148" t="s">
        <v>21947</v>
      </c>
      <c r="B91" s="1144"/>
      <c r="C91" s="1144"/>
      <c r="D91" s="1144"/>
      <c r="E91" s="1144"/>
      <c r="F91" s="1145"/>
      <c r="G91" s="1144"/>
      <c r="H91" s="1144"/>
      <c r="N91" s="1147"/>
    </row>
    <row r="92" spans="1:16" s="1146" customFormat="1" x14ac:dyDescent="0.2">
      <c r="A92" s="1149"/>
      <c r="B92" s="1149"/>
      <c r="C92" s="1149"/>
      <c r="D92" s="1149"/>
      <c r="E92" s="1149"/>
      <c r="F92" s="1150"/>
      <c r="G92" s="1149"/>
      <c r="H92" s="1149"/>
      <c r="N92" s="1147"/>
    </row>
    <row r="93" spans="1:16" s="1146" customFormat="1" ht="19.5" x14ac:dyDescent="0.4">
      <c r="A93" s="1865" t="s">
        <v>22017</v>
      </c>
      <c r="B93" s="1865"/>
      <c r="C93" s="1865"/>
      <c r="D93" s="1865"/>
      <c r="E93" s="1865"/>
      <c r="F93" s="1865"/>
      <c r="G93" s="1865"/>
      <c r="H93" s="1865"/>
      <c r="I93" s="1865"/>
      <c r="J93" s="1865"/>
      <c r="K93" s="1865"/>
      <c r="L93" s="1865"/>
      <c r="M93" s="1865"/>
      <c r="N93" s="1865"/>
    </row>
    <row r="94" spans="1:16" s="1146" customFormat="1" x14ac:dyDescent="0.2">
      <c r="A94" s="1151"/>
      <c r="F94" s="1152"/>
      <c r="N94" s="1147"/>
    </row>
    <row r="95" spans="1:16" s="1146" customFormat="1" ht="19.5" x14ac:dyDescent="0.4">
      <c r="A95" s="1865" t="s">
        <v>39</v>
      </c>
      <c r="B95" s="1865"/>
      <c r="C95" s="1865"/>
      <c r="D95" s="1865"/>
      <c r="E95" s="1865"/>
      <c r="F95" s="1865"/>
      <c r="G95" s="1865"/>
      <c r="H95" s="1865"/>
      <c r="I95" s="1865"/>
      <c r="J95" s="1865"/>
      <c r="K95" s="1865"/>
      <c r="L95" s="1865"/>
      <c r="M95" s="1865"/>
      <c r="N95" s="1865"/>
    </row>
    <row r="96" spans="1:16" s="1146" customFormat="1" ht="15" x14ac:dyDescent="0.2">
      <c r="A96" s="1151"/>
      <c r="B96" s="1153"/>
      <c r="C96" s="1153"/>
      <c r="D96" s="1153"/>
      <c r="E96" s="1153"/>
      <c r="F96" s="1154"/>
      <c r="G96" s="1153"/>
      <c r="H96" s="1153"/>
      <c r="I96" s="1153"/>
      <c r="J96" s="1153"/>
      <c r="K96" s="1153"/>
      <c r="L96" s="1153"/>
      <c r="M96" s="1153"/>
      <c r="N96" s="1155"/>
    </row>
    <row r="97" spans="1:14" s="1146" customFormat="1" ht="19.5" x14ac:dyDescent="0.4">
      <c r="A97" s="1865" t="s">
        <v>22018</v>
      </c>
      <c r="B97" s="1865"/>
      <c r="C97" s="1865"/>
      <c r="D97" s="1865"/>
      <c r="E97" s="1865"/>
      <c r="F97" s="1865"/>
      <c r="G97" s="1865"/>
      <c r="H97" s="1865"/>
      <c r="I97" s="1865"/>
      <c r="J97" s="1865"/>
      <c r="K97" s="1865"/>
      <c r="L97" s="1865"/>
      <c r="M97" s="1865"/>
      <c r="N97" s="1865"/>
    </row>
    <row r="98" spans="1:14" s="1146" customFormat="1" ht="15" x14ac:dyDescent="0.2">
      <c r="A98" s="1153"/>
      <c r="B98" s="1153"/>
      <c r="C98" s="1153"/>
      <c r="D98" s="1153"/>
      <c r="E98" s="1153"/>
      <c r="F98" s="1154"/>
      <c r="G98" s="1153"/>
      <c r="H98" s="1153"/>
      <c r="I98" s="1153"/>
      <c r="J98" s="1153"/>
      <c r="K98" s="1153"/>
      <c r="L98" s="1153"/>
      <c r="M98" s="1153"/>
      <c r="N98" s="1155"/>
    </row>
    <row r="99" spans="1:14" s="1146" customFormat="1" ht="16.5" x14ac:dyDescent="0.2">
      <c r="A99" s="1156" t="s">
        <v>1212</v>
      </c>
      <c r="B99" s="1156"/>
      <c r="C99" s="1157" t="s">
        <v>22074</v>
      </c>
      <c r="D99" s="1157"/>
      <c r="E99" s="1157"/>
      <c r="F99" s="1158"/>
      <c r="G99" s="1159"/>
      <c r="H99" s="1160"/>
      <c r="I99" s="1160"/>
      <c r="J99" s="1160"/>
      <c r="K99" s="1160"/>
      <c r="L99" s="1160"/>
      <c r="M99" s="1160"/>
      <c r="N99" s="1161"/>
    </row>
    <row r="100" spans="1:14" s="1146" customFormat="1" ht="16.5" x14ac:dyDescent="0.2">
      <c r="A100" s="1156" t="s">
        <v>0</v>
      </c>
      <c r="B100" s="1156"/>
      <c r="C100" s="1157" t="s">
        <v>22016</v>
      </c>
      <c r="D100" s="1157"/>
      <c r="E100" s="1157"/>
      <c r="F100" s="1158"/>
      <c r="G100" s="1159"/>
      <c r="H100" s="1160"/>
      <c r="I100" s="1160"/>
      <c r="J100" s="1160"/>
      <c r="K100" s="1160"/>
      <c r="L100" s="1160"/>
      <c r="M100" s="1160"/>
      <c r="N100" s="1161"/>
    </row>
    <row r="101" spans="1:14" ht="62.25" customHeight="1" x14ac:dyDescent="0.2">
      <c r="A101" s="1162" t="s">
        <v>22020</v>
      </c>
      <c r="B101" s="1163" t="s">
        <v>22021</v>
      </c>
      <c r="C101" s="1163" t="s">
        <v>22022</v>
      </c>
      <c r="D101" s="1163" t="s">
        <v>22023</v>
      </c>
      <c r="E101" s="1163" t="s">
        <v>22024</v>
      </c>
      <c r="F101" s="1164" t="s">
        <v>22025</v>
      </c>
      <c r="G101" s="1163" t="s">
        <v>22026</v>
      </c>
      <c r="H101" s="1163" t="s">
        <v>22027</v>
      </c>
      <c r="I101" s="1163" t="s">
        <v>22028</v>
      </c>
      <c r="J101" s="1163" t="s">
        <v>22029</v>
      </c>
      <c r="K101" s="1163" t="s">
        <v>22030</v>
      </c>
      <c r="L101" s="1163" t="s">
        <v>22029</v>
      </c>
      <c r="M101" s="1163" t="s">
        <v>22031</v>
      </c>
      <c r="N101" s="1165" t="s">
        <v>22032</v>
      </c>
    </row>
    <row r="102" spans="1:14" s="1146" customFormat="1" x14ac:dyDescent="0.2">
      <c r="A102" s="1207"/>
      <c r="B102" s="762"/>
      <c r="C102" s="762"/>
      <c r="D102" s="762"/>
      <c r="E102" s="762"/>
      <c r="F102" s="1208"/>
      <c r="G102" s="762"/>
      <c r="H102" s="1209"/>
      <c r="I102" s="1209"/>
      <c r="J102" s="1209"/>
      <c r="K102" s="1209"/>
      <c r="L102" s="1209"/>
      <c r="M102" s="1209"/>
      <c r="N102" s="1210"/>
    </row>
    <row r="103" spans="1:14" s="1146" customFormat="1" ht="48" customHeight="1" x14ac:dyDescent="0.2">
      <c r="A103" s="1872" t="s">
        <v>22071</v>
      </c>
      <c r="B103" s="1873"/>
      <c r="C103" s="1873"/>
      <c r="D103" s="1873"/>
      <c r="E103" s="1873"/>
      <c r="F103" s="1873"/>
      <c r="G103" s="1873"/>
      <c r="H103" s="1873"/>
      <c r="I103" s="1873"/>
      <c r="J103" s="1873"/>
      <c r="K103" s="1873"/>
      <c r="L103" s="1873"/>
      <c r="M103" s="1873"/>
      <c r="N103" s="1874"/>
    </row>
    <row r="104" spans="1:14" s="1146" customFormat="1" x14ac:dyDescent="0.2">
      <c r="A104" s="1211"/>
      <c r="B104" s="762"/>
      <c r="C104" s="762"/>
      <c r="D104" s="762"/>
      <c r="E104" s="762"/>
      <c r="F104" s="1208"/>
      <c r="G104" s="762"/>
      <c r="H104" s="1209"/>
      <c r="I104" s="1209"/>
      <c r="J104" s="1209"/>
      <c r="K104" s="1209"/>
      <c r="L104" s="1209"/>
      <c r="M104" s="1209"/>
      <c r="N104" s="1210"/>
    </row>
    <row r="105" spans="1:14" ht="33" customHeight="1" x14ac:dyDescent="0.2">
      <c r="A105" s="1866" t="s">
        <v>2049</v>
      </c>
      <c r="B105" s="1867"/>
      <c r="C105" s="1867"/>
      <c r="D105" s="1867"/>
      <c r="E105" s="1868"/>
      <c r="F105" s="1201"/>
      <c r="G105" s="1866"/>
      <c r="H105" s="1867"/>
      <c r="I105" s="1867"/>
      <c r="J105" s="1867"/>
      <c r="K105" s="1867"/>
      <c r="L105" s="1867"/>
      <c r="M105" s="1867"/>
      <c r="N105" s="1868"/>
    </row>
    <row r="106" spans="1:14" s="1146" customFormat="1" ht="14.25" x14ac:dyDescent="0.2">
      <c r="A106" s="1202" t="s">
        <v>22069</v>
      </c>
      <c r="F106" s="1152"/>
      <c r="N106" s="1147"/>
    </row>
    <row r="107" spans="1:14" s="1146" customFormat="1" x14ac:dyDescent="0.2">
      <c r="F107" s="1152"/>
      <c r="N107" s="1147"/>
    </row>
    <row r="108" spans="1:14" s="1146" customFormat="1" x14ac:dyDescent="0.2">
      <c r="F108" s="1152"/>
      <c r="N108" s="1147"/>
    </row>
    <row r="109" spans="1:14" s="1146" customFormat="1" ht="18" x14ac:dyDescent="0.2">
      <c r="A109" s="1143" t="s">
        <v>2046</v>
      </c>
      <c r="B109" s="1144"/>
      <c r="C109" s="1144"/>
      <c r="D109" s="1144"/>
      <c r="E109" s="1144"/>
      <c r="F109" s="1145"/>
      <c r="G109" s="1144"/>
      <c r="H109" s="1144"/>
      <c r="N109" s="1147"/>
    </row>
    <row r="110" spans="1:14" s="1146" customFormat="1" x14ac:dyDescent="0.2">
      <c r="A110" s="1148" t="s">
        <v>21947</v>
      </c>
      <c r="B110" s="1144"/>
      <c r="C110" s="1144"/>
      <c r="D110" s="1144"/>
      <c r="E110" s="1144"/>
      <c r="F110" s="1145"/>
      <c r="G110" s="1144"/>
      <c r="H110" s="1144"/>
      <c r="N110" s="1147"/>
    </row>
    <row r="111" spans="1:14" s="1146" customFormat="1" x14ac:dyDescent="0.2">
      <c r="A111" s="1149"/>
      <c r="B111" s="1149"/>
      <c r="C111" s="1149"/>
      <c r="D111" s="1149"/>
      <c r="E111" s="1149"/>
      <c r="F111" s="1150"/>
      <c r="G111" s="1149"/>
      <c r="H111" s="1149"/>
      <c r="N111" s="1147"/>
    </row>
    <row r="112" spans="1:14" s="1146" customFormat="1" ht="19.5" x14ac:dyDescent="0.4">
      <c r="A112" s="1865" t="s">
        <v>22017</v>
      </c>
      <c r="B112" s="1865"/>
      <c r="C112" s="1865"/>
      <c r="D112" s="1865"/>
      <c r="E112" s="1865"/>
      <c r="F112" s="1865"/>
      <c r="G112" s="1865"/>
      <c r="H112" s="1865"/>
      <c r="I112" s="1865"/>
      <c r="J112" s="1865"/>
      <c r="K112" s="1865"/>
      <c r="L112" s="1865"/>
      <c r="M112" s="1865"/>
      <c r="N112" s="1865"/>
    </row>
    <row r="113" spans="1:14" s="1146" customFormat="1" x14ac:dyDescent="0.2">
      <c r="A113" s="1151"/>
      <c r="F113" s="1152"/>
      <c r="N113" s="1147"/>
    </row>
    <row r="114" spans="1:14" s="1146" customFormat="1" ht="19.5" x14ac:dyDescent="0.4">
      <c r="A114" s="1865" t="s">
        <v>39</v>
      </c>
      <c r="B114" s="1865"/>
      <c r="C114" s="1865"/>
      <c r="D114" s="1865"/>
      <c r="E114" s="1865"/>
      <c r="F114" s="1865"/>
      <c r="G114" s="1865"/>
      <c r="H114" s="1865"/>
      <c r="I114" s="1865"/>
      <c r="J114" s="1865"/>
      <c r="K114" s="1865"/>
      <c r="L114" s="1865"/>
      <c r="M114" s="1865"/>
      <c r="N114" s="1865"/>
    </row>
    <row r="115" spans="1:14" s="1146" customFormat="1" ht="15" x14ac:dyDescent="0.2">
      <c r="A115" s="1151"/>
      <c r="B115" s="1153"/>
      <c r="C115" s="1153"/>
      <c r="D115" s="1153"/>
      <c r="E115" s="1153"/>
      <c r="F115" s="1154"/>
      <c r="G115" s="1153"/>
      <c r="H115" s="1153"/>
      <c r="I115" s="1153"/>
      <c r="J115" s="1153"/>
      <c r="K115" s="1153"/>
      <c r="L115" s="1153"/>
      <c r="M115" s="1153"/>
      <c r="N115" s="1155"/>
    </row>
    <row r="116" spans="1:14" s="1146" customFormat="1" ht="19.5" x14ac:dyDescent="0.4">
      <c r="A116" s="1865" t="s">
        <v>22018</v>
      </c>
      <c r="B116" s="1865"/>
      <c r="C116" s="1865"/>
      <c r="D116" s="1865"/>
      <c r="E116" s="1865"/>
      <c r="F116" s="1865"/>
      <c r="G116" s="1865"/>
      <c r="H116" s="1865"/>
      <c r="I116" s="1865"/>
      <c r="J116" s="1865"/>
      <c r="K116" s="1865"/>
      <c r="L116" s="1865"/>
      <c r="M116" s="1865"/>
      <c r="N116" s="1865"/>
    </row>
    <row r="117" spans="1:14" s="1146" customFormat="1" ht="15" x14ac:dyDescent="0.2">
      <c r="A117" s="1153"/>
      <c r="B117" s="1153"/>
      <c r="C117" s="1153"/>
      <c r="D117" s="1153"/>
      <c r="E117" s="1153"/>
      <c r="F117" s="1154"/>
      <c r="G117" s="1153"/>
      <c r="H117" s="1153"/>
      <c r="I117" s="1153"/>
      <c r="J117" s="1153"/>
      <c r="K117" s="1153"/>
      <c r="L117" s="1153"/>
      <c r="M117" s="1153"/>
      <c r="N117" s="1155"/>
    </row>
    <row r="118" spans="1:14" s="1146" customFormat="1" ht="16.5" x14ac:dyDescent="0.2">
      <c r="A118" s="1156" t="s">
        <v>1212</v>
      </c>
      <c r="B118" s="1156"/>
      <c r="C118" s="1157" t="s">
        <v>21734</v>
      </c>
      <c r="D118" s="1157"/>
      <c r="E118" s="1157"/>
      <c r="F118" s="1158"/>
      <c r="G118" s="1159"/>
      <c r="H118" s="1160"/>
      <c r="I118" s="1160"/>
      <c r="J118" s="1160"/>
      <c r="K118" s="1160"/>
      <c r="L118" s="1160"/>
      <c r="M118" s="1160"/>
      <c r="N118" s="1161"/>
    </row>
    <row r="119" spans="1:14" s="1146" customFormat="1" ht="16.5" x14ac:dyDescent="0.2">
      <c r="A119" s="1156" t="s">
        <v>0</v>
      </c>
      <c r="B119" s="1156"/>
      <c r="C119" s="1157" t="s">
        <v>22016</v>
      </c>
      <c r="D119" s="1157"/>
      <c r="E119" s="1157"/>
      <c r="F119" s="1158"/>
      <c r="G119" s="1159"/>
      <c r="H119" s="1160"/>
      <c r="I119" s="1160"/>
      <c r="J119" s="1160"/>
      <c r="K119" s="1160"/>
      <c r="L119" s="1160"/>
      <c r="M119" s="1160"/>
      <c r="N119" s="1161"/>
    </row>
    <row r="120" spans="1:14" ht="67.5" customHeight="1" x14ac:dyDescent="0.2">
      <c r="A120" s="1162" t="s">
        <v>22020</v>
      </c>
      <c r="B120" s="1163" t="s">
        <v>22021</v>
      </c>
      <c r="C120" s="1163" t="s">
        <v>22022</v>
      </c>
      <c r="D120" s="1163" t="s">
        <v>22023</v>
      </c>
      <c r="E120" s="1163" t="s">
        <v>22024</v>
      </c>
      <c r="F120" s="1164" t="s">
        <v>22025</v>
      </c>
      <c r="G120" s="1163" t="s">
        <v>22026</v>
      </c>
      <c r="H120" s="1163" t="s">
        <v>22027</v>
      </c>
      <c r="I120" s="1163" t="s">
        <v>22028</v>
      </c>
      <c r="J120" s="1163" t="s">
        <v>22029</v>
      </c>
      <c r="K120" s="1163" t="s">
        <v>22030</v>
      </c>
      <c r="L120" s="1163" t="s">
        <v>22029</v>
      </c>
      <c r="M120" s="1163" t="s">
        <v>22031</v>
      </c>
      <c r="N120" s="1165" t="s">
        <v>22032</v>
      </c>
    </row>
    <row r="121" spans="1:14" s="1146" customFormat="1" x14ac:dyDescent="0.2">
      <c r="A121" s="1207"/>
      <c r="B121" s="762"/>
      <c r="C121" s="762"/>
      <c r="D121" s="762"/>
      <c r="E121" s="762"/>
      <c r="F121" s="1208"/>
      <c r="G121" s="762"/>
      <c r="H121" s="1209"/>
      <c r="I121" s="1209"/>
      <c r="J121" s="1209"/>
      <c r="K121" s="1209"/>
      <c r="L121" s="1209"/>
      <c r="M121" s="1209"/>
      <c r="N121" s="1210"/>
    </row>
    <row r="122" spans="1:14" s="1146" customFormat="1" ht="54" customHeight="1" x14ac:dyDescent="0.2">
      <c r="A122" s="1872" t="s">
        <v>22071</v>
      </c>
      <c r="B122" s="1873"/>
      <c r="C122" s="1873"/>
      <c r="D122" s="1873"/>
      <c r="E122" s="1873"/>
      <c r="F122" s="1873"/>
      <c r="G122" s="1873"/>
      <c r="H122" s="1873"/>
      <c r="I122" s="1873"/>
      <c r="J122" s="1873"/>
      <c r="K122" s="1873"/>
      <c r="L122" s="1873"/>
      <c r="M122" s="1873"/>
      <c r="N122" s="1874"/>
    </row>
    <row r="123" spans="1:14" s="1146" customFormat="1" x14ac:dyDescent="0.2">
      <c r="A123" s="1211"/>
      <c r="B123" s="762"/>
      <c r="C123" s="762"/>
      <c r="D123" s="762"/>
      <c r="E123" s="762"/>
      <c r="F123" s="1208"/>
      <c r="G123" s="762"/>
      <c r="H123" s="1209"/>
      <c r="I123" s="1209"/>
      <c r="J123" s="1209"/>
      <c r="K123" s="1209"/>
      <c r="L123" s="1209"/>
      <c r="M123" s="1209"/>
      <c r="N123" s="1210"/>
    </row>
    <row r="124" spans="1:14" ht="26.25" customHeight="1" x14ac:dyDescent="0.2">
      <c r="A124" s="1866" t="s">
        <v>2049</v>
      </c>
      <c r="B124" s="1867"/>
      <c r="C124" s="1867"/>
      <c r="D124" s="1867"/>
      <c r="E124" s="1868"/>
      <c r="F124" s="1201"/>
      <c r="G124" s="1866"/>
      <c r="H124" s="1867"/>
      <c r="I124" s="1867"/>
      <c r="J124" s="1867"/>
      <c r="K124" s="1867"/>
      <c r="L124" s="1867"/>
      <c r="M124" s="1867"/>
      <c r="N124" s="1868"/>
    </row>
    <row r="125" spans="1:14" s="1146" customFormat="1" ht="14.25" x14ac:dyDescent="0.2">
      <c r="A125" s="1202" t="s">
        <v>22069</v>
      </c>
      <c r="F125" s="1152"/>
      <c r="N125" s="1147"/>
    </row>
    <row r="126" spans="1:14" s="1146" customFormat="1" x14ac:dyDescent="0.2">
      <c r="F126" s="1152"/>
      <c r="N126" s="1147"/>
    </row>
    <row r="127" spans="1:14" s="1146" customFormat="1" x14ac:dyDescent="0.2">
      <c r="F127" s="1152"/>
      <c r="N127" s="1147"/>
    </row>
    <row r="128" spans="1:14" s="1146" customFormat="1" ht="18" x14ac:dyDescent="0.2">
      <c r="A128" s="1143" t="s">
        <v>2046</v>
      </c>
      <c r="B128" s="1144"/>
      <c r="C128" s="1144"/>
      <c r="D128" s="1144"/>
      <c r="E128" s="1144"/>
      <c r="F128" s="1145"/>
      <c r="G128" s="1144"/>
      <c r="H128" s="1144"/>
      <c r="N128" s="1147"/>
    </row>
    <row r="129" spans="1:14" s="1146" customFormat="1" x14ac:dyDescent="0.2">
      <c r="A129" s="1148" t="s">
        <v>21947</v>
      </c>
      <c r="B129" s="1144"/>
      <c r="C129" s="1144"/>
      <c r="D129" s="1144"/>
      <c r="E129" s="1144"/>
      <c r="F129" s="1145"/>
      <c r="G129" s="1144"/>
      <c r="H129" s="1144"/>
      <c r="N129" s="1147"/>
    </row>
    <row r="130" spans="1:14" s="1146" customFormat="1" x14ac:dyDescent="0.2">
      <c r="A130" s="1149"/>
      <c r="B130" s="1149"/>
      <c r="C130" s="1149"/>
      <c r="D130" s="1149"/>
      <c r="E130" s="1149"/>
      <c r="F130" s="1150"/>
      <c r="G130" s="1149"/>
      <c r="H130" s="1149"/>
      <c r="N130" s="1147"/>
    </row>
    <row r="131" spans="1:14" s="1146" customFormat="1" ht="19.5" x14ac:dyDescent="0.4">
      <c r="A131" s="1865" t="s">
        <v>22017</v>
      </c>
      <c r="B131" s="1865"/>
      <c r="C131" s="1865"/>
      <c r="D131" s="1865"/>
      <c r="E131" s="1865"/>
      <c r="F131" s="1865"/>
      <c r="G131" s="1865"/>
      <c r="H131" s="1865"/>
      <c r="I131" s="1865"/>
      <c r="J131" s="1865"/>
      <c r="K131" s="1865"/>
      <c r="L131" s="1865"/>
      <c r="M131" s="1865"/>
      <c r="N131" s="1865"/>
    </row>
    <row r="132" spans="1:14" s="1146" customFormat="1" x14ac:dyDescent="0.2">
      <c r="A132" s="1151"/>
      <c r="F132" s="1152"/>
      <c r="N132" s="1147"/>
    </row>
    <row r="133" spans="1:14" s="1146" customFormat="1" ht="19.5" x14ac:dyDescent="0.4">
      <c r="A133" s="1865" t="s">
        <v>39</v>
      </c>
      <c r="B133" s="1865"/>
      <c r="C133" s="1865"/>
      <c r="D133" s="1865"/>
      <c r="E133" s="1865"/>
      <c r="F133" s="1865"/>
      <c r="G133" s="1865"/>
      <c r="H133" s="1865"/>
      <c r="I133" s="1865"/>
      <c r="J133" s="1865"/>
      <c r="K133" s="1865"/>
      <c r="L133" s="1865"/>
      <c r="M133" s="1865"/>
      <c r="N133" s="1865"/>
    </row>
    <row r="134" spans="1:14" s="1146" customFormat="1" ht="15" x14ac:dyDescent="0.2">
      <c r="A134" s="1151"/>
      <c r="B134" s="1153"/>
      <c r="C134" s="1153"/>
      <c r="D134" s="1153"/>
      <c r="E134" s="1153"/>
      <c r="F134" s="1154"/>
      <c r="G134" s="1153"/>
      <c r="H134" s="1153"/>
      <c r="I134" s="1153"/>
      <c r="J134" s="1153"/>
      <c r="K134" s="1153"/>
      <c r="L134" s="1153"/>
      <c r="M134" s="1153"/>
      <c r="N134" s="1155"/>
    </row>
    <row r="135" spans="1:14" s="1146" customFormat="1" ht="19.5" x14ac:dyDescent="0.4">
      <c r="A135" s="1865" t="s">
        <v>22018</v>
      </c>
      <c r="B135" s="1865"/>
      <c r="C135" s="1865"/>
      <c r="D135" s="1865"/>
      <c r="E135" s="1865"/>
      <c r="F135" s="1865"/>
      <c r="G135" s="1865"/>
      <c r="H135" s="1865"/>
      <c r="I135" s="1865"/>
      <c r="J135" s="1865"/>
      <c r="K135" s="1865"/>
      <c r="L135" s="1865"/>
      <c r="M135" s="1865"/>
      <c r="N135" s="1865"/>
    </row>
    <row r="136" spans="1:14" s="1146" customFormat="1" ht="15" x14ac:dyDescent="0.2">
      <c r="A136" s="1153"/>
      <c r="B136" s="1153"/>
      <c r="C136" s="1153"/>
      <c r="D136" s="1153"/>
      <c r="E136" s="1153"/>
      <c r="F136" s="1154"/>
      <c r="G136" s="1153"/>
      <c r="H136" s="1153"/>
      <c r="I136" s="1153"/>
      <c r="J136" s="1153"/>
      <c r="K136" s="1153"/>
      <c r="L136" s="1153"/>
      <c r="M136" s="1153"/>
      <c r="N136" s="1155"/>
    </row>
    <row r="137" spans="1:14" s="1146" customFormat="1" ht="16.5" x14ac:dyDescent="0.2">
      <c r="A137" s="1156" t="s">
        <v>1212</v>
      </c>
      <c r="B137" s="1156"/>
      <c r="C137" s="1157" t="s">
        <v>22075</v>
      </c>
      <c r="D137" s="1157"/>
      <c r="E137" s="1157"/>
      <c r="F137" s="1158"/>
      <c r="G137" s="1159"/>
      <c r="H137" s="1160"/>
      <c r="I137" s="1160"/>
      <c r="J137" s="1160"/>
      <c r="K137" s="1160"/>
      <c r="L137" s="1160"/>
      <c r="M137" s="1160"/>
      <c r="N137" s="1161"/>
    </row>
    <row r="138" spans="1:14" s="1146" customFormat="1" ht="16.5" x14ac:dyDescent="0.2">
      <c r="A138" s="1156" t="s">
        <v>0</v>
      </c>
      <c r="B138" s="1156"/>
      <c r="C138" s="1157" t="s">
        <v>22016</v>
      </c>
      <c r="D138" s="1157"/>
      <c r="E138" s="1157"/>
      <c r="F138" s="1158"/>
      <c r="G138" s="1159"/>
      <c r="H138" s="1160"/>
      <c r="I138" s="1160"/>
      <c r="J138" s="1160"/>
      <c r="K138" s="1160"/>
      <c r="L138" s="1160"/>
      <c r="M138" s="1160"/>
      <c r="N138" s="1161"/>
    </row>
    <row r="139" spans="1:14" ht="51.75" customHeight="1" x14ac:dyDescent="0.2">
      <c r="A139" s="1162" t="s">
        <v>22020</v>
      </c>
      <c r="B139" s="1163" t="s">
        <v>22021</v>
      </c>
      <c r="C139" s="1163" t="s">
        <v>22022</v>
      </c>
      <c r="D139" s="1163" t="s">
        <v>22023</v>
      </c>
      <c r="E139" s="1163" t="s">
        <v>22024</v>
      </c>
      <c r="F139" s="1164" t="s">
        <v>22025</v>
      </c>
      <c r="G139" s="1163" t="s">
        <v>22026</v>
      </c>
      <c r="H139" s="1163" t="s">
        <v>22027</v>
      </c>
      <c r="I139" s="1163" t="s">
        <v>22028</v>
      </c>
      <c r="J139" s="1163" t="s">
        <v>22029</v>
      </c>
      <c r="K139" s="1163" t="s">
        <v>22030</v>
      </c>
      <c r="L139" s="1163" t="s">
        <v>22029</v>
      </c>
      <c r="M139" s="1163" t="s">
        <v>22031</v>
      </c>
      <c r="N139" s="1165" t="s">
        <v>22032</v>
      </c>
    </row>
    <row r="140" spans="1:14" s="1146" customFormat="1" x14ac:dyDescent="0.2">
      <c r="A140" s="1196"/>
      <c r="B140" s="1197"/>
      <c r="C140" s="1197"/>
      <c r="D140" s="1197"/>
      <c r="E140" s="1197"/>
      <c r="F140" s="1198"/>
      <c r="G140" s="1197"/>
      <c r="H140" s="1199"/>
      <c r="I140" s="1199"/>
      <c r="J140" s="1199"/>
      <c r="K140" s="1199"/>
      <c r="L140" s="1199"/>
      <c r="M140" s="1199"/>
      <c r="N140" s="1200"/>
    </row>
    <row r="141" spans="1:14" s="1146" customFormat="1" ht="48.75" customHeight="1" x14ac:dyDescent="0.2">
      <c r="A141" s="1872" t="s">
        <v>22071</v>
      </c>
      <c r="B141" s="1873"/>
      <c r="C141" s="1873"/>
      <c r="D141" s="1873"/>
      <c r="E141" s="1873"/>
      <c r="F141" s="1873"/>
      <c r="G141" s="1873"/>
      <c r="H141" s="1873"/>
      <c r="I141" s="1873"/>
      <c r="J141" s="1873"/>
      <c r="K141" s="1873"/>
      <c r="L141" s="1873"/>
      <c r="M141" s="1873"/>
      <c r="N141" s="1874"/>
    </row>
    <row r="142" spans="1:14" s="1146" customFormat="1" x14ac:dyDescent="0.2">
      <c r="A142" s="1211"/>
      <c r="B142" s="762"/>
      <c r="C142" s="762"/>
      <c r="D142" s="762"/>
      <c r="E142" s="762"/>
      <c r="F142" s="1208"/>
      <c r="G142" s="762"/>
      <c r="H142" s="1209"/>
      <c r="I142" s="1209"/>
      <c r="J142" s="1209"/>
      <c r="K142" s="1209"/>
      <c r="L142" s="1209"/>
      <c r="M142" s="1209"/>
      <c r="N142" s="1210"/>
    </row>
    <row r="143" spans="1:14" ht="36" customHeight="1" x14ac:dyDescent="0.2">
      <c r="A143" s="1866" t="s">
        <v>2049</v>
      </c>
      <c r="B143" s="1867"/>
      <c r="C143" s="1867"/>
      <c r="D143" s="1867"/>
      <c r="E143" s="1868"/>
      <c r="F143" s="1164"/>
      <c r="G143" s="1884"/>
      <c r="H143" s="1885"/>
      <c r="I143" s="1885"/>
      <c r="J143" s="1885"/>
      <c r="K143" s="1885"/>
      <c r="L143" s="1885"/>
      <c r="M143" s="1885"/>
      <c r="N143" s="1886"/>
    </row>
    <row r="144" spans="1:14" s="1146" customFormat="1" ht="14.25" x14ac:dyDescent="0.2">
      <c r="A144" s="1202" t="s">
        <v>22069</v>
      </c>
      <c r="F144" s="1152"/>
      <c r="N144" s="1147"/>
    </row>
    <row r="145" spans="1:14" s="1146" customFormat="1" x14ac:dyDescent="0.2">
      <c r="F145" s="1152"/>
      <c r="N145" s="1147"/>
    </row>
    <row r="146" spans="1:14" s="1146" customFormat="1" x14ac:dyDescent="0.2">
      <c r="F146" s="1152"/>
      <c r="N146" s="1147"/>
    </row>
    <row r="147" spans="1:14" s="1146" customFormat="1" ht="18" customHeight="1" x14ac:dyDescent="0.2">
      <c r="A147" s="1143" t="s">
        <v>2046</v>
      </c>
      <c r="B147" s="1144"/>
      <c r="C147" s="1144"/>
      <c r="D147" s="1144"/>
      <c r="E147" s="1144"/>
      <c r="F147" s="1145"/>
      <c r="G147" s="1144"/>
      <c r="H147" s="1144"/>
      <c r="N147" s="1147"/>
    </row>
    <row r="148" spans="1:14" s="1146" customFormat="1" ht="18" customHeight="1" x14ac:dyDescent="0.2">
      <c r="A148" s="1148" t="s">
        <v>21947</v>
      </c>
      <c r="B148" s="1144"/>
      <c r="C148" s="1144"/>
      <c r="D148" s="1144"/>
      <c r="E148" s="1144"/>
      <c r="F148" s="1145"/>
      <c r="G148" s="1144"/>
      <c r="H148" s="1144"/>
      <c r="N148" s="1147"/>
    </row>
    <row r="149" spans="1:14" s="1146" customFormat="1" ht="18" customHeight="1" x14ac:dyDescent="0.2">
      <c r="A149" s="1149"/>
      <c r="B149" s="1149"/>
      <c r="C149" s="1149"/>
      <c r="D149" s="1149"/>
      <c r="E149" s="1149"/>
      <c r="F149" s="1150"/>
      <c r="G149" s="1149"/>
      <c r="H149" s="1149"/>
      <c r="N149" s="1147"/>
    </row>
    <row r="150" spans="1:14" s="1146" customFormat="1" ht="18" customHeight="1" x14ac:dyDescent="0.4">
      <c r="A150" s="1865" t="s">
        <v>22017</v>
      </c>
      <c r="B150" s="1865"/>
      <c r="C150" s="1865"/>
      <c r="D150" s="1865"/>
      <c r="E150" s="1865"/>
      <c r="F150" s="1865"/>
      <c r="G150" s="1865"/>
      <c r="H150" s="1865"/>
      <c r="I150" s="1865"/>
      <c r="J150" s="1865"/>
      <c r="K150" s="1865"/>
      <c r="L150" s="1865"/>
      <c r="M150" s="1865"/>
      <c r="N150" s="1865"/>
    </row>
    <row r="151" spans="1:14" s="1146" customFormat="1" ht="18" customHeight="1" x14ac:dyDescent="0.2">
      <c r="A151" s="1151"/>
      <c r="F151" s="1152"/>
      <c r="N151" s="1147"/>
    </row>
    <row r="152" spans="1:14" s="1146" customFormat="1" ht="18" customHeight="1" x14ac:dyDescent="0.4">
      <c r="A152" s="1865" t="s">
        <v>39</v>
      </c>
      <c r="B152" s="1865"/>
      <c r="C152" s="1865"/>
      <c r="D152" s="1865"/>
      <c r="E152" s="1865"/>
      <c r="F152" s="1865"/>
      <c r="G152" s="1865"/>
      <c r="H152" s="1865"/>
      <c r="I152" s="1865"/>
      <c r="J152" s="1865"/>
      <c r="K152" s="1865"/>
      <c r="L152" s="1865"/>
      <c r="M152" s="1865"/>
      <c r="N152" s="1865"/>
    </row>
    <row r="153" spans="1:14" s="1146" customFormat="1" ht="18" customHeight="1" x14ac:dyDescent="0.2">
      <c r="A153" s="1151"/>
      <c r="B153" s="1153"/>
      <c r="C153" s="1153"/>
      <c r="D153" s="1153"/>
      <c r="E153" s="1153"/>
      <c r="F153" s="1154"/>
      <c r="G153" s="1153"/>
      <c r="H153" s="1153"/>
      <c r="I153" s="1153"/>
      <c r="J153" s="1153"/>
      <c r="K153" s="1153"/>
      <c r="L153" s="1153"/>
      <c r="M153" s="1153"/>
      <c r="N153" s="1155"/>
    </row>
    <row r="154" spans="1:14" s="1146" customFormat="1" ht="18" customHeight="1" x14ac:dyDescent="0.4">
      <c r="A154" s="1865" t="s">
        <v>22018</v>
      </c>
      <c r="B154" s="1865"/>
      <c r="C154" s="1865"/>
      <c r="D154" s="1865"/>
      <c r="E154" s="1865"/>
      <c r="F154" s="1865"/>
      <c r="G154" s="1865"/>
      <c r="H154" s="1865"/>
      <c r="I154" s="1865"/>
      <c r="J154" s="1865"/>
      <c r="K154" s="1865"/>
      <c r="L154" s="1865"/>
      <c r="M154" s="1865"/>
      <c r="N154" s="1865"/>
    </row>
    <row r="155" spans="1:14" s="1146" customFormat="1" ht="18" customHeight="1" x14ac:dyDescent="0.2">
      <c r="A155" s="1153"/>
      <c r="B155" s="1153"/>
      <c r="C155" s="1153"/>
      <c r="D155" s="1153"/>
      <c r="E155" s="1153"/>
      <c r="F155" s="1154"/>
      <c r="G155" s="1153"/>
      <c r="H155" s="1153"/>
      <c r="I155" s="1153"/>
      <c r="J155" s="1153"/>
      <c r="K155" s="1153"/>
      <c r="L155" s="1153"/>
      <c r="M155" s="1153"/>
      <c r="N155" s="1155"/>
    </row>
    <row r="156" spans="1:14" s="1146" customFormat="1" ht="18" customHeight="1" x14ac:dyDescent="0.2">
      <c r="A156" s="1156" t="s">
        <v>1212</v>
      </c>
      <c r="B156" s="1156"/>
      <c r="C156" s="1157" t="s">
        <v>22076</v>
      </c>
      <c r="D156" s="1157"/>
      <c r="E156" s="1157"/>
      <c r="F156" s="1158"/>
      <c r="G156" s="1159"/>
      <c r="H156" s="1160"/>
      <c r="I156" s="1160"/>
      <c r="J156" s="1160"/>
      <c r="K156" s="1160"/>
      <c r="L156" s="1160"/>
      <c r="M156" s="1160"/>
      <c r="N156" s="1161"/>
    </row>
    <row r="157" spans="1:14" s="1146" customFormat="1" ht="18" customHeight="1" x14ac:dyDescent="0.2">
      <c r="A157" s="1156" t="s">
        <v>0</v>
      </c>
      <c r="B157" s="1156"/>
      <c r="C157" s="1157" t="s">
        <v>22016</v>
      </c>
      <c r="D157" s="1157"/>
      <c r="E157" s="1157"/>
      <c r="F157" s="1158"/>
      <c r="G157" s="1159"/>
      <c r="H157" s="1160"/>
      <c r="I157" s="1160"/>
      <c r="J157" s="1160"/>
      <c r="K157" s="1160"/>
      <c r="L157" s="1160"/>
      <c r="M157" s="1160"/>
      <c r="N157" s="1161"/>
    </row>
    <row r="158" spans="1:14" ht="55.5" customHeight="1" x14ac:dyDescent="0.2">
      <c r="A158" s="1162" t="s">
        <v>22020</v>
      </c>
      <c r="B158" s="1163" t="s">
        <v>22021</v>
      </c>
      <c r="C158" s="1163" t="s">
        <v>22022</v>
      </c>
      <c r="D158" s="1163" t="s">
        <v>22023</v>
      </c>
      <c r="E158" s="1163" t="s">
        <v>22024</v>
      </c>
      <c r="F158" s="1164" t="s">
        <v>22025</v>
      </c>
      <c r="G158" s="1163" t="s">
        <v>22026</v>
      </c>
      <c r="H158" s="1163" t="s">
        <v>22027</v>
      </c>
      <c r="I158" s="1163" t="s">
        <v>22028</v>
      </c>
      <c r="J158" s="1163" t="s">
        <v>22029</v>
      </c>
      <c r="K158" s="1163" t="s">
        <v>22030</v>
      </c>
      <c r="L158" s="1163" t="s">
        <v>22029</v>
      </c>
      <c r="M158" s="1163" t="s">
        <v>22031</v>
      </c>
      <c r="N158" s="1165" t="s">
        <v>22032</v>
      </c>
    </row>
    <row r="159" spans="1:14" s="1146" customFormat="1" ht="27.95" customHeight="1" x14ac:dyDescent="0.2">
      <c r="A159" s="1212"/>
      <c r="B159" s="1213"/>
      <c r="C159" s="1213"/>
      <c r="D159" s="1214"/>
      <c r="E159" s="1213"/>
      <c r="F159" s="1215"/>
      <c r="G159" s="1216"/>
      <c r="H159" s="1213"/>
      <c r="I159" s="1213"/>
      <c r="J159" s="1217"/>
      <c r="K159" s="1213"/>
      <c r="L159" s="1217"/>
      <c r="M159" s="1218"/>
      <c r="N159" s="1219"/>
    </row>
    <row r="160" spans="1:14" s="1146" customFormat="1" ht="42.75" customHeight="1" x14ac:dyDescent="0.2">
      <c r="A160" s="1878" t="s">
        <v>22071</v>
      </c>
      <c r="B160" s="1879"/>
      <c r="C160" s="1879"/>
      <c r="D160" s="1879"/>
      <c r="E160" s="1879"/>
      <c r="F160" s="1879"/>
      <c r="G160" s="1879"/>
      <c r="H160" s="1879"/>
      <c r="I160" s="1879"/>
      <c r="J160" s="1879"/>
      <c r="K160" s="1879"/>
      <c r="L160" s="1879"/>
      <c r="M160" s="1879"/>
      <c r="N160" s="1880"/>
    </row>
    <row r="161" spans="1:14" s="1146" customFormat="1" ht="27.95" customHeight="1" x14ac:dyDescent="0.2">
      <c r="A161" s="1220"/>
      <c r="B161" s="1221"/>
      <c r="C161" s="1221"/>
      <c r="D161" s="1221"/>
      <c r="E161" s="1221"/>
      <c r="F161" s="1222"/>
      <c r="G161" s="1221"/>
      <c r="H161" s="1221"/>
      <c r="I161" s="1221"/>
      <c r="J161" s="1221"/>
      <c r="K161" s="1221"/>
      <c r="L161" s="1221"/>
      <c r="M161" s="1221"/>
      <c r="N161" s="1223"/>
    </row>
    <row r="162" spans="1:14" ht="31.5" customHeight="1" x14ac:dyDescent="0.2">
      <c r="A162" s="1866" t="s">
        <v>418</v>
      </c>
      <c r="B162" s="1867"/>
      <c r="C162" s="1867"/>
      <c r="D162" s="1867"/>
      <c r="E162" s="1868"/>
      <c r="F162" s="1224"/>
      <c r="G162" s="1881"/>
      <c r="H162" s="1882"/>
      <c r="I162" s="1882"/>
      <c r="J162" s="1882"/>
      <c r="K162" s="1882"/>
      <c r="L162" s="1882"/>
      <c r="M162" s="1882"/>
      <c r="N162" s="1883"/>
    </row>
    <row r="163" spans="1:14" s="1146" customFormat="1" ht="21.95" customHeight="1" x14ac:dyDescent="0.2">
      <c r="A163" s="1202" t="s">
        <v>22069</v>
      </c>
      <c r="B163" s="1193"/>
      <c r="C163" s="1193"/>
      <c r="D163" s="1193"/>
      <c r="E163" s="1193"/>
      <c r="F163" s="1204"/>
      <c r="G163" s="1193"/>
      <c r="H163" s="1205"/>
      <c r="I163" s="1160"/>
      <c r="J163" s="1160"/>
      <c r="K163" s="1160"/>
      <c r="L163" s="1160"/>
      <c r="M163" s="1160"/>
      <c r="N163" s="1161"/>
    </row>
    <row r="164" spans="1:14" s="1146" customFormat="1" ht="14.25" customHeight="1" x14ac:dyDescent="0.2">
      <c r="F164" s="1152"/>
      <c r="N164" s="1147"/>
    </row>
    <row r="165" spans="1:14" s="1146" customFormat="1" ht="21.75" customHeight="1" x14ac:dyDescent="0.2">
      <c r="A165" s="1177"/>
      <c r="B165" s="1160"/>
      <c r="C165" s="1160"/>
      <c r="D165" s="1160"/>
      <c r="E165" s="1160"/>
      <c r="F165" s="1194"/>
      <c r="G165" s="1160"/>
      <c r="H165" s="1160"/>
      <c r="I165" s="1160"/>
      <c r="J165" s="1160"/>
      <c r="K165" s="1160"/>
      <c r="L165" s="1160"/>
      <c r="M165" s="1160"/>
      <c r="N165" s="1161"/>
    </row>
    <row r="166" spans="1:14" x14ac:dyDescent="0.2">
      <c r="A166" s="1206"/>
    </row>
    <row r="167" spans="1:14" x14ac:dyDescent="0.2">
      <c r="A167" s="1206"/>
    </row>
  </sheetData>
  <mergeCells count="46">
    <mergeCell ref="A154:N154"/>
    <mergeCell ref="A160:N160"/>
    <mergeCell ref="A162:E162"/>
    <mergeCell ref="G162:N162"/>
    <mergeCell ref="A135:N135"/>
    <mergeCell ref="A141:N141"/>
    <mergeCell ref="A143:E143"/>
    <mergeCell ref="G143:N143"/>
    <mergeCell ref="A150:N150"/>
    <mergeCell ref="A152:N152"/>
    <mergeCell ref="A133:N133"/>
    <mergeCell ref="A97:N97"/>
    <mergeCell ref="A103:N103"/>
    <mergeCell ref="A105:E105"/>
    <mergeCell ref="G105:N105"/>
    <mergeCell ref="A112:N112"/>
    <mergeCell ref="A114:N114"/>
    <mergeCell ref="A116:N116"/>
    <mergeCell ref="A122:N122"/>
    <mergeCell ref="A124:E124"/>
    <mergeCell ref="G124:N124"/>
    <mergeCell ref="A131:N131"/>
    <mergeCell ref="A95:N95"/>
    <mergeCell ref="A50:N50"/>
    <mergeCell ref="A52:N52"/>
    <mergeCell ref="A58:N58"/>
    <mergeCell ref="A60:E60"/>
    <mergeCell ref="G60:N60"/>
    <mergeCell ref="A67:N67"/>
    <mergeCell ref="A69:N69"/>
    <mergeCell ref="A71:N71"/>
    <mergeCell ref="A83:E83"/>
    <mergeCell ref="G83:N83"/>
    <mergeCell ref="A93:N93"/>
    <mergeCell ref="A48:N48"/>
    <mergeCell ref="A4:N4"/>
    <mergeCell ref="A6:N6"/>
    <mergeCell ref="A8:N8"/>
    <mergeCell ref="A20:E20"/>
    <mergeCell ref="G20:N20"/>
    <mergeCell ref="A28:N28"/>
    <mergeCell ref="A30:N30"/>
    <mergeCell ref="A32:N32"/>
    <mergeCell ref="A38:N38"/>
    <mergeCell ref="A40:E40"/>
    <mergeCell ref="G40:N40"/>
  </mergeCells>
  <printOptions horizontalCentered="1"/>
  <pageMargins left="0.23622047244094491" right="0.23622047244094491" top="0.74803149606299213" bottom="0.74803149606299213" header="0.31496062992125984" footer="0.31496062992125984"/>
  <pageSetup paperSize="9" scale="50" orientation="landscape" r:id="rId1"/>
  <rowBreaks count="7" manualBreakCount="7">
    <brk id="21" max="13" man="1"/>
    <brk id="42" max="13" man="1"/>
    <brk id="62" max="13" man="1"/>
    <brk id="85" max="13" man="1"/>
    <brk id="107" max="13" man="1"/>
    <brk id="126" max="13" man="1"/>
    <brk id="145"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56D0-59DB-43AD-9974-86DCDB4C8ED7}">
  <sheetPr>
    <tabColor theme="3" tint="-0.249977111117893"/>
  </sheetPr>
  <dimension ref="A1:J234"/>
  <sheetViews>
    <sheetView view="pageBreakPreview" topLeftCell="A3" zoomScale="68" zoomScaleNormal="66" zoomScaleSheetLayoutView="68" workbookViewId="0">
      <selection activeCell="A3" sqref="A3:J3"/>
    </sheetView>
  </sheetViews>
  <sheetFormatPr baseColWidth="10" defaultRowHeight="12.75" x14ac:dyDescent="0.2"/>
  <cols>
    <col min="1" max="1" width="50.85546875" customWidth="1"/>
    <col min="2" max="2" width="14.7109375" customWidth="1"/>
    <col min="3" max="3" width="18.42578125" customWidth="1"/>
    <col min="4" max="4" width="22.5703125" customWidth="1"/>
    <col min="5" max="5" width="16.7109375" customWidth="1"/>
    <col min="6" max="6" width="38.42578125" customWidth="1"/>
    <col min="7" max="7" width="24" customWidth="1"/>
    <col min="8" max="8" width="25.28515625" customWidth="1"/>
    <col min="9" max="9" width="25.140625" customWidth="1"/>
    <col min="10" max="10" width="30.85546875" customWidth="1"/>
  </cols>
  <sheetData>
    <row r="1" spans="1:10" ht="15.75" x14ac:dyDescent="0.2">
      <c r="A1" s="1890" t="s">
        <v>22574</v>
      </c>
      <c r="B1" s="1890"/>
      <c r="C1" s="1346"/>
      <c r="D1" s="1348"/>
      <c r="E1" s="1347"/>
      <c r="F1" s="1346"/>
      <c r="G1" s="1346"/>
      <c r="H1" s="1331"/>
      <c r="I1" s="1331"/>
      <c r="J1" s="1330"/>
    </row>
    <row r="2" spans="1:10" ht="15.75" x14ac:dyDescent="0.2">
      <c r="A2" s="1891" t="s">
        <v>4</v>
      </c>
      <c r="B2" s="1891"/>
      <c r="C2" s="1339"/>
      <c r="D2" s="1339"/>
      <c r="E2" s="1347"/>
      <c r="F2" s="1346"/>
      <c r="G2" s="1346"/>
      <c r="H2" s="1331"/>
      <c r="I2" s="1331"/>
      <c r="J2" s="1330"/>
    </row>
    <row r="3" spans="1:10" ht="18" x14ac:dyDescent="0.25">
      <c r="A3" s="1892" t="s">
        <v>22573</v>
      </c>
      <c r="B3" s="1892"/>
      <c r="C3" s="1892"/>
      <c r="D3" s="1892"/>
      <c r="E3" s="1892"/>
      <c r="F3" s="1892"/>
      <c r="G3" s="1892"/>
      <c r="H3" s="1892"/>
      <c r="I3" s="1892"/>
      <c r="J3" s="1892"/>
    </row>
    <row r="4" spans="1:10" ht="15.75" x14ac:dyDescent="0.2">
      <c r="A4" s="32"/>
      <c r="B4" s="1346"/>
      <c r="C4" s="1346"/>
      <c r="D4" s="1348"/>
      <c r="E4" s="1347"/>
      <c r="F4" s="1346"/>
      <c r="G4" s="1346"/>
      <c r="H4" s="1331"/>
      <c r="I4" s="1331"/>
      <c r="J4" s="1330"/>
    </row>
    <row r="5" spans="1:10" ht="18" x14ac:dyDescent="0.25">
      <c r="A5" s="1892" t="s">
        <v>22572</v>
      </c>
      <c r="B5" s="1892"/>
      <c r="C5" s="1892"/>
      <c r="D5" s="1892"/>
      <c r="E5" s="1892"/>
      <c r="F5" s="1892"/>
      <c r="G5" s="1892"/>
      <c r="H5" s="1892"/>
      <c r="I5" s="1892"/>
      <c r="J5" s="1892"/>
    </row>
    <row r="6" spans="1:10" ht="18" x14ac:dyDescent="0.25">
      <c r="A6" s="1345"/>
      <c r="B6" s="1343"/>
      <c r="C6" s="1343"/>
      <c r="D6" s="1343"/>
      <c r="E6" s="1344"/>
      <c r="F6" s="1343"/>
      <c r="G6" s="1343"/>
      <c r="H6" s="1343"/>
      <c r="I6" s="1343"/>
      <c r="J6" s="1342"/>
    </row>
    <row r="7" spans="1:10" ht="18" x14ac:dyDescent="0.2">
      <c r="A7" s="1893" t="s">
        <v>22571</v>
      </c>
      <c r="B7" s="1893"/>
      <c r="C7" s="1893"/>
      <c r="D7" s="1893"/>
      <c r="E7" s="1893"/>
      <c r="F7" s="1893"/>
      <c r="G7" s="1893"/>
      <c r="H7" s="1893"/>
      <c r="I7" s="1893"/>
      <c r="J7" s="1893"/>
    </row>
    <row r="8" spans="1:10" ht="15.75" x14ac:dyDescent="0.2">
      <c r="A8" s="32"/>
      <c r="B8" s="1339"/>
      <c r="C8" s="1339"/>
      <c r="D8" s="1341"/>
      <c r="E8" s="1340"/>
      <c r="F8" s="1339"/>
      <c r="G8" s="1339"/>
      <c r="H8" s="1331"/>
      <c r="I8" s="1331"/>
      <c r="J8" s="1330"/>
    </row>
    <row r="9" spans="1:10" ht="19.5" x14ac:dyDescent="0.2">
      <c r="A9" s="1335" t="s">
        <v>22570</v>
      </c>
      <c r="B9" s="1" t="s">
        <v>1</v>
      </c>
      <c r="C9" s="1331"/>
      <c r="D9" s="1338"/>
      <c r="E9" s="1337"/>
      <c r="F9" s="1336"/>
      <c r="G9" s="1336"/>
      <c r="H9" s="1331"/>
      <c r="I9" s="1331"/>
      <c r="J9" s="1330"/>
    </row>
    <row r="10" spans="1:10" x14ac:dyDescent="0.2">
      <c r="A10" s="1335" t="s">
        <v>0</v>
      </c>
      <c r="B10" s="26" t="s">
        <v>22016</v>
      </c>
      <c r="C10" s="1331"/>
      <c r="D10" s="1334"/>
      <c r="E10" s="1333"/>
      <c r="F10" s="1332"/>
      <c r="G10" s="1332"/>
      <c r="H10" s="1331"/>
      <c r="I10" s="1331"/>
      <c r="J10" s="1330"/>
    </row>
    <row r="11" spans="1:10" ht="50.25" customHeight="1" x14ac:dyDescent="0.2">
      <c r="A11" s="1327" t="s">
        <v>22569</v>
      </c>
      <c r="B11" s="1327" t="s">
        <v>22022</v>
      </c>
      <c r="C11" s="1327" t="s">
        <v>22023</v>
      </c>
      <c r="D11" s="1329" t="s">
        <v>22024</v>
      </c>
      <c r="E11" s="1328" t="s">
        <v>22568</v>
      </c>
      <c r="F11" s="1327" t="s">
        <v>22567</v>
      </c>
      <c r="G11" s="1327" t="s">
        <v>22566</v>
      </c>
      <c r="H11" s="1327" t="s">
        <v>22026</v>
      </c>
      <c r="I11" s="1327" t="s">
        <v>22031</v>
      </c>
      <c r="J11" s="1327" t="s">
        <v>22565</v>
      </c>
    </row>
    <row r="12" spans="1:10" ht="15" x14ac:dyDescent="0.2">
      <c r="A12" s="1326">
        <v>2020</v>
      </c>
      <c r="B12" s="1894"/>
      <c r="C12" s="1895"/>
      <c r="D12" s="1895"/>
      <c r="E12" s="1895"/>
      <c r="F12" s="1895"/>
      <c r="G12" s="1895"/>
      <c r="H12" s="1895"/>
      <c r="I12" s="1895"/>
      <c r="J12" s="1896"/>
    </row>
    <row r="13" spans="1:10" ht="36" x14ac:dyDescent="0.2">
      <c r="A13" s="1270" t="s">
        <v>22564</v>
      </c>
      <c r="B13" s="1167" t="s">
        <v>22128</v>
      </c>
      <c r="C13" s="1167" t="s">
        <v>22181</v>
      </c>
      <c r="D13" s="42" t="s">
        <v>22563</v>
      </c>
      <c r="E13" s="1168">
        <v>1547000.4</v>
      </c>
      <c r="F13" s="42" t="s">
        <v>22562</v>
      </c>
      <c r="G13" s="1167" t="s">
        <v>22344</v>
      </c>
      <c r="H13" s="1169">
        <v>43844</v>
      </c>
      <c r="I13" s="1169">
        <v>44985</v>
      </c>
      <c r="J13" s="1251"/>
    </row>
    <row r="14" spans="1:10" ht="45.75" customHeight="1" x14ac:dyDescent="0.2">
      <c r="A14" s="1270" t="s">
        <v>22561</v>
      </c>
      <c r="B14" s="1167" t="s">
        <v>22114</v>
      </c>
      <c r="C14" s="1167" t="s">
        <v>22181</v>
      </c>
      <c r="D14" s="42" t="s">
        <v>22560</v>
      </c>
      <c r="E14" s="1168">
        <v>94255.2</v>
      </c>
      <c r="F14" s="42" t="s">
        <v>22559</v>
      </c>
      <c r="G14" s="1167" t="s">
        <v>22344</v>
      </c>
      <c r="H14" s="1169">
        <v>43853</v>
      </c>
      <c r="I14" s="1169">
        <v>44583</v>
      </c>
      <c r="J14" s="1251"/>
    </row>
    <row r="15" spans="1:10" ht="45.75" customHeight="1" x14ac:dyDescent="0.2">
      <c r="A15" s="1270" t="s">
        <v>22558</v>
      </c>
      <c r="B15" s="1167" t="s">
        <v>22112</v>
      </c>
      <c r="C15" s="1167" t="s">
        <v>22181</v>
      </c>
      <c r="D15" s="42" t="s">
        <v>22557</v>
      </c>
      <c r="E15" s="1168">
        <v>165000</v>
      </c>
      <c r="F15" s="42" t="s">
        <v>22556</v>
      </c>
      <c r="G15" s="1167" t="s">
        <v>22351</v>
      </c>
      <c r="H15" s="1169">
        <v>43866</v>
      </c>
      <c r="I15" s="1169">
        <v>44264</v>
      </c>
      <c r="J15" s="1251"/>
    </row>
    <row r="16" spans="1:10" ht="54" customHeight="1" x14ac:dyDescent="0.2">
      <c r="A16" s="1270" t="s">
        <v>22555</v>
      </c>
      <c r="B16" s="1167" t="s">
        <v>22128</v>
      </c>
      <c r="C16" s="1167" t="s">
        <v>22181</v>
      </c>
      <c r="D16" s="42" t="s">
        <v>22554</v>
      </c>
      <c r="E16" s="1168">
        <v>80125</v>
      </c>
      <c r="F16" s="42" t="s">
        <v>22553</v>
      </c>
      <c r="G16" s="1167" t="s">
        <v>22351</v>
      </c>
      <c r="H16" s="1169">
        <v>43866</v>
      </c>
      <c r="I16" s="1169">
        <v>43925</v>
      </c>
      <c r="J16" s="1251"/>
    </row>
    <row r="17" spans="1:10" ht="36" x14ac:dyDescent="0.2">
      <c r="A17" s="1270" t="s">
        <v>22552</v>
      </c>
      <c r="B17" s="1167" t="s">
        <v>22112</v>
      </c>
      <c r="C17" s="1167" t="s">
        <v>22181</v>
      </c>
      <c r="D17" s="42" t="s">
        <v>22551</v>
      </c>
      <c r="E17" s="1168">
        <v>49896.3</v>
      </c>
      <c r="F17" s="42" t="s">
        <v>22550</v>
      </c>
      <c r="G17" s="1167" t="s">
        <v>22351</v>
      </c>
      <c r="H17" s="1169">
        <v>43872</v>
      </c>
      <c r="I17" s="1169">
        <v>44238</v>
      </c>
      <c r="J17" s="1251"/>
    </row>
    <row r="18" spans="1:10" ht="36" x14ac:dyDescent="0.2">
      <c r="A18" s="1270" t="s">
        <v>22552</v>
      </c>
      <c r="B18" s="1167" t="s">
        <v>22112</v>
      </c>
      <c r="C18" s="1167" t="s">
        <v>22181</v>
      </c>
      <c r="D18" s="42" t="s">
        <v>22551</v>
      </c>
      <c r="E18" s="1168">
        <v>49896.3</v>
      </c>
      <c r="F18" s="42" t="s">
        <v>22550</v>
      </c>
      <c r="G18" s="1167" t="s">
        <v>22351</v>
      </c>
      <c r="H18" s="1169">
        <v>43872</v>
      </c>
      <c r="I18" s="1169">
        <v>44238</v>
      </c>
      <c r="J18" s="1251"/>
    </row>
    <row r="19" spans="1:10" ht="45" customHeight="1" x14ac:dyDescent="0.2">
      <c r="A19" s="1270" t="s">
        <v>22549</v>
      </c>
      <c r="B19" s="1167" t="s">
        <v>22112</v>
      </c>
      <c r="C19" s="1167" t="s">
        <v>22181</v>
      </c>
      <c r="D19" s="42" t="s">
        <v>22548</v>
      </c>
      <c r="E19" s="1168">
        <v>180075</v>
      </c>
      <c r="F19" s="42" t="s">
        <v>22547</v>
      </c>
      <c r="G19" s="1167" t="s">
        <v>22351</v>
      </c>
      <c r="H19" s="1169">
        <v>43886</v>
      </c>
      <c r="I19" s="1169">
        <v>44251</v>
      </c>
      <c r="J19" s="1251"/>
    </row>
    <row r="20" spans="1:10" ht="47.25" customHeight="1" x14ac:dyDescent="0.2">
      <c r="A20" s="1270" t="s">
        <v>22546</v>
      </c>
      <c r="B20" s="1167" t="s">
        <v>22114</v>
      </c>
      <c r="C20" s="1167" t="s">
        <v>22181</v>
      </c>
      <c r="D20" s="42" t="s">
        <v>22545</v>
      </c>
      <c r="E20" s="1168">
        <v>252000</v>
      </c>
      <c r="F20" s="42" t="s">
        <v>22544</v>
      </c>
      <c r="G20" s="1167" t="s">
        <v>22344</v>
      </c>
      <c r="H20" s="1169">
        <v>43887</v>
      </c>
      <c r="I20" s="1169">
        <v>45257</v>
      </c>
      <c r="J20" s="1251"/>
    </row>
    <row r="21" spans="1:10" ht="60.75" customHeight="1" x14ac:dyDescent="0.2">
      <c r="A21" s="1270" t="s">
        <v>22543</v>
      </c>
      <c r="B21" s="1167" t="s">
        <v>22112</v>
      </c>
      <c r="C21" s="1167" t="s">
        <v>22181</v>
      </c>
      <c r="D21" s="42" t="s">
        <v>22542</v>
      </c>
      <c r="E21" s="1168">
        <v>82041.600000000006</v>
      </c>
      <c r="F21" s="42" t="s">
        <v>22541</v>
      </c>
      <c r="G21" s="1167" t="s">
        <v>22351</v>
      </c>
      <c r="H21" s="1169">
        <v>43888</v>
      </c>
      <c r="I21" s="1169">
        <v>43978</v>
      </c>
      <c r="J21" s="1251"/>
    </row>
    <row r="22" spans="1:10" ht="48.75" customHeight="1" x14ac:dyDescent="0.2">
      <c r="A22" s="1270" t="s">
        <v>22343</v>
      </c>
      <c r="B22" s="1167" t="s">
        <v>22057</v>
      </c>
      <c r="C22" s="1229" t="s">
        <v>22136</v>
      </c>
      <c r="D22" s="1307"/>
      <c r="E22" s="1322">
        <v>80000</v>
      </c>
      <c r="F22" s="1306" t="s">
        <v>22341</v>
      </c>
      <c r="G22" s="1247" t="s">
        <v>22289</v>
      </c>
      <c r="H22" s="1307"/>
      <c r="I22" s="1325"/>
      <c r="J22" s="42"/>
    </row>
    <row r="23" spans="1:10" ht="39.75" customHeight="1" x14ac:dyDescent="0.2">
      <c r="A23" s="1270" t="s">
        <v>22342</v>
      </c>
      <c r="B23" s="1167" t="s">
        <v>22057</v>
      </c>
      <c r="C23" s="1229" t="s">
        <v>22136</v>
      </c>
      <c r="D23" s="1307"/>
      <c r="E23" s="1322">
        <v>90000</v>
      </c>
      <c r="F23" s="1306" t="s">
        <v>22341</v>
      </c>
      <c r="G23" s="1247" t="s">
        <v>22289</v>
      </c>
      <c r="H23" s="1307"/>
      <c r="I23" s="1325"/>
      <c r="J23" s="42"/>
    </row>
    <row r="24" spans="1:10" ht="31.5" customHeight="1" x14ac:dyDescent="0.2">
      <c r="A24" s="1324" t="s">
        <v>22540</v>
      </c>
      <c r="B24" s="1287" t="s">
        <v>22057</v>
      </c>
      <c r="C24" s="1229" t="s">
        <v>22532</v>
      </c>
      <c r="D24" s="1238" t="s">
        <v>22539</v>
      </c>
      <c r="E24" s="1322" t="s">
        <v>22538</v>
      </c>
      <c r="F24" s="42" t="s">
        <v>22537</v>
      </c>
      <c r="G24" s="1247" t="s">
        <v>22289</v>
      </c>
      <c r="H24" s="1305">
        <v>44048</v>
      </c>
      <c r="I24" s="1304">
        <v>44050</v>
      </c>
      <c r="J24" s="42"/>
    </row>
    <row r="25" spans="1:10" ht="29.25" customHeight="1" x14ac:dyDescent="0.2">
      <c r="A25" s="1270" t="s">
        <v>22536</v>
      </c>
      <c r="B25" s="1167" t="s">
        <v>22057</v>
      </c>
      <c r="C25" s="1229" t="s">
        <v>22532</v>
      </c>
      <c r="D25" s="1238" t="s">
        <v>22535</v>
      </c>
      <c r="E25" s="1323">
        <v>69889</v>
      </c>
      <c r="F25" s="42" t="s">
        <v>22534</v>
      </c>
      <c r="G25" s="1247" t="s">
        <v>22529</v>
      </c>
      <c r="H25" s="1305">
        <v>44141</v>
      </c>
      <c r="I25" s="1304">
        <v>44162</v>
      </c>
      <c r="J25" s="42"/>
    </row>
    <row r="26" spans="1:10" ht="29.25" customHeight="1" x14ac:dyDescent="0.2">
      <c r="A26" s="1270" t="s">
        <v>22533</v>
      </c>
      <c r="B26" s="1167" t="s">
        <v>22057</v>
      </c>
      <c r="C26" s="1229" t="s">
        <v>22532</v>
      </c>
      <c r="D26" s="1238" t="s">
        <v>22531</v>
      </c>
      <c r="E26" s="1322">
        <v>184000</v>
      </c>
      <c r="F26" s="42" t="s">
        <v>22530</v>
      </c>
      <c r="G26" s="1247" t="s">
        <v>22529</v>
      </c>
      <c r="H26" s="1305">
        <v>44188</v>
      </c>
      <c r="I26" s="1304">
        <v>44203</v>
      </c>
      <c r="J26" s="42"/>
    </row>
    <row r="27" spans="1:10" ht="29.25" customHeight="1" x14ac:dyDescent="0.2">
      <c r="A27" s="1270" t="s">
        <v>22528</v>
      </c>
      <c r="B27" s="1287" t="s">
        <v>22106</v>
      </c>
      <c r="C27" s="1229" t="s">
        <v>22176</v>
      </c>
      <c r="D27" s="1238" t="s">
        <v>22527</v>
      </c>
      <c r="E27" s="1322">
        <v>394524</v>
      </c>
      <c r="F27" s="1238" t="s">
        <v>22526</v>
      </c>
      <c r="G27" s="1229" t="s">
        <v>22327</v>
      </c>
      <c r="H27" s="1226">
        <v>44058</v>
      </c>
      <c r="I27" s="1226">
        <v>45152</v>
      </c>
      <c r="J27" s="1241" t="str">
        <f>UPPER(J16)</f>
        <v/>
      </c>
    </row>
    <row r="28" spans="1:10" ht="44.25" customHeight="1" x14ac:dyDescent="0.2">
      <c r="A28" s="1270" t="s">
        <v>22525</v>
      </c>
      <c r="B28" s="1287" t="s">
        <v>22177</v>
      </c>
      <c r="C28" s="1229" t="s">
        <v>22176</v>
      </c>
      <c r="D28" s="1238" t="s">
        <v>22524</v>
      </c>
      <c r="E28" s="1322">
        <v>33000</v>
      </c>
      <c r="F28" s="1238" t="s">
        <v>22523</v>
      </c>
      <c r="G28" s="1229" t="s">
        <v>22327</v>
      </c>
      <c r="H28" s="1226">
        <v>44195</v>
      </c>
      <c r="I28" s="1226">
        <v>44555</v>
      </c>
      <c r="J28" s="1241" t="str">
        <f>UPPER(J17)</f>
        <v/>
      </c>
    </row>
    <row r="29" spans="1:10" ht="25.5" customHeight="1" x14ac:dyDescent="0.2">
      <c r="A29" s="1270" t="s">
        <v>22522</v>
      </c>
      <c r="B29" s="1287" t="s">
        <v>22177</v>
      </c>
      <c r="C29" s="1229" t="s">
        <v>22176</v>
      </c>
      <c r="D29" s="1238" t="s">
        <v>22521</v>
      </c>
      <c r="E29" s="1322">
        <v>25204.799999999999</v>
      </c>
      <c r="F29" s="1238" t="s">
        <v>22518</v>
      </c>
      <c r="G29" s="1229" t="s">
        <v>22516</v>
      </c>
      <c r="H29" s="1226">
        <v>43938</v>
      </c>
      <c r="I29" s="1226">
        <v>44303</v>
      </c>
      <c r="J29" s="1241" t="str">
        <f>UPPER(J18)</f>
        <v/>
      </c>
    </row>
    <row r="30" spans="1:10" ht="41.25" customHeight="1" x14ac:dyDescent="0.2">
      <c r="A30" s="1238" t="s">
        <v>22520</v>
      </c>
      <c r="B30" s="1287" t="s">
        <v>22177</v>
      </c>
      <c r="C30" s="1229" t="s">
        <v>22176</v>
      </c>
      <c r="D30" s="1238" t="s">
        <v>22519</v>
      </c>
      <c r="E30" s="1322">
        <v>7246.18</v>
      </c>
      <c r="F30" s="1238" t="s">
        <v>22518</v>
      </c>
      <c r="G30" s="1229" t="s">
        <v>22516</v>
      </c>
      <c r="H30" s="1226">
        <v>44079</v>
      </c>
      <c r="I30" s="1226">
        <v>44442</v>
      </c>
      <c r="J30" s="1241" t="str">
        <f>UPPER(J19)</f>
        <v/>
      </c>
    </row>
    <row r="31" spans="1:10" ht="46.5" customHeight="1" x14ac:dyDescent="0.2">
      <c r="A31" s="1231" t="s">
        <v>22180</v>
      </c>
      <c r="B31" s="1287" t="s">
        <v>22177</v>
      </c>
      <c r="C31" s="1229" t="s">
        <v>22176</v>
      </c>
      <c r="D31" s="1238" t="s">
        <v>22517</v>
      </c>
      <c r="E31" s="1322">
        <v>4800</v>
      </c>
      <c r="F31" s="1238" t="s">
        <v>22175</v>
      </c>
      <c r="G31" s="1229" t="s">
        <v>22516</v>
      </c>
      <c r="H31" s="1226">
        <v>44183</v>
      </c>
      <c r="I31" s="1226">
        <v>44362</v>
      </c>
      <c r="J31" s="1241" t="str">
        <f>UPPER(J20)</f>
        <v/>
      </c>
    </row>
    <row r="32" spans="1:10" ht="58.5" customHeight="1" x14ac:dyDescent="0.2">
      <c r="A32" s="1267" t="s">
        <v>22515</v>
      </c>
      <c r="B32" s="1299"/>
      <c r="C32" s="1299"/>
      <c r="D32" s="1299"/>
      <c r="E32" s="1299"/>
      <c r="F32" s="1320"/>
      <c r="G32" s="1320"/>
      <c r="H32" s="1320"/>
      <c r="I32" s="1320"/>
      <c r="J32" s="1320"/>
    </row>
    <row r="33" spans="1:10" ht="69.75" customHeight="1" x14ac:dyDescent="0.2">
      <c r="A33" s="1231" t="s">
        <v>22514</v>
      </c>
      <c r="B33" s="1261" t="s">
        <v>22163</v>
      </c>
      <c r="C33" s="1229" t="s">
        <v>3</v>
      </c>
      <c r="D33" s="1229" t="s">
        <v>3</v>
      </c>
      <c r="E33" s="1228">
        <v>30000</v>
      </c>
      <c r="F33" s="42" t="s">
        <v>22513</v>
      </c>
      <c r="G33" s="1287" t="s">
        <v>22319</v>
      </c>
      <c r="H33" s="1226">
        <v>44048</v>
      </c>
      <c r="I33" s="1226">
        <v>44123</v>
      </c>
      <c r="J33" s="1237"/>
    </row>
    <row r="34" spans="1:10" ht="35.25" customHeight="1" x14ac:dyDescent="0.2">
      <c r="A34" s="1267" t="s">
        <v>22512</v>
      </c>
      <c r="B34" s="1269"/>
      <c r="C34" s="1320"/>
      <c r="D34" s="1320"/>
      <c r="E34" s="1320"/>
      <c r="F34" s="1321"/>
      <c r="G34" s="1320"/>
      <c r="H34" s="1320"/>
      <c r="I34" s="1320"/>
      <c r="J34" s="1320"/>
    </row>
    <row r="35" spans="1:10" ht="60" x14ac:dyDescent="0.2">
      <c r="A35" s="1231" t="s">
        <v>22511</v>
      </c>
      <c r="B35" s="1261" t="s">
        <v>22163</v>
      </c>
      <c r="C35" s="1320"/>
      <c r="D35" s="1319"/>
      <c r="E35" s="1228">
        <v>21000</v>
      </c>
      <c r="F35" s="42" t="s">
        <v>22510</v>
      </c>
      <c r="G35" s="1287" t="s">
        <v>22319</v>
      </c>
      <c r="H35" s="1226">
        <v>44015</v>
      </c>
      <c r="I35" s="1226">
        <f>+H35+170</f>
        <v>44185</v>
      </c>
      <c r="J35" s="1237"/>
    </row>
    <row r="36" spans="1:10" ht="55.5" customHeight="1" x14ac:dyDescent="0.2">
      <c r="A36" s="1231" t="s">
        <v>22509</v>
      </c>
      <c r="B36" s="1261" t="s">
        <v>22163</v>
      </c>
      <c r="C36" s="1320"/>
      <c r="D36" s="1319"/>
      <c r="E36" s="1228">
        <v>15000</v>
      </c>
      <c r="F36" s="42" t="s">
        <v>22508</v>
      </c>
      <c r="G36" s="1287" t="s">
        <v>22319</v>
      </c>
      <c r="H36" s="1226">
        <v>44123</v>
      </c>
      <c r="I36" s="1226">
        <f>+H36+45</f>
        <v>44168</v>
      </c>
      <c r="J36" s="1237"/>
    </row>
    <row r="37" spans="1:10" ht="53.25" customHeight="1" x14ac:dyDescent="0.2">
      <c r="A37" s="42" t="s">
        <v>22507</v>
      </c>
      <c r="B37" s="1167" t="s">
        <v>22057</v>
      </c>
      <c r="C37" s="1167" t="s">
        <v>22049</v>
      </c>
      <c r="D37" s="42" t="s">
        <v>22506</v>
      </c>
      <c r="E37" s="1258">
        <v>70000</v>
      </c>
      <c r="F37" s="42" t="s">
        <v>22505</v>
      </c>
      <c r="G37" s="1167" t="s">
        <v>22289</v>
      </c>
      <c r="H37" s="1169">
        <v>44013</v>
      </c>
      <c r="I37" s="1259"/>
      <c r="J37" s="1251"/>
    </row>
    <row r="38" spans="1:10" ht="33.75" customHeight="1" x14ac:dyDescent="0.2">
      <c r="A38" s="42" t="s">
        <v>22307</v>
      </c>
      <c r="B38" s="1167" t="s">
        <v>22057</v>
      </c>
      <c r="C38" s="1167" t="s">
        <v>22049</v>
      </c>
      <c r="D38" s="42" t="s">
        <v>22504</v>
      </c>
      <c r="E38" s="1258">
        <v>18654.919999999998</v>
      </c>
      <c r="F38" s="42" t="s">
        <v>22503</v>
      </c>
      <c r="G38" s="1167" t="s">
        <v>22289</v>
      </c>
      <c r="H38" s="1169">
        <v>44056</v>
      </c>
      <c r="I38" s="1259"/>
      <c r="J38" s="1251"/>
    </row>
    <row r="39" spans="1:10" ht="42.75" customHeight="1" x14ac:dyDescent="0.2">
      <c r="A39" s="1270" t="s">
        <v>22502</v>
      </c>
      <c r="B39" s="1167" t="s">
        <v>22057</v>
      </c>
      <c r="C39" s="1167" t="s">
        <v>22049</v>
      </c>
      <c r="D39" s="42" t="s">
        <v>22501</v>
      </c>
      <c r="E39" s="1258">
        <v>99904.02</v>
      </c>
      <c r="F39" s="42" t="s">
        <v>22489</v>
      </c>
      <c r="G39" s="1167" t="s">
        <v>22289</v>
      </c>
      <c r="H39" s="1169">
        <v>44153</v>
      </c>
      <c r="I39" s="1259"/>
      <c r="J39" s="1251"/>
    </row>
    <row r="40" spans="1:10" ht="42.75" customHeight="1" x14ac:dyDescent="0.2">
      <c r="A40" s="42" t="s">
        <v>22500</v>
      </c>
      <c r="B40" s="1167" t="s">
        <v>22093</v>
      </c>
      <c r="C40" s="1167" t="s">
        <v>22049</v>
      </c>
      <c r="D40" s="42" t="s">
        <v>22499</v>
      </c>
      <c r="E40" s="1258">
        <v>584960</v>
      </c>
      <c r="F40" s="42" t="s">
        <v>22498</v>
      </c>
      <c r="G40" s="1167" t="s">
        <v>22289</v>
      </c>
      <c r="H40" s="1169">
        <v>44146</v>
      </c>
      <c r="I40" s="1259"/>
      <c r="J40" s="1251"/>
    </row>
    <row r="41" spans="1:10" ht="45.75" customHeight="1" x14ac:dyDescent="0.2">
      <c r="A41" s="42" t="s">
        <v>22497</v>
      </c>
      <c r="B41" s="1167" t="s">
        <v>22057</v>
      </c>
      <c r="C41" s="1167" t="s">
        <v>22049</v>
      </c>
      <c r="D41" s="42" t="s">
        <v>22496</v>
      </c>
      <c r="E41" s="1258">
        <v>209000</v>
      </c>
      <c r="F41" s="42" t="s">
        <v>22495</v>
      </c>
      <c r="G41" s="1167" t="s">
        <v>22289</v>
      </c>
      <c r="H41" s="1169">
        <v>44132</v>
      </c>
      <c r="I41" s="1259"/>
      <c r="J41" s="1251"/>
    </row>
    <row r="42" spans="1:10" ht="42.75" customHeight="1" x14ac:dyDescent="0.2">
      <c r="A42" s="1270" t="s">
        <v>22494</v>
      </c>
      <c r="B42" s="1167" t="s">
        <v>22034</v>
      </c>
      <c r="C42" s="1167" t="s">
        <v>22049</v>
      </c>
      <c r="D42" s="1251" t="s">
        <v>22493</v>
      </c>
      <c r="E42" s="1258">
        <v>979310</v>
      </c>
      <c r="F42" s="42" t="s">
        <v>22492</v>
      </c>
      <c r="G42" s="1167" t="s">
        <v>22289</v>
      </c>
      <c r="H42" s="1169">
        <v>44151</v>
      </c>
      <c r="I42" s="1259"/>
      <c r="J42" s="1251"/>
    </row>
    <row r="43" spans="1:10" ht="42.75" customHeight="1" x14ac:dyDescent="0.2">
      <c r="A43" s="42" t="s">
        <v>22491</v>
      </c>
      <c r="B43" s="1167" t="s">
        <v>22057</v>
      </c>
      <c r="C43" s="1167" t="s">
        <v>22049</v>
      </c>
      <c r="D43" s="42" t="s">
        <v>22490</v>
      </c>
      <c r="E43" s="1258">
        <v>47999.4</v>
      </c>
      <c r="F43" s="42" t="s">
        <v>22489</v>
      </c>
      <c r="G43" s="1167" t="s">
        <v>22289</v>
      </c>
      <c r="H43" s="1169">
        <v>44169</v>
      </c>
      <c r="I43" s="1259"/>
      <c r="J43" s="1251"/>
    </row>
    <row r="44" spans="1:10" ht="42.75" customHeight="1" x14ac:dyDescent="0.2">
      <c r="A44" s="1270" t="s">
        <v>22488</v>
      </c>
      <c r="B44" s="1167" t="s">
        <v>22057</v>
      </c>
      <c r="C44" s="1167" t="s">
        <v>22049</v>
      </c>
      <c r="D44" s="42" t="s">
        <v>22487</v>
      </c>
      <c r="E44" s="1258">
        <v>80030.399999999994</v>
      </c>
      <c r="F44" s="42" t="s">
        <v>22486</v>
      </c>
      <c r="G44" s="1167" t="s">
        <v>22289</v>
      </c>
      <c r="H44" s="1169">
        <v>44154</v>
      </c>
      <c r="I44" s="1259"/>
      <c r="J44" s="1251"/>
    </row>
    <row r="45" spans="1:10" ht="29.25" customHeight="1" x14ac:dyDescent="0.2">
      <c r="A45" s="42" t="s">
        <v>22154</v>
      </c>
      <c r="B45" s="1167" t="s">
        <v>22057</v>
      </c>
      <c r="C45" s="1167" t="s">
        <v>22049</v>
      </c>
      <c r="D45" s="42" t="s">
        <v>22485</v>
      </c>
      <c r="E45" s="1258">
        <v>116400</v>
      </c>
      <c r="F45" s="42" t="s">
        <v>22484</v>
      </c>
      <c r="G45" s="1167" t="s">
        <v>22289</v>
      </c>
      <c r="H45" s="1169">
        <v>44061</v>
      </c>
      <c r="I45" s="1259"/>
      <c r="J45" s="1251"/>
    </row>
    <row r="46" spans="1:10" ht="33" customHeight="1" x14ac:dyDescent="0.2">
      <c r="A46" s="1270" t="s">
        <v>22483</v>
      </c>
      <c r="B46" s="1167" t="s">
        <v>22057</v>
      </c>
      <c r="C46" s="1167" t="s">
        <v>22049</v>
      </c>
      <c r="D46" s="42" t="s">
        <v>22482</v>
      </c>
      <c r="E46" s="1258">
        <v>177240</v>
      </c>
      <c r="F46" s="42" t="s">
        <v>22481</v>
      </c>
      <c r="G46" s="1167" t="s">
        <v>22289</v>
      </c>
      <c r="H46" s="1169">
        <v>44036</v>
      </c>
      <c r="I46" s="1259"/>
      <c r="J46" s="1251"/>
    </row>
    <row r="47" spans="1:10" ht="33.75" customHeight="1" x14ac:dyDescent="0.2">
      <c r="A47" s="42" t="s">
        <v>22480</v>
      </c>
      <c r="B47" s="1167" t="s">
        <v>22057</v>
      </c>
      <c r="C47" s="1167" t="s">
        <v>22049</v>
      </c>
      <c r="D47" s="42" t="s">
        <v>22479</v>
      </c>
      <c r="E47" s="1258">
        <v>65000</v>
      </c>
      <c r="F47" s="42" t="s">
        <v>22478</v>
      </c>
      <c r="G47" s="1167" t="s">
        <v>22289</v>
      </c>
      <c r="H47" s="1169">
        <v>44139</v>
      </c>
      <c r="I47" s="1259"/>
      <c r="J47" s="1251"/>
    </row>
    <row r="48" spans="1:10" ht="43.5" customHeight="1" x14ac:dyDescent="0.2">
      <c r="A48" s="1270" t="s">
        <v>22477</v>
      </c>
      <c r="B48" s="1167" t="s">
        <v>22476</v>
      </c>
      <c r="C48" s="1167" t="s">
        <v>22159</v>
      </c>
      <c r="D48" s="42" t="s">
        <v>22475</v>
      </c>
      <c r="E48" s="1258">
        <v>112336</v>
      </c>
      <c r="F48" s="42" t="s">
        <v>22474</v>
      </c>
      <c r="G48" s="1167" t="s">
        <v>22289</v>
      </c>
      <c r="H48" s="1169">
        <v>43868</v>
      </c>
      <c r="I48" s="1259"/>
      <c r="J48" s="1251"/>
    </row>
    <row r="49" spans="1:10" ht="29.25" customHeight="1" x14ac:dyDescent="0.2">
      <c r="A49" s="42" t="s">
        <v>22473</v>
      </c>
      <c r="B49" s="1167" t="s">
        <v>22057</v>
      </c>
      <c r="C49" s="1167" t="s">
        <v>22049</v>
      </c>
      <c r="D49" s="42" t="s">
        <v>22472</v>
      </c>
      <c r="E49" s="1258">
        <v>95000</v>
      </c>
      <c r="F49" s="42" t="s">
        <v>22471</v>
      </c>
      <c r="G49" s="1167" t="s">
        <v>22289</v>
      </c>
      <c r="H49" s="1169" t="s">
        <v>1136</v>
      </c>
      <c r="I49" s="1259"/>
      <c r="J49" s="1251" t="s">
        <v>22470</v>
      </c>
    </row>
    <row r="50" spans="1:10" ht="27.75" customHeight="1" x14ac:dyDescent="0.2">
      <c r="A50" s="1270" t="s">
        <v>22469</v>
      </c>
      <c r="B50" s="1167" t="s">
        <v>22057</v>
      </c>
      <c r="C50" s="1167" t="s">
        <v>22049</v>
      </c>
      <c r="D50" s="42" t="s">
        <v>22468</v>
      </c>
      <c r="E50" s="1258">
        <v>48510</v>
      </c>
      <c r="F50" s="42" t="s">
        <v>22467</v>
      </c>
      <c r="G50" s="1167" t="s">
        <v>22289</v>
      </c>
      <c r="H50" s="1169">
        <v>44062</v>
      </c>
      <c r="I50" s="1259"/>
      <c r="J50" s="1251"/>
    </row>
    <row r="51" spans="1:10" ht="83.25" customHeight="1" x14ac:dyDescent="0.2">
      <c r="A51" s="1270" t="s">
        <v>22466</v>
      </c>
      <c r="B51" s="1167" t="s">
        <v>22459</v>
      </c>
      <c r="C51" s="1167" t="s">
        <v>22159</v>
      </c>
      <c r="D51" s="42" t="s">
        <v>22465</v>
      </c>
      <c r="E51" s="1258">
        <v>1109200</v>
      </c>
      <c r="F51" s="42" t="s">
        <v>22464</v>
      </c>
      <c r="G51" s="1167" t="s">
        <v>22289</v>
      </c>
      <c r="H51" s="1169">
        <v>44186</v>
      </c>
      <c r="I51" s="1259"/>
      <c r="J51" s="1251"/>
    </row>
    <row r="52" spans="1:10" ht="85.5" customHeight="1" x14ac:dyDescent="0.2">
      <c r="A52" s="1270" t="s">
        <v>22463</v>
      </c>
      <c r="B52" s="1167" t="s">
        <v>22459</v>
      </c>
      <c r="C52" s="1167" t="s">
        <v>22159</v>
      </c>
      <c r="D52" s="42" t="s">
        <v>22462</v>
      </c>
      <c r="E52" s="1258">
        <v>1405546.38</v>
      </c>
      <c r="F52" s="42" t="s">
        <v>22461</v>
      </c>
      <c r="G52" s="1167" t="s">
        <v>22289</v>
      </c>
      <c r="H52" s="1169" t="s">
        <v>1136</v>
      </c>
      <c r="I52" s="1259"/>
      <c r="J52" s="1251"/>
    </row>
    <row r="53" spans="1:10" ht="51" customHeight="1" x14ac:dyDescent="0.2">
      <c r="A53" s="1270" t="s">
        <v>22460</v>
      </c>
      <c r="B53" s="1167" t="s">
        <v>22459</v>
      </c>
      <c r="C53" s="1167" t="s">
        <v>22159</v>
      </c>
      <c r="D53" s="42" t="s">
        <v>22458</v>
      </c>
      <c r="E53" s="1258">
        <v>578200</v>
      </c>
      <c r="F53" s="42" t="s">
        <v>22457</v>
      </c>
      <c r="G53" s="1167" t="s">
        <v>22289</v>
      </c>
      <c r="H53" s="1169">
        <v>44126</v>
      </c>
      <c r="I53" s="1259"/>
      <c r="J53" s="1251"/>
    </row>
    <row r="54" spans="1:10" ht="43.5" customHeight="1" x14ac:dyDescent="0.2">
      <c r="A54" s="1318" t="s">
        <v>22288</v>
      </c>
      <c r="B54" s="1296" t="s">
        <v>22128</v>
      </c>
      <c r="C54" s="1229" t="s">
        <v>22049</v>
      </c>
      <c r="D54" s="42" t="s">
        <v>22456</v>
      </c>
      <c r="E54" s="1168">
        <v>8984375.0700000003</v>
      </c>
      <c r="F54" s="42" t="s">
        <v>22264</v>
      </c>
      <c r="G54" s="1229" t="s">
        <v>3517</v>
      </c>
      <c r="H54" s="1293" t="s">
        <v>22455</v>
      </c>
      <c r="I54" s="1293" t="s">
        <v>22454</v>
      </c>
      <c r="J54" s="1251"/>
    </row>
    <row r="55" spans="1:10" ht="51" customHeight="1" x14ac:dyDescent="0.2">
      <c r="A55" s="1270" t="s">
        <v>22151</v>
      </c>
      <c r="B55" s="1296" t="s">
        <v>22112</v>
      </c>
      <c r="C55" s="1229" t="s">
        <v>22049</v>
      </c>
      <c r="D55" s="42" t="s">
        <v>22453</v>
      </c>
      <c r="E55" s="1168">
        <v>8789871.7899999991</v>
      </c>
      <c r="F55" s="1251" t="s">
        <v>22452</v>
      </c>
      <c r="G55" s="1229" t="s">
        <v>3517</v>
      </c>
      <c r="H55" s="1293" t="s">
        <v>22451</v>
      </c>
      <c r="I55" s="1293" t="s">
        <v>22450</v>
      </c>
      <c r="J55" s="1251"/>
    </row>
    <row r="56" spans="1:10" ht="51" customHeight="1" x14ac:dyDescent="0.2">
      <c r="A56" s="1270" t="s">
        <v>22449</v>
      </c>
      <c r="B56" s="1296" t="s">
        <v>22142</v>
      </c>
      <c r="C56" s="1229" t="s">
        <v>22035</v>
      </c>
      <c r="D56" s="42" t="s">
        <v>22448</v>
      </c>
      <c r="E56" s="1168">
        <v>6900000</v>
      </c>
      <c r="F56" s="42" t="s">
        <v>22447</v>
      </c>
      <c r="G56" s="1229" t="s">
        <v>3517</v>
      </c>
      <c r="H56" s="1293" t="s">
        <v>22446</v>
      </c>
      <c r="I56" s="1293" t="s">
        <v>22445</v>
      </c>
      <c r="J56" s="1251"/>
    </row>
    <row r="57" spans="1:10" ht="51" customHeight="1" x14ac:dyDescent="0.2">
      <c r="A57" s="42" t="s">
        <v>22444</v>
      </c>
      <c r="B57" s="1167" t="s">
        <v>22112</v>
      </c>
      <c r="C57" s="1167" t="s">
        <v>22049</v>
      </c>
      <c r="D57" s="1251" t="s">
        <v>22443</v>
      </c>
      <c r="E57" s="1168">
        <v>235176</v>
      </c>
      <c r="F57" s="42" t="s">
        <v>22442</v>
      </c>
      <c r="G57" s="1167" t="s">
        <v>22241</v>
      </c>
      <c r="H57" s="1169">
        <v>43844</v>
      </c>
      <c r="I57" s="1167" t="s">
        <v>22124</v>
      </c>
      <c r="J57" s="1251"/>
    </row>
    <row r="58" spans="1:10" ht="64.5" customHeight="1" x14ac:dyDescent="0.2">
      <c r="A58" s="42" t="s">
        <v>22441</v>
      </c>
      <c r="B58" s="1167" t="s">
        <v>22440</v>
      </c>
      <c r="C58" s="1167" t="s">
        <v>22049</v>
      </c>
      <c r="D58" s="1251" t="s">
        <v>22439</v>
      </c>
      <c r="E58" s="1168">
        <v>1887977.11</v>
      </c>
      <c r="F58" s="42" t="s">
        <v>22438</v>
      </c>
      <c r="G58" s="1167" t="s">
        <v>22241</v>
      </c>
      <c r="H58" s="1169">
        <v>43860</v>
      </c>
      <c r="I58" s="1167" t="s">
        <v>22124</v>
      </c>
      <c r="J58" s="1251"/>
    </row>
    <row r="59" spans="1:10" ht="51" customHeight="1" x14ac:dyDescent="0.2">
      <c r="A59" s="42" t="s">
        <v>22437</v>
      </c>
      <c r="B59" s="1167" t="s">
        <v>22112</v>
      </c>
      <c r="C59" s="1167" t="s">
        <v>22049</v>
      </c>
      <c r="D59" s="1251" t="s">
        <v>22255</v>
      </c>
      <c r="E59" s="1168">
        <v>71280</v>
      </c>
      <c r="F59" s="42" t="s">
        <v>22436</v>
      </c>
      <c r="G59" s="1167" t="s">
        <v>22241</v>
      </c>
      <c r="H59" s="1169">
        <v>44069</v>
      </c>
      <c r="I59" s="1167" t="s">
        <v>22124</v>
      </c>
      <c r="J59" s="1251"/>
    </row>
    <row r="60" spans="1:10" ht="51" customHeight="1" x14ac:dyDescent="0.2">
      <c r="A60" s="42" t="s">
        <v>22435</v>
      </c>
      <c r="B60" s="1287" t="s">
        <v>22112</v>
      </c>
      <c r="C60" s="1167" t="s">
        <v>22049</v>
      </c>
      <c r="D60" s="1251" t="s">
        <v>22434</v>
      </c>
      <c r="E60" s="1168">
        <v>222222</v>
      </c>
      <c r="F60" s="42" t="s">
        <v>22426</v>
      </c>
      <c r="G60" s="1167" t="s">
        <v>22241</v>
      </c>
      <c r="H60" s="1169">
        <v>44008</v>
      </c>
      <c r="I60" s="1167" t="s">
        <v>22124</v>
      </c>
      <c r="J60" s="1251"/>
    </row>
    <row r="61" spans="1:10" ht="36.75" customHeight="1" x14ac:dyDescent="0.2">
      <c r="A61" s="42" t="s">
        <v>22129</v>
      </c>
      <c r="B61" s="1287" t="s">
        <v>22128</v>
      </c>
      <c r="C61" s="1167" t="s">
        <v>22049</v>
      </c>
      <c r="D61" s="1251" t="s">
        <v>22433</v>
      </c>
      <c r="E61" s="1168">
        <v>2862082.8</v>
      </c>
      <c r="F61" s="42" t="s">
        <v>22432</v>
      </c>
      <c r="G61" s="1167" t="s">
        <v>22241</v>
      </c>
      <c r="H61" s="1169">
        <v>44091</v>
      </c>
      <c r="I61" s="1167" t="s">
        <v>22124</v>
      </c>
      <c r="J61" s="1251"/>
    </row>
    <row r="62" spans="1:10" ht="49.5" customHeight="1" x14ac:dyDescent="0.2">
      <c r="A62" s="42" t="s">
        <v>22431</v>
      </c>
      <c r="B62" s="1167" t="s">
        <v>22114</v>
      </c>
      <c r="C62" s="1167" t="s">
        <v>22049</v>
      </c>
      <c r="D62" s="1251" t="s">
        <v>22430</v>
      </c>
      <c r="E62" s="1168">
        <v>2281887.2000000002</v>
      </c>
      <c r="F62" s="1251" t="s">
        <v>22429</v>
      </c>
      <c r="G62" s="1167" t="s">
        <v>22241</v>
      </c>
      <c r="H62" s="1169">
        <v>44095</v>
      </c>
      <c r="I62" s="1167" t="s">
        <v>22124</v>
      </c>
      <c r="J62" s="1251"/>
    </row>
    <row r="63" spans="1:10" ht="49.5" customHeight="1" x14ac:dyDescent="0.2">
      <c r="A63" s="42" t="s">
        <v>22428</v>
      </c>
      <c r="B63" s="1167" t="s">
        <v>22112</v>
      </c>
      <c r="C63" s="1167" t="s">
        <v>22049</v>
      </c>
      <c r="D63" s="1251" t="s">
        <v>22427</v>
      </c>
      <c r="E63" s="1168">
        <v>8350000</v>
      </c>
      <c r="F63" s="42" t="s">
        <v>22426</v>
      </c>
      <c r="G63" s="1167" t="s">
        <v>22241</v>
      </c>
      <c r="H63" s="1169">
        <v>44132</v>
      </c>
      <c r="I63" s="1167" t="s">
        <v>22124</v>
      </c>
      <c r="J63" s="1251"/>
    </row>
    <row r="64" spans="1:10" ht="49.5" customHeight="1" x14ac:dyDescent="0.2">
      <c r="A64" s="1245" t="s">
        <v>22425</v>
      </c>
      <c r="B64" s="1239" t="s">
        <v>22112</v>
      </c>
      <c r="C64" s="1239" t="s">
        <v>22049</v>
      </c>
      <c r="D64" s="1256" t="s">
        <v>22424</v>
      </c>
      <c r="E64" s="1292">
        <v>115276.34</v>
      </c>
      <c r="F64" s="1245" t="s">
        <v>22423</v>
      </c>
      <c r="G64" s="1239" t="s">
        <v>22241</v>
      </c>
      <c r="H64" s="1290">
        <v>44174</v>
      </c>
      <c r="I64" s="1239" t="s">
        <v>22124</v>
      </c>
      <c r="J64" s="1256"/>
    </row>
    <row r="65" spans="1:10" ht="49.5" customHeight="1" x14ac:dyDescent="0.2">
      <c r="A65" s="1317" t="s">
        <v>22422</v>
      </c>
      <c r="B65" s="1250" t="s">
        <v>22128</v>
      </c>
      <c r="C65" s="1167" t="s">
        <v>22111</v>
      </c>
      <c r="D65" s="1238" t="s">
        <v>22421</v>
      </c>
      <c r="E65" s="1281">
        <v>1758200.01</v>
      </c>
      <c r="F65" s="42" t="s">
        <v>22420</v>
      </c>
      <c r="G65" s="1229" t="s">
        <v>3517</v>
      </c>
      <c r="H65" s="1316">
        <v>44204</v>
      </c>
      <c r="I65" s="1169">
        <v>44205</v>
      </c>
      <c r="J65" s="1241"/>
    </row>
    <row r="66" spans="1:10" ht="49.5" customHeight="1" x14ac:dyDescent="0.2">
      <c r="A66" s="1317" t="s">
        <v>22123</v>
      </c>
      <c r="B66" s="1250" t="s">
        <v>22128</v>
      </c>
      <c r="C66" s="1167" t="s">
        <v>22111</v>
      </c>
      <c r="D66" s="1238" t="s">
        <v>22419</v>
      </c>
      <c r="E66" s="1281">
        <v>2214397.44</v>
      </c>
      <c r="F66" s="42" t="s">
        <v>22418</v>
      </c>
      <c r="G66" s="1229" t="s">
        <v>3517</v>
      </c>
      <c r="H66" s="1316">
        <v>44088</v>
      </c>
      <c r="I66" s="1169">
        <v>44092</v>
      </c>
      <c r="J66" s="1241"/>
    </row>
    <row r="67" spans="1:10" ht="49.5" customHeight="1" x14ac:dyDescent="0.2">
      <c r="A67" s="1317" t="s">
        <v>22122</v>
      </c>
      <c r="B67" s="1167" t="s">
        <v>22112</v>
      </c>
      <c r="C67" s="1167" t="s">
        <v>22111</v>
      </c>
      <c r="D67" s="1238" t="s">
        <v>22417</v>
      </c>
      <c r="E67" s="1281">
        <v>185000</v>
      </c>
      <c r="F67" s="42" t="s">
        <v>22416</v>
      </c>
      <c r="G67" s="1229" t="s">
        <v>3517</v>
      </c>
      <c r="H67" s="1316">
        <v>44239</v>
      </c>
      <c r="I67" s="1169">
        <v>44242</v>
      </c>
      <c r="J67" s="1241"/>
    </row>
    <row r="68" spans="1:10" ht="49.5" customHeight="1" x14ac:dyDescent="0.2">
      <c r="A68" s="1317" t="s">
        <v>22121</v>
      </c>
      <c r="B68" s="1249" t="s">
        <v>22128</v>
      </c>
      <c r="C68" s="1167" t="s">
        <v>22111</v>
      </c>
      <c r="D68" s="1238" t="s">
        <v>22415</v>
      </c>
      <c r="E68" s="1281">
        <v>1051495.32</v>
      </c>
      <c r="F68" s="42" t="s">
        <v>22414</v>
      </c>
      <c r="G68" s="1229" t="s">
        <v>3517</v>
      </c>
      <c r="H68" s="1316">
        <v>44042</v>
      </c>
      <c r="I68" s="1169">
        <v>44043</v>
      </c>
      <c r="J68" s="1241"/>
    </row>
    <row r="69" spans="1:10" ht="60.75" customHeight="1" x14ac:dyDescent="0.2">
      <c r="A69" s="1315" t="s">
        <v>22413</v>
      </c>
      <c r="B69" s="1314" t="s">
        <v>22412</v>
      </c>
      <c r="C69" s="1239" t="s">
        <v>22111</v>
      </c>
      <c r="D69" s="1313" t="s">
        <v>22411</v>
      </c>
      <c r="E69" s="1277">
        <v>1347280</v>
      </c>
      <c r="F69" s="1245" t="s">
        <v>22410</v>
      </c>
      <c r="G69" s="1243" t="s">
        <v>3517</v>
      </c>
      <c r="H69" s="1312">
        <v>44152</v>
      </c>
      <c r="I69" s="1311">
        <v>44212</v>
      </c>
      <c r="J69" s="1242"/>
    </row>
    <row r="70" spans="1:10" ht="72" x14ac:dyDescent="0.2">
      <c r="A70" s="1309" t="s">
        <v>22409</v>
      </c>
      <c r="B70" s="1167" t="s">
        <v>22408</v>
      </c>
      <c r="C70" s="1239" t="s">
        <v>22099</v>
      </c>
      <c r="D70" s="1306" t="s">
        <v>22407</v>
      </c>
      <c r="E70" s="1228">
        <v>1297968.96</v>
      </c>
      <c r="F70" s="42" t="s">
        <v>22406</v>
      </c>
      <c r="G70" s="1229" t="s">
        <v>22203</v>
      </c>
      <c r="H70" s="1226">
        <v>42298</v>
      </c>
      <c r="I70" s="1167" t="s">
        <v>22097</v>
      </c>
      <c r="J70" s="1237"/>
    </row>
    <row r="71" spans="1:10" ht="49.5" customHeight="1" x14ac:dyDescent="0.2">
      <c r="A71" s="1309" t="s">
        <v>22405</v>
      </c>
      <c r="B71" s="1167" t="s">
        <v>22106</v>
      </c>
      <c r="C71" s="1239" t="s">
        <v>22099</v>
      </c>
      <c r="D71" s="1310" t="s">
        <v>22404</v>
      </c>
      <c r="E71" s="1228">
        <v>4294464.5999999996</v>
      </c>
      <c r="F71" s="1238" t="s">
        <v>22204</v>
      </c>
      <c r="G71" s="1229" t="s">
        <v>22203</v>
      </c>
      <c r="H71" s="1226">
        <v>43361</v>
      </c>
      <c r="I71" s="1167" t="s">
        <v>22097</v>
      </c>
      <c r="J71" s="1237"/>
    </row>
    <row r="72" spans="1:10" ht="41.25" customHeight="1" x14ac:dyDescent="0.2">
      <c r="A72" s="1309" t="s">
        <v>22403</v>
      </c>
      <c r="B72" s="1229" t="s">
        <v>22093</v>
      </c>
      <c r="C72" s="1239" t="s">
        <v>22099</v>
      </c>
      <c r="D72" s="1306" t="s">
        <v>22402</v>
      </c>
      <c r="E72" s="1228">
        <v>25678190.920000002</v>
      </c>
      <c r="F72" s="1238" t="s">
        <v>22401</v>
      </c>
      <c r="G72" s="1229" t="s">
        <v>22203</v>
      </c>
      <c r="H72" s="1226">
        <v>44193</v>
      </c>
      <c r="I72" s="1167" t="s">
        <v>22097</v>
      </c>
      <c r="J72" s="1237"/>
    </row>
    <row r="73" spans="1:10" ht="36" x14ac:dyDescent="0.2">
      <c r="A73" s="1230" t="s">
        <v>22400</v>
      </c>
      <c r="B73" s="1167" t="s">
        <v>22057</v>
      </c>
      <c r="C73" s="1167" t="s">
        <v>22092</v>
      </c>
      <c r="D73" s="1238" t="s">
        <v>22399</v>
      </c>
      <c r="E73" s="1228">
        <v>43779</v>
      </c>
      <c r="F73" s="42" t="s">
        <v>22398</v>
      </c>
      <c r="G73" s="1167" t="s">
        <v>22397</v>
      </c>
      <c r="H73" s="1226">
        <v>43901</v>
      </c>
      <c r="I73" s="1167" t="s">
        <v>22078</v>
      </c>
      <c r="J73" s="1167" t="s">
        <v>22077</v>
      </c>
    </row>
    <row r="74" spans="1:10" ht="60" x14ac:dyDescent="0.2">
      <c r="A74" s="1230" t="s">
        <v>22396</v>
      </c>
      <c r="B74" s="1167" t="s">
        <v>22057</v>
      </c>
      <c r="C74" s="1167" t="s">
        <v>22082</v>
      </c>
      <c r="D74" s="1238" t="s">
        <v>22395</v>
      </c>
      <c r="E74" s="1228">
        <v>190000</v>
      </c>
      <c r="F74" s="1274" t="s">
        <v>22394</v>
      </c>
      <c r="G74" s="1167" t="s">
        <v>22378</v>
      </c>
      <c r="H74" s="1226">
        <v>44186</v>
      </c>
      <c r="I74" s="1169" t="s">
        <v>22383</v>
      </c>
      <c r="J74" s="1167" t="s">
        <v>22393</v>
      </c>
    </row>
    <row r="75" spans="1:10" ht="33" customHeight="1" x14ac:dyDescent="0.2">
      <c r="A75" s="1230" t="s">
        <v>22392</v>
      </c>
      <c r="B75" s="1167" t="s">
        <v>22057</v>
      </c>
      <c r="C75" s="1167" t="s">
        <v>22092</v>
      </c>
      <c r="D75" s="1238" t="s">
        <v>22391</v>
      </c>
      <c r="E75" s="1228">
        <v>47858.8</v>
      </c>
      <c r="F75" s="1274" t="s">
        <v>22390</v>
      </c>
      <c r="G75" s="1167" t="s">
        <v>22378</v>
      </c>
      <c r="H75" s="1226">
        <v>44035</v>
      </c>
      <c r="I75" s="1167" t="s">
        <v>22078</v>
      </c>
      <c r="J75" s="1167" t="s">
        <v>22077</v>
      </c>
    </row>
    <row r="76" spans="1:10" ht="64.5" customHeight="1" x14ac:dyDescent="0.2">
      <c r="A76" s="1230" t="s">
        <v>22389</v>
      </c>
      <c r="B76" s="1167" t="s">
        <v>22057</v>
      </c>
      <c r="C76" s="1167" t="s">
        <v>22082</v>
      </c>
      <c r="D76" s="1238" t="s">
        <v>22388</v>
      </c>
      <c r="E76" s="1228">
        <v>59532</v>
      </c>
      <c r="F76" s="1274" t="s">
        <v>22387</v>
      </c>
      <c r="G76" s="1167" t="s">
        <v>22196</v>
      </c>
      <c r="H76" s="1226">
        <v>44061</v>
      </c>
      <c r="I76" s="1167" t="s">
        <v>22078</v>
      </c>
      <c r="J76" s="1167" t="s">
        <v>22077</v>
      </c>
    </row>
    <row r="77" spans="1:10" ht="48.75" customHeight="1" x14ac:dyDescent="0.2">
      <c r="A77" s="1230" t="s">
        <v>22386</v>
      </c>
      <c r="B77" s="1167" t="s">
        <v>22057</v>
      </c>
      <c r="C77" s="1167" t="s">
        <v>22082</v>
      </c>
      <c r="D77" s="1238" t="s">
        <v>22385</v>
      </c>
      <c r="E77" s="1228">
        <v>122263.78</v>
      </c>
      <c r="F77" s="1274" t="s">
        <v>22384</v>
      </c>
      <c r="G77" s="1167" t="s">
        <v>22378</v>
      </c>
      <c r="H77" s="1226">
        <v>44075</v>
      </c>
      <c r="I77" s="1226" t="s">
        <v>22383</v>
      </c>
      <c r="J77" s="1167" t="s">
        <v>22382</v>
      </c>
    </row>
    <row r="78" spans="1:10" ht="60" x14ac:dyDescent="0.2">
      <c r="A78" s="1230" t="s">
        <v>22381</v>
      </c>
      <c r="B78" s="1167" t="s">
        <v>22057</v>
      </c>
      <c r="C78" s="1167" t="s">
        <v>22082</v>
      </c>
      <c r="D78" s="1238" t="s">
        <v>22380</v>
      </c>
      <c r="E78" s="1228">
        <v>99600</v>
      </c>
      <c r="F78" s="1274" t="s">
        <v>22379</v>
      </c>
      <c r="G78" s="1167" t="s">
        <v>22378</v>
      </c>
      <c r="H78" s="1226">
        <v>44069</v>
      </c>
      <c r="I78" s="1167" t="s">
        <v>22078</v>
      </c>
      <c r="J78" s="1167" t="s">
        <v>22077</v>
      </c>
    </row>
    <row r="79" spans="1:10" ht="31.5" customHeight="1" x14ac:dyDescent="0.2">
      <c r="A79" s="1230" t="s">
        <v>22377</v>
      </c>
      <c r="B79" s="1167" t="s">
        <v>22057</v>
      </c>
      <c r="C79" s="1167" t="s">
        <v>22079</v>
      </c>
      <c r="D79" s="1238" t="s">
        <v>22376</v>
      </c>
      <c r="E79" s="1228">
        <v>231636</v>
      </c>
      <c r="F79" s="1274" t="s">
        <v>22375</v>
      </c>
      <c r="G79" s="1167" t="s">
        <v>22196</v>
      </c>
      <c r="H79" s="1226">
        <v>44077</v>
      </c>
      <c r="I79" s="1167" t="s">
        <v>22078</v>
      </c>
      <c r="J79" s="1167" t="s">
        <v>22191</v>
      </c>
    </row>
    <row r="80" spans="1:10" ht="60" x14ac:dyDescent="0.2">
      <c r="A80" s="1230" t="s">
        <v>22374</v>
      </c>
      <c r="B80" s="1167" t="s">
        <v>22057</v>
      </c>
      <c r="C80" s="1167" t="s">
        <v>22082</v>
      </c>
      <c r="D80" s="1238" t="s">
        <v>22373</v>
      </c>
      <c r="E80" s="1228">
        <v>142800</v>
      </c>
      <c r="F80" s="1274" t="s">
        <v>22372</v>
      </c>
      <c r="G80" s="1167" t="s">
        <v>22196</v>
      </c>
      <c r="H80" s="1226">
        <v>44104</v>
      </c>
      <c r="I80" s="1167" t="s">
        <v>22078</v>
      </c>
      <c r="J80" s="1167" t="s">
        <v>22077</v>
      </c>
    </row>
    <row r="81" spans="1:10" ht="60" x14ac:dyDescent="0.2">
      <c r="A81" s="1230" t="s">
        <v>22371</v>
      </c>
      <c r="B81" s="1167" t="s">
        <v>22057</v>
      </c>
      <c r="C81" s="1167" t="s">
        <v>22082</v>
      </c>
      <c r="D81" s="1238" t="s">
        <v>22370</v>
      </c>
      <c r="E81" s="1228">
        <v>237000</v>
      </c>
      <c r="F81" s="42" t="s">
        <v>22369</v>
      </c>
      <c r="G81" s="1167" t="s">
        <v>22196</v>
      </c>
      <c r="H81" s="1226">
        <v>44117</v>
      </c>
      <c r="I81" s="1167" t="s">
        <v>22078</v>
      </c>
      <c r="J81" s="1167" t="s">
        <v>22195</v>
      </c>
    </row>
    <row r="82" spans="1:10" ht="119.25" customHeight="1" x14ac:dyDescent="0.2">
      <c r="A82" s="1230" t="s">
        <v>22368</v>
      </c>
      <c r="B82" s="1167" t="s">
        <v>22057</v>
      </c>
      <c r="C82" s="1167" t="s">
        <v>22082</v>
      </c>
      <c r="D82" s="1238" t="s">
        <v>22367</v>
      </c>
      <c r="E82" s="1228">
        <v>128000</v>
      </c>
      <c r="F82" s="42" t="s">
        <v>22366</v>
      </c>
      <c r="G82" s="1167" t="s">
        <v>22196</v>
      </c>
      <c r="H82" s="1169" t="s">
        <v>22365</v>
      </c>
      <c r="I82" s="1167" t="s">
        <v>22078</v>
      </c>
      <c r="J82" s="1167" t="s">
        <v>22364</v>
      </c>
    </row>
    <row r="83" spans="1:10" x14ac:dyDescent="0.2">
      <c r="A83" s="1308">
        <v>2021</v>
      </c>
      <c r="B83" s="1887"/>
      <c r="C83" s="1887"/>
      <c r="D83" s="1887"/>
      <c r="E83" s="1887"/>
      <c r="F83" s="1887"/>
      <c r="G83" s="1887"/>
      <c r="H83" s="1887"/>
      <c r="I83" s="1887"/>
      <c r="J83" s="1887"/>
    </row>
    <row r="84" spans="1:10" ht="48" x14ac:dyDescent="0.2">
      <c r="A84" s="1270" t="s">
        <v>22363</v>
      </c>
      <c r="B84" s="42" t="s">
        <v>22112</v>
      </c>
      <c r="C84" s="42" t="s">
        <v>22181</v>
      </c>
      <c r="D84" s="42" t="s">
        <v>22362</v>
      </c>
      <c r="E84" s="1168">
        <v>380000</v>
      </c>
      <c r="F84" s="42" t="s">
        <v>22361</v>
      </c>
      <c r="G84" s="1251" t="s">
        <v>22351</v>
      </c>
      <c r="H84" s="1169">
        <v>44201</v>
      </c>
      <c r="I84" s="1169">
        <v>44366</v>
      </c>
      <c r="J84" s="1251"/>
    </row>
    <row r="85" spans="1:10" ht="60" x14ac:dyDescent="0.2">
      <c r="A85" s="1270" t="s">
        <v>22360</v>
      </c>
      <c r="B85" s="42" t="s">
        <v>22112</v>
      </c>
      <c r="C85" s="42" t="s">
        <v>22181</v>
      </c>
      <c r="D85" s="42" t="s">
        <v>22359</v>
      </c>
      <c r="E85" s="1168">
        <v>169500</v>
      </c>
      <c r="F85" s="42" t="s">
        <v>22358</v>
      </c>
      <c r="G85" s="1251" t="s">
        <v>22351</v>
      </c>
      <c r="H85" s="1169">
        <v>44202</v>
      </c>
      <c r="I85" s="1169">
        <v>44397</v>
      </c>
      <c r="J85" s="1251"/>
    </row>
    <row r="86" spans="1:10" ht="48" x14ac:dyDescent="0.2">
      <c r="A86" s="1270" t="s">
        <v>22357</v>
      </c>
      <c r="B86" s="42" t="s">
        <v>22112</v>
      </c>
      <c r="C86" s="42" t="s">
        <v>22181</v>
      </c>
      <c r="D86" s="42" t="s">
        <v>22356</v>
      </c>
      <c r="E86" s="1168">
        <v>190125</v>
      </c>
      <c r="F86" s="42" t="s">
        <v>22355</v>
      </c>
      <c r="G86" s="1251" t="s">
        <v>22351</v>
      </c>
      <c r="H86" s="1169">
        <v>44202</v>
      </c>
      <c r="I86" s="1169">
        <v>44395</v>
      </c>
      <c r="J86" s="1251"/>
    </row>
    <row r="87" spans="1:10" ht="61.5" customHeight="1" x14ac:dyDescent="0.2">
      <c r="A87" s="1270" t="s">
        <v>22354</v>
      </c>
      <c r="B87" s="42" t="s">
        <v>22128</v>
      </c>
      <c r="C87" s="42" t="s">
        <v>22181</v>
      </c>
      <c r="D87" s="42" t="s">
        <v>22353</v>
      </c>
      <c r="E87" s="1168">
        <v>245814.76</v>
      </c>
      <c r="F87" s="42" t="s">
        <v>22352</v>
      </c>
      <c r="G87" s="1251" t="s">
        <v>22351</v>
      </c>
      <c r="H87" s="1169">
        <v>44209</v>
      </c>
      <c r="I87" s="1169">
        <v>44403</v>
      </c>
      <c r="J87" s="1251"/>
    </row>
    <row r="88" spans="1:10" ht="48" x14ac:dyDescent="0.2">
      <c r="A88" s="1270" t="s">
        <v>22350</v>
      </c>
      <c r="B88" s="42" t="s">
        <v>22114</v>
      </c>
      <c r="C88" s="42" t="s">
        <v>22181</v>
      </c>
      <c r="D88" s="42" t="s">
        <v>22349</v>
      </c>
      <c r="E88" s="1168">
        <v>198200.64</v>
      </c>
      <c r="F88" s="42" t="s">
        <v>22348</v>
      </c>
      <c r="G88" s="1251" t="s">
        <v>22344</v>
      </c>
      <c r="H88" s="1169">
        <v>44214</v>
      </c>
      <c r="I88" s="1169">
        <v>44587</v>
      </c>
      <c r="J88" s="1251"/>
    </row>
    <row r="89" spans="1:10" ht="47.25" customHeight="1" x14ac:dyDescent="0.2">
      <c r="A89" s="1270" t="s">
        <v>22347</v>
      </c>
      <c r="B89" s="42" t="s">
        <v>22114</v>
      </c>
      <c r="C89" s="42" t="s">
        <v>22181</v>
      </c>
      <c r="D89" s="42" t="s">
        <v>22346</v>
      </c>
      <c r="E89" s="1168">
        <v>370008</v>
      </c>
      <c r="F89" s="42" t="s">
        <v>22345</v>
      </c>
      <c r="G89" s="1251" t="s">
        <v>22344</v>
      </c>
      <c r="H89" s="1169">
        <v>44216</v>
      </c>
      <c r="I89" s="1169">
        <v>45376</v>
      </c>
      <c r="J89" s="1251"/>
    </row>
    <row r="90" spans="1:10" ht="36" x14ac:dyDescent="0.2">
      <c r="A90" s="1270" t="s">
        <v>22343</v>
      </c>
      <c r="B90" s="1167" t="s">
        <v>22057</v>
      </c>
      <c r="C90" s="1229" t="s">
        <v>22136</v>
      </c>
      <c r="D90" s="1307"/>
      <c r="E90" s="1168">
        <v>80000</v>
      </c>
      <c r="F90" s="1306" t="s">
        <v>22341</v>
      </c>
      <c r="G90" s="1247" t="s">
        <v>22336</v>
      </c>
      <c r="H90" s="1255"/>
      <c r="I90" s="1298"/>
      <c r="J90" s="1237"/>
    </row>
    <row r="91" spans="1:10" ht="36" x14ac:dyDescent="0.2">
      <c r="A91" s="1270" t="s">
        <v>22342</v>
      </c>
      <c r="B91" s="1167" t="s">
        <v>22057</v>
      </c>
      <c r="C91" s="1229" t="s">
        <v>22136</v>
      </c>
      <c r="D91" s="1307"/>
      <c r="E91" s="1168">
        <v>90000</v>
      </c>
      <c r="F91" s="1306" t="s">
        <v>22341</v>
      </c>
      <c r="G91" s="1247" t="s">
        <v>22336</v>
      </c>
      <c r="H91" s="1255"/>
      <c r="I91" s="1298"/>
      <c r="J91" s="1237"/>
    </row>
    <row r="92" spans="1:10" ht="24" x14ac:dyDescent="0.2">
      <c r="A92" s="1270" t="s">
        <v>22340</v>
      </c>
      <c r="B92" s="1287" t="s">
        <v>22177</v>
      </c>
      <c r="C92" s="1255"/>
      <c r="D92" s="1255"/>
      <c r="E92" s="1168">
        <v>30000</v>
      </c>
      <c r="F92" s="42" t="s">
        <v>22339</v>
      </c>
      <c r="G92" s="1247" t="s">
        <v>22336</v>
      </c>
      <c r="H92" s="1305">
        <v>44244</v>
      </c>
      <c r="I92" s="1304">
        <v>44245</v>
      </c>
      <c r="J92" s="1237"/>
    </row>
    <row r="93" spans="1:10" ht="24" x14ac:dyDescent="0.2">
      <c r="A93" s="1270" t="s">
        <v>22338</v>
      </c>
      <c r="B93" s="1291" t="s">
        <v>22177</v>
      </c>
      <c r="C93" s="1243"/>
      <c r="D93" s="1243"/>
      <c r="E93" s="1168">
        <v>30840.25</v>
      </c>
      <c r="F93" s="1245" t="s">
        <v>22337</v>
      </c>
      <c r="G93" s="1244" t="s">
        <v>22336</v>
      </c>
      <c r="H93" s="1303">
        <v>44403</v>
      </c>
      <c r="I93" s="1302">
        <v>44403</v>
      </c>
      <c r="J93" s="1301"/>
    </row>
    <row r="94" spans="1:10" ht="30" customHeight="1" x14ac:dyDescent="0.2">
      <c r="A94" s="1270" t="s">
        <v>22180</v>
      </c>
      <c r="B94" s="1287" t="s">
        <v>22177</v>
      </c>
      <c r="C94" s="1229" t="s">
        <v>22176</v>
      </c>
      <c r="D94" s="1238" t="s">
        <v>22335</v>
      </c>
      <c r="E94" s="1168">
        <v>6400</v>
      </c>
      <c r="F94" s="1238" t="s">
        <v>22175</v>
      </c>
      <c r="G94" s="1229" t="s">
        <v>22327</v>
      </c>
      <c r="H94" s="1226">
        <v>44365</v>
      </c>
      <c r="I94" s="1226">
        <v>44609</v>
      </c>
      <c r="J94" s="1241" t="str">
        <f>UPPER(J83)</f>
        <v/>
      </c>
    </row>
    <row r="95" spans="1:10" ht="39" customHeight="1" x14ac:dyDescent="0.2">
      <c r="A95" s="1270" t="s">
        <v>22178</v>
      </c>
      <c r="B95" s="1287" t="s">
        <v>22177</v>
      </c>
      <c r="C95" s="1229" t="s">
        <v>22176</v>
      </c>
      <c r="D95" s="1238" t="s">
        <v>22334</v>
      </c>
      <c r="E95" s="1168">
        <v>4503</v>
      </c>
      <c r="F95" s="1238" t="s">
        <v>22175</v>
      </c>
      <c r="G95" s="1229" t="s">
        <v>22327</v>
      </c>
      <c r="H95" s="1226">
        <v>44448</v>
      </c>
      <c r="I95" s="1226">
        <v>44812</v>
      </c>
      <c r="J95" s="1241" t="str">
        <f>UPPER(J84)</f>
        <v/>
      </c>
    </row>
    <row r="96" spans="1:10" ht="36" x14ac:dyDescent="0.2">
      <c r="A96" s="1270" t="s">
        <v>22333</v>
      </c>
      <c r="B96" s="1287" t="s">
        <v>22177</v>
      </c>
      <c r="C96" s="1229" t="s">
        <v>22176</v>
      </c>
      <c r="D96" s="1238" t="s">
        <v>22332</v>
      </c>
      <c r="E96" s="1168">
        <v>35000</v>
      </c>
      <c r="F96" s="1238" t="s">
        <v>22331</v>
      </c>
      <c r="G96" s="1229" t="s">
        <v>22327</v>
      </c>
      <c r="H96" s="1226">
        <v>44312</v>
      </c>
      <c r="I96" s="1226">
        <v>44551</v>
      </c>
      <c r="J96" s="1241" t="str">
        <f>UPPER(J85)</f>
        <v/>
      </c>
    </row>
    <row r="97" spans="1:10" ht="45" customHeight="1" x14ac:dyDescent="0.2">
      <c r="A97" s="1270" t="s">
        <v>22330</v>
      </c>
      <c r="B97" s="1287" t="s">
        <v>22177</v>
      </c>
      <c r="C97" s="1229" t="s">
        <v>22176</v>
      </c>
      <c r="D97" s="1238" t="s">
        <v>22329</v>
      </c>
      <c r="E97" s="1168">
        <v>26850</v>
      </c>
      <c r="F97" s="1238" t="s">
        <v>22328</v>
      </c>
      <c r="G97" s="1229" t="s">
        <v>22327</v>
      </c>
      <c r="H97" s="1226">
        <v>44316</v>
      </c>
      <c r="I97" s="1226">
        <v>44555</v>
      </c>
      <c r="J97" s="1241" t="str">
        <f>UPPER(J86)</f>
        <v/>
      </c>
    </row>
    <row r="98" spans="1:10" ht="42.75" customHeight="1" x14ac:dyDescent="0.2">
      <c r="A98" s="1267" t="s">
        <v>22326</v>
      </c>
      <c r="B98" s="1261"/>
      <c r="C98" s="1255"/>
      <c r="D98" s="1298"/>
      <c r="E98" s="1300"/>
      <c r="F98" s="1167"/>
      <c r="G98" s="1167"/>
      <c r="H98" s="1299"/>
      <c r="I98" s="1226"/>
      <c r="J98" s="1237"/>
    </row>
    <row r="99" spans="1:10" ht="72" x14ac:dyDescent="0.2">
      <c r="A99" s="1231" t="s">
        <v>22325</v>
      </c>
      <c r="B99" s="1261" t="s">
        <v>22163</v>
      </c>
      <c r="C99" s="1255" t="s">
        <v>3</v>
      </c>
      <c r="D99" s="1298" t="s">
        <v>3</v>
      </c>
      <c r="E99" s="1228">
        <v>26000</v>
      </c>
      <c r="F99" s="1167" t="s">
        <v>22324</v>
      </c>
      <c r="G99" s="1287" t="s">
        <v>22319</v>
      </c>
      <c r="H99" s="1226">
        <v>44228</v>
      </c>
      <c r="I99" s="1226">
        <v>44308</v>
      </c>
      <c r="J99" s="1237"/>
    </row>
    <row r="100" spans="1:10" ht="51" customHeight="1" x14ac:dyDescent="0.2">
      <c r="A100" s="1231" t="s">
        <v>22323</v>
      </c>
      <c r="B100" s="1261" t="s">
        <v>22163</v>
      </c>
      <c r="C100" s="1255" t="s">
        <v>3</v>
      </c>
      <c r="D100" s="1298" t="s">
        <v>3</v>
      </c>
      <c r="E100" s="1228">
        <v>24000</v>
      </c>
      <c r="F100" s="1167" t="s">
        <v>22322</v>
      </c>
      <c r="G100" s="1287" t="s">
        <v>22319</v>
      </c>
      <c r="H100" s="1226">
        <v>44228</v>
      </c>
      <c r="I100" s="1226">
        <v>44312</v>
      </c>
      <c r="J100" s="1237"/>
    </row>
    <row r="101" spans="1:10" ht="60" x14ac:dyDescent="0.2">
      <c r="A101" s="1231" t="s">
        <v>22321</v>
      </c>
      <c r="B101" s="1261" t="s">
        <v>22163</v>
      </c>
      <c r="C101" s="1255" t="s">
        <v>3</v>
      </c>
      <c r="D101" s="1298" t="s">
        <v>3</v>
      </c>
      <c r="E101" s="1228">
        <v>24000</v>
      </c>
      <c r="F101" s="1167" t="s">
        <v>22320</v>
      </c>
      <c r="G101" s="1287" t="s">
        <v>22319</v>
      </c>
      <c r="H101" s="1226">
        <v>44228</v>
      </c>
      <c r="I101" s="1226">
        <v>44312</v>
      </c>
      <c r="J101" s="1237"/>
    </row>
    <row r="102" spans="1:10" ht="117.75" customHeight="1" x14ac:dyDescent="0.2">
      <c r="A102" s="1270" t="s">
        <v>22318</v>
      </c>
      <c r="B102" s="1167" t="s">
        <v>22106</v>
      </c>
      <c r="C102" s="42" t="s">
        <v>22159</v>
      </c>
      <c r="D102" s="1251" t="s">
        <v>22317</v>
      </c>
      <c r="E102" s="1258">
        <v>100000</v>
      </c>
      <c r="F102" s="1251" t="s">
        <v>22314</v>
      </c>
      <c r="G102" s="1167" t="s">
        <v>22289</v>
      </c>
      <c r="H102" s="1169">
        <v>44253</v>
      </c>
      <c r="I102" s="1259"/>
      <c r="J102" s="1251" t="s">
        <v>1136</v>
      </c>
    </row>
    <row r="103" spans="1:10" ht="120" x14ac:dyDescent="0.2">
      <c r="A103" s="1270" t="s">
        <v>22316</v>
      </c>
      <c r="B103" s="1167" t="s">
        <v>22106</v>
      </c>
      <c r="C103" s="42" t="s">
        <v>22159</v>
      </c>
      <c r="D103" s="42" t="s">
        <v>22315</v>
      </c>
      <c r="E103" s="1258">
        <v>100000</v>
      </c>
      <c r="F103" s="42" t="s">
        <v>22314</v>
      </c>
      <c r="G103" s="1167" t="s">
        <v>22289</v>
      </c>
      <c r="H103" s="1169">
        <v>44253</v>
      </c>
      <c r="I103" s="1259"/>
      <c r="J103" s="1251" t="s">
        <v>1136</v>
      </c>
    </row>
    <row r="104" spans="1:10" ht="93" customHeight="1" x14ac:dyDescent="0.2">
      <c r="A104" s="1270" t="s">
        <v>22313</v>
      </c>
      <c r="B104" s="1167" t="s">
        <v>22106</v>
      </c>
      <c r="C104" s="42" t="s">
        <v>22159</v>
      </c>
      <c r="D104" s="42" t="s">
        <v>22312</v>
      </c>
      <c r="E104" s="1258">
        <v>100000</v>
      </c>
      <c r="F104" s="42" t="s">
        <v>22311</v>
      </c>
      <c r="G104" s="1167" t="s">
        <v>22289</v>
      </c>
      <c r="H104" s="1169">
        <v>44251</v>
      </c>
      <c r="I104" s="1259"/>
      <c r="J104" s="1251" t="s">
        <v>1136</v>
      </c>
    </row>
    <row r="105" spans="1:10" ht="180" x14ac:dyDescent="0.2">
      <c r="A105" s="1270" t="s">
        <v>22310</v>
      </c>
      <c r="B105" s="1167" t="s">
        <v>22106</v>
      </c>
      <c r="C105" s="42" t="s">
        <v>22159</v>
      </c>
      <c r="D105" s="42" t="s">
        <v>22309</v>
      </c>
      <c r="E105" s="1258">
        <v>195000</v>
      </c>
      <c r="F105" s="42" t="s">
        <v>22308</v>
      </c>
      <c r="G105" s="1167" t="s">
        <v>22289</v>
      </c>
      <c r="H105" s="1169">
        <v>44279</v>
      </c>
      <c r="I105" s="1259"/>
      <c r="J105" s="1251" t="s">
        <v>1136</v>
      </c>
    </row>
    <row r="106" spans="1:10" ht="34.5" customHeight="1" x14ac:dyDescent="0.2">
      <c r="A106" s="1270" t="s">
        <v>22307</v>
      </c>
      <c r="B106" s="1167" t="s">
        <v>22057</v>
      </c>
      <c r="C106" s="1167" t="s">
        <v>22049</v>
      </c>
      <c r="D106" s="42" t="s">
        <v>22306</v>
      </c>
      <c r="E106" s="1258">
        <v>21646.69</v>
      </c>
      <c r="F106" s="42" t="s">
        <v>22305</v>
      </c>
      <c r="G106" s="1167" t="s">
        <v>22289</v>
      </c>
      <c r="H106" s="1169" t="s">
        <v>1136</v>
      </c>
      <c r="I106" s="1259"/>
      <c r="J106" s="1251" t="s">
        <v>1136</v>
      </c>
    </row>
    <row r="107" spans="1:10" ht="48.75" customHeight="1" x14ac:dyDescent="0.2">
      <c r="A107" s="1270" t="s">
        <v>22304</v>
      </c>
      <c r="B107" s="1167" t="s">
        <v>22057</v>
      </c>
      <c r="C107" s="1167" t="s">
        <v>22049</v>
      </c>
      <c r="D107" s="42" t="s">
        <v>22303</v>
      </c>
      <c r="E107" s="1258">
        <v>85302</v>
      </c>
      <c r="F107" s="42" t="s">
        <v>22302</v>
      </c>
      <c r="G107" s="1167" t="s">
        <v>22289</v>
      </c>
      <c r="H107" s="1169">
        <v>44319</v>
      </c>
      <c r="I107" s="1259"/>
      <c r="J107" s="1251" t="s">
        <v>1136</v>
      </c>
    </row>
    <row r="108" spans="1:10" ht="49.5" customHeight="1" x14ac:dyDescent="0.2">
      <c r="A108" s="1270" t="s">
        <v>22301</v>
      </c>
      <c r="B108" s="1167" t="s">
        <v>22057</v>
      </c>
      <c r="C108" s="1167" t="s">
        <v>22049</v>
      </c>
      <c r="D108" s="42" t="s">
        <v>22300</v>
      </c>
      <c r="E108" s="1258">
        <v>134400</v>
      </c>
      <c r="F108" s="42" t="s">
        <v>22299</v>
      </c>
      <c r="G108" s="1167" t="s">
        <v>22289</v>
      </c>
      <c r="H108" s="1169">
        <v>44398</v>
      </c>
      <c r="I108" s="1259"/>
      <c r="J108" s="1251" t="s">
        <v>1136</v>
      </c>
    </row>
    <row r="109" spans="1:10" ht="45.75" customHeight="1" x14ac:dyDescent="0.2">
      <c r="A109" s="1270" t="s">
        <v>22298</v>
      </c>
      <c r="B109" s="1167" t="s">
        <v>22057</v>
      </c>
      <c r="C109" s="1167" t="s">
        <v>22049</v>
      </c>
      <c r="D109" s="42" t="s">
        <v>22297</v>
      </c>
      <c r="E109" s="1258">
        <v>75000</v>
      </c>
      <c r="F109" s="42" t="s">
        <v>22296</v>
      </c>
      <c r="G109" s="1167" t="s">
        <v>22289</v>
      </c>
      <c r="H109" s="1169">
        <v>44425</v>
      </c>
      <c r="I109" s="1259"/>
      <c r="J109" s="1251" t="s">
        <v>1136</v>
      </c>
    </row>
    <row r="110" spans="1:10" ht="31.5" customHeight="1" x14ac:dyDescent="0.2">
      <c r="A110" s="1270" t="s">
        <v>22295</v>
      </c>
      <c r="B110" s="1167" t="s">
        <v>22057</v>
      </c>
      <c r="C110" s="1167" t="s">
        <v>22049</v>
      </c>
      <c r="D110" s="42" t="s">
        <v>22294</v>
      </c>
      <c r="E110" s="1258">
        <v>38000</v>
      </c>
      <c r="F110" s="42" t="s">
        <v>22293</v>
      </c>
      <c r="G110" s="1167" t="s">
        <v>22289</v>
      </c>
      <c r="H110" s="1169">
        <v>44425</v>
      </c>
      <c r="I110" s="1259"/>
      <c r="J110" s="1251" t="s">
        <v>1136</v>
      </c>
    </row>
    <row r="111" spans="1:10" ht="33.75" customHeight="1" x14ac:dyDescent="0.2">
      <c r="A111" s="1270" t="s">
        <v>22292</v>
      </c>
      <c r="B111" s="1239" t="s">
        <v>22057</v>
      </c>
      <c r="C111" s="1239" t="s">
        <v>22049</v>
      </c>
      <c r="D111" s="1245" t="s">
        <v>22291</v>
      </c>
      <c r="E111" s="1257">
        <v>66500</v>
      </c>
      <c r="F111" s="1245" t="s">
        <v>22290</v>
      </c>
      <c r="G111" s="1239" t="s">
        <v>22289</v>
      </c>
      <c r="H111" s="1290">
        <v>44312</v>
      </c>
      <c r="I111" s="1297"/>
      <c r="J111" s="1256" t="s">
        <v>1136</v>
      </c>
    </row>
    <row r="112" spans="1:10" ht="30" customHeight="1" x14ac:dyDescent="0.2">
      <c r="A112" s="1270" t="s">
        <v>22288</v>
      </c>
      <c r="B112" s="1296" t="s">
        <v>22128</v>
      </c>
      <c r="C112" s="1287" t="s">
        <v>22049</v>
      </c>
      <c r="D112" s="1294" t="s">
        <v>22287</v>
      </c>
      <c r="E112" s="1168">
        <v>67615363.079999998</v>
      </c>
      <c r="F112" s="42" t="s">
        <v>22274</v>
      </c>
      <c r="G112" s="1229" t="s">
        <v>3517</v>
      </c>
      <c r="H112" s="1293" t="s">
        <v>22286</v>
      </c>
      <c r="I112" s="1293" t="s">
        <v>22285</v>
      </c>
      <c r="J112" s="1251"/>
    </row>
    <row r="113" spans="1:10" ht="33.75" customHeight="1" x14ac:dyDescent="0.2">
      <c r="A113" s="1270" t="s">
        <v>22284</v>
      </c>
      <c r="B113" s="1296" t="s">
        <v>22128</v>
      </c>
      <c r="C113" s="1295" t="s">
        <v>22049</v>
      </c>
      <c r="D113" s="1294" t="s">
        <v>22283</v>
      </c>
      <c r="E113" s="1168">
        <v>22892866.68</v>
      </c>
      <c r="F113" s="42" t="s">
        <v>22280</v>
      </c>
      <c r="G113" s="1229" t="s">
        <v>3517</v>
      </c>
      <c r="H113" s="1293" t="s">
        <v>22279</v>
      </c>
      <c r="I113" s="1293">
        <f>+H113+90+1095</f>
        <v>45620</v>
      </c>
      <c r="J113" s="1251"/>
    </row>
    <row r="114" spans="1:10" ht="43.5" customHeight="1" x14ac:dyDescent="0.2">
      <c r="A114" s="1270" t="s">
        <v>22282</v>
      </c>
      <c r="B114" s="1296" t="s">
        <v>22128</v>
      </c>
      <c r="C114" s="1295" t="s">
        <v>22049</v>
      </c>
      <c r="D114" s="1294" t="s">
        <v>22281</v>
      </c>
      <c r="E114" s="1168">
        <v>21831937.989999998</v>
      </c>
      <c r="F114" s="42" t="s">
        <v>22280</v>
      </c>
      <c r="G114" s="1229" t="s">
        <v>3517</v>
      </c>
      <c r="H114" s="1293" t="s">
        <v>22279</v>
      </c>
      <c r="I114" s="1293">
        <f>+H114+90+1095</f>
        <v>45620</v>
      </c>
      <c r="J114" s="1251"/>
    </row>
    <row r="115" spans="1:10" ht="36" x14ac:dyDescent="0.2">
      <c r="A115" s="1270" t="s">
        <v>22278</v>
      </c>
      <c r="B115" s="1296" t="s">
        <v>22128</v>
      </c>
      <c r="C115" s="1295" t="s">
        <v>22049</v>
      </c>
      <c r="D115" s="1294" t="s">
        <v>22277</v>
      </c>
      <c r="E115" s="1168">
        <v>18881742</v>
      </c>
      <c r="F115" s="42" t="s">
        <v>22276</v>
      </c>
      <c r="G115" s="1229" t="s">
        <v>3517</v>
      </c>
      <c r="H115" s="1293" t="s">
        <v>22275</v>
      </c>
      <c r="I115" s="1293">
        <f>+H115+85+5+1095</f>
        <v>45632</v>
      </c>
      <c r="J115" s="1251"/>
    </row>
    <row r="116" spans="1:10" ht="48" x14ac:dyDescent="0.2">
      <c r="A116" s="1270" t="s">
        <v>22266</v>
      </c>
      <c r="B116" s="1296" t="s">
        <v>22128</v>
      </c>
      <c r="C116" s="1295" t="s">
        <v>22049</v>
      </c>
      <c r="D116" s="1294" t="s">
        <v>22265</v>
      </c>
      <c r="E116" s="1168">
        <v>16992881.640000001</v>
      </c>
      <c r="F116" s="42" t="s">
        <v>22274</v>
      </c>
      <c r="G116" s="1229" t="s">
        <v>3517</v>
      </c>
      <c r="H116" s="1293" t="s">
        <v>22273</v>
      </c>
      <c r="I116" s="1293" t="s">
        <v>22272</v>
      </c>
      <c r="J116" s="1251"/>
    </row>
    <row r="117" spans="1:10" ht="39" customHeight="1" x14ac:dyDescent="0.2">
      <c r="A117" s="1270" t="s">
        <v>22271</v>
      </c>
      <c r="B117" s="1296" t="s">
        <v>22142</v>
      </c>
      <c r="C117" s="1295" t="s">
        <v>22035</v>
      </c>
      <c r="D117" s="1294" t="s">
        <v>22270</v>
      </c>
      <c r="E117" s="1168">
        <v>13360392.189999999</v>
      </c>
      <c r="F117" s="42" t="s">
        <v>22269</v>
      </c>
      <c r="G117" s="1229" t="s">
        <v>3517</v>
      </c>
      <c r="H117" s="1293" t="s">
        <v>22268</v>
      </c>
      <c r="I117" s="1293" t="s">
        <v>22267</v>
      </c>
      <c r="J117" s="1251"/>
    </row>
    <row r="118" spans="1:10" ht="54.75" customHeight="1" x14ac:dyDescent="0.2">
      <c r="A118" s="1270" t="s">
        <v>22266</v>
      </c>
      <c r="B118" s="1296" t="s">
        <v>22128</v>
      </c>
      <c r="C118" s="1295" t="s">
        <v>22049</v>
      </c>
      <c r="D118" s="1294" t="s">
        <v>22265</v>
      </c>
      <c r="E118" s="1168">
        <v>13174295.76</v>
      </c>
      <c r="F118" s="42" t="s">
        <v>22264</v>
      </c>
      <c r="G118" s="1229" t="s">
        <v>3517</v>
      </c>
      <c r="H118" s="1293" t="s">
        <v>22263</v>
      </c>
      <c r="I118" s="1293" t="s">
        <v>22262</v>
      </c>
      <c r="J118" s="1251"/>
    </row>
    <row r="119" spans="1:10" ht="33" customHeight="1" x14ac:dyDescent="0.2">
      <c r="A119" s="1270" t="s">
        <v>22261</v>
      </c>
      <c r="B119" s="1296" t="s">
        <v>22128</v>
      </c>
      <c r="C119" s="1295" t="s">
        <v>22049</v>
      </c>
      <c r="D119" s="1294" t="s">
        <v>22260</v>
      </c>
      <c r="E119" s="1168">
        <v>12849518.470000001</v>
      </c>
      <c r="F119" s="42" t="s">
        <v>22259</v>
      </c>
      <c r="G119" s="1229" t="s">
        <v>3517</v>
      </c>
      <c r="H119" s="1293" t="s">
        <v>22258</v>
      </c>
      <c r="I119" s="1293" t="s">
        <v>22257</v>
      </c>
      <c r="J119" s="1251"/>
    </row>
    <row r="120" spans="1:10" ht="41.25" customHeight="1" x14ac:dyDescent="0.2">
      <c r="A120" s="1270" t="s">
        <v>22256</v>
      </c>
      <c r="B120" s="1167" t="s">
        <v>22128</v>
      </c>
      <c r="C120" s="1167" t="s">
        <v>22049</v>
      </c>
      <c r="D120" s="1251" t="s">
        <v>22255</v>
      </c>
      <c r="E120" s="1168">
        <v>1317557</v>
      </c>
      <c r="F120" s="42" t="s">
        <v>22242</v>
      </c>
      <c r="G120" s="1167" t="s">
        <v>22241</v>
      </c>
      <c r="H120" s="1169">
        <v>44365</v>
      </c>
      <c r="I120" s="1167" t="s">
        <v>22124</v>
      </c>
      <c r="J120" s="1251"/>
    </row>
    <row r="121" spans="1:10" ht="84" x14ac:dyDescent="0.2">
      <c r="A121" s="1270" t="s">
        <v>22254</v>
      </c>
      <c r="B121" s="1167" t="s">
        <v>22128</v>
      </c>
      <c r="C121" s="1167" t="s">
        <v>22049</v>
      </c>
      <c r="D121" s="1251" t="s">
        <v>22253</v>
      </c>
      <c r="E121" s="1168">
        <v>2876320.8</v>
      </c>
      <c r="F121" s="42" t="s">
        <v>22252</v>
      </c>
      <c r="G121" s="1167" t="s">
        <v>22241</v>
      </c>
      <c r="H121" s="1169">
        <v>44280</v>
      </c>
      <c r="I121" s="1167" t="s">
        <v>22124</v>
      </c>
      <c r="J121" s="1251"/>
    </row>
    <row r="122" spans="1:10" ht="48" x14ac:dyDescent="0.2">
      <c r="A122" s="1270" t="s">
        <v>22126</v>
      </c>
      <c r="B122" s="1167" t="s">
        <v>22112</v>
      </c>
      <c r="C122" s="1167" t="s">
        <v>22049</v>
      </c>
      <c r="D122" s="1251" t="s">
        <v>22251</v>
      </c>
      <c r="E122" s="1168">
        <v>109700</v>
      </c>
      <c r="F122" s="42" t="s">
        <v>22250</v>
      </c>
      <c r="G122" s="1167" t="s">
        <v>22241</v>
      </c>
      <c r="H122" s="1169">
        <v>44336</v>
      </c>
      <c r="I122" s="1167" t="s">
        <v>22124</v>
      </c>
      <c r="J122" s="1251"/>
    </row>
    <row r="123" spans="1:10" ht="75" customHeight="1" x14ac:dyDescent="0.2">
      <c r="A123" s="1270" t="s">
        <v>22249</v>
      </c>
      <c r="B123" s="1167" t="s">
        <v>22112</v>
      </c>
      <c r="C123" s="1167" t="s">
        <v>22049</v>
      </c>
      <c r="D123" s="1251" t="s">
        <v>22248</v>
      </c>
      <c r="E123" s="1168">
        <v>193841.42</v>
      </c>
      <c r="F123" s="42" t="s">
        <v>22247</v>
      </c>
      <c r="G123" s="1167" t="s">
        <v>22241</v>
      </c>
      <c r="H123" s="1169">
        <v>44348</v>
      </c>
      <c r="I123" s="1167" t="s">
        <v>22124</v>
      </c>
      <c r="J123" s="1251"/>
    </row>
    <row r="124" spans="1:10" ht="31.5" customHeight="1" x14ac:dyDescent="0.2">
      <c r="A124" s="1270" t="s">
        <v>22246</v>
      </c>
      <c r="B124" s="1167" t="s">
        <v>22112</v>
      </c>
      <c r="C124" s="1167" t="s">
        <v>22049</v>
      </c>
      <c r="D124" s="1251" t="s">
        <v>22245</v>
      </c>
      <c r="E124" s="1168">
        <v>231898.32</v>
      </c>
      <c r="F124" s="42" t="s">
        <v>22244</v>
      </c>
      <c r="G124" s="1167" t="s">
        <v>22241</v>
      </c>
      <c r="H124" s="1169">
        <v>44386</v>
      </c>
      <c r="I124" s="1167" t="s">
        <v>22124</v>
      </c>
      <c r="J124" s="1251"/>
    </row>
    <row r="125" spans="1:10" ht="60.75" customHeight="1" x14ac:dyDescent="0.2">
      <c r="A125" s="1270" t="s">
        <v>22125</v>
      </c>
      <c r="B125" s="1239" t="s">
        <v>22112</v>
      </c>
      <c r="C125" s="1239" t="s">
        <v>22049</v>
      </c>
      <c r="D125" s="1256" t="s">
        <v>22243</v>
      </c>
      <c r="E125" s="1292">
        <v>328268</v>
      </c>
      <c r="F125" s="1245" t="s">
        <v>22242</v>
      </c>
      <c r="G125" s="1291" t="s">
        <v>22241</v>
      </c>
      <c r="H125" s="1290">
        <v>44419</v>
      </c>
      <c r="I125" s="1239" t="s">
        <v>22124</v>
      </c>
      <c r="J125" s="1256"/>
    </row>
    <row r="126" spans="1:10" ht="24" x14ac:dyDescent="0.2">
      <c r="A126" s="1270" t="s">
        <v>22240</v>
      </c>
      <c r="B126" s="1250" t="s">
        <v>22114</v>
      </c>
      <c r="C126" s="1167" t="s">
        <v>22111</v>
      </c>
      <c r="D126" s="1289" t="s">
        <v>22239</v>
      </c>
      <c r="E126" s="1284">
        <v>392439.68</v>
      </c>
      <c r="F126" s="1285" t="s">
        <v>22238</v>
      </c>
      <c r="G126" s="1280" t="s">
        <v>3517</v>
      </c>
      <c r="H126" s="1226">
        <v>44350</v>
      </c>
      <c r="I126" s="1226">
        <v>44356</v>
      </c>
      <c r="J126" s="1241"/>
    </row>
    <row r="127" spans="1:10" ht="27.75" customHeight="1" x14ac:dyDescent="0.2">
      <c r="A127" s="1270" t="s">
        <v>22237</v>
      </c>
      <c r="B127" s="1167" t="s">
        <v>22112</v>
      </c>
      <c r="C127" s="1287" t="s">
        <v>22111</v>
      </c>
      <c r="D127" s="1286" t="s">
        <v>22236</v>
      </c>
      <c r="E127" s="1284">
        <v>203997.29</v>
      </c>
      <c r="F127" s="1285" t="s">
        <v>22235</v>
      </c>
      <c r="G127" s="1229" t="s">
        <v>3517</v>
      </c>
      <c r="H127" s="1226">
        <v>44356</v>
      </c>
      <c r="I127" s="1226">
        <v>44357</v>
      </c>
      <c r="J127" s="1241"/>
    </row>
    <row r="128" spans="1:10" ht="24" x14ac:dyDescent="0.2">
      <c r="A128" s="1270" t="s">
        <v>22234</v>
      </c>
      <c r="B128" s="1250" t="s">
        <v>22114</v>
      </c>
      <c r="C128" s="1287" t="s">
        <v>22111</v>
      </c>
      <c r="D128" s="1289" t="s">
        <v>22233</v>
      </c>
      <c r="E128" s="1284">
        <v>359960</v>
      </c>
      <c r="F128" s="1288" t="s">
        <v>22232</v>
      </c>
      <c r="G128" s="1280" t="s">
        <v>3517</v>
      </c>
      <c r="H128" s="1226">
        <v>44343</v>
      </c>
      <c r="I128" s="1226">
        <v>44348</v>
      </c>
      <c r="J128" s="1241"/>
    </row>
    <row r="129" spans="1:10" ht="44.25" customHeight="1" x14ac:dyDescent="0.2">
      <c r="A129" s="1270" t="s">
        <v>22231</v>
      </c>
      <c r="B129" s="1167" t="s">
        <v>22112</v>
      </c>
      <c r="C129" s="1287" t="s">
        <v>22111</v>
      </c>
      <c r="D129" s="1286"/>
      <c r="E129" s="1284">
        <v>215305</v>
      </c>
      <c r="F129" s="1285"/>
      <c r="G129" s="1280" t="s">
        <v>2</v>
      </c>
      <c r="H129" s="1229"/>
      <c r="I129" s="1229"/>
      <c r="J129" s="1241"/>
    </row>
    <row r="130" spans="1:10" ht="31.5" customHeight="1" x14ac:dyDescent="0.2">
      <c r="A130" s="1270" t="s">
        <v>22230</v>
      </c>
      <c r="B130" s="1167" t="s">
        <v>22112</v>
      </c>
      <c r="C130" s="1167" t="s">
        <v>22111</v>
      </c>
      <c r="D130" s="1283"/>
      <c r="E130" s="1284">
        <v>800000</v>
      </c>
      <c r="F130" s="42"/>
      <c r="G130" s="1280" t="s">
        <v>2</v>
      </c>
      <c r="H130" s="1229"/>
      <c r="I130" s="1229"/>
      <c r="J130" s="1241"/>
    </row>
    <row r="131" spans="1:10" ht="24" x14ac:dyDescent="0.2">
      <c r="A131" s="1270" t="s">
        <v>22229</v>
      </c>
      <c r="B131" s="1250" t="s">
        <v>22142</v>
      </c>
      <c r="C131" s="1167" t="s">
        <v>22111</v>
      </c>
      <c r="D131" s="1283"/>
      <c r="E131" s="1282">
        <v>418000</v>
      </c>
      <c r="F131" s="42"/>
      <c r="G131" s="1280" t="s">
        <v>2</v>
      </c>
      <c r="H131" s="1229"/>
      <c r="I131" s="1229"/>
      <c r="J131" s="1241"/>
    </row>
    <row r="132" spans="1:10" ht="24" x14ac:dyDescent="0.2">
      <c r="A132" s="1270" t="s">
        <v>22228</v>
      </c>
      <c r="B132" s="1167" t="s">
        <v>22112</v>
      </c>
      <c r="C132" s="1167" t="s">
        <v>22111</v>
      </c>
      <c r="D132" s="1283"/>
      <c r="E132" s="1282">
        <v>247500</v>
      </c>
      <c r="F132" s="42"/>
      <c r="G132" s="1280" t="s">
        <v>2</v>
      </c>
      <c r="H132" s="1229"/>
      <c r="I132" s="1229"/>
      <c r="J132" s="1241"/>
    </row>
    <row r="133" spans="1:10" ht="24" x14ac:dyDescent="0.2">
      <c r="A133" s="1270" t="s">
        <v>22119</v>
      </c>
      <c r="B133" s="1167" t="s">
        <v>22112</v>
      </c>
      <c r="C133" s="1167" t="s">
        <v>22111</v>
      </c>
      <c r="D133" s="1283"/>
      <c r="E133" s="1282">
        <v>266280</v>
      </c>
      <c r="F133" s="42"/>
      <c r="G133" s="1280" t="s">
        <v>2</v>
      </c>
      <c r="H133" s="1229"/>
      <c r="I133" s="1229"/>
      <c r="J133" s="1241"/>
    </row>
    <row r="134" spans="1:10" ht="24" x14ac:dyDescent="0.2">
      <c r="A134" s="1270" t="s">
        <v>22227</v>
      </c>
      <c r="B134" s="1167" t="s">
        <v>22112</v>
      </c>
      <c r="C134" s="1167" t="s">
        <v>22111</v>
      </c>
      <c r="D134" s="1283"/>
      <c r="E134" s="1282">
        <v>126000</v>
      </c>
      <c r="F134" s="42"/>
      <c r="G134" s="1280" t="s">
        <v>2</v>
      </c>
      <c r="H134" s="1229"/>
      <c r="I134" s="1229"/>
      <c r="J134" s="1241"/>
    </row>
    <row r="135" spans="1:10" ht="30" customHeight="1" x14ac:dyDescent="0.2">
      <c r="A135" s="1270" t="s">
        <v>22113</v>
      </c>
      <c r="B135" s="1167" t="s">
        <v>22112</v>
      </c>
      <c r="C135" s="1167" t="s">
        <v>22111</v>
      </c>
      <c r="D135" s="1250"/>
      <c r="E135" s="1281">
        <v>167812</v>
      </c>
      <c r="F135" s="42"/>
      <c r="G135" s="1280" t="s">
        <v>2</v>
      </c>
      <c r="H135" s="1229"/>
      <c r="I135" s="1229"/>
      <c r="J135" s="1241"/>
    </row>
    <row r="136" spans="1:10" ht="24" x14ac:dyDescent="0.2">
      <c r="A136" s="1270" t="s">
        <v>22226</v>
      </c>
      <c r="B136" s="1167" t="s">
        <v>22112</v>
      </c>
      <c r="C136" s="1167" t="s">
        <v>22111</v>
      </c>
      <c r="D136" s="1250"/>
      <c r="E136" s="1281">
        <v>745000</v>
      </c>
      <c r="F136" s="42"/>
      <c r="G136" s="1280" t="s">
        <v>2</v>
      </c>
      <c r="H136" s="1229"/>
      <c r="I136" s="1229"/>
      <c r="J136" s="1241"/>
    </row>
    <row r="137" spans="1:10" ht="30" customHeight="1" x14ac:dyDescent="0.2">
      <c r="A137" s="1270" t="s">
        <v>22225</v>
      </c>
      <c r="B137" s="1167" t="s">
        <v>22112</v>
      </c>
      <c r="C137" s="1167" t="s">
        <v>22111</v>
      </c>
      <c r="D137" s="1250"/>
      <c r="E137" s="1281">
        <v>3719549</v>
      </c>
      <c r="F137" s="42"/>
      <c r="G137" s="1280" t="s">
        <v>2</v>
      </c>
      <c r="H137" s="1229"/>
      <c r="I137" s="1229"/>
      <c r="J137" s="1241"/>
    </row>
    <row r="138" spans="1:10" ht="56.25" customHeight="1" x14ac:dyDescent="0.2">
      <c r="A138" s="1270" t="s">
        <v>22117</v>
      </c>
      <c r="B138" s="1167" t="s">
        <v>22112</v>
      </c>
      <c r="C138" s="1167" t="s">
        <v>22111</v>
      </c>
      <c r="D138" s="1250"/>
      <c r="E138" s="1281">
        <v>240000</v>
      </c>
      <c r="F138" s="42"/>
      <c r="G138" s="1280" t="s">
        <v>2</v>
      </c>
      <c r="H138" s="1229"/>
      <c r="I138" s="1229"/>
      <c r="J138" s="1241"/>
    </row>
    <row r="139" spans="1:10" ht="24" x14ac:dyDescent="0.2">
      <c r="A139" s="1279" t="s">
        <v>22116</v>
      </c>
      <c r="B139" s="1239" t="s">
        <v>22112</v>
      </c>
      <c r="C139" s="1239" t="s">
        <v>22111</v>
      </c>
      <c r="D139" s="1278"/>
      <c r="E139" s="1277">
        <v>223646</v>
      </c>
      <c r="F139" s="1245"/>
      <c r="G139" s="1276" t="s">
        <v>2</v>
      </c>
      <c r="H139" s="1243"/>
      <c r="I139" s="1243"/>
      <c r="J139" s="1242"/>
    </row>
    <row r="140" spans="1:10" ht="37.5" customHeight="1" x14ac:dyDescent="0.2">
      <c r="A140" s="1270" t="s">
        <v>22224</v>
      </c>
      <c r="B140" s="1239" t="s">
        <v>22093</v>
      </c>
      <c r="C140" s="1239" t="s">
        <v>22099</v>
      </c>
      <c r="D140" s="1238"/>
      <c r="E140" s="1228">
        <v>1396404</v>
      </c>
      <c r="F140" s="42"/>
      <c r="G140" s="1229" t="s">
        <v>22098</v>
      </c>
      <c r="H140" s="1226"/>
      <c r="I140" s="1167" t="s">
        <v>22097</v>
      </c>
      <c r="J140" s="1237"/>
    </row>
    <row r="141" spans="1:10" ht="24" x14ac:dyDescent="0.2">
      <c r="A141" s="1270" t="s">
        <v>22223</v>
      </c>
      <c r="B141" s="1239" t="s">
        <v>22093</v>
      </c>
      <c r="C141" s="1239" t="s">
        <v>22099</v>
      </c>
      <c r="D141" s="1238" t="s">
        <v>22222</v>
      </c>
      <c r="E141" s="1228">
        <v>1452328.2</v>
      </c>
      <c r="F141" s="42" t="s">
        <v>22221</v>
      </c>
      <c r="G141" s="1229" t="s">
        <v>22203</v>
      </c>
      <c r="H141" s="1226">
        <v>44419</v>
      </c>
      <c r="I141" s="1167" t="s">
        <v>22097</v>
      </c>
      <c r="J141" s="1237"/>
    </row>
    <row r="142" spans="1:10" ht="24" x14ac:dyDescent="0.2">
      <c r="A142" s="1270" t="s">
        <v>22220</v>
      </c>
      <c r="B142" s="1239" t="s">
        <v>22057</v>
      </c>
      <c r="C142" s="1239" t="s">
        <v>22099</v>
      </c>
      <c r="D142" s="42" t="s">
        <v>22219</v>
      </c>
      <c r="E142" s="1228">
        <v>1772594.28</v>
      </c>
      <c r="F142" s="1238" t="s">
        <v>22218</v>
      </c>
      <c r="G142" s="1229" t="s">
        <v>22203</v>
      </c>
      <c r="H142" s="1226">
        <v>44369</v>
      </c>
      <c r="I142" s="1167" t="s">
        <v>22097</v>
      </c>
      <c r="J142" s="1237"/>
    </row>
    <row r="143" spans="1:10" ht="40.5" customHeight="1" x14ac:dyDescent="0.2">
      <c r="A143" s="1270" t="s">
        <v>22217</v>
      </c>
      <c r="B143" s="1239" t="s">
        <v>22106</v>
      </c>
      <c r="C143" s="1239" t="s">
        <v>22099</v>
      </c>
      <c r="D143" s="1238"/>
      <c r="E143" s="1228">
        <v>2052000</v>
      </c>
      <c r="F143" s="42"/>
      <c r="G143" s="1229" t="s">
        <v>22098</v>
      </c>
      <c r="H143" s="1226"/>
      <c r="I143" s="1167" t="s">
        <v>22097</v>
      </c>
      <c r="J143" s="1237"/>
    </row>
    <row r="144" spans="1:10" ht="24" x14ac:dyDescent="0.2">
      <c r="A144" s="1270" t="s">
        <v>22216</v>
      </c>
      <c r="B144" s="1239" t="s">
        <v>22106</v>
      </c>
      <c r="C144" s="1239" t="s">
        <v>22099</v>
      </c>
      <c r="D144" s="42" t="s">
        <v>22215</v>
      </c>
      <c r="E144" s="1228">
        <v>3176523.56</v>
      </c>
      <c r="F144" s="1238" t="s">
        <v>22214</v>
      </c>
      <c r="G144" s="1229" t="s">
        <v>22203</v>
      </c>
      <c r="H144" s="1226">
        <v>44349</v>
      </c>
      <c r="I144" s="1167" t="s">
        <v>22097</v>
      </c>
      <c r="J144" s="1237"/>
    </row>
    <row r="145" spans="1:10" ht="33.75" customHeight="1" x14ac:dyDescent="0.2">
      <c r="A145" s="1270" t="s">
        <v>22213</v>
      </c>
      <c r="B145" s="1239" t="s">
        <v>22093</v>
      </c>
      <c r="C145" s="1239" t="s">
        <v>22099</v>
      </c>
      <c r="D145" s="1238" t="s">
        <v>22212</v>
      </c>
      <c r="E145" s="1228">
        <v>3962571.84</v>
      </c>
      <c r="F145" s="1238" t="s">
        <v>22211</v>
      </c>
      <c r="G145" s="1229" t="s">
        <v>22203</v>
      </c>
      <c r="H145" s="1226">
        <v>44340</v>
      </c>
      <c r="I145" s="1167" t="s">
        <v>22097</v>
      </c>
      <c r="J145" s="1237"/>
    </row>
    <row r="146" spans="1:10" ht="25.5" customHeight="1" x14ac:dyDescent="0.2">
      <c r="A146" s="1270" t="s">
        <v>22210</v>
      </c>
      <c r="B146" s="1239" t="s">
        <v>22093</v>
      </c>
      <c r="C146" s="1239" t="s">
        <v>22099</v>
      </c>
      <c r="D146" s="1238"/>
      <c r="E146" s="1228">
        <v>4214863</v>
      </c>
      <c r="F146" s="42"/>
      <c r="G146" s="1229" t="s">
        <v>22098</v>
      </c>
      <c r="H146" s="1226"/>
      <c r="I146" s="1167" t="s">
        <v>22097</v>
      </c>
      <c r="J146" s="1237"/>
    </row>
    <row r="147" spans="1:10" ht="36.75" customHeight="1" x14ac:dyDescent="0.2">
      <c r="A147" s="1270" t="s">
        <v>22209</v>
      </c>
      <c r="B147" s="1239" t="s">
        <v>22093</v>
      </c>
      <c r="C147" s="1239" t="s">
        <v>22099</v>
      </c>
      <c r="D147" s="1238" t="s">
        <v>22208</v>
      </c>
      <c r="E147" s="1228">
        <v>4323286.88</v>
      </c>
      <c r="F147" s="1238" t="s">
        <v>22207</v>
      </c>
      <c r="G147" s="1229" t="s">
        <v>22203</v>
      </c>
      <c r="H147" s="1226">
        <v>44314</v>
      </c>
      <c r="I147" s="1167" t="s">
        <v>22097</v>
      </c>
      <c r="J147" s="1237"/>
    </row>
    <row r="148" spans="1:10" ht="37.5" customHeight="1" x14ac:dyDescent="0.2">
      <c r="A148" s="1270" t="s">
        <v>22206</v>
      </c>
      <c r="B148" s="1239" t="s">
        <v>22106</v>
      </c>
      <c r="C148" s="1239" t="s">
        <v>22099</v>
      </c>
      <c r="D148" s="1238" t="s">
        <v>22205</v>
      </c>
      <c r="E148" s="1228">
        <v>27023509.68</v>
      </c>
      <c r="F148" s="1238" t="s">
        <v>22204</v>
      </c>
      <c r="G148" s="1229" t="s">
        <v>22203</v>
      </c>
      <c r="H148" s="1226">
        <v>44392</v>
      </c>
      <c r="I148" s="1167" t="s">
        <v>22097</v>
      </c>
      <c r="J148" s="1237"/>
    </row>
    <row r="149" spans="1:10" ht="37.5" customHeight="1" x14ac:dyDescent="0.2">
      <c r="A149" s="1270" t="s">
        <v>22202</v>
      </c>
      <c r="B149" s="1167" t="s">
        <v>22093</v>
      </c>
      <c r="C149" s="1167" t="s">
        <v>22099</v>
      </c>
      <c r="D149" s="1238" t="s">
        <v>22201</v>
      </c>
      <c r="E149" s="1228">
        <v>82536382.780000001</v>
      </c>
      <c r="F149" s="42" t="s">
        <v>22200</v>
      </c>
      <c r="G149" s="1167" t="s">
        <v>22199</v>
      </c>
      <c r="H149" s="1226"/>
      <c r="I149" s="1167" t="s">
        <v>22097</v>
      </c>
      <c r="J149" s="1237"/>
    </row>
    <row r="150" spans="1:10" ht="67.5" customHeight="1" x14ac:dyDescent="0.2">
      <c r="A150" s="1270" t="s">
        <v>22096</v>
      </c>
      <c r="B150" s="1232" t="s">
        <v>22057</v>
      </c>
      <c r="C150" s="1232" t="s">
        <v>22082</v>
      </c>
      <c r="D150" s="1236" t="s">
        <v>22198</v>
      </c>
      <c r="E150" s="1235">
        <v>128397.64</v>
      </c>
      <c r="F150" s="1275" t="s">
        <v>22197</v>
      </c>
      <c r="G150" s="1232" t="s">
        <v>22196</v>
      </c>
      <c r="H150" s="1233">
        <v>44320</v>
      </c>
      <c r="I150" s="1232" t="s">
        <v>22078</v>
      </c>
      <c r="J150" s="1232" t="s">
        <v>22195</v>
      </c>
    </row>
    <row r="151" spans="1:10" ht="52.5" customHeight="1" x14ac:dyDescent="0.2">
      <c r="A151" s="1270" t="s">
        <v>22095</v>
      </c>
      <c r="B151" s="1167" t="s">
        <v>22057</v>
      </c>
      <c r="C151" s="1167" t="s">
        <v>22082</v>
      </c>
      <c r="D151" s="1229" t="s">
        <v>3</v>
      </c>
      <c r="E151" s="1228">
        <v>99613.67</v>
      </c>
      <c r="F151" s="42" t="s">
        <v>3</v>
      </c>
      <c r="G151" s="1167" t="s">
        <v>22194</v>
      </c>
      <c r="H151" s="1226" t="s">
        <v>3</v>
      </c>
      <c r="I151" s="1167" t="s">
        <v>22078</v>
      </c>
      <c r="J151" s="1167" t="s">
        <v>22077</v>
      </c>
    </row>
    <row r="152" spans="1:10" ht="35.25" customHeight="1" x14ac:dyDescent="0.2">
      <c r="A152" s="1270" t="s">
        <v>22193</v>
      </c>
      <c r="B152" s="1167" t="s">
        <v>22093</v>
      </c>
      <c r="C152" s="1167" t="s">
        <v>22082</v>
      </c>
      <c r="D152" s="1229" t="s">
        <v>3</v>
      </c>
      <c r="E152" s="1228">
        <v>525000</v>
      </c>
      <c r="F152" s="42" t="s">
        <v>3</v>
      </c>
      <c r="G152" s="1167" t="s">
        <v>22189</v>
      </c>
      <c r="H152" s="1226" t="s">
        <v>3</v>
      </c>
      <c r="I152" s="1167" t="s">
        <v>22078</v>
      </c>
      <c r="J152" s="1167" t="s">
        <v>22191</v>
      </c>
    </row>
    <row r="153" spans="1:10" ht="36.75" customHeight="1" x14ac:dyDescent="0.2">
      <c r="A153" s="1270" t="s">
        <v>22192</v>
      </c>
      <c r="B153" s="1167" t="s">
        <v>22093</v>
      </c>
      <c r="C153" s="1167" t="s">
        <v>22082</v>
      </c>
      <c r="D153" s="1229" t="s">
        <v>3</v>
      </c>
      <c r="E153" s="1228">
        <v>550000</v>
      </c>
      <c r="F153" s="42" t="s">
        <v>3</v>
      </c>
      <c r="G153" s="1167" t="s">
        <v>22190</v>
      </c>
      <c r="H153" s="1226" t="s">
        <v>3</v>
      </c>
      <c r="I153" s="1167" t="s">
        <v>22078</v>
      </c>
      <c r="J153" s="1167" t="s">
        <v>22191</v>
      </c>
    </row>
    <row r="154" spans="1:10" ht="39" customHeight="1" x14ac:dyDescent="0.2">
      <c r="A154" s="1270" t="s">
        <v>22094</v>
      </c>
      <c r="B154" s="1167" t="s">
        <v>22093</v>
      </c>
      <c r="C154" s="1167" t="s">
        <v>22092</v>
      </c>
      <c r="D154" s="1229" t="s">
        <v>3</v>
      </c>
      <c r="E154" s="1228">
        <v>620000</v>
      </c>
      <c r="F154" s="42" t="s">
        <v>3</v>
      </c>
      <c r="G154" s="1167" t="s">
        <v>22189</v>
      </c>
      <c r="H154" s="1226" t="s">
        <v>3</v>
      </c>
      <c r="I154" s="1167" t="s">
        <v>22078</v>
      </c>
      <c r="J154" s="1167" t="s">
        <v>22077</v>
      </c>
    </row>
    <row r="155" spans="1:10" ht="36" customHeight="1" x14ac:dyDescent="0.2">
      <c r="A155" s="1270" t="s">
        <v>22091</v>
      </c>
      <c r="B155" s="1167" t="s">
        <v>22057</v>
      </c>
      <c r="C155" s="1167" t="s">
        <v>22082</v>
      </c>
      <c r="D155" s="1229" t="s">
        <v>3</v>
      </c>
      <c r="E155" s="1228">
        <v>75708</v>
      </c>
      <c r="F155" s="1274" t="s">
        <v>3</v>
      </c>
      <c r="G155" s="1167" t="s">
        <v>22190</v>
      </c>
      <c r="H155" s="1226" t="s">
        <v>3</v>
      </c>
      <c r="I155" s="1167" t="s">
        <v>22078</v>
      </c>
      <c r="J155" s="1167" t="s">
        <v>22077</v>
      </c>
    </row>
    <row r="156" spans="1:10" ht="75" customHeight="1" x14ac:dyDescent="0.2">
      <c r="A156" s="1270" t="s">
        <v>22090</v>
      </c>
      <c r="B156" s="1167" t="s">
        <v>22057</v>
      </c>
      <c r="C156" s="1167" t="s">
        <v>22082</v>
      </c>
      <c r="D156" s="1229" t="s">
        <v>3</v>
      </c>
      <c r="E156" s="1228">
        <v>144000</v>
      </c>
      <c r="F156" s="1274" t="s">
        <v>3</v>
      </c>
      <c r="G156" s="1167" t="s">
        <v>22189</v>
      </c>
      <c r="H156" s="1226" t="s">
        <v>3</v>
      </c>
      <c r="I156" s="1167" t="s">
        <v>22078</v>
      </c>
      <c r="J156" s="1167" t="s">
        <v>22077</v>
      </c>
    </row>
    <row r="157" spans="1:10" ht="92.25" customHeight="1" x14ac:dyDescent="0.2">
      <c r="A157" s="1270" t="s">
        <v>22089</v>
      </c>
      <c r="B157" s="1167" t="s">
        <v>22057</v>
      </c>
      <c r="C157" s="1167" t="s">
        <v>22082</v>
      </c>
      <c r="D157" s="1229" t="s">
        <v>3</v>
      </c>
      <c r="E157" s="1228">
        <v>108000</v>
      </c>
      <c r="F157" s="1274" t="s">
        <v>3</v>
      </c>
      <c r="G157" s="1167" t="s">
        <v>22189</v>
      </c>
      <c r="H157" s="1226" t="s">
        <v>3</v>
      </c>
      <c r="I157" s="1167" t="s">
        <v>22078</v>
      </c>
      <c r="J157" s="1167" t="s">
        <v>22077</v>
      </c>
    </row>
    <row r="158" spans="1:10" ht="93" customHeight="1" x14ac:dyDescent="0.2">
      <c r="A158" s="1270" t="s">
        <v>22088</v>
      </c>
      <c r="B158" s="1167" t="s">
        <v>22057</v>
      </c>
      <c r="C158" s="1167" t="s">
        <v>22082</v>
      </c>
      <c r="D158" s="1229" t="s">
        <v>3</v>
      </c>
      <c r="E158" s="1228">
        <v>90000</v>
      </c>
      <c r="F158" s="1274" t="s">
        <v>3</v>
      </c>
      <c r="G158" s="1167" t="s">
        <v>22189</v>
      </c>
      <c r="H158" s="1226" t="s">
        <v>3</v>
      </c>
      <c r="I158" s="1167" t="s">
        <v>22078</v>
      </c>
      <c r="J158" s="1167" t="s">
        <v>22077</v>
      </c>
    </row>
    <row r="159" spans="1:10" ht="74.25" customHeight="1" x14ac:dyDescent="0.2">
      <c r="A159" s="1270" t="s">
        <v>22087</v>
      </c>
      <c r="B159" s="1167" t="s">
        <v>22057</v>
      </c>
      <c r="C159" s="1167" t="s">
        <v>22082</v>
      </c>
      <c r="D159" s="1229" t="s">
        <v>3</v>
      </c>
      <c r="E159" s="1228">
        <v>108000</v>
      </c>
      <c r="F159" s="1274" t="s">
        <v>3</v>
      </c>
      <c r="G159" s="1167" t="s">
        <v>22189</v>
      </c>
      <c r="H159" s="1226" t="s">
        <v>3</v>
      </c>
      <c r="I159" s="1167" t="s">
        <v>22078</v>
      </c>
      <c r="J159" s="1167" t="s">
        <v>22077</v>
      </c>
    </row>
    <row r="160" spans="1:10" x14ac:dyDescent="0.2">
      <c r="A160" s="1273" t="s">
        <v>22188</v>
      </c>
      <c r="B160" s="1887"/>
      <c r="C160" s="1887"/>
      <c r="D160" s="1887"/>
      <c r="E160" s="1887"/>
      <c r="F160" s="1887"/>
      <c r="G160" s="1887"/>
      <c r="H160" s="1887"/>
      <c r="I160" s="1887"/>
      <c r="J160" s="1887"/>
    </row>
    <row r="161" spans="1:10" ht="44.25" customHeight="1" x14ac:dyDescent="0.2">
      <c r="A161" s="1270" t="s">
        <v>22187</v>
      </c>
      <c r="B161" s="1167" t="s">
        <v>22112</v>
      </c>
      <c r="C161" s="1167" t="s">
        <v>22181</v>
      </c>
      <c r="D161" s="42"/>
      <c r="E161" s="1168">
        <v>110559.2</v>
      </c>
      <c r="F161" s="42"/>
      <c r="G161" s="1167" t="s">
        <v>2</v>
      </c>
      <c r="H161" s="1169"/>
      <c r="I161" s="1169"/>
      <c r="J161" s="1251"/>
    </row>
    <row r="162" spans="1:10" ht="44.25" customHeight="1" x14ac:dyDescent="0.2">
      <c r="A162" s="1270" t="s">
        <v>22186</v>
      </c>
      <c r="B162" s="1167" t="s">
        <v>22128</v>
      </c>
      <c r="C162" s="1167" t="s">
        <v>22181</v>
      </c>
      <c r="D162" s="42"/>
      <c r="E162" s="1168">
        <v>422474.58</v>
      </c>
      <c r="F162" s="42"/>
      <c r="G162" s="1167" t="s">
        <v>2</v>
      </c>
      <c r="H162" s="1169"/>
      <c r="I162" s="1169"/>
      <c r="J162" s="1251"/>
    </row>
    <row r="163" spans="1:10" ht="44.25" customHeight="1" x14ac:dyDescent="0.2">
      <c r="A163" s="1270" t="s">
        <v>22185</v>
      </c>
      <c r="B163" s="1167" t="s">
        <v>22112</v>
      </c>
      <c r="C163" s="1167" t="s">
        <v>22181</v>
      </c>
      <c r="D163" s="42"/>
      <c r="E163" s="1168">
        <v>49908</v>
      </c>
      <c r="F163" s="42"/>
      <c r="G163" s="1167" t="s">
        <v>2</v>
      </c>
      <c r="H163" s="1169"/>
      <c r="I163" s="1169"/>
      <c r="J163" s="1251"/>
    </row>
    <row r="164" spans="1:10" ht="57.75" customHeight="1" x14ac:dyDescent="0.2">
      <c r="A164" s="1270" t="s">
        <v>22184</v>
      </c>
      <c r="B164" s="1167" t="s">
        <v>22112</v>
      </c>
      <c r="C164" s="1167" t="s">
        <v>22183</v>
      </c>
      <c r="D164" s="42"/>
      <c r="E164" s="1168">
        <v>281323.2</v>
      </c>
      <c r="F164" s="42"/>
      <c r="G164" s="1167" t="s">
        <v>2</v>
      </c>
      <c r="H164" s="1169"/>
      <c r="I164" s="1169"/>
      <c r="J164" s="1251"/>
    </row>
    <row r="165" spans="1:10" ht="44.25" customHeight="1" x14ac:dyDescent="0.2">
      <c r="A165" s="1270" t="s">
        <v>22182</v>
      </c>
      <c r="B165" s="1167" t="s">
        <v>22112</v>
      </c>
      <c r="C165" s="1167" t="s">
        <v>22181</v>
      </c>
      <c r="D165" s="42"/>
      <c r="E165" s="1168">
        <v>150000</v>
      </c>
      <c r="F165" s="42"/>
      <c r="G165" s="1167" t="s">
        <v>2</v>
      </c>
      <c r="H165" s="1169"/>
      <c r="I165" s="1169"/>
      <c r="J165" s="1251"/>
    </row>
    <row r="166" spans="1:10" ht="44.25" customHeight="1" x14ac:dyDescent="0.2">
      <c r="A166" s="1270" t="s">
        <v>22180</v>
      </c>
      <c r="B166" s="1167" t="s">
        <v>22177</v>
      </c>
      <c r="C166" s="1167" t="s">
        <v>22176</v>
      </c>
      <c r="D166" s="1272" t="s">
        <v>1136</v>
      </c>
      <c r="E166" s="1271">
        <v>8000</v>
      </c>
      <c r="F166" s="1229" t="s">
        <v>22175</v>
      </c>
      <c r="G166" s="1229" t="s">
        <v>22174</v>
      </c>
      <c r="H166" s="1226">
        <v>44610</v>
      </c>
      <c r="I166" s="1226">
        <v>44912</v>
      </c>
      <c r="J166" s="1229" t="s">
        <v>22179</v>
      </c>
    </row>
    <row r="167" spans="1:10" ht="44.25" customHeight="1" x14ac:dyDescent="0.2">
      <c r="A167" s="1270" t="s">
        <v>22178</v>
      </c>
      <c r="B167" s="1167" t="s">
        <v>22177</v>
      </c>
      <c r="C167" s="1167" t="s">
        <v>22176</v>
      </c>
      <c r="D167" s="1269"/>
      <c r="E167" s="1268">
        <v>4503</v>
      </c>
      <c r="F167" s="1229" t="s">
        <v>22175</v>
      </c>
      <c r="G167" s="1229" t="s">
        <v>22174</v>
      </c>
      <c r="H167" s="1226">
        <v>44813</v>
      </c>
      <c r="I167" s="1226">
        <v>45177</v>
      </c>
      <c r="J167" s="1229" t="s">
        <v>22173</v>
      </c>
    </row>
    <row r="168" spans="1:10" ht="44.25" customHeight="1" x14ac:dyDescent="0.2">
      <c r="A168" s="1267" t="s">
        <v>22172</v>
      </c>
      <c r="B168" s="1266"/>
      <c r="C168" s="1255"/>
      <c r="D168" s="1255"/>
      <c r="E168" s="1265"/>
      <c r="F168" s="1264"/>
      <c r="G168" s="1264"/>
      <c r="H168" s="1263"/>
      <c r="I168" s="1262"/>
      <c r="J168" s="1237"/>
    </row>
    <row r="169" spans="1:10" ht="57" customHeight="1" x14ac:dyDescent="0.2">
      <c r="A169" s="1231" t="s">
        <v>22171</v>
      </c>
      <c r="B169" s="1261" t="s">
        <v>22163</v>
      </c>
      <c r="C169" s="1255" t="s">
        <v>3</v>
      </c>
      <c r="D169" s="1255" t="s">
        <v>3</v>
      </c>
      <c r="E169" s="1260">
        <v>24000</v>
      </c>
      <c r="F169" s="1229" t="s">
        <v>2</v>
      </c>
      <c r="G169" s="1167" t="s">
        <v>2</v>
      </c>
      <c r="H169" s="1226" t="s">
        <v>3</v>
      </c>
      <c r="I169" s="1226" t="s">
        <v>3</v>
      </c>
      <c r="J169" s="1229" t="s">
        <v>3</v>
      </c>
    </row>
    <row r="170" spans="1:10" ht="102.75" customHeight="1" x14ac:dyDescent="0.2">
      <c r="A170" s="1231" t="s">
        <v>22170</v>
      </c>
      <c r="B170" s="1261" t="s">
        <v>22163</v>
      </c>
      <c r="C170" s="1255" t="s">
        <v>3</v>
      </c>
      <c r="D170" s="1255" t="s">
        <v>3</v>
      </c>
      <c r="E170" s="1260">
        <v>24000</v>
      </c>
      <c r="F170" s="1229" t="s">
        <v>2</v>
      </c>
      <c r="G170" s="1167" t="s">
        <v>2</v>
      </c>
      <c r="H170" s="1226" t="s">
        <v>3</v>
      </c>
      <c r="I170" s="1226" t="s">
        <v>3</v>
      </c>
      <c r="J170" s="1229" t="s">
        <v>3</v>
      </c>
    </row>
    <row r="171" spans="1:10" ht="44.25" customHeight="1" x14ac:dyDescent="0.2">
      <c r="A171" s="1231" t="s">
        <v>22169</v>
      </c>
      <c r="B171" s="1261" t="s">
        <v>22163</v>
      </c>
      <c r="C171" s="1255" t="s">
        <v>3</v>
      </c>
      <c r="D171" s="1255" t="s">
        <v>3</v>
      </c>
      <c r="E171" s="1260">
        <v>26000</v>
      </c>
      <c r="F171" s="1229" t="s">
        <v>2</v>
      </c>
      <c r="G171" s="1167" t="s">
        <v>2</v>
      </c>
      <c r="H171" s="1226" t="s">
        <v>3</v>
      </c>
      <c r="I171" s="1226" t="s">
        <v>3</v>
      </c>
      <c r="J171" s="1229" t="s">
        <v>3</v>
      </c>
    </row>
    <row r="172" spans="1:10" ht="44.25" customHeight="1" x14ac:dyDescent="0.2">
      <c r="A172" s="1231" t="s">
        <v>22168</v>
      </c>
      <c r="B172" s="1261" t="s">
        <v>22163</v>
      </c>
      <c r="C172" s="1255" t="s">
        <v>3</v>
      </c>
      <c r="D172" s="1255" t="s">
        <v>3</v>
      </c>
      <c r="E172" s="1260">
        <v>28500</v>
      </c>
      <c r="F172" s="1229" t="s">
        <v>2</v>
      </c>
      <c r="G172" s="1167" t="s">
        <v>2</v>
      </c>
      <c r="H172" s="1226" t="s">
        <v>3</v>
      </c>
      <c r="I172" s="1226" t="s">
        <v>3</v>
      </c>
      <c r="J172" s="1229" t="s">
        <v>3</v>
      </c>
    </row>
    <row r="173" spans="1:10" ht="55.5" customHeight="1" x14ac:dyDescent="0.2">
      <c r="A173" s="1231" t="s">
        <v>22167</v>
      </c>
      <c r="B173" s="1261" t="s">
        <v>22163</v>
      </c>
      <c r="C173" s="1255" t="s">
        <v>3</v>
      </c>
      <c r="D173" s="1255" t="s">
        <v>3</v>
      </c>
      <c r="E173" s="1260">
        <v>28500</v>
      </c>
      <c r="F173" s="1229" t="s">
        <v>2</v>
      </c>
      <c r="G173" s="1167" t="s">
        <v>2</v>
      </c>
      <c r="H173" s="1226" t="s">
        <v>3</v>
      </c>
      <c r="I173" s="1226" t="s">
        <v>3</v>
      </c>
      <c r="J173" s="1229" t="s">
        <v>3</v>
      </c>
    </row>
    <row r="174" spans="1:10" ht="60" customHeight="1" x14ac:dyDescent="0.2">
      <c r="A174" s="1231" t="s">
        <v>22166</v>
      </c>
      <c r="B174" s="1261" t="s">
        <v>22163</v>
      </c>
      <c r="C174" s="1255" t="s">
        <v>3</v>
      </c>
      <c r="D174" s="1255" t="s">
        <v>3</v>
      </c>
      <c r="E174" s="1260">
        <v>30000</v>
      </c>
      <c r="F174" s="1229" t="s">
        <v>2</v>
      </c>
      <c r="G174" s="1167" t="s">
        <v>2</v>
      </c>
      <c r="H174" s="1226" t="s">
        <v>3</v>
      </c>
      <c r="I174" s="1226" t="s">
        <v>3</v>
      </c>
      <c r="J174" s="1229" t="s">
        <v>3</v>
      </c>
    </row>
    <row r="175" spans="1:10" ht="55.5" customHeight="1" x14ac:dyDescent="0.2">
      <c r="A175" s="1231" t="s">
        <v>22165</v>
      </c>
      <c r="B175" s="1261" t="s">
        <v>22163</v>
      </c>
      <c r="C175" s="1255" t="s">
        <v>3</v>
      </c>
      <c r="D175" s="1255" t="s">
        <v>3</v>
      </c>
      <c r="E175" s="1260">
        <v>30000</v>
      </c>
      <c r="F175" s="1229" t="s">
        <v>2</v>
      </c>
      <c r="G175" s="1167" t="s">
        <v>2</v>
      </c>
      <c r="H175" s="1226" t="s">
        <v>3</v>
      </c>
      <c r="I175" s="1226" t="s">
        <v>3</v>
      </c>
      <c r="J175" s="1229" t="s">
        <v>3</v>
      </c>
    </row>
    <row r="176" spans="1:10" ht="44.25" customHeight="1" x14ac:dyDescent="0.2">
      <c r="A176" s="1231" t="s">
        <v>22164</v>
      </c>
      <c r="B176" s="1261" t="s">
        <v>22163</v>
      </c>
      <c r="C176" s="1255" t="s">
        <v>3</v>
      </c>
      <c r="D176" s="1255" t="s">
        <v>3</v>
      </c>
      <c r="E176" s="1260">
        <v>30000</v>
      </c>
      <c r="F176" s="1229" t="s">
        <v>2</v>
      </c>
      <c r="G176" s="1167" t="s">
        <v>2</v>
      </c>
      <c r="H176" s="1226" t="s">
        <v>3</v>
      </c>
      <c r="I176" s="1226" t="s">
        <v>3</v>
      </c>
      <c r="J176" s="1229" t="s">
        <v>3</v>
      </c>
    </row>
    <row r="177" spans="1:10" ht="54" customHeight="1" x14ac:dyDescent="0.2">
      <c r="A177" s="1231" t="s">
        <v>22162</v>
      </c>
      <c r="B177" s="1167" t="s">
        <v>22155</v>
      </c>
      <c r="C177" s="1167" t="s">
        <v>22049</v>
      </c>
      <c r="D177" s="1255" t="s">
        <v>3</v>
      </c>
      <c r="E177" s="1258">
        <v>370000</v>
      </c>
      <c r="F177" s="42"/>
      <c r="G177" s="1167" t="s">
        <v>22152</v>
      </c>
      <c r="H177" s="1259"/>
      <c r="I177" s="1259"/>
      <c r="J177" s="1251"/>
    </row>
    <row r="178" spans="1:10" ht="49.5" customHeight="1" x14ac:dyDescent="0.2">
      <c r="A178" s="1231" t="s">
        <v>22161</v>
      </c>
      <c r="B178" s="1167" t="s">
        <v>22155</v>
      </c>
      <c r="C178" s="1167" t="s">
        <v>22049</v>
      </c>
      <c r="D178" s="1255" t="s">
        <v>3</v>
      </c>
      <c r="E178" s="1258">
        <v>370000</v>
      </c>
      <c r="F178" s="42"/>
      <c r="G178" s="1167" t="s">
        <v>22152</v>
      </c>
      <c r="H178" s="1259"/>
      <c r="I178" s="1259"/>
      <c r="J178" s="1251"/>
    </row>
    <row r="179" spans="1:10" ht="49.5" customHeight="1" x14ac:dyDescent="0.2">
      <c r="A179" s="1231" t="s">
        <v>22160</v>
      </c>
      <c r="B179" s="42" t="s">
        <v>22093</v>
      </c>
      <c r="C179" s="1167" t="s">
        <v>22159</v>
      </c>
      <c r="D179" s="1255" t="s">
        <v>3</v>
      </c>
      <c r="E179" s="1258">
        <v>4208539.18</v>
      </c>
      <c r="F179" s="42"/>
      <c r="G179" s="1167" t="s">
        <v>22152</v>
      </c>
      <c r="H179" s="1251"/>
      <c r="I179" s="1251"/>
      <c r="J179" s="1251"/>
    </row>
    <row r="180" spans="1:10" ht="34.5" customHeight="1" x14ac:dyDescent="0.2">
      <c r="A180" s="1231" t="s">
        <v>22158</v>
      </c>
      <c r="B180" s="1167" t="s">
        <v>22057</v>
      </c>
      <c r="C180" s="1167" t="s">
        <v>22049</v>
      </c>
      <c r="D180" s="1255" t="s">
        <v>3</v>
      </c>
      <c r="E180" s="1258">
        <v>336000</v>
      </c>
      <c r="F180" s="42"/>
      <c r="G180" s="1167" t="s">
        <v>22152</v>
      </c>
      <c r="H180" s="1251"/>
      <c r="I180" s="1251"/>
      <c r="J180" s="1251"/>
    </row>
    <row r="181" spans="1:10" ht="49.5" customHeight="1" x14ac:dyDescent="0.2">
      <c r="A181" s="1231" t="s">
        <v>22157</v>
      </c>
      <c r="B181" s="1167" t="s">
        <v>22057</v>
      </c>
      <c r="C181" s="1167" t="s">
        <v>22049</v>
      </c>
      <c r="D181" s="1255" t="s">
        <v>3</v>
      </c>
      <c r="E181" s="1258">
        <v>360000</v>
      </c>
      <c r="F181" s="42"/>
      <c r="G181" s="1167" t="s">
        <v>22152</v>
      </c>
      <c r="H181" s="1251"/>
      <c r="I181" s="1251"/>
      <c r="J181" s="1251"/>
    </row>
    <row r="182" spans="1:10" ht="49.5" customHeight="1" x14ac:dyDescent="0.2">
      <c r="A182" s="1231" t="s">
        <v>22156</v>
      </c>
      <c r="B182" s="1167" t="s">
        <v>22155</v>
      </c>
      <c r="C182" s="1167" t="s">
        <v>22049</v>
      </c>
      <c r="D182" s="1255" t="s">
        <v>3</v>
      </c>
      <c r="E182" s="1258">
        <v>553000</v>
      </c>
      <c r="F182" s="42"/>
      <c r="G182" s="1167" t="s">
        <v>22152</v>
      </c>
      <c r="H182" s="1251"/>
      <c r="I182" s="1251"/>
      <c r="J182" s="1251"/>
    </row>
    <row r="183" spans="1:10" ht="40.5" customHeight="1" x14ac:dyDescent="0.2">
      <c r="A183" s="1231" t="s">
        <v>22154</v>
      </c>
      <c r="B183" s="1167" t="s">
        <v>22057</v>
      </c>
      <c r="C183" s="1167" t="s">
        <v>22049</v>
      </c>
      <c r="D183" s="1255" t="s">
        <v>3</v>
      </c>
      <c r="E183" s="1258">
        <v>150000</v>
      </c>
      <c r="F183" s="42"/>
      <c r="G183" s="1167" t="s">
        <v>22152</v>
      </c>
      <c r="H183" s="1251"/>
      <c r="I183" s="1251"/>
      <c r="J183" s="1251"/>
    </row>
    <row r="184" spans="1:10" ht="42" customHeight="1" x14ac:dyDescent="0.2">
      <c r="A184" s="1231" t="s">
        <v>22153</v>
      </c>
      <c r="B184" s="1239" t="s">
        <v>22057</v>
      </c>
      <c r="C184" s="1239" t="s">
        <v>22049</v>
      </c>
      <c r="D184" s="1255" t="s">
        <v>3</v>
      </c>
      <c r="E184" s="1257">
        <v>118800</v>
      </c>
      <c r="F184" s="1245"/>
      <c r="G184" s="1239" t="s">
        <v>22152</v>
      </c>
      <c r="H184" s="1256"/>
      <c r="I184" s="1256"/>
      <c r="J184" s="1256"/>
    </row>
    <row r="185" spans="1:10" ht="49.5" customHeight="1" x14ac:dyDescent="0.2">
      <c r="A185" s="1231" t="s">
        <v>22151</v>
      </c>
      <c r="B185" s="1254" t="s">
        <v>22128</v>
      </c>
      <c r="C185" s="1229" t="s">
        <v>22049</v>
      </c>
      <c r="D185" s="1255" t="s">
        <v>3</v>
      </c>
      <c r="E185" s="1252">
        <v>42311892.839999996</v>
      </c>
      <c r="F185" s="42"/>
      <c r="G185" s="1229" t="s">
        <v>22135</v>
      </c>
      <c r="H185" s="1241"/>
      <c r="I185" s="1241"/>
      <c r="J185" s="1251"/>
    </row>
    <row r="186" spans="1:10" ht="44.25" customHeight="1" x14ac:dyDescent="0.2">
      <c r="A186" s="1231" t="s">
        <v>22150</v>
      </c>
      <c r="B186" s="1254" t="s">
        <v>22142</v>
      </c>
      <c r="C186" s="1229" t="s">
        <v>22035</v>
      </c>
      <c r="D186" s="42" t="s">
        <v>22149</v>
      </c>
      <c r="E186" s="1252">
        <v>20885000</v>
      </c>
      <c r="F186" s="42"/>
      <c r="G186" s="1229" t="s">
        <v>22144</v>
      </c>
      <c r="H186" s="1241"/>
      <c r="I186" s="1241"/>
      <c r="J186" s="1251"/>
    </row>
    <row r="187" spans="1:10" ht="64.5" customHeight="1" x14ac:dyDescent="0.2">
      <c r="A187" s="1231" t="s">
        <v>22148</v>
      </c>
      <c r="B187" s="1254" t="s">
        <v>22128</v>
      </c>
      <c r="C187" s="1229" t="s">
        <v>22049</v>
      </c>
      <c r="D187" s="42" t="s">
        <v>22147</v>
      </c>
      <c r="E187" s="1252">
        <v>19351958.940000001</v>
      </c>
      <c r="F187" s="42"/>
      <c r="G187" s="1229" t="s">
        <v>22140</v>
      </c>
      <c r="H187" s="1241"/>
      <c r="I187" s="1241"/>
      <c r="J187" s="1251"/>
    </row>
    <row r="188" spans="1:10" ht="35.25" customHeight="1" x14ac:dyDescent="0.2">
      <c r="A188" s="1231" t="s">
        <v>22146</v>
      </c>
      <c r="B188" s="1254" t="s">
        <v>22128</v>
      </c>
      <c r="C188" s="1229" t="s">
        <v>22049</v>
      </c>
      <c r="D188" s="42" t="s">
        <v>22145</v>
      </c>
      <c r="E188" s="1252">
        <v>14402136</v>
      </c>
      <c r="F188" s="42"/>
      <c r="G188" s="1229" t="s">
        <v>22144</v>
      </c>
      <c r="H188" s="1241"/>
      <c r="I188" s="1241"/>
      <c r="J188" s="1251"/>
    </row>
    <row r="189" spans="1:10" ht="51.75" customHeight="1" x14ac:dyDescent="0.2">
      <c r="A189" s="1231" t="s">
        <v>22143</v>
      </c>
      <c r="B189" s="1254" t="s">
        <v>22142</v>
      </c>
      <c r="C189" s="1229" t="s">
        <v>22049</v>
      </c>
      <c r="D189" s="42" t="s">
        <v>22141</v>
      </c>
      <c r="E189" s="1252">
        <v>10776249</v>
      </c>
      <c r="F189" s="42"/>
      <c r="G189" s="1229" t="s">
        <v>22140</v>
      </c>
      <c r="H189" s="1241"/>
      <c r="I189" s="1241"/>
      <c r="J189" s="1251"/>
    </row>
    <row r="190" spans="1:10" ht="51.75" customHeight="1" x14ac:dyDescent="0.2">
      <c r="A190" s="1231" t="s">
        <v>22139</v>
      </c>
      <c r="B190" s="1254" t="s">
        <v>22128</v>
      </c>
      <c r="C190" s="1229" t="s">
        <v>22049</v>
      </c>
      <c r="D190" s="1255" t="s">
        <v>3</v>
      </c>
      <c r="E190" s="1252">
        <v>7398942.2399999993</v>
      </c>
      <c r="F190" s="1251"/>
      <c r="G190" s="1229" t="s">
        <v>22135</v>
      </c>
      <c r="H190" s="1241"/>
      <c r="I190" s="1241"/>
      <c r="J190" s="1251"/>
    </row>
    <row r="191" spans="1:10" ht="30" customHeight="1" x14ac:dyDescent="0.2">
      <c r="A191" s="1231" t="s">
        <v>22138</v>
      </c>
      <c r="B191" s="1254" t="s">
        <v>22137</v>
      </c>
      <c r="C191" s="1229" t="s">
        <v>22049</v>
      </c>
      <c r="D191" s="1253" t="s">
        <v>22136</v>
      </c>
      <c r="E191" s="1252">
        <v>6084165.2000000002</v>
      </c>
      <c r="F191" s="42"/>
      <c r="G191" s="1229" t="s">
        <v>22135</v>
      </c>
      <c r="H191" s="1241"/>
      <c r="I191" s="1241"/>
      <c r="J191" s="1251"/>
    </row>
    <row r="192" spans="1:10" ht="42.75" customHeight="1" x14ac:dyDescent="0.2">
      <c r="A192" s="1231" t="s">
        <v>22134</v>
      </c>
      <c r="B192" s="1167" t="s">
        <v>22128</v>
      </c>
      <c r="C192" s="1167"/>
      <c r="D192" s="1167"/>
      <c r="E192" s="1168">
        <v>1317557</v>
      </c>
      <c r="F192" s="42"/>
      <c r="G192" s="1167"/>
      <c r="H192" s="1169"/>
      <c r="I192" s="1167" t="s">
        <v>22124</v>
      </c>
      <c r="J192" s="1251"/>
    </row>
    <row r="193" spans="1:10" ht="36" x14ac:dyDescent="0.2">
      <c r="A193" s="1231" t="s">
        <v>22133</v>
      </c>
      <c r="B193" s="1167" t="s">
        <v>22128</v>
      </c>
      <c r="C193" s="1167"/>
      <c r="D193" s="1167"/>
      <c r="E193" s="1168">
        <v>522982.08</v>
      </c>
      <c r="F193" s="42"/>
      <c r="G193" s="1167"/>
      <c r="H193" s="1169"/>
      <c r="I193" s="1167" t="s">
        <v>22124</v>
      </c>
      <c r="J193" s="1251"/>
    </row>
    <row r="194" spans="1:10" ht="36" x14ac:dyDescent="0.2">
      <c r="A194" s="1231" t="s">
        <v>22132</v>
      </c>
      <c r="B194" s="1167" t="s">
        <v>22112</v>
      </c>
      <c r="C194" s="1167"/>
      <c r="D194" s="1167"/>
      <c r="E194" s="1168">
        <v>109700</v>
      </c>
      <c r="F194" s="42"/>
      <c r="G194" s="1167"/>
      <c r="H194" s="1169"/>
      <c r="I194" s="1167" t="s">
        <v>22124</v>
      </c>
      <c r="J194" s="1251"/>
    </row>
    <row r="195" spans="1:10" ht="27.75" customHeight="1" x14ac:dyDescent="0.2">
      <c r="A195" s="1231" t="s">
        <v>22131</v>
      </c>
      <c r="B195" s="1167" t="s">
        <v>22112</v>
      </c>
      <c r="C195" s="1167"/>
      <c r="D195" s="1167"/>
      <c r="E195" s="1168">
        <v>91886.399999999994</v>
      </c>
      <c r="F195" s="42"/>
      <c r="G195" s="1167"/>
      <c r="H195" s="1169"/>
      <c r="I195" s="1167" t="s">
        <v>22124</v>
      </c>
      <c r="J195" s="1251"/>
    </row>
    <row r="196" spans="1:10" ht="24" x14ac:dyDescent="0.2">
      <c r="A196" s="1231" t="s">
        <v>22130</v>
      </c>
      <c r="B196" s="1167" t="s">
        <v>22128</v>
      </c>
      <c r="C196" s="1167"/>
      <c r="D196" s="1167"/>
      <c r="E196" s="1168">
        <v>2501522.69</v>
      </c>
      <c r="F196" s="42"/>
      <c r="G196" s="1167"/>
      <c r="H196" s="1169"/>
      <c r="I196" s="1167" t="s">
        <v>22124</v>
      </c>
      <c r="J196" s="1251"/>
    </row>
    <row r="197" spans="1:10" ht="24" x14ac:dyDescent="0.2">
      <c r="A197" s="1231" t="s">
        <v>22129</v>
      </c>
      <c r="B197" s="1167" t="s">
        <v>22128</v>
      </c>
      <c r="C197" s="1167"/>
      <c r="D197" s="1167"/>
      <c r="E197" s="1168">
        <v>2862082.8</v>
      </c>
      <c r="F197" s="42"/>
      <c r="G197" s="1167"/>
      <c r="H197" s="1169"/>
      <c r="I197" s="1167" t="s">
        <v>22124</v>
      </c>
      <c r="J197" s="1251"/>
    </row>
    <row r="198" spans="1:10" ht="36" x14ac:dyDescent="0.2">
      <c r="A198" s="1231" t="s">
        <v>22127</v>
      </c>
      <c r="B198" s="1167" t="s">
        <v>22112</v>
      </c>
      <c r="C198" s="1167"/>
      <c r="D198" s="1167"/>
      <c r="E198" s="1168">
        <v>374147.34</v>
      </c>
      <c r="F198" s="42"/>
      <c r="G198" s="1167"/>
      <c r="H198" s="1169"/>
      <c r="I198" s="1167" t="s">
        <v>22124</v>
      </c>
      <c r="J198" s="1251"/>
    </row>
    <row r="199" spans="1:10" ht="48" x14ac:dyDescent="0.2">
      <c r="A199" s="1231" t="s">
        <v>22126</v>
      </c>
      <c r="B199" s="1167" t="s">
        <v>22112</v>
      </c>
      <c r="C199" s="1167"/>
      <c r="D199" s="1167"/>
      <c r="E199" s="1168">
        <v>109700</v>
      </c>
      <c r="F199" s="42"/>
      <c r="G199" s="1167"/>
      <c r="H199" s="1169"/>
      <c r="I199" s="1167" t="s">
        <v>22124</v>
      </c>
      <c r="J199" s="1251"/>
    </row>
    <row r="200" spans="1:10" ht="36" x14ac:dyDescent="0.2">
      <c r="A200" s="1231" t="s">
        <v>22125</v>
      </c>
      <c r="B200" s="1167" t="s">
        <v>22112</v>
      </c>
      <c r="C200" s="1167"/>
      <c r="D200" s="1167"/>
      <c r="E200" s="1168">
        <v>328268</v>
      </c>
      <c r="F200" s="42"/>
      <c r="G200" s="1167"/>
      <c r="H200" s="1169"/>
      <c r="I200" s="1167" t="s">
        <v>22124</v>
      </c>
      <c r="J200" s="1251"/>
    </row>
    <row r="201" spans="1:10" ht="29.25" customHeight="1" x14ac:dyDescent="0.2">
      <c r="A201" s="1231" t="s">
        <v>22123</v>
      </c>
      <c r="B201" s="1250" t="s">
        <v>22114</v>
      </c>
      <c r="C201" s="1167" t="s">
        <v>22111</v>
      </c>
      <c r="D201" s="1229"/>
      <c r="E201" s="1248">
        <v>2400000</v>
      </c>
      <c r="F201" s="42"/>
      <c r="G201" s="1247" t="s">
        <v>2</v>
      </c>
      <c r="H201" s="1229"/>
      <c r="I201" s="1229"/>
      <c r="J201" s="1241"/>
    </row>
    <row r="202" spans="1:10" ht="33.75" customHeight="1" x14ac:dyDescent="0.2">
      <c r="A202" s="1231" t="s">
        <v>22122</v>
      </c>
      <c r="B202" s="1167" t="s">
        <v>22112</v>
      </c>
      <c r="C202" s="1167" t="s">
        <v>22111</v>
      </c>
      <c r="D202" s="1229"/>
      <c r="E202" s="1248">
        <v>200000</v>
      </c>
      <c r="F202" s="42"/>
      <c r="G202" s="1247" t="s">
        <v>2</v>
      </c>
      <c r="H202" s="1229"/>
      <c r="I202" s="1229"/>
      <c r="J202" s="1241"/>
    </row>
    <row r="203" spans="1:10" ht="27.75" customHeight="1" x14ac:dyDescent="0.2">
      <c r="A203" s="1231" t="s">
        <v>22121</v>
      </c>
      <c r="B203" s="1249" t="s">
        <v>22114</v>
      </c>
      <c r="C203" s="1167" t="s">
        <v>22111</v>
      </c>
      <c r="D203" s="1229"/>
      <c r="E203" s="1248">
        <v>1200000</v>
      </c>
      <c r="F203" s="42"/>
      <c r="G203" s="1247" t="s">
        <v>2</v>
      </c>
      <c r="H203" s="1229"/>
      <c r="I203" s="1229"/>
      <c r="J203" s="1241"/>
    </row>
    <row r="204" spans="1:10" ht="29.25" customHeight="1" x14ac:dyDescent="0.2">
      <c r="A204" s="1231" t="s">
        <v>22120</v>
      </c>
      <c r="B204" s="1249" t="s">
        <v>22114</v>
      </c>
      <c r="C204" s="1167" t="s">
        <v>22111</v>
      </c>
      <c r="D204" s="1229"/>
      <c r="E204" s="1248">
        <v>800000</v>
      </c>
      <c r="F204" s="42"/>
      <c r="G204" s="1247" t="s">
        <v>2</v>
      </c>
      <c r="H204" s="1229"/>
      <c r="I204" s="1229"/>
      <c r="J204" s="1241"/>
    </row>
    <row r="205" spans="1:10" ht="31.5" customHeight="1" x14ac:dyDescent="0.2">
      <c r="A205" s="1231" t="s">
        <v>22119</v>
      </c>
      <c r="B205" s="1167" t="s">
        <v>22112</v>
      </c>
      <c r="C205" s="1167" t="s">
        <v>22111</v>
      </c>
      <c r="D205" s="1229"/>
      <c r="E205" s="1248">
        <v>200000</v>
      </c>
      <c r="F205" s="42"/>
      <c r="G205" s="1247" t="s">
        <v>2</v>
      </c>
      <c r="H205" s="1229"/>
      <c r="I205" s="1229"/>
      <c r="J205" s="1241"/>
    </row>
    <row r="206" spans="1:10" ht="27.75" customHeight="1" x14ac:dyDescent="0.2">
      <c r="A206" s="1231" t="s">
        <v>22118</v>
      </c>
      <c r="B206" s="1249" t="s">
        <v>22114</v>
      </c>
      <c r="C206" s="1167" t="s">
        <v>22111</v>
      </c>
      <c r="D206" s="1229"/>
      <c r="E206" s="1248">
        <v>450000</v>
      </c>
      <c r="F206" s="42"/>
      <c r="G206" s="1247" t="s">
        <v>2</v>
      </c>
      <c r="H206" s="1229"/>
      <c r="I206" s="1229"/>
      <c r="J206" s="1241"/>
    </row>
    <row r="207" spans="1:10" ht="36" x14ac:dyDescent="0.2">
      <c r="A207" s="1231" t="s">
        <v>22117</v>
      </c>
      <c r="B207" s="1167" t="s">
        <v>22112</v>
      </c>
      <c r="C207" s="1167" t="s">
        <v>22111</v>
      </c>
      <c r="D207" s="1229"/>
      <c r="E207" s="1248">
        <v>250000</v>
      </c>
      <c r="F207" s="42"/>
      <c r="G207" s="1247" t="s">
        <v>2</v>
      </c>
      <c r="H207" s="1229"/>
      <c r="I207" s="1229"/>
      <c r="J207" s="1241"/>
    </row>
    <row r="208" spans="1:10" ht="51" customHeight="1" x14ac:dyDescent="0.2">
      <c r="A208" s="1231" t="s">
        <v>22116</v>
      </c>
      <c r="B208" s="1249" t="s">
        <v>22114</v>
      </c>
      <c r="C208" s="1167" t="s">
        <v>22111</v>
      </c>
      <c r="D208" s="1229"/>
      <c r="E208" s="1248">
        <v>300000</v>
      </c>
      <c r="F208" s="42"/>
      <c r="G208" s="1247" t="s">
        <v>2</v>
      </c>
      <c r="H208" s="1229"/>
      <c r="I208" s="1229"/>
      <c r="J208" s="1241"/>
    </row>
    <row r="209" spans="1:10" ht="36.75" customHeight="1" x14ac:dyDescent="0.2">
      <c r="A209" s="1231" t="s">
        <v>22115</v>
      </c>
      <c r="B209" s="1249" t="s">
        <v>22114</v>
      </c>
      <c r="C209" s="1167" t="s">
        <v>22111</v>
      </c>
      <c r="D209" s="1229"/>
      <c r="E209" s="1248">
        <v>300000</v>
      </c>
      <c r="F209" s="42"/>
      <c r="G209" s="1247" t="s">
        <v>2</v>
      </c>
      <c r="H209" s="1229"/>
      <c r="I209" s="1229"/>
      <c r="J209" s="1241"/>
    </row>
    <row r="210" spans="1:10" ht="27.75" customHeight="1" x14ac:dyDescent="0.2">
      <c r="A210" s="1231" t="s">
        <v>22113</v>
      </c>
      <c r="B210" s="1239" t="s">
        <v>22112</v>
      </c>
      <c r="C210" s="1239" t="s">
        <v>22111</v>
      </c>
      <c r="D210" s="1243"/>
      <c r="E210" s="1246">
        <v>200000</v>
      </c>
      <c r="F210" s="1245"/>
      <c r="G210" s="1244" t="s">
        <v>2</v>
      </c>
      <c r="H210" s="1243"/>
      <c r="I210" s="1243"/>
      <c r="J210" s="1242"/>
    </row>
    <row r="211" spans="1:10" ht="39" customHeight="1" x14ac:dyDescent="0.2">
      <c r="A211" s="1231" t="s">
        <v>22110</v>
      </c>
      <c r="B211" s="1239" t="s">
        <v>22106</v>
      </c>
      <c r="C211" s="1239" t="s">
        <v>22099</v>
      </c>
      <c r="D211" s="1238"/>
      <c r="E211" s="1228">
        <v>1314000</v>
      </c>
      <c r="F211" s="42"/>
      <c r="G211" s="1229" t="s">
        <v>22098</v>
      </c>
      <c r="H211" s="1226"/>
      <c r="I211" s="1167" t="s">
        <v>22097</v>
      </c>
      <c r="J211" s="1241"/>
    </row>
    <row r="212" spans="1:10" ht="35.25" customHeight="1" x14ac:dyDescent="0.2">
      <c r="A212" s="1231" t="s">
        <v>22109</v>
      </c>
      <c r="B212" s="1239" t="s">
        <v>22106</v>
      </c>
      <c r="C212" s="1239" t="s">
        <v>22099</v>
      </c>
      <c r="D212" s="1238"/>
      <c r="E212" s="1228">
        <v>1556640</v>
      </c>
      <c r="F212" s="42"/>
      <c r="G212" s="1229" t="s">
        <v>22098</v>
      </c>
      <c r="H212" s="1226"/>
      <c r="I212" s="1167" t="s">
        <v>22097</v>
      </c>
      <c r="J212" s="1237"/>
    </row>
    <row r="213" spans="1:10" ht="40.5" customHeight="1" x14ac:dyDescent="0.2">
      <c r="A213" s="1231" t="s">
        <v>22108</v>
      </c>
      <c r="B213" s="1239" t="s">
        <v>22106</v>
      </c>
      <c r="C213" s="1239" t="s">
        <v>22099</v>
      </c>
      <c r="D213" s="1238"/>
      <c r="E213" s="1228">
        <v>2357840</v>
      </c>
      <c r="F213" s="42"/>
      <c r="G213" s="1229" t="s">
        <v>22098</v>
      </c>
      <c r="H213" s="1226"/>
      <c r="I213" s="1167" t="s">
        <v>22097</v>
      </c>
      <c r="J213" s="1237"/>
    </row>
    <row r="214" spans="1:10" ht="45" customHeight="1" x14ac:dyDescent="0.2">
      <c r="A214" s="1231" t="s">
        <v>22107</v>
      </c>
      <c r="B214" s="1239" t="s">
        <v>22106</v>
      </c>
      <c r="C214" s="1239" t="s">
        <v>22099</v>
      </c>
      <c r="D214" s="1238"/>
      <c r="E214" s="1228">
        <v>2700000</v>
      </c>
      <c r="F214" s="42"/>
      <c r="G214" s="1229" t="s">
        <v>22098</v>
      </c>
      <c r="H214" s="1226"/>
      <c r="I214" s="1167" t="s">
        <v>22097</v>
      </c>
      <c r="J214" s="1237"/>
    </row>
    <row r="215" spans="1:10" ht="40.5" customHeight="1" x14ac:dyDescent="0.2">
      <c r="A215" s="1231" t="s">
        <v>22105</v>
      </c>
      <c r="B215" s="1239" t="s">
        <v>22093</v>
      </c>
      <c r="C215" s="1239" t="s">
        <v>22099</v>
      </c>
      <c r="D215" s="1238"/>
      <c r="E215" s="1228">
        <v>3237778</v>
      </c>
      <c r="F215" s="42"/>
      <c r="G215" s="1229" t="s">
        <v>22098</v>
      </c>
      <c r="H215" s="1226"/>
      <c r="I215" s="1167" t="s">
        <v>22097</v>
      </c>
      <c r="J215" s="1237"/>
    </row>
    <row r="216" spans="1:10" ht="51" customHeight="1" x14ac:dyDescent="0.2">
      <c r="A216" s="1231" t="s">
        <v>22104</v>
      </c>
      <c r="B216" s="1239" t="s">
        <v>22093</v>
      </c>
      <c r="C216" s="1239" t="s">
        <v>22099</v>
      </c>
      <c r="D216" s="1238"/>
      <c r="E216" s="1228">
        <v>5000000</v>
      </c>
      <c r="F216" s="42"/>
      <c r="G216" s="1229" t="s">
        <v>22098</v>
      </c>
      <c r="H216" s="1226"/>
      <c r="I216" s="1167" t="s">
        <v>22097</v>
      </c>
      <c r="J216" s="1237"/>
    </row>
    <row r="217" spans="1:10" ht="30" customHeight="1" x14ac:dyDescent="0.2">
      <c r="A217" s="1231" t="s">
        <v>22103</v>
      </c>
      <c r="B217" s="1239" t="s">
        <v>22093</v>
      </c>
      <c r="C217" s="1239" t="s">
        <v>22099</v>
      </c>
      <c r="D217" s="1238"/>
      <c r="E217" s="1228">
        <v>12223000</v>
      </c>
      <c r="F217" s="42"/>
      <c r="G217" s="1229" t="s">
        <v>22098</v>
      </c>
      <c r="H217" s="1226"/>
      <c r="I217" s="1167" t="s">
        <v>22097</v>
      </c>
      <c r="J217" s="1237"/>
    </row>
    <row r="218" spans="1:10" ht="39" customHeight="1" x14ac:dyDescent="0.2">
      <c r="A218" s="1231" t="s">
        <v>22102</v>
      </c>
      <c r="B218" s="1239" t="s">
        <v>22093</v>
      </c>
      <c r="C218" s="1239" t="s">
        <v>22099</v>
      </c>
      <c r="D218" s="1238"/>
      <c r="E218" s="1228">
        <v>37003581</v>
      </c>
      <c r="F218" s="1240"/>
      <c r="G218" s="1229" t="s">
        <v>22098</v>
      </c>
      <c r="H218" s="1226"/>
      <c r="I218" s="1167" t="s">
        <v>22097</v>
      </c>
      <c r="J218" s="1237"/>
    </row>
    <row r="219" spans="1:10" ht="33.75" customHeight="1" x14ac:dyDescent="0.2">
      <c r="A219" s="1231" t="s">
        <v>22101</v>
      </c>
      <c r="B219" s="1239" t="s">
        <v>22093</v>
      </c>
      <c r="C219" s="1239" t="s">
        <v>22099</v>
      </c>
      <c r="D219" s="1238"/>
      <c r="E219" s="1228">
        <v>54000000</v>
      </c>
      <c r="F219" s="42"/>
      <c r="G219" s="1229" t="s">
        <v>22098</v>
      </c>
      <c r="H219" s="1226"/>
      <c r="I219" s="1167" t="s">
        <v>22097</v>
      </c>
      <c r="J219" s="1237"/>
    </row>
    <row r="220" spans="1:10" ht="32.25" customHeight="1" x14ac:dyDescent="0.2">
      <c r="A220" s="1231" t="s">
        <v>22100</v>
      </c>
      <c r="B220" s="1167" t="s">
        <v>22093</v>
      </c>
      <c r="C220" s="1167" t="s">
        <v>22099</v>
      </c>
      <c r="D220" s="1238"/>
      <c r="E220" s="1228">
        <v>130200000</v>
      </c>
      <c r="F220" s="42"/>
      <c r="G220" s="1229" t="s">
        <v>22098</v>
      </c>
      <c r="H220" s="1226"/>
      <c r="I220" s="1167" t="s">
        <v>22097</v>
      </c>
      <c r="J220" s="1237"/>
    </row>
    <row r="221" spans="1:10" ht="60" x14ac:dyDescent="0.2">
      <c r="A221" s="1231" t="s">
        <v>22096</v>
      </c>
      <c r="B221" s="1232" t="s">
        <v>22057</v>
      </c>
      <c r="C221" s="1232" t="s">
        <v>22082</v>
      </c>
      <c r="D221" s="1236" t="s">
        <v>3</v>
      </c>
      <c r="E221" s="1235">
        <v>44000</v>
      </c>
      <c r="F221" s="1234" t="s">
        <v>3</v>
      </c>
      <c r="G221" s="1232" t="s">
        <v>3</v>
      </c>
      <c r="H221" s="1233" t="s">
        <v>3</v>
      </c>
      <c r="I221" s="1232" t="s">
        <v>22078</v>
      </c>
      <c r="J221" s="1232" t="s">
        <v>22077</v>
      </c>
    </row>
    <row r="222" spans="1:10" ht="48" x14ac:dyDescent="0.2">
      <c r="A222" s="1231" t="s">
        <v>22095</v>
      </c>
      <c r="B222" s="1167" t="s">
        <v>22057</v>
      </c>
      <c r="C222" s="1167" t="s">
        <v>22082</v>
      </c>
      <c r="D222" s="1229" t="s">
        <v>3</v>
      </c>
      <c r="E222" s="1228">
        <v>99613.67</v>
      </c>
      <c r="F222" s="1167" t="s">
        <v>3</v>
      </c>
      <c r="G222" s="1167" t="s">
        <v>3</v>
      </c>
      <c r="H222" s="1226" t="s">
        <v>3</v>
      </c>
      <c r="I222" s="1167" t="s">
        <v>22078</v>
      </c>
      <c r="J222" s="1167" t="s">
        <v>22077</v>
      </c>
    </row>
    <row r="223" spans="1:10" ht="33.75" customHeight="1" x14ac:dyDescent="0.2">
      <c r="A223" s="1231" t="s">
        <v>22094</v>
      </c>
      <c r="B223" s="1167" t="s">
        <v>22093</v>
      </c>
      <c r="C223" s="1167" t="s">
        <v>22092</v>
      </c>
      <c r="D223" s="1229" t="s">
        <v>3</v>
      </c>
      <c r="E223" s="1228">
        <v>620000</v>
      </c>
      <c r="F223" s="1167" t="s">
        <v>3</v>
      </c>
      <c r="G223" s="1167" t="s">
        <v>3</v>
      </c>
      <c r="H223" s="1226" t="s">
        <v>3</v>
      </c>
      <c r="I223" s="1167" t="s">
        <v>22078</v>
      </c>
      <c r="J223" s="1167" t="s">
        <v>22077</v>
      </c>
    </row>
    <row r="224" spans="1:10" ht="61.5" customHeight="1" x14ac:dyDescent="0.2">
      <c r="A224" s="1231" t="s">
        <v>22091</v>
      </c>
      <c r="B224" s="1167" t="s">
        <v>22057</v>
      </c>
      <c r="C224" s="1167" t="s">
        <v>22082</v>
      </c>
      <c r="D224" s="1229" t="s">
        <v>3</v>
      </c>
      <c r="E224" s="1228">
        <v>72000</v>
      </c>
      <c r="F224" s="1227" t="s">
        <v>3</v>
      </c>
      <c r="G224" s="1167" t="s">
        <v>3</v>
      </c>
      <c r="H224" s="1226" t="s">
        <v>3</v>
      </c>
      <c r="I224" s="1167" t="s">
        <v>22078</v>
      </c>
      <c r="J224" s="1167" t="s">
        <v>22077</v>
      </c>
    </row>
    <row r="225" spans="1:10" ht="60" x14ac:dyDescent="0.2">
      <c r="A225" s="1231" t="s">
        <v>22090</v>
      </c>
      <c r="B225" s="1167" t="s">
        <v>22057</v>
      </c>
      <c r="C225" s="1167" t="s">
        <v>22082</v>
      </c>
      <c r="D225" s="1229" t="s">
        <v>3</v>
      </c>
      <c r="E225" s="1228">
        <v>144000</v>
      </c>
      <c r="F225" s="1227" t="s">
        <v>3</v>
      </c>
      <c r="G225" s="1167" t="s">
        <v>3</v>
      </c>
      <c r="H225" s="1226" t="s">
        <v>3</v>
      </c>
      <c r="I225" s="1167" t="s">
        <v>22078</v>
      </c>
      <c r="J225" s="1167" t="s">
        <v>22077</v>
      </c>
    </row>
    <row r="226" spans="1:10" ht="72" x14ac:dyDescent="0.2">
      <c r="A226" s="1231" t="s">
        <v>22089</v>
      </c>
      <c r="B226" s="1167" t="s">
        <v>22057</v>
      </c>
      <c r="C226" s="1167" t="s">
        <v>22082</v>
      </c>
      <c r="D226" s="1229" t="s">
        <v>3</v>
      </c>
      <c r="E226" s="1228">
        <v>108000</v>
      </c>
      <c r="F226" s="1227" t="s">
        <v>3</v>
      </c>
      <c r="G226" s="1167" t="s">
        <v>3</v>
      </c>
      <c r="H226" s="1226" t="s">
        <v>3</v>
      </c>
      <c r="I226" s="1167" t="s">
        <v>22078</v>
      </c>
      <c r="J226" s="1167" t="s">
        <v>22077</v>
      </c>
    </row>
    <row r="227" spans="1:10" ht="60" x14ac:dyDescent="0.2">
      <c r="A227" s="1231" t="s">
        <v>22088</v>
      </c>
      <c r="B227" s="1167" t="s">
        <v>22057</v>
      </c>
      <c r="C227" s="1167" t="s">
        <v>22082</v>
      </c>
      <c r="D227" s="1229" t="s">
        <v>3</v>
      </c>
      <c r="E227" s="1228">
        <v>90000</v>
      </c>
      <c r="F227" s="1227" t="s">
        <v>3</v>
      </c>
      <c r="G227" s="1167" t="s">
        <v>3</v>
      </c>
      <c r="H227" s="1226" t="s">
        <v>3</v>
      </c>
      <c r="I227" s="1167" t="s">
        <v>22078</v>
      </c>
      <c r="J227" s="1167" t="s">
        <v>22077</v>
      </c>
    </row>
    <row r="228" spans="1:10" ht="72" x14ac:dyDescent="0.2">
      <c r="A228" s="1231" t="s">
        <v>22087</v>
      </c>
      <c r="B228" s="1167" t="s">
        <v>22057</v>
      </c>
      <c r="C228" s="1167" t="s">
        <v>22082</v>
      </c>
      <c r="D228" s="1229" t="s">
        <v>3</v>
      </c>
      <c r="E228" s="1228">
        <v>108000</v>
      </c>
      <c r="F228" s="1227" t="s">
        <v>3</v>
      </c>
      <c r="G228" s="1167" t="s">
        <v>3</v>
      </c>
      <c r="H228" s="1226" t="s">
        <v>3</v>
      </c>
      <c r="I228" s="1167" t="s">
        <v>22078</v>
      </c>
      <c r="J228" s="1167" t="s">
        <v>22077</v>
      </c>
    </row>
    <row r="229" spans="1:10" ht="72" x14ac:dyDescent="0.2">
      <c r="A229" s="1230" t="s">
        <v>22086</v>
      </c>
      <c r="B229" s="1167" t="s">
        <v>22057</v>
      </c>
      <c r="C229" s="1167" t="s">
        <v>22082</v>
      </c>
      <c r="D229" s="1229" t="s">
        <v>3</v>
      </c>
      <c r="E229" s="1228">
        <v>120000</v>
      </c>
      <c r="F229" s="1227" t="s">
        <v>3</v>
      </c>
      <c r="G229" s="1167" t="s">
        <v>3</v>
      </c>
      <c r="H229" s="1226" t="s">
        <v>3</v>
      </c>
      <c r="I229" s="1167" t="s">
        <v>22078</v>
      </c>
      <c r="J229" s="1167" t="s">
        <v>22077</v>
      </c>
    </row>
    <row r="230" spans="1:10" ht="108" x14ac:dyDescent="0.2">
      <c r="A230" s="1230" t="s">
        <v>22085</v>
      </c>
      <c r="B230" s="1167" t="s">
        <v>22057</v>
      </c>
      <c r="C230" s="1167" t="s">
        <v>22082</v>
      </c>
      <c r="D230" s="1229" t="s">
        <v>3</v>
      </c>
      <c r="E230" s="1228">
        <v>144000</v>
      </c>
      <c r="F230" s="1227" t="s">
        <v>3</v>
      </c>
      <c r="G230" s="1167" t="s">
        <v>3</v>
      </c>
      <c r="H230" s="1226" t="s">
        <v>3</v>
      </c>
      <c r="I230" s="1167" t="s">
        <v>22078</v>
      </c>
      <c r="J230" s="1167" t="s">
        <v>22081</v>
      </c>
    </row>
    <row r="231" spans="1:10" ht="132" customHeight="1" x14ac:dyDescent="0.2">
      <c r="A231" s="1230" t="s">
        <v>22084</v>
      </c>
      <c r="B231" s="1167" t="s">
        <v>22057</v>
      </c>
      <c r="C231" s="1167" t="s">
        <v>22082</v>
      </c>
      <c r="D231" s="1229" t="s">
        <v>3</v>
      </c>
      <c r="E231" s="1228">
        <v>144000</v>
      </c>
      <c r="F231" s="1227" t="s">
        <v>3</v>
      </c>
      <c r="G231" s="1167" t="s">
        <v>3</v>
      </c>
      <c r="H231" s="1226" t="s">
        <v>3</v>
      </c>
      <c r="I231" s="1167" t="s">
        <v>22078</v>
      </c>
      <c r="J231" s="1167" t="s">
        <v>22081</v>
      </c>
    </row>
    <row r="232" spans="1:10" ht="117.75" customHeight="1" x14ac:dyDescent="0.2">
      <c r="A232" s="1230" t="s">
        <v>22083</v>
      </c>
      <c r="B232" s="1167" t="s">
        <v>22057</v>
      </c>
      <c r="C232" s="1167" t="s">
        <v>22082</v>
      </c>
      <c r="D232" s="1229" t="s">
        <v>3</v>
      </c>
      <c r="E232" s="1228">
        <v>144000</v>
      </c>
      <c r="F232" s="1227" t="s">
        <v>3</v>
      </c>
      <c r="G232" s="1167" t="s">
        <v>3</v>
      </c>
      <c r="H232" s="1226" t="s">
        <v>3</v>
      </c>
      <c r="I232" s="1167" t="s">
        <v>22078</v>
      </c>
      <c r="J232" s="1167" t="s">
        <v>22081</v>
      </c>
    </row>
    <row r="233" spans="1:10" ht="36.75" customHeight="1" x14ac:dyDescent="0.2">
      <c r="A233" s="1230" t="s">
        <v>22080</v>
      </c>
      <c r="B233" s="1167" t="s">
        <v>22057</v>
      </c>
      <c r="C233" s="1167" t="s">
        <v>22079</v>
      </c>
      <c r="D233" s="1229" t="s">
        <v>3</v>
      </c>
      <c r="E233" s="1228">
        <v>235000</v>
      </c>
      <c r="F233" s="1227" t="s">
        <v>3</v>
      </c>
      <c r="G233" s="1167" t="s">
        <v>3</v>
      </c>
      <c r="H233" s="1226" t="s">
        <v>3</v>
      </c>
      <c r="I233" s="1167" t="s">
        <v>22078</v>
      </c>
      <c r="J233" s="1167" t="s">
        <v>22077</v>
      </c>
    </row>
    <row r="234" spans="1:10" ht="27.75" customHeight="1" x14ac:dyDescent="0.2">
      <c r="A234" s="1888" t="s">
        <v>2049</v>
      </c>
      <c r="B234" s="1888"/>
      <c r="C234" s="1888"/>
      <c r="D234" s="1888"/>
      <c r="E234" s="1225">
        <f>SUM(E13:E233)</f>
        <v>822177956.59000015</v>
      </c>
      <c r="F234" s="1889"/>
      <c r="G234" s="1889"/>
      <c r="H234" s="1889"/>
      <c r="I234" s="1889"/>
      <c r="J234" s="1889"/>
    </row>
  </sheetData>
  <mergeCells count="10">
    <mergeCell ref="B83:J83"/>
    <mergeCell ref="B160:J160"/>
    <mergeCell ref="A234:D234"/>
    <mergeCell ref="F234:J234"/>
    <mergeCell ref="A1:B1"/>
    <mergeCell ref="A2:B2"/>
    <mergeCell ref="A3:J3"/>
    <mergeCell ref="A5:J5"/>
    <mergeCell ref="A7:J7"/>
    <mergeCell ref="B12:J12"/>
  </mergeCells>
  <printOptions horizontalCentered="1"/>
  <pageMargins left="0.70866141732283472" right="0.70866141732283472" top="0.74803149606299213" bottom="0.74803149606299213" header="0.31496062992125984" footer="0.31496062992125984"/>
  <pageSetup paperSize="8" scale="55" orientation="landscape" horizontalDpi="200" verticalDpi="200" r:id="rId1"/>
  <rowBreaks count="4" manualBreakCount="4">
    <brk id="60" max="9" man="1"/>
    <brk id="101" max="9" man="1"/>
    <brk id="148" max="9" man="1"/>
    <brk id="188"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E412B-5BF4-4BA9-B6EE-9558D84990A4}">
  <dimension ref="A1:I999"/>
  <sheetViews>
    <sheetView view="pageBreakPreview" topLeftCell="A5" zoomScale="68" zoomScaleNormal="59" zoomScaleSheetLayoutView="68" workbookViewId="0">
      <selection activeCell="A5" sqref="A5:H5"/>
    </sheetView>
  </sheetViews>
  <sheetFormatPr baseColWidth="10" defaultColWidth="11.42578125" defaultRowHeight="12" x14ac:dyDescent="0.2"/>
  <cols>
    <col min="1" max="1" width="46.85546875" style="14" customWidth="1"/>
    <col min="2" max="2" width="33.140625" style="31" customWidth="1"/>
    <col min="3" max="3" width="30.7109375" style="30" customWidth="1"/>
    <col min="4" max="4" width="16.42578125" style="41" customWidth="1"/>
    <col min="5" max="5" width="15.5703125" style="49" customWidth="1"/>
    <col min="6" max="6" width="16.42578125" style="49" customWidth="1"/>
    <col min="7" max="7" width="56.28515625" style="15" customWidth="1"/>
    <col min="8" max="8" width="29.5703125" style="54" customWidth="1"/>
    <col min="9" max="9" width="6.140625" style="16" customWidth="1"/>
    <col min="10" max="16384" width="11.42578125" style="16"/>
  </cols>
  <sheetData>
    <row r="1" spans="1:9" s="4" customFormat="1" x14ac:dyDescent="0.2">
      <c r="A1" s="2"/>
      <c r="B1" s="31"/>
      <c r="C1" s="27"/>
      <c r="D1" s="33"/>
      <c r="E1" s="44"/>
      <c r="F1" s="44"/>
      <c r="G1" s="3"/>
      <c r="H1" s="31"/>
    </row>
    <row r="2" spans="1:9" s="4" customFormat="1" ht="15" x14ac:dyDescent="0.2">
      <c r="A2" s="22" t="s">
        <v>16</v>
      </c>
      <c r="B2" s="72"/>
      <c r="C2" s="7"/>
      <c r="D2" s="34"/>
      <c r="E2" s="44"/>
      <c r="F2" s="44"/>
      <c r="G2" s="6"/>
      <c r="H2" s="51"/>
    </row>
    <row r="3" spans="1:9" s="4" customFormat="1" ht="27.95" customHeight="1" x14ac:dyDescent="0.2">
      <c r="A3" s="617" t="s">
        <v>4</v>
      </c>
      <c r="B3" s="120"/>
      <c r="C3" s="28"/>
      <c r="D3" s="35"/>
      <c r="E3" s="45"/>
      <c r="F3" s="44"/>
      <c r="G3" s="6"/>
      <c r="H3" s="51"/>
    </row>
    <row r="4" spans="1:9" s="4" customFormat="1" ht="15.75" x14ac:dyDescent="0.2">
      <c r="A4" s="5"/>
      <c r="B4" s="32"/>
      <c r="C4" s="7"/>
      <c r="D4" s="34"/>
      <c r="E4" s="44"/>
      <c r="F4" s="44"/>
      <c r="G4" s="6"/>
      <c r="H4" s="51"/>
    </row>
    <row r="5" spans="1:9" s="4" customFormat="1" ht="23.25" x14ac:dyDescent="0.2">
      <c r="A5" s="1897" t="s">
        <v>38</v>
      </c>
      <c r="B5" s="1897"/>
      <c r="C5" s="1897"/>
      <c r="D5" s="1897"/>
      <c r="E5" s="1897"/>
      <c r="F5" s="1897"/>
      <c r="G5" s="1897"/>
      <c r="H5" s="1897"/>
    </row>
    <row r="6" spans="1:9" s="4" customFormat="1" ht="23.25" x14ac:dyDescent="0.2">
      <c r="A6" s="23"/>
      <c r="B6" s="17"/>
      <c r="C6" s="24"/>
      <c r="D6" s="36"/>
      <c r="E6" s="44"/>
      <c r="F6" s="44"/>
      <c r="G6" s="18"/>
      <c r="H6" s="17"/>
    </row>
    <row r="7" spans="1:9" s="4" customFormat="1" ht="23.25" x14ac:dyDescent="0.2">
      <c r="A7" s="1897" t="s">
        <v>39</v>
      </c>
      <c r="B7" s="1897"/>
      <c r="C7" s="1897"/>
      <c r="D7" s="1897"/>
      <c r="E7" s="1897"/>
      <c r="F7" s="1897"/>
      <c r="G7" s="1897"/>
      <c r="H7" s="1897"/>
    </row>
    <row r="8" spans="1:9" s="4" customFormat="1" ht="23.25" x14ac:dyDescent="0.2">
      <c r="A8" s="25"/>
      <c r="B8" s="25"/>
      <c r="C8" s="29"/>
      <c r="D8" s="37"/>
      <c r="E8" s="46"/>
      <c r="F8" s="46"/>
      <c r="G8" s="21"/>
      <c r="H8" s="52"/>
    </row>
    <row r="9" spans="1:9" s="4" customFormat="1" ht="23.25" x14ac:dyDescent="0.2">
      <c r="A9" s="1898" t="s">
        <v>1135</v>
      </c>
      <c r="B9" s="1898"/>
      <c r="C9" s="1898"/>
      <c r="D9" s="1898"/>
      <c r="E9" s="1898"/>
      <c r="F9" s="1898"/>
      <c r="G9" s="1898"/>
      <c r="H9" s="1898"/>
    </row>
    <row r="10" spans="1:9" s="4" customFormat="1" ht="15.75" x14ac:dyDescent="0.2">
      <c r="A10" s="5"/>
      <c r="B10" s="32"/>
      <c r="C10" s="9"/>
      <c r="D10" s="38"/>
      <c r="E10" s="47"/>
      <c r="F10" s="47"/>
      <c r="G10" s="8"/>
      <c r="H10" s="32"/>
    </row>
    <row r="11" spans="1:9" s="4" customFormat="1" ht="15.75" x14ac:dyDescent="0.2">
      <c r="A11" s="5"/>
      <c r="B11" s="32"/>
      <c r="C11" s="9"/>
      <c r="D11" s="38"/>
      <c r="E11" s="47"/>
      <c r="F11" s="47"/>
      <c r="G11" s="8"/>
      <c r="H11" s="32"/>
    </row>
    <row r="12" spans="1:9" s="4" customFormat="1" ht="14.25" x14ac:dyDescent="0.2">
      <c r="A12" s="1" t="s">
        <v>8</v>
      </c>
      <c r="B12" s="1" t="s">
        <v>1</v>
      </c>
      <c r="C12" s="10"/>
      <c r="D12" s="39"/>
      <c r="E12" s="39"/>
      <c r="F12" s="50"/>
      <c r="G12" s="11"/>
      <c r="H12" s="53"/>
    </row>
    <row r="13" spans="1:9" s="4" customFormat="1" x14ac:dyDescent="0.2">
      <c r="A13" s="1" t="s">
        <v>0</v>
      </c>
      <c r="B13" s="26" t="s">
        <v>9</v>
      </c>
      <c r="C13" s="10"/>
      <c r="D13" s="40"/>
      <c r="E13" s="40"/>
      <c r="F13" s="40"/>
      <c r="G13" s="3"/>
      <c r="H13" s="31"/>
    </row>
    <row r="14" spans="1:9" s="4" customFormat="1" ht="36" x14ac:dyDescent="0.2">
      <c r="A14" s="121" t="s">
        <v>1062</v>
      </c>
      <c r="B14" s="122" t="s">
        <v>10</v>
      </c>
      <c r="C14" s="122" t="s">
        <v>11</v>
      </c>
      <c r="D14" s="19" t="s">
        <v>40</v>
      </c>
      <c r="E14" s="19" t="s">
        <v>41</v>
      </c>
      <c r="F14" s="19" t="s">
        <v>1213</v>
      </c>
      <c r="G14" s="121" t="s">
        <v>12</v>
      </c>
      <c r="H14" s="122" t="s">
        <v>13</v>
      </c>
    </row>
    <row r="15" spans="1:9" s="4" customFormat="1" x14ac:dyDescent="0.2">
      <c r="A15" s="121"/>
      <c r="B15" s="122"/>
      <c r="C15" s="122"/>
      <c r="D15" s="20" t="s">
        <v>14</v>
      </c>
      <c r="E15" s="20" t="s">
        <v>14</v>
      </c>
      <c r="F15" s="20" t="s">
        <v>14</v>
      </c>
      <c r="G15" s="121"/>
      <c r="H15" s="122"/>
    </row>
    <row r="16" spans="1:9" s="12" customFormat="1" ht="72" x14ac:dyDescent="0.2">
      <c r="A16" s="80" t="s">
        <v>42</v>
      </c>
      <c r="B16" s="81" t="s">
        <v>1249</v>
      </c>
      <c r="C16" s="81" t="s">
        <v>43</v>
      </c>
      <c r="D16" s="73">
        <v>6400</v>
      </c>
      <c r="E16" s="73"/>
      <c r="F16" s="73"/>
      <c r="G16" s="82" t="s">
        <v>27</v>
      </c>
      <c r="H16" s="83" t="s">
        <v>19</v>
      </c>
      <c r="I16" s="67" t="s">
        <v>1204</v>
      </c>
    </row>
    <row r="17" spans="1:9" s="12" customFormat="1" ht="48" x14ac:dyDescent="0.2">
      <c r="A17" s="80" t="s">
        <v>1250</v>
      </c>
      <c r="B17" s="81"/>
      <c r="C17" s="81" t="s">
        <v>44</v>
      </c>
      <c r="D17" s="73">
        <v>32000</v>
      </c>
      <c r="E17" s="73"/>
      <c r="F17" s="73"/>
      <c r="G17" s="82" t="s">
        <v>28</v>
      </c>
      <c r="H17" s="83" t="s">
        <v>19</v>
      </c>
      <c r="I17" s="67" t="s">
        <v>1204</v>
      </c>
    </row>
    <row r="18" spans="1:9" s="12" customFormat="1" ht="48" x14ac:dyDescent="0.2">
      <c r="A18" s="80" t="s">
        <v>45</v>
      </c>
      <c r="B18" s="81"/>
      <c r="C18" s="81" t="s">
        <v>46</v>
      </c>
      <c r="D18" s="73">
        <v>30000</v>
      </c>
      <c r="E18" s="73"/>
      <c r="F18" s="73"/>
      <c r="G18" s="82" t="s">
        <v>29</v>
      </c>
      <c r="H18" s="83" t="s">
        <v>47</v>
      </c>
      <c r="I18" s="67" t="s">
        <v>1204</v>
      </c>
    </row>
    <row r="19" spans="1:9" s="12" customFormat="1" ht="84" x14ac:dyDescent="0.2">
      <c r="A19" s="80" t="s">
        <v>1251</v>
      </c>
      <c r="B19" s="81"/>
      <c r="C19" s="81" t="s">
        <v>48</v>
      </c>
      <c r="D19" s="73">
        <v>31200</v>
      </c>
      <c r="E19" s="73"/>
      <c r="F19" s="73"/>
      <c r="G19" s="82" t="s">
        <v>49</v>
      </c>
      <c r="H19" s="83" t="s">
        <v>50</v>
      </c>
      <c r="I19" s="67" t="s">
        <v>1204</v>
      </c>
    </row>
    <row r="20" spans="1:9" s="12" customFormat="1" ht="96" x14ac:dyDescent="0.2">
      <c r="A20" s="80" t="s">
        <v>1252</v>
      </c>
      <c r="B20" s="81"/>
      <c r="C20" s="81" t="s">
        <v>51</v>
      </c>
      <c r="D20" s="73">
        <v>30000</v>
      </c>
      <c r="E20" s="73"/>
      <c r="F20" s="73"/>
      <c r="G20" s="82" t="s">
        <v>30</v>
      </c>
      <c r="H20" s="83" t="s">
        <v>52</v>
      </c>
      <c r="I20" s="67" t="s">
        <v>1204</v>
      </c>
    </row>
    <row r="21" spans="1:9" s="12" customFormat="1" ht="60" x14ac:dyDescent="0.2">
      <c r="A21" s="80" t="s">
        <v>1253</v>
      </c>
      <c r="B21" s="81"/>
      <c r="C21" s="81" t="s">
        <v>53</v>
      </c>
      <c r="D21" s="73">
        <v>25000</v>
      </c>
      <c r="E21" s="73"/>
      <c r="F21" s="73"/>
      <c r="G21" s="82" t="s">
        <v>54</v>
      </c>
      <c r="H21" s="83" t="s">
        <v>52</v>
      </c>
      <c r="I21" s="67" t="s">
        <v>1204</v>
      </c>
    </row>
    <row r="22" spans="1:9" s="12" customFormat="1" ht="72" x14ac:dyDescent="0.2">
      <c r="A22" s="80" t="s">
        <v>55</v>
      </c>
      <c r="B22" s="81" t="s">
        <v>56</v>
      </c>
      <c r="C22" s="81"/>
      <c r="D22" s="73">
        <v>33500</v>
      </c>
      <c r="E22" s="73"/>
      <c r="F22" s="73"/>
      <c r="G22" s="82" t="s">
        <v>57</v>
      </c>
      <c r="H22" s="83" t="s">
        <v>23</v>
      </c>
      <c r="I22" s="67" t="s">
        <v>1204</v>
      </c>
    </row>
    <row r="23" spans="1:9" s="12" customFormat="1" ht="60" x14ac:dyDescent="0.2">
      <c r="A23" s="80" t="s">
        <v>1254</v>
      </c>
      <c r="B23" s="81" t="s">
        <v>58</v>
      </c>
      <c r="C23" s="81"/>
      <c r="D23" s="73">
        <v>32000</v>
      </c>
      <c r="E23" s="73"/>
      <c r="F23" s="73"/>
      <c r="G23" s="82" t="s">
        <v>59</v>
      </c>
      <c r="H23" s="83" t="s">
        <v>24</v>
      </c>
      <c r="I23" s="67" t="s">
        <v>1204</v>
      </c>
    </row>
    <row r="24" spans="1:9" s="12" customFormat="1" ht="36" x14ac:dyDescent="0.2">
      <c r="A24" s="80" t="s">
        <v>60</v>
      </c>
      <c r="B24" s="81" t="s">
        <v>61</v>
      </c>
      <c r="C24" s="81"/>
      <c r="D24" s="73">
        <v>34000</v>
      </c>
      <c r="E24" s="73"/>
      <c r="F24" s="73"/>
      <c r="G24" s="82" t="s">
        <v>62</v>
      </c>
      <c r="H24" s="83" t="s">
        <v>50</v>
      </c>
      <c r="I24" s="67" t="s">
        <v>1204</v>
      </c>
    </row>
    <row r="25" spans="1:9" s="12" customFormat="1" ht="60" x14ac:dyDescent="0.2">
      <c r="A25" s="80" t="s">
        <v>63</v>
      </c>
      <c r="B25" s="81"/>
      <c r="C25" s="81" t="s">
        <v>64</v>
      </c>
      <c r="D25" s="73">
        <v>29000</v>
      </c>
      <c r="E25" s="73"/>
      <c r="F25" s="73"/>
      <c r="G25" s="82" t="s">
        <v>65</v>
      </c>
      <c r="H25" s="83" t="s">
        <v>19</v>
      </c>
      <c r="I25" s="67" t="s">
        <v>1204</v>
      </c>
    </row>
    <row r="26" spans="1:9" s="12" customFormat="1" ht="60" x14ac:dyDescent="0.2">
      <c r="A26" s="80" t="s">
        <v>66</v>
      </c>
      <c r="B26" s="81"/>
      <c r="C26" s="81" t="s">
        <v>67</v>
      </c>
      <c r="D26" s="73">
        <v>30000</v>
      </c>
      <c r="E26" s="73"/>
      <c r="F26" s="73"/>
      <c r="G26" s="82" t="s">
        <v>66</v>
      </c>
      <c r="H26" s="83" t="s">
        <v>20</v>
      </c>
      <c r="I26" s="67" t="s">
        <v>1204</v>
      </c>
    </row>
    <row r="27" spans="1:9" s="12" customFormat="1" ht="48" x14ac:dyDescent="0.2">
      <c r="A27" s="80" t="s">
        <v>68</v>
      </c>
      <c r="B27" s="81"/>
      <c r="C27" s="81" t="s">
        <v>69</v>
      </c>
      <c r="D27" s="73">
        <v>34400</v>
      </c>
      <c r="E27" s="73"/>
      <c r="F27" s="73"/>
      <c r="G27" s="82" t="s">
        <v>70</v>
      </c>
      <c r="H27" s="83" t="s">
        <v>31</v>
      </c>
      <c r="I27" s="67" t="s">
        <v>1204</v>
      </c>
    </row>
    <row r="28" spans="1:9" s="12" customFormat="1" ht="36" x14ac:dyDescent="0.2">
      <c r="A28" s="80" t="s">
        <v>71</v>
      </c>
      <c r="B28" s="81" t="s">
        <v>72</v>
      </c>
      <c r="C28" s="81"/>
      <c r="D28" s="73">
        <v>33040</v>
      </c>
      <c r="E28" s="73"/>
      <c r="F28" s="73"/>
      <c r="G28" s="82" t="s">
        <v>25</v>
      </c>
      <c r="H28" s="83" t="s">
        <v>26</v>
      </c>
      <c r="I28" s="67" t="s">
        <v>1204</v>
      </c>
    </row>
    <row r="29" spans="1:9" s="12" customFormat="1" ht="60" x14ac:dyDescent="0.2">
      <c r="A29" s="80" t="s">
        <v>73</v>
      </c>
      <c r="B29" s="81"/>
      <c r="C29" s="81" t="s">
        <v>74</v>
      </c>
      <c r="D29" s="73">
        <v>32000</v>
      </c>
      <c r="E29" s="73"/>
      <c r="F29" s="73"/>
      <c r="G29" s="82" t="s">
        <v>75</v>
      </c>
      <c r="H29" s="83" t="s">
        <v>24</v>
      </c>
      <c r="I29" s="67" t="s">
        <v>1204</v>
      </c>
    </row>
    <row r="30" spans="1:9" s="12" customFormat="1" ht="60" x14ac:dyDescent="0.2">
      <c r="A30" s="80" t="s">
        <v>76</v>
      </c>
      <c r="B30" s="81"/>
      <c r="C30" s="81" t="s">
        <v>77</v>
      </c>
      <c r="D30" s="73">
        <v>33000</v>
      </c>
      <c r="E30" s="73"/>
      <c r="F30" s="73"/>
      <c r="G30" s="82" t="s">
        <v>78</v>
      </c>
      <c r="H30" s="83" t="s">
        <v>79</v>
      </c>
      <c r="I30" s="67" t="s">
        <v>1204</v>
      </c>
    </row>
    <row r="31" spans="1:9" s="12" customFormat="1" ht="48" x14ac:dyDescent="0.2">
      <c r="A31" s="80" t="s">
        <v>80</v>
      </c>
      <c r="B31" s="81"/>
      <c r="C31" s="81" t="s">
        <v>81</v>
      </c>
      <c r="D31" s="73">
        <v>24000</v>
      </c>
      <c r="E31" s="73"/>
      <c r="F31" s="73"/>
      <c r="G31" s="82" t="s">
        <v>82</v>
      </c>
      <c r="H31" s="83" t="s">
        <v>47</v>
      </c>
      <c r="I31" s="67" t="s">
        <v>1204</v>
      </c>
    </row>
    <row r="32" spans="1:9" s="12" customFormat="1" ht="72" x14ac:dyDescent="0.2">
      <c r="A32" s="80" t="s">
        <v>83</v>
      </c>
      <c r="B32" s="81" t="s">
        <v>58</v>
      </c>
      <c r="C32" s="81"/>
      <c r="D32" s="73">
        <v>32000</v>
      </c>
      <c r="E32" s="73"/>
      <c r="F32" s="73"/>
      <c r="G32" s="82" t="s">
        <v>84</v>
      </c>
      <c r="H32" s="83" t="s">
        <v>24</v>
      </c>
      <c r="I32" s="67" t="s">
        <v>1204</v>
      </c>
    </row>
    <row r="33" spans="1:9" s="12" customFormat="1" ht="60" x14ac:dyDescent="0.2">
      <c r="A33" s="80" t="s">
        <v>85</v>
      </c>
      <c r="B33" s="81"/>
      <c r="C33" s="81" t="s">
        <v>86</v>
      </c>
      <c r="D33" s="73">
        <v>32000</v>
      </c>
      <c r="E33" s="73"/>
      <c r="F33" s="73"/>
      <c r="G33" s="82" t="s">
        <v>87</v>
      </c>
      <c r="H33" s="83" t="s">
        <v>20</v>
      </c>
      <c r="I33" s="67" t="s">
        <v>1204</v>
      </c>
    </row>
    <row r="34" spans="1:9" s="12" customFormat="1" ht="48" x14ac:dyDescent="0.2">
      <c r="A34" s="80" t="s">
        <v>88</v>
      </c>
      <c r="B34" s="81"/>
      <c r="C34" s="81" t="s">
        <v>89</v>
      </c>
      <c r="D34" s="73">
        <v>22000</v>
      </c>
      <c r="E34" s="73"/>
      <c r="F34" s="73"/>
      <c r="G34" s="82" t="s">
        <v>90</v>
      </c>
      <c r="H34" s="83" t="s">
        <v>31</v>
      </c>
      <c r="I34" s="67" t="s">
        <v>1204</v>
      </c>
    </row>
    <row r="35" spans="1:9" s="12" customFormat="1" ht="48" x14ac:dyDescent="0.2">
      <c r="A35" s="80" t="s">
        <v>91</v>
      </c>
      <c r="B35" s="81"/>
      <c r="C35" s="81" t="s">
        <v>92</v>
      </c>
      <c r="D35" s="73">
        <v>34400</v>
      </c>
      <c r="E35" s="73"/>
      <c r="F35" s="73"/>
      <c r="G35" s="82" t="s">
        <v>93</v>
      </c>
      <c r="H35" s="83" t="s">
        <v>31</v>
      </c>
      <c r="I35" s="67" t="s">
        <v>1204</v>
      </c>
    </row>
    <row r="36" spans="1:9" s="12" customFormat="1" ht="24" x14ac:dyDescent="0.2">
      <c r="A36" s="80" t="s">
        <v>94</v>
      </c>
      <c r="B36" s="81" t="s">
        <v>95</v>
      </c>
      <c r="C36" s="81"/>
      <c r="D36" s="73">
        <v>34200</v>
      </c>
      <c r="E36" s="73"/>
      <c r="F36" s="73"/>
      <c r="G36" s="82" t="s">
        <v>96</v>
      </c>
      <c r="H36" s="83" t="s">
        <v>26</v>
      </c>
      <c r="I36" s="67" t="s">
        <v>1204</v>
      </c>
    </row>
    <row r="37" spans="1:9" s="12" customFormat="1" ht="60" x14ac:dyDescent="0.2">
      <c r="A37" s="80" t="s">
        <v>97</v>
      </c>
      <c r="B37" s="81"/>
      <c r="C37" s="81" t="s">
        <v>98</v>
      </c>
      <c r="D37" s="73">
        <v>18000</v>
      </c>
      <c r="E37" s="73"/>
      <c r="F37" s="73"/>
      <c r="G37" s="82" t="s">
        <v>99</v>
      </c>
      <c r="H37" s="83" t="s">
        <v>24</v>
      </c>
      <c r="I37" s="67" t="s">
        <v>1204</v>
      </c>
    </row>
    <row r="38" spans="1:9" s="12" customFormat="1" ht="60" x14ac:dyDescent="0.2">
      <c r="A38" s="80" t="s">
        <v>100</v>
      </c>
      <c r="B38" s="81" t="s">
        <v>1255</v>
      </c>
      <c r="C38" s="81"/>
      <c r="D38" s="73">
        <v>32999.879999999997</v>
      </c>
      <c r="E38" s="73"/>
      <c r="F38" s="73"/>
      <c r="G38" s="82" t="s">
        <v>101</v>
      </c>
      <c r="H38" s="83" t="s">
        <v>102</v>
      </c>
      <c r="I38" s="67" t="s">
        <v>1204</v>
      </c>
    </row>
    <row r="39" spans="1:9" s="12" customFormat="1" ht="60" x14ac:dyDescent="0.2">
      <c r="A39" s="80" t="s">
        <v>103</v>
      </c>
      <c r="B39" s="81"/>
      <c r="C39" s="81" t="s">
        <v>92</v>
      </c>
      <c r="D39" s="73"/>
      <c r="E39" s="73">
        <v>35200</v>
      </c>
      <c r="F39" s="73"/>
      <c r="G39" s="82" t="s">
        <v>104</v>
      </c>
      <c r="H39" s="83" t="s">
        <v>105</v>
      </c>
      <c r="I39" s="67" t="s">
        <v>1204</v>
      </c>
    </row>
    <row r="40" spans="1:9" s="12" customFormat="1" ht="96" x14ac:dyDescent="0.2">
      <c r="A40" s="80" t="s">
        <v>106</v>
      </c>
      <c r="B40" s="81"/>
      <c r="C40" s="81" t="s">
        <v>89</v>
      </c>
      <c r="D40" s="73"/>
      <c r="E40" s="73">
        <v>22000</v>
      </c>
      <c r="F40" s="73"/>
      <c r="G40" s="82" t="s">
        <v>107</v>
      </c>
      <c r="H40" s="83" t="s">
        <v>108</v>
      </c>
      <c r="I40" s="67" t="s">
        <v>1204</v>
      </c>
    </row>
    <row r="41" spans="1:9" s="12" customFormat="1" ht="72" x14ac:dyDescent="0.2">
      <c r="A41" s="80" t="s">
        <v>109</v>
      </c>
      <c r="B41" s="81" t="s">
        <v>110</v>
      </c>
      <c r="C41" s="81"/>
      <c r="D41" s="73"/>
      <c r="E41" s="73">
        <v>34400</v>
      </c>
      <c r="F41" s="73"/>
      <c r="G41" s="82" t="s">
        <v>111</v>
      </c>
      <c r="H41" s="83" t="s">
        <v>108</v>
      </c>
      <c r="I41" s="67" t="s">
        <v>1204</v>
      </c>
    </row>
    <row r="42" spans="1:9" s="12" customFormat="1" ht="48" x14ac:dyDescent="0.2">
      <c r="A42" s="80" t="s">
        <v>112</v>
      </c>
      <c r="B42" s="81"/>
      <c r="C42" s="81" t="s">
        <v>113</v>
      </c>
      <c r="D42" s="73"/>
      <c r="E42" s="73">
        <v>30000</v>
      </c>
      <c r="F42" s="73"/>
      <c r="G42" s="82" t="s">
        <v>114</v>
      </c>
      <c r="H42" s="83" t="s">
        <v>19</v>
      </c>
      <c r="I42" s="67" t="s">
        <v>1204</v>
      </c>
    </row>
    <row r="43" spans="1:9" s="12" customFormat="1" ht="72" x14ac:dyDescent="0.2">
      <c r="A43" s="80" t="s">
        <v>115</v>
      </c>
      <c r="B43" s="81"/>
      <c r="C43" s="81" t="s">
        <v>116</v>
      </c>
      <c r="D43" s="73"/>
      <c r="E43" s="73">
        <v>32000</v>
      </c>
      <c r="F43" s="73"/>
      <c r="G43" s="82" t="s">
        <v>117</v>
      </c>
      <c r="H43" s="83" t="s">
        <v>19</v>
      </c>
      <c r="I43" s="67" t="s">
        <v>1204</v>
      </c>
    </row>
    <row r="44" spans="1:9" s="12" customFormat="1" ht="48" x14ac:dyDescent="0.2">
      <c r="A44" s="80" t="s">
        <v>118</v>
      </c>
      <c r="B44" s="81"/>
      <c r="C44" s="81" t="s">
        <v>119</v>
      </c>
      <c r="D44" s="73"/>
      <c r="E44" s="73">
        <v>34500</v>
      </c>
      <c r="F44" s="73"/>
      <c r="G44" s="82" t="s">
        <v>120</v>
      </c>
      <c r="H44" s="83" t="s">
        <v>20</v>
      </c>
      <c r="I44" s="67" t="s">
        <v>1204</v>
      </c>
    </row>
    <row r="45" spans="1:9" s="12" customFormat="1" ht="72" x14ac:dyDescent="0.2">
      <c r="A45" s="80" t="s">
        <v>121</v>
      </c>
      <c r="B45" s="81"/>
      <c r="C45" s="81" t="s">
        <v>122</v>
      </c>
      <c r="D45" s="73"/>
      <c r="E45" s="73">
        <v>35000</v>
      </c>
      <c r="F45" s="73"/>
      <c r="G45" s="82" t="s">
        <v>123</v>
      </c>
      <c r="H45" s="83" t="s">
        <v>20</v>
      </c>
      <c r="I45" s="67" t="s">
        <v>1204</v>
      </c>
    </row>
    <row r="46" spans="1:9" s="12" customFormat="1" ht="84" x14ac:dyDescent="0.2">
      <c r="A46" s="80" t="s">
        <v>124</v>
      </c>
      <c r="B46" s="81"/>
      <c r="C46" s="81" t="s">
        <v>125</v>
      </c>
      <c r="D46" s="73"/>
      <c r="E46" s="73">
        <v>35000</v>
      </c>
      <c r="F46" s="73"/>
      <c r="G46" s="82" t="s">
        <v>126</v>
      </c>
      <c r="H46" s="83" t="s">
        <v>20</v>
      </c>
      <c r="I46" s="67" t="s">
        <v>1204</v>
      </c>
    </row>
    <row r="47" spans="1:9" s="12" customFormat="1" ht="72" x14ac:dyDescent="0.2">
      <c r="A47" s="80" t="s">
        <v>127</v>
      </c>
      <c r="B47" s="81"/>
      <c r="C47" s="81" t="s">
        <v>128</v>
      </c>
      <c r="D47" s="73"/>
      <c r="E47" s="73"/>
      <c r="F47" s="73"/>
      <c r="G47" s="82" t="s">
        <v>129</v>
      </c>
      <c r="H47" s="83" t="s">
        <v>130</v>
      </c>
      <c r="I47" s="67" t="s">
        <v>1204</v>
      </c>
    </row>
    <row r="48" spans="1:9" s="12" customFormat="1" ht="132" x14ac:dyDescent="0.2">
      <c r="A48" s="80" t="s">
        <v>131</v>
      </c>
      <c r="B48" s="81"/>
      <c r="C48" s="81" t="s">
        <v>92</v>
      </c>
      <c r="D48" s="73"/>
      <c r="E48" s="73"/>
      <c r="F48" s="73"/>
      <c r="G48" s="82" t="s">
        <v>132</v>
      </c>
      <c r="H48" s="83" t="s">
        <v>105</v>
      </c>
      <c r="I48" s="67" t="s">
        <v>1204</v>
      </c>
    </row>
    <row r="49" spans="1:9" s="12" customFormat="1" ht="72" x14ac:dyDescent="0.2">
      <c r="A49" s="80" t="s">
        <v>133</v>
      </c>
      <c r="B49" s="81"/>
      <c r="C49" s="81" t="s">
        <v>128</v>
      </c>
      <c r="D49" s="73"/>
      <c r="E49" s="73"/>
      <c r="F49" s="73"/>
      <c r="G49" s="82" t="s">
        <v>134</v>
      </c>
      <c r="H49" s="83" t="s">
        <v>130</v>
      </c>
      <c r="I49" s="67" t="s">
        <v>1204</v>
      </c>
    </row>
    <row r="50" spans="1:9" s="12" customFormat="1" ht="60" x14ac:dyDescent="0.2">
      <c r="A50" s="98" t="s">
        <v>1256</v>
      </c>
      <c r="B50" s="98"/>
      <c r="C50" s="98"/>
      <c r="D50" s="103"/>
      <c r="E50" s="103"/>
      <c r="F50" s="103"/>
      <c r="G50" s="82" t="s">
        <v>1257</v>
      </c>
      <c r="H50" s="83" t="s">
        <v>20</v>
      </c>
      <c r="I50" s="67" t="s">
        <v>1204</v>
      </c>
    </row>
    <row r="51" spans="1:9" s="12" customFormat="1" ht="48" x14ac:dyDescent="0.2">
      <c r="A51" s="98" t="s">
        <v>1258</v>
      </c>
      <c r="B51" s="98"/>
      <c r="C51" s="98"/>
      <c r="D51" s="103"/>
      <c r="E51" s="103"/>
      <c r="F51" s="103"/>
      <c r="G51" s="82" t="s">
        <v>1259</v>
      </c>
      <c r="H51" s="83" t="s">
        <v>20</v>
      </c>
      <c r="I51" s="67" t="s">
        <v>1204</v>
      </c>
    </row>
    <row r="52" spans="1:9" s="12" customFormat="1" ht="48" x14ac:dyDescent="0.2">
      <c r="A52" s="98" t="s">
        <v>1260</v>
      </c>
      <c r="B52" s="98"/>
      <c r="C52" s="98"/>
      <c r="D52" s="103"/>
      <c r="E52" s="103"/>
      <c r="F52" s="103">
        <v>110129.4</v>
      </c>
      <c r="G52" s="82" t="s">
        <v>135</v>
      </c>
      <c r="H52" s="83" t="s">
        <v>136</v>
      </c>
      <c r="I52" s="67" t="s">
        <v>1204</v>
      </c>
    </row>
    <row r="53" spans="1:9" s="12" customFormat="1" ht="60" x14ac:dyDescent="0.2">
      <c r="A53" s="98" t="s">
        <v>137</v>
      </c>
      <c r="B53" s="98"/>
      <c r="C53" s="98"/>
      <c r="D53" s="103"/>
      <c r="E53" s="103"/>
      <c r="F53" s="103">
        <v>212713.64</v>
      </c>
      <c r="G53" s="82" t="s">
        <v>138</v>
      </c>
      <c r="H53" s="83" t="s">
        <v>139</v>
      </c>
      <c r="I53" s="67" t="s">
        <v>1204</v>
      </c>
    </row>
    <row r="54" spans="1:9" s="12" customFormat="1" ht="60" x14ac:dyDescent="0.2">
      <c r="A54" s="98" t="s">
        <v>140</v>
      </c>
      <c r="B54" s="98"/>
      <c r="C54" s="98"/>
      <c r="D54" s="103"/>
      <c r="E54" s="103"/>
      <c r="F54" s="103">
        <v>68442.03</v>
      </c>
      <c r="G54" s="82" t="s">
        <v>141</v>
      </c>
      <c r="H54" s="83" t="s">
        <v>139</v>
      </c>
      <c r="I54" s="67" t="s">
        <v>1204</v>
      </c>
    </row>
    <row r="55" spans="1:9" s="12" customFormat="1" ht="60" x14ac:dyDescent="0.2">
      <c r="A55" s="98" t="s">
        <v>5</v>
      </c>
      <c r="B55" s="98" t="s">
        <v>1261</v>
      </c>
      <c r="C55" s="98" t="s">
        <v>421</v>
      </c>
      <c r="D55" s="103">
        <v>144975</v>
      </c>
      <c r="E55" s="103">
        <v>0</v>
      </c>
      <c r="F55" s="103"/>
      <c r="G55" s="101" t="s">
        <v>17</v>
      </c>
      <c r="H55" s="102" t="s">
        <v>18</v>
      </c>
      <c r="I55" s="67" t="s">
        <v>1204</v>
      </c>
    </row>
    <row r="56" spans="1:9" s="12" customFormat="1" ht="60" x14ac:dyDescent="0.2">
      <c r="A56" s="98" t="s">
        <v>21</v>
      </c>
      <c r="B56" s="98" t="s">
        <v>1261</v>
      </c>
      <c r="C56" s="98" t="s">
        <v>421</v>
      </c>
      <c r="D56" s="103">
        <v>179550</v>
      </c>
      <c r="E56" s="103">
        <v>76950</v>
      </c>
      <c r="F56" s="103"/>
      <c r="G56" s="101" t="s">
        <v>22</v>
      </c>
      <c r="H56" s="102" t="s">
        <v>18</v>
      </c>
      <c r="I56" s="67" t="s">
        <v>1204</v>
      </c>
    </row>
    <row r="57" spans="1:9" s="12" customFormat="1" ht="48" x14ac:dyDescent="0.2">
      <c r="A57" s="98" t="s">
        <v>1262</v>
      </c>
      <c r="B57" s="98" t="s">
        <v>2</v>
      </c>
      <c r="C57" s="98"/>
      <c r="D57" s="103"/>
      <c r="E57" s="103"/>
      <c r="F57" s="103">
        <v>33275</v>
      </c>
      <c r="G57" s="101" t="s">
        <v>1263</v>
      </c>
      <c r="H57" s="102" t="s">
        <v>19</v>
      </c>
      <c r="I57" s="67" t="s">
        <v>1204</v>
      </c>
    </row>
    <row r="58" spans="1:9" s="12" customFormat="1" ht="48" x14ac:dyDescent="0.2">
      <c r="A58" s="98" t="s">
        <v>1264</v>
      </c>
      <c r="B58" s="98" t="s">
        <v>2</v>
      </c>
      <c r="C58" s="98"/>
      <c r="D58" s="103"/>
      <c r="E58" s="103"/>
      <c r="F58" s="103">
        <v>33275</v>
      </c>
      <c r="G58" s="101" t="s">
        <v>1265</v>
      </c>
      <c r="H58" s="102" t="s">
        <v>19</v>
      </c>
      <c r="I58" s="67" t="s">
        <v>1204</v>
      </c>
    </row>
    <row r="59" spans="1:9" s="12" customFormat="1" ht="36" x14ac:dyDescent="0.2">
      <c r="A59" s="98" t="s">
        <v>1266</v>
      </c>
      <c r="B59" s="98" t="s">
        <v>2</v>
      </c>
      <c r="C59" s="98"/>
      <c r="D59" s="103"/>
      <c r="E59" s="103"/>
      <c r="F59" s="103">
        <v>33275</v>
      </c>
      <c r="G59" s="101" t="s">
        <v>1267</v>
      </c>
      <c r="H59" s="102" t="s">
        <v>19</v>
      </c>
      <c r="I59" s="67" t="s">
        <v>1204</v>
      </c>
    </row>
    <row r="60" spans="1:9" s="12" customFormat="1" ht="48" x14ac:dyDescent="0.2">
      <c r="A60" s="98" t="s">
        <v>1268</v>
      </c>
      <c r="B60" s="98" t="s">
        <v>2</v>
      </c>
      <c r="C60" s="98"/>
      <c r="D60" s="103"/>
      <c r="E60" s="103"/>
      <c r="F60" s="103">
        <v>30250</v>
      </c>
      <c r="G60" s="101" t="s">
        <v>1269</v>
      </c>
      <c r="H60" s="102" t="s">
        <v>19</v>
      </c>
      <c r="I60" s="67" t="s">
        <v>1204</v>
      </c>
    </row>
    <row r="61" spans="1:9" s="12" customFormat="1" ht="48" x14ac:dyDescent="0.2">
      <c r="A61" s="98" t="s">
        <v>1270</v>
      </c>
      <c r="B61" s="98" t="s">
        <v>2</v>
      </c>
      <c r="C61" s="98"/>
      <c r="D61" s="103"/>
      <c r="E61" s="103"/>
      <c r="F61" s="103">
        <v>34800</v>
      </c>
      <c r="G61" s="101" t="s">
        <v>1271</v>
      </c>
      <c r="H61" s="102" t="s">
        <v>19</v>
      </c>
      <c r="I61" s="67" t="s">
        <v>1204</v>
      </c>
    </row>
    <row r="62" spans="1:9" s="12" customFormat="1" ht="48" x14ac:dyDescent="0.2">
      <c r="A62" s="98" t="s">
        <v>1272</v>
      </c>
      <c r="B62" s="98" t="s">
        <v>2</v>
      </c>
      <c r="C62" s="98"/>
      <c r="D62" s="103"/>
      <c r="E62" s="103"/>
      <c r="F62" s="103">
        <v>33000</v>
      </c>
      <c r="G62" s="101" t="s">
        <v>1273</v>
      </c>
      <c r="H62" s="102" t="s">
        <v>19</v>
      </c>
      <c r="I62" s="67" t="s">
        <v>1204</v>
      </c>
    </row>
    <row r="63" spans="1:9" s="12" customFormat="1" ht="36" x14ac:dyDescent="0.2">
      <c r="A63" s="98" t="s">
        <v>1274</v>
      </c>
      <c r="B63" s="98" t="s">
        <v>2</v>
      </c>
      <c r="C63" s="98"/>
      <c r="D63" s="103"/>
      <c r="E63" s="103"/>
      <c r="F63" s="103">
        <v>27900</v>
      </c>
      <c r="G63" s="101" t="s">
        <v>1275</v>
      </c>
      <c r="H63" s="102" t="s">
        <v>19</v>
      </c>
      <c r="I63" s="67" t="s">
        <v>1204</v>
      </c>
    </row>
    <row r="64" spans="1:9" s="12" customFormat="1" ht="36" x14ac:dyDescent="0.2">
      <c r="A64" s="98" t="s">
        <v>1276</v>
      </c>
      <c r="B64" s="98" t="s">
        <v>2</v>
      </c>
      <c r="C64" s="98"/>
      <c r="D64" s="103"/>
      <c r="E64" s="103"/>
      <c r="F64" s="103">
        <v>27000</v>
      </c>
      <c r="G64" s="101" t="s">
        <v>1277</v>
      </c>
      <c r="H64" s="102" t="s">
        <v>19</v>
      </c>
      <c r="I64" s="67" t="s">
        <v>1204</v>
      </c>
    </row>
    <row r="65" spans="1:9" s="12" customFormat="1" ht="48" x14ac:dyDescent="0.2">
      <c r="A65" s="98" t="s">
        <v>1278</v>
      </c>
      <c r="B65" s="98" t="s">
        <v>2</v>
      </c>
      <c r="C65" s="98"/>
      <c r="D65" s="103"/>
      <c r="E65" s="103"/>
      <c r="F65" s="103">
        <v>30000</v>
      </c>
      <c r="G65" s="101" t="s">
        <v>1279</v>
      </c>
      <c r="H65" s="102" t="s">
        <v>19</v>
      </c>
      <c r="I65" s="67" t="s">
        <v>1204</v>
      </c>
    </row>
    <row r="66" spans="1:9" s="12" customFormat="1" ht="48" x14ac:dyDescent="0.2">
      <c r="A66" s="98" t="s">
        <v>1280</v>
      </c>
      <c r="B66" s="98" t="s">
        <v>2</v>
      </c>
      <c r="C66" s="98"/>
      <c r="D66" s="103"/>
      <c r="E66" s="103"/>
      <c r="F66" s="103">
        <v>34800</v>
      </c>
      <c r="G66" s="101" t="s">
        <v>1281</v>
      </c>
      <c r="H66" s="102" t="s">
        <v>19</v>
      </c>
      <c r="I66" s="67" t="s">
        <v>1204</v>
      </c>
    </row>
    <row r="67" spans="1:9" s="12" customFormat="1" ht="36" x14ac:dyDescent="0.2">
      <c r="A67" s="98" t="s">
        <v>1282</v>
      </c>
      <c r="B67" s="98" t="s">
        <v>2</v>
      </c>
      <c r="C67" s="98"/>
      <c r="D67" s="103"/>
      <c r="E67" s="103"/>
      <c r="F67" s="103">
        <v>27000</v>
      </c>
      <c r="G67" s="101" t="s">
        <v>1283</v>
      </c>
      <c r="H67" s="102" t="s">
        <v>19</v>
      </c>
      <c r="I67" s="67" t="s">
        <v>1204</v>
      </c>
    </row>
    <row r="68" spans="1:9" s="12" customFormat="1" ht="48" x14ac:dyDescent="0.2">
      <c r="A68" s="98" t="s">
        <v>1284</v>
      </c>
      <c r="B68" s="98" t="s">
        <v>2</v>
      </c>
      <c r="C68" s="98"/>
      <c r="D68" s="103"/>
      <c r="E68" s="103"/>
      <c r="F68" s="103">
        <v>30000</v>
      </c>
      <c r="G68" s="101" t="s">
        <v>1285</v>
      </c>
      <c r="H68" s="102" t="s">
        <v>19</v>
      </c>
      <c r="I68" s="67" t="s">
        <v>1204</v>
      </c>
    </row>
    <row r="69" spans="1:9" s="12" customFormat="1" ht="48" x14ac:dyDescent="0.2">
      <c r="A69" s="98" t="s">
        <v>1286</v>
      </c>
      <c r="B69" s="98" t="s">
        <v>2</v>
      </c>
      <c r="C69" s="98"/>
      <c r="D69" s="103"/>
      <c r="E69" s="103"/>
      <c r="F69" s="103">
        <v>30000</v>
      </c>
      <c r="G69" s="101" t="s">
        <v>1287</v>
      </c>
      <c r="H69" s="102" t="s">
        <v>19</v>
      </c>
      <c r="I69" s="67" t="s">
        <v>1204</v>
      </c>
    </row>
    <row r="70" spans="1:9" s="12" customFormat="1" ht="48" x14ac:dyDescent="0.2">
      <c r="A70" s="98" t="s">
        <v>1288</v>
      </c>
      <c r="B70" s="98" t="s">
        <v>2</v>
      </c>
      <c r="C70" s="98"/>
      <c r="D70" s="103"/>
      <c r="E70" s="103"/>
      <c r="F70" s="103">
        <v>34800</v>
      </c>
      <c r="G70" s="101" t="s">
        <v>1289</v>
      </c>
      <c r="H70" s="102" t="s">
        <v>19</v>
      </c>
      <c r="I70" s="67" t="s">
        <v>1204</v>
      </c>
    </row>
    <row r="71" spans="1:9" s="12" customFormat="1" ht="72" x14ac:dyDescent="0.2">
      <c r="A71" s="98" t="s">
        <v>1290</v>
      </c>
      <c r="B71" s="98" t="s">
        <v>2</v>
      </c>
      <c r="C71" s="98"/>
      <c r="D71" s="103"/>
      <c r="E71" s="103"/>
      <c r="F71" s="103">
        <v>3000000</v>
      </c>
      <c r="G71" s="101" t="s">
        <v>1291</v>
      </c>
      <c r="H71" s="102" t="s">
        <v>1292</v>
      </c>
      <c r="I71" s="67" t="s">
        <v>1204</v>
      </c>
    </row>
    <row r="72" spans="1:9" s="12" customFormat="1" ht="36" x14ac:dyDescent="0.2">
      <c r="A72" s="98" t="s">
        <v>1293</v>
      </c>
      <c r="B72" s="98" t="s">
        <v>2</v>
      </c>
      <c r="C72" s="98"/>
      <c r="D72" s="103"/>
      <c r="E72" s="103"/>
      <c r="F72" s="103">
        <v>34400</v>
      </c>
      <c r="G72" s="101" t="s">
        <v>1294</v>
      </c>
      <c r="H72" s="102" t="s">
        <v>20</v>
      </c>
      <c r="I72" s="67" t="s">
        <v>1204</v>
      </c>
    </row>
    <row r="73" spans="1:9" s="12" customFormat="1" ht="36" x14ac:dyDescent="0.2">
      <c r="A73" s="98" t="s">
        <v>1295</v>
      </c>
      <c r="B73" s="98" t="s">
        <v>2</v>
      </c>
      <c r="C73" s="98"/>
      <c r="D73" s="103"/>
      <c r="E73" s="103"/>
      <c r="F73" s="103">
        <v>84000</v>
      </c>
      <c r="G73" s="101" t="s">
        <v>1296</v>
      </c>
      <c r="H73" s="102" t="s">
        <v>20</v>
      </c>
      <c r="I73" s="67" t="s">
        <v>1204</v>
      </c>
    </row>
    <row r="74" spans="1:9" s="12" customFormat="1" ht="36" x14ac:dyDescent="0.2">
      <c r="A74" s="98" t="s">
        <v>1297</v>
      </c>
      <c r="B74" s="98" t="s">
        <v>2</v>
      </c>
      <c r="C74" s="98"/>
      <c r="D74" s="103"/>
      <c r="E74" s="103"/>
      <c r="F74" s="103">
        <v>120000</v>
      </c>
      <c r="G74" s="101" t="s">
        <v>1298</v>
      </c>
      <c r="H74" s="102" t="s">
        <v>20</v>
      </c>
      <c r="I74" s="67" t="s">
        <v>1204</v>
      </c>
    </row>
    <row r="75" spans="1:9" s="12" customFormat="1" ht="36" x14ac:dyDescent="0.2">
      <c r="A75" s="98" t="s">
        <v>1299</v>
      </c>
      <c r="B75" s="98" t="s">
        <v>2</v>
      </c>
      <c r="C75" s="98"/>
      <c r="D75" s="103"/>
      <c r="E75" s="103"/>
      <c r="F75" s="103">
        <v>70000</v>
      </c>
      <c r="G75" s="101" t="s">
        <v>1300</v>
      </c>
      <c r="H75" s="102" t="s">
        <v>20</v>
      </c>
      <c r="I75" s="67" t="s">
        <v>1204</v>
      </c>
    </row>
    <row r="76" spans="1:9" s="12" customFormat="1" ht="36" x14ac:dyDescent="0.2">
      <c r="A76" s="98" t="s">
        <v>1301</v>
      </c>
      <c r="B76" s="98" t="s">
        <v>2</v>
      </c>
      <c r="C76" s="98"/>
      <c r="D76" s="103"/>
      <c r="E76" s="103"/>
      <c r="F76" s="103">
        <v>96000</v>
      </c>
      <c r="G76" s="101" t="s">
        <v>1302</v>
      </c>
      <c r="H76" s="102" t="s">
        <v>20</v>
      </c>
      <c r="I76" s="67" t="s">
        <v>1204</v>
      </c>
    </row>
    <row r="77" spans="1:9" s="12" customFormat="1" ht="36" x14ac:dyDescent="0.2">
      <c r="A77" s="98" t="s">
        <v>1303</v>
      </c>
      <c r="B77" s="98" t="s">
        <v>2</v>
      </c>
      <c r="C77" s="98"/>
      <c r="D77" s="103"/>
      <c r="E77" s="103"/>
      <c r="F77" s="103">
        <v>75000</v>
      </c>
      <c r="G77" s="101" t="s">
        <v>1304</v>
      </c>
      <c r="H77" s="102" t="s">
        <v>20</v>
      </c>
      <c r="I77" s="67" t="s">
        <v>1204</v>
      </c>
    </row>
    <row r="78" spans="1:9" s="12" customFormat="1" ht="48" x14ac:dyDescent="0.2">
      <c r="A78" s="98" t="s">
        <v>1305</v>
      </c>
      <c r="B78" s="98" t="s">
        <v>2</v>
      </c>
      <c r="C78" s="98"/>
      <c r="D78" s="103"/>
      <c r="E78" s="103"/>
      <c r="F78" s="103">
        <v>33000</v>
      </c>
      <c r="G78" s="101" t="s">
        <v>1306</v>
      </c>
      <c r="H78" s="102" t="s">
        <v>1307</v>
      </c>
      <c r="I78" s="67" t="s">
        <v>1204</v>
      </c>
    </row>
    <row r="79" spans="1:9" s="12" customFormat="1" ht="36" x14ac:dyDescent="0.2">
      <c r="A79" s="98" t="s">
        <v>1308</v>
      </c>
      <c r="B79" s="98" t="s">
        <v>2</v>
      </c>
      <c r="C79" s="98"/>
      <c r="D79" s="103"/>
      <c r="E79" s="103"/>
      <c r="F79" s="103">
        <v>33000</v>
      </c>
      <c r="G79" s="101" t="s">
        <v>1309</v>
      </c>
      <c r="H79" s="102" t="s">
        <v>1307</v>
      </c>
      <c r="I79" s="67" t="s">
        <v>1204</v>
      </c>
    </row>
    <row r="80" spans="1:9" s="12" customFormat="1" ht="24" x14ac:dyDescent="0.2">
      <c r="A80" s="98" t="s">
        <v>1310</v>
      </c>
      <c r="B80" s="98" t="s">
        <v>2</v>
      </c>
      <c r="C80" s="98"/>
      <c r="D80" s="103"/>
      <c r="E80" s="103"/>
      <c r="F80" s="103">
        <v>85260</v>
      </c>
      <c r="G80" s="101" t="s">
        <v>1311</v>
      </c>
      <c r="H80" s="102" t="s">
        <v>26</v>
      </c>
      <c r="I80" s="67" t="s">
        <v>1204</v>
      </c>
    </row>
    <row r="81" spans="1:9" s="12" customFormat="1" ht="60" x14ac:dyDescent="0.2">
      <c r="A81" s="98" t="s">
        <v>1312</v>
      </c>
      <c r="B81" s="98" t="s">
        <v>2</v>
      </c>
      <c r="C81" s="98"/>
      <c r="D81" s="103"/>
      <c r="E81" s="103"/>
      <c r="F81" s="103">
        <v>90000</v>
      </c>
      <c r="G81" s="101" t="s">
        <v>1313</v>
      </c>
      <c r="H81" s="102" t="s">
        <v>24</v>
      </c>
      <c r="I81" s="67" t="s">
        <v>1204</v>
      </c>
    </row>
    <row r="82" spans="1:9" s="12" customFormat="1" ht="60" x14ac:dyDescent="0.2">
      <c r="A82" s="98" t="s">
        <v>1314</v>
      </c>
      <c r="B82" s="98" t="s">
        <v>2</v>
      </c>
      <c r="C82" s="98"/>
      <c r="D82" s="103"/>
      <c r="E82" s="103"/>
      <c r="F82" s="103">
        <v>100000</v>
      </c>
      <c r="G82" s="101" t="s">
        <v>1315</v>
      </c>
      <c r="H82" s="102" t="s">
        <v>24</v>
      </c>
      <c r="I82" s="67" t="s">
        <v>1204</v>
      </c>
    </row>
    <row r="83" spans="1:9" s="12" customFormat="1" ht="60" x14ac:dyDescent="0.2">
      <c r="A83" s="98" t="s">
        <v>1316</v>
      </c>
      <c r="B83" s="98" t="s">
        <v>2</v>
      </c>
      <c r="C83" s="98"/>
      <c r="D83" s="103"/>
      <c r="E83" s="103"/>
      <c r="F83" s="103">
        <v>33759</v>
      </c>
      <c r="G83" s="101" t="s">
        <v>1317</v>
      </c>
      <c r="H83" s="102" t="s">
        <v>24</v>
      </c>
      <c r="I83" s="67" t="s">
        <v>1204</v>
      </c>
    </row>
    <row r="84" spans="1:9" s="12" customFormat="1" ht="60" x14ac:dyDescent="0.2">
      <c r="A84" s="98" t="s">
        <v>1318</v>
      </c>
      <c r="B84" s="98" t="s">
        <v>2</v>
      </c>
      <c r="C84" s="98"/>
      <c r="D84" s="103"/>
      <c r="E84" s="103"/>
      <c r="F84" s="103">
        <v>33759</v>
      </c>
      <c r="G84" s="101" t="s">
        <v>1319</v>
      </c>
      <c r="H84" s="102" t="s">
        <v>24</v>
      </c>
      <c r="I84" s="67" t="s">
        <v>1204</v>
      </c>
    </row>
    <row r="85" spans="1:9" s="12" customFormat="1" ht="24" x14ac:dyDescent="0.2">
      <c r="A85" s="98" t="s">
        <v>1320</v>
      </c>
      <c r="B85" s="98" t="s">
        <v>2</v>
      </c>
      <c r="C85" s="98"/>
      <c r="D85" s="103"/>
      <c r="E85" s="103"/>
      <c r="F85" s="103">
        <v>100000</v>
      </c>
      <c r="G85" s="101" t="s">
        <v>1321</v>
      </c>
      <c r="H85" s="102" t="s">
        <v>136</v>
      </c>
      <c r="I85" s="67" t="s">
        <v>1204</v>
      </c>
    </row>
    <row r="86" spans="1:9" s="12" customFormat="1" ht="24" x14ac:dyDescent="0.2">
      <c r="A86" s="98" t="s">
        <v>1322</v>
      </c>
      <c r="B86" s="98" t="s">
        <v>2</v>
      </c>
      <c r="C86" s="98"/>
      <c r="D86" s="103"/>
      <c r="E86" s="103"/>
      <c r="F86" s="103">
        <v>100000</v>
      </c>
      <c r="G86" s="101" t="s">
        <v>1323</v>
      </c>
      <c r="H86" s="102" t="s">
        <v>136</v>
      </c>
      <c r="I86" s="67" t="s">
        <v>1204</v>
      </c>
    </row>
    <row r="87" spans="1:9" s="12" customFormat="1" ht="24" x14ac:dyDescent="0.2">
      <c r="A87" s="98" t="s">
        <v>1324</v>
      </c>
      <c r="B87" s="98" t="s">
        <v>2</v>
      </c>
      <c r="C87" s="98"/>
      <c r="D87" s="103"/>
      <c r="E87" s="103"/>
      <c r="F87" s="103">
        <v>100000</v>
      </c>
      <c r="G87" s="101" t="s">
        <v>1324</v>
      </c>
      <c r="H87" s="102" t="s">
        <v>136</v>
      </c>
      <c r="I87" s="67" t="s">
        <v>1204</v>
      </c>
    </row>
    <row r="88" spans="1:9" s="12" customFormat="1" ht="48" x14ac:dyDescent="0.2">
      <c r="A88" s="98" t="s">
        <v>1325</v>
      </c>
      <c r="B88" s="98" t="s">
        <v>2</v>
      </c>
      <c r="C88" s="98"/>
      <c r="D88" s="103"/>
      <c r="E88" s="103"/>
      <c r="F88" s="103">
        <v>1000000</v>
      </c>
      <c r="G88" s="101" t="s">
        <v>1325</v>
      </c>
      <c r="H88" s="102" t="s">
        <v>136</v>
      </c>
      <c r="I88" s="67" t="s">
        <v>1204</v>
      </c>
    </row>
    <row r="89" spans="1:9" s="12" customFormat="1" ht="48" x14ac:dyDescent="0.2">
      <c r="A89" s="98" t="s">
        <v>1326</v>
      </c>
      <c r="B89" s="98" t="s">
        <v>2</v>
      </c>
      <c r="C89" s="98"/>
      <c r="D89" s="103"/>
      <c r="E89" s="103"/>
      <c r="F89" s="103">
        <v>500000</v>
      </c>
      <c r="G89" s="101" t="s">
        <v>1326</v>
      </c>
      <c r="H89" s="102" t="s">
        <v>136</v>
      </c>
      <c r="I89" s="67" t="s">
        <v>1204</v>
      </c>
    </row>
    <row r="90" spans="1:9" s="12" customFormat="1" ht="24" x14ac:dyDescent="0.2">
      <c r="A90" s="98" t="s">
        <v>1327</v>
      </c>
      <c r="B90" s="98" t="s">
        <v>2</v>
      </c>
      <c r="C90" s="98"/>
      <c r="D90" s="103"/>
      <c r="E90" s="103"/>
      <c r="F90" s="103">
        <v>32000</v>
      </c>
      <c r="G90" s="101" t="s">
        <v>1327</v>
      </c>
      <c r="H90" s="102" t="s">
        <v>1328</v>
      </c>
      <c r="I90" s="67" t="s">
        <v>1204</v>
      </c>
    </row>
    <row r="91" spans="1:9" s="12" customFormat="1" ht="36" x14ac:dyDescent="0.2">
      <c r="A91" s="98" t="s">
        <v>1329</v>
      </c>
      <c r="B91" s="98" t="s">
        <v>2</v>
      </c>
      <c r="C91" s="98"/>
      <c r="D91" s="103"/>
      <c r="E91" s="103"/>
      <c r="F91" s="103">
        <v>350000</v>
      </c>
      <c r="G91" s="101" t="s">
        <v>1329</v>
      </c>
      <c r="H91" s="102" t="s">
        <v>1328</v>
      </c>
      <c r="I91" s="67" t="s">
        <v>1204</v>
      </c>
    </row>
    <row r="92" spans="1:9" s="12" customFormat="1" ht="48" x14ac:dyDescent="0.2">
      <c r="A92" s="98" t="s">
        <v>1330</v>
      </c>
      <c r="B92" s="98" t="s">
        <v>2</v>
      </c>
      <c r="C92" s="98"/>
      <c r="D92" s="103"/>
      <c r="E92" s="103"/>
      <c r="F92" s="103">
        <v>250000</v>
      </c>
      <c r="G92" s="101" t="s">
        <v>1330</v>
      </c>
      <c r="H92" s="102" t="s">
        <v>1328</v>
      </c>
      <c r="I92" s="67" t="s">
        <v>1204</v>
      </c>
    </row>
    <row r="93" spans="1:9" s="12" customFormat="1" ht="24" x14ac:dyDescent="0.2">
      <c r="A93" s="98" t="s">
        <v>1331</v>
      </c>
      <c r="B93" s="98" t="s">
        <v>2</v>
      </c>
      <c r="C93" s="98"/>
      <c r="D93" s="103"/>
      <c r="E93" s="103"/>
      <c r="F93" s="103">
        <v>350000</v>
      </c>
      <c r="G93" s="101" t="s">
        <v>1331</v>
      </c>
      <c r="H93" s="102" t="s">
        <v>1328</v>
      </c>
      <c r="I93" s="67" t="s">
        <v>1204</v>
      </c>
    </row>
    <row r="94" spans="1:9" s="12" customFormat="1" ht="36" x14ac:dyDescent="0.2">
      <c r="A94" s="98" t="s">
        <v>1332</v>
      </c>
      <c r="B94" s="98" t="s">
        <v>2</v>
      </c>
      <c r="C94" s="98"/>
      <c r="D94" s="103"/>
      <c r="E94" s="103"/>
      <c r="F94" s="103">
        <v>250000</v>
      </c>
      <c r="G94" s="101" t="s">
        <v>1332</v>
      </c>
      <c r="H94" s="102" t="s">
        <v>1328</v>
      </c>
      <c r="I94" s="67" t="s">
        <v>1204</v>
      </c>
    </row>
    <row r="95" spans="1:9" s="12" customFormat="1" ht="36" x14ac:dyDescent="0.2">
      <c r="A95" s="98" t="s">
        <v>1333</v>
      </c>
      <c r="B95" s="98" t="s">
        <v>2</v>
      </c>
      <c r="C95" s="98"/>
      <c r="D95" s="103"/>
      <c r="E95" s="103"/>
      <c r="F95" s="103">
        <v>500000</v>
      </c>
      <c r="G95" s="101" t="s">
        <v>1333</v>
      </c>
      <c r="H95" s="102" t="s">
        <v>23</v>
      </c>
      <c r="I95" s="67" t="s">
        <v>1204</v>
      </c>
    </row>
    <row r="96" spans="1:9" s="12" customFormat="1" ht="48" x14ac:dyDescent="0.2">
      <c r="A96" s="98" t="s">
        <v>1334</v>
      </c>
      <c r="B96" s="98" t="s">
        <v>2</v>
      </c>
      <c r="C96" s="98"/>
      <c r="D96" s="103"/>
      <c r="E96" s="103"/>
      <c r="F96" s="103">
        <v>33500</v>
      </c>
      <c r="G96" s="101" t="s">
        <v>1334</v>
      </c>
      <c r="H96" s="102" t="s">
        <v>47</v>
      </c>
      <c r="I96" s="67" t="s">
        <v>1204</v>
      </c>
    </row>
    <row r="97" spans="1:9" s="12" customFormat="1" ht="48" x14ac:dyDescent="0.2">
      <c r="A97" s="98" t="s">
        <v>1334</v>
      </c>
      <c r="B97" s="98" t="s">
        <v>2</v>
      </c>
      <c r="C97" s="98"/>
      <c r="D97" s="103"/>
      <c r="E97" s="103"/>
      <c r="F97" s="103">
        <v>31981.7</v>
      </c>
      <c r="G97" s="101" t="s">
        <v>1334</v>
      </c>
      <c r="H97" s="102" t="s">
        <v>47</v>
      </c>
      <c r="I97" s="67" t="s">
        <v>1204</v>
      </c>
    </row>
    <row r="98" spans="1:9" s="12" customFormat="1" ht="72" x14ac:dyDescent="0.2">
      <c r="A98" s="98" t="s">
        <v>1335</v>
      </c>
      <c r="B98" s="98" t="s">
        <v>2</v>
      </c>
      <c r="C98" s="98"/>
      <c r="D98" s="103"/>
      <c r="E98" s="103"/>
      <c r="F98" s="103">
        <v>50000</v>
      </c>
      <c r="G98" s="101" t="s">
        <v>1335</v>
      </c>
      <c r="H98" s="102" t="s">
        <v>130</v>
      </c>
      <c r="I98" s="67" t="s">
        <v>1204</v>
      </c>
    </row>
    <row r="99" spans="1:9" s="12" customFormat="1" ht="12.75" x14ac:dyDescent="0.2">
      <c r="A99" s="98" t="s">
        <v>1336</v>
      </c>
      <c r="B99" s="98" t="s">
        <v>2</v>
      </c>
      <c r="C99" s="98"/>
      <c r="D99" s="103"/>
      <c r="E99" s="103"/>
      <c r="F99" s="103">
        <v>35200</v>
      </c>
      <c r="G99" s="101" t="s">
        <v>1336</v>
      </c>
      <c r="H99" s="102" t="s">
        <v>686</v>
      </c>
      <c r="I99" s="67" t="s">
        <v>1204</v>
      </c>
    </row>
    <row r="100" spans="1:9" s="12" customFormat="1" ht="24" x14ac:dyDescent="0.2">
      <c r="A100" s="98" t="s">
        <v>1337</v>
      </c>
      <c r="B100" s="98" t="s">
        <v>2</v>
      </c>
      <c r="C100" s="98"/>
      <c r="D100" s="103"/>
      <c r="E100" s="103"/>
      <c r="F100" s="103">
        <v>35200</v>
      </c>
      <c r="G100" s="101" t="s">
        <v>1337</v>
      </c>
      <c r="H100" s="102" t="s">
        <v>686</v>
      </c>
      <c r="I100" s="67" t="s">
        <v>1204</v>
      </c>
    </row>
    <row r="101" spans="1:9" s="12" customFormat="1" ht="36" x14ac:dyDescent="0.2">
      <c r="A101" s="98" t="s">
        <v>1338</v>
      </c>
      <c r="B101" s="98" t="s">
        <v>2</v>
      </c>
      <c r="C101" s="98"/>
      <c r="D101" s="103"/>
      <c r="E101" s="103"/>
      <c r="F101" s="103">
        <v>33500</v>
      </c>
      <c r="G101" s="101" t="s">
        <v>1338</v>
      </c>
      <c r="H101" s="102" t="s">
        <v>686</v>
      </c>
      <c r="I101" s="67" t="s">
        <v>1204</v>
      </c>
    </row>
    <row r="102" spans="1:9" s="12" customFormat="1" ht="12.75" customHeight="1" x14ac:dyDescent="0.2">
      <c r="A102" s="107" t="s">
        <v>7</v>
      </c>
      <c r="B102" s="108"/>
      <c r="C102" s="108"/>
      <c r="D102" s="108"/>
      <c r="E102" s="108"/>
      <c r="F102" s="109"/>
      <c r="G102" s="84"/>
      <c r="H102" s="85"/>
    </row>
    <row r="103" spans="1:9" s="12" customFormat="1" ht="36" x14ac:dyDescent="0.2">
      <c r="A103" s="86" t="s">
        <v>1346</v>
      </c>
      <c r="B103" s="87" t="s">
        <v>3</v>
      </c>
      <c r="C103" s="81" t="s">
        <v>142</v>
      </c>
      <c r="D103" s="74">
        <v>54000</v>
      </c>
      <c r="E103" s="74" t="s">
        <v>3</v>
      </c>
      <c r="F103" s="74"/>
      <c r="G103" s="88" t="s">
        <v>1355</v>
      </c>
      <c r="H103" s="83" t="s">
        <v>15</v>
      </c>
      <c r="I103" s="12" t="s">
        <v>1205</v>
      </c>
    </row>
    <row r="104" spans="1:9" s="12" customFormat="1" ht="24" x14ac:dyDescent="0.2">
      <c r="A104" s="86" t="s">
        <v>1346</v>
      </c>
      <c r="B104" s="87" t="s">
        <v>3</v>
      </c>
      <c r="C104" s="81" t="s">
        <v>143</v>
      </c>
      <c r="D104" s="74">
        <v>4000</v>
      </c>
      <c r="E104" s="74"/>
      <c r="F104" s="74"/>
      <c r="G104" s="88" t="s">
        <v>1356</v>
      </c>
      <c r="H104" s="83" t="s">
        <v>15</v>
      </c>
      <c r="I104" s="12" t="s">
        <v>1205</v>
      </c>
    </row>
    <row r="105" spans="1:9" s="12" customFormat="1" ht="24" x14ac:dyDescent="0.2">
      <c r="A105" s="86" t="s">
        <v>1346</v>
      </c>
      <c r="B105" s="87" t="s">
        <v>3</v>
      </c>
      <c r="C105" s="81" t="s">
        <v>144</v>
      </c>
      <c r="D105" s="74">
        <v>46000</v>
      </c>
      <c r="E105" s="74"/>
      <c r="F105" s="74"/>
      <c r="G105" s="88" t="s">
        <v>1357</v>
      </c>
      <c r="H105" s="83" t="s">
        <v>15</v>
      </c>
      <c r="I105" s="12" t="s">
        <v>1205</v>
      </c>
    </row>
    <row r="106" spans="1:9" s="12" customFormat="1" ht="24" x14ac:dyDescent="0.2">
      <c r="A106" s="86" t="s">
        <v>1346</v>
      </c>
      <c r="B106" s="87" t="s">
        <v>3</v>
      </c>
      <c r="C106" s="81" t="s">
        <v>145</v>
      </c>
      <c r="D106" s="74">
        <v>48000</v>
      </c>
      <c r="E106" s="74"/>
      <c r="F106" s="74"/>
      <c r="G106" s="88" t="s">
        <v>1358</v>
      </c>
      <c r="H106" s="83" t="s">
        <v>15</v>
      </c>
      <c r="I106" s="12" t="s">
        <v>1205</v>
      </c>
    </row>
    <row r="107" spans="1:9" s="12" customFormat="1" ht="36" x14ac:dyDescent="0.2">
      <c r="A107" s="86" t="s">
        <v>1346</v>
      </c>
      <c r="B107" s="87" t="s">
        <v>3</v>
      </c>
      <c r="C107" s="81" t="s">
        <v>146</v>
      </c>
      <c r="D107" s="74">
        <v>13500</v>
      </c>
      <c r="E107" s="74"/>
      <c r="F107" s="74"/>
      <c r="G107" s="88" t="s">
        <v>1359</v>
      </c>
      <c r="H107" s="83" t="s">
        <v>15</v>
      </c>
      <c r="I107" s="12" t="s">
        <v>1205</v>
      </c>
    </row>
    <row r="108" spans="1:9" s="12" customFormat="1" ht="24" x14ac:dyDescent="0.2">
      <c r="A108" s="86" t="s">
        <v>1346</v>
      </c>
      <c r="B108" s="87" t="s">
        <v>3</v>
      </c>
      <c r="C108" s="81" t="s">
        <v>146</v>
      </c>
      <c r="D108" s="74">
        <v>36000</v>
      </c>
      <c r="E108" s="74"/>
      <c r="F108" s="74"/>
      <c r="G108" s="88" t="s">
        <v>1360</v>
      </c>
      <c r="H108" s="83" t="s">
        <v>15</v>
      </c>
      <c r="I108" s="12" t="s">
        <v>1205</v>
      </c>
    </row>
    <row r="109" spans="1:9" s="12" customFormat="1" ht="24" x14ac:dyDescent="0.2">
      <c r="A109" s="86" t="s">
        <v>1346</v>
      </c>
      <c r="B109" s="87" t="s">
        <v>3</v>
      </c>
      <c r="C109" s="81" t="s">
        <v>147</v>
      </c>
      <c r="D109" s="74">
        <v>32000</v>
      </c>
      <c r="E109" s="74"/>
      <c r="F109" s="74"/>
      <c r="G109" s="88" t="s">
        <v>1361</v>
      </c>
      <c r="H109" s="83" t="s">
        <v>15</v>
      </c>
      <c r="I109" s="12" t="s">
        <v>1205</v>
      </c>
    </row>
    <row r="110" spans="1:9" s="13" customFormat="1" ht="24" x14ac:dyDescent="0.2">
      <c r="A110" s="86" t="s">
        <v>1346</v>
      </c>
      <c r="B110" s="87" t="s">
        <v>3</v>
      </c>
      <c r="C110" s="81" t="s">
        <v>148</v>
      </c>
      <c r="D110" s="74">
        <v>29750</v>
      </c>
      <c r="E110" s="74"/>
      <c r="F110" s="74"/>
      <c r="G110" s="88" t="s">
        <v>1362</v>
      </c>
      <c r="H110" s="83" t="s">
        <v>15</v>
      </c>
      <c r="I110" s="12" t="s">
        <v>1205</v>
      </c>
    </row>
    <row r="111" spans="1:9" s="13" customFormat="1" ht="36" x14ac:dyDescent="0.2">
      <c r="A111" s="86" t="s">
        <v>1346</v>
      </c>
      <c r="B111" s="87" t="s">
        <v>3</v>
      </c>
      <c r="C111" s="81" t="s">
        <v>149</v>
      </c>
      <c r="D111" s="74">
        <v>41500</v>
      </c>
      <c r="E111" s="74"/>
      <c r="F111" s="74"/>
      <c r="G111" s="88" t="s">
        <v>1363</v>
      </c>
      <c r="H111" s="83" t="s">
        <v>15</v>
      </c>
      <c r="I111" s="12" t="s">
        <v>1205</v>
      </c>
    </row>
    <row r="112" spans="1:9" s="13" customFormat="1" ht="36" x14ac:dyDescent="0.2">
      <c r="A112" s="86" t="s">
        <v>1346</v>
      </c>
      <c r="B112" s="87" t="s">
        <v>3</v>
      </c>
      <c r="C112" s="81" t="s">
        <v>150</v>
      </c>
      <c r="D112" s="74">
        <v>31000</v>
      </c>
      <c r="E112" s="74"/>
      <c r="F112" s="74"/>
      <c r="G112" s="88" t="s">
        <v>1364</v>
      </c>
      <c r="H112" s="83" t="s">
        <v>15</v>
      </c>
      <c r="I112" s="12" t="s">
        <v>1205</v>
      </c>
    </row>
    <row r="113" spans="1:9" s="13" customFormat="1" ht="36" x14ac:dyDescent="0.2">
      <c r="A113" s="86" t="s">
        <v>1346</v>
      </c>
      <c r="B113" s="87" t="s">
        <v>3</v>
      </c>
      <c r="C113" s="81" t="s">
        <v>151</v>
      </c>
      <c r="D113" s="74">
        <v>35000</v>
      </c>
      <c r="E113" s="74"/>
      <c r="F113" s="74"/>
      <c r="G113" s="88" t="s">
        <v>1365</v>
      </c>
      <c r="H113" s="83" t="s">
        <v>15</v>
      </c>
      <c r="I113" s="12" t="s">
        <v>1205</v>
      </c>
    </row>
    <row r="114" spans="1:9" s="13" customFormat="1" ht="36" x14ac:dyDescent="0.2">
      <c r="A114" s="86" t="s">
        <v>1346</v>
      </c>
      <c r="B114" s="87" t="s">
        <v>3</v>
      </c>
      <c r="C114" s="81" t="s">
        <v>152</v>
      </c>
      <c r="D114" s="74">
        <v>57000</v>
      </c>
      <c r="E114" s="74"/>
      <c r="F114" s="74"/>
      <c r="G114" s="88" t="s">
        <v>1366</v>
      </c>
      <c r="H114" s="83" t="s">
        <v>15</v>
      </c>
      <c r="I114" s="12" t="s">
        <v>1205</v>
      </c>
    </row>
    <row r="115" spans="1:9" s="13" customFormat="1" ht="48" x14ac:dyDescent="0.2">
      <c r="A115" s="86" t="s">
        <v>1346</v>
      </c>
      <c r="B115" s="87" t="s">
        <v>3</v>
      </c>
      <c r="C115" s="81" t="s">
        <v>153</v>
      </c>
      <c r="D115" s="74">
        <v>40000</v>
      </c>
      <c r="E115" s="74"/>
      <c r="F115" s="74"/>
      <c r="G115" s="88" t="s">
        <v>1367</v>
      </c>
      <c r="H115" s="83" t="s">
        <v>15</v>
      </c>
      <c r="I115" s="12" t="s">
        <v>1205</v>
      </c>
    </row>
    <row r="116" spans="1:9" s="13" customFormat="1" ht="24" x14ac:dyDescent="0.2">
      <c r="A116" s="86" t="s">
        <v>1346</v>
      </c>
      <c r="B116" s="87" t="s">
        <v>3</v>
      </c>
      <c r="C116" s="81" t="s">
        <v>154</v>
      </c>
      <c r="D116" s="74">
        <v>52000</v>
      </c>
      <c r="E116" s="74"/>
      <c r="F116" s="74"/>
      <c r="G116" s="88" t="s">
        <v>1368</v>
      </c>
      <c r="H116" s="83" t="s">
        <v>15</v>
      </c>
      <c r="I116" s="12" t="s">
        <v>1205</v>
      </c>
    </row>
    <row r="117" spans="1:9" s="13" customFormat="1" ht="36" x14ac:dyDescent="0.2">
      <c r="A117" s="86" t="s">
        <v>1347</v>
      </c>
      <c r="B117" s="89" t="s">
        <v>155</v>
      </c>
      <c r="C117" s="81" t="s">
        <v>3</v>
      </c>
      <c r="D117" s="74">
        <v>17250</v>
      </c>
      <c r="E117" s="74"/>
      <c r="F117" s="74"/>
      <c r="G117" s="88" t="s">
        <v>1369</v>
      </c>
      <c r="H117" s="83" t="s">
        <v>15</v>
      </c>
      <c r="I117" s="12" t="s">
        <v>1205</v>
      </c>
    </row>
    <row r="118" spans="1:9" s="13" customFormat="1" ht="24" x14ac:dyDescent="0.2">
      <c r="A118" s="86" t="s">
        <v>1347</v>
      </c>
      <c r="B118" s="89" t="s">
        <v>155</v>
      </c>
      <c r="C118" s="81" t="s">
        <v>3</v>
      </c>
      <c r="D118" s="74">
        <v>6000</v>
      </c>
      <c r="E118" s="74"/>
      <c r="F118" s="74"/>
      <c r="G118" s="88" t="s">
        <v>1370</v>
      </c>
      <c r="H118" s="83" t="s">
        <v>15</v>
      </c>
      <c r="I118" s="12" t="s">
        <v>1205</v>
      </c>
    </row>
    <row r="119" spans="1:9" s="13" customFormat="1" ht="36" x14ac:dyDescent="0.2">
      <c r="A119" s="86" t="s">
        <v>1347</v>
      </c>
      <c r="B119" s="89" t="s">
        <v>156</v>
      </c>
      <c r="C119" s="81" t="s">
        <v>3</v>
      </c>
      <c r="D119" s="74">
        <v>11800</v>
      </c>
      <c r="E119" s="74"/>
      <c r="F119" s="74"/>
      <c r="G119" s="88" t="s">
        <v>1371</v>
      </c>
      <c r="H119" s="83" t="s">
        <v>15</v>
      </c>
      <c r="I119" s="12" t="s">
        <v>1205</v>
      </c>
    </row>
    <row r="120" spans="1:9" s="13" customFormat="1" ht="24" x14ac:dyDescent="0.2">
      <c r="A120" s="86" t="s">
        <v>1346</v>
      </c>
      <c r="B120" s="87" t="s">
        <v>3</v>
      </c>
      <c r="C120" s="81" t="s">
        <v>157</v>
      </c>
      <c r="D120" s="74">
        <v>28000</v>
      </c>
      <c r="E120" s="74"/>
      <c r="F120" s="74"/>
      <c r="G120" s="88" t="s">
        <v>1372</v>
      </c>
      <c r="H120" s="83" t="s">
        <v>15</v>
      </c>
      <c r="I120" s="12" t="s">
        <v>1205</v>
      </c>
    </row>
    <row r="121" spans="1:9" s="13" customFormat="1" ht="36" x14ac:dyDescent="0.2">
      <c r="A121" s="86" t="s">
        <v>1346</v>
      </c>
      <c r="B121" s="87" t="s">
        <v>3</v>
      </c>
      <c r="C121" s="81" t="s">
        <v>158</v>
      </c>
      <c r="D121" s="74">
        <v>47428</v>
      </c>
      <c r="E121" s="74"/>
      <c r="F121" s="74"/>
      <c r="G121" s="88" t="s">
        <v>1373</v>
      </c>
      <c r="H121" s="83" t="s">
        <v>15</v>
      </c>
      <c r="I121" s="12" t="s">
        <v>1205</v>
      </c>
    </row>
    <row r="122" spans="1:9" s="13" customFormat="1" ht="48" x14ac:dyDescent="0.2">
      <c r="A122" s="86" t="s">
        <v>1346</v>
      </c>
      <c r="B122" s="87" t="s">
        <v>3</v>
      </c>
      <c r="C122" s="81" t="s">
        <v>159</v>
      </c>
      <c r="D122" s="74">
        <v>40000</v>
      </c>
      <c r="E122" s="74"/>
      <c r="F122" s="74"/>
      <c r="G122" s="88" t="s">
        <v>1374</v>
      </c>
      <c r="H122" s="83" t="s">
        <v>15</v>
      </c>
      <c r="I122" s="12" t="s">
        <v>1205</v>
      </c>
    </row>
    <row r="123" spans="1:9" s="13" customFormat="1" ht="36" x14ac:dyDescent="0.2">
      <c r="A123" s="86" t="s">
        <v>1346</v>
      </c>
      <c r="B123" s="87" t="s">
        <v>3</v>
      </c>
      <c r="C123" s="81" t="s">
        <v>160</v>
      </c>
      <c r="D123" s="74">
        <v>42000</v>
      </c>
      <c r="E123" s="74"/>
      <c r="F123" s="74"/>
      <c r="G123" s="88" t="s">
        <v>1375</v>
      </c>
      <c r="H123" s="83" t="s">
        <v>15</v>
      </c>
      <c r="I123" s="12" t="s">
        <v>1205</v>
      </c>
    </row>
    <row r="124" spans="1:9" s="13" customFormat="1" ht="36" x14ac:dyDescent="0.2">
      <c r="A124" s="86" t="s">
        <v>1346</v>
      </c>
      <c r="B124" s="87" t="s">
        <v>3</v>
      </c>
      <c r="C124" s="81" t="s">
        <v>161</v>
      </c>
      <c r="D124" s="74">
        <v>28000</v>
      </c>
      <c r="E124" s="74"/>
      <c r="F124" s="74"/>
      <c r="G124" s="88" t="s">
        <v>1375</v>
      </c>
      <c r="H124" s="83" t="s">
        <v>15</v>
      </c>
      <c r="I124" s="12" t="s">
        <v>1205</v>
      </c>
    </row>
    <row r="125" spans="1:9" s="13" customFormat="1" ht="36" x14ac:dyDescent="0.2">
      <c r="A125" s="86" t="s">
        <v>1346</v>
      </c>
      <c r="B125" s="87" t="s">
        <v>3</v>
      </c>
      <c r="C125" s="81" t="s">
        <v>162</v>
      </c>
      <c r="D125" s="74">
        <v>34500</v>
      </c>
      <c r="E125" s="74"/>
      <c r="F125" s="74"/>
      <c r="G125" s="88" t="s">
        <v>1376</v>
      </c>
      <c r="H125" s="83" t="s">
        <v>15</v>
      </c>
      <c r="I125" s="12" t="s">
        <v>1205</v>
      </c>
    </row>
    <row r="126" spans="1:9" s="13" customFormat="1" ht="36" x14ac:dyDescent="0.2">
      <c r="A126" s="86" t="s">
        <v>1347</v>
      </c>
      <c r="B126" s="89" t="s">
        <v>163</v>
      </c>
      <c r="C126" s="81" t="s">
        <v>3</v>
      </c>
      <c r="D126" s="74">
        <v>137000</v>
      </c>
      <c r="E126" s="74"/>
      <c r="F126" s="74"/>
      <c r="G126" s="88" t="s">
        <v>1377</v>
      </c>
      <c r="H126" s="83" t="s">
        <v>15</v>
      </c>
      <c r="I126" s="12" t="s">
        <v>1205</v>
      </c>
    </row>
    <row r="127" spans="1:9" s="13" customFormat="1" ht="36" x14ac:dyDescent="0.2">
      <c r="A127" s="86" t="s">
        <v>1346</v>
      </c>
      <c r="B127" s="87" t="s">
        <v>3</v>
      </c>
      <c r="C127" s="81" t="s">
        <v>164</v>
      </c>
      <c r="D127" s="74">
        <v>25000</v>
      </c>
      <c r="E127" s="74"/>
      <c r="F127" s="74"/>
      <c r="G127" s="88" t="s">
        <v>1378</v>
      </c>
      <c r="H127" s="83" t="s">
        <v>15</v>
      </c>
      <c r="I127" s="12" t="s">
        <v>1205</v>
      </c>
    </row>
    <row r="128" spans="1:9" s="13" customFormat="1" ht="24" x14ac:dyDescent="0.2">
      <c r="A128" s="86" t="s">
        <v>1346</v>
      </c>
      <c r="B128" s="87" t="s">
        <v>3</v>
      </c>
      <c r="C128" s="81" t="s">
        <v>37</v>
      </c>
      <c r="D128" s="74">
        <v>52000</v>
      </c>
      <c r="E128" s="74"/>
      <c r="F128" s="74"/>
      <c r="G128" s="88" t="s">
        <v>1379</v>
      </c>
      <c r="H128" s="83" t="s">
        <v>15</v>
      </c>
      <c r="I128" s="12" t="s">
        <v>1205</v>
      </c>
    </row>
    <row r="129" spans="1:9" s="13" customFormat="1" ht="36" x14ac:dyDescent="0.2">
      <c r="A129" s="86" t="s">
        <v>1346</v>
      </c>
      <c r="B129" s="87" t="s">
        <v>3</v>
      </c>
      <c r="C129" s="81" t="s">
        <v>165</v>
      </c>
      <c r="D129" s="74">
        <v>63000</v>
      </c>
      <c r="E129" s="74"/>
      <c r="F129" s="74"/>
      <c r="G129" s="88" t="s">
        <v>1380</v>
      </c>
      <c r="H129" s="83" t="s">
        <v>15</v>
      </c>
      <c r="I129" s="12" t="s">
        <v>1205</v>
      </c>
    </row>
    <row r="130" spans="1:9" s="13" customFormat="1" ht="24" x14ac:dyDescent="0.2">
      <c r="A130" s="86" t="s">
        <v>1346</v>
      </c>
      <c r="B130" s="87" t="s">
        <v>3</v>
      </c>
      <c r="C130" s="81" t="s">
        <v>166</v>
      </c>
      <c r="D130" s="74">
        <v>41500</v>
      </c>
      <c r="E130" s="74"/>
      <c r="F130" s="74"/>
      <c r="G130" s="88" t="s">
        <v>1381</v>
      </c>
      <c r="H130" s="83" t="s">
        <v>15</v>
      </c>
      <c r="I130" s="12" t="s">
        <v>1205</v>
      </c>
    </row>
    <row r="131" spans="1:9" s="13" customFormat="1" ht="36" x14ac:dyDescent="0.2">
      <c r="A131" s="86" t="s">
        <v>1346</v>
      </c>
      <c r="B131" s="87" t="s">
        <v>3</v>
      </c>
      <c r="C131" s="81" t="s">
        <v>167</v>
      </c>
      <c r="D131" s="74">
        <v>43000</v>
      </c>
      <c r="E131" s="74"/>
      <c r="F131" s="74"/>
      <c r="G131" s="88" t="s">
        <v>1359</v>
      </c>
      <c r="H131" s="83" t="s">
        <v>15</v>
      </c>
      <c r="I131" s="12" t="s">
        <v>1205</v>
      </c>
    </row>
    <row r="132" spans="1:9" s="13" customFormat="1" ht="36" x14ac:dyDescent="0.2">
      <c r="A132" s="86" t="s">
        <v>1346</v>
      </c>
      <c r="B132" s="87" t="s">
        <v>3</v>
      </c>
      <c r="C132" s="81" t="s">
        <v>168</v>
      </c>
      <c r="D132" s="74">
        <v>11000</v>
      </c>
      <c r="E132" s="74"/>
      <c r="F132" s="74"/>
      <c r="G132" s="88" t="s">
        <v>1382</v>
      </c>
      <c r="H132" s="83" t="s">
        <v>15</v>
      </c>
      <c r="I132" s="12" t="s">
        <v>1205</v>
      </c>
    </row>
    <row r="133" spans="1:9" s="13" customFormat="1" ht="24" x14ac:dyDescent="0.2">
      <c r="A133" s="86" t="s">
        <v>1346</v>
      </c>
      <c r="B133" s="87" t="s">
        <v>3</v>
      </c>
      <c r="C133" s="81" t="s">
        <v>169</v>
      </c>
      <c r="D133" s="74">
        <v>32000</v>
      </c>
      <c r="E133" s="74"/>
      <c r="F133" s="74"/>
      <c r="G133" s="88" t="s">
        <v>1383</v>
      </c>
      <c r="H133" s="83" t="s">
        <v>15</v>
      </c>
      <c r="I133" s="12" t="s">
        <v>1205</v>
      </c>
    </row>
    <row r="134" spans="1:9" s="13" customFormat="1" ht="36" x14ac:dyDescent="0.2">
      <c r="A134" s="86" t="s">
        <v>1346</v>
      </c>
      <c r="B134" s="87" t="s">
        <v>3</v>
      </c>
      <c r="C134" s="81" t="s">
        <v>170</v>
      </c>
      <c r="D134" s="74">
        <v>28000</v>
      </c>
      <c r="E134" s="74"/>
      <c r="F134" s="74"/>
      <c r="G134" s="88" t="s">
        <v>1384</v>
      </c>
      <c r="H134" s="83" t="s">
        <v>15</v>
      </c>
      <c r="I134" s="12" t="s">
        <v>1205</v>
      </c>
    </row>
    <row r="135" spans="1:9" s="13" customFormat="1" ht="48" x14ac:dyDescent="0.2">
      <c r="A135" s="86" t="s">
        <v>1346</v>
      </c>
      <c r="B135" s="87" t="s">
        <v>3</v>
      </c>
      <c r="C135" s="81" t="s">
        <v>171</v>
      </c>
      <c r="D135" s="74">
        <v>35973</v>
      </c>
      <c r="E135" s="74"/>
      <c r="F135" s="74"/>
      <c r="G135" s="88" t="s">
        <v>1385</v>
      </c>
      <c r="H135" s="83" t="s">
        <v>15</v>
      </c>
      <c r="I135" s="12" t="s">
        <v>1205</v>
      </c>
    </row>
    <row r="136" spans="1:9" s="13" customFormat="1" ht="24" x14ac:dyDescent="0.2">
      <c r="A136" s="86" t="s">
        <v>1346</v>
      </c>
      <c r="B136" s="87" t="s">
        <v>3</v>
      </c>
      <c r="C136" s="81" t="s">
        <v>172</v>
      </c>
      <c r="D136" s="74">
        <v>59551</v>
      </c>
      <c r="E136" s="74"/>
      <c r="F136" s="74"/>
      <c r="G136" s="88" t="s">
        <v>1386</v>
      </c>
      <c r="H136" s="83" t="s">
        <v>15</v>
      </c>
      <c r="I136" s="12" t="s">
        <v>1205</v>
      </c>
    </row>
    <row r="137" spans="1:9" s="13" customFormat="1" ht="24" x14ac:dyDescent="0.2">
      <c r="A137" s="86" t="s">
        <v>1346</v>
      </c>
      <c r="B137" s="87" t="s">
        <v>3</v>
      </c>
      <c r="C137" s="81" t="s">
        <v>173</v>
      </c>
      <c r="D137" s="74">
        <v>59311</v>
      </c>
      <c r="E137" s="74"/>
      <c r="F137" s="74"/>
      <c r="G137" s="88" t="s">
        <v>1387</v>
      </c>
      <c r="H137" s="83" t="s">
        <v>15</v>
      </c>
      <c r="I137" s="12" t="s">
        <v>1205</v>
      </c>
    </row>
    <row r="138" spans="1:9" s="13" customFormat="1" ht="12.75" customHeight="1" x14ac:dyDescent="0.2">
      <c r="A138" s="110" t="s">
        <v>6</v>
      </c>
      <c r="B138" s="111"/>
      <c r="C138" s="111"/>
      <c r="D138" s="75"/>
      <c r="E138" s="75"/>
      <c r="F138" s="75"/>
      <c r="G138" s="90"/>
      <c r="H138" s="91"/>
      <c r="I138" s="12" t="s">
        <v>1205</v>
      </c>
    </row>
    <row r="139" spans="1:9" s="13" customFormat="1" ht="48" x14ac:dyDescent="0.2">
      <c r="A139" s="86" t="s">
        <v>1346</v>
      </c>
      <c r="B139" s="87" t="s">
        <v>3</v>
      </c>
      <c r="C139" s="81" t="s">
        <v>174</v>
      </c>
      <c r="D139" s="74">
        <v>40300</v>
      </c>
      <c r="E139" s="74"/>
      <c r="F139" s="74"/>
      <c r="G139" s="88" t="s">
        <v>1388</v>
      </c>
      <c r="H139" s="83" t="s">
        <v>15</v>
      </c>
      <c r="I139" s="12" t="s">
        <v>1205</v>
      </c>
    </row>
    <row r="140" spans="1:9" s="13" customFormat="1" ht="36" x14ac:dyDescent="0.2">
      <c r="A140" s="86" t="s">
        <v>1346</v>
      </c>
      <c r="B140" s="87" t="s">
        <v>3</v>
      </c>
      <c r="C140" s="81" t="s">
        <v>175</v>
      </c>
      <c r="D140" s="74">
        <v>60000</v>
      </c>
      <c r="E140" s="74"/>
      <c r="F140" s="74"/>
      <c r="G140" s="88" t="s">
        <v>1389</v>
      </c>
      <c r="H140" s="83" t="s">
        <v>15</v>
      </c>
      <c r="I140" s="12" t="s">
        <v>1205</v>
      </c>
    </row>
    <row r="141" spans="1:9" s="13" customFormat="1" ht="36" x14ac:dyDescent="0.2">
      <c r="A141" s="86" t="s">
        <v>1346</v>
      </c>
      <c r="B141" s="87" t="s">
        <v>3</v>
      </c>
      <c r="C141" s="81" t="s">
        <v>32</v>
      </c>
      <c r="D141" s="74">
        <v>22000</v>
      </c>
      <c r="E141" s="74"/>
      <c r="F141" s="74"/>
      <c r="G141" s="88" t="s">
        <v>1390</v>
      </c>
      <c r="H141" s="83" t="s">
        <v>15</v>
      </c>
      <c r="I141" s="12" t="s">
        <v>1205</v>
      </c>
    </row>
    <row r="142" spans="1:9" s="13" customFormat="1" ht="36" x14ac:dyDescent="0.2">
      <c r="A142" s="86" t="s">
        <v>1346</v>
      </c>
      <c r="B142" s="87" t="s">
        <v>3</v>
      </c>
      <c r="C142" s="81" t="s">
        <v>176</v>
      </c>
      <c r="D142" s="74">
        <v>12258</v>
      </c>
      <c r="E142" s="74"/>
      <c r="F142" s="74"/>
      <c r="G142" s="88" t="s">
        <v>1391</v>
      </c>
      <c r="H142" s="83" t="s">
        <v>15</v>
      </c>
      <c r="I142" s="12" t="s">
        <v>1205</v>
      </c>
    </row>
    <row r="143" spans="1:9" s="13" customFormat="1" ht="36" x14ac:dyDescent="0.2">
      <c r="A143" s="86" t="s">
        <v>1346</v>
      </c>
      <c r="B143" s="87" t="s">
        <v>3</v>
      </c>
      <c r="C143" s="81" t="s">
        <v>177</v>
      </c>
      <c r="D143" s="74">
        <v>32000</v>
      </c>
      <c r="E143" s="74"/>
      <c r="F143" s="74"/>
      <c r="G143" s="88" t="s">
        <v>1392</v>
      </c>
      <c r="H143" s="83" t="s">
        <v>15</v>
      </c>
      <c r="I143" s="12" t="s">
        <v>1205</v>
      </c>
    </row>
    <row r="144" spans="1:9" s="13" customFormat="1" ht="36" x14ac:dyDescent="0.2">
      <c r="A144" s="86" t="s">
        <v>1346</v>
      </c>
      <c r="B144" s="87" t="s">
        <v>3</v>
      </c>
      <c r="C144" s="81" t="s">
        <v>178</v>
      </c>
      <c r="D144" s="74">
        <v>50000</v>
      </c>
      <c r="E144" s="74"/>
      <c r="F144" s="74"/>
      <c r="G144" s="88" t="s">
        <v>1393</v>
      </c>
      <c r="H144" s="83" t="s">
        <v>15</v>
      </c>
      <c r="I144" s="12" t="s">
        <v>1205</v>
      </c>
    </row>
    <row r="145" spans="1:9" s="13" customFormat="1" ht="24" x14ac:dyDescent="0.2">
      <c r="A145" s="86" t="s">
        <v>1346</v>
      </c>
      <c r="B145" s="87" t="s">
        <v>3</v>
      </c>
      <c r="C145" s="81" t="s">
        <v>179</v>
      </c>
      <c r="D145" s="74">
        <v>27000</v>
      </c>
      <c r="E145" s="74"/>
      <c r="F145" s="74"/>
      <c r="G145" s="88" t="s">
        <v>1394</v>
      </c>
      <c r="H145" s="83" t="s">
        <v>15</v>
      </c>
      <c r="I145" s="12" t="s">
        <v>1205</v>
      </c>
    </row>
    <row r="146" spans="1:9" s="13" customFormat="1" ht="36" x14ac:dyDescent="0.2">
      <c r="A146" s="86" t="s">
        <v>1346</v>
      </c>
      <c r="B146" s="87" t="s">
        <v>3</v>
      </c>
      <c r="C146" s="81" t="s">
        <v>180</v>
      </c>
      <c r="D146" s="74">
        <v>33000</v>
      </c>
      <c r="E146" s="74"/>
      <c r="F146" s="74"/>
      <c r="G146" s="88" t="s">
        <v>1395</v>
      </c>
      <c r="H146" s="83" t="s">
        <v>15</v>
      </c>
      <c r="I146" s="12" t="s">
        <v>1205</v>
      </c>
    </row>
    <row r="147" spans="1:9" s="13" customFormat="1" ht="24" x14ac:dyDescent="0.2">
      <c r="A147" s="86" t="s">
        <v>1346</v>
      </c>
      <c r="B147" s="87" t="s">
        <v>3</v>
      </c>
      <c r="C147" s="81" t="s">
        <v>181</v>
      </c>
      <c r="D147" s="74">
        <v>48000</v>
      </c>
      <c r="E147" s="74"/>
      <c r="F147" s="74"/>
      <c r="G147" s="88" t="s">
        <v>1396</v>
      </c>
      <c r="H147" s="83" t="s">
        <v>15</v>
      </c>
      <c r="I147" s="12" t="s">
        <v>1205</v>
      </c>
    </row>
    <row r="148" spans="1:9" s="13" customFormat="1" ht="36" x14ac:dyDescent="0.2">
      <c r="A148" s="86" t="s">
        <v>1346</v>
      </c>
      <c r="B148" s="87" t="s">
        <v>3</v>
      </c>
      <c r="C148" s="81" t="s">
        <v>34</v>
      </c>
      <c r="D148" s="74">
        <v>22000</v>
      </c>
      <c r="E148" s="74"/>
      <c r="F148" s="74"/>
      <c r="G148" s="88" t="s">
        <v>1397</v>
      </c>
      <c r="H148" s="83" t="s">
        <v>15</v>
      </c>
      <c r="I148" s="12" t="s">
        <v>1205</v>
      </c>
    </row>
    <row r="149" spans="1:9" s="13" customFormat="1" ht="36" x14ac:dyDescent="0.2">
      <c r="A149" s="86" t="s">
        <v>1346</v>
      </c>
      <c r="B149" s="87" t="s">
        <v>3</v>
      </c>
      <c r="C149" s="81" t="s">
        <v>182</v>
      </c>
      <c r="D149" s="74">
        <v>33000</v>
      </c>
      <c r="E149" s="74"/>
      <c r="F149" s="74"/>
      <c r="G149" s="88" t="s">
        <v>1398</v>
      </c>
      <c r="H149" s="83" t="s">
        <v>15</v>
      </c>
      <c r="I149" s="12" t="s">
        <v>1205</v>
      </c>
    </row>
    <row r="150" spans="1:9" s="13" customFormat="1" ht="36" x14ac:dyDescent="0.2">
      <c r="A150" s="86" t="s">
        <v>1346</v>
      </c>
      <c r="B150" s="87" t="s">
        <v>3</v>
      </c>
      <c r="C150" s="81" t="s">
        <v>183</v>
      </c>
      <c r="D150" s="74">
        <v>50000</v>
      </c>
      <c r="E150" s="74"/>
      <c r="F150" s="74"/>
      <c r="G150" s="88" t="s">
        <v>1399</v>
      </c>
      <c r="H150" s="83" t="s">
        <v>15</v>
      </c>
      <c r="I150" s="12" t="s">
        <v>1205</v>
      </c>
    </row>
    <row r="151" spans="1:9" s="13" customFormat="1" ht="36" x14ac:dyDescent="0.2">
      <c r="A151" s="86" t="s">
        <v>1346</v>
      </c>
      <c r="B151" s="87" t="s">
        <v>3</v>
      </c>
      <c r="C151" s="81" t="s">
        <v>184</v>
      </c>
      <c r="D151" s="74">
        <v>16000</v>
      </c>
      <c r="E151" s="74"/>
      <c r="F151" s="74"/>
      <c r="G151" s="88" t="s">
        <v>1400</v>
      </c>
      <c r="H151" s="83" t="s">
        <v>15</v>
      </c>
      <c r="I151" s="12" t="s">
        <v>1205</v>
      </c>
    </row>
    <row r="152" spans="1:9" s="13" customFormat="1" ht="36" x14ac:dyDescent="0.2">
      <c r="A152" s="86" t="s">
        <v>1346</v>
      </c>
      <c r="B152" s="87" t="s">
        <v>3</v>
      </c>
      <c r="C152" s="81" t="s">
        <v>185</v>
      </c>
      <c r="D152" s="74">
        <v>33000</v>
      </c>
      <c r="E152" s="74"/>
      <c r="F152" s="74"/>
      <c r="G152" s="88" t="s">
        <v>1401</v>
      </c>
      <c r="H152" s="83" t="s">
        <v>15</v>
      </c>
      <c r="I152" s="12" t="s">
        <v>1205</v>
      </c>
    </row>
    <row r="153" spans="1:9" s="13" customFormat="1" ht="24" x14ac:dyDescent="0.2">
      <c r="A153" s="86" t="s">
        <v>1346</v>
      </c>
      <c r="B153" s="87" t="s">
        <v>3</v>
      </c>
      <c r="C153" s="81" t="s">
        <v>186</v>
      </c>
      <c r="D153" s="74">
        <v>64645</v>
      </c>
      <c r="E153" s="74"/>
      <c r="F153" s="74"/>
      <c r="G153" s="88" t="s">
        <v>1402</v>
      </c>
      <c r="H153" s="83" t="s">
        <v>15</v>
      </c>
      <c r="I153" s="12" t="s">
        <v>1205</v>
      </c>
    </row>
    <row r="154" spans="1:9" s="13" customFormat="1" ht="36" x14ac:dyDescent="0.2">
      <c r="A154" s="86" t="s">
        <v>1346</v>
      </c>
      <c r="B154" s="87" t="s">
        <v>3</v>
      </c>
      <c r="C154" s="81" t="s">
        <v>187</v>
      </c>
      <c r="D154" s="74">
        <v>33000</v>
      </c>
      <c r="E154" s="74"/>
      <c r="F154" s="74"/>
      <c r="G154" s="88" t="s">
        <v>1403</v>
      </c>
      <c r="H154" s="83" t="s">
        <v>15</v>
      </c>
      <c r="I154" s="12" t="s">
        <v>1205</v>
      </c>
    </row>
    <row r="155" spans="1:9" s="13" customFormat="1" ht="24" x14ac:dyDescent="0.2">
      <c r="A155" s="86" t="s">
        <v>1346</v>
      </c>
      <c r="B155" s="87" t="s">
        <v>3</v>
      </c>
      <c r="C155" s="81" t="s">
        <v>188</v>
      </c>
      <c r="D155" s="74">
        <v>44000</v>
      </c>
      <c r="E155" s="74"/>
      <c r="F155" s="74"/>
      <c r="G155" s="88" t="s">
        <v>1404</v>
      </c>
      <c r="H155" s="83" t="s">
        <v>15</v>
      </c>
      <c r="I155" s="12" t="s">
        <v>1205</v>
      </c>
    </row>
    <row r="156" spans="1:9" s="13" customFormat="1" ht="36" x14ac:dyDescent="0.2">
      <c r="A156" s="86" t="s">
        <v>1346</v>
      </c>
      <c r="B156" s="87" t="s">
        <v>3</v>
      </c>
      <c r="C156" s="81" t="s">
        <v>189</v>
      </c>
      <c r="D156" s="74">
        <v>24000</v>
      </c>
      <c r="E156" s="74"/>
      <c r="F156" s="74"/>
      <c r="G156" s="88" t="s">
        <v>1405</v>
      </c>
      <c r="H156" s="83" t="s">
        <v>15</v>
      </c>
      <c r="I156" s="12" t="s">
        <v>1205</v>
      </c>
    </row>
    <row r="157" spans="1:9" s="13" customFormat="1" ht="36" x14ac:dyDescent="0.2">
      <c r="A157" s="86" t="s">
        <v>1346</v>
      </c>
      <c r="B157" s="87" t="s">
        <v>3</v>
      </c>
      <c r="C157" s="81" t="s">
        <v>190</v>
      </c>
      <c r="D157" s="74">
        <v>31200</v>
      </c>
      <c r="E157" s="74"/>
      <c r="F157" s="74"/>
      <c r="G157" s="88" t="s">
        <v>1406</v>
      </c>
      <c r="H157" s="83" t="s">
        <v>15</v>
      </c>
      <c r="I157" s="12" t="s">
        <v>1205</v>
      </c>
    </row>
    <row r="158" spans="1:9" s="13" customFormat="1" ht="36" x14ac:dyDescent="0.2">
      <c r="A158" s="86" t="s">
        <v>1346</v>
      </c>
      <c r="B158" s="87" t="s">
        <v>3</v>
      </c>
      <c r="C158" s="81" t="s">
        <v>191</v>
      </c>
      <c r="D158" s="74">
        <v>22000</v>
      </c>
      <c r="E158" s="74"/>
      <c r="F158" s="74"/>
      <c r="G158" s="88" t="s">
        <v>1390</v>
      </c>
      <c r="H158" s="83" t="s">
        <v>15</v>
      </c>
      <c r="I158" s="12" t="s">
        <v>1205</v>
      </c>
    </row>
    <row r="159" spans="1:9" s="13" customFormat="1" ht="36" x14ac:dyDescent="0.2">
      <c r="A159" s="86" t="s">
        <v>1346</v>
      </c>
      <c r="B159" s="87" t="s">
        <v>3</v>
      </c>
      <c r="C159" s="81" t="s">
        <v>192</v>
      </c>
      <c r="D159" s="74">
        <v>22000</v>
      </c>
      <c r="E159" s="74"/>
      <c r="F159" s="74"/>
      <c r="G159" s="88" t="s">
        <v>1390</v>
      </c>
      <c r="H159" s="83" t="s">
        <v>15</v>
      </c>
      <c r="I159" s="12" t="s">
        <v>1205</v>
      </c>
    </row>
    <row r="160" spans="1:9" s="13" customFormat="1" ht="36" x14ac:dyDescent="0.2">
      <c r="A160" s="86" t="s">
        <v>1346</v>
      </c>
      <c r="B160" s="87" t="s">
        <v>3</v>
      </c>
      <c r="C160" s="81" t="s">
        <v>193</v>
      </c>
      <c r="D160" s="74">
        <v>50000</v>
      </c>
      <c r="E160" s="74"/>
      <c r="F160" s="74"/>
      <c r="G160" s="88" t="s">
        <v>1407</v>
      </c>
      <c r="H160" s="83" t="s">
        <v>15</v>
      </c>
      <c r="I160" s="12" t="s">
        <v>1205</v>
      </c>
    </row>
    <row r="161" spans="1:9" s="13" customFormat="1" ht="36" x14ac:dyDescent="0.2">
      <c r="A161" s="86" t="s">
        <v>1346</v>
      </c>
      <c r="B161" s="87" t="s">
        <v>3</v>
      </c>
      <c r="C161" s="81" t="s">
        <v>194</v>
      </c>
      <c r="D161" s="74">
        <v>33000</v>
      </c>
      <c r="E161" s="74"/>
      <c r="F161" s="74"/>
      <c r="G161" s="88" t="s">
        <v>1408</v>
      </c>
      <c r="H161" s="83" t="s">
        <v>15</v>
      </c>
      <c r="I161" s="12" t="s">
        <v>1205</v>
      </c>
    </row>
    <row r="162" spans="1:9" s="13" customFormat="1" ht="48" x14ac:dyDescent="0.2">
      <c r="A162" s="86" t="s">
        <v>1346</v>
      </c>
      <c r="B162" s="87" t="s">
        <v>3</v>
      </c>
      <c r="C162" s="81" t="s">
        <v>195</v>
      </c>
      <c r="D162" s="74">
        <v>33000</v>
      </c>
      <c r="E162" s="74"/>
      <c r="F162" s="74"/>
      <c r="G162" s="88" t="s">
        <v>1409</v>
      </c>
      <c r="H162" s="83" t="s">
        <v>15</v>
      </c>
      <c r="I162" s="12" t="s">
        <v>1205</v>
      </c>
    </row>
    <row r="163" spans="1:9" s="13" customFormat="1" ht="24" x14ac:dyDescent="0.2">
      <c r="A163" s="86" t="s">
        <v>1346</v>
      </c>
      <c r="B163" s="87" t="s">
        <v>3</v>
      </c>
      <c r="C163" s="81" t="s">
        <v>196</v>
      </c>
      <c r="D163" s="74">
        <v>27000</v>
      </c>
      <c r="E163" s="74"/>
      <c r="F163" s="74"/>
      <c r="G163" s="88" t="s">
        <v>1410</v>
      </c>
      <c r="H163" s="83" t="s">
        <v>15</v>
      </c>
      <c r="I163" s="12" t="s">
        <v>1205</v>
      </c>
    </row>
    <row r="164" spans="1:9" s="13" customFormat="1" ht="36" x14ac:dyDescent="0.2">
      <c r="A164" s="86" t="s">
        <v>1346</v>
      </c>
      <c r="B164" s="87" t="s">
        <v>3</v>
      </c>
      <c r="C164" s="81" t="s">
        <v>197</v>
      </c>
      <c r="D164" s="74">
        <v>40500</v>
      </c>
      <c r="E164" s="74"/>
      <c r="F164" s="74"/>
      <c r="G164" s="88" t="s">
        <v>1411</v>
      </c>
      <c r="H164" s="83" t="s">
        <v>15</v>
      </c>
      <c r="I164" s="12" t="s">
        <v>1205</v>
      </c>
    </row>
    <row r="165" spans="1:9" s="13" customFormat="1" ht="36" x14ac:dyDescent="0.2">
      <c r="A165" s="86" t="s">
        <v>1346</v>
      </c>
      <c r="B165" s="87" t="s">
        <v>3</v>
      </c>
      <c r="C165" s="81" t="s">
        <v>198</v>
      </c>
      <c r="D165" s="74">
        <v>22000</v>
      </c>
      <c r="E165" s="74"/>
      <c r="F165" s="74"/>
      <c r="G165" s="88" t="s">
        <v>1412</v>
      </c>
      <c r="H165" s="83" t="s">
        <v>15</v>
      </c>
      <c r="I165" s="12" t="s">
        <v>1205</v>
      </c>
    </row>
    <row r="166" spans="1:9" s="13" customFormat="1" ht="36" x14ac:dyDescent="0.2">
      <c r="A166" s="86" t="s">
        <v>1346</v>
      </c>
      <c r="B166" s="87" t="s">
        <v>3</v>
      </c>
      <c r="C166" s="81" t="s">
        <v>199</v>
      </c>
      <c r="D166" s="74">
        <v>22000</v>
      </c>
      <c r="E166" s="74"/>
      <c r="F166" s="74"/>
      <c r="G166" s="88" t="s">
        <v>1397</v>
      </c>
      <c r="H166" s="83" t="s">
        <v>15</v>
      </c>
      <c r="I166" s="12" t="s">
        <v>1205</v>
      </c>
    </row>
    <row r="167" spans="1:9" s="13" customFormat="1" ht="24" x14ac:dyDescent="0.2">
      <c r="A167" s="86" t="s">
        <v>1346</v>
      </c>
      <c r="B167" s="87" t="s">
        <v>3</v>
      </c>
      <c r="C167" s="81" t="s">
        <v>200</v>
      </c>
      <c r="D167" s="74">
        <v>13000</v>
      </c>
      <c r="E167" s="74"/>
      <c r="F167" s="74"/>
      <c r="G167" s="88" t="s">
        <v>1413</v>
      </c>
      <c r="H167" s="83" t="s">
        <v>15</v>
      </c>
      <c r="I167" s="12" t="s">
        <v>1205</v>
      </c>
    </row>
    <row r="168" spans="1:9" s="13" customFormat="1" ht="36" x14ac:dyDescent="0.2">
      <c r="A168" s="86" t="s">
        <v>1346</v>
      </c>
      <c r="B168" s="87" t="s">
        <v>3</v>
      </c>
      <c r="C168" s="81" t="s">
        <v>201</v>
      </c>
      <c r="D168" s="74">
        <v>33000</v>
      </c>
      <c r="E168" s="74"/>
      <c r="F168" s="74"/>
      <c r="G168" s="88" t="s">
        <v>1414</v>
      </c>
      <c r="H168" s="83" t="s">
        <v>15</v>
      </c>
      <c r="I168" s="12" t="s">
        <v>1205</v>
      </c>
    </row>
    <row r="169" spans="1:9" s="13" customFormat="1" ht="24" x14ac:dyDescent="0.2">
      <c r="A169" s="86" t="s">
        <v>1346</v>
      </c>
      <c r="B169" s="87" t="s">
        <v>3</v>
      </c>
      <c r="C169" s="81" t="s">
        <v>35</v>
      </c>
      <c r="D169" s="74">
        <v>8000</v>
      </c>
      <c r="E169" s="74"/>
      <c r="F169" s="74"/>
      <c r="G169" s="88" t="s">
        <v>1415</v>
      </c>
      <c r="H169" s="83" t="s">
        <v>15</v>
      </c>
      <c r="I169" s="12" t="s">
        <v>1205</v>
      </c>
    </row>
    <row r="170" spans="1:9" s="13" customFormat="1" ht="36" x14ac:dyDescent="0.2">
      <c r="A170" s="86" t="s">
        <v>1346</v>
      </c>
      <c r="B170" s="87" t="s">
        <v>3</v>
      </c>
      <c r="C170" s="81" t="s">
        <v>202</v>
      </c>
      <c r="D170" s="74">
        <v>22000</v>
      </c>
      <c r="E170" s="74"/>
      <c r="F170" s="74"/>
      <c r="G170" s="88" t="s">
        <v>1416</v>
      </c>
      <c r="H170" s="83" t="s">
        <v>15</v>
      </c>
      <c r="I170" s="12" t="s">
        <v>1205</v>
      </c>
    </row>
    <row r="171" spans="1:9" s="13" customFormat="1" ht="36" x14ac:dyDescent="0.2">
      <c r="A171" s="86" t="s">
        <v>1346</v>
      </c>
      <c r="B171" s="87" t="s">
        <v>3</v>
      </c>
      <c r="C171" s="81" t="s">
        <v>36</v>
      </c>
      <c r="D171" s="74">
        <v>22000</v>
      </c>
      <c r="E171" s="74"/>
      <c r="F171" s="74"/>
      <c r="G171" s="88" t="s">
        <v>1416</v>
      </c>
      <c r="H171" s="83" t="s">
        <v>15</v>
      </c>
      <c r="I171" s="12" t="s">
        <v>1205</v>
      </c>
    </row>
    <row r="172" spans="1:9" s="13" customFormat="1" ht="36" x14ac:dyDescent="0.2">
      <c r="A172" s="86" t="s">
        <v>1346</v>
      </c>
      <c r="B172" s="87" t="s">
        <v>3</v>
      </c>
      <c r="C172" s="81" t="s">
        <v>203</v>
      </c>
      <c r="D172" s="74">
        <v>33000</v>
      </c>
      <c r="E172" s="74"/>
      <c r="F172" s="74"/>
      <c r="G172" s="88" t="s">
        <v>1417</v>
      </c>
      <c r="H172" s="83" t="s">
        <v>15</v>
      </c>
      <c r="I172" s="12" t="s">
        <v>1205</v>
      </c>
    </row>
    <row r="173" spans="1:9" s="13" customFormat="1" ht="36" x14ac:dyDescent="0.2">
      <c r="A173" s="86" t="s">
        <v>1346</v>
      </c>
      <c r="B173" s="87" t="s">
        <v>3</v>
      </c>
      <c r="C173" s="81" t="s">
        <v>204</v>
      </c>
      <c r="D173" s="74">
        <v>22000</v>
      </c>
      <c r="E173" s="74"/>
      <c r="F173" s="74"/>
      <c r="G173" s="88" t="s">
        <v>1418</v>
      </c>
      <c r="H173" s="83" t="s">
        <v>15</v>
      </c>
      <c r="I173" s="12" t="s">
        <v>1205</v>
      </c>
    </row>
    <row r="174" spans="1:9" s="13" customFormat="1" ht="36" x14ac:dyDescent="0.2">
      <c r="A174" s="86" t="s">
        <v>1346</v>
      </c>
      <c r="B174" s="87" t="s">
        <v>3</v>
      </c>
      <c r="C174" s="81" t="s">
        <v>205</v>
      </c>
      <c r="D174" s="74">
        <v>40000</v>
      </c>
      <c r="E174" s="74"/>
      <c r="F174" s="74"/>
      <c r="G174" s="88" t="s">
        <v>1419</v>
      </c>
      <c r="H174" s="83" t="s">
        <v>15</v>
      </c>
      <c r="I174" s="12" t="s">
        <v>1205</v>
      </c>
    </row>
    <row r="175" spans="1:9" s="13" customFormat="1" ht="36" x14ac:dyDescent="0.2">
      <c r="A175" s="86" t="s">
        <v>1346</v>
      </c>
      <c r="B175" s="87" t="s">
        <v>3</v>
      </c>
      <c r="C175" s="81" t="s">
        <v>206</v>
      </c>
      <c r="D175" s="74">
        <v>33000</v>
      </c>
      <c r="E175" s="74"/>
      <c r="F175" s="74"/>
      <c r="G175" s="88" t="s">
        <v>1420</v>
      </c>
      <c r="H175" s="83" t="s">
        <v>15</v>
      </c>
      <c r="I175" s="12" t="s">
        <v>1205</v>
      </c>
    </row>
    <row r="176" spans="1:9" s="13" customFormat="1" ht="36" x14ac:dyDescent="0.2">
      <c r="A176" s="86" t="s">
        <v>1346</v>
      </c>
      <c r="B176" s="87" t="s">
        <v>3</v>
      </c>
      <c r="C176" s="81" t="s">
        <v>207</v>
      </c>
      <c r="D176" s="74">
        <v>25000</v>
      </c>
      <c r="E176" s="74"/>
      <c r="F176" s="74"/>
      <c r="G176" s="88" t="s">
        <v>208</v>
      </c>
      <c r="H176" s="83" t="s">
        <v>15</v>
      </c>
      <c r="I176" s="12" t="s">
        <v>1205</v>
      </c>
    </row>
    <row r="177" spans="1:9" s="13" customFormat="1" ht="36" x14ac:dyDescent="0.2">
      <c r="A177" s="86" t="s">
        <v>1346</v>
      </c>
      <c r="B177" s="87" t="s">
        <v>3</v>
      </c>
      <c r="C177" s="81" t="s">
        <v>209</v>
      </c>
      <c r="D177" s="74">
        <v>33000</v>
      </c>
      <c r="E177" s="74"/>
      <c r="F177" s="74"/>
      <c r="G177" s="88" t="s">
        <v>1421</v>
      </c>
      <c r="H177" s="83" t="s">
        <v>15</v>
      </c>
      <c r="I177" s="12" t="s">
        <v>1205</v>
      </c>
    </row>
    <row r="178" spans="1:9" s="13" customFormat="1" ht="24" x14ac:dyDescent="0.2">
      <c r="A178" s="86" t="s">
        <v>1346</v>
      </c>
      <c r="B178" s="87" t="s">
        <v>3</v>
      </c>
      <c r="C178" s="81" t="s">
        <v>210</v>
      </c>
      <c r="D178" s="74">
        <v>43548</v>
      </c>
      <c r="E178" s="74"/>
      <c r="F178" s="74"/>
      <c r="G178" s="88" t="s">
        <v>1422</v>
      </c>
      <c r="H178" s="83" t="s">
        <v>15</v>
      </c>
      <c r="I178" s="12" t="s">
        <v>1205</v>
      </c>
    </row>
    <row r="179" spans="1:9" s="13" customFormat="1" ht="36" x14ac:dyDescent="0.2">
      <c r="A179" s="86" t="s">
        <v>1346</v>
      </c>
      <c r="B179" s="87" t="s">
        <v>3</v>
      </c>
      <c r="C179" s="81" t="s">
        <v>211</v>
      </c>
      <c r="D179" s="74">
        <v>54000</v>
      </c>
      <c r="E179" s="74"/>
      <c r="F179" s="74"/>
      <c r="G179" s="88" t="s">
        <v>1423</v>
      </c>
      <c r="H179" s="83" t="s">
        <v>15</v>
      </c>
      <c r="I179" s="12" t="s">
        <v>1205</v>
      </c>
    </row>
    <row r="180" spans="1:9" s="13" customFormat="1" ht="36" x14ac:dyDescent="0.2">
      <c r="A180" s="86" t="s">
        <v>1346</v>
      </c>
      <c r="B180" s="87" t="s">
        <v>3</v>
      </c>
      <c r="C180" s="81" t="s">
        <v>212</v>
      </c>
      <c r="D180" s="74">
        <v>36000</v>
      </c>
      <c r="E180" s="74"/>
      <c r="F180" s="74"/>
      <c r="G180" s="88" t="s">
        <v>1424</v>
      </c>
      <c r="H180" s="83" t="s">
        <v>15</v>
      </c>
      <c r="I180" s="12" t="s">
        <v>1205</v>
      </c>
    </row>
    <row r="181" spans="1:9" s="13" customFormat="1" ht="36" x14ac:dyDescent="0.2">
      <c r="A181" s="86" t="s">
        <v>1346</v>
      </c>
      <c r="B181" s="87" t="s">
        <v>3</v>
      </c>
      <c r="C181" s="81" t="s">
        <v>213</v>
      </c>
      <c r="D181" s="74">
        <v>26000</v>
      </c>
      <c r="E181" s="74"/>
      <c r="F181" s="74"/>
      <c r="G181" s="88" t="s">
        <v>1425</v>
      </c>
      <c r="H181" s="83" t="s">
        <v>15</v>
      </c>
      <c r="I181" s="12" t="s">
        <v>1205</v>
      </c>
    </row>
    <row r="182" spans="1:9" s="13" customFormat="1" ht="36" x14ac:dyDescent="0.2">
      <c r="A182" s="86" t="s">
        <v>1346</v>
      </c>
      <c r="B182" s="87" t="s">
        <v>3</v>
      </c>
      <c r="C182" s="81" t="s">
        <v>214</v>
      </c>
      <c r="D182" s="74">
        <v>22000</v>
      </c>
      <c r="E182" s="74"/>
      <c r="F182" s="74"/>
      <c r="G182" s="88" t="s">
        <v>1418</v>
      </c>
      <c r="H182" s="83" t="s">
        <v>15</v>
      </c>
      <c r="I182" s="12" t="s">
        <v>1205</v>
      </c>
    </row>
    <row r="183" spans="1:9" s="13" customFormat="1" ht="36" x14ac:dyDescent="0.2">
      <c r="A183" s="86" t="s">
        <v>1346</v>
      </c>
      <c r="B183" s="87" t="s">
        <v>3</v>
      </c>
      <c r="C183" s="81" t="s">
        <v>215</v>
      </c>
      <c r="D183" s="74">
        <v>33000</v>
      </c>
      <c r="E183" s="74"/>
      <c r="F183" s="74"/>
      <c r="G183" s="88" t="s">
        <v>1426</v>
      </c>
      <c r="H183" s="83" t="s">
        <v>15</v>
      </c>
      <c r="I183" s="12" t="s">
        <v>1205</v>
      </c>
    </row>
    <row r="184" spans="1:9" s="13" customFormat="1" ht="36" x14ac:dyDescent="0.2">
      <c r="A184" s="86" t="s">
        <v>1346</v>
      </c>
      <c r="B184" s="87" t="s">
        <v>3</v>
      </c>
      <c r="C184" s="81" t="s">
        <v>216</v>
      </c>
      <c r="D184" s="74">
        <v>33000</v>
      </c>
      <c r="E184" s="74"/>
      <c r="F184" s="74"/>
      <c r="G184" s="88" t="s">
        <v>1427</v>
      </c>
      <c r="H184" s="83" t="s">
        <v>15</v>
      </c>
      <c r="I184" s="12" t="s">
        <v>1205</v>
      </c>
    </row>
    <row r="185" spans="1:9" s="13" customFormat="1" ht="36" x14ac:dyDescent="0.2">
      <c r="A185" s="86" t="s">
        <v>1346</v>
      </c>
      <c r="B185" s="87" t="s">
        <v>3</v>
      </c>
      <c r="C185" s="81" t="s">
        <v>217</v>
      </c>
      <c r="D185" s="74">
        <v>36000</v>
      </c>
      <c r="E185" s="74"/>
      <c r="F185" s="74"/>
      <c r="G185" s="88" t="s">
        <v>1428</v>
      </c>
      <c r="H185" s="83" t="s">
        <v>15</v>
      </c>
      <c r="I185" s="12" t="s">
        <v>1205</v>
      </c>
    </row>
    <row r="186" spans="1:9" s="13" customFormat="1" ht="36" x14ac:dyDescent="0.2">
      <c r="A186" s="86" t="s">
        <v>1346</v>
      </c>
      <c r="B186" s="87" t="s">
        <v>3</v>
      </c>
      <c r="C186" s="81" t="s">
        <v>218</v>
      </c>
      <c r="D186" s="74">
        <v>22000</v>
      </c>
      <c r="E186" s="74"/>
      <c r="F186" s="74"/>
      <c r="G186" s="88" t="s">
        <v>1418</v>
      </c>
      <c r="H186" s="83" t="s">
        <v>15</v>
      </c>
      <c r="I186" s="12" t="s">
        <v>1205</v>
      </c>
    </row>
    <row r="187" spans="1:9" s="13" customFormat="1" ht="36" x14ac:dyDescent="0.2">
      <c r="A187" s="86" t="s">
        <v>1346</v>
      </c>
      <c r="B187" s="87" t="s">
        <v>3</v>
      </c>
      <c r="C187" s="81" t="s">
        <v>219</v>
      </c>
      <c r="D187" s="74">
        <v>22000</v>
      </c>
      <c r="E187" s="74"/>
      <c r="F187" s="74"/>
      <c r="G187" s="88" t="s">
        <v>1418</v>
      </c>
      <c r="H187" s="83" t="s">
        <v>15</v>
      </c>
      <c r="I187" s="12" t="s">
        <v>1205</v>
      </c>
    </row>
    <row r="188" spans="1:9" s="13" customFormat="1" ht="36" x14ac:dyDescent="0.2">
      <c r="A188" s="86" t="s">
        <v>1346</v>
      </c>
      <c r="B188" s="87" t="s">
        <v>3</v>
      </c>
      <c r="C188" s="81" t="s">
        <v>220</v>
      </c>
      <c r="D188" s="74">
        <v>24000</v>
      </c>
      <c r="E188" s="74"/>
      <c r="F188" s="74"/>
      <c r="G188" s="88" t="s">
        <v>1429</v>
      </c>
      <c r="H188" s="83" t="s">
        <v>15</v>
      </c>
      <c r="I188" s="12" t="s">
        <v>1205</v>
      </c>
    </row>
    <row r="189" spans="1:9" s="13" customFormat="1" ht="36" x14ac:dyDescent="0.2">
      <c r="A189" s="86" t="s">
        <v>1346</v>
      </c>
      <c r="B189" s="87" t="s">
        <v>3</v>
      </c>
      <c r="C189" s="81" t="s">
        <v>221</v>
      </c>
      <c r="D189" s="74">
        <v>22000</v>
      </c>
      <c r="E189" s="74"/>
      <c r="F189" s="74"/>
      <c r="G189" s="88" t="s">
        <v>1390</v>
      </c>
      <c r="H189" s="83" t="s">
        <v>15</v>
      </c>
      <c r="I189" s="12" t="s">
        <v>1205</v>
      </c>
    </row>
    <row r="190" spans="1:9" s="13" customFormat="1" ht="36" x14ac:dyDescent="0.2">
      <c r="A190" s="86" t="s">
        <v>1346</v>
      </c>
      <c r="B190" s="87" t="s">
        <v>3</v>
      </c>
      <c r="C190" s="81" t="s">
        <v>222</v>
      </c>
      <c r="D190" s="74">
        <v>33000</v>
      </c>
      <c r="E190" s="74"/>
      <c r="F190" s="74"/>
      <c r="G190" s="88" t="s">
        <v>1430</v>
      </c>
      <c r="H190" s="83" t="s">
        <v>15</v>
      </c>
      <c r="I190" s="12" t="s">
        <v>1205</v>
      </c>
    </row>
    <row r="191" spans="1:9" s="13" customFormat="1" ht="36" x14ac:dyDescent="0.2">
      <c r="A191" s="86" t="s">
        <v>1346</v>
      </c>
      <c r="B191" s="87" t="s">
        <v>3</v>
      </c>
      <c r="C191" s="81" t="s">
        <v>223</v>
      </c>
      <c r="D191" s="74">
        <v>22000</v>
      </c>
      <c r="E191" s="74"/>
      <c r="F191" s="74"/>
      <c r="G191" s="88" t="s">
        <v>1397</v>
      </c>
      <c r="H191" s="83" t="s">
        <v>15</v>
      </c>
      <c r="I191" s="12" t="s">
        <v>1205</v>
      </c>
    </row>
    <row r="192" spans="1:9" s="13" customFormat="1" ht="36" x14ac:dyDescent="0.2">
      <c r="A192" s="86" t="s">
        <v>1346</v>
      </c>
      <c r="B192" s="87" t="s">
        <v>3</v>
      </c>
      <c r="C192" s="81" t="s">
        <v>224</v>
      </c>
      <c r="D192" s="74">
        <v>33000</v>
      </c>
      <c r="E192" s="74"/>
      <c r="F192" s="74"/>
      <c r="G192" s="88" t="s">
        <v>1431</v>
      </c>
      <c r="H192" s="83" t="s">
        <v>15</v>
      </c>
      <c r="I192" s="12" t="s">
        <v>1205</v>
      </c>
    </row>
    <row r="193" spans="1:9" s="13" customFormat="1" ht="36" x14ac:dyDescent="0.2">
      <c r="A193" s="86" t="s">
        <v>1346</v>
      </c>
      <c r="B193" s="87" t="s">
        <v>3</v>
      </c>
      <c r="C193" s="81" t="s">
        <v>225</v>
      </c>
      <c r="D193" s="74">
        <v>24000</v>
      </c>
      <c r="E193" s="74"/>
      <c r="F193" s="74"/>
      <c r="G193" s="88" t="s">
        <v>1432</v>
      </c>
      <c r="H193" s="83" t="s">
        <v>15</v>
      </c>
      <c r="I193" s="12" t="s">
        <v>1205</v>
      </c>
    </row>
    <row r="194" spans="1:9" s="13" customFormat="1" ht="36" x14ac:dyDescent="0.2">
      <c r="A194" s="86" t="s">
        <v>1346</v>
      </c>
      <c r="B194" s="87" t="s">
        <v>3</v>
      </c>
      <c r="C194" s="81" t="s">
        <v>226</v>
      </c>
      <c r="D194" s="74">
        <v>40000</v>
      </c>
      <c r="E194" s="74"/>
      <c r="F194" s="74"/>
      <c r="G194" s="88" t="s">
        <v>1433</v>
      </c>
      <c r="H194" s="83" t="s">
        <v>15</v>
      </c>
      <c r="I194" s="12" t="s">
        <v>1205</v>
      </c>
    </row>
    <row r="195" spans="1:9" s="13" customFormat="1" ht="48" x14ac:dyDescent="0.2">
      <c r="A195" s="86" t="s">
        <v>1346</v>
      </c>
      <c r="B195" s="87" t="s">
        <v>3</v>
      </c>
      <c r="C195" s="81" t="s">
        <v>227</v>
      </c>
      <c r="D195" s="74">
        <v>36500</v>
      </c>
      <c r="E195" s="74"/>
      <c r="F195" s="74"/>
      <c r="G195" s="88" t="s">
        <v>1434</v>
      </c>
      <c r="H195" s="83" t="s">
        <v>15</v>
      </c>
      <c r="I195" s="12" t="s">
        <v>1205</v>
      </c>
    </row>
    <row r="196" spans="1:9" s="13" customFormat="1" ht="48" x14ac:dyDescent="0.2">
      <c r="A196" s="86" t="s">
        <v>1347</v>
      </c>
      <c r="B196" s="89" t="s">
        <v>228</v>
      </c>
      <c r="C196" s="81" t="s">
        <v>3</v>
      </c>
      <c r="D196" s="74">
        <v>59000</v>
      </c>
      <c r="E196" s="74"/>
      <c r="F196" s="74"/>
      <c r="G196" s="88" t="s">
        <v>229</v>
      </c>
      <c r="H196" s="83" t="s">
        <v>15</v>
      </c>
      <c r="I196" s="12" t="s">
        <v>1205</v>
      </c>
    </row>
    <row r="197" spans="1:9" s="13" customFormat="1" ht="24" x14ac:dyDescent="0.2">
      <c r="A197" s="86" t="s">
        <v>1346</v>
      </c>
      <c r="B197" s="87" t="s">
        <v>3</v>
      </c>
      <c r="C197" s="81" t="s">
        <v>230</v>
      </c>
      <c r="D197" s="74">
        <v>12000</v>
      </c>
      <c r="E197" s="74"/>
      <c r="F197" s="74"/>
      <c r="G197" s="88" t="s">
        <v>1435</v>
      </c>
      <c r="H197" s="83" t="s">
        <v>15</v>
      </c>
      <c r="I197" s="12" t="s">
        <v>1205</v>
      </c>
    </row>
    <row r="198" spans="1:9" s="13" customFormat="1" ht="36" x14ac:dyDescent="0.2">
      <c r="A198" s="86" t="s">
        <v>1346</v>
      </c>
      <c r="B198" s="87" t="s">
        <v>3</v>
      </c>
      <c r="C198" s="81" t="s">
        <v>231</v>
      </c>
      <c r="D198" s="74">
        <v>22000</v>
      </c>
      <c r="E198" s="74"/>
      <c r="F198" s="74"/>
      <c r="G198" s="88" t="s">
        <v>1397</v>
      </c>
      <c r="H198" s="83" t="s">
        <v>15</v>
      </c>
      <c r="I198" s="12" t="s">
        <v>1205</v>
      </c>
    </row>
    <row r="199" spans="1:9" s="13" customFormat="1" ht="36" x14ac:dyDescent="0.2">
      <c r="A199" s="86" t="s">
        <v>1346</v>
      </c>
      <c r="B199" s="87" t="s">
        <v>3</v>
      </c>
      <c r="C199" s="81" t="s">
        <v>232</v>
      </c>
      <c r="D199" s="74">
        <v>22000</v>
      </c>
      <c r="E199" s="74"/>
      <c r="F199" s="74"/>
      <c r="G199" s="88" t="s">
        <v>1397</v>
      </c>
      <c r="H199" s="83" t="s">
        <v>15</v>
      </c>
      <c r="I199" s="12" t="s">
        <v>1205</v>
      </c>
    </row>
    <row r="200" spans="1:9" s="13" customFormat="1" ht="36" x14ac:dyDescent="0.2">
      <c r="A200" s="86" t="s">
        <v>1346</v>
      </c>
      <c r="B200" s="87" t="s">
        <v>3</v>
      </c>
      <c r="C200" s="81" t="s">
        <v>233</v>
      </c>
      <c r="D200" s="74">
        <v>33000</v>
      </c>
      <c r="E200" s="74"/>
      <c r="F200" s="74"/>
      <c r="G200" s="88" t="s">
        <v>1436</v>
      </c>
      <c r="H200" s="83" t="s">
        <v>15</v>
      </c>
      <c r="I200" s="12" t="s">
        <v>1205</v>
      </c>
    </row>
    <row r="201" spans="1:9" s="13" customFormat="1" ht="48" x14ac:dyDescent="0.2">
      <c r="A201" s="86" t="s">
        <v>1346</v>
      </c>
      <c r="B201" s="87" t="s">
        <v>3</v>
      </c>
      <c r="C201" s="81" t="s">
        <v>234</v>
      </c>
      <c r="D201" s="74">
        <v>27000</v>
      </c>
      <c r="E201" s="74"/>
      <c r="F201" s="74"/>
      <c r="G201" s="88" t="s">
        <v>1437</v>
      </c>
      <c r="H201" s="83" t="s">
        <v>15</v>
      </c>
      <c r="I201" s="12" t="s">
        <v>1205</v>
      </c>
    </row>
    <row r="202" spans="1:9" s="13" customFormat="1" ht="36" x14ac:dyDescent="0.2">
      <c r="A202" s="86" t="s">
        <v>1346</v>
      </c>
      <c r="B202" s="87" t="s">
        <v>3</v>
      </c>
      <c r="C202" s="81" t="s">
        <v>235</v>
      </c>
      <c r="D202" s="74">
        <v>33000</v>
      </c>
      <c r="E202" s="74"/>
      <c r="F202" s="74"/>
      <c r="G202" s="88" t="s">
        <v>1438</v>
      </c>
      <c r="H202" s="83" t="s">
        <v>15</v>
      </c>
      <c r="I202" s="12" t="s">
        <v>1205</v>
      </c>
    </row>
    <row r="203" spans="1:9" s="13" customFormat="1" ht="36" x14ac:dyDescent="0.2">
      <c r="A203" s="86" t="s">
        <v>1346</v>
      </c>
      <c r="B203" s="87" t="s">
        <v>3</v>
      </c>
      <c r="C203" s="81" t="s">
        <v>236</v>
      </c>
      <c r="D203" s="74">
        <v>22000</v>
      </c>
      <c r="E203" s="74"/>
      <c r="F203" s="74"/>
      <c r="G203" s="88" t="s">
        <v>1416</v>
      </c>
      <c r="H203" s="83" t="s">
        <v>15</v>
      </c>
      <c r="I203" s="12" t="s">
        <v>1205</v>
      </c>
    </row>
    <row r="204" spans="1:9" s="13" customFormat="1" ht="24" x14ac:dyDescent="0.2">
      <c r="A204" s="86" t="s">
        <v>1346</v>
      </c>
      <c r="B204" s="87" t="s">
        <v>3</v>
      </c>
      <c r="C204" s="81" t="s">
        <v>237</v>
      </c>
      <c r="D204" s="74">
        <v>20000</v>
      </c>
      <c r="E204" s="74"/>
      <c r="F204" s="74"/>
      <c r="G204" s="88" t="s">
        <v>1439</v>
      </c>
      <c r="H204" s="83" t="s">
        <v>15</v>
      </c>
      <c r="I204" s="12" t="s">
        <v>1205</v>
      </c>
    </row>
    <row r="205" spans="1:9" s="13" customFormat="1" ht="36" x14ac:dyDescent="0.2">
      <c r="A205" s="86" t="s">
        <v>1346</v>
      </c>
      <c r="B205" s="87" t="s">
        <v>3</v>
      </c>
      <c r="C205" s="81" t="s">
        <v>238</v>
      </c>
      <c r="D205" s="74">
        <v>33000</v>
      </c>
      <c r="E205" s="74"/>
      <c r="F205" s="74"/>
      <c r="G205" s="88" t="s">
        <v>1440</v>
      </c>
      <c r="H205" s="83" t="s">
        <v>15</v>
      </c>
      <c r="I205" s="12" t="s">
        <v>1205</v>
      </c>
    </row>
    <row r="206" spans="1:9" s="13" customFormat="1" ht="24" x14ac:dyDescent="0.2">
      <c r="A206" s="86" t="s">
        <v>1346</v>
      </c>
      <c r="B206" s="87" t="s">
        <v>3</v>
      </c>
      <c r="C206" s="81" t="s">
        <v>239</v>
      </c>
      <c r="D206" s="74">
        <v>16000</v>
      </c>
      <c r="E206" s="74"/>
      <c r="F206" s="74"/>
      <c r="G206" s="88" t="s">
        <v>1441</v>
      </c>
      <c r="H206" s="83" t="s">
        <v>15</v>
      </c>
      <c r="I206" s="12" t="s">
        <v>1205</v>
      </c>
    </row>
    <row r="207" spans="1:9" s="13" customFormat="1" ht="36" x14ac:dyDescent="0.2">
      <c r="A207" s="86" t="s">
        <v>1346</v>
      </c>
      <c r="B207" s="87" t="s">
        <v>3</v>
      </c>
      <c r="C207" s="81" t="s">
        <v>240</v>
      </c>
      <c r="D207" s="74">
        <v>33000</v>
      </c>
      <c r="E207" s="74"/>
      <c r="F207" s="74"/>
      <c r="G207" s="88" t="s">
        <v>1442</v>
      </c>
      <c r="H207" s="83" t="s">
        <v>15</v>
      </c>
      <c r="I207" s="12" t="s">
        <v>1205</v>
      </c>
    </row>
    <row r="208" spans="1:9" s="13" customFormat="1" ht="36" x14ac:dyDescent="0.2">
      <c r="A208" s="86" t="s">
        <v>1346</v>
      </c>
      <c r="B208" s="87" t="s">
        <v>3</v>
      </c>
      <c r="C208" s="81" t="s">
        <v>241</v>
      </c>
      <c r="D208" s="74">
        <v>22000</v>
      </c>
      <c r="E208" s="74"/>
      <c r="F208" s="74"/>
      <c r="G208" s="88" t="s">
        <v>1416</v>
      </c>
      <c r="H208" s="83" t="s">
        <v>15</v>
      </c>
      <c r="I208" s="12" t="s">
        <v>1205</v>
      </c>
    </row>
    <row r="209" spans="1:9" s="13" customFormat="1" ht="36" x14ac:dyDescent="0.2">
      <c r="A209" s="86" t="s">
        <v>1346</v>
      </c>
      <c r="B209" s="87" t="s">
        <v>3</v>
      </c>
      <c r="C209" s="81" t="s">
        <v>242</v>
      </c>
      <c r="D209" s="74">
        <v>33000</v>
      </c>
      <c r="E209" s="74"/>
      <c r="F209" s="74"/>
      <c r="G209" s="88" t="s">
        <v>1443</v>
      </c>
      <c r="H209" s="83" t="s">
        <v>15</v>
      </c>
      <c r="I209" s="12" t="s">
        <v>1205</v>
      </c>
    </row>
    <row r="210" spans="1:9" s="13" customFormat="1" ht="24" x14ac:dyDescent="0.2">
      <c r="A210" s="86" t="s">
        <v>1346</v>
      </c>
      <c r="B210" s="87" t="s">
        <v>3</v>
      </c>
      <c r="C210" s="81" t="s">
        <v>243</v>
      </c>
      <c r="D210" s="74">
        <v>36903</v>
      </c>
      <c r="E210" s="74"/>
      <c r="F210" s="74"/>
      <c r="G210" s="88" t="s">
        <v>1444</v>
      </c>
      <c r="H210" s="83" t="s">
        <v>15</v>
      </c>
      <c r="I210" s="12" t="s">
        <v>1205</v>
      </c>
    </row>
    <row r="211" spans="1:9" s="13" customFormat="1" ht="36" x14ac:dyDescent="0.2">
      <c r="A211" s="86" t="s">
        <v>1346</v>
      </c>
      <c r="B211" s="87" t="s">
        <v>3</v>
      </c>
      <c r="C211" s="81" t="s">
        <v>244</v>
      </c>
      <c r="D211" s="74">
        <v>22000</v>
      </c>
      <c r="E211" s="74"/>
      <c r="F211" s="74"/>
      <c r="G211" s="88" t="s">
        <v>1418</v>
      </c>
      <c r="H211" s="83" t="s">
        <v>15</v>
      </c>
      <c r="I211" s="12" t="s">
        <v>1205</v>
      </c>
    </row>
    <row r="212" spans="1:9" s="13" customFormat="1" ht="36" x14ac:dyDescent="0.2">
      <c r="A212" s="86" t="s">
        <v>1346</v>
      </c>
      <c r="B212" s="87" t="s">
        <v>3</v>
      </c>
      <c r="C212" s="81" t="s">
        <v>245</v>
      </c>
      <c r="D212" s="74">
        <v>33000</v>
      </c>
      <c r="E212" s="74"/>
      <c r="F212" s="74"/>
      <c r="G212" s="88" t="s">
        <v>1445</v>
      </c>
      <c r="H212" s="83" t="s">
        <v>15</v>
      </c>
      <c r="I212" s="12" t="s">
        <v>1205</v>
      </c>
    </row>
    <row r="213" spans="1:9" s="13" customFormat="1" ht="36" x14ac:dyDescent="0.2">
      <c r="A213" s="86" t="s">
        <v>1346</v>
      </c>
      <c r="B213" s="87" t="s">
        <v>3</v>
      </c>
      <c r="C213" s="81" t="s">
        <v>246</v>
      </c>
      <c r="D213" s="74">
        <v>22000</v>
      </c>
      <c r="E213" s="74"/>
      <c r="F213" s="74"/>
      <c r="G213" s="88" t="s">
        <v>1397</v>
      </c>
      <c r="H213" s="83" t="s">
        <v>15</v>
      </c>
      <c r="I213" s="12" t="s">
        <v>1205</v>
      </c>
    </row>
    <row r="214" spans="1:9" s="13" customFormat="1" ht="36" x14ac:dyDescent="0.2">
      <c r="A214" s="86" t="s">
        <v>1346</v>
      </c>
      <c r="B214" s="87" t="s">
        <v>3</v>
      </c>
      <c r="C214" s="81" t="s">
        <v>247</v>
      </c>
      <c r="D214" s="74">
        <v>22000</v>
      </c>
      <c r="E214" s="74"/>
      <c r="F214" s="74"/>
      <c r="G214" s="88" t="s">
        <v>1397</v>
      </c>
      <c r="H214" s="83" t="s">
        <v>15</v>
      </c>
      <c r="I214" s="12" t="s">
        <v>1205</v>
      </c>
    </row>
    <row r="215" spans="1:9" s="13" customFormat="1" ht="36" x14ac:dyDescent="0.2">
      <c r="A215" s="86" t="s">
        <v>1346</v>
      </c>
      <c r="B215" s="87" t="s">
        <v>3</v>
      </c>
      <c r="C215" s="81" t="s">
        <v>248</v>
      </c>
      <c r="D215" s="74">
        <v>33000</v>
      </c>
      <c r="E215" s="74"/>
      <c r="F215" s="74"/>
      <c r="G215" s="88" t="s">
        <v>1446</v>
      </c>
      <c r="H215" s="83" t="s">
        <v>15</v>
      </c>
      <c r="I215" s="12" t="s">
        <v>1205</v>
      </c>
    </row>
    <row r="216" spans="1:9" s="13" customFormat="1" ht="36" x14ac:dyDescent="0.2">
      <c r="A216" s="86" t="s">
        <v>1346</v>
      </c>
      <c r="B216" s="87" t="s">
        <v>3</v>
      </c>
      <c r="C216" s="81" t="s">
        <v>249</v>
      </c>
      <c r="D216" s="74">
        <v>22000</v>
      </c>
      <c r="E216" s="74"/>
      <c r="F216" s="74"/>
      <c r="G216" s="88" t="s">
        <v>1397</v>
      </c>
      <c r="H216" s="83" t="s">
        <v>15</v>
      </c>
      <c r="I216" s="12" t="s">
        <v>1205</v>
      </c>
    </row>
    <row r="217" spans="1:9" s="13" customFormat="1" ht="24" x14ac:dyDescent="0.2">
      <c r="A217" s="86" t="s">
        <v>1346</v>
      </c>
      <c r="B217" s="87" t="s">
        <v>3</v>
      </c>
      <c r="C217" s="81" t="s">
        <v>250</v>
      </c>
      <c r="D217" s="74">
        <v>33129</v>
      </c>
      <c r="E217" s="74"/>
      <c r="F217" s="74"/>
      <c r="G217" s="88" t="s">
        <v>1447</v>
      </c>
      <c r="H217" s="83" t="s">
        <v>15</v>
      </c>
      <c r="I217" s="12" t="s">
        <v>1205</v>
      </c>
    </row>
    <row r="218" spans="1:9" s="13" customFormat="1" ht="24" x14ac:dyDescent="0.2">
      <c r="A218" s="86" t="s">
        <v>1346</v>
      </c>
      <c r="B218" s="87" t="s">
        <v>3</v>
      </c>
      <c r="C218" s="81" t="s">
        <v>251</v>
      </c>
      <c r="D218" s="74">
        <v>24000</v>
      </c>
      <c r="E218" s="74"/>
      <c r="F218" s="74"/>
      <c r="G218" s="88" t="s">
        <v>1448</v>
      </c>
      <c r="H218" s="83" t="s">
        <v>15</v>
      </c>
      <c r="I218" s="12" t="s">
        <v>1205</v>
      </c>
    </row>
    <row r="219" spans="1:9" s="13" customFormat="1" ht="24" x14ac:dyDescent="0.2">
      <c r="A219" s="86" t="s">
        <v>1346</v>
      </c>
      <c r="B219" s="87" t="s">
        <v>3</v>
      </c>
      <c r="C219" s="81" t="s">
        <v>252</v>
      </c>
      <c r="D219" s="74">
        <v>59548</v>
      </c>
      <c r="E219" s="74"/>
      <c r="F219" s="74"/>
      <c r="G219" s="88" t="s">
        <v>1449</v>
      </c>
      <c r="H219" s="83" t="s">
        <v>15</v>
      </c>
      <c r="I219" s="12" t="s">
        <v>1205</v>
      </c>
    </row>
    <row r="220" spans="1:9" s="13" customFormat="1" ht="48" x14ac:dyDescent="0.2">
      <c r="A220" s="86" t="s">
        <v>1346</v>
      </c>
      <c r="B220" s="87" t="s">
        <v>3</v>
      </c>
      <c r="C220" s="81" t="s">
        <v>253</v>
      </c>
      <c r="D220" s="74">
        <v>32000</v>
      </c>
      <c r="E220" s="74"/>
      <c r="F220" s="74"/>
      <c r="G220" s="88" t="s">
        <v>1450</v>
      </c>
      <c r="H220" s="83" t="s">
        <v>15</v>
      </c>
      <c r="I220" s="12" t="s">
        <v>1205</v>
      </c>
    </row>
    <row r="221" spans="1:9" s="13" customFormat="1" ht="36" x14ac:dyDescent="0.2">
      <c r="A221" s="86" t="s">
        <v>1346</v>
      </c>
      <c r="B221" s="87" t="s">
        <v>3</v>
      </c>
      <c r="C221" s="81" t="s">
        <v>254</v>
      </c>
      <c r="D221" s="74">
        <v>22000</v>
      </c>
      <c r="E221" s="74"/>
      <c r="F221" s="74"/>
      <c r="G221" s="88" t="s">
        <v>1418</v>
      </c>
      <c r="H221" s="83" t="s">
        <v>15</v>
      </c>
      <c r="I221" s="12" t="s">
        <v>1205</v>
      </c>
    </row>
    <row r="222" spans="1:9" s="13" customFormat="1" ht="24" x14ac:dyDescent="0.2">
      <c r="A222" s="86" t="s">
        <v>1346</v>
      </c>
      <c r="B222" s="87" t="s">
        <v>3</v>
      </c>
      <c r="C222" s="81" t="s">
        <v>255</v>
      </c>
      <c r="D222" s="74">
        <v>59129</v>
      </c>
      <c r="E222" s="74"/>
      <c r="F222" s="74"/>
      <c r="G222" s="88" t="s">
        <v>1451</v>
      </c>
      <c r="H222" s="83" t="s">
        <v>15</v>
      </c>
      <c r="I222" s="12" t="s">
        <v>1205</v>
      </c>
    </row>
    <row r="223" spans="1:9" s="13" customFormat="1" ht="36" x14ac:dyDescent="0.2">
      <c r="A223" s="86" t="s">
        <v>1346</v>
      </c>
      <c r="B223" s="87" t="s">
        <v>3</v>
      </c>
      <c r="C223" s="81" t="s">
        <v>256</v>
      </c>
      <c r="D223" s="74">
        <v>33000</v>
      </c>
      <c r="E223" s="74"/>
      <c r="F223" s="74"/>
      <c r="G223" s="88" t="s">
        <v>1452</v>
      </c>
      <c r="H223" s="83" t="s">
        <v>15</v>
      </c>
      <c r="I223" s="12" t="s">
        <v>1205</v>
      </c>
    </row>
    <row r="224" spans="1:9" s="13" customFormat="1" ht="24" x14ac:dyDescent="0.2">
      <c r="A224" s="86" t="s">
        <v>1346</v>
      </c>
      <c r="B224" s="87" t="s">
        <v>3</v>
      </c>
      <c r="C224" s="81" t="s">
        <v>257</v>
      </c>
      <c r="D224" s="74">
        <v>26400</v>
      </c>
      <c r="E224" s="74"/>
      <c r="F224" s="74"/>
      <c r="G224" s="88" t="s">
        <v>1453</v>
      </c>
      <c r="H224" s="83" t="s">
        <v>15</v>
      </c>
      <c r="I224" s="12" t="s">
        <v>1205</v>
      </c>
    </row>
    <row r="225" spans="1:9" s="13" customFormat="1" ht="36" x14ac:dyDescent="0.2">
      <c r="A225" s="86" t="s">
        <v>1346</v>
      </c>
      <c r="B225" s="87" t="s">
        <v>3</v>
      </c>
      <c r="C225" s="81" t="s">
        <v>258</v>
      </c>
      <c r="D225" s="74">
        <v>33000</v>
      </c>
      <c r="E225" s="74"/>
      <c r="F225" s="74"/>
      <c r="G225" s="88" t="s">
        <v>1454</v>
      </c>
      <c r="H225" s="83" t="s">
        <v>15</v>
      </c>
      <c r="I225" s="12" t="s">
        <v>1205</v>
      </c>
    </row>
    <row r="226" spans="1:9" s="13" customFormat="1" ht="24" x14ac:dyDescent="0.2">
      <c r="A226" s="86" t="s">
        <v>1346</v>
      </c>
      <c r="B226" s="87" t="s">
        <v>3</v>
      </c>
      <c r="C226" s="81" t="s">
        <v>259</v>
      </c>
      <c r="D226" s="74">
        <v>34580</v>
      </c>
      <c r="E226" s="74"/>
      <c r="F226" s="74"/>
      <c r="G226" s="88" t="s">
        <v>1455</v>
      </c>
      <c r="H226" s="83" t="s">
        <v>15</v>
      </c>
      <c r="I226" s="12" t="s">
        <v>1205</v>
      </c>
    </row>
    <row r="227" spans="1:9" s="13" customFormat="1" ht="36" x14ac:dyDescent="0.2">
      <c r="A227" s="86" t="s">
        <v>1346</v>
      </c>
      <c r="B227" s="87" t="s">
        <v>3</v>
      </c>
      <c r="C227" s="81" t="s">
        <v>260</v>
      </c>
      <c r="D227" s="74">
        <v>10000</v>
      </c>
      <c r="E227" s="74"/>
      <c r="F227" s="74"/>
      <c r="G227" s="88" t="s">
        <v>1456</v>
      </c>
      <c r="H227" s="83" t="s">
        <v>15</v>
      </c>
      <c r="I227" s="12" t="s">
        <v>1205</v>
      </c>
    </row>
    <row r="228" spans="1:9" s="13" customFormat="1" ht="36" x14ac:dyDescent="0.2">
      <c r="A228" s="86" t="s">
        <v>1346</v>
      </c>
      <c r="B228" s="87" t="s">
        <v>3</v>
      </c>
      <c r="C228" s="81" t="s">
        <v>261</v>
      </c>
      <c r="D228" s="74">
        <v>24000</v>
      </c>
      <c r="E228" s="74"/>
      <c r="F228" s="74"/>
      <c r="G228" s="88" t="s">
        <v>1457</v>
      </c>
      <c r="H228" s="83" t="s">
        <v>15</v>
      </c>
      <c r="I228" s="12" t="s">
        <v>1205</v>
      </c>
    </row>
    <row r="229" spans="1:9" s="13" customFormat="1" ht="36" x14ac:dyDescent="0.2">
      <c r="A229" s="86" t="s">
        <v>1346</v>
      </c>
      <c r="B229" s="87" t="s">
        <v>3</v>
      </c>
      <c r="C229" s="81" t="s">
        <v>262</v>
      </c>
      <c r="D229" s="74">
        <v>22000</v>
      </c>
      <c r="E229" s="74"/>
      <c r="F229" s="74"/>
      <c r="G229" s="88" t="s">
        <v>1390</v>
      </c>
      <c r="H229" s="83" t="s">
        <v>15</v>
      </c>
      <c r="I229" s="12" t="s">
        <v>1205</v>
      </c>
    </row>
    <row r="230" spans="1:9" s="13" customFormat="1" ht="48" x14ac:dyDescent="0.2">
      <c r="A230" s="86" t="s">
        <v>1346</v>
      </c>
      <c r="B230" s="87" t="s">
        <v>3</v>
      </c>
      <c r="C230" s="81" t="s">
        <v>263</v>
      </c>
      <c r="D230" s="74">
        <v>32000</v>
      </c>
      <c r="E230" s="74"/>
      <c r="F230" s="74"/>
      <c r="G230" s="88" t="s">
        <v>1458</v>
      </c>
      <c r="H230" s="83" t="s">
        <v>15</v>
      </c>
      <c r="I230" s="12" t="s">
        <v>1205</v>
      </c>
    </row>
    <row r="231" spans="1:9" s="13" customFormat="1" ht="36" x14ac:dyDescent="0.2">
      <c r="A231" s="86" t="s">
        <v>1346</v>
      </c>
      <c r="B231" s="87" t="s">
        <v>3</v>
      </c>
      <c r="C231" s="81" t="s">
        <v>264</v>
      </c>
      <c r="D231" s="74">
        <v>6000</v>
      </c>
      <c r="E231" s="74"/>
      <c r="F231" s="74"/>
      <c r="G231" s="88" t="s">
        <v>1459</v>
      </c>
      <c r="H231" s="83" t="s">
        <v>15</v>
      </c>
      <c r="I231" s="12" t="s">
        <v>1205</v>
      </c>
    </row>
    <row r="232" spans="1:9" s="13" customFormat="1" ht="36" x14ac:dyDescent="0.2">
      <c r="A232" s="86" t="s">
        <v>1346</v>
      </c>
      <c r="B232" s="87" t="s">
        <v>3</v>
      </c>
      <c r="C232" s="81" t="s">
        <v>265</v>
      </c>
      <c r="D232" s="74">
        <v>33000</v>
      </c>
      <c r="E232" s="74"/>
      <c r="F232" s="74"/>
      <c r="G232" s="88" t="s">
        <v>1460</v>
      </c>
      <c r="H232" s="83" t="s">
        <v>15</v>
      </c>
      <c r="I232" s="12" t="s">
        <v>1205</v>
      </c>
    </row>
    <row r="233" spans="1:9" s="13" customFormat="1" ht="36" x14ac:dyDescent="0.2">
      <c r="A233" s="86" t="s">
        <v>1346</v>
      </c>
      <c r="B233" s="87" t="s">
        <v>3</v>
      </c>
      <c r="C233" s="81" t="s">
        <v>266</v>
      </c>
      <c r="D233" s="74">
        <v>24000</v>
      </c>
      <c r="E233" s="74"/>
      <c r="F233" s="74"/>
      <c r="G233" s="88" t="s">
        <v>1461</v>
      </c>
      <c r="H233" s="83" t="s">
        <v>15</v>
      </c>
      <c r="I233" s="12" t="s">
        <v>1205</v>
      </c>
    </row>
    <row r="234" spans="1:9" s="13" customFormat="1" ht="24" x14ac:dyDescent="0.2">
      <c r="A234" s="86" t="s">
        <v>1346</v>
      </c>
      <c r="B234" s="87" t="s">
        <v>3</v>
      </c>
      <c r="C234" s="81" t="s">
        <v>267</v>
      </c>
      <c r="D234" s="74">
        <v>27000</v>
      </c>
      <c r="E234" s="74"/>
      <c r="F234" s="74"/>
      <c r="G234" s="88" t="s">
        <v>1462</v>
      </c>
      <c r="H234" s="83" t="s">
        <v>15</v>
      </c>
      <c r="I234" s="12" t="s">
        <v>1205</v>
      </c>
    </row>
    <row r="235" spans="1:9" s="13" customFormat="1" ht="36" x14ac:dyDescent="0.2">
      <c r="A235" s="86" t="s">
        <v>1346</v>
      </c>
      <c r="B235" s="87" t="s">
        <v>3</v>
      </c>
      <c r="C235" s="81" t="s">
        <v>268</v>
      </c>
      <c r="D235" s="74">
        <v>32000</v>
      </c>
      <c r="E235" s="74"/>
      <c r="F235" s="74"/>
      <c r="G235" s="88" t="s">
        <v>1463</v>
      </c>
      <c r="H235" s="83" t="s">
        <v>15</v>
      </c>
      <c r="I235" s="12" t="s">
        <v>1205</v>
      </c>
    </row>
    <row r="236" spans="1:9" s="13" customFormat="1" ht="36" x14ac:dyDescent="0.2">
      <c r="A236" s="86" t="s">
        <v>1346</v>
      </c>
      <c r="B236" s="87" t="s">
        <v>3</v>
      </c>
      <c r="C236" s="81" t="s">
        <v>269</v>
      </c>
      <c r="D236" s="74">
        <v>22000</v>
      </c>
      <c r="E236" s="74"/>
      <c r="F236" s="74"/>
      <c r="G236" s="88" t="s">
        <v>1416</v>
      </c>
      <c r="H236" s="83" t="s">
        <v>15</v>
      </c>
      <c r="I236" s="12" t="s">
        <v>1205</v>
      </c>
    </row>
    <row r="237" spans="1:9" s="13" customFormat="1" ht="36" x14ac:dyDescent="0.2">
      <c r="A237" s="86" t="s">
        <v>1346</v>
      </c>
      <c r="B237" s="87" t="s">
        <v>3</v>
      </c>
      <c r="C237" s="81" t="s">
        <v>270</v>
      </c>
      <c r="D237" s="74">
        <v>22000</v>
      </c>
      <c r="E237" s="74"/>
      <c r="F237" s="74"/>
      <c r="G237" s="88" t="s">
        <v>1416</v>
      </c>
      <c r="H237" s="83" t="s">
        <v>15</v>
      </c>
      <c r="I237" s="12" t="s">
        <v>1205</v>
      </c>
    </row>
    <row r="238" spans="1:9" s="13" customFormat="1" ht="36" x14ac:dyDescent="0.2">
      <c r="A238" s="86" t="s">
        <v>1346</v>
      </c>
      <c r="B238" s="87" t="s">
        <v>3</v>
      </c>
      <c r="C238" s="81" t="s">
        <v>271</v>
      </c>
      <c r="D238" s="74">
        <v>32000</v>
      </c>
      <c r="E238" s="74"/>
      <c r="F238" s="74"/>
      <c r="G238" s="88" t="s">
        <v>1464</v>
      </c>
      <c r="H238" s="83" t="s">
        <v>15</v>
      </c>
      <c r="I238" s="12" t="s">
        <v>1205</v>
      </c>
    </row>
    <row r="239" spans="1:9" s="13" customFormat="1" ht="36" x14ac:dyDescent="0.2">
      <c r="A239" s="86" t="s">
        <v>1346</v>
      </c>
      <c r="B239" s="87" t="s">
        <v>3</v>
      </c>
      <c r="C239" s="81" t="s">
        <v>272</v>
      </c>
      <c r="D239" s="74">
        <v>22000</v>
      </c>
      <c r="E239" s="74"/>
      <c r="F239" s="74"/>
      <c r="G239" s="88" t="s">
        <v>1397</v>
      </c>
      <c r="H239" s="83" t="s">
        <v>15</v>
      </c>
      <c r="I239" s="12" t="s">
        <v>1205</v>
      </c>
    </row>
    <row r="240" spans="1:9" s="13" customFormat="1" ht="36" x14ac:dyDescent="0.2">
      <c r="A240" s="86" t="s">
        <v>1346</v>
      </c>
      <c r="B240" s="87" t="s">
        <v>3</v>
      </c>
      <c r="C240" s="81" t="s">
        <v>273</v>
      </c>
      <c r="D240" s="74">
        <v>33000</v>
      </c>
      <c r="E240" s="74"/>
      <c r="F240" s="74"/>
      <c r="G240" s="88" t="s">
        <v>1465</v>
      </c>
      <c r="H240" s="83" t="s">
        <v>15</v>
      </c>
      <c r="I240" s="12" t="s">
        <v>1205</v>
      </c>
    </row>
    <row r="241" spans="1:9" s="13" customFormat="1" ht="36" x14ac:dyDescent="0.2">
      <c r="A241" s="86" t="s">
        <v>1346</v>
      </c>
      <c r="B241" s="87" t="s">
        <v>3</v>
      </c>
      <c r="C241" s="81" t="s">
        <v>274</v>
      </c>
      <c r="D241" s="74">
        <v>22000</v>
      </c>
      <c r="E241" s="74"/>
      <c r="F241" s="74"/>
      <c r="G241" s="88" t="s">
        <v>1397</v>
      </c>
      <c r="H241" s="83" t="s">
        <v>15</v>
      </c>
      <c r="I241" s="12" t="s">
        <v>1205</v>
      </c>
    </row>
    <row r="242" spans="1:9" s="13" customFormat="1" ht="36" x14ac:dyDescent="0.2">
      <c r="A242" s="86" t="s">
        <v>1346</v>
      </c>
      <c r="B242" s="87" t="s">
        <v>3</v>
      </c>
      <c r="C242" s="81" t="s">
        <v>275</v>
      </c>
      <c r="D242" s="74">
        <v>33000</v>
      </c>
      <c r="E242" s="74"/>
      <c r="F242" s="74"/>
      <c r="G242" s="88" t="s">
        <v>1466</v>
      </c>
      <c r="H242" s="83" t="s">
        <v>15</v>
      </c>
      <c r="I242" s="12" t="s">
        <v>1205</v>
      </c>
    </row>
    <row r="243" spans="1:9" s="13" customFormat="1" ht="36" x14ac:dyDescent="0.2">
      <c r="A243" s="86" t="s">
        <v>1346</v>
      </c>
      <c r="B243" s="87" t="s">
        <v>3</v>
      </c>
      <c r="C243" s="81" t="s">
        <v>276</v>
      </c>
      <c r="D243" s="74">
        <v>33000</v>
      </c>
      <c r="E243" s="74"/>
      <c r="F243" s="74"/>
      <c r="G243" s="88" t="s">
        <v>1467</v>
      </c>
      <c r="H243" s="83" t="s">
        <v>15</v>
      </c>
      <c r="I243" s="12" t="s">
        <v>1205</v>
      </c>
    </row>
    <row r="244" spans="1:9" s="13" customFormat="1" ht="36" x14ac:dyDescent="0.2">
      <c r="A244" s="86" t="s">
        <v>1346</v>
      </c>
      <c r="B244" s="87" t="s">
        <v>3</v>
      </c>
      <c r="C244" s="81" t="s">
        <v>277</v>
      </c>
      <c r="D244" s="74">
        <v>22000</v>
      </c>
      <c r="E244" s="74"/>
      <c r="F244" s="74"/>
      <c r="G244" s="88" t="s">
        <v>1390</v>
      </c>
      <c r="H244" s="83" t="s">
        <v>15</v>
      </c>
      <c r="I244" s="12" t="s">
        <v>1205</v>
      </c>
    </row>
    <row r="245" spans="1:9" s="13" customFormat="1" ht="36" x14ac:dyDescent="0.2">
      <c r="A245" s="86" t="s">
        <v>1346</v>
      </c>
      <c r="B245" s="87" t="s">
        <v>3</v>
      </c>
      <c r="C245" s="81" t="s">
        <v>278</v>
      </c>
      <c r="D245" s="74">
        <v>22000</v>
      </c>
      <c r="E245" s="74"/>
      <c r="F245" s="74"/>
      <c r="G245" s="88" t="s">
        <v>1390</v>
      </c>
      <c r="H245" s="83" t="s">
        <v>15</v>
      </c>
      <c r="I245" s="12" t="s">
        <v>1205</v>
      </c>
    </row>
    <row r="246" spans="1:9" s="13" customFormat="1" ht="36" x14ac:dyDescent="0.2">
      <c r="A246" s="86" t="s">
        <v>1346</v>
      </c>
      <c r="B246" s="87" t="s">
        <v>3</v>
      </c>
      <c r="C246" s="81" t="s">
        <v>279</v>
      </c>
      <c r="D246" s="74">
        <v>10000</v>
      </c>
      <c r="E246" s="74"/>
      <c r="F246" s="74"/>
      <c r="G246" s="88" t="s">
        <v>1468</v>
      </c>
      <c r="H246" s="83" t="s">
        <v>15</v>
      </c>
      <c r="I246" s="12" t="s">
        <v>1205</v>
      </c>
    </row>
    <row r="247" spans="1:9" s="13" customFormat="1" ht="36" x14ac:dyDescent="0.2">
      <c r="A247" s="86" t="s">
        <v>1346</v>
      </c>
      <c r="B247" s="87" t="s">
        <v>3</v>
      </c>
      <c r="C247" s="81" t="s">
        <v>280</v>
      </c>
      <c r="D247" s="74">
        <v>22000</v>
      </c>
      <c r="E247" s="74"/>
      <c r="F247" s="74"/>
      <c r="G247" s="88" t="s">
        <v>1416</v>
      </c>
      <c r="H247" s="83" t="s">
        <v>15</v>
      </c>
      <c r="I247" s="12" t="s">
        <v>1205</v>
      </c>
    </row>
    <row r="248" spans="1:9" s="13" customFormat="1" ht="24" x14ac:dyDescent="0.2">
      <c r="A248" s="86" t="s">
        <v>1346</v>
      </c>
      <c r="B248" s="87" t="s">
        <v>3</v>
      </c>
      <c r="C248" s="81" t="s">
        <v>281</v>
      </c>
      <c r="D248" s="74">
        <v>48000</v>
      </c>
      <c r="E248" s="74"/>
      <c r="F248" s="74"/>
      <c r="G248" s="88" t="s">
        <v>1469</v>
      </c>
      <c r="H248" s="83" t="s">
        <v>15</v>
      </c>
      <c r="I248" s="12" t="s">
        <v>1205</v>
      </c>
    </row>
    <row r="249" spans="1:9" s="13" customFormat="1" ht="36" x14ac:dyDescent="0.2">
      <c r="A249" s="86" t="s">
        <v>1346</v>
      </c>
      <c r="B249" s="87" t="s">
        <v>3</v>
      </c>
      <c r="C249" s="81" t="s">
        <v>282</v>
      </c>
      <c r="D249" s="74">
        <v>27000</v>
      </c>
      <c r="E249" s="74"/>
      <c r="F249" s="74"/>
      <c r="G249" s="88" t="s">
        <v>1470</v>
      </c>
      <c r="H249" s="83" t="s">
        <v>15</v>
      </c>
      <c r="I249" s="12" t="s">
        <v>1205</v>
      </c>
    </row>
    <row r="250" spans="1:9" s="13" customFormat="1" ht="36" x14ac:dyDescent="0.2">
      <c r="A250" s="86" t="s">
        <v>1346</v>
      </c>
      <c r="B250" s="87" t="s">
        <v>3</v>
      </c>
      <c r="C250" s="81" t="s">
        <v>283</v>
      </c>
      <c r="D250" s="74">
        <v>50000</v>
      </c>
      <c r="E250" s="74"/>
      <c r="F250" s="74"/>
      <c r="G250" s="88" t="s">
        <v>1471</v>
      </c>
      <c r="H250" s="83" t="s">
        <v>15</v>
      </c>
      <c r="I250" s="12" t="s">
        <v>1205</v>
      </c>
    </row>
    <row r="251" spans="1:9" s="13" customFormat="1" ht="36" x14ac:dyDescent="0.2">
      <c r="A251" s="86" t="s">
        <v>1346</v>
      </c>
      <c r="B251" s="87" t="s">
        <v>3</v>
      </c>
      <c r="C251" s="81" t="s">
        <v>284</v>
      </c>
      <c r="D251" s="74">
        <v>22000</v>
      </c>
      <c r="E251" s="74"/>
      <c r="F251" s="74"/>
      <c r="G251" s="88" t="s">
        <v>1416</v>
      </c>
      <c r="H251" s="83" t="s">
        <v>15</v>
      </c>
      <c r="I251" s="12" t="s">
        <v>1205</v>
      </c>
    </row>
    <row r="252" spans="1:9" s="13" customFormat="1" ht="36" x14ac:dyDescent="0.2">
      <c r="A252" s="86" t="s">
        <v>1346</v>
      </c>
      <c r="B252" s="87" t="s">
        <v>3</v>
      </c>
      <c r="C252" s="81" t="s">
        <v>285</v>
      </c>
      <c r="D252" s="74">
        <v>33000</v>
      </c>
      <c r="E252" s="74"/>
      <c r="F252" s="74"/>
      <c r="G252" s="88" t="s">
        <v>1472</v>
      </c>
      <c r="H252" s="83" t="s">
        <v>15</v>
      </c>
      <c r="I252" s="12" t="s">
        <v>1205</v>
      </c>
    </row>
    <row r="253" spans="1:9" s="13" customFormat="1" ht="36" x14ac:dyDescent="0.2">
      <c r="A253" s="86" t="s">
        <v>1346</v>
      </c>
      <c r="B253" s="87" t="s">
        <v>3</v>
      </c>
      <c r="C253" s="81" t="s">
        <v>286</v>
      </c>
      <c r="D253" s="74">
        <v>33000</v>
      </c>
      <c r="E253" s="74"/>
      <c r="F253" s="74"/>
      <c r="G253" s="88" t="s">
        <v>1473</v>
      </c>
      <c r="H253" s="83" t="s">
        <v>15</v>
      </c>
      <c r="I253" s="12" t="s">
        <v>1205</v>
      </c>
    </row>
    <row r="254" spans="1:9" s="13" customFormat="1" ht="36" x14ac:dyDescent="0.2">
      <c r="A254" s="86" t="s">
        <v>1346</v>
      </c>
      <c r="B254" s="87" t="s">
        <v>3</v>
      </c>
      <c r="C254" s="81" t="s">
        <v>287</v>
      </c>
      <c r="D254" s="74">
        <v>33000</v>
      </c>
      <c r="E254" s="74"/>
      <c r="F254" s="74"/>
      <c r="G254" s="88" t="s">
        <v>1474</v>
      </c>
      <c r="H254" s="83" t="s">
        <v>15</v>
      </c>
      <c r="I254" s="12" t="s">
        <v>1205</v>
      </c>
    </row>
    <row r="255" spans="1:9" s="13" customFormat="1" ht="24" x14ac:dyDescent="0.2">
      <c r="A255" s="86" t="s">
        <v>1346</v>
      </c>
      <c r="B255" s="87" t="s">
        <v>3</v>
      </c>
      <c r="C255" s="81" t="s">
        <v>288</v>
      </c>
      <c r="D255" s="74">
        <v>33000</v>
      </c>
      <c r="E255" s="74"/>
      <c r="F255" s="74"/>
      <c r="G255" s="88" t="s">
        <v>1475</v>
      </c>
      <c r="H255" s="83" t="s">
        <v>15</v>
      </c>
      <c r="I255" s="12" t="s">
        <v>1205</v>
      </c>
    </row>
    <row r="256" spans="1:9" s="13" customFormat="1" ht="36" x14ac:dyDescent="0.2">
      <c r="A256" s="86" t="s">
        <v>1346</v>
      </c>
      <c r="B256" s="87" t="s">
        <v>3</v>
      </c>
      <c r="C256" s="81" t="s">
        <v>289</v>
      </c>
      <c r="D256" s="74">
        <v>32000</v>
      </c>
      <c r="E256" s="74"/>
      <c r="F256" s="74"/>
      <c r="G256" s="88" t="s">
        <v>1476</v>
      </c>
      <c r="H256" s="83" t="s">
        <v>15</v>
      </c>
      <c r="I256" s="12" t="s">
        <v>1205</v>
      </c>
    </row>
    <row r="257" spans="1:9" s="13" customFormat="1" ht="36" x14ac:dyDescent="0.2">
      <c r="A257" s="86" t="s">
        <v>1346</v>
      </c>
      <c r="B257" s="87" t="s">
        <v>3</v>
      </c>
      <c r="C257" s="81" t="s">
        <v>290</v>
      </c>
      <c r="D257" s="74">
        <v>32000</v>
      </c>
      <c r="E257" s="74"/>
      <c r="F257" s="74"/>
      <c r="G257" s="88" t="s">
        <v>1477</v>
      </c>
      <c r="H257" s="83" t="s">
        <v>15</v>
      </c>
      <c r="I257" s="12" t="s">
        <v>1205</v>
      </c>
    </row>
    <row r="258" spans="1:9" s="13" customFormat="1" ht="36" x14ac:dyDescent="0.2">
      <c r="A258" s="86" t="s">
        <v>1346</v>
      </c>
      <c r="B258" s="87" t="s">
        <v>3</v>
      </c>
      <c r="C258" s="81" t="s">
        <v>291</v>
      </c>
      <c r="D258" s="74">
        <v>22000</v>
      </c>
      <c r="E258" s="74"/>
      <c r="F258" s="74"/>
      <c r="G258" s="88" t="s">
        <v>1390</v>
      </c>
      <c r="H258" s="83" t="s">
        <v>15</v>
      </c>
      <c r="I258" s="12" t="s">
        <v>1205</v>
      </c>
    </row>
    <row r="259" spans="1:9" s="13" customFormat="1" ht="24" x14ac:dyDescent="0.2">
      <c r="A259" s="86" t="s">
        <v>1346</v>
      </c>
      <c r="B259" s="87" t="s">
        <v>3</v>
      </c>
      <c r="C259" s="81" t="s">
        <v>292</v>
      </c>
      <c r="D259" s="74">
        <v>27000</v>
      </c>
      <c r="E259" s="74"/>
      <c r="F259" s="74"/>
      <c r="G259" s="88" t="s">
        <v>1478</v>
      </c>
      <c r="H259" s="83" t="s">
        <v>15</v>
      </c>
      <c r="I259" s="12" t="s">
        <v>1205</v>
      </c>
    </row>
    <row r="260" spans="1:9" s="13" customFormat="1" ht="36" x14ac:dyDescent="0.2">
      <c r="A260" s="86" t="s">
        <v>1346</v>
      </c>
      <c r="B260" s="87" t="s">
        <v>3</v>
      </c>
      <c r="C260" s="81" t="s">
        <v>33</v>
      </c>
      <c r="D260" s="74">
        <v>24000</v>
      </c>
      <c r="E260" s="74"/>
      <c r="F260" s="74"/>
      <c r="G260" s="88" t="s">
        <v>1479</v>
      </c>
      <c r="H260" s="83" t="s">
        <v>15</v>
      </c>
      <c r="I260" s="12" t="s">
        <v>1205</v>
      </c>
    </row>
    <row r="261" spans="1:9" s="13" customFormat="1" ht="36" x14ac:dyDescent="0.2">
      <c r="A261" s="86" t="s">
        <v>1346</v>
      </c>
      <c r="B261" s="87" t="s">
        <v>3</v>
      </c>
      <c r="C261" s="81" t="s">
        <v>33</v>
      </c>
      <c r="D261" s="74">
        <v>33000</v>
      </c>
      <c r="E261" s="74"/>
      <c r="F261" s="74"/>
      <c r="G261" s="88" t="s">
        <v>1480</v>
      </c>
      <c r="H261" s="83" t="s">
        <v>15</v>
      </c>
      <c r="I261" s="12" t="s">
        <v>1205</v>
      </c>
    </row>
    <row r="262" spans="1:9" s="13" customFormat="1" ht="36" x14ac:dyDescent="0.2">
      <c r="A262" s="86" t="s">
        <v>1346</v>
      </c>
      <c r="B262" s="87" t="s">
        <v>3</v>
      </c>
      <c r="C262" s="81" t="s">
        <v>293</v>
      </c>
      <c r="D262" s="74">
        <v>16000</v>
      </c>
      <c r="E262" s="74"/>
      <c r="F262" s="74"/>
      <c r="G262" s="88" t="s">
        <v>1481</v>
      </c>
      <c r="H262" s="83" t="s">
        <v>15</v>
      </c>
      <c r="I262" s="12" t="s">
        <v>1205</v>
      </c>
    </row>
    <row r="263" spans="1:9" s="13" customFormat="1" ht="36" x14ac:dyDescent="0.2">
      <c r="A263" s="86" t="s">
        <v>1346</v>
      </c>
      <c r="B263" s="87" t="s">
        <v>3</v>
      </c>
      <c r="C263" s="81" t="s">
        <v>293</v>
      </c>
      <c r="D263" s="74">
        <v>27000</v>
      </c>
      <c r="E263" s="74"/>
      <c r="F263" s="74"/>
      <c r="G263" s="88" t="s">
        <v>1482</v>
      </c>
      <c r="H263" s="83" t="s">
        <v>15</v>
      </c>
      <c r="I263" s="12" t="s">
        <v>1205</v>
      </c>
    </row>
    <row r="264" spans="1:9" s="13" customFormat="1" ht="36" x14ac:dyDescent="0.2">
      <c r="A264" s="86" t="s">
        <v>1346</v>
      </c>
      <c r="B264" s="87" t="s">
        <v>3</v>
      </c>
      <c r="C264" s="81" t="s">
        <v>294</v>
      </c>
      <c r="D264" s="74">
        <v>25000</v>
      </c>
      <c r="E264" s="74"/>
      <c r="F264" s="74"/>
      <c r="G264" s="88" t="s">
        <v>1483</v>
      </c>
      <c r="H264" s="83" t="s">
        <v>15</v>
      </c>
      <c r="I264" s="12" t="s">
        <v>1205</v>
      </c>
    </row>
    <row r="265" spans="1:9" s="13" customFormat="1" ht="36" x14ac:dyDescent="0.2">
      <c r="A265" s="86" t="s">
        <v>1346</v>
      </c>
      <c r="B265" s="87" t="s">
        <v>3</v>
      </c>
      <c r="C265" s="81" t="s">
        <v>295</v>
      </c>
      <c r="D265" s="74">
        <v>33000</v>
      </c>
      <c r="E265" s="74"/>
      <c r="F265" s="74"/>
      <c r="G265" s="88" t="s">
        <v>1484</v>
      </c>
      <c r="H265" s="83" t="s">
        <v>15</v>
      </c>
      <c r="I265" s="12" t="s">
        <v>1205</v>
      </c>
    </row>
    <row r="266" spans="1:9" s="13" customFormat="1" ht="24" x14ac:dyDescent="0.2">
      <c r="A266" s="86" t="s">
        <v>1346</v>
      </c>
      <c r="B266" s="87" t="s">
        <v>3</v>
      </c>
      <c r="C266" s="81" t="s">
        <v>296</v>
      </c>
      <c r="D266" s="74">
        <v>60000</v>
      </c>
      <c r="E266" s="74"/>
      <c r="F266" s="74"/>
      <c r="G266" s="88" t="s">
        <v>1485</v>
      </c>
      <c r="H266" s="83" t="s">
        <v>15</v>
      </c>
      <c r="I266" s="12" t="s">
        <v>1205</v>
      </c>
    </row>
    <row r="267" spans="1:9" s="13" customFormat="1" ht="36" x14ac:dyDescent="0.2">
      <c r="A267" s="86" t="s">
        <v>1346</v>
      </c>
      <c r="B267" s="87" t="s">
        <v>3</v>
      </c>
      <c r="C267" s="81" t="s">
        <v>297</v>
      </c>
      <c r="D267" s="74">
        <v>55000</v>
      </c>
      <c r="E267" s="74"/>
      <c r="F267" s="74"/>
      <c r="G267" s="88" t="s">
        <v>1486</v>
      </c>
      <c r="H267" s="83" t="s">
        <v>15</v>
      </c>
      <c r="I267" s="12" t="s">
        <v>1205</v>
      </c>
    </row>
    <row r="268" spans="1:9" s="13" customFormat="1" ht="36" x14ac:dyDescent="0.2">
      <c r="A268" s="86" t="s">
        <v>1346</v>
      </c>
      <c r="B268" s="87" t="s">
        <v>3</v>
      </c>
      <c r="C268" s="81" t="s">
        <v>298</v>
      </c>
      <c r="D268" s="74">
        <v>55000</v>
      </c>
      <c r="E268" s="74"/>
      <c r="F268" s="74"/>
      <c r="G268" s="88" t="s">
        <v>1487</v>
      </c>
      <c r="H268" s="83" t="s">
        <v>15</v>
      </c>
      <c r="I268" s="12" t="s">
        <v>1205</v>
      </c>
    </row>
    <row r="269" spans="1:9" s="13" customFormat="1" ht="36" x14ac:dyDescent="0.2">
      <c r="A269" s="86" t="s">
        <v>1346</v>
      </c>
      <c r="B269" s="87" t="s">
        <v>3</v>
      </c>
      <c r="C269" s="81" t="s">
        <v>299</v>
      </c>
      <c r="D269" s="74">
        <v>55000</v>
      </c>
      <c r="E269" s="74"/>
      <c r="F269" s="74"/>
      <c r="G269" s="88" t="s">
        <v>1488</v>
      </c>
      <c r="H269" s="83" t="s">
        <v>15</v>
      </c>
      <c r="I269" s="12" t="s">
        <v>1205</v>
      </c>
    </row>
    <row r="270" spans="1:9" s="13" customFormat="1" ht="36" x14ac:dyDescent="0.2">
      <c r="A270" s="86" t="s">
        <v>1346</v>
      </c>
      <c r="B270" s="87" t="s">
        <v>3</v>
      </c>
      <c r="C270" s="81" t="s">
        <v>300</v>
      </c>
      <c r="D270" s="74">
        <v>55000</v>
      </c>
      <c r="E270" s="74"/>
      <c r="F270" s="74"/>
      <c r="G270" s="88" t="s">
        <v>1489</v>
      </c>
      <c r="H270" s="83" t="s">
        <v>15</v>
      </c>
      <c r="I270" s="12" t="s">
        <v>1205</v>
      </c>
    </row>
    <row r="271" spans="1:9" s="13" customFormat="1" ht="36" x14ac:dyDescent="0.2">
      <c r="A271" s="86" t="s">
        <v>1346</v>
      </c>
      <c r="B271" s="87" t="s">
        <v>3</v>
      </c>
      <c r="C271" s="81" t="s">
        <v>301</v>
      </c>
      <c r="D271" s="74">
        <v>22000</v>
      </c>
      <c r="E271" s="74"/>
      <c r="F271" s="74"/>
      <c r="G271" s="88" t="s">
        <v>1490</v>
      </c>
      <c r="H271" s="83" t="s">
        <v>15</v>
      </c>
      <c r="I271" s="12" t="s">
        <v>1205</v>
      </c>
    </row>
    <row r="272" spans="1:9" s="13" customFormat="1" ht="36" x14ac:dyDescent="0.2">
      <c r="A272" s="86" t="s">
        <v>1346</v>
      </c>
      <c r="B272" s="87" t="s">
        <v>3</v>
      </c>
      <c r="C272" s="81" t="s">
        <v>302</v>
      </c>
      <c r="D272" s="74">
        <v>9000</v>
      </c>
      <c r="E272" s="74"/>
      <c r="F272" s="74"/>
      <c r="G272" s="88" t="s">
        <v>1491</v>
      </c>
      <c r="H272" s="83" t="s">
        <v>15</v>
      </c>
      <c r="I272" s="12" t="s">
        <v>1205</v>
      </c>
    </row>
    <row r="273" spans="1:9" s="13" customFormat="1" ht="48" x14ac:dyDescent="0.2">
      <c r="A273" s="86" t="s">
        <v>1346</v>
      </c>
      <c r="B273" s="87" t="s">
        <v>3</v>
      </c>
      <c r="C273" s="81" t="s">
        <v>303</v>
      </c>
      <c r="D273" s="74">
        <v>35000</v>
      </c>
      <c r="E273" s="74"/>
      <c r="F273" s="74"/>
      <c r="G273" s="88" t="s">
        <v>1492</v>
      </c>
      <c r="H273" s="83" t="s">
        <v>15</v>
      </c>
      <c r="I273" s="12" t="s">
        <v>1205</v>
      </c>
    </row>
    <row r="274" spans="1:9" s="13" customFormat="1" ht="36" x14ac:dyDescent="0.2">
      <c r="A274" s="86" t="s">
        <v>1346</v>
      </c>
      <c r="B274" s="87" t="s">
        <v>3</v>
      </c>
      <c r="C274" s="81" t="s">
        <v>304</v>
      </c>
      <c r="D274" s="74">
        <v>50000</v>
      </c>
      <c r="E274" s="74"/>
      <c r="F274" s="74"/>
      <c r="G274" s="88" t="s">
        <v>1493</v>
      </c>
      <c r="H274" s="83" t="s">
        <v>15</v>
      </c>
      <c r="I274" s="12" t="s">
        <v>1205</v>
      </c>
    </row>
    <row r="275" spans="1:9" s="13" customFormat="1" ht="24" x14ac:dyDescent="0.2">
      <c r="A275" s="86" t="s">
        <v>1346</v>
      </c>
      <c r="B275" s="87" t="s">
        <v>3</v>
      </c>
      <c r="C275" s="81" t="s">
        <v>305</v>
      </c>
      <c r="D275" s="74">
        <v>15000</v>
      </c>
      <c r="E275" s="74"/>
      <c r="F275" s="74"/>
      <c r="G275" s="88" t="s">
        <v>1494</v>
      </c>
      <c r="H275" s="83" t="s">
        <v>15</v>
      </c>
      <c r="I275" s="12" t="s">
        <v>1205</v>
      </c>
    </row>
    <row r="276" spans="1:9" s="13" customFormat="1" ht="24" x14ac:dyDescent="0.2">
      <c r="A276" s="86" t="s">
        <v>1347</v>
      </c>
      <c r="B276" s="89" t="s">
        <v>306</v>
      </c>
      <c r="C276" s="81" t="s">
        <v>3</v>
      </c>
      <c r="D276" s="74">
        <v>43349</v>
      </c>
      <c r="E276" s="74"/>
      <c r="F276" s="74"/>
      <c r="G276" s="88" t="s">
        <v>1495</v>
      </c>
      <c r="H276" s="83" t="s">
        <v>15</v>
      </c>
      <c r="I276" s="12" t="s">
        <v>1205</v>
      </c>
    </row>
    <row r="277" spans="1:9" s="13" customFormat="1" ht="36" x14ac:dyDescent="0.2">
      <c r="A277" s="86" t="s">
        <v>1346</v>
      </c>
      <c r="B277" s="87" t="s">
        <v>3</v>
      </c>
      <c r="C277" s="81" t="s">
        <v>307</v>
      </c>
      <c r="D277" s="74">
        <v>27000</v>
      </c>
      <c r="E277" s="74"/>
      <c r="F277" s="74"/>
      <c r="G277" s="88" t="s">
        <v>1496</v>
      </c>
      <c r="H277" s="83" t="s">
        <v>15</v>
      </c>
      <c r="I277" s="12" t="s">
        <v>1205</v>
      </c>
    </row>
    <row r="278" spans="1:9" s="13" customFormat="1" ht="36" x14ac:dyDescent="0.2">
      <c r="A278" s="86" t="s">
        <v>1346</v>
      </c>
      <c r="B278" s="87" t="s">
        <v>3</v>
      </c>
      <c r="C278" s="81" t="s">
        <v>308</v>
      </c>
      <c r="D278" s="74">
        <v>55000</v>
      </c>
      <c r="E278" s="74"/>
      <c r="F278" s="74"/>
      <c r="G278" s="88" t="s">
        <v>1497</v>
      </c>
      <c r="H278" s="83" t="s">
        <v>15</v>
      </c>
      <c r="I278" s="12" t="s">
        <v>1205</v>
      </c>
    </row>
    <row r="279" spans="1:9" s="13" customFormat="1" ht="36" x14ac:dyDescent="0.2">
      <c r="A279" s="86" t="s">
        <v>1346</v>
      </c>
      <c r="B279" s="87" t="s">
        <v>3</v>
      </c>
      <c r="C279" s="81" t="s">
        <v>309</v>
      </c>
      <c r="D279" s="74">
        <v>6000</v>
      </c>
      <c r="E279" s="74"/>
      <c r="F279" s="74"/>
      <c r="G279" s="88" t="s">
        <v>1498</v>
      </c>
      <c r="H279" s="83" t="s">
        <v>15</v>
      </c>
      <c r="I279" s="12" t="s">
        <v>1205</v>
      </c>
    </row>
    <row r="280" spans="1:9" s="13" customFormat="1" ht="48" x14ac:dyDescent="0.2">
      <c r="A280" s="86" t="s">
        <v>1347</v>
      </c>
      <c r="B280" s="89" t="s">
        <v>310</v>
      </c>
      <c r="C280" s="81" t="s">
        <v>3</v>
      </c>
      <c r="D280" s="74">
        <v>487146</v>
      </c>
      <c r="E280" s="74"/>
      <c r="F280" s="74"/>
      <c r="G280" s="88" t="s">
        <v>1499</v>
      </c>
      <c r="H280" s="83" t="s">
        <v>15</v>
      </c>
      <c r="I280" s="12" t="s">
        <v>1205</v>
      </c>
    </row>
    <row r="281" spans="1:9" s="13" customFormat="1" ht="36" x14ac:dyDescent="0.2">
      <c r="A281" s="86" t="s">
        <v>1346</v>
      </c>
      <c r="B281" s="87" t="s">
        <v>3</v>
      </c>
      <c r="C281" s="81" t="s">
        <v>311</v>
      </c>
      <c r="D281" s="74">
        <v>25000</v>
      </c>
      <c r="E281" s="74"/>
      <c r="F281" s="74"/>
      <c r="G281" s="88" t="s">
        <v>1500</v>
      </c>
      <c r="H281" s="83" t="s">
        <v>15</v>
      </c>
      <c r="I281" s="12" t="s">
        <v>1205</v>
      </c>
    </row>
    <row r="282" spans="1:9" s="13" customFormat="1" ht="36" x14ac:dyDescent="0.2">
      <c r="A282" s="86" t="s">
        <v>1346</v>
      </c>
      <c r="B282" s="87" t="s">
        <v>3</v>
      </c>
      <c r="C282" s="81" t="s">
        <v>312</v>
      </c>
      <c r="D282" s="74">
        <v>27000</v>
      </c>
      <c r="E282" s="74"/>
      <c r="F282" s="74"/>
      <c r="G282" s="88" t="s">
        <v>1501</v>
      </c>
      <c r="H282" s="83" t="s">
        <v>15</v>
      </c>
      <c r="I282" s="12" t="s">
        <v>1205</v>
      </c>
    </row>
    <row r="283" spans="1:9" s="13" customFormat="1" ht="24" x14ac:dyDescent="0.2">
      <c r="A283" s="86" t="s">
        <v>1346</v>
      </c>
      <c r="B283" s="87" t="s">
        <v>3</v>
      </c>
      <c r="C283" s="81" t="s">
        <v>313</v>
      </c>
      <c r="D283" s="74">
        <v>24322</v>
      </c>
      <c r="E283" s="74"/>
      <c r="F283" s="74"/>
      <c r="G283" s="88" t="s">
        <v>1502</v>
      </c>
      <c r="H283" s="83" t="s">
        <v>15</v>
      </c>
      <c r="I283" s="12" t="s">
        <v>1205</v>
      </c>
    </row>
    <row r="284" spans="1:9" s="13" customFormat="1" ht="36" x14ac:dyDescent="0.2">
      <c r="A284" s="86" t="s">
        <v>1346</v>
      </c>
      <c r="B284" s="87" t="s">
        <v>3</v>
      </c>
      <c r="C284" s="81" t="s">
        <v>314</v>
      </c>
      <c r="D284" s="74">
        <v>6000</v>
      </c>
      <c r="E284" s="74"/>
      <c r="F284" s="74"/>
      <c r="G284" s="88" t="s">
        <v>1503</v>
      </c>
      <c r="H284" s="83" t="s">
        <v>15</v>
      </c>
      <c r="I284" s="12" t="s">
        <v>1205</v>
      </c>
    </row>
    <row r="285" spans="1:9" s="13" customFormat="1" ht="24" x14ac:dyDescent="0.2">
      <c r="A285" s="86" t="s">
        <v>1346</v>
      </c>
      <c r="B285" s="87" t="s">
        <v>3</v>
      </c>
      <c r="C285" s="81" t="s">
        <v>315</v>
      </c>
      <c r="D285" s="74">
        <v>20000</v>
      </c>
      <c r="E285" s="74"/>
      <c r="F285" s="74"/>
      <c r="G285" s="88" t="s">
        <v>1504</v>
      </c>
      <c r="H285" s="83" t="s">
        <v>15</v>
      </c>
      <c r="I285" s="12" t="s">
        <v>1205</v>
      </c>
    </row>
    <row r="286" spans="1:9" s="13" customFormat="1" ht="24" x14ac:dyDescent="0.2">
      <c r="A286" s="86" t="s">
        <v>1346</v>
      </c>
      <c r="B286" s="87" t="s">
        <v>3</v>
      </c>
      <c r="C286" s="81" t="s">
        <v>316</v>
      </c>
      <c r="D286" s="74">
        <v>37613</v>
      </c>
      <c r="E286" s="74"/>
      <c r="F286" s="74"/>
      <c r="G286" s="88" t="s">
        <v>1505</v>
      </c>
      <c r="H286" s="83" t="s">
        <v>15</v>
      </c>
      <c r="I286" s="12" t="s">
        <v>1205</v>
      </c>
    </row>
    <row r="287" spans="1:9" s="13" customFormat="1" ht="36" x14ac:dyDescent="0.2">
      <c r="A287" s="86" t="s">
        <v>1346</v>
      </c>
      <c r="B287" s="87" t="s">
        <v>3</v>
      </c>
      <c r="C287" s="81" t="s">
        <v>317</v>
      </c>
      <c r="D287" s="74">
        <v>50000</v>
      </c>
      <c r="E287" s="74"/>
      <c r="F287" s="74"/>
      <c r="G287" s="88" t="s">
        <v>1506</v>
      </c>
      <c r="H287" s="83" t="s">
        <v>15</v>
      </c>
      <c r="I287" s="12" t="s">
        <v>1205</v>
      </c>
    </row>
    <row r="288" spans="1:9" s="13" customFormat="1" ht="48" x14ac:dyDescent="0.2">
      <c r="A288" s="86" t="s">
        <v>1346</v>
      </c>
      <c r="B288" s="87" t="s">
        <v>3</v>
      </c>
      <c r="C288" s="81" t="s">
        <v>318</v>
      </c>
      <c r="D288" s="74">
        <v>17800</v>
      </c>
      <c r="E288" s="74"/>
      <c r="F288" s="74"/>
      <c r="G288" s="88" t="s">
        <v>1507</v>
      </c>
      <c r="H288" s="83" t="s">
        <v>15</v>
      </c>
      <c r="I288" s="12" t="s">
        <v>1205</v>
      </c>
    </row>
    <row r="289" spans="1:9" s="13" customFormat="1" ht="24" x14ac:dyDescent="0.2">
      <c r="A289" s="86" t="s">
        <v>1346</v>
      </c>
      <c r="B289" s="87" t="s">
        <v>3</v>
      </c>
      <c r="C289" s="81" t="s">
        <v>319</v>
      </c>
      <c r="D289" s="74">
        <v>36000</v>
      </c>
      <c r="E289" s="74"/>
      <c r="F289" s="74"/>
      <c r="G289" s="88" t="s">
        <v>1508</v>
      </c>
      <c r="H289" s="83" t="s">
        <v>15</v>
      </c>
      <c r="I289" s="12" t="s">
        <v>1205</v>
      </c>
    </row>
    <row r="290" spans="1:9" s="13" customFormat="1" ht="36" x14ac:dyDescent="0.2">
      <c r="A290" s="86" t="s">
        <v>1346</v>
      </c>
      <c r="B290" s="87" t="s">
        <v>3</v>
      </c>
      <c r="C290" s="81" t="s">
        <v>320</v>
      </c>
      <c r="D290" s="74">
        <v>6000</v>
      </c>
      <c r="E290" s="74"/>
      <c r="F290" s="74"/>
      <c r="G290" s="88" t="s">
        <v>1509</v>
      </c>
      <c r="H290" s="83" t="s">
        <v>15</v>
      </c>
      <c r="I290" s="12" t="s">
        <v>1205</v>
      </c>
    </row>
    <row r="291" spans="1:9" s="13" customFormat="1" ht="36" x14ac:dyDescent="0.2">
      <c r="A291" s="86" t="s">
        <v>1346</v>
      </c>
      <c r="B291" s="87" t="s">
        <v>3</v>
      </c>
      <c r="C291" s="81" t="s">
        <v>321</v>
      </c>
      <c r="D291" s="74">
        <v>25000</v>
      </c>
      <c r="E291" s="74"/>
      <c r="F291" s="74"/>
      <c r="G291" s="88" t="s">
        <v>1510</v>
      </c>
      <c r="H291" s="83" t="s">
        <v>15</v>
      </c>
      <c r="I291" s="12" t="s">
        <v>1205</v>
      </c>
    </row>
    <row r="292" spans="1:9" s="13" customFormat="1" ht="48" x14ac:dyDescent="0.2">
      <c r="A292" s="86" t="s">
        <v>1346</v>
      </c>
      <c r="B292" s="87" t="s">
        <v>3</v>
      </c>
      <c r="C292" s="81" t="s">
        <v>322</v>
      </c>
      <c r="D292" s="74">
        <v>8800</v>
      </c>
      <c r="E292" s="74"/>
      <c r="F292" s="74"/>
      <c r="G292" s="88" t="s">
        <v>1511</v>
      </c>
      <c r="H292" s="83" t="s">
        <v>15</v>
      </c>
      <c r="I292" s="12" t="s">
        <v>1205</v>
      </c>
    </row>
    <row r="293" spans="1:9" s="13" customFormat="1" ht="24" x14ac:dyDescent="0.2">
      <c r="A293" s="86" t="s">
        <v>1346</v>
      </c>
      <c r="B293" s="87" t="s">
        <v>3</v>
      </c>
      <c r="C293" s="81" t="s">
        <v>323</v>
      </c>
      <c r="D293" s="74">
        <v>23833</v>
      </c>
      <c r="E293" s="74"/>
      <c r="F293" s="74"/>
      <c r="G293" s="88" t="s">
        <v>1502</v>
      </c>
      <c r="H293" s="83" t="s">
        <v>15</v>
      </c>
      <c r="I293" s="12" t="s">
        <v>1205</v>
      </c>
    </row>
    <row r="294" spans="1:9" s="13" customFormat="1" ht="36" x14ac:dyDescent="0.2">
      <c r="A294" s="86" t="s">
        <v>1346</v>
      </c>
      <c r="B294" s="87" t="s">
        <v>3</v>
      </c>
      <c r="C294" s="81" t="s">
        <v>324</v>
      </c>
      <c r="D294" s="74">
        <v>27000</v>
      </c>
      <c r="E294" s="74"/>
      <c r="F294" s="74"/>
      <c r="G294" s="88" t="s">
        <v>1512</v>
      </c>
      <c r="H294" s="83" t="s">
        <v>15</v>
      </c>
      <c r="I294" s="12" t="s">
        <v>1205</v>
      </c>
    </row>
    <row r="295" spans="1:9" s="13" customFormat="1" ht="36" x14ac:dyDescent="0.2">
      <c r="A295" s="86" t="s">
        <v>1346</v>
      </c>
      <c r="B295" s="87" t="s">
        <v>3</v>
      </c>
      <c r="C295" s="81" t="s">
        <v>325</v>
      </c>
      <c r="D295" s="74">
        <v>29900</v>
      </c>
      <c r="E295" s="74"/>
      <c r="F295" s="74"/>
      <c r="G295" s="88" t="s">
        <v>1513</v>
      </c>
      <c r="H295" s="83" t="s">
        <v>15</v>
      </c>
      <c r="I295" s="12" t="s">
        <v>1205</v>
      </c>
    </row>
    <row r="296" spans="1:9" s="13" customFormat="1" ht="36" x14ac:dyDescent="0.2">
      <c r="A296" s="86" t="s">
        <v>1346</v>
      </c>
      <c r="B296" s="87" t="s">
        <v>3</v>
      </c>
      <c r="C296" s="81" t="s">
        <v>326</v>
      </c>
      <c r="D296" s="74">
        <v>55000</v>
      </c>
      <c r="E296" s="74"/>
      <c r="F296" s="74"/>
      <c r="G296" s="88" t="s">
        <v>1514</v>
      </c>
      <c r="H296" s="83" t="s">
        <v>15</v>
      </c>
      <c r="I296" s="12" t="s">
        <v>1205</v>
      </c>
    </row>
    <row r="297" spans="1:9" s="13" customFormat="1" ht="36" x14ac:dyDescent="0.2">
      <c r="A297" s="86" t="s">
        <v>1346</v>
      </c>
      <c r="B297" s="87" t="s">
        <v>3</v>
      </c>
      <c r="C297" s="81" t="s">
        <v>327</v>
      </c>
      <c r="D297" s="74">
        <v>55000</v>
      </c>
      <c r="E297" s="74"/>
      <c r="F297" s="74"/>
      <c r="G297" s="88" t="s">
        <v>1515</v>
      </c>
      <c r="H297" s="83" t="s">
        <v>15</v>
      </c>
      <c r="I297" s="12" t="s">
        <v>1205</v>
      </c>
    </row>
    <row r="298" spans="1:9" s="13" customFormat="1" ht="24" x14ac:dyDescent="0.2">
      <c r="A298" s="86" t="s">
        <v>1346</v>
      </c>
      <c r="B298" s="87" t="s">
        <v>3</v>
      </c>
      <c r="C298" s="81" t="s">
        <v>328</v>
      </c>
      <c r="D298" s="74">
        <v>27000</v>
      </c>
      <c r="E298" s="74"/>
      <c r="F298" s="74"/>
      <c r="G298" s="88" t="s">
        <v>1516</v>
      </c>
      <c r="H298" s="83" t="s">
        <v>15</v>
      </c>
      <c r="I298" s="12" t="s">
        <v>1205</v>
      </c>
    </row>
    <row r="299" spans="1:9" s="13" customFormat="1" ht="24" x14ac:dyDescent="0.2">
      <c r="A299" s="86" t="s">
        <v>1346</v>
      </c>
      <c r="B299" s="87" t="s">
        <v>3</v>
      </c>
      <c r="C299" s="81" t="s">
        <v>329</v>
      </c>
      <c r="D299" s="74">
        <v>16000</v>
      </c>
      <c r="E299" s="74"/>
      <c r="F299" s="74"/>
      <c r="G299" s="88" t="s">
        <v>1517</v>
      </c>
      <c r="H299" s="83" t="s">
        <v>15</v>
      </c>
      <c r="I299" s="12" t="s">
        <v>1205</v>
      </c>
    </row>
    <row r="300" spans="1:9" s="13" customFormat="1" ht="36" x14ac:dyDescent="0.2">
      <c r="A300" s="86" t="s">
        <v>1346</v>
      </c>
      <c r="B300" s="87" t="s">
        <v>3</v>
      </c>
      <c r="C300" s="81" t="s">
        <v>330</v>
      </c>
      <c r="D300" s="74">
        <v>25000</v>
      </c>
      <c r="E300" s="74"/>
      <c r="F300" s="74"/>
      <c r="G300" s="88" t="s">
        <v>1518</v>
      </c>
      <c r="H300" s="83" t="s">
        <v>15</v>
      </c>
      <c r="I300" s="12" t="s">
        <v>1205</v>
      </c>
    </row>
    <row r="301" spans="1:9" s="13" customFormat="1" ht="24" x14ac:dyDescent="0.2">
      <c r="A301" s="86" t="s">
        <v>1346</v>
      </c>
      <c r="B301" s="87" t="s">
        <v>3</v>
      </c>
      <c r="C301" s="81" t="s">
        <v>331</v>
      </c>
      <c r="D301" s="74">
        <v>24000</v>
      </c>
      <c r="E301" s="74"/>
      <c r="F301" s="74"/>
      <c r="G301" s="88" t="s">
        <v>1519</v>
      </c>
      <c r="H301" s="83" t="s">
        <v>15</v>
      </c>
      <c r="I301" s="12" t="s">
        <v>1205</v>
      </c>
    </row>
    <row r="302" spans="1:9" s="13" customFormat="1" ht="36" x14ac:dyDescent="0.2">
      <c r="A302" s="86" t="s">
        <v>1346</v>
      </c>
      <c r="B302" s="87" t="s">
        <v>3</v>
      </c>
      <c r="C302" s="81" t="s">
        <v>332</v>
      </c>
      <c r="D302" s="74">
        <v>30000</v>
      </c>
      <c r="E302" s="74"/>
      <c r="F302" s="74"/>
      <c r="G302" s="88" t="s">
        <v>1520</v>
      </c>
      <c r="H302" s="83" t="s">
        <v>15</v>
      </c>
      <c r="I302" s="12" t="s">
        <v>1205</v>
      </c>
    </row>
    <row r="303" spans="1:9" s="13" customFormat="1" ht="48" x14ac:dyDescent="0.2">
      <c r="A303" s="86" t="s">
        <v>1346</v>
      </c>
      <c r="B303" s="87" t="s">
        <v>3</v>
      </c>
      <c r="C303" s="81" t="s">
        <v>333</v>
      </c>
      <c r="D303" s="74">
        <v>21700</v>
      </c>
      <c r="E303" s="74"/>
      <c r="F303" s="74"/>
      <c r="G303" s="88" t="s">
        <v>1521</v>
      </c>
      <c r="H303" s="83" t="s">
        <v>15</v>
      </c>
      <c r="I303" s="12" t="s">
        <v>1205</v>
      </c>
    </row>
    <row r="304" spans="1:9" s="13" customFormat="1" ht="48" x14ac:dyDescent="0.2">
      <c r="A304" s="86" t="s">
        <v>1346</v>
      </c>
      <c r="B304" s="87" t="s">
        <v>3</v>
      </c>
      <c r="C304" s="81" t="s">
        <v>334</v>
      </c>
      <c r="D304" s="74">
        <v>6000</v>
      </c>
      <c r="E304" s="74"/>
      <c r="F304" s="74"/>
      <c r="G304" s="88" t="s">
        <v>1522</v>
      </c>
      <c r="H304" s="83" t="s">
        <v>15</v>
      </c>
      <c r="I304" s="12" t="s">
        <v>1205</v>
      </c>
    </row>
    <row r="305" spans="1:9" s="13" customFormat="1" ht="36" x14ac:dyDescent="0.2">
      <c r="A305" s="86" t="s">
        <v>1346</v>
      </c>
      <c r="B305" s="87" t="s">
        <v>3</v>
      </c>
      <c r="C305" s="81" t="s">
        <v>335</v>
      </c>
      <c r="D305" s="74">
        <v>14100</v>
      </c>
      <c r="E305" s="74"/>
      <c r="F305" s="74"/>
      <c r="G305" s="88" t="s">
        <v>1523</v>
      </c>
      <c r="H305" s="83" t="s">
        <v>15</v>
      </c>
      <c r="I305" s="12" t="s">
        <v>1205</v>
      </c>
    </row>
    <row r="306" spans="1:9" s="13" customFormat="1" ht="36" x14ac:dyDescent="0.2">
      <c r="A306" s="86" t="s">
        <v>1346</v>
      </c>
      <c r="B306" s="87" t="s">
        <v>3</v>
      </c>
      <c r="C306" s="81" t="s">
        <v>336</v>
      </c>
      <c r="D306" s="74">
        <v>55000</v>
      </c>
      <c r="E306" s="74"/>
      <c r="F306" s="74"/>
      <c r="G306" s="88" t="s">
        <v>1524</v>
      </c>
      <c r="H306" s="83" t="s">
        <v>15</v>
      </c>
      <c r="I306" s="12" t="s">
        <v>1205</v>
      </c>
    </row>
    <row r="307" spans="1:9" s="13" customFormat="1" ht="36" x14ac:dyDescent="0.2">
      <c r="A307" s="86" t="s">
        <v>1346</v>
      </c>
      <c r="B307" s="87" t="s">
        <v>3</v>
      </c>
      <c r="C307" s="81" t="s">
        <v>337</v>
      </c>
      <c r="D307" s="74">
        <v>12500</v>
      </c>
      <c r="E307" s="74"/>
      <c r="F307" s="74"/>
      <c r="G307" s="88" t="s">
        <v>1525</v>
      </c>
      <c r="H307" s="83" t="s">
        <v>15</v>
      </c>
      <c r="I307" s="12" t="s">
        <v>1205</v>
      </c>
    </row>
    <row r="308" spans="1:9" s="13" customFormat="1" ht="36" x14ac:dyDescent="0.2">
      <c r="A308" s="86" t="s">
        <v>1346</v>
      </c>
      <c r="B308" s="87" t="s">
        <v>3</v>
      </c>
      <c r="C308" s="81" t="s">
        <v>338</v>
      </c>
      <c r="D308" s="74">
        <v>55000</v>
      </c>
      <c r="E308" s="74"/>
      <c r="F308" s="74"/>
      <c r="G308" s="88" t="s">
        <v>1526</v>
      </c>
      <c r="H308" s="83" t="s">
        <v>15</v>
      </c>
      <c r="I308" s="12" t="s">
        <v>1205</v>
      </c>
    </row>
    <row r="309" spans="1:9" s="13" customFormat="1" ht="36" x14ac:dyDescent="0.2">
      <c r="A309" s="86" t="s">
        <v>1347</v>
      </c>
      <c r="B309" s="89" t="s">
        <v>1348</v>
      </c>
      <c r="C309" s="81" t="s">
        <v>3</v>
      </c>
      <c r="D309" s="74">
        <v>50810</v>
      </c>
      <c r="E309" s="74"/>
      <c r="F309" s="74"/>
      <c r="G309" s="88" t="s">
        <v>1527</v>
      </c>
      <c r="H309" s="83" t="s">
        <v>15</v>
      </c>
      <c r="I309" s="12" t="s">
        <v>1205</v>
      </c>
    </row>
    <row r="310" spans="1:9" s="13" customFormat="1" ht="48" x14ac:dyDescent="0.2">
      <c r="A310" s="86" t="s">
        <v>1346</v>
      </c>
      <c r="B310" s="87" t="s">
        <v>3</v>
      </c>
      <c r="C310" s="81" t="s">
        <v>339</v>
      </c>
      <c r="D310" s="74">
        <v>27800</v>
      </c>
      <c r="E310" s="74"/>
      <c r="F310" s="74"/>
      <c r="G310" s="88" t="s">
        <v>1528</v>
      </c>
      <c r="H310" s="83" t="s">
        <v>15</v>
      </c>
      <c r="I310" s="12" t="s">
        <v>1205</v>
      </c>
    </row>
    <row r="311" spans="1:9" s="13" customFormat="1" ht="24" x14ac:dyDescent="0.2">
      <c r="A311" s="86" t="s">
        <v>1347</v>
      </c>
      <c r="B311" s="89" t="s">
        <v>340</v>
      </c>
      <c r="C311" s="81" t="s">
        <v>3</v>
      </c>
      <c r="D311" s="74">
        <v>217004</v>
      </c>
      <c r="E311" s="74"/>
      <c r="F311" s="74"/>
      <c r="G311" s="88" t="s">
        <v>1529</v>
      </c>
      <c r="H311" s="83" t="s">
        <v>15</v>
      </c>
      <c r="I311" s="12" t="s">
        <v>1205</v>
      </c>
    </row>
    <row r="312" spans="1:9" s="13" customFormat="1" ht="36" x14ac:dyDescent="0.2">
      <c r="A312" s="86" t="s">
        <v>1347</v>
      </c>
      <c r="B312" s="89" t="s">
        <v>340</v>
      </c>
      <c r="C312" s="81" t="s">
        <v>3</v>
      </c>
      <c r="D312" s="74">
        <v>30023</v>
      </c>
      <c r="E312" s="74"/>
      <c r="F312" s="74"/>
      <c r="G312" s="88" t="s">
        <v>1530</v>
      </c>
      <c r="H312" s="83" t="s">
        <v>15</v>
      </c>
      <c r="I312" s="12" t="s">
        <v>1205</v>
      </c>
    </row>
    <row r="313" spans="1:9" s="13" customFormat="1" ht="36" x14ac:dyDescent="0.2">
      <c r="A313" s="86" t="s">
        <v>1347</v>
      </c>
      <c r="B313" s="89" t="s">
        <v>340</v>
      </c>
      <c r="C313" s="81" t="s">
        <v>3</v>
      </c>
      <c r="D313" s="74">
        <v>125000</v>
      </c>
      <c r="E313" s="74"/>
      <c r="F313" s="74"/>
      <c r="G313" s="88" t="s">
        <v>1531</v>
      </c>
      <c r="H313" s="83" t="s">
        <v>15</v>
      </c>
      <c r="I313" s="12" t="s">
        <v>1205</v>
      </c>
    </row>
    <row r="314" spans="1:9" s="13" customFormat="1" ht="24" x14ac:dyDescent="0.2">
      <c r="A314" s="86" t="s">
        <v>1346</v>
      </c>
      <c r="B314" s="87" t="s">
        <v>3</v>
      </c>
      <c r="C314" s="81" t="s">
        <v>341</v>
      </c>
      <c r="D314" s="74">
        <v>40000</v>
      </c>
      <c r="E314" s="74"/>
      <c r="F314" s="74"/>
      <c r="G314" s="88" t="s">
        <v>1532</v>
      </c>
      <c r="H314" s="83" t="s">
        <v>15</v>
      </c>
      <c r="I314" s="12" t="s">
        <v>1205</v>
      </c>
    </row>
    <row r="315" spans="1:9" s="13" customFormat="1" ht="36" x14ac:dyDescent="0.2">
      <c r="A315" s="86" t="s">
        <v>1346</v>
      </c>
      <c r="B315" s="87" t="s">
        <v>3</v>
      </c>
      <c r="C315" s="81" t="s">
        <v>342</v>
      </c>
      <c r="D315" s="74">
        <v>64000</v>
      </c>
      <c r="E315" s="74"/>
      <c r="F315" s="74"/>
      <c r="G315" s="88" t="s">
        <v>1533</v>
      </c>
      <c r="H315" s="83" t="s">
        <v>15</v>
      </c>
      <c r="I315" s="12" t="s">
        <v>1205</v>
      </c>
    </row>
    <row r="316" spans="1:9" s="13" customFormat="1" ht="36" x14ac:dyDescent="0.2">
      <c r="A316" s="86" t="s">
        <v>1346</v>
      </c>
      <c r="B316" s="87" t="s">
        <v>3</v>
      </c>
      <c r="C316" s="81" t="s">
        <v>343</v>
      </c>
      <c r="D316" s="74">
        <v>64000</v>
      </c>
      <c r="E316" s="74"/>
      <c r="F316" s="74"/>
      <c r="G316" s="88" t="s">
        <v>1534</v>
      </c>
      <c r="H316" s="83" t="s">
        <v>15</v>
      </c>
      <c r="I316" s="12" t="s">
        <v>1205</v>
      </c>
    </row>
    <row r="317" spans="1:9" s="13" customFormat="1" ht="48" x14ac:dyDescent="0.2">
      <c r="A317" s="86" t="s">
        <v>1346</v>
      </c>
      <c r="B317" s="87" t="s">
        <v>3</v>
      </c>
      <c r="C317" s="81" t="s">
        <v>344</v>
      </c>
      <c r="D317" s="74">
        <v>33000</v>
      </c>
      <c r="E317" s="74"/>
      <c r="F317" s="74"/>
      <c r="G317" s="88" t="s">
        <v>1535</v>
      </c>
      <c r="H317" s="83" t="s">
        <v>15</v>
      </c>
      <c r="I317" s="12" t="s">
        <v>1205</v>
      </c>
    </row>
    <row r="318" spans="1:9" s="13" customFormat="1" ht="60" x14ac:dyDescent="0.2">
      <c r="A318" s="86" t="s">
        <v>1346</v>
      </c>
      <c r="B318" s="87" t="s">
        <v>3</v>
      </c>
      <c r="C318" s="81" t="s">
        <v>345</v>
      </c>
      <c r="D318" s="74">
        <v>13000</v>
      </c>
      <c r="E318" s="74"/>
      <c r="F318" s="74"/>
      <c r="G318" s="88" t="s">
        <v>346</v>
      </c>
      <c r="H318" s="83" t="s">
        <v>15</v>
      </c>
      <c r="I318" s="12" t="s">
        <v>1205</v>
      </c>
    </row>
    <row r="319" spans="1:9" s="13" customFormat="1" ht="12.75" customHeight="1" x14ac:dyDescent="0.2">
      <c r="A319" s="110" t="s">
        <v>7</v>
      </c>
      <c r="B319" s="111"/>
      <c r="C319" s="111"/>
      <c r="D319" s="75"/>
      <c r="E319" s="75"/>
      <c r="F319" s="75"/>
      <c r="G319" s="90"/>
      <c r="H319" s="91"/>
      <c r="I319" s="12" t="s">
        <v>1205</v>
      </c>
    </row>
    <row r="320" spans="1:9" s="13" customFormat="1" ht="36" x14ac:dyDescent="0.2">
      <c r="A320" s="86" t="s">
        <v>1346</v>
      </c>
      <c r="B320" s="87" t="s">
        <v>3</v>
      </c>
      <c r="C320" s="81" t="s">
        <v>142</v>
      </c>
      <c r="D320" s="74"/>
      <c r="E320" s="74">
        <v>18000</v>
      </c>
      <c r="F320" s="74"/>
      <c r="G320" s="88" t="s">
        <v>1355</v>
      </c>
      <c r="H320" s="83" t="s">
        <v>15</v>
      </c>
      <c r="I320" s="12" t="s">
        <v>1205</v>
      </c>
    </row>
    <row r="321" spans="1:9" s="13" customFormat="1" ht="24" x14ac:dyDescent="0.2">
      <c r="A321" s="86" t="s">
        <v>1346</v>
      </c>
      <c r="B321" s="87" t="s">
        <v>3</v>
      </c>
      <c r="C321" s="81" t="s">
        <v>142</v>
      </c>
      <c r="D321" s="74"/>
      <c r="E321" s="74">
        <v>78000</v>
      </c>
      <c r="F321" s="74"/>
      <c r="G321" s="88" t="s">
        <v>1536</v>
      </c>
      <c r="H321" s="83" t="s">
        <v>15</v>
      </c>
      <c r="I321" s="12" t="s">
        <v>1205</v>
      </c>
    </row>
    <row r="322" spans="1:9" s="13" customFormat="1" ht="24" x14ac:dyDescent="0.2">
      <c r="A322" s="86" t="s">
        <v>1346</v>
      </c>
      <c r="B322" s="87" t="s">
        <v>3</v>
      </c>
      <c r="C322" s="81" t="s">
        <v>143</v>
      </c>
      <c r="D322" s="74"/>
      <c r="E322" s="74">
        <v>48000</v>
      </c>
      <c r="F322" s="74"/>
      <c r="G322" s="88" t="s">
        <v>1537</v>
      </c>
      <c r="H322" s="83" t="s">
        <v>15</v>
      </c>
      <c r="I322" s="12" t="s">
        <v>1205</v>
      </c>
    </row>
    <row r="323" spans="1:9" s="13" customFormat="1" ht="24" x14ac:dyDescent="0.2">
      <c r="A323" s="86" t="s">
        <v>1346</v>
      </c>
      <c r="B323" s="87" t="s">
        <v>3</v>
      </c>
      <c r="C323" s="81" t="s">
        <v>144</v>
      </c>
      <c r="D323" s="74"/>
      <c r="E323" s="74">
        <v>96000</v>
      </c>
      <c r="F323" s="74"/>
      <c r="G323" s="88" t="s">
        <v>1538</v>
      </c>
      <c r="H323" s="83" t="s">
        <v>15</v>
      </c>
      <c r="I323" s="12" t="s">
        <v>1205</v>
      </c>
    </row>
    <row r="324" spans="1:9" s="13" customFormat="1" ht="48" x14ac:dyDescent="0.2">
      <c r="A324" s="86" t="s">
        <v>1346</v>
      </c>
      <c r="B324" s="87" t="s">
        <v>3</v>
      </c>
      <c r="C324" s="81" t="s">
        <v>145</v>
      </c>
      <c r="D324" s="74"/>
      <c r="E324" s="74">
        <v>48000</v>
      </c>
      <c r="F324" s="74"/>
      <c r="G324" s="88" t="s">
        <v>1539</v>
      </c>
      <c r="H324" s="83" t="s">
        <v>15</v>
      </c>
      <c r="I324" s="12" t="s">
        <v>1205</v>
      </c>
    </row>
    <row r="325" spans="1:9" s="13" customFormat="1" ht="24" x14ac:dyDescent="0.2">
      <c r="A325" s="86" t="s">
        <v>1346</v>
      </c>
      <c r="B325" s="87" t="s">
        <v>3</v>
      </c>
      <c r="C325" s="81" t="s">
        <v>145</v>
      </c>
      <c r="D325" s="74"/>
      <c r="E325" s="74">
        <v>50581</v>
      </c>
      <c r="F325" s="74"/>
      <c r="G325" s="88" t="s">
        <v>1540</v>
      </c>
      <c r="H325" s="83" t="s">
        <v>15</v>
      </c>
      <c r="I325" s="12" t="s">
        <v>1205</v>
      </c>
    </row>
    <row r="326" spans="1:9" s="13" customFormat="1" ht="24" x14ac:dyDescent="0.2">
      <c r="A326" s="86" t="s">
        <v>1346</v>
      </c>
      <c r="B326" s="87" t="s">
        <v>3</v>
      </c>
      <c r="C326" s="81" t="s">
        <v>146</v>
      </c>
      <c r="D326" s="74"/>
      <c r="E326" s="74">
        <v>24000</v>
      </c>
      <c r="F326" s="74"/>
      <c r="G326" s="88" t="s">
        <v>1541</v>
      </c>
      <c r="H326" s="83" t="s">
        <v>15</v>
      </c>
      <c r="I326" s="12" t="s">
        <v>1205</v>
      </c>
    </row>
    <row r="327" spans="1:9" s="13" customFormat="1" ht="36" x14ac:dyDescent="0.2">
      <c r="A327" s="86" t="s">
        <v>1346</v>
      </c>
      <c r="B327" s="87" t="s">
        <v>3</v>
      </c>
      <c r="C327" s="81" t="s">
        <v>146</v>
      </c>
      <c r="D327" s="74"/>
      <c r="E327" s="74">
        <v>93600</v>
      </c>
      <c r="F327" s="74"/>
      <c r="G327" s="88" t="s">
        <v>1542</v>
      </c>
      <c r="H327" s="83" t="s">
        <v>15</v>
      </c>
      <c r="I327" s="12" t="s">
        <v>1205</v>
      </c>
    </row>
    <row r="328" spans="1:9" s="13" customFormat="1" ht="36" x14ac:dyDescent="0.2">
      <c r="A328" s="86" t="s">
        <v>1346</v>
      </c>
      <c r="B328" s="87" t="s">
        <v>3</v>
      </c>
      <c r="C328" s="81" t="s">
        <v>347</v>
      </c>
      <c r="D328" s="74"/>
      <c r="E328" s="74">
        <v>72000</v>
      </c>
      <c r="F328" s="74"/>
      <c r="G328" s="88" t="s">
        <v>1543</v>
      </c>
      <c r="H328" s="83" t="s">
        <v>15</v>
      </c>
      <c r="I328" s="12" t="s">
        <v>1205</v>
      </c>
    </row>
    <row r="329" spans="1:9" s="13" customFormat="1" ht="24" x14ac:dyDescent="0.2">
      <c r="A329" s="86" t="s">
        <v>1346</v>
      </c>
      <c r="B329" s="87" t="s">
        <v>3</v>
      </c>
      <c r="C329" s="81" t="s">
        <v>147</v>
      </c>
      <c r="D329" s="74"/>
      <c r="E329" s="74">
        <v>8000</v>
      </c>
      <c r="F329" s="74"/>
      <c r="G329" s="88" t="s">
        <v>1544</v>
      </c>
      <c r="H329" s="83" t="s">
        <v>15</v>
      </c>
      <c r="I329" s="12" t="s">
        <v>1205</v>
      </c>
    </row>
    <row r="330" spans="1:9" s="13" customFormat="1" ht="36" x14ac:dyDescent="0.2">
      <c r="A330" s="86" t="s">
        <v>1346</v>
      </c>
      <c r="B330" s="87" t="s">
        <v>3</v>
      </c>
      <c r="C330" s="81" t="s">
        <v>301</v>
      </c>
      <c r="D330" s="74"/>
      <c r="E330" s="74">
        <v>78000</v>
      </c>
      <c r="F330" s="74"/>
      <c r="G330" s="88" t="s">
        <v>1545</v>
      </c>
      <c r="H330" s="83" t="s">
        <v>15</v>
      </c>
      <c r="I330" s="12" t="s">
        <v>1205</v>
      </c>
    </row>
    <row r="331" spans="1:9" s="13" customFormat="1" ht="36" x14ac:dyDescent="0.2">
      <c r="A331" s="86" t="s">
        <v>1346</v>
      </c>
      <c r="B331" s="87" t="s">
        <v>3</v>
      </c>
      <c r="C331" s="81" t="s">
        <v>149</v>
      </c>
      <c r="D331" s="74"/>
      <c r="E331" s="74">
        <v>20000</v>
      </c>
      <c r="F331" s="74"/>
      <c r="G331" s="88" t="s">
        <v>1363</v>
      </c>
      <c r="H331" s="83" t="s">
        <v>15</v>
      </c>
      <c r="I331" s="12" t="s">
        <v>1205</v>
      </c>
    </row>
    <row r="332" spans="1:9" s="13" customFormat="1" ht="24" x14ac:dyDescent="0.2">
      <c r="A332" s="86" t="s">
        <v>1346</v>
      </c>
      <c r="B332" s="87" t="s">
        <v>3</v>
      </c>
      <c r="C332" s="81" t="s">
        <v>149</v>
      </c>
      <c r="D332" s="74"/>
      <c r="E332" s="74">
        <v>78000</v>
      </c>
      <c r="F332" s="74"/>
      <c r="G332" s="88" t="s">
        <v>1546</v>
      </c>
      <c r="H332" s="83" t="s">
        <v>15</v>
      </c>
      <c r="I332" s="12" t="s">
        <v>1205</v>
      </c>
    </row>
    <row r="333" spans="1:9" s="13" customFormat="1" ht="36" x14ac:dyDescent="0.2">
      <c r="A333" s="86" t="s">
        <v>1346</v>
      </c>
      <c r="B333" s="87" t="s">
        <v>3</v>
      </c>
      <c r="C333" s="81" t="s">
        <v>150</v>
      </c>
      <c r="D333" s="74"/>
      <c r="E333" s="74">
        <v>14000</v>
      </c>
      <c r="F333" s="74"/>
      <c r="G333" s="88" t="s">
        <v>1547</v>
      </c>
      <c r="H333" s="83" t="s">
        <v>15</v>
      </c>
      <c r="I333" s="12" t="s">
        <v>1205</v>
      </c>
    </row>
    <row r="334" spans="1:9" s="13" customFormat="1" ht="48" x14ac:dyDescent="0.2">
      <c r="A334" s="86" t="s">
        <v>1346</v>
      </c>
      <c r="B334" s="87" t="s">
        <v>3</v>
      </c>
      <c r="C334" s="81" t="s">
        <v>150</v>
      </c>
      <c r="D334" s="74"/>
      <c r="E334" s="74">
        <v>78000</v>
      </c>
      <c r="F334" s="74"/>
      <c r="G334" s="88" t="s">
        <v>1548</v>
      </c>
      <c r="H334" s="83" t="s">
        <v>15</v>
      </c>
      <c r="I334" s="12" t="s">
        <v>1205</v>
      </c>
    </row>
    <row r="335" spans="1:9" s="13" customFormat="1" ht="36" x14ac:dyDescent="0.2">
      <c r="A335" s="86" t="s">
        <v>1346</v>
      </c>
      <c r="B335" s="87" t="s">
        <v>3</v>
      </c>
      <c r="C335" s="81" t="s">
        <v>151</v>
      </c>
      <c r="D335" s="74"/>
      <c r="E335" s="74">
        <v>14000</v>
      </c>
      <c r="F335" s="74"/>
      <c r="G335" s="88" t="s">
        <v>1365</v>
      </c>
      <c r="H335" s="83" t="s">
        <v>15</v>
      </c>
      <c r="I335" s="12" t="s">
        <v>1205</v>
      </c>
    </row>
    <row r="336" spans="1:9" s="4" customFormat="1" ht="36" x14ac:dyDescent="0.2">
      <c r="A336" s="86" t="s">
        <v>1346</v>
      </c>
      <c r="B336" s="87" t="s">
        <v>3</v>
      </c>
      <c r="C336" s="81" t="s">
        <v>152</v>
      </c>
      <c r="D336" s="74"/>
      <c r="E336" s="74">
        <v>18000</v>
      </c>
      <c r="F336" s="74"/>
      <c r="G336" s="88" t="s">
        <v>1549</v>
      </c>
      <c r="H336" s="83" t="s">
        <v>15</v>
      </c>
      <c r="I336" s="12" t="s">
        <v>1205</v>
      </c>
    </row>
    <row r="337" spans="1:9" s="4" customFormat="1" ht="36" x14ac:dyDescent="0.2">
      <c r="A337" s="86" t="s">
        <v>1346</v>
      </c>
      <c r="B337" s="87" t="s">
        <v>3</v>
      </c>
      <c r="C337" s="81" t="s">
        <v>152</v>
      </c>
      <c r="D337" s="74"/>
      <c r="E337" s="74">
        <v>78000</v>
      </c>
      <c r="F337" s="74"/>
      <c r="G337" s="88" t="s">
        <v>1550</v>
      </c>
      <c r="H337" s="83" t="s">
        <v>15</v>
      </c>
      <c r="I337" s="12" t="s">
        <v>1205</v>
      </c>
    </row>
    <row r="338" spans="1:9" s="4" customFormat="1" ht="36" x14ac:dyDescent="0.2">
      <c r="A338" s="86" t="s">
        <v>1346</v>
      </c>
      <c r="B338" s="87" t="s">
        <v>3</v>
      </c>
      <c r="C338" s="81" t="s">
        <v>153</v>
      </c>
      <c r="D338" s="74"/>
      <c r="E338" s="74">
        <v>80000</v>
      </c>
      <c r="F338" s="74"/>
      <c r="G338" s="88" t="s">
        <v>1551</v>
      </c>
      <c r="H338" s="83" t="s">
        <v>15</v>
      </c>
      <c r="I338" s="12" t="s">
        <v>1205</v>
      </c>
    </row>
    <row r="339" spans="1:9" s="4" customFormat="1" ht="36" x14ac:dyDescent="0.2">
      <c r="A339" s="86" t="s">
        <v>1346</v>
      </c>
      <c r="B339" s="87" t="s">
        <v>3</v>
      </c>
      <c r="C339" s="81" t="s">
        <v>348</v>
      </c>
      <c r="D339" s="74"/>
      <c r="E339" s="74">
        <v>40000</v>
      </c>
      <c r="F339" s="74"/>
      <c r="G339" s="88" t="s">
        <v>1552</v>
      </c>
      <c r="H339" s="83" t="s">
        <v>15</v>
      </c>
      <c r="I339" s="12" t="s">
        <v>1205</v>
      </c>
    </row>
    <row r="340" spans="1:9" s="4" customFormat="1" ht="24" x14ac:dyDescent="0.2">
      <c r="A340" s="86" t="s">
        <v>1346</v>
      </c>
      <c r="B340" s="87" t="s">
        <v>3</v>
      </c>
      <c r="C340" s="81" t="s">
        <v>154</v>
      </c>
      <c r="D340" s="74"/>
      <c r="E340" s="74">
        <v>13000</v>
      </c>
      <c r="F340" s="74"/>
      <c r="G340" s="88" t="s">
        <v>1553</v>
      </c>
      <c r="H340" s="83" t="s">
        <v>15</v>
      </c>
      <c r="I340" s="12" t="s">
        <v>1205</v>
      </c>
    </row>
    <row r="341" spans="1:9" s="4" customFormat="1" ht="24" x14ac:dyDescent="0.2">
      <c r="A341" s="86" t="s">
        <v>1346</v>
      </c>
      <c r="B341" s="87" t="s">
        <v>3</v>
      </c>
      <c r="C341" s="81" t="s">
        <v>157</v>
      </c>
      <c r="D341" s="74"/>
      <c r="E341" s="74">
        <v>14000</v>
      </c>
      <c r="F341" s="74"/>
      <c r="G341" s="88" t="s">
        <v>1554</v>
      </c>
      <c r="H341" s="83" t="s">
        <v>15</v>
      </c>
      <c r="I341" s="12" t="s">
        <v>1205</v>
      </c>
    </row>
    <row r="342" spans="1:9" s="4" customFormat="1" ht="24" x14ac:dyDescent="0.2">
      <c r="A342" s="86" t="s">
        <v>1346</v>
      </c>
      <c r="B342" s="87" t="s">
        <v>3</v>
      </c>
      <c r="C342" s="81" t="s">
        <v>157</v>
      </c>
      <c r="D342" s="74"/>
      <c r="E342" s="74">
        <v>78000</v>
      </c>
      <c r="F342" s="74"/>
      <c r="G342" s="88" t="s">
        <v>1555</v>
      </c>
      <c r="H342" s="83" t="s">
        <v>15</v>
      </c>
      <c r="I342" s="12" t="s">
        <v>1205</v>
      </c>
    </row>
    <row r="343" spans="1:9" s="4" customFormat="1" ht="48" x14ac:dyDescent="0.2">
      <c r="A343" s="86" t="s">
        <v>1346</v>
      </c>
      <c r="B343" s="87" t="s">
        <v>3</v>
      </c>
      <c r="C343" s="81" t="s">
        <v>159</v>
      </c>
      <c r="D343" s="74"/>
      <c r="E343" s="74">
        <v>40000</v>
      </c>
      <c r="F343" s="74"/>
      <c r="G343" s="88" t="s">
        <v>1556</v>
      </c>
      <c r="H343" s="83" t="s">
        <v>15</v>
      </c>
      <c r="I343" s="12" t="s">
        <v>1205</v>
      </c>
    </row>
    <row r="344" spans="1:9" s="4" customFormat="1" ht="48" x14ac:dyDescent="0.2">
      <c r="A344" s="86" t="s">
        <v>1346</v>
      </c>
      <c r="B344" s="87" t="s">
        <v>3</v>
      </c>
      <c r="C344" s="81" t="s">
        <v>159</v>
      </c>
      <c r="D344" s="74"/>
      <c r="E344" s="74">
        <v>48000</v>
      </c>
      <c r="F344" s="74"/>
      <c r="G344" s="88" t="s">
        <v>1557</v>
      </c>
      <c r="H344" s="83" t="s">
        <v>15</v>
      </c>
      <c r="I344" s="12" t="s">
        <v>1205</v>
      </c>
    </row>
    <row r="345" spans="1:9" s="4" customFormat="1" ht="36" x14ac:dyDescent="0.2">
      <c r="A345" s="86" t="s">
        <v>1346</v>
      </c>
      <c r="B345" s="87" t="s">
        <v>3</v>
      </c>
      <c r="C345" s="81" t="s">
        <v>160</v>
      </c>
      <c r="D345" s="74"/>
      <c r="E345" s="74">
        <v>14000</v>
      </c>
      <c r="F345" s="74"/>
      <c r="G345" s="88" t="s">
        <v>1375</v>
      </c>
      <c r="H345" s="83" t="s">
        <v>15</v>
      </c>
      <c r="I345" s="12" t="s">
        <v>1205</v>
      </c>
    </row>
    <row r="346" spans="1:9" s="4" customFormat="1" ht="24" x14ac:dyDescent="0.2">
      <c r="A346" s="86" t="s">
        <v>1346</v>
      </c>
      <c r="B346" s="87" t="s">
        <v>3</v>
      </c>
      <c r="C346" s="81" t="s">
        <v>160</v>
      </c>
      <c r="D346" s="74"/>
      <c r="E346" s="74">
        <v>78000</v>
      </c>
      <c r="F346" s="74"/>
      <c r="G346" s="88" t="s">
        <v>1558</v>
      </c>
      <c r="H346" s="83" t="s">
        <v>15</v>
      </c>
      <c r="I346" s="12" t="s">
        <v>1205</v>
      </c>
    </row>
    <row r="347" spans="1:9" s="4" customFormat="1" ht="36" x14ac:dyDescent="0.2">
      <c r="A347" s="86" t="s">
        <v>1346</v>
      </c>
      <c r="B347" s="87" t="s">
        <v>3</v>
      </c>
      <c r="C347" s="81" t="s">
        <v>161</v>
      </c>
      <c r="D347" s="74"/>
      <c r="E347" s="74">
        <v>14000</v>
      </c>
      <c r="F347" s="74"/>
      <c r="G347" s="88" t="s">
        <v>1375</v>
      </c>
      <c r="H347" s="83" t="s">
        <v>15</v>
      </c>
      <c r="I347" s="12" t="s">
        <v>1205</v>
      </c>
    </row>
    <row r="348" spans="1:9" s="4" customFormat="1" ht="24" x14ac:dyDescent="0.2">
      <c r="A348" s="86" t="s">
        <v>1346</v>
      </c>
      <c r="B348" s="87" t="s">
        <v>3</v>
      </c>
      <c r="C348" s="81" t="s">
        <v>162</v>
      </c>
      <c r="D348" s="74"/>
      <c r="E348" s="74">
        <v>22000</v>
      </c>
      <c r="F348" s="74"/>
      <c r="G348" s="88" t="s">
        <v>1559</v>
      </c>
      <c r="H348" s="83" t="s">
        <v>15</v>
      </c>
      <c r="I348" s="12" t="s">
        <v>1205</v>
      </c>
    </row>
    <row r="349" spans="1:9" s="4" customFormat="1" ht="24" x14ac:dyDescent="0.2">
      <c r="A349" s="86" t="s">
        <v>1346</v>
      </c>
      <c r="B349" s="87" t="s">
        <v>3</v>
      </c>
      <c r="C349" s="81" t="s">
        <v>37</v>
      </c>
      <c r="D349" s="74"/>
      <c r="E349" s="74">
        <v>106000</v>
      </c>
      <c r="F349" s="74"/>
      <c r="G349" s="88" t="s">
        <v>1560</v>
      </c>
      <c r="H349" s="83" t="s">
        <v>15</v>
      </c>
      <c r="I349" s="12" t="s">
        <v>1205</v>
      </c>
    </row>
    <row r="350" spans="1:9" s="4" customFormat="1" ht="36" x14ac:dyDescent="0.2">
      <c r="A350" s="86" t="s">
        <v>1346</v>
      </c>
      <c r="B350" s="87" t="s">
        <v>3</v>
      </c>
      <c r="C350" s="81" t="s">
        <v>165</v>
      </c>
      <c r="D350" s="74"/>
      <c r="E350" s="74">
        <v>20000</v>
      </c>
      <c r="F350" s="74"/>
      <c r="G350" s="88" t="s">
        <v>1380</v>
      </c>
      <c r="H350" s="83" t="s">
        <v>15</v>
      </c>
      <c r="I350" s="12" t="s">
        <v>1205</v>
      </c>
    </row>
    <row r="351" spans="1:9" s="4" customFormat="1" ht="48" x14ac:dyDescent="0.2">
      <c r="A351" s="86" t="s">
        <v>1346</v>
      </c>
      <c r="B351" s="87" t="s">
        <v>3</v>
      </c>
      <c r="C351" s="81" t="s">
        <v>165</v>
      </c>
      <c r="D351" s="74"/>
      <c r="E351" s="74">
        <v>90000</v>
      </c>
      <c r="F351" s="74"/>
      <c r="G351" s="88" t="s">
        <v>1561</v>
      </c>
      <c r="H351" s="83" t="s">
        <v>15</v>
      </c>
      <c r="I351" s="12" t="s">
        <v>1205</v>
      </c>
    </row>
    <row r="352" spans="1:9" s="4" customFormat="1" ht="24" x14ac:dyDescent="0.2">
      <c r="A352" s="86" t="s">
        <v>1346</v>
      </c>
      <c r="B352" s="87" t="s">
        <v>3</v>
      </c>
      <c r="C352" s="81" t="s">
        <v>349</v>
      </c>
      <c r="D352" s="74"/>
      <c r="E352" s="74">
        <v>46774</v>
      </c>
      <c r="F352" s="74"/>
      <c r="G352" s="88" t="s">
        <v>1562</v>
      </c>
      <c r="H352" s="83" t="s">
        <v>15</v>
      </c>
      <c r="I352" s="12" t="s">
        <v>1205</v>
      </c>
    </row>
    <row r="353" spans="1:9" s="4" customFormat="1" ht="24" x14ac:dyDescent="0.2">
      <c r="A353" s="86" t="s">
        <v>1346</v>
      </c>
      <c r="B353" s="87"/>
      <c r="C353" s="81" t="s">
        <v>166</v>
      </c>
      <c r="D353" s="74"/>
      <c r="E353" s="74">
        <v>20000</v>
      </c>
      <c r="F353" s="74"/>
      <c r="G353" s="88" t="s">
        <v>1563</v>
      </c>
      <c r="H353" s="83" t="s">
        <v>15</v>
      </c>
      <c r="I353" s="12" t="s">
        <v>1205</v>
      </c>
    </row>
    <row r="354" spans="1:9" s="4" customFormat="1" ht="48" x14ac:dyDescent="0.2">
      <c r="A354" s="86" t="s">
        <v>1346</v>
      </c>
      <c r="B354" s="87"/>
      <c r="C354" s="81" t="s">
        <v>166</v>
      </c>
      <c r="D354" s="74"/>
      <c r="E354" s="74">
        <v>90000</v>
      </c>
      <c r="F354" s="74"/>
      <c r="G354" s="88" t="s">
        <v>1564</v>
      </c>
      <c r="H354" s="83" t="s">
        <v>15</v>
      </c>
      <c r="I354" s="12" t="s">
        <v>1205</v>
      </c>
    </row>
    <row r="355" spans="1:9" s="4" customFormat="1" ht="24" x14ac:dyDescent="0.2">
      <c r="A355" s="86" t="s">
        <v>1346</v>
      </c>
      <c r="B355" s="87"/>
      <c r="C355" s="81" t="s">
        <v>167</v>
      </c>
      <c r="D355" s="74"/>
      <c r="E355" s="74">
        <v>20000</v>
      </c>
      <c r="F355" s="74"/>
      <c r="G355" s="88" t="s">
        <v>1565</v>
      </c>
      <c r="H355" s="83" t="s">
        <v>15</v>
      </c>
      <c r="I355" s="12" t="s">
        <v>1205</v>
      </c>
    </row>
    <row r="356" spans="1:9" s="4" customFormat="1" ht="24" x14ac:dyDescent="0.2">
      <c r="A356" s="86" t="s">
        <v>1346</v>
      </c>
      <c r="B356" s="87"/>
      <c r="C356" s="81" t="s">
        <v>167</v>
      </c>
      <c r="D356" s="74"/>
      <c r="E356" s="74">
        <v>78000</v>
      </c>
      <c r="F356" s="74"/>
      <c r="G356" s="88" t="s">
        <v>1566</v>
      </c>
      <c r="H356" s="83" t="s">
        <v>15</v>
      </c>
      <c r="I356" s="12" t="s">
        <v>1205</v>
      </c>
    </row>
    <row r="357" spans="1:9" s="4" customFormat="1" ht="24" x14ac:dyDescent="0.2">
      <c r="A357" s="86" t="s">
        <v>1346</v>
      </c>
      <c r="B357" s="87"/>
      <c r="C357" s="81" t="s">
        <v>350</v>
      </c>
      <c r="D357" s="74"/>
      <c r="E357" s="74">
        <v>78000</v>
      </c>
      <c r="F357" s="74"/>
      <c r="G357" s="88" t="s">
        <v>1567</v>
      </c>
      <c r="H357" s="83" t="s">
        <v>15</v>
      </c>
      <c r="I357" s="12" t="s">
        <v>1205</v>
      </c>
    </row>
    <row r="358" spans="1:9" s="4" customFormat="1" ht="24" x14ac:dyDescent="0.2">
      <c r="A358" s="86" t="s">
        <v>1346</v>
      </c>
      <c r="B358" s="87"/>
      <c r="C358" s="81" t="s">
        <v>169</v>
      </c>
      <c r="D358" s="74"/>
      <c r="E358" s="74">
        <v>8000</v>
      </c>
      <c r="F358" s="74"/>
      <c r="G358" s="88" t="s">
        <v>1568</v>
      </c>
      <c r="H358" s="83" t="s">
        <v>15</v>
      </c>
      <c r="I358" s="12" t="s">
        <v>1205</v>
      </c>
    </row>
    <row r="359" spans="1:9" s="4" customFormat="1" ht="36" x14ac:dyDescent="0.2">
      <c r="A359" s="86" t="s">
        <v>1346</v>
      </c>
      <c r="B359" s="87" t="s">
        <v>3</v>
      </c>
      <c r="C359" s="81" t="s">
        <v>170</v>
      </c>
      <c r="D359" s="74"/>
      <c r="E359" s="74">
        <v>14000</v>
      </c>
      <c r="F359" s="74"/>
      <c r="G359" s="88" t="s">
        <v>1569</v>
      </c>
      <c r="H359" s="83" t="s">
        <v>15</v>
      </c>
      <c r="I359" s="12" t="s">
        <v>1205</v>
      </c>
    </row>
    <row r="360" spans="1:9" s="4" customFormat="1" ht="12.75" customHeight="1" x14ac:dyDescent="0.2">
      <c r="A360" s="110" t="s">
        <v>6</v>
      </c>
      <c r="B360" s="111"/>
      <c r="C360" s="111"/>
      <c r="D360" s="74"/>
      <c r="E360" s="74"/>
      <c r="F360" s="74"/>
      <c r="G360" s="92"/>
      <c r="H360" s="83"/>
      <c r="I360" s="12" t="s">
        <v>1205</v>
      </c>
    </row>
    <row r="361" spans="1:9" s="4" customFormat="1" ht="48" x14ac:dyDescent="0.2">
      <c r="A361" s="86" t="s">
        <v>1346</v>
      </c>
      <c r="B361" s="87" t="s">
        <v>3</v>
      </c>
      <c r="C361" s="81" t="s">
        <v>351</v>
      </c>
      <c r="D361" s="74"/>
      <c r="E361" s="74">
        <v>22500</v>
      </c>
      <c r="F361" s="74"/>
      <c r="G361" s="88" t="s">
        <v>1570</v>
      </c>
      <c r="H361" s="83" t="s">
        <v>15</v>
      </c>
      <c r="I361" s="12" t="s">
        <v>1205</v>
      </c>
    </row>
    <row r="362" spans="1:9" s="4" customFormat="1" ht="24" x14ac:dyDescent="0.2">
      <c r="A362" s="86" t="s">
        <v>1346</v>
      </c>
      <c r="B362" s="87" t="s">
        <v>3</v>
      </c>
      <c r="C362" s="81" t="s">
        <v>352</v>
      </c>
      <c r="D362" s="74"/>
      <c r="E362" s="74">
        <v>12000</v>
      </c>
      <c r="F362" s="74"/>
      <c r="G362" s="88" t="s">
        <v>1571</v>
      </c>
      <c r="H362" s="83" t="s">
        <v>15</v>
      </c>
      <c r="I362" s="12" t="s">
        <v>1205</v>
      </c>
    </row>
    <row r="363" spans="1:9" s="4" customFormat="1" ht="24" x14ac:dyDescent="0.2">
      <c r="A363" s="86" t="s">
        <v>1346</v>
      </c>
      <c r="B363" s="87" t="s">
        <v>3</v>
      </c>
      <c r="C363" s="81" t="s">
        <v>292</v>
      </c>
      <c r="D363" s="74"/>
      <c r="E363" s="74">
        <v>18000</v>
      </c>
      <c r="F363" s="74"/>
      <c r="G363" s="88" t="s">
        <v>1478</v>
      </c>
      <c r="H363" s="83" t="s">
        <v>15</v>
      </c>
      <c r="I363" s="12" t="s">
        <v>1205</v>
      </c>
    </row>
    <row r="364" spans="1:9" s="4" customFormat="1" ht="36" x14ac:dyDescent="0.2">
      <c r="A364" s="86" t="s">
        <v>1346</v>
      </c>
      <c r="B364" s="87" t="s">
        <v>3</v>
      </c>
      <c r="C364" s="81" t="s">
        <v>178</v>
      </c>
      <c r="D364" s="74"/>
      <c r="E364" s="74">
        <v>60000</v>
      </c>
      <c r="F364" s="74"/>
      <c r="G364" s="88" t="s">
        <v>1572</v>
      </c>
      <c r="H364" s="83" t="s">
        <v>15</v>
      </c>
      <c r="I364" s="12" t="s">
        <v>1205</v>
      </c>
    </row>
    <row r="365" spans="1:9" s="4" customFormat="1" ht="36" x14ac:dyDescent="0.2">
      <c r="A365" s="86" t="s">
        <v>1346</v>
      </c>
      <c r="B365" s="87" t="s">
        <v>3</v>
      </c>
      <c r="C365" s="81" t="s">
        <v>353</v>
      </c>
      <c r="D365" s="74"/>
      <c r="E365" s="74">
        <v>45000</v>
      </c>
      <c r="F365" s="74"/>
      <c r="G365" s="88" t="s">
        <v>1391</v>
      </c>
      <c r="H365" s="83" t="s">
        <v>15</v>
      </c>
      <c r="I365" s="12" t="s">
        <v>1205</v>
      </c>
    </row>
    <row r="366" spans="1:9" s="4" customFormat="1" ht="24" x14ac:dyDescent="0.2">
      <c r="A366" s="86" t="s">
        <v>1346</v>
      </c>
      <c r="B366" s="87" t="s">
        <v>3</v>
      </c>
      <c r="C366" s="81" t="s">
        <v>179</v>
      </c>
      <c r="D366" s="74"/>
      <c r="E366" s="74">
        <v>27000</v>
      </c>
      <c r="F366" s="74"/>
      <c r="G366" s="88" t="s">
        <v>1394</v>
      </c>
      <c r="H366" s="83" t="s">
        <v>15</v>
      </c>
      <c r="I366" s="12" t="s">
        <v>1205</v>
      </c>
    </row>
    <row r="367" spans="1:9" s="4" customFormat="1" ht="48" x14ac:dyDescent="0.2">
      <c r="A367" s="86" t="s">
        <v>1346</v>
      </c>
      <c r="B367" s="87" t="s">
        <v>3</v>
      </c>
      <c r="C367" s="81" t="s">
        <v>354</v>
      </c>
      <c r="D367" s="74"/>
      <c r="E367" s="74">
        <v>65000</v>
      </c>
      <c r="F367" s="74"/>
      <c r="G367" s="88" t="s">
        <v>1573</v>
      </c>
      <c r="H367" s="83" t="s">
        <v>15</v>
      </c>
      <c r="I367" s="12" t="s">
        <v>1205</v>
      </c>
    </row>
    <row r="368" spans="1:9" s="4" customFormat="1" ht="36" x14ac:dyDescent="0.2">
      <c r="A368" s="86" t="s">
        <v>1346</v>
      </c>
      <c r="B368" s="87" t="s">
        <v>3</v>
      </c>
      <c r="C368" s="81" t="s">
        <v>180</v>
      </c>
      <c r="D368" s="74"/>
      <c r="E368" s="74">
        <v>57000</v>
      </c>
      <c r="F368" s="74"/>
      <c r="G368" s="88" t="s">
        <v>1574</v>
      </c>
      <c r="H368" s="83" t="s">
        <v>15</v>
      </c>
      <c r="I368" s="12" t="s">
        <v>1205</v>
      </c>
    </row>
    <row r="369" spans="1:9" s="4" customFormat="1" ht="24" x14ac:dyDescent="0.2">
      <c r="A369" s="86" t="s">
        <v>1346</v>
      </c>
      <c r="B369" s="87" t="s">
        <v>3</v>
      </c>
      <c r="C369" s="81" t="s">
        <v>355</v>
      </c>
      <c r="D369" s="74"/>
      <c r="E369" s="74">
        <v>63000</v>
      </c>
      <c r="F369" s="74"/>
      <c r="G369" s="88" t="s">
        <v>1575</v>
      </c>
      <c r="H369" s="83" t="s">
        <v>15</v>
      </c>
      <c r="I369" s="12" t="s">
        <v>1205</v>
      </c>
    </row>
    <row r="370" spans="1:9" s="4" customFormat="1" ht="36" x14ac:dyDescent="0.2">
      <c r="A370" s="86" t="s">
        <v>1346</v>
      </c>
      <c r="B370" s="87" t="s">
        <v>3</v>
      </c>
      <c r="C370" s="81" t="s">
        <v>33</v>
      </c>
      <c r="D370" s="74"/>
      <c r="E370" s="74">
        <v>57000</v>
      </c>
      <c r="F370" s="74"/>
      <c r="G370" s="88" t="s">
        <v>1576</v>
      </c>
      <c r="H370" s="83" t="s">
        <v>15</v>
      </c>
      <c r="I370" s="12" t="s">
        <v>1205</v>
      </c>
    </row>
    <row r="371" spans="1:9" s="4" customFormat="1" ht="36" x14ac:dyDescent="0.2">
      <c r="A371" s="86" t="s">
        <v>1346</v>
      </c>
      <c r="B371" s="87" t="s">
        <v>3</v>
      </c>
      <c r="C371" s="81" t="s">
        <v>182</v>
      </c>
      <c r="D371" s="74"/>
      <c r="E371" s="74">
        <v>57000</v>
      </c>
      <c r="F371" s="74"/>
      <c r="G371" s="88" t="s">
        <v>1577</v>
      </c>
      <c r="H371" s="83" t="s">
        <v>15</v>
      </c>
      <c r="I371" s="12" t="s">
        <v>1205</v>
      </c>
    </row>
    <row r="372" spans="1:9" s="4" customFormat="1" ht="48" x14ac:dyDescent="0.2">
      <c r="A372" s="86" t="s">
        <v>1346</v>
      </c>
      <c r="B372" s="87" t="s">
        <v>3</v>
      </c>
      <c r="C372" s="81" t="s">
        <v>356</v>
      </c>
      <c r="D372" s="74"/>
      <c r="E372" s="74">
        <v>30000</v>
      </c>
      <c r="F372" s="74"/>
      <c r="G372" s="88" t="s">
        <v>1578</v>
      </c>
      <c r="H372" s="83" t="s">
        <v>15</v>
      </c>
      <c r="I372" s="12" t="s">
        <v>1205</v>
      </c>
    </row>
    <row r="373" spans="1:9" s="4" customFormat="1" ht="48" x14ac:dyDescent="0.2">
      <c r="A373" s="86" t="s">
        <v>1346</v>
      </c>
      <c r="B373" s="87" t="s">
        <v>3</v>
      </c>
      <c r="C373" s="81" t="s">
        <v>357</v>
      </c>
      <c r="D373" s="74"/>
      <c r="E373" s="74">
        <v>65000</v>
      </c>
      <c r="F373" s="74"/>
      <c r="G373" s="88" t="s">
        <v>1579</v>
      </c>
      <c r="H373" s="83" t="s">
        <v>15</v>
      </c>
      <c r="I373" s="12" t="s">
        <v>1205</v>
      </c>
    </row>
    <row r="374" spans="1:9" s="4" customFormat="1" ht="36" x14ac:dyDescent="0.2">
      <c r="A374" s="86" t="s">
        <v>1346</v>
      </c>
      <c r="B374" s="87" t="s">
        <v>3</v>
      </c>
      <c r="C374" s="81" t="s">
        <v>358</v>
      </c>
      <c r="D374" s="74"/>
      <c r="E374" s="74">
        <v>56903</v>
      </c>
      <c r="F374" s="74"/>
      <c r="G374" s="88" t="s">
        <v>1580</v>
      </c>
      <c r="H374" s="83" t="s">
        <v>15</v>
      </c>
      <c r="I374" s="12" t="s">
        <v>1205</v>
      </c>
    </row>
    <row r="375" spans="1:9" s="4" customFormat="1" ht="36" x14ac:dyDescent="0.2">
      <c r="A375" s="86" t="s">
        <v>1346</v>
      </c>
      <c r="B375" s="87" t="s">
        <v>3</v>
      </c>
      <c r="C375" s="81" t="s">
        <v>183</v>
      </c>
      <c r="D375" s="74"/>
      <c r="E375" s="74">
        <v>60000</v>
      </c>
      <c r="F375" s="74"/>
      <c r="G375" s="88" t="s">
        <v>1581</v>
      </c>
      <c r="H375" s="83" t="s">
        <v>15</v>
      </c>
      <c r="I375" s="12" t="s">
        <v>1205</v>
      </c>
    </row>
    <row r="376" spans="1:9" s="4" customFormat="1" ht="36" x14ac:dyDescent="0.2">
      <c r="A376" s="86" t="s">
        <v>1346</v>
      </c>
      <c r="B376" s="87" t="s">
        <v>3</v>
      </c>
      <c r="C376" s="81" t="s">
        <v>293</v>
      </c>
      <c r="D376" s="74"/>
      <c r="E376" s="74">
        <v>18000</v>
      </c>
      <c r="F376" s="74"/>
      <c r="G376" s="88" t="s">
        <v>1482</v>
      </c>
      <c r="H376" s="83" t="s">
        <v>15</v>
      </c>
      <c r="I376" s="12" t="s">
        <v>1205</v>
      </c>
    </row>
    <row r="377" spans="1:9" s="4" customFormat="1" ht="36" x14ac:dyDescent="0.2">
      <c r="A377" s="86" t="s">
        <v>1346</v>
      </c>
      <c r="B377" s="87" t="s">
        <v>3</v>
      </c>
      <c r="C377" s="81" t="s">
        <v>185</v>
      </c>
      <c r="D377" s="74"/>
      <c r="E377" s="74">
        <v>57000</v>
      </c>
      <c r="F377" s="74"/>
      <c r="G377" s="88" t="s">
        <v>1582</v>
      </c>
      <c r="H377" s="83" t="s">
        <v>15</v>
      </c>
      <c r="I377" s="12" t="s">
        <v>1205</v>
      </c>
    </row>
    <row r="378" spans="1:9" s="4" customFormat="1" ht="24" x14ac:dyDescent="0.2">
      <c r="A378" s="86" t="s">
        <v>1346</v>
      </c>
      <c r="B378" s="87" t="s">
        <v>3</v>
      </c>
      <c r="C378" s="81" t="s">
        <v>359</v>
      </c>
      <c r="D378" s="74"/>
      <c r="E378" s="74">
        <v>65000</v>
      </c>
      <c r="F378" s="74"/>
      <c r="G378" s="88" t="s">
        <v>1583</v>
      </c>
      <c r="H378" s="83" t="s">
        <v>15</v>
      </c>
      <c r="I378" s="12" t="s">
        <v>1205</v>
      </c>
    </row>
    <row r="379" spans="1:9" s="4" customFormat="1" ht="36" x14ac:dyDescent="0.2">
      <c r="A379" s="86" t="s">
        <v>1346</v>
      </c>
      <c r="B379" s="87" t="s">
        <v>3</v>
      </c>
      <c r="C379" s="81" t="s">
        <v>294</v>
      </c>
      <c r="D379" s="74"/>
      <c r="E379" s="74">
        <v>30000</v>
      </c>
      <c r="F379" s="74"/>
      <c r="G379" s="88" t="s">
        <v>1584</v>
      </c>
      <c r="H379" s="83" t="s">
        <v>15</v>
      </c>
      <c r="I379" s="12" t="s">
        <v>1205</v>
      </c>
    </row>
    <row r="380" spans="1:9" s="4" customFormat="1" ht="36" x14ac:dyDescent="0.2">
      <c r="A380" s="86" t="s">
        <v>1346</v>
      </c>
      <c r="B380" s="87" t="s">
        <v>3</v>
      </c>
      <c r="C380" s="81" t="s">
        <v>295</v>
      </c>
      <c r="D380" s="74"/>
      <c r="E380" s="74">
        <v>57000</v>
      </c>
      <c r="F380" s="74"/>
      <c r="G380" s="88" t="s">
        <v>1585</v>
      </c>
      <c r="H380" s="83" t="s">
        <v>15</v>
      </c>
      <c r="I380" s="12" t="s">
        <v>1205</v>
      </c>
    </row>
    <row r="381" spans="1:9" s="4" customFormat="1" ht="48" x14ac:dyDescent="0.2">
      <c r="A381" s="86" t="s">
        <v>1346</v>
      </c>
      <c r="B381" s="87" t="s">
        <v>3</v>
      </c>
      <c r="C381" s="81" t="s">
        <v>360</v>
      </c>
      <c r="D381" s="74"/>
      <c r="E381" s="74">
        <v>75000</v>
      </c>
      <c r="F381" s="74"/>
      <c r="G381" s="88" t="s">
        <v>1573</v>
      </c>
      <c r="H381" s="83" t="s">
        <v>15</v>
      </c>
      <c r="I381" s="12" t="s">
        <v>1205</v>
      </c>
    </row>
    <row r="382" spans="1:9" s="4" customFormat="1" ht="36" x14ac:dyDescent="0.2">
      <c r="A382" s="86" t="s">
        <v>1346</v>
      </c>
      <c r="B382" s="87" t="s">
        <v>3</v>
      </c>
      <c r="C382" s="81" t="s">
        <v>187</v>
      </c>
      <c r="D382" s="74"/>
      <c r="E382" s="74">
        <v>57000</v>
      </c>
      <c r="F382" s="74"/>
      <c r="G382" s="88" t="s">
        <v>1586</v>
      </c>
      <c r="H382" s="83" t="s">
        <v>15</v>
      </c>
      <c r="I382" s="12" t="s">
        <v>1205</v>
      </c>
    </row>
    <row r="383" spans="1:9" s="4" customFormat="1" ht="36" x14ac:dyDescent="0.2">
      <c r="A383" s="86" t="s">
        <v>1346</v>
      </c>
      <c r="B383" s="87" t="s">
        <v>3</v>
      </c>
      <c r="C383" s="81" t="s">
        <v>190</v>
      </c>
      <c r="D383" s="74"/>
      <c r="E383" s="74">
        <v>57000</v>
      </c>
      <c r="F383" s="74"/>
      <c r="G383" s="88" t="s">
        <v>1587</v>
      </c>
      <c r="H383" s="83" t="s">
        <v>15</v>
      </c>
      <c r="I383" s="12" t="s">
        <v>1205</v>
      </c>
    </row>
    <row r="384" spans="1:9" s="4" customFormat="1" ht="36" x14ac:dyDescent="0.2">
      <c r="A384" s="86" t="s">
        <v>1346</v>
      </c>
      <c r="B384" s="87" t="s">
        <v>3</v>
      </c>
      <c r="C384" s="81" t="s">
        <v>361</v>
      </c>
      <c r="D384" s="74"/>
      <c r="E384" s="74">
        <v>56903</v>
      </c>
      <c r="F384" s="74"/>
      <c r="G384" s="88" t="s">
        <v>1588</v>
      </c>
      <c r="H384" s="83" t="s">
        <v>15</v>
      </c>
      <c r="I384" s="12" t="s">
        <v>1205</v>
      </c>
    </row>
    <row r="385" spans="1:9" s="4" customFormat="1" ht="48" x14ac:dyDescent="0.2">
      <c r="A385" s="86" t="s">
        <v>1346</v>
      </c>
      <c r="B385" s="87" t="s">
        <v>3</v>
      </c>
      <c r="C385" s="81" t="s">
        <v>362</v>
      </c>
      <c r="D385" s="74"/>
      <c r="E385" s="74">
        <v>30000</v>
      </c>
      <c r="F385" s="74"/>
      <c r="G385" s="88" t="s">
        <v>1589</v>
      </c>
      <c r="H385" s="83" t="s">
        <v>15</v>
      </c>
      <c r="I385" s="12" t="s">
        <v>1205</v>
      </c>
    </row>
    <row r="386" spans="1:9" s="4" customFormat="1" ht="36" x14ac:dyDescent="0.2">
      <c r="A386" s="86" t="s">
        <v>1346</v>
      </c>
      <c r="B386" s="87" t="s">
        <v>3</v>
      </c>
      <c r="C386" s="81" t="s">
        <v>193</v>
      </c>
      <c r="D386" s="74"/>
      <c r="E386" s="74">
        <v>60000</v>
      </c>
      <c r="F386" s="74"/>
      <c r="G386" s="88" t="s">
        <v>1590</v>
      </c>
      <c r="H386" s="83" t="s">
        <v>15</v>
      </c>
      <c r="I386" s="12" t="s">
        <v>1205</v>
      </c>
    </row>
    <row r="387" spans="1:9" s="4" customFormat="1" ht="36" x14ac:dyDescent="0.2">
      <c r="A387" s="86" t="s">
        <v>1346</v>
      </c>
      <c r="B387" s="87" t="s">
        <v>3</v>
      </c>
      <c r="C387" s="81" t="s">
        <v>194</v>
      </c>
      <c r="D387" s="74"/>
      <c r="E387" s="74">
        <v>57000</v>
      </c>
      <c r="F387" s="74"/>
      <c r="G387" s="88" t="s">
        <v>1591</v>
      </c>
      <c r="H387" s="83" t="s">
        <v>15</v>
      </c>
      <c r="I387" s="12" t="s">
        <v>1205</v>
      </c>
    </row>
    <row r="388" spans="1:9" s="4" customFormat="1" ht="48" x14ac:dyDescent="0.2">
      <c r="A388" s="86" t="s">
        <v>1346</v>
      </c>
      <c r="B388" s="87" t="s">
        <v>3</v>
      </c>
      <c r="C388" s="81" t="s">
        <v>196</v>
      </c>
      <c r="D388" s="74"/>
      <c r="E388" s="74">
        <v>36000</v>
      </c>
      <c r="F388" s="74"/>
      <c r="G388" s="88" t="s">
        <v>1592</v>
      </c>
      <c r="H388" s="83" t="s">
        <v>15</v>
      </c>
      <c r="I388" s="12" t="s">
        <v>1205</v>
      </c>
    </row>
    <row r="389" spans="1:9" s="4" customFormat="1" ht="36" x14ac:dyDescent="0.2">
      <c r="A389" s="86" t="s">
        <v>1346</v>
      </c>
      <c r="B389" s="87" t="s">
        <v>3</v>
      </c>
      <c r="C389" s="81" t="s">
        <v>197</v>
      </c>
      <c r="D389" s="74"/>
      <c r="E389" s="74">
        <v>54000</v>
      </c>
      <c r="F389" s="74"/>
      <c r="G389" s="88" t="s">
        <v>1593</v>
      </c>
      <c r="H389" s="83" t="s">
        <v>15</v>
      </c>
      <c r="I389" s="12" t="s">
        <v>1205</v>
      </c>
    </row>
    <row r="390" spans="1:9" s="4" customFormat="1" ht="36" x14ac:dyDescent="0.2">
      <c r="A390" s="86" t="s">
        <v>1346</v>
      </c>
      <c r="B390" s="87" t="s">
        <v>3</v>
      </c>
      <c r="C390" s="81" t="s">
        <v>363</v>
      </c>
      <c r="D390" s="74"/>
      <c r="E390" s="74">
        <v>56903</v>
      </c>
      <c r="F390" s="74"/>
      <c r="G390" s="88" t="s">
        <v>1594</v>
      </c>
      <c r="H390" s="83" t="s">
        <v>15</v>
      </c>
      <c r="I390" s="12" t="s">
        <v>1205</v>
      </c>
    </row>
    <row r="391" spans="1:9" s="4" customFormat="1" ht="36" x14ac:dyDescent="0.2">
      <c r="A391" s="86" t="s">
        <v>1346</v>
      </c>
      <c r="B391" s="87" t="s">
        <v>3</v>
      </c>
      <c r="C391" s="81" t="s">
        <v>297</v>
      </c>
      <c r="D391" s="74"/>
      <c r="E391" s="74">
        <v>57000</v>
      </c>
      <c r="F391" s="74"/>
      <c r="G391" s="88" t="s">
        <v>1595</v>
      </c>
      <c r="H391" s="83" t="s">
        <v>15</v>
      </c>
      <c r="I391" s="12" t="s">
        <v>1205</v>
      </c>
    </row>
    <row r="392" spans="1:9" s="4" customFormat="1" ht="36" x14ac:dyDescent="0.2">
      <c r="A392" s="86" t="s">
        <v>1346</v>
      </c>
      <c r="B392" s="87" t="s">
        <v>3</v>
      </c>
      <c r="C392" s="81" t="s">
        <v>298</v>
      </c>
      <c r="D392" s="74"/>
      <c r="E392" s="74">
        <v>57000</v>
      </c>
      <c r="F392" s="74"/>
      <c r="G392" s="88" t="s">
        <v>1596</v>
      </c>
      <c r="H392" s="83" t="s">
        <v>15</v>
      </c>
      <c r="I392" s="12" t="s">
        <v>1205</v>
      </c>
    </row>
    <row r="393" spans="1:9" s="4" customFormat="1" ht="36" x14ac:dyDescent="0.2">
      <c r="A393" s="86" t="s">
        <v>1346</v>
      </c>
      <c r="B393" s="87" t="s">
        <v>3</v>
      </c>
      <c r="C393" s="81" t="s">
        <v>299</v>
      </c>
      <c r="D393" s="74"/>
      <c r="E393" s="74">
        <v>57000</v>
      </c>
      <c r="F393" s="74"/>
      <c r="G393" s="88" t="s">
        <v>1597</v>
      </c>
      <c r="H393" s="83" t="s">
        <v>15</v>
      </c>
      <c r="I393" s="12" t="s">
        <v>1205</v>
      </c>
    </row>
    <row r="394" spans="1:9" s="4" customFormat="1" ht="48" x14ac:dyDescent="0.2">
      <c r="A394" s="86" t="s">
        <v>1346</v>
      </c>
      <c r="B394" s="87" t="s">
        <v>3</v>
      </c>
      <c r="C394" s="81" t="s">
        <v>364</v>
      </c>
      <c r="D394" s="74"/>
      <c r="E394" s="74">
        <v>44000</v>
      </c>
      <c r="F394" s="74"/>
      <c r="G394" s="88" t="s">
        <v>1598</v>
      </c>
      <c r="H394" s="83" t="s">
        <v>15</v>
      </c>
      <c r="I394" s="12" t="s">
        <v>1205</v>
      </c>
    </row>
    <row r="395" spans="1:9" s="4" customFormat="1" ht="24" x14ac:dyDescent="0.2">
      <c r="A395" s="86" t="s">
        <v>1346</v>
      </c>
      <c r="B395" s="87" t="s">
        <v>3</v>
      </c>
      <c r="C395" s="81" t="s">
        <v>365</v>
      </c>
      <c r="D395" s="74"/>
      <c r="E395" s="74">
        <v>66839</v>
      </c>
      <c r="F395" s="74"/>
      <c r="G395" s="88" t="s">
        <v>1599</v>
      </c>
      <c r="H395" s="83" t="s">
        <v>15</v>
      </c>
      <c r="I395" s="12" t="s">
        <v>1205</v>
      </c>
    </row>
    <row r="396" spans="1:9" s="4" customFormat="1" ht="36" x14ac:dyDescent="0.2">
      <c r="A396" s="86" t="s">
        <v>1346</v>
      </c>
      <c r="B396" s="87" t="s">
        <v>3</v>
      </c>
      <c r="C396" s="81" t="s">
        <v>300</v>
      </c>
      <c r="D396" s="74"/>
      <c r="E396" s="74">
        <v>57000</v>
      </c>
      <c r="F396" s="74"/>
      <c r="G396" s="88" t="s">
        <v>1600</v>
      </c>
      <c r="H396" s="83" t="s">
        <v>15</v>
      </c>
      <c r="I396" s="12" t="s">
        <v>1205</v>
      </c>
    </row>
    <row r="397" spans="1:9" s="4" customFormat="1" ht="36" x14ac:dyDescent="0.2">
      <c r="A397" s="86" t="s">
        <v>1346</v>
      </c>
      <c r="B397" s="87" t="s">
        <v>3</v>
      </c>
      <c r="C397" s="81" t="s">
        <v>366</v>
      </c>
      <c r="D397" s="74"/>
      <c r="E397" s="74">
        <v>32000</v>
      </c>
      <c r="F397" s="74"/>
      <c r="G397" s="88" t="s">
        <v>1601</v>
      </c>
      <c r="H397" s="83" t="s">
        <v>15</v>
      </c>
      <c r="I397" s="12" t="s">
        <v>1205</v>
      </c>
    </row>
    <row r="398" spans="1:9" s="4" customFormat="1" ht="36" x14ac:dyDescent="0.2">
      <c r="A398" s="86" t="s">
        <v>1346</v>
      </c>
      <c r="B398" s="87" t="s">
        <v>3</v>
      </c>
      <c r="C398" s="81" t="s">
        <v>203</v>
      </c>
      <c r="D398" s="74"/>
      <c r="E398" s="74">
        <v>57000</v>
      </c>
      <c r="F398" s="74"/>
      <c r="G398" s="88" t="s">
        <v>1602</v>
      </c>
      <c r="H398" s="83" t="s">
        <v>15</v>
      </c>
      <c r="I398" s="12" t="s">
        <v>1205</v>
      </c>
    </row>
    <row r="399" spans="1:9" s="4" customFormat="1" ht="36" x14ac:dyDescent="0.2">
      <c r="A399" s="86" t="s">
        <v>1346</v>
      </c>
      <c r="B399" s="87" t="s">
        <v>3</v>
      </c>
      <c r="C399" s="81" t="s">
        <v>205</v>
      </c>
      <c r="D399" s="74"/>
      <c r="E399" s="74">
        <v>80000</v>
      </c>
      <c r="F399" s="74"/>
      <c r="G399" s="88" t="s">
        <v>1419</v>
      </c>
      <c r="H399" s="83" t="s">
        <v>15</v>
      </c>
      <c r="I399" s="12" t="s">
        <v>1205</v>
      </c>
    </row>
    <row r="400" spans="1:9" s="4" customFormat="1" ht="36" x14ac:dyDescent="0.2">
      <c r="A400" s="86" t="s">
        <v>1346</v>
      </c>
      <c r="B400" s="87" t="s">
        <v>3</v>
      </c>
      <c r="C400" s="81" t="s">
        <v>206</v>
      </c>
      <c r="D400" s="74"/>
      <c r="E400" s="74">
        <v>57000</v>
      </c>
      <c r="F400" s="74"/>
      <c r="G400" s="88" t="s">
        <v>1603</v>
      </c>
      <c r="H400" s="83" t="s">
        <v>15</v>
      </c>
      <c r="I400" s="12" t="s">
        <v>1205</v>
      </c>
    </row>
    <row r="401" spans="1:9" s="4" customFormat="1" ht="48" x14ac:dyDescent="0.2">
      <c r="A401" s="86" t="s">
        <v>1346</v>
      </c>
      <c r="B401" s="87" t="s">
        <v>3</v>
      </c>
      <c r="C401" s="81" t="s">
        <v>367</v>
      </c>
      <c r="D401" s="74"/>
      <c r="E401" s="74">
        <v>45000</v>
      </c>
      <c r="F401" s="74"/>
      <c r="G401" s="88" t="s">
        <v>1604</v>
      </c>
      <c r="H401" s="83" t="s">
        <v>15</v>
      </c>
      <c r="I401" s="12" t="s">
        <v>1205</v>
      </c>
    </row>
    <row r="402" spans="1:9" s="4" customFormat="1" ht="36" x14ac:dyDescent="0.2">
      <c r="A402" s="86" t="s">
        <v>1346</v>
      </c>
      <c r="B402" s="87" t="s">
        <v>3</v>
      </c>
      <c r="C402" s="81" t="s">
        <v>209</v>
      </c>
      <c r="D402" s="74"/>
      <c r="E402" s="74">
        <v>57000</v>
      </c>
      <c r="F402" s="74"/>
      <c r="G402" s="88" t="s">
        <v>1605</v>
      </c>
      <c r="H402" s="83" t="s">
        <v>15</v>
      </c>
      <c r="I402" s="12" t="s">
        <v>1205</v>
      </c>
    </row>
    <row r="403" spans="1:9" s="4" customFormat="1" ht="36" x14ac:dyDescent="0.2">
      <c r="A403" s="86" t="s">
        <v>1346</v>
      </c>
      <c r="B403" s="87" t="s">
        <v>3</v>
      </c>
      <c r="C403" s="81" t="s">
        <v>211</v>
      </c>
      <c r="D403" s="74"/>
      <c r="E403" s="74">
        <v>108000</v>
      </c>
      <c r="F403" s="74"/>
      <c r="G403" s="88" t="s">
        <v>1423</v>
      </c>
      <c r="H403" s="83" t="s">
        <v>15</v>
      </c>
      <c r="I403" s="12" t="s">
        <v>1205</v>
      </c>
    </row>
    <row r="404" spans="1:9" s="4" customFormat="1" ht="36" x14ac:dyDescent="0.2">
      <c r="A404" s="86" t="s">
        <v>1346</v>
      </c>
      <c r="B404" s="87" t="s">
        <v>3</v>
      </c>
      <c r="C404" s="81" t="s">
        <v>368</v>
      </c>
      <c r="D404" s="74"/>
      <c r="E404" s="74">
        <v>56903</v>
      </c>
      <c r="F404" s="74"/>
      <c r="G404" s="88" t="s">
        <v>1606</v>
      </c>
      <c r="H404" s="83" t="s">
        <v>15</v>
      </c>
      <c r="I404" s="12" t="s">
        <v>1205</v>
      </c>
    </row>
    <row r="405" spans="1:9" s="4" customFormat="1" ht="36" x14ac:dyDescent="0.2">
      <c r="A405" s="86" t="s">
        <v>1346</v>
      </c>
      <c r="B405" s="87" t="s">
        <v>3</v>
      </c>
      <c r="C405" s="81" t="s">
        <v>369</v>
      </c>
      <c r="D405" s="74"/>
      <c r="E405" s="74">
        <v>56903</v>
      </c>
      <c r="F405" s="74"/>
      <c r="G405" s="88" t="s">
        <v>1607</v>
      </c>
      <c r="H405" s="83" t="s">
        <v>15</v>
      </c>
      <c r="I405" s="12" t="s">
        <v>1205</v>
      </c>
    </row>
    <row r="406" spans="1:9" s="4" customFormat="1" ht="36" x14ac:dyDescent="0.2">
      <c r="A406" s="86" t="s">
        <v>1346</v>
      </c>
      <c r="B406" s="87" t="s">
        <v>3</v>
      </c>
      <c r="C406" s="81" t="s">
        <v>304</v>
      </c>
      <c r="D406" s="74"/>
      <c r="E406" s="74">
        <v>60000</v>
      </c>
      <c r="F406" s="74"/>
      <c r="G406" s="88" t="s">
        <v>1608</v>
      </c>
      <c r="H406" s="83" t="s">
        <v>15</v>
      </c>
      <c r="I406" s="12" t="s">
        <v>1205</v>
      </c>
    </row>
    <row r="407" spans="1:9" s="4" customFormat="1" ht="36" x14ac:dyDescent="0.2">
      <c r="A407" s="86" t="s">
        <v>1346</v>
      </c>
      <c r="B407" s="87" t="s">
        <v>3</v>
      </c>
      <c r="C407" s="81" t="s">
        <v>212</v>
      </c>
      <c r="D407" s="74"/>
      <c r="E407" s="74">
        <v>72000</v>
      </c>
      <c r="F407" s="74"/>
      <c r="G407" s="88" t="s">
        <v>1424</v>
      </c>
      <c r="H407" s="83" t="s">
        <v>15</v>
      </c>
      <c r="I407" s="12" t="s">
        <v>1205</v>
      </c>
    </row>
    <row r="408" spans="1:9" s="4" customFormat="1" ht="36" x14ac:dyDescent="0.2">
      <c r="A408" s="86" t="s">
        <v>1346</v>
      </c>
      <c r="B408" s="87" t="s">
        <v>3</v>
      </c>
      <c r="C408" s="81" t="s">
        <v>215</v>
      </c>
      <c r="D408" s="74"/>
      <c r="E408" s="74">
        <v>57000</v>
      </c>
      <c r="F408" s="74"/>
      <c r="G408" s="88" t="s">
        <v>1609</v>
      </c>
      <c r="H408" s="83" t="s">
        <v>15</v>
      </c>
      <c r="I408" s="12" t="s">
        <v>1205</v>
      </c>
    </row>
    <row r="409" spans="1:9" s="4" customFormat="1" ht="24" x14ac:dyDescent="0.2">
      <c r="A409" s="86" t="s">
        <v>1346</v>
      </c>
      <c r="B409" s="87" t="s">
        <v>3</v>
      </c>
      <c r="C409" s="81" t="s">
        <v>370</v>
      </c>
      <c r="D409" s="74"/>
      <c r="E409" s="74">
        <v>44322</v>
      </c>
      <c r="F409" s="74"/>
      <c r="G409" s="88" t="s">
        <v>1610</v>
      </c>
      <c r="H409" s="83" t="s">
        <v>15</v>
      </c>
      <c r="I409" s="12" t="s">
        <v>1205</v>
      </c>
    </row>
    <row r="410" spans="1:9" s="4" customFormat="1" ht="36" x14ac:dyDescent="0.2">
      <c r="A410" s="86" t="s">
        <v>1346</v>
      </c>
      <c r="B410" s="87" t="s">
        <v>3</v>
      </c>
      <c r="C410" s="81" t="s">
        <v>371</v>
      </c>
      <c r="D410" s="74"/>
      <c r="E410" s="74">
        <v>56903</v>
      </c>
      <c r="F410" s="74"/>
      <c r="G410" s="88" t="s">
        <v>1611</v>
      </c>
      <c r="H410" s="83" t="s">
        <v>15</v>
      </c>
      <c r="I410" s="12" t="s">
        <v>1205</v>
      </c>
    </row>
    <row r="411" spans="1:9" s="4" customFormat="1" ht="36" x14ac:dyDescent="0.2">
      <c r="A411" s="86" t="s">
        <v>1346</v>
      </c>
      <c r="B411" s="87" t="s">
        <v>3</v>
      </c>
      <c r="C411" s="81" t="s">
        <v>216</v>
      </c>
      <c r="D411" s="74"/>
      <c r="E411" s="74">
        <v>57000</v>
      </c>
      <c r="F411" s="74"/>
      <c r="G411" s="88" t="s">
        <v>1612</v>
      </c>
      <c r="H411" s="83" t="s">
        <v>15</v>
      </c>
      <c r="I411" s="12" t="s">
        <v>1205</v>
      </c>
    </row>
    <row r="412" spans="1:9" s="4" customFormat="1" ht="36" x14ac:dyDescent="0.2">
      <c r="A412" s="86" t="s">
        <v>1346</v>
      </c>
      <c r="B412" s="87" t="s">
        <v>3</v>
      </c>
      <c r="C412" s="81" t="s">
        <v>372</v>
      </c>
      <c r="D412" s="74"/>
      <c r="E412" s="74">
        <v>54871</v>
      </c>
      <c r="F412" s="74"/>
      <c r="G412" s="88" t="s">
        <v>1613</v>
      </c>
      <c r="H412" s="83" t="s">
        <v>15</v>
      </c>
      <c r="I412" s="12" t="s">
        <v>1205</v>
      </c>
    </row>
    <row r="413" spans="1:9" s="4" customFormat="1" ht="36" x14ac:dyDescent="0.2">
      <c r="A413" s="86" t="s">
        <v>1346</v>
      </c>
      <c r="B413" s="87" t="s">
        <v>3</v>
      </c>
      <c r="C413" s="81" t="s">
        <v>217</v>
      </c>
      <c r="D413" s="74"/>
      <c r="E413" s="74">
        <v>72000</v>
      </c>
      <c r="F413" s="74"/>
      <c r="G413" s="88" t="s">
        <v>1428</v>
      </c>
      <c r="H413" s="83" t="s">
        <v>15</v>
      </c>
      <c r="I413" s="12" t="s">
        <v>1205</v>
      </c>
    </row>
    <row r="414" spans="1:9" s="4" customFormat="1" ht="48" x14ac:dyDescent="0.2">
      <c r="A414" s="86" t="s">
        <v>1346</v>
      </c>
      <c r="B414" s="87" t="s">
        <v>3</v>
      </c>
      <c r="C414" s="81" t="s">
        <v>373</v>
      </c>
      <c r="D414" s="74"/>
      <c r="E414" s="74">
        <v>36500</v>
      </c>
      <c r="F414" s="74"/>
      <c r="G414" s="88" t="s">
        <v>1614</v>
      </c>
      <c r="H414" s="83" t="s">
        <v>15</v>
      </c>
      <c r="I414" s="12" t="s">
        <v>1205</v>
      </c>
    </row>
    <row r="415" spans="1:9" s="4" customFormat="1" ht="36" x14ac:dyDescent="0.2">
      <c r="A415" s="86" t="s">
        <v>1346</v>
      </c>
      <c r="B415" s="87" t="s">
        <v>3</v>
      </c>
      <c r="C415" s="81" t="s">
        <v>308</v>
      </c>
      <c r="D415" s="74"/>
      <c r="E415" s="74">
        <v>57000</v>
      </c>
      <c r="F415" s="74"/>
      <c r="G415" s="88" t="s">
        <v>1615</v>
      </c>
      <c r="H415" s="83" t="s">
        <v>15</v>
      </c>
      <c r="I415" s="12" t="s">
        <v>1205</v>
      </c>
    </row>
    <row r="416" spans="1:9" s="4" customFormat="1" ht="24" x14ac:dyDescent="0.2">
      <c r="A416" s="86" t="s">
        <v>1346</v>
      </c>
      <c r="B416" s="87" t="s">
        <v>3</v>
      </c>
      <c r="C416" s="81" t="s">
        <v>374</v>
      </c>
      <c r="D416" s="74"/>
      <c r="E416" s="74">
        <v>30000</v>
      </c>
      <c r="F416" s="74"/>
      <c r="G416" s="88" t="s">
        <v>1616</v>
      </c>
      <c r="H416" s="83" t="s">
        <v>15</v>
      </c>
      <c r="I416" s="12" t="s">
        <v>1205</v>
      </c>
    </row>
    <row r="417" spans="1:9" s="4" customFormat="1" ht="36" x14ac:dyDescent="0.2">
      <c r="A417" s="86" t="s">
        <v>1346</v>
      </c>
      <c r="B417" s="87" t="s">
        <v>3</v>
      </c>
      <c r="C417" s="81" t="s">
        <v>222</v>
      </c>
      <c r="D417" s="74"/>
      <c r="E417" s="74">
        <v>57000</v>
      </c>
      <c r="F417" s="74"/>
      <c r="G417" s="88" t="s">
        <v>1617</v>
      </c>
      <c r="H417" s="83" t="s">
        <v>15</v>
      </c>
      <c r="I417" s="12" t="s">
        <v>1205</v>
      </c>
    </row>
    <row r="418" spans="1:9" s="4" customFormat="1" ht="36" x14ac:dyDescent="0.2">
      <c r="A418" s="86" t="s">
        <v>1346</v>
      </c>
      <c r="B418" s="87" t="s">
        <v>3</v>
      </c>
      <c r="C418" s="81" t="s">
        <v>375</v>
      </c>
      <c r="D418" s="74"/>
      <c r="E418" s="74">
        <v>56903</v>
      </c>
      <c r="F418" s="74"/>
      <c r="G418" s="88" t="s">
        <v>1618</v>
      </c>
      <c r="H418" s="83" t="s">
        <v>15</v>
      </c>
      <c r="I418" s="12" t="s">
        <v>1205</v>
      </c>
    </row>
    <row r="419" spans="1:9" s="4" customFormat="1" ht="24" x14ac:dyDescent="0.2">
      <c r="A419" s="86" t="s">
        <v>1346</v>
      </c>
      <c r="B419" s="87" t="s">
        <v>3</v>
      </c>
      <c r="C419" s="81" t="s">
        <v>376</v>
      </c>
      <c r="D419" s="74"/>
      <c r="E419" s="74">
        <v>44857</v>
      </c>
      <c r="F419" s="74"/>
      <c r="G419" s="88" t="s">
        <v>1619</v>
      </c>
      <c r="H419" s="83" t="s">
        <v>15</v>
      </c>
      <c r="I419" s="12" t="s">
        <v>1205</v>
      </c>
    </row>
    <row r="420" spans="1:9" ht="24" x14ac:dyDescent="0.2">
      <c r="A420" s="86" t="s">
        <v>1346</v>
      </c>
      <c r="B420" s="87" t="s">
        <v>3</v>
      </c>
      <c r="C420" s="81" t="s">
        <v>377</v>
      </c>
      <c r="D420" s="74"/>
      <c r="E420" s="74">
        <v>118452</v>
      </c>
      <c r="F420" s="74"/>
      <c r="G420" s="88" t="s">
        <v>1620</v>
      </c>
      <c r="H420" s="83" t="s">
        <v>15</v>
      </c>
      <c r="I420" s="12" t="s">
        <v>1205</v>
      </c>
    </row>
    <row r="421" spans="1:9" ht="36" x14ac:dyDescent="0.2">
      <c r="A421" s="86" t="s">
        <v>1346</v>
      </c>
      <c r="B421" s="87" t="s">
        <v>3</v>
      </c>
      <c r="C421" s="81" t="s">
        <v>311</v>
      </c>
      <c r="D421" s="74"/>
      <c r="E421" s="74">
        <v>30000</v>
      </c>
      <c r="F421" s="74"/>
      <c r="G421" s="88" t="s">
        <v>1621</v>
      </c>
      <c r="H421" s="83" t="s">
        <v>15</v>
      </c>
      <c r="I421" s="12" t="s">
        <v>1205</v>
      </c>
    </row>
    <row r="422" spans="1:9" ht="36" x14ac:dyDescent="0.2">
      <c r="A422" s="86" t="s">
        <v>1346</v>
      </c>
      <c r="B422" s="87" t="s">
        <v>3</v>
      </c>
      <c r="C422" s="81" t="s">
        <v>224</v>
      </c>
      <c r="D422" s="74"/>
      <c r="E422" s="74">
        <v>57000</v>
      </c>
      <c r="F422" s="74"/>
      <c r="G422" s="88" t="s">
        <v>1622</v>
      </c>
      <c r="H422" s="83" t="s">
        <v>15</v>
      </c>
      <c r="I422" s="12" t="s">
        <v>1205</v>
      </c>
    </row>
    <row r="423" spans="1:9" ht="36" x14ac:dyDescent="0.2">
      <c r="A423" s="86" t="s">
        <v>1346</v>
      </c>
      <c r="B423" s="87" t="s">
        <v>3</v>
      </c>
      <c r="C423" s="81" t="s">
        <v>225</v>
      </c>
      <c r="D423" s="74"/>
      <c r="E423" s="74">
        <v>48000</v>
      </c>
      <c r="F423" s="74"/>
      <c r="G423" s="88" t="s">
        <v>1432</v>
      </c>
      <c r="H423" s="83" t="s">
        <v>15</v>
      </c>
      <c r="I423" s="12" t="s">
        <v>1205</v>
      </c>
    </row>
    <row r="424" spans="1:9" ht="36" x14ac:dyDescent="0.2">
      <c r="A424" s="86" t="s">
        <v>1346</v>
      </c>
      <c r="B424" s="87" t="s">
        <v>3</v>
      </c>
      <c r="C424" s="81" t="s">
        <v>226</v>
      </c>
      <c r="D424" s="74"/>
      <c r="E424" s="74">
        <v>60000</v>
      </c>
      <c r="F424" s="74"/>
      <c r="G424" s="88" t="s">
        <v>1623</v>
      </c>
      <c r="H424" s="83" t="s">
        <v>15</v>
      </c>
      <c r="I424" s="12" t="s">
        <v>1205</v>
      </c>
    </row>
    <row r="425" spans="1:9" ht="36" x14ac:dyDescent="0.2">
      <c r="A425" s="86" t="s">
        <v>1346</v>
      </c>
      <c r="B425" s="87" t="s">
        <v>3</v>
      </c>
      <c r="C425" s="81" t="s">
        <v>1349</v>
      </c>
      <c r="D425" s="74"/>
      <c r="E425" s="74">
        <v>53129</v>
      </c>
      <c r="F425" s="74"/>
      <c r="G425" s="88" t="s">
        <v>1624</v>
      </c>
      <c r="H425" s="83" t="s">
        <v>15</v>
      </c>
      <c r="I425" s="12" t="s">
        <v>1205</v>
      </c>
    </row>
    <row r="426" spans="1:9" ht="24" x14ac:dyDescent="0.2">
      <c r="A426" s="86" t="s">
        <v>1346</v>
      </c>
      <c r="B426" s="87" t="s">
        <v>3</v>
      </c>
      <c r="C426" s="81" t="s">
        <v>230</v>
      </c>
      <c r="D426" s="74"/>
      <c r="E426" s="74">
        <v>24000</v>
      </c>
      <c r="F426" s="74"/>
      <c r="G426" s="88" t="s">
        <v>1435</v>
      </c>
      <c r="H426" s="83" t="s">
        <v>15</v>
      </c>
      <c r="I426" s="12" t="s">
        <v>1205</v>
      </c>
    </row>
    <row r="427" spans="1:9" ht="48" x14ac:dyDescent="0.2">
      <c r="A427" s="86" t="s">
        <v>1346</v>
      </c>
      <c r="B427" s="87" t="s">
        <v>3</v>
      </c>
      <c r="C427" s="81" t="s">
        <v>378</v>
      </c>
      <c r="D427" s="74"/>
      <c r="E427" s="74">
        <v>65000</v>
      </c>
      <c r="F427" s="74"/>
      <c r="G427" s="88" t="s">
        <v>1579</v>
      </c>
      <c r="H427" s="83" t="s">
        <v>15</v>
      </c>
      <c r="I427" s="12" t="s">
        <v>1205</v>
      </c>
    </row>
    <row r="428" spans="1:9" ht="36" x14ac:dyDescent="0.2">
      <c r="A428" s="86" t="s">
        <v>1346</v>
      </c>
      <c r="B428" s="87" t="s">
        <v>3</v>
      </c>
      <c r="C428" s="81" t="s">
        <v>232</v>
      </c>
      <c r="D428" s="74"/>
      <c r="E428" s="74">
        <v>56903</v>
      </c>
      <c r="F428" s="74"/>
      <c r="G428" s="88" t="s">
        <v>1625</v>
      </c>
      <c r="H428" s="83" t="s">
        <v>15</v>
      </c>
      <c r="I428" s="12" t="s">
        <v>1205</v>
      </c>
    </row>
    <row r="429" spans="1:9" ht="36" x14ac:dyDescent="0.2">
      <c r="A429" s="86" t="s">
        <v>1346</v>
      </c>
      <c r="B429" s="87" t="s">
        <v>3</v>
      </c>
      <c r="C429" s="81" t="s">
        <v>233</v>
      </c>
      <c r="D429" s="74"/>
      <c r="E429" s="74">
        <v>57000</v>
      </c>
      <c r="F429" s="74"/>
      <c r="G429" s="88" t="s">
        <v>1626</v>
      </c>
      <c r="H429" s="83" t="s">
        <v>15</v>
      </c>
      <c r="I429" s="12" t="s">
        <v>1205</v>
      </c>
    </row>
    <row r="430" spans="1:9" ht="36" x14ac:dyDescent="0.2">
      <c r="A430" s="86" t="s">
        <v>1346</v>
      </c>
      <c r="B430" s="87" t="s">
        <v>3</v>
      </c>
      <c r="C430" s="81" t="s">
        <v>235</v>
      </c>
      <c r="D430" s="74"/>
      <c r="E430" s="74">
        <v>57000</v>
      </c>
      <c r="F430" s="74"/>
      <c r="G430" s="88" t="s">
        <v>1627</v>
      </c>
      <c r="H430" s="83" t="s">
        <v>15</v>
      </c>
      <c r="I430" s="12" t="s">
        <v>1205</v>
      </c>
    </row>
    <row r="431" spans="1:9" ht="24" x14ac:dyDescent="0.2">
      <c r="A431" s="86" t="s">
        <v>1346</v>
      </c>
      <c r="B431" s="87" t="s">
        <v>3</v>
      </c>
      <c r="C431" s="81" t="s">
        <v>379</v>
      </c>
      <c r="D431" s="74"/>
      <c r="E431" s="74">
        <v>5887</v>
      </c>
      <c r="F431" s="74"/>
      <c r="G431" s="88" t="s">
        <v>1628</v>
      </c>
      <c r="H431" s="83" t="s">
        <v>15</v>
      </c>
      <c r="I431" s="12" t="s">
        <v>1205</v>
      </c>
    </row>
    <row r="432" spans="1:9" ht="36" x14ac:dyDescent="0.2">
      <c r="A432" s="86" t="s">
        <v>1346</v>
      </c>
      <c r="B432" s="87" t="s">
        <v>3</v>
      </c>
      <c r="C432" s="81" t="s">
        <v>238</v>
      </c>
      <c r="D432" s="74"/>
      <c r="E432" s="74">
        <v>57000</v>
      </c>
      <c r="F432" s="74"/>
      <c r="G432" s="88" t="s">
        <v>1629</v>
      </c>
      <c r="H432" s="83" t="s">
        <v>15</v>
      </c>
      <c r="I432" s="12" t="s">
        <v>1205</v>
      </c>
    </row>
    <row r="433" spans="1:9" ht="36" x14ac:dyDescent="0.2">
      <c r="A433" s="86" t="s">
        <v>1346</v>
      </c>
      <c r="B433" s="87" t="s">
        <v>3</v>
      </c>
      <c r="C433" s="81" t="s">
        <v>240</v>
      </c>
      <c r="D433" s="74"/>
      <c r="E433" s="74">
        <v>57000</v>
      </c>
      <c r="F433" s="74"/>
      <c r="G433" s="88" t="s">
        <v>1630</v>
      </c>
      <c r="H433" s="83" t="s">
        <v>15</v>
      </c>
      <c r="I433" s="12" t="s">
        <v>1205</v>
      </c>
    </row>
    <row r="434" spans="1:9" ht="24" x14ac:dyDescent="0.2">
      <c r="A434" s="86" t="s">
        <v>1346</v>
      </c>
      <c r="B434" s="87" t="s">
        <v>3</v>
      </c>
      <c r="C434" s="81" t="s">
        <v>380</v>
      </c>
      <c r="D434" s="74"/>
      <c r="E434" s="74">
        <v>36193</v>
      </c>
      <c r="F434" s="74"/>
      <c r="G434" s="88" t="s">
        <v>1505</v>
      </c>
      <c r="H434" s="83" t="s">
        <v>15</v>
      </c>
      <c r="I434" s="12" t="s">
        <v>1205</v>
      </c>
    </row>
    <row r="435" spans="1:9" ht="36" x14ac:dyDescent="0.2">
      <c r="A435" s="86" t="s">
        <v>1346</v>
      </c>
      <c r="B435" s="87" t="s">
        <v>3</v>
      </c>
      <c r="C435" s="81" t="s">
        <v>317</v>
      </c>
      <c r="D435" s="74"/>
      <c r="E435" s="74">
        <v>60000</v>
      </c>
      <c r="F435" s="74"/>
      <c r="G435" s="88" t="s">
        <v>1631</v>
      </c>
      <c r="H435" s="83" t="s">
        <v>15</v>
      </c>
      <c r="I435" s="12" t="s">
        <v>1205</v>
      </c>
    </row>
    <row r="436" spans="1:9" ht="36" x14ac:dyDescent="0.2">
      <c r="A436" s="86" t="s">
        <v>1346</v>
      </c>
      <c r="B436" s="87" t="s">
        <v>3</v>
      </c>
      <c r="C436" s="81" t="s">
        <v>381</v>
      </c>
      <c r="D436" s="74"/>
      <c r="E436" s="74">
        <v>56903</v>
      </c>
      <c r="F436" s="74"/>
      <c r="G436" s="88" t="s">
        <v>1632</v>
      </c>
      <c r="H436" s="83" t="s">
        <v>15</v>
      </c>
      <c r="I436" s="12" t="s">
        <v>1205</v>
      </c>
    </row>
    <row r="437" spans="1:9" ht="36" x14ac:dyDescent="0.2">
      <c r="A437" s="86" t="s">
        <v>1346</v>
      </c>
      <c r="B437" s="87" t="s">
        <v>3</v>
      </c>
      <c r="C437" s="81" t="s">
        <v>242</v>
      </c>
      <c r="D437" s="74"/>
      <c r="E437" s="74">
        <v>57000</v>
      </c>
      <c r="F437" s="74"/>
      <c r="G437" s="88" t="s">
        <v>1633</v>
      </c>
      <c r="H437" s="83" t="s">
        <v>15</v>
      </c>
      <c r="I437" s="12" t="s">
        <v>1205</v>
      </c>
    </row>
    <row r="438" spans="1:9" ht="36" x14ac:dyDescent="0.2">
      <c r="A438" s="86" t="s">
        <v>1346</v>
      </c>
      <c r="B438" s="87" t="s">
        <v>3</v>
      </c>
      <c r="C438" s="81" t="s">
        <v>320</v>
      </c>
      <c r="D438" s="74"/>
      <c r="E438" s="74">
        <v>4645</v>
      </c>
      <c r="F438" s="74"/>
      <c r="G438" s="88" t="s">
        <v>1634</v>
      </c>
      <c r="H438" s="83" t="s">
        <v>15</v>
      </c>
      <c r="I438" s="12" t="s">
        <v>1205</v>
      </c>
    </row>
    <row r="439" spans="1:9" ht="36" x14ac:dyDescent="0.2">
      <c r="A439" s="86" t="s">
        <v>1346</v>
      </c>
      <c r="B439" s="87" t="s">
        <v>3</v>
      </c>
      <c r="C439" s="81" t="s">
        <v>321</v>
      </c>
      <c r="D439" s="74"/>
      <c r="E439" s="74">
        <v>30000</v>
      </c>
      <c r="F439" s="74"/>
      <c r="G439" s="88" t="s">
        <v>1635</v>
      </c>
      <c r="H439" s="83" t="s">
        <v>15</v>
      </c>
      <c r="I439" s="12" t="s">
        <v>1205</v>
      </c>
    </row>
    <row r="440" spans="1:9" ht="36" x14ac:dyDescent="0.2">
      <c r="A440" s="86" t="s">
        <v>1346</v>
      </c>
      <c r="B440" s="87" t="s">
        <v>3</v>
      </c>
      <c r="C440" s="81" t="s">
        <v>382</v>
      </c>
      <c r="D440" s="74"/>
      <c r="E440" s="74">
        <v>36000</v>
      </c>
      <c r="F440" s="74"/>
      <c r="G440" s="88" t="s">
        <v>1636</v>
      </c>
      <c r="H440" s="83" t="s">
        <v>15</v>
      </c>
      <c r="I440" s="12" t="s">
        <v>1205</v>
      </c>
    </row>
    <row r="441" spans="1:9" ht="36" x14ac:dyDescent="0.2">
      <c r="A441" s="86" t="s">
        <v>1346</v>
      </c>
      <c r="B441" s="87" t="s">
        <v>3</v>
      </c>
      <c r="C441" s="81" t="s">
        <v>245</v>
      </c>
      <c r="D441" s="74"/>
      <c r="E441" s="74">
        <v>57000</v>
      </c>
      <c r="F441" s="74"/>
      <c r="G441" s="88" t="s">
        <v>1637</v>
      </c>
      <c r="H441" s="83" t="s">
        <v>15</v>
      </c>
      <c r="I441" s="12" t="s">
        <v>1205</v>
      </c>
    </row>
    <row r="442" spans="1:9" ht="36" x14ac:dyDescent="0.2">
      <c r="A442" s="86" t="s">
        <v>1346</v>
      </c>
      <c r="B442" s="87" t="s">
        <v>3</v>
      </c>
      <c r="C442" s="81" t="s">
        <v>322</v>
      </c>
      <c r="D442" s="74"/>
      <c r="E442" s="74">
        <v>8900</v>
      </c>
      <c r="F442" s="74"/>
      <c r="G442" s="88" t="s">
        <v>1638</v>
      </c>
      <c r="H442" s="83" t="s">
        <v>15</v>
      </c>
      <c r="I442" s="12" t="s">
        <v>1205</v>
      </c>
    </row>
    <row r="443" spans="1:9" ht="48" x14ac:dyDescent="0.2">
      <c r="A443" s="86" t="s">
        <v>1346</v>
      </c>
      <c r="B443" s="87" t="s">
        <v>3</v>
      </c>
      <c r="C443" s="81" t="s">
        <v>383</v>
      </c>
      <c r="D443" s="74"/>
      <c r="E443" s="74">
        <v>6000</v>
      </c>
      <c r="F443" s="74"/>
      <c r="G443" s="88" t="s">
        <v>1639</v>
      </c>
      <c r="H443" s="83" t="s">
        <v>15</v>
      </c>
      <c r="I443" s="12" t="s">
        <v>1205</v>
      </c>
    </row>
    <row r="444" spans="1:9" ht="36" x14ac:dyDescent="0.2">
      <c r="A444" s="86" t="s">
        <v>1346</v>
      </c>
      <c r="B444" s="87" t="s">
        <v>3</v>
      </c>
      <c r="C444" s="81" t="s">
        <v>248</v>
      </c>
      <c r="D444" s="74"/>
      <c r="E444" s="74">
        <v>57000</v>
      </c>
      <c r="F444" s="74"/>
      <c r="G444" s="88" t="s">
        <v>1640</v>
      </c>
      <c r="H444" s="83" t="s">
        <v>15</v>
      </c>
      <c r="I444" s="12" t="s">
        <v>1205</v>
      </c>
    </row>
    <row r="445" spans="1:9" ht="36" x14ac:dyDescent="0.2">
      <c r="A445" s="86" t="s">
        <v>1346</v>
      </c>
      <c r="B445" s="87" t="s">
        <v>3</v>
      </c>
      <c r="C445" s="81" t="s">
        <v>325</v>
      </c>
      <c r="D445" s="74"/>
      <c r="E445" s="74">
        <v>6000</v>
      </c>
      <c r="F445" s="74"/>
      <c r="G445" s="88" t="s">
        <v>1513</v>
      </c>
      <c r="H445" s="83" t="s">
        <v>15</v>
      </c>
      <c r="I445" s="12" t="s">
        <v>1205</v>
      </c>
    </row>
    <row r="446" spans="1:9" ht="36" x14ac:dyDescent="0.2">
      <c r="A446" s="86" t="s">
        <v>1346</v>
      </c>
      <c r="B446" s="87" t="s">
        <v>3</v>
      </c>
      <c r="C446" s="81" t="s">
        <v>256</v>
      </c>
      <c r="D446" s="74"/>
      <c r="E446" s="74">
        <v>57000</v>
      </c>
      <c r="F446" s="74"/>
      <c r="G446" s="88" t="s">
        <v>1641</v>
      </c>
      <c r="H446" s="83" t="s">
        <v>15</v>
      </c>
      <c r="I446" s="12" t="s">
        <v>1205</v>
      </c>
    </row>
    <row r="447" spans="1:9" ht="36" x14ac:dyDescent="0.2">
      <c r="A447" s="86" t="s">
        <v>1346</v>
      </c>
      <c r="B447" s="87" t="s">
        <v>3</v>
      </c>
      <c r="C447" s="81" t="s">
        <v>384</v>
      </c>
      <c r="D447" s="74"/>
      <c r="E447" s="74">
        <v>56903</v>
      </c>
      <c r="F447" s="74"/>
      <c r="G447" s="88" t="s">
        <v>1642</v>
      </c>
      <c r="H447" s="83" t="s">
        <v>15</v>
      </c>
      <c r="I447" s="12" t="s">
        <v>1205</v>
      </c>
    </row>
    <row r="448" spans="1:9" ht="36" x14ac:dyDescent="0.2">
      <c r="A448" s="86" t="s">
        <v>1346</v>
      </c>
      <c r="B448" s="87" t="s">
        <v>3</v>
      </c>
      <c r="C448" s="81" t="s">
        <v>326</v>
      </c>
      <c r="D448" s="74"/>
      <c r="E448" s="74">
        <v>57000</v>
      </c>
      <c r="F448" s="74"/>
      <c r="G448" s="88" t="s">
        <v>1643</v>
      </c>
      <c r="H448" s="83" t="s">
        <v>15</v>
      </c>
      <c r="I448" s="12" t="s">
        <v>1205</v>
      </c>
    </row>
    <row r="449" spans="1:9" ht="48" x14ac:dyDescent="0.2">
      <c r="A449" s="86" t="s">
        <v>1347</v>
      </c>
      <c r="B449" s="87" t="s">
        <v>385</v>
      </c>
      <c r="C449" s="81"/>
      <c r="D449" s="74"/>
      <c r="E449" s="74">
        <v>240089</v>
      </c>
      <c r="F449" s="74"/>
      <c r="G449" s="88" t="s">
        <v>1644</v>
      </c>
      <c r="H449" s="83" t="s">
        <v>15</v>
      </c>
      <c r="I449" s="12" t="s">
        <v>1205</v>
      </c>
    </row>
    <row r="450" spans="1:9" ht="36" x14ac:dyDescent="0.2">
      <c r="A450" s="86" t="s">
        <v>1346</v>
      </c>
      <c r="B450" s="87" t="s">
        <v>3</v>
      </c>
      <c r="C450" s="81" t="s">
        <v>258</v>
      </c>
      <c r="D450" s="74"/>
      <c r="E450" s="74">
        <v>57000</v>
      </c>
      <c r="F450" s="74"/>
      <c r="G450" s="88" t="s">
        <v>1645</v>
      </c>
      <c r="H450" s="83" t="s">
        <v>15</v>
      </c>
      <c r="I450" s="12" t="s">
        <v>1205</v>
      </c>
    </row>
    <row r="451" spans="1:9" ht="36" x14ac:dyDescent="0.2">
      <c r="A451" s="86" t="s">
        <v>1346</v>
      </c>
      <c r="B451" s="87" t="s">
        <v>3</v>
      </c>
      <c r="C451" s="81" t="s">
        <v>386</v>
      </c>
      <c r="D451" s="74"/>
      <c r="E451" s="74">
        <v>48000</v>
      </c>
      <c r="F451" s="74"/>
      <c r="G451" s="88" t="s">
        <v>1646</v>
      </c>
      <c r="H451" s="83" t="s">
        <v>15</v>
      </c>
      <c r="I451" s="12" t="s">
        <v>1205</v>
      </c>
    </row>
    <row r="452" spans="1:9" ht="36" x14ac:dyDescent="0.2">
      <c r="A452" s="86" t="s">
        <v>1346</v>
      </c>
      <c r="B452" s="87" t="s">
        <v>3</v>
      </c>
      <c r="C452" s="81" t="s">
        <v>327</v>
      </c>
      <c r="D452" s="74"/>
      <c r="E452" s="74">
        <v>57000</v>
      </c>
      <c r="F452" s="74"/>
      <c r="G452" s="88" t="s">
        <v>1647</v>
      </c>
      <c r="H452" s="83" t="s">
        <v>15</v>
      </c>
      <c r="I452" s="12" t="s">
        <v>1205</v>
      </c>
    </row>
    <row r="453" spans="1:9" ht="24" x14ac:dyDescent="0.2">
      <c r="A453" s="86" t="s">
        <v>1346</v>
      </c>
      <c r="B453" s="87" t="s">
        <v>3</v>
      </c>
      <c r="C453" s="81" t="s">
        <v>387</v>
      </c>
      <c r="D453" s="74"/>
      <c r="E453" s="74">
        <v>18000</v>
      </c>
      <c r="F453" s="74"/>
      <c r="G453" s="88" t="s">
        <v>1648</v>
      </c>
      <c r="H453" s="83" t="s">
        <v>15</v>
      </c>
      <c r="I453" s="12" t="s">
        <v>1205</v>
      </c>
    </row>
    <row r="454" spans="1:9" ht="48" x14ac:dyDescent="0.2">
      <c r="A454" s="86" t="s">
        <v>1346</v>
      </c>
      <c r="B454" s="87" t="s">
        <v>3</v>
      </c>
      <c r="C454" s="81" t="s">
        <v>388</v>
      </c>
      <c r="D454" s="74"/>
      <c r="E454" s="74">
        <v>65000</v>
      </c>
      <c r="F454" s="74"/>
      <c r="G454" s="88" t="s">
        <v>1579</v>
      </c>
      <c r="H454" s="83" t="s">
        <v>15</v>
      </c>
      <c r="I454" s="12" t="s">
        <v>1205</v>
      </c>
    </row>
    <row r="455" spans="1:9" ht="36" x14ac:dyDescent="0.2">
      <c r="A455" s="86" t="s">
        <v>1346</v>
      </c>
      <c r="B455" s="87" t="s">
        <v>3</v>
      </c>
      <c r="C455" s="81" t="s">
        <v>264</v>
      </c>
      <c r="D455" s="74"/>
      <c r="E455" s="74">
        <v>42000</v>
      </c>
      <c r="F455" s="74"/>
      <c r="G455" s="88" t="s">
        <v>1459</v>
      </c>
      <c r="H455" s="83" t="s">
        <v>15</v>
      </c>
      <c r="I455" s="12" t="s">
        <v>1205</v>
      </c>
    </row>
    <row r="456" spans="1:9" ht="36" x14ac:dyDescent="0.2">
      <c r="A456" s="86" t="s">
        <v>1346</v>
      </c>
      <c r="B456" s="87" t="s">
        <v>3</v>
      </c>
      <c r="C456" s="81" t="s">
        <v>265</v>
      </c>
      <c r="D456" s="74"/>
      <c r="E456" s="74">
        <v>57000</v>
      </c>
      <c r="F456" s="74"/>
      <c r="G456" s="88" t="s">
        <v>1649</v>
      </c>
      <c r="H456" s="83" t="s">
        <v>15</v>
      </c>
      <c r="I456" s="12" t="s">
        <v>1205</v>
      </c>
    </row>
    <row r="457" spans="1:9" ht="24" x14ac:dyDescent="0.2">
      <c r="A457" s="86" t="s">
        <v>1346</v>
      </c>
      <c r="B457" s="87" t="s">
        <v>3</v>
      </c>
      <c r="C457" s="81" t="s">
        <v>349</v>
      </c>
      <c r="D457" s="74"/>
      <c r="E457" s="74">
        <v>70000</v>
      </c>
      <c r="F457" s="74"/>
      <c r="G457" s="88" t="s">
        <v>1650</v>
      </c>
      <c r="H457" s="83" t="s">
        <v>15</v>
      </c>
      <c r="I457" s="12" t="s">
        <v>1205</v>
      </c>
    </row>
    <row r="458" spans="1:9" ht="48" x14ac:dyDescent="0.2">
      <c r="A458" s="86" t="s">
        <v>1346</v>
      </c>
      <c r="B458" s="87" t="s">
        <v>3</v>
      </c>
      <c r="C458" s="81" t="s">
        <v>267</v>
      </c>
      <c r="D458" s="74"/>
      <c r="E458" s="74">
        <v>40000</v>
      </c>
      <c r="F458" s="74"/>
      <c r="G458" s="88" t="s">
        <v>1651</v>
      </c>
      <c r="H458" s="83" t="s">
        <v>15</v>
      </c>
      <c r="I458" s="12" t="s">
        <v>1205</v>
      </c>
    </row>
    <row r="459" spans="1:9" ht="24" x14ac:dyDescent="0.2">
      <c r="A459" s="86" t="s">
        <v>1346</v>
      </c>
      <c r="B459" s="87" t="s">
        <v>3</v>
      </c>
      <c r="C459" s="81" t="s">
        <v>329</v>
      </c>
      <c r="D459" s="74"/>
      <c r="E459" s="74">
        <v>16000</v>
      </c>
      <c r="F459" s="74"/>
      <c r="G459" s="88" t="s">
        <v>1517</v>
      </c>
      <c r="H459" s="83" t="s">
        <v>15</v>
      </c>
      <c r="I459" s="12" t="s">
        <v>1205</v>
      </c>
    </row>
    <row r="460" spans="1:9" ht="36" x14ac:dyDescent="0.2">
      <c r="A460" s="86" t="s">
        <v>1346</v>
      </c>
      <c r="B460" s="87" t="s">
        <v>3</v>
      </c>
      <c r="C460" s="81" t="s">
        <v>330</v>
      </c>
      <c r="D460" s="74"/>
      <c r="E460" s="74">
        <v>30000</v>
      </c>
      <c r="F460" s="74"/>
      <c r="G460" s="88" t="s">
        <v>1652</v>
      </c>
      <c r="H460" s="83" t="s">
        <v>15</v>
      </c>
      <c r="I460" s="12" t="s">
        <v>1205</v>
      </c>
    </row>
    <row r="461" spans="1:9" ht="36" x14ac:dyDescent="0.2">
      <c r="A461" s="86" t="s">
        <v>1346</v>
      </c>
      <c r="B461" s="87" t="s">
        <v>3</v>
      </c>
      <c r="C461" s="81" t="s">
        <v>389</v>
      </c>
      <c r="D461" s="74"/>
      <c r="E461" s="74">
        <v>50806</v>
      </c>
      <c r="F461" s="74"/>
      <c r="G461" s="88" t="s">
        <v>1653</v>
      </c>
      <c r="H461" s="83" t="s">
        <v>15</v>
      </c>
      <c r="I461" s="12" t="s">
        <v>1205</v>
      </c>
    </row>
    <row r="462" spans="1:9" ht="24" x14ac:dyDescent="0.2">
      <c r="A462" s="86" t="s">
        <v>1346</v>
      </c>
      <c r="B462" s="87" t="s">
        <v>3</v>
      </c>
      <c r="C462" s="81" t="s">
        <v>390</v>
      </c>
      <c r="D462" s="74"/>
      <c r="E462" s="74">
        <v>22000</v>
      </c>
      <c r="F462" s="74"/>
      <c r="G462" s="88" t="s">
        <v>1654</v>
      </c>
      <c r="H462" s="83" t="s">
        <v>15</v>
      </c>
      <c r="I462" s="12" t="s">
        <v>1205</v>
      </c>
    </row>
    <row r="463" spans="1:9" ht="48" x14ac:dyDescent="0.2">
      <c r="A463" s="86" t="s">
        <v>1346</v>
      </c>
      <c r="B463" s="87" t="s">
        <v>3</v>
      </c>
      <c r="C463" s="81" t="s">
        <v>391</v>
      </c>
      <c r="D463" s="74"/>
      <c r="E463" s="74">
        <v>42000</v>
      </c>
      <c r="F463" s="74"/>
      <c r="G463" s="88" t="s">
        <v>1655</v>
      </c>
      <c r="H463" s="83" t="s">
        <v>15</v>
      </c>
      <c r="I463" s="12" t="s">
        <v>1205</v>
      </c>
    </row>
    <row r="464" spans="1:9" ht="48" x14ac:dyDescent="0.2">
      <c r="A464" s="86" t="s">
        <v>1346</v>
      </c>
      <c r="B464" s="87" t="s">
        <v>3</v>
      </c>
      <c r="C464" s="81" t="s">
        <v>333</v>
      </c>
      <c r="D464" s="74"/>
      <c r="E464" s="74">
        <v>12500</v>
      </c>
      <c r="F464" s="74"/>
      <c r="G464" s="88" t="s">
        <v>1656</v>
      </c>
      <c r="H464" s="83" t="s">
        <v>15</v>
      </c>
      <c r="I464" s="12" t="s">
        <v>1205</v>
      </c>
    </row>
    <row r="465" spans="1:9" ht="36" x14ac:dyDescent="0.2">
      <c r="A465" s="86" t="s">
        <v>1346</v>
      </c>
      <c r="B465" s="87" t="s">
        <v>3</v>
      </c>
      <c r="C465" s="81" t="s">
        <v>273</v>
      </c>
      <c r="D465" s="74"/>
      <c r="E465" s="74">
        <v>57000</v>
      </c>
      <c r="F465" s="74"/>
      <c r="G465" s="88" t="s">
        <v>1657</v>
      </c>
      <c r="H465" s="83" t="s">
        <v>15</v>
      </c>
      <c r="I465" s="12" t="s">
        <v>1205</v>
      </c>
    </row>
    <row r="466" spans="1:9" ht="36" x14ac:dyDescent="0.2">
      <c r="A466" s="86" t="s">
        <v>1346</v>
      </c>
      <c r="B466" s="87" t="s">
        <v>3</v>
      </c>
      <c r="C466" s="81" t="s">
        <v>274</v>
      </c>
      <c r="D466" s="74"/>
      <c r="E466" s="74">
        <v>56903</v>
      </c>
      <c r="F466" s="74"/>
      <c r="G466" s="88" t="s">
        <v>1658</v>
      </c>
      <c r="H466" s="83" t="s">
        <v>15</v>
      </c>
      <c r="I466" s="12" t="s">
        <v>1205</v>
      </c>
    </row>
    <row r="467" spans="1:9" ht="36" x14ac:dyDescent="0.2">
      <c r="A467" s="86" t="s">
        <v>1346</v>
      </c>
      <c r="B467" s="87" t="s">
        <v>3</v>
      </c>
      <c r="C467" s="81" t="s">
        <v>392</v>
      </c>
      <c r="D467" s="74"/>
      <c r="E467" s="74">
        <v>56903</v>
      </c>
      <c r="F467" s="74"/>
      <c r="G467" s="88" t="s">
        <v>1659</v>
      </c>
      <c r="H467" s="83" t="s">
        <v>15</v>
      </c>
      <c r="I467" s="12" t="s">
        <v>1205</v>
      </c>
    </row>
    <row r="468" spans="1:9" ht="36" x14ac:dyDescent="0.2">
      <c r="A468" s="86" t="s">
        <v>1346</v>
      </c>
      <c r="B468" s="87" t="s">
        <v>3</v>
      </c>
      <c r="C468" s="81" t="s">
        <v>393</v>
      </c>
      <c r="D468" s="74"/>
      <c r="E468" s="74">
        <v>56903</v>
      </c>
      <c r="F468" s="74"/>
      <c r="G468" s="88" t="s">
        <v>1660</v>
      </c>
      <c r="H468" s="83" t="s">
        <v>15</v>
      </c>
      <c r="I468" s="12" t="s">
        <v>1205</v>
      </c>
    </row>
    <row r="469" spans="1:9" ht="24" x14ac:dyDescent="0.2">
      <c r="A469" s="86" t="s">
        <v>1346</v>
      </c>
      <c r="B469" s="87" t="s">
        <v>3</v>
      </c>
      <c r="C469" s="81" t="s">
        <v>394</v>
      </c>
      <c r="D469" s="74"/>
      <c r="E469" s="74">
        <v>70258</v>
      </c>
      <c r="F469" s="74"/>
      <c r="G469" s="88" t="s">
        <v>1661</v>
      </c>
      <c r="H469" s="83" t="s">
        <v>15</v>
      </c>
      <c r="I469" s="12" t="s">
        <v>1205</v>
      </c>
    </row>
    <row r="470" spans="1:9" ht="36" x14ac:dyDescent="0.2">
      <c r="A470" s="86" t="s">
        <v>1346</v>
      </c>
      <c r="B470" s="87" t="s">
        <v>3</v>
      </c>
      <c r="C470" s="81" t="s">
        <v>275</v>
      </c>
      <c r="D470" s="74"/>
      <c r="E470" s="74">
        <v>57000</v>
      </c>
      <c r="F470" s="74"/>
      <c r="G470" s="88" t="s">
        <v>1662</v>
      </c>
      <c r="H470" s="83" t="s">
        <v>15</v>
      </c>
      <c r="I470" s="12" t="s">
        <v>1205</v>
      </c>
    </row>
    <row r="471" spans="1:9" ht="36" x14ac:dyDescent="0.2">
      <c r="A471" s="86" t="s">
        <v>1346</v>
      </c>
      <c r="B471" s="87" t="s">
        <v>3</v>
      </c>
      <c r="C471" s="81" t="s">
        <v>395</v>
      </c>
      <c r="D471" s="74"/>
      <c r="E471" s="74">
        <v>56903</v>
      </c>
      <c r="F471" s="74"/>
      <c r="G471" s="88" t="s">
        <v>1663</v>
      </c>
      <c r="H471" s="83" t="s">
        <v>15</v>
      </c>
      <c r="I471" s="12" t="s">
        <v>1205</v>
      </c>
    </row>
    <row r="472" spans="1:9" ht="36" x14ac:dyDescent="0.2">
      <c r="A472" s="86" t="s">
        <v>1346</v>
      </c>
      <c r="B472" s="87" t="s">
        <v>3</v>
      </c>
      <c r="C472" s="81" t="s">
        <v>336</v>
      </c>
      <c r="D472" s="74"/>
      <c r="E472" s="74">
        <v>57000</v>
      </c>
      <c r="F472" s="74"/>
      <c r="G472" s="88" t="s">
        <v>1664</v>
      </c>
      <c r="H472" s="83" t="s">
        <v>15</v>
      </c>
      <c r="I472" s="12" t="s">
        <v>1205</v>
      </c>
    </row>
    <row r="473" spans="1:9" ht="36" x14ac:dyDescent="0.2">
      <c r="A473" s="86" t="s">
        <v>1346</v>
      </c>
      <c r="B473" s="87" t="s">
        <v>3</v>
      </c>
      <c r="C473" s="81" t="s">
        <v>396</v>
      </c>
      <c r="D473" s="74"/>
      <c r="E473" s="74">
        <v>56903</v>
      </c>
      <c r="F473" s="74"/>
      <c r="G473" s="88" t="s">
        <v>1665</v>
      </c>
      <c r="H473" s="83" t="s">
        <v>15</v>
      </c>
      <c r="I473" s="12" t="s">
        <v>1205</v>
      </c>
    </row>
    <row r="474" spans="1:9" ht="36" x14ac:dyDescent="0.2">
      <c r="A474" s="86" t="s">
        <v>1346</v>
      </c>
      <c r="B474" s="87" t="s">
        <v>3</v>
      </c>
      <c r="C474" s="81" t="s">
        <v>279</v>
      </c>
      <c r="D474" s="74"/>
      <c r="E474" s="74">
        <v>20000</v>
      </c>
      <c r="F474" s="74"/>
      <c r="G474" s="88" t="s">
        <v>1666</v>
      </c>
      <c r="H474" s="83" t="s">
        <v>15</v>
      </c>
      <c r="I474" s="12" t="s">
        <v>1205</v>
      </c>
    </row>
    <row r="475" spans="1:9" ht="48" x14ac:dyDescent="0.2">
      <c r="A475" s="86" t="s">
        <v>1346</v>
      </c>
      <c r="B475" s="87" t="s">
        <v>3</v>
      </c>
      <c r="C475" s="81" t="s">
        <v>397</v>
      </c>
      <c r="D475" s="74"/>
      <c r="E475" s="74">
        <v>30000</v>
      </c>
      <c r="F475" s="74"/>
      <c r="G475" s="88" t="s">
        <v>1667</v>
      </c>
      <c r="H475" s="83" t="s">
        <v>15</v>
      </c>
      <c r="I475" s="12" t="s">
        <v>1205</v>
      </c>
    </row>
    <row r="476" spans="1:9" ht="36" x14ac:dyDescent="0.2">
      <c r="A476" s="86" t="s">
        <v>1346</v>
      </c>
      <c r="B476" s="87" t="s">
        <v>3</v>
      </c>
      <c r="C476" s="81" t="s">
        <v>398</v>
      </c>
      <c r="D476" s="74"/>
      <c r="E476" s="74">
        <v>56903</v>
      </c>
      <c r="F476" s="74"/>
      <c r="G476" s="88" t="s">
        <v>1668</v>
      </c>
      <c r="H476" s="83" t="s">
        <v>15</v>
      </c>
      <c r="I476" s="12" t="s">
        <v>1205</v>
      </c>
    </row>
    <row r="477" spans="1:9" ht="36" x14ac:dyDescent="0.2">
      <c r="A477" s="86" t="s">
        <v>1346</v>
      </c>
      <c r="B477" s="87" t="s">
        <v>3</v>
      </c>
      <c r="C477" s="81" t="s">
        <v>399</v>
      </c>
      <c r="D477" s="74"/>
      <c r="E477" s="74">
        <v>56903</v>
      </c>
      <c r="F477" s="74"/>
      <c r="G477" s="88" t="s">
        <v>1669</v>
      </c>
      <c r="H477" s="83" t="s">
        <v>15</v>
      </c>
      <c r="I477" s="12" t="s">
        <v>1205</v>
      </c>
    </row>
    <row r="478" spans="1:9" ht="36" x14ac:dyDescent="0.2">
      <c r="A478" s="86" t="s">
        <v>1346</v>
      </c>
      <c r="B478" s="87" t="s">
        <v>3</v>
      </c>
      <c r="C478" s="81" t="s">
        <v>337</v>
      </c>
      <c r="D478" s="74"/>
      <c r="E478" s="74">
        <v>2500</v>
      </c>
      <c r="F478" s="74"/>
      <c r="G478" s="88" t="s">
        <v>1525</v>
      </c>
      <c r="H478" s="83" t="s">
        <v>15</v>
      </c>
      <c r="I478" s="12" t="s">
        <v>1205</v>
      </c>
    </row>
    <row r="479" spans="1:9" ht="36" x14ac:dyDescent="0.2">
      <c r="A479" s="86" t="s">
        <v>1346</v>
      </c>
      <c r="B479" s="87" t="s">
        <v>3</v>
      </c>
      <c r="C479" s="81" t="s">
        <v>338</v>
      </c>
      <c r="D479" s="74"/>
      <c r="E479" s="74">
        <v>57000</v>
      </c>
      <c r="F479" s="74"/>
      <c r="G479" s="88" t="s">
        <v>1670</v>
      </c>
      <c r="H479" s="83" t="s">
        <v>15</v>
      </c>
      <c r="I479" s="12" t="s">
        <v>1205</v>
      </c>
    </row>
    <row r="480" spans="1:9" ht="48" x14ac:dyDescent="0.2">
      <c r="A480" s="86" t="s">
        <v>1346</v>
      </c>
      <c r="B480" s="87" t="s">
        <v>3</v>
      </c>
      <c r="C480" s="81" t="s">
        <v>339</v>
      </c>
      <c r="D480" s="74"/>
      <c r="E480" s="74">
        <v>34000</v>
      </c>
      <c r="F480" s="74"/>
      <c r="G480" s="88" t="s">
        <v>1671</v>
      </c>
      <c r="H480" s="83" t="s">
        <v>15</v>
      </c>
      <c r="I480" s="12" t="s">
        <v>1205</v>
      </c>
    </row>
    <row r="481" spans="1:9" ht="24" x14ac:dyDescent="0.2">
      <c r="A481" s="86" t="s">
        <v>1347</v>
      </c>
      <c r="B481" s="89" t="s">
        <v>400</v>
      </c>
      <c r="C481" s="81" t="s">
        <v>3</v>
      </c>
      <c r="D481" s="74"/>
      <c r="E481" s="74">
        <v>176528</v>
      </c>
      <c r="F481" s="74"/>
      <c r="G481" s="88" t="s">
        <v>1672</v>
      </c>
      <c r="H481" s="83" t="s">
        <v>15</v>
      </c>
      <c r="I481" s="12" t="s">
        <v>1205</v>
      </c>
    </row>
    <row r="482" spans="1:9" ht="36" x14ac:dyDescent="0.2">
      <c r="A482" s="86" t="s">
        <v>1346</v>
      </c>
      <c r="B482" s="87" t="s">
        <v>3</v>
      </c>
      <c r="C482" s="81" t="s">
        <v>283</v>
      </c>
      <c r="D482" s="74"/>
      <c r="E482" s="74">
        <v>60000</v>
      </c>
      <c r="F482" s="74"/>
      <c r="G482" s="88" t="s">
        <v>1673</v>
      </c>
      <c r="H482" s="83" t="s">
        <v>15</v>
      </c>
      <c r="I482" s="12" t="s">
        <v>1205</v>
      </c>
    </row>
    <row r="483" spans="1:9" ht="24" x14ac:dyDescent="0.2">
      <c r="A483" s="86" t="s">
        <v>1346</v>
      </c>
      <c r="B483" s="87" t="s">
        <v>3</v>
      </c>
      <c r="C483" s="81" t="s">
        <v>401</v>
      </c>
      <c r="D483" s="74"/>
      <c r="E483" s="74">
        <v>16258</v>
      </c>
      <c r="F483" s="74"/>
      <c r="G483" s="88" t="s">
        <v>1674</v>
      </c>
      <c r="H483" s="83" t="s">
        <v>15</v>
      </c>
      <c r="I483" s="12" t="s">
        <v>1205</v>
      </c>
    </row>
    <row r="484" spans="1:9" ht="48" x14ac:dyDescent="0.2">
      <c r="A484" s="86" t="s">
        <v>1346</v>
      </c>
      <c r="B484" s="87" t="s">
        <v>3</v>
      </c>
      <c r="C484" s="81" t="s">
        <v>402</v>
      </c>
      <c r="D484" s="74"/>
      <c r="E484" s="74">
        <v>30000</v>
      </c>
      <c r="F484" s="74"/>
      <c r="G484" s="88" t="s">
        <v>1675</v>
      </c>
      <c r="H484" s="83" t="s">
        <v>15</v>
      </c>
      <c r="I484" s="12" t="s">
        <v>1205</v>
      </c>
    </row>
    <row r="485" spans="1:9" ht="24" x14ac:dyDescent="0.2">
      <c r="A485" s="86" t="s">
        <v>1346</v>
      </c>
      <c r="B485" s="87" t="s">
        <v>3</v>
      </c>
      <c r="C485" s="81" t="s">
        <v>341</v>
      </c>
      <c r="D485" s="74"/>
      <c r="E485" s="74">
        <v>10000</v>
      </c>
      <c r="F485" s="74"/>
      <c r="G485" s="88" t="s">
        <v>1532</v>
      </c>
      <c r="H485" s="83" t="s">
        <v>15</v>
      </c>
      <c r="I485" s="12" t="s">
        <v>1205</v>
      </c>
    </row>
    <row r="486" spans="1:9" ht="36" x14ac:dyDescent="0.2">
      <c r="A486" s="86" t="s">
        <v>1346</v>
      </c>
      <c r="B486" s="87" t="s">
        <v>3</v>
      </c>
      <c r="C486" s="81" t="s">
        <v>342</v>
      </c>
      <c r="D486" s="74"/>
      <c r="E486" s="74">
        <v>70000</v>
      </c>
      <c r="F486" s="74"/>
      <c r="G486" s="88" t="s">
        <v>1676</v>
      </c>
      <c r="H486" s="83" t="s">
        <v>15</v>
      </c>
      <c r="I486" s="12" t="s">
        <v>1205</v>
      </c>
    </row>
    <row r="487" spans="1:9" ht="36" x14ac:dyDescent="0.2">
      <c r="A487" s="86" t="s">
        <v>1346</v>
      </c>
      <c r="B487" s="87" t="s">
        <v>3</v>
      </c>
      <c r="C487" s="81" t="s">
        <v>285</v>
      </c>
      <c r="D487" s="74"/>
      <c r="E487" s="74">
        <v>57000</v>
      </c>
      <c r="F487" s="74"/>
      <c r="G487" s="88" t="s">
        <v>1677</v>
      </c>
      <c r="H487" s="83" t="s">
        <v>15</v>
      </c>
      <c r="I487" s="12" t="s">
        <v>1205</v>
      </c>
    </row>
    <row r="488" spans="1:9" ht="36" x14ac:dyDescent="0.2">
      <c r="A488" s="86" t="s">
        <v>1346</v>
      </c>
      <c r="B488" s="87" t="s">
        <v>3</v>
      </c>
      <c r="C488" s="81" t="s">
        <v>286</v>
      </c>
      <c r="D488" s="74"/>
      <c r="E488" s="74">
        <v>57000</v>
      </c>
      <c r="F488" s="74"/>
      <c r="G488" s="88" t="s">
        <v>1678</v>
      </c>
      <c r="H488" s="83" t="s">
        <v>15</v>
      </c>
      <c r="I488" s="12" t="s">
        <v>1205</v>
      </c>
    </row>
    <row r="489" spans="1:9" ht="36" x14ac:dyDescent="0.2">
      <c r="A489" s="86" t="s">
        <v>1346</v>
      </c>
      <c r="B489" s="87" t="s">
        <v>3</v>
      </c>
      <c r="C489" s="81" t="s">
        <v>287</v>
      </c>
      <c r="D489" s="74"/>
      <c r="E489" s="74">
        <v>57000</v>
      </c>
      <c r="F489" s="74"/>
      <c r="G489" s="88" t="s">
        <v>1679</v>
      </c>
      <c r="H489" s="83" t="s">
        <v>15</v>
      </c>
      <c r="I489" s="12" t="s">
        <v>1205</v>
      </c>
    </row>
    <row r="490" spans="1:9" ht="36" x14ac:dyDescent="0.2">
      <c r="A490" s="86" t="s">
        <v>1346</v>
      </c>
      <c r="B490" s="87" t="s">
        <v>3</v>
      </c>
      <c r="C490" s="81" t="s">
        <v>343</v>
      </c>
      <c r="D490" s="74"/>
      <c r="E490" s="74">
        <v>60000</v>
      </c>
      <c r="F490" s="74"/>
      <c r="G490" s="88" t="s">
        <v>1680</v>
      </c>
      <c r="H490" s="83" t="s">
        <v>15</v>
      </c>
      <c r="I490" s="12" t="s">
        <v>1205</v>
      </c>
    </row>
    <row r="491" spans="1:9" ht="36" x14ac:dyDescent="0.2">
      <c r="A491" s="86" t="s">
        <v>1347</v>
      </c>
      <c r="B491" s="89" t="s">
        <v>403</v>
      </c>
      <c r="C491" s="81" t="s">
        <v>3</v>
      </c>
      <c r="D491" s="74"/>
      <c r="E491" s="74">
        <v>370000</v>
      </c>
      <c r="F491" s="74"/>
      <c r="G491" s="88" t="s">
        <v>1681</v>
      </c>
      <c r="H491" s="83" t="s">
        <v>15</v>
      </c>
      <c r="I491" s="12" t="s">
        <v>1205</v>
      </c>
    </row>
    <row r="492" spans="1:9" ht="36" x14ac:dyDescent="0.2">
      <c r="A492" s="86" t="s">
        <v>1346</v>
      </c>
      <c r="B492" s="87" t="s">
        <v>3</v>
      </c>
      <c r="C492" s="81" t="s">
        <v>404</v>
      </c>
      <c r="D492" s="74"/>
      <c r="E492" s="74">
        <v>56903</v>
      </c>
      <c r="F492" s="74"/>
      <c r="G492" s="88" t="s">
        <v>1682</v>
      </c>
      <c r="H492" s="83" t="s">
        <v>15</v>
      </c>
      <c r="I492" s="12" t="s">
        <v>1205</v>
      </c>
    </row>
    <row r="493" spans="1:9" ht="36" x14ac:dyDescent="0.2">
      <c r="A493" s="86" t="s">
        <v>1346</v>
      </c>
      <c r="B493" s="87" t="s">
        <v>3</v>
      </c>
      <c r="C493" s="81" t="s">
        <v>405</v>
      </c>
      <c r="D493" s="74"/>
      <c r="E493" s="74">
        <v>56903</v>
      </c>
      <c r="F493" s="74"/>
      <c r="G493" s="88" t="s">
        <v>1683</v>
      </c>
      <c r="H493" s="83" t="s">
        <v>15</v>
      </c>
      <c r="I493" s="12" t="s">
        <v>1205</v>
      </c>
    </row>
    <row r="494" spans="1:9" ht="24" x14ac:dyDescent="0.2">
      <c r="A494" s="86" t="s">
        <v>1346</v>
      </c>
      <c r="B494" s="87" t="s">
        <v>3</v>
      </c>
      <c r="C494" s="81" t="s">
        <v>406</v>
      </c>
      <c r="D494" s="74"/>
      <c r="E494" s="74">
        <v>106667</v>
      </c>
      <c r="F494" s="74"/>
      <c r="G494" s="88" t="s">
        <v>1684</v>
      </c>
      <c r="H494" s="83" t="s">
        <v>15</v>
      </c>
      <c r="I494" s="12" t="s">
        <v>1205</v>
      </c>
    </row>
    <row r="495" spans="1:9" ht="36" x14ac:dyDescent="0.2">
      <c r="A495" s="86" t="s">
        <v>1346</v>
      </c>
      <c r="B495" s="87" t="s">
        <v>3</v>
      </c>
      <c r="C495" s="81" t="s">
        <v>175</v>
      </c>
      <c r="D495" s="74"/>
      <c r="E495" s="74">
        <v>36000</v>
      </c>
      <c r="F495" s="74"/>
      <c r="G495" s="88" t="s">
        <v>1685</v>
      </c>
      <c r="H495" s="83" t="s">
        <v>15</v>
      </c>
      <c r="I495" s="12" t="s">
        <v>1205</v>
      </c>
    </row>
    <row r="496" spans="1:9" ht="24" x14ac:dyDescent="0.2">
      <c r="A496" s="86" t="s">
        <v>1346</v>
      </c>
      <c r="B496" s="87" t="s">
        <v>3</v>
      </c>
      <c r="C496" s="81" t="s">
        <v>407</v>
      </c>
      <c r="D496" s="74"/>
      <c r="E496" s="74">
        <v>150000</v>
      </c>
      <c r="F496" s="74"/>
      <c r="G496" s="88" t="s">
        <v>1686</v>
      </c>
      <c r="H496" s="83" t="s">
        <v>15</v>
      </c>
      <c r="I496" s="12" t="s">
        <v>1205</v>
      </c>
    </row>
    <row r="497" spans="1:9" ht="36" x14ac:dyDescent="0.2">
      <c r="A497" s="86" t="s">
        <v>1346</v>
      </c>
      <c r="B497" s="87" t="s">
        <v>3</v>
      </c>
      <c r="C497" s="81" t="s">
        <v>408</v>
      </c>
      <c r="D497" s="74"/>
      <c r="E497" s="74">
        <v>13016</v>
      </c>
      <c r="F497" s="74"/>
      <c r="G497" s="88" t="s">
        <v>1687</v>
      </c>
      <c r="H497" s="83" t="s">
        <v>15</v>
      </c>
      <c r="I497" s="12" t="s">
        <v>1205</v>
      </c>
    </row>
    <row r="498" spans="1:9" ht="24" x14ac:dyDescent="0.2">
      <c r="A498" s="86" t="s">
        <v>1346</v>
      </c>
      <c r="B498" s="87" t="s">
        <v>3</v>
      </c>
      <c r="C498" s="81" t="s">
        <v>181</v>
      </c>
      <c r="D498" s="74"/>
      <c r="E498" s="74">
        <v>144000</v>
      </c>
      <c r="F498" s="74"/>
      <c r="G498" s="88" t="s">
        <v>1688</v>
      </c>
      <c r="H498" s="83" t="s">
        <v>15</v>
      </c>
      <c r="I498" s="12" t="s">
        <v>1205</v>
      </c>
    </row>
    <row r="499" spans="1:9" ht="24" x14ac:dyDescent="0.2">
      <c r="A499" s="86" t="s">
        <v>1346</v>
      </c>
      <c r="B499" s="87" t="s">
        <v>3</v>
      </c>
      <c r="C499" s="81" t="s">
        <v>186</v>
      </c>
      <c r="D499" s="74"/>
      <c r="E499" s="74">
        <v>144000</v>
      </c>
      <c r="F499" s="74"/>
      <c r="G499" s="88" t="s">
        <v>1689</v>
      </c>
      <c r="H499" s="83" t="s">
        <v>15</v>
      </c>
      <c r="I499" s="12" t="s">
        <v>1205</v>
      </c>
    </row>
    <row r="500" spans="1:9" ht="24" x14ac:dyDescent="0.2">
      <c r="A500" s="86" t="s">
        <v>1346</v>
      </c>
      <c r="B500" s="87" t="s">
        <v>3</v>
      </c>
      <c r="C500" s="81" t="s">
        <v>296</v>
      </c>
      <c r="D500" s="74"/>
      <c r="E500" s="74">
        <v>43500</v>
      </c>
      <c r="F500" s="74"/>
      <c r="G500" s="88" t="s">
        <v>1690</v>
      </c>
      <c r="H500" s="83" t="s">
        <v>15</v>
      </c>
      <c r="I500" s="12" t="s">
        <v>1205</v>
      </c>
    </row>
    <row r="501" spans="1:9" ht="24" x14ac:dyDescent="0.2">
      <c r="A501" s="86" t="s">
        <v>1346</v>
      </c>
      <c r="B501" s="87" t="s">
        <v>3</v>
      </c>
      <c r="C501" s="81" t="s">
        <v>188</v>
      </c>
      <c r="D501" s="74"/>
      <c r="E501" s="74">
        <v>24000</v>
      </c>
      <c r="F501" s="74"/>
      <c r="G501" s="88" t="s">
        <v>1691</v>
      </c>
      <c r="H501" s="83" t="s">
        <v>15</v>
      </c>
      <c r="I501" s="12" t="s">
        <v>1205</v>
      </c>
    </row>
    <row r="502" spans="1:9" ht="24" x14ac:dyDescent="0.2">
      <c r="A502" s="86" t="s">
        <v>1346</v>
      </c>
      <c r="B502" s="87" t="s">
        <v>3</v>
      </c>
      <c r="C502" s="81" t="s">
        <v>409</v>
      </c>
      <c r="D502" s="74"/>
      <c r="E502" s="74">
        <v>56000</v>
      </c>
      <c r="F502" s="74"/>
      <c r="G502" s="88" t="s">
        <v>1692</v>
      </c>
      <c r="H502" s="83" t="s">
        <v>15</v>
      </c>
      <c r="I502" s="12" t="s">
        <v>1205</v>
      </c>
    </row>
    <row r="503" spans="1:9" ht="36" x14ac:dyDescent="0.2">
      <c r="A503" s="86" t="s">
        <v>1346</v>
      </c>
      <c r="B503" s="87" t="s">
        <v>3</v>
      </c>
      <c r="C503" s="81" t="s">
        <v>201</v>
      </c>
      <c r="D503" s="74"/>
      <c r="E503" s="74">
        <v>27000</v>
      </c>
      <c r="F503" s="74"/>
      <c r="G503" s="88" t="s">
        <v>1693</v>
      </c>
      <c r="H503" s="83" t="s">
        <v>15</v>
      </c>
      <c r="I503" s="12" t="s">
        <v>1205</v>
      </c>
    </row>
    <row r="504" spans="1:9" ht="24" x14ac:dyDescent="0.2">
      <c r="A504" s="86" t="s">
        <v>1346</v>
      </c>
      <c r="B504" s="87" t="s">
        <v>3</v>
      </c>
      <c r="C504" s="81" t="s">
        <v>35</v>
      </c>
      <c r="D504" s="74"/>
      <c r="E504" s="74">
        <v>48600</v>
      </c>
      <c r="F504" s="74"/>
      <c r="G504" s="88" t="s">
        <v>1694</v>
      </c>
      <c r="H504" s="83" t="s">
        <v>15</v>
      </c>
      <c r="I504" s="12" t="s">
        <v>1205</v>
      </c>
    </row>
    <row r="505" spans="1:9" ht="24" x14ac:dyDescent="0.2">
      <c r="A505" s="86" t="s">
        <v>1346</v>
      </c>
      <c r="B505" s="87" t="s">
        <v>3</v>
      </c>
      <c r="C505" s="81" t="s">
        <v>1350</v>
      </c>
      <c r="D505" s="74"/>
      <c r="E505" s="74">
        <v>32400</v>
      </c>
      <c r="F505" s="74"/>
      <c r="G505" s="88" t="s">
        <v>1695</v>
      </c>
      <c r="H505" s="83" t="s">
        <v>15</v>
      </c>
      <c r="I505" s="12" t="s">
        <v>1205</v>
      </c>
    </row>
    <row r="506" spans="1:9" ht="36" x14ac:dyDescent="0.2">
      <c r="A506" s="86" t="s">
        <v>1346</v>
      </c>
      <c r="B506" s="87" t="s">
        <v>3</v>
      </c>
      <c r="C506" s="81" t="s">
        <v>410</v>
      </c>
      <c r="D506" s="74"/>
      <c r="E506" s="74">
        <v>36000</v>
      </c>
      <c r="F506" s="74"/>
      <c r="G506" s="88" t="s">
        <v>1696</v>
      </c>
      <c r="H506" s="83" t="s">
        <v>15</v>
      </c>
      <c r="I506" s="12" t="s">
        <v>1205</v>
      </c>
    </row>
    <row r="507" spans="1:9" ht="24" x14ac:dyDescent="0.2">
      <c r="A507" s="86" t="s">
        <v>1346</v>
      </c>
      <c r="B507" s="87" t="s">
        <v>3</v>
      </c>
      <c r="C507" s="81" t="s">
        <v>210</v>
      </c>
      <c r="D507" s="74"/>
      <c r="E507" s="74">
        <v>70000</v>
      </c>
      <c r="F507" s="74"/>
      <c r="G507" s="88" t="s">
        <v>1697</v>
      </c>
      <c r="H507" s="83" t="s">
        <v>15</v>
      </c>
      <c r="I507" s="12" t="s">
        <v>1205</v>
      </c>
    </row>
    <row r="508" spans="1:9" ht="36" x14ac:dyDescent="0.2">
      <c r="A508" s="86" t="s">
        <v>1346</v>
      </c>
      <c r="B508" s="87" t="s">
        <v>3</v>
      </c>
      <c r="C508" s="81" t="s">
        <v>411</v>
      </c>
      <c r="D508" s="74"/>
      <c r="E508" s="74">
        <v>60000</v>
      </c>
      <c r="F508" s="74"/>
      <c r="G508" s="88" t="s">
        <v>1698</v>
      </c>
      <c r="H508" s="83" t="s">
        <v>15</v>
      </c>
      <c r="I508" s="12" t="s">
        <v>1205</v>
      </c>
    </row>
    <row r="509" spans="1:9" ht="48" x14ac:dyDescent="0.2">
      <c r="A509" s="86" t="s">
        <v>1346</v>
      </c>
      <c r="B509" s="87" t="s">
        <v>3</v>
      </c>
      <c r="C509" s="81" t="s">
        <v>303</v>
      </c>
      <c r="D509" s="74"/>
      <c r="E509" s="74">
        <v>28000</v>
      </c>
      <c r="F509" s="74"/>
      <c r="G509" s="88" t="s">
        <v>1699</v>
      </c>
      <c r="H509" s="83" t="s">
        <v>15</v>
      </c>
      <c r="I509" s="12" t="s">
        <v>1205</v>
      </c>
    </row>
    <row r="510" spans="1:9" ht="36" x14ac:dyDescent="0.2">
      <c r="A510" s="86" t="s">
        <v>1346</v>
      </c>
      <c r="B510" s="87" t="s">
        <v>3</v>
      </c>
      <c r="C510" s="81" t="s">
        <v>412</v>
      </c>
      <c r="D510" s="74"/>
      <c r="E510" s="74">
        <v>10471</v>
      </c>
      <c r="F510" s="74"/>
      <c r="G510" s="88" t="s">
        <v>1700</v>
      </c>
      <c r="H510" s="83" t="s">
        <v>15</v>
      </c>
      <c r="I510" s="12" t="s">
        <v>1205</v>
      </c>
    </row>
    <row r="511" spans="1:9" ht="48" x14ac:dyDescent="0.2">
      <c r="A511" s="86" t="s">
        <v>1346</v>
      </c>
      <c r="B511" s="87" t="s">
        <v>3</v>
      </c>
      <c r="C511" s="81" t="s">
        <v>413</v>
      </c>
      <c r="D511" s="74"/>
      <c r="E511" s="74">
        <v>20700</v>
      </c>
      <c r="F511" s="74"/>
      <c r="G511" s="88" t="s">
        <v>1701</v>
      </c>
      <c r="H511" s="83" t="s">
        <v>15</v>
      </c>
      <c r="I511" s="12" t="s">
        <v>1205</v>
      </c>
    </row>
    <row r="512" spans="1:9" ht="24" x14ac:dyDescent="0.2">
      <c r="A512" s="86" t="s">
        <v>1346</v>
      </c>
      <c r="B512" s="87" t="s">
        <v>3</v>
      </c>
      <c r="C512" s="81" t="s">
        <v>305</v>
      </c>
      <c r="D512" s="74"/>
      <c r="E512" s="74">
        <v>29500</v>
      </c>
      <c r="F512" s="74"/>
      <c r="G512" s="88" t="s">
        <v>1702</v>
      </c>
      <c r="H512" s="83" t="s">
        <v>15</v>
      </c>
      <c r="I512" s="12" t="s">
        <v>1205</v>
      </c>
    </row>
    <row r="513" spans="1:9" ht="24" x14ac:dyDescent="0.2">
      <c r="A513" s="86" t="s">
        <v>1347</v>
      </c>
      <c r="B513" s="89" t="s">
        <v>306</v>
      </c>
      <c r="C513" s="81" t="s">
        <v>3</v>
      </c>
      <c r="D513" s="74"/>
      <c r="E513" s="74">
        <v>173395</v>
      </c>
      <c r="F513" s="74"/>
      <c r="G513" s="88" t="s">
        <v>1703</v>
      </c>
      <c r="H513" s="83" t="s">
        <v>15</v>
      </c>
      <c r="I513" s="12" t="s">
        <v>1205</v>
      </c>
    </row>
    <row r="514" spans="1:9" ht="36" x14ac:dyDescent="0.2">
      <c r="A514" s="86" t="s">
        <v>1346</v>
      </c>
      <c r="B514" s="87" t="s">
        <v>3</v>
      </c>
      <c r="C514" s="81" t="s">
        <v>307</v>
      </c>
      <c r="D514" s="74"/>
      <c r="E514" s="74">
        <v>24750</v>
      </c>
      <c r="F514" s="74"/>
      <c r="G514" s="88" t="s">
        <v>1704</v>
      </c>
      <c r="H514" s="83" t="s">
        <v>15</v>
      </c>
      <c r="I514" s="12" t="s">
        <v>1205</v>
      </c>
    </row>
    <row r="515" spans="1:9" ht="36" x14ac:dyDescent="0.2">
      <c r="A515" s="86" t="s">
        <v>1346</v>
      </c>
      <c r="B515" s="87" t="s">
        <v>3</v>
      </c>
      <c r="C515" s="81" t="s">
        <v>312</v>
      </c>
      <c r="D515" s="74"/>
      <c r="E515" s="74">
        <v>24750</v>
      </c>
      <c r="F515" s="74"/>
      <c r="G515" s="88" t="s">
        <v>1705</v>
      </c>
      <c r="H515" s="83" t="s">
        <v>15</v>
      </c>
      <c r="I515" s="12" t="s">
        <v>1205</v>
      </c>
    </row>
    <row r="516" spans="1:9" ht="24" x14ac:dyDescent="0.2">
      <c r="A516" s="86" t="s">
        <v>1346</v>
      </c>
      <c r="B516" s="87" t="s">
        <v>3</v>
      </c>
      <c r="C516" s="81" t="s">
        <v>414</v>
      </c>
      <c r="D516" s="74"/>
      <c r="E516" s="74">
        <v>37500</v>
      </c>
      <c r="F516" s="74"/>
      <c r="G516" s="88" t="s">
        <v>1706</v>
      </c>
      <c r="H516" s="83" t="s">
        <v>15</v>
      </c>
      <c r="I516" s="12" t="s">
        <v>1205</v>
      </c>
    </row>
    <row r="517" spans="1:9" ht="24" x14ac:dyDescent="0.2">
      <c r="A517" s="86" t="s">
        <v>1346</v>
      </c>
      <c r="B517" s="87" t="s">
        <v>3</v>
      </c>
      <c r="C517" s="81" t="s">
        <v>414</v>
      </c>
      <c r="D517" s="74"/>
      <c r="E517" s="74">
        <v>121500</v>
      </c>
      <c r="F517" s="74"/>
      <c r="G517" s="88" t="s">
        <v>1707</v>
      </c>
      <c r="H517" s="83" t="s">
        <v>15</v>
      </c>
      <c r="I517" s="12" t="s">
        <v>1205</v>
      </c>
    </row>
    <row r="518" spans="1:9" ht="24" x14ac:dyDescent="0.2">
      <c r="A518" s="86" t="s">
        <v>1346</v>
      </c>
      <c r="B518" s="87" t="s">
        <v>3</v>
      </c>
      <c r="C518" s="81" t="s">
        <v>315</v>
      </c>
      <c r="D518" s="74"/>
      <c r="E518" s="74">
        <v>26667</v>
      </c>
      <c r="F518" s="74"/>
      <c r="G518" s="88" t="s">
        <v>1504</v>
      </c>
      <c r="H518" s="83" t="s">
        <v>15</v>
      </c>
      <c r="I518" s="12" t="s">
        <v>1205</v>
      </c>
    </row>
    <row r="519" spans="1:9" ht="24" x14ac:dyDescent="0.2">
      <c r="A519" s="86" t="s">
        <v>1346</v>
      </c>
      <c r="B519" s="87" t="s">
        <v>3</v>
      </c>
      <c r="C519" s="81" t="s">
        <v>237</v>
      </c>
      <c r="D519" s="74"/>
      <c r="E519" s="74">
        <v>120000</v>
      </c>
      <c r="F519" s="74"/>
      <c r="G519" s="88" t="s">
        <v>1708</v>
      </c>
      <c r="H519" s="83" t="s">
        <v>15</v>
      </c>
      <c r="I519" s="12" t="s">
        <v>1205</v>
      </c>
    </row>
    <row r="520" spans="1:9" ht="48" x14ac:dyDescent="0.2">
      <c r="A520" s="86" t="s">
        <v>1346</v>
      </c>
      <c r="B520" s="87" t="s">
        <v>3</v>
      </c>
      <c r="C520" s="81" t="s">
        <v>318</v>
      </c>
      <c r="D520" s="74"/>
      <c r="E520" s="74">
        <v>5200</v>
      </c>
      <c r="F520" s="74"/>
      <c r="G520" s="88" t="s">
        <v>1709</v>
      </c>
      <c r="H520" s="83" t="s">
        <v>15</v>
      </c>
      <c r="I520" s="12" t="s">
        <v>1205</v>
      </c>
    </row>
    <row r="521" spans="1:9" ht="36" x14ac:dyDescent="0.2">
      <c r="A521" s="86" t="s">
        <v>1346</v>
      </c>
      <c r="B521" s="87" t="s">
        <v>3</v>
      </c>
      <c r="C521" s="81" t="s">
        <v>318</v>
      </c>
      <c r="D521" s="74"/>
      <c r="E521" s="74">
        <v>15000</v>
      </c>
      <c r="F521" s="74"/>
      <c r="G521" s="88" t="s">
        <v>1456</v>
      </c>
      <c r="H521" s="83" t="s">
        <v>15</v>
      </c>
      <c r="I521" s="12" t="s">
        <v>1205</v>
      </c>
    </row>
    <row r="522" spans="1:9" ht="36" x14ac:dyDescent="0.2">
      <c r="A522" s="86" t="s">
        <v>1346</v>
      </c>
      <c r="B522" s="87" t="s">
        <v>3</v>
      </c>
      <c r="C522" s="81" t="s">
        <v>319</v>
      </c>
      <c r="D522" s="74"/>
      <c r="E522" s="74">
        <v>31904</v>
      </c>
      <c r="F522" s="74"/>
      <c r="G522" s="88" t="s">
        <v>1710</v>
      </c>
      <c r="H522" s="83" t="s">
        <v>15</v>
      </c>
      <c r="I522" s="12" t="s">
        <v>1205</v>
      </c>
    </row>
    <row r="523" spans="1:9" ht="24" x14ac:dyDescent="0.2">
      <c r="A523" s="86" t="s">
        <v>1346</v>
      </c>
      <c r="B523" s="87" t="s">
        <v>3</v>
      </c>
      <c r="C523" s="81" t="s">
        <v>415</v>
      </c>
      <c r="D523" s="74"/>
      <c r="E523" s="74">
        <v>84000</v>
      </c>
      <c r="F523" s="74"/>
      <c r="G523" s="88" t="s">
        <v>1711</v>
      </c>
      <c r="H523" s="83" t="s">
        <v>15</v>
      </c>
      <c r="I523" s="12" t="s">
        <v>1205</v>
      </c>
    </row>
    <row r="524" spans="1:9" ht="24" x14ac:dyDescent="0.2">
      <c r="A524" s="86" t="s">
        <v>1346</v>
      </c>
      <c r="B524" s="87" t="s">
        <v>3</v>
      </c>
      <c r="C524" s="81" t="s">
        <v>243</v>
      </c>
      <c r="D524" s="74"/>
      <c r="E524" s="74">
        <v>56000</v>
      </c>
      <c r="F524" s="74"/>
      <c r="G524" s="88" t="s">
        <v>1712</v>
      </c>
      <c r="H524" s="83" t="s">
        <v>15</v>
      </c>
      <c r="I524" s="12" t="s">
        <v>1205</v>
      </c>
    </row>
    <row r="525" spans="1:9" ht="24" x14ac:dyDescent="0.2">
      <c r="A525" s="86" t="s">
        <v>1346</v>
      </c>
      <c r="B525" s="87" t="s">
        <v>3</v>
      </c>
      <c r="C525" s="81" t="s">
        <v>323</v>
      </c>
      <c r="D525" s="74"/>
      <c r="E525" s="74">
        <v>26000</v>
      </c>
      <c r="F525" s="74"/>
      <c r="G525" s="88" t="s">
        <v>1713</v>
      </c>
      <c r="H525" s="83" t="s">
        <v>15</v>
      </c>
      <c r="I525" s="12" t="s">
        <v>1205</v>
      </c>
    </row>
    <row r="526" spans="1:9" ht="36" x14ac:dyDescent="0.2">
      <c r="A526" s="86" t="s">
        <v>1346</v>
      </c>
      <c r="B526" s="87" t="s">
        <v>3</v>
      </c>
      <c r="C526" s="81" t="s">
        <v>324</v>
      </c>
      <c r="D526" s="74"/>
      <c r="E526" s="74">
        <v>24750</v>
      </c>
      <c r="F526" s="74"/>
      <c r="G526" s="88" t="s">
        <v>1714</v>
      </c>
      <c r="H526" s="83" t="s">
        <v>15</v>
      </c>
      <c r="I526" s="12" t="s">
        <v>1205</v>
      </c>
    </row>
    <row r="527" spans="1:9" ht="24" x14ac:dyDescent="0.2">
      <c r="A527" s="86" t="s">
        <v>1346</v>
      </c>
      <c r="B527" s="87" t="s">
        <v>3</v>
      </c>
      <c r="C527" s="81" t="s">
        <v>250</v>
      </c>
      <c r="D527" s="74"/>
      <c r="E527" s="74">
        <v>91000</v>
      </c>
      <c r="F527" s="74"/>
      <c r="G527" s="88" t="s">
        <v>1715</v>
      </c>
      <c r="H527" s="83" t="s">
        <v>15</v>
      </c>
      <c r="I527" s="12" t="s">
        <v>1205</v>
      </c>
    </row>
    <row r="528" spans="1:9" ht="24" x14ac:dyDescent="0.2">
      <c r="A528" s="86" t="s">
        <v>1346</v>
      </c>
      <c r="B528" s="87" t="s">
        <v>3</v>
      </c>
      <c r="C528" s="81" t="s">
        <v>251</v>
      </c>
      <c r="D528" s="74"/>
      <c r="E528" s="74">
        <v>56000</v>
      </c>
      <c r="F528" s="74"/>
      <c r="G528" s="88" t="s">
        <v>1716</v>
      </c>
      <c r="H528" s="83" t="s">
        <v>15</v>
      </c>
      <c r="I528" s="12" t="s">
        <v>1205</v>
      </c>
    </row>
    <row r="529" spans="1:9" ht="24" x14ac:dyDescent="0.2">
      <c r="A529" s="86" t="s">
        <v>1346</v>
      </c>
      <c r="B529" s="87" t="s">
        <v>3</v>
      </c>
      <c r="C529" s="81" t="s">
        <v>252</v>
      </c>
      <c r="D529" s="74"/>
      <c r="E529" s="74">
        <v>26000</v>
      </c>
      <c r="F529" s="74"/>
      <c r="G529" s="88" t="s">
        <v>1717</v>
      </c>
      <c r="H529" s="83" t="s">
        <v>15</v>
      </c>
      <c r="I529" s="12" t="s">
        <v>1205</v>
      </c>
    </row>
    <row r="530" spans="1:9" ht="24" x14ac:dyDescent="0.2">
      <c r="A530" s="86" t="s">
        <v>1346</v>
      </c>
      <c r="B530" s="87" t="s">
        <v>3</v>
      </c>
      <c r="C530" s="81" t="s">
        <v>255</v>
      </c>
      <c r="D530" s="74"/>
      <c r="E530" s="74">
        <v>91000</v>
      </c>
      <c r="F530" s="74"/>
      <c r="G530" s="88" t="s">
        <v>1718</v>
      </c>
      <c r="H530" s="83" t="s">
        <v>15</v>
      </c>
      <c r="I530" s="12" t="s">
        <v>1205</v>
      </c>
    </row>
    <row r="531" spans="1:9" ht="48" x14ac:dyDescent="0.2">
      <c r="A531" s="86" t="s">
        <v>1347</v>
      </c>
      <c r="B531" s="89" t="s">
        <v>163</v>
      </c>
      <c r="C531" s="81" t="s">
        <v>3</v>
      </c>
      <c r="D531" s="74"/>
      <c r="E531" s="74">
        <v>316417</v>
      </c>
      <c r="F531" s="74"/>
      <c r="G531" s="88" t="s">
        <v>1719</v>
      </c>
      <c r="H531" s="83" t="s">
        <v>15</v>
      </c>
      <c r="I531" s="12" t="s">
        <v>1205</v>
      </c>
    </row>
    <row r="532" spans="1:9" ht="24" x14ac:dyDescent="0.2">
      <c r="A532" s="86" t="s">
        <v>1347</v>
      </c>
      <c r="B532" s="89" t="s">
        <v>163</v>
      </c>
      <c r="C532" s="81" t="s">
        <v>3</v>
      </c>
      <c r="D532" s="74"/>
      <c r="E532" s="74">
        <v>519200</v>
      </c>
      <c r="F532" s="74"/>
      <c r="G532" s="88" t="s">
        <v>1720</v>
      </c>
      <c r="H532" s="83" t="s">
        <v>15</v>
      </c>
      <c r="I532" s="12" t="s">
        <v>1205</v>
      </c>
    </row>
    <row r="533" spans="1:9" ht="24" x14ac:dyDescent="0.2">
      <c r="A533" s="86" t="s">
        <v>1346</v>
      </c>
      <c r="B533" s="87" t="s">
        <v>3</v>
      </c>
      <c r="C533" s="81" t="s">
        <v>257</v>
      </c>
      <c r="D533" s="74"/>
      <c r="E533" s="74">
        <v>4000</v>
      </c>
      <c r="F533" s="74"/>
      <c r="G533" s="88" t="s">
        <v>1721</v>
      </c>
      <c r="H533" s="83" t="s">
        <v>15</v>
      </c>
      <c r="I533" s="12" t="s">
        <v>1205</v>
      </c>
    </row>
    <row r="534" spans="1:9" ht="24" x14ac:dyDescent="0.2">
      <c r="A534" s="86" t="s">
        <v>1346</v>
      </c>
      <c r="B534" s="87" t="s">
        <v>3</v>
      </c>
      <c r="C534" s="81" t="s">
        <v>259</v>
      </c>
      <c r="D534" s="74"/>
      <c r="E534" s="74">
        <v>56000</v>
      </c>
      <c r="F534" s="74"/>
      <c r="G534" s="88" t="s">
        <v>1722</v>
      </c>
      <c r="H534" s="83" t="s">
        <v>15</v>
      </c>
      <c r="I534" s="12" t="s">
        <v>1205</v>
      </c>
    </row>
    <row r="535" spans="1:9" ht="36" x14ac:dyDescent="0.2">
      <c r="A535" s="86" t="s">
        <v>1346</v>
      </c>
      <c r="B535" s="87" t="s">
        <v>3</v>
      </c>
      <c r="C535" s="81" t="s">
        <v>260</v>
      </c>
      <c r="D535" s="74"/>
      <c r="E535" s="74">
        <v>10000</v>
      </c>
      <c r="F535" s="74"/>
      <c r="G535" s="88" t="s">
        <v>1456</v>
      </c>
      <c r="H535" s="83" t="s">
        <v>15</v>
      </c>
      <c r="I535" s="12" t="s">
        <v>1205</v>
      </c>
    </row>
    <row r="536" spans="1:9" ht="24" x14ac:dyDescent="0.2">
      <c r="A536" s="86" t="s">
        <v>1346</v>
      </c>
      <c r="B536" s="87" t="s">
        <v>3</v>
      </c>
      <c r="C536" s="81" t="s">
        <v>331</v>
      </c>
      <c r="D536" s="74"/>
      <c r="E536" s="74">
        <v>12000</v>
      </c>
      <c r="F536" s="74"/>
      <c r="G536" s="88" t="s">
        <v>1519</v>
      </c>
      <c r="H536" s="83" t="s">
        <v>15</v>
      </c>
      <c r="I536" s="12" t="s">
        <v>1205</v>
      </c>
    </row>
    <row r="537" spans="1:9" ht="36" x14ac:dyDescent="0.2">
      <c r="A537" s="86" t="s">
        <v>1346</v>
      </c>
      <c r="B537" s="87" t="s">
        <v>3</v>
      </c>
      <c r="C537" s="81" t="s">
        <v>332</v>
      </c>
      <c r="D537" s="74"/>
      <c r="E537" s="74">
        <v>27500</v>
      </c>
      <c r="F537" s="74"/>
      <c r="G537" s="88" t="s">
        <v>1723</v>
      </c>
      <c r="H537" s="83" t="s">
        <v>15</v>
      </c>
      <c r="I537" s="12" t="s">
        <v>1205</v>
      </c>
    </row>
    <row r="538" spans="1:9" ht="48" x14ac:dyDescent="0.2">
      <c r="A538" s="86" t="s">
        <v>1346</v>
      </c>
      <c r="B538" s="87" t="s">
        <v>3</v>
      </c>
      <c r="C538" s="81" t="s">
        <v>334</v>
      </c>
      <c r="D538" s="74"/>
      <c r="E538" s="74">
        <v>30000</v>
      </c>
      <c r="F538" s="74"/>
      <c r="G538" s="88" t="s">
        <v>1724</v>
      </c>
      <c r="H538" s="83" t="s">
        <v>15</v>
      </c>
      <c r="I538" s="12" t="s">
        <v>1205</v>
      </c>
    </row>
    <row r="539" spans="1:9" ht="36" x14ac:dyDescent="0.2">
      <c r="A539" s="86" t="s">
        <v>1346</v>
      </c>
      <c r="B539" s="87" t="s">
        <v>3</v>
      </c>
      <c r="C539" s="81" t="s">
        <v>276</v>
      </c>
      <c r="D539" s="74"/>
      <c r="E539" s="74">
        <v>9000</v>
      </c>
      <c r="F539" s="74"/>
      <c r="G539" s="88" t="s">
        <v>1725</v>
      </c>
      <c r="H539" s="83" t="s">
        <v>15</v>
      </c>
      <c r="I539" s="12" t="s">
        <v>1205</v>
      </c>
    </row>
    <row r="540" spans="1:9" ht="24" x14ac:dyDescent="0.2">
      <c r="A540" s="86" t="s">
        <v>1346</v>
      </c>
      <c r="B540" s="87" t="s">
        <v>3</v>
      </c>
      <c r="C540" s="81" t="s">
        <v>281</v>
      </c>
      <c r="D540" s="74"/>
      <c r="E540" s="74">
        <v>144000</v>
      </c>
      <c r="F540" s="74"/>
      <c r="G540" s="88" t="s">
        <v>1726</v>
      </c>
      <c r="H540" s="83" t="s">
        <v>15</v>
      </c>
      <c r="I540" s="12" t="s">
        <v>1205</v>
      </c>
    </row>
    <row r="541" spans="1:9" ht="24" x14ac:dyDescent="0.2">
      <c r="A541" s="86" t="s">
        <v>1347</v>
      </c>
      <c r="B541" s="89" t="s">
        <v>1348</v>
      </c>
      <c r="C541" s="81" t="s">
        <v>3</v>
      </c>
      <c r="D541" s="74"/>
      <c r="E541" s="74">
        <v>261256</v>
      </c>
      <c r="F541" s="74"/>
      <c r="G541" s="88" t="s">
        <v>1727</v>
      </c>
      <c r="H541" s="83" t="s">
        <v>15</v>
      </c>
      <c r="I541" s="12" t="s">
        <v>1205</v>
      </c>
    </row>
    <row r="542" spans="1:9" ht="36" x14ac:dyDescent="0.2">
      <c r="A542" s="86" t="s">
        <v>1347</v>
      </c>
      <c r="B542" s="89" t="s">
        <v>1348</v>
      </c>
      <c r="C542" s="81" t="s">
        <v>3</v>
      </c>
      <c r="D542" s="74"/>
      <c r="E542" s="74">
        <v>203241</v>
      </c>
      <c r="F542" s="74"/>
      <c r="G542" s="88" t="s">
        <v>1527</v>
      </c>
      <c r="H542" s="83" t="s">
        <v>15</v>
      </c>
      <c r="I542" s="12" t="s">
        <v>1205</v>
      </c>
    </row>
    <row r="543" spans="1:9" ht="24" x14ac:dyDescent="0.2">
      <c r="A543" s="86" t="s">
        <v>1347</v>
      </c>
      <c r="B543" s="89" t="s">
        <v>340</v>
      </c>
      <c r="C543" s="81" t="s">
        <v>3</v>
      </c>
      <c r="D543" s="74"/>
      <c r="E543" s="74">
        <v>54252</v>
      </c>
      <c r="F543" s="74"/>
      <c r="G543" s="88" t="s">
        <v>1728</v>
      </c>
      <c r="H543" s="83" t="s">
        <v>15</v>
      </c>
      <c r="I543" s="12" t="s">
        <v>1205</v>
      </c>
    </row>
    <row r="544" spans="1:9" ht="36" x14ac:dyDescent="0.2">
      <c r="A544" s="86" t="s">
        <v>1347</v>
      </c>
      <c r="B544" s="89" t="s">
        <v>340</v>
      </c>
      <c r="C544" s="81" t="s">
        <v>3</v>
      </c>
      <c r="D544" s="74"/>
      <c r="E544" s="74">
        <v>375000</v>
      </c>
      <c r="F544" s="74"/>
      <c r="G544" s="88" t="s">
        <v>1531</v>
      </c>
      <c r="H544" s="83" t="s">
        <v>15</v>
      </c>
      <c r="I544" s="12" t="s">
        <v>1205</v>
      </c>
    </row>
    <row r="545" spans="1:9" ht="36" x14ac:dyDescent="0.2">
      <c r="A545" s="86" t="s">
        <v>1347</v>
      </c>
      <c r="B545" s="89" t="s">
        <v>340</v>
      </c>
      <c r="C545" s="81" t="s">
        <v>3</v>
      </c>
      <c r="D545" s="74"/>
      <c r="E545" s="74">
        <v>548272</v>
      </c>
      <c r="F545" s="74"/>
      <c r="G545" s="88" t="s">
        <v>1729</v>
      </c>
      <c r="H545" s="83" t="s">
        <v>15</v>
      </c>
      <c r="I545" s="12" t="s">
        <v>1205</v>
      </c>
    </row>
    <row r="546" spans="1:9" ht="36" x14ac:dyDescent="0.2">
      <c r="A546" s="86" t="s">
        <v>1347</v>
      </c>
      <c r="B546" s="89" t="s">
        <v>340</v>
      </c>
      <c r="C546" s="81" t="s">
        <v>3</v>
      </c>
      <c r="D546" s="74"/>
      <c r="E546" s="74">
        <v>70053</v>
      </c>
      <c r="F546" s="74"/>
      <c r="G546" s="88" t="s">
        <v>1730</v>
      </c>
      <c r="H546" s="83" t="s">
        <v>15</v>
      </c>
      <c r="I546" s="12" t="s">
        <v>1205</v>
      </c>
    </row>
    <row r="547" spans="1:9" ht="36" x14ac:dyDescent="0.2">
      <c r="A547" s="86" t="s">
        <v>1347</v>
      </c>
      <c r="B547" s="89" t="s">
        <v>340</v>
      </c>
      <c r="C547" s="81" t="s">
        <v>3</v>
      </c>
      <c r="D547" s="74"/>
      <c r="E547" s="74">
        <v>567875</v>
      </c>
      <c r="F547" s="74"/>
      <c r="G547" s="88" t="s">
        <v>1731</v>
      </c>
      <c r="H547" s="83" t="s">
        <v>15</v>
      </c>
      <c r="I547" s="12" t="s">
        <v>1205</v>
      </c>
    </row>
    <row r="548" spans="1:9" ht="36" x14ac:dyDescent="0.2">
      <c r="A548" s="86" t="s">
        <v>1346</v>
      </c>
      <c r="B548" s="87" t="s">
        <v>3</v>
      </c>
      <c r="C548" s="81" t="s">
        <v>282</v>
      </c>
      <c r="D548" s="74"/>
      <c r="E548" s="74">
        <v>52935</v>
      </c>
      <c r="F548" s="74"/>
      <c r="G548" s="88" t="s">
        <v>1732</v>
      </c>
      <c r="H548" s="83" t="s">
        <v>15</v>
      </c>
      <c r="I548" s="12" t="s">
        <v>1205</v>
      </c>
    </row>
    <row r="549" spans="1:9" ht="12.75" customHeight="1" x14ac:dyDescent="0.2">
      <c r="A549" s="110" t="s">
        <v>6</v>
      </c>
      <c r="B549" s="111"/>
      <c r="C549" s="111"/>
      <c r="D549" s="75"/>
      <c r="E549" s="75"/>
      <c r="F549" s="75"/>
      <c r="G549" s="90"/>
      <c r="H549" s="91"/>
      <c r="I549" s="12" t="s">
        <v>1205</v>
      </c>
    </row>
    <row r="550" spans="1:9" ht="24" x14ac:dyDescent="0.2">
      <c r="A550" s="86" t="s">
        <v>1351</v>
      </c>
      <c r="B550" s="87" t="s">
        <v>3</v>
      </c>
      <c r="C550" s="81" t="s">
        <v>2</v>
      </c>
      <c r="D550" s="74"/>
      <c r="E550" s="74"/>
      <c r="F550" s="74">
        <v>989167</v>
      </c>
      <c r="G550" s="88" t="s">
        <v>1733</v>
      </c>
      <c r="H550" s="83" t="s">
        <v>15</v>
      </c>
      <c r="I550" s="12" t="s">
        <v>1205</v>
      </c>
    </row>
    <row r="551" spans="1:9" ht="24" x14ac:dyDescent="0.2">
      <c r="A551" s="86" t="s">
        <v>1352</v>
      </c>
      <c r="B551" s="87" t="s">
        <v>3</v>
      </c>
      <c r="C551" s="81" t="s">
        <v>2</v>
      </c>
      <c r="D551" s="74"/>
      <c r="E551" s="74"/>
      <c r="F551" s="74">
        <v>9602790.1000000015</v>
      </c>
      <c r="G551" s="88" t="s">
        <v>1734</v>
      </c>
      <c r="H551" s="83" t="s">
        <v>15</v>
      </c>
      <c r="I551" s="12" t="s">
        <v>1205</v>
      </c>
    </row>
    <row r="552" spans="1:9" ht="24" x14ac:dyDescent="0.2">
      <c r="A552" s="86" t="s">
        <v>1352</v>
      </c>
      <c r="B552" s="87" t="s">
        <v>3</v>
      </c>
      <c r="C552" s="81" t="s">
        <v>2</v>
      </c>
      <c r="D552" s="74"/>
      <c r="E552" s="74"/>
      <c r="F552" s="74">
        <v>1973887.12</v>
      </c>
      <c r="G552" s="88" t="s">
        <v>1735</v>
      </c>
      <c r="H552" s="83" t="s">
        <v>15</v>
      </c>
      <c r="I552" s="12" t="s">
        <v>1205</v>
      </c>
    </row>
    <row r="553" spans="1:9" ht="24" x14ac:dyDescent="0.2">
      <c r="A553" s="86" t="s">
        <v>1351</v>
      </c>
      <c r="B553" s="87" t="s">
        <v>3</v>
      </c>
      <c r="C553" s="81" t="s">
        <v>2</v>
      </c>
      <c r="D553" s="74"/>
      <c r="E553" s="74"/>
      <c r="F553" s="74">
        <v>1281834.2</v>
      </c>
      <c r="G553" s="88" t="s">
        <v>1736</v>
      </c>
      <c r="H553" s="83" t="s">
        <v>15</v>
      </c>
      <c r="I553" s="12" t="s">
        <v>1205</v>
      </c>
    </row>
    <row r="554" spans="1:9" ht="24" x14ac:dyDescent="0.2">
      <c r="A554" s="86" t="s">
        <v>1352</v>
      </c>
      <c r="B554" s="87" t="s">
        <v>3</v>
      </c>
      <c r="C554" s="81" t="s">
        <v>2</v>
      </c>
      <c r="D554" s="74"/>
      <c r="E554" s="74"/>
      <c r="F554" s="74">
        <v>750000</v>
      </c>
      <c r="G554" s="88" t="s">
        <v>1737</v>
      </c>
      <c r="H554" s="83" t="s">
        <v>15</v>
      </c>
      <c r="I554" s="12" t="s">
        <v>1205</v>
      </c>
    </row>
    <row r="555" spans="1:9" ht="24" x14ac:dyDescent="0.2">
      <c r="A555" s="86" t="s">
        <v>1351</v>
      </c>
      <c r="B555" s="87" t="s">
        <v>3</v>
      </c>
      <c r="C555" s="81" t="s">
        <v>2</v>
      </c>
      <c r="D555" s="74"/>
      <c r="E555" s="74"/>
      <c r="F555" s="74">
        <v>240000</v>
      </c>
      <c r="G555" s="88" t="s">
        <v>1738</v>
      </c>
      <c r="H555" s="83" t="s">
        <v>15</v>
      </c>
      <c r="I555" s="12" t="s">
        <v>1205</v>
      </c>
    </row>
    <row r="556" spans="1:9" ht="12.75" customHeight="1" x14ac:dyDescent="0.2">
      <c r="A556" s="110" t="s">
        <v>1351</v>
      </c>
      <c r="B556" s="111" t="s">
        <v>3</v>
      </c>
      <c r="C556" s="111" t="s">
        <v>2</v>
      </c>
      <c r="D556" s="75"/>
      <c r="E556" s="75"/>
      <c r="F556" s="75">
        <v>288000</v>
      </c>
      <c r="G556" s="90" t="s">
        <v>1739</v>
      </c>
      <c r="H556" s="91" t="s">
        <v>15</v>
      </c>
      <c r="I556" s="12" t="s">
        <v>1205</v>
      </c>
    </row>
    <row r="557" spans="1:9" ht="24" x14ac:dyDescent="0.2">
      <c r="A557" s="86" t="s">
        <v>1352</v>
      </c>
      <c r="B557" s="87" t="s">
        <v>3</v>
      </c>
      <c r="C557" s="81" t="s">
        <v>2</v>
      </c>
      <c r="D557" s="74"/>
      <c r="E557" s="74"/>
      <c r="F557" s="74">
        <v>1141000</v>
      </c>
      <c r="G557" s="88" t="s">
        <v>1740</v>
      </c>
      <c r="H557" s="83" t="s">
        <v>15</v>
      </c>
      <c r="I557" s="12" t="s">
        <v>1205</v>
      </c>
    </row>
    <row r="558" spans="1:9" ht="24" x14ac:dyDescent="0.2">
      <c r="A558" s="86" t="s">
        <v>1351</v>
      </c>
      <c r="B558" s="87" t="s">
        <v>3</v>
      </c>
      <c r="C558" s="81" t="s">
        <v>2</v>
      </c>
      <c r="D558" s="74"/>
      <c r="E558" s="74"/>
      <c r="F558" s="74">
        <v>1274500</v>
      </c>
      <c r="G558" s="88" t="s">
        <v>1741</v>
      </c>
      <c r="H558" s="83" t="s">
        <v>15</v>
      </c>
      <c r="I558" s="12" t="s">
        <v>1205</v>
      </c>
    </row>
    <row r="559" spans="1:9" ht="24" x14ac:dyDescent="0.2">
      <c r="A559" s="86" t="s">
        <v>1351</v>
      </c>
      <c r="B559" s="87" t="s">
        <v>3</v>
      </c>
      <c r="C559" s="81" t="s">
        <v>2</v>
      </c>
      <c r="D559" s="74"/>
      <c r="E559" s="74"/>
      <c r="F559" s="74">
        <v>1302000</v>
      </c>
      <c r="G559" s="88" t="s">
        <v>1742</v>
      </c>
      <c r="H559" s="83" t="s">
        <v>15</v>
      </c>
      <c r="I559" s="12" t="s">
        <v>1205</v>
      </c>
    </row>
    <row r="560" spans="1:9" ht="24" x14ac:dyDescent="0.2">
      <c r="A560" s="86" t="s">
        <v>1351</v>
      </c>
      <c r="B560" s="87" t="s">
        <v>3</v>
      </c>
      <c r="C560" s="81" t="s">
        <v>2</v>
      </c>
      <c r="D560" s="74"/>
      <c r="E560" s="74"/>
      <c r="F560" s="74">
        <v>2042500</v>
      </c>
      <c r="G560" s="88" t="s">
        <v>1743</v>
      </c>
      <c r="H560" s="83" t="s">
        <v>15</v>
      </c>
      <c r="I560" s="12" t="s">
        <v>1205</v>
      </c>
    </row>
    <row r="561" spans="1:9" ht="24" x14ac:dyDescent="0.2">
      <c r="A561" s="86" t="s">
        <v>1351</v>
      </c>
      <c r="B561" s="87" t="s">
        <v>3</v>
      </c>
      <c r="C561" s="81" t="s">
        <v>2</v>
      </c>
      <c r="D561" s="74"/>
      <c r="E561" s="74"/>
      <c r="F561" s="74">
        <v>2480742.8200000003</v>
      </c>
      <c r="G561" s="88" t="s">
        <v>1744</v>
      </c>
      <c r="H561" s="83" t="s">
        <v>15</v>
      </c>
      <c r="I561" s="12" t="s">
        <v>1205</v>
      </c>
    </row>
    <row r="562" spans="1:9" ht="24" x14ac:dyDescent="0.2">
      <c r="A562" s="86" t="s">
        <v>1351</v>
      </c>
      <c r="B562" s="87" t="s">
        <v>3</v>
      </c>
      <c r="C562" s="81" t="s">
        <v>2</v>
      </c>
      <c r="D562" s="74"/>
      <c r="E562" s="74"/>
      <c r="F562" s="74">
        <v>1661882.4</v>
      </c>
      <c r="G562" s="88" t="s">
        <v>1745</v>
      </c>
      <c r="H562" s="83" t="s">
        <v>15</v>
      </c>
      <c r="I562" s="12" t="s">
        <v>1205</v>
      </c>
    </row>
    <row r="563" spans="1:9" ht="12.75" x14ac:dyDescent="0.2">
      <c r="A563" s="86" t="s">
        <v>7</v>
      </c>
      <c r="B563" s="87"/>
      <c r="C563" s="81"/>
      <c r="D563" s="74"/>
      <c r="E563" s="74"/>
      <c r="F563" s="74"/>
      <c r="G563" s="88"/>
      <c r="H563" s="83"/>
      <c r="I563" s="12" t="s">
        <v>1205</v>
      </c>
    </row>
    <row r="564" spans="1:9" ht="24" x14ac:dyDescent="0.2">
      <c r="A564" s="86" t="s">
        <v>1351</v>
      </c>
      <c r="B564" s="87" t="s">
        <v>3</v>
      </c>
      <c r="C564" s="81" t="s">
        <v>2</v>
      </c>
      <c r="D564" s="74"/>
      <c r="E564" s="74"/>
      <c r="F564" s="74">
        <v>144000</v>
      </c>
      <c r="G564" s="88" t="s">
        <v>1746</v>
      </c>
      <c r="H564" s="83" t="s">
        <v>15</v>
      </c>
      <c r="I564" s="12" t="s">
        <v>1205</v>
      </c>
    </row>
    <row r="565" spans="1:9" ht="24" x14ac:dyDescent="0.2">
      <c r="A565" s="86" t="s">
        <v>1351</v>
      </c>
      <c r="B565" s="87" t="s">
        <v>3</v>
      </c>
      <c r="C565" s="81" t="s">
        <v>2</v>
      </c>
      <c r="D565" s="74"/>
      <c r="E565" s="74"/>
      <c r="F565" s="74">
        <v>144000</v>
      </c>
      <c r="G565" s="88" t="s">
        <v>1746</v>
      </c>
      <c r="H565" s="83" t="s">
        <v>15</v>
      </c>
      <c r="I565" s="12" t="s">
        <v>1205</v>
      </c>
    </row>
    <row r="566" spans="1:9" ht="24" x14ac:dyDescent="0.2">
      <c r="A566" s="86" t="s">
        <v>1351</v>
      </c>
      <c r="B566" s="112" t="s">
        <v>3</v>
      </c>
      <c r="C566" s="98" t="s">
        <v>2</v>
      </c>
      <c r="D566" s="113"/>
      <c r="E566" s="113"/>
      <c r="F566" s="113">
        <v>144000</v>
      </c>
      <c r="G566" s="114" t="s">
        <v>1747</v>
      </c>
      <c r="H566" s="83" t="s">
        <v>15</v>
      </c>
      <c r="I566" s="12" t="s">
        <v>1205</v>
      </c>
    </row>
    <row r="567" spans="1:9" ht="24" x14ac:dyDescent="0.2">
      <c r="A567" s="115" t="s">
        <v>1351</v>
      </c>
      <c r="B567" s="116" t="s">
        <v>3</v>
      </c>
      <c r="C567" s="96" t="s">
        <v>2</v>
      </c>
      <c r="D567" s="117"/>
      <c r="E567" s="117"/>
      <c r="F567" s="117">
        <v>144000</v>
      </c>
      <c r="G567" s="118" t="s">
        <v>1748</v>
      </c>
      <c r="H567" s="119" t="s">
        <v>15</v>
      </c>
      <c r="I567" s="12"/>
    </row>
    <row r="568" spans="1:9" ht="24" x14ac:dyDescent="0.2">
      <c r="A568" s="115" t="s">
        <v>1351</v>
      </c>
      <c r="B568" s="116" t="s">
        <v>3</v>
      </c>
      <c r="C568" s="96" t="s">
        <v>2</v>
      </c>
      <c r="D568" s="117"/>
      <c r="E568" s="117"/>
      <c r="F568" s="117">
        <v>120000</v>
      </c>
      <c r="G568" s="118" t="s">
        <v>1749</v>
      </c>
      <c r="H568" s="119" t="s">
        <v>15</v>
      </c>
      <c r="I568" s="12"/>
    </row>
    <row r="569" spans="1:9" ht="24" x14ac:dyDescent="0.2">
      <c r="A569" s="115" t="s">
        <v>1351</v>
      </c>
      <c r="B569" s="116" t="s">
        <v>3</v>
      </c>
      <c r="C569" s="96" t="s">
        <v>2</v>
      </c>
      <c r="D569" s="117"/>
      <c r="E569" s="117"/>
      <c r="F569" s="117">
        <v>36000</v>
      </c>
      <c r="G569" s="118" t="s">
        <v>1750</v>
      </c>
      <c r="H569" s="119" t="s">
        <v>15</v>
      </c>
      <c r="I569" s="12"/>
    </row>
    <row r="570" spans="1:9" ht="48" x14ac:dyDescent="0.2">
      <c r="A570" s="115" t="s">
        <v>1351</v>
      </c>
      <c r="B570" s="116" t="s">
        <v>3</v>
      </c>
      <c r="C570" s="96" t="s">
        <v>2</v>
      </c>
      <c r="D570" s="117"/>
      <c r="E570" s="117"/>
      <c r="F570" s="117">
        <v>144000</v>
      </c>
      <c r="G570" s="118" t="s">
        <v>1751</v>
      </c>
      <c r="H570" s="119" t="s">
        <v>15</v>
      </c>
      <c r="I570" s="12"/>
    </row>
    <row r="571" spans="1:9" ht="48" x14ac:dyDescent="0.2">
      <c r="A571" s="115" t="s">
        <v>1351</v>
      </c>
      <c r="B571" s="116" t="s">
        <v>3</v>
      </c>
      <c r="C571" s="96" t="s">
        <v>2</v>
      </c>
      <c r="D571" s="117"/>
      <c r="E571" s="117"/>
      <c r="F571" s="117">
        <v>40000</v>
      </c>
      <c r="G571" s="118" t="s">
        <v>1752</v>
      </c>
      <c r="H571" s="119" t="s">
        <v>15</v>
      </c>
      <c r="I571" s="12"/>
    </row>
    <row r="572" spans="1:9" ht="48" x14ac:dyDescent="0.2">
      <c r="A572" s="115" t="s">
        <v>1352</v>
      </c>
      <c r="B572" s="116" t="s">
        <v>3</v>
      </c>
      <c r="C572" s="96" t="s">
        <v>2</v>
      </c>
      <c r="D572" s="117"/>
      <c r="E572" s="117"/>
      <c r="F572" s="117">
        <v>389350</v>
      </c>
      <c r="G572" s="118" t="s">
        <v>1753</v>
      </c>
      <c r="H572" s="119" t="s">
        <v>15</v>
      </c>
      <c r="I572" s="12"/>
    </row>
    <row r="573" spans="1:9" ht="36" x14ac:dyDescent="0.2">
      <c r="A573" s="115" t="s">
        <v>1352</v>
      </c>
      <c r="B573" s="116" t="s">
        <v>3</v>
      </c>
      <c r="C573" s="96" t="s">
        <v>2</v>
      </c>
      <c r="D573" s="117"/>
      <c r="E573" s="117"/>
      <c r="F573" s="117">
        <v>593933</v>
      </c>
      <c r="G573" s="118" t="s">
        <v>1754</v>
      </c>
      <c r="H573" s="119" t="s">
        <v>15</v>
      </c>
      <c r="I573" s="12"/>
    </row>
    <row r="574" spans="1:9" ht="36" x14ac:dyDescent="0.2">
      <c r="A574" s="115" t="s">
        <v>1352</v>
      </c>
      <c r="B574" s="116" t="s">
        <v>3</v>
      </c>
      <c r="C574" s="96" t="s">
        <v>2</v>
      </c>
      <c r="D574" s="117"/>
      <c r="E574" s="117"/>
      <c r="F574" s="117">
        <v>211947.4656</v>
      </c>
      <c r="G574" s="118" t="s">
        <v>1755</v>
      </c>
      <c r="H574" s="119" t="s">
        <v>15</v>
      </c>
      <c r="I574" s="12"/>
    </row>
    <row r="575" spans="1:9" ht="24" x14ac:dyDescent="0.2">
      <c r="A575" s="115" t="s">
        <v>1352</v>
      </c>
      <c r="B575" s="116" t="s">
        <v>3</v>
      </c>
      <c r="C575" s="96" t="s">
        <v>2</v>
      </c>
      <c r="D575" s="117"/>
      <c r="E575" s="117"/>
      <c r="F575" s="117">
        <v>612000</v>
      </c>
      <c r="G575" s="118" t="s">
        <v>1756</v>
      </c>
      <c r="H575" s="119" t="s">
        <v>15</v>
      </c>
      <c r="I575" s="12"/>
    </row>
    <row r="576" spans="1:9" ht="24" x14ac:dyDescent="0.2">
      <c r="A576" s="115" t="s">
        <v>1352</v>
      </c>
      <c r="B576" s="116" t="s">
        <v>3</v>
      </c>
      <c r="C576" s="96" t="s">
        <v>2</v>
      </c>
      <c r="D576" s="117"/>
      <c r="E576" s="117"/>
      <c r="F576" s="117">
        <v>352300</v>
      </c>
      <c r="G576" s="118" t="s">
        <v>1757</v>
      </c>
      <c r="H576" s="119" t="s">
        <v>15</v>
      </c>
      <c r="I576" s="12"/>
    </row>
    <row r="577" spans="1:9" ht="36" x14ac:dyDescent="0.2">
      <c r="A577" s="115" t="s">
        <v>1352</v>
      </c>
      <c r="B577" s="116" t="s">
        <v>3</v>
      </c>
      <c r="C577" s="96" t="s">
        <v>2</v>
      </c>
      <c r="D577" s="117"/>
      <c r="E577" s="117"/>
      <c r="F577" s="117">
        <v>211947.4656</v>
      </c>
      <c r="G577" s="118" t="s">
        <v>1758</v>
      </c>
      <c r="H577" s="119" t="s">
        <v>15</v>
      </c>
      <c r="I577" s="12"/>
    </row>
    <row r="578" spans="1:9" ht="36" x14ac:dyDescent="0.2">
      <c r="A578" s="115" t="s">
        <v>1352</v>
      </c>
      <c r="B578" s="116" t="s">
        <v>3</v>
      </c>
      <c r="C578" s="96" t="s">
        <v>2</v>
      </c>
      <c r="D578" s="117"/>
      <c r="E578" s="117"/>
      <c r="F578" s="117">
        <v>1430000</v>
      </c>
      <c r="G578" s="118" t="s">
        <v>1759</v>
      </c>
      <c r="H578" s="119" t="s">
        <v>15</v>
      </c>
      <c r="I578" s="12"/>
    </row>
    <row r="579" spans="1:9" ht="36" x14ac:dyDescent="0.2">
      <c r="A579" s="115" t="s">
        <v>1351</v>
      </c>
      <c r="B579" s="116" t="s">
        <v>3</v>
      </c>
      <c r="C579" s="96" t="s">
        <v>2</v>
      </c>
      <c r="D579" s="117"/>
      <c r="E579" s="117"/>
      <c r="F579" s="117">
        <v>144000</v>
      </c>
      <c r="G579" s="118" t="s">
        <v>1760</v>
      </c>
      <c r="H579" s="119" t="s">
        <v>15</v>
      </c>
      <c r="I579" s="12"/>
    </row>
    <row r="580" spans="1:9" ht="24" x14ac:dyDescent="0.2">
      <c r="A580" s="115" t="s">
        <v>1351</v>
      </c>
      <c r="B580" s="116" t="s">
        <v>3</v>
      </c>
      <c r="C580" s="96" t="s">
        <v>2</v>
      </c>
      <c r="D580" s="117"/>
      <c r="E580" s="117"/>
      <c r="F580" s="117">
        <v>120000</v>
      </c>
      <c r="G580" s="118" t="s">
        <v>1761</v>
      </c>
      <c r="H580" s="119" t="s">
        <v>15</v>
      </c>
      <c r="I580" s="12"/>
    </row>
    <row r="581" spans="1:9" ht="24" x14ac:dyDescent="0.2">
      <c r="A581" s="115" t="s">
        <v>1351</v>
      </c>
      <c r="B581" s="116" t="s">
        <v>3</v>
      </c>
      <c r="C581" s="96" t="s">
        <v>2</v>
      </c>
      <c r="D581" s="117"/>
      <c r="E581" s="117"/>
      <c r="F581" s="117">
        <v>2095200</v>
      </c>
      <c r="G581" s="118" t="s">
        <v>1762</v>
      </c>
      <c r="H581" s="119" t="s">
        <v>15</v>
      </c>
      <c r="I581" s="12"/>
    </row>
    <row r="582" spans="1:9" ht="24" x14ac:dyDescent="0.2">
      <c r="A582" s="115" t="s">
        <v>1351</v>
      </c>
      <c r="B582" s="116" t="s">
        <v>3</v>
      </c>
      <c r="C582" s="96" t="s">
        <v>2</v>
      </c>
      <c r="D582" s="117"/>
      <c r="E582" s="117"/>
      <c r="F582" s="117">
        <v>168000</v>
      </c>
      <c r="G582" s="118" t="s">
        <v>1763</v>
      </c>
      <c r="H582" s="119" t="s">
        <v>15</v>
      </c>
      <c r="I582" s="12"/>
    </row>
    <row r="583" spans="1:9" ht="24" x14ac:dyDescent="0.2">
      <c r="A583" s="115" t="s">
        <v>1351</v>
      </c>
      <c r="B583" s="116" t="s">
        <v>3</v>
      </c>
      <c r="C583" s="96" t="s">
        <v>2</v>
      </c>
      <c r="D583" s="117"/>
      <c r="E583" s="117"/>
      <c r="F583" s="117">
        <v>168000</v>
      </c>
      <c r="G583" s="118" t="s">
        <v>1764</v>
      </c>
      <c r="H583" s="119" t="s">
        <v>15</v>
      </c>
      <c r="I583" s="12"/>
    </row>
    <row r="584" spans="1:9" ht="24" x14ac:dyDescent="0.2">
      <c r="A584" s="115" t="s">
        <v>1351</v>
      </c>
      <c r="B584" s="116" t="s">
        <v>3</v>
      </c>
      <c r="C584" s="96" t="s">
        <v>2</v>
      </c>
      <c r="D584" s="117"/>
      <c r="E584" s="117"/>
      <c r="F584" s="117">
        <v>144000</v>
      </c>
      <c r="G584" s="118" t="s">
        <v>1765</v>
      </c>
      <c r="H584" s="119" t="s">
        <v>15</v>
      </c>
      <c r="I584" s="12"/>
    </row>
    <row r="585" spans="1:9" ht="36" x14ac:dyDescent="0.2">
      <c r="A585" s="115" t="s">
        <v>1352</v>
      </c>
      <c r="B585" s="116" t="s">
        <v>3</v>
      </c>
      <c r="C585" s="96" t="s">
        <v>2</v>
      </c>
      <c r="D585" s="117"/>
      <c r="E585" s="117"/>
      <c r="F585" s="117">
        <v>1305200</v>
      </c>
      <c r="G585" s="118" t="s">
        <v>1766</v>
      </c>
      <c r="H585" s="119" t="s">
        <v>15</v>
      </c>
      <c r="I585" s="12"/>
    </row>
    <row r="586" spans="1:9" ht="36" x14ac:dyDescent="0.2">
      <c r="A586" s="115" t="s">
        <v>1352</v>
      </c>
      <c r="B586" s="116" t="s">
        <v>3</v>
      </c>
      <c r="C586" s="96" t="s">
        <v>2</v>
      </c>
      <c r="D586" s="117"/>
      <c r="E586" s="117"/>
      <c r="F586" s="117">
        <v>1450800</v>
      </c>
      <c r="G586" s="118" t="s">
        <v>1767</v>
      </c>
      <c r="H586" s="119" t="s">
        <v>15</v>
      </c>
      <c r="I586" s="12"/>
    </row>
    <row r="587" spans="1:9" ht="24" x14ac:dyDescent="0.2">
      <c r="A587" s="115" t="s">
        <v>1351</v>
      </c>
      <c r="B587" s="116" t="s">
        <v>3</v>
      </c>
      <c r="C587" s="96" t="s">
        <v>2</v>
      </c>
      <c r="D587" s="117"/>
      <c r="E587" s="117"/>
      <c r="F587" s="117">
        <v>272000</v>
      </c>
      <c r="G587" s="118" t="s">
        <v>1768</v>
      </c>
      <c r="H587" s="119" t="s">
        <v>15</v>
      </c>
      <c r="I587" s="12"/>
    </row>
    <row r="588" spans="1:9" ht="24" x14ac:dyDescent="0.2">
      <c r="A588" s="115" t="s">
        <v>1351</v>
      </c>
      <c r="B588" s="116" t="s">
        <v>3</v>
      </c>
      <c r="C588" s="96" t="s">
        <v>2</v>
      </c>
      <c r="D588" s="117"/>
      <c r="E588" s="117"/>
      <c r="F588" s="117">
        <v>466422.06999999995</v>
      </c>
      <c r="G588" s="118" t="s">
        <v>1769</v>
      </c>
      <c r="H588" s="119" t="s">
        <v>15</v>
      </c>
      <c r="I588" s="12"/>
    </row>
    <row r="589" spans="1:9" ht="24" x14ac:dyDescent="0.2">
      <c r="A589" s="115" t="s">
        <v>1351</v>
      </c>
      <c r="B589" s="116" t="s">
        <v>3</v>
      </c>
      <c r="C589" s="96" t="s">
        <v>2</v>
      </c>
      <c r="D589" s="117"/>
      <c r="E589" s="117"/>
      <c r="F589" s="117">
        <v>906000</v>
      </c>
      <c r="G589" s="118" t="s">
        <v>1770</v>
      </c>
      <c r="H589" s="119" t="s">
        <v>15</v>
      </c>
      <c r="I589" s="12"/>
    </row>
    <row r="590" spans="1:9" ht="12.75" x14ac:dyDescent="0.2">
      <c r="A590" s="115" t="s">
        <v>1353</v>
      </c>
      <c r="B590" s="116"/>
      <c r="C590" s="96"/>
      <c r="D590" s="117"/>
      <c r="E590" s="117"/>
      <c r="F590" s="117"/>
      <c r="G590" s="118"/>
      <c r="H590" s="119"/>
      <c r="I590" s="12"/>
    </row>
    <row r="591" spans="1:9" ht="24" x14ac:dyDescent="0.2">
      <c r="A591" s="115" t="s">
        <v>1352</v>
      </c>
      <c r="B591" s="116" t="s">
        <v>3</v>
      </c>
      <c r="C591" s="96" t="s">
        <v>2</v>
      </c>
      <c r="D591" s="117"/>
      <c r="E591" s="117"/>
      <c r="F591" s="117">
        <v>11482033.768702621</v>
      </c>
      <c r="G591" s="118" t="s">
        <v>1771</v>
      </c>
      <c r="H591" s="119" t="s">
        <v>15</v>
      </c>
      <c r="I591" s="12"/>
    </row>
    <row r="592" spans="1:9" ht="24" x14ac:dyDescent="0.2">
      <c r="A592" s="115" t="s">
        <v>1352</v>
      </c>
      <c r="B592" s="116" t="s">
        <v>3</v>
      </c>
      <c r="C592" s="96" t="s">
        <v>2</v>
      </c>
      <c r="D592" s="117"/>
      <c r="E592" s="117"/>
      <c r="F592" s="117">
        <v>2552441.7599999998</v>
      </c>
      <c r="G592" s="118" t="s">
        <v>1772</v>
      </c>
      <c r="H592" s="119" t="s">
        <v>15</v>
      </c>
      <c r="I592" s="12"/>
    </row>
    <row r="593" spans="1:9" ht="24" x14ac:dyDescent="0.2">
      <c r="A593" s="115" t="s">
        <v>1354</v>
      </c>
      <c r="B593" s="116" t="s">
        <v>3</v>
      </c>
      <c r="C593" s="96" t="s">
        <v>2</v>
      </c>
      <c r="D593" s="117"/>
      <c r="E593" s="117"/>
      <c r="F593" s="117">
        <v>2457240.84</v>
      </c>
      <c r="G593" s="118" t="s">
        <v>1773</v>
      </c>
      <c r="H593" s="119" t="s">
        <v>15</v>
      </c>
      <c r="I593" s="12"/>
    </row>
    <row r="594" spans="1:9" ht="24.75" thickBot="1" x14ac:dyDescent="0.25">
      <c r="A594" s="123" t="s">
        <v>1354</v>
      </c>
      <c r="B594" s="93" t="s">
        <v>3</v>
      </c>
      <c r="C594" s="94" t="s">
        <v>2</v>
      </c>
      <c r="D594" s="76"/>
      <c r="E594" s="76"/>
      <c r="F594" s="76">
        <v>4120628</v>
      </c>
      <c r="G594" s="95" t="s">
        <v>1774</v>
      </c>
      <c r="H594" s="124" t="s">
        <v>15</v>
      </c>
      <c r="I594" s="12"/>
    </row>
    <row r="595" spans="1:9" ht="48" x14ac:dyDescent="0.2">
      <c r="A595" s="96" t="s">
        <v>1058</v>
      </c>
      <c r="B595" s="96"/>
      <c r="C595" s="96" t="s">
        <v>762</v>
      </c>
      <c r="D595" s="97">
        <v>28000</v>
      </c>
      <c r="E595" s="77"/>
      <c r="F595" s="77"/>
      <c r="G595" s="96" t="s">
        <v>1057</v>
      </c>
      <c r="H595" s="96" t="s">
        <v>686</v>
      </c>
      <c r="I595" s="68" t="s">
        <v>1206</v>
      </c>
    </row>
    <row r="596" spans="1:9" ht="60" x14ac:dyDescent="0.2">
      <c r="A596" s="98" t="s">
        <v>1056</v>
      </c>
      <c r="B596" s="98"/>
      <c r="C596" s="98" t="s">
        <v>763</v>
      </c>
      <c r="D596" s="99">
        <v>14000</v>
      </c>
      <c r="E596" s="78"/>
      <c r="F596" s="78"/>
      <c r="G596" s="98" t="s">
        <v>1055</v>
      </c>
      <c r="H596" s="98" t="s">
        <v>686</v>
      </c>
      <c r="I596" s="68" t="s">
        <v>1206</v>
      </c>
    </row>
    <row r="597" spans="1:9" ht="36" x14ac:dyDescent="0.2">
      <c r="A597" s="98" t="s">
        <v>1054</v>
      </c>
      <c r="B597" s="98"/>
      <c r="C597" s="98" t="s">
        <v>971</v>
      </c>
      <c r="D597" s="99">
        <v>31200</v>
      </c>
      <c r="E597" s="78"/>
      <c r="F597" s="78"/>
      <c r="G597" s="98" t="s">
        <v>1053</v>
      </c>
      <c r="H597" s="98" t="s">
        <v>679</v>
      </c>
      <c r="I597" s="68" t="s">
        <v>1206</v>
      </c>
    </row>
    <row r="598" spans="1:9" ht="24" x14ac:dyDescent="0.2">
      <c r="A598" s="98" t="s">
        <v>942</v>
      </c>
      <c r="B598" s="98"/>
      <c r="C598" s="98" t="s">
        <v>1052</v>
      </c>
      <c r="D598" s="99">
        <v>2800</v>
      </c>
      <c r="E598" s="78"/>
      <c r="F598" s="78"/>
      <c r="G598" s="98" t="s">
        <v>941</v>
      </c>
      <c r="H598" s="98" t="s">
        <v>679</v>
      </c>
      <c r="I598" s="68" t="s">
        <v>1206</v>
      </c>
    </row>
    <row r="599" spans="1:9" ht="36" x14ac:dyDescent="0.2">
      <c r="A599" s="98" t="s">
        <v>1051</v>
      </c>
      <c r="B599" s="98" t="s">
        <v>1000</v>
      </c>
      <c r="C599" s="98" t="s">
        <v>421</v>
      </c>
      <c r="D599" s="99">
        <v>33000</v>
      </c>
      <c r="E599" s="78"/>
      <c r="F599" s="78"/>
      <c r="G599" s="98" t="s">
        <v>1050</v>
      </c>
      <c r="H599" s="98" t="s">
        <v>686</v>
      </c>
      <c r="I599" s="68" t="s">
        <v>1206</v>
      </c>
    </row>
    <row r="600" spans="1:9" ht="120" x14ac:dyDescent="0.2">
      <c r="A600" s="98" t="s">
        <v>1049</v>
      </c>
      <c r="B600" s="98"/>
      <c r="C600" s="98" t="s">
        <v>1048</v>
      </c>
      <c r="D600" s="99">
        <v>9000</v>
      </c>
      <c r="E600" s="78"/>
      <c r="F600" s="78"/>
      <c r="G600" s="98" t="s">
        <v>1047</v>
      </c>
      <c r="H600" s="98" t="s">
        <v>686</v>
      </c>
      <c r="I600" s="68" t="s">
        <v>1206</v>
      </c>
    </row>
    <row r="601" spans="1:9" ht="36" x14ac:dyDescent="0.2">
      <c r="A601" s="98" t="s">
        <v>1046</v>
      </c>
      <c r="B601" s="98"/>
      <c r="C601" s="98" t="s">
        <v>725</v>
      </c>
      <c r="D601" s="99">
        <v>12000</v>
      </c>
      <c r="E601" s="78"/>
      <c r="F601" s="78"/>
      <c r="G601" s="98" t="s">
        <v>1045</v>
      </c>
      <c r="H601" s="98" t="s">
        <v>686</v>
      </c>
      <c r="I601" s="68" t="s">
        <v>1206</v>
      </c>
    </row>
    <row r="602" spans="1:9" ht="60" x14ac:dyDescent="0.2">
      <c r="A602" s="98" t="s">
        <v>1044</v>
      </c>
      <c r="B602" s="98" t="s">
        <v>1043</v>
      </c>
      <c r="C602" s="98"/>
      <c r="D602" s="99">
        <v>20000</v>
      </c>
      <c r="E602" s="78"/>
      <c r="F602" s="78"/>
      <c r="G602" s="98" t="s">
        <v>1042</v>
      </c>
      <c r="H602" s="98" t="s">
        <v>948</v>
      </c>
      <c r="I602" s="68" t="s">
        <v>1206</v>
      </c>
    </row>
    <row r="603" spans="1:9" ht="24" x14ac:dyDescent="0.2">
      <c r="A603" s="98" t="s">
        <v>942</v>
      </c>
      <c r="B603" s="98"/>
      <c r="C603" s="98" t="s">
        <v>984</v>
      </c>
      <c r="D603" s="99">
        <v>9000</v>
      </c>
      <c r="E603" s="78"/>
      <c r="F603" s="78"/>
      <c r="G603" s="98" t="s">
        <v>941</v>
      </c>
      <c r="H603" s="98" t="s">
        <v>686</v>
      </c>
      <c r="I603" s="68" t="s">
        <v>1206</v>
      </c>
    </row>
    <row r="604" spans="1:9" ht="24" x14ac:dyDescent="0.2">
      <c r="A604" s="98" t="s">
        <v>1041</v>
      </c>
      <c r="B604" s="98"/>
      <c r="C604" s="98" t="s">
        <v>873</v>
      </c>
      <c r="D604" s="99">
        <v>29700</v>
      </c>
      <c r="E604" s="78"/>
      <c r="F604" s="78"/>
      <c r="G604" s="98" t="s">
        <v>1040</v>
      </c>
      <c r="H604" s="98" t="s">
        <v>686</v>
      </c>
      <c r="I604" s="68" t="s">
        <v>1206</v>
      </c>
    </row>
    <row r="605" spans="1:9" ht="84" x14ac:dyDescent="0.2">
      <c r="A605" s="98" t="s">
        <v>1039</v>
      </c>
      <c r="B605" s="98"/>
      <c r="C605" s="98" t="s">
        <v>965</v>
      </c>
      <c r="D605" s="99">
        <v>33000</v>
      </c>
      <c r="E605" s="78"/>
      <c r="F605" s="78"/>
      <c r="G605" s="98" t="s">
        <v>1002</v>
      </c>
      <c r="H605" s="98" t="s">
        <v>679</v>
      </c>
      <c r="I605" s="68" t="s">
        <v>1206</v>
      </c>
    </row>
    <row r="606" spans="1:9" ht="60" x14ac:dyDescent="0.2">
      <c r="A606" s="98" t="s">
        <v>1038</v>
      </c>
      <c r="B606" s="98"/>
      <c r="C606" s="98" t="s">
        <v>1037</v>
      </c>
      <c r="D606" s="99">
        <v>8000</v>
      </c>
      <c r="E606" s="78"/>
      <c r="F606" s="78"/>
      <c r="G606" s="98" t="s">
        <v>1036</v>
      </c>
      <c r="H606" s="98" t="s">
        <v>686</v>
      </c>
      <c r="I606" s="68" t="s">
        <v>1206</v>
      </c>
    </row>
    <row r="607" spans="1:9" ht="72" x14ac:dyDescent="0.2">
      <c r="A607" s="98" t="s">
        <v>1035</v>
      </c>
      <c r="B607" s="98"/>
      <c r="C607" s="98" t="s">
        <v>1034</v>
      </c>
      <c r="D607" s="99">
        <v>21000</v>
      </c>
      <c r="E607" s="78"/>
      <c r="F607" s="78"/>
      <c r="G607" s="98" t="s">
        <v>1033</v>
      </c>
      <c r="H607" s="98" t="s">
        <v>686</v>
      </c>
      <c r="I607" s="68" t="s">
        <v>1206</v>
      </c>
    </row>
    <row r="608" spans="1:9" ht="60" x14ac:dyDescent="0.2">
      <c r="A608" s="98" t="s">
        <v>1031</v>
      </c>
      <c r="B608" s="98"/>
      <c r="C608" s="98" t="s">
        <v>1032</v>
      </c>
      <c r="D608" s="99">
        <v>8769.16</v>
      </c>
      <c r="E608" s="78"/>
      <c r="F608" s="78"/>
      <c r="G608" s="98" t="s">
        <v>1031</v>
      </c>
      <c r="H608" s="98" t="s">
        <v>948</v>
      </c>
      <c r="I608" s="68" t="s">
        <v>1206</v>
      </c>
    </row>
    <row r="609" spans="1:9" ht="60" x14ac:dyDescent="0.2">
      <c r="A609" s="98" t="s">
        <v>1029</v>
      </c>
      <c r="B609" s="98"/>
      <c r="C609" s="98" t="s">
        <v>1030</v>
      </c>
      <c r="D609" s="99">
        <v>8769.16</v>
      </c>
      <c r="E609" s="78"/>
      <c r="F609" s="78"/>
      <c r="G609" s="98" t="s">
        <v>1029</v>
      </c>
      <c r="H609" s="98" t="s">
        <v>948</v>
      </c>
      <c r="I609" s="68" t="s">
        <v>1206</v>
      </c>
    </row>
    <row r="610" spans="1:9" ht="60" x14ac:dyDescent="0.2">
      <c r="A610" s="98" t="s">
        <v>1027</v>
      </c>
      <c r="B610" s="98"/>
      <c r="C610" s="98" t="s">
        <v>1028</v>
      </c>
      <c r="D610" s="99">
        <v>8769.16</v>
      </c>
      <c r="E610" s="78"/>
      <c r="F610" s="78"/>
      <c r="G610" s="98" t="s">
        <v>1027</v>
      </c>
      <c r="H610" s="98" t="s">
        <v>948</v>
      </c>
      <c r="I610" s="68" t="s">
        <v>1206</v>
      </c>
    </row>
    <row r="611" spans="1:9" ht="48" x14ac:dyDescent="0.2">
      <c r="A611" s="98" t="s">
        <v>1026</v>
      </c>
      <c r="B611" s="98"/>
      <c r="C611" s="98" t="s">
        <v>1025</v>
      </c>
      <c r="D611" s="99">
        <v>30000</v>
      </c>
      <c r="E611" s="78"/>
      <c r="F611" s="78"/>
      <c r="G611" s="98" t="s">
        <v>1024</v>
      </c>
      <c r="H611" s="98" t="s">
        <v>679</v>
      </c>
      <c r="I611" s="68" t="s">
        <v>1206</v>
      </c>
    </row>
    <row r="612" spans="1:9" ht="48" x14ac:dyDescent="0.2">
      <c r="A612" s="98" t="s">
        <v>1023</v>
      </c>
      <c r="B612" s="98"/>
      <c r="C612" s="98" t="s">
        <v>971</v>
      </c>
      <c r="D612" s="99">
        <v>31200</v>
      </c>
      <c r="E612" s="78"/>
      <c r="F612" s="78"/>
      <c r="G612" s="98" t="s">
        <v>1022</v>
      </c>
      <c r="H612" s="98" t="s">
        <v>679</v>
      </c>
      <c r="I612" s="68" t="s">
        <v>1206</v>
      </c>
    </row>
    <row r="613" spans="1:9" ht="48" x14ac:dyDescent="0.2">
      <c r="A613" s="98" t="s">
        <v>1021</v>
      </c>
      <c r="B613" s="98"/>
      <c r="C613" s="98" t="s">
        <v>1020</v>
      </c>
      <c r="D613" s="99">
        <v>39703.949999999997</v>
      </c>
      <c r="E613" s="78"/>
      <c r="F613" s="78"/>
      <c r="G613" s="98" t="s">
        <v>1019</v>
      </c>
      <c r="H613" s="98" t="s">
        <v>679</v>
      </c>
      <c r="I613" s="68" t="s">
        <v>1206</v>
      </c>
    </row>
    <row r="614" spans="1:9" ht="36" x14ac:dyDescent="0.2">
      <c r="A614" s="98" t="s">
        <v>1017</v>
      </c>
      <c r="B614" s="98" t="s">
        <v>1018</v>
      </c>
      <c r="C614" s="98"/>
      <c r="D614" s="99">
        <v>10642.07</v>
      </c>
      <c r="E614" s="78"/>
      <c r="F614" s="78"/>
      <c r="G614" s="98" t="s">
        <v>1017</v>
      </c>
      <c r="H614" s="98" t="s">
        <v>948</v>
      </c>
      <c r="I614" s="68" t="s">
        <v>1206</v>
      </c>
    </row>
    <row r="615" spans="1:9" ht="48" x14ac:dyDescent="0.2">
      <c r="A615" s="98" t="s">
        <v>1016</v>
      </c>
      <c r="B615" s="98"/>
      <c r="C615" s="98" t="s">
        <v>1015</v>
      </c>
      <c r="D615" s="99">
        <v>33750</v>
      </c>
      <c r="E615" s="78"/>
      <c r="F615" s="78"/>
      <c r="G615" s="98" t="s">
        <v>1014</v>
      </c>
      <c r="H615" s="98" t="s">
        <v>679</v>
      </c>
      <c r="I615" s="68" t="s">
        <v>1206</v>
      </c>
    </row>
    <row r="616" spans="1:9" ht="24" x14ac:dyDescent="0.2">
      <c r="A616" s="98" t="s">
        <v>1013</v>
      </c>
      <c r="B616" s="98"/>
      <c r="C616" s="98" t="s">
        <v>1012</v>
      </c>
      <c r="D616" s="99">
        <v>30000</v>
      </c>
      <c r="E616" s="78"/>
      <c r="F616" s="78"/>
      <c r="G616" s="98" t="s">
        <v>1011</v>
      </c>
      <c r="H616" s="98" t="s">
        <v>686</v>
      </c>
      <c r="I616" s="68" t="s">
        <v>1206</v>
      </c>
    </row>
    <row r="617" spans="1:9" ht="60" x14ac:dyDescent="0.2">
      <c r="A617" s="98" t="s">
        <v>1010</v>
      </c>
      <c r="B617" s="98"/>
      <c r="C617" s="98" t="s">
        <v>971</v>
      </c>
      <c r="D617" s="99">
        <v>31200</v>
      </c>
      <c r="E617" s="78"/>
      <c r="F617" s="78"/>
      <c r="G617" s="98" t="s">
        <v>1009</v>
      </c>
      <c r="H617" s="98" t="s">
        <v>679</v>
      </c>
      <c r="I617" s="68" t="s">
        <v>1206</v>
      </c>
    </row>
    <row r="618" spans="1:9" ht="84" x14ac:dyDescent="0.2">
      <c r="A618" s="98" t="s">
        <v>1008</v>
      </c>
      <c r="B618" s="98"/>
      <c r="C618" s="98" t="s">
        <v>968</v>
      </c>
      <c r="D618" s="99">
        <v>33000</v>
      </c>
      <c r="E618" s="78"/>
      <c r="F618" s="78"/>
      <c r="G618" s="98" t="s">
        <v>1007</v>
      </c>
      <c r="H618" s="98" t="s">
        <v>686</v>
      </c>
      <c r="I618" s="68" t="s">
        <v>1206</v>
      </c>
    </row>
    <row r="619" spans="1:9" ht="24" x14ac:dyDescent="0.2">
      <c r="A619" s="98" t="s">
        <v>942</v>
      </c>
      <c r="B619" s="98"/>
      <c r="C619" s="98" t="s">
        <v>984</v>
      </c>
      <c r="D619" s="99">
        <v>9000</v>
      </c>
      <c r="E619" s="78"/>
      <c r="F619" s="78"/>
      <c r="G619" s="98" t="s">
        <v>1006</v>
      </c>
      <c r="H619" s="98" t="s">
        <v>686</v>
      </c>
      <c r="I619" s="68" t="s">
        <v>1206</v>
      </c>
    </row>
    <row r="620" spans="1:9" ht="48" x14ac:dyDescent="0.2">
      <c r="A620" s="98" t="s">
        <v>1005</v>
      </c>
      <c r="B620" s="98"/>
      <c r="C620" s="98" t="s">
        <v>982</v>
      </c>
      <c r="D620" s="99">
        <v>24000</v>
      </c>
      <c r="E620" s="78"/>
      <c r="F620" s="78"/>
      <c r="G620" s="98" t="s">
        <v>1004</v>
      </c>
      <c r="H620" s="98" t="s">
        <v>686</v>
      </c>
      <c r="I620" s="68" t="s">
        <v>1206</v>
      </c>
    </row>
    <row r="621" spans="1:9" ht="84" x14ac:dyDescent="0.2">
      <c r="A621" s="98" t="s">
        <v>1003</v>
      </c>
      <c r="B621" s="98"/>
      <c r="C621" s="98" t="s">
        <v>965</v>
      </c>
      <c r="D621" s="99">
        <v>30000</v>
      </c>
      <c r="E621" s="78"/>
      <c r="F621" s="78"/>
      <c r="G621" s="98" t="s">
        <v>1002</v>
      </c>
      <c r="H621" s="98" t="s">
        <v>679</v>
      </c>
      <c r="I621" s="68" t="s">
        <v>1206</v>
      </c>
    </row>
    <row r="622" spans="1:9" ht="96" x14ac:dyDescent="0.2">
      <c r="A622" s="98" t="s">
        <v>1001</v>
      </c>
      <c r="B622" s="98" t="s">
        <v>1000</v>
      </c>
      <c r="C622" s="98"/>
      <c r="D622" s="99">
        <v>34000</v>
      </c>
      <c r="E622" s="78"/>
      <c r="F622" s="78"/>
      <c r="G622" s="98" t="s">
        <v>999</v>
      </c>
      <c r="H622" s="98" t="s">
        <v>686</v>
      </c>
      <c r="I622" s="68" t="s">
        <v>1206</v>
      </c>
    </row>
    <row r="623" spans="1:9" ht="24" x14ac:dyDescent="0.2">
      <c r="A623" s="98" t="s">
        <v>1063</v>
      </c>
      <c r="B623" s="98"/>
      <c r="C623" s="98" t="s">
        <v>998</v>
      </c>
      <c r="D623" s="99">
        <v>22500</v>
      </c>
      <c r="E623" s="78"/>
      <c r="F623" s="78"/>
      <c r="G623" s="98" t="s">
        <v>997</v>
      </c>
      <c r="H623" s="98" t="s">
        <v>686</v>
      </c>
      <c r="I623" s="68" t="s">
        <v>1206</v>
      </c>
    </row>
    <row r="624" spans="1:9" ht="48" x14ac:dyDescent="0.2">
      <c r="A624" s="98" t="s">
        <v>996</v>
      </c>
      <c r="B624" s="98" t="s">
        <v>617</v>
      </c>
      <c r="C624" s="98"/>
      <c r="D624" s="99">
        <v>33900</v>
      </c>
      <c r="E624" s="78"/>
      <c r="F624" s="78"/>
      <c r="G624" s="98" t="s">
        <v>995</v>
      </c>
      <c r="H624" s="98" t="s">
        <v>686</v>
      </c>
      <c r="I624" s="68" t="s">
        <v>1206</v>
      </c>
    </row>
    <row r="625" spans="1:9" ht="36" x14ac:dyDescent="0.2">
      <c r="A625" s="98" t="s">
        <v>994</v>
      </c>
      <c r="B625" s="98"/>
      <c r="C625" s="98" t="s">
        <v>993</v>
      </c>
      <c r="D625" s="99">
        <v>30000</v>
      </c>
      <c r="E625" s="78"/>
      <c r="F625" s="78"/>
      <c r="G625" s="98" t="s">
        <v>992</v>
      </c>
      <c r="H625" s="98" t="s">
        <v>686</v>
      </c>
      <c r="I625" s="68" t="s">
        <v>1206</v>
      </c>
    </row>
    <row r="626" spans="1:9" ht="24" x14ac:dyDescent="0.2">
      <c r="A626" s="98" t="s">
        <v>869</v>
      </c>
      <c r="B626" s="98"/>
      <c r="C626" s="98" t="s">
        <v>971</v>
      </c>
      <c r="D626" s="99">
        <v>31200</v>
      </c>
      <c r="E626" s="78"/>
      <c r="F626" s="78"/>
      <c r="G626" s="98" t="s">
        <v>1064</v>
      </c>
      <c r="H626" s="98" t="s">
        <v>679</v>
      </c>
      <c r="I626" s="68" t="s">
        <v>1206</v>
      </c>
    </row>
    <row r="627" spans="1:9" ht="48" x14ac:dyDescent="0.2">
      <c r="A627" s="98" t="s">
        <v>991</v>
      </c>
      <c r="B627" s="98"/>
      <c r="C627" s="98" t="s">
        <v>990</v>
      </c>
      <c r="D627" s="99">
        <v>30000</v>
      </c>
      <c r="E627" s="78"/>
      <c r="F627" s="78"/>
      <c r="G627" s="98" t="s">
        <v>989</v>
      </c>
      <c r="H627" s="98" t="s">
        <v>686</v>
      </c>
      <c r="I627" s="68" t="s">
        <v>1206</v>
      </c>
    </row>
    <row r="628" spans="1:9" ht="36" x14ac:dyDescent="0.2">
      <c r="A628" s="98" t="s">
        <v>988</v>
      </c>
      <c r="B628" s="98" t="s">
        <v>617</v>
      </c>
      <c r="C628" s="98"/>
      <c r="D628" s="99">
        <v>17680</v>
      </c>
      <c r="E628" s="78"/>
      <c r="F628" s="78"/>
      <c r="G628" s="98" t="s">
        <v>987</v>
      </c>
      <c r="H628" s="98" t="s">
        <v>686</v>
      </c>
      <c r="I628" s="68" t="s">
        <v>1206</v>
      </c>
    </row>
    <row r="629" spans="1:9" ht="60" x14ac:dyDescent="0.2">
      <c r="A629" s="98" t="s">
        <v>986</v>
      </c>
      <c r="B629" s="98"/>
      <c r="C629" s="98" t="s">
        <v>856</v>
      </c>
      <c r="D629" s="99">
        <v>27000</v>
      </c>
      <c r="E629" s="78"/>
      <c r="F629" s="78"/>
      <c r="G629" s="98" t="s">
        <v>985</v>
      </c>
      <c r="H629" s="98" t="s">
        <v>679</v>
      </c>
      <c r="I629" s="68" t="s">
        <v>1206</v>
      </c>
    </row>
    <row r="630" spans="1:9" ht="24" x14ac:dyDescent="0.2">
      <c r="A630" s="98" t="s">
        <v>942</v>
      </c>
      <c r="B630" s="98"/>
      <c r="C630" s="98" t="s">
        <v>984</v>
      </c>
      <c r="D630" s="99">
        <v>9000</v>
      </c>
      <c r="E630" s="78"/>
      <c r="F630" s="78"/>
      <c r="G630" s="98" t="s">
        <v>983</v>
      </c>
      <c r="H630" s="98" t="s">
        <v>686</v>
      </c>
      <c r="I630" s="68" t="s">
        <v>1206</v>
      </c>
    </row>
    <row r="631" spans="1:9" ht="84" x14ac:dyDescent="0.2">
      <c r="A631" s="98" t="s">
        <v>1065</v>
      </c>
      <c r="B631" s="98"/>
      <c r="C631" s="98" t="s">
        <v>982</v>
      </c>
      <c r="D631" s="99">
        <v>24000</v>
      </c>
      <c r="E631" s="78"/>
      <c r="F631" s="78"/>
      <c r="G631" s="98" t="s">
        <v>981</v>
      </c>
      <c r="H631" s="98" t="s">
        <v>686</v>
      </c>
      <c r="I631" s="68" t="s">
        <v>1206</v>
      </c>
    </row>
    <row r="632" spans="1:9" ht="60" x14ac:dyDescent="0.2">
      <c r="A632" s="98" t="s">
        <v>980</v>
      </c>
      <c r="B632" s="98"/>
      <c r="C632" s="98" t="s">
        <v>979</v>
      </c>
      <c r="D632" s="99">
        <v>20000</v>
      </c>
      <c r="E632" s="78"/>
      <c r="F632" s="78"/>
      <c r="G632" s="98" t="s">
        <v>978</v>
      </c>
      <c r="H632" s="98" t="s">
        <v>679</v>
      </c>
      <c r="I632" s="68" t="s">
        <v>1206</v>
      </c>
    </row>
    <row r="633" spans="1:9" ht="36" x14ac:dyDescent="0.2">
      <c r="A633" s="98" t="s">
        <v>976</v>
      </c>
      <c r="B633" s="98"/>
      <c r="C633" s="98" t="s">
        <v>977</v>
      </c>
      <c r="D633" s="99">
        <v>34400</v>
      </c>
      <c r="E633" s="78"/>
      <c r="F633" s="78"/>
      <c r="G633" s="98" t="s">
        <v>976</v>
      </c>
      <c r="H633" s="98" t="s">
        <v>948</v>
      </c>
      <c r="I633" s="68" t="s">
        <v>1206</v>
      </c>
    </row>
    <row r="634" spans="1:9" ht="36" x14ac:dyDescent="0.2">
      <c r="A634" s="98" t="s">
        <v>975</v>
      </c>
      <c r="B634" s="98"/>
      <c r="C634" s="98" t="s">
        <v>937</v>
      </c>
      <c r="D634" s="99">
        <v>33000</v>
      </c>
      <c r="E634" s="78"/>
      <c r="F634" s="78"/>
      <c r="G634" s="98" t="s">
        <v>974</v>
      </c>
      <c r="H634" s="98" t="s">
        <v>686</v>
      </c>
      <c r="I634" s="68" t="s">
        <v>1206</v>
      </c>
    </row>
    <row r="635" spans="1:9" ht="60" x14ac:dyDescent="0.2">
      <c r="A635" s="98" t="s">
        <v>973</v>
      </c>
      <c r="B635" s="98"/>
      <c r="C635" s="98" t="s">
        <v>868</v>
      </c>
      <c r="D635" s="99">
        <v>10000</v>
      </c>
      <c r="E635" s="78"/>
      <c r="F635" s="78"/>
      <c r="G635" s="98" t="s">
        <v>1066</v>
      </c>
      <c r="H635" s="98" t="s">
        <v>679</v>
      </c>
      <c r="I635" s="68" t="s">
        <v>1206</v>
      </c>
    </row>
    <row r="636" spans="1:9" ht="72" x14ac:dyDescent="0.2">
      <c r="A636" s="98" t="s">
        <v>1060</v>
      </c>
      <c r="B636" s="98"/>
      <c r="C636" s="98" t="s">
        <v>714</v>
      </c>
      <c r="D636" s="99">
        <v>15000</v>
      </c>
      <c r="E636" s="78"/>
      <c r="F636" s="78"/>
      <c r="G636" s="98" t="s">
        <v>1067</v>
      </c>
      <c r="H636" s="98" t="s">
        <v>679</v>
      </c>
      <c r="I636" s="68" t="s">
        <v>1206</v>
      </c>
    </row>
    <row r="637" spans="1:9" ht="48" x14ac:dyDescent="0.2">
      <c r="A637" s="98" t="s">
        <v>972</v>
      </c>
      <c r="B637" s="98"/>
      <c r="C637" s="98" t="s">
        <v>971</v>
      </c>
      <c r="D637" s="99">
        <v>31200</v>
      </c>
      <c r="E637" s="78"/>
      <c r="F637" s="78"/>
      <c r="G637" s="98" t="s">
        <v>970</v>
      </c>
      <c r="H637" s="98" t="s">
        <v>948</v>
      </c>
      <c r="I637" s="68" t="s">
        <v>1206</v>
      </c>
    </row>
    <row r="638" spans="1:9" ht="36" x14ac:dyDescent="0.2">
      <c r="A638" s="98" t="s">
        <v>969</v>
      </c>
      <c r="B638" s="98"/>
      <c r="C638" s="98" t="s">
        <v>968</v>
      </c>
      <c r="D638" s="99">
        <v>22000</v>
      </c>
      <c r="E638" s="78"/>
      <c r="F638" s="78">
        <v>100000</v>
      </c>
      <c r="G638" s="98" t="s">
        <v>967</v>
      </c>
      <c r="H638" s="98" t="s">
        <v>686</v>
      </c>
      <c r="I638" s="68" t="s">
        <v>1206</v>
      </c>
    </row>
    <row r="639" spans="1:9" ht="72" x14ac:dyDescent="0.2">
      <c r="A639" s="98" t="s">
        <v>966</v>
      </c>
      <c r="B639" s="98"/>
      <c r="C639" s="98" t="s">
        <v>965</v>
      </c>
      <c r="D639" s="99">
        <v>21000</v>
      </c>
      <c r="E639" s="78"/>
      <c r="F639" s="78"/>
      <c r="G639" s="98" t="s">
        <v>1137</v>
      </c>
      <c r="H639" s="98" t="s">
        <v>679</v>
      </c>
      <c r="I639" s="68" t="s">
        <v>1206</v>
      </c>
    </row>
    <row r="640" spans="1:9" ht="48" x14ac:dyDescent="0.2">
      <c r="A640" s="98" t="s">
        <v>964</v>
      </c>
      <c r="B640" s="98"/>
      <c r="C640" s="98" t="s">
        <v>963</v>
      </c>
      <c r="D640" s="99">
        <v>30000</v>
      </c>
      <c r="E640" s="78"/>
      <c r="F640" s="78"/>
      <c r="G640" s="98" t="s">
        <v>962</v>
      </c>
      <c r="H640" s="98" t="s">
        <v>686</v>
      </c>
      <c r="I640" s="68" t="s">
        <v>1206</v>
      </c>
    </row>
    <row r="641" spans="1:9" ht="84" x14ac:dyDescent="0.2">
      <c r="A641" s="98" t="s">
        <v>961</v>
      </c>
      <c r="B641" s="98"/>
      <c r="C641" s="98" t="s">
        <v>960</v>
      </c>
      <c r="D641" s="99">
        <v>30000</v>
      </c>
      <c r="E641" s="78"/>
      <c r="F641" s="78"/>
      <c r="G641" s="98" t="s">
        <v>959</v>
      </c>
      <c r="H641" s="98" t="s">
        <v>686</v>
      </c>
      <c r="I641" s="68" t="s">
        <v>1206</v>
      </c>
    </row>
    <row r="642" spans="1:9" ht="60" x14ac:dyDescent="0.2">
      <c r="A642" s="98" t="s">
        <v>958</v>
      </c>
      <c r="B642" s="98"/>
      <c r="C642" s="98" t="s">
        <v>804</v>
      </c>
      <c r="D642" s="99">
        <v>16000</v>
      </c>
      <c r="E642" s="78"/>
      <c r="F642" s="78"/>
      <c r="G642" s="98" t="s">
        <v>957</v>
      </c>
      <c r="H642" s="98" t="s">
        <v>686</v>
      </c>
      <c r="I642" s="68" t="s">
        <v>1206</v>
      </c>
    </row>
    <row r="643" spans="1:9" ht="24" x14ac:dyDescent="0.2">
      <c r="A643" s="98" t="s">
        <v>955</v>
      </c>
      <c r="B643" s="98"/>
      <c r="C643" s="98" t="s">
        <v>956</v>
      </c>
      <c r="D643" s="99">
        <v>30000</v>
      </c>
      <c r="E643" s="78"/>
      <c r="F643" s="78"/>
      <c r="G643" s="98" t="s">
        <v>955</v>
      </c>
      <c r="H643" s="98" t="s">
        <v>686</v>
      </c>
      <c r="I643" s="68" t="s">
        <v>1206</v>
      </c>
    </row>
    <row r="644" spans="1:9" ht="36" x14ac:dyDescent="0.2">
      <c r="A644" s="98" t="s">
        <v>954</v>
      </c>
      <c r="B644" s="98"/>
      <c r="C644" s="98" t="s">
        <v>953</v>
      </c>
      <c r="D644" s="99">
        <v>17000</v>
      </c>
      <c r="E644" s="78"/>
      <c r="F644" s="78"/>
      <c r="G644" s="98" t="s">
        <v>952</v>
      </c>
      <c r="H644" s="98" t="s">
        <v>686</v>
      </c>
      <c r="I644" s="68" t="s">
        <v>1206</v>
      </c>
    </row>
    <row r="645" spans="1:9" ht="72" x14ac:dyDescent="0.2">
      <c r="A645" s="98" t="s">
        <v>951</v>
      </c>
      <c r="B645" s="98"/>
      <c r="C645" s="98" t="s">
        <v>950</v>
      </c>
      <c r="D645" s="99">
        <v>108695.66</v>
      </c>
      <c r="E645" s="78"/>
      <c r="F645" s="78"/>
      <c r="G645" s="98" t="s">
        <v>949</v>
      </c>
      <c r="H645" s="98" t="s">
        <v>948</v>
      </c>
      <c r="I645" s="68" t="s">
        <v>1206</v>
      </c>
    </row>
    <row r="646" spans="1:9" ht="60" x14ac:dyDescent="0.2">
      <c r="A646" s="98" t="s">
        <v>947</v>
      </c>
      <c r="B646" s="98"/>
      <c r="C646" s="98" t="s">
        <v>701</v>
      </c>
      <c r="D646" s="99">
        <v>30000</v>
      </c>
      <c r="E646" s="78"/>
      <c r="F646" s="78"/>
      <c r="G646" s="98" t="s">
        <v>946</v>
      </c>
      <c r="H646" s="98" t="s">
        <v>686</v>
      </c>
      <c r="I646" s="68" t="s">
        <v>1206</v>
      </c>
    </row>
    <row r="647" spans="1:9" ht="48" x14ac:dyDescent="0.2">
      <c r="A647" s="98" t="s">
        <v>945</v>
      </c>
      <c r="B647" s="98"/>
      <c r="C647" s="98" t="s">
        <v>944</v>
      </c>
      <c r="D647" s="99">
        <v>16000</v>
      </c>
      <c r="E647" s="78"/>
      <c r="F647" s="78"/>
      <c r="G647" s="98" t="s">
        <v>943</v>
      </c>
      <c r="H647" s="98" t="s">
        <v>686</v>
      </c>
      <c r="I647" s="68" t="s">
        <v>1206</v>
      </c>
    </row>
    <row r="648" spans="1:9" ht="24" x14ac:dyDescent="0.2">
      <c r="A648" s="98" t="s">
        <v>936</v>
      </c>
      <c r="B648" s="98" t="s">
        <v>935</v>
      </c>
      <c r="C648" s="98"/>
      <c r="D648" s="99">
        <v>830635.72</v>
      </c>
      <c r="E648" s="78"/>
      <c r="F648" s="78"/>
      <c r="G648" s="98" t="s">
        <v>934</v>
      </c>
      <c r="H648" s="98" t="s">
        <v>679</v>
      </c>
      <c r="I648" s="68" t="s">
        <v>1206</v>
      </c>
    </row>
    <row r="649" spans="1:9" ht="24" x14ac:dyDescent="0.2">
      <c r="A649" s="98" t="s">
        <v>942</v>
      </c>
      <c r="B649" s="98"/>
      <c r="C649" s="98" t="s">
        <v>703</v>
      </c>
      <c r="D649" s="99">
        <v>5000</v>
      </c>
      <c r="E649" s="78"/>
      <c r="F649" s="78"/>
      <c r="G649" s="98" t="s">
        <v>941</v>
      </c>
      <c r="H649" s="98" t="s">
        <v>686</v>
      </c>
      <c r="I649" s="68" t="s">
        <v>1206</v>
      </c>
    </row>
    <row r="650" spans="1:9" ht="36" x14ac:dyDescent="0.2">
      <c r="A650" s="98" t="s">
        <v>940</v>
      </c>
      <c r="B650" s="98"/>
      <c r="C650" s="98" t="s">
        <v>939</v>
      </c>
      <c r="D650" s="99">
        <v>34400</v>
      </c>
      <c r="E650" s="78"/>
      <c r="F650" s="78"/>
      <c r="G650" s="98" t="s">
        <v>1138</v>
      </c>
      <c r="H650" s="98" t="s">
        <v>686</v>
      </c>
      <c r="I650" s="68" t="s">
        <v>1206</v>
      </c>
    </row>
    <row r="651" spans="1:9" ht="24" x14ac:dyDescent="0.2">
      <c r="A651" s="98" t="s">
        <v>938</v>
      </c>
      <c r="B651" s="98"/>
      <c r="C651" s="98" t="s">
        <v>937</v>
      </c>
      <c r="D651" s="99">
        <v>12000</v>
      </c>
      <c r="E651" s="78"/>
      <c r="F651" s="78"/>
      <c r="G651" s="98" t="s">
        <v>1139</v>
      </c>
      <c r="H651" s="98" t="s">
        <v>686</v>
      </c>
      <c r="I651" s="68" t="s">
        <v>1206</v>
      </c>
    </row>
    <row r="652" spans="1:9" ht="24" x14ac:dyDescent="0.2">
      <c r="A652" s="98" t="s">
        <v>936</v>
      </c>
      <c r="B652" s="98" t="s">
        <v>935</v>
      </c>
      <c r="C652" s="98"/>
      <c r="D652" s="99">
        <v>415317.84</v>
      </c>
      <c r="E652" s="78"/>
      <c r="F652" s="78">
        <v>415317.84</v>
      </c>
      <c r="G652" s="98" t="s">
        <v>934</v>
      </c>
      <c r="H652" s="98" t="s">
        <v>679</v>
      </c>
      <c r="I652" s="68" t="s">
        <v>1206</v>
      </c>
    </row>
    <row r="653" spans="1:9" ht="48" x14ac:dyDescent="0.2">
      <c r="A653" s="98" t="s">
        <v>933</v>
      </c>
      <c r="B653" s="98" t="s">
        <v>712</v>
      </c>
      <c r="C653" s="98"/>
      <c r="D653" s="99"/>
      <c r="E653" s="78">
        <v>331929.99</v>
      </c>
      <c r="F653" s="78">
        <v>331930</v>
      </c>
      <c r="G653" s="98" t="s">
        <v>1140</v>
      </c>
      <c r="H653" s="98" t="s">
        <v>679</v>
      </c>
      <c r="I653" s="68" t="s">
        <v>1206</v>
      </c>
    </row>
    <row r="654" spans="1:9" ht="84" x14ac:dyDescent="0.2">
      <c r="A654" s="98" t="s">
        <v>932</v>
      </c>
      <c r="B654" s="98"/>
      <c r="C654" s="98" t="s">
        <v>931</v>
      </c>
      <c r="D654" s="99"/>
      <c r="E654" s="78">
        <v>34400</v>
      </c>
      <c r="F654" s="78"/>
      <c r="G654" s="98" t="s">
        <v>1141</v>
      </c>
      <c r="H654" s="98" t="s">
        <v>686</v>
      </c>
      <c r="I654" s="68" t="s">
        <v>1206</v>
      </c>
    </row>
    <row r="655" spans="1:9" ht="120" x14ac:dyDescent="0.2">
      <c r="A655" s="98" t="s">
        <v>930</v>
      </c>
      <c r="B655" s="98"/>
      <c r="C655" s="98" t="s">
        <v>929</v>
      </c>
      <c r="D655" s="99"/>
      <c r="E655" s="78">
        <v>7500</v>
      </c>
      <c r="F655" s="78"/>
      <c r="G655" s="98" t="s">
        <v>1142</v>
      </c>
      <c r="H655" s="98" t="s">
        <v>679</v>
      </c>
      <c r="I655" s="68" t="s">
        <v>1206</v>
      </c>
    </row>
    <row r="656" spans="1:9" ht="72" x14ac:dyDescent="0.2">
      <c r="A656" s="98" t="s">
        <v>1068</v>
      </c>
      <c r="B656" s="98" t="s">
        <v>745</v>
      </c>
      <c r="C656" s="98"/>
      <c r="D656" s="99"/>
      <c r="E656" s="78">
        <v>776.57</v>
      </c>
      <c r="F656" s="78"/>
      <c r="G656" s="98" t="s">
        <v>1143</v>
      </c>
      <c r="H656" s="98" t="s">
        <v>679</v>
      </c>
      <c r="I656" s="68" t="s">
        <v>1206</v>
      </c>
    </row>
    <row r="657" spans="1:9" ht="72" x14ac:dyDescent="0.2">
      <c r="A657" s="98" t="s">
        <v>1068</v>
      </c>
      <c r="B657" s="98" t="s">
        <v>745</v>
      </c>
      <c r="C657" s="98"/>
      <c r="D657" s="99"/>
      <c r="E657" s="78">
        <v>1068.08</v>
      </c>
      <c r="F657" s="78"/>
      <c r="G657" s="98" t="s">
        <v>1144</v>
      </c>
      <c r="H657" s="98" t="s">
        <v>679</v>
      </c>
      <c r="I657" s="68" t="s">
        <v>1206</v>
      </c>
    </row>
    <row r="658" spans="1:9" ht="36" x14ac:dyDescent="0.2">
      <c r="A658" s="98" t="s">
        <v>759</v>
      </c>
      <c r="B658" s="98" t="s">
        <v>758</v>
      </c>
      <c r="C658" s="98"/>
      <c r="D658" s="99"/>
      <c r="E658" s="78">
        <v>23364</v>
      </c>
      <c r="F658" s="78"/>
      <c r="G658" s="98" t="s">
        <v>928</v>
      </c>
      <c r="H658" s="98" t="s">
        <v>679</v>
      </c>
      <c r="I658" s="68" t="s">
        <v>1206</v>
      </c>
    </row>
    <row r="659" spans="1:9" ht="36" x14ac:dyDescent="0.2">
      <c r="A659" s="98" t="s">
        <v>927</v>
      </c>
      <c r="B659" s="98" t="s">
        <v>926</v>
      </c>
      <c r="C659" s="98"/>
      <c r="D659" s="99"/>
      <c r="E659" s="78">
        <v>49883.45</v>
      </c>
      <c r="F659" s="78">
        <v>200000</v>
      </c>
      <c r="G659" s="98" t="s">
        <v>1145</v>
      </c>
      <c r="H659" s="98" t="s">
        <v>679</v>
      </c>
      <c r="I659" s="68" t="s">
        <v>1206</v>
      </c>
    </row>
    <row r="660" spans="1:9" ht="84" x14ac:dyDescent="0.2">
      <c r="A660" s="98" t="s">
        <v>749</v>
      </c>
      <c r="B660" s="98" t="s">
        <v>748</v>
      </c>
      <c r="C660" s="98"/>
      <c r="D660" s="99"/>
      <c r="E660" s="78">
        <v>2197.16</v>
      </c>
      <c r="F660" s="78"/>
      <c r="G660" s="98" t="s">
        <v>925</v>
      </c>
      <c r="H660" s="98" t="s">
        <v>679</v>
      </c>
      <c r="I660" s="68" t="s">
        <v>1206</v>
      </c>
    </row>
    <row r="661" spans="1:9" ht="84" x14ac:dyDescent="0.2">
      <c r="A661" s="98" t="s">
        <v>749</v>
      </c>
      <c r="B661" s="98" t="s">
        <v>752</v>
      </c>
      <c r="C661" s="98"/>
      <c r="D661" s="99"/>
      <c r="E661" s="78">
        <v>107660.84</v>
      </c>
      <c r="F661" s="78"/>
      <c r="G661" s="98" t="s">
        <v>925</v>
      </c>
      <c r="H661" s="98" t="s">
        <v>679</v>
      </c>
      <c r="I661" s="68" t="s">
        <v>1206</v>
      </c>
    </row>
    <row r="662" spans="1:9" ht="84" x14ac:dyDescent="0.2">
      <c r="A662" s="98" t="s">
        <v>749</v>
      </c>
      <c r="B662" s="98" t="s">
        <v>915</v>
      </c>
      <c r="C662" s="98"/>
      <c r="D662" s="99"/>
      <c r="E662" s="78">
        <v>34055.980000000003</v>
      </c>
      <c r="F662" s="78"/>
      <c r="G662" s="98" t="s">
        <v>925</v>
      </c>
      <c r="H662" s="98" t="s">
        <v>679</v>
      </c>
      <c r="I662" s="68" t="s">
        <v>1206</v>
      </c>
    </row>
    <row r="663" spans="1:9" ht="84" x14ac:dyDescent="0.2">
      <c r="A663" s="98" t="s">
        <v>749</v>
      </c>
      <c r="B663" s="98" t="s">
        <v>748</v>
      </c>
      <c r="C663" s="98"/>
      <c r="D663" s="99"/>
      <c r="E663" s="78">
        <v>6373.55</v>
      </c>
      <c r="F663" s="78"/>
      <c r="G663" s="98" t="s">
        <v>924</v>
      </c>
      <c r="H663" s="98" t="s">
        <v>679</v>
      </c>
      <c r="I663" s="68" t="s">
        <v>1206</v>
      </c>
    </row>
    <row r="664" spans="1:9" ht="84" x14ac:dyDescent="0.2">
      <c r="A664" s="98" t="s">
        <v>749</v>
      </c>
      <c r="B664" s="98" t="s">
        <v>752</v>
      </c>
      <c r="C664" s="98"/>
      <c r="D664" s="99"/>
      <c r="E664" s="78">
        <v>312304.33</v>
      </c>
      <c r="F664" s="78"/>
      <c r="G664" s="98" t="s">
        <v>924</v>
      </c>
      <c r="H664" s="98" t="s">
        <v>679</v>
      </c>
      <c r="I664" s="68" t="s">
        <v>1206</v>
      </c>
    </row>
    <row r="665" spans="1:9" ht="84" x14ac:dyDescent="0.2">
      <c r="A665" s="98" t="s">
        <v>749</v>
      </c>
      <c r="B665" s="98" t="s">
        <v>915</v>
      </c>
      <c r="C665" s="98"/>
      <c r="D665" s="99"/>
      <c r="E665" s="78">
        <v>102167.94</v>
      </c>
      <c r="F665" s="78"/>
      <c r="G665" s="98" t="s">
        <v>924</v>
      </c>
      <c r="H665" s="98" t="s">
        <v>679</v>
      </c>
      <c r="I665" s="68" t="s">
        <v>1206</v>
      </c>
    </row>
    <row r="666" spans="1:9" ht="84" x14ac:dyDescent="0.2">
      <c r="A666" s="98" t="s">
        <v>749</v>
      </c>
      <c r="B666" s="98" t="s">
        <v>760</v>
      </c>
      <c r="C666" s="98"/>
      <c r="D666" s="99"/>
      <c r="E666" s="78">
        <v>75802.02</v>
      </c>
      <c r="F666" s="78"/>
      <c r="G666" s="98" t="s">
        <v>925</v>
      </c>
      <c r="H666" s="98" t="s">
        <v>679</v>
      </c>
      <c r="I666" s="68" t="s">
        <v>1206</v>
      </c>
    </row>
    <row r="667" spans="1:9" ht="84" x14ac:dyDescent="0.2">
      <c r="A667" s="98" t="s">
        <v>749</v>
      </c>
      <c r="B667" s="98" t="s">
        <v>760</v>
      </c>
      <c r="C667" s="98"/>
      <c r="D667" s="99"/>
      <c r="E667" s="78">
        <v>189010.48</v>
      </c>
      <c r="F667" s="78"/>
      <c r="G667" s="98" t="s">
        <v>924</v>
      </c>
      <c r="H667" s="98" t="s">
        <v>679</v>
      </c>
      <c r="I667" s="68" t="s">
        <v>1206</v>
      </c>
    </row>
    <row r="668" spans="1:9" ht="48" x14ac:dyDescent="0.2">
      <c r="A668" s="98" t="s">
        <v>923</v>
      </c>
      <c r="B668" s="98" t="s">
        <v>731</v>
      </c>
      <c r="C668" s="98"/>
      <c r="D668" s="99"/>
      <c r="E668" s="78">
        <v>31198.99</v>
      </c>
      <c r="F668" s="78"/>
      <c r="G668" s="98" t="s">
        <v>1146</v>
      </c>
      <c r="H668" s="98" t="s">
        <v>679</v>
      </c>
      <c r="I668" s="68" t="s">
        <v>1206</v>
      </c>
    </row>
    <row r="669" spans="1:9" ht="48" x14ac:dyDescent="0.2">
      <c r="A669" s="98" t="s">
        <v>923</v>
      </c>
      <c r="B669" s="98" t="s">
        <v>691</v>
      </c>
      <c r="C669" s="98"/>
      <c r="D669" s="99"/>
      <c r="E669" s="78">
        <v>93597.08</v>
      </c>
      <c r="F669" s="78"/>
      <c r="G669" s="98" t="s">
        <v>1146</v>
      </c>
      <c r="H669" s="98" t="s">
        <v>679</v>
      </c>
      <c r="I669" s="68" t="s">
        <v>1206</v>
      </c>
    </row>
    <row r="670" spans="1:9" ht="108" x14ac:dyDescent="0.2">
      <c r="A670" s="98" t="s">
        <v>922</v>
      </c>
      <c r="B670" s="98" t="s">
        <v>748</v>
      </c>
      <c r="C670" s="98"/>
      <c r="D670" s="99"/>
      <c r="E670" s="78">
        <v>6709</v>
      </c>
      <c r="F670" s="78"/>
      <c r="G670" s="98" t="s">
        <v>921</v>
      </c>
      <c r="H670" s="98" t="s">
        <v>679</v>
      </c>
      <c r="I670" s="68" t="s">
        <v>1206</v>
      </c>
    </row>
    <row r="671" spans="1:9" ht="108" x14ac:dyDescent="0.2">
      <c r="A671" s="98" t="s">
        <v>920</v>
      </c>
      <c r="B671" s="98" t="s">
        <v>752</v>
      </c>
      <c r="C671" s="98"/>
      <c r="D671" s="99"/>
      <c r="E671" s="78">
        <v>328741.40000000002</v>
      </c>
      <c r="F671" s="78"/>
      <c r="G671" s="98" t="s">
        <v>919</v>
      </c>
      <c r="H671" s="98" t="s">
        <v>679</v>
      </c>
      <c r="I671" s="68" t="s">
        <v>1206</v>
      </c>
    </row>
    <row r="672" spans="1:9" ht="108" x14ac:dyDescent="0.2">
      <c r="A672" s="98" t="s">
        <v>918</v>
      </c>
      <c r="B672" s="98" t="s">
        <v>760</v>
      </c>
      <c r="C672" s="98"/>
      <c r="D672" s="99"/>
      <c r="E672" s="78">
        <v>231999.8</v>
      </c>
      <c r="F672" s="78"/>
      <c r="G672" s="98" t="s">
        <v>917</v>
      </c>
      <c r="H672" s="98" t="s">
        <v>679</v>
      </c>
      <c r="I672" s="68" t="s">
        <v>1206</v>
      </c>
    </row>
    <row r="673" spans="1:9" ht="108" x14ac:dyDescent="0.2">
      <c r="A673" s="98" t="s">
        <v>916</v>
      </c>
      <c r="B673" s="98" t="s">
        <v>915</v>
      </c>
      <c r="C673" s="98"/>
      <c r="D673" s="99"/>
      <c r="E673" s="78">
        <v>107545.2</v>
      </c>
      <c r="F673" s="78"/>
      <c r="G673" s="98" t="s">
        <v>914</v>
      </c>
      <c r="H673" s="98" t="s">
        <v>679</v>
      </c>
      <c r="I673" s="68" t="s">
        <v>1206</v>
      </c>
    </row>
    <row r="674" spans="1:9" ht="96" x14ac:dyDescent="0.2">
      <c r="A674" s="98" t="s">
        <v>913</v>
      </c>
      <c r="B674" s="98" t="s">
        <v>698</v>
      </c>
      <c r="C674" s="98"/>
      <c r="D674" s="99"/>
      <c r="E674" s="78">
        <v>371059.4</v>
      </c>
      <c r="F674" s="78"/>
      <c r="G674" s="98" t="s">
        <v>1147</v>
      </c>
      <c r="H674" s="98" t="s">
        <v>679</v>
      </c>
      <c r="I674" s="68" t="s">
        <v>1206</v>
      </c>
    </row>
    <row r="675" spans="1:9" ht="96" x14ac:dyDescent="0.2">
      <c r="A675" s="98" t="s">
        <v>913</v>
      </c>
      <c r="B675" s="98" t="s">
        <v>697</v>
      </c>
      <c r="C675" s="98"/>
      <c r="D675" s="99"/>
      <c r="E675" s="78">
        <v>362430.11</v>
      </c>
      <c r="F675" s="78"/>
      <c r="G675" s="98" t="s">
        <v>1147</v>
      </c>
      <c r="H675" s="98" t="s">
        <v>679</v>
      </c>
      <c r="I675" s="68" t="s">
        <v>1206</v>
      </c>
    </row>
    <row r="676" spans="1:9" ht="96" x14ac:dyDescent="0.2">
      <c r="A676" s="98" t="s">
        <v>913</v>
      </c>
      <c r="B676" s="98" t="s">
        <v>912</v>
      </c>
      <c r="C676" s="98"/>
      <c r="D676" s="99"/>
      <c r="E676" s="78">
        <v>129439.32</v>
      </c>
      <c r="F676" s="78"/>
      <c r="G676" s="98" t="s">
        <v>1147</v>
      </c>
      <c r="H676" s="98" t="s">
        <v>679</v>
      </c>
      <c r="I676" s="68" t="s">
        <v>1206</v>
      </c>
    </row>
    <row r="677" spans="1:9" ht="48" x14ac:dyDescent="0.2">
      <c r="A677" s="98" t="s">
        <v>911</v>
      </c>
      <c r="B677" s="98" t="s">
        <v>691</v>
      </c>
      <c r="C677" s="98"/>
      <c r="D677" s="99"/>
      <c r="E677" s="78">
        <v>251121.02</v>
      </c>
      <c r="F677" s="78"/>
      <c r="G677" s="98" t="s">
        <v>1148</v>
      </c>
      <c r="H677" s="98" t="s">
        <v>679</v>
      </c>
      <c r="I677" s="68" t="s">
        <v>1206</v>
      </c>
    </row>
    <row r="678" spans="1:9" ht="48" x14ac:dyDescent="0.2">
      <c r="A678" s="98" t="s">
        <v>910</v>
      </c>
      <c r="B678" s="98" t="s">
        <v>731</v>
      </c>
      <c r="C678" s="98"/>
      <c r="D678" s="99"/>
      <c r="E678" s="78">
        <v>120925.94</v>
      </c>
      <c r="F678" s="78"/>
      <c r="G678" s="98" t="s">
        <v>1148</v>
      </c>
      <c r="H678" s="98" t="s">
        <v>679</v>
      </c>
      <c r="I678" s="68" t="s">
        <v>1206</v>
      </c>
    </row>
    <row r="679" spans="1:9" ht="48" x14ac:dyDescent="0.2">
      <c r="A679" s="98" t="s">
        <v>1069</v>
      </c>
      <c r="B679" s="98" t="s">
        <v>699</v>
      </c>
      <c r="C679" s="98"/>
      <c r="D679" s="99"/>
      <c r="E679" s="78">
        <v>444924.9</v>
      </c>
      <c r="F679" s="78"/>
      <c r="G679" s="98" t="s">
        <v>1149</v>
      </c>
      <c r="H679" s="98" t="s">
        <v>679</v>
      </c>
      <c r="I679" s="68" t="s">
        <v>1206</v>
      </c>
    </row>
    <row r="680" spans="1:9" ht="48" x14ac:dyDescent="0.2">
      <c r="A680" s="98" t="s">
        <v>1069</v>
      </c>
      <c r="B680" s="98" t="s">
        <v>1070</v>
      </c>
      <c r="C680" s="98"/>
      <c r="D680" s="99"/>
      <c r="E680" s="78">
        <v>444924.9</v>
      </c>
      <c r="F680" s="78"/>
      <c r="G680" s="98" t="s">
        <v>1149</v>
      </c>
      <c r="H680" s="98" t="s">
        <v>679</v>
      </c>
      <c r="I680" s="68" t="s">
        <v>1206</v>
      </c>
    </row>
    <row r="681" spans="1:9" ht="36" x14ac:dyDescent="0.2">
      <c r="A681" s="98" t="s">
        <v>909</v>
      </c>
      <c r="B681" s="98" t="s">
        <v>908</v>
      </c>
      <c r="C681" s="98"/>
      <c r="D681" s="99"/>
      <c r="E681" s="78">
        <v>34000</v>
      </c>
      <c r="F681" s="78"/>
      <c r="G681" s="98" t="s">
        <v>907</v>
      </c>
      <c r="H681" s="98" t="s">
        <v>686</v>
      </c>
      <c r="I681" s="68" t="s">
        <v>1206</v>
      </c>
    </row>
    <row r="682" spans="1:9" ht="72" x14ac:dyDescent="0.2">
      <c r="A682" s="98" t="s">
        <v>906</v>
      </c>
      <c r="B682" s="98"/>
      <c r="C682" s="98" t="s">
        <v>905</v>
      </c>
      <c r="D682" s="99"/>
      <c r="E682" s="78">
        <v>15000</v>
      </c>
      <c r="F682" s="78"/>
      <c r="G682" s="98" t="s">
        <v>904</v>
      </c>
      <c r="H682" s="98" t="s">
        <v>686</v>
      </c>
      <c r="I682" s="68" t="s">
        <v>1206</v>
      </c>
    </row>
    <row r="683" spans="1:9" ht="60" x14ac:dyDescent="0.2">
      <c r="A683" s="98" t="s">
        <v>903</v>
      </c>
      <c r="B683" s="98"/>
      <c r="C683" s="98" t="s">
        <v>804</v>
      </c>
      <c r="D683" s="99"/>
      <c r="E683" s="78">
        <v>9500</v>
      </c>
      <c r="F683" s="78"/>
      <c r="G683" s="98" t="s">
        <v>1150</v>
      </c>
      <c r="H683" s="98" t="s">
        <v>686</v>
      </c>
      <c r="I683" s="68" t="s">
        <v>1206</v>
      </c>
    </row>
    <row r="684" spans="1:9" ht="108" x14ac:dyDescent="0.2">
      <c r="A684" s="98" t="s">
        <v>902</v>
      </c>
      <c r="B684" s="98"/>
      <c r="C684" s="98" t="s">
        <v>818</v>
      </c>
      <c r="D684" s="99"/>
      <c r="E684" s="78">
        <v>35100</v>
      </c>
      <c r="F684" s="78"/>
      <c r="G684" s="98" t="s">
        <v>1151</v>
      </c>
      <c r="H684" s="98" t="s">
        <v>679</v>
      </c>
      <c r="I684" s="68" t="s">
        <v>1206</v>
      </c>
    </row>
    <row r="685" spans="1:9" ht="48" x14ac:dyDescent="0.2">
      <c r="A685" s="98" t="s">
        <v>901</v>
      </c>
      <c r="B685" s="98"/>
      <c r="C685" s="98" t="s">
        <v>900</v>
      </c>
      <c r="D685" s="99"/>
      <c r="E685" s="78">
        <v>7680</v>
      </c>
      <c r="F685" s="78"/>
      <c r="G685" s="98" t="s">
        <v>899</v>
      </c>
      <c r="H685" s="98" t="s">
        <v>686</v>
      </c>
      <c r="I685" s="68" t="s">
        <v>1206</v>
      </c>
    </row>
    <row r="686" spans="1:9" ht="72" x14ac:dyDescent="0.2">
      <c r="A686" s="98" t="s">
        <v>898</v>
      </c>
      <c r="B686" s="98"/>
      <c r="C686" s="98" t="s">
        <v>727</v>
      </c>
      <c r="D686" s="99"/>
      <c r="E686" s="78">
        <v>21000</v>
      </c>
      <c r="F686" s="78"/>
      <c r="G686" s="98" t="s">
        <v>1152</v>
      </c>
      <c r="H686" s="98" t="s">
        <v>679</v>
      </c>
      <c r="I686" s="68" t="s">
        <v>1206</v>
      </c>
    </row>
    <row r="687" spans="1:9" ht="144" x14ac:dyDescent="0.2">
      <c r="A687" s="98" t="s">
        <v>897</v>
      </c>
      <c r="B687" s="98"/>
      <c r="C687" s="98" t="s">
        <v>773</v>
      </c>
      <c r="D687" s="99"/>
      <c r="E687" s="78">
        <v>34500</v>
      </c>
      <c r="F687" s="78"/>
      <c r="G687" s="98" t="s">
        <v>1153</v>
      </c>
      <c r="H687" s="98" t="s">
        <v>679</v>
      </c>
      <c r="I687" s="68" t="s">
        <v>1206</v>
      </c>
    </row>
    <row r="688" spans="1:9" ht="24" x14ac:dyDescent="0.2">
      <c r="A688" s="98" t="s">
        <v>704</v>
      </c>
      <c r="B688" s="98"/>
      <c r="C688" s="98" t="s">
        <v>703</v>
      </c>
      <c r="D688" s="99"/>
      <c r="E688" s="78">
        <v>2500</v>
      </c>
      <c r="F688" s="78"/>
      <c r="G688" s="98" t="s">
        <v>704</v>
      </c>
      <c r="H688" s="98" t="s">
        <v>686</v>
      </c>
      <c r="I688" s="68" t="s">
        <v>1206</v>
      </c>
    </row>
    <row r="689" spans="1:9" ht="48" x14ac:dyDescent="0.2">
      <c r="A689" s="98" t="s">
        <v>896</v>
      </c>
      <c r="B689" s="98"/>
      <c r="C689" s="98" t="s">
        <v>895</v>
      </c>
      <c r="D689" s="99"/>
      <c r="E689" s="78">
        <v>30000</v>
      </c>
      <c r="F689" s="78"/>
      <c r="G689" s="98" t="s">
        <v>894</v>
      </c>
      <c r="H689" s="98" t="s">
        <v>679</v>
      </c>
      <c r="I689" s="68" t="s">
        <v>1206</v>
      </c>
    </row>
    <row r="690" spans="1:9" ht="36" x14ac:dyDescent="0.2">
      <c r="A690" s="98" t="s">
        <v>893</v>
      </c>
      <c r="B690" s="98"/>
      <c r="C690" s="98" t="s">
        <v>708</v>
      </c>
      <c r="D690" s="99"/>
      <c r="E690" s="78">
        <v>22000</v>
      </c>
      <c r="F690" s="78"/>
      <c r="G690" s="98" t="s">
        <v>892</v>
      </c>
      <c r="H690" s="98" t="s">
        <v>679</v>
      </c>
      <c r="I690" s="68" t="s">
        <v>1206</v>
      </c>
    </row>
    <row r="691" spans="1:9" ht="72" x14ac:dyDescent="0.2">
      <c r="A691" s="98" t="s">
        <v>891</v>
      </c>
      <c r="B691" s="98"/>
      <c r="C691" s="98" t="s">
        <v>754</v>
      </c>
      <c r="D691" s="99"/>
      <c r="E691" s="78">
        <v>10000</v>
      </c>
      <c r="F691" s="78"/>
      <c r="G691" s="98" t="s">
        <v>890</v>
      </c>
      <c r="H691" s="98" t="s">
        <v>686</v>
      </c>
      <c r="I691" s="68" t="s">
        <v>1206</v>
      </c>
    </row>
    <row r="692" spans="1:9" ht="72" x14ac:dyDescent="0.2">
      <c r="A692" s="98" t="s">
        <v>889</v>
      </c>
      <c r="B692" s="98"/>
      <c r="C692" s="98" t="s">
        <v>766</v>
      </c>
      <c r="D692" s="99"/>
      <c r="E692" s="78">
        <v>33000</v>
      </c>
      <c r="F692" s="78"/>
      <c r="G692" s="98" t="s">
        <v>888</v>
      </c>
      <c r="H692" s="98" t="s">
        <v>686</v>
      </c>
      <c r="I692" s="68" t="s">
        <v>1206</v>
      </c>
    </row>
    <row r="693" spans="1:9" ht="72" x14ac:dyDescent="0.2">
      <c r="A693" s="98" t="s">
        <v>887</v>
      </c>
      <c r="B693" s="98"/>
      <c r="C693" s="98" t="s">
        <v>886</v>
      </c>
      <c r="D693" s="99"/>
      <c r="E693" s="78">
        <v>22240</v>
      </c>
      <c r="F693" s="78"/>
      <c r="G693" s="98" t="s">
        <v>885</v>
      </c>
      <c r="H693" s="98" t="s">
        <v>686</v>
      </c>
      <c r="I693" s="68" t="s">
        <v>1206</v>
      </c>
    </row>
    <row r="694" spans="1:9" ht="108" x14ac:dyDescent="0.2">
      <c r="A694" s="98" t="s">
        <v>884</v>
      </c>
      <c r="B694" s="98"/>
      <c r="C694" s="98" t="s">
        <v>883</v>
      </c>
      <c r="D694" s="99"/>
      <c r="E694" s="78">
        <v>39000</v>
      </c>
      <c r="F694" s="78"/>
      <c r="G694" s="98" t="s">
        <v>884</v>
      </c>
      <c r="H694" s="98" t="s">
        <v>679</v>
      </c>
      <c r="I694" s="68" t="s">
        <v>1206</v>
      </c>
    </row>
    <row r="695" spans="1:9" ht="60" x14ac:dyDescent="0.2">
      <c r="A695" s="98" t="s">
        <v>882</v>
      </c>
      <c r="B695" s="98"/>
      <c r="C695" s="98" t="s">
        <v>881</v>
      </c>
      <c r="D695" s="99"/>
      <c r="E695" s="78">
        <v>6000</v>
      </c>
      <c r="F695" s="78"/>
      <c r="G695" s="98" t="s">
        <v>880</v>
      </c>
      <c r="H695" s="98" t="s">
        <v>686</v>
      </c>
      <c r="I695" s="68" t="s">
        <v>1206</v>
      </c>
    </row>
    <row r="696" spans="1:9" ht="108" x14ac:dyDescent="0.2">
      <c r="A696" s="98" t="s">
        <v>879</v>
      </c>
      <c r="B696" s="98"/>
      <c r="C696" s="98" t="s">
        <v>741</v>
      </c>
      <c r="D696" s="99"/>
      <c r="E696" s="78">
        <v>16500</v>
      </c>
      <c r="F696" s="78"/>
      <c r="G696" s="98" t="s">
        <v>878</v>
      </c>
      <c r="H696" s="98" t="s">
        <v>679</v>
      </c>
      <c r="I696" s="68" t="s">
        <v>1206</v>
      </c>
    </row>
    <row r="697" spans="1:9" ht="60" x14ac:dyDescent="0.2">
      <c r="A697" s="98" t="s">
        <v>877</v>
      </c>
      <c r="B697" s="98"/>
      <c r="C697" s="98" t="s">
        <v>876</v>
      </c>
      <c r="D697" s="99"/>
      <c r="E697" s="78">
        <v>8400</v>
      </c>
      <c r="F697" s="78"/>
      <c r="G697" s="98" t="s">
        <v>875</v>
      </c>
      <c r="H697" s="98" t="s">
        <v>686</v>
      </c>
      <c r="I697" s="68" t="s">
        <v>1206</v>
      </c>
    </row>
    <row r="698" spans="1:9" ht="60" x14ac:dyDescent="0.2">
      <c r="A698" s="98" t="s">
        <v>874</v>
      </c>
      <c r="B698" s="98"/>
      <c r="C698" s="98" t="s">
        <v>873</v>
      </c>
      <c r="D698" s="99"/>
      <c r="E698" s="78">
        <v>32400</v>
      </c>
      <c r="F698" s="78">
        <v>32400</v>
      </c>
      <c r="G698" s="98" t="s">
        <v>872</v>
      </c>
      <c r="H698" s="98" t="s">
        <v>686</v>
      </c>
      <c r="I698" s="68" t="s">
        <v>1206</v>
      </c>
    </row>
    <row r="699" spans="1:9" ht="60" x14ac:dyDescent="0.2">
      <c r="A699" s="98" t="s">
        <v>871</v>
      </c>
      <c r="B699" s="98"/>
      <c r="C699" s="98" t="s">
        <v>776</v>
      </c>
      <c r="D699" s="99"/>
      <c r="E699" s="78">
        <v>31500</v>
      </c>
      <c r="F699" s="78"/>
      <c r="G699" s="98" t="s">
        <v>870</v>
      </c>
      <c r="H699" s="98" t="s">
        <v>686</v>
      </c>
      <c r="I699" s="68" t="s">
        <v>1206</v>
      </c>
    </row>
    <row r="700" spans="1:9" ht="24" x14ac:dyDescent="0.2">
      <c r="A700" s="98" t="s">
        <v>869</v>
      </c>
      <c r="B700" s="98"/>
      <c r="C700" s="98" t="s">
        <v>868</v>
      </c>
      <c r="D700" s="99"/>
      <c r="E700" s="78">
        <v>24000</v>
      </c>
      <c r="F700" s="78"/>
      <c r="G700" s="98" t="s">
        <v>867</v>
      </c>
      <c r="H700" s="98" t="s">
        <v>679</v>
      </c>
      <c r="I700" s="68" t="s">
        <v>1206</v>
      </c>
    </row>
    <row r="701" spans="1:9" ht="108" x14ac:dyDescent="0.2">
      <c r="A701" s="98" t="s">
        <v>866</v>
      </c>
      <c r="B701" s="98"/>
      <c r="C701" s="98" t="s">
        <v>809</v>
      </c>
      <c r="D701" s="99"/>
      <c r="E701" s="78">
        <v>32000</v>
      </c>
      <c r="F701" s="78"/>
      <c r="G701" s="98" t="s">
        <v>865</v>
      </c>
      <c r="H701" s="98" t="s">
        <v>686</v>
      </c>
      <c r="I701" s="68" t="s">
        <v>1206</v>
      </c>
    </row>
    <row r="702" spans="1:9" ht="72" x14ac:dyDescent="0.2">
      <c r="A702" s="98" t="s">
        <v>864</v>
      </c>
      <c r="B702" s="98"/>
      <c r="C702" s="98" t="s">
        <v>714</v>
      </c>
      <c r="D702" s="99"/>
      <c r="E702" s="78">
        <v>16500</v>
      </c>
      <c r="F702" s="78"/>
      <c r="G702" s="98" t="s">
        <v>863</v>
      </c>
      <c r="H702" s="98" t="s">
        <v>679</v>
      </c>
      <c r="I702" s="68" t="s">
        <v>1206</v>
      </c>
    </row>
    <row r="703" spans="1:9" ht="36" x14ac:dyDescent="0.2">
      <c r="A703" s="98" t="s">
        <v>862</v>
      </c>
      <c r="B703" s="98"/>
      <c r="C703" s="98" t="s">
        <v>716</v>
      </c>
      <c r="D703" s="99"/>
      <c r="E703" s="78">
        <v>10000</v>
      </c>
      <c r="F703" s="78"/>
      <c r="G703" s="98" t="s">
        <v>861</v>
      </c>
      <c r="H703" s="98" t="s">
        <v>679</v>
      </c>
      <c r="I703" s="68" t="s">
        <v>1206</v>
      </c>
    </row>
    <row r="704" spans="1:9" ht="36" x14ac:dyDescent="0.2">
      <c r="A704" s="98" t="s">
        <v>860</v>
      </c>
      <c r="B704" s="98"/>
      <c r="C704" s="98" t="s">
        <v>771</v>
      </c>
      <c r="D704" s="99"/>
      <c r="E704" s="78">
        <v>17200</v>
      </c>
      <c r="F704" s="78"/>
      <c r="G704" s="98" t="s">
        <v>859</v>
      </c>
      <c r="H704" s="98" t="s">
        <v>679</v>
      </c>
      <c r="I704" s="68" t="s">
        <v>1206</v>
      </c>
    </row>
    <row r="705" spans="1:9" ht="84" x14ac:dyDescent="0.2">
      <c r="A705" s="98" t="s">
        <v>858</v>
      </c>
      <c r="B705" s="98"/>
      <c r="C705" s="98" t="s">
        <v>735</v>
      </c>
      <c r="D705" s="99"/>
      <c r="E705" s="78">
        <v>21000</v>
      </c>
      <c r="F705" s="78"/>
      <c r="G705" s="98" t="s">
        <v>1154</v>
      </c>
      <c r="H705" s="98" t="s">
        <v>679</v>
      </c>
      <c r="I705" s="68" t="s">
        <v>1206</v>
      </c>
    </row>
    <row r="706" spans="1:9" ht="72" x14ac:dyDescent="0.2">
      <c r="A706" s="98" t="s">
        <v>857</v>
      </c>
      <c r="B706" s="98"/>
      <c r="C706" s="98" t="s">
        <v>856</v>
      </c>
      <c r="D706" s="99"/>
      <c r="E706" s="78">
        <v>34800</v>
      </c>
      <c r="F706" s="78"/>
      <c r="G706" s="98" t="s">
        <v>1155</v>
      </c>
      <c r="H706" s="98" t="s">
        <v>679</v>
      </c>
      <c r="I706" s="68" t="s">
        <v>1206</v>
      </c>
    </row>
    <row r="707" spans="1:9" ht="60" x14ac:dyDescent="0.2">
      <c r="A707" s="98" t="s">
        <v>855</v>
      </c>
      <c r="B707" s="98"/>
      <c r="C707" s="98" t="s">
        <v>854</v>
      </c>
      <c r="D707" s="99"/>
      <c r="E707" s="78">
        <v>32500</v>
      </c>
      <c r="F707" s="78"/>
      <c r="G707" s="98" t="s">
        <v>1156</v>
      </c>
      <c r="H707" s="98" t="s">
        <v>679</v>
      </c>
      <c r="I707" s="68" t="s">
        <v>1206</v>
      </c>
    </row>
    <row r="708" spans="1:9" ht="120" x14ac:dyDescent="0.2">
      <c r="A708" s="98" t="s">
        <v>853</v>
      </c>
      <c r="B708" s="98"/>
      <c r="C708" s="98" t="s">
        <v>763</v>
      </c>
      <c r="D708" s="99"/>
      <c r="E708" s="78">
        <v>3000</v>
      </c>
      <c r="F708" s="78"/>
      <c r="G708" s="98" t="s">
        <v>852</v>
      </c>
      <c r="H708" s="98" t="s">
        <v>686</v>
      </c>
      <c r="I708" s="68" t="s">
        <v>1206</v>
      </c>
    </row>
    <row r="709" spans="1:9" ht="48" x14ac:dyDescent="0.2">
      <c r="A709" s="98" t="s">
        <v>851</v>
      </c>
      <c r="B709" s="98"/>
      <c r="C709" s="98" t="s">
        <v>850</v>
      </c>
      <c r="D709" s="99"/>
      <c r="E709" s="78">
        <v>27000</v>
      </c>
      <c r="F709" s="78"/>
      <c r="G709" s="98" t="s">
        <v>849</v>
      </c>
      <c r="H709" s="98" t="s">
        <v>686</v>
      </c>
      <c r="I709" s="68" t="s">
        <v>1206</v>
      </c>
    </row>
    <row r="710" spans="1:9" ht="48" x14ac:dyDescent="0.2">
      <c r="A710" s="98" t="s">
        <v>848</v>
      </c>
      <c r="B710" s="98"/>
      <c r="C710" s="98" t="s">
        <v>847</v>
      </c>
      <c r="D710" s="99"/>
      <c r="E710" s="78">
        <v>4200</v>
      </c>
      <c r="F710" s="78"/>
      <c r="G710" s="98" t="s">
        <v>846</v>
      </c>
      <c r="H710" s="98" t="s">
        <v>686</v>
      </c>
      <c r="I710" s="68" t="s">
        <v>1206</v>
      </c>
    </row>
    <row r="711" spans="1:9" ht="24" x14ac:dyDescent="0.2">
      <c r="A711" s="98" t="s">
        <v>845</v>
      </c>
      <c r="B711" s="98"/>
      <c r="C711" s="98" t="s">
        <v>844</v>
      </c>
      <c r="D711" s="99"/>
      <c r="E711" s="78">
        <v>16000</v>
      </c>
      <c r="F711" s="78"/>
      <c r="G711" s="98" t="s">
        <v>843</v>
      </c>
      <c r="H711" s="98" t="s">
        <v>679</v>
      </c>
      <c r="I711" s="68" t="s">
        <v>1206</v>
      </c>
    </row>
    <row r="712" spans="1:9" ht="48" x14ac:dyDescent="0.2">
      <c r="A712" s="98" t="s">
        <v>842</v>
      </c>
      <c r="B712" s="98" t="s">
        <v>697</v>
      </c>
      <c r="C712" s="98"/>
      <c r="D712" s="99"/>
      <c r="E712" s="78">
        <v>42000</v>
      </c>
      <c r="F712" s="78"/>
      <c r="G712" s="98" t="s">
        <v>842</v>
      </c>
      <c r="H712" s="98" t="s">
        <v>679</v>
      </c>
      <c r="I712" s="68" t="s">
        <v>1206</v>
      </c>
    </row>
    <row r="713" spans="1:9" ht="144" x14ac:dyDescent="0.2">
      <c r="A713" s="98" t="s">
        <v>841</v>
      </c>
      <c r="B713" s="98"/>
      <c r="C713" s="98" t="s">
        <v>762</v>
      </c>
      <c r="D713" s="99"/>
      <c r="E713" s="78">
        <v>9000</v>
      </c>
      <c r="F713" s="78"/>
      <c r="G713" s="98" t="s">
        <v>1157</v>
      </c>
      <c r="H713" s="98" t="s">
        <v>686</v>
      </c>
      <c r="I713" s="68" t="s">
        <v>1206</v>
      </c>
    </row>
    <row r="714" spans="1:9" ht="48" x14ac:dyDescent="0.2">
      <c r="A714" s="98" t="s">
        <v>840</v>
      </c>
      <c r="B714" s="98" t="s">
        <v>617</v>
      </c>
      <c r="C714" s="98"/>
      <c r="D714" s="99"/>
      <c r="E714" s="78">
        <v>33300</v>
      </c>
      <c r="F714" s="78"/>
      <c r="G714" s="98" t="s">
        <v>839</v>
      </c>
      <c r="H714" s="98" t="s">
        <v>686</v>
      </c>
      <c r="I714" s="68" t="s">
        <v>1206</v>
      </c>
    </row>
    <row r="715" spans="1:9" ht="48" x14ac:dyDescent="0.2">
      <c r="A715" s="98" t="s">
        <v>838</v>
      </c>
      <c r="B715" s="98"/>
      <c r="C715" s="98" t="s">
        <v>837</v>
      </c>
      <c r="D715" s="99"/>
      <c r="E715" s="78">
        <v>42000</v>
      </c>
      <c r="F715" s="78"/>
      <c r="G715" s="98" t="s">
        <v>836</v>
      </c>
      <c r="H715" s="98" t="s">
        <v>679</v>
      </c>
      <c r="I715" s="68" t="s">
        <v>1206</v>
      </c>
    </row>
    <row r="716" spans="1:9" ht="60" x14ac:dyDescent="0.2">
      <c r="A716" s="98" t="s">
        <v>835</v>
      </c>
      <c r="B716" s="98"/>
      <c r="C716" s="98" t="s">
        <v>763</v>
      </c>
      <c r="D716" s="99"/>
      <c r="E716" s="78">
        <v>8000</v>
      </c>
      <c r="F716" s="78"/>
      <c r="G716" s="98" t="s">
        <v>834</v>
      </c>
      <c r="H716" s="98" t="s">
        <v>686</v>
      </c>
      <c r="I716" s="68" t="s">
        <v>1206</v>
      </c>
    </row>
    <row r="717" spans="1:9" ht="120" x14ac:dyDescent="0.2">
      <c r="A717" s="98" t="s">
        <v>833</v>
      </c>
      <c r="B717" s="98"/>
      <c r="C717" s="98" t="s">
        <v>771</v>
      </c>
      <c r="D717" s="99"/>
      <c r="E717" s="78">
        <v>34400</v>
      </c>
      <c r="F717" s="78"/>
      <c r="G717" s="98" t="s">
        <v>1158</v>
      </c>
      <c r="H717" s="98" t="s">
        <v>679</v>
      </c>
      <c r="I717" s="68" t="s">
        <v>1206</v>
      </c>
    </row>
    <row r="718" spans="1:9" ht="36" x14ac:dyDescent="0.2">
      <c r="A718" s="98" t="s">
        <v>832</v>
      </c>
      <c r="B718" s="98" t="s">
        <v>738</v>
      </c>
      <c r="C718" s="98"/>
      <c r="D718" s="99"/>
      <c r="E718" s="78">
        <v>32000</v>
      </c>
      <c r="F718" s="78"/>
      <c r="G718" s="98" t="s">
        <v>831</v>
      </c>
      <c r="H718" s="98" t="s">
        <v>686</v>
      </c>
      <c r="I718" s="68" t="s">
        <v>1206</v>
      </c>
    </row>
    <row r="719" spans="1:9" ht="36" x14ac:dyDescent="0.2">
      <c r="A719" s="98" t="s">
        <v>830</v>
      </c>
      <c r="B719" s="98"/>
      <c r="C719" s="98" t="s">
        <v>681</v>
      </c>
      <c r="D719" s="99"/>
      <c r="E719" s="78">
        <v>33000</v>
      </c>
      <c r="F719" s="78"/>
      <c r="G719" s="98" t="s">
        <v>1159</v>
      </c>
      <c r="H719" s="98" t="s">
        <v>679</v>
      </c>
      <c r="I719" s="68" t="s">
        <v>1206</v>
      </c>
    </row>
    <row r="720" spans="1:9" ht="72" x14ac:dyDescent="0.2">
      <c r="A720" s="98" t="s">
        <v>829</v>
      </c>
      <c r="B720" s="98"/>
      <c r="C720" s="98" t="s">
        <v>741</v>
      </c>
      <c r="D720" s="99"/>
      <c r="E720" s="78">
        <v>100000</v>
      </c>
      <c r="F720" s="78"/>
      <c r="G720" s="98" t="s">
        <v>828</v>
      </c>
      <c r="H720" s="98" t="s">
        <v>679</v>
      </c>
      <c r="I720" s="68" t="s">
        <v>1206</v>
      </c>
    </row>
    <row r="721" spans="1:9" ht="48" x14ac:dyDescent="0.2">
      <c r="A721" s="98" t="s">
        <v>827</v>
      </c>
      <c r="B721" s="98"/>
      <c r="C721" s="98" t="s">
        <v>689</v>
      </c>
      <c r="D721" s="99"/>
      <c r="E721" s="78">
        <v>28000</v>
      </c>
      <c r="F721" s="78">
        <v>112000</v>
      </c>
      <c r="G721" s="98" t="s">
        <v>826</v>
      </c>
      <c r="H721" s="98" t="s">
        <v>686</v>
      </c>
      <c r="I721" s="68" t="s">
        <v>1206</v>
      </c>
    </row>
    <row r="722" spans="1:9" ht="48" x14ac:dyDescent="0.2">
      <c r="A722" s="98" t="s">
        <v>825</v>
      </c>
      <c r="B722" s="98" t="s">
        <v>824</v>
      </c>
      <c r="C722" s="98"/>
      <c r="D722" s="99"/>
      <c r="E722" s="78">
        <v>35000</v>
      </c>
      <c r="F722" s="78"/>
      <c r="G722" s="98" t="s">
        <v>823</v>
      </c>
      <c r="H722" s="98" t="s">
        <v>679</v>
      </c>
      <c r="I722" s="68" t="s">
        <v>1206</v>
      </c>
    </row>
    <row r="723" spans="1:9" ht="36" x14ac:dyDescent="0.2">
      <c r="A723" s="98" t="s">
        <v>822</v>
      </c>
      <c r="B723" s="98"/>
      <c r="C723" s="98" t="s">
        <v>818</v>
      </c>
      <c r="D723" s="99"/>
      <c r="E723" s="78">
        <v>6700</v>
      </c>
      <c r="F723" s="78"/>
      <c r="G723" s="98" t="s">
        <v>1160</v>
      </c>
      <c r="H723" s="98" t="s">
        <v>679</v>
      </c>
      <c r="I723" s="68" t="s">
        <v>1206</v>
      </c>
    </row>
    <row r="724" spans="1:9" ht="24" x14ac:dyDescent="0.2">
      <c r="A724" s="98" t="s">
        <v>821</v>
      </c>
      <c r="B724" s="98"/>
      <c r="C724" s="98" t="s">
        <v>820</v>
      </c>
      <c r="D724" s="99"/>
      <c r="E724" s="78">
        <v>30800</v>
      </c>
      <c r="F724" s="78"/>
      <c r="G724" s="98" t="s">
        <v>1161</v>
      </c>
      <c r="H724" s="98" t="s">
        <v>679</v>
      </c>
      <c r="I724" s="68" t="s">
        <v>1206</v>
      </c>
    </row>
    <row r="725" spans="1:9" ht="72" x14ac:dyDescent="0.2">
      <c r="A725" s="98" t="s">
        <v>783</v>
      </c>
      <c r="B725" s="98"/>
      <c r="C725" s="98" t="s">
        <v>716</v>
      </c>
      <c r="D725" s="99"/>
      <c r="E725" s="78">
        <v>10000</v>
      </c>
      <c r="F725" s="78"/>
      <c r="G725" s="98" t="s">
        <v>1162</v>
      </c>
      <c r="H725" s="98" t="s">
        <v>679</v>
      </c>
      <c r="I725" s="68" t="s">
        <v>1206</v>
      </c>
    </row>
    <row r="726" spans="1:9" ht="24" x14ac:dyDescent="0.2">
      <c r="A726" s="98" t="s">
        <v>819</v>
      </c>
      <c r="B726" s="98"/>
      <c r="C726" s="98" t="s">
        <v>818</v>
      </c>
      <c r="D726" s="99"/>
      <c r="E726" s="78">
        <v>33000</v>
      </c>
      <c r="F726" s="78"/>
      <c r="G726" s="98" t="s">
        <v>1163</v>
      </c>
      <c r="H726" s="98" t="s">
        <v>679</v>
      </c>
      <c r="I726" s="68" t="s">
        <v>1206</v>
      </c>
    </row>
    <row r="727" spans="1:9" ht="96" x14ac:dyDescent="0.2">
      <c r="A727" s="98" t="s">
        <v>817</v>
      </c>
      <c r="B727" s="98"/>
      <c r="C727" s="98" t="s">
        <v>816</v>
      </c>
      <c r="D727" s="99"/>
      <c r="E727" s="78">
        <v>24000</v>
      </c>
      <c r="F727" s="78"/>
      <c r="G727" s="98" t="s">
        <v>815</v>
      </c>
      <c r="H727" s="98" t="s">
        <v>686</v>
      </c>
      <c r="I727" s="68" t="s">
        <v>1206</v>
      </c>
    </row>
    <row r="728" spans="1:9" ht="72" x14ac:dyDescent="0.2">
      <c r="A728" s="98" t="s">
        <v>814</v>
      </c>
      <c r="B728" s="98"/>
      <c r="C728" s="98" t="s">
        <v>708</v>
      </c>
      <c r="D728" s="99"/>
      <c r="E728" s="78">
        <v>35200</v>
      </c>
      <c r="F728" s="78"/>
      <c r="G728" s="98" t="s">
        <v>813</v>
      </c>
      <c r="H728" s="98" t="s">
        <v>686</v>
      </c>
      <c r="I728" s="68" t="s">
        <v>1206</v>
      </c>
    </row>
    <row r="729" spans="1:9" ht="84" x14ac:dyDescent="0.2">
      <c r="A729" s="98" t="s">
        <v>812</v>
      </c>
      <c r="B729" s="98"/>
      <c r="C729" s="98" t="s">
        <v>762</v>
      </c>
      <c r="D729" s="99"/>
      <c r="E729" s="78">
        <v>9200</v>
      </c>
      <c r="F729" s="78"/>
      <c r="G729" s="98" t="s">
        <v>1164</v>
      </c>
      <c r="H729" s="98" t="s">
        <v>686</v>
      </c>
      <c r="I729" s="68" t="s">
        <v>1206</v>
      </c>
    </row>
    <row r="730" spans="1:9" ht="96" x14ac:dyDescent="0.2">
      <c r="A730" s="98" t="s">
        <v>811</v>
      </c>
      <c r="B730" s="98"/>
      <c r="C730" s="98" t="s">
        <v>714</v>
      </c>
      <c r="D730" s="99"/>
      <c r="E730" s="78">
        <v>6600</v>
      </c>
      <c r="F730" s="78"/>
      <c r="G730" s="98" t="s">
        <v>1165</v>
      </c>
      <c r="H730" s="98" t="s">
        <v>679</v>
      </c>
      <c r="I730" s="68" t="s">
        <v>1206</v>
      </c>
    </row>
    <row r="731" spans="1:9" ht="84" x14ac:dyDescent="0.2">
      <c r="A731" s="98" t="s">
        <v>721</v>
      </c>
      <c r="B731" s="98" t="s">
        <v>691</v>
      </c>
      <c r="C731" s="98"/>
      <c r="D731" s="99"/>
      <c r="E731" s="78">
        <v>48429.9</v>
      </c>
      <c r="F731" s="78"/>
      <c r="G731" s="98" t="s">
        <v>1166</v>
      </c>
      <c r="H731" s="98" t="s">
        <v>679</v>
      </c>
      <c r="I731" s="68" t="s">
        <v>1206</v>
      </c>
    </row>
    <row r="732" spans="1:9" ht="108" x14ac:dyDescent="0.2">
      <c r="A732" s="98" t="s">
        <v>810</v>
      </c>
      <c r="B732" s="98"/>
      <c r="C732" s="98" t="s">
        <v>809</v>
      </c>
      <c r="D732" s="99"/>
      <c r="E732" s="78">
        <v>32000</v>
      </c>
      <c r="F732" s="78"/>
      <c r="G732" s="98" t="s">
        <v>808</v>
      </c>
      <c r="H732" s="98" t="s">
        <v>686</v>
      </c>
      <c r="I732" s="68" t="s">
        <v>1206</v>
      </c>
    </row>
    <row r="733" spans="1:9" ht="24" x14ac:dyDescent="0.2">
      <c r="A733" s="98" t="s">
        <v>807</v>
      </c>
      <c r="B733" s="98" t="s">
        <v>806</v>
      </c>
      <c r="C733" s="98"/>
      <c r="D733" s="99"/>
      <c r="E733" s="78">
        <v>672600</v>
      </c>
      <c r="F733" s="78"/>
      <c r="G733" s="98" t="s">
        <v>1167</v>
      </c>
      <c r="H733" s="98" t="s">
        <v>679</v>
      </c>
      <c r="I733" s="68" t="s">
        <v>1206</v>
      </c>
    </row>
    <row r="734" spans="1:9" ht="60" x14ac:dyDescent="0.2">
      <c r="A734" s="98" t="s">
        <v>805</v>
      </c>
      <c r="B734" s="98"/>
      <c r="C734" s="98" t="s">
        <v>804</v>
      </c>
      <c r="D734" s="99"/>
      <c r="E734" s="78">
        <v>57000</v>
      </c>
      <c r="F734" s="78"/>
      <c r="G734" s="98" t="s">
        <v>1168</v>
      </c>
      <c r="H734" s="98" t="s">
        <v>686</v>
      </c>
      <c r="I734" s="68" t="s">
        <v>1206</v>
      </c>
    </row>
    <row r="735" spans="1:9" ht="48" x14ac:dyDescent="0.2">
      <c r="A735" s="98" t="s">
        <v>779</v>
      </c>
      <c r="B735" s="98"/>
      <c r="C735" s="98" t="s">
        <v>710</v>
      </c>
      <c r="D735" s="99"/>
      <c r="E735" s="78">
        <v>47000</v>
      </c>
      <c r="F735" s="78"/>
      <c r="G735" s="98" t="s">
        <v>1169</v>
      </c>
      <c r="H735" s="98" t="s">
        <v>686</v>
      </c>
      <c r="I735" s="68" t="s">
        <v>1206</v>
      </c>
    </row>
    <row r="736" spans="1:9" ht="96" x14ac:dyDescent="0.2">
      <c r="A736" s="98" t="s">
        <v>803</v>
      </c>
      <c r="B736" s="98" t="s">
        <v>756</v>
      </c>
      <c r="C736" s="98"/>
      <c r="D736" s="99"/>
      <c r="E736" s="78">
        <v>39009.47</v>
      </c>
      <c r="F736" s="78"/>
      <c r="G736" s="98" t="s">
        <v>1166</v>
      </c>
      <c r="H736" s="98" t="s">
        <v>679</v>
      </c>
      <c r="I736" s="68" t="s">
        <v>1206</v>
      </c>
    </row>
    <row r="737" spans="1:9" ht="60" x14ac:dyDescent="0.2">
      <c r="A737" s="98" t="s">
        <v>802</v>
      </c>
      <c r="B737" s="98"/>
      <c r="C737" s="98" t="s">
        <v>801</v>
      </c>
      <c r="D737" s="99"/>
      <c r="E737" s="78">
        <v>8600</v>
      </c>
      <c r="F737" s="78"/>
      <c r="G737" s="98" t="s">
        <v>1170</v>
      </c>
      <c r="H737" s="98" t="s">
        <v>679</v>
      </c>
      <c r="I737" s="68" t="s">
        <v>1206</v>
      </c>
    </row>
    <row r="738" spans="1:9" ht="60" x14ac:dyDescent="0.2">
      <c r="A738" s="98" t="s">
        <v>800</v>
      </c>
      <c r="B738" s="98"/>
      <c r="C738" s="98" t="s">
        <v>799</v>
      </c>
      <c r="D738" s="99"/>
      <c r="E738" s="78">
        <v>6880</v>
      </c>
      <c r="F738" s="78"/>
      <c r="G738" s="98" t="s">
        <v>798</v>
      </c>
      <c r="H738" s="98" t="s">
        <v>679</v>
      </c>
      <c r="I738" s="68" t="s">
        <v>1206</v>
      </c>
    </row>
    <row r="739" spans="1:9" ht="48" x14ac:dyDescent="0.2">
      <c r="A739" s="98" t="s">
        <v>797</v>
      </c>
      <c r="B739" s="98"/>
      <c r="C739" s="98" t="s">
        <v>796</v>
      </c>
      <c r="D739" s="99"/>
      <c r="E739" s="78">
        <v>28000</v>
      </c>
      <c r="F739" s="78"/>
      <c r="G739" s="98" t="s">
        <v>795</v>
      </c>
      <c r="H739" s="98" t="s">
        <v>679</v>
      </c>
      <c r="I739" s="68" t="s">
        <v>1206</v>
      </c>
    </row>
    <row r="740" spans="1:9" ht="48" x14ac:dyDescent="0.2">
      <c r="A740" s="98" t="s">
        <v>794</v>
      </c>
      <c r="B740" s="98"/>
      <c r="C740" s="98" t="s">
        <v>793</v>
      </c>
      <c r="D740" s="99"/>
      <c r="E740" s="78">
        <v>6640</v>
      </c>
      <c r="F740" s="78"/>
      <c r="G740" s="98" t="s">
        <v>1171</v>
      </c>
      <c r="H740" s="98" t="s">
        <v>686</v>
      </c>
      <c r="I740" s="68" t="s">
        <v>1206</v>
      </c>
    </row>
    <row r="741" spans="1:9" ht="48" x14ac:dyDescent="0.2">
      <c r="A741" s="98" t="s">
        <v>1071</v>
      </c>
      <c r="B741" s="98"/>
      <c r="C741" s="98" t="s">
        <v>792</v>
      </c>
      <c r="D741" s="99"/>
      <c r="E741" s="78">
        <v>33000</v>
      </c>
      <c r="F741" s="78"/>
      <c r="G741" s="98" t="s">
        <v>791</v>
      </c>
      <c r="H741" s="98" t="s">
        <v>686</v>
      </c>
      <c r="I741" s="68" t="s">
        <v>1206</v>
      </c>
    </row>
    <row r="742" spans="1:9" ht="48" x14ac:dyDescent="0.2">
      <c r="A742" s="98" t="s">
        <v>1072</v>
      </c>
      <c r="B742" s="98"/>
      <c r="C742" s="98" t="s">
        <v>790</v>
      </c>
      <c r="D742" s="99"/>
      <c r="E742" s="78">
        <v>33000</v>
      </c>
      <c r="F742" s="78"/>
      <c r="G742" s="98" t="s">
        <v>789</v>
      </c>
      <c r="H742" s="98" t="s">
        <v>686</v>
      </c>
      <c r="I742" s="68" t="s">
        <v>1206</v>
      </c>
    </row>
    <row r="743" spans="1:9" ht="36" x14ac:dyDescent="0.2">
      <c r="A743" s="98" t="s">
        <v>788</v>
      </c>
      <c r="B743" s="98" t="s">
        <v>745</v>
      </c>
      <c r="C743" s="98"/>
      <c r="D743" s="99"/>
      <c r="E743" s="78">
        <v>491838.75</v>
      </c>
      <c r="F743" s="78"/>
      <c r="G743" s="98" t="s">
        <v>1172</v>
      </c>
      <c r="H743" s="98" t="s">
        <v>679</v>
      </c>
      <c r="I743" s="68" t="s">
        <v>1206</v>
      </c>
    </row>
    <row r="744" spans="1:9" ht="36" x14ac:dyDescent="0.2">
      <c r="A744" s="98" t="s">
        <v>788</v>
      </c>
      <c r="B744" s="98" t="s">
        <v>746</v>
      </c>
      <c r="C744" s="98"/>
      <c r="D744" s="99"/>
      <c r="E744" s="78">
        <v>36980.35</v>
      </c>
      <c r="F744" s="78"/>
      <c r="G744" s="98" t="s">
        <v>1172</v>
      </c>
      <c r="H744" s="98" t="s">
        <v>679</v>
      </c>
      <c r="I744" s="68" t="s">
        <v>1206</v>
      </c>
    </row>
    <row r="745" spans="1:9" ht="84" x14ac:dyDescent="0.2">
      <c r="A745" s="98" t="s">
        <v>721</v>
      </c>
      <c r="B745" s="98" t="s">
        <v>720</v>
      </c>
      <c r="C745" s="98"/>
      <c r="D745" s="99"/>
      <c r="E745" s="78">
        <v>40032.800000000003</v>
      </c>
      <c r="F745" s="78"/>
      <c r="G745" s="98" t="s">
        <v>1166</v>
      </c>
      <c r="H745" s="98" t="s">
        <v>679</v>
      </c>
      <c r="I745" s="68" t="s">
        <v>1206</v>
      </c>
    </row>
    <row r="746" spans="1:9" ht="48" x14ac:dyDescent="0.2">
      <c r="A746" s="98" t="s">
        <v>1073</v>
      </c>
      <c r="B746" s="98"/>
      <c r="C746" s="98" t="s">
        <v>787</v>
      </c>
      <c r="D746" s="99"/>
      <c r="E746" s="78">
        <v>33000</v>
      </c>
      <c r="F746" s="78"/>
      <c r="G746" s="98" t="s">
        <v>786</v>
      </c>
      <c r="H746" s="98" t="s">
        <v>686</v>
      </c>
      <c r="I746" s="68" t="s">
        <v>1206</v>
      </c>
    </row>
    <row r="747" spans="1:9" ht="48" x14ac:dyDescent="0.2">
      <c r="A747" s="98" t="s">
        <v>1074</v>
      </c>
      <c r="B747" s="98"/>
      <c r="C747" s="98" t="s">
        <v>785</v>
      </c>
      <c r="D747" s="99"/>
      <c r="E747" s="78">
        <v>33000</v>
      </c>
      <c r="F747" s="78"/>
      <c r="G747" s="98" t="s">
        <v>784</v>
      </c>
      <c r="H747" s="98" t="s">
        <v>686</v>
      </c>
      <c r="I747" s="68" t="s">
        <v>1206</v>
      </c>
    </row>
    <row r="748" spans="1:9" ht="72" x14ac:dyDescent="0.2">
      <c r="A748" s="98" t="s">
        <v>783</v>
      </c>
      <c r="B748" s="98"/>
      <c r="C748" s="98" t="s">
        <v>716</v>
      </c>
      <c r="D748" s="99"/>
      <c r="E748" s="78">
        <v>10000</v>
      </c>
      <c r="F748" s="78"/>
      <c r="G748" s="98" t="s">
        <v>1173</v>
      </c>
      <c r="H748" s="98" t="s">
        <v>679</v>
      </c>
      <c r="I748" s="68" t="s">
        <v>1206</v>
      </c>
    </row>
    <row r="749" spans="1:9" ht="24" x14ac:dyDescent="0.2">
      <c r="A749" s="98" t="s">
        <v>782</v>
      </c>
      <c r="B749" s="98"/>
      <c r="C749" s="98" t="s">
        <v>703</v>
      </c>
      <c r="D749" s="99"/>
      <c r="E749" s="78">
        <v>7500</v>
      </c>
      <c r="F749" s="78"/>
      <c r="G749" s="98" t="s">
        <v>782</v>
      </c>
      <c r="H749" s="98" t="s">
        <v>686</v>
      </c>
      <c r="I749" s="68" t="s">
        <v>1206</v>
      </c>
    </row>
    <row r="750" spans="1:9" ht="84" x14ac:dyDescent="0.2">
      <c r="A750" s="98" t="s">
        <v>781</v>
      </c>
      <c r="B750" s="98"/>
      <c r="C750" s="98" t="s">
        <v>780</v>
      </c>
      <c r="D750" s="99"/>
      <c r="E750" s="78">
        <v>35200</v>
      </c>
      <c r="F750" s="78"/>
      <c r="G750" s="98" t="s">
        <v>1174</v>
      </c>
      <c r="H750" s="98" t="s">
        <v>686</v>
      </c>
      <c r="I750" s="68" t="s">
        <v>1206</v>
      </c>
    </row>
    <row r="751" spans="1:9" ht="48" x14ac:dyDescent="0.2">
      <c r="A751" s="98" t="s">
        <v>779</v>
      </c>
      <c r="B751" s="98" t="s">
        <v>778</v>
      </c>
      <c r="C751" s="98"/>
      <c r="D751" s="99"/>
      <c r="E751" s="78">
        <v>63272</v>
      </c>
      <c r="F751" s="78"/>
      <c r="G751" s="98" t="s">
        <v>1169</v>
      </c>
      <c r="H751" s="98" t="s">
        <v>686</v>
      </c>
      <c r="I751" s="68" t="s">
        <v>1206</v>
      </c>
    </row>
    <row r="752" spans="1:9" ht="60" x14ac:dyDescent="0.2">
      <c r="A752" s="98" t="s">
        <v>777</v>
      </c>
      <c r="B752" s="98"/>
      <c r="C752" s="98" t="s">
        <v>776</v>
      </c>
      <c r="D752" s="99"/>
      <c r="E752" s="78">
        <v>35200</v>
      </c>
      <c r="F752" s="78"/>
      <c r="G752" s="98" t="s">
        <v>775</v>
      </c>
      <c r="H752" s="98" t="s">
        <v>686</v>
      </c>
      <c r="I752" s="68" t="s">
        <v>1206</v>
      </c>
    </row>
    <row r="753" spans="1:9" ht="96" x14ac:dyDescent="0.2">
      <c r="A753" s="98" t="s">
        <v>774</v>
      </c>
      <c r="B753" s="98"/>
      <c r="C753" s="98" t="s">
        <v>773</v>
      </c>
      <c r="D753" s="99"/>
      <c r="E753" s="78">
        <v>34500</v>
      </c>
      <c r="F753" s="78">
        <v>103500</v>
      </c>
      <c r="G753" s="98" t="s">
        <v>1175</v>
      </c>
      <c r="H753" s="98" t="s">
        <v>679</v>
      </c>
      <c r="I753" s="68" t="s">
        <v>1206</v>
      </c>
    </row>
    <row r="754" spans="1:9" ht="144" x14ac:dyDescent="0.2">
      <c r="A754" s="98" t="s">
        <v>772</v>
      </c>
      <c r="B754" s="98"/>
      <c r="C754" s="98" t="s">
        <v>771</v>
      </c>
      <c r="D754" s="99"/>
      <c r="E754" s="78">
        <v>34400</v>
      </c>
      <c r="F754" s="78"/>
      <c r="G754" s="98" t="s">
        <v>1176</v>
      </c>
      <c r="H754" s="98" t="s">
        <v>679</v>
      </c>
      <c r="I754" s="68" t="s">
        <v>1206</v>
      </c>
    </row>
    <row r="755" spans="1:9" ht="48" x14ac:dyDescent="0.2">
      <c r="A755" s="98" t="s">
        <v>770</v>
      </c>
      <c r="B755" s="98"/>
      <c r="C755" s="98" t="s">
        <v>769</v>
      </c>
      <c r="D755" s="99"/>
      <c r="E755" s="78">
        <v>7000</v>
      </c>
      <c r="F755" s="78"/>
      <c r="G755" s="98" t="s">
        <v>768</v>
      </c>
      <c r="H755" s="98" t="s">
        <v>679</v>
      </c>
      <c r="I755" s="68" t="s">
        <v>1206</v>
      </c>
    </row>
    <row r="756" spans="1:9" ht="84" x14ac:dyDescent="0.2">
      <c r="A756" s="98" t="s">
        <v>721</v>
      </c>
      <c r="B756" s="98" t="s">
        <v>756</v>
      </c>
      <c r="C756" s="98"/>
      <c r="D756" s="99"/>
      <c r="E756" s="78"/>
      <c r="F756" s="78">
        <v>43115.73</v>
      </c>
      <c r="G756" s="98" t="s">
        <v>1166</v>
      </c>
      <c r="H756" s="98" t="s">
        <v>679</v>
      </c>
      <c r="I756" s="68" t="s">
        <v>1206</v>
      </c>
    </row>
    <row r="757" spans="1:9" ht="60" x14ac:dyDescent="0.2">
      <c r="A757" s="98" t="s">
        <v>767</v>
      </c>
      <c r="B757" s="98"/>
      <c r="C757" s="98" t="s">
        <v>766</v>
      </c>
      <c r="D757" s="99"/>
      <c r="E757" s="78"/>
      <c r="F757" s="78">
        <v>33000</v>
      </c>
      <c r="G757" s="98" t="s">
        <v>765</v>
      </c>
      <c r="H757" s="98" t="s">
        <v>686</v>
      </c>
      <c r="I757" s="68" t="s">
        <v>1206</v>
      </c>
    </row>
    <row r="758" spans="1:9" ht="36" x14ac:dyDescent="0.2">
      <c r="A758" s="98" t="s">
        <v>764</v>
      </c>
      <c r="B758" s="98"/>
      <c r="C758" s="98" t="s">
        <v>763</v>
      </c>
      <c r="D758" s="99"/>
      <c r="E758" s="78"/>
      <c r="F758" s="78">
        <v>90200</v>
      </c>
      <c r="G758" s="98" t="s">
        <v>1177</v>
      </c>
      <c r="H758" s="98" t="s">
        <v>686</v>
      </c>
      <c r="I758" s="68" t="s">
        <v>1206</v>
      </c>
    </row>
    <row r="759" spans="1:9" ht="72" x14ac:dyDescent="0.2">
      <c r="A759" s="98" t="s">
        <v>761</v>
      </c>
      <c r="B759" s="98"/>
      <c r="C759" s="98" t="s">
        <v>762</v>
      </c>
      <c r="D759" s="99"/>
      <c r="E759" s="78"/>
      <c r="F759" s="78">
        <v>194400</v>
      </c>
      <c r="G759" s="98" t="s">
        <v>761</v>
      </c>
      <c r="H759" s="98" t="s">
        <v>686</v>
      </c>
      <c r="I759" s="68" t="s">
        <v>1206</v>
      </c>
    </row>
    <row r="760" spans="1:9" ht="60" x14ac:dyDescent="0.2">
      <c r="A760" s="98" t="s">
        <v>719</v>
      </c>
      <c r="B760" s="98" t="s">
        <v>718</v>
      </c>
      <c r="C760" s="98"/>
      <c r="D760" s="99"/>
      <c r="E760" s="78"/>
      <c r="F760" s="78">
        <v>117915.84</v>
      </c>
      <c r="G760" s="98" t="s">
        <v>1178</v>
      </c>
      <c r="H760" s="98" t="s">
        <v>679</v>
      </c>
      <c r="I760" s="68" t="s">
        <v>1206</v>
      </c>
    </row>
    <row r="761" spans="1:9" ht="84" x14ac:dyDescent="0.2">
      <c r="A761" s="98" t="s">
        <v>749</v>
      </c>
      <c r="B761" s="98" t="s">
        <v>760</v>
      </c>
      <c r="C761" s="98"/>
      <c r="D761" s="99"/>
      <c r="E761" s="78"/>
      <c r="F761" s="78">
        <v>311791.40000000002</v>
      </c>
      <c r="G761" s="98" t="s">
        <v>747</v>
      </c>
      <c r="H761" s="98" t="s">
        <v>679</v>
      </c>
      <c r="I761" s="68" t="s">
        <v>1206</v>
      </c>
    </row>
    <row r="762" spans="1:9" ht="36" x14ac:dyDescent="0.2">
      <c r="A762" s="98" t="s">
        <v>759</v>
      </c>
      <c r="B762" s="98" t="s">
        <v>758</v>
      </c>
      <c r="C762" s="98"/>
      <c r="D762" s="99"/>
      <c r="E762" s="78"/>
      <c r="F762" s="78">
        <v>80240</v>
      </c>
      <c r="G762" s="98" t="s">
        <v>757</v>
      </c>
      <c r="H762" s="98" t="s">
        <v>679</v>
      </c>
      <c r="I762" s="68" t="s">
        <v>1206</v>
      </c>
    </row>
    <row r="763" spans="1:9" ht="36" x14ac:dyDescent="0.2">
      <c r="A763" s="98" t="s">
        <v>759</v>
      </c>
      <c r="B763" s="98" t="s">
        <v>758</v>
      </c>
      <c r="C763" s="98"/>
      <c r="D763" s="99"/>
      <c r="E763" s="78"/>
      <c r="F763" s="78">
        <v>80240</v>
      </c>
      <c r="G763" s="98" t="s">
        <v>757</v>
      </c>
      <c r="H763" s="98" t="s">
        <v>679</v>
      </c>
      <c r="I763" s="68" t="s">
        <v>1206</v>
      </c>
    </row>
    <row r="764" spans="1:9" ht="36" x14ac:dyDescent="0.2">
      <c r="A764" s="98" t="s">
        <v>1075</v>
      </c>
      <c r="B764" s="98" t="s">
        <v>745</v>
      </c>
      <c r="C764" s="98"/>
      <c r="D764" s="99"/>
      <c r="E764" s="78"/>
      <c r="F764" s="78">
        <v>427500</v>
      </c>
      <c r="G764" s="98" t="s">
        <v>1172</v>
      </c>
      <c r="H764" s="98" t="s">
        <v>679</v>
      </c>
      <c r="I764" s="68" t="s">
        <v>1206</v>
      </c>
    </row>
    <row r="765" spans="1:9" ht="36" x14ac:dyDescent="0.2">
      <c r="A765" s="98" t="s">
        <v>1075</v>
      </c>
      <c r="B765" s="98" t="s">
        <v>746</v>
      </c>
      <c r="C765" s="98"/>
      <c r="D765" s="99"/>
      <c r="E765" s="78"/>
      <c r="F765" s="78">
        <v>32142.84</v>
      </c>
      <c r="G765" s="98" t="s">
        <v>1172</v>
      </c>
      <c r="H765" s="98" t="s">
        <v>679</v>
      </c>
      <c r="I765" s="68" t="s">
        <v>1206</v>
      </c>
    </row>
    <row r="766" spans="1:9" ht="84" x14ac:dyDescent="0.2">
      <c r="A766" s="98" t="s">
        <v>721</v>
      </c>
      <c r="B766" s="98" t="s">
        <v>691</v>
      </c>
      <c r="C766" s="98"/>
      <c r="D766" s="99"/>
      <c r="E766" s="78"/>
      <c r="F766" s="78">
        <v>339858.88</v>
      </c>
      <c r="G766" s="98" t="s">
        <v>1166</v>
      </c>
      <c r="H766" s="98" t="s">
        <v>679</v>
      </c>
      <c r="I766" s="68" t="s">
        <v>1206</v>
      </c>
    </row>
    <row r="767" spans="1:9" ht="84" x14ac:dyDescent="0.2">
      <c r="A767" s="98" t="s">
        <v>721</v>
      </c>
      <c r="B767" s="98" t="s">
        <v>756</v>
      </c>
      <c r="C767" s="98"/>
      <c r="D767" s="99"/>
      <c r="E767" s="78"/>
      <c r="F767" s="78">
        <v>68437.64</v>
      </c>
      <c r="G767" s="98" t="s">
        <v>1166</v>
      </c>
      <c r="H767" s="98" t="s">
        <v>679</v>
      </c>
      <c r="I767" s="68" t="s">
        <v>1206</v>
      </c>
    </row>
    <row r="768" spans="1:9" ht="60" x14ac:dyDescent="0.2">
      <c r="A768" s="98" t="s">
        <v>755</v>
      </c>
      <c r="B768" s="98"/>
      <c r="C768" s="98" t="s">
        <v>754</v>
      </c>
      <c r="D768" s="99"/>
      <c r="E768" s="78"/>
      <c r="F768" s="78">
        <v>84000</v>
      </c>
      <c r="G768" s="98" t="s">
        <v>753</v>
      </c>
      <c r="H768" s="98" t="s">
        <v>686</v>
      </c>
      <c r="I768" s="68" t="s">
        <v>1206</v>
      </c>
    </row>
    <row r="769" spans="1:9" ht="84" x14ac:dyDescent="0.2">
      <c r="A769" s="98" t="s">
        <v>749</v>
      </c>
      <c r="B769" s="98" t="s">
        <v>752</v>
      </c>
      <c r="C769" s="98" t="s">
        <v>751</v>
      </c>
      <c r="D769" s="99"/>
      <c r="E769" s="78"/>
      <c r="F769" s="78">
        <v>442068.6</v>
      </c>
      <c r="G769" s="98" t="s">
        <v>747</v>
      </c>
      <c r="H769" s="98" t="s">
        <v>679</v>
      </c>
      <c r="I769" s="68" t="s">
        <v>1206</v>
      </c>
    </row>
    <row r="770" spans="1:9" ht="84" x14ac:dyDescent="0.2">
      <c r="A770" s="98" t="s">
        <v>749</v>
      </c>
      <c r="B770" s="98" t="s">
        <v>750</v>
      </c>
      <c r="C770" s="98"/>
      <c r="D770" s="99"/>
      <c r="E770" s="78"/>
      <c r="F770" s="78">
        <v>143393.60000000001</v>
      </c>
      <c r="G770" s="98" t="s">
        <v>747</v>
      </c>
      <c r="H770" s="98" t="s">
        <v>679</v>
      </c>
      <c r="I770" s="68" t="s">
        <v>1206</v>
      </c>
    </row>
    <row r="771" spans="1:9" ht="84" x14ac:dyDescent="0.2">
      <c r="A771" s="98" t="s">
        <v>749</v>
      </c>
      <c r="B771" s="98" t="s">
        <v>748</v>
      </c>
      <c r="C771" s="98"/>
      <c r="D771" s="99"/>
      <c r="E771" s="78"/>
      <c r="F771" s="78">
        <v>9021.7999999999993</v>
      </c>
      <c r="G771" s="98" t="s">
        <v>747</v>
      </c>
      <c r="H771" s="98" t="s">
        <v>679</v>
      </c>
      <c r="I771" s="68" t="s">
        <v>1206</v>
      </c>
    </row>
    <row r="772" spans="1:9" ht="24" x14ac:dyDescent="0.2">
      <c r="A772" s="98" t="s">
        <v>730</v>
      </c>
      <c r="B772" s="98" t="s">
        <v>729</v>
      </c>
      <c r="C772" s="98"/>
      <c r="D772" s="99"/>
      <c r="E772" s="78"/>
      <c r="F772" s="78">
        <v>874169.88</v>
      </c>
      <c r="G772" s="98" t="s">
        <v>1179</v>
      </c>
      <c r="H772" s="98" t="s">
        <v>679</v>
      </c>
      <c r="I772" s="68" t="s">
        <v>1206</v>
      </c>
    </row>
    <row r="773" spans="1:9" ht="36" x14ac:dyDescent="0.2">
      <c r="A773" s="98" t="s">
        <v>1075</v>
      </c>
      <c r="B773" s="98" t="s">
        <v>746</v>
      </c>
      <c r="C773" s="98"/>
      <c r="D773" s="99"/>
      <c r="E773" s="78"/>
      <c r="F773" s="78">
        <v>75857.119999999995</v>
      </c>
      <c r="G773" s="98" t="s">
        <v>1172</v>
      </c>
      <c r="H773" s="98" t="s">
        <v>679</v>
      </c>
      <c r="I773" s="68" t="s">
        <v>1206</v>
      </c>
    </row>
    <row r="774" spans="1:9" ht="36" x14ac:dyDescent="0.2">
      <c r="A774" s="98" t="s">
        <v>1075</v>
      </c>
      <c r="B774" s="98" t="s">
        <v>745</v>
      </c>
      <c r="C774" s="98"/>
      <c r="D774" s="99"/>
      <c r="E774" s="78"/>
      <c r="F774" s="78">
        <v>952260</v>
      </c>
      <c r="G774" s="98" t="s">
        <v>1172</v>
      </c>
      <c r="H774" s="98" t="s">
        <v>679</v>
      </c>
      <c r="I774" s="68" t="s">
        <v>1206</v>
      </c>
    </row>
    <row r="775" spans="1:9" ht="48" x14ac:dyDescent="0.2">
      <c r="A775" s="98" t="s">
        <v>744</v>
      </c>
      <c r="B775" s="98" t="s">
        <v>743</v>
      </c>
      <c r="C775" s="98"/>
      <c r="D775" s="99"/>
      <c r="E775" s="78"/>
      <c r="F775" s="78">
        <v>3000000</v>
      </c>
      <c r="G775" s="98" t="s">
        <v>1180</v>
      </c>
      <c r="H775" s="98" t="s">
        <v>679</v>
      </c>
      <c r="I775" s="68" t="s">
        <v>1206</v>
      </c>
    </row>
    <row r="776" spans="1:9" ht="72" x14ac:dyDescent="0.2">
      <c r="A776" s="98" t="s">
        <v>742</v>
      </c>
      <c r="B776" s="98"/>
      <c r="C776" s="98" t="s">
        <v>741</v>
      </c>
      <c r="D776" s="99"/>
      <c r="E776" s="78"/>
      <c r="F776" s="78">
        <v>34530</v>
      </c>
      <c r="G776" s="98" t="s">
        <v>740</v>
      </c>
      <c r="H776" s="98" t="s">
        <v>686</v>
      </c>
      <c r="I776" s="68" t="s">
        <v>1206</v>
      </c>
    </row>
    <row r="777" spans="1:9" ht="48" x14ac:dyDescent="0.2">
      <c r="A777" s="98" t="s">
        <v>739</v>
      </c>
      <c r="B777" s="98" t="s">
        <v>738</v>
      </c>
      <c r="C777" s="98"/>
      <c r="D777" s="99"/>
      <c r="E777" s="78"/>
      <c r="F777" s="78">
        <v>25000</v>
      </c>
      <c r="G777" s="98" t="s">
        <v>737</v>
      </c>
      <c r="H777" s="98" t="s">
        <v>686</v>
      </c>
      <c r="I777" s="68" t="s">
        <v>1206</v>
      </c>
    </row>
    <row r="778" spans="1:9" ht="72" x14ac:dyDescent="0.2">
      <c r="A778" s="98" t="s">
        <v>736</v>
      </c>
      <c r="B778" s="98"/>
      <c r="C778" s="98" t="s">
        <v>735</v>
      </c>
      <c r="D778" s="99"/>
      <c r="E778" s="78"/>
      <c r="F778" s="78">
        <v>14000</v>
      </c>
      <c r="G778" s="98" t="s">
        <v>736</v>
      </c>
      <c r="H778" s="98" t="s">
        <v>679</v>
      </c>
      <c r="I778" s="68" t="s">
        <v>1206</v>
      </c>
    </row>
    <row r="779" spans="1:9" ht="24" x14ac:dyDescent="0.2">
      <c r="A779" s="98" t="s">
        <v>734</v>
      </c>
      <c r="B779" s="98" t="s">
        <v>733</v>
      </c>
      <c r="C779" s="98"/>
      <c r="D779" s="99"/>
      <c r="E779" s="78"/>
      <c r="F779" s="78">
        <v>35200</v>
      </c>
      <c r="G779" s="98" t="s">
        <v>732</v>
      </c>
      <c r="H779" s="98" t="s">
        <v>686</v>
      </c>
      <c r="I779" s="68" t="s">
        <v>1206</v>
      </c>
    </row>
    <row r="780" spans="1:9" ht="48" x14ac:dyDescent="0.2">
      <c r="A780" s="98" t="s">
        <v>692</v>
      </c>
      <c r="B780" s="98" t="s">
        <v>691</v>
      </c>
      <c r="C780" s="98"/>
      <c r="D780" s="99"/>
      <c r="E780" s="78"/>
      <c r="F780" s="78">
        <v>106305.36</v>
      </c>
      <c r="G780" s="98" t="s">
        <v>1148</v>
      </c>
      <c r="H780" s="98" t="s">
        <v>679</v>
      </c>
      <c r="I780" s="68" t="s">
        <v>1206</v>
      </c>
    </row>
    <row r="781" spans="1:9" ht="48" x14ac:dyDescent="0.2">
      <c r="A781" s="98" t="s">
        <v>692</v>
      </c>
      <c r="B781" s="98" t="s">
        <v>731</v>
      </c>
      <c r="C781" s="98"/>
      <c r="D781" s="99"/>
      <c r="E781" s="78"/>
      <c r="F781" s="78">
        <v>15059.9</v>
      </c>
      <c r="G781" s="98" t="s">
        <v>1148</v>
      </c>
      <c r="H781" s="98" t="s">
        <v>679</v>
      </c>
      <c r="I781" s="68" t="s">
        <v>1206</v>
      </c>
    </row>
    <row r="782" spans="1:9" ht="48" x14ac:dyDescent="0.2">
      <c r="A782" s="98" t="s">
        <v>692</v>
      </c>
      <c r="B782" s="98" t="s">
        <v>691</v>
      </c>
      <c r="C782" s="98"/>
      <c r="D782" s="99"/>
      <c r="E782" s="78"/>
      <c r="F782" s="78">
        <v>45179.78</v>
      </c>
      <c r="G782" s="98" t="s">
        <v>1148</v>
      </c>
      <c r="H782" s="98" t="s">
        <v>679</v>
      </c>
      <c r="I782" s="68" t="s">
        <v>1206</v>
      </c>
    </row>
    <row r="783" spans="1:9" ht="24" x14ac:dyDescent="0.2">
      <c r="A783" s="98" t="s">
        <v>730</v>
      </c>
      <c r="B783" s="98" t="s">
        <v>729</v>
      </c>
      <c r="C783" s="98"/>
      <c r="D783" s="99"/>
      <c r="E783" s="78"/>
      <c r="F783" s="78">
        <v>2576817.54</v>
      </c>
      <c r="G783" s="98" t="s">
        <v>1179</v>
      </c>
      <c r="H783" s="98" t="s">
        <v>679</v>
      </c>
      <c r="I783" s="68" t="s">
        <v>1206</v>
      </c>
    </row>
    <row r="784" spans="1:9" ht="84" x14ac:dyDescent="0.2">
      <c r="A784" s="98" t="s">
        <v>724</v>
      </c>
      <c r="B784" s="98" t="s">
        <v>723</v>
      </c>
      <c r="C784" s="98"/>
      <c r="D784" s="99"/>
      <c r="E784" s="78"/>
      <c r="F784" s="78">
        <v>416304</v>
      </c>
      <c r="G784" s="98" t="s">
        <v>722</v>
      </c>
      <c r="H784" s="98" t="s">
        <v>679</v>
      </c>
      <c r="I784" s="68" t="s">
        <v>1206</v>
      </c>
    </row>
    <row r="785" spans="1:9" ht="24" x14ac:dyDescent="0.2">
      <c r="A785" s="98" t="s">
        <v>728</v>
      </c>
      <c r="B785" s="98"/>
      <c r="C785" s="98" t="s">
        <v>727</v>
      </c>
      <c r="D785" s="99"/>
      <c r="E785" s="78"/>
      <c r="F785" s="78">
        <v>30000</v>
      </c>
      <c r="G785" s="98" t="s">
        <v>728</v>
      </c>
      <c r="H785" s="98" t="s">
        <v>686</v>
      </c>
      <c r="I785" s="68" t="s">
        <v>1206</v>
      </c>
    </row>
    <row r="786" spans="1:9" ht="60" x14ac:dyDescent="0.2">
      <c r="A786" s="98" t="s">
        <v>726</v>
      </c>
      <c r="B786" s="98"/>
      <c r="C786" s="98" t="s">
        <v>725</v>
      </c>
      <c r="D786" s="99"/>
      <c r="E786" s="78"/>
      <c r="F786" s="78">
        <v>82000</v>
      </c>
      <c r="G786" s="98" t="s">
        <v>726</v>
      </c>
      <c r="H786" s="98" t="s">
        <v>686</v>
      </c>
      <c r="I786" s="68" t="s">
        <v>1206</v>
      </c>
    </row>
    <row r="787" spans="1:9" ht="84" x14ac:dyDescent="0.2">
      <c r="A787" s="98" t="s">
        <v>724</v>
      </c>
      <c r="B787" s="98" t="s">
        <v>723</v>
      </c>
      <c r="C787" s="98"/>
      <c r="D787" s="99"/>
      <c r="E787" s="78"/>
      <c r="F787" s="78">
        <v>904076</v>
      </c>
      <c r="G787" s="98" t="s">
        <v>722</v>
      </c>
      <c r="H787" s="98" t="s">
        <v>679</v>
      </c>
      <c r="I787" s="68" t="s">
        <v>1206</v>
      </c>
    </row>
    <row r="788" spans="1:9" ht="84" x14ac:dyDescent="0.2">
      <c r="A788" s="98" t="s">
        <v>721</v>
      </c>
      <c r="B788" s="98" t="s">
        <v>720</v>
      </c>
      <c r="C788" s="98"/>
      <c r="D788" s="99"/>
      <c r="E788" s="78"/>
      <c r="F788" s="78">
        <v>287438.08000000002</v>
      </c>
      <c r="G788" s="98" t="s">
        <v>1166</v>
      </c>
      <c r="H788" s="98" t="s">
        <v>679</v>
      </c>
      <c r="I788" s="68" t="s">
        <v>1206</v>
      </c>
    </row>
    <row r="789" spans="1:9" ht="60" x14ac:dyDescent="0.2">
      <c r="A789" s="98" t="s">
        <v>719</v>
      </c>
      <c r="B789" s="98" t="s">
        <v>718</v>
      </c>
      <c r="C789" s="98"/>
      <c r="D789" s="99"/>
      <c r="E789" s="78"/>
      <c r="F789" s="78">
        <v>471663.35999999999</v>
      </c>
      <c r="G789" s="98" t="s">
        <v>1178</v>
      </c>
      <c r="H789" s="98" t="s">
        <v>679</v>
      </c>
      <c r="I789" s="68" t="s">
        <v>1206</v>
      </c>
    </row>
    <row r="790" spans="1:9" ht="48" x14ac:dyDescent="0.2">
      <c r="A790" s="98" t="s">
        <v>692</v>
      </c>
      <c r="B790" s="98" t="s">
        <v>691</v>
      </c>
      <c r="C790" s="98"/>
      <c r="D790" s="99"/>
      <c r="E790" s="78"/>
      <c r="F790" s="78">
        <v>312616.42</v>
      </c>
      <c r="G790" s="98" t="s">
        <v>1148</v>
      </c>
      <c r="H790" s="98" t="s">
        <v>679</v>
      </c>
      <c r="I790" s="68" t="s">
        <v>1206</v>
      </c>
    </row>
    <row r="791" spans="1:9" ht="120" x14ac:dyDescent="0.2">
      <c r="A791" s="98" t="s">
        <v>717</v>
      </c>
      <c r="B791" s="98"/>
      <c r="C791" s="98" t="s">
        <v>716</v>
      </c>
      <c r="D791" s="99"/>
      <c r="E791" s="78"/>
      <c r="F791" s="78">
        <v>20000</v>
      </c>
      <c r="G791" s="98" t="s">
        <v>1181</v>
      </c>
      <c r="H791" s="98" t="s">
        <v>679</v>
      </c>
      <c r="I791" s="68" t="s">
        <v>1206</v>
      </c>
    </row>
    <row r="792" spans="1:9" ht="48" x14ac:dyDescent="0.2">
      <c r="A792" s="98" t="s">
        <v>715</v>
      </c>
      <c r="B792" s="98"/>
      <c r="C792" s="98" t="s">
        <v>714</v>
      </c>
      <c r="D792" s="99"/>
      <c r="E792" s="78"/>
      <c r="F792" s="78">
        <v>35000</v>
      </c>
      <c r="G792" s="98" t="s">
        <v>1182</v>
      </c>
      <c r="H792" s="98" t="s">
        <v>679</v>
      </c>
      <c r="I792" s="68" t="s">
        <v>1206</v>
      </c>
    </row>
    <row r="793" spans="1:9" ht="48" x14ac:dyDescent="0.2">
      <c r="A793" s="98" t="s">
        <v>713</v>
      </c>
      <c r="B793" s="98" t="s">
        <v>712</v>
      </c>
      <c r="C793" s="98"/>
      <c r="D793" s="99"/>
      <c r="E793" s="78"/>
      <c r="F793" s="78">
        <v>746382.1</v>
      </c>
      <c r="G793" s="98" t="s">
        <v>1183</v>
      </c>
      <c r="H793" s="98" t="s">
        <v>679</v>
      </c>
      <c r="I793" s="68" t="s">
        <v>1206</v>
      </c>
    </row>
    <row r="794" spans="1:9" ht="36" x14ac:dyDescent="0.2">
      <c r="A794" s="98" t="s">
        <v>685</v>
      </c>
      <c r="B794" s="98" t="s">
        <v>684</v>
      </c>
      <c r="C794" s="98"/>
      <c r="D794" s="99"/>
      <c r="E794" s="78"/>
      <c r="F794" s="78">
        <v>595065.69999999995</v>
      </c>
      <c r="G794" s="98" t="s">
        <v>683</v>
      </c>
      <c r="H794" s="98" t="s">
        <v>679</v>
      </c>
      <c r="I794" s="68" t="s">
        <v>1206</v>
      </c>
    </row>
    <row r="795" spans="1:9" ht="48" x14ac:dyDescent="0.2">
      <c r="A795" s="98" t="s">
        <v>711</v>
      </c>
      <c r="B795" s="98"/>
      <c r="C795" s="98" t="s">
        <v>710</v>
      </c>
      <c r="D795" s="99"/>
      <c r="E795" s="78"/>
      <c r="F795" s="78">
        <v>35200</v>
      </c>
      <c r="G795" s="98" t="s">
        <v>1184</v>
      </c>
      <c r="H795" s="98" t="s">
        <v>686</v>
      </c>
      <c r="I795" s="68" t="s">
        <v>1206</v>
      </c>
    </row>
    <row r="796" spans="1:9" ht="72" x14ac:dyDescent="0.2">
      <c r="A796" s="98" t="s">
        <v>709</v>
      </c>
      <c r="B796" s="98"/>
      <c r="C796" s="98" t="s">
        <v>708</v>
      </c>
      <c r="D796" s="99"/>
      <c r="E796" s="78"/>
      <c r="F796" s="78">
        <v>120000</v>
      </c>
      <c r="G796" s="98" t="s">
        <v>707</v>
      </c>
      <c r="H796" s="98" t="s">
        <v>686</v>
      </c>
      <c r="I796" s="68" t="s">
        <v>1206</v>
      </c>
    </row>
    <row r="797" spans="1:9" ht="36" x14ac:dyDescent="0.2">
      <c r="A797" s="98" t="s">
        <v>706</v>
      </c>
      <c r="B797" s="98" t="s">
        <v>705</v>
      </c>
      <c r="C797" s="98"/>
      <c r="D797" s="99"/>
      <c r="E797" s="78"/>
      <c r="F797" s="78">
        <v>19800</v>
      </c>
      <c r="G797" s="98" t="s">
        <v>706</v>
      </c>
      <c r="H797" s="98" t="s">
        <v>679</v>
      </c>
      <c r="I797" s="68" t="s">
        <v>1206</v>
      </c>
    </row>
    <row r="798" spans="1:9" ht="24" x14ac:dyDescent="0.2">
      <c r="A798" s="98" t="s">
        <v>704</v>
      </c>
      <c r="B798" s="98"/>
      <c r="C798" s="98" t="s">
        <v>703</v>
      </c>
      <c r="D798" s="99"/>
      <c r="E798" s="78"/>
      <c r="F798" s="78">
        <v>9000</v>
      </c>
      <c r="G798" s="98" t="s">
        <v>704</v>
      </c>
      <c r="H798" s="98" t="s">
        <v>686</v>
      </c>
      <c r="I798" s="68" t="s">
        <v>1206</v>
      </c>
    </row>
    <row r="799" spans="1:9" ht="72" x14ac:dyDescent="0.2">
      <c r="A799" s="98" t="s">
        <v>702</v>
      </c>
      <c r="B799" s="98"/>
      <c r="C799" s="98" t="s">
        <v>701</v>
      </c>
      <c r="D799" s="99"/>
      <c r="E799" s="78"/>
      <c r="F799" s="78">
        <v>31000</v>
      </c>
      <c r="G799" s="98" t="s">
        <v>700</v>
      </c>
      <c r="H799" s="98" t="s">
        <v>686</v>
      </c>
      <c r="I799" s="68" t="s">
        <v>1206</v>
      </c>
    </row>
    <row r="800" spans="1:9" ht="48" x14ac:dyDescent="0.2">
      <c r="A800" s="98" t="s">
        <v>1076</v>
      </c>
      <c r="B800" s="98" t="s">
        <v>699</v>
      </c>
      <c r="C800" s="98"/>
      <c r="D800" s="99"/>
      <c r="E800" s="78"/>
      <c r="F800" s="78">
        <v>390444.3</v>
      </c>
      <c r="G800" s="98" t="s">
        <v>1149</v>
      </c>
      <c r="H800" s="98" t="s">
        <v>679</v>
      </c>
      <c r="I800" s="68" t="s">
        <v>1206</v>
      </c>
    </row>
    <row r="801" spans="1:9" ht="48" x14ac:dyDescent="0.2">
      <c r="A801" s="98" t="s">
        <v>1076</v>
      </c>
      <c r="B801" s="98" t="s">
        <v>1070</v>
      </c>
      <c r="C801" s="98"/>
      <c r="D801" s="99"/>
      <c r="E801" s="78"/>
      <c r="F801" s="78">
        <v>390444.3</v>
      </c>
      <c r="G801" s="98" t="s">
        <v>1149</v>
      </c>
      <c r="H801" s="98" t="s">
        <v>679</v>
      </c>
      <c r="I801" s="68" t="s">
        <v>1206</v>
      </c>
    </row>
    <row r="802" spans="1:9" ht="96" x14ac:dyDescent="0.2">
      <c r="A802" s="98" t="s">
        <v>696</v>
      </c>
      <c r="B802" s="98" t="s">
        <v>698</v>
      </c>
      <c r="C802" s="98"/>
      <c r="D802" s="99"/>
      <c r="E802" s="78"/>
      <c r="F802" s="78">
        <v>1113178.2000000002</v>
      </c>
      <c r="G802" s="98" t="s">
        <v>1147</v>
      </c>
      <c r="H802" s="98" t="s">
        <v>679</v>
      </c>
      <c r="I802" s="68" t="s">
        <v>1206</v>
      </c>
    </row>
    <row r="803" spans="1:9" ht="96" x14ac:dyDescent="0.2">
      <c r="A803" s="98" t="s">
        <v>696</v>
      </c>
      <c r="B803" s="98" t="s">
        <v>697</v>
      </c>
      <c r="C803" s="98"/>
      <c r="D803" s="99"/>
      <c r="E803" s="78"/>
      <c r="F803" s="78">
        <v>1087290.33</v>
      </c>
      <c r="G803" s="98" t="s">
        <v>1147</v>
      </c>
      <c r="H803" s="98" t="s">
        <v>679</v>
      </c>
      <c r="I803" s="68" t="s">
        <v>1206</v>
      </c>
    </row>
    <row r="804" spans="1:9" ht="96" x14ac:dyDescent="0.2">
      <c r="A804" s="98" t="s">
        <v>696</v>
      </c>
      <c r="B804" s="98" t="s">
        <v>695</v>
      </c>
      <c r="C804" s="98"/>
      <c r="D804" s="99"/>
      <c r="E804" s="78"/>
      <c r="F804" s="78">
        <v>388317.96</v>
      </c>
      <c r="G804" s="98" t="s">
        <v>1147</v>
      </c>
      <c r="H804" s="98" t="s">
        <v>679</v>
      </c>
      <c r="I804" s="68" t="s">
        <v>1206</v>
      </c>
    </row>
    <row r="805" spans="1:9" ht="108" x14ac:dyDescent="0.2">
      <c r="A805" s="98" t="s">
        <v>694</v>
      </c>
      <c r="B805" s="98"/>
      <c r="C805" s="98" t="s">
        <v>693</v>
      </c>
      <c r="D805" s="99"/>
      <c r="E805" s="78"/>
      <c r="F805" s="78">
        <v>12000</v>
      </c>
      <c r="G805" s="98" t="s">
        <v>1185</v>
      </c>
      <c r="H805" s="98" t="s">
        <v>679</v>
      </c>
      <c r="I805" s="68" t="s">
        <v>1206</v>
      </c>
    </row>
    <row r="806" spans="1:9" ht="48" x14ac:dyDescent="0.2">
      <c r="A806" s="98" t="s">
        <v>692</v>
      </c>
      <c r="B806" s="98" t="s">
        <v>691</v>
      </c>
      <c r="C806" s="98"/>
      <c r="D806" s="99"/>
      <c r="E806" s="78"/>
      <c r="F806" s="78">
        <v>892616.19</v>
      </c>
      <c r="G806" s="98" t="s">
        <v>1148</v>
      </c>
      <c r="H806" s="98" t="s">
        <v>679</v>
      </c>
      <c r="I806" s="68" t="s">
        <v>1206</v>
      </c>
    </row>
    <row r="807" spans="1:9" ht="24" x14ac:dyDescent="0.2">
      <c r="A807" s="98" t="s">
        <v>690</v>
      </c>
      <c r="B807" s="98"/>
      <c r="C807" s="98" t="s">
        <v>689</v>
      </c>
      <c r="D807" s="99"/>
      <c r="E807" s="78"/>
      <c r="F807" s="78">
        <v>33000</v>
      </c>
      <c r="G807" s="98" t="s">
        <v>690</v>
      </c>
      <c r="H807" s="98" t="s">
        <v>686</v>
      </c>
      <c r="I807" s="68" t="s">
        <v>1206</v>
      </c>
    </row>
    <row r="808" spans="1:9" ht="24" x14ac:dyDescent="0.2">
      <c r="A808" s="98" t="s">
        <v>688</v>
      </c>
      <c r="B808" s="98"/>
      <c r="C808" s="98" t="s">
        <v>687</v>
      </c>
      <c r="D808" s="99"/>
      <c r="E808" s="78"/>
      <c r="F808" s="78">
        <v>29000</v>
      </c>
      <c r="G808" s="98" t="s">
        <v>1186</v>
      </c>
      <c r="H808" s="98" t="s">
        <v>686</v>
      </c>
      <c r="I808" s="68" t="s">
        <v>1206</v>
      </c>
    </row>
    <row r="809" spans="1:9" ht="36" x14ac:dyDescent="0.2">
      <c r="A809" s="98" t="s">
        <v>685</v>
      </c>
      <c r="B809" s="98" t="s">
        <v>684</v>
      </c>
      <c r="C809" s="98"/>
      <c r="D809" s="99"/>
      <c r="E809" s="78"/>
      <c r="F809" s="78">
        <v>297360</v>
      </c>
      <c r="G809" s="98" t="s">
        <v>683</v>
      </c>
      <c r="H809" s="98" t="s">
        <v>679</v>
      </c>
      <c r="I809" s="68" t="s">
        <v>1206</v>
      </c>
    </row>
    <row r="810" spans="1:9" ht="24.75" thickBot="1" x14ac:dyDescent="0.25">
      <c r="A810" s="94" t="s">
        <v>682</v>
      </c>
      <c r="B810" s="94"/>
      <c r="C810" s="94" t="s">
        <v>681</v>
      </c>
      <c r="D810" s="100"/>
      <c r="E810" s="79"/>
      <c r="F810" s="79">
        <v>31000</v>
      </c>
      <c r="G810" s="94" t="s">
        <v>680</v>
      </c>
      <c r="H810" s="94" t="s">
        <v>679</v>
      </c>
      <c r="I810" s="68" t="s">
        <v>1206</v>
      </c>
    </row>
    <row r="811" spans="1:9" ht="36" x14ac:dyDescent="0.2">
      <c r="A811" s="96" t="s">
        <v>1077</v>
      </c>
      <c r="B811" s="96" t="s">
        <v>678</v>
      </c>
      <c r="C811" s="96"/>
      <c r="D811" s="97">
        <v>39992</v>
      </c>
      <c r="E811" s="77">
        <v>0</v>
      </c>
      <c r="F811" s="77">
        <v>0</v>
      </c>
      <c r="G811" s="96" t="s">
        <v>595</v>
      </c>
      <c r="H811" s="96" t="s">
        <v>476</v>
      </c>
      <c r="I811" s="69" t="s">
        <v>1207</v>
      </c>
    </row>
    <row r="812" spans="1:9" ht="48" x14ac:dyDescent="0.2">
      <c r="A812" s="98" t="s">
        <v>677</v>
      </c>
      <c r="B812" s="98" t="s">
        <v>675</v>
      </c>
      <c r="C812" s="98"/>
      <c r="D812" s="99"/>
      <c r="E812" s="78">
        <v>0</v>
      </c>
      <c r="F812" s="78">
        <v>22199.98</v>
      </c>
      <c r="G812" s="98" t="s">
        <v>595</v>
      </c>
      <c r="H812" s="98" t="s">
        <v>476</v>
      </c>
      <c r="I812" s="69" t="s">
        <v>1207</v>
      </c>
    </row>
    <row r="813" spans="1:9" ht="48" x14ac:dyDescent="0.2">
      <c r="A813" s="98" t="s">
        <v>676</v>
      </c>
      <c r="B813" s="98" t="s">
        <v>675</v>
      </c>
      <c r="C813" s="98"/>
      <c r="D813" s="99"/>
      <c r="E813" s="78">
        <v>0</v>
      </c>
      <c r="F813" s="78">
        <v>68500</v>
      </c>
      <c r="G813" s="98" t="s">
        <v>595</v>
      </c>
      <c r="H813" s="98" t="s">
        <v>476</v>
      </c>
      <c r="I813" s="69" t="s">
        <v>1207</v>
      </c>
    </row>
    <row r="814" spans="1:9" ht="24" x14ac:dyDescent="0.2">
      <c r="A814" s="98" t="s">
        <v>674</v>
      </c>
      <c r="B814" s="98" t="s">
        <v>596</v>
      </c>
      <c r="C814" s="98" t="s">
        <v>673</v>
      </c>
      <c r="D814" s="99">
        <v>27173.91</v>
      </c>
      <c r="E814" s="78"/>
      <c r="F814" s="78"/>
      <c r="G814" s="98" t="s">
        <v>477</v>
      </c>
      <c r="H814" s="98" t="s">
        <v>476</v>
      </c>
      <c r="I814" s="69" t="s">
        <v>1207</v>
      </c>
    </row>
    <row r="815" spans="1:9" ht="36" x14ac:dyDescent="0.2">
      <c r="A815" s="98" t="s">
        <v>1078</v>
      </c>
      <c r="B815" s="98" t="s">
        <v>596</v>
      </c>
      <c r="C815" s="98" t="s">
        <v>672</v>
      </c>
      <c r="D815" s="99">
        <v>33000</v>
      </c>
      <c r="E815" s="78"/>
      <c r="F815" s="78"/>
      <c r="G815" s="98" t="s">
        <v>477</v>
      </c>
      <c r="H815" s="98" t="s">
        <v>476</v>
      </c>
      <c r="I815" s="69" t="s">
        <v>1207</v>
      </c>
    </row>
    <row r="816" spans="1:9" ht="24" x14ac:dyDescent="0.2">
      <c r="A816" s="98" t="s">
        <v>671</v>
      </c>
      <c r="B816" s="98" t="s">
        <v>596</v>
      </c>
      <c r="C816" s="98" t="s">
        <v>670</v>
      </c>
      <c r="D816" s="99">
        <v>16000</v>
      </c>
      <c r="E816" s="78"/>
      <c r="F816" s="78"/>
      <c r="G816" s="98" t="s">
        <v>477</v>
      </c>
      <c r="H816" s="98" t="s">
        <v>476</v>
      </c>
      <c r="I816" s="69" t="s">
        <v>1207</v>
      </c>
    </row>
    <row r="817" spans="1:9" ht="24" x14ac:dyDescent="0.2">
      <c r="A817" s="98" t="s">
        <v>669</v>
      </c>
      <c r="B817" s="98" t="s">
        <v>596</v>
      </c>
      <c r="C817" s="98" t="s">
        <v>668</v>
      </c>
      <c r="D817" s="99">
        <v>27000</v>
      </c>
      <c r="E817" s="78"/>
      <c r="F817" s="78"/>
      <c r="G817" s="98" t="s">
        <v>477</v>
      </c>
      <c r="H817" s="98" t="s">
        <v>476</v>
      </c>
      <c r="I817" s="69" t="s">
        <v>1207</v>
      </c>
    </row>
    <row r="818" spans="1:9" ht="48" x14ac:dyDescent="0.2">
      <c r="A818" s="98" t="s">
        <v>1079</v>
      </c>
      <c r="B818" s="98" t="s">
        <v>596</v>
      </c>
      <c r="C818" s="98" t="s">
        <v>667</v>
      </c>
      <c r="D818" s="99">
        <v>16800</v>
      </c>
      <c r="E818" s="78"/>
      <c r="F818" s="78"/>
      <c r="G818" s="98" t="s">
        <v>477</v>
      </c>
      <c r="H818" s="98" t="s">
        <v>476</v>
      </c>
      <c r="I818" s="69" t="s">
        <v>1207</v>
      </c>
    </row>
    <row r="819" spans="1:9" ht="60" x14ac:dyDescent="0.2">
      <c r="A819" s="98" t="s">
        <v>666</v>
      </c>
      <c r="B819" s="98" t="s">
        <v>596</v>
      </c>
      <c r="C819" s="98" t="s">
        <v>665</v>
      </c>
      <c r="D819" s="99">
        <v>18000</v>
      </c>
      <c r="E819" s="78"/>
      <c r="F819" s="78"/>
      <c r="G819" s="98" t="s">
        <v>477</v>
      </c>
      <c r="H819" s="98" t="s">
        <v>476</v>
      </c>
      <c r="I819" s="69" t="s">
        <v>1207</v>
      </c>
    </row>
    <row r="820" spans="1:9" ht="48" x14ac:dyDescent="0.2">
      <c r="A820" s="98" t="s">
        <v>664</v>
      </c>
      <c r="B820" s="98" t="s">
        <v>596</v>
      </c>
      <c r="C820" s="98" t="s">
        <v>663</v>
      </c>
      <c r="D820" s="99">
        <v>4000</v>
      </c>
      <c r="E820" s="78"/>
      <c r="F820" s="78"/>
      <c r="G820" s="98" t="s">
        <v>477</v>
      </c>
      <c r="H820" s="98" t="s">
        <v>476</v>
      </c>
      <c r="I820" s="69" t="s">
        <v>1207</v>
      </c>
    </row>
    <row r="821" spans="1:9" ht="36" x14ac:dyDescent="0.2">
      <c r="A821" s="98" t="s">
        <v>662</v>
      </c>
      <c r="B821" s="98" t="s">
        <v>596</v>
      </c>
      <c r="C821" s="98" t="s">
        <v>661</v>
      </c>
      <c r="D821" s="99">
        <v>32000</v>
      </c>
      <c r="E821" s="78"/>
      <c r="F821" s="78"/>
      <c r="G821" s="98" t="s">
        <v>477</v>
      </c>
      <c r="H821" s="98" t="s">
        <v>476</v>
      </c>
      <c r="I821" s="69" t="s">
        <v>1207</v>
      </c>
    </row>
    <row r="822" spans="1:9" ht="24" x14ac:dyDescent="0.2">
      <c r="A822" s="98" t="s">
        <v>1080</v>
      </c>
      <c r="B822" s="98" t="s">
        <v>596</v>
      </c>
      <c r="C822" s="98" t="s">
        <v>654</v>
      </c>
      <c r="D822" s="99">
        <v>8000</v>
      </c>
      <c r="E822" s="78"/>
      <c r="F822" s="78"/>
      <c r="G822" s="98" t="s">
        <v>477</v>
      </c>
      <c r="H822" s="98" t="s">
        <v>476</v>
      </c>
      <c r="I822" s="69" t="s">
        <v>1207</v>
      </c>
    </row>
    <row r="823" spans="1:9" ht="24" x14ac:dyDescent="0.2">
      <c r="A823" s="98" t="s">
        <v>1081</v>
      </c>
      <c r="B823" s="98" t="s">
        <v>596</v>
      </c>
      <c r="C823" s="98" t="s">
        <v>642</v>
      </c>
      <c r="D823" s="99">
        <v>18000</v>
      </c>
      <c r="E823" s="78"/>
      <c r="F823" s="78"/>
      <c r="G823" s="98" t="s">
        <v>477</v>
      </c>
      <c r="H823" s="98" t="s">
        <v>476</v>
      </c>
      <c r="I823" s="69" t="s">
        <v>1207</v>
      </c>
    </row>
    <row r="824" spans="1:9" ht="36" x14ac:dyDescent="0.2">
      <c r="A824" s="98" t="s">
        <v>1082</v>
      </c>
      <c r="B824" s="98" t="s">
        <v>596</v>
      </c>
      <c r="C824" s="98" t="s">
        <v>654</v>
      </c>
      <c r="D824" s="99">
        <v>32000</v>
      </c>
      <c r="E824" s="78"/>
      <c r="F824" s="78"/>
      <c r="G824" s="98" t="s">
        <v>477</v>
      </c>
      <c r="H824" s="98" t="s">
        <v>476</v>
      </c>
      <c r="I824" s="69" t="s">
        <v>1207</v>
      </c>
    </row>
    <row r="825" spans="1:9" ht="48" x14ac:dyDescent="0.2">
      <c r="A825" s="98" t="s">
        <v>660</v>
      </c>
      <c r="B825" s="98" t="s">
        <v>596</v>
      </c>
      <c r="C825" s="98" t="s">
        <v>659</v>
      </c>
      <c r="D825" s="99">
        <v>21750</v>
      </c>
      <c r="E825" s="78"/>
      <c r="F825" s="78"/>
      <c r="G825" s="98" t="s">
        <v>477</v>
      </c>
      <c r="H825" s="98" t="s">
        <v>476</v>
      </c>
      <c r="I825" s="69" t="s">
        <v>1207</v>
      </c>
    </row>
    <row r="826" spans="1:9" ht="48" x14ac:dyDescent="0.2">
      <c r="A826" s="98" t="s">
        <v>1061</v>
      </c>
      <c r="B826" s="98" t="s">
        <v>596</v>
      </c>
      <c r="C826" s="98" t="s">
        <v>658</v>
      </c>
      <c r="D826" s="99">
        <v>10000</v>
      </c>
      <c r="E826" s="78"/>
      <c r="F826" s="78"/>
      <c r="G826" s="98" t="s">
        <v>477</v>
      </c>
      <c r="H826" s="98" t="s">
        <v>476</v>
      </c>
      <c r="I826" s="69" t="s">
        <v>1207</v>
      </c>
    </row>
    <row r="827" spans="1:9" ht="48" x14ac:dyDescent="0.2">
      <c r="A827" s="98" t="s">
        <v>657</v>
      </c>
      <c r="B827" s="98" t="s">
        <v>596</v>
      </c>
      <c r="C827" s="98" t="s">
        <v>635</v>
      </c>
      <c r="D827" s="99">
        <v>9415</v>
      </c>
      <c r="E827" s="78"/>
      <c r="F827" s="78"/>
      <c r="G827" s="98" t="s">
        <v>477</v>
      </c>
      <c r="H827" s="98" t="s">
        <v>476</v>
      </c>
      <c r="I827" s="69" t="s">
        <v>1207</v>
      </c>
    </row>
    <row r="828" spans="1:9" ht="48" x14ac:dyDescent="0.2">
      <c r="A828" s="98" t="s">
        <v>656</v>
      </c>
      <c r="B828" s="98" t="s">
        <v>596</v>
      </c>
      <c r="C828" s="98" t="s">
        <v>655</v>
      </c>
      <c r="D828" s="99">
        <v>34000</v>
      </c>
      <c r="E828" s="78"/>
      <c r="F828" s="78"/>
      <c r="G828" s="98" t="s">
        <v>477</v>
      </c>
      <c r="H828" s="98" t="s">
        <v>476</v>
      </c>
      <c r="I828" s="69" t="s">
        <v>1207</v>
      </c>
    </row>
    <row r="829" spans="1:9" ht="48" x14ac:dyDescent="0.2">
      <c r="A829" s="98" t="s">
        <v>1083</v>
      </c>
      <c r="B829" s="98" t="s">
        <v>596</v>
      </c>
      <c r="C829" s="98" t="s">
        <v>648</v>
      </c>
      <c r="D829" s="99">
        <v>34100</v>
      </c>
      <c r="E829" s="78"/>
      <c r="F829" s="78"/>
      <c r="G829" s="98" t="s">
        <v>477</v>
      </c>
      <c r="H829" s="98" t="s">
        <v>476</v>
      </c>
      <c r="I829" s="69" t="s">
        <v>1207</v>
      </c>
    </row>
    <row r="830" spans="1:9" ht="60" x14ac:dyDescent="0.2">
      <c r="A830" s="98" t="s">
        <v>1084</v>
      </c>
      <c r="B830" s="98" t="s">
        <v>596</v>
      </c>
      <c r="C830" s="98" t="s">
        <v>641</v>
      </c>
      <c r="D830" s="99">
        <v>15900</v>
      </c>
      <c r="E830" s="78"/>
      <c r="F830" s="78"/>
      <c r="G830" s="98" t="s">
        <v>477</v>
      </c>
      <c r="H830" s="98" t="s">
        <v>476</v>
      </c>
      <c r="I830" s="69" t="s">
        <v>1207</v>
      </c>
    </row>
    <row r="831" spans="1:9" ht="60" x14ac:dyDescent="0.2">
      <c r="A831" s="98" t="s">
        <v>1085</v>
      </c>
      <c r="B831" s="98" t="s">
        <v>596</v>
      </c>
      <c r="C831" s="98" t="s">
        <v>644</v>
      </c>
      <c r="D831" s="99">
        <v>28500</v>
      </c>
      <c r="E831" s="78"/>
      <c r="F831" s="78"/>
      <c r="G831" s="98" t="s">
        <v>477</v>
      </c>
      <c r="H831" s="98" t="s">
        <v>476</v>
      </c>
      <c r="I831" s="69" t="s">
        <v>1207</v>
      </c>
    </row>
    <row r="832" spans="1:9" ht="36" x14ac:dyDescent="0.2">
      <c r="A832" s="98" t="s">
        <v>1086</v>
      </c>
      <c r="B832" s="98" t="s">
        <v>596</v>
      </c>
      <c r="C832" s="98" t="s">
        <v>654</v>
      </c>
      <c r="D832" s="99">
        <v>16000</v>
      </c>
      <c r="E832" s="78"/>
      <c r="F832" s="78"/>
      <c r="G832" s="98" t="s">
        <v>477</v>
      </c>
      <c r="H832" s="98" t="s">
        <v>476</v>
      </c>
      <c r="I832" s="69" t="s">
        <v>1207</v>
      </c>
    </row>
    <row r="833" spans="1:9" ht="24" x14ac:dyDescent="0.2">
      <c r="A833" s="98" t="s">
        <v>1087</v>
      </c>
      <c r="B833" s="98" t="s">
        <v>596</v>
      </c>
      <c r="C833" s="98" t="s">
        <v>653</v>
      </c>
      <c r="D833" s="99">
        <v>31000</v>
      </c>
      <c r="E833" s="78"/>
      <c r="F833" s="78"/>
      <c r="G833" s="98" t="s">
        <v>477</v>
      </c>
      <c r="H833" s="98" t="s">
        <v>476</v>
      </c>
      <c r="I833" s="69" t="s">
        <v>1207</v>
      </c>
    </row>
    <row r="834" spans="1:9" ht="36" x14ac:dyDescent="0.2">
      <c r="A834" s="98" t="s">
        <v>652</v>
      </c>
      <c r="B834" s="98" t="s">
        <v>596</v>
      </c>
      <c r="C834" s="98" t="s">
        <v>642</v>
      </c>
      <c r="D834" s="99">
        <v>22392.9</v>
      </c>
      <c r="E834" s="78"/>
      <c r="F834" s="78"/>
      <c r="G834" s="98" t="s">
        <v>477</v>
      </c>
      <c r="H834" s="98" t="s">
        <v>476</v>
      </c>
      <c r="I834" s="69" t="s">
        <v>1207</v>
      </c>
    </row>
    <row r="835" spans="1:9" ht="24" x14ac:dyDescent="0.2">
      <c r="A835" s="98" t="s">
        <v>1088</v>
      </c>
      <c r="B835" s="98" t="s">
        <v>596</v>
      </c>
      <c r="C835" s="98" t="s">
        <v>651</v>
      </c>
      <c r="D835" s="99">
        <v>20000</v>
      </c>
      <c r="E835" s="78"/>
      <c r="F835" s="78"/>
      <c r="G835" s="98" t="s">
        <v>477</v>
      </c>
      <c r="H835" s="98" t="s">
        <v>476</v>
      </c>
      <c r="I835" s="69" t="s">
        <v>1207</v>
      </c>
    </row>
    <row r="836" spans="1:9" ht="48" x14ac:dyDescent="0.2">
      <c r="A836" s="98" t="s">
        <v>650</v>
      </c>
      <c r="B836" s="98" t="s">
        <v>596</v>
      </c>
      <c r="C836" s="98" t="s">
        <v>649</v>
      </c>
      <c r="D836" s="99">
        <v>33586</v>
      </c>
      <c r="E836" s="78"/>
      <c r="F836" s="78"/>
      <c r="G836" s="98" t="s">
        <v>477</v>
      </c>
      <c r="H836" s="98" t="s">
        <v>476</v>
      </c>
      <c r="I836" s="69" t="s">
        <v>1207</v>
      </c>
    </row>
    <row r="837" spans="1:9" ht="48" x14ac:dyDescent="0.2">
      <c r="A837" s="98" t="s">
        <v>1089</v>
      </c>
      <c r="B837" s="98" t="s">
        <v>596</v>
      </c>
      <c r="C837" s="98" t="s">
        <v>648</v>
      </c>
      <c r="D837" s="99">
        <v>34100</v>
      </c>
      <c r="E837" s="78"/>
      <c r="F837" s="78"/>
      <c r="G837" s="98" t="s">
        <v>477</v>
      </c>
      <c r="H837" s="98" t="s">
        <v>476</v>
      </c>
      <c r="I837" s="69" t="s">
        <v>1207</v>
      </c>
    </row>
    <row r="838" spans="1:9" ht="72" x14ac:dyDescent="0.2">
      <c r="A838" s="98" t="s">
        <v>647</v>
      </c>
      <c r="B838" s="98" t="s">
        <v>596</v>
      </c>
      <c r="C838" s="98" t="s">
        <v>646</v>
      </c>
      <c r="D838" s="99">
        <v>3260.87</v>
      </c>
      <c r="E838" s="78"/>
      <c r="F838" s="78"/>
      <c r="G838" s="98" t="s">
        <v>477</v>
      </c>
      <c r="H838" s="98" t="s">
        <v>476</v>
      </c>
      <c r="I838" s="69" t="s">
        <v>1207</v>
      </c>
    </row>
    <row r="839" spans="1:9" ht="36" x14ac:dyDescent="0.2">
      <c r="A839" s="98" t="s">
        <v>1090</v>
      </c>
      <c r="B839" s="98" t="s">
        <v>596</v>
      </c>
      <c r="C839" s="98" t="s">
        <v>645</v>
      </c>
      <c r="D839" s="99">
        <v>0</v>
      </c>
      <c r="E839" s="78">
        <v>3440</v>
      </c>
      <c r="F839" s="78">
        <v>30960</v>
      </c>
      <c r="G839" s="98" t="s">
        <v>477</v>
      </c>
      <c r="H839" s="98" t="s">
        <v>476</v>
      </c>
      <c r="I839" s="69" t="s">
        <v>1207</v>
      </c>
    </row>
    <row r="840" spans="1:9" ht="36" x14ac:dyDescent="0.2">
      <c r="A840" s="98" t="s">
        <v>1091</v>
      </c>
      <c r="B840" s="98" t="s">
        <v>596</v>
      </c>
      <c r="C840" s="98" t="s">
        <v>645</v>
      </c>
      <c r="D840" s="99">
        <v>0</v>
      </c>
      <c r="E840" s="78">
        <v>30960</v>
      </c>
      <c r="F840" s="78">
        <v>3440</v>
      </c>
      <c r="G840" s="98" t="s">
        <v>477</v>
      </c>
      <c r="H840" s="98" t="s">
        <v>476</v>
      </c>
      <c r="I840" s="69" t="s">
        <v>1207</v>
      </c>
    </row>
    <row r="841" spans="1:9" ht="36" x14ac:dyDescent="0.2">
      <c r="A841" s="98" t="s">
        <v>1092</v>
      </c>
      <c r="B841" s="98" t="s">
        <v>596</v>
      </c>
      <c r="C841" s="98" t="s">
        <v>644</v>
      </c>
      <c r="D841" s="99">
        <v>0</v>
      </c>
      <c r="E841" s="78">
        <v>5700</v>
      </c>
      <c r="F841" s="78">
        <v>0</v>
      </c>
      <c r="G841" s="98" t="s">
        <v>477</v>
      </c>
      <c r="H841" s="98" t="s">
        <v>476</v>
      </c>
      <c r="I841" s="69" t="s">
        <v>1207</v>
      </c>
    </row>
    <row r="842" spans="1:9" ht="36" x14ac:dyDescent="0.2">
      <c r="A842" s="98" t="s">
        <v>643</v>
      </c>
      <c r="B842" s="98" t="s">
        <v>596</v>
      </c>
      <c r="C842" s="98" t="s">
        <v>642</v>
      </c>
      <c r="D842" s="99">
        <v>0</v>
      </c>
      <c r="E842" s="78">
        <v>10901.1</v>
      </c>
      <c r="F842" s="78">
        <v>0</v>
      </c>
      <c r="G842" s="98" t="s">
        <v>477</v>
      </c>
      <c r="H842" s="98" t="s">
        <v>476</v>
      </c>
      <c r="I842" s="69" t="s">
        <v>1207</v>
      </c>
    </row>
    <row r="843" spans="1:9" ht="60" x14ac:dyDescent="0.2">
      <c r="A843" s="98" t="s">
        <v>1093</v>
      </c>
      <c r="B843" s="98" t="s">
        <v>596</v>
      </c>
      <c r="C843" s="98" t="s">
        <v>641</v>
      </c>
      <c r="D843" s="99">
        <v>0</v>
      </c>
      <c r="E843" s="78">
        <v>5300</v>
      </c>
      <c r="F843" s="78">
        <v>10600</v>
      </c>
      <c r="G843" s="98" t="s">
        <v>477</v>
      </c>
      <c r="H843" s="98" t="s">
        <v>476</v>
      </c>
      <c r="I843" s="69" t="s">
        <v>1207</v>
      </c>
    </row>
    <row r="844" spans="1:9" ht="72" x14ac:dyDescent="0.2">
      <c r="A844" s="98" t="s">
        <v>640</v>
      </c>
      <c r="B844" s="98" t="s">
        <v>596</v>
      </c>
      <c r="C844" s="98" t="s">
        <v>639</v>
      </c>
      <c r="D844" s="99">
        <v>0</v>
      </c>
      <c r="E844" s="78">
        <v>10000</v>
      </c>
      <c r="F844" s="78">
        <v>0</v>
      </c>
      <c r="G844" s="98" t="s">
        <v>477</v>
      </c>
      <c r="H844" s="98" t="s">
        <v>476</v>
      </c>
      <c r="I844" s="69" t="s">
        <v>1207</v>
      </c>
    </row>
    <row r="845" spans="1:9" ht="60" x14ac:dyDescent="0.2">
      <c r="A845" s="98" t="s">
        <v>638</v>
      </c>
      <c r="B845" s="98" t="s">
        <v>596</v>
      </c>
      <c r="C845" s="98" t="s">
        <v>637</v>
      </c>
      <c r="D845" s="99">
        <v>0</v>
      </c>
      <c r="E845" s="78">
        <v>27800</v>
      </c>
      <c r="F845" s="78">
        <v>0</v>
      </c>
      <c r="G845" s="98" t="s">
        <v>477</v>
      </c>
      <c r="H845" s="98" t="s">
        <v>476</v>
      </c>
      <c r="I845" s="69" t="s">
        <v>1207</v>
      </c>
    </row>
    <row r="846" spans="1:9" ht="48" x14ac:dyDescent="0.2">
      <c r="A846" s="98" t="s">
        <v>636</v>
      </c>
      <c r="B846" s="98" t="s">
        <v>596</v>
      </c>
      <c r="C846" s="98" t="s">
        <v>635</v>
      </c>
      <c r="D846" s="99">
        <v>0</v>
      </c>
      <c r="E846" s="78">
        <v>9650</v>
      </c>
      <c r="F846" s="78">
        <v>12285</v>
      </c>
      <c r="G846" s="98" t="s">
        <v>477</v>
      </c>
      <c r="H846" s="98" t="s">
        <v>476</v>
      </c>
      <c r="I846" s="69" t="s">
        <v>1207</v>
      </c>
    </row>
    <row r="847" spans="1:9" ht="24" x14ac:dyDescent="0.2">
      <c r="A847" s="98" t="s">
        <v>634</v>
      </c>
      <c r="B847" s="98" t="s">
        <v>596</v>
      </c>
      <c r="C847" s="98" t="s">
        <v>633</v>
      </c>
      <c r="D847" s="99">
        <v>0</v>
      </c>
      <c r="E847" s="78">
        <v>17000</v>
      </c>
      <c r="F847" s="78">
        <v>17000</v>
      </c>
      <c r="G847" s="98" t="s">
        <v>477</v>
      </c>
      <c r="H847" s="98" t="s">
        <v>476</v>
      </c>
      <c r="I847" s="69" t="s">
        <v>1207</v>
      </c>
    </row>
    <row r="848" spans="1:9" ht="36" x14ac:dyDescent="0.2">
      <c r="A848" s="98" t="s">
        <v>1094</v>
      </c>
      <c r="B848" s="98" t="s">
        <v>596</v>
      </c>
      <c r="C848" s="98" t="s">
        <v>632</v>
      </c>
      <c r="D848" s="99">
        <v>0</v>
      </c>
      <c r="E848" s="78">
        <v>30000</v>
      </c>
      <c r="F848" s="78">
        <v>0</v>
      </c>
      <c r="G848" s="98" t="s">
        <v>477</v>
      </c>
      <c r="H848" s="98" t="s">
        <v>476</v>
      </c>
      <c r="I848" s="69" t="s">
        <v>1207</v>
      </c>
    </row>
    <row r="849" spans="1:9" ht="36" x14ac:dyDescent="0.2">
      <c r="A849" s="98" t="s">
        <v>1095</v>
      </c>
      <c r="B849" s="98" t="s">
        <v>596</v>
      </c>
      <c r="C849" s="98" t="s">
        <v>631</v>
      </c>
      <c r="D849" s="99">
        <v>0</v>
      </c>
      <c r="E849" s="78">
        <v>25960</v>
      </c>
      <c r="F849" s="78">
        <v>0</v>
      </c>
      <c r="G849" s="98" t="s">
        <v>477</v>
      </c>
      <c r="H849" s="98" t="s">
        <v>476</v>
      </c>
      <c r="I849" s="69" t="s">
        <v>1207</v>
      </c>
    </row>
    <row r="850" spans="1:9" ht="48" x14ac:dyDescent="0.2">
      <c r="A850" s="98" t="s">
        <v>630</v>
      </c>
      <c r="B850" s="98" t="s">
        <v>629</v>
      </c>
      <c r="C850" s="98" t="s">
        <v>596</v>
      </c>
      <c r="D850" s="99">
        <v>30000</v>
      </c>
      <c r="E850" s="78"/>
      <c r="F850" s="78"/>
      <c r="G850" s="98" t="s">
        <v>595</v>
      </c>
      <c r="H850" s="98" t="s">
        <v>476</v>
      </c>
      <c r="I850" s="69" t="s">
        <v>1207</v>
      </c>
    </row>
    <row r="851" spans="1:9" ht="48" x14ac:dyDescent="0.2">
      <c r="A851" s="98" t="s">
        <v>628</v>
      </c>
      <c r="B851" s="98" t="s">
        <v>627</v>
      </c>
      <c r="C851" s="98" t="s">
        <v>596</v>
      </c>
      <c r="D851" s="99">
        <v>33485.86</v>
      </c>
      <c r="E851" s="78"/>
      <c r="F851" s="78"/>
      <c r="G851" s="98" t="s">
        <v>595</v>
      </c>
      <c r="H851" s="98" t="s">
        <v>476</v>
      </c>
      <c r="I851" s="69" t="s">
        <v>1207</v>
      </c>
    </row>
    <row r="852" spans="1:9" ht="24" x14ac:dyDescent="0.2">
      <c r="A852" s="98" t="s">
        <v>1096</v>
      </c>
      <c r="B852" s="98" t="s">
        <v>626</v>
      </c>
      <c r="C852" s="98" t="s">
        <v>596</v>
      </c>
      <c r="D852" s="99">
        <v>9440</v>
      </c>
      <c r="E852" s="78"/>
      <c r="F852" s="78"/>
      <c r="G852" s="98" t="s">
        <v>595</v>
      </c>
      <c r="H852" s="98" t="s">
        <v>476</v>
      </c>
      <c r="I852" s="69" t="s">
        <v>1207</v>
      </c>
    </row>
    <row r="853" spans="1:9" ht="60" x14ac:dyDescent="0.2">
      <c r="A853" s="98" t="s">
        <v>625</v>
      </c>
      <c r="B853" s="98" t="s">
        <v>624</v>
      </c>
      <c r="C853" s="98" t="s">
        <v>596</v>
      </c>
      <c r="D853" s="99">
        <v>33000</v>
      </c>
      <c r="E853" s="78"/>
      <c r="F853" s="78"/>
      <c r="G853" s="98" t="s">
        <v>595</v>
      </c>
      <c r="H853" s="98" t="s">
        <v>476</v>
      </c>
      <c r="I853" s="69" t="s">
        <v>1207</v>
      </c>
    </row>
    <row r="854" spans="1:9" ht="48" x14ac:dyDescent="0.2">
      <c r="A854" s="98" t="s">
        <v>623</v>
      </c>
      <c r="B854" s="98" t="s">
        <v>599</v>
      </c>
      <c r="C854" s="98" t="s">
        <v>596</v>
      </c>
      <c r="D854" s="99">
        <v>33512</v>
      </c>
      <c r="E854" s="78"/>
      <c r="F854" s="78"/>
      <c r="G854" s="98" t="s">
        <v>595</v>
      </c>
      <c r="H854" s="98" t="s">
        <v>476</v>
      </c>
      <c r="I854" s="69" t="s">
        <v>1207</v>
      </c>
    </row>
    <row r="855" spans="1:9" ht="24" x14ac:dyDescent="0.2">
      <c r="A855" s="98" t="s">
        <v>1097</v>
      </c>
      <c r="B855" s="98" t="s">
        <v>622</v>
      </c>
      <c r="C855" s="98" t="s">
        <v>596</v>
      </c>
      <c r="D855" s="99">
        <v>34100</v>
      </c>
      <c r="E855" s="78"/>
      <c r="F855" s="78"/>
      <c r="G855" s="98" t="s">
        <v>595</v>
      </c>
      <c r="H855" s="98" t="s">
        <v>476</v>
      </c>
      <c r="I855" s="69" t="s">
        <v>1207</v>
      </c>
    </row>
    <row r="856" spans="1:9" ht="48" x14ac:dyDescent="0.2">
      <c r="A856" s="98" t="s">
        <v>621</v>
      </c>
      <c r="B856" s="98" t="s">
        <v>620</v>
      </c>
      <c r="C856" s="98" t="s">
        <v>596</v>
      </c>
      <c r="D856" s="99">
        <v>24700.94</v>
      </c>
      <c r="E856" s="78"/>
      <c r="F856" s="78"/>
      <c r="G856" s="98" t="s">
        <v>595</v>
      </c>
      <c r="H856" s="98" t="s">
        <v>476</v>
      </c>
      <c r="I856" s="69" t="s">
        <v>1207</v>
      </c>
    </row>
    <row r="857" spans="1:9" ht="60" x14ac:dyDescent="0.2">
      <c r="A857" s="98" t="s">
        <v>1098</v>
      </c>
      <c r="B857" s="98" t="s">
        <v>619</v>
      </c>
      <c r="C857" s="98" t="s">
        <v>596</v>
      </c>
      <c r="D857" s="99">
        <v>33900</v>
      </c>
      <c r="E857" s="78"/>
      <c r="F857" s="78"/>
      <c r="G857" s="98" t="s">
        <v>595</v>
      </c>
      <c r="H857" s="98" t="s">
        <v>476</v>
      </c>
      <c r="I857" s="69" t="s">
        <v>1207</v>
      </c>
    </row>
    <row r="858" spans="1:9" ht="36" x14ac:dyDescent="0.2">
      <c r="A858" s="98" t="s">
        <v>1099</v>
      </c>
      <c r="B858" s="98" t="s">
        <v>599</v>
      </c>
      <c r="C858" s="98" t="s">
        <v>596</v>
      </c>
      <c r="D858" s="99">
        <v>33000</v>
      </c>
      <c r="E858" s="78"/>
      <c r="F858" s="78"/>
      <c r="G858" s="98" t="s">
        <v>595</v>
      </c>
      <c r="H858" s="98" t="s">
        <v>476</v>
      </c>
      <c r="I858" s="69" t="s">
        <v>1207</v>
      </c>
    </row>
    <row r="859" spans="1:9" ht="24" x14ac:dyDescent="0.2">
      <c r="A859" s="98" t="s">
        <v>1100</v>
      </c>
      <c r="B859" s="98" t="s">
        <v>617</v>
      </c>
      <c r="C859" s="98" t="s">
        <v>596</v>
      </c>
      <c r="D859" s="99">
        <v>16900</v>
      </c>
      <c r="E859" s="78"/>
      <c r="F859" s="78"/>
      <c r="G859" s="98" t="s">
        <v>595</v>
      </c>
      <c r="H859" s="98" t="s">
        <v>476</v>
      </c>
      <c r="I859" s="69" t="s">
        <v>1207</v>
      </c>
    </row>
    <row r="860" spans="1:9" ht="48" x14ac:dyDescent="0.2">
      <c r="A860" s="98" t="s">
        <v>1101</v>
      </c>
      <c r="B860" s="98" t="s">
        <v>618</v>
      </c>
      <c r="C860" s="98" t="s">
        <v>596</v>
      </c>
      <c r="D860" s="99">
        <v>33500</v>
      </c>
      <c r="E860" s="78"/>
      <c r="F860" s="78"/>
      <c r="G860" s="98" t="s">
        <v>595</v>
      </c>
      <c r="H860" s="98" t="s">
        <v>476</v>
      </c>
      <c r="I860" s="69" t="s">
        <v>1207</v>
      </c>
    </row>
    <row r="861" spans="1:9" ht="48" x14ac:dyDescent="0.2">
      <c r="A861" s="98" t="s">
        <v>1102</v>
      </c>
      <c r="B861" s="98" t="s">
        <v>617</v>
      </c>
      <c r="C861" s="98" t="s">
        <v>596</v>
      </c>
      <c r="D861" s="99">
        <v>13900</v>
      </c>
      <c r="E861" s="78"/>
      <c r="F861" s="78"/>
      <c r="G861" s="98" t="s">
        <v>595</v>
      </c>
      <c r="H861" s="98" t="s">
        <v>476</v>
      </c>
      <c r="I861" s="69" t="s">
        <v>1207</v>
      </c>
    </row>
    <row r="862" spans="1:9" ht="24" x14ac:dyDescent="0.2">
      <c r="A862" s="98" t="s">
        <v>1103</v>
      </c>
      <c r="B862" s="98" t="s">
        <v>616</v>
      </c>
      <c r="C862" s="98" t="s">
        <v>596</v>
      </c>
      <c r="D862" s="99">
        <v>33200</v>
      </c>
      <c r="E862" s="78"/>
      <c r="F862" s="78"/>
      <c r="G862" s="98" t="s">
        <v>595</v>
      </c>
      <c r="H862" s="98" t="s">
        <v>476</v>
      </c>
      <c r="I862" s="69" t="s">
        <v>1207</v>
      </c>
    </row>
    <row r="863" spans="1:9" ht="48" x14ac:dyDescent="0.2">
      <c r="A863" s="98" t="s">
        <v>1104</v>
      </c>
      <c r="B863" s="98" t="s">
        <v>615</v>
      </c>
      <c r="C863" s="98" t="s">
        <v>596</v>
      </c>
      <c r="D863" s="99">
        <v>2500</v>
      </c>
      <c r="E863" s="78"/>
      <c r="F863" s="78"/>
      <c r="G863" s="98" t="s">
        <v>595</v>
      </c>
      <c r="H863" s="98" t="s">
        <v>476</v>
      </c>
      <c r="I863" s="69" t="s">
        <v>1207</v>
      </c>
    </row>
    <row r="864" spans="1:9" ht="36" x14ac:dyDescent="0.2">
      <c r="A864" s="98" t="s">
        <v>1105</v>
      </c>
      <c r="B864" s="98" t="s">
        <v>614</v>
      </c>
      <c r="C864" s="98" t="s">
        <v>596</v>
      </c>
      <c r="D864" s="99">
        <v>33040</v>
      </c>
      <c r="E864" s="78"/>
      <c r="F864" s="78"/>
      <c r="G864" s="98" t="s">
        <v>595</v>
      </c>
      <c r="H864" s="98" t="s">
        <v>476</v>
      </c>
      <c r="I864" s="69" t="s">
        <v>1207</v>
      </c>
    </row>
    <row r="865" spans="1:9" ht="36" x14ac:dyDescent="0.2">
      <c r="A865" s="98" t="s">
        <v>1106</v>
      </c>
      <c r="B865" s="98" t="s">
        <v>613</v>
      </c>
      <c r="C865" s="98" t="s">
        <v>596</v>
      </c>
      <c r="D865" s="99">
        <v>26811.61</v>
      </c>
      <c r="E865" s="78"/>
      <c r="F865" s="78"/>
      <c r="G865" s="98" t="s">
        <v>595</v>
      </c>
      <c r="H865" s="98" t="s">
        <v>476</v>
      </c>
      <c r="I865" s="69" t="s">
        <v>1207</v>
      </c>
    </row>
    <row r="866" spans="1:9" ht="48" x14ac:dyDescent="0.2">
      <c r="A866" s="98" t="s">
        <v>1107</v>
      </c>
      <c r="B866" s="98" t="s">
        <v>599</v>
      </c>
      <c r="C866" s="98" t="s">
        <v>596</v>
      </c>
      <c r="D866" s="99">
        <v>34214.1</v>
      </c>
      <c r="E866" s="78"/>
      <c r="F866" s="78"/>
      <c r="G866" s="98" t="s">
        <v>595</v>
      </c>
      <c r="H866" s="98" t="s">
        <v>476</v>
      </c>
      <c r="I866" s="69" t="s">
        <v>1207</v>
      </c>
    </row>
    <row r="867" spans="1:9" ht="60" x14ac:dyDescent="0.2">
      <c r="A867" s="98" t="s">
        <v>612</v>
      </c>
      <c r="B867" s="98" t="s">
        <v>611</v>
      </c>
      <c r="C867" s="98" t="s">
        <v>596</v>
      </c>
      <c r="D867" s="99">
        <v>30000</v>
      </c>
      <c r="E867" s="78"/>
      <c r="F867" s="78"/>
      <c r="G867" s="98" t="s">
        <v>595</v>
      </c>
      <c r="H867" s="98" t="s">
        <v>476</v>
      </c>
      <c r="I867" s="69" t="s">
        <v>1207</v>
      </c>
    </row>
    <row r="868" spans="1:9" ht="36" x14ac:dyDescent="0.2">
      <c r="A868" s="98" t="s">
        <v>1108</v>
      </c>
      <c r="B868" s="98" t="s">
        <v>610</v>
      </c>
      <c r="C868" s="98" t="s">
        <v>596</v>
      </c>
      <c r="D868" s="99">
        <v>32450</v>
      </c>
      <c r="E868" s="78"/>
      <c r="F868" s="78"/>
      <c r="G868" s="98" t="s">
        <v>595</v>
      </c>
      <c r="H868" s="98" t="s">
        <v>476</v>
      </c>
      <c r="I868" s="69" t="s">
        <v>1207</v>
      </c>
    </row>
    <row r="869" spans="1:9" ht="36" x14ac:dyDescent="0.2">
      <c r="A869" s="98" t="s">
        <v>1109</v>
      </c>
      <c r="B869" s="98" t="s">
        <v>606</v>
      </c>
      <c r="C869" s="98" t="s">
        <v>596</v>
      </c>
      <c r="D869" s="99">
        <v>34000</v>
      </c>
      <c r="E869" s="78"/>
      <c r="F869" s="78"/>
      <c r="G869" s="98" t="s">
        <v>595</v>
      </c>
      <c r="H869" s="98" t="s">
        <v>476</v>
      </c>
      <c r="I869" s="69" t="s">
        <v>1207</v>
      </c>
    </row>
    <row r="870" spans="1:9" ht="36" x14ac:dyDescent="0.2">
      <c r="A870" s="98" t="s">
        <v>1110</v>
      </c>
      <c r="B870" s="98" t="s">
        <v>605</v>
      </c>
      <c r="C870" s="98" t="s">
        <v>596</v>
      </c>
      <c r="D870" s="99">
        <v>34397</v>
      </c>
      <c r="E870" s="78"/>
      <c r="F870" s="78"/>
      <c r="G870" s="98" t="s">
        <v>595</v>
      </c>
      <c r="H870" s="98" t="s">
        <v>476</v>
      </c>
      <c r="I870" s="69" t="s">
        <v>1207</v>
      </c>
    </row>
    <row r="871" spans="1:9" ht="24" x14ac:dyDescent="0.2">
      <c r="A871" s="98" t="s">
        <v>609</v>
      </c>
      <c r="B871" s="98" t="s">
        <v>608</v>
      </c>
      <c r="C871" s="98" t="s">
        <v>596</v>
      </c>
      <c r="D871" s="99">
        <v>17259.259999999998</v>
      </c>
      <c r="E871" s="78"/>
      <c r="F871" s="78"/>
      <c r="G871" s="98" t="s">
        <v>595</v>
      </c>
      <c r="H871" s="98" t="s">
        <v>476</v>
      </c>
      <c r="I871" s="69" t="s">
        <v>1207</v>
      </c>
    </row>
    <row r="872" spans="1:9" ht="60" x14ac:dyDescent="0.2">
      <c r="A872" s="98" t="s">
        <v>607</v>
      </c>
      <c r="B872" s="98" t="s">
        <v>606</v>
      </c>
      <c r="C872" s="98" t="s">
        <v>596</v>
      </c>
      <c r="D872" s="99">
        <v>0</v>
      </c>
      <c r="E872" s="78">
        <v>35000</v>
      </c>
      <c r="F872" s="78">
        <v>0</v>
      </c>
      <c r="G872" s="98" t="s">
        <v>595</v>
      </c>
      <c r="H872" s="98" t="s">
        <v>476</v>
      </c>
      <c r="I872" s="69" t="s">
        <v>1207</v>
      </c>
    </row>
    <row r="873" spans="1:9" ht="36" x14ac:dyDescent="0.2">
      <c r="A873" s="98" t="s">
        <v>1111</v>
      </c>
      <c r="B873" s="98" t="s">
        <v>605</v>
      </c>
      <c r="C873" s="98" t="s">
        <v>596</v>
      </c>
      <c r="D873" s="99">
        <v>0</v>
      </c>
      <c r="E873" s="78">
        <v>34397</v>
      </c>
      <c r="F873" s="78">
        <v>0</v>
      </c>
      <c r="G873" s="98" t="s">
        <v>595</v>
      </c>
      <c r="H873" s="98" t="s">
        <v>476</v>
      </c>
      <c r="I873" s="69" t="s">
        <v>1207</v>
      </c>
    </row>
    <row r="874" spans="1:9" ht="48" x14ac:dyDescent="0.2">
      <c r="A874" s="98" t="s">
        <v>1112</v>
      </c>
      <c r="B874" s="98" t="s">
        <v>599</v>
      </c>
      <c r="C874" s="98" t="s">
        <v>596</v>
      </c>
      <c r="D874" s="99">
        <v>0</v>
      </c>
      <c r="E874" s="78">
        <v>33995.5</v>
      </c>
      <c r="F874" s="78">
        <v>0</v>
      </c>
      <c r="G874" s="98" t="s">
        <v>595</v>
      </c>
      <c r="H874" s="98" t="s">
        <v>476</v>
      </c>
      <c r="I874" s="69" t="s">
        <v>1207</v>
      </c>
    </row>
    <row r="875" spans="1:9" ht="36" x14ac:dyDescent="0.2">
      <c r="A875" s="98" t="s">
        <v>1113</v>
      </c>
      <c r="B875" s="98" t="s">
        <v>604</v>
      </c>
      <c r="C875" s="98" t="s">
        <v>596</v>
      </c>
      <c r="D875" s="99">
        <v>0</v>
      </c>
      <c r="E875" s="78">
        <v>33530.879999999997</v>
      </c>
      <c r="F875" s="78">
        <v>0</v>
      </c>
      <c r="G875" s="98" t="s">
        <v>595</v>
      </c>
      <c r="H875" s="98" t="s">
        <v>476</v>
      </c>
      <c r="I875" s="69" t="s">
        <v>1207</v>
      </c>
    </row>
    <row r="876" spans="1:9" ht="24" x14ac:dyDescent="0.2">
      <c r="A876" s="98" t="s">
        <v>1114</v>
      </c>
      <c r="B876" s="98" t="s">
        <v>603</v>
      </c>
      <c r="C876" s="98" t="s">
        <v>596</v>
      </c>
      <c r="D876" s="99">
        <v>0</v>
      </c>
      <c r="E876" s="78">
        <v>26000</v>
      </c>
      <c r="F876" s="78">
        <v>0</v>
      </c>
      <c r="G876" s="98" t="s">
        <v>595</v>
      </c>
      <c r="H876" s="98" t="s">
        <v>476</v>
      </c>
      <c r="I876" s="69" t="s">
        <v>1207</v>
      </c>
    </row>
    <row r="877" spans="1:9" ht="48" x14ac:dyDescent="0.2">
      <c r="A877" s="98" t="s">
        <v>1115</v>
      </c>
      <c r="B877" s="98" t="s">
        <v>602</v>
      </c>
      <c r="C877" s="98" t="s">
        <v>596</v>
      </c>
      <c r="D877" s="99">
        <v>0</v>
      </c>
      <c r="E877" s="78">
        <v>34400</v>
      </c>
      <c r="F877" s="78">
        <v>0</v>
      </c>
      <c r="G877" s="98" t="s">
        <v>595</v>
      </c>
      <c r="H877" s="98" t="s">
        <v>476</v>
      </c>
      <c r="I877" s="69" t="s">
        <v>1207</v>
      </c>
    </row>
    <row r="878" spans="1:9" ht="36" x14ac:dyDescent="0.2">
      <c r="A878" s="98" t="s">
        <v>1116</v>
      </c>
      <c r="B878" s="98" t="s">
        <v>601</v>
      </c>
      <c r="C878" s="98" t="s">
        <v>596</v>
      </c>
      <c r="D878" s="99">
        <v>0</v>
      </c>
      <c r="E878" s="78">
        <v>33990</v>
      </c>
      <c r="F878" s="78">
        <v>0</v>
      </c>
      <c r="G878" s="98" t="s">
        <v>595</v>
      </c>
      <c r="H878" s="98" t="s">
        <v>476</v>
      </c>
      <c r="I878" s="69" t="s">
        <v>1207</v>
      </c>
    </row>
    <row r="879" spans="1:9" ht="48" x14ac:dyDescent="0.2">
      <c r="A879" s="98" t="s">
        <v>1117</v>
      </c>
      <c r="B879" s="98" t="s">
        <v>600</v>
      </c>
      <c r="C879" s="98" t="s">
        <v>596</v>
      </c>
      <c r="D879" s="99">
        <v>0</v>
      </c>
      <c r="E879" s="78">
        <v>35200</v>
      </c>
      <c r="F879" s="78">
        <v>0</v>
      </c>
      <c r="G879" s="98" t="s">
        <v>595</v>
      </c>
      <c r="H879" s="98" t="s">
        <v>476</v>
      </c>
      <c r="I879" s="69" t="s">
        <v>1207</v>
      </c>
    </row>
    <row r="880" spans="1:9" ht="48" x14ac:dyDescent="0.2">
      <c r="A880" s="98" t="s">
        <v>1118</v>
      </c>
      <c r="B880" s="98" t="s">
        <v>599</v>
      </c>
      <c r="C880" s="98" t="s">
        <v>596</v>
      </c>
      <c r="D880" s="99">
        <v>0</v>
      </c>
      <c r="E880" s="78">
        <v>33035.870000000003</v>
      </c>
      <c r="F880" s="78">
        <v>0</v>
      </c>
      <c r="G880" s="98" t="s">
        <v>595</v>
      </c>
      <c r="H880" s="98" t="s">
        <v>476</v>
      </c>
      <c r="I880" s="69" t="s">
        <v>1207</v>
      </c>
    </row>
    <row r="881" spans="1:9" ht="24" x14ac:dyDescent="0.2">
      <c r="A881" s="98" t="s">
        <v>1119</v>
      </c>
      <c r="B881" s="98" t="s">
        <v>598</v>
      </c>
      <c r="C881" s="98" t="s">
        <v>596</v>
      </c>
      <c r="D881" s="99">
        <v>0</v>
      </c>
      <c r="E881" s="78">
        <v>32920.080000000002</v>
      </c>
      <c r="F881" s="78">
        <v>0</v>
      </c>
      <c r="G881" s="98" t="s">
        <v>595</v>
      </c>
      <c r="H881" s="98" t="s">
        <v>476</v>
      </c>
      <c r="I881" s="69" t="s">
        <v>1207</v>
      </c>
    </row>
    <row r="882" spans="1:9" ht="36" x14ac:dyDescent="0.2">
      <c r="A882" s="98" t="s">
        <v>1120</v>
      </c>
      <c r="B882" s="98" t="s">
        <v>597</v>
      </c>
      <c r="C882" s="98" t="s">
        <v>596</v>
      </c>
      <c r="D882" s="99">
        <v>0</v>
      </c>
      <c r="E882" s="78">
        <v>9553.2800000000007</v>
      </c>
      <c r="F882" s="78">
        <v>0</v>
      </c>
      <c r="G882" s="98" t="s">
        <v>595</v>
      </c>
      <c r="H882" s="98" t="s">
        <v>476</v>
      </c>
      <c r="I882" s="69" t="s">
        <v>1207</v>
      </c>
    </row>
    <row r="883" spans="1:9" ht="72" x14ac:dyDescent="0.2">
      <c r="A883" s="98" t="s">
        <v>1121</v>
      </c>
      <c r="B883" s="98" t="s">
        <v>594</v>
      </c>
      <c r="C883" s="98" t="s">
        <v>3</v>
      </c>
      <c r="D883" s="99">
        <v>0</v>
      </c>
      <c r="E883" s="78">
        <v>397667.19999999995</v>
      </c>
      <c r="F883" s="78">
        <v>164075</v>
      </c>
      <c r="G883" s="98" t="s">
        <v>564</v>
      </c>
      <c r="H883" s="98" t="s">
        <v>476</v>
      </c>
      <c r="I883" s="69" t="s">
        <v>1207</v>
      </c>
    </row>
    <row r="884" spans="1:9" ht="108" x14ac:dyDescent="0.2">
      <c r="A884" s="98" t="s">
        <v>593</v>
      </c>
      <c r="B884" s="98" t="s">
        <v>592</v>
      </c>
      <c r="C884" s="98" t="s">
        <v>3</v>
      </c>
      <c r="D884" s="99">
        <v>199287.36</v>
      </c>
      <c r="E884" s="78">
        <v>0</v>
      </c>
      <c r="F884" s="78">
        <v>0</v>
      </c>
      <c r="G884" s="98" t="s">
        <v>554</v>
      </c>
      <c r="H884" s="98" t="s">
        <v>476</v>
      </c>
      <c r="I884" s="69" t="s">
        <v>1207</v>
      </c>
    </row>
    <row r="885" spans="1:9" ht="108" x14ac:dyDescent="0.2">
      <c r="A885" s="98" t="s">
        <v>1122</v>
      </c>
      <c r="B885" s="98" t="s">
        <v>591</v>
      </c>
      <c r="C885" s="98" t="s">
        <v>3</v>
      </c>
      <c r="D885" s="99">
        <v>58601.93</v>
      </c>
      <c r="E885" s="78">
        <v>72274.710000000006</v>
      </c>
      <c r="F885" s="78">
        <v>0</v>
      </c>
      <c r="G885" s="98" t="s">
        <v>586</v>
      </c>
      <c r="H885" s="98" t="s">
        <v>476</v>
      </c>
      <c r="I885" s="69" t="s">
        <v>1207</v>
      </c>
    </row>
    <row r="886" spans="1:9" ht="96" x14ac:dyDescent="0.2">
      <c r="A886" s="98" t="s">
        <v>590</v>
      </c>
      <c r="B886" s="98" t="s">
        <v>589</v>
      </c>
      <c r="C886" s="98" t="s">
        <v>3</v>
      </c>
      <c r="D886" s="99">
        <v>440750</v>
      </c>
      <c r="E886" s="78">
        <v>2641135.1100000003</v>
      </c>
      <c r="F886" s="78">
        <v>0</v>
      </c>
      <c r="G886" s="98" t="s">
        <v>554</v>
      </c>
      <c r="H886" s="98" t="s">
        <v>476</v>
      </c>
      <c r="I886" s="69" t="s">
        <v>1207</v>
      </c>
    </row>
    <row r="887" spans="1:9" ht="96" x14ac:dyDescent="0.2">
      <c r="A887" s="98" t="s">
        <v>588</v>
      </c>
      <c r="B887" s="98" t="s">
        <v>587</v>
      </c>
      <c r="C887" s="98" t="s">
        <v>3</v>
      </c>
      <c r="D887" s="99">
        <v>163203.85</v>
      </c>
      <c r="E887" s="78">
        <v>968253.38</v>
      </c>
      <c r="F887" s="78">
        <v>0</v>
      </c>
      <c r="G887" s="98" t="s">
        <v>586</v>
      </c>
      <c r="H887" s="98" t="s">
        <v>476</v>
      </c>
      <c r="I887" s="69" t="s">
        <v>1207</v>
      </c>
    </row>
    <row r="888" spans="1:9" ht="60" x14ac:dyDescent="0.2">
      <c r="A888" s="98" t="s">
        <v>1123</v>
      </c>
      <c r="B888" s="98" t="s">
        <v>585</v>
      </c>
      <c r="C888" s="98" t="s">
        <v>3</v>
      </c>
      <c r="D888" s="99">
        <v>25352.6</v>
      </c>
      <c r="E888" s="78">
        <v>187225.41</v>
      </c>
      <c r="F888" s="78">
        <v>0</v>
      </c>
      <c r="G888" s="98" t="s">
        <v>564</v>
      </c>
      <c r="H888" s="98" t="s">
        <v>476</v>
      </c>
      <c r="I888" s="69" t="s">
        <v>1207</v>
      </c>
    </row>
    <row r="889" spans="1:9" ht="96" x14ac:dyDescent="0.2">
      <c r="A889" s="98" t="s">
        <v>584</v>
      </c>
      <c r="B889" s="98" t="s">
        <v>583</v>
      </c>
      <c r="C889" s="98" t="s">
        <v>3</v>
      </c>
      <c r="D889" s="99">
        <v>153433.54</v>
      </c>
      <c r="E889" s="78">
        <v>613735</v>
      </c>
      <c r="F889" s="78">
        <v>0</v>
      </c>
      <c r="G889" s="98" t="s">
        <v>554</v>
      </c>
      <c r="H889" s="98" t="s">
        <v>476</v>
      </c>
      <c r="I889" s="69" t="s">
        <v>1207</v>
      </c>
    </row>
    <row r="890" spans="1:9" ht="48" x14ac:dyDescent="0.2">
      <c r="A890" s="98" t="s">
        <v>582</v>
      </c>
      <c r="B890" s="98" t="s">
        <v>581</v>
      </c>
      <c r="C890" s="98" t="s">
        <v>3</v>
      </c>
      <c r="D890" s="99">
        <v>0</v>
      </c>
      <c r="E890" s="78">
        <v>453038.68</v>
      </c>
      <c r="F890" s="78">
        <v>0</v>
      </c>
      <c r="G890" s="98" t="s">
        <v>559</v>
      </c>
      <c r="H890" s="98" t="s">
        <v>476</v>
      </c>
      <c r="I890" s="69" t="s">
        <v>1207</v>
      </c>
    </row>
    <row r="891" spans="1:9" ht="60" x14ac:dyDescent="0.2">
      <c r="A891" s="98" t="s">
        <v>580</v>
      </c>
      <c r="B891" s="98" t="s">
        <v>1124</v>
      </c>
      <c r="C891" s="98" t="s">
        <v>3</v>
      </c>
      <c r="D891" s="99">
        <v>108017.25</v>
      </c>
      <c r="E891" s="78">
        <v>0</v>
      </c>
      <c r="F891" s="78">
        <v>0</v>
      </c>
      <c r="G891" s="98" t="s">
        <v>559</v>
      </c>
      <c r="H891" s="98" t="s">
        <v>476</v>
      </c>
      <c r="I891" s="69" t="s">
        <v>1207</v>
      </c>
    </row>
    <row r="892" spans="1:9" ht="48" x14ac:dyDescent="0.2">
      <c r="A892" s="98" t="s">
        <v>579</v>
      </c>
      <c r="B892" s="98" t="s">
        <v>578</v>
      </c>
      <c r="C892" s="98" t="s">
        <v>3</v>
      </c>
      <c r="D892" s="99">
        <v>119020.72</v>
      </c>
      <c r="E892" s="78">
        <v>158258.32</v>
      </c>
      <c r="F892" s="78">
        <v>0</v>
      </c>
      <c r="G892" s="98" t="s">
        <v>559</v>
      </c>
      <c r="H892" s="98" t="s">
        <v>476</v>
      </c>
      <c r="I892" s="69" t="s">
        <v>1207</v>
      </c>
    </row>
    <row r="893" spans="1:9" ht="48" x14ac:dyDescent="0.2">
      <c r="A893" s="98" t="s">
        <v>577</v>
      </c>
      <c r="B893" s="98" t="s">
        <v>1125</v>
      </c>
      <c r="C893" s="98" t="s">
        <v>3</v>
      </c>
      <c r="D893" s="99">
        <v>196746.55</v>
      </c>
      <c r="E893" s="78">
        <v>192422.45</v>
      </c>
      <c r="F893" s="78">
        <v>0</v>
      </c>
      <c r="G893" s="98" t="s">
        <v>559</v>
      </c>
      <c r="H893" s="98" t="s">
        <v>476</v>
      </c>
      <c r="I893" s="69" t="s">
        <v>1207</v>
      </c>
    </row>
    <row r="894" spans="1:9" ht="36" x14ac:dyDescent="0.2">
      <c r="A894" s="98" t="s">
        <v>576</v>
      </c>
      <c r="B894" s="98" t="s">
        <v>575</v>
      </c>
      <c r="C894" s="98" t="s">
        <v>3</v>
      </c>
      <c r="D894" s="99">
        <v>25266.29</v>
      </c>
      <c r="E894" s="78">
        <v>970240.84</v>
      </c>
      <c r="F894" s="78">
        <v>0</v>
      </c>
      <c r="G894" s="98" t="s">
        <v>559</v>
      </c>
      <c r="H894" s="98" t="s">
        <v>476</v>
      </c>
      <c r="I894" s="69" t="s">
        <v>1207</v>
      </c>
    </row>
    <row r="895" spans="1:9" ht="48" x14ac:dyDescent="0.2">
      <c r="A895" s="98" t="s">
        <v>1126</v>
      </c>
      <c r="B895" s="98" t="s">
        <v>574</v>
      </c>
      <c r="C895" s="98" t="s">
        <v>3</v>
      </c>
      <c r="D895" s="99">
        <v>0</v>
      </c>
      <c r="E895" s="78">
        <v>35067.24</v>
      </c>
      <c r="F895" s="78">
        <v>0</v>
      </c>
      <c r="G895" s="98" t="s">
        <v>554</v>
      </c>
      <c r="H895" s="98" t="s">
        <v>476</v>
      </c>
      <c r="I895" s="69" t="s">
        <v>1207</v>
      </c>
    </row>
    <row r="896" spans="1:9" ht="84" x14ac:dyDescent="0.2">
      <c r="A896" s="98" t="s">
        <v>1127</v>
      </c>
      <c r="B896" s="98" t="s">
        <v>573</v>
      </c>
      <c r="C896" s="98" t="s">
        <v>3</v>
      </c>
      <c r="D896" s="99">
        <v>138600</v>
      </c>
      <c r="E896" s="78">
        <v>193925</v>
      </c>
      <c r="F896" s="78">
        <v>0</v>
      </c>
      <c r="G896" s="98" t="s">
        <v>559</v>
      </c>
      <c r="H896" s="98" t="s">
        <v>476</v>
      </c>
      <c r="I896" s="69" t="s">
        <v>1207</v>
      </c>
    </row>
    <row r="897" spans="1:9" ht="84" x14ac:dyDescent="0.2">
      <c r="A897" s="98" t="s">
        <v>572</v>
      </c>
      <c r="B897" s="98" t="s">
        <v>571</v>
      </c>
      <c r="C897" s="98" t="s">
        <v>3</v>
      </c>
      <c r="D897" s="99">
        <v>0</v>
      </c>
      <c r="E897" s="78">
        <v>209315.55</v>
      </c>
      <c r="F897" s="78">
        <v>89706.67</v>
      </c>
      <c r="G897" s="98" t="s">
        <v>554</v>
      </c>
      <c r="H897" s="98" t="s">
        <v>476</v>
      </c>
      <c r="I897" s="69" t="s">
        <v>1207</v>
      </c>
    </row>
    <row r="898" spans="1:9" ht="60" x14ac:dyDescent="0.2">
      <c r="A898" s="98" t="s">
        <v>570</v>
      </c>
      <c r="B898" s="98" t="s">
        <v>569</v>
      </c>
      <c r="C898" s="98" t="s">
        <v>3</v>
      </c>
      <c r="D898" s="99">
        <v>0</v>
      </c>
      <c r="E898" s="78">
        <v>93721.91</v>
      </c>
      <c r="F898" s="78">
        <v>0</v>
      </c>
      <c r="G898" s="98" t="s">
        <v>559</v>
      </c>
      <c r="H898" s="98" t="s">
        <v>476</v>
      </c>
      <c r="I898" s="69" t="s">
        <v>1207</v>
      </c>
    </row>
    <row r="899" spans="1:9" ht="60" x14ac:dyDescent="0.2">
      <c r="A899" s="98" t="s">
        <v>568</v>
      </c>
      <c r="B899" s="98" t="s">
        <v>567</v>
      </c>
      <c r="C899" s="98" t="s">
        <v>3</v>
      </c>
      <c r="D899" s="99">
        <v>0</v>
      </c>
      <c r="E899" s="78">
        <v>330931</v>
      </c>
      <c r="F899" s="78">
        <v>0</v>
      </c>
      <c r="G899" s="98" t="s">
        <v>554</v>
      </c>
      <c r="H899" s="98" t="s">
        <v>476</v>
      </c>
      <c r="I899" s="69" t="s">
        <v>1207</v>
      </c>
    </row>
    <row r="900" spans="1:9" ht="60" x14ac:dyDescent="0.2">
      <c r="A900" s="98" t="s">
        <v>566</v>
      </c>
      <c r="B900" s="98" t="s">
        <v>565</v>
      </c>
      <c r="C900" s="98" t="s">
        <v>3</v>
      </c>
      <c r="D900" s="99">
        <v>0</v>
      </c>
      <c r="E900" s="78">
        <v>93721.91</v>
      </c>
      <c r="F900" s="78">
        <v>0</v>
      </c>
      <c r="G900" s="98" t="s">
        <v>564</v>
      </c>
      <c r="H900" s="98" t="s">
        <v>476</v>
      </c>
      <c r="I900" s="69" t="s">
        <v>1207</v>
      </c>
    </row>
    <row r="901" spans="1:9" ht="84" x14ac:dyDescent="0.2">
      <c r="A901" s="98" t="s">
        <v>563</v>
      </c>
      <c r="B901" s="98" t="s">
        <v>562</v>
      </c>
      <c r="C901" s="98" t="s">
        <v>3</v>
      </c>
      <c r="D901" s="99">
        <v>0</v>
      </c>
      <c r="E901" s="78">
        <v>69502</v>
      </c>
      <c r="F901" s="78">
        <v>0</v>
      </c>
      <c r="G901" s="98" t="s">
        <v>554</v>
      </c>
      <c r="H901" s="98" t="s">
        <v>476</v>
      </c>
      <c r="I901" s="69" t="s">
        <v>1207</v>
      </c>
    </row>
    <row r="902" spans="1:9" ht="48" x14ac:dyDescent="0.2">
      <c r="A902" s="98" t="s">
        <v>561</v>
      </c>
      <c r="B902" s="98" t="s">
        <v>560</v>
      </c>
      <c r="C902" s="98" t="s">
        <v>3</v>
      </c>
      <c r="D902" s="99">
        <v>0</v>
      </c>
      <c r="E902" s="78">
        <v>46398.99</v>
      </c>
      <c r="F902" s="78">
        <v>0</v>
      </c>
      <c r="G902" s="98" t="s">
        <v>559</v>
      </c>
      <c r="H902" s="98" t="s">
        <v>476</v>
      </c>
      <c r="I902" s="69" t="s">
        <v>1207</v>
      </c>
    </row>
    <row r="903" spans="1:9" ht="96" x14ac:dyDescent="0.2">
      <c r="A903" s="98" t="s">
        <v>558</v>
      </c>
      <c r="B903" s="98" t="s">
        <v>557</v>
      </c>
      <c r="C903" s="98" t="s">
        <v>3</v>
      </c>
      <c r="D903" s="99">
        <v>0</v>
      </c>
      <c r="E903" s="78">
        <v>65310.659999999996</v>
      </c>
      <c r="F903" s="78">
        <v>27990.29</v>
      </c>
      <c r="G903" s="98" t="s">
        <v>554</v>
      </c>
      <c r="H903" s="98" t="s">
        <v>476</v>
      </c>
      <c r="I903" s="69" t="s">
        <v>1207</v>
      </c>
    </row>
    <row r="904" spans="1:9" ht="108" x14ac:dyDescent="0.2">
      <c r="A904" s="98" t="s">
        <v>1128</v>
      </c>
      <c r="B904" s="98" t="s">
        <v>556</v>
      </c>
      <c r="C904" s="98" t="s">
        <v>3</v>
      </c>
      <c r="D904" s="99">
        <v>0</v>
      </c>
      <c r="E904" s="78">
        <v>148609.21</v>
      </c>
      <c r="F904" s="78">
        <v>185761.51</v>
      </c>
      <c r="G904" s="98" t="s">
        <v>554</v>
      </c>
      <c r="H904" s="98" t="s">
        <v>476</v>
      </c>
      <c r="I904" s="69" t="s">
        <v>1207</v>
      </c>
    </row>
    <row r="905" spans="1:9" ht="108" x14ac:dyDescent="0.2">
      <c r="A905" s="98" t="s">
        <v>555</v>
      </c>
      <c r="B905" s="98"/>
      <c r="C905" s="98" t="s">
        <v>3</v>
      </c>
      <c r="D905" s="99">
        <v>0</v>
      </c>
      <c r="E905" s="78">
        <v>10000</v>
      </c>
      <c r="F905" s="78">
        <v>947678.93</v>
      </c>
      <c r="G905" s="98" t="s">
        <v>554</v>
      </c>
      <c r="H905" s="98" t="s">
        <v>476</v>
      </c>
      <c r="I905" s="69" t="s">
        <v>1207</v>
      </c>
    </row>
    <row r="906" spans="1:9" ht="24" x14ac:dyDescent="0.2">
      <c r="A906" s="98" t="s">
        <v>553</v>
      </c>
      <c r="B906" s="98"/>
      <c r="C906" s="98" t="s">
        <v>491</v>
      </c>
      <c r="D906" s="99">
        <v>36000</v>
      </c>
      <c r="E906" s="78">
        <v>12000</v>
      </c>
      <c r="F906" s="78"/>
      <c r="G906" s="98" t="s">
        <v>477</v>
      </c>
      <c r="H906" s="98" t="s">
        <v>476</v>
      </c>
      <c r="I906" s="69" t="s">
        <v>1207</v>
      </c>
    </row>
    <row r="907" spans="1:9" ht="24" x14ac:dyDescent="0.2">
      <c r="A907" s="98" t="s">
        <v>552</v>
      </c>
      <c r="B907" s="98"/>
      <c r="C907" s="98" t="s">
        <v>497</v>
      </c>
      <c r="D907" s="99">
        <v>90000</v>
      </c>
      <c r="E907" s="78"/>
      <c r="F907" s="78"/>
      <c r="G907" s="98" t="s">
        <v>477</v>
      </c>
      <c r="H907" s="98" t="s">
        <v>476</v>
      </c>
      <c r="I907" s="69" t="s">
        <v>1207</v>
      </c>
    </row>
    <row r="908" spans="1:9" ht="24" x14ac:dyDescent="0.2">
      <c r="A908" s="98" t="s">
        <v>551</v>
      </c>
      <c r="B908" s="98"/>
      <c r="C908" s="98" t="s">
        <v>499</v>
      </c>
      <c r="D908" s="99">
        <v>70200</v>
      </c>
      <c r="E908" s="78"/>
      <c r="F908" s="78"/>
      <c r="G908" s="98" t="s">
        <v>477</v>
      </c>
      <c r="H908" s="98" t="s">
        <v>476</v>
      </c>
      <c r="I908" s="69" t="s">
        <v>1207</v>
      </c>
    </row>
    <row r="909" spans="1:9" ht="24" x14ac:dyDescent="0.2">
      <c r="A909" s="98" t="s">
        <v>1129</v>
      </c>
      <c r="B909" s="98"/>
      <c r="C909" s="98" t="s">
        <v>550</v>
      </c>
      <c r="D909" s="99">
        <v>19800</v>
      </c>
      <c r="E909" s="78"/>
      <c r="F909" s="78"/>
      <c r="G909" s="98" t="s">
        <v>477</v>
      </c>
      <c r="H909" s="98" t="s">
        <v>476</v>
      </c>
      <c r="I909" s="69" t="s">
        <v>1207</v>
      </c>
    </row>
    <row r="910" spans="1:9" ht="24" x14ac:dyDescent="0.2">
      <c r="A910" s="98" t="s">
        <v>549</v>
      </c>
      <c r="B910" s="98"/>
      <c r="C910" s="98" t="s">
        <v>495</v>
      </c>
      <c r="D910" s="99">
        <v>117000</v>
      </c>
      <c r="E910" s="78"/>
      <c r="F910" s="78"/>
      <c r="G910" s="98" t="s">
        <v>477</v>
      </c>
      <c r="H910" s="98" t="s">
        <v>476</v>
      </c>
      <c r="I910" s="69" t="s">
        <v>1207</v>
      </c>
    </row>
    <row r="911" spans="1:9" ht="24" x14ac:dyDescent="0.2">
      <c r="A911" s="98" t="s">
        <v>548</v>
      </c>
      <c r="B911" s="98"/>
      <c r="C911" s="98" t="s">
        <v>547</v>
      </c>
      <c r="D911" s="99">
        <v>84000</v>
      </c>
      <c r="E911" s="78"/>
      <c r="F911" s="78"/>
      <c r="G911" s="98" t="s">
        <v>477</v>
      </c>
      <c r="H911" s="98" t="s">
        <v>476</v>
      </c>
      <c r="I911" s="69" t="s">
        <v>1207</v>
      </c>
    </row>
    <row r="912" spans="1:9" ht="24" x14ac:dyDescent="0.2">
      <c r="A912" s="98" t="s">
        <v>546</v>
      </c>
      <c r="B912" s="98"/>
      <c r="C912" s="98" t="s">
        <v>545</v>
      </c>
      <c r="D912" s="99">
        <v>24800</v>
      </c>
      <c r="E912" s="78"/>
      <c r="F912" s="78"/>
      <c r="G912" s="98" t="s">
        <v>477</v>
      </c>
      <c r="H912" s="98" t="s">
        <v>476</v>
      </c>
      <c r="I912" s="69" t="s">
        <v>1207</v>
      </c>
    </row>
    <row r="913" spans="1:9" ht="24" x14ac:dyDescent="0.2">
      <c r="A913" s="98" t="s">
        <v>544</v>
      </c>
      <c r="B913" s="98"/>
      <c r="C913" s="98" t="s">
        <v>501</v>
      </c>
      <c r="D913" s="99">
        <v>13000</v>
      </c>
      <c r="E913" s="78"/>
      <c r="F913" s="78"/>
      <c r="G913" s="98" t="s">
        <v>477</v>
      </c>
      <c r="H913" s="98" t="s">
        <v>476</v>
      </c>
      <c r="I913" s="69" t="s">
        <v>1207</v>
      </c>
    </row>
    <row r="914" spans="1:9" ht="24" x14ac:dyDescent="0.2">
      <c r="A914" s="98" t="s">
        <v>543</v>
      </c>
      <c r="B914" s="98"/>
      <c r="C914" s="98" t="s">
        <v>493</v>
      </c>
      <c r="D914" s="99">
        <v>81000</v>
      </c>
      <c r="E914" s="78"/>
      <c r="F914" s="78"/>
      <c r="G914" s="98" t="s">
        <v>477</v>
      </c>
      <c r="H914" s="98" t="s">
        <v>476</v>
      </c>
      <c r="I914" s="69" t="s">
        <v>1207</v>
      </c>
    </row>
    <row r="915" spans="1:9" ht="24" x14ac:dyDescent="0.2">
      <c r="A915" s="98" t="s">
        <v>542</v>
      </c>
      <c r="B915" s="98"/>
      <c r="C915" s="98" t="s">
        <v>526</v>
      </c>
      <c r="D915" s="99">
        <v>12000</v>
      </c>
      <c r="E915" s="78"/>
      <c r="F915" s="78"/>
      <c r="G915" s="98" t="s">
        <v>477</v>
      </c>
      <c r="H915" s="98" t="s">
        <v>476</v>
      </c>
      <c r="I915" s="69" t="s">
        <v>1207</v>
      </c>
    </row>
    <row r="916" spans="1:9" ht="24" x14ac:dyDescent="0.2">
      <c r="A916" s="98" t="s">
        <v>541</v>
      </c>
      <c r="B916" s="98"/>
      <c r="C916" s="98" t="s">
        <v>540</v>
      </c>
      <c r="D916" s="99">
        <v>52000</v>
      </c>
      <c r="E916" s="78"/>
      <c r="F916" s="78"/>
      <c r="G916" s="98" t="s">
        <v>477</v>
      </c>
      <c r="H916" s="98" t="s">
        <v>476</v>
      </c>
      <c r="I916" s="69" t="s">
        <v>1207</v>
      </c>
    </row>
    <row r="917" spans="1:9" ht="48" x14ac:dyDescent="0.2">
      <c r="A917" s="98" t="s">
        <v>539</v>
      </c>
      <c r="B917" s="98"/>
      <c r="C917" s="98" t="s">
        <v>538</v>
      </c>
      <c r="D917" s="99">
        <v>47502</v>
      </c>
      <c r="E917" s="78">
        <v>17269.725000000002</v>
      </c>
      <c r="F917" s="78">
        <v>0</v>
      </c>
      <c r="G917" s="98" t="s">
        <v>477</v>
      </c>
      <c r="H917" s="98" t="s">
        <v>476</v>
      </c>
      <c r="I917" s="69" t="s">
        <v>1207</v>
      </c>
    </row>
    <row r="918" spans="1:9" ht="84" x14ac:dyDescent="0.2">
      <c r="A918" s="98" t="s">
        <v>537</v>
      </c>
      <c r="B918" s="98"/>
      <c r="C918" s="98" t="s">
        <v>536</v>
      </c>
      <c r="D918" s="99"/>
      <c r="E918" s="78">
        <v>15000</v>
      </c>
      <c r="F918" s="78">
        <v>15000</v>
      </c>
      <c r="G918" s="98" t="s">
        <v>477</v>
      </c>
      <c r="H918" s="98" t="s">
        <v>476</v>
      </c>
      <c r="I918" s="69" t="s">
        <v>1207</v>
      </c>
    </row>
    <row r="919" spans="1:9" ht="84" x14ac:dyDescent="0.2">
      <c r="A919" s="98" t="s">
        <v>535</v>
      </c>
      <c r="B919" s="98"/>
      <c r="C919" s="98" t="s">
        <v>534</v>
      </c>
      <c r="D919" s="99"/>
      <c r="E919" s="78">
        <v>12150</v>
      </c>
      <c r="F919" s="78">
        <v>12150</v>
      </c>
      <c r="G919" s="98" t="s">
        <v>477</v>
      </c>
      <c r="H919" s="98" t="s">
        <v>476</v>
      </c>
      <c r="I919" s="69" t="s">
        <v>1207</v>
      </c>
    </row>
    <row r="920" spans="1:9" ht="84" x14ac:dyDescent="0.2">
      <c r="A920" s="98" t="s">
        <v>533</v>
      </c>
      <c r="B920" s="98"/>
      <c r="C920" s="98" t="s">
        <v>532</v>
      </c>
      <c r="D920" s="99"/>
      <c r="E920" s="78">
        <v>12150</v>
      </c>
      <c r="F920" s="78">
        <v>12150</v>
      </c>
      <c r="G920" s="98" t="s">
        <v>477</v>
      </c>
      <c r="H920" s="98" t="s">
        <v>476</v>
      </c>
      <c r="I920" s="69" t="s">
        <v>1207</v>
      </c>
    </row>
    <row r="921" spans="1:9" ht="84" x14ac:dyDescent="0.2">
      <c r="A921" s="98" t="s">
        <v>1130</v>
      </c>
      <c r="B921" s="98"/>
      <c r="C921" s="98" t="s">
        <v>505</v>
      </c>
      <c r="D921" s="99"/>
      <c r="E921" s="78">
        <v>27144.07</v>
      </c>
      <c r="F921" s="78">
        <v>0</v>
      </c>
      <c r="G921" s="98" t="s">
        <v>477</v>
      </c>
      <c r="H921" s="98" t="s">
        <v>476</v>
      </c>
      <c r="I921" s="69" t="s">
        <v>1207</v>
      </c>
    </row>
    <row r="922" spans="1:9" ht="84" x14ac:dyDescent="0.2">
      <c r="A922" s="98" t="s">
        <v>531</v>
      </c>
      <c r="B922" s="98"/>
      <c r="C922" s="98" t="s">
        <v>530</v>
      </c>
      <c r="D922" s="99"/>
      <c r="E922" s="78">
        <v>10500</v>
      </c>
      <c r="F922" s="78">
        <v>0</v>
      </c>
      <c r="G922" s="98" t="s">
        <v>477</v>
      </c>
      <c r="H922" s="98" t="s">
        <v>476</v>
      </c>
      <c r="I922" s="69" t="s">
        <v>1207</v>
      </c>
    </row>
    <row r="923" spans="1:9" ht="24" x14ac:dyDescent="0.2">
      <c r="A923" s="98" t="s">
        <v>529</v>
      </c>
      <c r="B923" s="98"/>
      <c r="C923" s="98" t="s">
        <v>528</v>
      </c>
      <c r="D923" s="99"/>
      <c r="E923" s="78"/>
      <c r="F923" s="78">
        <v>120000</v>
      </c>
      <c r="G923" s="98" t="s">
        <v>477</v>
      </c>
      <c r="H923" s="98" t="s">
        <v>476</v>
      </c>
      <c r="I923" s="69" t="s">
        <v>1207</v>
      </c>
    </row>
    <row r="924" spans="1:9" ht="60" x14ac:dyDescent="0.2">
      <c r="A924" s="98" t="s">
        <v>527</v>
      </c>
      <c r="B924" s="98"/>
      <c r="C924" s="98" t="s">
        <v>526</v>
      </c>
      <c r="D924" s="99"/>
      <c r="E924" s="78">
        <v>72000</v>
      </c>
      <c r="F924" s="78"/>
      <c r="G924" s="98" t="s">
        <v>477</v>
      </c>
      <c r="H924" s="98" t="s">
        <v>476</v>
      </c>
      <c r="I924" s="69" t="s">
        <v>1207</v>
      </c>
    </row>
    <row r="925" spans="1:9" ht="24" x14ac:dyDescent="0.2">
      <c r="A925" s="98" t="s">
        <v>525</v>
      </c>
      <c r="B925" s="98"/>
      <c r="C925" s="98" t="s">
        <v>524</v>
      </c>
      <c r="D925" s="99"/>
      <c r="E925" s="78">
        <v>30000</v>
      </c>
      <c r="F925" s="78"/>
      <c r="G925" s="98" t="s">
        <v>477</v>
      </c>
      <c r="H925" s="98" t="s">
        <v>476</v>
      </c>
      <c r="I925" s="69" t="s">
        <v>1207</v>
      </c>
    </row>
    <row r="926" spans="1:9" ht="72" x14ac:dyDescent="0.2">
      <c r="A926" s="98" t="s">
        <v>523</v>
      </c>
      <c r="B926" s="98"/>
      <c r="C926" s="98" t="s">
        <v>522</v>
      </c>
      <c r="D926" s="99"/>
      <c r="E926" s="78">
        <v>3000</v>
      </c>
      <c r="F926" s="78">
        <v>0</v>
      </c>
      <c r="G926" s="98" t="s">
        <v>477</v>
      </c>
      <c r="H926" s="98" t="s">
        <v>476</v>
      </c>
      <c r="I926" s="69" t="s">
        <v>1207</v>
      </c>
    </row>
    <row r="927" spans="1:9" ht="24" x14ac:dyDescent="0.2">
      <c r="A927" s="98" t="s">
        <v>521</v>
      </c>
      <c r="B927" s="98"/>
      <c r="C927" s="98" t="s">
        <v>520</v>
      </c>
      <c r="D927" s="99"/>
      <c r="E927" s="78">
        <v>12000</v>
      </c>
      <c r="F927" s="78">
        <v>0</v>
      </c>
      <c r="G927" s="98" t="s">
        <v>477</v>
      </c>
      <c r="H927" s="98" t="s">
        <v>476</v>
      </c>
      <c r="I927" s="69" t="s">
        <v>1207</v>
      </c>
    </row>
    <row r="928" spans="1:9" ht="48" x14ac:dyDescent="0.2">
      <c r="A928" s="98" t="s">
        <v>519</v>
      </c>
      <c r="B928" s="98"/>
      <c r="C928" s="98" t="s">
        <v>518</v>
      </c>
      <c r="D928" s="99">
        <v>40000</v>
      </c>
      <c r="E928" s="78">
        <v>60000</v>
      </c>
      <c r="F928" s="78">
        <v>120000</v>
      </c>
      <c r="G928" s="98" t="s">
        <v>477</v>
      </c>
      <c r="H928" s="98" t="s">
        <v>476</v>
      </c>
      <c r="I928" s="69" t="s">
        <v>1207</v>
      </c>
    </row>
    <row r="929" spans="1:9" ht="48" x14ac:dyDescent="0.2">
      <c r="A929" s="98" t="s">
        <v>517</v>
      </c>
      <c r="B929" s="98"/>
      <c r="C929" s="98" t="s">
        <v>516</v>
      </c>
      <c r="D929" s="99">
        <v>40000</v>
      </c>
      <c r="E929" s="78">
        <v>60000</v>
      </c>
      <c r="F929" s="78">
        <v>120000</v>
      </c>
      <c r="G929" s="98" t="s">
        <v>477</v>
      </c>
      <c r="H929" s="98" t="s">
        <v>476</v>
      </c>
      <c r="I929" s="69" t="s">
        <v>1207</v>
      </c>
    </row>
    <row r="930" spans="1:9" ht="48" x14ac:dyDescent="0.2">
      <c r="A930" s="98" t="s">
        <v>515</v>
      </c>
      <c r="B930" s="98"/>
      <c r="C930" s="98" t="s">
        <v>514</v>
      </c>
      <c r="D930" s="99">
        <v>40000</v>
      </c>
      <c r="E930" s="78">
        <v>20000</v>
      </c>
      <c r="F930" s="78">
        <v>0</v>
      </c>
      <c r="G930" s="98" t="s">
        <v>477</v>
      </c>
      <c r="H930" s="98" t="s">
        <v>476</v>
      </c>
      <c r="I930" s="69" t="s">
        <v>1207</v>
      </c>
    </row>
    <row r="931" spans="1:9" ht="36" x14ac:dyDescent="0.2">
      <c r="A931" s="98" t="s">
        <v>513</v>
      </c>
      <c r="B931" s="98"/>
      <c r="C931" s="98" t="s">
        <v>512</v>
      </c>
      <c r="D931" s="99"/>
      <c r="E931" s="78">
        <v>54000</v>
      </c>
      <c r="F931" s="78">
        <v>0</v>
      </c>
      <c r="G931" s="98" t="s">
        <v>477</v>
      </c>
      <c r="H931" s="98" t="s">
        <v>476</v>
      </c>
      <c r="I931" s="69" t="s">
        <v>1207</v>
      </c>
    </row>
    <row r="932" spans="1:9" ht="60" x14ac:dyDescent="0.2">
      <c r="A932" s="98" t="s">
        <v>511</v>
      </c>
      <c r="B932" s="98"/>
      <c r="C932" s="98" t="s">
        <v>510</v>
      </c>
      <c r="D932" s="99"/>
      <c r="E932" s="78">
        <v>50400</v>
      </c>
      <c r="F932" s="78">
        <v>0</v>
      </c>
      <c r="G932" s="98" t="s">
        <v>477</v>
      </c>
      <c r="H932" s="98" t="s">
        <v>476</v>
      </c>
      <c r="I932" s="69" t="s">
        <v>1207</v>
      </c>
    </row>
    <row r="933" spans="1:9" ht="72" x14ac:dyDescent="0.2">
      <c r="A933" s="98" t="s">
        <v>509</v>
      </c>
      <c r="B933" s="98"/>
      <c r="C933" s="98" t="s">
        <v>508</v>
      </c>
      <c r="D933" s="99"/>
      <c r="E933" s="78">
        <v>32400</v>
      </c>
      <c r="F933" s="78">
        <v>0</v>
      </c>
      <c r="G933" s="98" t="s">
        <v>477</v>
      </c>
      <c r="H933" s="98" t="s">
        <v>476</v>
      </c>
      <c r="I933" s="69" t="s">
        <v>1207</v>
      </c>
    </row>
    <row r="934" spans="1:9" ht="48" x14ac:dyDescent="0.2">
      <c r="A934" s="98" t="s">
        <v>1131</v>
      </c>
      <c r="B934" s="98"/>
      <c r="C934" s="98" t="s">
        <v>507</v>
      </c>
      <c r="D934" s="99"/>
      <c r="E934" s="78">
        <v>38956</v>
      </c>
      <c r="F934" s="78">
        <v>0</v>
      </c>
      <c r="G934" s="98" t="s">
        <v>477</v>
      </c>
      <c r="H934" s="98" t="s">
        <v>476</v>
      </c>
      <c r="I934" s="69" t="s">
        <v>1207</v>
      </c>
    </row>
    <row r="935" spans="1:9" ht="60" x14ac:dyDescent="0.2">
      <c r="A935" s="98" t="s">
        <v>506</v>
      </c>
      <c r="B935" s="98"/>
      <c r="C935" s="98" t="s">
        <v>505</v>
      </c>
      <c r="D935" s="99"/>
      <c r="E935" s="78"/>
      <c r="F935" s="78">
        <v>0</v>
      </c>
      <c r="G935" s="98" t="s">
        <v>477</v>
      </c>
      <c r="H935" s="98" t="s">
        <v>476</v>
      </c>
      <c r="I935" s="69" t="s">
        <v>1207</v>
      </c>
    </row>
    <row r="936" spans="1:9" ht="48" x14ac:dyDescent="0.2">
      <c r="A936" s="98" t="s">
        <v>1132</v>
      </c>
      <c r="B936" s="98"/>
      <c r="C936" s="98" t="s">
        <v>504</v>
      </c>
      <c r="D936" s="99"/>
      <c r="E936" s="78">
        <v>8800</v>
      </c>
      <c r="F936" s="78">
        <v>0</v>
      </c>
      <c r="G936" s="98" t="s">
        <v>477</v>
      </c>
      <c r="H936" s="98" t="s">
        <v>476</v>
      </c>
      <c r="I936" s="69" t="s">
        <v>1207</v>
      </c>
    </row>
    <row r="937" spans="1:9" ht="36" x14ac:dyDescent="0.2">
      <c r="A937" s="98" t="s">
        <v>503</v>
      </c>
      <c r="B937" s="98"/>
      <c r="C937" s="98" t="s">
        <v>502</v>
      </c>
      <c r="D937" s="99"/>
      <c r="E937" s="78"/>
      <c r="F937" s="78">
        <v>0</v>
      </c>
      <c r="G937" s="98" t="s">
        <v>477</v>
      </c>
      <c r="H937" s="98" t="s">
        <v>476</v>
      </c>
      <c r="I937" s="69" t="s">
        <v>1207</v>
      </c>
    </row>
    <row r="938" spans="1:9" ht="48" x14ac:dyDescent="0.2">
      <c r="A938" s="98" t="s">
        <v>1133</v>
      </c>
      <c r="B938" s="98"/>
      <c r="C938" s="98" t="s">
        <v>501</v>
      </c>
      <c r="D938" s="99"/>
      <c r="E938" s="78">
        <v>13000</v>
      </c>
      <c r="F938" s="78">
        <v>0</v>
      </c>
      <c r="G938" s="98" t="s">
        <v>477</v>
      </c>
      <c r="H938" s="98" t="s">
        <v>476</v>
      </c>
      <c r="I938" s="69" t="s">
        <v>1207</v>
      </c>
    </row>
    <row r="939" spans="1:9" ht="24" x14ac:dyDescent="0.2">
      <c r="A939" s="98" t="s">
        <v>500</v>
      </c>
      <c r="B939" s="98"/>
      <c r="C939" s="98" t="s">
        <v>499</v>
      </c>
      <c r="D939" s="99">
        <v>40000</v>
      </c>
      <c r="E939" s="78">
        <v>60000</v>
      </c>
      <c r="F939" s="78">
        <v>0</v>
      </c>
      <c r="G939" s="98" t="s">
        <v>477</v>
      </c>
      <c r="H939" s="98" t="s">
        <v>476</v>
      </c>
      <c r="I939" s="69" t="s">
        <v>1207</v>
      </c>
    </row>
    <row r="940" spans="1:9" ht="24" x14ac:dyDescent="0.2">
      <c r="A940" s="98" t="s">
        <v>498</v>
      </c>
      <c r="B940" s="98"/>
      <c r="C940" s="98" t="s">
        <v>497</v>
      </c>
      <c r="D940" s="99">
        <v>30000</v>
      </c>
      <c r="E940" s="78">
        <v>60000</v>
      </c>
      <c r="F940" s="78">
        <v>0</v>
      </c>
      <c r="G940" s="98" t="s">
        <v>477</v>
      </c>
      <c r="H940" s="98" t="s">
        <v>476</v>
      </c>
      <c r="I940" s="69" t="s">
        <v>1207</v>
      </c>
    </row>
    <row r="941" spans="1:9" ht="24" x14ac:dyDescent="0.2">
      <c r="A941" s="98" t="s">
        <v>496</v>
      </c>
      <c r="B941" s="98"/>
      <c r="C941" s="98" t="s">
        <v>495</v>
      </c>
      <c r="D941" s="99">
        <v>39000</v>
      </c>
      <c r="E941" s="78">
        <v>78000</v>
      </c>
      <c r="F941" s="78">
        <v>156000</v>
      </c>
      <c r="G941" s="98" t="s">
        <v>477</v>
      </c>
      <c r="H941" s="98" t="s">
        <v>476</v>
      </c>
      <c r="I941" s="69" t="s">
        <v>1207</v>
      </c>
    </row>
    <row r="942" spans="1:9" ht="24" x14ac:dyDescent="0.2">
      <c r="A942" s="98" t="s">
        <v>494</v>
      </c>
      <c r="B942" s="98"/>
      <c r="C942" s="98" t="s">
        <v>493</v>
      </c>
      <c r="D942" s="99">
        <v>30000</v>
      </c>
      <c r="E942" s="78">
        <v>60000</v>
      </c>
      <c r="F942" s="78">
        <v>120000</v>
      </c>
      <c r="G942" s="98" t="s">
        <v>477</v>
      </c>
      <c r="H942" s="98" t="s">
        <v>476</v>
      </c>
      <c r="I942" s="69" t="s">
        <v>1207</v>
      </c>
    </row>
    <row r="943" spans="1:9" ht="24" x14ac:dyDescent="0.2">
      <c r="A943" s="98" t="s">
        <v>492</v>
      </c>
      <c r="B943" s="98"/>
      <c r="C943" s="98" t="s">
        <v>491</v>
      </c>
      <c r="D943" s="99"/>
      <c r="E943" s="78">
        <v>6000</v>
      </c>
      <c r="F943" s="78">
        <v>36000</v>
      </c>
      <c r="G943" s="98" t="s">
        <v>477</v>
      </c>
      <c r="H943" s="98" t="s">
        <v>476</v>
      </c>
      <c r="I943" s="69" t="s">
        <v>1207</v>
      </c>
    </row>
    <row r="944" spans="1:9" ht="24" x14ac:dyDescent="0.2">
      <c r="A944" s="98" t="s">
        <v>490</v>
      </c>
      <c r="B944" s="98"/>
      <c r="C944" s="98" t="s">
        <v>489</v>
      </c>
      <c r="D944" s="99"/>
      <c r="E944" s="78">
        <v>26000</v>
      </c>
      <c r="F944" s="78">
        <v>156000</v>
      </c>
      <c r="G944" s="98" t="s">
        <v>477</v>
      </c>
      <c r="H944" s="98" t="s">
        <v>476</v>
      </c>
      <c r="I944" s="69" t="s">
        <v>1207</v>
      </c>
    </row>
    <row r="945" spans="1:9" ht="24" x14ac:dyDescent="0.2">
      <c r="A945" s="98" t="s">
        <v>488</v>
      </c>
      <c r="B945" s="98"/>
      <c r="C945" s="98" t="s">
        <v>487</v>
      </c>
      <c r="D945" s="99"/>
      <c r="E945" s="78">
        <v>10000</v>
      </c>
      <c r="F945" s="78">
        <v>120000</v>
      </c>
      <c r="G945" s="98" t="s">
        <v>477</v>
      </c>
      <c r="H945" s="98" t="s">
        <v>476</v>
      </c>
      <c r="I945" s="69" t="s">
        <v>1207</v>
      </c>
    </row>
    <row r="946" spans="1:9" ht="24" x14ac:dyDescent="0.2">
      <c r="A946" s="98" t="s">
        <v>486</v>
      </c>
      <c r="B946" s="98"/>
      <c r="C946" s="98" t="s">
        <v>485</v>
      </c>
      <c r="D946" s="99"/>
      <c r="E946" s="78"/>
      <c r="F946" s="78">
        <v>120000</v>
      </c>
      <c r="G946" s="98" t="s">
        <v>477</v>
      </c>
      <c r="H946" s="98" t="s">
        <v>476</v>
      </c>
      <c r="I946" s="69" t="s">
        <v>1207</v>
      </c>
    </row>
    <row r="947" spans="1:9" ht="24" x14ac:dyDescent="0.2">
      <c r="A947" s="98" t="s">
        <v>484</v>
      </c>
      <c r="B947" s="98"/>
      <c r="C947" s="98" t="s">
        <v>483</v>
      </c>
      <c r="D947" s="99"/>
      <c r="E947" s="78"/>
      <c r="F947" s="78">
        <v>96000</v>
      </c>
      <c r="G947" s="98" t="s">
        <v>477</v>
      </c>
      <c r="H947" s="98" t="s">
        <v>476</v>
      </c>
      <c r="I947" s="69" t="s">
        <v>1207</v>
      </c>
    </row>
    <row r="948" spans="1:9" ht="36" x14ac:dyDescent="0.2">
      <c r="A948" s="98" t="s">
        <v>1134</v>
      </c>
      <c r="B948" s="98"/>
      <c r="C948" s="98" t="s">
        <v>482</v>
      </c>
      <c r="D948" s="99"/>
      <c r="E948" s="78"/>
      <c r="F948" s="78">
        <v>0</v>
      </c>
      <c r="G948" s="98" t="s">
        <v>477</v>
      </c>
      <c r="H948" s="98" t="s">
        <v>476</v>
      </c>
      <c r="I948" s="69" t="s">
        <v>1207</v>
      </c>
    </row>
    <row r="949" spans="1:9" ht="60" x14ac:dyDescent="0.2">
      <c r="A949" s="98" t="s">
        <v>481</v>
      </c>
      <c r="B949" s="98"/>
      <c r="C949" s="98" t="s">
        <v>480</v>
      </c>
      <c r="D949" s="99"/>
      <c r="E949" s="78"/>
      <c r="F949" s="78">
        <v>0</v>
      </c>
      <c r="G949" s="98" t="s">
        <v>477</v>
      </c>
      <c r="H949" s="98" t="s">
        <v>476</v>
      </c>
      <c r="I949" s="69" t="s">
        <v>1207</v>
      </c>
    </row>
    <row r="950" spans="1:9" ht="24.75" thickBot="1" x14ac:dyDescent="0.25">
      <c r="A950" s="94" t="s">
        <v>479</v>
      </c>
      <c r="B950" s="94"/>
      <c r="C950" s="94" t="s">
        <v>478</v>
      </c>
      <c r="D950" s="100"/>
      <c r="E950" s="79"/>
      <c r="F950" s="79">
        <v>120000</v>
      </c>
      <c r="G950" s="94" t="s">
        <v>477</v>
      </c>
      <c r="H950" s="94" t="s">
        <v>476</v>
      </c>
      <c r="I950" s="69" t="s">
        <v>1207</v>
      </c>
    </row>
    <row r="951" spans="1:9" ht="36" x14ac:dyDescent="0.25">
      <c r="A951" s="98" t="s">
        <v>1339</v>
      </c>
      <c r="B951" s="98" t="s">
        <v>475</v>
      </c>
      <c r="C951" s="98"/>
      <c r="D951" s="99">
        <v>11000</v>
      </c>
      <c r="E951" s="78"/>
      <c r="F951" s="78"/>
      <c r="G951" s="98" t="s">
        <v>1340</v>
      </c>
      <c r="H951" s="98" t="s">
        <v>442</v>
      </c>
      <c r="I951" s="70" t="s">
        <v>1208</v>
      </c>
    </row>
    <row r="952" spans="1:9" ht="24" x14ac:dyDescent="0.25">
      <c r="A952" s="98" t="s">
        <v>1341</v>
      </c>
      <c r="B952" s="98" t="s">
        <v>474</v>
      </c>
      <c r="C952" s="98"/>
      <c r="D952" s="99">
        <v>149239.35</v>
      </c>
      <c r="E952" s="78"/>
      <c r="F952" s="78"/>
      <c r="G952" s="98" t="s">
        <v>1342</v>
      </c>
      <c r="H952" s="98" t="s">
        <v>442</v>
      </c>
      <c r="I952" s="70" t="s">
        <v>1208</v>
      </c>
    </row>
    <row r="953" spans="1:9" ht="36" x14ac:dyDescent="0.25">
      <c r="A953" s="104" t="s">
        <v>473</v>
      </c>
      <c r="B953" s="104"/>
      <c r="C953" s="104" t="s">
        <v>472</v>
      </c>
      <c r="D953" s="105">
        <v>29500</v>
      </c>
      <c r="E953" s="106"/>
      <c r="F953" s="106"/>
      <c r="G953" s="104" t="s">
        <v>1343</v>
      </c>
      <c r="H953" s="104" t="s">
        <v>442</v>
      </c>
      <c r="I953" s="70"/>
    </row>
    <row r="954" spans="1:9" ht="36.75" thickBot="1" x14ac:dyDescent="0.3">
      <c r="A954" s="94" t="s">
        <v>1344</v>
      </c>
      <c r="B954" s="94"/>
      <c r="C954" s="94"/>
      <c r="D954" s="100"/>
      <c r="E954" s="79"/>
      <c r="F954" s="79">
        <v>324547</v>
      </c>
      <c r="G954" s="94" t="s">
        <v>1345</v>
      </c>
      <c r="H954" s="94" t="s">
        <v>442</v>
      </c>
      <c r="I954" s="70" t="s">
        <v>1208</v>
      </c>
    </row>
    <row r="955" spans="1:9" ht="132" x14ac:dyDescent="0.3">
      <c r="A955" s="96" t="s">
        <v>471</v>
      </c>
      <c r="B955" s="96" t="s">
        <v>469</v>
      </c>
      <c r="C955" s="96" t="s">
        <v>421</v>
      </c>
      <c r="D955" s="97">
        <v>30000</v>
      </c>
      <c r="E955" s="77">
        <v>0</v>
      </c>
      <c r="F955" s="77">
        <v>0</v>
      </c>
      <c r="G955" s="96" t="s">
        <v>1214</v>
      </c>
      <c r="H955" s="96" t="s">
        <v>442</v>
      </c>
      <c r="I955" s="71" t="s">
        <v>1209</v>
      </c>
    </row>
    <row r="956" spans="1:9" ht="108" x14ac:dyDescent="0.3">
      <c r="A956" s="98" t="s">
        <v>470</v>
      </c>
      <c r="B956" s="98" t="s">
        <v>469</v>
      </c>
      <c r="C956" s="98" t="s">
        <v>421</v>
      </c>
      <c r="D956" s="99">
        <v>32000</v>
      </c>
      <c r="E956" s="78">
        <v>0</v>
      </c>
      <c r="F956" s="78">
        <v>0</v>
      </c>
      <c r="G956" s="98" t="s">
        <v>1215</v>
      </c>
      <c r="H956" s="98" t="s">
        <v>442</v>
      </c>
      <c r="I956" s="71" t="s">
        <v>1209</v>
      </c>
    </row>
    <row r="957" spans="1:9" ht="36" x14ac:dyDescent="0.3">
      <c r="A957" s="98" t="s">
        <v>468</v>
      </c>
      <c r="B957" s="98" t="s">
        <v>464</v>
      </c>
      <c r="C957" s="98"/>
      <c r="D957" s="99">
        <v>75081.52</v>
      </c>
      <c r="E957" s="78">
        <v>0</v>
      </c>
      <c r="F957" s="78">
        <v>0</v>
      </c>
      <c r="G957" s="98" t="s">
        <v>1216</v>
      </c>
      <c r="H957" s="98" t="s">
        <v>442</v>
      </c>
      <c r="I957" s="71" t="s">
        <v>1209</v>
      </c>
    </row>
    <row r="958" spans="1:9" ht="60" x14ac:dyDescent="0.3">
      <c r="A958" s="98" t="s">
        <v>467</v>
      </c>
      <c r="B958" s="98" t="s">
        <v>464</v>
      </c>
      <c r="C958" s="98"/>
      <c r="D958" s="99">
        <v>9799.9</v>
      </c>
      <c r="E958" s="78">
        <v>0</v>
      </c>
      <c r="F958" s="78">
        <v>0</v>
      </c>
      <c r="G958" s="98" t="s">
        <v>1217</v>
      </c>
      <c r="H958" s="98" t="s">
        <v>442</v>
      </c>
      <c r="I958" s="71" t="s">
        <v>1209</v>
      </c>
    </row>
    <row r="959" spans="1:9" ht="72" x14ac:dyDescent="0.3">
      <c r="A959" s="98" t="s">
        <v>466</v>
      </c>
      <c r="B959" s="98" t="s">
        <v>443</v>
      </c>
      <c r="C959" s="98"/>
      <c r="D959" s="99">
        <v>20000</v>
      </c>
      <c r="E959" s="78">
        <v>0</v>
      </c>
      <c r="F959" s="78">
        <v>0</v>
      </c>
      <c r="G959" s="98" t="s">
        <v>1218</v>
      </c>
      <c r="H959" s="98" t="s">
        <v>442</v>
      </c>
      <c r="I959" s="71" t="s">
        <v>1209</v>
      </c>
    </row>
    <row r="960" spans="1:9" ht="48" x14ac:dyDescent="0.3">
      <c r="A960" s="98" t="s">
        <v>465</v>
      </c>
      <c r="B960" s="98" t="s">
        <v>464</v>
      </c>
      <c r="C960" s="98"/>
      <c r="D960" s="99">
        <v>6817.7</v>
      </c>
      <c r="E960" s="78">
        <v>0</v>
      </c>
      <c r="F960" s="78">
        <v>0</v>
      </c>
      <c r="G960" s="98" t="s">
        <v>1219</v>
      </c>
      <c r="H960" s="98" t="s">
        <v>442</v>
      </c>
      <c r="I960" s="71" t="s">
        <v>1209</v>
      </c>
    </row>
    <row r="961" spans="1:9" ht="60" x14ac:dyDescent="0.3">
      <c r="A961" s="98" t="s">
        <v>463</v>
      </c>
      <c r="B961" s="98" t="s">
        <v>462</v>
      </c>
      <c r="C961" s="98"/>
      <c r="D961" s="99">
        <v>8673</v>
      </c>
      <c r="E961" s="78">
        <v>0</v>
      </c>
      <c r="F961" s="78">
        <v>0</v>
      </c>
      <c r="G961" s="98" t="s">
        <v>1220</v>
      </c>
      <c r="H961" s="98" t="s">
        <v>442</v>
      </c>
      <c r="I961" s="71" t="s">
        <v>1209</v>
      </c>
    </row>
    <row r="962" spans="1:9" ht="48" x14ac:dyDescent="0.3">
      <c r="A962" s="98" t="s">
        <v>461</v>
      </c>
      <c r="B962" s="98" t="s">
        <v>460</v>
      </c>
      <c r="C962" s="98"/>
      <c r="D962" s="99">
        <v>6800</v>
      </c>
      <c r="E962" s="78">
        <v>0</v>
      </c>
      <c r="F962" s="78">
        <v>0</v>
      </c>
      <c r="G962" s="98" t="s">
        <v>1221</v>
      </c>
      <c r="H962" s="98" t="s">
        <v>442</v>
      </c>
      <c r="I962" s="71" t="s">
        <v>1209</v>
      </c>
    </row>
    <row r="963" spans="1:9" ht="36" x14ac:dyDescent="0.3">
      <c r="A963" s="98" t="s">
        <v>459</v>
      </c>
      <c r="B963" s="98" t="s">
        <v>443</v>
      </c>
      <c r="C963" s="98"/>
      <c r="D963" s="99">
        <v>14000</v>
      </c>
      <c r="E963" s="78">
        <v>0</v>
      </c>
      <c r="F963" s="78">
        <v>0</v>
      </c>
      <c r="G963" s="98" t="s">
        <v>1222</v>
      </c>
      <c r="H963" s="98" t="s">
        <v>442</v>
      </c>
      <c r="I963" s="71" t="s">
        <v>1209</v>
      </c>
    </row>
    <row r="964" spans="1:9" ht="36" x14ac:dyDescent="0.3">
      <c r="A964" s="98" t="s">
        <v>1223</v>
      </c>
      <c r="B964" s="98" t="s">
        <v>421</v>
      </c>
      <c r="C964" s="98" t="s">
        <v>458</v>
      </c>
      <c r="D964" s="99">
        <v>18000</v>
      </c>
      <c r="E964" s="78">
        <v>0</v>
      </c>
      <c r="F964" s="78">
        <v>0</v>
      </c>
      <c r="G964" s="98" t="s">
        <v>1224</v>
      </c>
      <c r="H964" s="98" t="s">
        <v>442</v>
      </c>
      <c r="I964" s="71" t="s">
        <v>1209</v>
      </c>
    </row>
    <row r="965" spans="1:9" ht="48" x14ac:dyDescent="0.3">
      <c r="A965" s="98" t="s">
        <v>457</v>
      </c>
      <c r="B965" s="98" t="s">
        <v>421</v>
      </c>
      <c r="C965" s="98" t="s">
        <v>456</v>
      </c>
      <c r="D965" s="99">
        <v>23000</v>
      </c>
      <c r="E965" s="78">
        <v>0</v>
      </c>
      <c r="F965" s="78">
        <v>0</v>
      </c>
      <c r="G965" s="98" t="s">
        <v>1225</v>
      </c>
      <c r="H965" s="98" t="s">
        <v>442</v>
      </c>
      <c r="I965" s="71" t="s">
        <v>1209</v>
      </c>
    </row>
    <row r="966" spans="1:9" ht="84" x14ac:dyDescent="0.3">
      <c r="A966" s="98" t="s">
        <v>455</v>
      </c>
      <c r="B966" s="98" t="s">
        <v>421</v>
      </c>
      <c r="C966" s="98" t="s">
        <v>454</v>
      </c>
      <c r="D966" s="99">
        <v>32000</v>
      </c>
      <c r="E966" s="78">
        <v>0</v>
      </c>
      <c r="F966" s="78">
        <v>0</v>
      </c>
      <c r="G966" s="98" t="s">
        <v>1226</v>
      </c>
      <c r="H966" s="98" t="s">
        <v>442</v>
      </c>
      <c r="I966" s="71" t="s">
        <v>1209</v>
      </c>
    </row>
    <row r="967" spans="1:9" ht="84" x14ac:dyDescent="0.3">
      <c r="A967" s="98" t="s">
        <v>453</v>
      </c>
      <c r="B967" s="98"/>
      <c r="C967" s="98" t="s">
        <v>452</v>
      </c>
      <c r="D967" s="99">
        <v>30000</v>
      </c>
      <c r="E967" s="78">
        <v>0</v>
      </c>
      <c r="F967" s="78">
        <v>0</v>
      </c>
      <c r="G967" s="98" t="s">
        <v>1227</v>
      </c>
      <c r="H967" s="98" t="s">
        <v>442</v>
      </c>
      <c r="I967" s="71" t="s">
        <v>1209</v>
      </c>
    </row>
    <row r="968" spans="1:9" ht="36" x14ac:dyDescent="0.3">
      <c r="A968" s="98" t="s">
        <v>451</v>
      </c>
      <c r="B968" s="98"/>
      <c r="C968" s="98" t="s">
        <v>450</v>
      </c>
      <c r="D968" s="99">
        <v>22680</v>
      </c>
      <c r="E968" s="78">
        <v>0</v>
      </c>
      <c r="F968" s="78">
        <v>0</v>
      </c>
      <c r="G968" s="98" t="s">
        <v>1228</v>
      </c>
      <c r="H968" s="98" t="s">
        <v>442</v>
      </c>
      <c r="I968" s="71" t="s">
        <v>1209</v>
      </c>
    </row>
    <row r="969" spans="1:9" ht="24" x14ac:dyDescent="0.3">
      <c r="A969" s="98" t="s">
        <v>449</v>
      </c>
      <c r="B969" s="98"/>
      <c r="C969" s="98" t="s">
        <v>445</v>
      </c>
      <c r="D969" s="99">
        <v>12960</v>
      </c>
      <c r="E969" s="78">
        <v>0</v>
      </c>
      <c r="F969" s="78">
        <v>0</v>
      </c>
      <c r="G969" s="98" t="s">
        <v>1229</v>
      </c>
      <c r="H969" s="98" t="s">
        <v>442</v>
      </c>
      <c r="I969" s="71" t="s">
        <v>1209</v>
      </c>
    </row>
    <row r="970" spans="1:9" ht="48" x14ac:dyDescent="0.3">
      <c r="A970" s="98" t="s">
        <v>448</v>
      </c>
      <c r="B970" s="98"/>
      <c r="C970" s="98" t="s">
        <v>447</v>
      </c>
      <c r="D970" s="99">
        <v>6300</v>
      </c>
      <c r="E970" s="78">
        <v>0</v>
      </c>
      <c r="F970" s="78">
        <v>0</v>
      </c>
      <c r="G970" s="98" t="s">
        <v>1230</v>
      </c>
      <c r="H970" s="98" t="s">
        <v>442</v>
      </c>
      <c r="I970" s="71" t="s">
        <v>1209</v>
      </c>
    </row>
    <row r="971" spans="1:9" ht="24" x14ac:dyDescent="0.3">
      <c r="A971" s="98" t="s">
        <v>446</v>
      </c>
      <c r="B971" s="98"/>
      <c r="C971" s="98" t="s">
        <v>445</v>
      </c>
      <c r="D971" s="99">
        <v>19440</v>
      </c>
      <c r="E971" s="78">
        <v>0</v>
      </c>
      <c r="F971" s="78">
        <v>0</v>
      </c>
      <c r="G971" s="98" t="s">
        <v>1231</v>
      </c>
      <c r="H971" s="98" t="s">
        <v>442</v>
      </c>
      <c r="I971" s="71" t="s">
        <v>1209</v>
      </c>
    </row>
    <row r="972" spans="1:9" ht="48" x14ac:dyDescent="0.3">
      <c r="A972" s="98" t="s">
        <v>1232</v>
      </c>
      <c r="B972" s="98" t="s">
        <v>444</v>
      </c>
      <c r="C972" s="98"/>
      <c r="D972" s="99">
        <v>0</v>
      </c>
      <c r="E972" s="78">
        <v>29715.33</v>
      </c>
      <c r="F972" s="78">
        <v>0</v>
      </c>
      <c r="G972" s="98" t="s">
        <v>1233</v>
      </c>
      <c r="H972" s="98" t="s">
        <v>442</v>
      </c>
      <c r="I972" s="71" t="s">
        <v>1209</v>
      </c>
    </row>
    <row r="973" spans="1:9" ht="24" x14ac:dyDescent="0.3">
      <c r="A973" s="98" t="s">
        <v>1234</v>
      </c>
      <c r="B973" s="98"/>
      <c r="C973" s="98"/>
      <c r="D973" s="99">
        <v>0</v>
      </c>
      <c r="E973" s="78">
        <v>0</v>
      </c>
      <c r="F973" s="78">
        <v>70000</v>
      </c>
      <c r="G973" s="98" t="s">
        <v>1235</v>
      </c>
      <c r="H973" s="98" t="s">
        <v>442</v>
      </c>
      <c r="I973" s="71" t="s">
        <v>1209</v>
      </c>
    </row>
    <row r="974" spans="1:9" ht="24" x14ac:dyDescent="0.3">
      <c r="A974" s="98" t="s">
        <v>1236</v>
      </c>
      <c r="B974" s="98"/>
      <c r="C974" s="98"/>
      <c r="D974" s="99">
        <v>0</v>
      </c>
      <c r="E974" s="78">
        <v>0</v>
      </c>
      <c r="F974" s="78">
        <v>60000</v>
      </c>
      <c r="G974" s="98" t="s">
        <v>1237</v>
      </c>
      <c r="H974" s="98" t="s">
        <v>442</v>
      </c>
      <c r="I974" s="71" t="s">
        <v>1209</v>
      </c>
    </row>
    <row r="975" spans="1:9" ht="48" x14ac:dyDescent="0.25">
      <c r="A975" s="98" t="s">
        <v>1241</v>
      </c>
      <c r="B975" s="98" t="s">
        <v>441</v>
      </c>
      <c r="C975" s="98"/>
      <c r="D975" s="99">
        <v>25000</v>
      </c>
      <c r="E975" s="78"/>
      <c r="F975" s="78"/>
      <c r="G975" s="98" t="s">
        <v>1187</v>
      </c>
      <c r="H975" s="98"/>
      <c r="I975" s="70" t="s">
        <v>1210</v>
      </c>
    </row>
    <row r="976" spans="1:9" ht="48" x14ac:dyDescent="0.25">
      <c r="A976" s="98" t="s">
        <v>1242</v>
      </c>
      <c r="B976" s="98" t="s">
        <v>441</v>
      </c>
      <c r="C976" s="98"/>
      <c r="D976" s="99">
        <v>20000</v>
      </c>
      <c r="E976" s="78"/>
      <c r="F976" s="78"/>
      <c r="G976" s="98" t="s">
        <v>1187</v>
      </c>
      <c r="H976" s="98"/>
      <c r="I976" s="70" t="s">
        <v>1210</v>
      </c>
    </row>
    <row r="977" spans="1:9" ht="48" x14ac:dyDescent="0.25">
      <c r="A977" s="98" t="s">
        <v>1243</v>
      </c>
      <c r="B977" s="98"/>
      <c r="C977" s="98">
        <v>21463280</v>
      </c>
      <c r="D977" s="99">
        <v>250000</v>
      </c>
      <c r="E977" s="78"/>
      <c r="F977" s="78"/>
      <c r="G977" s="98" t="s">
        <v>1188</v>
      </c>
      <c r="H977" s="98"/>
      <c r="I977" s="70" t="s">
        <v>1210</v>
      </c>
    </row>
    <row r="978" spans="1:9" ht="24" x14ac:dyDescent="0.25">
      <c r="A978" s="98" t="s">
        <v>1244</v>
      </c>
      <c r="B978" s="98"/>
      <c r="C978" s="98">
        <v>60405206</v>
      </c>
      <c r="D978" s="99">
        <v>14000</v>
      </c>
      <c r="E978" s="78"/>
      <c r="F978" s="78"/>
      <c r="G978" s="98" t="s">
        <v>1189</v>
      </c>
      <c r="H978" s="98"/>
      <c r="I978" s="70" t="s">
        <v>1210</v>
      </c>
    </row>
    <row r="979" spans="1:9" ht="48" x14ac:dyDescent="0.25">
      <c r="A979" s="98" t="s">
        <v>1245</v>
      </c>
      <c r="B979" s="98">
        <v>55621390</v>
      </c>
      <c r="C979" s="98"/>
      <c r="D979" s="99"/>
      <c r="E979" s="78">
        <v>79920</v>
      </c>
      <c r="F979" s="78"/>
      <c r="G979" s="98" t="s">
        <v>1190</v>
      </c>
      <c r="H979" s="98"/>
      <c r="I979" s="70" t="s">
        <v>1210</v>
      </c>
    </row>
    <row r="980" spans="1:9" ht="48" x14ac:dyDescent="0.25">
      <c r="A980" s="98" t="s">
        <v>1246</v>
      </c>
      <c r="B980" s="98"/>
      <c r="C980" s="98" t="s">
        <v>440</v>
      </c>
      <c r="D980" s="99"/>
      <c r="E980" s="78">
        <v>30000</v>
      </c>
      <c r="F980" s="78"/>
      <c r="G980" s="98" t="s">
        <v>1191</v>
      </c>
      <c r="H980" s="98"/>
      <c r="I980" s="70" t="s">
        <v>1210</v>
      </c>
    </row>
    <row r="981" spans="1:9" ht="30" customHeight="1" x14ac:dyDescent="0.25">
      <c r="A981" s="98" t="s">
        <v>1247</v>
      </c>
      <c r="B981" s="98">
        <v>20603268840</v>
      </c>
      <c r="C981" s="98"/>
      <c r="D981" s="99"/>
      <c r="E981" s="78">
        <v>25350</v>
      </c>
      <c r="F981" s="78"/>
      <c r="G981" s="98" t="s">
        <v>1192</v>
      </c>
      <c r="H981" s="98"/>
      <c r="I981" s="70" t="s">
        <v>1210</v>
      </c>
    </row>
    <row r="982" spans="1:9" ht="43.5" customHeight="1" x14ac:dyDescent="0.25">
      <c r="A982" s="98" t="s">
        <v>439</v>
      </c>
      <c r="B982" s="98">
        <v>20492754472</v>
      </c>
      <c r="C982" s="98"/>
      <c r="D982" s="99"/>
      <c r="E982" s="78">
        <v>24000</v>
      </c>
      <c r="F982" s="78">
        <v>104403</v>
      </c>
      <c r="G982" s="98" t="s">
        <v>1193</v>
      </c>
      <c r="H982" s="98"/>
      <c r="I982" s="70" t="s">
        <v>1210</v>
      </c>
    </row>
    <row r="983" spans="1:9" ht="51.75" customHeight="1" x14ac:dyDescent="0.25">
      <c r="A983" s="98" t="s">
        <v>1248</v>
      </c>
      <c r="B983" s="98"/>
      <c r="C983" s="98"/>
      <c r="D983" s="99"/>
      <c r="E983" s="78"/>
      <c r="F983" s="78">
        <v>40000</v>
      </c>
      <c r="G983" s="98"/>
      <c r="H983" s="98"/>
      <c r="I983" s="70" t="s">
        <v>1210</v>
      </c>
    </row>
    <row r="984" spans="1:9" ht="60" x14ac:dyDescent="0.2">
      <c r="A984" s="98" t="s">
        <v>438</v>
      </c>
      <c r="B984" s="98" t="s">
        <v>437</v>
      </c>
      <c r="C984" s="98" t="s">
        <v>421</v>
      </c>
      <c r="D984" s="99">
        <v>12000</v>
      </c>
      <c r="E984" s="78" t="s">
        <v>3</v>
      </c>
      <c r="F984" s="78"/>
      <c r="G984" s="98" t="s">
        <v>1194</v>
      </c>
      <c r="H984" s="98" t="s">
        <v>434</v>
      </c>
      <c r="I984" s="69" t="s">
        <v>1211</v>
      </c>
    </row>
    <row r="985" spans="1:9" ht="180" x14ac:dyDescent="0.2">
      <c r="A985" s="98" t="s">
        <v>436</v>
      </c>
      <c r="B985" s="98" t="s">
        <v>435</v>
      </c>
      <c r="C985" s="98" t="s">
        <v>421</v>
      </c>
      <c r="D985" s="99">
        <v>8250</v>
      </c>
      <c r="E985" s="78">
        <v>11550</v>
      </c>
      <c r="F985" s="78"/>
      <c r="G985" s="98" t="s">
        <v>1195</v>
      </c>
      <c r="H985" s="98" t="s">
        <v>434</v>
      </c>
      <c r="I985" s="69" t="s">
        <v>1211</v>
      </c>
    </row>
    <row r="986" spans="1:9" ht="156" x14ac:dyDescent="0.2">
      <c r="A986" s="98" t="s">
        <v>433</v>
      </c>
      <c r="B986" s="98" t="s">
        <v>421</v>
      </c>
      <c r="C986" s="98" t="s">
        <v>420</v>
      </c>
      <c r="D986" s="99">
        <v>28000</v>
      </c>
      <c r="E986" s="78" t="s">
        <v>3</v>
      </c>
      <c r="F986" s="78"/>
      <c r="G986" s="98" t="s">
        <v>1196</v>
      </c>
      <c r="H986" s="98" t="s">
        <v>428</v>
      </c>
      <c r="I986" s="69" t="s">
        <v>1211</v>
      </c>
    </row>
    <row r="987" spans="1:9" ht="300" x14ac:dyDescent="0.2">
      <c r="A987" s="98" t="s">
        <v>432</v>
      </c>
      <c r="B987" s="98" t="s">
        <v>421</v>
      </c>
      <c r="C987" s="98" t="s">
        <v>420</v>
      </c>
      <c r="D987" s="99">
        <v>21000</v>
      </c>
      <c r="E987" s="78" t="s">
        <v>3</v>
      </c>
      <c r="F987" s="78"/>
      <c r="G987" s="98" t="s">
        <v>1197</v>
      </c>
      <c r="H987" s="98" t="s">
        <v>428</v>
      </c>
      <c r="I987" s="69" t="s">
        <v>1211</v>
      </c>
    </row>
    <row r="988" spans="1:9" ht="72" x14ac:dyDescent="0.2">
      <c r="A988" s="98" t="s">
        <v>431</v>
      </c>
      <c r="B988" s="98" t="s">
        <v>421</v>
      </c>
      <c r="C988" s="98" t="s">
        <v>420</v>
      </c>
      <c r="D988" s="99">
        <v>7000</v>
      </c>
      <c r="E988" s="78" t="s">
        <v>3</v>
      </c>
      <c r="F988" s="78"/>
      <c r="G988" s="98" t="s">
        <v>1198</v>
      </c>
      <c r="H988" s="98" t="s">
        <v>1059</v>
      </c>
      <c r="I988" s="69" t="s">
        <v>1211</v>
      </c>
    </row>
    <row r="989" spans="1:9" ht="132" x14ac:dyDescent="0.2">
      <c r="A989" s="98" t="s">
        <v>430</v>
      </c>
      <c r="B989" s="98" t="s">
        <v>421</v>
      </c>
      <c r="C989" s="98" t="s">
        <v>429</v>
      </c>
      <c r="D989" s="99">
        <v>14000</v>
      </c>
      <c r="E989" s="78" t="s">
        <v>3</v>
      </c>
      <c r="F989" s="78"/>
      <c r="G989" s="98" t="s">
        <v>1199</v>
      </c>
      <c r="H989" s="98" t="s">
        <v>428</v>
      </c>
      <c r="I989" s="69" t="s">
        <v>1211</v>
      </c>
    </row>
    <row r="990" spans="1:9" ht="96" x14ac:dyDescent="0.2">
      <c r="A990" s="98" t="s">
        <v>427</v>
      </c>
      <c r="B990" s="98" t="s">
        <v>421</v>
      </c>
      <c r="C990" s="98" t="s">
        <v>426</v>
      </c>
      <c r="D990" s="99">
        <v>6000</v>
      </c>
      <c r="E990" s="78" t="s">
        <v>3</v>
      </c>
      <c r="F990" s="78"/>
      <c r="G990" s="98" t="s">
        <v>1200</v>
      </c>
      <c r="H990" s="98" t="s">
        <v>419</v>
      </c>
      <c r="I990" s="69" t="s">
        <v>1211</v>
      </c>
    </row>
    <row r="991" spans="1:9" ht="192" x14ac:dyDescent="0.2">
      <c r="A991" s="98" t="s">
        <v>425</v>
      </c>
      <c r="B991" s="98" t="s">
        <v>421</v>
      </c>
      <c r="C991" s="98" t="s">
        <v>424</v>
      </c>
      <c r="D991" s="99">
        <v>24000</v>
      </c>
      <c r="E991" s="78" t="s">
        <v>3</v>
      </c>
      <c r="F991" s="78"/>
      <c r="G991" s="98" t="s">
        <v>1201</v>
      </c>
      <c r="H991" s="98" t="s">
        <v>419</v>
      </c>
      <c r="I991" s="69" t="s">
        <v>1211</v>
      </c>
    </row>
    <row r="992" spans="1:9" ht="168" x14ac:dyDescent="0.2">
      <c r="A992" s="98" t="s">
        <v>423</v>
      </c>
      <c r="B992" s="98" t="s">
        <v>421</v>
      </c>
      <c r="C992" s="98" t="s">
        <v>420</v>
      </c>
      <c r="D992" s="99" t="s">
        <v>3</v>
      </c>
      <c r="E992" s="78">
        <v>28000</v>
      </c>
      <c r="F992" s="78"/>
      <c r="G992" s="98" t="s">
        <v>1202</v>
      </c>
      <c r="H992" s="98" t="s">
        <v>419</v>
      </c>
      <c r="I992" s="69" t="s">
        <v>1211</v>
      </c>
    </row>
    <row r="993" spans="1:9" ht="48" x14ac:dyDescent="0.2">
      <c r="A993" s="98" t="s">
        <v>422</v>
      </c>
      <c r="B993" s="98" t="s">
        <v>421</v>
      </c>
      <c r="C993" s="98" t="s">
        <v>420</v>
      </c>
      <c r="D993" s="99" t="s">
        <v>3</v>
      </c>
      <c r="E993" s="78" t="s">
        <v>3</v>
      </c>
      <c r="F993" s="78"/>
      <c r="G993" s="98" t="s">
        <v>1203</v>
      </c>
      <c r="H993" s="98" t="s">
        <v>419</v>
      </c>
      <c r="I993" s="69" t="s">
        <v>1211</v>
      </c>
    </row>
    <row r="994" spans="1:9" ht="48" x14ac:dyDescent="0.2">
      <c r="A994" s="42" t="s">
        <v>1238</v>
      </c>
      <c r="B994" s="42" t="s">
        <v>1239</v>
      </c>
      <c r="C994" s="42"/>
      <c r="D994" s="43"/>
      <c r="E994" s="48"/>
      <c r="F994" s="78">
        <v>25000</v>
      </c>
      <c r="G994" s="42" t="s">
        <v>1240</v>
      </c>
      <c r="H994" s="42" t="s">
        <v>419</v>
      </c>
      <c r="I994" s="69"/>
    </row>
    <row r="995" spans="1:9" ht="21.75" customHeight="1" x14ac:dyDescent="0.2">
      <c r="A995" s="63" t="s">
        <v>418</v>
      </c>
      <c r="B995" s="63"/>
      <c r="C995" s="63"/>
      <c r="D995" s="64">
        <f>+SUM(D16:D994)</f>
        <v>15913905.609999994</v>
      </c>
      <c r="E995" s="64">
        <f>+SUM(E16:E994)</f>
        <v>31642175.124999996</v>
      </c>
      <c r="F995" s="64">
        <f>+SUM(F16:F994)</f>
        <v>89922465.84990263</v>
      </c>
      <c r="G995" s="65"/>
      <c r="H995" s="66"/>
    </row>
    <row r="996" spans="1:9" x14ac:dyDescent="0.2">
      <c r="A996" s="55"/>
      <c r="B996" s="55"/>
      <c r="C996" s="55"/>
      <c r="D996" s="56"/>
      <c r="E996" s="57"/>
      <c r="F996" s="57"/>
      <c r="G996" s="58"/>
      <c r="H996" s="59"/>
    </row>
    <row r="997" spans="1:9" x14ac:dyDescent="0.2">
      <c r="A997" s="60" t="s">
        <v>417</v>
      </c>
      <c r="B997" s="60"/>
      <c r="C997" s="60"/>
      <c r="D997" s="56"/>
      <c r="E997" s="57"/>
      <c r="F997" s="57"/>
      <c r="G997" s="58"/>
      <c r="H997" s="59"/>
    </row>
    <row r="998" spans="1:9" x14ac:dyDescent="0.2">
      <c r="A998" s="61" t="s">
        <v>416</v>
      </c>
      <c r="B998" s="61"/>
      <c r="C998" s="61"/>
      <c r="D998" s="56"/>
      <c r="E998" s="57"/>
      <c r="F998" s="57"/>
      <c r="G998" s="58"/>
      <c r="H998" s="59"/>
    </row>
    <row r="999" spans="1:9" x14ac:dyDescent="0.2">
      <c r="A999" s="58"/>
      <c r="B999" s="58"/>
      <c r="C999" s="58"/>
      <c r="D999" s="58"/>
      <c r="E999" s="62"/>
      <c r="F999" s="62"/>
      <c r="G999" s="58"/>
      <c r="H999" s="59"/>
    </row>
  </sheetData>
  <mergeCells count="3">
    <mergeCell ref="A5:H5"/>
    <mergeCell ref="A7:H7"/>
    <mergeCell ref="A9:H9"/>
  </mergeCells>
  <conditionalFormatting sqref="G51">
    <cfRule type="cellIs" dxfId="19" priority="3" stopIfTrue="1" operator="equal">
      <formula>"o"</formula>
    </cfRule>
    <cfRule type="cellIs" dxfId="18" priority="4" stopIfTrue="1" operator="equal">
      <formula>0</formula>
    </cfRule>
  </conditionalFormatting>
  <conditionalFormatting sqref="G52:G53">
    <cfRule type="cellIs" dxfId="17" priority="1" stopIfTrue="1" operator="equal">
      <formula>"o"</formula>
    </cfRule>
    <cfRule type="cellIs" dxfId="16" priority="2" stopIfTrue="1" operator="equal">
      <formula>0</formula>
    </cfRule>
  </conditionalFormatting>
  <pageMargins left="0.70866141732283472" right="0.70866141732283472" top="0.74803149606299213" bottom="0.74803149606299213" header="0.31496062992125984" footer="0.31496062992125984"/>
  <pageSetup paperSize="9" scale="5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1866B-723D-49A0-9633-1B59110860E8}">
  <dimension ref="A1:H830"/>
  <sheetViews>
    <sheetView topLeftCell="A4" zoomScale="68" zoomScaleNormal="68" workbookViewId="0">
      <selection activeCell="A4" sqref="A4:H4"/>
    </sheetView>
  </sheetViews>
  <sheetFormatPr baseColWidth="10" defaultColWidth="11.42578125" defaultRowHeight="12.75" x14ac:dyDescent="0.2"/>
  <cols>
    <col min="1" max="1" width="49.5703125" style="250" customWidth="1"/>
    <col min="2" max="2" width="35.28515625" style="250" customWidth="1"/>
    <col min="3" max="3" width="37.7109375" style="250" customWidth="1"/>
    <col min="4" max="4" width="38.7109375" style="250" customWidth="1"/>
    <col min="5" max="6" width="15.5703125" style="250" customWidth="1"/>
    <col min="7" max="7" width="21.85546875" style="250" customWidth="1"/>
    <col min="8" max="8" width="18.85546875" style="250" customWidth="1"/>
    <col min="9" max="16384" width="11.42578125" style="250"/>
  </cols>
  <sheetData>
    <row r="1" spans="1:8" ht="15" x14ac:dyDescent="0.2">
      <c r="A1" s="286"/>
      <c r="B1" s="286"/>
      <c r="C1" s="282"/>
      <c r="D1" s="282"/>
      <c r="E1" s="285"/>
      <c r="F1" s="284"/>
      <c r="G1" s="283"/>
      <c r="H1" s="282"/>
    </row>
    <row r="2" spans="1:8" ht="15" x14ac:dyDescent="0.2">
      <c r="A2" s="281" t="s">
        <v>2046</v>
      </c>
      <c r="B2" s="280"/>
      <c r="C2" s="276"/>
      <c r="D2" s="276"/>
      <c r="E2" s="279"/>
      <c r="F2" s="278"/>
      <c r="G2" s="277"/>
      <c r="H2" s="276"/>
    </row>
    <row r="3" spans="1:8" ht="15" x14ac:dyDescent="0.2">
      <c r="A3" s="281" t="s">
        <v>2045</v>
      </c>
      <c r="B3" s="280"/>
      <c r="C3" s="276"/>
      <c r="D3" s="276"/>
      <c r="E3" s="279"/>
      <c r="F3" s="278"/>
      <c r="G3" s="277"/>
      <c r="H3" s="276"/>
    </row>
    <row r="4" spans="1:8" ht="23.25" x14ac:dyDescent="0.2">
      <c r="A4" s="1902" t="s">
        <v>2090</v>
      </c>
      <c r="B4" s="1902"/>
      <c r="C4" s="1902"/>
      <c r="D4" s="1902"/>
      <c r="E4" s="1902"/>
      <c r="F4" s="1902"/>
      <c r="G4" s="1902"/>
      <c r="H4" s="1902"/>
    </row>
    <row r="5" spans="1:8" ht="23.25" x14ac:dyDescent="0.2">
      <c r="A5" s="21"/>
      <c r="B5" s="21"/>
      <c r="C5" s="21"/>
      <c r="D5" s="21"/>
      <c r="E5" s="275"/>
      <c r="F5" s="21"/>
      <c r="G5" s="21"/>
      <c r="H5" s="21"/>
    </row>
    <row r="6" spans="1:8" ht="23.25" x14ac:dyDescent="0.2">
      <c r="A6" s="1903" t="s">
        <v>2089</v>
      </c>
      <c r="B6" s="1903"/>
      <c r="C6" s="1903"/>
      <c r="D6" s="1903"/>
      <c r="E6" s="1903"/>
      <c r="F6" s="1903"/>
      <c r="G6" s="1903"/>
      <c r="H6" s="1903"/>
    </row>
    <row r="7" spans="1:8" ht="23.25" x14ac:dyDescent="0.2">
      <c r="A7" s="274"/>
      <c r="B7" s="237"/>
      <c r="C7" s="18"/>
      <c r="D7" s="18"/>
      <c r="E7" s="273"/>
      <c r="F7" s="18"/>
      <c r="G7" s="18"/>
      <c r="H7" s="272"/>
    </row>
    <row r="8" spans="1:8" ht="23.25" x14ac:dyDescent="0.2">
      <c r="A8" s="1708" t="s">
        <v>2088</v>
      </c>
      <c r="B8" s="1708"/>
      <c r="C8" s="1708"/>
      <c r="D8" s="1708"/>
      <c r="E8" s="1708"/>
      <c r="F8" s="1708"/>
      <c r="G8" s="1708"/>
      <c r="H8" s="1708"/>
    </row>
    <row r="9" spans="1:8" ht="15" x14ac:dyDescent="0.2">
      <c r="A9" s="271"/>
      <c r="B9" s="271"/>
      <c r="C9" s="271"/>
      <c r="D9" s="271"/>
      <c r="E9" s="271"/>
      <c r="F9" s="271"/>
      <c r="G9" s="271"/>
      <c r="H9" s="271"/>
    </row>
    <row r="10" spans="1:8" ht="15" x14ac:dyDescent="0.2">
      <c r="A10" s="383" t="s">
        <v>2043</v>
      </c>
      <c r="B10" s="268" t="s">
        <v>2586</v>
      </c>
      <c r="C10" s="267"/>
      <c r="D10" s="271"/>
      <c r="E10" s="271"/>
      <c r="F10" s="271"/>
      <c r="G10" s="271"/>
      <c r="H10" s="271"/>
    </row>
    <row r="11" spans="1:8" x14ac:dyDescent="0.2">
      <c r="A11" s="269"/>
      <c r="B11" s="268"/>
      <c r="C11" s="267"/>
      <c r="D11" s="266"/>
      <c r="E11" s="266"/>
      <c r="F11" s="266"/>
      <c r="G11" s="266"/>
      <c r="H11" s="266"/>
    </row>
    <row r="12" spans="1:8" x14ac:dyDescent="0.2">
      <c r="A12" s="1904" t="s">
        <v>2085</v>
      </c>
      <c r="B12" s="1904" t="s">
        <v>2084</v>
      </c>
      <c r="C12" s="1901" t="s">
        <v>2083</v>
      </c>
      <c r="D12" s="1901"/>
      <c r="E12" s="1901"/>
      <c r="F12" s="1901"/>
      <c r="G12" s="1901"/>
      <c r="H12" s="1901"/>
    </row>
    <row r="13" spans="1:8" ht="24" x14ac:dyDescent="0.2">
      <c r="A13" s="1904"/>
      <c r="B13" s="1904"/>
      <c r="C13" s="321" t="s">
        <v>2082</v>
      </c>
      <c r="D13" s="321" t="s">
        <v>2081</v>
      </c>
      <c r="E13" s="265" t="s">
        <v>2080</v>
      </c>
      <c r="F13" s="321" t="s">
        <v>2079</v>
      </c>
      <c r="G13" s="321" t="s">
        <v>2078</v>
      </c>
      <c r="H13" s="321" t="s">
        <v>2077</v>
      </c>
    </row>
    <row r="14" spans="1:8" x14ac:dyDescent="0.2">
      <c r="A14" s="382" t="s">
        <v>2076</v>
      </c>
      <c r="B14" s="382" t="s">
        <v>2584</v>
      </c>
      <c r="C14" s="381" t="s">
        <v>2260</v>
      </c>
      <c r="D14" s="381" t="s">
        <v>2575</v>
      </c>
      <c r="E14" s="380">
        <v>2003</v>
      </c>
      <c r="F14" s="379" t="s">
        <v>2107</v>
      </c>
      <c r="G14" s="378">
        <v>0</v>
      </c>
      <c r="H14" s="378">
        <v>0</v>
      </c>
    </row>
    <row r="15" spans="1:8" ht="24" x14ac:dyDescent="0.2">
      <c r="A15" s="298" t="s">
        <v>2577</v>
      </c>
      <c r="B15" s="351" t="s">
        <v>2583</v>
      </c>
      <c r="C15" s="307" t="s">
        <v>2260</v>
      </c>
      <c r="D15" s="307" t="s">
        <v>2581</v>
      </c>
      <c r="E15" s="349">
        <v>2001</v>
      </c>
      <c r="F15" s="306" t="s">
        <v>2107</v>
      </c>
      <c r="G15" s="309">
        <v>2086527.65</v>
      </c>
      <c r="H15" s="309">
        <v>366334.16</v>
      </c>
    </row>
    <row r="16" spans="1:8" ht="36" x14ac:dyDescent="0.2">
      <c r="A16" s="298" t="s">
        <v>2577</v>
      </c>
      <c r="B16" s="351" t="s">
        <v>2582</v>
      </c>
      <c r="C16" s="307" t="s">
        <v>2260</v>
      </c>
      <c r="D16" s="307" t="s">
        <v>2581</v>
      </c>
      <c r="E16" s="349">
        <v>2001</v>
      </c>
      <c r="F16" s="306" t="s">
        <v>2107</v>
      </c>
      <c r="G16" s="309">
        <v>0</v>
      </c>
      <c r="H16" s="309">
        <v>0</v>
      </c>
    </row>
    <row r="17" spans="1:8" ht="24" x14ac:dyDescent="0.2">
      <c r="A17" s="298" t="s">
        <v>2577</v>
      </c>
      <c r="B17" s="351" t="s">
        <v>2580</v>
      </c>
      <c r="C17" s="307" t="s">
        <v>2260</v>
      </c>
      <c r="D17" s="307" t="s">
        <v>2579</v>
      </c>
      <c r="E17" s="349">
        <v>2012</v>
      </c>
      <c r="F17" s="306" t="s">
        <v>2107</v>
      </c>
      <c r="G17" s="309">
        <v>1287651.3400000001</v>
      </c>
      <c r="H17" s="309">
        <v>1436059.73</v>
      </c>
    </row>
    <row r="18" spans="1:8" ht="24" x14ac:dyDescent="0.2">
      <c r="A18" s="298" t="s">
        <v>2577</v>
      </c>
      <c r="B18" s="351" t="s">
        <v>2578</v>
      </c>
      <c r="C18" s="307" t="s">
        <v>2260</v>
      </c>
      <c r="D18" s="307" t="s">
        <v>2575</v>
      </c>
      <c r="E18" s="349">
        <v>2013</v>
      </c>
      <c r="F18" s="306" t="s">
        <v>2107</v>
      </c>
      <c r="G18" s="309">
        <v>22603436.469999999</v>
      </c>
      <c r="H18" s="309">
        <v>22333194.5</v>
      </c>
    </row>
    <row r="19" spans="1:8" ht="24" x14ac:dyDescent="0.2">
      <c r="A19" s="298" t="s">
        <v>2577</v>
      </c>
      <c r="B19" s="351" t="s">
        <v>2576</v>
      </c>
      <c r="C19" s="307" t="s">
        <v>2260</v>
      </c>
      <c r="D19" s="307" t="s">
        <v>2575</v>
      </c>
      <c r="E19" s="349">
        <v>2016</v>
      </c>
      <c r="F19" s="306" t="s">
        <v>2107</v>
      </c>
      <c r="G19" s="309">
        <v>0</v>
      </c>
      <c r="H19" s="309">
        <v>0</v>
      </c>
    </row>
    <row r="20" spans="1:8" ht="36" x14ac:dyDescent="0.2">
      <c r="A20" s="298" t="s">
        <v>2262</v>
      </c>
      <c r="B20" s="351" t="s">
        <v>2574</v>
      </c>
      <c r="C20" s="307" t="s">
        <v>2260</v>
      </c>
      <c r="D20" s="307" t="s">
        <v>2572</v>
      </c>
      <c r="E20" s="349">
        <v>2001</v>
      </c>
      <c r="F20" s="306" t="s">
        <v>2549</v>
      </c>
      <c r="G20" s="309">
        <v>10090789.448580001</v>
      </c>
      <c r="H20" s="309">
        <v>11226841.87356</v>
      </c>
    </row>
    <row r="21" spans="1:8" ht="36" x14ac:dyDescent="0.2">
      <c r="A21" s="298" t="s">
        <v>2262</v>
      </c>
      <c r="B21" s="351" t="s">
        <v>2573</v>
      </c>
      <c r="C21" s="307" t="s">
        <v>2260</v>
      </c>
      <c r="D21" s="307" t="s">
        <v>2572</v>
      </c>
      <c r="E21" s="349">
        <v>2001</v>
      </c>
      <c r="F21" s="306" t="s">
        <v>2549</v>
      </c>
      <c r="G21" s="309">
        <v>2772.4010399999997</v>
      </c>
      <c r="H21" s="309">
        <v>346905.71270999999</v>
      </c>
    </row>
    <row r="22" spans="1:8" ht="24" x14ac:dyDescent="0.2">
      <c r="A22" s="298" t="s">
        <v>2262</v>
      </c>
      <c r="B22" s="351" t="s">
        <v>2568</v>
      </c>
      <c r="C22" s="307" t="s">
        <v>2260</v>
      </c>
      <c r="D22" s="307" t="s">
        <v>2571</v>
      </c>
      <c r="E22" s="349">
        <v>2007</v>
      </c>
      <c r="F22" s="306" t="s">
        <v>2549</v>
      </c>
      <c r="G22" s="309">
        <v>15517.457280000001</v>
      </c>
      <c r="H22" s="309">
        <v>16508.207040000001</v>
      </c>
    </row>
    <row r="23" spans="1:8" ht="24" x14ac:dyDescent="0.2">
      <c r="A23" s="298" t="s">
        <v>2262</v>
      </c>
      <c r="B23" s="351" t="s">
        <v>2570</v>
      </c>
      <c r="C23" s="307" t="s">
        <v>2260</v>
      </c>
      <c r="D23" s="307" t="s">
        <v>2569</v>
      </c>
      <c r="E23" s="349">
        <v>2008</v>
      </c>
      <c r="F23" s="306" t="s">
        <v>2107</v>
      </c>
      <c r="G23" s="309">
        <v>224382.18</v>
      </c>
      <c r="H23" s="309">
        <v>2641595.1800000002</v>
      </c>
    </row>
    <row r="24" spans="1:8" ht="24" x14ac:dyDescent="0.2">
      <c r="A24" s="298" t="s">
        <v>2262</v>
      </c>
      <c r="B24" s="351" t="s">
        <v>2568</v>
      </c>
      <c r="C24" s="307" t="s">
        <v>2260</v>
      </c>
      <c r="D24" s="307" t="s">
        <v>2567</v>
      </c>
      <c r="E24" s="349">
        <v>2008</v>
      </c>
      <c r="F24" s="306" t="s">
        <v>2107</v>
      </c>
      <c r="G24" s="309">
        <v>1142.8900000000001</v>
      </c>
      <c r="H24" s="309">
        <v>1142.8900000000001</v>
      </c>
    </row>
    <row r="25" spans="1:8" ht="36" x14ac:dyDescent="0.2">
      <c r="A25" s="298" t="s">
        <v>2262</v>
      </c>
      <c r="B25" s="351" t="s">
        <v>2566</v>
      </c>
      <c r="C25" s="307" t="s">
        <v>2260</v>
      </c>
      <c r="D25" s="307" t="s">
        <v>2565</v>
      </c>
      <c r="E25" s="349">
        <v>2008</v>
      </c>
      <c r="F25" s="306" t="s">
        <v>2107</v>
      </c>
      <c r="G25" s="309">
        <v>1361127.03</v>
      </c>
      <c r="H25" s="309">
        <v>1500530.07</v>
      </c>
    </row>
    <row r="26" spans="1:8" ht="36" x14ac:dyDescent="0.2">
      <c r="A26" s="298" t="s">
        <v>2562</v>
      </c>
      <c r="B26" s="351" t="s">
        <v>2564</v>
      </c>
      <c r="C26" s="307" t="s">
        <v>2260</v>
      </c>
      <c r="D26" s="307" t="s">
        <v>2563</v>
      </c>
      <c r="E26" s="349">
        <v>2018</v>
      </c>
      <c r="F26" s="306" t="s">
        <v>2107</v>
      </c>
      <c r="G26" s="309">
        <v>1150758.25</v>
      </c>
      <c r="H26" s="309">
        <v>719148.5</v>
      </c>
    </row>
    <row r="27" spans="1:8" ht="24" x14ac:dyDescent="0.2">
      <c r="A27" s="298" t="s">
        <v>2562</v>
      </c>
      <c r="B27" s="351" t="s">
        <v>2561</v>
      </c>
      <c r="C27" s="307" t="s">
        <v>2260</v>
      </c>
      <c r="D27" s="307" t="s">
        <v>2560</v>
      </c>
      <c r="E27" s="349">
        <v>2013</v>
      </c>
      <c r="F27" s="306" t="s">
        <v>2107</v>
      </c>
      <c r="G27" s="309">
        <v>128913.52</v>
      </c>
      <c r="H27" s="309">
        <v>69737.42</v>
      </c>
    </row>
    <row r="28" spans="1:8" ht="24" x14ac:dyDescent="0.2">
      <c r="A28" s="298" t="s">
        <v>2072</v>
      </c>
      <c r="B28" s="351" t="s">
        <v>2552</v>
      </c>
      <c r="C28" s="307" t="s">
        <v>2551</v>
      </c>
      <c r="D28" s="358" t="s">
        <v>2559</v>
      </c>
      <c r="E28" s="349">
        <v>37386</v>
      </c>
      <c r="F28" s="306" t="s">
        <v>2107</v>
      </c>
      <c r="G28" s="309">
        <v>270719803.86000001</v>
      </c>
      <c r="H28" s="309">
        <v>261274292.96000001</v>
      </c>
    </row>
    <row r="29" spans="1:8" ht="36" x14ac:dyDescent="0.2">
      <c r="A29" s="298" t="s">
        <v>2072</v>
      </c>
      <c r="B29" s="351" t="s">
        <v>2552</v>
      </c>
      <c r="C29" s="307" t="s">
        <v>2551</v>
      </c>
      <c r="D29" s="358" t="s">
        <v>2558</v>
      </c>
      <c r="E29" s="349">
        <v>37867</v>
      </c>
      <c r="F29" s="306" t="s">
        <v>2107</v>
      </c>
      <c r="G29" s="309">
        <f>ROUND(PRODUCT(1827446917.4*3.624),2)-0.01</f>
        <v>6622667628.6499996</v>
      </c>
      <c r="H29" s="309">
        <f xml:space="preserve"> ROUND(PRODUCT(1400123539.71*3.866),2)</f>
        <v>5412877604.5200005</v>
      </c>
    </row>
    <row r="30" spans="1:8" ht="24" x14ac:dyDescent="0.2">
      <c r="A30" s="298" t="s">
        <v>2072</v>
      </c>
      <c r="B30" s="351" t="s">
        <v>2552</v>
      </c>
      <c r="C30" s="307" t="s">
        <v>2551</v>
      </c>
      <c r="D30" s="358" t="s">
        <v>2557</v>
      </c>
      <c r="E30" s="349">
        <v>37867</v>
      </c>
      <c r="F30" s="306" t="s">
        <v>2549</v>
      </c>
      <c r="G30" s="309">
        <f>ROUND(PRODUCT(50000000*3.624),2)</f>
        <v>181200000</v>
      </c>
      <c r="H30" s="309">
        <f>ROUND(PRODUCT(1348691.95*3.866),2)</f>
        <v>5214043.08</v>
      </c>
    </row>
    <row r="31" spans="1:8" ht="24" x14ac:dyDescent="0.2">
      <c r="A31" s="298" t="s">
        <v>2072</v>
      </c>
      <c r="B31" s="351" t="s">
        <v>2552</v>
      </c>
      <c r="C31" s="307" t="s">
        <v>2551</v>
      </c>
      <c r="D31" s="358" t="s">
        <v>2556</v>
      </c>
      <c r="E31" s="349">
        <v>37867</v>
      </c>
      <c r="F31" s="306" t="s">
        <v>2553</v>
      </c>
      <c r="G31" s="309">
        <f>ROUND(PRODUCT(20000000*4.906),2)</f>
        <v>98120000</v>
      </c>
      <c r="H31" s="309">
        <f>ROUND(PRODUCT(0*3.866),2)</f>
        <v>0</v>
      </c>
    </row>
    <row r="32" spans="1:8" ht="24" x14ac:dyDescent="0.2">
      <c r="A32" s="298" t="s">
        <v>2072</v>
      </c>
      <c r="B32" s="351" t="s">
        <v>2552</v>
      </c>
      <c r="C32" s="307" t="s">
        <v>2551</v>
      </c>
      <c r="D32" s="358" t="s">
        <v>2556</v>
      </c>
      <c r="E32" s="349">
        <v>37867</v>
      </c>
      <c r="F32" s="306" t="s">
        <v>2555</v>
      </c>
      <c r="G32" s="309">
        <v>0</v>
      </c>
      <c r="H32" s="309">
        <f>ROUND(PRODUCT(1226742.12*3.866),2)</f>
        <v>4742585.04</v>
      </c>
    </row>
    <row r="33" spans="1:8" ht="24" x14ac:dyDescent="0.2">
      <c r="A33" s="298" t="s">
        <v>2072</v>
      </c>
      <c r="B33" s="351" t="s">
        <v>2552</v>
      </c>
      <c r="C33" s="307" t="s">
        <v>2551</v>
      </c>
      <c r="D33" s="358" t="s">
        <v>2554</v>
      </c>
      <c r="E33" s="349">
        <v>37867</v>
      </c>
      <c r="F33" s="306" t="s">
        <v>2553</v>
      </c>
      <c r="G33" s="309">
        <f>ROUND(PRODUCT(102295.08*4.906),2)</f>
        <v>501859.66</v>
      </c>
      <c r="H33" s="309">
        <f>ROUND(PRODUCT(102295.08*4.848),2)</f>
        <v>495926.55</v>
      </c>
    </row>
    <row r="34" spans="1:8" ht="36" x14ac:dyDescent="0.2">
      <c r="A34" s="298" t="s">
        <v>2072</v>
      </c>
      <c r="B34" s="351" t="s">
        <v>2552</v>
      </c>
      <c r="C34" s="307" t="s">
        <v>2551</v>
      </c>
      <c r="D34" s="358" t="s">
        <v>2550</v>
      </c>
      <c r="E34" s="349">
        <v>37867</v>
      </c>
      <c r="F34" s="306" t="s">
        <v>2549</v>
      </c>
      <c r="G34" s="309">
        <v>0</v>
      </c>
      <c r="H34" s="309">
        <f>ROUND(PRODUCT(2833182.44*3.866),2)</f>
        <v>10953083.310000001</v>
      </c>
    </row>
    <row r="35" spans="1:8" x14ac:dyDescent="0.2">
      <c r="A35" s="313" t="s">
        <v>2076</v>
      </c>
      <c r="B35" s="320" t="s">
        <v>2540</v>
      </c>
      <c r="C35" s="318" t="s">
        <v>2260</v>
      </c>
      <c r="D35" s="318" t="s">
        <v>2548</v>
      </c>
      <c r="E35" s="355">
        <v>2012</v>
      </c>
      <c r="F35" s="339" t="s">
        <v>2107</v>
      </c>
      <c r="G35" s="354">
        <v>0</v>
      </c>
      <c r="H35" s="354">
        <v>0</v>
      </c>
    </row>
    <row r="36" spans="1:8" x14ac:dyDescent="0.2">
      <c r="A36" s="313" t="s">
        <v>2547</v>
      </c>
      <c r="B36" s="320" t="s">
        <v>2540</v>
      </c>
      <c r="C36" s="318" t="s">
        <v>2260</v>
      </c>
      <c r="D36" s="318" t="s">
        <v>2546</v>
      </c>
      <c r="E36" s="355" t="s">
        <v>2545</v>
      </c>
      <c r="F36" s="339" t="s">
        <v>2353</v>
      </c>
      <c r="G36" s="354">
        <v>100770.81</v>
      </c>
      <c r="H36" s="354">
        <v>110079.26</v>
      </c>
    </row>
    <row r="37" spans="1:8" x14ac:dyDescent="0.2">
      <c r="A37" s="313" t="s">
        <v>2544</v>
      </c>
      <c r="B37" s="320" t="s">
        <v>2540</v>
      </c>
      <c r="C37" s="318" t="s">
        <v>2260</v>
      </c>
      <c r="D37" s="318" t="s">
        <v>2543</v>
      </c>
      <c r="E37" s="355" t="s">
        <v>2542</v>
      </c>
      <c r="F37" s="339" t="s">
        <v>2353</v>
      </c>
      <c r="G37" s="354">
        <v>52484.76</v>
      </c>
      <c r="H37" s="354">
        <v>81767.679999999993</v>
      </c>
    </row>
    <row r="38" spans="1:8" x14ac:dyDescent="0.2">
      <c r="A38" s="313" t="s">
        <v>2541</v>
      </c>
      <c r="B38" s="320" t="s">
        <v>2540</v>
      </c>
      <c r="C38" s="357" t="s">
        <v>2505</v>
      </c>
      <c r="D38" s="356">
        <v>1932006480074</v>
      </c>
      <c r="E38" s="355" t="s">
        <v>2539</v>
      </c>
      <c r="F38" s="317" t="s">
        <v>2353</v>
      </c>
      <c r="G38" s="354">
        <v>44.98</v>
      </c>
      <c r="H38" s="354">
        <v>0</v>
      </c>
    </row>
    <row r="39" spans="1:8" ht="24" x14ac:dyDescent="0.2">
      <c r="A39" s="298" t="s">
        <v>2076</v>
      </c>
      <c r="B39" s="351" t="s">
        <v>2538</v>
      </c>
      <c r="C39" s="352" t="s">
        <v>2260</v>
      </c>
      <c r="D39" s="350" t="s">
        <v>2537</v>
      </c>
      <c r="E39" s="353" t="s">
        <v>3</v>
      </c>
      <c r="F39" s="353" t="s">
        <v>2105</v>
      </c>
      <c r="G39" s="352" t="s">
        <v>3</v>
      </c>
      <c r="H39" s="352" t="s">
        <v>3</v>
      </c>
    </row>
    <row r="40" spans="1:8" x14ac:dyDescent="0.2">
      <c r="A40" s="298" t="s">
        <v>2072</v>
      </c>
      <c r="B40" s="351"/>
      <c r="C40" s="306"/>
      <c r="D40" s="307"/>
      <c r="E40" s="349"/>
      <c r="F40" s="306"/>
      <c r="G40" s="309"/>
      <c r="H40" s="309"/>
    </row>
    <row r="41" spans="1:8" x14ac:dyDescent="0.2">
      <c r="A41" s="298" t="s">
        <v>2535</v>
      </c>
      <c r="B41" s="350" t="s">
        <v>2531</v>
      </c>
      <c r="C41" s="318" t="s">
        <v>2260</v>
      </c>
      <c r="D41" s="307" t="s">
        <v>2536</v>
      </c>
      <c r="E41" s="349">
        <v>43732</v>
      </c>
      <c r="F41" s="306" t="s">
        <v>2353</v>
      </c>
      <c r="G41" s="309">
        <v>44412.34</v>
      </c>
      <c r="H41" s="309">
        <v>105629.62</v>
      </c>
    </row>
    <row r="42" spans="1:8" x14ac:dyDescent="0.2">
      <c r="A42" s="298" t="s">
        <v>2535</v>
      </c>
      <c r="B42" s="350" t="s">
        <v>2531</v>
      </c>
      <c r="C42" s="318" t="s">
        <v>2260</v>
      </c>
      <c r="D42" s="307" t="s">
        <v>2534</v>
      </c>
      <c r="E42" s="349">
        <v>43732</v>
      </c>
      <c r="F42" s="306" t="s">
        <v>2356</v>
      </c>
      <c r="G42" s="309">
        <v>173231.86607999998</v>
      </c>
      <c r="H42" s="309">
        <v>342278.32944</v>
      </c>
    </row>
    <row r="43" spans="1:8" x14ac:dyDescent="0.2">
      <c r="A43" s="298" t="s">
        <v>2532</v>
      </c>
      <c r="B43" s="350" t="s">
        <v>2531</v>
      </c>
      <c r="C43" s="318" t="s">
        <v>2260</v>
      </c>
      <c r="D43" s="307" t="s">
        <v>2533</v>
      </c>
      <c r="E43" s="349">
        <v>43732</v>
      </c>
      <c r="F43" s="306" t="s">
        <v>2353</v>
      </c>
      <c r="G43" s="309">
        <v>702111.89</v>
      </c>
      <c r="H43" s="309">
        <v>1707297.97</v>
      </c>
    </row>
    <row r="44" spans="1:8" ht="13.5" thickBot="1" x14ac:dyDescent="0.25">
      <c r="A44" s="298" t="s">
        <v>2532</v>
      </c>
      <c r="B44" s="350" t="s">
        <v>2531</v>
      </c>
      <c r="C44" s="377" t="s">
        <v>2260</v>
      </c>
      <c r="D44" s="376" t="s">
        <v>2530</v>
      </c>
      <c r="E44" s="375">
        <v>43732</v>
      </c>
      <c r="F44" s="374" t="s">
        <v>2356</v>
      </c>
      <c r="G44" s="373">
        <v>1129216.4402399999</v>
      </c>
      <c r="H44" s="373">
        <v>6156689.8892999999</v>
      </c>
    </row>
    <row r="45" spans="1:8" x14ac:dyDescent="0.2">
      <c r="A45" s="313" t="s">
        <v>2075</v>
      </c>
      <c r="B45" s="313" t="s">
        <v>2514</v>
      </c>
      <c r="C45" s="316" t="s">
        <v>2508</v>
      </c>
      <c r="D45" s="316" t="s">
        <v>2527</v>
      </c>
      <c r="E45" s="342">
        <v>37746</v>
      </c>
      <c r="F45" s="316" t="s">
        <v>2512</v>
      </c>
      <c r="G45" s="316">
        <v>6385295.2098599998</v>
      </c>
      <c r="H45" s="316">
        <v>115322509.93806002</v>
      </c>
    </row>
    <row r="46" spans="1:8" x14ac:dyDescent="0.2">
      <c r="A46" s="313" t="s">
        <v>2075</v>
      </c>
      <c r="B46" s="313" t="s">
        <v>2514</v>
      </c>
      <c r="C46" s="316" t="s">
        <v>2508</v>
      </c>
      <c r="D46" s="316" t="s">
        <v>2526</v>
      </c>
      <c r="E46" s="342">
        <v>37746</v>
      </c>
      <c r="F46" s="316" t="s">
        <v>2512</v>
      </c>
      <c r="G46" s="316">
        <v>15949964.143439999</v>
      </c>
      <c r="H46" s="316">
        <v>14329466.310210001</v>
      </c>
    </row>
    <row r="47" spans="1:8" x14ac:dyDescent="0.2">
      <c r="A47" s="313" t="s">
        <v>2075</v>
      </c>
      <c r="B47" s="313" t="s">
        <v>2514</v>
      </c>
      <c r="C47" s="316" t="s">
        <v>2508</v>
      </c>
      <c r="D47" s="316" t="s">
        <v>2525</v>
      </c>
      <c r="E47" s="342">
        <v>37818</v>
      </c>
      <c r="F47" s="316" t="s">
        <v>2107</v>
      </c>
      <c r="G47" s="316">
        <v>7264347.1600000001</v>
      </c>
      <c r="H47" s="316">
        <v>8499924.5399999991</v>
      </c>
    </row>
    <row r="48" spans="1:8" x14ac:dyDescent="0.2">
      <c r="A48" s="313" t="s">
        <v>2075</v>
      </c>
      <c r="B48" s="313" t="s">
        <v>2514</v>
      </c>
      <c r="C48" s="316" t="s">
        <v>2508</v>
      </c>
      <c r="D48" s="316" t="s">
        <v>2524</v>
      </c>
      <c r="E48" s="342">
        <v>37746</v>
      </c>
      <c r="F48" s="316" t="s">
        <v>2107</v>
      </c>
      <c r="G48" s="316">
        <v>2616631.85</v>
      </c>
      <c r="H48" s="316">
        <v>2690037.18</v>
      </c>
    </row>
    <row r="49" spans="1:8" x14ac:dyDescent="0.2">
      <c r="A49" s="313" t="s">
        <v>2075</v>
      </c>
      <c r="B49" s="313" t="s">
        <v>2514</v>
      </c>
      <c r="C49" s="316" t="s">
        <v>2260</v>
      </c>
      <c r="D49" s="316" t="s">
        <v>2523</v>
      </c>
      <c r="E49" s="344" t="s">
        <v>2522</v>
      </c>
      <c r="F49" s="316" t="s">
        <v>2512</v>
      </c>
      <c r="G49" s="316">
        <v>1150342.8105599999</v>
      </c>
      <c r="H49" s="316">
        <v>55745.067000000003</v>
      </c>
    </row>
    <row r="50" spans="1:8" x14ac:dyDescent="0.2">
      <c r="A50" s="313" t="s">
        <v>2075</v>
      </c>
      <c r="B50" s="313" t="s">
        <v>2514</v>
      </c>
      <c r="C50" s="316" t="s">
        <v>2260</v>
      </c>
      <c r="D50" s="316" t="s">
        <v>2521</v>
      </c>
      <c r="E50" s="342" t="s">
        <v>2520</v>
      </c>
      <c r="F50" s="316" t="s">
        <v>2107</v>
      </c>
      <c r="G50" s="316">
        <v>189466.25</v>
      </c>
      <c r="H50" s="343">
        <v>189759.25</v>
      </c>
    </row>
    <row r="51" spans="1:8" x14ac:dyDescent="0.2">
      <c r="A51" s="313" t="s">
        <v>2075</v>
      </c>
      <c r="B51" s="313" t="s">
        <v>2514</v>
      </c>
      <c r="C51" s="316" t="s">
        <v>2260</v>
      </c>
      <c r="D51" s="316" t="s">
        <v>2519</v>
      </c>
      <c r="E51" s="344">
        <v>38742</v>
      </c>
      <c r="F51" s="316" t="s">
        <v>2107</v>
      </c>
      <c r="G51" s="316">
        <v>90412.51</v>
      </c>
      <c r="H51" s="343">
        <v>53730.94</v>
      </c>
    </row>
    <row r="52" spans="1:8" x14ac:dyDescent="0.2">
      <c r="A52" s="313" t="s">
        <v>2075</v>
      </c>
      <c r="B52" s="313" t="s">
        <v>2514</v>
      </c>
      <c r="C52" s="316" t="s">
        <v>2260</v>
      </c>
      <c r="D52" s="316" t="s">
        <v>2518</v>
      </c>
      <c r="E52" s="344" t="s">
        <v>2517</v>
      </c>
      <c r="F52" s="316" t="s">
        <v>2107</v>
      </c>
      <c r="G52" s="316">
        <v>44481419.689999998</v>
      </c>
      <c r="H52" s="343">
        <v>17575401.140000001</v>
      </c>
    </row>
    <row r="53" spans="1:8" x14ac:dyDescent="0.2">
      <c r="A53" s="313" t="s">
        <v>2075</v>
      </c>
      <c r="B53" s="313" t="s">
        <v>2514</v>
      </c>
      <c r="C53" s="316" t="s">
        <v>2260</v>
      </c>
      <c r="D53" s="316" t="s">
        <v>2516</v>
      </c>
      <c r="E53" s="344">
        <v>43130</v>
      </c>
      <c r="F53" s="316" t="s">
        <v>2107</v>
      </c>
      <c r="G53" s="316">
        <v>5887354</v>
      </c>
      <c r="H53" s="343">
        <v>5888974</v>
      </c>
    </row>
    <row r="54" spans="1:8" x14ac:dyDescent="0.2">
      <c r="A54" s="313" t="s">
        <v>2262</v>
      </c>
      <c r="B54" s="313" t="s">
        <v>2514</v>
      </c>
      <c r="C54" s="316" t="s">
        <v>2260</v>
      </c>
      <c r="D54" s="316" t="s">
        <v>2515</v>
      </c>
      <c r="E54" s="342">
        <v>41108</v>
      </c>
      <c r="F54" s="316" t="s">
        <v>2107</v>
      </c>
      <c r="G54" s="316">
        <v>321997.11</v>
      </c>
      <c r="H54" s="316">
        <v>321997.11</v>
      </c>
    </row>
    <row r="55" spans="1:8" x14ac:dyDescent="0.2">
      <c r="A55" s="313" t="s">
        <v>2262</v>
      </c>
      <c r="B55" s="313" t="s">
        <v>2514</v>
      </c>
      <c r="C55" s="316" t="s">
        <v>2260</v>
      </c>
      <c r="D55" s="316" t="s">
        <v>2513</v>
      </c>
      <c r="E55" s="342">
        <v>41261</v>
      </c>
      <c r="F55" s="316" t="s">
        <v>2512</v>
      </c>
      <c r="G55" s="316">
        <v>1862664.3106200001</v>
      </c>
      <c r="H55" s="316">
        <v>1981590.6389100002</v>
      </c>
    </row>
    <row r="56" spans="1:8" x14ac:dyDescent="0.2">
      <c r="A56" s="313" t="s">
        <v>2075</v>
      </c>
      <c r="B56" s="318" t="s">
        <v>1900</v>
      </c>
      <c r="C56" s="316" t="s">
        <v>2508</v>
      </c>
      <c r="D56" s="316" t="s">
        <v>2509</v>
      </c>
      <c r="E56" s="340">
        <v>34156</v>
      </c>
      <c r="F56" s="339" t="s">
        <v>2353</v>
      </c>
      <c r="G56" s="338">
        <v>266293.55</v>
      </c>
      <c r="H56" s="338">
        <v>329167.67</v>
      </c>
    </row>
    <row r="57" spans="1:8" x14ac:dyDescent="0.2">
      <c r="A57" s="313" t="s">
        <v>2075</v>
      </c>
      <c r="B57" s="318" t="s">
        <v>1900</v>
      </c>
      <c r="C57" s="316" t="s">
        <v>2508</v>
      </c>
      <c r="D57" s="316" t="s">
        <v>2507</v>
      </c>
      <c r="E57" s="340">
        <v>36903</v>
      </c>
      <c r="F57" s="339" t="s">
        <v>2353</v>
      </c>
      <c r="G57" s="338">
        <v>163543.41</v>
      </c>
      <c r="H57" s="338">
        <v>105568.51</v>
      </c>
    </row>
    <row r="58" spans="1:8" x14ac:dyDescent="0.2">
      <c r="A58" s="313" t="s">
        <v>2075</v>
      </c>
      <c r="B58" s="318" t="s">
        <v>1900</v>
      </c>
      <c r="C58" s="316" t="s">
        <v>2505</v>
      </c>
      <c r="D58" s="316" t="s">
        <v>2506</v>
      </c>
      <c r="E58" s="340">
        <v>34151</v>
      </c>
      <c r="F58" s="339" t="s">
        <v>2353</v>
      </c>
      <c r="G58" s="338">
        <v>1989726</v>
      </c>
      <c r="H58" s="338">
        <v>1128936.18</v>
      </c>
    </row>
    <row r="59" spans="1:8" x14ac:dyDescent="0.2">
      <c r="A59" s="313" t="s">
        <v>2075</v>
      </c>
      <c r="B59" s="318" t="s">
        <v>1900</v>
      </c>
      <c r="C59" s="316" t="s">
        <v>2505</v>
      </c>
      <c r="D59" s="316" t="s">
        <v>2504</v>
      </c>
      <c r="E59" s="340">
        <v>33707</v>
      </c>
      <c r="F59" s="339" t="s">
        <v>2353</v>
      </c>
      <c r="G59" s="338">
        <v>25400.37</v>
      </c>
      <c r="H59" s="338">
        <v>311946.82</v>
      </c>
    </row>
    <row r="60" spans="1:8" x14ac:dyDescent="0.2">
      <c r="A60" s="313" t="s">
        <v>2075</v>
      </c>
      <c r="B60" s="318" t="s">
        <v>1900</v>
      </c>
      <c r="C60" s="316" t="s">
        <v>2260</v>
      </c>
      <c r="D60" s="316" t="s">
        <v>2503</v>
      </c>
      <c r="E60" s="340">
        <v>41282</v>
      </c>
      <c r="F60" s="339" t="s">
        <v>2353</v>
      </c>
      <c r="G60" s="338">
        <v>118902290.36999997</v>
      </c>
      <c r="H60" s="338">
        <v>118864176.17</v>
      </c>
    </row>
    <row r="61" spans="1:8" x14ac:dyDescent="0.2">
      <c r="A61" s="313" t="s">
        <v>2075</v>
      </c>
      <c r="B61" s="318" t="s">
        <v>1900</v>
      </c>
      <c r="C61" s="316" t="s">
        <v>2260</v>
      </c>
      <c r="D61" s="316" t="s">
        <v>2502</v>
      </c>
      <c r="E61" s="340">
        <v>34184</v>
      </c>
      <c r="F61" s="339" t="s">
        <v>2353</v>
      </c>
      <c r="G61" s="338">
        <v>1554637.88</v>
      </c>
      <c r="H61" s="338">
        <v>1965913.89</v>
      </c>
    </row>
    <row r="62" spans="1:8" x14ac:dyDescent="0.2">
      <c r="A62" s="313" t="s">
        <v>2075</v>
      </c>
      <c r="B62" s="318" t="s">
        <v>1900</v>
      </c>
      <c r="C62" s="316" t="s">
        <v>2260</v>
      </c>
      <c r="D62" s="316" t="s">
        <v>2501</v>
      </c>
      <c r="E62" s="340">
        <v>40792</v>
      </c>
      <c r="F62" s="339" t="s">
        <v>2356</v>
      </c>
      <c r="G62" s="338">
        <v>301.041</v>
      </c>
      <c r="H62" s="338">
        <v>319.46700000000004</v>
      </c>
    </row>
    <row r="63" spans="1:8" x14ac:dyDescent="0.2">
      <c r="A63" s="313" t="s">
        <v>2075</v>
      </c>
      <c r="B63" s="318" t="s">
        <v>1900</v>
      </c>
      <c r="C63" s="316" t="s">
        <v>2260</v>
      </c>
      <c r="D63" s="316" t="s">
        <v>2500</v>
      </c>
      <c r="E63" s="340">
        <v>38772</v>
      </c>
      <c r="F63" s="339" t="s">
        <v>2353</v>
      </c>
      <c r="G63" s="338">
        <v>140783.06</v>
      </c>
      <c r="H63" s="338">
        <v>151555.06</v>
      </c>
    </row>
    <row r="64" spans="1:8" x14ac:dyDescent="0.2">
      <c r="A64" s="313" t="s">
        <v>2075</v>
      </c>
      <c r="B64" s="318" t="s">
        <v>1900</v>
      </c>
      <c r="C64" s="316" t="s">
        <v>2260</v>
      </c>
      <c r="D64" s="316" t="s">
        <v>2499</v>
      </c>
      <c r="E64" s="340">
        <v>39443</v>
      </c>
      <c r="F64" s="339" t="s">
        <v>2353</v>
      </c>
      <c r="G64" s="338">
        <v>87269019.739999995</v>
      </c>
      <c r="H64" s="338">
        <v>22637803.59</v>
      </c>
    </row>
    <row r="65" spans="1:8" x14ac:dyDescent="0.2">
      <c r="A65" s="313" t="s">
        <v>2075</v>
      </c>
      <c r="B65" s="318" t="s">
        <v>1900</v>
      </c>
      <c r="C65" s="316" t="s">
        <v>2260</v>
      </c>
      <c r="D65" s="316" t="s">
        <v>2498</v>
      </c>
      <c r="E65" s="340">
        <v>41436</v>
      </c>
      <c r="F65" s="339" t="s">
        <v>2353</v>
      </c>
      <c r="G65" s="338">
        <v>116097.28</v>
      </c>
      <c r="H65" s="338">
        <v>178599.78</v>
      </c>
    </row>
    <row r="66" spans="1:8" x14ac:dyDescent="0.2">
      <c r="A66" s="313" t="s">
        <v>2075</v>
      </c>
      <c r="B66" s="318" t="s">
        <v>1900</v>
      </c>
      <c r="C66" s="316" t="s">
        <v>2260</v>
      </c>
      <c r="D66" s="316" t="s">
        <v>2497</v>
      </c>
      <c r="E66" s="340">
        <v>32483</v>
      </c>
      <c r="F66" s="339" t="s">
        <v>2353</v>
      </c>
      <c r="G66" s="338">
        <v>2745863.12</v>
      </c>
      <c r="H66" s="338">
        <v>3529744.98</v>
      </c>
    </row>
    <row r="67" spans="1:8" x14ac:dyDescent="0.2">
      <c r="A67" s="313" t="s">
        <v>2075</v>
      </c>
      <c r="B67" s="318" t="s">
        <v>1900</v>
      </c>
      <c r="C67" s="316" t="s">
        <v>2260</v>
      </c>
      <c r="D67" s="316" t="s">
        <v>2496</v>
      </c>
      <c r="E67" s="340">
        <v>32895</v>
      </c>
      <c r="F67" s="339" t="s">
        <v>2353</v>
      </c>
      <c r="G67" s="338">
        <v>15850.47</v>
      </c>
      <c r="H67" s="338">
        <v>10188</v>
      </c>
    </row>
    <row r="68" spans="1:8" x14ac:dyDescent="0.2">
      <c r="A68" s="313" t="s">
        <v>2075</v>
      </c>
      <c r="B68" s="318" t="s">
        <v>1900</v>
      </c>
      <c r="C68" s="316" t="s">
        <v>2260</v>
      </c>
      <c r="D68" s="316" t="s">
        <v>2495</v>
      </c>
      <c r="E68" s="340">
        <v>34708</v>
      </c>
      <c r="F68" s="339" t="s">
        <v>2353</v>
      </c>
      <c r="G68" s="338">
        <v>2243628.4</v>
      </c>
      <c r="H68" s="338">
        <v>3694728.9199999943</v>
      </c>
    </row>
    <row r="69" spans="1:8" x14ac:dyDescent="0.2">
      <c r="A69" s="313" t="s">
        <v>2075</v>
      </c>
      <c r="B69" s="318" t="s">
        <v>1900</v>
      </c>
      <c r="C69" s="316" t="s">
        <v>2260</v>
      </c>
      <c r="D69" s="316" t="s">
        <v>2494</v>
      </c>
      <c r="E69" s="340">
        <v>39707</v>
      </c>
      <c r="F69" s="339" t="s">
        <v>2353</v>
      </c>
      <c r="G69" s="338">
        <v>16500610.439999999</v>
      </c>
      <c r="H69" s="338">
        <v>14033707.529999999</v>
      </c>
    </row>
    <row r="70" spans="1:8" x14ac:dyDescent="0.2">
      <c r="A70" s="313" t="s">
        <v>2075</v>
      </c>
      <c r="B70" s="318" t="s">
        <v>1900</v>
      </c>
      <c r="C70" s="316" t="s">
        <v>2272</v>
      </c>
      <c r="D70" s="316" t="s">
        <v>2493</v>
      </c>
      <c r="E70" s="340">
        <v>37811</v>
      </c>
      <c r="F70" s="339" t="s">
        <v>2353</v>
      </c>
      <c r="G70" s="338">
        <v>505908.61</v>
      </c>
      <c r="H70" s="338">
        <v>597425.19999999995</v>
      </c>
    </row>
    <row r="71" spans="1:8" x14ac:dyDescent="0.2">
      <c r="A71" s="313" t="s">
        <v>2075</v>
      </c>
      <c r="B71" s="318" t="s">
        <v>1900</v>
      </c>
      <c r="C71" s="316" t="s">
        <v>2492</v>
      </c>
      <c r="D71" s="316" t="s">
        <v>2491</v>
      </c>
      <c r="E71" s="340">
        <v>40288</v>
      </c>
      <c r="F71" s="339" t="s">
        <v>2353</v>
      </c>
      <c r="G71" s="338">
        <v>2364438.5499999998</v>
      </c>
      <c r="H71" s="338">
        <v>606820.29999999725</v>
      </c>
    </row>
    <row r="72" spans="1:8" x14ac:dyDescent="0.2">
      <c r="A72" s="313" t="s">
        <v>2075</v>
      </c>
      <c r="B72" s="318" t="s">
        <v>1900</v>
      </c>
      <c r="C72" s="316" t="s">
        <v>2489</v>
      </c>
      <c r="D72" s="316" t="s">
        <v>2490</v>
      </c>
      <c r="E72" s="340">
        <v>34151</v>
      </c>
      <c r="F72" s="339" t="s">
        <v>2353</v>
      </c>
      <c r="G72" s="338">
        <v>230659.02</v>
      </c>
      <c r="H72" s="338">
        <v>108869.2</v>
      </c>
    </row>
    <row r="73" spans="1:8" x14ac:dyDescent="0.2">
      <c r="A73" s="313" t="s">
        <v>2075</v>
      </c>
      <c r="B73" s="318" t="s">
        <v>1900</v>
      </c>
      <c r="C73" s="316" t="s">
        <v>2489</v>
      </c>
      <c r="D73" s="316" t="s">
        <v>2488</v>
      </c>
      <c r="E73" s="340">
        <v>36852</v>
      </c>
      <c r="F73" s="339" t="s">
        <v>2353</v>
      </c>
      <c r="G73" s="338">
        <v>217451.22</v>
      </c>
      <c r="H73" s="338">
        <v>782817.66</v>
      </c>
    </row>
    <row r="74" spans="1:8" x14ac:dyDescent="0.2">
      <c r="A74" s="313" t="s">
        <v>2075</v>
      </c>
      <c r="B74" s="318" t="s">
        <v>1900</v>
      </c>
      <c r="C74" s="316" t="s">
        <v>2274</v>
      </c>
      <c r="D74" s="316" t="s">
        <v>2487</v>
      </c>
      <c r="E74" s="340">
        <v>34151</v>
      </c>
      <c r="F74" s="339" t="s">
        <v>2353</v>
      </c>
      <c r="G74" s="338">
        <v>268939.01</v>
      </c>
      <c r="H74" s="338">
        <v>385021.69</v>
      </c>
    </row>
    <row r="75" spans="1:8" x14ac:dyDescent="0.2">
      <c r="A75" s="313" t="s">
        <v>2075</v>
      </c>
      <c r="B75" s="318" t="s">
        <v>1900</v>
      </c>
      <c r="C75" s="316" t="s">
        <v>2274</v>
      </c>
      <c r="D75" s="316" t="s">
        <v>2486</v>
      </c>
      <c r="E75" s="340">
        <v>34247</v>
      </c>
      <c r="F75" s="339" t="s">
        <v>2353</v>
      </c>
      <c r="G75" s="338">
        <v>1050651.3600000001</v>
      </c>
      <c r="H75" s="338">
        <v>871095.21</v>
      </c>
    </row>
    <row r="76" spans="1:8" x14ac:dyDescent="0.2">
      <c r="A76" s="313" t="s">
        <v>2075</v>
      </c>
      <c r="B76" s="318" t="s">
        <v>1900</v>
      </c>
      <c r="C76" s="316" t="s">
        <v>2274</v>
      </c>
      <c r="D76" s="316" t="s">
        <v>2485</v>
      </c>
      <c r="E76" s="340">
        <v>35271</v>
      </c>
      <c r="F76" s="339" t="s">
        <v>2356</v>
      </c>
      <c r="G76" s="338">
        <v>1036838.6297099999</v>
      </c>
      <c r="H76" s="338">
        <v>846108.27252000012</v>
      </c>
    </row>
    <row r="77" spans="1:8" x14ac:dyDescent="0.2">
      <c r="A77" s="313" t="s">
        <v>2075</v>
      </c>
      <c r="B77" s="318" t="s">
        <v>1900</v>
      </c>
      <c r="C77" s="316" t="s">
        <v>2362</v>
      </c>
      <c r="D77" s="316" t="s">
        <v>2484</v>
      </c>
      <c r="E77" s="340">
        <v>42825</v>
      </c>
      <c r="F77" s="339" t="s">
        <v>2353</v>
      </c>
      <c r="G77" s="338">
        <v>976184.23</v>
      </c>
      <c r="H77" s="338">
        <v>628.32000000000005</v>
      </c>
    </row>
    <row r="78" spans="1:8" x14ac:dyDescent="0.2">
      <c r="A78" s="313" t="s">
        <v>2075</v>
      </c>
      <c r="B78" s="318" t="s">
        <v>1900</v>
      </c>
      <c r="C78" s="316" t="s">
        <v>2483</v>
      </c>
      <c r="D78" s="316" t="s">
        <v>2482</v>
      </c>
      <c r="E78" s="340">
        <v>37888</v>
      </c>
      <c r="F78" s="339" t="s">
        <v>2353</v>
      </c>
      <c r="G78" s="338">
        <v>14677.1</v>
      </c>
      <c r="H78" s="338">
        <v>0.74</v>
      </c>
    </row>
    <row r="79" spans="1:8" x14ac:dyDescent="0.2">
      <c r="A79" s="313" t="s">
        <v>2075</v>
      </c>
      <c r="B79" s="318" t="s">
        <v>1900</v>
      </c>
      <c r="C79" s="316" t="s">
        <v>2481</v>
      </c>
      <c r="D79" s="316" t="s">
        <v>2480</v>
      </c>
      <c r="E79" s="340">
        <v>41866</v>
      </c>
      <c r="F79" s="339" t="s">
        <v>2353</v>
      </c>
      <c r="G79" s="338">
        <v>249.76</v>
      </c>
      <c r="H79" s="338">
        <v>249.76</v>
      </c>
    </row>
    <row r="80" spans="1:8" x14ac:dyDescent="0.2">
      <c r="A80" s="313" t="s">
        <v>2075</v>
      </c>
      <c r="B80" s="318" t="s">
        <v>1900</v>
      </c>
      <c r="C80" s="316" t="s">
        <v>2479</v>
      </c>
      <c r="D80" s="316" t="s">
        <v>2478</v>
      </c>
      <c r="E80" s="340">
        <v>42990</v>
      </c>
      <c r="F80" s="339" t="s">
        <v>2353</v>
      </c>
      <c r="G80" s="338">
        <v>644830.59</v>
      </c>
      <c r="H80" s="338">
        <v>94459.61</v>
      </c>
    </row>
    <row r="81" spans="1:8" x14ac:dyDescent="0.2">
      <c r="A81" s="313" t="s">
        <v>2075</v>
      </c>
      <c r="B81" s="318" t="s">
        <v>1900</v>
      </c>
      <c r="C81" s="316" t="s">
        <v>2381</v>
      </c>
      <c r="D81" s="316" t="s">
        <v>2477</v>
      </c>
      <c r="E81" s="340">
        <v>43192</v>
      </c>
      <c r="F81" s="339" t="s">
        <v>2353</v>
      </c>
      <c r="G81" s="338">
        <v>1608934.8</v>
      </c>
      <c r="H81" s="338">
        <v>503622.63</v>
      </c>
    </row>
    <row r="82" spans="1:8" x14ac:dyDescent="0.2">
      <c r="A82" s="313" t="s">
        <v>2075</v>
      </c>
      <c r="B82" s="318" t="s">
        <v>1900</v>
      </c>
      <c r="C82" s="316" t="s">
        <v>2476</v>
      </c>
      <c r="D82" s="316" t="s">
        <v>2475</v>
      </c>
      <c r="E82" s="340">
        <v>43008</v>
      </c>
      <c r="F82" s="339" t="s">
        <v>2353</v>
      </c>
      <c r="G82" s="338">
        <v>151309.79</v>
      </c>
      <c r="H82" s="338">
        <v>238288.54</v>
      </c>
    </row>
    <row r="83" spans="1:8" x14ac:dyDescent="0.2">
      <c r="A83" s="313" t="s">
        <v>2075</v>
      </c>
      <c r="B83" s="318" t="s">
        <v>1900</v>
      </c>
      <c r="C83" s="316" t="s">
        <v>2474</v>
      </c>
      <c r="D83" s="316" t="s">
        <v>2473</v>
      </c>
      <c r="E83" s="340">
        <v>43182</v>
      </c>
      <c r="F83" s="339" t="s">
        <v>2353</v>
      </c>
      <c r="G83" s="338">
        <v>17348235.82</v>
      </c>
      <c r="H83" s="338">
        <v>17611806.719999999</v>
      </c>
    </row>
    <row r="84" spans="1:8" x14ac:dyDescent="0.2">
      <c r="A84" s="313" t="s">
        <v>2075</v>
      </c>
      <c r="B84" s="318" t="s">
        <v>1900</v>
      </c>
      <c r="C84" s="316" t="s">
        <v>2274</v>
      </c>
      <c r="D84" s="316" t="s">
        <v>2472</v>
      </c>
      <c r="E84" s="340">
        <v>43769</v>
      </c>
      <c r="F84" s="339" t="s">
        <v>2353</v>
      </c>
      <c r="G84" s="338">
        <v>189100</v>
      </c>
      <c r="H84" s="338"/>
    </row>
    <row r="85" spans="1:8" x14ac:dyDescent="0.2">
      <c r="A85" s="313" t="s">
        <v>2075</v>
      </c>
      <c r="B85" s="318" t="s">
        <v>1900</v>
      </c>
      <c r="C85" s="316" t="s">
        <v>2274</v>
      </c>
      <c r="D85" s="316" t="s">
        <v>2471</v>
      </c>
      <c r="E85" s="340">
        <v>43775</v>
      </c>
      <c r="F85" s="339" t="s">
        <v>2353</v>
      </c>
      <c r="G85" s="338">
        <v>20000</v>
      </c>
      <c r="H85" s="338"/>
    </row>
    <row r="86" spans="1:8" x14ac:dyDescent="0.2">
      <c r="A86" s="313" t="s">
        <v>2075</v>
      </c>
      <c r="B86" s="318" t="s">
        <v>1900</v>
      </c>
      <c r="C86" s="316" t="s">
        <v>2274</v>
      </c>
      <c r="D86" s="316" t="s">
        <v>2422</v>
      </c>
      <c r="E86" s="340">
        <v>43847</v>
      </c>
      <c r="F86" s="339" t="s">
        <v>2353</v>
      </c>
      <c r="G86" s="338">
        <v>83384.289999999994</v>
      </c>
      <c r="H86" s="338"/>
    </row>
    <row r="87" spans="1:8" x14ac:dyDescent="0.2">
      <c r="A87" s="313" t="s">
        <v>2075</v>
      </c>
      <c r="B87" s="318" t="s">
        <v>1900</v>
      </c>
      <c r="C87" s="316" t="s">
        <v>2274</v>
      </c>
      <c r="D87" s="316" t="s">
        <v>2470</v>
      </c>
      <c r="E87" s="340">
        <v>43906</v>
      </c>
      <c r="F87" s="339" t="s">
        <v>2353</v>
      </c>
      <c r="G87" s="338">
        <v>219199.75</v>
      </c>
      <c r="H87" s="338"/>
    </row>
    <row r="88" spans="1:8" x14ac:dyDescent="0.2">
      <c r="A88" s="313" t="s">
        <v>2075</v>
      </c>
      <c r="B88" s="318" t="s">
        <v>1900</v>
      </c>
      <c r="C88" s="316" t="s">
        <v>2274</v>
      </c>
      <c r="D88" s="316" t="s">
        <v>2469</v>
      </c>
      <c r="E88" s="340">
        <v>43906</v>
      </c>
      <c r="F88" s="339" t="s">
        <v>2353</v>
      </c>
      <c r="G88" s="338">
        <v>51625</v>
      </c>
      <c r="H88" s="338"/>
    </row>
    <row r="89" spans="1:8" x14ac:dyDescent="0.2">
      <c r="A89" s="313" t="s">
        <v>2075</v>
      </c>
      <c r="B89" s="318" t="s">
        <v>1900</v>
      </c>
      <c r="C89" s="316" t="s">
        <v>2274</v>
      </c>
      <c r="D89" s="316" t="s">
        <v>2468</v>
      </c>
      <c r="E89" s="340">
        <v>43906</v>
      </c>
      <c r="F89" s="339" t="s">
        <v>2353</v>
      </c>
      <c r="G89" s="338">
        <v>41300</v>
      </c>
      <c r="H89" s="338"/>
    </row>
    <row r="90" spans="1:8" x14ac:dyDescent="0.2">
      <c r="A90" s="313" t="s">
        <v>2075</v>
      </c>
      <c r="B90" s="318" t="s">
        <v>1900</v>
      </c>
      <c r="C90" s="316" t="s">
        <v>2274</v>
      </c>
      <c r="D90" s="316" t="s">
        <v>2467</v>
      </c>
      <c r="E90" s="340">
        <v>43906</v>
      </c>
      <c r="F90" s="339" t="s">
        <v>2353</v>
      </c>
      <c r="G90" s="338">
        <v>30975</v>
      </c>
      <c r="H90" s="338"/>
    </row>
    <row r="91" spans="1:8" x14ac:dyDescent="0.2">
      <c r="A91" s="313" t="s">
        <v>2075</v>
      </c>
      <c r="B91" s="318" t="s">
        <v>1900</v>
      </c>
      <c r="C91" s="316" t="s">
        <v>2274</v>
      </c>
      <c r="D91" s="316" t="s">
        <v>2466</v>
      </c>
      <c r="E91" s="340">
        <v>43988</v>
      </c>
      <c r="F91" s="339" t="s">
        <v>2353</v>
      </c>
      <c r="G91" s="338">
        <v>30000</v>
      </c>
      <c r="H91" s="338"/>
    </row>
    <row r="92" spans="1:8" x14ac:dyDescent="0.2">
      <c r="A92" s="313" t="s">
        <v>2075</v>
      </c>
      <c r="B92" s="318" t="s">
        <v>1900</v>
      </c>
      <c r="C92" s="316" t="s">
        <v>2274</v>
      </c>
      <c r="D92" s="316" t="s">
        <v>2465</v>
      </c>
      <c r="E92" s="340">
        <v>44043</v>
      </c>
      <c r="F92" s="339" t="s">
        <v>2353</v>
      </c>
      <c r="G92" s="338">
        <v>80000</v>
      </c>
      <c r="H92" s="338"/>
    </row>
    <row r="93" spans="1:8" x14ac:dyDescent="0.2">
      <c r="A93" s="313" t="s">
        <v>2075</v>
      </c>
      <c r="B93" s="318" t="s">
        <v>1900</v>
      </c>
      <c r="C93" s="316" t="s">
        <v>2274</v>
      </c>
      <c r="D93" s="316" t="s">
        <v>2430</v>
      </c>
      <c r="E93" s="340">
        <v>44043</v>
      </c>
      <c r="F93" s="339" t="s">
        <v>2353</v>
      </c>
      <c r="G93" s="338">
        <v>37190.83</v>
      </c>
      <c r="H93" s="338"/>
    </row>
    <row r="94" spans="1:8" x14ac:dyDescent="0.2">
      <c r="A94" s="313" t="s">
        <v>2075</v>
      </c>
      <c r="B94" s="318" t="s">
        <v>1900</v>
      </c>
      <c r="C94" s="316" t="s">
        <v>2274</v>
      </c>
      <c r="D94" s="316" t="s">
        <v>2464</v>
      </c>
      <c r="E94" s="340">
        <v>44051</v>
      </c>
      <c r="F94" s="339" t="s">
        <v>2353</v>
      </c>
      <c r="G94" s="338">
        <v>50000</v>
      </c>
      <c r="H94" s="338"/>
    </row>
    <row r="95" spans="1:8" x14ac:dyDescent="0.2">
      <c r="A95" s="313" t="s">
        <v>2075</v>
      </c>
      <c r="B95" s="318" t="s">
        <v>1900</v>
      </c>
      <c r="C95" s="316" t="s">
        <v>2274</v>
      </c>
      <c r="D95" s="316" t="s">
        <v>2463</v>
      </c>
      <c r="E95" s="340">
        <v>44051</v>
      </c>
      <c r="F95" s="339" t="s">
        <v>2353</v>
      </c>
      <c r="G95" s="338">
        <v>30000</v>
      </c>
      <c r="H95" s="338"/>
    </row>
    <row r="96" spans="1:8" x14ac:dyDescent="0.2">
      <c r="A96" s="313" t="s">
        <v>2075</v>
      </c>
      <c r="B96" s="318" t="s">
        <v>1900</v>
      </c>
      <c r="C96" s="316" t="s">
        <v>2274</v>
      </c>
      <c r="D96" s="316" t="s">
        <v>2462</v>
      </c>
      <c r="E96" s="340">
        <v>44070</v>
      </c>
      <c r="F96" s="339" t="s">
        <v>2353</v>
      </c>
      <c r="G96" s="338">
        <v>188104.56</v>
      </c>
      <c r="H96" s="338"/>
    </row>
    <row r="97" spans="1:8" x14ac:dyDescent="0.2">
      <c r="A97" s="313" t="s">
        <v>2075</v>
      </c>
      <c r="B97" s="318" t="s">
        <v>1900</v>
      </c>
      <c r="C97" s="316" t="s">
        <v>2274</v>
      </c>
      <c r="D97" s="316" t="s">
        <v>2461</v>
      </c>
      <c r="E97" s="340">
        <v>44090</v>
      </c>
      <c r="F97" s="339" t="s">
        <v>2353</v>
      </c>
      <c r="G97" s="338">
        <v>64500</v>
      </c>
      <c r="H97" s="338"/>
    </row>
    <row r="98" spans="1:8" x14ac:dyDescent="0.2">
      <c r="A98" s="313" t="s">
        <v>2075</v>
      </c>
      <c r="B98" s="318" t="s">
        <v>1900</v>
      </c>
      <c r="C98" s="316" t="s">
        <v>2274</v>
      </c>
      <c r="D98" s="316" t="s">
        <v>2460</v>
      </c>
      <c r="E98" s="340">
        <v>44110</v>
      </c>
      <c r="F98" s="339" t="s">
        <v>2353</v>
      </c>
      <c r="G98" s="338">
        <v>1529.84</v>
      </c>
      <c r="H98" s="338">
        <v>1529.84</v>
      </c>
    </row>
    <row r="99" spans="1:8" x14ac:dyDescent="0.2">
      <c r="A99" s="313" t="s">
        <v>2075</v>
      </c>
      <c r="B99" s="318" t="s">
        <v>1900</v>
      </c>
      <c r="C99" s="316" t="s">
        <v>2274</v>
      </c>
      <c r="D99" s="316" t="s">
        <v>2459</v>
      </c>
      <c r="E99" s="340">
        <v>44110</v>
      </c>
      <c r="F99" s="339" t="s">
        <v>2353</v>
      </c>
      <c r="G99" s="338">
        <v>61297.48</v>
      </c>
      <c r="H99" s="338">
        <v>61297.48</v>
      </c>
    </row>
    <row r="100" spans="1:8" x14ac:dyDescent="0.2">
      <c r="A100" s="313" t="s">
        <v>2075</v>
      </c>
      <c r="B100" s="318" t="s">
        <v>1900</v>
      </c>
      <c r="C100" s="316" t="s">
        <v>2274</v>
      </c>
      <c r="D100" s="316" t="s">
        <v>2458</v>
      </c>
      <c r="E100" s="340">
        <v>44110</v>
      </c>
      <c r="F100" s="339" t="s">
        <v>2353</v>
      </c>
      <c r="G100" s="338">
        <v>4005.11</v>
      </c>
      <c r="H100" s="338">
        <v>4005.11</v>
      </c>
    </row>
    <row r="101" spans="1:8" x14ac:dyDescent="0.2">
      <c r="A101" s="313" t="s">
        <v>2075</v>
      </c>
      <c r="B101" s="318" t="s">
        <v>1900</v>
      </c>
      <c r="C101" s="316" t="s">
        <v>2274</v>
      </c>
      <c r="D101" s="316" t="s">
        <v>2457</v>
      </c>
      <c r="E101" s="340">
        <v>44110</v>
      </c>
      <c r="F101" s="339" t="s">
        <v>2353</v>
      </c>
      <c r="G101" s="338">
        <v>238828.03</v>
      </c>
      <c r="H101" s="338">
        <v>238828.03</v>
      </c>
    </row>
    <row r="102" spans="1:8" x14ac:dyDescent="0.2">
      <c r="A102" s="313" t="s">
        <v>2075</v>
      </c>
      <c r="B102" s="318" t="s">
        <v>1900</v>
      </c>
      <c r="C102" s="316" t="s">
        <v>2274</v>
      </c>
      <c r="D102" s="316" t="s">
        <v>2456</v>
      </c>
      <c r="E102" s="340">
        <v>44110</v>
      </c>
      <c r="F102" s="339" t="s">
        <v>2353</v>
      </c>
      <c r="G102" s="338">
        <v>10000</v>
      </c>
      <c r="H102" s="338">
        <v>10000</v>
      </c>
    </row>
    <row r="103" spans="1:8" x14ac:dyDescent="0.2">
      <c r="A103" s="313" t="s">
        <v>2075</v>
      </c>
      <c r="B103" s="318" t="s">
        <v>1900</v>
      </c>
      <c r="C103" s="316" t="s">
        <v>2274</v>
      </c>
      <c r="D103" s="316" t="s">
        <v>2455</v>
      </c>
      <c r="E103" s="340">
        <v>44110</v>
      </c>
      <c r="F103" s="339" t="s">
        <v>2353</v>
      </c>
      <c r="G103" s="338">
        <v>10885</v>
      </c>
      <c r="H103" s="338">
        <v>10885</v>
      </c>
    </row>
    <row r="104" spans="1:8" x14ac:dyDescent="0.2">
      <c r="A104" s="313" t="s">
        <v>2075</v>
      </c>
      <c r="B104" s="318" t="s">
        <v>1900</v>
      </c>
      <c r="C104" s="316" t="s">
        <v>2274</v>
      </c>
      <c r="D104" s="316" t="s">
        <v>2454</v>
      </c>
      <c r="E104" s="340">
        <v>44138</v>
      </c>
      <c r="F104" s="339" t="s">
        <v>2353</v>
      </c>
      <c r="G104" s="338">
        <v>173236.06</v>
      </c>
      <c r="H104" s="338"/>
    </row>
    <row r="105" spans="1:8" x14ac:dyDescent="0.2">
      <c r="A105" s="313" t="s">
        <v>2075</v>
      </c>
      <c r="B105" s="318" t="s">
        <v>1900</v>
      </c>
      <c r="C105" s="316" t="s">
        <v>2274</v>
      </c>
      <c r="D105" s="316" t="s">
        <v>2453</v>
      </c>
      <c r="E105" s="340">
        <v>44166</v>
      </c>
      <c r="F105" s="339" t="s">
        <v>2353</v>
      </c>
      <c r="G105" s="338">
        <v>15000</v>
      </c>
      <c r="H105" s="338"/>
    </row>
    <row r="106" spans="1:8" x14ac:dyDescent="0.2">
      <c r="A106" s="313" t="s">
        <v>2075</v>
      </c>
      <c r="B106" s="318" t="s">
        <v>1900</v>
      </c>
      <c r="C106" s="316" t="s">
        <v>2274</v>
      </c>
      <c r="D106" s="316" t="s">
        <v>2452</v>
      </c>
      <c r="E106" s="340">
        <v>44172</v>
      </c>
      <c r="F106" s="339" t="s">
        <v>2353</v>
      </c>
      <c r="G106" s="338">
        <v>15018.03</v>
      </c>
      <c r="H106" s="338"/>
    </row>
    <row r="107" spans="1:8" x14ac:dyDescent="0.2">
      <c r="A107" s="313" t="s">
        <v>2075</v>
      </c>
      <c r="B107" s="318" t="s">
        <v>1900</v>
      </c>
      <c r="C107" s="316" t="s">
        <v>2274</v>
      </c>
      <c r="D107" s="316" t="s">
        <v>2451</v>
      </c>
      <c r="E107" s="340">
        <v>44172</v>
      </c>
      <c r="F107" s="339" t="s">
        <v>2353</v>
      </c>
      <c r="G107" s="338">
        <v>30036.06</v>
      </c>
      <c r="H107" s="338"/>
    </row>
    <row r="108" spans="1:8" x14ac:dyDescent="0.2">
      <c r="A108" s="313" t="s">
        <v>2075</v>
      </c>
      <c r="B108" s="318" t="s">
        <v>1900</v>
      </c>
      <c r="C108" s="316" t="s">
        <v>2274</v>
      </c>
      <c r="D108" s="316" t="s">
        <v>2450</v>
      </c>
      <c r="E108" s="340">
        <v>44184</v>
      </c>
      <c r="F108" s="339" t="s">
        <v>2353</v>
      </c>
      <c r="G108" s="338">
        <v>31159.4</v>
      </c>
      <c r="H108" s="338"/>
    </row>
    <row r="109" spans="1:8" x14ac:dyDescent="0.2">
      <c r="A109" s="313" t="s">
        <v>2075</v>
      </c>
      <c r="B109" s="318" t="s">
        <v>1900</v>
      </c>
      <c r="C109" s="316" t="s">
        <v>2274</v>
      </c>
      <c r="D109" s="316" t="s">
        <v>2449</v>
      </c>
      <c r="E109" s="340">
        <v>44186</v>
      </c>
      <c r="F109" s="339" t="s">
        <v>2353</v>
      </c>
      <c r="G109" s="338">
        <v>19852.64</v>
      </c>
      <c r="H109" s="338"/>
    </row>
    <row r="110" spans="1:8" x14ac:dyDescent="0.2">
      <c r="A110" s="313" t="s">
        <v>2075</v>
      </c>
      <c r="B110" s="318" t="s">
        <v>1900</v>
      </c>
      <c r="C110" s="316" t="s">
        <v>2274</v>
      </c>
      <c r="D110" s="316" t="s">
        <v>2448</v>
      </c>
      <c r="E110" s="340">
        <v>44193</v>
      </c>
      <c r="F110" s="339" t="s">
        <v>2353</v>
      </c>
      <c r="G110" s="338">
        <v>19415.97</v>
      </c>
      <c r="H110" s="338">
        <v>19415.97</v>
      </c>
    </row>
    <row r="111" spans="1:8" x14ac:dyDescent="0.2">
      <c r="A111" s="313" t="s">
        <v>2075</v>
      </c>
      <c r="B111" s="318" t="s">
        <v>1900</v>
      </c>
      <c r="C111" s="316" t="s">
        <v>2274</v>
      </c>
      <c r="D111" s="316" t="s">
        <v>2447</v>
      </c>
      <c r="E111" s="340">
        <v>44193</v>
      </c>
      <c r="F111" s="339" t="s">
        <v>2353</v>
      </c>
      <c r="G111" s="338">
        <v>30250</v>
      </c>
      <c r="H111" s="338">
        <v>30250</v>
      </c>
    </row>
    <row r="112" spans="1:8" x14ac:dyDescent="0.2">
      <c r="A112" s="313" t="s">
        <v>2075</v>
      </c>
      <c r="B112" s="318" t="s">
        <v>1900</v>
      </c>
      <c r="C112" s="316" t="s">
        <v>2274</v>
      </c>
      <c r="D112" s="316" t="s">
        <v>2446</v>
      </c>
      <c r="E112" s="340">
        <v>44193</v>
      </c>
      <c r="F112" s="339" t="s">
        <v>2353</v>
      </c>
      <c r="G112" s="338">
        <v>5154</v>
      </c>
      <c r="H112" s="338"/>
    </row>
    <row r="113" spans="1:8" x14ac:dyDescent="0.2">
      <c r="A113" s="313" t="s">
        <v>2075</v>
      </c>
      <c r="B113" s="318" t="s">
        <v>1900</v>
      </c>
      <c r="C113" s="316" t="s">
        <v>2274</v>
      </c>
      <c r="D113" s="316" t="s">
        <v>2445</v>
      </c>
      <c r="E113" s="340">
        <v>44196</v>
      </c>
      <c r="F113" s="339" t="s">
        <v>2353</v>
      </c>
      <c r="G113" s="338">
        <v>30000</v>
      </c>
      <c r="H113" s="338"/>
    </row>
    <row r="114" spans="1:8" x14ac:dyDescent="0.2">
      <c r="A114" s="313" t="s">
        <v>2075</v>
      </c>
      <c r="B114" s="318" t="s">
        <v>1900</v>
      </c>
      <c r="C114" s="316" t="s">
        <v>2274</v>
      </c>
      <c r="D114" s="316" t="s">
        <v>2444</v>
      </c>
      <c r="E114" s="340">
        <v>44196</v>
      </c>
      <c r="F114" s="339" t="s">
        <v>2353</v>
      </c>
      <c r="G114" s="338">
        <v>40000</v>
      </c>
      <c r="H114" s="338"/>
    </row>
    <row r="115" spans="1:8" x14ac:dyDescent="0.2">
      <c r="A115" s="313" t="s">
        <v>2075</v>
      </c>
      <c r="B115" s="318" t="s">
        <v>1900</v>
      </c>
      <c r="C115" s="316" t="s">
        <v>2274</v>
      </c>
      <c r="D115" s="316" t="s">
        <v>2443</v>
      </c>
      <c r="E115" s="340">
        <v>44196</v>
      </c>
      <c r="F115" s="339" t="s">
        <v>2353</v>
      </c>
      <c r="G115" s="338">
        <v>50000</v>
      </c>
      <c r="H115" s="338"/>
    </row>
    <row r="116" spans="1:8" x14ac:dyDescent="0.2">
      <c r="A116" s="313" t="s">
        <v>2075</v>
      </c>
      <c r="B116" s="318" t="s">
        <v>1900</v>
      </c>
      <c r="C116" s="316" t="s">
        <v>2274</v>
      </c>
      <c r="D116" s="316" t="s">
        <v>2442</v>
      </c>
      <c r="E116" s="340">
        <v>44196</v>
      </c>
      <c r="F116" s="339" t="s">
        <v>2353</v>
      </c>
      <c r="G116" s="338">
        <v>2644605.2599999998</v>
      </c>
      <c r="H116" s="338"/>
    </row>
    <row r="117" spans="1:8" x14ac:dyDescent="0.2">
      <c r="A117" s="313" t="s">
        <v>2075</v>
      </c>
      <c r="B117" s="318" t="s">
        <v>1900</v>
      </c>
      <c r="C117" s="316" t="s">
        <v>2274</v>
      </c>
      <c r="D117" s="316" t="s">
        <v>2441</v>
      </c>
      <c r="E117" s="340">
        <v>44203</v>
      </c>
      <c r="F117" s="339" t="s">
        <v>2353</v>
      </c>
      <c r="G117" s="338"/>
      <c r="H117" s="338">
        <v>5000</v>
      </c>
    </row>
    <row r="118" spans="1:8" x14ac:dyDescent="0.2">
      <c r="A118" s="313" t="s">
        <v>2075</v>
      </c>
      <c r="B118" s="318" t="s">
        <v>1900</v>
      </c>
      <c r="C118" s="316" t="s">
        <v>2274</v>
      </c>
      <c r="D118" s="316" t="s">
        <v>2440</v>
      </c>
      <c r="E118" s="340">
        <v>44203</v>
      </c>
      <c r="F118" s="339" t="s">
        <v>2353</v>
      </c>
      <c r="G118" s="338"/>
      <c r="H118" s="338">
        <v>20000</v>
      </c>
    </row>
    <row r="119" spans="1:8" x14ac:dyDescent="0.2">
      <c r="A119" s="313" t="s">
        <v>2075</v>
      </c>
      <c r="B119" s="318" t="s">
        <v>1900</v>
      </c>
      <c r="C119" s="316" t="s">
        <v>2274</v>
      </c>
      <c r="D119" s="316" t="s">
        <v>2439</v>
      </c>
      <c r="E119" s="340">
        <v>44203</v>
      </c>
      <c r="F119" s="339" t="s">
        <v>2353</v>
      </c>
      <c r="G119" s="338"/>
      <c r="H119" s="338">
        <v>30000</v>
      </c>
    </row>
    <row r="120" spans="1:8" x14ac:dyDescent="0.2">
      <c r="A120" s="313" t="s">
        <v>2075</v>
      </c>
      <c r="B120" s="318" t="s">
        <v>1900</v>
      </c>
      <c r="C120" s="316" t="s">
        <v>2274</v>
      </c>
      <c r="D120" s="316" t="s">
        <v>2438</v>
      </c>
      <c r="E120" s="340">
        <v>44203</v>
      </c>
      <c r="F120" s="339" t="s">
        <v>2353</v>
      </c>
      <c r="G120" s="338"/>
      <c r="H120" s="338">
        <v>40000</v>
      </c>
    </row>
    <row r="121" spans="1:8" x14ac:dyDescent="0.2">
      <c r="A121" s="313" t="s">
        <v>2075</v>
      </c>
      <c r="B121" s="318" t="s">
        <v>1900</v>
      </c>
      <c r="C121" s="316" t="s">
        <v>2274</v>
      </c>
      <c r="D121" s="316" t="s">
        <v>2437</v>
      </c>
      <c r="E121" s="340">
        <v>44203</v>
      </c>
      <c r="F121" s="339" t="s">
        <v>2353</v>
      </c>
      <c r="G121" s="338"/>
      <c r="H121" s="338">
        <v>64500</v>
      </c>
    </row>
    <row r="122" spans="1:8" x14ac:dyDescent="0.2">
      <c r="A122" s="313" t="s">
        <v>2075</v>
      </c>
      <c r="B122" s="318" t="s">
        <v>1900</v>
      </c>
      <c r="C122" s="316" t="s">
        <v>2274</v>
      </c>
      <c r="D122" s="316" t="s">
        <v>2436</v>
      </c>
      <c r="E122" s="340">
        <v>44203</v>
      </c>
      <c r="F122" s="339" t="s">
        <v>2353</v>
      </c>
      <c r="G122" s="338"/>
      <c r="H122" s="338">
        <v>189100</v>
      </c>
    </row>
    <row r="123" spans="1:8" x14ac:dyDescent="0.2">
      <c r="A123" s="313" t="s">
        <v>2075</v>
      </c>
      <c r="B123" s="318" t="s">
        <v>1900</v>
      </c>
      <c r="C123" s="316" t="s">
        <v>2274</v>
      </c>
      <c r="D123" s="316" t="s">
        <v>2435</v>
      </c>
      <c r="E123" s="340">
        <v>44217</v>
      </c>
      <c r="F123" s="339" t="s">
        <v>2353</v>
      </c>
      <c r="G123" s="338"/>
      <c r="H123" s="338">
        <v>49076.86</v>
      </c>
    </row>
    <row r="124" spans="1:8" x14ac:dyDescent="0.2">
      <c r="A124" s="313" t="s">
        <v>2075</v>
      </c>
      <c r="B124" s="318" t="s">
        <v>1900</v>
      </c>
      <c r="C124" s="316" t="s">
        <v>2274</v>
      </c>
      <c r="D124" s="316" t="s">
        <v>2434</v>
      </c>
      <c r="E124" s="340">
        <v>44217</v>
      </c>
      <c r="F124" s="339" t="s">
        <v>2353</v>
      </c>
      <c r="G124" s="338"/>
      <c r="H124" s="338">
        <v>14376.57</v>
      </c>
    </row>
    <row r="125" spans="1:8" x14ac:dyDescent="0.2">
      <c r="A125" s="313" t="s">
        <v>2075</v>
      </c>
      <c r="B125" s="318" t="s">
        <v>1900</v>
      </c>
      <c r="C125" s="316" t="s">
        <v>2274</v>
      </c>
      <c r="D125" s="316" t="s">
        <v>2433</v>
      </c>
      <c r="E125" s="340">
        <v>44217</v>
      </c>
      <c r="F125" s="339" t="s">
        <v>2353</v>
      </c>
      <c r="G125" s="338"/>
      <c r="H125" s="338">
        <v>47431.62</v>
      </c>
    </row>
    <row r="126" spans="1:8" x14ac:dyDescent="0.2">
      <c r="A126" s="313" t="s">
        <v>2075</v>
      </c>
      <c r="B126" s="318" t="s">
        <v>1900</v>
      </c>
      <c r="C126" s="316" t="s">
        <v>2274</v>
      </c>
      <c r="D126" s="316" t="s">
        <v>2432</v>
      </c>
      <c r="E126" s="340">
        <v>44217</v>
      </c>
      <c r="F126" s="339" t="s">
        <v>2353</v>
      </c>
      <c r="G126" s="338"/>
      <c r="H126" s="338">
        <v>22512.23</v>
      </c>
    </row>
    <row r="127" spans="1:8" x14ac:dyDescent="0.2">
      <c r="A127" s="313" t="s">
        <v>2075</v>
      </c>
      <c r="B127" s="318" t="s">
        <v>1900</v>
      </c>
      <c r="C127" s="316" t="s">
        <v>2274</v>
      </c>
      <c r="D127" s="316" t="s">
        <v>2431</v>
      </c>
      <c r="E127" s="340">
        <v>44217</v>
      </c>
      <c r="F127" s="339" t="s">
        <v>2353</v>
      </c>
      <c r="G127" s="338"/>
      <c r="H127" s="338">
        <v>43960</v>
      </c>
    </row>
    <row r="128" spans="1:8" x14ac:dyDescent="0.2">
      <c r="A128" s="313" t="s">
        <v>2075</v>
      </c>
      <c r="B128" s="318" t="s">
        <v>1900</v>
      </c>
      <c r="C128" s="316" t="s">
        <v>2274</v>
      </c>
      <c r="D128" s="316" t="s">
        <v>2430</v>
      </c>
      <c r="E128" s="340">
        <v>44222</v>
      </c>
      <c r="F128" s="339" t="s">
        <v>2353</v>
      </c>
      <c r="G128" s="338"/>
      <c r="H128" s="338">
        <v>37467.17</v>
      </c>
    </row>
    <row r="129" spans="1:8" x14ac:dyDescent="0.2">
      <c r="A129" s="313" t="s">
        <v>2075</v>
      </c>
      <c r="B129" s="318" t="s">
        <v>1900</v>
      </c>
      <c r="C129" s="316" t="s">
        <v>2274</v>
      </c>
      <c r="D129" s="316" t="s">
        <v>2429</v>
      </c>
      <c r="E129" s="340">
        <v>44252</v>
      </c>
      <c r="F129" s="339" t="s">
        <v>2353</v>
      </c>
      <c r="G129" s="338"/>
      <c r="H129" s="338">
        <v>188104.56</v>
      </c>
    </row>
    <row r="130" spans="1:8" x14ac:dyDescent="0.2">
      <c r="A130" s="313" t="s">
        <v>2075</v>
      </c>
      <c r="B130" s="318" t="s">
        <v>1900</v>
      </c>
      <c r="C130" s="316" t="s">
        <v>2274</v>
      </c>
      <c r="D130" s="316" t="s">
        <v>2428</v>
      </c>
      <c r="E130" s="340">
        <v>44271</v>
      </c>
      <c r="F130" s="339" t="s">
        <v>2353</v>
      </c>
      <c r="G130" s="338"/>
      <c r="H130" s="338">
        <v>972.14</v>
      </c>
    </row>
    <row r="131" spans="1:8" x14ac:dyDescent="0.2">
      <c r="A131" s="313" t="s">
        <v>2075</v>
      </c>
      <c r="B131" s="318" t="s">
        <v>1900</v>
      </c>
      <c r="C131" s="316" t="s">
        <v>2274</v>
      </c>
      <c r="D131" s="316" t="s">
        <v>2427</v>
      </c>
      <c r="E131" s="340">
        <v>44302</v>
      </c>
      <c r="F131" s="339" t="s">
        <v>2353</v>
      </c>
      <c r="G131" s="338"/>
      <c r="H131" s="338">
        <v>173236.06</v>
      </c>
    </row>
    <row r="132" spans="1:8" x14ac:dyDescent="0.2">
      <c r="A132" s="313" t="s">
        <v>2075</v>
      </c>
      <c r="B132" s="318" t="s">
        <v>1900</v>
      </c>
      <c r="C132" s="316" t="s">
        <v>2274</v>
      </c>
      <c r="D132" s="316" t="s">
        <v>2426</v>
      </c>
      <c r="E132" s="340">
        <v>44375</v>
      </c>
      <c r="F132" s="339" t="s">
        <v>2353</v>
      </c>
      <c r="G132" s="338"/>
      <c r="H132" s="338">
        <v>27545.38</v>
      </c>
    </row>
    <row r="133" spans="1:8" x14ac:dyDescent="0.2">
      <c r="A133" s="313" t="s">
        <v>2075</v>
      </c>
      <c r="B133" s="318" t="s">
        <v>1900</v>
      </c>
      <c r="C133" s="316" t="s">
        <v>2274</v>
      </c>
      <c r="D133" s="316" t="s">
        <v>2425</v>
      </c>
      <c r="E133" s="340">
        <v>44375</v>
      </c>
      <c r="F133" s="339" t="s">
        <v>2353</v>
      </c>
      <c r="G133" s="338"/>
      <c r="H133" s="338">
        <v>4005.11</v>
      </c>
    </row>
    <row r="134" spans="1:8" x14ac:dyDescent="0.2">
      <c r="A134" s="313" t="s">
        <v>2075</v>
      </c>
      <c r="B134" s="318" t="s">
        <v>1900</v>
      </c>
      <c r="C134" s="316" t="s">
        <v>2274</v>
      </c>
      <c r="D134" s="316" t="s">
        <v>2424</v>
      </c>
      <c r="E134" s="340">
        <v>44375</v>
      </c>
      <c r="F134" s="339" t="s">
        <v>2353</v>
      </c>
      <c r="G134" s="338"/>
      <c r="H134" s="338">
        <v>23893.9</v>
      </c>
    </row>
    <row r="135" spans="1:8" x14ac:dyDescent="0.2">
      <c r="A135" s="313" t="s">
        <v>2075</v>
      </c>
      <c r="B135" s="318" t="s">
        <v>1900</v>
      </c>
      <c r="C135" s="316" t="s">
        <v>2274</v>
      </c>
      <c r="D135" s="316" t="s">
        <v>2423</v>
      </c>
      <c r="E135" s="340">
        <v>44375</v>
      </c>
      <c r="F135" s="339" t="s">
        <v>2353</v>
      </c>
      <c r="G135" s="338"/>
      <c r="H135" s="338">
        <v>83384.289999999994</v>
      </c>
    </row>
    <row r="136" spans="1:8" x14ac:dyDescent="0.2">
      <c r="A136" s="313" t="s">
        <v>2075</v>
      </c>
      <c r="B136" s="318" t="s">
        <v>1900</v>
      </c>
      <c r="C136" s="316" t="s">
        <v>2274</v>
      </c>
      <c r="D136" s="316" t="s">
        <v>2422</v>
      </c>
      <c r="E136" s="340">
        <v>44375</v>
      </c>
      <c r="F136" s="339" t="s">
        <v>2353</v>
      </c>
      <c r="G136" s="338"/>
      <c r="H136" s="338">
        <v>83384.289999999994</v>
      </c>
    </row>
    <row r="137" spans="1:8" x14ac:dyDescent="0.2">
      <c r="A137" s="313" t="s">
        <v>2075</v>
      </c>
      <c r="B137" s="318" t="s">
        <v>1900</v>
      </c>
      <c r="C137" s="316" t="s">
        <v>2362</v>
      </c>
      <c r="D137" s="316" t="s">
        <v>2421</v>
      </c>
      <c r="E137" s="340">
        <v>43944</v>
      </c>
      <c r="F137" s="339" t="s">
        <v>2356</v>
      </c>
      <c r="G137" s="338">
        <v>7054515</v>
      </c>
      <c r="H137" s="338"/>
    </row>
    <row r="138" spans="1:8" x14ac:dyDescent="0.2">
      <c r="A138" s="313" t="s">
        <v>2075</v>
      </c>
      <c r="B138" s="318" t="s">
        <v>1900</v>
      </c>
      <c r="C138" s="316" t="s">
        <v>2364</v>
      </c>
      <c r="D138" s="316" t="s">
        <v>2420</v>
      </c>
      <c r="E138" s="340">
        <v>44082</v>
      </c>
      <c r="F138" s="339" t="s">
        <v>2353</v>
      </c>
      <c r="G138" s="338">
        <v>5000000</v>
      </c>
      <c r="H138" s="338"/>
    </row>
    <row r="139" spans="1:8" x14ac:dyDescent="0.2">
      <c r="A139" s="313" t="s">
        <v>2075</v>
      </c>
      <c r="B139" s="318" t="s">
        <v>1900</v>
      </c>
      <c r="C139" s="316" t="s">
        <v>2302</v>
      </c>
      <c r="D139" s="316" t="s">
        <v>2419</v>
      </c>
      <c r="E139" s="340">
        <v>44118</v>
      </c>
      <c r="F139" s="339" t="s">
        <v>2353</v>
      </c>
      <c r="G139" s="338">
        <v>20000000</v>
      </c>
      <c r="H139" s="338"/>
    </row>
    <row r="140" spans="1:8" x14ac:dyDescent="0.2">
      <c r="A140" s="313" t="s">
        <v>2075</v>
      </c>
      <c r="B140" s="318" t="s">
        <v>1900</v>
      </c>
      <c r="C140" s="316" t="s">
        <v>2360</v>
      </c>
      <c r="D140" s="316" t="s">
        <v>2418</v>
      </c>
      <c r="E140" s="340">
        <v>44127</v>
      </c>
      <c r="F140" s="339" t="s">
        <v>2353</v>
      </c>
      <c r="G140" s="338">
        <v>196735981.30000001</v>
      </c>
      <c r="H140" s="338"/>
    </row>
    <row r="141" spans="1:8" x14ac:dyDescent="0.2">
      <c r="A141" s="313" t="s">
        <v>2075</v>
      </c>
      <c r="B141" s="318" t="s">
        <v>1900</v>
      </c>
      <c r="C141" s="316" t="s">
        <v>2302</v>
      </c>
      <c r="D141" s="316" t="s">
        <v>2417</v>
      </c>
      <c r="E141" s="340">
        <v>44127</v>
      </c>
      <c r="F141" s="339" t="s">
        <v>2353</v>
      </c>
      <c r="G141" s="338">
        <v>3264018.7</v>
      </c>
      <c r="H141" s="338"/>
    </row>
    <row r="142" spans="1:8" x14ac:dyDescent="0.2">
      <c r="A142" s="313" t="s">
        <v>2075</v>
      </c>
      <c r="B142" s="318" t="s">
        <v>1900</v>
      </c>
      <c r="C142" s="316" t="s">
        <v>2355</v>
      </c>
      <c r="D142" s="316" t="s">
        <v>2416</v>
      </c>
      <c r="E142" s="340">
        <v>44132</v>
      </c>
      <c r="F142" s="339" t="s">
        <v>2353</v>
      </c>
      <c r="G142" s="338">
        <v>170000000</v>
      </c>
      <c r="H142" s="338"/>
    </row>
    <row r="143" spans="1:8" x14ac:dyDescent="0.2">
      <c r="A143" s="313" t="s">
        <v>2075</v>
      </c>
      <c r="B143" s="318" t="s">
        <v>1900</v>
      </c>
      <c r="C143" s="316" t="s">
        <v>2381</v>
      </c>
      <c r="D143" s="316" t="s">
        <v>2415</v>
      </c>
      <c r="E143" s="340">
        <v>44158</v>
      </c>
      <c r="F143" s="339" t="s">
        <v>2353</v>
      </c>
      <c r="G143" s="338">
        <v>50000000</v>
      </c>
      <c r="H143" s="338">
        <v>50000000</v>
      </c>
    </row>
    <row r="144" spans="1:8" x14ac:dyDescent="0.2">
      <c r="A144" s="313" t="s">
        <v>2075</v>
      </c>
      <c r="B144" s="318" t="s">
        <v>1900</v>
      </c>
      <c r="C144" s="316" t="s">
        <v>2407</v>
      </c>
      <c r="D144" s="316" t="s">
        <v>2414</v>
      </c>
      <c r="E144" s="340">
        <v>44158</v>
      </c>
      <c r="F144" s="339" t="s">
        <v>2353</v>
      </c>
      <c r="G144" s="338">
        <v>9794488.7100000009</v>
      </c>
      <c r="H144" s="338">
        <v>9794488.7100000009</v>
      </c>
    </row>
    <row r="145" spans="1:8" x14ac:dyDescent="0.2">
      <c r="A145" s="313" t="s">
        <v>2075</v>
      </c>
      <c r="B145" s="318" t="s">
        <v>1900</v>
      </c>
      <c r="C145" s="316" t="s">
        <v>2362</v>
      </c>
      <c r="D145" s="316" t="s">
        <v>2413</v>
      </c>
      <c r="E145" s="340">
        <v>44158</v>
      </c>
      <c r="F145" s="339" t="s">
        <v>2353</v>
      </c>
      <c r="G145" s="338">
        <v>18000000</v>
      </c>
      <c r="H145" s="338">
        <v>18000000</v>
      </c>
    </row>
    <row r="146" spans="1:8" x14ac:dyDescent="0.2">
      <c r="A146" s="313" t="s">
        <v>2075</v>
      </c>
      <c r="B146" s="318" t="s">
        <v>1900</v>
      </c>
      <c r="C146" s="316" t="s">
        <v>2381</v>
      </c>
      <c r="D146" s="316" t="s">
        <v>2412</v>
      </c>
      <c r="E146" s="340">
        <v>44160</v>
      </c>
      <c r="F146" s="339" t="s">
        <v>2353</v>
      </c>
      <c r="G146" s="338">
        <v>20000000</v>
      </c>
      <c r="H146" s="338">
        <v>20000000</v>
      </c>
    </row>
    <row r="147" spans="1:8" x14ac:dyDescent="0.2">
      <c r="A147" s="313" t="s">
        <v>2075</v>
      </c>
      <c r="B147" s="318" t="s">
        <v>1900</v>
      </c>
      <c r="C147" s="316" t="s">
        <v>2358</v>
      </c>
      <c r="D147" s="316" t="s">
        <v>2411</v>
      </c>
      <c r="E147" s="340">
        <v>44161</v>
      </c>
      <c r="F147" s="339" t="s">
        <v>2353</v>
      </c>
      <c r="G147" s="338">
        <v>240000000</v>
      </c>
      <c r="H147" s="338">
        <v>240000000</v>
      </c>
    </row>
    <row r="148" spans="1:8" x14ac:dyDescent="0.2">
      <c r="A148" s="313" t="s">
        <v>2075</v>
      </c>
      <c r="B148" s="318" t="s">
        <v>1900</v>
      </c>
      <c r="C148" s="316" t="s">
        <v>2410</v>
      </c>
      <c r="D148" s="316" t="s">
        <v>2409</v>
      </c>
      <c r="E148" s="340">
        <v>44161</v>
      </c>
      <c r="F148" s="339" t="s">
        <v>2353</v>
      </c>
      <c r="G148" s="338">
        <v>10000000</v>
      </c>
      <c r="H148" s="338">
        <v>10000000</v>
      </c>
    </row>
    <row r="149" spans="1:8" x14ac:dyDescent="0.2">
      <c r="A149" s="313" t="s">
        <v>2075</v>
      </c>
      <c r="B149" s="318" t="s">
        <v>1900</v>
      </c>
      <c r="C149" s="316" t="s">
        <v>2302</v>
      </c>
      <c r="D149" s="316" t="s">
        <v>2408</v>
      </c>
      <c r="E149" s="340">
        <v>44179</v>
      </c>
      <c r="F149" s="339" t="s">
        <v>2353</v>
      </c>
      <c r="G149" s="338">
        <v>10000000</v>
      </c>
      <c r="H149" s="338"/>
    </row>
    <row r="150" spans="1:8" x14ac:dyDescent="0.2">
      <c r="A150" s="313" t="s">
        <v>2075</v>
      </c>
      <c r="B150" s="318" t="s">
        <v>1900</v>
      </c>
      <c r="C150" s="316" t="s">
        <v>2407</v>
      </c>
      <c r="D150" s="316" t="s">
        <v>2406</v>
      </c>
      <c r="E150" s="340">
        <v>44179</v>
      </c>
      <c r="F150" s="339" t="s">
        <v>2353</v>
      </c>
      <c r="G150" s="338">
        <v>31470677</v>
      </c>
      <c r="H150" s="338"/>
    </row>
    <row r="151" spans="1:8" x14ac:dyDescent="0.2">
      <c r="A151" s="313" t="s">
        <v>2075</v>
      </c>
      <c r="B151" s="318" t="s">
        <v>1900</v>
      </c>
      <c r="C151" s="316" t="s">
        <v>2360</v>
      </c>
      <c r="D151" s="316" t="s">
        <v>2405</v>
      </c>
      <c r="E151" s="340">
        <v>44179</v>
      </c>
      <c r="F151" s="339" t="s">
        <v>2353</v>
      </c>
      <c r="G151" s="338">
        <v>120000000</v>
      </c>
      <c r="H151" s="338"/>
    </row>
    <row r="152" spans="1:8" x14ac:dyDescent="0.2">
      <c r="A152" s="313" t="s">
        <v>2075</v>
      </c>
      <c r="B152" s="318" t="s">
        <v>1900</v>
      </c>
      <c r="C152" s="316" t="s">
        <v>2367</v>
      </c>
      <c r="D152" s="316" t="s">
        <v>2404</v>
      </c>
      <c r="E152" s="340">
        <v>44179</v>
      </c>
      <c r="F152" s="339" t="s">
        <v>2353</v>
      </c>
      <c r="G152" s="338">
        <v>6230308.5700000003</v>
      </c>
      <c r="H152" s="338"/>
    </row>
    <row r="153" spans="1:8" x14ac:dyDescent="0.2">
      <c r="A153" s="313" t="s">
        <v>2075</v>
      </c>
      <c r="B153" s="318" t="s">
        <v>1900</v>
      </c>
      <c r="C153" s="316" t="s">
        <v>2355</v>
      </c>
      <c r="D153" s="316" t="s">
        <v>2403</v>
      </c>
      <c r="E153" s="340">
        <v>44183</v>
      </c>
      <c r="F153" s="339" t="s">
        <v>2353</v>
      </c>
      <c r="G153" s="338">
        <v>78399014.430000007</v>
      </c>
      <c r="H153" s="338"/>
    </row>
    <row r="154" spans="1:8" x14ac:dyDescent="0.2">
      <c r="A154" s="313" t="s">
        <v>2075</v>
      </c>
      <c r="B154" s="318" t="s">
        <v>1900</v>
      </c>
      <c r="C154" s="316" t="s">
        <v>2302</v>
      </c>
      <c r="D154" s="316" t="s">
        <v>2402</v>
      </c>
      <c r="E154" s="340">
        <v>44183</v>
      </c>
      <c r="F154" s="339" t="s">
        <v>2353</v>
      </c>
      <c r="G154" s="338">
        <v>3900000</v>
      </c>
      <c r="H154" s="338"/>
    </row>
    <row r="155" spans="1:8" x14ac:dyDescent="0.2">
      <c r="A155" s="313" t="s">
        <v>2075</v>
      </c>
      <c r="B155" s="318" t="s">
        <v>1900</v>
      </c>
      <c r="C155" s="316" t="s">
        <v>2381</v>
      </c>
      <c r="D155" s="316" t="s">
        <v>2401</v>
      </c>
      <c r="E155" s="340">
        <v>44208</v>
      </c>
      <c r="F155" s="339" t="s">
        <v>2353</v>
      </c>
      <c r="G155" s="338"/>
      <c r="H155" s="338">
        <v>14262295.08</v>
      </c>
    </row>
    <row r="156" spans="1:8" x14ac:dyDescent="0.2">
      <c r="A156" s="313" t="s">
        <v>2075</v>
      </c>
      <c r="B156" s="318" t="s">
        <v>1900</v>
      </c>
      <c r="C156" s="316" t="s">
        <v>2358</v>
      </c>
      <c r="D156" s="316" t="s">
        <v>2400</v>
      </c>
      <c r="E156" s="340">
        <v>44208</v>
      </c>
      <c r="F156" s="339" t="s">
        <v>2353</v>
      </c>
      <c r="G156" s="338"/>
      <c r="H156" s="338">
        <v>101737704.92</v>
      </c>
    </row>
    <row r="157" spans="1:8" x14ac:dyDescent="0.2">
      <c r="A157" s="313" t="s">
        <v>2075</v>
      </c>
      <c r="B157" s="318" t="s">
        <v>1900</v>
      </c>
      <c r="C157" s="316" t="s">
        <v>2362</v>
      </c>
      <c r="D157" s="316" t="s">
        <v>2399</v>
      </c>
      <c r="E157" s="340">
        <v>44208</v>
      </c>
      <c r="F157" s="339" t="s">
        <v>2353</v>
      </c>
      <c r="G157" s="338"/>
      <c r="H157" s="338">
        <v>4000000</v>
      </c>
    </row>
    <row r="158" spans="1:8" x14ac:dyDescent="0.2">
      <c r="A158" s="313" t="s">
        <v>2075</v>
      </c>
      <c r="B158" s="318" t="s">
        <v>1900</v>
      </c>
      <c r="C158" s="316" t="s">
        <v>2302</v>
      </c>
      <c r="D158" s="316" t="s">
        <v>2398</v>
      </c>
      <c r="E158" s="340">
        <v>44221</v>
      </c>
      <c r="F158" s="339" t="s">
        <v>2353</v>
      </c>
      <c r="G158" s="338"/>
      <c r="H158" s="338">
        <v>10000000</v>
      </c>
    </row>
    <row r="159" spans="1:8" x14ac:dyDescent="0.2">
      <c r="A159" s="313" t="s">
        <v>2075</v>
      </c>
      <c r="B159" s="318" t="s">
        <v>1900</v>
      </c>
      <c r="C159" s="316" t="s">
        <v>2373</v>
      </c>
      <c r="D159" s="316" t="s">
        <v>2397</v>
      </c>
      <c r="E159" s="340">
        <v>44243</v>
      </c>
      <c r="F159" s="339" t="s">
        <v>2353</v>
      </c>
      <c r="G159" s="338"/>
      <c r="H159" s="338">
        <v>18614000</v>
      </c>
    </row>
    <row r="160" spans="1:8" x14ac:dyDescent="0.2">
      <c r="A160" s="313" t="s">
        <v>2075</v>
      </c>
      <c r="B160" s="318" t="s">
        <v>1900</v>
      </c>
      <c r="C160" s="316" t="s">
        <v>2360</v>
      </c>
      <c r="D160" s="316" t="s">
        <v>2396</v>
      </c>
      <c r="E160" s="340">
        <v>44243</v>
      </c>
      <c r="F160" s="339" t="s">
        <v>2353</v>
      </c>
      <c r="G160" s="338"/>
      <c r="H160" s="338">
        <v>74456000</v>
      </c>
    </row>
    <row r="161" spans="1:8" x14ac:dyDescent="0.2">
      <c r="A161" s="313" t="s">
        <v>2075</v>
      </c>
      <c r="B161" s="318" t="s">
        <v>1900</v>
      </c>
      <c r="C161" s="316" t="s">
        <v>2302</v>
      </c>
      <c r="D161" s="316" t="s">
        <v>2395</v>
      </c>
      <c r="E161" s="340">
        <v>44243</v>
      </c>
      <c r="F161" s="339" t="s">
        <v>2353</v>
      </c>
      <c r="G161" s="338"/>
      <c r="H161" s="338">
        <v>26000000</v>
      </c>
    </row>
    <row r="162" spans="1:8" x14ac:dyDescent="0.2">
      <c r="A162" s="313" t="s">
        <v>2075</v>
      </c>
      <c r="B162" s="318" t="s">
        <v>1900</v>
      </c>
      <c r="C162" s="316" t="s">
        <v>2304</v>
      </c>
      <c r="D162" s="316" t="s">
        <v>2394</v>
      </c>
      <c r="E162" s="340">
        <v>44243</v>
      </c>
      <c r="F162" s="339" t="s">
        <v>2353</v>
      </c>
      <c r="G162" s="338"/>
      <c r="H162" s="338">
        <v>930000</v>
      </c>
    </row>
    <row r="163" spans="1:8" x14ac:dyDescent="0.2">
      <c r="A163" s="313" t="s">
        <v>2075</v>
      </c>
      <c r="B163" s="318" t="s">
        <v>1900</v>
      </c>
      <c r="C163" s="316" t="s">
        <v>2381</v>
      </c>
      <c r="D163" s="316" t="s">
        <v>2393</v>
      </c>
      <c r="E163" s="340">
        <v>44253</v>
      </c>
      <c r="F163" s="339" t="s">
        <v>2353</v>
      </c>
      <c r="G163" s="338"/>
      <c r="H163" s="338">
        <v>10000000</v>
      </c>
    </row>
    <row r="164" spans="1:8" x14ac:dyDescent="0.2">
      <c r="A164" s="313" t="s">
        <v>2075</v>
      </c>
      <c r="B164" s="318" t="s">
        <v>1900</v>
      </c>
      <c r="C164" s="316" t="s">
        <v>2373</v>
      </c>
      <c r="D164" s="316" t="s">
        <v>2392</v>
      </c>
      <c r="E164" s="340">
        <v>44253</v>
      </c>
      <c r="F164" s="339" t="s">
        <v>2353</v>
      </c>
      <c r="G164" s="338"/>
      <c r="H164" s="338">
        <v>32000000</v>
      </c>
    </row>
    <row r="165" spans="1:8" x14ac:dyDescent="0.2">
      <c r="A165" s="313" t="s">
        <v>2075</v>
      </c>
      <c r="B165" s="318" t="s">
        <v>1900</v>
      </c>
      <c r="C165" s="316" t="s">
        <v>2360</v>
      </c>
      <c r="D165" s="316" t="s">
        <v>2391</v>
      </c>
      <c r="E165" s="340">
        <v>44253</v>
      </c>
      <c r="F165" s="339" t="s">
        <v>2353</v>
      </c>
      <c r="G165" s="338"/>
      <c r="H165" s="338">
        <v>51611927.380000003</v>
      </c>
    </row>
    <row r="166" spans="1:8" x14ac:dyDescent="0.2">
      <c r="A166" s="313" t="s">
        <v>2075</v>
      </c>
      <c r="B166" s="318" t="s">
        <v>1900</v>
      </c>
      <c r="C166" s="316" t="s">
        <v>2362</v>
      </c>
      <c r="D166" s="316" t="s">
        <v>2390</v>
      </c>
      <c r="E166" s="340">
        <v>44253</v>
      </c>
      <c r="F166" s="339" t="s">
        <v>2353</v>
      </c>
      <c r="G166" s="338"/>
      <c r="H166" s="338">
        <v>8000000</v>
      </c>
    </row>
    <row r="167" spans="1:8" x14ac:dyDescent="0.2">
      <c r="A167" s="313" t="s">
        <v>2075</v>
      </c>
      <c r="B167" s="318" t="s">
        <v>1900</v>
      </c>
      <c r="C167" s="316" t="s">
        <v>2381</v>
      </c>
      <c r="D167" s="316" t="s">
        <v>2389</v>
      </c>
      <c r="E167" s="340">
        <v>44267</v>
      </c>
      <c r="F167" s="339" t="s">
        <v>2353</v>
      </c>
      <c r="G167" s="338"/>
      <c r="H167" s="338">
        <v>10000000</v>
      </c>
    </row>
    <row r="168" spans="1:8" x14ac:dyDescent="0.2">
      <c r="A168" s="313" t="s">
        <v>2075</v>
      </c>
      <c r="B168" s="318" t="s">
        <v>1900</v>
      </c>
      <c r="C168" s="316" t="s">
        <v>2367</v>
      </c>
      <c r="D168" s="316" t="s">
        <v>2388</v>
      </c>
      <c r="E168" s="340">
        <v>44267</v>
      </c>
      <c r="F168" s="339" t="s">
        <v>2353</v>
      </c>
      <c r="G168" s="338"/>
      <c r="H168" s="338">
        <v>20000000</v>
      </c>
    </row>
    <row r="169" spans="1:8" x14ac:dyDescent="0.2">
      <c r="A169" s="313" t="s">
        <v>2075</v>
      </c>
      <c r="B169" s="318" t="s">
        <v>1900</v>
      </c>
      <c r="C169" s="316" t="s">
        <v>2360</v>
      </c>
      <c r="D169" s="316" t="s">
        <v>2387</v>
      </c>
      <c r="E169" s="340">
        <v>44270</v>
      </c>
      <c r="F169" s="339" t="s">
        <v>2353</v>
      </c>
      <c r="G169" s="338"/>
      <c r="H169" s="338">
        <v>1306446.43</v>
      </c>
    </row>
    <row r="170" spans="1:8" x14ac:dyDescent="0.2">
      <c r="A170" s="313" t="s">
        <v>2075</v>
      </c>
      <c r="B170" s="318" t="s">
        <v>1900</v>
      </c>
      <c r="C170" s="316" t="s">
        <v>2367</v>
      </c>
      <c r="D170" s="316" t="s">
        <v>2386</v>
      </c>
      <c r="E170" s="340">
        <v>44280</v>
      </c>
      <c r="F170" s="339" t="s">
        <v>2353</v>
      </c>
      <c r="G170" s="338"/>
      <c r="H170" s="338">
        <v>10000000</v>
      </c>
    </row>
    <row r="171" spans="1:8" x14ac:dyDescent="0.2">
      <c r="A171" s="313" t="s">
        <v>2075</v>
      </c>
      <c r="B171" s="318" t="s">
        <v>1900</v>
      </c>
      <c r="C171" s="316" t="s">
        <v>2364</v>
      </c>
      <c r="D171" s="316" t="s">
        <v>2385</v>
      </c>
      <c r="E171" s="340">
        <v>44284</v>
      </c>
      <c r="F171" s="339" t="s">
        <v>2353</v>
      </c>
      <c r="G171" s="338"/>
      <c r="H171" s="338">
        <v>10000000</v>
      </c>
    </row>
    <row r="172" spans="1:8" x14ac:dyDescent="0.2">
      <c r="A172" s="313" t="s">
        <v>2075</v>
      </c>
      <c r="B172" s="318" t="s">
        <v>1900</v>
      </c>
      <c r="C172" s="316" t="s">
        <v>2362</v>
      </c>
      <c r="D172" s="316" t="s">
        <v>2384</v>
      </c>
      <c r="E172" s="340">
        <v>44284</v>
      </c>
      <c r="F172" s="339" t="s">
        <v>2353</v>
      </c>
      <c r="G172" s="338"/>
      <c r="H172" s="338">
        <v>5000000</v>
      </c>
    </row>
    <row r="173" spans="1:8" x14ac:dyDescent="0.2">
      <c r="A173" s="313" t="s">
        <v>2075</v>
      </c>
      <c r="B173" s="318" t="s">
        <v>1900</v>
      </c>
      <c r="C173" s="316" t="s">
        <v>2381</v>
      </c>
      <c r="D173" s="316" t="s">
        <v>2383</v>
      </c>
      <c r="E173" s="340">
        <v>44305</v>
      </c>
      <c r="F173" s="339" t="s">
        <v>2353</v>
      </c>
      <c r="G173" s="338"/>
      <c r="H173" s="338">
        <v>10000000</v>
      </c>
    </row>
    <row r="174" spans="1:8" x14ac:dyDescent="0.2">
      <c r="A174" s="313" t="s">
        <v>2075</v>
      </c>
      <c r="B174" s="318" t="s">
        <v>1900</v>
      </c>
      <c r="C174" s="316" t="s">
        <v>2360</v>
      </c>
      <c r="D174" s="316" t="s">
        <v>2382</v>
      </c>
      <c r="E174" s="340">
        <v>44305</v>
      </c>
      <c r="F174" s="339" t="s">
        <v>2353</v>
      </c>
      <c r="G174" s="338"/>
      <c r="H174" s="338">
        <v>30000000</v>
      </c>
    </row>
    <row r="175" spans="1:8" x14ac:dyDescent="0.2">
      <c r="A175" s="313" t="s">
        <v>2075</v>
      </c>
      <c r="B175" s="318" t="s">
        <v>1900</v>
      </c>
      <c r="C175" s="316" t="s">
        <v>2381</v>
      </c>
      <c r="D175" s="316" t="s">
        <v>2380</v>
      </c>
      <c r="E175" s="340">
        <v>44316</v>
      </c>
      <c r="F175" s="339" t="s">
        <v>2353</v>
      </c>
      <c r="G175" s="338"/>
      <c r="H175" s="338">
        <v>3718712.75</v>
      </c>
    </row>
    <row r="176" spans="1:8" x14ac:dyDescent="0.2">
      <c r="A176" s="313" t="s">
        <v>2075</v>
      </c>
      <c r="B176" s="318" t="s">
        <v>1900</v>
      </c>
      <c r="C176" s="316" t="s">
        <v>2379</v>
      </c>
      <c r="D176" s="316" t="s">
        <v>2378</v>
      </c>
      <c r="E176" s="340">
        <v>44316</v>
      </c>
      <c r="F176" s="339" t="s">
        <v>2353</v>
      </c>
      <c r="G176" s="338"/>
      <c r="H176" s="338">
        <v>76281287.25</v>
      </c>
    </row>
    <row r="177" spans="1:8" x14ac:dyDescent="0.2">
      <c r="A177" s="313" t="s">
        <v>2075</v>
      </c>
      <c r="B177" s="318" t="s">
        <v>1900</v>
      </c>
      <c r="C177" s="316" t="s">
        <v>2304</v>
      </c>
      <c r="D177" s="316" t="s">
        <v>2377</v>
      </c>
      <c r="E177" s="340">
        <v>44327</v>
      </c>
      <c r="F177" s="339" t="s">
        <v>2353</v>
      </c>
      <c r="G177" s="338"/>
      <c r="H177" s="338">
        <v>17000000</v>
      </c>
    </row>
    <row r="178" spans="1:8" x14ac:dyDescent="0.2">
      <c r="A178" s="313" t="s">
        <v>2075</v>
      </c>
      <c r="B178" s="318" t="s">
        <v>1900</v>
      </c>
      <c r="C178" s="316" t="s">
        <v>2304</v>
      </c>
      <c r="D178" s="316" t="s">
        <v>2376</v>
      </c>
      <c r="E178" s="340">
        <v>44327</v>
      </c>
      <c r="F178" s="339" t="s">
        <v>2353</v>
      </c>
      <c r="G178" s="338"/>
      <c r="H178" s="338">
        <v>17000000</v>
      </c>
    </row>
    <row r="179" spans="1:8" x14ac:dyDescent="0.2">
      <c r="A179" s="313" t="s">
        <v>2075</v>
      </c>
      <c r="B179" s="318" t="s">
        <v>1900</v>
      </c>
      <c r="C179" s="316" t="s">
        <v>2355</v>
      </c>
      <c r="D179" s="316" t="s">
        <v>2375</v>
      </c>
      <c r="E179" s="340">
        <v>44330</v>
      </c>
      <c r="F179" s="339" t="s">
        <v>2353</v>
      </c>
      <c r="G179" s="338"/>
      <c r="H179" s="338">
        <v>160000000</v>
      </c>
    </row>
    <row r="180" spans="1:8" x14ac:dyDescent="0.2">
      <c r="A180" s="313" t="s">
        <v>2075</v>
      </c>
      <c r="B180" s="318" t="s">
        <v>1900</v>
      </c>
      <c r="C180" s="316" t="s">
        <v>2355</v>
      </c>
      <c r="D180" s="316" t="s">
        <v>2374</v>
      </c>
      <c r="E180" s="340">
        <v>44344</v>
      </c>
      <c r="F180" s="339" t="s">
        <v>2353</v>
      </c>
      <c r="G180" s="338"/>
      <c r="H180" s="338">
        <v>16800000</v>
      </c>
    </row>
    <row r="181" spans="1:8" x14ac:dyDescent="0.2">
      <c r="A181" s="313" t="s">
        <v>2075</v>
      </c>
      <c r="B181" s="318" t="s">
        <v>1900</v>
      </c>
      <c r="C181" s="316" t="s">
        <v>2373</v>
      </c>
      <c r="D181" s="316" t="s">
        <v>2372</v>
      </c>
      <c r="E181" s="340">
        <v>44344</v>
      </c>
      <c r="F181" s="339" t="s">
        <v>2353</v>
      </c>
      <c r="G181" s="338"/>
      <c r="H181" s="338">
        <v>45200000</v>
      </c>
    </row>
    <row r="182" spans="1:8" x14ac:dyDescent="0.2">
      <c r="A182" s="313" t="s">
        <v>2075</v>
      </c>
      <c r="B182" s="318" t="s">
        <v>1900</v>
      </c>
      <c r="C182" s="316" t="s">
        <v>2367</v>
      </c>
      <c r="D182" s="316" t="s">
        <v>2371</v>
      </c>
      <c r="E182" s="340">
        <v>44344</v>
      </c>
      <c r="F182" s="339" t="s">
        <v>2353</v>
      </c>
      <c r="G182" s="338"/>
      <c r="H182" s="338">
        <v>38000000</v>
      </c>
    </row>
    <row r="183" spans="1:8" x14ac:dyDescent="0.2">
      <c r="A183" s="313" t="s">
        <v>2075</v>
      </c>
      <c r="B183" s="318" t="s">
        <v>1900</v>
      </c>
      <c r="C183" s="316" t="s">
        <v>2360</v>
      </c>
      <c r="D183" s="316" t="s">
        <v>2370</v>
      </c>
      <c r="E183" s="340">
        <v>44357</v>
      </c>
      <c r="F183" s="339" t="s">
        <v>2353</v>
      </c>
      <c r="G183" s="338"/>
      <c r="H183" s="338">
        <v>66792927.049999997</v>
      </c>
    </row>
    <row r="184" spans="1:8" x14ac:dyDescent="0.2">
      <c r="A184" s="313" t="s">
        <v>2075</v>
      </c>
      <c r="B184" s="318" t="s">
        <v>1900</v>
      </c>
      <c r="C184" s="316" t="s">
        <v>2369</v>
      </c>
      <c r="D184" s="316" t="s">
        <v>2368</v>
      </c>
      <c r="E184" s="340">
        <v>44357</v>
      </c>
      <c r="F184" s="339" t="s">
        <v>2353</v>
      </c>
      <c r="G184" s="338"/>
      <c r="H184" s="338">
        <v>30000000</v>
      </c>
    </row>
    <row r="185" spans="1:8" x14ac:dyDescent="0.2">
      <c r="A185" s="313" t="s">
        <v>2075</v>
      </c>
      <c r="B185" s="318" t="s">
        <v>1900</v>
      </c>
      <c r="C185" s="316" t="s">
        <v>2367</v>
      </c>
      <c r="D185" s="316" t="s">
        <v>2366</v>
      </c>
      <c r="E185" s="340">
        <v>44357</v>
      </c>
      <c r="F185" s="339" t="s">
        <v>2353</v>
      </c>
      <c r="G185" s="338"/>
      <c r="H185" s="338">
        <v>3207072.95</v>
      </c>
    </row>
    <row r="186" spans="1:8" x14ac:dyDescent="0.2">
      <c r="A186" s="313" t="s">
        <v>2075</v>
      </c>
      <c r="B186" s="318" t="s">
        <v>1900</v>
      </c>
      <c r="C186" s="316" t="s">
        <v>2355</v>
      </c>
      <c r="D186" s="316" t="s">
        <v>2365</v>
      </c>
      <c r="E186" s="340">
        <v>44364</v>
      </c>
      <c r="F186" s="339" t="s">
        <v>2353</v>
      </c>
      <c r="G186" s="338"/>
      <c r="H186" s="338">
        <v>89450068.340000004</v>
      </c>
    </row>
    <row r="187" spans="1:8" x14ac:dyDescent="0.2">
      <c r="A187" s="313" t="s">
        <v>2075</v>
      </c>
      <c r="B187" s="318" t="s">
        <v>1900</v>
      </c>
      <c r="C187" s="316" t="s">
        <v>2364</v>
      </c>
      <c r="D187" s="316" t="s">
        <v>2363</v>
      </c>
      <c r="E187" s="340">
        <v>44364</v>
      </c>
      <c r="F187" s="339" t="s">
        <v>2353</v>
      </c>
      <c r="G187" s="338"/>
      <c r="H187" s="338">
        <v>8300000</v>
      </c>
    </row>
    <row r="188" spans="1:8" x14ac:dyDescent="0.2">
      <c r="A188" s="313" t="s">
        <v>2075</v>
      </c>
      <c r="B188" s="318" t="s">
        <v>1900</v>
      </c>
      <c r="C188" s="316" t="s">
        <v>2362</v>
      </c>
      <c r="D188" s="316" t="s">
        <v>2361</v>
      </c>
      <c r="E188" s="340">
        <v>44364</v>
      </c>
      <c r="F188" s="339" t="s">
        <v>2353</v>
      </c>
      <c r="G188" s="338"/>
      <c r="H188" s="338">
        <v>2249931.66</v>
      </c>
    </row>
    <row r="189" spans="1:8" x14ac:dyDescent="0.2">
      <c r="A189" s="313" t="s">
        <v>2075</v>
      </c>
      <c r="B189" s="318" t="s">
        <v>1900</v>
      </c>
      <c r="C189" s="316" t="s">
        <v>2360</v>
      </c>
      <c r="D189" s="316" t="s">
        <v>2359</v>
      </c>
      <c r="E189" s="340">
        <v>44364</v>
      </c>
      <c r="F189" s="339" t="s">
        <v>2353</v>
      </c>
      <c r="G189" s="338"/>
      <c r="H189" s="338">
        <v>100000000</v>
      </c>
    </row>
    <row r="190" spans="1:8" x14ac:dyDescent="0.2">
      <c r="A190" s="313" t="s">
        <v>2075</v>
      </c>
      <c r="B190" s="318" t="s">
        <v>1900</v>
      </c>
      <c r="C190" s="316" t="s">
        <v>2358</v>
      </c>
      <c r="D190" s="316" t="s">
        <v>2357</v>
      </c>
      <c r="E190" s="340">
        <v>44365</v>
      </c>
      <c r="F190" s="339" t="s">
        <v>2356</v>
      </c>
      <c r="G190" s="338"/>
      <c r="H190" s="338">
        <v>8082900</v>
      </c>
    </row>
    <row r="191" spans="1:8" x14ac:dyDescent="0.2">
      <c r="A191" s="313" t="s">
        <v>2075</v>
      </c>
      <c r="B191" s="318" t="s">
        <v>1900</v>
      </c>
      <c r="C191" s="316" t="s">
        <v>2355</v>
      </c>
      <c r="D191" s="316" t="s">
        <v>2354</v>
      </c>
      <c r="E191" s="340">
        <v>44371</v>
      </c>
      <c r="F191" s="339" t="s">
        <v>2353</v>
      </c>
      <c r="G191" s="338"/>
      <c r="H191" s="338">
        <v>70000000</v>
      </c>
    </row>
    <row r="192" spans="1:8" x14ac:dyDescent="0.2">
      <c r="A192" s="326" t="s">
        <v>2075</v>
      </c>
      <c r="B192" s="334">
        <v>1274</v>
      </c>
      <c r="C192" s="329" t="s">
        <v>2345</v>
      </c>
      <c r="D192" s="337" t="s">
        <v>2348</v>
      </c>
      <c r="E192" s="336">
        <v>41281</v>
      </c>
      <c r="F192" s="330" t="s">
        <v>2107</v>
      </c>
      <c r="G192" s="333">
        <v>369740.69</v>
      </c>
      <c r="H192" s="333">
        <v>823621.28</v>
      </c>
    </row>
    <row r="193" spans="1:8" x14ac:dyDescent="0.2">
      <c r="A193" s="326" t="s">
        <v>2075</v>
      </c>
      <c r="B193" s="334">
        <v>1274</v>
      </c>
      <c r="C193" s="329" t="s">
        <v>2345</v>
      </c>
      <c r="D193" s="337" t="s">
        <v>2347</v>
      </c>
      <c r="E193" s="336">
        <v>39447</v>
      </c>
      <c r="F193" s="330" t="s">
        <v>2107</v>
      </c>
      <c r="G193" s="333">
        <v>156493.09</v>
      </c>
      <c r="H193" s="333">
        <v>1411379.44</v>
      </c>
    </row>
    <row r="194" spans="1:8" x14ac:dyDescent="0.2">
      <c r="A194" s="326" t="s">
        <v>2075</v>
      </c>
      <c r="B194" s="334">
        <v>1274</v>
      </c>
      <c r="C194" s="329" t="s">
        <v>2345</v>
      </c>
      <c r="D194" s="337" t="s">
        <v>2346</v>
      </c>
      <c r="E194" s="336">
        <v>39457</v>
      </c>
      <c r="F194" s="330" t="s">
        <v>2334</v>
      </c>
      <c r="G194" s="333">
        <f>12600.82*3.618</f>
        <v>45589.766759999999</v>
      </c>
      <c r="H194" s="333">
        <f>91196.66*3.849</f>
        <v>351015.94434000005</v>
      </c>
    </row>
    <row r="195" spans="1:8" x14ac:dyDescent="0.2">
      <c r="A195" s="326" t="s">
        <v>2075</v>
      </c>
      <c r="B195" s="334">
        <v>1274</v>
      </c>
      <c r="C195" s="329" t="s">
        <v>2345</v>
      </c>
      <c r="D195" s="337" t="s">
        <v>2344</v>
      </c>
      <c r="E195" s="336">
        <v>39693</v>
      </c>
      <c r="F195" s="330" t="s">
        <v>2107</v>
      </c>
      <c r="G195" s="333">
        <v>591.49</v>
      </c>
      <c r="H195" s="333">
        <v>42518.17</v>
      </c>
    </row>
    <row r="196" spans="1:8" x14ac:dyDescent="0.2">
      <c r="A196" s="326" t="s">
        <v>2075</v>
      </c>
      <c r="B196" s="334">
        <v>1274</v>
      </c>
      <c r="C196" s="329" t="s">
        <v>2312</v>
      </c>
      <c r="D196" s="337" t="s">
        <v>2343</v>
      </c>
      <c r="E196" s="336">
        <v>33402</v>
      </c>
      <c r="F196" s="330" t="s">
        <v>2107</v>
      </c>
      <c r="G196" s="333">
        <v>1764466.83</v>
      </c>
      <c r="H196" s="333">
        <v>690091.73</v>
      </c>
    </row>
    <row r="197" spans="1:8" x14ac:dyDescent="0.2">
      <c r="A197" s="326" t="s">
        <v>2075</v>
      </c>
      <c r="B197" s="334">
        <v>1274</v>
      </c>
      <c r="C197" s="329" t="s">
        <v>2312</v>
      </c>
      <c r="D197" s="337" t="s">
        <v>2342</v>
      </c>
      <c r="E197" s="336">
        <v>33946</v>
      </c>
      <c r="F197" s="330" t="s">
        <v>2334</v>
      </c>
      <c r="G197" s="333">
        <f>27384.44*3.618</f>
        <v>99076.903919999997</v>
      </c>
      <c r="H197" s="333">
        <f>230.46*3.849</f>
        <v>887.04054000000008</v>
      </c>
    </row>
    <row r="198" spans="1:8" x14ac:dyDescent="0.2">
      <c r="A198" s="326" t="s">
        <v>2075</v>
      </c>
      <c r="B198" s="334">
        <v>1274</v>
      </c>
      <c r="C198" s="329" t="s">
        <v>2338</v>
      </c>
      <c r="D198" s="337" t="s">
        <v>2341</v>
      </c>
      <c r="E198" s="336">
        <v>34827</v>
      </c>
      <c r="F198" s="330" t="s">
        <v>2107</v>
      </c>
      <c r="G198" s="333">
        <v>2496683.84</v>
      </c>
      <c r="H198" s="333">
        <v>1156215.46</v>
      </c>
    </row>
    <row r="199" spans="1:8" x14ac:dyDescent="0.2">
      <c r="A199" s="326" t="s">
        <v>2075</v>
      </c>
      <c r="B199" s="334">
        <v>1274</v>
      </c>
      <c r="C199" s="329" t="s">
        <v>2338</v>
      </c>
      <c r="D199" s="337" t="s">
        <v>2340</v>
      </c>
      <c r="E199" s="336">
        <v>37760</v>
      </c>
      <c r="F199" s="330" t="s">
        <v>2334</v>
      </c>
      <c r="G199" s="333">
        <f>509449.99*3.618</f>
        <v>1843190.0638199998</v>
      </c>
      <c r="H199" s="333">
        <f>411806.78*3.849</f>
        <v>1585044.2962200001</v>
      </c>
    </row>
    <row r="200" spans="1:8" x14ac:dyDescent="0.2">
      <c r="A200" s="326" t="s">
        <v>2075</v>
      </c>
      <c r="B200" s="334">
        <v>1274</v>
      </c>
      <c r="C200" s="329" t="s">
        <v>2338</v>
      </c>
      <c r="D200" s="337" t="s">
        <v>2339</v>
      </c>
      <c r="E200" s="336">
        <v>39526</v>
      </c>
      <c r="F200" s="330" t="s">
        <v>2107</v>
      </c>
      <c r="G200" s="333">
        <v>713.87</v>
      </c>
      <c r="H200" s="333">
        <v>512.87</v>
      </c>
    </row>
    <row r="201" spans="1:8" x14ac:dyDescent="0.2">
      <c r="A201" s="326" t="s">
        <v>2075</v>
      </c>
      <c r="B201" s="334">
        <v>1274</v>
      </c>
      <c r="C201" s="329" t="s">
        <v>2338</v>
      </c>
      <c r="D201" s="337" t="s">
        <v>2337</v>
      </c>
      <c r="E201" s="336">
        <v>39526</v>
      </c>
      <c r="F201" s="330" t="s">
        <v>2334</v>
      </c>
      <c r="G201" s="333">
        <f>77.03*3.618</f>
        <v>278.69454000000002</v>
      </c>
      <c r="H201" s="333">
        <f>3.11*3.849</f>
        <v>11.97039</v>
      </c>
    </row>
    <row r="202" spans="1:8" x14ac:dyDescent="0.2">
      <c r="A202" s="326" t="s">
        <v>2075</v>
      </c>
      <c r="B202" s="334">
        <v>1274</v>
      </c>
      <c r="C202" s="329" t="s">
        <v>2274</v>
      </c>
      <c r="D202" s="337" t="s">
        <v>2336</v>
      </c>
      <c r="E202" s="336">
        <v>35941</v>
      </c>
      <c r="F202" s="330" t="s">
        <v>2107</v>
      </c>
      <c r="G202" s="333">
        <v>856775.62</v>
      </c>
      <c r="H202" s="333">
        <v>330392.56</v>
      </c>
    </row>
    <row r="203" spans="1:8" x14ac:dyDescent="0.2">
      <c r="A203" s="326" t="s">
        <v>2075</v>
      </c>
      <c r="B203" s="334">
        <v>1274</v>
      </c>
      <c r="C203" s="329" t="s">
        <v>2274</v>
      </c>
      <c r="D203" s="337" t="s">
        <v>2335</v>
      </c>
      <c r="E203" s="336">
        <v>36651</v>
      </c>
      <c r="F203" s="330" t="s">
        <v>2334</v>
      </c>
      <c r="G203" s="333">
        <f>20664.37*3.618</f>
        <v>74763.690659999993</v>
      </c>
      <c r="H203" s="333">
        <f>41346.21*3.849</f>
        <v>159141.56229</v>
      </c>
    </row>
    <row r="204" spans="1:8" x14ac:dyDescent="0.2">
      <c r="A204" s="326" t="s">
        <v>2075</v>
      </c>
      <c r="B204" s="334">
        <v>1274</v>
      </c>
      <c r="C204" s="333" t="s">
        <v>2299</v>
      </c>
      <c r="D204" s="332" t="s">
        <v>2333</v>
      </c>
      <c r="E204" s="331">
        <v>44027</v>
      </c>
      <c r="F204" s="330" t="s">
        <v>2107</v>
      </c>
      <c r="G204" s="328">
        <v>3228386.37</v>
      </c>
      <c r="H204" s="333"/>
    </row>
    <row r="205" spans="1:8" x14ac:dyDescent="0.2">
      <c r="A205" s="326" t="s">
        <v>2075</v>
      </c>
      <c r="B205" s="334">
        <v>1274</v>
      </c>
      <c r="C205" s="333" t="s">
        <v>2332</v>
      </c>
      <c r="D205" s="332" t="s">
        <v>2331</v>
      </c>
      <c r="E205" s="331">
        <v>44027</v>
      </c>
      <c r="F205" s="330" t="s">
        <v>2107</v>
      </c>
      <c r="G205" s="328">
        <v>2171613.63</v>
      </c>
      <c r="H205" s="335"/>
    </row>
    <row r="206" spans="1:8" x14ac:dyDescent="0.2">
      <c r="A206" s="326" t="s">
        <v>2075</v>
      </c>
      <c r="B206" s="334">
        <v>1274</v>
      </c>
      <c r="C206" s="333" t="s">
        <v>2299</v>
      </c>
      <c r="D206" s="332" t="s">
        <v>2330</v>
      </c>
      <c r="E206" s="331">
        <v>44085</v>
      </c>
      <c r="F206" s="330" t="s">
        <v>2107</v>
      </c>
      <c r="G206" s="328">
        <v>8000000</v>
      </c>
      <c r="H206" s="335"/>
    </row>
    <row r="207" spans="1:8" x14ac:dyDescent="0.2">
      <c r="A207" s="326" t="s">
        <v>2075</v>
      </c>
      <c r="B207" s="334">
        <v>1274</v>
      </c>
      <c r="C207" s="333" t="s">
        <v>2325</v>
      </c>
      <c r="D207" s="332" t="s">
        <v>2329</v>
      </c>
      <c r="E207" s="331">
        <v>44085</v>
      </c>
      <c r="F207" s="330" t="s">
        <v>2107</v>
      </c>
      <c r="G207" s="328">
        <v>2000000</v>
      </c>
      <c r="H207" s="335"/>
    </row>
    <row r="208" spans="1:8" x14ac:dyDescent="0.2">
      <c r="A208" s="326" t="s">
        <v>2075</v>
      </c>
      <c r="B208" s="334">
        <v>1274</v>
      </c>
      <c r="C208" s="333" t="s">
        <v>2328</v>
      </c>
      <c r="D208" s="332" t="s">
        <v>2327</v>
      </c>
      <c r="E208" s="331">
        <v>44085</v>
      </c>
      <c r="F208" s="330" t="s">
        <v>2107</v>
      </c>
      <c r="G208" s="328">
        <v>7240043.9000000004</v>
      </c>
      <c r="H208" s="335"/>
    </row>
    <row r="209" spans="1:8" x14ac:dyDescent="0.2">
      <c r="A209" s="326" t="s">
        <v>2075</v>
      </c>
      <c r="B209" s="334">
        <v>1274</v>
      </c>
      <c r="C209" s="333" t="s">
        <v>2299</v>
      </c>
      <c r="D209" s="332" t="s">
        <v>2326</v>
      </c>
      <c r="E209" s="331">
        <v>44085</v>
      </c>
      <c r="F209" s="330" t="s">
        <v>2107</v>
      </c>
      <c r="G209" s="328">
        <v>12000000</v>
      </c>
      <c r="H209" s="335"/>
    </row>
    <row r="210" spans="1:8" x14ac:dyDescent="0.2">
      <c r="A210" s="326" t="s">
        <v>2075</v>
      </c>
      <c r="B210" s="334">
        <v>1274</v>
      </c>
      <c r="C210" s="333" t="s">
        <v>2325</v>
      </c>
      <c r="D210" s="332" t="s">
        <v>2324</v>
      </c>
      <c r="E210" s="331">
        <v>44085</v>
      </c>
      <c r="F210" s="330" t="s">
        <v>2107</v>
      </c>
      <c r="G210" s="328">
        <v>1759956.1</v>
      </c>
      <c r="H210" s="335"/>
    </row>
    <row r="211" spans="1:8" x14ac:dyDescent="0.2">
      <c r="A211" s="326" t="s">
        <v>2075</v>
      </c>
      <c r="B211" s="334">
        <v>1274</v>
      </c>
      <c r="C211" s="329" t="s">
        <v>2312</v>
      </c>
      <c r="D211" s="332" t="s">
        <v>2323</v>
      </c>
      <c r="E211" s="331">
        <v>44118</v>
      </c>
      <c r="F211" s="330" t="s">
        <v>2107</v>
      </c>
      <c r="G211" s="328">
        <v>10800000</v>
      </c>
      <c r="H211" s="335">
        <v>10800000</v>
      </c>
    </row>
    <row r="212" spans="1:8" x14ac:dyDescent="0.2">
      <c r="A212" s="326" t="s">
        <v>2075</v>
      </c>
      <c r="B212" s="334">
        <v>1274</v>
      </c>
      <c r="C212" s="333" t="s">
        <v>2299</v>
      </c>
      <c r="D212" s="332" t="s">
        <v>2322</v>
      </c>
      <c r="E212" s="331">
        <v>44118</v>
      </c>
      <c r="F212" s="330" t="s">
        <v>2107</v>
      </c>
      <c r="G212" s="328">
        <v>11200000</v>
      </c>
      <c r="H212" s="335">
        <v>11200000</v>
      </c>
    </row>
    <row r="213" spans="1:8" x14ac:dyDescent="0.2">
      <c r="A213" s="326" t="s">
        <v>2075</v>
      </c>
      <c r="B213" s="334">
        <v>1274</v>
      </c>
      <c r="C213" s="329" t="s">
        <v>2314</v>
      </c>
      <c r="D213" s="332" t="s">
        <v>2321</v>
      </c>
      <c r="E213" s="331">
        <v>44118</v>
      </c>
      <c r="F213" s="330" t="s">
        <v>2107</v>
      </c>
      <c r="G213" s="328">
        <v>5000000</v>
      </c>
      <c r="H213" s="335">
        <v>5000000</v>
      </c>
    </row>
    <row r="214" spans="1:8" x14ac:dyDescent="0.2">
      <c r="A214" s="326" t="s">
        <v>2075</v>
      </c>
      <c r="B214" s="334">
        <v>1274</v>
      </c>
      <c r="C214" s="333" t="s">
        <v>2320</v>
      </c>
      <c r="D214" s="332" t="s">
        <v>2319</v>
      </c>
      <c r="E214" s="331">
        <v>44123</v>
      </c>
      <c r="F214" s="330" t="s">
        <v>2107</v>
      </c>
      <c r="G214" s="328">
        <v>5700000</v>
      </c>
      <c r="H214" s="335">
        <v>5700000</v>
      </c>
    </row>
    <row r="215" spans="1:8" x14ac:dyDescent="0.2">
      <c r="A215" s="326" t="s">
        <v>2075</v>
      </c>
      <c r="B215" s="334">
        <v>1274</v>
      </c>
      <c r="C215" s="333" t="s">
        <v>2299</v>
      </c>
      <c r="D215" s="332" t="s">
        <v>2318</v>
      </c>
      <c r="E215" s="331">
        <v>44148</v>
      </c>
      <c r="F215" s="330" t="s">
        <v>2107</v>
      </c>
      <c r="G215" s="328">
        <v>1300000</v>
      </c>
      <c r="H215" s="335">
        <v>1300000</v>
      </c>
    </row>
    <row r="216" spans="1:8" x14ac:dyDescent="0.2">
      <c r="A216" s="326" t="s">
        <v>2075</v>
      </c>
      <c r="B216" s="334">
        <v>1274</v>
      </c>
      <c r="C216" s="329" t="s">
        <v>2312</v>
      </c>
      <c r="D216" s="332" t="s">
        <v>2317</v>
      </c>
      <c r="E216" s="331">
        <v>44148</v>
      </c>
      <c r="F216" s="330" t="s">
        <v>2107</v>
      </c>
      <c r="G216" s="328">
        <v>4200000</v>
      </c>
      <c r="H216" s="335">
        <v>4200000</v>
      </c>
    </row>
    <row r="217" spans="1:8" x14ac:dyDescent="0.2">
      <c r="A217" s="326" t="s">
        <v>2075</v>
      </c>
      <c r="B217" s="334">
        <v>1274</v>
      </c>
      <c r="C217" s="333" t="s">
        <v>2316</v>
      </c>
      <c r="D217" s="332" t="s">
        <v>2315</v>
      </c>
      <c r="E217" s="331">
        <v>44148</v>
      </c>
      <c r="F217" s="330" t="s">
        <v>2107</v>
      </c>
      <c r="G217" s="328">
        <v>1000000</v>
      </c>
      <c r="H217" s="335">
        <v>1000000</v>
      </c>
    </row>
    <row r="218" spans="1:8" x14ac:dyDescent="0.2">
      <c r="A218" s="326" t="s">
        <v>2075</v>
      </c>
      <c r="B218" s="334">
        <v>1274</v>
      </c>
      <c r="C218" s="329" t="s">
        <v>2314</v>
      </c>
      <c r="D218" s="332" t="s">
        <v>2313</v>
      </c>
      <c r="E218" s="331">
        <v>44148</v>
      </c>
      <c r="F218" s="330" t="s">
        <v>2107</v>
      </c>
      <c r="G218" s="328">
        <v>1600000</v>
      </c>
      <c r="H218" s="335">
        <v>1600000</v>
      </c>
    </row>
    <row r="219" spans="1:8" x14ac:dyDescent="0.2">
      <c r="A219" s="326" t="s">
        <v>2075</v>
      </c>
      <c r="B219" s="334">
        <v>1274</v>
      </c>
      <c r="C219" s="329" t="s">
        <v>2312</v>
      </c>
      <c r="D219" s="332" t="s">
        <v>2311</v>
      </c>
      <c r="E219" s="331">
        <v>44148</v>
      </c>
      <c r="F219" s="330" t="s">
        <v>2107</v>
      </c>
      <c r="G219" s="328">
        <v>20400000</v>
      </c>
      <c r="H219" s="335">
        <v>20400000</v>
      </c>
    </row>
    <row r="220" spans="1:8" x14ac:dyDescent="0.2">
      <c r="A220" s="326" t="s">
        <v>2075</v>
      </c>
      <c r="B220" s="334">
        <v>1274</v>
      </c>
      <c r="C220" s="333" t="s">
        <v>2299</v>
      </c>
      <c r="D220" s="332" t="s">
        <v>2310</v>
      </c>
      <c r="E220" s="331">
        <v>44176</v>
      </c>
      <c r="F220" s="330" t="s">
        <v>2107</v>
      </c>
      <c r="G220" s="328">
        <v>5071000</v>
      </c>
      <c r="H220" s="335">
        <v>5071000</v>
      </c>
    </row>
    <row r="221" spans="1:8" x14ac:dyDescent="0.2">
      <c r="A221" s="326" t="s">
        <v>2075</v>
      </c>
      <c r="B221" s="334">
        <v>1274</v>
      </c>
      <c r="C221" s="333" t="s">
        <v>2295</v>
      </c>
      <c r="D221" s="332" t="s">
        <v>2309</v>
      </c>
      <c r="E221" s="331">
        <v>44176</v>
      </c>
      <c r="F221" s="330" t="s">
        <v>2107</v>
      </c>
      <c r="G221" s="328">
        <v>13429000</v>
      </c>
      <c r="H221" s="335">
        <v>13429000</v>
      </c>
    </row>
    <row r="222" spans="1:8" x14ac:dyDescent="0.2">
      <c r="A222" s="326" t="s">
        <v>2075</v>
      </c>
      <c r="B222" s="334">
        <v>1274</v>
      </c>
      <c r="C222" s="333" t="s">
        <v>2295</v>
      </c>
      <c r="D222" s="332" t="s">
        <v>2308</v>
      </c>
      <c r="E222" s="331">
        <v>44176</v>
      </c>
      <c r="F222" s="330" t="s">
        <v>2107</v>
      </c>
      <c r="G222" s="328">
        <v>21000000</v>
      </c>
      <c r="H222" s="335">
        <v>21000000</v>
      </c>
    </row>
    <row r="223" spans="1:8" x14ac:dyDescent="0.2">
      <c r="A223" s="326" t="s">
        <v>2075</v>
      </c>
      <c r="B223" s="334">
        <v>1274</v>
      </c>
      <c r="C223" s="333" t="s">
        <v>2295</v>
      </c>
      <c r="D223" s="332" t="s">
        <v>2307</v>
      </c>
      <c r="E223" s="331">
        <v>44209</v>
      </c>
      <c r="F223" s="330" t="s">
        <v>2107</v>
      </c>
      <c r="G223" s="329"/>
      <c r="H223" s="328">
        <v>3922704</v>
      </c>
    </row>
    <row r="224" spans="1:8" x14ac:dyDescent="0.2">
      <c r="A224" s="326" t="s">
        <v>2075</v>
      </c>
      <c r="B224" s="334">
        <v>1274</v>
      </c>
      <c r="C224" s="333" t="s">
        <v>2306</v>
      </c>
      <c r="D224" s="332" t="s">
        <v>2305</v>
      </c>
      <c r="E224" s="331">
        <v>44209</v>
      </c>
      <c r="F224" s="330" t="s">
        <v>2107</v>
      </c>
      <c r="G224" s="329"/>
      <c r="H224" s="328">
        <v>2077296</v>
      </c>
    </row>
    <row r="225" spans="1:8" x14ac:dyDescent="0.2">
      <c r="A225" s="326" t="s">
        <v>2075</v>
      </c>
      <c r="B225" s="334">
        <v>1274</v>
      </c>
      <c r="C225" s="333" t="s">
        <v>2304</v>
      </c>
      <c r="D225" s="332" t="s">
        <v>2303</v>
      </c>
      <c r="E225" s="331">
        <v>44239</v>
      </c>
      <c r="F225" s="330" t="s">
        <v>2107</v>
      </c>
      <c r="G225" s="329"/>
      <c r="H225" s="328">
        <v>1500000</v>
      </c>
    </row>
    <row r="226" spans="1:8" x14ac:dyDescent="0.2">
      <c r="A226" s="326" t="s">
        <v>2075</v>
      </c>
      <c r="B226" s="334">
        <v>1274</v>
      </c>
      <c r="C226" s="333" t="s">
        <v>2302</v>
      </c>
      <c r="D226" s="332" t="s">
        <v>2301</v>
      </c>
      <c r="E226" s="331">
        <v>44239</v>
      </c>
      <c r="F226" s="330" t="s">
        <v>2107</v>
      </c>
      <c r="G226" s="329"/>
      <c r="H226" s="328">
        <v>630000</v>
      </c>
    </row>
    <row r="227" spans="1:8" x14ac:dyDescent="0.2">
      <c r="A227" s="326" t="s">
        <v>2075</v>
      </c>
      <c r="B227" s="334">
        <v>1274</v>
      </c>
      <c r="C227" s="333" t="s">
        <v>2299</v>
      </c>
      <c r="D227" s="332" t="s">
        <v>2300</v>
      </c>
      <c r="E227" s="331">
        <v>44239</v>
      </c>
      <c r="F227" s="330" t="s">
        <v>2107</v>
      </c>
      <c r="G227" s="329"/>
      <c r="H227" s="328">
        <v>870000</v>
      </c>
    </row>
    <row r="228" spans="1:8" x14ac:dyDescent="0.2">
      <c r="A228" s="326" t="s">
        <v>2075</v>
      </c>
      <c r="B228" s="334">
        <v>1274</v>
      </c>
      <c r="C228" s="333" t="s">
        <v>2299</v>
      </c>
      <c r="D228" s="332" t="s">
        <v>2298</v>
      </c>
      <c r="E228" s="331">
        <v>44267</v>
      </c>
      <c r="F228" s="330" t="s">
        <v>2107</v>
      </c>
      <c r="G228" s="329"/>
      <c r="H228" s="328">
        <v>11700000</v>
      </c>
    </row>
    <row r="229" spans="1:8" x14ac:dyDescent="0.2">
      <c r="A229" s="326" t="s">
        <v>2075</v>
      </c>
      <c r="B229" s="334">
        <v>1274</v>
      </c>
      <c r="C229" s="333" t="s">
        <v>2295</v>
      </c>
      <c r="D229" s="332" t="s">
        <v>2297</v>
      </c>
      <c r="E229" s="331">
        <v>44267</v>
      </c>
      <c r="F229" s="330" t="s">
        <v>2107</v>
      </c>
      <c r="G229" s="329"/>
      <c r="H229" s="328">
        <v>500000</v>
      </c>
    </row>
    <row r="230" spans="1:8" x14ac:dyDescent="0.2">
      <c r="A230" s="326" t="s">
        <v>2075</v>
      </c>
      <c r="B230" s="334">
        <v>1274</v>
      </c>
      <c r="C230" s="333" t="s">
        <v>2293</v>
      </c>
      <c r="D230" s="332" t="s">
        <v>2296</v>
      </c>
      <c r="E230" s="331">
        <v>44302</v>
      </c>
      <c r="F230" s="330" t="s">
        <v>2107</v>
      </c>
      <c r="G230" s="329"/>
      <c r="H230" s="328">
        <v>3500000</v>
      </c>
    </row>
    <row r="231" spans="1:8" x14ac:dyDescent="0.2">
      <c r="A231" s="326" t="s">
        <v>2075</v>
      </c>
      <c r="B231" s="334">
        <v>1274</v>
      </c>
      <c r="C231" s="333" t="s">
        <v>2295</v>
      </c>
      <c r="D231" s="332" t="s">
        <v>2294</v>
      </c>
      <c r="E231" s="331">
        <v>44330</v>
      </c>
      <c r="F231" s="330" t="s">
        <v>2107</v>
      </c>
      <c r="G231" s="329"/>
      <c r="H231" s="328">
        <v>2000000</v>
      </c>
    </row>
    <row r="232" spans="1:8" x14ac:dyDescent="0.2">
      <c r="A232" s="326" t="s">
        <v>2075</v>
      </c>
      <c r="B232" s="334">
        <v>1274</v>
      </c>
      <c r="C232" s="333" t="s">
        <v>2293</v>
      </c>
      <c r="D232" s="332" t="s">
        <v>2292</v>
      </c>
      <c r="E232" s="331">
        <v>44358</v>
      </c>
      <c r="F232" s="330" t="s">
        <v>2107</v>
      </c>
      <c r="G232" s="329"/>
      <c r="H232" s="328">
        <v>23600000</v>
      </c>
    </row>
    <row r="233" spans="1:8" x14ac:dyDescent="0.2">
      <c r="A233" s="313" t="s">
        <v>2076</v>
      </c>
      <c r="B233" s="319" t="s">
        <v>2261</v>
      </c>
      <c r="C233" s="316" t="s">
        <v>2058</v>
      </c>
      <c r="D233" s="318" t="s">
        <v>2287</v>
      </c>
      <c r="E233" s="317">
        <v>2013</v>
      </c>
      <c r="F233" s="339" t="s">
        <v>2107</v>
      </c>
      <c r="G233" s="316">
        <v>0</v>
      </c>
      <c r="H233" s="316">
        <v>0</v>
      </c>
    </row>
    <row r="234" spans="1:8" x14ac:dyDescent="0.2">
      <c r="A234" s="313" t="s">
        <v>2075</v>
      </c>
      <c r="B234" s="319" t="s">
        <v>2261</v>
      </c>
      <c r="C234" s="316" t="s">
        <v>2058</v>
      </c>
      <c r="D234" s="318" t="s">
        <v>2287</v>
      </c>
      <c r="E234" s="317">
        <v>2013</v>
      </c>
      <c r="F234" s="339" t="s">
        <v>2107</v>
      </c>
      <c r="G234" s="316">
        <v>12394104.07</v>
      </c>
      <c r="H234" s="316">
        <v>24848026</v>
      </c>
    </row>
    <row r="235" spans="1:8" x14ac:dyDescent="0.2">
      <c r="A235" s="313" t="s">
        <v>2075</v>
      </c>
      <c r="B235" s="319" t="s">
        <v>2261</v>
      </c>
      <c r="C235" s="316" t="s">
        <v>2058</v>
      </c>
      <c r="D235" s="318" t="s">
        <v>2286</v>
      </c>
      <c r="E235" s="317">
        <v>2008</v>
      </c>
      <c r="F235" s="339" t="s">
        <v>2107</v>
      </c>
      <c r="G235" s="316">
        <v>7734573</v>
      </c>
      <c r="H235" s="316">
        <v>4462353</v>
      </c>
    </row>
    <row r="236" spans="1:8" x14ac:dyDescent="0.2">
      <c r="A236" s="313" t="s">
        <v>2075</v>
      </c>
      <c r="B236" s="319" t="s">
        <v>2261</v>
      </c>
      <c r="C236" s="316" t="s">
        <v>2058</v>
      </c>
      <c r="D236" s="318" t="s">
        <v>2285</v>
      </c>
      <c r="E236" s="317">
        <v>2008</v>
      </c>
      <c r="F236" s="339" t="s">
        <v>2107</v>
      </c>
      <c r="G236" s="316">
        <v>12206456.101</v>
      </c>
      <c r="H236" s="316">
        <v>8651235</v>
      </c>
    </row>
    <row r="237" spans="1:8" x14ac:dyDescent="0.2">
      <c r="A237" s="313" t="s">
        <v>2075</v>
      </c>
      <c r="B237" s="319" t="s">
        <v>2261</v>
      </c>
      <c r="C237" s="316" t="s">
        <v>2058</v>
      </c>
      <c r="D237" s="318" t="s">
        <v>2284</v>
      </c>
      <c r="E237" s="317">
        <v>2010</v>
      </c>
      <c r="F237" s="339" t="s">
        <v>2107</v>
      </c>
      <c r="G237" s="316">
        <f>12148195+289041.35</f>
        <v>12437236.35</v>
      </c>
      <c r="H237" s="316">
        <f>7053399+4580083</f>
        <v>11633482</v>
      </c>
    </row>
    <row r="238" spans="1:8" x14ac:dyDescent="0.2">
      <c r="A238" s="313" t="s">
        <v>2075</v>
      </c>
      <c r="B238" s="319" t="s">
        <v>2261</v>
      </c>
      <c r="C238" s="316" t="s">
        <v>2058</v>
      </c>
      <c r="D238" s="318" t="s">
        <v>2283</v>
      </c>
      <c r="E238" s="317">
        <v>2012</v>
      </c>
      <c r="F238" s="339" t="s">
        <v>2107</v>
      </c>
      <c r="G238" s="316">
        <v>8524</v>
      </c>
      <c r="H238" s="316">
        <v>38344</v>
      </c>
    </row>
    <row r="239" spans="1:8" x14ac:dyDescent="0.2">
      <c r="A239" s="313" t="s">
        <v>2075</v>
      </c>
      <c r="B239" s="319" t="s">
        <v>2261</v>
      </c>
      <c r="C239" s="316" t="s">
        <v>2282</v>
      </c>
      <c r="D239" s="318" t="s">
        <v>2281</v>
      </c>
      <c r="E239" s="317">
        <v>2008</v>
      </c>
      <c r="F239" s="339" t="s">
        <v>2107</v>
      </c>
      <c r="G239" s="316">
        <v>37188</v>
      </c>
      <c r="H239" s="316">
        <v>45326</v>
      </c>
    </row>
    <row r="240" spans="1:8" x14ac:dyDescent="0.2">
      <c r="A240" s="313" t="s">
        <v>2075</v>
      </c>
      <c r="B240" s="319" t="s">
        <v>2261</v>
      </c>
      <c r="C240" s="316" t="s">
        <v>2276</v>
      </c>
      <c r="D240" s="318" t="s">
        <v>2280</v>
      </c>
      <c r="E240" s="317">
        <v>2008</v>
      </c>
      <c r="F240" s="339" t="s">
        <v>2107</v>
      </c>
      <c r="G240" s="316">
        <v>-479</v>
      </c>
      <c r="H240" s="316">
        <v>-865</v>
      </c>
    </row>
    <row r="241" spans="1:8" x14ac:dyDescent="0.2">
      <c r="A241" s="313" t="s">
        <v>2075</v>
      </c>
      <c r="B241" s="319" t="s">
        <v>2261</v>
      </c>
      <c r="C241" s="316" t="s">
        <v>2276</v>
      </c>
      <c r="D241" s="318" t="s">
        <v>2279</v>
      </c>
      <c r="E241" s="317">
        <v>2010</v>
      </c>
      <c r="F241" s="339" t="s">
        <v>2107</v>
      </c>
      <c r="G241" s="316">
        <v>-575</v>
      </c>
      <c r="H241" s="316">
        <v>0</v>
      </c>
    </row>
    <row r="242" spans="1:8" x14ac:dyDescent="0.2">
      <c r="A242" s="313" t="s">
        <v>2075</v>
      </c>
      <c r="B242" s="319" t="s">
        <v>2261</v>
      </c>
      <c r="C242" s="316" t="s">
        <v>2276</v>
      </c>
      <c r="D242" s="318" t="s">
        <v>2278</v>
      </c>
      <c r="E242" s="317">
        <v>2010</v>
      </c>
      <c r="F242" s="339" t="s">
        <v>2107</v>
      </c>
      <c r="G242" s="316">
        <v>-676</v>
      </c>
      <c r="H242" s="316">
        <v>0</v>
      </c>
    </row>
    <row r="243" spans="1:8" x14ac:dyDescent="0.2">
      <c r="A243" s="313" t="s">
        <v>2075</v>
      </c>
      <c r="B243" s="319" t="s">
        <v>2261</v>
      </c>
      <c r="C243" s="316" t="s">
        <v>2276</v>
      </c>
      <c r="D243" s="318" t="s">
        <v>2277</v>
      </c>
      <c r="E243" s="317">
        <v>2011</v>
      </c>
      <c r="F243" s="339" t="s">
        <v>2107</v>
      </c>
      <c r="G243" s="316">
        <v>13957</v>
      </c>
      <c r="H243" s="316">
        <v>0</v>
      </c>
    </row>
    <row r="244" spans="1:8" x14ac:dyDescent="0.2">
      <c r="A244" s="313" t="s">
        <v>2075</v>
      </c>
      <c r="B244" s="319" t="s">
        <v>2261</v>
      </c>
      <c r="C244" s="316" t="s">
        <v>2276</v>
      </c>
      <c r="D244" s="318" t="s">
        <v>2275</v>
      </c>
      <c r="E244" s="317">
        <v>2011</v>
      </c>
      <c r="F244" s="339" t="s">
        <v>2107</v>
      </c>
      <c r="G244" s="316">
        <v>1023041</v>
      </c>
      <c r="H244" s="316">
        <v>2295661</v>
      </c>
    </row>
    <row r="245" spans="1:8" x14ac:dyDescent="0.2">
      <c r="A245" s="313" t="s">
        <v>2075</v>
      </c>
      <c r="B245" s="319" t="s">
        <v>2261</v>
      </c>
      <c r="C245" s="316" t="s">
        <v>2274</v>
      </c>
      <c r="D245" s="318" t="s">
        <v>2273</v>
      </c>
      <c r="E245" s="317">
        <v>2008</v>
      </c>
      <c r="F245" s="339" t="s">
        <v>2107</v>
      </c>
      <c r="G245" s="316">
        <v>551555</v>
      </c>
      <c r="H245" s="316">
        <v>1203493</v>
      </c>
    </row>
    <row r="246" spans="1:8" x14ac:dyDescent="0.2">
      <c r="A246" s="313" t="s">
        <v>2075</v>
      </c>
      <c r="B246" s="319" t="s">
        <v>2261</v>
      </c>
      <c r="C246" s="316" t="s">
        <v>2272</v>
      </c>
      <c r="D246" s="320">
        <v>7000267836</v>
      </c>
      <c r="E246" s="317">
        <v>2011</v>
      </c>
      <c r="F246" s="339" t="s">
        <v>2107</v>
      </c>
      <c r="G246" s="316">
        <v>31094</v>
      </c>
      <c r="H246" s="316">
        <v>65621</v>
      </c>
    </row>
    <row r="247" spans="1:8" x14ac:dyDescent="0.2">
      <c r="A247" s="313" t="s">
        <v>2075</v>
      </c>
      <c r="B247" s="319" t="s">
        <v>2261</v>
      </c>
      <c r="C247" s="316" t="s">
        <v>2058</v>
      </c>
      <c r="D247" s="318" t="s">
        <v>2271</v>
      </c>
      <c r="E247" s="317">
        <v>2018</v>
      </c>
      <c r="F247" s="339" t="s">
        <v>2107</v>
      </c>
      <c r="G247" s="316">
        <v>2887099</v>
      </c>
      <c r="H247" s="316">
        <f>176968+95916</f>
        <v>272884</v>
      </c>
    </row>
    <row r="248" spans="1:8" x14ac:dyDescent="0.2">
      <c r="A248" s="313" t="s">
        <v>2269</v>
      </c>
      <c r="B248" s="319" t="s">
        <v>2261</v>
      </c>
      <c r="C248" s="316" t="s">
        <v>2260</v>
      </c>
      <c r="D248" s="318" t="s">
        <v>2270</v>
      </c>
      <c r="E248" s="317">
        <v>2018</v>
      </c>
      <c r="F248" s="339" t="s">
        <v>2107</v>
      </c>
      <c r="G248" s="316">
        <v>102811</v>
      </c>
      <c r="H248" s="316">
        <v>70710</v>
      </c>
    </row>
    <row r="249" spans="1:8" x14ac:dyDescent="0.2">
      <c r="A249" s="313" t="s">
        <v>2269</v>
      </c>
      <c r="B249" s="319" t="s">
        <v>2261</v>
      </c>
      <c r="C249" s="316" t="s">
        <v>2260</v>
      </c>
      <c r="D249" s="318" t="s">
        <v>2268</v>
      </c>
      <c r="E249" s="317">
        <v>2018</v>
      </c>
      <c r="F249" s="339" t="s">
        <v>2263</v>
      </c>
      <c r="G249" s="316">
        <v>1231635</v>
      </c>
      <c r="H249" s="316">
        <v>430160</v>
      </c>
    </row>
    <row r="250" spans="1:8" x14ac:dyDescent="0.2">
      <c r="A250" s="313" t="s">
        <v>2262</v>
      </c>
      <c r="B250" s="319" t="s">
        <v>2261</v>
      </c>
      <c r="C250" s="316" t="s">
        <v>2260</v>
      </c>
      <c r="D250" s="318" t="s">
        <v>2267</v>
      </c>
      <c r="E250" s="317">
        <v>2011</v>
      </c>
      <c r="F250" s="339" t="s">
        <v>2107</v>
      </c>
      <c r="G250" s="316">
        <v>163627.64000000001</v>
      </c>
      <c r="H250" s="316">
        <v>163628</v>
      </c>
    </row>
    <row r="251" spans="1:8" x14ac:dyDescent="0.2">
      <c r="A251" s="313" t="s">
        <v>2262</v>
      </c>
      <c r="B251" s="319" t="s">
        <v>2261</v>
      </c>
      <c r="C251" s="316" t="s">
        <v>2260</v>
      </c>
      <c r="D251" s="318" t="s">
        <v>2266</v>
      </c>
      <c r="E251" s="317">
        <v>2012</v>
      </c>
      <c r="F251" s="339" t="s">
        <v>2263</v>
      </c>
      <c r="G251" s="316">
        <v>0</v>
      </c>
      <c r="H251" s="316">
        <v>0</v>
      </c>
    </row>
    <row r="252" spans="1:8" x14ac:dyDescent="0.2">
      <c r="A252" s="313" t="s">
        <v>2262</v>
      </c>
      <c r="B252" s="319" t="s">
        <v>2261</v>
      </c>
      <c r="C252" s="316" t="s">
        <v>2260</v>
      </c>
      <c r="D252" s="318" t="s">
        <v>2265</v>
      </c>
      <c r="E252" s="317">
        <v>2012</v>
      </c>
      <c r="F252" s="339" t="s">
        <v>2107</v>
      </c>
      <c r="G252" s="316">
        <v>0</v>
      </c>
      <c r="H252" s="316">
        <v>0</v>
      </c>
    </row>
    <row r="253" spans="1:8" x14ac:dyDescent="0.2">
      <c r="A253" s="313" t="s">
        <v>2262</v>
      </c>
      <c r="B253" s="319" t="s">
        <v>2261</v>
      </c>
      <c r="C253" s="316" t="s">
        <v>2260</v>
      </c>
      <c r="D253" s="318" t="s">
        <v>2264</v>
      </c>
      <c r="E253" s="317">
        <v>2013</v>
      </c>
      <c r="F253" s="339" t="s">
        <v>2263</v>
      </c>
      <c r="G253" s="316">
        <v>0</v>
      </c>
      <c r="H253" s="316">
        <v>0</v>
      </c>
    </row>
    <row r="254" spans="1:8" x14ac:dyDescent="0.2">
      <c r="A254" s="313" t="s">
        <v>2262</v>
      </c>
      <c r="B254" s="319" t="s">
        <v>2261</v>
      </c>
      <c r="C254" s="316" t="s">
        <v>2260</v>
      </c>
      <c r="D254" s="318" t="s">
        <v>2259</v>
      </c>
      <c r="E254" s="317">
        <v>2013</v>
      </c>
      <c r="F254" s="339" t="s">
        <v>2107</v>
      </c>
      <c r="G254" s="316">
        <v>0</v>
      </c>
      <c r="H254" s="316">
        <v>0</v>
      </c>
    </row>
    <row r="255" spans="1:8" x14ac:dyDescent="0.2">
      <c r="A255" s="298" t="s">
        <v>2076</v>
      </c>
      <c r="B255" s="369" t="s">
        <v>2111</v>
      </c>
      <c r="C255" s="372" t="s">
        <v>2186</v>
      </c>
      <c r="D255" s="371" t="s">
        <v>2256</v>
      </c>
      <c r="E255" s="297" t="s">
        <v>2255</v>
      </c>
      <c r="F255" s="306" t="s">
        <v>2107</v>
      </c>
      <c r="G255" s="308">
        <v>0</v>
      </c>
      <c r="H255" s="308">
        <v>0</v>
      </c>
    </row>
    <row r="256" spans="1:8" x14ac:dyDescent="0.2">
      <c r="A256" s="298" t="s">
        <v>2075</v>
      </c>
      <c r="B256" s="369" t="s">
        <v>2111</v>
      </c>
      <c r="C256" s="372" t="s">
        <v>2186</v>
      </c>
      <c r="D256" s="372" t="s">
        <v>2254</v>
      </c>
      <c r="E256" s="297" t="s">
        <v>2149</v>
      </c>
      <c r="F256" s="306" t="s">
        <v>2107</v>
      </c>
      <c r="G256" s="308">
        <v>39651364.18</v>
      </c>
      <c r="H256" s="308">
        <v>5640.52</v>
      </c>
    </row>
    <row r="257" spans="1:8" x14ac:dyDescent="0.2">
      <c r="A257" s="298" t="s">
        <v>2075</v>
      </c>
      <c r="B257" s="369" t="s">
        <v>2111</v>
      </c>
      <c r="C257" s="371" t="s">
        <v>2186</v>
      </c>
      <c r="D257" s="371" t="s">
        <v>2253</v>
      </c>
      <c r="E257" s="297" t="s">
        <v>2252</v>
      </c>
      <c r="F257" s="306" t="s">
        <v>2107</v>
      </c>
      <c r="G257" s="305">
        <v>1065090.05</v>
      </c>
      <c r="H257" s="305">
        <v>2184593.83</v>
      </c>
    </row>
    <row r="258" spans="1:8" x14ac:dyDescent="0.2">
      <c r="A258" s="298" t="s">
        <v>2075</v>
      </c>
      <c r="B258" s="369" t="s">
        <v>2111</v>
      </c>
      <c r="C258" s="371" t="s">
        <v>2186</v>
      </c>
      <c r="D258" s="371" t="s">
        <v>2251</v>
      </c>
      <c r="E258" s="297" t="s">
        <v>2191</v>
      </c>
      <c r="F258" s="306" t="s">
        <v>2107</v>
      </c>
      <c r="G258" s="305">
        <v>71734.02</v>
      </c>
      <c r="H258" s="305">
        <v>7033.78</v>
      </c>
    </row>
    <row r="259" spans="1:8" x14ac:dyDescent="0.2">
      <c r="A259" s="298" t="s">
        <v>2075</v>
      </c>
      <c r="B259" s="369" t="s">
        <v>2111</v>
      </c>
      <c r="C259" s="372" t="s">
        <v>2186</v>
      </c>
      <c r="D259" s="372" t="s">
        <v>2250</v>
      </c>
      <c r="E259" s="297" t="s">
        <v>2249</v>
      </c>
      <c r="F259" s="306" t="s">
        <v>2107</v>
      </c>
      <c r="G259" s="308">
        <v>0</v>
      </c>
      <c r="H259" s="308">
        <v>0</v>
      </c>
    </row>
    <row r="260" spans="1:8" x14ac:dyDescent="0.2">
      <c r="A260" s="298" t="s">
        <v>2075</v>
      </c>
      <c r="B260" s="369" t="s">
        <v>2111</v>
      </c>
      <c r="C260" s="371" t="s">
        <v>2186</v>
      </c>
      <c r="D260" s="371" t="s">
        <v>2248</v>
      </c>
      <c r="E260" s="297" t="s">
        <v>2247</v>
      </c>
      <c r="F260" s="306" t="s">
        <v>2107</v>
      </c>
      <c r="G260" s="305">
        <v>252</v>
      </c>
      <c r="H260" s="305">
        <v>252</v>
      </c>
    </row>
    <row r="261" spans="1:8" x14ac:dyDescent="0.2">
      <c r="A261" s="298" t="s">
        <v>2075</v>
      </c>
      <c r="B261" s="369" t="s">
        <v>2111</v>
      </c>
      <c r="C261" s="371" t="s">
        <v>2186</v>
      </c>
      <c r="D261" s="371" t="s">
        <v>2246</v>
      </c>
      <c r="E261" s="297" t="s">
        <v>2245</v>
      </c>
      <c r="F261" s="306" t="s">
        <v>2107</v>
      </c>
      <c r="G261" s="305">
        <v>3523765.73</v>
      </c>
      <c r="H261" s="305">
        <v>4496197.67</v>
      </c>
    </row>
    <row r="262" spans="1:8" x14ac:dyDescent="0.2">
      <c r="A262" s="298" t="s">
        <v>2075</v>
      </c>
      <c r="B262" s="369" t="s">
        <v>2111</v>
      </c>
      <c r="C262" s="371" t="s">
        <v>2186</v>
      </c>
      <c r="D262" s="371" t="s">
        <v>2244</v>
      </c>
      <c r="E262" s="297" t="s">
        <v>2243</v>
      </c>
      <c r="F262" s="306" t="s">
        <v>2107</v>
      </c>
      <c r="G262" s="305">
        <v>3400.23</v>
      </c>
      <c r="H262" s="305">
        <v>3530.23</v>
      </c>
    </row>
    <row r="263" spans="1:8" x14ac:dyDescent="0.2">
      <c r="A263" s="298" t="s">
        <v>2075</v>
      </c>
      <c r="B263" s="369" t="s">
        <v>2111</v>
      </c>
      <c r="C263" s="371" t="s">
        <v>2242</v>
      </c>
      <c r="D263" s="371" t="s">
        <v>2241</v>
      </c>
      <c r="E263" s="297" t="s">
        <v>2240</v>
      </c>
      <c r="F263" s="306" t="s">
        <v>2107</v>
      </c>
      <c r="G263" s="305">
        <v>331.69</v>
      </c>
      <c r="H263" s="305">
        <v>112.49</v>
      </c>
    </row>
    <row r="264" spans="1:8" x14ac:dyDescent="0.2">
      <c r="A264" s="298" t="s">
        <v>2075</v>
      </c>
      <c r="B264" s="369" t="s">
        <v>2111</v>
      </c>
      <c r="C264" s="368" t="s">
        <v>2157</v>
      </c>
      <c r="D264" s="371" t="s">
        <v>2239</v>
      </c>
      <c r="E264" s="297" t="s">
        <v>2238</v>
      </c>
      <c r="F264" s="306" t="s">
        <v>2107</v>
      </c>
      <c r="G264" s="305">
        <v>42911.16</v>
      </c>
      <c r="H264" s="305">
        <v>23668.44</v>
      </c>
    </row>
    <row r="265" spans="1:8" x14ac:dyDescent="0.2">
      <c r="A265" s="298" t="s">
        <v>2075</v>
      </c>
      <c r="B265" s="369" t="s">
        <v>2111</v>
      </c>
      <c r="C265" s="371" t="s">
        <v>2145</v>
      </c>
      <c r="D265" s="371" t="s">
        <v>2237</v>
      </c>
      <c r="E265" s="297" t="s">
        <v>2236</v>
      </c>
      <c r="F265" s="306" t="s">
        <v>2107</v>
      </c>
      <c r="G265" s="305">
        <v>363.66</v>
      </c>
      <c r="H265" s="305">
        <v>4306.68</v>
      </c>
    </row>
    <row r="266" spans="1:8" x14ac:dyDescent="0.2">
      <c r="A266" s="298" t="s">
        <v>2075</v>
      </c>
      <c r="B266" s="369" t="s">
        <v>2111</v>
      </c>
      <c r="C266" s="371" t="s">
        <v>2123</v>
      </c>
      <c r="D266" s="371" t="s">
        <v>2235</v>
      </c>
      <c r="E266" s="297" t="s">
        <v>2234</v>
      </c>
      <c r="F266" s="306" t="s">
        <v>2107</v>
      </c>
      <c r="G266" s="305">
        <v>931387.28</v>
      </c>
      <c r="H266" s="305">
        <v>1781723.05</v>
      </c>
    </row>
    <row r="267" spans="1:8" x14ac:dyDescent="0.2">
      <c r="A267" s="298" t="s">
        <v>2112</v>
      </c>
      <c r="B267" s="369" t="s">
        <v>2111</v>
      </c>
      <c r="C267" s="371" t="s">
        <v>2186</v>
      </c>
      <c r="D267" s="371" t="s">
        <v>2233</v>
      </c>
      <c r="E267" s="297" t="s">
        <v>2232</v>
      </c>
      <c r="F267" s="306" t="s">
        <v>2107</v>
      </c>
      <c r="G267" s="305">
        <v>0</v>
      </c>
      <c r="H267" s="305">
        <v>0</v>
      </c>
    </row>
    <row r="268" spans="1:8" x14ac:dyDescent="0.2">
      <c r="A268" s="298" t="s">
        <v>2112</v>
      </c>
      <c r="B268" s="369" t="s">
        <v>2111</v>
      </c>
      <c r="C268" s="368" t="s">
        <v>2186</v>
      </c>
      <c r="D268" s="368" t="s">
        <v>2231</v>
      </c>
      <c r="E268" s="301" t="s">
        <v>2224</v>
      </c>
      <c r="F268" s="256" t="s">
        <v>2107</v>
      </c>
      <c r="G268" s="300">
        <v>69.7</v>
      </c>
      <c r="H268" s="300" t="s">
        <v>2106</v>
      </c>
    </row>
    <row r="269" spans="1:8" x14ac:dyDescent="0.2">
      <c r="A269" s="298" t="s">
        <v>2112</v>
      </c>
      <c r="B269" s="369" t="s">
        <v>2111</v>
      </c>
      <c r="C269" s="368" t="s">
        <v>2186</v>
      </c>
      <c r="D269" s="368" t="s">
        <v>2230</v>
      </c>
      <c r="E269" s="301" t="s">
        <v>2229</v>
      </c>
      <c r="F269" s="256" t="s">
        <v>2107</v>
      </c>
      <c r="G269" s="300">
        <v>30</v>
      </c>
      <c r="H269" s="300">
        <v>89.2</v>
      </c>
    </row>
    <row r="270" spans="1:8" x14ac:dyDescent="0.2">
      <c r="A270" s="298" t="s">
        <v>2112</v>
      </c>
      <c r="B270" s="369" t="s">
        <v>2111</v>
      </c>
      <c r="C270" s="368" t="s">
        <v>2186</v>
      </c>
      <c r="D270" s="368" t="s">
        <v>2228</v>
      </c>
      <c r="E270" s="301" t="s">
        <v>2227</v>
      </c>
      <c r="F270" s="256" t="s">
        <v>2107</v>
      </c>
      <c r="G270" s="300">
        <v>418.01</v>
      </c>
      <c r="H270" s="300">
        <v>508.01</v>
      </c>
    </row>
    <row r="271" spans="1:8" x14ac:dyDescent="0.2">
      <c r="A271" s="298" t="s">
        <v>2112</v>
      </c>
      <c r="B271" s="369" t="s">
        <v>2111</v>
      </c>
      <c r="C271" s="368" t="s">
        <v>2186</v>
      </c>
      <c r="D271" s="368" t="s">
        <v>2226</v>
      </c>
      <c r="E271" s="301" t="s">
        <v>2224</v>
      </c>
      <c r="F271" s="256" t="s">
        <v>2107</v>
      </c>
      <c r="G271" s="300">
        <v>1142.4000000000001</v>
      </c>
      <c r="H271" s="300">
        <v>1182.4000000000001</v>
      </c>
    </row>
    <row r="272" spans="1:8" x14ac:dyDescent="0.2">
      <c r="A272" s="298" t="s">
        <v>2112</v>
      </c>
      <c r="B272" s="369" t="s">
        <v>2111</v>
      </c>
      <c r="C272" s="368" t="s">
        <v>2186</v>
      </c>
      <c r="D272" s="368" t="s">
        <v>2225</v>
      </c>
      <c r="E272" s="301" t="s">
        <v>2224</v>
      </c>
      <c r="F272" s="256" t="s">
        <v>2107</v>
      </c>
      <c r="G272" s="300">
        <v>25741626.649999999</v>
      </c>
      <c r="H272" s="300">
        <v>22078353.370000001</v>
      </c>
    </row>
    <row r="273" spans="1:8" x14ac:dyDescent="0.2">
      <c r="A273" s="298" t="s">
        <v>2112</v>
      </c>
      <c r="B273" s="369" t="s">
        <v>2111</v>
      </c>
      <c r="C273" s="368" t="s">
        <v>2186</v>
      </c>
      <c r="D273" s="368" t="s">
        <v>2223</v>
      </c>
      <c r="E273" s="301" t="s">
        <v>2215</v>
      </c>
      <c r="F273" s="256" t="s">
        <v>2107</v>
      </c>
      <c r="G273" s="300">
        <v>26778138.219999999</v>
      </c>
      <c r="H273" s="300">
        <v>27801393.079999998</v>
      </c>
    </row>
    <row r="274" spans="1:8" x14ac:dyDescent="0.2">
      <c r="A274" s="298" t="s">
        <v>2112</v>
      </c>
      <c r="B274" s="369" t="s">
        <v>2111</v>
      </c>
      <c r="C274" s="368" t="s">
        <v>2186</v>
      </c>
      <c r="D274" s="368" t="s">
        <v>2222</v>
      </c>
      <c r="E274" s="301" t="s">
        <v>2221</v>
      </c>
      <c r="F274" s="256" t="s">
        <v>2107</v>
      </c>
      <c r="G274" s="300">
        <v>10375.07</v>
      </c>
      <c r="H274" s="300">
        <v>9648.49</v>
      </c>
    </row>
    <row r="275" spans="1:8" x14ac:dyDescent="0.2">
      <c r="A275" s="298" t="s">
        <v>2112</v>
      </c>
      <c r="B275" s="369" t="s">
        <v>2111</v>
      </c>
      <c r="C275" s="368" t="s">
        <v>2186</v>
      </c>
      <c r="D275" s="368" t="s">
        <v>2220</v>
      </c>
      <c r="E275" s="301" t="s">
        <v>2219</v>
      </c>
      <c r="F275" s="256" t="s">
        <v>2107</v>
      </c>
      <c r="G275" s="300">
        <v>36257.58</v>
      </c>
      <c r="H275" s="300">
        <v>66965.570000000007</v>
      </c>
    </row>
    <row r="276" spans="1:8" x14ac:dyDescent="0.2">
      <c r="A276" s="298" t="s">
        <v>2112</v>
      </c>
      <c r="B276" s="369" t="s">
        <v>2111</v>
      </c>
      <c r="C276" s="368" t="s">
        <v>2186</v>
      </c>
      <c r="D276" s="368" t="s">
        <v>2218</v>
      </c>
      <c r="E276" s="301" t="s">
        <v>2217</v>
      </c>
      <c r="F276" s="256" t="s">
        <v>2107</v>
      </c>
      <c r="G276" s="300">
        <v>661.44</v>
      </c>
      <c r="H276" s="300">
        <v>713.44</v>
      </c>
    </row>
    <row r="277" spans="1:8" x14ac:dyDescent="0.2">
      <c r="A277" s="298" t="s">
        <v>2112</v>
      </c>
      <c r="B277" s="369" t="s">
        <v>2111</v>
      </c>
      <c r="C277" s="368" t="s">
        <v>2186</v>
      </c>
      <c r="D277" s="368" t="s">
        <v>2216</v>
      </c>
      <c r="E277" s="301" t="s">
        <v>2215</v>
      </c>
      <c r="F277" s="256" t="s">
        <v>2107</v>
      </c>
      <c r="G277" s="300">
        <v>236.83</v>
      </c>
      <c r="H277" s="300">
        <v>1396.76</v>
      </c>
    </row>
    <row r="278" spans="1:8" x14ac:dyDescent="0.2">
      <c r="A278" s="298" t="s">
        <v>2112</v>
      </c>
      <c r="B278" s="369" t="s">
        <v>2111</v>
      </c>
      <c r="C278" s="368" t="s">
        <v>2186</v>
      </c>
      <c r="D278" s="368" t="s">
        <v>2214</v>
      </c>
      <c r="E278" s="301" t="s">
        <v>2213</v>
      </c>
      <c r="F278" s="256" t="s">
        <v>2107</v>
      </c>
      <c r="G278" s="300">
        <v>59.18</v>
      </c>
      <c r="H278" s="300">
        <v>86.38</v>
      </c>
    </row>
    <row r="279" spans="1:8" x14ac:dyDescent="0.2">
      <c r="A279" s="298" t="s">
        <v>2112</v>
      </c>
      <c r="B279" s="369" t="s">
        <v>2111</v>
      </c>
      <c r="C279" s="368" t="s">
        <v>2186</v>
      </c>
      <c r="D279" s="368" t="s">
        <v>2212</v>
      </c>
      <c r="E279" s="301" t="s">
        <v>2211</v>
      </c>
      <c r="F279" s="256" t="s">
        <v>2107</v>
      </c>
      <c r="G279" s="300">
        <v>114.76</v>
      </c>
      <c r="H279" s="300" t="s">
        <v>2106</v>
      </c>
    </row>
    <row r="280" spans="1:8" x14ac:dyDescent="0.2">
      <c r="A280" s="298" t="s">
        <v>2112</v>
      </c>
      <c r="B280" s="369" t="s">
        <v>2111</v>
      </c>
      <c r="C280" s="368" t="s">
        <v>2186</v>
      </c>
      <c r="D280" s="368" t="s">
        <v>2210</v>
      </c>
      <c r="E280" s="301" t="s">
        <v>2209</v>
      </c>
      <c r="F280" s="256" t="s">
        <v>2107</v>
      </c>
      <c r="G280" s="300">
        <v>58.99</v>
      </c>
      <c r="H280" s="300">
        <v>114.59</v>
      </c>
    </row>
    <row r="281" spans="1:8" x14ac:dyDescent="0.2">
      <c r="A281" s="298" t="s">
        <v>2112</v>
      </c>
      <c r="B281" s="369" t="s">
        <v>2111</v>
      </c>
      <c r="C281" s="368" t="s">
        <v>2186</v>
      </c>
      <c r="D281" s="368" t="s">
        <v>2208</v>
      </c>
      <c r="E281" s="301" t="s">
        <v>2207</v>
      </c>
      <c r="F281" s="256" t="s">
        <v>2107</v>
      </c>
      <c r="G281" s="300">
        <v>41.7</v>
      </c>
      <c r="H281" s="300" t="s">
        <v>2106</v>
      </c>
    </row>
    <row r="282" spans="1:8" x14ac:dyDescent="0.2">
      <c r="A282" s="298" t="s">
        <v>2112</v>
      </c>
      <c r="B282" s="369" t="s">
        <v>2111</v>
      </c>
      <c r="C282" s="368" t="s">
        <v>2186</v>
      </c>
      <c r="D282" s="368" t="s">
        <v>2206</v>
      </c>
      <c r="E282" s="301" t="s">
        <v>2205</v>
      </c>
      <c r="F282" s="256" t="s">
        <v>2107</v>
      </c>
      <c r="G282" s="300">
        <v>53.15</v>
      </c>
      <c r="H282" s="300">
        <v>88.75</v>
      </c>
    </row>
    <row r="283" spans="1:8" x14ac:dyDescent="0.2">
      <c r="A283" s="298" t="s">
        <v>2112</v>
      </c>
      <c r="B283" s="369" t="s">
        <v>2111</v>
      </c>
      <c r="C283" s="368" t="s">
        <v>2186</v>
      </c>
      <c r="D283" s="368" t="s">
        <v>2204</v>
      </c>
      <c r="E283" s="301" t="s">
        <v>2203</v>
      </c>
      <c r="F283" s="256" t="s">
        <v>2107</v>
      </c>
      <c r="G283" s="300">
        <v>45.8</v>
      </c>
      <c r="H283" s="300">
        <v>85.8</v>
      </c>
    </row>
    <row r="284" spans="1:8" x14ac:dyDescent="0.2">
      <c r="A284" s="298" t="s">
        <v>2112</v>
      </c>
      <c r="B284" s="369" t="s">
        <v>2111</v>
      </c>
      <c r="C284" s="368" t="s">
        <v>2186</v>
      </c>
      <c r="D284" s="368" t="s">
        <v>2202</v>
      </c>
      <c r="E284" s="301" t="s">
        <v>2201</v>
      </c>
      <c r="F284" s="256" t="s">
        <v>2107</v>
      </c>
      <c r="G284" s="300">
        <v>33.799999999999997</v>
      </c>
      <c r="H284" s="300">
        <v>73.8</v>
      </c>
    </row>
    <row r="285" spans="1:8" x14ac:dyDescent="0.2">
      <c r="A285" s="298" t="s">
        <v>2112</v>
      </c>
      <c r="B285" s="369" t="s">
        <v>2111</v>
      </c>
      <c r="C285" s="368" t="s">
        <v>2186</v>
      </c>
      <c r="D285" s="368" t="s">
        <v>2200</v>
      </c>
      <c r="E285" s="301" t="s">
        <v>2199</v>
      </c>
      <c r="F285" s="256" t="s">
        <v>2107</v>
      </c>
      <c r="G285" s="300">
        <v>485.42</v>
      </c>
      <c r="H285" s="300">
        <v>792.22</v>
      </c>
    </row>
    <row r="286" spans="1:8" x14ac:dyDescent="0.2">
      <c r="A286" s="298" t="s">
        <v>2112</v>
      </c>
      <c r="B286" s="369" t="s">
        <v>2111</v>
      </c>
      <c r="C286" s="368" t="s">
        <v>2186</v>
      </c>
      <c r="D286" s="368" t="s">
        <v>2198</v>
      </c>
      <c r="E286" s="301" t="s">
        <v>2197</v>
      </c>
      <c r="F286" s="256" t="s">
        <v>2107</v>
      </c>
      <c r="G286" s="300">
        <v>53.2</v>
      </c>
      <c r="H286" s="300" t="s">
        <v>2106</v>
      </c>
    </row>
    <row r="287" spans="1:8" x14ac:dyDescent="0.2">
      <c r="A287" s="298" t="s">
        <v>2112</v>
      </c>
      <c r="B287" s="369" t="s">
        <v>2111</v>
      </c>
      <c r="C287" s="368" t="s">
        <v>2186</v>
      </c>
      <c r="D287" s="368" t="s">
        <v>2196</v>
      </c>
      <c r="E287" s="301" t="s">
        <v>2195</v>
      </c>
      <c r="F287" s="256" t="s">
        <v>2107</v>
      </c>
      <c r="G287" s="300">
        <v>50</v>
      </c>
      <c r="H287" s="300">
        <v>90</v>
      </c>
    </row>
    <row r="288" spans="1:8" x14ac:dyDescent="0.2">
      <c r="A288" s="298" t="s">
        <v>2112</v>
      </c>
      <c r="B288" s="369" t="s">
        <v>2111</v>
      </c>
      <c r="C288" s="368" t="s">
        <v>2186</v>
      </c>
      <c r="D288" s="368" t="s">
        <v>2194</v>
      </c>
      <c r="E288" s="301" t="s">
        <v>2193</v>
      </c>
      <c r="F288" s="256" t="s">
        <v>2107</v>
      </c>
      <c r="G288" s="300">
        <v>99.63</v>
      </c>
      <c r="H288" s="300">
        <v>2443.06</v>
      </c>
    </row>
    <row r="289" spans="1:8" x14ac:dyDescent="0.2">
      <c r="A289" s="298" t="s">
        <v>2112</v>
      </c>
      <c r="B289" s="369" t="s">
        <v>2111</v>
      </c>
      <c r="C289" s="368" t="s">
        <v>2186</v>
      </c>
      <c r="D289" s="368" t="s">
        <v>2192</v>
      </c>
      <c r="E289" s="301" t="s">
        <v>2191</v>
      </c>
      <c r="F289" s="256" t="s">
        <v>2107</v>
      </c>
      <c r="G289" s="300">
        <v>51.6</v>
      </c>
      <c r="H289" s="300">
        <v>151.6</v>
      </c>
    </row>
    <row r="290" spans="1:8" x14ac:dyDescent="0.2">
      <c r="A290" s="298" t="s">
        <v>2112</v>
      </c>
      <c r="B290" s="369" t="s">
        <v>2111</v>
      </c>
      <c r="C290" s="368" t="s">
        <v>2186</v>
      </c>
      <c r="D290" s="368" t="s">
        <v>2190</v>
      </c>
      <c r="E290" s="301" t="s">
        <v>2189</v>
      </c>
      <c r="F290" s="256" t="s">
        <v>2107</v>
      </c>
      <c r="G290" s="300">
        <v>289.75</v>
      </c>
      <c r="H290" s="300">
        <v>472.93</v>
      </c>
    </row>
    <row r="291" spans="1:8" x14ac:dyDescent="0.2">
      <c r="A291" s="298" t="s">
        <v>2112</v>
      </c>
      <c r="B291" s="369" t="s">
        <v>2111</v>
      </c>
      <c r="C291" s="368" t="s">
        <v>2186</v>
      </c>
      <c r="D291" s="368" t="s">
        <v>2188</v>
      </c>
      <c r="E291" s="301" t="s">
        <v>2187</v>
      </c>
      <c r="F291" s="256" t="s">
        <v>2107</v>
      </c>
      <c r="G291" s="300">
        <v>100.08</v>
      </c>
      <c r="H291" s="300">
        <v>100.08</v>
      </c>
    </row>
    <row r="292" spans="1:8" x14ac:dyDescent="0.2">
      <c r="A292" s="298" t="s">
        <v>2112</v>
      </c>
      <c r="B292" s="369" t="s">
        <v>2111</v>
      </c>
      <c r="C292" s="368" t="s">
        <v>2186</v>
      </c>
      <c r="D292" s="368" t="s">
        <v>2185</v>
      </c>
      <c r="E292" s="301" t="s">
        <v>2184</v>
      </c>
      <c r="F292" s="256" t="s">
        <v>2107</v>
      </c>
      <c r="G292" s="300" t="s">
        <v>2106</v>
      </c>
      <c r="H292" s="300">
        <v>193263.49</v>
      </c>
    </row>
    <row r="293" spans="1:8" x14ac:dyDescent="0.2">
      <c r="A293" s="298" t="s">
        <v>2112</v>
      </c>
      <c r="B293" s="369" t="s">
        <v>2111</v>
      </c>
      <c r="C293" s="368" t="s">
        <v>2157</v>
      </c>
      <c r="D293" s="368" t="s">
        <v>2183</v>
      </c>
      <c r="E293" s="301" t="s">
        <v>2182</v>
      </c>
      <c r="F293" s="256" t="s">
        <v>2107</v>
      </c>
      <c r="G293" s="300">
        <v>1671620.19</v>
      </c>
      <c r="H293" s="300">
        <v>2744280.59</v>
      </c>
    </row>
    <row r="294" spans="1:8" x14ac:dyDescent="0.2">
      <c r="A294" s="298" t="s">
        <v>2112</v>
      </c>
      <c r="B294" s="369" t="s">
        <v>2111</v>
      </c>
      <c r="C294" s="368" t="s">
        <v>2157</v>
      </c>
      <c r="D294" s="368" t="s">
        <v>2181</v>
      </c>
      <c r="E294" s="301" t="s">
        <v>2180</v>
      </c>
      <c r="F294" s="256" t="s">
        <v>2107</v>
      </c>
      <c r="G294" s="300">
        <v>3227825.27</v>
      </c>
      <c r="H294" s="300">
        <v>6989535.8099999996</v>
      </c>
    </row>
    <row r="295" spans="1:8" x14ac:dyDescent="0.2">
      <c r="A295" s="298" t="s">
        <v>2112</v>
      </c>
      <c r="B295" s="369" t="s">
        <v>2111</v>
      </c>
      <c r="C295" s="368" t="s">
        <v>2157</v>
      </c>
      <c r="D295" s="368" t="s">
        <v>2179</v>
      </c>
      <c r="E295" s="301" t="s">
        <v>2178</v>
      </c>
      <c r="F295" s="256" t="s">
        <v>2107</v>
      </c>
      <c r="G295" s="300">
        <v>351535.49</v>
      </c>
      <c r="H295" s="300">
        <v>472458.3</v>
      </c>
    </row>
    <row r="296" spans="1:8" x14ac:dyDescent="0.2">
      <c r="A296" s="298" t="s">
        <v>2112</v>
      </c>
      <c r="B296" s="369" t="s">
        <v>2111</v>
      </c>
      <c r="C296" s="368" t="s">
        <v>2157</v>
      </c>
      <c r="D296" s="368" t="s">
        <v>2177</v>
      </c>
      <c r="E296" s="301" t="s">
        <v>2176</v>
      </c>
      <c r="F296" s="256" t="s">
        <v>2107</v>
      </c>
      <c r="G296" s="300">
        <v>372.04</v>
      </c>
      <c r="H296" s="300">
        <v>7834.6</v>
      </c>
    </row>
    <row r="297" spans="1:8" x14ac:dyDescent="0.2">
      <c r="A297" s="298" t="s">
        <v>2112</v>
      </c>
      <c r="B297" s="369" t="s">
        <v>2111</v>
      </c>
      <c r="C297" s="368" t="s">
        <v>2157</v>
      </c>
      <c r="D297" s="368" t="s">
        <v>2175</v>
      </c>
      <c r="E297" s="301" t="s">
        <v>2174</v>
      </c>
      <c r="F297" s="256" t="s">
        <v>2107</v>
      </c>
      <c r="G297" s="300">
        <v>78595.16</v>
      </c>
      <c r="H297" s="300">
        <v>103192.81</v>
      </c>
    </row>
    <row r="298" spans="1:8" x14ac:dyDescent="0.2">
      <c r="A298" s="298" t="s">
        <v>2112</v>
      </c>
      <c r="B298" s="369" t="s">
        <v>2111</v>
      </c>
      <c r="C298" s="368" t="s">
        <v>2157</v>
      </c>
      <c r="D298" s="368" t="s">
        <v>2173</v>
      </c>
      <c r="E298" s="301" t="s">
        <v>2172</v>
      </c>
      <c r="F298" s="256" t="s">
        <v>2107</v>
      </c>
      <c r="G298" s="300">
        <v>164336.59</v>
      </c>
      <c r="H298" s="300">
        <v>164861.46</v>
      </c>
    </row>
    <row r="299" spans="1:8" x14ac:dyDescent="0.2">
      <c r="A299" s="298" t="s">
        <v>2112</v>
      </c>
      <c r="B299" s="369" t="s">
        <v>2111</v>
      </c>
      <c r="C299" s="368" t="s">
        <v>2157</v>
      </c>
      <c r="D299" s="368" t="s">
        <v>2171</v>
      </c>
      <c r="E299" s="301" t="s">
        <v>2169</v>
      </c>
      <c r="F299" s="256" t="s">
        <v>2107</v>
      </c>
      <c r="G299" s="300">
        <v>206.1</v>
      </c>
      <c r="H299" s="300">
        <v>271.3</v>
      </c>
    </row>
    <row r="300" spans="1:8" x14ac:dyDescent="0.2">
      <c r="A300" s="298" t="s">
        <v>2112</v>
      </c>
      <c r="B300" s="369" t="s">
        <v>2111</v>
      </c>
      <c r="C300" s="368" t="s">
        <v>2157</v>
      </c>
      <c r="D300" s="368" t="s">
        <v>2170</v>
      </c>
      <c r="E300" s="301" t="s">
        <v>2169</v>
      </c>
      <c r="F300" s="256" t="s">
        <v>2107</v>
      </c>
      <c r="G300" s="300">
        <v>320.38</v>
      </c>
      <c r="H300" s="300">
        <v>37375.96</v>
      </c>
    </row>
    <row r="301" spans="1:8" x14ac:dyDescent="0.2">
      <c r="A301" s="298" t="s">
        <v>2112</v>
      </c>
      <c r="B301" s="369" t="s">
        <v>2111</v>
      </c>
      <c r="C301" s="368" t="s">
        <v>2157</v>
      </c>
      <c r="D301" s="368" t="s">
        <v>2168</v>
      </c>
      <c r="E301" s="301" t="s">
        <v>2167</v>
      </c>
      <c r="F301" s="256" t="s">
        <v>2107</v>
      </c>
      <c r="G301" s="300">
        <v>875708.05</v>
      </c>
      <c r="H301" s="300">
        <v>1407774.05</v>
      </c>
    </row>
    <row r="302" spans="1:8" x14ac:dyDescent="0.2">
      <c r="A302" s="298" t="s">
        <v>2112</v>
      </c>
      <c r="B302" s="369" t="s">
        <v>2111</v>
      </c>
      <c r="C302" s="368" t="s">
        <v>2157</v>
      </c>
      <c r="D302" s="368" t="s">
        <v>2166</v>
      </c>
      <c r="E302" s="301" t="s">
        <v>2165</v>
      </c>
      <c r="F302" s="256" t="s">
        <v>2107</v>
      </c>
      <c r="G302" s="300">
        <v>0</v>
      </c>
      <c r="H302" s="300">
        <v>489.31</v>
      </c>
    </row>
    <row r="303" spans="1:8" x14ac:dyDescent="0.2">
      <c r="A303" s="298" t="s">
        <v>2112</v>
      </c>
      <c r="B303" s="369" t="s">
        <v>2111</v>
      </c>
      <c r="C303" s="368" t="s">
        <v>2157</v>
      </c>
      <c r="D303" s="368" t="s">
        <v>2164</v>
      </c>
      <c r="E303" s="301" t="s">
        <v>2159</v>
      </c>
      <c r="F303" s="256" t="s">
        <v>2107</v>
      </c>
      <c r="G303" s="300" t="s">
        <v>2106</v>
      </c>
      <c r="H303" s="300">
        <v>129.31</v>
      </c>
    </row>
    <row r="304" spans="1:8" x14ac:dyDescent="0.2">
      <c r="A304" s="298" t="s">
        <v>2112</v>
      </c>
      <c r="B304" s="369" t="s">
        <v>2111</v>
      </c>
      <c r="C304" s="368" t="s">
        <v>2157</v>
      </c>
      <c r="D304" s="368" t="s">
        <v>2163</v>
      </c>
      <c r="E304" s="301" t="s">
        <v>2159</v>
      </c>
      <c r="F304" s="256" t="s">
        <v>2107</v>
      </c>
      <c r="G304" s="300" t="s">
        <v>2106</v>
      </c>
      <c r="H304" s="300">
        <v>129.31299999999999</v>
      </c>
    </row>
    <row r="305" spans="1:8" x14ac:dyDescent="0.2">
      <c r="A305" s="298" t="s">
        <v>2112</v>
      </c>
      <c r="B305" s="369" t="s">
        <v>2111</v>
      </c>
      <c r="C305" s="368" t="s">
        <v>2157</v>
      </c>
      <c r="D305" s="368" t="s">
        <v>2162</v>
      </c>
      <c r="E305" s="301" t="s">
        <v>2159</v>
      </c>
      <c r="F305" s="256" t="s">
        <v>2107</v>
      </c>
      <c r="G305" s="300" t="s">
        <v>2106</v>
      </c>
      <c r="H305" s="300">
        <v>129.38999999999999</v>
      </c>
    </row>
    <row r="306" spans="1:8" x14ac:dyDescent="0.2">
      <c r="A306" s="298" t="s">
        <v>2112</v>
      </c>
      <c r="B306" s="369" t="s">
        <v>2111</v>
      </c>
      <c r="C306" s="368" t="s">
        <v>2157</v>
      </c>
      <c r="D306" s="368" t="s">
        <v>2161</v>
      </c>
      <c r="E306" s="301" t="s">
        <v>2159</v>
      </c>
      <c r="F306" s="256" t="s">
        <v>2107</v>
      </c>
      <c r="G306" s="300" t="s">
        <v>2106</v>
      </c>
      <c r="H306" s="300">
        <v>294.31</v>
      </c>
    </row>
    <row r="307" spans="1:8" x14ac:dyDescent="0.2">
      <c r="A307" s="298" t="s">
        <v>2112</v>
      </c>
      <c r="B307" s="369" t="s">
        <v>2111</v>
      </c>
      <c r="C307" s="368" t="s">
        <v>2157</v>
      </c>
      <c r="D307" s="368" t="s">
        <v>2160</v>
      </c>
      <c r="E307" s="301" t="s">
        <v>2159</v>
      </c>
      <c r="F307" s="256" t="s">
        <v>2107</v>
      </c>
      <c r="G307" s="300" t="s">
        <v>2106</v>
      </c>
      <c r="H307" s="300">
        <v>129.31</v>
      </c>
    </row>
    <row r="308" spans="1:8" x14ac:dyDescent="0.2">
      <c r="A308" s="298" t="s">
        <v>2112</v>
      </c>
      <c r="B308" s="369" t="s">
        <v>2111</v>
      </c>
      <c r="C308" s="368" t="s">
        <v>2157</v>
      </c>
      <c r="D308" s="368" t="s">
        <v>2158</v>
      </c>
      <c r="E308" s="301" t="s">
        <v>2155</v>
      </c>
      <c r="F308" s="256" t="s">
        <v>2107</v>
      </c>
      <c r="G308" s="300" t="s">
        <v>2106</v>
      </c>
      <c r="H308" s="300">
        <v>164.39</v>
      </c>
    </row>
    <row r="309" spans="1:8" x14ac:dyDescent="0.2">
      <c r="A309" s="298" t="s">
        <v>2112</v>
      </c>
      <c r="B309" s="369" t="s">
        <v>2111</v>
      </c>
      <c r="C309" s="368" t="s">
        <v>2157</v>
      </c>
      <c r="D309" s="368" t="s">
        <v>2156</v>
      </c>
      <c r="E309" s="301" t="s">
        <v>2155</v>
      </c>
      <c r="F309" s="256" t="s">
        <v>2107</v>
      </c>
      <c r="G309" s="300" t="s">
        <v>2106</v>
      </c>
      <c r="H309" s="300">
        <v>119.39</v>
      </c>
    </row>
    <row r="310" spans="1:8" x14ac:dyDescent="0.2">
      <c r="A310" s="298" t="s">
        <v>2112</v>
      </c>
      <c r="B310" s="369" t="s">
        <v>2111</v>
      </c>
      <c r="C310" s="368" t="s">
        <v>2145</v>
      </c>
      <c r="D310" s="368" t="s">
        <v>2154</v>
      </c>
      <c r="E310" s="301" t="s">
        <v>2153</v>
      </c>
      <c r="F310" s="256" t="s">
        <v>2107</v>
      </c>
      <c r="G310" s="300">
        <v>574981.02</v>
      </c>
      <c r="H310" s="300">
        <v>559891.87</v>
      </c>
    </row>
    <row r="311" spans="1:8" x14ac:dyDescent="0.2">
      <c r="A311" s="298" t="s">
        <v>2112</v>
      </c>
      <c r="B311" s="369" t="s">
        <v>2111</v>
      </c>
      <c r="C311" s="368" t="s">
        <v>2145</v>
      </c>
      <c r="D311" s="368" t="s">
        <v>2152</v>
      </c>
      <c r="E311" s="301" t="s">
        <v>2151</v>
      </c>
      <c r="F311" s="256" t="s">
        <v>2107</v>
      </c>
      <c r="G311" s="300">
        <v>709004.56</v>
      </c>
      <c r="H311" s="300">
        <v>433608.91</v>
      </c>
    </row>
    <row r="312" spans="1:8" x14ac:dyDescent="0.2">
      <c r="A312" s="298" t="s">
        <v>2112</v>
      </c>
      <c r="B312" s="369" t="s">
        <v>2111</v>
      </c>
      <c r="C312" s="368" t="s">
        <v>2145</v>
      </c>
      <c r="D312" s="368" t="s">
        <v>2150</v>
      </c>
      <c r="E312" s="301" t="s">
        <v>2149</v>
      </c>
      <c r="F312" s="256" t="s">
        <v>2107</v>
      </c>
      <c r="G312" s="300">
        <v>79417283.810000002</v>
      </c>
      <c r="H312" s="300">
        <v>12821436.699999999</v>
      </c>
    </row>
    <row r="313" spans="1:8" x14ac:dyDescent="0.2">
      <c r="A313" s="298" t="s">
        <v>2112</v>
      </c>
      <c r="B313" s="369" t="s">
        <v>2111</v>
      </c>
      <c r="C313" s="368" t="s">
        <v>2145</v>
      </c>
      <c r="D313" s="368" t="s">
        <v>2148</v>
      </c>
      <c r="E313" s="301" t="s">
        <v>2147</v>
      </c>
      <c r="F313" s="256" t="s">
        <v>2107</v>
      </c>
      <c r="G313" s="300">
        <v>54485542.170000002</v>
      </c>
      <c r="H313" s="300">
        <v>1355578.78</v>
      </c>
    </row>
    <row r="314" spans="1:8" x14ac:dyDescent="0.2">
      <c r="A314" s="298" t="s">
        <v>2112</v>
      </c>
      <c r="B314" s="369" t="s">
        <v>2111</v>
      </c>
      <c r="C314" s="368" t="s">
        <v>2145</v>
      </c>
      <c r="D314" s="368" t="s">
        <v>2146</v>
      </c>
      <c r="E314" s="301" t="s">
        <v>2143</v>
      </c>
      <c r="F314" s="256" t="s">
        <v>2107</v>
      </c>
      <c r="G314" s="300" t="s">
        <v>2106</v>
      </c>
      <c r="H314" s="300">
        <v>8</v>
      </c>
    </row>
    <row r="315" spans="1:8" x14ac:dyDescent="0.2">
      <c r="A315" s="298" t="s">
        <v>2112</v>
      </c>
      <c r="B315" s="369" t="s">
        <v>2111</v>
      </c>
      <c r="C315" s="368" t="s">
        <v>2145</v>
      </c>
      <c r="D315" s="368" t="s">
        <v>2144</v>
      </c>
      <c r="E315" s="301" t="s">
        <v>2143</v>
      </c>
      <c r="F315" s="256" t="s">
        <v>2107</v>
      </c>
      <c r="G315" s="300" t="s">
        <v>2106</v>
      </c>
      <c r="H315" s="300">
        <v>8</v>
      </c>
    </row>
    <row r="316" spans="1:8" x14ac:dyDescent="0.2">
      <c r="A316" s="298" t="s">
        <v>2112</v>
      </c>
      <c r="B316" s="369" t="s">
        <v>2111</v>
      </c>
      <c r="C316" s="368" t="s">
        <v>2141</v>
      </c>
      <c r="D316" s="367">
        <v>1022971001</v>
      </c>
      <c r="E316" s="301" t="s">
        <v>2142</v>
      </c>
      <c r="F316" s="256" t="s">
        <v>2107</v>
      </c>
      <c r="G316" s="300">
        <v>907456.92</v>
      </c>
      <c r="H316" s="300">
        <v>1014399.78</v>
      </c>
    </row>
    <row r="317" spans="1:8" x14ac:dyDescent="0.2">
      <c r="A317" s="298" t="s">
        <v>2112</v>
      </c>
      <c r="B317" s="369" t="s">
        <v>2111</v>
      </c>
      <c r="C317" s="368" t="s">
        <v>2141</v>
      </c>
      <c r="D317" s="367">
        <v>1022971002</v>
      </c>
      <c r="E317" s="301" t="s">
        <v>2142</v>
      </c>
      <c r="F317" s="256" t="s">
        <v>2107</v>
      </c>
      <c r="G317" s="300">
        <v>96.9</v>
      </c>
      <c r="H317" s="300">
        <v>465.9</v>
      </c>
    </row>
    <row r="318" spans="1:8" x14ac:dyDescent="0.2">
      <c r="A318" s="298" t="s">
        <v>2112</v>
      </c>
      <c r="B318" s="369" t="s">
        <v>2111</v>
      </c>
      <c r="C318" s="368" t="s">
        <v>2141</v>
      </c>
      <c r="D318" s="367">
        <v>1022971010</v>
      </c>
      <c r="E318" s="301" t="s">
        <v>2140</v>
      </c>
      <c r="F318" s="256" t="s">
        <v>2107</v>
      </c>
      <c r="G318" s="300">
        <v>76.8</v>
      </c>
      <c r="H318" s="300" t="s">
        <v>2106</v>
      </c>
    </row>
    <row r="319" spans="1:8" x14ac:dyDescent="0.2">
      <c r="A319" s="298" t="s">
        <v>2112</v>
      </c>
      <c r="B319" s="369" t="s">
        <v>2111</v>
      </c>
      <c r="C319" s="368" t="s">
        <v>2141</v>
      </c>
      <c r="D319" s="367">
        <v>1022971021</v>
      </c>
      <c r="E319" s="301" t="s">
        <v>2140</v>
      </c>
      <c r="F319" s="256" t="s">
        <v>2107</v>
      </c>
      <c r="G319" s="300">
        <v>325.58999999999997</v>
      </c>
      <c r="H319" s="300">
        <v>15663.39</v>
      </c>
    </row>
    <row r="320" spans="1:8" x14ac:dyDescent="0.2">
      <c r="A320" s="298" t="s">
        <v>2112</v>
      </c>
      <c r="B320" s="369" t="s">
        <v>2111</v>
      </c>
      <c r="C320" s="368" t="s">
        <v>2123</v>
      </c>
      <c r="D320" s="368" t="s">
        <v>2139</v>
      </c>
      <c r="E320" s="301" t="s">
        <v>2138</v>
      </c>
      <c r="F320" s="256" t="s">
        <v>2107</v>
      </c>
      <c r="G320" s="300">
        <v>2295012.56</v>
      </c>
      <c r="H320" s="300">
        <v>2251755.7400000002</v>
      </c>
    </row>
    <row r="321" spans="1:8" x14ac:dyDescent="0.2">
      <c r="A321" s="298" t="s">
        <v>2112</v>
      </c>
      <c r="B321" s="369" t="s">
        <v>2111</v>
      </c>
      <c r="C321" s="368" t="s">
        <v>2123</v>
      </c>
      <c r="D321" s="368" t="s">
        <v>2137</v>
      </c>
      <c r="E321" s="301" t="s">
        <v>2136</v>
      </c>
      <c r="F321" s="256" t="s">
        <v>2107</v>
      </c>
      <c r="G321" s="300">
        <v>2388980.98</v>
      </c>
      <c r="H321" s="300">
        <v>225270.5</v>
      </c>
    </row>
    <row r="322" spans="1:8" x14ac:dyDescent="0.2">
      <c r="A322" s="298" t="s">
        <v>2112</v>
      </c>
      <c r="B322" s="369" t="s">
        <v>2111</v>
      </c>
      <c r="C322" s="368" t="s">
        <v>2123</v>
      </c>
      <c r="D322" s="368" t="s">
        <v>2135</v>
      </c>
      <c r="E322" s="301" t="s">
        <v>2134</v>
      </c>
      <c r="F322" s="256" t="s">
        <v>2107</v>
      </c>
      <c r="G322" s="300">
        <v>237985.02</v>
      </c>
      <c r="H322" s="300">
        <v>540592.02</v>
      </c>
    </row>
    <row r="323" spans="1:8" x14ac:dyDescent="0.2">
      <c r="A323" s="298" t="s">
        <v>2112</v>
      </c>
      <c r="B323" s="369" t="s">
        <v>2111</v>
      </c>
      <c r="C323" s="368" t="s">
        <v>2123</v>
      </c>
      <c r="D323" s="368" t="s">
        <v>2133</v>
      </c>
      <c r="E323" s="301" t="s">
        <v>2132</v>
      </c>
      <c r="F323" s="256" t="s">
        <v>2107</v>
      </c>
      <c r="G323" s="300">
        <v>179.4</v>
      </c>
      <c r="H323" s="300">
        <v>137.1</v>
      </c>
    </row>
    <row r="324" spans="1:8" x14ac:dyDescent="0.2">
      <c r="A324" s="298" t="s">
        <v>2112</v>
      </c>
      <c r="B324" s="369" t="s">
        <v>2111</v>
      </c>
      <c r="C324" s="368" t="s">
        <v>2123</v>
      </c>
      <c r="D324" s="368" t="s">
        <v>2131</v>
      </c>
      <c r="E324" s="301" t="s">
        <v>2130</v>
      </c>
      <c r="F324" s="256" t="s">
        <v>2107</v>
      </c>
      <c r="G324" s="300">
        <v>116.5</v>
      </c>
      <c r="H324" s="300">
        <v>177.5</v>
      </c>
    </row>
    <row r="325" spans="1:8" x14ac:dyDescent="0.2">
      <c r="A325" s="298" t="s">
        <v>2112</v>
      </c>
      <c r="B325" s="369" t="s">
        <v>2111</v>
      </c>
      <c r="C325" s="368" t="s">
        <v>2123</v>
      </c>
      <c r="D325" s="368" t="s">
        <v>2129</v>
      </c>
      <c r="E325" s="301" t="s">
        <v>2128</v>
      </c>
      <c r="F325" s="256" t="s">
        <v>2107</v>
      </c>
      <c r="G325" s="300">
        <v>40.5</v>
      </c>
      <c r="H325" s="300">
        <v>101.5</v>
      </c>
    </row>
    <row r="326" spans="1:8" x14ac:dyDescent="0.2">
      <c r="A326" s="298" t="s">
        <v>2112</v>
      </c>
      <c r="B326" s="369" t="s">
        <v>2111</v>
      </c>
      <c r="C326" s="368" t="s">
        <v>2123</v>
      </c>
      <c r="D326" s="368" t="s">
        <v>2127</v>
      </c>
      <c r="E326" s="301" t="s">
        <v>2124</v>
      </c>
      <c r="F326" s="256" t="s">
        <v>2107</v>
      </c>
      <c r="G326" s="300" t="s">
        <v>2106</v>
      </c>
      <c r="H326" s="300">
        <v>93.5</v>
      </c>
    </row>
    <row r="327" spans="1:8" x14ac:dyDescent="0.2">
      <c r="A327" s="298" t="s">
        <v>2112</v>
      </c>
      <c r="B327" s="369" t="s">
        <v>2111</v>
      </c>
      <c r="C327" s="368" t="s">
        <v>2123</v>
      </c>
      <c r="D327" s="368" t="s">
        <v>2126</v>
      </c>
      <c r="E327" s="301" t="s">
        <v>2124</v>
      </c>
      <c r="F327" s="256" t="s">
        <v>2107</v>
      </c>
      <c r="G327" s="300" t="s">
        <v>2106</v>
      </c>
      <c r="H327" s="300">
        <v>193.5</v>
      </c>
    </row>
    <row r="328" spans="1:8" x14ac:dyDescent="0.2">
      <c r="A328" s="298" t="s">
        <v>2112</v>
      </c>
      <c r="B328" s="369" t="s">
        <v>2111</v>
      </c>
      <c r="C328" s="368" t="s">
        <v>2123</v>
      </c>
      <c r="D328" s="368" t="s">
        <v>2125</v>
      </c>
      <c r="E328" s="301" t="s">
        <v>2124</v>
      </c>
      <c r="F328" s="256" t="s">
        <v>2107</v>
      </c>
      <c r="G328" s="300" t="s">
        <v>2106</v>
      </c>
      <c r="H328" s="300">
        <v>93.5</v>
      </c>
    </row>
    <row r="329" spans="1:8" x14ac:dyDescent="0.2">
      <c r="A329" s="298" t="s">
        <v>2112</v>
      </c>
      <c r="B329" s="369" t="s">
        <v>2111</v>
      </c>
      <c r="C329" s="368" t="s">
        <v>2123</v>
      </c>
      <c r="D329" s="368" t="s">
        <v>2122</v>
      </c>
      <c r="E329" s="301" t="s">
        <v>2121</v>
      </c>
      <c r="F329" s="256" t="s">
        <v>2107</v>
      </c>
      <c r="G329" s="300" t="s">
        <v>2106</v>
      </c>
      <c r="H329" s="300">
        <v>100</v>
      </c>
    </row>
    <row r="330" spans="1:8" x14ac:dyDescent="0.2">
      <c r="A330" s="298" t="s">
        <v>2112</v>
      </c>
      <c r="B330" s="369" t="s">
        <v>2111</v>
      </c>
      <c r="C330" s="368" t="s">
        <v>2120</v>
      </c>
      <c r="D330" s="368" t="s">
        <v>2119</v>
      </c>
      <c r="E330" s="301" t="s">
        <v>2118</v>
      </c>
      <c r="F330" s="256" t="s">
        <v>2107</v>
      </c>
      <c r="G330" s="300">
        <v>0</v>
      </c>
      <c r="H330" s="300">
        <v>50</v>
      </c>
    </row>
    <row r="331" spans="1:8" x14ac:dyDescent="0.2">
      <c r="A331" s="298" t="s">
        <v>2112</v>
      </c>
      <c r="B331" s="369" t="s">
        <v>2111</v>
      </c>
      <c r="C331" s="368" t="s">
        <v>2117</v>
      </c>
      <c r="D331" s="370">
        <v>21112</v>
      </c>
      <c r="E331" s="301" t="s">
        <v>2116</v>
      </c>
      <c r="F331" s="256" t="s">
        <v>2107</v>
      </c>
      <c r="G331" s="300">
        <v>30000000</v>
      </c>
      <c r="H331" s="300" t="s">
        <v>2106</v>
      </c>
    </row>
    <row r="332" spans="1:8" x14ac:dyDescent="0.2">
      <c r="A332" s="298" t="s">
        <v>2112</v>
      </c>
      <c r="B332" s="369" t="s">
        <v>2111</v>
      </c>
      <c r="C332" s="368" t="s">
        <v>2115</v>
      </c>
      <c r="D332" s="367">
        <v>25895</v>
      </c>
      <c r="E332" s="301" t="s">
        <v>2108</v>
      </c>
      <c r="F332" s="256" t="s">
        <v>2107</v>
      </c>
      <c r="G332" s="300" t="s">
        <v>2106</v>
      </c>
      <c r="H332" s="300">
        <v>30000000</v>
      </c>
    </row>
    <row r="333" spans="1:8" x14ac:dyDescent="0.2">
      <c r="A333" s="298" t="s">
        <v>2112</v>
      </c>
      <c r="B333" s="369" t="s">
        <v>2111</v>
      </c>
      <c r="C333" s="368" t="s">
        <v>2114</v>
      </c>
      <c r="D333" s="367">
        <v>25898</v>
      </c>
      <c r="E333" s="301" t="s">
        <v>2108</v>
      </c>
      <c r="F333" s="256" t="s">
        <v>2107</v>
      </c>
      <c r="G333" s="300" t="s">
        <v>2106</v>
      </c>
      <c r="H333" s="300">
        <v>10000000</v>
      </c>
    </row>
    <row r="334" spans="1:8" x14ac:dyDescent="0.2">
      <c r="A334" s="298" t="s">
        <v>2112</v>
      </c>
      <c r="B334" s="369" t="s">
        <v>2111</v>
      </c>
      <c r="C334" s="368" t="s">
        <v>2113</v>
      </c>
      <c r="D334" s="367">
        <v>20000000034694</v>
      </c>
      <c r="E334" s="301" t="s">
        <v>2108</v>
      </c>
      <c r="F334" s="256" t="s">
        <v>2107</v>
      </c>
      <c r="G334" s="300" t="s">
        <v>2106</v>
      </c>
      <c r="H334" s="300">
        <v>100000000</v>
      </c>
    </row>
    <row r="335" spans="1:8" x14ac:dyDescent="0.2">
      <c r="A335" s="298" t="s">
        <v>2112</v>
      </c>
      <c r="B335" s="369" t="s">
        <v>2111</v>
      </c>
      <c r="C335" s="368" t="s">
        <v>2110</v>
      </c>
      <c r="D335" s="367" t="s">
        <v>2109</v>
      </c>
      <c r="E335" s="301" t="s">
        <v>2108</v>
      </c>
      <c r="F335" s="256" t="s">
        <v>2107</v>
      </c>
      <c r="G335" s="300" t="s">
        <v>2106</v>
      </c>
      <c r="H335" s="300">
        <v>27000000</v>
      </c>
    </row>
    <row r="336" spans="1:8" x14ac:dyDescent="0.2">
      <c r="A336" s="262" t="s">
        <v>2076</v>
      </c>
      <c r="B336" s="259" t="s">
        <v>2053</v>
      </c>
      <c r="C336" s="258" t="s">
        <v>2058</v>
      </c>
      <c r="D336" s="258" t="s">
        <v>2071</v>
      </c>
      <c r="E336" s="257">
        <v>2016</v>
      </c>
      <c r="F336" s="256" t="s">
        <v>2050</v>
      </c>
      <c r="G336" s="255">
        <v>0</v>
      </c>
      <c r="H336" s="255">
        <v>0</v>
      </c>
    </row>
    <row r="337" spans="1:8" x14ac:dyDescent="0.2">
      <c r="A337" s="262" t="s">
        <v>2075</v>
      </c>
      <c r="B337" s="259" t="s">
        <v>2053</v>
      </c>
      <c r="C337" s="258" t="s">
        <v>2058</v>
      </c>
      <c r="D337" s="258" t="s">
        <v>2074</v>
      </c>
      <c r="E337" s="257">
        <v>2017</v>
      </c>
      <c r="F337" s="256" t="s">
        <v>2050</v>
      </c>
      <c r="G337" s="255">
        <v>2015343.9</v>
      </c>
      <c r="H337" s="255">
        <v>1592490.47</v>
      </c>
    </row>
    <row r="338" spans="1:8" x14ac:dyDescent="0.2">
      <c r="A338" s="262" t="s">
        <v>2073</v>
      </c>
      <c r="B338" s="259" t="s">
        <v>2053</v>
      </c>
      <c r="C338" s="258" t="s">
        <v>2058</v>
      </c>
      <c r="D338" s="258" t="s">
        <v>2071</v>
      </c>
      <c r="E338" s="257">
        <v>2017</v>
      </c>
      <c r="F338" s="256" t="s">
        <v>2050</v>
      </c>
      <c r="G338" s="255">
        <v>54790.54</v>
      </c>
      <c r="H338" s="255">
        <v>1699344.83</v>
      </c>
    </row>
    <row r="339" spans="1:8" x14ac:dyDescent="0.2">
      <c r="A339" s="262" t="s">
        <v>2072</v>
      </c>
      <c r="B339" s="259" t="s">
        <v>2053</v>
      </c>
      <c r="C339" s="258" t="s">
        <v>2058</v>
      </c>
      <c r="D339" s="258" t="s">
        <v>2071</v>
      </c>
      <c r="E339" s="257">
        <v>2021</v>
      </c>
      <c r="F339" s="256" t="s">
        <v>2050</v>
      </c>
      <c r="G339" s="255">
        <v>0</v>
      </c>
      <c r="H339" s="255">
        <v>0</v>
      </c>
    </row>
    <row r="340" spans="1:8" x14ac:dyDescent="0.2">
      <c r="A340" s="263" t="s">
        <v>2070</v>
      </c>
      <c r="B340" s="259"/>
      <c r="C340" s="255"/>
      <c r="D340" s="258"/>
      <c r="E340" s="255"/>
      <c r="F340" s="255"/>
      <c r="G340" s="255"/>
      <c r="H340" s="255"/>
    </row>
    <row r="341" spans="1:8" x14ac:dyDescent="0.2">
      <c r="A341" s="262" t="s">
        <v>2068</v>
      </c>
      <c r="B341" s="259" t="s">
        <v>2053</v>
      </c>
      <c r="C341" s="258" t="s">
        <v>2052</v>
      </c>
      <c r="D341" s="258" t="s">
        <v>2069</v>
      </c>
      <c r="E341" s="257">
        <v>2016</v>
      </c>
      <c r="F341" s="256" t="s">
        <v>2050</v>
      </c>
      <c r="G341" s="255">
        <v>272.69</v>
      </c>
      <c r="H341" s="255">
        <v>234.38</v>
      </c>
    </row>
    <row r="342" spans="1:8" x14ac:dyDescent="0.2">
      <c r="A342" s="262" t="s">
        <v>2068</v>
      </c>
      <c r="B342" s="259" t="s">
        <v>2053</v>
      </c>
      <c r="C342" s="261" t="s">
        <v>2067</v>
      </c>
      <c r="D342" s="258" t="s">
        <v>2066</v>
      </c>
      <c r="E342" s="257">
        <v>2016</v>
      </c>
      <c r="F342" s="256" t="s">
        <v>2050</v>
      </c>
      <c r="G342" s="255">
        <v>259.89</v>
      </c>
      <c r="H342" s="255">
        <v>110.07</v>
      </c>
    </row>
    <row r="343" spans="1:8" x14ac:dyDescent="0.2">
      <c r="A343" s="260" t="s">
        <v>2065</v>
      </c>
      <c r="B343" s="259" t="s">
        <v>2053</v>
      </c>
      <c r="C343" s="258" t="s">
        <v>2058</v>
      </c>
      <c r="D343" s="258" t="s">
        <v>2064</v>
      </c>
      <c r="E343" s="257">
        <v>2020</v>
      </c>
      <c r="F343" s="256" t="s">
        <v>2050</v>
      </c>
      <c r="G343" s="255">
        <v>351236.73</v>
      </c>
      <c r="H343" s="255">
        <v>71496.27</v>
      </c>
    </row>
    <row r="344" spans="1:8" x14ac:dyDescent="0.2">
      <c r="A344" s="260" t="s">
        <v>2063</v>
      </c>
      <c r="B344" s="259" t="s">
        <v>2053</v>
      </c>
      <c r="C344" s="258" t="s">
        <v>2058</v>
      </c>
      <c r="D344" s="258" t="s">
        <v>2062</v>
      </c>
      <c r="E344" s="257">
        <v>2019</v>
      </c>
      <c r="F344" s="256" t="s">
        <v>2050</v>
      </c>
      <c r="G344" s="255">
        <v>33384</v>
      </c>
      <c r="H344" s="255">
        <v>531073.77</v>
      </c>
    </row>
    <row r="345" spans="1:8" x14ac:dyDescent="0.2">
      <c r="A345" s="260" t="s">
        <v>2061</v>
      </c>
      <c r="B345" s="259" t="s">
        <v>2053</v>
      </c>
      <c r="C345" s="258" t="s">
        <v>2058</v>
      </c>
      <c r="D345" s="258" t="s">
        <v>2060</v>
      </c>
      <c r="E345" s="257">
        <v>2018</v>
      </c>
      <c r="F345" s="256" t="s">
        <v>2050</v>
      </c>
      <c r="G345" s="255">
        <v>0</v>
      </c>
      <c r="H345" s="255">
        <v>0</v>
      </c>
    </row>
    <row r="346" spans="1:8" ht="24" x14ac:dyDescent="0.2">
      <c r="A346" s="260" t="s">
        <v>2059</v>
      </c>
      <c r="B346" s="259" t="s">
        <v>2053</v>
      </c>
      <c r="C346" s="258" t="s">
        <v>2058</v>
      </c>
      <c r="D346" s="258" t="s">
        <v>2057</v>
      </c>
      <c r="E346" s="257">
        <v>2021</v>
      </c>
      <c r="F346" s="256" t="s">
        <v>2050</v>
      </c>
      <c r="G346" s="255">
        <v>0</v>
      </c>
      <c r="H346" s="255">
        <v>0</v>
      </c>
    </row>
    <row r="347" spans="1:8" ht="24" x14ac:dyDescent="0.2">
      <c r="A347" s="260" t="s">
        <v>2056</v>
      </c>
      <c r="B347" s="259" t="s">
        <v>2053</v>
      </c>
      <c r="C347" s="255" t="s">
        <v>2052</v>
      </c>
      <c r="D347" s="258" t="s">
        <v>2055</v>
      </c>
      <c r="E347" s="257">
        <v>2017</v>
      </c>
      <c r="F347" s="256" t="s">
        <v>2050</v>
      </c>
      <c r="G347" s="255">
        <v>913114.1</v>
      </c>
      <c r="H347" s="255">
        <v>903098.9</v>
      </c>
    </row>
    <row r="348" spans="1:8" ht="24" x14ac:dyDescent="0.2">
      <c r="A348" s="366" t="s">
        <v>2054</v>
      </c>
      <c r="B348" s="365" t="s">
        <v>2053</v>
      </c>
      <c r="C348" s="361" t="s">
        <v>2052</v>
      </c>
      <c r="D348" s="364" t="s">
        <v>2051</v>
      </c>
      <c r="E348" s="363">
        <v>2017</v>
      </c>
      <c r="F348" s="362" t="s">
        <v>2050</v>
      </c>
      <c r="G348" s="361">
        <v>14347856.23</v>
      </c>
      <c r="H348" s="361">
        <v>15168814.199999999</v>
      </c>
    </row>
    <row r="349" spans="1:8" x14ac:dyDescent="0.2">
      <c r="A349" s="1899" t="s">
        <v>2049</v>
      </c>
      <c r="B349" s="1899"/>
      <c r="C349" s="1899"/>
      <c r="D349" s="1899"/>
      <c r="E349" s="1899"/>
      <c r="F349" s="1899"/>
      <c r="G349" s="254">
        <f>+SUM(G14:G348)</f>
        <v>9051906977.3291073</v>
      </c>
      <c r="H349" s="254">
        <f>+SUM(H14:H348)</f>
        <v>8139049327.8325348</v>
      </c>
    </row>
    <row r="350" spans="1:8" x14ac:dyDescent="0.2">
      <c r="A350" s="251" t="s">
        <v>2048</v>
      </c>
      <c r="B350" s="360"/>
      <c r="C350" s="360"/>
      <c r="D350" s="360"/>
      <c r="E350" s="360"/>
      <c r="F350" s="360"/>
      <c r="G350" s="359"/>
      <c r="H350" s="359"/>
    </row>
    <row r="351" spans="1:8" x14ac:dyDescent="0.2">
      <c r="A351" s="251" t="s">
        <v>2047</v>
      </c>
      <c r="B351" s="360"/>
      <c r="C351" s="360"/>
      <c r="D351" s="360"/>
      <c r="E351" s="360"/>
      <c r="F351" s="360"/>
      <c r="G351" s="359"/>
      <c r="H351" s="359"/>
    </row>
    <row r="352" spans="1:8" x14ac:dyDescent="0.2">
      <c r="A352" s="251" t="s">
        <v>2258</v>
      </c>
    </row>
    <row r="353" spans="1:8" ht="15" x14ac:dyDescent="0.2">
      <c r="A353" s="286"/>
      <c r="B353" s="286"/>
      <c r="C353" s="282"/>
      <c r="D353" s="282"/>
      <c r="E353" s="285"/>
      <c r="F353" s="284"/>
      <c r="G353" s="283"/>
      <c r="H353" s="282"/>
    </row>
    <row r="354" spans="1:8" ht="15" x14ac:dyDescent="0.2">
      <c r="A354" s="281" t="s">
        <v>2046</v>
      </c>
      <c r="B354" s="280"/>
      <c r="C354" s="276"/>
      <c r="D354" s="276"/>
      <c r="E354" s="279"/>
      <c r="F354" s="278"/>
      <c r="G354" s="277"/>
      <c r="H354" s="276"/>
    </row>
    <row r="355" spans="1:8" ht="15" x14ac:dyDescent="0.2">
      <c r="A355" s="281" t="s">
        <v>2045</v>
      </c>
      <c r="B355" s="280"/>
      <c r="C355" s="276"/>
      <c r="D355" s="276"/>
      <c r="E355" s="279"/>
      <c r="F355" s="278"/>
      <c r="G355" s="277"/>
      <c r="H355" s="276"/>
    </row>
    <row r="356" spans="1:8" ht="23.25" x14ac:dyDescent="0.2">
      <c r="A356" s="1902" t="s">
        <v>2090</v>
      </c>
      <c r="B356" s="1902"/>
      <c r="C356" s="1902"/>
      <c r="D356" s="1902"/>
      <c r="E356" s="1902"/>
      <c r="F356" s="1902"/>
      <c r="G356" s="1902"/>
      <c r="H356" s="1902"/>
    </row>
    <row r="357" spans="1:8" ht="23.25" x14ac:dyDescent="0.2">
      <c r="A357" s="21"/>
      <c r="B357" s="21"/>
      <c r="C357" s="21"/>
      <c r="D357" s="21"/>
      <c r="E357" s="275"/>
      <c r="F357" s="21"/>
      <c r="G357" s="21"/>
      <c r="H357" s="21"/>
    </row>
    <row r="358" spans="1:8" ht="23.25" x14ac:dyDescent="0.2">
      <c r="A358" s="1903" t="s">
        <v>2089</v>
      </c>
      <c r="B358" s="1903"/>
      <c r="C358" s="1903"/>
      <c r="D358" s="1903"/>
      <c r="E358" s="1903"/>
      <c r="F358" s="1903"/>
      <c r="G358" s="1903"/>
      <c r="H358" s="1903"/>
    </row>
    <row r="359" spans="1:8" ht="23.25" x14ac:dyDescent="0.2">
      <c r="A359" s="274"/>
      <c r="B359" s="237"/>
      <c r="C359" s="18"/>
      <c r="D359" s="18"/>
      <c r="E359" s="273"/>
      <c r="F359" s="18"/>
      <c r="G359" s="18"/>
      <c r="H359" s="272"/>
    </row>
    <row r="360" spans="1:8" ht="23.25" x14ac:dyDescent="0.2">
      <c r="A360" s="1708" t="s">
        <v>2088</v>
      </c>
      <c r="B360" s="1708"/>
      <c r="C360" s="1708"/>
      <c r="D360" s="1708"/>
      <c r="E360" s="1708"/>
      <c r="F360" s="1708"/>
      <c r="G360" s="1708"/>
      <c r="H360" s="1708"/>
    </row>
    <row r="361" spans="1:8" ht="15" x14ac:dyDescent="0.2">
      <c r="A361" s="271"/>
      <c r="B361" s="271"/>
      <c r="C361" s="271"/>
      <c r="D361" s="271"/>
      <c r="E361" s="271"/>
      <c r="F361" s="271"/>
      <c r="G361" s="271"/>
      <c r="H361" s="271"/>
    </row>
    <row r="362" spans="1:8" x14ac:dyDescent="0.2">
      <c r="A362" s="270" t="s">
        <v>2087</v>
      </c>
      <c r="B362" s="268" t="s">
        <v>2585</v>
      </c>
      <c r="C362" s="267"/>
      <c r="D362" s="266"/>
      <c r="E362" s="266"/>
      <c r="F362" s="266"/>
      <c r="G362" s="266"/>
      <c r="H362" s="266"/>
    </row>
    <row r="363" spans="1:8" x14ac:dyDescent="0.2">
      <c r="A363" s="269"/>
      <c r="B363" s="268"/>
      <c r="C363" s="267"/>
      <c r="D363" s="266"/>
      <c r="E363" s="266"/>
      <c r="F363" s="266"/>
      <c r="G363" s="266"/>
      <c r="H363" s="266"/>
    </row>
    <row r="364" spans="1:8" x14ac:dyDescent="0.2">
      <c r="A364" s="1904" t="s">
        <v>2085</v>
      </c>
      <c r="B364" s="1904" t="s">
        <v>2084</v>
      </c>
      <c r="C364" s="1901" t="s">
        <v>2083</v>
      </c>
      <c r="D364" s="1901"/>
      <c r="E364" s="1901"/>
      <c r="F364" s="1901"/>
      <c r="G364" s="1901"/>
      <c r="H364" s="1901"/>
    </row>
    <row r="365" spans="1:8" ht="24" x14ac:dyDescent="0.2">
      <c r="A365" s="1904"/>
      <c r="B365" s="1904"/>
      <c r="C365" s="321" t="s">
        <v>2082</v>
      </c>
      <c r="D365" s="321" t="s">
        <v>2081</v>
      </c>
      <c r="E365" s="265" t="s">
        <v>2080</v>
      </c>
      <c r="F365" s="321" t="s">
        <v>2079</v>
      </c>
      <c r="G365" s="321" t="s">
        <v>2078</v>
      </c>
      <c r="H365" s="321" t="s">
        <v>2077</v>
      </c>
    </row>
    <row r="366" spans="1:8" x14ac:dyDescent="0.2">
      <c r="A366" s="298" t="s">
        <v>2076</v>
      </c>
      <c r="B366" s="298" t="s">
        <v>2584</v>
      </c>
      <c r="C366" s="307" t="s">
        <v>2260</v>
      </c>
      <c r="D366" s="307" t="s">
        <v>2575</v>
      </c>
      <c r="E366" s="349">
        <v>2003</v>
      </c>
      <c r="F366" s="306" t="s">
        <v>2107</v>
      </c>
      <c r="G366" s="309">
        <v>0</v>
      </c>
      <c r="H366" s="309">
        <v>0</v>
      </c>
    </row>
    <row r="367" spans="1:8" ht="24" x14ac:dyDescent="0.2">
      <c r="A367" s="298" t="s">
        <v>2577</v>
      </c>
      <c r="B367" s="351" t="s">
        <v>2583</v>
      </c>
      <c r="C367" s="307" t="s">
        <v>2260</v>
      </c>
      <c r="D367" s="307" t="s">
        <v>2581</v>
      </c>
      <c r="E367" s="349">
        <v>2001</v>
      </c>
      <c r="F367" s="306" t="s">
        <v>2107</v>
      </c>
      <c r="G367" s="309">
        <v>2086527.65</v>
      </c>
      <c r="H367" s="309">
        <v>366334.16</v>
      </c>
    </row>
    <row r="368" spans="1:8" ht="36" x14ac:dyDescent="0.2">
      <c r="A368" s="298" t="s">
        <v>2577</v>
      </c>
      <c r="B368" s="351" t="s">
        <v>2582</v>
      </c>
      <c r="C368" s="307" t="s">
        <v>2260</v>
      </c>
      <c r="D368" s="307" t="s">
        <v>2581</v>
      </c>
      <c r="E368" s="349">
        <v>2001</v>
      </c>
      <c r="F368" s="306" t="s">
        <v>2107</v>
      </c>
      <c r="G368" s="309">
        <v>0</v>
      </c>
      <c r="H368" s="309">
        <v>0</v>
      </c>
    </row>
    <row r="369" spans="1:8" ht="24" x14ac:dyDescent="0.2">
      <c r="A369" s="298" t="s">
        <v>2577</v>
      </c>
      <c r="B369" s="351" t="s">
        <v>2580</v>
      </c>
      <c r="C369" s="307" t="s">
        <v>2260</v>
      </c>
      <c r="D369" s="307" t="s">
        <v>2579</v>
      </c>
      <c r="E369" s="349">
        <v>2012</v>
      </c>
      <c r="F369" s="306" t="s">
        <v>2107</v>
      </c>
      <c r="G369" s="309">
        <v>1287651.3400000001</v>
      </c>
      <c r="H369" s="309">
        <v>1436059.73</v>
      </c>
    </row>
    <row r="370" spans="1:8" ht="24" x14ac:dyDescent="0.2">
      <c r="A370" s="298" t="s">
        <v>2577</v>
      </c>
      <c r="B370" s="351" t="s">
        <v>2578</v>
      </c>
      <c r="C370" s="307" t="s">
        <v>2260</v>
      </c>
      <c r="D370" s="307" t="s">
        <v>2575</v>
      </c>
      <c r="E370" s="349">
        <v>2013</v>
      </c>
      <c r="F370" s="306" t="s">
        <v>2107</v>
      </c>
      <c r="G370" s="309">
        <v>22603436.469999999</v>
      </c>
      <c r="H370" s="309">
        <v>22333194.5</v>
      </c>
    </row>
    <row r="371" spans="1:8" ht="24" x14ac:dyDescent="0.2">
      <c r="A371" s="298" t="s">
        <v>2577</v>
      </c>
      <c r="B371" s="351" t="s">
        <v>2576</v>
      </c>
      <c r="C371" s="307" t="s">
        <v>2260</v>
      </c>
      <c r="D371" s="307" t="s">
        <v>2575</v>
      </c>
      <c r="E371" s="349">
        <v>2016</v>
      </c>
      <c r="F371" s="306" t="s">
        <v>2107</v>
      </c>
      <c r="G371" s="309">
        <v>0</v>
      </c>
      <c r="H371" s="309">
        <v>0</v>
      </c>
    </row>
    <row r="372" spans="1:8" ht="36" x14ac:dyDescent="0.2">
      <c r="A372" s="298" t="s">
        <v>2262</v>
      </c>
      <c r="B372" s="351" t="s">
        <v>2574</v>
      </c>
      <c r="C372" s="307" t="s">
        <v>2260</v>
      </c>
      <c r="D372" s="307" t="s">
        <v>2572</v>
      </c>
      <c r="E372" s="349">
        <v>2001</v>
      </c>
      <c r="F372" s="306" t="s">
        <v>2549</v>
      </c>
      <c r="G372" s="309">
        <v>10090789.448580001</v>
      </c>
      <c r="H372" s="309">
        <v>11226841.87356</v>
      </c>
    </row>
    <row r="373" spans="1:8" ht="24" x14ac:dyDescent="0.2">
      <c r="A373" s="298" t="s">
        <v>2262</v>
      </c>
      <c r="B373" s="351" t="s">
        <v>2573</v>
      </c>
      <c r="C373" s="307" t="s">
        <v>2260</v>
      </c>
      <c r="D373" s="307" t="s">
        <v>2572</v>
      </c>
      <c r="E373" s="349">
        <v>2001</v>
      </c>
      <c r="F373" s="306" t="s">
        <v>2549</v>
      </c>
      <c r="G373" s="309">
        <v>2772.4010399999997</v>
      </c>
      <c r="H373" s="309">
        <v>346905.71270999999</v>
      </c>
    </row>
    <row r="374" spans="1:8" ht="24" x14ac:dyDescent="0.2">
      <c r="A374" s="298" t="s">
        <v>2262</v>
      </c>
      <c r="B374" s="351" t="s">
        <v>2568</v>
      </c>
      <c r="C374" s="307" t="s">
        <v>2260</v>
      </c>
      <c r="D374" s="307" t="s">
        <v>2571</v>
      </c>
      <c r="E374" s="349">
        <v>2007</v>
      </c>
      <c r="F374" s="306" t="s">
        <v>2549</v>
      </c>
      <c r="G374" s="309">
        <v>15517.457280000001</v>
      </c>
      <c r="H374" s="309">
        <v>16508.207040000001</v>
      </c>
    </row>
    <row r="375" spans="1:8" ht="24" x14ac:dyDescent="0.2">
      <c r="A375" s="298" t="s">
        <v>2262</v>
      </c>
      <c r="B375" s="351" t="s">
        <v>2570</v>
      </c>
      <c r="C375" s="307" t="s">
        <v>2260</v>
      </c>
      <c r="D375" s="307" t="s">
        <v>2569</v>
      </c>
      <c r="E375" s="349">
        <v>2008</v>
      </c>
      <c r="F375" s="306" t="s">
        <v>2107</v>
      </c>
      <c r="G375" s="309">
        <v>224382.18</v>
      </c>
      <c r="H375" s="309">
        <v>2641595.1800000002</v>
      </c>
    </row>
    <row r="376" spans="1:8" ht="24" x14ac:dyDescent="0.2">
      <c r="A376" s="298" t="s">
        <v>2262</v>
      </c>
      <c r="B376" s="351" t="s">
        <v>2568</v>
      </c>
      <c r="C376" s="307" t="s">
        <v>2260</v>
      </c>
      <c r="D376" s="307" t="s">
        <v>2567</v>
      </c>
      <c r="E376" s="349">
        <v>2008</v>
      </c>
      <c r="F376" s="306" t="s">
        <v>2107</v>
      </c>
      <c r="G376" s="309">
        <v>1142.8900000000001</v>
      </c>
      <c r="H376" s="309">
        <v>1142.8900000000001</v>
      </c>
    </row>
    <row r="377" spans="1:8" ht="36" x14ac:dyDescent="0.2">
      <c r="A377" s="298" t="s">
        <v>2262</v>
      </c>
      <c r="B377" s="351" t="s">
        <v>2566</v>
      </c>
      <c r="C377" s="307" t="s">
        <v>2260</v>
      </c>
      <c r="D377" s="307" t="s">
        <v>2565</v>
      </c>
      <c r="E377" s="349">
        <v>2008</v>
      </c>
      <c r="F377" s="306" t="s">
        <v>2107</v>
      </c>
      <c r="G377" s="309">
        <v>1361127.03</v>
      </c>
      <c r="H377" s="309">
        <v>1500530.07</v>
      </c>
    </row>
    <row r="378" spans="1:8" ht="36" x14ac:dyDescent="0.2">
      <c r="A378" s="298" t="s">
        <v>2562</v>
      </c>
      <c r="B378" s="351" t="s">
        <v>2564</v>
      </c>
      <c r="C378" s="307" t="s">
        <v>2260</v>
      </c>
      <c r="D378" s="307" t="s">
        <v>2563</v>
      </c>
      <c r="E378" s="349">
        <v>2018</v>
      </c>
      <c r="F378" s="306" t="s">
        <v>2107</v>
      </c>
      <c r="G378" s="309">
        <v>1150758.25</v>
      </c>
      <c r="H378" s="309">
        <v>719148.5</v>
      </c>
    </row>
    <row r="379" spans="1:8" ht="24" x14ac:dyDescent="0.2">
      <c r="A379" s="298" t="s">
        <v>2562</v>
      </c>
      <c r="B379" s="351" t="s">
        <v>2561</v>
      </c>
      <c r="C379" s="307" t="s">
        <v>2260</v>
      </c>
      <c r="D379" s="307" t="s">
        <v>2560</v>
      </c>
      <c r="E379" s="349">
        <v>2013</v>
      </c>
      <c r="F379" s="306" t="s">
        <v>2107</v>
      </c>
      <c r="G379" s="309">
        <v>128913.52</v>
      </c>
      <c r="H379" s="309">
        <v>69737.42</v>
      </c>
    </row>
    <row r="380" spans="1:8" ht="24" x14ac:dyDescent="0.2">
      <c r="A380" s="298" t="s">
        <v>2072</v>
      </c>
      <c r="B380" s="351" t="s">
        <v>2552</v>
      </c>
      <c r="C380" s="307" t="s">
        <v>2551</v>
      </c>
      <c r="D380" s="358" t="s">
        <v>2559</v>
      </c>
      <c r="E380" s="349">
        <v>37386</v>
      </c>
      <c r="F380" s="306" t="s">
        <v>2107</v>
      </c>
      <c r="G380" s="309">
        <v>270719803.86000001</v>
      </c>
      <c r="H380" s="309">
        <v>261274292.96000001</v>
      </c>
    </row>
    <row r="381" spans="1:8" ht="36" x14ac:dyDescent="0.2">
      <c r="A381" s="298" t="s">
        <v>2072</v>
      </c>
      <c r="B381" s="351" t="s">
        <v>2552</v>
      </c>
      <c r="C381" s="307" t="s">
        <v>2551</v>
      </c>
      <c r="D381" s="358" t="s">
        <v>2558</v>
      </c>
      <c r="E381" s="349">
        <v>37867</v>
      </c>
      <c r="F381" s="306" t="s">
        <v>2107</v>
      </c>
      <c r="G381" s="309">
        <f>ROUND(PRODUCT(1827446917.4*3.624),2)-0.01</f>
        <v>6622667628.6499996</v>
      </c>
      <c r="H381" s="309">
        <f xml:space="preserve"> ROUND(PRODUCT(1400123539.71*3.866),2)</f>
        <v>5412877604.5200005</v>
      </c>
    </row>
    <row r="382" spans="1:8" ht="24" x14ac:dyDescent="0.2">
      <c r="A382" s="298" t="s">
        <v>2072</v>
      </c>
      <c r="B382" s="351" t="s">
        <v>2552</v>
      </c>
      <c r="C382" s="307" t="s">
        <v>2551</v>
      </c>
      <c r="D382" s="358" t="s">
        <v>2557</v>
      </c>
      <c r="E382" s="349">
        <v>37867</v>
      </c>
      <c r="F382" s="306" t="s">
        <v>2549</v>
      </c>
      <c r="G382" s="309">
        <f>ROUND(PRODUCT(50000000*3.624),2)</f>
        <v>181200000</v>
      </c>
      <c r="H382" s="309">
        <f>ROUND(PRODUCT(1348691.95*3.866),2)</f>
        <v>5214043.08</v>
      </c>
    </row>
    <row r="383" spans="1:8" ht="24" x14ac:dyDescent="0.2">
      <c r="A383" s="298" t="s">
        <v>2072</v>
      </c>
      <c r="B383" s="351" t="s">
        <v>2552</v>
      </c>
      <c r="C383" s="307" t="s">
        <v>2551</v>
      </c>
      <c r="D383" s="358" t="s">
        <v>2556</v>
      </c>
      <c r="E383" s="349">
        <v>37867</v>
      </c>
      <c r="F383" s="306" t="s">
        <v>2553</v>
      </c>
      <c r="G383" s="309">
        <f>ROUND(PRODUCT(20000000*4.906),2)</f>
        <v>98120000</v>
      </c>
      <c r="H383" s="309">
        <f>ROUND(PRODUCT(0*3.866),2)</f>
        <v>0</v>
      </c>
    </row>
    <row r="384" spans="1:8" ht="24" x14ac:dyDescent="0.2">
      <c r="A384" s="298" t="s">
        <v>2072</v>
      </c>
      <c r="B384" s="351" t="s">
        <v>2552</v>
      </c>
      <c r="C384" s="307" t="s">
        <v>2551</v>
      </c>
      <c r="D384" s="358" t="s">
        <v>2556</v>
      </c>
      <c r="E384" s="349">
        <v>37867</v>
      </c>
      <c r="F384" s="306" t="s">
        <v>2555</v>
      </c>
      <c r="G384" s="309">
        <v>0</v>
      </c>
      <c r="H384" s="309">
        <f>ROUND(PRODUCT(1226742.12*3.866),2)</f>
        <v>4742585.04</v>
      </c>
    </row>
    <row r="385" spans="1:8" ht="24" x14ac:dyDescent="0.2">
      <c r="A385" s="298" t="s">
        <v>2072</v>
      </c>
      <c r="B385" s="351" t="s">
        <v>2552</v>
      </c>
      <c r="C385" s="307" t="s">
        <v>2551</v>
      </c>
      <c r="D385" s="358" t="s">
        <v>2554</v>
      </c>
      <c r="E385" s="349">
        <v>37867</v>
      </c>
      <c r="F385" s="306" t="s">
        <v>2553</v>
      </c>
      <c r="G385" s="309">
        <f>ROUND(PRODUCT(102295.08*4.906),2)</f>
        <v>501859.66</v>
      </c>
      <c r="H385" s="309">
        <f>ROUND(PRODUCT(102295.08*4.848),2)</f>
        <v>495926.55</v>
      </c>
    </row>
    <row r="386" spans="1:8" ht="36" x14ac:dyDescent="0.2">
      <c r="A386" s="298" t="s">
        <v>2072</v>
      </c>
      <c r="B386" s="351" t="s">
        <v>2552</v>
      </c>
      <c r="C386" s="307" t="s">
        <v>2551</v>
      </c>
      <c r="D386" s="358" t="s">
        <v>2550</v>
      </c>
      <c r="E386" s="349">
        <v>37867</v>
      </c>
      <c r="F386" s="306" t="s">
        <v>2549</v>
      </c>
      <c r="G386" s="309">
        <v>0</v>
      </c>
      <c r="H386" s="309">
        <f>ROUND(PRODUCT(2833182.44*3.866),2)</f>
        <v>10953083.310000001</v>
      </c>
    </row>
    <row r="387" spans="1:8" x14ac:dyDescent="0.2">
      <c r="A387" s="313" t="s">
        <v>2076</v>
      </c>
      <c r="B387" s="320" t="s">
        <v>2540</v>
      </c>
      <c r="C387" s="318" t="s">
        <v>2260</v>
      </c>
      <c r="D387" s="318" t="s">
        <v>2548</v>
      </c>
      <c r="E387" s="355">
        <v>2012</v>
      </c>
      <c r="F387" s="339" t="s">
        <v>2107</v>
      </c>
      <c r="G387" s="354">
        <v>0</v>
      </c>
      <c r="H387" s="354">
        <v>0</v>
      </c>
    </row>
    <row r="388" spans="1:8" x14ac:dyDescent="0.2">
      <c r="A388" s="313" t="s">
        <v>2547</v>
      </c>
      <c r="B388" s="320" t="s">
        <v>2540</v>
      </c>
      <c r="C388" s="318" t="s">
        <v>2260</v>
      </c>
      <c r="D388" s="318" t="s">
        <v>2546</v>
      </c>
      <c r="E388" s="355" t="s">
        <v>2545</v>
      </c>
      <c r="F388" s="339" t="s">
        <v>2353</v>
      </c>
      <c r="G388" s="354">
        <v>100770.81</v>
      </c>
      <c r="H388" s="354">
        <v>110079.26</v>
      </c>
    </row>
    <row r="389" spans="1:8" x14ac:dyDescent="0.2">
      <c r="A389" s="313" t="s">
        <v>2544</v>
      </c>
      <c r="B389" s="320" t="s">
        <v>2540</v>
      </c>
      <c r="C389" s="318" t="s">
        <v>2260</v>
      </c>
      <c r="D389" s="318" t="s">
        <v>2543</v>
      </c>
      <c r="E389" s="355" t="s">
        <v>2542</v>
      </c>
      <c r="F389" s="339" t="s">
        <v>2353</v>
      </c>
      <c r="G389" s="354">
        <v>52484.76</v>
      </c>
      <c r="H389" s="354">
        <v>81767.679999999993</v>
      </c>
    </row>
    <row r="390" spans="1:8" x14ac:dyDescent="0.2">
      <c r="A390" s="313" t="s">
        <v>2541</v>
      </c>
      <c r="B390" s="320" t="s">
        <v>2540</v>
      </c>
      <c r="C390" s="357" t="s">
        <v>2505</v>
      </c>
      <c r="D390" s="356">
        <v>1932006480074</v>
      </c>
      <c r="E390" s="355" t="s">
        <v>2539</v>
      </c>
      <c r="F390" s="317" t="s">
        <v>2353</v>
      </c>
      <c r="G390" s="354">
        <v>44.98</v>
      </c>
      <c r="H390" s="354">
        <v>0</v>
      </c>
    </row>
    <row r="391" spans="1:8" ht="24" x14ac:dyDescent="0.2">
      <c r="A391" s="298" t="s">
        <v>2076</v>
      </c>
      <c r="B391" s="351" t="s">
        <v>2538</v>
      </c>
      <c r="C391" s="352" t="s">
        <v>2260</v>
      </c>
      <c r="D391" s="350" t="s">
        <v>2537</v>
      </c>
      <c r="E391" s="353" t="s">
        <v>3</v>
      </c>
      <c r="F391" s="353" t="s">
        <v>2105</v>
      </c>
      <c r="G391" s="352" t="s">
        <v>3</v>
      </c>
      <c r="H391" s="352" t="s">
        <v>3</v>
      </c>
    </row>
    <row r="392" spans="1:8" x14ac:dyDescent="0.2">
      <c r="A392" s="298" t="s">
        <v>2072</v>
      </c>
      <c r="B392" s="351"/>
      <c r="C392" s="306"/>
      <c r="D392" s="307"/>
      <c r="E392" s="349"/>
      <c r="F392" s="306"/>
      <c r="G392" s="309"/>
      <c r="H392" s="309"/>
    </row>
    <row r="393" spans="1:8" x14ac:dyDescent="0.2">
      <c r="A393" s="298" t="s">
        <v>2535</v>
      </c>
      <c r="B393" s="350" t="s">
        <v>2531</v>
      </c>
      <c r="C393" s="318" t="s">
        <v>2260</v>
      </c>
      <c r="D393" s="307" t="s">
        <v>2536</v>
      </c>
      <c r="E393" s="349">
        <v>43732</v>
      </c>
      <c r="F393" s="306" t="s">
        <v>2353</v>
      </c>
      <c r="G393" s="309">
        <v>44412.34</v>
      </c>
      <c r="H393" s="309">
        <v>105629.62</v>
      </c>
    </row>
    <row r="394" spans="1:8" x14ac:dyDescent="0.2">
      <c r="A394" s="298" t="s">
        <v>2535</v>
      </c>
      <c r="B394" s="350" t="s">
        <v>2531</v>
      </c>
      <c r="C394" s="318" t="s">
        <v>2260</v>
      </c>
      <c r="D394" s="307" t="s">
        <v>2534</v>
      </c>
      <c r="E394" s="349">
        <v>43732</v>
      </c>
      <c r="F394" s="306" t="s">
        <v>2356</v>
      </c>
      <c r="G394" s="309">
        <v>173231.86607999998</v>
      </c>
      <c r="H394" s="309">
        <v>342278.32944</v>
      </c>
    </row>
    <row r="395" spans="1:8" x14ac:dyDescent="0.2">
      <c r="A395" s="298" t="s">
        <v>2532</v>
      </c>
      <c r="B395" s="350" t="s">
        <v>2531</v>
      </c>
      <c r="C395" s="318" t="s">
        <v>2260</v>
      </c>
      <c r="D395" s="307" t="s">
        <v>2533</v>
      </c>
      <c r="E395" s="349">
        <v>43732</v>
      </c>
      <c r="F395" s="306" t="s">
        <v>2353</v>
      </c>
      <c r="G395" s="309">
        <v>702111.89</v>
      </c>
      <c r="H395" s="309">
        <v>1707297.97</v>
      </c>
    </row>
    <row r="396" spans="1:8" x14ac:dyDescent="0.2">
      <c r="A396" s="298" t="s">
        <v>2532</v>
      </c>
      <c r="B396" s="350" t="s">
        <v>2531</v>
      </c>
      <c r="C396" s="318" t="s">
        <v>2260</v>
      </c>
      <c r="D396" s="307" t="s">
        <v>2530</v>
      </c>
      <c r="E396" s="349">
        <v>43732</v>
      </c>
      <c r="F396" s="306" t="s">
        <v>2356</v>
      </c>
      <c r="G396" s="309">
        <v>1129216.4402399999</v>
      </c>
      <c r="H396" s="309">
        <v>6156689.8892999999</v>
      </c>
    </row>
    <row r="397" spans="1:8" x14ac:dyDescent="0.2">
      <c r="A397" s="299" t="s">
        <v>2049</v>
      </c>
      <c r="B397" s="299"/>
      <c r="C397" s="298"/>
      <c r="D397" s="298"/>
      <c r="E397" s="298"/>
      <c r="F397" s="298"/>
      <c r="G397" s="348">
        <f>SUM(G366:G396)</f>
        <v>7214364583.8932199</v>
      </c>
      <c r="H397" s="348">
        <f>SUM(H366:H396)</f>
        <v>5744719276.4520521</v>
      </c>
    </row>
    <row r="398" spans="1:8" x14ac:dyDescent="0.2">
      <c r="A398" s="251" t="s">
        <v>2048</v>
      </c>
      <c r="B398" s="346"/>
      <c r="C398" s="251"/>
      <c r="D398" s="251"/>
      <c r="E398" s="251"/>
      <c r="F398" s="251"/>
      <c r="G398" s="347"/>
      <c r="H398" s="347"/>
    </row>
    <row r="399" spans="1:8" x14ac:dyDescent="0.2">
      <c r="A399" s="251" t="s">
        <v>2047</v>
      </c>
      <c r="B399" s="346"/>
      <c r="C399" s="251"/>
      <c r="D399" s="251"/>
      <c r="E399" s="251"/>
      <c r="F399" s="251"/>
      <c r="G399" s="345"/>
      <c r="H399" s="345"/>
    </row>
    <row r="400" spans="1:8" x14ac:dyDescent="0.2">
      <c r="A400" s="251" t="s">
        <v>2258</v>
      </c>
      <c r="B400" s="251"/>
      <c r="C400" s="251"/>
      <c r="D400" s="251"/>
      <c r="E400" s="251"/>
      <c r="F400" s="251"/>
      <c r="G400" s="251"/>
      <c r="H400" s="251"/>
    </row>
    <row r="401" spans="1:8" x14ac:dyDescent="0.2">
      <c r="A401" s="251" t="s">
        <v>2529</v>
      </c>
      <c r="B401" s="251"/>
      <c r="C401" s="251"/>
      <c r="D401" s="251"/>
      <c r="E401" s="251"/>
      <c r="F401" s="251"/>
      <c r="G401" s="251"/>
      <c r="H401" s="251"/>
    </row>
    <row r="402" spans="1:8" x14ac:dyDescent="0.2">
      <c r="A402" s="251"/>
      <c r="B402" s="251"/>
      <c r="C402" s="251"/>
      <c r="D402" s="251"/>
      <c r="E402" s="251"/>
      <c r="F402" s="251"/>
      <c r="G402" s="251"/>
      <c r="H402" s="251"/>
    </row>
    <row r="403" spans="1:8" ht="15" x14ac:dyDescent="0.2">
      <c r="A403" s="286"/>
      <c r="B403" s="286"/>
      <c r="C403" s="282"/>
      <c r="D403" s="282"/>
      <c r="E403" s="285"/>
      <c r="F403" s="284"/>
      <c r="G403" s="283"/>
      <c r="H403" s="282"/>
    </row>
    <row r="404" spans="1:8" ht="15" x14ac:dyDescent="0.2">
      <c r="A404" s="281" t="s">
        <v>2046</v>
      </c>
      <c r="B404" s="280"/>
      <c r="C404" s="276"/>
      <c r="D404" s="276"/>
      <c r="E404" s="279"/>
      <c r="F404" s="278"/>
      <c r="G404" s="277"/>
      <c r="H404" s="276"/>
    </row>
    <row r="405" spans="1:8" ht="15" x14ac:dyDescent="0.2">
      <c r="A405" s="281" t="s">
        <v>2045</v>
      </c>
      <c r="B405" s="280"/>
      <c r="C405" s="276"/>
      <c r="D405" s="276"/>
      <c r="E405" s="279"/>
      <c r="F405" s="278"/>
      <c r="G405" s="277"/>
      <c r="H405" s="276"/>
    </row>
    <row r="406" spans="1:8" ht="23.25" x14ac:dyDescent="0.2">
      <c r="A406" s="1902" t="s">
        <v>2090</v>
      </c>
      <c r="B406" s="1902"/>
      <c r="C406" s="1902"/>
      <c r="D406" s="1902"/>
      <c r="E406" s="1902"/>
      <c r="F406" s="1902"/>
      <c r="G406" s="1902"/>
      <c r="H406" s="1902"/>
    </row>
    <row r="407" spans="1:8" ht="23.25" x14ac:dyDescent="0.2">
      <c r="A407" s="21"/>
      <c r="B407" s="21"/>
      <c r="C407" s="21"/>
      <c r="D407" s="21"/>
      <c r="E407" s="275"/>
      <c r="F407" s="21"/>
      <c r="G407" s="21"/>
      <c r="H407" s="21"/>
    </row>
    <row r="408" spans="1:8" ht="23.25" x14ac:dyDescent="0.2">
      <c r="A408" s="1903" t="s">
        <v>2089</v>
      </c>
      <c r="B408" s="1903"/>
      <c r="C408" s="1903"/>
      <c r="D408" s="1903"/>
      <c r="E408" s="1903"/>
      <c r="F408" s="1903"/>
      <c r="G408" s="1903"/>
      <c r="H408" s="1903"/>
    </row>
    <row r="409" spans="1:8" ht="23.25" x14ac:dyDescent="0.2">
      <c r="A409" s="274"/>
      <c r="B409" s="237"/>
      <c r="C409" s="18"/>
      <c r="D409" s="18"/>
      <c r="E409" s="273"/>
      <c r="F409" s="18"/>
      <c r="G409" s="18"/>
      <c r="H409" s="272"/>
    </row>
    <row r="410" spans="1:8" ht="23.25" x14ac:dyDescent="0.2">
      <c r="A410" s="1708" t="s">
        <v>2088</v>
      </c>
      <c r="B410" s="1708"/>
      <c r="C410" s="1708"/>
      <c r="D410" s="1708"/>
      <c r="E410" s="1708"/>
      <c r="F410" s="1708"/>
      <c r="G410" s="1708"/>
      <c r="H410" s="1708"/>
    </row>
    <row r="411" spans="1:8" ht="15" x14ac:dyDescent="0.2">
      <c r="A411" s="271"/>
      <c r="B411" s="271"/>
      <c r="C411" s="271"/>
      <c r="D411" s="271"/>
      <c r="E411" s="271"/>
      <c r="F411" s="271"/>
      <c r="G411" s="271"/>
      <c r="H411" s="271"/>
    </row>
    <row r="412" spans="1:8" x14ac:dyDescent="0.2">
      <c r="A412" s="270" t="s">
        <v>2087</v>
      </c>
      <c r="B412" s="268" t="s">
        <v>2528</v>
      </c>
      <c r="C412" s="267"/>
      <c r="D412" s="266"/>
      <c r="E412" s="266"/>
      <c r="F412" s="266"/>
      <c r="G412" s="266"/>
      <c r="H412" s="266"/>
    </row>
    <row r="413" spans="1:8" x14ac:dyDescent="0.2">
      <c r="A413" s="269"/>
      <c r="B413" s="268"/>
      <c r="C413" s="267"/>
      <c r="D413" s="266"/>
      <c r="E413" s="266"/>
      <c r="F413" s="266"/>
      <c r="G413" s="266"/>
      <c r="H413" s="266"/>
    </row>
    <row r="414" spans="1:8" x14ac:dyDescent="0.2">
      <c r="A414" s="1904" t="s">
        <v>2085</v>
      </c>
      <c r="B414" s="1904" t="s">
        <v>2084</v>
      </c>
      <c r="C414" s="1901" t="s">
        <v>2083</v>
      </c>
      <c r="D414" s="1901"/>
      <c r="E414" s="1901"/>
      <c r="F414" s="1901"/>
      <c r="G414" s="1901"/>
      <c r="H414" s="1901"/>
    </row>
    <row r="415" spans="1:8" ht="24" x14ac:dyDescent="0.2">
      <c r="A415" s="1904"/>
      <c r="B415" s="1904"/>
      <c r="C415" s="264" t="s">
        <v>2082</v>
      </c>
      <c r="D415" s="264" t="s">
        <v>2081</v>
      </c>
      <c r="E415" s="265" t="s">
        <v>2080</v>
      </c>
      <c r="F415" s="264" t="s">
        <v>2079</v>
      </c>
      <c r="G415" s="264" t="s">
        <v>2078</v>
      </c>
      <c r="H415" s="264" t="s">
        <v>2077</v>
      </c>
    </row>
    <row r="416" spans="1:8" x14ac:dyDescent="0.2">
      <c r="A416" s="313" t="s">
        <v>2075</v>
      </c>
      <c r="B416" s="313" t="s">
        <v>2514</v>
      </c>
      <c r="C416" s="316" t="s">
        <v>2508</v>
      </c>
      <c r="D416" s="316" t="s">
        <v>2527</v>
      </c>
      <c r="E416" s="342">
        <v>37746</v>
      </c>
      <c r="F416" s="316" t="s">
        <v>2512</v>
      </c>
      <c r="G416" s="316">
        <v>6385295.2098599998</v>
      </c>
      <c r="H416" s="316">
        <v>115322509.93806002</v>
      </c>
    </row>
    <row r="417" spans="1:8" x14ac:dyDescent="0.2">
      <c r="A417" s="313" t="s">
        <v>2075</v>
      </c>
      <c r="B417" s="313" t="s">
        <v>2514</v>
      </c>
      <c r="C417" s="316" t="s">
        <v>2508</v>
      </c>
      <c r="D417" s="316" t="s">
        <v>2526</v>
      </c>
      <c r="E417" s="342">
        <v>37746</v>
      </c>
      <c r="F417" s="316" t="s">
        <v>2512</v>
      </c>
      <c r="G417" s="316">
        <v>15949964.143439999</v>
      </c>
      <c r="H417" s="316">
        <v>14329466.310210001</v>
      </c>
    </row>
    <row r="418" spans="1:8" x14ac:dyDescent="0.2">
      <c r="A418" s="313" t="s">
        <v>2075</v>
      </c>
      <c r="B418" s="313" t="s">
        <v>2514</v>
      </c>
      <c r="C418" s="316" t="s">
        <v>2508</v>
      </c>
      <c r="D418" s="316" t="s">
        <v>2525</v>
      </c>
      <c r="E418" s="342">
        <v>37818</v>
      </c>
      <c r="F418" s="316" t="s">
        <v>2107</v>
      </c>
      <c r="G418" s="316">
        <v>7264347.1600000001</v>
      </c>
      <c r="H418" s="316">
        <v>8499924.5399999991</v>
      </c>
    </row>
    <row r="419" spans="1:8" x14ac:dyDescent="0.2">
      <c r="A419" s="313" t="s">
        <v>2075</v>
      </c>
      <c r="B419" s="313" t="s">
        <v>2514</v>
      </c>
      <c r="C419" s="316" t="s">
        <v>2508</v>
      </c>
      <c r="D419" s="316" t="s">
        <v>2524</v>
      </c>
      <c r="E419" s="342">
        <v>37746</v>
      </c>
      <c r="F419" s="316" t="s">
        <v>2107</v>
      </c>
      <c r="G419" s="316">
        <v>2616631.85</v>
      </c>
      <c r="H419" s="316">
        <v>2690037.18</v>
      </c>
    </row>
    <row r="420" spans="1:8" x14ac:dyDescent="0.2">
      <c r="A420" s="313" t="s">
        <v>2075</v>
      </c>
      <c r="B420" s="313" t="s">
        <v>2514</v>
      </c>
      <c r="C420" s="316" t="s">
        <v>2260</v>
      </c>
      <c r="D420" s="316" t="s">
        <v>2523</v>
      </c>
      <c r="E420" s="344" t="s">
        <v>2522</v>
      </c>
      <c r="F420" s="316" t="s">
        <v>2512</v>
      </c>
      <c r="G420" s="316">
        <v>1150342.8105599999</v>
      </c>
      <c r="H420" s="316">
        <v>55745.067000000003</v>
      </c>
    </row>
    <row r="421" spans="1:8" x14ac:dyDescent="0.2">
      <c r="A421" s="313" t="s">
        <v>2075</v>
      </c>
      <c r="B421" s="313" t="s">
        <v>2514</v>
      </c>
      <c r="C421" s="316" t="s">
        <v>2260</v>
      </c>
      <c r="D421" s="316" t="s">
        <v>2521</v>
      </c>
      <c r="E421" s="342" t="s">
        <v>2520</v>
      </c>
      <c r="F421" s="316" t="s">
        <v>2107</v>
      </c>
      <c r="G421" s="316">
        <v>189466.25</v>
      </c>
      <c r="H421" s="343">
        <v>189759.25</v>
      </c>
    </row>
    <row r="422" spans="1:8" x14ac:dyDescent="0.2">
      <c r="A422" s="313" t="s">
        <v>2075</v>
      </c>
      <c r="B422" s="313" t="s">
        <v>2514</v>
      </c>
      <c r="C422" s="316" t="s">
        <v>2260</v>
      </c>
      <c r="D422" s="316" t="s">
        <v>2519</v>
      </c>
      <c r="E422" s="344">
        <v>38742</v>
      </c>
      <c r="F422" s="316" t="s">
        <v>2107</v>
      </c>
      <c r="G422" s="316">
        <v>90412.51</v>
      </c>
      <c r="H422" s="343">
        <v>53730.94</v>
      </c>
    </row>
    <row r="423" spans="1:8" x14ac:dyDescent="0.2">
      <c r="A423" s="313" t="s">
        <v>2075</v>
      </c>
      <c r="B423" s="313" t="s">
        <v>2514</v>
      </c>
      <c r="C423" s="316" t="s">
        <v>2260</v>
      </c>
      <c r="D423" s="316" t="s">
        <v>2518</v>
      </c>
      <c r="E423" s="344" t="s">
        <v>2517</v>
      </c>
      <c r="F423" s="316" t="s">
        <v>2107</v>
      </c>
      <c r="G423" s="316">
        <v>44481419.689999998</v>
      </c>
      <c r="H423" s="343">
        <v>17575401.140000001</v>
      </c>
    </row>
    <row r="424" spans="1:8" x14ac:dyDescent="0.2">
      <c r="A424" s="313" t="s">
        <v>2075</v>
      </c>
      <c r="B424" s="313" t="s">
        <v>2514</v>
      </c>
      <c r="C424" s="316" t="s">
        <v>2260</v>
      </c>
      <c r="D424" s="316" t="s">
        <v>2516</v>
      </c>
      <c r="E424" s="344">
        <v>43130</v>
      </c>
      <c r="F424" s="316" t="s">
        <v>2107</v>
      </c>
      <c r="G424" s="316">
        <v>5887354</v>
      </c>
      <c r="H424" s="343">
        <v>5888974</v>
      </c>
    </row>
    <row r="425" spans="1:8" x14ac:dyDescent="0.2">
      <c r="A425" s="313" t="s">
        <v>2262</v>
      </c>
      <c r="B425" s="313" t="s">
        <v>2514</v>
      </c>
      <c r="C425" s="316" t="s">
        <v>2260</v>
      </c>
      <c r="D425" s="316" t="s">
        <v>2515</v>
      </c>
      <c r="E425" s="342">
        <v>41108</v>
      </c>
      <c r="F425" s="316" t="s">
        <v>2107</v>
      </c>
      <c r="G425" s="316">
        <v>321997.11</v>
      </c>
      <c r="H425" s="316">
        <v>321997.11</v>
      </c>
    </row>
    <row r="426" spans="1:8" x14ac:dyDescent="0.2">
      <c r="A426" s="313" t="s">
        <v>2262</v>
      </c>
      <c r="B426" s="313" t="s">
        <v>2514</v>
      </c>
      <c r="C426" s="316" t="s">
        <v>2260</v>
      </c>
      <c r="D426" s="316" t="s">
        <v>2513</v>
      </c>
      <c r="E426" s="342">
        <v>41261</v>
      </c>
      <c r="F426" s="316" t="s">
        <v>2512</v>
      </c>
      <c r="G426" s="316">
        <v>1862664.3106200001</v>
      </c>
      <c r="H426" s="316">
        <v>1981590.6389100002</v>
      </c>
    </row>
    <row r="427" spans="1:8" x14ac:dyDescent="0.2">
      <c r="A427" s="315" t="s">
        <v>2049</v>
      </c>
      <c r="B427" s="315"/>
      <c r="C427" s="313"/>
      <c r="D427" s="313"/>
      <c r="E427" s="313"/>
      <c r="F427" s="313"/>
      <c r="G427" s="312">
        <f>+G416+G417+G418+G419+G420+G421+G422+G423+G424+G425+G426</f>
        <v>86199895.044479996</v>
      </c>
      <c r="H427" s="312">
        <f>+H416+H417+H418+H419+H420+H421+H422+H423+H424+H425+H426</f>
        <v>166909136.11418003</v>
      </c>
    </row>
    <row r="428" spans="1:8" x14ac:dyDescent="0.2">
      <c r="A428" s="341" t="s">
        <v>2048</v>
      </c>
      <c r="B428" s="251"/>
      <c r="C428" s="251"/>
      <c r="D428" s="251"/>
      <c r="E428" s="251"/>
      <c r="F428" s="251"/>
      <c r="G428" s="310"/>
      <c r="H428" s="310"/>
    </row>
    <row r="429" spans="1:8" x14ac:dyDescent="0.2">
      <c r="A429" s="251" t="s">
        <v>2047</v>
      </c>
    </row>
    <row r="430" spans="1:8" x14ac:dyDescent="0.2">
      <c r="A430" s="251" t="s">
        <v>2511</v>
      </c>
    </row>
    <row r="431" spans="1:8" ht="15" x14ac:dyDescent="0.2">
      <c r="A431" s="286"/>
      <c r="B431" s="286"/>
      <c r="C431" s="282"/>
      <c r="D431" s="282"/>
      <c r="E431" s="285"/>
      <c r="F431" s="284"/>
      <c r="G431" s="283"/>
      <c r="H431" s="282"/>
    </row>
    <row r="432" spans="1:8" ht="15" x14ac:dyDescent="0.2">
      <c r="A432" s="281" t="s">
        <v>2046</v>
      </c>
      <c r="B432" s="280"/>
      <c r="C432" s="276"/>
      <c r="D432" s="276"/>
      <c r="E432" s="279"/>
      <c r="F432" s="278"/>
      <c r="G432" s="277"/>
      <c r="H432" s="276"/>
    </row>
    <row r="433" spans="1:8" ht="15" x14ac:dyDescent="0.2">
      <c r="A433" s="281" t="s">
        <v>2045</v>
      </c>
      <c r="B433" s="280"/>
      <c r="C433" s="276"/>
      <c r="D433" s="276"/>
      <c r="E433" s="279"/>
      <c r="F433" s="278"/>
      <c r="G433" s="277"/>
      <c r="H433" s="276"/>
    </row>
    <row r="434" spans="1:8" ht="23.25" x14ac:dyDescent="0.2">
      <c r="A434" s="1902" t="s">
        <v>2090</v>
      </c>
      <c r="B434" s="1902"/>
      <c r="C434" s="1902"/>
      <c r="D434" s="1902"/>
      <c r="E434" s="1902"/>
      <c r="F434" s="1902"/>
      <c r="G434" s="1902"/>
      <c r="H434" s="1902"/>
    </row>
    <row r="435" spans="1:8" ht="23.25" x14ac:dyDescent="0.2">
      <c r="A435" s="21"/>
      <c r="B435" s="21"/>
      <c r="C435" s="21"/>
      <c r="D435" s="21"/>
      <c r="E435" s="275"/>
      <c r="F435" s="21"/>
      <c r="G435" s="21"/>
      <c r="H435" s="21"/>
    </row>
    <row r="436" spans="1:8" ht="23.25" x14ac:dyDescent="0.2">
      <c r="A436" s="1903" t="s">
        <v>2089</v>
      </c>
      <c r="B436" s="1903"/>
      <c r="C436" s="1903"/>
      <c r="D436" s="1903"/>
      <c r="E436" s="1903"/>
      <c r="F436" s="1903"/>
      <c r="G436" s="1903"/>
      <c r="H436" s="1903"/>
    </row>
    <row r="437" spans="1:8" ht="23.25" x14ac:dyDescent="0.2">
      <c r="A437" s="274"/>
      <c r="B437" s="237"/>
      <c r="C437" s="18"/>
      <c r="D437" s="18"/>
      <c r="E437" s="273"/>
      <c r="F437" s="18"/>
      <c r="G437" s="18"/>
      <c r="H437" s="272"/>
    </row>
    <row r="438" spans="1:8" ht="23.25" x14ac:dyDescent="0.2">
      <c r="A438" s="1708" t="s">
        <v>2088</v>
      </c>
      <c r="B438" s="1708"/>
      <c r="C438" s="1708"/>
      <c r="D438" s="1708"/>
      <c r="E438" s="1708"/>
      <c r="F438" s="1708"/>
      <c r="G438" s="1708"/>
      <c r="H438" s="1708"/>
    </row>
    <row r="439" spans="1:8" ht="15" x14ac:dyDescent="0.2">
      <c r="A439" s="271"/>
      <c r="B439" s="271"/>
      <c r="C439" s="271"/>
      <c r="D439" s="271"/>
      <c r="E439" s="271"/>
      <c r="F439" s="271"/>
      <c r="G439" s="271"/>
      <c r="H439" s="271"/>
    </row>
    <row r="440" spans="1:8" x14ac:dyDescent="0.2">
      <c r="A440" s="270" t="s">
        <v>2087</v>
      </c>
      <c r="B440" s="268" t="s">
        <v>2510</v>
      </c>
      <c r="C440" s="267"/>
      <c r="D440" s="266"/>
      <c r="E440" s="266"/>
      <c r="F440" s="266"/>
      <c r="G440" s="266"/>
      <c r="H440" s="266"/>
    </row>
    <row r="441" spans="1:8" x14ac:dyDescent="0.2">
      <c r="A441" s="269"/>
      <c r="B441" s="268"/>
      <c r="C441" s="267"/>
      <c r="D441" s="266"/>
      <c r="E441" s="266"/>
      <c r="F441" s="266"/>
      <c r="G441" s="266"/>
      <c r="H441" s="266"/>
    </row>
    <row r="442" spans="1:8" x14ac:dyDescent="0.2">
      <c r="A442" s="1904" t="s">
        <v>2085</v>
      </c>
      <c r="B442" s="1904" t="s">
        <v>2084</v>
      </c>
      <c r="C442" s="1901" t="s">
        <v>2083</v>
      </c>
      <c r="D442" s="1901"/>
      <c r="E442" s="1901"/>
      <c r="F442" s="1901"/>
      <c r="G442" s="1901"/>
      <c r="H442" s="1901"/>
    </row>
    <row r="443" spans="1:8" ht="24" x14ac:dyDescent="0.2">
      <c r="A443" s="1904"/>
      <c r="B443" s="1904"/>
      <c r="C443" s="264" t="s">
        <v>2082</v>
      </c>
      <c r="D443" s="264" t="s">
        <v>2081</v>
      </c>
      <c r="E443" s="265" t="s">
        <v>2080</v>
      </c>
      <c r="F443" s="264" t="s">
        <v>2079</v>
      </c>
      <c r="G443" s="264" t="s">
        <v>2078</v>
      </c>
      <c r="H443" s="264" t="s">
        <v>2077</v>
      </c>
    </row>
    <row r="444" spans="1:8" x14ac:dyDescent="0.2">
      <c r="A444" s="313" t="s">
        <v>2075</v>
      </c>
      <c r="B444" s="318" t="s">
        <v>1900</v>
      </c>
      <c r="C444" s="316" t="s">
        <v>2508</v>
      </c>
      <c r="D444" s="316" t="s">
        <v>2509</v>
      </c>
      <c r="E444" s="340">
        <v>34156</v>
      </c>
      <c r="F444" s="339" t="s">
        <v>2353</v>
      </c>
      <c r="G444" s="338">
        <v>266293.55</v>
      </c>
      <c r="H444" s="338">
        <v>329167.67</v>
      </c>
    </row>
    <row r="445" spans="1:8" x14ac:dyDescent="0.2">
      <c r="A445" s="313" t="s">
        <v>2075</v>
      </c>
      <c r="B445" s="318" t="s">
        <v>1900</v>
      </c>
      <c r="C445" s="316" t="s">
        <v>2508</v>
      </c>
      <c r="D445" s="316" t="s">
        <v>2507</v>
      </c>
      <c r="E445" s="340">
        <v>36903</v>
      </c>
      <c r="F445" s="339" t="s">
        <v>2353</v>
      </c>
      <c r="G445" s="338">
        <v>163543.41</v>
      </c>
      <c r="H445" s="338">
        <v>105568.51</v>
      </c>
    </row>
    <row r="446" spans="1:8" x14ac:dyDescent="0.2">
      <c r="A446" s="313" t="s">
        <v>2075</v>
      </c>
      <c r="B446" s="318" t="s">
        <v>1900</v>
      </c>
      <c r="C446" s="316" t="s">
        <v>2505</v>
      </c>
      <c r="D446" s="316" t="s">
        <v>2506</v>
      </c>
      <c r="E446" s="340">
        <v>34151</v>
      </c>
      <c r="F446" s="339" t="s">
        <v>2353</v>
      </c>
      <c r="G446" s="338">
        <v>1989726</v>
      </c>
      <c r="H446" s="338">
        <v>1128936.18</v>
      </c>
    </row>
    <row r="447" spans="1:8" x14ac:dyDescent="0.2">
      <c r="A447" s="313" t="s">
        <v>2075</v>
      </c>
      <c r="B447" s="318" t="s">
        <v>1900</v>
      </c>
      <c r="C447" s="316" t="s">
        <v>2505</v>
      </c>
      <c r="D447" s="316" t="s">
        <v>2504</v>
      </c>
      <c r="E447" s="340">
        <v>33707</v>
      </c>
      <c r="F447" s="339" t="s">
        <v>2353</v>
      </c>
      <c r="G447" s="338">
        <v>25400.37</v>
      </c>
      <c r="H447" s="338">
        <v>311946.82</v>
      </c>
    </row>
    <row r="448" spans="1:8" x14ac:dyDescent="0.2">
      <c r="A448" s="313" t="s">
        <v>2075</v>
      </c>
      <c r="B448" s="318" t="s">
        <v>1900</v>
      </c>
      <c r="C448" s="316" t="s">
        <v>2260</v>
      </c>
      <c r="D448" s="316" t="s">
        <v>2503</v>
      </c>
      <c r="E448" s="340">
        <v>41282</v>
      </c>
      <c r="F448" s="339" t="s">
        <v>2353</v>
      </c>
      <c r="G448" s="338">
        <v>118902290.36999997</v>
      </c>
      <c r="H448" s="338">
        <v>118864176.17</v>
      </c>
    </row>
    <row r="449" spans="1:8" x14ac:dyDescent="0.2">
      <c r="A449" s="313" t="s">
        <v>2075</v>
      </c>
      <c r="B449" s="318" t="s">
        <v>1900</v>
      </c>
      <c r="C449" s="316" t="s">
        <v>2260</v>
      </c>
      <c r="D449" s="316" t="s">
        <v>2502</v>
      </c>
      <c r="E449" s="340">
        <v>34184</v>
      </c>
      <c r="F449" s="339" t="s">
        <v>2353</v>
      </c>
      <c r="G449" s="338">
        <v>1554637.88</v>
      </c>
      <c r="H449" s="338">
        <v>1965913.89</v>
      </c>
    </row>
    <row r="450" spans="1:8" x14ac:dyDescent="0.2">
      <c r="A450" s="313" t="s">
        <v>2075</v>
      </c>
      <c r="B450" s="318" t="s">
        <v>1900</v>
      </c>
      <c r="C450" s="316" t="s">
        <v>2260</v>
      </c>
      <c r="D450" s="316" t="s">
        <v>2501</v>
      </c>
      <c r="E450" s="340">
        <v>40792</v>
      </c>
      <c r="F450" s="339" t="s">
        <v>2356</v>
      </c>
      <c r="G450" s="338">
        <v>301.041</v>
      </c>
      <c r="H450" s="338">
        <v>319.46700000000004</v>
      </c>
    </row>
    <row r="451" spans="1:8" x14ac:dyDescent="0.2">
      <c r="A451" s="313" t="s">
        <v>2075</v>
      </c>
      <c r="B451" s="318" t="s">
        <v>1900</v>
      </c>
      <c r="C451" s="316" t="s">
        <v>2260</v>
      </c>
      <c r="D451" s="316" t="s">
        <v>2500</v>
      </c>
      <c r="E451" s="340">
        <v>38772</v>
      </c>
      <c r="F451" s="339" t="s">
        <v>2353</v>
      </c>
      <c r="G451" s="338">
        <v>140783.06</v>
      </c>
      <c r="H451" s="338">
        <v>151555.06</v>
      </c>
    </row>
    <row r="452" spans="1:8" x14ac:dyDescent="0.2">
      <c r="A452" s="313" t="s">
        <v>2075</v>
      </c>
      <c r="B452" s="318" t="s">
        <v>1900</v>
      </c>
      <c r="C452" s="316" t="s">
        <v>2260</v>
      </c>
      <c r="D452" s="316" t="s">
        <v>2499</v>
      </c>
      <c r="E452" s="340">
        <v>39443</v>
      </c>
      <c r="F452" s="339" t="s">
        <v>2353</v>
      </c>
      <c r="G452" s="338">
        <v>87269019.739999995</v>
      </c>
      <c r="H452" s="338">
        <v>22637803.59</v>
      </c>
    </row>
    <row r="453" spans="1:8" x14ac:dyDescent="0.2">
      <c r="A453" s="313" t="s">
        <v>2075</v>
      </c>
      <c r="B453" s="318" t="s">
        <v>1900</v>
      </c>
      <c r="C453" s="316" t="s">
        <v>2260</v>
      </c>
      <c r="D453" s="316" t="s">
        <v>2498</v>
      </c>
      <c r="E453" s="340">
        <v>41436</v>
      </c>
      <c r="F453" s="339" t="s">
        <v>2353</v>
      </c>
      <c r="G453" s="338">
        <v>116097.28</v>
      </c>
      <c r="H453" s="338">
        <v>178599.78</v>
      </c>
    </row>
    <row r="454" spans="1:8" x14ac:dyDescent="0.2">
      <c r="A454" s="313" t="s">
        <v>2075</v>
      </c>
      <c r="B454" s="318" t="s">
        <v>1900</v>
      </c>
      <c r="C454" s="316" t="s">
        <v>2260</v>
      </c>
      <c r="D454" s="316" t="s">
        <v>2497</v>
      </c>
      <c r="E454" s="340">
        <v>32483</v>
      </c>
      <c r="F454" s="339" t="s">
        <v>2353</v>
      </c>
      <c r="G454" s="338">
        <v>2745863.12</v>
      </c>
      <c r="H454" s="338">
        <v>3529744.98</v>
      </c>
    </row>
    <row r="455" spans="1:8" x14ac:dyDescent="0.2">
      <c r="A455" s="313" t="s">
        <v>2075</v>
      </c>
      <c r="B455" s="318" t="s">
        <v>1900</v>
      </c>
      <c r="C455" s="316" t="s">
        <v>2260</v>
      </c>
      <c r="D455" s="316" t="s">
        <v>2496</v>
      </c>
      <c r="E455" s="340">
        <v>32895</v>
      </c>
      <c r="F455" s="339" t="s">
        <v>2353</v>
      </c>
      <c r="G455" s="338">
        <v>15850.47</v>
      </c>
      <c r="H455" s="338">
        <v>10188</v>
      </c>
    </row>
    <row r="456" spans="1:8" x14ac:dyDescent="0.2">
      <c r="A456" s="313" t="s">
        <v>2075</v>
      </c>
      <c r="B456" s="318" t="s">
        <v>1900</v>
      </c>
      <c r="C456" s="316" t="s">
        <v>2260</v>
      </c>
      <c r="D456" s="316" t="s">
        <v>2495</v>
      </c>
      <c r="E456" s="340">
        <v>34708</v>
      </c>
      <c r="F456" s="339" t="s">
        <v>2353</v>
      </c>
      <c r="G456" s="338">
        <v>2243628.4</v>
      </c>
      <c r="H456" s="338">
        <v>3694728.9199999943</v>
      </c>
    </row>
    <row r="457" spans="1:8" x14ac:dyDescent="0.2">
      <c r="A457" s="313" t="s">
        <v>2075</v>
      </c>
      <c r="B457" s="318" t="s">
        <v>1900</v>
      </c>
      <c r="C457" s="316" t="s">
        <v>2260</v>
      </c>
      <c r="D457" s="316" t="s">
        <v>2494</v>
      </c>
      <c r="E457" s="340">
        <v>39707</v>
      </c>
      <c r="F457" s="339" t="s">
        <v>2353</v>
      </c>
      <c r="G457" s="338">
        <v>16500610.439999999</v>
      </c>
      <c r="H457" s="338">
        <v>14033707.529999999</v>
      </c>
    </row>
    <row r="458" spans="1:8" x14ac:dyDescent="0.2">
      <c r="A458" s="313" t="s">
        <v>2075</v>
      </c>
      <c r="B458" s="318" t="s">
        <v>1900</v>
      </c>
      <c r="C458" s="316" t="s">
        <v>2272</v>
      </c>
      <c r="D458" s="316" t="s">
        <v>2493</v>
      </c>
      <c r="E458" s="340">
        <v>37811</v>
      </c>
      <c r="F458" s="339" t="s">
        <v>2353</v>
      </c>
      <c r="G458" s="338">
        <v>505908.61</v>
      </c>
      <c r="H458" s="338">
        <v>597425.19999999995</v>
      </c>
    </row>
    <row r="459" spans="1:8" x14ac:dyDescent="0.2">
      <c r="A459" s="313" t="s">
        <v>2075</v>
      </c>
      <c r="B459" s="318" t="s">
        <v>1900</v>
      </c>
      <c r="C459" s="316" t="s">
        <v>2492</v>
      </c>
      <c r="D459" s="316" t="s">
        <v>2491</v>
      </c>
      <c r="E459" s="340">
        <v>40288</v>
      </c>
      <c r="F459" s="339" t="s">
        <v>2353</v>
      </c>
      <c r="G459" s="338">
        <v>2364438.5499999998</v>
      </c>
      <c r="H459" s="338">
        <v>606820.29999999725</v>
      </c>
    </row>
    <row r="460" spans="1:8" x14ac:dyDescent="0.2">
      <c r="A460" s="313" t="s">
        <v>2075</v>
      </c>
      <c r="B460" s="318" t="s">
        <v>1900</v>
      </c>
      <c r="C460" s="316" t="s">
        <v>2489</v>
      </c>
      <c r="D460" s="316" t="s">
        <v>2490</v>
      </c>
      <c r="E460" s="340">
        <v>34151</v>
      </c>
      <c r="F460" s="339" t="s">
        <v>2353</v>
      </c>
      <c r="G460" s="338">
        <v>230659.02</v>
      </c>
      <c r="H460" s="338">
        <v>108869.2</v>
      </c>
    </row>
    <row r="461" spans="1:8" x14ac:dyDescent="0.2">
      <c r="A461" s="313" t="s">
        <v>2075</v>
      </c>
      <c r="B461" s="318" t="s">
        <v>1900</v>
      </c>
      <c r="C461" s="316" t="s">
        <v>2489</v>
      </c>
      <c r="D461" s="316" t="s">
        <v>2488</v>
      </c>
      <c r="E461" s="340">
        <v>36852</v>
      </c>
      <c r="F461" s="339" t="s">
        <v>2353</v>
      </c>
      <c r="G461" s="338">
        <v>217451.22</v>
      </c>
      <c r="H461" s="338">
        <v>782817.66</v>
      </c>
    </row>
    <row r="462" spans="1:8" x14ac:dyDescent="0.2">
      <c r="A462" s="313" t="s">
        <v>2075</v>
      </c>
      <c r="B462" s="318" t="s">
        <v>1900</v>
      </c>
      <c r="C462" s="316" t="s">
        <v>2274</v>
      </c>
      <c r="D462" s="316" t="s">
        <v>2487</v>
      </c>
      <c r="E462" s="340">
        <v>34151</v>
      </c>
      <c r="F462" s="339" t="s">
        <v>2353</v>
      </c>
      <c r="G462" s="338">
        <v>268939.01</v>
      </c>
      <c r="H462" s="338">
        <v>385021.69</v>
      </c>
    </row>
    <row r="463" spans="1:8" x14ac:dyDescent="0.2">
      <c r="A463" s="313" t="s">
        <v>2075</v>
      </c>
      <c r="B463" s="318" t="s">
        <v>1900</v>
      </c>
      <c r="C463" s="316" t="s">
        <v>2274</v>
      </c>
      <c r="D463" s="316" t="s">
        <v>2486</v>
      </c>
      <c r="E463" s="340">
        <v>34247</v>
      </c>
      <c r="F463" s="339" t="s">
        <v>2353</v>
      </c>
      <c r="G463" s="338">
        <v>1050651.3600000001</v>
      </c>
      <c r="H463" s="338">
        <v>871095.21</v>
      </c>
    </row>
    <row r="464" spans="1:8" x14ac:dyDescent="0.2">
      <c r="A464" s="313" t="s">
        <v>2075</v>
      </c>
      <c r="B464" s="318" t="s">
        <v>1900</v>
      </c>
      <c r="C464" s="316" t="s">
        <v>2274</v>
      </c>
      <c r="D464" s="316" t="s">
        <v>2485</v>
      </c>
      <c r="E464" s="340">
        <v>35271</v>
      </c>
      <c r="F464" s="339" t="s">
        <v>2356</v>
      </c>
      <c r="G464" s="338">
        <v>1036838.6297099999</v>
      </c>
      <c r="H464" s="338">
        <v>846108.27252000012</v>
      </c>
    </row>
    <row r="465" spans="1:8" x14ac:dyDescent="0.2">
      <c r="A465" s="313" t="s">
        <v>2075</v>
      </c>
      <c r="B465" s="318" t="s">
        <v>1900</v>
      </c>
      <c r="C465" s="316" t="s">
        <v>2362</v>
      </c>
      <c r="D465" s="316" t="s">
        <v>2484</v>
      </c>
      <c r="E465" s="340">
        <v>42825</v>
      </c>
      <c r="F465" s="339" t="s">
        <v>2353</v>
      </c>
      <c r="G465" s="338">
        <v>976184.23</v>
      </c>
      <c r="H465" s="338">
        <v>628.32000000000005</v>
      </c>
    </row>
    <row r="466" spans="1:8" x14ac:dyDescent="0.2">
      <c r="A466" s="313" t="s">
        <v>2075</v>
      </c>
      <c r="B466" s="318" t="s">
        <v>1900</v>
      </c>
      <c r="C466" s="316" t="s">
        <v>2483</v>
      </c>
      <c r="D466" s="316" t="s">
        <v>2482</v>
      </c>
      <c r="E466" s="340">
        <v>37888</v>
      </c>
      <c r="F466" s="339" t="s">
        <v>2353</v>
      </c>
      <c r="G466" s="338">
        <v>14677.1</v>
      </c>
      <c r="H466" s="338">
        <v>0.74</v>
      </c>
    </row>
    <row r="467" spans="1:8" x14ac:dyDescent="0.2">
      <c r="A467" s="313" t="s">
        <v>2075</v>
      </c>
      <c r="B467" s="318" t="s">
        <v>1900</v>
      </c>
      <c r="C467" s="316" t="s">
        <v>2481</v>
      </c>
      <c r="D467" s="316" t="s">
        <v>2480</v>
      </c>
      <c r="E467" s="340">
        <v>41866</v>
      </c>
      <c r="F467" s="339" t="s">
        <v>2353</v>
      </c>
      <c r="G467" s="338">
        <v>249.76</v>
      </c>
      <c r="H467" s="338">
        <v>249.76</v>
      </c>
    </row>
    <row r="468" spans="1:8" x14ac:dyDescent="0.2">
      <c r="A468" s="313" t="s">
        <v>2075</v>
      </c>
      <c r="B468" s="318" t="s">
        <v>1900</v>
      </c>
      <c r="C468" s="316" t="s">
        <v>2479</v>
      </c>
      <c r="D468" s="316" t="s">
        <v>2478</v>
      </c>
      <c r="E468" s="340">
        <v>42990</v>
      </c>
      <c r="F468" s="339" t="s">
        <v>2353</v>
      </c>
      <c r="G468" s="338">
        <v>644830.59</v>
      </c>
      <c r="H468" s="338">
        <v>94459.61</v>
      </c>
    </row>
    <row r="469" spans="1:8" x14ac:dyDescent="0.2">
      <c r="A469" s="313" t="s">
        <v>2075</v>
      </c>
      <c r="B469" s="318" t="s">
        <v>1900</v>
      </c>
      <c r="C469" s="316" t="s">
        <v>2381</v>
      </c>
      <c r="D469" s="316" t="s">
        <v>2477</v>
      </c>
      <c r="E469" s="340">
        <v>43192</v>
      </c>
      <c r="F469" s="339" t="s">
        <v>2353</v>
      </c>
      <c r="G469" s="338">
        <v>1608934.8</v>
      </c>
      <c r="H469" s="338">
        <v>503622.63</v>
      </c>
    </row>
    <row r="470" spans="1:8" x14ac:dyDescent="0.2">
      <c r="A470" s="313" t="s">
        <v>2075</v>
      </c>
      <c r="B470" s="318" t="s">
        <v>1900</v>
      </c>
      <c r="C470" s="316" t="s">
        <v>2476</v>
      </c>
      <c r="D470" s="316" t="s">
        <v>2475</v>
      </c>
      <c r="E470" s="340">
        <v>43008</v>
      </c>
      <c r="F470" s="339" t="s">
        <v>2353</v>
      </c>
      <c r="G470" s="338">
        <v>151309.79</v>
      </c>
      <c r="H470" s="338">
        <v>238288.54</v>
      </c>
    </row>
    <row r="471" spans="1:8" x14ac:dyDescent="0.2">
      <c r="A471" s="313" t="s">
        <v>2075</v>
      </c>
      <c r="B471" s="318" t="s">
        <v>1900</v>
      </c>
      <c r="C471" s="316" t="s">
        <v>2474</v>
      </c>
      <c r="D471" s="316" t="s">
        <v>2473</v>
      </c>
      <c r="E471" s="340">
        <v>43182</v>
      </c>
      <c r="F471" s="339" t="s">
        <v>2353</v>
      </c>
      <c r="G471" s="338">
        <v>17348235.82</v>
      </c>
      <c r="H471" s="338">
        <v>17611806.719999999</v>
      </c>
    </row>
    <row r="472" spans="1:8" x14ac:dyDescent="0.2">
      <c r="A472" s="313" t="s">
        <v>2075</v>
      </c>
      <c r="B472" s="318" t="s">
        <v>1900</v>
      </c>
      <c r="C472" s="316" t="s">
        <v>2274</v>
      </c>
      <c r="D472" s="316" t="s">
        <v>2472</v>
      </c>
      <c r="E472" s="340">
        <v>43769</v>
      </c>
      <c r="F472" s="339" t="s">
        <v>2353</v>
      </c>
      <c r="G472" s="338">
        <v>189100</v>
      </c>
      <c r="H472" s="338"/>
    </row>
    <row r="473" spans="1:8" x14ac:dyDescent="0.2">
      <c r="A473" s="313" t="s">
        <v>2075</v>
      </c>
      <c r="B473" s="318" t="s">
        <v>1900</v>
      </c>
      <c r="C473" s="316" t="s">
        <v>2274</v>
      </c>
      <c r="D473" s="316" t="s">
        <v>2471</v>
      </c>
      <c r="E473" s="340">
        <v>43775</v>
      </c>
      <c r="F473" s="339" t="s">
        <v>2353</v>
      </c>
      <c r="G473" s="338">
        <v>20000</v>
      </c>
      <c r="H473" s="338"/>
    </row>
    <row r="474" spans="1:8" x14ac:dyDescent="0.2">
      <c r="A474" s="313" t="s">
        <v>2075</v>
      </c>
      <c r="B474" s="318" t="s">
        <v>1900</v>
      </c>
      <c r="C474" s="316" t="s">
        <v>2274</v>
      </c>
      <c r="D474" s="316" t="s">
        <v>2422</v>
      </c>
      <c r="E474" s="340">
        <v>43847</v>
      </c>
      <c r="F474" s="339" t="s">
        <v>2353</v>
      </c>
      <c r="G474" s="338">
        <v>83384.289999999994</v>
      </c>
      <c r="H474" s="338"/>
    </row>
    <row r="475" spans="1:8" x14ac:dyDescent="0.2">
      <c r="A475" s="313" t="s">
        <v>2075</v>
      </c>
      <c r="B475" s="318" t="s">
        <v>1900</v>
      </c>
      <c r="C475" s="316" t="s">
        <v>2274</v>
      </c>
      <c r="D475" s="316" t="s">
        <v>2470</v>
      </c>
      <c r="E475" s="340">
        <v>43906</v>
      </c>
      <c r="F475" s="339" t="s">
        <v>2353</v>
      </c>
      <c r="G475" s="338">
        <v>219199.75</v>
      </c>
      <c r="H475" s="338"/>
    </row>
    <row r="476" spans="1:8" x14ac:dyDescent="0.2">
      <c r="A476" s="313" t="s">
        <v>2075</v>
      </c>
      <c r="B476" s="318" t="s">
        <v>1900</v>
      </c>
      <c r="C476" s="316" t="s">
        <v>2274</v>
      </c>
      <c r="D476" s="316" t="s">
        <v>2469</v>
      </c>
      <c r="E476" s="340">
        <v>43906</v>
      </c>
      <c r="F476" s="339" t="s">
        <v>2353</v>
      </c>
      <c r="G476" s="338">
        <v>51625</v>
      </c>
      <c r="H476" s="338"/>
    </row>
    <row r="477" spans="1:8" x14ac:dyDescent="0.2">
      <c r="A477" s="313" t="s">
        <v>2075</v>
      </c>
      <c r="B477" s="318" t="s">
        <v>1900</v>
      </c>
      <c r="C477" s="316" t="s">
        <v>2274</v>
      </c>
      <c r="D477" s="316" t="s">
        <v>2468</v>
      </c>
      <c r="E477" s="340">
        <v>43906</v>
      </c>
      <c r="F477" s="339" t="s">
        <v>2353</v>
      </c>
      <c r="G477" s="338">
        <v>41300</v>
      </c>
      <c r="H477" s="338"/>
    </row>
    <row r="478" spans="1:8" x14ac:dyDescent="0.2">
      <c r="A478" s="313" t="s">
        <v>2075</v>
      </c>
      <c r="B478" s="318" t="s">
        <v>1900</v>
      </c>
      <c r="C478" s="316" t="s">
        <v>2274</v>
      </c>
      <c r="D478" s="316" t="s">
        <v>2467</v>
      </c>
      <c r="E478" s="340">
        <v>43906</v>
      </c>
      <c r="F478" s="339" t="s">
        <v>2353</v>
      </c>
      <c r="G478" s="338">
        <v>30975</v>
      </c>
      <c r="H478" s="338"/>
    </row>
    <row r="479" spans="1:8" x14ac:dyDescent="0.2">
      <c r="A479" s="313" t="s">
        <v>2075</v>
      </c>
      <c r="B479" s="318" t="s">
        <v>1900</v>
      </c>
      <c r="C479" s="316" t="s">
        <v>2274</v>
      </c>
      <c r="D479" s="316" t="s">
        <v>2466</v>
      </c>
      <c r="E479" s="340">
        <v>43988</v>
      </c>
      <c r="F479" s="339" t="s">
        <v>2353</v>
      </c>
      <c r="G479" s="338">
        <v>30000</v>
      </c>
      <c r="H479" s="338"/>
    </row>
    <row r="480" spans="1:8" x14ac:dyDescent="0.2">
      <c r="A480" s="313" t="s">
        <v>2075</v>
      </c>
      <c r="B480" s="318" t="s">
        <v>1900</v>
      </c>
      <c r="C480" s="316" t="s">
        <v>2274</v>
      </c>
      <c r="D480" s="316" t="s">
        <v>2465</v>
      </c>
      <c r="E480" s="340">
        <v>44043</v>
      </c>
      <c r="F480" s="339" t="s">
        <v>2353</v>
      </c>
      <c r="G480" s="338">
        <v>80000</v>
      </c>
      <c r="H480" s="338"/>
    </row>
    <row r="481" spans="1:8" x14ac:dyDescent="0.2">
      <c r="A481" s="313" t="s">
        <v>2075</v>
      </c>
      <c r="B481" s="318" t="s">
        <v>1900</v>
      </c>
      <c r="C481" s="316" t="s">
        <v>2274</v>
      </c>
      <c r="D481" s="316" t="s">
        <v>2430</v>
      </c>
      <c r="E481" s="340">
        <v>44043</v>
      </c>
      <c r="F481" s="339" t="s">
        <v>2353</v>
      </c>
      <c r="G481" s="338">
        <v>37190.83</v>
      </c>
      <c r="H481" s="338"/>
    </row>
    <row r="482" spans="1:8" x14ac:dyDescent="0.2">
      <c r="A482" s="313" t="s">
        <v>2075</v>
      </c>
      <c r="B482" s="318" t="s">
        <v>1900</v>
      </c>
      <c r="C482" s="316" t="s">
        <v>2274</v>
      </c>
      <c r="D482" s="316" t="s">
        <v>2464</v>
      </c>
      <c r="E482" s="340">
        <v>44051</v>
      </c>
      <c r="F482" s="339" t="s">
        <v>2353</v>
      </c>
      <c r="G482" s="338">
        <v>50000</v>
      </c>
      <c r="H482" s="338"/>
    </row>
    <row r="483" spans="1:8" x14ac:dyDescent="0.2">
      <c r="A483" s="313" t="s">
        <v>2075</v>
      </c>
      <c r="B483" s="318" t="s">
        <v>1900</v>
      </c>
      <c r="C483" s="316" t="s">
        <v>2274</v>
      </c>
      <c r="D483" s="316" t="s">
        <v>2463</v>
      </c>
      <c r="E483" s="340">
        <v>44051</v>
      </c>
      <c r="F483" s="339" t="s">
        <v>2353</v>
      </c>
      <c r="G483" s="338">
        <v>30000</v>
      </c>
      <c r="H483" s="338"/>
    </row>
    <row r="484" spans="1:8" x14ac:dyDescent="0.2">
      <c r="A484" s="313" t="s">
        <v>2075</v>
      </c>
      <c r="B484" s="318" t="s">
        <v>1900</v>
      </c>
      <c r="C484" s="316" t="s">
        <v>2274</v>
      </c>
      <c r="D484" s="316" t="s">
        <v>2462</v>
      </c>
      <c r="E484" s="340">
        <v>44070</v>
      </c>
      <c r="F484" s="339" t="s">
        <v>2353</v>
      </c>
      <c r="G484" s="338">
        <v>188104.56</v>
      </c>
      <c r="H484" s="338"/>
    </row>
    <row r="485" spans="1:8" x14ac:dyDescent="0.2">
      <c r="A485" s="313" t="s">
        <v>2075</v>
      </c>
      <c r="B485" s="318" t="s">
        <v>1900</v>
      </c>
      <c r="C485" s="316" t="s">
        <v>2274</v>
      </c>
      <c r="D485" s="316" t="s">
        <v>2461</v>
      </c>
      <c r="E485" s="340">
        <v>44090</v>
      </c>
      <c r="F485" s="339" t="s">
        <v>2353</v>
      </c>
      <c r="G485" s="338">
        <v>64500</v>
      </c>
      <c r="H485" s="338"/>
    </row>
    <row r="486" spans="1:8" x14ac:dyDescent="0.2">
      <c r="A486" s="313" t="s">
        <v>2075</v>
      </c>
      <c r="B486" s="318" t="s">
        <v>1900</v>
      </c>
      <c r="C486" s="316" t="s">
        <v>2274</v>
      </c>
      <c r="D486" s="316" t="s">
        <v>2460</v>
      </c>
      <c r="E486" s="340">
        <v>44110</v>
      </c>
      <c r="F486" s="339" t="s">
        <v>2353</v>
      </c>
      <c r="G486" s="338">
        <v>1529.84</v>
      </c>
      <c r="H486" s="338">
        <v>1529.84</v>
      </c>
    </row>
    <row r="487" spans="1:8" x14ac:dyDescent="0.2">
      <c r="A487" s="313" t="s">
        <v>2075</v>
      </c>
      <c r="B487" s="318" t="s">
        <v>1900</v>
      </c>
      <c r="C487" s="316" t="s">
        <v>2274</v>
      </c>
      <c r="D487" s="316" t="s">
        <v>2459</v>
      </c>
      <c r="E487" s="340">
        <v>44110</v>
      </c>
      <c r="F487" s="339" t="s">
        <v>2353</v>
      </c>
      <c r="G487" s="338">
        <v>61297.48</v>
      </c>
      <c r="H487" s="338">
        <v>61297.48</v>
      </c>
    </row>
    <row r="488" spans="1:8" x14ac:dyDescent="0.2">
      <c r="A488" s="313" t="s">
        <v>2075</v>
      </c>
      <c r="B488" s="318" t="s">
        <v>1900</v>
      </c>
      <c r="C488" s="316" t="s">
        <v>2274</v>
      </c>
      <c r="D488" s="316" t="s">
        <v>2458</v>
      </c>
      <c r="E488" s="340">
        <v>44110</v>
      </c>
      <c r="F488" s="339" t="s">
        <v>2353</v>
      </c>
      <c r="G488" s="338">
        <v>4005.11</v>
      </c>
      <c r="H488" s="338">
        <v>4005.11</v>
      </c>
    </row>
    <row r="489" spans="1:8" x14ac:dyDescent="0.2">
      <c r="A489" s="313" t="s">
        <v>2075</v>
      </c>
      <c r="B489" s="318" t="s">
        <v>1900</v>
      </c>
      <c r="C489" s="316" t="s">
        <v>2274</v>
      </c>
      <c r="D489" s="316" t="s">
        <v>2457</v>
      </c>
      <c r="E489" s="340">
        <v>44110</v>
      </c>
      <c r="F489" s="339" t="s">
        <v>2353</v>
      </c>
      <c r="G489" s="338">
        <v>238828.03</v>
      </c>
      <c r="H489" s="338">
        <v>238828.03</v>
      </c>
    </row>
    <row r="490" spans="1:8" x14ac:dyDescent="0.2">
      <c r="A490" s="313" t="s">
        <v>2075</v>
      </c>
      <c r="B490" s="318" t="s">
        <v>1900</v>
      </c>
      <c r="C490" s="316" t="s">
        <v>2274</v>
      </c>
      <c r="D490" s="316" t="s">
        <v>2456</v>
      </c>
      <c r="E490" s="340">
        <v>44110</v>
      </c>
      <c r="F490" s="339" t="s">
        <v>2353</v>
      </c>
      <c r="G490" s="338">
        <v>10000</v>
      </c>
      <c r="H490" s="338">
        <v>10000</v>
      </c>
    </row>
    <row r="491" spans="1:8" x14ac:dyDescent="0.2">
      <c r="A491" s="313" t="s">
        <v>2075</v>
      </c>
      <c r="B491" s="318" t="s">
        <v>1900</v>
      </c>
      <c r="C491" s="316" t="s">
        <v>2274</v>
      </c>
      <c r="D491" s="316" t="s">
        <v>2455</v>
      </c>
      <c r="E491" s="340">
        <v>44110</v>
      </c>
      <c r="F491" s="339" t="s">
        <v>2353</v>
      </c>
      <c r="G491" s="338">
        <v>10885</v>
      </c>
      <c r="H491" s="338">
        <v>10885</v>
      </c>
    </row>
    <row r="492" spans="1:8" x14ac:dyDescent="0.2">
      <c r="A492" s="313" t="s">
        <v>2075</v>
      </c>
      <c r="B492" s="318" t="s">
        <v>1900</v>
      </c>
      <c r="C492" s="316" t="s">
        <v>2274</v>
      </c>
      <c r="D492" s="316" t="s">
        <v>2454</v>
      </c>
      <c r="E492" s="340">
        <v>44138</v>
      </c>
      <c r="F492" s="339" t="s">
        <v>2353</v>
      </c>
      <c r="G492" s="338">
        <v>173236.06</v>
      </c>
      <c r="H492" s="338"/>
    </row>
    <row r="493" spans="1:8" x14ac:dyDescent="0.2">
      <c r="A493" s="313" t="s">
        <v>2075</v>
      </c>
      <c r="B493" s="318" t="s">
        <v>1900</v>
      </c>
      <c r="C493" s="316" t="s">
        <v>2274</v>
      </c>
      <c r="D493" s="316" t="s">
        <v>2453</v>
      </c>
      <c r="E493" s="340">
        <v>44166</v>
      </c>
      <c r="F493" s="339" t="s">
        <v>2353</v>
      </c>
      <c r="G493" s="338">
        <v>15000</v>
      </c>
      <c r="H493" s="338"/>
    </row>
    <row r="494" spans="1:8" x14ac:dyDescent="0.2">
      <c r="A494" s="313" t="s">
        <v>2075</v>
      </c>
      <c r="B494" s="318" t="s">
        <v>1900</v>
      </c>
      <c r="C494" s="316" t="s">
        <v>2274</v>
      </c>
      <c r="D494" s="316" t="s">
        <v>2452</v>
      </c>
      <c r="E494" s="340">
        <v>44172</v>
      </c>
      <c r="F494" s="339" t="s">
        <v>2353</v>
      </c>
      <c r="G494" s="338">
        <v>15018.03</v>
      </c>
      <c r="H494" s="338"/>
    </row>
    <row r="495" spans="1:8" x14ac:dyDescent="0.2">
      <c r="A495" s="313" t="s">
        <v>2075</v>
      </c>
      <c r="B495" s="318" t="s">
        <v>1900</v>
      </c>
      <c r="C495" s="316" t="s">
        <v>2274</v>
      </c>
      <c r="D495" s="316" t="s">
        <v>2451</v>
      </c>
      <c r="E495" s="340">
        <v>44172</v>
      </c>
      <c r="F495" s="339" t="s">
        <v>2353</v>
      </c>
      <c r="G495" s="338">
        <v>30036.06</v>
      </c>
      <c r="H495" s="338"/>
    </row>
    <row r="496" spans="1:8" x14ac:dyDescent="0.2">
      <c r="A496" s="313" t="s">
        <v>2075</v>
      </c>
      <c r="B496" s="318" t="s">
        <v>1900</v>
      </c>
      <c r="C496" s="316" t="s">
        <v>2274</v>
      </c>
      <c r="D496" s="316" t="s">
        <v>2450</v>
      </c>
      <c r="E496" s="340">
        <v>44184</v>
      </c>
      <c r="F496" s="339" t="s">
        <v>2353</v>
      </c>
      <c r="G496" s="338">
        <v>31159.4</v>
      </c>
      <c r="H496" s="338"/>
    </row>
    <row r="497" spans="1:8" x14ac:dyDescent="0.2">
      <c r="A497" s="313" t="s">
        <v>2075</v>
      </c>
      <c r="B497" s="318" t="s">
        <v>1900</v>
      </c>
      <c r="C497" s="316" t="s">
        <v>2274</v>
      </c>
      <c r="D497" s="316" t="s">
        <v>2449</v>
      </c>
      <c r="E497" s="340">
        <v>44186</v>
      </c>
      <c r="F497" s="339" t="s">
        <v>2353</v>
      </c>
      <c r="G497" s="338">
        <v>19852.64</v>
      </c>
      <c r="H497" s="338"/>
    </row>
    <row r="498" spans="1:8" x14ac:dyDescent="0.2">
      <c r="A498" s="313" t="s">
        <v>2075</v>
      </c>
      <c r="B498" s="318" t="s">
        <v>1900</v>
      </c>
      <c r="C498" s="316" t="s">
        <v>2274</v>
      </c>
      <c r="D498" s="316" t="s">
        <v>2448</v>
      </c>
      <c r="E498" s="340">
        <v>44193</v>
      </c>
      <c r="F498" s="339" t="s">
        <v>2353</v>
      </c>
      <c r="G498" s="338">
        <v>19415.97</v>
      </c>
      <c r="H498" s="338">
        <v>19415.97</v>
      </c>
    </row>
    <row r="499" spans="1:8" x14ac:dyDescent="0.2">
      <c r="A499" s="313" t="s">
        <v>2075</v>
      </c>
      <c r="B499" s="318" t="s">
        <v>1900</v>
      </c>
      <c r="C499" s="316" t="s">
        <v>2274</v>
      </c>
      <c r="D499" s="316" t="s">
        <v>2447</v>
      </c>
      <c r="E499" s="340">
        <v>44193</v>
      </c>
      <c r="F499" s="339" t="s">
        <v>2353</v>
      </c>
      <c r="G499" s="338">
        <v>30250</v>
      </c>
      <c r="H499" s="338">
        <v>30250</v>
      </c>
    </row>
    <row r="500" spans="1:8" x14ac:dyDescent="0.2">
      <c r="A500" s="313" t="s">
        <v>2075</v>
      </c>
      <c r="B500" s="318" t="s">
        <v>1900</v>
      </c>
      <c r="C500" s="316" t="s">
        <v>2274</v>
      </c>
      <c r="D500" s="316" t="s">
        <v>2446</v>
      </c>
      <c r="E500" s="340">
        <v>44193</v>
      </c>
      <c r="F500" s="339" t="s">
        <v>2353</v>
      </c>
      <c r="G500" s="338">
        <v>5154</v>
      </c>
      <c r="H500" s="338"/>
    </row>
    <row r="501" spans="1:8" x14ac:dyDescent="0.2">
      <c r="A501" s="313" t="s">
        <v>2075</v>
      </c>
      <c r="B501" s="318" t="s">
        <v>1900</v>
      </c>
      <c r="C501" s="316" t="s">
        <v>2274</v>
      </c>
      <c r="D501" s="316" t="s">
        <v>2445</v>
      </c>
      <c r="E501" s="340">
        <v>44196</v>
      </c>
      <c r="F501" s="339" t="s">
        <v>2353</v>
      </c>
      <c r="G501" s="338">
        <v>30000</v>
      </c>
      <c r="H501" s="338"/>
    </row>
    <row r="502" spans="1:8" x14ac:dyDescent="0.2">
      <c r="A502" s="313" t="s">
        <v>2075</v>
      </c>
      <c r="B502" s="318" t="s">
        <v>1900</v>
      </c>
      <c r="C502" s="316" t="s">
        <v>2274</v>
      </c>
      <c r="D502" s="316" t="s">
        <v>2444</v>
      </c>
      <c r="E502" s="340">
        <v>44196</v>
      </c>
      <c r="F502" s="339" t="s">
        <v>2353</v>
      </c>
      <c r="G502" s="338">
        <v>40000</v>
      </c>
      <c r="H502" s="338"/>
    </row>
    <row r="503" spans="1:8" x14ac:dyDescent="0.2">
      <c r="A503" s="313" t="s">
        <v>2075</v>
      </c>
      <c r="B503" s="318" t="s">
        <v>1900</v>
      </c>
      <c r="C503" s="316" t="s">
        <v>2274</v>
      </c>
      <c r="D503" s="316" t="s">
        <v>2443</v>
      </c>
      <c r="E503" s="340">
        <v>44196</v>
      </c>
      <c r="F503" s="339" t="s">
        <v>2353</v>
      </c>
      <c r="G503" s="338">
        <v>50000</v>
      </c>
      <c r="H503" s="338"/>
    </row>
    <row r="504" spans="1:8" x14ac:dyDescent="0.2">
      <c r="A504" s="313" t="s">
        <v>2075</v>
      </c>
      <c r="B504" s="318" t="s">
        <v>1900</v>
      </c>
      <c r="C504" s="316" t="s">
        <v>2274</v>
      </c>
      <c r="D504" s="316" t="s">
        <v>2442</v>
      </c>
      <c r="E504" s="340">
        <v>44196</v>
      </c>
      <c r="F504" s="339" t="s">
        <v>2353</v>
      </c>
      <c r="G504" s="338">
        <v>2644605.2599999998</v>
      </c>
      <c r="H504" s="338"/>
    </row>
    <row r="505" spans="1:8" x14ac:dyDescent="0.2">
      <c r="A505" s="313" t="s">
        <v>2075</v>
      </c>
      <c r="B505" s="318" t="s">
        <v>1900</v>
      </c>
      <c r="C505" s="316" t="s">
        <v>2274</v>
      </c>
      <c r="D505" s="316" t="s">
        <v>2441</v>
      </c>
      <c r="E505" s="340">
        <v>44203</v>
      </c>
      <c r="F505" s="339" t="s">
        <v>2353</v>
      </c>
      <c r="G505" s="338"/>
      <c r="H505" s="338">
        <v>5000</v>
      </c>
    </row>
    <row r="506" spans="1:8" x14ac:dyDescent="0.2">
      <c r="A506" s="313" t="s">
        <v>2075</v>
      </c>
      <c r="B506" s="318" t="s">
        <v>1900</v>
      </c>
      <c r="C506" s="316" t="s">
        <v>2274</v>
      </c>
      <c r="D506" s="316" t="s">
        <v>2440</v>
      </c>
      <c r="E506" s="340">
        <v>44203</v>
      </c>
      <c r="F506" s="339" t="s">
        <v>2353</v>
      </c>
      <c r="G506" s="338"/>
      <c r="H506" s="338">
        <v>20000</v>
      </c>
    </row>
    <row r="507" spans="1:8" x14ac:dyDescent="0.2">
      <c r="A507" s="313" t="s">
        <v>2075</v>
      </c>
      <c r="B507" s="318" t="s">
        <v>1900</v>
      </c>
      <c r="C507" s="316" t="s">
        <v>2274</v>
      </c>
      <c r="D507" s="316" t="s">
        <v>2439</v>
      </c>
      <c r="E507" s="340">
        <v>44203</v>
      </c>
      <c r="F507" s="339" t="s">
        <v>2353</v>
      </c>
      <c r="G507" s="338"/>
      <c r="H507" s="338">
        <v>30000</v>
      </c>
    </row>
    <row r="508" spans="1:8" x14ac:dyDescent="0.2">
      <c r="A508" s="313" t="s">
        <v>2075</v>
      </c>
      <c r="B508" s="318" t="s">
        <v>1900</v>
      </c>
      <c r="C508" s="316" t="s">
        <v>2274</v>
      </c>
      <c r="D508" s="316" t="s">
        <v>2438</v>
      </c>
      <c r="E508" s="340">
        <v>44203</v>
      </c>
      <c r="F508" s="339" t="s">
        <v>2353</v>
      </c>
      <c r="G508" s="338"/>
      <c r="H508" s="338">
        <v>40000</v>
      </c>
    </row>
    <row r="509" spans="1:8" x14ac:dyDescent="0.2">
      <c r="A509" s="313" t="s">
        <v>2075</v>
      </c>
      <c r="B509" s="318" t="s">
        <v>1900</v>
      </c>
      <c r="C509" s="316" t="s">
        <v>2274</v>
      </c>
      <c r="D509" s="316" t="s">
        <v>2437</v>
      </c>
      <c r="E509" s="340">
        <v>44203</v>
      </c>
      <c r="F509" s="339" t="s">
        <v>2353</v>
      </c>
      <c r="G509" s="338"/>
      <c r="H509" s="338">
        <v>64500</v>
      </c>
    </row>
    <row r="510" spans="1:8" x14ac:dyDescent="0.2">
      <c r="A510" s="313" t="s">
        <v>2075</v>
      </c>
      <c r="B510" s="318" t="s">
        <v>1900</v>
      </c>
      <c r="C510" s="316" t="s">
        <v>2274</v>
      </c>
      <c r="D510" s="316" t="s">
        <v>2436</v>
      </c>
      <c r="E510" s="340">
        <v>44203</v>
      </c>
      <c r="F510" s="339" t="s">
        <v>2353</v>
      </c>
      <c r="G510" s="338"/>
      <c r="H510" s="338">
        <v>189100</v>
      </c>
    </row>
    <row r="511" spans="1:8" x14ac:dyDescent="0.2">
      <c r="A511" s="313" t="s">
        <v>2075</v>
      </c>
      <c r="B511" s="318" t="s">
        <v>1900</v>
      </c>
      <c r="C511" s="316" t="s">
        <v>2274</v>
      </c>
      <c r="D511" s="316" t="s">
        <v>2435</v>
      </c>
      <c r="E511" s="340">
        <v>44217</v>
      </c>
      <c r="F511" s="339" t="s">
        <v>2353</v>
      </c>
      <c r="G511" s="338"/>
      <c r="H511" s="338">
        <v>49076.86</v>
      </c>
    </row>
    <row r="512" spans="1:8" x14ac:dyDescent="0.2">
      <c r="A512" s="313" t="s">
        <v>2075</v>
      </c>
      <c r="B512" s="318" t="s">
        <v>1900</v>
      </c>
      <c r="C512" s="316" t="s">
        <v>2274</v>
      </c>
      <c r="D512" s="316" t="s">
        <v>2434</v>
      </c>
      <c r="E512" s="340">
        <v>44217</v>
      </c>
      <c r="F512" s="339" t="s">
        <v>2353</v>
      </c>
      <c r="G512" s="338"/>
      <c r="H512" s="338">
        <v>14376.57</v>
      </c>
    </row>
    <row r="513" spans="1:8" x14ac:dyDescent="0.2">
      <c r="A513" s="313" t="s">
        <v>2075</v>
      </c>
      <c r="B513" s="318" t="s">
        <v>1900</v>
      </c>
      <c r="C513" s="316" t="s">
        <v>2274</v>
      </c>
      <c r="D513" s="316" t="s">
        <v>2433</v>
      </c>
      <c r="E513" s="340">
        <v>44217</v>
      </c>
      <c r="F513" s="339" t="s">
        <v>2353</v>
      </c>
      <c r="G513" s="338"/>
      <c r="H513" s="338">
        <v>47431.62</v>
      </c>
    </row>
    <row r="514" spans="1:8" x14ac:dyDescent="0.2">
      <c r="A514" s="313" t="s">
        <v>2075</v>
      </c>
      <c r="B514" s="318" t="s">
        <v>1900</v>
      </c>
      <c r="C514" s="316" t="s">
        <v>2274</v>
      </c>
      <c r="D514" s="316" t="s">
        <v>2432</v>
      </c>
      <c r="E514" s="340">
        <v>44217</v>
      </c>
      <c r="F514" s="339" t="s">
        <v>2353</v>
      </c>
      <c r="G514" s="338"/>
      <c r="H514" s="338">
        <v>22512.23</v>
      </c>
    </row>
    <row r="515" spans="1:8" x14ac:dyDescent="0.2">
      <c r="A515" s="313" t="s">
        <v>2075</v>
      </c>
      <c r="B515" s="318" t="s">
        <v>1900</v>
      </c>
      <c r="C515" s="316" t="s">
        <v>2274</v>
      </c>
      <c r="D515" s="316" t="s">
        <v>2431</v>
      </c>
      <c r="E515" s="340">
        <v>44217</v>
      </c>
      <c r="F515" s="339" t="s">
        <v>2353</v>
      </c>
      <c r="G515" s="338"/>
      <c r="H515" s="338">
        <v>43960</v>
      </c>
    </row>
    <row r="516" spans="1:8" x14ac:dyDescent="0.2">
      <c r="A516" s="313" t="s">
        <v>2075</v>
      </c>
      <c r="B516" s="318" t="s">
        <v>1900</v>
      </c>
      <c r="C516" s="316" t="s">
        <v>2274</v>
      </c>
      <c r="D516" s="316" t="s">
        <v>2430</v>
      </c>
      <c r="E516" s="340">
        <v>44222</v>
      </c>
      <c r="F516" s="339" t="s">
        <v>2353</v>
      </c>
      <c r="G516" s="338"/>
      <c r="H516" s="338">
        <v>37467.17</v>
      </c>
    </row>
    <row r="517" spans="1:8" x14ac:dyDescent="0.2">
      <c r="A517" s="313" t="s">
        <v>2075</v>
      </c>
      <c r="B517" s="318" t="s">
        <v>1900</v>
      </c>
      <c r="C517" s="316" t="s">
        <v>2274</v>
      </c>
      <c r="D517" s="316" t="s">
        <v>2429</v>
      </c>
      <c r="E517" s="340">
        <v>44252</v>
      </c>
      <c r="F517" s="339" t="s">
        <v>2353</v>
      </c>
      <c r="G517" s="338"/>
      <c r="H517" s="338">
        <v>188104.56</v>
      </c>
    </row>
    <row r="518" spans="1:8" x14ac:dyDescent="0.2">
      <c r="A518" s="313" t="s">
        <v>2075</v>
      </c>
      <c r="B518" s="318" t="s">
        <v>1900</v>
      </c>
      <c r="C518" s="316" t="s">
        <v>2274</v>
      </c>
      <c r="D518" s="316" t="s">
        <v>2428</v>
      </c>
      <c r="E518" s="340">
        <v>44271</v>
      </c>
      <c r="F518" s="339" t="s">
        <v>2353</v>
      </c>
      <c r="G518" s="338"/>
      <c r="H518" s="338">
        <v>972.14</v>
      </c>
    </row>
    <row r="519" spans="1:8" x14ac:dyDescent="0.2">
      <c r="A519" s="313" t="s">
        <v>2075</v>
      </c>
      <c r="B519" s="318" t="s">
        <v>1900</v>
      </c>
      <c r="C519" s="316" t="s">
        <v>2274</v>
      </c>
      <c r="D519" s="316" t="s">
        <v>2427</v>
      </c>
      <c r="E519" s="340">
        <v>44302</v>
      </c>
      <c r="F519" s="339" t="s">
        <v>2353</v>
      </c>
      <c r="G519" s="338"/>
      <c r="H519" s="338">
        <v>173236.06</v>
      </c>
    </row>
    <row r="520" spans="1:8" x14ac:dyDescent="0.2">
      <c r="A520" s="313" t="s">
        <v>2075</v>
      </c>
      <c r="B520" s="318" t="s">
        <v>1900</v>
      </c>
      <c r="C520" s="316" t="s">
        <v>2274</v>
      </c>
      <c r="D520" s="316" t="s">
        <v>2426</v>
      </c>
      <c r="E520" s="340">
        <v>44375</v>
      </c>
      <c r="F520" s="339" t="s">
        <v>2353</v>
      </c>
      <c r="G520" s="338"/>
      <c r="H520" s="338">
        <v>27545.38</v>
      </c>
    </row>
    <row r="521" spans="1:8" x14ac:dyDescent="0.2">
      <c r="A521" s="313" t="s">
        <v>2075</v>
      </c>
      <c r="B521" s="318" t="s">
        <v>1900</v>
      </c>
      <c r="C521" s="316" t="s">
        <v>2274</v>
      </c>
      <c r="D521" s="316" t="s">
        <v>2425</v>
      </c>
      <c r="E521" s="340">
        <v>44375</v>
      </c>
      <c r="F521" s="339" t="s">
        <v>2353</v>
      </c>
      <c r="G521" s="338"/>
      <c r="H521" s="338">
        <v>4005.11</v>
      </c>
    </row>
    <row r="522" spans="1:8" x14ac:dyDescent="0.2">
      <c r="A522" s="313" t="s">
        <v>2075</v>
      </c>
      <c r="B522" s="318" t="s">
        <v>1900</v>
      </c>
      <c r="C522" s="316" t="s">
        <v>2274</v>
      </c>
      <c r="D522" s="316" t="s">
        <v>2424</v>
      </c>
      <c r="E522" s="340">
        <v>44375</v>
      </c>
      <c r="F522" s="339" t="s">
        <v>2353</v>
      </c>
      <c r="G522" s="338"/>
      <c r="H522" s="338">
        <v>23893.9</v>
      </c>
    </row>
    <row r="523" spans="1:8" x14ac:dyDescent="0.2">
      <c r="A523" s="313" t="s">
        <v>2075</v>
      </c>
      <c r="B523" s="318" t="s">
        <v>1900</v>
      </c>
      <c r="C523" s="316" t="s">
        <v>2274</v>
      </c>
      <c r="D523" s="316" t="s">
        <v>2423</v>
      </c>
      <c r="E523" s="340">
        <v>44375</v>
      </c>
      <c r="F523" s="339" t="s">
        <v>2353</v>
      </c>
      <c r="G523" s="338"/>
      <c r="H523" s="338">
        <v>83384.289999999994</v>
      </c>
    </row>
    <row r="524" spans="1:8" x14ac:dyDescent="0.2">
      <c r="A524" s="313" t="s">
        <v>2075</v>
      </c>
      <c r="B524" s="318" t="s">
        <v>1900</v>
      </c>
      <c r="C524" s="316" t="s">
        <v>2274</v>
      </c>
      <c r="D524" s="316" t="s">
        <v>2422</v>
      </c>
      <c r="E524" s="340">
        <v>44375</v>
      </c>
      <c r="F524" s="339" t="s">
        <v>2353</v>
      </c>
      <c r="G524" s="338"/>
      <c r="H524" s="338">
        <v>83384.289999999994</v>
      </c>
    </row>
    <row r="525" spans="1:8" x14ac:dyDescent="0.2">
      <c r="A525" s="313" t="s">
        <v>2075</v>
      </c>
      <c r="B525" s="318" t="s">
        <v>1900</v>
      </c>
      <c r="C525" s="316" t="s">
        <v>2362</v>
      </c>
      <c r="D525" s="316" t="s">
        <v>2421</v>
      </c>
      <c r="E525" s="340">
        <v>43944</v>
      </c>
      <c r="F525" s="339" t="s">
        <v>2356</v>
      </c>
      <c r="G525" s="338">
        <v>7054515</v>
      </c>
      <c r="H525" s="338"/>
    </row>
    <row r="526" spans="1:8" x14ac:dyDescent="0.2">
      <c r="A526" s="313" t="s">
        <v>2075</v>
      </c>
      <c r="B526" s="318" t="s">
        <v>1900</v>
      </c>
      <c r="C526" s="316" t="s">
        <v>2364</v>
      </c>
      <c r="D526" s="316" t="s">
        <v>2420</v>
      </c>
      <c r="E526" s="340">
        <v>44082</v>
      </c>
      <c r="F526" s="339" t="s">
        <v>2353</v>
      </c>
      <c r="G526" s="338">
        <v>5000000</v>
      </c>
      <c r="H526" s="338"/>
    </row>
    <row r="527" spans="1:8" x14ac:dyDescent="0.2">
      <c r="A527" s="313" t="s">
        <v>2075</v>
      </c>
      <c r="B527" s="318" t="s">
        <v>1900</v>
      </c>
      <c r="C527" s="316" t="s">
        <v>2302</v>
      </c>
      <c r="D527" s="316" t="s">
        <v>2419</v>
      </c>
      <c r="E527" s="340">
        <v>44118</v>
      </c>
      <c r="F527" s="339" t="s">
        <v>2353</v>
      </c>
      <c r="G527" s="338">
        <v>20000000</v>
      </c>
      <c r="H527" s="338"/>
    </row>
    <row r="528" spans="1:8" x14ac:dyDescent="0.2">
      <c r="A528" s="313" t="s">
        <v>2075</v>
      </c>
      <c r="B528" s="318" t="s">
        <v>1900</v>
      </c>
      <c r="C528" s="316" t="s">
        <v>2360</v>
      </c>
      <c r="D528" s="316" t="s">
        <v>2418</v>
      </c>
      <c r="E528" s="340">
        <v>44127</v>
      </c>
      <c r="F528" s="339" t="s">
        <v>2353</v>
      </c>
      <c r="G528" s="338">
        <v>196735981.30000001</v>
      </c>
      <c r="H528" s="338"/>
    </row>
    <row r="529" spans="1:8" x14ac:dyDescent="0.2">
      <c r="A529" s="313" t="s">
        <v>2075</v>
      </c>
      <c r="B529" s="318" t="s">
        <v>1900</v>
      </c>
      <c r="C529" s="316" t="s">
        <v>2302</v>
      </c>
      <c r="D529" s="316" t="s">
        <v>2417</v>
      </c>
      <c r="E529" s="340">
        <v>44127</v>
      </c>
      <c r="F529" s="339" t="s">
        <v>2353</v>
      </c>
      <c r="G529" s="338">
        <v>3264018.7</v>
      </c>
      <c r="H529" s="338"/>
    </row>
    <row r="530" spans="1:8" x14ac:dyDescent="0.2">
      <c r="A530" s="313" t="s">
        <v>2075</v>
      </c>
      <c r="B530" s="318" t="s">
        <v>1900</v>
      </c>
      <c r="C530" s="316" t="s">
        <v>2355</v>
      </c>
      <c r="D530" s="316" t="s">
        <v>2416</v>
      </c>
      <c r="E530" s="340">
        <v>44132</v>
      </c>
      <c r="F530" s="339" t="s">
        <v>2353</v>
      </c>
      <c r="G530" s="338">
        <v>170000000</v>
      </c>
      <c r="H530" s="338"/>
    </row>
    <row r="531" spans="1:8" x14ac:dyDescent="0.2">
      <c r="A531" s="313" t="s">
        <v>2075</v>
      </c>
      <c r="B531" s="318" t="s">
        <v>1900</v>
      </c>
      <c r="C531" s="316" t="s">
        <v>2381</v>
      </c>
      <c r="D531" s="316" t="s">
        <v>2415</v>
      </c>
      <c r="E531" s="340">
        <v>44158</v>
      </c>
      <c r="F531" s="339" t="s">
        <v>2353</v>
      </c>
      <c r="G531" s="338">
        <v>50000000</v>
      </c>
      <c r="H531" s="338">
        <v>50000000</v>
      </c>
    </row>
    <row r="532" spans="1:8" x14ac:dyDescent="0.2">
      <c r="A532" s="313" t="s">
        <v>2075</v>
      </c>
      <c r="B532" s="318" t="s">
        <v>1900</v>
      </c>
      <c r="C532" s="316" t="s">
        <v>2407</v>
      </c>
      <c r="D532" s="316" t="s">
        <v>2414</v>
      </c>
      <c r="E532" s="340">
        <v>44158</v>
      </c>
      <c r="F532" s="339" t="s">
        <v>2353</v>
      </c>
      <c r="G532" s="338">
        <v>9794488.7100000009</v>
      </c>
      <c r="H532" s="338">
        <v>9794488.7100000009</v>
      </c>
    </row>
    <row r="533" spans="1:8" x14ac:dyDescent="0.2">
      <c r="A533" s="313" t="s">
        <v>2075</v>
      </c>
      <c r="B533" s="318" t="s">
        <v>1900</v>
      </c>
      <c r="C533" s="316" t="s">
        <v>2362</v>
      </c>
      <c r="D533" s="316" t="s">
        <v>2413</v>
      </c>
      <c r="E533" s="340">
        <v>44158</v>
      </c>
      <c r="F533" s="339" t="s">
        <v>2353</v>
      </c>
      <c r="G533" s="338">
        <v>18000000</v>
      </c>
      <c r="H533" s="338">
        <v>18000000</v>
      </c>
    </row>
    <row r="534" spans="1:8" x14ac:dyDescent="0.2">
      <c r="A534" s="313" t="s">
        <v>2075</v>
      </c>
      <c r="B534" s="318" t="s">
        <v>1900</v>
      </c>
      <c r="C534" s="316" t="s">
        <v>2381</v>
      </c>
      <c r="D534" s="316" t="s">
        <v>2412</v>
      </c>
      <c r="E534" s="340">
        <v>44160</v>
      </c>
      <c r="F534" s="339" t="s">
        <v>2353</v>
      </c>
      <c r="G534" s="338">
        <v>20000000</v>
      </c>
      <c r="H534" s="338">
        <v>20000000</v>
      </c>
    </row>
    <row r="535" spans="1:8" x14ac:dyDescent="0.2">
      <c r="A535" s="313" t="s">
        <v>2075</v>
      </c>
      <c r="B535" s="318" t="s">
        <v>1900</v>
      </c>
      <c r="C535" s="316" t="s">
        <v>2358</v>
      </c>
      <c r="D535" s="316" t="s">
        <v>2411</v>
      </c>
      <c r="E535" s="340">
        <v>44161</v>
      </c>
      <c r="F535" s="339" t="s">
        <v>2353</v>
      </c>
      <c r="G535" s="338">
        <v>240000000</v>
      </c>
      <c r="H535" s="338">
        <v>240000000</v>
      </c>
    </row>
    <row r="536" spans="1:8" x14ac:dyDescent="0.2">
      <c r="A536" s="313" t="s">
        <v>2075</v>
      </c>
      <c r="B536" s="318" t="s">
        <v>1900</v>
      </c>
      <c r="C536" s="316" t="s">
        <v>2410</v>
      </c>
      <c r="D536" s="316" t="s">
        <v>2409</v>
      </c>
      <c r="E536" s="340">
        <v>44161</v>
      </c>
      <c r="F536" s="339" t="s">
        <v>2353</v>
      </c>
      <c r="G536" s="338">
        <v>10000000</v>
      </c>
      <c r="H536" s="338">
        <v>10000000</v>
      </c>
    </row>
    <row r="537" spans="1:8" x14ac:dyDescent="0.2">
      <c r="A537" s="313" t="s">
        <v>2075</v>
      </c>
      <c r="B537" s="318" t="s">
        <v>1900</v>
      </c>
      <c r="C537" s="316" t="s">
        <v>2302</v>
      </c>
      <c r="D537" s="316" t="s">
        <v>2408</v>
      </c>
      <c r="E537" s="340">
        <v>44179</v>
      </c>
      <c r="F537" s="339" t="s">
        <v>2353</v>
      </c>
      <c r="G537" s="338">
        <v>10000000</v>
      </c>
      <c r="H537" s="338"/>
    </row>
    <row r="538" spans="1:8" x14ac:dyDescent="0.2">
      <c r="A538" s="313" t="s">
        <v>2075</v>
      </c>
      <c r="B538" s="318" t="s">
        <v>1900</v>
      </c>
      <c r="C538" s="316" t="s">
        <v>2407</v>
      </c>
      <c r="D538" s="316" t="s">
        <v>2406</v>
      </c>
      <c r="E538" s="340">
        <v>44179</v>
      </c>
      <c r="F538" s="339" t="s">
        <v>2353</v>
      </c>
      <c r="G538" s="338">
        <v>31470677</v>
      </c>
      <c r="H538" s="338"/>
    </row>
    <row r="539" spans="1:8" x14ac:dyDescent="0.2">
      <c r="A539" s="313" t="s">
        <v>2075</v>
      </c>
      <c r="B539" s="318" t="s">
        <v>1900</v>
      </c>
      <c r="C539" s="316" t="s">
        <v>2360</v>
      </c>
      <c r="D539" s="316" t="s">
        <v>2405</v>
      </c>
      <c r="E539" s="340">
        <v>44179</v>
      </c>
      <c r="F539" s="339" t="s">
        <v>2353</v>
      </c>
      <c r="G539" s="338">
        <v>120000000</v>
      </c>
      <c r="H539" s="338"/>
    </row>
    <row r="540" spans="1:8" x14ac:dyDescent="0.2">
      <c r="A540" s="313" t="s">
        <v>2075</v>
      </c>
      <c r="B540" s="318" t="s">
        <v>1900</v>
      </c>
      <c r="C540" s="316" t="s">
        <v>2367</v>
      </c>
      <c r="D540" s="316" t="s">
        <v>2404</v>
      </c>
      <c r="E540" s="340">
        <v>44179</v>
      </c>
      <c r="F540" s="339" t="s">
        <v>2353</v>
      </c>
      <c r="G540" s="338">
        <v>6230308.5700000003</v>
      </c>
      <c r="H540" s="338"/>
    </row>
    <row r="541" spans="1:8" x14ac:dyDescent="0.2">
      <c r="A541" s="313" t="s">
        <v>2075</v>
      </c>
      <c r="B541" s="318" t="s">
        <v>1900</v>
      </c>
      <c r="C541" s="316" t="s">
        <v>2355</v>
      </c>
      <c r="D541" s="316" t="s">
        <v>2403</v>
      </c>
      <c r="E541" s="340">
        <v>44183</v>
      </c>
      <c r="F541" s="339" t="s">
        <v>2353</v>
      </c>
      <c r="G541" s="338">
        <v>78399014.430000007</v>
      </c>
      <c r="H541" s="338"/>
    </row>
    <row r="542" spans="1:8" x14ac:dyDescent="0.2">
      <c r="A542" s="313" t="s">
        <v>2075</v>
      </c>
      <c r="B542" s="318" t="s">
        <v>1900</v>
      </c>
      <c r="C542" s="316" t="s">
        <v>2302</v>
      </c>
      <c r="D542" s="316" t="s">
        <v>2402</v>
      </c>
      <c r="E542" s="340">
        <v>44183</v>
      </c>
      <c r="F542" s="339" t="s">
        <v>2353</v>
      </c>
      <c r="G542" s="338">
        <v>3900000</v>
      </c>
      <c r="H542" s="338"/>
    </row>
    <row r="543" spans="1:8" x14ac:dyDescent="0.2">
      <c r="A543" s="313" t="s">
        <v>2075</v>
      </c>
      <c r="B543" s="318" t="s">
        <v>1900</v>
      </c>
      <c r="C543" s="316" t="s">
        <v>2381</v>
      </c>
      <c r="D543" s="316" t="s">
        <v>2401</v>
      </c>
      <c r="E543" s="340">
        <v>44208</v>
      </c>
      <c r="F543" s="339" t="s">
        <v>2353</v>
      </c>
      <c r="G543" s="338"/>
      <c r="H543" s="338">
        <v>14262295.08</v>
      </c>
    </row>
    <row r="544" spans="1:8" x14ac:dyDescent="0.2">
      <c r="A544" s="313" t="s">
        <v>2075</v>
      </c>
      <c r="B544" s="318" t="s">
        <v>1900</v>
      </c>
      <c r="C544" s="316" t="s">
        <v>2358</v>
      </c>
      <c r="D544" s="316" t="s">
        <v>2400</v>
      </c>
      <c r="E544" s="340">
        <v>44208</v>
      </c>
      <c r="F544" s="339" t="s">
        <v>2353</v>
      </c>
      <c r="G544" s="338"/>
      <c r="H544" s="338">
        <v>101737704.92</v>
      </c>
    </row>
    <row r="545" spans="1:8" x14ac:dyDescent="0.2">
      <c r="A545" s="313" t="s">
        <v>2075</v>
      </c>
      <c r="B545" s="318" t="s">
        <v>1900</v>
      </c>
      <c r="C545" s="316" t="s">
        <v>2362</v>
      </c>
      <c r="D545" s="316" t="s">
        <v>2399</v>
      </c>
      <c r="E545" s="340">
        <v>44208</v>
      </c>
      <c r="F545" s="339" t="s">
        <v>2353</v>
      </c>
      <c r="G545" s="338"/>
      <c r="H545" s="338">
        <v>4000000</v>
      </c>
    </row>
    <row r="546" spans="1:8" x14ac:dyDescent="0.2">
      <c r="A546" s="313" t="s">
        <v>2075</v>
      </c>
      <c r="B546" s="318" t="s">
        <v>1900</v>
      </c>
      <c r="C546" s="316" t="s">
        <v>2302</v>
      </c>
      <c r="D546" s="316" t="s">
        <v>2398</v>
      </c>
      <c r="E546" s="340">
        <v>44221</v>
      </c>
      <c r="F546" s="339" t="s">
        <v>2353</v>
      </c>
      <c r="G546" s="338"/>
      <c r="H546" s="338">
        <v>10000000</v>
      </c>
    </row>
    <row r="547" spans="1:8" x14ac:dyDescent="0.2">
      <c r="A547" s="313" t="s">
        <v>2075</v>
      </c>
      <c r="B547" s="318" t="s">
        <v>1900</v>
      </c>
      <c r="C547" s="316" t="s">
        <v>2373</v>
      </c>
      <c r="D547" s="316" t="s">
        <v>2397</v>
      </c>
      <c r="E547" s="340">
        <v>44243</v>
      </c>
      <c r="F547" s="339" t="s">
        <v>2353</v>
      </c>
      <c r="G547" s="338"/>
      <c r="H547" s="338">
        <v>18614000</v>
      </c>
    </row>
    <row r="548" spans="1:8" x14ac:dyDescent="0.2">
      <c r="A548" s="313" t="s">
        <v>2075</v>
      </c>
      <c r="B548" s="318" t="s">
        <v>1900</v>
      </c>
      <c r="C548" s="316" t="s">
        <v>2360</v>
      </c>
      <c r="D548" s="316" t="s">
        <v>2396</v>
      </c>
      <c r="E548" s="340">
        <v>44243</v>
      </c>
      <c r="F548" s="339" t="s">
        <v>2353</v>
      </c>
      <c r="G548" s="338"/>
      <c r="H548" s="338">
        <v>74456000</v>
      </c>
    </row>
    <row r="549" spans="1:8" x14ac:dyDescent="0.2">
      <c r="A549" s="313" t="s">
        <v>2075</v>
      </c>
      <c r="B549" s="318" t="s">
        <v>1900</v>
      </c>
      <c r="C549" s="316" t="s">
        <v>2302</v>
      </c>
      <c r="D549" s="316" t="s">
        <v>2395</v>
      </c>
      <c r="E549" s="340">
        <v>44243</v>
      </c>
      <c r="F549" s="339" t="s">
        <v>2353</v>
      </c>
      <c r="G549" s="338"/>
      <c r="H549" s="338">
        <v>26000000</v>
      </c>
    </row>
    <row r="550" spans="1:8" x14ac:dyDescent="0.2">
      <c r="A550" s="313" t="s">
        <v>2075</v>
      </c>
      <c r="B550" s="318" t="s">
        <v>1900</v>
      </c>
      <c r="C550" s="316" t="s">
        <v>2304</v>
      </c>
      <c r="D550" s="316" t="s">
        <v>2394</v>
      </c>
      <c r="E550" s="340">
        <v>44243</v>
      </c>
      <c r="F550" s="339" t="s">
        <v>2353</v>
      </c>
      <c r="G550" s="338"/>
      <c r="H550" s="338">
        <v>930000</v>
      </c>
    </row>
    <row r="551" spans="1:8" x14ac:dyDescent="0.2">
      <c r="A551" s="313" t="s">
        <v>2075</v>
      </c>
      <c r="B551" s="318" t="s">
        <v>1900</v>
      </c>
      <c r="C551" s="316" t="s">
        <v>2381</v>
      </c>
      <c r="D551" s="316" t="s">
        <v>2393</v>
      </c>
      <c r="E551" s="340">
        <v>44253</v>
      </c>
      <c r="F551" s="339" t="s">
        <v>2353</v>
      </c>
      <c r="G551" s="338"/>
      <c r="H551" s="338">
        <v>10000000</v>
      </c>
    </row>
    <row r="552" spans="1:8" x14ac:dyDescent="0.2">
      <c r="A552" s="313" t="s">
        <v>2075</v>
      </c>
      <c r="B552" s="318" t="s">
        <v>1900</v>
      </c>
      <c r="C552" s="316" t="s">
        <v>2373</v>
      </c>
      <c r="D552" s="316" t="s">
        <v>2392</v>
      </c>
      <c r="E552" s="340">
        <v>44253</v>
      </c>
      <c r="F552" s="339" t="s">
        <v>2353</v>
      </c>
      <c r="G552" s="338"/>
      <c r="H552" s="338">
        <v>32000000</v>
      </c>
    </row>
    <row r="553" spans="1:8" x14ac:dyDescent="0.2">
      <c r="A553" s="313" t="s">
        <v>2075</v>
      </c>
      <c r="B553" s="318" t="s">
        <v>1900</v>
      </c>
      <c r="C553" s="316" t="s">
        <v>2360</v>
      </c>
      <c r="D553" s="316" t="s">
        <v>2391</v>
      </c>
      <c r="E553" s="340">
        <v>44253</v>
      </c>
      <c r="F553" s="339" t="s">
        <v>2353</v>
      </c>
      <c r="G553" s="338"/>
      <c r="H553" s="338">
        <v>51611927.380000003</v>
      </c>
    </row>
    <row r="554" spans="1:8" x14ac:dyDescent="0.2">
      <c r="A554" s="313" t="s">
        <v>2075</v>
      </c>
      <c r="B554" s="318" t="s">
        <v>1900</v>
      </c>
      <c r="C554" s="316" t="s">
        <v>2362</v>
      </c>
      <c r="D554" s="316" t="s">
        <v>2390</v>
      </c>
      <c r="E554" s="340">
        <v>44253</v>
      </c>
      <c r="F554" s="339" t="s">
        <v>2353</v>
      </c>
      <c r="G554" s="338"/>
      <c r="H554" s="338">
        <v>8000000</v>
      </c>
    </row>
    <row r="555" spans="1:8" x14ac:dyDescent="0.2">
      <c r="A555" s="313" t="s">
        <v>2075</v>
      </c>
      <c r="B555" s="318" t="s">
        <v>1900</v>
      </c>
      <c r="C555" s="316" t="s">
        <v>2381</v>
      </c>
      <c r="D555" s="316" t="s">
        <v>2389</v>
      </c>
      <c r="E555" s="340">
        <v>44267</v>
      </c>
      <c r="F555" s="339" t="s">
        <v>2353</v>
      </c>
      <c r="G555" s="338"/>
      <c r="H555" s="338">
        <v>10000000</v>
      </c>
    </row>
    <row r="556" spans="1:8" x14ac:dyDescent="0.2">
      <c r="A556" s="313" t="s">
        <v>2075</v>
      </c>
      <c r="B556" s="318" t="s">
        <v>1900</v>
      </c>
      <c r="C556" s="316" t="s">
        <v>2367</v>
      </c>
      <c r="D556" s="316" t="s">
        <v>2388</v>
      </c>
      <c r="E556" s="340">
        <v>44267</v>
      </c>
      <c r="F556" s="339" t="s">
        <v>2353</v>
      </c>
      <c r="G556" s="338"/>
      <c r="H556" s="338">
        <v>20000000</v>
      </c>
    </row>
    <row r="557" spans="1:8" x14ac:dyDescent="0.2">
      <c r="A557" s="313" t="s">
        <v>2075</v>
      </c>
      <c r="B557" s="318" t="s">
        <v>1900</v>
      </c>
      <c r="C557" s="316" t="s">
        <v>2360</v>
      </c>
      <c r="D557" s="316" t="s">
        <v>2387</v>
      </c>
      <c r="E557" s="340">
        <v>44270</v>
      </c>
      <c r="F557" s="339" t="s">
        <v>2353</v>
      </c>
      <c r="G557" s="338"/>
      <c r="H557" s="338">
        <v>1306446.43</v>
      </c>
    </row>
    <row r="558" spans="1:8" x14ac:dyDescent="0.2">
      <c r="A558" s="313" t="s">
        <v>2075</v>
      </c>
      <c r="B558" s="318" t="s">
        <v>1900</v>
      </c>
      <c r="C558" s="316" t="s">
        <v>2367</v>
      </c>
      <c r="D558" s="316" t="s">
        <v>2386</v>
      </c>
      <c r="E558" s="340">
        <v>44280</v>
      </c>
      <c r="F558" s="339" t="s">
        <v>2353</v>
      </c>
      <c r="G558" s="338"/>
      <c r="H558" s="338">
        <v>10000000</v>
      </c>
    </row>
    <row r="559" spans="1:8" x14ac:dyDescent="0.2">
      <c r="A559" s="313" t="s">
        <v>2075</v>
      </c>
      <c r="B559" s="318" t="s">
        <v>1900</v>
      </c>
      <c r="C559" s="316" t="s">
        <v>2364</v>
      </c>
      <c r="D559" s="316" t="s">
        <v>2385</v>
      </c>
      <c r="E559" s="340">
        <v>44284</v>
      </c>
      <c r="F559" s="339" t="s">
        <v>2353</v>
      </c>
      <c r="G559" s="338"/>
      <c r="H559" s="338">
        <v>10000000</v>
      </c>
    </row>
    <row r="560" spans="1:8" x14ac:dyDescent="0.2">
      <c r="A560" s="313" t="s">
        <v>2075</v>
      </c>
      <c r="B560" s="318" t="s">
        <v>1900</v>
      </c>
      <c r="C560" s="316" t="s">
        <v>2362</v>
      </c>
      <c r="D560" s="316" t="s">
        <v>2384</v>
      </c>
      <c r="E560" s="340">
        <v>44284</v>
      </c>
      <c r="F560" s="339" t="s">
        <v>2353</v>
      </c>
      <c r="G560" s="338"/>
      <c r="H560" s="338">
        <v>5000000</v>
      </c>
    </row>
    <row r="561" spans="1:8" x14ac:dyDescent="0.2">
      <c r="A561" s="313" t="s">
        <v>2075</v>
      </c>
      <c r="B561" s="318" t="s">
        <v>1900</v>
      </c>
      <c r="C561" s="316" t="s">
        <v>2381</v>
      </c>
      <c r="D561" s="316" t="s">
        <v>2383</v>
      </c>
      <c r="E561" s="340">
        <v>44305</v>
      </c>
      <c r="F561" s="339" t="s">
        <v>2353</v>
      </c>
      <c r="G561" s="338"/>
      <c r="H561" s="338">
        <v>10000000</v>
      </c>
    </row>
    <row r="562" spans="1:8" x14ac:dyDescent="0.2">
      <c r="A562" s="313" t="s">
        <v>2075</v>
      </c>
      <c r="B562" s="318" t="s">
        <v>1900</v>
      </c>
      <c r="C562" s="316" t="s">
        <v>2360</v>
      </c>
      <c r="D562" s="316" t="s">
        <v>2382</v>
      </c>
      <c r="E562" s="340">
        <v>44305</v>
      </c>
      <c r="F562" s="339" t="s">
        <v>2353</v>
      </c>
      <c r="G562" s="338"/>
      <c r="H562" s="338">
        <v>30000000</v>
      </c>
    </row>
    <row r="563" spans="1:8" x14ac:dyDescent="0.2">
      <c r="A563" s="313" t="s">
        <v>2075</v>
      </c>
      <c r="B563" s="318" t="s">
        <v>1900</v>
      </c>
      <c r="C563" s="316" t="s">
        <v>2381</v>
      </c>
      <c r="D563" s="316" t="s">
        <v>2380</v>
      </c>
      <c r="E563" s="340">
        <v>44316</v>
      </c>
      <c r="F563" s="339" t="s">
        <v>2353</v>
      </c>
      <c r="G563" s="338"/>
      <c r="H563" s="338">
        <v>3718712.75</v>
      </c>
    </row>
    <row r="564" spans="1:8" x14ac:dyDescent="0.2">
      <c r="A564" s="313" t="s">
        <v>2075</v>
      </c>
      <c r="B564" s="318" t="s">
        <v>1900</v>
      </c>
      <c r="C564" s="316" t="s">
        <v>2379</v>
      </c>
      <c r="D564" s="316" t="s">
        <v>2378</v>
      </c>
      <c r="E564" s="340">
        <v>44316</v>
      </c>
      <c r="F564" s="339" t="s">
        <v>2353</v>
      </c>
      <c r="G564" s="338"/>
      <c r="H564" s="338">
        <v>76281287.25</v>
      </c>
    </row>
    <row r="565" spans="1:8" x14ac:dyDescent="0.2">
      <c r="A565" s="313" t="s">
        <v>2075</v>
      </c>
      <c r="B565" s="318" t="s">
        <v>1900</v>
      </c>
      <c r="C565" s="316" t="s">
        <v>2304</v>
      </c>
      <c r="D565" s="316" t="s">
        <v>2377</v>
      </c>
      <c r="E565" s="340">
        <v>44327</v>
      </c>
      <c r="F565" s="339" t="s">
        <v>2353</v>
      </c>
      <c r="G565" s="338"/>
      <c r="H565" s="338">
        <v>17000000</v>
      </c>
    </row>
    <row r="566" spans="1:8" x14ac:dyDescent="0.2">
      <c r="A566" s="313" t="s">
        <v>2075</v>
      </c>
      <c r="B566" s="318" t="s">
        <v>1900</v>
      </c>
      <c r="C566" s="316" t="s">
        <v>2304</v>
      </c>
      <c r="D566" s="316" t="s">
        <v>2376</v>
      </c>
      <c r="E566" s="340">
        <v>44327</v>
      </c>
      <c r="F566" s="339" t="s">
        <v>2353</v>
      </c>
      <c r="G566" s="338"/>
      <c r="H566" s="338">
        <v>17000000</v>
      </c>
    </row>
    <row r="567" spans="1:8" x14ac:dyDescent="0.2">
      <c r="A567" s="313" t="s">
        <v>2075</v>
      </c>
      <c r="B567" s="318" t="s">
        <v>1900</v>
      </c>
      <c r="C567" s="316" t="s">
        <v>2355</v>
      </c>
      <c r="D567" s="316" t="s">
        <v>2375</v>
      </c>
      <c r="E567" s="340">
        <v>44330</v>
      </c>
      <c r="F567" s="339" t="s">
        <v>2353</v>
      </c>
      <c r="G567" s="338"/>
      <c r="H567" s="338">
        <v>160000000</v>
      </c>
    </row>
    <row r="568" spans="1:8" x14ac:dyDescent="0.2">
      <c r="A568" s="313" t="s">
        <v>2075</v>
      </c>
      <c r="B568" s="318" t="s">
        <v>1900</v>
      </c>
      <c r="C568" s="316" t="s">
        <v>2355</v>
      </c>
      <c r="D568" s="316" t="s">
        <v>2374</v>
      </c>
      <c r="E568" s="340">
        <v>44344</v>
      </c>
      <c r="F568" s="339" t="s">
        <v>2353</v>
      </c>
      <c r="G568" s="338"/>
      <c r="H568" s="338">
        <v>16800000</v>
      </c>
    </row>
    <row r="569" spans="1:8" x14ac:dyDescent="0.2">
      <c r="A569" s="313" t="s">
        <v>2075</v>
      </c>
      <c r="B569" s="318" t="s">
        <v>1900</v>
      </c>
      <c r="C569" s="316" t="s">
        <v>2373</v>
      </c>
      <c r="D569" s="316" t="s">
        <v>2372</v>
      </c>
      <c r="E569" s="340">
        <v>44344</v>
      </c>
      <c r="F569" s="339" t="s">
        <v>2353</v>
      </c>
      <c r="G569" s="338"/>
      <c r="H569" s="338">
        <v>45200000</v>
      </c>
    </row>
    <row r="570" spans="1:8" x14ac:dyDescent="0.2">
      <c r="A570" s="313" t="s">
        <v>2075</v>
      </c>
      <c r="B570" s="318" t="s">
        <v>1900</v>
      </c>
      <c r="C570" s="316" t="s">
        <v>2367</v>
      </c>
      <c r="D570" s="316" t="s">
        <v>2371</v>
      </c>
      <c r="E570" s="340">
        <v>44344</v>
      </c>
      <c r="F570" s="339" t="s">
        <v>2353</v>
      </c>
      <c r="G570" s="338"/>
      <c r="H570" s="338">
        <v>38000000</v>
      </c>
    </row>
    <row r="571" spans="1:8" x14ac:dyDescent="0.2">
      <c r="A571" s="313" t="s">
        <v>2075</v>
      </c>
      <c r="B571" s="318" t="s">
        <v>1900</v>
      </c>
      <c r="C571" s="316" t="s">
        <v>2360</v>
      </c>
      <c r="D571" s="316" t="s">
        <v>2370</v>
      </c>
      <c r="E571" s="340">
        <v>44357</v>
      </c>
      <c r="F571" s="339" t="s">
        <v>2353</v>
      </c>
      <c r="G571" s="338"/>
      <c r="H571" s="338">
        <v>66792927.049999997</v>
      </c>
    </row>
    <row r="572" spans="1:8" x14ac:dyDescent="0.2">
      <c r="A572" s="313" t="s">
        <v>2075</v>
      </c>
      <c r="B572" s="318" t="s">
        <v>1900</v>
      </c>
      <c r="C572" s="316" t="s">
        <v>2369</v>
      </c>
      <c r="D572" s="316" t="s">
        <v>2368</v>
      </c>
      <c r="E572" s="340">
        <v>44357</v>
      </c>
      <c r="F572" s="339" t="s">
        <v>2353</v>
      </c>
      <c r="G572" s="338"/>
      <c r="H572" s="338">
        <v>30000000</v>
      </c>
    </row>
    <row r="573" spans="1:8" x14ac:dyDescent="0.2">
      <c r="A573" s="313" t="s">
        <v>2075</v>
      </c>
      <c r="B573" s="318" t="s">
        <v>1900</v>
      </c>
      <c r="C573" s="316" t="s">
        <v>2367</v>
      </c>
      <c r="D573" s="316" t="s">
        <v>2366</v>
      </c>
      <c r="E573" s="340">
        <v>44357</v>
      </c>
      <c r="F573" s="339" t="s">
        <v>2353</v>
      </c>
      <c r="G573" s="338"/>
      <c r="H573" s="338">
        <v>3207072.95</v>
      </c>
    </row>
    <row r="574" spans="1:8" x14ac:dyDescent="0.2">
      <c r="A574" s="313" t="s">
        <v>2075</v>
      </c>
      <c r="B574" s="318" t="s">
        <v>1900</v>
      </c>
      <c r="C574" s="316" t="s">
        <v>2355</v>
      </c>
      <c r="D574" s="316" t="s">
        <v>2365</v>
      </c>
      <c r="E574" s="340">
        <v>44364</v>
      </c>
      <c r="F574" s="339" t="s">
        <v>2353</v>
      </c>
      <c r="G574" s="338"/>
      <c r="H574" s="338">
        <v>89450068.340000004</v>
      </c>
    </row>
    <row r="575" spans="1:8" x14ac:dyDescent="0.2">
      <c r="A575" s="313" t="s">
        <v>2075</v>
      </c>
      <c r="B575" s="318" t="s">
        <v>1900</v>
      </c>
      <c r="C575" s="316" t="s">
        <v>2364</v>
      </c>
      <c r="D575" s="316" t="s">
        <v>2363</v>
      </c>
      <c r="E575" s="340">
        <v>44364</v>
      </c>
      <c r="F575" s="339" t="s">
        <v>2353</v>
      </c>
      <c r="G575" s="338"/>
      <c r="H575" s="338">
        <v>8300000</v>
      </c>
    </row>
    <row r="576" spans="1:8" x14ac:dyDescent="0.2">
      <c r="A576" s="313" t="s">
        <v>2075</v>
      </c>
      <c r="B576" s="318" t="s">
        <v>1900</v>
      </c>
      <c r="C576" s="316" t="s">
        <v>2362</v>
      </c>
      <c r="D576" s="316" t="s">
        <v>2361</v>
      </c>
      <c r="E576" s="340">
        <v>44364</v>
      </c>
      <c r="F576" s="339" t="s">
        <v>2353</v>
      </c>
      <c r="G576" s="338"/>
      <c r="H576" s="338">
        <v>2249931.66</v>
      </c>
    </row>
    <row r="577" spans="1:8" x14ac:dyDescent="0.2">
      <c r="A577" s="313" t="s">
        <v>2075</v>
      </c>
      <c r="B577" s="318" t="s">
        <v>1900</v>
      </c>
      <c r="C577" s="316" t="s">
        <v>2360</v>
      </c>
      <c r="D577" s="316" t="s">
        <v>2359</v>
      </c>
      <c r="E577" s="340">
        <v>44364</v>
      </c>
      <c r="F577" s="339" t="s">
        <v>2353</v>
      </c>
      <c r="G577" s="338"/>
      <c r="H577" s="338">
        <v>100000000</v>
      </c>
    </row>
    <row r="578" spans="1:8" x14ac:dyDescent="0.2">
      <c r="A578" s="313" t="s">
        <v>2075</v>
      </c>
      <c r="B578" s="318" t="s">
        <v>1900</v>
      </c>
      <c r="C578" s="316" t="s">
        <v>2358</v>
      </c>
      <c r="D578" s="316" t="s">
        <v>2357</v>
      </c>
      <c r="E578" s="340">
        <v>44365</v>
      </c>
      <c r="F578" s="339" t="s">
        <v>2356</v>
      </c>
      <c r="G578" s="338"/>
      <c r="H578" s="338">
        <v>8082900</v>
      </c>
    </row>
    <row r="579" spans="1:8" x14ac:dyDescent="0.2">
      <c r="A579" s="313" t="s">
        <v>2075</v>
      </c>
      <c r="B579" s="318" t="s">
        <v>1900</v>
      </c>
      <c r="C579" s="316" t="s">
        <v>2355</v>
      </c>
      <c r="D579" s="316" t="s">
        <v>2354</v>
      </c>
      <c r="E579" s="340">
        <v>44371</v>
      </c>
      <c r="F579" s="339" t="s">
        <v>2353</v>
      </c>
      <c r="G579" s="338"/>
      <c r="H579" s="338">
        <v>70000000</v>
      </c>
    </row>
    <row r="580" spans="1:8" x14ac:dyDescent="0.2">
      <c r="A580" s="315" t="s">
        <v>2049</v>
      </c>
      <c r="B580" s="315"/>
      <c r="C580" s="313"/>
      <c r="D580" s="313"/>
      <c r="E580" s="313"/>
      <c r="F580" s="313"/>
      <c r="G580" s="312">
        <f>SUM(G444:G579)</f>
        <v>1262748009.6407099</v>
      </c>
      <c r="H580" s="312">
        <f>SUM(H444:H579)</f>
        <v>1738909494.54952</v>
      </c>
    </row>
    <row r="581" spans="1:8" x14ac:dyDescent="0.2">
      <c r="A581" s="251" t="s">
        <v>2048</v>
      </c>
      <c r="B581" s="251"/>
      <c r="C581" s="251"/>
      <c r="D581" s="251"/>
      <c r="E581" s="251"/>
      <c r="F581" s="251"/>
      <c r="G581" s="310"/>
      <c r="H581" s="310"/>
    </row>
    <row r="582" spans="1:8" x14ac:dyDescent="0.2">
      <c r="A582" s="251" t="s">
        <v>2047</v>
      </c>
      <c r="B582" s="251"/>
      <c r="C582" s="251"/>
      <c r="D582" s="251"/>
      <c r="E582" s="251"/>
      <c r="F582" s="251"/>
      <c r="G582" s="310"/>
      <c r="H582" s="310"/>
    </row>
    <row r="583" spans="1:8" x14ac:dyDescent="0.2">
      <c r="A583" s="251" t="s">
        <v>2352</v>
      </c>
      <c r="B583" s="251"/>
      <c r="C583" s="251"/>
      <c r="D583" s="251"/>
      <c r="E583" s="251"/>
      <c r="F583" s="251"/>
      <c r="G583" s="251"/>
      <c r="H583" s="251"/>
    </row>
    <row r="584" spans="1:8" x14ac:dyDescent="0.2">
      <c r="A584" s="251" t="s">
        <v>2351</v>
      </c>
      <c r="B584" s="251"/>
      <c r="C584" s="251"/>
      <c r="D584" s="251"/>
      <c r="E584" s="251"/>
      <c r="F584" s="251"/>
      <c r="G584" s="251"/>
      <c r="H584" s="251"/>
    </row>
    <row r="586" spans="1:8" ht="15" x14ac:dyDescent="0.2">
      <c r="A586" s="286"/>
      <c r="B586" s="286"/>
      <c r="C586" s="282"/>
      <c r="D586" s="282"/>
      <c r="E586" s="285"/>
      <c r="F586" s="284"/>
      <c r="G586" s="283"/>
      <c r="H586" s="282"/>
    </row>
    <row r="587" spans="1:8" ht="15" x14ac:dyDescent="0.2">
      <c r="A587" s="281" t="s">
        <v>2046</v>
      </c>
      <c r="B587" s="280"/>
      <c r="C587" s="276"/>
      <c r="D587" s="276"/>
      <c r="E587" s="279"/>
      <c r="F587" s="278"/>
      <c r="G587" s="277"/>
      <c r="H587" s="276"/>
    </row>
    <row r="588" spans="1:8" ht="15" x14ac:dyDescent="0.2">
      <c r="A588" s="281" t="s">
        <v>2045</v>
      </c>
      <c r="B588" s="280"/>
      <c r="C588" s="276"/>
      <c r="D588" s="276"/>
      <c r="E588" s="279"/>
      <c r="F588" s="278"/>
      <c r="G588" s="277"/>
      <c r="H588" s="276"/>
    </row>
    <row r="589" spans="1:8" ht="23.25" x14ac:dyDescent="0.2">
      <c r="A589" s="1902" t="s">
        <v>2090</v>
      </c>
      <c r="B589" s="1902"/>
      <c r="C589" s="1902"/>
      <c r="D589" s="1902"/>
      <c r="E589" s="1902"/>
      <c r="F589" s="1902"/>
      <c r="G589" s="1902"/>
      <c r="H589" s="1902"/>
    </row>
    <row r="590" spans="1:8" ht="23.25" x14ac:dyDescent="0.2">
      <c r="A590" s="21"/>
      <c r="B590" s="21"/>
      <c r="C590" s="21"/>
      <c r="D590" s="21"/>
      <c r="E590" s="275"/>
      <c r="F590" s="21"/>
      <c r="G590" s="21"/>
      <c r="H590" s="21"/>
    </row>
    <row r="591" spans="1:8" ht="23.25" x14ac:dyDescent="0.2">
      <c r="A591" s="1903" t="s">
        <v>2089</v>
      </c>
      <c r="B591" s="1903"/>
      <c r="C591" s="1903"/>
      <c r="D591" s="1903"/>
      <c r="E591" s="1903"/>
      <c r="F591" s="1903"/>
      <c r="G591" s="1903"/>
      <c r="H591" s="1903"/>
    </row>
    <row r="592" spans="1:8" ht="23.25" x14ac:dyDescent="0.2">
      <c r="A592" s="274"/>
      <c r="B592" s="237"/>
      <c r="C592" s="18"/>
      <c r="D592" s="18"/>
      <c r="E592" s="273"/>
      <c r="F592" s="18"/>
      <c r="G592" s="18"/>
      <c r="H592" s="272"/>
    </row>
    <row r="593" spans="1:8" ht="23.25" x14ac:dyDescent="0.2">
      <c r="A593" s="1708" t="s">
        <v>2088</v>
      </c>
      <c r="B593" s="1708"/>
      <c r="C593" s="1708"/>
      <c r="D593" s="1708"/>
      <c r="E593" s="1708"/>
      <c r="F593" s="1708"/>
      <c r="G593" s="1708"/>
      <c r="H593" s="1708"/>
    </row>
    <row r="594" spans="1:8" ht="15" x14ac:dyDescent="0.2">
      <c r="A594" s="271"/>
      <c r="B594" s="271"/>
      <c r="C594" s="271"/>
      <c r="D594" s="271"/>
      <c r="E594" s="271"/>
      <c r="F594" s="271"/>
      <c r="G594" s="271"/>
      <c r="H594" s="271"/>
    </row>
    <row r="595" spans="1:8" x14ac:dyDescent="0.2">
      <c r="A595" s="270" t="s">
        <v>2087</v>
      </c>
      <c r="B595" s="268" t="s">
        <v>2350</v>
      </c>
      <c r="C595" s="267"/>
      <c r="D595" s="266"/>
      <c r="E595" s="266"/>
      <c r="F595" s="266"/>
      <c r="G595" s="266"/>
      <c r="H595" s="266"/>
    </row>
    <row r="596" spans="1:8" x14ac:dyDescent="0.2">
      <c r="A596" s="269"/>
      <c r="B596" s="268"/>
      <c r="C596" s="267"/>
      <c r="D596" s="266"/>
      <c r="E596" s="266"/>
      <c r="F596" s="266"/>
      <c r="G596" s="266"/>
      <c r="H596" s="266"/>
    </row>
    <row r="597" spans="1:8" x14ac:dyDescent="0.2">
      <c r="A597" s="1900" t="s">
        <v>2349</v>
      </c>
      <c r="B597" s="1900" t="s">
        <v>2084</v>
      </c>
      <c r="C597" s="1904" t="s">
        <v>2083</v>
      </c>
      <c r="D597" s="1904"/>
      <c r="E597" s="1904"/>
      <c r="F597" s="1904"/>
      <c r="G597" s="1904"/>
      <c r="H597" s="1904"/>
    </row>
    <row r="598" spans="1:8" ht="24" x14ac:dyDescent="0.2">
      <c r="A598" s="1904"/>
      <c r="B598" s="1900"/>
      <c r="C598" s="321" t="s">
        <v>2082</v>
      </c>
      <c r="D598" s="321" t="s">
        <v>2081</v>
      </c>
      <c r="E598" s="322" t="s">
        <v>2080</v>
      </c>
      <c r="F598" s="321" t="s">
        <v>2079</v>
      </c>
      <c r="G598" s="321" t="s">
        <v>2078</v>
      </c>
      <c r="H598" s="321" t="s">
        <v>2077</v>
      </c>
    </row>
    <row r="599" spans="1:8" x14ac:dyDescent="0.2">
      <c r="A599" s="326" t="s">
        <v>2075</v>
      </c>
      <c r="B599" s="334">
        <v>1274</v>
      </c>
      <c r="C599" s="329" t="s">
        <v>2345</v>
      </c>
      <c r="D599" s="337" t="s">
        <v>2348</v>
      </c>
      <c r="E599" s="336">
        <v>41281</v>
      </c>
      <c r="F599" s="330" t="s">
        <v>2107</v>
      </c>
      <c r="G599" s="333">
        <v>369740.69</v>
      </c>
      <c r="H599" s="333">
        <v>823621.28</v>
      </c>
    </row>
    <row r="600" spans="1:8" x14ac:dyDescent="0.2">
      <c r="A600" s="326" t="s">
        <v>2075</v>
      </c>
      <c r="B600" s="334">
        <v>1274</v>
      </c>
      <c r="C600" s="329" t="s">
        <v>2345</v>
      </c>
      <c r="D600" s="337" t="s">
        <v>2347</v>
      </c>
      <c r="E600" s="336">
        <v>39447</v>
      </c>
      <c r="F600" s="330" t="s">
        <v>2107</v>
      </c>
      <c r="G600" s="333">
        <v>156493.09</v>
      </c>
      <c r="H600" s="333">
        <v>1411379.44</v>
      </c>
    </row>
    <row r="601" spans="1:8" x14ac:dyDescent="0.2">
      <c r="A601" s="326" t="s">
        <v>2075</v>
      </c>
      <c r="B601" s="334">
        <v>1274</v>
      </c>
      <c r="C601" s="329" t="s">
        <v>2345</v>
      </c>
      <c r="D601" s="337" t="s">
        <v>2346</v>
      </c>
      <c r="E601" s="336">
        <v>39457</v>
      </c>
      <c r="F601" s="330" t="s">
        <v>2334</v>
      </c>
      <c r="G601" s="333">
        <f>12600.82*3.618</f>
        <v>45589.766759999999</v>
      </c>
      <c r="H601" s="333">
        <f>91196.66*3.849</f>
        <v>351015.94434000005</v>
      </c>
    </row>
    <row r="602" spans="1:8" x14ac:dyDescent="0.2">
      <c r="A602" s="326" t="s">
        <v>2075</v>
      </c>
      <c r="B602" s="334">
        <v>1274</v>
      </c>
      <c r="C602" s="329" t="s">
        <v>2345</v>
      </c>
      <c r="D602" s="337" t="s">
        <v>2344</v>
      </c>
      <c r="E602" s="336">
        <v>39693</v>
      </c>
      <c r="F602" s="330" t="s">
        <v>2107</v>
      </c>
      <c r="G602" s="333">
        <v>591.49</v>
      </c>
      <c r="H602" s="333">
        <v>42518.17</v>
      </c>
    </row>
    <row r="603" spans="1:8" x14ac:dyDescent="0.2">
      <c r="A603" s="326" t="s">
        <v>2075</v>
      </c>
      <c r="B603" s="334">
        <v>1274</v>
      </c>
      <c r="C603" s="329" t="s">
        <v>2312</v>
      </c>
      <c r="D603" s="337" t="s">
        <v>2343</v>
      </c>
      <c r="E603" s="336">
        <v>33402</v>
      </c>
      <c r="F603" s="330" t="s">
        <v>2107</v>
      </c>
      <c r="G603" s="333">
        <v>1764466.83</v>
      </c>
      <c r="H603" s="333">
        <v>690091.73</v>
      </c>
    </row>
    <row r="604" spans="1:8" x14ac:dyDescent="0.2">
      <c r="A604" s="326" t="s">
        <v>2075</v>
      </c>
      <c r="B604" s="334">
        <v>1274</v>
      </c>
      <c r="C604" s="329" t="s">
        <v>2312</v>
      </c>
      <c r="D604" s="337" t="s">
        <v>2342</v>
      </c>
      <c r="E604" s="336">
        <v>33946</v>
      </c>
      <c r="F604" s="330" t="s">
        <v>2334</v>
      </c>
      <c r="G604" s="333">
        <f>27384.44*3.618</f>
        <v>99076.903919999997</v>
      </c>
      <c r="H604" s="333">
        <f>230.46*3.849</f>
        <v>887.04054000000008</v>
      </c>
    </row>
    <row r="605" spans="1:8" x14ac:dyDescent="0.2">
      <c r="A605" s="326" t="s">
        <v>2075</v>
      </c>
      <c r="B605" s="334">
        <v>1274</v>
      </c>
      <c r="C605" s="329" t="s">
        <v>2338</v>
      </c>
      <c r="D605" s="337" t="s">
        <v>2341</v>
      </c>
      <c r="E605" s="336">
        <v>34827</v>
      </c>
      <c r="F605" s="330" t="s">
        <v>2107</v>
      </c>
      <c r="G605" s="333">
        <v>2496683.84</v>
      </c>
      <c r="H605" s="333">
        <v>1156215.46</v>
      </c>
    </row>
    <row r="606" spans="1:8" x14ac:dyDescent="0.2">
      <c r="A606" s="326" t="s">
        <v>2075</v>
      </c>
      <c r="B606" s="334">
        <v>1274</v>
      </c>
      <c r="C606" s="329" t="s">
        <v>2338</v>
      </c>
      <c r="D606" s="337" t="s">
        <v>2340</v>
      </c>
      <c r="E606" s="336">
        <v>37760</v>
      </c>
      <c r="F606" s="330" t="s">
        <v>2334</v>
      </c>
      <c r="G606" s="333">
        <f>509449.99*3.618</f>
        <v>1843190.0638199998</v>
      </c>
      <c r="H606" s="333">
        <f>411806.78*3.849</f>
        <v>1585044.2962200001</v>
      </c>
    </row>
    <row r="607" spans="1:8" x14ac:dyDescent="0.2">
      <c r="A607" s="326" t="s">
        <v>2075</v>
      </c>
      <c r="B607" s="334">
        <v>1274</v>
      </c>
      <c r="C607" s="329" t="s">
        <v>2338</v>
      </c>
      <c r="D607" s="337" t="s">
        <v>2339</v>
      </c>
      <c r="E607" s="336">
        <v>39526</v>
      </c>
      <c r="F607" s="330" t="s">
        <v>2107</v>
      </c>
      <c r="G607" s="333">
        <v>713.87</v>
      </c>
      <c r="H607" s="333">
        <v>512.87</v>
      </c>
    </row>
    <row r="608" spans="1:8" x14ac:dyDescent="0.2">
      <c r="A608" s="326" t="s">
        <v>2075</v>
      </c>
      <c r="B608" s="334">
        <v>1274</v>
      </c>
      <c r="C608" s="329" t="s">
        <v>2338</v>
      </c>
      <c r="D608" s="337" t="s">
        <v>2337</v>
      </c>
      <c r="E608" s="336">
        <v>39526</v>
      </c>
      <c r="F608" s="330" t="s">
        <v>2334</v>
      </c>
      <c r="G608" s="333">
        <f>77.03*3.618</f>
        <v>278.69454000000002</v>
      </c>
      <c r="H608" s="333">
        <f>3.11*3.849</f>
        <v>11.97039</v>
      </c>
    </row>
    <row r="609" spans="1:8" x14ac:dyDescent="0.2">
      <c r="A609" s="326" t="s">
        <v>2075</v>
      </c>
      <c r="B609" s="334">
        <v>1274</v>
      </c>
      <c r="C609" s="329" t="s">
        <v>2274</v>
      </c>
      <c r="D609" s="337" t="s">
        <v>2336</v>
      </c>
      <c r="E609" s="336">
        <v>35941</v>
      </c>
      <c r="F609" s="330" t="s">
        <v>2107</v>
      </c>
      <c r="G609" s="333">
        <v>856775.62</v>
      </c>
      <c r="H609" s="333">
        <v>330392.56</v>
      </c>
    </row>
    <row r="610" spans="1:8" x14ac:dyDescent="0.2">
      <c r="A610" s="326" t="s">
        <v>2075</v>
      </c>
      <c r="B610" s="334">
        <v>1274</v>
      </c>
      <c r="C610" s="329" t="s">
        <v>2274</v>
      </c>
      <c r="D610" s="337" t="s">
        <v>2335</v>
      </c>
      <c r="E610" s="336">
        <v>36651</v>
      </c>
      <c r="F610" s="330" t="s">
        <v>2334</v>
      </c>
      <c r="G610" s="333">
        <f>20664.37*3.618</f>
        <v>74763.690659999993</v>
      </c>
      <c r="H610" s="333">
        <f>41346.21*3.849</f>
        <v>159141.56229</v>
      </c>
    </row>
    <row r="611" spans="1:8" x14ac:dyDescent="0.2">
      <c r="A611" s="326" t="s">
        <v>2075</v>
      </c>
      <c r="B611" s="334">
        <v>1274</v>
      </c>
      <c r="C611" s="333" t="s">
        <v>2299</v>
      </c>
      <c r="D611" s="332" t="s">
        <v>2333</v>
      </c>
      <c r="E611" s="331">
        <v>44027</v>
      </c>
      <c r="F611" s="330" t="s">
        <v>2107</v>
      </c>
      <c r="G611" s="328">
        <v>3228386.37</v>
      </c>
      <c r="H611" s="333"/>
    </row>
    <row r="612" spans="1:8" x14ac:dyDescent="0.2">
      <c r="A612" s="326" t="s">
        <v>2075</v>
      </c>
      <c r="B612" s="334">
        <v>1274</v>
      </c>
      <c r="C612" s="333" t="s">
        <v>2332</v>
      </c>
      <c r="D612" s="332" t="s">
        <v>2331</v>
      </c>
      <c r="E612" s="331">
        <v>44027</v>
      </c>
      <c r="F612" s="330" t="s">
        <v>2107</v>
      </c>
      <c r="G612" s="328">
        <v>2171613.63</v>
      </c>
      <c r="H612" s="335"/>
    </row>
    <row r="613" spans="1:8" x14ac:dyDescent="0.2">
      <c r="A613" s="326" t="s">
        <v>2075</v>
      </c>
      <c r="B613" s="334">
        <v>1274</v>
      </c>
      <c r="C613" s="333" t="s">
        <v>2299</v>
      </c>
      <c r="D613" s="332" t="s">
        <v>2330</v>
      </c>
      <c r="E613" s="331">
        <v>44085</v>
      </c>
      <c r="F613" s="330" t="s">
        <v>2107</v>
      </c>
      <c r="G613" s="328">
        <v>8000000</v>
      </c>
      <c r="H613" s="335"/>
    </row>
    <row r="614" spans="1:8" x14ac:dyDescent="0.2">
      <c r="A614" s="326" t="s">
        <v>2075</v>
      </c>
      <c r="B614" s="334">
        <v>1274</v>
      </c>
      <c r="C614" s="333" t="s">
        <v>2325</v>
      </c>
      <c r="D614" s="332" t="s">
        <v>2329</v>
      </c>
      <c r="E614" s="331">
        <v>44085</v>
      </c>
      <c r="F614" s="330" t="s">
        <v>2107</v>
      </c>
      <c r="G614" s="328">
        <v>2000000</v>
      </c>
      <c r="H614" s="335"/>
    </row>
    <row r="615" spans="1:8" x14ac:dyDescent="0.2">
      <c r="A615" s="326" t="s">
        <v>2075</v>
      </c>
      <c r="B615" s="334">
        <v>1274</v>
      </c>
      <c r="C615" s="333" t="s">
        <v>2328</v>
      </c>
      <c r="D615" s="332" t="s">
        <v>2327</v>
      </c>
      <c r="E615" s="331">
        <v>44085</v>
      </c>
      <c r="F615" s="330" t="s">
        <v>2107</v>
      </c>
      <c r="G615" s="328">
        <v>7240043.9000000004</v>
      </c>
      <c r="H615" s="335"/>
    </row>
    <row r="616" spans="1:8" x14ac:dyDescent="0.2">
      <c r="A616" s="326" t="s">
        <v>2075</v>
      </c>
      <c r="B616" s="334">
        <v>1274</v>
      </c>
      <c r="C616" s="333" t="s">
        <v>2299</v>
      </c>
      <c r="D616" s="332" t="s">
        <v>2326</v>
      </c>
      <c r="E616" s="331">
        <v>44085</v>
      </c>
      <c r="F616" s="330" t="s">
        <v>2107</v>
      </c>
      <c r="G616" s="328">
        <v>12000000</v>
      </c>
      <c r="H616" s="335"/>
    </row>
    <row r="617" spans="1:8" x14ac:dyDescent="0.2">
      <c r="A617" s="326" t="s">
        <v>2075</v>
      </c>
      <c r="B617" s="334">
        <v>1274</v>
      </c>
      <c r="C617" s="333" t="s">
        <v>2325</v>
      </c>
      <c r="D617" s="332" t="s">
        <v>2324</v>
      </c>
      <c r="E617" s="331">
        <v>44085</v>
      </c>
      <c r="F617" s="330" t="s">
        <v>2107</v>
      </c>
      <c r="G617" s="328">
        <v>1759956.1</v>
      </c>
      <c r="H617" s="335"/>
    </row>
    <row r="618" spans="1:8" x14ac:dyDescent="0.2">
      <c r="A618" s="326" t="s">
        <v>2075</v>
      </c>
      <c r="B618" s="334">
        <v>1274</v>
      </c>
      <c r="C618" s="329" t="s">
        <v>2312</v>
      </c>
      <c r="D618" s="332" t="s">
        <v>2323</v>
      </c>
      <c r="E618" s="331">
        <v>44118</v>
      </c>
      <c r="F618" s="330" t="s">
        <v>2107</v>
      </c>
      <c r="G618" s="328">
        <v>10800000</v>
      </c>
      <c r="H618" s="328">
        <v>10800000</v>
      </c>
    </row>
    <row r="619" spans="1:8" x14ac:dyDescent="0.2">
      <c r="A619" s="326" t="s">
        <v>2075</v>
      </c>
      <c r="B619" s="334">
        <v>1274</v>
      </c>
      <c r="C619" s="333" t="s">
        <v>2299</v>
      </c>
      <c r="D619" s="332" t="s">
        <v>2322</v>
      </c>
      <c r="E619" s="331">
        <v>44118</v>
      </c>
      <c r="F619" s="330" t="s">
        <v>2107</v>
      </c>
      <c r="G619" s="328">
        <v>11200000</v>
      </c>
      <c r="H619" s="328">
        <v>11200000</v>
      </c>
    </row>
    <row r="620" spans="1:8" x14ac:dyDescent="0.2">
      <c r="A620" s="326" t="s">
        <v>2075</v>
      </c>
      <c r="B620" s="334">
        <v>1274</v>
      </c>
      <c r="C620" s="329" t="s">
        <v>2314</v>
      </c>
      <c r="D620" s="332" t="s">
        <v>2321</v>
      </c>
      <c r="E620" s="331">
        <v>44118</v>
      </c>
      <c r="F620" s="330" t="s">
        <v>2107</v>
      </c>
      <c r="G620" s="328">
        <v>5000000</v>
      </c>
      <c r="H620" s="328">
        <v>5000000</v>
      </c>
    </row>
    <row r="621" spans="1:8" x14ac:dyDescent="0.2">
      <c r="A621" s="326" t="s">
        <v>2075</v>
      </c>
      <c r="B621" s="334">
        <v>1274</v>
      </c>
      <c r="C621" s="333" t="s">
        <v>2320</v>
      </c>
      <c r="D621" s="332" t="s">
        <v>2319</v>
      </c>
      <c r="E621" s="331">
        <v>44123</v>
      </c>
      <c r="F621" s="330" t="s">
        <v>2107</v>
      </c>
      <c r="G621" s="328">
        <v>5700000</v>
      </c>
      <c r="H621" s="328">
        <v>5700000</v>
      </c>
    </row>
    <row r="622" spans="1:8" x14ac:dyDescent="0.2">
      <c r="A622" s="326" t="s">
        <v>2075</v>
      </c>
      <c r="B622" s="334">
        <v>1274</v>
      </c>
      <c r="C622" s="333" t="s">
        <v>2299</v>
      </c>
      <c r="D622" s="332" t="s">
        <v>2318</v>
      </c>
      <c r="E622" s="331">
        <v>44148</v>
      </c>
      <c r="F622" s="330" t="s">
        <v>2107</v>
      </c>
      <c r="G622" s="328">
        <v>1300000</v>
      </c>
      <c r="H622" s="328">
        <v>1300000</v>
      </c>
    </row>
    <row r="623" spans="1:8" x14ac:dyDescent="0.2">
      <c r="A623" s="326" t="s">
        <v>2075</v>
      </c>
      <c r="B623" s="334">
        <v>1274</v>
      </c>
      <c r="C623" s="329" t="s">
        <v>2312</v>
      </c>
      <c r="D623" s="332" t="s">
        <v>2317</v>
      </c>
      <c r="E623" s="331">
        <v>44148</v>
      </c>
      <c r="F623" s="330" t="s">
        <v>2107</v>
      </c>
      <c r="G623" s="328">
        <v>4200000</v>
      </c>
      <c r="H623" s="328">
        <v>4200000</v>
      </c>
    </row>
    <row r="624" spans="1:8" x14ac:dyDescent="0.2">
      <c r="A624" s="326" t="s">
        <v>2075</v>
      </c>
      <c r="B624" s="334">
        <v>1274</v>
      </c>
      <c r="C624" s="333" t="s">
        <v>2316</v>
      </c>
      <c r="D624" s="332" t="s">
        <v>2315</v>
      </c>
      <c r="E624" s="331">
        <v>44148</v>
      </c>
      <c r="F624" s="330" t="s">
        <v>2107</v>
      </c>
      <c r="G624" s="328">
        <v>1000000</v>
      </c>
      <c r="H624" s="328">
        <v>1000000</v>
      </c>
    </row>
    <row r="625" spans="1:8" x14ac:dyDescent="0.2">
      <c r="A625" s="326" t="s">
        <v>2075</v>
      </c>
      <c r="B625" s="334">
        <v>1274</v>
      </c>
      <c r="C625" s="329" t="s">
        <v>2314</v>
      </c>
      <c r="D625" s="332" t="s">
        <v>2313</v>
      </c>
      <c r="E625" s="331">
        <v>44148</v>
      </c>
      <c r="F625" s="330" t="s">
        <v>2107</v>
      </c>
      <c r="G625" s="328">
        <v>1600000</v>
      </c>
      <c r="H625" s="328">
        <v>1600000</v>
      </c>
    </row>
    <row r="626" spans="1:8" x14ac:dyDescent="0.2">
      <c r="A626" s="326" t="s">
        <v>2075</v>
      </c>
      <c r="B626" s="334">
        <v>1274</v>
      </c>
      <c r="C626" s="329" t="s">
        <v>2312</v>
      </c>
      <c r="D626" s="332" t="s">
        <v>2311</v>
      </c>
      <c r="E626" s="331">
        <v>44148</v>
      </c>
      <c r="F626" s="330" t="s">
        <v>2107</v>
      </c>
      <c r="G626" s="328">
        <v>20400000</v>
      </c>
      <c r="H626" s="328">
        <v>20400000</v>
      </c>
    </row>
    <row r="627" spans="1:8" x14ac:dyDescent="0.2">
      <c r="A627" s="326" t="s">
        <v>2075</v>
      </c>
      <c r="B627" s="334">
        <v>1274</v>
      </c>
      <c r="C627" s="333" t="s">
        <v>2299</v>
      </c>
      <c r="D627" s="332" t="s">
        <v>2310</v>
      </c>
      <c r="E627" s="331">
        <v>44176</v>
      </c>
      <c r="F627" s="330" t="s">
        <v>2107</v>
      </c>
      <c r="G627" s="328">
        <v>5071000</v>
      </c>
      <c r="H627" s="328">
        <v>5071000</v>
      </c>
    </row>
    <row r="628" spans="1:8" x14ac:dyDescent="0.2">
      <c r="A628" s="326" t="s">
        <v>2075</v>
      </c>
      <c r="B628" s="334">
        <v>1274</v>
      </c>
      <c r="C628" s="333" t="s">
        <v>2295</v>
      </c>
      <c r="D628" s="332" t="s">
        <v>2309</v>
      </c>
      <c r="E628" s="331">
        <v>44176</v>
      </c>
      <c r="F628" s="330" t="s">
        <v>2107</v>
      </c>
      <c r="G628" s="328">
        <v>13429000</v>
      </c>
      <c r="H628" s="328">
        <v>13429000</v>
      </c>
    </row>
    <row r="629" spans="1:8" x14ac:dyDescent="0.2">
      <c r="A629" s="326" t="s">
        <v>2075</v>
      </c>
      <c r="B629" s="334">
        <v>1274</v>
      </c>
      <c r="C629" s="333" t="s">
        <v>2295</v>
      </c>
      <c r="D629" s="332" t="s">
        <v>2308</v>
      </c>
      <c r="E629" s="331">
        <v>44176</v>
      </c>
      <c r="F629" s="330" t="s">
        <v>2107</v>
      </c>
      <c r="G629" s="328">
        <v>21000000</v>
      </c>
      <c r="H629" s="328">
        <v>21000000</v>
      </c>
    </row>
    <row r="630" spans="1:8" x14ac:dyDescent="0.2">
      <c r="A630" s="326" t="s">
        <v>2075</v>
      </c>
      <c r="B630" s="334">
        <v>1274</v>
      </c>
      <c r="C630" s="333" t="s">
        <v>2295</v>
      </c>
      <c r="D630" s="332" t="s">
        <v>2307</v>
      </c>
      <c r="E630" s="331">
        <v>44209</v>
      </c>
      <c r="F630" s="330" t="s">
        <v>2107</v>
      </c>
      <c r="G630" s="329"/>
      <c r="H630" s="328">
        <v>3922704</v>
      </c>
    </row>
    <row r="631" spans="1:8" x14ac:dyDescent="0.2">
      <c r="A631" s="326" t="s">
        <v>2075</v>
      </c>
      <c r="B631" s="334">
        <v>1274</v>
      </c>
      <c r="C631" s="333" t="s">
        <v>2306</v>
      </c>
      <c r="D631" s="332" t="s">
        <v>2305</v>
      </c>
      <c r="E631" s="331">
        <v>44209</v>
      </c>
      <c r="F631" s="330" t="s">
        <v>2107</v>
      </c>
      <c r="G631" s="329"/>
      <c r="H631" s="328">
        <v>2077296</v>
      </c>
    </row>
    <row r="632" spans="1:8" x14ac:dyDescent="0.2">
      <c r="A632" s="326" t="s">
        <v>2075</v>
      </c>
      <c r="B632" s="334">
        <v>1274</v>
      </c>
      <c r="C632" s="333" t="s">
        <v>2304</v>
      </c>
      <c r="D632" s="332" t="s">
        <v>2303</v>
      </c>
      <c r="E632" s="331">
        <v>44239</v>
      </c>
      <c r="F632" s="330" t="s">
        <v>2107</v>
      </c>
      <c r="G632" s="329"/>
      <c r="H632" s="328">
        <v>1500000</v>
      </c>
    </row>
    <row r="633" spans="1:8" x14ac:dyDescent="0.2">
      <c r="A633" s="326" t="s">
        <v>2075</v>
      </c>
      <c r="B633" s="334">
        <v>1274</v>
      </c>
      <c r="C633" s="333" t="s">
        <v>2302</v>
      </c>
      <c r="D633" s="332" t="s">
        <v>2301</v>
      </c>
      <c r="E633" s="331">
        <v>44239</v>
      </c>
      <c r="F633" s="330" t="s">
        <v>2107</v>
      </c>
      <c r="G633" s="329"/>
      <c r="H633" s="328">
        <v>630000</v>
      </c>
    </row>
    <row r="634" spans="1:8" x14ac:dyDescent="0.2">
      <c r="A634" s="326" t="s">
        <v>2075</v>
      </c>
      <c r="B634" s="334">
        <v>1274</v>
      </c>
      <c r="C634" s="333" t="s">
        <v>2299</v>
      </c>
      <c r="D634" s="332" t="s">
        <v>2300</v>
      </c>
      <c r="E634" s="331">
        <v>44239</v>
      </c>
      <c r="F634" s="330" t="s">
        <v>2107</v>
      </c>
      <c r="G634" s="329"/>
      <c r="H634" s="328">
        <v>870000</v>
      </c>
    </row>
    <row r="635" spans="1:8" x14ac:dyDescent="0.2">
      <c r="A635" s="326" t="s">
        <v>2075</v>
      </c>
      <c r="B635" s="334">
        <v>1274</v>
      </c>
      <c r="C635" s="333" t="s">
        <v>2299</v>
      </c>
      <c r="D635" s="332" t="s">
        <v>2298</v>
      </c>
      <c r="E635" s="331">
        <v>44267</v>
      </c>
      <c r="F635" s="330" t="s">
        <v>2107</v>
      </c>
      <c r="G635" s="329"/>
      <c r="H635" s="328">
        <v>11700000</v>
      </c>
    </row>
    <row r="636" spans="1:8" x14ac:dyDescent="0.2">
      <c r="A636" s="326" t="s">
        <v>2075</v>
      </c>
      <c r="B636" s="334">
        <v>1274</v>
      </c>
      <c r="C636" s="333" t="s">
        <v>2295</v>
      </c>
      <c r="D636" s="332" t="s">
        <v>2297</v>
      </c>
      <c r="E636" s="331">
        <v>44267</v>
      </c>
      <c r="F636" s="330" t="s">
        <v>2107</v>
      </c>
      <c r="G636" s="329"/>
      <c r="H636" s="328">
        <v>500000</v>
      </c>
    </row>
    <row r="637" spans="1:8" x14ac:dyDescent="0.2">
      <c r="A637" s="326" t="s">
        <v>2075</v>
      </c>
      <c r="B637" s="334">
        <v>1274</v>
      </c>
      <c r="C637" s="333" t="s">
        <v>2293</v>
      </c>
      <c r="D637" s="332" t="s">
        <v>2296</v>
      </c>
      <c r="E637" s="331">
        <v>44302</v>
      </c>
      <c r="F637" s="330" t="s">
        <v>2107</v>
      </c>
      <c r="G637" s="329"/>
      <c r="H637" s="328">
        <v>3500000</v>
      </c>
    </row>
    <row r="638" spans="1:8" x14ac:dyDescent="0.2">
      <c r="A638" s="326" t="s">
        <v>2075</v>
      </c>
      <c r="B638" s="334">
        <v>1274</v>
      </c>
      <c r="C638" s="333" t="s">
        <v>2295</v>
      </c>
      <c r="D638" s="332" t="s">
        <v>2294</v>
      </c>
      <c r="E638" s="331">
        <v>44330</v>
      </c>
      <c r="F638" s="330" t="s">
        <v>2107</v>
      </c>
      <c r="G638" s="329"/>
      <c r="H638" s="328">
        <v>2000000</v>
      </c>
    </row>
    <row r="639" spans="1:8" x14ac:dyDescent="0.2">
      <c r="A639" s="326" t="s">
        <v>2075</v>
      </c>
      <c r="B639" s="334">
        <v>1274</v>
      </c>
      <c r="C639" s="333" t="s">
        <v>2293</v>
      </c>
      <c r="D639" s="332" t="s">
        <v>2292</v>
      </c>
      <c r="E639" s="331">
        <v>44358</v>
      </c>
      <c r="F639" s="330" t="s">
        <v>2107</v>
      </c>
      <c r="G639" s="329"/>
      <c r="H639" s="328">
        <v>23600000</v>
      </c>
    </row>
    <row r="640" spans="1:8" x14ac:dyDescent="0.2">
      <c r="A640" s="327" t="s">
        <v>2049</v>
      </c>
      <c r="B640" s="327"/>
      <c r="C640" s="326"/>
      <c r="D640" s="325"/>
      <c r="E640" s="326"/>
      <c r="F640" s="325"/>
      <c r="G640" s="324">
        <f>+SUM(G599:G639)</f>
        <v>144808364.54969999</v>
      </c>
      <c r="H640" s="324">
        <f>+SUM(H599:H639)</f>
        <v>157550832.32378</v>
      </c>
    </row>
    <row r="641" spans="1:8" x14ac:dyDescent="0.2">
      <c r="A641" s="251" t="s">
        <v>2291</v>
      </c>
      <c r="B641" s="323"/>
      <c r="C641" s="251"/>
      <c r="D641" s="323"/>
      <c r="E641" s="251"/>
      <c r="F641" s="323"/>
      <c r="G641" s="310"/>
      <c r="H641" s="310"/>
    </row>
    <row r="642" spans="1:8" x14ac:dyDescent="0.2">
      <c r="A642" s="251" t="s">
        <v>2290</v>
      </c>
      <c r="B642" s="323"/>
      <c r="C642" s="251"/>
      <c r="D642" s="323"/>
      <c r="E642" s="251"/>
      <c r="F642" s="323"/>
      <c r="G642" s="310"/>
      <c r="H642" s="310"/>
    </row>
    <row r="643" spans="1:8" x14ac:dyDescent="0.2">
      <c r="A643" s="251" t="s">
        <v>2289</v>
      </c>
      <c r="B643" s="323"/>
      <c r="C643" s="251"/>
      <c r="D643" s="323"/>
      <c r="E643" s="251"/>
      <c r="F643" s="323"/>
      <c r="G643" s="251"/>
      <c r="H643" s="251"/>
    </row>
    <row r="645" spans="1:8" ht="15" x14ac:dyDescent="0.2">
      <c r="A645" s="286"/>
      <c r="B645" s="286"/>
      <c r="C645" s="282"/>
      <c r="D645" s="282"/>
      <c r="E645" s="285"/>
      <c r="F645" s="284"/>
      <c r="G645" s="283"/>
      <c r="H645" s="282"/>
    </row>
    <row r="646" spans="1:8" ht="15" x14ac:dyDescent="0.2">
      <c r="A646" s="281" t="s">
        <v>2046</v>
      </c>
      <c r="B646" s="280"/>
      <c r="C646" s="276"/>
      <c r="D646" s="276"/>
      <c r="E646" s="279"/>
      <c r="F646" s="278"/>
      <c r="G646" s="277"/>
      <c r="H646" s="276"/>
    </row>
    <row r="647" spans="1:8" ht="15" x14ac:dyDescent="0.2">
      <c r="A647" s="281" t="s">
        <v>2045</v>
      </c>
      <c r="B647" s="280"/>
      <c r="C647" s="276"/>
      <c r="D647" s="276"/>
      <c r="E647" s="279"/>
      <c r="F647" s="278"/>
      <c r="G647" s="277"/>
      <c r="H647" s="276"/>
    </row>
    <row r="648" spans="1:8" ht="23.25" x14ac:dyDescent="0.2">
      <c r="A648" s="1902" t="s">
        <v>2090</v>
      </c>
      <c r="B648" s="1902"/>
      <c r="C648" s="1902"/>
      <c r="D648" s="1902"/>
      <c r="E648" s="1902"/>
      <c r="F648" s="1902"/>
      <c r="G648" s="1902"/>
      <c r="H648" s="1902"/>
    </row>
    <row r="649" spans="1:8" ht="23.25" x14ac:dyDescent="0.2">
      <c r="A649" s="21"/>
      <c r="B649" s="21"/>
      <c r="C649" s="21"/>
      <c r="D649" s="21"/>
      <c r="E649" s="275"/>
      <c r="F649" s="21"/>
      <c r="G649" s="21"/>
      <c r="H649" s="21"/>
    </row>
    <row r="650" spans="1:8" ht="23.25" x14ac:dyDescent="0.2">
      <c r="A650" s="1903" t="s">
        <v>2089</v>
      </c>
      <c r="B650" s="1903"/>
      <c r="C650" s="1903"/>
      <c r="D650" s="1903"/>
      <c r="E650" s="1903"/>
      <c r="F650" s="1903"/>
      <c r="G650" s="1903"/>
      <c r="H650" s="1903"/>
    </row>
    <row r="651" spans="1:8" ht="23.25" x14ac:dyDescent="0.2">
      <c r="A651" s="274"/>
      <c r="B651" s="237"/>
      <c r="C651" s="18"/>
      <c r="D651" s="18"/>
      <c r="E651" s="273"/>
      <c r="F651" s="18"/>
      <c r="G651" s="18"/>
      <c r="H651" s="272"/>
    </row>
    <row r="652" spans="1:8" ht="23.25" x14ac:dyDescent="0.2">
      <c r="A652" s="1708" t="s">
        <v>2088</v>
      </c>
      <c r="B652" s="1708"/>
      <c r="C652" s="1708"/>
      <c r="D652" s="1708"/>
      <c r="E652" s="1708"/>
      <c r="F652" s="1708"/>
      <c r="G652" s="1708"/>
      <c r="H652" s="1708"/>
    </row>
    <row r="653" spans="1:8" ht="15" x14ac:dyDescent="0.2">
      <c r="A653" s="271"/>
      <c r="B653" s="271"/>
      <c r="C653" s="271"/>
      <c r="D653" s="271"/>
      <c r="E653" s="271"/>
      <c r="F653" s="271"/>
      <c r="G653" s="271"/>
      <c r="H653" s="271"/>
    </row>
    <row r="654" spans="1:8" x14ac:dyDescent="0.2">
      <c r="A654" s="270" t="s">
        <v>2087</v>
      </c>
      <c r="B654" s="268" t="s">
        <v>2288</v>
      </c>
      <c r="C654" s="267"/>
      <c r="D654" s="266"/>
      <c r="E654" s="266"/>
      <c r="F654" s="266"/>
      <c r="G654" s="266"/>
      <c r="H654" s="266"/>
    </row>
    <row r="655" spans="1:8" x14ac:dyDescent="0.2">
      <c r="A655" s="269"/>
      <c r="B655" s="268"/>
      <c r="C655" s="267"/>
      <c r="D655" s="266"/>
      <c r="E655" s="266"/>
      <c r="F655" s="266"/>
      <c r="G655" s="266"/>
      <c r="H655" s="266"/>
    </row>
    <row r="656" spans="1:8" x14ac:dyDescent="0.2">
      <c r="A656" s="1904" t="s">
        <v>2085</v>
      </c>
      <c r="B656" s="1904" t="s">
        <v>2084</v>
      </c>
      <c r="C656" s="1904" t="s">
        <v>2083</v>
      </c>
      <c r="D656" s="1904"/>
      <c r="E656" s="1904"/>
      <c r="F656" s="1904"/>
      <c r="G656" s="1904"/>
      <c r="H656" s="1904"/>
    </row>
    <row r="657" spans="1:8" ht="24" x14ac:dyDescent="0.2">
      <c r="A657" s="1904"/>
      <c r="B657" s="1904"/>
      <c r="C657" s="321" t="s">
        <v>2082</v>
      </c>
      <c r="D657" s="321" t="s">
        <v>2081</v>
      </c>
      <c r="E657" s="322" t="s">
        <v>2080</v>
      </c>
      <c r="F657" s="321" t="s">
        <v>2079</v>
      </c>
      <c r="G657" s="321" t="s">
        <v>2078</v>
      </c>
      <c r="H657" s="321" t="s">
        <v>2077</v>
      </c>
    </row>
    <row r="658" spans="1:8" x14ac:dyDescent="0.2">
      <c r="A658" s="313" t="s">
        <v>2076</v>
      </c>
      <c r="B658" s="319" t="s">
        <v>2261</v>
      </c>
      <c r="C658" s="316" t="s">
        <v>2058</v>
      </c>
      <c r="D658" s="318" t="s">
        <v>2287</v>
      </c>
      <c r="E658" s="317">
        <v>2013</v>
      </c>
      <c r="F658" s="316" t="s">
        <v>2107</v>
      </c>
      <c r="G658" s="316">
        <v>0</v>
      </c>
      <c r="H658" s="316">
        <v>0</v>
      </c>
    </row>
    <row r="659" spans="1:8" x14ac:dyDescent="0.2">
      <c r="A659" s="313" t="s">
        <v>2075</v>
      </c>
      <c r="B659" s="319" t="s">
        <v>2261</v>
      </c>
      <c r="C659" s="316" t="s">
        <v>2058</v>
      </c>
      <c r="D659" s="318" t="s">
        <v>2287</v>
      </c>
      <c r="E659" s="317">
        <v>2013</v>
      </c>
      <c r="F659" s="316" t="s">
        <v>2107</v>
      </c>
      <c r="G659" s="316">
        <v>12394104.07</v>
      </c>
      <c r="H659" s="316">
        <v>24848026</v>
      </c>
    </row>
    <row r="660" spans="1:8" x14ac:dyDescent="0.2">
      <c r="A660" s="313" t="s">
        <v>2075</v>
      </c>
      <c r="B660" s="319" t="s">
        <v>2261</v>
      </c>
      <c r="C660" s="316" t="s">
        <v>2058</v>
      </c>
      <c r="D660" s="318" t="s">
        <v>2286</v>
      </c>
      <c r="E660" s="317">
        <v>2008</v>
      </c>
      <c r="F660" s="316" t="s">
        <v>2107</v>
      </c>
      <c r="G660" s="316">
        <v>7734573</v>
      </c>
      <c r="H660" s="316">
        <v>4462353</v>
      </c>
    </row>
    <row r="661" spans="1:8" x14ac:dyDescent="0.2">
      <c r="A661" s="313" t="s">
        <v>2075</v>
      </c>
      <c r="B661" s="319" t="s">
        <v>2261</v>
      </c>
      <c r="C661" s="316" t="s">
        <v>2058</v>
      </c>
      <c r="D661" s="318" t="s">
        <v>2285</v>
      </c>
      <c r="E661" s="317">
        <v>2008</v>
      </c>
      <c r="F661" s="316" t="s">
        <v>2107</v>
      </c>
      <c r="G661" s="316">
        <v>12206456.101</v>
      </c>
      <c r="H661" s="316">
        <v>8651235</v>
      </c>
    </row>
    <row r="662" spans="1:8" x14ac:dyDescent="0.2">
      <c r="A662" s="313" t="s">
        <v>2075</v>
      </c>
      <c r="B662" s="319" t="s">
        <v>2261</v>
      </c>
      <c r="C662" s="316" t="s">
        <v>2058</v>
      </c>
      <c r="D662" s="318" t="s">
        <v>2284</v>
      </c>
      <c r="E662" s="317">
        <v>2010</v>
      </c>
      <c r="F662" s="316" t="s">
        <v>2107</v>
      </c>
      <c r="G662" s="316">
        <f>12148195+289041.35</f>
        <v>12437236.35</v>
      </c>
      <c r="H662" s="316">
        <f>7053399+4580083</f>
        <v>11633482</v>
      </c>
    </row>
    <row r="663" spans="1:8" x14ac:dyDescent="0.2">
      <c r="A663" s="313" t="s">
        <v>2075</v>
      </c>
      <c r="B663" s="319" t="s">
        <v>2261</v>
      </c>
      <c r="C663" s="316" t="s">
        <v>2058</v>
      </c>
      <c r="D663" s="318" t="s">
        <v>2283</v>
      </c>
      <c r="E663" s="317">
        <v>2012</v>
      </c>
      <c r="F663" s="316" t="s">
        <v>2107</v>
      </c>
      <c r="G663" s="316">
        <v>8524</v>
      </c>
      <c r="H663" s="316">
        <v>38344</v>
      </c>
    </row>
    <row r="664" spans="1:8" x14ac:dyDescent="0.2">
      <c r="A664" s="313" t="s">
        <v>2075</v>
      </c>
      <c r="B664" s="319" t="s">
        <v>2261</v>
      </c>
      <c r="C664" s="316" t="s">
        <v>2282</v>
      </c>
      <c r="D664" s="318" t="s">
        <v>2281</v>
      </c>
      <c r="E664" s="317">
        <v>2008</v>
      </c>
      <c r="F664" s="316" t="s">
        <v>2107</v>
      </c>
      <c r="G664" s="316">
        <v>37188</v>
      </c>
      <c r="H664" s="316">
        <v>45326</v>
      </c>
    </row>
    <row r="665" spans="1:8" x14ac:dyDescent="0.2">
      <c r="A665" s="313" t="s">
        <v>2075</v>
      </c>
      <c r="B665" s="319" t="s">
        <v>2261</v>
      </c>
      <c r="C665" s="316" t="s">
        <v>2276</v>
      </c>
      <c r="D665" s="318" t="s">
        <v>2280</v>
      </c>
      <c r="E665" s="317">
        <v>2008</v>
      </c>
      <c r="F665" s="316" t="s">
        <v>2107</v>
      </c>
      <c r="G665" s="316">
        <v>-479</v>
      </c>
      <c r="H665" s="316">
        <v>-865</v>
      </c>
    </row>
    <row r="666" spans="1:8" x14ac:dyDescent="0.2">
      <c r="A666" s="313" t="s">
        <v>2075</v>
      </c>
      <c r="B666" s="319" t="s">
        <v>2261</v>
      </c>
      <c r="C666" s="316" t="s">
        <v>2276</v>
      </c>
      <c r="D666" s="318" t="s">
        <v>2279</v>
      </c>
      <c r="E666" s="317">
        <v>2010</v>
      </c>
      <c r="F666" s="316" t="s">
        <v>2107</v>
      </c>
      <c r="G666" s="316">
        <v>-575</v>
      </c>
      <c r="H666" s="316">
        <v>0</v>
      </c>
    </row>
    <row r="667" spans="1:8" x14ac:dyDescent="0.2">
      <c r="A667" s="313" t="s">
        <v>2075</v>
      </c>
      <c r="B667" s="319" t="s">
        <v>2261</v>
      </c>
      <c r="C667" s="316" t="s">
        <v>2276</v>
      </c>
      <c r="D667" s="318" t="s">
        <v>2278</v>
      </c>
      <c r="E667" s="317">
        <v>2010</v>
      </c>
      <c r="F667" s="316" t="s">
        <v>2107</v>
      </c>
      <c r="G667" s="316">
        <v>-676</v>
      </c>
      <c r="H667" s="316">
        <v>0</v>
      </c>
    </row>
    <row r="668" spans="1:8" x14ac:dyDescent="0.2">
      <c r="A668" s="313" t="s">
        <v>2075</v>
      </c>
      <c r="B668" s="319" t="s">
        <v>2261</v>
      </c>
      <c r="C668" s="316" t="s">
        <v>2276</v>
      </c>
      <c r="D668" s="318" t="s">
        <v>2277</v>
      </c>
      <c r="E668" s="317">
        <v>2011</v>
      </c>
      <c r="F668" s="316" t="s">
        <v>2107</v>
      </c>
      <c r="G668" s="316">
        <v>13957</v>
      </c>
      <c r="H668" s="316">
        <v>0</v>
      </c>
    </row>
    <row r="669" spans="1:8" x14ac:dyDescent="0.2">
      <c r="A669" s="313" t="s">
        <v>2075</v>
      </c>
      <c r="B669" s="319" t="s">
        <v>2261</v>
      </c>
      <c r="C669" s="316" t="s">
        <v>2276</v>
      </c>
      <c r="D669" s="318" t="s">
        <v>2275</v>
      </c>
      <c r="E669" s="317">
        <v>2011</v>
      </c>
      <c r="F669" s="316" t="s">
        <v>2107</v>
      </c>
      <c r="G669" s="316">
        <v>1023041</v>
      </c>
      <c r="H669" s="316">
        <v>2295661</v>
      </c>
    </row>
    <row r="670" spans="1:8" x14ac:dyDescent="0.2">
      <c r="A670" s="313" t="s">
        <v>2075</v>
      </c>
      <c r="B670" s="319" t="s">
        <v>2261</v>
      </c>
      <c r="C670" s="316" t="s">
        <v>2274</v>
      </c>
      <c r="D670" s="318" t="s">
        <v>2273</v>
      </c>
      <c r="E670" s="317">
        <v>2008</v>
      </c>
      <c r="F670" s="316" t="s">
        <v>2107</v>
      </c>
      <c r="G670" s="316">
        <v>551555</v>
      </c>
      <c r="H670" s="316">
        <v>1203493</v>
      </c>
    </row>
    <row r="671" spans="1:8" x14ac:dyDescent="0.2">
      <c r="A671" s="313" t="s">
        <v>2075</v>
      </c>
      <c r="B671" s="319" t="s">
        <v>2261</v>
      </c>
      <c r="C671" s="316" t="s">
        <v>2272</v>
      </c>
      <c r="D671" s="320">
        <v>7000267836</v>
      </c>
      <c r="E671" s="317">
        <v>2011</v>
      </c>
      <c r="F671" s="316" t="s">
        <v>2107</v>
      </c>
      <c r="G671" s="316">
        <v>31094</v>
      </c>
      <c r="H671" s="316">
        <v>65621</v>
      </c>
    </row>
    <row r="672" spans="1:8" x14ac:dyDescent="0.2">
      <c r="A672" s="313" t="s">
        <v>2075</v>
      </c>
      <c r="B672" s="319" t="s">
        <v>2261</v>
      </c>
      <c r="C672" s="316" t="s">
        <v>2058</v>
      </c>
      <c r="D672" s="318" t="s">
        <v>2271</v>
      </c>
      <c r="E672" s="317">
        <v>2018</v>
      </c>
      <c r="F672" s="316" t="s">
        <v>2107</v>
      </c>
      <c r="G672" s="316">
        <v>2887099</v>
      </c>
      <c r="H672" s="316">
        <f>176968+95916</f>
        <v>272884</v>
      </c>
    </row>
    <row r="673" spans="1:8" x14ac:dyDescent="0.2">
      <c r="A673" s="313" t="s">
        <v>2269</v>
      </c>
      <c r="B673" s="319" t="s">
        <v>2261</v>
      </c>
      <c r="C673" s="316" t="s">
        <v>2260</v>
      </c>
      <c r="D673" s="318" t="s">
        <v>2270</v>
      </c>
      <c r="E673" s="317">
        <v>2018</v>
      </c>
      <c r="F673" s="316" t="s">
        <v>2107</v>
      </c>
      <c r="G673" s="316">
        <v>102811</v>
      </c>
      <c r="H673" s="316">
        <v>70710</v>
      </c>
    </row>
    <row r="674" spans="1:8" x14ac:dyDescent="0.2">
      <c r="A674" s="313" t="s">
        <v>2269</v>
      </c>
      <c r="B674" s="319" t="s">
        <v>2261</v>
      </c>
      <c r="C674" s="316" t="s">
        <v>2260</v>
      </c>
      <c r="D674" s="318" t="s">
        <v>2268</v>
      </c>
      <c r="E674" s="317">
        <v>2018</v>
      </c>
      <c r="F674" s="316" t="s">
        <v>2263</v>
      </c>
      <c r="G674" s="316">
        <v>1231635</v>
      </c>
      <c r="H674" s="316">
        <v>430160</v>
      </c>
    </row>
    <row r="675" spans="1:8" x14ac:dyDescent="0.2">
      <c r="A675" s="313" t="s">
        <v>2262</v>
      </c>
      <c r="B675" s="319" t="s">
        <v>2261</v>
      </c>
      <c r="C675" s="316" t="s">
        <v>2260</v>
      </c>
      <c r="D675" s="318" t="s">
        <v>2267</v>
      </c>
      <c r="E675" s="317">
        <v>2011</v>
      </c>
      <c r="F675" s="316" t="s">
        <v>2107</v>
      </c>
      <c r="G675" s="316">
        <v>163627.64000000001</v>
      </c>
      <c r="H675" s="316">
        <v>163628</v>
      </c>
    </row>
    <row r="676" spans="1:8" x14ac:dyDescent="0.2">
      <c r="A676" s="313" t="s">
        <v>2262</v>
      </c>
      <c r="B676" s="319" t="s">
        <v>2261</v>
      </c>
      <c r="C676" s="316" t="s">
        <v>2260</v>
      </c>
      <c r="D676" s="318" t="s">
        <v>2266</v>
      </c>
      <c r="E676" s="317">
        <v>2012</v>
      </c>
      <c r="F676" s="316" t="s">
        <v>2263</v>
      </c>
      <c r="G676" s="316">
        <v>0</v>
      </c>
      <c r="H676" s="316">
        <v>0</v>
      </c>
    </row>
    <row r="677" spans="1:8" x14ac:dyDescent="0.2">
      <c r="A677" s="313" t="s">
        <v>2262</v>
      </c>
      <c r="B677" s="319" t="s">
        <v>2261</v>
      </c>
      <c r="C677" s="316" t="s">
        <v>2260</v>
      </c>
      <c r="D677" s="318" t="s">
        <v>2265</v>
      </c>
      <c r="E677" s="317">
        <v>2012</v>
      </c>
      <c r="F677" s="316" t="s">
        <v>2107</v>
      </c>
      <c r="G677" s="316">
        <v>0</v>
      </c>
      <c r="H677" s="316">
        <v>0</v>
      </c>
    </row>
    <row r="678" spans="1:8" x14ac:dyDescent="0.2">
      <c r="A678" s="313" t="s">
        <v>2262</v>
      </c>
      <c r="B678" s="319" t="s">
        <v>2261</v>
      </c>
      <c r="C678" s="316" t="s">
        <v>2260</v>
      </c>
      <c r="D678" s="318" t="s">
        <v>2264</v>
      </c>
      <c r="E678" s="317">
        <v>2013</v>
      </c>
      <c r="F678" s="316" t="s">
        <v>2263</v>
      </c>
      <c r="G678" s="316">
        <v>0</v>
      </c>
      <c r="H678" s="316">
        <v>0</v>
      </c>
    </row>
    <row r="679" spans="1:8" x14ac:dyDescent="0.2">
      <c r="A679" s="313" t="s">
        <v>2262</v>
      </c>
      <c r="B679" s="319" t="s">
        <v>2261</v>
      </c>
      <c r="C679" s="316" t="s">
        <v>2260</v>
      </c>
      <c r="D679" s="318" t="s">
        <v>2259</v>
      </c>
      <c r="E679" s="317">
        <v>2013</v>
      </c>
      <c r="F679" s="316" t="s">
        <v>2107</v>
      </c>
      <c r="G679" s="316">
        <v>0</v>
      </c>
      <c r="H679" s="316">
        <v>0</v>
      </c>
    </row>
    <row r="680" spans="1:8" x14ac:dyDescent="0.2">
      <c r="A680" s="315" t="s">
        <v>2049</v>
      </c>
      <c r="B680" s="314"/>
      <c r="C680" s="313"/>
      <c r="D680" s="313"/>
      <c r="E680" s="313"/>
      <c r="F680" s="313"/>
      <c r="G680" s="312">
        <f>SUM(G658:G679)</f>
        <v>50821171.160999998</v>
      </c>
      <c r="H680" s="312">
        <f>SUM(H658:H679)</f>
        <v>54180058</v>
      </c>
    </row>
    <row r="681" spans="1:8" x14ac:dyDescent="0.2">
      <c r="A681" s="251" t="s">
        <v>2048</v>
      </c>
      <c r="B681" s="311"/>
      <c r="C681" s="251"/>
      <c r="D681" s="251"/>
      <c r="E681" s="251"/>
      <c r="F681" s="251"/>
      <c r="G681" s="310"/>
      <c r="H681" s="310"/>
    </row>
    <row r="682" spans="1:8" x14ac:dyDescent="0.2">
      <c r="A682" s="251" t="s">
        <v>2047</v>
      </c>
      <c r="B682" s="251"/>
      <c r="C682" s="251"/>
      <c r="D682" s="251"/>
      <c r="E682" s="251"/>
      <c r="F682" s="251"/>
      <c r="G682" s="310"/>
      <c r="H682" s="310"/>
    </row>
    <row r="683" spans="1:8" x14ac:dyDescent="0.2">
      <c r="A683" s="251" t="s">
        <v>2258</v>
      </c>
      <c r="B683" s="251"/>
      <c r="C683" s="251"/>
      <c r="D683" s="251"/>
      <c r="E683" s="251"/>
      <c r="F683" s="251"/>
      <c r="G683" s="251"/>
      <c r="H683" s="251"/>
    </row>
    <row r="684" spans="1:8" ht="15" x14ac:dyDescent="0.2">
      <c r="A684" s="286"/>
      <c r="B684" s="286"/>
      <c r="C684" s="282"/>
      <c r="D684" s="282"/>
      <c r="E684" s="285"/>
      <c r="F684" s="284"/>
      <c r="G684" s="283"/>
      <c r="H684" s="282"/>
    </row>
    <row r="685" spans="1:8" ht="15" x14ac:dyDescent="0.2">
      <c r="A685" s="281" t="s">
        <v>2046</v>
      </c>
      <c r="B685" s="280"/>
      <c r="C685" s="276"/>
      <c r="D685" s="276"/>
      <c r="E685" s="279"/>
      <c r="F685" s="278"/>
      <c r="G685" s="277"/>
      <c r="H685" s="276"/>
    </row>
    <row r="686" spans="1:8" ht="15" x14ac:dyDescent="0.2">
      <c r="A686" s="281" t="s">
        <v>2045</v>
      </c>
      <c r="B686" s="280"/>
      <c r="C686" s="276"/>
      <c r="D686" s="276"/>
      <c r="E686" s="279"/>
      <c r="F686" s="278"/>
      <c r="G686" s="277"/>
      <c r="H686" s="276"/>
    </row>
    <row r="687" spans="1:8" ht="23.25" x14ac:dyDescent="0.2">
      <c r="A687" s="1902" t="s">
        <v>2090</v>
      </c>
      <c r="B687" s="1902"/>
      <c r="C687" s="1902"/>
      <c r="D687" s="1902"/>
      <c r="E687" s="1902"/>
      <c r="F687" s="1902"/>
      <c r="G687" s="1902"/>
      <c r="H687" s="1902"/>
    </row>
    <row r="688" spans="1:8" ht="23.25" x14ac:dyDescent="0.2">
      <c r="A688" s="21"/>
      <c r="B688" s="21"/>
      <c r="C688" s="21"/>
      <c r="D688" s="21"/>
      <c r="E688" s="275"/>
      <c r="F688" s="21"/>
      <c r="G688" s="21"/>
      <c r="H688" s="21"/>
    </row>
    <row r="689" spans="1:8" ht="23.25" x14ac:dyDescent="0.2">
      <c r="A689" s="1903" t="s">
        <v>2089</v>
      </c>
      <c r="B689" s="1903"/>
      <c r="C689" s="1903"/>
      <c r="D689" s="1903"/>
      <c r="E689" s="1903"/>
      <c r="F689" s="1903"/>
      <c r="G689" s="1903"/>
      <c r="H689" s="1903"/>
    </row>
    <row r="690" spans="1:8" ht="23.25" x14ac:dyDescent="0.2">
      <c r="A690" s="274"/>
      <c r="B690" s="237"/>
      <c r="C690" s="18"/>
      <c r="D690" s="18"/>
      <c r="E690" s="273"/>
      <c r="F690" s="18"/>
      <c r="G690" s="18"/>
      <c r="H690" s="272"/>
    </row>
    <row r="691" spans="1:8" ht="23.25" x14ac:dyDescent="0.2">
      <c r="A691" s="1708" t="s">
        <v>2088</v>
      </c>
      <c r="B691" s="1708"/>
      <c r="C691" s="1708"/>
      <c r="D691" s="1708"/>
      <c r="E691" s="1708"/>
      <c r="F691" s="1708"/>
      <c r="G691" s="1708"/>
      <c r="H691" s="1708"/>
    </row>
    <row r="692" spans="1:8" ht="15" x14ac:dyDescent="0.2">
      <c r="A692" s="271"/>
      <c r="B692" s="271"/>
      <c r="C692" s="271"/>
      <c r="D692" s="271"/>
      <c r="E692" s="271"/>
      <c r="F692" s="271"/>
      <c r="G692" s="271"/>
      <c r="H692" s="271"/>
    </row>
    <row r="693" spans="1:8" x14ac:dyDescent="0.2">
      <c r="A693" s="270" t="s">
        <v>2087</v>
      </c>
      <c r="B693" s="268" t="s">
        <v>2257</v>
      </c>
      <c r="C693" s="267"/>
      <c r="D693" s="266"/>
      <c r="E693" s="266"/>
      <c r="F693" s="266"/>
      <c r="G693" s="266"/>
      <c r="H693" s="266"/>
    </row>
    <row r="694" spans="1:8" x14ac:dyDescent="0.2">
      <c r="A694" s="269"/>
      <c r="B694" s="268"/>
      <c r="C694" s="267"/>
      <c r="D694" s="266"/>
      <c r="E694" s="266"/>
      <c r="F694" s="266"/>
      <c r="G694" s="266"/>
      <c r="H694" s="266"/>
    </row>
    <row r="695" spans="1:8" x14ac:dyDescent="0.2">
      <c r="A695" s="1900" t="s">
        <v>2085</v>
      </c>
      <c r="B695" s="1900" t="s">
        <v>2084</v>
      </c>
      <c r="C695" s="1901" t="s">
        <v>2083</v>
      </c>
      <c r="D695" s="1901"/>
      <c r="E695" s="1901"/>
      <c r="F695" s="1901"/>
      <c r="G695" s="1901"/>
      <c r="H695" s="1901"/>
    </row>
    <row r="696" spans="1:8" ht="24" x14ac:dyDescent="0.2">
      <c r="A696" s="1900"/>
      <c r="B696" s="1900"/>
      <c r="C696" s="264" t="s">
        <v>2082</v>
      </c>
      <c r="D696" s="264" t="s">
        <v>2081</v>
      </c>
      <c r="E696" s="265" t="s">
        <v>2080</v>
      </c>
      <c r="F696" s="264" t="s">
        <v>2079</v>
      </c>
      <c r="G696" s="264" t="s">
        <v>2078</v>
      </c>
      <c r="H696" s="264" t="s">
        <v>2077</v>
      </c>
    </row>
    <row r="697" spans="1:8" x14ac:dyDescent="0.2">
      <c r="A697" s="298" t="s">
        <v>2076</v>
      </c>
      <c r="B697" s="303" t="s">
        <v>2111</v>
      </c>
      <c r="C697" s="309" t="s">
        <v>2186</v>
      </c>
      <c r="D697" s="309" t="s">
        <v>2256</v>
      </c>
      <c r="E697" s="297" t="s">
        <v>2255</v>
      </c>
      <c r="F697" s="306" t="s">
        <v>2107</v>
      </c>
      <c r="G697" s="308">
        <v>0</v>
      </c>
      <c r="H697" s="308">
        <v>0</v>
      </c>
    </row>
    <row r="698" spans="1:8" x14ac:dyDescent="0.2">
      <c r="A698" s="298" t="s">
        <v>2075</v>
      </c>
      <c r="B698" s="303" t="s">
        <v>2111</v>
      </c>
      <c r="C698" s="309" t="s">
        <v>2186</v>
      </c>
      <c r="D698" s="309" t="s">
        <v>2254</v>
      </c>
      <c r="E698" s="297" t="s">
        <v>2149</v>
      </c>
      <c r="F698" s="306" t="s">
        <v>2107</v>
      </c>
      <c r="G698" s="308">
        <v>39651364.18</v>
      </c>
      <c r="H698" s="308">
        <v>5640.52</v>
      </c>
    </row>
    <row r="699" spans="1:8" x14ac:dyDescent="0.2">
      <c r="A699" s="298" t="s">
        <v>2075</v>
      </c>
      <c r="B699" s="303" t="s">
        <v>2111</v>
      </c>
      <c r="C699" s="307" t="s">
        <v>2186</v>
      </c>
      <c r="D699" s="307" t="s">
        <v>2253</v>
      </c>
      <c r="E699" s="297" t="s">
        <v>2252</v>
      </c>
      <c r="F699" s="306" t="s">
        <v>2107</v>
      </c>
      <c r="G699" s="305">
        <v>1065090.05</v>
      </c>
      <c r="H699" s="305">
        <v>2184593.83</v>
      </c>
    </row>
    <row r="700" spans="1:8" x14ac:dyDescent="0.2">
      <c r="A700" s="298" t="s">
        <v>2075</v>
      </c>
      <c r="B700" s="303" t="s">
        <v>2111</v>
      </c>
      <c r="C700" s="307" t="s">
        <v>2186</v>
      </c>
      <c r="D700" s="307" t="s">
        <v>2251</v>
      </c>
      <c r="E700" s="297" t="s">
        <v>2191</v>
      </c>
      <c r="F700" s="306" t="s">
        <v>2107</v>
      </c>
      <c r="G700" s="305">
        <v>71734.02</v>
      </c>
      <c r="H700" s="305">
        <v>7033.78</v>
      </c>
    </row>
    <row r="701" spans="1:8" x14ac:dyDescent="0.2">
      <c r="A701" s="298" t="s">
        <v>2075</v>
      </c>
      <c r="B701" s="303" t="s">
        <v>2111</v>
      </c>
      <c r="C701" s="309" t="s">
        <v>2186</v>
      </c>
      <c r="D701" s="309" t="s">
        <v>2250</v>
      </c>
      <c r="E701" s="297" t="s">
        <v>2249</v>
      </c>
      <c r="F701" s="306" t="s">
        <v>2107</v>
      </c>
      <c r="G701" s="308">
        <v>0</v>
      </c>
      <c r="H701" s="308">
        <v>0</v>
      </c>
    </row>
    <row r="702" spans="1:8" x14ac:dyDescent="0.2">
      <c r="A702" s="298" t="s">
        <v>2075</v>
      </c>
      <c r="B702" s="303" t="s">
        <v>2111</v>
      </c>
      <c r="C702" s="307" t="s">
        <v>2186</v>
      </c>
      <c r="D702" s="307" t="s">
        <v>2248</v>
      </c>
      <c r="E702" s="297" t="s">
        <v>2247</v>
      </c>
      <c r="F702" s="306" t="s">
        <v>2107</v>
      </c>
      <c r="G702" s="305">
        <v>252</v>
      </c>
      <c r="H702" s="305">
        <v>252</v>
      </c>
    </row>
    <row r="703" spans="1:8" x14ac:dyDescent="0.2">
      <c r="A703" s="298" t="s">
        <v>2075</v>
      </c>
      <c r="B703" s="303" t="s">
        <v>2111</v>
      </c>
      <c r="C703" s="307" t="s">
        <v>2186</v>
      </c>
      <c r="D703" s="307" t="s">
        <v>2246</v>
      </c>
      <c r="E703" s="297" t="s">
        <v>2245</v>
      </c>
      <c r="F703" s="306" t="s">
        <v>2107</v>
      </c>
      <c r="G703" s="305">
        <v>3523765.73</v>
      </c>
      <c r="H703" s="305">
        <v>4496197.67</v>
      </c>
    </row>
    <row r="704" spans="1:8" x14ac:dyDescent="0.2">
      <c r="A704" s="298" t="s">
        <v>2075</v>
      </c>
      <c r="B704" s="303" t="s">
        <v>2111</v>
      </c>
      <c r="C704" s="307" t="s">
        <v>2186</v>
      </c>
      <c r="D704" s="307" t="s">
        <v>2244</v>
      </c>
      <c r="E704" s="297" t="s">
        <v>2243</v>
      </c>
      <c r="F704" s="306" t="s">
        <v>2107</v>
      </c>
      <c r="G704" s="305">
        <v>3400.23</v>
      </c>
      <c r="H704" s="305">
        <v>3530.23</v>
      </c>
    </row>
    <row r="705" spans="1:8" x14ac:dyDescent="0.2">
      <c r="A705" s="298" t="s">
        <v>2075</v>
      </c>
      <c r="B705" s="303" t="s">
        <v>2111</v>
      </c>
      <c r="C705" s="307" t="s">
        <v>2242</v>
      </c>
      <c r="D705" s="307" t="s">
        <v>2241</v>
      </c>
      <c r="E705" s="297" t="s">
        <v>2240</v>
      </c>
      <c r="F705" s="306" t="s">
        <v>2107</v>
      </c>
      <c r="G705" s="305">
        <v>331.69</v>
      </c>
      <c r="H705" s="305">
        <v>112.49</v>
      </c>
    </row>
    <row r="706" spans="1:8" x14ac:dyDescent="0.2">
      <c r="A706" s="298" t="s">
        <v>2075</v>
      </c>
      <c r="B706" s="303" t="s">
        <v>2111</v>
      </c>
      <c r="C706" s="258" t="s">
        <v>2157</v>
      </c>
      <c r="D706" s="307" t="s">
        <v>2239</v>
      </c>
      <c r="E706" s="297" t="s">
        <v>2238</v>
      </c>
      <c r="F706" s="306" t="s">
        <v>2107</v>
      </c>
      <c r="G706" s="305">
        <v>42911.16</v>
      </c>
      <c r="H706" s="305">
        <v>23668.44</v>
      </c>
    </row>
    <row r="707" spans="1:8" x14ac:dyDescent="0.2">
      <c r="A707" s="298" t="s">
        <v>2075</v>
      </c>
      <c r="B707" s="303" t="s">
        <v>2111</v>
      </c>
      <c r="C707" s="307" t="s">
        <v>2145</v>
      </c>
      <c r="D707" s="307" t="s">
        <v>2237</v>
      </c>
      <c r="E707" s="297" t="s">
        <v>2236</v>
      </c>
      <c r="F707" s="306" t="s">
        <v>2107</v>
      </c>
      <c r="G707" s="305">
        <v>363.66</v>
      </c>
      <c r="H707" s="305">
        <v>4306.68</v>
      </c>
    </row>
    <row r="708" spans="1:8" x14ac:dyDescent="0.2">
      <c r="A708" s="298" t="s">
        <v>2075</v>
      </c>
      <c r="B708" s="303" t="s">
        <v>2111</v>
      </c>
      <c r="C708" s="307" t="s">
        <v>2123</v>
      </c>
      <c r="D708" s="307" t="s">
        <v>2235</v>
      </c>
      <c r="E708" s="297" t="s">
        <v>2234</v>
      </c>
      <c r="F708" s="306" t="s">
        <v>2107</v>
      </c>
      <c r="G708" s="305">
        <v>931387.28</v>
      </c>
      <c r="H708" s="305">
        <v>1781723.05</v>
      </c>
    </row>
    <row r="709" spans="1:8" x14ac:dyDescent="0.2">
      <c r="A709" s="298" t="s">
        <v>2112</v>
      </c>
      <c r="B709" s="303" t="s">
        <v>2111</v>
      </c>
      <c r="C709" s="307" t="s">
        <v>2186</v>
      </c>
      <c r="D709" s="307" t="s">
        <v>2233</v>
      </c>
      <c r="E709" s="297" t="s">
        <v>2232</v>
      </c>
      <c r="F709" s="306" t="s">
        <v>2107</v>
      </c>
      <c r="G709" s="305">
        <v>0</v>
      </c>
      <c r="H709" s="305">
        <v>0</v>
      </c>
    </row>
    <row r="710" spans="1:8" x14ac:dyDescent="0.2">
      <c r="A710" s="298" t="s">
        <v>2112</v>
      </c>
      <c r="B710" s="303" t="s">
        <v>2111</v>
      </c>
      <c r="C710" s="258" t="s">
        <v>2186</v>
      </c>
      <c r="D710" s="258" t="s">
        <v>2231</v>
      </c>
      <c r="E710" s="301" t="s">
        <v>2224</v>
      </c>
      <c r="F710" s="256" t="s">
        <v>2107</v>
      </c>
      <c r="G710" s="300">
        <v>69.7</v>
      </c>
      <c r="H710" s="300" t="s">
        <v>2106</v>
      </c>
    </row>
    <row r="711" spans="1:8" x14ac:dyDescent="0.2">
      <c r="A711" s="298" t="s">
        <v>2112</v>
      </c>
      <c r="B711" s="303" t="s">
        <v>2111</v>
      </c>
      <c r="C711" s="258" t="s">
        <v>2186</v>
      </c>
      <c r="D711" s="258" t="s">
        <v>2230</v>
      </c>
      <c r="E711" s="301" t="s">
        <v>2229</v>
      </c>
      <c r="F711" s="256" t="s">
        <v>2107</v>
      </c>
      <c r="G711" s="300">
        <v>30</v>
      </c>
      <c r="H711" s="300">
        <v>89.2</v>
      </c>
    </row>
    <row r="712" spans="1:8" x14ac:dyDescent="0.2">
      <c r="A712" s="298" t="s">
        <v>2112</v>
      </c>
      <c r="B712" s="303" t="s">
        <v>2111</v>
      </c>
      <c r="C712" s="258" t="s">
        <v>2186</v>
      </c>
      <c r="D712" s="258" t="s">
        <v>2228</v>
      </c>
      <c r="E712" s="301" t="s">
        <v>2227</v>
      </c>
      <c r="F712" s="256" t="s">
        <v>2107</v>
      </c>
      <c r="G712" s="300">
        <v>418.01</v>
      </c>
      <c r="H712" s="300">
        <v>508.01</v>
      </c>
    </row>
    <row r="713" spans="1:8" x14ac:dyDescent="0.2">
      <c r="A713" s="298" t="s">
        <v>2112</v>
      </c>
      <c r="B713" s="303" t="s">
        <v>2111</v>
      </c>
      <c r="C713" s="258" t="s">
        <v>2186</v>
      </c>
      <c r="D713" s="258" t="s">
        <v>2226</v>
      </c>
      <c r="E713" s="301" t="s">
        <v>2224</v>
      </c>
      <c r="F713" s="256" t="s">
        <v>2107</v>
      </c>
      <c r="G713" s="300">
        <v>1142.4000000000001</v>
      </c>
      <c r="H713" s="300">
        <v>1182.4000000000001</v>
      </c>
    </row>
    <row r="714" spans="1:8" x14ac:dyDescent="0.2">
      <c r="A714" s="298" t="s">
        <v>2112</v>
      </c>
      <c r="B714" s="303" t="s">
        <v>2111</v>
      </c>
      <c r="C714" s="258" t="s">
        <v>2186</v>
      </c>
      <c r="D714" s="258" t="s">
        <v>2225</v>
      </c>
      <c r="E714" s="301" t="s">
        <v>2224</v>
      </c>
      <c r="F714" s="256" t="s">
        <v>2107</v>
      </c>
      <c r="G714" s="300">
        <v>25741626.649999999</v>
      </c>
      <c r="H714" s="300">
        <v>22078353.370000001</v>
      </c>
    </row>
    <row r="715" spans="1:8" x14ac:dyDescent="0.2">
      <c r="A715" s="298" t="s">
        <v>2112</v>
      </c>
      <c r="B715" s="303" t="s">
        <v>2111</v>
      </c>
      <c r="C715" s="258" t="s">
        <v>2186</v>
      </c>
      <c r="D715" s="258" t="s">
        <v>2223</v>
      </c>
      <c r="E715" s="301" t="s">
        <v>2215</v>
      </c>
      <c r="F715" s="256" t="s">
        <v>2107</v>
      </c>
      <c r="G715" s="300">
        <v>26778138.219999999</v>
      </c>
      <c r="H715" s="300">
        <v>27801393.079999998</v>
      </c>
    </row>
    <row r="716" spans="1:8" x14ac:dyDescent="0.2">
      <c r="A716" s="298" t="s">
        <v>2112</v>
      </c>
      <c r="B716" s="303" t="s">
        <v>2111</v>
      </c>
      <c r="C716" s="258" t="s">
        <v>2186</v>
      </c>
      <c r="D716" s="258" t="s">
        <v>2222</v>
      </c>
      <c r="E716" s="301" t="s">
        <v>2221</v>
      </c>
      <c r="F716" s="256" t="s">
        <v>2107</v>
      </c>
      <c r="G716" s="300">
        <v>10375.07</v>
      </c>
      <c r="H716" s="300">
        <v>9648.49</v>
      </c>
    </row>
    <row r="717" spans="1:8" x14ac:dyDescent="0.2">
      <c r="A717" s="298" t="s">
        <v>2112</v>
      </c>
      <c r="B717" s="303" t="s">
        <v>2111</v>
      </c>
      <c r="C717" s="258" t="s">
        <v>2186</v>
      </c>
      <c r="D717" s="258" t="s">
        <v>2220</v>
      </c>
      <c r="E717" s="301" t="s">
        <v>2219</v>
      </c>
      <c r="F717" s="256" t="s">
        <v>2107</v>
      </c>
      <c r="G717" s="300">
        <v>36257.58</v>
      </c>
      <c r="H717" s="300">
        <v>66965.570000000007</v>
      </c>
    </row>
    <row r="718" spans="1:8" x14ac:dyDescent="0.2">
      <c r="A718" s="298" t="s">
        <v>2112</v>
      </c>
      <c r="B718" s="303" t="s">
        <v>2111</v>
      </c>
      <c r="C718" s="258" t="s">
        <v>2186</v>
      </c>
      <c r="D718" s="258" t="s">
        <v>2218</v>
      </c>
      <c r="E718" s="301" t="s">
        <v>2217</v>
      </c>
      <c r="F718" s="256" t="s">
        <v>2107</v>
      </c>
      <c r="G718" s="300">
        <v>661.44</v>
      </c>
      <c r="H718" s="300">
        <v>713.44</v>
      </c>
    </row>
    <row r="719" spans="1:8" x14ac:dyDescent="0.2">
      <c r="A719" s="298" t="s">
        <v>2112</v>
      </c>
      <c r="B719" s="303" t="s">
        <v>2111</v>
      </c>
      <c r="C719" s="258" t="s">
        <v>2186</v>
      </c>
      <c r="D719" s="258" t="s">
        <v>2216</v>
      </c>
      <c r="E719" s="301" t="s">
        <v>2215</v>
      </c>
      <c r="F719" s="256" t="s">
        <v>2107</v>
      </c>
      <c r="G719" s="300">
        <v>236.83</v>
      </c>
      <c r="H719" s="300">
        <v>1396.76</v>
      </c>
    </row>
    <row r="720" spans="1:8" x14ac:dyDescent="0.2">
      <c r="A720" s="298" t="s">
        <v>2112</v>
      </c>
      <c r="B720" s="303" t="s">
        <v>2111</v>
      </c>
      <c r="C720" s="258" t="s">
        <v>2186</v>
      </c>
      <c r="D720" s="258" t="s">
        <v>2214</v>
      </c>
      <c r="E720" s="301" t="s">
        <v>2213</v>
      </c>
      <c r="F720" s="256" t="s">
        <v>2107</v>
      </c>
      <c r="G720" s="300">
        <v>59.18</v>
      </c>
      <c r="H720" s="300">
        <v>86.38</v>
      </c>
    </row>
    <row r="721" spans="1:8" x14ac:dyDescent="0.2">
      <c r="A721" s="298" t="s">
        <v>2112</v>
      </c>
      <c r="B721" s="303" t="s">
        <v>2111</v>
      </c>
      <c r="C721" s="258" t="s">
        <v>2186</v>
      </c>
      <c r="D721" s="258" t="s">
        <v>2212</v>
      </c>
      <c r="E721" s="301" t="s">
        <v>2211</v>
      </c>
      <c r="F721" s="256" t="s">
        <v>2107</v>
      </c>
      <c r="G721" s="300">
        <v>114.76</v>
      </c>
      <c r="H721" s="300" t="s">
        <v>2106</v>
      </c>
    </row>
    <row r="722" spans="1:8" x14ac:dyDescent="0.2">
      <c r="A722" s="298" t="s">
        <v>2112</v>
      </c>
      <c r="B722" s="303" t="s">
        <v>2111</v>
      </c>
      <c r="C722" s="258" t="s">
        <v>2186</v>
      </c>
      <c r="D722" s="258" t="s">
        <v>2210</v>
      </c>
      <c r="E722" s="301" t="s">
        <v>2209</v>
      </c>
      <c r="F722" s="256" t="s">
        <v>2107</v>
      </c>
      <c r="G722" s="300">
        <v>58.99</v>
      </c>
      <c r="H722" s="300">
        <v>114.59</v>
      </c>
    </row>
    <row r="723" spans="1:8" x14ac:dyDescent="0.2">
      <c r="A723" s="298" t="s">
        <v>2112</v>
      </c>
      <c r="B723" s="303" t="s">
        <v>2111</v>
      </c>
      <c r="C723" s="258" t="s">
        <v>2186</v>
      </c>
      <c r="D723" s="258" t="s">
        <v>2208</v>
      </c>
      <c r="E723" s="301" t="s">
        <v>2207</v>
      </c>
      <c r="F723" s="256" t="s">
        <v>2107</v>
      </c>
      <c r="G723" s="300">
        <v>41.7</v>
      </c>
      <c r="H723" s="300" t="s">
        <v>2106</v>
      </c>
    </row>
    <row r="724" spans="1:8" x14ac:dyDescent="0.2">
      <c r="A724" s="298" t="s">
        <v>2112</v>
      </c>
      <c r="B724" s="303" t="s">
        <v>2111</v>
      </c>
      <c r="C724" s="258" t="s">
        <v>2186</v>
      </c>
      <c r="D724" s="258" t="s">
        <v>2206</v>
      </c>
      <c r="E724" s="301" t="s">
        <v>2205</v>
      </c>
      <c r="F724" s="256" t="s">
        <v>2107</v>
      </c>
      <c r="G724" s="300">
        <v>53.15</v>
      </c>
      <c r="H724" s="300">
        <v>88.75</v>
      </c>
    </row>
    <row r="725" spans="1:8" x14ac:dyDescent="0.2">
      <c r="A725" s="298" t="s">
        <v>2112</v>
      </c>
      <c r="B725" s="303" t="s">
        <v>2111</v>
      </c>
      <c r="C725" s="258" t="s">
        <v>2186</v>
      </c>
      <c r="D725" s="258" t="s">
        <v>2204</v>
      </c>
      <c r="E725" s="301" t="s">
        <v>2203</v>
      </c>
      <c r="F725" s="256" t="s">
        <v>2107</v>
      </c>
      <c r="G725" s="300">
        <v>45.8</v>
      </c>
      <c r="H725" s="300">
        <v>85.8</v>
      </c>
    </row>
    <row r="726" spans="1:8" x14ac:dyDescent="0.2">
      <c r="A726" s="298" t="s">
        <v>2112</v>
      </c>
      <c r="B726" s="303" t="s">
        <v>2111</v>
      </c>
      <c r="C726" s="258" t="s">
        <v>2186</v>
      </c>
      <c r="D726" s="258" t="s">
        <v>2202</v>
      </c>
      <c r="E726" s="301" t="s">
        <v>2201</v>
      </c>
      <c r="F726" s="256" t="s">
        <v>2107</v>
      </c>
      <c r="G726" s="300">
        <v>33.799999999999997</v>
      </c>
      <c r="H726" s="300">
        <v>73.8</v>
      </c>
    </row>
    <row r="727" spans="1:8" x14ac:dyDescent="0.2">
      <c r="A727" s="298" t="s">
        <v>2112</v>
      </c>
      <c r="B727" s="303" t="s">
        <v>2111</v>
      </c>
      <c r="C727" s="258" t="s">
        <v>2186</v>
      </c>
      <c r="D727" s="258" t="s">
        <v>2200</v>
      </c>
      <c r="E727" s="301" t="s">
        <v>2199</v>
      </c>
      <c r="F727" s="256" t="s">
        <v>2107</v>
      </c>
      <c r="G727" s="300">
        <v>485.42</v>
      </c>
      <c r="H727" s="300">
        <v>792.22</v>
      </c>
    </row>
    <row r="728" spans="1:8" x14ac:dyDescent="0.2">
      <c r="A728" s="298" t="s">
        <v>2112</v>
      </c>
      <c r="B728" s="303" t="s">
        <v>2111</v>
      </c>
      <c r="C728" s="258" t="s">
        <v>2186</v>
      </c>
      <c r="D728" s="258" t="s">
        <v>2198</v>
      </c>
      <c r="E728" s="301" t="s">
        <v>2197</v>
      </c>
      <c r="F728" s="256" t="s">
        <v>2107</v>
      </c>
      <c r="G728" s="300">
        <v>53.2</v>
      </c>
      <c r="H728" s="300" t="s">
        <v>2106</v>
      </c>
    </row>
    <row r="729" spans="1:8" x14ac:dyDescent="0.2">
      <c r="A729" s="298" t="s">
        <v>2112</v>
      </c>
      <c r="B729" s="303" t="s">
        <v>2111</v>
      </c>
      <c r="C729" s="258" t="s">
        <v>2186</v>
      </c>
      <c r="D729" s="258" t="s">
        <v>2196</v>
      </c>
      <c r="E729" s="301" t="s">
        <v>2195</v>
      </c>
      <c r="F729" s="256" t="s">
        <v>2107</v>
      </c>
      <c r="G729" s="300">
        <v>50</v>
      </c>
      <c r="H729" s="300">
        <v>90</v>
      </c>
    </row>
    <row r="730" spans="1:8" x14ac:dyDescent="0.2">
      <c r="A730" s="298" t="s">
        <v>2112</v>
      </c>
      <c r="B730" s="303" t="s">
        <v>2111</v>
      </c>
      <c r="C730" s="258" t="s">
        <v>2186</v>
      </c>
      <c r="D730" s="258" t="s">
        <v>2194</v>
      </c>
      <c r="E730" s="301" t="s">
        <v>2193</v>
      </c>
      <c r="F730" s="256" t="s">
        <v>2107</v>
      </c>
      <c r="G730" s="300">
        <v>99.63</v>
      </c>
      <c r="H730" s="300">
        <v>2443.06</v>
      </c>
    </row>
    <row r="731" spans="1:8" x14ac:dyDescent="0.2">
      <c r="A731" s="298" t="s">
        <v>2112</v>
      </c>
      <c r="B731" s="303" t="s">
        <v>2111</v>
      </c>
      <c r="C731" s="258" t="s">
        <v>2186</v>
      </c>
      <c r="D731" s="258" t="s">
        <v>2192</v>
      </c>
      <c r="E731" s="301" t="s">
        <v>2191</v>
      </c>
      <c r="F731" s="256" t="s">
        <v>2107</v>
      </c>
      <c r="G731" s="300">
        <v>51.6</v>
      </c>
      <c r="H731" s="300">
        <v>151.6</v>
      </c>
    </row>
    <row r="732" spans="1:8" x14ac:dyDescent="0.2">
      <c r="A732" s="298" t="s">
        <v>2112</v>
      </c>
      <c r="B732" s="303" t="s">
        <v>2111</v>
      </c>
      <c r="C732" s="258" t="s">
        <v>2186</v>
      </c>
      <c r="D732" s="258" t="s">
        <v>2190</v>
      </c>
      <c r="E732" s="301" t="s">
        <v>2189</v>
      </c>
      <c r="F732" s="256" t="s">
        <v>2107</v>
      </c>
      <c r="G732" s="300">
        <v>289.75</v>
      </c>
      <c r="H732" s="300">
        <v>472.93</v>
      </c>
    </row>
    <row r="733" spans="1:8" x14ac:dyDescent="0.2">
      <c r="A733" s="298" t="s">
        <v>2112</v>
      </c>
      <c r="B733" s="303" t="s">
        <v>2111</v>
      </c>
      <c r="C733" s="258" t="s">
        <v>2186</v>
      </c>
      <c r="D733" s="258" t="s">
        <v>2188</v>
      </c>
      <c r="E733" s="301" t="s">
        <v>2187</v>
      </c>
      <c r="F733" s="256" t="s">
        <v>2107</v>
      </c>
      <c r="G733" s="300">
        <v>100.08</v>
      </c>
      <c r="H733" s="300">
        <v>100.08</v>
      </c>
    </row>
    <row r="734" spans="1:8" x14ac:dyDescent="0.2">
      <c r="A734" s="298" t="s">
        <v>2112</v>
      </c>
      <c r="B734" s="303" t="s">
        <v>2111</v>
      </c>
      <c r="C734" s="258" t="s">
        <v>2186</v>
      </c>
      <c r="D734" s="258" t="s">
        <v>2185</v>
      </c>
      <c r="E734" s="301" t="s">
        <v>2184</v>
      </c>
      <c r="F734" s="256" t="s">
        <v>2107</v>
      </c>
      <c r="G734" s="300" t="s">
        <v>2106</v>
      </c>
      <c r="H734" s="300">
        <v>193263.49</v>
      </c>
    </row>
    <row r="735" spans="1:8" x14ac:dyDescent="0.2">
      <c r="A735" s="298" t="s">
        <v>2112</v>
      </c>
      <c r="B735" s="303" t="s">
        <v>2111</v>
      </c>
      <c r="C735" s="258" t="s">
        <v>2157</v>
      </c>
      <c r="D735" s="258" t="s">
        <v>2183</v>
      </c>
      <c r="E735" s="301" t="s">
        <v>2182</v>
      </c>
      <c r="F735" s="256" t="s">
        <v>2107</v>
      </c>
      <c r="G735" s="300">
        <v>1671620.19</v>
      </c>
      <c r="H735" s="300">
        <v>2744280.59</v>
      </c>
    </row>
    <row r="736" spans="1:8" x14ac:dyDescent="0.2">
      <c r="A736" s="298" t="s">
        <v>2112</v>
      </c>
      <c r="B736" s="303" t="s">
        <v>2111</v>
      </c>
      <c r="C736" s="258" t="s">
        <v>2157</v>
      </c>
      <c r="D736" s="258" t="s">
        <v>2181</v>
      </c>
      <c r="E736" s="301" t="s">
        <v>2180</v>
      </c>
      <c r="F736" s="256" t="s">
        <v>2107</v>
      </c>
      <c r="G736" s="300">
        <v>3227825.27</v>
      </c>
      <c r="H736" s="300">
        <v>6989535.8099999996</v>
      </c>
    </row>
    <row r="737" spans="1:8" x14ac:dyDescent="0.2">
      <c r="A737" s="298" t="s">
        <v>2112</v>
      </c>
      <c r="B737" s="303" t="s">
        <v>2111</v>
      </c>
      <c r="C737" s="258" t="s">
        <v>2157</v>
      </c>
      <c r="D737" s="258" t="s">
        <v>2179</v>
      </c>
      <c r="E737" s="301" t="s">
        <v>2178</v>
      </c>
      <c r="F737" s="256" t="s">
        <v>2107</v>
      </c>
      <c r="G737" s="300">
        <v>351535.49</v>
      </c>
      <c r="H737" s="300">
        <v>472458.3</v>
      </c>
    </row>
    <row r="738" spans="1:8" x14ac:dyDescent="0.2">
      <c r="A738" s="298" t="s">
        <v>2112</v>
      </c>
      <c r="B738" s="303" t="s">
        <v>2111</v>
      </c>
      <c r="C738" s="258" t="s">
        <v>2157</v>
      </c>
      <c r="D738" s="258" t="s">
        <v>2177</v>
      </c>
      <c r="E738" s="301" t="s">
        <v>2176</v>
      </c>
      <c r="F738" s="256" t="s">
        <v>2107</v>
      </c>
      <c r="G738" s="300">
        <v>372.04</v>
      </c>
      <c r="H738" s="300">
        <v>7834.6</v>
      </c>
    </row>
    <row r="739" spans="1:8" x14ac:dyDescent="0.2">
      <c r="A739" s="298" t="s">
        <v>2112</v>
      </c>
      <c r="B739" s="303" t="s">
        <v>2111</v>
      </c>
      <c r="C739" s="258" t="s">
        <v>2157</v>
      </c>
      <c r="D739" s="258" t="s">
        <v>2175</v>
      </c>
      <c r="E739" s="301" t="s">
        <v>2174</v>
      </c>
      <c r="F739" s="256" t="s">
        <v>2107</v>
      </c>
      <c r="G739" s="300">
        <v>78595.16</v>
      </c>
      <c r="H739" s="300">
        <v>103192.81</v>
      </c>
    </row>
    <row r="740" spans="1:8" x14ac:dyDescent="0.2">
      <c r="A740" s="298" t="s">
        <v>2112</v>
      </c>
      <c r="B740" s="303" t="s">
        <v>2111</v>
      </c>
      <c r="C740" s="258" t="s">
        <v>2157</v>
      </c>
      <c r="D740" s="258" t="s">
        <v>2173</v>
      </c>
      <c r="E740" s="301" t="s">
        <v>2172</v>
      </c>
      <c r="F740" s="256" t="s">
        <v>2107</v>
      </c>
      <c r="G740" s="300">
        <v>164336.59</v>
      </c>
      <c r="H740" s="300">
        <v>164861.46</v>
      </c>
    </row>
    <row r="741" spans="1:8" x14ac:dyDescent="0.2">
      <c r="A741" s="298" t="s">
        <v>2112</v>
      </c>
      <c r="B741" s="303" t="s">
        <v>2111</v>
      </c>
      <c r="C741" s="258" t="s">
        <v>2157</v>
      </c>
      <c r="D741" s="258" t="s">
        <v>2171</v>
      </c>
      <c r="E741" s="301" t="s">
        <v>2169</v>
      </c>
      <c r="F741" s="256" t="s">
        <v>2107</v>
      </c>
      <c r="G741" s="300">
        <v>206.1</v>
      </c>
      <c r="H741" s="300">
        <v>271.3</v>
      </c>
    </row>
    <row r="742" spans="1:8" x14ac:dyDescent="0.2">
      <c r="A742" s="298" t="s">
        <v>2112</v>
      </c>
      <c r="B742" s="303" t="s">
        <v>2111</v>
      </c>
      <c r="C742" s="258" t="s">
        <v>2157</v>
      </c>
      <c r="D742" s="258" t="s">
        <v>2170</v>
      </c>
      <c r="E742" s="301" t="s">
        <v>2169</v>
      </c>
      <c r="F742" s="256" t="s">
        <v>2107</v>
      </c>
      <c r="G742" s="300">
        <v>320.38</v>
      </c>
      <c r="H742" s="300">
        <v>37375.96</v>
      </c>
    </row>
    <row r="743" spans="1:8" x14ac:dyDescent="0.2">
      <c r="A743" s="298" t="s">
        <v>2112</v>
      </c>
      <c r="B743" s="303" t="s">
        <v>2111</v>
      </c>
      <c r="C743" s="258" t="s">
        <v>2157</v>
      </c>
      <c r="D743" s="258" t="s">
        <v>2168</v>
      </c>
      <c r="E743" s="301" t="s">
        <v>2167</v>
      </c>
      <c r="F743" s="256" t="s">
        <v>2107</v>
      </c>
      <c r="G743" s="300">
        <v>875708.05</v>
      </c>
      <c r="H743" s="300">
        <v>1407774.05</v>
      </c>
    </row>
    <row r="744" spans="1:8" x14ac:dyDescent="0.2">
      <c r="A744" s="298" t="s">
        <v>2112</v>
      </c>
      <c r="B744" s="303" t="s">
        <v>2111</v>
      </c>
      <c r="C744" s="258" t="s">
        <v>2157</v>
      </c>
      <c r="D744" s="258" t="s">
        <v>2166</v>
      </c>
      <c r="E744" s="301" t="s">
        <v>2165</v>
      </c>
      <c r="F744" s="256" t="s">
        <v>2107</v>
      </c>
      <c r="G744" s="300">
        <v>0</v>
      </c>
      <c r="H744" s="300">
        <v>489.31</v>
      </c>
    </row>
    <row r="745" spans="1:8" x14ac:dyDescent="0.2">
      <c r="A745" s="298" t="s">
        <v>2112</v>
      </c>
      <c r="B745" s="303" t="s">
        <v>2111</v>
      </c>
      <c r="C745" s="258" t="s">
        <v>2157</v>
      </c>
      <c r="D745" s="258" t="s">
        <v>2164</v>
      </c>
      <c r="E745" s="301" t="s">
        <v>2159</v>
      </c>
      <c r="F745" s="256" t="s">
        <v>2107</v>
      </c>
      <c r="G745" s="300" t="s">
        <v>2106</v>
      </c>
      <c r="H745" s="300">
        <v>129.31</v>
      </c>
    </row>
    <row r="746" spans="1:8" x14ac:dyDescent="0.2">
      <c r="A746" s="298" t="s">
        <v>2112</v>
      </c>
      <c r="B746" s="303" t="s">
        <v>2111</v>
      </c>
      <c r="C746" s="258" t="s">
        <v>2157</v>
      </c>
      <c r="D746" s="258" t="s">
        <v>2163</v>
      </c>
      <c r="E746" s="301" t="s">
        <v>2159</v>
      </c>
      <c r="F746" s="256" t="s">
        <v>2107</v>
      </c>
      <c r="G746" s="300" t="s">
        <v>2106</v>
      </c>
      <c r="H746" s="300">
        <v>129.31299999999999</v>
      </c>
    </row>
    <row r="747" spans="1:8" x14ac:dyDescent="0.2">
      <c r="A747" s="298" t="s">
        <v>2112</v>
      </c>
      <c r="B747" s="303" t="s">
        <v>2111</v>
      </c>
      <c r="C747" s="258" t="s">
        <v>2157</v>
      </c>
      <c r="D747" s="258" t="s">
        <v>2162</v>
      </c>
      <c r="E747" s="301" t="s">
        <v>2159</v>
      </c>
      <c r="F747" s="256" t="s">
        <v>2107</v>
      </c>
      <c r="G747" s="300" t="s">
        <v>2106</v>
      </c>
      <c r="H747" s="300">
        <v>129.38999999999999</v>
      </c>
    </row>
    <row r="748" spans="1:8" x14ac:dyDescent="0.2">
      <c r="A748" s="298" t="s">
        <v>2112</v>
      </c>
      <c r="B748" s="303" t="s">
        <v>2111</v>
      </c>
      <c r="C748" s="258" t="s">
        <v>2157</v>
      </c>
      <c r="D748" s="258" t="s">
        <v>2161</v>
      </c>
      <c r="E748" s="301" t="s">
        <v>2159</v>
      </c>
      <c r="F748" s="256" t="s">
        <v>2107</v>
      </c>
      <c r="G748" s="300" t="s">
        <v>2106</v>
      </c>
      <c r="H748" s="300">
        <v>294.31</v>
      </c>
    </row>
    <row r="749" spans="1:8" x14ac:dyDescent="0.2">
      <c r="A749" s="298" t="s">
        <v>2112</v>
      </c>
      <c r="B749" s="303" t="s">
        <v>2111</v>
      </c>
      <c r="C749" s="258" t="s">
        <v>2157</v>
      </c>
      <c r="D749" s="258" t="s">
        <v>2160</v>
      </c>
      <c r="E749" s="301" t="s">
        <v>2159</v>
      </c>
      <c r="F749" s="256" t="s">
        <v>2107</v>
      </c>
      <c r="G749" s="300" t="s">
        <v>2106</v>
      </c>
      <c r="H749" s="300">
        <v>129.31</v>
      </c>
    </row>
    <row r="750" spans="1:8" x14ac:dyDescent="0.2">
      <c r="A750" s="298" t="s">
        <v>2112</v>
      </c>
      <c r="B750" s="303" t="s">
        <v>2111</v>
      </c>
      <c r="C750" s="258" t="s">
        <v>2157</v>
      </c>
      <c r="D750" s="258" t="s">
        <v>2158</v>
      </c>
      <c r="E750" s="301" t="s">
        <v>2155</v>
      </c>
      <c r="F750" s="256" t="s">
        <v>2107</v>
      </c>
      <c r="G750" s="300" t="s">
        <v>2106</v>
      </c>
      <c r="H750" s="300">
        <v>164.39</v>
      </c>
    </row>
    <row r="751" spans="1:8" x14ac:dyDescent="0.2">
      <c r="A751" s="298" t="s">
        <v>2112</v>
      </c>
      <c r="B751" s="303" t="s">
        <v>2111</v>
      </c>
      <c r="C751" s="258" t="s">
        <v>2157</v>
      </c>
      <c r="D751" s="258" t="s">
        <v>2156</v>
      </c>
      <c r="E751" s="301" t="s">
        <v>2155</v>
      </c>
      <c r="F751" s="256" t="s">
        <v>2107</v>
      </c>
      <c r="G751" s="300" t="s">
        <v>2106</v>
      </c>
      <c r="H751" s="300">
        <v>119.39</v>
      </c>
    </row>
    <row r="752" spans="1:8" x14ac:dyDescent="0.2">
      <c r="A752" s="298" t="s">
        <v>2112</v>
      </c>
      <c r="B752" s="303" t="s">
        <v>2111</v>
      </c>
      <c r="C752" s="258" t="s">
        <v>2145</v>
      </c>
      <c r="D752" s="258" t="s">
        <v>2154</v>
      </c>
      <c r="E752" s="301" t="s">
        <v>2153</v>
      </c>
      <c r="F752" s="256" t="s">
        <v>2107</v>
      </c>
      <c r="G752" s="300">
        <v>574981.02</v>
      </c>
      <c r="H752" s="300">
        <v>559891.87</v>
      </c>
    </row>
    <row r="753" spans="1:8" x14ac:dyDescent="0.2">
      <c r="A753" s="298" t="s">
        <v>2112</v>
      </c>
      <c r="B753" s="303" t="s">
        <v>2111</v>
      </c>
      <c r="C753" s="258" t="s">
        <v>2145</v>
      </c>
      <c r="D753" s="258" t="s">
        <v>2152</v>
      </c>
      <c r="E753" s="301" t="s">
        <v>2151</v>
      </c>
      <c r="F753" s="256" t="s">
        <v>2107</v>
      </c>
      <c r="G753" s="300">
        <v>709004.56</v>
      </c>
      <c r="H753" s="300">
        <v>433608.91</v>
      </c>
    </row>
    <row r="754" spans="1:8" x14ac:dyDescent="0.2">
      <c r="A754" s="298" t="s">
        <v>2112</v>
      </c>
      <c r="B754" s="303" t="s">
        <v>2111</v>
      </c>
      <c r="C754" s="258" t="s">
        <v>2145</v>
      </c>
      <c r="D754" s="258" t="s">
        <v>2150</v>
      </c>
      <c r="E754" s="301" t="s">
        <v>2149</v>
      </c>
      <c r="F754" s="256" t="s">
        <v>2107</v>
      </c>
      <c r="G754" s="300">
        <v>79417283.810000002</v>
      </c>
      <c r="H754" s="300">
        <v>12821436.699999999</v>
      </c>
    </row>
    <row r="755" spans="1:8" x14ac:dyDescent="0.2">
      <c r="A755" s="298" t="s">
        <v>2112</v>
      </c>
      <c r="B755" s="303" t="s">
        <v>2111</v>
      </c>
      <c r="C755" s="258" t="s">
        <v>2145</v>
      </c>
      <c r="D755" s="258" t="s">
        <v>2148</v>
      </c>
      <c r="E755" s="301" t="s">
        <v>2147</v>
      </c>
      <c r="F755" s="256" t="s">
        <v>2107</v>
      </c>
      <c r="G755" s="300">
        <v>54485542.170000002</v>
      </c>
      <c r="H755" s="300">
        <v>1355578.78</v>
      </c>
    </row>
    <row r="756" spans="1:8" x14ac:dyDescent="0.2">
      <c r="A756" s="298" t="s">
        <v>2112</v>
      </c>
      <c r="B756" s="303" t="s">
        <v>2111</v>
      </c>
      <c r="C756" s="258" t="s">
        <v>2145</v>
      </c>
      <c r="D756" s="258" t="s">
        <v>2146</v>
      </c>
      <c r="E756" s="301" t="s">
        <v>2143</v>
      </c>
      <c r="F756" s="256" t="s">
        <v>2107</v>
      </c>
      <c r="G756" s="300" t="s">
        <v>2106</v>
      </c>
      <c r="H756" s="300">
        <v>8</v>
      </c>
    </row>
    <row r="757" spans="1:8" x14ac:dyDescent="0.2">
      <c r="A757" s="298" t="s">
        <v>2112</v>
      </c>
      <c r="B757" s="303" t="s">
        <v>2111</v>
      </c>
      <c r="C757" s="258" t="s">
        <v>2145</v>
      </c>
      <c r="D757" s="258" t="s">
        <v>2144</v>
      </c>
      <c r="E757" s="301" t="s">
        <v>2143</v>
      </c>
      <c r="F757" s="256" t="s">
        <v>2107</v>
      </c>
      <c r="G757" s="300" t="s">
        <v>2106</v>
      </c>
      <c r="H757" s="300">
        <v>8</v>
      </c>
    </row>
    <row r="758" spans="1:8" x14ac:dyDescent="0.2">
      <c r="A758" s="298" t="s">
        <v>2112</v>
      </c>
      <c r="B758" s="303" t="s">
        <v>2111</v>
      </c>
      <c r="C758" s="258" t="s">
        <v>2141</v>
      </c>
      <c r="D758" s="302">
        <v>1022971001</v>
      </c>
      <c r="E758" s="301" t="s">
        <v>2142</v>
      </c>
      <c r="F758" s="256" t="s">
        <v>2107</v>
      </c>
      <c r="G758" s="300">
        <v>907456.92</v>
      </c>
      <c r="H758" s="300">
        <v>1014399.78</v>
      </c>
    </row>
    <row r="759" spans="1:8" x14ac:dyDescent="0.2">
      <c r="A759" s="298" t="s">
        <v>2112</v>
      </c>
      <c r="B759" s="303" t="s">
        <v>2111</v>
      </c>
      <c r="C759" s="258" t="s">
        <v>2141</v>
      </c>
      <c r="D759" s="302">
        <v>1022971002</v>
      </c>
      <c r="E759" s="301" t="s">
        <v>2142</v>
      </c>
      <c r="F759" s="256" t="s">
        <v>2107</v>
      </c>
      <c r="G759" s="300">
        <v>96.9</v>
      </c>
      <c r="H759" s="300">
        <v>465.9</v>
      </c>
    </row>
    <row r="760" spans="1:8" x14ac:dyDescent="0.2">
      <c r="A760" s="298" t="s">
        <v>2112</v>
      </c>
      <c r="B760" s="303" t="s">
        <v>2111</v>
      </c>
      <c r="C760" s="258" t="s">
        <v>2141</v>
      </c>
      <c r="D760" s="302">
        <v>1022971010</v>
      </c>
      <c r="E760" s="301" t="s">
        <v>2140</v>
      </c>
      <c r="F760" s="256" t="s">
        <v>2107</v>
      </c>
      <c r="G760" s="300">
        <v>76.8</v>
      </c>
      <c r="H760" s="300" t="s">
        <v>2106</v>
      </c>
    </row>
    <row r="761" spans="1:8" x14ac:dyDescent="0.2">
      <c r="A761" s="298" t="s">
        <v>2112</v>
      </c>
      <c r="B761" s="303" t="s">
        <v>2111</v>
      </c>
      <c r="C761" s="258" t="s">
        <v>2141</v>
      </c>
      <c r="D761" s="302">
        <v>1022971021</v>
      </c>
      <c r="E761" s="301" t="s">
        <v>2140</v>
      </c>
      <c r="F761" s="256" t="s">
        <v>2107</v>
      </c>
      <c r="G761" s="300">
        <v>325.58999999999997</v>
      </c>
      <c r="H761" s="300">
        <v>15663.39</v>
      </c>
    </row>
    <row r="762" spans="1:8" x14ac:dyDescent="0.2">
      <c r="A762" s="298" t="s">
        <v>2112</v>
      </c>
      <c r="B762" s="303" t="s">
        <v>2111</v>
      </c>
      <c r="C762" s="258" t="s">
        <v>2123</v>
      </c>
      <c r="D762" s="258" t="s">
        <v>2139</v>
      </c>
      <c r="E762" s="301" t="s">
        <v>2138</v>
      </c>
      <c r="F762" s="256" t="s">
        <v>2107</v>
      </c>
      <c r="G762" s="300">
        <v>2295012.56</v>
      </c>
      <c r="H762" s="300">
        <v>2251755.7400000002</v>
      </c>
    </row>
    <row r="763" spans="1:8" x14ac:dyDescent="0.2">
      <c r="A763" s="298" t="s">
        <v>2112</v>
      </c>
      <c r="B763" s="303" t="s">
        <v>2111</v>
      </c>
      <c r="C763" s="258" t="s">
        <v>2123</v>
      </c>
      <c r="D763" s="258" t="s">
        <v>2137</v>
      </c>
      <c r="E763" s="301" t="s">
        <v>2136</v>
      </c>
      <c r="F763" s="256" t="s">
        <v>2107</v>
      </c>
      <c r="G763" s="300">
        <v>2388980.98</v>
      </c>
      <c r="H763" s="300">
        <v>225270.5</v>
      </c>
    </row>
    <row r="764" spans="1:8" x14ac:dyDescent="0.2">
      <c r="A764" s="298" t="s">
        <v>2112</v>
      </c>
      <c r="B764" s="303" t="s">
        <v>2111</v>
      </c>
      <c r="C764" s="258" t="s">
        <v>2123</v>
      </c>
      <c r="D764" s="258" t="s">
        <v>2135</v>
      </c>
      <c r="E764" s="301" t="s">
        <v>2134</v>
      </c>
      <c r="F764" s="256" t="s">
        <v>2107</v>
      </c>
      <c r="G764" s="300">
        <v>237985.02</v>
      </c>
      <c r="H764" s="300">
        <v>540592.02</v>
      </c>
    </row>
    <row r="765" spans="1:8" x14ac:dyDescent="0.2">
      <c r="A765" s="298" t="s">
        <v>2112</v>
      </c>
      <c r="B765" s="303" t="s">
        <v>2111</v>
      </c>
      <c r="C765" s="258" t="s">
        <v>2123</v>
      </c>
      <c r="D765" s="258" t="s">
        <v>2133</v>
      </c>
      <c r="E765" s="301" t="s">
        <v>2132</v>
      </c>
      <c r="F765" s="256" t="s">
        <v>2107</v>
      </c>
      <c r="G765" s="300">
        <v>179.4</v>
      </c>
      <c r="H765" s="300">
        <v>137.1</v>
      </c>
    </row>
    <row r="766" spans="1:8" x14ac:dyDescent="0.2">
      <c r="A766" s="298" t="s">
        <v>2112</v>
      </c>
      <c r="B766" s="303" t="s">
        <v>2111</v>
      </c>
      <c r="C766" s="258" t="s">
        <v>2123</v>
      </c>
      <c r="D766" s="258" t="s">
        <v>2131</v>
      </c>
      <c r="E766" s="301" t="s">
        <v>2130</v>
      </c>
      <c r="F766" s="256" t="s">
        <v>2107</v>
      </c>
      <c r="G766" s="300">
        <v>116.5</v>
      </c>
      <c r="H766" s="300">
        <v>177.5</v>
      </c>
    </row>
    <row r="767" spans="1:8" x14ac:dyDescent="0.2">
      <c r="A767" s="298" t="s">
        <v>2112</v>
      </c>
      <c r="B767" s="303" t="s">
        <v>2111</v>
      </c>
      <c r="C767" s="258" t="s">
        <v>2123</v>
      </c>
      <c r="D767" s="258" t="s">
        <v>2129</v>
      </c>
      <c r="E767" s="301" t="s">
        <v>2128</v>
      </c>
      <c r="F767" s="256" t="s">
        <v>2107</v>
      </c>
      <c r="G767" s="300">
        <v>40.5</v>
      </c>
      <c r="H767" s="300">
        <v>101.5</v>
      </c>
    </row>
    <row r="768" spans="1:8" x14ac:dyDescent="0.2">
      <c r="A768" s="298" t="s">
        <v>2112</v>
      </c>
      <c r="B768" s="303" t="s">
        <v>2111</v>
      </c>
      <c r="C768" s="258" t="s">
        <v>2123</v>
      </c>
      <c r="D768" s="258" t="s">
        <v>2127</v>
      </c>
      <c r="E768" s="301" t="s">
        <v>2124</v>
      </c>
      <c r="F768" s="256" t="s">
        <v>2107</v>
      </c>
      <c r="G768" s="300" t="s">
        <v>2106</v>
      </c>
      <c r="H768" s="300">
        <v>93.5</v>
      </c>
    </row>
    <row r="769" spans="1:8" x14ac:dyDescent="0.2">
      <c r="A769" s="298" t="s">
        <v>2112</v>
      </c>
      <c r="B769" s="303" t="s">
        <v>2111</v>
      </c>
      <c r="C769" s="258" t="s">
        <v>2123</v>
      </c>
      <c r="D769" s="258" t="s">
        <v>2126</v>
      </c>
      <c r="E769" s="301" t="s">
        <v>2124</v>
      </c>
      <c r="F769" s="256" t="s">
        <v>2107</v>
      </c>
      <c r="G769" s="300" t="s">
        <v>2106</v>
      </c>
      <c r="H769" s="300">
        <v>193.5</v>
      </c>
    </row>
    <row r="770" spans="1:8" x14ac:dyDescent="0.2">
      <c r="A770" s="298" t="s">
        <v>2112</v>
      </c>
      <c r="B770" s="303" t="s">
        <v>2111</v>
      </c>
      <c r="C770" s="258" t="s">
        <v>2123</v>
      </c>
      <c r="D770" s="258" t="s">
        <v>2125</v>
      </c>
      <c r="E770" s="301" t="s">
        <v>2124</v>
      </c>
      <c r="F770" s="256" t="s">
        <v>2107</v>
      </c>
      <c r="G770" s="300" t="s">
        <v>2106</v>
      </c>
      <c r="H770" s="300">
        <v>93.5</v>
      </c>
    </row>
    <row r="771" spans="1:8" x14ac:dyDescent="0.2">
      <c r="A771" s="298" t="s">
        <v>2112</v>
      </c>
      <c r="B771" s="303" t="s">
        <v>2111</v>
      </c>
      <c r="C771" s="258" t="s">
        <v>2123</v>
      </c>
      <c r="D771" s="258" t="s">
        <v>2122</v>
      </c>
      <c r="E771" s="301" t="s">
        <v>2121</v>
      </c>
      <c r="F771" s="256" t="s">
        <v>2107</v>
      </c>
      <c r="G771" s="300" t="s">
        <v>2106</v>
      </c>
      <c r="H771" s="300">
        <v>100</v>
      </c>
    </row>
    <row r="772" spans="1:8" x14ac:dyDescent="0.2">
      <c r="A772" s="298" t="s">
        <v>2112</v>
      </c>
      <c r="B772" s="303" t="s">
        <v>2111</v>
      </c>
      <c r="C772" s="258" t="s">
        <v>2120</v>
      </c>
      <c r="D772" s="258" t="s">
        <v>2119</v>
      </c>
      <c r="E772" s="301" t="s">
        <v>2118</v>
      </c>
      <c r="F772" s="256" t="s">
        <v>2107</v>
      </c>
      <c r="G772" s="300">
        <v>0</v>
      </c>
      <c r="H772" s="300">
        <v>50</v>
      </c>
    </row>
    <row r="773" spans="1:8" x14ac:dyDescent="0.2">
      <c r="A773" s="298" t="s">
        <v>2112</v>
      </c>
      <c r="B773" s="303" t="s">
        <v>2111</v>
      </c>
      <c r="C773" s="258" t="s">
        <v>2117</v>
      </c>
      <c r="D773" s="304">
        <v>21112</v>
      </c>
      <c r="E773" s="301" t="s">
        <v>2116</v>
      </c>
      <c r="F773" s="256" t="s">
        <v>2107</v>
      </c>
      <c r="G773" s="300">
        <v>30000000</v>
      </c>
      <c r="H773" s="300" t="s">
        <v>2106</v>
      </c>
    </row>
    <row r="774" spans="1:8" x14ac:dyDescent="0.2">
      <c r="A774" s="298" t="s">
        <v>2112</v>
      </c>
      <c r="B774" s="303" t="s">
        <v>2111</v>
      </c>
      <c r="C774" s="258" t="s">
        <v>2115</v>
      </c>
      <c r="D774" s="302">
        <v>25895</v>
      </c>
      <c r="E774" s="301" t="s">
        <v>2108</v>
      </c>
      <c r="F774" s="256" t="s">
        <v>2107</v>
      </c>
      <c r="G774" s="300" t="s">
        <v>2106</v>
      </c>
      <c r="H774" s="300">
        <v>30000000</v>
      </c>
    </row>
    <row r="775" spans="1:8" x14ac:dyDescent="0.2">
      <c r="A775" s="298" t="s">
        <v>2112</v>
      </c>
      <c r="B775" s="303" t="s">
        <v>2111</v>
      </c>
      <c r="C775" s="258" t="s">
        <v>2114</v>
      </c>
      <c r="D775" s="302">
        <v>25898</v>
      </c>
      <c r="E775" s="301" t="s">
        <v>2108</v>
      </c>
      <c r="F775" s="256" t="s">
        <v>2107</v>
      </c>
      <c r="G775" s="300" t="s">
        <v>2106</v>
      </c>
      <c r="H775" s="300">
        <v>10000000</v>
      </c>
    </row>
    <row r="776" spans="1:8" x14ac:dyDescent="0.2">
      <c r="A776" s="298" t="s">
        <v>2112</v>
      </c>
      <c r="B776" s="303" t="s">
        <v>2111</v>
      </c>
      <c r="C776" s="258" t="s">
        <v>2113</v>
      </c>
      <c r="D776" s="302">
        <v>20000000034694</v>
      </c>
      <c r="E776" s="301" t="s">
        <v>2108</v>
      </c>
      <c r="F776" s="256" t="s">
        <v>2107</v>
      </c>
      <c r="G776" s="300" t="s">
        <v>2106</v>
      </c>
      <c r="H776" s="300">
        <v>100000000</v>
      </c>
    </row>
    <row r="777" spans="1:8" x14ac:dyDescent="0.2">
      <c r="A777" s="298" t="s">
        <v>2112</v>
      </c>
      <c r="B777" s="303" t="s">
        <v>2111</v>
      </c>
      <c r="C777" s="258" t="s">
        <v>2110</v>
      </c>
      <c r="D777" s="302" t="s">
        <v>2109</v>
      </c>
      <c r="E777" s="301" t="s">
        <v>2108</v>
      </c>
      <c r="F777" s="256" t="s">
        <v>2107</v>
      </c>
      <c r="G777" s="300" t="s">
        <v>2106</v>
      </c>
      <c r="H777" s="300">
        <v>27000000</v>
      </c>
    </row>
    <row r="778" spans="1:8" x14ac:dyDescent="0.2">
      <c r="A778" s="299" t="s">
        <v>2049</v>
      </c>
      <c r="B778" s="299"/>
      <c r="C778" s="298"/>
      <c r="D778" s="298"/>
      <c r="E778" s="297"/>
      <c r="F778" s="296" t="s">
        <v>2105</v>
      </c>
      <c r="G778" s="295">
        <f>SUM(G697:G777)</f>
        <v>275248694.95999998</v>
      </c>
      <c r="H778" s="295">
        <f>SUM(H697:H777)</f>
        <v>256813867.50299996</v>
      </c>
    </row>
    <row r="779" spans="1:8" x14ac:dyDescent="0.2">
      <c r="A779" s="291" t="s">
        <v>2048</v>
      </c>
      <c r="B779" s="293"/>
      <c r="C779" s="291"/>
      <c r="D779" s="291"/>
      <c r="E779" s="294"/>
      <c r="F779" s="293"/>
      <c r="G779" s="292"/>
      <c r="H779" s="292"/>
    </row>
    <row r="780" spans="1:8" x14ac:dyDescent="0.2">
      <c r="A780" s="291" t="s">
        <v>2047</v>
      </c>
      <c r="B780" s="293"/>
      <c r="C780" s="291"/>
      <c r="D780" s="291"/>
      <c r="E780" s="294"/>
      <c r="F780" s="293"/>
      <c r="G780" s="292"/>
      <c r="H780" s="292"/>
    </row>
    <row r="781" spans="1:8" x14ac:dyDescent="0.2">
      <c r="A781" s="290" t="s">
        <v>2104</v>
      </c>
      <c r="B781" s="293"/>
      <c r="C781" s="291"/>
      <c r="D781" s="291"/>
      <c r="E781" s="294"/>
      <c r="F781" s="293"/>
      <c r="G781" s="292"/>
      <c r="H781" s="292"/>
    </row>
    <row r="782" spans="1:8" x14ac:dyDescent="0.2">
      <c r="A782" s="291"/>
      <c r="B782" s="293"/>
      <c r="C782" s="291"/>
      <c r="D782" s="291"/>
      <c r="E782" s="294"/>
      <c r="F782" s="293"/>
      <c r="G782" s="292"/>
      <c r="H782" s="292"/>
    </row>
    <row r="783" spans="1:8" x14ac:dyDescent="0.2">
      <c r="A783" s="290" t="s">
        <v>2103</v>
      </c>
      <c r="B783" s="288"/>
      <c r="C783" s="290"/>
      <c r="D783" s="290"/>
      <c r="E783" s="289"/>
      <c r="F783" s="288"/>
      <c r="G783" s="287"/>
      <c r="H783" s="287"/>
    </row>
    <row r="784" spans="1:8" x14ac:dyDescent="0.2">
      <c r="A784" s="290" t="s">
        <v>2102</v>
      </c>
      <c r="B784" s="288"/>
      <c r="C784" s="290"/>
      <c r="D784" s="290"/>
      <c r="E784" s="289"/>
      <c r="F784" s="288"/>
      <c r="G784" s="287"/>
      <c r="H784" s="287"/>
    </row>
    <row r="785" spans="1:8" x14ac:dyDescent="0.2">
      <c r="A785" s="290" t="s">
        <v>2098</v>
      </c>
      <c r="B785" s="288"/>
      <c r="C785" s="290"/>
      <c r="D785" s="290"/>
      <c r="E785" s="289"/>
      <c r="F785" s="288"/>
      <c r="G785" s="287"/>
      <c r="H785" s="287"/>
    </row>
    <row r="786" spans="1:8" x14ac:dyDescent="0.2">
      <c r="A786" s="290" t="s">
        <v>2101</v>
      </c>
      <c r="B786" s="288"/>
      <c r="C786" s="290"/>
      <c r="D786" s="290"/>
      <c r="E786" s="289"/>
      <c r="F786" s="288"/>
      <c r="G786" s="287"/>
      <c r="H786" s="287"/>
    </row>
    <row r="787" spans="1:8" x14ac:dyDescent="0.2">
      <c r="A787" s="290" t="s">
        <v>2096</v>
      </c>
      <c r="B787" s="288"/>
      <c r="C787" s="290"/>
      <c r="D787" s="290"/>
      <c r="E787" s="289"/>
      <c r="F787" s="288"/>
      <c r="G787" s="287"/>
      <c r="H787" s="287"/>
    </row>
    <row r="788" spans="1:8" x14ac:dyDescent="0.2">
      <c r="A788" s="291"/>
      <c r="B788" s="291"/>
      <c r="C788" s="291"/>
      <c r="D788" s="291"/>
      <c r="E788" s="291"/>
      <c r="F788" s="291"/>
      <c r="G788" s="291"/>
      <c r="H788" s="291"/>
    </row>
    <row r="789" spans="1:8" x14ac:dyDescent="0.2">
      <c r="A789" s="290" t="s">
        <v>2100</v>
      </c>
      <c r="B789" s="288"/>
      <c r="C789" s="290"/>
      <c r="D789" s="290"/>
      <c r="E789" s="289"/>
      <c r="F789" s="288"/>
      <c r="G789" s="287"/>
      <c r="H789" s="287"/>
    </row>
    <row r="790" spans="1:8" x14ac:dyDescent="0.2">
      <c r="A790" s="290" t="s">
        <v>2099</v>
      </c>
      <c r="B790" s="288"/>
      <c r="C790" s="290"/>
      <c r="D790" s="290"/>
      <c r="E790" s="289"/>
      <c r="F790" s="288"/>
      <c r="G790" s="287"/>
      <c r="H790" s="287"/>
    </row>
    <row r="791" spans="1:8" x14ac:dyDescent="0.2">
      <c r="A791" s="290" t="s">
        <v>2098</v>
      </c>
      <c r="B791" s="288"/>
      <c r="C791" s="290"/>
      <c r="D791" s="290"/>
      <c r="E791" s="289"/>
      <c r="F791" s="288"/>
      <c r="G791" s="287"/>
      <c r="H791" s="287"/>
    </row>
    <row r="792" spans="1:8" x14ac:dyDescent="0.2">
      <c r="A792" s="290" t="s">
        <v>2097</v>
      </c>
      <c r="B792" s="288"/>
      <c r="C792" s="290"/>
      <c r="D792" s="290"/>
      <c r="E792" s="289"/>
      <c r="F792" s="288"/>
      <c r="G792" s="287"/>
      <c r="H792" s="287"/>
    </row>
    <row r="793" spans="1:8" x14ac:dyDescent="0.2">
      <c r="A793" s="290" t="s">
        <v>2096</v>
      </c>
      <c r="B793" s="288"/>
      <c r="C793" s="290"/>
      <c r="D793" s="290"/>
      <c r="E793" s="289"/>
      <c r="F793" s="288"/>
      <c r="G793" s="287"/>
      <c r="H793" s="287"/>
    </row>
    <row r="794" spans="1:8" x14ac:dyDescent="0.2">
      <c r="A794" s="290"/>
      <c r="B794" s="288"/>
      <c r="C794" s="290"/>
      <c r="D794" s="290"/>
      <c r="E794" s="289"/>
      <c r="F794" s="288"/>
      <c r="G794" s="287"/>
      <c r="H794" s="287"/>
    </row>
    <row r="795" spans="1:8" x14ac:dyDescent="0.2">
      <c r="A795" s="290" t="s">
        <v>2095</v>
      </c>
      <c r="B795" s="288"/>
      <c r="C795" s="290"/>
      <c r="D795" s="290"/>
      <c r="E795" s="289"/>
      <c r="F795" s="288"/>
      <c r="G795" s="287"/>
      <c r="H795" s="287"/>
    </row>
    <row r="796" spans="1:8" x14ac:dyDescent="0.2">
      <c r="A796" s="290" t="s">
        <v>2094</v>
      </c>
      <c r="B796" s="288"/>
      <c r="C796" s="290"/>
      <c r="D796" s="290"/>
      <c r="E796" s="289"/>
      <c r="F796" s="288"/>
      <c r="G796" s="287"/>
      <c r="H796" s="287"/>
    </row>
    <row r="797" spans="1:8" x14ac:dyDescent="0.2">
      <c r="A797" s="290" t="s">
        <v>2093</v>
      </c>
      <c r="B797" s="288"/>
      <c r="C797" s="290"/>
      <c r="D797" s="290"/>
      <c r="E797" s="289"/>
      <c r="F797" s="288"/>
      <c r="G797" s="287"/>
      <c r="H797" s="287"/>
    </row>
    <row r="798" spans="1:8" x14ac:dyDescent="0.2">
      <c r="A798" s="290" t="s">
        <v>2092</v>
      </c>
      <c r="B798" s="288"/>
      <c r="C798" s="290"/>
      <c r="D798" s="290"/>
      <c r="E798" s="289"/>
      <c r="F798" s="288"/>
      <c r="G798" s="287"/>
      <c r="H798" s="287"/>
    </row>
    <row r="799" spans="1:8" x14ac:dyDescent="0.2">
      <c r="A799" s="290" t="s">
        <v>2091</v>
      </c>
      <c r="B799" s="288"/>
      <c r="C799" s="290"/>
      <c r="D799" s="290"/>
      <c r="E799" s="289"/>
      <c r="F799" s="288"/>
      <c r="G799" s="287"/>
      <c r="H799" s="287"/>
    </row>
    <row r="801" spans="1:8" ht="15" x14ac:dyDescent="0.2">
      <c r="A801" s="286"/>
      <c r="B801" s="286"/>
      <c r="C801" s="282"/>
      <c r="D801" s="282"/>
      <c r="E801" s="285"/>
      <c r="F801" s="284"/>
      <c r="G801" s="283"/>
      <c r="H801" s="282"/>
    </row>
    <row r="802" spans="1:8" ht="15" x14ac:dyDescent="0.2">
      <c r="A802" s="281" t="s">
        <v>2046</v>
      </c>
      <c r="B802" s="280"/>
      <c r="C802" s="276"/>
      <c r="D802" s="276"/>
      <c r="E802" s="279"/>
      <c r="F802" s="278"/>
      <c r="G802" s="277"/>
      <c r="H802" s="276"/>
    </row>
    <row r="803" spans="1:8" ht="15" x14ac:dyDescent="0.2">
      <c r="A803" s="281" t="s">
        <v>2045</v>
      </c>
      <c r="B803" s="280"/>
      <c r="C803" s="276"/>
      <c r="D803" s="276"/>
      <c r="E803" s="279"/>
      <c r="F803" s="278"/>
      <c r="G803" s="277"/>
      <c r="H803" s="276"/>
    </row>
    <row r="804" spans="1:8" ht="23.25" x14ac:dyDescent="0.2">
      <c r="A804" s="1902" t="s">
        <v>2090</v>
      </c>
      <c r="B804" s="1902"/>
      <c r="C804" s="1902"/>
      <c r="D804" s="1902"/>
      <c r="E804" s="1902"/>
      <c r="F804" s="1902"/>
      <c r="G804" s="1902"/>
      <c r="H804" s="1902"/>
    </row>
    <row r="805" spans="1:8" ht="23.25" x14ac:dyDescent="0.2">
      <c r="A805" s="21"/>
      <c r="B805" s="21"/>
      <c r="C805" s="21"/>
      <c r="D805" s="21"/>
      <c r="E805" s="275"/>
      <c r="F805" s="21"/>
      <c r="G805" s="21"/>
      <c r="H805" s="21"/>
    </row>
    <row r="806" spans="1:8" ht="23.25" x14ac:dyDescent="0.2">
      <c r="A806" s="1903" t="s">
        <v>2089</v>
      </c>
      <c r="B806" s="1903"/>
      <c r="C806" s="1903"/>
      <c r="D806" s="1903"/>
      <c r="E806" s="1903"/>
      <c r="F806" s="1903"/>
      <c r="G806" s="1903"/>
      <c r="H806" s="1903"/>
    </row>
    <row r="807" spans="1:8" ht="23.25" x14ac:dyDescent="0.2">
      <c r="A807" s="274"/>
      <c r="B807" s="237"/>
      <c r="C807" s="18"/>
      <c r="D807" s="18"/>
      <c r="E807" s="273"/>
      <c r="F807" s="18"/>
      <c r="G807" s="18"/>
      <c r="H807" s="272"/>
    </row>
    <row r="808" spans="1:8" ht="23.25" x14ac:dyDescent="0.2">
      <c r="A808" s="1708" t="s">
        <v>2088</v>
      </c>
      <c r="B808" s="1708"/>
      <c r="C808" s="1708"/>
      <c r="D808" s="1708"/>
      <c r="E808" s="1708"/>
      <c r="F808" s="1708"/>
      <c r="G808" s="1708"/>
      <c r="H808" s="1708"/>
    </row>
    <row r="809" spans="1:8" ht="15" x14ac:dyDescent="0.2">
      <c r="A809" s="271"/>
      <c r="B809" s="271"/>
      <c r="C809" s="271"/>
      <c r="D809" s="271"/>
      <c r="E809" s="271"/>
      <c r="F809" s="271"/>
      <c r="G809" s="271"/>
      <c r="H809" s="271"/>
    </row>
    <row r="810" spans="1:8" x14ac:dyDescent="0.2">
      <c r="A810" s="270" t="s">
        <v>2087</v>
      </c>
      <c r="B810" s="268" t="s">
        <v>2086</v>
      </c>
      <c r="C810" s="267"/>
      <c r="D810" s="266"/>
      <c r="E810" s="266"/>
      <c r="F810" s="266"/>
      <c r="G810" s="266"/>
      <c r="H810" s="266"/>
    </row>
    <row r="811" spans="1:8" x14ac:dyDescent="0.2">
      <c r="A811" s="269"/>
      <c r="B811" s="268"/>
      <c r="C811" s="267"/>
      <c r="D811" s="266"/>
      <c r="E811" s="266"/>
      <c r="F811" s="266"/>
      <c r="G811" s="266"/>
      <c r="H811" s="266"/>
    </row>
    <row r="812" spans="1:8" x14ac:dyDescent="0.2">
      <c r="A812" s="1904" t="s">
        <v>2085</v>
      </c>
      <c r="B812" s="1900" t="s">
        <v>2084</v>
      </c>
      <c r="C812" s="1901" t="s">
        <v>2083</v>
      </c>
      <c r="D812" s="1901"/>
      <c r="E812" s="1901"/>
      <c r="F812" s="1901"/>
      <c r="G812" s="1901"/>
      <c r="H812" s="1901"/>
    </row>
    <row r="813" spans="1:8" ht="24" x14ac:dyDescent="0.2">
      <c r="A813" s="1904"/>
      <c r="B813" s="1900"/>
      <c r="C813" s="264" t="s">
        <v>2082</v>
      </c>
      <c r="D813" s="264" t="s">
        <v>2081</v>
      </c>
      <c r="E813" s="265" t="s">
        <v>2080</v>
      </c>
      <c r="F813" s="264" t="s">
        <v>2079</v>
      </c>
      <c r="G813" s="264" t="s">
        <v>2078</v>
      </c>
      <c r="H813" s="264" t="s">
        <v>2077</v>
      </c>
    </row>
    <row r="814" spans="1:8" x14ac:dyDescent="0.2">
      <c r="A814" s="263" t="s">
        <v>2076</v>
      </c>
      <c r="B814" s="259" t="s">
        <v>2053</v>
      </c>
      <c r="C814" s="258" t="s">
        <v>2058</v>
      </c>
      <c r="D814" s="258" t="s">
        <v>2071</v>
      </c>
      <c r="E814" s="257">
        <v>2016</v>
      </c>
      <c r="F814" s="256" t="s">
        <v>2050</v>
      </c>
      <c r="G814" s="255">
        <v>0</v>
      </c>
      <c r="H814" s="255">
        <v>0</v>
      </c>
    </row>
    <row r="815" spans="1:8" x14ac:dyDescent="0.2">
      <c r="A815" s="263" t="s">
        <v>2075</v>
      </c>
      <c r="B815" s="259" t="s">
        <v>2053</v>
      </c>
      <c r="C815" s="258" t="s">
        <v>2058</v>
      </c>
      <c r="D815" s="258" t="s">
        <v>2074</v>
      </c>
      <c r="E815" s="257">
        <v>2017</v>
      </c>
      <c r="F815" s="256" t="s">
        <v>2050</v>
      </c>
      <c r="G815" s="255">
        <v>2015343.9</v>
      </c>
      <c r="H815" s="255">
        <v>1592490.47</v>
      </c>
    </row>
    <row r="816" spans="1:8" x14ac:dyDescent="0.2">
      <c r="A816" s="262" t="s">
        <v>2073</v>
      </c>
      <c r="B816" s="259" t="s">
        <v>2053</v>
      </c>
      <c r="C816" s="258" t="s">
        <v>2058</v>
      </c>
      <c r="D816" s="258" t="s">
        <v>2071</v>
      </c>
      <c r="E816" s="257">
        <v>2017</v>
      </c>
      <c r="F816" s="256" t="s">
        <v>2050</v>
      </c>
      <c r="G816" s="255">
        <v>54790.54</v>
      </c>
      <c r="H816" s="255">
        <v>1699344.83</v>
      </c>
    </row>
    <row r="817" spans="1:8" x14ac:dyDescent="0.2">
      <c r="A817" s="263" t="s">
        <v>2072</v>
      </c>
      <c r="B817" s="259" t="s">
        <v>2053</v>
      </c>
      <c r="C817" s="258" t="s">
        <v>2058</v>
      </c>
      <c r="D817" s="258" t="s">
        <v>2071</v>
      </c>
      <c r="E817" s="257">
        <v>2021</v>
      </c>
      <c r="F817" s="256" t="s">
        <v>2050</v>
      </c>
      <c r="G817" s="255">
        <v>0</v>
      </c>
      <c r="H817" s="255">
        <v>0</v>
      </c>
    </row>
    <row r="818" spans="1:8" x14ac:dyDescent="0.2">
      <c r="A818" s="263" t="s">
        <v>2070</v>
      </c>
      <c r="B818" s="259" t="s">
        <v>2053</v>
      </c>
      <c r="C818" s="255"/>
      <c r="D818" s="258"/>
      <c r="E818" s="255"/>
      <c r="F818" s="255"/>
      <c r="G818" s="255"/>
      <c r="H818" s="255"/>
    </row>
    <row r="819" spans="1:8" x14ac:dyDescent="0.2">
      <c r="A819" s="262" t="s">
        <v>2068</v>
      </c>
      <c r="B819" s="259" t="s">
        <v>2053</v>
      </c>
      <c r="C819" s="258" t="s">
        <v>2052</v>
      </c>
      <c r="D819" s="258" t="s">
        <v>2069</v>
      </c>
      <c r="E819" s="257">
        <v>2016</v>
      </c>
      <c r="F819" s="256" t="s">
        <v>2050</v>
      </c>
      <c r="G819" s="255">
        <v>272.69</v>
      </c>
      <c r="H819" s="255">
        <v>234.38</v>
      </c>
    </row>
    <row r="820" spans="1:8" x14ac:dyDescent="0.2">
      <c r="A820" s="262" t="s">
        <v>2068</v>
      </c>
      <c r="B820" s="259" t="s">
        <v>2053</v>
      </c>
      <c r="C820" s="261" t="s">
        <v>2067</v>
      </c>
      <c r="D820" s="258" t="s">
        <v>2066</v>
      </c>
      <c r="E820" s="257">
        <v>2016</v>
      </c>
      <c r="F820" s="256" t="s">
        <v>2050</v>
      </c>
      <c r="G820" s="255">
        <v>259.89</v>
      </c>
      <c r="H820" s="255">
        <v>110.07</v>
      </c>
    </row>
    <row r="821" spans="1:8" x14ac:dyDescent="0.2">
      <c r="A821" s="260" t="s">
        <v>2065</v>
      </c>
      <c r="B821" s="259" t="s">
        <v>2053</v>
      </c>
      <c r="C821" s="258" t="s">
        <v>2058</v>
      </c>
      <c r="D821" s="258" t="s">
        <v>2064</v>
      </c>
      <c r="E821" s="257">
        <v>2020</v>
      </c>
      <c r="F821" s="256" t="s">
        <v>2050</v>
      </c>
      <c r="G821" s="255">
        <v>351236.73</v>
      </c>
      <c r="H821" s="255">
        <v>71496.27</v>
      </c>
    </row>
    <row r="822" spans="1:8" x14ac:dyDescent="0.2">
      <c r="A822" s="260" t="s">
        <v>2063</v>
      </c>
      <c r="B822" s="259" t="s">
        <v>2053</v>
      </c>
      <c r="C822" s="258" t="s">
        <v>2058</v>
      </c>
      <c r="D822" s="258" t="s">
        <v>2062</v>
      </c>
      <c r="E822" s="257">
        <v>2019</v>
      </c>
      <c r="F822" s="256" t="s">
        <v>2050</v>
      </c>
      <c r="G822" s="255">
        <v>33384</v>
      </c>
      <c r="H822" s="255">
        <v>531073.77</v>
      </c>
    </row>
    <row r="823" spans="1:8" x14ac:dyDescent="0.2">
      <c r="A823" s="260" t="s">
        <v>2061</v>
      </c>
      <c r="B823" s="259" t="s">
        <v>2053</v>
      </c>
      <c r="C823" s="258" t="s">
        <v>2058</v>
      </c>
      <c r="D823" s="258" t="s">
        <v>2060</v>
      </c>
      <c r="E823" s="257">
        <v>2018</v>
      </c>
      <c r="F823" s="256" t="s">
        <v>2050</v>
      </c>
      <c r="G823" s="255">
        <v>0</v>
      </c>
      <c r="H823" s="255">
        <v>0</v>
      </c>
    </row>
    <row r="824" spans="1:8" ht="24" x14ac:dyDescent="0.2">
      <c r="A824" s="260" t="s">
        <v>2059</v>
      </c>
      <c r="B824" s="259" t="s">
        <v>2053</v>
      </c>
      <c r="C824" s="258" t="s">
        <v>2058</v>
      </c>
      <c r="D824" s="258" t="s">
        <v>2057</v>
      </c>
      <c r="E824" s="257">
        <v>2021</v>
      </c>
      <c r="F824" s="256" t="s">
        <v>2050</v>
      </c>
      <c r="G824" s="255">
        <v>0</v>
      </c>
      <c r="H824" s="255">
        <v>0</v>
      </c>
    </row>
    <row r="825" spans="1:8" ht="24" x14ac:dyDescent="0.2">
      <c r="A825" s="260" t="s">
        <v>2056</v>
      </c>
      <c r="B825" s="259" t="s">
        <v>2053</v>
      </c>
      <c r="C825" s="255" t="s">
        <v>2052</v>
      </c>
      <c r="D825" s="258" t="s">
        <v>2055</v>
      </c>
      <c r="E825" s="257">
        <v>2017</v>
      </c>
      <c r="F825" s="256" t="s">
        <v>2050</v>
      </c>
      <c r="G825" s="255">
        <v>913114.1</v>
      </c>
      <c r="H825" s="255">
        <v>903098.9</v>
      </c>
    </row>
    <row r="826" spans="1:8" ht="24" x14ac:dyDescent="0.2">
      <c r="A826" s="260" t="s">
        <v>2054</v>
      </c>
      <c r="B826" s="259" t="s">
        <v>2053</v>
      </c>
      <c r="C826" s="255" t="s">
        <v>2052</v>
      </c>
      <c r="D826" s="258" t="s">
        <v>2051</v>
      </c>
      <c r="E826" s="257">
        <v>2017</v>
      </c>
      <c r="F826" s="256" t="s">
        <v>2050</v>
      </c>
      <c r="G826" s="255">
        <v>14347856.23</v>
      </c>
      <c r="H826" s="255">
        <v>15168814.199999999</v>
      </c>
    </row>
    <row r="827" spans="1:8" x14ac:dyDescent="0.2">
      <c r="A827" s="1899" t="s">
        <v>2049</v>
      </c>
      <c r="B827" s="1899"/>
      <c r="C827" s="1899"/>
      <c r="D827" s="1899"/>
      <c r="E827" s="1899"/>
      <c r="F827" s="1899"/>
      <c r="G827" s="254">
        <f>+SUM(G814:G826)</f>
        <v>17716258.080000002</v>
      </c>
      <c r="H827" s="254">
        <f>+SUM(H814:H826)</f>
        <v>19966662.890000001</v>
      </c>
    </row>
    <row r="828" spans="1:8" x14ac:dyDescent="0.2">
      <c r="A828" s="253" t="s">
        <v>2048</v>
      </c>
      <c r="B828" s="253"/>
      <c r="C828" s="253"/>
      <c r="D828" s="253"/>
      <c r="E828" s="253"/>
      <c r="F828" s="253"/>
      <c r="G828" s="252"/>
      <c r="H828" s="252"/>
    </row>
    <row r="829" spans="1:8" x14ac:dyDescent="0.2">
      <c r="A829" s="253" t="s">
        <v>2047</v>
      </c>
      <c r="B829" s="253"/>
      <c r="C829" s="253"/>
      <c r="D829" s="253"/>
      <c r="E829" s="253"/>
      <c r="F829" s="253"/>
      <c r="G829" s="252"/>
      <c r="H829" s="252"/>
    </row>
    <row r="830" spans="1:8" x14ac:dyDescent="0.2">
      <c r="B830" s="251"/>
      <c r="C830" s="251"/>
      <c r="D830" s="251"/>
      <c r="E830" s="251"/>
      <c r="F830" s="251"/>
      <c r="G830" s="251"/>
      <c r="H830" s="251"/>
    </row>
  </sheetData>
  <mergeCells count="50">
    <mergeCell ref="A4:H4"/>
    <mergeCell ref="A6:H6"/>
    <mergeCell ref="A8:H8"/>
    <mergeCell ref="A12:A13"/>
    <mergeCell ref="B12:B13"/>
    <mergeCell ref="C12:H12"/>
    <mergeCell ref="A349:F349"/>
    <mergeCell ref="A356:H356"/>
    <mergeCell ref="A358:H358"/>
    <mergeCell ref="A360:H360"/>
    <mergeCell ref="A364:A365"/>
    <mergeCell ref="B364:B365"/>
    <mergeCell ref="C364:H364"/>
    <mergeCell ref="A406:H406"/>
    <mergeCell ref="A408:H408"/>
    <mergeCell ref="A410:H410"/>
    <mergeCell ref="A414:A415"/>
    <mergeCell ref="B414:B415"/>
    <mergeCell ref="C414:H414"/>
    <mergeCell ref="A434:H434"/>
    <mergeCell ref="A436:H436"/>
    <mergeCell ref="A438:H438"/>
    <mergeCell ref="A442:A443"/>
    <mergeCell ref="B442:B443"/>
    <mergeCell ref="C442:H442"/>
    <mergeCell ref="A589:H589"/>
    <mergeCell ref="A591:H591"/>
    <mergeCell ref="A593:H593"/>
    <mergeCell ref="A597:A598"/>
    <mergeCell ref="B597:B598"/>
    <mergeCell ref="C597:H597"/>
    <mergeCell ref="A687:H687"/>
    <mergeCell ref="A689:H689"/>
    <mergeCell ref="A691:H691"/>
    <mergeCell ref="A695:A696"/>
    <mergeCell ref="A648:H648"/>
    <mergeCell ref="A650:H650"/>
    <mergeCell ref="A652:H652"/>
    <mergeCell ref="A656:A657"/>
    <mergeCell ref="B656:B657"/>
    <mergeCell ref="C656:H656"/>
    <mergeCell ref="A827:F827"/>
    <mergeCell ref="B695:B696"/>
    <mergeCell ref="C695:H695"/>
    <mergeCell ref="A804:H804"/>
    <mergeCell ref="A806:H806"/>
    <mergeCell ref="A808:H808"/>
    <mergeCell ref="A812:A813"/>
    <mergeCell ref="B812:B813"/>
    <mergeCell ref="C812:H81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B33E4-1D61-40E2-A3E0-E1362D570DD5}">
  <sheetPr>
    <pageSetUpPr fitToPage="1"/>
  </sheetPr>
  <dimension ref="A1:V9833"/>
  <sheetViews>
    <sheetView view="pageBreakPreview" topLeftCell="A4" zoomScale="68" zoomScaleNormal="73" zoomScaleSheetLayoutView="68" zoomScalePageLayoutView="75" workbookViewId="0">
      <selection activeCell="A24" sqref="A24"/>
    </sheetView>
  </sheetViews>
  <sheetFormatPr baseColWidth="10" defaultColWidth="11.42578125" defaultRowHeight="11.25" x14ac:dyDescent="0.2"/>
  <cols>
    <col min="1" max="1" width="17.7109375" style="386" customWidth="1"/>
    <col min="2" max="2" width="35.42578125" style="125" customWidth="1"/>
    <col min="3" max="3" width="19.7109375" style="127" customWidth="1"/>
    <col min="4" max="4" width="66.42578125" style="125" customWidth="1"/>
    <col min="5" max="6" width="18.7109375" style="125" customWidth="1"/>
    <col min="7" max="7" width="43.7109375" style="125" bestFit="1" customWidth="1"/>
    <col min="8" max="9" width="18.7109375" style="125" customWidth="1"/>
    <col min="10" max="10" width="24.140625" style="385" customWidth="1"/>
    <col min="11" max="12" width="7.140625" style="384" customWidth="1"/>
    <col min="13" max="13" width="14.42578125" style="125" bestFit="1" customWidth="1"/>
    <col min="14" max="15" width="7.140625" style="125" customWidth="1"/>
    <col min="16" max="16" width="20.85546875" style="125" bestFit="1" customWidth="1"/>
    <col min="17" max="16384" width="11.42578125" style="125"/>
  </cols>
  <sheetData>
    <row r="1" spans="1:22" s="421" customFormat="1" x14ac:dyDescent="0.2">
      <c r="A1" s="426"/>
      <c r="B1" s="430"/>
      <c r="C1" s="424"/>
      <c r="D1" s="424"/>
      <c r="E1" s="428"/>
      <c r="F1" s="427"/>
      <c r="G1" s="426"/>
      <c r="H1" s="425"/>
      <c r="I1" s="424"/>
      <c r="J1" s="424"/>
      <c r="K1" s="423"/>
      <c r="L1" s="423"/>
      <c r="M1" s="422"/>
      <c r="N1" s="423"/>
      <c r="O1" s="423"/>
      <c r="P1" s="422"/>
    </row>
    <row r="2" spans="1:22" s="421" customFormat="1" ht="15" x14ac:dyDescent="0.2">
      <c r="A2" s="281" t="s">
        <v>2046</v>
      </c>
      <c r="B2" s="429"/>
      <c r="C2" s="424"/>
      <c r="D2" s="424"/>
      <c r="E2" s="428"/>
      <c r="F2" s="427"/>
      <c r="G2" s="426"/>
      <c r="H2" s="425"/>
      <c r="I2" s="424"/>
      <c r="J2" s="424"/>
      <c r="K2" s="423"/>
      <c r="L2" s="423"/>
      <c r="M2" s="422"/>
      <c r="N2" s="423"/>
      <c r="O2" s="423"/>
      <c r="P2" s="422"/>
    </row>
    <row r="3" spans="1:22" s="421" customFormat="1" ht="15" x14ac:dyDescent="0.2">
      <c r="A3" s="281" t="s">
        <v>2045</v>
      </c>
      <c r="B3" s="429"/>
      <c r="C3" s="424"/>
      <c r="D3" s="424"/>
      <c r="E3" s="428"/>
      <c r="F3" s="427"/>
      <c r="G3" s="426"/>
      <c r="H3" s="425"/>
      <c r="I3" s="424"/>
      <c r="J3" s="424"/>
      <c r="K3" s="423"/>
      <c r="L3" s="423"/>
      <c r="M3" s="422"/>
      <c r="N3" s="423"/>
      <c r="O3" s="423"/>
      <c r="P3" s="422"/>
    </row>
    <row r="4" spans="1:22" ht="20.100000000000001" customHeight="1" x14ac:dyDescent="0.2">
      <c r="A4" s="1903" t="s">
        <v>21092</v>
      </c>
      <c r="B4" s="1903"/>
      <c r="C4" s="1903"/>
      <c r="D4" s="1903"/>
      <c r="E4" s="1903"/>
      <c r="F4" s="1903"/>
      <c r="G4" s="1903"/>
      <c r="H4" s="1903"/>
      <c r="I4" s="1903"/>
      <c r="J4" s="1903"/>
      <c r="K4" s="1903"/>
      <c r="L4" s="1903"/>
      <c r="M4" s="1903"/>
      <c r="N4" s="1903"/>
      <c r="O4" s="1903"/>
      <c r="P4" s="1903"/>
    </row>
    <row r="5" spans="1:22" ht="20.100000000000001" customHeight="1" x14ac:dyDescent="0.2">
      <c r="A5" s="477"/>
      <c r="B5" s="477"/>
      <c r="C5" s="477"/>
      <c r="D5" s="477"/>
      <c r="E5" s="477"/>
      <c r="F5" s="477"/>
      <c r="G5" s="477"/>
      <c r="H5" s="477"/>
      <c r="I5" s="477"/>
      <c r="J5" s="477"/>
      <c r="K5" s="477"/>
      <c r="L5" s="477"/>
      <c r="M5" s="477"/>
      <c r="N5" s="477"/>
      <c r="O5" s="477"/>
      <c r="P5" s="477"/>
    </row>
    <row r="6" spans="1:22" s="390" customFormat="1" ht="20.100000000000001" customHeight="1" x14ac:dyDescent="0.35">
      <c r="A6" s="1905" t="s">
        <v>2089</v>
      </c>
      <c r="B6" s="1905"/>
      <c r="C6" s="1905"/>
      <c r="D6" s="1905"/>
      <c r="E6" s="1905"/>
      <c r="F6" s="1905"/>
      <c r="G6" s="1905"/>
      <c r="H6" s="1905"/>
      <c r="I6" s="1905"/>
      <c r="J6" s="1905"/>
      <c r="K6" s="1905"/>
      <c r="L6" s="1905"/>
      <c r="M6" s="1905"/>
      <c r="N6" s="1905"/>
      <c r="O6" s="1905"/>
      <c r="P6" s="1905"/>
    </row>
    <row r="7" spans="1:22" s="390" customFormat="1" ht="20.100000000000001" customHeight="1" x14ac:dyDescent="0.2"/>
    <row r="8" spans="1:22" s="390" customFormat="1" ht="20.100000000000001" customHeight="1" x14ac:dyDescent="0.35">
      <c r="A8" s="1905" t="s">
        <v>21091</v>
      </c>
      <c r="B8" s="1905"/>
      <c r="C8" s="1905"/>
      <c r="D8" s="1905"/>
      <c r="E8" s="1905"/>
      <c r="F8" s="1905"/>
      <c r="G8" s="1905"/>
      <c r="H8" s="1905"/>
      <c r="I8" s="1905"/>
      <c r="J8" s="1905"/>
      <c r="K8" s="1905"/>
      <c r="L8" s="1905"/>
      <c r="M8" s="1905"/>
      <c r="N8" s="1905"/>
      <c r="O8" s="1905"/>
      <c r="P8" s="1905"/>
      <c r="Q8" s="141"/>
      <c r="R8" s="141"/>
      <c r="S8" s="141"/>
      <c r="T8" s="141"/>
      <c r="U8" s="141"/>
      <c r="V8" s="141"/>
    </row>
    <row r="9" spans="1:22" s="390" customFormat="1" ht="23.25" x14ac:dyDescent="0.2">
      <c r="A9" s="21"/>
      <c r="B9" s="21"/>
      <c r="C9" s="21"/>
      <c r="D9" s="21"/>
      <c r="E9" s="21"/>
      <c r="F9" s="21"/>
      <c r="G9" s="21"/>
      <c r="H9" s="21"/>
      <c r="I9" s="21"/>
      <c r="J9" s="21"/>
      <c r="K9" s="21"/>
      <c r="L9" s="21"/>
      <c r="M9" s="21"/>
      <c r="N9" s="21"/>
      <c r="O9" s="21"/>
      <c r="P9" s="21"/>
      <c r="Q9" s="141"/>
      <c r="R9" s="141"/>
      <c r="S9" s="141"/>
      <c r="T9" s="141"/>
      <c r="U9" s="141"/>
      <c r="V9" s="141"/>
    </row>
    <row r="10" spans="1:22" s="390" customFormat="1" ht="15" x14ac:dyDescent="0.2">
      <c r="A10" s="436" t="s">
        <v>2087</v>
      </c>
      <c r="B10" s="435" t="s">
        <v>2585</v>
      </c>
      <c r="C10" s="419"/>
      <c r="D10" s="141"/>
      <c r="E10" s="141"/>
      <c r="F10" s="141"/>
      <c r="G10" s="141"/>
      <c r="H10" s="141"/>
      <c r="I10" s="141"/>
      <c r="J10" s="417"/>
      <c r="K10" s="141"/>
      <c r="L10" s="141"/>
      <c r="M10" s="141"/>
      <c r="N10" s="141"/>
      <c r="O10" s="141"/>
      <c r="P10" s="141"/>
      <c r="Q10" s="141"/>
      <c r="R10" s="141"/>
      <c r="S10" s="141"/>
      <c r="T10" s="141"/>
      <c r="U10" s="141"/>
      <c r="V10" s="141"/>
    </row>
    <row r="11" spans="1:22" ht="12" thickBot="1" x14ac:dyDescent="0.25">
      <c r="A11" s="418"/>
      <c r="B11" s="141"/>
      <c r="D11" s="141"/>
      <c r="E11" s="141"/>
      <c r="F11" s="141"/>
      <c r="G11" s="141"/>
      <c r="H11" s="141"/>
      <c r="I11" s="141"/>
      <c r="J11" s="417"/>
      <c r="K11" s="141"/>
      <c r="L11" s="141"/>
      <c r="M11" s="141"/>
      <c r="N11" s="141"/>
      <c r="O11" s="141"/>
      <c r="P11" s="141"/>
      <c r="Q11" s="141"/>
      <c r="R11" s="141"/>
      <c r="S11" s="141"/>
      <c r="T11" s="141"/>
      <c r="U11" s="141"/>
      <c r="V11" s="141"/>
    </row>
    <row r="12" spans="1:22" s="416" customFormat="1" ht="12.75" customHeight="1" thickBot="1" x14ac:dyDescent="0.25">
      <c r="A12" s="1909" t="s">
        <v>3518</v>
      </c>
      <c r="B12" s="1910"/>
      <c r="C12" s="1910"/>
      <c r="D12" s="1910"/>
      <c r="E12" s="1911"/>
      <c r="F12" s="1912" t="s">
        <v>3517</v>
      </c>
      <c r="G12" s="1913"/>
      <c r="H12" s="1914"/>
      <c r="I12" s="1914"/>
      <c r="J12" s="1915"/>
      <c r="K12" s="1906" t="s">
        <v>3516</v>
      </c>
      <c r="L12" s="1907"/>
      <c r="M12" s="1908"/>
      <c r="N12" s="1906" t="s">
        <v>3515</v>
      </c>
      <c r="O12" s="1907"/>
      <c r="P12" s="1908"/>
    </row>
    <row r="13" spans="1:22" s="407" customFormat="1" ht="80.099999999999994" customHeight="1" thickBot="1" x14ac:dyDescent="0.25">
      <c r="A13" s="476" t="s">
        <v>2084</v>
      </c>
      <c r="B13" s="411" t="s">
        <v>0</v>
      </c>
      <c r="C13" s="411" t="s">
        <v>3514</v>
      </c>
      <c r="D13" s="413" t="s">
        <v>3513</v>
      </c>
      <c r="E13" s="415" t="s">
        <v>3512</v>
      </c>
      <c r="F13" s="414" t="s">
        <v>3511</v>
      </c>
      <c r="G13" s="413" t="s">
        <v>3510</v>
      </c>
      <c r="H13" s="412" t="s">
        <v>3509</v>
      </c>
      <c r="I13" s="411" t="s">
        <v>3508</v>
      </c>
      <c r="J13" s="411" t="s">
        <v>3507</v>
      </c>
      <c r="K13" s="410" t="s">
        <v>3506</v>
      </c>
      <c r="L13" s="409" t="s">
        <v>3505</v>
      </c>
      <c r="M13" s="408" t="s">
        <v>3504</v>
      </c>
      <c r="N13" s="410" t="s">
        <v>3506</v>
      </c>
      <c r="O13" s="409" t="s">
        <v>3505</v>
      </c>
      <c r="P13" s="408" t="s">
        <v>3504</v>
      </c>
    </row>
    <row r="14" spans="1:22" ht="22.5" x14ac:dyDescent="0.2">
      <c r="A14" s="406" t="s">
        <v>17736</v>
      </c>
      <c r="B14" s="406" t="s">
        <v>2595</v>
      </c>
      <c r="C14" s="170" t="s">
        <v>2594</v>
      </c>
      <c r="D14" s="405" t="s">
        <v>21090</v>
      </c>
      <c r="E14" s="404">
        <v>8500</v>
      </c>
      <c r="F14" s="434">
        <v>41373039</v>
      </c>
      <c r="G14" s="403" t="s">
        <v>21089</v>
      </c>
      <c r="H14" s="170" t="s">
        <v>2627</v>
      </c>
      <c r="I14" s="170" t="s">
        <v>2602</v>
      </c>
      <c r="J14" s="155" t="s">
        <v>2627</v>
      </c>
      <c r="K14" s="170"/>
      <c r="L14" s="402">
        <v>0</v>
      </c>
      <c r="M14" s="475"/>
      <c r="N14" s="170">
        <v>1</v>
      </c>
      <c r="O14" s="170">
        <v>6</v>
      </c>
      <c r="P14" s="475">
        <v>49473.47</v>
      </c>
    </row>
    <row r="15" spans="1:22" ht="22.5" x14ac:dyDescent="0.2">
      <c r="A15" s="406" t="s">
        <v>17736</v>
      </c>
      <c r="B15" s="406" t="s">
        <v>2595</v>
      </c>
      <c r="C15" s="170" t="s">
        <v>2594</v>
      </c>
      <c r="D15" s="405" t="s">
        <v>21088</v>
      </c>
      <c r="E15" s="404">
        <v>7000</v>
      </c>
      <c r="F15" s="434">
        <v>40948938</v>
      </c>
      <c r="G15" s="403" t="s">
        <v>21087</v>
      </c>
      <c r="H15" s="170" t="s">
        <v>21086</v>
      </c>
      <c r="I15" s="155" t="s">
        <v>6183</v>
      </c>
      <c r="J15" s="155" t="s">
        <v>21086</v>
      </c>
      <c r="K15" s="170">
        <v>1</v>
      </c>
      <c r="L15" s="170">
        <v>9</v>
      </c>
      <c r="M15" s="475">
        <v>62618.11</v>
      </c>
      <c r="N15" s="170"/>
      <c r="O15" s="402">
        <v>0</v>
      </c>
      <c r="P15" s="475"/>
    </row>
    <row r="16" spans="1:22" ht="22.5" x14ac:dyDescent="0.2">
      <c r="A16" s="406" t="s">
        <v>17736</v>
      </c>
      <c r="B16" s="406" t="s">
        <v>2595</v>
      </c>
      <c r="C16" s="170" t="s">
        <v>2594</v>
      </c>
      <c r="D16" s="405" t="s">
        <v>9257</v>
      </c>
      <c r="E16" s="404">
        <v>2500</v>
      </c>
      <c r="F16" s="434">
        <v>6222047</v>
      </c>
      <c r="G16" s="403" t="s">
        <v>21085</v>
      </c>
      <c r="H16" s="170" t="s">
        <v>18666</v>
      </c>
      <c r="I16" s="170" t="s">
        <v>18458</v>
      </c>
      <c r="J16" s="155" t="s">
        <v>18666</v>
      </c>
      <c r="K16" s="170">
        <v>1</v>
      </c>
      <c r="L16" s="170">
        <v>12</v>
      </c>
      <c r="M16" s="475">
        <v>32989.800000000003</v>
      </c>
      <c r="N16" s="170">
        <v>1</v>
      </c>
      <c r="O16" s="170">
        <v>6</v>
      </c>
      <c r="P16" s="475">
        <v>16306.8</v>
      </c>
    </row>
    <row r="17" spans="1:16" ht="22.5" x14ac:dyDescent="0.2">
      <c r="A17" s="406" t="s">
        <v>17736</v>
      </c>
      <c r="B17" s="406" t="s">
        <v>2595</v>
      </c>
      <c r="C17" s="170" t="s">
        <v>2594</v>
      </c>
      <c r="D17" s="405" t="s">
        <v>21084</v>
      </c>
      <c r="E17" s="404">
        <v>7000</v>
      </c>
      <c r="F17" s="434">
        <v>41356696</v>
      </c>
      <c r="G17" s="403" t="s">
        <v>21083</v>
      </c>
      <c r="H17" s="170" t="s">
        <v>2753</v>
      </c>
      <c r="I17" s="170" t="s">
        <v>2602</v>
      </c>
      <c r="J17" s="155" t="s">
        <v>2753</v>
      </c>
      <c r="K17" s="170">
        <v>1</v>
      </c>
      <c r="L17" s="170">
        <v>12</v>
      </c>
      <c r="M17" s="475">
        <v>86989.8</v>
      </c>
      <c r="N17" s="170">
        <v>1</v>
      </c>
      <c r="O17" s="170">
        <v>6</v>
      </c>
      <c r="P17" s="475">
        <v>43306.8</v>
      </c>
    </row>
    <row r="18" spans="1:16" ht="22.5" x14ac:dyDescent="0.2">
      <c r="A18" s="406" t="s">
        <v>17736</v>
      </c>
      <c r="B18" s="406" t="s">
        <v>2595</v>
      </c>
      <c r="C18" s="170" t="s">
        <v>2594</v>
      </c>
      <c r="D18" s="405" t="s">
        <v>17779</v>
      </c>
      <c r="E18" s="404">
        <v>7000</v>
      </c>
      <c r="F18" s="434">
        <v>46499928</v>
      </c>
      <c r="G18" s="403" t="s">
        <v>16600</v>
      </c>
      <c r="H18" s="170" t="s">
        <v>2661</v>
      </c>
      <c r="I18" s="170" t="s">
        <v>2602</v>
      </c>
      <c r="J18" s="155" t="s">
        <v>2661</v>
      </c>
      <c r="K18" s="170"/>
      <c r="L18" s="402">
        <v>0</v>
      </c>
      <c r="M18" s="402"/>
      <c r="N18" s="170">
        <v>1</v>
      </c>
      <c r="O18" s="170">
        <v>6</v>
      </c>
      <c r="P18" s="402">
        <v>40973.47</v>
      </c>
    </row>
    <row r="19" spans="1:16" ht="22.5" x14ac:dyDescent="0.2">
      <c r="A19" s="406" t="s">
        <v>17736</v>
      </c>
      <c r="B19" s="406" t="s">
        <v>2595</v>
      </c>
      <c r="C19" s="170" t="s">
        <v>2594</v>
      </c>
      <c r="D19" s="405" t="s">
        <v>21082</v>
      </c>
      <c r="E19" s="404">
        <v>12000</v>
      </c>
      <c r="F19" s="434">
        <v>10632134</v>
      </c>
      <c r="G19" s="403" t="s">
        <v>21081</v>
      </c>
      <c r="H19" s="170" t="s">
        <v>2661</v>
      </c>
      <c r="I19" s="170" t="s">
        <v>2602</v>
      </c>
      <c r="J19" s="155" t="s">
        <v>2661</v>
      </c>
      <c r="K19" s="170">
        <v>1</v>
      </c>
      <c r="L19" s="170">
        <v>1</v>
      </c>
      <c r="M19" s="402">
        <v>8874.15</v>
      </c>
      <c r="N19" s="170">
        <v>1</v>
      </c>
      <c r="O19" s="170">
        <v>6</v>
      </c>
      <c r="P19" s="402">
        <v>72710.960000000006</v>
      </c>
    </row>
    <row r="20" spans="1:16" ht="22.5" x14ac:dyDescent="0.2">
      <c r="A20" s="406" t="s">
        <v>17736</v>
      </c>
      <c r="B20" s="406" t="s">
        <v>2595</v>
      </c>
      <c r="C20" s="170" t="s">
        <v>2594</v>
      </c>
      <c r="D20" s="405" t="s">
        <v>21080</v>
      </c>
      <c r="E20" s="404">
        <v>5000</v>
      </c>
      <c r="F20" s="434">
        <v>46181705</v>
      </c>
      <c r="G20" s="403" t="s">
        <v>21079</v>
      </c>
      <c r="H20" s="170" t="s">
        <v>2768</v>
      </c>
      <c r="I20" s="170" t="s">
        <v>16872</v>
      </c>
      <c r="J20" s="155" t="s">
        <v>2768</v>
      </c>
      <c r="K20" s="170">
        <v>1</v>
      </c>
      <c r="L20" s="170">
        <v>7</v>
      </c>
      <c r="M20" s="402">
        <v>33418.939999999995</v>
      </c>
      <c r="N20" s="170">
        <v>1</v>
      </c>
      <c r="O20" s="170">
        <v>6</v>
      </c>
      <c r="P20" s="402">
        <v>33348.259999999995</v>
      </c>
    </row>
    <row r="21" spans="1:16" ht="22.5" x14ac:dyDescent="0.2">
      <c r="A21" s="406" t="s">
        <v>17736</v>
      </c>
      <c r="B21" s="406" t="s">
        <v>2595</v>
      </c>
      <c r="C21" s="170" t="s">
        <v>2594</v>
      </c>
      <c r="D21" s="405" t="s">
        <v>21078</v>
      </c>
      <c r="E21" s="404">
        <v>5000</v>
      </c>
      <c r="F21" s="434">
        <v>42006730</v>
      </c>
      <c r="G21" s="403" t="s">
        <v>21077</v>
      </c>
      <c r="H21" s="170" t="s">
        <v>2627</v>
      </c>
      <c r="I21" s="170" t="s">
        <v>2602</v>
      </c>
      <c r="J21" s="155" t="s">
        <v>2627</v>
      </c>
      <c r="K21" s="170">
        <v>1</v>
      </c>
      <c r="L21" s="170">
        <v>12</v>
      </c>
      <c r="M21" s="402">
        <v>62989.8</v>
      </c>
      <c r="N21" s="170">
        <v>1</v>
      </c>
      <c r="O21" s="170">
        <v>6</v>
      </c>
      <c r="P21" s="402">
        <v>31306.799999999996</v>
      </c>
    </row>
    <row r="22" spans="1:16" ht="22.5" x14ac:dyDescent="0.2">
      <c r="A22" s="406" t="s">
        <v>17736</v>
      </c>
      <c r="B22" s="406" t="s">
        <v>2595</v>
      </c>
      <c r="C22" s="170" t="s">
        <v>2594</v>
      </c>
      <c r="D22" s="405" t="s">
        <v>19137</v>
      </c>
      <c r="E22" s="404">
        <v>7000</v>
      </c>
      <c r="F22" s="434">
        <v>7395636</v>
      </c>
      <c r="G22" s="403" t="s">
        <v>21076</v>
      </c>
      <c r="H22" s="170" t="s">
        <v>2753</v>
      </c>
      <c r="I22" s="170" t="s">
        <v>2602</v>
      </c>
      <c r="J22" s="155" t="s">
        <v>2753</v>
      </c>
      <c r="K22" s="170">
        <v>1</v>
      </c>
      <c r="L22" s="170">
        <v>12</v>
      </c>
      <c r="M22" s="402">
        <v>86888.2</v>
      </c>
      <c r="N22" s="170">
        <v>1</v>
      </c>
      <c r="O22" s="170">
        <v>6</v>
      </c>
      <c r="P22" s="402">
        <v>43306.8</v>
      </c>
    </row>
    <row r="23" spans="1:16" ht="22.5" x14ac:dyDescent="0.2">
      <c r="A23" s="406" t="s">
        <v>17736</v>
      </c>
      <c r="B23" s="406" t="s">
        <v>2595</v>
      </c>
      <c r="C23" s="170" t="s">
        <v>2594</v>
      </c>
      <c r="D23" s="405" t="s">
        <v>17799</v>
      </c>
      <c r="E23" s="404">
        <v>5300</v>
      </c>
      <c r="F23" s="434">
        <v>27572520</v>
      </c>
      <c r="G23" s="403" t="s">
        <v>21075</v>
      </c>
      <c r="H23" s="170" t="s">
        <v>2753</v>
      </c>
      <c r="I23" s="170" t="s">
        <v>2602</v>
      </c>
      <c r="J23" s="155" t="s">
        <v>2753</v>
      </c>
      <c r="K23" s="170">
        <v>1</v>
      </c>
      <c r="L23" s="170">
        <v>12</v>
      </c>
      <c r="M23" s="402">
        <v>66589.8</v>
      </c>
      <c r="N23" s="170">
        <v>1</v>
      </c>
      <c r="O23" s="170">
        <v>6</v>
      </c>
      <c r="P23" s="402">
        <v>33106.800000000003</v>
      </c>
    </row>
    <row r="24" spans="1:16" ht="22.5" x14ac:dyDescent="0.2">
      <c r="A24" s="406" t="s">
        <v>17736</v>
      </c>
      <c r="B24" s="406" t="s">
        <v>2595</v>
      </c>
      <c r="C24" s="170" t="s">
        <v>2594</v>
      </c>
      <c r="D24" s="405" t="s">
        <v>6226</v>
      </c>
      <c r="E24" s="404">
        <v>11000</v>
      </c>
      <c r="F24" s="434">
        <v>40029113</v>
      </c>
      <c r="G24" s="403" t="s">
        <v>21074</v>
      </c>
      <c r="H24" s="170" t="s">
        <v>2661</v>
      </c>
      <c r="I24" s="170" t="s">
        <v>2602</v>
      </c>
      <c r="J24" s="155" t="s">
        <v>2661</v>
      </c>
      <c r="K24" s="170">
        <v>1</v>
      </c>
      <c r="L24" s="170">
        <v>12</v>
      </c>
      <c r="M24" s="402">
        <v>134930.98000000001</v>
      </c>
      <c r="N24" s="170">
        <v>1</v>
      </c>
      <c r="O24" s="170">
        <v>6</v>
      </c>
      <c r="P24" s="402">
        <v>67306.8</v>
      </c>
    </row>
    <row r="25" spans="1:16" ht="22.5" x14ac:dyDescent="0.2">
      <c r="A25" s="406" t="s">
        <v>17736</v>
      </c>
      <c r="B25" s="406" t="s">
        <v>2595</v>
      </c>
      <c r="C25" s="170" t="s">
        <v>2594</v>
      </c>
      <c r="D25" s="405" t="s">
        <v>21073</v>
      </c>
      <c r="E25" s="404">
        <v>5300</v>
      </c>
      <c r="F25" s="434">
        <v>3238623</v>
      </c>
      <c r="G25" s="403" t="s">
        <v>21072</v>
      </c>
      <c r="H25" s="170" t="s">
        <v>2597</v>
      </c>
      <c r="I25" s="170" t="s">
        <v>2602</v>
      </c>
      <c r="J25" s="155" t="s">
        <v>2597</v>
      </c>
      <c r="K25" s="170">
        <v>1</v>
      </c>
      <c r="L25" s="170">
        <v>12</v>
      </c>
      <c r="M25" s="402">
        <v>66589.8</v>
      </c>
      <c r="N25" s="170">
        <v>1</v>
      </c>
      <c r="O25" s="170">
        <v>6</v>
      </c>
      <c r="P25" s="402">
        <v>33106.800000000003</v>
      </c>
    </row>
    <row r="26" spans="1:16" ht="22.5" x14ac:dyDescent="0.2">
      <c r="A26" s="406" t="s">
        <v>17736</v>
      </c>
      <c r="B26" s="406" t="s">
        <v>2595</v>
      </c>
      <c r="C26" s="170" t="s">
        <v>2594</v>
      </c>
      <c r="D26" s="405" t="s">
        <v>21071</v>
      </c>
      <c r="E26" s="404">
        <v>12000</v>
      </c>
      <c r="F26" s="434">
        <v>40009082</v>
      </c>
      <c r="G26" s="403" t="s">
        <v>21070</v>
      </c>
      <c r="H26" s="170" t="s">
        <v>2661</v>
      </c>
      <c r="I26" s="170" t="s">
        <v>7458</v>
      </c>
      <c r="J26" s="155" t="s">
        <v>2661</v>
      </c>
      <c r="K26" s="170">
        <v>1</v>
      </c>
      <c r="L26" s="170">
        <v>5</v>
      </c>
      <c r="M26" s="402">
        <v>61311.57</v>
      </c>
      <c r="N26" s="170"/>
      <c r="O26" s="402">
        <v>0</v>
      </c>
      <c r="P26" s="402"/>
    </row>
    <row r="27" spans="1:16" ht="22.5" x14ac:dyDescent="0.2">
      <c r="A27" s="406" t="s">
        <v>17736</v>
      </c>
      <c r="B27" s="406" t="s">
        <v>2595</v>
      </c>
      <c r="C27" s="170" t="s">
        <v>2594</v>
      </c>
      <c r="D27" s="405" t="s">
        <v>20205</v>
      </c>
      <c r="E27" s="404">
        <v>10000</v>
      </c>
      <c r="F27" s="434">
        <v>42382782</v>
      </c>
      <c r="G27" s="403" t="s">
        <v>21069</v>
      </c>
      <c r="H27" s="170" t="s">
        <v>2661</v>
      </c>
      <c r="I27" s="170" t="s">
        <v>7458</v>
      </c>
      <c r="J27" s="155" t="s">
        <v>2661</v>
      </c>
      <c r="K27" s="170">
        <v>1</v>
      </c>
      <c r="L27" s="170">
        <v>0</v>
      </c>
      <c r="M27" s="402">
        <v>384.56</v>
      </c>
      <c r="N27" s="170"/>
      <c r="O27" s="402">
        <v>0</v>
      </c>
      <c r="P27" s="402"/>
    </row>
    <row r="28" spans="1:16" ht="22.5" x14ac:dyDescent="0.2">
      <c r="A28" s="406" t="s">
        <v>17736</v>
      </c>
      <c r="B28" s="406" t="s">
        <v>2595</v>
      </c>
      <c r="C28" s="170" t="s">
        <v>2594</v>
      </c>
      <c r="D28" s="405" t="s">
        <v>17928</v>
      </c>
      <c r="E28" s="404">
        <v>15600</v>
      </c>
      <c r="F28" s="434">
        <v>40823318</v>
      </c>
      <c r="G28" s="403" t="s">
        <v>21068</v>
      </c>
      <c r="H28" s="170" t="s">
        <v>2627</v>
      </c>
      <c r="I28" s="170" t="s">
        <v>7458</v>
      </c>
      <c r="J28" s="155" t="s">
        <v>2627</v>
      </c>
      <c r="K28" s="170">
        <v>1</v>
      </c>
      <c r="L28" s="170">
        <v>1</v>
      </c>
      <c r="M28" s="402">
        <v>22274.97</v>
      </c>
      <c r="N28" s="170"/>
      <c r="O28" s="402">
        <v>0</v>
      </c>
      <c r="P28" s="402"/>
    </row>
    <row r="29" spans="1:16" ht="22.5" x14ac:dyDescent="0.2">
      <c r="A29" s="406" t="s">
        <v>17736</v>
      </c>
      <c r="B29" s="406" t="s">
        <v>2595</v>
      </c>
      <c r="C29" s="170" t="s">
        <v>2594</v>
      </c>
      <c r="D29" s="405" t="s">
        <v>19167</v>
      </c>
      <c r="E29" s="404">
        <v>2500</v>
      </c>
      <c r="F29" s="434">
        <v>41132387</v>
      </c>
      <c r="G29" s="403" t="s">
        <v>21067</v>
      </c>
      <c r="H29" s="170" t="s">
        <v>3215</v>
      </c>
      <c r="I29" s="170" t="s">
        <v>17747</v>
      </c>
      <c r="J29" s="155" t="s">
        <v>3215</v>
      </c>
      <c r="K29" s="170"/>
      <c r="L29" s="402">
        <v>0</v>
      </c>
      <c r="M29" s="402"/>
      <c r="N29" s="170">
        <v>1</v>
      </c>
      <c r="O29" s="170">
        <v>6</v>
      </c>
      <c r="P29" s="402">
        <v>15405.669999999998</v>
      </c>
    </row>
    <row r="30" spans="1:16" ht="22.5" x14ac:dyDescent="0.2">
      <c r="A30" s="406" t="s">
        <v>17736</v>
      </c>
      <c r="B30" s="406" t="s">
        <v>2595</v>
      </c>
      <c r="C30" s="170" t="s">
        <v>2594</v>
      </c>
      <c r="D30" s="405" t="s">
        <v>21066</v>
      </c>
      <c r="E30" s="404">
        <v>12000</v>
      </c>
      <c r="F30" s="434">
        <v>10137507</v>
      </c>
      <c r="G30" s="403" t="s">
        <v>21065</v>
      </c>
      <c r="H30" s="170" t="s">
        <v>2597</v>
      </c>
      <c r="I30" s="170" t="s">
        <v>2602</v>
      </c>
      <c r="J30" s="155" t="s">
        <v>2597</v>
      </c>
      <c r="K30" s="170">
        <v>1</v>
      </c>
      <c r="L30" s="170">
        <v>12</v>
      </c>
      <c r="M30" s="402">
        <v>146939.79999999999</v>
      </c>
      <c r="N30" s="170">
        <v>1</v>
      </c>
      <c r="O30" s="170">
        <v>6</v>
      </c>
      <c r="P30" s="402">
        <v>73306.8</v>
      </c>
    </row>
    <row r="31" spans="1:16" ht="22.5" x14ac:dyDescent="0.2">
      <c r="A31" s="406" t="s">
        <v>17736</v>
      </c>
      <c r="B31" s="406" t="s">
        <v>2595</v>
      </c>
      <c r="C31" s="170" t="s">
        <v>2594</v>
      </c>
      <c r="D31" s="405" t="s">
        <v>21064</v>
      </c>
      <c r="E31" s="404">
        <v>6200</v>
      </c>
      <c r="F31" s="434">
        <v>9493048</v>
      </c>
      <c r="G31" s="403" t="s">
        <v>21063</v>
      </c>
      <c r="H31" s="170" t="s">
        <v>21062</v>
      </c>
      <c r="I31" s="170" t="s">
        <v>18712</v>
      </c>
      <c r="J31" s="155" t="s">
        <v>21062</v>
      </c>
      <c r="K31" s="170">
        <v>1</v>
      </c>
      <c r="L31" s="170">
        <v>12</v>
      </c>
      <c r="M31" s="402">
        <v>76702.559999999998</v>
      </c>
      <c r="N31" s="170">
        <v>1</v>
      </c>
      <c r="O31" s="170">
        <v>6</v>
      </c>
      <c r="P31" s="402">
        <v>38506.800000000003</v>
      </c>
    </row>
    <row r="32" spans="1:16" ht="22.5" x14ac:dyDescent="0.2">
      <c r="A32" s="406" t="s">
        <v>17736</v>
      </c>
      <c r="B32" s="406" t="s">
        <v>2595</v>
      </c>
      <c r="C32" s="170" t="s">
        <v>2594</v>
      </c>
      <c r="D32" s="405" t="s">
        <v>17856</v>
      </c>
      <c r="E32" s="404">
        <v>3500</v>
      </c>
      <c r="F32" s="434">
        <v>70580695</v>
      </c>
      <c r="G32" s="403" t="s">
        <v>21061</v>
      </c>
      <c r="H32" s="170" t="s">
        <v>2661</v>
      </c>
      <c r="I32" s="170" t="s">
        <v>2602</v>
      </c>
      <c r="J32" s="155" t="s">
        <v>2661</v>
      </c>
      <c r="K32" s="170">
        <v>1</v>
      </c>
      <c r="L32" s="170">
        <v>12</v>
      </c>
      <c r="M32" s="402">
        <v>44978.13</v>
      </c>
      <c r="N32" s="170">
        <v>1</v>
      </c>
      <c r="O32" s="170">
        <v>6</v>
      </c>
      <c r="P32" s="402">
        <v>22306.799999999996</v>
      </c>
    </row>
    <row r="33" spans="1:16" ht="22.5" x14ac:dyDescent="0.2">
      <c r="A33" s="406" t="s">
        <v>17736</v>
      </c>
      <c r="B33" s="406" t="s">
        <v>2595</v>
      </c>
      <c r="C33" s="170" t="s">
        <v>2594</v>
      </c>
      <c r="D33" s="405" t="s">
        <v>9257</v>
      </c>
      <c r="E33" s="404">
        <v>2500</v>
      </c>
      <c r="F33" s="434">
        <v>42225095</v>
      </c>
      <c r="G33" s="403" t="s">
        <v>21060</v>
      </c>
      <c r="H33" s="170" t="s">
        <v>19398</v>
      </c>
      <c r="I33" s="170" t="s">
        <v>17747</v>
      </c>
      <c r="J33" s="155" t="s">
        <v>19398</v>
      </c>
      <c r="K33" s="170">
        <v>1</v>
      </c>
      <c r="L33" s="170">
        <v>1</v>
      </c>
      <c r="M33" s="402">
        <v>2974.15</v>
      </c>
      <c r="N33" s="170">
        <v>1</v>
      </c>
      <c r="O33" s="170">
        <v>6</v>
      </c>
      <c r="P33" s="402">
        <v>16306.8</v>
      </c>
    </row>
    <row r="34" spans="1:16" ht="22.5" x14ac:dyDescent="0.2">
      <c r="A34" s="406" t="s">
        <v>17736</v>
      </c>
      <c r="B34" s="406" t="s">
        <v>2595</v>
      </c>
      <c r="C34" s="170" t="s">
        <v>2594</v>
      </c>
      <c r="D34" s="405" t="s">
        <v>21059</v>
      </c>
      <c r="E34" s="404">
        <v>5000</v>
      </c>
      <c r="F34" s="434">
        <v>73046200</v>
      </c>
      <c r="G34" s="403" t="s">
        <v>21058</v>
      </c>
      <c r="H34" s="170" t="s">
        <v>21057</v>
      </c>
      <c r="I34" s="170" t="s">
        <v>2589</v>
      </c>
      <c r="J34" s="155" t="s">
        <v>21057</v>
      </c>
      <c r="K34" s="170">
        <v>1</v>
      </c>
      <c r="L34" s="170">
        <v>1</v>
      </c>
      <c r="M34" s="402">
        <v>3974.15</v>
      </c>
      <c r="N34" s="170">
        <v>1</v>
      </c>
      <c r="O34" s="170">
        <v>6</v>
      </c>
      <c r="P34" s="402">
        <v>31306.799999999996</v>
      </c>
    </row>
    <row r="35" spans="1:16" ht="22.5" x14ac:dyDescent="0.2">
      <c r="A35" s="406" t="s">
        <v>17736</v>
      </c>
      <c r="B35" s="406" t="s">
        <v>2595</v>
      </c>
      <c r="C35" s="170" t="s">
        <v>2594</v>
      </c>
      <c r="D35" s="405" t="s">
        <v>19549</v>
      </c>
      <c r="E35" s="404">
        <v>7000</v>
      </c>
      <c r="F35" s="434">
        <v>9737388</v>
      </c>
      <c r="G35" s="403" t="s">
        <v>21056</v>
      </c>
      <c r="H35" s="170" t="s">
        <v>2627</v>
      </c>
      <c r="I35" s="170" t="s">
        <v>2602</v>
      </c>
      <c r="J35" s="155" t="s">
        <v>2627</v>
      </c>
      <c r="K35" s="170">
        <v>1</v>
      </c>
      <c r="L35" s="170">
        <v>12</v>
      </c>
      <c r="M35" s="402">
        <v>86892.09</v>
      </c>
      <c r="N35" s="170">
        <v>1</v>
      </c>
      <c r="O35" s="170">
        <v>6</v>
      </c>
      <c r="P35" s="402">
        <v>43306.8</v>
      </c>
    </row>
    <row r="36" spans="1:16" ht="22.5" x14ac:dyDescent="0.2">
      <c r="A36" s="406" t="s">
        <v>17736</v>
      </c>
      <c r="B36" s="406" t="s">
        <v>2595</v>
      </c>
      <c r="C36" s="170" t="s">
        <v>2594</v>
      </c>
      <c r="D36" s="405" t="s">
        <v>17779</v>
      </c>
      <c r="E36" s="404">
        <v>7000</v>
      </c>
      <c r="F36" s="434">
        <v>40665089</v>
      </c>
      <c r="G36" s="403" t="s">
        <v>21055</v>
      </c>
      <c r="H36" s="170" t="s">
        <v>18631</v>
      </c>
      <c r="I36" s="170" t="s">
        <v>2602</v>
      </c>
      <c r="J36" s="155" t="s">
        <v>18631</v>
      </c>
      <c r="K36" s="170"/>
      <c r="L36" s="402">
        <v>0</v>
      </c>
      <c r="M36" s="402"/>
      <c r="N36" s="170">
        <v>1</v>
      </c>
      <c r="O36" s="170">
        <v>6</v>
      </c>
      <c r="P36" s="402">
        <v>40973.47</v>
      </c>
    </row>
    <row r="37" spans="1:16" ht="22.5" x14ac:dyDescent="0.2">
      <c r="A37" s="406" t="s">
        <v>17736</v>
      </c>
      <c r="B37" s="406" t="s">
        <v>2595</v>
      </c>
      <c r="C37" s="170" t="s">
        <v>2594</v>
      </c>
      <c r="D37" s="405" t="s">
        <v>20574</v>
      </c>
      <c r="E37" s="404">
        <v>5000</v>
      </c>
      <c r="F37" s="434">
        <v>47340432</v>
      </c>
      <c r="G37" s="403" t="s">
        <v>21054</v>
      </c>
      <c r="H37" s="170" t="s">
        <v>2627</v>
      </c>
      <c r="I37" s="170" t="s">
        <v>6183</v>
      </c>
      <c r="J37" s="155" t="s">
        <v>2627</v>
      </c>
      <c r="K37" s="170">
        <v>1</v>
      </c>
      <c r="L37" s="170">
        <v>1</v>
      </c>
      <c r="M37" s="402">
        <v>3840.14</v>
      </c>
      <c r="N37" s="170"/>
      <c r="O37" s="402">
        <v>0</v>
      </c>
      <c r="P37" s="402"/>
    </row>
    <row r="38" spans="1:16" ht="22.5" x14ac:dyDescent="0.2">
      <c r="A38" s="406" t="s">
        <v>17736</v>
      </c>
      <c r="B38" s="406" t="s">
        <v>2595</v>
      </c>
      <c r="C38" s="170" t="s">
        <v>2594</v>
      </c>
      <c r="D38" s="405" t="s">
        <v>21053</v>
      </c>
      <c r="E38" s="404">
        <v>10000</v>
      </c>
      <c r="F38" s="434">
        <v>40008000</v>
      </c>
      <c r="G38" s="403" t="s">
        <v>21052</v>
      </c>
      <c r="H38" s="170" t="s">
        <v>18329</v>
      </c>
      <c r="I38" s="170" t="s">
        <v>2602</v>
      </c>
      <c r="J38" s="155" t="s">
        <v>18329</v>
      </c>
      <c r="K38" s="170">
        <v>1</v>
      </c>
      <c r="L38" s="170">
        <v>12</v>
      </c>
      <c r="M38" s="402">
        <v>122872.45</v>
      </c>
      <c r="N38" s="170">
        <v>1</v>
      </c>
      <c r="O38" s="170">
        <v>6</v>
      </c>
      <c r="P38" s="402">
        <v>61306.8</v>
      </c>
    </row>
    <row r="39" spans="1:16" ht="22.5" x14ac:dyDescent="0.2">
      <c r="A39" s="406" t="s">
        <v>17736</v>
      </c>
      <c r="B39" s="406" t="s">
        <v>2595</v>
      </c>
      <c r="C39" s="170" t="s">
        <v>2594</v>
      </c>
      <c r="D39" s="405" t="s">
        <v>18374</v>
      </c>
      <c r="E39" s="404">
        <v>10500</v>
      </c>
      <c r="F39" s="434">
        <v>18131321</v>
      </c>
      <c r="G39" s="403" t="s">
        <v>21051</v>
      </c>
      <c r="H39" s="170" t="s">
        <v>2668</v>
      </c>
      <c r="I39" s="170" t="s">
        <v>2602</v>
      </c>
      <c r="J39" s="155" t="s">
        <v>2668</v>
      </c>
      <c r="K39" s="170">
        <v>1</v>
      </c>
      <c r="L39" s="170">
        <v>12</v>
      </c>
      <c r="M39" s="402">
        <v>128626.66</v>
      </c>
      <c r="N39" s="170">
        <v>1</v>
      </c>
      <c r="O39" s="170">
        <v>6</v>
      </c>
      <c r="P39" s="402">
        <v>64306.8</v>
      </c>
    </row>
    <row r="40" spans="1:16" ht="22.5" x14ac:dyDescent="0.2">
      <c r="A40" s="406" t="s">
        <v>17736</v>
      </c>
      <c r="B40" s="406" t="s">
        <v>2595</v>
      </c>
      <c r="C40" s="170" t="s">
        <v>2594</v>
      </c>
      <c r="D40" s="405" t="s">
        <v>21050</v>
      </c>
      <c r="E40" s="404">
        <v>8000</v>
      </c>
      <c r="F40" s="434">
        <v>42904771</v>
      </c>
      <c r="G40" s="403" t="s">
        <v>21049</v>
      </c>
      <c r="H40" s="170" t="s">
        <v>2753</v>
      </c>
      <c r="I40" s="170" t="s">
        <v>2602</v>
      </c>
      <c r="J40" s="155" t="s">
        <v>2753</v>
      </c>
      <c r="K40" s="170">
        <v>1</v>
      </c>
      <c r="L40" s="170">
        <v>12</v>
      </c>
      <c r="M40" s="402">
        <v>98953.69</v>
      </c>
      <c r="N40" s="170">
        <v>1</v>
      </c>
      <c r="O40" s="170">
        <v>6</v>
      </c>
      <c r="P40" s="402">
        <v>49306.8</v>
      </c>
    </row>
    <row r="41" spans="1:16" ht="22.5" x14ac:dyDescent="0.2">
      <c r="A41" s="406" t="s">
        <v>17736</v>
      </c>
      <c r="B41" s="406" t="s">
        <v>2595</v>
      </c>
      <c r="C41" s="170" t="s">
        <v>2594</v>
      </c>
      <c r="D41" s="405" t="s">
        <v>21048</v>
      </c>
      <c r="E41" s="404">
        <v>5000</v>
      </c>
      <c r="F41" s="434">
        <v>9332310</v>
      </c>
      <c r="G41" s="403" t="s">
        <v>21047</v>
      </c>
      <c r="H41" s="170" t="s">
        <v>2668</v>
      </c>
      <c r="I41" s="170" t="s">
        <v>2602</v>
      </c>
      <c r="J41" s="155" t="s">
        <v>2668</v>
      </c>
      <c r="K41" s="170">
        <v>1</v>
      </c>
      <c r="L41" s="170">
        <v>12</v>
      </c>
      <c r="M41" s="402">
        <v>62989.8</v>
      </c>
      <c r="N41" s="170">
        <v>1</v>
      </c>
      <c r="O41" s="170">
        <v>6</v>
      </c>
      <c r="P41" s="402">
        <v>31306.799999999996</v>
      </c>
    </row>
    <row r="42" spans="1:16" ht="22.5" x14ac:dyDescent="0.2">
      <c r="A42" s="406" t="s">
        <v>17736</v>
      </c>
      <c r="B42" s="406" t="s">
        <v>2595</v>
      </c>
      <c r="C42" s="170" t="s">
        <v>2594</v>
      </c>
      <c r="D42" s="405" t="s">
        <v>18639</v>
      </c>
      <c r="E42" s="404">
        <v>10000</v>
      </c>
      <c r="F42" s="434">
        <v>40166748</v>
      </c>
      <c r="G42" s="403" t="s">
        <v>21046</v>
      </c>
      <c r="H42" s="170" t="s">
        <v>2661</v>
      </c>
      <c r="I42" s="170" t="s">
        <v>2602</v>
      </c>
      <c r="J42" s="155" t="s">
        <v>2661</v>
      </c>
      <c r="K42" s="170">
        <v>1</v>
      </c>
      <c r="L42" s="170">
        <v>12</v>
      </c>
      <c r="M42" s="402">
        <v>121668.35</v>
      </c>
      <c r="N42" s="170">
        <v>1</v>
      </c>
      <c r="O42" s="170">
        <v>6</v>
      </c>
      <c r="P42" s="402">
        <v>61306.8</v>
      </c>
    </row>
    <row r="43" spans="1:16" ht="22.5" x14ac:dyDescent="0.2">
      <c r="A43" s="406" t="s">
        <v>17736</v>
      </c>
      <c r="B43" s="406" t="s">
        <v>2595</v>
      </c>
      <c r="C43" s="170" t="s">
        <v>2594</v>
      </c>
      <c r="D43" s="405" t="s">
        <v>21045</v>
      </c>
      <c r="E43" s="404">
        <v>3000</v>
      </c>
      <c r="F43" s="434">
        <v>42149891</v>
      </c>
      <c r="G43" s="403" t="s">
        <v>21044</v>
      </c>
      <c r="H43" s="170" t="s">
        <v>21043</v>
      </c>
      <c r="I43" s="170" t="s">
        <v>16872</v>
      </c>
      <c r="J43" s="155" t="s">
        <v>21043</v>
      </c>
      <c r="K43" s="170">
        <v>1</v>
      </c>
      <c r="L43" s="170">
        <v>12</v>
      </c>
      <c r="M43" s="402">
        <v>38689.85</v>
      </c>
      <c r="N43" s="170">
        <v>1</v>
      </c>
      <c r="O43" s="170">
        <v>6</v>
      </c>
      <c r="P43" s="402">
        <v>19306.8</v>
      </c>
    </row>
    <row r="44" spans="1:16" ht="22.5" x14ac:dyDescent="0.2">
      <c r="A44" s="406" t="s">
        <v>17736</v>
      </c>
      <c r="B44" s="406" t="s">
        <v>2595</v>
      </c>
      <c r="C44" s="170" t="s">
        <v>2594</v>
      </c>
      <c r="D44" s="405" t="s">
        <v>20344</v>
      </c>
      <c r="E44" s="404">
        <v>5000</v>
      </c>
      <c r="F44" s="434">
        <v>46758375</v>
      </c>
      <c r="G44" s="403" t="s">
        <v>21042</v>
      </c>
      <c r="H44" s="170" t="s">
        <v>21041</v>
      </c>
      <c r="I44" s="170" t="s">
        <v>7458</v>
      </c>
      <c r="J44" s="155" t="s">
        <v>21041</v>
      </c>
      <c r="K44" s="170">
        <v>1</v>
      </c>
      <c r="L44" s="170">
        <v>12</v>
      </c>
      <c r="M44" s="402">
        <v>62967.58</v>
      </c>
      <c r="N44" s="170">
        <v>1</v>
      </c>
      <c r="O44" s="170">
        <v>6</v>
      </c>
      <c r="P44" s="402">
        <v>31306.799999999996</v>
      </c>
    </row>
    <row r="45" spans="1:16" ht="22.5" x14ac:dyDescent="0.2">
      <c r="A45" s="406" t="s">
        <v>17736</v>
      </c>
      <c r="B45" s="406" t="s">
        <v>2595</v>
      </c>
      <c r="C45" s="170" t="s">
        <v>2594</v>
      </c>
      <c r="D45" s="405" t="s">
        <v>21040</v>
      </c>
      <c r="E45" s="404">
        <v>15600</v>
      </c>
      <c r="F45" s="434">
        <v>9642188</v>
      </c>
      <c r="G45" s="403" t="s">
        <v>21039</v>
      </c>
      <c r="H45" s="170" t="s">
        <v>2768</v>
      </c>
      <c r="I45" s="170" t="s">
        <v>2602</v>
      </c>
      <c r="J45" s="155" t="s">
        <v>2768</v>
      </c>
      <c r="K45" s="170">
        <v>1</v>
      </c>
      <c r="L45" s="170">
        <v>12</v>
      </c>
      <c r="M45" s="402">
        <v>185509.8</v>
      </c>
      <c r="N45" s="170">
        <v>1</v>
      </c>
      <c r="O45" s="170">
        <v>6</v>
      </c>
      <c r="P45" s="402">
        <v>94906.800000000017</v>
      </c>
    </row>
    <row r="46" spans="1:16" ht="22.5" x14ac:dyDescent="0.2">
      <c r="A46" s="406" t="s">
        <v>17736</v>
      </c>
      <c r="B46" s="406" t="s">
        <v>2595</v>
      </c>
      <c r="C46" s="170" t="s">
        <v>2594</v>
      </c>
      <c r="D46" s="405" t="s">
        <v>20147</v>
      </c>
      <c r="E46" s="404">
        <v>9000</v>
      </c>
      <c r="F46" s="434">
        <v>45028071</v>
      </c>
      <c r="G46" s="403" t="s">
        <v>21038</v>
      </c>
      <c r="H46" s="170" t="s">
        <v>2661</v>
      </c>
      <c r="I46" s="170" t="s">
        <v>2602</v>
      </c>
      <c r="J46" s="155" t="s">
        <v>2661</v>
      </c>
      <c r="K46" s="170">
        <v>1</v>
      </c>
      <c r="L46" s="170">
        <v>12</v>
      </c>
      <c r="M46" s="402">
        <v>110989.8</v>
      </c>
      <c r="N46" s="170">
        <v>1</v>
      </c>
      <c r="O46" s="170">
        <v>6</v>
      </c>
      <c r="P46" s="402">
        <v>55306.8</v>
      </c>
    </row>
    <row r="47" spans="1:16" ht="22.5" x14ac:dyDescent="0.2">
      <c r="A47" s="406" t="s">
        <v>17736</v>
      </c>
      <c r="B47" s="406" t="s">
        <v>2595</v>
      </c>
      <c r="C47" s="170" t="s">
        <v>2594</v>
      </c>
      <c r="D47" s="405" t="s">
        <v>6144</v>
      </c>
      <c r="E47" s="404">
        <v>4500</v>
      </c>
      <c r="F47" s="434">
        <v>10651052</v>
      </c>
      <c r="G47" s="403" t="s">
        <v>21037</v>
      </c>
      <c r="H47" s="170" t="s">
        <v>2753</v>
      </c>
      <c r="I47" s="170" t="s">
        <v>2602</v>
      </c>
      <c r="J47" s="155" t="s">
        <v>2753</v>
      </c>
      <c r="K47" s="170">
        <v>1</v>
      </c>
      <c r="L47" s="170">
        <v>12</v>
      </c>
      <c r="M47" s="402">
        <v>56952.93</v>
      </c>
      <c r="N47" s="170">
        <v>1</v>
      </c>
      <c r="O47" s="170">
        <v>6</v>
      </c>
      <c r="P47" s="402">
        <v>28295.549999999996</v>
      </c>
    </row>
    <row r="48" spans="1:16" ht="22.5" x14ac:dyDescent="0.2">
      <c r="A48" s="406" t="s">
        <v>17736</v>
      </c>
      <c r="B48" s="406" t="s">
        <v>2595</v>
      </c>
      <c r="C48" s="170" t="s">
        <v>2594</v>
      </c>
      <c r="D48" s="405" t="s">
        <v>21036</v>
      </c>
      <c r="E48" s="404">
        <v>8500</v>
      </c>
      <c r="F48" s="434">
        <v>40952793</v>
      </c>
      <c r="G48" s="403" t="s">
        <v>21035</v>
      </c>
      <c r="H48" s="170" t="s">
        <v>2661</v>
      </c>
      <c r="I48" s="170" t="s">
        <v>2602</v>
      </c>
      <c r="J48" s="155" t="s">
        <v>2661</v>
      </c>
      <c r="K48" s="170">
        <v>1</v>
      </c>
      <c r="L48" s="170">
        <v>12</v>
      </c>
      <c r="M48" s="402">
        <v>104320.77</v>
      </c>
      <c r="N48" s="170">
        <v>1</v>
      </c>
      <c r="O48" s="170">
        <v>6</v>
      </c>
      <c r="P48" s="402">
        <v>52280.830000000009</v>
      </c>
    </row>
    <row r="49" spans="1:16" ht="22.5" x14ac:dyDescent="0.2">
      <c r="A49" s="406" t="s">
        <v>17736</v>
      </c>
      <c r="B49" s="406" t="s">
        <v>2595</v>
      </c>
      <c r="C49" s="170" t="s">
        <v>2594</v>
      </c>
      <c r="D49" s="405" t="s">
        <v>21034</v>
      </c>
      <c r="E49" s="404">
        <v>5000</v>
      </c>
      <c r="F49" s="434">
        <v>42847416</v>
      </c>
      <c r="G49" s="403" t="s">
        <v>21033</v>
      </c>
      <c r="H49" s="170" t="s">
        <v>2597</v>
      </c>
      <c r="I49" s="170" t="s">
        <v>2602</v>
      </c>
      <c r="J49" s="155" t="s">
        <v>2597</v>
      </c>
      <c r="K49" s="170">
        <v>1</v>
      </c>
      <c r="L49" s="170">
        <v>12</v>
      </c>
      <c r="M49" s="402">
        <v>62989.8</v>
      </c>
      <c r="N49" s="170">
        <v>1</v>
      </c>
      <c r="O49" s="170">
        <v>6</v>
      </c>
      <c r="P49" s="402">
        <v>31306.799999999996</v>
      </c>
    </row>
    <row r="50" spans="1:16" ht="22.5" x14ac:dyDescent="0.2">
      <c r="A50" s="406" t="s">
        <v>17736</v>
      </c>
      <c r="B50" s="406" t="s">
        <v>2595</v>
      </c>
      <c r="C50" s="170" t="s">
        <v>2594</v>
      </c>
      <c r="D50" s="405" t="s">
        <v>20178</v>
      </c>
      <c r="E50" s="404">
        <v>4344</v>
      </c>
      <c r="F50" s="434">
        <v>6996663</v>
      </c>
      <c r="G50" s="403" t="s">
        <v>21032</v>
      </c>
      <c r="H50" s="170" t="s">
        <v>2692</v>
      </c>
      <c r="I50" s="170" t="s">
        <v>2602</v>
      </c>
      <c r="J50" s="155" t="s">
        <v>2692</v>
      </c>
      <c r="K50" s="170">
        <v>1</v>
      </c>
      <c r="L50" s="170">
        <v>12</v>
      </c>
      <c r="M50" s="402">
        <v>55117.8</v>
      </c>
      <c r="N50" s="170">
        <v>1</v>
      </c>
      <c r="O50" s="170">
        <v>6</v>
      </c>
      <c r="P50" s="402">
        <v>27370.799999999996</v>
      </c>
    </row>
    <row r="51" spans="1:16" ht="22.5" x14ac:dyDescent="0.2">
      <c r="A51" s="406" t="s">
        <v>17736</v>
      </c>
      <c r="B51" s="406" t="s">
        <v>2595</v>
      </c>
      <c r="C51" s="170" t="s">
        <v>2594</v>
      </c>
      <c r="D51" s="405" t="s">
        <v>21031</v>
      </c>
      <c r="E51" s="404">
        <v>12000</v>
      </c>
      <c r="F51" s="434">
        <v>5382841</v>
      </c>
      <c r="G51" s="403" t="s">
        <v>21030</v>
      </c>
      <c r="H51" s="170" t="s">
        <v>2661</v>
      </c>
      <c r="I51" s="170" t="s">
        <v>2602</v>
      </c>
      <c r="J51" s="155" t="s">
        <v>2661</v>
      </c>
      <c r="K51" s="170">
        <v>1</v>
      </c>
      <c r="L51" s="170">
        <v>5</v>
      </c>
      <c r="M51" s="402">
        <v>55295.75</v>
      </c>
      <c r="N51" s="170"/>
      <c r="O51" s="402">
        <v>0</v>
      </c>
      <c r="P51" s="402"/>
    </row>
    <row r="52" spans="1:16" ht="22.5" x14ac:dyDescent="0.2">
      <c r="A52" s="406" t="s">
        <v>17736</v>
      </c>
      <c r="B52" s="406" t="s">
        <v>2595</v>
      </c>
      <c r="C52" s="170" t="s">
        <v>2594</v>
      </c>
      <c r="D52" s="405" t="s">
        <v>20396</v>
      </c>
      <c r="E52" s="404">
        <v>3500</v>
      </c>
      <c r="F52" s="434">
        <v>46554039</v>
      </c>
      <c r="G52" s="403" t="s">
        <v>21029</v>
      </c>
      <c r="H52" s="170" t="s">
        <v>3030</v>
      </c>
      <c r="I52" s="170" t="s">
        <v>2589</v>
      </c>
      <c r="J52" s="155" t="s">
        <v>3030</v>
      </c>
      <c r="K52" s="170">
        <v>1</v>
      </c>
      <c r="L52" s="170">
        <v>1</v>
      </c>
      <c r="M52" s="402">
        <v>2924.15</v>
      </c>
      <c r="N52" s="170">
        <v>1</v>
      </c>
      <c r="O52" s="170">
        <v>6</v>
      </c>
      <c r="P52" s="402">
        <v>22259.89</v>
      </c>
    </row>
    <row r="53" spans="1:16" ht="22.5" x14ac:dyDescent="0.2">
      <c r="A53" s="406" t="s">
        <v>17736</v>
      </c>
      <c r="B53" s="406" t="s">
        <v>2595</v>
      </c>
      <c r="C53" s="170" t="s">
        <v>2594</v>
      </c>
      <c r="D53" s="405" t="s">
        <v>21028</v>
      </c>
      <c r="E53" s="404">
        <v>9500</v>
      </c>
      <c r="F53" s="434">
        <v>31679003</v>
      </c>
      <c r="G53" s="403" t="s">
        <v>21027</v>
      </c>
      <c r="H53" s="170" t="s">
        <v>2753</v>
      </c>
      <c r="I53" s="170" t="s">
        <v>2602</v>
      </c>
      <c r="J53" s="155" t="s">
        <v>2753</v>
      </c>
      <c r="K53" s="170">
        <v>1</v>
      </c>
      <c r="L53" s="170">
        <v>12</v>
      </c>
      <c r="M53" s="402">
        <v>116903.38</v>
      </c>
      <c r="N53" s="170">
        <v>1</v>
      </c>
      <c r="O53" s="170">
        <v>6</v>
      </c>
      <c r="P53" s="402">
        <v>58306.8</v>
      </c>
    </row>
    <row r="54" spans="1:16" ht="22.5" x14ac:dyDescent="0.2">
      <c r="A54" s="406" t="s">
        <v>17736</v>
      </c>
      <c r="B54" s="406" t="s">
        <v>2595</v>
      </c>
      <c r="C54" s="170" t="s">
        <v>2594</v>
      </c>
      <c r="D54" s="405" t="s">
        <v>21026</v>
      </c>
      <c r="E54" s="404">
        <v>15600</v>
      </c>
      <c r="F54" s="434">
        <v>10203617</v>
      </c>
      <c r="G54" s="403" t="s">
        <v>21025</v>
      </c>
      <c r="H54" s="170" t="s">
        <v>2654</v>
      </c>
      <c r="I54" s="170" t="s">
        <v>2602</v>
      </c>
      <c r="J54" s="155" t="s">
        <v>2654</v>
      </c>
      <c r="K54" s="170">
        <v>1</v>
      </c>
      <c r="L54" s="170">
        <v>12</v>
      </c>
      <c r="M54" s="402">
        <v>189749.8</v>
      </c>
      <c r="N54" s="170">
        <v>1</v>
      </c>
      <c r="O54" s="170">
        <v>0</v>
      </c>
      <c r="P54" s="402">
        <v>4767.8</v>
      </c>
    </row>
    <row r="55" spans="1:16" ht="22.5" x14ac:dyDescent="0.2">
      <c r="A55" s="406" t="s">
        <v>17736</v>
      </c>
      <c r="B55" s="406" t="s">
        <v>2595</v>
      </c>
      <c r="C55" s="170" t="s">
        <v>2594</v>
      </c>
      <c r="D55" s="405" t="s">
        <v>21024</v>
      </c>
      <c r="E55" s="404">
        <v>3714</v>
      </c>
      <c r="F55" s="434">
        <v>9092946</v>
      </c>
      <c r="G55" s="403" t="s">
        <v>21023</v>
      </c>
      <c r="H55" s="170" t="s">
        <v>3322</v>
      </c>
      <c r="I55" s="170" t="s">
        <v>2589</v>
      </c>
      <c r="J55" s="155" t="s">
        <v>3322</v>
      </c>
      <c r="K55" s="170">
        <v>1</v>
      </c>
      <c r="L55" s="170">
        <v>12</v>
      </c>
      <c r="M55" s="402">
        <v>47557.8</v>
      </c>
      <c r="N55" s="170">
        <v>1</v>
      </c>
      <c r="O55" s="170">
        <v>6</v>
      </c>
      <c r="P55" s="402">
        <v>23590.799999999996</v>
      </c>
    </row>
    <row r="56" spans="1:16" ht="22.5" x14ac:dyDescent="0.2">
      <c r="A56" s="406" t="s">
        <v>17736</v>
      </c>
      <c r="B56" s="406" t="s">
        <v>2595</v>
      </c>
      <c r="C56" s="170" t="s">
        <v>2594</v>
      </c>
      <c r="D56" s="405" t="s">
        <v>21022</v>
      </c>
      <c r="E56" s="404">
        <v>5000</v>
      </c>
      <c r="F56" s="434">
        <v>40706213</v>
      </c>
      <c r="G56" s="403" t="s">
        <v>21021</v>
      </c>
      <c r="H56" s="170" t="s">
        <v>2753</v>
      </c>
      <c r="I56" s="170" t="s">
        <v>2602</v>
      </c>
      <c r="J56" s="155" t="s">
        <v>2753</v>
      </c>
      <c r="K56" s="170">
        <v>1</v>
      </c>
      <c r="L56" s="170">
        <v>12</v>
      </c>
      <c r="M56" s="402">
        <v>62879.040000000001</v>
      </c>
      <c r="N56" s="170">
        <v>1</v>
      </c>
      <c r="O56" s="170">
        <v>6</v>
      </c>
      <c r="P56" s="402">
        <v>31306.799999999996</v>
      </c>
    </row>
    <row r="57" spans="1:16" ht="22.5" x14ac:dyDescent="0.2">
      <c r="A57" s="406" t="s">
        <v>17736</v>
      </c>
      <c r="B57" s="406" t="s">
        <v>2595</v>
      </c>
      <c r="C57" s="170" t="s">
        <v>2594</v>
      </c>
      <c r="D57" s="405" t="s">
        <v>21020</v>
      </c>
      <c r="E57" s="404">
        <v>9000</v>
      </c>
      <c r="F57" s="434">
        <v>44996790</v>
      </c>
      <c r="G57" s="403" t="s">
        <v>21019</v>
      </c>
      <c r="H57" s="170" t="s">
        <v>2661</v>
      </c>
      <c r="I57" s="170" t="s">
        <v>2602</v>
      </c>
      <c r="J57" s="155" t="s">
        <v>2661</v>
      </c>
      <c r="K57" s="170">
        <v>1</v>
      </c>
      <c r="L57" s="170">
        <v>12</v>
      </c>
      <c r="M57" s="402">
        <v>110764.8</v>
      </c>
      <c r="N57" s="170">
        <v>1</v>
      </c>
      <c r="O57" s="170">
        <v>6</v>
      </c>
      <c r="P57" s="402">
        <v>55306.8</v>
      </c>
    </row>
    <row r="58" spans="1:16" ht="22.5" x14ac:dyDescent="0.2">
      <c r="A58" s="406" t="s">
        <v>17736</v>
      </c>
      <c r="B58" s="406" t="s">
        <v>2595</v>
      </c>
      <c r="C58" s="170" t="s">
        <v>2594</v>
      </c>
      <c r="D58" s="405" t="s">
        <v>21018</v>
      </c>
      <c r="E58" s="404">
        <v>3500</v>
      </c>
      <c r="F58" s="434">
        <v>40364707</v>
      </c>
      <c r="G58" s="403" t="s">
        <v>21017</v>
      </c>
      <c r="H58" s="170" t="s">
        <v>3215</v>
      </c>
      <c r="I58" s="170" t="s">
        <v>3134</v>
      </c>
      <c r="J58" s="155" t="s">
        <v>3215</v>
      </c>
      <c r="K58" s="170">
        <v>1</v>
      </c>
      <c r="L58" s="170">
        <v>12</v>
      </c>
      <c r="M58" s="402">
        <v>44989.8</v>
      </c>
      <c r="N58" s="170">
        <v>1</v>
      </c>
      <c r="O58" s="170">
        <v>6</v>
      </c>
      <c r="P58" s="402">
        <v>22306.799999999996</v>
      </c>
    </row>
    <row r="59" spans="1:16" ht="22.5" x14ac:dyDescent="0.2">
      <c r="A59" s="406" t="s">
        <v>17736</v>
      </c>
      <c r="B59" s="406" t="s">
        <v>2595</v>
      </c>
      <c r="C59" s="170" t="s">
        <v>2594</v>
      </c>
      <c r="D59" s="405" t="s">
        <v>18758</v>
      </c>
      <c r="E59" s="404">
        <v>10000</v>
      </c>
      <c r="F59" s="434">
        <v>43061350</v>
      </c>
      <c r="G59" s="403" t="s">
        <v>21016</v>
      </c>
      <c r="H59" s="170" t="s">
        <v>21015</v>
      </c>
      <c r="I59" s="170" t="s">
        <v>2602</v>
      </c>
      <c r="J59" s="155" t="s">
        <v>21015</v>
      </c>
      <c r="K59" s="170">
        <v>1</v>
      </c>
      <c r="L59" s="170">
        <v>2</v>
      </c>
      <c r="M59" s="402">
        <v>20411.64</v>
      </c>
      <c r="N59" s="170">
        <v>1</v>
      </c>
      <c r="O59" s="170">
        <v>2</v>
      </c>
      <c r="P59" s="402">
        <v>23903.399999999998</v>
      </c>
    </row>
    <row r="60" spans="1:16" ht="22.5" x14ac:dyDescent="0.2">
      <c r="A60" s="406" t="s">
        <v>17736</v>
      </c>
      <c r="B60" s="406" t="s">
        <v>2595</v>
      </c>
      <c r="C60" s="170" t="s">
        <v>2594</v>
      </c>
      <c r="D60" s="405" t="s">
        <v>21014</v>
      </c>
      <c r="E60" s="404">
        <v>5000</v>
      </c>
      <c r="F60" s="434">
        <v>25466632</v>
      </c>
      <c r="G60" s="403" t="s">
        <v>21013</v>
      </c>
      <c r="H60" s="170" t="s">
        <v>3215</v>
      </c>
      <c r="I60" s="170" t="s">
        <v>3134</v>
      </c>
      <c r="J60" s="155" t="s">
        <v>3215</v>
      </c>
      <c r="K60" s="170">
        <v>1</v>
      </c>
      <c r="L60" s="170">
        <v>12</v>
      </c>
      <c r="M60" s="402">
        <v>62989.8</v>
      </c>
      <c r="N60" s="170">
        <v>1</v>
      </c>
      <c r="O60" s="170">
        <v>6</v>
      </c>
      <c r="P60" s="402">
        <v>31306.799999999996</v>
      </c>
    </row>
    <row r="61" spans="1:16" ht="22.5" x14ac:dyDescent="0.2">
      <c r="A61" s="406" t="s">
        <v>17736</v>
      </c>
      <c r="B61" s="406" t="s">
        <v>2595</v>
      </c>
      <c r="C61" s="170" t="s">
        <v>2594</v>
      </c>
      <c r="D61" s="405" t="s">
        <v>20465</v>
      </c>
      <c r="E61" s="404">
        <v>5000</v>
      </c>
      <c r="F61" s="434">
        <v>27145404</v>
      </c>
      <c r="G61" s="403" t="s">
        <v>21012</v>
      </c>
      <c r="H61" s="170" t="s">
        <v>2753</v>
      </c>
      <c r="I61" s="170" t="s">
        <v>2602</v>
      </c>
      <c r="J61" s="155" t="s">
        <v>2753</v>
      </c>
      <c r="K61" s="170">
        <v>1</v>
      </c>
      <c r="L61" s="170">
        <v>12</v>
      </c>
      <c r="M61" s="402">
        <v>62989.8</v>
      </c>
      <c r="N61" s="170">
        <v>1</v>
      </c>
      <c r="O61" s="170">
        <v>6</v>
      </c>
      <c r="P61" s="402">
        <v>31306.799999999996</v>
      </c>
    </row>
    <row r="62" spans="1:16" ht="22.5" x14ac:dyDescent="0.2">
      <c r="A62" s="406" t="s">
        <v>17736</v>
      </c>
      <c r="B62" s="406" t="s">
        <v>2595</v>
      </c>
      <c r="C62" s="170" t="s">
        <v>2594</v>
      </c>
      <c r="D62" s="405" t="s">
        <v>18437</v>
      </c>
      <c r="E62" s="404">
        <v>9000</v>
      </c>
      <c r="F62" s="434">
        <v>40655163</v>
      </c>
      <c r="G62" s="403" t="s">
        <v>21011</v>
      </c>
      <c r="H62" s="170" t="s">
        <v>2692</v>
      </c>
      <c r="I62" s="170" t="s">
        <v>2602</v>
      </c>
      <c r="J62" s="155" t="s">
        <v>2692</v>
      </c>
      <c r="K62" s="170"/>
      <c r="L62" s="402">
        <v>0</v>
      </c>
      <c r="M62" s="402"/>
      <c r="N62" s="170">
        <v>1</v>
      </c>
      <c r="O62" s="170">
        <v>1</v>
      </c>
      <c r="P62" s="402">
        <v>13335.599999999999</v>
      </c>
    </row>
    <row r="63" spans="1:16" ht="22.5" x14ac:dyDescent="0.2">
      <c r="A63" s="406" t="s">
        <v>17736</v>
      </c>
      <c r="B63" s="406" t="s">
        <v>2595</v>
      </c>
      <c r="C63" s="170" t="s">
        <v>2594</v>
      </c>
      <c r="D63" s="405" t="s">
        <v>19993</v>
      </c>
      <c r="E63" s="404">
        <v>9000</v>
      </c>
      <c r="F63" s="434">
        <v>9875371</v>
      </c>
      <c r="G63" s="403" t="s">
        <v>21010</v>
      </c>
      <c r="H63" s="170" t="s">
        <v>4810</v>
      </c>
      <c r="I63" s="170" t="s">
        <v>2602</v>
      </c>
      <c r="J63" s="155" t="s">
        <v>4810</v>
      </c>
      <c r="K63" s="170">
        <v>1</v>
      </c>
      <c r="L63" s="170">
        <v>11</v>
      </c>
      <c r="M63" s="402">
        <v>94996.5</v>
      </c>
      <c r="N63" s="170"/>
      <c r="O63" s="402">
        <v>0</v>
      </c>
      <c r="P63" s="402"/>
    </row>
    <row r="64" spans="1:16" ht="22.5" x14ac:dyDescent="0.2">
      <c r="A64" s="406" t="s">
        <v>17736</v>
      </c>
      <c r="B64" s="406" t="s">
        <v>2595</v>
      </c>
      <c r="C64" s="170" t="s">
        <v>2594</v>
      </c>
      <c r="D64" s="405" t="s">
        <v>6226</v>
      </c>
      <c r="E64" s="404">
        <v>10000</v>
      </c>
      <c r="F64" s="434">
        <v>70071357</v>
      </c>
      <c r="G64" s="403" t="s">
        <v>21009</v>
      </c>
      <c r="H64" s="170" t="s">
        <v>4810</v>
      </c>
      <c r="I64" s="170" t="s">
        <v>2602</v>
      </c>
      <c r="J64" s="155" t="s">
        <v>4810</v>
      </c>
      <c r="K64" s="170">
        <v>1</v>
      </c>
      <c r="L64" s="170">
        <v>1</v>
      </c>
      <c r="M64" s="402">
        <v>10527.48</v>
      </c>
      <c r="N64" s="170"/>
      <c r="O64" s="402">
        <v>0</v>
      </c>
      <c r="P64" s="402"/>
    </row>
    <row r="65" spans="1:16" ht="22.5" x14ac:dyDescent="0.2">
      <c r="A65" s="406" t="s">
        <v>17736</v>
      </c>
      <c r="B65" s="406" t="s">
        <v>2595</v>
      </c>
      <c r="C65" s="170" t="s">
        <v>2594</v>
      </c>
      <c r="D65" s="405" t="s">
        <v>21008</v>
      </c>
      <c r="E65" s="404">
        <v>4550</v>
      </c>
      <c r="F65" s="434">
        <v>40707891</v>
      </c>
      <c r="G65" s="403" t="s">
        <v>21007</v>
      </c>
      <c r="H65" s="170" t="s">
        <v>2753</v>
      </c>
      <c r="I65" s="170" t="s">
        <v>2602</v>
      </c>
      <c r="J65" s="155" t="s">
        <v>2753</v>
      </c>
      <c r="K65" s="170">
        <v>1</v>
      </c>
      <c r="L65" s="170">
        <v>12</v>
      </c>
      <c r="M65" s="402">
        <v>57589.8</v>
      </c>
      <c r="N65" s="170">
        <v>1</v>
      </c>
      <c r="O65" s="170">
        <v>6</v>
      </c>
      <c r="P65" s="402">
        <v>28606.799999999996</v>
      </c>
    </row>
    <row r="66" spans="1:16" ht="22.5" x14ac:dyDescent="0.2">
      <c r="A66" s="406" t="s">
        <v>17736</v>
      </c>
      <c r="B66" s="406" t="s">
        <v>2595</v>
      </c>
      <c r="C66" s="170" t="s">
        <v>2594</v>
      </c>
      <c r="D66" s="405" t="s">
        <v>18347</v>
      </c>
      <c r="E66" s="404">
        <v>2500</v>
      </c>
      <c r="F66" s="434">
        <v>8883352</v>
      </c>
      <c r="G66" s="403" t="s">
        <v>21006</v>
      </c>
      <c r="H66" s="170" t="s">
        <v>6362</v>
      </c>
      <c r="I66" s="170" t="s">
        <v>2602</v>
      </c>
      <c r="J66" s="155" t="s">
        <v>6362</v>
      </c>
      <c r="K66" s="170">
        <v>1</v>
      </c>
      <c r="L66" s="170">
        <v>1</v>
      </c>
      <c r="M66" s="402">
        <v>3577.85</v>
      </c>
      <c r="N66" s="170">
        <v>1</v>
      </c>
      <c r="O66" s="170">
        <v>1</v>
      </c>
      <c r="P66" s="402">
        <v>3217.38</v>
      </c>
    </row>
    <row r="67" spans="1:16" ht="22.5" x14ac:dyDescent="0.2">
      <c r="A67" s="406" t="s">
        <v>17736</v>
      </c>
      <c r="B67" s="406" t="s">
        <v>2595</v>
      </c>
      <c r="C67" s="170" t="s">
        <v>2594</v>
      </c>
      <c r="D67" s="405" t="s">
        <v>21005</v>
      </c>
      <c r="E67" s="404">
        <v>3000</v>
      </c>
      <c r="F67" s="434">
        <v>33425845</v>
      </c>
      <c r="G67" s="403" t="s">
        <v>21004</v>
      </c>
      <c r="H67" s="170" t="s">
        <v>21003</v>
      </c>
      <c r="I67" s="170" t="s">
        <v>17747</v>
      </c>
      <c r="J67" s="155" t="s">
        <v>21003</v>
      </c>
      <c r="K67" s="170">
        <v>1</v>
      </c>
      <c r="L67" s="170">
        <v>12</v>
      </c>
      <c r="M67" s="402">
        <v>38816.089999999997</v>
      </c>
      <c r="N67" s="170">
        <v>1</v>
      </c>
      <c r="O67" s="170">
        <v>6</v>
      </c>
      <c r="P67" s="402">
        <v>19306.8</v>
      </c>
    </row>
    <row r="68" spans="1:16" ht="22.5" x14ac:dyDescent="0.2">
      <c r="A68" s="406" t="s">
        <v>17736</v>
      </c>
      <c r="B68" s="406" t="s">
        <v>2595</v>
      </c>
      <c r="C68" s="170" t="s">
        <v>2594</v>
      </c>
      <c r="D68" s="405" t="s">
        <v>6144</v>
      </c>
      <c r="E68" s="404">
        <v>2450</v>
      </c>
      <c r="F68" s="434">
        <v>10195952</v>
      </c>
      <c r="G68" s="403" t="s">
        <v>21002</v>
      </c>
      <c r="H68" s="170" t="s">
        <v>3386</v>
      </c>
      <c r="I68" s="170" t="s">
        <v>17747</v>
      </c>
      <c r="J68" s="155" t="s">
        <v>3386</v>
      </c>
      <c r="K68" s="170">
        <v>1</v>
      </c>
      <c r="L68" s="170">
        <v>3</v>
      </c>
      <c r="M68" s="402">
        <v>8372.4500000000007</v>
      </c>
      <c r="N68" s="170">
        <v>1</v>
      </c>
      <c r="O68" s="170">
        <v>6</v>
      </c>
      <c r="P68" s="402">
        <v>16006.8</v>
      </c>
    </row>
    <row r="69" spans="1:16" ht="22.5" x14ac:dyDescent="0.2">
      <c r="A69" s="406" t="s">
        <v>17736</v>
      </c>
      <c r="B69" s="406" t="s">
        <v>2595</v>
      </c>
      <c r="C69" s="170" t="s">
        <v>2594</v>
      </c>
      <c r="D69" s="405" t="s">
        <v>6969</v>
      </c>
      <c r="E69" s="404">
        <v>11000</v>
      </c>
      <c r="F69" s="434">
        <v>6638272</v>
      </c>
      <c r="G69" s="403" t="s">
        <v>21001</v>
      </c>
      <c r="H69" s="170" t="s">
        <v>2661</v>
      </c>
      <c r="I69" s="170" t="s">
        <v>2602</v>
      </c>
      <c r="J69" s="155" t="s">
        <v>2661</v>
      </c>
      <c r="K69" s="170">
        <v>1</v>
      </c>
      <c r="L69" s="170">
        <v>12</v>
      </c>
      <c r="M69" s="402">
        <v>135490.15</v>
      </c>
      <c r="N69" s="170">
        <v>1</v>
      </c>
      <c r="O69" s="170">
        <v>6</v>
      </c>
      <c r="P69" s="402">
        <v>67306.8</v>
      </c>
    </row>
    <row r="70" spans="1:16" ht="22.5" x14ac:dyDescent="0.2">
      <c r="A70" s="406" t="s">
        <v>17736</v>
      </c>
      <c r="B70" s="406" t="s">
        <v>2595</v>
      </c>
      <c r="C70" s="170" t="s">
        <v>2594</v>
      </c>
      <c r="D70" s="405" t="s">
        <v>17779</v>
      </c>
      <c r="E70" s="404">
        <v>7000</v>
      </c>
      <c r="F70" s="434">
        <v>40129428</v>
      </c>
      <c r="G70" s="403" t="s">
        <v>21000</v>
      </c>
      <c r="H70" s="170" t="s">
        <v>4810</v>
      </c>
      <c r="I70" s="170" t="s">
        <v>2602</v>
      </c>
      <c r="J70" s="155" t="s">
        <v>4810</v>
      </c>
      <c r="K70" s="170">
        <v>1</v>
      </c>
      <c r="L70" s="170">
        <v>12</v>
      </c>
      <c r="M70" s="402">
        <v>86976.19</v>
      </c>
      <c r="N70" s="170">
        <v>1</v>
      </c>
      <c r="O70" s="170">
        <v>3</v>
      </c>
      <c r="P70" s="402">
        <v>22026.75</v>
      </c>
    </row>
    <row r="71" spans="1:16" ht="22.5" x14ac:dyDescent="0.2">
      <c r="A71" s="406" t="s">
        <v>17736</v>
      </c>
      <c r="B71" s="406" t="s">
        <v>2595</v>
      </c>
      <c r="C71" s="170" t="s">
        <v>2594</v>
      </c>
      <c r="D71" s="405" t="s">
        <v>20999</v>
      </c>
      <c r="E71" s="404">
        <v>12000</v>
      </c>
      <c r="F71" s="434">
        <v>9348072</v>
      </c>
      <c r="G71" s="403" t="s">
        <v>20998</v>
      </c>
      <c r="H71" s="170" t="s">
        <v>2668</v>
      </c>
      <c r="I71" s="170" t="s">
        <v>2602</v>
      </c>
      <c r="J71" s="155" t="s">
        <v>2668</v>
      </c>
      <c r="K71" s="170">
        <v>1</v>
      </c>
      <c r="L71" s="170">
        <v>1</v>
      </c>
      <c r="M71" s="402">
        <v>15471.63</v>
      </c>
      <c r="N71" s="170">
        <v>1</v>
      </c>
      <c r="O71" s="170">
        <v>6</v>
      </c>
      <c r="P71" s="402">
        <v>73306.8</v>
      </c>
    </row>
    <row r="72" spans="1:16" ht="22.5" x14ac:dyDescent="0.2">
      <c r="A72" s="406" t="s">
        <v>17736</v>
      </c>
      <c r="B72" s="406" t="s">
        <v>2595</v>
      </c>
      <c r="C72" s="170" t="s">
        <v>2594</v>
      </c>
      <c r="D72" s="405" t="s">
        <v>19594</v>
      </c>
      <c r="E72" s="404">
        <v>7000</v>
      </c>
      <c r="F72" s="434">
        <v>9844354</v>
      </c>
      <c r="G72" s="403" t="s">
        <v>20997</v>
      </c>
      <c r="H72" s="170" t="s">
        <v>17887</v>
      </c>
      <c r="I72" s="170" t="s">
        <v>2589</v>
      </c>
      <c r="J72" s="155" t="s">
        <v>17887</v>
      </c>
      <c r="K72" s="170">
        <v>1</v>
      </c>
      <c r="L72" s="170">
        <v>12</v>
      </c>
      <c r="M72" s="402">
        <v>86973.759999999995</v>
      </c>
      <c r="N72" s="170">
        <v>1</v>
      </c>
      <c r="O72" s="170">
        <v>6</v>
      </c>
      <c r="P72" s="402">
        <v>43306.8</v>
      </c>
    </row>
    <row r="73" spans="1:16" ht="22.5" x14ac:dyDescent="0.2">
      <c r="A73" s="406" t="s">
        <v>17736</v>
      </c>
      <c r="B73" s="406" t="s">
        <v>2595</v>
      </c>
      <c r="C73" s="170" t="s">
        <v>2594</v>
      </c>
      <c r="D73" s="405" t="s">
        <v>20996</v>
      </c>
      <c r="E73" s="404">
        <v>5000</v>
      </c>
      <c r="F73" s="434">
        <v>74299096</v>
      </c>
      <c r="G73" s="403" t="s">
        <v>20995</v>
      </c>
      <c r="H73" s="170" t="s">
        <v>2897</v>
      </c>
      <c r="I73" s="170" t="s">
        <v>2589</v>
      </c>
      <c r="J73" s="155" t="s">
        <v>2897</v>
      </c>
      <c r="K73" s="170">
        <v>1</v>
      </c>
      <c r="L73" s="170">
        <v>9</v>
      </c>
      <c r="M73" s="402">
        <v>44709.5</v>
      </c>
      <c r="N73" s="170">
        <v>1</v>
      </c>
      <c r="O73" s="170">
        <v>6</v>
      </c>
      <c r="P73" s="402">
        <v>37949.85</v>
      </c>
    </row>
    <row r="74" spans="1:16" ht="22.5" x14ac:dyDescent="0.2">
      <c r="A74" s="406" t="s">
        <v>17736</v>
      </c>
      <c r="B74" s="406" t="s">
        <v>2595</v>
      </c>
      <c r="C74" s="170" t="s">
        <v>2594</v>
      </c>
      <c r="D74" s="405" t="s">
        <v>20994</v>
      </c>
      <c r="E74" s="404">
        <v>7000</v>
      </c>
      <c r="F74" s="434">
        <v>71041907</v>
      </c>
      <c r="G74" s="403" t="s">
        <v>20993</v>
      </c>
      <c r="H74" s="170" t="s">
        <v>3277</v>
      </c>
      <c r="I74" s="170" t="s">
        <v>2602</v>
      </c>
      <c r="J74" s="155" t="s">
        <v>3277</v>
      </c>
      <c r="K74" s="170">
        <v>1</v>
      </c>
      <c r="L74" s="170">
        <v>11</v>
      </c>
      <c r="M74" s="402">
        <v>77715.649999999994</v>
      </c>
      <c r="N74" s="170">
        <v>1</v>
      </c>
      <c r="O74" s="170">
        <v>6</v>
      </c>
      <c r="P74" s="402">
        <v>43306.8</v>
      </c>
    </row>
    <row r="75" spans="1:16" ht="22.5" x14ac:dyDescent="0.2">
      <c r="A75" s="406" t="s">
        <v>17736</v>
      </c>
      <c r="B75" s="406" t="s">
        <v>2595</v>
      </c>
      <c r="C75" s="170" t="s">
        <v>2594</v>
      </c>
      <c r="D75" s="405" t="s">
        <v>6144</v>
      </c>
      <c r="E75" s="404">
        <v>3000</v>
      </c>
      <c r="F75" s="434">
        <v>6923406</v>
      </c>
      <c r="G75" s="403" t="s">
        <v>20992</v>
      </c>
      <c r="H75" s="170" t="s">
        <v>3386</v>
      </c>
      <c r="I75" s="170" t="s">
        <v>17747</v>
      </c>
      <c r="J75" s="155" t="s">
        <v>3386</v>
      </c>
      <c r="K75" s="170">
        <v>1</v>
      </c>
      <c r="L75" s="170">
        <v>12</v>
      </c>
      <c r="M75" s="402">
        <v>38985.839999999997</v>
      </c>
      <c r="N75" s="170">
        <v>1</v>
      </c>
      <c r="O75" s="170">
        <v>6</v>
      </c>
      <c r="P75" s="402">
        <v>19295.759999999998</v>
      </c>
    </row>
    <row r="76" spans="1:16" ht="22.5" x14ac:dyDescent="0.2">
      <c r="A76" s="406" t="s">
        <v>17736</v>
      </c>
      <c r="B76" s="406" t="s">
        <v>2595</v>
      </c>
      <c r="C76" s="170" t="s">
        <v>2594</v>
      </c>
      <c r="D76" s="405" t="s">
        <v>20991</v>
      </c>
      <c r="E76" s="404">
        <v>3000</v>
      </c>
      <c r="F76" s="434">
        <v>42477487</v>
      </c>
      <c r="G76" s="403" t="s">
        <v>20990</v>
      </c>
      <c r="H76" s="170" t="s">
        <v>3215</v>
      </c>
      <c r="I76" s="170" t="s">
        <v>17747</v>
      </c>
      <c r="J76" s="155" t="s">
        <v>3215</v>
      </c>
      <c r="K76" s="170">
        <v>1</v>
      </c>
      <c r="L76" s="170">
        <v>12</v>
      </c>
      <c r="M76" s="402">
        <v>38989.800000000003</v>
      </c>
      <c r="N76" s="170">
        <v>1</v>
      </c>
      <c r="O76" s="170">
        <v>6</v>
      </c>
      <c r="P76" s="402">
        <v>19306.8</v>
      </c>
    </row>
    <row r="77" spans="1:16" ht="22.5" x14ac:dyDescent="0.2">
      <c r="A77" s="406" t="s">
        <v>17736</v>
      </c>
      <c r="B77" s="406" t="s">
        <v>2595</v>
      </c>
      <c r="C77" s="170" t="s">
        <v>2594</v>
      </c>
      <c r="D77" s="405" t="s">
        <v>20989</v>
      </c>
      <c r="E77" s="404">
        <v>7000</v>
      </c>
      <c r="F77" s="434">
        <v>28314387</v>
      </c>
      <c r="G77" s="403" t="s">
        <v>20988</v>
      </c>
      <c r="H77" s="170" t="s">
        <v>2673</v>
      </c>
      <c r="I77" s="170" t="s">
        <v>2602</v>
      </c>
      <c r="J77" s="155" t="s">
        <v>2673</v>
      </c>
      <c r="K77" s="170"/>
      <c r="L77" s="402">
        <v>0</v>
      </c>
      <c r="M77" s="402"/>
      <c r="N77" s="170">
        <v>1</v>
      </c>
      <c r="O77" s="170">
        <v>6</v>
      </c>
      <c r="P77" s="402">
        <v>40973.47</v>
      </c>
    </row>
    <row r="78" spans="1:16" ht="22.5" x14ac:dyDescent="0.2">
      <c r="A78" s="406" t="s">
        <v>17736</v>
      </c>
      <c r="B78" s="406" t="s">
        <v>2595</v>
      </c>
      <c r="C78" s="170" t="s">
        <v>2594</v>
      </c>
      <c r="D78" s="405" t="s">
        <v>20987</v>
      </c>
      <c r="E78" s="404">
        <v>9000</v>
      </c>
      <c r="F78" s="434">
        <v>46246263</v>
      </c>
      <c r="G78" s="403" t="s">
        <v>20986</v>
      </c>
      <c r="H78" s="170" t="s">
        <v>20985</v>
      </c>
      <c r="I78" s="170" t="s">
        <v>2602</v>
      </c>
      <c r="J78" s="155" t="s">
        <v>20985</v>
      </c>
      <c r="K78" s="170">
        <v>1</v>
      </c>
      <c r="L78" s="170">
        <v>11</v>
      </c>
      <c r="M78" s="402">
        <v>103325.22</v>
      </c>
      <c r="N78" s="170">
        <v>1</v>
      </c>
      <c r="O78" s="170">
        <v>6</v>
      </c>
      <c r="P78" s="402">
        <v>55306.8</v>
      </c>
    </row>
    <row r="79" spans="1:16" ht="22.5" x14ac:dyDescent="0.2">
      <c r="A79" s="406" t="s">
        <v>17736</v>
      </c>
      <c r="B79" s="406" t="s">
        <v>2595</v>
      </c>
      <c r="C79" s="170" t="s">
        <v>2594</v>
      </c>
      <c r="D79" s="405" t="s">
        <v>19492</v>
      </c>
      <c r="E79" s="404">
        <v>7000</v>
      </c>
      <c r="F79" s="434">
        <v>45070517</v>
      </c>
      <c r="G79" s="403" t="s">
        <v>20984</v>
      </c>
      <c r="H79" s="170" t="s">
        <v>2627</v>
      </c>
      <c r="I79" s="170" t="s">
        <v>2602</v>
      </c>
      <c r="J79" s="155" t="s">
        <v>2627</v>
      </c>
      <c r="K79" s="170">
        <v>1</v>
      </c>
      <c r="L79" s="170">
        <v>12</v>
      </c>
      <c r="M79" s="402">
        <v>86942.65</v>
      </c>
      <c r="N79" s="170">
        <v>1</v>
      </c>
      <c r="O79" s="170">
        <v>6</v>
      </c>
      <c r="P79" s="402">
        <v>43306.8</v>
      </c>
    </row>
    <row r="80" spans="1:16" ht="22.5" x14ac:dyDescent="0.2">
      <c r="A80" s="406" t="s">
        <v>17736</v>
      </c>
      <c r="B80" s="406" t="s">
        <v>2595</v>
      </c>
      <c r="C80" s="170" t="s">
        <v>2594</v>
      </c>
      <c r="D80" s="405" t="s">
        <v>20983</v>
      </c>
      <c r="E80" s="404">
        <v>12000</v>
      </c>
      <c r="F80" s="434">
        <v>40380804</v>
      </c>
      <c r="G80" s="403" t="s">
        <v>20982</v>
      </c>
      <c r="H80" s="170" t="s">
        <v>2627</v>
      </c>
      <c r="I80" s="170" t="s">
        <v>2602</v>
      </c>
      <c r="J80" s="155" t="s">
        <v>2627</v>
      </c>
      <c r="K80" s="170"/>
      <c r="L80" s="402">
        <v>0</v>
      </c>
      <c r="M80" s="402"/>
      <c r="N80" s="170">
        <v>1</v>
      </c>
      <c r="O80" s="170">
        <v>6</v>
      </c>
      <c r="P80" s="402">
        <v>69227.67</v>
      </c>
    </row>
    <row r="81" spans="1:16" ht="22.5" x14ac:dyDescent="0.2">
      <c r="A81" s="406" t="s">
        <v>17736</v>
      </c>
      <c r="B81" s="406" t="s">
        <v>2595</v>
      </c>
      <c r="C81" s="170" t="s">
        <v>2594</v>
      </c>
      <c r="D81" s="405" t="s">
        <v>20981</v>
      </c>
      <c r="E81" s="404">
        <v>7500</v>
      </c>
      <c r="F81" s="434">
        <v>40506447</v>
      </c>
      <c r="G81" s="403" t="s">
        <v>20980</v>
      </c>
      <c r="H81" s="170" t="s">
        <v>6255</v>
      </c>
      <c r="I81" s="170" t="s">
        <v>2589</v>
      </c>
      <c r="J81" s="155" t="s">
        <v>6255</v>
      </c>
      <c r="K81" s="170">
        <v>1</v>
      </c>
      <c r="L81" s="170">
        <v>12</v>
      </c>
      <c r="M81" s="402">
        <v>86747.23</v>
      </c>
      <c r="N81" s="170">
        <v>1</v>
      </c>
      <c r="O81" s="170">
        <v>2</v>
      </c>
      <c r="P81" s="402">
        <v>12467.8</v>
      </c>
    </row>
    <row r="82" spans="1:16" ht="22.5" x14ac:dyDescent="0.2">
      <c r="A82" s="406" t="s">
        <v>17736</v>
      </c>
      <c r="B82" s="406" t="s">
        <v>2595</v>
      </c>
      <c r="C82" s="170" t="s">
        <v>2594</v>
      </c>
      <c r="D82" s="405" t="s">
        <v>20979</v>
      </c>
      <c r="E82" s="404">
        <v>7000</v>
      </c>
      <c r="F82" s="434">
        <v>42962172</v>
      </c>
      <c r="G82" s="403" t="s">
        <v>20978</v>
      </c>
      <c r="H82" s="170" t="s">
        <v>2753</v>
      </c>
      <c r="I82" s="170" t="s">
        <v>2602</v>
      </c>
      <c r="J82" s="155" t="s">
        <v>2753</v>
      </c>
      <c r="K82" s="170">
        <v>1</v>
      </c>
      <c r="L82" s="170">
        <v>12</v>
      </c>
      <c r="M82" s="402">
        <v>86773.49</v>
      </c>
      <c r="N82" s="170">
        <v>1</v>
      </c>
      <c r="O82" s="170">
        <v>6</v>
      </c>
      <c r="P82" s="402">
        <v>43306.8</v>
      </c>
    </row>
    <row r="83" spans="1:16" ht="22.5" x14ac:dyDescent="0.2">
      <c r="A83" s="406" t="s">
        <v>17736</v>
      </c>
      <c r="B83" s="406" t="s">
        <v>2595</v>
      </c>
      <c r="C83" s="170" t="s">
        <v>2594</v>
      </c>
      <c r="D83" s="405" t="s">
        <v>17976</v>
      </c>
      <c r="E83" s="404">
        <v>4139.04</v>
      </c>
      <c r="F83" s="434">
        <v>24687808</v>
      </c>
      <c r="G83" s="403" t="s">
        <v>20977</v>
      </c>
      <c r="H83" s="170" t="s">
        <v>2753</v>
      </c>
      <c r="I83" s="170" t="s">
        <v>2602</v>
      </c>
      <c r="J83" s="155" t="s">
        <v>2753</v>
      </c>
      <c r="K83" s="170">
        <v>1</v>
      </c>
      <c r="L83" s="170">
        <v>12</v>
      </c>
      <c r="M83" s="402">
        <v>52658.28</v>
      </c>
      <c r="N83" s="170">
        <v>1</v>
      </c>
      <c r="O83" s="170">
        <v>6</v>
      </c>
      <c r="P83" s="402">
        <v>26141.040000000001</v>
      </c>
    </row>
    <row r="84" spans="1:16" ht="22.5" x14ac:dyDescent="0.2">
      <c r="A84" s="406" t="s">
        <v>17736</v>
      </c>
      <c r="B84" s="406" t="s">
        <v>2595</v>
      </c>
      <c r="C84" s="170" t="s">
        <v>2594</v>
      </c>
      <c r="D84" s="405" t="s">
        <v>20976</v>
      </c>
      <c r="E84" s="404">
        <v>8000</v>
      </c>
      <c r="F84" s="434">
        <v>9635377</v>
      </c>
      <c r="G84" s="403" t="s">
        <v>20975</v>
      </c>
      <c r="H84" s="170" t="s">
        <v>2753</v>
      </c>
      <c r="I84" s="170" t="s">
        <v>2602</v>
      </c>
      <c r="J84" s="155" t="s">
        <v>2753</v>
      </c>
      <c r="K84" s="170">
        <v>1</v>
      </c>
      <c r="L84" s="170">
        <v>12</v>
      </c>
      <c r="M84" s="402">
        <v>98989.8</v>
      </c>
      <c r="N84" s="170">
        <v>1</v>
      </c>
      <c r="O84" s="170">
        <v>6</v>
      </c>
      <c r="P84" s="402">
        <v>49306.8</v>
      </c>
    </row>
    <row r="85" spans="1:16" ht="22.5" x14ac:dyDescent="0.2">
      <c r="A85" s="406" t="s">
        <v>17736</v>
      </c>
      <c r="B85" s="406" t="s">
        <v>2595</v>
      </c>
      <c r="C85" s="170" t="s">
        <v>2594</v>
      </c>
      <c r="D85" s="405" t="s">
        <v>20974</v>
      </c>
      <c r="E85" s="404">
        <v>8000</v>
      </c>
      <c r="F85" s="434">
        <v>10104642</v>
      </c>
      <c r="G85" s="403" t="s">
        <v>20973</v>
      </c>
      <c r="H85" s="170" t="s">
        <v>2753</v>
      </c>
      <c r="I85" s="170" t="s">
        <v>2602</v>
      </c>
      <c r="J85" s="155" t="s">
        <v>2753</v>
      </c>
      <c r="K85" s="170">
        <v>1</v>
      </c>
      <c r="L85" s="170">
        <v>12</v>
      </c>
      <c r="M85" s="402">
        <v>98988.69</v>
      </c>
      <c r="N85" s="170">
        <v>1</v>
      </c>
      <c r="O85" s="170">
        <v>6</v>
      </c>
      <c r="P85" s="402">
        <v>49306.8</v>
      </c>
    </row>
    <row r="86" spans="1:16" ht="22.5" x14ac:dyDescent="0.2">
      <c r="A86" s="406" t="s">
        <v>17736</v>
      </c>
      <c r="B86" s="406" t="s">
        <v>2595</v>
      </c>
      <c r="C86" s="170" t="s">
        <v>2594</v>
      </c>
      <c r="D86" s="405" t="s">
        <v>17993</v>
      </c>
      <c r="E86" s="404">
        <v>3000</v>
      </c>
      <c r="F86" s="434">
        <v>7510862</v>
      </c>
      <c r="G86" s="403" t="s">
        <v>20972</v>
      </c>
      <c r="H86" s="170" t="s">
        <v>3521</v>
      </c>
      <c r="I86" s="170" t="s">
        <v>6279</v>
      </c>
      <c r="J86" s="155" t="s">
        <v>6279</v>
      </c>
      <c r="K86" s="170"/>
      <c r="L86" s="402">
        <v>0</v>
      </c>
      <c r="M86" s="402"/>
      <c r="N86" s="170">
        <v>1</v>
      </c>
      <c r="O86" s="170">
        <v>0</v>
      </c>
      <c r="P86" s="402">
        <v>283.7</v>
      </c>
    </row>
    <row r="87" spans="1:16" ht="22.5" x14ac:dyDescent="0.2">
      <c r="A87" s="406" t="s">
        <v>17736</v>
      </c>
      <c r="B87" s="406" t="s">
        <v>2595</v>
      </c>
      <c r="C87" s="170" t="s">
        <v>2594</v>
      </c>
      <c r="D87" s="405" t="s">
        <v>20971</v>
      </c>
      <c r="E87" s="404">
        <v>15600</v>
      </c>
      <c r="F87" s="434">
        <v>9917145</v>
      </c>
      <c r="G87" s="403" t="s">
        <v>20970</v>
      </c>
      <c r="H87" s="170" t="s">
        <v>6239</v>
      </c>
      <c r="I87" s="170" t="s">
        <v>2602</v>
      </c>
      <c r="J87" s="155" t="s">
        <v>6239</v>
      </c>
      <c r="K87" s="170">
        <v>1</v>
      </c>
      <c r="L87" s="170">
        <v>0</v>
      </c>
      <c r="M87" s="402">
        <v>4854.1499999999996</v>
      </c>
      <c r="N87" s="170">
        <v>1</v>
      </c>
      <c r="O87" s="170">
        <v>5</v>
      </c>
      <c r="P87" s="402">
        <v>83943.470000000016</v>
      </c>
    </row>
    <row r="88" spans="1:16" ht="22.5" x14ac:dyDescent="0.2">
      <c r="A88" s="406" t="s">
        <v>17736</v>
      </c>
      <c r="B88" s="406" t="s">
        <v>2595</v>
      </c>
      <c r="C88" s="170" t="s">
        <v>2594</v>
      </c>
      <c r="D88" s="405" t="s">
        <v>19181</v>
      </c>
      <c r="E88" s="404">
        <v>8500</v>
      </c>
      <c r="F88" s="434">
        <v>9443859</v>
      </c>
      <c r="G88" s="403" t="s">
        <v>20969</v>
      </c>
      <c r="H88" s="170" t="s">
        <v>2753</v>
      </c>
      <c r="I88" s="170" t="s">
        <v>2602</v>
      </c>
      <c r="J88" s="155" t="s">
        <v>2753</v>
      </c>
      <c r="K88" s="170">
        <v>1</v>
      </c>
      <c r="L88" s="170">
        <v>12</v>
      </c>
      <c r="M88" s="402">
        <v>104799.13</v>
      </c>
      <c r="N88" s="170">
        <v>1</v>
      </c>
      <c r="O88" s="170">
        <v>6</v>
      </c>
      <c r="P88" s="402">
        <v>52306.8</v>
      </c>
    </row>
    <row r="89" spans="1:16" ht="22.5" x14ac:dyDescent="0.2">
      <c r="A89" s="406" t="s">
        <v>17736</v>
      </c>
      <c r="B89" s="406" t="s">
        <v>2595</v>
      </c>
      <c r="C89" s="170" t="s">
        <v>2594</v>
      </c>
      <c r="D89" s="405" t="s">
        <v>20968</v>
      </c>
      <c r="E89" s="404">
        <v>5000</v>
      </c>
      <c r="F89" s="434">
        <v>41918177</v>
      </c>
      <c r="G89" s="403" t="s">
        <v>20967</v>
      </c>
      <c r="H89" s="170" t="s">
        <v>6398</v>
      </c>
      <c r="I89" s="170" t="s">
        <v>2602</v>
      </c>
      <c r="J89" s="155" t="s">
        <v>6398</v>
      </c>
      <c r="K89" s="170">
        <v>1</v>
      </c>
      <c r="L89" s="170">
        <v>1</v>
      </c>
      <c r="M89" s="402">
        <v>5674.15</v>
      </c>
      <c r="N89" s="170"/>
      <c r="O89" s="402">
        <v>0</v>
      </c>
      <c r="P89" s="402"/>
    </row>
    <row r="90" spans="1:16" ht="22.5" x14ac:dyDescent="0.2">
      <c r="A90" s="406" t="s">
        <v>17736</v>
      </c>
      <c r="B90" s="406" t="s">
        <v>2595</v>
      </c>
      <c r="C90" s="170" t="s">
        <v>2594</v>
      </c>
      <c r="D90" s="405" t="s">
        <v>18349</v>
      </c>
      <c r="E90" s="404">
        <v>7000</v>
      </c>
      <c r="F90" s="434">
        <v>26706667</v>
      </c>
      <c r="G90" s="403" t="s">
        <v>20966</v>
      </c>
      <c r="H90" s="170" t="s">
        <v>2627</v>
      </c>
      <c r="I90" s="170" t="s">
        <v>2602</v>
      </c>
      <c r="J90" s="155" t="s">
        <v>2627</v>
      </c>
      <c r="K90" s="170">
        <v>1</v>
      </c>
      <c r="L90" s="170">
        <v>12</v>
      </c>
      <c r="M90" s="402">
        <v>86989.8</v>
      </c>
      <c r="N90" s="170">
        <v>1</v>
      </c>
      <c r="O90" s="170">
        <v>6</v>
      </c>
      <c r="P90" s="402">
        <v>43306.8</v>
      </c>
    </row>
    <row r="91" spans="1:16" ht="22.5" x14ac:dyDescent="0.2">
      <c r="A91" s="406" t="s">
        <v>17736</v>
      </c>
      <c r="B91" s="406" t="s">
        <v>2595</v>
      </c>
      <c r="C91" s="170" t="s">
        <v>2594</v>
      </c>
      <c r="D91" s="405" t="s">
        <v>20965</v>
      </c>
      <c r="E91" s="404">
        <v>3420</v>
      </c>
      <c r="F91" s="434">
        <v>9903214</v>
      </c>
      <c r="G91" s="403" t="s">
        <v>20964</v>
      </c>
      <c r="H91" s="170" t="s">
        <v>16878</v>
      </c>
      <c r="I91" s="170" t="s">
        <v>17747</v>
      </c>
      <c r="J91" s="155" t="s">
        <v>16878</v>
      </c>
      <c r="K91" s="170">
        <v>1</v>
      </c>
      <c r="L91" s="170">
        <v>12</v>
      </c>
      <c r="M91" s="402">
        <v>43813.67</v>
      </c>
      <c r="N91" s="170">
        <v>1</v>
      </c>
      <c r="O91" s="170">
        <v>6</v>
      </c>
      <c r="P91" s="402">
        <v>21826.799999999996</v>
      </c>
    </row>
    <row r="92" spans="1:16" ht="22.5" x14ac:dyDescent="0.2">
      <c r="A92" s="406" t="s">
        <v>17736</v>
      </c>
      <c r="B92" s="406" t="s">
        <v>2595</v>
      </c>
      <c r="C92" s="170" t="s">
        <v>2594</v>
      </c>
      <c r="D92" s="405" t="s">
        <v>20963</v>
      </c>
      <c r="E92" s="404">
        <v>6000</v>
      </c>
      <c r="F92" s="434">
        <v>46219667</v>
      </c>
      <c r="G92" s="403" t="s">
        <v>20962</v>
      </c>
      <c r="H92" s="170" t="s">
        <v>2627</v>
      </c>
      <c r="I92" s="170" t="s">
        <v>2602</v>
      </c>
      <c r="J92" s="155" t="s">
        <v>2627</v>
      </c>
      <c r="K92" s="170"/>
      <c r="L92" s="402">
        <v>0</v>
      </c>
      <c r="M92" s="402"/>
      <c r="N92" s="170">
        <v>1</v>
      </c>
      <c r="O92" s="170">
        <v>2</v>
      </c>
      <c r="P92" s="402">
        <v>9035.5999999999985</v>
      </c>
    </row>
    <row r="93" spans="1:16" ht="22.5" x14ac:dyDescent="0.2">
      <c r="A93" s="406" t="s">
        <v>17736</v>
      </c>
      <c r="B93" s="406" t="s">
        <v>2595</v>
      </c>
      <c r="C93" s="170" t="s">
        <v>2594</v>
      </c>
      <c r="D93" s="405" t="s">
        <v>20961</v>
      </c>
      <c r="E93" s="404">
        <v>7500</v>
      </c>
      <c r="F93" s="434">
        <v>41511610</v>
      </c>
      <c r="G93" s="403" t="s">
        <v>20960</v>
      </c>
      <c r="H93" s="170" t="s">
        <v>2661</v>
      </c>
      <c r="I93" s="170" t="s">
        <v>2602</v>
      </c>
      <c r="J93" s="155" t="s">
        <v>2661</v>
      </c>
      <c r="K93" s="170">
        <v>1</v>
      </c>
      <c r="L93" s="170">
        <v>12</v>
      </c>
      <c r="M93" s="402">
        <v>86650.11</v>
      </c>
      <c r="N93" s="170">
        <v>1</v>
      </c>
      <c r="O93" s="170">
        <v>6</v>
      </c>
      <c r="P93" s="402">
        <v>46306.8</v>
      </c>
    </row>
    <row r="94" spans="1:16" ht="22.5" x14ac:dyDescent="0.2">
      <c r="A94" s="406" t="s">
        <v>17736</v>
      </c>
      <c r="B94" s="406" t="s">
        <v>2595</v>
      </c>
      <c r="C94" s="170" t="s">
        <v>2594</v>
      </c>
      <c r="D94" s="405" t="s">
        <v>20959</v>
      </c>
      <c r="E94" s="404">
        <v>9000</v>
      </c>
      <c r="F94" s="434">
        <v>249887</v>
      </c>
      <c r="G94" s="403" t="s">
        <v>20958</v>
      </c>
      <c r="H94" s="170" t="s">
        <v>2753</v>
      </c>
      <c r="I94" s="170" t="s">
        <v>2602</v>
      </c>
      <c r="J94" s="155" t="s">
        <v>2753</v>
      </c>
      <c r="K94" s="170">
        <v>1</v>
      </c>
      <c r="L94" s="170">
        <v>12</v>
      </c>
      <c r="M94" s="402">
        <v>110679.8</v>
      </c>
      <c r="N94" s="170">
        <v>1</v>
      </c>
      <c r="O94" s="170">
        <v>6</v>
      </c>
      <c r="P94" s="402">
        <v>55306.8</v>
      </c>
    </row>
    <row r="95" spans="1:16" ht="22.5" x14ac:dyDescent="0.2">
      <c r="A95" s="406" t="s">
        <v>17736</v>
      </c>
      <c r="B95" s="406" t="s">
        <v>2595</v>
      </c>
      <c r="C95" s="170" t="s">
        <v>2594</v>
      </c>
      <c r="D95" s="405" t="s">
        <v>20957</v>
      </c>
      <c r="E95" s="404">
        <v>4000</v>
      </c>
      <c r="F95" s="434">
        <v>70069308</v>
      </c>
      <c r="G95" s="403" t="s">
        <v>20956</v>
      </c>
      <c r="H95" s="170" t="s">
        <v>6299</v>
      </c>
      <c r="I95" s="170" t="s">
        <v>2602</v>
      </c>
      <c r="J95" s="155" t="s">
        <v>6299</v>
      </c>
      <c r="K95" s="170">
        <v>1</v>
      </c>
      <c r="L95" s="170">
        <v>1</v>
      </c>
      <c r="M95" s="402">
        <v>2174.15</v>
      </c>
      <c r="N95" s="170"/>
      <c r="O95" s="402">
        <v>0</v>
      </c>
      <c r="P95" s="402"/>
    </row>
    <row r="96" spans="1:16" ht="22.5" x14ac:dyDescent="0.2">
      <c r="A96" s="406" t="s">
        <v>17736</v>
      </c>
      <c r="B96" s="406" t="s">
        <v>2595</v>
      </c>
      <c r="C96" s="170" t="s">
        <v>2594</v>
      </c>
      <c r="D96" s="405" t="s">
        <v>20955</v>
      </c>
      <c r="E96" s="404">
        <v>3000</v>
      </c>
      <c r="F96" s="434">
        <v>40552404</v>
      </c>
      <c r="G96" s="403" t="s">
        <v>20954</v>
      </c>
      <c r="H96" s="170" t="s">
        <v>3386</v>
      </c>
      <c r="I96" s="170" t="s">
        <v>17747</v>
      </c>
      <c r="J96" s="155" t="s">
        <v>3386</v>
      </c>
      <c r="K96" s="170">
        <v>1</v>
      </c>
      <c r="L96" s="170">
        <v>12</v>
      </c>
      <c r="M96" s="402">
        <v>38989.800000000003</v>
      </c>
      <c r="N96" s="170">
        <v>1</v>
      </c>
      <c r="O96" s="170">
        <v>6</v>
      </c>
      <c r="P96" s="402">
        <v>19306.8</v>
      </c>
    </row>
    <row r="97" spans="1:16" ht="22.5" x14ac:dyDescent="0.2">
      <c r="A97" s="406" t="s">
        <v>17736</v>
      </c>
      <c r="B97" s="406" t="s">
        <v>2595</v>
      </c>
      <c r="C97" s="170" t="s">
        <v>2594</v>
      </c>
      <c r="D97" s="405" t="s">
        <v>9257</v>
      </c>
      <c r="E97" s="404">
        <v>3500</v>
      </c>
      <c r="F97" s="434">
        <v>9362973</v>
      </c>
      <c r="G97" s="403" t="s">
        <v>20953</v>
      </c>
      <c r="H97" s="170" t="s">
        <v>18730</v>
      </c>
      <c r="I97" s="170" t="s">
        <v>20952</v>
      </c>
      <c r="J97" s="155" t="s">
        <v>18730</v>
      </c>
      <c r="K97" s="170">
        <v>1</v>
      </c>
      <c r="L97" s="170">
        <v>4</v>
      </c>
      <c r="M97" s="402">
        <v>15296.6</v>
      </c>
      <c r="N97" s="170">
        <v>1</v>
      </c>
      <c r="O97" s="170">
        <v>6</v>
      </c>
      <c r="P97" s="402">
        <v>22292.949999999997</v>
      </c>
    </row>
    <row r="98" spans="1:16" ht="22.5" x14ac:dyDescent="0.2">
      <c r="A98" s="406" t="s">
        <v>17736</v>
      </c>
      <c r="B98" s="406" t="s">
        <v>2595</v>
      </c>
      <c r="C98" s="170" t="s">
        <v>2594</v>
      </c>
      <c r="D98" s="405" t="s">
        <v>20469</v>
      </c>
      <c r="E98" s="404">
        <v>6000</v>
      </c>
      <c r="F98" s="434">
        <v>40111535</v>
      </c>
      <c r="G98" s="403" t="s">
        <v>20951</v>
      </c>
      <c r="H98" s="170" t="s">
        <v>2753</v>
      </c>
      <c r="I98" s="170" t="s">
        <v>2602</v>
      </c>
      <c r="J98" s="155" t="s">
        <v>2753</v>
      </c>
      <c r="K98" s="170">
        <v>1</v>
      </c>
      <c r="L98" s="170">
        <v>12</v>
      </c>
      <c r="M98" s="402">
        <v>74380.59</v>
      </c>
      <c r="N98" s="170">
        <v>1</v>
      </c>
      <c r="O98" s="170">
        <v>6</v>
      </c>
      <c r="P98" s="402">
        <v>37306.800000000003</v>
      </c>
    </row>
    <row r="99" spans="1:16" ht="22.5" x14ac:dyDescent="0.2">
      <c r="A99" s="406" t="s">
        <v>17736</v>
      </c>
      <c r="B99" s="406" t="s">
        <v>2595</v>
      </c>
      <c r="C99" s="170" t="s">
        <v>2594</v>
      </c>
      <c r="D99" s="405" t="s">
        <v>20950</v>
      </c>
      <c r="E99" s="404">
        <v>7500</v>
      </c>
      <c r="F99" s="434">
        <v>44139942</v>
      </c>
      <c r="G99" s="403" t="s">
        <v>20949</v>
      </c>
      <c r="H99" s="170" t="s">
        <v>6299</v>
      </c>
      <c r="I99" s="170" t="s">
        <v>2602</v>
      </c>
      <c r="J99" s="155" t="s">
        <v>6299</v>
      </c>
      <c r="K99" s="170">
        <v>1</v>
      </c>
      <c r="L99" s="170">
        <v>12</v>
      </c>
      <c r="M99" s="402">
        <v>87085.21</v>
      </c>
      <c r="N99" s="170">
        <v>1</v>
      </c>
      <c r="O99" s="170">
        <v>4</v>
      </c>
      <c r="P99" s="402">
        <v>32147.57</v>
      </c>
    </row>
    <row r="100" spans="1:16" ht="22.5" x14ac:dyDescent="0.2">
      <c r="A100" s="406" t="s">
        <v>17736</v>
      </c>
      <c r="B100" s="406" t="s">
        <v>2595</v>
      </c>
      <c r="C100" s="170" t="s">
        <v>2594</v>
      </c>
      <c r="D100" s="405" t="s">
        <v>20948</v>
      </c>
      <c r="E100" s="404">
        <v>8000</v>
      </c>
      <c r="F100" s="434">
        <v>43922487</v>
      </c>
      <c r="G100" s="403" t="s">
        <v>20947</v>
      </c>
      <c r="H100" s="170" t="s">
        <v>2627</v>
      </c>
      <c r="I100" s="170" t="s">
        <v>2602</v>
      </c>
      <c r="J100" s="155" t="s">
        <v>2627</v>
      </c>
      <c r="K100" s="170">
        <v>1</v>
      </c>
      <c r="L100" s="170">
        <v>12</v>
      </c>
      <c r="M100" s="402">
        <v>98472.69</v>
      </c>
      <c r="N100" s="170">
        <v>1</v>
      </c>
      <c r="O100" s="170">
        <v>6</v>
      </c>
      <c r="P100" s="402">
        <v>49306.8</v>
      </c>
    </row>
    <row r="101" spans="1:16" ht="22.5" x14ac:dyDescent="0.2">
      <c r="A101" s="406" t="s">
        <v>17736</v>
      </c>
      <c r="B101" s="406" t="s">
        <v>2595</v>
      </c>
      <c r="C101" s="170" t="s">
        <v>2594</v>
      </c>
      <c r="D101" s="405" t="s">
        <v>16822</v>
      </c>
      <c r="E101" s="404">
        <v>6000</v>
      </c>
      <c r="F101" s="434">
        <v>44910329</v>
      </c>
      <c r="G101" s="403" t="s">
        <v>20946</v>
      </c>
      <c r="H101" s="170" t="s">
        <v>6376</v>
      </c>
      <c r="I101" s="170" t="s">
        <v>2602</v>
      </c>
      <c r="J101" s="155" t="s">
        <v>6376</v>
      </c>
      <c r="K101" s="170">
        <v>1</v>
      </c>
      <c r="L101" s="170">
        <v>1</v>
      </c>
      <c r="M101" s="402">
        <v>6474.15</v>
      </c>
      <c r="N101" s="170">
        <v>1</v>
      </c>
      <c r="O101" s="170">
        <v>0</v>
      </c>
      <c r="P101" s="402">
        <v>545</v>
      </c>
    </row>
    <row r="102" spans="1:16" ht="22.5" x14ac:dyDescent="0.2">
      <c r="A102" s="406" t="s">
        <v>17736</v>
      </c>
      <c r="B102" s="406" t="s">
        <v>2595</v>
      </c>
      <c r="C102" s="170" t="s">
        <v>2594</v>
      </c>
      <c r="D102" s="405" t="s">
        <v>18186</v>
      </c>
      <c r="E102" s="404">
        <v>6500</v>
      </c>
      <c r="F102" s="434">
        <v>44230686</v>
      </c>
      <c r="G102" s="403" t="s">
        <v>20945</v>
      </c>
      <c r="H102" s="170" t="s">
        <v>2597</v>
      </c>
      <c r="I102" s="170" t="s">
        <v>2602</v>
      </c>
      <c r="J102" s="155" t="s">
        <v>2597</v>
      </c>
      <c r="K102" s="170">
        <v>1</v>
      </c>
      <c r="L102" s="170">
        <v>12</v>
      </c>
      <c r="M102" s="402">
        <v>80910.8</v>
      </c>
      <c r="N102" s="170">
        <v>1</v>
      </c>
      <c r="O102" s="170">
        <v>6</v>
      </c>
      <c r="P102" s="402">
        <v>40306.800000000003</v>
      </c>
    </row>
    <row r="103" spans="1:16" ht="22.5" x14ac:dyDescent="0.2">
      <c r="A103" s="406" t="s">
        <v>17736</v>
      </c>
      <c r="B103" s="406" t="s">
        <v>2595</v>
      </c>
      <c r="C103" s="170" t="s">
        <v>2594</v>
      </c>
      <c r="D103" s="405" t="s">
        <v>18079</v>
      </c>
      <c r="E103" s="404">
        <v>12000</v>
      </c>
      <c r="F103" s="434">
        <v>70210652</v>
      </c>
      <c r="G103" s="403" t="s">
        <v>20944</v>
      </c>
      <c r="H103" s="170" t="s">
        <v>2753</v>
      </c>
      <c r="I103" s="170" t="s">
        <v>2602</v>
      </c>
      <c r="J103" s="155" t="s">
        <v>2753</v>
      </c>
      <c r="K103" s="170">
        <v>1</v>
      </c>
      <c r="L103" s="170">
        <v>10</v>
      </c>
      <c r="M103" s="402">
        <v>125215.65</v>
      </c>
      <c r="N103" s="170">
        <v>1</v>
      </c>
      <c r="O103" s="170">
        <v>6</v>
      </c>
      <c r="P103" s="402">
        <v>73306.8</v>
      </c>
    </row>
    <row r="104" spans="1:16" ht="22.5" x14ac:dyDescent="0.2">
      <c r="A104" s="406" t="s">
        <v>17736</v>
      </c>
      <c r="B104" s="406" t="s">
        <v>2595</v>
      </c>
      <c r="C104" s="170" t="s">
        <v>2594</v>
      </c>
      <c r="D104" s="405" t="s">
        <v>19286</v>
      </c>
      <c r="E104" s="404">
        <v>12000</v>
      </c>
      <c r="F104" s="434">
        <v>43018683</v>
      </c>
      <c r="G104" s="403" t="s">
        <v>20943</v>
      </c>
      <c r="H104" s="170" t="s">
        <v>4810</v>
      </c>
      <c r="I104" s="170" t="s">
        <v>2602</v>
      </c>
      <c r="J104" s="155" t="s">
        <v>4810</v>
      </c>
      <c r="K104" s="170">
        <v>1</v>
      </c>
      <c r="L104" s="170">
        <v>8</v>
      </c>
      <c r="M104" s="402">
        <v>98688.23</v>
      </c>
      <c r="N104" s="170"/>
      <c r="O104" s="402">
        <v>0</v>
      </c>
      <c r="P104" s="402"/>
    </row>
    <row r="105" spans="1:16" ht="22.5" x14ac:dyDescent="0.2">
      <c r="A105" s="406" t="s">
        <v>17736</v>
      </c>
      <c r="B105" s="406" t="s">
        <v>2595</v>
      </c>
      <c r="C105" s="170" t="s">
        <v>2594</v>
      </c>
      <c r="D105" s="405" t="s">
        <v>20942</v>
      </c>
      <c r="E105" s="404">
        <v>8000</v>
      </c>
      <c r="F105" s="434">
        <v>447652</v>
      </c>
      <c r="G105" s="403" t="s">
        <v>20941</v>
      </c>
      <c r="H105" s="170" t="s">
        <v>2753</v>
      </c>
      <c r="I105" s="170" t="s">
        <v>2602</v>
      </c>
      <c r="J105" s="155" t="s">
        <v>2753</v>
      </c>
      <c r="K105" s="170">
        <v>1</v>
      </c>
      <c r="L105" s="170">
        <v>12</v>
      </c>
      <c r="M105" s="402">
        <v>98989.24</v>
      </c>
      <c r="N105" s="170">
        <v>1</v>
      </c>
      <c r="O105" s="170">
        <v>6</v>
      </c>
      <c r="P105" s="402">
        <v>49306.8</v>
      </c>
    </row>
    <row r="106" spans="1:16" ht="22.5" x14ac:dyDescent="0.2">
      <c r="A106" s="406" t="s">
        <v>17736</v>
      </c>
      <c r="B106" s="406" t="s">
        <v>2595</v>
      </c>
      <c r="C106" s="170" t="s">
        <v>2594</v>
      </c>
      <c r="D106" s="405" t="s">
        <v>20940</v>
      </c>
      <c r="E106" s="404">
        <v>5000</v>
      </c>
      <c r="F106" s="434">
        <v>41486058</v>
      </c>
      <c r="G106" s="403" t="s">
        <v>20939</v>
      </c>
      <c r="H106" s="170" t="s">
        <v>2753</v>
      </c>
      <c r="I106" s="170" t="s">
        <v>2602</v>
      </c>
      <c r="J106" s="155" t="s">
        <v>2753</v>
      </c>
      <c r="K106" s="170">
        <v>1</v>
      </c>
      <c r="L106" s="170">
        <v>12</v>
      </c>
      <c r="M106" s="402">
        <v>62823.14</v>
      </c>
      <c r="N106" s="170">
        <v>1</v>
      </c>
      <c r="O106" s="170">
        <v>6</v>
      </c>
      <c r="P106" s="402">
        <v>31306.799999999996</v>
      </c>
    </row>
    <row r="107" spans="1:16" ht="22.5" x14ac:dyDescent="0.2">
      <c r="A107" s="406" t="s">
        <v>17736</v>
      </c>
      <c r="B107" s="406" t="s">
        <v>2595</v>
      </c>
      <c r="C107" s="170" t="s">
        <v>2594</v>
      </c>
      <c r="D107" s="405" t="s">
        <v>19993</v>
      </c>
      <c r="E107" s="404">
        <v>9000</v>
      </c>
      <c r="F107" s="434">
        <v>41552328</v>
      </c>
      <c r="G107" s="403" t="s">
        <v>20938</v>
      </c>
      <c r="H107" s="170" t="s">
        <v>2661</v>
      </c>
      <c r="I107" s="170" t="s">
        <v>2602</v>
      </c>
      <c r="J107" s="155" t="s">
        <v>2661</v>
      </c>
      <c r="K107" s="170">
        <v>1</v>
      </c>
      <c r="L107" s="170">
        <v>8</v>
      </c>
      <c r="M107" s="402">
        <v>68705.67</v>
      </c>
      <c r="N107" s="170">
        <v>1</v>
      </c>
      <c r="O107" s="170">
        <v>6</v>
      </c>
      <c r="P107" s="402">
        <v>62725.490000000005</v>
      </c>
    </row>
    <row r="108" spans="1:16" ht="22.5" x14ac:dyDescent="0.2">
      <c r="A108" s="406" t="s">
        <v>17736</v>
      </c>
      <c r="B108" s="406" t="s">
        <v>2595</v>
      </c>
      <c r="C108" s="170" t="s">
        <v>2594</v>
      </c>
      <c r="D108" s="405" t="s">
        <v>20344</v>
      </c>
      <c r="E108" s="404">
        <v>5000</v>
      </c>
      <c r="F108" s="434">
        <v>70568413</v>
      </c>
      <c r="G108" s="403" t="s">
        <v>20937</v>
      </c>
      <c r="H108" s="170" t="s">
        <v>3859</v>
      </c>
      <c r="I108" s="170" t="s">
        <v>2589</v>
      </c>
      <c r="J108" s="155" t="s">
        <v>3859</v>
      </c>
      <c r="K108" s="170">
        <v>1</v>
      </c>
      <c r="L108" s="170">
        <v>12</v>
      </c>
      <c r="M108" s="402">
        <v>62960.98</v>
      </c>
      <c r="N108" s="170">
        <v>1</v>
      </c>
      <c r="O108" s="170">
        <v>1</v>
      </c>
      <c r="P108" s="402">
        <v>6342.8</v>
      </c>
    </row>
    <row r="109" spans="1:16" ht="22.5" x14ac:dyDescent="0.2">
      <c r="A109" s="406" t="s">
        <v>17736</v>
      </c>
      <c r="B109" s="406" t="s">
        <v>2595</v>
      </c>
      <c r="C109" s="170" t="s">
        <v>2594</v>
      </c>
      <c r="D109" s="405" t="s">
        <v>20936</v>
      </c>
      <c r="E109" s="404">
        <v>12000</v>
      </c>
      <c r="F109" s="434">
        <v>42520290</v>
      </c>
      <c r="G109" s="403" t="s">
        <v>20935</v>
      </c>
      <c r="H109" s="170" t="s">
        <v>20934</v>
      </c>
      <c r="I109" s="170" t="s">
        <v>2602</v>
      </c>
      <c r="J109" s="155" t="s">
        <v>20934</v>
      </c>
      <c r="K109" s="170">
        <v>1</v>
      </c>
      <c r="L109" s="170">
        <v>7</v>
      </c>
      <c r="M109" s="402">
        <v>79735.73</v>
      </c>
      <c r="N109" s="170"/>
      <c r="O109" s="402">
        <v>0</v>
      </c>
      <c r="P109" s="402"/>
    </row>
    <row r="110" spans="1:16" ht="22.5" x14ac:dyDescent="0.2">
      <c r="A110" s="406" t="s">
        <v>17736</v>
      </c>
      <c r="B110" s="406" t="s">
        <v>2595</v>
      </c>
      <c r="C110" s="170" t="s">
        <v>2594</v>
      </c>
      <c r="D110" s="405" t="s">
        <v>20933</v>
      </c>
      <c r="E110" s="404">
        <v>5000</v>
      </c>
      <c r="F110" s="434">
        <v>42999704</v>
      </c>
      <c r="G110" s="403" t="s">
        <v>20932</v>
      </c>
      <c r="H110" s="170" t="s">
        <v>2627</v>
      </c>
      <c r="I110" s="170" t="s">
        <v>2602</v>
      </c>
      <c r="J110" s="155" t="s">
        <v>2627</v>
      </c>
      <c r="K110" s="170">
        <v>1</v>
      </c>
      <c r="L110" s="170">
        <v>12</v>
      </c>
      <c r="M110" s="402">
        <v>62489.83</v>
      </c>
      <c r="N110" s="170">
        <v>1</v>
      </c>
      <c r="O110" s="170">
        <v>6</v>
      </c>
      <c r="P110" s="402">
        <v>31306.799999999996</v>
      </c>
    </row>
    <row r="111" spans="1:16" ht="22.5" x14ac:dyDescent="0.2">
      <c r="A111" s="406" t="s">
        <v>17736</v>
      </c>
      <c r="B111" s="406" t="s">
        <v>2595</v>
      </c>
      <c r="C111" s="170" t="s">
        <v>2594</v>
      </c>
      <c r="D111" s="405" t="s">
        <v>19883</v>
      </c>
      <c r="E111" s="404">
        <v>9000</v>
      </c>
      <c r="F111" s="434">
        <v>42410912</v>
      </c>
      <c r="G111" s="403" t="s">
        <v>20931</v>
      </c>
      <c r="H111" s="170" t="s">
        <v>2597</v>
      </c>
      <c r="I111" s="170" t="s">
        <v>2602</v>
      </c>
      <c r="J111" s="155" t="s">
        <v>2597</v>
      </c>
      <c r="K111" s="170">
        <v>1</v>
      </c>
      <c r="L111" s="170">
        <v>12</v>
      </c>
      <c r="M111" s="402">
        <v>110989.18</v>
      </c>
      <c r="N111" s="170">
        <v>1</v>
      </c>
      <c r="O111" s="170">
        <v>6</v>
      </c>
      <c r="P111" s="402">
        <v>55306.8</v>
      </c>
    </row>
    <row r="112" spans="1:16" ht="22.5" x14ac:dyDescent="0.2">
      <c r="A112" s="406" t="s">
        <v>17736</v>
      </c>
      <c r="B112" s="406" t="s">
        <v>2595</v>
      </c>
      <c r="C112" s="170" t="s">
        <v>2594</v>
      </c>
      <c r="D112" s="405" t="s">
        <v>10613</v>
      </c>
      <c r="E112" s="404">
        <v>8000</v>
      </c>
      <c r="F112" s="434">
        <v>44641870</v>
      </c>
      <c r="G112" s="403" t="s">
        <v>20930</v>
      </c>
      <c r="H112" s="170" t="s">
        <v>18872</v>
      </c>
      <c r="I112" s="170" t="s">
        <v>2602</v>
      </c>
      <c r="J112" s="155" t="s">
        <v>18872</v>
      </c>
      <c r="K112" s="170">
        <v>1</v>
      </c>
      <c r="L112" s="170">
        <v>12</v>
      </c>
      <c r="M112" s="402">
        <v>98723.11</v>
      </c>
      <c r="N112" s="170">
        <v>1</v>
      </c>
      <c r="O112" s="170">
        <v>6</v>
      </c>
      <c r="P112" s="402">
        <v>49306.8</v>
      </c>
    </row>
    <row r="113" spans="1:16" ht="22.5" x14ac:dyDescent="0.2">
      <c r="A113" s="406" t="s">
        <v>17736</v>
      </c>
      <c r="B113" s="406" t="s">
        <v>2595</v>
      </c>
      <c r="C113" s="170" t="s">
        <v>2594</v>
      </c>
      <c r="D113" s="405" t="s">
        <v>6144</v>
      </c>
      <c r="E113" s="404">
        <v>3000</v>
      </c>
      <c r="F113" s="434">
        <v>8137499</v>
      </c>
      <c r="G113" s="403" t="s">
        <v>20929</v>
      </c>
      <c r="H113" s="170" t="s">
        <v>4014</v>
      </c>
      <c r="I113" s="170" t="s">
        <v>6279</v>
      </c>
      <c r="J113" s="155" t="s">
        <v>6279</v>
      </c>
      <c r="K113" s="170">
        <v>1</v>
      </c>
      <c r="L113" s="170">
        <v>2</v>
      </c>
      <c r="M113" s="402">
        <v>5326.23</v>
      </c>
      <c r="N113" s="170"/>
      <c r="O113" s="402">
        <v>0</v>
      </c>
      <c r="P113" s="402"/>
    </row>
    <row r="114" spans="1:16" ht="22.5" x14ac:dyDescent="0.2">
      <c r="A114" s="406" t="s">
        <v>17736</v>
      </c>
      <c r="B114" s="406" t="s">
        <v>2595</v>
      </c>
      <c r="C114" s="170" t="s">
        <v>2594</v>
      </c>
      <c r="D114" s="405" t="s">
        <v>20928</v>
      </c>
      <c r="E114" s="404">
        <v>6000</v>
      </c>
      <c r="F114" s="434">
        <v>70933242</v>
      </c>
      <c r="G114" s="403" t="s">
        <v>20927</v>
      </c>
      <c r="H114" s="170" t="s">
        <v>18195</v>
      </c>
      <c r="I114" s="170" t="s">
        <v>2602</v>
      </c>
      <c r="J114" s="155" t="s">
        <v>18195</v>
      </c>
      <c r="K114" s="170">
        <v>1</v>
      </c>
      <c r="L114" s="170">
        <v>12</v>
      </c>
      <c r="M114" s="402">
        <v>98308.08</v>
      </c>
      <c r="N114" s="170">
        <v>1</v>
      </c>
      <c r="O114" s="170">
        <v>3</v>
      </c>
      <c r="P114" s="402">
        <v>20629.379999999997</v>
      </c>
    </row>
    <row r="115" spans="1:16" ht="22.5" x14ac:dyDescent="0.2">
      <c r="A115" s="406" t="s">
        <v>17736</v>
      </c>
      <c r="B115" s="406" t="s">
        <v>2595</v>
      </c>
      <c r="C115" s="170" t="s">
        <v>2594</v>
      </c>
      <c r="D115" s="405" t="s">
        <v>20926</v>
      </c>
      <c r="E115" s="404">
        <v>3000</v>
      </c>
      <c r="F115" s="434">
        <v>42793047</v>
      </c>
      <c r="G115" s="403" t="s">
        <v>20925</v>
      </c>
      <c r="H115" s="170" t="s">
        <v>6239</v>
      </c>
      <c r="I115" s="170" t="s">
        <v>2602</v>
      </c>
      <c r="J115" s="155" t="s">
        <v>6239</v>
      </c>
      <c r="K115" s="170">
        <v>1</v>
      </c>
      <c r="L115" s="170">
        <v>7</v>
      </c>
      <c r="M115" s="402">
        <v>21597.69</v>
      </c>
      <c r="N115" s="170"/>
      <c r="O115" s="402">
        <v>0</v>
      </c>
      <c r="P115" s="402"/>
    </row>
    <row r="116" spans="1:16" ht="22.5" x14ac:dyDescent="0.2">
      <c r="A116" s="406" t="s">
        <v>17736</v>
      </c>
      <c r="B116" s="406" t="s">
        <v>2595</v>
      </c>
      <c r="C116" s="170" t="s">
        <v>2594</v>
      </c>
      <c r="D116" s="405" t="s">
        <v>17921</v>
      </c>
      <c r="E116" s="404">
        <v>7000</v>
      </c>
      <c r="F116" s="434">
        <v>1322308</v>
      </c>
      <c r="G116" s="403" t="s">
        <v>20924</v>
      </c>
      <c r="H116" s="170" t="s">
        <v>2597</v>
      </c>
      <c r="I116" s="170" t="s">
        <v>2602</v>
      </c>
      <c r="J116" s="155" t="s">
        <v>2597</v>
      </c>
      <c r="K116" s="170"/>
      <c r="L116" s="402">
        <v>0</v>
      </c>
      <c r="M116" s="402"/>
      <c r="N116" s="170">
        <v>1</v>
      </c>
      <c r="O116" s="170">
        <v>4</v>
      </c>
      <c r="P116" s="402">
        <v>28637.87</v>
      </c>
    </row>
    <row r="117" spans="1:16" ht="22.5" x14ac:dyDescent="0.2">
      <c r="A117" s="406" t="s">
        <v>17736</v>
      </c>
      <c r="B117" s="406" t="s">
        <v>2595</v>
      </c>
      <c r="C117" s="170" t="s">
        <v>2594</v>
      </c>
      <c r="D117" s="405" t="s">
        <v>20923</v>
      </c>
      <c r="E117" s="404">
        <v>15600</v>
      </c>
      <c r="F117" s="434">
        <v>70005897</v>
      </c>
      <c r="G117" s="403" t="s">
        <v>20922</v>
      </c>
      <c r="H117" s="170" t="s">
        <v>6972</v>
      </c>
      <c r="I117" s="170" t="s">
        <v>2602</v>
      </c>
      <c r="J117" s="155" t="s">
        <v>6972</v>
      </c>
      <c r="K117" s="170">
        <v>1</v>
      </c>
      <c r="L117" s="170">
        <v>8</v>
      </c>
      <c r="M117" s="402">
        <v>127197.35</v>
      </c>
      <c r="N117" s="170">
        <v>1</v>
      </c>
      <c r="O117" s="170">
        <v>3</v>
      </c>
      <c r="P117" s="402">
        <v>47453.4</v>
      </c>
    </row>
    <row r="118" spans="1:16" ht="22.5" x14ac:dyDescent="0.2">
      <c r="A118" s="406" t="s">
        <v>17736</v>
      </c>
      <c r="B118" s="406" t="s">
        <v>2595</v>
      </c>
      <c r="C118" s="170" t="s">
        <v>2594</v>
      </c>
      <c r="D118" s="405" t="s">
        <v>20921</v>
      </c>
      <c r="E118" s="404">
        <v>8000</v>
      </c>
      <c r="F118" s="434">
        <v>23854045</v>
      </c>
      <c r="G118" s="403" t="s">
        <v>20920</v>
      </c>
      <c r="H118" s="170" t="s">
        <v>2753</v>
      </c>
      <c r="I118" s="170" t="s">
        <v>20919</v>
      </c>
      <c r="J118" s="155" t="s">
        <v>2753</v>
      </c>
      <c r="K118" s="170">
        <v>1</v>
      </c>
      <c r="L118" s="170">
        <v>12</v>
      </c>
      <c r="M118" s="402">
        <v>98632</v>
      </c>
      <c r="N118" s="170">
        <v>1</v>
      </c>
      <c r="O118" s="170">
        <v>6</v>
      </c>
      <c r="P118" s="402">
        <v>49306.8</v>
      </c>
    </row>
    <row r="119" spans="1:16" ht="22.5" x14ac:dyDescent="0.2">
      <c r="A119" s="406" t="s">
        <v>17736</v>
      </c>
      <c r="B119" s="406" t="s">
        <v>2595</v>
      </c>
      <c r="C119" s="170" t="s">
        <v>2594</v>
      </c>
      <c r="D119" s="405" t="s">
        <v>19470</v>
      </c>
      <c r="E119" s="404">
        <v>8000</v>
      </c>
      <c r="F119" s="434">
        <v>44325091</v>
      </c>
      <c r="G119" s="403" t="s">
        <v>20918</v>
      </c>
      <c r="H119" s="170" t="s">
        <v>2661</v>
      </c>
      <c r="I119" s="170" t="s">
        <v>2602</v>
      </c>
      <c r="J119" s="155" t="s">
        <v>2661</v>
      </c>
      <c r="K119" s="170"/>
      <c r="L119" s="402">
        <v>0</v>
      </c>
      <c r="M119" s="402"/>
      <c r="N119" s="170">
        <v>1</v>
      </c>
      <c r="O119" s="170">
        <v>6</v>
      </c>
      <c r="P119" s="402">
        <v>47973.47</v>
      </c>
    </row>
    <row r="120" spans="1:16" ht="22.5" x14ac:dyDescent="0.2">
      <c r="A120" s="406" t="s">
        <v>17736</v>
      </c>
      <c r="B120" s="406" t="s">
        <v>2595</v>
      </c>
      <c r="C120" s="170" t="s">
        <v>2594</v>
      </c>
      <c r="D120" s="405" t="s">
        <v>18907</v>
      </c>
      <c r="E120" s="404">
        <v>7000</v>
      </c>
      <c r="F120" s="434">
        <v>46595348</v>
      </c>
      <c r="G120" s="403" t="s">
        <v>20917</v>
      </c>
      <c r="H120" s="170" t="s">
        <v>2715</v>
      </c>
      <c r="I120" s="170" t="s">
        <v>2602</v>
      </c>
      <c r="J120" s="155" t="s">
        <v>2715</v>
      </c>
      <c r="K120" s="170">
        <v>1</v>
      </c>
      <c r="L120" s="170">
        <v>12</v>
      </c>
      <c r="M120" s="402">
        <v>86465.79</v>
      </c>
      <c r="N120" s="170">
        <v>1</v>
      </c>
      <c r="O120" s="170">
        <v>6</v>
      </c>
      <c r="P120" s="402">
        <v>43306.8</v>
      </c>
    </row>
    <row r="121" spans="1:16" ht="22.5" x14ac:dyDescent="0.2">
      <c r="A121" s="406" t="s">
        <v>17736</v>
      </c>
      <c r="B121" s="406" t="s">
        <v>2595</v>
      </c>
      <c r="C121" s="170" t="s">
        <v>2594</v>
      </c>
      <c r="D121" s="405" t="s">
        <v>16822</v>
      </c>
      <c r="E121" s="404">
        <v>6000</v>
      </c>
      <c r="F121" s="434">
        <v>73606785</v>
      </c>
      <c r="G121" s="403" t="s">
        <v>7367</v>
      </c>
      <c r="H121" s="170" t="s">
        <v>20916</v>
      </c>
      <c r="I121" s="170" t="s">
        <v>2602</v>
      </c>
      <c r="J121" s="155" t="s">
        <v>20916</v>
      </c>
      <c r="K121" s="170">
        <v>1</v>
      </c>
      <c r="L121" s="170">
        <v>1</v>
      </c>
      <c r="M121" s="402">
        <v>6474.15</v>
      </c>
      <c r="N121" s="170">
        <v>1</v>
      </c>
      <c r="O121" s="170">
        <v>6</v>
      </c>
      <c r="P121" s="402">
        <v>37306.800000000003</v>
      </c>
    </row>
    <row r="122" spans="1:16" ht="22.5" x14ac:dyDescent="0.2">
      <c r="A122" s="406" t="s">
        <v>17736</v>
      </c>
      <c r="B122" s="406" t="s">
        <v>2595</v>
      </c>
      <c r="C122" s="170" t="s">
        <v>2594</v>
      </c>
      <c r="D122" s="405" t="s">
        <v>18135</v>
      </c>
      <c r="E122" s="404">
        <v>9500</v>
      </c>
      <c r="F122" s="434">
        <v>44660578</v>
      </c>
      <c r="G122" s="403" t="s">
        <v>20915</v>
      </c>
      <c r="H122" s="170" t="s">
        <v>2661</v>
      </c>
      <c r="I122" s="170" t="s">
        <v>2602</v>
      </c>
      <c r="J122" s="155" t="s">
        <v>2661</v>
      </c>
      <c r="K122" s="170"/>
      <c r="L122" s="402">
        <v>0</v>
      </c>
      <c r="M122" s="402"/>
      <c r="N122" s="170">
        <v>1</v>
      </c>
      <c r="O122" s="170">
        <v>6</v>
      </c>
      <c r="P122" s="402">
        <v>56090.130000000005</v>
      </c>
    </row>
    <row r="123" spans="1:16" ht="22.5" x14ac:dyDescent="0.2">
      <c r="A123" s="406" t="s">
        <v>17736</v>
      </c>
      <c r="B123" s="406" t="s">
        <v>2595</v>
      </c>
      <c r="C123" s="170" t="s">
        <v>2594</v>
      </c>
      <c r="D123" s="405" t="s">
        <v>18231</v>
      </c>
      <c r="E123" s="404">
        <v>6000</v>
      </c>
      <c r="F123" s="434">
        <v>70438064</v>
      </c>
      <c r="G123" s="403" t="s">
        <v>20914</v>
      </c>
      <c r="H123" s="170" t="s">
        <v>2661</v>
      </c>
      <c r="I123" s="170" t="s">
        <v>2602</v>
      </c>
      <c r="J123" s="155" t="s">
        <v>2661</v>
      </c>
      <c r="K123" s="170">
        <v>1</v>
      </c>
      <c r="L123" s="170">
        <v>12</v>
      </c>
      <c r="M123" s="402">
        <v>74904.789999999994</v>
      </c>
      <c r="N123" s="170">
        <v>1</v>
      </c>
      <c r="O123" s="170">
        <v>6</v>
      </c>
      <c r="P123" s="402">
        <v>37306.800000000003</v>
      </c>
    </row>
    <row r="124" spans="1:16" ht="22.5" x14ac:dyDescent="0.2">
      <c r="A124" s="406" t="s">
        <v>17736</v>
      </c>
      <c r="B124" s="406" t="s">
        <v>2595</v>
      </c>
      <c r="C124" s="170" t="s">
        <v>2594</v>
      </c>
      <c r="D124" s="405" t="s">
        <v>20913</v>
      </c>
      <c r="E124" s="404">
        <v>8000</v>
      </c>
      <c r="F124" s="434">
        <v>40508665</v>
      </c>
      <c r="G124" s="403" t="s">
        <v>20912</v>
      </c>
      <c r="H124" s="170" t="s">
        <v>18329</v>
      </c>
      <c r="I124" s="170" t="s">
        <v>2602</v>
      </c>
      <c r="J124" s="155" t="s">
        <v>18329</v>
      </c>
      <c r="K124" s="170">
        <v>1</v>
      </c>
      <c r="L124" s="170">
        <v>12</v>
      </c>
      <c r="M124" s="402">
        <v>98877.57</v>
      </c>
      <c r="N124" s="170">
        <v>1</v>
      </c>
      <c r="O124" s="170">
        <v>6</v>
      </c>
      <c r="P124" s="402">
        <v>49306.8</v>
      </c>
    </row>
    <row r="125" spans="1:16" ht="22.5" x14ac:dyDescent="0.2">
      <c r="A125" s="406" t="s">
        <v>17736</v>
      </c>
      <c r="B125" s="406" t="s">
        <v>2595</v>
      </c>
      <c r="C125" s="170" t="s">
        <v>2594</v>
      </c>
      <c r="D125" s="405" t="s">
        <v>20911</v>
      </c>
      <c r="E125" s="404">
        <v>8000</v>
      </c>
      <c r="F125" s="434">
        <v>10796600</v>
      </c>
      <c r="G125" s="403" t="s">
        <v>20910</v>
      </c>
      <c r="H125" s="170" t="s">
        <v>2673</v>
      </c>
      <c r="I125" s="170" t="s">
        <v>2602</v>
      </c>
      <c r="J125" s="155" t="s">
        <v>2673</v>
      </c>
      <c r="K125" s="170"/>
      <c r="L125" s="402">
        <v>0</v>
      </c>
      <c r="M125" s="402"/>
      <c r="N125" s="170">
        <v>1</v>
      </c>
      <c r="O125" s="170">
        <v>6</v>
      </c>
      <c r="P125" s="402">
        <v>47440.130000000005</v>
      </c>
    </row>
    <row r="126" spans="1:16" ht="22.5" x14ac:dyDescent="0.2">
      <c r="A126" s="406" t="s">
        <v>17736</v>
      </c>
      <c r="B126" s="406" t="s">
        <v>2595</v>
      </c>
      <c r="C126" s="170" t="s">
        <v>2594</v>
      </c>
      <c r="D126" s="405" t="s">
        <v>20909</v>
      </c>
      <c r="E126" s="404">
        <v>7000</v>
      </c>
      <c r="F126" s="434">
        <v>41995417</v>
      </c>
      <c r="G126" s="403" t="s">
        <v>20908</v>
      </c>
      <c r="H126" s="170" t="s">
        <v>3215</v>
      </c>
      <c r="I126" s="170" t="s">
        <v>17747</v>
      </c>
      <c r="J126" s="155" t="s">
        <v>3215</v>
      </c>
      <c r="K126" s="170">
        <v>1</v>
      </c>
      <c r="L126" s="170">
        <v>12</v>
      </c>
      <c r="M126" s="402">
        <v>85902.88</v>
      </c>
      <c r="N126" s="170">
        <v>1</v>
      </c>
      <c r="O126" s="170">
        <v>6</v>
      </c>
      <c r="P126" s="402">
        <v>43306.8</v>
      </c>
    </row>
    <row r="127" spans="1:16" ht="22.5" x14ac:dyDescent="0.2">
      <c r="A127" s="406" t="s">
        <v>17736</v>
      </c>
      <c r="B127" s="406" t="s">
        <v>2595</v>
      </c>
      <c r="C127" s="170" t="s">
        <v>2594</v>
      </c>
      <c r="D127" s="405" t="s">
        <v>20907</v>
      </c>
      <c r="E127" s="404">
        <v>4550</v>
      </c>
      <c r="F127" s="434">
        <v>5370936</v>
      </c>
      <c r="G127" s="403" t="s">
        <v>20906</v>
      </c>
      <c r="H127" s="170" t="s">
        <v>20221</v>
      </c>
      <c r="I127" s="170" t="s">
        <v>2589</v>
      </c>
      <c r="J127" s="155" t="s">
        <v>20221</v>
      </c>
      <c r="K127" s="170">
        <v>1</v>
      </c>
      <c r="L127" s="170">
        <v>12</v>
      </c>
      <c r="M127" s="402">
        <v>57589.8</v>
      </c>
      <c r="N127" s="170">
        <v>1</v>
      </c>
      <c r="O127" s="170">
        <v>6</v>
      </c>
      <c r="P127" s="402">
        <v>28606.799999999996</v>
      </c>
    </row>
    <row r="128" spans="1:16" ht="22.5" x14ac:dyDescent="0.2">
      <c r="A128" s="406" t="s">
        <v>17736</v>
      </c>
      <c r="B128" s="406" t="s">
        <v>2595</v>
      </c>
      <c r="C128" s="170" t="s">
        <v>2594</v>
      </c>
      <c r="D128" s="405" t="s">
        <v>20905</v>
      </c>
      <c r="E128" s="404">
        <v>7000</v>
      </c>
      <c r="F128" s="434">
        <v>40690358</v>
      </c>
      <c r="G128" s="403" t="s">
        <v>20904</v>
      </c>
      <c r="H128" s="170" t="s">
        <v>17815</v>
      </c>
      <c r="I128" s="170" t="s">
        <v>2602</v>
      </c>
      <c r="J128" s="155" t="s">
        <v>17815</v>
      </c>
      <c r="K128" s="170">
        <v>1</v>
      </c>
      <c r="L128" s="170">
        <v>12</v>
      </c>
      <c r="M128" s="402">
        <v>86435.16</v>
      </c>
      <c r="N128" s="170">
        <v>1</v>
      </c>
      <c r="O128" s="170">
        <v>6</v>
      </c>
      <c r="P128" s="402">
        <v>43306.8</v>
      </c>
    </row>
    <row r="129" spans="1:16" ht="22.5" x14ac:dyDescent="0.2">
      <c r="A129" s="406" t="s">
        <v>17736</v>
      </c>
      <c r="B129" s="406" t="s">
        <v>2595</v>
      </c>
      <c r="C129" s="170" t="s">
        <v>2594</v>
      </c>
      <c r="D129" s="405" t="s">
        <v>20903</v>
      </c>
      <c r="E129" s="404">
        <v>15600</v>
      </c>
      <c r="F129" s="434">
        <v>9673912</v>
      </c>
      <c r="G129" s="403" t="s">
        <v>20902</v>
      </c>
      <c r="H129" s="170" t="s">
        <v>2661</v>
      </c>
      <c r="I129" s="170" t="s">
        <v>2602</v>
      </c>
      <c r="J129" s="155" t="s">
        <v>2661</v>
      </c>
      <c r="K129" s="170">
        <v>1</v>
      </c>
      <c r="L129" s="170">
        <v>1</v>
      </c>
      <c r="M129" s="402">
        <v>11614.15</v>
      </c>
      <c r="N129" s="170">
        <v>1</v>
      </c>
      <c r="O129" s="170">
        <v>6</v>
      </c>
      <c r="P129" s="402">
        <v>94906.800000000017</v>
      </c>
    </row>
    <row r="130" spans="1:16" ht="22.5" x14ac:dyDescent="0.2">
      <c r="A130" s="406" t="s">
        <v>17736</v>
      </c>
      <c r="B130" s="406" t="s">
        <v>2595</v>
      </c>
      <c r="C130" s="170" t="s">
        <v>2594</v>
      </c>
      <c r="D130" s="405" t="s">
        <v>9257</v>
      </c>
      <c r="E130" s="404">
        <v>4000</v>
      </c>
      <c r="F130" s="434">
        <v>40617135</v>
      </c>
      <c r="G130" s="403" t="s">
        <v>20901</v>
      </c>
      <c r="H130" s="170" t="s">
        <v>3215</v>
      </c>
      <c r="I130" s="170" t="s">
        <v>17747</v>
      </c>
      <c r="J130" s="155" t="s">
        <v>3215</v>
      </c>
      <c r="K130" s="170">
        <v>1</v>
      </c>
      <c r="L130" s="170">
        <v>12</v>
      </c>
      <c r="M130" s="402">
        <v>50938.400000000001</v>
      </c>
      <c r="N130" s="170">
        <v>1</v>
      </c>
      <c r="O130" s="170">
        <v>6</v>
      </c>
      <c r="P130" s="402">
        <v>25301.239999999994</v>
      </c>
    </row>
    <row r="131" spans="1:16" ht="22.5" x14ac:dyDescent="0.2">
      <c r="A131" s="406" t="s">
        <v>17736</v>
      </c>
      <c r="B131" s="406" t="s">
        <v>2595</v>
      </c>
      <c r="C131" s="170" t="s">
        <v>2594</v>
      </c>
      <c r="D131" s="405" t="s">
        <v>17790</v>
      </c>
      <c r="E131" s="404">
        <v>5500</v>
      </c>
      <c r="F131" s="434">
        <v>25805200</v>
      </c>
      <c r="G131" s="403" t="s">
        <v>20900</v>
      </c>
      <c r="H131" s="170" t="s">
        <v>4565</v>
      </c>
      <c r="I131" s="170" t="s">
        <v>2589</v>
      </c>
      <c r="J131" s="155" t="s">
        <v>4565</v>
      </c>
      <c r="K131" s="170">
        <v>1</v>
      </c>
      <c r="L131" s="170">
        <v>7</v>
      </c>
      <c r="M131" s="402">
        <v>40721.83</v>
      </c>
      <c r="N131" s="170"/>
      <c r="O131" s="402">
        <v>0</v>
      </c>
      <c r="P131" s="402"/>
    </row>
    <row r="132" spans="1:16" ht="22.5" x14ac:dyDescent="0.2">
      <c r="A132" s="406" t="s">
        <v>17736</v>
      </c>
      <c r="B132" s="406" t="s">
        <v>2595</v>
      </c>
      <c r="C132" s="170" t="s">
        <v>2594</v>
      </c>
      <c r="D132" s="405" t="s">
        <v>20899</v>
      </c>
      <c r="E132" s="404">
        <v>9000</v>
      </c>
      <c r="F132" s="434">
        <v>8171182</v>
      </c>
      <c r="G132" s="403" t="s">
        <v>20898</v>
      </c>
      <c r="H132" s="170" t="s">
        <v>2627</v>
      </c>
      <c r="I132" s="170" t="s">
        <v>2602</v>
      </c>
      <c r="J132" s="155" t="s">
        <v>2627</v>
      </c>
      <c r="K132" s="170">
        <v>1</v>
      </c>
      <c r="L132" s="170">
        <v>12</v>
      </c>
      <c r="M132" s="402">
        <v>110415.43</v>
      </c>
      <c r="N132" s="170">
        <v>1</v>
      </c>
      <c r="O132" s="170">
        <v>6</v>
      </c>
      <c r="P132" s="402">
        <v>55306.8</v>
      </c>
    </row>
    <row r="133" spans="1:16" ht="22.5" x14ac:dyDescent="0.2">
      <c r="A133" s="406" t="s">
        <v>17736</v>
      </c>
      <c r="B133" s="406" t="s">
        <v>2595</v>
      </c>
      <c r="C133" s="170" t="s">
        <v>2594</v>
      </c>
      <c r="D133" s="405" t="s">
        <v>20897</v>
      </c>
      <c r="E133" s="404">
        <v>7000</v>
      </c>
      <c r="F133" s="434">
        <v>40191882</v>
      </c>
      <c r="G133" s="403" t="s">
        <v>20896</v>
      </c>
      <c r="H133" s="170" t="s">
        <v>2668</v>
      </c>
      <c r="I133" s="170" t="s">
        <v>2602</v>
      </c>
      <c r="J133" s="155" t="s">
        <v>2668</v>
      </c>
      <c r="K133" s="170"/>
      <c r="L133" s="402">
        <v>0</v>
      </c>
      <c r="M133" s="402"/>
      <c r="N133" s="170">
        <v>1</v>
      </c>
      <c r="O133" s="170">
        <v>1</v>
      </c>
      <c r="P133" s="402">
        <v>10468.93</v>
      </c>
    </row>
    <row r="134" spans="1:16" ht="22.5" x14ac:dyDescent="0.2">
      <c r="A134" s="406" t="s">
        <v>17736</v>
      </c>
      <c r="B134" s="406" t="s">
        <v>2595</v>
      </c>
      <c r="C134" s="170" t="s">
        <v>2594</v>
      </c>
      <c r="D134" s="405" t="s">
        <v>20895</v>
      </c>
      <c r="E134" s="404">
        <v>10000</v>
      </c>
      <c r="F134" s="434">
        <v>25810172</v>
      </c>
      <c r="G134" s="403" t="s">
        <v>20894</v>
      </c>
      <c r="H134" s="170" t="s">
        <v>2661</v>
      </c>
      <c r="I134" s="170" t="s">
        <v>2602</v>
      </c>
      <c r="J134" s="155" t="s">
        <v>2661</v>
      </c>
      <c r="K134" s="170"/>
      <c r="L134" s="402">
        <v>0</v>
      </c>
      <c r="M134" s="402"/>
      <c r="N134" s="170">
        <v>1</v>
      </c>
      <c r="O134" s="170">
        <v>4</v>
      </c>
      <c r="P134" s="402">
        <v>40204.53</v>
      </c>
    </row>
    <row r="135" spans="1:16" ht="22.5" x14ac:dyDescent="0.2">
      <c r="A135" s="406" t="s">
        <v>17736</v>
      </c>
      <c r="B135" s="406" t="s">
        <v>2595</v>
      </c>
      <c r="C135" s="170" t="s">
        <v>2594</v>
      </c>
      <c r="D135" s="405" t="s">
        <v>20893</v>
      </c>
      <c r="E135" s="404">
        <v>4000</v>
      </c>
      <c r="F135" s="434">
        <v>44971109</v>
      </c>
      <c r="G135" s="403" t="s">
        <v>20892</v>
      </c>
      <c r="H135" s="170" t="s">
        <v>2627</v>
      </c>
      <c r="I135" s="170" t="s">
        <v>2602</v>
      </c>
      <c r="J135" s="155" t="s">
        <v>2627</v>
      </c>
      <c r="K135" s="170">
        <v>1</v>
      </c>
      <c r="L135" s="170">
        <v>1</v>
      </c>
      <c r="M135" s="402">
        <v>5377.85</v>
      </c>
      <c r="N135" s="170">
        <v>1</v>
      </c>
      <c r="O135" s="170">
        <v>6</v>
      </c>
      <c r="P135" s="402">
        <v>25306.799999999996</v>
      </c>
    </row>
    <row r="136" spans="1:16" ht="22.5" x14ac:dyDescent="0.2">
      <c r="A136" s="406" t="s">
        <v>17736</v>
      </c>
      <c r="B136" s="406" t="s">
        <v>2595</v>
      </c>
      <c r="C136" s="170" t="s">
        <v>2594</v>
      </c>
      <c r="D136" s="405" t="s">
        <v>17955</v>
      </c>
      <c r="E136" s="404">
        <v>8000</v>
      </c>
      <c r="F136" s="434">
        <v>41411390</v>
      </c>
      <c r="G136" s="403" t="s">
        <v>20891</v>
      </c>
      <c r="H136" s="170" t="s">
        <v>18989</v>
      </c>
      <c r="I136" s="170" t="s">
        <v>2589</v>
      </c>
      <c r="J136" s="155" t="s">
        <v>18989</v>
      </c>
      <c r="K136" s="170">
        <v>1</v>
      </c>
      <c r="L136" s="170">
        <v>12</v>
      </c>
      <c r="M136" s="402">
        <v>98925.35</v>
      </c>
      <c r="N136" s="170">
        <v>1</v>
      </c>
      <c r="O136" s="170">
        <v>6</v>
      </c>
      <c r="P136" s="402">
        <v>49139.020000000004</v>
      </c>
    </row>
    <row r="137" spans="1:16" ht="22.5" x14ac:dyDescent="0.2">
      <c r="A137" s="406" t="s">
        <v>17736</v>
      </c>
      <c r="B137" s="406" t="s">
        <v>2595</v>
      </c>
      <c r="C137" s="170" t="s">
        <v>2594</v>
      </c>
      <c r="D137" s="405" t="s">
        <v>18197</v>
      </c>
      <c r="E137" s="404">
        <v>7000</v>
      </c>
      <c r="F137" s="434">
        <v>46416069</v>
      </c>
      <c r="G137" s="403" t="s">
        <v>20890</v>
      </c>
      <c r="H137" s="170" t="s">
        <v>6299</v>
      </c>
      <c r="I137" s="170" t="s">
        <v>20889</v>
      </c>
      <c r="J137" s="155" t="s">
        <v>6299</v>
      </c>
      <c r="K137" s="170">
        <v>1</v>
      </c>
      <c r="L137" s="170">
        <v>1</v>
      </c>
      <c r="M137" s="402">
        <v>10252.299999999999</v>
      </c>
      <c r="N137" s="170"/>
      <c r="O137" s="402">
        <v>0</v>
      </c>
      <c r="P137" s="402"/>
    </row>
    <row r="138" spans="1:16" ht="22.5" x14ac:dyDescent="0.2">
      <c r="A138" s="406" t="s">
        <v>17736</v>
      </c>
      <c r="B138" s="406" t="s">
        <v>2595</v>
      </c>
      <c r="C138" s="170" t="s">
        <v>2594</v>
      </c>
      <c r="D138" s="405" t="s">
        <v>20888</v>
      </c>
      <c r="E138" s="404">
        <v>12000</v>
      </c>
      <c r="F138" s="434">
        <v>20095243</v>
      </c>
      <c r="G138" s="403" t="s">
        <v>20887</v>
      </c>
      <c r="H138" s="170" t="s">
        <v>2597</v>
      </c>
      <c r="I138" s="170" t="s">
        <v>2602</v>
      </c>
      <c r="J138" s="155" t="s">
        <v>2597</v>
      </c>
      <c r="K138" s="170">
        <v>1</v>
      </c>
      <c r="L138" s="170">
        <v>12</v>
      </c>
      <c r="M138" s="402">
        <v>154739.79999999999</v>
      </c>
      <c r="N138" s="170">
        <v>1</v>
      </c>
      <c r="O138" s="170">
        <v>6</v>
      </c>
      <c r="P138" s="402">
        <v>73306.8</v>
      </c>
    </row>
    <row r="139" spans="1:16" ht="22.5" x14ac:dyDescent="0.2">
      <c r="A139" s="406" t="s">
        <v>17736</v>
      </c>
      <c r="B139" s="406" t="s">
        <v>2595</v>
      </c>
      <c r="C139" s="170" t="s">
        <v>2594</v>
      </c>
      <c r="D139" s="405" t="s">
        <v>18799</v>
      </c>
      <c r="E139" s="404">
        <v>10000</v>
      </c>
      <c r="F139" s="434">
        <v>10600066</v>
      </c>
      <c r="G139" s="403" t="s">
        <v>20886</v>
      </c>
      <c r="H139" s="170" t="s">
        <v>20885</v>
      </c>
      <c r="I139" s="170" t="s">
        <v>2602</v>
      </c>
      <c r="J139" s="155" t="s">
        <v>20885</v>
      </c>
      <c r="K139" s="170">
        <v>1</v>
      </c>
      <c r="L139" s="170">
        <v>1</v>
      </c>
      <c r="M139" s="402">
        <v>12668.3</v>
      </c>
      <c r="N139" s="170">
        <v>1</v>
      </c>
      <c r="O139" s="170">
        <v>1</v>
      </c>
      <c r="P139" s="402">
        <v>10217.799999999999</v>
      </c>
    </row>
    <row r="140" spans="1:16" ht="22.5" x14ac:dyDescent="0.2">
      <c r="A140" s="406" t="s">
        <v>17736</v>
      </c>
      <c r="B140" s="406" t="s">
        <v>2595</v>
      </c>
      <c r="C140" s="170" t="s">
        <v>2594</v>
      </c>
      <c r="D140" s="405" t="s">
        <v>20884</v>
      </c>
      <c r="E140" s="404">
        <v>5000</v>
      </c>
      <c r="F140" s="434">
        <v>10476886</v>
      </c>
      <c r="G140" s="403" t="s">
        <v>20883</v>
      </c>
      <c r="H140" s="170" t="s">
        <v>2753</v>
      </c>
      <c r="I140" s="170" t="s">
        <v>2602</v>
      </c>
      <c r="J140" s="155" t="s">
        <v>2753</v>
      </c>
      <c r="K140" s="170">
        <v>1</v>
      </c>
      <c r="L140" s="170">
        <v>12</v>
      </c>
      <c r="M140" s="402">
        <v>62989.45</v>
      </c>
      <c r="N140" s="170">
        <v>1</v>
      </c>
      <c r="O140" s="170">
        <v>6</v>
      </c>
      <c r="P140" s="402">
        <v>31306.799999999996</v>
      </c>
    </row>
    <row r="141" spans="1:16" ht="22.5" x14ac:dyDescent="0.2">
      <c r="A141" s="406" t="s">
        <v>17736</v>
      </c>
      <c r="B141" s="406" t="s">
        <v>2595</v>
      </c>
      <c r="C141" s="170" t="s">
        <v>2594</v>
      </c>
      <c r="D141" s="405" t="s">
        <v>20882</v>
      </c>
      <c r="E141" s="404">
        <v>4302</v>
      </c>
      <c r="F141" s="434">
        <v>18166535</v>
      </c>
      <c r="G141" s="403" t="s">
        <v>20881</v>
      </c>
      <c r="H141" s="170" t="s">
        <v>2753</v>
      </c>
      <c r="I141" s="170" t="s">
        <v>2602</v>
      </c>
      <c r="J141" s="155" t="s">
        <v>2753</v>
      </c>
      <c r="K141" s="170">
        <v>1</v>
      </c>
      <c r="L141" s="170">
        <v>12</v>
      </c>
      <c r="M141" s="402">
        <v>54613.8</v>
      </c>
      <c r="N141" s="170">
        <v>1</v>
      </c>
      <c r="O141" s="170">
        <v>6</v>
      </c>
      <c r="P141" s="402">
        <v>27118.799999999996</v>
      </c>
    </row>
    <row r="142" spans="1:16" ht="22.5" x14ac:dyDescent="0.2">
      <c r="A142" s="406" t="s">
        <v>17736</v>
      </c>
      <c r="B142" s="406" t="s">
        <v>2595</v>
      </c>
      <c r="C142" s="170" t="s">
        <v>2594</v>
      </c>
      <c r="D142" s="405" t="s">
        <v>20880</v>
      </c>
      <c r="E142" s="404">
        <v>10500</v>
      </c>
      <c r="F142" s="434">
        <v>42189906</v>
      </c>
      <c r="G142" s="403" t="s">
        <v>20879</v>
      </c>
      <c r="H142" s="170" t="s">
        <v>18039</v>
      </c>
      <c r="I142" s="170" t="s">
        <v>2602</v>
      </c>
      <c r="J142" s="155" t="s">
        <v>18039</v>
      </c>
      <c r="K142" s="170"/>
      <c r="L142" s="402">
        <v>0</v>
      </c>
      <c r="M142" s="402"/>
      <c r="N142" s="170">
        <v>1</v>
      </c>
      <c r="O142" s="170">
        <v>6</v>
      </c>
      <c r="P142" s="402">
        <v>62556.800000000003</v>
      </c>
    </row>
    <row r="143" spans="1:16" ht="22.5" x14ac:dyDescent="0.2">
      <c r="A143" s="406" t="s">
        <v>17736</v>
      </c>
      <c r="B143" s="406" t="s">
        <v>2595</v>
      </c>
      <c r="C143" s="170" t="s">
        <v>2594</v>
      </c>
      <c r="D143" s="405" t="s">
        <v>20878</v>
      </c>
      <c r="E143" s="404">
        <v>10000</v>
      </c>
      <c r="F143" s="434">
        <v>45948132</v>
      </c>
      <c r="G143" s="403" t="s">
        <v>20877</v>
      </c>
      <c r="H143" s="170" t="s">
        <v>2627</v>
      </c>
      <c r="I143" s="170" t="s">
        <v>2602</v>
      </c>
      <c r="J143" s="155" t="s">
        <v>2627</v>
      </c>
      <c r="K143" s="170">
        <v>1</v>
      </c>
      <c r="L143" s="170">
        <v>12</v>
      </c>
      <c r="M143" s="402">
        <v>124162.72</v>
      </c>
      <c r="N143" s="170">
        <v>1</v>
      </c>
      <c r="O143" s="170">
        <v>6</v>
      </c>
      <c r="P143" s="402">
        <v>61306.8</v>
      </c>
    </row>
    <row r="144" spans="1:16" ht="22.5" x14ac:dyDescent="0.2">
      <c r="A144" s="406" t="s">
        <v>17736</v>
      </c>
      <c r="B144" s="406" t="s">
        <v>2595</v>
      </c>
      <c r="C144" s="170" t="s">
        <v>2594</v>
      </c>
      <c r="D144" s="405" t="s">
        <v>16822</v>
      </c>
      <c r="E144" s="404">
        <v>5000</v>
      </c>
      <c r="F144" s="434">
        <v>45496023</v>
      </c>
      <c r="G144" s="403" t="s">
        <v>20876</v>
      </c>
      <c r="H144" s="170" t="s">
        <v>2692</v>
      </c>
      <c r="I144" s="170" t="s">
        <v>2602</v>
      </c>
      <c r="J144" s="155" t="s">
        <v>2692</v>
      </c>
      <c r="K144" s="170">
        <v>1</v>
      </c>
      <c r="L144" s="170">
        <v>11</v>
      </c>
      <c r="M144" s="402">
        <v>57433.13</v>
      </c>
      <c r="N144" s="170">
        <v>1</v>
      </c>
      <c r="O144" s="170">
        <v>6</v>
      </c>
      <c r="P144" s="402">
        <v>31306.799999999996</v>
      </c>
    </row>
    <row r="145" spans="1:16" ht="22.5" x14ac:dyDescent="0.2">
      <c r="A145" s="406" t="s">
        <v>17736</v>
      </c>
      <c r="B145" s="406" t="s">
        <v>2595</v>
      </c>
      <c r="C145" s="170" t="s">
        <v>2594</v>
      </c>
      <c r="D145" s="405" t="s">
        <v>18192</v>
      </c>
      <c r="E145" s="404">
        <v>8500</v>
      </c>
      <c r="F145" s="434">
        <v>44789847</v>
      </c>
      <c r="G145" s="403" t="s">
        <v>20875</v>
      </c>
      <c r="H145" s="170" t="s">
        <v>2661</v>
      </c>
      <c r="I145" s="170" t="s">
        <v>2602</v>
      </c>
      <c r="J145" s="155" t="s">
        <v>2661</v>
      </c>
      <c r="K145" s="170">
        <v>1</v>
      </c>
      <c r="L145" s="170">
        <v>12</v>
      </c>
      <c r="M145" s="402">
        <v>104989.8</v>
      </c>
      <c r="N145" s="170">
        <v>1</v>
      </c>
      <c r="O145" s="170">
        <v>6</v>
      </c>
      <c r="P145" s="402">
        <v>52306.8</v>
      </c>
    </row>
    <row r="146" spans="1:16" ht="22.5" x14ac:dyDescent="0.2">
      <c r="A146" s="406" t="s">
        <v>17736</v>
      </c>
      <c r="B146" s="406" t="s">
        <v>2595</v>
      </c>
      <c r="C146" s="170" t="s">
        <v>2594</v>
      </c>
      <c r="D146" s="405" t="s">
        <v>20874</v>
      </c>
      <c r="E146" s="404">
        <v>7000</v>
      </c>
      <c r="F146" s="434">
        <v>47126043</v>
      </c>
      <c r="G146" s="403" t="s">
        <v>20873</v>
      </c>
      <c r="H146" s="170" t="s">
        <v>2627</v>
      </c>
      <c r="I146" s="170" t="s">
        <v>2602</v>
      </c>
      <c r="J146" s="155" t="s">
        <v>2627</v>
      </c>
      <c r="K146" s="170">
        <v>1</v>
      </c>
      <c r="L146" s="170">
        <v>12</v>
      </c>
      <c r="M146" s="402">
        <v>86978.62</v>
      </c>
      <c r="N146" s="170">
        <v>1</v>
      </c>
      <c r="O146" s="170">
        <v>6</v>
      </c>
      <c r="P146" s="402">
        <v>43306.8</v>
      </c>
    </row>
    <row r="147" spans="1:16" ht="22.5" x14ac:dyDescent="0.2">
      <c r="A147" s="406" t="s">
        <v>17736</v>
      </c>
      <c r="B147" s="406" t="s">
        <v>2595</v>
      </c>
      <c r="C147" s="170" t="s">
        <v>2594</v>
      </c>
      <c r="D147" s="405" t="s">
        <v>20872</v>
      </c>
      <c r="E147" s="404">
        <v>14000</v>
      </c>
      <c r="F147" s="434">
        <v>10151318</v>
      </c>
      <c r="G147" s="403" t="s">
        <v>20871</v>
      </c>
      <c r="H147" s="170" t="s">
        <v>18039</v>
      </c>
      <c r="I147" s="170" t="s">
        <v>2602</v>
      </c>
      <c r="J147" s="155" t="s">
        <v>18039</v>
      </c>
      <c r="K147" s="170">
        <v>1</v>
      </c>
      <c r="L147" s="170">
        <v>12</v>
      </c>
      <c r="M147" s="402">
        <v>165767.15</v>
      </c>
      <c r="N147" s="170">
        <v>1</v>
      </c>
      <c r="O147" s="170">
        <v>6</v>
      </c>
      <c r="P147" s="402">
        <v>84844.02</v>
      </c>
    </row>
    <row r="148" spans="1:16" ht="22.5" x14ac:dyDescent="0.2">
      <c r="A148" s="406" t="s">
        <v>17736</v>
      </c>
      <c r="B148" s="406" t="s">
        <v>2595</v>
      </c>
      <c r="C148" s="170" t="s">
        <v>2594</v>
      </c>
      <c r="D148" s="405" t="s">
        <v>17866</v>
      </c>
      <c r="E148" s="404">
        <v>4700</v>
      </c>
      <c r="F148" s="434">
        <v>46813062</v>
      </c>
      <c r="G148" s="403" t="s">
        <v>20870</v>
      </c>
      <c r="H148" s="170" t="s">
        <v>2597</v>
      </c>
      <c r="I148" s="170" t="s">
        <v>2602</v>
      </c>
      <c r="J148" s="155" t="s">
        <v>2597</v>
      </c>
      <c r="K148" s="170">
        <v>1</v>
      </c>
      <c r="L148" s="170">
        <v>12</v>
      </c>
      <c r="M148" s="402">
        <v>59389.8</v>
      </c>
      <c r="N148" s="170">
        <v>1</v>
      </c>
      <c r="O148" s="170">
        <v>6</v>
      </c>
      <c r="P148" s="402">
        <v>29506.799999999996</v>
      </c>
    </row>
    <row r="149" spans="1:16" ht="22.5" x14ac:dyDescent="0.2">
      <c r="A149" s="406" t="s">
        <v>17736</v>
      </c>
      <c r="B149" s="406" t="s">
        <v>2595</v>
      </c>
      <c r="C149" s="170" t="s">
        <v>2594</v>
      </c>
      <c r="D149" s="405" t="s">
        <v>18953</v>
      </c>
      <c r="E149" s="404">
        <v>2600</v>
      </c>
      <c r="F149" s="434">
        <v>46216780</v>
      </c>
      <c r="G149" s="403" t="s">
        <v>20869</v>
      </c>
      <c r="H149" s="170" t="s">
        <v>20868</v>
      </c>
      <c r="I149" s="170" t="s">
        <v>17012</v>
      </c>
      <c r="J149" s="155" t="s">
        <v>17012</v>
      </c>
      <c r="K149" s="170">
        <v>1</v>
      </c>
      <c r="L149" s="170">
        <v>8</v>
      </c>
      <c r="M149" s="402">
        <v>20061.310000000001</v>
      </c>
      <c r="N149" s="170"/>
      <c r="O149" s="402">
        <v>0</v>
      </c>
      <c r="P149" s="402"/>
    </row>
    <row r="150" spans="1:16" ht="22.5" x14ac:dyDescent="0.2">
      <c r="A150" s="406" t="s">
        <v>17736</v>
      </c>
      <c r="B150" s="406" t="s">
        <v>2595</v>
      </c>
      <c r="C150" s="170" t="s">
        <v>2594</v>
      </c>
      <c r="D150" s="405" t="s">
        <v>20861</v>
      </c>
      <c r="E150" s="404">
        <v>10000</v>
      </c>
      <c r="F150" s="434">
        <v>25753265</v>
      </c>
      <c r="G150" s="403" t="s">
        <v>20867</v>
      </c>
      <c r="H150" s="170" t="s">
        <v>20866</v>
      </c>
      <c r="I150" s="170" t="s">
        <v>2602</v>
      </c>
      <c r="J150" s="155" t="s">
        <v>20866</v>
      </c>
      <c r="K150" s="170">
        <v>1</v>
      </c>
      <c r="L150" s="170">
        <v>12</v>
      </c>
      <c r="M150" s="402">
        <v>122989.8</v>
      </c>
      <c r="N150" s="170">
        <v>1</v>
      </c>
      <c r="O150" s="170">
        <v>6</v>
      </c>
      <c r="P150" s="402">
        <v>61306.8</v>
      </c>
    </row>
    <row r="151" spans="1:16" ht="22.5" x14ac:dyDescent="0.2">
      <c r="A151" s="406" t="s">
        <v>17736</v>
      </c>
      <c r="B151" s="406" t="s">
        <v>2595</v>
      </c>
      <c r="C151" s="170" t="s">
        <v>2594</v>
      </c>
      <c r="D151" s="405" t="s">
        <v>20865</v>
      </c>
      <c r="E151" s="404">
        <v>8000</v>
      </c>
      <c r="F151" s="434">
        <v>40208951</v>
      </c>
      <c r="G151" s="403" t="s">
        <v>20864</v>
      </c>
      <c r="H151" s="170" t="s">
        <v>2715</v>
      </c>
      <c r="I151" s="170" t="s">
        <v>2602</v>
      </c>
      <c r="J151" s="155" t="s">
        <v>2715</v>
      </c>
      <c r="K151" s="170">
        <v>1</v>
      </c>
      <c r="L151" s="170">
        <v>6</v>
      </c>
      <c r="M151" s="402">
        <v>45911.57</v>
      </c>
      <c r="N151" s="170">
        <v>1</v>
      </c>
      <c r="O151" s="170">
        <v>6</v>
      </c>
      <c r="P151" s="402">
        <v>49306.8</v>
      </c>
    </row>
    <row r="152" spans="1:16" ht="22.5" x14ac:dyDescent="0.2">
      <c r="A152" s="406" t="s">
        <v>17736</v>
      </c>
      <c r="B152" s="406" t="s">
        <v>2595</v>
      </c>
      <c r="C152" s="170" t="s">
        <v>2594</v>
      </c>
      <c r="D152" s="405" t="s">
        <v>20863</v>
      </c>
      <c r="E152" s="404">
        <v>7000</v>
      </c>
      <c r="F152" s="434">
        <v>43923468</v>
      </c>
      <c r="G152" s="403" t="s">
        <v>20862</v>
      </c>
      <c r="H152" s="170" t="s">
        <v>2627</v>
      </c>
      <c r="I152" s="170" t="s">
        <v>2602</v>
      </c>
      <c r="J152" s="155" t="s">
        <v>2627</v>
      </c>
      <c r="K152" s="170">
        <v>1</v>
      </c>
      <c r="L152" s="170">
        <v>12</v>
      </c>
      <c r="M152" s="402">
        <v>86602.87</v>
      </c>
      <c r="N152" s="170">
        <v>1</v>
      </c>
      <c r="O152" s="170">
        <v>6</v>
      </c>
      <c r="P152" s="402">
        <v>43306.8</v>
      </c>
    </row>
    <row r="153" spans="1:16" ht="22.5" x14ac:dyDescent="0.2">
      <c r="A153" s="406" t="s">
        <v>17736</v>
      </c>
      <c r="B153" s="406" t="s">
        <v>2595</v>
      </c>
      <c r="C153" s="170" t="s">
        <v>2594</v>
      </c>
      <c r="D153" s="405" t="s">
        <v>20861</v>
      </c>
      <c r="E153" s="404">
        <v>10000</v>
      </c>
      <c r="F153" s="434">
        <v>40158550</v>
      </c>
      <c r="G153" s="403" t="s">
        <v>20860</v>
      </c>
      <c r="H153" s="170" t="s">
        <v>20859</v>
      </c>
      <c r="I153" s="170" t="s">
        <v>2602</v>
      </c>
      <c r="J153" s="155" t="s">
        <v>20859</v>
      </c>
      <c r="K153" s="170">
        <v>1</v>
      </c>
      <c r="L153" s="170">
        <v>12</v>
      </c>
      <c r="M153" s="402">
        <v>122480.11</v>
      </c>
      <c r="N153" s="170">
        <v>1</v>
      </c>
      <c r="O153" s="170">
        <v>6</v>
      </c>
      <c r="P153" s="402">
        <v>61306.8</v>
      </c>
    </row>
    <row r="154" spans="1:16" ht="22.5" x14ac:dyDescent="0.2">
      <c r="A154" s="406" t="s">
        <v>17736</v>
      </c>
      <c r="B154" s="406" t="s">
        <v>2595</v>
      </c>
      <c r="C154" s="170" t="s">
        <v>2594</v>
      </c>
      <c r="D154" s="405" t="s">
        <v>18663</v>
      </c>
      <c r="E154" s="404">
        <v>3000</v>
      </c>
      <c r="F154" s="434">
        <v>10518962</v>
      </c>
      <c r="G154" s="403" t="s">
        <v>20858</v>
      </c>
      <c r="H154" s="170" t="s">
        <v>18666</v>
      </c>
      <c r="I154" s="170" t="s">
        <v>17747</v>
      </c>
      <c r="J154" s="155" t="s">
        <v>18666</v>
      </c>
      <c r="K154" s="170">
        <v>1</v>
      </c>
      <c r="L154" s="170">
        <v>12</v>
      </c>
      <c r="M154" s="402">
        <v>38989.800000000003</v>
      </c>
      <c r="N154" s="170">
        <v>1</v>
      </c>
      <c r="O154" s="170">
        <v>6</v>
      </c>
      <c r="P154" s="402">
        <v>19306.8</v>
      </c>
    </row>
    <row r="155" spans="1:16" ht="22.5" x14ac:dyDescent="0.2">
      <c r="A155" s="406" t="s">
        <v>17736</v>
      </c>
      <c r="B155" s="406" t="s">
        <v>2595</v>
      </c>
      <c r="C155" s="170" t="s">
        <v>2594</v>
      </c>
      <c r="D155" s="405" t="s">
        <v>20857</v>
      </c>
      <c r="E155" s="404">
        <v>4500</v>
      </c>
      <c r="F155" s="434">
        <v>40683627</v>
      </c>
      <c r="G155" s="403" t="s">
        <v>20856</v>
      </c>
      <c r="H155" s="170" t="s">
        <v>4810</v>
      </c>
      <c r="I155" s="170" t="s">
        <v>2602</v>
      </c>
      <c r="J155" s="155" t="s">
        <v>4810</v>
      </c>
      <c r="K155" s="170">
        <v>1</v>
      </c>
      <c r="L155" s="170">
        <v>2</v>
      </c>
      <c r="M155" s="402">
        <v>9114.77</v>
      </c>
      <c r="N155" s="170"/>
      <c r="O155" s="402">
        <v>0</v>
      </c>
      <c r="P155" s="402"/>
    </row>
    <row r="156" spans="1:16" ht="22.5" x14ac:dyDescent="0.2">
      <c r="A156" s="406" t="s">
        <v>17736</v>
      </c>
      <c r="B156" s="406" t="s">
        <v>2595</v>
      </c>
      <c r="C156" s="170" t="s">
        <v>2594</v>
      </c>
      <c r="D156" s="405" t="s">
        <v>20855</v>
      </c>
      <c r="E156" s="404">
        <v>12000</v>
      </c>
      <c r="F156" s="434">
        <v>40121062</v>
      </c>
      <c r="G156" s="403" t="s">
        <v>20854</v>
      </c>
      <c r="H156" s="170" t="s">
        <v>6362</v>
      </c>
      <c r="I156" s="170" t="s">
        <v>2602</v>
      </c>
      <c r="J156" s="155" t="s">
        <v>6362</v>
      </c>
      <c r="K156" s="170">
        <v>1</v>
      </c>
      <c r="L156" s="170">
        <v>3</v>
      </c>
      <c r="M156" s="402">
        <v>37022.449999999997</v>
      </c>
      <c r="N156" s="170">
        <v>1</v>
      </c>
      <c r="O156" s="170">
        <v>1</v>
      </c>
      <c r="P156" s="402">
        <v>16256.439999999999</v>
      </c>
    </row>
    <row r="157" spans="1:16" ht="22.5" x14ac:dyDescent="0.2">
      <c r="A157" s="406" t="s">
        <v>17736</v>
      </c>
      <c r="B157" s="406" t="s">
        <v>2595</v>
      </c>
      <c r="C157" s="170" t="s">
        <v>2594</v>
      </c>
      <c r="D157" s="405" t="s">
        <v>19761</v>
      </c>
      <c r="E157" s="404">
        <v>5000</v>
      </c>
      <c r="F157" s="434">
        <v>46382408</v>
      </c>
      <c r="G157" s="403" t="s">
        <v>20853</v>
      </c>
      <c r="H157" s="170" t="s">
        <v>6299</v>
      </c>
      <c r="I157" s="170" t="s">
        <v>2602</v>
      </c>
      <c r="J157" s="155" t="s">
        <v>6299</v>
      </c>
      <c r="K157" s="170">
        <v>1</v>
      </c>
      <c r="L157" s="170">
        <v>12</v>
      </c>
      <c r="M157" s="402">
        <v>65738.95</v>
      </c>
      <c r="N157" s="170"/>
      <c r="O157" s="402">
        <v>0</v>
      </c>
      <c r="P157" s="402"/>
    </row>
    <row r="158" spans="1:16" ht="22.5" x14ac:dyDescent="0.2">
      <c r="A158" s="406" t="s">
        <v>17736</v>
      </c>
      <c r="B158" s="406" t="s">
        <v>2595</v>
      </c>
      <c r="C158" s="170" t="s">
        <v>2594</v>
      </c>
      <c r="D158" s="405" t="s">
        <v>19506</v>
      </c>
      <c r="E158" s="404">
        <v>2500</v>
      </c>
      <c r="F158" s="434">
        <v>7726535</v>
      </c>
      <c r="G158" s="403" t="s">
        <v>20852</v>
      </c>
      <c r="H158" s="170" t="s">
        <v>20850</v>
      </c>
      <c r="I158" s="170" t="s">
        <v>20851</v>
      </c>
      <c r="J158" s="155" t="s">
        <v>20850</v>
      </c>
      <c r="K158" s="170">
        <v>1</v>
      </c>
      <c r="L158" s="170">
        <v>12</v>
      </c>
      <c r="M158" s="402">
        <v>32966.01</v>
      </c>
      <c r="N158" s="170">
        <v>1</v>
      </c>
      <c r="O158" s="170">
        <v>6</v>
      </c>
      <c r="P158" s="402">
        <v>16306.8</v>
      </c>
    </row>
    <row r="159" spans="1:16" ht="22.5" x14ac:dyDescent="0.2">
      <c r="A159" s="406" t="s">
        <v>17736</v>
      </c>
      <c r="B159" s="406" t="s">
        <v>2595</v>
      </c>
      <c r="C159" s="170" t="s">
        <v>2594</v>
      </c>
      <c r="D159" s="405" t="s">
        <v>20423</v>
      </c>
      <c r="E159" s="404">
        <v>15600</v>
      </c>
      <c r="F159" s="434">
        <v>45706664</v>
      </c>
      <c r="G159" s="403" t="s">
        <v>20849</v>
      </c>
      <c r="H159" s="170" t="s">
        <v>6299</v>
      </c>
      <c r="I159" s="170" t="s">
        <v>2602</v>
      </c>
      <c r="J159" s="155" t="s">
        <v>6299</v>
      </c>
      <c r="K159" s="170">
        <v>1</v>
      </c>
      <c r="L159" s="170">
        <v>12</v>
      </c>
      <c r="M159" s="402">
        <v>185509.8</v>
      </c>
      <c r="N159" s="170">
        <v>1</v>
      </c>
      <c r="O159" s="170">
        <v>1</v>
      </c>
      <c r="P159" s="402">
        <v>10704.47</v>
      </c>
    </row>
    <row r="160" spans="1:16" ht="22.5" x14ac:dyDescent="0.2">
      <c r="A160" s="406" t="s">
        <v>17736</v>
      </c>
      <c r="B160" s="406" t="s">
        <v>2595</v>
      </c>
      <c r="C160" s="170" t="s">
        <v>2594</v>
      </c>
      <c r="D160" s="405" t="s">
        <v>20848</v>
      </c>
      <c r="E160" s="404">
        <v>5800</v>
      </c>
      <c r="F160" s="434">
        <v>9859308</v>
      </c>
      <c r="G160" s="403" t="s">
        <v>20847</v>
      </c>
      <c r="H160" s="170">
        <v>0</v>
      </c>
      <c r="I160" s="170">
        <v>0</v>
      </c>
      <c r="J160" s="155">
        <v>0</v>
      </c>
      <c r="K160" s="170">
        <v>1</v>
      </c>
      <c r="L160" s="170">
        <v>4</v>
      </c>
      <c r="M160" s="402">
        <v>24496.6</v>
      </c>
      <c r="N160" s="170">
        <v>1</v>
      </c>
      <c r="O160" s="170">
        <v>6</v>
      </c>
      <c r="P160" s="402">
        <v>36106.800000000003</v>
      </c>
    </row>
    <row r="161" spans="1:16" ht="22.5" x14ac:dyDescent="0.2">
      <c r="A161" s="406" t="s">
        <v>17736</v>
      </c>
      <c r="B161" s="406" t="s">
        <v>2595</v>
      </c>
      <c r="C161" s="170" t="s">
        <v>2594</v>
      </c>
      <c r="D161" s="405" t="s">
        <v>20846</v>
      </c>
      <c r="E161" s="404">
        <v>12000</v>
      </c>
      <c r="F161" s="434">
        <v>10784025</v>
      </c>
      <c r="G161" s="403" t="s">
        <v>20845</v>
      </c>
      <c r="H161" s="170" t="s">
        <v>2661</v>
      </c>
      <c r="I161" s="170" t="s">
        <v>2602</v>
      </c>
      <c r="J161" s="155" t="s">
        <v>2661</v>
      </c>
      <c r="K161" s="170">
        <v>1</v>
      </c>
      <c r="L161" s="170">
        <v>1</v>
      </c>
      <c r="M161" s="402">
        <v>8474.15</v>
      </c>
      <c r="N161" s="170">
        <v>1</v>
      </c>
      <c r="O161" s="170">
        <v>6</v>
      </c>
      <c r="P161" s="402">
        <v>73306.8</v>
      </c>
    </row>
    <row r="162" spans="1:16" ht="22.5" x14ac:dyDescent="0.2">
      <c r="A162" s="406" t="s">
        <v>17736</v>
      </c>
      <c r="B162" s="406" t="s">
        <v>2595</v>
      </c>
      <c r="C162" s="170" t="s">
        <v>2594</v>
      </c>
      <c r="D162" s="405" t="s">
        <v>20844</v>
      </c>
      <c r="E162" s="404">
        <v>15600</v>
      </c>
      <c r="F162" s="434">
        <v>8274673</v>
      </c>
      <c r="G162" s="403" t="s">
        <v>20843</v>
      </c>
      <c r="H162" s="170" t="s">
        <v>6299</v>
      </c>
      <c r="I162" s="170" t="s">
        <v>2602</v>
      </c>
      <c r="J162" s="155" t="s">
        <v>6299</v>
      </c>
      <c r="K162" s="170">
        <v>1</v>
      </c>
      <c r="L162" s="170">
        <v>1</v>
      </c>
      <c r="M162" s="402">
        <v>23228.3</v>
      </c>
      <c r="N162" s="170"/>
      <c r="O162" s="402">
        <v>0</v>
      </c>
      <c r="P162" s="402"/>
    </row>
    <row r="163" spans="1:16" ht="22.5" x14ac:dyDescent="0.2">
      <c r="A163" s="406" t="s">
        <v>17736</v>
      </c>
      <c r="B163" s="406" t="s">
        <v>2595</v>
      </c>
      <c r="C163" s="170" t="s">
        <v>2594</v>
      </c>
      <c r="D163" s="405" t="s">
        <v>20842</v>
      </c>
      <c r="E163" s="404">
        <v>8000</v>
      </c>
      <c r="F163" s="434">
        <v>20055057</v>
      </c>
      <c r="G163" s="403" t="s">
        <v>20841</v>
      </c>
      <c r="H163" s="170" t="s">
        <v>20840</v>
      </c>
      <c r="I163" s="170" t="s">
        <v>2602</v>
      </c>
      <c r="J163" s="155" t="s">
        <v>20840</v>
      </c>
      <c r="K163" s="170">
        <v>1</v>
      </c>
      <c r="L163" s="170">
        <v>12</v>
      </c>
      <c r="M163" s="402">
        <v>98966.46</v>
      </c>
      <c r="N163" s="170">
        <v>1</v>
      </c>
      <c r="O163" s="170">
        <v>6</v>
      </c>
      <c r="P163" s="402">
        <v>49306.8</v>
      </c>
    </row>
    <row r="164" spans="1:16" ht="22.5" x14ac:dyDescent="0.2">
      <c r="A164" s="406" t="s">
        <v>17736</v>
      </c>
      <c r="B164" s="406" t="s">
        <v>2595</v>
      </c>
      <c r="C164" s="170" t="s">
        <v>2594</v>
      </c>
      <c r="D164" s="405" t="s">
        <v>18907</v>
      </c>
      <c r="E164" s="404">
        <v>7000</v>
      </c>
      <c r="F164" s="434">
        <v>41320803</v>
      </c>
      <c r="G164" s="403" t="s">
        <v>20839</v>
      </c>
      <c r="H164" s="170" t="s">
        <v>2715</v>
      </c>
      <c r="I164" s="170" t="s">
        <v>2602</v>
      </c>
      <c r="J164" s="155" t="s">
        <v>2715</v>
      </c>
      <c r="K164" s="170">
        <v>1</v>
      </c>
      <c r="L164" s="170">
        <v>12</v>
      </c>
      <c r="M164" s="402">
        <v>86972.3</v>
      </c>
      <c r="N164" s="170">
        <v>1</v>
      </c>
      <c r="O164" s="170">
        <v>6</v>
      </c>
      <c r="P164" s="402">
        <v>43306.8</v>
      </c>
    </row>
    <row r="165" spans="1:16" ht="22.5" x14ac:dyDescent="0.2">
      <c r="A165" s="406" t="s">
        <v>17736</v>
      </c>
      <c r="B165" s="406" t="s">
        <v>2595</v>
      </c>
      <c r="C165" s="170" t="s">
        <v>2594</v>
      </c>
      <c r="D165" s="405" t="s">
        <v>17781</v>
      </c>
      <c r="E165" s="404">
        <v>9500</v>
      </c>
      <c r="F165" s="434">
        <v>43282908</v>
      </c>
      <c r="G165" s="403" t="s">
        <v>20838</v>
      </c>
      <c r="H165" s="170" t="s">
        <v>4810</v>
      </c>
      <c r="I165" s="170" t="s">
        <v>2602</v>
      </c>
      <c r="J165" s="155" t="s">
        <v>4810</v>
      </c>
      <c r="K165" s="170">
        <v>1</v>
      </c>
      <c r="L165" s="170">
        <v>8</v>
      </c>
      <c r="M165" s="402">
        <v>71976.91</v>
      </c>
      <c r="N165" s="170"/>
      <c r="O165" s="402">
        <v>0</v>
      </c>
      <c r="P165" s="402"/>
    </row>
    <row r="166" spans="1:16" ht="22.5" x14ac:dyDescent="0.2">
      <c r="A166" s="406" t="s">
        <v>17736</v>
      </c>
      <c r="B166" s="406" t="s">
        <v>2595</v>
      </c>
      <c r="C166" s="170" t="s">
        <v>2594</v>
      </c>
      <c r="D166" s="405" t="s">
        <v>20406</v>
      </c>
      <c r="E166" s="404">
        <v>2500</v>
      </c>
      <c r="F166" s="434">
        <v>47081945</v>
      </c>
      <c r="G166" s="403" t="s">
        <v>20837</v>
      </c>
      <c r="H166" s="170" t="s">
        <v>2662</v>
      </c>
      <c r="I166" s="170" t="s">
        <v>2589</v>
      </c>
      <c r="J166" s="155" t="s">
        <v>2662</v>
      </c>
      <c r="K166" s="170">
        <v>1</v>
      </c>
      <c r="L166" s="170">
        <v>2</v>
      </c>
      <c r="M166" s="402">
        <v>5661.64</v>
      </c>
      <c r="N166" s="170">
        <v>1</v>
      </c>
      <c r="O166" s="170">
        <v>6</v>
      </c>
      <c r="P166" s="402">
        <v>16306.8</v>
      </c>
    </row>
    <row r="167" spans="1:16" ht="22.5" x14ac:dyDescent="0.2">
      <c r="A167" s="406" t="s">
        <v>17736</v>
      </c>
      <c r="B167" s="406" t="s">
        <v>2595</v>
      </c>
      <c r="C167" s="170" t="s">
        <v>2594</v>
      </c>
      <c r="D167" s="405" t="s">
        <v>20836</v>
      </c>
      <c r="E167" s="404">
        <v>4500</v>
      </c>
      <c r="F167" s="434">
        <v>10375172</v>
      </c>
      <c r="G167" s="403" t="s">
        <v>20835</v>
      </c>
      <c r="H167" s="170" t="s">
        <v>3418</v>
      </c>
      <c r="I167" s="170" t="s">
        <v>17747</v>
      </c>
      <c r="J167" s="155" t="s">
        <v>3418</v>
      </c>
      <c r="K167" s="170">
        <v>1</v>
      </c>
      <c r="L167" s="170">
        <v>12</v>
      </c>
      <c r="M167" s="402">
        <v>56989.8</v>
      </c>
      <c r="N167" s="170">
        <v>1</v>
      </c>
      <c r="O167" s="170">
        <v>6</v>
      </c>
      <c r="P167" s="402">
        <v>28306.799999999996</v>
      </c>
    </row>
    <row r="168" spans="1:16" ht="22.5" x14ac:dyDescent="0.2">
      <c r="A168" s="406" t="s">
        <v>17736</v>
      </c>
      <c r="B168" s="406" t="s">
        <v>2595</v>
      </c>
      <c r="C168" s="170" t="s">
        <v>2594</v>
      </c>
      <c r="D168" s="405" t="s">
        <v>20834</v>
      </c>
      <c r="E168" s="404">
        <v>8000</v>
      </c>
      <c r="F168" s="434">
        <v>23962318</v>
      </c>
      <c r="G168" s="403" t="s">
        <v>20833</v>
      </c>
      <c r="H168" s="170" t="s">
        <v>2753</v>
      </c>
      <c r="I168" s="170" t="s">
        <v>2602</v>
      </c>
      <c r="J168" s="155" t="s">
        <v>2753</v>
      </c>
      <c r="K168" s="170">
        <v>1</v>
      </c>
      <c r="L168" s="170">
        <v>12</v>
      </c>
      <c r="M168" s="402">
        <v>98989.24</v>
      </c>
      <c r="N168" s="170">
        <v>1</v>
      </c>
      <c r="O168" s="170">
        <v>6</v>
      </c>
      <c r="P168" s="402">
        <v>49306.8</v>
      </c>
    </row>
    <row r="169" spans="1:16" ht="22.5" x14ac:dyDescent="0.2">
      <c r="A169" s="406" t="s">
        <v>17736</v>
      </c>
      <c r="B169" s="406" t="s">
        <v>2595</v>
      </c>
      <c r="C169" s="170" t="s">
        <v>2594</v>
      </c>
      <c r="D169" s="405" t="s">
        <v>20832</v>
      </c>
      <c r="E169" s="404">
        <v>8000</v>
      </c>
      <c r="F169" s="434">
        <v>73428708</v>
      </c>
      <c r="G169" s="403" t="s">
        <v>20831</v>
      </c>
      <c r="H169" s="170" t="s">
        <v>2692</v>
      </c>
      <c r="I169" s="170" t="s">
        <v>2602</v>
      </c>
      <c r="J169" s="155" t="s">
        <v>2692</v>
      </c>
      <c r="K169" s="170">
        <v>1</v>
      </c>
      <c r="L169" s="170">
        <v>6</v>
      </c>
      <c r="M169" s="402">
        <v>46178.23</v>
      </c>
      <c r="N169" s="170">
        <v>1</v>
      </c>
      <c r="O169" s="170">
        <v>6</v>
      </c>
      <c r="P169" s="402">
        <v>49306.8</v>
      </c>
    </row>
    <row r="170" spans="1:16" ht="22.5" x14ac:dyDescent="0.2">
      <c r="A170" s="406" t="s">
        <v>17736</v>
      </c>
      <c r="B170" s="406" t="s">
        <v>2595</v>
      </c>
      <c r="C170" s="170" t="s">
        <v>2594</v>
      </c>
      <c r="D170" s="405" t="s">
        <v>20830</v>
      </c>
      <c r="E170" s="404">
        <v>10000</v>
      </c>
      <c r="F170" s="434">
        <v>42614525</v>
      </c>
      <c r="G170" s="403" t="s">
        <v>20829</v>
      </c>
      <c r="H170" s="170" t="s">
        <v>2753</v>
      </c>
      <c r="I170" s="170" t="s">
        <v>2602</v>
      </c>
      <c r="J170" s="155" t="s">
        <v>2753</v>
      </c>
      <c r="K170" s="170">
        <v>1</v>
      </c>
      <c r="L170" s="170">
        <v>12</v>
      </c>
      <c r="M170" s="402">
        <v>122656.49</v>
      </c>
      <c r="N170" s="170">
        <v>1</v>
      </c>
      <c r="O170" s="170">
        <v>6</v>
      </c>
      <c r="P170" s="402">
        <v>61306.8</v>
      </c>
    </row>
    <row r="171" spans="1:16" ht="22.5" x14ac:dyDescent="0.2">
      <c r="A171" s="406" t="s">
        <v>17736</v>
      </c>
      <c r="B171" s="406" t="s">
        <v>2595</v>
      </c>
      <c r="C171" s="170" t="s">
        <v>2594</v>
      </c>
      <c r="D171" s="405" t="s">
        <v>20828</v>
      </c>
      <c r="E171" s="404">
        <v>6000</v>
      </c>
      <c r="F171" s="434">
        <v>42542680</v>
      </c>
      <c r="G171" s="403" t="s">
        <v>20827</v>
      </c>
      <c r="H171" s="170" t="s">
        <v>2661</v>
      </c>
      <c r="I171" s="170" t="s">
        <v>2602</v>
      </c>
      <c r="J171" s="155" t="s">
        <v>2661</v>
      </c>
      <c r="K171" s="170">
        <v>1</v>
      </c>
      <c r="L171" s="170">
        <v>12</v>
      </c>
      <c r="M171" s="402">
        <v>74018.05</v>
      </c>
      <c r="N171" s="170">
        <v>1</v>
      </c>
      <c r="O171" s="170">
        <v>6</v>
      </c>
      <c r="P171" s="402">
        <v>37306.800000000003</v>
      </c>
    </row>
    <row r="172" spans="1:16" ht="22.5" x14ac:dyDescent="0.2">
      <c r="A172" s="406" t="s">
        <v>17736</v>
      </c>
      <c r="B172" s="406" t="s">
        <v>2595</v>
      </c>
      <c r="C172" s="170" t="s">
        <v>2594</v>
      </c>
      <c r="D172" s="405" t="s">
        <v>19909</v>
      </c>
      <c r="E172" s="404">
        <v>9000</v>
      </c>
      <c r="F172" s="434">
        <v>42049701</v>
      </c>
      <c r="G172" s="403" t="s">
        <v>20826</v>
      </c>
      <c r="H172" s="170" t="s">
        <v>2627</v>
      </c>
      <c r="I172" s="170" t="s">
        <v>2602</v>
      </c>
      <c r="J172" s="155" t="s">
        <v>2627</v>
      </c>
      <c r="K172" s="170">
        <v>1</v>
      </c>
      <c r="L172" s="170">
        <v>12</v>
      </c>
      <c r="M172" s="402">
        <v>110870.43</v>
      </c>
      <c r="N172" s="170">
        <v>1</v>
      </c>
      <c r="O172" s="170">
        <v>6</v>
      </c>
      <c r="P172" s="402">
        <v>55306.8</v>
      </c>
    </row>
    <row r="173" spans="1:16" ht="22.5" x14ac:dyDescent="0.2">
      <c r="A173" s="406" t="s">
        <v>17736</v>
      </c>
      <c r="B173" s="406" t="s">
        <v>2595</v>
      </c>
      <c r="C173" s="170" t="s">
        <v>2594</v>
      </c>
      <c r="D173" s="405" t="s">
        <v>19284</v>
      </c>
      <c r="E173" s="404">
        <v>3500</v>
      </c>
      <c r="F173" s="434">
        <v>46921732</v>
      </c>
      <c r="G173" s="403" t="s">
        <v>20825</v>
      </c>
      <c r="H173" s="170" t="s">
        <v>3542</v>
      </c>
      <c r="I173" s="170" t="s">
        <v>2589</v>
      </c>
      <c r="J173" s="155" t="s">
        <v>3542</v>
      </c>
      <c r="K173" s="170">
        <v>1</v>
      </c>
      <c r="L173" s="170">
        <v>2</v>
      </c>
      <c r="M173" s="402">
        <v>6313.21</v>
      </c>
      <c r="N173" s="170"/>
      <c r="O173" s="402">
        <v>0</v>
      </c>
      <c r="P173" s="402"/>
    </row>
    <row r="174" spans="1:16" ht="22.5" x14ac:dyDescent="0.2">
      <c r="A174" s="406" t="s">
        <v>17736</v>
      </c>
      <c r="B174" s="406" t="s">
        <v>2595</v>
      </c>
      <c r="C174" s="170" t="s">
        <v>2594</v>
      </c>
      <c r="D174" s="405" t="s">
        <v>20824</v>
      </c>
      <c r="E174" s="404">
        <v>4000</v>
      </c>
      <c r="F174" s="434">
        <v>44742441</v>
      </c>
      <c r="G174" s="403" t="s">
        <v>20823</v>
      </c>
      <c r="H174" s="170" t="s">
        <v>2745</v>
      </c>
      <c r="I174" s="170" t="s">
        <v>2589</v>
      </c>
      <c r="J174" s="155" t="s">
        <v>2745</v>
      </c>
      <c r="K174" s="170">
        <v>1</v>
      </c>
      <c r="L174" s="170">
        <v>3</v>
      </c>
      <c r="M174" s="402">
        <v>13022.45</v>
      </c>
      <c r="N174" s="170">
        <v>1</v>
      </c>
      <c r="O174" s="170">
        <v>6</v>
      </c>
      <c r="P174" s="402">
        <v>25306.799999999996</v>
      </c>
    </row>
    <row r="175" spans="1:16" ht="22.5" x14ac:dyDescent="0.2">
      <c r="A175" s="406" t="s">
        <v>17736</v>
      </c>
      <c r="B175" s="406" t="s">
        <v>2595</v>
      </c>
      <c r="C175" s="170" t="s">
        <v>2594</v>
      </c>
      <c r="D175" s="405" t="s">
        <v>20822</v>
      </c>
      <c r="E175" s="404">
        <v>4440</v>
      </c>
      <c r="F175" s="434">
        <v>7198110</v>
      </c>
      <c r="G175" s="403" t="s">
        <v>20821</v>
      </c>
      <c r="H175" s="170" t="s">
        <v>2753</v>
      </c>
      <c r="I175" s="170" t="s">
        <v>2602</v>
      </c>
      <c r="J175" s="155" t="s">
        <v>2753</v>
      </c>
      <c r="K175" s="170">
        <v>1</v>
      </c>
      <c r="L175" s="170">
        <v>12</v>
      </c>
      <c r="M175" s="402">
        <v>56269.8</v>
      </c>
      <c r="N175" s="170">
        <v>1</v>
      </c>
      <c r="O175" s="170">
        <v>6</v>
      </c>
      <c r="P175" s="402">
        <v>27946.799999999996</v>
      </c>
    </row>
    <row r="176" spans="1:16" ht="22.5" x14ac:dyDescent="0.2">
      <c r="A176" s="406" t="s">
        <v>17736</v>
      </c>
      <c r="B176" s="406" t="s">
        <v>2595</v>
      </c>
      <c r="C176" s="170" t="s">
        <v>2594</v>
      </c>
      <c r="D176" s="405" t="s">
        <v>20820</v>
      </c>
      <c r="E176" s="404">
        <v>6500</v>
      </c>
      <c r="F176" s="434">
        <v>45169142</v>
      </c>
      <c r="G176" s="403" t="s">
        <v>20819</v>
      </c>
      <c r="H176" s="170" t="s">
        <v>2627</v>
      </c>
      <c r="I176" s="170" t="s">
        <v>2602</v>
      </c>
      <c r="J176" s="155" t="s">
        <v>2627</v>
      </c>
      <c r="K176" s="170">
        <v>1</v>
      </c>
      <c r="L176" s="170">
        <v>9</v>
      </c>
      <c r="M176" s="402">
        <v>56803.55</v>
      </c>
      <c r="N176" s="170">
        <v>1</v>
      </c>
      <c r="O176" s="170">
        <v>6</v>
      </c>
      <c r="P176" s="402">
        <v>45440.130000000005</v>
      </c>
    </row>
    <row r="177" spans="1:16" ht="22.5" x14ac:dyDescent="0.2">
      <c r="A177" s="406" t="s">
        <v>17736</v>
      </c>
      <c r="B177" s="406" t="s">
        <v>2595</v>
      </c>
      <c r="C177" s="170" t="s">
        <v>2594</v>
      </c>
      <c r="D177" s="405" t="s">
        <v>20818</v>
      </c>
      <c r="E177" s="404">
        <v>5000</v>
      </c>
      <c r="F177" s="434">
        <v>16788498</v>
      </c>
      <c r="G177" s="403" t="s">
        <v>20817</v>
      </c>
      <c r="H177" s="170" t="s">
        <v>2768</v>
      </c>
      <c r="I177" s="170" t="s">
        <v>2602</v>
      </c>
      <c r="J177" s="155" t="s">
        <v>2768</v>
      </c>
      <c r="K177" s="170">
        <v>1</v>
      </c>
      <c r="L177" s="170">
        <v>12</v>
      </c>
      <c r="M177" s="402">
        <v>62989.8</v>
      </c>
      <c r="N177" s="170">
        <v>1</v>
      </c>
      <c r="O177" s="170">
        <v>6</v>
      </c>
      <c r="P177" s="402">
        <v>31306.799999999996</v>
      </c>
    </row>
    <row r="178" spans="1:16" ht="22.5" x14ac:dyDescent="0.2">
      <c r="A178" s="406" t="s">
        <v>17736</v>
      </c>
      <c r="B178" s="406" t="s">
        <v>2595</v>
      </c>
      <c r="C178" s="170" t="s">
        <v>2594</v>
      </c>
      <c r="D178" s="405" t="s">
        <v>18065</v>
      </c>
      <c r="E178" s="404">
        <v>3000</v>
      </c>
      <c r="F178" s="434">
        <v>16667890</v>
      </c>
      <c r="G178" s="403" t="s">
        <v>20816</v>
      </c>
      <c r="H178" s="170" t="s">
        <v>20815</v>
      </c>
      <c r="I178" s="170" t="s">
        <v>17747</v>
      </c>
      <c r="J178" s="155" t="s">
        <v>20815</v>
      </c>
      <c r="K178" s="170">
        <v>1</v>
      </c>
      <c r="L178" s="170">
        <v>11</v>
      </c>
      <c r="M178" s="402">
        <v>32541.5</v>
      </c>
      <c r="N178" s="170">
        <v>1</v>
      </c>
      <c r="O178" s="170">
        <v>6</v>
      </c>
      <c r="P178" s="402">
        <v>19306.8</v>
      </c>
    </row>
    <row r="179" spans="1:16" ht="22.5" x14ac:dyDescent="0.2">
      <c r="A179" s="406" t="s">
        <v>17736</v>
      </c>
      <c r="B179" s="406" t="s">
        <v>2595</v>
      </c>
      <c r="C179" s="170" t="s">
        <v>2594</v>
      </c>
      <c r="D179" s="405" t="s">
        <v>20814</v>
      </c>
      <c r="E179" s="404">
        <v>7000</v>
      </c>
      <c r="F179" s="434">
        <v>44603236</v>
      </c>
      <c r="G179" s="403" t="s">
        <v>20813</v>
      </c>
      <c r="H179" s="170" t="s">
        <v>6353</v>
      </c>
      <c r="I179" s="170" t="s">
        <v>2602</v>
      </c>
      <c r="J179" s="155" t="s">
        <v>6353</v>
      </c>
      <c r="K179" s="170">
        <v>1</v>
      </c>
      <c r="L179" s="170">
        <v>12</v>
      </c>
      <c r="M179" s="402">
        <v>86543.07</v>
      </c>
      <c r="N179" s="170">
        <v>1</v>
      </c>
      <c r="O179" s="170">
        <v>5</v>
      </c>
      <c r="P179" s="402">
        <v>32487.869999999995</v>
      </c>
    </row>
    <row r="180" spans="1:16" ht="22.5" x14ac:dyDescent="0.2">
      <c r="A180" s="406" t="s">
        <v>17736</v>
      </c>
      <c r="B180" s="406" t="s">
        <v>2595</v>
      </c>
      <c r="C180" s="170" t="s">
        <v>2594</v>
      </c>
      <c r="D180" s="405" t="s">
        <v>20812</v>
      </c>
      <c r="E180" s="404">
        <v>13500</v>
      </c>
      <c r="F180" s="434">
        <v>10318355</v>
      </c>
      <c r="G180" s="403" t="s">
        <v>20811</v>
      </c>
      <c r="H180" s="170" t="s">
        <v>17947</v>
      </c>
      <c r="I180" s="170" t="s">
        <v>2602</v>
      </c>
      <c r="J180" s="155" t="s">
        <v>17947</v>
      </c>
      <c r="K180" s="170">
        <v>1</v>
      </c>
      <c r="L180" s="170">
        <v>12</v>
      </c>
      <c r="M180" s="402">
        <v>164378.54999999999</v>
      </c>
      <c r="N180" s="170">
        <v>1</v>
      </c>
      <c r="O180" s="170">
        <v>6</v>
      </c>
      <c r="P180" s="402">
        <v>82303.990000000005</v>
      </c>
    </row>
    <row r="181" spans="1:16" ht="22.5" x14ac:dyDescent="0.2">
      <c r="A181" s="406" t="s">
        <v>17736</v>
      </c>
      <c r="B181" s="406" t="s">
        <v>2595</v>
      </c>
      <c r="C181" s="170" t="s">
        <v>2594</v>
      </c>
      <c r="D181" s="405" t="s">
        <v>20810</v>
      </c>
      <c r="E181" s="404">
        <v>10000</v>
      </c>
      <c r="F181" s="434">
        <v>16718776</v>
      </c>
      <c r="G181" s="403" t="s">
        <v>20809</v>
      </c>
      <c r="H181" s="170" t="s">
        <v>18977</v>
      </c>
      <c r="I181" s="170" t="s">
        <v>2602</v>
      </c>
      <c r="J181" s="155" t="s">
        <v>18977</v>
      </c>
      <c r="K181" s="170">
        <v>1</v>
      </c>
      <c r="L181" s="170">
        <v>12</v>
      </c>
      <c r="M181" s="402">
        <v>122754.4</v>
      </c>
      <c r="N181" s="170">
        <v>1</v>
      </c>
      <c r="O181" s="170">
        <v>6</v>
      </c>
      <c r="P181" s="402">
        <v>61306.8</v>
      </c>
    </row>
    <row r="182" spans="1:16" ht="22.5" x14ac:dyDescent="0.2">
      <c r="A182" s="406" t="s">
        <v>17736</v>
      </c>
      <c r="B182" s="406" t="s">
        <v>2595</v>
      </c>
      <c r="C182" s="170" t="s">
        <v>2594</v>
      </c>
      <c r="D182" s="405" t="s">
        <v>20808</v>
      </c>
      <c r="E182" s="404">
        <v>5000</v>
      </c>
      <c r="F182" s="434">
        <v>31042130</v>
      </c>
      <c r="G182" s="403" t="s">
        <v>20807</v>
      </c>
      <c r="H182" s="170" t="s">
        <v>2753</v>
      </c>
      <c r="I182" s="170" t="s">
        <v>2602</v>
      </c>
      <c r="J182" s="155" t="s">
        <v>2753</v>
      </c>
      <c r="K182" s="170">
        <v>1</v>
      </c>
      <c r="L182" s="170">
        <v>12</v>
      </c>
      <c r="M182" s="402">
        <v>62983.55</v>
      </c>
      <c r="N182" s="170">
        <v>1</v>
      </c>
      <c r="O182" s="170">
        <v>6</v>
      </c>
      <c r="P182" s="402">
        <v>31306.799999999996</v>
      </c>
    </row>
    <row r="183" spans="1:16" ht="22.5" x14ac:dyDescent="0.2">
      <c r="A183" s="406" t="s">
        <v>17736</v>
      </c>
      <c r="B183" s="406" t="s">
        <v>2595</v>
      </c>
      <c r="C183" s="170" t="s">
        <v>2594</v>
      </c>
      <c r="D183" s="405" t="s">
        <v>18876</v>
      </c>
      <c r="E183" s="404">
        <v>9000</v>
      </c>
      <c r="F183" s="434">
        <v>40921427</v>
      </c>
      <c r="G183" s="403" t="s">
        <v>20806</v>
      </c>
      <c r="H183" s="170" t="s">
        <v>2627</v>
      </c>
      <c r="I183" s="170" t="s">
        <v>2602</v>
      </c>
      <c r="J183" s="155" t="s">
        <v>2627</v>
      </c>
      <c r="K183" s="170">
        <v>1</v>
      </c>
      <c r="L183" s="170">
        <v>11</v>
      </c>
      <c r="M183" s="402">
        <v>101411.19</v>
      </c>
      <c r="N183" s="170">
        <v>1</v>
      </c>
      <c r="O183" s="170">
        <v>6</v>
      </c>
      <c r="P183" s="402">
        <v>55306.8</v>
      </c>
    </row>
    <row r="184" spans="1:16" ht="22.5" x14ac:dyDescent="0.2">
      <c r="A184" s="406" t="s">
        <v>17736</v>
      </c>
      <c r="B184" s="406" t="s">
        <v>2595</v>
      </c>
      <c r="C184" s="170" t="s">
        <v>2594</v>
      </c>
      <c r="D184" s="405" t="s">
        <v>20805</v>
      </c>
      <c r="E184" s="404">
        <v>8500</v>
      </c>
      <c r="F184" s="434">
        <v>1099087</v>
      </c>
      <c r="G184" s="403" t="s">
        <v>20804</v>
      </c>
      <c r="H184" s="170" t="s">
        <v>6299</v>
      </c>
      <c r="I184" s="170" t="s">
        <v>2602</v>
      </c>
      <c r="J184" s="155" t="s">
        <v>6299</v>
      </c>
      <c r="K184" s="170">
        <v>1</v>
      </c>
      <c r="L184" s="170">
        <v>12</v>
      </c>
      <c r="M184" s="402">
        <v>104916.59</v>
      </c>
      <c r="N184" s="170">
        <v>1</v>
      </c>
      <c r="O184" s="170">
        <v>6</v>
      </c>
      <c r="P184" s="402">
        <v>52306.8</v>
      </c>
    </row>
    <row r="185" spans="1:16" ht="22.5" x14ac:dyDescent="0.2">
      <c r="A185" s="406" t="s">
        <v>17736</v>
      </c>
      <c r="B185" s="406" t="s">
        <v>2595</v>
      </c>
      <c r="C185" s="170" t="s">
        <v>2594</v>
      </c>
      <c r="D185" s="405" t="s">
        <v>17856</v>
      </c>
      <c r="E185" s="404">
        <v>3500</v>
      </c>
      <c r="F185" s="434">
        <v>44929987</v>
      </c>
      <c r="G185" s="403" t="s">
        <v>20803</v>
      </c>
      <c r="H185" s="170" t="s">
        <v>4810</v>
      </c>
      <c r="I185" s="170" t="s">
        <v>2602</v>
      </c>
      <c r="J185" s="155" t="s">
        <v>4810</v>
      </c>
      <c r="K185" s="170">
        <v>1</v>
      </c>
      <c r="L185" s="170">
        <v>12</v>
      </c>
      <c r="M185" s="402">
        <v>44808.45</v>
      </c>
      <c r="N185" s="170">
        <v>1</v>
      </c>
      <c r="O185" s="170">
        <v>5</v>
      </c>
      <c r="P185" s="402">
        <v>18578.439999999999</v>
      </c>
    </row>
    <row r="186" spans="1:16" ht="22.5" x14ac:dyDescent="0.2">
      <c r="A186" s="406" t="s">
        <v>17736</v>
      </c>
      <c r="B186" s="406" t="s">
        <v>2595</v>
      </c>
      <c r="C186" s="170" t="s">
        <v>2594</v>
      </c>
      <c r="D186" s="405" t="s">
        <v>18335</v>
      </c>
      <c r="E186" s="404">
        <v>5000</v>
      </c>
      <c r="F186" s="434">
        <v>71457757</v>
      </c>
      <c r="G186" s="403" t="s">
        <v>20802</v>
      </c>
      <c r="H186" s="170" t="s">
        <v>6299</v>
      </c>
      <c r="I186" s="170" t="s">
        <v>2602</v>
      </c>
      <c r="J186" s="155" t="s">
        <v>6299</v>
      </c>
      <c r="K186" s="170"/>
      <c r="L186" s="402">
        <v>0</v>
      </c>
      <c r="M186" s="402"/>
      <c r="N186" s="170">
        <v>1</v>
      </c>
      <c r="O186" s="170">
        <v>4</v>
      </c>
      <c r="P186" s="402">
        <v>18862.150000000001</v>
      </c>
    </row>
    <row r="187" spans="1:16" ht="22.5" x14ac:dyDescent="0.2">
      <c r="A187" s="406" t="s">
        <v>17736</v>
      </c>
      <c r="B187" s="406" t="s">
        <v>2595</v>
      </c>
      <c r="C187" s="170" t="s">
        <v>2594</v>
      </c>
      <c r="D187" s="405" t="s">
        <v>19799</v>
      </c>
      <c r="E187" s="404">
        <v>15600</v>
      </c>
      <c r="F187" s="434">
        <v>42501394</v>
      </c>
      <c r="G187" s="403" t="s">
        <v>20801</v>
      </c>
      <c r="H187" s="170" t="s">
        <v>6299</v>
      </c>
      <c r="I187" s="170" t="s">
        <v>2589</v>
      </c>
      <c r="J187" s="155" t="s">
        <v>6299</v>
      </c>
      <c r="K187" s="170">
        <v>1</v>
      </c>
      <c r="L187" s="170">
        <v>6</v>
      </c>
      <c r="M187" s="402">
        <v>85857.819999999992</v>
      </c>
      <c r="N187" s="170"/>
      <c r="O187" s="402">
        <v>0</v>
      </c>
      <c r="P187" s="402"/>
    </row>
    <row r="188" spans="1:16" ht="22.5" x14ac:dyDescent="0.2">
      <c r="A188" s="406" t="s">
        <v>17736</v>
      </c>
      <c r="B188" s="406" t="s">
        <v>2595</v>
      </c>
      <c r="C188" s="170" t="s">
        <v>2594</v>
      </c>
      <c r="D188" s="405" t="s">
        <v>19642</v>
      </c>
      <c r="E188" s="404">
        <v>1600</v>
      </c>
      <c r="F188" s="434">
        <v>6544377</v>
      </c>
      <c r="G188" s="403" t="s">
        <v>20800</v>
      </c>
      <c r="H188" s="170" t="s">
        <v>20799</v>
      </c>
      <c r="I188" s="170" t="s">
        <v>17747</v>
      </c>
      <c r="J188" s="155" t="s">
        <v>20799</v>
      </c>
      <c r="K188" s="170">
        <v>1</v>
      </c>
      <c r="L188" s="170">
        <v>12</v>
      </c>
      <c r="M188" s="402">
        <v>21822.43</v>
      </c>
      <c r="N188" s="170">
        <v>1</v>
      </c>
      <c r="O188" s="170">
        <v>6</v>
      </c>
      <c r="P188" s="402">
        <v>10464</v>
      </c>
    </row>
    <row r="189" spans="1:16" ht="22.5" x14ac:dyDescent="0.2">
      <c r="A189" s="406" t="s">
        <v>17736</v>
      </c>
      <c r="B189" s="406" t="s">
        <v>2595</v>
      </c>
      <c r="C189" s="170" t="s">
        <v>2594</v>
      </c>
      <c r="D189" s="405" t="s">
        <v>20798</v>
      </c>
      <c r="E189" s="404">
        <v>5000</v>
      </c>
      <c r="F189" s="434">
        <v>70311731</v>
      </c>
      <c r="G189" s="403" t="s">
        <v>20797</v>
      </c>
      <c r="H189" s="170" t="s">
        <v>2753</v>
      </c>
      <c r="I189" s="170" t="s">
        <v>2602</v>
      </c>
      <c r="J189" s="155" t="s">
        <v>2753</v>
      </c>
      <c r="K189" s="170">
        <v>1</v>
      </c>
      <c r="L189" s="170">
        <v>12</v>
      </c>
      <c r="M189" s="402">
        <v>62966.54</v>
      </c>
      <c r="N189" s="170">
        <v>1</v>
      </c>
      <c r="O189" s="170">
        <v>6</v>
      </c>
      <c r="P189" s="402">
        <v>31306.799999999996</v>
      </c>
    </row>
    <row r="190" spans="1:16" ht="22.5" x14ac:dyDescent="0.2">
      <c r="A190" s="406" t="s">
        <v>17736</v>
      </c>
      <c r="B190" s="406" t="s">
        <v>2595</v>
      </c>
      <c r="C190" s="170" t="s">
        <v>2594</v>
      </c>
      <c r="D190" s="405" t="s">
        <v>20796</v>
      </c>
      <c r="E190" s="404">
        <v>10000</v>
      </c>
      <c r="F190" s="434">
        <v>41147846</v>
      </c>
      <c r="G190" s="403" t="s">
        <v>20795</v>
      </c>
      <c r="H190" s="170" t="s">
        <v>2661</v>
      </c>
      <c r="I190" s="170" t="s">
        <v>2602</v>
      </c>
      <c r="J190" s="155" t="s">
        <v>2661</v>
      </c>
      <c r="K190" s="170">
        <v>1</v>
      </c>
      <c r="L190" s="170">
        <v>3</v>
      </c>
      <c r="M190" s="402">
        <v>31022.45</v>
      </c>
      <c r="N190" s="170">
        <v>1</v>
      </c>
      <c r="O190" s="170">
        <v>6</v>
      </c>
      <c r="P190" s="402">
        <v>61306.8</v>
      </c>
    </row>
    <row r="191" spans="1:16" ht="22.5" x14ac:dyDescent="0.2">
      <c r="A191" s="406" t="s">
        <v>17736</v>
      </c>
      <c r="B191" s="406" t="s">
        <v>2595</v>
      </c>
      <c r="C191" s="170" t="s">
        <v>2594</v>
      </c>
      <c r="D191" s="405" t="s">
        <v>20794</v>
      </c>
      <c r="E191" s="404">
        <v>12000</v>
      </c>
      <c r="F191" s="434">
        <v>43750942</v>
      </c>
      <c r="G191" s="403" t="s">
        <v>20793</v>
      </c>
      <c r="H191" s="170" t="s">
        <v>2768</v>
      </c>
      <c r="I191" s="170" t="s">
        <v>2602</v>
      </c>
      <c r="J191" s="155" t="s">
        <v>2768</v>
      </c>
      <c r="K191" s="170">
        <v>1</v>
      </c>
      <c r="L191" s="170">
        <v>12</v>
      </c>
      <c r="M191" s="402">
        <v>146743.15</v>
      </c>
      <c r="N191" s="170">
        <v>1</v>
      </c>
      <c r="O191" s="170">
        <v>6</v>
      </c>
      <c r="P191" s="402">
        <v>73306.8</v>
      </c>
    </row>
    <row r="192" spans="1:16" ht="22.5" x14ac:dyDescent="0.2">
      <c r="A192" s="406" t="s">
        <v>17736</v>
      </c>
      <c r="B192" s="406" t="s">
        <v>2595</v>
      </c>
      <c r="C192" s="170" t="s">
        <v>2594</v>
      </c>
      <c r="D192" s="405" t="s">
        <v>20792</v>
      </c>
      <c r="E192" s="404">
        <v>2500</v>
      </c>
      <c r="F192" s="434">
        <v>76472849</v>
      </c>
      <c r="G192" s="403" t="s">
        <v>20791</v>
      </c>
      <c r="H192" s="170" t="s">
        <v>2897</v>
      </c>
      <c r="I192" s="170" t="s">
        <v>2589</v>
      </c>
      <c r="J192" s="155" t="s">
        <v>2897</v>
      </c>
      <c r="K192" s="170">
        <v>1</v>
      </c>
      <c r="L192" s="170">
        <v>11</v>
      </c>
      <c r="M192" s="402">
        <v>27391.5</v>
      </c>
      <c r="N192" s="170">
        <v>1</v>
      </c>
      <c r="O192" s="170">
        <v>6</v>
      </c>
      <c r="P192" s="402">
        <v>16306.8</v>
      </c>
    </row>
    <row r="193" spans="1:16" ht="22.5" x14ac:dyDescent="0.2">
      <c r="A193" s="406" t="s">
        <v>17736</v>
      </c>
      <c r="B193" s="406" t="s">
        <v>2595</v>
      </c>
      <c r="C193" s="170" t="s">
        <v>2594</v>
      </c>
      <c r="D193" s="405" t="s">
        <v>19847</v>
      </c>
      <c r="E193" s="404">
        <v>4000</v>
      </c>
      <c r="F193" s="434">
        <v>72957979</v>
      </c>
      <c r="G193" s="403" t="s">
        <v>20790</v>
      </c>
      <c r="H193" s="170" t="s">
        <v>6299</v>
      </c>
      <c r="I193" s="170" t="s">
        <v>2602</v>
      </c>
      <c r="J193" s="155" t="s">
        <v>6299</v>
      </c>
      <c r="K193" s="170">
        <v>1</v>
      </c>
      <c r="L193" s="170">
        <v>12</v>
      </c>
      <c r="M193" s="402">
        <v>61308.69</v>
      </c>
      <c r="N193" s="170">
        <v>1</v>
      </c>
      <c r="O193" s="170">
        <v>0</v>
      </c>
      <c r="P193" s="402">
        <v>1071.83</v>
      </c>
    </row>
    <row r="194" spans="1:16" ht="22.5" x14ac:dyDescent="0.2">
      <c r="A194" s="406" t="s">
        <v>17736</v>
      </c>
      <c r="B194" s="406" t="s">
        <v>2595</v>
      </c>
      <c r="C194" s="170" t="s">
        <v>2594</v>
      </c>
      <c r="D194" s="405" t="s">
        <v>20789</v>
      </c>
      <c r="E194" s="404">
        <v>3000</v>
      </c>
      <c r="F194" s="434">
        <v>40294733</v>
      </c>
      <c r="G194" s="403" t="s">
        <v>20788</v>
      </c>
      <c r="H194" s="170" t="s">
        <v>3215</v>
      </c>
      <c r="I194" s="170" t="s">
        <v>17747</v>
      </c>
      <c r="J194" s="155" t="s">
        <v>3215</v>
      </c>
      <c r="K194" s="170">
        <v>1</v>
      </c>
      <c r="L194" s="170">
        <v>12</v>
      </c>
      <c r="M194" s="402">
        <v>38968.35</v>
      </c>
      <c r="N194" s="170">
        <v>1</v>
      </c>
      <c r="O194" s="170">
        <v>6</v>
      </c>
      <c r="P194" s="402">
        <v>19306.8</v>
      </c>
    </row>
    <row r="195" spans="1:16" ht="22.5" x14ac:dyDescent="0.2">
      <c r="A195" s="406" t="s">
        <v>17736</v>
      </c>
      <c r="B195" s="406" t="s">
        <v>2595</v>
      </c>
      <c r="C195" s="170" t="s">
        <v>2594</v>
      </c>
      <c r="D195" s="405" t="s">
        <v>18876</v>
      </c>
      <c r="E195" s="404">
        <v>9000</v>
      </c>
      <c r="F195" s="434">
        <v>10553291</v>
      </c>
      <c r="G195" s="403" t="s">
        <v>20787</v>
      </c>
      <c r="H195" s="170" t="s">
        <v>2768</v>
      </c>
      <c r="I195" s="170" t="s">
        <v>2602</v>
      </c>
      <c r="J195" s="155" t="s">
        <v>2768</v>
      </c>
      <c r="K195" s="170">
        <v>1</v>
      </c>
      <c r="L195" s="170">
        <v>12</v>
      </c>
      <c r="M195" s="402">
        <v>119089.81</v>
      </c>
      <c r="N195" s="170">
        <v>1</v>
      </c>
      <c r="O195" s="170">
        <v>6</v>
      </c>
      <c r="P195" s="402">
        <v>55306.8</v>
      </c>
    </row>
    <row r="196" spans="1:16" ht="22.5" x14ac:dyDescent="0.2">
      <c r="A196" s="406" t="s">
        <v>17736</v>
      </c>
      <c r="B196" s="406" t="s">
        <v>2595</v>
      </c>
      <c r="C196" s="170" t="s">
        <v>2594</v>
      </c>
      <c r="D196" s="405" t="s">
        <v>20740</v>
      </c>
      <c r="E196" s="404">
        <v>5000</v>
      </c>
      <c r="F196" s="434">
        <v>20116446</v>
      </c>
      <c r="G196" s="403" t="s">
        <v>20786</v>
      </c>
      <c r="H196" s="170" t="s">
        <v>2753</v>
      </c>
      <c r="I196" s="170" t="s">
        <v>2602</v>
      </c>
      <c r="J196" s="155" t="s">
        <v>2753</v>
      </c>
      <c r="K196" s="170">
        <v>1</v>
      </c>
      <c r="L196" s="170">
        <v>12</v>
      </c>
      <c r="M196" s="402">
        <v>62989.8</v>
      </c>
      <c r="N196" s="170">
        <v>1</v>
      </c>
      <c r="O196" s="170">
        <v>6</v>
      </c>
      <c r="P196" s="402">
        <v>31306.799999999996</v>
      </c>
    </row>
    <row r="197" spans="1:16" ht="22.5" x14ac:dyDescent="0.2">
      <c r="A197" s="406" t="s">
        <v>17736</v>
      </c>
      <c r="B197" s="406" t="s">
        <v>2595</v>
      </c>
      <c r="C197" s="170" t="s">
        <v>2594</v>
      </c>
      <c r="D197" s="405" t="s">
        <v>20785</v>
      </c>
      <c r="E197" s="404">
        <v>4550</v>
      </c>
      <c r="F197" s="434">
        <v>28599752</v>
      </c>
      <c r="G197" s="403" t="s">
        <v>20784</v>
      </c>
      <c r="H197" s="170" t="s">
        <v>2753</v>
      </c>
      <c r="I197" s="170" t="s">
        <v>2602</v>
      </c>
      <c r="J197" s="155" t="s">
        <v>2753</v>
      </c>
      <c r="K197" s="170">
        <v>1</v>
      </c>
      <c r="L197" s="170">
        <v>12</v>
      </c>
      <c r="M197" s="402">
        <v>57589.8</v>
      </c>
      <c r="N197" s="170">
        <v>1</v>
      </c>
      <c r="O197" s="170">
        <v>6</v>
      </c>
      <c r="P197" s="402">
        <v>28606.799999999996</v>
      </c>
    </row>
    <row r="198" spans="1:16" ht="22.5" x14ac:dyDescent="0.2">
      <c r="A198" s="406" t="s">
        <v>17736</v>
      </c>
      <c r="B198" s="406" t="s">
        <v>2595</v>
      </c>
      <c r="C198" s="170" t="s">
        <v>2594</v>
      </c>
      <c r="D198" s="405" t="s">
        <v>20783</v>
      </c>
      <c r="E198" s="404">
        <v>10000</v>
      </c>
      <c r="F198" s="434">
        <v>17451398</v>
      </c>
      <c r="G198" s="403" t="s">
        <v>20782</v>
      </c>
      <c r="H198" s="170" t="s">
        <v>2715</v>
      </c>
      <c r="I198" s="170" t="s">
        <v>2602</v>
      </c>
      <c r="J198" s="155" t="s">
        <v>2715</v>
      </c>
      <c r="K198" s="170">
        <v>1</v>
      </c>
      <c r="L198" s="170">
        <v>12</v>
      </c>
      <c r="M198" s="402">
        <v>122989.8</v>
      </c>
      <c r="N198" s="170">
        <v>1</v>
      </c>
      <c r="O198" s="170">
        <v>6</v>
      </c>
      <c r="P198" s="402">
        <v>61306.8</v>
      </c>
    </row>
    <row r="199" spans="1:16" ht="22.5" x14ac:dyDescent="0.2">
      <c r="A199" s="406" t="s">
        <v>17736</v>
      </c>
      <c r="B199" s="406" t="s">
        <v>2595</v>
      </c>
      <c r="C199" s="170" t="s">
        <v>2594</v>
      </c>
      <c r="D199" s="405" t="s">
        <v>18186</v>
      </c>
      <c r="E199" s="404">
        <v>7000</v>
      </c>
      <c r="F199" s="434">
        <v>16727214</v>
      </c>
      <c r="G199" s="403" t="s">
        <v>20781</v>
      </c>
      <c r="H199" s="170" t="s">
        <v>2597</v>
      </c>
      <c r="I199" s="170" t="s">
        <v>2589</v>
      </c>
      <c r="J199" s="155" t="s">
        <v>2597</v>
      </c>
      <c r="K199" s="170">
        <v>1</v>
      </c>
      <c r="L199" s="170">
        <v>12</v>
      </c>
      <c r="M199" s="402">
        <v>86519.26</v>
      </c>
      <c r="N199" s="170">
        <v>1</v>
      </c>
      <c r="O199" s="170">
        <v>6</v>
      </c>
      <c r="P199" s="402">
        <v>43306.8</v>
      </c>
    </row>
    <row r="200" spans="1:16" ht="22.5" x14ac:dyDescent="0.2">
      <c r="A200" s="406" t="s">
        <v>17736</v>
      </c>
      <c r="B200" s="406" t="s">
        <v>2595</v>
      </c>
      <c r="C200" s="170" t="s">
        <v>2594</v>
      </c>
      <c r="D200" s="405" t="s">
        <v>17879</v>
      </c>
      <c r="E200" s="404">
        <v>7000</v>
      </c>
      <c r="F200" s="434">
        <v>10002312</v>
      </c>
      <c r="G200" s="403" t="s">
        <v>20780</v>
      </c>
      <c r="H200" s="170" t="s">
        <v>2946</v>
      </c>
      <c r="I200" s="170" t="s">
        <v>2602</v>
      </c>
      <c r="J200" s="155" t="s">
        <v>2946</v>
      </c>
      <c r="K200" s="170">
        <v>1</v>
      </c>
      <c r="L200" s="170">
        <v>12</v>
      </c>
      <c r="M200" s="402">
        <v>86796.82</v>
      </c>
      <c r="N200" s="170">
        <v>1</v>
      </c>
      <c r="O200" s="170">
        <v>6</v>
      </c>
      <c r="P200" s="402">
        <v>43306.8</v>
      </c>
    </row>
    <row r="201" spans="1:16" ht="22.5" x14ac:dyDescent="0.2">
      <c r="A201" s="406" t="s">
        <v>17736</v>
      </c>
      <c r="B201" s="406" t="s">
        <v>2595</v>
      </c>
      <c r="C201" s="170" t="s">
        <v>2594</v>
      </c>
      <c r="D201" s="405" t="s">
        <v>20779</v>
      </c>
      <c r="E201" s="404">
        <v>5000</v>
      </c>
      <c r="F201" s="434">
        <v>45922245</v>
      </c>
      <c r="G201" s="403" t="s">
        <v>20778</v>
      </c>
      <c r="H201" s="170" t="s">
        <v>2745</v>
      </c>
      <c r="I201" s="170" t="s">
        <v>2602</v>
      </c>
      <c r="J201" s="155" t="s">
        <v>2745</v>
      </c>
      <c r="K201" s="170">
        <v>1</v>
      </c>
      <c r="L201" s="170">
        <v>12</v>
      </c>
      <c r="M201" s="402">
        <v>66113.42</v>
      </c>
      <c r="N201" s="170">
        <v>1</v>
      </c>
      <c r="O201" s="170">
        <v>6</v>
      </c>
      <c r="P201" s="402">
        <v>31306.799999999996</v>
      </c>
    </row>
    <row r="202" spans="1:16" ht="22.5" x14ac:dyDescent="0.2">
      <c r="A202" s="406" t="s">
        <v>17736</v>
      </c>
      <c r="B202" s="406" t="s">
        <v>2595</v>
      </c>
      <c r="C202" s="170" t="s">
        <v>2594</v>
      </c>
      <c r="D202" s="405" t="s">
        <v>20777</v>
      </c>
      <c r="E202" s="404">
        <v>9500</v>
      </c>
      <c r="F202" s="434">
        <v>46188193</v>
      </c>
      <c r="G202" s="403" t="s">
        <v>20776</v>
      </c>
      <c r="H202" s="170" t="s">
        <v>2661</v>
      </c>
      <c r="I202" s="170" t="s">
        <v>2602</v>
      </c>
      <c r="J202" s="155" t="s">
        <v>2661</v>
      </c>
      <c r="K202" s="170"/>
      <c r="L202" s="402">
        <v>0</v>
      </c>
      <c r="M202" s="402"/>
      <c r="N202" s="170">
        <v>1</v>
      </c>
      <c r="O202" s="170">
        <v>4</v>
      </c>
      <c r="P202" s="402">
        <v>38871.199999999997</v>
      </c>
    </row>
    <row r="203" spans="1:16" ht="22.5" x14ac:dyDescent="0.2">
      <c r="A203" s="406" t="s">
        <v>17736</v>
      </c>
      <c r="B203" s="406" t="s">
        <v>2595</v>
      </c>
      <c r="C203" s="170" t="s">
        <v>2594</v>
      </c>
      <c r="D203" s="405" t="s">
        <v>20290</v>
      </c>
      <c r="E203" s="404">
        <v>5000</v>
      </c>
      <c r="F203" s="434">
        <v>20115396</v>
      </c>
      <c r="G203" s="403" t="s">
        <v>20775</v>
      </c>
      <c r="H203" s="170" t="s">
        <v>2627</v>
      </c>
      <c r="I203" s="170" t="s">
        <v>2602</v>
      </c>
      <c r="J203" s="155" t="s">
        <v>2627</v>
      </c>
      <c r="K203" s="170">
        <v>1</v>
      </c>
      <c r="L203" s="170">
        <v>12</v>
      </c>
      <c r="M203" s="402">
        <v>62989.8</v>
      </c>
      <c r="N203" s="170">
        <v>1</v>
      </c>
      <c r="O203" s="170">
        <v>6</v>
      </c>
      <c r="P203" s="402">
        <v>31306.799999999996</v>
      </c>
    </row>
    <row r="204" spans="1:16" ht="22.5" x14ac:dyDescent="0.2">
      <c r="A204" s="406" t="s">
        <v>17736</v>
      </c>
      <c r="B204" s="406" t="s">
        <v>2595</v>
      </c>
      <c r="C204" s="170" t="s">
        <v>2594</v>
      </c>
      <c r="D204" s="405" t="s">
        <v>7499</v>
      </c>
      <c r="E204" s="404">
        <v>12000</v>
      </c>
      <c r="F204" s="434">
        <v>10721453</v>
      </c>
      <c r="G204" s="403" t="s">
        <v>20774</v>
      </c>
      <c r="H204" s="170" t="s">
        <v>2661</v>
      </c>
      <c r="I204" s="170" t="s">
        <v>2602</v>
      </c>
      <c r="J204" s="155" t="s">
        <v>2661</v>
      </c>
      <c r="K204" s="170">
        <v>1</v>
      </c>
      <c r="L204" s="170">
        <v>12</v>
      </c>
      <c r="M204" s="402">
        <v>146038.18</v>
      </c>
      <c r="N204" s="170">
        <v>1</v>
      </c>
      <c r="O204" s="170">
        <v>6</v>
      </c>
      <c r="P204" s="402">
        <v>73306.8</v>
      </c>
    </row>
    <row r="205" spans="1:16" ht="22.5" x14ac:dyDescent="0.2">
      <c r="A205" s="406" t="s">
        <v>17736</v>
      </c>
      <c r="B205" s="406" t="s">
        <v>2595</v>
      </c>
      <c r="C205" s="170" t="s">
        <v>2594</v>
      </c>
      <c r="D205" s="405" t="s">
        <v>20773</v>
      </c>
      <c r="E205" s="404">
        <v>15600</v>
      </c>
      <c r="F205" s="434">
        <v>44886558</v>
      </c>
      <c r="G205" s="403" t="s">
        <v>20772</v>
      </c>
      <c r="H205" s="170" t="s">
        <v>2627</v>
      </c>
      <c r="I205" s="170" t="s">
        <v>2602</v>
      </c>
      <c r="J205" s="155" t="s">
        <v>2627</v>
      </c>
      <c r="K205" s="170">
        <v>1</v>
      </c>
      <c r="L205" s="170">
        <v>11</v>
      </c>
      <c r="M205" s="402">
        <v>164989.79999999999</v>
      </c>
      <c r="N205" s="170">
        <v>1</v>
      </c>
      <c r="O205" s="170">
        <v>6</v>
      </c>
      <c r="P205" s="402">
        <v>111224.30000000002</v>
      </c>
    </row>
    <row r="206" spans="1:16" ht="22.5" x14ac:dyDescent="0.2">
      <c r="A206" s="406" t="s">
        <v>17736</v>
      </c>
      <c r="B206" s="406" t="s">
        <v>2595</v>
      </c>
      <c r="C206" s="170" t="s">
        <v>2594</v>
      </c>
      <c r="D206" s="405" t="s">
        <v>20771</v>
      </c>
      <c r="E206" s="404">
        <v>2000</v>
      </c>
      <c r="F206" s="434">
        <v>71456004</v>
      </c>
      <c r="G206" s="403" t="s">
        <v>20770</v>
      </c>
      <c r="H206" s="170" t="s">
        <v>6218</v>
      </c>
      <c r="I206" s="170" t="s">
        <v>2892</v>
      </c>
      <c r="J206" s="155" t="s">
        <v>6218</v>
      </c>
      <c r="K206" s="170">
        <v>1</v>
      </c>
      <c r="L206" s="170">
        <v>4</v>
      </c>
      <c r="M206" s="402">
        <v>7018.14</v>
      </c>
      <c r="N206" s="170">
        <v>1</v>
      </c>
      <c r="O206" s="170">
        <v>6</v>
      </c>
      <c r="P206" s="402">
        <v>13061.52</v>
      </c>
    </row>
    <row r="207" spans="1:16" ht="22.5" x14ac:dyDescent="0.2">
      <c r="A207" s="406" t="s">
        <v>17736</v>
      </c>
      <c r="B207" s="406" t="s">
        <v>2595</v>
      </c>
      <c r="C207" s="170" t="s">
        <v>2594</v>
      </c>
      <c r="D207" s="405" t="s">
        <v>20769</v>
      </c>
      <c r="E207" s="404">
        <v>2800</v>
      </c>
      <c r="F207" s="434">
        <v>7614817</v>
      </c>
      <c r="G207" s="403" t="s">
        <v>20768</v>
      </c>
      <c r="H207" s="170" t="s">
        <v>17664</v>
      </c>
      <c r="I207" s="170" t="s">
        <v>2589</v>
      </c>
      <c r="J207" s="155" t="s">
        <v>17664</v>
      </c>
      <c r="K207" s="170">
        <v>1</v>
      </c>
      <c r="L207" s="170">
        <v>1</v>
      </c>
      <c r="M207" s="402">
        <v>2639.73</v>
      </c>
      <c r="N207" s="170"/>
      <c r="O207" s="402">
        <v>0</v>
      </c>
      <c r="P207" s="402"/>
    </row>
    <row r="208" spans="1:16" ht="22.5" x14ac:dyDescent="0.2">
      <c r="A208" s="406" t="s">
        <v>17736</v>
      </c>
      <c r="B208" s="406" t="s">
        <v>2595</v>
      </c>
      <c r="C208" s="170" t="s">
        <v>2594</v>
      </c>
      <c r="D208" s="405" t="s">
        <v>20574</v>
      </c>
      <c r="E208" s="404">
        <v>5000</v>
      </c>
      <c r="F208" s="434">
        <v>47664470</v>
      </c>
      <c r="G208" s="403" t="s">
        <v>20767</v>
      </c>
      <c r="H208" s="170" t="s">
        <v>2627</v>
      </c>
      <c r="I208" s="170" t="s">
        <v>2602</v>
      </c>
      <c r="J208" s="155" t="s">
        <v>2627</v>
      </c>
      <c r="K208" s="170">
        <v>1</v>
      </c>
      <c r="L208" s="170">
        <v>10</v>
      </c>
      <c r="M208" s="402">
        <v>52089.81</v>
      </c>
      <c r="N208" s="170">
        <v>1</v>
      </c>
      <c r="O208" s="170">
        <v>6</v>
      </c>
      <c r="P208" s="402">
        <v>31306.799999999996</v>
      </c>
    </row>
    <row r="209" spans="1:16" ht="22.5" x14ac:dyDescent="0.2">
      <c r="A209" s="406" t="s">
        <v>17736</v>
      </c>
      <c r="B209" s="406" t="s">
        <v>2595</v>
      </c>
      <c r="C209" s="170" t="s">
        <v>2594</v>
      </c>
      <c r="D209" s="405" t="s">
        <v>18090</v>
      </c>
      <c r="E209" s="404">
        <v>8500</v>
      </c>
      <c r="F209" s="434">
        <v>44141645</v>
      </c>
      <c r="G209" s="403" t="s">
        <v>20766</v>
      </c>
      <c r="H209" s="170" t="s">
        <v>2661</v>
      </c>
      <c r="I209" s="170" t="s">
        <v>2602</v>
      </c>
      <c r="J209" s="155" t="s">
        <v>2661</v>
      </c>
      <c r="K209" s="170">
        <v>1</v>
      </c>
      <c r="L209" s="170">
        <v>12</v>
      </c>
      <c r="M209" s="402">
        <v>104888.27</v>
      </c>
      <c r="N209" s="170">
        <v>1</v>
      </c>
      <c r="O209" s="170">
        <v>6</v>
      </c>
      <c r="P209" s="402">
        <v>52306.8</v>
      </c>
    </row>
    <row r="210" spans="1:16" ht="22.5" x14ac:dyDescent="0.2">
      <c r="A210" s="406" t="s">
        <v>17736</v>
      </c>
      <c r="B210" s="406" t="s">
        <v>2595</v>
      </c>
      <c r="C210" s="170" t="s">
        <v>2594</v>
      </c>
      <c r="D210" s="405" t="s">
        <v>17921</v>
      </c>
      <c r="E210" s="404">
        <v>7000</v>
      </c>
      <c r="F210" s="434">
        <v>72287887</v>
      </c>
      <c r="G210" s="403" t="s">
        <v>20765</v>
      </c>
      <c r="H210" s="170" t="s">
        <v>2597</v>
      </c>
      <c r="I210" s="170" t="s">
        <v>2602</v>
      </c>
      <c r="J210" s="155" t="s">
        <v>2597</v>
      </c>
      <c r="K210" s="170"/>
      <c r="L210" s="402">
        <v>0</v>
      </c>
      <c r="M210" s="402"/>
      <c r="N210" s="170">
        <v>1</v>
      </c>
      <c r="O210" s="170">
        <v>4</v>
      </c>
      <c r="P210" s="402">
        <v>27237.87</v>
      </c>
    </row>
    <row r="211" spans="1:16" ht="22.5" x14ac:dyDescent="0.2">
      <c r="A211" s="406" t="s">
        <v>17736</v>
      </c>
      <c r="B211" s="406" t="s">
        <v>2595</v>
      </c>
      <c r="C211" s="170" t="s">
        <v>2594</v>
      </c>
      <c r="D211" s="405" t="s">
        <v>17781</v>
      </c>
      <c r="E211" s="404">
        <v>9500</v>
      </c>
      <c r="F211" s="434">
        <v>43560957</v>
      </c>
      <c r="G211" s="403" t="s">
        <v>20764</v>
      </c>
      <c r="H211" s="170" t="s">
        <v>2661</v>
      </c>
      <c r="I211" s="170" t="s">
        <v>2602</v>
      </c>
      <c r="J211" s="155" t="s">
        <v>2661</v>
      </c>
      <c r="K211" s="170">
        <v>1</v>
      </c>
      <c r="L211" s="170">
        <v>12</v>
      </c>
      <c r="M211" s="402">
        <v>116977.27</v>
      </c>
      <c r="N211" s="170">
        <v>1</v>
      </c>
      <c r="O211" s="170">
        <v>6</v>
      </c>
      <c r="P211" s="402">
        <v>58306.8</v>
      </c>
    </row>
    <row r="212" spans="1:16" ht="22.5" x14ac:dyDescent="0.2">
      <c r="A212" s="406" t="s">
        <v>17736</v>
      </c>
      <c r="B212" s="406" t="s">
        <v>2595</v>
      </c>
      <c r="C212" s="170" t="s">
        <v>2594</v>
      </c>
      <c r="D212" s="405" t="s">
        <v>20763</v>
      </c>
      <c r="E212" s="404">
        <v>4550</v>
      </c>
      <c r="F212" s="434">
        <v>40990034</v>
      </c>
      <c r="G212" s="403" t="s">
        <v>20762</v>
      </c>
      <c r="H212" s="170" t="s">
        <v>2753</v>
      </c>
      <c r="I212" s="170" t="s">
        <v>2602</v>
      </c>
      <c r="J212" s="155" t="s">
        <v>2753</v>
      </c>
      <c r="K212" s="170">
        <v>1</v>
      </c>
      <c r="L212" s="170">
        <v>12</v>
      </c>
      <c r="M212" s="402">
        <v>57589.8</v>
      </c>
      <c r="N212" s="170">
        <v>1</v>
      </c>
      <c r="O212" s="170">
        <v>6</v>
      </c>
      <c r="P212" s="402">
        <v>28606.799999999996</v>
      </c>
    </row>
    <row r="213" spans="1:16" ht="22.5" x14ac:dyDescent="0.2">
      <c r="A213" s="406" t="s">
        <v>17736</v>
      </c>
      <c r="B213" s="406" t="s">
        <v>2595</v>
      </c>
      <c r="C213" s="170" t="s">
        <v>2594</v>
      </c>
      <c r="D213" s="405" t="s">
        <v>19407</v>
      </c>
      <c r="E213" s="404">
        <v>13000</v>
      </c>
      <c r="F213" s="434">
        <v>41734399</v>
      </c>
      <c r="G213" s="403" t="s">
        <v>20761</v>
      </c>
      <c r="H213" s="170" t="s">
        <v>6299</v>
      </c>
      <c r="I213" s="170" t="s">
        <v>2602</v>
      </c>
      <c r="J213" s="155" t="s">
        <v>6299</v>
      </c>
      <c r="K213" s="170">
        <v>1</v>
      </c>
      <c r="L213" s="170">
        <v>12</v>
      </c>
      <c r="M213" s="402">
        <v>160734.01</v>
      </c>
      <c r="N213" s="170">
        <v>1</v>
      </c>
      <c r="O213" s="170">
        <v>1</v>
      </c>
      <c r="P213" s="402">
        <v>16467.8</v>
      </c>
    </row>
    <row r="214" spans="1:16" ht="22.5" x14ac:dyDescent="0.2">
      <c r="A214" s="406" t="s">
        <v>17736</v>
      </c>
      <c r="B214" s="406" t="s">
        <v>2595</v>
      </c>
      <c r="C214" s="170" t="s">
        <v>2594</v>
      </c>
      <c r="D214" s="405" t="s">
        <v>20760</v>
      </c>
      <c r="E214" s="404">
        <v>4000</v>
      </c>
      <c r="F214" s="434">
        <v>6977299</v>
      </c>
      <c r="G214" s="403" t="s">
        <v>20759</v>
      </c>
      <c r="H214" s="170" t="s">
        <v>2627</v>
      </c>
      <c r="I214" s="170" t="s">
        <v>2602</v>
      </c>
      <c r="J214" s="155" t="s">
        <v>2627</v>
      </c>
      <c r="K214" s="170">
        <v>1</v>
      </c>
      <c r="L214" s="170">
        <v>12</v>
      </c>
      <c r="M214" s="402">
        <v>50978.13</v>
      </c>
      <c r="N214" s="170">
        <v>1</v>
      </c>
      <c r="O214" s="170">
        <v>6</v>
      </c>
      <c r="P214" s="402">
        <v>25306.799999999996</v>
      </c>
    </row>
    <row r="215" spans="1:16" ht="22.5" x14ac:dyDescent="0.2">
      <c r="A215" s="406" t="s">
        <v>17736</v>
      </c>
      <c r="B215" s="406" t="s">
        <v>2595</v>
      </c>
      <c r="C215" s="170" t="s">
        <v>2594</v>
      </c>
      <c r="D215" s="405" t="s">
        <v>20758</v>
      </c>
      <c r="E215" s="404">
        <v>3500</v>
      </c>
      <c r="F215" s="434">
        <v>48111673</v>
      </c>
      <c r="G215" s="403" t="s">
        <v>20757</v>
      </c>
      <c r="H215" s="170" t="s">
        <v>2897</v>
      </c>
      <c r="I215" s="170" t="s">
        <v>2589</v>
      </c>
      <c r="J215" s="155" t="s">
        <v>2897</v>
      </c>
      <c r="K215" s="170">
        <v>1</v>
      </c>
      <c r="L215" s="170">
        <v>12</v>
      </c>
      <c r="M215" s="402">
        <v>44716.06</v>
      </c>
      <c r="N215" s="170">
        <v>1</v>
      </c>
      <c r="O215" s="170">
        <v>6</v>
      </c>
      <c r="P215" s="402">
        <v>22306.799999999996</v>
      </c>
    </row>
    <row r="216" spans="1:16" ht="22.5" x14ac:dyDescent="0.2">
      <c r="A216" s="406" t="s">
        <v>17736</v>
      </c>
      <c r="B216" s="406" t="s">
        <v>2595</v>
      </c>
      <c r="C216" s="170" t="s">
        <v>2594</v>
      </c>
      <c r="D216" s="405" t="s">
        <v>20756</v>
      </c>
      <c r="E216" s="404">
        <v>6500</v>
      </c>
      <c r="F216" s="434">
        <v>6162310</v>
      </c>
      <c r="G216" s="403" t="s">
        <v>20755</v>
      </c>
      <c r="H216" s="170" t="s">
        <v>20754</v>
      </c>
      <c r="I216" s="170" t="s">
        <v>17747</v>
      </c>
      <c r="J216" s="155" t="s">
        <v>20754</v>
      </c>
      <c r="K216" s="170">
        <v>1</v>
      </c>
      <c r="L216" s="170">
        <v>12</v>
      </c>
      <c r="M216" s="402">
        <v>78802.8</v>
      </c>
      <c r="N216" s="170">
        <v>1</v>
      </c>
      <c r="O216" s="170">
        <v>6</v>
      </c>
      <c r="P216" s="402">
        <v>40306.800000000003</v>
      </c>
    </row>
    <row r="217" spans="1:16" ht="22.5" x14ac:dyDescent="0.2">
      <c r="A217" s="406" t="s">
        <v>17736</v>
      </c>
      <c r="B217" s="406" t="s">
        <v>2595</v>
      </c>
      <c r="C217" s="170" t="s">
        <v>2594</v>
      </c>
      <c r="D217" s="405" t="s">
        <v>20753</v>
      </c>
      <c r="E217" s="404">
        <v>7000</v>
      </c>
      <c r="F217" s="434">
        <v>40615799</v>
      </c>
      <c r="G217" s="403" t="s">
        <v>20752</v>
      </c>
      <c r="H217" s="170" t="s">
        <v>2627</v>
      </c>
      <c r="I217" s="170" t="s">
        <v>2602</v>
      </c>
      <c r="J217" s="155" t="s">
        <v>2627</v>
      </c>
      <c r="K217" s="170">
        <v>1</v>
      </c>
      <c r="L217" s="170">
        <v>12</v>
      </c>
      <c r="M217" s="402">
        <v>86989.8</v>
      </c>
      <c r="N217" s="170">
        <v>1</v>
      </c>
      <c r="O217" s="170">
        <v>6</v>
      </c>
      <c r="P217" s="402">
        <v>43306.8</v>
      </c>
    </row>
    <row r="218" spans="1:16" ht="33.75" x14ac:dyDescent="0.2">
      <c r="A218" s="406" t="s">
        <v>17736</v>
      </c>
      <c r="B218" s="406" t="s">
        <v>2595</v>
      </c>
      <c r="C218" s="170" t="s">
        <v>2594</v>
      </c>
      <c r="D218" s="405" t="s">
        <v>20751</v>
      </c>
      <c r="E218" s="404">
        <v>7500</v>
      </c>
      <c r="F218" s="434">
        <v>72866578</v>
      </c>
      <c r="G218" s="403" t="s">
        <v>20750</v>
      </c>
      <c r="H218" s="170" t="s">
        <v>17815</v>
      </c>
      <c r="I218" s="170" t="s">
        <v>2589</v>
      </c>
      <c r="J218" s="155" t="s">
        <v>17815</v>
      </c>
      <c r="K218" s="170"/>
      <c r="L218" s="402">
        <v>0</v>
      </c>
      <c r="M218" s="402"/>
      <c r="N218" s="170">
        <v>1</v>
      </c>
      <c r="O218" s="170">
        <v>1</v>
      </c>
      <c r="P218" s="402">
        <v>11185.599999999999</v>
      </c>
    </row>
    <row r="219" spans="1:16" ht="22.5" x14ac:dyDescent="0.2">
      <c r="A219" s="406" t="s">
        <v>17736</v>
      </c>
      <c r="B219" s="406" t="s">
        <v>2595</v>
      </c>
      <c r="C219" s="170" t="s">
        <v>2594</v>
      </c>
      <c r="D219" s="405" t="s">
        <v>20749</v>
      </c>
      <c r="E219" s="404">
        <v>5000</v>
      </c>
      <c r="F219" s="434">
        <v>8807906</v>
      </c>
      <c r="G219" s="403" t="s">
        <v>20748</v>
      </c>
      <c r="H219" s="170" t="s">
        <v>2627</v>
      </c>
      <c r="I219" s="170" t="s">
        <v>2602</v>
      </c>
      <c r="J219" s="155" t="s">
        <v>2627</v>
      </c>
      <c r="K219" s="170">
        <v>1</v>
      </c>
      <c r="L219" s="170">
        <v>12</v>
      </c>
      <c r="M219" s="402">
        <v>62686</v>
      </c>
      <c r="N219" s="170">
        <v>1</v>
      </c>
      <c r="O219" s="170">
        <v>6</v>
      </c>
      <c r="P219" s="402">
        <v>31306.799999999996</v>
      </c>
    </row>
    <row r="220" spans="1:16" ht="22.5" x14ac:dyDescent="0.2">
      <c r="A220" s="406" t="s">
        <v>17736</v>
      </c>
      <c r="B220" s="406" t="s">
        <v>2595</v>
      </c>
      <c r="C220" s="170" t="s">
        <v>2594</v>
      </c>
      <c r="D220" s="405" t="s">
        <v>18397</v>
      </c>
      <c r="E220" s="404">
        <v>3000</v>
      </c>
      <c r="F220" s="434">
        <v>40182339</v>
      </c>
      <c r="G220" s="403" t="s">
        <v>20747</v>
      </c>
      <c r="H220" s="170" t="s">
        <v>3386</v>
      </c>
      <c r="I220" s="170" t="s">
        <v>17747</v>
      </c>
      <c r="J220" s="155" t="s">
        <v>3386</v>
      </c>
      <c r="K220" s="170">
        <v>1</v>
      </c>
      <c r="L220" s="170">
        <v>12</v>
      </c>
      <c r="M220" s="402">
        <v>38989.800000000003</v>
      </c>
      <c r="N220" s="170">
        <v>1</v>
      </c>
      <c r="O220" s="170">
        <v>6</v>
      </c>
      <c r="P220" s="402">
        <v>19306.8</v>
      </c>
    </row>
    <row r="221" spans="1:16" ht="22.5" x14ac:dyDescent="0.2">
      <c r="A221" s="406" t="s">
        <v>17736</v>
      </c>
      <c r="B221" s="406" t="s">
        <v>2595</v>
      </c>
      <c r="C221" s="170" t="s">
        <v>2594</v>
      </c>
      <c r="D221" s="405" t="s">
        <v>6144</v>
      </c>
      <c r="E221" s="404">
        <v>3500</v>
      </c>
      <c r="F221" s="434">
        <v>10137244</v>
      </c>
      <c r="G221" s="403" t="s">
        <v>20746</v>
      </c>
      <c r="H221" s="170" t="s">
        <v>3386</v>
      </c>
      <c r="I221" s="170" t="s">
        <v>17747</v>
      </c>
      <c r="J221" s="155" t="s">
        <v>3386</v>
      </c>
      <c r="K221" s="170">
        <v>1</v>
      </c>
      <c r="L221" s="170">
        <v>6</v>
      </c>
      <c r="M221" s="402">
        <v>21944.9</v>
      </c>
      <c r="N221" s="170">
        <v>1</v>
      </c>
      <c r="O221" s="170">
        <v>6</v>
      </c>
      <c r="P221" s="402">
        <v>22306.799999999996</v>
      </c>
    </row>
    <row r="222" spans="1:16" ht="22.5" x14ac:dyDescent="0.2">
      <c r="A222" s="406" t="s">
        <v>17736</v>
      </c>
      <c r="B222" s="406" t="s">
        <v>2595</v>
      </c>
      <c r="C222" s="170" t="s">
        <v>2594</v>
      </c>
      <c r="D222" s="405" t="s">
        <v>18527</v>
      </c>
      <c r="E222" s="404">
        <v>6000</v>
      </c>
      <c r="F222" s="434">
        <v>44092076</v>
      </c>
      <c r="G222" s="403" t="s">
        <v>20745</v>
      </c>
      <c r="H222" s="170" t="s">
        <v>2753</v>
      </c>
      <c r="I222" s="170" t="s">
        <v>2602</v>
      </c>
      <c r="J222" s="155" t="s">
        <v>2753</v>
      </c>
      <c r="K222" s="170">
        <v>1</v>
      </c>
      <c r="L222" s="170">
        <v>12</v>
      </c>
      <c r="M222" s="402">
        <v>74989.8</v>
      </c>
      <c r="N222" s="170">
        <v>1</v>
      </c>
      <c r="O222" s="170">
        <v>6</v>
      </c>
      <c r="P222" s="402">
        <v>37306.800000000003</v>
      </c>
    </row>
    <row r="223" spans="1:16" ht="22.5" x14ac:dyDescent="0.2">
      <c r="A223" s="406" t="s">
        <v>17736</v>
      </c>
      <c r="B223" s="406" t="s">
        <v>2595</v>
      </c>
      <c r="C223" s="170" t="s">
        <v>2594</v>
      </c>
      <c r="D223" s="405" t="s">
        <v>20744</v>
      </c>
      <c r="E223" s="404">
        <v>15600</v>
      </c>
      <c r="F223" s="434">
        <v>7760022</v>
      </c>
      <c r="G223" s="403" t="s">
        <v>20743</v>
      </c>
      <c r="H223" s="170" t="s">
        <v>6299</v>
      </c>
      <c r="I223" s="170" t="s">
        <v>2589</v>
      </c>
      <c r="J223" s="155" t="s">
        <v>6299</v>
      </c>
      <c r="K223" s="170"/>
      <c r="L223" s="402">
        <v>0</v>
      </c>
      <c r="M223" s="402"/>
      <c r="N223" s="170">
        <v>1</v>
      </c>
      <c r="O223" s="170">
        <v>2</v>
      </c>
      <c r="P223" s="402">
        <v>32417.87</v>
      </c>
    </row>
    <row r="224" spans="1:16" ht="22.5" x14ac:dyDescent="0.2">
      <c r="A224" s="406" t="s">
        <v>17736</v>
      </c>
      <c r="B224" s="406" t="s">
        <v>2595</v>
      </c>
      <c r="C224" s="170" t="s">
        <v>2594</v>
      </c>
      <c r="D224" s="405" t="s">
        <v>17866</v>
      </c>
      <c r="E224" s="404">
        <v>4700</v>
      </c>
      <c r="F224" s="434">
        <v>47815929</v>
      </c>
      <c r="G224" s="403" t="s">
        <v>20742</v>
      </c>
      <c r="H224" s="170" t="s">
        <v>17960</v>
      </c>
      <c r="I224" s="170" t="s">
        <v>2589</v>
      </c>
      <c r="J224" s="155" t="s">
        <v>17960</v>
      </c>
      <c r="K224" s="170">
        <v>1</v>
      </c>
      <c r="L224" s="170">
        <v>12</v>
      </c>
      <c r="M224" s="402">
        <v>59373.81</v>
      </c>
      <c r="N224" s="170">
        <v>1</v>
      </c>
      <c r="O224" s="170">
        <v>6</v>
      </c>
      <c r="P224" s="402">
        <v>29506.799999999996</v>
      </c>
    </row>
    <row r="225" spans="1:16" ht="22.5" x14ac:dyDescent="0.2">
      <c r="A225" s="406" t="s">
        <v>17736</v>
      </c>
      <c r="B225" s="406" t="s">
        <v>2595</v>
      </c>
      <c r="C225" s="170" t="s">
        <v>2594</v>
      </c>
      <c r="D225" s="405" t="s">
        <v>19876</v>
      </c>
      <c r="E225" s="404">
        <v>9500</v>
      </c>
      <c r="F225" s="434">
        <v>45379227</v>
      </c>
      <c r="G225" s="403" t="s">
        <v>20741</v>
      </c>
      <c r="H225" s="170" t="s">
        <v>2661</v>
      </c>
      <c r="I225" s="170" t="s">
        <v>2602</v>
      </c>
      <c r="J225" s="155" t="s">
        <v>2661</v>
      </c>
      <c r="K225" s="170">
        <v>1</v>
      </c>
      <c r="L225" s="170">
        <v>12</v>
      </c>
      <c r="M225" s="402">
        <v>116909.32</v>
      </c>
      <c r="N225" s="170">
        <v>1</v>
      </c>
      <c r="O225" s="170">
        <v>6</v>
      </c>
      <c r="P225" s="402">
        <v>58306.8</v>
      </c>
    </row>
    <row r="226" spans="1:16" ht="22.5" x14ac:dyDescent="0.2">
      <c r="A226" s="406" t="s">
        <v>17736</v>
      </c>
      <c r="B226" s="406" t="s">
        <v>2595</v>
      </c>
      <c r="C226" s="170" t="s">
        <v>2594</v>
      </c>
      <c r="D226" s="405" t="s">
        <v>20740</v>
      </c>
      <c r="E226" s="404">
        <v>5000</v>
      </c>
      <c r="F226" s="434">
        <v>20017169</v>
      </c>
      <c r="G226" s="403" t="s">
        <v>20739</v>
      </c>
      <c r="H226" s="170" t="s">
        <v>2753</v>
      </c>
      <c r="I226" s="170" t="s">
        <v>2602</v>
      </c>
      <c r="J226" s="155" t="s">
        <v>2753</v>
      </c>
      <c r="K226" s="170">
        <v>1</v>
      </c>
      <c r="L226" s="170">
        <v>12</v>
      </c>
      <c r="M226" s="402">
        <v>62989.8</v>
      </c>
      <c r="N226" s="170">
        <v>1</v>
      </c>
      <c r="O226" s="170">
        <v>6</v>
      </c>
      <c r="P226" s="402">
        <v>31306.799999999996</v>
      </c>
    </row>
    <row r="227" spans="1:16" ht="22.5" x14ac:dyDescent="0.2">
      <c r="A227" s="406" t="s">
        <v>17736</v>
      </c>
      <c r="B227" s="406" t="s">
        <v>2595</v>
      </c>
      <c r="C227" s="170" t="s">
        <v>2594</v>
      </c>
      <c r="D227" s="405" t="s">
        <v>18746</v>
      </c>
      <c r="E227" s="404">
        <v>7000</v>
      </c>
      <c r="F227" s="434">
        <v>46328752</v>
      </c>
      <c r="G227" s="403" t="s">
        <v>20738</v>
      </c>
      <c r="H227" s="170" t="s">
        <v>6299</v>
      </c>
      <c r="I227" s="170" t="s">
        <v>2602</v>
      </c>
      <c r="J227" s="155" t="s">
        <v>6299</v>
      </c>
      <c r="K227" s="170">
        <v>1</v>
      </c>
      <c r="L227" s="170">
        <v>8</v>
      </c>
      <c r="M227" s="402">
        <v>52724.67</v>
      </c>
      <c r="N227" s="170"/>
      <c r="O227" s="402">
        <v>0</v>
      </c>
      <c r="P227" s="402"/>
    </row>
    <row r="228" spans="1:16" ht="22.5" x14ac:dyDescent="0.2">
      <c r="A228" s="406" t="s">
        <v>17736</v>
      </c>
      <c r="B228" s="406" t="s">
        <v>2595</v>
      </c>
      <c r="C228" s="170" t="s">
        <v>2594</v>
      </c>
      <c r="D228" s="405" t="s">
        <v>6388</v>
      </c>
      <c r="E228" s="404">
        <v>12000</v>
      </c>
      <c r="F228" s="434">
        <v>40470500</v>
      </c>
      <c r="G228" s="403" t="s">
        <v>20737</v>
      </c>
      <c r="H228" s="170" t="s">
        <v>18631</v>
      </c>
      <c r="I228" s="170" t="s">
        <v>2602</v>
      </c>
      <c r="J228" s="155" t="s">
        <v>18631</v>
      </c>
      <c r="K228" s="170">
        <v>1</v>
      </c>
      <c r="L228" s="170">
        <v>3</v>
      </c>
      <c r="M228" s="402">
        <v>37022.449999999997</v>
      </c>
      <c r="N228" s="170">
        <v>1</v>
      </c>
      <c r="O228" s="170">
        <v>6</v>
      </c>
      <c r="P228" s="402">
        <v>73306.8</v>
      </c>
    </row>
    <row r="229" spans="1:16" ht="22.5" x14ac:dyDescent="0.2">
      <c r="A229" s="406" t="s">
        <v>17736</v>
      </c>
      <c r="B229" s="406" t="s">
        <v>2595</v>
      </c>
      <c r="C229" s="170" t="s">
        <v>2594</v>
      </c>
      <c r="D229" s="405" t="s">
        <v>20736</v>
      </c>
      <c r="E229" s="404">
        <v>13500</v>
      </c>
      <c r="F229" s="434">
        <v>43616479</v>
      </c>
      <c r="G229" s="403" t="s">
        <v>20735</v>
      </c>
      <c r="H229" s="170" t="s">
        <v>2627</v>
      </c>
      <c r="I229" s="170" t="s">
        <v>2602</v>
      </c>
      <c r="J229" s="155" t="s">
        <v>2627</v>
      </c>
      <c r="K229" s="170"/>
      <c r="L229" s="402">
        <v>0</v>
      </c>
      <c r="M229" s="402"/>
      <c r="N229" s="170">
        <v>1</v>
      </c>
      <c r="O229" s="170">
        <v>1</v>
      </c>
      <c r="P229" s="402">
        <v>20235.599999999999</v>
      </c>
    </row>
    <row r="230" spans="1:16" ht="22.5" x14ac:dyDescent="0.2">
      <c r="A230" s="406" t="s">
        <v>17736</v>
      </c>
      <c r="B230" s="406" t="s">
        <v>2595</v>
      </c>
      <c r="C230" s="170" t="s">
        <v>2594</v>
      </c>
      <c r="D230" s="405" t="s">
        <v>20734</v>
      </c>
      <c r="E230" s="404">
        <v>12000</v>
      </c>
      <c r="F230" s="434">
        <v>10029128</v>
      </c>
      <c r="G230" s="403" t="s">
        <v>20733</v>
      </c>
      <c r="H230" s="170" t="s">
        <v>2627</v>
      </c>
      <c r="I230" s="170" t="s">
        <v>2602</v>
      </c>
      <c r="J230" s="155" t="s">
        <v>2627</v>
      </c>
      <c r="K230" s="170">
        <v>1</v>
      </c>
      <c r="L230" s="170">
        <v>11</v>
      </c>
      <c r="M230" s="402">
        <v>132815.65</v>
      </c>
      <c r="N230" s="170">
        <v>1</v>
      </c>
      <c r="O230" s="170">
        <v>6</v>
      </c>
      <c r="P230" s="402">
        <v>72136.200000000012</v>
      </c>
    </row>
    <row r="231" spans="1:16" ht="22.5" x14ac:dyDescent="0.2">
      <c r="A231" s="406" t="s">
        <v>17736</v>
      </c>
      <c r="B231" s="406" t="s">
        <v>2595</v>
      </c>
      <c r="C231" s="170" t="s">
        <v>2594</v>
      </c>
      <c r="D231" s="405" t="s">
        <v>20732</v>
      </c>
      <c r="E231" s="404">
        <v>4550</v>
      </c>
      <c r="F231" s="434">
        <v>40534512</v>
      </c>
      <c r="G231" s="403" t="s">
        <v>20731</v>
      </c>
      <c r="H231" s="170" t="s">
        <v>18050</v>
      </c>
      <c r="I231" s="170" t="s">
        <v>2602</v>
      </c>
      <c r="J231" s="155" t="s">
        <v>18050</v>
      </c>
      <c r="K231" s="170">
        <v>1</v>
      </c>
      <c r="L231" s="170">
        <v>12</v>
      </c>
      <c r="M231" s="402">
        <v>57589.8</v>
      </c>
      <c r="N231" s="170">
        <v>1</v>
      </c>
      <c r="O231" s="170">
        <v>6</v>
      </c>
      <c r="P231" s="402">
        <v>28606.799999999996</v>
      </c>
    </row>
    <row r="232" spans="1:16" ht="22.5" x14ac:dyDescent="0.2">
      <c r="A232" s="406" t="s">
        <v>17736</v>
      </c>
      <c r="B232" s="406" t="s">
        <v>2595</v>
      </c>
      <c r="C232" s="170" t="s">
        <v>2594</v>
      </c>
      <c r="D232" s="405" t="s">
        <v>17790</v>
      </c>
      <c r="E232" s="404">
        <v>5500</v>
      </c>
      <c r="F232" s="434">
        <v>9490441</v>
      </c>
      <c r="G232" s="403" t="s">
        <v>20730</v>
      </c>
      <c r="H232" s="170" t="s">
        <v>20485</v>
      </c>
      <c r="I232" s="170" t="s">
        <v>2602</v>
      </c>
      <c r="J232" s="155" t="s">
        <v>20485</v>
      </c>
      <c r="K232" s="170">
        <v>1</v>
      </c>
      <c r="L232" s="170">
        <v>2</v>
      </c>
      <c r="M232" s="402">
        <v>11561.64</v>
      </c>
      <c r="N232" s="170">
        <v>1</v>
      </c>
      <c r="O232" s="170">
        <v>6</v>
      </c>
      <c r="P232" s="402">
        <v>34142.949999999997</v>
      </c>
    </row>
    <row r="233" spans="1:16" ht="22.5" x14ac:dyDescent="0.2">
      <c r="A233" s="406" t="s">
        <v>17736</v>
      </c>
      <c r="B233" s="406" t="s">
        <v>2595</v>
      </c>
      <c r="C233" s="170" t="s">
        <v>2594</v>
      </c>
      <c r="D233" s="405" t="s">
        <v>17864</v>
      </c>
      <c r="E233" s="404">
        <v>7500</v>
      </c>
      <c r="F233" s="434">
        <v>46564684</v>
      </c>
      <c r="G233" s="403" t="s">
        <v>20729</v>
      </c>
      <c r="H233" s="170" t="s">
        <v>2897</v>
      </c>
      <c r="I233" s="170" t="s">
        <v>2589</v>
      </c>
      <c r="J233" s="155" t="s">
        <v>2897</v>
      </c>
      <c r="K233" s="170">
        <v>1</v>
      </c>
      <c r="L233" s="170">
        <v>12</v>
      </c>
      <c r="M233" s="402">
        <v>92838.25</v>
      </c>
      <c r="N233" s="170">
        <v>1</v>
      </c>
      <c r="O233" s="170">
        <v>6</v>
      </c>
      <c r="P233" s="402">
        <v>46283.880000000005</v>
      </c>
    </row>
    <row r="234" spans="1:16" ht="22.5" x14ac:dyDescent="0.2">
      <c r="A234" s="406" t="s">
        <v>17736</v>
      </c>
      <c r="B234" s="406" t="s">
        <v>2595</v>
      </c>
      <c r="C234" s="170" t="s">
        <v>2594</v>
      </c>
      <c r="D234" s="405" t="s">
        <v>20390</v>
      </c>
      <c r="E234" s="404">
        <v>5000</v>
      </c>
      <c r="F234" s="434">
        <v>41961460</v>
      </c>
      <c r="G234" s="403" t="s">
        <v>20728</v>
      </c>
      <c r="H234" s="170" t="s">
        <v>2753</v>
      </c>
      <c r="I234" s="170" t="s">
        <v>2602</v>
      </c>
      <c r="J234" s="155" t="s">
        <v>2753</v>
      </c>
      <c r="K234" s="170">
        <v>1</v>
      </c>
      <c r="L234" s="170">
        <v>12</v>
      </c>
      <c r="M234" s="402">
        <v>62989.8</v>
      </c>
      <c r="N234" s="170">
        <v>1</v>
      </c>
      <c r="O234" s="170">
        <v>6</v>
      </c>
      <c r="P234" s="402">
        <v>31236.909999999996</v>
      </c>
    </row>
    <row r="235" spans="1:16" ht="22.5" x14ac:dyDescent="0.2">
      <c r="A235" s="406" t="s">
        <v>17736</v>
      </c>
      <c r="B235" s="406" t="s">
        <v>2595</v>
      </c>
      <c r="C235" s="170" t="s">
        <v>2594</v>
      </c>
      <c r="D235" s="405" t="s">
        <v>18073</v>
      </c>
      <c r="E235" s="404">
        <v>9000</v>
      </c>
      <c r="F235" s="434">
        <v>18903116</v>
      </c>
      <c r="G235" s="403" t="s">
        <v>20727</v>
      </c>
      <c r="H235" s="170" t="s">
        <v>2668</v>
      </c>
      <c r="I235" s="170" t="s">
        <v>2589</v>
      </c>
      <c r="J235" s="155" t="s">
        <v>2668</v>
      </c>
      <c r="K235" s="170">
        <v>1</v>
      </c>
      <c r="L235" s="170">
        <v>12</v>
      </c>
      <c r="M235" s="402">
        <v>110964.18</v>
      </c>
      <c r="N235" s="170">
        <v>1</v>
      </c>
      <c r="O235" s="170">
        <v>6</v>
      </c>
      <c r="P235" s="402">
        <v>55306.8</v>
      </c>
    </row>
    <row r="236" spans="1:16" ht="22.5" x14ac:dyDescent="0.2">
      <c r="A236" s="406" t="s">
        <v>17736</v>
      </c>
      <c r="B236" s="406" t="s">
        <v>2595</v>
      </c>
      <c r="C236" s="170" t="s">
        <v>2594</v>
      </c>
      <c r="D236" s="405" t="s">
        <v>20726</v>
      </c>
      <c r="E236" s="404">
        <v>13500</v>
      </c>
      <c r="F236" s="434">
        <v>42224932</v>
      </c>
      <c r="G236" s="403" t="s">
        <v>20725</v>
      </c>
      <c r="H236" s="170" t="s">
        <v>2627</v>
      </c>
      <c r="I236" s="170" t="s">
        <v>2602</v>
      </c>
      <c r="J236" s="155" t="s">
        <v>2627</v>
      </c>
      <c r="K236" s="170">
        <v>1</v>
      </c>
      <c r="L236" s="170">
        <v>12</v>
      </c>
      <c r="M236" s="402">
        <v>164799.48000000001</v>
      </c>
      <c r="N236" s="170">
        <v>1</v>
      </c>
      <c r="O236" s="170">
        <v>6</v>
      </c>
      <c r="P236" s="402">
        <v>82273.99000000002</v>
      </c>
    </row>
    <row r="237" spans="1:16" ht="22.5" x14ac:dyDescent="0.2">
      <c r="A237" s="406" t="s">
        <v>17736</v>
      </c>
      <c r="B237" s="406" t="s">
        <v>2595</v>
      </c>
      <c r="C237" s="170" t="s">
        <v>2594</v>
      </c>
      <c r="D237" s="405" t="s">
        <v>17856</v>
      </c>
      <c r="E237" s="404">
        <v>3500</v>
      </c>
      <c r="F237" s="434">
        <v>46754855</v>
      </c>
      <c r="G237" s="403" t="s">
        <v>20724</v>
      </c>
      <c r="H237" s="170" t="s">
        <v>2662</v>
      </c>
      <c r="I237" s="170" t="s">
        <v>2589</v>
      </c>
      <c r="J237" s="155" t="s">
        <v>2662</v>
      </c>
      <c r="K237" s="170">
        <v>1</v>
      </c>
      <c r="L237" s="170">
        <v>12</v>
      </c>
      <c r="M237" s="402">
        <v>44873.11</v>
      </c>
      <c r="N237" s="170">
        <v>1</v>
      </c>
      <c r="O237" s="170">
        <v>6</v>
      </c>
      <c r="P237" s="402">
        <v>22306.799999999996</v>
      </c>
    </row>
    <row r="238" spans="1:16" ht="22.5" x14ac:dyDescent="0.2">
      <c r="A238" s="406" t="s">
        <v>17736</v>
      </c>
      <c r="B238" s="406" t="s">
        <v>2595</v>
      </c>
      <c r="C238" s="170" t="s">
        <v>2594</v>
      </c>
      <c r="D238" s="405" t="s">
        <v>20723</v>
      </c>
      <c r="E238" s="404">
        <v>9000</v>
      </c>
      <c r="F238" s="434">
        <v>46301696</v>
      </c>
      <c r="G238" s="403" t="s">
        <v>20722</v>
      </c>
      <c r="H238" s="170" t="s">
        <v>2627</v>
      </c>
      <c r="I238" s="170" t="s">
        <v>2602</v>
      </c>
      <c r="J238" s="155" t="s">
        <v>2627</v>
      </c>
      <c r="K238" s="170">
        <v>1</v>
      </c>
      <c r="L238" s="170">
        <v>8</v>
      </c>
      <c r="M238" s="402">
        <v>74989.8</v>
      </c>
      <c r="N238" s="170">
        <v>1</v>
      </c>
      <c r="O238" s="170">
        <v>6</v>
      </c>
      <c r="P238" s="402">
        <v>61340.130000000005</v>
      </c>
    </row>
    <row r="239" spans="1:16" ht="22.5" x14ac:dyDescent="0.2">
      <c r="A239" s="406" t="s">
        <v>17736</v>
      </c>
      <c r="B239" s="406" t="s">
        <v>2595</v>
      </c>
      <c r="C239" s="170" t="s">
        <v>2594</v>
      </c>
      <c r="D239" s="405" t="s">
        <v>20113</v>
      </c>
      <c r="E239" s="404">
        <v>8000</v>
      </c>
      <c r="F239" s="434">
        <v>44819813</v>
      </c>
      <c r="G239" s="403" t="s">
        <v>20721</v>
      </c>
      <c r="H239" s="170" t="s">
        <v>18029</v>
      </c>
      <c r="I239" s="170" t="s">
        <v>2602</v>
      </c>
      <c r="J239" s="155" t="s">
        <v>18029</v>
      </c>
      <c r="K239" s="170"/>
      <c r="L239" s="402">
        <v>0</v>
      </c>
      <c r="M239" s="402"/>
      <c r="N239" s="170">
        <v>1</v>
      </c>
      <c r="O239" s="170">
        <v>6</v>
      </c>
      <c r="P239" s="402">
        <v>47440.130000000005</v>
      </c>
    </row>
    <row r="240" spans="1:16" ht="22.5" x14ac:dyDescent="0.2">
      <c r="A240" s="406" t="s">
        <v>17736</v>
      </c>
      <c r="B240" s="406" t="s">
        <v>2595</v>
      </c>
      <c r="C240" s="170" t="s">
        <v>2594</v>
      </c>
      <c r="D240" s="405" t="s">
        <v>20720</v>
      </c>
      <c r="E240" s="404">
        <v>15600</v>
      </c>
      <c r="F240" s="434">
        <v>9390993</v>
      </c>
      <c r="G240" s="403" t="s">
        <v>20719</v>
      </c>
      <c r="H240" s="170" t="s">
        <v>2668</v>
      </c>
      <c r="I240" s="170" t="s">
        <v>2602</v>
      </c>
      <c r="J240" s="155" t="s">
        <v>2668</v>
      </c>
      <c r="K240" s="170">
        <v>1</v>
      </c>
      <c r="L240" s="170">
        <v>4</v>
      </c>
      <c r="M240" s="402">
        <v>56954.54</v>
      </c>
      <c r="N240" s="170">
        <v>1</v>
      </c>
      <c r="O240" s="170">
        <v>5</v>
      </c>
      <c r="P240" s="402">
        <v>85546.800000000017</v>
      </c>
    </row>
    <row r="241" spans="1:16" ht="22.5" x14ac:dyDescent="0.2">
      <c r="A241" s="406" t="s">
        <v>17736</v>
      </c>
      <c r="B241" s="406" t="s">
        <v>2595</v>
      </c>
      <c r="C241" s="170" t="s">
        <v>2594</v>
      </c>
      <c r="D241" s="405" t="s">
        <v>20718</v>
      </c>
      <c r="E241" s="404">
        <v>9000</v>
      </c>
      <c r="F241" s="434">
        <v>41599253</v>
      </c>
      <c r="G241" s="403" t="s">
        <v>20717</v>
      </c>
      <c r="H241" s="170" t="s">
        <v>2661</v>
      </c>
      <c r="I241" s="170" t="s">
        <v>2602</v>
      </c>
      <c r="J241" s="155" t="s">
        <v>2661</v>
      </c>
      <c r="K241" s="170"/>
      <c r="L241" s="402">
        <v>0</v>
      </c>
      <c r="M241" s="402"/>
      <c r="N241" s="170">
        <v>1</v>
      </c>
      <c r="O241" s="170">
        <v>4</v>
      </c>
      <c r="P241" s="402">
        <v>32671.199999999997</v>
      </c>
    </row>
    <row r="242" spans="1:16" ht="22.5" x14ac:dyDescent="0.2">
      <c r="A242" s="406" t="s">
        <v>17736</v>
      </c>
      <c r="B242" s="406" t="s">
        <v>2595</v>
      </c>
      <c r="C242" s="170" t="s">
        <v>2594</v>
      </c>
      <c r="D242" s="405" t="s">
        <v>18496</v>
      </c>
      <c r="E242" s="404">
        <v>9000</v>
      </c>
      <c r="F242" s="434">
        <v>41959203</v>
      </c>
      <c r="G242" s="403" t="s">
        <v>20716</v>
      </c>
      <c r="H242" s="170" t="s">
        <v>2627</v>
      </c>
      <c r="I242" s="170" t="s">
        <v>2602</v>
      </c>
      <c r="J242" s="155" t="s">
        <v>2627</v>
      </c>
      <c r="K242" s="170">
        <v>1</v>
      </c>
      <c r="L242" s="170">
        <v>12</v>
      </c>
      <c r="M242" s="402">
        <v>107655.15</v>
      </c>
      <c r="N242" s="170">
        <v>1</v>
      </c>
      <c r="O242" s="170">
        <v>6</v>
      </c>
      <c r="P242" s="402">
        <v>55306.8</v>
      </c>
    </row>
    <row r="243" spans="1:16" ht="22.5" x14ac:dyDescent="0.2">
      <c r="A243" s="406" t="s">
        <v>17736</v>
      </c>
      <c r="B243" s="406" t="s">
        <v>2595</v>
      </c>
      <c r="C243" s="170" t="s">
        <v>2594</v>
      </c>
      <c r="D243" s="405" t="s">
        <v>20715</v>
      </c>
      <c r="E243" s="404">
        <v>5000</v>
      </c>
      <c r="F243" s="434">
        <v>40090988</v>
      </c>
      <c r="G243" s="403" t="s">
        <v>20714</v>
      </c>
      <c r="H243" s="170" t="s">
        <v>2753</v>
      </c>
      <c r="I243" s="170" t="s">
        <v>2602</v>
      </c>
      <c r="J243" s="155" t="s">
        <v>2753</v>
      </c>
      <c r="K243" s="170">
        <v>1</v>
      </c>
      <c r="L243" s="170">
        <v>12</v>
      </c>
      <c r="M243" s="402">
        <v>57997.32</v>
      </c>
      <c r="N243" s="170">
        <v>1</v>
      </c>
      <c r="O243" s="170">
        <v>6</v>
      </c>
      <c r="P243" s="402">
        <v>31306.799999999996</v>
      </c>
    </row>
    <row r="244" spans="1:16" ht="22.5" x14ac:dyDescent="0.2">
      <c r="A244" s="406" t="s">
        <v>17736</v>
      </c>
      <c r="B244" s="406" t="s">
        <v>2595</v>
      </c>
      <c r="C244" s="170" t="s">
        <v>2594</v>
      </c>
      <c r="D244" s="405" t="s">
        <v>19506</v>
      </c>
      <c r="E244" s="404">
        <v>2500</v>
      </c>
      <c r="F244" s="434">
        <v>45563399</v>
      </c>
      <c r="G244" s="403" t="s">
        <v>20713</v>
      </c>
      <c r="H244" s="170" t="s">
        <v>17972</v>
      </c>
      <c r="I244" s="170" t="s">
        <v>17747</v>
      </c>
      <c r="J244" s="155" t="s">
        <v>17972</v>
      </c>
      <c r="K244" s="170">
        <v>1</v>
      </c>
      <c r="L244" s="170">
        <v>12</v>
      </c>
      <c r="M244" s="402">
        <v>32878.17</v>
      </c>
      <c r="N244" s="170">
        <v>1</v>
      </c>
      <c r="O244" s="170">
        <v>6</v>
      </c>
      <c r="P244" s="402">
        <v>16306.8</v>
      </c>
    </row>
    <row r="245" spans="1:16" ht="22.5" x14ac:dyDescent="0.2">
      <c r="A245" s="406" t="s">
        <v>17736</v>
      </c>
      <c r="B245" s="406" t="s">
        <v>2595</v>
      </c>
      <c r="C245" s="170" t="s">
        <v>2594</v>
      </c>
      <c r="D245" s="405" t="s">
        <v>20712</v>
      </c>
      <c r="E245" s="404">
        <v>8000</v>
      </c>
      <c r="F245" s="434">
        <v>45154669</v>
      </c>
      <c r="G245" s="403" t="s">
        <v>20711</v>
      </c>
      <c r="H245" s="170" t="s">
        <v>2753</v>
      </c>
      <c r="I245" s="170" t="s">
        <v>2602</v>
      </c>
      <c r="J245" s="155" t="s">
        <v>2753</v>
      </c>
      <c r="K245" s="170">
        <v>1</v>
      </c>
      <c r="L245" s="170">
        <v>3</v>
      </c>
      <c r="M245" s="402">
        <v>25022.45</v>
      </c>
      <c r="N245" s="170">
        <v>1</v>
      </c>
      <c r="O245" s="170">
        <v>6</v>
      </c>
      <c r="P245" s="402">
        <v>49306.8</v>
      </c>
    </row>
    <row r="246" spans="1:16" ht="22.5" x14ac:dyDescent="0.2">
      <c r="A246" s="406" t="s">
        <v>17736</v>
      </c>
      <c r="B246" s="406" t="s">
        <v>2595</v>
      </c>
      <c r="C246" s="170" t="s">
        <v>2594</v>
      </c>
      <c r="D246" s="405" t="s">
        <v>20710</v>
      </c>
      <c r="E246" s="404">
        <v>5000</v>
      </c>
      <c r="F246" s="434">
        <v>43148635</v>
      </c>
      <c r="G246" s="403" t="s">
        <v>20709</v>
      </c>
      <c r="H246" s="170" t="s">
        <v>2753</v>
      </c>
      <c r="I246" s="170" t="s">
        <v>2602</v>
      </c>
      <c r="J246" s="155" t="s">
        <v>2753</v>
      </c>
      <c r="K246" s="170">
        <v>1</v>
      </c>
      <c r="L246" s="170">
        <v>12</v>
      </c>
      <c r="M246" s="402">
        <v>62868.28</v>
      </c>
      <c r="N246" s="170">
        <v>1</v>
      </c>
      <c r="O246" s="170">
        <v>6</v>
      </c>
      <c r="P246" s="402">
        <v>31306.799999999996</v>
      </c>
    </row>
    <row r="247" spans="1:16" ht="22.5" x14ac:dyDescent="0.2">
      <c r="A247" s="406" t="s">
        <v>17736</v>
      </c>
      <c r="B247" s="406" t="s">
        <v>2595</v>
      </c>
      <c r="C247" s="170" t="s">
        <v>2594</v>
      </c>
      <c r="D247" s="405" t="s">
        <v>20708</v>
      </c>
      <c r="E247" s="404">
        <v>3000</v>
      </c>
      <c r="F247" s="434">
        <v>6270902</v>
      </c>
      <c r="G247" s="403" t="s">
        <v>20707</v>
      </c>
      <c r="H247" s="170" t="s">
        <v>20706</v>
      </c>
      <c r="I247" s="170" t="s">
        <v>17747</v>
      </c>
      <c r="J247" s="155" t="s">
        <v>20706</v>
      </c>
      <c r="K247" s="170">
        <v>1</v>
      </c>
      <c r="L247" s="170">
        <v>12</v>
      </c>
      <c r="M247" s="402">
        <v>38989.800000000003</v>
      </c>
      <c r="N247" s="170">
        <v>1</v>
      </c>
      <c r="O247" s="170">
        <v>6</v>
      </c>
      <c r="P247" s="402">
        <v>19306.8</v>
      </c>
    </row>
    <row r="248" spans="1:16" ht="22.5" x14ac:dyDescent="0.2">
      <c r="A248" s="406" t="s">
        <v>17736</v>
      </c>
      <c r="B248" s="406" t="s">
        <v>2595</v>
      </c>
      <c r="C248" s="170" t="s">
        <v>2594</v>
      </c>
      <c r="D248" s="405" t="s">
        <v>19238</v>
      </c>
      <c r="E248" s="404">
        <v>10000</v>
      </c>
      <c r="F248" s="434">
        <v>40238084</v>
      </c>
      <c r="G248" s="403" t="s">
        <v>20705</v>
      </c>
      <c r="H248" s="170" t="s">
        <v>2753</v>
      </c>
      <c r="I248" s="170" t="s">
        <v>2602</v>
      </c>
      <c r="J248" s="155" t="s">
        <v>2753</v>
      </c>
      <c r="K248" s="170">
        <v>1</v>
      </c>
      <c r="L248" s="170">
        <v>12</v>
      </c>
      <c r="M248" s="402">
        <v>122201.66</v>
      </c>
      <c r="N248" s="170">
        <v>1</v>
      </c>
      <c r="O248" s="170">
        <v>6</v>
      </c>
      <c r="P248" s="402">
        <v>61306.8</v>
      </c>
    </row>
    <row r="249" spans="1:16" ht="22.5" x14ac:dyDescent="0.2">
      <c r="A249" s="406" t="s">
        <v>17736</v>
      </c>
      <c r="B249" s="406" t="s">
        <v>2595</v>
      </c>
      <c r="C249" s="170" t="s">
        <v>2594</v>
      </c>
      <c r="D249" s="405" t="s">
        <v>20704</v>
      </c>
      <c r="E249" s="404">
        <v>4550</v>
      </c>
      <c r="F249" s="434">
        <v>44930212</v>
      </c>
      <c r="G249" s="403" t="s">
        <v>20703</v>
      </c>
      <c r="H249" s="170" t="s">
        <v>3322</v>
      </c>
      <c r="I249" s="170" t="s">
        <v>2589</v>
      </c>
      <c r="J249" s="155" t="s">
        <v>3322</v>
      </c>
      <c r="K249" s="170">
        <v>1</v>
      </c>
      <c r="L249" s="170">
        <v>12</v>
      </c>
      <c r="M249" s="402">
        <v>57589.8</v>
      </c>
      <c r="N249" s="170">
        <v>1</v>
      </c>
      <c r="O249" s="170">
        <v>6</v>
      </c>
      <c r="P249" s="402">
        <v>28606.799999999996</v>
      </c>
    </row>
    <row r="250" spans="1:16" ht="22.5" x14ac:dyDescent="0.2">
      <c r="A250" s="406" t="s">
        <v>17736</v>
      </c>
      <c r="B250" s="406" t="s">
        <v>2595</v>
      </c>
      <c r="C250" s="170" t="s">
        <v>2594</v>
      </c>
      <c r="D250" s="405" t="s">
        <v>20702</v>
      </c>
      <c r="E250" s="404">
        <v>8000</v>
      </c>
      <c r="F250" s="434">
        <v>41251484</v>
      </c>
      <c r="G250" s="403" t="s">
        <v>20701</v>
      </c>
      <c r="H250" s="170" t="s">
        <v>2692</v>
      </c>
      <c r="I250" s="170" t="s">
        <v>2602</v>
      </c>
      <c r="J250" s="155" t="s">
        <v>2692</v>
      </c>
      <c r="K250" s="170">
        <v>1</v>
      </c>
      <c r="L250" s="170">
        <v>12</v>
      </c>
      <c r="M250" s="402">
        <v>98792.01</v>
      </c>
      <c r="N250" s="170">
        <v>1</v>
      </c>
      <c r="O250" s="170">
        <v>6</v>
      </c>
      <c r="P250" s="402">
        <v>49306.8</v>
      </c>
    </row>
    <row r="251" spans="1:16" ht="22.5" x14ac:dyDescent="0.2">
      <c r="A251" s="406" t="s">
        <v>17736</v>
      </c>
      <c r="B251" s="406" t="s">
        <v>2595</v>
      </c>
      <c r="C251" s="170" t="s">
        <v>2594</v>
      </c>
      <c r="D251" s="405" t="s">
        <v>20700</v>
      </c>
      <c r="E251" s="404">
        <v>4550</v>
      </c>
      <c r="F251" s="434">
        <v>22418412</v>
      </c>
      <c r="G251" s="403" t="s">
        <v>20699</v>
      </c>
      <c r="H251" s="170" t="s">
        <v>2753</v>
      </c>
      <c r="I251" s="170" t="s">
        <v>2602</v>
      </c>
      <c r="J251" s="155" t="s">
        <v>2753</v>
      </c>
      <c r="K251" s="170">
        <v>1</v>
      </c>
      <c r="L251" s="170">
        <v>12</v>
      </c>
      <c r="M251" s="402">
        <v>57589.8</v>
      </c>
      <c r="N251" s="170">
        <v>1</v>
      </c>
      <c r="O251" s="170">
        <v>6</v>
      </c>
      <c r="P251" s="402">
        <v>28606.799999999996</v>
      </c>
    </row>
    <row r="252" spans="1:16" ht="22.5" x14ac:dyDescent="0.2">
      <c r="A252" s="406" t="s">
        <v>17736</v>
      </c>
      <c r="B252" s="406" t="s">
        <v>2595</v>
      </c>
      <c r="C252" s="170" t="s">
        <v>2594</v>
      </c>
      <c r="D252" s="405" t="s">
        <v>6579</v>
      </c>
      <c r="E252" s="404">
        <v>6500</v>
      </c>
      <c r="F252" s="434">
        <v>40610972</v>
      </c>
      <c r="G252" s="403" t="s">
        <v>20698</v>
      </c>
      <c r="H252" s="170" t="s">
        <v>2753</v>
      </c>
      <c r="I252" s="170" t="s">
        <v>2602</v>
      </c>
      <c r="J252" s="155" t="s">
        <v>2753</v>
      </c>
      <c r="K252" s="170">
        <v>1</v>
      </c>
      <c r="L252" s="170">
        <v>12</v>
      </c>
      <c r="M252" s="402">
        <v>80973.09</v>
      </c>
      <c r="N252" s="170">
        <v>1</v>
      </c>
      <c r="O252" s="170">
        <v>6</v>
      </c>
      <c r="P252" s="402">
        <v>40306.800000000003</v>
      </c>
    </row>
    <row r="253" spans="1:16" ht="22.5" x14ac:dyDescent="0.2">
      <c r="A253" s="406" t="s">
        <v>17736</v>
      </c>
      <c r="B253" s="406" t="s">
        <v>2595</v>
      </c>
      <c r="C253" s="170" t="s">
        <v>2594</v>
      </c>
      <c r="D253" s="405" t="s">
        <v>20697</v>
      </c>
      <c r="E253" s="404">
        <v>13500</v>
      </c>
      <c r="F253" s="434">
        <v>41190777</v>
      </c>
      <c r="G253" s="403" t="s">
        <v>20696</v>
      </c>
      <c r="H253" s="170" t="s">
        <v>2627</v>
      </c>
      <c r="I253" s="170" t="s">
        <v>2602</v>
      </c>
      <c r="J253" s="155" t="s">
        <v>2627</v>
      </c>
      <c r="K253" s="170"/>
      <c r="L253" s="402">
        <v>0</v>
      </c>
      <c r="M253" s="402"/>
      <c r="N253" s="170">
        <v>1</v>
      </c>
      <c r="O253" s="170">
        <v>4</v>
      </c>
      <c r="P253" s="402">
        <v>54871.200000000004</v>
      </c>
    </row>
    <row r="254" spans="1:16" ht="22.5" x14ac:dyDescent="0.2">
      <c r="A254" s="406" t="s">
        <v>17736</v>
      </c>
      <c r="B254" s="406" t="s">
        <v>2595</v>
      </c>
      <c r="C254" s="170" t="s">
        <v>2594</v>
      </c>
      <c r="D254" s="405" t="s">
        <v>20695</v>
      </c>
      <c r="E254" s="404">
        <v>2000</v>
      </c>
      <c r="F254" s="434">
        <v>46682291</v>
      </c>
      <c r="G254" s="403" t="s">
        <v>20694</v>
      </c>
      <c r="H254" s="170" t="s">
        <v>3375</v>
      </c>
      <c r="I254" s="170" t="s">
        <v>16872</v>
      </c>
      <c r="J254" s="155" t="s">
        <v>3375</v>
      </c>
      <c r="K254" s="170">
        <v>1</v>
      </c>
      <c r="L254" s="170">
        <v>12</v>
      </c>
      <c r="M254" s="402">
        <v>26856.14</v>
      </c>
      <c r="N254" s="170">
        <v>1</v>
      </c>
      <c r="O254" s="170">
        <v>6</v>
      </c>
      <c r="P254" s="402">
        <v>13080</v>
      </c>
    </row>
    <row r="255" spans="1:16" ht="22.5" x14ac:dyDescent="0.2">
      <c r="A255" s="406" t="s">
        <v>17736</v>
      </c>
      <c r="B255" s="406" t="s">
        <v>2595</v>
      </c>
      <c r="C255" s="170" t="s">
        <v>2594</v>
      </c>
      <c r="D255" s="405" t="s">
        <v>20510</v>
      </c>
      <c r="E255" s="404">
        <v>5000</v>
      </c>
      <c r="F255" s="434">
        <v>40984287</v>
      </c>
      <c r="G255" s="403" t="s">
        <v>20693</v>
      </c>
      <c r="H255" s="170" t="s">
        <v>2753</v>
      </c>
      <c r="I255" s="170" t="s">
        <v>2602</v>
      </c>
      <c r="J255" s="155" t="s">
        <v>2753</v>
      </c>
      <c r="K255" s="170">
        <v>1</v>
      </c>
      <c r="L255" s="170">
        <v>12</v>
      </c>
      <c r="M255" s="402">
        <v>62989.8</v>
      </c>
      <c r="N255" s="170">
        <v>1</v>
      </c>
      <c r="O255" s="170">
        <v>6</v>
      </c>
      <c r="P255" s="402">
        <v>31306.799999999996</v>
      </c>
    </row>
    <row r="256" spans="1:16" ht="22.5" x14ac:dyDescent="0.2">
      <c r="A256" s="406" t="s">
        <v>17736</v>
      </c>
      <c r="B256" s="406" t="s">
        <v>2595</v>
      </c>
      <c r="C256" s="170" t="s">
        <v>2594</v>
      </c>
      <c r="D256" s="405" t="s">
        <v>20692</v>
      </c>
      <c r="E256" s="404">
        <v>8000</v>
      </c>
      <c r="F256" s="434">
        <v>46284962</v>
      </c>
      <c r="G256" s="403" t="s">
        <v>20691</v>
      </c>
      <c r="H256" s="170" t="s">
        <v>2661</v>
      </c>
      <c r="I256" s="170" t="s">
        <v>2602</v>
      </c>
      <c r="J256" s="155" t="s">
        <v>2661</v>
      </c>
      <c r="K256" s="170">
        <v>1</v>
      </c>
      <c r="L256" s="170">
        <v>6</v>
      </c>
      <c r="M256" s="402">
        <v>47778.23</v>
      </c>
      <c r="N256" s="170">
        <v>1</v>
      </c>
      <c r="O256" s="170">
        <v>6</v>
      </c>
      <c r="P256" s="402">
        <v>49306.8</v>
      </c>
    </row>
    <row r="257" spans="1:16" ht="22.5" x14ac:dyDescent="0.2">
      <c r="A257" s="406" t="s">
        <v>17736</v>
      </c>
      <c r="B257" s="406" t="s">
        <v>2595</v>
      </c>
      <c r="C257" s="170" t="s">
        <v>2594</v>
      </c>
      <c r="D257" s="405" t="s">
        <v>20690</v>
      </c>
      <c r="E257" s="404">
        <v>4500</v>
      </c>
      <c r="F257" s="434">
        <v>45586603</v>
      </c>
      <c r="G257" s="403" t="s">
        <v>20689</v>
      </c>
      <c r="H257" s="170" t="s">
        <v>2897</v>
      </c>
      <c r="I257" s="170" t="s">
        <v>2589</v>
      </c>
      <c r="J257" s="155" t="s">
        <v>2897</v>
      </c>
      <c r="K257" s="170">
        <v>1</v>
      </c>
      <c r="L257" s="170">
        <v>7</v>
      </c>
      <c r="M257" s="402">
        <v>32278.560000000001</v>
      </c>
      <c r="N257" s="170">
        <v>1</v>
      </c>
      <c r="O257" s="170">
        <v>6</v>
      </c>
      <c r="P257" s="402">
        <v>32857.509999999995</v>
      </c>
    </row>
    <row r="258" spans="1:16" ht="22.5" x14ac:dyDescent="0.2">
      <c r="A258" s="406" t="s">
        <v>17736</v>
      </c>
      <c r="B258" s="406" t="s">
        <v>2595</v>
      </c>
      <c r="C258" s="170" t="s">
        <v>2594</v>
      </c>
      <c r="D258" s="405" t="s">
        <v>6299</v>
      </c>
      <c r="E258" s="404">
        <v>8000</v>
      </c>
      <c r="F258" s="434">
        <v>40529231</v>
      </c>
      <c r="G258" s="403" t="s">
        <v>20688</v>
      </c>
      <c r="H258" s="170" t="s">
        <v>6299</v>
      </c>
      <c r="I258" s="170" t="s">
        <v>2602</v>
      </c>
      <c r="J258" s="155" t="s">
        <v>6299</v>
      </c>
      <c r="K258" s="170">
        <v>1</v>
      </c>
      <c r="L258" s="170">
        <v>1</v>
      </c>
      <c r="M258" s="402">
        <v>6454.77</v>
      </c>
      <c r="N258" s="170"/>
      <c r="O258" s="402">
        <v>0</v>
      </c>
      <c r="P258" s="402"/>
    </row>
    <row r="259" spans="1:16" ht="22.5" x14ac:dyDescent="0.2">
      <c r="A259" s="406" t="s">
        <v>17736</v>
      </c>
      <c r="B259" s="406" t="s">
        <v>2595</v>
      </c>
      <c r="C259" s="170" t="s">
        <v>2594</v>
      </c>
      <c r="D259" s="405" t="s">
        <v>19151</v>
      </c>
      <c r="E259" s="404">
        <v>15600</v>
      </c>
      <c r="F259" s="434">
        <v>21523236</v>
      </c>
      <c r="G259" s="403" t="s">
        <v>20687</v>
      </c>
      <c r="H259" s="170" t="s">
        <v>4810</v>
      </c>
      <c r="I259" s="170" t="s">
        <v>2602</v>
      </c>
      <c r="J259" s="155" t="s">
        <v>4810</v>
      </c>
      <c r="K259" s="170">
        <v>1</v>
      </c>
      <c r="L259" s="170">
        <v>5</v>
      </c>
      <c r="M259" s="402">
        <v>75102.75</v>
      </c>
      <c r="N259" s="170">
        <v>1</v>
      </c>
      <c r="O259" s="170">
        <v>1</v>
      </c>
      <c r="P259" s="402">
        <v>18505.599999999999</v>
      </c>
    </row>
    <row r="260" spans="1:16" ht="22.5" x14ac:dyDescent="0.2">
      <c r="A260" s="406" t="s">
        <v>17736</v>
      </c>
      <c r="B260" s="406" t="s">
        <v>2595</v>
      </c>
      <c r="C260" s="170" t="s">
        <v>2594</v>
      </c>
      <c r="D260" s="405" t="s">
        <v>20686</v>
      </c>
      <c r="E260" s="404">
        <v>15600</v>
      </c>
      <c r="F260" s="434">
        <v>7379037</v>
      </c>
      <c r="G260" s="403" t="s">
        <v>20685</v>
      </c>
      <c r="H260" s="170" t="s">
        <v>6299</v>
      </c>
      <c r="I260" s="170" t="s">
        <v>2602</v>
      </c>
      <c r="J260" s="155" t="s">
        <v>6299</v>
      </c>
      <c r="K260" s="170">
        <v>1</v>
      </c>
      <c r="L260" s="170">
        <v>1</v>
      </c>
      <c r="M260" s="402">
        <v>11614.15</v>
      </c>
      <c r="N260" s="170">
        <v>1</v>
      </c>
      <c r="O260" s="170">
        <v>0</v>
      </c>
      <c r="P260" s="402">
        <v>3857.8</v>
      </c>
    </row>
    <row r="261" spans="1:16" ht="22.5" x14ac:dyDescent="0.2">
      <c r="A261" s="406" t="s">
        <v>17736</v>
      </c>
      <c r="B261" s="406" t="s">
        <v>2595</v>
      </c>
      <c r="C261" s="170" t="s">
        <v>2594</v>
      </c>
      <c r="D261" s="405" t="s">
        <v>20684</v>
      </c>
      <c r="E261" s="404">
        <v>10000</v>
      </c>
      <c r="F261" s="434">
        <v>40438757</v>
      </c>
      <c r="G261" s="403" t="s">
        <v>20683</v>
      </c>
      <c r="H261" s="170" t="s">
        <v>2661</v>
      </c>
      <c r="I261" s="170" t="s">
        <v>2602</v>
      </c>
      <c r="J261" s="155" t="s">
        <v>2661</v>
      </c>
      <c r="K261" s="170">
        <v>1</v>
      </c>
      <c r="L261" s="170">
        <v>12</v>
      </c>
      <c r="M261" s="402">
        <v>117308.58</v>
      </c>
      <c r="N261" s="170">
        <v>1</v>
      </c>
      <c r="O261" s="170">
        <v>6</v>
      </c>
      <c r="P261" s="402">
        <v>61306.8</v>
      </c>
    </row>
    <row r="262" spans="1:16" ht="22.5" x14ac:dyDescent="0.2">
      <c r="A262" s="406" t="s">
        <v>17736</v>
      </c>
      <c r="B262" s="406" t="s">
        <v>2595</v>
      </c>
      <c r="C262" s="170" t="s">
        <v>2594</v>
      </c>
      <c r="D262" s="405" t="s">
        <v>20682</v>
      </c>
      <c r="E262" s="404">
        <v>2500</v>
      </c>
      <c r="F262" s="434">
        <v>74423798</v>
      </c>
      <c r="G262" s="403" t="s">
        <v>20681</v>
      </c>
      <c r="H262" s="170" t="s">
        <v>20680</v>
      </c>
      <c r="I262" s="170" t="s">
        <v>16872</v>
      </c>
      <c r="J262" s="155" t="s">
        <v>20680</v>
      </c>
      <c r="K262" s="170">
        <v>1</v>
      </c>
      <c r="L262" s="170">
        <v>12</v>
      </c>
      <c r="M262" s="402">
        <v>32960.120000000003</v>
      </c>
      <c r="N262" s="170">
        <v>1</v>
      </c>
      <c r="O262" s="170">
        <v>6</v>
      </c>
      <c r="P262" s="402">
        <v>16306.8</v>
      </c>
    </row>
    <row r="263" spans="1:16" ht="22.5" x14ac:dyDescent="0.2">
      <c r="A263" s="406" t="s">
        <v>17736</v>
      </c>
      <c r="B263" s="406" t="s">
        <v>2595</v>
      </c>
      <c r="C263" s="170" t="s">
        <v>2594</v>
      </c>
      <c r="D263" s="405" t="s">
        <v>20679</v>
      </c>
      <c r="E263" s="404">
        <v>5000</v>
      </c>
      <c r="F263" s="434">
        <v>46925112</v>
      </c>
      <c r="G263" s="403" t="s">
        <v>20678</v>
      </c>
      <c r="H263" s="170" t="s">
        <v>2627</v>
      </c>
      <c r="I263" s="170" t="s">
        <v>2602</v>
      </c>
      <c r="J263" s="155" t="s">
        <v>2627</v>
      </c>
      <c r="K263" s="170">
        <v>1</v>
      </c>
      <c r="L263" s="170">
        <v>6</v>
      </c>
      <c r="M263" s="402">
        <v>30478.23</v>
      </c>
      <c r="N263" s="170">
        <v>1</v>
      </c>
      <c r="O263" s="170">
        <v>6</v>
      </c>
      <c r="P263" s="402">
        <v>31306.799999999996</v>
      </c>
    </row>
    <row r="264" spans="1:16" ht="22.5" x14ac:dyDescent="0.2">
      <c r="A264" s="406" t="s">
        <v>17736</v>
      </c>
      <c r="B264" s="406" t="s">
        <v>2595</v>
      </c>
      <c r="C264" s="170" t="s">
        <v>2594</v>
      </c>
      <c r="D264" s="405" t="s">
        <v>20677</v>
      </c>
      <c r="E264" s="404">
        <v>15600</v>
      </c>
      <c r="F264" s="434">
        <v>10326771</v>
      </c>
      <c r="G264" s="403" t="s">
        <v>20676</v>
      </c>
      <c r="H264" s="170" t="s">
        <v>2661</v>
      </c>
      <c r="I264" s="170" t="s">
        <v>2602</v>
      </c>
      <c r="J264" s="155" t="s">
        <v>2661</v>
      </c>
      <c r="K264" s="170">
        <v>1</v>
      </c>
      <c r="L264" s="170">
        <v>3</v>
      </c>
      <c r="M264" s="402">
        <v>47822.45</v>
      </c>
      <c r="N264" s="170">
        <v>1</v>
      </c>
      <c r="O264" s="170">
        <v>6</v>
      </c>
      <c r="P264" s="402">
        <v>94906.800000000017</v>
      </c>
    </row>
    <row r="265" spans="1:16" ht="22.5" x14ac:dyDescent="0.2">
      <c r="A265" s="406" t="s">
        <v>17736</v>
      </c>
      <c r="B265" s="406" t="s">
        <v>2595</v>
      </c>
      <c r="C265" s="170" t="s">
        <v>2594</v>
      </c>
      <c r="D265" s="405" t="s">
        <v>20675</v>
      </c>
      <c r="E265" s="404">
        <v>2500</v>
      </c>
      <c r="F265" s="434">
        <v>75606211</v>
      </c>
      <c r="G265" s="403" t="s">
        <v>20674</v>
      </c>
      <c r="H265" s="170" t="s">
        <v>2897</v>
      </c>
      <c r="I265" s="170" t="s">
        <v>2589</v>
      </c>
      <c r="J265" s="155" t="s">
        <v>2897</v>
      </c>
      <c r="K265" s="170">
        <v>1</v>
      </c>
      <c r="L265" s="170">
        <v>12</v>
      </c>
      <c r="M265" s="402">
        <v>32952.480000000003</v>
      </c>
      <c r="N265" s="170">
        <v>1</v>
      </c>
      <c r="O265" s="170">
        <v>6</v>
      </c>
      <c r="P265" s="402">
        <v>16306.8</v>
      </c>
    </row>
    <row r="266" spans="1:16" ht="22.5" x14ac:dyDescent="0.2">
      <c r="A266" s="406" t="s">
        <v>17736</v>
      </c>
      <c r="B266" s="406" t="s">
        <v>2595</v>
      </c>
      <c r="C266" s="170" t="s">
        <v>2594</v>
      </c>
      <c r="D266" s="405" t="s">
        <v>20673</v>
      </c>
      <c r="E266" s="404">
        <v>5000</v>
      </c>
      <c r="F266" s="434">
        <v>41267433</v>
      </c>
      <c r="G266" s="403" t="s">
        <v>20672</v>
      </c>
      <c r="H266" s="170" t="s">
        <v>2753</v>
      </c>
      <c r="I266" s="170" t="s">
        <v>2602</v>
      </c>
      <c r="J266" s="155" t="s">
        <v>2753</v>
      </c>
      <c r="K266" s="170">
        <v>1</v>
      </c>
      <c r="L266" s="170">
        <v>12</v>
      </c>
      <c r="M266" s="402">
        <v>62950.22</v>
      </c>
      <c r="N266" s="170">
        <v>1</v>
      </c>
      <c r="O266" s="170">
        <v>6</v>
      </c>
      <c r="P266" s="402">
        <v>31306.799999999996</v>
      </c>
    </row>
    <row r="267" spans="1:16" ht="22.5" x14ac:dyDescent="0.2">
      <c r="A267" s="406" t="s">
        <v>17736</v>
      </c>
      <c r="B267" s="406" t="s">
        <v>2595</v>
      </c>
      <c r="C267" s="170" t="s">
        <v>2594</v>
      </c>
      <c r="D267" s="405" t="s">
        <v>18746</v>
      </c>
      <c r="E267" s="404">
        <v>7000</v>
      </c>
      <c r="F267" s="434">
        <v>29616648</v>
      </c>
      <c r="G267" s="403" t="s">
        <v>20671</v>
      </c>
      <c r="H267" s="170" t="s">
        <v>2692</v>
      </c>
      <c r="I267" s="170" t="s">
        <v>2602</v>
      </c>
      <c r="J267" s="155" t="s">
        <v>2692</v>
      </c>
      <c r="K267" s="170">
        <v>1</v>
      </c>
      <c r="L267" s="170">
        <v>2</v>
      </c>
      <c r="M267" s="402">
        <v>14511.64</v>
      </c>
      <c r="N267" s="170">
        <v>1</v>
      </c>
      <c r="O267" s="170">
        <v>6</v>
      </c>
      <c r="P267" s="402">
        <v>43306.8</v>
      </c>
    </row>
    <row r="268" spans="1:16" ht="22.5" x14ac:dyDescent="0.2">
      <c r="A268" s="406" t="s">
        <v>17736</v>
      </c>
      <c r="B268" s="406" t="s">
        <v>2595</v>
      </c>
      <c r="C268" s="170" t="s">
        <v>2594</v>
      </c>
      <c r="D268" s="405" t="s">
        <v>20670</v>
      </c>
      <c r="E268" s="404">
        <v>15600</v>
      </c>
      <c r="F268" s="434">
        <v>9392125</v>
      </c>
      <c r="G268" s="403" t="s">
        <v>20669</v>
      </c>
      <c r="H268" s="170" t="s">
        <v>4810</v>
      </c>
      <c r="I268" s="170" t="s">
        <v>2602</v>
      </c>
      <c r="J268" s="155" t="s">
        <v>4810</v>
      </c>
      <c r="K268" s="170">
        <v>1</v>
      </c>
      <c r="L268" s="170">
        <v>12</v>
      </c>
      <c r="M268" s="402">
        <v>191666.46999999997</v>
      </c>
      <c r="N268" s="170"/>
      <c r="O268" s="402">
        <v>0</v>
      </c>
      <c r="P268" s="402"/>
    </row>
    <row r="269" spans="1:16" ht="22.5" x14ac:dyDescent="0.2">
      <c r="A269" s="406" t="s">
        <v>17736</v>
      </c>
      <c r="B269" s="406" t="s">
        <v>2595</v>
      </c>
      <c r="C269" s="170" t="s">
        <v>2594</v>
      </c>
      <c r="D269" s="405" t="s">
        <v>5577</v>
      </c>
      <c r="E269" s="404">
        <v>10000</v>
      </c>
      <c r="F269" s="434">
        <v>43002047</v>
      </c>
      <c r="G269" s="403" t="s">
        <v>20668</v>
      </c>
      <c r="H269" s="170" t="s">
        <v>2661</v>
      </c>
      <c r="I269" s="170" t="s">
        <v>2602</v>
      </c>
      <c r="J269" s="155" t="s">
        <v>2661</v>
      </c>
      <c r="K269" s="170">
        <v>1</v>
      </c>
      <c r="L269" s="170">
        <v>12</v>
      </c>
      <c r="M269" s="402">
        <v>122989.8</v>
      </c>
      <c r="N269" s="170">
        <v>1</v>
      </c>
      <c r="O269" s="170">
        <v>6</v>
      </c>
      <c r="P269" s="402">
        <v>61306.8</v>
      </c>
    </row>
    <row r="270" spans="1:16" ht="22.5" x14ac:dyDescent="0.2">
      <c r="A270" s="406" t="s">
        <v>17736</v>
      </c>
      <c r="B270" s="406" t="s">
        <v>2595</v>
      </c>
      <c r="C270" s="170" t="s">
        <v>2594</v>
      </c>
      <c r="D270" s="405" t="s">
        <v>20667</v>
      </c>
      <c r="E270" s="404">
        <v>13500</v>
      </c>
      <c r="F270" s="434">
        <v>10345368</v>
      </c>
      <c r="G270" s="403" t="s">
        <v>20666</v>
      </c>
      <c r="H270" s="170" t="s">
        <v>3033</v>
      </c>
      <c r="I270" s="170" t="s">
        <v>2602</v>
      </c>
      <c r="J270" s="155" t="s">
        <v>3033</v>
      </c>
      <c r="K270" s="170">
        <v>1</v>
      </c>
      <c r="L270" s="170">
        <v>10</v>
      </c>
      <c r="M270" s="402">
        <v>138790.66</v>
      </c>
      <c r="N270" s="170">
        <v>1</v>
      </c>
      <c r="O270" s="170">
        <v>1</v>
      </c>
      <c r="P270" s="402">
        <v>20235.599999999999</v>
      </c>
    </row>
    <row r="271" spans="1:16" ht="22.5" x14ac:dyDescent="0.2">
      <c r="A271" s="406" t="s">
        <v>17736</v>
      </c>
      <c r="B271" s="406" t="s">
        <v>2595</v>
      </c>
      <c r="C271" s="170" t="s">
        <v>2594</v>
      </c>
      <c r="D271" s="405" t="s">
        <v>20665</v>
      </c>
      <c r="E271" s="404">
        <v>13500</v>
      </c>
      <c r="F271" s="434">
        <v>9905176</v>
      </c>
      <c r="G271" s="403" t="s">
        <v>20664</v>
      </c>
      <c r="H271" s="170" t="s">
        <v>2673</v>
      </c>
      <c r="I271" s="170" t="s">
        <v>2602</v>
      </c>
      <c r="J271" s="155" t="s">
        <v>2673</v>
      </c>
      <c r="K271" s="170">
        <v>1</v>
      </c>
      <c r="L271" s="170">
        <v>10</v>
      </c>
      <c r="M271" s="402">
        <v>129239.8</v>
      </c>
      <c r="N271" s="170">
        <v>1</v>
      </c>
      <c r="O271" s="170">
        <v>6</v>
      </c>
      <c r="P271" s="402">
        <v>82306.800000000017</v>
      </c>
    </row>
    <row r="272" spans="1:16" ht="22.5" x14ac:dyDescent="0.2">
      <c r="A272" s="406" t="s">
        <v>17736</v>
      </c>
      <c r="B272" s="406" t="s">
        <v>2595</v>
      </c>
      <c r="C272" s="170" t="s">
        <v>2594</v>
      </c>
      <c r="D272" s="405" t="s">
        <v>6579</v>
      </c>
      <c r="E272" s="404">
        <v>7500</v>
      </c>
      <c r="F272" s="434">
        <v>8631636</v>
      </c>
      <c r="G272" s="403" t="s">
        <v>20663</v>
      </c>
      <c r="H272" s="170" t="s">
        <v>6239</v>
      </c>
      <c r="I272" s="170" t="s">
        <v>2602</v>
      </c>
      <c r="J272" s="155" t="s">
        <v>6239</v>
      </c>
      <c r="K272" s="170">
        <v>1</v>
      </c>
      <c r="L272" s="170">
        <v>7</v>
      </c>
      <c r="M272" s="402">
        <v>49269.05</v>
      </c>
      <c r="N272" s="170"/>
      <c r="O272" s="402">
        <v>0</v>
      </c>
      <c r="P272" s="402"/>
    </row>
    <row r="273" spans="1:16" ht="22.5" x14ac:dyDescent="0.2">
      <c r="A273" s="406" t="s">
        <v>17736</v>
      </c>
      <c r="B273" s="406" t="s">
        <v>2595</v>
      </c>
      <c r="C273" s="170" t="s">
        <v>2594</v>
      </c>
      <c r="D273" s="405" t="s">
        <v>17921</v>
      </c>
      <c r="E273" s="404">
        <v>7000</v>
      </c>
      <c r="F273" s="434">
        <v>40122144</v>
      </c>
      <c r="G273" s="403" t="s">
        <v>20662</v>
      </c>
      <c r="H273" s="170" t="s">
        <v>2597</v>
      </c>
      <c r="I273" s="170" t="s">
        <v>2602</v>
      </c>
      <c r="J273" s="155" t="s">
        <v>2597</v>
      </c>
      <c r="K273" s="170"/>
      <c r="L273" s="402">
        <v>0</v>
      </c>
      <c r="M273" s="402"/>
      <c r="N273" s="170">
        <v>1</v>
      </c>
      <c r="O273" s="170">
        <v>4</v>
      </c>
      <c r="P273" s="402">
        <v>28404.53</v>
      </c>
    </row>
    <row r="274" spans="1:16" ht="22.5" x14ac:dyDescent="0.2">
      <c r="A274" s="406" t="s">
        <v>17736</v>
      </c>
      <c r="B274" s="406" t="s">
        <v>2595</v>
      </c>
      <c r="C274" s="170" t="s">
        <v>2594</v>
      </c>
      <c r="D274" s="405" t="s">
        <v>20661</v>
      </c>
      <c r="E274" s="404">
        <v>8500</v>
      </c>
      <c r="F274" s="434">
        <v>45035968</v>
      </c>
      <c r="G274" s="403" t="s">
        <v>20660</v>
      </c>
      <c r="H274" s="170" t="s">
        <v>2661</v>
      </c>
      <c r="I274" s="170" t="s">
        <v>2602</v>
      </c>
      <c r="J274" s="155" t="s">
        <v>2661</v>
      </c>
      <c r="K274" s="170">
        <v>1</v>
      </c>
      <c r="L274" s="170">
        <v>6</v>
      </c>
      <c r="M274" s="402">
        <v>49243.13</v>
      </c>
      <c r="N274" s="170">
        <v>1</v>
      </c>
      <c r="O274" s="170">
        <v>6</v>
      </c>
      <c r="P274" s="402">
        <v>52306.8</v>
      </c>
    </row>
    <row r="275" spans="1:16" ht="22.5" x14ac:dyDescent="0.2">
      <c r="A275" s="406" t="s">
        <v>17736</v>
      </c>
      <c r="B275" s="406" t="s">
        <v>2595</v>
      </c>
      <c r="C275" s="170" t="s">
        <v>2594</v>
      </c>
      <c r="D275" s="405" t="s">
        <v>4784</v>
      </c>
      <c r="E275" s="404">
        <v>2500</v>
      </c>
      <c r="F275" s="434">
        <v>40336128</v>
      </c>
      <c r="G275" s="403" t="s">
        <v>20659</v>
      </c>
      <c r="H275" s="170" t="s">
        <v>19013</v>
      </c>
      <c r="I275" s="170" t="s">
        <v>17747</v>
      </c>
      <c r="J275" s="155" t="s">
        <v>19013</v>
      </c>
      <c r="K275" s="170">
        <v>1</v>
      </c>
      <c r="L275" s="170">
        <v>12</v>
      </c>
      <c r="M275" s="402">
        <v>32912.89</v>
      </c>
      <c r="N275" s="170">
        <v>1</v>
      </c>
      <c r="O275" s="170">
        <v>6</v>
      </c>
      <c r="P275" s="402">
        <v>16306.8</v>
      </c>
    </row>
    <row r="276" spans="1:16" ht="22.5" x14ac:dyDescent="0.2">
      <c r="A276" s="406" t="s">
        <v>17736</v>
      </c>
      <c r="B276" s="406" t="s">
        <v>2595</v>
      </c>
      <c r="C276" s="170" t="s">
        <v>2594</v>
      </c>
      <c r="D276" s="405" t="s">
        <v>17781</v>
      </c>
      <c r="E276" s="404">
        <v>9500</v>
      </c>
      <c r="F276" s="434">
        <v>40430332</v>
      </c>
      <c r="G276" s="403" t="s">
        <v>20658</v>
      </c>
      <c r="H276" s="170" t="s">
        <v>2661</v>
      </c>
      <c r="I276" s="170" t="s">
        <v>2602</v>
      </c>
      <c r="J276" s="155" t="s">
        <v>2661</v>
      </c>
      <c r="K276" s="170">
        <v>1</v>
      </c>
      <c r="L276" s="170">
        <v>12</v>
      </c>
      <c r="M276" s="402">
        <v>115742.97</v>
      </c>
      <c r="N276" s="170">
        <v>1</v>
      </c>
      <c r="O276" s="170">
        <v>6</v>
      </c>
      <c r="P276" s="402">
        <v>57073.05</v>
      </c>
    </row>
    <row r="277" spans="1:16" ht="22.5" x14ac:dyDescent="0.2">
      <c r="A277" s="406" t="s">
        <v>17736</v>
      </c>
      <c r="B277" s="406" t="s">
        <v>2595</v>
      </c>
      <c r="C277" s="170" t="s">
        <v>2594</v>
      </c>
      <c r="D277" s="405" t="s">
        <v>18907</v>
      </c>
      <c r="E277" s="404">
        <v>7000</v>
      </c>
      <c r="F277" s="434">
        <v>43494327</v>
      </c>
      <c r="G277" s="403" t="s">
        <v>20657</v>
      </c>
      <c r="H277" s="170" t="s">
        <v>2673</v>
      </c>
      <c r="I277" s="170" t="s">
        <v>2602</v>
      </c>
      <c r="J277" s="155" t="s">
        <v>2673</v>
      </c>
      <c r="K277" s="170">
        <v>1</v>
      </c>
      <c r="L277" s="170">
        <v>12</v>
      </c>
      <c r="M277" s="402">
        <v>86623.77</v>
      </c>
      <c r="N277" s="170">
        <v>1</v>
      </c>
      <c r="O277" s="170">
        <v>6</v>
      </c>
      <c r="P277" s="402">
        <v>43306.8</v>
      </c>
    </row>
    <row r="278" spans="1:16" ht="22.5" x14ac:dyDescent="0.2">
      <c r="A278" s="406" t="s">
        <v>17736</v>
      </c>
      <c r="B278" s="406" t="s">
        <v>2595</v>
      </c>
      <c r="C278" s="170" t="s">
        <v>2594</v>
      </c>
      <c r="D278" s="405" t="s">
        <v>20656</v>
      </c>
      <c r="E278" s="404">
        <v>12000</v>
      </c>
      <c r="F278" s="434">
        <v>10383028</v>
      </c>
      <c r="G278" s="403" t="s">
        <v>20655</v>
      </c>
      <c r="H278" s="170" t="s">
        <v>18825</v>
      </c>
      <c r="I278" s="170" t="s">
        <v>2602</v>
      </c>
      <c r="J278" s="155" t="s">
        <v>18825</v>
      </c>
      <c r="K278" s="170">
        <v>1</v>
      </c>
      <c r="L278" s="170">
        <v>12</v>
      </c>
      <c r="M278" s="402">
        <v>146918.14000000001</v>
      </c>
      <c r="N278" s="170">
        <v>1</v>
      </c>
      <c r="O278" s="170">
        <v>6</v>
      </c>
      <c r="P278" s="402">
        <v>73306.8</v>
      </c>
    </row>
    <row r="279" spans="1:16" ht="22.5" x14ac:dyDescent="0.2">
      <c r="A279" s="406" t="s">
        <v>17736</v>
      </c>
      <c r="B279" s="406" t="s">
        <v>2595</v>
      </c>
      <c r="C279" s="170" t="s">
        <v>2594</v>
      </c>
      <c r="D279" s="405" t="s">
        <v>20654</v>
      </c>
      <c r="E279" s="404">
        <v>8000</v>
      </c>
      <c r="F279" s="434">
        <v>43351404</v>
      </c>
      <c r="G279" s="403" t="s">
        <v>20653</v>
      </c>
      <c r="H279" s="170" t="s">
        <v>20652</v>
      </c>
      <c r="I279" s="170" t="s">
        <v>2602</v>
      </c>
      <c r="J279" s="155" t="s">
        <v>20652</v>
      </c>
      <c r="K279" s="170">
        <v>1</v>
      </c>
      <c r="L279" s="170">
        <v>12</v>
      </c>
      <c r="M279" s="402">
        <v>98989.8</v>
      </c>
      <c r="N279" s="170">
        <v>1</v>
      </c>
      <c r="O279" s="170">
        <v>6</v>
      </c>
      <c r="P279" s="402">
        <v>49306.8</v>
      </c>
    </row>
    <row r="280" spans="1:16" ht="22.5" x14ac:dyDescent="0.2">
      <c r="A280" s="406" t="s">
        <v>17736</v>
      </c>
      <c r="B280" s="406" t="s">
        <v>2595</v>
      </c>
      <c r="C280" s="170" t="s">
        <v>2594</v>
      </c>
      <c r="D280" s="405" t="s">
        <v>20651</v>
      </c>
      <c r="E280" s="404">
        <v>5000</v>
      </c>
      <c r="F280" s="434">
        <v>48104336</v>
      </c>
      <c r="G280" s="403" t="s">
        <v>20650</v>
      </c>
      <c r="H280" s="170" t="s">
        <v>18300</v>
      </c>
      <c r="I280" s="170" t="s">
        <v>2602</v>
      </c>
      <c r="J280" s="155" t="s">
        <v>18300</v>
      </c>
      <c r="K280" s="170">
        <v>1</v>
      </c>
      <c r="L280" s="170">
        <v>12</v>
      </c>
      <c r="M280" s="402">
        <v>62812.73</v>
      </c>
      <c r="N280" s="170">
        <v>1</v>
      </c>
      <c r="O280" s="170">
        <v>6</v>
      </c>
      <c r="P280" s="402">
        <v>31306.799999999996</v>
      </c>
    </row>
    <row r="281" spans="1:16" ht="22.5" x14ac:dyDescent="0.2">
      <c r="A281" s="406" t="s">
        <v>17736</v>
      </c>
      <c r="B281" s="406" t="s">
        <v>2595</v>
      </c>
      <c r="C281" s="170" t="s">
        <v>2594</v>
      </c>
      <c r="D281" s="405" t="s">
        <v>19756</v>
      </c>
      <c r="E281" s="404">
        <v>7000</v>
      </c>
      <c r="F281" s="434">
        <v>1296678</v>
      </c>
      <c r="G281" s="403" t="s">
        <v>20649</v>
      </c>
      <c r="H281" s="170" t="s">
        <v>2753</v>
      </c>
      <c r="I281" s="170" t="s">
        <v>2602</v>
      </c>
      <c r="J281" s="155" t="s">
        <v>2753</v>
      </c>
      <c r="K281" s="170">
        <v>1</v>
      </c>
      <c r="L281" s="170">
        <v>12</v>
      </c>
      <c r="M281" s="402">
        <v>86950.42</v>
      </c>
      <c r="N281" s="170">
        <v>1</v>
      </c>
      <c r="O281" s="170">
        <v>6</v>
      </c>
      <c r="P281" s="402">
        <v>43306.8</v>
      </c>
    </row>
    <row r="282" spans="1:16" ht="22.5" x14ac:dyDescent="0.2">
      <c r="A282" s="406" t="s">
        <v>17736</v>
      </c>
      <c r="B282" s="406" t="s">
        <v>2595</v>
      </c>
      <c r="C282" s="170" t="s">
        <v>2594</v>
      </c>
      <c r="D282" s="405" t="s">
        <v>20648</v>
      </c>
      <c r="E282" s="404">
        <v>13500</v>
      </c>
      <c r="F282" s="434">
        <v>41746821</v>
      </c>
      <c r="G282" s="403" t="s">
        <v>20647</v>
      </c>
      <c r="H282" s="170" t="s">
        <v>2795</v>
      </c>
      <c r="I282" s="170" t="s">
        <v>2602</v>
      </c>
      <c r="J282" s="155" t="s">
        <v>2795</v>
      </c>
      <c r="K282" s="170"/>
      <c r="L282" s="402">
        <v>0</v>
      </c>
      <c r="M282" s="402"/>
      <c r="N282" s="170">
        <v>1</v>
      </c>
      <c r="O282" s="170">
        <v>1</v>
      </c>
      <c r="P282" s="402">
        <v>19785.599999999999</v>
      </c>
    </row>
    <row r="283" spans="1:16" ht="22.5" x14ac:dyDescent="0.2">
      <c r="A283" s="406" t="s">
        <v>17736</v>
      </c>
      <c r="B283" s="406" t="s">
        <v>2595</v>
      </c>
      <c r="C283" s="170" t="s">
        <v>2594</v>
      </c>
      <c r="D283" s="405" t="s">
        <v>20646</v>
      </c>
      <c r="E283" s="404">
        <v>5000</v>
      </c>
      <c r="F283" s="434">
        <v>46600148</v>
      </c>
      <c r="G283" s="403" t="s">
        <v>20645</v>
      </c>
      <c r="H283" s="170" t="s">
        <v>6299</v>
      </c>
      <c r="I283" s="170" t="s">
        <v>2602</v>
      </c>
      <c r="J283" s="155" t="s">
        <v>6299</v>
      </c>
      <c r="K283" s="170">
        <v>1</v>
      </c>
      <c r="L283" s="170">
        <v>12</v>
      </c>
      <c r="M283" s="402">
        <v>74028.89</v>
      </c>
      <c r="N283" s="170">
        <v>1</v>
      </c>
      <c r="O283" s="170">
        <v>3</v>
      </c>
      <c r="P283" s="402">
        <v>13785.970000000001</v>
      </c>
    </row>
    <row r="284" spans="1:16" ht="22.5" x14ac:dyDescent="0.2">
      <c r="A284" s="406" t="s">
        <v>17736</v>
      </c>
      <c r="B284" s="406" t="s">
        <v>2595</v>
      </c>
      <c r="C284" s="170" t="s">
        <v>2594</v>
      </c>
      <c r="D284" s="405" t="s">
        <v>20644</v>
      </c>
      <c r="E284" s="404">
        <v>15600</v>
      </c>
      <c r="F284" s="434">
        <v>10137170</v>
      </c>
      <c r="G284" s="403" t="s">
        <v>20643</v>
      </c>
      <c r="H284" s="170" t="s">
        <v>3069</v>
      </c>
      <c r="I284" s="170" t="s">
        <v>2602</v>
      </c>
      <c r="J284" s="155" t="s">
        <v>3069</v>
      </c>
      <c r="K284" s="170"/>
      <c r="L284" s="402">
        <v>0</v>
      </c>
      <c r="M284" s="402"/>
      <c r="N284" s="170">
        <v>1</v>
      </c>
      <c r="O284" s="170">
        <v>4</v>
      </c>
      <c r="P284" s="402">
        <v>57031.200000000004</v>
      </c>
    </row>
    <row r="285" spans="1:16" ht="22.5" x14ac:dyDescent="0.2">
      <c r="A285" s="406" t="s">
        <v>17736</v>
      </c>
      <c r="B285" s="406" t="s">
        <v>2595</v>
      </c>
      <c r="C285" s="170" t="s">
        <v>2594</v>
      </c>
      <c r="D285" s="405" t="s">
        <v>20642</v>
      </c>
      <c r="E285" s="404">
        <v>8000</v>
      </c>
      <c r="F285" s="434">
        <v>42110512</v>
      </c>
      <c r="G285" s="403" t="s">
        <v>20641</v>
      </c>
      <c r="H285" s="170" t="s">
        <v>18050</v>
      </c>
      <c r="I285" s="170" t="s">
        <v>2602</v>
      </c>
      <c r="J285" s="155" t="s">
        <v>18050</v>
      </c>
      <c r="K285" s="170">
        <v>1</v>
      </c>
      <c r="L285" s="170">
        <v>12</v>
      </c>
      <c r="M285" s="402">
        <v>98989.8</v>
      </c>
      <c r="N285" s="170">
        <v>1</v>
      </c>
      <c r="O285" s="170">
        <v>6</v>
      </c>
      <c r="P285" s="402">
        <v>49306.8</v>
      </c>
    </row>
    <row r="286" spans="1:16" ht="22.5" x14ac:dyDescent="0.2">
      <c r="A286" s="406" t="s">
        <v>17736</v>
      </c>
      <c r="B286" s="406" t="s">
        <v>2595</v>
      </c>
      <c r="C286" s="170" t="s">
        <v>2594</v>
      </c>
      <c r="D286" s="405" t="s">
        <v>20367</v>
      </c>
      <c r="E286" s="404">
        <v>8500</v>
      </c>
      <c r="F286" s="434">
        <v>42301815</v>
      </c>
      <c r="G286" s="403" t="s">
        <v>20640</v>
      </c>
      <c r="H286" s="170" t="s">
        <v>20639</v>
      </c>
      <c r="I286" s="170" t="s">
        <v>2602</v>
      </c>
      <c r="J286" s="155" t="s">
        <v>20639</v>
      </c>
      <c r="K286" s="170">
        <v>1</v>
      </c>
      <c r="L286" s="170">
        <v>12</v>
      </c>
      <c r="M286" s="402">
        <v>104682.25</v>
      </c>
      <c r="N286" s="170">
        <v>1</v>
      </c>
      <c r="O286" s="170">
        <v>6</v>
      </c>
      <c r="P286" s="402">
        <v>52306.8</v>
      </c>
    </row>
    <row r="287" spans="1:16" ht="22.5" x14ac:dyDescent="0.2">
      <c r="A287" s="406" t="s">
        <v>17736</v>
      </c>
      <c r="B287" s="406" t="s">
        <v>2595</v>
      </c>
      <c r="C287" s="170" t="s">
        <v>2594</v>
      </c>
      <c r="D287" s="405" t="s">
        <v>6144</v>
      </c>
      <c r="E287" s="404">
        <v>2500</v>
      </c>
      <c r="F287" s="434">
        <v>20017153</v>
      </c>
      <c r="G287" s="403" t="s">
        <v>20638</v>
      </c>
      <c r="H287" s="170" t="s">
        <v>2661</v>
      </c>
      <c r="I287" s="170" t="s">
        <v>2602</v>
      </c>
      <c r="J287" s="155" t="s">
        <v>2661</v>
      </c>
      <c r="K287" s="170">
        <v>1</v>
      </c>
      <c r="L287" s="170">
        <v>12</v>
      </c>
      <c r="M287" s="402">
        <v>32941.019999999997</v>
      </c>
      <c r="N287" s="170">
        <v>1</v>
      </c>
      <c r="O287" s="170">
        <v>6</v>
      </c>
      <c r="P287" s="402">
        <v>16306.8</v>
      </c>
    </row>
    <row r="288" spans="1:16" ht="22.5" x14ac:dyDescent="0.2">
      <c r="A288" s="406" t="s">
        <v>17736</v>
      </c>
      <c r="B288" s="406" t="s">
        <v>2595</v>
      </c>
      <c r="C288" s="170" t="s">
        <v>2594</v>
      </c>
      <c r="D288" s="405" t="s">
        <v>20637</v>
      </c>
      <c r="E288" s="404">
        <v>3000</v>
      </c>
      <c r="F288" s="434">
        <v>29248928</v>
      </c>
      <c r="G288" s="403" t="s">
        <v>20636</v>
      </c>
      <c r="H288" s="170" t="s">
        <v>20635</v>
      </c>
      <c r="I288" s="170" t="s">
        <v>17747</v>
      </c>
      <c r="J288" s="155" t="s">
        <v>20635</v>
      </c>
      <c r="K288" s="170">
        <v>1</v>
      </c>
      <c r="L288" s="170">
        <v>12</v>
      </c>
      <c r="M288" s="402">
        <v>38989.800000000003</v>
      </c>
      <c r="N288" s="170">
        <v>1</v>
      </c>
      <c r="O288" s="170">
        <v>6</v>
      </c>
      <c r="P288" s="402">
        <v>19306.8</v>
      </c>
    </row>
    <row r="289" spans="1:16" ht="22.5" x14ac:dyDescent="0.2">
      <c r="A289" s="406" t="s">
        <v>17736</v>
      </c>
      <c r="B289" s="406" t="s">
        <v>2595</v>
      </c>
      <c r="C289" s="170" t="s">
        <v>2594</v>
      </c>
      <c r="D289" s="405" t="s">
        <v>20634</v>
      </c>
      <c r="E289" s="404">
        <v>7000</v>
      </c>
      <c r="F289" s="434">
        <v>22510170</v>
      </c>
      <c r="G289" s="403" t="s">
        <v>20633</v>
      </c>
      <c r="H289" s="170" t="s">
        <v>2627</v>
      </c>
      <c r="I289" s="170" t="s">
        <v>2602</v>
      </c>
      <c r="J289" s="155" t="s">
        <v>2627</v>
      </c>
      <c r="K289" s="170">
        <v>1</v>
      </c>
      <c r="L289" s="170">
        <v>12</v>
      </c>
      <c r="M289" s="402">
        <v>86989.8</v>
      </c>
      <c r="N289" s="170">
        <v>1</v>
      </c>
      <c r="O289" s="170">
        <v>6</v>
      </c>
      <c r="P289" s="402">
        <v>43306.8</v>
      </c>
    </row>
    <row r="290" spans="1:16" ht="22.5" x14ac:dyDescent="0.2">
      <c r="A290" s="406" t="s">
        <v>17736</v>
      </c>
      <c r="B290" s="406" t="s">
        <v>2595</v>
      </c>
      <c r="C290" s="170" t="s">
        <v>2594</v>
      </c>
      <c r="D290" s="405" t="s">
        <v>20632</v>
      </c>
      <c r="E290" s="404">
        <v>12000</v>
      </c>
      <c r="F290" s="434">
        <v>10270447</v>
      </c>
      <c r="G290" s="403" t="s">
        <v>20631</v>
      </c>
      <c r="H290" s="170" t="s">
        <v>20630</v>
      </c>
      <c r="I290" s="170" t="s">
        <v>2602</v>
      </c>
      <c r="J290" s="155" t="s">
        <v>20630</v>
      </c>
      <c r="K290" s="170">
        <v>1</v>
      </c>
      <c r="L290" s="170">
        <v>11</v>
      </c>
      <c r="M290" s="402">
        <v>128415.65</v>
      </c>
      <c r="N290" s="170">
        <v>1</v>
      </c>
      <c r="O290" s="170">
        <v>6</v>
      </c>
      <c r="P290" s="402">
        <v>73306.8</v>
      </c>
    </row>
    <row r="291" spans="1:16" ht="22.5" x14ac:dyDescent="0.2">
      <c r="A291" s="406" t="s">
        <v>17736</v>
      </c>
      <c r="B291" s="406" t="s">
        <v>2595</v>
      </c>
      <c r="C291" s="170" t="s">
        <v>2594</v>
      </c>
      <c r="D291" s="405" t="s">
        <v>18101</v>
      </c>
      <c r="E291" s="404">
        <v>7000</v>
      </c>
      <c r="F291" s="434">
        <v>43711521</v>
      </c>
      <c r="G291" s="403" t="s">
        <v>20629</v>
      </c>
      <c r="H291" s="170" t="s">
        <v>2661</v>
      </c>
      <c r="I291" s="170" t="s">
        <v>2602</v>
      </c>
      <c r="J291" s="155" t="s">
        <v>2661</v>
      </c>
      <c r="K291" s="170">
        <v>1</v>
      </c>
      <c r="L291" s="170">
        <v>12</v>
      </c>
      <c r="M291" s="402">
        <v>86324.32</v>
      </c>
      <c r="N291" s="170">
        <v>1</v>
      </c>
      <c r="O291" s="170">
        <v>6</v>
      </c>
      <c r="P291" s="402">
        <v>43306.8</v>
      </c>
    </row>
    <row r="292" spans="1:16" ht="22.5" x14ac:dyDescent="0.2">
      <c r="A292" s="406" t="s">
        <v>17736</v>
      </c>
      <c r="B292" s="406" t="s">
        <v>2595</v>
      </c>
      <c r="C292" s="170" t="s">
        <v>2594</v>
      </c>
      <c r="D292" s="405" t="s">
        <v>19371</v>
      </c>
      <c r="E292" s="404">
        <v>6500</v>
      </c>
      <c r="F292" s="434">
        <v>9452560</v>
      </c>
      <c r="G292" s="403" t="s">
        <v>20628</v>
      </c>
      <c r="H292" s="170" t="s">
        <v>2753</v>
      </c>
      <c r="I292" s="170" t="s">
        <v>2602</v>
      </c>
      <c r="J292" s="155" t="s">
        <v>2753</v>
      </c>
      <c r="K292" s="170">
        <v>1</v>
      </c>
      <c r="L292" s="170">
        <v>12</v>
      </c>
      <c r="M292" s="402">
        <v>80970.850000000006</v>
      </c>
      <c r="N292" s="170">
        <v>1</v>
      </c>
      <c r="O292" s="170">
        <v>6</v>
      </c>
      <c r="P292" s="402">
        <v>40306.800000000003</v>
      </c>
    </row>
    <row r="293" spans="1:16" ht="22.5" x14ac:dyDescent="0.2">
      <c r="A293" s="406" t="s">
        <v>17736</v>
      </c>
      <c r="B293" s="406" t="s">
        <v>2595</v>
      </c>
      <c r="C293" s="170" t="s">
        <v>2594</v>
      </c>
      <c r="D293" s="405" t="s">
        <v>18957</v>
      </c>
      <c r="E293" s="404">
        <v>2500</v>
      </c>
      <c r="F293" s="434">
        <v>41864523</v>
      </c>
      <c r="G293" s="403" t="s">
        <v>20627</v>
      </c>
      <c r="H293" s="170" t="s">
        <v>3395</v>
      </c>
      <c r="I293" s="170" t="s">
        <v>2589</v>
      </c>
      <c r="J293" s="155" t="s">
        <v>3395</v>
      </c>
      <c r="K293" s="170">
        <v>1</v>
      </c>
      <c r="L293" s="170">
        <v>12</v>
      </c>
      <c r="M293" s="402">
        <v>32962.199999999997</v>
      </c>
      <c r="N293" s="170">
        <v>1</v>
      </c>
      <c r="O293" s="170">
        <v>6</v>
      </c>
      <c r="P293" s="402">
        <v>16306.8</v>
      </c>
    </row>
    <row r="294" spans="1:16" ht="22.5" x14ac:dyDescent="0.2">
      <c r="A294" s="406" t="s">
        <v>17736</v>
      </c>
      <c r="B294" s="406" t="s">
        <v>2595</v>
      </c>
      <c r="C294" s="170" t="s">
        <v>2594</v>
      </c>
      <c r="D294" s="405" t="s">
        <v>19568</v>
      </c>
      <c r="E294" s="404">
        <v>12000</v>
      </c>
      <c r="F294" s="434">
        <v>45852320</v>
      </c>
      <c r="G294" s="403" t="s">
        <v>20626</v>
      </c>
      <c r="H294" s="170" t="s">
        <v>20625</v>
      </c>
      <c r="I294" s="170" t="s">
        <v>2602</v>
      </c>
      <c r="J294" s="155" t="s">
        <v>20625</v>
      </c>
      <c r="K294" s="170"/>
      <c r="L294" s="402">
        <v>0</v>
      </c>
      <c r="M294" s="402"/>
      <c r="N294" s="170">
        <v>1</v>
      </c>
      <c r="O294" s="170">
        <v>6</v>
      </c>
      <c r="P294" s="402">
        <v>70906.8</v>
      </c>
    </row>
    <row r="295" spans="1:16" ht="22.5" x14ac:dyDescent="0.2">
      <c r="A295" s="406" t="s">
        <v>17736</v>
      </c>
      <c r="B295" s="406" t="s">
        <v>2595</v>
      </c>
      <c r="C295" s="170" t="s">
        <v>2594</v>
      </c>
      <c r="D295" s="405" t="s">
        <v>20624</v>
      </c>
      <c r="E295" s="404">
        <v>5000</v>
      </c>
      <c r="F295" s="434">
        <v>40863930</v>
      </c>
      <c r="G295" s="403" t="s">
        <v>20623</v>
      </c>
      <c r="H295" s="170" t="s">
        <v>2627</v>
      </c>
      <c r="I295" s="170" t="s">
        <v>2602</v>
      </c>
      <c r="J295" s="155" t="s">
        <v>2627</v>
      </c>
      <c r="K295" s="170">
        <v>1</v>
      </c>
      <c r="L295" s="170">
        <v>12</v>
      </c>
      <c r="M295" s="402">
        <v>62538.3</v>
      </c>
      <c r="N295" s="170">
        <v>1</v>
      </c>
      <c r="O295" s="170">
        <v>6</v>
      </c>
      <c r="P295" s="402">
        <v>31306.799999999996</v>
      </c>
    </row>
    <row r="296" spans="1:16" ht="22.5" x14ac:dyDescent="0.2">
      <c r="A296" s="406" t="s">
        <v>17736</v>
      </c>
      <c r="B296" s="406" t="s">
        <v>2595</v>
      </c>
      <c r="C296" s="170" t="s">
        <v>2594</v>
      </c>
      <c r="D296" s="405" t="s">
        <v>20622</v>
      </c>
      <c r="E296" s="404">
        <v>3000</v>
      </c>
      <c r="F296" s="434">
        <v>40885038</v>
      </c>
      <c r="G296" s="403" t="s">
        <v>20621</v>
      </c>
      <c r="H296" s="170" t="s">
        <v>3386</v>
      </c>
      <c r="I296" s="170" t="s">
        <v>17747</v>
      </c>
      <c r="J296" s="155" t="s">
        <v>3386</v>
      </c>
      <c r="K296" s="170">
        <v>1</v>
      </c>
      <c r="L296" s="170">
        <v>12</v>
      </c>
      <c r="M296" s="402">
        <v>38989.800000000003</v>
      </c>
      <c r="N296" s="170">
        <v>1</v>
      </c>
      <c r="O296" s="170">
        <v>6</v>
      </c>
      <c r="P296" s="402">
        <v>19306.8</v>
      </c>
    </row>
    <row r="297" spans="1:16" ht="22.5" x14ac:dyDescent="0.2">
      <c r="A297" s="406" t="s">
        <v>17736</v>
      </c>
      <c r="B297" s="406" t="s">
        <v>2595</v>
      </c>
      <c r="C297" s="170" t="s">
        <v>2594</v>
      </c>
      <c r="D297" s="405" t="s">
        <v>19811</v>
      </c>
      <c r="E297" s="404">
        <v>7000</v>
      </c>
      <c r="F297" s="434">
        <v>70299447</v>
      </c>
      <c r="G297" s="403" t="s">
        <v>20620</v>
      </c>
      <c r="H297" s="170" t="s">
        <v>2753</v>
      </c>
      <c r="I297" s="170" t="s">
        <v>2602</v>
      </c>
      <c r="J297" s="155" t="s">
        <v>2753</v>
      </c>
      <c r="K297" s="170">
        <v>1</v>
      </c>
      <c r="L297" s="170">
        <v>12</v>
      </c>
      <c r="M297" s="402">
        <v>82323.13</v>
      </c>
      <c r="N297" s="170">
        <v>1</v>
      </c>
      <c r="O297" s="170">
        <v>6</v>
      </c>
      <c r="P297" s="402">
        <v>43306.8</v>
      </c>
    </row>
    <row r="298" spans="1:16" ht="22.5" x14ac:dyDescent="0.2">
      <c r="A298" s="406" t="s">
        <v>17736</v>
      </c>
      <c r="B298" s="406" t="s">
        <v>2595</v>
      </c>
      <c r="C298" s="170" t="s">
        <v>2594</v>
      </c>
      <c r="D298" s="405" t="s">
        <v>20619</v>
      </c>
      <c r="E298" s="404">
        <v>6500</v>
      </c>
      <c r="F298" s="434">
        <v>47362764</v>
      </c>
      <c r="G298" s="403" t="s">
        <v>20618</v>
      </c>
      <c r="H298" s="170" t="s">
        <v>4104</v>
      </c>
      <c r="I298" s="170" t="s">
        <v>2589</v>
      </c>
      <c r="J298" s="155" t="s">
        <v>4104</v>
      </c>
      <c r="K298" s="170">
        <v>1</v>
      </c>
      <c r="L298" s="170">
        <v>12</v>
      </c>
      <c r="M298" s="402">
        <v>86403.55</v>
      </c>
      <c r="N298" s="170">
        <v>1</v>
      </c>
      <c r="O298" s="170">
        <v>2</v>
      </c>
      <c r="P298" s="402">
        <v>10406.689999999999</v>
      </c>
    </row>
    <row r="299" spans="1:16" ht="22.5" x14ac:dyDescent="0.2">
      <c r="A299" s="406" t="s">
        <v>17736</v>
      </c>
      <c r="B299" s="406" t="s">
        <v>2595</v>
      </c>
      <c r="C299" s="170" t="s">
        <v>2594</v>
      </c>
      <c r="D299" s="405" t="s">
        <v>20617</v>
      </c>
      <c r="E299" s="404">
        <v>7000</v>
      </c>
      <c r="F299" s="434">
        <v>9192073</v>
      </c>
      <c r="G299" s="403" t="s">
        <v>20616</v>
      </c>
      <c r="H299" s="170" t="s">
        <v>20615</v>
      </c>
      <c r="I299" s="170" t="s">
        <v>2589</v>
      </c>
      <c r="J299" s="155" t="s">
        <v>20615</v>
      </c>
      <c r="K299" s="170"/>
      <c r="L299" s="402">
        <v>0</v>
      </c>
      <c r="M299" s="402"/>
      <c r="N299" s="170">
        <v>1</v>
      </c>
      <c r="O299" s="170">
        <v>4</v>
      </c>
      <c r="P299" s="402">
        <v>28404.53</v>
      </c>
    </row>
    <row r="300" spans="1:16" ht="22.5" x14ac:dyDescent="0.2">
      <c r="A300" s="406" t="s">
        <v>17736</v>
      </c>
      <c r="B300" s="406" t="s">
        <v>2595</v>
      </c>
      <c r="C300" s="170" t="s">
        <v>2594</v>
      </c>
      <c r="D300" s="405" t="s">
        <v>20614</v>
      </c>
      <c r="E300" s="404">
        <v>10000</v>
      </c>
      <c r="F300" s="434">
        <v>45780994</v>
      </c>
      <c r="G300" s="403" t="s">
        <v>20613</v>
      </c>
      <c r="H300" s="170" t="s">
        <v>2661</v>
      </c>
      <c r="I300" s="170" t="s">
        <v>2602</v>
      </c>
      <c r="J300" s="155" t="s">
        <v>2661</v>
      </c>
      <c r="K300" s="170">
        <v>1</v>
      </c>
      <c r="L300" s="170">
        <v>3</v>
      </c>
      <c r="M300" s="402">
        <v>31022.45</v>
      </c>
      <c r="N300" s="170">
        <v>1</v>
      </c>
      <c r="O300" s="170">
        <v>6</v>
      </c>
      <c r="P300" s="402">
        <v>61306.8</v>
      </c>
    </row>
    <row r="301" spans="1:16" ht="22.5" x14ac:dyDescent="0.2">
      <c r="A301" s="406" t="s">
        <v>17736</v>
      </c>
      <c r="B301" s="406" t="s">
        <v>2595</v>
      </c>
      <c r="C301" s="170" t="s">
        <v>2594</v>
      </c>
      <c r="D301" s="405" t="s">
        <v>20612</v>
      </c>
      <c r="E301" s="404">
        <v>15600</v>
      </c>
      <c r="F301" s="434">
        <v>44681590</v>
      </c>
      <c r="G301" s="403" t="s">
        <v>20611</v>
      </c>
      <c r="H301" s="170" t="s">
        <v>18550</v>
      </c>
      <c r="I301" s="170" t="s">
        <v>2602</v>
      </c>
      <c r="J301" s="155" t="s">
        <v>18550</v>
      </c>
      <c r="K301" s="170">
        <v>1</v>
      </c>
      <c r="L301" s="170">
        <v>0</v>
      </c>
      <c r="M301" s="402">
        <v>5374.15</v>
      </c>
      <c r="N301" s="170">
        <v>1</v>
      </c>
      <c r="O301" s="170">
        <v>6</v>
      </c>
      <c r="P301" s="402">
        <v>90226.8</v>
      </c>
    </row>
    <row r="302" spans="1:16" ht="22.5" x14ac:dyDescent="0.2">
      <c r="A302" s="406" t="s">
        <v>17736</v>
      </c>
      <c r="B302" s="406" t="s">
        <v>2595</v>
      </c>
      <c r="C302" s="170" t="s">
        <v>2594</v>
      </c>
      <c r="D302" s="405" t="s">
        <v>3730</v>
      </c>
      <c r="E302" s="404">
        <v>8000</v>
      </c>
      <c r="F302" s="434">
        <v>42749168</v>
      </c>
      <c r="G302" s="403" t="s">
        <v>20610</v>
      </c>
      <c r="H302" s="170" t="s">
        <v>3602</v>
      </c>
      <c r="I302" s="170" t="s">
        <v>2602</v>
      </c>
      <c r="J302" s="155" t="s">
        <v>3602</v>
      </c>
      <c r="K302" s="170">
        <v>1</v>
      </c>
      <c r="L302" s="170">
        <v>1</v>
      </c>
      <c r="M302" s="402">
        <v>5129.1400000000003</v>
      </c>
      <c r="N302" s="170"/>
      <c r="O302" s="402">
        <v>0</v>
      </c>
      <c r="P302" s="402"/>
    </row>
    <row r="303" spans="1:16" ht="22.5" x14ac:dyDescent="0.2">
      <c r="A303" s="406" t="s">
        <v>17736</v>
      </c>
      <c r="B303" s="406" t="s">
        <v>2595</v>
      </c>
      <c r="C303" s="170" t="s">
        <v>2594</v>
      </c>
      <c r="D303" s="405" t="s">
        <v>20609</v>
      </c>
      <c r="E303" s="404">
        <v>2500</v>
      </c>
      <c r="F303" s="434">
        <v>46321014</v>
      </c>
      <c r="G303" s="403" t="s">
        <v>20608</v>
      </c>
      <c r="H303" s="170" t="s">
        <v>2897</v>
      </c>
      <c r="I303" s="170" t="s">
        <v>2589</v>
      </c>
      <c r="J303" s="155" t="s">
        <v>2897</v>
      </c>
      <c r="K303" s="170"/>
      <c r="L303" s="402">
        <v>0</v>
      </c>
      <c r="M303" s="402"/>
      <c r="N303" s="170">
        <v>1</v>
      </c>
      <c r="O303" s="170">
        <v>4</v>
      </c>
      <c r="P303" s="402">
        <v>10787.57</v>
      </c>
    </row>
    <row r="304" spans="1:16" ht="22.5" x14ac:dyDescent="0.2">
      <c r="A304" s="406" t="s">
        <v>17736</v>
      </c>
      <c r="B304" s="406" t="s">
        <v>2595</v>
      </c>
      <c r="C304" s="170" t="s">
        <v>2594</v>
      </c>
      <c r="D304" s="405" t="s">
        <v>20607</v>
      </c>
      <c r="E304" s="404">
        <v>8000</v>
      </c>
      <c r="F304" s="434">
        <v>46950271</v>
      </c>
      <c r="G304" s="403" t="s">
        <v>20606</v>
      </c>
      <c r="H304" s="170" t="s">
        <v>2627</v>
      </c>
      <c r="I304" s="170" t="s">
        <v>2602</v>
      </c>
      <c r="J304" s="155" t="s">
        <v>2627</v>
      </c>
      <c r="K304" s="170">
        <v>1</v>
      </c>
      <c r="L304" s="170">
        <v>1</v>
      </c>
      <c r="M304" s="402">
        <v>5807.48</v>
      </c>
      <c r="N304" s="170">
        <v>1</v>
      </c>
      <c r="O304" s="170">
        <v>6</v>
      </c>
      <c r="P304" s="402">
        <v>49306.8</v>
      </c>
    </row>
    <row r="305" spans="1:16" ht="22.5" x14ac:dyDescent="0.2">
      <c r="A305" s="406" t="s">
        <v>17736</v>
      </c>
      <c r="B305" s="406" t="s">
        <v>2595</v>
      </c>
      <c r="C305" s="170" t="s">
        <v>2594</v>
      </c>
      <c r="D305" s="405" t="s">
        <v>6673</v>
      </c>
      <c r="E305" s="404">
        <v>2200</v>
      </c>
      <c r="F305" s="434">
        <v>42940344</v>
      </c>
      <c r="G305" s="403" t="s">
        <v>20605</v>
      </c>
      <c r="H305" s="170" t="s">
        <v>2892</v>
      </c>
      <c r="I305" s="170" t="s">
        <v>17733</v>
      </c>
      <c r="J305" s="155" t="s">
        <v>2892</v>
      </c>
      <c r="K305" s="170">
        <v>1</v>
      </c>
      <c r="L305" s="170">
        <v>12</v>
      </c>
      <c r="M305" s="402">
        <v>29299.8</v>
      </c>
      <c r="N305" s="170">
        <v>1</v>
      </c>
      <c r="O305" s="170">
        <v>6</v>
      </c>
      <c r="P305" s="402">
        <v>14388</v>
      </c>
    </row>
    <row r="306" spans="1:16" ht="22.5" x14ac:dyDescent="0.2">
      <c r="A306" s="406" t="s">
        <v>17736</v>
      </c>
      <c r="B306" s="406" t="s">
        <v>2595</v>
      </c>
      <c r="C306" s="170" t="s">
        <v>2594</v>
      </c>
      <c r="D306" s="405" t="s">
        <v>20604</v>
      </c>
      <c r="E306" s="404">
        <v>5000</v>
      </c>
      <c r="F306" s="434">
        <v>4417234</v>
      </c>
      <c r="G306" s="403" t="s">
        <v>20603</v>
      </c>
      <c r="H306" s="170" t="s">
        <v>2753</v>
      </c>
      <c r="I306" s="170" t="s">
        <v>2602</v>
      </c>
      <c r="J306" s="155" t="s">
        <v>2753</v>
      </c>
      <c r="K306" s="170">
        <v>1</v>
      </c>
      <c r="L306" s="170">
        <v>12</v>
      </c>
      <c r="M306" s="402">
        <v>62989.8</v>
      </c>
      <c r="N306" s="170">
        <v>1</v>
      </c>
      <c r="O306" s="170">
        <v>6</v>
      </c>
      <c r="P306" s="402">
        <v>31306.799999999996</v>
      </c>
    </row>
    <row r="307" spans="1:16" ht="22.5" x14ac:dyDescent="0.2">
      <c r="A307" s="406" t="s">
        <v>17736</v>
      </c>
      <c r="B307" s="406" t="s">
        <v>2595</v>
      </c>
      <c r="C307" s="170" t="s">
        <v>2594</v>
      </c>
      <c r="D307" s="405" t="s">
        <v>20162</v>
      </c>
      <c r="E307" s="404">
        <v>12000</v>
      </c>
      <c r="F307" s="434">
        <v>45359515</v>
      </c>
      <c r="G307" s="403" t="s">
        <v>7254</v>
      </c>
      <c r="H307" s="170" t="s">
        <v>2692</v>
      </c>
      <c r="I307" s="170" t="s">
        <v>2602</v>
      </c>
      <c r="J307" s="155" t="s">
        <v>2692</v>
      </c>
      <c r="K307" s="170">
        <v>1</v>
      </c>
      <c r="L307" s="170">
        <v>3</v>
      </c>
      <c r="M307" s="402">
        <v>37022.449999999997</v>
      </c>
      <c r="N307" s="170">
        <v>1</v>
      </c>
      <c r="O307" s="170">
        <v>6</v>
      </c>
      <c r="P307" s="402">
        <v>73306.8</v>
      </c>
    </row>
    <row r="308" spans="1:16" ht="22.5" x14ac:dyDescent="0.2">
      <c r="A308" s="406" t="s">
        <v>17736</v>
      </c>
      <c r="B308" s="406" t="s">
        <v>2595</v>
      </c>
      <c r="C308" s="170" t="s">
        <v>2594</v>
      </c>
      <c r="D308" s="405" t="s">
        <v>20602</v>
      </c>
      <c r="E308" s="404">
        <v>12000</v>
      </c>
      <c r="F308" s="434">
        <v>45369768</v>
      </c>
      <c r="G308" s="403" t="s">
        <v>20601</v>
      </c>
      <c r="H308" s="170" t="s">
        <v>3712</v>
      </c>
      <c r="I308" s="170" t="s">
        <v>2602</v>
      </c>
      <c r="J308" s="155" t="s">
        <v>3712</v>
      </c>
      <c r="K308" s="170">
        <v>1</v>
      </c>
      <c r="L308" s="170">
        <v>8</v>
      </c>
      <c r="M308" s="402">
        <v>95892.400000000009</v>
      </c>
      <c r="N308" s="170"/>
      <c r="O308" s="402">
        <v>0</v>
      </c>
      <c r="P308" s="402"/>
    </row>
    <row r="309" spans="1:16" ht="22.5" x14ac:dyDescent="0.2">
      <c r="A309" s="406" t="s">
        <v>17736</v>
      </c>
      <c r="B309" s="406" t="s">
        <v>2595</v>
      </c>
      <c r="C309" s="170" t="s">
        <v>2594</v>
      </c>
      <c r="D309" s="405" t="s">
        <v>19543</v>
      </c>
      <c r="E309" s="404">
        <v>9000</v>
      </c>
      <c r="F309" s="434">
        <v>10203303</v>
      </c>
      <c r="G309" s="403" t="s">
        <v>20600</v>
      </c>
      <c r="H309" s="170" t="s">
        <v>2753</v>
      </c>
      <c r="I309" s="170" t="s">
        <v>2602</v>
      </c>
      <c r="J309" s="155" t="s">
        <v>2753</v>
      </c>
      <c r="K309" s="170">
        <v>1</v>
      </c>
      <c r="L309" s="170">
        <v>4</v>
      </c>
      <c r="M309" s="402">
        <v>37296.6</v>
      </c>
      <c r="N309" s="170">
        <v>1</v>
      </c>
      <c r="O309" s="170">
        <v>6</v>
      </c>
      <c r="P309" s="402">
        <v>55306.8</v>
      </c>
    </row>
    <row r="310" spans="1:16" ht="22.5" x14ac:dyDescent="0.2">
      <c r="A310" s="406" t="s">
        <v>17736</v>
      </c>
      <c r="B310" s="406" t="s">
        <v>2595</v>
      </c>
      <c r="C310" s="170" t="s">
        <v>2594</v>
      </c>
      <c r="D310" s="405" t="s">
        <v>19750</v>
      </c>
      <c r="E310" s="404">
        <v>5000</v>
      </c>
      <c r="F310" s="434">
        <v>43814395</v>
      </c>
      <c r="G310" s="403" t="s">
        <v>20599</v>
      </c>
      <c r="H310" s="170" t="s">
        <v>2597</v>
      </c>
      <c r="I310" s="170" t="s">
        <v>2589</v>
      </c>
      <c r="J310" s="155" t="s">
        <v>2597</v>
      </c>
      <c r="K310" s="170">
        <v>1</v>
      </c>
      <c r="L310" s="170">
        <v>12</v>
      </c>
      <c r="M310" s="402">
        <v>62908.56</v>
      </c>
      <c r="N310" s="170">
        <v>1</v>
      </c>
      <c r="O310" s="170">
        <v>6</v>
      </c>
      <c r="P310" s="402">
        <v>31306.799999999996</v>
      </c>
    </row>
    <row r="311" spans="1:16" ht="22.5" x14ac:dyDescent="0.2">
      <c r="A311" s="406" t="s">
        <v>17736</v>
      </c>
      <c r="B311" s="406" t="s">
        <v>2595</v>
      </c>
      <c r="C311" s="170" t="s">
        <v>2594</v>
      </c>
      <c r="D311" s="405" t="s">
        <v>18997</v>
      </c>
      <c r="E311" s="404">
        <v>15600</v>
      </c>
      <c r="F311" s="434">
        <v>7863324</v>
      </c>
      <c r="G311" s="403" t="s">
        <v>20598</v>
      </c>
      <c r="H311" s="170" t="s">
        <v>4810</v>
      </c>
      <c r="I311" s="170" t="s">
        <v>2602</v>
      </c>
      <c r="J311" s="155" t="s">
        <v>4810</v>
      </c>
      <c r="K311" s="170">
        <v>1</v>
      </c>
      <c r="L311" s="170">
        <v>12</v>
      </c>
      <c r="M311" s="402">
        <v>185509.8</v>
      </c>
      <c r="N311" s="170">
        <v>1</v>
      </c>
      <c r="O311" s="170">
        <v>3</v>
      </c>
      <c r="P311" s="402">
        <v>45113.399999999994</v>
      </c>
    </row>
    <row r="312" spans="1:16" ht="22.5" x14ac:dyDescent="0.2">
      <c r="A312" s="406" t="s">
        <v>17736</v>
      </c>
      <c r="B312" s="406" t="s">
        <v>2595</v>
      </c>
      <c r="C312" s="170" t="s">
        <v>2594</v>
      </c>
      <c r="D312" s="405" t="s">
        <v>20597</v>
      </c>
      <c r="E312" s="404">
        <v>10000</v>
      </c>
      <c r="F312" s="434">
        <v>25595410</v>
      </c>
      <c r="G312" s="403" t="s">
        <v>20596</v>
      </c>
      <c r="H312" s="170" t="s">
        <v>2661</v>
      </c>
      <c r="I312" s="170" t="s">
        <v>2602</v>
      </c>
      <c r="J312" s="155" t="s">
        <v>2661</v>
      </c>
      <c r="K312" s="170">
        <v>1</v>
      </c>
      <c r="L312" s="170">
        <v>12</v>
      </c>
      <c r="M312" s="402">
        <v>122989.8</v>
      </c>
      <c r="N312" s="170">
        <v>1</v>
      </c>
      <c r="O312" s="170">
        <v>6</v>
      </c>
      <c r="P312" s="402">
        <v>61306.8</v>
      </c>
    </row>
    <row r="313" spans="1:16" ht="22.5" x14ac:dyDescent="0.2">
      <c r="A313" s="406" t="s">
        <v>17736</v>
      </c>
      <c r="B313" s="406" t="s">
        <v>2595</v>
      </c>
      <c r="C313" s="170" t="s">
        <v>2594</v>
      </c>
      <c r="D313" s="405" t="s">
        <v>19924</v>
      </c>
      <c r="E313" s="404">
        <v>5000</v>
      </c>
      <c r="F313" s="434">
        <v>44492087</v>
      </c>
      <c r="G313" s="403" t="s">
        <v>20595</v>
      </c>
      <c r="H313" s="170" t="s">
        <v>6239</v>
      </c>
      <c r="I313" s="170" t="s">
        <v>2602</v>
      </c>
      <c r="J313" s="155" t="s">
        <v>6239</v>
      </c>
      <c r="K313" s="170">
        <v>1</v>
      </c>
      <c r="L313" s="170">
        <v>12</v>
      </c>
      <c r="M313" s="402">
        <v>62852.66</v>
      </c>
      <c r="N313" s="170">
        <v>1</v>
      </c>
      <c r="O313" s="170">
        <v>6</v>
      </c>
      <c r="P313" s="402">
        <v>33654.019999999997</v>
      </c>
    </row>
    <row r="314" spans="1:16" ht="22.5" x14ac:dyDescent="0.2">
      <c r="A314" s="406" t="s">
        <v>17736</v>
      </c>
      <c r="B314" s="406" t="s">
        <v>2595</v>
      </c>
      <c r="C314" s="170" t="s">
        <v>2594</v>
      </c>
      <c r="D314" s="405" t="s">
        <v>20594</v>
      </c>
      <c r="E314" s="404">
        <v>14500</v>
      </c>
      <c r="F314" s="434">
        <v>10664817</v>
      </c>
      <c r="G314" s="403" t="s">
        <v>20593</v>
      </c>
      <c r="H314" s="170" t="s">
        <v>2668</v>
      </c>
      <c r="I314" s="170" t="s">
        <v>2602</v>
      </c>
      <c r="J314" s="155" t="s">
        <v>2668</v>
      </c>
      <c r="K314" s="170">
        <v>1</v>
      </c>
      <c r="L314" s="170">
        <v>12</v>
      </c>
      <c r="M314" s="402">
        <v>176989.8</v>
      </c>
      <c r="N314" s="170">
        <v>1</v>
      </c>
      <c r="O314" s="170">
        <v>6</v>
      </c>
      <c r="P314" s="402">
        <v>88306.800000000017</v>
      </c>
    </row>
    <row r="315" spans="1:16" ht="22.5" x14ac:dyDescent="0.2">
      <c r="A315" s="406" t="s">
        <v>17736</v>
      </c>
      <c r="B315" s="406" t="s">
        <v>2595</v>
      </c>
      <c r="C315" s="170" t="s">
        <v>2594</v>
      </c>
      <c r="D315" s="405" t="s">
        <v>20592</v>
      </c>
      <c r="E315" s="404">
        <v>13500</v>
      </c>
      <c r="F315" s="434">
        <v>42355886</v>
      </c>
      <c r="G315" s="403" t="s">
        <v>20591</v>
      </c>
      <c r="H315" s="170" t="s">
        <v>2627</v>
      </c>
      <c r="I315" s="170" t="s">
        <v>2602</v>
      </c>
      <c r="J315" s="155" t="s">
        <v>2627</v>
      </c>
      <c r="K315" s="170">
        <v>1</v>
      </c>
      <c r="L315" s="170">
        <v>12</v>
      </c>
      <c r="M315" s="402">
        <v>164850.10999999999</v>
      </c>
      <c r="N315" s="170">
        <v>1</v>
      </c>
      <c r="O315" s="170">
        <v>6</v>
      </c>
      <c r="P315" s="402">
        <v>75418.17</v>
      </c>
    </row>
    <row r="316" spans="1:16" ht="22.5" x14ac:dyDescent="0.2">
      <c r="A316" s="406" t="s">
        <v>17736</v>
      </c>
      <c r="B316" s="406" t="s">
        <v>2595</v>
      </c>
      <c r="C316" s="170" t="s">
        <v>2594</v>
      </c>
      <c r="D316" s="405" t="s">
        <v>20590</v>
      </c>
      <c r="E316" s="404">
        <v>6000</v>
      </c>
      <c r="F316" s="434">
        <v>10712243</v>
      </c>
      <c r="G316" s="403" t="s">
        <v>20589</v>
      </c>
      <c r="H316" s="170" t="s">
        <v>17834</v>
      </c>
      <c r="I316" s="170" t="s">
        <v>2602</v>
      </c>
      <c r="J316" s="155" t="s">
        <v>17834</v>
      </c>
      <c r="K316" s="170"/>
      <c r="L316" s="402">
        <v>0</v>
      </c>
      <c r="M316" s="402"/>
      <c r="N316" s="170">
        <v>1</v>
      </c>
      <c r="O316" s="170">
        <v>6</v>
      </c>
      <c r="P316" s="402">
        <v>36106.800000000003</v>
      </c>
    </row>
    <row r="317" spans="1:16" ht="22.5" x14ac:dyDescent="0.2">
      <c r="A317" s="406" t="s">
        <v>17736</v>
      </c>
      <c r="B317" s="406" t="s">
        <v>2595</v>
      </c>
      <c r="C317" s="170" t="s">
        <v>2594</v>
      </c>
      <c r="D317" s="405" t="s">
        <v>20344</v>
      </c>
      <c r="E317" s="404">
        <v>4000</v>
      </c>
      <c r="F317" s="434">
        <v>76260525</v>
      </c>
      <c r="G317" s="403" t="s">
        <v>20588</v>
      </c>
      <c r="H317" s="170" t="s">
        <v>3567</v>
      </c>
      <c r="I317" s="170" t="s">
        <v>2589</v>
      </c>
      <c r="J317" s="155" t="s">
        <v>3567</v>
      </c>
      <c r="K317" s="170">
        <v>1</v>
      </c>
      <c r="L317" s="170">
        <v>2</v>
      </c>
      <c r="M317" s="402">
        <v>9567.1899999999987</v>
      </c>
      <c r="N317" s="170">
        <v>1</v>
      </c>
      <c r="O317" s="170">
        <v>3</v>
      </c>
      <c r="P317" s="402">
        <v>12609.16</v>
      </c>
    </row>
    <row r="318" spans="1:16" ht="22.5" x14ac:dyDescent="0.2">
      <c r="A318" s="406" t="s">
        <v>17736</v>
      </c>
      <c r="B318" s="406" t="s">
        <v>2595</v>
      </c>
      <c r="C318" s="170" t="s">
        <v>2594</v>
      </c>
      <c r="D318" s="405" t="s">
        <v>17976</v>
      </c>
      <c r="E318" s="404">
        <v>4291.5</v>
      </c>
      <c r="F318" s="434">
        <v>9315874</v>
      </c>
      <c r="G318" s="403" t="s">
        <v>20587</v>
      </c>
      <c r="H318" s="170" t="s">
        <v>18368</v>
      </c>
      <c r="I318" s="170" t="s">
        <v>2589</v>
      </c>
      <c r="J318" s="155" t="s">
        <v>18368</v>
      </c>
      <c r="K318" s="170">
        <v>1</v>
      </c>
      <c r="L318" s="170">
        <v>12</v>
      </c>
      <c r="M318" s="402">
        <v>54487.8</v>
      </c>
      <c r="N318" s="170">
        <v>1</v>
      </c>
      <c r="O318" s="170">
        <v>6</v>
      </c>
      <c r="P318" s="402">
        <v>27055.799999999996</v>
      </c>
    </row>
    <row r="319" spans="1:16" ht="22.5" x14ac:dyDescent="0.2">
      <c r="A319" s="406" t="s">
        <v>17736</v>
      </c>
      <c r="B319" s="406" t="s">
        <v>2595</v>
      </c>
      <c r="C319" s="170" t="s">
        <v>2594</v>
      </c>
      <c r="D319" s="405" t="s">
        <v>20586</v>
      </c>
      <c r="E319" s="404">
        <v>10000</v>
      </c>
      <c r="F319" s="434">
        <v>10804644</v>
      </c>
      <c r="G319" s="403" t="s">
        <v>20585</v>
      </c>
      <c r="H319" s="170" t="s">
        <v>20584</v>
      </c>
      <c r="I319" s="170" t="s">
        <v>2602</v>
      </c>
      <c r="J319" s="155" t="s">
        <v>20584</v>
      </c>
      <c r="K319" s="170">
        <v>1</v>
      </c>
      <c r="L319" s="170">
        <v>7</v>
      </c>
      <c r="M319" s="402">
        <v>74970.22</v>
      </c>
      <c r="N319" s="170">
        <v>1</v>
      </c>
      <c r="O319" s="170">
        <v>6</v>
      </c>
      <c r="P319" s="402">
        <v>64490.140000000007</v>
      </c>
    </row>
    <row r="320" spans="1:16" ht="22.5" x14ac:dyDescent="0.2">
      <c r="A320" s="406" t="s">
        <v>17736</v>
      </c>
      <c r="B320" s="406" t="s">
        <v>2595</v>
      </c>
      <c r="C320" s="170" t="s">
        <v>2594</v>
      </c>
      <c r="D320" s="405" t="s">
        <v>4784</v>
      </c>
      <c r="E320" s="404">
        <v>3000</v>
      </c>
      <c r="F320" s="434">
        <v>75065325</v>
      </c>
      <c r="G320" s="403" t="s">
        <v>20583</v>
      </c>
      <c r="H320" s="170" t="s">
        <v>20582</v>
      </c>
      <c r="I320" s="170" t="s">
        <v>2589</v>
      </c>
      <c r="J320" s="155" t="s">
        <v>20582</v>
      </c>
      <c r="K320" s="170"/>
      <c r="L320" s="402">
        <v>0</v>
      </c>
      <c r="M320" s="402"/>
      <c r="N320" s="170">
        <v>1</v>
      </c>
      <c r="O320" s="170">
        <v>6</v>
      </c>
      <c r="P320" s="402">
        <v>18595.999999999996</v>
      </c>
    </row>
    <row r="321" spans="1:16" ht="22.5" x14ac:dyDescent="0.2">
      <c r="A321" s="406" t="s">
        <v>17736</v>
      </c>
      <c r="B321" s="406" t="s">
        <v>2595</v>
      </c>
      <c r="C321" s="170" t="s">
        <v>2594</v>
      </c>
      <c r="D321" s="405" t="s">
        <v>6226</v>
      </c>
      <c r="E321" s="404">
        <v>10000</v>
      </c>
      <c r="F321" s="434">
        <v>45449884</v>
      </c>
      <c r="G321" s="403" t="s">
        <v>20581</v>
      </c>
      <c r="H321" s="170" t="s">
        <v>2661</v>
      </c>
      <c r="I321" s="170" t="s">
        <v>2602</v>
      </c>
      <c r="J321" s="155" t="s">
        <v>2661</v>
      </c>
      <c r="K321" s="170">
        <v>1</v>
      </c>
      <c r="L321" s="170">
        <v>12</v>
      </c>
      <c r="M321" s="402">
        <v>120803.7</v>
      </c>
      <c r="N321" s="170">
        <v>1</v>
      </c>
      <c r="O321" s="170">
        <v>6</v>
      </c>
      <c r="P321" s="402">
        <v>61306.8</v>
      </c>
    </row>
    <row r="322" spans="1:16" ht="22.5" x14ac:dyDescent="0.2">
      <c r="A322" s="406" t="s">
        <v>17736</v>
      </c>
      <c r="B322" s="406" t="s">
        <v>2595</v>
      </c>
      <c r="C322" s="170" t="s">
        <v>2594</v>
      </c>
      <c r="D322" s="405" t="s">
        <v>17790</v>
      </c>
      <c r="E322" s="404">
        <v>5500</v>
      </c>
      <c r="F322" s="434">
        <v>45480654</v>
      </c>
      <c r="G322" s="403" t="s">
        <v>20580</v>
      </c>
      <c r="H322" s="170" t="s">
        <v>4565</v>
      </c>
      <c r="I322" s="170" t="s">
        <v>2589</v>
      </c>
      <c r="J322" s="155" t="s">
        <v>4565</v>
      </c>
      <c r="K322" s="170">
        <v>1</v>
      </c>
      <c r="L322" s="170">
        <v>11</v>
      </c>
      <c r="M322" s="402">
        <v>59039.85</v>
      </c>
      <c r="N322" s="170"/>
      <c r="O322" s="402">
        <v>0</v>
      </c>
      <c r="P322" s="402"/>
    </row>
    <row r="323" spans="1:16" ht="22.5" x14ac:dyDescent="0.2">
      <c r="A323" s="406" t="s">
        <v>17736</v>
      </c>
      <c r="B323" s="406" t="s">
        <v>2595</v>
      </c>
      <c r="C323" s="170" t="s">
        <v>2594</v>
      </c>
      <c r="D323" s="405" t="s">
        <v>20579</v>
      </c>
      <c r="E323" s="404">
        <v>6000</v>
      </c>
      <c r="F323" s="434">
        <v>45465906</v>
      </c>
      <c r="G323" s="403" t="s">
        <v>20578</v>
      </c>
      <c r="H323" s="170" t="s">
        <v>17887</v>
      </c>
      <c r="I323" s="170" t="s">
        <v>2589</v>
      </c>
      <c r="J323" s="155" t="s">
        <v>17887</v>
      </c>
      <c r="K323" s="170"/>
      <c r="L323" s="402">
        <v>0</v>
      </c>
      <c r="M323" s="402"/>
      <c r="N323" s="170">
        <v>1</v>
      </c>
      <c r="O323" s="170">
        <v>6</v>
      </c>
      <c r="P323" s="402">
        <v>35306.800000000003</v>
      </c>
    </row>
    <row r="324" spans="1:16" ht="22.5" x14ac:dyDescent="0.2">
      <c r="A324" s="406" t="s">
        <v>17736</v>
      </c>
      <c r="B324" s="406" t="s">
        <v>2595</v>
      </c>
      <c r="C324" s="170" t="s">
        <v>2594</v>
      </c>
      <c r="D324" s="405" t="s">
        <v>17869</v>
      </c>
      <c r="E324" s="404">
        <v>7000</v>
      </c>
      <c r="F324" s="434">
        <v>44622298</v>
      </c>
      <c r="G324" s="403" t="s">
        <v>20577</v>
      </c>
      <c r="H324" s="170" t="s">
        <v>2662</v>
      </c>
      <c r="I324" s="170" t="s">
        <v>2589</v>
      </c>
      <c r="J324" s="155" t="s">
        <v>2662</v>
      </c>
      <c r="K324" s="170"/>
      <c r="L324" s="402">
        <v>0</v>
      </c>
      <c r="M324" s="402"/>
      <c r="N324" s="170">
        <v>1</v>
      </c>
      <c r="O324" s="170">
        <v>6</v>
      </c>
      <c r="P324" s="402">
        <v>40973.47</v>
      </c>
    </row>
    <row r="325" spans="1:16" ht="22.5" x14ac:dyDescent="0.2">
      <c r="A325" s="406" t="s">
        <v>17736</v>
      </c>
      <c r="B325" s="406" t="s">
        <v>2595</v>
      </c>
      <c r="C325" s="170" t="s">
        <v>2594</v>
      </c>
      <c r="D325" s="405" t="s">
        <v>20576</v>
      </c>
      <c r="E325" s="404">
        <v>6500</v>
      </c>
      <c r="F325" s="434">
        <v>32661800</v>
      </c>
      <c r="G325" s="403" t="s">
        <v>20575</v>
      </c>
      <c r="H325" s="170" t="s">
        <v>2753</v>
      </c>
      <c r="I325" s="170" t="s">
        <v>2602</v>
      </c>
      <c r="J325" s="155" t="s">
        <v>2753</v>
      </c>
      <c r="K325" s="170">
        <v>1</v>
      </c>
      <c r="L325" s="170">
        <v>3</v>
      </c>
      <c r="M325" s="402">
        <v>20522.45</v>
      </c>
      <c r="N325" s="170">
        <v>1</v>
      </c>
      <c r="O325" s="170">
        <v>6</v>
      </c>
      <c r="P325" s="402">
        <v>40306.800000000003</v>
      </c>
    </row>
    <row r="326" spans="1:16" ht="22.5" x14ac:dyDescent="0.2">
      <c r="A326" s="406" t="s">
        <v>17736</v>
      </c>
      <c r="B326" s="406" t="s">
        <v>2595</v>
      </c>
      <c r="C326" s="170" t="s">
        <v>2594</v>
      </c>
      <c r="D326" s="405" t="s">
        <v>20574</v>
      </c>
      <c r="E326" s="404">
        <v>5000</v>
      </c>
      <c r="F326" s="434">
        <v>73226018</v>
      </c>
      <c r="G326" s="403" t="s">
        <v>20573</v>
      </c>
      <c r="H326" s="170" t="s">
        <v>3567</v>
      </c>
      <c r="I326" s="170" t="s">
        <v>2589</v>
      </c>
      <c r="J326" s="155" t="s">
        <v>3567</v>
      </c>
      <c r="K326" s="170">
        <v>1</v>
      </c>
      <c r="L326" s="170">
        <v>7</v>
      </c>
      <c r="M326" s="402">
        <v>36027.199999999997</v>
      </c>
      <c r="N326" s="170"/>
      <c r="O326" s="402">
        <v>0</v>
      </c>
      <c r="P326" s="402"/>
    </row>
    <row r="327" spans="1:16" ht="22.5" x14ac:dyDescent="0.2">
      <c r="A327" s="406" t="s">
        <v>17736</v>
      </c>
      <c r="B327" s="406" t="s">
        <v>2595</v>
      </c>
      <c r="C327" s="170" t="s">
        <v>2594</v>
      </c>
      <c r="D327" s="405" t="s">
        <v>18043</v>
      </c>
      <c r="E327" s="404">
        <v>4500</v>
      </c>
      <c r="F327" s="434">
        <v>72157403</v>
      </c>
      <c r="G327" s="403" t="s">
        <v>20572</v>
      </c>
      <c r="H327" s="170" t="s">
        <v>2661</v>
      </c>
      <c r="I327" s="170" t="s">
        <v>2602</v>
      </c>
      <c r="J327" s="155" t="s">
        <v>2661</v>
      </c>
      <c r="K327" s="170"/>
      <c r="L327" s="402">
        <v>0</v>
      </c>
      <c r="M327" s="402"/>
      <c r="N327" s="170">
        <v>1</v>
      </c>
      <c r="O327" s="170">
        <v>6</v>
      </c>
      <c r="P327" s="402">
        <v>27256.799999999999</v>
      </c>
    </row>
    <row r="328" spans="1:16" ht="22.5" x14ac:dyDescent="0.2">
      <c r="A328" s="406" t="s">
        <v>17736</v>
      </c>
      <c r="B328" s="406" t="s">
        <v>2595</v>
      </c>
      <c r="C328" s="170" t="s">
        <v>2594</v>
      </c>
      <c r="D328" s="405" t="s">
        <v>20571</v>
      </c>
      <c r="E328" s="404">
        <v>7000</v>
      </c>
      <c r="F328" s="434">
        <v>47055443</v>
      </c>
      <c r="G328" s="403" t="s">
        <v>20570</v>
      </c>
      <c r="H328" s="170" t="s">
        <v>2753</v>
      </c>
      <c r="I328" s="170" t="s">
        <v>2602</v>
      </c>
      <c r="J328" s="155" t="s">
        <v>2753</v>
      </c>
      <c r="K328" s="170">
        <v>1</v>
      </c>
      <c r="L328" s="170">
        <v>12</v>
      </c>
      <c r="M328" s="402">
        <v>86848.82</v>
      </c>
      <c r="N328" s="170">
        <v>1</v>
      </c>
      <c r="O328" s="170">
        <v>6</v>
      </c>
      <c r="P328" s="402">
        <v>43306.8</v>
      </c>
    </row>
    <row r="329" spans="1:16" ht="22.5" x14ac:dyDescent="0.2">
      <c r="A329" s="406" t="s">
        <v>17736</v>
      </c>
      <c r="B329" s="406" t="s">
        <v>2595</v>
      </c>
      <c r="C329" s="170" t="s">
        <v>2594</v>
      </c>
      <c r="D329" s="405" t="s">
        <v>20026</v>
      </c>
      <c r="E329" s="404">
        <v>3500</v>
      </c>
      <c r="F329" s="434">
        <v>41022412</v>
      </c>
      <c r="G329" s="403" t="s">
        <v>20569</v>
      </c>
      <c r="H329" s="170" t="s">
        <v>3395</v>
      </c>
      <c r="I329" s="170" t="s">
        <v>2589</v>
      </c>
      <c r="J329" s="155" t="s">
        <v>3395</v>
      </c>
      <c r="K329" s="170">
        <v>1</v>
      </c>
      <c r="L329" s="170">
        <v>3</v>
      </c>
      <c r="M329" s="402">
        <v>11522.45</v>
      </c>
      <c r="N329" s="170">
        <v>1</v>
      </c>
      <c r="O329" s="170">
        <v>6</v>
      </c>
      <c r="P329" s="402">
        <v>22306.799999999996</v>
      </c>
    </row>
    <row r="330" spans="1:16" ht="22.5" x14ac:dyDescent="0.2">
      <c r="A330" s="406" t="s">
        <v>17736</v>
      </c>
      <c r="B330" s="406" t="s">
        <v>2595</v>
      </c>
      <c r="C330" s="170" t="s">
        <v>2594</v>
      </c>
      <c r="D330" s="405" t="s">
        <v>17805</v>
      </c>
      <c r="E330" s="404">
        <v>7000</v>
      </c>
      <c r="F330" s="434">
        <v>10395270</v>
      </c>
      <c r="G330" s="403" t="s">
        <v>20568</v>
      </c>
      <c r="H330" s="170" t="s">
        <v>2673</v>
      </c>
      <c r="I330" s="170" t="s">
        <v>2602</v>
      </c>
      <c r="J330" s="155" t="s">
        <v>2673</v>
      </c>
      <c r="K330" s="170">
        <v>1</v>
      </c>
      <c r="L330" s="170">
        <v>12</v>
      </c>
      <c r="M330" s="402">
        <v>86640.29</v>
      </c>
      <c r="N330" s="170">
        <v>1</v>
      </c>
      <c r="O330" s="170">
        <v>6</v>
      </c>
      <c r="P330" s="402">
        <v>43306.8</v>
      </c>
    </row>
    <row r="331" spans="1:16" ht="22.5" x14ac:dyDescent="0.2">
      <c r="A331" s="406" t="s">
        <v>17736</v>
      </c>
      <c r="B331" s="406" t="s">
        <v>2595</v>
      </c>
      <c r="C331" s="170" t="s">
        <v>2594</v>
      </c>
      <c r="D331" s="405" t="s">
        <v>19993</v>
      </c>
      <c r="E331" s="404">
        <v>9000</v>
      </c>
      <c r="F331" s="434">
        <v>41255528</v>
      </c>
      <c r="G331" s="403" t="s">
        <v>20567</v>
      </c>
      <c r="H331" s="170" t="s">
        <v>2661</v>
      </c>
      <c r="I331" s="170" t="s">
        <v>2602</v>
      </c>
      <c r="J331" s="155" t="s">
        <v>2661</v>
      </c>
      <c r="K331" s="170">
        <v>1</v>
      </c>
      <c r="L331" s="170">
        <v>10</v>
      </c>
      <c r="M331" s="402">
        <v>92363.28</v>
      </c>
      <c r="N331" s="170">
        <v>1</v>
      </c>
      <c r="O331" s="170">
        <v>6</v>
      </c>
      <c r="P331" s="402">
        <v>70629.210000000006</v>
      </c>
    </row>
    <row r="332" spans="1:16" ht="22.5" x14ac:dyDescent="0.2">
      <c r="A332" s="406" t="s">
        <v>17736</v>
      </c>
      <c r="B332" s="406" t="s">
        <v>2595</v>
      </c>
      <c r="C332" s="170" t="s">
        <v>2594</v>
      </c>
      <c r="D332" s="405" t="s">
        <v>20566</v>
      </c>
      <c r="E332" s="404">
        <v>7000</v>
      </c>
      <c r="F332" s="434">
        <v>46784630</v>
      </c>
      <c r="G332" s="403" t="s">
        <v>20565</v>
      </c>
      <c r="H332" s="170" t="s">
        <v>3542</v>
      </c>
      <c r="I332" s="170" t="s">
        <v>2589</v>
      </c>
      <c r="J332" s="155" t="s">
        <v>3542</v>
      </c>
      <c r="K332" s="170">
        <v>1</v>
      </c>
      <c r="L332" s="170">
        <v>10</v>
      </c>
      <c r="M332" s="402">
        <v>69486.38</v>
      </c>
      <c r="N332" s="170"/>
      <c r="O332" s="402">
        <v>0</v>
      </c>
      <c r="P332" s="402"/>
    </row>
    <row r="333" spans="1:16" ht="22.5" x14ac:dyDescent="0.2">
      <c r="A333" s="406" t="s">
        <v>17736</v>
      </c>
      <c r="B333" s="406" t="s">
        <v>2595</v>
      </c>
      <c r="C333" s="170" t="s">
        <v>2594</v>
      </c>
      <c r="D333" s="405" t="s">
        <v>4810</v>
      </c>
      <c r="E333" s="404">
        <v>10500</v>
      </c>
      <c r="F333" s="434">
        <v>8769944</v>
      </c>
      <c r="G333" s="403" t="s">
        <v>20564</v>
      </c>
      <c r="H333" s="170" t="s">
        <v>2661</v>
      </c>
      <c r="I333" s="170" t="s">
        <v>2602</v>
      </c>
      <c r="J333" s="155" t="s">
        <v>2661</v>
      </c>
      <c r="K333" s="170">
        <v>1</v>
      </c>
      <c r="L333" s="170">
        <v>12</v>
      </c>
      <c r="M333" s="402">
        <v>127731.2</v>
      </c>
      <c r="N333" s="170">
        <v>1</v>
      </c>
      <c r="O333" s="170">
        <v>6</v>
      </c>
      <c r="P333" s="402">
        <v>63621.380000000005</v>
      </c>
    </row>
    <row r="334" spans="1:16" ht="22.5" x14ac:dyDescent="0.2">
      <c r="A334" s="406" t="s">
        <v>17736</v>
      </c>
      <c r="B334" s="406" t="s">
        <v>2595</v>
      </c>
      <c r="C334" s="170" t="s">
        <v>2594</v>
      </c>
      <c r="D334" s="405" t="s">
        <v>20563</v>
      </c>
      <c r="E334" s="404">
        <v>8500</v>
      </c>
      <c r="F334" s="434">
        <v>43942178</v>
      </c>
      <c r="G334" s="403" t="s">
        <v>20562</v>
      </c>
      <c r="H334" s="170" t="s">
        <v>2627</v>
      </c>
      <c r="I334" s="170" t="s">
        <v>2602</v>
      </c>
      <c r="J334" s="155" t="s">
        <v>2627</v>
      </c>
      <c r="K334" s="170">
        <v>1</v>
      </c>
      <c r="L334" s="170">
        <v>12</v>
      </c>
      <c r="M334" s="402">
        <v>103937.05</v>
      </c>
      <c r="N334" s="170">
        <v>1</v>
      </c>
      <c r="O334" s="170">
        <v>6</v>
      </c>
      <c r="P334" s="402">
        <v>52306.8</v>
      </c>
    </row>
    <row r="335" spans="1:16" ht="22.5" x14ac:dyDescent="0.2">
      <c r="A335" s="406" t="s">
        <v>17736</v>
      </c>
      <c r="B335" s="406" t="s">
        <v>2595</v>
      </c>
      <c r="C335" s="170" t="s">
        <v>2594</v>
      </c>
      <c r="D335" s="405" t="s">
        <v>19256</v>
      </c>
      <c r="E335" s="404">
        <v>4000</v>
      </c>
      <c r="F335" s="434">
        <v>71646060</v>
      </c>
      <c r="G335" s="403" t="s">
        <v>20561</v>
      </c>
      <c r="H335" s="170" t="s">
        <v>6299</v>
      </c>
      <c r="I335" s="170" t="s">
        <v>2602</v>
      </c>
      <c r="J335" s="155" t="s">
        <v>6299</v>
      </c>
      <c r="K335" s="170">
        <v>1</v>
      </c>
      <c r="L335" s="170">
        <v>2</v>
      </c>
      <c r="M335" s="402">
        <v>7639.1299999999992</v>
      </c>
      <c r="N335" s="170"/>
      <c r="O335" s="402">
        <v>0</v>
      </c>
      <c r="P335" s="402"/>
    </row>
    <row r="336" spans="1:16" ht="22.5" x14ac:dyDescent="0.2">
      <c r="A336" s="406" t="s">
        <v>17736</v>
      </c>
      <c r="B336" s="406" t="s">
        <v>2595</v>
      </c>
      <c r="C336" s="170" t="s">
        <v>2594</v>
      </c>
      <c r="D336" s="405" t="s">
        <v>17856</v>
      </c>
      <c r="E336" s="404">
        <v>3500</v>
      </c>
      <c r="F336" s="434">
        <v>74121889</v>
      </c>
      <c r="G336" s="403" t="s">
        <v>20560</v>
      </c>
      <c r="H336" s="170" t="s">
        <v>2661</v>
      </c>
      <c r="I336" s="170" t="s">
        <v>2602</v>
      </c>
      <c r="J336" s="155" t="s">
        <v>2661</v>
      </c>
      <c r="K336" s="170"/>
      <c r="L336" s="402">
        <v>0</v>
      </c>
      <c r="M336" s="402"/>
      <c r="N336" s="170">
        <v>1</v>
      </c>
      <c r="O336" s="170">
        <v>6</v>
      </c>
      <c r="P336" s="402">
        <v>21132.329999999998</v>
      </c>
    </row>
    <row r="337" spans="1:16" ht="22.5" x14ac:dyDescent="0.2">
      <c r="A337" s="406" t="s">
        <v>17736</v>
      </c>
      <c r="B337" s="406" t="s">
        <v>2595</v>
      </c>
      <c r="C337" s="170" t="s">
        <v>2594</v>
      </c>
      <c r="D337" s="405" t="s">
        <v>18094</v>
      </c>
      <c r="E337" s="404">
        <v>6000</v>
      </c>
      <c r="F337" s="434">
        <v>10720554</v>
      </c>
      <c r="G337" s="403" t="s">
        <v>20559</v>
      </c>
      <c r="H337" s="170" t="s">
        <v>2753</v>
      </c>
      <c r="I337" s="170" t="s">
        <v>2602</v>
      </c>
      <c r="J337" s="155" t="s">
        <v>2753</v>
      </c>
      <c r="K337" s="170">
        <v>1</v>
      </c>
      <c r="L337" s="170">
        <v>12</v>
      </c>
      <c r="M337" s="402">
        <v>74989.8</v>
      </c>
      <c r="N337" s="170">
        <v>1</v>
      </c>
      <c r="O337" s="170">
        <v>6</v>
      </c>
      <c r="P337" s="402">
        <v>37306.800000000003</v>
      </c>
    </row>
    <row r="338" spans="1:16" ht="22.5" x14ac:dyDescent="0.2">
      <c r="A338" s="406" t="s">
        <v>17736</v>
      </c>
      <c r="B338" s="406" t="s">
        <v>2595</v>
      </c>
      <c r="C338" s="170" t="s">
        <v>2594</v>
      </c>
      <c r="D338" s="405" t="s">
        <v>19681</v>
      </c>
      <c r="E338" s="404">
        <v>3500</v>
      </c>
      <c r="F338" s="434">
        <v>45152976</v>
      </c>
      <c r="G338" s="403" t="s">
        <v>15011</v>
      </c>
      <c r="H338" s="170" t="s">
        <v>2662</v>
      </c>
      <c r="I338" s="170" t="s">
        <v>2589</v>
      </c>
      <c r="J338" s="155" t="s">
        <v>2662</v>
      </c>
      <c r="K338" s="170">
        <v>1</v>
      </c>
      <c r="L338" s="170">
        <v>11</v>
      </c>
      <c r="M338" s="402">
        <v>39167.5</v>
      </c>
      <c r="N338" s="170">
        <v>1</v>
      </c>
      <c r="O338" s="170">
        <v>6</v>
      </c>
      <c r="P338" s="402">
        <v>22306.799999999996</v>
      </c>
    </row>
    <row r="339" spans="1:16" ht="22.5" x14ac:dyDescent="0.2">
      <c r="A339" s="406" t="s">
        <v>17736</v>
      </c>
      <c r="B339" s="406" t="s">
        <v>2595</v>
      </c>
      <c r="C339" s="170" t="s">
        <v>2594</v>
      </c>
      <c r="D339" s="405" t="s">
        <v>3730</v>
      </c>
      <c r="E339" s="404">
        <v>8000</v>
      </c>
      <c r="F339" s="434">
        <v>40529220</v>
      </c>
      <c r="G339" s="403" t="s">
        <v>20558</v>
      </c>
      <c r="H339" s="170" t="s">
        <v>2753</v>
      </c>
      <c r="I339" s="170" t="s">
        <v>2602</v>
      </c>
      <c r="J339" s="155" t="s">
        <v>2753</v>
      </c>
      <c r="K339" s="170"/>
      <c r="L339" s="402">
        <v>0</v>
      </c>
      <c r="M339" s="402"/>
      <c r="N339" s="170">
        <v>1</v>
      </c>
      <c r="O339" s="170">
        <v>6</v>
      </c>
      <c r="P339" s="402">
        <v>46640.130000000005</v>
      </c>
    </row>
    <row r="340" spans="1:16" ht="22.5" x14ac:dyDescent="0.2">
      <c r="A340" s="406" t="s">
        <v>17736</v>
      </c>
      <c r="B340" s="406" t="s">
        <v>2595</v>
      </c>
      <c r="C340" s="170" t="s">
        <v>2594</v>
      </c>
      <c r="D340" s="405" t="s">
        <v>20557</v>
      </c>
      <c r="E340" s="404">
        <v>8000</v>
      </c>
      <c r="F340" s="434">
        <v>8160619</v>
      </c>
      <c r="G340" s="403" t="s">
        <v>20556</v>
      </c>
      <c r="H340" s="170" t="s">
        <v>2627</v>
      </c>
      <c r="I340" s="170" t="s">
        <v>2602</v>
      </c>
      <c r="J340" s="155" t="s">
        <v>2627</v>
      </c>
      <c r="K340" s="170">
        <v>1</v>
      </c>
      <c r="L340" s="170">
        <v>12</v>
      </c>
      <c r="M340" s="402">
        <v>98989.8</v>
      </c>
      <c r="N340" s="170">
        <v>1</v>
      </c>
      <c r="O340" s="170">
        <v>6</v>
      </c>
      <c r="P340" s="402">
        <v>49306.8</v>
      </c>
    </row>
    <row r="341" spans="1:16" ht="22.5" x14ac:dyDescent="0.2">
      <c r="A341" s="406" t="s">
        <v>17736</v>
      </c>
      <c r="B341" s="406" t="s">
        <v>2595</v>
      </c>
      <c r="C341" s="170" t="s">
        <v>2594</v>
      </c>
      <c r="D341" s="405" t="s">
        <v>17869</v>
      </c>
      <c r="E341" s="404">
        <v>7000</v>
      </c>
      <c r="F341" s="434">
        <v>40350301</v>
      </c>
      <c r="G341" s="403" t="s">
        <v>20555</v>
      </c>
      <c r="H341" s="170" t="s">
        <v>2661</v>
      </c>
      <c r="I341" s="170" t="s">
        <v>2602</v>
      </c>
      <c r="J341" s="155" t="s">
        <v>2661</v>
      </c>
      <c r="K341" s="170">
        <v>1</v>
      </c>
      <c r="L341" s="170">
        <v>6</v>
      </c>
      <c r="M341" s="402">
        <v>41529.339999999997</v>
      </c>
      <c r="N341" s="170">
        <v>1</v>
      </c>
      <c r="O341" s="170">
        <v>6</v>
      </c>
      <c r="P341" s="402">
        <v>43284.44</v>
      </c>
    </row>
    <row r="342" spans="1:16" ht="22.5" x14ac:dyDescent="0.2">
      <c r="A342" s="406" t="s">
        <v>17736</v>
      </c>
      <c r="B342" s="406" t="s">
        <v>2595</v>
      </c>
      <c r="C342" s="170" t="s">
        <v>2594</v>
      </c>
      <c r="D342" s="405" t="s">
        <v>18186</v>
      </c>
      <c r="E342" s="404">
        <v>5000</v>
      </c>
      <c r="F342" s="434">
        <v>9753319</v>
      </c>
      <c r="G342" s="403" t="s">
        <v>20554</v>
      </c>
      <c r="H342" s="170" t="s">
        <v>2597</v>
      </c>
      <c r="I342" s="170" t="s">
        <v>2589</v>
      </c>
      <c r="J342" s="155" t="s">
        <v>2597</v>
      </c>
      <c r="K342" s="170">
        <v>1</v>
      </c>
      <c r="L342" s="170">
        <v>12</v>
      </c>
      <c r="M342" s="402">
        <v>62979.38</v>
      </c>
      <c r="N342" s="170">
        <v>1</v>
      </c>
      <c r="O342" s="170">
        <v>6</v>
      </c>
      <c r="P342" s="402">
        <v>31306.799999999996</v>
      </c>
    </row>
    <row r="343" spans="1:16" ht="22.5" x14ac:dyDescent="0.2">
      <c r="A343" s="406" t="s">
        <v>17736</v>
      </c>
      <c r="B343" s="406" t="s">
        <v>2595</v>
      </c>
      <c r="C343" s="170" t="s">
        <v>2594</v>
      </c>
      <c r="D343" s="405" t="s">
        <v>19200</v>
      </c>
      <c r="E343" s="404">
        <v>10000</v>
      </c>
      <c r="F343" s="434">
        <v>10463522</v>
      </c>
      <c r="G343" s="403" t="s">
        <v>20553</v>
      </c>
      <c r="H343" s="170" t="s">
        <v>4810</v>
      </c>
      <c r="I343" s="170" t="s">
        <v>2602</v>
      </c>
      <c r="J343" s="155" t="s">
        <v>4810</v>
      </c>
      <c r="K343" s="170">
        <v>1</v>
      </c>
      <c r="L343" s="170">
        <v>1</v>
      </c>
      <c r="M343" s="402">
        <v>9563.0400000000009</v>
      </c>
      <c r="N343" s="170"/>
      <c r="O343" s="402">
        <v>0</v>
      </c>
      <c r="P343" s="402"/>
    </row>
    <row r="344" spans="1:16" ht="22.5" x14ac:dyDescent="0.2">
      <c r="A344" s="406" t="s">
        <v>17736</v>
      </c>
      <c r="B344" s="406" t="s">
        <v>2595</v>
      </c>
      <c r="C344" s="170" t="s">
        <v>2594</v>
      </c>
      <c r="D344" s="405" t="s">
        <v>20551</v>
      </c>
      <c r="E344" s="404">
        <v>10000</v>
      </c>
      <c r="F344" s="434">
        <v>41109621</v>
      </c>
      <c r="G344" s="403" t="s">
        <v>20552</v>
      </c>
      <c r="H344" s="170" t="s">
        <v>2627</v>
      </c>
      <c r="I344" s="170" t="s">
        <v>2602</v>
      </c>
      <c r="J344" s="155" t="s">
        <v>2627</v>
      </c>
      <c r="K344" s="170">
        <v>1</v>
      </c>
      <c r="L344" s="170">
        <v>12</v>
      </c>
      <c r="M344" s="402">
        <v>122336.37</v>
      </c>
      <c r="N344" s="170">
        <v>1</v>
      </c>
      <c r="O344" s="170">
        <v>6</v>
      </c>
      <c r="P344" s="402">
        <v>61306.8</v>
      </c>
    </row>
    <row r="345" spans="1:16" ht="22.5" x14ac:dyDescent="0.2">
      <c r="A345" s="406" t="s">
        <v>17736</v>
      </c>
      <c r="B345" s="406" t="s">
        <v>2595</v>
      </c>
      <c r="C345" s="170" t="s">
        <v>2594</v>
      </c>
      <c r="D345" s="405" t="s">
        <v>20551</v>
      </c>
      <c r="E345" s="404">
        <v>12000</v>
      </c>
      <c r="F345" s="434">
        <v>40803691</v>
      </c>
      <c r="G345" s="403" t="s">
        <v>20550</v>
      </c>
      <c r="H345" s="170" t="s">
        <v>6299</v>
      </c>
      <c r="I345" s="170" t="s">
        <v>2602</v>
      </c>
      <c r="J345" s="155" t="s">
        <v>6299</v>
      </c>
      <c r="K345" s="170">
        <v>1</v>
      </c>
      <c r="L345" s="170">
        <v>11</v>
      </c>
      <c r="M345" s="402">
        <v>134619.01999999999</v>
      </c>
      <c r="N345" s="170">
        <v>1</v>
      </c>
      <c r="O345" s="170">
        <v>2</v>
      </c>
      <c r="P345" s="402">
        <v>26386.729999999996</v>
      </c>
    </row>
    <row r="346" spans="1:16" ht="22.5" x14ac:dyDescent="0.2">
      <c r="A346" s="406" t="s">
        <v>17736</v>
      </c>
      <c r="B346" s="406" t="s">
        <v>2595</v>
      </c>
      <c r="C346" s="170" t="s">
        <v>2594</v>
      </c>
      <c r="D346" s="405" t="s">
        <v>20549</v>
      </c>
      <c r="E346" s="404">
        <v>9500</v>
      </c>
      <c r="F346" s="434">
        <v>70426689</v>
      </c>
      <c r="G346" s="403" t="s">
        <v>20548</v>
      </c>
      <c r="H346" s="170" t="s">
        <v>2661</v>
      </c>
      <c r="I346" s="170" t="s">
        <v>2602</v>
      </c>
      <c r="J346" s="155" t="s">
        <v>2661</v>
      </c>
      <c r="K346" s="170"/>
      <c r="L346" s="402">
        <v>0</v>
      </c>
      <c r="M346" s="402"/>
      <c r="N346" s="170">
        <v>1</v>
      </c>
      <c r="O346" s="170">
        <v>6</v>
      </c>
      <c r="P346" s="402">
        <v>56090.130000000005</v>
      </c>
    </row>
    <row r="347" spans="1:16" ht="22.5" x14ac:dyDescent="0.2">
      <c r="A347" s="406" t="s">
        <v>17736</v>
      </c>
      <c r="B347" s="406" t="s">
        <v>2595</v>
      </c>
      <c r="C347" s="170" t="s">
        <v>2594</v>
      </c>
      <c r="D347" s="405" t="s">
        <v>19167</v>
      </c>
      <c r="E347" s="404">
        <v>2500</v>
      </c>
      <c r="F347" s="434">
        <v>75067295</v>
      </c>
      <c r="G347" s="403" t="s">
        <v>20547</v>
      </c>
      <c r="H347" s="170" t="s">
        <v>3215</v>
      </c>
      <c r="I347" s="170" t="s">
        <v>17747</v>
      </c>
      <c r="J347" s="155" t="s">
        <v>3215</v>
      </c>
      <c r="K347" s="170"/>
      <c r="L347" s="402">
        <v>0</v>
      </c>
      <c r="M347" s="402"/>
      <c r="N347" s="170">
        <v>1</v>
      </c>
      <c r="O347" s="170">
        <v>6</v>
      </c>
      <c r="P347" s="402">
        <v>15768.999999999998</v>
      </c>
    </row>
    <row r="348" spans="1:16" ht="22.5" x14ac:dyDescent="0.2">
      <c r="A348" s="406" t="s">
        <v>17736</v>
      </c>
      <c r="B348" s="406" t="s">
        <v>2595</v>
      </c>
      <c r="C348" s="170" t="s">
        <v>2594</v>
      </c>
      <c r="D348" s="405" t="s">
        <v>20546</v>
      </c>
      <c r="E348" s="404">
        <v>8000</v>
      </c>
      <c r="F348" s="434">
        <v>41354789</v>
      </c>
      <c r="G348" s="403" t="s">
        <v>20545</v>
      </c>
      <c r="H348" s="170" t="s">
        <v>2768</v>
      </c>
      <c r="I348" s="170" t="s">
        <v>2602</v>
      </c>
      <c r="J348" s="155" t="s">
        <v>2768</v>
      </c>
      <c r="K348" s="170">
        <v>1</v>
      </c>
      <c r="L348" s="170">
        <v>12</v>
      </c>
      <c r="M348" s="402">
        <v>98989.8</v>
      </c>
      <c r="N348" s="170">
        <v>1</v>
      </c>
      <c r="O348" s="170">
        <v>6</v>
      </c>
      <c r="P348" s="402">
        <v>49306.8</v>
      </c>
    </row>
    <row r="349" spans="1:16" ht="22.5" x14ac:dyDescent="0.2">
      <c r="A349" s="406" t="s">
        <v>17736</v>
      </c>
      <c r="B349" s="406" t="s">
        <v>2595</v>
      </c>
      <c r="C349" s="170" t="s">
        <v>2594</v>
      </c>
      <c r="D349" s="405" t="s">
        <v>20544</v>
      </c>
      <c r="E349" s="404">
        <v>8000</v>
      </c>
      <c r="F349" s="434">
        <v>42053799</v>
      </c>
      <c r="G349" s="403" t="s">
        <v>20543</v>
      </c>
      <c r="H349" s="170" t="s">
        <v>17846</v>
      </c>
      <c r="I349" s="170" t="s">
        <v>2602</v>
      </c>
      <c r="J349" s="155" t="s">
        <v>17846</v>
      </c>
      <c r="K349" s="170">
        <v>1</v>
      </c>
      <c r="L349" s="170">
        <v>5</v>
      </c>
      <c r="M349" s="402">
        <v>40937.42</v>
      </c>
      <c r="N349" s="170">
        <v>1</v>
      </c>
      <c r="O349" s="170">
        <v>6</v>
      </c>
      <c r="P349" s="402">
        <v>49306.8</v>
      </c>
    </row>
    <row r="350" spans="1:16" ht="22.5" x14ac:dyDescent="0.2">
      <c r="A350" s="406" t="s">
        <v>17736</v>
      </c>
      <c r="B350" s="406" t="s">
        <v>2595</v>
      </c>
      <c r="C350" s="170" t="s">
        <v>2594</v>
      </c>
      <c r="D350" s="405" t="s">
        <v>18186</v>
      </c>
      <c r="E350" s="404">
        <v>6500</v>
      </c>
      <c r="F350" s="434">
        <v>18019159</v>
      </c>
      <c r="G350" s="403" t="s">
        <v>20542</v>
      </c>
      <c r="H350" s="170" t="s">
        <v>2597</v>
      </c>
      <c r="I350" s="170" t="s">
        <v>2602</v>
      </c>
      <c r="J350" s="155" t="s">
        <v>2597</v>
      </c>
      <c r="K350" s="170">
        <v>1</v>
      </c>
      <c r="L350" s="170">
        <v>12</v>
      </c>
      <c r="M350" s="402">
        <v>80325.34</v>
      </c>
      <c r="N350" s="170">
        <v>1</v>
      </c>
      <c r="O350" s="170">
        <v>6</v>
      </c>
      <c r="P350" s="402">
        <v>40306.800000000003</v>
      </c>
    </row>
    <row r="351" spans="1:16" ht="22.5" x14ac:dyDescent="0.2">
      <c r="A351" s="406" t="s">
        <v>17736</v>
      </c>
      <c r="B351" s="406" t="s">
        <v>2595</v>
      </c>
      <c r="C351" s="170" t="s">
        <v>2594</v>
      </c>
      <c r="D351" s="405" t="s">
        <v>17879</v>
      </c>
      <c r="E351" s="404">
        <v>5000</v>
      </c>
      <c r="F351" s="434">
        <v>41003649</v>
      </c>
      <c r="G351" s="403" t="s">
        <v>20541</v>
      </c>
      <c r="H351" s="170" t="s">
        <v>2597</v>
      </c>
      <c r="I351" s="170" t="s">
        <v>2602</v>
      </c>
      <c r="J351" s="155" t="s">
        <v>2597</v>
      </c>
      <c r="K351" s="170">
        <v>1</v>
      </c>
      <c r="L351" s="170">
        <v>12</v>
      </c>
      <c r="M351" s="402">
        <v>62984.59</v>
      </c>
      <c r="N351" s="170">
        <v>1</v>
      </c>
      <c r="O351" s="170">
        <v>6</v>
      </c>
      <c r="P351" s="402">
        <v>31306.799999999996</v>
      </c>
    </row>
    <row r="352" spans="1:16" ht="22.5" x14ac:dyDescent="0.2">
      <c r="A352" s="406" t="s">
        <v>17736</v>
      </c>
      <c r="B352" s="406" t="s">
        <v>2595</v>
      </c>
      <c r="C352" s="170" t="s">
        <v>2594</v>
      </c>
      <c r="D352" s="405" t="s">
        <v>20540</v>
      </c>
      <c r="E352" s="404">
        <v>5000</v>
      </c>
      <c r="F352" s="434">
        <v>41645981</v>
      </c>
      <c r="G352" s="403" t="s">
        <v>20539</v>
      </c>
      <c r="H352" s="170" t="s">
        <v>17815</v>
      </c>
      <c r="I352" s="170" t="s">
        <v>2589</v>
      </c>
      <c r="J352" s="155" t="s">
        <v>17815</v>
      </c>
      <c r="K352" s="170"/>
      <c r="L352" s="402">
        <v>0</v>
      </c>
      <c r="M352" s="402"/>
      <c r="N352" s="170">
        <v>1</v>
      </c>
      <c r="O352" s="170">
        <v>6</v>
      </c>
      <c r="P352" s="402">
        <v>30306.799999999996</v>
      </c>
    </row>
    <row r="353" spans="1:16" ht="22.5" x14ac:dyDescent="0.2">
      <c r="A353" s="406" t="s">
        <v>17736</v>
      </c>
      <c r="B353" s="406" t="s">
        <v>2595</v>
      </c>
      <c r="C353" s="170" t="s">
        <v>2594</v>
      </c>
      <c r="D353" s="405" t="s">
        <v>19681</v>
      </c>
      <c r="E353" s="404">
        <v>3500</v>
      </c>
      <c r="F353" s="434">
        <v>40668750</v>
      </c>
      <c r="G353" s="403" t="s">
        <v>20538</v>
      </c>
      <c r="H353" s="170" t="s">
        <v>3542</v>
      </c>
      <c r="I353" s="170" t="s">
        <v>2589</v>
      </c>
      <c r="J353" s="155" t="s">
        <v>3542</v>
      </c>
      <c r="K353" s="170">
        <v>1</v>
      </c>
      <c r="L353" s="170">
        <v>1</v>
      </c>
      <c r="M353" s="402">
        <v>4102.16</v>
      </c>
      <c r="N353" s="170"/>
      <c r="O353" s="402">
        <v>0</v>
      </c>
      <c r="P353" s="402"/>
    </row>
    <row r="354" spans="1:16" ht="22.5" x14ac:dyDescent="0.2">
      <c r="A354" s="406" t="s">
        <v>17736</v>
      </c>
      <c r="B354" s="406" t="s">
        <v>2595</v>
      </c>
      <c r="C354" s="170" t="s">
        <v>2594</v>
      </c>
      <c r="D354" s="405" t="s">
        <v>17779</v>
      </c>
      <c r="E354" s="404">
        <v>7000</v>
      </c>
      <c r="F354" s="434">
        <v>47658590</v>
      </c>
      <c r="G354" s="403" t="s">
        <v>20537</v>
      </c>
      <c r="H354" s="170" t="s">
        <v>2661</v>
      </c>
      <c r="I354" s="170" t="s">
        <v>2602</v>
      </c>
      <c r="J354" s="155" t="s">
        <v>2661</v>
      </c>
      <c r="K354" s="170">
        <v>1</v>
      </c>
      <c r="L354" s="170">
        <v>6</v>
      </c>
      <c r="M354" s="402">
        <v>44661.85</v>
      </c>
      <c r="N354" s="170">
        <v>1</v>
      </c>
      <c r="O354" s="170">
        <v>6</v>
      </c>
      <c r="P354" s="402">
        <v>49879.03</v>
      </c>
    </row>
    <row r="355" spans="1:16" ht="22.5" x14ac:dyDescent="0.2">
      <c r="A355" s="406" t="s">
        <v>17736</v>
      </c>
      <c r="B355" s="406" t="s">
        <v>2595</v>
      </c>
      <c r="C355" s="170" t="s">
        <v>2594</v>
      </c>
      <c r="D355" s="405" t="s">
        <v>19936</v>
      </c>
      <c r="E355" s="404">
        <v>5000</v>
      </c>
      <c r="F355" s="434">
        <v>42753867</v>
      </c>
      <c r="G355" s="403" t="s">
        <v>20536</v>
      </c>
      <c r="H355" s="170" t="s">
        <v>2627</v>
      </c>
      <c r="I355" s="170" t="s">
        <v>2602</v>
      </c>
      <c r="J355" s="155" t="s">
        <v>2627</v>
      </c>
      <c r="K355" s="170">
        <v>1</v>
      </c>
      <c r="L355" s="170">
        <v>12</v>
      </c>
      <c r="M355" s="402">
        <v>62989.8</v>
      </c>
      <c r="N355" s="170">
        <v>1</v>
      </c>
      <c r="O355" s="170">
        <v>6</v>
      </c>
      <c r="P355" s="402">
        <v>31306.799999999996</v>
      </c>
    </row>
    <row r="356" spans="1:16" ht="22.5" x14ac:dyDescent="0.2">
      <c r="A356" s="406" t="s">
        <v>17736</v>
      </c>
      <c r="B356" s="406" t="s">
        <v>2595</v>
      </c>
      <c r="C356" s="170" t="s">
        <v>2594</v>
      </c>
      <c r="D356" s="405" t="s">
        <v>20535</v>
      </c>
      <c r="E356" s="404">
        <v>3000</v>
      </c>
      <c r="F356" s="434">
        <v>72199786</v>
      </c>
      <c r="G356" s="403" t="s">
        <v>20534</v>
      </c>
      <c r="H356" s="170" t="s">
        <v>2897</v>
      </c>
      <c r="I356" s="170" t="s">
        <v>2589</v>
      </c>
      <c r="J356" s="155" t="s">
        <v>2897</v>
      </c>
      <c r="K356" s="170"/>
      <c r="L356" s="402">
        <v>0</v>
      </c>
      <c r="M356" s="402"/>
      <c r="N356" s="170">
        <v>1</v>
      </c>
      <c r="O356" s="170">
        <v>6</v>
      </c>
      <c r="P356" s="402">
        <v>18595.999999999996</v>
      </c>
    </row>
    <row r="357" spans="1:16" ht="22.5" x14ac:dyDescent="0.2">
      <c r="A357" s="406" t="s">
        <v>17736</v>
      </c>
      <c r="B357" s="406" t="s">
        <v>2595</v>
      </c>
      <c r="C357" s="170" t="s">
        <v>2594</v>
      </c>
      <c r="D357" s="405" t="s">
        <v>16765</v>
      </c>
      <c r="E357" s="404">
        <v>9500</v>
      </c>
      <c r="F357" s="434">
        <v>46011782</v>
      </c>
      <c r="G357" s="403" t="s">
        <v>20533</v>
      </c>
      <c r="H357" s="170" t="s">
        <v>17815</v>
      </c>
      <c r="I357" s="170" t="s">
        <v>2602</v>
      </c>
      <c r="J357" s="155" t="s">
        <v>17815</v>
      </c>
      <c r="K357" s="170">
        <v>1</v>
      </c>
      <c r="L357" s="170">
        <v>12</v>
      </c>
      <c r="M357" s="402">
        <v>110036.34</v>
      </c>
      <c r="N357" s="170">
        <v>1</v>
      </c>
      <c r="O357" s="170">
        <v>6</v>
      </c>
      <c r="P357" s="402">
        <v>58306.8</v>
      </c>
    </row>
    <row r="358" spans="1:16" ht="22.5" x14ac:dyDescent="0.2">
      <c r="A358" s="406" t="s">
        <v>17736</v>
      </c>
      <c r="B358" s="406" t="s">
        <v>2595</v>
      </c>
      <c r="C358" s="170" t="s">
        <v>2594</v>
      </c>
      <c r="D358" s="405" t="s">
        <v>16765</v>
      </c>
      <c r="E358" s="404">
        <v>9500</v>
      </c>
      <c r="F358" s="434">
        <v>45702833</v>
      </c>
      <c r="G358" s="403" t="s">
        <v>20532</v>
      </c>
      <c r="H358" s="170" t="s">
        <v>2897</v>
      </c>
      <c r="I358" s="170" t="s">
        <v>2589</v>
      </c>
      <c r="J358" s="155" t="s">
        <v>2897</v>
      </c>
      <c r="K358" s="170">
        <v>1</v>
      </c>
      <c r="L358" s="170">
        <v>6</v>
      </c>
      <c r="M358" s="402">
        <v>53934.02</v>
      </c>
      <c r="N358" s="170">
        <v>1</v>
      </c>
      <c r="O358" s="170">
        <v>3</v>
      </c>
      <c r="P358" s="402">
        <v>29711.16</v>
      </c>
    </row>
    <row r="359" spans="1:16" ht="22.5" x14ac:dyDescent="0.2">
      <c r="A359" s="406" t="s">
        <v>17736</v>
      </c>
      <c r="B359" s="406" t="s">
        <v>2595</v>
      </c>
      <c r="C359" s="170" t="s">
        <v>2594</v>
      </c>
      <c r="D359" s="405" t="s">
        <v>17779</v>
      </c>
      <c r="E359" s="404">
        <v>7000</v>
      </c>
      <c r="F359" s="434">
        <v>43800317</v>
      </c>
      <c r="G359" s="403" t="s">
        <v>20531</v>
      </c>
      <c r="H359" s="170" t="s">
        <v>2661</v>
      </c>
      <c r="I359" s="170" t="s">
        <v>2602</v>
      </c>
      <c r="J359" s="155" t="s">
        <v>2661</v>
      </c>
      <c r="K359" s="170">
        <v>1</v>
      </c>
      <c r="L359" s="170">
        <v>8</v>
      </c>
      <c r="M359" s="402">
        <v>56644.29</v>
      </c>
      <c r="N359" s="170">
        <v>1</v>
      </c>
      <c r="O359" s="170">
        <v>6</v>
      </c>
      <c r="P359" s="402">
        <v>50292.91</v>
      </c>
    </row>
    <row r="360" spans="1:16" ht="22.5" x14ac:dyDescent="0.2">
      <c r="A360" s="406" t="s">
        <v>17736</v>
      </c>
      <c r="B360" s="406" t="s">
        <v>2595</v>
      </c>
      <c r="C360" s="170" t="s">
        <v>2594</v>
      </c>
      <c r="D360" s="405" t="s">
        <v>17739</v>
      </c>
      <c r="E360" s="404">
        <v>10000</v>
      </c>
      <c r="F360" s="434">
        <v>7553542</v>
      </c>
      <c r="G360" s="403" t="s">
        <v>20530</v>
      </c>
      <c r="H360" s="170" t="s">
        <v>2627</v>
      </c>
      <c r="I360" s="170" t="s">
        <v>2602</v>
      </c>
      <c r="J360" s="155" t="s">
        <v>2627</v>
      </c>
      <c r="K360" s="170">
        <v>1</v>
      </c>
      <c r="L360" s="170">
        <v>12</v>
      </c>
      <c r="M360" s="402">
        <v>122987.02</v>
      </c>
      <c r="N360" s="170">
        <v>1</v>
      </c>
      <c r="O360" s="170">
        <v>6</v>
      </c>
      <c r="P360" s="402">
        <v>61306.8</v>
      </c>
    </row>
    <row r="361" spans="1:16" ht="22.5" x14ac:dyDescent="0.2">
      <c r="A361" s="406" t="s">
        <v>17736</v>
      </c>
      <c r="B361" s="406" t="s">
        <v>2595</v>
      </c>
      <c r="C361" s="170" t="s">
        <v>2594</v>
      </c>
      <c r="D361" s="405" t="s">
        <v>17745</v>
      </c>
      <c r="E361" s="404">
        <v>9000</v>
      </c>
      <c r="F361" s="434">
        <v>8885839</v>
      </c>
      <c r="G361" s="403" t="s">
        <v>20529</v>
      </c>
      <c r="H361" s="170" t="s">
        <v>2768</v>
      </c>
      <c r="I361" s="170" t="s">
        <v>2602</v>
      </c>
      <c r="J361" s="155" t="s">
        <v>2768</v>
      </c>
      <c r="K361" s="170">
        <v>1</v>
      </c>
      <c r="L361" s="170">
        <v>12</v>
      </c>
      <c r="M361" s="402">
        <v>110967.3</v>
      </c>
      <c r="N361" s="170">
        <v>1</v>
      </c>
      <c r="O361" s="170">
        <v>6</v>
      </c>
      <c r="P361" s="402">
        <v>55306.8</v>
      </c>
    </row>
    <row r="362" spans="1:16" ht="22.5" x14ac:dyDescent="0.2">
      <c r="A362" s="406" t="s">
        <v>17736</v>
      </c>
      <c r="B362" s="406" t="s">
        <v>2595</v>
      </c>
      <c r="C362" s="170" t="s">
        <v>2594</v>
      </c>
      <c r="D362" s="405" t="s">
        <v>20528</v>
      </c>
      <c r="E362" s="404">
        <v>5000</v>
      </c>
      <c r="F362" s="434">
        <v>42143409</v>
      </c>
      <c r="G362" s="403" t="s">
        <v>20527</v>
      </c>
      <c r="H362" s="170" t="s">
        <v>2753</v>
      </c>
      <c r="I362" s="170" t="s">
        <v>2602</v>
      </c>
      <c r="J362" s="155" t="s">
        <v>2753</v>
      </c>
      <c r="K362" s="170">
        <v>1</v>
      </c>
      <c r="L362" s="170">
        <v>12</v>
      </c>
      <c r="M362" s="402">
        <v>62989.8</v>
      </c>
      <c r="N362" s="170">
        <v>1</v>
      </c>
      <c r="O362" s="170">
        <v>6</v>
      </c>
      <c r="P362" s="402">
        <v>31306.799999999996</v>
      </c>
    </row>
    <row r="363" spans="1:16" ht="22.5" x14ac:dyDescent="0.2">
      <c r="A363" s="406" t="s">
        <v>17736</v>
      </c>
      <c r="B363" s="406" t="s">
        <v>2595</v>
      </c>
      <c r="C363" s="170" t="s">
        <v>2594</v>
      </c>
      <c r="D363" s="405" t="s">
        <v>17869</v>
      </c>
      <c r="E363" s="404">
        <v>7000</v>
      </c>
      <c r="F363" s="434">
        <v>42917910</v>
      </c>
      <c r="G363" s="403" t="s">
        <v>20526</v>
      </c>
      <c r="H363" s="170" t="s">
        <v>2661</v>
      </c>
      <c r="I363" s="170" t="s">
        <v>2602</v>
      </c>
      <c r="J363" s="155" t="s">
        <v>2661</v>
      </c>
      <c r="K363" s="170"/>
      <c r="L363" s="402">
        <v>0</v>
      </c>
      <c r="M363" s="402"/>
      <c r="N363" s="170">
        <v>1</v>
      </c>
      <c r="O363" s="170">
        <v>6</v>
      </c>
      <c r="P363" s="402">
        <v>40973.47</v>
      </c>
    </row>
    <row r="364" spans="1:16" ht="22.5" x14ac:dyDescent="0.2">
      <c r="A364" s="406" t="s">
        <v>17736</v>
      </c>
      <c r="B364" s="406" t="s">
        <v>2595</v>
      </c>
      <c r="C364" s="170" t="s">
        <v>2594</v>
      </c>
      <c r="D364" s="405" t="s">
        <v>19234</v>
      </c>
      <c r="E364" s="404">
        <v>9300</v>
      </c>
      <c r="F364" s="434">
        <v>25841574</v>
      </c>
      <c r="G364" s="403" t="s">
        <v>20525</v>
      </c>
      <c r="H364" s="170" t="s">
        <v>2627</v>
      </c>
      <c r="I364" s="170" t="s">
        <v>2602</v>
      </c>
      <c r="J364" s="155" t="s">
        <v>2627</v>
      </c>
      <c r="K364" s="170">
        <v>1</v>
      </c>
      <c r="L364" s="170">
        <v>12</v>
      </c>
      <c r="M364" s="402">
        <v>114589.8</v>
      </c>
      <c r="N364" s="170">
        <v>1</v>
      </c>
      <c r="O364" s="170">
        <v>6</v>
      </c>
      <c r="P364" s="402">
        <v>57106.8</v>
      </c>
    </row>
    <row r="365" spans="1:16" ht="22.5" x14ac:dyDescent="0.2">
      <c r="A365" s="406" t="s">
        <v>17736</v>
      </c>
      <c r="B365" s="406" t="s">
        <v>2595</v>
      </c>
      <c r="C365" s="170" t="s">
        <v>2594</v>
      </c>
      <c r="D365" s="405" t="s">
        <v>20524</v>
      </c>
      <c r="E365" s="404">
        <v>8800</v>
      </c>
      <c r="F365" s="434">
        <v>8197635</v>
      </c>
      <c r="G365" s="403" t="s">
        <v>20523</v>
      </c>
      <c r="H365" s="170" t="s">
        <v>18235</v>
      </c>
      <c r="I365" s="170" t="s">
        <v>2602</v>
      </c>
      <c r="J365" s="155" t="s">
        <v>18235</v>
      </c>
      <c r="K365" s="170">
        <v>1</v>
      </c>
      <c r="L365" s="170">
        <v>12</v>
      </c>
      <c r="M365" s="402">
        <v>108471.86</v>
      </c>
      <c r="N365" s="170">
        <v>1</v>
      </c>
      <c r="O365" s="170">
        <v>6</v>
      </c>
      <c r="P365" s="402">
        <v>54106.8</v>
      </c>
    </row>
    <row r="366" spans="1:16" ht="22.5" x14ac:dyDescent="0.2">
      <c r="A366" s="406" t="s">
        <v>17736</v>
      </c>
      <c r="B366" s="406" t="s">
        <v>2595</v>
      </c>
      <c r="C366" s="170" t="s">
        <v>2594</v>
      </c>
      <c r="D366" s="405" t="s">
        <v>20522</v>
      </c>
      <c r="E366" s="404">
        <v>9000</v>
      </c>
      <c r="F366" s="434">
        <v>40044884</v>
      </c>
      <c r="G366" s="403" t="s">
        <v>20521</v>
      </c>
      <c r="H366" s="170" t="s">
        <v>2597</v>
      </c>
      <c r="I366" s="170" t="s">
        <v>2602</v>
      </c>
      <c r="J366" s="155" t="s">
        <v>2597</v>
      </c>
      <c r="K366" s="170">
        <v>1</v>
      </c>
      <c r="L366" s="170">
        <v>12</v>
      </c>
      <c r="M366" s="402">
        <v>110951.05</v>
      </c>
      <c r="N366" s="170">
        <v>1</v>
      </c>
      <c r="O366" s="170">
        <v>6</v>
      </c>
      <c r="P366" s="402">
        <v>55306.8</v>
      </c>
    </row>
    <row r="367" spans="1:16" ht="22.5" x14ac:dyDescent="0.2">
      <c r="A367" s="406" t="s">
        <v>17736</v>
      </c>
      <c r="B367" s="406" t="s">
        <v>2595</v>
      </c>
      <c r="C367" s="170" t="s">
        <v>2594</v>
      </c>
      <c r="D367" s="405" t="s">
        <v>18365</v>
      </c>
      <c r="E367" s="404">
        <v>2500</v>
      </c>
      <c r="F367" s="434">
        <v>8165526</v>
      </c>
      <c r="G367" s="403" t="s">
        <v>20520</v>
      </c>
      <c r="H367" s="170" t="s">
        <v>3215</v>
      </c>
      <c r="I367" s="170" t="s">
        <v>17747</v>
      </c>
      <c r="J367" s="155" t="s">
        <v>3215</v>
      </c>
      <c r="K367" s="170">
        <v>1</v>
      </c>
      <c r="L367" s="170">
        <v>12</v>
      </c>
      <c r="M367" s="402">
        <v>32931.82</v>
      </c>
      <c r="N367" s="170">
        <v>1</v>
      </c>
      <c r="O367" s="170">
        <v>6</v>
      </c>
      <c r="P367" s="402">
        <v>16306.8</v>
      </c>
    </row>
    <row r="368" spans="1:16" ht="22.5" x14ac:dyDescent="0.2">
      <c r="A368" s="406" t="s">
        <v>17736</v>
      </c>
      <c r="B368" s="406" t="s">
        <v>2595</v>
      </c>
      <c r="C368" s="170" t="s">
        <v>2594</v>
      </c>
      <c r="D368" s="405" t="s">
        <v>20519</v>
      </c>
      <c r="E368" s="404">
        <v>3000</v>
      </c>
      <c r="F368" s="434">
        <v>10628415</v>
      </c>
      <c r="G368" s="403" t="s">
        <v>20518</v>
      </c>
      <c r="H368" s="170" t="s">
        <v>3386</v>
      </c>
      <c r="I368" s="170" t="s">
        <v>17747</v>
      </c>
      <c r="J368" s="155" t="s">
        <v>3386</v>
      </c>
      <c r="K368" s="170">
        <v>1</v>
      </c>
      <c r="L368" s="170">
        <v>5</v>
      </c>
      <c r="M368" s="402">
        <v>14819.52</v>
      </c>
      <c r="N368" s="170">
        <v>1</v>
      </c>
      <c r="O368" s="170">
        <v>6</v>
      </c>
      <c r="P368" s="402">
        <v>19306.8</v>
      </c>
    </row>
    <row r="369" spans="1:16" ht="22.5" x14ac:dyDescent="0.2">
      <c r="A369" s="406" t="s">
        <v>17736</v>
      </c>
      <c r="B369" s="406" t="s">
        <v>2595</v>
      </c>
      <c r="C369" s="170" t="s">
        <v>2594</v>
      </c>
      <c r="D369" s="405" t="s">
        <v>20469</v>
      </c>
      <c r="E369" s="404">
        <v>5000</v>
      </c>
      <c r="F369" s="434">
        <v>10135089</v>
      </c>
      <c r="G369" s="403" t="s">
        <v>20517</v>
      </c>
      <c r="H369" s="170" t="s">
        <v>18368</v>
      </c>
      <c r="I369" s="170" t="s">
        <v>2602</v>
      </c>
      <c r="J369" s="155" t="s">
        <v>18368</v>
      </c>
      <c r="K369" s="170">
        <v>1</v>
      </c>
      <c r="L369" s="170">
        <v>12</v>
      </c>
      <c r="M369" s="402">
        <v>62989.8</v>
      </c>
      <c r="N369" s="170">
        <v>1</v>
      </c>
      <c r="O369" s="170">
        <v>6</v>
      </c>
      <c r="P369" s="402">
        <v>31306.799999999996</v>
      </c>
    </row>
    <row r="370" spans="1:16" ht="22.5" x14ac:dyDescent="0.2">
      <c r="A370" s="406" t="s">
        <v>17736</v>
      </c>
      <c r="B370" s="406" t="s">
        <v>2595</v>
      </c>
      <c r="C370" s="170" t="s">
        <v>2594</v>
      </c>
      <c r="D370" s="405" t="s">
        <v>20516</v>
      </c>
      <c r="E370" s="404">
        <v>9000</v>
      </c>
      <c r="F370" s="434">
        <v>10309510</v>
      </c>
      <c r="G370" s="403" t="s">
        <v>20515</v>
      </c>
      <c r="H370" s="170" t="s">
        <v>18329</v>
      </c>
      <c r="I370" s="170" t="s">
        <v>2602</v>
      </c>
      <c r="J370" s="155" t="s">
        <v>18329</v>
      </c>
      <c r="K370" s="170">
        <v>1</v>
      </c>
      <c r="L370" s="170">
        <v>12</v>
      </c>
      <c r="M370" s="402">
        <v>110589.18</v>
      </c>
      <c r="N370" s="170">
        <v>1</v>
      </c>
      <c r="O370" s="170">
        <v>6</v>
      </c>
      <c r="P370" s="402">
        <v>55306.8</v>
      </c>
    </row>
    <row r="371" spans="1:16" ht="22.5" x14ac:dyDescent="0.2">
      <c r="A371" s="406" t="s">
        <v>17736</v>
      </c>
      <c r="B371" s="406" t="s">
        <v>2595</v>
      </c>
      <c r="C371" s="170" t="s">
        <v>2594</v>
      </c>
      <c r="D371" s="405" t="s">
        <v>20514</v>
      </c>
      <c r="E371" s="404">
        <v>11000</v>
      </c>
      <c r="F371" s="434">
        <v>10267041</v>
      </c>
      <c r="G371" s="403" t="s">
        <v>20513</v>
      </c>
      <c r="H371" s="170" t="s">
        <v>2768</v>
      </c>
      <c r="I371" s="170" t="s">
        <v>2602</v>
      </c>
      <c r="J371" s="155" t="s">
        <v>2768</v>
      </c>
      <c r="K371" s="170">
        <v>1</v>
      </c>
      <c r="L371" s="170">
        <v>12</v>
      </c>
      <c r="M371" s="402">
        <v>134519.23000000001</v>
      </c>
      <c r="N371" s="170">
        <v>1</v>
      </c>
      <c r="O371" s="170">
        <v>6</v>
      </c>
      <c r="P371" s="402">
        <v>67306.8</v>
      </c>
    </row>
    <row r="372" spans="1:16" ht="22.5" x14ac:dyDescent="0.2">
      <c r="A372" s="406" t="s">
        <v>17736</v>
      </c>
      <c r="B372" s="406" t="s">
        <v>2595</v>
      </c>
      <c r="C372" s="170" t="s">
        <v>2594</v>
      </c>
      <c r="D372" s="405" t="s">
        <v>17779</v>
      </c>
      <c r="E372" s="404">
        <v>7000</v>
      </c>
      <c r="F372" s="434">
        <v>46266862</v>
      </c>
      <c r="G372" s="403" t="s">
        <v>20512</v>
      </c>
      <c r="H372" s="170" t="s">
        <v>2661</v>
      </c>
      <c r="I372" s="170" t="s">
        <v>2602</v>
      </c>
      <c r="J372" s="155" t="s">
        <v>2661</v>
      </c>
      <c r="K372" s="170">
        <v>1</v>
      </c>
      <c r="L372" s="170">
        <v>10</v>
      </c>
      <c r="M372" s="402">
        <v>68388.509999999995</v>
      </c>
      <c r="N372" s="170">
        <v>1</v>
      </c>
      <c r="O372" s="170">
        <v>6</v>
      </c>
      <c r="P372" s="402">
        <v>43306.8</v>
      </c>
    </row>
    <row r="373" spans="1:16" ht="22.5" x14ac:dyDescent="0.2">
      <c r="A373" s="406" t="s">
        <v>17736</v>
      </c>
      <c r="B373" s="406" t="s">
        <v>2595</v>
      </c>
      <c r="C373" s="170" t="s">
        <v>2594</v>
      </c>
      <c r="D373" s="405" t="s">
        <v>20504</v>
      </c>
      <c r="E373" s="404">
        <v>5000</v>
      </c>
      <c r="F373" s="434">
        <v>43037080</v>
      </c>
      <c r="G373" s="403" t="s">
        <v>20511</v>
      </c>
      <c r="H373" s="170" t="s">
        <v>2627</v>
      </c>
      <c r="I373" s="170" t="s">
        <v>2602</v>
      </c>
      <c r="J373" s="155" t="s">
        <v>2627</v>
      </c>
      <c r="K373" s="170">
        <v>1</v>
      </c>
      <c r="L373" s="170">
        <v>11</v>
      </c>
      <c r="M373" s="402">
        <v>57354.22</v>
      </c>
      <c r="N373" s="170">
        <v>1</v>
      </c>
      <c r="O373" s="170">
        <v>6</v>
      </c>
      <c r="P373" s="402">
        <v>31306.799999999996</v>
      </c>
    </row>
    <row r="374" spans="1:16" ht="22.5" x14ac:dyDescent="0.2">
      <c r="A374" s="406" t="s">
        <v>17736</v>
      </c>
      <c r="B374" s="406" t="s">
        <v>2595</v>
      </c>
      <c r="C374" s="170" t="s">
        <v>2594</v>
      </c>
      <c r="D374" s="405" t="s">
        <v>20510</v>
      </c>
      <c r="E374" s="404">
        <v>5000</v>
      </c>
      <c r="F374" s="434">
        <v>42071585</v>
      </c>
      <c r="G374" s="403" t="s">
        <v>20509</v>
      </c>
      <c r="H374" s="170" t="s">
        <v>2753</v>
      </c>
      <c r="I374" s="170" t="s">
        <v>2602</v>
      </c>
      <c r="J374" s="155" t="s">
        <v>2753</v>
      </c>
      <c r="K374" s="170">
        <v>1</v>
      </c>
      <c r="L374" s="170">
        <v>12</v>
      </c>
      <c r="M374" s="402">
        <v>62989.8</v>
      </c>
      <c r="N374" s="170">
        <v>1</v>
      </c>
      <c r="O374" s="170">
        <v>6</v>
      </c>
      <c r="P374" s="402">
        <v>31306.799999999996</v>
      </c>
    </row>
    <row r="375" spans="1:16" ht="22.5" x14ac:dyDescent="0.2">
      <c r="A375" s="406" t="s">
        <v>17736</v>
      </c>
      <c r="B375" s="406" t="s">
        <v>2595</v>
      </c>
      <c r="C375" s="170" t="s">
        <v>2594</v>
      </c>
      <c r="D375" s="405" t="s">
        <v>20508</v>
      </c>
      <c r="E375" s="404">
        <v>8500</v>
      </c>
      <c r="F375" s="434">
        <v>46291722</v>
      </c>
      <c r="G375" s="403" t="s">
        <v>20507</v>
      </c>
      <c r="H375" s="170" t="s">
        <v>2661</v>
      </c>
      <c r="I375" s="170" t="s">
        <v>2602</v>
      </c>
      <c r="J375" s="155" t="s">
        <v>2661</v>
      </c>
      <c r="K375" s="170">
        <v>1</v>
      </c>
      <c r="L375" s="170">
        <v>12</v>
      </c>
      <c r="M375" s="402">
        <v>104969.13</v>
      </c>
      <c r="N375" s="170">
        <v>1</v>
      </c>
      <c r="O375" s="170">
        <v>6</v>
      </c>
      <c r="P375" s="402">
        <v>52306.8</v>
      </c>
    </row>
    <row r="376" spans="1:16" ht="22.5" x14ac:dyDescent="0.2">
      <c r="A376" s="406" t="s">
        <v>17736</v>
      </c>
      <c r="B376" s="406" t="s">
        <v>2595</v>
      </c>
      <c r="C376" s="170" t="s">
        <v>2594</v>
      </c>
      <c r="D376" s="405" t="s">
        <v>20506</v>
      </c>
      <c r="E376" s="404">
        <v>14500</v>
      </c>
      <c r="F376" s="434">
        <v>9339513</v>
      </c>
      <c r="G376" s="403" t="s">
        <v>20505</v>
      </c>
      <c r="H376" s="170" t="s">
        <v>4810</v>
      </c>
      <c r="I376" s="170" t="s">
        <v>2602</v>
      </c>
      <c r="J376" s="155" t="s">
        <v>4810</v>
      </c>
      <c r="K376" s="170">
        <v>1</v>
      </c>
      <c r="L376" s="170">
        <v>1</v>
      </c>
      <c r="M376" s="402">
        <v>18554.96</v>
      </c>
      <c r="N376" s="170">
        <v>1</v>
      </c>
      <c r="O376" s="170">
        <v>4</v>
      </c>
      <c r="P376" s="402">
        <v>58082.05</v>
      </c>
    </row>
    <row r="377" spans="1:16" ht="22.5" x14ac:dyDescent="0.2">
      <c r="A377" s="406" t="s">
        <v>17736</v>
      </c>
      <c r="B377" s="406" t="s">
        <v>2595</v>
      </c>
      <c r="C377" s="170" t="s">
        <v>2594</v>
      </c>
      <c r="D377" s="405" t="s">
        <v>20504</v>
      </c>
      <c r="E377" s="404">
        <v>5000</v>
      </c>
      <c r="F377" s="434">
        <v>40562063</v>
      </c>
      <c r="G377" s="403" t="s">
        <v>20503</v>
      </c>
      <c r="H377" s="170" t="s">
        <v>2753</v>
      </c>
      <c r="I377" s="170" t="s">
        <v>2602</v>
      </c>
      <c r="J377" s="155" t="s">
        <v>2753</v>
      </c>
      <c r="K377" s="170">
        <v>1</v>
      </c>
      <c r="L377" s="170">
        <v>12</v>
      </c>
      <c r="M377" s="402">
        <v>62967.22</v>
      </c>
      <c r="N377" s="170">
        <v>1</v>
      </c>
      <c r="O377" s="170">
        <v>6</v>
      </c>
      <c r="P377" s="402">
        <v>31306.799999999996</v>
      </c>
    </row>
    <row r="378" spans="1:16" ht="22.5" x14ac:dyDescent="0.2">
      <c r="A378" s="406" t="s">
        <v>17736</v>
      </c>
      <c r="B378" s="406" t="s">
        <v>2595</v>
      </c>
      <c r="C378" s="170" t="s">
        <v>2594</v>
      </c>
      <c r="D378" s="405" t="s">
        <v>17779</v>
      </c>
      <c r="E378" s="404">
        <v>7000</v>
      </c>
      <c r="F378" s="434">
        <v>47541498</v>
      </c>
      <c r="G378" s="403" t="s">
        <v>20502</v>
      </c>
      <c r="H378" s="170" t="s">
        <v>2661</v>
      </c>
      <c r="I378" s="170" t="s">
        <v>2602</v>
      </c>
      <c r="J378" s="155" t="s">
        <v>2661</v>
      </c>
      <c r="K378" s="170">
        <v>1</v>
      </c>
      <c r="L378" s="170">
        <v>11</v>
      </c>
      <c r="M378" s="402">
        <v>77555.78</v>
      </c>
      <c r="N378" s="170">
        <v>1</v>
      </c>
      <c r="O378" s="170">
        <v>6</v>
      </c>
      <c r="P378" s="402">
        <v>43306.8</v>
      </c>
    </row>
    <row r="379" spans="1:16" ht="22.5" x14ac:dyDescent="0.2">
      <c r="A379" s="406" t="s">
        <v>17736</v>
      </c>
      <c r="B379" s="406" t="s">
        <v>2595</v>
      </c>
      <c r="C379" s="170" t="s">
        <v>2594</v>
      </c>
      <c r="D379" s="405" t="s">
        <v>20501</v>
      </c>
      <c r="E379" s="404">
        <v>8000</v>
      </c>
      <c r="F379" s="434">
        <v>22648931</v>
      </c>
      <c r="G379" s="403" t="s">
        <v>20500</v>
      </c>
      <c r="H379" s="170" t="s">
        <v>2753</v>
      </c>
      <c r="I379" s="170" t="s">
        <v>2602</v>
      </c>
      <c r="J379" s="155" t="s">
        <v>2753</v>
      </c>
      <c r="K379" s="170">
        <v>1</v>
      </c>
      <c r="L379" s="170">
        <v>12</v>
      </c>
      <c r="M379" s="402">
        <v>98723.11</v>
      </c>
      <c r="N379" s="170">
        <v>1</v>
      </c>
      <c r="O379" s="170">
        <v>6</v>
      </c>
      <c r="P379" s="402">
        <v>49306.8</v>
      </c>
    </row>
    <row r="380" spans="1:16" ht="22.5" x14ac:dyDescent="0.2">
      <c r="A380" s="406" t="s">
        <v>17736</v>
      </c>
      <c r="B380" s="406" t="s">
        <v>2595</v>
      </c>
      <c r="C380" s="170" t="s">
        <v>2594</v>
      </c>
      <c r="D380" s="405" t="s">
        <v>20499</v>
      </c>
      <c r="E380" s="404">
        <v>10500</v>
      </c>
      <c r="F380" s="434">
        <v>45379589</v>
      </c>
      <c r="G380" s="403" t="s">
        <v>20498</v>
      </c>
      <c r="H380" s="170" t="s">
        <v>2627</v>
      </c>
      <c r="I380" s="170" t="s">
        <v>2602</v>
      </c>
      <c r="J380" s="155" t="s">
        <v>2627</v>
      </c>
      <c r="K380" s="170"/>
      <c r="L380" s="402">
        <v>0</v>
      </c>
      <c r="M380" s="402"/>
      <c r="N380" s="170">
        <v>1</v>
      </c>
      <c r="O380" s="170">
        <v>1</v>
      </c>
      <c r="P380" s="402">
        <v>15485.599999999999</v>
      </c>
    </row>
    <row r="381" spans="1:16" ht="22.5" x14ac:dyDescent="0.2">
      <c r="A381" s="406" t="s">
        <v>17736</v>
      </c>
      <c r="B381" s="406" t="s">
        <v>2595</v>
      </c>
      <c r="C381" s="170" t="s">
        <v>2594</v>
      </c>
      <c r="D381" s="405" t="s">
        <v>18907</v>
      </c>
      <c r="E381" s="404">
        <v>7000</v>
      </c>
      <c r="F381" s="434">
        <v>40091613</v>
      </c>
      <c r="G381" s="403" t="s">
        <v>20497</v>
      </c>
      <c r="H381" s="170" t="s">
        <v>18029</v>
      </c>
      <c r="I381" s="170" t="s">
        <v>2602</v>
      </c>
      <c r="J381" s="155" t="s">
        <v>18029</v>
      </c>
      <c r="K381" s="170">
        <v>1</v>
      </c>
      <c r="L381" s="170">
        <v>12</v>
      </c>
      <c r="M381" s="402">
        <v>86989.8</v>
      </c>
      <c r="N381" s="170">
        <v>1</v>
      </c>
      <c r="O381" s="170">
        <v>6</v>
      </c>
      <c r="P381" s="402">
        <v>43306.8</v>
      </c>
    </row>
    <row r="382" spans="1:16" ht="22.5" x14ac:dyDescent="0.2">
      <c r="A382" s="406" t="s">
        <v>17736</v>
      </c>
      <c r="B382" s="406" t="s">
        <v>2595</v>
      </c>
      <c r="C382" s="170" t="s">
        <v>2594</v>
      </c>
      <c r="D382" s="405" t="s">
        <v>20496</v>
      </c>
      <c r="E382" s="404">
        <v>5000</v>
      </c>
      <c r="F382" s="434">
        <v>7244795</v>
      </c>
      <c r="G382" s="403" t="s">
        <v>20495</v>
      </c>
      <c r="H382" s="170" t="s">
        <v>2753</v>
      </c>
      <c r="I382" s="170" t="s">
        <v>2602</v>
      </c>
      <c r="J382" s="155" t="s">
        <v>2753</v>
      </c>
      <c r="K382" s="170">
        <v>1</v>
      </c>
      <c r="L382" s="170">
        <v>12</v>
      </c>
      <c r="M382" s="402">
        <v>62989.8</v>
      </c>
      <c r="N382" s="170">
        <v>1</v>
      </c>
      <c r="O382" s="170">
        <v>6</v>
      </c>
      <c r="P382" s="402">
        <v>31306.799999999996</v>
      </c>
    </row>
    <row r="383" spans="1:16" ht="22.5" x14ac:dyDescent="0.2">
      <c r="A383" s="406" t="s">
        <v>17736</v>
      </c>
      <c r="B383" s="406" t="s">
        <v>2595</v>
      </c>
      <c r="C383" s="170" t="s">
        <v>2594</v>
      </c>
      <c r="D383" s="405" t="s">
        <v>17866</v>
      </c>
      <c r="E383" s="404">
        <v>4700</v>
      </c>
      <c r="F383" s="434">
        <v>42740852</v>
      </c>
      <c r="G383" s="403" t="s">
        <v>20494</v>
      </c>
      <c r="H383" s="170" t="s">
        <v>2597</v>
      </c>
      <c r="I383" s="170" t="s">
        <v>2602</v>
      </c>
      <c r="J383" s="155" t="s">
        <v>2597</v>
      </c>
      <c r="K383" s="170">
        <v>1</v>
      </c>
      <c r="L383" s="170">
        <v>12</v>
      </c>
      <c r="M383" s="402">
        <v>59369.24</v>
      </c>
      <c r="N383" s="170">
        <v>1</v>
      </c>
      <c r="O383" s="170">
        <v>6</v>
      </c>
      <c r="P383" s="402">
        <v>29506.799999999996</v>
      </c>
    </row>
    <row r="384" spans="1:16" ht="22.5" x14ac:dyDescent="0.2">
      <c r="A384" s="406" t="s">
        <v>17736</v>
      </c>
      <c r="B384" s="406" t="s">
        <v>2595</v>
      </c>
      <c r="C384" s="170" t="s">
        <v>2594</v>
      </c>
      <c r="D384" s="405" t="s">
        <v>20493</v>
      </c>
      <c r="E384" s="404">
        <v>7000</v>
      </c>
      <c r="F384" s="434">
        <v>41234554</v>
      </c>
      <c r="G384" s="403" t="s">
        <v>20492</v>
      </c>
      <c r="H384" s="170" t="s">
        <v>20491</v>
      </c>
      <c r="I384" s="170" t="s">
        <v>19713</v>
      </c>
      <c r="J384" s="155" t="s">
        <v>20491</v>
      </c>
      <c r="K384" s="170"/>
      <c r="L384" s="402">
        <v>0</v>
      </c>
      <c r="M384" s="402"/>
      <c r="N384" s="170">
        <v>1</v>
      </c>
      <c r="O384" s="170">
        <v>6</v>
      </c>
      <c r="P384" s="402">
        <v>41673.47</v>
      </c>
    </row>
    <row r="385" spans="1:16" ht="22.5" x14ac:dyDescent="0.2">
      <c r="A385" s="406" t="s">
        <v>17736</v>
      </c>
      <c r="B385" s="406" t="s">
        <v>2595</v>
      </c>
      <c r="C385" s="170" t="s">
        <v>2594</v>
      </c>
      <c r="D385" s="405" t="s">
        <v>19967</v>
      </c>
      <c r="E385" s="404">
        <v>4800</v>
      </c>
      <c r="F385" s="434">
        <v>45432637</v>
      </c>
      <c r="G385" s="403" t="s">
        <v>20490</v>
      </c>
      <c r="H385" s="170" t="s">
        <v>19915</v>
      </c>
      <c r="I385" s="170" t="s">
        <v>2589</v>
      </c>
      <c r="J385" s="155" t="s">
        <v>19915</v>
      </c>
      <c r="K385" s="170">
        <v>1</v>
      </c>
      <c r="L385" s="170">
        <v>12</v>
      </c>
      <c r="M385" s="402">
        <v>60261.15</v>
      </c>
      <c r="N385" s="170">
        <v>1</v>
      </c>
      <c r="O385" s="170">
        <v>6</v>
      </c>
      <c r="P385" s="402">
        <v>29951.81</v>
      </c>
    </row>
    <row r="386" spans="1:16" ht="22.5" x14ac:dyDescent="0.2">
      <c r="A386" s="406" t="s">
        <v>17736</v>
      </c>
      <c r="B386" s="406" t="s">
        <v>2595</v>
      </c>
      <c r="C386" s="170" t="s">
        <v>2594</v>
      </c>
      <c r="D386" s="405" t="s">
        <v>20489</v>
      </c>
      <c r="E386" s="404">
        <v>7000</v>
      </c>
      <c r="F386" s="434">
        <v>41852899</v>
      </c>
      <c r="G386" s="403" t="s">
        <v>20488</v>
      </c>
      <c r="H386" s="170" t="s">
        <v>2597</v>
      </c>
      <c r="I386" s="170" t="s">
        <v>2602</v>
      </c>
      <c r="J386" s="155" t="s">
        <v>2597</v>
      </c>
      <c r="K386" s="170">
        <v>1</v>
      </c>
      <c r="L386" s="170">
        <v>12</v>
      </c>
      <c r="M386" s="402">
        <v>86965.5</v>
      </c>
      <c r="N386" s="170">
        <v>1</v>
      </c>
      <c r="O386" s="170">
        <v>6</v>
      </c>
      <c r="P386" s="402">
        <v>43306.8</v>
      </c>
    </row>
    <row r="387" spans="1:16" ht="22.5" x14ac:dyDescent="0.2">
      <c r="A387" s="406" t="s">
        <v>17736</v>
      </c>
      <c r="B387" s="406" t="s">
        <v>2595</v>
      </c>
      <c r="C387" s="170" t="s">
        <v>2594</v>
      </c>
      <c r="D387" s="405" t="s">
        <v>20487</v>
      </c>
      <c r="E387" s="404">
        <v>15600</v>
      </c>
      <c r="F387" s="434">
        <v>9490943</v>
      </c>
      <c r="G387" s="403" t="s">
        <v>20486</v>
      </c>
      <c r="H387" s="170" t="s">
        <v>20485</v>
      </c>
      <c r="I387" s="170" t="s">
        <v>2602</v>
      </c>
      <c r="J387" s="155" t="s">
        <v>20485</v>
      </c>
      <c r="K387" s="170">
        <v>1</v>
      </c>
      <c r="L387" s="170">
        <v>12</v>
      </c>
      <c r="M387" s="402">
        <v>185509.8</v>
      </c>
      <c r="N387" s="170">
        <v>1</v>
      </c>
      <c r="O387" s="170">
        <v>6</v>
      </c>
      <c r="P387" s="402">
        <v>94906.800000000017</v>
      </c>
    </row>
    <row r="388" spans="1:16" ht="22.5" x14ac:dyDescent="0.2">
      <c r="A388" s="406" t="s">
        <v>17736</v>
      </c>
      <c r="B388" s="406" t="s">
        <v>2595</v>
      </c>
      <c r="C388" s="170" t="s">
        <v>2594</v>
      </c>
      <c r="D388" s="405" t="s">
        <v>17858</v>
      </c>
      <c r="E388" s="404">
        <v>6500</v>
      </c>
      <c r="F388" s="434">
        <v>40148813</v>
      </c>
      <c r="G388" s="403" t="s">
        <v>20484</v>
      </c>
      <c r="H388" s="170" t="s">
        <v>2753</v>
      </c>
      <c r="I388" s="170" t="s">
        <v>2602</v>
      </c>
      <c r="J388" s="155" t="s">
        <v>2753</v>
      </c>
      <c r="K388" s="170">
        <v>1</v>
      </c>
      <c r="L388" s="170">
        <v>12</v>
      </c>
      <c r="M388" s="402">
        <v>80989.8</v>
      </c>
      <c r="N388" s="170">
        <v>1</v>
      </c>
      <c r="O388" s="170">
        <v>6</v>
      </c>
      <c r="P388" s="402">
        <v>40306.800000000003</v>
      </c>
    </row>
    <row r="389" spans="1:16" ht="22.5" x14ac:dyDescent="0.2">
      <c r="A389" s="406" t="s">
        <v>17736</v>
      </c>
      <c r="B389" s="406" t="s">
        <v>2595</v>
      </c>
      <c r="C389" s="170" t="s">
        <v>2594</v>
      </c>
      <c r="D389" s="405" t="s">
        <v>20483</v>
      </c>
      <c r="E389" s="404">
        <v>4550</v>
      </c>
      <c r="F389" s="434">
        <v>23939651</v>
      </c>
      <c r="G389" s="403" t="s">
        <v>20482</v>
      </c>
      <c r="H389" s="170" t="s">
        <v>2753</v>
      </c>
      <c r="I389" s="170" t="s">
        <v>2602</v>
      </c>
      <c r="J389" s="155" t="s">
        <v>2753</v>
      </c>
      <c r="K389" s="170">
        <v>1</v>
      </c>
      <c r="L389" s="170">
        <v>12</v>
      </c>
      <c r="M389" s="402">
        <v>57589.8</v>
      </c>
      <c r="N389" s="170">
        <v>1</v>
      </c>
      <c r="O389" s="170">
        <v>6</v>
      </c>
      <c r="P389" s="402">
        <v>28606.799999999996</v>
      </c>
    </row>
    <row r="390" spans="1:16" ht="22.5" x14ac:dyDescent="0.2">
      <c r="A390" s="406" t="s">
        <v>17736</v>
      </c>
      <c r="B390" s="406" t="s">
        <v>2595</v>
      </c>
      <c r="C390" s="170" t="s">
        <v>2594</v>
      </c>
      <c r="D390" s="405" t="s">
        <v>20481</v>
      </c>
      <c r="E390" s="404">
        <v>5000</v>
      </c>
      <c r="F390" s="434">
        <v>506924</v>
      </c>
      <c r="G390" s="403" t="s">
        <v>20480</v>
      </c>
      <c r="H390" s="170" t="s">
        <v>2597</v>
      </c>
      <c r="I390" s="170" t="s">
        <v>2602</v>
      </c>
      <c r="J390" s="155" t="s">
        <v>2597</v>
      </c>
      <c r="K390" s="170">
        <v>1</v>
      </c>
      <c r="L390" s="170">
        <v>12</v>
      </c>
      <c r="M390" s="402">
        <v>62989.8</v>
      </c>
      <c r="N390" s="170">
        <v>1</v>
      </c>
      <c r="O390" s="170">
        <v>6</v>
      </c>
      <c r="P390" s="402">
        <v>31306.799999999996</v>
      </c>
    </row>
    <row r="391" spans="1:16" ht="22.5" x14ac:dyDescent="0.2">
      <c r="A391" s="406" t="s">
        <v>17736</v>
      </c>
      <c r="B391" s="406" t="s">
        <v>2595</v>
      </c>
      <c r="C391" s="170" t="s">
        <v>2594</v>
      </c>
      <c r="D391" s="405" t="s">
        <v>20479</v>
      </c>
      <c r="E391" s="404">
        <v>10000</v>
      </c>
      <c r="F391" s="434">
        <v>40829223</v>
      </c>
      <c r="G391" s="403" t="s">
        <v>20478</v>
      </c>
      <c r="H391" s="170" t="s">
        <v>20027</v>
      </c>
      <c r="I391" s="170" t="s">
        <v>2602</v>
      </c>
      <c r="J391" s="155" t="s">
        <v>20027</v>
      </c>
      <c r="K391" s="170">
        <v>1</v>
      </c>
      <c r="L391" s="170">
        <v>12</v>
      </c>
      <c r="M391" s="402">
        <v>122989.8</v>
      </c>
      <c r="N391" s="170">
        <v>1</v>
      </c>
      <c r="O391" s="170">
        <v>6</v>
      </c>
      <c r="P391" s="402">
        <v>61233.880000000005</v>
      </c>
    </row>
    <row r="392" spans="1:16" ht="22.5" x14ac:dyDescent="0.2">
      <c r="A392" s="406" t="s">
        <v>17736</v>
      </c>
      <c r="B392" s="406" t="s">
        <v>2595</v>
      </c>
      <c r="C392" s="170" t="s">
        <v>2594</v>
      </c>
      <c r="D392" s="405" t="s">
        <v>20477</v>
      </c>
      <c r="E392" s="404">
        <v>7000</v>
      </c>
      <c r="F392" s="434">
        <v>16467560</v>
      </c>
      <c r="G392" s="403" t="s">
        <v>20476</v>
      </c>
      <c r="H392" s="170" t="s">
        <v>17947</v>
      </c>
      <c r="I392" s="170" t="s">
        <v>2602</v>
      </c>
      <c r="J392" s="155" t="s">
        <v>17947</v>
      </c>
      <c r="K392" s="170">
        <v>1</v>
      </c>
      <c r="L392" s="170">
        <v>12</v>
      </c>
      <c r="M392" s="402">
        <v>86989.8</v>
      </c>
      <c r="N392" s="170">
        <v>1</v>
      </c>
      <c r="O392" s="170">
        <v>6</v>
      </c>
      <c r="P392" s="402">
        <v>43306.8</v>
      </c>
    </row>
    <row r="393" spans="1:16" ht="22.5" x14ac:dyDescent="0.2">
      <c r="A393" s="406" t="s">
        <v>17736</v>
      </c>
      <c r="B393" s="406" t="s">
        <v>2595</v>
      </c>
      <c r="C393" s="170" t="s">
        <v>2594</v>
      </c>
      <c r="D393" s="405" t="s">
        <v>17869</v>
      </c>
      <c r="E393" s="404">
        <v>7000</v>
      </c>
      <c r="F393" s="434">
        <v>46707681</v>
      </c>
      <c r="G393" s="403" t="s">
        <v>20475</v>
      </c>
      <c r="H393" s="170" t="s">
        <v>2661</v>
      </c>
      <c r="I393" s="170" t="s">
        <v>2602</v>
      </c>
      <c r="J393" s="155" t="s">
        <v>2661</v>
      </c>
      <c r="K393" s="170"/>
      <c r="L393" s="402">
        <v>0</v>
      </c>
      <c r="M393" s="402"/>
      <c r="N393" s="170">
        <v>1</v>
      </c>
      <c r="O393" s="170">
        <v>6</v>
      </c>
      <c r="P393" s="402">
        <v>40973.47</v>
      </c>
    </row>
    <row r="394" spans="1:16" ht="22.5" x14ac:dyDescent="0.2">
      <c r="A394" s="406" t="s">
        <v>17736</v>
      </c>
      <c r="B394" s="406" t="s">
        <v>2595</v>
      </c>
      <c r="C394" s="170" t="s">
        <v>2594</v>
      </c>
      <c r="D394" s="405" t="s">
        <v>20474</v>
      </c>
      <c r="E394" s="404">
        <v>9000</v>
      </c>
      <c r="F394" s="434">
        <v>10322698</v>
      </c>
      <c r="G394" s="403" t="s">
        <v>20473</v>
      </c>
      <c r="H394" s="170" t="s">
        <v>2627</v>
      </c>
      <c r="I394" s="170" t="s">
        <v>2602</v>
      </c>
      <c r="J394" s="155" t="s">
        <v>2627</v>
      </c>
      <c r="K394" s="170">
        <v>1</v>
      </c>
      <c r="L394" s="170">
        <v>12</v>
      </c>
      <c r="M394" s="402">
        <v>110989.8</v>
      </c>
      <c r="N394" s="170">
        <v>1</v>
      </c>
      <c r="O394" s="170">
        <v>6</v>
      </c>
      <c r="P394" s="402">
        <v>55306.8</v>
      </c>
    </row>
    <row r="395" spans="1:16" ht="22.5" x14ac:dyDescent="0.2">
      <c r="A395" s="406" t="s">
        <v>17736</v>
      </c>
      <c r="B395" s="406" t="s">
        <v>2595</v>
      </c>
      <c r="C395" s="170" t="s">
        <v>2594</v>
      </c>
      <c r="D395" s="405" t="s">
        <v>20472</v>
      </c>
      <c r="E395" s="404">
        <v>4500</v>
      </c>
      <c r="F395" s="434">
        <v>73992512</v>
      </c>
      <c r="G395" s="403" t="s">
        <v>20471</v>
      </c>
      <c r="H395" s="170" t="s">
        <v>2662</v>
      </c>
      <c r="I395" s="170" t="s">
        <v>2589</v>
      </c>
      <c r="J395" s="155" t="s">
        <v>2662</v>
      </c>
      <c r="K395" s="170"/>
      <c r="L395" s="402">
        <v>0</v>
      </c>
      <c r="M395" s="402"/>
      <c r="N395" s="170">
        <v>1</v>
      </c>
      <c r="O395" s="170">
        <v>4</v>
      </c>
      <c r="P395" s="402">
        <v>18571.199999999997</v>
      </c>
    </row>
    <row r="396" spans="1:16" ht="22.5" x14ac:dyDescent="0.2">
      <c r="A396" s="406" t="s">
        <v>17736</v>
      </c>
      <c r="B396" s="406" t="s">
        <v>2595</v>
      </c>
      <c r="C396" s="170" t="s">
        <v>2594</v>
      </c>
      <c r="D396" s="405" t="s">
        <v>20328</v>
      </c>
      <c r="E396" s="404">
        <v>3000</v>
      </c>
      <c r="F396" s="434">
        <v>40487932</v>
      </c>
      <c r="G396" s="403" t="s">
        <v>20470</v>
      </c>
      <c r="H396" s="170" t="s">
        <v>20326</v>
      </c>
      <c r="I396" s="170" t="s">
        <v>17747</v>
      </c>
      <c r="J396" s="155" t="s">
        <v>20326</v>
      </c>
      <c r="K396" s="170">
        <v>1</v>
      </c>
      <c r="L396" s="170">
        <v>12</v>
      </c>
      <c r="M396" s="402">
        <v>38958.97</v>
      </c>
      <c r="N396" s="170">
        <v>1</v>
      </c>
      <c r="O396" s="170">
        <v>6</v>
      </c>
      <c r="P396" s="402">
        <v>19306.8</v>
      </c>
    </row>
    <row r="397" spans="1:16" ht="22.5" x14ac:dyDescent="0.2">
      <c r="A397" s="406" t="s">
        <v>17736</v>
      </c>
      <c r="B397" s="406" t="s">
        <v>2595</v>
      </c>
      <c r="C397" s="170" t="s">
        <v>2594</v>
      </c>
      <c r="D397" s="405" t="s">
        <v>20469</v>
      </c>
      <c r="E397" s="404">
        <v>5000</v>
      </c>
      <c r="F397" s="434">
        <v>43644240</v>
      </c>
      <c r="G397" s="403" t="s">
        <v>20468</v>
      </c>
      <c r="H397" s="170" t="s">
        <v>2597</v>
      </c>
      <c r="I397" s="170" t="s">
        <v>2602</v>
      </c>
      <c r="J397" s="155" t="s">
        <v>2597</v>
      </c>
      <c r="K397" s="170">
        <v>1</v>
      </c>
      <c r="L397" s="170">
        <v>12</v>
      </c>
      <c r="M397" s="402">
        <v>62890.5</v>
      </c>
      <c r="N397" s="170">
        <v>1</v>
      </c>
      <c r="O397" s="170">
        <v>5</v>
      </c>
      <c r="P397" s="402">
        <v>24158.349999999995</v>
      </c>
    </row>
    <row r="398" spans="1:16" ht="22.5" x14ac:dyDescent="0.2">
      <c r="A398" s="406" t="s">
        <v>17736</v>
      </c>
      <c r="B398" s="406" t="s">
        <v>2595</v>
      </c>
      <c r="C398" s="170" t="s">
        <v>2594</v>
      </c>
      <c r="D398" s="405" t="s">
        <v>20467</v>
      </c>
      <c r="E398" s="404">
        <v>11500</v>
      </c>
      <c r="F398" s="434">
        <v>40719703</v>
      </c>
      <c r="G398" s="403" t="s">
        <v>20466</v>
      </c>
      <c r="H398" s="170" t="s">
        <v>4810</v>
      </c>
      <c r="I398" s="170" t="s">
        <v>2602</v>
      </c>
      <c r="J398" s="155" t="s">
        <v>4810</v>
      </c>
      <c r="K398" s="170">
        <v>1</v>
      </c>
      <c r="L398" s="170">
        <v>12</v>
      </c>
      <c r="M398" s="402">
        <v>172740.61</v>
      </c>
      <c r="N398" s="170"/>
      <c r="O398" s="402">
        <v>0</v>
      </c>
      <c r="P398" s="402"/>
    </row>
    <row r="399" spans="1:16" ht="22.5" x14ac:dyDescent="0.2">
      <c r="A399" s="406" t="s">
        <v>17736</v>
      </c>
      <c r="B399" s="406" t="s">
        <v>2595</v>
      </c>
      <c r="C399" s="170" t="s">
        <v>2594</v>
      </c>
      <c r="D399" s="405" t="s">
        <v>20465</v>
      </c>
      <c r="E399" s="404">
        <v>5000</v>
      </c>
      <c r="F399" s="434">
        <v>26622734</v>
      </c>
      <c r="G399" s="403" t="s">
        <v>20464</v>
      </c>
      <c r="H399" s="170" t="s">
        <v>2753</v>
      </c>
      <c r="I399" s="170" t="s">
        <v>2602</v>
      </c>
      <c r="J399" s="155" t="s">
        <v>2753</v>
      </c>
      <c r="K399" s="170">
        <v>1</v>
      </c>
      <c r="L399" s="170">
        <v>12</v>
      </c>
      <c r="M399" s="402">
        <v>62866.54</v>
      </c>
      <c r="N399" s="170">
        <v>1</v>
      </c>
      <c r="O399" s="170">
        <v>6</v>
      </c>
      <c r="P399" s="402">
        <v>31306.799999999996</v>
      </c>
    </row>
    <row r="400" spans="1:16" ht="22.5" x14ac:dyDescent="0.2">
      <c r="A400" s="406" t="s">
        <v>17736</v>
      </c>
      <c r="B400" s="406" t="s">
        <v>2595</v>
      </c>
      <c r="C400" s="170" t="s">
        <v>2594</v>
      </c>
      <c r="D400" s="405" t="s">
        <v>18356</v>
      </c>
      <c r="E400" s="404">
        <v>3000</v>
      </c>
      <c r="F400" s="434">
        <v>47068287</v>
      </c>
      <c r="G400" s="403" t="s">
        <v>20463</v>
      </c>
      <c r="H400" s="170" t="s">
        <v>4002</v>
      </c>
      <c r="I400" s="170" t="s">
        <v>2589</v>
      </c>
      <c r="J400" s="155" t="s">
        <v>4002</v>
      </c>
      <c r="K400" s="170">
        <v>1</v>
      </c>
      <c r="L400" s="170">
        <v>12</v>
      </c>
      <c r="M400" s="402">
        <v>40041.480000000003</v>
      </c>
      <c r="N400" s="170"/>
      <c r="O400" s="402">
        <v>0</v>
      </c>
      <c r="P400" s="402"/>
    </row>
    <row r="401" spans="1:16" ht="22.5" x14ac:dyDescent="0.2">
      <c r="A401" s="406" t="s">
        <v>17736</v>
      </c>
      <c r="B401" s="406" t="s">
        <v>2595</v>
      </c>
      <c r="C401" s="170" t="s">
        <v>2594</v>
      </c>
      <c r="D401" s="405" t="s">
        <v>20462</v>
      </c>
      <c r="E401" s="404">
        <v>14500</v>
      </c>
      <c r="F401" s="434">
        <v>16656765</v>
      </c>
      <c r="G401" s="403" t="s">
        <v>20461</v>
      </c>
      <c r="H401" s="170" t="s">
        <v>2661</v>
      </c>
      <c r="I401" s="170" t="s">
        <v>2602</v>
      </c>
      <c r="J401" s="155" t="s">
        <v>2661</v>
      </c>
      <c r="K401" s="170">
        <v>1</v>
      </c>
      <c r="L401" s="170">
        <v>12</v>
      </c>
      <c r="M401" s="402">
        <v>176989.8</v>
      </c>
      <c r="N401" s="170">
        <v>1</v>
      </c>
      <c r="O401" s="170">
        <v>6</v>
      </c>
      <c r="P401" s="402">
        <v>88306.800000000017</v>
      </c>
    </row>
    <row r="402" spans="1:16" ht="22.5" x14ac:dyDescent="0.2">
      <c r="A402" s="406" t="s">
        <v>17736</v>
      </c>
      <c r="B402" s="406" t="s">
        <v>2595</v>
      </c>
      <c r="C402" s="170" t="s">
        <v>2594</v>
      </c>
      <c r="D402" s="405" t="s">
        <v>20460</v>
      </c>
      <c r="E402" s="404">
        <v>12000</v>
      </c>
      <c r="F402" s="434">
        <v>41370679</v>
      </c>
      <c r="G402" s="403" t="s">
        <v>20459</v>
      </c>
      <c r="H402" s="170" t="s">
        <v>17815</v>
      </c>
      <c r="I402" s="170" t="s">
        <v>2602</v>
      </c>
      <c r="J402" s="155" t="s">
        <v>17815</v>
      </c>
      <c r="K402" s="170">
        <v>1</v>
      </c>
      <c r="L402" s="170">
        <v>11</v>
      </c>
      <c r="M402" s="402">
        <v>134549.79</v>
      </c>
      <c r="N402" s="170">
        <v>1</v>
      </c>
      <c r="O402" s="170">
        <v>6</v>
      </c>
      <c r="P402" s="402">
        <v>85959.58</v>
      </c>
    </row>
    <row r="403" spans="1:16" ht="22.5" x14ac:dyDescent="0.2">
      <c r="A403" s="406" t="s">
        <v>17736</v>
      </c>
      <c r="B403" s="406" t="s">
        <v>2595</v>
      </c>
      <c r="C403" s="170" t="s">
        <v>2594</v>
      </c>
      <c r="D403" s="405" t="s">
        <v>20458</v>
      </c>
      <c r="E403" s="404">
        <v>13500</v>
      </c>
      <c r="F403" s="434">
        <v>17530005</v>
      </c>
      <c r="G403" s="403" t="s">
        <v>20457</v>
      </c>
      <c r="H403" s="170" t="s">
        <v>6362</v>
      </c>
      <c r="I403" s="170" t="s">
        <v>2602</v>
      </c>
      <c r="J403" s="155" t="s">
        <v>6362</v>
      </c>
      <c r="K403" s="170">
        <v>1</v>
      </c>
      <c r="L403" s="170">
        <v>1</v>
      </c>
      <c r="M403" s="402">
        <v>17321.63</v>
      </c>
      <c r="N403" s="170">
        <v>1</v>
      </c>
      <c r="O403" s="170">
        <v>1</v>
      </c>
      <c r="P403" s="402">
        <v>16448.099999999999</v>
      </c>
    </row>
    <row r="404" spans="1:16" ht="22.5" x14ac:dyDescent="0.2">
      <c r="A404" s="406" t="s">
        <v>17736</v>
      </c>
      <c r="B404" s="406" t="s">
        <v>2595</v>
      </c>
      <c r="C404" s="170" t="s">
        <v>2594</v>
      </c>
      <c r="D404" s="405" t="s">
        <v>17790</v>
      </c>
      <c r="E404" s="404">
        <v>5500</v>
      </c>
      <c r="F404" s="434">
        <v>10049056</v>
      </c>
      <c r="G404" s="403" t="s">
        <v>20456</v>
      </c>
      <c r="H404" s="170" t="s">
        <v>3395</v>
      </c>
      <c r="I404" s="170" t="s">
        <v>2589</v>
      </c>
      <c r="J404" s="155" t="s">
        <v>3395</v>
      </c>
      <c r="K404" s="170">
        <v>1</v>
      </c>
      <c r="L404" s="170">
        <v>1</v>
      </c>
      <c r="M404" s="402">
        <v>4140.82</v>
      </c>
      <c r="N404" s="170">
        <v>1</v>
      </c>
      <c r="O404" s="170">
        <v>6</v>
      </c>
      <c r="P404" s="402">
        <v>34201.770000000004</v>
      </c>
    </row>
    <row r="405" spans="1:16" ht="22.5" x14ac:dyDescent="0.2">
      <c r="A405" s="406" t="s">
        <v>17736</v>
      </c>
      <c r="B405" s="406" t="s">
        <v>2595</v>
      </c>
      <c r="C405" s="170" t="s">
        <v>2594</v>
      </c>
      <c r="D405" s="405" t="s">
        <v>20455</v>
      </c>
      <c r="E405" s="404">
        <v>5000</v>
      </c>
      <c r="F405" s="434">
        <v>41435602</v>
      </c>
      <c r="G405" s="403" t="s">
        <v>20454</v>
      </c>
      <c r="H405" s="170" t="s">
        <v>2627</v>
      </c>
      <c r="I405" s="170" t="s">
        <v>2602</v>
      </c>
      <c r="J405" s="155" t="s">
        <v>2627</v>
      </c>
      <c r="K405" s="170">
        <v>1</v>
      </c>
      <c r="L405" s="170">
        <v>12</v>
      </c>
      <c r="M405" s="402">
        <v>62989.8</v>
      </c>
      <c r="N405" s="170">
        <v>1</v>
      </c>
      <c r="O405" s="170">
        <v>6</v>
      </c>
      <c r="P405" s="402">
        <v>31306.799999999996</v>
      </c>
    </row>
    <row r="406" spans="1:16" ht="22.5" x14ac:dyDescent="0.2">
      <c r="A406" s="406" t="s">
        <v>17736</v>
      </c>
      <c r="B406" s="406" t="s">
        <v>2595</v>
      </c>
      <c r="C406" s="170" t="s">
        <v>2594</v>
      </c>
      <c r="D406" s="405" t="s">
        <v>4784</v>
      </c>
      <c r="E406" s="404">
        <v>3500</v>
      </c>
      <c r="F406" s="434">
        <v>40782823</v>
      </c>
      <c r="G406" s="403" t="s">
        <v>20453</v>
      </c>
      <c r="H406" s="170" t="s">
        <v>2627</v>
      </c>
      <c r="I406" s="170" t="s">
        <v>2602</v>
      </c>
      <c r="J406" s="155" t="s">
        <v>2627</v>
      </c>
      <c r="K406" s="170"/>
      <c r="L406" s="402">
        <v>0</v>
      </c>
      <c r="M406" s="402"/>
      <c r="N406" s="170">
        <v>1</v>
      </c>
      <c r="O406" s="170">
        <v>6</v>
      </c>
      <c r="P406" s="402">
        <v>21606.799999999996</v>
      </c>
    </row>
    <row r="407" spans="1:16" ht="22.5" x14ac:dyDescent="0.2">
      <c r="A407" s="406" t="s">
        <v>17736</v>
      </c>
      <c r="B407" s="406" t="s">
        <v>2595</v>
      </c>
      <c r="C407" s="170" t="s">
        <v>2594</v>
      </c>
      <c r="D407" s="405" t="s">
        <v>20452</v>
      </c>
      <c r="E407" s="404">
        <v>9500</v>
      </c>
      <c r="F407" s="434">
        <v>45835423</v>
      </c>
      <c r="G407" s="403" t="s">
        <v>20451</v>
      </c>
      <c r="H407" s="170" t="s">
        <v>3567</v>
      </c>
      <c r="I407" s="170" t="s">
        <v>2589</v>
      </c>
      <c r="J407" s="155" t="s">
        <v>3567</v>
      </c>
      <c r="K407" s="170">
        <v>1</v>
      </c>
      <c r="L407" s="170">
        <v>2</v>
      </c>
      <c r="M407" s="402">
        <v>19428.3</v>
      </c>
      <c r="N407" s="170">
        <v>1</v>
      </c>
      <c r="O407" s="170">
        <v>5</v>
      </c>
      <c r="P407" s="402">
        <v>43812.61</v>
      </c>
    </row>
    <row r="408" spans="1:16" ht="22.5" x14ac:dyDescent="0.2">
      <c r="A408" s="406" t="s">
        <v>17736</v>
      </c>
      <c r="B408" s="406" t="s">
        <v>2595</v>
      </c>
      <c r="C408" s="170" t="s">
        <v>2594</v>
      </c>
      <c r="D408" s="405" t="s">
        <v>17781</v>
      </c>
      <c r="E408" s="404">
        <v>9500</v>
      </c>
      <c r="F408" s="434">
        <v>41754178</v>
      </c>
      <c r="G408" s="403" t="s">
        <v>20450</v>
      </c>
      <c r="H408" s="170" t="s">
        <v>4810</v>
      </c>
      <c r="I408" s="170" t="s">
        <v>2602</v>
      </c>
      <c r="J408" s="155" t="s">
        <v>4810</v>
      </c>
      <c r="K408" s="170">
        <v>1</v>
      </c>
      <c r="L408" s="170">
        <v>12</v>
      </c>
      <c r="M408" s="402">
        <v>116693.6</v>
      </c>
      <c r="N408" s="170">
        <v>1</v>
      </c>
      <c r="O408" s="170">
        <v>2</v>
      </c>
      <c r="P408" s="402">
        <v>17476.13</v>
      </c>
    </row>
    <row r="409" spans="1:16" ht="22.5" x14ac:dyDescent="0.2">
      <c r="A409" s="406" t="s">
        <v>17736</v>
      </c>
      <c r="B409" s="406" t="s">
        <v>2595</v>
      </c>
      <c r="C409" s="170" t="s">
        <v>2594</v>
      </c>
      <c r="D409" s="405" t="s">
        <v>20449</v>
      </c>
      <c r="E409" s="404">
        <v>10000</v>
      </c>
      <c r="F409" s="434">
        <v>70233184</v>
      </c>
      <c r="G409" s="403" t="s">
        <v>20448</v>
      </c>
      <c r="H409" s="170" t="s">
        <v>2627</v>
      </c>
      <c r="I409" s="170" t="s">
        <v>2602</v>
      </c>
      <c r="J409" s="155" t="s">
        <v>2627</v>
      </c>
      <c r="K409" s="170">
        <v>1</v>
      </c>
      <c r="L409" s="170">
        <v>12</v>
      </c>
      <c r="M409" s="402">
        <v>122478.03</v>
      </c>
      <c r="N409" s="170">
        <v>1</v>
      </c>
      <c r="O409" s="170">
        <v>6</v>
      </c>
      <c r="P409" s="402">
        <v>61306.8</v>
      </c>
    </row>
    <row r="410" spans="1:16" ht="22.5" x14ac:dyDescent="0.2">
      <c r="A410" s="406" t="s">
        <v>17736</v>
      </c>
      <c r="B410" s="406" t="s">
        <v>2595</v>
      </c>
      <c r="C410" s="170" t="s">
        <v>2594</v>
      </c>
      <c r="D410" s="405" t="s">
        <v>20447</v>
      </c>
      <c r="E410" s="404">
        <v>5000</v>
      </c>
      <c r="F410" s="434">
        <v>41842502</v>
      </c>
      <c r="G410" s="403" t="s">
        <v>20446</v>
      </c>
      <c r="H410" s="170" t="s">
        <v>2753</v>
      </c>
      <c r="I410" s="170" t="s">
        <v>2602</v>
      </c>
      <c r="J410" s="155" t="s">
        <v>2753</v>
      </c>
      <c r="K410" s="170">
        <v>1</v>
      </c>
      <c r="L410" s="170">
        <v>12</v>
      </c>
      <c r="M410" s="402">
        <v>62989.8</v>
      </c>
      <c r="N410" s="170">
        <v>1</v>
      </c>
      <c r="O410" s="170">
        <v>6</v>
      </c>
      <c r="P410" s="402">
        <v>31306.799999999996</v>
      </c>
    </row>
    <row r="411" spans="1:16" ht="22.5" x14ac:dyDescent="0.2">
      <c r="A411" s="406" t="s">
        <v>17736</v>
      </c>
      <c r="B411" s="406" t="s">
        <v>2595</v>
      </c>
      <c r="C411" s="170" t="s">
        <v>2594</v>
      </c>
      <c r="D411" s="405" t="s">
        <v>20445</v>
      </c>
      <c r="E411" s="404">
        <v>7000</v>
      </c>
      <c r="F411" s="434">
        <v>1333556</v>
      </c>
      <c r="G411" s="403" t="s">
        <v>20444</v>
      </c>
      <c r="H411" s="170" t="s">
        <v>17815</v>
      </c>
      <c r="I411" s="170" t="s">
        <v>2602</v>
      </c>
      <c r="J411" s="155" t="s">
        <v>17815</v>
      </c>
      <c r="K411" s="170">
        <v>1</v>
      </c>
      <c r="L411" s="170">
        <v>12</v>
      </c>
      <c r="M411" s="402">
        <v>86989.8</v>
      </c>
      <c r="N411" s="170">
        <v>1</v>
      </c>
      <c r="O411" s="170">
        <v>6</v>
      </c>
      <c r="P411" s="402">
        <v>43306.8</v>
      </c>
    </row>
    <row r="412" spans="1:16" ht="22.5" x14ac:dyDescent="0.2">
      <c r="A412" s="406" t="s">
        <v>17736</v>
      </c>
      <c r="B412" s="406" t="s">
        <v>2595</v>
      </c>
      <c r="C412" s="170" t="s">
        <v>2594</v>
      </c>
      <c r="D412" s="405" t="s">
        <v>18701</v>
      </c>
      <c r="E412" s="404">
        <v>6000</v>
      </c>
      <c r="F412" s="434">
        <v>42325617</v>
      </c>
      <c r="G412" s="403" t="s">
        <v>20443</v>
      </c>
      <c r="H412" s="170" t="s">
        <v>2597</v>
      </c>
      <c r="I412" s="170" t="s">
        <v>2602</v>
      </c>
      <c r="J412" s="155" t="s">
        <v>2597</v>
      </c>
      <c r="K412" s="170">
        <v>1</v>
      </c>
      <c r="L412" s="170">
        <v>12</v>
      </c>
      <c r="M412" s="402">
        <v>74967.72</v>
      </c>
      <c r="N412" s="170">
        <v>1</v>
      </c>
      <c r="O412" s="170">
        <v>6</v>
      </c>
      <c r="P412" s="402">
        <v>37306.800000000003</v>
      </c>
    </row>
    <row r="413" spans="1:16" ht="22.5" x14ac:dyDescent="0.2">
      <c r="A413" s="406" t="s">
        <v>17736</v>
      </c>
      <c r="B413" s="406" t="s">
        <v>2595</v>
      </c>
      <c r="C413" s="170" t="s">
        <v>2594</v>
      </c>
      <c r="D413" s="405" t="s">
        <v>20442</v>
      </c>
      <c r="E413" s="404">
        <v>10000</v>
      </c>
      <c r="F413" s="434">
        <v>41725920</v>
      </c>
      <c r="G413" s="403" t="s">
        <v>20441</v>
      </c>
      <c r="H413" s="170" t="s">
        <v>2753</v>
      </c>
      <c r="I413" s="170" t="s">
        <v>2602</v>
      </c>
      <c r="J413" s="155" t="s">
        <v>2753</v>
      </c>
      <c r="K413" s="170">
        <v>1</v>
      </c>
      <c r="L413" s="170">
        <v>9</v>
      </c>
      <c r="M413" s="402">
        <v>86989.8</v>
      </c>
      <c r="N413" s="170">
        <v>1</v>
      </c>
      <c r="O413" s="170">
        <v>6</v>
      </c>
      <c r="P413" s="402">
        <v>76376.240000000005</v>
      </c>
    </row>
    <row r="414" spans="1:16" ht="22.5" x14ac:dyDescent="0.2">
      <c r="A414" s="406" t="s">
        <v>17736</v>
      </c>
      <c r="B414" s="406" t="s">
        <v>2595</v>
      </c>
      <c r="C414" s="170" t="s">
        <v>2594</v>
      </c>
      <c r="D414" s="405" t="s">
        <v>20440</v>
      </c>
      <c r="E414" s="404">
        <v>12000</v>
      </c>
      <c r="F414" s="434">
        <v>41354871</v>
      </c>
      <c r="G414" s="403" t="s">
        <v>20439</v>
      </c>
      <c r="H414" s="170" t="s">
        <v>2661</v>
      </c>
      <c r="I414" s="170" t="s">
        <v>2602</v>
      </c>
      <c r="J414" s="155" t="s">
        <v>2661</v>
      </c>
      <c r="K414" s="170"/>
      <c r="L414" s="402">
        <v>0</v>
      </c>
      <c r="M414" s="402"/>
      <c r="N414" s="170">
        <v>1</v>
      </c>
      <c r="O414" s="170">
        <v>4</v>
      </c>
      <c r="P414" s="402">
        <v>48871.200000000004</v>
      </c>
    </row>
    <row r="415" spans="1:16" ht="22.5" x14ac:dyDescent="0.2">
      <c r="A415" s="406" t="s">
        <v>17736</v>
      </c>
      <c r="B415" s="406" t="s">
        <v>2595</v>
      </c>
      <c r="C415" s="170" t="s">
        <v>2594</v>
      </c>
      <c r="D415" s="405" t="s">
        <v>18231</v>
      </c>
      <c r="E415" s="404">
        <v>6000</v>
      </c>
      <c r="F415" s="434">
        <v>42290036</v>
      </c>
      <c r="G415" s="403" t="s">
        <v>20438</v>
      </c>
      <c r="H415" s="170" t="s">
        <v>2661</v>
      </c>
      <c r="I415" s="170" t="s">
        <v>2602</v>
      </c>
      <c r="J415" s="155" t="s">
        <v>2661</v>
      </c>
      <c r="K415" s="170">
        <v>1</v>
      </c>
      <c r="L415" s="170">
        <v>12</v>
      </c>
      <c r="M415" s="402">
        <v>74580.179999999993</v>
      </c>
      <c r="N415" s="170">
        <v>1</v>
      </c>
      <c r="O415" s="170">
        <v>6</v>
      </c>
      <c r="P415" s="402">
        <v>37306.800000000003</v>
      </c>
    </row>
    <row r="416" spans="1:16" ht="22.5" x14ac:dyDescent="0.2">
      <c r="A416" s="406" t="s">
        <v>17736</v>
      </c>
      <c r="B416" s="406" t="s">
        <v>2595</v>
      </c>
      <c r="C416" s="170" t="s">
        <v>2594</v>
      </c>
      <c r="D416" s="405" t="s">
        <v>17825</v>
      </c>
      <c r="E416" s="404">
        <v>5300</v>
      </c>
      <c r="F416" s="434">
        <v>40864918</v>
      </c>
      <c r="G416" s="403" t="s">
        <v>20437</v>
      </c>
      <c r="H416" s="170" t="s">
        <v>2753</v>
      </c>
      <c r="I416" s="170" t="s">
        <v>2602</v>
      </c>
      <c r="J416" s="155" t="s">
        <v>2753</v>
      </c>
      <c r="K416" s="170">
        <v>1</v>
      </c>
      <c r="L416" s="170">
        <v>12</v>
      </c>
      <c r="M416" s="402">
        <v>66589.8</v>
      </c>
      <c r="N416" s="170">
        <v>1</v>
      </c>
      <c r="O416" s="170">
        <v>6</v>
      </c>
      <c r="P416" s="402">
        <v>33106.800000000003</v>
      </c>
    </row>
    <row r="417" spans="1:16" ht="22.5" x14ac:dyDescent="0.2">
      <c r="A417" s="406" t="s">
        <v>17736</v>
      </c>
      <c r="B417" s="406" t="s">
        <v>2595</v>
      </c>
      <c r="C417" s="170" t="s">
        <v>2594</v>
      </c>
      <c r="D417" s="405" t="s">
        <v>20436</v>
      </c>
      <c r="E417" s="404">
        <v>6500</v>
      </c>
      <c r="F417" s="434">
        <v>73390103</v>
      </c>
      <c r="G417" s="403" t="s">
        <v>20435</v>
      </c>
      <c r="H417" s="170" t="s">
        <v>2753</v>
      </c>
      <c r="I417" s="170" t="s">
        <v>2602</v>
      </c>
      <c r="J417" s="155" t="s">
        <v>2753</v>
      </c>
      <c r="K417" s="170"/>
      <c r="L417" s="402">
        <v>0</v>
      </c>
      <c r="M417" s="402"/>
      <c r="N417" s="170">
        <v>1</v>
      </c>
      <c r="O417" s="170">
        <v>6</v>
      </c>
      <c r="P417" s="402">
        <v>38790.130000000005</v>
      </c>
    </row>
    <row r="418" spans="1:16" ht="22.5" x14ac:dyDescent="0.2">
      <c r="A418" s="406" t="s">
        <v>17736</v>
      </c>
      <c r="B418" s="406" t="s">
        <v>2595</v>
      </c>
      <c r="C418" s="170" t="s">
        <v>2594</v>
      </c>
      <c r="D418" s="405" t="s">
        <v>20434</v>
      </c>
      <c r="E418" s="404">
        <v>12000</v>
      </c>
      <c r="F418" s="434">
        <v>41632005</v>
      </c>
      <c r="G418" s="403" t="s">
        <v>20433</v>
      </c>
      <c r="H418" s="170" t="s">
        <v>2661</v>
      </c>
      <c r="I418" s="170" t="s">
        <v>2602</v>
      </c>
      <c r="J418" s="155" t="s">
        <v>2661</v>
      </c>
      <c r="K418" s="170">
        <v>1</v>
      </c>
      <c r="L418" s="170">
        <v>1</v>
      </c>
      <c r="M418" s="402">
        <v>8174.15</v>
      </c>
      <c r="N418" s="170">
        <v>1</v>
      </c>
      <c r="O418" s="170">
        <v>6</v>
      </c>
      <c r="P418" s="402">
        <v>73306.8</v>
      </c>
    </row>
    <row r="419" spans="1:16" ht="22.5" x14ac:dyDescent="0.2">
      <c r="A419" s="406" t="s">
        <v>17736</v>
      </c>
      <c r="B419" s="406" t="s">
        <v>2595</v>
      </c>
      <c r="C419" s="170" t="s">
        <v>2594</v>
      </c>
      <c r="D419" s="405" t="s">
        <v>20432</v>
      </c>
      <c r="E419" s="404">
        <v>10000</v>
      </c>
      <c r="F419" s="434">
        <v>72214025</v>
      </c>
      <c r="G419" s="403" t="s">
        <v>20431</v>
      </c>
      <c r="H419" s="170" t="s">
        <v>2627</v>
      </c>
      <c r="I419" s="170" t="s">
        <v>2602</v>
      </c>
      <c r="J419" s="155" t="s">
        <v>2627</v>
      </c>
      <c r="K419" s="170">
        <v>1</v>
      </c>
      <c r="L419" s="170">
        <v>10</v>
      </c>
      <c r="M419" s="402">
        <v>97424.67</v>
      </c>
      <c r="N419" s="170">
        <v>1</v>
      </c>
      <c r="O419" s="170">
        <v>6</v>
      </c>
      <c r="P419" s="402">
        <v>69751.240000000005</v>
      </c>
    </row>
    <row r="420" spans="1:16" ht="22.5" x14ac:dyDescent="0.2">
      <c r="A420" s="406" t="s">
        <v>17736</v>
      </c>
      <c r="B420" s="406" t="s">
        <v>2595</v>
      </c>
      <c r="C420" s="170" t="s">
        <v>2594</v>
      </c>
      <c r="D420" s="405" t="s">
        <v>9257</v>
      </c>
      <c r="E420" s="404">
        <v>2500</v>
      </c>
      <c r="F420" s="434">
        <v>74499294</v>
      </c>
      <c r="G420" s="403" t="s">
        <v>20430</v>
      </c>
      <c r="H420" s="170" t="s">
        <v>2892</v>
      </c>
      <c r="I420" s="170" t="s">
        <v>2892</v>
      </c>
      <c r="J420" s="155" t="s">
        <v>2892</v>
      </c>
      <c r="K420" s="170">
        <v>1</v>
      </c>
      <c r="L420" s="170">
        <v>1</v>
      </c>
      <c r="M420" s="402">
        <v>1907.5</v>
      </c>
      <c r="N420" s="170">
        <v>1</v>
      </c>
      <c r="O420" s="170">
        <v>6</v>
      </c>
      <c r="P420" s="402">
        <v>16306.8</v>
      </c>
    </row>
    <row r="421" spans="1:16" ht="22.5" x14ac:dyDescent="0.2">
      <c r="A421" s="406" t="s">
        <v>17736</v>
      </c>
      <c r="B421" s="406" t="s">
        <v>2595</v>
      </c>
      <c r="C421" s="170" t="s">
        <v>2594</v>
      </c>
      <c r="D421" s="405" t="s">
        <v>4803</v>
      </c>
      <c r="E421" s="404">
        <v>2500</v>
      </c>
      <c r="F421" s="434">
        <v>76150102</v>
      </c>
      <c r="G421" s="403" t="s">
        <v>20429</v>
      </c>
      <c r="H421" s="170" t="s">
        <v>3542</v>
      </c>
      <c r="I421" s="170" t="s">
        <v>2589</v>
      </c>
      <c r="J421" s="155" t="s">
        <v>3542</v>
      </c>
      <c r="K421" s="170">
        <v>1</v>
      </c>
      <c r="L421" s="170">
        <v>12</v>
      </c>
      <c r="M421" s="402">
        <v>62892.58</v>
      </c>
      <c r="N421" s="170">
        <v>1</v>
      </c>
      <c r="O421" s="170">
        <v>6</v>
      </c>
      <c r="P421" s="402">
        <v>27552.309999999998</v>
      </c>
    </row>
    <row r="422" spans="1:16" ht="22.5" x14ac:dyDescent="0.2">
      <c r="A422" s="406" t="s">
        <v>17736</v>
      </c>
      <c r="B422" s="406" t="s">
        <v>2595</v>
      </c>
      <c r="C422" s="170" t="s">
        <v>2594</v>
      </c>
      <c r="D422" s="405" t="s">
        <v>19825</v>
      </c>
      <c r="E422" s="404">
        <v>8000</v>
      </c>
      <c r="F422" s="434">
        <v>46352537</v>
      </c>
      <c r="G422" s="403" t="s">
        <v>20428</v>
      </c>
      <c r="H422" s="170" t="s">
        <v>2661</v>
      </c>
      <c r="I422" s="170" t="s">
        <v>2602</v>
      </c>
      <c r="J422" s="155" t="s">
        <v>2661</v>
      </c>
      <c r="K422" s="170">
        <v>1</v>
      </c>
      <c r="L422" s="170">
        <v>1</v>
      </c>
      <c r="M422" s="402">
        <v>5507.48</v>
      </c>
      <c r="N422" s="170">
        <v>1</v>
      </c>
      <c r="O422" s="170">
        <v>6</v>
      </c>
      <c r="P422" s="402">
        <v>49306.8</v>
      </c>
    </row>
    <row r="423" spans="1:16" ht="22.5" x14ac:dyDescent="0.2">
      <c r="A423" s="406" t="s">
        <v>17736</v>
      </c>
      <c r="B423" s="406" t="s">
        <v>2595</v>
      </c>
      <c r="C423" s="170" t="s">
        <v>2594</v>
      </c>
      <c r="D423" s="405" t="s">
        <v>20427</v>
      </c>
      <c r="E423" s="404">
        <v>8000</v>
      </c>
      <c r="F423" s="434">
        <v>3693746</v>
      </c>
      <c r="G423" s="403" t="s">
        <v>20426</v>
      </c>
      <c r="H423" s="170" t="s">
        <v>2627</v>
      </c>
      <c r="I423" s="170" t="s">
        <v>2602</v>
      </c>
      <c r="J423" s="155" t="s">
        <v>2627</v>
      </c>
      <c r="K423" s="170">
        <v>1</v>
      </c>
      <c r="L423" s="170">
        <v>12</v>
      </c>
      <c r="M423" s="402">
        <v>98989.8</v>
      </c>
      <c r="N423" s="170">
        <v>1</v>
      </c>
      <c r="O423" s="170">
        <v>6</v>
      </c>
      <c r="P423" s="402">
        <v>49306.8</v>
      </c>
    </row>
    <row r="424" spans="1:16" ht="22.5" x14ac:dyDescent="0.2">
      <c r="A424" s="406" t="s">
        <v>17736</v>
      </c>
      <c r="B424" s="406" t="s">
        <v>2595</v>
      </c>
      <c r="C424" s="170" t="s">
        <v>2594</v>
      </c>
      <c r="D424" s="405" t="s">
        <v>20425</v>
      </c>
      <c r="E424" s="404">
        <v>5000</v>
      </c>
      <c r="F424" s="434">
        <v>43631286</v>
      </c>
      <c r="G424" s="403" t="s">
        <v>20424</v>
      </c>
      <c r="H424" s="170" t="s">
        <v>2753</v>
      </c>
      <c r="I424" s="170" t="s">
        <v>2602</v>
      </c>
      <c r="J424" s="155" t="s">
        <v>2753</v>
      </c>
      <c r="K424" s="170">
        <v>1</v>
      </c>
      <c r="L424" s="170">
        <v>12</v>
      </c>
      <c r="M424" s="402">
        <v>62989.8</v>
      </c>
      <c r="N424" s="170">
        <v>1</v>
      </c>
      <c r="O424" s="170">
        <v>6</v>
      </c>
      <c r="P424" s="402">
        <v>31306.799999999996</v>
      </c>
    </row>
    <row r="425" spans="1:16" ht="22.5" x14ac:dyDescent="0.2">
      <c r="A425" s="406" t="s">
        <v>17736</v>
      </c>
      <c r="B425" s="406" t="s">
        <v>2595</v>
      </c>
      <c r="C425" s="170" t="s">
        <v>2594</v>
      </c>
      <c r="D425" s="405" t="s">
        <v>20423</v>
      </c>
      <c r="E425" s="404">
        <v>15600</v>
      </c>
      <c r="F425" s="434">
        <v>7950913</v>
      </c>
      <c r="G425" s="403" t="s">
        <v>20422</v>
      </c>
      <c r="H425" s="170" t="s">
        <v>2627</v>
      </c>
      <c r="I425" s="170" t="s">
        <v>2602</v>
      </c>
      <c r="J425" s="155" t="s">
        <v>2627</v>
      </c>
      <c r="K425" s="170"/>
      <c r="L425" s="402">
        <v>0</v>
      </c>
      <c r="M425" s="402"/>
      <c r="N425" s="170">
        <v>1</v>
      </c>
      <c r="O425" s="170">
        <v>1</v>
      </c>
      <c r="P425" s="402">
        <v>13131.65</v>
      </c>
    </row>
    <row r="426" spans="1:16" ht="22.5" x14ac:dyDescent="0.2">
      <c r="A426" s="406" t="s">
        <v>17736</v>
      </c>
      <c r="B426" s="406" t="s">
        <v>2595</v>
      </c>
      <c r="C426" s="170" t="s">
        <v>2594</v>
      </c>
      <c r="D426" s="405" t="s">
        <v>20421</v>
      </c>
      <c r="E426" s="404">
        <v>10000</v>
      </c>
      <c r="F426" s="434">
        <v>42771842</v>
      </c>
      <c r="G426" s="403" t="s">
        <v>20420</v>
      </c>
      <c r="H426" s="170" t="s">
        <v>2627</v>
      </c>
      <c r="I426" s="170" t="s">
        <v>2602</v>
      </c>
      <c r="J426" s="155" t="s">
        <v>2627</v>
      </c>
      <c r="K426" s="170">
        <v>1</v>
      </c>
      <c r="L426" s="170">
        <v>12</v>
      </c>
      <c r="M426" s="402">
        <v>122564.83</v>
      </c>
      <c r="N426" s="170">
        <v>1</v>
      </c>
      <c r="O426" s="170">
        <v>6</v>
      </c>
      <c r="P426" s="402">
        <v>61306.8</v>
      </c>
    </row>
    <row r="427" spans="1:16" ht="22.5" x14ac:dyDescent="0.2">
      <c r="A427" s="406" t="s">
        <v>17736</v>
      </c>
      <c r="B427" s="406" t="s">
        <v>2595</v>
      </c>
      <c r="C427" s="170" t="s">
        <v>2594</v>
      </c>
      <c r="D427" s="405" t="s">
        <v>18356</v>
      </c>
      <c r="E427" s="404">
        <v>3000</v>
      </c>
      <c r="F427" s="434">
        <v>47591180</v>
      </c>
      <c r="G427" s="403" t="s">
        <v>20419</v>
      </c>
      <c r="H427" s="170" t="s">
        <v>2715</v>
      </c>
      <c r="I427" s="170" t="s">
        <v>2602</v>
      </c>
      <c r="J427" s="155" t="s">
        <v>2715</v>
      </c>
      <c r="K427" s="170">
        <v>1</v>
      </c>
      <c r="L427" s="170">
        <v>12</v>
      </c>
      <c r="M427" s="402">
        <v>38989.800000000003</v>
      </c>
      <c r="N427" s="170">
        <v>1</v>
      </c>
      <c r="O427" s="170">
        <v>6</v>
      </c>
      <c r="P427" s="402">
        <v>19306.8</v>
      </c>
    </row>
    <row r="428" spans="1:16" ht="22.5" x14ac:dyDescent="0.2">
      <c r="A428" s="406" t="s">
        <v>17736</v>
      </c>
      <c r="B428" s="406" t="s">
        <v>2595</v>
      </c>
      <c r="C428" s="170" t="s">
        <v>2594</v>
      </c>
      <c r="D428" s="405" t="s">
        <v>20418</v>
      </c>
      <c r="E428" s="404">
        <v>3500</v>
      </c>
      <c r="F428" s="434">
        <v>44497801</v>
      </c>
      <c r="G428" s="403" t="s">
        <v>20417</v>
      </c>
      <c r="H428" s="170" t="s">
        <v>2662</v>
      </c>
      <c r="I428" s="170" t="s">
        <v>2589</v>
      </c>
      <c r="J428" s="155" t="s">
        <v>2662</v>
      </c>
      <c r="K428" s="170">
        <v>1</v>
      </c>
      <c r="L428" s="170">
        <v>12</v>
      </c>
      <c r="M428" s="402">
        <v>44958.43</v>
      </c>
      <c r="N428" s="170">
        <v>1</v>
      </c>
      <c r="O428" s="170">
        <v>6</v>
      </c>
      <c r="P428" s="402">
        <v>22306.799999999996</v>
      </c>
    </row>
    <row r="429" spans="1:16" ht="22.5" x14ac:dyDescent="0.2">
      <c r="A429" s="406" t="s">
        <v>17736</v>
      </c>
      <c r="B429" s="406" t="s">
        <v>2595</v>
      </c>
      <c r="C429" s="170" t="s">
        <v>2594</v>
      </c>
      <c r="D429" s="405" t="s">
        <v>20416</v>
      </c>
      <c r="E429" s="404">
        <v>7500</v>
      </c>
      <c r="F429" s="434">
        <v>43020392</v>
      </c>
      <c r="G429" s="403" t="s">
        <v>20415</v>
      </c>
      <c r="H429" s="170" t="s">
        <v>2597</v>
      </c>
      <c r="I429" s="170" t="s">
        <v>2602</v>
      </c>
      <c r="J429" s="155" t="s">
        <v>2597</v>
      </c>
      <c r="K429" s="170">
        <v>1</v>
      </c>
      <c r="L429" s="170">
        <v>12</v>
      </c>
      <c r="M429" s="402">
        <v>92987.72</v>
      </c>
      <c r="N429" s="170">
        <v>1</v>
      </c>
      <c r="O429" s="170">
        <v>6</v>
      </c>
      <c r="P429" s="402">
        <v>46306.8</v>
      </c>
    </row>
    <row r="430" spans="1:16" ht="22.5" x14ac:dyDescent="0.2">
      <c r="A430" s="406" t="s">
        <v>17736</v>
      </c>
      <c r="B430" s="406" t="s">
        <v>2595</v>
      </c>
      <c r="C430" s="170" t="s">
        <v>2594</v>
      </c>
      <c r="D430" s="405" t="s">
        <v>19506</v>
      </c>
      <c r="E430" s="404">
        <v>4500</v>
      </c>
      <c r="F430" s="434">
        <v>7214973</v>
      </c>
      <c r="G430" s="403" t="s">
        <v>20414</v>
      </c>
      <c r="H430" s="170" t="s">
        <v>18511</v>
      </c>
      <c r="I430" s="170" t="s">
        <v>17747</v>
      </c>
      <c r="J430" s="155" t="s">
        <v>18511</v>
      </c>
      <c r="K430" s="170">
        <v>1</v>
      </c>
      <c r="L430" s="170">
        <v>12</v>
      </c>
      <c r="M430" s="402">
        <v>56766.05</v>
      </c>
      <c r="N430" s="170">
        <v>1</v>
      </c>
      <c r="O430" s="170">
        <v>6</v>
      </c>
      <c r="P430" s="402">
        <v>28306.799999999996</v>
      </c>
    </row>
    <row r="431" spans="1:16" ht="22.5" x14ac:dyDescent="0.2">
      <c r="A431" s="406" t="s">
        <v>17736</v>
      </c>
      <c r="B431" s="406" t="s">
        <v>2595</v>
      </c>
      <c r="C431" s="170" t="s">
        <v>2594</v>
      </c>
      <c r="D431" s="405" t="s">
        <v>20413</v>
      </c>
      <c r="E431" s="404">
        <v>3000</v>
      </c>
      <c r="F431" s="434">
        <v>45613981</v>
      </c>
      <c r="G431" s="403" t="s">
        <v>20412</v>
      </c>
      <c r="H431" s="170" t="s">
        <v>18340</v>
      </c>
      <c r="I431" s="170" t="s">
        <v>2602</v>
      </c>
      <c r="J431" s="155" t="s">
        <v>18340</v>
      </c>
      <c r="K431" s="170">
        <v>1</v>
      </c>
      <c r="L431" s="170">
        <v>12</v>
      </c>
      <c r="M431" s="402">
        <v>35602.74</v>
      </c>
      <c r="N431" s="170">
        <v>1</v>
      </c>
      <c r="O431" s="170">
        <v>6</v>
      </c>
      <c r="P431" s="402">
        <v>19306.8</v>
      </c>
    </row>
    <row r="432" spans="1:16" ht="22.5" x14ac:dyDescent="0.2">
      <c r="A432" s="406" t="s">
        <v>17736</v>
      </c>
      <c r="B432" s="406" t="s">
        <v>2595</v>
      </c>
      <c r="C432" s="170" t="s">
        <v>2594</v>
      </c>
      <c r="D432" s="405" t="s">
        <v>19825</v>
      </c>
      <c r="E432" s="404">
        <v>8000</v>
      </c>
      <c r="F432" s="434">
        <v>47323802</v>
      </c>
      <c r="G432" s="403" t="s">
        <v>20411</v>
      </c>
      <c r="H432" s="170" t="s">
        <v>2753</v>
      </c>
      <c r="I432" s="170" t="s">
        <v>2602</v>
      </c>
      <c r="J432" s="155" t="s">
        <v>2753</v>
      </c>
      <c r="K432" s="170">
        <v>1</v>
      </c>
      <c r="L432" s="170">
        <v>1</v>
      </c>
      <c r="M432" s="402">
        <v>5507.48</v>
      </c>
      <c r="N432" s="170">
        <v>1</v>
      </c>
      <c r="O432" s="170">
        <v>6</v>
      </c>
      <c r="P432" s="402">
        <v>49306.8</v>
      </c>
    </row>
    <row r="433" spans="1:16" ht="22.5" x14ac:dyDescent="0.2">
      <c r="A433" s="406" t="s">
        <v>17736</v>
      </c>
      <c r="B433" s="406" t="s">
        <v>2595</v>
      </c>
      <c r="C433" s="170" t="s">
        <v>2594</v>
      </c>
      <c r="D433" s="405" t="s">
        <v>20410</v>
      </c>
      <c r="E433" s="404">
        <v>6000</v>
      </c>
      <c r="F433" s="434">
        <v>41690857</v>
      </c>
      <c r="G433" s="403" t="s">
        <v>20409</v>
      </c>
      <c r="H433" s="170" t="s">
        <v>2715</v>
      </c>
      <c r="I433" s="170" t="s">
        <v>2602</v>
      </c>
      <c r="J433" s="155" t="s">
        <v>2715</v>
      </c>
      <c r="K433" s="170">
        <v>1</v>
      </c>
      <c r="L433" s="170">
        <v>12</v>
      </c>
      <c r="M433" s="402">
        <v>74989.8</v>
      </c>
      <c r="N433" s="170">
        <v>1</v>
      </c>
      <c r="O433" s="170">
        <v>6</v>
      </c>
      <c r="P433" s="402">
        <v>37306.800000000003</v>
      </c>
    </row>
    <row r="434" spans="1:16" ht="22.5" x14ac:dyDescent="0.2">
      <c r="A434" s="406" t="s">
        <v>17736</v>
      </c>
      <c r="B434" s="406" t="s">
        <v>2595</v>
      </c>
      <c r="C434" s="170" t="s">
        <v>2594</v>
      </c>
      <c r="D434" s="405" t="s">
        <v>20408</v>
      </c>
      <c r="E434" s="404">
        <v>5000</v>
      </c>
      <c r="F434" s="434">
        <v>45512815</v>
      </c>
      <c r="G434" s="403" t="s">
        <v>20407</v>
      </c>
      <c r="H434" s="170" t="s">
        <v>2627</v>
      </c>
      <c r="I434" s="170" t="s">
        <v>2602</v>
      </c>
      <c r="J434" s="155" t="s">
        <v>2627</v>
      </c>
      <c r="K434" s="170">
        <v>1</v>
      </c>
      <c r="L434" s="170">
        <v>1</v>
      </c>
      <c r="M434" s="402">
        <v>6584.15</v>
      </c>
      <c r="N434" s="170">
        <v>1</v>
      </c>
      <c r="O434" s="170">
        <v>6</v>
      </c>
      <c r="P434" s="402">
        <v>31306.799999999996</v>
      </c>
    </row>
    <row r="435" spans="1:16" ht="22.5" x14ac:dyDescent="0.2">
      <c r="A435" s="406" t="s">
        <v>17736</v>
      </c>
      <c r="B435" s="406" t="s">
        <v>2595</v>
      </c>
      <c r="C435" s="170" t="s">
        <v>2594</v>
      </c>
      <c r="D435" s="405" t="s">
        <v>20406</v>
      </c>
      <c r="E435" s="404">
        <v>2500</v>
      </c>
      <c r="F435" s="434">
        <v>46217362</v>
      </c>
      <c r="G435" s="403" t="s">
        <v>20405</v>
      </c>
      <c r="H435" s="170" t="s">
        <v>4810</v>
      </c>
      <c r="I435" s="170" t="s">
        <v>2602</v>
      </c>
      <c r="J435" s="155" t="s">
        <v>4810</v>
      </c>
      <c r="K435" s="170">
        <v>1</v>
      </c>
      <c r="L435" s="170">
        <v>9</v>
      </c>
      <c r="M435" s="402">
        <v>23459.32</v>
      </c>
      <c r="N435" s="170"/>
      <c r="O435" s="402">
        <v>0</v>
      </c>
      <c r="P435" s="402"/>
    </row>
    <row r="436" spans="1:16" ht="22.5" x14ac:dyDescent="0.2">
      <c r="A436" s="406" t="s">
        <v>17736</v>
      </c>
      <c r="B436" s="406" t="s">
        <v>2595</v>
      </c>
      <c r="C436" s="170" t="s">
        <v>2594</v>
      </c>
      <c r="D436" s="405" t="s">
        <v>17860</v>
      </c>
      <c r="E436" s="404">
        <v>10000</v>
      </c>
      <c r="F436" s="434">
        <v>44526075</v>
      </c>
      <c r="G436" s="403" t="s">
        <v>20404</v>
      </c>
      <c r="H436" s="170" t="s">
        <v>2692</v>
      </c>
      <c r="I436" s="170" t="s">
        <v>2602</v>
      </c>
      <c r="J436" s="155" t="s">
        <v>2692</v>
      </c>
      <c r="K436" s="170">
        <v>1</v>
      </c>
      <c r="L436" s="170">
        <v>2</v>
      </c>
      <c r="M436" s="402">
        <v>20411.64</v>
      </c>
      <c r="N436" s="170">
        <v>1</v>
      </c>
      <c r="O436" s="170">
        <v>6</v>
      </c>
      <c r="P436" s="402">
        <v>61306.8</v>
      </c>
    </row>
    <row r="437" spans="1:16" ht="22.5" x14ac:dyDescent="0.2">
      <c r="A437" s="406" t="s">
        <v>17736</v>
      </c>
      <c r="B437" s="406" t="s">
        <v>2595</v>
      </c>
      <c r="C437" s="170" t="s">
        <v>2594</v>
      </c>
      <c r="D437" s="405" t="s">
        <v>20403</v>
      </c>
      <c r="E437" s="404">
        <v>13200</v>
      </c>
      <c r="F437" s="434">
        <v>44323625</v>
      </c>
      <c r="G437" s="403" t="s">
        <v>20402</v>
      </c>
      <c r="H437" s="170" t="s">
        <v>2661</v>
      </c>
      <c r="I437" s="170" t="s">
        <v>2602</v>
      </c>
      <c r="J437" s="155" t="s">
        <v>2661</v>
      </c>
      <c r="K437" s="170"/>
      <c r="L437" s="402">
        <v>0</v>
      </c>
      <c r="M437" s="402"/>
      <c r="N437" s="170">
        <v>1</v>
      </c>
      <c r="O437" s="170">
        <v>1</v>
      </c>
      <c r="P437" s="402">
        <v>19355.599999999999</v>
      </c>
    </row>
    <row r="438" spans="1:16" ht="22.5" x14ac:dyDescent="0.2">
      <c r="A438" s="406" t="s">
        <v>17736</v>
      </c>
      <c r="B438" s="406" t="s">
        <v>2595</v>
      </c>
      <c r="C438" s="170" t="s">
        <v>2594</v>
      </c>
      <c r="D438" s="405" t="s">
        <v>20401</v>
      </c>
      <c r="E438" s="404">
        <v>10000</v>
      </c>
      <c r="F438" s="434">
        <v>41367328</v>
      </c>
      <c r="G438" s="403" t="s">
        <v>20400</v>
      </c>
      <c r="H438" s="170" t="s">
        <v>2661</v>
      </c>
      <c r="I438" s="170" t="s">
        <v>2602</v>
      </c>
      <c r="J438" s="155" t="s">
        <v>2661</v>
      </c>
      <c r="K438" s="170"/>
      <c r="L438" s="402">
        <v>0</v>
      </c>
      <c r="M438" s="402"/>
      <c r="N438" s="170">
        <v>1</v>
      </c>
      <c r="O438" s="170">
        <v>4</v>
      </c>
      <c r="P438" s="402">
        <v>38537.870000000003</v>
      </c>
    </row>
    <row r="439" spans="1:16" ht="22.5" x14ac:dyDescent="0.2">
      <c r="A439" s="406" t="s">
        <v>17736</v>
      </c>
      <c r="B439" s="406" t="s">
        <v>2595</v>
      </c>
      <c r="C439" s="170" t="s">
        <v>2594</v>
      </c>
      <c r="D439" s="405" t="s">
        <v>20399</v>
      </c>
      <c r="E439" s="404">
        <v>10000</v>
      </c>
      <c r="F439" s="434">
        <v>42477172</v>
      </c>
      <c r="G439" s="403" t="s">
        <v>20398</v>
      </c>
      <c r="H439" s="170" t="s">
        <v>17815</v>
      </c>
      <c r="I439" s="170" t="s">
        <v>2602</v>
      </c>
      <c r="J439" s="155" t="s">
        <v>17815</v>
      </c>
      <c r="K439" s="170">
        <v>1</v>
      </c>
      <c r="L439" s="170">
        <v>3</v>
      </c>
      <c r="M439" s="402">
        <v>31022.45</v>
      </c>
      <c r="N439" s="170">
        <v>1</v>
      </c>
      <c r="O439" s="170">
        <v>6</v>
      </c>
      <c r="P439" s="402">
        <v>61306.8</v>
      </c>
    </row>
    <row r="440" spans="1:16" ht="22.5" x14ac:dyDescent="0.2">
      <c r="A440" s="406" t="s">
        <v>17736</v>
      </c>
      <c r="B440" s="406" t="s">
        <v>2595</v>
      </c>
      <c r="C440" s="170" t="s">
        <v>2594</v>
      </c>
      <c r="D440" s="405" t="s">
        <v>17869</v>
      </c>
      <c r="E440" s="404">
        <v>7000</v>
      </c>
      <c r="F440" s="434">
        <v>41221137</v>
      </c>
      <c r="G440" s="403" t="s">
        <v>20397</v>
      </c>
      <c r="H440" s="170" t="s">
        <v>2661</v>
      </c>
      <c r="I440" s="170" t="s">
        <v>2602</v>
      </c>
      <c r="J440" s="155" t="s">
        <v>2661</v>
      </c>
      <c r="K440" s="170"/>
      <c r="L440" s="402">
        <v>0</v>
      </c>
      <c r="M440" s="402"/>
      <c r="N440" s="170">
        <v>1</v>
      </c>
      <c r="O440" s="170">
        <v>6</v>
      </c>
      <c r="P440" s="402">
        <v>40489.300000000003</v>
      </c>
    </row>
    <row r="441" spans="1:16" ht="22.5" x14ac:dyDescent="0.2">
      <c r="A441" s="406" t="s">
        <v>17736</v>
      </c>
      <c r="B441" s="406" t="s">
        <v>2595</v>
      </c>
      <c r="C441" s="170" t="s">
        <v>2594</v>
      </c>
      <c r="D441" s="405" t="s">
        <v>20396</v>
      </c>
      <c r="E441" s="404">
        <v>3500</v>
      </c>
      <c r="F441" s="434">
        <v>48040873</v>
      </c>
      <c r="G441" s="403" t="s">
        <v>20395</v>
      </c>
      <c r="H441" s="170" t="s">
        <v>3859</v>
      </c>
      <c r="I441" s="170" t="s">
        <v>2589</v>
      </c>
      <c r="J441" s="155" t="s">
        <v>3859</v>
      </c>
      <c r="K441" s="170">
        <v>1</v>
      </c>
      <c r="L441" s="170">
        <v>8</v>
      </c>
      <c r="M441" s="402">
        <v>27092.75</v>
      </c>
      <c r="N441" s="170"/>
      <c r="O441" s="402">
        <v>0</v>
      </c>
      <c r="P441" s="402"/>
    </row>
    <row r="442" spans="1:16" ht="22.5" x14ac:dyDescent="0.2">
      <c r="A442" s="406" t="s">
        <v>17736</v>
      </c>
      <c r="B442" s="406" t="s">
        <v>2595</v>
      </c>
      <c r="C442" s="170" t="s">
        <v>2594</v>
      </c>
      <c r="D442" s="405" t="s">
        <v>20394</v>
      </c>
      <c r="E442" s="404">
        <v>15600</v>
      </c>
      <c r="F442" s="434">
        <v>9370423</v>
      </c>
      <c r="G442" s="403" t="s">
        <v>20393</v>
      </c>
      <c r="H442" s="170" t="s">
        <v>2661</v>
      </c>
      <c r="I442" s="170" t="s">
        <v>2602</v>
      </c>
      <c r="J442" s="155" t="s">
        <v>2661</v>
      </c>
      <c r="K442" s="170"/>
      <c r="L442" s="402">
        <v>0</v>
      </c>
      <c r="M442" s="402"/>
      <c r="N442" s="170">
        <v>1</v>
      </c>
      <c r="O442" s="170">
        <v>5</v>
      </c>
      <c r="P442" s="402">
        <v>84506.800000000017</v>
      </c>
    </row>
    <row r="443" spans="1:16" ht="22.5" x14ac:dyDescent="0.2">
      <c r="A443" s="406" t="s">
        <v>17736</v>
      </c>
      <c r="B443" s="406" t="s">
        <v>2595</v>
      </c>
      <c r="C443" s="170" t="s">
        <v>2594</v>
      </c>
      <c r="D443" s="405" t="s">
        <v>20392</v>
      </c>
      <c r="E443" s="404">
        <v>15600</v>
      </c>
      <c r="F443" s="434">
        <v>40553763</v>
      </c>
      <c r="G443" s="403" t="s">
        <v>20391</v>
      </c>
      <c r="H443" s="170" t="s">
        <v>6239</v>
      </c>
      <c r="I443" s="170" t="s">
        <v>2602</v>
      </c>
      <c r="J443" s="155" t="s">
        <v>6239</v>
      </c>
      <c r="K443" s="170">
        <v>1</v>
      </c>
      <c r="L443" s="170">
        <v>12</v>
      </c>
      <c r="M443" s="402">
        <v>185509.8</v>
      </c>
      <c r="N443" s="170">
        <v>1</v>
      </c>
      <c r="O443" s="170">
        <v>1</v>
      </c>
      <c r="P443" s="402">
        <v>8494.4699999999993</v>
      </c>
    </row>
    <row r="444" spans="1:16" ht="22.5" x14ac:dyDescent="0.2">
      <c r="A444" s="406" t="s">
        <v>17736</v>
      </c>
      <c r="B444" s="406" t="s">
        <v>2595</v>
      </c>
      <c r="C444" s="170" t="s">
        <v>2594</v>
      </c>
      <c r="D444" s="405" t="s">
        <v>20390</v>
      </c>
      <c r="E444" s="404">
        <v>5000</v>
      </c>
      <c r="F444" s="434">
        <v>4435538</v>
      </c>
      <c r="G444" s="403" t="s">
        <v>20389</v>
      </c>
      <c r="H444" s="170" t="s">
        <v>2753</v>
      </c>
      <c r="I444" s="170" t="s">
        <v>2602</v>
      </c>
      <c r="J444" s="155" t="s">
        <v>2753</v>
      </c>
      <c r="K444" s="170">
        <v>1</v>
      </c>
      <c r="L444" s="170">
        <v>12</v>
      </c>
      <c r="M444" s="402">
        <v>62983.9</v>
      </c>
      <c r="N444" s="170">
        <v>1</v>
      </c>
      <c r="O444" s="170">
        <v>6</v>
      </c>
      <c r="P444" s="402">
        <v>31306.799999999996</v>
      </c>
    </row>
    <row r="445" spans="1:16" ht="22.5" x14ac:dyDescent="0.2">
      <c r="A445" s="406" t="s">
        <v>17736</v>
      </c>
      <c r="B445" s="406" t="s">
        <v>2595</v>
      </c>
      <c r="C445" s="170" t="s">
        <v>2594</v>
      </c>
      <c r="D445" s="405" t="s">
        <v>20388</v>
      </c>
      <c r="E445" s="404">
        <v>12000</v>
      </c>
      <c r="F445" s="434">
        <v>42225053</v>
      </c>
      <c r="G445" s="403" t="s">
        <v>20387</v>
      </c>
      <c r="H445" s="170" t="s">
        <v>17846</v>
      </c>
      <c r="I445" s="170" t="s">
        <v>2602</v>
      </c>
      <c r="J445" s="155" t="s">
        <v>17846</v>
      </c>
      <c r="K445" s="170">
        <v>1</v>
      </c>
      <c r="L445" s="170">
        <v>1</v>
      </c>
      <c r="M445" s="402">
        <v>8574.15</v>
      </c>
      <c r="N445" s="170">
        <v>1</v>
      </c>
      <c r="O445" s="170">
        <v>6</v>
      </c>
      <c r="P445" s="402">
        <v>73306.8</v>
      </c>
    </row>
    <row r="446" spans="1:16" ht="22.5" x14ac:dyDescent="0.2">
      <c r="A446" s="406" t="s">
        <v>17736</v>
      </c>
      <c r="B446" s="406" t="s">
        <v>2595</v>
      </c>
      <c r="C446" s="170" t="s">
        <v>2594</v>
      </c>
      <c r="D446" s="405" t="s">
        <v>20386</v>
      </c>
      <c r="E446" s="404">
        <v>5000</v>
      </c>
      <c r="F446" s="434">
        <v>255700</v>
      </c>
      <c r="G446" s="403" t="s">
        <v>20385</v>
      </c>
      <c r="H446" s="170" t="s">
        <v>2753</v>
      </c>
      <c r="I446" s="170" t="s">
        <v>2602</v>
      </c>
      <c r="J446" s="155" t="s">
        <v>2753</v>
      </c>
      <c r="K446" s="170">
        <v>1</v>
      </c>
      <c r="L446" s="170">
        <v>12</v>
      </c>
      <c r="M446" s="402">
        <v>62989.8</v>
      </c>
      <c r="N446" s="170">
        <v>1</v>
      </c>
      <c r="O446" s="170">
        <v>6</v>
      </c>
      <c r="P446" s="402">
        <v>31306.799999999996</v>
      </c>
    </row>
    <row r="447" spans="1:16" ht="22.5" x14ac:dyDescent="0.2">
      <c r="A447" s="406" t="s">
        <v>17736</v>
      </c>
      <c r="B447" s="406" t="s">
        <v>2595</v>
      </c>
      <c r="C447" s="170" t="s">
        <v>2594</v>
      </c>
      <c r="D447" s="405" t="s">
        <v>20384</v>
      </c>
      <c r="E447" s="404">
        <v>12000</v>
      </c>
      <c r="F447" s="434">
        <v>20112881</v>
      </c>
      <c r="G447" s="403" t="s">
        <v>20383</v>
      </c>
      <c r="H447" s="170" t="s">
        <v>2661</v>
      </c>
      <c r="I447" s="170" t="s">
        <v>2602</v>
      </c>
      <c r="J447" s="155" t="s">
        <v>2661</v>
      </c>
      <c r="K447" s="170">
        <v>1</v>
      </c>
      <c r="L447" s="170">
        <v>1</v>
      </c>
      <c r="M447" s="402">
        <v>8174.15</v>
      </c>
      <c r="N447" s="170">
        <v>1</v>
      </c>
      <c r="O447" s="170">
        <v>6</v>
      </c>
      <c r="P447" s="402">
        <v>73277.63</v>
      </c>
    </row>
    <row r="448" spans="1:16" ht="22.5" x14ac:dyDescent="0.2">
      <c r="A448" s="406" t="s">
        <v>17736</v>
      </c>
      <c r="B448" s="406" t="s">
        <v>2595</v>
      </c>
      <c r="C448" s="170" t="s">
        <v>2594</v>
      </c>
      <c r="D448" s="405" t="s">
        <v>20382</v>
      </c>
      <c r="E448" s="404">
        <v>13000</v>
      </c>
      <c r="F448" s="434">
        <v>40650862</v>
      </c>
      <c r="G448" s="403" t="s">
        <v>20381</v>
      </c>
      <c r="H448" s="170" t="s">
        <v>6299</v>
      </c>
      <c r="I448" s="170" t="s">
        <v>2602</v>
      </c>
      <c r="J448" s="155" t="s">
        <v>6299</v>
      </c>
      <c r="K448" s="170">
        <v>1</v>
      </c>
      <c r="L448" s="170">
        <v>6</v>
      </c>
      <c r="M448" s="402">
        <v>78840.5</v>
      </c>
      <c r="N448" s="170"/>
      <c r="O448" s="402">
        <v>0</v>
      </c>
      <c r="P448" s="402"/>
    </row>
    <row r="449" spans="1:16" ht="22.5" x14ac:dyDescent="0.2">
      <c r="A449" s="406" t="s">
        <v>17736</v>
      </c>
      <c r="B449" s="406" t="s">
        <v>2595</v>
      </c>
      <c r="C449" s="170" t="s">
        <v>2594</v>
      </c>
      <c r="D449" s="405" t="s">
        <v>20380</v>
      </c>
      <c r="E449" s="404">
        <v>6000</v>
      </c>
      <c r="F449" s="434">
        <v>44884818</v>
      </c>
      <c r="G449" s="403" t="s">
        <v>20379</v>
      </c>
      <c r="H449" s="170" t="s">
        <v>2692</v>
      </c>
      <c r="I449" s="170" t="s">
        <v>2602</v>
      </c>
      <c r="J449" s="155" t="s">
        <v>2692</v>
      </c>
      <c r="K449" s="170">
        <v>1</v>
      </c>
      <c r="L449" s="170">
        <v>12</v>
      </c>
      <c r="M449" s="402">
        <v>72286.94</v>
      </c>
      <c r="N449" s="170">
        <v>1</v>
      </c>
      <c r="O449" s="170">
        <v>6</v>
      </c>
      <c r="P449" s="402">
        <v>37306.800000000003</v>
      </c>
    </row>
    <row r="450" spans="1:16" ht="22.5" x14ac:dyDescent="0.2">
      <c r="A450" s="406" t="s">
        <v>17736</v>
      </c>
      <c r="B450" s="406" t="s">
        <v>2595</v>
      </c>
      <c r="C450" s="170" t="s">
        <v>2594</v>
      </c>
      <c r="D450" s="405" t="s">
        <v>19083</v>
      </c>
      <c r="E450" s="404">
        <v>12000</v>
      </c>
      <c r="F450" s="434">
        <v>40126874</v>
      </c>
      <c r="G450" s="403" t="s">
        <v>20378</v>
      </c>
      <c r="H450" s="170" t="s">
        <v>2627</v>
      </c>
      <c r="I450" s="170" t="s">
        <v>2602</v>
      </c>
      <c r="J450" s="155" t="s">
        <v>2627</v>
      </c>
      <c r="K450" s="170">
        <v>1</v>
      </c>
      <c r="L450" s="170">
        <v>3</v>
      </c>
      <c r="M450" s="402">
        <v>37022.449999999997</v>
      </c>
      <c r="N450" s="170">
        <v>1</v>
      </c>
      <c r="O450" s="170">
        <v>6</v>
      </c>
      <c r="P450" s="402">
        <v>73306.8</v>
      </c>
    </row>
    <row r="451" spans="1:16" ht="22.5" x14ac:dyDescent="0.2">
      <c r="A451" s="406" t="s">
        <v>17736</v>
      </c>
      <c r="B451" s="406" t="s">
        <v>2595</v>
      </c>
      <c r="C451" s="170" t="s">
        <v>2594</v>
      </c>
      <c r="D451" s="405" t="s">
        <v>17781</v>
      </c>
      <c r="E451" s="404">
        <v>9500</v>
      </c>
      <c r="F451" s="434">
        <v>73003113</v>
      </c>
      <c r="G451" s="403" t="s">
        <v>20377</v>
      </c>
      <c r="H451" s="170" t="s">
        <v>2661</v>
      </c>
      <c r="I451" s="170" t="s">
        <v>2602</v>
      </c>
      <c r="J451" s="155" t="s">
        <v>2661</v>
      </c>
      <c r="K451" s="170">
        <v>1</v>
      </c>
      <c r="L451" s="170">
        <v>12</v>
      </c>
      <c r="M451" s="402">
        <v>116110.41</v>
      </c>
      <c r="N451" s="170">
        <v>1</v>
      </c>
      <c r="O451" s="170">
        <v>6</v>
      </c>
      <c r="P451" s="402">
        <v>58276.450000000004</v>
      </c>
    </row>
    <row r="452" spans="1:16" ht="22.5" x14ac:dyDescent="0.2">
      <c r="A452" s="406" t="s">
        <v>17736</v>
      </c>
      <c r="B452" s="406" t="s">
        <v>2595</v>
      </c>
      <c r="C452" s="170" t="s">
        <v>2594</v>
      </c>
      <c r="D452" s="405" t="s">
        <v>20252</v>
      </c>
      <c r="E452" s="404">
        <v>8000</v>
      </c>
      <c r="F452" s="434">
        <v>9741490</v>
      </c>
      <c r="G452" s="403" t="s">
        <v>20376</v>
      </c>
      <c r="H452" s="170" t="s">
        <v>2661</v>
      </c>
      <c r="I452" s="170" t="s">
        <v>2602</v>
      </c>
      <c r="J452" s="155" t="s">
        <v>2661</v>
      </c>
      <c r="K452" s="170">
        <v>1</v>
      </c>
      <c r="L452" s="170">
        <v>12</v>
      </c>
      <c r="M452" s="402">
        <v>93123.13</v>
      </c>
      <c r="N452" s="170">
        <v>1</v>
      </c>
      <c r="O452" s="170">
        <v>6</v>
      </c>
      <c r="P452" s="402">
        <v>49306.8</v>
      </c>
    </row>
    <row r="453" spans="1:16" ht="22.5" x14ac:dyDescent="0.2">
      <c r="A453" s="406" t="s">
        <v>17736</v>
      </c>
      <c r="B453" s="406" t="s">
        <v>2595</v>
      </c>
      <c r="C453" s="170" t="s">
        <v>2594</v>
      </c>
      <c r="D453" s="405" t="s">
        <v>20375</v>
      </c>
      <c r="E453" s="404">
        <v>5000</v>
      </c>
      <c r="F453" s="434">
        <v>42419427</v>
      </c>
      <c r="G453" s="403" t="s">
        <v>20374</v>
      </c>
      <c r="H453" s="170" t="s">
        <v>3322</v>
      </c>
      <c r="I453" s="170" t="s">
        <v>2589</v>
      </c>
      <c r="J453" s="155" t="s">
        <v>3322</v>
      </c>
      <c r="K453" s="170">
        <v>1</v>
      </c>
      <c r="L453" s="170">
        <v>12</v>
      </c>
      <c r="M453" s="402">
        <v>62987.72</v>
      </c>
      <c r="N453" s="170">
        <v>1</v>
      </c>
      <c r="O453" s="170">
        <v>6</v>
      </c>
      <c r="P453" s="402">
        <v>31306.799999999996</v>
      </c>
    </row>
    <row r="454" spans="1:16" ht="22.5" x14ac:dyDescent="0.2">
      <c r="A454" s="406" t="s">
        <v>17736</v>
      </c>
      <c r="B454" s="406" t="s">
        <v>2595</v>
      </c>
      <c r="C454" s="170" t="s">
        <v>2594</v>
      </c>
      <c r="D454" s="405" t="s">
        <v>20094</v>
      </c>
      <c r="E454" s="404">
        <v>3500</v>
      </c>
      <c r="F454" s="434">
        <v>45391976</v>
      </c>
      <c r="G454" s="403" t="s">
        <v>20373</v>
      </c>
      <c r="H454" s="170" t="s">
        <v>2661</v>
      </c>
      <c r="I454" s="170" t="s">
        <v>2602</v>
      </c>
      <c r="J454" s="155" t="s">
        <v>2661</v>
      </c>
      <c r="K454" s="170">
        <v>1</v>
      </c>
      <c r="L454" s="170">
        <v>12</v>
      </c>
      <c r="M454" s="402">
        <v>44738.92</v>
      </c>
      <c r="N454" s="170">
        <v>1</v>
      </c>
      <c r="O454" s="170">
        <v>6</v>
      </c>
      <c r="P454" s="402">
        <v>22306.799999999996</v>
      </c>
    </row>
    <row r="455" spans="1:16" ht="22.5" x14ac:dyDescent="0.2">
      <c r="A455" s="406" t="s">
        <v>17736</v>
      </c>
      <c r="B455" s="406" t="s">
        <v>2595</v>
      </c>
      <c r="C455" s="170" t="s">
        <v>2594</v>
      </c>
      <c r="D455" s="405" t="s">
        <v>20372</v>
      </c>
      <c r="E455" s="404">
        <v>6000</v>
      </c>
      <c r="F455" s="434">
        <v>44611115</v>
      </c>
      <c r="G455" s="403" t="s">
        <v>14510</v>
      </c>
      <c r="H455" s="170" t="s">
        <v>2627</v>
      </c>
      <c r="I455" s="170" t="s">
        <v>2602</v>
      </c>
      <c r="J455" s="155" t="s">
        <v>2627</v>
      </c>
      <c r="K455" s="170">
        <v>1</v>
      </c>
      <c r="L455" s="170">
        <v>11</v>
      </c>
      <c r="M455" s="402">
        <v>65415.65</v>
      </c>
      <c r="N455" s="170">
        <v>1</v>
      </c>
      <c r="O455" s="170">
        <v>6</v>
      </c>
      <c r="P455" s="402">
        <v>37306.800000000003</v>
      </c>
    </row>
    <row r="456" spans="1:16" ht="22.5" x14ac:dyDescent="0.2">
      <c r="A456" s="406" t="s">
        <v>17736</v>
      </c>
      <c r="B456" s="406" t="s">
        <v>2595</v>
      </c>
      <c r="C456" s="170" t="s">
        <v>2594</v>
      </c>
      <c r="D456" s="405" t="s">
        <v>7158</v>
      </c>
      <c r="E456" s="404">
        <v>3500</v>
      </c>
      <c r="F456" s="434">
        <v>9813284</v>
      </c>
      <c r="G456" s="403" t="s">
        <v>20371</v>
      </c>
      <c r="H456" s="170" t="s">
        <v>2892</v>
      </c>
      <c r="I456" s="170" t="s">
        <v>17733</v>
      </c>
      <c r="J456" s="155" t="s">
        <v>2892</v>
      </c>
      <c r="K456" s="170">
        <v>1</v>
      </c>
      <c r="L456" s="170">
        <v>12</v>
      </c>
      <c r="M456" s="402">
        <v>44967.92</v>
      </c>
      <c r="N456" s="170">
        <v>1</v>
      </c>
      <c r="O456" s="170">
        <v>6</v>
      </c>
      <c r="P456" s="402">
        <v>22306.799999999996</v>
      </c>
    </row>
    <row r="457" spans="1:16" ht="22.5" x14ac:dyDescent="0.2">
      <c r="A457" s="406" t="s">
        <v>17736</v>
      </c>
      <c r="B457" s="406" t="s">
        <v>2595</v>
      </c>
      <c r="C457" s="170" t="s">
        <v>2594</v>
      </c>
      <c r="D457" s="405" t="s">
        <v>17779</v>
      </c>
      <c r="E457" s="404">
        <v>7000</v>
      </c>
      <c r="F457" s="434">
        <v>46887484</v>
      </c>
      <c r="G457" s="403" t="s">
        <v>20370</v>
      </c>
      <c r="H457" s="170" t="s">
        <v>2661</v>
      </c>
      <c r="I457" s="170" t="s">
        <v>2602</v>
      </c>
      <c r="J457" s="155" t="s">
        <v>2661</v>
      </c>
      <c r="K457" s="170">
        <v>1</v>
      </c>
      <c r="L457" s="170">
        <v>6</v>
      </c>
      <c r="M457" s="402">
        <v>40844.9</v>
      </c>
      <c r="N457" s="170">
        <v>1</v>
      </c>
      <c r="O457" s="170">
        <v>6</v>
      </c>
      <c r="P457" s="402">
        <v>43306.8</v>
      </c>
    </row>
    <row r="458" spans="1:16" ht="22.5" x14ac:dyDescent="0.2">
      <c r="A458" s="406" t="s">
        <v>17736</v>
      </c>
      <c r="B458" s="406" t="s">
        <v>2595</v>
      </c>
      <c r="C458" s="170" t="s">
        <v>2594</v>
      </c>
      <c r="D458" s="405" t="s">
        <v>20369</v>
      </c>
      <c r="E458" s="404">
        <v>6000</v>
      </c>
      <c r="F458" s="434">
        <v>46977652</v>
      </c>
      <c r="G458" s="403" t="s">
        <v>20368</v>
      </c>
      <c r="H458" s="170" t="s">
        <v>2661</v>
      </c>
      <c r="I458" s="170" t="s">
        <v>2602</v>
      </c>
      <c r="J458" s="155" t="s">
        <v>2661</v>
      </c>
      <c r="K458" s="170"/>
      <c r="L458" s="402">
        <v>0</v>
      </c>
      <c r="M458" s="402"/>
      <c r="N458" s="170">
        <v>1</v>
      </c>
      <c r="O458" s="170">
        <v>6</v>
      </c>
      <c r="P458" s="402">
        <v>36106.800000000003</v>
      </c>
    </row>
    <row r="459" spans="1:16" ht="22.5" x14ac:dyDescent="0.2">
      <c r="A459" s="406" t="s">
        <v>17736</v>
      </c>
      <c r="B459" s="406" t="s">
        <v>2595</v>
      </c>
      <c r="C459" s="170" t="s">
        <v>2594</v>
      </c>
      <c r="D459" s="405" t="s">
        <v>20367</v>
      </c>
      <c r="E459" s="404">
        <v>8500</v>
      </c>
      <c r="F459" s="434">
        <v>40963525</v>
      </c>
      <c r="G459" s="403" t="s">
        <v>20366</v>
      </c>
      <c r="H459" s="170" t="s">
        <v>18329</v>
      </c>
      <c r="I459" s="170" t="s">
        <v>2602</v>
      </c>
      <c r="J459" s="155" t="s">
        <v>18329</v>
      </c>
      <c r="K459" s="170">
        <v>1</v>
      </c>
      <c r="L459" s="170">
        <v>12</v>
      </c>
      <c r="M459" s="402">
        <v>104989.8</v>
      </c>
      <c r="N459" s="170">
        <v>1</v>
      </c>
      <c r="O459" s="170">
        <v>6</v>
      </c>
      <c r="P459" s="402">
        <v>52306.8</v>
      </c>
    </row>
    <row r="460" spans="1:16" ht="22.5" x14ac:dyDescent="0.2">
      <c r="A460" s="406" t="s">
        <v>17736</v>
      </c>
      <c r="B460" s="406" t="s">
        <v>2595</v>
      </c>
      <c r="C460" s="170" t="s">
        <v>2594</v>
      </c>
      <c r="D460" s="405" t="s">
        <v>20365</v>
      </c>
      <c r="E460" s="404">
        <v>8000</v>
      </c>
      <c r="F460" s="434">
        <v>44048241</v>
      </c>
      <c r="G460" s="403" t="s">
        <v>20364</v>
      </c>
      <c r="H460" s="170" t="s">
        <v>2627</v>
      </c>
      <c r="I460" s="170" t="s">
        <v>2602</v>
      </c>
      <c r="J460" s="155" t="s">
        <v>2627</v>
      </c>
      <c r="K460" s="170">
        <v>1</v>
      </c>
      <c r="L460" s="170">
        <v>12</v>
      </c>
      <c r="M460" s="402">
        <v>101825.32</v>
      </c>
      <c r="N460" s="170">
        <v>1</v>
      </c>
      <c r="O460" s="170">
        <v>6</v>
      </c>
      <c r="P460" s="402">
        <v>49306.8</v>
      </c>
    </row>
    <row r="461" spans="1:16" ht="22.5" x14ac:dyDescent="0.2">
      <c r="A461" s="406" t="s">
        <v>17736</v>
      </c>
      <c r="B461" s="406" t="s">
        <v>2595</v>
      </c>
      <c r="C461" s="170" t="s">
        <v>2594</v>
      </c>
      <c r="D461" s="405" t="s">
        <v>20363</v>
      </c>
      <c r="E461" s="404">
        <v>5000</v>
      </c>
      <c r="F461" s="434">
        <v>47593666</v>
      </c>
      <c r="G461" s="403" t="s">
        <v>20362</v>
      </c>
      <c r="H461" s="170" t="s">
        <v>2627</v>
      </c>
      <c r="I461" s="170" t="s">
        <v>2602</v>
      </c>
      <c r="J461" s="155" t="s">
        <v>2627</v>
      </c>
      <c r="K461" s="170"/>
      <c r="L461" s="402">
        <v>0</v>
      </c>
      <c r="M461" s="402"/>
      <c r="N461" s="170">
        <v>1</v>
      </c>
      <c r="O461" s="170">
        <v>6</v>
      </c>
      <c r="P461" s="402">
        <v>30306.799999999996</v>
      </c>
    </row>
    <row r="462" spans="1:16" ht="22.5" x14ac:dyDescent="0.2">
      <c r="A462" s="406" t="s">
        <v>17736</v>
      </c>
      <c r="B462" s="406" t="s">
        <v>2595</v>
      </c>
      <c r="C462" s="170" t="s">
        <v>2594</v>
      </c>
      <c r="D462" s="405" t="s">
        <v>20361</v>
      </c>
      <c r="E462" s="404">
        <v>2500</v>
      </c>
      <c r="F462" s="434">
        <v>47271924</v>
      </c>
      <c r="G462" s="403" t="s">
        <v>20360</v>
      </c>
      <c r="H462" s="170" t="s">
        <v>2897</v>
      </c>
      <c r="I462" s="170" t="s">
        <v>2589</v>
      </c>
      <c r="J462" s="155" t="s">
        <v>2897</v>
      </c>
      <c r="K462" s="170">
        <v>1</v>
      </c>
      <c r="L462" s="170">
        <v>8</v>
      </c>
      <c r="M462" s="402">
        <v>19419.05</v>
      </c>
      <c r="N462" s="170">
        <v>1</v>
      </c>
      <c r="O462" s="170">
        <v>6</v>
      </c>
      <c r="P462" s="402">
        <v>16306.8</v>
      </c>
    </row>
    <row r="463" spans="1:16" ht="22.5" x14ac:dyDescent="0.2">
      <c r="A463" s="406" t="s">
        <v>17736</v>
      </c>
      <c r="B463" s="406" t="s">
        <v>2595</v>
      </c>
      <c r="C463" s="170" t="s">
        <v>2594</v>
      </c>
      <c r="D463" s="405" t="s">
        <v>20359</v>
      </c>
      <c r="E463" s="404">
        <v>11000</v>
      </c>
      <c r="F463" s="434">
        <v>42321769</v>
      </c>
      <c r="G463" s="403" t="s">
        <v>20358</v>
      </c>
      <c r="H463" s="170" t="s">
        <v>2627</v>
      </c>
      <c r="I463" s="170" t="s">
        <v>2602</v>
      </c>
      <c r="J463" s="155" t="s">
        <v>2627</v>
      </c>
      <c r="K463" s="170">
        <v>1</v>
      </c>
      <c r="L463" s="170">
        <v>12</v>
      </c>
      <c r="M463" s="402">
        <v>134667.44</v>
      </c>
      <c r="N463" s="170">
        <v>1</v>
      </c>
      <c r="O463" s="170">
        <v>6</v>
      </c>
      <c r="P463" s="402">
        <v>67306.8</v>
      </c>
    </row>
    <row r="464" spans="1:16" ht="22.5" x14ac:dyDescent="0.2">
      <c r="A464" s="406" t="s">
        <v>17736</v>
      </c>
      <c r="B464" s="406" t="s">
        <v>2595</v>
      </c>
      <c r="C464" s="170" t="s">
        <v>2594</v>
      </c>
      <c r="D464" s="405" t="s">
        <v>17869</v>
      </c>
      <c r="E464" s="404">
        <v>7000</v>
      </c>
      <c r="F464" s="434">
        <v>70055769</v>
      </c>
      <c r="G464" s="403" t="s">
        <v>20357</v>
      </c>
      <c r="H464" s="170" t="s">
        <v>2661</v>
      </c>
      <c r="I464" s="170" t="s">
        <v>2602</v>
      </c>
      <c r="J464" s="155" t="s">
        <v>2661</v>
      </c>
      <c r="K464" s="170">
        <v>1</v>
      </c>
      <c r="L464" s="170">
        <v>6</v>
      </c>
      <c r="M464" s="402">
        <v>44989.8</v>
      </c>
      <c r="N464" s="170">
        <v>1</v>
      </c>
      <c r="O464" s="170">
        <v>6</v>
      </c>
      <c r="P464" s="402">
        <v>48654.03</v>
      </c>
    </row>
    <row r="465" spans="1:16" ht="22.5" x14ac:dyDescent="0.2">
      <c r="A465" s="406" t="s">
        <v>17736</v>
      </c>
      <c r="B465" s="406" t="s">
        <v>2595</v>
      </c>
      <c r="C465" s="170" t="s">
        <v>2594</v>
      </c>
      <c r="D465" s="405" t="s">
        <v>5389</v>
      </c>
      <c r="E465" s="404">
        <v>14000</v>
      </c>
      <c r="F465" s="434">
        <v>20578688</v>
      </c>
      <c r="G465" s="403" t="s">
        <v>20356</v>
      </c>
      <c r="H465" s="170">
        <v>0</v>
      </c>
      <c r="I465" s="170">
        <v>0</v>
      </c>
      <c r="J465" s="155">
        <v>0</v>
      </c>
      <c r="K465" s="170">
        <v>1</v>
      </c>
      <c r="L465" s="170">
        <v>4</v>
      </c>
      <c r="M465" s="402">
        <v>57296.6</v>
      </c>
      <c r="N465" s="170">
        <v>1</v>
      </c>
      <c r="O465" s="170">
        <v>6</v>
      </c>
      <c r="P465" s="402">
        <v>85306.800000000017</v>
      </c>
    </row>
    <row r="466" spans="1:16" ht="22.5" x14ac:dyDescent="0.2">
      <c r="A466" s="406" t="s">
        <v>17736</v>
      </c>
      <c r="B466" s="406" t="s">
        <v>2595</v>
      </c>
      <c r="C466" s="170" t="s">
        <v>2594</v>
      </c>
      <c r="D466" s="405" t="s">
        <v>6226</v>
      </c>
      <c r="E466" s="404">
        <v>11000</v>
      </c>
      <c r="F466" s="434">
        <v>9675024</v>
      </c>
      <c r="G466" s="403" t="s">
        <v>20355</v>
      </c>
      <c r="H466" s="170" t="s">
        <v>2661</v>
      </c>
      <c r="I466" s="170" t="s">
        <v>2602</v>
      </c>
      <c r="J466" s="155" t="s">
        <v>2661</v>
      </c>
      <c r="K466" s="170">
        <v>1</v>
      </c>
      <c r="L466" s="170">
        <v>12</v>
      </c>
      <c r="M466" s="402">
        <v>134989.79999999999</v>
      </c>
      <c r="N466" s="170">
        <v>1</v>
      </c>
      <c r="O466" s="170">
        <v>6</v>
      </c>
      <c r="P466" s="402">
        <v>67306.8</v>
      </c>
    </row>
    <row r="467" spans="1:16" ht="22.5" x14ac:dyDescent="0.2">
      <c r="A467" s="406" t="s">
        <v>17736</v>
      </c>
      <c r="B467" s="406" t="s">
        <v>2595</v>
      </c>
      <c r="C467" s="170" t="s">
        <v>2594</v>
      </c>
      <c r="D467" s="405" t="s">
        <v>17914</v>
      </c>
      <c r="E467" s="404">
        <v>2800</v>
      </c>
      <c r="F467" s="434">
        <v>43427158</v>
      </c>
      <c r="G467" s="403" t="s">
        <v>20354</v>
      </c>
      <c r="H467" s="170" t="s">
        <v>3395</v>
      </c>
      <c r="I467" s="170" t="s">
        <v>2589</v>
      </c>
      <c r="J467" s="155" t="s">
        <v>3395</v>
      </c>
      <c r="K467" s="170">
        <v>1</v>
      </c>
      <c r="L467" s="170">
        <v>3</v>
      </c>
      <c r="M467" s="402">
        <v>9422.4500000000007</v>
      </c>
      <c r="N467" s="170">
        <v>1</v>
      </c>
      <c r="O467" s="170">
        <v>6</v>
      </c>
      <c r="P467" s="402">
        <v>18094.739999999998</v>
      </c>
    </row>
    <row r="468" spans="1:16" ht="22.5" x14ac:dyDescent="0.2">
      <c r="A468" s="406" t="s">
        <v>17736</v>
      </c>
      <c r="B468" s="406" t="s">
        <v>2595</v>
      </c>
      <c r="C468" s="170" t="s">
        <v>2594</v>
      </c>
      <c r="D468" s="405" t="s">
        <v>4784</v>
      </c>
      <c r="E468" s="404">
        <v>2500</v>
      </c>
      <c r="F468" s="434">
        <v>71782063</v>
      </c>
      <c r="G468" s="403" t="s">
        <v>20353</v>
      </c>
      <c r="H468" s="170" t="s">
        <v>6362</v>
      </c>
      <c r="I468" s="170" t="s">
        <v>2602</v>
      </c>
      <c r="J468" s="155" t="s">
        <v>6362</v>
      </c>
      <c r="K468" s="170">
        <v>1</v>
      </c>
      <c r="L468" s="170">
        <v>12</v>
      </c>
      <c r="M468" s="402">
        <v>49920.72</v>
      </c>
      <c r="N468" s="170">
        <v>1</v>
      </c>
      <c r="O468" s="170">
        <v>6</v>
      </c>
      <c r="P468" s="402">
        <v>35090.129999999997</v>
      </c>
    </row>
    <row r="469" spans="1:16" ht="22.5" x14ac:dyDescent="0.2">
      <c r="A469" s="406" t="s">
        <v>17736</v>
      </c>
      <c r="B469" s="406" t="s">
        <v>2595</v>
      </c>
      <c r="C469" s="170" t="s">
        <v>2594</v>
      </c>
      <c r="D469" s="405" t="s">
        <v>19506</v>
      </c>
      <c r="E469" s="404">
        <v>4500</v>
      </c>
      <c r="F469" s="434">
        <v>25571428</v>
      </c>
      <c r="G469" s="403" t="s">
        <v>20352</v>
      </c>
      <c r="H469" s="170" t="s">
        <v>3030</v>
      </c>
      <c r="I469" s="170" t="s">
        <v>2589</v>
      </c>
      <c r="J469" s="155" t="s">
        <v>3030</v>
      </c>
      <c r="K469" s="170">
        <v>1</v>
      </c>
      <c r="L469" s="170">
        <v>12</v>
      </c>
      <c r="M469" s="402">
        <v>56989.18</v>
      </c>
      <c r="N469" s="170">
        <v>1</v>
      </c>
      <c r="O469" s="170">
        <v>6</v>
      </c>
      <c r="P469" s="402">
        <v>28306.799999999996</v>
      </c>
    </row>
    <row r="470" spans="1:16" ht="22.5" x14ac:dyDescent="0.2">
      <c r="A470" s="406" t="s">
        <v>17736</v>
      </c>
      <c r="B470" s="406" t="s">
        <v>2595</v>
      </c>
      <c r="C470" s="170" t="s">
        <v>2594</v>
      </c>
      <c r="D470" s="405" t="s">
        <v>20351</v>
      </c>
      <c r="E470" s="404">
        <v>6500</v>
      </c>
      <c r="F470" s="434">
        <v>10439930</v>
      </c>
      <c r="G470" s="403" t="s">
        <v>20350</v>
      </c>
      <c r="H470" s="170" t="s">
        <v>2753</v>
      </c>
      <c r="I470" s="170" t="s">
        <v>2602</v>
      </c>
      <c r="J470" s="155" t="s">
        <v>2753</v>
      </c>
      <c r="K470" s="170">
        <v>1</v>
      </c>
      <c r="L470" s="170">
        <v>12</v>
      </c>
      <c r="M470" s="402">
        <v>80639.520000000004</v>
      </c>
      <c r="N470" s="170">
        <v>1</v>
      </c>
      <c r="O470" s="170">
        <v>6</v>
      </c>
      <c r="P470" s="402">
        <v>40306.800000000003</v>
      </c>
    </row>
    <row r="471" spans="1:16" ht="22.5" x14ac:dyDescent="0.2">
      <c r="A471" s="406" t="s">
        <v>17736</v>
      </c>
      <c r="B471" s="406" t="s">
        <v>2595</v>
      </c>
      <c r="C471" s="170" t="s">
        <v>2594</v>
      </c>
      <c r="D471" s="405" t="s">
        <v>17779</v>
      </c>
      <c r="E471" s="404">
        <v>7000</v>
      </c>
      <c r="F471" s="434">
        <v>45749410</v>
      </c>
      <c r="G471" s="403" t="s">
        <v>20349</v>
      </c>
      <c r="H471" s="170" t="s">
        <v>2661</v>
      </c>
      <c r="I471" s="170" t="s">
        <v>2602</v>
      </c>
      <c r="J471" s="155" t="s">
        <v>2661</v>
      </c>
      <c r="K471" s="170">
        <v>1</v>
      </c>
      <c r="L471" s="170">
        <v>12</v>
      </c>
      <c r="M471" s="402">
        <v>86321.41</v>
      </c>
      <c r="N471" s="170">
        <v>1</v>
      </c>
      <c r="O471" s="170">
        <v>6</v>
      </c>
      <c r="P471" s="402">
        <v>43306.8</v>
      </c>
    </row>
    <row r="472" spans="1:16" ht="22.5" x14ac:dyDescent="0.2">
      <c r="A472" s="406" t="s">
        <v>17736</v>
      </c>
      <c r="B472" s="406" t="s">
        <v>2595</v>
      </c>
      <c r="C472" s="170" t="s">
        <v>2594</v>
      </c>
      <c r="D472" s="405" t="s">
        <v>20348</v>
      </c>
      <c r="E472" s="404">
        <v>11000</v>
      </c>
      <c r="F472" s="434">
        <v>10428077</v>
      </c>
      <c r="G472" s="403" t="s">
        <v>20347</v>
      </c>
      <c r="H472" s="170" t="s">
        <v>2753</v>
      </c>
      <c r="I472" s="170" t="s">
        <v>2602</v>
      </c>
      <c r="J472" s="155" t="s">
        <v>2753</v>
      </c>
      <c r="K472" s="170">
        <v>1</v>
      </c>
      <c r="L472" s="170">
        <v>12</v>
      </c>
      <c r="M472" s="402">
        <v>134845.43</v>
      </c>
      <c r="N472" s="170">
        <v>1</v>
      </c>
      <c r="O472" s="170">
        <v>6</v>
      </c>
      <c r="P472" s="402">
        <v>67306.8</v>
      </c>
    </row>
    <row r="473" spans="1:16" ht="22.5" x14ac:dyDescent="0.2">
      <c r="A473" s="406" t="s">
        <v>17736</v>
      </c>
      <c r="B473" s="406" t="s">
        <v>2595</v>
      </c>
      <c r="C473" s="170" t="s">
        <v>2594</v>
      </c>
      <c r="D473" s="405" t="s">
        <v>6304</v>
      </c>
      <c r="E473" s="404">
        <v>6000</v>
      </c>
      <c r="F473" s="434">
        <v>47901067</v>
      </c>
      <c r="G473" s="403" t="s">
        <v>20346</v>
      </c>
      <c r="H473" s="170" t="s">
        <v>2661</v>
      </c>
      <c r="I473" s="170" t="s">
        <v>2602</v>
      </c>
      <c r="J473" s="155" t="s">
        <v>2661</v>
      </c>
      <c r="K473" s="170">
        <v>1</v>
      </c>
      <c r="L473" s="170">
        <v>8</v>
      </c>
      <c r="M473" s="402">
        <v>46816.23</v>
      </c>
      <c r="N473" s="170">
        <v>1</v>
      </c>
      <c r="O473" s="170">
        <v>6</v>
      </c>
      <c r="P473" s="402">
        <v>37156.800000000003</v>
      </c>
    </row>
    <row r="474" spans="1:16" ht="33.75" x14ac:dyDescent="0.2">
      <c r="A474" s="406" t="s">
        <v>17736</v>
      </c>
      <c r="B474" s="406" t="s">
        <v>2595</v>
      </c>
      <c r="C474" s="170" t="s">
        <v>2594</v>
      </c>
      <c r="D474" s="405" t="s">
        <v>19833</v>
      </c>
      <c r="E474" s="404">
        <v>3000</v>
      </c>
      <c r="F474" s="434">
        <v>76944971</v>
      </c>
      <c r="G474" s="403" t="s">
        <v>20345</v>
      </c>
      <c r="H474" s="170" t="s">
        <v>2897</v>
      </c>
      <c r="I474" s="170" t="s">
        <v>16872</v>
      </c>
      <c r="J474" s="155" t="s">
        <v>2897</v>
      </c>
      <c r="K474" s="170"/>
      <c r="L474" s="402">
        <v>0</v>
      </c>
      <c r="M474" s="402"/>
      <c r="N474" s="170">
        <v>1</v>
      </c>
      <c r="O474" s="170">
        <v>2</v>
      </c>
      <c r="P474" s="402">
        <v>4634.8</v>
      </c>
    </row>
    <row r="475" spans="1:16" ht="22.5" x14ac:dyDescent="0.2">
      <c r="A475" s="406" t="s">
        <v>17736</v>
      </c>
      <c r="B475" s="406" t="s">
        <v>2595</v>
      </c>
      <c r="C475" s="170" t="s">
        <v>2594</v>
      </c>
      <c r="D475" s="405" t="s">
        <v>20344</v>
      </c>
      <c r="E475" s="404">
        <v>4000</v>
      </c>
      <c r="F475" s="434">
        <v>43248450</v>
      </c>
      <c r="G475" s="403" t="s">
        <v>20343</v>
      </c>
      <c r="H475" s="170" t="s">
        <v>2692</v>
      </c>
      <c r="I475" s="170" t="s">
        <v>2602</v>
      </c>
      <c r="J475" s="155" t="s">
        <v>2692</v>
      </c>
      <c r="K475" s="170">
        <v>1</v>
      </c>
      <c r="L475" s="170">
        <v>2</v>
      </c>
      <c r="M475" s="402">
        <v>8611.64</v>
      </c>
      <c r="N475" s="170">
        <v>1</v>
      </c>
      <c r="O475" s="170">
        <v>6</v>
      </c>
      <c r="P475" s="402">
        <v>25306.799999999996</v>
      </c>
    </row>
    <row r="476" spans="1:16" ht="22.5" x14ac:dyDescent="0.2">
      <c r="A476" s="406" t="s">
        <v>17736</v>
      </c>
      <c r="B476" s="406" t="s">
        <v>2595</v>
      </c>
      <c r="C476" s="170" t="s">
        <v>2594</v>
      </c>
      <c r="D476" s="405" t="s">
        <v>18241</v>
      </c>
      <c r="E476" s="404">
        <v>2500</v>
      </c>
      <c r="F476" s="434">
        <v>10516577</v>
      </c>
      <c r="G476" s="403" t="s">
        <v>20342</v>
      </c>
      <c r="H476" s="170" t="s">
        <v>2892</v>
      </c>
      <c r="I476" s="170" t="s">
        <v>17733</v>
      </c>
      <c r="J476" s="155" t="s">
        <v>2892</v>
      </c>
      <c r="K476" s="170">
        <v>1</v>
      </c>
      <c r="L476" s="170">
        <v>12</v>
      </c>
      <c r="M476" s="402">
        <v>32518.65</v>
      </c>
      <c r="N476" s="170">
        <v>1</v>
      </c>
      <c r="O476" s="170">
        <v>6</v>
      </c>
      <c r="P476" s="402">
        <v>16306.8</v>
      </c>
    </row>
    <row r="477" spans="1:16" ht="22.5" x14ac:dyDescent="0.2">
      <c r="A477" s="406" t="s">
        <v>17736</v>
      </c>
      <c r="B477" s="406" t="s">
        <v>2595</v>
      </c>
      <c r="C477" s="170" t="s">
        <v>2594</v>
      </c>
      <c r="D477" s="405" t="s">
        <v>20341</v>
      </c>
      <c r="E477" s="404">
        <v>6000</v>
      </c>
      <c r="F477" s="434">
        <v>46017643</v>
      </c>
      <c r="G477" s="403" t="s">
        <v>20340</v>
      </c>
      <c r="H477" s="170" t="s">
        <v>2661</v>
      </c>
      <c r="I477" s="170" t="s">
        <v>2602</v>
      </c>
      <c r="J477" s="155" t="s">
        <v>2661</v>
      </c>
      <c r="K477" s="170"/>
      <c r="L477" s="402">
        <v>0</v>
      </c>
      <c r="M477" s="402"/>
      <c r="N477" s="170">
        <v>1</v>
      </c>
      <c r="O477" s="170">
        <v>6</v>
      </c>
      <c r="P477" s="402">
        <v>36106.800000000003</v>
      </c>
    </row>
    <row r="478" spans="1:16" ht="22.5" x14ac:dyDescent="0.2">
      <c r="A478" s="406" t="s">
        <v>17736</v>
      </c>
      <c r="B478" s="406" t="s">
        <v>2595</v>
      </c>
      <c r="C478" s="170" t="s">
        <v>2594</v>
      </c>
      <c r="D478" s="405" t="s">
        <v>20339</v>
      </c>
      <c r="E478" s="404">
        <v>8000</v>
      </c>
      <c r="F478" s="434">
        <v>44181099</v>
      </c>
      <c r="G478" s="403" t="s">
        <v>20338</v>
      </c>
      <c r="H478" s="170" t="s">
        <v>17987</v>
      </c>
      <c r="I478" s="170" t="s">
        <v>2602</v>
      </c>
      <c r="J478" s="155" t="s">
        <v>17987</v>
      </c>
      <c r="K478" s="170">
        <v>1</v>
      </c>
      <c r="L478" s="170">
        <v>0</v>
      </c>
      <c r="M478" s="402">
        <v>617.03</v>
      </c>
      <c r="N478" s="170">
        <v>1</v>
      </c>
      <c r="O478" s="170">
        <v>6</v>
      </c>
      <c r="P478" s="402">
        <v>49306.8</v>
      </c>
    </row>
    <row r="479" spans="1:16" ht="22.5" x14ac:dyDescent="0.2">
      <c r="A479" s="406" t="s">
        <v>17736</v>
      </c>
      <c r="B479" s="406" t="s">
        <v>2595</v>
      </c>
      <c r="C479" s="170" t="s">
        <v>2594</v>
      </c>
      <c r="D479" s="405" t="s">
        <v>20337</v>
      </c>
      <c r="E479" s="404">
        <v>9000</v>
      </c>
      <c r="F479" s="434">
        <v>10340715</v>
      </c>
      <c r="G479" s="403" t="s">
        <v>20336</v>
      </c>
      <c r="H479" s="170" t="s">
        <v>6299</v>
      </c>
      <c r="I479" s="170" t="s">
        <v>2602</v>
      </c>
      <c r="J479" s="155" t="s">
        <v>6299</v>
      </c>
      <c r="K479" s="170">
        <v>1</v>
      </c>
      <c r="L479" s="170">
        <v>3</v>
      </c>
      <c r="M479" s="402">
        <v>27035.800000000003</v>
      </c>
      <c r="N479" s="170"/>
      <c r="O479" s="402">
        <v>0</v>
      </c>
      <c r="P479" s="402"/>
    </row>
    <row r="480" spans="1:16" ht="22.5" x14ac:dyDescent="0.2">
      <c r="A480" s="406" t="s">
        <v>17736</v>
      </c>
      <c r="B480" s="406" t="s">
        <v>2595</v>
      </c>
      <c r="C480" s="170" t="s">
        <v>2594</v>
      </c>
      <c r="D480" s="405" t="s">
        <v>18003</v>
      </c>
      <c r="E480" s="404">
        <v>6000</v>
      </c>
      <c r="F480" s="434">
        <v>46345992</v>
      </c>
      <c r="G480" s="403" t="s">
        <v>20335</v>
      </c>
      <c r="H480" s="170" t="s">
        <v>2662</v>
      </c>
      <c r="I480" s="170" t="s">
        <v>2589</v>
      </c>
      <c r="J480" s="155" t="s">
        <v>2662</v>
      </c>
      <c r="K480" s="170"/>
      <c r="L480" s="402">
        <v>0</v>
      </c>
      <c r="M480" s="402"/>
      <c r="N480" s="170">
        <v>1</v>
      </c>
      <c r="O480" s="170">
        <v>6</v>
      </c>
      <c r="P480" s="402">
        <v>35306.800000000003</v>
      </c>
    </row>
    <row r="481" spans="1:16" ht="22.5" x14ac:dyDescent="0.2">
      <c r="A481" s="406" t="s">
        <v>17736</v>
      </c>
      <c r="B481" s="406" t="s">
        <v>2595</v>
      </c>
      <c r="C481" s="170" t="s">
        <v>2594</v>
      </c>
      <c r="D481" s="405" t="s">
        <v>20334</v>
      </c>
      <c r="E481" s="404">
        <v>9000</v>
      </c>
      <c r="F481" s="434">
        <v>41208732</v>
      </c>
      <c r="G481" s="403" t="s">
        <v>20333</v>
      </c>
      <c r="H481" s="170" t="s">
        <v>2661</v>
      </c>
      <c r="I481" s="170" t="s">
        <v>2602</v>
      </c>
      <c r="J481" s="155" t="s">
        <v>2661</v>
      </c>
      <c r="K481" s="170"/>
      <c r="L481" s="402">
        <v>0</v>
      </c>
      <c r="M481" s="402"/>
      <c r="N481" s="170">
        <v>1</v>
      </c>
      <c r="O481" s="170">
        <v>6</v>
      </c>
      <c r="P481" s="402">
        <v>53206.8</v>
      </c>
    </row>
    <row r="482" spans="1:16" ht="22.5" x14ac:dyDescent="0.2">
      <c r="A482" s="406" t="s">
        <v>17736</v>
      </c>
      <c r="B482" s="406" t="s">
        <v>2595</v>
      </c>
      <c r="C482" s="170" t="s">
        <v>2594</v>
      </c>
      <c r="D482" s="405" t="s">
        <v>20332</v>
      </c>
      <c r="E482" s="404">
        <v>5000</v>
      </c>
      <c r="F482" s="434">
        <v>6273585</v>
      </c>
      <c r="G482" s="403" t="s">
        <v>20331</v>
      </c>
      <c r="H482" s="170" t="s">
        <v>2753</v>
      </c>
      <c r="I482" s="170" t="s">
        <v>2602</v>
      </c>
      <c r="J482" s="155" t="s">
        <v>2753</v>
      </c>
      <c r="K482" s="170">
        <v>1</v>
      </c>
      <c r="L482" s="170">
        <v>12</v>
      </c>
      <c r="M482" s="402">
        <v>62989.8</v>
      </c>
      <c r="N482" s="170">
        <v>1</v>
      </c>
      <c r="O482" s="170">
        <v>6</v>
      </c>
      <c r="P482" s="402">
        <v>31306.799999999996</v>
      </c>
    </row>
    <row r="483" spans="1:16" ht="22.5" x14ac:dyDescent="0.2">
      <c r="A483" s="406" t="s">
        <v>17736</v>
      </c>
      <c r="B483" s="406" t="s">
        <v>2595</v>
      </c>
      <c r="C483" s="170" t="s">
        <v>2594</v>
      </c>
      <c r="D483" s="405" t="s">
        <v>20330</v>
      </c>
      <c r="E483" s="404">
        <v>5000</v>
      </c>
      <c r="F483" s="434">
        <v>4216902</v>
      </c>
      <c r="G483" s="403" t="s">
        <v>20329</v>
      </c>
      <c r="H483" s="170" t="s">
        <v>18372</v>
      </c>
      <c r="I483" s="170" t="s">
        <v>2602</v>
      </c>
      <c r="J483" s="155" t="s">
        <v>18372</v>
      </c>
      <c r="K483" s="170">
        <v>1</v>
      </c>
      <c r="L483" s="170">
        <v>12</v>
      </c>
      <c r="M483" s="402">
        <v>62911.68</v>
      </c>
      <c r="N483" s="170">
        <v>1</v>
      </c>
      <c r="O483" s="170">
        <v>6</v>
      </c>
      <c r="P483" s="402">
        <v>31306.799999999996</v>
      </c>
    </row>
    <row r="484" spans="1:16" ht="22.5" x14ac:dyDescent="0.2">
      <c r="A484" s="406" t="s">
        <v>17736</v>
      </c>
      <c r="B484" s="406" t="s">
        <v>2595</v>
      </c>
      <c r="C484" s="170" t="s">
        <v>2594</v>
      </c>
      <c r="D484" s="405" t="s">
        <v>20328</v>
      </c>
      <c r="E484" s="404">
        <v>3000</v>
      </c>
      <c r="F484" s="434">
        <v>25770158</v>
      </c>
      <c r="G484" s="403" t="s">
        <v>20327</v>
      </c>
      <c r="H484" s="170" t="s">
        <v>20326</v>
      </c>
      <c r="I484" s="170" t="s">
        <v>17747</v>
      </c>
      <c r="J484" s="155" t="s">
        <v>20326</v>
      </c>
      <c r="K484" s="170">
        <v>1</v>
      </c>
      <c r="L484" s="170">
        <v>12</v>
      </c>
      <c r="M484" s="402">
        <v>38974.379999999997</v>
      </c>
      <c r="N484" s="170">
        <v>1</v>
      </c>
      <c r="O484" s="170">
        <v>6</v>
      </c>
      <c r="P484" s="402">
        <v>19306.8</v>
      </c>
    </row>
    <row r="485" spans="1:16" ht="22.5" x14ac:dyDescent="0.2">
      <c r="A485" s="406" t="s">
        <v>17736</v>
      </c>
      <c r="B485" s="406" t="s">
        <v>2595</v>
      </c>
      <c r="C485" s="170" t="s">
        <v>2594</v>
      </c>
      <c r="D485" s="405" t="s">
        <v>17779</v>
      </c>
      <c r="E485" s="404">
        <v>7000</v>
      </c>
      <c r="F485" s="434">
        <v>47011800</v>
      </c>
      <c r="G485" s="403" t="s">
        <v>20325</v>
      </c>
      <c r="H485" s="170" t="s">
        <v>2661</v>
      </c>
      <c r="I485" s="170" t="s">
        <v>2602</v>
      </c>
      <c r="J485" s="155" t="s">
        <v>2661</v>
      </c>
      <c r="K485" s="170">
        <v>1</v>
      </c>
      <c r="L485" s="170">
        <v>10</v>
      </c>
      <c r="M485" s="402">
        <v>68788.33</v>
      </c>
      <c r="N485" s="170">
        <v>1</v>
      </c>
      <c r="O485" s="170">
        <v>6</v>
      </c>
      <c r="P485" s="402">
        <v>43306.8</v>
      </c>
    </row>
    <row r="486" spans="1:16" ht="22.5" x14ac:dyDescent="0.2">
      <c r="A486" s="406" t="s">
        <v>17736</v>
      </c>
      <c r="B486" s="406" t="s">
        <v>2595</v>
      </c>
      <c r="C486" s="170" t="s">
        <v>2594</v>
      </c>
      <c r="D486" s="405" t="s">
        <v>17904</v>
      </c>
      <c r="E486" s="404">
        <v>5500</v>
      </c>
      <c r="F486" s="434">
        <v>42045631</v>
      </c>
      <c r="G486" s="403" t="s">
        <v>20324</v>
      </c>
      <c r="H486" s="170" t="s">
        <v>2753</v>
      </c>
      <c r="I486" s="170" t="s">
        <v>2602</v>
      </c>
      <c r="J486" s="155" t="s">
        <v>2753</v>
      </c>
      <c r="K486" s="170">
        <v>1</v>
      </c>
      <c r="L486" s="170">
        <v>10</v>
      </c>
      <c r="M486" s="402">
        <v>57091.5</v>
      </c>
      <c r="N486" s="170">
        <v>1</v>
      </c>
      <c r="O486" s="170">
        <v>6</v>
      </c>
      <c r="P486" s="402">
        <v>34306.800000000003</v>
      </c>
    </row>
    <row r="487" spans="1:16" ht="22.5" x14ac:dyDescent="0.2">
      <c r="A487" s="406" t="s">
        <v>17736</v>
      </c>
      <c r="B487" s="406" t="s">
        <v>2595</v>
      </c>
      <c r="C487" s="170" t="s">
        <v>2594</v>
      </c>
      <c r="D487" s="405" t="s">
        <v>18796</v>
      </c>
      <c r="E487" s="404">
        <v>6000</v>
      </c>
      <c r="F487" s="434">
        <v>47513471</v>
      </c>
      <c r="G487" s="403" t="s">
        <v>20323</v>
      </c>
      <c r="H487" s="170" t="s">
        <v>2627</v>
      </c>
      <c r="I487" s="170" t="s">
        <v>2602</v>
      </c>
      <c r="J487" s="155" t="s">
        <v>2627</v>
      </c>
      <c r="K487" s="170">
        <v>1</v>
      </c>
      <c r="L487" s="170">
        <v>12</v>
      </c>
      <c r="M487" s="402">
        <v>74870.210000000006</v>
      </c>
      <c r="N487" s="170">
        <v>1</v>
      </c>
      <c r="O487" s="170">
        <v>6</v>
      </c>
      <c r="P487" s="402">
        <v>37306.800000000003</v>
      </c>
    </row>
    <row r="488" spans="1:16" ht="22.5" x14ac:dyDescent="0.2">
      <c r="A488" s="406" t="s">
        <v>17736</v>
      </c>
      <c r="B488" s="406" t="s">
        <v>2595</v>
      </c>
      <c r="C488" s="170" t="s">
        <v>2594</v>
      </c>
      <c r="D488" s="405" t="s">
        <v>20322</v>
      </c>
      <c r="E488" s="404">
        <v>7000</v>
      </c>
      <c r="F488" s="434">
        <v>40208165</v>
      </c>
      <c r="G488" s="403" t="s">
        <v>20321</v>
      </c>
      <c r="H488" s="170" t="s">
        <v>17815</v>
      </c>
      <c r="I488" s="170" t="s">
        <v>2602</v>
      </c>
      <c r="J488" s="155" t="s">
        <v>17815</v>
      </c>
      <c r="K488" s="170">
        <v>1</v>
      </c>
      <c r="L488" s="170">
        <v>8</v>
      </c>
      <c r="M488" s="402">
        <v>59494.239999999998</v>
      </c>
      <c r="N488" s="170">
        <v>1</v>
      </c>
      <c r="O488" s="170">
        <v>6</v>
      </c>
      <c r="P488" s="402">
        <v>41906.800000000003</v>
      </c>
    </row>
    <row r="489" spans="1:16" ht="22.5" x14ac:dyDescent="0.2">
      <c r="A489" s="406" t="s">
        <v>17736</v>
      </c>
      <c r="B489" s="406" t="s">
        <v>2595</v>
      </c>
      <c r="C489" s="170" t="s">
        <v>2594</v>
      </c>
      <c r="D489" s="405" t="s">
        <v>20320</v>
      </c>
      <c r="E489" s="404">
        <v>5000</v>
      </c>
      <c r="F489" s="434">
        <v>41469825</v>
      </c>
      <c r="G489" s="403" t="s">
        <v>20319</v>
      </c>
      <c r="H489" s="170" t="s">
        <v>2753</v>
      </c>
      <c r="I489" s="170" t="s">
        <v>2602</v>
      </c>
      <c r="J489" s="155" t="s">
        <v>2753</v>
      </c>
      <c r="K489" s="170">
        <v>1</v>
      </c>
      <c r="L489" s="170">
        <v>12</v>
      </c>
      <c r="M489" s="402">
        <v>62448.86</v>
      </c>
      <c r="N489" s="170">
        <v>1</v>
      </c>
      <c r="O489" s="170">
        <v>6</v>
      </c>
      <c r="P489" s="402">
        <v>31306.799999999996</v>
      </c>
    </row>
    <row r="490" spans="1:16" ht="22.5" x14ac:dyDescent="0.2">
      <c r="A490" s="406" t="s">
        <v>17736</v>
      </c>
      <c r="B490" s="406" t="s">
        <v>2595</v>
      </c>
      <c r="C490" s="170" t="s">
        <v>2594</v>
      </c>
      <c r="D490" s="405" t="s">
        <v>20318</v>
      </c>
      <c r="E490" s="404">
        <v>15600</v>
      </c>
      <c r="F490" s="434">
        <v>43328968</v>
      </c>
      <c r="G490" s="403" t="s">
        <v>20317</v>
      </c>
      <c r="H490" s="170" t="s">
        <v>20316</v>
      </c>
      <c r="I490" s="170" t="s">
        <v>2602</v>
      </c>
      <c r="J490" s="155" t="s">
        <v>20316</v>
      </c>
      <c r="K490" s="170">
        <v>1</v>
      </c>
      <c r="L490" s="170">
        <v>12</v>
      </c>
      <c r="M490" s="402">
        <v>185509.8</v>
      </c>
      <c r="N490" s="170">
        <v>1</v>
      </c>
      <c r="O490" s="170">
        <v>6</v>
      </c>
      <c r="P490" s="402">
        <v>94906.800000000017</v>
      </c>
    </row>
    <row r="491" spans="1:16" ht="22.5" x14ac:dyDescent="0.2">
      <c r="A491" s="406" t="s">
        <v>17736</v>
      </c>
      <c r="B491" s="406" t="s">
        <v>2595</v>
      </c>
      <c r="C491" s="170" t="s">
        <v>2594</v>
      </c>
      <c r="D491" s="405" t="s">
        <v>20315</v>
      </c>
      <c r="E491" s="404">
        <v>11500</v>
      </c>
      <c r="F491" s="434">
        <v>45592624</v>
      </c>
      <c r="G491" s="403" t="s">
        <v>20314</v>
      </c>
      <c r="H491" s="170" t="s">
        <v>2661</v>
      </c>
      <c r="I491" s="170" t="s">
        <v>2602</v>
      </c>
      <c r="J491" s="155" t="s">
        <v>2661</v>
      </c>
      <c r="K491" s="170"/>
      <c r="L491" s="402">
        <v>0</v>
      </c>
      <c r="M491" s="402"/>
      <c r="N491" s="170">
        <v>1</v>
      </c>
      <c r="O491" s="170">
        <v>6</v>
      </c>
      <c r="P491" s="402">
        <v>67623.470000000016</v>
      </c>
    </row>
    <row r="492" spans="1:16" ht="22.5" x14ac:dyDescent="0.2">
      <c r="A492" s="406" t="s">
        <v>17736</v>
      </c>
      <c r="B492" s="406" t="s">
        <v>2595</v>
      </c>
      <c r="C492" s="170" t="s">
        <v>2594</v>
      </c>
      <c r="D492" s="405" t="s">
        <v>20313</v>
      </c>
      <c r="E492" s="404">
        <v>7000</v>
      </c>
      <c r="F492" s="434">
        <v>44778359</v>
      </c>
      <c r="G492" s="403" t="s">
        <v>20312</v>
      </c>
      <c r="H492" s="170" t="s">
        <v>2897</v>
      </c>
      <c r="I492" s="170" t="s">
        <v>2589</v>
      </c>
      <c r="J492" s="155" t="s">
        <v>2897</v>
      </c>
      <c r="K492" s="170">
        <v>1</v>
      </c>
      <c r="L492" s="170">
        <v>12</v>
      </c>
      <c r="M492" s="402">
        <v>86581.48</v>
      </c>
      <c r="N492" s="170">
        <v>1</v>
      </c>
      <c r="O492" s="170">
        <v>6</v>
      </c>
      <c r="P492" s="402">
        <v>43306.8</v>
      </c>
    </row>
    <row r="493" spans="1:16" ht="22.5" x14ac:dyDescent="0.2">
      <c r="A493" s="406" t="s">
        <v>17736</v>
      </c>
      <c r="B493" s="406" t="s">
        <v>2595</v>
      </c>
      <c r="C493" s="170" t="s">
        <v>2594</v>
      </c>
      <c r="D493" s="405" t="s">
        <v>17976</v>
      </c>
      <c r="E493" s="404">
        <v>4809.8599999999997</v>
      </c>
      <c r="F493" s="434">
        <v>7192006</v>
      </c>
      <c r="G493" s="403" t="s">
        <v>20311</v>
      </c>
      <c r="H493" s="170" t="s">
        <v>3322</v>
      </c>
      <c r="I493" s="170" t="s">
        <v>2589</v>
      </c>
      <c r="J493" s="155" t="s">
        <v>3322</v>
      </c>
      <c r="K493" s="170">
        <v>1</v>
      </c>
      <c r="L493" s="170">
        <v>12</v>
      </c>
      <c r="M493" s="402">
        <v>60708.12</v>
      </c>
      <c r="N493" s="170">
        <v>1</v>
      </c>
      <c r="O493" s="170">
        <v>6</v>
      </c>
      <c r="P493" s="402">
        <v>30165.96</v>
      </c>
    </row>
    <row r="494" spans="1:16" ht="22.5" x14ac:dyDescent="0.2">
      <c r="A494" s="406" t="s">
        <v>17736</v>
      </c>
      <c r="B494" s="406" t="s">
        <v>2595</v>
      </c>
      <c r="C494" s="170" t="s">
        <v>2594</v>
      </c>
      <c r="D494" s="405" t="s">
        <v>7669</v>
      </c>
      <c r="E494" s="404">
        <v>5500</v>
      </c>
      <c r="F494" s="434">
        <v>7253910</v>
      </c>
      <c r="G494" s="403" t="s">
        <v>20310</v>
      </c>
      <c r="H494" s="170" t="s">
        <v>2833</v>
      </c>
      <c r="I494" s="170" t="s">
        <v>2589</v>
      </c>
      <c r="J494" s="155" t="s">
        <v>2833</v>
      </c>
      <c r="K494" s="170">
        <v>1</v>
      </c>
      <c r="L494" s="170">
        <v>12</v>
      </c>
      <c r="M494" s="402">
        <v>68989.8</v>
      </c>
      <c r="N494" s="170">
        <v>1</v>
      </c>
      <c r="O494" s="170">
        <v>6</v>
      </c>
      <c r="P494" s="402">
        <v>34306.800000000003</v>
      </c>
    </row>
    <row r="495" spans="1:16" ht="22.5" x14ac:dyDescent="0.2">
      <c r="A495" s="406" t="s">
        <v>17736</v>
      </c>
      <c r="B495" s="406" t="s">
        <v>2595</v>
      </c>
      <c r="C495" s="170" t="s">
        <v>2594</v>
      </c>
      <c r="D495" s="405" t="s">
        <v>20309</v>
      </c>
      <c r="E495" s="404">
        <v>8000</v>
      </c>
      <c r="F495" s="434">
        <v>45932062</v>
      </c>
      <c r="G495" s="403" t="s">
        <v>20308</v>
      </c>
      <c r="H495" s="170" t="s">
        <v>2692</v>
      </c>
      <c r="I495" s="170" t="s">
        <v>2602</v>
      </c>
      <c r="J495" s="155" t="s">
        <v>2692</v>
      </c>
      <c r="K495" s="170">
        <v>1</v>
      </c>
      <c r="L495" s="170">
        <v>1</v>
      </c>
      <c r="M495" s="402">
        <v>6040.82</v>
      </c>
      <c r="N495" s="170">
        <v>1</v>
      </c>
      <c r="O495" s="170">
        <v>6</v>
      </c>
      <c r="P495" s="402">
        <v>49306.8</v>
      </c>
    </row>
    <row r="496" spans="1:16" ht="22.5" x14ac:dyDescent="0.2">
      <c r="A496" s="406" t="s">
        <v>17736</v>
      </c>
      <c r="B496" s="406" t="s">
        <v>2595</v>
      </c>
      <c r="C496" s="170" t="s">
        <v>2594</v>
      </c>
      <c r="D496" s="405" t="s">
        <v>20307</v>
      </c>
      <c r="E496" s="404">
        <v>4000</v>
      </c>
      <c r="F496" s="434">
        <v>9521051</v>
      </c>
      <c r="G496" s="403" t="s">
        <v>20306</v>
      </c>
      <c r="H496" s="170" t="s">
        <v>2768</v>
      </c>
      <c r="I496" s="170" t="s">
        <v>2602</v>
      </c>
      <c r="J496" s="155" t="s">
        <v>2768</v>
      </c>
      <c r="K496" s="170">
        <v>1</v>
      </c>
      <c r="L496" s="170">
        <v>12</v>
      </c>
      <c r="M496" s="402">
        <v>50028.33</v>
      </c>
      <c r="N496" s="170">
        <v>1</v>
      </c>
      <c r="O496" s="170">
        <v>6</v>
      </c>
      <c r="P496" s="402">
        <v>25290.69</v>
      </c>
    </row>
    <row r="497" spans="1:16" ht="22.5" x14ac:dyDescent="0.2">
      <c r="A497" s="406" t="s">
        <v>17736</v>
      </c>
      <c r="B497" s="406" t="s">
        <v>2595</v>
      </c>
      <c r="C497" s="170" t="s">
        <v>2594</v>
      </c>
      <c r="D497" s="405" t="s">
        <v>20305</v>
      </c>
      <c r="E497" s="404">
        <v>3000</v>
      </c>
      <c r="F497" s="434">
        <v>41698671</v>
      </c>
      <c r="G497" s="403" t="s">
        <v>20304</v>
      </c>
      <c r="H497" s="170" t="s">
        <v>3386</v>
      </c>
      <c r="I497" s="170" t="s">
        <v>17747</v>
      </c>
      <c r="J497" s="155" t="s">
        <v>3386</v>
      </c>
      <c r="K497" s="170">
        <v>1</v>
      </c>
      <c r="L497" s="170">
        <v>12</v>
      </c>
      <c r="M497" s="402">
        <v>38989.800000000003</v>
      </c>
      <c r="N497" s="170">
        <v>1</v>
      </c>
      <c r="O497" s="170">
        <v>6</v>
      </c>
      <c r="P497" s="402">
        <v>18136.34</v>
      </c>
    </row>
    <row r="498" spans="1:16" ht="22.5" x14ac:dyDescent="0.2">
      <c r="A498" s="406" t="s">
        <v>17736</v>
      </c>
      <c r="B498" s="406" t="s">
        <v>2595</v>
      </c>
      <c r="C498" s="170" t="s">
        <v>2594</v>
      </c>
      <c r="D498" s="405" t="s">
        <v>20303</v>
      </c>
      <c r="E498" s="404">
        <v>4000</v>
      </c>
      <c r="F498" s="434">
        <v>31032782</v>
      </c>
      <c r="G498" s="403" t="s">
        <v>20302</v>
      </c>
      <c r="H498" s="170" t="s">
        <v>2753</v>
      </c>
      <c r="I498" s="170" t="s">
        <v>2602</v>
      </c>
      <c r="J498" s="155" t="s">
        <v>2753</v>
      </c>
      <c r="K498" s="170">
        <v>1</v>
      </c>
      <c r="L498" s="170">
        <v>12</v>
      </c>
      <c r="M498" s="402">
        <v>49911.519999999997</v>
      </c>
      <c r="N498" s="170">
        <v>1</v>
      </c>
      <c r="O498" s="170">
        <v>6</v>
      </c>
      <c r="P498" s="402">
        <v>25306.799999999996</v>
      </c>
    </row>
    <row r="499" spans="1:16" ht="22.5" x14ac:dyDescent="0.2">
      <c r="A499" s="406" t="s">
        <v>17736</v>
      </c>
      <c r="B499" s="406" t="s">
        <v>2595</v>
      </c>
      <c r="C499" s="170" t="s">
        <v>2594</v>
      </c>
      <c r="D499" s="405" t="s">
        <v>20301</v>
      </c>
      <c r="E499" s="404">
        <v>6000</v>
      </c>
      <c r="F499" s="434">
        <v>16788020</v>
      </c>
      <c r="G499" s="403" t="s">
        <v>20300</v>
      </c>
      <c r="H499" s="170" t="s">
        <v>18232</v>
      </c>
      <c r="I499" s="170" t="s">
        <v>2602</v>
      </c>
      <c r="J499" s="155" t="s">
        <v>18232</v>
      </c>
      <c r="K499" s="170">
        <v>1</v>
      </c>
      <c r="L499" s="170">
        <v>12</v>
      </c>
      <c r="M499" s="402">
        <v>74989.8</v>
      </c>
      <c r="N499" s="170">
        <v>1</v>
      </c>
      <c r="O499" s="170">
        <v>6</v>
      </c>
      <c r="P499" s="402">
        <v>37306.800000000003</v>
      </c>
    </row>
    <row r="500" spans="1:16" ht="22.5" x14ac:dyDescent="0.2">
      <c r="A500" s="406" t="s">
        <v>17736</v>
      </c>
      <c r="B500" s="406" t="s">
        <v>2595</v>
      </c>
      <c r="C500" s="170" t="s">
        <v>2594</v>
      </c>
      <c r="D500" s="405" t="s">
        <v>18997</v>
      </c>
      <c r="E500" s="404">
        <v>15600</v>
      </c>
      <c r="F500" s="434">
        <v>42875489</v>
      </c>
      <c r="G500" s="403" t="s">
        <v>20299</v>
      </c>
      <c r="H500" s="170" t="s">
        <v>2661</v>
      </c>
      <c r="I500" s="170" t="s">
        <v>2602</v>
      </c>
      <c r="J500" s="155" t="s">
        <v>2661</v>
      </c>
      <c r="K500" s="170">
        <v>1</v>
      </c>
      <c r="L500" s="170">
        <v>12</v>
      </c>
      <c r="M500" s="402">
        <v>185509.8</v>
      </c>
      <c r="N500" s="170">
        <v>1</v>
      </c>
      <c r="O500" s="170">
        <v>6</v>
      </c>
      <c r="P500" s="402">
        <v>94906.800000000017</v>
      </c>
    </row>
    <row r="501" spans="1:16" ht="22.5" x14ac:dyDescent="0.2">
      <c r="A501" s="406" t="s">
        <v>17736</v>
      </c>
      <c r="B501" s="406" t="s">
        <v>2595</v>
      </c>
      <c r="C501" s="170" t="s">
        <v>2594</v>
      </c>
      <c r="D501" s="405" t="s">
        <v>5577</v>
      </c>
      <c r="E501" s="404">
        <v>10000</v>
      </c>
      <c r="F501" s="434">
        <v>41425168</v>
      </c>
      <c r="G501" s="403" t="s">
        <v>20298</v>
      </c>
      <c r="H501" s="170" t="s">
        <v>2661</v>
      </c>
      <c r="I501" s="170" t="s">
        <v>2602</v>
      </c>
      <c r="J501" s="155" t="s">
        <v>2661</v>
      </c>
      <c r="K501" s="170">
        <v>1</v>
      </c>
      <c r="L501" s="170">
        <v>12</v>
      </c>
      <c r="M501" s="402">
        <v>122316.23</v>
      </c>
      <c r="N501" s="170">
        <v>1</v>
      </c>
      <c r="O501" s="170">
        <v>6</v>
      </c>
      <c r="P501" s="402">
        <v>61306.8</v>
      </c>
    </row>
    <row r="502" spans="1:16" ht="22.5" x14ac:dyDescent="0.2">
      <c r="A502" s="406" t="s">
        <v>17736</v>
      </c>
      <c r="B502" s="406" t="s">
        <v>2595</v>
      </c>
      <c r="C502" s="170" t="s">
        <v>2594</v>
      </c>
      <c r="D502" s="405" t="s">
        <v>19811</v>
      </c>
      <c r="E502" s="404">
        <v>7000</v>
      </c>
      <c r="F502" s="434">
        <v>40492988</v>
      </c>
      <c r="G502" s="403" t="s">
        <v>20297</v>
      </c>
      <c r="H502" s="170" t="s">
        <v>2692</v>
      </c>
      <c r="I502" s="170" t="s">
        <v>2602</v>
      </c>
      <c r="J502" s="155" t="s">
        <v>2692</v>
      </c>
      <c r="K502" s="170">
        <v>1</v>
      </c>
      <c r="L502" s="170">
        <v>12</v>
      </c>
      <c r="M502" s="402">
        <v>86971.81</v>
      </c>
      <c r="N502" s="170">
        <v>1</v>
      </c>
      <c r="O502" s="170">
        <v>6</v>
      </c>
      <c r="P502" s="402">
        <v>43306.8</v>
      </c>
    </row>
    <row r="503" spans="1:16" ht="22.5" x14ac:dyDescent="0.2">
      <c r="A503" s="406" t="s">
        <v>17736</v>
      </c>
      <c r="B503" s="406" t="s">
        <v>2595</v>
      </c>
      <c r="C503" s="170" t="s">
        <v>2594</v>
      </c>
      <c r="D503" s="405" t="s">
        <v>17976</v>
      </c>
      <c r="E503" s="404">
        <v>4108.55</v>
      </c>
      <c r="F503" s="434">
        <v>5263767</v>
      </c>
      <c r="G503" s="403" t="s">
        <v>20296</v>
      </c>
      <c r="H503" s="170" t="s">
        <v>3549</v>
      </c>
      <c r="I503" s="170" t="s">
        <v>2602</v>
      </c>
      <c r="J503" s="155" t="s">
        <v>3549</v>
      </c>
      <c r="K503" s="170">
        <v>1</v>
      </c>
      <c r="L503" s="170">
        <v>12</v>
      </c>
      <c r="M503" s="402">
        <v>52292.4</v>
      </c>
      <c r="N503" s="170">
        <v>1</v>
      </c>
      <c r="O503" s="170">
        <v>2</v>
      </c>
      <c r="P503" s="402">
        <v>8652.7000000000007</v>
      </c>
    </row>
    <row r="504" spans="1:16" ht="22.5" x14ac:dyDescent="0.2">
      <c r="A504" s="406" t="s">
        <v>17736</v>
      </c>
      <c r="B504" s="406" t="s">
        <v>2595</v>
      </c>
      <c r="C504" s="170" t="s">
        <v>2594</v>
      </c>
      <c r="D504" s="405" t="s">
        <v>20295</v>
      </c>
      <c r="E504" s="404">
        <v>7000</v>
      </c>
      <c r="F504" s="434">
        <v>6717955</v>
      </c>
      <c r="G504" s="403" t="s">
        <v>20294</v>
      </c>
      <c r="H504" s="170" t="s">
        <v>2753</v>
      </c>
      <c r="I504" s="170" t="s">
        <v>2602</v>
      </c>
      <c r="J504" s="155" t="s">
        <v>2753</v>
      </c>
      <c r="K504" s="170">
        <v>1</v>
      </c>
      <c r="L504" s="170">
        <v>12</v>
      </c>
      <c r="M504" s="402">
        <v>86989.8</v>
      </c>
      <c r="N504" s="170">
        <v>1</v>
      </c>
      <c r="O504" s="170">
        <v>6</v>
      </c>
      <c r="P504" s="402">
        <v>43306.8</v>
      </c>
    </row>
    <row r="505" spans="1:16" ht="22.5" x14ac:dyDescent="0.2">
      <c r="A505" s="406" t="s">
        <v>17736</v>
      </c>
      <c r="B505" s="406" t="s">
        <v>2595</v>
      </c>
      <c r="C505" s="170" t="s">
        <v>2594</v>
      </c>
      <c r="D505" s="405" t="s">
        <v>20293</v>
      </c>
      <c r="E505" s="404">
        <v>6000</v>
      </c>
      <c r="F505" s="434">
        <v>70124236</v>
      </c>
      <c r="G505" s="403" t="s">
        <v>20292</v>
      </c>
      <c r="H505" s="170" t="s">
        <v>2597</v>
      </c>
      <c r="I505" s="170" t="s">
        <v>2602</v>
      </c>
      <c r="J505" s="155" t="s">
        <v>2597</v>
      </c>
      <c r="K505" s="170">
        <v>1</v>
      </c>
      <c r="L505" s="170">
        <v>12</v>
      </c>
      <c r="M505" s="402">
        <v>74983.13</v>
      </c>
      <c r="N505" s="170">
        <v>1</v>
      </c>
      <c r="O505" s="170">
        <v>6</v>
      </c>
      <c r="P505" s="402">
        <v>37306.800000000003</v>
      </c>
    </row>
    <row r="506" spans="1:16" ht="22.5" x14ac:dyDescent="0.2">
      <c r="A506" s="406" t="s">
        <v>17736</v>
      </c>
      <c r="B506" s="406" t="s">
        <v>2595</v>
      </c>
      <c r="C506" s="170" t="s">
        <v>2594</v>
      </c>
      <c r="D506" s="405" t="s">
        <v>6590</v>
      </c>
      <c r="E506" s="404">
        <v>3000</v>
      </c>
      <c r="F506" s="434">
        <v>43567186</v>
      </c>
      <c r="G506" s="403" t="s">
        <v>20291</v>
      </c>
      <c r="H506" s="170" t="s">
        <v>3395</v>
      </c>
      <c r="I506" s="170" t="s">
        <v>16872</v>
      </c>
      <c r="J506" s="155" t="s">
        <v>3395</v>
      </c>
      <c r="K506" s="170">
        <v>1</v>
      </c>
      <c r="L506" s="170">
        <v>12</v>
      </c>
      <c r="M506" s="402">
        <v>38989.18</v>
      </c>
      <c r="N506" s="170">
        <v>1</v>
      </c>
      <c r="O506" s="170">
        <v>6</v>
      </c>
      <c r="P506" s="402">
        <v>19306.8</v>
      </c>
    </row>
    <row r="507" spans="1:16" ht="22.5" x14ac:dyDescent="0.2">
      <c r="A507" s="406" t="s">
        <v>17736</v>
      </c>
      <c r="B507" s="406" t="s">
        <v>2595</v>
      </c>
      <c r="C507" s="170" t="s">
        <v>2594</v>
      </c>
      <c r="D507" s="405" t="s">
        <v>20290</v>
      </c>
      <c r="E507" s="404">
        <v>5000</v>
      </c>
      <c r="F507" s="434">
        <v>20044344</v>
      </c>
      <c r="G507" s="403" t="s">
        <v>20289</v>
      </c>
      <c r="H507" s="170" t="s">
        <v>2627</v>
      </c>
      <c r="I507" s="170" t="s">
        <v>2602</v>
      </c>
      <c r="J507" s="155" t="s">
        <v>2627</v>
      </c>
      <c r="K507" s="170">
        <v>1</v>
      </c>
      <c r="L507" s="170">
        <v>12</v>
      </c>
      <c r="M507" s="402">
        <v>62989.8</v>
      </c>
      <c r="N507" s="170">
        <v>1</v>
      </c>
      <c r="O507" s="170">
        <v>6</v>
      </c>
      <c r="P507" s="402">
        <v>31306.799999999996</v>
      </c>
    </row>
    <row r="508" spans="1:16" ht="22.5" x14ac:dyDescent="0.2">
      <c r="A508" s="406" t="s">
        <v>17736</v>
      </c>
      <c r="B508" s="406" t="s">
        <v>2595</v>
      </c>
      <c r="C508" s="170" t="s">
        <v>2594</v>
      </c>
      <c r="D508" s="405" t="s">
        <v>19518</v>
      </c>
      <c r="E508" s="404">
        <v>5000</v>
      </c>
      <c r="F508" s="434">
        <v>29711774</v>
      </c>
      <c r="G508" s="403" t="s">
        <v>20288</v>
      </c>
      <c r="H508" s="170" t="s">
        <v>2768</v>
      </c>
      <c r="I508" s="170" t="s">
        <v>2602</v>
      </c>
      <c r="J508" s="155" t="s">
        <v>2768</v>
      </c>
      <c r="K508" s="170">
        <v>1</v>
      </c>
      <c r="L508" s="170">
        <v>12</v>
      </c>
      <c r="M508" s="402">
        <v>62870.37</v>
      </c>
      <c r="N508" s="170">
        <v>1</v>
      </c>
      <c r="O508" s="170">
        <v>6</v>
      </c>
      <c r="P508" s="402">
        <v>31306.799999999996</v>
      </c>
    </row>
    <row r="509" spans="1:16" ht="22.5" x14ac:dyDescent="0.2">
      <c r="A509" s="406" t="s">
        <v>17736</v>
      </c>
      <c r="B509" s="406" t="s">
        <v>2595</v>
      </c>
      <c r="C509" s="170" t="s">
        <v>2594</v>
      </c>
      <c r="D509" s="405" t="s">
        <v>19472</v>
      </c>
      <c r="E509" s="404">
        <v>3500</v>
      </c>
      <c r="F509" s="434">
        <v>41506139</v>
      </c>
      <c r="G509" s="403" t="s">
        <v>20287</v>
      </c>
      <c r="H509" s="170" t="s">
        <v>2597</v>
      </c>
      <c r="I509" s="170" t="s">
        <v>2589</v>
      </c>
      <c r="J509" s="155" t="s">
        <v>2597</v>
      </c>
      <c r="K509" s="170">
        <v>1</v>
      </c>
      <c r="L509" s="170">
        <v>12</v>
      </c>
      <c r="M509" s="402">
        <v>44984.94</v>
      </c>
      <c r="N509" s="170">
        <v>1</v>
      </c>
      <c r="O509" s="170">
        <v>6</v>
      </c>
      <c r="P509" s="402">
        <v>22306.799999999996</v>
      </c>
    </row>
    <row r="510" spans="1:16" ht="22.5" x14ac:dyDescent="0.2">
      <c r="A510" s="406" t="s">
        <v>17736</v>
      </c>
      <c r="B510" s="406" t="s">
        <v>2595</v>
      </c>
      <c r="C510" s="170" t="s">
        <v>2594</v>
      </c>
      <c r="D510" s="405" t="s">
        <v>17779</v>
      </c>
      <c r="E510" s="404">
        <v>7000</v>
      </c>
      <c r="F510" s="434">
        <v>40944415</v>
      </c>
      <c r="G510" s="403" t="s">
        <v>20286</v>
      </c>
      <c r="H510" s="170" t="s">
        <v>2661</v>
      </c>
      <c r="I510" s="170" t="s">
        <v>2602</v>
      </c>
      <c r="J510" s="155" t="s">
        <v>2661</v>
      </c>
      <c r="K510" s="170">
        <v>1</v>
      </c>
      <c r="L510" s="170">
        <v>6</v>
      </c>
      <c r="M510" s="402">
        <v>40844.9</v>
      </c>
      <c r="N510" s="170">
        <v>1</v>
      </c>
      <c r="O510" s="170">
        <v>6</v>
      </c>
      <c r="P510" s="402">
        <v>43291.73</v>
      </c>
    </row>
    <row r="511" spans="1:16" ht="22.5" x14ac:dyDescent="0.2">
      <c r="A511" s="406" t="s">
        <v>17736</v>
      </c>
      <c r="B511" s="406" t="s">
        <v>2595</v>
      </c>
      <c r="C511" s="170" t="s">
        <v>2594</v>
      </c>
      <c r="D511" s="405" t="s">
        <v>20285</v>
      </c>
      <c r="E511" s="404">
        <v>4000</v>
      </c>
      <c r="F511" s="434">
        <v>70011831</v>
      </c>
      <c r="G511" s="403" t="s">
        <v>20284</v>
      </c>
      <c r="H511" s="170" t="s">
        <v>2955</v>
      </c>
      <c r="I511" s="170" t="s">
        <v>2602</v>
      </c>
      <c r="J511" s="155" t="s">
        <v>2955</v>
      </c>
      <c r="K511" s="170">
        <v>1</v>
      </c>
      <c r="L511" s="170">
        <v>1</v>
      </c>
      <c r="M511" s="402">
        <v>4474.1499999999996</v>
      </c>
      <c r="N511" s="170">
        <v>1</v>
      </c>
      <c r="O511" s="170">
        <v>6</v>
      </c>
      <c r="P511" s="402">
        <v>25306.799999999996</v>
      </c>
    </row>
    <row r="512" spans="1:16" ht="22.5" x14ac:dyDescent="0.2">
      <c r="A512" s="406" t="s">
        <v>17736</v>
      </c>
      <c r="B512" s="406" t="s">
        <v>2595</v>
      </c>
      <c r="C512" s="170" t="s">
        <v>2594</v>
      </c>
      <c r="D512" s="405" t="s">
        <v>18925</v>
      </c>
      <c r="E512" s="404">
        <v>5000</v>
      </c>
      <c r="F512" s="434">
        <v>47112672</v>
      </c>
      <c r="G512" s="403" t="s">
        <v>20283</v>
      </c>
      <c r="H512" s="170" t="s">
        <v>17820</v>
      </c>
      <c r="I512" s="170" t="s">
        <v>2589</v>
      </c>
      <c r="J512" s="155" t="s">
        <v>17820</v>
      </c>
      <c r="K512" s="170">
        <v>1</v>
      </c>
      <c r="L512" s="170">
        <v>12</v>
      </c>
      <c r="M512" s="402">
        <v>62874.879999999997</v>
      </c>
      <c r="N512" s="170">
        <v>1</v>
      </c>
      <c r="O512" s="170">
        <v>6</v>
      </c>
      <c r="P512" s="402">
        <v>31306.799999999996</v>
      </c>
    </row>
    <row r="513" spans="1:16" ht="22.5" x14ac:dyDescent="0.2">
      <c r="A513" s="406" t="s">
        <v>17736</v>
      </c>
      <c r="B513" s="406" t="s">
        <v>2595</v>
      </c>
      <c r="C513" s="170" t="s">
        <v>2594</v>
      </c>
      <c r="D513" s="405" t="s">
        <v>20129</v>
      </c>
      <c r="E513" s="404">
        <v>5000</v>
      </c>
      <c r="F513" s="434">
        <v>44515651</v>
      </c>
      <c r="G513" s="403" t="s">
        <v>20282</v>
      </c>
      <c r="H513" s="170" t="s">
        <v>3816</v>
      </c>
      <c r="I513" s="170" t="s">
        <v>2602</v>
      </c>
      <c r="J513" s="155" t="s">
        <v>3816</v>
      </c>
      <c r="K513" s="170">
        <v>1</v>
      </c>
      <c r="L513" s="170">
        <v>0</v>
      </c>
      <c r="M513" s="402">
        <v>2174.15</v>
      </c>
      <c r="N513" s="170"/>
      <c r="O513" s="402">
        <v>0</v>
      </c>
      <c r="P513" s="402"/>
    </row>
    <row r="514" spans="1:16" ht="22.5" x14ac:dyDescent="0.2">
      <c r="A514" s="406" t="s">
        <v>17736</v>
      </c>
      <c r="B514" s="406" t="s">
        <v>2595</v>
      </c>
      <c r="C514" s="170" t="s">
        <v>2594</v>
      </c>
      <c r="D514" s="405" t="s">
        <v>20281</v>
      </c>
      <c r="E514" s="404">
        <v>7500</v>
      </c>
      <c r="F514" s="434">
        <v>44429636</v>
      </c>
      <c r="G514" s="403" t="s">
        <v>20280</v>
      </c>
      <c r="H514" s="170" t="s">
        <v>2768</v>
      </c>
      <c r="I514" s="170" t="s">
        <v>2589</v>
      </c>
      <c r="J514" s="155" t="s">
        <v>2768</v>
      </c>
      <c r="K514" s="170">
        <v>1</v>
      </c>
      <c r="L514" s="170">
        <v>12</v>
      </c>
      <c r="M514" s="402">
        <v>92635.65</v>
      </c>
      <c r="N514" s="170">
        <v>1</v>
      </c>
      <c r="O514" s="170">
        <v>6</v>
      </c>
      <c r="P514" s="402">
        <v>46306.8</v>
      </c>
    </row>
    <row r="515" spans="1:16" ht="22.5" x14ac:dyDescent="0.2">
      <c r="A515" s="406" t="s">
        <v>17736</v>
      </c>
      <c r="B515" s="406" t="s">
        <v>2595</v>
      </c>
      <c r="C515" s="170" t="s">
        <v>2594</v>
      </c>
      <c r="D515" s="405" t="s">
        <v>19321</v>
      </c>
      <c r="E515" s="404">
        <v>6000</v>
      </c>
      <c r="F515" s="434">
        <v>9604195</v>
      </c>
      <c r="G515" s="403" t="s">
        <v>20279</v>
      </c>
      <c r="H515" s="170" t="s">
        <v>6376</v>
      </c>
      <c r="I515" s="170" t="s">
        <v>2602</v>
      </c>
      <c r="J515" s="155" t="s">
        <v>6376</v>
      </c>
      <c r="K515" s="170">
        <v>1</v>
      </c>
      <c r="L515" s="170">
        <v>1</v>
      </c>
      <c r="M515" s="402">
        <v>4474.1499999999996</v>
      </c>
      <c r="N515" s="170"/>
      <c r="O515" s="402">
        <v>0</v>
      </c>
      <c r="P515" s="402"/>
    </row>
    <row r="516" spans="1:16" ht="22.5" x14ac:dyDescent="0.2">
      <c r="A516" s="406" t="s">
        <v>17736</v>
      </c>
      <c r="B516" s="406" t="s">
        <v>2595</v>
      </c>
      <c r="C516" s="170" t="s">
        <v>2594</v>
      </c>
      <c r="D516" s="405" t="s">
        <v>20278</v>
      </c>
      <c r="E516" s="404">
        <v>15600</v>
      </c>
      <c r="F516" s="434">
        <v>31654417</v>
      </c>
      <c r="G516" s="403" t="s">
        <v>20277</v>
      </c>
      <c r="H516" s="170" t="s">
        <v>4810</v>
      </c>
      <c r="I516" s="170" t="s">
        <v>2602</v>
      </c>
      <c r="J516" s="155" t="s">
        <v>4810</v>
      </c>
      <c r="K516" s="170">
        <v>1</v>
      </c>
      <c r="L516" s="170">
        <v>6</v>
      </c>
      <c r="M516" s="402">
        <v>89784.9</v>
      </c>
      <c r="N516" s="170">
        <v>1</v>
      </c>
      <c r="O516" s="170">
        <v>3</v>
      </c>
      <c r="P516" s="402">
        <v>51267.87</v>
      </c>
    </row>
    <row r="517" spans="1:16" ht="22.5" x14ac:dyDescent="0.2">
      <c r="A517" s="406" t="s">
        <v>17736</v>
      </c>
      <c r="B517" s="406" t="s">
        <v>2595</v>
      </c>
      <c r="C517" s="170" t="s">
        <v>2594</v>
      </c>
      <c r="D517" s="405" t="s">
        <v>20276</v>
      </c>
      <c r="E517" s="404">
        <v>8000</v>
      </c>
      <c r="F517" s="434">
        <v>9619826</v>
      </c>
      <c r="G517" s="403" t="s">
        <v>20275</v>
      </c>
      <c r="H517" s="170" t="s">
        <v>20274</v>
      </c>
      <c r="I517" s="170" t="s">
        <v>2602</v>
      </c>
      <c r="J517" s="155" t="s">
        <v>20274</v>
      </c>
      <c r="K517" s="170">
        <v>1</v>
      </c>
      <c r="L517" s="170">
        <v>12</v>
      </c>
      <c r="M517" s="402">
        <v>98989.8</v>
      </c>
      <c r="N517" s="170">
        <v>1</v>
      </c>
      <c r="O517" s="170">
        <v>6</v>
      </c>
      <c r="P517" s="402">
        <v>49306.8</v>
      </c>
    </row>
    <row r="518" spans="1:16" ht="22.5" x14ac:dyDescent="0.2">
      <c r="A518" s="406" t="s">
        <v>17736</v>
      </c>
      <c r="B518" s="406" t="s">
        <v>2595</v>
      </c>
      <c r="C518" s="170" t="s">
        <v>2594</v>
      </c>
      <c r="D518" s="405" t="s">
        <v>20273</v>
      </c>
      <c r="E518" s="404">
        <v>2500</v>
      </c>
      <c r="F518" s="434">
        <v>45565376</v>
      </c>
      <c r="G518" s="403" t="s">
        <v>20272</v>
      </c>
      <c r="H518" s="170" t="s">
        <v>20271</v>
      </c>
      <c r="I518" s="170" t="s">
        <v>17747</v>
      </c>
      <c r="J518" s="155" t="s">
        <v>20271</v>
      </c>
      <c r="K518" s="170">
        <v>1</v>
      </c>
      <c r="L518" s="170">
        <v>12</v>
      </c>
      <c r="M518" s="402">
        <v>32695.73</v>
      </c>
      <c r="N518" s="170">
        <v>1</v>
      </c>
      <c r="O518" s="170">
        <v>6</v>
      </c>
      <c r="P518" s="402">
        <v>16306.8</v>
      </c>
    </row>
    <row r="519" spans="1:16" ht="22.5" x14ac:dyDescent="0.2">
      <c r="A519" s="406" t="s">
        <v>17736</v>
      </c>
      <c r="B519" s="406" t="s">
        <v>2595</v>
      </c>
      <c r="C519" s="170" t="s">
        <v>2594</v>
      </c>
      <c r="D519" s="405" t="s">
        <v>19284</v>
      </c>
      <c r="E519" s="404">
        <v>3500</v>
      </c>
      <c r="F519" s="434">
        <v>43976441</v>
      </c>
      <c r="G519" s="403" t="s">
        <v>20270</v>
      </c>
      <c r="H519" s="170" t="s">
        <v>4810</v>
      </c>
      <c r="I519" s="170" t="s">
        <v>2602</v>
      </c>
      <c r="J519" s="155" t="s">
        <v>4810</v>
      </c>
      <c r="K519" s="170">
        <v>1</v>
      </c>
      <c r="L519" s="170">
        <v>12</v>
      </c>
      <c r="M519" s="402">
        <v>74701.440000000002</v>
      </c>
      <c r="N519" s="170">
        <v>1</v>
      </c>
      <c r="O519" s="170">
        <v>2</v>
      </c>
      <c r="P519" s="402">
        <v>8201.1299999999992</v>
      </c>
    </row>
    <row r="520" spans="1:16" ht="22.5" x14ac:dyDescent="0.2">
      <c r="A520" s="406" t="s">
        <v>17736</v>
      </c>
      <c r="B520" s="406" t="s">
        <v>2595</v>
      </c>
      <c r="C520" s="170" t="s">
        <v>2594</v>
      </c>
      <c r="D520" s="405" t="s">
        <v>18412</v>
      </c>
      <c r="E520" s="404">
        <v>5600</v>
      </c>
      <c r="F520" s="434">
        <v>47596161</v>
      </c>
      <c r="G520" s="403" t="s">
        <v>20269</v>
      </c>
      <c r="H520" s="170" t="s">
        <v>17987</v>
      </c>
      <c r="I520" s="170" t="s">
        <v>2602</v>
      </c>
      <c r="J520" s="155" t="s">
        <v>17987</v>
      </c>
      <c r="K520" s="170">
        <v>1</v>
      </c>
      <c r="L520" s="170">
        <v>12</v>
      </c>
      <c r="M520" s="402">
        <v>70181.63</v>
      </c>
      <c r="N520" s="170">
        <v>1</v>
      </c>
      <c r="O520" s="170">
        <v>6</v>
      </c>
      <c r="P520" s="402">
        <v>34906.800000000003</v>
      </c>
    </row>
    <row r="521" spans="1:16" ht="22.5" x14ac:dyDescent="0.2">
      <c r="A521" s="406" t="s">
        <v>17736</v>
      </c>
      <c r="B521" s="406" t="s">
        <v>2595</v>
      </c>
      <c r="C521" s="170" t="s">
        <v>2594</v>
      </c>
      <c r="D521" s="405" t="s">
        <v>20268</v>
      </c>
      <c r="E521" s="404">
        <v>5000</v>
      </c>
      <c r="F521" s="434">
        <v>42622737</v>
      </c>
      <c r="G521" s="403" t="s">
        <v>20267</v>
      </c>
      <c r="H521" s="170" t="s">
        <v>2753</v>
      </c>
      <c r="I521" s="170" t="s">
        <v>2602</v>
      </c>
      <c r="J521" s="155" t="s">
        <v>2753</v>
      </c>
      <c r="K521" s="170">
        <v>1</v>
      </c>
      <c r="L521" s="170">
        <v>12</v>
      </c>
      <c r="M521" s="402">
        <v>62976.25</v>
      </c>
      <c r="N521" s="170">
        <v>1</v>
      </c>
      <c r="O521" s="170">
        <v>6</v>
      </c>
      <c r="P521" s="402">
        <v>31306.799999999996</v>
      </c>
    </row>
    <row r="522" spans="1:16" ht="22.5" x14ac:dyDescent="0.2">
      <c r="A522" s="406" t="s">
        <v>17736</v>
      </c>
      <c r="B522" s="406" t="s">
        <v>2595</v>
      </c>
      <c r="C522" s="170" t="s">
        <v>2594</v>
      </c>
      <c r="D522" s="405" t="s">
        <v>17908</v>
      </c>
      <c r="E522" s="404">
        <v>8000</v>
      </c>
      <c r="F522" s="434">
        <v>45707893</v>
      </c>
      <c r="G522" s="403" t="s">
        <v>20266</v>
      </c>
      <c r="H522" s="170" t="s">
        <v>2692</v>
      </c>
      <c r="I522" s="170" t="s">
        <v>2602</v>
      </c>
      <c r="J522" s="155" t="s">
        <v>2692</v>
      </c>
      <c r="K522" s="170"/>
      <c r="L522" s="402">
        <v>0</v>
      </c>
      <c r="M522" s="402"/>
      <c r="N522" s="170">
        <v>1</v>
      </c>
      <c r="O522" s="170">
        <v>4</v>
      </c>
      <c r="P522" s="402">
        <v>32604.53</v>
      </c>
    </row>
    <row r="523" spans="1:16" ht="22.5" x14ac:dyDescent="0.2">
      <c r="A523" s="406" t="s">
        <v>17736</v>
      </c>
      <c r="B523" s="406" t="s">
        <v>2595</v>
      </c>
      <c r="C523" s="170" t="s">
        <v>2594</v>
      </c>
      <c r="D523" s="405" t="s">
        <v>19389</v>
      </c>
      <c r="E523" s="404">
        <v>9000</v>
      </c>
      <c r="F523" s="434">
        <v>46316584</v>
      </c>
      <c r="G523" s="403" t="s">
        <v>20265</v>
      </c>
      <c r="H523" s="170" t="s">
        <v>2627</v>
      </c>
      <c r="I523" s="170" t="s">
        <v>2602</v>
      </c>
      <c r="J523" s="155" t="s">
        <v>2627</v>
      </c>
      <c r="K523" s="170">
        <v>1</v>
      </c>
      <c r="L523" s="170">
        <v>12</v>
      </c>
      <c r="M523" s="402">
        <v>109964.18</v>
      </c>
      <c r="N523" s="170">
        <v>1</v>
      </c>
      <c r="O523" s="170">
        <v>6</v>
      </c>
      <c r="P523" s="402">
        <v>55306.8</v>
      </c>
    </row>
    <row r="524" spans="1:16" ht="22.5" x14ac:dyDescent="0.2">
      <c r="A524" s="406" t="s">
        <v>17736</v>
      </c>
      <c r="B524" s="406" t="s">
        <v>2595</v>
      </c>
      <c r="C524" s="170" t="s">
        <v>2594</v>
      </c>
      <c r="D524" s="405" t="s">
        <v>20264</v>
      </c>
      <c r="E524" s="404">
        <v>9000</v>
      </c>
      <c r="F524" s="434">
        <v>7487508</v>
      </c>
      <c r="G524" s="403" t="s">
        <v>20263</v>
      </c>
      <c r="H524" s="170" t="s">
        <v>20262</v>
      </c>
      <c r="I524" s="170" t="s">
        <v>17747</v>
      </c>
      <c r="J524" s="155" t="s">
        <v>20262</v>
      </c>
      <c r="K524" s="170">
        <v>1</v>
      </c>
      <c r="L524" s="170">
        <v>12</v>
      </c>
      <c r="M524" s="402">
        <v>110954.8</v>
      </c>
      <c r="N524" s="170">
        <v>1</v>
      </c>
      <c r="O524" s="170">
        <v>6</v>
      </c>
      <c r="P524" s="402">
        <v>55306.8</v>
      </c>
    </row>
    <row r="525" spans="1:16" ht="22.5" x14ac:dyDescent="0.2">
      <c r="A525" s="406" t="s">
        <v>17736</v>
      </c>
      <c r="B525" s="406" t="s">
        <v>2595</v>
      </c>
      <c r="C525" s="170" t="s">
        <v>2594</v>
      </c>
      <c r="D525" s="405" t="s">
        <v>19309</v>
      </c>
      <c r="E525" s="404">
        <v>5000</v>
      </c>
      <c r="F525" s="434">
        <v>44028630</v>
      </c>
      <c r="G525" s="403" t="s">
        <v>20261</v>
      </c>
      <c r="H525" s="170" t="s">
        <v>20260</v>
      </c>
      <c r="I525" s="170" t="s">
        <v>2589</v>
      </c>
      <c r="J525" s="155" t="s">
        <v>20260</v>
      </c>
      <c r="K525" s="170">
        <v>1</v>
      </c>
      <c r="L525" s="170">
        <v>11</v>
      </c>
      <c r="M525" s="402">
        <v>55970.86</v>
      </c>
      <c r="N525" s="170">
        <v>1</v>
      </c>
      <c r="O525" s="170">
        <v>6</v>
      </c>
      <c r="P525" s="402">
        <v>31306.799999999996</v>
      </c>
    </row>
    <row r="526" spans="1:16" ht="22.5" x14ac:dyDescent="0.2">
      <c r="A526" s="406" t="s">
        <v>17736</v>
      </c>
      <c r="B526" s="406" t="s">
        <v>2595</v>
      </c>
      <c r="C526" s="170" t="s">
        <v>2594</v>
      </c>
      <c r="D526" s="405" t="s">
        <v>18135</v>
      </c>
      <c r="E526" s="404">
        <v>9500</v>
      </c>
      <c r="F526" s="434">
        <v>40971988</v>
      </c>
      <c r="G526" s="403" t="s">
        <v>20259</v>
      </c>
      <c r="H526" s="170" t="s">
        <v>2661</v>
      </c>
      <c r="I526" s="170" t="s">
        <v>2602</v>
      </c>
      <c r="J526" s="155" t="s">
        <v>2661</v>
      </c>
      <c r="K526" s="170"/>
      <c r="L526" s="402">
        <v>0</v>
      </c>
      <c r="M526" s="402"/>
      <c r="N526" s="170">
        <v>1</v>
      </c>
      <c r="O526" s="170">
        <v>6</v>
      </c>
      <c r="P526" s="402">
        <v>55140.130000000005</v>
      </c>
    </row>
    <row r="527" spans="1:16" ht="22.5" x14ac:dyDescent="0.2">
      <c r="A527" s="406" t="s">
        <v>17736</v>
      </c>
      <c r="B527" s="406" t="s">
        <v>2595</v>
      </c>
      <c r="C527" s="170" t="s">
        <v>2594</v>
      </c>
      <c r="D527" s="405" t="s">
        <v>20258</v>
      </c>
      <c r="E527" s="404">
        <v>8500</v>
      </c>
      <c r="F527" s="434">
        <v>41501234</v>
      </c>
      <c r="G527" s="403" t="s">
        <v>20257</v>
      </c>
      <c r="H527" s="170" t="s">
        <v>2661</v>
      </c>
      <c r="I527" s="170" t="s">
        <v>2602</v>
      </c>
      <c r="J527" s="155" t="s">
        <v>2661</v>
      </c>
      <c r="K527" s="170">
        <v>1</v>
      </c>
      <c r="L527" s="170">
        <v>12</v>
      </c>
      <c r="M527" s="402">
        <v>104937.27</v>
      </c>
      <c r="N527" s="170">
        <v>1</v>
      </c>
      <c r="O527" s="170">
        <v>6</v>
      </c>
      <c r="P527" s="402">
        <v>52306.8</v>
      </c>
    </row>
    <row r="528" spans="1:16" ht="22.5" x14ac:dyDescent="0.2">
      <c r="A528" s="406" t="s">
        <v>17736</v>
      </c>
      <c r="B528" s="406" t="s">
        <v>2595</v>
      </c>
      <c r="C528" s="170" t="s">
        <v>2594</v>
      </c>
      <c r="D528" s="405" t="s">
        <v>20256</v>
      </c>
      <c r="E528" s="404">
        <v>7500</v>
      </c>
      <c r="F528" s="434">
        <v>45909754</v>
      </c>
      <c r="G528" s="403" t="s">
        <v>20255</v>
      </c>
      <c r="H528" s="170" t="s">
        <v>3030</v>
      </c>
      <c r="I528" s="170" t="s">
        <v>2589</v>
      </c>
      <c r="J528" s="155" t="s">
        <v>3030</v>
      </c>
      <c r="K528" s="170">
        <v>1</v>
      </c>
      <c r="L528" s="170">
        <v>11</v>
      </c>
      <c r="M528" s="402">
        <v>80518.42</v>
      </c>
      <c r="N528" s="170">
        <v>1</v>
      </c>
      <c r="O528" s="170">
        <v>6</v>
      </c>
      <c r="P528" s="402">
        <v>46306.8</v>
      </c>
    </row>
    <row r="529" spans="1:16" ht="22.5" x14ac:dyDescent="0.2">
      <c r="A529" s="406" t="s">
        <v>17736</v>
      </c>
      <c r="B529" s="406" t="s">
        <v>2595</v>
      </c>
      <c r="C529" s="170" t="s">
        <v>2594</v>
      </c>
      <c r="D529" s="405" t="s">
        <v>20254</v>
      </c>
      <c r="E529" s="404">
        <v>9000</v>
      </c>
      <c r="F529" s="434">
        <v>45204339</v>
      </c>
      <c r="G529" s="403" t="s">
        <v>20253</v>
      </c>
      <c r="H529" s="170" t="s">
        <v>4810</v>
      </c>
      <c r="I529" s="170" t="s">
        <v>2602</v>
      </c>
      <c r="J529" s="155" t="s">
        <v>4810</v>
      </c>
      <c r="K529" s="170">
        <v>1</v>
      </c>
      <c r="L529" s="170">
        <v>12</v>
      </c>
      <c r="M529" s="402">
        <v>110703.55</v>
      </c>
      <c r="N529" s="170">
        <v>1</v>
      </c>
      <c r="O529" s="170">
        <v>6</v>
      </c>
      <c r="P529" s="402">
        <v>55306.8</v>
      </c>
    </row>
    <row r="530" spans="1:16" ht="22.5" x14ac:dyDescent="0.2">
      <c r="A530" s="406" t="s">
        <v>17736</v>
      </c>
      <c r="B530" s="406" t="s">
        <v>2595</v>
      </c>
      <c r="C530" s="170" t="s">
        <v>2594</v>
      </c>
      <c r="D530" s="405" t="s">
        <v>20252</v>
      </c>
      <c r="E530" s="404">
        <v>10000</v>
      </c>
      <c r="F530" s="434">
        <v>9606751</v>
      </c>
      <c r="G530" s="403" t="s">
        <v>20251</v>
      </c>
      <c r="H530" s="170" t="s">
        <v>4810</v>
      </c>
      <c r="I530" s="170" t="s">
        <v>2602</v>
      </c>
      <c r="J530" s="155" t="s">
        <v>4810</v>
      </c>
      <c r="K530" s="170">
        <v>1</v>
      </c>
      <c r="L530" s="170">
        <v>12</v>
      </c>
      <c r="M530" s="402">
        <v>142356.47</v>
      </c>
      <c r="N530" s="170"/>
      <c r="O530" s="402">
        <v>0</v>
      </c>
      <c r="P530" s="402"/>
    </row>
    <row r="531" spans="1:16" ht="22.5" x14ac:dyDescent="0.2">
      <c r="A531" s="406" t="s">
        <v>17736</v>
      </c>
      <c r="B531" s="406" t="s">
        <v>2595</v>
      </c>
      <c r="C531" s="170" t="s">
        <v>2594</v>
      </c>
      <c r="D531" s="405" t="s">
        <v>18347</v>
      </c>
      <c r="E531" s="404">
        <v>2500</v>
      </c>
      <c r="F531" s="434">
        <v>70191733</v>
      </c>
      <c r="G531" s="403" t="s">
        <v>20250</v>
      </c>
      <c r="H531" s="170" t="s">
        <v>3567</v>
      </c>
      <c r="I531" s="170" t="s">
        <v>2589</v>
      </c>
      <c r="J531" s="155" t="s">
        <v>3567</v>
      </c>
      <c r="K531" s="170">
        <v>1</v>
      </c>
      <c r="L531" s="170">
        <v>3</v>
      </c>
      <c r="M531" s="402">
        <v>6672.89</v>
      </c>
      <c r="N531" s="170"/>
      <c r="O531" s="402">
        <v>0</v>
      </c>
      <c r="P531" s="402"/>
    </row>
    <row r="532" spans="1:16" ht="22.5" x14ac:dyDescent="0.2">
      <c r="A532" s="406" t="s">
        <v>17736</v>
      </c>
      <c r="B532" s="406" t="s">
        <v>2595</v>
      </c>
      <c r="C532" s="170" t="s">
        <v>2594</v>
      </c>
      <c r="D532" s="405" t="s">
        <v>20249</v>
      </c>
      <c r="E532" s="404">
        <v>13000</v>
      </c>
      <c r="F532" s="434">
        <v>6801467</v>
      </c>
      <c r="G532" s="403" t="s">
        <v>20248</v>
      </c>
      <c r="H532" s="170" t="s">
        <v>2668</v>
      </c>
      <c r="I532" s="170" t="s">
        <v>2602</v>
      </c>
      <c r="J532" s="155" t="s">
        <v>2668</v>
      </c>
      <c r="K532" s="170"/>
      <c r="L532" s="402">
        <v>0</v>
      </c>
      <c r="M532" s="402"/>
      <c r="N532" s="170">
        <v>1</v>
      </c>
      <c r="O532" s="170">
        <v>6</v>
      </c>
      <c r="P532" s="402">
        <v>77140.13</v>
      </c>
    </row>
    <row r="533" spans="1:16" ht="22.5" x14ac:dyDescent="0.2">
      <c r="A533" s="406" t="s">
        <v>17736</v>
      </c>
      <c r="B533" s="406" t="s">
        <v>2595</v>
      </c>
      <c r="C533" s="170" t="s">
        <v>2594</v>
      </c>
      <c r="D533" s="405" t="s">
        <v>20247</v>
      </c>
      <c r="E533" s="404">
        <v>5000</v>
      </c>
      <c r="F533" s="434">
        <v>43580379</v>
      </c>
      <c r="G533" s="403" t="s">
        <v>20246</v>
      </c>
      <c r="H533" s="170" t="s">
        <v>2661</v>
      </c>
      <c r="I533" s="170" t="s">
        <v>2602</v>
      </c>
      <c r="J533" s="155" t="s">
        <v>2661</v>
      </c>
      <c r="K533" s="170">
        <v>1</v>
      </c>
      <c r="L533" s="170">
        <v>12</v>
      </c>
      <c r="M533" s="402">
        <v>62975.22</v>
      </c>
      <c r="N533" s="170">
        <v>1</v>
      </c>
      <c r="O533" s="170">
        <v>6</v>
      </c>
      <c r="P533" s="402">
        <v>31306.799999999996</v>
      </c>
    </row>
    <row r="534" spans="1:16" ht="22.5" x14ac:dyDescent="0.2">
      <c r="A534" s="406" t="s">
        <v>17736</v>
      </c>
      <c r="B534" s="406" t="s">
        <v>2595</v>
      </c>
      <c r="C534" s="170" t="s">
        <v>2594</v>
      </c>
      <c r="D534" s="405" t="s">
        <v>20245</v>
      </c>
      <c r="E534" s="404">
        <v>6500</v>
      </c>
      <c r="F534" s="434">
        <v>6072897</v>
      </c>
      <c r="G534" s="403" t="s">
        <v>20244</v>
      </c>
      <c r="H534" s="170" t="s">
        <v>3567</v>
      </c>
      <c r="I534" s="170" t="s">
        <v>3931</v>
      </c>
      <c r="J534" s="155" t="s">
        <v>3567</v>
      </c>
      <c r="K534" s="170">
        <v>1</v>
      </c>
      <c r="L534" s="170">
        <v>2</v>
      </c>
      <c r="M534" s="402">
        <v>11547.69</v>
      </c>
      <c r="N534" s="170"/>
      <c r="O534" s="402">
        <v>0</v>
      </c>
      <c r="P534" s="402"/>
    </row>
    <row r="535" spans="1:16" ht="22.5" x14ac:dyDescent="0.2">
      <c r="A535" s="406" t="s">
        <v>17736</v>
      </c>
      <c r="B535" s="406" t="s">
        <v>2595</v>
      </c>
      <c r="C535" s="170" t="s">
        <v>2594</v>
      </c>
      <c r="D535" s="405" t="s">
        <v>20129</v>
      </c>
      <c r="E535" s="404">
        <v>5000</v>
      </c>
      <c r="F535" s="434">
        <v>46591380</v>
      </c>
      <c r="G535" s="403" t="s">
        <v>20243</v>
      </c>
      <c r="H535" s="170" t="s">
        <v>6362</v>
      </c>
      <c r="I535" s="170" t="s">
        <v>2602</v>
      </c>
      <c r="J535" s="155" t="s">
        <v>6362</v>
      </c>
      <c r="K535" s="170">
        <v>1</v>
      </c>
      <c r="L535" s="170">
        <v>2</v>
      </c>
      <c r="M535" s="402">
        <v>10711.22</v>
      </c>
      <c r="N535" s="170"/>
      <c r="O535" s="402">
        <v>0</v>
      </c>
      <c r="P535" s="402"/>
    </row>
    <row r="536" spans="1:16" ht="22.5" x14ac:dyDescent="0.2">
      <c r="A536" s="406" t="s">
        <v>17736</v>
      </c>
      <c r="B536" s="406" t="s">
        <v>2595</v>
      </c>
      <c r="C536" s="170" t="s">
        <v>2594</v>
      </c>
      <c r="D536" s="405" t="s">
        <v>18382</v>
      </c>
      <c r="E536" s="404">
        <v>4000</v>
      </c>
      <c r="F536" s="434">
        <v>43280320</v>
      </c>
      <c r="G536" s="403" t="s">
        <v>20242</v>
      </c>
      <c r="H536" s="170" t="s">
        <v>2768</v>
      </c>
      <c r="I536" s="170" t="s">
        <v>2602</v>
      </c>
      <c r="J536" s="155" t="s">
        <v>2768</v>
      </c>
      <c r="K536" s="170">
        <v>1</v>
      </c>
      <c r="L536" s="170">
        <v>12</v>
      </c>
      <c r="M536" s="402">
        <v>50896.75</v>
      </c>
      <c r="N536" s="170">
        <v>1</v>
      </c>
      <c r="O536" s="170">
        <v>6</v>
      </c>
      <c r="P536" s="402">
        <v>25295.129999999994</v>
      </c>
    </row>
    <row r="537" spans="1:16" ht="22.5" x14ac:dyDescent="0.2">
      <c r="A537" s="406" t="s">
        <v>17736</v>
      </c>
      <c r="B537" s="406" t="s">
        <v>2595</v>
      </c>
      <c r="C537" s="170" t="s">
        <v>2594</v>
      </c>
      <c r="D537" s="405" t="s">
        <v>19862</v>
      </c>
      <c r="E537" s="404">
        <v>3500</v>
      </c>
      <c r="F537" s="434">
        <v>40023773</v>
      </c>
      <c r="G537" s="403" t="s">
        <v>20241</v>
      </c>
      <c r="H537" s="170" t="s">
        <v>20240</v>
      </c>
      <c r="I537" s="170" t="s">
        <v>17747</v>
      </c>
      <c r="J537" s="155" t="s">
        <v>20240</v>
      </c>
      <c r="K537" s="170">
        <v>1</v>
      </c>
      <c r="L537" s="170">
        <v>12</v>
      </c>
      <c r="M537" s="402">
        <v>44976.43</v>
      </c>
      <c r="N537" s="170">
        <v>1</v>
      </c>
      <c r="O537" s="170">
        <v>6</v>
      </c>
      <c r="P537" s="402">
        <v>22305.1</v>
      </c>
    </row>
    <row r="538" spans="1:16" ht="22.5" x14ac:dyDescent="0.2">
      <c r="A538" s="406" t="s">
        <v>17736</v>
      </c>
      <c r="B538" s="406" t="s">
        <v>2595</v>
      </c>
      <c r="C538" s="170" t="s">
        <v>2594</v>
      </c>
      <c r="D538" s="405" t="s">
        <v>20239</v>
      </c>
      <c r="E538" s="404">
        <v>3000</v>
      </c>
      <c r="F538" s="434">
        <v>74656251</v>
      </c>
      <c r="G538" s="403" t="s">
        <v>20238</v>
      </c>
      <c r="H538" s="170" t="s">
        <v>3567</v>
      </c>
      <c r="I538" s="170" t="s">
        <v>3931</v>
      </c>
      <c r="J538" s="155" t="s">
        <v>3567</v>
      </c>
      <c r="K538" s="170">
        <v>1</v>
      </c>
      <c r="L538" s="170">
        <v>3</v>
      </c>
      <c r="M538" s="402">
        <v>8832.24</v>
      </c>
      <c r="N538" s="170"/>
      <c r="O538" s="402">
        <v>0</v>
      </c>
      <c r="P538" s="402"/>
    </row>
    <row r="539" spans="1:16" ht="22.5" x14ac:dyDescent="0.2">
      <c r="A539" s="406" t="s">
        <v>17736</v>
      </c>
      <c r="B539" s="406" t="s">
        <v>2595</v>
      </c>
      <c r="C539" s="170" t="s">
        <v>2594</v>
      </c>
      <c r="D539" s="405" t="s">
        <v>17781</v>
      </c>
      <c r="E539" s="404">
        <v>9500</v>
      </c>
      <c r="F539" s="434">
        <v>42861464</v>
      </c>
      <c r="G539" s="403" t="s">
        <v>20237</v>
      </c>
      <c r="H539" s="170" t="s">
        <v>2661</v>
      </c>
      <c r="I539" s="170" t="s">
        <v>2602</v>
      </c>
      <c r="J539" s="155" t="s">
        <v>2661</v>
      </c>
      <c r="K539" s="170">
        <v>1</v>
      </c>
      <c r="L539" s="170">
        <v>12</v>
      </c>
      <c r="M539" s="402">
        <v>116347.91</v>
      </c>
      <c r="N539" s="170">
        <v>1</v>
      </c>
      <c r="O539" s="170">
        <v>6</v>
      </c>
      <c r="P539" s="402">
        <v>58306.8</v>
      </c>
    </row>
    <row r="540" spans="1:16" ht="22.5" x14ac:dyDescent="0.2">
      <c r="A540" s="406" t="s">
        <v>17736</v>
      </c>
      <c r="B540" s="406" t="s">
        <v>2595</v>
      </c>
      <c r="C540" s="170" t="s">
        <v>2594</v>
      </c>
      <c r="D540" s="405" t="s">
        <v>20236</v>
      </c>
      <c r="E540" s="404">
        <v>12000</v>
      </c>
      <c r="F540" s="434">
        <v>8674996</v>
      </c>
      <c r="G540" s="403" t="s">
        <v>20235</v>
      </c>
      <c r="H540" s="170" t="s">
        <v>6486</v>
      </c>
      <c r="I540" s="170" t="s">
        <v>2602</v>
      </c>
      <c r="J540" s="155" t="s">
        <v>6486</v>
      </c>
      <c r="K540" s="170">
        <v>1</v>
      </c>
      <c r="L540" s="170">
        <v>1</v>
      </c>
      <c r="M540" s="402">
        <v>6974.15</v>
      </c>
      <c r="N540" s="170"/>
      <c r="O540" s="402">
        <v>0</v>
      </c>
      <c r="P540" s="402"/>
    </row>
    <row r="541" spans="1:16" ht="22.5" x14ac:dyDescent="0.2">
      <c r="A541" s="406" t="s">
        <v>17736</v>
      </c>
      <c r="B541" s="406" t="s">
        <v>2595</v>
      </c>
      <c r="C541" s="170" t="s">
        <v>2594</v>
      </c>
      <c r="D541" s="405" t="s">
        <v>20234</v>
      </c>
      <c r="E541" s="404">
        <v>10000</v>
      </c>
      <c r="F541" s="434">
        <v>16695388</v>
      </c>
      <c r="G541" s="403" t="s">
        <v>20233</v>
      </c>
      <c r="H541" s="170" t="s">
        <v>2627</v>
      </c>
      <c r="I541" s="170" t="s">
        <v>2602</v>
      </c>
      <c r="J541" s="155" t="s">
        <v>2627</v>
      </c>
      <c r="K541" s="170">
        <v>1</v>
      </c>
      <c r="L541" s="170">
        <v>12</v>
      </c>
      <c r="M541" s="402">
        <v>122595.38</v>
      </c>
      <c r="N541" s="170">
        <v>1</v>
      </c>
      <c r="O541" s="170">
        <v>6</v>
      </c>
      <c r="P541" s="402">
        <v>61306.8</v>
      </c>
    </row>
    <row r="542" spans="1:16" ht="22.5" x14ac:dyDescent="0.2">
      <c r="A542" s="406" t="s">
        <v>17736</v>
      </c>
      <c r="B542" s="406" t="s">
        <v>2595</v>
      </c>
      <c r="C542" s="170" t="s">
        <v>2594</v>
      </c>
      <c r="D542" s="405" t="s">
        <v>20232</v>
      </c>
      <c r="E542" s="404">
        <v>7000</v>
      </c>
      <c r="F542" s="434">
        <v>80427580</v>
      </c>
      <c r="G542" s="403" t="s">
        <v>20231</v>
      </c>
      <c r="H542" s="170" t="s">
        <v>20230</v>
      </c>
      <c r="I542" s="170" t="s">
        <v>2602</v>
      </c>
      <c r="J542" s="155" t="s">
        <v>20230</v>
      </c>
      <c r="K542" s="170">
        <v>1</v>
      </c>
      <c r="L542" s="170">
        <v>8</v>
      </c>
      <c r="M542" s="402">
        <v>55196.05</v>
      </c>
      <c r="N542" s="170"/>
      <c r="O542" s="402">
        <v>0</v>
      </c>
      <c r="P542" s="402"/>
    </row>
    <row r="543" spans="1:16" ht="22.5" x14ac:dyDescent="0.2">
      <c r="A543" s="406" t="s">
        <v>17736</v>
      </c>
      <c r="B543" s="406" t="s">
        <v>2595</v>
      </c>
      <c r="C543" s="170" t="s">
        <v>2594</v>
      </c>
      <c r="D543" s="405" t="s">
        <v>20229</v>
      </c>
      <c r="E543" s="404">
        <v>5000</v>
      </c>
      <c r="F543" s="434">
        <v>40617854</v>
      </c>
      <c r="G543" s="403" t="s">
        <v>20228</v>
      </c>
      <c r="H543" s="170" t="s">
        <v>20227</v>
      </c>
      <c r="I543" s="170" t="s">
        <v>2602</v>
      </c>
      <c r="J543" s="155" t="s">
        <v>20227</v>
      </c>
      <c r="K543" s="170">
        <v>1</v>
      </c>
      <c r="L543" s="170">
        <v>12</v>
      </c>
      <c r="M543" s="402">
        <v>62910.29</v>
      </c>
      <c r="N543" s="170">
        <v>1</v>
      </c>
      <c r="O543" s="170">
        <v>6</v>
      </c>
      <c r="P543" s="402">
        <v>31306.799999999996</v>
      </c>
    </row>
    <row r="544" spans="1:16" ht="22.5" x14ac:dyDescent="0.2">
      <c r="A544" s="406" t="s">
        <v>17736</v>
      </c>
      <c r="B544" s="406" t="s">
        <v>2595</v>
      </c>
      <c r="C544" s="170" t="s">
        <v>2594</v>
      </c>
      <c r="D544" s="405" t="s">
        <v>19462</v>
      </c>
      <c r="E544" s="404">
        <v>4500</v>
      </c>
      <c r="F544" s="434">
        <v>70665559</v>
      </c>
      <c r="G544" s="403" t="s">
        <v>20226</v>
      </c>
      <c r="H544" s="170" t="s">
        <v>20225</v>
      </c>
      <c r="I544" s="170" t="s">
        <v>2589</v>
      </c>
      <c r="J544" s="155" t="s">
        <v>20225</v>
      </c>
      <c r="K544" s="170">
        <v>1</v>
      </c>
      <c r="L544" s="170">
        <v>10</v>
      </c>
      <c r="M544" s="402">
        <v>45900.04</v>
      </c>
      <c r="N544" s="170">
        <v>1</v>
      </c>
      <c r="O544" s="170">
        <v>6</v>
      </c>
      <c r="P544" s="402">
        <v>28306.799999999996</v>
      </c>
    </row>
    <row r="545" spans="1:16" ht="22.5" x14ac:dyDescent="0.2">
      <c r="A545" s="406" t="s">
        <v>17736</v>
      </c>
      <c r="B545" s="406" t="s">
        <v>2595</v>
      </c>
      <c r="C545" s="170" t="s">
        <v>2594</v>
      </c>
      <c r="D545" s="405" t="s">
        <v>18090</v>
      </c>
      <c r="E545" s="404">
        <v>8500</v>
      </c>
      <c r="F545" s="434">
        <v>29636260</v>
      </c>
      <c r="G545" s="403" t="s">
        <v>20224</v>
      </c>
      <c r="H545" s="170" t="s">
        <v>2661</v>
      </c>
      <c r="I545" s="170" t="s">
        <v>2602</v>
      </c>
      <c r="J545" s="155" t="s">
        <v>2661</v>
      </c>
      <c r="K545" s="170">
        <v>1</v>
      </c>
      <c r="L545" s="170">
        <v>12</v>
      </c>
      <c r="M545" s="402">
        <v>104989.8</v>
      </c>
      <c r="N545" s="170">
        <v>1</v>
      </c>
      <c r="O545" s="170">
        <v>6</v>
      </c>
      <c r="P545" s="402">
        <v>52306.8</v>
      </c>
    </row>
    <row r="546" spans="1:16" ht="22.5" x14ac:dyDescent="0.2">
      <c r="A546" s="406" t="s">
        <v>17736</v>
      </c>
      <c r="B546" s="406" t="s">
        <v>2595</v>
      </c>
      <c r="C546" s="170" t="s">
        <v>2594</v>
      </c>
      <c r="D546" s="405" t="s">
        <v>20223</v>
      </c>
      <c r="E546" s="404">
        <v>3000</v>
      </c>
      <c r="F546" s="434">
        <v>73499874</v>
      </c>
      <c r="G546" s="403" t="s">
        <v>20222</v>
      </c>
      <c r="H546" s="170" t="s">
        <v>20221</v>
      </c>
      <c r="I546" s="170" t="s">
        <v>2589</v>
      </c>
      <c r="J546" s="155" t="s">
        <v>20221</v>
      </c>
      <c r="K546" s="170">
        <v>1</v>
      </c>
      <c r="L546" s="170">
        <v>8</v>
      </c>
      <c r="M546" s="402">
        <v>22919.05</v>
      </c>
      <c r="N546" s="170">
        <v>1</v>
      </c>
      <c r="O546" s="170">
        <v>6</v>
      </c>
      <c r="P546" s="402">
        <v>19285.129999999997</v>
      </c>
    </row>
    <row r="547" spans="1:16" ht="22.5" x14ac:dyDescent="0.2">
      <c r="A547" s="406" t="s">
        <v>17736</v>
      </c>
      <c r="B547" s="406" t="s">
        <v>2595</v>
      </c>
      <c r="C547" s="170" t="s">
        <v>2594</v>
      </c>
      <c r="D547" s="405" t="s">
        <v>20220</v>
      </c>
      <c r="E547" s="404">
        <v>12000</v>
      </c>
      <c r="F547" s="434">
        <v>5375090</v>
      </c>
      <c r="G547" s="403" t="s">
        <v>20219</v>
      </c>
      <c r="H547" s="170" t="s">
        <v>2661</v>
      </c>
      <c r="I547" s="170" t="s">
        <v>2602</v>
      </c>
      <c r="J547" s="155" t="s">
        <v>2661</v>
      </c>
      <c r="K547" s="170">
        <v>1</v>
      </c>
      <c r="L547" s="170">
        <v>12</v>
      </c>
      <c r="M547" s="402">
        <v>146303.17000000001</v>
      </c>
      <c r="N547" s="170">
        <v>1</v>
      </c>
      <c r="O547" s="170">
        <v>6</v>
      </c>
      <c r="P547" s="402">
        <v>73306.8</v>
      </c>
    </row>
    <row r="548" spans="1:16" ht="22.5" x14ac:dyDescent="0.2">
      <c r="A548" s="406" t="s">
        <v>17736</v>
      </c>
      <c r="B548" s="406" t="s">
        <v>2595</v>
      </c>
      <c r="C548" s="170" t="s">
        <v>2594</v>
      </c>
      <c r="D548" s="405" t="s">
        <v>20218</v>
      </c>
      <c r="E548" s="404">
        <v>3420</v>
      </c>
      <c r="F548" s="434">
        <v>9319690</v>
      </c>
      <c r="G548" s="403" t="s">
        <v>20217</v>
      </c>
      <c r="H548" s="170" t="s">
        <v>20216</v>
      </c>
      <c r="I548" s="170" t="s">
        <v>17747</v>
      </c>
      <c r="J548" s="155" t="s">
        <v>20216</v>
      </c>
      <c r="K548" s="170">
        <v>1</v>
      </c>
      <c r="L548" s="170">
        <v>12</v>
      </c>
      <c r="M548" s="402">
        <v>44028.38</v>
      </c>
      <c r="N548" s="170">
        <v>1</v>
      </c>
      <c r="O548" s="170">
        <v>6</v>
      </c>
      <c r="P548" s="402">
        <v>21826.799999999996</v>
      </c>
    </row>
    <row r="549" spans="1:16" ht="22.5" x14ac:dyDescent="0.2">
      <c r="A549" s="406" t="s">
        <v>17736</v>
      </c>
      <c r="B549" s="406" t="s">
        <v>2595</v>
      </c>
      <c r="C549" s="170" t="s">
        <v>2594</v>
      </c>
      <c r="D549" s="405" t="s">
        <v>19654</v>
      </c>
      <c r="E549" s="404">
        <v>10000</v>
      </c>
      <c r="F549" s="434">
        <v>41721996</v>
      </c>
      <c r="G549" s="403" t="s">
        <v>20215</v>
      </c>
      <c r="H549" s="170" t="s">
        <v>6255</v>
      </c>
      <c r="I549" s="170" t="s">
        <v>2602</v>
      </c>
      <c r="J549" s="155" t="s">
        <v>6255</v>
      </c>
      <c r="K549" s="170">
        <v>1</v>
      </c>
      <c r="L549" s="170">
        <v>6</v>
      </c>
      <c r="M549" s="402">
        <v>55163.72</v>
      </c>
      <c r="N549" s="170"/>
      <c r="O549" s="402">
        <v>0</v>
      </c>
      <c r="P549" s="402"/>
    </row>
    <row r="550" spans="1:16" ht="22.5" x14ac:dyDescent="0.2">
      <c r="A550" s="406" t="s">
        <v>17736</v>
      </c>
      <c r="B550" s="406" t="s">
        <v>2595</v>
      </c>
      <c r="C550" s="170" t="s">
        <v>2594</v>
      </c>
      <c r="D550" s="405" t="s">
        <v>20214</v>
      </c>
      <c r="E550" s="404">
        <v>4500</v>
      </c>
      <c r="F550" s="434">
        <v>41608071</v>
      </c>
      <c r="G550" s="403" t="s">
        <v>20213</v>
      </c>
      <c r="H550" s="170" t="s">
        <v>20212</v>
      </c>
      <c r="I550" s="170" t="s">
        <v>2589</v>
      </c>
      <c r="J550" s="155" t="s">
        <v>20212</v>
      </c>
      <c r="K550" s="170"/>
      <c r="L550" s="402">
        <v>0</v>
      </c>
      <c r="M550" s="402"/>
      <c r="N550" s="170">
        <v>1</v>
      </c>
      <c r="O550" s="170">
        <v>2</v>
      </c>
      <c r="P550" s="402">
        <v>7006.8</v>
      </c>
    </row>
    <row r="551" spans="1:16" ht="22.5" x14ac:dyDescent="0.2">
      <c r="A551" s="406" t="s">
        <v>17736</v>
      </c>
      <c r="B551" s="406" t="s">
        <v>2595</v>
      </c>
      <c r="C551" s="170" t="s">
        <v>2594</v>
      </c>
      <c r="D551" s="405" t="s">
        <v>19559</v>
      </c>
      <c r="E551" s="404">
        <v>8000</v>
      </c>
      <c r="F551" s="434">
        <v>43868053</v>
      </c>
      <c r="G551" s="403" t="s">
        <v>20211</v>
      </c>
      <c r="H551" s="170" t="s">
        <v>20210</v>
      </c>
      <c r="I551" s="170" t="s">
        <v>2602</v>
      </c>
      <c r="J551" s="155" t="s">
        <v>20210</v>
      </c>
      <c r="K551" s="170">
        <v>1</v>
      </c>
      <c r="L551" s="170">
        <v>12</v>
      </c>
      <c r="M551" s="402">
        <v>98845.9</v>
      </c>
      <c r="N551" s="170">
        <v>1</v>
      </c>
      <c r="O551" s="170">
        <v>6</v>
      </c>
      <c r="P551" s="402">
        <v>49306.8</v>
      </c>
    </row>
    <row r="552" spans="1:16" ht="22.5" x14ac:dyDescent="0.2">
      <c r="A552" s="406" t="s">
        <v>17736</v>
      </c>
      <c r="B552" s="406" t="s">
        <v>2595</v>
      </c>
      <c r="C552" s="170" t="s">
        <v>2594</v>
      </c>
      <c r="D552" s="405" t="s">
        <v>20209</v>
      </c>
      <c r="E552" s="404">
        <v>7000</v>
      </c>
      <c r="F552" s="434">
        <v>9137062</v>
      </c>
      <c r="G552" s="403" t="s">
        <v>20208</v>
      </c>
      <c r="H552" s="170" t="s">
        <v>6239</v>
      </c>
      <c r="I552" s="170" t="s">
        <v>2602</v>
      </c>
      <c r="J552" s="155" t="s">
        <v>6239</v>
      </c>
      <c r="K552" s="170">
        <v>1</v>
      </c>
      <c r="L552" s="170">
        <v>8</v>
      </c>
      <c r="M552" s="402">
        <v>54075.45</v>
      </c>
      <c r="N552" s="170"/>
      <c r="O552" s="402">
        <v>0</v>
      </c>
      <c r="P552" s="402"/>
    </row>
    <row r="553" spans="1:16" ht="22.5" x14ac:dyDescent="0.2">
      <c r="A553" s="406" t="s">
        <v>17736</v>
      </c>
      <c r="B553" s="406" t="s">
        <v>2595</v>
      </c>
      <c r="C553" s="170" t="s">
        <v>2594</v>
      </c>
      <c r="D553" s="405" t="s">
        <v>20207</v>
      </c>
      <c r="E553" s="404">
        <v>13000</v>
      </c>
      <c r="F553" s="434">
        <v>43650332</v>
      </c>
      <c r="G553" s="403" t="s">
        <v>20206</v>
      </c>
      <c r="H553" s="170" t="s">
        <v>17815</v>
      </c>
      <c r="I553" s="170" t="s">
        <v>2602</v>
      </c>
      <c r="J553" s="155" t="s">
        <v>17815</v>
      </c>
      <c r="K553" s="170">
        <v>1</v>
      </c>
      <c r="L553" s="170">
        <v>12</v>
      </c>
      <c r="M553" s="402">
        <v>158728.89000000001</v>
      </c>
      <c r="N553" s="170">
        <v>1</v>
      </c>
      <c r="O553" s="170">
        <v>6</v>
      </c>
      <c r="P553" s="402">
        <v>79306.800000000017</v>
      </c>
    </row>
    <row r="554" spans="1:16" ht="22.5" x14ac:dyDescent="0.2">
      <c r="A554" s="406" t="s">
        <v>17736</v>
      </c>
      <c r="B554" s="406" t="s">
        <v>2595</v>
      </c>
      <c r="C554" s="170" t="s">
        <v>2594</v>
      </c>
      <c r="D554" s="405" t="s">
        <v>20205</v>
      </c>
      <c r="E554" s="404">
        <v>10000</v>
      </c>
      <c r="F554" s="434">
        <v>40917175</v>
      </c>
      <c r="G554" s="403" t="s">
        <v>20204</v>
      </c>
      <c r="H554" s="170" t="s">
        <v>2661</v>
      </c>
      <c r="I554" s="170" t="s">
        <v>2602</v>
      </c>
      <c r="J554" s="155" t="s">
        <v>2661</v>
      </c>
      <c r="K554" s="170">
        <v>1</v>
      </c>
      <c r="L554" s="170">
        <v>12</v>
      </c>
      <c r="M554" s="402">
        <v>122820.37</v>
      </c>
      <c r="N554" s="170">
        <v>1</v>
      </c>
      <c r="O554" s="170">
        <v>6</v>
      </c>
      <c r="P554" s="402">
        <v>61306.8</v>
      </c>
    </row>
    <row r="555" spans="1:16" ht="22.5" x14ac:dyDescent="0.2">
      <c r="A555" s="406" t="s">
        <v>17736</v>
      </c>
      <c r="B555" s="406" t="s">
        <v>2595</v>
      </c>
      <c r="C555" s="170" t="s">
        <v>2594</v>
      </c>
      <c r="D555" s="405" t="s">
        <v>19139</v>
      </c>
      <c r="E555" s="404">
        <v>9000</v>
      </c>
      <c r="F555" s="434">
        <v>16740031</v>
      </c>
      <c r="G555" s="403" t="s">
        <v>20203</v>
      </c>
      <c r="H555" s="170" t="s">
        <v>2753</v>
      </c>
      <c r="I555" s="170" t="s">
        <v>2602</v>
      </c>
      <c r="J555" s="155" t="s">
        <v>2753</v>
      </c>
      <c r="K555" s="170">
        <v>1</v>
      </c>
      <c r="L555" s="170">
        <v>12</v>
      </c>
      <c r="M555" s="402">
        <v>110311.06</v>
      </c>
      <c r="N555" s="170">
        <v>1</v>
      </c>
      <c r="O555" s="170">
        <v>6</v>
      </c>
      <c r="P555" s="402">
        <v>55306.8</v>
      </c>
    </row>
    <row r="556" spans="1:16" ht="22.5" x14ac:dyDescent="0.2">
      <c r="A556" s="406" t="s">
        <v>17736</v>
      </c>
      <c r="B556" s="406" t="s">
        <v>2595</v>
      </c>
      <c r="C556" s="170" t="s">
        <v>2594</v>
      </c>
      <c r="D556" s="405" t="s">
        <v>20202</v>
      </c>
      <c r="E556" s="404">
        <v>9000</v>
      </c>
      <c r="F556" s="434">
        <v>45943650</v>
      </c>
      <c r="G556" s="403" t="s">
        <v>20201</v>
      </c>
      <c r="H556" s="170" t="s">
        <v>2627</v>
      </c>
      <c r="I556" s="170" t="s">
        <v>2602</v>
      </c>
      <c r="J556" s="155" t="s">
        <v>2627</v>
      </c>
      <c r="K556" s="170">
        <v>1</v>
      </c>
      <c r="L556" s="170">
        <v>12</v>
      </c>
      <c r="M556" s="402">
        <v>109747.93</v>
      </c>
      <c r="N556" s="170">
        <v>1</v>
      </c>
      <c r="O556" s="170">
        <v>6</v>
      </c>
      <c r="P556" s="402">
        <v>55306.8</v>
      </c>
    </row>
    <row r="557" spans="1:16" ht="22.5" x14ac:dyDescent="0.2">
      <c r="A557" s="406" t="s">
        <v>17736</v>
      </c>
      <c r="B557" s="406" t="s">
        <v>2595</v>
      </c>
      <c r="C557" s="170" t="s">
        <v>2594</v>
      </c>
      <c r="D557" s="405" t="s">
        <v>20200</v>
      </c>
      <c r="E557" s="404">
        <v>13500</v>
      </c>
      <c r="F557" s="434">
        <v>9400984</v>
      </c>
      <c r="G557" s="403" t="s">
        <v>20199</v>
      </c>
      <c r="H557" s="170" t="s">
        <v>2661</v>
      </c>
      <c r="I557" s="170" t="s">
        <v>2602</v>
      </c>
      <c r="J557" s="155" t="s">
        <v>2661</v>
      </c>
      <c r="K557" s="170">
        <v>1</v>
      </c>
      <c r="L557" s="170">
        <v>7</v>
      </c>
      <c r="M557" s="402">
        <v>95873.89</v>
      </c>
      <c r="N557" s="170">
        <v>1</v>
      </c>
      <c r="O557" s="170">
        <v>6</v>
      </c>
      <c r="P557" s="402">
        <v>82306.800000000017</v>
      </c>
    </row>
    <row r="558" spans="1:16" ht="22.5" x14ac:dyDescent="0.2">
      <c r="A558" s="406" t="s">
        <v>17736</v>
      </c>
      <c r="B558" s="406" t="s">
        <v>2595</v>
      </c>
      <c r="C558" s="170" t="s">
        <v>2594</v>
      </c>
      <c r="D558" s="405" t="s">
        <v>20198</v>
      </c>
      <c r="E558" s="404">
        <v>9000</v>
      </c>
      <c r="F558" s="434">
        <v>9908673</v>
      </c>
      <c r="G558" s="403" t="s">
        <v>20197</v>
      </c>
      <c r="H558" s="170" t="s">
        <v>3567</v>
      </c>
      <c r="I558" s="170" t="s">
        <v>6183</v>
      </c>
      <c r="J558" s="155" t="s">
        <v>3567</v>
      </c>
      <c r="K558" s="170">
        <v>1</v>
      </c>
      <c r="L558" s="170">
        <v>2</v>
      </c>
      <c r="M558" s="402">
        <v>20682.460000000003</v>
      </c>
      <c r="N558" s="170"/>
      <c r="O558" s="402">
        <v>0</v>
      </c>
      <c r="P558" s="402"/>
    </row>
    <row r="559" spans="1:16" ht="22.5" x14ac:dyDescent="0.2">
      <c r="A559" s="406" t="s">
        <v>17736</v>
      </c>
      <c r="B559" s="406" t="s">
        <v>2595</v>
      </c>
      <c r="C559" s="170" t="s">
        <v>2594</v>
      </c>
      <c r="D559" s="405" t="s">
        <v>18461</v>
      </c>
      <c r="E559" s="404">
        <v>7000</v>
      </c>
      <c r="F559" s="434">
        <v>23946770</v>
      </c>
      <c r="G559" s="403" t="s">
        <v>20196</v>
      </c>
      <c r="H559" s="170" t="s">
        <v>18039</v>
      </c>
      <c r="I559" s="170" t="s">
        <v>2602</v>
      </c>
      <c r="J559" s="155" t="s">
        <v>18039</v>
      </c>
      <c r="K559" s="170">
        <v>1</v>
      </c>
      <c r="L559" s="170">
        <v>12</v>
      </c>
      <c r="M559" s="402">
        <v>86987.37</v>
      </c>
      <c r="N559" s="170">
        <v>1</v>
      </c>
      <c r="O559" s="170">
        <v>6</v>
      </c>
      <c r="P559" s="402">
        <v>43306.8</v>
      </c>
    </row>
    <row r="560" spans="1:16" ht="22.5" x14ac:dyDescent="0.2">
      <c r="A560" s="406" t="s">
        <v>17736</v>
      </c>
      <c r="B560" s="406" t="s">
        <v>2595</v>
      </c>
      <c r="C560" s="170" t="s">
        <v>2594</v>
      </c>
      <c r="D560" s="405" t="s">
        <v>20195</v>
      </c>
      <c r="E560" s="404">
        <v>8000</v>
      </c>
      <c r="F560" s="434">
        <v>42439044</v>
      </c>
      <c r="G560" s="403" t="s">
        <v>20194</v>
      </c>
      <c r="H560" s="170" t="s">
        <v>18872</v>
      </c>
      <c r="I560" s="170" t="s">
        <v>2602</v>
      </c>
      <c r="J560" s="155" t="s">
        <v>18872</v>
      </c>
      <c r="K560" s="170">
        <v>1</v>
      </c>
      <c r="L560" s="170">
        <v>12</v>
      </c>
      <c r="M560" s="402">
        <v>92461.2</v>
      </c>
      <c r="N560" s="170">
        <v>1</v>
      </c>
      <c r="O560" s="170">
        <v>6</v>
      </c>
      <c r="P560" s="402">
        <v>49306.8</v>
      </c>
    </row>
    <row r="561" spans="1:16" ht="22.5" x14ac:dyDescent="0.2">
      <c r="A561" s="406" t="s">
        <v>17736</v>
      </c>
      <c r="B561" s="406" t="s">
        <v>2595</v>
      </c>
      <c r="C561" s="170" t="s">
        <v>2594</v>
      </c>
      <c r="D561" s="405" t="s">
        <v>20193</v>
      </c>
      <c r="E561" s="404">
        <v>13000</v>
      </c>
      <c r="F561" s="434">
        <v>25770845</v>
      </c>
      <c r="G561" s="403" t="s">
        <v>20192</v>
      </c>
      <c r="H561" s="170" t="s">
        <v>2661</v>
      </c>
      <c r="I561" s="170" t="s">
        <v>2602</v>
      </c>
      <c r="J561" s="155" t="s">
        <v>2661</v>
      </c>
      <c r="K561" s="170">
        <v>1</v>
      </c>
      <c r="L561" s="170">
        <v>11</v>
      </c>
      <c r="M561" s="402">
        <v>143103</v>
      </c>
      <c r="N561" s="170">
        <v>1</v>
      </c>
      <c r="O561" s="170">
        <v>6</v>
      </c>
      <c r="P561" s="402">
        <v>79306.800000000017</v>
      </c>
    </row>
    <row r="562" spans="1:16" ht="22.5" x14ac:dyDescent="0.2">
      <c r="A562" s="406" t="s">
        <v>17736</v>
      </c>
      <c r="B562" s="406" t="s">
        <v>2595</v>
      </c>
      <c r="C562" s="170" t="s">
        <v>2594</v>
      </c>
      <c r="D562" s="405" t="s">
        <v>20191</v>
      </c>
      <c r="E562" s="404">
        <v>3000</v>
      </c>
      <c r="F562" s="434">
        <v>47839149</v>
      </c>
      <c r="G562" s="403" t="s">
        <v>20190</v>
      </c>
      <c r="H562" s="170" t="s">
        <v>2661</v>
      </c>
      <c r="I562" s="170" t="s">
        <v>2602</v>
      </c>
      <c r="J562" s="155" t="s">
        <v>2661</v>
      </c>
      <c r="K562" s="170"/>
      <c r="L562" s="402">
        <v>0</v>
      </c>
      <c r="M562" s="402"/>
      <c r="N562" s="170">
        <v>1</v>
      </c>
      <c r="O562" s="170">
        <v>6</v>
      </c>
      <c r="P562" s="402">
        <v>18268.999999999996</v>
      </c>
    </row>
    <row r="563" spans="1:16" ht="22.5" x14ac:dyDescent="0.2">
      <c r="A563" s="406" t="s">
        <v>17736</v>
      </c>
      <c r="B563" s="406" t="s">
        <v>2595</v>
      </c>
      <c r="C563" s="170" t="s">
        <v>2594</v>
      </c>
      <c r="D563" s="405" t="s">
        <v>20189</v>
      </c>
      <c r="E563" s="404">
        <v>13500</v>
      </c>
      <c r="F563" s="434">
        <v>40381157</v>
      </c>
      <c r="G563" s="403" t="s">
        <v>20188</v>
      </c>
      <c r="H563" s="170" t="s">
        <v>2597</v>
      </c>
      <c r="I563" s="170" t="s">
        <v>2602</v>
      </c>
      <c r="J563" s="155" t="s">
        <v>2597</v>
      </c>
      <c r="K563" s="170">
        <v>1</v>
      </c>
      <c r="L563" s="170">
        <v>12</v>
      </c>
      <c r="M563" s="402">
        <v>180347.72</v>
      </c>
      <c r="N563" s="170">
        <v>1</v>
      </c>
      <c r="O563" s="170">
        <v>6</v>
      </c>
      <c r="P563" s="402">
        <v>82306.800000000017</v>
      </c>
    </row>
    <row r="564" spans="1:16" ht="22.5" x14ac:dyDescent="0.2">
      <c r="A564" s="406" t="s">
        <v>17736</v>
      </c>
      <c r="B564" s="406" t="s">
        <v>2595</v>
      </c>
      <c r="C564" s="170" t="s">
        <v>2594</v>
      </c>
      <c r="D564" s="405" t="s">
        <v>18799</v>
      </c>
      <c r="E564" s="404">
        <v>10000</v>
      </c>
      <c r="F564" s="434">
        <v>18112564</v>
      </c>
      <c r="G564" s="403" t="s">
        <v>20187</v>
      </c>
      <c r="H564" s="170" t="s">
        <v>3443</v>
      </c>
      <c r="I564" s="170" t="s">
        <v>2602</v>
      </c>
      <c r="J564" s="155" t="s">
        <v>3443</v>
      </c>
      <c r="K564" s="170">
        <v>1</v>
      </c>
      <c r="L564" s="170">
        <v>8</v>
      </c>
      <c r="M564" s="402">
        <v>78564.800000000003</v>
      </c>
      <c r="N564" s="170">
        <v>1</v>
      </c>
      <c r="O564" s="170">
        <v>6</v>
      </c>
      <c r="P564" s="402">
        <v>61306.8</v>
      </c>
    </row>
    <row r="565" spans="1:16" ht="22.5" x14ac:dyDescent="0.2">
      <c r="A565" s="406" t="s">
        <v>17736</v>
      </c>
      <c r="B565" s="406" t="s">
        <v>2595</v>
      </c>
      <c r="C565" s="170" t="s">
        <v>2594</v>
      </c>
      <c r="D565" s="405" t="s">
        <v>19064</v>
      </c>
      <c r="E565" s="404">
        <v>7000</v>
      </c>
      <c r="F565" s="434">
        <v>42371083</v>
      </c>
      <c r="G565" s="403" t="s">
        <v>20186</v>
      </c>
      <c r="H565" s="170" t="s">
        <v>3395</v>
      </c>
      <c r="I565" s="170" t="s">
        <v>2602</v>
      </c>
      <c r="J565" s="155" t="s">
        <v>3395</v>
      </c>
      <c r="K565" s="170">
        <v>1</v>
      </c>
      <c r="L565" s="170">
        <v>12</v>
      </c>
      <c r="M565" s="402">
        <v>86729.25</v>
      </c>
      <c r="N565" s="170">
        <v>1</v>
      </c>
      <c r="O565" s="170">
        <v>6</v>
      </c>
      <c r="P565" s="402">
        <v>43306.8</v>
      </c>
    </row>
    <row r="566" spans="1:16" ht="22.5" x14ac:dyDescent="0.2">
      <c r="A566" s="406" t="s">
        <v>17736</v>
      </c>
      <c r="B566" s="406" t="s">
        <v>2595</v>
      </c>
      <c r="C566" s="170" t="s">
        <v>2594</v>
      </c>
      <c r="D566" s="405" t="s">
        <v>6144</v>
      </c>
      <c r="E566" s="404">
        <v>3000</v>
      </c>
      <c r="F566" s="434">
        <v>8163495</v>
      </c>
      <c r="G566" s="403" t="s">
        <v>20185</v>
      </c>
      <c r="H566" s="170" t="s">
        <v>3386</v>
      </c>
      <c r="I566" s="170" t="s">
        <v>17747</v>
      </c>
      <c r="J566" s="155" t="s">
        <v>3386</v>
      </c>
      <c r="K566" s="170">
        <v>1</v>
      </c>
      <c r="L566" s="170">
        <v>12</v>
      </c>
      <c r="M566" s="402">
        <v>38989.800000000003</v>
      </c>
      <c r="N566" s="170">
        <v>1</v>
      </c>
      <c r="O566" s="170">
        <v>6</v>
      </c>
      <c r="P566" s="402">
        <v>19306.8</v>
      </c>
    </row>
    <row r="567" spans="1:16" ht="22.5" x14ac:dyDescent="0.2">
      <c r="A567" s="406" t="s">
        <v>17736</v>
      </c>
      <c r="B567" s="406" t="s">
        <v>2595</v>
      </c>
      <c r="C567" s="170" t="s">
        <v>2594</v>
      </c>
      <c r="D567" s="405" t="s">
        <v>17743</v>
      </c>
      <c r="E567" s="404">
        <v>12000</v>
      </c>
      <c r="F567" s="434">
        <v>46809538</v>
      </c>
      <c r="G567" s="403" t="s">
        <v>20184</v>
      </c>
      <c r="H567" s="170" t="s">
        <v>4810</v>
      </c>
      <c r="I567" s="170" t="s">
        <v>7458</v>
      </c>
      <c r="J567" s="155" t="s">
        <v>4810</v>
      </c>
      <c r="K567" s="170">
        <v>1</v>
      </c>
      <c r="L567" s="170">
        <v>12</v>
      </c>
      <c r="M567" s="402">
        <v>147078.84000000003</v>
      </c>
      <c r="N567" s="170"/>
      <c r="O567" s="402">
        <v>0</v>
      </c>
      <c r="P567" s="402"/>
    </row>
    <row r="568" spans="1:16" ht="22.5" x14ac:dyDescent="0.2">
      <c r="A568" s="406" t="s">
        <v>17736</v>
      </c>
      <c r="B568" s="406" t="s">
        <v>2595</v>
      </c>
      <c r="C568" s="170" t="s">
        <v>2594</v>
      </c>
      <c r="D568" s="405" t="s">
        <v>20183</v>
      </c>
      <c r="E568" s="404">
        <v>6500</v>
      </c>
      <c r="F568" s="434">
        <v>42932542</v>
      </c>
      <c r="G568" s="403" t="s">
        <v>20182</v>
      </c>
      <c r="H568" s="170" t="s">
        <v>3322</v>
      </c>
      <c r="I568" s="170" t="s">
        <v>2589</v>
      </c>
      <c r="J568" s="155" t="s">
        <v>3322</v>
      </c>
      <c r="K568" s="170">
        <v>1</v>
      </c>
      <c r="L568" s="170">
        <v>12</v>
      </c>
      <c r="M568" s="402">
        <v>80770.42</v>
      </c>
      <c r="N568" s="170">
        <v>1</v>
      </c>
      <c r="O568" s="170">
        <v>6</v>
      </c>
      <c r="P568" s="402">
        <v>40306.800000000003</v>
      </c>
    </row>
    <row r="569" spans="1:16" ht="22.5" x14ac:dyDescent="0.2">
      <c r="A569" s="406" t="s">
        <v>17736</v>
      </c>
      <c r="B569" s="406" t="s">
        <v>2595</v>
      </c>
      <c r="C569" s="170" t="s">
        <v>2594</v>
      </c>
      <c r="D569" s="405" t="s">
        <v>20181</v>
      </c>
      <c r="E569" s="404">
        <v>6500</v>
      </c>
      <c r="F569" s="434">
        <v>44030239</v>
      </c>
      <c r="G569" s="403" t="s">
        <v>20180</v>
      </c>
      <c r="H569" s="170" t="s">
        <v>2768</v>
      </c>
      <c r="I569" s="170" t="s">
        <v>2602</v>
      </c>
      <c r="J569" s="155" t="s">
        <v>2768</v>
      </c>
      <c r="K569" s="170">
        <v>1</v>
      </c>
      <c r="L569" s="170">
        <v>12</v>
      </c>
      <c r="M569" s="402">
        <v>80989.8</v>
      </c>
      <c r="N569" s="170">
        <v>1</v>
      </c>
      <c r="O569" s="170">
        <v>6</v>
      </c>
      <c r="P569" s="402">
        <v>40306.800000000003</v>
      </c>
    </row>
    <row r="570" spans="1:16" ht="22.5" x14ac:dyDescent="0.2">
      <c r="A570" s="406" t="s">
        <v>17736</v>
      </c>
      <c r="B570" s="406" t="s">
        <v>2595</v>
      </c>
      <c r="C570" s="170" t="s">
        <v>2594</v>
      </c>
      <c r="D570" s="405" t="s">
        <v>18069</v>
      </c>
      <c r="E570" s="404">
        <v>5000</v>
      </c>
      <c r="F570" s="434">
        <v>40002416</v>
      </c>
      <c r="G570" s="403" t="s">
        <v>20179</v>
      </c>
      <c r="H570" s="170" t="s">
        <v>2753</v>
      </c>
      <c r="I570" s="170" t="s">
        <v>2602</v>
      </c>
      <c r="J570" s="155" t="s">
        <v>2753</v>
      </c>
      <c r="K570" s="170">
        <v>1</v>
      </c>
      <c r="L570" s="170">
        <v>12</v>
      </c>
      <c r="M570" s="402">
        <v>62802.66</v>
      </c>
      <c r="N570" s="170">
        <v>1</v>
      </c>
      <c r="O570" s="170">
        <v>6</v>
      </c>
      <c r="P570" s="402">
        <v>31306.799999999996</v>
      </c>
    </row>
    <row r="571" spans="1:16" ht="22.5" x14ac:dyDescent="0.2">
      <c r="A571" s="406" t="s">
        <v>17736</v>
      </c>
      <c r="B571" s="406" t="s">
        <v>2595</v>
      </c>
      <c r="C571" s="170" t="s">
        <v>2594</v>
      </c>
      <c r="D571" s="405" t="s">
        <v>20178</v>
      </c>
      <c r="E571" s="404">
        <v>4344</v>
      </c>
      <c r="F571" s="434">
        <v>6187871</v>
      </c>
      <c r="G571" s="403" t="s">
        <v>20177</v>
      </c>
      <c r="H571" s="170" t="s">
        <v>19405</v>
      </c>
      <c r="I571" s="170" t="s">
        <v>2602</v>
      </c>
      <c r="J571" s="155" t="s">
        <v>19405</v>
      </c>
      <c r="K571" s="170">
        <v>1</v>
      </c>
      <c r="L571" s="170">
        <v>12</v>
      </c>
      <c r="M571" s="402">
        <v>55112.97</v>
      </c>
      <c r="N571" s="170">
        <v>1</v>
      </c>
      <c r="O571" s="170">
        <v>6</v>
      </c>
      <c r="P571" s="402">
        <v>27370.799999999996</v>
      </c>
    </row>
    <row r="572" spans="1:16" ht="22.5" x14ac:dyDescent="0.2">
      <c r="A572" s="406" t="s">
        <v>17736</v>
      </c>
      <c r="B572" s="406" t="s">
        <v>2595</v>
      </c>
      <c r="C572" s="170" t="s">
        <v>2594</v>
      </c>
      <c r="D572" s="405" t="s">
        <v>20176</v>
      </c>
      <c r="E572" s="404">
        <v>2500</v>
      </c>
      <c r="F572" s="434">
        <v>72968984</v>
      </c>
      <c r="G572" s="403" t="s">
        <v>20175</v>
      </c>
      <c r="H572" s="170" t="s">
        <v>2897</v>
      </c>
      <c r="I572" s="170" t="s">
        <v>2589</v>
      </c>
      <c r="J572" s="155" t="s">
        <v>2897</v>
      </c>
      <c r="K572" s="170">
        <v>1</v>
      </c>
      <c r="L572" s="170">
        <v>12</v>
      </c>
      <c r="M572" s="402">
        <v>32939.800000000003</v>
      </c>
      <c r="N572" s="170">
        <v>1</v>
      </c>
      <c r="O572" s="170">
        <v>6</v>
      </c>
      <c r="P572" s="402">
        <v>16306.8</v>
      </c>
    </row>
    <row r="573" spans="1:16" ht="22.5" x14ac:dyDescent="0.2">
      <c r="A573" s="406" t="s">
        <v>17736</v>
      </c>
      <c r="B573" s="406" t="s">
        <v>2595</v>
      </c>
      <c r="C573" s="170" t="s">
        <v>2594</v>
      </c>
      <c r="D573" s="405" t="s">
        <v>20174</v>
      </c>
      <c r="E573" s="404">
        <v>5000</v>
      </c>
      <c r="F573" s="434">
        <v>47480042</v>
      </c>
      <c r="G573" s="403" t="s">
        <v>20173</v>
      </c>
      <c r="H573" s="170" t="s">
        <v>2897</v>
      </c>
      <c r="I573" s="170" t="s">
        <v>2589</v>
      </c>
      <c r="J573" s="155" t="s">
        <v>2897</v>
      </c>
      <c r="K573" s="170">
        <v>1</v>
      </c>
      <c r="L573" s="170">
        <v>12</v>
      </c>
      <c r="M573" s="402">
        <v>62834.6</v>
      </c>
      <c r="N573" s="170">
        <v>1</v>
      </c>
      <c r="O573" s="170">
        <v>6</v>
      </c>
      <c r="P573" s="402">
        <v>31306.799999999996</v>
      </c>
    </row>
    <row r="574" spans="1:16" ht="22.5" x14ac:dyDescent="0.2">
      <c r="A574" s="406" t="s">
        <v>17736</v>
      </c>
      <c r="B574" s="406" t="s">
        <v>2595</v>
      </c>
      <c r="C574" s="170" t="s">
        <v>2594</v>
      </c>
      <c r="D574" s="405" t="s">
        <v>20172</v>
      </c>
      <c r="E574" s="404">
        <v>9000</v>
      </c>
      <c r="F574" s="434">
        <v>42062810</v>
      </c>
      <c r="G574" s="403" t="s">
        <v>20171</v>
      </c>
      <c r="H574" s="170" t="s">
        <v>2627</v>
      </c>
      <c r="I574" s="170" t="s">
        <v>2602</v>
      </c>
      <c r="J574" s="155" t="s">
        <v>2627</v>
      </c>
      <c r="K574" s="170">
        <v>1</v>
      </c>
      <c r="L574" s="170">
        <v>12</v>
      </c>
      <c r="M574" s="402">
        <v>110864.81</v>
      </c>
      <c r="N574" s="170">
        <v>1</v>
      </c>
      <c r="O574" s="170">
        <v>6</v>
      </c>
      <c r="P574" s="402">
        <v>55306.8</v>
      </c>
    </row>
    <row r="575" spans="1:16" ht="22.5" x14ac:dyDescent="0.2">
      <c r="A575" s="406" t="s">
        <v>17736</v>
      </c>
      <c r="B575" s="406" t="s">
        <v>2595</v>
      </c>
      <c r="C575" s="170" t="s">
        <v>2594</v>
      </c>
      <c r="D575" s="405" t="s">
        <v>19029</v>
      </c>
      <c r="E575" s="404">
        <v>12500</v>
      </c>
      <c r="F575" s="434">
        <v>41344179</v>
      </c>
      <c r="G575" s="403" t="s">
        <v>20170</v>
      </c>
      <c r="H575" s="170" t="s">
        <v>2661</v>
      </c>
      <c r="I575" s="170" t="s">
        <v>2602</v>
      </c>
      <c r="J575" s="155" t="s">
        <v>2661</v>
      </c>
      <c r="K575" s="170">
        <v>1</v>
      </c>
      <c r="L575" s="170">
        <v>11</v>
      </c>
      <c r="M575" s="402">
        <v>142515.51</v>
      </c>
      <c r="N575" s="170">
        <v>1</v>
      </c>
      <c r="O575" s="170">
        <v>6</v>
      </c>
      <c r="P575" s="402">
        <v>76306.8</v>
      </c>
    </row>
    <row r="576" spans="1:16" ht="22.5" x14ac:dyDescent="0.2">
      <c r="A576" s="406" t="s">
        <v>17736</v>
      </c>
      <c r="B576" s="406" t="s">
        <v>2595</v>
      </c>
      <c r="C576" s="170" t="s">
        <v>2594</v>
      </c>
      <c r="D576" s="405" t="s">
        <v>18422</v>
      </c>
      <c r="E576" s="404">
        <v>6500</v>
      </c>
      <c r="F576" s="434">
        <v>44412230</v>
      </c>
      <c r="G576" s="403" t="s">
        <v>20169</v>
      </c>
      <c r="H576" s="170" t="s">
        <v>20168</v>
      </c>
      <c r="I576" s="170" t="s">
        <v>2589</v>
      </c>
      <c r="J576" s="155" t="s">
        <v>20168</v>
      </c>
      <c r="K576" s="170">
        <v>1</v>
      </c>
      <c r="L576" s="170">
        <v>12</v>
      </c>
      <c r="M576" s="402">
        <v>80834.06</v>
      </c>
      <c r="N576" s="170">
        <v>1</v>
      </c>
      <c r="O576" s="170">
        <v>6</v>
      </c>
      <c r="P576" s="402">
        <v>40306.800000000003</v>
      </c>
    </row>
    <row r="577" spans="1:16" ht="22.5" x14ac:dyDescent="0.2">
      <c r="A577" s="406" t="s">
        <v>17736</v>
      </c>
      <c r="B577" s="406" t="s">
        <v>2595</v>
      </c>
      <c r="C577" s="170" t="s">
        <v>2594</v>
      </c>
      <c r="D577" s="405" t="s">
        <v>19506</v>
      </c>
      <c r="E577" s="404">
        <v>4000</v>
      </c>
      <c r="F577" s="434">
        <v>43325992</v>
      </c>
      <c r="G577" s="403" t="s">
        <v>20167</v>
      </c>
      <c r="H577" s="170" t="s">
        <v>3386</v>
      </c>
      <c r="I577" s="170" t="s">
        <v>17747</v>
      </c>
      <c r="J577" s="155" t="s">
        <v>3386</v>
      </c>
      <c r="K577" s="170">
        <v>1</v>
      </c>
      <c r="L577" s="170">
        <v>11</v>
      </c>
      <c r="M577" s="402">
        <v>45623.77</v>
      </c>
      <c r="N577" s="170">
        <v>1</v>
      </c>
      <c r="O577" s="170">
        <v>6</v>
      </c>
      <c r="P577" s="402">
        <v>25306.799999999996</v>
      </c>
    </row>
    <row r="578" spans="1:16" ht="22.5" x14ac:dyDescent="0.2">
      <c r="A578" s="406" t="s">
        <v>17736</v>
      </c>
      <c r="B578" s="406" t="s">
        <v>2595</v>
      </c>
      <c r="C578" s="170" t="s">
        <v>2594</v>
      </c>
      <c r="D578" s="405" t="s">
        <v>20166</v>
      </c>
      <c r="E578" s="404">
        <v>12000</v>
      </c>
      <c r="F578" s="434">
        <v>44102094</v>
      </c>
      <c r="G578" s="403" t="s">
        <v>20165</v>
      </c>
      <c r="H578" s="170" t="s">
        <v>2661</v>
      </c>
      <c r="I578" s="170" t="s">
        <v>2602</v>
      </c>
      <c r="J578" s="155" t="s">
        <v>2661</v>
      </c>
      <c r="K578" s="170">
        <v>1</v>
      </c>
      <c r="L578" s="170">
        <v>3</v>
      </c>
      <c r="M578" s="402">
        <v>37022.449999999997</v>
      </c>
      <c r="N578" s="170">
        <v>1</v>
      </c>
      <c r="O578" s="170">
        <v>6</v>
      </c>
      <c r="P578" s="402">
        <v>73306.8</v>
      </c>
    </row>
    <row r="579" spans="1:16" ht="22.5" x14ac:dyDescent="0.2">
      <c r="A579" s="406" t="s">
        <v>17736</v>
      </c>
      <c r="B579" s="406" t="s">
        <v>2595</v>
      </c>
      <c r="C579" s="170" t="s">
        <v>2594</v>
      </c>
      <c r="D579" s="405" t="s">
        <v>20164</v>
      </c>
      <c r="E579" s="404">
        <v>4550</v>
      </c>
      <c r="F579" s="434">
        <v>3236822</v>
      </c>
      <c r="G579" s="403" t="s">
        <v>20163</v>
      </c>
      <c r="H579" s="170" t="s">
        <v>2753</v>
      </c>
      <c r="I579" s="170" t="s">
        <v>2602</v>
      </c>
      <c r="J579" s="155" t="s">
        <v>2753</v>
      </c>
      <c r="K579" s="170">
        <v>1</v>
      </c>
      <c r="L579" s="170">
        <v>12</v>
      </c>
      <c r="M579" s="402">
        <v>57589.8</v>
      </c>
      <c r="N579" s="170">
        <v>1</v>
      </c>
      <c r="O579" s="170">
        <v>6</v>
      </c>
      <c r="P579" s="402">
        <v>28606.799999999996</v>
      </c>
    </row>
    <row r="580" spans="1:16" ht="22.5" x14ac:dyDescent="0.2">
      <c r="A580" s="406" t="s">
        <v>17736</v>
      </c>
      <c r="B580" s="406" t="s">
        <v>2595</v>
      </c>
      <c r="C580" s="170" t="s">
        <v>2594</v>
      </c>
      <c r="D580" s="405" t="s">
        <v>20162</v>
      </c>
      <c r="E580" s="404">
        <v>12000</v>
      </c>
      <c r="F580" s="434">
        <v>41011449</v>
      </c>
      <c r="G580" s="403" t="s">
        <v>20161</v>
      </c>
      <c r="H580" s="170" t="s">
        <v>6376</v>
      </c>
      <c r="I580" s="170" t="s">
        <v>7458</v>
      </c>
      <c r="J580" s="155" t="s">
        <v>6376</v>
      </c>
      <c r="K580" s="170">
        <v>1</v>
      </c>
      <c r="L580" s="170">
        <v>3</v>
      </c>
      <c r="M580" s="402">
        <v>37022.449999999997</v>
      </c>
      <c r="N580" s="170">
        <v>1</v>
      </c>
      <c r="O580" s="170">
        <v>0</v>
      </c>
      <c r="P580" s="402">
        <v>5564.47</v>
      </c>
    </row>
    <row r="581" spans="1:16" ht="22.5" x14ac:dyDescent="0.2">
      <c r="A581" s="406" t="s">
        <v>17736</v>
      </c>
      <c r="B581" s="406" t="s">
        <v>2595</v>
      </c>
      <c r="C581" s="170" t="s">
        <v>2594</v>
      </c>
      <c r="D581" s="405" t="s">
        <v>19083</v>
      </c>
      <c r="E581" s="404">
        <v>12000</v>
      </c>
      <c r="F581" s="434">
        <v>46086742</v>
      </c>
      <c r="G581" s="403" t="s">
        <v>20160</v>
      </c>
      <c r="H581" s="170" t="s">
        <v>20159</v>
      </c>
      <c r="I581" s="170" t="s">
        <v>2602</v>
      </c>
      <c r="J581" s="155" t="s">
        <v>20159</v>
      </c>
      <c r="K581" s="170">
        <v>1</v>
      </c>
      <c r="L581" s="170">
        <v>3</v>
      </c>
      <c r="M581" s="402">
        <v>37022.449999999997</v>
      </c>
      <c r="N581" s="170">
        <v>1</v>
      </c>
      <c r="O581" s="170">
        <v>6</v>
      </c>
      <c r="P581" s="402">
        <v>73306.8</v>
      </c>
    </row>
    <row r="582" spans="1:16" ht="22.5" x14ac:dyDescent="0.2">
      <c r="A582" s="406" t="s">
        <v>17736</v>
      </c>
      <c r="B582" s="406" t="s">
        <v>2595</v>
      </c>
      <c r="C582" s="170" t="s">
        <v>2594</v>
      </c>
      <c r="D582" s="405" t="s">
        <v>20158</v>
      </c>
      <c r="E582" s="404">
        <v>8000</v>
      </c>
      <c r="F582" s="434">
        <v>16715086</v>
      </c>
      <c r="G582" s="403" t="s">
        <v>20157</v>
      </c>
      <c r="H582" s="170" t="s">
        <v>2768</v>
      </c>
      <c r="I582" s="170" t="s">
        <v>2602</v>
      </c>
      <c r="J582" s="155" t="s">
        <v>2768</v>
      </c>
      <c r="K582" s="170">
        <v>1</v>
      </c>
      <c r="L582" s="170">
        <v>12</v>
      </c>
      <c r="M582" s="402">
        <v>98927.02</v>
      </c>
      <c r="N582" s="170">
        <v>1</v>
      </c>
      <c r="O582" s="170">
        <v>6</v>
      </c>
      <c r="P582" s="402">
        <v>49306.8</v>
      </c>
    </row>
    <row r="583" spans="1:16" ht="22.5" x14ac:dyDescent="0.2">
      <c r="A583" s="406" t="s">
        <v>17736</v>
      </c>
      <c r="B583" s="406" t="s">
        <v>2595</v>
      </c>
      <c r="C583" s="170" t="s">
        <v>2594</v>
      </c>
      <c r="D583" s="405" t="s">
        <v>20156</v>
      </c>
      <c r="E583" s="404">
        <v>13000</v>
      </c>
      <c r="F583" s="434">
        <v>7535709</v>
      </c>
      <c r="G583" s="403" t="s">
        <v>20155</v>
      </c>
      <c r="H583" s="170" t="s">
        <v>2661</v>
      </c>
      <c r="I583" s="170" t="s">
        <v>2602</v>
      </c>
      <c r="J583" s="155" t="s">
        <v>2661</v>
      </c>
      <c r="K583" s="170">
        <v>1</v>
      </c>
      <c r="L583" s="170">
        <v>12</v>
      </c>
      <c r="M583" s="402">
        <v>157513.72</v>
      </c>
      <c r="N583" s="170">
        <v>1</v>
      </c>
      <c r="O583" s="170">
        <v>6</v>
      </c>
      <c r="P583" s="402">
        <v>79306.800000000017</v>
      </c>
    </row>
    <row r="584" spans="1:16" ht="22.5" x14ac:dyDescent="0.2">
      <c r="A584" s="406" t="s">
        <v>17736</v>
      </c>
      <c r="B584" s="406" t="s">
        <v>2595</v>
      </c>
      <c r="C584" s="170" t="s">
        <v>2594</v>
      </c>
      <c r="D584" s="405" t="s">
        <v>20154</v>
      </c>
      <c r="E584" s="404">
        <v>9000</v>
      </c>
      <c r="F584" s="434">
        <v>16706800</v>
      </c>
      <c r="G584" s="403" t="s">
        <v>20153</v>
      </c>
      <c r="H584" s="170">
        <v>0</v>
      </c>
      <c r="I584" s="170">
        <v>0</v>
      </c>
      <c r="J584" s="155">
        <v>0</v>
      </c>
      <c r="K584" s="170">
        <v>1</v>
      </c>
      <c r="L584" s="170">
        <v>4</v>
      </c>
      <c r="M584" s="402">
        <v>37296.6</v>
      </c>
      <c r="N584" s="170">
        <v>1</v>
      </c>
      <c r="O584" s="170">
        <v>6</v>
      </c>
      <c r="P584" s="402">
        <v>55306.8</v>
      </c>
    </row>
    <row r="585" spans="1:16" ht="22.5" x14ac:dyDescent="0.2">
      <c r="A585" s="406" t="s">
        <v>17736</v>
      </c>
      <c r="B585" s="406" t="s">
        <v>2595</v>
      </c>
      <c r="C585" s="170" t="s">
        <v>2594</v>
      </c>
      <c r="D585" s="405" t="s">
        <v>5843</v>
      </c>
      <c r="E585" s="404">
        <v>10000</v>
      </c>
      <c r="F585" s="434">
        <v>7620282</v>
      </c>
      <c r="G585" s="403" t="s">
        <v>20152</v>
      </c>
      <c r="H585" s="170" t="s">
        <v>6239</v>
      </c>
      <c r="I585" s="170" t="s">
        <v>7458</v>
      </c>
      <c r="J585" s="155" t="s">
        <v>6239</v>
      </c>
      <c r="K585" s="170">
        <v>1</v>
      </c>
      <c r="L585" s="170">
        <v>10</v>
      </c>
      <c r="M585" s="402">
        <v>100339.56999999999</v>
      </c>
      <c r="N585" s="170"/>
      <c r="O585" s="402">
        <v>0</v>
      </c>
      <c r="P585" s="402"/>
    </row>
    <row r="586" spans="1:16" ht="22.5" x14ac:dyDescent="0.2">
      <c r="A586" s="406" t="s">
        <v>17736</v>
      </c>
      <c r="B586" s="406" t="s">
        <v>2595</v>
      </c>
      <c r="C586" s="170" t="s">
        <v>2594</v>
      </c>
      <c r="D586" s="405" t="s">
        <v>20151</v>
      </c>
      <c r="E586" s="404">
        <v>5000</v>
      </c>
      <c r="F586" s="434">
        <v>44607183</v>
      </c>
      <c r="G586" s="403" t="s">
        <v>20150</v>
      </c>
      <c r="H586" s="170" t="s">
        <v>2627</v>
      </c>
      <c r="I586" s="170" t="s">
        <v>2602</v>
      </c>
      <c r="J586" s="155" t="s">
        <v>2627</v>
      </c>
      <c r="K586" s="170">
        <v>1</v>
      </c>
      <c r="L586" s="170">
        <v>12</v>
      </c>
      <c r="M586" s="402">
        <v>62989.8</v>
      </c>
      <c r="N586" s="170">
        <v>1</v>
      </c>
      <c r="O586" s="170">
        <v>6</v>
      </c>
      <c r="P586" s="402">
        <v>31306.799999999996</v>
      </c>
    </row>
    <row r="587" spans="1:16" ht="22.5" x14ac:dyDescent="0.2">
      <c r="A587" s="406" t="s">
        <v>17736</v>
      </c>
      <c r="B587" s="406" t="s">
        <v>2595</v>
      </c>
      <c r="C587" s="170" t="s">
        <v>2594</v>
      </c>
      <c r="D587" s="405" t="s">
        <v>19083</v>
      </c>
      <c r="E587" s="404">
        <v>12000</v>
      </c>
      <c r="F587" s="434">
        <v>45934743</v>
      </c>
      <c r="G587" s="403" t="s">
        <v>7090</v>
      </c>
      <c r="H587" s="170" t="s">
        <v>3549</v>
      </c>
      <c r="I587" s="170" t="s">
        <v>7458</v>
      </c>
      <c r="J587" s="155" t="s">
        <v>3549</v>
      </c>
      <c r="K587" s="170">
        <v>1</v>
      </c>
      <c r="L587" s="170">
        <v>1</v>
      </c>
      <c r="M587" s="402">
        <v>12474.15</v>
      </c>
      <c r="N587" s="170">
        <v>1</v>
      </c>
      <c r="O587" s="170">
        <v>0</v>
      </c>
      <c r="P587" s="402">
        <v>1090</v>
      </c>
    </row>
    <row r="588" spans="1:16" ht="22.5" x14ac:dyDescent="0.2">
      <c r="A588" s="406" t="s">
        <v>17736</v>
      </c>
      <c r="B588" s="406" t="s">
        <v>2595</v>
      </c>
      <c r="C588" s="170" t="s">
        <v>2594</v>
      </c>
      <c r="D588" s="405" t="s">
        <v>20149</v>
      </c>
      <c r="E588" s="404">
        <v>6000</v>
      </c>
      <c r="F588" s="434">
        <v>40067562</v>
      </c>
      <c r="G588" s="403" t="s">
        <v>20148</v>
      </c>
      <c r="H588" s="170" t="s">
        <v>2662</v>
      </c>
      <c r="I588" s="170" t="s">
        <v>2589</v>
      </c>
      <c r="J588" s="155" t="s">
        <v>2662</v>
      </c>
      <c r="K588" s="170"/>
      <c r="L588" s="402">
        <v>0</v>
      </c>
      <c r="M588" s="402"/>
      <c r="N588" s="170">
        <v>1</v>
      </c>
      <c r="O588" s="170">
        <v>6</v>
      </c>
      <c r="P588" s="402">
        <v>35906.800000000003</v>
      </c>
    </row>
    <row r="589" spans="1:16" ht="22.5" x14ac:dyDescent="0.2">
      <c r="A589" s="406" t="s">
        <v>17736</v>
      </c>
      <c r="B589" s="406" t="s">
        <v>2595</v>
      </c>
      <c r="C589" s="170" t="s">
        <v>2594</v>
      </c>
      <c r="D589" s="405" t="s">
        <v>20147</v>
      </c>
      <c r="E589" s="404">
        <v>9000</v>
      </c>
      <c r="F589" s="434">
        <v>45870425</v>
      </c>
      <c r="G589" s="403" t="s">
        <v>20146</v>
      </c>
      <c r="H589" s="170" t="s">
        <v>2661</v>
      </c>
      <c r="I589" s="170" t="s">
        <v>2602</v>
      </c>
      <c r="J589" s="155" t="s">
        <v>2661</v>
      </c>
      <c r="K589" s="170">
        <v>1</v>
      </c>
      <c r="L589" s="170">
        <v>12</v>
      </c>
      <c r="M589" s="402">
        <v>110979.8</v>
      </c>
      <c r="N589" s="170">
        <v>1</v>
      </c>
      <c r="O589" s="170">
        <v>6</v>
      </c>
      <c r="P589" s="402">
        <v>55306.8</v>
      </c>
    </row>
    <row r="590" spans="1:16" ht="22.5" x14ac:dyDescent="0.2">
      <c r="A590" s="406" t="s">
        <v>17736</v>
      </c>
      <c r="B590" s="406" t="s">
        <v>2595</v>
      </c>
      <c r="C590" s="170" t="s">
        <v>2594</v>
      </c>
      <c r="D590" s="405" t="s">
        <v>19397</v>
      </c>
      <c r="E590" s="404">
        <v>9000</v>
      </c>
      <c r="F590" s="434">
        <v>3667151</v>
      </c>
      <c r="G590" s="403" t="s">
        <v>20145</v>
      </c>
      <c r="H590" s="170" t="s">
        <v>2753</v>
      </c>
      <c r="I590" s="170" t="s">
        <v>2602</v>
      </c>
      <c r="J590" s="155" t="s">
        <v>2753</v>
      </c>
      <c r="K590" s="170">
        <v>1</v>
      </c>
      <c r="L590" s="170">
        <v>12</v>
      </c>
      <c r="M590" s="402">
        <v>110734.17</v>
      </c>
      <c r="N590" s="170">
        <v>1</v>
      </c>
      <c r="O590" s="170">
        <v>6</v>
      </c>
      <c r="P590" s="402">
        <v>55014.3</v>
      </c>
    </row>
    <row r="591" spans="1:16" ht="22.5" x14ac:dyDescent="0.2">
      <c r="A591" s="406" t="s">
        <v>17736</v>
      </c>
      <c r="B591" s="406" t="s">
        <v>2595</v>
      </c>
      <c r="C591" s="170" t="s">
        <v>2594</v>
      </c>
      <c r="D591" s="405" t="s">
        <v>18837</v>
      </c>
      <c r="E591" s="404">
        <v>3000</v>
      </c>
      <c r="F591" s="434">
        <v>72535955</v>
      </c>
      <c r="G591" s="403" t="s">
        <v>20144</v>
      </c>
      <c r="H591" s="170" t="s">
        <v>2715</v>
      </c>
      <c r="I591" s="170" t="s">
        <v>2589</v>
      </c>
      <c r="J591" s="155" t="s">
        <v>2715</v>
      </c>
      <c r="K591" s="170">
        <v>1</v>
      </c>
      <c r="L591" s="170">
        <v>12</v>
      </c>
      <c r="M591" s="402">
        <v>38971.26</v>
      </c>
      <c r="N591" s="170">
        <v>1</v>
      </c>
      <c r="O591" s="170">
        <v>6</v>
      </c>
      <c r="P591" s="402">
        <v>19306.8</v>
      </c>
    </row>
    <row r="592" spans="1:16" ht="22.5" x14ac:dyDescent="0.2">
      <c r="A592" s="406" t="s">
        <v>17736</v>
      </c>
      <c r="B592" s="406" t="s">
        <v>2595</v>
      </c>
      <c r="C592" s="170" t="s">
        <v>2594</v>
      </c>
      <c r="D592" s="405" t="s">
        <v>18907</v>
      </c>
      <c r="E592" s="404">
        <v>7000</v>
      </c>
      <c r="F592" s="434">
        <v>45214936</v>
      </c>
      <c r="G592" s="403" t="s">
        <v>20143</v>
      </c>
      <c r="H592" s="170" t="s">
        <v>2715</v>
      </c>
      <c r="I592" s="170" t="s">
        <v>2602</v>
      </c>
      <c r="J592" s="155" t="s">
        <v>2715</v>
      </c>
      <c r="K592" s="170">
        <v>1</v>
      </c>
      <c r="L592" s="170">
        <v>12</v>
      </c>
      <c r="M592" s="402">
        <v>86978.62</v>
      </c>
      <c r="N592" s="170">
        <v>1</v>
      </c>
      <c r="O592" s="170">
        <v>6</v>
      </c>
      <c r="P592" s="402">
        <v>43306.8</v>
      </c>
    </row>
    <row r="593" spans="1:16" ht="22.5" x14ac:dyDescent="0.2">
      <c r="A593" s="406" t="s">
        <v>17736</v>
      </c>
      <c r="B593" s="406" t="s">
        <v>2595</v>
      </c>
      <c r="C593" s="170" t="s">
        <v>2594</v>
      </c>
      <c r="D593" s="405" t="s">
        <v>19311</v>
      </c>
      <c r="E593" s="404">
        <v>7000</v>
      </c>
      <c r="F593" s="434">
        <v>9455469</v>
      </c>
      <c r="G593" s="403" t="s">
        <v>20142</v>
      </c>
      <c r="H593" s="170" t="s">
        <v>2673</v>
      </c>
      <c r="I593" s="170" t="s">
        <v>2602</v>
      </c>
      <c r="J593" s="155" t="s">
        <v>2673</v>
      </c>
      <c r="K593" s="170">
        <v>1</v>
      </c>
      <c r="L593" s="170">
        <v>12</v>
      </c>
      <c r="M593" s="402">
        <v>86826.95</v>
      </c>
      <c r="N593" s="170">
        <v>1</v>
      </c>
      <c r="O593" s="170">
        <v>6</v>
      </c>
      <c r="P593" s="402">
        <v>43306.8</v>
      </c>
    </row>
    <row r="594" spans="1:16" ht="22.5" x14ac:dyDescent="0.2">
      <c r="A594" s="406" t="s">
        <v>17736</v>
      </c>
      <c r="B594" s="406" t="s">
        <v>2595</v>
      </c>
      <c r="C594" s="170" t="s">
        <v>2594</v>
      </c>
      <c r="D594" s="405" t="s">
        <v>18073</v>
      </c>
      <c r="E594" s="404">
        <v>9000</v>
      </c>
      <c r="F594" s="434">
        <v>43977707</v>
      </c>
      <c r="G594" s="403" t="s">
        <v>20141</v>
      </c>
      <c r="H594" s="170" t="s">
        <v>2768</v>
      </c>
      <c r="I594" s="170" t="s">
        <v>2602</v>
      </c>
      <c r="J594" s="155" t="s">
        <v>2768</v>
      </c>
      <c r="K594" s="170">
        <v>1</v>
      </c>
      <c r="L594" s="170">
        <v>12</v>
      </c>
      <c r="M594" s="402">
        <v>105285.28</v>
      </c>
      <c r="N594" s="170">
        <v>1</v>
      </c>
      <c r="O594" s="170">
        <v>6</v>
      </c>
      <c r="P594" s="402">
        <v>55306.8</v>
      </c>
    </row>
    <row r="595" spans="1:16" ht="22.5" x14ac:dyDescent="0.2">
      <c r="A595" s="406" t="s">
        <v>17736</v>
      </c>
      <c r="B595" s="406" t="s">
        <v>2595</v>
      </c>
      <c r="C595" s="170" t="s">
        <v>2594</v>
      </c>
      <c r="D595" s="405" t="s">
        <v>20140</v>
      </c>
      <c r="E595" s="404">
        <v>5000</v>
      </c>
      <c r="F595" s="434">
        <v>40418849</v>
      </c>
      <c r="G595" s="403" t="s">
        <v>20139</v>
      </c>
      <c r="H595" s="170" t="s">
        <v>2753</v>
      </c>
      <c r="I595" s="170" t="s">
        <v>2602</v>
      </c>
      <c r="J595" s="155" t="s">
        <v>2753</v>
      </c>
      <c r="K595" s="170">
        <v>1</v>
      </c>
      <c r="L595" s="170">
        <v>12</v>
      </c>
      <c r="M595" s="402">
        <v>62694.33</v>
      </c>
      <c r="N595" s="170">
        <v>1</v>
      </c>
      <c r="O595" s="170">
        <v>6</v>
      </c>
      <c r="P595" s="402">
        <v>31306.799999999996</v>
      </c>
    </row>
    <row r="596" spans="1:16" ht="22.5" x14ac:dyDescent="0.2">
      <c r="A596" s="406" t="s">
        <v>17736</v>
      </c>
      <c r="B596" s="406" t="s">
        <v>2595</v>
      </c>
      <c r="C596" s="170" t="s">
        <v>2594</v>
      </c>
      <c r="D596" s="405" t="s">
        <v>20138</v>
      </c>
      <c r="E596" s="404">
        <v>7000</v>
      </c>
      <c r="F596" s="434">
        <v>72039099</v>
      </c>
      <c r="G596" s="403" t="s">
        <v>20137</v>
      </c>
      <c r="H596" s="170" t="s">
        <v>2661</v>
      </c>
      <c r="I596" s="170" t="s">
        <v>19739</v>
      </c>
      <c r="J596" s="155" t="s">
        <v>2661</v>
      </c>
      <c r="K596" s="170">
        <v>1</v>
      </c>
      <c r="L596" s="170">
        <v>10</v>
      </c>
      <c r="M596" s="402">
        <v>67077.22</v>
      </c>
      <c r="N596" s="170">
        <v>1</v>
      </c>
      <c r="O596" s="170">
        <v>6</v>
      </c>
      <c r="P596" s="402">
        <v>43224.650000000009</v>
      </c>
    </row>
    <row r="597" spans="1:16" ht="22.5" x14ac:dyDescent="0.2">
      <c r="A597" s="406" t="s">
        <v>17736</v>
      </c>
      <c r="B597" s="406" t="s">
        <v>2595</v>
      </c>
      <c r="C597" s="170" t="s">
        <v>2594</v>
      </c>
      <c r="D597" s="405" t="s">
        <v>19987</v>
      </c>
      <c r="E597" s="404">
        <v>6500</v>
      </c>
      <c r="F597" s="434">
        <v>41336521</v>
      </c>
      <c r="G597" s="403" t="s">
        <v>20136</v>
      </c>
      <c r="H597" s="170" t="s">
        <v>2753</v>
      </c>
      <c r="I597" s="170" t="s">
        <v>2602</v>
      </c>
      <c r="J597" s="155" t="s">
        <v>2753</v>
      </c>
      <c r="K597" s="170"/>
      <c r="L597" s="402">
        <v>0</v>
      </c>
      <c r="M597" s="402"/>
      <c r="N597" s="170">
        <v>1</v>
      </c>
      <c r="O597" s="170">
        <v>6</v>
      </c>
      <c r="P597" s="402">
        <v>39223.47</v>
      </c>
    </row>
    <row r="598" spans="1:16" ht="22.5" x14ac:dyDescent="0.2">
      <c r="A598" s="406" t="s">
        <v>17736</v>
      </c>
      <c r="B598" s="406" t="s">
        <v>2595</v>
      </c>
      <c r="C598" s="170" t="s">
        <v>2594</v>
      </c>
      <c r="D598" s="405" t="s">
        <v>16822</v>
      </c>
      <c r="E598" s="404">
        <v>6000</v>
      </c>
      <c r="F598" s="434">
        <v>47020945</v>
      </c>
      <c r="G598" s="403" t="s">
        <v>20135</v>
      </c>
      <c r="H598" s="170" t="s">
        <v>2800</v>
      </c>
      <c r="I598" s="170" t="s">
        <v>2602</v>
      </c>
      <c r="J598" s="155" t="s">
        <v>2800</v>
      </c>
      <c r="K598" s="170">
        <v>1</v>
      </c>
      <c r="L598" s="170">
        <v>3</v>
      </c>
      <c r="M598" s="402">
        <v>19022.45</v>
      </c>
      <c r="N598" s="170">
        <v>1</v>
      </c>
      <c r="O598" s="170">
        <v>6</v>
      </c>
      <c r="P598" s="402">
        <v>37306.800000000003</v>
      </c>
    </row>
    <row r="599" spans="1:16" ht="22.5" x14ac:dyDescent="0.2">
      <c r="A599" s="406" t="s">
        <v>17736</v>
      </c>
      <c r="B599" s="406" t="s">
        <v>2595</v>
      </c>
      <c r="C599" s="170" t="s">
        <v>2594</v>
      </c>
      <c r="D599" s="405" t="s">
        <v>18003</v>
      </c>
      <c r="E599" s="404">
        <v>6000</v>
      </c>
      <c r="F599" s="434">
        <v>47212834</v>
      </c>
      <c r="G599" s="403" t="s">
        <v>20134</v>
      </c>
      <c r="H599" s="170" t="s">
        <v>2661</v>
      </c>
      <c r="I599" s="170" t="s">
        <v>2602</v>
      </c>
      <c r="J599" s="155" t="s">
        <v>2661</v>
      </c>
      <c r="K599" s="170">
        <v>1</v>
      </c>
      <c r="L599" s="170">
        <v>12</v>
      </c>
      <c r="M599" s="402">
        <v>74555.179999999993</v>
      </c>
      <c r="N599" s="170">
        <v>1</v>
      </c>
      <c r="O599" s="170">
        <v>6</v>
      </c>
      <c r="P599" s="402">
        <v>37306.800000000003</v>
      </c>
    </row>
    <row r="600" spans="1:16" ht="22.5" x14ac:dyDescent="0.2">
      <c r="A600" s="406" t="s">
        <v>17736</v>
      </c>
      <c r="B600" s="406" t="s">
        <v>2595</v>
      </c>
      <c r="C600" s="170" t="s">
        <v>2594</v>
      </c>
      <c r="D600" s="405" t="s">
        <v>20133</v>
      </c>
      <c r="E600" s="404">
        <v>9000</v>
      </c>
      <c r="F600" s="434">
        <v>40707597</v>
      </c>
      <c r="G600" s="403" t="s">
        <v>20132</v>
      </c>
      <c r="H600" s="170" t="s">
        <v>17815</v>
      </c>
      <c r="I600" s="170" t="s">
        <v>2602</v>
      </c>
      <c r="J600" s="155" t="s">
        <v>17815</v>
      </c>
      <c r="K600" s="170">
        <v>1</v>
      </c>
      <c r="L600" s="170">
        <v>12</v>
      </c>
      <c r="M600" s="402">
        <v>110966.06</v>
      </c>
      <c r="N600" s="170">
        <v>1</v>
      </c>
      <c r="O600" s="170">
        <v>6</v>
      </c>
      <c r="P600" s="402">
        <v>55306.8</v>
      </c>
    </row>
    <row r="601" spans="1:16" ht="22.5" x14ac:dyDescent="0.2">
      <c r="A601" s="406" t="s">
        <v>17736</v>
      </c>
      <c r="B601" s="406" t="s">
        <v>2595</v>
      </c>
      <c r="C601" s="170" t="s">
        <v>2594</v>
      </c>
      <c r="D601" s="405" t="s">
        <v>20131</v>
      </c>
      <c r="E601" s="404">
        <v>5000</v>
      </c>
      <c r="F601" s="434">
        <v>71984951</v>
      </c>
      <c r="G601" s="403" t="s">
        <v>20130</v>
      </c>
      <c r="H601" s="170" t="s">
        <v>3567</v>
      </c>
      <c r="I601" s="170" t="s">
        <v>2589</v>
      </c>
      <c r="J601" s="155" t="s">
        <v>3567</v>
      </c>
      <c r="K601" s="170">
        <v>1</v>
      </c>
      <c r="L601" s="170">
        <v>1</v>
      </c>
      <c r="M601" s="402">
        <v>3807.48</v>
      </c>
      <c r="N601" s="170">
        <v>1</v>
      </c>
      <c r="O601" s="170">
        <v>6</v>
      </c>
      <c r="P601" s="402">
        <v>31306.799999999996</v>
      </c>
    </row>
    <row r="602" spans="1:16" ht="22.5" x14ac:dyDescent="0.2">
      <c r="A602" s="406" t="s">
        <v>17736</v>
      </c>
      <c r="B602" s="406" t="s">
        <v>2595</v>
      </c>
      <c r="C602" s="170" t="s">
        <v>2594</v>
      </c>
      <c r="D602" s="405" t="s">
        <v>20129</v>
      </c>
      <c r="E602" s="404">
        <v>5000</v>
      </c>
      <c r="F602" s="434">
        <v>46261983</v>
      </c>
      <c r="G602" s="403" t="s">
        <v>20128</v>
      </c>
      <c r="H602" s="170" t="s">
        <v>2800</v>
      </c>
      <c r="I602" s="170" t="s">
        <v>2602</v>
      </c>
      <c r="J602" s="155" t="s">
        <v>2800</v>
      </c>
      <c r="K602" s="170">
        <v>1</v>
      </c>
      <c r="L602" s="170">
        <v>1</v>
      </c>
      <c r="M602" s="402">
        <v>3007.48</v>
      </c>
      <c r="N602" s="170">
        <v>1</v>
      </c>
      <c r="O602" s="170">
        <v>6</v>
      </c>
      <c r="P602" s="402">
        <v>31306.799999999996</v>
      </c>
    </row>
    <row r="603" spans="1:16" ht="22.5" x14ac:dyDescent="0.2">
      <c r="A603" s="406" t="s">
        <v>17736</v>
      </c>
      <c r="B603" s="406" t="s">
        <v>2595</v>
      </c>
      <c r="C603" s="170" t="s">
        <v>2594</v>
      </c>
      <c r="D603" s="405" t="s">
        <v>20127</v>
      </c>
      <c r="E603" s="404">
        <v>7500</v>
      </c>
      <c r="F603" s="434">
        <v>44949367</v>
      </c>
      <c r="G603" s="403" t="s">
        <v>20126</v>
      </c>
      <c r="H603" s="170" t="s">
        <v>3567</v>
      </c>
      <c r="I603" s="170" t="s">
        <v>2602</v>
      </c>
      <c r="J603" s="155" t="s">
        <v>3567</v>
      </c>
      <c r="K603" s="170">
        <v>1</v>
      </c>
      <c r="L603" s="170">
        <v>12</v>
      </c>
      <c r="M603" s="402">
        <v>116843.34</v>
      </c>
      <c r="N603" s="170"/>
      <c r="O603" s="402">
        <v>0</v>
      </c>
      <c r="P603" s="402"/>
    </row>
    <row r="604" spans="1:16" ht="22.5" x14ac:dyDescent="0.2">
      <c r="A604" s="406" t="s">
        <v>17736</v>
      </c>
      <c r="B604" s="406" t="s">
        <v>2595</v>
      </c>
      <c r="C604" s="170" t="s">
        <v>2594</v>
      </c>
      <c r="D604" s="405" t="s">
        <v>6891</v>
      </c>
      <c r="E604" s="404">
        <v>7000</v>
      </c>
      <c r="F604" s="434">
        <v>40580455</v>
      </c>
      <c r="G604" s="403" t="s">
        <v>20125</v>
      </c>
      <c r="H604" s="170" t="s">
        <v>20124</v>
      </c>
      <c r="I604" s="170" t="s">
        <v>19713</v>
      </c>
      <c r="J604" s="155" t="s">
        <v>20124</v>
      </c>
      <c r="K604" s="170">
        <v>1</v>
      </c>
      <c r="L604" s="170">
        <v>12</v>
      </c>
      <c r="M604" s="402">
        <v>86989.8</v>
      </c>
      <c r="N604" s="170">
        <v>1</v>
      </c>
      <c r="O604" s="170">
        <v>6</v>
      </c>
      <c r="P604" s="402">
        <v>43306.8</v>
      </c>
    </row>
    <row r="605" spans="1:16" ht="22.5" x14ac:dyDescent="0.2">
      <c r="A605" s="406" t="s">
        <v>17736</v>
      </c>
      <c r="B605" s="406" t="s">
        <v>2595</v>
      </c>
      <c r="C605" s="170" t="s">
        <v>2594</v>
      </c>
      <c r="D605" s="405" t="s">
        <v>20123</v>
      </c>
      <c r="E605" s="404">
        <v>5000</v>
      </c>
      <c r="F605" s="434">
        <v>73977183</v>
      </c>
      <c r="G605" s="403" t="s">
        <v>20122</v>
      </c>
      <c r="H605" s="170" t="s">
        <v>2897</v>
      </c>
      <c r="I605" s="170" t="s">
        <v>2589</v>
      </c>
      <c r="J605" s="155" t="s">
        <v>2897</v>
      </c>
      <c r="K605" s="170"/>
      <c r="L605" s="402">
        <v>0</v>
      </c>
      <c r="M605" s="402"/>
      <c r="N605" s="170">
        <v>1</v>
      </c>
      <c r="O605" s="170">
        <v>6</v>
      </c>
      <c r="P605" s="402">
        <v>30306.799999999996</v>
      </c>
    </row>
    <row r="606" spans="1:16" ht="22.5" x14ac:dyDescent="0.2">
      <c r="A606" s="406" t="s">
        <v>17736</v>
      </c>
      <c r="B606" s="406" t="s">
        <v>2595</v>
      </c>
      <c r="C606" s="170" t="s">
        <v>2594</v>
      </c>
      <c r="D606" s="405" t="s">
        <v>20121</v>
      </c>
      <c r="E606" s="404">
        <v>11000</v>
      </c>
      <c r="F606" s="434">
        <v>8191951</v>
      </c>
      <c r="G606" s="403" t="s">
        <v>20120</v>
      </c>
      <c r="H606" s="170" t="s">
        <v>3567</v>
      </c>
      <c r="I606" s="170" t="s">
        <v>2589</v>
      </c>
      <c r="J606" s="155" t="s">
        <v>3567</v>
      </c>
      <c r="K606" s="170">
        <v>1</v>
      </c>
      <c r="L606" s="170">
        <v>12</v>
      </c>
      <c r="M606" s="402">
        <v>134590.28</v>
      </c>
      <c r="N606" s="170">
        <v>1</v>
      </c>
      <c r="O606" s="170">
        <v>6</v>
      </c>
      <c r="P606" s="402">
        <v>67306.8</v>
      </c>
    </row>
    <row r="607" spans="1:16" ht="22.5" x14ac:dyDescent="0.2">
      <c r="A607" s="406" t="s">
        <v>17736</v>
      </c>
      <c r="B607" s="406" t="s">
        <v>2595</v>
      </c>
      <c r="C607" s="170" t="s">
        <v>2594</v>
      </c>
      <c r="D607" s="405" t="s">
        <v>20119</v>
      </c>
      <c r="E607" s="404">
        <v>6500</v>
      </c>
      <c r="F607" s="434">
        <v>7536987</v>
      </c>
      <c r="G607" s="403" t="s">
        <v>20118</v>
      </c>
      <c r="H607" s="170" t="s">
        <v>20117</v>
      </c>
      <c r="I607" s="170" t="s">
        <v>2602</v>
      </c>
      <c r="J607" s="155" t="s">
        <v>20117</v>
      </c>
      <c r="K607" s="170">
        <v>1</v>
      </c>
      <c r="L607" s="170">
        <v>12</v>
      </c>
      <c r="M607" s="402">
        <v>80989.8</v>
      </c>
      <c r="N607" s="170">
        <v>1</v>
      </c>
      <c r="O607" s="170">
        <v>6</v>
      </c>
      <c r="P607" s="402">
        <v>40306.800000000003</v>
      </c>
    </row>
    <row r="608" spans="1:16" ht="22.5" x14ac:dyDescent="0.2">
      <c r="A608" s="406" t="s">
        <v>17736</v>
      </c>
      <c r="B608" s="406" t="s">
        <v>2595</v>
      </c>
      <c r="C608" s="170" t="s">
        <v>2594</v>
      </c>
      <c r="D608" s="405" t="s">
        <v>19371</v>
      </c>
      <c r="E608" s="404">
        <v>6500</v>
      </c>
      <c r="F608" s="434">
        <v>46030075</v>
      </c>
      <c r="G608" s="403" t="s">
        <v>20116</v>
      </c>
      <c r="H608" s="170" t="s">
        <v>2627</v>
      </c>
      <c r="I608" s="170" t="s">
        <v>2602</v>
      </c>
      <c r="J608" s="155" t="s">
        <v>2627</v>
      </c>
      <c r="K608" s="170">
        <v>1</v>
      </c>
      <c r="L608" s="170">
        <v>12</v>
      </c>
      <c r="M608" s="402">
        <v>80217.91</v>
      </c>
      <c r="N608" s="170">
        <v>1</v>
      </c>
      <c r="O608" s="170">
        <v>6</v>
      </c>
      <c r="P608" s="402">
        <v>40306.800000000003</v>
      </c>
    </row>
    <row r="609" spans="1:16" ht="22.5" x14ac:dyDescent="0.2">
      <c r="A609" s="406" t="s">
        <v>17736</v>
      </c>
      <c r="B609" s="406" t="s">
        <v>2595</v>
      </c>
      <c r="C609" s="170" t="s">
        <v>2594</v>
      </c>
      <c r="D609" s="405" t="s">
        <v>6144</v>
      </c>
      <c r="E609" s="404">
        <v>3000</v>
      </c>
      <c r="F609" s="434">
        <v>41827783</v>
      </c>
      <c r="G609" s="403" t="s">
        <v>20115</v>
      </c>
      <c r="H609" s="170" t="s">
        <v>3386</v>
      </c>
      <c r="I609" s="170" t="s">
        <v>17747</v>
      </c>
      <c r="J609" s="155" t="s">
        <v>3386</v>
      </c>
      <c r="K609" s="170">
        <v>1</v>
      </c>
      <c r="L609" s="170">
        <v>12</v>
      </c>
      <c r="M609" s="402">
        <v>38835.24</v>
      </c>
      <c r="N609" s="170">
        <v>1</v>
      </c>
      <c r="O609" s="170">
        <v>6</v>
      </c>
      <c r="P609" s="402">
        <v>19306.8</v>
      </c>
    </row>
    <row r="610" spans="1:16" ht="22.5" x14ac:dyDescent="0.2">
      <c r="A610" s="406" t="s">
        <v>17736</v>
      </c>
      <c r="B610" s="406" t="s">
        <v>2595</v>
      </c>
      <c r="C610" s="170" t="s">
        <v>2594</v>
      </c>
      <c r="D610" s="405" t="s">
        <v>18380</v>
      </c>
      <c r="E610" s="404">
        <v>7000</v>
      </c>
      <c r="F610" s="434">
        <v>9271579</v>
      </c>
      <c r="G610" s="403" t="s">
        <v>20114</v>
      </c>
      <c r="H610" s="170" t="s">
        <v>3215</v>
      </c>
      <c r="I610" s="170" t="s">
        <v>17747</v>
      </c>
      <c r="J610" s="155" t="s">
        <v>3215</v>
      </c>
      <c r="K610" s="170">
        <v>1</v>
      </c>
      <c r="L610" s="170">
        <v>12</v>
      </c>
      <c r="M610" s="402">
        <v>86922.23</v>
      </c>
      <c r="N610" s="170">
        <v>1</v>
      </c>
      <c r="O610" s="170">
        <v>6</v>
      </c>
      <c r="P610" s="402">
        <v>42164.490000000005</v>
      </c>
    </row>
    <row r="611" spans="1:16" ht="22.5" x14ac:dyDescent="0.2">
      <c r="A611" s="406" t="s">
        <v>17736</v>
      </c>
      <c r="B611" s="406" t="s">
        <v>2595</v>
      </c>
      <c r="C611" s="170" t="s">
        <v>2594</v>
      </c>
      <c r="D611" s="405" t="s">
        <v>20113</v>
      </c>
      <c r="E611" s="404">
        <v>8000</v>
      </c>
      <c r="F611" s="434">
        <v>44385668</v>
      </c>
      <c r="G611" s="403" t="s">
        <v>20112</v>
      </c>
      <c r="H611" s="170" t="s">
        <v>2597</v>
      </c>
      <c r="I611" s="170" t="s">
        <v>2602</v>
      </c>
      <c r="J611" s="155" t="s">
        <v>2597</v>
      </c>
      <c r="K611" s="170"/>
      <c r="L611" s="402">
        <v>0</v>
      </c>
      <c r="M611" s="402"/>
      <c r="N611" s="170">
        <v>1</v>
      </c>
      <c r="O611" s="170">
        <v>6</v>
      </c>
      <c r="P611" s="402">
        <v>47440.130000000005</v>
      </c>
    </row>
    <row r="612" spans="1:16" ht="22.5" x14ac:dyDescent="0.2">
      <c r="A612" s="406" t="s">
        <v>17736</v>
      </c>
      <c r="B612" s="406" t="s">
        <v>2595</v>
      </c>
      <c r="C612" s="170" t="s">
        <v>2594</v>
      </c>
      <c r="D612" s="405" t="s">
        <v>20111</v>
      </c>
      <c r="E612" s="404">
        <v>8500</v>
      </c>
      <c r="F612" s="434">
        <v>28311320</v>
      </c>
      <c r="G612" s="403" t="s">
        <v>20110</v>
      </c>
      <c r="H612" s="170" t="s">
        <v>2753</v>
      </c>
      <c r="I612" s="170" t="s">
        <v>2602</v>
      </c>
      <c r="J612" s="155" t="s">
        <v>2753</v>
      </c>
      <c r="K612" s="170"/>
      <c r="L612" s="402">
        <v>0</v>
      </c>
      <c r="M612" s="402"/>
      <c r="N612" s="170">
        <v>1</v>
      </c>
      <c r="O612" s="170">
        <v>6</v>
      </c>
      <c r="P612" s="402">
        <v>50606.8</v>
      </c>
    </row>
    <row r="613" spans="1:16" ht="22.5" x14ac:dyDescent="0.2">
      <c r="A613" s="406" t="s">
        <v>17736</v>
      </c>
      <c r="B613" s="406" t="s">
        <v>2595</v>
      </c>
      <c r="C613" s="170" t="s">
        <v>2594</v>
      </c>
      <c r="D613" s="405" t="s">
        <v>17779</v>
      </c>
      <c r="E613" s="404">
        <v>7000</v>
      </c>
      <c r="F613" s="434">
        <v>47123520</v>
      </c>
      <c r="G613" s="403" t="s">
        <v>20109</v>
      </c>
      <c r="H613" s="170" t="s">
        <v>2661</v>
      </c>
      <c r="I613" s="170" t="s">
        <v>2602</v>
      </c>
      <c r="J613" s="155" t="s">
        <v>2661</v>
      </c>
      <c r="K613" s="170">
        <v>1</v>
      </c>
      <c r="L613" s="170">
        <v>12</v>
      </c>
      <c r="M613" s="402">
        <v>86989.8</v>
      </c>
      <c r="N613" s="170">
        <v>1</v>
      </c>
      <c r="O613" s="170">
        <v>6</v>
      </c>
      <c r="P613" s="402">
        <v>43306.8</v>
      </c>
    </row>
    <row r="614" spans="1:16" ht="22.5" x14ac:dyDescent="0.2">
      <c r="A614" s="406" t="s">
        <v>17736</v>
      </c>
      <c r="B614" s="406" t="s">
        <v>2595</v>
      </c>
      <c r="C614" s="170" t="s">
        <v>2594</v>
      </c>
      <c r="D614" s="405" t="s">
        <v>17866</v>
      </c>
      <c r="E614" s="404">
        <v>4700</v>
      </c>
      <c r="F614" s="434">
        <v>45381835</v>
      </c>
      <c r="G614" s="403" t="s">
        <v>20108</v>
      </c>
      <c r="H614" s="170" t="s">
        <v>18029</v>
      </c>
      <c r="I614" s="170" t="s">
        <v>2589</v>
      </c>
      <c r="J614" s="155" t="s">
        <v>18029</v>
      </c>
      <c r="K614" s="170">
        <v>1</v>
      </c>
      <c r="L614" s="170">
        <v>12</v>
      </c>
      <c r="M614" s="402">
        <v>59376.42</v>
      </c>
      <c r="N614" s="170">
        <v>1</v>
      </c>
      <c r="O614" s="170">
        <v>6</v>
      </c>
      <c r="P614" s="402">
        <v>29506.799999999996</v>
      </c>
    </row>
    <row r="615" spans="1:16" ht="33.75" x14ac:dyDescent="0.2">
      <c r="A615" s="406" t="s">
        <v>17736</v>
      </c>
      <c r="B615" s="406" t="s">
        <v>2595</v>
      </c>
      <c r="C615" s="170" t="s">
        <v>2594</v>
      </c>
      <c r="D615" s="405" t="s">
        <v>20107</v>
      </c>
      <c r="E615" s="404">
        <v>9500</v>
      </c>
      <c r="F615" s="434">
        <v>43456950</v>
      </c>
      <c r="G615" s="403" t="s">
        <v>20106</v>
      </c>
      <c r="H615" s="170" t="s">
        <v>2753</v>
      </c>
      <c r="I615" s="170" t="s">
        <v>2602</v>
      </c>
      <c r="J615" s="155" t="s">
        <v>2753</v>
      </c>
      <c r="K615" s="170"/>
      <c r="L615" s="402">
        <v>0</v>
      </c>
      <c r="M615" s="402"/>
      <c r="N615" s="170">
        <v>1</v>
      </c>
      <c r="O615" s="170">
        <v>1</v>
      </c>
      <c r="P615" s="402">
        <v>14052.27</v>
      </c>
    </row>
    <row r="616" spans="1:16" ht="22.5" x14ac:dyDescent="0.2">
      <c r="A616" s="406" t="s">
        <v>17736</v>
      </c>
      <c r="B616" s="406" t="s">
        <v>2595</v>
      </c>
      <c r="C616" s="170" t="s">
        <v>2594</v>
      </c>
      <c r="D616" s="405" t="s">
        <v>20105</v>
      </c>
      <c r="E616" s="404">
        <v>6000</v>
      </c>
      <c r="F616" s="434">
        <v>41444782</v>
      </c>
      <c r="G616" s="403" t="s">
        <v>20104</v>
      </c>
      <c r="H616" s="170" t="s">
        <v>4270</v>
      </c>
      <c r="I616" s="170" t="s">
        <v>2602</v>
      </c>
      <c r="J616" s="155" t="s">
        <v>4270</v>
      </c>
      <c r="K616" s="170">
        <v>1</v>
      </c>
      <c r="L616" s="170">
        <v>4</v>
      </c>
      <c r="M616" s="402">
        <v>22179.93</v>
      </c>
      <c r="N616" s="170"/>
      <c r="O616" s="402">
        <v>0</v>
      </c>
      <c r="P616" s="402"/>
    </row>
    <row r="617" spans="1:16" ht="22.5" x14ac:dyDescent="0.2">
      <c r="A617" s="406" t="s">
        <v>17736</v>
      </c>
      <c r="B617" s="406" t="s">
        <v>2595</v>
      </c>
      <c r="C617" s="170" t="s">
        <v>2594</v>
      </c>
      <c r="D617" s="405" t="s">
        <v>18897</v>
      </c>
      <c r="E617" s="404">
        <v>5000</v>
      </c>
      <c r="F617" s="434">
        <v>44842485</v>
      </c>
      <c r="G617" s="403" t="s">
        <v>20103</v>
      </c>
      <c r="H617" s="170" t="s">
        <v>2661</v>
      </c>
      <c r="I617" s="170" t="s">
        <v>2602</v>
      </c>
      <c r="J617" s="155" t="s">
        <v>2661</v>
      </c>
      <c r="K617" s="170">
        <v>1</v>
      </c>
      <c r="L617" s="170">
        <v>12</v>
      </c>
      <c r="M617" s="402">
        <v>62867.23</v>
      </c>
      <c r="N617" s="170">
        <v>1</v>
      </c>
      <c r="O617" s="170">
        <v>6</v>
      </c>
      <c r="P617" s="402">
        <v>31054.749999999996</v>
      </c>
    </row>
    <row r="618" spans="1:16" ht="22.5" x14ac:dyDescent="0.2">
      <c r="A618" s="406" t="s">
        <v>17736</v>
      </c>
      <c r="B618" s="406" t="s">
        <v>2595</v>
      </c>
      <c r="C618" s="170" t="s">
        <v>2594</v>
      </c>
      <c r="D618" s="405" t="s">
        <v>20102</v>
      </c>
      <c r="E618" s="404">
        <v>3000</v>
      </c>
      <c r="F618" s="434">
        <v>44260024</v>
      </c>
      <c r="G618" s="403" t="s">
        <v>20101</v>
      </c>
      <c r="H618" s="170" t="s">
        <v>20100</v>
      </c>
      <c r="I618" s="170" t="s">
        <v>16872</v>
      </c>
      <c r="J618" s="155" t="s">
        <v>20100</v>
      </c>
      <c r="K618" s="170">
        <v>1</v>
      </c>
      <c r="L618" s="170">
        <v>12</v>
      </c>
      <c r="M618" s="402">
        <v>38841.08</v>
      </c>
      <c r="N618" s="170">
        <v>1</v>
      </c>
      <c r="O618" s="170">
        <v>6</v>
      </c>
      <c r="P618" s="402">
        <v>19306.8</v>
      </c>
    </row>
    <row r="619" spans="1:16" ht="22.5" x14ac:dyDescent="0.2">
      <c r="A619" s="406" t="s">
        <v>17736</v>
      </c>
      <c r="B619" s="406" t="s">
        <v>2595</v>
      </c>
      <c r="C619" s="170" t="s">
        <v>2594</v>
      </c>
      <c r="D619" s="405" t="s">
        <v>4784</v>
      </c>
      <c r="E619" s="404">
        <v>3500</v>
      </c>
      <c r="F619" s="434">
        <v>46088890</v>
      </c>
      <c r="G619" s="403" t="s">
        <v>20099</v>
      </c>
      <c r="H619" s="170" t="s">
        <v>18340</v>
      </c>
      <c r="I619" s="170" t="s">
        <v>2589</v>
      </c>
      <c r="J619" s="155" t="s">
        <v>18340</v>
      </c>
      <c r="K619" s="170">
        <v>1</v>
      </c>
      <c r="L619" s="170">
        <v>12</v>
      </c>
      <c r="M619" s="402">
        <v>44970.84</v>
      </c>
      <c r="N619" s="170">
        <v>1</v>
      </c>
      <c r="O619" s="170">
        <v>6</v>
      </c>
      <c r="P619" s="402">
        <v>22269.859999999997</v>
      </c>
    </row>
    <row r="620" spans="1:16" ht="22.5" x14ac:dyDescent="0.2">
      <c r="A620" s="406" t="s">
        <v>17736</v>
      </c>
      <c r="B620" s="406" t="s">
        <v>2595</v>
      </c>
      <c r="C620" s="170" t="s">
        <v>2594</v>
      </c>
      <c r="D620" s="405" t="s">
        <v>20032</v>
      </c>
      <c r="E620" s="404">
        <v>15600</v>
      </c>
      <c r="F620" s="434">
        <v>41106501</v>
      </c>
      <c r="G620" s="403" t="s">
        <v>20098</v>
      </c>
      <c r="H620" s="170" t="s">
        <v>2661</v>
      </c>
      <c r="I620" s="170" t="s">
        <v>2602</v>
      </c>
      <c r="J620" s="155" t="s">
        <v>2661</v>
      </c>
      <c r="K620" s="170">
        <v>1</v>
      </c>
      <c r="L620" s="170">
        <v>0</v>
      </c>
      <c r="M620" s="402">
        <v>6934.15</v>
      </c>
      <c r="N620" s="170">
        <v>1</v>
      </c>
      <c r="O620" s="170">
        <v>6</v>
      </c>
      <c r="P620" s="402">
        <v>94906.800000000017</v>
      </c>
    </row>
    <row r="621" spans="1:16" ht="22.5" x14ac:dyDescent="0.2">
      <c r="A621" s="406" t="s">
        <v>17736</v>
      </c>
      <c r="B621" s="406" t="s">
        <v>2595</v>
      </c>
      <c r="C621" s="170" t="s">
        <v>2594</v>
      </c>
      <c r="D621" s="405" t="s">
        <v>20097</v>
      </c>
      <c r="E621" s="404">
        <v>7000</v>
      </c>
      <c r="F621" s="434">
        <v>40398327</v>
      </c>
      <c r="G621" s="403" t="s">
        <v>20096</v>
      </c>
      <c r="H621" s="170" t="s">
        <v>2753</v>
      </c>
      <c r="I621" s="170" t="s">
        <v>2602</v>
      </c>
      <c r="J621" s="155" t="s">
        <v>2753</v>
      </c>
      <c r="K621" s="170">
        <v>1</v>
      </c>
      <c r="L621" s="170">
        <v>12</v>
      </c>
      <c r="M621" s="402">
        <v>86945.56</v>
      </c>
      <c r="N621" s="170">
        <v>1</v>
      </c>
      <c r="O621" s="170">
        <v>6</v>
      </c>
      <c r="P621" s="402">
        <v>43306.8</v>
      </c>
    </row>
    <row r="622" spans="1:16" ht="22.5" x14ac:dyDescent="0.2">
      <c r="A622" s="406" t="s">
        <v>17736</v>
      </c>
      <c r="B622" s="406" t="s">
        <v>2595</v>
      </c>
      <c r="C622" s="170" t="s">
        <v>2594</v>
      </c>
      <c r="D622" s="405" t="s">
        <v>18365</v>
      </c>
      <c r="E622" s="404">
        <v>2500</v>
      </c>
      <c r="F622" s="434">
        <v>10622765</v>
      </c>
      <c r="G622" s="403" t="s">
        <v>20095</v>
      </c>
      <c r="H622" s="170" t="s">
        <v>3215</v>
      </c>
      <c r="I622" s="170" t="s">
        <v>17747</v>
      </c>
      <c r="J622" s="155" t="s">
        <v>3215</v>
      </c>
      <c r="K622" s="170">
        <v>1</v>
      </c>
      <c r="L622" s="170">
        <v>12</v>
      </c>
      <c r="M622" s="402">
        <v>32976.26</v>
      </c>
      <c r="N622" s="170">
        <v>1</v>
      </c>
      <c r="O622" s="170">
        <v>6</v>
      </c>
      <c r="P622" s="402">
        <v>16306.8</v>
      </c>
    </row>
    <row r="623" spans="1:16" ht="22.5" x14ac:dyDescent="0.2">
      <c r="A623" s="406" t="s">
        <v>17736</v>
      </c>
      <c r="B623" s="406" t="s">
        <v>2595</v>
      </c>
      <c r="C623" s="170" t="s">
        <v>2594</v>
      </c>
      <c r="D623" s="405" t="s">
        <v>20094</v>
      </c>
      <c r="E623" s="404">
        <v>3500</v>
      </c>
      <c r="F623" s="434">
        <v>44765120</v>
      </c>
      <c r="G623" s="403" t="s">
        <v>20093</v>
      </c>
      <c r="H623" s="170" t="s">
        <v>3542</v>
      </c>
      <c r="I623" s="170" t="s">
        <v>2589</v>
      </c>
      <c r="J623" s="155" t="s">
        <v>3542</v>
      </c>
      <c r="K623" s="170">
        <v>1</v>
      </c>
      <c r="L623" s="170">
        <v>11</v>
      </c>
      <c r="M623" s="402">
        <v>39160.450000000004</v>
      </c>
      <c r="N623" s="170"/>
      <c r="O623" s="402">
        <v>0</v>
      </c>
      <c r="P623" s="402"/>
    </row>
    <row r="624" spans="1:16" ht="22.5" x14ac:dyDescent="0.2">
      <c r="A624" s="406" t="s">
        <v>17736</v>
      </c>
      <c r="B624" s="406" t="s">
        <v>2595</v>
      </c>
      <c r="C624" s="170" t="s">
        <v>2594</v>
      </c>
      <c r="D624" s="405" t="s">
        <v>20092</v>
      </c>
      <c r="E624" s="404">
        <v>7000</v>
      </c>
      <c r="F624" s="434">
        <v>46164296</v>
      </c>
      <c r="G624" s="403" t="s">
        <v>20091</v>
      </c>
      <c r="H624" s="170" t="s">
        <v>3779</v>
      </c>
      <c r="I624" s="170" t="s">
        <v>2602</v>
      </c>
      <c r="J624" s="155" t="s">
        <v>3779</v>
      </c>
      <c r="K624" s="170">
        <v>1</v>
      </c>
      <c r="L624" s="170">
        <v>12</v>
      </c>
      <c r="M624" s="402">
        <v>93620.36</v>
      </c>
      <c r="N624" s="170"/>
      <c r="O624" s="402">
        <v>0</v>
      </c>
      <c r="P624" s="402"/>
    </row>
    <row r="625" spans="1:16" ht="22.5" x14ac:dyDescent="0.2">
      <c r="A625" s="406" t="s">
        <v>17736</v>
      </c>
      <c r="B625" s="406" t="s">
        <v>2595</v>
      </c>
      <c r="C625" s="170" t="s">
        <v>2594</v>
      </c>
      <c r="D625" s="405" t="s">
        <v>20090</v>
      </c>
      <c r="E625" s="404">
        <v>5000</v>
      </c>
      <c r="F625" s="434">
        <v>797065</v>
      </c>
      <c r="G625" s="403" t="s">
        <v>20089</v>
      </c>
      <c r="H625" s="170" t="s">
        <v>17887</v>
      </c>
      <c r="I625" s="170" t="s">
        <v>2589</v>
      </c>
      <c r="J625" s="155" t="s">
        <v>17887</v>
      </c>
      <c r="K625" s="170">
        <v>1</v>
      </c>
      <c r="L625" s="170">
        <v>12</v>
      </c>
      <c r="M625" s="402">
        <v>62989.8</v>
      </c>
      <c r="N625" s="170">
        <v>1</v>
      </c>
      <c r="O625" s="170">
        <v>6</v>
      </c>
      <c r="P625" s="402">
        <v>31306.799999999996</v>
      </c>
    </row>
    <row r="626" spans="1:16" ht="22.5" x14ac:dyDescent="0.2">
      <c r="A626" s="406" t="s">
        <v>17736</v>
      </c>
      <c r="B626" s="406" t="s">
        <v>2595</v>
      </c>
      <c r="C626" s="170" t="s">
        <v>2594</v>
      </c>
      <c r="D626" s="405" t="s">
        <v>20088</v>
      </c>
      <c r="E626" s="404">
        <v>8000</v>
      </c>
      <c r="F626" s="434">
        <v>22731660</v>
      </c>
      <c r="G626" s="403" t="s">
        <v>20087</v>
      </c>
      <c r="H626" s="170" t="s">
        <v>2753</v>
      </c>
      <c r="I626" s="170" t="s">
        <v>2602</v>
      </c>
      <c r="J626" s="155" t="s">
        <v>2753</v>
      </c>
      <c r="K626" s="170">
        <v>1</v>
      </c>
      <c r="L626" s="170">
        <v>12</v>
      </c>
      <c r="M626" s="402">
        <v>98925.91</v>
      </c>
      <c r="N626" s="170">
        <v>1</v>
      </c>
      <c r="O626" s="170">
        <v>6</v>
      </c>
      <c r="P626" s="402">
        <v>49306.8</v>
      </c>
    </row>
    <row r="627" spans="1:16" ht="22.5" x14ac:dyDescent="0.2">
      <c r="A627" s="406" t="s">
        <v>17736</v>
      </c>
      <c r="B627" s="406" t="s">
        <v>2595</v>
      </c>
      <c r="C627" s="170" t="s">
        <v>2594</v>
      </c>
      <c r="D627" s="405" t="s">
        <v>20086</v>
      </c>
      <c r="E627" s="404">
        <v>7000</v>
      </c>
      <c r="F627" s="434">
        <v>5415268</v>
      </c>
      <c r="G627" s="403" t="s">
        <v>20085</v>
      </c>
      <c r="H627" s="170" t="s">
        <v>6299</v>
      </c>
      <c r="I627" s="170" t="s">
        <v>2602</v>
      </c>
      <c r="J627" s="155" t="s">
        <v>6299</v>
      </c>
      <c r="K627" s="170">
        <v>1</v>
      </c>
      <c r="L627" s="170">
        <v>9</v>
      </c>
      <c r="M627" s="402">
        <v>63300.490000000005</v>
      </c>
      <c r="N627" s="170"/>
      <c r="O627" s="402">
        <v>0</v>
      </c>
      <c r="P627" s="402"/>
    </row>
    <row r="628" spans="1:16" ht="22.5" x14ac:dyDescent="0.2">
      <c r="A628" s="406" t="s">
        <v>17736</v>
      </c>
      <c r="B628" s="406" t="s">
        <v>2595</v>
      </c>
      <c r="C628" s="170" t="s">
        <v>2594</v>
      </c>
      <c r="D628" s="405" t="s">
        <v>17779</v>
      </c>
      <c r="E628" s="404">
        <v>7000</v>
      </c>
      <c r="F628" s="434">
        <v>46015105</v>
      </c>
      <c r="G628" s="403" t="s">
        <v>20084</v>
      </c>
      <c r="H628" s="170" t="s">
        <v>2661</v>
      </c>
      <c r="I628" s="170" t="s">
        <v>2602</v>
      </c>
      <c r="J628" s="155" t="s">
        <v>2661</v>
      </c>
      <c r="K628" s="170">
        <v>1</v>
      </c>
      <c r="L628" s="170">
        <v>12</v>
      </c>
      <c r="M628" s="402">
        <v>86989.8</v>
      </c>
      <c r="N628" s="170">
        <v>1</v>
      </c>
      <c r="O628" s="170">
        <v>6</v>
      </c>
      <c r="P628" s="402">
        <v>43306.8</v>
      </c>
    </row>
    <row r="629" spans="1:16" ht="22.5" x14ac:dyDescent="0.2">
      <c r="A629" s="406" t="s">
        <v>17736</v>
      </c>
      <c r="B629" s="406" t="s">
        <v>2595</v>
      </c>
      <c r="C629" s="170" t="s">
        <v>2594</v>
      </c>
      <c r="D629" s="405" t="s">
        <v>18433</v>
      </c>
      <c r="E629" s="404">
        <v>6000</v>
      </c>
      <c r="F629" s="434">
        <v>74062774</v>
      </c>
      <c r="G629" s="403" t="s">
        <v>20083</v>
      </c>
      <c r="H629" s="170" t="s">
        <v>2753</v>
      </c>
      <c r="I629" s="170" t="s">
        <v>2602</v>
      </c>
      <c r="J629" s="155" t="s">
        <v>2753</v>
      </c>
      <c r="K629" s="170">
        <v>1</v>
      </c>
      <c r="L629" s="170">
        <v>12</v>
      </c>
      <c r="M629" s="402">
        <v>74944.38</v>
      </c>
      <c r="N629" s="170">
        <v>1</v>
      </c>
      <c r="O629" s="170">
        <v>6</v>
      </c>
      <c r="P629" s="402">
        <v>37306.800000000003</v>
      </c>
    </row>
    <row r="630" spans="1:16" ht="22.5" x14ac:dyDescent="0.2">
      <c r="A630" s="406" t="s">
        <v>17736</v>
      </c>
      <c r="B630" s="406" t="s">
        <v>2595</v>
      </c>
      <c r="C630" s="170" t="s">
        <v>2594</v>
      </c>
      <c r="D630" s="405" t="s">
        <v>19300</v>
      </c>
      <c r="E630" s="404">
        <v>6000</v>
      </c>
      <c r="F630" s="434">
        <v>10809033</v>
      </c>
      <c r="G630" s="403" t="s">
        <v>20082</v>
      </c>
      <c r="H630" s="170" t="s">
        <v>20081</v>
      </c>
      <c r="I630" s="170" t="s">
        <v>17747</v>
      </c>
      <c r="J630" s="155" t="s">
        <v>20081</v>
      </c>
      <c r="K630" s="170">
        <v>1</v>
      </c>
      <c r="L630" s="170">
        <v>12</v>
      </c>
      <c r="M630" s="402">
        <v>74524.350000000006</v>
      </c>
      <c r="N630" s="170">
        <v>1</v>
      </c>
      <c r="O630" s="170">
        <v>6</v>
      </c>
      <c r="P630" s="402">
        <v>37306.800000000003</v>
      </c>
    </row>
    <row r="631" spans="1:16" ht="22.5" x14ac:dyDescent="0.2">
      <c r="A631" s="406" t="s">
        <v>17736</v>
      </c>
      <c r="B631" s="406" t="s">
        <v>2595</v>
      </c>
      <c r="C631" s="170" t="s">
        <v>2594</v>
      </c>
      <c r="D631" s="405" t="s">
        <v>20080</v>
      </c>
      <c r="E631" s="404">
        <v>3000</v>
      </c>
      <c r="F631" s="434">
        <v>47389630</v>
      </c>
      <c r="G631" s="403" t="s">
        <v>20079</v>
      </c>
      <c r="H631" s="170" t="s">
        <v>18702</v>
      </c>
      <c r="I631" s="170" t="s">
        <v>2589</v>
      </c>
      <c r="J631" s="155" t="s">
        <v>18702</v>
      </c>
      <c r="K631" s="170">
        <v>1</v>
      </c>
      <c r="L631" s="170">
        <v>12</v>
      </c>
      <c r="M631" s="402">
        <v>38908.559999999998</v>
      </c>
      <c r="N631" s="170">
        <v>1</v>
      </c>
      <c r="O631" s="170">
        <v>6</v>
      </c>
      <c r="P631" s="402">
        <v>19306.8</v>
      </c>
    </row>
    <row r="632" spans="1:16" ht="22.5" x14ac:dyDescent="0.2">
      <c r="A632" s="406" t="s">
        <v>17736</v>
      </c>
      <c r="B632" s="406" t="s">
        <v>2595</v>
      </c>
      <c r="C632" s="170" t="s">
        <v>2594</v>
      </c>
      <c r="D632" s="405" t="s">
        <v>20078</v>
      </c>
      <c r="E632" s="404">
        <v>7000</v>
      </c>
      <c r="F632" s="434">
        <v>73077903</v>
      </c>
      <c r="G632" s="403" t="s">
        <v>20077</v>
      </c>
      <c r="H632" s="170" t="s">
        <v>2627</v>
      </c>
      <c r="I632" s="170" t="s">
        <v>2602</v>
      </c>
      <c r="J632" s="155" t="s">
        <v>2627</v>
      </c>
      <c r="K632" s="170"/>
      <c r="L632" s="402">
        <v>0</v>
      </c>
      <c r="M632" s="402"/>
      <c r="N632" s="170">
        <v>1</v>
      </c>
      <c r="O632" s="170">
        <v>1</v>
      </c>
      <c r="P632" s="402">
        <v>10468.93</v>
      </c>
    </row>
    <row r="633" spans="1:16" ht="22.5" x14ac:dyDescent="0.2">
      <c r="A633" s="406" t="s">
        <v>17736</v>
      </c>
      <c r="B633" s="406" t="s">
        <v>2595</v>
      </c>
      <c r="C633" s="170" t="s">
        <v>2594</v>
      </c>
      <c r="D633" s="405" t="s">
        <v>20076</v>
      </c>
      <c r="E633" s="404">
        <v>10500</v>
      </c>
      <c r="F633" s="434">
        <v>44007778</v>
      </c>
      <c r="G633" s="403" t="s">
        <v>20075</v>
      </c>
      <c r="H633" s="170" t="s">
        <v>2627</v>
      </c>
      <c r="I633" s="170" t="s">
        <v>2602</v>
      </c>
      <c r="J633" s="155" t="s">
        <v>2627</v>
      </c>
      <c r="K633" s="170">
        <v>1</v>
      </c>
      <c r="L633" s="170">
        <v>2</v>
      </c>
      <c r="M633" s="402">
        <v>15991.05</v>
      </c>
      <c r="N633" s="170">
        <v>1</v>
      </c>
      <c r="O633" s="170">
        <v>2</v>
      </c>
      <c r="P633" s="402">
        <v>16885.599999999999</v>
      </c>
    </row>
    <row r="634" spans="1:16" ht="22.5" x14ac:dyDescent="0.2">
      <c r="A634" s="406" t="s">
        <v>17736</v>
      </c>
      <c r="B634" s="406" t="s">
        <v>2595</v>
      </c>
      <c r="C634" s="170" t="s">
        <v>2594</v>
      </c>
      <c r="D634" s="405" t="s">
        <v>17779</v>
      </c>
      <c r="E634" s="404">
        <v>7000</v>
      </c>
      <c r="F634" s="434">
        <v>46298749</v>
      </c>
      <c r="G634" s="403" t="s">
        <v>13599</v>
      </c>
      <c r="H634" s="170" t="s">
        <v>2661</v>
      </c>
      <c r="I634" s="170" t="s">
        <v>2602</v>
      </c>
      <c r="J634" s="155" t="s">
        <v>2661</v>
      </c>
      <c r="K634" s="170"/>
      <c r="L634" s="402">
        <v>0</v>
      </c>
      <c r="M634" s="402"/>
      <c r="N634" s="170">
        <v>1</v>
      </c>
      <c r="O634" s="170">
        <v>6</v>
      </c>
      <c r="P634" s="402">
        <v>40973.47</v>
      </c>
    </row>
    <row r="635" spans="1:16" ht="22.5" x14ac:dyDescent="0.2">
      <c r="A635" s="406" t="s">
        <v>17736</v>
      </c>
      <c r="B635" s="406" t="s">
        <v>2595</v>
      </c>
      <c r="C635" s="170" t="s">
        <v>2594</v>
      </c>
      <c r="D635" s="405" t="s">
        <v>18527</v>
      </c>
      <c r="E635" s="404">
        <v>6000</v>
      </c>
      <c r="F635" s="434">
        <v>41199786</v>
      </c>
      <c r="G635" s="403" t="s">
        <v>20074</v>
      </c>
      <c r="H635" s="170" t="s">
        <v>2753</v>
      </c>
      <c r="I635" s="170" t="s">
        <v>2602</v>
      </c>
      <c r="J635" s="155" t="s">
        <v>2753</v>
      </c>
      <c r="K635" s="170">
        <v>1</v>
      </c>
      <c r="L635" s="170">
        <v>12</v>
      </c>
      <c r="M635" s="402">
        <v>74989.8</v>
      </c>
      <c r="N635" s="170">
        <v>1</v>
      </c>
      <c r="O635" s="170">
        <v>6</v>
      </c>
      <c r="P635" s="402">
        <v>37306.800000000003</v>
      </c>
    </row>
    <row r="636" spans="1:16" ht="22.5" x14ac:dyDescent="0.2">
      <c r="A636" s="406" t="s">
        <v>17736</v>
      </c>
      <c r="B636" s="406" t="s">
        <v>2595</v>
      </c>
      <c r="C636" s="170" t="s">
        <v>2594</v>
      </c>
      <c r="D636" s="405" t="s">
        <v>20073</v>
      </c>
      <c r="E636" s="404">
        <v>10000</v>
      </c>
      <c r="F636" s="434">
        <v>41522708</v>
      </c>
      <c r="G636" s="403" t="s">
        <v>20072</v>
      </c>
      <c r="H636" s="170" t="s">
        <v>2627</v>
      </c>
      <c r="I636" s="170" t="s">
        <v>2602</v>
      </c>
      <c r="J636" s="155" t="s">
        <v>2627</v>
      </c>
      <c r="K636" s="170">
        <v>1</v>
      </c>
      <c r="L636" s="170">
        <v>12</v>
      </c>
      <c r="M636" s="402">
        <v>122929.38</v>
      </c>
      <c r="N636" s="170">
        <v>1</v>
      </c>
      <c r="O636" s="170">
        <v>6</v>
      </c>
      <c r="P636" s="402">
        <v>61306.8</v>
      </c>
    </row>
    <row r="637" spans="1:16" ht="22.5" x14ac:dyDescent="0.2">
      <c r="A637" s="406" t="s">
        <v>17736</v>
      </c>
      <c r="B637" s="406" t="s">
        <v>2595</v>
      </c>
      <c r="C637" s="170" t="s">
        <v>2594</v>
      </c>
      <c r="D637" s="405" t="s">
        <v>20071</v>
      </c>
      <c r="E637" s="404">
        <v>10000</v>
      </c>
      <c r="F637" s="434">
        <v>10182038</v>
      </c>
      <c r="G637" s="403" t="s">
        <v>20070</v>
      </c>
      <c r="H637" s="170" t="s">
        <v>2715</v>
      </c>
      <c r="I637" s="170" t="s">
        <v>2589</v>
      </c>
      <c r="J637" s="155" t="s">
        <v>2715</v>
      </c>
      <c r="K637" s="170">
        <v>1</v>
      </c>
      <c r="L637" s="170">
        <v>2</v>
      </c>
      <c r="M637" s="402">
        <v>20411.64</v>
      </c>
      <c r="N637" s="170">
        <v>1</v>
      </c>
      <c r="O637" s="170">
        <v>6</v>
      </c>
      <c r="P637" s="402">
        <v>61306.8</v>
      </c>
    </row>
    <row r="638" spans="1:16" ht="22.5" x14ac:dyDescent="0.2">
      <c r="A638" s="406" t="s">
        <v>17736</v>
      </c>
      <c r="B638" s="406" t="s">
        <v>2595</v>
      </c>
      <c r="C638" s="170" t="s">
        <v>2594</v>
      </c>
      <c r="D638" s="405" t="s">
        <v>20069</v>
      </c>
      <c r="E638" s="404">
        <v>11000</v>
      </c>
      <c r="F638" s="434">
        <v>45484846</v>
      </c>
      <c r="G638" s="403" t="s">
        <v>20068</v>
      </c>
      <c r="H638" s="170" t="s">
        <v>2753</v>
      </c>
      <c r="I638" s="170" t="s">
        <v>2602</v>
      </c>
      <c r="J638" s="155" t="s">
        <v>2753</v>
      </c>
      <c r="K638" s="170">
        <v>1</v>
      </c>
      <c r="L638" s="170">
        <v>12</v>
      </c>
      <c r="M638" s="402">
        <v>133740.82999999999</v>
      </c>
      <c r="N638" s="170">
        <v>1</v>
      </c>
      <c r="O638" s="170">
        <v>6</v>
      </c>
      <c r="P638" s="402">
        <v>67306.8</v>
      </c>
    </row>
    <row r="639" spans="1:16" ht="22.5" x14ac:dyDescent="0.2">
      <c r="A639" s="406" t="s">
        <v>17736</v>
      </c>
      <c r="B639" s="406" t="s">
        <v>2595</v>
      </c>
      <c r="C639" s="170" t="s">
        <v>2594</v>
      </c>
      <c r="D639" s="405" t="s">
        <v>18010</v>
      </c>
      <c r="E639" s="404">
        <v>3500</v>
      </c>
      <c r="F639" s="434">
        <v>10234957</v>
      </c>
      <c r="G639" s="403" t="s">
        <v>20067</v>
      </c>
      <c r="H639" s="170" t="s">
        <v>20066</v>
      </c>
      <c r="I639" s="170" t="s">
        <v>17747</v>
      </c>
      <c r="J639" s="155" t="s">
        <v>20066</v>
      </c>
      <c r="K639" s="170">
        <v>1</v>
      </c>
      <c r="L639" s="170">
        <v>12</v>
      </c>
      <c r="M639" s="402">
        <v>44866.79</v>
      </c>
      <c r="N639" s="170">
        <v>1</v>
      </c>
      <c r="O639" s="170">
        <v>6</v>
      </c>
      <c r="P639" s="402">
        <v>22306.799999999996</v>
      </c>
    </row>
    <row r="640" spans="1:16" ht="22.5" x14ac:dyDescent="0.2">
      <c r="A640" s="406" t="s">
        <v>17736</v>
      </c>
      <c r="B640" s="406" t="s">
        <v>2595</v>
      </c>
      <c r="C640" s="170" t="s">
        <v>2594</v>
      </c>
      <c r="D640" s="405" t="s">
        <v>20065</v>
      </c>
      <c r="E640" s="404">
        <v>7000</v>
      </c>
      <c r="F640" s="434">
        <v>8273959</v>
      </c>
      <c r="G640" s="403" t="s">
        <v>20064</v>
      </c>
      <c r="H640" s="170" t="s">
        <v>19676</v>
      </c>
      <c r="I640" s="170" t="s">
        <v>2602</v>
      </c>
      <c r="J640" s="155" t="s">
        <v>19676</v>
      </c>
      <c r="K640" s="170">
        <v>1</v>
      </c>
      <c r="L640" s="170">
        <v>12</v>
      </c>
      <c r="M640" s="402">
        <v>86989.8</v>
      </c>
      <c r="N640" s="170">
        <v>1</v>
      </c>
      <c r="O640" s="170">
        <v>6</v>
      </c>
      <c r="P640" s="402">
        <v>43306.8</v>
      </c>
    </row>
    <row r="641" spans="1:16" ht="22.5" x14ac:dyDescent="0.2">
      <c r="A641" s="406" t="s">
        <v>17736</v>
      </c>
      <c r="B641" s="406" t="s">
        <v>2595</v>
      </c>
      <c r="C641" s="170" t="s">
        <v>2594</v>
      </c>
      <c r="D641" s="405" t="s">
        <v>17779</v>
      </c>
      <c r="E641" s="404">
        <v>7000</v>
      </c>
      <c r="F641" s="434">
        <v>44799638</v>
      </c>
      <c r="G641" s="403" t="s">
        <v>13580</v>
      </c>
      <c r="H641" s="170" t="s">
        <v>2661</v>
      </c>
      <c r="I641" s="170" t="s">
        <v>2602</v>
      </c>
      <c r="J641" s="155" t="s">
        <v>2661</v>
      </c>
      <c r="K641" s="170">
        <v>1</v>
      </c>
      <c r="L641" s="170">
        <v>6</v>
      </c>
      <c r="M641" s="402">
        <v>40844.9</v>
      </c>
      <c r="N641" s="170">
        <v>1</v>
      </c>
      <c r="O641" s="170">
        <v>6</v>
      </c>
      <c r="P641" s="402">
        <v>43242.150000000009</v>
      </c>
    </row>
    <row r="642" spans="1:16" ht="22.5" x14ac:dyDescent="0.2">
      <c r="A642" s="406" t="s">
        <v>17736</v>
      </c>
      <c r="B642" s="406" t="s">
        <v>2595</v>
      </c>
      <c r="C642" s="170" t="s">
        <v>2594</v>
      </c>
      <c r="D642" s="405" t="s">
        <v>20063</v>
      </c>
      <c r="E642" s="404">
        <v>10000</v>
      </c>
      <c r="F642" s="434">
        <v>70439386</v>
      </c>
      <c r="G642" s="403" t="s">
        <v>20062</v>
      </c>
      <c r="H642" s="170" t="s">
        <v>2627</v>
      </c>
      <c r="I642" s="170" t="s">
        <v>2602</v>
      </c>
      <c r="J642" s="155" t="s">
        <v>2627</v>
      </c>
      <c r="K642" s="170">
        <v>1</v>
      </c>
      <c r="L642" s="170">
        <v>3</v>
      </c>
      <c r="M642" s="402">
        <v>31022.45</v>
      </c>
      <c r="N642" s="170">
        <v>1</v>
      </c>
      <c r="O642" s="170">
        <v>6</v>
      </c>
      <c r="P642" s="402">
        <v>61306.8</v>
      </c>
    </row>
    <row r="643" spans="1:16" ht="22.5" x14ac:dyDescent="0.2">
      <c r="A643" s="406" t="s">
        <v>17736</v>
      </c>
      <c r="B643" s="406" t="s">
        <v>2595</v>
      </c>
      <c r="C643" s="170" t="s">
        <v>2594</v>
      </c>
      <c r="D643" s="405" t="s">
        <v>20061</v>
      </c>
      <c r="E643" s="404">
        <v>8500</v>
      </c>
      <c r="F643" s="434">
        <v>47128134</v>
      </c>
      <c r="G643" s="403" t="s">
        <v>20060</v>
      </c>
      <c r="H643" s="170" t="s">
        <v>2753</v>
      </c>
      <c r="I643" s="170" t="s">
        <v>2602</v>
      </c>
      <c r="J643" s="155" t="s">
        <v>2753</v>
      </c>
      <c r="K643" s="170">
        <v>1</v>
      </c>
      <c r="L643" s="170">
        <v>12</v>
      </c>
      <c r="M643" s="402">
        <v>104989.8</v>
      </c>
      <c r="N643" s="170">
        <v>1</v>
      </c>
      <c r="O643" s="170">
        <v>6</v>
      </c>
      <c r="P643" s="402">
        <v>52306.8</v>
      </c>
    </row>
    <row r="644" spans="1:16" ht="22.5" x14ac:dyDescent="0.2">
      <c r="A644" s="406" t="s">
        <v>17736</v>
      </c>
      <c r="B644" s="406" t="s">
        <v>2595</v>
      </c>
      <c r="C644" s="170" t="s">
        <v>2594</v>
      </c>
      <c r="D644" s="405" t="s">
        <v>20059</v>
      </c>
      <c r="E644" s="404">
        <v>8000</v>
      </c>
      <c r="F644" s="434">
        <v>41325980</v>
      </c>
      <c r="G644" s="403" t="s">
        <v>20058</v>
      </c>
      <c r="H644" s="170" t="s">
        <v>2597</v>
      </c>
      <c r="I644" s="170" t="s">
        <v>2602</v>
      </c>
      <c r="J644" s="155" t="s">
        <v>2597</v>
      </c>
      <c r="K644" s="170"/>
      <c r="L644" s="402">
        <v>0</v>
      </c>
      <c r="M644" s="402"/>
      <c r="N644" s="170">
        <v>1</v>
      </c>
      <c r="O644" s="170">
        <v>6</v>
      </c>
      <c r="P644" s="402">
        <v>47973.47</v>
      </c>
    </row>
    <row r="645" spans="1:16" ht="22.5" x14ac:dyDescent="0.2">
      <c r="A645" s="406" t="s">
        <v>17736</v>
      </c>
      <c r="B645" s="406" t="s">
        <v>2595</v>
      </c>
      <c r="C645" s="170" t="s">
        <v>2594</v>
      </c>
      <c r="D645" s="405" t="s">
        <v>19151</v>
      </c>
      <c r="E645" s="404">
        <v>15600</v>
      </c>
      <c r="F645" s="434">
        <v>41716709</v>
      </c>
      <c r="G645" s="403" t="s">
        <v>20057</v>
      </c>
      <c r="H645" s="170" t="s">
        <v>6299</v>
      </c>
      <c r="I645" s="170" t="s">
        <v>2602</v>
      </c>
      <c r="J645" s="155" t="s">
        <v>6299</v>
      </c>
      <c r="K645" s="170">
        <v>1</v>
      </c>
      <c r="L645" s="170">
        <v>1</v>
      </c>
      <c r="M645" s="402">
        <v>7974.15</v>
      </c>
      <c r="N645" s="170"/>
      <c r="O645" s="402">
        <v>0</v>
      </c>
      <c r="P645" s="402"/>
    </row>
    <row r="646" spans="1:16" ht="22.5" x14ac:dyDescent="0.2">
      <c r="A646" s="406" t="s">
        <v>17736</v>
      </c>
      <c r="B646" s="406" t="s">
        <v>2595</v>
      </c>
      <c r="C646" s="170" t="s">
        <v>2594</v>
      </c>
      <c r="D646" s="405" t="s">
        <v>20056</v>
      </c>
      <c r="E646" s="404">
        <v>11000</v>
      </c>
      <c r="F646" s="434">
        <v>43187418</v>
      </c>
      <c r="G646" s="403" t="s">
        <v>20055</v>
      </c>
      <c r="H646" s="170" t="s">
        <v>20054</v>
      </c>
      <c r="I646" s="170" t="s">
        <v>2589</v>
      </c>
      <c r="J646" s="155" t="s">
        <v>20054</v>
      </c>
      <c r="K646" s="170">
        <v>1</v>
      </c>
      <c r="L646" s="170">
        <v>12</v>
      </c>
      <c r="M646" s="402">
        <v>134911.12</v>
      </c>
      <c r="N646" s="170">
        <v>1</v>
      </c>
      <c r="O646" s="170">
        <v>6</v>
      </c>
      <c r="P646" s="402">
        <v>67306.8</v>
      </c>
    </row>
    <row r="647" spans="1:16" ht="22.5" x14ac:dyDescent="0.2">
      <c r="A647" s="406" t="s">
        <v>17736</v>
      </c>
      <c r="B647" s="406" t="s">
        <v>2595</v>
      </c>
      <c r="C647" s="170" t="s">
        <v>2594</v>
      </c>
      <c r="D647" s="405" t="s">
        <v>20053</v>
      </c>
      <c r="E647" s="404">
        <v>6500</v>
      </c>
      <c r="F647" s="434">
        <v>45008631</v>
      </c>
      <c r="G647" s="403" t="s">
        <v>20052</v>
      </c>
      <c r="H647" s="170" t="s">
        <v>17926</v>
      </c>
      <c r="I647" s="170" t="s">
        <v>2589</v>
      </c>
      <c r="J647" s="155" t="s">
        <v>17926</v>
      </c>
      <c r="K647" s="170">
        <v>1</v>
      </c>
      <c r="L647" s="170">
        <v>11</v>
      </c>
      <c r="M647" s="402">
        <v>69982.320000000007</v>
      </c>
      <c r="N647" s="170">
        <v>1</v>
      </c>
      <c r="O647" s="170">
        <v>6</v>
      </c>
      <c r="P647" s="402">
        <v>40306.800000000003</v>
      </c>
    </row>
    <row r="648" spans="1:16" ht="22.5" x14ac:dyDescent="0.2">
      <c r="A648" s="406" t="s">
        <v>17736</v>
      </c>
      <c r="B648" s="406" t="s">
        <v>2595</v>
      </c>
      <c r="C648" s="170" t="s">
        <v>2594</v>
      </c>
      <c r="D648" s="405" t="s">
        <v>20051</v>
      </c>
      <c r="E648" s="404">
        <v>15600</v>
      </c>
      <c r="F648" s="434">
        <v>9915946</v>
      </c>
      <c r="G648" s="403" t="s">
        <v>20050</v>
      </c>
      <c r="H648" s="170" t="s">
        <v>6299</v>
      </c>
      <c r="I648" s="170" t="s">
        <v>2602</v>
      </c>
      <c r="J648" s="155" t="s">
        <v>6299</v>
      </c>
      <c r="K648" s="170">
        <v>1</v>
      </c>
      <c r="L648" s="170">
        <v>1</v>
      </c>
      <c r="M648" s="402">
        <v>12091.63</v>
      </c>
      <c r="N648" s="170"/>
      <c r="O648" s="402">
        <v>0</v>
      </c>
      <c r="P648" s="402"/>
    </row>
    <row r="649" spans="1:16" ht="22.5" x14ac:dyDescent="0.2">
      <c r="A649" s="406" t="s">
        <v>17736</v>
      </c>
      <c r="B649" s="406" t="s">
        <v>2595</v>
      </c>
      <c r="C649" s="170" t="s">
        <v>2594</v>
      </c>
      <c r="D649" s="405" t="s">
        <v>18869</v>
      </c>
      <c r="E649" s="404">
        <v>13000</v>
      </c>
      <c r="F649" s="434">
        <v>25000598</v>
      </c>
      <c r="G649" s="403" t="s">
        <v>20049</v>
      </c>
      <c r="H649" s="170" t="s">
        <v>4810</v>
      </c>
      <c r="I649" s="170" t="s">
        <v>2602</v>
      </c>
      <c r="J649" s="155" t="s">
        <v>4810</v>
      </c>
      <c r="K649" s="170">
        <v>1</v>
      </c>
      <c r="L649" s="170">
        <v>12</v>
      </c>
      <c r="M649" s="402">
        <v>152448.26999999999</v>
      </c>
      <c r="N649" s="170">
        <v>1</v>
      </c>
      <c r="O649" s="170">
        <v>2</v>
      </c>
      <c r="P649" s="402">
        <v>28035.97</v>
      </c>
    </row>
    <row r="650" spans="1:16" ht="22.5" x14ac:dyDescent="0.2">
      <c r="A650" s="406" t="s">
        <v>17736</v>
      </c>
      <c r="B650" s="406" t="s">
        <v>2595</v>
      </c>
      <c r="C650" s="170" t="s">
        <v>2594</v>
      </c>
      <c r="D650" s="405" t="s">
        <v>19474</v>
      </c>
      <c r="E650" s="404">
        <v>10000</v>
      </c>
      <c r="F650" s="434">
        <v>10724031</v>
      </c>
      <c r="G650" s="403" t="s">
        <v>20048</v>
      </c>
      <c r="H650" s="170" t="s">
        <v>2661</v>
      </c>
      <c r="I650" s="170" t="s">
        <v>2602</v>
      </c>
      <c r="J650" s="155" t="s">
        <v>2661</v>
      </c>
      <c r="K650" s="170">
        <v>1</v>
      </c>
      <c r="L650" s="170">
        <v>12</v>
      </c>
      <c r="M650" s="402">
        <v>122653.71</v>
      </c>
      <c r="N650" s="170">
        <v>1</v>
      </c>
      <c r="O650" s="170">
        <v>6</v>
      </c>
      <c r="P650" s="402">
        <v>61306.8</v>
      </c>
    </row>
    <row r="651" spans="1:16" ht="22.5" x14ac:dyDescent="0.2">
      <c r="A651" s="406" t="s">
        <v>17736</v>
      </c>
      <c r="B651" s="406" t="s">
        <v>2595</v>
      </c>
      <c r="C651" s="170" t="s">
        <v>2594</v>
      </c>
      <c r="D651" s="405" t="s">
        <v>20047</v>
      </c>
      <c r="E651" s="404">
        <v>3000</v>
      </c>
      <c r="F651" s="434">
        <v>46089346</v>
      </c>
      <c r="G651" s="403" t="s">
        <v>20046</v>
      </c>
      <c r="H651" s="170" t="s">
        <v>2745</v>
      </c>
      <c r="I651" s="170" t="s">
        <v>2589</v>
      </c>
      <c r="J651" s="155" t="s">
        <v>2745</v>
      </c>
      <c r="K651" s="170">
        <v>1</v>
      </c>
      <c r="L651" s="170">
        <v>12</v>
      </c>
      <c r="M651" s="402">
        <v>38983.14</v>
      </c>
      <c r="N651" s="170">
        <v>1</v>
      </c>
      <c r="O651" s="170">
        <v>6</v>
      </c>
      <c r="P651" s="402">
        <v>19306.8</v>
      </c>
    </row>
    <row r="652" spans="1:16" ht="22.5" x14ac:dyDescent="0.2">
      <c r="A652" s="406" t="s">
        <v>17736</v>
      </c>
      <c r="B652" s="406" t="s">
        <v>2595</v>
      </c>
      <c r="C652" s="170" t="s">
        <v>2594</v>
      </c>
      <c r="D652" s="405" t="s">
        <v>8310</v>
      </c>
      <c r="E652" s="404">
        <v>9000</v>
      </c>
      <c r="F652" s="434">
        <v>41345099</v>
      </c>
      <c r="G652" s="403" t="s">
        <v>20045</v>
      </c>
      <c r="H652" s="170" t="s">
        <v>2627</v>
      </c>
      <c r="I652" s="170" t="s">
        <v>2602</v>
      </c>
      <c r="J652" s="155" t="s">
        <v>2627</v>
      </c>
      <c r="K652" s="170">
        <v>1</v>
      </c>
      <c r="L652" s="170">
        <v>12</v>
      </c>
      <c r="M652" s="402">
        <v>110989.8</v>
      </c>
      <c r="N652" s="170">
        <v>1</v>
      </c>
      <c r="O652" s="170">
        <v>6</v>
      </c>
      <c r="P652" s="402">
        <v>55306.8</v>
      </c>
    </row>
    <row r="653" spans="1:16" ht="22.5" x14ac:dyDescent="0.2">
      <c r="A653" s="406" t="s">
        <v>17736</v>
      </c>
      <c r="B653" s="406" t="s">
        <v>2595</v>
      </c>
      <c r="C653" s="170" t="s">
        <v>2594</v>
      </c>
      <c r="D653" s="405" t="s">
        <v>20044</v>
      </c>
      <c r="E653" s="404">
        <v>9000</v>
      </c>
      <c r="F653" s="434">
        <v>41873158</v>
      </c>
      <c r="G653" s="403" t="s">
        <v>20043</v>
      </c>
      <c r="H653" s="170" t="s">
        <v>2661</v>
      </c>
      <c r="I653" s="170" t="s">
        <v>2602</v>
      </c>
      <c r="J653" s="155" t="s">
        <v>2661</v>
      </c>
      <c r="K653" s="170"/>
      <c r="L653" s="402">
        <v>0</v>
      </c>
      <c r="M653" s="402"/>
      <c r="N653" s="170">
        <v>1</v>
      </c>
      <c r="O653" s="170">
        <v>6</v>
      </c>
      <c r="P653" s="402">
        <v>52286.170000000006</v>
      </c>
    </row>
    <row r="654" spans="1:16" ht="22.5" x14ac:dyDescent="0.2">
      <c r="A654" s="406" t="s">
        <v>17736</v>
      </c>
      <c r="B654" s="406" t="s">
        <v>2595</v>
      </c>
      <c r="C654" s="170" t="s">
        <v>2594</v>
      </c>
      <c r="D654" s="405" t="s">
        <v>20042</v>
      </c>
      <c r="E654" s="404">
        <v>9000</v>
      </c>
      <c r="F654" s="434">
        <v>40362027</v>
      </c>
      <c r="G654" s="403" t="s">
        <v>20041</v>
      </c>
      <c r="H654" s="170" t="s">
        <v>20040</v>
      </c>
      <c r="I654" s="170" t="s">
        <v>2602</v>
      </c>
      <c r="J654" s="155" t="s">
        <v>20040</v>
      </c>
      <c r="K654" s="170">
        <v>1</v>
      </c>
      <c r="L654" s="170">
        <v>12</v>
      </c>
      <c r="M654" s="402">
        <v>110928.56</v>
      </c>
      <c r="N654" s="170">
        <v>1</v>
      </c>
      <c r="O654" s="170">
        <v>6</v>
      </c>
      <c r="P654" s="402">
        <v>55306.8</v>
      </c>
    </row>
    <row r="655" spans="1:16" ht="22.5" x14ac:dyDescent="0.2">
      <c r="A655" s="406" t="s">
        <v>17736</v>
      </c>
      <c r="B655" s="406" t="s">
        <v>2595</v>
      </c>
      <c r="C655" s="170" t="s">
        <v>2594</v>
      </c>
      <c r="D655" s="405" t="s">
        <v>20039</v>
      </c>
      <c r="E655" s="404">
        <v>3500</v>
      </c>
      <c r="F655" s="434">
        <v>47303158</v>
      </c>
      <c r="G655" s="403" t="s">
        <v>20038</v>
      </c>
      <c r="H655" s="170" t="s">
        <v>2897</v>
      </c>
      <c r="I655" s="170" t="s">
        <v>2589</v>
      </c>
      <c r="J655" s="155" t="s">
        <v>2897</v>
      </c>
      <c r="K655" s="170"/>
      <c r="L655" s="402">
        <v>0</v>
      </c>
      <c r="M655" s="402"/>
      <c r="N655" s="170">
        <v>1</v>
      </c>
      <c r="O655" s="170">
        <v>6</v>
      </c>
      <c r="P655" s="402">
        <v>21490.129999999997</v>
      </c>
    </row>
    <row r="656" spans="1:16" ht="22.5" x14ac:dyDescent="0.2">
      <c r="A656" s="406" t="s">
        <v>17736</v>
      </c>
      <c r="B656" s="406" t="s">
        <v>2595</v>
      </c>
      <c r="C656" s="170" t="s">
        <v>2594</v>
      </c>
      <c r="D656" s="405" t="s">
        <v>20037</v>
      </c>
      <c r="E656" s="404">
        <v>3000</v>
      </c>
      <c r="F656" s="434">
        <v>44146806</v>
      </c>
      <c r="G656" s="403" t="s">
        <v>20036</v>
      </c>
      <c r="H656" s="170" t="s">
        <v>3215</v>
      </c>
      <c r="I656" s="170" t="s">
        <v>17747</v>
      </c>
      <c r="J656" s="155" t="s">
        <v>3215</v>
      </c>
      <c r="K656" s="170">
        <v>1</v>
      </c>
      <c r="L656" s="170">
        <v>12</v>
      </c>
      <c r="M656" s="402">
        <v>38967.93</v>
      </c>
      <c r="N656" s="170">
        <v>1</v>
      </c>
      <c r="O656" s="170">
        <v>6</v>
      </c>
      <c r="P656" s="402">
        <v>19306.8</v>
      </c>
    </row>
    <row r="657" spans="1:16" ht="22.5" x14ac:dyDescent="0.2">
      <c r="A657" s="406" t="s">
        <v>17736</v>
      </c>
      <c r="B657" s="406" t="s">
        <v>2595</v>
      </c>
      <c r="C657" s="170" t="s">
        <v>2594</v>
      </c>
      <c r="D657" s="405" t="s">
        <v>18518</v>
      </c>
      <c r="E657" s="404">
        <v>8000</v>
      </c>
      <c r="F657" s="434">
        <v>2885073</v>
      </c>
      <c r="G657" s="403" t="s">
        <v>20035</v>
      </c>
      <c r="H657" s="170" t="s">
        <v>6353</v>
      </c>
      <c r="I657" s="170" t="s">
        <v>2602</v>
      </c>
      <c r="J657" s="155" t="s">
        <v>6353</v>
      </c>
      <c r="K657" s="170">
        <v>1</v>
      </c>
      <c r="L657" s="170">
        <v>1</v>
      </c>
      <c r="M657" s="402">
        <v>7857.1900000000005</v>
      </c>
      <c r="N657" s="170"/>
      <c r="O657" s="402">
        <v>0</v>
      </c>
      <c r="P657" s="402"/>
    </row>
    <row r="658" spans="1:16" ht="22.5" x14ac:dyDescent="0.2">
      <c r="A658" s="406" t="s">
        <v>17736</v>
      </c>
      <c r="B658" s="406" t="s">
        <v>2595</v>
      </c>
      <c r="C658" s="170" t="s">
        <v>2594</v>
      </c>
      <c r="D658" s="405" t="s">
        <v>20034</v>
      </c>
      <c r="E658" s="404">
        <v>5000</v>
      </c>
      <c r="F658" s="434">
        <v>42264260</v>
      </c>
      <c r="G658" s="403" t="s">
        <v>20033</v>
      </c>
      <c r="H658" s="170" t="s">
        <v>2627</v>
      </c>
      <c r="I658" s="170" t="s">
        <v>2602</v>
      </c>
      <c r="J658" s="155" t="s">
        <v>2627</v>
      </c>
      <c r="K658" s="170">
        <v>1</v>
      </c>
      <c r="L658" s="170">
        <v>3</v>
      </c>
      <c r="M658" s="402">
        <v>16022.45</v>
      </c>
      <c r="N658" s="170">
        <v>1</v>
      </c>
      <c r="O658" s="170">
        <v>6</v>
      </c>
      <c r="P658" s="402">
        <v>31306.799999999996</v>
      </c>
    </row>
    <row r="659" spans="1:16" ht="22.5" x14ac:dyDescent="0.2">
      <c r="A659" s="406" t="s">
        <v>17736</v>
      </c>
      <c r="B659" s="406" t="s">
        <v>2595</v>
      </c>
      <c r="C659" s="170" t="s">
        <v>2594</v>
      </c>
      <c r="D659" s="405" t="s">
        <v>20032</v>
      </c>
      <c r="E659" s="404">
        <v>15600</v>
      </c>
      <c r="F659" s="434">
        <v>44175259</v>
      </c>
      <c r="G659" s="403" t="s">
        <v>20031</v>
      </c>
      <c r="H659" s="170" t="s">
        <v>4810</v>
      </c>
      <c r="I659" s="170" t="s">
        <v>2602</v>
      </c>
      <c r="J659" s="155" t="s">
        <v>4810</v>
      </c>
      <c r="K659" s="170">
        <v>1</v>
      </c>
      <c r="L659" s="170">
        <v>5</v>
      </c>
      <c r="M659" s="402">
        <v>77910.75</v>
      </c>
      <c r="N659" s="170"/>
      <c r="O659" s="402">
        <v>0</v>
      </c>
      <c r="P659" s="402"/>
    </row>
    <row r="660" spans="1:16" ht="22.5" x14ac:dyDescent="0.2">
      <c r="A660" s="406" t="s">
        <v>17736</v>
      </c>
      <c r="B660" s="406" t="s">
        <v>2595</v>
      </c>
      <c r="C660" s="170" t="s">
        <v>2594</v>
      </c>
      <c r="D660" s="405" t="s">
        <v>18241</v>
      </c>
      <c r="E660" s="404">
        <v>2500</v>
      </c>
      <c r="F660" s="434">
        <v>44977777</v>
      </c>
      <c r="G660" s="403" t="s">
        <v>20030</v>
      </c>
      <c r="H660" s="170" t="s">
        <v>2762</v>
      </c>
      <c r="I660" s="170" t="s">
        <v>17747</v>
      </c>
      <c r="J660" s="155" t="s">
        <v>2762</v>
      </c>
      <c r="K660" s="170">
        <v>1</v>
      </c>
      <c r="L660" s="170">
        <v>12</v>
      </c>
      <c r="M660" s="402">
        <v>32787.550000000003</v>
      </c>
      <c r="N660" s="170">
        <v>1</v>
      </c>
      <c r="O660" s="170">
        <v>6</v>
      </c>
      <c r="P660" s="402">
        <v>16230.579999999998</v>
      </c>
    </row>
    <row r="661" spans="1:16" ht="22.5" x14ac:dyDescent="0.2">
      <c r="A661" s="406" t="s">
        <v>17736</v>
      </c>
      <c r="B661" s="406" t="s">
        <v>2595</v>
      </c>
      <c r="C661" s="170" t="s">
        <v>2594</v>
      </c>
      <c r="D661" s="405" t="s">
        <v>20029</v>
      </c>
      <c r="E661" s="404">
        <v>8050</v>
      </c>
      <c r="F661" s="434">
        <v>41466955</v>
      </c>
      <c r="G661" s="403" t="s">
        <v>20028</v>
      </c>
      <c r="H661" s="170" t="s">
        <v>20027</v>
      </c>
      <c r="I661" s="170" t="s">
        <v>2589</v>
      </c>
      <c r="J661" s="155" t="s">
        <v>20027</v>
      </c>
      <c r="K661" s="170">
        <v>1</v>
      </c>
      <c r="L661" s="170">
        <v>12</v>
      </c>
      <c r="M661" s="402">
        <v>99116.33</v>
      </c>
      <c r="N661" s="170">
        <v>1</v>
      </c>
      <c r="O661" s="170">
        <v>6</v>
      </c>
      <c r="P661" s="402">
        <v>49606.8</v>
      </c>
    </row>
    <row r="662" spans="1:16" ht="22.5" x14ac:dyDescent="0.2">
      <c r="A662" s="406" t="s">
        <v>17736</v>
      </c>
      <c r="B662" s="406" t="s">
        <v>2595</v>
      </c>
      <c r="C662" s="170" t="s">
        <v>2594</v>
      </c>
      <c r="D662" s="405" t="s">
        <v>20026</v>
      </c>
      <c r="E662" s="404">
        <v>3500</v>
      </c>
      <c r="F662" s="434">
        <v>41726039</v>
      </c>
      <c r="G662" s="403" t="s">
        <v>20025</v>
      </c>
      <c r="H662" s="170" t="s">
        <v>4565</v>
      </c>
      <c r="I662" s="170" t="s">
        <v>2589</v>
      </c>
      <c r="J662" s="155" t="s">
        <v>4565</v>
      </c>
      <c r="K662" s="170">
        <v>1</v>
      </c>
      <c r="L662" s="170">
        <v>0</v>
      </c>
      <c r="M662" s="402">
        <v>820.21</v>
      </c>
      <c r="N662" s="170"/>
      <c r="O662" s="402">
        <v>0</v>
      </c>
      <c r="P662" s="402"/>
    </row>
    <row r="663" spans="1:16" ht="22.5" x14ac:dyDescent="0.2">
      <c r="A663" s="406" t="s">
        <v>17736</v>
      </c>
      <c r="B663" s="406" t="s">
        <v>2595</v>
      </c>
      <c r="C663" s="170" t="s">
        <v>2594</v>
      </c>
      <c r="D663" s="405" t="s">
        <v>20024</v>
      </c>
      <c r="E663" s="404">
        <v>2500</v>
      </c>
      <c r="F663" s="434">
        <v>10142923</v>
      </c>
      <c r="G663" s="403" t="s">
        <v>20023</v>
      </c>
      <c r="H663" s="170" t="s">
        <v>3215</v>
      </c>
      <c r="I663" s="170" t="s">
        <v>17747</v>
      </c>
      <c r="J663" s="155" t="s">
        <v>3215</v>
      </c>
      <c r="K663" s="170">
        <v>1</v>
      </c>
      <c r="L663" s="170">
        <v>12</v>
      </c>
      <c r="M663" s="402">
        <v>32982.339999999997</v>
      </c>
      <c r="N663" s="170">
        <v>1</v>
      </c>
      <c r="O663" s="170">
        <v>6</v>
      </c>
      <c r="P663" s="402">
        <v>16306.8</v>
      </c>
    </row>
    <row r="664" spans="1:16" ht="22.5" x14ac:dyDescent="0.2">
      <c r="A664" s="406" t="s">
        <v>17736</v>
      </c>
      <c r="B664" s="406" t="s">
        <v>2595</v>
      </c>
      <c r="C664" s="170" t="s">
        <v>2594</v>
      </c>
      <c r="D664" s="405" t="s">
        <v>20022</v>
      </c>
      <c r="E664" s="404">
        <v>5000</v>
      </c>
      <c r="F664" s="434">
        <v>40486690</v>
      </c>
      <c r="G664" s="403" t="s">
        <v>20021</v>
      </c>
      <c r="H664" s="170" t="s">
        <v>2753</v>
      </c>
      <c r="I664" s="170" t="s">
        <v>2602</v>
      </c>
      <c r="J664" s="155" t="s">
        <v>2753</v>
      </c>
      <c r="K664" s="170">
        <v>1</v>
      </c>
      <c r="L664" s="170">
        <v>12</v>
      </c>
      <c r="M664" s="402">
        <v>62936.32</v>
      </c>
      <c r="N664" s="170">
        <v>1</v>
      </c>
      <c r="O664" s="170">
        <v>6</v>
      </c>
      <c r="P664" s="402">
        <v>31306.799999999996</v>
      </c>
    </row>
    <row r="665" spans="1:16" ht="22.5" x14ac:dyDescent="0.2">
      <c r="A665" s="406" t="s">
        <v>17736</v>
      </c>
      <c r="B665" s="406" t="s">
        <v>2595</v>
      </c>
      <c r="C665" s="170" t="s">
        <v>2594</v>
      </c>
      <c r="D665" s="405" t="s">
        <v>20020</v>
      </c>
      <c r="E665" s="404">
        <v>4500</v>
      </c>
      <c r="F665" s="434">
        <v>46025783</v>
      </c>
      <c r="G665" s="403" t="s">
        <v>20019</v>
      </c>
      <c r="H665" s="170" t="s">
        <v>2661</v>
      </c>
      <c r="I665" s="170" t="s">
        <v>2602</v>
      </c>
      <c r="J665" s="155" t="s">
        <v>2661</v>
      </c>
      <c r="K665" s="170"/>
      <c r="L665" s="402">
        <v>0</v>
      </c>
      <c r="M665" s="402"/>
      <c r="N665" s="170">
        <v>1</v>
      </c>
      <c r="O665" s="170">
        <v>6</v>
      </c>
      <c r="P665" s="402">
        <v>27406.799999999996</v>
      </c>
    </row>
    <row r="666" spans="1:16" ht="22.5" x14ac:dyDescent="0.2">
      <c r="A666" s="406" t="s">
        <v>17736</v>
      </c>
      <c r="B666" s="406" t="s">
        <v>2595</v>
      </c>
      <c r="C666" s="170" t="s">
        <v>2594</v>
      </c>
      <c r="D666" s="405" t="s">
        <v>20018</v>
      </c>
      <c r="E666" s="404">
        <v>5000</v>
      </c>
      <c r="F666" s="434">
        <v>18014167</v>
      </c>
      <c r="G666" s="403" t="s">
        <v>20017</v>
      </c>
      <c r="H666" s="170" t="s">
        <v>2627</v>
      </c>
      <c r="I666" s="170" t="s">
        <v>2602</v>
      </c>
      <c r="J666" s="155" t="s">
        <v>2627</v>
      </c>
      <c r="K666" s="170">
        <v>1</v>
      </c>
      <c r="L666" s="170">
        <v>12</v>
      </c>
      <c r="M666" s="402">
        <v>62989.8</v>
      </c>
      <c r="N666" s="170">
        <v>1</v>
      </c>
      <c r="O666" s="170">
        <v>6</v>
      </c>
      <c r="P666" s="402">
        <v>31306.799999999996</v>
      </c>
    </row>
    <row r="667" spans="1:16" ht="22.5" x14ac:dyDescent="0.2">
      <c r="A667" s="406" t="s">
        <v>17736</v>
      </c>
      <c r="B667" s="406" t="s">
        <v>2595</v>
      </c>
      <c r="C667" s="170" t="s">
        <v>2594</v>
      </c>
      <c r="D667" s="405" t="s">
        <v>20016</v>
      </c>
      <c r="E667" s="404">
        <v>2500</v>
      </c>
      <c r="F667" s="434">
        <v>43077975</v>
      </c>
      <c r="G667" s="403" t="s">
        <v>20015</v>
      </c>
      <c r="H667" s="170" t="s">
        <v>2661</v>
      </c>
      <c r="I667" s="170" t="s">
        <v>2602</v>
      </c>
      <c r="J667" s="155" t="s">
        <v>2661</v>
      </c>
      <c r="K667" s="170">
        <v>1</v>
      </c>
      <c r="L667" s="170">
        <v>1</v>
      </c>
      <c r="M667" s="402">
        <v>2116.67</v>
      </c>
      <c r="N667" s="170">
        <v>1</v>
      </c>
      <c r="O667" s="170">
        <v>6</v>
      </c>
      <c r="P667" s="402">
        <v>16306.8</v>
      </c>
    </row>
    <row r="668" spans="1:16" ht="22.5" x14ac:dyDescent="0.2">
      <c r="A668" s="406" t="s">
        <v>17736</v>
      </c>
      <c r="B668" s="406" t="s">
        <v>2595</v>
      </c>
      <c r="C668" s="170" t="s">
        <v>2594</v>
      </c>
      <c r="D668" s="405" t="s">
        <v>20014</v>
      </c>
      <c r="E668" s="404">
        <v>10000</v>
      </c>
      <c r="F668" s="434">
        <v>10317372</v>
      </c>
      <c r="G668" s="403" t="s">
        <v>20013</v>
      </c>
      <c r="H668" s="170" t="s">
        <v>17947</v>
      </c>
      <c r="I668" s="170" t="s">
        <v>2602</v>
      </c>
      <c r="J668" s="155" t="s">
        <v>17947</v>
      </c>
      <c r="K668" s="170">
        <v>1</v>
      </c>
      <c r="L668" s="170">
        <v>12</v>
      </c>
      <c r="M668" s="402">
        <v>122926.61</v>
      </c>
      <c r="N668" s="170">
        <v>1</v>
      </c>
      <c r="O668" s="170">
        <v>6</v>
      </c>
      <c r="P668" s="402">
        <v>61306.8</v>
      </c>
    </row>
    <row r="669" spans="1:16" ht="22.5" x14ac:dyDescent="0.2">
      <c r="A669" s="406" t="s">
        <v>17736</v>
      </c>
      <c r="B669" s="406" t="s">
        <v>2595</v>
      </c>
      <c r="C669" s="170" t="s">
        <v>2594</v>
      </c>
      <c r="D669" s="405" t="s">
        <v>18412</v>
      </c>
      <c r="E669" s="404">
        <v>5600</v>
      </c>
      <c r="F669" s="434">
        <v>48055654</v>
      </c>
      <c r="G669" s="403" t="s">
        <v>20012</v>
      </c>
      <c r="H669" s="170" t="s">
        <v>20011</v>
      </c>
      <c r="I669" s="170" t="s">
        <v>2589</v>
      </c>
      <c r="J669" s="155" t="s">
        <v>20011</v>
      </c>
      <c r="K669" s="170">
        <v>1</v>
      </c>
      <c r="L669" s="170">
        <v>12</v>
      </c>
      <c r="M669" s="402">
        <v>70187.070000000007</v>
      </c>
      <c r="N669" s="170">
        <v>1</v>
      </c>
      <c r="O669" s="170">
        <v>6</v>
      </c>
      <c r="P669" s="402">
        <v>34906.800000000003</v>
      </c>
    </row>
    <row r="670" spans="1:16" ht="22.5" x14ac:dyDescent="0.2">
      <c r="A670" s="406" t="s">
        <v>17736</v>
      </c>
      <c r="B670" s="406" t="s">
        <v>2595</v>
      </c>
      <c r="C670" s="170" t="s">
        <v>2594</v>
      </c>
      <c r="D670" s="405" t="s">
        <v>20010</v>
      </c>
      <c r="E670" s="404">
        <v>6000</v>
      </c>
      <c r="F670" s="434">
        <v>10613538</v>
      </c>
      <c r="G670" s="403" t="s">
        <v>20009</v>
      </c>
      <c r="H670" s="170" t="s">
        <v>2662</v>
      </c>
      <c r="I670" s="170" t="s">
        <v>2589</v>
      </c>
      <c r="J670" s="155" t="s">
        <v>2662</v>
      </c>
      <c r="K670" s="170">
        <v>1</v>
      </c>
      <c r="L670" s="170">
        <v>12</v>
      </c>
      <c r="M670" s="402">
        <v>74931.460000000006</v>
      </c>
      <c r="N670" s="170">
        <v>1</v>
      </c>
      <c r="O670" s="170">
        <v>6</v>
      </c>
      <c r="P670" s="402">
        <v>37306.800000000003</v>
      </c>
    </row>
    <row r="671" spans="1:16" ht="22.5" x14ac:dyDescent="0.2">
      <c r="A671" s="406" t="s">
        <v>17736</v>
      </c>
      <c r="B671" s="406" t="s">
        <v>2595</v>
      </c>
      <c r="C671" s="170" t="s">
        <v>2594</v>
      </c>
      <c r="D671" s="405" t="s">
        <v>20008</v>
      </c>
      <c r="E671" s="404">
        <v>15600</v>
      </c>
      <c r="F671" s="434">
        <v>9570447</v>
      </c>
      <c r="G671" s="403" t="s">
        <v>20007</v>
      </c>
      <c r="H671" s="170" t="s">
        <v>2753</v>
      </c>
      <c r="I671" s="170" t="s">
        <v>2602</v>
      </c>
      <c r="J671" s="155" t="s">
        <v>2753</v>
      </c>
      <c r="K671" s="170"/>
      <c r="L671" s="402">
        <v>0</v>
      </c>
      <c r="M671" s="402"/>
      <c r="N671" s="170">
        <v>1</v>
      </c>
      <c r="O671" s="170">
        <v>4</v>
      </c>
      <c r="P671" s="402">
        <v>62751.200000000004</v>
      </c>
    </row>
    <row r="672" spans="1:16" ht="22.5" x14ac:dyDescent="0.2">
      <c r="A672" s="406" t="s">
        <v>17736</v>
      </c>
      <c r="B672" s="406" t="s">
        <v>2595</v>
      </c>
      <c r="C672" s="170" t="s">
        <v>2594</v>
      </c>
      <c r="D672" s="405" t="s">
        <v>20006</v>
      </c>
      <c r="E672" s="404">
        <v>6000</v>
      </c>
      <c r="F672" s="434">
        <v>40667997</v>
      </c>
      <c r="G672" s="403" t="s">
        <v>20005</v>
      </c>
      <c r="H672" s="170" t="s">
        <v>2661</v>
      </c>
      <c r="I672" s="170" t="s">
        <v>2602</v>
      </c>
      <c r="J672" s="155" t="s">
        <v>2661</v>
      </c>
      <c r="K672" s="170">
        <v>1</v>
      </c>
      <c r="L672" s="170">
        <v>12</v>
      </c>
      <c r="M672" s="402">
        <v>74382.67</v>
      </c>
      <c r="N672" s="170">
        <v>1</v>
      </c>
      <c r="O672" s="170">
        <v>6</v>
      </c>
      <c r="P672" s="402">
        <v>37306.800000000003</v>
      </c>
    </row>
    <row r="673" spans="1:16" ht="22.5" x14ac:dyDescent="0.2">
      <c r="A673" s="406" t="s">
        <v>17736</v>
      </c>
      <c r="B673" s="406" t="s">
        <v>2595</v>
      </c>
      <c r="C673" s="170" t="s">
        <v>2594</v>
      </c>
      <c r="D673" s="405" t="s">
        <v>20004</v>
      </c>
      <c r="E673" s="404">
        <v>15600</v>
      </c>
      <c r="F673" s="434">
        <v>9861263</v>
      </c>
      <c r="G673" s="403" t="s">
        <v>20003</v>
      </c>
      <c r="H673" s="170" t="s">
        <v>18305</v>
      </c>
      <c r="I673" s="170" t="s">
        <v>2602</v>
      </c>
      <c r="J673" s="155" t="s">
        <v>18305</v>
      </c>
      <c r="K673" s="170">
        <v>1</v>
      </c>
      <c r="L673" s="170">
        <v>4</v>
      </c>
      <c r="M673" s="402">
        <v>65546.84</v>
      </c>
      <c r="N673" s="170"/>
      <c r="O673" s="402">
        <v>0</v>
      </c>
      <c r="P673" s="402"/>
    </row>
    <row r="674" spans="1:16" ht="22.5" x14ac:dyDescent="0.2">
      <c r="A674" s="406" t="s">
        <v>17736</v>
      </c>
      <c r="B674" s="406" t="s">
        <v>2595</v>
      </c>
      <c r="C674" s="170" t="s">
        <v>2594</v>
      </c>
      <c r="D674" s="405" t="s">
        <v>18135</v>
      </c>
      <c r="E674" s="404">
        <v>9500</v>
      </c>
      <c r="F674" s="434">
        <v>43644377</v>
      </c>
      <c r="G674" s="403" t="s">
        <v>20002</v>
      </c>
      <c r="H674" s="170" t="s">
        <v>2661</v>
      </c>
      <c r="I674" s="170" t="s">
        <v>2602</v>
      </c>
      <c r="J674" s="155" t="s">
        <v>2661</v>
      </c>
      <c r="K674" s="170"/>
      <c r="L674" s="402">
        <v>0</v>
      </c>
      <c r="M674" s="402"/>
      <c r="N674" s="170">
        <v>1</v>
      </c>
      <c r="O674" s="170">
        <v>6</v>
      </c>
      <c r="P674" s="402">
        <v>56368.54</v>
      </c>
    </row>
    <row r="675" spans="1:16" ht="22.5" x14ac:dyDescent="0.2">
      <c r="A675" s="406" t="s">
        <v>17736</v>
      </c>
      <c r="B675" s="406" t="s">
        <v>2595</v>
      </c>
      <c r="C675" s="170" t="s">
        <v>2594</v>
      </c>
      <c r="D675" s="405" t="s">
        <v>20001</v>
      </c>
      <c r="E675" s="404">
        <v>4000</v>
      </c>
      <c r="F675" s="434">
        <v>72491184</v>
      </c>
      <c r="G675" s="403" t="s">
        <v>20000</v>
      </c>
      <c r="H675" s="170" t="s">
        <v>2627</v>
      </c>
      <c r="I675" s="170" t="s">
        <v>2602</v>
      </c>
      <c r="J675" s="155" t="s">
        <v>2627</v>
      </c>
      <c r="K675" s="170">
        <v>1</v>
      </c>
      <c r="L675" s="170">
        <v>3</v>
      </c>
      <c r="M675" s="402">
        <v>13022.45</v>
      </c>
      <c r="N675" s="170">
        <v>1</v>
      </c>
      <c r="O675" s="170">
        <v>6</v>
      </c>
      <c r="P675" s="402">
        <v>25306.799999999996</v>
      </c>
    </row>
    <row r="676" spans="1:16" ht="22.5" x14ac:dyDescent="0.2">
      <c r="A676" s="406" t="s">
        <v>17736</v>
      </c>
      <c r="B676" s="406" t="s">
        <v>2595</v>
      </c>
      <c r="C676" s="170" t="s">
        <v>2594</v>
      </c>
      <c r="D676" s="405" t="s">
        <v>18347</v>
      </c>
      <c r="E676" s="404">
        <v>2500</v>
      </c>
      <c r="F676" s="434">
        <v>75107546</v>
      </c>
      <c r="G676" s="403" t="s">
        <v>19999</v>
      </c>
      <c r="H676" s="170" t="s">
        <v>6299</v>
      </c>
      <c r="I676" s="170" t="s">
        <v>2602</v>
      </c>
      <c r="J676" s="155" t="s">
        <v>6299</v>
      </c>
      <c r="K676" s="170">
        <v>1</v>
      </c>
      <c r="L676" s="170">
        <v>12</v>
      </c>
      <c r="M676" s="402">
        <v>39087.54</v>
      </c>
      <c r="N676" s="170">
        <v>1</v>
      </c>
      <c r="O676" s="170">
        <v>0</v>
      </c>
      <c r="P676" s="402">
        <v>1090</v>
      </c>
    </row>
    <row r="677" spans="1:16" ht="22.5" x14ac:dyDescent="0.2">
      <c r="A677" s="406" t="s">
        <v>17736</v>
      </c>
      <c r="B677" s="406" t="s">
        <v>2595</v>
      </c>
      <c r="C677" s="170" t="s">
        <v>2594</v>
      </c>
      <c r="D677" s="405" t="s">
        <v>18012</v>
      </c>
      <c r="E677" s="404">
        <v>8000</v>
      </c>
      <c r="F677" s="434">
        <v>46806471</v>
      </c>
      <c r="G677" s="403" t="s">
        <v>19998</v>
      </c>
      <c r="H677" s="170" t="s">
        <v>2692</v>
      </c>
      <c r="I677" s="170" t="s">
        <v>2602</v>
      </c>
      <c r="J677" s="155" t="s">
        <v>2692</v>
      </c>
      <c r="K677" s="170">
        <v>1</v>
      </c>
      <c r="L677" s="170">
        <v>1</v>
      </c>
      <c r="M677" s="402">
        <v>5507.48</v>
      </c>
      <c r="N677" s="170">
        <v>1</v>
      </c>
      <c r="O677" s="170">
        <v>6</v>
      </c>
      <c r="P677" s="402">
        <v>49306.8</v>
      </c>
    </row>
    <row r="678" spans="1:16" ht="22.5" x14ac:dyDescent="0.2">
      <c r="A678" s="406" t="s">
        <v>17736</v>
      </c>
      <c r="B678" s="406" t="s">
        <v>2595</v>
      </c>
      <c r="C678" s="170" t="s">
        <v>2594</v>
      </c>
      <c r="D678" s="405" t="s">
        <v>19642</v>
      </c>
      <c r="E678" s="404">
        <v>1600</v>
      </c>
      <c r="F678" s="434">
        <v>40720452</v>
      </c>
      <c r="G678" s="403" t="s">
        <v>19997</v>
      </c>
      <c r="H678" s="170" t="s">
        <v>19996</v>
      </c>
      <c r="I678" s="170" t="s">
        <v>17733</v>
      </c>
      <c r="J678" s="155" t="s">
        <v>19996</v>
      </c>
      <c r="K678" s="170">
        <v>1</v>
      </c>
      <c r="L678" s="170">
        <v>12</v>
      </c>
      <c r="M678" s="402">
        <v>21818.91</v>
      </c>
      <c r="N678" s="170">
        <v>1</v>
      </c>
      <c r="O678" s="170">
        <v>6</v>
      </c>
      <c r="P678" s="402">
        <v>10347.73</v>
      </c>
    </row>
    <row r="679" spans="1:16" ht="22.5" x14ac:dyDescent="0.2">
      <c r="A679" s="406" t="s">
        <v>17736</v>
      </c>
      <c r="B679" s="406" t="s">
        <v>2595</v>
      </c>
      <c r="C679" s="170" t="s">
        <v>2594</v>
      </c>
      <c r="D679" s="405" t="s">
        <v>19995</v>
      </c>
      <c r="E679" s="404">
        <v>15600</v>
      </c>
      <c r="F679" s="434">
        <v>10529686</v>
      </c>
      <c r="G679" s="403" t="s">
        <v>19994</v>
      </c>
      <c r="H679" s="170" t="s">
        <v>6299</v>
      </c>
      <c r="I679" s="170" t="s">
        <v>2589</v>
      </c>
      <c r="J679" s="155" t="s">
        <v>6299</v>
      </c>
      <c r="K679" s="170">
        <v>1</v>
      </c>
      <c r="L679" s="170">
        <v>4</v>
      </c>
      <c r="M679" s="402">
        <v>55360.84</v>
      </c>
      <c r="N679" s="170"/>
      <c r="O679" s="402">
        <v>0</v>
      </c>
      <c r="P679" s="402"/>
    </row>
    <row r="680" spans="1:16" ht="22.5" x14ac:dyDescent="0.2">
      <c r="A680" s="406" t="s">
        <v>17736</v>
      </c>
      <c r="B680" s="406" t="s">
        <v>2595</v>
      </c>
      <c r="C680" s="170" t="s">
        <v>2594</v>
      </c>
      <c r="D680" s="405" t="s">
        <v>19993</v>
      </c>
      <c r="E680" s="404">
        <v>9000</v>
      </c>
      <c r="F680" s="434">
        <v>9407760</v>
      </c>
      <c r="G680" s="403" t="s">
        <v>19992</v>
      </c>
      <c r="H680" s="170" t="s">
        <v>4810</v>
      </c>
      <c r="I680" s="170" t="s">
        <v>2602</v>
      </c>
      <c r="J680" s="155" t="s">
        <v>4810</v>
      </c>
      <c r="K680" s="170">
        <v>1</v>
      </c>
      <c r="L680" s="170">
        <v>11</v>
      </c>
      <c r="M680" s="402">
        <v>95265.26</v>
      </c>
      <c r="N680" s="170"/>
      <c r="O680" s="402">
        <v>0</v>
      </c>
      <c r="P680" s="402"/>
    </row>
    <row r="681" spans="1:16" ht="22.5" x14ac:dyDescent="0.2">
      <c r="A681" s="406" t="s">
        <v>17736</v>
      </c>
      <c r="B681" s="406" t="s">
        <v>2595</v>
      </c>
      <c r="C681" s="170" t="s">
        <v>2594</v>
      </c>
      <c r="D681" s="405" t="s">
        <v>19991</v>
      </c>
      <c r="E681" s="404">
        <v>4000</v>
      </c>
      <c r="F681" s="434">
        <v>9607523</v>
      </c>
      <c r="G681" s="403" t="s">
        <v>19990</v>
      </c>
      <c r="H681" s="170" t="s">
        <v>2897</v>
      </c>
      <c r="I681" s="170" t="s">
        <v>2589</v>
      </c>
      <c r="J681" s="155" t="s">
        <v>2897</v>
      </c>
      <c r="K681" s="170">
        <v>1</v>
      </c>
      <c r="L681" s="170">
        <v>12</v>
      </c>
      <c r="M681" s="402">
        <v>50543.66</v>
      </c>
      <c r="N681" s="170">
        <v>1</v>
      </c>
      <c r="O681" s="170">
        <v>6</v>
      </c>
      <c r="P681" s="402">
        <v>25306.799999999996</v>
      </c>
    </row>
    <row r="682" spans="1:16" ht="22.5" x14ac:dyDescent="0.2">
      <c r="A682" s="406" t="s">
        <v>17736</v>
      </c>
      <c r="B682" s="406" t="s">
        <v>2595</v>
      </c>
      <c r="C682" s="170" t="s">
        <v>2594</v>
      </c>
      <c r="D682" s="405" t="s">
        <v>18017</v>
      </c>
      <c r="E682" s="404">
        <v>7000</v>
      </c>
      <c r="F682" s="434">
        <v>44705345</v>
      </c>
      <c r="G682" s="403" t="s">
        <v>19989</v>
      </c>
      <c r="H682" s="170" t="s">
        <v>2897</v>
      </c>
      <c r="I682" s="170" t="s">
        <v>2589</v>
      </c>
      <c r="J682" s="155" t="s">
        <v>2897</v>
      </c>
      <c r="K682" s="170"/>
      <c r="L682" s="402">
        <v>0</v>
      </c>
      <c r="M682" s="402"/>
      <c r="N682" s="170">
        <v>1</v>
      </c>
      <c r="O682" s="170">
        <v>6</v>
      </c>
      <c r="P682" s="402">
        <v>41906.800000000003</v>
      </c>
    </row>
    <row r="683" spans="1:16" ht="22.5" x14ac:dyDescent="0.2">
      <c r="A683" s="406" t="s">
        <v>17736</v>
      </c>
      <c r="B683" s="406" t="s">
        <v>2595</v>
      </c>
      <c r="C683" s="170" t="s">
        <v>2594</v>
      </c>
      <c r="D683" s="405" t="s">
        <v>17790</v>
      </c>
      <c r="E683" s="404">
        <v>5500</v>
      </c>
      <c r="F683" s="434">
        <v>10606090</v>
      </c>
      <c r="G683" s="403" t="s">
        <v>19988</v>
      </c>
      <c r="H683" s="170" t="s">
        <v>2768</v>
      </c>
      <c r="I683" s="170" t="s">
        <v>2602</v>
      </c>
      <c r="J683" s="155" t="s">
        <v>2768</v>
      </c>
      <c r="K683" s="170">
        <v>1</v>
      </c>
      <c r="L683" s="170">
        <v>12</v>
      </c>
      <c r="M683" s="402">
        <v>68835.89</v>
      </c>
      <c r="N683" s="170">
        <v>1</v>
      </c>
      <c r="O683" s="170">
        <v>6</v>
      </c>
      <c r="P683" s="402">
        <v>34123.47</v>
      </c>
    </row>
    <row r="684" spans="1:16" ht="22.5" x14ac:dyDescent="0.2">
      <c r="A684" s="406" t="s">
        <v>17736</v>
      </c>
      <c r="B684" s="406" t="s">
        <v>2595</v>
      </c>
      <c r="C684" s="170" t="s">
        <v>2594</v>
      </c>
      <c r="D684" s="405" t="s">
        <v>19987</v>
      </c>
      <c r="E684" s="404">
        <v>6500</v>
      </c>
      <c r="F684" s="434">
        <v>72926684</v>
      </c>
      <c r="G684" s="403" t="s">
        <v>19986</v>
      </c>
      <c r="H684" s="170" t="s">
        <v>2753</v>
      </c>
      <c r="I684" s="170" t="s">
        <v>2602</v>
      </c>
      <c r="J684" s="155" t="s">
        <v>2753</v>
      </c>
      <c r="K684" s="170"/>
      <c r="L684" s="402">
        <v>0</v>
      </c>
      <c r="M684" s="402"/>
      <c r="N684" s="170">
        <v>1</v>
      </c>
      <c r="O684" s="170">
        <v>6</v>
      </c>
      <c r="P684" s="402">
        <v>39223.47</v>
      </c>
    </row>
    <row r="685" spans="1:16" ht="22.5" x14ac:dyDescent="0.2">
      <c r="A685" s="406" t="s">
        <v>17736</v>
      </c>
      <c r="B685" s="406" t="s">
        <v>2595</v>
      </c>
      <c r="C685" s="170" t="s">
        <v>2594</v>
      </c>
      <c r="D685" s="405" t="s">
        <v>19985</v>
      </c>
      <c r="E685" s="404">
        <v>8000</v>
      </c>
      <c r="F685" s="434">
        <v>45374013</v>
      </c>
      <c r="G685" s="403" t="s">
        <v>19984</v>
      </c>
      <c r="H685" s="170" t="s">
        <v>2897</v>
      </c>
      <c r="I685" s="170" t="s">
        <v>2589</v>
      </c>
      <c r="J685" s="155" t="s">
        <v>2897</v>
      </c>
      <c r="K685" s="170">
        <v>1</v>
      </c>
      <c r="L685" s="170">
        <v>12</v>
      </c>
      <c r="M685" s="402">
        <v>100349.73</v>
      </c>
      <c r="N685" s="170">
        <v>1</v>
      </c>
      <c r="O685" s="170">
        <v>6</v>
      </c>
      <c r="P685" s="402">
        <v>49306.8</v>
      </c>
    </row>
    <row r="686" spans="1:16" ht="22.5" x14ac:dyDescent="0.2">
      <c r="A686" s="406" t="s">
        <v>17736</v>
      </c>
      <c r="B686" s="406" t="s">
        <v>2595</v>
      </c>
      <c r="C686" s="170" t="s">
        <v>2594</v>
      </c>
      <c r="D686" s="405" t="s">
        <v>19983</v>
      </c>
      <c r="E686" s="404">
        <v>15600</v>
      </c>
      <c r="F686" s="434">
        <v>43781709</v>
      </c>
      <c r="G686" s="403" t="s">
        <v>19982</v>
      </c>
      <c r="H686" s="170" t="s">
        <v>6362</v>
      </c>
      <c r="I686" s="170" t="s">
        <v>2602</v>
      </c>
      <c r="J686" s="155" t="s">
        <v>6362</v>
      </c>
      <c r="K686" s="170">
        <v>1</v>
      </c>
      <c r="L686" s="170">
        <v>5</v>
      </c>
      <c r="M686" s="402">
        <v>84424.37999999999</v>
      </c>
      <c r="N686" s="170"/>
      <c r="O686" s="402">
        <v>0</v>
      </c>
      <c r="P686" s="402"/>
    </row>
    <row r="687" spans="1:16" ht="22.5" x14ac:dyDescent="0.2">
      <c r="A687" s="406" t="s">
        <v>17736</v>
      </c>
      <c r="B687" s="406" t="s">
        <v>2595</v>
      </c>
      <c r="C687" s="170" t="s">
        <v>2594</v>
      </c>
      <c r="D687" s="405" t="s">
        <v>19981</v>
      </c>
      <c r="E687" s="404">
        <v>8000</v>
      </c>
      <c r="F687" s="434">
        <v>10254490</v>
      </c>
      <c r="G687" s="403" t="s">
        <v>19980</v>
      </c>
      <c r="H687" s="170" t="s">
        <v>2627</v>
      </c>
      <c r="I687" s="170" t="s">
        <v>2602</v>
      </c>
      <c r="J687" s="155" t="s">
        <v>2627</v>
      </c>
      <c r="K687" s="170">
        <v>1</v>
      </c>
      <c r="L687" s="170">
        <v>11</v>
      </c>
      <c r="M687" s="402">
        <v>87615.65</v>
      </c>
      <c r="N687" s="170">
        <v>1</v>
      </c>
      <c r="O687" s="170">
        <v>6</v>
      </c>
      <c r="P687" s="402">
        <v>49306.8</v>
      </c>
    </row>
    <row r="688" spans="1:16" ht="22.5" x14ac:dyDescent="0.2">
      <c r="A688" s="406" t="s">
        <v>17736</v>
      </c>
      <c r="B688" s="406" t="s">
        <v>2595</v>
      </c>
      <c r="C688" s="170" t="s">
        <v>2594</v>
      </c>
      <c r="D688" s="405" t="s">
        <v>19979</v>
      </c>
      <c r="E688" s="404">
        <v>1500</v>
      </c>
      <c r="F688" s="434">
        <v>10063019</v>
      </c>
      <c r="G688" s="403" t="s">
        <v>19978</v>
      </c>
      <c r="H688" s="170" t="s">
        <v>2892</v>
      </c>
      <c r="I688" s="170" t="s">
        <v>17733</v>
      </c>
      <c r="J688" s="155" t="s">
        <v>2892</v>
      </c>
      <c r="K688" s="170">
        <v>1</v>
      </c>
      <c r="L688" s="170">
        <v>12</v>
      </c>
      <c r="M688" s="402">
        <v>20720</v>
      </c>
      <c r="N688" s="170">
        <v>1</v>
      </c>
      <c r="O688" s="170">
        <v>6</v>
      </c>
      <c r="P688" s="402">
        <v>9810</v>
      </c>
    </row>
    <row r="689" spans="1:16" ht="22.5" x14ac:dyDescent="0.2">
      <c r="A689" s="406" t="s">
        <v>17736</v>
      </c>
      <c r="B689" s="406" t="s">
        <v>2595</v>
      </c>
      <c r="C689" s="170" t="s">
        <v>2594</v>
      </c>
      <c r="D689" s="405" t="s">
        <v>19977</v>
      </c>
      <c r="E689" s="404">
        <v>6000</v>
      </c>
      <c r="F689" s="434">
        <v>47416049</v>
      </c>
      <c r="G689" s="403" t="s">
        <v>19976</v>
      </c>
      <c r="H689" s="170" t="s">
        <v>3567</v>
      </c>
      <c r="I689" s="170" t="s">
        <v>2589</v>
      </c>
      <c r="J689" s="155" t="s">
        <v>3567</v>
      </c>
      <c r="K689" s="170">
        <v>1</v>
      </c>
      <c r="L689" s="170">
        <v>12</v>
      </c>
      <c r="M689" s="402">
        <v>74127.240000000005</v>
      </c>
      <c r="N689" s="170">
        <v>1</v>
      </c>
      <c r="O689" s="170">
        <v>3</v>
      </c>
      <c r="P689" s="402">
        <v>20260.07</v>
      </c>
    </row>
    <row r="690" spans="1:16" ht="22.5" x14ac:dyDescent="0.2">
      <c r="A690" s="406" t="s">
        <v>17736</v>
      </c>
      <c r="B690" s="406" t="s">
        <v>2595</v>
      </c>
      <c r="C690" s="170" t="s">
        <v>2594</v>
      </c>
      <c r="D690" s="405" t="s">
        <v>18382</v>
      </c>
      <c r="E690" s="404">
        <v>3500</v>
      </c>
      <c r="F690" s="434">
        <v>45778903</v>
      </c>
      <c r="G690" s="403" t="s">
        <v>19975</v>
      </c>
      <c r="H690" s="170" t="s">
        <v>2897</v>
      </c>
      <c r="I690" s="170" t="s">
        <v>2589</v>
      </c>
      <c r="J690" s="155" t="s">
        <v>2897</v>
      </c>
      <c r="K690" s="170">
        <v>1</v>
      </c>
      <c r="L690" s="170">
        <v>12</v>
      </c>
      <c r="M690" s="402">
        <v>44906.66</v>
      </c>
      <c r="N690" s="170">
        <v>1</v>
      </c>
      <c r="O690" s="170">
        <v>6</v>
      </c>
      <c r="P690" s="402">
        <v>22306.799999999996</v>
      </c>
    </row>
    <row r="691" spans="1:16" ht="22.5" x14ac:dyDescent="0.2">
      <c r="A691" s="406" t="s">
        <v>17736</v>
      </c>
      <c r="B691" s="406" t="s">
        <v>2595</v>
      </c>
      <c r="C691" s="170" t="s">
        <v>2594</v>
      </c>
      <c r="D691" s="405" t="s">
        <v>19974</v>
      </c>
      <c r="E691" s="404">
        <v>5000</v>
      </c>
      <c r="F691" s="434">
        <v>22425926</v>
      </c>
      <c r="G691" s="403" t="s">
        <v>19973</v>
      </c>
      <c r="H691" s="170" t="s">
        <v>2753</v>
      </c>
      <c r="I691" s="170" t="s">
        <v>2602</v>
      </c>
      <c r="J691" s="155" t="s">
        <v>2753</v>
      </c>
      <c r="K691" s="170">
        <v>1</v>
      </c>
      <c r="L691" s="170">
        <v>12</v>
      </c>
      <c r="M691" s="402">
        <v>62989.8</v>
      </c>
      <c r="N691" s="170">
        <v>1</v>
      </c>
      <c r="O691" s="170">
        <v>6</v>
      </c>
      <c r="P691" s="402">
        <v>31306.799999999996</v>
      </c>
    </row>
    <row r="692" spans="1:16" ht="22.5" x14ac:dyDescent="0.2">
      <c r="A692" s="406" t="s">
        <v>17736</v>
      </c>
      <c r="B692" s="406" t="s">
        <v>2595</v>
      </c>
      <c r="C692" s="170" t="s">
        <v>2594</v>
      </c>
      <c r="D692" s="405" t="s">
        <v>19972</v>
      </c>
      <c r="E692" s="404">
        <v>4550</v>
      </c>
      <c r="F692" s="434">
        <v>18099303</v>
      </c>
      <c r="G692" s="403" t="s">
        <v>19971</v>
      </c>
      <c r="H692" s="170" t="s">
        <v>2753</v>
      </c>
      <c r="I692" s="170" t="s">
        <v>2602</v>
      </c>
      <c r="J692" s="155" t="s">
        <v>2753</v>
      </c>
      <c r="K692" s="170">
        <v>1</v>
      </c>
      <c r="L692" s="170">
        <v>12</v>
      </c>
      <c r="M692" s="402">
        <v>57589.8</v>
      </c>
      <c r="N692" s="170">
        <v>1</v>
      </c>
      <c r="O692" s="170">
        <v>6</v>
      </c>
      <c r="P692" s="402">
        <v>28606.799999999996</v>
      </c>
    </row>
    <row r="693" spans="1:16" ht="22.5" x14ac:dyDescent="0.2">
      <c r="A693" s="406" t="s">
        <v>17736</v>
      </c>
      <c r="B693" s="406" t="s">
        <v>2595</v>
      </c>
      <c r="C693" s="170" t="s">
        <v>2594</v>
      </c>
      <c r="D693" s="405" t="s">
        <v>19970</v>
      </c>
      <c r="E693" s="404">
        <v>6000</v>
      </c>
      <c r="F693" s="434">
        <v>45473501</v>
      </c>
      <c r="G693" s="403" t="s">
        <v>19969</v>
      </c>
      <c r="H693" s="170" t="s">
        <v>2762</v>
      </c>
      <c r="I693" s="170" t="s">
        <v>2589</v>
      </c>
      <c r="J693" s="155" t="s">
        <v>2762</v>
      </c>
      <c r="K693" s="170">
        <v>1</v>
      </c>
      <c r="L693" s="170">
        <v>1</v>
      </c>
      <c r="M693" s="402">
        <v>6474.15</v>
      </c>
      <c r="N693" s="170">
        <v>1</v>
      </c>
      <c r="O693" s="170">
        <v>6</v>
      </c>
      <c r="P693" s="402">
        <v>37306.800000000003</v>
      </c>
    </row>
    <row r="694" spans="1:16" ht="22.5" x14ac:dyDescent="0.2">
      <c r="A694" s="406" t="s">
        <v>17736</v>
      </c>
      <c r="B694" s="406" t="s">
        <v>2595</v>
      </c>
      <c r="C694" s="170" t="s">
        <v>2594</v>
      </c>
      <c r="D694" s="405" t="s">
        <v>18603</v>
      </c>
      <c r="E694" s="404">
        <v>7000</v>
      </c>
      <c r="F694" s="434">
        <v>46087722</v>
      </c>
      <c r="G694" s="403" t="s">
        <v>19968</v>
      </c>
      <c r="H694" s="170" t="s">
        <v>17926</v>
      </c>
      <c r="I694" s="170" t="s">
        <v>2589</v>
      </c>
      <c r="J694" s="155" t="s">
        <v>17926</v>
      </c>
      <c r="K694" s="170">
        <v>1</v>
      </c>
      <c r="L694" s="170">
        <v>12</v>
      </c>
      <c r="M694" s="402">
        <v>86863.42</v>
      </c>
      <c r="N694" s="170">
        <v>1</v>
      </c>
      <c r="O694" s="170">
        <v>6</v>
      </c>
      <c r="P694" s="402">
        <v>43306.8</v>
      </c>
    </row>
    <row r="695" spans="1:16" ht="22.5" x14ac:dyDescent="0.2">
      <c r="A695" s="406" t="s">
        <v>17736</v>
      </c>
      <c r="B695" s="406" t="s">
        <v>2595</v>
      </c>
      <c r="C695" s="170" t="s">
        <v>2594</v>
      </c>
      <c r="D695" s="405" t="s">
        <v>19967</v>
      </c>
      <c r="E695" s="404">
        <v>5500</v>
      </c>
      <c r="F695" s="434">
        <v>43000413</v>
      </c>
      <c r="G695" s="403" t="s">
        <v>19966</v>
      </c>
      <c r="H695" s="170"/>
      <c r="I695" s="170"/>
      <c r="J695" s="155"/>
      <c r="K695" s="170">
        <v>1</v>
      </c>
      <c r="L695" s="170">
        <v>4</v>
      </c>
      <c r="M695" s="402">
        <v>24249.38</v>
      </c>
      <c r="N695" s="170"/>
      <c r="O695" s="402">
        <v>0</v>
      </c>
      <c r="P695" s="402"/>
    </row>
    <row r="696" spans="1:16" ht="22.5" x14ac:dyDescent="0.2">
      <c r="A696" s="406" t="s">
        <v>17736</v>
      </c>
      <c r="B696" s="406" t="s">
        <v>2595</v>
      </c>
      <c r="C696" s="170" t="s">
        <v>2594</v>
      </c>
      <c r="D696" s="405" t="s">
        <v>17779</v>
      </c>
      <c r="E696" s="404">
        <v>7000</v>
      </c>
      <c r="F696" s="434">
        <v>41019831</v>
      </c>
      <c r="G696" s="403" t="s">
        <v>19965</v>
      </c>
      <c r="H696" s="474" t="s">
        <v>2661</v>
      </c>
      <c r="I696" s="170" t="s">
        <v>2602</v>
      </c>
      <c r="J696" s="473" t="s">
        <v>2661</v>
      </c>
      <c r="K696" s="170"/>
      <c r="L696" s="402">
        <v>0</v>
      </c>
      <c r="M696" s="402"/>
      <c r="N696" s="170">
        <v>1</v>
      </c>
      <c r="O696" s="170">
        <v>6</v>
      </c>
      <c r="P696" s="402">
        <v>40973.47</v>
      </c>
    </row>
    <row r="697" spans="1:16" ht="22.5" x14ac:dyDescent="0.2">
      <c r="A697" s="406" t="s">
        <v>17736</v>
      </c>
      <c r="B697" s="406" t="s">
        <v>2595</v>
      </c>
      <c r="C697" s="170" t="s">
        <v>2594</v>
      </c>
      <c r="D697" s="405" t="s">
        <v>19964</v>
      </c>
      <c r="E697" s="404">
        <v>5000</v>
      </c>
      <c r="F697" s="434">
        <v>7533710</v>
      </c>
      <c r="G697" s="403" t="s">
        <v>19963</v>
      </c>
      <c r="H697" s="170" t="s">
        <v>19962</v>
      </c>
      <c r="I697" s="170" t="s">
        <v>17747</v>
      </c>
      <c r="J697" s="155" t="s">
        <v>19962</v>
      </c>
      <c r="K697" s="170">
        <v>1</v>
      </c>
      <c r="L697" s="170">
        <v>12</v>
      </c>
      <c r="M697" s="402">
        <v>62973.13</v>
      </c>
      <c r="N697" s="170">
        <v>1</v>
      </c>
      <c r="O697" s="170">
        <v>6</v>
      </c>
      <c r="P697" s="402">
        <v>31306.799999999996</v>
      </c>
    </row>
    <row r="698" spans="1:16" ht="22.5" x14ac:dyDescent="0.2">
      <c r="A698" s="406" t="s">
        <v>17736</v>
      </c>
      <c r="B698" s="406" t="s">
        <v>2595</v>
      </c>
      <c r="C698" s="170" t="s">
        <v>2594</v>
      </c>
      <c r="D698" s="405" t="s">
        <v>19961</v>
      </c>
      <c r="E698" s="404">
        <v>15600</v>
      </c>
      <c r="F698" s="434">
        <v>9337786</v>
      </c>
      <c r="G698" s="403" t="s">
        <v>19960</v>
      </c>
      <c r="H698" s="170" t="s">
        <v>4810</v>
      </c>
      <c r="I698" s="170" t="s">
        <v>2602</v>
      </c>
      <c r="J698" s="155" t="s">
        <v>4810</v>
      </c>
      <c r="K698" s="170">
        <v>1</v>
      </c>
      <c r="L698" s="170">
        <v>4</v>
      </c>
      <c r="M698" s="402">
        <v>67146.75</v>
      </c>
      <c r="N698" s="170">
        <v>1</v>
      </c>
      <c r="O698" s="170">
        <v>0</v>
      </c>
      <c r="P698" s="402">
        <v>5721.13</v>
      </c>
    </row>
    <row r="699" spans="1:16" ht="22.5" x14ac:dyDescent="0.2">
      <c r="A699" s="406" t="s">
        <v>17736</v>
      </c>
      <c r="B699" s="406" t="s">
        <v>2595</v>
      </c>
      <c r="C699" s="170" t="s">
        <v>2594</v>
      </c>
      <c r="D699" s="405" t="s">
        <v>17781</v>
      </c>
      <c r="E699" s="404">
        <v>9500</v>
      </c>
      <c r="F699" s="434">
        <v>10863663</v>
      </c>
      <c r="G699" s="403" t="s">
        <v>19959</v>
      </c>
      <c r="H699" s="170" t="s">
        <v>2661</v>
      </c>
      <c r="I699" s="170" t="s">
        <v>2602</v>
      </c>
      <c r="J699" s="155" t="s">
        <v>2661</v>
      </c>
      <c r="K699" s="170">
        <v>1</v>
      </c>
      <c r="L699" s="170">
        <v>12</v>
      </c>
      <c r="M699" s="402">
        <v>116702.17</v>
      </c>
      <c r="N699" s="170">
        <v>1</v>
      </c>
      <c r="O699" s="170">
        <v>6</v>
      </c>
      <c r="P699" s="402">
        <v>57845.87000000001</v>
      </c>
    </row>
    <row r="700" spans="1:16" ht="22.5" x14ac:dyDescent="0.2">
      <c r="A700" s="406" t="s">
        <v>17736</v>
      </c>
      <c r="B700" s="406" t="s">
        <v>2595</v>
      </c>
      <c r="C700" s="170" t="s">
        <v>2594</v>
      </c>
      <c r="D700" s="405" t="s">
        <v>19958</v>
      </c>
      <c r="E700" s="404">
        <v>8000</v>
      </c>
      <c r="F700" s="434">
        <v>10526463</v>
      </c>
      <c r="G700" s="403" t="s">
        <v>19957</v>
      </c>
      <c r="H700" s="170" t="s">
        <v>2673</v>
      </c>
      <c r="I700" s="170" t="s">
        <v>2602</v>
      </c>
      <c r="J700" s="155" t="s">
        <v>2673</v>
      </c>
      <c r="K700" s="170">
        <v>1</v>
      </c>
      <c r="L700" s="170">
        <v>12</v>
      </c>
      <c r="M700" s="402">
        <v>98974.24</v>
      </c>
      <c r="N700" s="170">
        <v>1</v>
      </c>
      <c r="O700" s="170">
        <v>6</v>
      </c>
      <c r="P700" s="402">
        <v>49306.8</v>
      </c>
    </row>
    <row r="701" spans="1:16" ht="22.5" x14ac:dyDescent="0.2">
      <c r="A701" s="406" t="s">
        <v>17736</v>
      </c>
      <c r="B701" s="406" t="s">
        <v>2595</v>
      </c>
      <c r="C701" s="170" t="s">
        <v>2594</v>
      </c>
      <c r="D701" s="405" t="s">
        <v>18049</v>
      </c>
      <c r="E701" s="404">
        <v>8000</v>
      </c>
      <c r="F701" s="434">
        <v>41280179</v>
      </c>
      <c r="G701" s="403" t="s">
        <v>19956</v>
      </c>
      <c r="H701" s="170" t="s">
        <v>2627</v>
      </c>
      <c r="I701" s="170" t="s">
        <v>2602</v>
      </c>
      <c r="J701" s="155" t="s">
        <v>2627</v>
      </c>
      <c r="K701" s="170">
        <v>1</v>
      </c>
      <c r="L701" s="170">
        <v>12</v>
      </c>
      <c r="M701" s="402">
        <v>98363.09</v>
      </c>
      <c r="N701" s="170">
        <v>1</v>
      </c>
      <c r="O701" s="170">
        <v>6</v>
      </c>
      <c r="P701" s="402">
        <v>49306.8</v>
      </c>
    </row>
    <row r="702" spans="1:16" ht="22.5" x14ac:dyDescent="0.2">
      <c r="A702" s="406" t="s">
        <v>17736</v>
      </c>
      <c r="B702" s="406" t="s">
        <v>2595</v>
      </c>
      <c r="C702" s="170" t="s">
        <v>2594</v>
      </c>
      <c r="D702" s="405" t="s">
        <v>19845</v>
      </c>
      <c r="E702" s="404">
        <v>4000</v>
      </c>
      <c r="F702" s="434">
        <v>42971645</v>
      </c>
      <c r="G702" s="403" t="s">
        <v>19955</v>
      </c>
      <c r="H702" s="170" t="s">
        <v>2597</v>
      </c>
      <c r="I702" s="170" t="s">
        <v>2602</v>
      </c>
      <c r="J702" s="155" t="s">
        <v>2597</v>
      </c>
      <c r="K702" s="170">
        <v>1</v>
      </c>
      <c r="L702" s="170">
        <v>12</v>
      </c>
      <c r="M702" s="402">
        <v>50524.76</v>
      </c>
      <c r="N702" s="170">
        <v>1</v>
      </c>
      <c r="O702" s="170">
        <v>6</v>
      </c>
      <c r="P702" s="402">
        <v>25306.799999999996</v>
      </c>
    </row>
    <row r="703" spans="1:16" ht="22.5" x14ac:dyDescent="0.2">
      <c r="A703" s="406" t="s">
        <v>17736</v>
      </c>
      <c r="B703" s="406" t="s">
        <v>2595</v>
      </c>
      <c r="C703" s="170" t="s">
        <v>2594</v>
      </c>
      <c r="D703" s="405" t="s">
        <v>19954</v>
      </c>
      <c r="E703" s="404">
        <v>5000</v>
      </c>
      <c r="F703" s="434">
        <v>40065441</v>
      </c>
      <c r="G703" s="403" t="s">
        <v>19953</v>
      </c>
      <c r="H703" s="170" t="s">
        <v>2753</v>
      </c>
      <c r="I703" s="170" t="s">
        <v>2602</v>
      </c>
      <c r="J703" s="155" t="s">
        <v>2753</v>
      </c>
      <c r="K703" s="170">
        <v>1</v>
      </c>
      <c r="L703" s="170">
        <v>12</v>
      </c>
      <c r="M703" s="402">
        <v>62967.92</v>
      </c>
      <c r="N703" s="170">
        <v>1</v>
      </c>
      <c r="O703" s="170">
        <v>6</v>
      </c>
      <c r="P703" s="402">
        <v>31306.799999999996</v>
      </c>
    </row>
    <row r="704" spans="1:16" ht="22.5" x14ac:dyDescent="0.2">
      <c r="A704" s="406" t="s">
        <v>17736</v>
      </c>
      <c r="B704" s="406" t="s">
        <v>2595</v>
      </c>
      <c r="C704" s="170" t="s">
        <v>2594</v>
      </c>
      <c r="D704" s="405" t="s">
        <v>19952</v>
      </c>
      <c r="E704" s="404">
        <v>9500</v>
      </c>
      <c r="F704" s="434">
        <v>10614053</v>
      </c>
      <c r="G704" s="403" t="s">
        <v>19951</v>
      </c>
      <c r="H704" s="170" t="s">
        <v>2627</v>
      </c>
      <c r="I704" s="170" t="s">
        <v>2602</v>
      </c>
      <c r="J704" s="155" t="s">
        <v>2627</v>
      </c>
      <c r="K704" s="170">
        <v>1</v>
      </c>
      <c r="L704" s="170">
        <v>12</v>
      </c>
      <c r="M704" s="402">
        <v>116989.8</v>
      </c>
      <c r="N704" s="170">
        <v>1</v>
      </c>
      <c r="O704" s="170">
        <v>6</v>
      </c>
      <c r="P704" s="402">
        <v>58306.8</v>
      </c>
    </row>
    <row r="705" spans="1:16" ht="22.5" x14ac:dyDescent="0.2">
      <c r="A705" s="406" t="s">
        <v>17736</v>
      </c>
      <c r="B705" s="406" t="s">
        <v>2595</v>
      </c>
      <c r="C705" s="170" t="s">
        <v>2594</v>
      </c>
      <c r="D705" s="405" t="s">
        <v>19950</v>
      </c>
      <c r="E705" s="404">
        <v>15600</v>
      </c>
      <c r="F705" s="434">
        <v>25527341</v>
      </c>
      <c r="G705" s="403" t="s">
        <v>19949</v>
      </c>
      <c r="H705" s="170" t="s">
        <v>2753</v>
      </c>
      <c r="I705" s="170" t="s">
        <v>2602</v>
      </c>
      <c r="J705" s="155" t="s">
        <v>2753</v>
      </c>
      <c r="K705" s="170">
        <v>1</v>
      </c>
      <c r="L705" s="170">
        <v>12</v>
      </c>
      <c r="M705" s="402">
        <v>185509.8</v>
      </c>
      <c r="N705" s="170">
        <v>1</v>
      </c>
      <c r="O705" s="170">
        <v>6</v>
      </c>
      <c r="P705" s="402">
        <v>94906.800000000017</v>
      </c>
    </row>
    <row r="706" spans="1:16" ht="22.5" x14ac:dyDescent="0.2">
      <c r="A706" s="406" t="s">
        <v>17736</v>
      </c>
      <c r="B706" s="406" t="s">
        <v>2595</v>
      </c>
      <c r="C706" s="170" t="s">
        <v>2594</v>
      </c>
      <c r="D706" s="405" t="s">
        <v>19948</v>
      </c>
      <c r="E706" s="404">
        <v>2000</v>
      </c>
      <c r="F706" s="434">
        <v>72896736</v>
      </c>
      <c r="G706" s="403" t="s">
        <v>19947</v>
      </c>
      <c r="H706" s="170" t="s">
        <v>19946</v>
      </c>
      <c r="I706" s="170" t="s">
        <v>2589</v>
      </c>
      <c r="J706" s="155" t="s">
        <v>19946</v>
      </c>
      <c r="K706" s="170">
        <v>1</v>
      </c>
      <c r="L706" s="170">
        <v>12</v>
      </c>
      <c r="M706" s="402">
        <v>26747</v>
      </c>
      <c r="N706" s="170">
        <v>1</v>
      </c>
      <c r="O706" s="170">
        <v>6</v>
      </c>
      <c r="P706" s="402">
        <v>12953.130000000001</v>
      </c>
    </row>
    <row r="707" spans="1:16" ht="22.5" x14ac:dyDescent="0.2">
      <c r="A707" s="406" t="s">
        <v>17736</v>
      </c>
      <c r="B707" s="406" t="s">
        <v>2595</v>
      </c>
      <c r="C707" s="170" t="s">
        <v>2594</v>
      </c>
      <c r="D707" s="405" t="s">
        <v>19073</v>
      </c>
      <c r="E707" s="404">
        <v>8500</v>
      </c>
      <c r="F707" s="434">
        <v>41318261</v>
      </c>
      <c r="G707" s="403" t="s">
        <v>19945</v>
      </c>
      <c r="H707" s="170" t="s">
        <v>4104</v>
      </c>
      <c r="I707" s="170" t="s">
        <v>2602</v>
      </c>
      <c r="J707" s="155" t="s">
        <v>4104</v>
      </c>
      <c r="K707" s="170"/>
      <c r="L707" s="402">
        <v>0</v>
      </c>
      <c r="M707" s="402"/>
      <c r="N707" s="170">
        <v>1</v>
      </c>
      <c r="O707" s="170">
        <v>1</v>
      </c>
      <c r="P707" s="402">
        <v>5419.8</v>
      </c>
    </row>
    <row r="708" spans="1:16" ht="22.5" x14ac:dyDescent="0.2">
      <c r="A708" s="406" t="s">
        <v>17736</v>
      </c>
      <c r="B708" s="406" t="s">
        <v>2595</v>
      </c>
      <c r="C708" s="170" t="s">
        <v>2594</v>
      </c>
      <c r="D708" s="405" t="s">
        <v>19944</v>
      </c>
      <c r="E708" s="404">
        <v>6000</v>
      </c>
      <c r="F708" s="434">
        <v>70753930</v>
      </c>
      <c r="G708" s="403" t="s">
        <v>19943</v>
      </c>
      <c r="H708" s="170" t="s">
        <v>3567</v>
      </c>
      <c r="I708" s="170" t="s">
        <v>2589</v>
      </c>
      <c r="J708" s="155" t="s">
        <v>3567</v>
      </c>
      <c r="K708" s="170">
        <v>1</v>
      </c>
      <c r="L708" s="170">
        <v>10</v>
      </c>
      <c r="M708" s="402">
        <v>61750.66</v>
      </c>
      <c r="N708" s="170"/>
      <c r="O708" s="402">
        <v>0</v>
      </c>
      <c r="P708" s="402"/>
    </row>
    <row r="709" spans="1:16" ht="22.5" x14ac:dyDescent="0.2">
      <c r="A709" s="406" t="s">
        <v>17736</v>
      </c>
      <c r="B709" s="406" t="s">
        <v>2595</v>
      </c>
      <c r="C709" s="170" t="s">
        <v>2594</v>
      </c>
      <c r="D709" s="405" t="s">
        <v>18133</v>
      </c>
      <c r="E709" s="404">
        <v>4500</v>
      </c>
      <c r="F709" s="434">
        <v>44689270</v>
      </c>
      <c r="G709" s="403" t="s">
        <v>19942</v>
      </c>
      <c r="H709" s="170" t="s">
        <v>2661</v>
      </c>
      <c r="I709" s="170" t="s">
        <v>2602</v>
      </c>
      <c r="J709" s="155" t="s">
        <v>2661</v>
      </c>
      <c r="K709" s="170"/>
      <c r="L709" s="402">
        <v>0</v>
      </c>
      <c r="M709" s="402"/>
      <c r="N709" s="170">
        <v>1</v>
      </c>
      <c r="O709" s="170">
        <v>6</v>
      </c>
      <c r="P709" s="402">
        <v>27150.229999999996</v>
      </c>
    </row>
    <row r="710" spans="1:16" ht="22.5" x14ac:dyDescent="0.2">
      <c r="A710" s="406" t="s">
        <v>17736</v>
      </c>
      <c r="B710" s="406" t="s">
        <v>2595</v>
      </c>
      <c r="C710" s="170" t="s">
        <v>2594</v>
      </c>
      <c r="D710" s="405" t="s">
        <v>17939</v>
      </c>
      <c r="E710" s="404">
        <v>6000</v>
      </c>
      <c r="F710" s="434">
        <v>42385477</v>
      </c>
      <c r="G710" s="403" t="s">
        <v>19941</v>
      </c>
      <c r="H710" s="170" t="s">
        <v>2627</v>
      </c>
      <c r="I710" s="170" t="s">
        <v>2602</v>
      </c>
      <c r="J710" s="155" t="s">
        <v>2627</v>
      </c>
      <c r="K710" s="170">
        <v>1</v>
      </c>
      <c r="L710" s="170">
        <v>12</v>
      </c>
      <c r="M710" s="402">
        <v>74857.710000000006</v>
      </c>
      <c r="N710" s="170">
        <v>1</v>
      </c>
      <c r="O710" s="170">
        <v>6</v>
      </c>
      <c r="P710" s="402">
        <v>37306.800000000003</v>
      </c>
    </row>
    <row r="711" spans="1:16" ht="22.5" x14ac:dyDescent="0.2">
      <c r="A711" s="406" t="s">
        <v>17736</v>
      </c>
      <c r="B711" s="406" t="s">
        <v>2595</v>
      </c>
      <c r="C711" s="170" t="s">
        <v>2594</v>
      </c>
      <c r="D711" s="405" t="s">
        <v>19940</v>
      </c>
      <c r="E711" s="404">
        <v>7000</v>
      </c>
      <c r="F711" s="434">
        <v>3234631</v>
      </c>
      <c r="G711" s="403" t="s">
        <v>19939</v>
      </c>
      <c r="H711" s="170" t="s">
        <v>2627</v>
      </c>
      <c r="I711" s="170" t="s">
        <v>2602</v>
      </c>
      <c r="J711" s="155" t="s">
        <v>2627</v>
      </c>
      <c r="K711" s="170">
        <v>1</v>
      </c>
      <c r="L711" s="170">
        <v>12</v>
      </c>
      <c r="M711" s="402">
        <v>86989.8</v>
      </c>
      <c r="N711" s="170">
        <v>1</v>
      </c>
      <c r="O711" s="170">
        <v>6</v>
      </c>
      <c r="P711" s="402">
        <v>43306.8</v>
      </c>
    </row>
    <row r="712" spans="1:16" ht="22.5" x14ac:dyDescent="0.2">
      <c r="A712" s="406" t="s">
        <v>17736</v>
      </c>
      <c r="B712" s="406" t="s">
        <v>2595</v>
      </c>
      <c r="C712" s="170" t="s">
        <v>2594</v>
      </c>
      <c r="D712" s="405" t="s">
        <v>19938</v>
      </c>
      <c r="E712" s="404">
        <v>5000</v>
      </c>
      <c r="F712" s="434">
        <v>967611</v>
      </c>
      <c r="G712" s="403" t="s">
        <v>19937</v>
      </c>
      <c r="H712" s="170" t="s">
        <v>2692</v>
      </c>
      <c r="I712" s="170" t="s">
        <v>2602</v>
      </c>
      <c r="J712" s="155" t="s">
        <v>2692</v>
      </c>
      <c r="K712" s="170">
        <v>1</v>
      </c>
      <c r="L712" s="170">
        <v>12</v>
      </c>
      <c r="M712" s="402">
        <v>62989.8</v>
      </c>
      <c r="N712" s="170">
        <v>1</v>
      </c>
      <c r="O712" s="170">
        <v>6</v>
      </c>
      <c r="P712" s="402">
        <v>31306.799999999996</v>
      </c>
    </row>
    <row r="713" spans="1:16" ht="22.5" x14ac:dyDescent="0.2">
      <c r="A713" s="406" t="s">
        <v>17736</v>
      </c>
      <c r="B713" s="406" t="s">
        <v>2595</v>
      </c>
      <c r="C713" s="170" t="s">
        <v>2594</v>
      </c>
      <c r="D713" s="405" t="s">
        <v>19936</v>
      </c>
      <c r="E713" s="404">
        <v>5000</v>
      </c>
      <c r="F713" s="434">
        <v>42130362</v>
      </c>
      <c r="G713" s="403" t="s">
        <v>19935</v>
      </c>
      <c r="H713" s="170" t="s">
        <v>2627</v>
      </c>
      <c r="I713" s="170" t="s">
        <v>2602</v>
      </c>
      <c r="J713" s="155" t="s">
        <v>2627</v>
      </c>
      <c r="K713" s="170">
        <v>1</v>
      </c>
      <c r="L713" s="170">
        <v>12</v>
      </c>
      <c r="M713" s="402">
        <v>62817.24</v>
      </c>
      <c r="N713" s="170">
        <v>1</v>
      </c>
      <c r="O713" s="170">
        <v>6</v>
      </c>
      <c r="P713" s="402">
        <v>31306.799999999996</v>
      </c>
    </row>
    <row r="714" spans="1:16" ht="22.5" x14ac:dyDescent="0.2">
      <c r="A714" s="406" t="s">
        <v>17736</v>
      </c>
      <c r="B714" s="406" t="s">
        <v>2595</v>
      </c>
      <c r="C714" s="170" t="s">
        <v>2594</v>
      </c>
      <c r="D714" s="405" t="s">
        <v>19934</v>
      </c>
      <c r="E714" s="404">
        <v>14500</v>
      </c>
      <c r="F714" s="434">
        <v>40711939</v>
      </c>
      <c r="G714" s="403" t="s">
        <v>19933</v>
      </c>
      <c r="H714" s="170" t="s">
        <v>2661</v>
      </c>
      <c r="I714" s="170" t="s">
        <v>2602</v>
      </c>
      <c r="J714" s="155" t="s">
        <v>2661</v>
      </c>
      <c r="K714" s="170">
        <v>1</v>
      </c>
      <c r="L714" s="170">
        <v>12</v>
      </c>
      <c r="M714" s="402">
        <v>171655.57</v>
      </c>
      <c r="N714" s="170">
        <v>1</v>
      </c>
      <c r="O714" s="170">
        <v>6</v>
      </c>
      <c r="P714" s="402">
        <v>88306.800000000017</v>
      </c>
    </row>
    <row r="715" spans="1:16" ht="22.5" x14ac:dyDescent="0.2">
      <c r="A715" s="406" t="s">
        <v>17736</v>
      </c>
      <c r="B715" s="406" t="s">
        <v>2595</v>
      </c>
      <c r="C715" s="170" t="s">
        <v>2594</v>
      </c>
      <c r="D715" s="405" t="s">
        <v>19932</v>
      </c>
      <c r="E715" s="404">
        <v>7000</v>
      </c>
      <c r="F715" s="434">
        <v>46658453</v>
      </c>
      <c r="G715" s="403" t="s">
        <v>19931</v>
      </c>
      <c r="H715" s="170" t="s">
        <v>2692</v>
      </c>
      <c r="I715" s="170" t="s">
        <v>2602</v>
      </c>
      <c r="J715" s="155" t="s">
        <v>2692</v>
      </c>
      <c r="K715" s="170"/>
      <c r="L715" s="402">
        <v>0</v>
      </c>
      <c r="M715" s="402"/>
      <c r="N715" s="170">
        <v>1</v>
      </c>
      <c r="O715" s="170">
        <v>4</v>
      </c>
      <c r="P715" s="402">
        <v>27937.87</v>
      </c>
    </row>
    <row r="716" spans="1:16" ht="22.5" x14ac:dyDescent="0.2">
      <c r="A716" s="406" t="s">
        <v>17736</v>
      </c>
      <c r="B716" s="406" t="s">
        <v>2595</v>
      </c>
      <c r="C716" s="170" t="s">
        <v>2594</v>
      </c>
      <c r="D716" s="405" t="s">
        <v>19930</v>
      </c>
      <c r="E716" s="404">
        <v>3000</v>
      </c>
      <c r="F716" s="434">
        <v>72626542</v>
      </c>
      <c r="G716" s="403" t="s">
        <v>19929</v>
      </c>
      <c r="H716" s="170" t="s">
        <v>2768</v>
      </c>
      <c r="I716" s="170" t="s">
        <v>2589</v>
      </c>
      <c r="J716" s="155" t="s">
        <v>2768</v>
      </c>
      <c r="K716" s="170">
        <v>1</v>
      </c>
      <c r="L716" s="170">
        <v>12</v>
      </c>
      <c r="M716" s="402">
        <v>38989.800000000003</v>
      </c>
      <c r="N716" s="170">
        <v>1</v>
      </c>
      <c r="O716" s="170">
        <v>6</v>
      </c>
      <c r="P716" s="402">
        <v>19306.8</v>
      </c>
    </row>
    <row r="717" spans="1:16" ht="22.5" x14ac:dyDescent="0.2">
      <c r="A717" s="406" t="s">
        <v>17736</v>
      </c>
      <c r="B717" s="406" t="s">
        <v>2595</v>
      </c>
      <c r="C717" s="170" t="s">
        <v>2594</v>
      </c>
      <c r="D717" s="405" t="s">
        <v>19928</v>
      </c>
      <c r="E717" s="404">
        <v>10000</v>
      </c>
      <c r="F717" s="434">
        <v>41610355</v>
      </c>
      <c r="G717" s="403" t="s">
        <v>19927</v>
      </c>
      <c r="H717" s="170" t="s">
        <v>2627</v>
      </c>
      <c r="I717" s="170" t="s">
        <v>2602</v>
      </c>
      <c r="J717" s="155" t="s">
        <v>2627</v>
      </c>
      <c r="K717" s="170">
        <v>1</v>
      </c>
      <c r="L717" s="170">
        <v>12</v>
      </c>
      <c r="M717" s="402">
        <v>130449.52</v>
      </c>
      <c r="N717" s="170">
        <v>1</v>
      </c>
      <c r="O717" s="170">
        <v>6</v>
      </c>
      <c r="P717" s="402">
        <v>61306.8</v>
      </c>
    </row>
    <row r="718" spans="1:16" ht="22.5" x14ac:dyDescent="0.2">
      <c r="A718" s="406" t="s">
        <v>17736</v>
      </c>
      <c r="B718" s="406" t="s">
        <v>2595</v>
      </c>
      <c r="C718" s="170" t="s">
        <v>2594</v>
      </c>
      <c r="D718" s="405" t="s">
        <v>19926</v>
      </c>
      <c r="E718" s="404">
        <v>10000</v>
      </c>
      <c r="F718" s="434">
        <v>41914889</v>
      </c>
      <c r="G718" s="403" t="s">
        <v>19925</v>
      </c>
      <c r="H718" s="170" t="s">
        <v>2627</v>
      </c>
      <c r="I718" s="170" t="s">
        <v>2602</v>
      </c>
      <c r="J718" s="155" t="s">
        <v>2627</v>
      </c>
      <c r="K718" s="170">
        <v>1</v>
      </c>
      <c r="L718" s="170">
        <v>12</v>
      </c>
      <c r="M718" s="402">
        <v>122623.85</v>
      </c>
      <c r="N718" s="170">
        <v>1</v>
      </c>
      <c r="O718" s="170">
        <v>6</v>
      </c>
      <c r="P718" s="402">
        <v>61306.8</v>
      </c>
    </row>
    <row r="719" spans="1:16" ht="22.5" x14ac:dyDescent="0.2">
      <c r="A719" s="406" t="s">
        <v>17736</v>
      </c>
      <c r="B719" s="406" t="s">
        <v>2595</v>
      </c>
      <c r="C719" s="170" t="s">
        <v>2594</v>
      </c>
      <c r="D719" s="405" t="s">
        <v>19924</v>
      </c>
      <c r="E719" s="404">
        <v>5000</v>
      </c>
      <c r="F719" s="434">
        <v>23962591</v>
      </c>
      <c r="G719" s="403" t="s">
        <v>19923</v>
      </c>
      <c r="H719" s="170" t="s">
        <v>2753</v>
      </c>
      <c r="I719" s="170" t="s">
        <v>2602</v>
      </c>
      <c r="J719" s="155" t="s">
        <v>2753</v>
      </c>
      <c r="K719" s="170">
        <v>1</v>
      </c>
      <c r="L719" s="170">
        <v>12</v>
      </c>
      <c r="M719" s="402">
        <v>62989.8</v>
      </c>
      <c r="N719" s="170">
        <v>1</v>
      </c>
      <c r="O719" s="170">
        <v>6</v>
      </c>
      <c r="P719" s="402">
        <v>31306.799999999996</v>
      </c>
    </row>
    <row r="720" spans="1:16" ht="22.5" x14ac:dyDescent="0.2">
      <c r="A720" s="406" t="s">
        <v>17736</v>
      </c>
      <c r="B720" s="406" t="s">
        <v>2595</v>
      </c>
      <c r="C720" s="170" t="s">
        <v>2594</v>
      </c>
      <c r="D720" s="405" t="s">
        <v>19922</v>
      </c>
      <c r="E720" s="404">
        <v>3000</v>
      </c>
      <c r="F720" s="434">
        <v>42318647</v>
      </c>
      <c r="G720" s="403" t="s">
        <v>19921</v>
      </c>
      <c r="H720" s="170" t="s">
        <v>2623</v>
      </c>
      <c r="I720" s="170" t="s">
        <v>2602</v>
      </c>
      <c r="J720" s="155" t="s">
        <v>2623</v>
      </c>
      <c r="K720" s="170">
        <v>1</v>
      </c>
      <c r="L720" s="170">
        <v>12</v>
      </c>
      <c r="M720" s="402">
        <v>38989.589999999997</v>
      </c>
      <c r="N720" s="170">
        <v>1</v>
      </c>
      <c r="O720" s="170">
        <v>6</v>
      </c>
      <c r="P720" s="402">
        <v>19306.8</v>
      </c>
    </row>
    <row r="721" spans="1:16" ht="22.5" x14ac:dyDescent="0.2">
      <c r="A721" s="406" t="s">
        <v>17736</v>
      </c>
      <c r="B721" s="406" t="s">
        <v>2595</v>
      </c>
      <c r="C721" s="170" t="s">
        <v>2594</v>
      </c>
      <c r="D721" s="405" t="s">
        <v>18489</v>
      </c>
      <c r="E721" s="404">
        <v>3000</v>
      </c>
      <c r="F721" s="434">
        <v>46616327</v>
      </c>
      <c r="G721" s="403" t="s">
        <v>19920</v>
      </c>
      <c r="H721" s="170" t="s">
        <v>2892</v>
      </c>
      <c r="I721" s="170" t="s">
        <v>2892</v>
      </c>
      <c r="J721" s="155" t="s">
        <v>2892</v>
      </c>
      <c r="K721" s="170">
        <v>1</v>
      </c>
      <c r="L721" s="170">
        <v>12</v>
      </c>
      <c r="M721" s="402">
        <v>38989.79</v>
      </c>
      <c r="N721" s="170">
        <v>1</v>
      </c>
      <c r="O721" s="170">
        <v>6</v>
      </c>
      <c r="P721" s="402">
        <v>19306.8</v>
      </c>
    </row>
    <row r="722" spans="1:16" ht="22.5" x14ac:dyDescent="0.2">
      <c r="A722" s="406" t="s">
        <v>17736</v>
      </c>
      <c r="B722" s="406" t="s">
        <v>2595</v>
      </c>
      <c r="C722" s="170" t="s">
        <v>2594</v>
      </c>
      <c r="D722" s="405" t="s">
        <v>19919</v>
      </c>
      <c r="E722" s="404">
        <v>10000</v>
      </c>
      <c r="F722" s="434">
        <v>17870460</v>
      </c>
      <c r="G722" s="403" t="s">
        <v>19918</v>
      </c>
      <c r="H722" s="170" t="s">
        <v>6239</v>
      </c>
      <c r="I722" s="170" t="s">
        <v>2602</v>
      </c>
      <c r="J722" s="155" t="s">
        <v>6239</v>
      </c>
      <c r="K722" s="170">
        <v>1</v>
      </c>
      <c r="L722" s="170">
        <v>2</v>
      </c>
      <c r="M722" s="402">
        <v>17644.150000000001</v>
      </c>
      <c r="N722" s="170"/>
      <c r="O722" s="402">
        <v>0</v>
      </c>
      <c r="P722" s="402"/>
    </row>
    <row r="723" spans="1:16" ht="22.5" x14ac:dyDescent="0.2">
      <c r="A723" s="406" t="s">
        <v>17736</v>
      </c>
      <c r="B723" s="406" t="s">
        <v>2595</v>
      </c>
      <c r="C723" s="170" t="s">
        <v>2594</v>
      </c>
      <c r="D723" s="405" t="s">
        <v>19917</v>
      </c>
      <c r="E723" s="404">
        <v>9000</v>
      </c>
      <c r="F723" s="434">
        <v>25784398</v>
      </c>
      <c r="G723" s="403" t="s">
        <v>19916</v>
      </c>
      <c r="H723" s="170" t="s">
        <v>19915</v>
      </c>
      <c r="I723" s="170" t="s">
        <v>2589</v>
      </c>
      <c r="J723" s="155" t="s">
        <v>19915</v>
      </c>
      <c r="K723" s="170">
        <v>1</v>
      </c>
      <c r="L723" s="170">
        <v>12</v>
      </c>
      <c r="M723" s="402">
        <v>110861.68</v>
      </c>
      <c r="N723" s="170">
        <v>1</v>
      </c>
      <c r="O723" s="170">
        <v>6</v>
      </c>
      <c r="P723" s="402">
        <v>55285.55</v>
      </c>
    </row>
    <row r="724" spans="1:16" ht="22.5" x14ac:dyDescent="0.2">
      <c r="A724" s="406" t="s">
        <v>17736</v>
      </c>
      <c r="B724" s="406" t="s">
        <v>2595</v>
      </c>
      <c r="C724" s="170" t="s">
        <v>2594</v>
      </c>
      <c r="D724" s="405" t="s">
        <v>18964</v>
      </c>
      <c r="E724" s="404">
        <v>8000</v>
      </c>
      <c r="F724" s="434">
        <v>41729697</v>
      </c>
      <c r="G724" s="403" t="s">
        <v>19914</v>
      </c>
      <c r="H724" s="170" t="s">
        <v>3322</v>
      </c>
      <c r="I724" s="170" t="s">
        <v>2589</v>
      </c>
      <c r="J724" s="155" t="s">
        <v>3322</v>
      </c>
      <c r="K724" s="170">
        <v>1</v>
      </c>
      <c r="L724" s="170">
        <v>12</v>
      </c>
      <c r="M724" s="402">
        <v>98968.13</v>
      </c>
      <c r="N724" s="170">
        <v>1</v>
      </c>
      <c r="O724" s="170">
        <v>6</v>
      </c>
      <c r="P724" s="402">
        <v>49306.8</v>
      </c>
    </row>
    <row r="725" spans="1:16" ht="22.5" x14ac:dyDescent="0.2">
      <c r="A725" s="406" t="s">
        <v>17736</v>
      </c>
      <c r="B725" s="406" t="s">
        <v>2595</v>
      </c>
      <c r="C725" s="170" t="s">
        <v>2594</v>
      </c>
      <c r="D725" s="405" t="s">
        <v>19913</v>
      </c>
      <c r="E725" s="404">
        <v>12000</v>
      </c>
      <c r="F725" s="434">
        <v>10883104</v>
      </c>
      <c r="G725" s="403" t="s">
        <v>19912</v>
      </c>
      <c r="H725" s="170" t="s">
        <v>2753</v>
      </c>
      <c r="I725" s="170" t="s">
        <v>2602</v>
      </c>
      <c r="J725" s="155" t="s">
        <v>2753</v>
      </c>
      <c r="K725" s="170">
        <v>1</v>
      </c>
      <c r="L725" s="170">
        <v>5</v>
      </c>
      <c r="M725" s="402">
        <v>60270.75</v>
      </c>
      <c r="N725" s="170">
        <v>1</v>
      </c>
      <c r="O725" s="170">
        <v>6</v>
      </c>
      <c r="P725" s="402">
        <v>73306.8</v>
      </c>
    </row>
    <row r="726" spans="1:16" ht="22.5" x14ac:dyDescent="0.2">
      <c r="A726" s="406" t="s">
        <v>17736</v>
      </c>
      <c r="B726" s="406" t="s">
        <v>2595</v>
      </c>
      <c r="C726" s="170" t="s">
        <v>2594</v>
      </c>
      <c r="D726" s="405" t="s">
        <v>19911</v>
      </c>
      <c r="E726" s="404">
        <v>4300</v>
      </c>
      <c r="F726" s="434">
        <v>42135115</v>
      </c>
      <c r="G726" s="403" t="s">
        <v>19910</v>
      </c>
      <c r="H726" s="170" t="s">
        <v>17820</v>
      </c>
      <c r="I726" s="170" t="s">
        <v>2589</v>
      </c>
      <c r="J726" s="155" t="s">
        <v>17820</v>
      </c>
      <c r="K726" s="170">
        <v>1</v>
      </c>
      <c r="L726" s="170">
        <v>7</v>
      </c>
      <c r="M726" s="402">
        <v>31817.09</v>
      </c>
      <c r="N726" s="170"/>
      <c r="O726" s="402">
        <v>0</v>
      </c>
      <c r="P726" s="402"/>
    </row>
    <row r="727" spans="1:16" ht="22.5" x14ac:dyDescent="0.2">
      <c r="A727" s="406" t="s">
        <v>17736</v>
      </c>
      <c r="B727" s="406" t="s">
        <v>2595</v>
      </c>
      <c r="C727" s="170" t="s">
        <v>2594</v>
      </c>
      <c r="D727" s="405" t="s">
        <v>19909</v>
      </c>
      <c r="E727" s="404">
        <v>9000</v>
      </c>
      <c r="F727" s="434">
        <v>43764187</v>
      </c>
      <c r="G727" s="403" t="s">
        <v>19908</v>
      </c>
      <c r="H727" s="170" t="s">
        <v>2627</v>
      </c>
      <c r="I727" s="170" t="s">
        <v>2602</v>
      </c>
      <c r="J727" s="155" t="s">
        <v>2627</v>
      </c>
      <c r="K727" s="170">
        <v>1</v>
      </c>
      <c r="L727" s="170">
        <v>12</v>
      </c>
      <c r="M727" s="402">
        <v>110979.18</v>
      </c>
      <c r="N727" s="170">
        <v>1</v>
      </c>
      <c r="O727" s="170">
        <v>6</v>
      </c>
      <c r="P727" s="402">
        <v>55306.8</v>
      </c>
    </row>
    <row r="728" spans="1:16" ht="22.5" x14ac:dyDescent="0.2">
      <c r="A728" s="406" t="s">
        <v>17736</v>
      </c>
      <c r="B728" s="406" t="s">
        <v>2595</v>
      </c>
      <c r="C728" s="170" t="s">
        <v>2594</v>
      </c>
      <c r="D728" s="405" t="s">
        <v>19907</v>
      </c>
      <c r="E728" s="404">
        <v>12500</v>
      </c>
      <c r="F728" s="434">
        <v>44509334</v>
      </c>
      <c r="G728" s="403" t="s">
        <v>19906</v>
      </c>
      <c r="H728" s="170" t="s">
        <v>4810</v>
      </c>
      <c r="I728" s="170" t="s">
        <v>2602</v>
      </c>
      <c r="J728" s="155" t="s">
        <v>4810</v>
      </c>
      <c r="K728" s="170"/>
      <c r="L728" s="402">
        <v>0</v>
      </c>
      <c r="M728" s="402"/>
      <c r="N728" s="170">
        <v>1</v>
      </c>
      <c r="O728" s="170">
        <v>1</v>
      </c>
      <c r="P728" s="402">
        <v>18352.27</v>
      </c>
    </row>
    <row r="729" spans="1:16" ht="22.5" x14ac:dyDescent="0.2">
      <c r="A729" s="406" t="s">
        <v>17736</v>
      </c>
      <c r="B729" s="406" t="s">
        <v>2595</v>
      </c>
      <c r="C729" s="170" t="s">
        <v>2594</v>
      </c>
      <c r="D729" s="405" t="s">
        <v>19905</v>
      </c>
      <c r="E729" s="404">
        <v>5000</v>
      </c>
      <c r="F729" s="434">
        <v>19075105</v>
      </c>
      <c r="G729" s="403" t="s">
        <v>19904</v>
      </c>
      <c r="H729" s="170" t="s">
        <v>2753</v>
      </c>
      <c r="I729" s="170" t="s">
        <v>2602</v>
      </c>
      <c r="J729" s="155" t="s">
        <v>2753</v>
      </c>
      <c r="K729" s="170">
        <v>1</v>
      </c>
      <c r="L729" s="170">
        <v>12</v>
      </c>
      <c r="M729" s="402">
        <v>62989.8</v>
      </c>
      <c r="N729" s="170">
        <v>1</v>
      </c>
      <c r="O729" s="170">
        <v>6</v>
      </c>
      <c r="P729" s="402">
        <v>31306.799999999996</v>
      </c>
    </row>
    <row r="730" spans="1:16" ht="22.5" x14ac:dyDescent="0.2">
      <c r="A730" s="406" t="s">
        <v>17736</v>
      </c>
      <c r="B730" s="406" t="s">
        <v>2595</v>
      </c>
      <c r="C730" s="170" t="s">
        <v>2594</v>
      </c>
      <c r="D730" s="405" t="s">
        <v>6144</v>
      </c>
      <c r="E730" s="404">
        <v>3000</v>
      </c>
      <c r="F730" s="434">
        <v>9314664</v>
      </c>
      <c r="G730" s="403" t="s">
        <v>19903</v>
      </c>
      <c r="H730" s="170" t="s">
        <v>16879</v>
      </c>
      <c r="I730" s="170" t="s">
        <v>17747</v>
      </c>
      <c r="J730" s="155" t="s">
        <v>16879</v>
      </c>
      <c r="K730" s="170">
        <v>1</v>
      </c>
      <c r="L730" s="170">
        <v>12</v>
      </c>
      <c r="M730" s="402">
        <v>38902.730000000003</v>
      </c>
      <c r="N730" s="170">
        <v>1</v>
      </c>
      <c r="O730" s="170">
        <v>6</v>
      </c>
      <c r="P730" s="402">
        <v>19086.379999999997</v>
      </c>
    </row>
    <row r="731" spans="1:16" ht="22.5" x14ac:dyDescent="0.2">
      <c r="A731" s="406" t="s">
        <v>17736</v>
      </c>
      <c r="B731" s="406" t="s">
        <v>2595</v>
      </c>
      <c r="C731" s="170" t="s">
        <v>2594</v>
      </c>
      <c r="D731" s="405" t="s">
        <v>19407</v>
      </c>
      <c r="E731" s="404">
        <v>13000</v>
      </c>
      <c r="F731" s="434">
        <v>42799922</v>
      </c>
      <c r="G731" s="403" t="s">
        <v>19902</v>
      </c>
      <c r="H731" s="170" t="s">
        <v>4810</v>
      </c>
      <c r="I731" s="170" t="s">
        <v>2602</v>
      </c>
      <c r="J731" s="155" t="s">
        <v>4810</v>
      </c>
      <c r="K731" s="170">
        <v>1</v>
      </c>
      <c r="L731" s="170">
        <v>12</v>
      </c>
      <c r="M731" s="402">
        <v>182394.64</v>
      </c>
      <c r="N731" s="170">
        <v>1</v>
      </c>
      <c r="O731" s="170">
        <v>0</v>
      </c>
      <c r="P731" s="402">
        <v>5244.47</v>
      </c>
    </row>
    <row r="732" spans="1:16" ht="22.5" x14ac:dyDescent="0.2">
      <c r="A732" s="406" t="s">
        <v>17736</v>
      </c>
      <c r="B732" s="406" t="s">
        <v>2595</v>
      </c>
      <c r="C732" s="170" t="s">
        <v>2594</v>
      </c>
      <c r="D732" s="405" t="s">
        <v>18141</v>
      </c>
      <c r="E732" s="404">
        <v>15600</v>
      </c>
      <c r="F732" s="434">
        <v>40789709</v>
      </c>
      <c r="G732" s="403" t="s">
        <v>19901</v>
      </c>
      <c r="H732" s="170" t="s">
        <v>4810</v>
      </c>
      <c r="I732" s="170" t="s">
        <v>2602</v>
      </c>
      <c r="J732" s="155" t="s">
        <v>4810</v>
      </c>
      <c r="K732" s="170">
        <v>1</v>
      </c>
      <c r="L732" s="170">
        <v>12</v>
      </c>
      <c r="M732" s="402">
        <v>182909.8</v>
      </c>
      <c r="N732" s="170">
        <v>1</v>
      </c>
      <c r="O732" s="170">
        <v>1</v>
      </c>
      <c r="P732" s="402">
        <v>15601.13</v>
      </c>
    </row>
    <row r="733" spans="1:16" ht="22.5" x14ac:dyDescent="0.2">
      <c r="A733" s="406" t="s">
        <v>17736</v>
      </c>
      <c r="B733" s="406" t="s">
        <v>2595</v>
      </c>
      <c r="C733" s="170" t="s">
        <v>2594</v>
      </c>
      <c r="D733" s="405" t="s">
        <v>19900</v>
      </c>
      <c r="E733" s="404">
        <v>12000</v>
      </c>
      <c r="F733" s="434">
        <v>31186881</v>
      </c>
      <c r="G733" s="403" t="s">
        <v>19899</v>
      </c>
      <c r="H733" s="170" t="s">
        <v>19898</v>
      </c>
      <c r="I733" s="170" t="s">
        <v>2602</v>
      </c>
      <c r="J733" s="155" t="s">
        <v>19898</v>
      </c>
      <c r="K733" s="170">
        <v>1</v>
      </c>
      <c r="L733" s="170">
        <v>12</v>
      </c>
      <c r="M733" s="402">
        <v>146988.97</v>
      </c>
      <c r="N733" s="170">
        <v>1</v>
      </c>
      <c r="O733" s="170">
        <v>2</v>
      </c>
      <c r="P733" s="402">
        <v>20184.469999999998</v>
      </c>
    </row>
    <row r="734" spans="1:16" ht="22.5" x14ac:dyDescent="0.2">
      <c r="A734" s="406" t="s">
        <v>17736</v>
      </c>
      <c r="B734" s="406" t="s">
        <v>2595</v>
      </c>
      <c r="C734" s="170" t="s">
        <v>2594</v>
      </c>
      <c r="D734" s="405" t="s">
        <v>19897</v>
      </c>
      <c r="E734" s="404">
        <v>5000</v>
      </c>
      <c r="F734" s="434">
        <v>40741902</v>
      </c>
      <c r="G734" s="403" t="s">
        <v>19896</v>
      </c>
      <c r="H734" s="170" t="s">
        <v>3322</v>
      </c>
      <c r="I734" s="170" t="s">
        <v>2589</v>
      </c>
      <c r="J734" s="155" t="s">
        <v>3322</v>
      </c>
      <c r="K734" s="170">
        <v>1</v>
      </c>
      <c r="L734" s="170">
        <v>12</v>
      </c>
      <c r="M734" s="402">
        <v>62810.3</v>
      </c>
      <c r="N734" s="170">
        <v>1</v>
      </c>
      <c r="O734" s="170">
        <v>6</v>
      </c>
      <c r="P734" s="402">
        <v>31306.799999999996</v>
      </c>
    </row>
    <row r="735" spans="1:16" ht="22.5" x14ac:dyDescent="0.2">
      <c r="A735" s="406" t="s">
        <v>17736</v>
      </c>
      <c r="B735" s="406" t="s">
        <v>2595</v>
      </c>
      <c r="C735" s="170" t="s">
        <v>2594</v>
      </c>
      <c r="D735" s="405" t="s">
        <v>19895</v>
      </c>
      <c r="E735" s="404">
        <v>6000</v>
      </c>
      <c r="F735" s="434">
        <v>42000920</v>
      </c>
      <c r="G735" s="403" t="s">
        <v>19894</v>
      </c>
      <c r="H735" s="170" t="s">
        <v>2692</v>
      </c>
      <c r="I735" s="170" t="s">
        <v>19890</v>
      </c>
      <c r="J735" s="155" t="s">
        <v>2692</v>
      </c>
      <c r="K735" s="170">
        <v>1</v>
      </c>
      <c r="L735" s="170">
        <v>1</v>
      </c>
      <c r="M735" s="402">
        <v>4474.1499999999996</v>
      </c>
      <c r="N735" s="170">
        <v>1</v>
      </c>
      <c r="O735" s="170">
        <v>6</v>
      </c>
      <c r="P735" s="402">
        <v>37293.880000000005</v>
      </c>
    </row>
    <row r="736" spans="1:16" ht="22.5" x14ac:dyDescent="0.2">
      <c r="A736" s="406" t="s">
        <v>17736</v>
      </c>
      <c r="B736" s="406" t="s">
        <v>2595</v>
      </c>
      <c r="C736" s="170" t="s">
        <v>2594</v>
      </c>
      <c r="D736" s="405" t="s">
        <v>18410</v>
      </c>
      <c r="E736" s="404">
        <v>6000</v>
      </c>
      <c r="F736" s="434">
        <v>45818464</v>
      </c>
      <c r="G736" s="403" t="s">
        <v>19893</v>
      </c>
      <c r="H736" s="170" t="s">
        <v>2661</v>
      </c>
      <c r="I736" s="170" t="s">
        <v>2602</v>
      </c>
      <c r="J736" s="155" t="s">
        <v>2661</v>
      </c>
      <c r="K736" s="170">
        <v>1</v>
      </c>
      <c r="L736" s="170">
        <v>12</v>
      </c>
      <c r="M736" s="402">
        <v>74563.929999999993</v>
      </c>
      <c r="N736" s="170">
        <v>1</v>
      </c>
      <c r="O736" s="170">
        <v>6</v>
      </c>
      <c r="P736" s="402">
        <v>37306.800000000003</v>
      </c>
    </row>
    <row r="737" spans="1:16" ht="22.5" x14ac:dyDescent="0.2">
      <c r="A737" s="406" t="s">
        <v>17736</v>
      </c>
      <c r="B737" s="406" t="s">
        <v>2595</v>
      </c>
      <c r="C737" s="170" t="s">
        <v>2594</v>
      </c>
      <c r="D737" s="405" t="s">
        <v>19892</v>
      </c>
      <c r="E737" s="404">
        <v>3000</v>
      </c>
      <c r="F737" s="434">
        <v>74620712</v>
      </c>
      <c r="G737" s="403" t="s">
        <v>19891</v>
      </c>
      <c r="H737" s="170" t="s">
        <v>2753</v>
      </c>
      <c r="I737" s="170" t="s">
        <v>19890</v>
      </c>
      <c r="J737" s="155" t="s">
        <v>2753</v>
      </c>
      <c r="K737" s="170">
        <v>1</v>
      </c>
      <c r="L737" s="170">
        <v>2</v>
      </c>
      <c r="M737" s="402">
        <v>6644.97</v>
      </c>
      <c r="N737" s="170">
        <v>1</v>
      </c>
      <c r="O737" s="170">
        <v>6</v>
      </c>
      <c r="P737" s="402">
        <v>19306.8</v>
      </c>
    </row>
    <row r="738" spans="1:16" ht="22.5" x14ac:dyDescent="0.2">
      <c r="A738" s="406" t="s">
        <v>17736</v>
      </c>
      <c r="B738" s="406" t="s">
        <v>2595</v>
      </c>
      <c r="C738" s="170" t="s">
        <v>2594</v>
      </c>
      <c r="D738" s="405" t="s">
        <v>19889</v>
      </c>
      <c r="E738" s="404">
        <v>12000</v>
      </c>
      <c r="F738" s="434">
        <v>42670662</v>
      </c>
      <c r="G738" s="403" t="s">
        <v>19888</v>
      </c>
      <c r="H738" s="170" t="s">
        <v>17815</v>
      </c>
      <c r="I738" s="170" t="s">
        <v>2589</v>
      </c>
      <c r="J738" s="155" t="s">
        <v>17815</v>
      </c>
      <c r="K738" s="170">
        <v>1</v>
      </c>
      <c r="L738" s="170">
        <v>7</v>
      </c>
      <c r="M738" s="402">
        <v>81482.38</v>
      </c>
      <c r="N738" s="170">
        <v>1</v>
      </c>
      <c r="O738" s="170">
        <v>6</v>
      </c>
      <c r="P738" s="402">
        <v>73306.8</v>
      </c>
    </row>
    <row r="739" spans="1:16" ht="22.5" x14ac:dyDescent="0.2">
      <c r="A739" s="406" t="s">
        <v>17736</v>
      </c>
      <c r="B739" s="406" t="s">
        <v>2595</v>
      </c>
      <c r="C739" s="170" t="s">
        <v>2594</v>
      </c>
      <c r="D739" s="405" t="s">
        <v>19887</v>
      </c>
      <c r="E739" s="404">
        <v>3000</v>
      </c>
      <c r="F739" s="434">
        <v>42912808</v>
      </c>
      <c r="G739" s="403" t="s">
        <v>19886</v>
      </c>
      <c r="H739" s="170" t="s">
        <v>2892</v>
      </c>
      <c r="I739" s="170" t="s">
        <v>2892</v>
      </c>
      <c r="J739" s="155" t="s">
        <v>2892</v>
      </c>
      <c r="K739" s="170">
        <v>1</v>
      </c>
      <c r="L739" s="170">
        <v>11</v>
      </c>
      <c r="M739" s="402">
        <v>32541.5</v>
      </c>
      <c r="N739" s="170">
        <v>1</v>
      </c>
      <c r="O739" s="170">
        <v>6</v>
      </c>
      <c r="P739" s="402">
        <v>19306.8</v>
      </c>
    </row>
    <row r="740" spans="1:16" ht="22.5" x14ac:dyDescent="0.2">
      <c r="A740" s="406" t="s">
        <v>17736</v>
      </c>
      <c r="B740" s="406" t="s">
        <v>2595</v>
      </c>
      <c r="C740" s="170" t="s">
        <v>2594</v>
      </c>
      <c r="D740" s="405" t="s">
        <v>19885</v>
      </c>
      <c r="E740" s="404">
        <v>6000</v>
      </c>
      <c r="F740" s="434">
        <v>41482352</v>
      </c>
      <c r="G740" s="403" t="s">
        <v>19884</v>
      </c>
      <c r="H740" s="170" t="s">
        <v>2753</v>
      </c>
      <c r="I740" s="170" t="s">
        <v>2602</v>
      </c>
      <c r="J740" s="155" t="s">
        <v>2753</v>
      </c>
      <c r="K740" s="170">
        <v>1</v>
      </c>
      <c r="L740" s="170">
        <v>11</v>
      </c>
      <c r="M740" s="402">
        <v>66589.8</v>
      </c>
      <c r="N740" s="170">
        <v>1</v>
      </c>
      <c r="O740" s="170">
        <v>6</v>
      </c>
      <c r="P740" s="402">
        <v>48385.130000000005</v>
      </c>
    </row>
    <row r="741" spans="1:16" ht="22.5" x14ac:dyDescent="0.2">
      <c r="A741" s="406" t="s">
        <v>17736</v>
      </c>
      <c r="B741" s="406" t="s">
        <v>2595</v>
      </c>
      <c r="C741" s="170" t="s">
        <v>2594</v>
      </c>
      <c r="D741" s="405" t="s">
        <v>19883</v>
      </c>
      <c r="E741" s="404">
        <v>9000</v>
      </c>
      <c r="F741" s="434">
        <v>7712826</v>
      </c>
      <c r="G741" s="403" t="s">
        <v>19882</v>
      </c>
      <c r="H741" s="170" t="s">
        <v>2745</v>
      </c>
      <c r="I741" s="170" t="s">
        <v>2602</v>
      </c>
      <c r="J741" s="155" t="s">
        <v>2745</v>
      </c>
      <c r="K741" s="170">
        <v>1</v>
      </c>
      <c r="L741" s="170">
        <v>12</v>
      </c>
      <c r="M741" s="402">
        <v>110989.8</v>
      </c>
      <c r="N741" s="170">
        <v>1</v>
      </c>
      <c r="O741" s="170">
        <v>6</v>
      </c>
      <c r="P741" s="402">
        <v>55306.8</v>
      </c>
    </row>
    <row r="742" spans="1:16" ht="22.5" x14ac:dyDescent="0.2">
      <c r="A742" s="406" t="s">
        <v>17736</v>
      </c>
      <c r="B742" s="406" t="s">
        <v>2595</v>
      </c>
      <c r="C742" s="170" t="s">
        <v>2594</v>
      </c>
      <c r="D742" s="405" t="s">
        <v>18723</v>
      </c>
      <c r="E742" s="404">
        <v>8000</v>
      </c>
      <c r="F742" s="434">
        <v>9834040</v>
      </c>
      <c r="G742" s="403" t="s">
        <v>19881</v>
      </c>
      <c r="H742" s="170" t="s">
        <v>19458</v>
      </c>
      <c r="I742" s="170" t="s">
        <v>2602</v>
      </c>
      <c r="J742" s="155" t="s">
        <v>19458</v>
      </c>
      <c r="K742" s="170">
        <v>1</v>
      </c>
      <c r="L742" s="170">
        <v>2</v>
      </c>
      <c r="M742" s="402">
        <v>16478.3</v>
      </c>
      <c r="N742" s="170">
        <v>1</v>
      </c>
      <c r="O742" s="170">
        <v>0</v>
      </c>
      <c r="P742" s="402">
        <v>1429.11</v>
      </c>
    </row>
    <row r="743" spans="1:16" ht="22.5" x14ac:dyDescent="0.2">
      <c r="A743" s="406" t="s">
        <v>17736</v>
      </c>
      <c r="B743" s="406" t="s">
        <v>2595</v>
      </c>
      <c r="C743" s="170" t="s">
        <v>2594</v>
      </c>
      <c r="D743" s="405" t="s">
        <v>19880</v>
      </c>
      <c r="E743" s="404">
        <v>2500</v>
      </c>
      <c r="F743" s="434">
        <v>9464242</v>
      </c>
      <c r="G743" s="403" t="s">
        <v>19879</v>
      </c>
      <c r="H743" s="170" t="s">
        <v>3215</v>
      </c>
      <c r="I743" s="170" t="s">
        <v>17747</v>
      </c>
      <c r="J743" s="155" t="s">
        <v>3215</v>
      </c>
      <c r="K743" s="170">
        <v>1</v>
      </c>
      <c r="L743" s="170">
        <v>12</v>
      </c>
      <c r="M743" s="402">
        <v>32863.07</v>
      </c>
      <c r="N743" s="170">
        <v>1</v>
      </c>
      <c r="O743" s="170">
        <v>6</v>
      </c>
      <c r="P743" s="402">
        <v>16306.8</v>
      </c>
    </row>
    <row r="744" spans="1:16" ht="22.5" x14ac:dyDescent="0.2">
      <c r="A744" s="406" t="s">
        <v>17736</v>
      </c>
      <c r="B744" s="406" t="s">
        <v>2595</v>
      </c>
      <c r="C744" s="170" t="s">
        <v>2594</v>
      </c>
      <c r="D744" s="405" t="s">
        <v>19878</v>
      </c>
      <c r="E744" s="404">
        <v>5000</v>
      </c>
      <c r="F744" s="434">
        <v>42383720</v>
      </c>
      <c r="G744" s="403" t="s">
        <v>19877</v>
      </c>
      <c r="H744" s="170" t="s">
        <v>17815</v>
      </c>
      <c r="I744" s="170" t="s">
        <v>2602</v>
      </c>
      <c r="J744" s="155" t="s">
        <v>17815</v>
      </c>
      <c r="K744" s="170">
        <v>1</v>
      </c>
      <c r="L744" s="170">
        <v>12</v>
      </c>
      <c r="M744" s="402">
        <v>62975.22</v>
      </c>
      <c r="N744" s="170">
        <v>1</v>
      </c>
      <c r="O744" s="170">
        <v>6</v>
      </c>
      <c r="P744" s="402">
        <v>31306.799999999996</v>
      </c>
    </row>
    <row r="745" spans="1:16" ht="22.5" x14ac:dyDescent="0.2">
      <c r="A745" s="406" t="s">
        <v>17736</v>
      </c>
      <c r="B745" s="406" t="s">
        <v>2595</v>
      </c>
      <c r="C745" s="170" t="s">
        <v>2594</v>
      </c>
      <c r="D745" s="405" t="s">
        <v>19876</v>
      </c>
      <c r="E745" s="404">
        <v>9500</v>
      </c>
      <c r="F745" s="434">
        <v>40905662</v>
      </c>
      <c r="G745" s="403" t="s">
        <v>19875</v>
      </c>
      <c r="H745" s="170" t="s">
        <v>2661</v>
      </c>
      <c r="I745" s="170" t="s">
        <v>2602</v>
      </c>
      <c r="J745" s="155" t="s">
        <v>2661</v>
      </c>
      <c r="K745" s="170">
        <v>1</v>
      </c>
      <c r="L745" s="170">
        <v>12</v>
      </c>
      <c r="M745" s="402">
        <v>116879.63</v>
      </c>
      <c r="N745" s="170">
        <v>1</v>
      </c>
      <c r="O745" s="170">
        <v>6</v>
      </c>
      <c r="P745" s="402">
        <v>58306.8</v>
      </c>
    </row>
    <row r="746" spans="1:16" ht="22.5" x14ac:dyDescent="0.2">
      <c r="A746" s="406" t="s">
        <v>17736</v>
      </c>
      <c r="B746" s="406" t="s">
        <v>2595</v>
      </c>
      <c r="C746" s="170" t="s">
        <v>2594</v>
      </c>
      <c r="D746" s="405" t="s">
        <v>19874</v>
      </c>
      <c r="E746" s="404">
        <v>14500</v>
      </c>
      <c r="F746" s="434">
        <v>43337455</v>
      </c>
      <c r="G746" s="403" t="s">
        <v>19873</v>
      </c>
      <c r="H746" s="170" t="s">
        <v>2661</v>
      </c>
      <c r="I746" s="170" t="s">
        <v>2602</v>
      </c>
      <c r="J746" s="155" t="s">
        <v>2661</v>
      </c>
      <c r="K746" s="170">
        <v>1</v>
      </c>
      <c r="L746" s="170">
        <v>3</v>
      </c>
      <c r="M746" s="402">
        <v>44522.45</v>
      </c>
      <c r="N746" s="170">
        <v>1</v>
      </c>
      <c r="O746" s="170">
        <v>6</v>
      </c>
      <c r="P746" s="402">
        <v>88306.800000000017</v>
      </c>
    </row>
    <row r="747" spans="1:16" ht="22.5" x14ac:dyDescent="0.2">
      <c r="A747" s="406" t="s">
        <v>17736</v>
      </c>
      <c r="B747" s="406" t="s">
        <v>2595</v>
      </c>
      <c r="C747" s="170" t="s">
        <v>2594</v>
      </c>
      <c r="D747" s="405" t="s">
        <v>19872</v>
      </c>
      <c r="E747" s="404">
        <v>5000</v>
      </c>
      <c r="F747" s="434">
        <v>21426269</v>
      </c>
      <c r="G747" s="403" t="s">
        <v>19871</v>
      </c>
      <c r="H747" s="170" t="s">
        <v>2753</v>
      </c>
      <c r="I747" s="170" t="s">
        <v>2602</v>
      </c>
      <c r="J747" s="155" t="s">
        <v>2753</v>
      </c>
      <c r="K747" s="170">
        <v>1</v>
      </c>
      <c r="L747" s="170">
        <v>12</v>
      </c>
      <c r="M747" s="402">
        <v>62989.8</v>
      </c>
      <c r="N747" s="170">
        <v>1</v>
      </c>
      <c r="O747" s="170">
        <v>6</v>
      </c>
      <c r="P747" s="402">
        <v>31306.799999999996</v>
      </c>
    </row>
    <row r="748" spans="1:16" ht="22.5" x14ac:dyDescent="0.2">
      <c r="A748" s="406" t="s">
        <v>17736</v>
      </c>
      <c r="B748" s="406" t="s">
        <v>2595</v>
      </c>
      <c r="C748" s="170" t="s">
        <v>2594</v>
      </c>
      <c r="D748" s="405" t="s">
        <v>19208</v>
      </c>
      <c r="E748" s="404">
        <v>3500</v>
      </c>
      <c r="F748" s="434">
        <v>9831821</v>
      </c>
      <c r="G748" s="403" t="s">
        <v>19870</v>
      </c>
      <c r="H748" s="170" t="s">
        <v>2768</v>
      </c>
      <c r="I748" s="170" t="s">
        <v>2589</v>
      </c>
      <c r="J748" s="155" t="s">
        <v>2768</v>
      </c>
      <c r="K748" s="170">
        <v>1</v>
      </c>
      <c r="L748" s="170">
        <v>12</v>
      </c>
      <c r="M748" s="402">
        <v>40615.65</v>
      </c>
      <c r="N748" s="170">
        <v>1</v>
      </c>
      <c r="O748" s="170">
        <v>6</v>
      </c>
      <c r="P748" s="402">
        <v>22306.799999999996</v>
      </c>
    </row>
    <row r="749" spans="1:16" ht="22.5" x14ac:dyDescent="0.2">
      <c r="A749" s="406" t="s">
        <v>17736</v>
      </c>
      <c r="B749" s="406" t="s">
        <v>2595</v>
      </c>
      <c r="C749" s="170" t="s">
        <v>2594</v>
      </c>
      <c r="D749" s="405" t="s">
        <v>19869</v>
      </c>
      <c r="E749" s="404">
        <v>2500</v>
      </c>
      <c r="F749" s="434">
        <v>40909159</v>
      </c>
      <c r="G749" s="403" t="s">
        <v>19868</v>
      </c>
      <c r="H749" s="170" t="s">
        <v>2892</v>
      </c>
      <c r="I749" s="170" t="s">
        <v>17733</v>
      </c>
      <c r="J749" s="155" t="s">
        <v>2892</v>
      </c>
      <c r="K749" s="170">
        <v>1</v>
      </c>
      <c r="L749" s="170">
        <v>12</v>
      </c>
      <c r="M749" s="402">
        <v>32989.800000000003</v>
      </c>
      <c r="N749" s="170">
        <v>1</v>
      </c>
      <c r="O749" s="170">
        <v>6</v>
      </c>
      <c r="P749" s="402">
        <v>16306.8</v>
      </c>
    </row>
    <row r="750" spans="1:16" ht="22.5" x14ac:dyDescent="0.2">
      <c r="A750" s="406" t="s">
        <v>17736</v>
      </c>
      <c r="B750" s="406" t="s">
        <v>2595</v>
      </c>
      <c r="C750" s="170" t="s">
        <v>2594</v>
      </c>
      <c r="D750" s="405" t="s">
        <v>19867</v>
      </c>
      <c r="E750" s="404">
        <v>6000</v>
      </c>
      <c r="F750" s="434">
        <v>46599054</v>
      </c>
      <c r="G750" s="403" t="s">
        <v>19866</v>
      </c>
      <c r="H750" s="170" t="s">
        <v>6365</v>
      </c>
      <c r="I750" s="170" t="s">
        <v>2589</v>
      </c>
      <c r="J750" s="155" t="s">
        <v>6365</v>
      </c>
      <c r="K750" s="170">
        <v>1</v>
      </c>
      <c r="L750" s="170">
        <v>4</v>
      </c>
      <c r="M750" s="402">
        <v>21524.29</v>
      </c>
      <c r="N750" s="170"/>
      <c r="O750" s="402">
        <v>0</v>
      </c>
      <c r="P750" s="402"/>
    </row>
    <row r="751" spans="1:16" ht="22.5" x14ac:dyDescent="0.2">
      <c r="A751" s="406" t="s">
        <v>17736</v>
      </c>
      <c r="B751" s="406" t="s">
        <v>2595</v>
      </c>
      <c r="C751" s="170" t="s">
        <v>2594</v>
      </c>
      <c r="D751" s="405" t="s">
        <v>19865</v>
      </c>
      <c r="E751" s="404">
        <v>7000</v>
      </c>
      <c r="F751" s="434">
        <v>40063853</v>
      </c>
      <c r="G751" s="403" t="s">
        <v>19864</v>
      </c>
      <c r="H751" s="170" t="s">
        <v>19863</v>
      </c>
      <c r="I751" s="170" t="s">
        <v>2589</v>
      </c>
      <c r="J751" s="155" t="s">
        <v>19863</v>
      </c>
      <c r="K751" s="170">
        <v>1</v>
      </c>
      <c r="L751" s="170">
        <v>6</v>
      </c>
      <c r="M751" s="402">
        <v>40501.800000000003</v>
      </c>
      <c r="N751" s="170">
        <v>1</v>
      </c>
      <c r="O751" s="170">
        <v>6</v>
      </c>
      <c r="P751" s="402">
        <v>48383.450000000004</v>
      </c>
    </row>
    <row r="752" spans="1:16" ht="22.5" x14ac:dyDescent="0.2">
      <c r="A752" s="406" t="s">
        <v>17736</v>
      </c>
      <c r="B752" s="406" t="s">
        <v>2595</v>
      </c>
      <c r="C752" s="170" t="s">
        <v>2594</v>
      </c>
      <c r="D752" s="405" t="s">
        <v>19862</v>
      </c>
      <c r="E752" s="404">
        <v>3500</v>
      </c>
      <c r="F752" s="434">
        <v>43318370</v>
      </c>
      <c r="G752" s="403" t="s">
        <v>19861</v>
      </c>
      <c r="H752" s="170" t="s">
        <v>2892</v>
      </c>
      <c r="I752" s="170" t="s">
        <v>17733</v>
      </c>
      <c r="J752" s="155" t="s">
        <v>2892</v>
      </c>
      <c r="K752" s="170">
        <v>1</v>
      </c>
      <c r="L752" s="170">
        <v>12</v>
      </c>
      <c r="M752" s="402">
        <v>44980.81</v>
      </c>
      <c r="N752" s="170">
        <v>1</v>
      </c>
      <c r="O752" s="170">
        <v>6</v>
      </c>
      <c r="P752" s="402">
        <v>22297.809999999998</v>
      </c>
    </row>
    <row r="753" spans="1:16" ht="22.5" x14ac:dyDescent="0.2">
      <c r="A753" s="406" t="s">
        <v>17736</v>
      </c>
      <c r="B753" s="406" t="s">
        <v>2595</v>
      </c>
      <c r="C753" s="170" t="s">
        <v>2594</v>
      </c>
      <c r="D753" s="405" t="s">
        <v>19860</v>
      </c>
      <c r="E753" s="404">
        <v>4302</v>
      </c>
      <c r="F753" s="434">
        <v>371216</v>
      </c>
      <c r="G753" s="403" t="s">
        <v>19859</v>
      </c>
      <c r="H753" s="170" t="s">
        <v>2753</v>
      </c>
      <c r="I753" s="170" t="s">
        <v>2602</v>
      </c>
      <c r="J753" s="155" t="s">
        <v>2753</v>
      </c>
      <c r="K753" s="170">
        <v>1</v>
      </c>
      <c r="L753" s="170">
        <v>12</v>
      </c>
      <c r="M753" s="402">
        <v>54613.8</v>
      </c>
      <c r="N753" s="170">
        <v>1</v>
      </c>
      <c r="O753" s="170">
        <v>6</v>
      </c>
      <c r="P753" s="402">
        <v>27118.799999999996</v>
      </c>
    </row>
    <row r="754" spans="1:16" ht="22.5" x14ac:dyDescent="0.2">
      <c r="A754" s="406" t="s">
        <v>17736</v>
      </c>
      <c r="B754" s="406" t="s">
        <v>2595</v>
      </c>
      <c r="C754" s="170" t="s">
        <v>2594</v>
      </c>
      <c r="D754" s="405" t="s">
        <v>19858</v>
      </c>
      <c r="E754" s="404">
        <v>6000</v>
      </c>
      <c r="F754" s="434">
        <v>42224343</v>
      </c>
      <c r="G754" s="403" t="s">
        <v>19857</v>
      </c>
      <c r="H754" s="170" t="s">
        <v>18029</v>
      </c>
      <c r="I754" s="170" t="s">
        <v>2589</v>
      </c>
      <c r="J754" s="155" t="s">
        <v>18029</v>
      </c>
      <c r="K754" s="170">
        <v>1</v>
      </c>
      <c r="L754" s="170">
        <v>5</v>
      </c>
      <c r="M754" s="402">
        <v>32980.769999999997</v>
      </c>
      <c r="N754" s="170">
        <v>1</v>
      </c>
      <c r="O754" s="170">
        <v>6</v>
      </c>
      <c r="P754" s="402">
        <v>39834.570000000007</v>
      </c>
    </row>
    <row r="755" spans="1:16" ht="22.5" x14ac:dyDescent="0.2">
      <c r="A755" s="406" t="s">
        <v>17736</v>
      </c>
      <c r="B755" s="406" t="s">
        <v>2595</v>
      </c>
      <c r="C755" s="170" t="s">
        <v>2594</v>
      </c>
      <c r="D755" s="405" t="s">
        <v>19252</v>
      </c>
      <c r="E755" s="404">
        <v>13000</v>
      </c>
      <c r="F755" s="434">
        <v>70584907</v>
      </c>
      <c r="G755" s="403" t="s">
        <v>6970</v>
      </c>
      <c r="H755" s="170" t="s">
        <v>2661</v>
      </c>
      <c r="I755" s="170" t="s">
        <v>2602</v>
      </c>
      <c r="J755" s="155" t="s">
        <v>2661</v>
      </c>
      <c r="K755" s="170">
        <v>1</v>
      </c>
      <c r="L755" s="170">
        <v>1</v>
      </c>
      <c r="M755" s="402">
        <v>9274.15</v>
      </c>
      <c r="N755" s="170">
        <v>1</v>
      </c>
      <c r="O755" s="170">
        <v>6</v>
      </c>
      <c r="P755" s="402">
        <v>79306.800000000017</v>
      </c>
    </row>
    <row r="756" spans="1:16" ht="22.5" x14ac:dyDescent="0.2">
      <c r="A756" s="406" t="s">
        <v>17736</v>
      </c>
      <c r="B756" s="406" t="s">
        <v>2595</v>
      </c>
      <c r="C756" s="170" t="s">
        <v>2594</v>
      </c>
      <c r="D756" s="405" t="s">
        <v>19856</v>
      </c>
      <c r="E756" s="404">
        <v>5000</v>
      </c>
      <c r="F756" s="434">
        <v>47428647</v>
      </c>
      <c r="G756" s="403" t="s">
        <v>19855</v>
      </c>
      <c r="H756" s="170" t="s">
        <v>6365</v>
      </c>
      <c r="I756" s="170" t="s">
        <v>2589</v>
      </c>
      <c r="J756" s="155" t="s">
        <v>6365</v>
      </c>
      <c r="K756" s="170">
        <v>1</v>
      </c>
      <c r="L756" s="170">
        <v>7</v>
      </c>
      <c r="M756" s="402">
        <v>33613.879999999997</v>
      </c>
      <c r="N756" s="170"/>
      <c r="O756" s="402">
        <v>0</v>
      </c>
      <c r="P756" s="402"/>
    </row>
    <row r="757" spans="1:16" ht="22.5" x14ac:dyDescent="0.2">
      <c r="A757" s="406" t="s">
        <v>17736</v>
      </c>
      <c r="B757" s="406" t="s">
        <v>2595</v>
      </c>
      <c r="C757" s="170" t="s">
        <v>2594</v>
      </c>
      <c r="D757" s="405" t="s">
        <v>19854</v>
      </c>
      <c r="E757" s="404">
        <v>8000</v>
      </c>
      <c r="F757" s="434">
        <v>42658806</v>
      </c>
      <c r="G757" s="403" t="s">
        <v>19853</v>
      </c>
      <c r="H757" s="170" t="s">
        <v>2597</v>
      </c>
      <c r="I757" s="170" t="s">
        <v>2602</v>
      </c>
      <c r="J757" s="155" t="s">
        <v>2597</v>
      </c>
      <c r="K757" s="170">
        <v>1</v>
      </c>
      <c r="L757" s="170">
        <v>5</v>
      </c>
      <c r="M757" s="402">
        <v>40937.42</v>
      </c>
      <c r="N757" s="170">
        <v>1</v>
      </c>
      <c r="O757" s="170">
        <v>6</v>
      </c>
      <c r="P757" s="402">
        <v>49306.8</v>
      </c>
    </row>
    <row r="758" spans="1:16" ht="22.5" x14ac:dyDescent="0.2">
      <c r="A758" s="406" t="s">
        <v>17736</v>
      </c>
      <c r="B758" s="406" t="s">
        <v>2595</v>
      </c>
      <c r="C758" s="170" t="s">
        <v>2594</v>
      </c>
      <c r="D758" s="405" t="s">
        <v>9257</v>
      </c>
      <c r="E758" s="404">
        <v>2500</v>
      </c>
      <c r="F758" s="434">
        <v>41200606</v>
      </c>
      <c r="G758" s="403" t="s">
        <v>19852</v>
      </c>
      <c r="H758" s="170" t="s">
        <v>19106</v>
      </c>
      <c r="I758" s="170" t="s">
        <v>17747</v>
      </c>
      <c r="J758" s="155" t="s">
        <v>19106</v>
      </c>
      <c r="K758" s="170">
        <v>1</v>
      </c>
      <c r="L758" s="170">
        <v>12</v>
      </c>
      <c r="M758" s="402">
        <v>32857</v>
      </c>
      <c r="N758" s="170">
        <v>1</v>
      </c>
      <c r="O758" s="170">
        <v>6</v>
      </c>
      <c r="P758" s="402">
        <v>16306.8</v>
      </c>
    </row>
    <row r="759" spans="1:16" ht="22.5" x14ac:dyDescent="0.2">
      <c r="A759" s="406" t="s">
        <v>17736</v>
      </c>
      <c r="B759" s="406" t="s">
        <v>2595</v>
      </c>
      <c r="C759" s="170" t="s">
        <v>2594</v>
      </c>
      <c r="D759" s="405" t="s">
        <v>19851</v>
      </c>
      <c r="E759" s="404">
        <v>15600</v>
      </c>
      <c r="F759" s="434">
        <v>40566079</v>
      </c>
      <c r="G759" s="403" t="s">
        <v>19850</v>
      </c>
      <c r="H759" s="170" t="s">
        <v>4810</v>
      </c>
      <c r="I759" s="170" t="s">
        <v>2602</v>
      </c>
      <c r="J759" s="155" t="s">
        <v>4810</v>
      </c>
      <c r="K759" s="170">
        <v>1</v>
      </c>
      <c r="L759" s="170">
        <v>6</v>
      </c>
      <c r="M759" s="402">
        <v>92124.9</v>
      </c>
      <c r="N759" s="170">
        <v>1</v>
      </c>
      <c r="O759" s="170">
        <v>1</v>
      </c>
      <c r="P759" s="402">
        <v>16526.3</v>
      </c>
    </row>
    <row r="760" spans="1:16" ht="22.5" x14ac:dyDescent="0.2">
      <c r="A760" s="406" t="s">
        <v>17736</v>
      </c>
      <c r="B760" s="406" t="s">
        <v>2595</v>
      </c>
      <c r="C760" s="170" t="s">
        <v>2594</v>
      </c>
      <c r="D760" s="405" t="s">
        <v>19849</v>
      </c>
      <c r="E760" s="404">
        <v>13500</v>
      </c>
      <c r="F760" s="434">
        <v>42017578</v>
      </c>
      <c r="G760" s="403" t="s">
        <v>19848</v>
      </c>
      <c r="H760" s="170" t="s">
        <v>2661</v>
      </c>
      <c r="I760" s="170" t="s">
        <v>2602</v>
      </c>
      <c r="J760" s="155" t="s">
        <v>2661</v>
      </c>
      <c r="K760" s="170">
        <v>1</v>
      </c>
      <c r="L760" s="170">
        <v>3</v>
      </c>
      <c r="M760" s="402">
        <v>36535.78</v>
      </c>
      <c r="N760" s="170">
        <v>1</v>
      </c>
      <c r="O760" s="170">
        <v>6</v>
      </c>
      <c r="P760" s="402">
        <v>82306.800000000017</v>
      </c>
    </row>
    <row r="761" spans="1:16" ht="22.5" x14ac:dyDescent="0.2">
      <c r="A761" s="406" t="s">
        <v>17736</v>
      </c>
      <c r="B761" s="406" t="s">
        <v>2595</v>
      </c>
      <c r="C761" s="170" t="s">
        <v>2594</v>
      </c>
      <c r="D761" s="405" t="s">
        <v>19847</v>
      </c>
      <c r="E761" s="404">
        <v>4000</v>
      </c>
      <c r="F761" s="434">
        <v>46330743</v>
      </c>
      <c r="G761" s="403" t="s">
        <v>19846</v>
      </c>
      <c r="H761" s="170" t="s">
        <v>2897</v>
      </c>
      <c r="I761" s="170" t="s">
        <v>2589</v>
      </c>
      <c r="J761" s="155" t="s">
        <v>2897</v>
      </c>
      <c r="K761" s="170">
        <v>1</v>
      </c>
      <c r="L761" s="170">
        <v>12</v>
      </c>
      <c r="M761" s="402">
        <v>50984.800000000003</v>
      </c>
      <c r="N761" s="170">
        <v>1</v>
      </c>
      <c r="O761" s="170">
        <v>6</v>
      </c>
      <c r="P761" s="402">
        <v>25306.799999999996</v>
      </c>
    </row>
    <row r="762" spans="1:16" ht="22.5" x14ac:dyDescent="0.2">
      <c r="A762" s="406" t="s">
        <v>17736</v>
      </c>
      <c r="B762" s="406" t="s">
        <v>2595</v>
      </c>
      <c r="C762" s="170" t="s">
        <v>2594</v>
      </c>
      <c r="D762" s="405" t="s">
        <v>19845</v>
      </c>
      <c r="E762" s="404">
        <v>4000</v>
      </c>
      <c r="F762" s="434">
        <v>9406186</v>
      </c>
      <c r="G762" s="403" t="s">
        <v>19844</v>
      </c>
      <c r="H762" s="170" t="s">
        <v>3215</v>
      </c>
      <c r="I762" s="170" t="s">
        <v>17747</v>
      </c>
      <c r="J762" s="155" t="s">
        <v>3215</v>
      </c>
      <c r="K762" s="170">
        <v>1</v>
      </c>
      <c r="L762" s="170">
        <v>12</v>
      </c>
      <c r="M762" s="402">
        <v>50911.46</v>
      </c>
      <c r="N762" s="170">
        <v>1</v>
      </c>
      <c r="O762" s="170">
        <v>6</v>
      </c>
      <c r="P762" s="402">
        <v>25306.799999999996</v>
      </c>
    </row>
    <row r="763" spans="1:16" ht="22.5" x14ac:dyDescent="0.2">
      <c r="A763" s="406" t="s">
        <v>17736</v>
      </c>
      <c r="B763" s="406" t="s">
        <v>2595</v>
      </c>
      <c r="C763" s="170" t="s">
        <v>2594</v>
      </c>
      <c r="D763" s="405" t="s">
        <v>19843</v>
      </c>
      <c r="E763" s="404">
        <v>5000</v>
      </c>
      <c r="F763" s="434">
        <v>23999179</v>
      </c>
      <c r="G763" s="403" t="s">
        <v>19842</v>
      </c>
      <c r="H763" s="170" t="s">
        <v>2753</v>
      </c>
      <c r="I763" s="170" t="s">
        <v>2602</v>
      </c>
      <c r="J763" s="155" t="s">
        <v>2753</v>
      </c>
      <c r="K763" s="170">
        <v>1</v>
      </c>
      <c r="L763" s="170">
        <v>12</v>
      </c>
      <c r="M763" s="402">
        <v>62989.8</v>
      </c>
      <c r="N763" s="170">
        <v>1</v>
      </c>
      <c r="O763" s="170">
        <v>6</v>
      </c>
      <c r="P763" s="402">
        <v>31306.799999999996</v>
      </c>
    </row>
    <row r="764" spans="1:16" ht="22.5" x14ac:dyDescent="0.2">
      <c r="A764" s="406" t="s">
        <v>17736</v>
      </c>
      <c r="B764" s="406" t="s">
        <v>2595</v>
      </c>
      <c r="C764" s="170" t="s">
        <v>2594</v>
      </c>
      <c r="D764" s="405" t="s">
        <v>19841</v>
      </c>
      <c r="E764" s="404">
        <v>5000</v>
      </c>
      <c r="F764" s="434">
        <v>43207557</v>
      </c>
      <c r="G764" s="403" t="s">
        <v>19840</v>
      </c>
      <c r="H764" s="170" t="s">
        <v>2753</v>
      </c>
      <c r="I764" s="170" t="s">
        <v>2602</v>
      </c>
      <c r="J764" s="155" t="s">
        <v>2753</v>
      </c>
      <c r="K764" s="170">
        <v>1</v>
      </c>
      <c r="L764" s="170">
        <v>12</v>
      </c>
      <c r="M764" s="402">
        <v>62989.8</v>
      </c>
      <c r="N764" s="170">
        <v>1</v>
      </c>
      <c r="O764" s="170">
        <v>6</v>
      </c>
      <c r="P764" s="402">
        <v>31306.799999999996</v>
      </c>
    </row>
    <row r="765" spans="1:16" ht="22.5" x14ac:dyDescent="0.2">
      <c r="A765" s="406" t="s">
        <v>17736</v>
      </c>
      <c r="B765" s="406" t="s">
        <v>2595</v>
      </c>
      <c r="C765" s="170" t="s">
        <v>2594</v>
      </c>
      <c r="D765" s="405" t="s">
        <v>19839</v>
      </c>
      <c r="E765" s="404">
        <v>5000</v>
      </c>
      <c r="F765" s="434">
        <v>22514667</v>
      </c>
      <c r="G765" s="403" t="s">
        <v>19838</v>
      </c>
      <c r="H765" s="170" t="s">
        <v>2627</v>
      </c>
      <c r="I765" s="170" t="s">
        <v>2602</v>
      </c>
      <c r="J765" s="155" t="s">
        <v>2627</v>
      </c>
      <c r="K765" s="170">
        <v>1</v>
      </c>
      <c r="L765" s="170">
        <v>12</v>
      </c>
      <c r="M765" s="402">
        <v>62989.8</v>
      </c>
      <c r="N765" s="170">
        <v>1</v>
      </c>
      <c r="O765" s="170">
        <v>6</v>
      </c>
      <c r="P765" s="402">
        <v>31306.799999999996</v>
      </c>
    </row>
    <row r="766" spans="1:16" ht="22.5" x14ac:dyDescent="0.2">
      <c r="A766" s="406" t="s">
        <v>17736</v>
      </c>
      <c r="B766" s="406" t="s">
        <v>2595</v>
      </c>
      <c r="C766" s="170" t="s">
        <v>2594</v>
      </c>
      <c r="D766" s="405" t="s">
        <v>19837</v>
      </c>
      <c r="E766" s="404">
        <v>4550</v>
      </c>
      <c r="F766" s="434">
        <v>22527340</v>
      </c>
      <c r="G766" s="403" t="s">
        <v>19836</v>
      </c>
      <c r="H766" s="170" t="s">
        <v>2753</v>
      </c>
      <c r="I766" s="170" t="s">
        <v>2602</v>
      </c>
      <c r="J766" s="155" t="s">
        <v>2753</v>
      </c>
      <c r="K766" s="170">
        <v>1</v>
      </c>
      <c r="L766" s="170">
        <v>12</v>
      </c>
      <c r="M766" s="402">
        <v>57589.8</v>
      </c>
      <c r="N766" s="170">
        <v>1</v>
      </c>
      <c r="O766" s="170">
        <v>6</v>
      </c>
      <c r="P766" s="402">
        <v>28606.799999999996</v>
      </c>
    </row>
    <row r="767" spans="1:16" ht="22.5" x14ac:dyDescent="0.2">
      <c r="A767" s="406" t="s">
        <v>17736</v>
      </c>
      <c r="B767" s="406" t="s">
        <v>2595</v>
      </c>
      <c r="C767" s="170" t="s">
        <v>2594</v>
      </c>
      <c r="D767" s="405" t="s">
        <v>9257</v>
      </c>
      <c r="E767" s="404">
        <v>3000</v>
      </c>
      <c r="F767" s="434">
        <v>40592493</v>
      </c>
      <c r="G767" s="403" t="s">
        <v>19835</v>
      </c>
      <c r="H767" s="170" t="s">
        <v>2892</v>
      </c>
      <c r="I767" s="170" t="s">
        <v>17733</v>
      </c>
      <c r="J767" s="155" t="s">
        <v>2892</v>
      </c>
      <c r="K767" s="170">
        <v>1</v>
      </c>
      <c r="L767" s="170">
        <v>12</v>
      </c>
      <c r="M767" s="402">
        <v>38722.559999999998</v>
      </c>
      <c r="N767" s="170">
        <v>1</v>
      </c>
      <c r="O767" s="170">
        <v>6</v>
      </c>
      <c r="P767" s="402">
        <v>19299.919999999998</v>
      </c>
    </row>
    <row r="768" spans="1:16" ht="22.5" x14ac:dyDescent="0.2">
      <c r="A768" s="406" t="s">
        <v>17736</v>
      </c>
      <c r="B768" s="406" t="s">
        <v>2595</v>
      </c>
      <c r="C768" s="170" t="s">
        <v>2594</v>
      </c>
      <c r="D768" s="405" t="s">
        <v>19307</v>
      </c>
      <c r="E768" s="404">
        <v>10000</v>
      </c>
      <c r="F768" s="434">
        <v>7925688</v>
      </c>
      <c r="G768" s="403" t="s">
        <v>19834</v>
      </c>
      <c r="H768" s="170" t="s">
        <v>2661</v>
      </c>
      <c r="I768" s="170" t="s">
        <v>2602</v>
      </c>
      <c r="J768" s="155" t="s">
        <v>2661</v>
      </c>
      <c r="K768" s="170">
        <v>1</v>
      </c>
      <c r="L768" s="170">
        <v>12</v>
      </c>
      <c r="M768" s="402">
        <v>122659.19</v>
      </c>
      <c r="N768" s="170">
        <v>1</v>
      </c>
      <c r="O768" s="170">
        <v>6</v>
      </c>
      <c r="P768" s="402">
        <v>61306.8</v>
      </c>
    </row>
    <row r="769" spans="1:16" ht="33.75" x14ac:dyDescent="0.2">
      <c r="A769" s="406" t="s">
        <v>17736</v>
      </c>
      <c r="B769" s="406" t="s">
        <v>2595</v>
      </c>
      <c r="C769" s="170" t="s">
        <v>2594</v>
      </c>
      <c r="D769" s="405" t="s">
        <v>19833</v>
      </c>
      <c r="E769" s="404">
        <v>3000</v>
      </c>
      <c r="F769" s="434">
        <v>76149336</v>
      </c>
      <c r="G769" s="403" t="s">
        <v>19832</v>
      </c>
      <c r="H769" s="170" t="s">
        <v>2897</v>
      </c>
      <c r="I769" s="170" t="s">
        <v>2589</v>
      </c>
      <c r="J769" s="155" t="s">
        <v>2897</v>
      </c>
      <c r="K769" s="170"/>
      <c r="L769" s="402">
        <v>0</v>
      </c>
      <c r="M769" s="402"/>
      <c r="N769" s="170">
        <v>1</v>
      </c>
      <c r="O769" s="170">
        <v>2</v>
      </c>
      <c r="P769" s="402">
        <v>4634.8</v>
      </c>
    </row>
    <row r="770" spans="1:16" ht="22.5" x14ac:dyDescent="0.2">
      <c r="A770" s="406" t="s">
        <v>17736</v>
      </c>
      <c r="B770" s="406" t="s">
        <v>2595</v>
      </c>
      <c r="C770" s="170" t="s">
        <v>2594</v>
      </c>
      <c r="D770" s="405" t="s">
        <v>19342</v>
      </c>
      <c r="E770" s="404">
        <v>7000</v>
      </c>
      <c r="F770" s="434">
        <v>47210347</v>
      </c>
      <c r="G770" s="403" t="s">
        <v>19831</v>
      </c>
      <c r="H770" s="170" t="s">
        <v>17773</v>
      </c>
      <c r="I770" s="170" t="s">
        <v>2589</v>
      </c>
      <c r="J770" s="155" t="s">
        <v>17773</v>
      </c>
      <c r="K770" s="170">
        <v>1</v>
      </c>
      <c r="L770" s="170">
        <v>2</v>
      </c>
      <c r="M770" s="402">
        <v>14511.64</v>
      </c>
      <c r="N770" s="170">
        <v>1</v>
      </c>
      <c r="O770" s="170">
        <v>6</v>
      </c>
      <c r="P770" s="402">
        <v>43306.8</v>
      </c>
    </row>
    <row r="771" spans="1:16" ht="22.5" x14ac:dyDescent="0.2">
      <c r="A771" s="406" t="s">
        <v>17736</v>
      </c>
      <c r="B771" s="406" t="s">
        <v>2595</v>
      </c>
      <c r="C771" s="170" t="s">
        <v>2594</v>
      </c>
      <c r="D771" s="405" t="s">
        <v>19169</v>
      </c>
      <c r="E771" s="404">
        <v>10000</v>
      </c>
      <c r="F771" s="434">
        <v>43143041</v>
      </c>
      <c r="G771" s="403" t="s">
        <v>19830</v>
      </c>
      <c r="H771" s="170" t="s">
        <v>2597</v>
      </c>
      <c r="I771" s="170" t="s">
        <v>2602</v>
      </c>
      <c r="J771" s="155" t="s">
        <v>2597</v>
      </c>
      <c r="K771" s="170">
        <v>1</v>
      </c>
      <c r="L771" s="170">
        <v>2</v>
      </c>
      <c r="M771" s="402">
        <v>20411.64</v>
      </c>
      <c r="N771" s="170">
        <v>1</v>
      </c>
      <c r="O771" s="170">
        <v>6</v>
      </c>
      <c r="P771" s="402">
        <v>61306.8</v>
      </c>
    </row>
    <row r="772" spans="1:16" ht="22.5" x14ac:dyDescent="0.2">
      <c r="A772" s="406" t="s">
        <v>17736</v>
      </c>
      <c r="B772" s="406" t="s">
        <v>2595</v>
      </c>
      <c r="C772" s="170" t="s">
        <v>2594</v>
      </c>
      <c r="D772" s="405" t="s">
        <v>17969</v>
      </c>
      <c r="E772" s="404">
        <v>7000</v>
      </c>
      <c r="F772" s="434">
        <v>40563160</v>
      </c>
      <c r="G772" s="403" t="s">
        <v>19829</v>
      </c>
      <c r="H772" s="170" t="s">
        <v>2597</v>
      </c>
      <c r="I772" s="170" t="s">
        <v>2602</v>
      </c>
      <c r="J772" s="155" t="s">
        <v>2597</v>
      </c>
      <c r="K772" s="170">
        <v>1</v>
      </c>
      <c r="L772" s="170">
        <v>12</v>
      </c>
      <c r="M772" s="402">
        <v>86955.77</v>
      </c>
      <c r="N772" s="170">
        <v>1</v>
      </c>
      <c r="O772" s="170">
        <v>6</v>
      </c>
      <c r="P772" s="402">
        <v>43306.8</v>
      </c>
    </row>
    <row r="773" spans="1:16" ht="22.5" x14ac:dyDescent="0.2">
      <c r="A773" s="406" t="s">
        <v>17736</v>
      </c>
      <c r="B773" s="406" t="s">
        <v>2595</v>
      </c>
      <c r="C773" s="170" t="s">
        <v>2594</v>
      </c>
      <c r="D773" s="405" t="s">
        <v>19828</v>
      </c>
      <c r="E773" s="404">
        <v>12000</v>
      </c>
      <c r="F773" s="434">
        <v>41763591</v>
      </c>
      <c r="G773" s="403" t="s">
        <v>19827</v>
      </c>
      <c r="H773" s="170" t="s">
        <v>3033</v>
      </c>
      <c r="I773" s="170" t="s">
        <v>2602</v>
      </c>
      <c r="J773" s="155" t="s">
        <v>3033</v>
      </c>
      <c r="K773" s="170">
        <v>1</v>
      </c>
      <c r="L773" s="170">
        <v>11</v>
      </c>
      <c r="M773" s="402">
        <v>132790.65</v>
      </c>
      <c r="N773" s="170">
        <v>1</v>
      </c>
      <c r="O773" s="170">
        <v>6</v>
      </c>
      <c r="P773" s="402">
        <v>73306.8</v>
      </c>
    </row>
    <row r="774" spans="1:16" ht="22.5" x14ac:dyDescent="0.2">
      <c r="A774" s="406" t="s">
        <v>17736</v>
      </c>
      <c r="B774" s="406" t="s">
        <v>2595</v>
      </c>
      <c r="C774" s="170" t="s">
        <v>2594</v>
      </c>
      <c r="D774" s="405" t="s">
        <v>19559</v>
      </c>
      <c r="E774" s="404">
        <v>8000</v>
      </c>
      <c r="F774" s="434">
        <v>41551416</v>
      </c>
      <c r="G774" s="403" t="s">
        <v>19826</v>
      </c>
      <c r="H774" s="170" t="s">
        <v>2753</v>
      </c>
      <c r="I774" s="170" t="s">
        <v>2602</v>
      </c>
      <c r="J774" s="155" t="s">
        <v>2753</v>
      </c>
      <c r="K774" s="170">
        <v>1</v>
      </c>
      <c r="L774" s="170">
        <v>12</v>
      </c>
      <c r="M774" s="402">
        <v>98864.79</v>
      </c>
      <c r="N774" s="170">
        <v>1</v>
      </c>
      <c r="O774" s="170">
        <v>6</v>
      </c>
      <c r="P774" s="402">
        <v>49306.8</v>
      </c>
    </row>
    <row r="775" spans="1:16" ht="22.5" x14ac:dyDescent="0.2">
      <c r="A775" s="406" t="s">
        <v>17736</v>
      </c>
      <c r="B775" s="406" t="s">
        <v>2595</v>
      </c>
      <c r="C775" s="170" t="s">
        <v>2594</v>
      </c>
      <c r="D775" s="405" t="s">
        <v>19825</v>
      </c>
      <c r="E775" s="404">
        <v>8000</v>
      </c>
      <c r="F775" s="434">
        <v>42319338</v>
      </c>
      <c r="G775" s="403" t="s">
        <v>19824</v>
      </c>
      <c r="H775" s="170" t="s">
        <v>2897</v>
      </c>
      <c r="I775" s="170" t="s">
        <v>2589</v>
      </c>
      <c r="J775" s="155" t="s">
        <v>2897</v>
      </c>
      <c r="K775" s="170">
        <v>1</v>
      </c>
      <c r="L775" s="170">
        <v>1</v>
      </c>
      <c r="M775" s="402">
        <v>5807.48</v>
      </c>
      <c r="N775" s="170">
        <v>1</v>
      </c>
      <c r="O775" s="170">
        <v>6</v>
      </c>
      <c r="P775" s="402">
        <v>49306.8</v>
      </c>
    </row>
    <row r="776" spans="1:16" ht="22.5" x14ac:dyDescent="0.2">
      <c r="A776" s="406" t="s">
        <v>17736</v>
      </c>
      <c r="B776" s="406" t="s">
        <v>2595</v>
      </c>
      <c r="C776" s="170" t="s">
        <v>2594</v>
      </c>
      <c r="D776" s="405" t="s">
        <v>19823</v>
      </c>
      <c r="E776" s="404">
        <v>7000</v>
      </c>
      <c r="F776" s="434">
        <v>40860105</v>
      </c>
      <c r="G776" s="403" t="s">
        <v>19822</v>
      </c>
      <c r="H776" s="170" t="s">
        <v>2597</v>
      </c>
      <c r="I776" s="170" t="s">
        <v>2602</v>
      </c>
      <c r="J776" s="155" t="s">
        <v>2597</v>
      </c>
      <c r="K776" s="170">
        <v>1</v>
      </c>
      <c r="L776" s="170">
        <v>12</v>
      </c>
      <c r="M776" s="402">
        <v>86746.26</v>
      </c>
      <c r="N776" s="170">
        <v>1</v>
      </c>
      <c r="O776" s="170">
        <v>6</v>
      </c>
      <c r="P776" s="402">
        <v>43306.8</v>
      </c>
    </row>
    <row r="777" spans="1:16" ht="22.5" x14ac:dyDescent="0.2">
      <c r="A777" s="406" t="s">
        <v>17736</v>
      </c>
      <c r="B777" s="406" t="s">
        <v>2595</v>
      </c>
      <c r="C777" s="170" t="s">
        <v>2594</v>
      </c>
      <c r="D777" s="405" t="s">
        <v>19821</v>
      </c>
      <c r="E777" s="404">
        <v>8500</v>
      </c>
      <c r="F777" s="434">
        <v>45492437</v>
      </c>
      <c r="G777" s="403" t="s">
        <v>19820</v>
      </c>
      <c r="H777" s="170" t="s">
        <v>2661</v>
      </c>
      <c r="I777" s="170" t="s">
        <v>2602</v>
      </c>
      <c r="J777" s="155" t="s">
        <v>2661</v>
      </c>
      <c r="K777" s="170">
        <v>1</v>
      </c>
      <c r="L777" s="170">
        <v>12</v>
      </c>
      <c r="M777" s="402">
        <v>104345.78</v>
      </c>
      <c r="N777" s="170">
        <v>1</v>
      </c>
      <c r="O777" s="170">
        <v>6</v>
      </c>
      <c r="P777" s="402">
        <v>52306.8</v>
      </c>
    </row>
    <row r="778" spans="1:16" ht="22.5" x14ac:dyDescent="0.2">
      <c r="A778" s="406" t="s">
        <v>17736</v>
      </c>
      <c r="B778" s="406" t="s">
        <v>2595</v>
      </c>
      <c r="C778" s="170" t="s">
        <v>2594</v>
      </c>
      <c r="D778" s="405" t="s">
        <v>19819</v>
      </c>
      <c r="E778" s="404">
        <v>12500</v>
      </c>
      <c r="F778" s="434">
        <v>9979155</v>
      </c>
      <c r="G778" s="403" t="s">
        <v>19818</v>
      </c>
      <c r="H778" s="170" t="s">
        <v>2627</v>
      </c>
      <c r="I778" s="170" t="s">
        <v>2602</v>
      </c>
      <c r="J778" s="155" t="s">
        <v>2627</v>
      </c>
      <c r="K778" s="170">
        <v>1</v>
      </c>
      <c r="L778" s="170">
        <v>12</v>
      </c>
      <c r="M778" s="402">
        <v>152772.78</v>
      </c>
      <c r="N778" s="170">
        <v>1</v>
      </c>
      <c r="O778" s="170">
        <v>6</v>
      </c>
      <c r="P778" s="402">
        <v>76306.8</v>
      </c>
    </row>
    <row r="779" spans="1:16" ht="22.5" x14ac:dyDescent="0.2">
      <c r="A779" s="406" t="s">
        <v>17736</v>
      </c>
      <c r="B779" s="406" t="s">
        <v>2595</v>
      </c>
      <c r="C779" s="170" t="s">
        <v>2594</v>
      </c>
      <c r="D779" s="405" t="s">
        <v>19817</v>
      </c>
      <c r="E779" s="404">
        <v>3000</v>
      </c>
      <c r="F779" s="434">
        <v>41350391</v>
      </c>
      <c r="G779" s="403" t="s">
        <v>19816</v>
      </c>
      <c r="H779" s="170" t="s">
        <v>19815</v>
      </c>
      <c r="I779" s="170" t="s">
        <v>17747</v>
      </c>
      <c r="J779" s="155" t="s">
        <v>19815</v>
      </c>
      <c r="K779" s="170">
        <v>1</v>
      </c>
      <c r="L779" s="170">
        <v>8</v>
      </c>
      <c r="M779" s="402">
        <v>25159.87</v>
      </c>
      <c r="N779" s="170">
        <v>1</v>
      </c>
      <c r="O779" s="170">
        <v>6</v>
      </c>
      <c r="P779" s="402">
        <v>19306.8</v>
      </c>
    </row>
    <row r="780" spans="1:16" ht="22.5" x14ac:dyDescent="0.2">
      <c r="A780" s="406" t="s">
        <v>17736</v>
      </c>
      <c r="B780" s="406" t="s">
        <v>2595</v>
      </c>
      <c r="C780" s="170" t="s">
        <v>2594</v>
      </c>
      <c r="D780" s="405" t="s">
        <v>19814</v>
      </c>
      <c r="E780" s="404">
        <v>4550</v>
      </c>
      <c r="F780" s="434">
        <v>43362701</v>
      </c>
      <c r="G780" s="403" t="s">
        <v>19813</v>
      </c>
      <c r="H780" s="170" t="s">
        <v>2753</v>
      </c>
      <c r="I780" s="170" t="s">
        <v>2602</v>
      </c>
      <c r="J780" s="155" t="s">
        <v>2753</v>
      </c>
      <c r="K780" s="170">
        <v>1</v>
      </c>
      <c r="L780" s="170">
        <v>12</v>
      </c>
      <c r="M780" s="402">
        <v>57589.8</v>
      </c>
      <c r="N780" s="170">
        <v>1</v>
      </c>
      <c r="O780" s="170">
        <v>6</v>
      </c>
      <c r="P780" s="402">
        <v>28606.799999999996</v>
      </c>
    </row>
    <row r="781" spans="1:16" ht="22.5" x14ac:dyDescent="0.2">
      <c r="A781" s="406" t="s">
        <v>17736</v>
      </c>
      <c r="B781" s="406" t="s">
        <v>2595</v>
      </c>
      <c r="C781" s="170" t="s">
        <v>2594</v>
      </c>
      <c r="D781" s="405" t="s">
        <v>18291</v>
      </c>
      <c r="E781" s="404">
        <v>5000</v>
      </c>
      <c r="F781" s="434">
        <v>40606813</v>
      </c>
      <c r="G781" s="403" t="s">
        <v>19812</v>
      </c>
      <c r="H781" s="170" t="s">
        <v>2753</v>
      </c>
      <c r="I781" s="170" t="s">
        <v>2602</v>
      </c>
      <c r="J781" s="155" t="s">
        <v>2753</v>
      </c>
      <c r="K781" s="170">
        <v>1</v>
      </c>
      <c r="L781" s="170">
        <v>12</v>
      </c>
      <c r="M781" s="402">
        <v>62982.16</v>
      </c>
      <c r="N781" s="170">
        <v>1</v>
      </c>
      <c r="O781" s="170">
        <v>6</v>
      </c>
      <c r="P781" s="402">
        <v>31306.799999999996</v>
      </c>
    </row>
    <row r="782" spans="1:16" ht="22.5" x14ac:dyDescent="0.2">
      <c r="A782" s="406" t="s">
        <v>17736</v>
      </c>
      <c r="B782" s="406" t="s">
        <v>2595</v>
      </c>
      <c r="C782" s="170" t="s">
        <v>2594</v>
      </c>
      <c r="D782" s="405" t="s">
        <v>19811</v>
      </c>
      <c r="E782" s="404">
        <v>7000</v>
      </c>
      <c r="F782" s="434">
        <v>72302432</v>
      </c>
      <c r="G782" s="403" t="s">
        <v>19810</v>
      </c>
      <c r="H782" s="170" t="s">
        <v>2897</v>
      </c>
      <c r="I782" s="170" t="s">
        <v>2589</v>
      </c>
      <c r="J782" s="155" t="s">
        <v>2897</v>
      </c>
      <c r="K782" s="170">
        <v>1</v>
      </c>
      <c r="L782" s="170">
        <v>3</v>
      </c>
      <c r="M782" s="402">
        <v>22022.45</v>
      </c>
      <c r="N782" s="170">
        <v>1</v>
      </c>
      <c r="O782" s="170">
        <v>6</v>
      </c>
      <c r="P782" s="402">
        <v>43306.8</v>
      </c>
    </row>
    <row r="783" spans="1:16" ht="22.5" x14ac:dyDescent="0.2">
      <c r="A783" s="406" t="s">
        <v>17736</v>
      </c>
      <c r="B783" s="406" t="s">
        <v>2595</v>
      </c>
      <c r="C783" s="170" t="s">
        <v>2594</v>
      </c>
      <c r="D783" s="405" t="s">
        <v>18241</v>
      </c>
      <c r="E783" s="404">
        <v>2500</v>
      </c>
      <c r="F783" s="434">
        <v>43470674</v>
      </c>
      <c r="G783" s="403" t="s">
        <v>19809</v>
      </c>
      <c r="H783" s="170" t="s">
        <v>2892</v>
      </c>
      <c r="I783" s="170" t="s">
        <v>17733</v>
      </c>
      <c r="J783" s="155" t="s">
        <v>2892</v>
      </c>
      <c r="K783" s="170">
        <v>1</v>
      </c>
      <c r="L783" s="170">
        <v>12</v>
      </c>
      <c r="M783" s="402">
        <v>32732.87</v>
      </c>
      <c r="N783" s="170">
        <v>1</v>
      </c>
      <c r="O783" s="170">
        <v>6</v>
      </c>
      <c r="P783" s="402">
        <v>16306.8</v>
      </c>
    </row>
    <row r="784" spans="1:16" ht="22.5" x14ac:dyDescent="0.2">
      <c r="A784" s="406" t="s">
        <v>17736</v>
      </c>
      <c r="B784" s="406" t="s">
        <v>2595</v>
      </c>
      <c r="C784" s="170" t="s">
        <v>2594</v>
      </c>
      <c r="D784" s="405" t="s">
        <v>19808</v>
      </c>
      <c r="E784" s="404">
        <v>5000</v>
      </c>
      <c r="F784" s="434">
        <v>21557857</v>
      </c>
      <c r="G784" s="403" t="s">
        <v>19807</v>
      </c>
      <c r="H784" s="170" t="s">
        <v>2627</v>
      </c>
      <c r="I784" s="170" t="s">
        <v>2602</v>
      </c>
      <c r="J784" s="155" t="s">
        <v>2627</v>
      </c>
      <c r="K784" s="170">
        <v>1</v>
      </c>
      <c r="L784" s="170">
        <v>12</v>
      </c>
      <c r="M784" s="402">
        <v>62656.49</v>
      </c>
      <c r="N784" s="170">
        <v>1</v>
      </c>
      <c r="O784" s="170">
        <v>6</v>
      </c>
      <c r="P784" s="402">
        <v>31306.799999999996</v>
      </c>
    </row>
    <row r="785" spans="1:16" ht="22.5" x14ac:dyDescent="0.2">
      <c r="A785" s="406" t="s">
        <v>17736</v>
      </c>
      <c r="B785" s="406" t="s">
        <v>2595</v>
      </c>
      <c r="C785" s="170" t="s">
        <v>2594</v>
      </c>
      <c r="D785" s="405" t="s">
        <v>19806</v>
      </c>
      <c r="E785" s="404">
        <v>5000</v>
      </c>
      <c r="F785" s="434">
        <v>42394454</v>
      </c>
      <c r="G785" s="403" t="s">
        <v>19805</v>
      </c>
      <c r="H785" s="170" t="s">
        <v>6239</v>
      </c>
      <c r="I785" s="170" t="s">
        <v>2602</v>
      </c>
      <c r="J785" s="155" t="s">
        <v>6239</v>
      </c>
      <c r="K785" s="170">
        <v>1</v>
      </c>
      <c r="L785" s="170">
        <v>0</v>
      </c>
      <c r="M785" s="402">
        <v>2141.9299999999998</v>
      </c>
      <c r="N785" s="170"/>
      <c r="O785" s="402">
        <v>0</v>
      </c>
      <c r="P785" s="402"/>
    </row>
    <row r="786" spans="1:16" ht="22.5" x14ac:dyDescent="0.2">
      <c r="A786" s="406" t="s">
        <v>17736</v>
      </c>
      <c r="B786" s="406" t="s">
        <v>2595</v>
      </c>
      <c r="C786" s="170" t="s">
        <v>2594</v>
      </c>
      <c r="D786" s="405" t="s">
        <v>19506</v>
      </c>
      <c r="E786" s="404">
        <v>2500</v>
      </c>
      <c r="F786" s="434">
        <v>41409432</v>
      </c>
      <c r="G786" s="403" t="s">
        <v>19804</v>
      </c>
      <c r="H786" s="170" t="s">
        <v>6246</v>
      </c>
      <c r="I786" s="170" t="s">
        <v>19803</v>
      </c>
      <c r="J786" s="155" t="s">
        <v>6246</v>
      </c>
      <c r="K786" s="170">
        <v>1</v>
      </c>
      <c r="L786" s="170">
        <v>7</v>
      </c>
      <c r="M786" s="402">
        <v>17253.939999999999</v>
      </c>
      <c r="N786" s="170"/>
      <c r="O786" s="402">
        <v>0</v>
      </c>
      <c r="P786" s="402"/>
    </row>
    <row r="787" spans="1:16" ht="22.5" x14ac:dyDescent="0.2">
      <c r="A787" s="406" t="s">
        <v>17736</v>
      </c>
      <c r="B787" s="406" t="s">
        <v>2595</v>
      </c>
      <c r="C787" s="170" t="s">
        <v>2594</v>
      </c>
      <c r="D787" s="405" t="s">
        <v>18135</v>
      </c>
      <c r="E787" s="404">
        <v>9500</v>
      </c>
      <c r="F787" s="434">
        <v>42502006</v>
      </c>
      <c r="G787" s="403" t="s">
        <v>19802</v>
      </c>
      <c r="H787" s="170" t="s">
        <v>2661</v>
      </c>
      <c r="I787" s="170" t="s">
        <v>2602</v>
      </c>
      <c r="J787" s="155" t="s">
        <v>2661</v>
      </c>
      <c r="K787" s="170"/>
      <c r="L787" s="402">
        <v>0</v>
      </c>
      <c r="M787" s="402"/>
      <c r="N787" s="170">
        <v>1</v>
      </c>
      <c r="O787" s="170">
        <v>6</v>
      </c>
      <c r="P787" s="402">
        <v>56406.8</v>
      </c>
    </row>
    <row r="788" spans="1:16" ht="22.5" x14ac:dyDescent="0.2">
      <c r="A788" s="406" t="s">
        <v>17736</v>
      </c>
      <c r="B788" s="406" t="s">
        <v>2595</v>
      </c>
      <c r="C788" s="170" t="s">
        <v>2594</v>
      </c>
      <c r="D788" s="405" t="s">
        <v>19801</v>
      </c>
      <c r="E788" s="404">
        <v>8500</v>
      </c>
      <c r="F788" s="434">
        <v>43018571</v>
      </c>
      <c r="G788" s="403" t="s">
        <v>19800</v>
      </c>
      <c r="H788" s="170" t="s">
        <v>2753</v>
      </c>
      <c r="I788" s="170" t="s">
        <v>2602</v>
      </c>
      <c r="J788" s="155" t="s">
        <v>2753</v>
      </c>
      <c r="K788" s="170"/>
      <c r="L788" s="402">
        <v>0</v>
      </c>
      <c r="M788" s="402"/>
      <c r="N788" s="170">
        <v>1</v>
      </c>
      <c r="O788" s="170">
        <v>6</v>
      </c>
      <c r="P788" s="402">
        <v>49473.47</v>
      </c>
    </row>
    <row r="789" spans="1:16" ht="22.5" x14ac:dyDescent="0.2">
      <c r="A789" s="406" t="s">
        <v>17736</v>
      </c>
      <c r="B789" s="406" t="s">
        <v>2595</v>
      </c>
      <c r="C789" s="170" t="s">
        <v>2594</v>
      </c>
      <c r="D789" s="405" t="s">
        <v>19799</v>
      </c>
      <c r="E789" s="404">
        <v>15600</v>
      </c>
      <c r="F789" s="434">
        <v>7198228</v>
      </c>
      <c r="G789" s="403" t="s">
        <v>19798</v>
      </c>
      <c r="H789" s="170" t="s">
        <v>19797</v>
      </c>
      <c r="I789" s="170" t="s">
        <v>2602</v>
      </c>
      <c r="J789" s="155" t="s">
        <v>19797</v>
      </c>
      <c r="K789" s="170"/>
      <c r="L789" s="402">
        <v>0</v>
      </c>
      <c r="M789" s="402"/>
      <c r="N789" s="170">
        <v>1</v>
      </c>
      <c r="O789" s="170">
        <v>6</v>
      </c>
      <c r="P789" s="402">
        <v>90746.800000000017</v>
      </c>
    </row>
    <row r="790" spans="1:16" ht="22.5" x14ac:dyDescent="0.2">
      <c r="A790" s="406" t="s">
        <v>17736</v>
      </c>
      <c r="B790" s="406" t="s">
        <v>2595</v>
      </c>
      <c r="C790" s="170" t="s">
        <v>2594</v>
      </c>
      <c r="D790" s="405" t="s">
        <v>19796</v>
      </c>
      <c r="E790" s="404">
        <v>5000</v>
      </c>
      <c r="F790" s="434">
        <v>40445787</v>
      </c>
      <c r="G790" s="403" t="s">
        <v>19795</v>
      </c>
      <c r="H790" s="170" t="s">
        <v>2753</v>
      </c>
      <c r="I790" s="170" t="s">
        <v>2602</v>
      </c>
      <c r="J790" s="155" t="s">
        <v>2753</v>
      </c>
      <c r="K790" s="170">
        <v>1</v>
      </c>
      <c r="L790" s="170">
        <v>11</v>
      </c>
      <c r="M790" s="402">
        <v>57482.32</v>
      </c>
      <c r="N790" s="170">
        <v>1</v>
      </c>
      <c r="O790" s="170">
        <v>6</v>
      </c>
      <c r="P790" s="402">
        <v>31306.799999999996</v>
      </c>
    </row>
    <row r="791" spans="1:16" ht="22.5" x14ac:dyDescent="0.2">
      <c r="A791" s="406" t="s">
        <v>17736</v>
      </c>
      <c r="B791" s="406" t="s">
        <v>2595</v>
      </c>
      <c r="C791" s="170" t="s">
        <v>2594</v>
      </c>
      <c r="D791" s="405" t="s">
        <v>19794</v>
      </c>
      <c r="E791" s="404">
        <v>4000</v>
      </c>
      <c r="F791" s="434">
        <v>41300771</v>
      </c>
      <c r="G791" s="403" t="s">
        <v>19793</v>
      </c>
      <c r="H791" s="170" t="s">
        <v>6239</v>
      </c>
      <c r="I791" s="170" t="s">
        <v>2602</v>
      </c>
      <c r="J791" s="155" t="s">
        <v>7458</v>
      </c>
      <c r="K791" s="170">
        <v>1</v>
      </c>
      <c r="L791" s="170">
        <v>2</v>
      </c>
      <c r="M791" s="402">
        <v>7840.82</v>
      </c>
      <c r="N791" s="170"/>
      <c r="O791" s="402">
        <v>0</v>
      </c>
      <c r="P791" s="402"/>
    </row>
    <row r="792" spans="1:16" ht="33.75" x14ac:dyDescent="0.2">
      <c r="A792" s="406" t="s">
        <v>17736</v>
      </c>
      <c r="B792" s="406" t="s">
        <v>2595</v>
      </c>
      <c r="C792" s="170" t="s">
        <v>2594</v>
      </c>
      <c r="D792" s="405" t="s">
        <v>19792</v>
      </c>
      <c r="E792" s="404">
        <v>2500</v>
      </c>
      <c r="F792" s="434">
        <v>43726351</v>
      </c>
      <c r="G792" s="403" t="s">
        <v>19791</v>
      </c>
      <c r="H792" s="170" t="s">
        <v>19789</v>
      </c>
      <c r="I792" s="170" t="s">
        <v>19790</v>
      </c>
      <c r="J792" s="155" t="s">
        <v>19789</v>
      </c>
      <c r="K792" s="170">
        <v>1</v>
      </c>
      <c r="L792" s="170">
        <v>1</v>
      </c>
      <c r="M792" s="402">
        <v>2207.5</v>
      </c>
      <c r="N792" s="170">
        <v>1</v>
      </c>
      <c r="O792" s="170">
        <v>6</v>
      </c>
      <c r="P792" s="402">
        <v>16306.8</v>
      </c>
    </row>
    <row r="793" spans="1:16" ht="22.5" x14ac:dyDescent="0.2">
      <c r="A793" s="406" t="s">
        <v>17736</v>
      </c>
      <c r="B793" s="406" t="s">
        <v>2595</v>
      </c>
      <c r="C793" s="170" t="s">
        <v>2594</v>
      </c>
      <c r="D793" s="405" t="s">
        <v>19029</v>
      </c>
      <c r="E793" s="404">
        <v>10000</v>
      </c>
      <c r="F793" s="434">
        <v>44460961</v>
      </c>
      <c r="G793" s="403" t="s">
        <v>19788</v>
      </c>
      <c r="H793" s="170" t="s">
        <v>4810</v>
      </c>
      <c r="I793" s="170" t="s">
        <v>2602</v>
      </c>
      <c r="J793" s="155" t="s">
        <v>7458</v>
      </c>
      <c r="K793" s="170">
        <v>1</v>
      </c>
      <c r="L793" s="170">
        <v>1</v>
      </c>
      <c r="M793" s="402">
        <v>12789.43</v>
      </c>
      <c r="N793" s="170"/>
      <c r="O793" s="402">
        <v>0</v>
      </c>
      <c r="P793" s="402"/>
    </row>
    <row r="794" spans="1:16" ht="22.5" x14ac:dyDescent="0.2">
      <c r="A794" s="406" t="s">
        <v>17736</v>
      </c>
      <c r="B794" s="406" t="s">
        <v>2595</v>
      </c>
      <c r="C794" s="170" t="s">
        <v>2594</v>
      </c>
      <c r="D794" s="405" t="s">
        <v>19787</v>
      </c>
      <c r="E794" s="404">
        <v>3500</v>
      </c>
      <c r="F794" s="434">
        <v>40513598</v>
      </c>
      <c r="G794" s="403" t="s">
        <v>19786</v>
      </c>
      <c r="H794" s="170" t="s">
        <v>2597</v>
      </c>
      <c r="I794" s="170" t="s">
        <v>2589</v>
      </c>
      <c r="J794" s="155" t="s">
        <v>2597</v>
      </c>
      <c r="K794" s="170">
        <v>1</v>
      </c>
      <c r="L794" s="170">
        <v>12</v>
      </c>
      <c r="M794" s="402">
        <v>44976.67</v>
      </c>
      <c r="N794" s="170">
        <v>1</v>
      </c>
      <c r="O794" s="170">
        <v>6</v>
      </c>
      <c r="P794" s="402">
        <v>22306.799999999996</v>
      </c>
    </row>
    <row r="795" spans="1:16" ht="22.5" x14ac:dyDescent="0.2">
      <c r="A795" s="406" t="s">
        <v>17736</v>
      </c>
      <c r="B795" s="406" t="s">
        <v>2595</v>
      </c>
      <c r="C795" s="170" t="s">
        <v>2594</v>
      </c>
      <c r="D795" s="405" t="s">
        <v>6304</v>
      </c>
      <c r="E795" s="404">
        <v>6000</v>
      </c>
      <c r="F795" s="434">
        <v>43484791</v>
      </c>
      <c r="G795" s="403" t="s">
        <v>19785</v>
      </c>
      <c r="H795" s="170" t="s">
        <v>2662</v>
      </c>
      <c r="I795" s="170" t="s">
        <v>2589</v>
      </c>
      <c r="J795" s="155" t="s">
        <v>2662</v>
      </c>
      <c r="K795" s="170">
        <v>1</v>
      </c>
      <c r="L795" s="170">
        <v>12</v>
      </c>
      <c r="M795" s="402">
        <v>74871.87</v>
      </c>
      <c r="N795" s="170">
        <v>1</v>
      </c>
      <c r="O795" s="170">
        <v>6</v>
      </c>
      <c r="P795" s="402">
        <v>37306.800000000003</v>
      </c>
    </row>
    <row r="796" spans="1:16" ht="22.5" x14ac:dyDescent="0.2">
      <c r="A796" s="406" t="s">
        <v>17736</v>
      </c>
      <c r="B796" s="406" t="s">
        <v>2595</v>
      </c>
      <c r="C796" s="170" t="s">
        <v>2594</v>
      </c>
      <c r="D796" s="405" t="s">
        <v>18915</v>
      </c>
      <c r="E796" s="404">
        <v>5000</v>
      </c>
      <c r="F796" s="434">
        <v>70925524</v>
      </c>
      <c r="G796" s="403" t="s">
        <v>19784</v>
      </c>
      <c r="H796" s="170" t="s">
        <v>6299</v>
      </c>
      <c r="I796" s="170" t="s">
        <v>2602</v>
      </c>
      <c r="J796" s="155" t="s">
        <v>6299</v>
      </c>
      <c r="K796" s="170">
        <v>1</v>
      </c>
      <c r="L796" s="170">
        <v>9</v>
      </c>
      <c r="M796" s="402">
        <v>45303.47</v>
      </c>
      <c r="N796" s="170"/>
      <c r="O796" s="402">
        <v>0</v>
      </c>
      <c r="P796" s="402"/>
    </row>
    <row r="797" spans="1:16" ht="22.5" x14ac:dyDescent="0.2">
      <c r="A797" s="406" t="s">
        <v>17736</v>
      </c>
      <c r="B797" s="406" t="s">
        <v>2595</v>
      </c>
      <c r="C797" s="170" t="s">
        <v>2594</v>
      </c>
      <c r="D797" s="405" t="s">
        <v>19783</v>
      </c>
      <c r="E797" s="404">
        <v>7000</v>
      </c>
      <c r="F797" s="434">
        <v>46545287</v>
      </c>
      <c r="G797" s="403" t="s">
        <v>19782</v>
      </c>
      <c r="H797" s="170" t="s">
        <v>2627</v>
      </c>
      <c r="I797" s="170" t="s">
        <v>2602</v>
      </c>
      <c r="J797" s="155" t="s">
        <v>2627</v>
      </c>
      <c r="K797" s="170">
        <v>1</v>
      </c>
      <c r="L797" s="170">
        <v>6</v>
      </c>
      <c r="M797" s="402">
        <v>42011.57</v>
      </c>
      <c r="N797" s="170">
        <v>1</v>
      </c>
      <c r="O797" s="170">
        <v>6</v>
      </c>
      <c r="P797" s="402">
        <v>43306.8</v>
      </c>
    </row>
    <row r="798" spans="1:16" ht="22.5" x14ac:dyDescent="0.2">
      <c r="A798" s="406" t="s">
        <v>17736</v>
      </c>
      <c r="B798" s="406" t="s">
        <v>2595</v>
      </c>
      <c r="C798" s="170" t="s">
        <v>2594</v>
      </c>
      <c r="D798" s="405" t="s">
        <v>19083</v>
      </c>
      <c r="E798" s="404">
        <v>12000</v>
      </c>
      <c r="F798" s="434">
        <v>43615403</v>
      </c>
      <c r="G798" s="403" t="s">
        <v>19781</v>
      </c>
      <c r="H798" s="170" t="s">
        <v>2753</v>
      </c>
      <c r="I798" s="170" t="s">
        <v>2602</v>
      </c>
      <c r="J798" s="155" t="s">
        <v>2753</v>
      </c>
      <c r="K798" s="170">
        <v>1</v>
      </c>
      <c r="L798" s="170">
        <v>3</v>
      </c>
      <c r="M798" s="402">
        <v>37022.449999999997</v>
      </c>
      <c r="N798" s="170">
        <v>1</v>
      </c>
      <c r="O798" s="170">
        <v>6</v>
      </c>
      <c r="P798" s="402">
        <v>73306.8</v>
      </c>
    </row>
    <row r="799" spans="1:16" ht="22.5" x14ac:dyDescent="0.2">
      <c r="A799" s="406" t="s">
        <v>17736</v>
      </c>
      <c r="B799" s="406" t="s">
        <v>2595</v>
      </c>
      <c r="C799" s="170" t="s">
        <v>2594</v>
      </c>
      <c r="D799" s="405" t="s">
        <v>18141</v>
      </c>
      <c r="E799" s="404">
        <v>15600</v>
      </c>
      <c r="F799" s="434">
        <v>42029957</v>
      </c>
      <c r="G799" s="403" t="s">
        <v>19780</v>
      </c>
      <c r="H799" s="170" t="s">
        <v>2661</v>
      </c>
      <c r="I799" s="170" t="s">
        <v>2602</v>
      </c>
      <c r="J799" s="155" t="s">
        <v>2661</v>
      </c>
      <c r="K799" s="170"/>
      <c r="L799" s="402">
        <v>0</v>
      </c>
      <c r="M799" s="402"/>
      <c r="N799" s="170">
        <v>1</v>
      </c>
      <c r="O799" s="170">
        <v>6</v>
      </c>
      <c r="P799" s="402">
        <v>92306.800000000017</v>
      </c>
    </row>
    <row r="800" spans="1:16" ht="22.5" x14ac:dyDescent="0.2">
      <c r="A800" s="406" t="s">
        <v>17736</v>
      </c>
      <c r="B800" s="406" t="s">
        <v>2595</v>
      </c>
      <c r="C800" s="170" t="s">
        <v>2594</v>
      </c>
      <c r="D800" s="405" t="s">
        <v>7350</v>
      </c>
      <c r="E800" s="404">
        <v>3500</v>
      </c>
      <c r="F800" s="434">
        <v>46646660</v>
      </c>
      <c r="G800" s="403" t="s">
        <v>19779</v>
      </c>
      <c r="H800" s="170" t="s">
        <v>2795</v>
      </c>
      <c r="I800" s="170" t="s">
        <v>2602</v>
      </c>
      <c r="J800" s="155" t="s">
        <v>2795</v>
      </c>
      <c r="K800" s="170"/>
      <c r="L800" s="402">
        <v>0</v>
      </c>
      <c r="M800" s="402"/>
      <c r="N800" s="170">
        <v>1</v>
      </c>
      <c r="O800" s="170">
        <v>2</v>
      </c>
      <c r="P800" s="402">
        <v>5498.13</v>
      </c>
    </row>
    <row r="801" spans="1:16" ht="22.5" x14ac:dyDescent="0.2">
      <c r="A801" s="406" t="s">
        <v>17736</v>
      </c>
      <c r="B801" s="406" t="s">
        <v>2595</v>
      </c>
      <c r="C801" s="170" t="s">
        <v>2594</v>
      </c>
      <c r="D801" s="405" t="s">
        <v>19286</v>
      </c>
      <c r="E801" s="404">
        <v>12000</v>
      </c>
      <c r="F801" s="434">
        <v>40279325</v>
      </c>
      <c r="G801" s="403" t="s">
        <v>19778</v>
      </c>
      <c r="H801" s="170" t="s">
        <v>2627</v>
      </c>
      <c r="I801" s="170" t="s">
        <v>2602</v>
      </c>
      <c r="J801" s="155" t="s">
        <v>2627</v>
      </c>
      <c r="K801" s="170">
        <v>1</v>
      </c>
      <c r="L801" s="170">
        <v>12</v>
      </c>
      <c r="M801" s="402">
        <v>146978.13</v>
      </c>
      <c r="N801" s="170">
        <v>1</v>
      </c>
      <c r="O801" s="170">
        <v>6</v>
      </c>
      <c r="P801" s="402">
        <v>73306.8</v>
      </c>
    </row>
    <row r="802" spans="1:16" ht="22.5" x14ac:dyDescent="0.2">
      <c r="A802" s="406" t="s">
        <v>17736</v>
      </c>
      <c r="B802" s="406" t="s">
        <v>2595</v>
      </c>
      <c r="C802" s="170" t="s">
        <v>2594</v>
      </c>
      <c r="D802" s="405" t="s">
        <v>19777</v>
      </c>
      <c r="E802" s="404">
        <v>3000</v>
      </c>
      <c r="F802" s="434">
        <v>40557432</v>
      </c>
      <c r="G802" s="403" t="s">
        <v>19776</v>
      </c>
      <c r="H802" s="170" t="s">
        <v>3375</v>
      </c>
      <c r="I802" s="170" t="s">
        <v>17747</v>
      </c>
      <c r="J802" s="155" t="s">
        <v>3375</v>
      </c>
      <c r="K802" s="170">
        <v>1</v>
      </c>
      <c r="L802" s="170">
        <v>12</v>
      </c>
      <c r="M802" s="402">
        <v>38939.18</v>
      </c>
      <c r="N802" s="170">
        <v>1</v>
      </c>
      <c r="O802" s="170">
        <v>6</v>
      </c>
      <c r="P802" s="402">
        <v>19306.8</v>
      </c>
    </row>
    <row r="803" spans="1:16" ht="22.5" x14ac:dyDescent="0.2">
      <c r="A803" s="406" t="s">
        <v>17736</v>
      </c>
      <c r="B803" s="406" t="s">
        <v>2595</v>
      </c>
      <c r="C803" s="170" t="s">
        <v>2594</v>
      </c>
      <c r="D803" s="405" t="s">
        <v>19554</v>
      </c>
      <c r="E803" s="404">
        <v>5000</v>
      </c>
      <c r="F803" s="434">
        <v>8872729</v>
      </c>
      <c r="G803" s="403" t="s">
        <v>19775</v>
      </c>
      <c r="H803" s="170" t="s">
        <v>19774</v>
      </c>
      <c r="I803" s="170" t="s">
        <v>2602</v>
      </c>
      <c r="J803" s="155" t="s">
        <v>19774</v>
      </c>
      <c r="K803" s="170">
        <v>1</v>
      </c>
      <c r="L803" s="170">
        <v>12</v>
      </c>
      <c r="M803" s="402">
        <v>62239.15</v>
      </c>
      <c r="N803" s="170">
        <v>1</v>
      </c>
      <c r="O803" s="170">
        <v>6</v>
      </c>
      <c r="P803" s="402">
        <v>31306.799999999996</v>
      </c>
    </row>
    <row r="804" spans="1:16" ht="22.5" x14ac:dyDescent="0.2">
      <c r="A804" s="406" t="s">
        <v>17736</v>
      </c>
      <c r="B804" s="406" t="s">
        <v>2595</v>
      </c>
      <c r="C804" s="170" t="s">
        <v>2594</v>
      </c>
      <c r="D804" s="405" t="s">
        <v>19773</v>
      </c>
      <c r="E804" s="404">
        <v>3000</v>
      </c>
      <c r="F804" s="434">
        <v>47865369</v>
      </c>
      <c r="G804" s="403" t="s">
        <v>19772</v>
      </c>
      <c r="H804" s="170" t="s">
        <v>2627</v>
      </c>
      <c r="I804" s="170" t="s">
        <v>2602</v>
      </c>
      <c r="J804" s="155" t="s">
        <v>2627</v>
      </c>
      <c r="K804" s="170">
        <v>1</v>
      </c>
      <c r="L804" s="170">
        <v>3</v>
      </c>
      <c r="M804" s="402">
        <v>10022.450000000001</v>
      </c>
      <c r="N804" s="170">
        <v>1</v>
      </c>
      <c r="O804" s="170">
        <v>6</v>
      </c>
      <c r="P804" s="402">
        <v>19306.8</v>
      </c>
    </row>
    <row r="805" spans="1:16" ht="22.5" x14ac:dyDescent="0.2">
      <c r="A805" s="406" t="s">
        <v>17736</v>
      </c>
      <c r="B805" s="406" t="s">
        <v>2595</v>
      </c>
      <c r="C805" s="170" t="s">
        <v>2594</v>
      </c>
      <c r="D805" s="405" t="s">
        <v>19771</v>
      </c>
      <c r="E805" s="404">
        <v>6000</v>
      </c>
      <c r="F805" s="434">
        <v>6771179</v>
      </c>
      <c r="G805" s="403" t="s">
        <v>19770</v>
      </c>
      <c r="H805" s="170" t="s">
        <v>2597</v>
      </c>
      <c r="I805" s="170" t="s">
        <v>2602</v>
      </c>
      <c r="J805" s="155" t="s">
        <v>2597</v>
      </c>
      <c r="K805" s="170">
        <v>1</v>
      </c>
      <c r="L805" s="170">
        <v>10</v>
      </c>
      <c r="M805" s="402">
        <v>58772.89</v>
      </c>
      <c r="N805" s="170">
        <v>1</v>
      </c>
      <c r="O805" s="170">
        <v>6</v>
      </c>
      <c r="P805" s="402">
        <v>37306.800000000003</v>
      </c>
    </row>
    <row r="806" spans="1:16" ht="22.5" x14ac:dyDescent="0.2">
      <c r="A806" s="406" t="s">
        <v>17736</v>
      </c>
      <c r="B806" s="406" t="s">
        <v>2595</v>
      </c>
      <c r="C806" s="170" t="s">
        <v>2594</v>
      </c>
      <c r="D806" s="405" t="s">
        <v>19769</v>
      </c>
      <c r="E806" s="404">
        <v>11000</v>
      </c>
      <c r="F806" s="434">
        <v>10224861</v>
      </c>
      <c r="G806" s="403" t="s">
        <v>19768</v>
      </c>
      <c r="H806" s="170" t="s">
        <v>2661</v>
      </c>
      <c r="I806" s="170" t="s">
        <v>2602</v>
      </c>
      <c r="J806" s="155" t="s">
        <v>2661</v>
      </c>
      <c r="K806" s="170">
        <v>1</v>
      </c>
      <c r="L806" s="170">
        <v>12</v>
      </c>
      <c r="M806" s="402">
        <v>134965.35999999999</v>
      </c>
      <c r="N806" s="170">
        <v>1</v>
      </c>
      <c r="O806" s="170">
        <v>6</v>
      </c>
      <c r="P806" s="402">
        <v>67306.8</v>
      </c>
    </row>
    <row r="807" spans="1:16" ht="22.5" x14ac:dyDescent="0.2">
      <c r="A807" s="406" t="s">
        <v>17736</v>
      </c>
      <c r="B807" s="406" t="s">
        <v>2595</v>
      </c>
      <c r="C807" s="170" t="s">
        <v>2594</v>
      </c>
      <c r="D807" s="405" t="s">
        <v>18867</v>
      </c>
      <c r="E807" s="404">
        <v>6500</v>
      </c>
      <c r="F807" s="434">
        <v>44420218</v>
      </c>
      <c r="G807" s="403" t="s">
        <v>19767</v>
      </c>
      <c r="H807" s="170" t="s">
        <v>6365</v>
      </c>
      <c r="I807" s="170" t="s">
        <v>2602</v>
      </c>
      <c r="J807" s="155" t="s">
        <v>6365</v>
      </c>
      <c r="K807" s="170">
        <v>1</v>
      </c>
      <c r="L807" s="170">
        <v>0</v>
      </c>
      <c r="M807" s="402">
        <v>2322.7600000000002</v>
      </c>
      <c r="N807" s="170"/>
      <c r="O807" s="402">
        <v>0</v>
      </c>
      <c r="P807" s="402"/>
    </row>
    <row r="808" spans="1:16" ht="22.5" x14ac:dyDescent="0.2">
      <c r="A808" s="406" t="s">
        <v>17736</v>
      </c>
      <c r="B808" s="406" t="s">
        <v>2595</v>
      </c>
      <c r="C808" s="170" t="s">
        <v>2594</v>
      </c>
      <c r="D808" s="405" t="s">
        <v>19766</v>
      </c>
      <c r="E808" s="404">
        <v>6500</v>
      </c>
      <c r="F808" s="434">
        <v>40758136</v>
      </c>
      <c r="G808" s="403" t="s">
        <v>19765</v>
      </c>
      <c r="H808" s="170" t="s">
        <v>2753</v>
      </c>
      <c r="I808" s="170" t="s">
        <v>2602</v>
      </c>
      <c r="J808" s="155" t="s">
        <v>2753</v>
      </c>
      <c r="K808" s="170">
        <v>1</v>
      </c>
      <c r="L808" s="170">
        <v>12</v>
      </c>
      <c r="M808" s="402">
        <v>80963.62</v>
      </c>
      <c r="N808" s="170">
        <v>1</v>
      </c>
      <c r="O808" s="170">
        <v>6</v>
      </c>
      <c r="P808" s="402">
        <v>40306.800000000003</v>
      </c>
    </row>
    <row r="809" spans="1:16" ht="22.5" x14ac:dyDescent="0.2">
      <c r="A809" s="406" t="s">
        <v>17736</v>
      </c>
      <c r="B809" s="406" t="s">
        <v>2595</v>
      </c>
      <c r="C809" s="170" t="s">
        <v>2594</v>
      </c>
      <c r="D809" s="405" t="s">
        <v>3730</v>
      </c>
      <c r="E809" s="404">
        <v>8000</v>
      </c>
      <c r="F809" s="434">
        <v>21556769</v>
      </c>
      <c r="G809" s="403" t="s">
        <v>19764</v>
      </c>
      <c r="H809" s="170" t="s">
        <v>2753</v>
      </c>
      <c r="I809" s="170" t="s">
        <v>2602</v>
      </c>
      <c r="J809" s="155" t="s">
        <v>2753</v>
      </c>
      <c r="K809" s="170">
        <v>1</v>
      </c>
      <c r="L809" s="170">
        <v>12</v>
      </c>
      <c r="M809" s="402">
        <v>98989.8</v>
      </c>
      <c r="N809" s="170">
        <v>1</v>
      </c>
      <c r="O809" s="170">
        <v>6</v>
      </c>
      <c r="P809" s="402">
        <v>49306.8</v>
      </c>
    </row>
    <row r="810" spans="1:16" ht="22.5" x14ac:dyDescent="0.2">
      <c r="A810" s="406" t="s">
        <v>17736</v>
      </c>
      <c r="B810" s="406" t="s">
        <v>2595</v>
      </c>
      <c r="C810" s="170" t="s">
        <v>2594</v>
      </c>
      <c r="D810" s="405" t="s">
        <v>19763</v>
      </c>
      <c r="E810" s="404">
        <v>9000</v>
      </c>
      <c r="F810" s="434">
        <v>42259599</v>
      </c>
      <c r="G810" s="403" t="s">
        <v>19762</v>
      </c>
      <c r="H810" s="170" t="s">
        <v>2597</v>
      </c>
      <c r="I810" s="170" t="s">
        <v>2602</v>
      </c>
      <c r="J810" s="155" t="s">
        <v>2597</v>
      </c>
      <c r="K810" s="170">
        <v>1</v>
      </c>
      <c r="L810" s="170">
        <v>12</v>
      </c>
      <c r="M810" s="402">
        <v>103734.1</v>
      </c>
      <c r="N810" s="170">
        <v>1</v>
      </c>
      <c r="O810" s="170">
        <v>6</v>
      </c>
      <c r="P810" s="402">
        <v>55306.8</v>
      </c>
    </row>
    <row r="811" spans="1:16" ht="22.5" x14ac:dyDescent="0.2">
      <c r="A811" s="406" t="s">
        <v>17736</v>
      </c>
      <c r="B811" s="406" t="s">
        <v>2595</v>
      </c>
      <c r="C811" s="170" t="s">
        <v>2594</v>
      </c>
      <c r="D811" s="405" t="s">
        <v>19761</v>
      </c>
      <c r="E811" s="404">
        <v>5000</v>
      </c>
      <c r="F811" s="434">
        <v>43029847</v>
      </c>
      <c r="G811" s="403" t="s">
        <v>19760</v>
      </c>
      <c r="H811" s="170" t="s">
        <v>16745</v>
      </c>
      <c r="I811" s="170" t="s">
        <v>19753</v>
      </c>
      <c r="J811" s="155" t="s">
        <v>16745</v>
      </c>
      <c r="K811" s="170">
        <v>1</v>
      </c>
      <c r="L811" s="170">
        <v>11</v>
      </c>
      <c r="M811" s="402">
        <v>54042.36</v>
      </c>
      <c r="N811" s="170"/>
      <c r="O811" s="402">
        <v>0</v>
      </c>
      <c r="P811" s="402"/>
    </row>
    <row r="812" spans="1:16" ht="22.5" x14ac:dyDescent="0.2">
      <c r="A812" s="406" t="s">
        <v>17736</v>
      </c>
      <c r="B812" s="406" t="s">
        <v>2595</v>
      </c>
      <c r="C812" s="170" t="s">
        <v>2594</v>
      </c>
      <c r="D812" s="405" t="s">
        <v>18427</v>
      </c>
      <c r="E812" s="404">
        <v>8000</v>
      </c>
      <c r="F812" s="434">
        <v>45359361</v>
      </c>
      <c r="G812" s="403" t="s">
        <v>19759</v>
      </c>
      <c r="H812" s="170" t="s">
        <v>17815</v>
      </c>
      <c r="I812" s="170" t="s">
        <v>2602</v>
      </c>
      <c r="J812" s="155" t="s">
        <v>17815</v>
      </c>
      <c r="K812" s="170">
        <v>1</v>
      </c>
      <c r="L812" s="170">
        <v>12</v>
      </c>
      <c r="M812" s="402">
        <v>98770.89</v>
      </c>
      <c r="N812" s="170">
        <v>1</v>
      </c>
      <c r="O812" s="170">
        <v>6</v>
      </c>
      <c r="P812" s="402">
        <v>49306.8</v>
      </c>
    </row>
    <row r="813" spans="1:16" ht="22.5" x14ac:dyDescent="0.2">
      <c r="A813" s="406" t="s">
        <v>17736</v>
      </c>
      <c r="B813" s="406" t="s">
        <v>2595</v>
      </c>
      <c r="C813" s="170" t="s">
        <v>2594</v>
      </c>
      <c r="D813" s="405" t="s">
        <v>19758</v>
      </c>
      <c r="E813" s="404">
        <v>7000</v>
      </c>
      <c r="F813" s="434">
        <v>18149555</v>
      </c>
      <c r="G813" s="403" t="s">
        <v>19757</v>
      </c>
      <c r="H813" s="170" t="s">
        <v>18235</v>
      </c>
      <c r="I813" s="170" t="s">
        <v>2602</v>
      </c>
      <c r="J813" s="155" t="s">
        <v>18235</v>
      </c>
      <c r="K813" s="170">
        <v>1</v>
      </c>
      <c r="L813" s="170">
        <v>12</v>
      </c>
      <c r="M813" s="402">
        <v>86989.8</v>
      </c>
      <c r="N813" s="170">
        <v>1</v>
      </c>
      <c r="O813" s="170">
        <v>6</v>
      </c>
      <c r="P813" s="402">
        <v>43306.8</v>
      </c>
    </row>
    <row r="814" spans="1:16" ht="22.5" x14ac:dyDescent="0.2">
      <c r="A814" s="406" t="s">
        <v>17736</v>
      </c>
      <c r="B814" s="406" t="s">
        <v>2595</v>
      </c>
      <c r="C814" s="170" t="s">
        <v>2594</v>
      </c>
      <c r="D814" s="405" t="s">
        <v>19756</v>
      </c>
      <c r="E814" s="404">
        <v>7000</v>
      </c>
      <c r="F814" s="434">
        <v>8153281</v>
      </c>
      <c r="G814" s="403" t="s">
        <v>19755</v>
      </c>
      <c r="H814" s="170" t="s">
        <v>2753</v>
      </c>
      <c r="I814" s="170" t="s">
        <v>2602</v>
      </c>
      <c r="J814" s="155" t="s">
        <v>2753</v>
      </c>
      <c r="K814" s="170">
        <v>1</v>
      </c>
      <c r="L814" s="170">
        <v>12</v>
      </c>
      <c r="M814" s="402">
        <v>86518.29</v>
      </c>
      <c r="N814" s="170">
        <v>1</v>
      </c>
      <c r="O814" s="170">
        <v>6</v>
      </c>
      <c r="P814" s="402">
        <v>43306.8</v>
      </c>
    </row>
    <row r="815" spans="1:16" ht="22.5" x14ac:dyDescent="0.2">
      <c r="A815" s="406" t="s">
        <v>17736</v>
      </c>
      <c r="B815" s="406" t="s">
        <v>2595</v>
      </c>
      <c r="C815" s="170" t="s">
        <v>2594</v>
      </c>
      <c r="D815" s="405" t="s">
        <v>4784</v>
      </c>
      <c r="E815" s="404">
        <v>5000</v>
      </c>
      <c r="F815" s="434">
        <v>10734539</v>
      </c>
      <c r="G815" s="403" t="s">
        <v>19754</v>
      </c>
      <c r="H815" s="170" t="s">
        <v>3779</v>
      </c>
      <c r="I815" s="170" t="s">
        <v>19753</v>
      </c>
      <c r="J815" s="155" t="s">
        <v>3779</v>
      </c>
      <c r="K815" s="170">
        <v>1</v>
      </c>
      <c r="L815" s="170">
        <v>1</v>
      </c>
      <c r="M815" s="402">
        <v>7174.15</v>
      </c>
      <c r="N815" s="170"/>
      <c r="O815" s="402">
        <v>0</v>
      </c>
      <c r="P815" s="402"/>
    </row>
    <row r="816" spans="1:16" ht="22.5" x14ac:dyDescent="0.2">
      <c r="A816" s="406" t="s">
        <v>17736</v>
      </c>
      <c r="B816" s="406" t="s">
        <v>2595</v>
      </c>
      <c r="C816" s="170" t="s">
        <v>2594</v>
      </c>
      <c r="D816" s="405" t="s">
        <v>19752</v>
      </c>
      <c r="E816" s="404">
        <v>3000</v>
      </c>
      <c r="F816" s="434">
        <v>44202147</v>
      </c>
      <c r="G816" s="403" t="s">
        <v>19751</v>
      </c>
      <c r="H816" s="170" t="s">
        <v>2768</v>
      </c>
      <c r="I816" s="170" t="s">
        <v>2602</v>
      </c>
      <c r="J816" s="155" t="s">
        <v>2768</v>
      </c>
      <c r="K816" s="170">
        <v>1</v>
      </c>
      <c r="L816" s="170">
        <v>12</v>
      </c>
      <c r="M816" s="402">
        <v>38934.18</v>
      </c>
      <c r="N816" s="170">
        <v>1</v>
      </c>
      <c r="O816" s="170">
        <v>6</v>
      </c>
      <c r="P816" s="402">
        <v>19306.8</v>
      </c>
    </row>
    <row r="817" spans="1:16" ht="22.5" x14ac:dyDescent="0.2">
      <c r="A817" s="406" t="s">
        <v>17736</v>
      </c>
      <c r="B817" s="406" t="s">
        <v>2595</v>
      </c>
      <c r="C817" s="170" t="s">
        <v>2594</v>
      </c>
      <c r="D817" s="405" t="s">
        <v>19750</v>
      </c>
      <c r="E817" s="404">
        <v>5000</v>
      </c>
      <c r="F817" s="434">
        <v>43485045</v>
      </c>
      <c r="G817" s="403" t="s">
        <v>19749</v>
      </c>
      <c r="H817" s="170" t="s">
        <v>2753</v>
      </c>
      <c r="I817" s="170" t="s">
        <v>2602</v>
      </c>
      <c r="J817" s="155" t="s">
        <v>2753</v>
      </c>
      <c r="K817" s="170">
        <v>1</v>
      </c>
      <c r="L817" s="170">
        <v>12</v>
      </c>
      <c r="M817" s="402">
        <v>62956.46</v>
      </c>
      <c r="N817" s="170">
        <v>1</v>
      </c>
      <c r="O817" s="170">
        <v>6</v>
      </c>
      <c r="P817" s="402">
        <v>31306.799999999996</v>
      </c>
    </row>
    <row r="818" spans="1:16" ht="22.5" x14ac:dyDescent="0.2">
      <c r="A818" s="406" t="s">
        <v>17736</v>
      </c>
      <c r="B818" s="406" t="s">
        <v>2595</v>
      </c>
      <c r="C818" s="170" t="s">
        <v>2594</v>
      </c>
      <c r="D818" s="405" t="s">
        <v>19748</v>
      </c>
      <c r="E818" s="404">
        <v>13500</v>
      </c>
      <c r="F818" s="434">
        <v>10185881</v>
      </c>
      <c r="G818" s="403" t="s">
        <v>19747</v>
      </c>
      <c r="H818" s="170" t="s">
        <v>3033</v>
      </c>
      <c r="I818" s="170" t="s">
        <v>2602</v>
      </c>
      <c r="J818" s="155" t="s">
        <v>3033</v>
      </c>
      <c r="K818" s="170">
        <v>1</v>
      </c>
      <c r="L818" s="170">
        <v>12</v>
      </c>
      <c r="M818" s="402">
        <v>164986.99</v>
      </c>
      <c r="N818" s="170">
        <v>1</v>
      </c>
      <c r="O818" s="170">
        <v>6</v>
      </c>
      <c r="P818" s="402">
        <v>82306.800000000017</v>
      </c>
    </row>
    <row r="819" spans="1:16" ht="22.5" x14ac:dyDescent="0.2">
      <c r="A819" s="406" t="s">
        <v>17736</v>
      </c>
      <c r="B819" s="406" t="s">
        <v>2595</v>
      </c>
      <c r="C819" s="170" t="s">
        <v>2594</v>
      </c>
      <c r="D819" s="405" t="s">
        <v>9257</v>
      </c>
      <c r="E819" s="404">
        <v>3800</v>
      </c>
      <c r="F819" s="434">
        <v>9572887</v>
      </c>
      <c r="G819" s="403" t="s">
        <v>19746</v>
      </c>
      <c r="H819" s="170" t="s">
        <v>2892</v>
      </c>
      <c r="I819" s="170" t="s">
        <v>17733</v>
      </c>
      <c r="J819" s="155" t="s">
        <v>2892</v>
      </c>
      <c r="K819" s="170">
        <v>1</v>
      </c>
      <c r="L819" s="170">
        <v>12</v>
      </c>
      <c r="M819" s="402">
        <v>48589.8</v>
      </c>
      <c r="N819" s="170">
        <v>1</v>
      </c>
      <c r="O819" s="170">
        <v>6</v>
      </c>
      <c r="P819" s="402">
        <v>24059.3</v>
      </c>
    </row>
    <row r="820" spans="1:16" ht="22.5" x14ac:dyDescent="0.2">
      <c r="A820" s="406" t="s">
        <v>17736</v>
      </c>
      <c r="B820" s="406" t="s">
        <v>2595</v>
      </c>
      <c r="C820" s="170" t="s">
        <v>2594</v>
      </c>
      <c r="D820" s="405" t="s">
        <v>19745</v>
      </c>
      <c r="E820" s="404">
        <v>5500</v>
      </c>
      <c r="F820" s="434">
        <v>43692674</v>
      </c>
      <c r="G820" s="403" t="s">
        <v>19744</v>
      </c>
      <c r="H820" s="170" t="s">
        <v>17815</v>
      </c>
      <c r="I820" s="170" t="s">
        <v>2602</v>
      </c>
      <c r="J820" s="155" t="s">
        <v>17815</v>
      </c>
      <c r="K820" s="170">
        <v>1</v>
      </c>
      <c r="L820" s="170">
        <v>12</v>
      </c>
      <c r="M820" s="402">
        <v>68989.8</v>
      </c>
      <c r="N820" s="170">
        <v>1</v>
      </c>
      <c r="O820" s="170">
        <v>6</v>
      </c>
      <c r="P820" s="402">
        <v>34306.800000000003</v>
      </c>
    </row>
    <row r="821" spans="1:16" ht="22.5" x14ac:dyDescent="0.2">
      <c r="A821" s="406" t="s">
        <v>17736</v>
      </c>
      <c r="B821" s="406" t="s">
        <v>2595</v>
      </c>
      <c r="C821" s="170" t="s">
        <v>2594</v>
      </c>
      <c r="D821" s="405" t="s">
        <v>19743</v>
      </c>
      <c r="E821" s="404">
        <v>15600</v>
      </c>
      <c r="F821" s="434">
        <v>9304899</v>
      </c>
      <c r="G821" s="403" t="s">
        <v>19742</v>
      </c>
      <c r="H821" s="170" t="s">
        <v>6299</v>
      </c>
      <c r="I821" s="170" t="s">
        <v>2602</v>
      </c>
      <c r="J821" s="155" t="s">
        <v>6299</v>
      </c>
      <c r="K821" s="170">
        <v>1</v>
      </c>
      <c r="L821" s="170">
        <v>0</v>
      </c>
      <c r="M821" s="402">
        <v>3777.75</v>
      </c>
      <c r="N821" s="170"/>
      <c r="O821" s="402">
        <v>0</v>
      </c>
      <c r="P821" s="402"/>
    </row>
    <row r="822" spans="1:16" ht="22.5" x14ac:dyDescent="0.2">
      <c r="A822" s="406" t="s">
        <v>17736</v>
      </c>
      <c r="B822" s="406" t="s">
        <v>2595</v>
      </c>
      <c r="C822" s="170" t="s">
        <v>2594</v>
      </c>
      <c r="D822" s="405" t="s">
        <v>3730</v>
      </c>
      <c r="E822" s="404">
        <v>6000</v>
      </c>
      <c r="F822" s="434">
        <v>2833248</v>
      </c>
      <c r="G822" s="403" t="s">
        <v>19741</v>
      </c>
      <c r="H822" s="170" t="s">
        <v>6239</v>
      </c>
      <c r="I822" s="170" t="s">
        <v>2602</v>
      </c>
      <c r="J822" s="155" t="s">
        <v>6239</v>
      </c>
      <c r="K822" s="170">
        <v>1</v>
      </c>
      <c r="L822" s="170">
        <v>12</v>
      </c>
      <c r="M822" s="402">
        <v>86056.47</v>
      </c>
      <c r="N822" s="170"/>
      <c r="O822" s="402">
        <v>0</v>
      </c>
      <c r="P822" s="402"/>
    </row>
    <row r="823" spans="1:16" ht="22.5" x14ac:dyDescent="0.2">
      <c r="A823" s="406" t="s">
        <v>17736</v>
      </c>
      <c r="B823" s="406" t="s">
        <v>2595</v>
      </c>
      <c r="C823" s="170" t="s">
        <v>2594</v>
      </c>
      <c r="D823" s="405" t="s">
        <v>19208</v>
      </c>
      <c r="E823" s="404">
        <v>3500</v>
      </c>
      <c r="F823" s="434">
        <v>40887668</v>
      </c>
      <c r="G823" s="403" t="s">
        <v>19740</v>
      </c>
      <c r="H823" s="170" t="s">
        <v>2753</v>
      </c>
      <c r="I823" s="170" t="s">
        <v>19739</v>
      </c>
      <c r="J823" s="155" t="s">
        <v>2753</v>
      </c>
      <c r="K823" s="170">
        <v>1</v>
      </c>
      <c r="L823" s="170">
        <v>11</v>
      </c>
      <c r="M823" s="402">
        <v>40142.160000000003</v>
      </c>
      <c r="N823" s="170">
        <v>1</v>
      </c>
      <c r="O823" s="170">
        <v>6</v>
      </c>
      <c r="P823" s="402">
        <v>22306.799999999996</v>
      </c>
    </row>
    <row r="824" spans="1:16" ht="22.5" x14ac:dyDescent="0.2">
      <c r="A824" s="406" t="s">
        <v>17736</v>
      </c>
      <c r="B824" s="406" t="s">
        <v>2595</v>
      </c>
      <c r="C824" s="170" t="s">
        <v>2594</v>
      </c>
      <c r="D824" s="405" t="s">
        <v>19738</v>
      </c>
      <c r="E824" s="404">
        <v>15600</v>
      </c>
      <c r="F824" s="434">
        <v>42733469</v>
      </c>
      <c r="G824" s="403" t="s">
        <v>19737</v>
      </c>
      <c r="H824" s="170" t="s">
        <v>4810</v>
      </c>
      <c r="I824" s="170" t="s">
        <v>2602</v>
      </c>
      <c r="J824" s="155" t="s">
        <v>4810</v>
      </c>
      <c r="K824" s="170">
        <v>1</v>
      </c>
      <c r="L824" s="170">
        <v>2</v>
      </c>
      <c r="M824" s="402">
        <v>24268.3</v>
      </c>
      <c r="N824" s="170"/>
      <c r="O824" s="402">
        <v>0</v>
      </c>
      <c r="P824" s="402"/>
    </row>
    <row r="825" spans="1:16" ht="22.5" x14ac:dyDescent="0.2">
      <c r="A825" s="406" t="s">
        <v>17736</v>
      </c>
      <c r="B825" s="406" t="s">
        <v>2595</v>
      </c>
      <c r="C825" s="170" t="s">
        <v>2594</v>
      </c>
      <c r="D825" s="405" t="s">
        <v>18335</v>
      </c>
      <c r="E825" s="404">
        <v>5000</v>
      </c>
      <c r="F825" s="434">
        <v>70669018</v>
      </c>
      <c r="G825" s="403" t="s">
        <v>19736</v>
      </c>
      <c r="H825" s="170" t="s">
        <v>3801</v>
      </c>
      <c r="I825" s="170" t="s">
        <v>2602</v>
      </c>
      <c r="J825" s="155" t="s">
        <v>3801</v>
      </c>
      <c r="K825" s="170"/>
      <c r="L825" s="402">
        <v>0</v>
      </c>
      <c r="M825" s="402"/>
      <c r="N825" s="170">
        <v>1</v>
      </c>
      <c r="O825" s="170">
        <v>4</v>
      </c>
      <c r="P825" s="402">
        <v>18862.150000000001</v>
      </c>
    </row>
    <row r="826" spans="1:16" ht="22.5" x14ac:dyDescent="0.2">
      <c r="A826" s="406" t="s">
        <v>17736</v>
      </c>
      <c r="B826" s="406" t="s">
        <v>2595</v>
      </c>
      <c r="C826" s="170" t="s">
        <v>2594</v>
      </c>
      <c r="D826" s="405" t="s">
        <v>19735</v>
      </c>
      <c r="E826" s="404">
        <v>5000</v>
      </c>
      <c r="F826" s="434">
        <v>20090941</v>
      </c>
      <c r="G826" s="403" t="s">
        <v>19734</v>
      </c>
      <c r="H826" s="170" t="s">
        <v>2627</v>
      </c>
      <c r="I826" s="170" t="s">
        <v>2602</v>
      </c>
      <c r="J826" s="155" t="s">
        <v>2627</v>
      </c>
      <c r="K826" s="170">
        <v>1</v>
      </c>
      <c r="L826" s="170">
        <v>12</v>
      </c>
      <c r="M826" s="402">
        <v>62989.8</v>
      </c>
      <c r="N826" s="170">
        <v>1</v>
      </c>
      <c r="O826" s="170">
        <v>6</v>
      </c>
      <c r="P826" s="402">
        <v>31306.799999999996</v>
      </c>
    </row>
    <row r="827" spans="1:16" ht="22.5" x14ac:dyDescent="0.2">
      <c r="A827" s="406" t="s">
        <v>17736</v>
      </c>
      <c r="B827" s="406" t="s">
        <v>2595</v>
      </c>
      <c r="C827" s="170" t="s">
        <v>2594</v>
      </c>
      <c r="D827" s="405" t="s">
        <v>19733</v>
      </c>
      <c r="E827" s="404">
        <v>3000</v>
      </c>
      <c r="F827" s="434">
        <v>43399638</v>
      </c>
      <c r="G827" s="403" t="s">
        <v>19732</v>
      </c>
      <c r="H827" s="170" t="s">
        <v>19731</v>
      </c>
      <c r="I827" s="170" t="s">
        <v>19713</v>
      </c>
      <c r="J827" s="155" t="s">
        <v>19731</v>
      </c>
      <c r="K827" s="170">
        <v>1</v>
      </c>
      <c r="L827" s="170">
        <v>1</v>
      </c>
      <c r="M827" s="402">
        <v>2574.15</v>
      </c>
      <c r="N827" s="170">
        <v>1</v>
      </c>
      <c r="O827" s="170">
        <v>6</v>
      </c>
      <c r="P827" s="402">
        <v>19306.8</v>
      </c>
    </row>
    <row r="828" spans="1:16" ht="22.5" x14ac:dyDescent="0.2">
      <c r="A828" s="406" t="s">
        <v>17736</v>
      </c>
      <c r="B828" s="406" t="s">
        <v>2595</v>
      </c>
      <c r="C828" s="170" t="s">
        <v>2594</v>
      </c>
      <c r="D828" s="405" t="s">
        <v>19730</v>
      </c>
      <c r="E828" s="404">
        <v>5000</v>
      </c>
      <c r="F828" s="434">
        <v>40138253</v>
      </c>
      <c r="G828" s="403" t="s">
        <v>19729</v>
      </c>
      <c r="H828" s="170" t="s">
        <v>2597</v>
      </c>
      <c r="I828" s="170" t="s">
        <v>2602</v>
      </c>
      <c r="J828" s="155" t="s">
        <v>2597</v>
      </c>
      <c r="K828" s="170">
        <v>1</v>
      </c>
      <c r="L828" s="170">
        <v>12</v>
      </c>
      <c r="M828" s="402">
        <v>62823.14</v>
      </c>
      <c r="N828" s="170">
        <v>1</v>
      </c>
      <c r="O828" s="170">
        <v>6</v>
      </c>
      <c r="P828" s="402">
        <v>31306.799999999996</v>
      </c>
    </row>
    <row r="829" spans="1:16" ht="22.5" x14ac:dyDescent="0.2">
      <c r="A829" s="406" t="s">
        <v>17736</v>
      </c>
      <c r="B829" s="406" t="s">
        <v>2595</v>
      </c>
      <c r="C829" s="170" t="s">
        <v>2594</v>
      </c>
      <c r="D829" s="405" t="s">
        <v>19728</v>
      </c>
      <c r="E829" s="404">
        <v>15600</v>
      </c>
      <c r="F829" s="434">
        <v>40781324</v>
      </c>
      <c r="G829" s="403" t="s">
        <v>19727</v>
      </c>
      <c r="H829" s="170" t="s">
        <v>2627</v>
      </c>
      <c r="I829" s="170" t="s">
        <v>2602</v>
      </c>
      <c r="J829" s="155" t="s">
        <v>2627</v>
      </c>
      <c r="K829" s="170">
        <v>1</v>
      </c>
      <c r="L829" s="170">
        <v>12</v>
      </c>
      <c r="M829" s="402">
        <v>185509.8</v>
      </c>
      <c r="N829" s="170">
        <v>1</v>
      </c>
      <c r="O829" s="170">
        <v>6</v>
      </c>
      <c r="P829" s="402">
        <v>94906.800000000017</v>
      </c>
    </row>
    <row r="830" spans="1:16" ht="22.5" x14ac:dyDescent="0.2">
      <c r="A830" s="406" t="s">
        <v>17736</v>
      </c>
      <c r="B830" s="406" t="s">
        <v>2595</v>
      </c>
      <c r="C830" s="170" t="s">
        <v>2594</v>
      </c>
      <c r="D830" s="405" t="s">
        <v>18997</v>
      </c>
      <c r="E830" s="404">
        <v>15600</v>
      </c>
      <c r="F830" s="434">
        <v>10556566</v>
      </c>
      <c r="G830" s="403" t="s">
        <v>19726</v>
      </c>
      <c r="H830" s="170" t="s">
        <v>2661</v>
      </c>
      <c r="I830" s="170" t="s">
        <v>2602</v>
      </c>
      <c r="J830" s="155" t="s">
        <v>2661</v>
      </c>
      <c r="K830" s="170">
        <v>1</v>
      </c>
      <c r="L830" s="170">
        <v>12</v>
      </c>
      <c r="M830" s="402">
        <v>185509.8</v>
      </c>
      <c r="N830" s="170">
        <v>1</v>
      </c>
      <c r="O830" s="170">
        <v>6</v>
      </c>
      <c r="P830" s="402">
        <v>94906.800000000017</v>
      </c>
    </row>
    <row r="831" spans="1:16" ht="22.5" x14ac:dyDescent="0.2">
      <c r="A831" s="406" t="s">
        <v>17736</v>
      </c>
      <c r="B831" s="406" t="s">
        <v>2595</v>
      </c>
      <c r="C831" s="170" t="s">
        <v>2594</v>
      </c>
      <c r="D831" s="405" t="s">
        <v>19725</v>
      </c>
      <c r="E831" s="404">
        <v>7000</v>
      </c>
      <c r="F831" s="434">
        <v>8347024</v>
      </c>
      <c r="G831" s="403" t="s">
        <v>19724</v>
      </c>
      <c r="H831" s="170" t="s">
        <v>19209</v>
      </c>
      <c r="I831" s="170" t="s">
        <v>16872</v>
      </c>
      <c r="J831" s="155" t="s">
        <v>19209</v>
      </c>
      <c r="K831" s="170">
        <v>1</v>
      </c>
      <c r="L831" s="170">
        <v>1</v>
      </c>
      <c r="M831" s="402">
        <v>5140.82</v>
      </c>
      <c r="N831" s="170">
        <v>1</v>
      </c>
      <c r="O831" s="170">
        <v>6</v>
      </c>
      <c r="P831" s="402">
        <v>43306.8</v>
      </c>
    </row>
    <row r="832" spans="1:16" ht="22.5" x14ac:dyDescent="0.2">
      <c r="A832" s="406" t="s">
        <v>17736</v>
      </c>
      <c r="B832" s="406" t="s">
        <v>2595</v>
      </c>
      <c r="C832" s="170" t="s">
        <v>2594</v>
      </c>
      <c r="D832" s="405" t="s">
        <v>19723</v>
      </c>
      <c r="E832" s="404">
        <v>5000</v>
      </c>
      <c r="F832" s="434">
        <v>45937929</v>
      </c>
      <c r="G832" s="403" t="s">
        <v>19722</v>
      </c>
      <c r="H832" s="170" t="s">
        <v>2753</v>
      </c>
      <c r="I832" s="170" t="s">
        <v>2602</v>
      </c>
      <c r="J832" s="155" t="s">
        <v>2753</v>
      </c>
      <c r="K832" s="170">
        <v>1</v>
      </c>
      <c r="L832" s="170">
        <v>12</v>
      </c>
      <c r="M832" s="402">
        <v>62989.8</v>
      </c>
      <c r="N832" s="170">
        <v>1</v>
      </c>
      <c r="O832" s="170">
        <v>6</v>
      </c>
      <c r="P832" s="402">
        <v>31306.799999999996</v>
      </c>
    </row>
    <row r="833" spans="1:16" ht="22.5" x14ac:dyDescent="0.2">
      <c r="A833" s="406" t="s">
        <v>17736</v>
      </c>
      <c r="B833" s="406" t="s">
        <v>2595</v>
      </c>
      <c r="C833" s="170" t="s">
        <v>2594</v>
      </c>
      <c r="D833" s="405" t="s">
        <v>19721</v>
      </c>
      <c r="E833" s="404">
        <v>8500</v>
      </c>
      <c r="F833" s="434">
        <v>70447399</v>
      </c>
      <c r="G833" s="403" t="s">
        <v>19720</v>
      </c>
      <c r="H833" s="170" t="s">
        <v>19719</v>
      </c>
      <c r="I833" s="170" t="s">
        <v>2602</v>
      </c>
      <c r="J833" s="155" t="s">
        <v>19719</v>
      </c>
      <c r="K833" s="170">
        <v>1</v>
      </c>
      <c r="L833" s="170">
        <v>9</v>
      </c>
      <c r="M833" s="402">
        <v>74668.100000000006</v>
      </c>
      <c r="N833" s="170">
        <v>1</v>
      </c>
      <c r="O833" s="170">
        <v>6</v>
      </c>
      <c r="P833" s="402">
        <v>54923.47</v>
      </c>
    </row>
    <row r="834" spans="1:16" ht="22.5" x14ac:dyDescent="0.2">
      <c r="A834" s="406" t="s">
        <v>17736</v>
      </c>
      <c r="B834" s="406" t="s">
        <v>2595</v>
      </c>
      <c r="C834" s="170" t="s">
        <v>2594</v>
      </c>
      <c r="D834" s="405" t="s">
        <v>18266</v>
      </c>
      <c r="E834" s="404">
        <v>5000</v>
      </c>
      <c r="F834" s="434">
        <v>43083285</v>
      </c>
      <c r="G834" s="403" t="s">
        <v>19718</v>
      </c>
      <c r="H834" s="170" t="s">
        <v>2897</v>
      </c>
      <c r="I834" s="170" t="s">
        <v>2589</v>
      </c>
      <c r="J834" s="155" t="s">
        <v>2897</v>
      </c>
      <c r="K834" s="170">
        <v>1</v>
      </c>
      <c r="L834" s="170">
        <v>12</v>
      </c>
      <c r="M834" s="402">
        <v>62855.79</v>
      </c>
      <c r="N834" s="170">
        <v>1</v>
      </c>
      <c r="O834" s="170">
        <v>6</v>
      </c>
      <c r="P834" s="402">
        <v>30970.829999999994</v>
      </c>
    </row>
    <row r="835" spans="1:16" ht="22.5" x14ac:dyDescent="0.2">
      <c r="A835" s="406" t="s">
        <v>17736</v>
      </c>
      <c r="B835" s="406" t="s">
        <v>2595</v>
      </c>
      <c r="C835" s="170" t="s">
        <v>2594</v>
      </c>
      <c r="D835" s="405" t="s">
        <v>19717</v>
      </c>
      <c r="E835" s="404">
        <v>8500</v>
      </c>
      <c r="F835" s="434">
        <v>45474087</v>
      </c>
      <c r="G835" s="403" t="s">
        <v>19716</v>
      </c>
      <c r="H835" s="170" t="s">
        <v>2661</v>
      </c>
      <c r="I835" s="170" t="s">
        <v>2602</v>
      </c>
      <c r="J835" s="155" t="s">
        <v>2661</v>
      </c>
      <c r="K835" s="170">
        <v>1</v>
      </c>
      <c r="L835" s="170">
        <v>12</v>
      </c>
      <c r="M835" s="402">
        <v>104842.22</v>
      </c>
      <c r="N835" s="170">
        <v>1</v>
      </c>
      <c r="O835" s="170">
        <v>6</v>
      </c>
      <c r="P835" s="402">
        <v>52306.8</v>
      </c>
    </row>
    <row r="836" spans="1:16" ht="33.75" x14ac:dyDescent="0.2">
      <c r="A836" s="406" t="s">
        <v>17736</v>
      </c>
      <c r="B836" s="406" t="s">
        <v>2595</v>
      </c>
      <c r="C836" s="170" t="s">
        <v>2594</v>
      </c>
      <c r="D836" s="405" t="s">
        <v>19715</v>
      </c>
      <c r="E836" s="404">
        <v>7000</v>
      </c>
      <c r="F836" s="434">
        <v>40077433</v>
      </c>
      <c r="G836" s="403" t="s">
        <v>19714</v>
      </c>
      <c r="H836" s="170" t="s">
        <v>19712</v>
      </c>
      <c r="I836" s="170" t="s">
        <v>19713</v>
      </c>
      <c r="J836" s="155" t="s">
        <v>19712</v>
      </c>
      <c r="K836" s="170">
        <v>1</v>
      </c>
      <c r="L836" s="170">
        <v>12</v>
      </c>
      <c r="M836" s="402">
        <v>86930.01</v>
      </c>
      <c r="N836" s="170">
        <v>1</v>
      </c>
      <c r="O836" s="170">
        <v>6</v>
      </c>
      <c r="P836" s="402">
        <v>43306.8</v>
      </c>
    </row>
    <row r="837" spans="1:16" ht="22.5" x14ac:dyDescent="0.2">
      <c r="A837" s="406" t="s">
        <v>17736</v>
      </c>
      <c r="B837" s="406" t="s">
        <v>2595</v>
      </c>
      <c r="C837" s="170" t="s">
        <v>2594</v>
      </c>
      <c r="D837" s="405" t="s">
        <v>19711</v>
      </c>
      <c r="E837" s="404">
        <v>12000</v>
      </c>
      <c r="F837" s="434">
        <v>9784412</v>
      </c>
      <c r="G837" s="403" t="s">
        <v>19710</v>
      </c>
      <c r="H837" s="170" t="s">
        <v>6255</v>
      </c>
      <c r="I837" s="170" t="s">
        <v>2602</v>
      </c>
      <c r="J837" s="155" t="s">
        <v>6255</v>
      </c>
      <c r="K837" s="170">
        <v>1</v>
      </c>
      <c r="L837" s="170">
        <v>1</v>
      </c>
      <c r="M837" s="402">
        <v>17465.809999999998</v>
      </c>
      <c r="N837" s="170"/>
      <c r="O837" s="402">
        <v>0</v>
      </c>
      <c r="P837" s="402"/>
    </row>
    <row r="838" spans="1:16" ht="22.5" x14ac:dyDescent="0.2">
      <c r="A838" s="406" t="s">
        <v>17736</v>
      </c>
      <c r="B838" s="406" t="s">
        <v>2595</v>
      </c>
      <c r="C838" s="170" t="s">
        <v>2594</v>
      </c>
      <c r="D838" s="405" t="s">
        <v>19709</v>
      </c>
      <c r="E838" s="404">
        <v>6500</v>
      </c>
      <c r="F838" s="434">
        <v>43600266</v>
      </c>
      <c r="G838" s="403" t="s">
        <v>19708</v>
      </c>
      <c r="H838" s="170" t="s">
        <v>2627</v>
      </c>
      <c r="I838" s="170" t="s">
        <v>2602</v>
      </c>
      <c r="J838" s="155" t="s">
        <v>2627</v>
      </c>
      <c r="K838" s="170">
        <v>1</v>
      </c>
      <c r="L838" s="170">
        <v>12</v>
      </c>
      <c r="M838" s="402">
        <v>80890.94</v>
      </c>
      <c r="N838" s="170">
        <v>1</v>
      </c>
      <c r="O838" s="170">
        <v>6</v>
      </c>
      <c r="P838" s="402">
        <v>40306.800000000003</v>
      </c>
    </row>
    <row r="839" spans="1:16" ht="22.5" x14ac:dyDescent="0.2">
      <c r="A839" s="406" t="s">
        <v>17736</v>
      </c>
      <c r="B839" s="406" t="s">
        <v>2595</v>
      </c>
      <c r="C839" s="170" t="s">
        <v>2594</v>
      </c>
      <c r="D839" s="405" t="s">
        <v>19704</v>
      </c>
      <c r="E839" s="404">
        <v>2500</v>
      </c>
      <c r="F839" s="434">
        <v>45868898</v>
      </c>
      <c r="G839" s="403" t="s">
        <v>19707</v>
      </c>
      <c r="H839" s="170" t="s">
        <v>3215</v>
      </c>
      <c r="I839" s="170" t="s">
        <v>17747</v>
      </c>
      <c r="J839" s="155" t="s">
        <v>3215</v>
      </c>
      <c r="K839" s="170">
        <v>1</v>
      </c>
      <c r="L839" s="170">
        <v>12</v>
      </c>
      <c r="M839" s="402">
        <v>32750.75</v>
      </c>
      <c r="N839" s="170">
        <v>1</v>
      </c>
      <c r="O839" s="170">
        <v>6</v>
      </c>
      <c r="P839" s="402">
        <v>16306.8</v>
      </c>
    </row>
    <row r="840" spans="1:16" ht="22.5" x14ac:dyDescent="0.2">
      <c r="A840" s="406" t="s">
        <v>17736</v>
      </c>
      <c r="B840" s="406" t="s">
        <v>2595</v>
      </c>
      <c r="C840" s="170" t="s">
        <v>2594</v>
      </c>
      <c r="D840" s="405" t="s">
        <v>19706</v>
      </c>
      <c r="E840" s="404">
        <v>8500</v>
      </c>
      <c r="F840" s="434">
        <v>9452876</v>
      </c>
      <c r="G840" s="403" t="s">
        <v>19705</v>
      </c>
      <c r="H840" s="170" t="s">
        <v>2661</v>
      </c>
      <c r="I840" s="170" t="s">
        <v>2602</v>
      </c>
      <c r="J840" s="155" t="s">
        <v>2661</v>
      </c>
      <c r="K840" s="170">
        <v>1</v>
      </c>
      <c r="L840" s="170">
        <v>12</v>
      </c>
      <c r="M840" s="402">
        <v>104029.39</v>
      </c>
      <c r="N840" s="170">
        <v>1</v>
      </c>
      <c r="O840" s="170">
        <v>6</v>
      </c>
      <c r="P840" s="402">
        <v>52235.380000000005</v>
      </c>
    </row>
    <row r="841" spans="1:16" ht="22.5" x14ac:dyDescent="0.2">
      <c r="A841" s="406" t="s">
        <v>17736</v>
      </c>
      <c r="B841" s="406" t="s">
        <v>2595</v>
      </c>
      <c r="C841" s="170" t="s">
        <v>2594</v>
      </c>
      <c r="D841" s="405" t="s">
        <v>19704</v>
      </c>
      <c r="E841" s="404">
        <v>1500</v>
      </c>
      <c r="F841" s="434">
        <v>40099844</v>
      </c>
      <c r="G841" s="403" t="s">
        <v>19703</v>
      </c>
      <c r="H841" s="170" t="s">
        <v>3215</v>
      </c>
      <c r="I841" s="170" t="s">
        <v>17747</v>
      </c>
      <c r="J841" s="155" t="s">
        <v>3215</v>
      </c>
      <c r="K841" s="170">
        <v>1</v>
      </c>
      <c r="L841" s="170">
        <v>12</v>
      </c>
      <c r="M841" s="402">
        <v>20710.900000000001</v>
      </c>
      <c r="N841" s="170">
        <v>1</v>
      </c>
      <c r="O841" s="170">
        <v>6</v>
      </c>
      <c r="P841" s="402">
        <v>9810</v>
      </c>
    </row>
    <row r="842" spans="1:16" ht="22.5" x14ac:dyDescent="0.2">
      <c r="A842" s="406" t="s">
        <v>17736</v>
      </c>
      <c r="B842" s="406" t="s">
        <v>2595</v>
      </c>
      <c r="C842" s="170" t="s">
        <v>2594</v>
      </c>
      <c r="D842" s="405" t="s">
        <v>16822</v>
      </c>
      <c r="E842" s="404">
        <v>6000</v>
      </c>
      <c r="F842" s="434">
        <v>46260025</v>
      </c>
      <c r="G842" s="403" t="s">
        <v>19702</v>
      </c>
      <c r="H842" s="170" t="s">
        <v>2753</v>
      </c>
      <c r="I842" s="170" t="s">
        <v>2602</v>
      </c>
      <c r="J842" s="155" t="s">
        <v>2753</v>
      </c>
      <c r="K842" s="170">
        <v>1</v>
      </c>
      <c r="L842" s="170">
        <v>6</v>
      </c>
      <c r="M842" s="402">
        <v>36644.9</v>
      </c>
      <c r="N842" s="170">
        <v>1</v>
      </c>
      <c r="O842" s="170">
        <v>6</v>
      </c>
      <c r="P842" s="402">
        <v>37306.800000000003</v>
      </c>
    </row>
    <row r="843" spans="1:16" ht="22.5" x14ac:dyDescent="0.2">
      <c r="A843" s="406" t="s">
        <v>17736</v>
      </c>
      <c r="B843" s="406" t="s">
        <v>2595</v>
      </c>
      <c r="C843" s="170" t="s">
        <v>2594</v>
      </c>
      <c r="D843" s="405" t="s">
        <v>19701</v>
      </c>
      <c r="E843" s="404">
        <v>4302</v>
      </c>
      <c r="F843" s="434">
        <v>22406198</v>
      </c>
      <c r="G843" s="403" t="s">
        <v>19700</v>
      </c>
      <c r="H843" s="170" t="s">
        <v>19269</v>
      </c>
      <c r="I843" s="170" t="s">
        <v>2589</v>
      </c>
      <c r="J843" s="155" t="s">
        <v>19269</v>
      </c>
      <c r="K843" s="170">
        <v>1</v>
      </c>
      <c r="L843" s="170">
        <v>12</v>
      </c>
      <c r="M843" s="402">
        <v>54613.8</v>
      </c>
      <c r="N843" s="170">
        <v>1</v>
      </c>
      <c r="O843" s="170">
        <v>6</v>
      </c>
      <c r="P843" s="402">
        <v>27118.799999999996</v>
      </c>
    </row>
    <row r="844" spans="1:16" ht="22.5" x14ac:dyDescent="0.2">
      <c r="A844" s="406" t="s">
        <v>17736</v>
      </c>
      <c r="B844" s="406" t="s">
        <v>2595</v>
      </c>
      <c r="C844" s="170" t="s">
        <v>2594</v>
      </c>
      <c r="D844" s="405" t="s">
        <v>19699</v>
      </c>
      <c r="E844" s="404">
        <v>7000</v>
      </c>
      <c r="F844" s="434">
        <v>44368717</v>
      </c>
      <c r="G844" s="403" t="s">
        <v>19698</v>
      </c>
      <c r="H844" s="170" t="s">
        <v>19697</v>
      </c>
      <c r="I844" s="170" t="s">
        <v>2602</v>
      </c>
      <c r="J844" s="155" t="s">
        <v>19697</v>
      </c>
      <c r="K844" s="170">
        <v>1</v>
      </c>
      <c r="L844" s="170">
        <v>12</v>
      </c>
      <c r="M844" s="402">
        <v>86981.54</v>
      </c>
      <c r="N844" s="170">
        <v>1</v>
      </c>
      <c r="O844" s="170">
        <v>6</v>
      </c>
      <c r="P844" s="402">
        <v>43306.8</v>
      </c>
    </row>
    <row r="845" spans="1:16" ht="22.5" x14ac:dyDescent="0.2">
      <c r="A845" s="406" t="s">
        <v>17736</v>
      </c>
      <c r="B845" s="406" t="s">
        <v>2595</v>
      </c>
      <c r="C845" s="170" t="s">
        <v>2594</v>
      </c>
      <c r="D845" s="405" t="s">
        <v>19696</v>
      </c>
      <c r="E845" s="404">
        <v>3000</v>
      </c>
      <c r="F845" s="434">
        <v>47800850</v>
      </c>
      <c r="G845" s="403" t="s">
        <v>19695</v>
      </c>
      <c r="H845" s="170" t="s">
        <v>17815</v>
      </c>
      <c r="I845" s="170" t="s">
        <v>2589</v>
      </c>
      <c r="J845" s="155" t="s">
        <v>17815</v>
      </c>
      <c r="K845" s="170">
        <v>1</v>
      </c>
      <c r="L845" s="170">
        <v>3</v>
      </c>
      <c r="M845" s="402">
        <v>10022.450000000001</v>
      </c>
      <c r="N845" s="170">
        <v>1</v>
      </c>
      <c r="O845" s="170">
        <v>6</v>
      </c>
      <c r="P845" s="402">
        <v>19306.8</v>
      </c>
    </row>
    <row r="846" spans="1:16" ht="22.5" x14ac:dyDescent="0.2">
      <c r="A846" s="406" t="s">
        <v>17736</v>
      </c>
      <c r="B846" s="406" t="s">
        <v>2595</v>
      </c>
      <c r="C846" s="170" t="s">
        <v>2594</v>
      </c>
      <c r="D846" s="405" t="s">
        <v>18456</v>
      </c>
      <c r="E846" s="404">
        <v>3000</v>
      </c>
      <c r="F846" s="434">
        <v>47508065</v>
      </c>
      <c r="G846" s="403" t="s">
        <v>19694</v>
      </c>
      <c r="H846" s="170" t="s">
        <v>2897</v>
      </c>
      <c r="I846" s="170" t="s">
        <v>2589</v>
      </c>
      <c r="J846" s="155" t="s">
        <v>2897</v>
      </c>
      <c r="K846" s="170"/>
      <c r="L846" s="402">
        <v>0</v>
      </c>
      <c r="M846" s="402"/>
      <c r="N846" s="170">
        <v>1</v>
      </c>
      <c r="O846" s="170">
        <v>2</v>
      </c>
      <c r="P846" s="402">
        <v>4634.8</v>
      </c>
    </row>
    <row r="847" spans="1:16" ht="22.5" x14ac:dyDescent="0.2">
      <c r="A847" s="406" t="s">
        <v>17736</v>
      </c>
      <c r="B847" s="406" t="s">
        <v>2595</v>
      </c>
      <c r="C847" s="170" t="s">
        <v>2594</v>
      </c>
      <c r="D847" s="405" t="s">
        <v>19693</v>
      </c>
      <c r="E847" s="404">
        <v>5000</v>
      </c>
      <c r="F847" s="434">
        <v>46782064</v>
      </c>
      <c r="G847" s="403" t="s">
        <v>19692</v>
      </c>
      <c r="H847" s="170" t="s">
        <v>2661</v>
      </c>
      <c r="I847" s="170" t="s">
        <v>2602</v>
      </c>
      <c r="J847" s="155" t="s">
        <v>2661</v>
      </c>
      <c r="K847" s="170">
        <v>1</v>
      </c>
      <c r="L847" s="170">
        <v>12</v>
      </c>
      <c r="M847" s="402">
        <v>62989.8</v>
      </c>
      <c r="N847" s="170">
        <v>1</v>
      </c>
      <c r="O847" s="170">
        <v>6</v>
      </c>
      <c r="P847" s="402">
        <v>31306.799999999996</v>
      </c>
    </row>
    <row r="848" spans="1:16" ht="22.5" x14ac:dyDescent="0.2">
      <c r="A848" s="406" t="s">
        <v>17736</v>
      </c>
      <c r="B848" s="406" t="s">
        <v>2595</v>
      </c>
      <c r="C848" s="170" t="s">
        <v>2594</v>
      </c>
      <c r="D848" s="405" t="s">
        <v>19691</v>
      </c>
      <c r="E848" s="404">
        <v>8000</v>
      </c>
      <c r="F848" s="434">
        <v>323740</v>
      </c>
      <c r="G848" s="403" t="s">
        <v>19690</v>
      </c>
      <c r="H848" s="170" t="s">
        <v>2753</v>
      </c>
      <c r="I848" s="170" t="s">
        <v>2602</v>
      </c>
      <c r="J848" s="155" t="s">
        <v>2753</v>
      </c>
      <c r="K848" s="170">
        <v>1</v>
      </c>
      <c r="L848" s="170">
        <v>12</v>
      </c>
      <c r="M848" s="402">
        <v>98989.8</v>
      </c>
      <c r="N848" s="170">
        <v>1</v>
      </c>
      <c r="O848" s="170">
        <v>6</v>
      </c>
      <c r="P848" s="402">
        <v>49306.8</v>
      </c>
    </row>
    <row r="849" spans="1:16" ht="22.5" x14ac:dyDescent="0.2">
      <c r="A849" s="406" t="s">
        <v>17736</v>
      </c>
      <c r="B849" s="406" t="s">
        <v>2595</v>
      </c>
      <c r="C849" s="170" t="s">
        <v>2594</v>
      </c>
      <c r="D849" s="405" t="s">
        <v>19689</v>
      </c>
      <c r="E849" s="404">
        <v>15600</v>
      </c>
      <c r="F849" s="434">
        <v>8884947</v>
      </c>
      <c r="G849" s="403" t="s">
        <v>19688</v>
      </c>
      <c r="H849" s="170" t="s">
        <v>2668</v>
      </c>
      <c r="I849" s="170" t="s">
        <v>2602</v>
      </c>
      <c r="J849" s="155" t="s">
        <v>2668</v>
      </c>
      <c r="K849" s="170">
        <v>1</v>
      </c>
      <c r="L849" s="170">
        <v>12</v>
      </c>
      <c r="M849" s="402">
        <v>185485.97</v>
      </c>
      <c r="N849" s="170">
        <v>1</v>
      </c>
      <c r="O849" s="170">
        <v>6</v>
      </c>
      <c r="P849" s="402">
        <v>94906.800000000017</v>
      </c>
    </row>
    <row r="850" spans="1:16" ht="22.5" x14ac:dyDescent="0.2">
      <c r="A850" s="406" t="s">
        <v>17736</v>
      </c>
      <c r="B850" s="406" t="s">
        <v>2595</v>
      </c>
      <c r="C850" s="170" t="s">
        <v>2594</v>
      </c>
      <c r="D850" s="405" t="s">
        <v>19687</v>
      </c>
      <c r="E850" s="404">
        <v>4550</v>
      </c>
      <c r="F850" s="434">
        <v>4435738</v>
      </c>
      <c r="G850" s="403" t="s">
        <v>19686</v>
      </c>
      <c r="H850" s="170" t="s">
        <v>3322</v>
      </c>
      <c r="I850" s="170" t="s">
        <v>17747</v>
      </c>
      <c r="J850" s="155" t="s">
        <v>3322</v>
      </c>
      <c r="K850" s="170">
        <v>1</v>
      </c>
      <c r="L850" s="170">
        <v>12</v>
      </c>
      <c r="M850" s="402">
        <v>57589.8</v>
      </c>
      <c r="N850" s="170">
        <v>1</v>
      </c>
      <c r="O850" s="170">
        <v>6</v>
      </c>
      <c r="P850" s="402">
        <v>28606.799999999996</v>
      </c>
    </row>
    <row r="851" spans="1:16" ht="22.5" x14ac:dyDescent="0.2">
      <c r="A851" s="406" t="s">
        <v>17736</v>
      </c>
      <c r="B851" s="406" t="s">
        <v>2595</v>
      </c>
      <c r="C851" s="170" t="s">
        <v>2594</v>
      </c>
      <c r="D851" s="405" t="s">
        <v>19685</v>
      </c>
      <c r="E851" s="404">
        <v>5000</v>
      </c>
      <c r="F851" s="434">
        <v>31677286</v>
      </c>
      <c r="G851" s="403" t="s">
        <v>19684</v>
      </c>
      <c r="H851" s="170" t="s">
        <v>2753</v>
      </c>
      <c r="I851" s="170" t="s">
        <v>2602</v>
      </c>
      <c r="J851" s="155" t="s">
        <v>2753</v>
      </c>
      <c r="K851" s="170">
        <v>1</v>
      </c>
      <c r="L851" s="170">
        <v>12</v>
      </c>
      <c r="M851" s="402">
        <v>62989.8</v>
      </c>
      <c r="N851" s="170">
        <v>1</v>
      </c>
      <c r="O851" s="170">
        <v>6</v>
      </c>
      <c r="P851" s="402">
        <v>31306.799999999996</v>
      </c>
    </row>
    <row r="852" spans="1:16" ht="22.5" x14ac:dyDescent="0.2">
      <c r="A852" s="406" t="s">
        <v>17736</v>
      </c>
      <c r="B852" s="406" t="s">
        <v>2595</v>
      </c>
      <c r="C852" s="170" t="s">
        <v>2594</v>
      </c>
      <c r="D852" s="405" t="s">
        <v>19683</v>
      </c>
      <c r="E852" s="404">
        <v>4302</v>
      </c>
      <c r="F852" s="434">
        <v>26626859</v>
      </c>
      <c r="G852" s="403" t="s">
        <v>19682</v>
      </c>
      <c r="H852" s="170" t="s">
        <v>2753</v>
      </c>
      <c r="I852" s="170" t="s">
        <v>2602</v>
      </c>
      <c r="J852" s="155" t="s">
        <v>2753</v>
      </c>
      <c r="K852" s="170">
        <v>1</v>
      </c>
      <c r="L852" s="170">
        <v>12</v>
      </c>
      <c r="M852" s="402">
        <v>54613.8</v>
      </c>
      <c r="N852" s="170">
        <v>1</v>
      </c>
      <c r="O852" s="170">
        <v>6</v>
      </c>
      <c r="P852" s="402">
        <v>27118.799999999996</v>
      </c>
    </row>
    <row r="853" spans="1:16" ht="22.5" x14ac:dyDescent="0.2">
      <c r="A853" s="406" t="s">
        <v>17736</v>
      </c>
      <c r="B853" s="406" t="s">
        <v>2595</v>
      </c>
      <c r="C853" s="170" t="s">
        <v>2594</v>
      </c>
      <c r="D853" s="405" t="s">
        <v>19681</v>
      </c>
      <c r="E853" s="404">
        <v>3500</v>
      </c>
      <c r="F853" s="434">
        <v>47018885</v>
      </c>
      <c r="G853" s="403" t="s">
        <v>19680</v>
      </c>
      <c r="H853" s="170" t="s">
        <v>2662</v>
      </c>
      <c r="I853" s="170" t="s">
        <v>2589</v>
      </c>
      <c r="J853" s="155" t="s">
        <v>2662</v>
      </c>
      <c r="K853" s="170">
        <v>1</v>
      </c>
      <c r="L853" s="170">
        <v>12</v>
      </c>
      <c r="M853" s="402">
        <v>44826.68</v>
      </c>
      <c r="N853" s="170">
        <v>1</v>
      </c>
      <c r="O853" s="170">
        <v>6</v>
      </c>
      <c r="P853" s="402">
        <v>22306.799999999996</v>
      </c>
    </row>
    <row r="854" spans="1:16" ht="22.5" x14ac:dyDescent="0.2">
      <c r="A854" s="406" t="s">
        <v>17736</v>
      </c>
      <c r="B854" s="406" t="s">
        <v>2595</v>
      </c>
      <c r="C854" s="170" t="s">
        <v>2594</v>
      </c>
      <c r="D854" s="405" t="s">
        <v>18437</v>
      </c>
      <c r="E854" s="404">
        <v>9000</v>
      </c>
      <c r="F854" s="434">
        <v>42328784</v>
      </c>
      <c r="G854" s="403" t="s">
        <v>19679</v>
      </c>
      <c r="H854" s="170" t="s">
        <v>2768</v>
      </c>
      <c r="I854" s="170" t="s">
        <v>2602</v>
      </c>
      <c r="J854" s="155" t="s">
        <v>2768</v>
      </c>
      <c r="K854" s="170"/>
      <c r="L854" s="402">
        <v>0</v>
      </c>
      <c r="M854" s="402"/>
      <c r="N854" s="170">
        <v>1</v>
      </c>
      <c r="O854" s="170">
        <v>2</v>
      </c>
      <c r="P854" s="402">
        <v>13635.599999999999</v>
      </c>
    </row>
    <row r="855" spans="1:16" ht="22.5" x14ac:dyDescent="0.2">
      <c r="A855" s="406" t="s">
        <v>17736</v>
      </c>
      <c r="B855" s="406" t="s">
        <v>2595</v>
      </c>
      <c r="C855" s="170" t="s">
        <v>2594</v>
      </c>
      <c r="D855" s="405" t="s">
        <v>19678</v>
      </c>
      <c r="E855" s="404">
        <v>12000</v>
      </c>
      <c r="F855" s="434">
        <v>42241390</v>
      </c>
      <c r="G855" s="403" t="s">
        <v>19677</v>
      </c>
      <c r="H855" s="170" t="s">
        <v>19676</v>
      </c>
      <c r="I855" s="170" t="s">
        <v>2602</v>
      </c>
      <c r="J855" s="155" t="s">
        <v>19676</v>
      </c>
      <c r="K855" s="170">
        <v>1</v>
      </c>
      <c r="L855" s="170">
        <v>12</v>
      </c>
      <c r="M855" s="402">
        <v>158009.79999999999</v>
      </c>
      <c r="N855" s="170">
        <v>1</v>
      </c>
      <c r="O855" s="170">
        <v>6</v>
      </c>
      <c r="P855" s="402">
        <v>73306.8</v>
      </c>
    </row>
    <row r="856" spans="1:16" ht="22.5" x14ac:dyDescent="0.2">
      <c r="A856" s="406" t="s">
        <v>17736</v>
      </c>
      <c r="B856" s="406" t="s">
        <v>2595</v>
      </c>
      <c r="C856" s="170" t="s">
        <v>2594</v>
      </c>
      <c r="D856" s="405" t="s">
        <v>19675</v>
      </c>
      <c r="E856" s="404">
        <v>4500</v>
      </c>
      <c r="F856" s="434">
        <v>42738162</v>
      </c>
      <c r="G856" s="403" t="s">
        <v>19674</v>
      </c>
      <c r="H856" s="170" t="s">
        <v>4810</v>
      </c>
      <c r="I856" s="170" t="s">
        <v>2602</v>
      </c>
      <c r="J856" s="155" t="s">
        <v>4810</v>
      </c>
      <c r="K856" s="170"/>
      <c r="L856" s="402">
        <v>0</v>
      </c>
      <c r="M856" s="402"/>
      <c r="N856" s="170">
        <v>1</v>
      </c>
      <c r="O856" s="170">
        <v>6</v>
      </c>
      <c r="P856" s="402">
        <v>27242.42</v>
      </c>
    </row>
    <row r="857" spans="1:16" ht="22.5" x14ac:dyDescent="0.2">
      <c r="A857" s="406" t="s">
        <v>17736</v>
      </c>
      <c r="B857" s="406" t="s">
        <v>2595</v>
      </c>
      <c r="C857" s="170" t="s">
        <v>2594</v>
      </c>
      <c r="D857" s="405" t="s">
        <v>19673</v>
      </c>
      <c r="E857" s="404">
        <v>2500</v>
      </c>
      <c r="F857" s="434">
        <v>71081293</v>
      </c>
      <c r="G857" s="403" t="s">
        <v>19672</v>
      </c>
      <c r="H857" s="170" t="s">
        <v>2627</v>
      </c>
      <c r="I857" s="170" t="s">
        <v>2602</v>
      </c>
      <c r="J857" s="155" t="s">
        <v>2627</v>
      </c>
      <c r="K857" s="170"/>
      <c r="L857" s="402">
        <v>0</v>
      </c>
      <c r="M857" s="402"/>
      <c r="N857" s="170">
        <v>1</v>
      </c>
      <c r="O857" s="170">
        <v>6</v>
      </c>
      <c r="P857" s="402">
        <v>15859.829999999998</v>
      </c>
    </row>
    <row r="858" spans="1:16" ht="22.5" x14ac:dyDescent="0.2">
      <c r="A858" s="406" t="s">
        <v>17736</v>
      </c>
      <c r="B858" s="406" t="s">
        <v>2595</v>
      </c>
      <c r="C858" s="170" t="s">
        <v>2594</v>
      </c>
      <c r="D858" s="405" t="s">
        <v>19671</v>
      </c>
      <c r="E858" s="404">
        <v>8500</v>
      </c>
      <c r="F858" s="434">
        <v>46803353</v>
      </c>
      <c r="G858" s="403" t="s">
        <v>19670</v>
      </c>
      <c r="H858" s="170" t="s">
        <v>17942</v>
      </c>
      <c r="I858" s="170" t="s">
        <v>2589</v>
      </c>
      <c r="J858" s="155" t="s">
        <v>17942</v>
      </c>
      <c r="K858" s="170">
        <v>1</v>
      </c>
      <c r="L858" s="170">
        <v>12</v>
      </c>
      <c r="M858" s="402">
        <v>114861.85</v>
      </c>
      <c r="N858" s="170">
        <v>1</v>
      </c>
      <c r="O858" s="170">
        <v>6</v>
      </c>
      <c r="P858" s="402">
        <v>52306.8</v>
      </c>
    </row>
    <row r="859" spans="1:16" ht="22.5" x14ac:dyDescent="0.2">
      <c r="A859" s="406" t="s">
        <v>17736</v>
      </c>
      <c r="B859" s="406" t="s">
        <v>2595</v>
      </c>
      <c r="C859" s="170" t="s">
        <v>2594</v>
      </c>
      <c r="D859" s="405" t="s">
        <v>19669</v>
      </c>
      <c r="E859" s="404">
        <v>5000</v>
      </c>
      <c r="F859" s="434">
        <v>19211620</v>
      </c>
      <c r="G859" s="403" t="s">
        <v>19668</v>
      </c>
      <c r="H859" s="170" t="s">
        <v>2753</v>
      </c>
      <c r="I859" s="170" t="s">
        <v>2602</v>
      </c>
      <c r="J859" s="155" t="s">
        <v>2753</v>
      </c>
      <c r="K859" s="170">
        <v>1</v>
      </c>
      <c r="L859" s="170">
        <v>12</v>
      </c>
      <c r="M859" s="402">
        <v>62895.02</v>
      </c>
      <c r="N859" s="170">
        <v>1</v>
      </c>
      <c r="O859" s="170">
        <v>6</v>
      </c>
      <c r="P859" s="402">
        <v>29756.329999999994</v>
      </c>
    </row>
    <row r="860" spans="1:16" ht="22.5" x14ac:dyDescent="0.2">
      <c r="A860" s="406" t="s">
        <v>17736</v>
      </c>
      <c r="B860" s="406" t="s">
        <v>2595</v>
      </c>
      <c r="C860" s="170" t="s">
        <v>2594</v>
      </c>
      <c r="D860" s="405" t="s">
        <v>19667</v>
      </c>
      <c r="E860" s="404">
        <v>8000</v>
      </c>
      <c r="F860" s="434">
        <v>47297685</v>
      </c>
      <c r="G860" s="403" t="s">
        <v>19666</v>
      </c>
      <c r="H860" s="170" t="s">
        <v>19665</v>
      </c>
      <c r="I860" s="170" t="s">
        <v>2589</v>
      </c>
      <c r="J860" s="155" t="s">
        <v>19665</v>
      </c>
      <c r="K860" s="170">
        <v>1</v>
      </c>
      <c r="L860" s="170">
        <v>12</v>
      </c>
      <c r="M860" s="402">
        <v>98630.88</v>
      </c>
      <c r="N860" s="170">
        <v>1</v>
      </c>
      <c r="O860" s="170">
        <v>6</v>
      </c>
      <c r="P860" s="402">
        <v>49306.8</v>
      </c>
    </row>
    <row r="861" spans="1:16" ht="22.5" x14ac:dyDescent="0.2">
      <c r="A861" s="406" t="s">
        <v>17736</v>
      </c>
      <c r="B861" s="406" t="s">
        <v>2595</v>
      </c>
      <c r="C861" s="170" t="s">
        <v>2594</v>
      </c>
      <c r="D861" s="405" t="s">
        <v>19664</v>
      </c>
      <c r="E861" s="404">
        <v>8500</v>
      </c>
      <c r="F861" s="434">
        <v>40116364</v>
      </c>
      <c r="G861" s="403" t="s">
        <v>19663</v>
      </c>
      <c r="H861" s="170" t="s">
        <v>2871</v>
      </c>
      <c r="I861" s="170" t="s">
        <v>2602</v>
      </c>
      <c r="J861" s="155" t="s">
        <v>2871</v>
      </c>
      <c r="K861" s="170">
        <v>1</v>
      </c>
      <c r="L861" s="170">
        <v>12</v>
      </c>
      <c r="M861" s="402">
        <v>104908.33</v>
      </c>
      <c r="N861" s="170">
        <v>1</v>
      </c>
      <c r="O861" s="170">
        <v>6</v>
      </c>
      <c r="P861" s="402">
        <v>52270.2</v>
      </c>
    </row>
    <row r="862" spans="1:16" ht="22.5" x14ac:dyDescent="0.2">
      <c r="A862" s="406" t="s">
        <v>17736</v>
      </c>
      <c r="B862" s="406" t="s">
        <v>2595</v>
      </c>
      <c r="C862" s="170" t="s">
        <v>2594</v>
      </c>
      <c r="D862" s="405" t="s">
        <v>19506</v>
      </c>
      <c r="E862" s="404">
        <v>3000</v>
      </c>
      <c r="F862" s="434">
        <v>41693729</v>
      </c>
      <c r="G862" s="403" t="s">
        <v>19662</v>
      </c>
      <c r="H862" s="170" t="s">
        <v>17972</v>
      </c>
      <c r="I862" s="170" t="s">
        <v>17747</v>
      </c>
      <c r="J862" s="155" t="s">
        <v>17972</v>
      </c>
      <c r="K862" s="170">
        <v>1</v>
      </c>
      <c r="L862" s="170">
        <v>11</v>
      </c>
      <c r="M862" s="402">
        <v>34494.5</v>
      </c>
      <c r="N862" s="170">
        <v>1</v>
      </c>
      <c r="O862" s="170">
        <v>6</v>
      </c>
      <c r="P862" s="402">
        <v>19306.8</v>
      </c>
    </row>
    <row r="863" spans="1:16" ht="22.5" x14ac:dyDescent="0.2">
      <c r="A863" s="406" t="s">
        <v>17736</v>
      </c>
      <c r="B863" s="406" t="s">
        <v>2595</v>
      </c>
      <c r="C863" s="170" t="s">
        <v>2594</v>
      </c>
      <c r="D863" s="405" t="s">
        <v>19661</v>
      </c>
      <c r="E863" s="404">
        <v>15600</v>
      </c>
      <c r="F863" s="434">
        <v>10586432</v>
      </c>
      <c r="G863" s="403" t="s">
        <v>19660</v>
      </c>
      <c r="H863" s="170" t="s">
        <v>3567</v>
      </c>
      <c r="I863" s="170" t="s">
        <v>2589</v>
      </c>
      <c r="J863" s="155" t="s">
        <v>3567</v>
      </c>
      <c r="K863" s="170">
        <v>1</v>
      </c>
      <c r="L863" s="170">
        <v>12</v>
      </c>
      <c r="M863" s="402">
        <v>185509.8</v>
      </c>
      <c r="N863" s="170">
        <v>1</v>
      </c>
      <c r="O863" s="170">
        <v>6</v>
      </c>
      <c r="P863" s="402">
        <v>116442.33000000002</v>
      </c>
    </row>
    <row r="864" spans="1:16" ht="22.5" x14ac:dyDescent="0.2">
      <c r="A864" s="406" t="s">
        <v>17736</v>
      </c>
      <c r="B864" s="406" t="s">
        <v>2595</v>
      </c>
      <c r="C864" s="170" t="s">
        <v>2594</v>
      </c>
      <c r="D864" s="405" t="s">
        <v>19659</v>
      </c>
      <c r="E864" s="404">
        <v>9000</v>
      </c>
      <c r="F864" s="434">
        <v>43570877</v>
      </c>
      <c r="G864" s="403" t="s">
        <v>19658</v>
      </c>
      <c r="H864" s="170" t="s">
        <v>4810</v>
      </c>
      <c r="I864" s="170" t="s">
        <v>2602</v>
      </c>
      <c r="J864" s="155" t="s">
        <v>4810</v>
      </c>
      <c r="K864" s="170"/>
      <c r="L864" s="402">
        <v>0</v>
      </c>
      <c r="M864" s="402"/>
      <c r="N864" s="170">
        <v>1</v>
      </c>
      <c r="O864" s="170">
        <v>2</v>
      </c>
      <c r="P864" s="402">
        <v>16935.599999999999</v>
      </c>
    </row>
    <row r="865" spans="1:16" ht="22.5" x14ac:dyDescent="0.2">
      <c r="A865" s="406" t="s">
        <v>17736</v>
      </c>
      <c r="B865" s="406" t="s">
        <v>2595</v>
      </c>
      <c r="C865" s="170" t="s">
        <v>2594</v>
      </c>
      <c r="D865" s="405" t="s">
        <v>19572</v>
      </c>
      <c r="E865" s="404">
        <v>7000</v>
      </c>
      <c r="F865" s="434">
        <v>40592774</v>
      </c>
      <c r="G865" s="403" t="s">
        <v>19657</v>
      </c>
      <c r="H865" s="170" t="s">
        <v>4810</v>
      </c>
      <c r="I865" s="170" t="s">
        <v>2602</v>
      </c>
      <c r="J865" s="155" t="s">
        <v>4810</v>
      </c>
      <c r="K865" s="170">
        <v>1</v>
      </c>
      <c r="L865" s="170">
        <v>2</v>
      </c>
      <c r="M865" s="402">
        <v>13241.359999999999</v>
      </c>
      <c r="N865" s="170"/>
      <c r="O865" s="402">
        <v>0</v>
      </c>
      <c r="P865" s="402"/>
    </row>
    <row r="866" spans="1:16" ht="22.5" x14ac:dyDescent="0.2">
      <c r="A866" s="406" t="s">
        <v>17736</v>
      </c>
      <c r="B866" s="406" t="s">
        <v>2595</v>
      </c>
      <c r="C866" s="170" t="s">
        <v>2594</v>
      </c>
      <c r="D866" s="405" t="s">
        <v>19656</v>
      </c>
      <c r="E866" s="404">
        <v>15600</v>
      </c>
      <c r="F866" s="434">
        <v>43040839</v>
      </c>
      <c r="G866" s="403" t="s">
        <v>19655</v>
      </c>
      <c r="H866" s="170" t="s">
        <v>2661</v>
      </c>
      <c r="I866" s="170" t="s">
        <v>2602</v>
      </c>
      <c r="J866" s="155" t="s">
        <v>2661</v>
      </c>
      <c r="K866" s="170"/>
      <c r="L866" s="402">
        <v>0</v>
      </c>
      <c r="M866" s="402"/>
      <c r="N866" s="170">
        <v>1</v>
      </c>
      <c r="O866" s="170">
        <v>5</v>
      </c>
      <c r="P866" s="402">
        <v>81906.800000000017</v>
      </c>
    </row>
    <row r="867" spans="1:16" ht="22.5" x14ac:dyDescent="0.2">
      <c r="A867" s="406" t="s">
        <v>17736</v>
      </c>
      <c r="B867" s="406" t="s">
        <v>2595</v>
      </c>
      <c r="C867" s="170" t="s">
        <v>2594</v>
      </c>
      <c r="D867" s="405" t="s">
        <v>19654</v>
      </c>
      <c r="E867" s="404">
        <v>10000</v>
      </c>
      <c r="F867" s="434">
        <v>42549733</v>
      </c>
      <c r="G867" s="403" t="s">
        <v>19653</v>
      </c>
      <c r="H867" s="170" t="s">
        <v>18329</v>
      </c>
      <c r="I867" s="170" t="s">
        <v>2602</v>
      </c>
      <c r="J867" s="155" t="s">
        <v>18329</v>
      </c>
      <c r="K867" s="170"/>
      <c r="L867" s="402">
        <v>0</v>
      </c>
      <c r="M867" s="402"/>
      <c r="N867" s="170">
        <v>1</v>
      </c>
      <c r="O867" s="170">
        <v>6</v>
      </c>
      <c r="P867" s="402">
        <v>58935.280000000006</v>
      </c>
    </row>
    <row r="868" spans="1:16" ht="22.5" x14ac:dyDescent="0.2">
      <c r="A868" s="406" t="s">
        <v>17736</v>
      </c>
      <c r="B868" s="406" t="s">
        <v>2595</v>
      </c>
      <c r="C868" s="170" t="s">
        <v>2594</v>
      </c>
      <c r="D868" s="405" t="s">
        <v>19652</v>
      </c>
      <c r="E868" s="404">
        <v>12000</v>
      </c>
      <c r="F868" s="434">
        <v>41539058</v>
      </c>
      <c r="G868" s="403" t="s">
        <v>19651</v>
      </c>
      <c r="H868" s="170" t="s">
        <v>2627</v>
      </c>
      <c r="I868" s="170" t="s">
        <v>2602</v>
      </c>
      <c r="J868" s="155" t="s">
        <v>2627</v>
      </c>
      <c r="K868" s="170">
        <v>1</v>
      </c>
      <c r="L868" s="170">
        <v>12</v>
      </c>
      <c r="M868" s="402">
        <v>145735.67999999999</v>
      </c>
      <c r="N868" s="170">
        <v>1</v>
      </c>
      <c r="O868" s="170">
        <v>6</v>
      </c>
      <c r="P868" s="402">
        <v>73306.8</v>
      </c>
    </row>
    <row r="869" spans="1:16" ht="22.5" x14ac:dyDescent="0.2">
      <c r="A869" s="406" t="s">
        <v>17736</v>
      </c>
      <c r="B869" s="406" t="s">
        <v>2595</v>
      </c>
      <c r="C869" s="170" t="s">
        <v>2594</v>
      </c>
      <c r="D869" s="405" t="s">
        <v>19650</v>
      </c>
      <c r="E869" s="404">
        <v>13000</v>
      </c>
      <c r="F869" s="434">
        <v>8770889</v>
      </c>
      <c r="G869" s="403" t="s">
        <v>19649</v>
      </c>
      <c r="H869" s="170" t="s">
        <v>2661</v>
      </c>
      <c r="I869" s="170" t="s">
        <v>2602</v>
      </c>
      <c r="J869" s="155" t="s">
        <v>2661</v>
      </c>
      <c r="K869" s="170">
        <v>1</v>
      </c>
      <c r="L869" s="170">
        <v>2</v>
      </c>
      <c r="M869" s="402">
        <v>26311.64</v>
      </c>
      <c r="N869" s="170">
        <v>1</v>
      </c>
      <c r="O869" s="170">
        <v>6</v>
      </c>
      <c r="P869" s="402">
        <v>79306.800000000017</v>
      </c>
    </row>
    <row r="870" spans="1:16" ht="22.5" x14ac:dyDescent="0.2">
      <c r="A870" s="406" t="s">
        <v>17736</v>
      </c>
      <c r="B870" s="406" t="s">
        <v>2595</v>
      </c>
      <c r="C870" s="170" t="s">
        <v>2594</v>
      </c>
      <c r="D870" s="405" t="s">
        <v>19648</v>
      </c>
      <c r="E870" s="404">
        <v>4500</v>
      </c>
      <c r="F870" s="434">
        <v>40333283</v>
      </c>
      <c r="G870" s="403" t="s">
        <v>19647</v>
      </c>
      <c r="H870" s="170" t="s">
        <v>2661</v>
      </c>
      <c r="I870" s="170" t="s">
        <v>2602</v>
      </c>
      <c r="J870" s="155" t="s">
        <v>2661</v>
      </c>
      <c r="K870" s="170">
        <v>1</v>
      </c>
      <c r="L870" s="170">
        <v>12</v>
      </c>
      <c r="M870" s="402">
        <v>56776.05</v>
      </c>
      <c r="N870" s="170">
        <v>1</v>
      </c>
      <c r="O870" s="170">
        <v>6</v>
      </c>
      <c r="P870" s="402">
        <v>28293.669999999995</v>
      </c>
    </row>
    <row r="871" spans="1:16" ht="22.5" x14ac:dyDescent="0.2">
      <c r="A871" s="406" t="s">
        <v>17736</v>
      </c>
      <c r="B871" s="406" t="s">
        <v>2595</v>
      </c>
      <c r="C871" s="170" t="s">
        <v>2594</v>
      </c>
      <c r="D871" s="405" t="s">
        <v>19646</v>
      </c>
      <c r="E871" s="404">
        <v>5000</v>
      </c>
      <c r="F871" s="434">
        <v>43492848</v>
      </c>
      <c r="G871" s="403" t="s">
        <v>19645</v>
      </c>
      <c r="H871" s="170" t="s">
        <v>2768</v>
      </c>
      <c r="I871" s="170" t="s">
        <v>2602</v>
      </c>
      <c r="J871" s="155" t="s">
        <v>2768</v>
      </c>
      <c r="K871" s="170">
        <v>1</v>
      </c>
      <c r="L871" s="170">
        <v>12</v>
      </c>
      <c r="M871" s="402">
        <v>62980.42</v>
      </c>
      <c r="N871" s="170">
        <v>1</v>
      </c>
      <c r="O871" s="170">
        <v>6</v>
      </c>
      <c r="P871" s="402">
        <v>31306.799999999996</v>
      </c>
    </row>
    <row r="872" spans="1:16" ht="22.5" x14ac:dyDescent="0.2">
      <c r="A872" s="406" t="s">
        <v>17736</v>
      </c>
      <c r="B872" s="406" t="s">
        <v>2595</v>
      </c>
      <c r="C872" s="170" t="s">
        <v>2594</v>
      </c>
      <c r="D872" s="405" t="s">
        <v>19644</v>
      </c>
      <c r="E872" s="404">
        <v>5000</v>
      </c>
      <c r="F872" s="434">
        <v>23208301</v>
      </c>
      <c r="G872" s="403" t="s">
        <v>19643</v>
      </c>
      <c r="H872" s="170" t="s">
        <v>2753</v>
      </c>
      <c r="I872" s="170" t="s">
        <v>2602</v>
      </c>
      <c r="J872" s="155" t="s">
        <v>2753</v>
      </c>
      <c r="K872" s="170">
        <v>1</v>
      </c>
      <c r="L872" s="170">
        <v>12</v>
      </c>
      <c r="M872" s="402">
        <v>62989.8</v>
      </c>
      <c r="N872" s="170">
        <v>1</v>
      </c>
      <c r="O872" s="170">
        <v>6</v>
      </c>
      <c r="P872" s="402">
        <v>31306.799999999996</v>
      </c>
    </row>
    <row r="873" spans="1:16" ht="22.5" x14ac:dyDescent="0.2">
      <c r="A873" s="406" t="s">
        <v>17736</v>
      </c>
      <c r="B873" s="406" t="s">
        <v>2595</v>
      </c>
      <c r="C873" s="170" t="s">
        <v>2594</v>
      </c>
      <c r="D873" s="405" t="s">
        <v>17779</v>
      </c>
      <c r="E873" s="404">
        <v>7000</v>
      </c>
      <c r="F873" s="434">
        <v>46263805</v>
      </c>
      <c r="G873" s="403" t="s">
        <v>12575</v>
      </c>
      <c r="H873" s="170" t="s">
        <v>2661</v>
      </c>
      <c r="I873" s="170" t="s">
        <v>2602</v>
      </c>
      <c r="J873" s="155" t="s">
        <v>2661</v>
      </c>
      <c r="K873" s="170">
        <v>1</v>
      </c>
      <c r="L873" s="170">
        <v>6</v>
      </c>
      <c r="M873" s="402">
        <v>40841.980000000003</v>
      </c>
      <c r="N873" s="170">
        <v>1</v>
      </c>
      <c r="O873" s="170">
        <v>6</v>
      </c>
      <c r="P873" s="402">
        <v>43305.83</v>
      </c>
    </row>
    <row r="874" spans="1:16" ht="22.5" x14ac:dyDescent="0.2">
      <c r="A874" s="406" t="s">
        <v>17736</v>
      </c>
      <c r="B874" s="406" t="s">
        <v>2595</v>
      </c>
      <c r="C874" s="170" t="s">
        <v>2594</v>
      </c>
      <c r="D874" s="405" t="s">
        <v>19642</v>
      </c>
      <c r="E874" s="404">
        <v>1200</v>
      </c>
      <c r="F874" s="434">
        <v>7148533</v>
      </c>
      <c r="G874" s="403" t="s">
        <v>19641</v>
      </c>
      <c r="H874" s="170" t="s">
        <v>18666</v>
      </c>
      <c r="I874" s="170" t="s">
        <v>17747</v>
      </c>
      <c r="J874" s="155" t="s">
        <v>18666</v>
      </c>
      <c r="K874" s="170">
        <v>1</v>
      </c>
      <c r="L874" s="170">
        <v>12</v>
      </c>
      <c r="M874" s="402">
        <v>16720.18</v>
      </c>
      <c r="N874" s="170">
        <v>1</v>
      </c>
      <c r="O874" s="170">
        <v>6</v>
      </c>
      <c r="P874" s="402">
        <v>7848</v>
      </c>
    </row>
    <row r="875" spans="1:16" ht="22.5" x14ac:dyDescent="0.2">
      <c r="A875" s="406" t="s">
        <v>17736</v>
      </c>
      <c r="B875" s="406" t="s">
        <v>2595</v>
      </c>
      <c r="C875" s="170" t="s">
        <v>2594</v>
      </c>
      <c r="D875" s="405" t="s">
        <v>19640</v>
      </c>
      <c r="E875" s="404">
        <v>5000</v>
      </c>
      <c r="F875" s="434">
        <v>48069924</v>
      </c>
      <c r="G875" s="403" t="s">
        <v>19639</v>
      </c>
      <c r="H875" s="170" t="s">
        <v>18340</v>
      </c>
      <c r="I875" s="170" t="s">
        <v>2589</v>
      </c>
      <c r="J875" s="155" t="s">
        <v>18340</v>
      </c>
      <c r="K875" s="170">
        <v>1</v>
      </c>
      <c r="L875" s="170">
        <v>7</v>
      </c>
      <c r="M875" s="402">
        <v>32914.46</v>
      </c>
      <c r="N875" s="170">
        <v>1</v>
      </c>
      <c r="O875" s="170">
        <v>6</v>
      </c>
      <c r="P875" s="402">
        <v>35251.249999999993</v>
      </c>
    </row>
    <row r="876" spans="1:16" ht="22.5" x14ac:dyDescent="0.2">
      <c r="A876" s="406" t="s">
        <v>17736</v>
      </c>
      <c r="B876" s="406" t="s">
        <v>2595</v>
      </c>
      <c r="C876" s="170" t="s">
        <v>2594</v>
      </c>
      <c r="D876" s="405" t="s">
        <v>19506</v>
      </c>
      <c r="E876" s="404">
        <v>4000</v>
      </c>
      <c r="F876" s="434">
        <v>44019350</v>
      </c>
      <c r="G876" s="403" t="s">
        <v>19638</v>
      </c>
      <c r="H876" s="170" t="s">
        <v>2892</v>
      </c>
      <c r="I876" s="170" t="s">
        <v>2892</v>
      </c>
      <c r="J876" s="155" t="s">
        <v>2892</v>
      </c>
      <c r="K876" s="170">
        <v>1</v>
      </c>
      <c r="L876" s="170">
        <v>8</v>
      </c>
      <c r="M876" s="402">
        <v>31026.53</v>
      </c>
      <c r="N876" s="170"/>
      <c r="O876" s="402">
        <v>0</v>
      </c>
      <c r="P876" s="402"/>
    </row>
    <row r="877" spans="1:16" ht="22.5" x14ac:dyDescent="0.2">
      <c r="A877" s="406" t="s">
        <v>17736</v>
      </c>
      <c r="B877" s="406" t="s">
        <v>2595</v>
      </c>
      <c r="C877" s="170" t="s">
        <v>2594</v>
      </c>
      <c r="D877" s="405" t="s">
        <v>19637</v>
      </c>
      <c r="E877" s="404">
        <v>13000</v>
      </c>
      <c r="F877" s="434">
        <v>15752794</v>
      </c>
      <c r="G877" s="403" t="s">
        <v>19636</v>
      </c>
      <c r="H877" s="170" t="s">
        <v>2753</v>
      </c>
      <c r="I877" s="170" t="s">
        <v>2602</v>
      </c>
      <c r="J877" s="155" t="s">
        <v>2753</v>
      </c>
      <c r="K877" s="170">
        <v>1</v>
      </c>
      <c r="L877" s="170">
        <v>11</v>
      </c>
      <c r="M877" s="402">
        <v>142426.69</v>
      </c>
      <c r="N877" s="170">
        <v>1</v>
      </c>
      <c r="O877" s="170">
        <v>6</v>
      </c>
      <c r="P877" s="402">
        <v>79306.800000000017</v>
      </c>
    </row>
    <row r="878" spans="1:16" ht="22.5" x14ac:dyDescent="0.2">
      <c r="A878" s="406" t="s">
        <v>17736</v>
      </c>
      <c r="B878" s="406" t="s">
        <v>2595</v>
      </c>
      <c r="C878" s="170" t="s">
        <v>2594</v>
      </c>
      <c r="D878" s="405" t="s">
        <v>19080</v>
      </c>
      <c r="E878" s="404">
        <v>12000</v>
      </c>
      <c r="F878" s="434">
        <v>45829371</v>
      </c>
      <c r="G878" s="403" t="s">
        <v>19635</v>
      </c>
      <c r="H878" s="170" t="s">
        <v>2661</v>
      </c>
      <c r="I878" s="170" t="s">
        <v>2602</v>
      </c>
      <c r="J878" s="155" t="s">
        <v>2661</v>
      </c>
      <c r="K878" s="170">
        <v>1</v>
      </c>
      <c r="L878" s="170">
        <v>1</v>
      </c>
      <c r="M878" s="402">
        <v>15874.97</v>
      </c>
      <c r="N878" s="170">
        <v>1</v>
      </c>
      <c r="O878" s="170">
        <v>6</v>
      </c>
      <c r="P878" s="402">
        <v>73306.8</v>
      </c>
    </row>
    <row r="879" spans="1:16" ht="22.5" x14ac:dyDescent="0.2">
      <c r="A879" s="406" t="s">
        <v>17736</v>
      </c>
      <c r="B879" s="406" t="s">
        <v>2595</v>
      </c>
      <c r="C879" s="170" t="s">
        <v>2594</v>
      </c>
      <c r="D879" s="405" t="s">
        <v>18895</v>
      </c>
      <c r="E879" s="404">
        <v>3000</v>
      </c>
      <c r="F879" s="434">
        <v>8181495</v>
      </c>
      <c r="G879" s="403" t="s">
        <v>19634</v>
      </c>
      <c r="H879" s="170" t="s">
        <v>19633</v>
      </c>
      <c r="I879" s="170" t="s">
        <v>17747</v>
      </c>
      <c r="J879" s="155" t="s">
        <v>19633</v>
      </c>
      <c r="K879" s="170">
        <v>1</v>
      </c>
      <c r="L879" s="170">
        <v>12</v>
      </c>
      <c r="M879" s="402">
        <v>38989.800000000003</v>
      </c>
      <c r="N879" s="170">
        <v>1</v>
      </c>
      <c r="O879" s="170">
        <v>6</v>
      </c>
      <c r="P879" s="402">
        <v>19306.8</v>
      </c>
    </row>
    <row r="880" spans="1:16" ht="22.5" x14ac:dyDescent="0.2">
      <c r="A880" s="406" t="s">
        <v>17736</v>
      </c>
      <c r="B880" s="406" t="s">
        <v>2595</v>
      </c>
      <c r="C880" s="170" t="s">
        <v>2594</v>
      </c>
      <c r="D880" s="405" t="s">
        <v>19632</v>
      </c>
      <c r="E880" s="404">
        <v>8000</v>
      </c>
      <c r="F880" s="434">
        <v>40936720</v>
      </c>
      <c r="G880" s="403" t="s">
        <v>19631</v>
      </c>
      <c r="H880" s="170" t="s">
        <v>17987</v>
      </c>
      <c r="I880" s="170" t="s">
        <v>2602</v>
      </c>
      <c r="J880" s="155" t="s">
        <v>17987</v>
      </c>
      <c r="K880" s="170">
        <v>1</v>
      </c>
      <c r="L880" s="170">
        <v>1</v>
      </c>
      <c r="M880" s="402">
        <v>8474.15</v>
      </c>
      <c r="N880" s="170">
        <v>1</v>
      </c>
      <c r="O880" s="170">
        <v>6</v>
      </c>
      <c r="P880" s="402">
        <v>49306.8</v>
      </c>
    </row>
    <row r="881" spans="1:16" ht="22.5" x14ac:dyDescent="0.2">
      <c r="A881" s="406" t="s">
        <v>17736</v>
      </c>
      <c r="B881" s="406" t="s">
        <v>2595</v>
      </c>
      <c r="C881" s="170" t="s">
        <v>2594</v>
      </c>
      <c r="D881" s="405" t="s">
        <v>18192</v>
      </c>
      <c r="E881" s="404">
        <v>8500</v>
      </c>
      <c r="F881" s="434">
        <v>70429701</v>
      </c>
      <c r="G881" s="403" t="s">
        <v>19630</v>
      </c>
      <c r="H881" s="170" t="s">
        <v>2661</v>
      </c>
      <c r="I881" s="170" t="s">
        <v>2602</v>
      </c>
      <c r="J881" s="155" t="s">
        <v>2661</v>
      </c>
      <c r="K881" s="170">
        <v>1</v>
      </c>
      <c r="L881" s="170">
        <v>12</v>
      </c>
      <c r="M881" s="402">
        <v>104989.8</v>
      </c>
      <c r="N881" s="170">
        <v>1</v>
      </c>
      <c r="O881" s="170">
        <v>6</v>
      </c>
      <c r="P881" s="402">
        <v>52306.8</v>
      </c>
    </row>
    <row r="882" spans="1:16" ht="22.5" x14ac:dyDescent="0.2">
      <c r="A882" s="406" t="s">
        <v>17736</v>
      </c>
      <c r="B882" s="406" t="s">
        <v>2595</v>
      </c>
      <c r="C882" s="170" t="s">
        <v>2594</v>
      </c>
      <c r="D882" s="405" t="s">
        <v>18876</v>
      </c>
      <c r="E882" s="404">
        <v>9000</v>
      </c>
      <c r="F882" s="434">
        <v>43100385</v>
      </c>
      <c r="G882" s="403" t="s">
        <v>19629</v>
      </c>
      <c r="H882" s="170" t="s">
        <v>17810</v>
      </c>
      <c r="I882" s="170" t="s">
        <v>2602</v>
      </c>
      <c r="J882" s="155" t="s">
        <v>17810</v>
      </c>
      <c r="K882" s="170">
        <v>1</v>
      </c>
      <c r="L882" s="170">
        <v>3</v>
      </c>
      <c r="M882" s="402">
        <v>24258.559999999998</v>
      </c>
      <c r="N882" s="170">
        <v>1</v>
      </c>
      <c r="O882" s="170">
        <v>6</v>
      </c>
      <c r="P882" s="402">
        <v>55306.8</v>
      </c>
    </row>
    <row r="883" spans="1:16" ht="22.5" x14ac:dyDescent="0.2">
      <c r="A883" s="406" t="s">
        <v>17736</v>
      </c>
      <c r="B883" s="406" t="s">
        <v>2595</v>
      </c>
      <c r="C883" s="170" t="s">
        <v>2594</v>
      </c>
      <c r="D883" s="405" t="s">
        <v>17866</v>
      </c>
      <c r="E883" s="404">
        <v>4700</v>
      </c>
      <c r="F883" s="434">
        <v>45802240</v>
      </c>
      <c r="G883" s="403" t="s">
        <v>19628</v>
      </c>
      <c r="H883" s="170" t="s">
        <v>18429</v>
      </c>
      <c r="I883" s="170" t="s">
        <v>2602</v>
      </c>
      <c r="J883" s="155" t="s">
        <v>18429</v>
      </c>
      <c r="K883" s="170">
        <v>1</v>
      </c>
      <c r="L883" s="170">
        <v>12</v>
      </c>
      <c r="M883" s="402">
        <v>59389.8</v>
      </c>
      <c r="N883" s="170">
        <v>1</v>
      </c>
      <c r="O883" s="170">
        <v>6</v>
      </c>
      <c r="P883" s="402">
        <v>29506.799999999996</v>
      </c>
    </row>
    <row r="884" spans="1:16" ht="22.5" x14ac:dyDescent="0.2">
      <c r="A884" s="406" t="s">
        <v>17736</v>
      </c>
      <c r="B884" s="406" t="s">
        <v>2595</v>
      </c>
      <c r="C884" s="170" t="s">
        <v>2594</v>
      </c>
      <c r="D884" s="405" t="s">
        <v>19627</v>
      </c>
      <c r="E884" s="404">
        <v>4302</v>
      </c>
      <c r="F884" s="434">
        <v>8252933</v>
      </c>
      <c r="G884" s="403" t="s">
        <v>19626</v>
      </c>
      <c r="H884" s="170" t="s">
        <v>2753</v>
      </c>
      <c r="I884" s="170" t="s">
        <v>2602</v>
      </c>
      <c r="J884" s="155" t="s">
        <v>2753</v>
      </c>
      <c r="K884" s="170">
        <v>1</v>
      </c>
      <c r="L884" s="170">
        <v>12</v>
      </c>
      <c r="M884" s="402">
        <v>54424.12</v>
      </c>
      <c r="N884" s="170">
        <v>1</v>
      </c>
      <c r="O884" s="170">
        <v>6</v>
      </c>
      <c r="P884" s="402">
        <v>27118.799999999996</v>
      </c>
    </row>
    <row r="885" spans="1:16" ht="22.5" x14ac:dyDescent="0.2">
      <c r="A885" s="406" t="s">
        <v>17736</v>
      </c>
      <c r="B885" s="406" t="s">
        <v>2595</v>
      </c>
      <c r="C885" s="170" t="s">
        <v>2594</v>
      </c>
      <c r="D885" s="405" t="s">
        <v>19625</v>
      </c>
      <c r="E885" s="404">
        <v>5000</v>
      </c>
      <c r="F885" s="434">
        <v>20085049</v>
      </c>
      <c r="G885" s="403" t="s">
        <v>19624</v>
      </c>
      <c r="H885" s="170" t="s">
        <v>2753</v>
      </c>
      <c r="I885" s="170" t="s">
        <v>2602</v>
      </c>
      <c r="J885" s="155" t="s">
        <v>2753</v>
      </c>
      <c r="K885" s="170">
        <v>1</v>
      </c>
      <c r="L885" s="170">
        <v>12</v>
      </c>
      <c r="M885" s="402">
        <v>68238.41</v>
      </c>
      <c r="N885" s="170">
        <v>1</v>
      </c>
      <c r="O885" s="170">
        <v>6</v>
      </c>
      <c r="P885" s="402">
        <v>31306.799999999996</v>
      </c>
    </row>
    <row r="886" spans="1:16" ht="22.5" x14ac:dyDescent="0.2">
      <c r="A886" s="406" t="s">
        <v>17736</v>
      </c>
      <c r="B886" s="406" t="s">
        <v>2595</v>
      </c>
      <c r="C886" s="170" t="s">
        <v>2594</v>
      </c>
      <c r="D886" s="405" t="s">
        <v>19623</v>
      </c>
      <c r="E886" s="404">
        <v>15600</v>
      </c>
      <c r="F886" s="434">
        <v>10611772</v>
      </c>
      <c r="G886" s="403" t="s">
        <v>19622</v>
      </c>
      <c r="H886" s="170" t="s">
        <v>6299</v>
      </c>
      <c r="I886" s="170" t="s">
        <v>2602</v>
      </c>
      <c r="J886" s="155" t="s">
        <v>6299</v>
      </c>
      <c r="K886" s="170">
        <v>1</v>
      </c>
      <c r="L886" s="170">
        <v>0</v>
      </c>
      <c r="M886" s="402">
        <v>6414.15</v>
      </c>
      <c r="N886" s="170">
        <v>1</v>
      </c>
      <c r="O886" s="170">
        <v>1</v>
      </c>
      <c r="P886" s="402">
        <v>15817.8</v>
      </c>
    </row>
    <row r="887" spans="1:16" ht="22.5" x14ac:dyDescent="0.2">
      <c r="A887" s="406" t="s">
        <v>17736</v>
      </c>
      <c r="B887" s="406" t="s">
        <v>2595</v>
      </c>
      <c r="C887" s="170" t="s">
        <v>2594</v>
      </c>
      <c r="D887" s="405" t="s">
        <v>19621</v>
      </c>
      <c r="E887" s="404">
        <v>13500</v>
      </c>
      <c r="F887" s="434">
        <v>41551781</v>
      </c>
      <c r="G887" s="403" t="s">
        <v>19620</v>
      </c>
      <c r="H887" s="170" t="s">
        <v>6299</v>
      </c>
      <c r="I887" s="170" t="s">
        <v>2602</v>
      </c>
      <c r="J887" s="155" t="s">
        <v>6299</v>
      </c>
      <c r="K887" s="170">
        <v>1</v>
      </c>
      <c r="L887" s="170">
        <v>6</v>
      </c>
      <c r="M887" s="402">
        <v>78899.839999999997</v>
      </c>
      <c r="N887" s="170"/>
      <c r="O887" s="402">
        <v>0</v>
      </c>
      <c r="P887" s="402"/>
    </row>
    <row r="888" spans="1:16" ht="22.5" x14ac:dyDescent="0.2">
      <c r="A888" s="406" t="s">
        <v>17736</v>
      </c>
      <c r="B888" s="406" t="s">
        <v>2595</v>
      </c>
      <c r="C888" s="170" t="s">
        <v>2594</v>
      </c>
      <c r="D888" s="405" t="s">
        <v>19619</v>
      </c>
      <c r="E888" s="404">
        <v>2500</v>
      </c>
      <c r="F888" s="434">
        <v>46808496</v>
      </c>
      <c r="G888" s="403" t="s">
        <v>19618</v>
      </c>
      <c r="H888" s="170" t="s">
        <v>6343</v>
      </c>
      <c r="I888" s="170" t="s">
        <v>2589</v>
      </c>
      <c r="J888" s="155" t="s">
        <v>6343</v>
      </c>
      <c r="K888" s="170">
        <v>1</v>
      </c>
      <c r="L888" s="170">
        <v>12</v>
      </c>
      <c r="M888" s="402">
        <v>32974.519999999997</v>
      </c>
      <c r="N888" s="170">
        <v>1</v>
      </c>
      <c r="O888" s="170">
        <v>3</v>
      </c>
      <c r="P888" s="402">
        <v>6509.46</v>
      </c>
    </row>
    <row r="889" spans="1:16" ht="22.5" x14ac:dyDescent="0.2">
      <c r="A889" s="406" t="s">
        <v>17736</v>
      </c>
      <c r="B889" s="406" t="s">
        <v>2595</v>
      </c>
      <c r="C889" s="170" t="s">
        <v>2594</v>
      </c>
      <c r="D889" s="405" t="s">
        <v>19617</v>
      </c>
      <c r="E889" s="404">
        <v>3800</v>
      </c>
      <c r="F889" s="434">
        <v>41766354</v>
      </c>
      <c r="G889" s="403" t="s">
        <v>19616</v>
      </c>
      <c r="H889" s="170" t="s">
        <v>3215</v>
      </c>
      <c r="I889" s="170" t="s">
        <v>17747</v>
      </c>
      <c r="J889" s="155" t="s">
        <v>3215</v>
      </c>
      <c r="K889" s="170">
        <v>1</v>
      </c>
      <c r="L889" s="170">
        <v>12</v>
      </c>
      <c r="M889" s="402">
        <v>48589.8</v>
      </c>
      <c r="N889" s="170">
        <v>1</v>
      </c>
      <c r="O889" s="170">
        <v>6</v>
      </c>
      <c r="P889" s="402">
        <v>24106.799999999996</v>
      </c>
    </row>
    <row r="890" spans="1:16" ht="22.5" x14ac:dyDescent="0.2">
      <c r="A890" s="406" t="s">
        <v>17736</v>
      </c>
      <c r="B890" s="406" t="s">
        <v>2595</v>
      </c>
      <c r="C890" s="170" t="s">
        <v>2594</v>
      </c>
      <c r="D890" s="405" t="s">
        <v>19615</v>
      </c>
      <c r="E890" s="404">
        <v>15600</v>
      </c>
      <c r="F890" s="434">
        <v>9834484</v>
      </c>
      <c r="G890" s="403" t="s">
        <v>19614</v>
      </c>
      <c r="H890" s="170" t="s">
        <v>2661</v>
      </c>
      <c r="I890" s="170" t="s">
        <v>2602</v>
      </c>
      <c r="J890" s="155" t="s">
        <v>2661</v>
      </c>
      <c r="K890" s="170">
        <v>1</v>
      </c>
      <c r="L890" s="170">
        <v>4</v>
      </c>
      <c r="M890" s="402">
        <v>55846.6</v>
      </c>
      <c r="N890" s="170">
        <v>1</v>
      </c>
      <c r="O890" s="170">
        <v>6</v>
      </c>
      <c r="P890" s="402">
        <v>94906.800000000017</v>
      </c>
    </row>
    <row r="891" spans="1:16" ht="22.5" x14ac:dyDescent="0.2">
      <c r="A891" s="406" t="s">
        <v>17736</v>
      </c>
      <c r="B891" s="406" t="s">
        <v>2595</v>
      </c>
      <c r="C891" s="170" t="s">
        <v>2594</v>
      </c>
      <c r="D891" s="405" t="s">
        <v>6226</v>
      </c>
      <c r="E891" s="404">
        <v>9000</v>
      </c>
      <c r="F891" s="434">
        <v>9765769</v>
      </c>
      <c r="G891" s="403" t="s">
        <v>19613</v>
      </c>
      <c r="H891" s="170" t="s">
        <v>2661</v>
      </c>
      <c r="I891" s="170" t="s">
        <v>2602</v>
      </c>
      <c r="J891" s="155" t="s">
        <v>2661</v>
      </c>
      <c r="K891" s="170">
        <v>1</v>
      </c>
      <c r="L891" s="170">
        <v>12</v>
      </c>
      <c r="M891" s="402">
        <v>110885.43</v>
      </c>
      <c r="N891" s="170">
        <v>1</v>
      </c>
      <c r="O891" s="170">
        <v>6</v>
      </c>
      <c r="P891" s="402">
        <v>55306.8</v>
      </c>
    </row>
    <row r="892" spans="1:16" ht="22.5" x14ac:dyDescent="0.2">
      <c r="A892" s="406" t="s">
        <v>17736</v>
      </c>
      <c r="B892" s="406" t="s">
        <v>2595</v>
      </c>
      <c r="C892" s="170" t="s">
        <v>2594</v>
      </c>
      <c r="D892" s="405" t="s">
        <v>18135</v>
      </c>
      <c r="E892" s="404">
        <v>9500</v>
      </c>
      <c r="F892" s="434">
        <v>10278783</v>
      </c>
      <c r="G892" s="403" t="s">
        <v>19612</v>
      </c>
      <c r="H892" s="170" t="s">
        <v>2661</v>
      </c>
      <c r="I892" s="170" t="s">
        <v>2602</v>
      </c>
      <c r="J892" s="155" t="s">
        <v>2661</v>
      </c>
      <c r="K892" s="170"/>
      <c r="L892" s="402">
        <v>0</v>
      </c>
      <c r="M892" s="402"/>
      <c r="N892" s="170">
        <v>1</v>
      </c>
      <c r="O892" s="170">
        <v>6</v>
      </c>
      <c r="P892" s="402">
        <v>55140.130000000005</v>
      </c>
    </row>
    <row r="893" spans="1:16" ht="22.5" x14ac:dyDescent="0.2">
      <c r="A893" s="406" t="s">
        <v>17736</v>
      </c>
      <c r="B893" s="406" t="s">
        <v>2595</v>
      </c>
      <c r="C893" s="170" t="s">
        <v>2594</v>
      </c>
      <c r="D893" s="405" t="s">
        <v>19611</v>
      </c>
      <c r="E893" s="404">
        <v>13000</v>
      </c>
      <c r="F893" s="434">
        <v>40999490</v>
      </c>
      <c r="G893" s="403" t="s">
        <v>19610</v>
      </c>
      <c r="H893" s="170" t="s">
        <v>2661</v>
      </c>
      <c r="I893" s="170" t="s">
        <v>2602</v>
      </c>
      <c r="J893" s="155" t="s">
        <v>2661</v>
      </c>
      <c r="K893" s="170">
        <v>1</v>
      </c>
      <c r="L893" s="170">
        <v>12</v>
      </c>
      <c r="M893" s="402">
        <v>158274.79</v>
      </c>
      <c r="N893" s="170">
        <v>1</v>
      </c>
      <c r="O893" s="170">
        <v>6</v>
      </c>
      <c r="P893" s="402">
        <v>78909.580000000016</v>
      </c>
    </row>
    <row r="894" spans="1:16" ht="22.5" x14ac:dyDescent="0.2">
      <c r="A894" s="406" t="s">
        <v>17736</v>
      </c>
      <c r="B894" s="406" t="s">
        <v>2595</v>
      </c>
      <c r="C894" s="170" t="s">
        <v>2594</v>
      </c>
      <c r="D894" s="405" t="s">
        <v>19609</v>
      </c>
      <c r="E894" s="404">
        <v>7000</v>
      </c>
      <c r="F894" s="434">
        <v>41263766</v>
      </c>
      <c r="G894" s="403" t="s">
        <v>19608</v>
      </c>
      <c r="H894" s="170" t="s">
        <v>2627</v>
      </c>
      <c r="I894" s="170" t="s">
        <v>2602</v>
      </c>
      <c r="J894" s="155" t="s">
        <v>2627</v>
      </c>
      <c r="K894" s="170">
        <v>1</v>
      </c>
      <c r="L894" s="170">
        <v>12</v>
      </c>
      <c r="M894" s="402">
        <v>86638.35</v>
      </c>
      <c r="N894" s="170">
        <v>1</v>
      </c>
      <c r="O894" s="170">
        <v>6</v>
      </c>
      <c r="P894" s="402">
        <v>43306.8</v>
      </c>
    </row>
    <row r="895" spans="1:16" ht="22.5" x14ac:dyDescent="0.2">
      <c r="A895" s="406" t="s">
        <v>17736</v>
      </c>
      <c r="B895" s="406" t="s">
        <v>2595</v>
      </c>
      <c r="C895" s="170" t="s">
        <v>2594</v>
      </c>
      <c r="D895" s="405" t="s">
        <v>19607</v>
      </c>
      <c r="E895" s="404">
        <v>7000</v>
      </c>
      <c r="F895" s="434">
        <v>8149239</v>
      </c>
      <c r="G895" s="403" t="s">
        <v>19606</v>
      </c>
      <c r="H895" s="170" t="s">
        <v>2753</v>
      </c>
      <c r="I895" s="170" t="s">
        <v>2602</v>
      </c>
      <c r="J895" s="155" t="s">
        <v>2753</v>
      </c>
      <c r="K895" s="170">
        <v>1</v>
      </c>
      <c r="L895" s="170">
        <v>12</v>
      </c>
      <c r="M895" s="402">
        <v>86947.03</v>
      </c>
      <c r="N895" s="170">
        <v>1</v>
      </c>
      <c r="O895" s="170">
        <v>6</v>
      </c>
      <c r="P895" s="402">
        <v>43306.8</v>
      </c>
    </row>
    <row r="896" spans="1:16" ht="22.5" x14ac:dyDescent="0.2">
      <c r="A896" s="406" t="s">
        <v>17736</v>
      </c>
      <c r="B896" s="406" t="s">
        <v>2595</v>
      </c>
      <c r="C896" s="170" t="s">
        <v>2594</v>
      </c>
      <c r="D896" s="405" t="s">
        <v>19605</v>
      </c>
      <c r="E896" s="404">
        <v>12000</v>
      </c>
      <c r="F896" s="434">
        <v>10605681</v>
      </c>
      <c r="G896" s="403" t="s">
        <v>19604</v>
      </c>
      <c r="H896" s="170" t="s">
        <v>2627</v>
      </c>
      <c r="I896" s="170" t="s">
        <v>2602</v>
      </c>
      <c r="J896" s="155" t="s">
        <v>2627</v>
      </c>
      <c r="K896" s="170"/>
      <c r="L896" s="402">
        <v>0</v>
      </c>
      <c r="M896" s="402"/>
      <c r="N896" s="170">
        <v>1</v>
      </c>
      <c r="O896" s="170">
        <v>4</v>
      </c>
      <c r="P896" s="402">
        <v>48071.200000000004</v>
      </c>
    </row>
    <row r="897" spans="1:16" ht="22.5" x14ac:dyDescent="0.2">
      <c r="A897" s="406" t="s">
        <v>17736</v>
      </c>
      <c r="B897" s="406" t="s">
        <v>2595</v>
      </c>
      <c r="C897" s="170" t="s">
        <v>2594</v>
      </c>
      <c r="D897" s="405" t="s">
        <v>17969</v>
      </c>
      <c r="E897" s="404">
        <v>7000</v>
      </c>
      <c r="F897" s="434">
        <v>42431617</v>
      </c>
      <c r="G897" s="403" t="s">
        <v>19603</v>
      </c>
      <c r="H897" s="170" t="s">
        <v>2597</v>
      </c>
      <c r="I897" s="170" t="s">
        <v>2589</v>
      </c>
      <c r="J897" s="155" t="s">
        <v>2597</v>
      </c>
      <c r="K897" s="170">
        <v>1</v>
      </c>
      <c r="L897" s="170">
        <v>12</v>
      </c>
      <c r="M897" s="402">
        <v>86842.03</v>
      </c>
      <c r="N897" s="170">
        <v>1</v>
      </c>
      <c r="O897" s="170">
        <v>6</v>
      </c>
      <c r="P897" s="402">
        <v>43306.8</v>
      </c>
    </row>
    <row r="898" spans="1:16" ht="22.5" x14ac:dyDescent="0.2">
      <c r="A898" s="406" t="s">
        <v>17736</v>
      </c>
      <c r="B898" s="406" t="s">
        <v>2595</v>
      </c>
      <c r="C898" s="170" t="s">
        <v>2594</v>
      </c>
      <c r="D898" s="405" t="s">
        <v>19602</v>
      </c>
      <c r="E898" s="404">
        <v>15600</v>
      </c>
      <c r="F898" s="434">
        <v>9393143</v>
      </c>
      <c r="G898" s="403" t="s">
        <v>19601</v>
      </c>
      <c r="H898" s="170" t="s">
        <v>2661</v>
      </c>
      <c r="I898" s="170" t="s">
        <v>2602</v>
      </c>
      <c r="J898" s="155" t="s">
        <v>2661</v>
      </c>
      <c r="K898" s="170">
        <v>1</v>
      </c>
      <c r="L898" s="170">
        <v>3</v>
      </c>
      <c r="M898" s="402">
        <v>47822.45</v>
      </c>
      <c r="N898" s="170">
        <v>1</v>
      </c>
      <c r="O898" s="170">
        <v>6</v>
      </c>
      <c r="P898" s="402">
        <v>94906.800000000017</v>
      </c>
    </row>
    <row r="899" spans="1:16" ht="22.5" x14ac:dyDescent="0.2">
      <c r="A899" s="406" t="s">
        <v>17736</v>
      </c>
      <c r="B899" s="406" t="s">
        <v>2595</v>
      </c>
      <c r="C899" s="170" t="s">
        <v>2594</v>
      </c>
      <c r="D899" s="405" t="s">
        <v>19600</v>
      </c>
      <c r="E899" s="404">
        <v>8500</v>
      </c>
      <c r="F899" s="434">
        <v>32942521</v>
      </c>
      <c r="G899" s="403" t="s">
        <v>19599</v>
      </c>
      <c r="H899" s="170" t="s">
        <v>18029</v>
      </c>
      <c r="I899" s="170" t="s">
        <v>2602</v>
      </c>
      <c r="J899" s="155" t="s">
        <v>18029</v>
      </c>
      <c r="K899" s="170">
        <v>1</v>
      </c>
      <c r="L899" s="170">
        <v>12</v>
      </c>
      <c r="M899" s="402">
        <v>104945.53</v>
      </c>
      <c r="N899" s="170">
        <v>1</v>
      </c>
      <c r="O899" s="170">
        <v>6</v>
      </c>
      <c r="P899" s="402">
        <v>52306.8</v>
      </c>
    </row>
    <row r="900" spans="1:16" ht="22.5" x14ac:dyDescent="0.2">
      <c r="A900" s="406" t="s">
        <v>17736</v>
      </c>
      <c r="B900" s="406" t="s">
        <v>2595</v>
      </c>
      <c r="C900" s="170" t="s">
        <v>2594</v>
      </c>
      <c r="D900" s="405" t="s">
        <v>6590</v>
      </c>
      <c r="E900" s="404">
        <v>1500</v>
      </c>
      <c r="F900" s="434">
        <v>16650970</v>
      </c>
      <c r="G900" s="403" t="s">
        <v>19598</v>
      </c>
      <c r="H900" s="170" t="s">
        <v>19597</v>
      </c>
      <c r="I900" s="170" t="s">
        <v>17747</v>
      </c>
      <c r="J900" s="155" t="s">
        <v>19597</v>
      </c>
      <c r="K900" s="170">
        <v>1</v>
      </c>
      <c r="L900" s="170">
        <v>12</v>
      </c>
      <c r="M900" s="402">
        <v>20714.78</v>
      </c>
      <c r="N900" s="170">
        <v>1</v>
      </c>
      <c r="O900" s="170">
        <v>6</v>
      </c>
      <c r="P900" s="402">
        <v>9806.14</v>
      </c>
    </row>
    <row r="901" spans="1:16" ht="22.5" x14ac:dyDescent="0.2">
      <c r="A901" s="406" t="s">
        <v>17736</v>
      </c>
      <c r="B901" s="406" t="s">
        <v>2595</v>
      </c>
      <c r="C901" s="170" t="s">
        <v>2594</v>
      </c>
      <c r="D901" s="405" t="s">
        <v>19596</v>
      </c>
      <c r="E901" s="404">
        <v>8000</v>
      </c>
      <c r="F901" s="434">
        <v>44401103</v>
      </c>
      <c r="G901" s="403" t="s">
        <v>19595</v>
      </c>
      <c r="H901" s="170" t="s">
        <v>2597</v>
      </c>
      <c r="I901" s="170" t="s">
        <v>2602</v>
      </c>
      <c r="J901" s="155" t="s">
        <v>2597</v>
      </c>
      <c r="K901" s="170">
        <v>1</v>
      </c>
      <c r="L901" s="170">
        <v>1</v>
      </c>
      <c r="M901" s="402">
        <v>10532.15</v>
      </c>
      <c r="N901" s="170">
        <v>1</v>
      </c>
      <c r="O901" s="170">
        <v>6</v>
      </c>
      <c r="P901" s="402">
        <v>49306.8</v>
      </c>
    </row>
    <row r="902" spans="1:16" ht="22.5" x14ac:dyDescent="0.2">
      <c r="A902" s="406" t="s">
        <v>17736</v>
      </c>
      <c r="B902" s="406" t="s">
        <v>2595</v>
      </c>
      <c r="C902" s="170" t="s">
        <v>2594</v>
      </c>
      <c r="D902" s="405" t="s">
        <v>19594</v>
      </c>
      <c r="E902" s="404">
        <v>5000</v>
      </c>
      <c r="F902" s="434">
        <v>45014505</v>
      </c>
      <c r="G902" s="403" t="s">
        <v>19593</v>
      </c>
      <c r="H902" s="170" t="s">
        <v>2673</v>
      </c>
      <c r="I902" s="170" t="s">
        <v>2602</v>
      </c>
      <c r="J902" s="155" t="s">
        <v>2673</v>
      </c>
      <c r="K902" s="170">
        <v>1</v>
      </c>
      <c r="L902" s="170">
        <v>12</v>
      </c>
      <c r="M902" s="402">
        <v>62942.93</v>
      </c>
      <c r="N902" s="170">
        <v>1</v>
      </c>
      <c r="O902" s="170">
        <v>6</v>
      </c>
      <c r="P902" s="402">
        <v>31306.799999999996</v>
      </c>
    </row>
    <row r="903" spans="1:16" ht="22.5" x14ac:dyDescent="0.2">
      <c r="A903" s="406" t="s">
        <v>17736</v>
      </c>
      <c r="B903" s="406" t="s">
        <v>2595</v>
      </c>
      <c r="C903" s="170" t="s">
        <v>2594</v>
      </c>
      <c r="D903" s="405" t="s">
        <v>19592</v>
      </c>
      <c r="E903" s="404">
        <v>8000</v>
      </c>
      <c r="F903" s="434">
        <v>9823166</v>
      </c>
      <c r="G903" s="403" t="s">
        <v>19591</v>
      </c>
      <c r="H903" s="170" t="s">
        <v>2753</v>
      </c>
      <c r="I903" s="170" t="s">
        <v>2602</v>
      </c>
      <c r="J903" s="155" t="s">
        <v>2753</v>
      </c>
      <c r="K903" s="170">
        <v>1</v>
      </c>
      <c r="L903" s="170">
        <v>12</v>
      </c>
      <c r="M903" s="402">
        <v>98989.8</v>
      </c>
      <c r="N903" s="170">
        <v>1</v>
      </c>
      <c r="O903" s="170">
        <v>6</v>
      </c>
      <c r="P903" s="402">
        <v>48634.86</v>
      </c>
    </row>
    <row r="904" spans="1:16" ht="22.5" x14ac:dyDescent="0.2">
      <c r="A904" s="406" t="s">
        <v>17736</v>
      </c>
      <c r="B904" s="406" t="s">
        <v>2595</v>
      </c>
      <c r="C904" s="170" t="s">
        <v>2594</v>
      </c>
      <c r="D904" s="405" t="s">
        <v>19590</v>
      </c>
      <c r="E904" s="404">
        <v>8000</v>
      </c>
      <c r="F904" s="434">
        <v>8639885</v>
      </c>
      <c r="G904" s="403" t="s">
        <v>19589</v>
      </c>
      <c r="H904" s="170" t="s">
        <v>18235</v>
      </c>
      <c r="I904" s="170" t="s">
        <v>2602</v>
      </c>
      <c r="J904" s="155" t="s">
        <v>18235</v>
      </c>
      <c r="K904" s="170">
        <v>1</v>
      </c>
      <c r="L904" s="170">
        <v>12</v>
      </c>
      <c r="M904" s="402">
        <v>98945.91</v>
      </c>
      <c r="N904" s="170">
        <v>1</v>
      </c>
      <c r="O904" s="170">
        <v>6</v>
      </c>
      <c r="P904" s="402">
        <v>49306.8</v>
      </c>
    </row>
    <row r="905" spans="1:16" ht="22.5" x14ac:dyDescent="0.2">
      <c r="A905" s="406" t="s">
        <v>17736</v>
      </c>
      <c r="B905" s="406" t="s">
        <v>2595</v>
      </c>
      <c r="C905" s="170" t="s">
        <v>2594</v>
      </c>
      <c r="D905" s="405" t="s">
        <v>19588</v>
      </c>
      <c r="E905" s="404">
        <v>5000</v>
      </c>
      <c r="F905" s="434">
        <v>73618895</v>
      </c>
      <c r="G905" s="403" t="s">
        <v>19587</v>
      </c>
      <c r="H905" s="170" t="s">
        <v>2897</v>
      </c>
      <c r="I905" s="170" t="s">
        <v>2589</v>
      </c>
      <c r="J905" s="155" t="s">
        <v>2897</v>
      </c>
      <c r="K905" s="170">
        <v>1</v>
      </c>
      <c r="L905" s="170">
        <v>11</v>
      </c>
      <c r="M905" s="402">
        <v>54089.200000000004</v>
      </c>
      <c r="N905" s="170">
        <v>1</v>
      </c>
      <c r="O905" s="170">
        <v>6</v>
      </c>
      <c r="P905" s="402">
        <v>31306.799999999996</v>
      </c>
    </row>
    <row r="906" spans="1:16" ht="22.5" x14ac:dyDescent="0.2">
      <c r="A906" s="406" t="s">
        <v>17736</v>
      </c>
      <c r="B906" s="406" t="s">
        <v>2595</v>
      </c>
      <c r="C906" s="170" t="s">
        <v>2594</v>
      </c>
      <c r="D906" s="405" t="s">
        <v>19586</v>
      </c>
      <c r="E906" s="404">
        <v>9000</v>
      </c>
      <c r="F906" s="434">
        <v>42251900</v>
      </c>
      <c r="G906" s="403" t="s">
        <v>19585</v>
      </c>
      <c r="H906" s="170" t="s">
        <v>18329</v>
      </c>
      <c r="I906" s="170" t="s">
        <v>2602</v>
      </c>
      <c r="J906" s="155" t="s">
        <v>18329</v>
      </c>
      <c r="K906" s="170">
        <v>1</v>
      </c>
      <c r="L906" s="170">
        <v>12</v>
      </c>
      <c r="M906" s="402">
        <v>110954.8</v>
      </c>
      <c r="N906" s="170">
        <v>1</v>
      </c>
      <c r="O906" s="170">
        <v>6</v>
      </c>
      <c r="P906" s="402">
        <v>55306.8</v>
      </c>
    </row>
    <row r="907" spans="1:16" ht="22.5" x14ac:dyDescent="0.2">
      <c r="A907" s="406" t="s">
        <v>17736</v>
      </c>
      <c r="B907" s="406" t="s">
        <v>2595</v>
      </c>
      <c r="C907" s="170" t="s">
        <v>2594</v>
      </c>
      <c r="D907" s="405" t="s">
        <v>19584</v>
      </c>
      <c r="E907" s="404">
        <v>8900</v>
      </c>
      <c r="F907" s="434">
        <v>7202800</v>
      </c>
      <c r="G907" s="403" t="s">
        <v>19583</v>
      </c>
      <c r="H907" s="170" t="s">
        <v>18666</v>
      </c>
      <c r="I907" s="170" t="s">
        <v>2602</v>
      </c>
      <c r="J907" s="155" t="s">
        <v>18666</v>
      </c>
      <c r="K907" s="170">
        <v>1</v>
      </c>
      <c r="L907" s="170">
        <v>12</v>
      </c>
      <c r="M907" s="402">
        <v>109789.8</v>
      </c>
      <c r="N907" s="170">
        <v>1</v>
      </c>
      <c r="O907" s="170">
        <v>6</v>
      </c>
      <c r="P907" s="402">
        <v>54706.8</v>
      </c>
    </row>
    <row r="908" spans="1:16" ht="22.5" x14ac:dyDescent="0.2">
      <c r="A908" s="406" t="s">
        <v>17736</v>
      </c>
      <c r="B908" s="406" t="s">
        <v>2595</v>
      </c>
      <c r="C908" s="170" t="s">
        <v>2594</v>
      </c>
      <c r="D908" s="405" t="s">
        <v>18404</v>
      </c>
      <c r="E908" s="404">
        <v>2450</v>
      </c>
      <c r="F908" s="434">
        <v>25836349</v>
      </c>
      <c r="G908" s="403" t="s">
        <v>19582</v>
      </c>
      <c r="H908" s="170" t="s">
        <v>3242</v>
      </c>
      <c r="I908" s="170" t="s">
        <v>17747</v>
      </c>
      <c r="J908" s="155" t="s">
        <v>3242</v>
      </c>
      <c r="K908" s="170">
        <v>1</v>
      </c>
      <c r="L908" s="170">
        <v>12</v>
      </c>
      <c r="M908" s="402">
        <v>32384.02</v>
      </c>
      <c r="N908" s="170">
        <v>1</v>
      </c>
      <c r="O908" s="170">
        <v>6</v>
      </c>
      <c r="P908" s="402">
        <v>16006.8</v>
      </c>
    </row>
    <row r="909" spans="1:16" ht="22.5" x14ac:dyDescent="0.2">
      <c r="A909" s="406" t="s">
        <v>17736</v>
      </c>
      <c r="B909" s="406" t="s">
        <v>2595</v>
      </c>
      <c r="C909" s="170" t="s">
        <v>2594</v>
      </c>
      <c r="D909" s="405" t="s">
        <v>19581</v>
      </c>
      <c r="E909" s="404">
        <v>7000</v>
      </c>
      <c r="F909" s="434">
        <v>44946852</v>
      </c>
      <c r="G909" s="403" t="s">
        <v>19580</v>
      </c>
      <c r="H909" s="170" t="s">
        <v>2627</v>
      </c>
      <c r="I909" s="170" t="s">
        <v>2602</v>
      </c>
      <c r="J909" s="155" t="s">
        <v>2627</v>
      </c>
      <c r="K909" s="170">
        <v>1</v>
      </c>
      <c r="L909" s="170">
        <v>2</v>
      </c>
      <c r="M909" s="402">
        <v>14101.29</v>
      </c>
      <c r="N909" s="170">
        <v>1</v>
      </c>
      <c r="O909" s="170">
        <v>6</v>
      </c>
      <c r="P909" s="402">
        <v>43306.8</v>
      </c>
    </row>
    <row r="910" spans="1:16" ht="22.5" x14ac:dyDescent="0.2">
      <c r="A910" s="406" t="s">
        <v>17736</v>
      </c>
      <c r="B910" s="406" t="s">
        <v>2595</v>
      </c>
      <c r="C910" s="170" t="s">
        <v>2594</v>
      </c>
      <c r="D910" s="405" t="s">
        <v>19579</v>
      </c>
      <c r="E910" s="404">
        <v>11000</v>
      </c>
      <c r="F910" s="434">
        <v>45348008</v>
      </c>
      <c r="G910" s="403" t="s">
        <v>19578</v>
      </c>
      <c r="H910" s="170" t="s">
        <v>4810</v>
      </c>
      <c r="I910" s="170" t="s">
        <v>2602</v>
      </c>
      <c r="J910" s="155" t="s">
        <v>4810</v>
      </c>
      <c r="K910" s="170">
        <v>1</v>
      </c>
      <c r="L910" s="170">
        <v>2</v>
      </c>
      <c r="M910" s="402">
        <v>22378.3</v>
      </c>
      <c r="N910" s="170">
        <v>1</v>
      </c>
      <c r="O910" s="170">
        <v>0</v>
      </c>
      <c r="P910" s="402">
        <v>1965.03</v>
      </c>
    </row>
    <row r="911" spans="1:16" ht="22.5" x14ac:dyDescent="0.2">
      <c r="A911" s="406" t="s">
        <v>17736</v>
      </c>
      <c r="B911" s="406" t="s">
        <v>2595</v>
      </c>
      <c r="C911" s="170" t="s">
        <v>2594</v>
      </c>
      <c r="D911" s="405" t="s">
        <v>19577</v>
      </c>
      <c r="E911" s="404">
        <v>9000</v>
      </c>
      <c r="F911" s="434">
        <v>41599599</v>
      </c>
      <c r="G911" s="403" t="s">
        <v>19576</v>
      </c>
      <c r="H911" s="170" t="s">
        <v>2627</v>
      </c>
      <c r="I911" s="170" t="s">
        <v>2602</v>
      </c>
      <c r="J911" s="155" t="s">
        <v>2627</v>
      </c>
      <c r="K911" s="170">
        <v>1</v>
      </c>
      <c r="L911" s="170">
        <v>11</v>
      </c>
      <c r="M911" s="402">
        <v>100315.65</v>
      </c>
      <c r="N911" s="170">
        <v>1</v>
      </c>
      <c r="O911" s="170">
        <v>6</v>
      </c>
      <c r="P911" s="402">
        <v>55306.8</v>
      </c>
    </row>
    <row r="912" spans="1:16" ht="22.5" x14ac:dyDescent="0.2">
      <c r="A912" s="406" t="s">
        <v>17736</v>
      </c>
      <c r="B912" s="406" t="s">
        <v>2595</v>
      </c>
      <c r="C912" s="170" t="s">
        <v>2594</v>
      </c>
      <c r="D912" s="405" t="s">
        <v>19575</v>
      </c>
      <c r="E912" s="404">
        <v>5000</v>
      </c>
      <c r="F912" s="434">
        <v>41498695</v>
      </c>
      <c r="G912" s="403" t="s">
        <v>19574</v>
      </c>
      <c r="H912" s="170" t="s">
        <v>19573</v>
      </c>
      <c r="I912" s="170" t="s">
        <v>2602</v>
      </c>
      <c r="J912" s="155" t="s">
        <v>19573</v>
      </c>
      <c r="K912" s="170">
        <v>1</v>
      </c>
      <c r="L912" s="170">
        <v>12</v>
      </c>
      <c r="M912" s="402">
        <v>62989.8</v>
      </c>
      <c r="N912" s="170">
        <v>1</v>
      </c>
      <c r="O912" s="170">
        <v>6</v>
      </c>
      <c r="P912" s="402">
        <v>31306.799999999996</v>
      </c>
    </row>
    <row r="913" spans="1:16" ht="22.5" x14ac:dyDescent="0.2">
      <c r="A913" s="406" t="s">
        <v>17736</v>
      </c>
      <c r="B913" s="406" t="s">
        <v>2595</v>
      </c>
      <c r="C913" s="170" t="s">
        <v>2594</v>
      </c>
      <c r="D913" s="405" t="s">
        <v>19572</v>
      </c>
      <c r="E913" s="404">
        <v>7000</v>
      </c>
      <c r="F913" s="434">
        <v>40154922</v>
      </c>
      <c r="G913" s="403" t="s">
        <v>19571</v>
      </c>
      <c r="H913" s="170" t="s">
        <v>2661</v>
      </c>
      <c r="I913" s="170" t="s">
        <v>2602</v>
      </c>
      <c r="J913" s="155" t="s">
        <v>2661</v>
      </c>
      <c r="K913" s="170">
        <v>1</v>
      </c>
      <c r="L913" s="170">
        <v>5</v>
      </c>
      <c r="M913" s="402">
        <v>34756.32</v>
      </c>
      <c r="N913" s="170">
        <v>1</v>
      </c>
      <c r="O913" s="170">
        <v>6</v>
      </c>
      <c r="P913" s="402">
        <v>43306.8</v>
      </c>
    </row>
    <row r="914" spans="1:16" ht="22.5" x14ac:dyDescent="0.2">
      <c r="A914" s="406" t="s">
        <v>17736</v>
      </c>
      <c r="B914" s="406" t="s">
        <v>2595</v>
      </c>
      <c r="C914" s="170" t="s">
        <v>2594</v>
      </c>
      <c r="D914" s="405" t="s">
        <v>19570</v>
      </c>
      <c r="E914" s="404">
        <v>6000</v>
      </c>
      <c r="F914" s="434">
        <v>71782171</v>
      </c>
      <c r="G914" s="403" t="s">
        <v>19569</v>
      </c>
      <c r="H914" s="170" t="s">
        <v>2627</v>
      </c>
      <c r="I914" s="170" t="s">
        <v>2602</v>
      </c>
      <c r="J914" s="155" t="s">
        <v>2627</v>
      </c>
      <c r="K914" s="170">
        <v>1</v>
      </c>
      <c r="L914" s="170">
        <v>1</v>
      </c>
      <c r="M914" s="402">
        <v>3374.15</v>
      </c>
      <c r="N914" s="170">
        <v>1</v>
      </c>
      <c r="O914" s="170">
        <v>6</v>
      </c>
      <c r="P914" s="402">
        <v>37306.800000000003</v>
      </c>
    </row>
    <row r="915" spans="1:16" ht="22.5" x14ac:dyDescent="0.2">
      <c r="A915" s="406" t="s">
        <v>17736</v>
      </c>
      <c r="B915" s="406" t="s">
        <v>2595</v>
      </c>
      <c r="C915" s="170" t="s">
        <v>2594</v>
      </c>
      <c r="D915" s="405" t="s">
        <v>19568</v>
      </c>
      <c r="E915" s="404">
        <v>12000</v>
      </c>
      <c r="F915" s="434">
        <v>6666821</v>
      </c>
      <c r="G915" s="403" t="s">
        <v>19567</v>
      </c>
      <c r="H915" s="170" t="s">
        <v>2627</v>
      </c>
      <c r="I915" s="170" t="s">
        <v>2602</v>
      </c>
      <c r="J915" s="155" t="s">
        <v>2627</v>
      </c>
      <c r="K915" s="170">
        <v>1</v>
      </c>
      <c r="L915" s="170">
        <v>7</v>
      </c>
      <c r="M915" s="402">
        <v>89459.9</v>
      </c>
      <c r="N915" s="170">
        <v>1</v>
      </c>
      <c r="O915" s="170">
        <v>6</v>
      </c>
      <c r="P915" s="402">
        <v>69306.8</v>
      </c>
    </row>
    <row r="916" spans="1:16" ht="22.5" x14ac:dyDescent="0.2">
      <c r="A916" s="406" t="s">
        <v>17736</v>
      </c>
      <c r="B916" s="406" t="s">
        <v>2595</v>
      </c>
      <c r="C916" s="170" t="s">
        <v>2594</v>
      </c>
      <c r="D916" s="405" t="s">
        <v>19566</v>
      </c>
      <c r="E916" s="404">
        <v>10500</v>
      </c>
      <c r="F916" s="434">
        <v>44727831</v>
      </c>
      <c r="G916" s="403" t="s">
        <v>19565</v>
      </c>
      <c r="H916" s="170" t="s">
        <v>17815</v>
      </c>
      <c r="I916" s="170" t="s">
        <v>2589</v>
      </c>
      <c r="J916" s="155" t="s">
        <v>17815</v>
      </c>
      <c r="K916" s="170">
        <v>1</v>
      </c>
      <c r="L916" s="170">
        <v>2</v>
      </c>
      <c r="M916" s="402">
        <v>24739.260000000002</v>
      </c>
      <c r="N916" s="170">
        <v>1</v>
      </c>
      <c r="O916" s="170">
        <v>1</v>
      </c>
      <c r="P916" s="402">
        <v>15485.599999999999</v>
      </c>
    </row>
    <row r="917" spans="1:16" ht="22.5" x14ac:dyDescent="0.2">
      <c r="A917" s="406" t="s">
        <v>17736</v>
      </c>
      <c r="B917" s="406" t="s">
        <v>2595</v>
      </c>
      <c r="C917" s="170" t="s">
        <v>2594</v>
      </c>
      <c r="D917" s="405" t="s">
        <v>18433</v>
      </c>
      <c r="E917" s="404">
        <v>5500</v>
      </c>
      <c r="F917" s="434">
        <v>73081945</v>
      </c>
      <c r="G917" s="403" t="s">
        <v>19564</v>
      </c>
      <c r="H917" s="170" t="s">
        <v>6299</v>
      </c>
      <c r="I917" s="170" t="s">
        <v>2602</v>
      </c>
      <c r="J917" s="155" t="s">
        <v>6299</v>
      </c>
      <c r="K917" s="170">
        <v>1</v>
      </c>
      <c r="L917" s="170">
        <v>12</v>
      </c>
      <c r="M917" s="402">
        <v>83974.77</v>
      </c>
      <c r="N917" s="170">
        <v>1</v>
      </c>
      <c r="O917" s="170">
        <v>5</v>
      </c>
      <c r="P917" s="402">
        <v>28182.309999999998</v>
      </c>
    </row>
    <row r="918" spans="1:16" ht="22.5" x14ac:dyDescent="0.2">
      <c r="A918" s="406" t="s">
        <v>17736</v>
      </c>
      <c r="B918" s="406" t="s">
        <v>2595</v>
      </c>
      <c r="C918" s="170" t="s">
        <v>2594</v>
      </c>
      <c r="D918" s="405" t="s">
        <v>18701</v>
      </c>
      <c r="E918" s="404">
        <v>6000</v>
      </c>
      <c r="F918" s="434">
        <v>45970639</v>
      </c>
      <c r="G918" s="403" t="s">
        <v>19563</v>
      </c>
      <c r="H918" s="170" t="s">
        <v>17987</v>
      </c>
      <c r="I918" s="170" t="s">
        <v>2602</v>
      </c>
      <c r="J918" s="155" t="s">
        <v>17987</v>
      </c>
      <c r="K918" s="170">
        <v>1</v>
      </c>
      <c r="L918" s="170">
        <v>12</v>
      </c>
      <c r="M918" s="402">
        <v>74988.13</v>
      </c>
      <c r="N918" s="170">
        <v>1</v>
      </c>
      <c r="O918" s="170">
        <v>6</v>
      </c>
      <c r="P918" s="402">
        <v>37306.800000000003</v>
      </c>
    </row>
    <row r="919" spans="1:16" ht="22.5" x14ac:dyDescent="0.2">
      <c r="A919" s="406" t="s">
        <v>17736</v>
      </c>
      <c r="B919" s="406" t="s">
        <v>2595</v>
      </c>
      <c r="C919" s="170" t="s">
        <v>2594</v>
      </c>
      <c r="D919" s="405" t="s">
        <v>19562</v>
      </c>
      <c r="E919" s="404">
        <v>6000</v>
      </c>
      <c r="F919" s="434">
        <v>73216709</v>
      </c>
      <c r="G919" s="403" t="s">
        <v>19561</v>
      </c>
      <c r="H919" s="170" t="s">
        <v>2897</v>
      </c>
      <c r="I919" s="170" t="s">
        <v>2589</v>
      </c>
      <c r="J919" s="155" t="s">
        <v>2897</v>
      </c>
      <c r="K919" s="170">
        <v>1</v>
      </c>
      <c r="L919" s="170">
        <v>12</v>
      </c>
      <c r="M919" s="402">
        <v>74971.47</v>
      </c>
      <c r="N919" s="170">
        <v>1</v>
      </c>
      <c r="O919" s="170">
        <v>6</v>
      </c>
      <c r="P919" s="402">
        <v>37306.800000000003</v>
      </c>
    </row>
    <row r="920" spans="1:16" ht="22.5" x14ac:dyDescent="0.2">
      <c r="A920" s="406" t="s">
        <v>17736</v>
      </c>
      <c r="B920" s="406" t="s">
        <v>2595</v>
      </c>
      <c r="C920" s="170" t="s">
        <v>2594</v>
      </c>
      <c r="D920" s="405" t="s">
        <v>17779</v>
      </c>
      <c r="E920" s="404">
        <v>7000</v>
      </c>
      <c r="F920" s="434">
        <v>44997165</v>
      </c>
      <c r="G920" s="403" t="s">
        <v>19560</v>
      </c>
      <c r="H920" s="170" t="s">
        <v>2662</v>
      </c>
      <c r="I920" s="170" t="s">
        <v>2589</v>
      </c>
      <c r="J920" s="155" t="s">
        <v>2662</v>
      </c>
      <c r="K920" s="170">
        <v>1</v>
      </c>
      <c r="L920" s="170">
        <v>6</v>
      </c>
      <c r="M920" s="402">
        <v>40844.9</v>
      </c>
      <c r="N920" s="170">
        <v>1</v>
      </c>
      <c r="O920" s="170">
        <v>6</v>
      </c>
      <c r="P920" s="402">
        <v>43306.8</v>
      </c>
    </row>
    <row r="921" spans="1:16" ht="22.5" x14ac:dyDescent="0.2">
      <c r="A921" s="406" t="s">
        <v>17736</v>
      </c>
      <c r="B921" s="406" t="s">
        <v>2595</v>
      </c>
      <c r="C921" s="170" t="s">
        <v>2594</v>
      </c>
      <c r="D921" s="405" t="s">
        <v>19559</v>
      </c>
      <c r="E921" s="404">
        <v>8000</v>
      </c>
      <c r="F921" s="434">
        <v>10547600</v>
      </c>
      <c r="G921" s="403" t="s">
        <v>19558</v>
      </c>
      <c r="H921" s="170" t="s">
        <v>19557</v>
      </c>
      <c r="I921" s="170" t="s">
        <v>2602</v>
      </c>
      <c r="J921" s="155" t="s">
        <v>19557</v>
      </c>
      <c r="K921" s="170">
        <v>1</v>
      </c>
      <c r="L921" s="170">
        <v>12</v>
      </c>
      <c r="M921" s="402">
        <v>97930.84</v>
      </c>
      <c r="N921" s="170">
        <v>1</v>
      </c>
      <c r="O921" s="170">
        <v>6</v>
      </c>
      <c r="P921" s="402">
        <v>49306.8</v>
      </c>
    </row>
    <row r="922" spans="1:16" ht="22.5" x14ac:dyDescent="0.2">
      <c r="A922" s="406" t="s">
        <v>17736</v>
      </c>
      <c r="B922" s="406" t="s">
        <v>2595</v>
      </c>
      <c r="C922" s="170" t="s">
        <v>2594</v>
      </c>
      <c r="D922" s="405" t="s">
        <v>19556</v>
      </c>
      <c r="E922" s="404">
        <v>5000</v>
      </c>
      <c r="F922" s="434">
        <v>70009120</v>
      </c>
      <c r="G922" s="403" t="s">
        <v>19555</v>
      </c>
      <c r="H922" s="170" t="s">
        <v>2897</v>
      </c>
      <c r="I922" s="170" t="s">
        <v>2589</v>
      </c>
      <c r="J922" s="155" t="s">
        <v>2897</v>
      </c>
      <c r="K922" s="170">
        <v>1</v>
      </c>
      <c r="L922" s="170">
        <v>12</v>
      </c>
      <c r="M922" s="402">
        <v>62931.81</v>
      </c>
      <c r="N922" s="170">
        <v>1</v>
      </c>
      <c r="O922" s="170">
        <v>6</v>
      </c>
      <c r="P922" s="402">
        <v>31306.799999999996</v>
      </c>
    </row>
    <row r="923" spans="1:16" ht="22.5" x14ac:dyDescent="0.2">
      <c r="A923" s="406" t="s">
        <v>17736</v>
      </c>
      <c r="B923" s="406" t="s">
        <v>2595</v>
      </c>
      <c r="C923" s="170" t="s">
        <v>2594</v>
      </c>
      <c r="D923" s="405" t="s">
        <v>19554</v>
      </c>
      <c r="E923" s="404">
        <v>5000</v>
      </c>
      <c r="F923" s="434">
        <v>9878807</v>
      </c>
      <c r="G923" s="403" t="s">
        <v>19553</v>
      </c>
      <c r="H923" s="170" t="s">
        <v>19552</v>
      </c>
      <c r="I923" s="170" t="s">
        <v>2602</v>
      </c>
      <c r="J923" s="155" t="s">
        <v>19552</v>
      </c>
      <c r="K923" s="170">
        <v>1</v>
      </c>
      <c r="L923" s="170">
        <v>12</v>
      </c>
      <c r="M923" s="402">
        <v>62949.87</v>
      </c>
      <c r="N923" s="170">
        <v>1</v>
      </c>
      <c r="O923" s="170">
        <v>6</v>
      </c>
      <c r="P923" s="402">
        <v>31306.799999999996</v>
      </c>
    </row>
    <row r="924" spans="1:16" ht="22.5" x14ac:dyDescent="0.2">
      <c r="A924" s="406" t="s">
        <v>17736</v>
      </c>
      <c r="B924" s="406" t="s">
        <v>2595</v>
      </c>
      <c r="C924" s="170" t="s">
        <v>2594</v>
      </c>
      <c r="D924" s="405" t="s">
        <v>19551</v>
      </c>
      <c r="E924" s="404">
        <v>5000</v>
      </c>
      <c r="F924" s="434">
        <v>43571560</v>
      </c>
      <c r="G924" s="403" t="s">
        <v>19550</v>
      </c>
      <c r="H924" s="170" t="s">
        <v>2627</v>
      </c>
      <c r="I924" s="170" t="s">
        <v>2602</v>
      </c>
      <c r="J924" s="155" t="s">
        <v>2627</v>
      </c>
      <c r="K924" s="170">
        <v>1</v>
      </c>
      <c r="L924" s="170">
        <v>12</v>
      </c>
      <c r="M924" s="402">
        <v>62957.16</v>
      </c>
      <c r="N924" s="170">
        <v>1</v>
      </c>
      <c r="O924" s="170">
        <v>6</v>
      </c>
      <c r="P924" s="402">
        <v>31306.799999999996</v>
      </c>
    </row>
    <row r="925" spans="1:16" ht="22.5" x14ac:dyDescent="0.2">
      <c r="A925" s="406" t="s">
        <v>17736</v>
      </c>
      <c r="B925" s="406" t="s">
        <v>2595</v>
      </c>
      <c r="C925" s="170" t="s">
        <v>2594</v>
      </c>
      <c r="D925" s="405" t="s">
        <v>19549</v>
      </c>
      <c r="E925" s="404">
        <v>7000</v>
      </c>
      <c r="F925" s="434">
        <v>10723831</v>
      </c>
      <c r="G925" s="403" t="s">
        <v>19548</v>
      </c>
      <c r="H925" s="170" t="s">
        <v>18368</v>
      </c>
      <c r="I925" s="170" t="s">
        <v>2602</v>
      </c>
      <c r="J925" s="155" t="s">
        <v>18368</v>
      </c>
      <c r="K925" s="170">
        <v>1</v>
      </c>
      <c r="L925" s="170">
        <v>12</v>
      </c>
      <c r="M925" s="402">
        <v>86802.65</v>
      </c>
      <c r="N925" s="170">
        <v>1</v>
      </c>
      <c r="O925" s="170">
        <v>6</v>
      </c>
      <c r="P925" s="402">
        <v>43306.8</v>
      </c>
    </row>
    <row r="926" spans="1:16" ht="22.5" x14ac:dyDescent="0.2">
      <c r="A926" s="406" t="s">
        <v>17736</v>
      </c>
      <c r="B926" s="406" t="s">
        <v>2595</v>
      </c>
      <c r="C926" s="170" t="s">
        <v>2594</v>
      </c>
      <c r="D926" s="405" t="s">
        <v>16822</v>
      </c>
      <c r="E926" s="404">
        <v>8000</v>
      </c>
      <c r="F926" s="434">
        <v>9492370</v>
      </c>
      <c r="G926" s="403" t="s">
        <v>19547</v>
      </c>
      <c r="H926" s="170" t="s">
        <v>3859</v>
      </c>
      <c r="I926" s="170" t="s">
        <v>2602</v>
      </c>
      <c r="J926" s="155" t="s">
        <v>3859</v>
      </c>
      <c r="K926" s="170">
        <v>1</v>
      </c>
      <c r="L926" s="170">
        <v>12</v>
      </c>
      <c r="M926" s="402">
        <v>98973.13</v>
      </c>
      <c r="N926" s="170">
        <v>1</v>
      </c>
      <c r="O926" s="170">
        <v>5</v>
      </c>
      <c r="P926" s="402">
        <v>41844.559999999998</v>
      </c>
    </row>
    <row r="927" spans="1:16" ht="22.5" x14ac:dyDescent="0.2">
      <c r="A927" s="406" t="s">
        <v>17736</v>
      </c>
      <c r="B927" s="406" t="s">
        <v>2595</v>
      </c>
      <c r="C927" s="170" t="s">
        <v>2594</v>
      </c>
      <c r="D927" s="405" t="s">
        <v>17856</v>
      </c>
      <c r="E927" s="404">
        <v>3500</v>
      </c>
      <c r="F927" s="434">
        <v>10391555</v>
      </c>
      <c r="G927" s="403" t="s">
        <v>19546</v>
      </c>
      <c r="H927" s="170" t="s">
        <v>2661</v>
      </c>
      <c r="I927" s="170" t="s">
        <v>2602</v>
      </c>
      <c r="J927" s="155" t="s">
        <v>2661</v>
      </c>
      <c r="K927" s="170">
        <v>1</v>
      </c>
      <c r="L927" s="170">
        <v>12</v>
      </c>
      <c r="M927" s="402">
        <v>44873.11</v>
      </c>
      <c r="N927" s="170">
        <v>1</v>
      </c>
      <c r="O927" s="170">
        <v>6</v>
      </c>
      <c r="P927" s="402">
        <v>22306.799999999996</v>
      </c>
    </row>
    <row r="928" spans="1:16" ht="22.5" x14ac:dyDescent="0.2">
      <c r="A928" s="406" t="s">
        <v>17736</v>
      </c>
      <c r="B928" s="406" t="s">
        <v>2595</v>
      </c>
      <c r="C928" s="170" t="s">
        <v>2594</v>
      </c>
      <c r="D928" s="405" t="s">
        <v>19545</v>
      </c>
      <c r="E928" s="404">
        <v>5000</v>
      </c>
      <c r="F928" s="434">
        <v>19081431</v>
      </c>
      <c r="G928" s="403" t="s">
        <v>19544</v>
      </c>
      <c r="H928" s="170" t="s">
        <v>2753</v>
      </c>
      <c r="I928" s="170" t="s">
        <v>2602</v>
      </c>
      <c r="J928" s="155" t="s">
        <v>2753</v>
      </c>
      <c r="K928" s="170">
        <v>1</v>
      </c>
      <c r="L928" s="170">
        <v>12</v>
      </c>
      <c r="M928" s="402">
        <v>62989.8</v>
      </c>
      <c r="N928" s="170">
        <v>1</v>
      </c>
      <c r="O928" s="170">
        <v>6</v>
      </c>
      <c r="P928" s="402">
        <v>31306.799999999996</v>
      </c>
    </row>
    <row r="929" spans="1:16" ht="22.5" x14ac:dyDescent="0.2">
      <c r="A929" s="406" t="s">
        <v>17736</v>
      </c>
      <c r="B929" s="406" t="s">
        <v>2595</v>
      </c>
      <c r="C929" s="170" t="s">
        <v>2594</v>
      </c>
      <c r="D929" s="405" t="s">
        <v>19543</v>
      </c>
      <c r="E929" s="404">
        <v>6500</v>
      </c>
      <c r="F929" s="434">
        <v>9613023</v>
      </c>
      <c r="G929" s="403" t="s">
        <v>19542</v>
      </c>
      <c r="H929" s="170" t="s">
        <v>2627</v>
      </c>
      <c r="I929" s="170" t="s">
        <v>2602</v>
      </c>
      <c r="J929" s="155" t="s">
        <v>2627</v>
      </c>
      <c r="K929" s="170">
        <v>1</v>
      </c>
      <c r="L929" s="170">
        <v>12</v>
      </c>
      <c r="M929" s="402">
        <v>79699.8</v>
      </c>
      <c r="N929" s="170">
        <v>1</v>
      </c>
      <c r="O929" s="170">
        <v>6</v>
      </c>
      <c r="P929" s="402">
        <v>40306.800000000003</v>
      </c>
    </row>
    <row r="930" spans="1:16" ht="22.5" x14ac:dyDescent="0.2">
      <c r="A930" s="406" t="s">
        <v>17736</v>
      </c>
      <c r="B930" s="406" t="s">
        <v>2595</v>
      </c>
      <c r="C930" s="170" t="s">
        <v>2594</v>
      </c>
      <c r="D930" s="405" t="s">
        <v>19541</v>
      </c>
      <c r="E930" s="404">
        <v>3000</v>
      </c>
      <c r="F930" s="434">
        <v>44881491</v>
      </c>
      <c r="G930" s="403" t="s">
        <v>19540</v>
      </c>
      <c r="H930" s="170" t="s">
        <v>2768</v>
      </c>
      <c r="I930" s="170" t="s">
        <v>2602</v>
      </c>
      <c r="J930" s="155" t="s">
        <v>2768</v>
      </c>
      <c r="K930" s="170">
        <v>1</v>
      </c>
      <c r="L930" s="170">
        <v>12</v>
      </c>
      <c r="M930" s="402">
        <v>38938.97</v>
      </c>
      <c r="N930" s="170">
        <v>1</v>
      </c>
      <c r="O930" s="170">
        <v>6</v>
      </c>
      <c r="P930" s="402">
        <v>19306.8</v>
      </c>
    </row>
    <row r="931" spans="1:16" ht="22.5" x14ac:dyDescent="0.2">
      <c r="A931" s="406" t="s">
        <v>17736</v>
      </c>
      <c r="B931" s="406" t="s">
        <v>2595</v>
      </c>
      <c r="C931" s="170" t="s">
        <v>2594</v>
      </c>
      <c r="D931" s="405" t="s">
        <v>18412</v>
      </c>
      <c r="E931" s="404">
        <v>5600</v>
      </c>
      <c r="F931" s="434">
        <v>47846670</v>
      </c>
      <c r="G931" s="403" t="s">
        <v>19539</v>
      </c>
      <c r="H931" s="170" t="s">
        <v>2715</v>
      </c>
      <c r="I931" s="170" t="s">
        <v>2602</v>
      </c>
      <c r="J931" s="155" t="s">
        <v>2715</v>
      </c>
      <c r="K931" s="170">
        <v>1</v>
      </c>
      <c r="L931" s="170">
        <v>12</v>
      </c>
      <c r="M931" s="402">
        <v>70171.520000000004</v>
      </c>
      <c r="N931" s="170">
        <v>1</v>
      </c>
      <c r="O931" s="170">
        <v>6</v>
      </c>
      <c r="P931" s="402">
        <v>34906.800000000003</v>
      </c>
    </row>
    <row r="932" spans="1:16" ht="22.5" x14ac:dyDescent="0.2">
      <c r="A932" s="406" t="s">
        <v>17736</v>
      </c>
      <c r="B932" s="406" t="s">
        <v>2595</v>
      </c>
      <c r="C932" s="170" t="s">
        <v>2594</v>
      </c>
      <c r="D932" s="405" t="s">
        <v>19538</v>
      </c>
      <c r="E932" s="404">
        <v>11000</v>
      </c>
      <c r="F932" s="434">
        <v>40061767</v>
      </c>
      <c r="G932" s="403" t="s">
        <v>19537</v>
      </c>
      <c r="H932" s="170" t="s">
        <v>19536</v>
      </c>
      <c r="I932" s="170" t="s">
        <v>2602</v>
      </c>
      <c r="J932" s="155" t="s">
        <v>19536</v>
      </c>
      <c r="K932" s="170">
        <v>1</v>
      </c>
      <c r="L932" s="170">
        <v>12</v>
      </c>
      <c r="M932" s="402">
        <v>134989.79999999999</v>
      </c>
      <c r="N932" s="170">
        <v>1</v>
      </c>
      <c r="O932" s="170">
        <v>6</v>
      </c>
      <c r="P932" s="402">
        <v>67306.8</v>
      </c>
    </row>
    <row r="933" spans="1:16" ht="22.5" x14ac:dyDescent="0.2">
      <c r="A933" s="406" t="s">
        <v>17736</v>
      </c>
      <c r="B933" s="406" t="s">
        <v>2595</v>
      </c>
      <c r="C933" s="170" t="s">
        <v>2594</v>
      </c>
      <c r="D933" s="405" t="s">
        <v>17779</v>
      </c>
      <c r="E933" s="404">
        <v>7000</v>
      </c>
      <c r="F933" s="434">
        <v>10640925</v>
      </c>
      <c r="G933" s="403" t="s">
        <v>19535</v>
      </c>
      <c r="H933" s="170" t="s">
        <v>2661</v>
      </c>
      <c r="I933" s="170" t="s">
        <v>2602</v>
      </c>
      <c r="J933" s="155" t="s">
        <v>2661</v>
      </c>
      <c r="K933" s="170">
        <v>1</v>
      </c>
      <c r="L933" s="170">
        <v>11</v>
      </c>
      <c r="M933" s="402">
        <v>74989.8</v>
      </c>
      <c r="N933" s="170">
        <v>1</v>
      </c>
      <c r="O933" s="170">
        <v>6</v>
      </c>
      <c r="P933" s="402">
        <v>50789.72</v>
      </c>
    </row>
    <row r="934" spans="1:16" ht="22.5" x14ac:dyDescent="0.2">
      <c r="A934" s="406" t="s">
        <v>17736</v>
      </c>
      <c r="B934" s="406" t="s">
        <v>2595</v>
      </c>
      <c r="C934" s="170" t="s">
        <v>2594</v>
      </c>
      <c r="D934" s="405" t="s">
        <v>17858</v>
      </c>
      <c r="E934" s="404">
        <v>6500</v>
      </c>
      <c r="F934" s="434">
        <v>47226770</v>
      </c>
      <c r="G934" s="403" t="s">
        <v>19534</v>
      </c>
      <c r="H934" s="170" t="s">
        <v>2753</v>
      </c>
      <c r="I934" s="170" t="s">
        <v>2602</v>
      </c>
      <c r="J934" s="155" t="s">
        <v>2753</v>
      </c>
      <c r="K934" s="170">
        <v>1</v>
      </c>
      <c r="L934" s="170">
        <v>3</v>
      </c>
      <c r="M934" s="402">
        <v>20522.45</v>
      </c>
      <c r="N934" s="170">
        <v>1</v>
      </c>
      <c r="O934" s="170">
        <v>6</v>
      </c>
      <c r="P934" s="402">
        <v>40306.800000000003</v>
      </c>
    </row>
    <row r="935" spans="1:16" ht="22.5" x14ac:dyDescent="0.2">
      <c r="A935" s="406" t="s">
        <v>17736</v>
      </c>
      <c r="B935" s="406" t="s">
        <v>2595</v>
      </c>
      <c r="C935" s="170" t="s">
        <v>2594</v>
      </c>
      <c r="D935" s="405" t="s">
        <v>18799</v>
      </c>
      <c r="E935" s="404">
        <v>10000</v>
      </c>
      <c r="F935" s="434">
        <v>9968360</v>
      </c>
      <c r="G935" s="403" t="s">
        <v>19533</v>
      </c>
      <c r="H935" s="170" t="s">
        <v>2692</v>
      </c>
      <c r="I935" s="170" t="s">
        <v>2602</v>
      </c>
      <c r="J935" s="155" t="s">
        <v>2692</v>
      </c>
      <c r="K935" s="170">
        <v>1</v>
      </c>
      <c r="L935" s="170">
        <v>9</v>
      </c>
      <c r="M935" s="402">
        <v>86906.469999999987</v>
      </c>
      <c r="N935" s="170">
        <v>1</v>
      </c>
      <c r="O935" s="170">
        <v>6</v>
      </c>
      <c r="P935" s="402">
        <v>61306.8</v>
      </c>
    </row>
    <row r="936" spans="1:16" ht="22.5" x14ac:dyDescent="0.2">
      <c r="A936" s="406" t="s">
        <v>17736</v>
      </c>
      <c r="B936" s="406" t="s">
        <v>2595</v>
      </c>
      <c r="C936" s="170" t="s">
        <v>2594</v>
      </c>
      <c r="D936" s="405" t="s">
        <v>19532</v>
      </c>
      <c r="E936" s="404">
        <v>2000</v>
      </c>
      <c r="F936" s="434">
        <v>42321435</v>
      </c>
      <c r="G936" s="403" t="s">
        <v>19531</v>
      </c>
      <c r="H936" s="170" t="s">
        <v>6239</v>
      </c>
      <c r="I936" s="170" t="s">
        <v>2602</v>
      </c>
      <c r="J936" s="155" t="s">
        <v>6239</v>
      </c>
      <c r="K936" s="170">
        <v>1</v>
      </c>
      <c r="L936" s="170">
        <v>1</v>
      </c>
      <c r="M936" s="402">
        <v>2974.15</v>
      </c>
      <c r="N936" s="170">
        <v>1</v>
      </c>
      <c r="O936" s="170">
        <v>3</v>
      </c>
      <c r="P936" s="402">
        <v>6101.71</v>
      </c>
    </row>
    <row r="937" spans="1:16" ht="22.5" x14ac:dyDescent="0.2">
      <c r="A937" s="406" t="s">
        <v>17736</v>
      </c>
      <c r="B937" s="406" t="s">
        <v>2595</v>
      </c>
      <c r="C937" s="170" t="s">
        <v>2594</v>
      </c>
      <c r="D937" s="405" t="s">
        <v>19352</v>
      </c>
      <c r="E937" s="404">
        <v>9500</v>
      </c>
      <c r="F937" s="434">
        <v>9641180</v>
      </c>
      <c r="G937" s="403" t="s">
        <v>19530</v>
      </c>
      <c r="H937" s="170" t="s">
        <v>2753</v>
      </c>
      <c r="I937" s="170" t="s">
        <v>2602</v>
      </c>
      <c r="J937" s="155" t="s">
        <v>2753</v>
      </c>
      <c r="K937" s="170">
        <v>1</v>
      </c>
      <c r="L937" s="170">
        <v>12</v>
      </c>
      <c r="M937" s="402">
        <v>116958.8</v>
      </c>
      <c r="N937" s="170">
        <v>1</v>
      </c>
      <c r="O937" s="170">
        <v>6</v>
      </c>
      <c r="P937" s="402">
        <v>58306.8</v>
      </c>
    </row>
    <row r="938" spans="1:16" ht="22.5" x14ac:dyDescent="0.2">
      <c r="A938" s="406" t="s">
        <v>17736</v>
      </c>
      <c r="B938" s="406" t="s">
        <v>2595</v>
      </c>
      <c r="C938" s="170" t="s">
        <v>2594</v>
      </c>
      <c r="D938" s="405" t="s">
        <v>19529</v>
      </c>
      <c r="E938" s="404">
        <v>12000</v>
      </c>
      <c r="F938" s="434">
        <v>40835598</v>
      </c>
      <c r="G938" s="403" t="s">
        <v>19528</v>
      </c>
      <c r="H938" s="170" t="s">
        <v>3033</v>
      </c>
      <c r="I938" s="170" t="s">
        <v>2602</v>
      </c>
      <c r="J938" s="155" t="s">
        <v>3033</v>
      </c>
      <c r="K938" s="170"/>
      <c r="L938" s="402">
        <v>0</v>
      </c>
      <c r="M938" s="402"/>
      <c r="N938" s="170">
        <v>1</v>
      </c>
      <c r="O938" s="170">
        <v>6</v>
      </c>
      <c r="P938" s="402">
        <v>70906.8</v>
      </c>
    </row>
    <row r="939" spans="1:16" ht="22.5" x14ac:dyDescent="0.2">
      <c r="A939" s="406" t="s">
        <v>17736</v>
      </c>
      <c r="B939" s="406" t="s">
        <v>2595</v>
      </c>
      <c r="C939" s="170" t="s">
        <v>2594</v>
      </c>
      <c r="D939" s="405" t="s">
        <v>19527</v>
      </c>
      <c r="E939" s="404">
        <v>3500</v>
      </c>
      <c r="F939" s="434">
        <v>46558125</v>
      </c>
      <c r="G939" s="403" t="s">
        <v>19526</v>
      </c>
      <c r="H939" s="170" t="s">
        <v>2662</v>
      </c>
      <c r="I939" s="170" t="s">
        <v>2589</v>
      </c>
      <c r="J939" s="155" t="s">
        <v>2662</v>
      </c>
      <c r="K939" s="170">
        <v>1</v>
      </c>
      <c r="L939" s="170">
        <v>11</v>
      </c>
      <c r="M939" s="402">
        <v>40080.42</v>
      </c>
      <c r="N939" s="170">
        <v>1</v>
      </c>
      <c r="O939" s="170">
        <v>6</v>
      </c>
      <c r="P939" s="402">
        <v>22306.799999999996</v>
      </c>
    </row>
    <row r="940" spans="1:16" ht="22.5" x14ac:dyDescent="0.2">
      <c r="A940" s="406" t="s">
        <v>17736</v>
      </c>
      <c r="B940" s="406" t="s">
        <v>2595</v>
      </c>
      <c r="C940" s="170" t="s">
        <v>2594</v>
      </c>
      <c r="D940" s="405" t="s">
        <v>19525</v>
      </c>
      <c r="E940" s="404">
        <v>9000</v>
      </c>
      <c r="F940" s="434">
        <v>25580864</v>
      </c>
      <c r="G940" s="403" t="s">
        <v>19524</v>
      </c>
      <c r="H940" s="170" t="s">
        <v>2597</v>
      </c>
      <c r="I940" s="170" t="s">
        <v>2602</v>
      </c>
      <c r="J940" s="155" t="s">
        <v>2597</v>
      </c>
      <c r="K940" s="170">
        <v>1</v>
      </c>
      <c r="L940" s="170">
        <v>12</v>
      </c>
      <c r="M940" s="402">
        <v>109917.31</v>
      </c>
      <c r="N940" s="170">
        <v>1</v>
      </c>
      <c r="O940" s="170">
        <v>6</v>
      </c>
      <c r="P940" s="402">
        <v>55306.8</v>
      </c>
    </row>
    <row r="941" spans="1:16" ht="22.5" x14ac:dyDescent="0.2">
      <c r="A941" s="406" t="s">
        <v>17736</v>
      </c>
      <c r="B941" s="406" t="s">
        <v>2595</v>
      </c>
      <c r="C941" s="170" t="s">
        <v>2594</v>
      </c>
      <c r="D941" s="405" t="s">
        <v>18611</v>
      </c>
      <c r="E941" s="404">
        <v>3500</v>
      </c>
      <c r="F941" s="434">
        <v>73471179</v>
      </c>
      <c r="G941" s="403" t="s">
        <v>19523</v>
      </c>
      <c r="H941" s="170" t="s">
        <v>2692</v>
      </c>
      <c r="I941" s="170" t="s">
        <v>2602</v>
      </c>
      <c r="J941" s="155" t="s">
        <v>2692</v>
      </c>
      <c r="K941" s="170"/>
      <c r="L941" s="402">
        <v>0</v>
      </c>
      <c r="M941" s="402"/>
      <c r="N941" s="170">
        <v>1</v>
      </c>
      <c r="O941" s="170">
        <v>2</v>
      </c>
      <c r="P941" s="402">
        <v>5370.97</v>
      </c>
    </row>
    <row r="942" spans="1:16" ht="22.5" x14ac:dyDescent="0.2">
      <c r="A942" s="406" t="s">
        <v>17736</v>
      </c>
      <c r="B942" s="406" t="s">
        <v>2595</v>
      </c>
      <c r="C942" s="170" t="s">
        <v>2594</v>
      </c>
      <c r="D942" s="405" t="s">
        <v>19522</v>
      </c>
      <c r="E942" s="404">
        <v>11000</v>
      </c>
      <c r="F942" s="434">
        <v>10111117</v>
      </c>
      <c r="G942" s="403" t="s">
        <v>19521</v>
      </c>
      <c r="H942" s="170" t="s">
        <v>18235</v>
      </c>
      <c r="I942" s="170" t="s">
        <v>2602</v>
      </c>
      <c r="J942" s="155" t="s">
        <v>18235</v>
      </c>
      <c r="K942" s="170">
        <v>1</v>
      </c>
      <c r="L942" s="170">
        <v>12</v>
      </c>
      <c r="M942" s="402">
        <v>134918.76</v>
      </c>
      <c r="N942" s="170">
        <v>1</v>
      </c>
      <c r="O942" s="170">
        <v>6</v>
      </c>
      <c r="P942" s="402">
        <v>67306.8</v>
      </c>
    </row>
    <row r="943" spans="1:16" ht="22.5" x14ac:dyDescent="0.2">
      <c r="A943" s="406" t="s">
        <v>17736</v>
      </c>
      <c r="B943" s="406" t="s">
        <v>2595</v>
      </c>
      <c r="C943" s="170" t="s">
        <v>2594</v>
      </c>
      <c r="D943" s="405" t="s">
        <v>19520</v>
      </c>
      <c r="E943" s="404">
        <v>6000</v>
      </c>
      <c r="F943" s="434">
        <v>23978304</v>
      </c>
      <c r="G943" s="403" t="s">
        <v>19519</v>
      </c>
      <c r="H943" s="170" t="s">
        <v>2753</v>
      </c>
      <c r="I943" s="170" t="s">
        <v>2602</v>
      </c>
      <c r="J943" s="155" t="s">
        <v>2753</v>
      </c>
      <c r="K943" s="170">
        <v>1</v>
      </c>
      <c r="L943" s="170">
        <v>12</v>
      </c>
      <c r="M943" s="402">
        <v>74989.8</v>
      </c>
      <c r="N943" s="170">
        <v>1</v>
      </c>
      <c r="O943" s="170">
        <v>6</v>
      </c>
      <c r="P943" s="402">
        <v>37306.800000000003</v>
      </c>
    </row>
    <row r="944" spans="1:16" ht="22.5" x14ac:dyDescent="0.2">
      <c r="A944" s="406" t="s">
        <v>17736</v>
      </c>
      <c r="B944" s="406" t="s">
        <v>2595</v>
      </c>
      <c r="C944" s="170" t="s">
        <v>2594</v>
      </c>
      <c r="D944" s="405" t="s">
        <v>19518</v>
      </c>
      <c r="E944" s="404">
        <v>5000</v>
      </c>
      <c r="F944" s="434">
        <v>41303844</v>
      </c>
      <c r="G944" s="403" t="s">
        <v>19517</v>
      </c>
      <c r="H944" s="170" t="s">
        <v>2753</v>
      </c>
      <c r="I944" s="170" t="s">
        <v>2602</v>
      </c>
      <c r="J944" s="155" t="s">
        <v>2753</v>
      </c>
      <c r="K944" s="170">
        <v>1</v>
      </c>
      <c r="L944" s="170">
        <v>12</v>
      </c>
      <c r="M944" s="402">
        <v>62956.82</v>
      </c>
      <c r="N944" s="170">
        <v>1</v>
      </c>
      <c r="O944" s="170">
        <v>6</v>
      </c>
      <c r="P944" s="402">
        <v>31306.799999999996</v>
      </c>
    </row>
    <row r="945" spans="1:16" ht="22.5" x14ac:dyDescent="0.2">
      <c r="A945" s="406" t="s">
        <v>17736</v>
      </c>
      <c r="B945" s="406" t="s">
        <v>2595</v>
      </c>
      <c r="C945" s="170" t="s">
        <v>2594</v>
      </c>
      <c r="D945" s="405" t="s">
        <v>19516</v>
      </c>
      <c r="E945" s="404">
        <v>2800</v>
      </c>
      <c r="F945" s="434">
        <v>45631313</v>
      </c>
      <c r="G945" s="403" t="s">
        <v>19515</v>
      </c>
      <c r="H945" s="170" t="s">
        <v>3395</v>
      </c>
      <c r="I945" s="170" t="s">
        <v>2589</v>
      </c>
      <c r="J945" s="155" t="s">
        <v>3395</v>
      </c>
      <c r="K945" s="170">
        <v>1</v>
      </c>
      <c r="L945" s="170">
        <v>3</v>
      </c>
      <c r="M945" s="402">
        <v>9422.4500000000007</v>
      </c>
      <c r="N945" s="170">
        <v>1</v>
      </c>
      <c r="O945" s="170">
        <v>6</v>
      </c>
      <c r="P945" s="402">
        <v>18106.8</v>
      </c>
    </row>
    <row r="946" spans="1:16" ht="22.5" x14ac:dyDescent="0.2">
      <c r="A946" s="406" t="s">
        <v>17736</v>
      </c>
      <c r="B946" s="406" t="s">
        <v>2595</v>
      </c>
      <c r="C946" s="170" t="s">
        <v>2594</v>
      </c>
      <c r="D946" s="405" t="s">
        <v>5577</v>
      </c>
      <c r="E946" s="404">
        <v>10000</v>
      </c>
      <c r="F946" s="434">
        <v>70329303</v>
      </c>
      <c r="G946" s="403" t="s">
        <v>19514</v>
      </c>
      <c r="H946" s="170" t="s">
        <v>2661</v>
      </c>
      <c r="I946" s="170" t="s">
        <v>2602</v>
      </c>
      <c r="J946" s="155" t="s">
        <v>2661</v>
      </c>
      <c r="K946" s="170">
        <v>1</v>
      </c>
      <c r="L946" s="170">
        <v>12</v>
      </c>
      <c r="M946" s="402">
        <v>122989.8</v>
      </c>
      <c r="N946" s="170">
        <v>1</v>
      </c>
      <c r="O946" s="170">
        <v>6</v>
      </c>
      <c r="P946" s="402">
        <v>61306.8</v>
      </c>
    </row>
    <row r="947" spans="1:16" ht="22.5" x14ac:dyDescent="0.2">
      <c r="A947" s="406" t="s">
        <v>17736</v>
      </c>
      <c r="B947" s="406" t="s">
        <v>2595</v>
      </c>
      <c r="C947" s="170" t="s">
        <v>2594</v>
      </c>
      <c r="D947" s="405" t="s">
        <v>19513</v>
      </c>
      <c r="E947" s="404">
        <v>6000</v>
      </c>
      <c r="F947" s="434">
        <v>8707641</v>
      </c>
      <c r="G947" s="403" t="s">
        <v>19512</v>
      </c>
      <c r="H947" s="170" t="s">
        <v>2661</v>
      </c>
      <c r="I947" s="170" t="s">
        <v>2602</v>
      </c>
      <c r="J947" s="155" t="s">
        <v>2661</v>
      </c>
      <c r="K947" s="170">
        <v>1</v>
      </c>
      <c r="L947" s="170">
        <v>12</v>
      </c>
      <c r="M947" s="402">
        <v>74884.789999999994</v>
      </c>
      <c r="N947" s="170">
        <v>1</v>
      </c>
      <c r="O947" s="170">
        <v>6</v>
      </c>
      <c r="P947" s="402">
        <v>37306.800000000003</v>
      </c>
    </row>
    <row r="948" spans="1:16" ht="22.5" x14ac:dyDescent="0.2">
      <c r="A948" s="406" t="s">
        <v>17736</v>
      </c>
      <c r="B948" s="406" t="s">
        <v>2595</v>
      </c>
      <c r="C948" s="170" t="s">
        <v>2594</v>
      </c>
      <c r="D948" s="405" t="s">
        <v>18433</v>
      </c>
      <c r="E948" s="404">
        <v>6000</v>
      </c>
      <c r="F948" s="434">
        <v>47256403</v>
      </c>
      <c r="G948" s="403" t="s">
        <v>19511</v>
      </c>
      <c r="H948" s="170" t="s">
        <v>6376</v>
      </c>
      <c r="I948" s="170" t="s">
        <v>2589</v>
      </c>
      <c r="J948" s="155" t="s">
        <v>6376</v>
      </c>
      <c r="K948" s="170">
        <v>1</v>
      </c>
      <c r="L948" s="170">
        <v>9</v>
      </c>
      <c r="M948" s="402">
        <v>55170.259999999995</v>
      </c>
      <c r="N948" s="170"/>
      <c r="O948" s="402">
        <v>0</v>
      </c>
      <c r="P948" s="402"/>
    </row>
    <row r="949" spans="1:16" ht="22.5" x14ac:dyDescent="0.2">
      <c r="A949" s="406" t="s">
        <v>17736</v>
      </c>
      <c r="B949" s="406" t="s">
        <v>2595</v>
      </c>
      <c r="C949" s="170" t="s">
        <v>2594</v>
      </c>
      <c r="D949" s="405" t="s">
        <v>19510</v>
      </c>
      <c r="E949" s="404">
        <v>6500</v>
      </c>
      <c r="F949" s="434">
        <v>43206953</v>
      </c>
      <c r="G949" s="403" t="s">
        <v>19509</v>
      </c>
      <c r="H949" s="170" t="s">
        <v>2627</v>
      </c>
      <c r="I949" s="170" t="s">
        <v>2602</v>
      </c>
      <c r="J949" s="155" t="s">
        <v>2627</v>
      </c>
      <c r="K949" s="170"/>
      <c r="L949" s="402">
        <v>0</v>
      </c>
      <c r="M949" s="402"/>
      <c r="N949" s="170">
        <v>1</v>
      </c>
      <c r="O949" s="170">
        <v>6</v>
      </c>
      <c r="P949" s="402">
        <v>39006.800000000003</v>
      </c>
    </row>
    <row r="950" spans="1:16" ht="22.5" x14ac:dyDescent="0.2">
      <c r="A950" s="406" t="s">
        <v>17736</v>
      </c>
      <c r="B950" s="406" t="s">
        <v>2595</v>
      </c>
      <c r="C950" s="170" t="s">
        <v>2594</v>
      </c>
      <c r="D950" s="405" t="s">
        <v>17866</v>
      </c>
      <c r="E950" s="404">
        <v>4700</v>
      </c>
      <c r="F950" s="434">
        <v>46815136</v>
      </c>
      <c r="G950" s="403" t="s">
        <v>19508</v>
      </c>
      <c r="H950" s="170" t="s">
        <v>2715</v>
      </c>
      <c r="I950" s="170" t="s">
        <v>2602</v>
      </c>
      <c r="J950" s="155" t="s">
        <v>2715</v>
      </c>
      <c r="K950" s="170">
        <v>1</v>
      </c>
      <c r="L950" s="170">
        <v>12</v>
      </c>
      <c r="M950" s="402">
        <v>59382.95</v>
      </c>
      <c r="N950" s="170">
        <v>1</v>
      </c>
      <c r="O950" s="170">
        <v>6</v>
      </c>
      <c r="P950" s="402">
        <v>29506.799999999996</v>
      </c>
    </row>
    <row r="951" spans="1:16" ht="22.5" x14ac:dyDescent="0.2">
      <c r="A951" s="406" t="s">
        <v>17736</v>
      </c>
      <c r="B951" s="406" t="s">
        <v>2595</v>
      </c>
      <c r="C951" s="170" t="s">
        <v>2594</v>
      </c>
      <c r="D951" s="405" t="s">
        <v>19248</v>
      </c>
      <c r="E951" s="404">
        <v>12000</v>
      </c>
      <c r="F951" s="434">
        <v>42566700</v>
      </c>
      <c r="G951" s="403" t="s">
        <v>19507</v>
      </c>
      <c r="H951" s="170" t="s">
        <v>2661</v>
      </c>
      <c r="I951" s="170" t="s">
        <v>2602</v>
      </c>
      <c r="J951" s="155" t="s">
        <v>2661</v>
      </c>
      <c r="K951" s="170">
        <v>1</v>
      </c>
      <c r="L951" s="170">
        <v>2</v>
      </c>
      <c r="M951" s="402">
        <v>24344.97</v>
      </c>
      <c r="N951" s="170">
        <v>1</v>
      </c>
      <c r="O951" s="170">
        <v>6</v>
      </c>
      <c r="P951" s="402">
        <v>73306.8</v>
      </c>
    </row>
    <row r="952" spans="1:16" ht="22.5" x14ac:dyDescent="0.2">
      <c r="A952" s="406" t="s">
        <v>17736</v>
      </c>
      <c r="B952" s="406" t="s">
        <v>2595</v>
      </c>
      <c r="C952" s="170" t="s">
        <v>2594</v>
      </c>
      <c r="D952" s="405" t="s">
        <v>19506</v>
      </c>
      <c r="E952" s="404">
        <v>4000</v>
      </c>
      <c r="F952" s="434">
        <v>80582683</v>
      </c>
      <c r="G952" s="403" t="s">
        <v>19505</v>
      </c>
      <c r="H952" s="170" t="s">
        <v>3386</v>
      </c>
      <c r="I952" s="170" t="s">
        <v>16872</v>
      </c>
      <c r="J952" s="155" t="s">
        <v>3386</v>
      </c>
      <c r="K952" s="170">
        <v>1</v>
      </c>
      <c r="L952" s="170">
        <v>12</v>
      </c>
      <c r="M952" s="402">
        <v>50780.89</v>
      </c>
      <c r="N952" s="170">
        <v>1</v>
      </c>
      <c r="O952" s="170">
        <v>6</v>
      </c>
      <c r="P952" s="402">
        <v>25306.799999999996</v>
      </c>
    </row>
    <row r="953" spans="1:16" ht="22.5" x14ac:dyDescent="0.2">
      <c r="A953" s="406" t="s">
        <v>17736</v>
      </c>
      <c r="B953" s="406" t="s">
        <v>2595</v>
      </c>
      <c r="C953" s="170" t="s">
        <v>2594</v>
      </c>
      <c r="D953" s="405" t="s">
        <v>18635</v>
      </c>
      <c r="E953" s="404">
        <v>6000</v>
      </c>
      <c r="F953" s="434">
        <v>432263</v>
      </c>
      <c r="G953" s="403" t="s">
        <v>19504</v>
      </c>
      <c r="H953" s="170" t="s">
        <v>19503</v>
      </c>
      <c r="I953" s="170" t="s">
        <v>2589</v>
      </c>
      <c r="J953" s="155" t="s">
        <v>19503</v>
      </c>
      <c r="K953" s="170">
        <v>1</v>
      </c>
      <c r="L953" s="170">
        <v>12</v>
      </c>
      <c r="M953" s="402">
        <v>74989.8</v>
      </c>
      <c r="N953" s="170">
        <v>1</v>
      </c>
      <c r="O953" s="170">
        <v>6</v>
      </c>
      <c r="P953" s="402">
        <v>37306.800000000003</v>
      </c>
    </row>
    <row r="954" spans="1:16" ht="22.5" x14ac:dyDescent="0.2">
      <c r="A954" s="406" t="s">
        <v>17736</v>
      </c>
      <c r="B954" s="406" t="s">
        <v>2595</v>
      </c>
      <c r="C954" s="170" t="s">
        <v>2594</v>
      </c>
      <c r="D954" s="405" t="s">
        <v>17779</v>
      </c>
      <c r="E954" s="404">
        <v>7000</v>
      </c>
      <c r="F954" s="434">
        <v>45155234</v>
      </c>
      <c r="G954" s="403" t="s">
        <v>19502</v>
      </c>
      <c r="H954" s="170" t="s">
        <v>2662</v>
      </c>
      <c r="I954" s="170" t="s">
        <v>2589</v>
      </c>
      <c r="J954" s="155" t="s">
        <v>2662</v>
      </c>
      <c r="K954" s="170">
        <v>1</v>
      </c>
      <c r="L954" s="170">
        <v>6</v>
      </c>
      <c r="M954" s="402">
        <v>40844.9</v>
      </c>
      <c r="N954" s="170">
        <v>1</v>
      </c>
      <c r="O954" s="170">
        <v>6</v>
      </c>
      <c r="P954" s="402">
        <v>43283.47</v>
      </c>
    </row>
    <row r="955" spans="1:16" ht="22.5" x14ac:dyDescent="0.2">
      <c r="A955" s="406" t="s">
        <v>17736</v>
      </c>
      <c r="B955" s="406" t="s">
        <v>2595</v>
      </c>
      <c r="C955" s="170" t="s">
        <v>2594</v>
      </c>
      <c r="D955" s="405" t="s">
        <v>19501</v>
      </c>
      <c r="E955" s="404">
        <v>8000</v>
      </c>
      <c r="F955" s="434">
        <v>40292305</v>
      </c>
      <c r="G955" s="403" t="s">
        <v>19500</v>
      </c>
      <c r="H955" s="170" t="s">
        <v>17815</v>
      </c>
      <c r="I955" s="170" t="s">
        <v>2602</v>
      </c>
      <c r="J955" s="155" t="s">
        <v>17815</v>
      </c>
      <c r="K955" s="170">
        <v>1</v>
      </c>
      <c r="L955" s="170">
        <v>12</v>
      </c>
      <c r="M955" s="402">
        <v>98900.91</v>
      </c>
      <c r="N955" s="170">
        <v>1</v>
      </c>
      <c r="O955" s="170">
        <v>6</v>
      </c>
      <c r="P955" s="402">
        <v>49306.8</v>
      </c>
    </row>
    <row r="956" spans="1:16" ht="22.5" x14ac:dyDescent="0.2">
      <c r="A956" s="406" t="s">
        <v>17736</v>
      </c>
      <c r="B956" s="406" t="s">
        <v>2595</v>
      </c>
      <c r="C956" s="170" t="s">
        <v>2594</v>
      </c>
      <c r="D956" s="405" t="s">
        <v>19499</v>
      </c>
      <c r="E956" s="404">
        <v>3000</v>
      </c>
      <c r="F956" s="434">
        <v>119567</v>
      </c>
      <c r="G956" s="403" t="s">
        <v>19498</v>
      </c>
      <c r="H956" s="170" t="s">
        <v>3386</v>
      </c>
      <c r="I956" s="170" t="s">
        <v>17747</v>
      </c>
      <c r="J956" s="155" t="s">
        <v>3386</v>
      </c>
      <c r="K956" s="170">
        <v>1</v>
      </c>
      <c r="L956" s="170">
        <v>12</v>
      </c>
      <c r="M956" s="402">
        <v>38974.800000000003</v>
      </c>
      <c r="N956" s="170">
        <v>1</v>
      </c>
      <c r="O956" s="170">
        <v>6</v>
      </c>
      <c r="P956" s="402">
        <v>19306.8</v>
      </c>
    </row>
    <row r="957" spans="1:16" ht="22.5" x14ac:dyDescent="0.2">
      <c r="A957" s="406" t="s">
        <v>17736</v>
      </c>
      <c r="B957" s="406" t="s">
        <v>2595</v>
      </c>
      <c r="C957" s="170" t="s">
        <v>2594</v>
      </c>
      <c r="D957" s="405" t="s">
        <v>18876</v>
      </c>
      <c r="E957" s="404">
        <v>9000</v>
      </c>
      <c r="F957" s="434">
        <v>40160118</v>
      </c>
      <c r="G957" s="403" t="s">
        <v>19497</v>
      </c>
      <c r="H957" s="170" t="s">
        <v>2692</v>
      </c>
      <c r="I957" s="170" t="s">
        <v>2602</v>
      </c>
      <c r="J957" s="155" t="s">
        <v>2692</v>
      </c>
      <c r="K957" s="170">
        <v>1</v>
      </c>
      <c r="L957" s="170">
        <v>1</v>
      </c>
      <c r="M957" s="402">
        <v>12679.14</v>
      </c>
      <c r="N957" s="170">
        <v>1</v>
      </c>
      <c r="O957" s="170">
        <v>6</v>
      </c>
      <c r="P957" s="402">
        <v>55306.8</v>
      </c>
    </row>
    <row r="958" spans="1:16" ht="22.5" x14ac:dyDescent="0.2">
      <c r="A958" s="406" t="s">
        <v>17736</v>
      </c>
      <c r="B958" s="406" t="s">
        <v>2595</v>
      </c>
      <c r="C958" s="170" t="s">
        <v>2594</v>
      </c>
      <c r="D958" s="405" t="s">
        <v>19496</v>
      </c>
      <c r="E958" s="404">
        <v>6000</v>
      </c>
      <c r="F958" s="434">
        <v>70453587</v>
      </c>
      <c r="G958" s="403" t="s">
        <v>19495</v>
      </c>
      <c r="H958" s="170" t="s">
        <v>2897</v>
      </c>
      <c r="I958" s="170" t="s">
        <v>2589</v>
      </c>
      <c r="J958" s="155" t="s">
        <v>2897</v>
      </c>
      <c r="K958" s="170">
        <v>1</v>
      </c>
      <c r="L958" s="170">
        <v>3</v>
      </c>
      <c r="M958" s="402">
        <v>19022.45</v>
      </c>
      <c r="N958" s="170">
        <v>1</v>
      </c>
      <c r="O958" s="170">
        <v>6</v>
      </c>
      <c r="P958" s="402">
        <v>37306.800000000003</v>
      </c>
    </row>
    <row r="959" spans="1:16" ht="22.5" x14ac:dyDescent="0.2">
      <c r="A959" s="406" t="s">
        <v>17736</v>
      </c>
      <c r="B959" s="406" t="s">
        <v>2595</v>
      </c>
      <c r="C959" s="170" t="s">
        <v>2594</v>
      </c>
      <c r="D959" s="405" t="s">
        <v>19494</v>
      </c>
      <c r="E959" s="404">
        <v>7000</v>
      </c>
      <c r="F959" s="434">
        <v>4435486</v>
      </c>
      <c r="G959" s="403" t="s">
        <v>19493</v>
      </c>
      <c r="H959" s="170" t="s">
        <v>2627</v>
      </c>
      <c r="I959" s="170" t="s">
        <v>2602</v>
      </c>
      <c r="J959" s="155" t="s">
        <v>2627</v>
      </c>
      <c r="K959" s="170">
        <v>1</v>
      </c>
      <c r="L959" s="170">
        <v>12</v>
      </c>
      <c r="M959" s="402">
        <v>86945.08</v>
      </c>
      <c r="N959" s="170">
        <v>1</v>
      </c>
      <c r="O959" s="170">
        <v>6</v>
      </c>
      <c r="P959" s="402">
        <v>43306.8</v>
      </c>
    </row>
    <row r="960" spans="1:16" ht="22.5" x14ac:dyDescent="0.2">
      <c r="A960" s="406" t="s">
        <v>17736</v>
      </c>
      <c r="B960" s="406" t="s">
        <v>2595</v>
      </c>
      <c r="C960" s="170" t="s">
        <v>2594</v>
      </c>
      <c r="D960" s="405" t="s">
        <v>19492</v>
      </c>
      <c r="E960" s="404">
        <v>7000</v>
      </c>
      <c r="F960" s="434">
        <v>40917152</v>
      </c>
      <c r="G960" s="403" t="s">
        <v>19491</v>
      </c>
      <c r="H960" s="170" t="s">
        <v>3322</v>
      </c>
      <c r="I960" s="170" t="s">
        <v>2589</v>
      </c>
      <c r="J960" s="155" t="s">
        <v>3322</v>
      </c>
      <c r="K960" s="170">
        <v>1</v>
      </c>
      <c r="L960" s="170">
        <v>12</v>
      </c>
      <c r="M960" s="402">
        <v>86865.36</v>
      </c>
      <c r="N960" s="170">
        <v>1</v>
      </c>
      <c r="O960" s="170">
        <v>6</v>
      </c>
      <c r="P960" s="402">
        <v>43306.8</v>
      </c>
    </row>
    <row r="961" spans="1:16" ht="22.5" x14ac:dyDescent="0.2">
      <c r="A961" s="406" t="s">
        <v>17736</v>
      </c>
      <c r="B961" s="406" t="s">
        <v>2595</v>
      </c>
      <c r="C961" s="170" t="s">
        <v>2594</v>
      </c>
      <c r="D961" s="405" t="s">
        <v>19490</v>
      </c>
      <c r="E961" s="404">
        <v>5000</v>
      </c>
      <c r="F961" s="434">
        <v>42835906</v>
      </c>
      <c r="G961" s="403" t="s">
        <v>19489</v>
      </c>
      <c r="H961" s="170" t="s">
        <v>2753</v>
      </c>
      <c r="I961" s="170" t="s">
        <v>2602</v>
      </c>
      <c r="J961" s="155" t="s">
        <v>2753</v>
      </c>
      <c r="K961" s="170">
        <v>1</v>
      </c>
      <c r="L961" s="170">
        <v>12</v>
      </c>
      <c r="M961" s="402">
        <v>62989.8</v>
      </c>
      <c r="N961" s="170">
        <v>1</v>
      </c>
      <c r="O961" s="170">
        <v>6</v>
      </c>
      <c r="P961" s="402">
        <v>31306.799999999996</v>
      </c>
    </row>
    <row r="962" spans="1:16" ht="22.5" x14ac:dyDescent="0.2">
      <c r="A962" s="406" t="s">
        <v>17736</v>
      </c>
      <c r="B962" s="406" t="s">
        <v>2595</v>
      </c>
      <c r="C962" s="170" t="s">
        <v>2594</v>
      </c>
      <c r="D962" s="405" t="s">
        <v>19064</v>
      </c>
      <c r="E962" s="404">
        <v>7000</v>
      </c>
      <c r="F962" s="434">
        <v>40951874</v>
      </c>
      <c r="G962" s="403" t="s">
        <v>19488</v>
      </c>
      <c r="H962" s="170" t="s">
        <v>19487</v>
      </c>
      <c r="I962" s="170" t="s">
        <v>2589</v>
      </c>
      <c r="J962" s="155" t="s">
        <v>19487</v>
      </c>
      <c r="K962" s="170">
        <v>1</v>
      </c>
      <c r="L962" s="170">
        <v>12</v>
      </c>
      <c r="M962" s="402">
        <v>86989.8</v>
      </c>
      <c r="N962" s="170">
        <v>1</v>
      </c>
      <c r="O962" s="170">
        <v>6</v>
      </c>
      <c r="P962" s="402">
        <v>43306.8</v>
      </c>
    </row>
    <row r="963" spans="1:16" ht="22.5" x14ac:dyDescent="0.2">
      <c r="A963" s="406" t="s">
        <v>17736</v>
      </c>
      <c r="B963" s="406" t="s">
        <v>2595</v>
      </c>
      <c r="C963" s="170" t="s">
        <v>2594</v>
      </c>
      <c r="D963" s="405" t="s">
        <v>19486</v>
      </c>
      <c r="E963" s="404">
        <v>5000</v>
      </c>
      <c r="F963" s="434">
        <v>40065120</v>
      </c>
      <c r="G963" s="403" t="s">
        <v>19485</v>
      </c>
      <c r="H963" s="170" t="s">
        <v>2627</v>
      </c>
      <c r="I963" s="170" t="s">
        <v>2602</v>
      </c>
      <c r="J963" s="155" t="s">
        <v>2627</v>
      </c>
      <c r="K963" s="170">
        <v>1</v>
      </c>
      <c r="L963" s="170">
        <v>12</v>
      </c>
      <c r="M963" s="402">
        <v>62926.96</v>
      </c>
      <c r="N963" s="170">
        <v>1</v>
      </c>
      <c r="O963" s="170">
        <v>6</v>
      </c>
      <c r="P963" s="402">
        <v>31306.799999999996</v>
      </c>
    </row>
    <row r="964" spans="1:16" ht="22.5" x14ac:dyDescent="0.2">
      <c r="A964" s="406" t="s">
        <v>17736</v>
      </c>
      <c r="B964" s="406" t="s">
        <v>2595</v>
      </c>
      <c r="C964" s="170" t="s">
        <v>2594</v>
      </c>
      <c r="D964" s="405" t="s">
        <v>19484</v>
      </c>
      <c r="E964" s="404">
        <v>5000</v>
      </c>
      <c r="F964" s="434">
        <v>44859687</v>
      </c>
      <c r="G964" s="403" t="s">
        <v>12075</v>
      </c>
      <c r="H964" s="170" t="s">
        <v>6239</v>
      </c>
      <c r="I964" s="170" t="s">
        <v>2602</v>
      </c>
      <c r="J964" s="155" t="s">
        <v>6239</v>
      </c>
      <c r="K964" s="170">
        <v>1</v>
      </c>
      <c r="L964" s="170">
        <v>12</v>
      </c>
      <c r="M964" s="402">
        <v>64495.380000000005</v>
      </c>
      <c r="N964" s="170">
        <v>1</v>
      </c>
      <c r="O964" s="170">
        <v>1</v>
      </c>
      <c r="P964" s="402">
        <v>4773.3600000000006</v>
      </c>
    </row>
    <row r="965" spans="1:16" ht="22.5" x14ac:dyDescent="0.2">
      <c r="A965" s="406" t="s">
        <v>17736</v>
      </c>
      <c r="B965" s="406" t="s">
        <v>2595</v>
      </c>
      <c r="C965" s="170" t="s">
        <v>2594</v>
      </c>
      <c r="D965" s="405" t="s">
        <v>18133</v>
      </c>
      <c r="E965" s="404">
        <v>4500</v>
      </c>
      <c r="F965" s="434">
        <v>47157204</v>
      </c>
      <c r="G965" s="403" t="s">
        <v>19483</v>
      </c>
      <c r="H965" s="170" t="s">
        <v>2661</v>
      </c>
      <c r="I965" s="170" t="s">
        <v>2602</v>
      </c>
      <c r="J965" s="155" t="s">
        <v>2661</v>
      </c>
      <c r="K965" s="170"/>
      <c r="L965" s="402">
        <v>0</v>
      </c>
      <c r="M965" s="402"/>
      <c r="N965" s="170">
        <v>1</v>
      </c>
      <c r="O965" s="170">
        <v>6</v>
      </c>
      <c r="P965" s="402">
        <v>27406.799999999996</v>
      </c>
    </row>
    <row r="966" spans="1:16" ht="22.5" x14ac:dyDescent="0.2">
      <c r="A966" s="406" t="s">
        <v>17736</v>
      </c>
      <c r="B966" s="406" t="s">
        <v>2595</v>
      </c>
      <c r="C966" s="170" t="s">
        <v>2594</v>
      </c>
      <c r="D966" s="405" t="s">
        <v>18186</v>
      </c>
      <c r="E966" s="404">
        <v>6500</v>
      </c>
      <c r="F966" s="434">
        <v>32990829</v>
      </c>
      <c r="G966" s="403" t="s">
        <v>19482</v>
      </c>
      <c r="H966" s="170" t="s">
        <v>18329</v>
      </c>
      <c r="I966" s="170" t="s">
        <v>2602</v>
      </c>
      <c r="J966" s="155" t="s">
        <v>18329</v>
      </c>
      <c r="K966" s="170">
        <v>1</v>
      </c>
      <c r="L966" s="170">
        <v>12</v>
      </c>
      <c r="M966" s="402">
        <v>80949.17</v>
      </c>
      <c r="N966" s="170">
        <v>1</v>
      </c>
      <c r="O966" s="170">
        <v>6</v>
      </c>
      <c r="P966" s="402">
        <v>40306.800000000003</v>
      </c>
    </row>
    <row r="967" spans="1:16" ht="22.5" x14ac:dyDescent="0.2">
      <c r="A967" s="406" t="s">
        <v>17736</v>
      </c>
      <c r="B967" s="406" t="s">
        <v>2595</v>
      </c>
      <c r="C967" s="170" t="s">
        <v>2594</v>
      </c>
      <c r="D967" s="405" t="s">
        <v>18397</v>
      </c>
      <c r="E967" s="404">
        <v>3000</v>
      </c>
      <c r="F967" s="434">
        <v>5376648</v>
      </c>
      <c r="G967" s="403" t="s">
        <v>19481</v>
      </c>
      <c r="H967" s="170" t="s">
        <v>3386</v>
      </c>
      <c r="I967" s="170" t="s">
        <v>17747</v>
      </c>
      <c r="J967" s="155" t="s">
        <v>3386</v>
      </c>
      <c r="K967" s="170">
        <v>1</v>
      </c>
      <c r="L967" s="170">
        <v>12</v>
      </c>
      <c r="M967" s="402">
        <v>38989.800000000003</v>
      </c>
      <c r="N967" s="170">
        <v>1</v>
      </c>
      <c r="O967" s="170">
        <v>6</v>
      </c>
      <c r="P967" s="402">
        <v>19306.8</v>
      </c>
    </row>
    <row r="968" spans="1:16" ht="22.5" x14ac:dyDescent="0.2">
      <c r="A968" s="406" t="s">
        <v>17736</v>
      </c>
      <c r="B968" s="406" t="s">
        <v>2595</v>
      </c>
      <c r="C968" s="170" t="s">
        <v>2594</v>
      </c>
      <c r="D968" s="405" t="s">
        <v>19480</v>
      </c>
      <c r="E968" s="404">
        <v>12000</v>
      </c>
      <c r="F968" s="434">
        <v>42201950</v>
      </c>
      <c r="G968" s="403" t="s">
        <v>19479</v>
      </c>
      <c r="H968" s="170" t="s">
        <v>2661</v>
      </c>
      <c r="I968" s="170" t="s">
        <v>2602</v>
      </c>
      <c r="J968" s="155" t="s">
        <v>2661</v>
      </c>
      <c r="K968" s="170"/>
      <c r="L968" s="402">
        <v>0</v>
      </c>
      <c r="M968" s="402"/>
      <c r="N968" s="170">
        <v>1</v>
      </c>
      <c r="O968" s="170">
        <v>6</v>
      </c>
      <c r="P968" s="402">
        <v>68506.8</v>
      </c>
    </row>
    <row r="969" spans="1:16" ht="22.5" x14ac:dyDescent="0.2">
      <c r="A969" s="406" t="s">
        <v>17736</v>
      </c>
      <c r="B969" s="406" t="s">
        <v>2595</v>
      </c>
      <c r="C969" s="170" t="s">
        <v>2594</v>
      </c>
      <c r="D969" s="405" t="s">
        <v>17962</v>
      </c>
      <c r="E969" s="404">
        <v>5000</v>
      </c>
      <c r="F969" s="434">
        <v>9737925</v>
      </c>
      <c r="G969" s="403" t="s">
        <v>19478</v>
      </c>
      <c r="H969" s="170" t="s">
        <v>19477</v>
      </c>
      <c r="I969" s="170" t="s">
        <v>2602</v>
      </c>
      <c r="J969" s="155" t="s">
        <v>19477</v>
      </c>
      <c r="K969" s="170">
        <v>1</v>
      </c>
      <c r="L969" s="170">
        <v>12</v>
      </c>
      <c r="M969" s="402">
        <v>62374.559999999998</v>
      </c>
      <c r="N969" s="170">
        <v>1</v>
      </c>
      <c r="O969" s="170">
        <v>6</v>
      </c>
      <c r="P969" s="402">
        <v>31306.799999999996</v>
      </c>
    </row>
    <row r="970" spans="1:16" ht="22.5" x14ac:dyDescent="0.2">
      <c r="A970" s="406" t="s">
        <v>17736</v>
      </c>
      <c r="B970" s="406" t="s">
        <v>2595</v>
      </c>
      <c r="C970" s="170" t="s">
        <v>2594</v>
      </c>
      <c r="D970" s="405" t="s">
        <v>19476</v>
      </c>
      <c r="E970" s="404">
        <v>12000</v>
      </c>
      <c r="F970" s="434">
        <v>44830670</v>
      </c>
      <c r="G970" s="403" t="s">
        <v>19475</v>
      </c>
      <c r="H970" s="170" t="s">
        <v>2661</v>
      </c>
      <c r="I970" s="170" t="s">
        <v>2602</v>
      </c>
      <c r="J970" s="155" t="s">
        <v>2661</v>
      </c>
      <c r="K970" s="170">
        <v>1</v>
      </c>
      <c r="L970" s="170">
        <v>12</v>
      </c>
      <c r="M970" s="402">
        <v>146953.13</v>
      </c>
      <c r="N970" s="170">
        <v>1</v>
      </c>
      <c r="O970" s="170">
        <v>6</v>
      </c>
      <c r="P970" s="402">
        <v>73306.8</v>
      </c>
    </row>
    <row r="971" spans="1:16" ht="22.5" x14ac:dyDescent="0.2">
      <c r="A971" s="406" t="s">
        <v>17736</v>
      </c>
      <c r="B971" s="406" t="s">
        <v>2595</v>
      </c>
      <c r="C971" s="170" t="s">
        <v>2594</v>
      </c>
      <c r="D971" s="405" t="s">
        <v>19474</v>
      </c>
      <c r="E971" s="404">
        <v>7500</v>
      </c>
      <c r="F971" s="434">
        <v>9583140</v>
      </c>
      <c r="G971" s="403" t="s">
        <v>19473</v>
      </c>
      <c r="H971" s="170" t="s">
        <v>2661</v>
      </c>
      <c r="I971" s="170" t="s">
        <v>2602</v>
      </c>
      <c r="J971" s="155" t="s">
        <v>2661</v>
      </c>
      <c r="K971" s="170">
        <v>1</v>
      </c>
      <c r="L971" s="170">
        <v>12</v>
      </c>
      <c r="M971" s="402">
        <v>92925.3</v>
      </c>
      <c r="N971" s="170">
        <v>1</v>
      </c>
      <c r="O971" s="170">
        <v>6</v>
      </c>
      <c r="P971" s="402">
        <v>46306.8</v>
      </c>
    </row>
    <row r="972" spans="1:16" ht="22.5" x14ac:dyDescent="0.2">
      <c r="A972" s="406" t="s">
        <v>17736</v>
      </c>
      <c r="B972" s="406" t="s">
        <v>2595</v>
      </c>
      <c r="C972" s="170" t="s">
        <v>2594</v>
      </c>
      <c r="D972" s="405" t="s">
        <v>19472</v>
      </c>
      <c r="E972" s="404">
        <v>3500</v>
      </c>
      <c r="F972" s="434">
        <v>45474986</v>
      </c>
      <c r="G972" s="403" t="s">
        <v>19471</v>
      </c>
      <c r="H972" s="170" t="s">
        <v>2597</v>
      </c>
      <c r="I972" s="170" t="s">
        <v>2602</v>
      </c>
      <c r="J972" s="155" t="s">
        <v>2597</v>
      </c>
      <c r="K972" s="170">
        <v>1</v>
      </c>
      <c r="L972" s="170">
        <v>12</v>
      </c>
      <c r="M972" s="402">
        <v>44989.8</v>
      </c>
      <c r="N972" s="170">
        <v>1</v>
      </c>
      <c r="O972" s="170">
        <v>6</v>
      </c>
      <c r="P972" s="402">
        <v>22306.799999999996</v>
      </c>
    </row>
    <row r="973" spans="1:16" ht="22.5" x14ac:dyDescent="0.2">
      <c r="A973" s="406" t="s">
        <v>17736</v>
      </c>
      <c r="B973" s="406" t="s">
        <v>2595</v>
      </c>
      <c r="C973" s="170" t="s">
        <v>2594</v>
      </c>
      <c r="D973" s="405" t="s">
        <v>19470</v>
      </c>
      <c r="E973" s="404">
        <v>8000</v>
      </c>
      <c r="F973" s="434">
        <v>20057135</v>
      </c>
      <c r="G973" s="403" t="s">
        <v>19469</v>
      </c>
      <c r="H973" s="170" t="s">
        <v>2661</v>
      </c>
      <c r="I973" s="170" t="s">
        <v>2602</v>
      </c>
      <c r="J973" s="155" t="s">
        <v>2661</v>
      </c>
      <c r="K973" s="170"/>
      <c r="L973" s="402">
        <v>0</v>
      </c>
      <c r="M973" s="402"/>
      <c r="N973" s="170">
        <v>1</v>
      </c>
      <c r="O973" s="170">
        <v>6</v>
      </c>
      <c r="P973" s="402">
        <v>47440.130000000005</v>
      </c>
    </row>
    <row r="974" spans="1:16" ht="22.5" x14ac:dyDescent="0.2">
      <c r="A974" s="406" t="s">
        <v>17736</v>
      </c>
      <c r="B974" s="406" t="s">
        <v>2595</v>
      </c>
      <c r="C974" s="170" t="s">
        <v>2594</v>
      </c>
      <c r="D974" s="405" t="s">
        <v>19468</v>
      </c>
      <c r="E974" s="404">
        <v>3000</v>
      </c>
      <c r="F974" s="434">
        <v>73194479</v>
      </c>
      <c r="G974" s="403" t="s">
        <v>19467</v>
      </c>
      <c r="H974" s="170" t="s">
        <v>2897</v>
      </c>
      <c r="I974" s="170" t="s">
        <v>2589</v>
      </c>
      <c r="J974" s="155" t="s">
        <v>2897</v>
      </c>
      <c r="K974" s="170"/>
      <c r="L974" s="402">
        <v>0</v>
      </c>
      <c r="M974" s="402"/>
      <c r="N974" s="170">
        <v>1</v>
      </c>
      <c r="O974" s="170">
        <v>6</v>
      </c>
      <c r="P974" s="402">
        <v>18704.999999999996</v>
      </c>
    </row>
    <row r="975" spans="1:16" ht="22.5" x14ac:dyDescent="0.2">
      <c r="A975" s="406" t="s">
        <v>17736</v>
      </c>
      <c r="B975" s="406" t="s">
        <v>2595</v>
      </c>
      <c r="C975" s="170" t="s">
        <v>2594</v>
      </c>
      <c r="D975" s="405" t="s">
        <v>19466</v>
      </c>
      <c r="E975" s="404">
        <v>8000</v>
      </c>
      <c r="F975" s="434">
        <v>16710352</v>
      </c>
      <c r="G975" s="403" t="s">
        <v>19465</v>
      </c>
      <c r="H975" s="170" t="s">
        <v>2627</v>
      </c>
      <c r="I975" s="170" t="s">
        <v>2602</v>
      </c>
      <c r="J975" s="155" t="s">
        <v>2627</v>
      </c>
      <c r="K975" s="170">
        <v>1</v>
      </c>
      <c r="L975" s="170">
        <v>12</v>
      </c>
      <c r="M975" s="402">
        <v>98989.8</v>
      </c>
      <c r="N975" s="170">
        <v>1</v>
      </c>
      <c r="O975" s="170">
        <v>6</v>
      </c>
      <c r="P975" s="402">
        <v>49306.8</v>
      </c>
    </row>
    <row r="976" spans="1:16" ht="22.5" x14ac:dyDescent="0.2">
      <c r="A976" s="406" t="s">
        <v>17736</v>
      </c>
      <c r="B976" s="406" t="s">
        <v>2595</v>
      </c>
      <c r="C976" s="170" t="s">
        <v>2594</v>
      </c>
      <c r="D976" s="405" t="s">
        <v>18907</v>
      </c>
      <c r="E976" s="404">
        <v>7000</v>
      </c>
      <c r="F976" s="434">
        <v>43097036</v>
      </c>
      <c r="G976" s="403" t="s">
        <v>19464</v>
      </c>
      <c r="H976" s="170" t="s">
        <v>19463</v>
      </c>
      <c r="I976" s="170" t="s">
        <v>2589</v>
      </c>
      <c r="J976" s="155" t="s">
        <v>19463</v>
      </c>
      <c r="K976" s="170">
        <v>1</v>
      </c>
      <c r="L976" s="170">
        <v>12</v>
      </c>
      <c r="M976" s="402">
        <v>86989.8</v>
      </c>
      <c r="N976" s="170">
        <v>1</v>
      </c>
      <c r="O976" s="170">
        <v>6</v>
      </c>
      <c r="P976" s="402">
        <v>43306.8</v>
      </c>
    </row>
    <row r="977" spans="1:16" ht="22.5" x14ac:dyDescent="0.2">
      <c r="A977" s="406" t="s">
        <v>17736</v>
      </c>
      <c r="B977" s="406" t="s">
        <v>2595</v>
      </c>
      <c r="C977" s="170" t="s">
        <v>2594</v>
      </c>
      <c r="D977" s="405" t="s">
        <v>19462</v>
      </c>
      <c r="E977" s="404">
        <v>4500</v>
      </c>
      <c r="F977" s="434">
        <v>72379456</v>
      </c>
      <c r="G977" s="403" t="s">
        <v>19461</v>
      </c>
      <c r="H977" s="170" t="s">
        <v>2897</v>
      </c>
      <c r="I977" s="170" t="s">
        <v>2589</v>
      </c>
      <c r="J977" s="155" t="s">
        <v>2897</v>
      </c>
      <c r="K977" s="170">
        <v>1</v>
      </c>
      <c r="L977" s="170">
        <v>1</v>
      </c>
      <c r="M977" s="402">
        <v>3174.15</v>
      </c>
      <c r="N977" s="170">
        <v>1</v>
      </c>
      <c r="O977" s="170">
        <v>6</v>
      </c>
      <c r="P977" s="402">
        <v>28306.799999999996</v>
      </c>
    </row>
    <row r="978" spans="1:16" ht="22.5" x14ac:dyDescent="0.2">
      <c r="A978" s="406" t="s">
        <v>17736</v>
      </c>
      <c r="B978" s="406" t="s">
        <v>2595</v>
      </c>
      <c r="C978" s="170" t="s">
        <v>2594</v>
      </c>
      <c r="D978" s="405" t="s">
        <v>19321</v>
      </c>
      <c r="E978" s="404">
        <v>6000</v>
      </c>
      <c r="F978" s="434">
        <v>45706444</v>
      </c>
      <c r="G978" s="403" t="s">
        <v>19460</v>
      </c>
      <c r="H978" s="170" t="s">
        <v>4810</v>
      </c>
      <c r="I978" s="170" t="s">
        <v>2602</v>
      </c>
      <c r="J978" s="155" t="s">
        <v>4810</v>
      </c>
      <c r="K978" s="170">
        <v>1</v>
      </c>
      <c r="L978" s="170">
        <v>1</v>
      </c>
      <c r="M978" s="402">
        <v>4474.1499999999996</v>
      </c>
      <c r="N978" s="170"/>
      <c r="O978" s="402">
        <v>0</v>
      </c>
      <c r="P978" s="402"/>
    </row>
    <row r="979" spans="1:16" ht="22.5" x14ac:dyDescent="0.2">
      <c r="A979" s="406" t="s">
        <v>17736</v>
      </c>
      <c r="B979" s="406" t="s">
        <v>2595</v>
      </c>
      <c r="C979" s="170" t="s">
        <v>2594</v>
      </c>
      <c r="D979" s="405" t="s">
        <v>19459</v>
      </c>
      <c r="E979" s="404">
        <v>5000</v>
      </c>
      <c r="F979" s="434">
        <v>43728031</v>
      </c>
      <c r="G979" s="403" t="s">
        <v>12027</v>
      </c>
      <c r="H979" s="170" t="s">
        <v>19458</v>
      </c>
      <c r="I979" s="170" t="s">
        <v>2602</v>
      </c>
      <c r="J979" s="155" t="s">
        <v>19458</v>
      </c>
      <c r="K979" s="170"/>
      <c r="L979" s="402">
        <v>0</v>
      </c>
      <c r="M979" s="402"/>
      <c r="N979" s="170">
        <v>1</v>
      </c>
      <c r="O979" s="170">
        <v>5</v>
      </c>
      <c r="P979" s="402">
        <v>26541.769999999997</v>
      </c>
    </row>
    <row r="980" spans="1:16" ht="22.5" x14ac:dyDescent="0.2">
      <c r="A980" s="406" t="s">
        <v>17736</v>
      </c>
      <c r="B980" s="406" t="s">
        <v>2595</v>
      </c>
      <c r="C980" s="170" t="s">
        <v>2594</v>
      </c>
      <c r="D980" s="405" t="s">
        <v>19169</v>
      </c>
      <c r="E980" s="404">
        <v>10000</v>
      </c>
      <c r="F980" s="434">
        <v>42956266</v>
      </c>
      <c r="G980" s="403" t="s">
        <v>19457</v>
      </c>
      <c r="H980" s="170" t="s">
        <v>18029</v>
      </c>
      <c r="I980" s="170" t="s">
        <v>2602</v>
      </c>
      <c r="J980" s="155" t="s">
        <v>18029</v>
      </c>
      <c r="K980" s="170">
        <v>1</v>
      </c>
      <c r="L980" s="170">
        <v>11</v>
      </c>
      <c r="M980" s="402">
        <v>105127.98</v>
      </c>
      <c r="N980" s="170">
        <v>1</v>
      </c>
      <c r="O980" s="170">
        <v>6</v>
      </c>
      <c r="P980" s="402">
        <v>61306.8</v>
      </c>
    </row>
    <row r="981" spans="1:16" ht="22.5" x14ac:dyDescent="0.2">
      <c r="A981" s="406" t="s">
        <v>17736</v>
      </c>
      <c r="B981" s="406" t="s">
        <v>2595</v>
      </c>
      <c r="C981" s="170" t="s">
        <v>2594</v>
      </c>
      <c r="D981" s="405" t="s">
        <v>19456</v>
      </c>
      <c r="E981" s="404">
        <v>9000</v>
      </c>
      <c r="F981" s="434">
        <v>41400595</v>
      </c>
      <c r="G981" s="403" t="s">
        <v>19455</v>
      </c>
      <c r="H981" s="170" t="s">
        <v>2627</v>
      </c>
      <c r="I981" s="170" t="s">
        <v>2602</v>
      </c>
      <c r="J981" s="155" t="s">
        <v>2627</v>
      </c>
      <c r="K981" s="170">
        <v>1</v>
      </c>
      <c r="L981" s="170">
        <v>12</v>
      </c>
      <c r="M981" s="402">
        <v>110877.93</v>
      </c>
      <c r="N981" s="170">
        <v>1</v>
      </c>
      <c r="O981" s="170">
        <v>6</v>
      </c>
      <c r="P981" s="402">
        <v>55306.8</v>
      </c>
    </row>
    <row r="982" spans="1:16" ht="22.5" x14ac:dyDescent="0.2">
      <c r="A982" s="406" t="s">
        <v>17736</v>
      </c>
      <c r="B982" s="406" t="s">
        <v>2595</v>
      </c>
      <c r="C982" s="170" t="s">
        <v>2594</v>
      </c>
      <c r="D982" s="405" t="s">
        <v>19151</v>
      </c>
      <c r="E982" s="404">
        <v>15600</v>
      </c>
      <c r="F982" s="434">
        <v>10301262</v>
      </c>
      <c r="G982" s="403" t="s">
        <v>19454</v>
      </c>
      <c r="H982" s="170" t="s">
        <v>4810</v>
      </c>
      <c r="I982" s="170" t="s">
        <v>2602</v>
      </c>
      <c r="J982" s="155" t="s">
        <v>4810</v>
      </c>
      <c r="K982" s="170">
        <v>1</v>
      </c>
      <c r="L982" s="170">
        <v>8</v>
      </c>
      <c r="M982" s="402">
        <v>119373.34</v>
      </c>
      <c r="N982" s="170"/>
      <c r="O982" s="402">
        <v>0</v>
      </c>
      <c r="P982" s="402"/>
    </row>
    <row r="983" spans="1:16" ht="22.5" x14ac:dyDescent="0.2">
      <c r="A983" s="406" t="s">
        <v>17736</v>
      </c>
      <c r="B983" s="406" t="s">
        <v>2595</v>
      </c>
      <c r="C983" s="170" t="s">
        <v>2594</v>
      </c>
      <c r="D983" s="405" t="s">
        <v>19453</v>
      </c>
      <c r="E983" s="404">
        <v>15600</v>
      </c>
      <c r="F983" s="434">
        <v>6768319</v>
      </c>
      <c r="G983" s="403" t="s">
        <v>19452</v>
      </c>
      <c r="H983" s="170" t="s">
        <v>2661</v>
      </c>
      <c r="I983" s="170" t="s">
        <v>2602</v>
      </c>
      <c r="J983" s="155" t="s">
        <v>2661</v>
      </c>
      <c r="K983" s="170">
        <v>1</v>
      </c>
      <c r="L983" s="170">
        <v>12</v>
      </c>
      <c r="M983" s="402">
        <v>185509.8</v>
      </c>
      <c r="N983" s="170">
        <v>1</v>
      </c>
      <c r="O983" s="170">
        <v>6</v>
      </c>
      <c r="P983" s="402">
        <v>94906.800000000017</v>
      </c>
    </row>
    <row r="984" spans="1:16" ht="33.75" x14ac:dyDescent="0.2">
      <c r="A984" s="406" t="s">
        <v>17736</v>
      </c>
      <c r="B984" s="406" t="s">
        <v>2595</v>
      </c>
      <c r="C984" s="170" t="s">
        <v>2594</v>
      </c>
      <c r="D984" s="405" t="s">
        <v>18645</v>
      </c>
      <c r="E984" s="404">
        <v>7500</v>
      </c>
      <c r="F984" s="434">
        <v>44779271</v>
      </c>
      <c r="G984" s="403" t="s">
        <v>19451</v>
      </c>
      <c r="H984" s="170" t="s">
        <v>2627</v>
      </c>
      <c r="I984" s="170" t="s">
        <v>2602</v>
      </c>
      <c r="J984" s="155" t="s">
        <v>2627</v>
      </c>
      <c r="K984" s="170">
        <v>1</v>
      </c>
      <c r="L984" s="170">
        <v>1</v>
      </c>
      <c r="M984" s="402">
        <v>5774.15</v>
      </c>
      <c r="N984" s="170">
        <v>1</v>
      </c>
      <c r="O984" s="170">
        <v>2</v>
      </c>
      <c r="P984" s="402">
        <v>11435.599999999999</v>
      </c>
    </row>
    <row r="985" spans="1:16" ht="22.5" x14ac:dyDescent="0.2">
      <c r="A985" s="406" t="s">
        <v>17736</v>
      </c>
      <c r="B985" s="406" t="s">
        <v>2595</v>
      </c>
      <c r="C985" s="170" t="s">
        <v>2594</v>
      </c>
      <c r="D985" s="405" t="s">
        <v>19450</v>
      </c>
      <c r="E985" s="404">
        <v>9500</v>
      </c>
      <c r="F985" s="434">
        <v>43186256</v>
      </c>
      <c r="G985" s="403" t="s">
        <v>19449</v>
      </c>
      <c r="H985" s="170" t="s">
        <v>3521</v>
      </c>
      <c r="I985" s="170" t="s">
        <v>2602</v>
      </c>
      <c r="J985" s="155" t="s">
        <v>3521</v>
      </c>
      <c r="K985" s="170">
        <v>1</v>
      </c>
      <c r="L985" s="170">
        <v>0</v>
      </c>
      <c r="M985" s="402">
        <v>4607.4799999999996</v>
      </c>
      <c r="N985" s="170"/>
      <c r="O985" s="402">
        <v>0</v>
      </c>
      <c r="P985" s="402"/>
    </row>
    <row r="986" spans="1:16" ht="22.5" x14ac:dyDescent="0.2">
      <c r="A986" s="406" t="s">
        <v>17736</v>
      </c>
      <c r="B986" s="406" t="s">
        <v>2595</v>
      </c>
      <c r="C986" s="170" t="s">
        <v>2594</v>
      </c>
      <c r="D986" s="405" t="s">
        <v>19448</v>
      </c>
      <c r="E986" s="404">
        <v>3000</v>
      </c>
      <c r="F986" s="434">
        <v>9907164</v>
      </c>
      <c r="G986" s="403" t="s">
        <v>19447</v>
      </c>
      <c r="H986" s="170" t="s">
        <v>3521</v>
      </c>
      <c r="I986" s="170" t="s">
        <v>8064</v>
      </c>
      <c r="J986" s="155" t="s">
        <v>8064</v>
      </c>
      <c r="K986" s="170">
        <v>1</v>
      </c>
      <c r="L986" s="170">
        <v>12</v>
      </c>
      <c r="M986" s="402">
        <v>40974.81</v>
      </c>
      <c r="N986" s="170">
        <v>1</v>
      </c>
      <c r="O986" s="170">
        <v>1</v>
      </c>
      <c r="P986" s="402">
        <v>3217.8</v>
      </c>
    </row>
    <row r="987" spans="1:16" ht="22.5" x14ac:dyDescent="0.2">
      <c r="A987" s="406" t="s">
        <v>17736</v>
      </c>
      <c r="B987" s="406" t="s">
        <v>2595</v>
      </c>
      <c r="C987" s="170" t="s">
        <v>2594</v>
      </c>
      <c r="D987" s="405" t="s">
        <v>19446</v>
      </c>
      <c r="E987" s="404">
        <v>10000</v>
      </c>
      <c r="F987" s="434">
        <v>45734567</v>
      </c>
      <c r="G987" s="403" t="s">
        <v>19445</v>
      </c>
      <c r="H987" s="170" t="s">
        <v>2627</v>
      </c>
      <c r="I987" s="170" t="s">
        <v>2602</v>
      </c>
      <c r="J987" s="155" t="s">
        <v>2627</v>
      </c>
      <c r="K987" s="170">
        <v>1</v>
      </c>
      <c r="L987" s="170">
        <v>8</v>
      </c>
      <c r="M987" s="402">
        <v>80638.720000000001</v>
      </c>
      <c r="N987" s="170">
        <v>1</v>
      </c>
      <c r="O987" s="170">
        <v>6</v>
      </c>
      <c r="P987" s="402">
        <v>61306.8</v>
      </c>
    </row>
    <row r="988" spans="1:16" ht="22.5" x14ac:dyDescent="0.2">
      <c r="A988" s="406" t="s">
        <v>17736</v>
      </c>
      <c r="B988" s="406" t="s">
        <v>2595</v>
      </c>
      <c r="C988" s="170" t="s">
        <v>2594</v>
      </c>
      <c r="D988" s="405" t="s">
        <v>19444</v>
      </c>
      <c r="E988" s="404">
        <v>15600</v>
      </c>
      <c r="F988" s="434">
        <v>41508632</v>
      </c>
      <c r="G988" s="403" t="s">
        <v>19443</v>
      </c>
      <c r="H988" s="170" t="s">
        <v>2753</v>
      </c>
      <c r="I988" s="170" t="s">
        <v>2602</v>
      </c>
      <c r="J988" s="155" t="s">
        <v>2753</v>
      </c>
      <c r="K988" s="170">
        <v>1</v>
      </c>
      <c r="L988" s="170">
        <v>4</v>
      </c>
      <c r="M988" s="402">
        <v>66210.75</v>
      </c>
      <c r="N988" s="170">
        <v>1</v>
      </c>
      <c r="O988" s="170">
        <v>6</v>
      </c>
      <c r="P988" s="402">
        <v>94906.800000000017</v>
      </c>
    </row>
    <row r="989" spans="1:16" ht="22.5" x14ac:dyDescent="0.2">
      <c r="A989" s="406" t="s">
        <v>17736</v>
      </c>
      <c r="B989" s="406" t="s">
        <v>2595</v>
      </c>
      <c r="C989" s="170" t="s">
        <v>2594</v>
      </c>
      <c r="D989" s="405" t="s">
        <v>19442</v>
      </c>
      <c r="E989" s="404">
        <v>15600</v>
      </c>
      <c r="F989" s="434">
        <v>42555082</v>
      </c>
      <c r="G989" s="403" t="s">
        <v>19441</v>
      </c>
      <c r="H989" s="170" t="s">
        <v>2661</v>
      </c>
      <c r="I989" s="170" t="s">
        <v>2602</v>
      </c>
      <c r="J989" s="155" t="s">
        <v>2661</v>
      </c>
      <c r="K989" s="170">
        <v>1</v>
      </c>
      <c r="L989" s="170">
        <v>4</v>
      </c>
      <c r="M989" s="402">
        <v>67146.75</v>
      </c>
      <c r="N989" s="170">
        <v>1</v>
      </c>
      <c r="O989" s="170">
        <v>6</v>
      </c>
      <c r="P989" s="402">
        <v>94906.800000000017</v>
      </c>
    </row>
    <row r="990" spans="1:16" ht="22.5" x14ac:dyDescent="0.2">
      <c r="A990" s="406" t="s">
        <v>17736</v>
      </c>
      <c r="B990" s="406" t="s">
        <v>2595</v>
      </c>
      <c r="C990" s="170" t="s">
        <v>2594</v>
      </c>
      <c r="D990" s="405" t="s">
        <v>19440</v>
      </c>
      <c r="E990" s="404">
        <v>13000</v>
      </c>
      <c r="F990" s="434">
        <v>10740483</v>
      </c>
      <c r="G990" s="403" t="s">
        <v>19439</v>
      </c>
      <c r="H990" s="170" t="s">
        <v>11012</v>
      </c>
      <c r="I990" s="170" t="s">
        <v>2602</v>
      </c>
      <c r="J990" s="155" t="s">
        <v>11012</v>
      </c>
      <c r="K990" s="170">
        <v>1</v>
      </c>
      <c r="L990" s="170">
        <v>1</v>
      </c>
      <c r="M990" s="402">
        <v>14185.26</v>
      </c>
      <c r="N990" s="170"/>
      <c r="O990" s="402">
        <v>0</v>
      </c>
      <c r="P990" s="402"/>
    </row>
    <row r="991" spans="1:16" ht="22.5" x14ac:dyDescent="0.2">
      <c r="A991" s="406" t="s">
        <v>17736</v>
      </c>
      <c r="B991" s="406" t="s">
        <v>2595</v>
      </c>
      <c r="C991" s="170" t="s">
        <v>2594</v>
      </c>
      <c r="D991" s="405" t="s">
        <v>9257</v>
      </c>
      <c r="E991" s="404">
        <v>3000</v>
      </c>
      <c r="F991" s="434">
        <v>45958575</v>
      </c>
      <c r="G991" s="403" t="s">
        <v>19438</v>
      </c>
      <c r="H991" s="170" t="s">
        <v>3386</v>
      </c>
      <c r="I991" s="170" t="s">
        <v>17747</v>
      </c>
      <c r="J991" s="155" t="s">
        <v>3386</v>
      </c>
      <c r="K991" s="170">
        <v>1</v>
      </c>
      <c r="L991" s="170">
        <v>12</v>
      </c>
      <c r="M991" s="402">
        <v>38989.800000000003</v>
      </c>
      <c r="N991" s="170">
        <v>1</v>
      </c>
      <c r="O991" s="170">
        <v>6</v>
      </c>
      <c r="P991" s="402">
        <v>19306.8</v>
      </c>
    </row>
    <row r="992" spans="1:16" ht="22.5" x14ac:dyDescent="0.2">
      <c r="A992" s="406" t="s">
        <v>17736</v>
      </c>
      <c r="B992" s="406" t="s">
        <v>2595</v>
      </c>
      <c r="C992" s="170" t="s">
        <v>2594</v>
      </c>
      <c r="D992" s="405" t="s">
        <v>19437</v>
      </c>
      <c r="E992" s="404">
        <v>5000</v>
      </c>
      <c r="F992" s="434">
        <v>40179393</v>
      </c>
      <c r="G992" s="403" t="s">
        <v>19436</v>
      </c>
      <c r="H992" s="170" t="s">
        <v>2597</v>
      </c>
      <c r="I992" s="170" t="s">
        <v>2602</v>
      </c>
      <c r="J992" s="155" t="s">
        <v>2597</v>
      </c>
      <c r="K992" s="170">
        <v>1</v>
      </c>
      <c r="L992" s="170">
        <v>12</v>
      </c>
      <c r="M992" s="402">
        <v>62733.57</v>
      </c>
      <c r="N992" s="170">
        <v>1</v>
      </c>
      <c r="O992" s="170">
        <v>6</v>
      </c>
      <c r="P992" s="402">
        <v>31306.799999999996</v>
      </c>
    </row>
    <row r="993" spans="1:16" ht="22.5" x14ac:dyDescent="0.2">
      <c r="A993" s="406" t="s">
        <v>17736</v>
      </c>
      <c r="B993" s="406" t="s">
        <v>2595</v>
      </c>
      <c r="C993" s="170" t="s">
        <v>2594</v>
      </c>
      <c r="D993" s="405" t="s">
        <v>19435</v>
      </c>
      <c r="E993" s="404">
        <v>5000</v>
      </c>
      <c r="F993" s="434">
        <v>41951310</v>
      </c>
      <c r="G993" s="403" t="s">
        <v>19434</v>
      </c>
      <c r="H993" s="170" t="s">
        <v>2597</v>
      </c>
      <c r="I993" s="170" t="s">
        <v>2602</v>
      </c>
      <c r="J993" s="155" t="s">
        <v>2597</v>
      </c>
      <c r="K993" s="170">
        <v>1</v>
      </c>
      <c r="L993" s="170">
        <v>12</v>
      </c>
      <c r="M993" s="402">
        <v>62896.06</v>
      </c>
      <c r="N993" s="170">
        <v>1</v>
      </c>
      <c r="O993" s="170">
        <v>6</v>
      </c>
      <c r="P993" s="402">
        <v>31306.799999999996</v>
      </c>
    </row>
    <row r="994" spans="1:16" ht="22.5" x14ac:dyDescent="0.2">
      <c r="A994" s="406" t="s">
        <v>17736</v>
      </c>
      <c r="B994" s="406" t="s">
        <v>2595</v>
      </c>
      <c r="C994" s="170" t="s">
        <v>2594</v>
      </c>
      <c r="D994" s="405" t="s">
        <v>19433</v>
      </c>
      <c r="E994" s="404">
        <v>5000</v>
      </c>
      <c r="F994" s="434">
        <v>40577582</v>
      </c>
      <c r="G994" s="403" t="s">
        <v>19432</v>
      </c>
      <c r="H994" s="170" t="s">
        <v>2753</v>
      </c>
      <c r="I994" s="170" t="s">
        <v>2602</v>
      </c>
      <c r="J994" s="155" t="s">
        <v>2753</v>
      </c>
      <c r="K994" s="170">
        <v>1</v>
      </c>
      <c r="L994" s="170">
        <v>12</v>
      </c>
      <c r="M994" s="402">
        <v>62606.49</v>
      </c>
      <c r="N994" s="170">
        <v>1</v>
      </c>
      <c r="O994" s="170">
        <v>6</v>
      </c>
      <c r="P994" s="402">
        <v>31306.799999999996</v>
      </c>
    </row>
    <row r="995" spans="1:16" ht="22.5" x14ac:dyDescent="0.2">
      <c r="A995" s="406" t="s">
        <v>17736</v>
      </c>
      <c r="B995" s="406" t="s">
        <v>2595</v>
      </c>
      <c r="C995" s="170" t="s">
        <v>2594</v>
      </c>
      <c r="D995" s="405" t="s">
        <v>19431</v>
      </c>
      <c r="E995" s="404">
        <v>15600</v>
      </c>
      <c r="F995" s="434">
        <v>9537567</v>
      </c>
      <c r="G995" s="403" t="s">
        <v>19430</v>
      </c>
      <c r="H995" s="170" t="s">
        <v>6376</v>
      </c>
      <c r="I995" s="170" t="s">
        <v>2602</v>
      </c>
      <c r="J995" s="155" t="s">
        <v>6376</v>
      </c>
      <c r="K995" s="170">
        <v>1</v>
      </c>
      <c r="L995" s="170">
        <v>3</v>
      </c>
      <c r="M995" s="402">
        <v>47822.45</v>
      </c>
      <c r="N995" s="170"/>
      <c r="O995" s="402">
        <v>0</v>
      </c>
      <c r="P995" s="402"/>
    </row>
    <row r="996" spans="1:16" ht="22.5" x14ac:dyDescent="0.2">
      <c r="A996" s="406" t="s">
        <v>17736</v>
      </c>
      <c r="B996" s="406" t="s">
        <v>2595</v>
      </c>
      <c r="C996" s="170" t="s">
        <v>2594</v>
      </c>
      <c r="D996" s="405" t="s">
        <v>19429</v>
      </c>
      <c r="E996" s="404">
        <v>4500</v>
      </c>
      <c r="F996" s="434">
        <v>10429221</v>
      </c>
      <c r="G996" s="403" t="s">
        <v>19428</v>
      </c>
      <c r="H996" s="170" t="s">
        <v>2661</v>
      </c>
      <c r="I996" s="170" t="s">
        <v>2602</v>
      </c>
      <c r="J996" s="155" t="s">
        <v>2661</v>
      </c>
      <c r="K996" s="170">
        <v>1</v>
      </c>
      <c r="L996" s="170">
        <v>12</v>
      </c>
      <c r="M996" s="402">
        <v>56934.18</v>
      </c>
      <c r="N996" s="170">
        <v>1</v>
      </c>
      <c r="O996" s="170">
        <v>6</v>
      </c>
      <c r="P996" s="402">
        <v>28306.799999999996</v>
      </c>
    </row>
    <row r="997" spans="1:16" ht="22.5" x14ac:dyDescent="0.2">
      <c r="A997" s="406" t="s">
        <v>17736</v>
      </c>
      <c r="B997" s="406" t="s">
        <v>2595</v>
      </c>
      <c r="C997" s="170" t="s">
        <v>2594</v>
      </c>
      <c r="D997" s="405" t="s">
        <v>18086</v>
      </c>
      <c r="E997" s="404">
        <v>10000</v>
      </c>
      <c r="F997" s="434">
        <v>20020284</v>
      </c>
      <c r="G997" s="403" t="s">
        <v>19427</v>
      </c>
      <c r="H997" s="170" t="s">
        <v>6486</v>
      </c>
      <c r="I997" s="170" t="s">
        <v>2602</v>
      </c>
      <c r="J997" s="155" t="s">
        <v>6486</v>
      </c>
      <c r="K997" s="170">
        <v>1</v>
      </c>
      <c r="L997" s="170">
        <v>1</v>
      </c>
      <c r="M997" s="402">
        <v>7474.15</v>
      </c>
      <c r="N997" s="170"/>
      <c r="O997" s="402">
        <v>0</v>
      </c>
      <c r="P997" s="402"/>
    </row>
    <row r="998" spans="1:16" ht="22.5" x14ac:dyDescent="0.2">
      <c r="A998" s="406" t="s">
        <v>17736</v>
      </c>
      <c r="B998" s="406" t="s">
        <v>2595</v>
      </c>
      <c r="C998" s="170" t="s">
        <v>2594</v>
      </c>
      <c r="D998" s="405" t="s">
        <v>18141</v>
      </c>
      <c r="E998" s="404">
        <v>15600</v>
      </c>
      <c r="F998" s="434">
        <v>10587756</v>
      </c>
      <c r="G998" s="403" t="s">
        <v>16845</v>
      </c>
      <c r="H998" s="170" t="s">
        <v>2661</v>
      </c>
      <c r="I998" s="170" t="s">
        <v>2602</v>
      </c>
      <c r="J998" s="155" t="s">
        <v>2661</v>
      </c>
      <c r="K998" s="170"/>
      <c r="L998" s="402">
        <v>0</v>
      </c>
      <c r="M998" s="402"/>
      <c r="N998" s="170">
        <v>1</v>
      </c>
      <c r="O998" s="170">
        <v>6</v>
      </c>
      <c r="P998" s="402">
        <v>92306.800000000017</v>
      </c>
    </row>
    <row r="999" spans="1:16" ht="22.5" x14ac:dyDescent="0.2">
      <c r="A999" s="406" t="s">
        <v>17736</v>
      </c>
      <c r="B999" s="406" t="s">
        <v>2595</v>
      </c>
      <c r="C999" s="170" t="s">
        <v>2594</v>
      </c>
      <c r="D999" s="405" t="s">
        <v>5571</v>
      </c>
      <c r="E999" s="404">
        <v>10000</v>
      </c>
      <c r="F999" s="434">
        <v>41955125</v>
      </c>
      <c r="G999" s="403" t="s">
        <v>19426</v>
      </c>
      <c r="H999" s="170" t="s">
        <v>2668</v>
      </c>
      <c r="I999" s="170" t="s">
        <v>2602</v>
      </c>
      <c r="J999" s="155" t="s">
        <v>2668</v>
      </c>
      <c r="K999" s="170">
        <v>1</v>
      </c>
      <c r="L999" s="170">
        <v>12</v>
      </c>
      <c r="M999" s="402">
        <v>125564.22000000002</v>
      </c>
      <c r="N999" s="170">
        <v>1</v>
      </c>
      <c r="O999" s="170">
        <v>6</v>
      </c>
      <c r="P999" s="402">
        <v>61136.66</v>
      </c>
    </row>
    <row r="1000" spans="1:16" ht="22.5" x14ac:dyDescent="0.2">
      <c r="A1000" s="406" t="s">
        <v>17736</v>
      </c>
      <c r="B1000" s="406" t="s">
        <v>2595</v>
      </c>
      <c r="C1000" s="170" t="s">
        <v>2594</v>
      </c>
      <c r="D1000" s="405" t="s">
        <v>19114</v>
      </c>
      <c r="E1000" s="404">
        <v>9000</v>
      </c>
      <c r="F1000" s="434">
        <v>40969551</v>
      </c>
      <c r="G1000" s="403" t="s">
        <v>19425</v>
      </c>
      <c r="H1000" s="170" t="s">
        <v>2897</v>
      </c>
      <c r="I1000" s="170" t="s">
        <v>2602</v>
      </c>
      <c r="J1000" s="155" t="s">
        <v>2897</v>
      </c>
      <c r="K1000" s="170">
        <v>1</v>
      </c>
      <c r="L1000" s="170">
        <v>12</v>
      </c>
      <c r="M1000" s="402">
        <v>110946.68</v>
      </c>
      <c r="N1000" s="170">
        <v>1</v>
      </c>
      <c r="O1000" s="170">
        <v>6</v>
      </c>
      <c r="P1000" s="402">
        <v>55306.8</v>
      </c>
    </row>
    <row r="1001" spans="1:16" ht="22.5" x14ac:dyDescent="0.2">
      <c r="A1001" s="406" t="s">
        <v>17736</v>
      </c>
      <c r="B1001" s="406" t="s">
        <v>2595</v>
      </c>
      <c r="C1001" s="170" t="s">
        <v>2594</v>
      </c>
      <c r="D1001" s="405" t="s">
        <v>19424</v>
      </c>
      <c r="E1001" s="404">
        <v>11000</v>
      </c>
      <c r="F1001" s="434">
        <v>41733285</v>
      </c>
      <c r="G1001" s="403" t="s">
        <v>19423</v>
      </c>
      <c r="H1001" s="170" t="s">
        <v>6376</v>
      </c>
      <c r="I1001" s="170" t="s">
        <v>2602</v>
      </c>
      <c r="J1001" s="155" t="s">
        <v>6376</v>
      </c>
      <c r="K1001" s="170">
        <v>1</v>
      </c>
      <c r="L1001" s="170">
        <v>12</v>
      </c>
      <c r="M1001" s="402">
        <v>146844.79999999999</v>
      </c>
      <c r="N1001" s="170">
        <v>1</v>
      </c>
      <c r="O1001" s="170">
        <v>4</v>
      </c>
      <c r="P1001" s="402">
        <v>47904.53</v>
      </c>
    </row>
    <row r="1002" spans="1:16" ht="22.5" x14ac:dyDescent="0.2">
      <c r="A1002" s="406" t="s">
        <v>17736</v>
      </c>
      <c r="B1002" s="406" t="s">
        <v>2595</v>
      </c>
      <c r="C1002" s="170" t="s">
        <v>2594</v>
      </c>
      <c r="D1002" s="405" t="s">
        <v>6254</v>
      </c>
      <c r="E1002" s="404">
        <v>9000</v>
      </c>
      <c r="F1002" s="434">
        <v>41352376</v>
      </c>
      <c r="G1002" s="403" t="s">
        <v>19422</v>
      </c>
      <c r="H1002" s="170" t="s">
        <v>2597</v>
      </c>
      <c r="I1002" s="170" t="s">
        <v>2602</v>
      </c>
      <c r="J1002" s="155" t="s">
        <v>2597</v>
      </c>
      <c r="K1002" s="170">
        <v>1</v>
      </c>
      <c r="L1002" s="170">
        <v>12</v>
      </c>
      <c r="M1002" s="402">
        <v>110989.8</v>
      </c>
      <c r="N1002" s="170">
        <v>1</v>
      </c>
      <c r="O1002" s="170">
        <v>6</v>
      </c>
      <c r="P1002" s="402">
        <v>55306.8</v>
      </c>
    </row>
    <row r="1003" spans="1:16" ht="22.5" x14ac:dyDescent="0.2">
      <c r="A1003" s="406" t="s">
        <v>17736</v>
      </c>
      <c r="B1003" s="406" t="s">
        <v>2595</v>
      </c>
      <c r="C1003" s="170" t="s">
        <v>2594</v>
      </c>
      <c r="D1003" s="405" t="s">
        <v>19421</v>
      </c>
      <c r="E1003" s="404">
        <v>5000</v>
      </c>
      <c r="F1003" s="434">
        <v>41733829</v>
      </c>
      <c r="G1003" s="403" t="s">
        <v>19420</v>
      </c>
      <c r="H1003" s="170" t="s">
        <v>2753</v>
      </c>
      <c r="I1003" s="170" t="s">
        <v>2602</v>
      </c>
      <c r="J1003" s="155" t="s">
        <v>2753</v>
      </c>
      <c r="K1003" s="170">
        <v>1</v>
      </c>
      <c r="L1003" s="170">
        <v>12</v>
      </c>
      <c r="M1003" s="402">
        <v>62989.8</v>
      </c>
      <c r="N1003" s="170">
        <v>1</v>
      </c>
      <c r="O1003" s="170">
        <v>6</v>
      </c>
      <c r="P1003" s="402">
        <v>31306.799999999996</v>
      </c>
    </row>
    <row r="1004" spans="1:16" ht="22.5" x14ac:dyDescent="0.2">
      <c r="A1004" s="406" t="s">
        <v>17736</v>
      </c>
      <c r="B1004" s="406" t="s">
        <v>2595</v>
      </c>
      <c r="C1004" s="170" t="s">
        <v>2594</v>
      </c>
      <c r="D1004" s="405" t="s">
        <v>19419</v>
      </c>
      <c r="E1004" s="404">
        <v>4000</v>
      </c>
      <c r="F1004" s="434">
        <v>7844694</v>
      </c>
      <c r="G1004" s="403" t="s">
        <v>19418</v>
      </c>
      <c r="H1004" s="170" t="s">
        <v>6239</v>
      </c>
      <c r="I1004" s="170" t="s">
        <v>2602</v>
      </c>
      <c r="J1004" s="155" t="s">
        <v>6239</v>
      </c>
      <c r="K1004" s="170">
        <v>1</v>
      </c>
      <c r="L1004" s="170">
        <v>7</v>
      </c>
      <c r="M1004" s="402">
        <v>27234.240000000002</v>
      </c>
      <c r="N1004" s="170"/>
      <c r="O1004" s="402">
        <v>0</v>
      </c>
      <c r="P1004" s="402"/>
    </row>
    <row r="1005" spans="1:16" ht="22.5" x14ac:dyDescent="0.2">
      <c r="A1005" s="406" t="s">
        <v>17736</v>
      </c>
      <c r="B1005" s="406" t="s">
        <v>2595</v>
      </c>
      <c r="C1005" s="170" t="s">
        <v>2594</v>
      </c>
      <c r="D1005" s="405" t="s">
        <v>19417</v>
      </c>
      <c r="E1005" s="404">
        <v>6000</v>
      </c>
      <c r="F1005" s="434">
        <v>10622447</v>
      </c>
      <c r="G1005" s="403" t="s">
        <v>19416</v>
      </c>
      <c r="H1005" s="170" t="s">
        <v>2753</v>
      </c>
      <c r="I1005" s="170" t="s">
        <v>2602</v>
      </c>
      <c r="J1005" s="155" t="s">
        <v>2753</v>
      </c>
      <c r="K1005" s="170">
        <v>1</v>
      </c>
      <c r="L1005" s="170">
        <v>12</v>
      </c>
      <c r="M1005" s="402">
        <v>74900.63</v>
      </c>
      <c r="N1005" s="170">
        <v>1</v>
      </c>
      <c r="O1005" s="170">
        <v>6</v>
      </c>
      <c r="P1005" s="402">
        <v>37306.800000000003</v>
      </c>
    </row>
    <row r="1006" spans="1:16" ht="22.5" x14ac:dyDescent="0.2">
      <c r="A1006" s="406" t="s">
        <v>17736</v>
      </c>
      <c r="B1006" s="406" t="s">
        <v>2595</v>
      </c>
      <c r="C1006" s="170" t="s">
        <v>2594</v>
      </c>
      <c r="D1006" s="405" t="s">
        <v>19415</v>
      </c>
      <c r="E1006" s="404">
        <v>15600</v>
      </c>
      <c r="F1006" s="434">
        <v>44109914</v>
      </c>
      <c r="G1006" s="403" t="s">
        <v>19414</v>
      </c>
      <c r="H1006" s="170" t="s">
        <v>2661</v>
      </c>
      <c r="I1006" s="170" t="s">
        <v>2602</v>
      </c>
      <c r="J1006" s="155" t="s">
        <v>2661</v>
      </c>
      <c r="K1006" s="170">
        <v>1</v>
      </c>
      <c r="L1006" s="170">
        <v>12</v>
      </c>
      <c r="M1006" s="402">
        <v>185509.8</v>
      </c>
      <c r="N1006" s="170">
        <v>1</v>
      </c>
      <c r="O1006" s="170">
        <v>6</v>
      </c>
      <c r="P1006" s="402">
        <v>94906.800000000017</v>
      </c>
    </row>
    <row r="1007" spans="1:16" ht="22.5" x14ac:dyDescent="0.2">
      <c r="A1007" s="406" t="s">
        <v>17736</v>
      </c>
      <c r="B1007" s="406" t="s">
        <v>2595</v>
      </c>
      <c r="C1007" s="170" t="s">
        <v>2594</v>
      </c>
      <c r="D1007" s="405" t="s">
        <v>17957</v>
      </c>
      <c r="E1007" s="404">
        <v>5000</v>
      </c>
      <c r="F1007" s="434">
        <v>20054103</v>
      </c>
      <c r="G1007" s="403" t="s">
        <v>19413</v>
      </c>
      <c r="H1007" s="170" t="s">
        <v>2753</v>
      </c>
      <c r="I1007" s="170" t="s">
        <v>2602</v>
      </c>
      <c r="J1007" s="155" t="s">
        <v>2753</v>
      </c>
      <c r="K1007" s="170">
        <v>1</v>
      </c>
      <c r="L1007" s="170">
        <v>12</v>
      </c>
      <c r="M1007" s="402">
        <v>62989.8</v>
      </c>
      <c r="N1007" s="170">
        <v>1</v>
      </c>
      <c r="O1007" s="170">
        <v>6</v>
      </c>
      <c r="P1007" s="402">
        <v>31306.799999999996</v>
      </c>
    </row>
    <row r="1008" spans="1:16" ht="22.5" x14ac:dyDescent="0.2">
      <c r="A1008" s="406" t="s">
        <v>17736</v>
      </c>
      <c r="B1008" s="406" t="s">
        <v>2595</v>
      </c>
      <c r="C1008" s="170" t="s">
        <v>2594</v>
      </c>
      <c r="D1008" s="405" t="s">
        <v>17781</v>
      </c>
      <c r="E1008" s="404">
        <v>9500</v>
      </c>
      <c r="F1008" s="434">
        <v>43158216</v>
      </c>
      <c r="G1008" s="403" t="s">
        <v>19412</v>
      </c>
      <c r="H1008" s="170" t="s">
        <v>2661</v>
      </c>
      <c r="I1008" s="170" t="s">
        <v>2602</v>
      </c>
      <c r="J1008" s="155" t="s">
        <v>2661</v>
      </c>
      <c r="K1008" s="170">
        <v>1</v>
      </c>
      <c r="L1008" s="170">
        <v>12</v>
      </c>
      <c r="M1008" s="402">
        <v>116744.39</v>
      </c>
      <c r="N1008" s="170">
        <v>1</v>
      </c>
      <c r="O1008" s="170">
        <v>6</v>
      </c>
      <c r="P1008" s="402">
        <v>58306.8</v>
      </c>
    </row>
    <row r="1009" spans="1:16" ht="22.5" x14ac:dyDescent="0.2">
      <c r="A1009" s="406" t="s">
        <v>17736</v>
      </c>
      <c r="B1009" s="406" t="s">
        <v>2595</v>
      </c>
      <c r="C1009" s="170" t="s">
        <v>2594</v>
      </c>
      <c r="D1009" s="405" t="s">
        <v>19411</v>
      </c>
      <c r="E1009" s="404">
        <v>13500</v>
      </c>
      <c r="F1009" s="434">
        <v>9643405</v>
      </c>
      <c r="G1009" s="403" t="s">
        <v>19410</v>
      </c>
      <c r="H1009" s="170" t="s">
        <v>2627</v>
      </c>
      <c r="I1009" s="170" t="s">
        <v>2602</v>
      </c>
      <c r="J1009" s="155" t="s">
        <v>2627</v>
      </c>
      <c r="K1009" s="170">
        <v>1</v>
      </c>
      <c r="L1009" s="170">
        <v>12</v>
      </c>
      <c r="M1009" s="402">
        <v>164614.79999999999</v>
      </c>
      <c r="N1009" s="170">
        <v>1</v>
      </c>
      <c r="O1009" s="170">
        <v>6</v>
      </c>
      <c r="P1009" s="402">
        <v>82306.800000000017</v>
      </c>
    </row>
    <row r="1010" spans="1:16" ht="22.5" x14ac:dyDescent="0.2">
      <c r="A1010" s="406" t="s">
        <v>17736</v>
      </c>
      <c r="B1010" s="406" t="s">
        <v>2595</v>
      </c>
      <c r="C1010" s="170" t="s">
        <v>2594</v>
      </c>
      <c r="D1010" s="405" t="s">
        <v>19409</v>
      </c>
      <c r="E1010" s="404">
        <v>10000</v>
      </c>
      <c r="F1010" s="434">
        <v>9716277</v>
      </c>
      <c r="G1010" s="403" t="s">
        <v>19408</v>
      </c>
      <c r="H1010" s="170" t="s">
        <v>2661</v>
      </c>
      <c r="I1010" s="170" t="s">
        <v>2602</v>
      </c>
      <c r="J1010" s="155" t="s">
        <v>2661</v>
      </c>
      <c r="K1010" s="170">
        <v>1</v>
      </c>
      <c r="L1010" s="170">
        <v>12</v>
      </c>
      <c r="M1010" s="402">
        <v>116656.47</v>
      </c>
      <c r="N1010" s="170">
        <v>1</v>
      </c>
      <c r="O1010" s="170">
        <v>6</v>
      </c>
      <c r="P1010" s="402">
        <v>61306.8</v>
      </c>
    </row>
    <row r="1011" spans="1:16" ht="22.5" x14ac:dyDescent="0.2">
      <c r="A1011" s="406" t="s">
        <v>17736</v>
      </c>
      <c r="B1011" s="406" t="s">
        <v>2595</v>
      </c>
      <c r="C1011" s="170" t="s">
        <v>2594</v>
      </c>
      <c r="D1011" s="405" t="s">
        <v>19407</v>
      </c>
      <c r="E1011" s="404">
        <v>13000</v>
      </c>
      <c r="F1011" s="434">
        <v>42097755</v>
      </c>
      <c r="G1011" s="403" t="s">
        <v>19406</v>
      </c>
      <c r="H1011" s="170" t="s">
        <v>19405</v>
      </c>
      <c r="I1011" s="170" t="s">
        <v>2602</v>
      </c>
      <c r="J1011" s="155" t="s">
        <v>19405</v>
      </c>
      <c r="K1011" s="170">
        <v>1</v>
      </c>
      <c r="L1011" s="170">
        <v>12</v>
      </c>
      <c r="M1011" s="402">
        <v>158198.95000000001</v>
      </c>
      <c r="N1011" s="170">
        <v>1</v>
      </c>
      <c r="O1011" s="170">
        <v>6</v>
      </c>
      <c r="P1011" s="402">
        <v>79306.800000000017</v>
      </c>
    </row>
    <row r="1012" spans="1:16" ht="22.5" x14ac:dyDescent="0.2">
      <c r="A1012" s="406" t="s">
        <v>17736</v>
      </c>
      <c r="B1012" s="406" t="s">
        <v>2595</v>
      </c>
      <c r="C1012" s="170" t="s">
        <v>2594</v>
      </c>
      <c r="D1012" s="405" t="s">
        <v>19404</v>
      </c>
      <c r="E1012" s="404">
        <v>7000</v>
      </c>
      <c r="F1012" s="434">
        <v>41077440</v>
      </c>
      <c r="G1012" s="403" t="s">
        <v>19403</v>
      </c>
      <c r="H1012" s="170" t="s">
        <v>2597</v>
      </c>
      <c r="I1012" s="170" t="s">
        <v>2589</v>
      </c>
      <c r="J1012" s="155" t="s">
        <v>2597</v>
      </c>
      <c r="K1012" s="170">
        <v>1</v>
      </c>
      <c r="L1012" s="170">
        <v>12</v>
      </c>
      <c r="M1012" s="402">
        <v>86981.54</v>
      </c>
      <c r="N1012" s="170">
        <v>1</v>
      </c>
      <c r="O1012" s="170">
        <v>6</v>
      </c>
      <c r="P1012" s="402">
        <v>43306.8</v>
      </c>
    </row>
    <row r="1013" spans="1:16" ht="22.5" x14ac:dyDescent="0.2">
      <c r="A1013" s="406" t="s">
        <v>17736</v>
      </c>
      <c r="B1013" s="406" t="s">
        <v>2595</v>
      </c>
      <c r="C1013" s="170" t="s">
        <v>2594</v>
      </c>
      <c r="D1013" s="405" t="s">
        <v>19402</v>
      </c>
      <c r="E1013" s="404">
        <v>14500</v>
      </c>
      <c r="F1013" s="434">
        <v>8115546</v>
      </c>
      <c r="G1013" s="403" t="s">
        <v>19401</v>
      </c>
      <c r="H1013" s="170" t="s">
        <v>4810</v>
      </c>
      <c r="I1013" s="170" t="s">
        <v>2602</v>
      </c>
      <c r="J1013" s="155" t="s">
        <v>4810</v>
      </c>
      <c r="K1013" s="170">
        <v>1</v>
      </c>
      <c r="L1013" s="170">
        <v>12</v>
      </c>
      <c r="M1013" s="402">
        <v>167514.68000000002</v>
      </c>
      <c r="N1013" s="170"/>
      <c r="O1013" s="402">
        <v>0</v>
      </c>
      <c r="P1013" s="402"/>
    </row>
    <row r="1014" spans="1:16" ht="22.5" x14ac:dyDescent="0.2">
      <c r="A1014" s="406" t="s">
        <v>17736</v>
      </c>
      <c r="B1014" s="406" t="s">
        <v>2595</v>
      </c>
      <c r="C1014" s="170" t="s">
        <v>2594</v>
      </c>
      <c r="D1014" s="405" t="s">
        <v>18889</v>
      </c>
      <c r="E1014" s="404">
        <v>9000</v>
      </c>
      <c r="F1014" s="434">
        <v>43978321</v>
      </c>
      <c r="G1014" s="403" t="s">
        <v>19400</v>
      </c>
      <c r="H1014" s="170" t="s">
        <v>2627</v>
      </c>
      <c r="I1014" s="170" t="s">
        <v>2602</v>
      </c>
      <c r="J1014" s="155" t="s">
        <v>2627</v>
      </c>
      <c r="K1014" s="170">
        <v>1</v>
      </c>
      <c r="L1014" s="170">
        <v>12</v>
      </c>
      <c r="M1014" s="402">
        <v>110985.43</v>
      </c>
      <c r="N1014" s="170">
        <v>1</v>
      </c>
      <c r="O1014" s="170">
        <v>6</v>
      </c>
      <c r="P1014" s="402">
        <v>55306.8</v>
      </c>
    </row>
    <row r="1015" spans="1:16" ht="22.5" x14ac:dyDescent="0.2">
      <c r="A1015" s="406" t="s">
        <v>17736</v>
      </c>
      <c r="B1015" s="406" t="s">
        <v>2595</v>
      </c>
      <c r="C1015" s="170" t="s">
        <v>2594</v>
      </c>
      <c r="D1015" s="405" t="s">
        <v>7151</v>
      </c>
      <c r="E1015" s="404">
        <v>2500</v>
      </c>
      <c r="F1015" s="434">
        <v>7503253</v>
      </c>
      <c r="G1015" s="403" t="s">
        <v>19399</v>
      </c>
      <c r="H1015" s="170" t="s">
        <v>19398</v>
      </c>
      <c r="I1015" s="170" t="s">
        <v>17747</v>
      </c>
      <c r="J1015" s="155" t="s">
        <v>19398</v>
      </c>
      <c r="K1015" s="170">
        <v>1</v>
      </c>
      <c r="L1015" s="170">
        <v>12</v>
      </c>
      <c r="M1015" s="402">
        <v>31913.79</v>
      </c>
      <c r="N1015" s="170">
        <v>1</v>
      </c>
      <c r="O1015" s="170">
        <v>6</v>
      </c>
      <c r="P1015" s="402">
        <v>16301.069999999998</v>
      </c>
    </row>
    <row r="1016" spans="1:16" ht="22.5" x14ac:dyDescent="0.2">
      <c r="A1016" s="406" t="s">
        <v>17736</v>
      </c>
      <c r="B1016" s="406" t="s">
        <v>2595</v>
      </c>
      <c r="C1016" s="170" t="s">
        <v>2594</v>
      </c>
      <c r="D1016" s="405" t="s">
        <v>19397</v>
      </c>
      <c r="E1016" s="404">
        <v>9000</v>
      </c>
      <c r="F1016" s="434">
        <v>41410128</v>
      </c>
      <c r="G1016" s="403" t="s">
        <v>19396</v>
      </c>
      <c r="H1016" s="170" t="s">
        <v>2661</v>
      </c>
      <c r="I1016" s="170" t="s">
        <v>2602</v>
      </c>
      <c r="J1016" s="155" t="s">
        <v>2661</v>
      </c>
      <c r="K1016" s="170">
        <v>1</v>
      </c>
      <c r="L1016" s="170">
        <v>6</v>
      </c>
      <c r="M1016" s="402">
        <v>51444.9</v>
      </c>
      <c r="N1016" s="170">
        <v>1</v>
      </c>
      <c r="O1016" s="170">
        <v>6</v>
      </c>
      <c r="P1016" s="402">
        <v>55263.670000000006</v>
      </c>
    </row>
    <row r="1017" spans="1:16" ht="22.5" x14ac:dyDescent="0.2">
      <c r="A1017" s="406" t="s">
        <v>17736</v>
      </c>
      <c r="B1017" s="406" t="s">
        <v>2595</v>
      </c>
      <c r="C1017" s="170" t="s">
        <v>2594</v>
      </c>
      <c r="D1017" s="405" t="s">
        <v>17781</v>
      </c>
      <c r="E1017" s="404">
        <v>9500</v>
      </c>
      <c r="F1017" s="434">
        <v>46090713</v>
      </c>
      <c r="G1017" s="403" t="s">
        <v>19395</v>
      </c>
      <c r="H1017" s="170" t="s">
        <v>2661</v>
      </c>
      <c r="I1017" s="170" t="s">
        <v>2602</v>
      </c>
      <c r="J1017" s="155" t="s">
        <v>2661</v>
      </c>
      <c r="K1017" s="170">
        <v>1</v>
      </c>
      <c r="L1017" s="170">
        <v>12</v>
      </c>
      <c r="M1017" s="402">
        <v>115498.88</v>
      </c>
      <c r="N1017" s="170">
        <v>1</v>
      </c>
      <c r="O1017" s="170">
        <v>6</v>
      </c>
      <c r="P1017" s="402">
        <v>58306.8</v>
      </c>
    </row>
    <row r="1018" spans="1:16" ht="22.5" x14ac:dyDescent="0.2">
      <c r="A1018" s="406" t="s">
        <v>17736</v>
      </c>
      <c r="B1018" s="406" t="s">
        <v>2595</v>
      </c>
      <c r="C1018" s="170" t="s">
        <v>2594</v>
      </c>
      <c r="D1018" s="405" t="s">
        <v>19394</v>
      </c>
      <c r="E1018" s="404">
        <v>15000</v>
      </c>
      <c r="F1018" s="434">
        <v>45040024</v>
      </c>
      <c r="G1018" s="403" t="s">
        <v>19393</v>
      </c>
      <c r="H1018" s="170" t="s">
        <v>19392</v>
      </c>
      <c r="I1018" s="170" t="s">
        <v>2602</v>
      </c>
      <c r="J1018" s="155" t="s">
        <v>19392</v>
      </c>
      <c r="K1018" s="170">
        <v>1</v>
      </c>
      <c r="L1018" s="170">
        <v>3</v>
      </c>
      <c r="M1018" s="402">
        <v>46022.45</v>
      </c>
      <c r="N1018" s="170">
        <v>1</v>
      </c>
      <c r="O1018" s="170">
        <v>6</v>
      </c>
      <c r="P1018" s="402">
        <v>91306.800000000017</v>
      </c>
    </row>
    <row r="1019" spans="1:16" ht="22.5" x14ac:dyDescent="0.2">
      <c r="A1019" s="406" t="s">
        <v>17736</v>
      </c>
      <c r="B1019" s="406" t="s">
        <v>2595</v>
      </c>
      <c r="C1019" s="170" t="s">
        <v>2594</v>
      </c>
      <c r="D1019" s="405" t="s">
        <v>19391</v>
      </c>
      <c r="E1019" s="404">
        <v>4000</v>
      </c>
      <c r="F1019" s="434">
        <v>47531245</v>
      </c>
      <c r="G1019" s="403" t="s">
        <v>19390</v>
      </c>
      <c r="H1019" s="170" t="s">
        <v>6299</v>
      </c>
      <c r="I1019" s="170" t="s">
        <v>2602</v>
      </c>
      <c r="J1019" s="155" t="s">
        <v>6299</v>
      </c>
      <c r="K1019" s="170">
        <v>1</v>
      </c>
      <c r="L1019" s="170">
        <v>3</v>
      </c>
      <c r="M1019" s="402">
        <v>11468.74</v>
      </c>
      <c r="N1019" s="170"/>
      <c r="O1019" s="402">
        <v>0</v>
      </c>
      <c r="P1019" s="402"/>
    </row>
    <row r="1020" spans="1:16" ht="22.5" x14ac:dyDescent="0.2">
      <c r="A1020" s="406" t="s">
        <v>17736</v>
      </c>
      <c r="B1020" s="406" t="s">
        <v>2595</v>
      </c>
      <c r="C1020" s="170" t="s">
        <v>2594</v>
      </c>
      <c r="D1020" s="405" t="s">
        <v>19389</v>
      </c>
      <c r="E1020" s="404">
        <v>9000</v>
      </c>
      <c r="F1020" s="434">
        <v>41983092</v>
      </c>
      <c r="G1020" s="403" t="s">
        <v>19388</v>
      </c>
      <c r="H1020" s="170" t="s">
        <v>6299</v>
      </c>
      <c r="I1020" s="170" t="s">
        <v>2602</v>
      </c>
      <c r="J1020" s="155" t="s">
        <v>6299</v>
      </c>
      <c r="K1020" s="170">
        <v>1</v>
      </c>
      <c r="L1020" s="170">
        <v>6</v>
      </c>
      <c r="M1020" s="402">
        <v>55305.53</v>
      </c>
      <c r="N1020" s="170"/>
      <c r="O1020" s="402">
        <v>0</v>
      </c>
      <c r="P1020" s="402"/>
    </row>
    <row r="1021" spans="1:16" ht="22.5" x14ac:dyDescent="0.2">
      <c r="A1021" s="406" t="s">
        <v>17736</v>
      </c>
      <c r="B1021" s="406" t="s">
        <v>2595</v>
      </c>
      <c r="C1021" s="170" t="s">
        <v>2594</v>
      </c>
      <c r="D1021" s="405" t="s">
        <v>19387</v>
      </c>
      <c r="E1021" s="404">
        <v>9000</v>
      </c>
      <c r="F1021" s="434">
        <v>44852620</v>
      </c>
      <c r="G1021" s="403" t="s">
        <v>19386</v>
      </c>
      <c r="H1021" s="170" t="s">
        <v>4810</v>
      </c>
      <c r="I1021" s="170" t="s">
        <v>2602</v>
      </c>
      <c r="J1021" s="155" t="s">
        <v>4810</v>
      </c>
      <c r="K1021" s="170">
        <v>1</v>
      </c>
      <c r="L1021" s="170">
        <v>7</v>
      </c>
      <c r="M1021" s="402">
        <v>61788.53</v>
      </c>
      <c r="N1021" s="170"/>
      <c r="O1021" s="402">
        <v>0</v>
      </c>
      <c r="P1021" s="402"/>
    </row>
    <row r="1022" spans="1:16" ht="22.5" x14ac:dyDescent="0.2">
      <c r="A1022" s="406" t="s">
        <v>17736</v>
      </c>
      <c r="B1022" s="406" t="s">
        <v>2595</v>
      </c>
      <c r="C1022" s="170" t="s">
        <v>2594</v>
      </c>
      <c r="D1022" s="405" t="s">
        <v>19385</v>
      </c>
      <c r="E1022" s="404">
        <v>7000</v>
      </c>
      <c r="F1022" s="434">
        <v>70480333</v>
      </c>
      <c r="G1022" s="403" t="s">
        <v>19384</v>
      </c>
      <c r="H1022" s="170" t="s">
        <v>2627</v>
      </c>
      <c r="I1022" s="170" t="s">
        <v>2602</v>
      </c>
      <c r="J1022" s="155" t="s">
        <v>2627</v>
      </c>
      <c r="K1022" s="170"/>
      <c r="L1022" s="402">
        <v>0</v>
      </c>
      <c r="M1022" s="402"/>
      <c r="N1022" s="170">
        <v>1</v>
      </c>
      <c r="O1022" s="170">
        <v>6</v>
      </c>
      <c r="P1022" s="402">
        <v>41906.800000000003</v>
      </c>
    </row>
    <row r="1023" spans="1:16" ht="22.5" x14ac:dyDescent="0.2">
      <c r="A1023" s="406" t="s">
        <v>17736</v>
      </c>
      <c r="B1023" s="406" t="s">
        <v>2595</v>
      </c>
      <c r="C1023" s="170" t="s">
        <v>2594</v>
      </c>
      <c r="D1023" s="405" t="s">
        <v>19383</v>
      </c>
      <c r="E1023" s="404">
        <v>4500</v>
      </c>
      <c r="F1023" s="434">
        <v>17889318</v>
      </c>
      <c r="G1023" s="403" t="s">
        <v>19382</v>
      </c>
      <c r="H1023" s="170" t="s">
        <v>19381</v>
      </c>
      <c r="I1023" s="170" t="s">
        <v>2602</v>
      </c>
      <c r="J1023" s="155" t="s">
        <v>19381</v>
      </c>
      <c r="K1023" s="170">
        <v>1</v>
      </c>
      <c r="L1023" s="170">
        <v>12</v>
      </c>
      <c r="M1023" s="402">
        <v>56451.99</v>
      </c>
      <c r="N1023" s="170">
        <v>1</v>
      </c>
      <c r="O1023" s="170">
        <v>6</v>
      </c>
      <c r="P1023" s="402">
        <v>28306.799999999996</v>
      </c>
    </row>
    <row r="1024" spans="1:16" ht="22.5" x14ac:dyDescent="0.2">
      <c r="A1024" s="406" t="s">
        <v>17736</v>
      </c>
      <c r="B1024" s="406" t="s">
        <v>2595</v>
      </c>
      <c r="C1024" s="170" t="s">
        <v>2594</v>
      </c>
      <c r="D1024" s="405" t="s">
        <v>18564</v>
      </c>
      <c r="E1024" s="404">
        <v>7000</v>
      </c>
      <c r="F1024" s="434">
        <v>46917422</v>
      </c>
      <c r="G1024" s="403" t="s">
        <v>19380</v>
      </c>
      <c r="H1024" s="170" t="s">
        <v>2661</v>
      </c>
      <c r="I1024" s="170" t="s">
        <v>2602</v>
      </c>
      <c r="J1024" s="155" t="s">
        <v>2661</v>
      </c>
      <c r="K1024" s="170">
        <v>1</v>
      </c>
      <c r="L1024" s="170">
        <v>6</v>
      </c>
      <c r="M1024" s="402">
        <v>44533.51</v>
      </c>
      <c r="N1024" s="170">
        <v>1</v>
      </c>
      <c r="O1024" s="170">
        <v>6</v>
      </c>
      <c r="P1024" s="402">
        <v>48135.82</v>
      </c>
    </row>
    <row r="1025" spans="1:16" ht="22.5" x14ac:dyDescent="0.2">
      <c r="A1025" s="406" t="s">
        <v>17736</v>
      </c>
      <c r="B1025" s="406" t="s">
        <v>2595</v>
      </c>
      <c r="C1025" s="170" t="s">
        <v>2594</v>
      </c>
      <c r="D1025" s="405" t="s">
        <v>19379</v>
      </c>
      <c r="E1025" s="404">
        <v>5000</v>
      </c>
      <c r="F1025" s="434">
        <v>1327999</v>
      </c>
      <c r="G1025" s="403" t="s">
        <v>19378</v>
      </c>
      <c r="H1025" s="170" t="s">
        <v>2753</v>
      </c>
      <c r="I1025" s="170" t="s">
        <v>2602</v>
      </c>
      <c r="J1025" s="155" t="s">
        <v>2753</v>
      </c>
      <c r="K1025" s="170">
        <v>1</v>
      </c>
      <c r="L1025" s="170">
        <v>12</v>
      </c>
      <c r="M1025" s="402">
        <v>62858.559999999998</v>
      </c>
      <c r="N1025" s="170">
        <v>1</v>
      </c>
      <c r="O1025" s="170">
        <v>6</v>
      </c>
      <c r="P1025" s="402">
        <v>31306.799999999996</v>
      </c>
    </row>
    <row r="1026" spans="1:16" ht="22.5" x14ac:dyDescent="0.2">
      <c r="A1026" s="406" t="s">
        <v>17736</v>
      </c>
      <c r="B1026" s="406" t="s">
        <v>2595</v>
      </c>
      <c r="C1026" s="170" t="s">
        <v>2594</v>
      </c>
      <c r="D1026" s="405" t="s">
        <v>19377</v>
      </c>
      <c r="E1026" s="404">
        <v>15600</v>
      </c>
      <c r="F1026" s="434">
        <v>41860793</v>
      </c>
      <c r="G1026" s="403" t="s">
        <v>19376</v>
      </c>
      <c r="H1026" s="170" t="s">
        <v>6299</v>
      </c>
      <c r="I1026" s="170" t="s">
        <v>2602</v>
      </c>
      <c r="J1026" s="155" t="s">
        <v>6299</v>
      </c>
      <c r="K1026" s="170">
        <v>1</v>
      </c>
      <c r="L1026" s="170">
        <v>10</v>
      </c>
      <c r="M1026" s="402">
        <v>153838.17000000001</v>
      </c>
      <c r="N1026" s="170"/>
      <c r="O1026" s="402">
        <v>0</v>
      </c>
      <c r="P1026" s="402"/>
    </row>
    <row r="1027" spans="1:16" ht="22.5" x14ac:dyDescent="0.2">
      <c r="A1027" s="406" t="s">
        <v>17736</v>
      </c>
      <c r="B1027" s="406" t="s">
        <v>2595</v>
      </c>
      <c r="C1027" s="170" t="s">
        <v>2594</v>
      </c>
      <c r="D1027" s="405" t="s">
        <v>19375</v>
      </c>
      <c r="E1027" s="404">
        <v>15600</v>
      </c>
      <c r="F1027" s="434">
        <v>8723269</v>
      </c>
      <c r="G1027" s="403" t="s">
        <v>19374</v>
      </c>
      <c r="H1027" s="170" t="s">
        <v>2753</v>
      </c>
      <c r="I1027" s="170" t="s">
        <v>2602</v>
      </c>
      <c r="J1027" s="155" t="s">
        <v>2753</v>
      </c>
      <c r="K1027" s="170">
        <v>1</v>
      </c>
      <c r="L1027" s="170">
        <v>12</v>
      </c>
      <c r="M1027" s="402">
        <v>185509.8</v>
      </c>
      <c r="N1027" s="170">
        <v>1</v>
      </c>
      <c r="O1027" s="170">
        <v>6</v>
      </c>
      <c r="P1027" s="402">
        <v>94906.800000000017</v>
      </c>
    </row>
    <row r="1028" spans="1:16" ht="22.5" x14ac:dyDescent="0.2">
      <c r="A1028" s="406" t="s">
        <v>17736</v>
      </c>
      <c r="B1028" s="406" t="s">
        <v>2595</v>
      </c>
      <c r="C1028" s="170" t="s">
        <v>2594</v>
      </c>
      <c r="D1028" s="405" t="s">
        <v>19284</v>
      </c>
      <c r="E1028" s="404">
        <v>3500</v>
      </c>
      <c r="F1028" s="434">
        <v>45423292</v>
      </c>
      <c r="G1028" s="403" t="s">
        <v>19373</v>
      </c>
      <c r="H1028" s="170" t="s">
        <v>2661</v>
      </c>
      <c r="I1028" s="170" t="s">
        <v>2602</v>
      </c>
      <c r="J1028" s="155" t="s">
        <v>2661</v>
      </c>
      <c r="K1028" s="170">
        <v>1</v>
      </c>
      <c r="L1028" s="170">
        <v>12</v>
      </c>
      <c r="M1028" s="402">
        <v>44676.93</v>
      </c>
      <c r="N1028" s="170">
        <v>1</v>
      </c>
      <c r="O1028" s="170">
        <v>6</v>
      </c>
      <c r="P1028" s="402">
        <v>22306.799999999996</v>
      </c>
    </row>
    <row r="1029" spans="1:16" ht="22.5" x14ac:dyDescent="0.2">
      <c r="A1029" s="406" t="s">
        <v>17736</v>
      </c>
      <c r="B1029" s="406" t="s">
        <v>2595</v>
      </c>
      <c r="C1029" s="170" t="s">
        <v>2594</v>
      </c>
      <c r="D1029" s="405" t="s">
        <v>18090</v>
      </c>
      <c r="E1029" s="404">
        <v>8500</v>
      </c>
      <c r="F1029" s="434">
        <v>41853412</v>
      </c>
      <c r="G1029" s="403" t="s">
        <v>19372</v>
      </c>
      <c r="H1029" s="170" t="s">
        <v>2661</v>
      </c>
      <c r="I1029" s="170" t="s">
        <v>2602</v>
      </c>
      <c r="J1029" s="155" t="s">
        <v>2661</v>
      </c>
      <c r="K1029" s="170">
        <v>1</v>
      </c>
      <c r="L1029" s="170">
        <v>12</v>
      </c>
      <c r="M1029" s="402">
        <v>104298.56</v>
      </c>
      <c r="N1029" s="170">
        <v>1</v>
      </c>
      <c r="O1029" s="170">
        <v>6</v>
      </c>
      <c r="P1029" s="402">
        <v>52257.810000000005</v>
      </c>
    </row>
    <row r="1030" spans="1:16" ht="22.5" x14ac:dyDescent="0.2">
      <c r="A1030" s="406" t="s">
        <v>17736</v>
      </c>
      <c r="B1030" s="406" t="s">
        <v>2595</v>
      </c>
      <c r="C1030" s="170" t="s">
        <v>2594</v>
      </c>
      <c r="D1030" s="405" t="s">
        <v>19371</v>
      </c>
      <c r="E1030" s="404">
        <v>6500</v>
      </c>
      <c r="F1030" s="434">
        <v>46411353</v>
      </c>
      <c r="G1030" s="403" t="s">
        <v>19370</v>
      </c>
      <c r="H1030" s="170" t="s">
        <v>6299</v>
      </c>
      <c r="I1030" s="170" t="s">
        <v>2602</v>
      </c>
      <c r="J1030" s="155" t="s">
        <v>6299</v>
      </c>
      <c r="K1030" s="170">
        <v>1</v>
      </c>
      <c r="L1030" s="170">
        <v>4</v>
      </c>
      <c r="M1030" s="402">
        <v>26139.370000000003</v>
      </c>
      <c r="N1030" s="170"/>
      <c r="O1030" s="402">
        <v>0</v>
      </c>
      <c r="P1030" s="402"/>
    </row>
    <row r="1031" spans="1:16" ht="22.5" x14ac:dyDescent="0.2">
      <c r="A1031" s="406" t="s">
        <v>17736</v>
      </c>
      <c r="B1031" s="406" t="s">
        <v>2595</v>
      </c>
      <c r="C1031" s="170" t="s">
        <v>2594</v>
      </c>
      <c r="D1031" s="405" t="s">
        <v>19369</v>
      </c>
      <c r="E1031" s="404">
        <v>5000</v>
      </c>
      <c r="F1031" s="434">
        <v>41984051</v>
      </c>
      <c r="G1031" s="403" t="s">
        <v>19368</v>
      </c>
      <c r="H1031" s="170" t="s">
        <v>2753</v>
      </c>
      <c r="I1031" s="170" t="s">
        <v>2602</v>
      </c>
      <c r="J1031" s="155" t="s">
        <v>2753</v>
      </c>
      <c r="K1031" s="170">
        <v>1</v>
      </c>
      <c r="L1031" s="170">
        <v>12</v>
      </c>
      <c r="M1031" s="402">
        <v>62989.8</v>
      </c>
      <c r="N1031" s="170">
        <v>1</v>
      </c>
      <c r="O1031" s="170">
        <v>6</v>
      </c>
      <c r="P1031" s="402">
        <v>31306.799999999996</v>
      </c>
    </row>
    <row r="1032" spans="1:16" ht="22.5" x14ac:dyDescent="0.2">
      <c r="A1032" s="406" t="s">
        <v>17736</v>
      </c>
      <c r="B1032" s="406" t="s">
        <v>2595</v>
      </c>
      <c r="C1032" s="170" t="s">
        <v>2594</v>
      </c>
      <c r="D1032" s="405" t="s">
        <v>16765</v>
      </c>
      <c r="E1032" s="404">
        <v>9500</v>
      </c>
      <c r="F1032" s="434">
        <v>9887505</v>
      </c>
      <c r="G1032" s="403" t="s">
        <v>19367</v>
      </c>
      <c r="H1032" s="170">
        <v>0</v>
      </c>
      <c r="I1032" s="170">
        <v>0</v>
      </c>
      <c r="J1032" s="155">
        <v>0</v>
      </c>
      <c r="K1032" s="170">
        <v>1</v>
      </c>
      <c r="L1032" s="170">
        <v>4</v>
      </c>
      <c r="M1032" s="402">
        <v>39296.6</v>
      </c>
      <c r="N1032" s="170">
        <v>1</v>
      </c>
      <c r="O1032" s="170">
        <v>6</v>
      </c>
      <c r="P1032" s="402">
        <v>58306.8</v>
      </c>
    </row>
    <row r="1033" spans="1:16" ht="22.5" x14ac:dyDescent="0.2">
      <c r="A1033" s="406" t="s">
        <v>17736</v>
      </c>
      <c r="B1033" s="406" t="s">
        <v>2595</v>
      </c>
      <c r="C1033" s="170" t="s">
        <v>2594</v>
      </c>
      <c r="D1033" s="405" t="s">
        <v>19366</v>
      </c>
      <c r="E1033" s="404">
        <v>15600</v>
      </c>
      <c r="F1033" s="434">
        <v>127673</v>
      </c>
      <c r="G1033" s="403" t="s">
        <v>19365</v>
      </c>
      <c r="H1033" s="170" t="s">
        <v>4810</v>
      </c>
      <c r="I1033" s="170" t="s">
        <v>2602</v>
      </c>
      <c r="J1033" s="155" t="s">
        <v>4810</v>
      </c>
      <c r="K1033" s="170">
        <v>1</v>
      </c>
      <c r="L1033" s="170">
        <v>11</v>
      </c>
      <c r="M1033" s="402">
        <v>169735.65</v>
      </c>
      <c r="N1033" s="170">
        <v>1</v>
      </c>
      <c r="O1033" s="170">
        <v>1</v>
      </c>
      <c r="P1033" s="402">
        <v>14517.8</v>
      </c>
    </row>
    <row r="1034" spans="1:16" ht="22.5" x14ac:dyDescent="0.2">
      <c r="A1034" s="406" t="s">
        <v>17736</v>
      </c>
      <c r="B1034" s="406" t="s">
        <v>2595</v>
      </c>
      <c r="C1034" s="170" t="s">
        <v>2594</v>
      </c>
      <c r="D1034" s="405" t="s">
        <v>19325</v>
      </c>
      <c r="E1034" s="404">
        <v>9000</v>
      </c>
      <c r="F1034" s="434">
        <v>45692648</v>
      </c>
      <c r="G1034" s="403" t="s">
        <v>19364</v>
      </c>
      <c r="H1034" s="170" t="s">
        <v>2692</v>
      </c>
      <c r="I1034" s="170" t="s">
        <v>2602</v>
      </c>
      <c r="J1034" s="155" t="s">
        <v>2692</v>
      </c>
      <c r="K1034" s="170">
        <v>1</v>
      </c>
      <c r="L1034" s="170">
        <v>1</v>
      </c>
      <c r="M1034" s="402">
        <v>6474.15</v>
      </c>
      <c r="N1034" s="170">
        <v>1</v>
      </c>
      <c r="O1034" s="170">
        <v>6</v>
      </c>
      <c r="P1034" s="402">
        <v>55306.8</v>
      </c>
    </row>
    <row r="1035" spans="1:16" ht="22.5" x14ac:dyDescent="0.2">
      <c r="A1035" s="406" t="s">
        <v>17736</v>
      </c>
      <c r="B1035" s="406" t="s">
        <v>2595</v>
      </c>
      <c r="C1035" s="170" t="s">
        <v>2594</v>
      </c>
      <c r="D1035" s="405" t="s">
        <v>18663</v>
      </c>
      <c r="E1035" s="404">
        <v>3000</v>
      </c>
      <c r="F1035" s="434">
        <v>19853634</v>
      </c>
      <c r="G1035" s="403" t="s">
        <v>19363</v>
      </c>
      <c r="H1035" s="170" t="s">
        <v>6218</v>
      </c>
      <c r="I1035" s="155" t="s">
        <v>17733</v>
      </c>
      <c r="J1035" s="155" t="s">
        <v>6218</v>
      </c>
      <c r="K1035" s="170">
        <v>1</v>
      </c>
      <c r="L1035" s="170">
        <v>9</v>
      </c>
      <c r="M1035" s="402">
        <v>26007.32</v>
      </c>
      <c r="N1035" s="170">
        <v>1</v>
      </c>
      <c r="O1035" s="170">
        <v>2</v>
      </c>
      <c r="P1035" s="402">
        <v>5434.47</v>
      </c>
    </row>
    <row r="1036" spans="1:16" ht="22.5" x14ac:dyDescent="0.2">
      <c r="A1036" s="406" t="s">
        <v>17736</v>
      </c>
      <c r="B1036" s="406" t="s">
        <v>2595</v>
      </c>
      <c r="C1036" s="170" t="s">
        <v>2594</v>
      </c>
      <c r="D1036" s="405" t="s">
        <v>19362</v>
      </c>
      <c r="E1036" s="404">
        <v>3500</v>
      </c>
      <c r="F1036" s="434">
        <v>40578378</v>
      </c>
      <c r="G1036" s="403" t="s">
        <v>19361</v>
      </c>
      <c r="H1036" s="170" t="s">
        <v>2661</v>
      </c>
      <c r="I1036" s="170" t="s">
        <v>2602</v>
      </c>
      <c r="J1036" s="155" t="s">
        <v>2661</v>
      </c>
      <c r="K1036" s="170">
        <v>1</v>
      </c>
      <c r="L1036" s="170">
        <v>12</v>
      </c>
      <c r="M1036" s="402">
        <v>44542.01</v>
      </c>
      <c r="N1036" s="170">
        <v>1</v>
      </c>
      <c r="O1036" s="170">
        <v>6</v>
      </c>
      <c r="P1036" s="402">
        <v>22259.649999999994</v>
      </c>
    </row>
    <row r="1037" spans="1:16" ht="22.5" x14ac:dyDescent="0.2">
      <c r="A1037" s="406" t="s">
        <v>17736</v>
      </c>
      <c r="B1037" s="406" t="s">
        <v>2595</v>
      </c>
      <c r="C1037" s="170" t="s">
        <v>2594</v>
      </c>
      <c r="D1037" s="405" t="s">
        <v>19360</v>
      </c>
      <c r="E1037" s="404">
        <v>7000</v>
      </c>
      <c r="F1037" s="434">
        <v>41490300</v>
      </c>
      <c r="G1037" s="403" t="s">
        <v>19359</v>
      </c>
      <c r="H1037" s="170" t="s">
        <v>2627</v>
      </c>
      <c r="I1037" s="170" t="s">
        <v>2602</v>
      </c>
      <c r="J1037" s="155" t="s">
        <v>2627</v>
      </c>
      <c r="K1037" s="170">
        <v>1</v>
      </c>
      <c r="L1037" s="170">
        <v>12</v>
      </c>
      <c r="M1037" s="402">
        <v>85646.22</v>
      </c>
      <c r="N1037" s="170">
        <v>1</v>
      </c>
      <c r="O1037" s="170">
        <v>6</v>
      </c>
      <c r="P1037" s="402">
        <v>43306.8</v>
      </c>
    </row>
    <row r="1038" spans="1:16" ht="22.5" x14ac:dyDescent="0.2">
      <c r="A1038" s="406" t="s">
        <v>17736</v>
      </c>
      <c r="B1038" s="406" t="s">
        <v>2595</v>
      </c>
      <c r="C1038" s="170" t="s">
        <v>2594</v>
      </c>
      <c r="D1038" s="405" t="s">
        <v>19358</v>
      </c>
      <c r="E1038" s="404">
        <v>11000</v>
      </c>
      <c r="F1038" s="434">
        <v>40794438</v>
      </c>
      <c r="G1038" s="403" t="s">
        <v>19357</v>
      </c>
      <c r="H1038" s="170" t="s">
        <v>2661</v>
      </c>
      <c r="I1038" s="170" t="s">
        <v>2602</v>
      </c>
      <c r="J1038" s="155" t="s">
        <v>2661</v>
      </c>
      <c r="K1038" s="170">
        <v>1</v>
      </c>
      <c r="L1038" s="170">
        <v>12</v>
      </c>
      <c r="M1038" s="402">
        <v>134989.79999999999</v>
      </c>
      <c r="N1038" s="170">
        <v>1</v>
      </c>
      <c r="O1038" s="170">
        <v>6</v>
      </c>
      <c r="P1038" s="402">
        <v>67305.27</v>
      </c>
    </row>
    <row r="1039" spans="1:16" ht="22.5" x14ac:dyDescent="0.2">
      <c r="A1039" s="406" t="s">
        <v>17736</v>
      </c>
      <c r="B1039" s="406" t="s">
        <v>2595</v>
      </c>
      <c r="C1039" s="170" t="s">
        <v>2594</v>
      </c>
      <c r="D1039" s="405" t="s">
        <v>19356</v>
      </c>
      <c r="E1039" s="404">
        <v>5000</v>
      </c>
      <c r="F1039" s="434">
        <v>241921</v>
      </c>
      <c r="G1039" s="403" t="s">
        <v>19355</v>
      </c>
      <c r="H1039" s="170" t="s">
        <v>2753</v>
      </c>
      <c r="I1039" s="170" t="s">
        <v>2602</v>
      </c>
      <c r="J1039" s="155" t="s">
        <v>2753</v>
      </c>
      <c r="K1039" s="170">
        <v>1</v>
      </c>
      <c r="L1039" s="170">
        <v>12</v>
      </c>
      <c r="M1039" s="402">
        <v>62847.8</v>
      </c>
      <c r="N1039" s="170">
        <v>1</v>
      </c>
      <c r="O1039" s="170">
        <v>6</v>
      </c>
      <c r="P1039" s="402">
        <v>31306.799999999996</v>
      </c>
    </row>
    <row r="1040" spans="1:16" ht="22.5" x14ac:dyDescent="0.2">
      <c r="A1040" s="406" t="s">
        <v>17736</v>
      </c>
      <c r="B1040" s="406" t="s">
        <v>2595</v>
      </c>
      <c r="C1040" s="170" t="s">
        <v>2594</v>
      </c>
      <c r="D1040" s="405" t="s">
        <v>19354</v>
      </c>
      <c r="E1040" s="404">
        <v>8000</v>
      </c>
      <c r="F1040" s="434">
        <v>25846757</v>
      </c>
      <c r="G1040" s="403" t="s">
        <v>19353</v>
      </c>
      <c r="H1040" s="170" t="s">
        <v>2673</v>
      </c>
      <c r="I1040" s="170" t="s">
        <v>2602</v>
      </c>
      <c r="J1040" s="155" t="s">
        <v>2673</v>
      </c>
      <c r="K1040" s="170">
        <v>1</v>
      </c>
      <c r="L1040" s="170">
        <v>12</v>
      </c>
      <c r="M1040" s="402">
        <v>99091.48</v>
      </c>
      <c r="N1040" s="170">
        <v>1</v>
      </c>
      <c r="O1040" s="170">
        <v>6</v>
      </c>
      <c r="P1040" s="402">
        <v>49306.8</v>
      </c>
    </row>
    <row r="1041" spans="1:16" ht="22.5" x14ac:dyDescent="0.2">
      <c r="A1041" s="406" t="s">
        <v>17736</v>
      </c>
      <c r="B1041" s="406" t="s">
        <v>2595</v>
      </c>
      <c r="C1041" s="170" t="s">
        <v>2594</v>
      </c>
      <c r="D1041" s="405" t="s">
        <v>19352</v>
      </c>
      <c r="E1041" s="404">
        <v>9500</v>
      </c>
      <c r="F1041" s="434">
        <v>8124893</v>
      </c>
      <c r="G1041" s="403" t="s">
        <v>19351</v>
      </c>
      <c r="H1041" s="170" t="s">
        <v>2753</v>
      </c>
      <c r="I1041" s="170" t="s">
        <v>2602</v>
      </c>
      <c r="J1041" s="155" t="s">
        <v>2753</v>
      </c>
      <c r="K1041" s="170">
        <v>1</v>
      </c>
      <c r="L1041" s="170">
        <v>12</v>
      </c>
      <c r="M1041" s="402">
        <v>116989.8</v>
      </c>
      <c r="N1041" s="170">
        <v>1</v>
      </c>
      <c r="O1041" s="170">
        <v>6</v>
      </c>
      <c r="P1041" s="402">
        <v>58306.8</v>
      </c>
    </row>
    <row r="1042" spans="1:16" ht="22.5" x14ac:dyDescent="0.2">
      <c r="A1042" s="406" t="s">
        <v>17736</v>
      </c>
      <c r="B1042" s="406" t="s">
        <v>2595</v>
      </c>
      <c r="C1042" s="170" t="s">
        <v>2594</v>
      </c>
      <c r="D1042" s="405" t="s">
        <v>19350</v>
      </c>
      <c r="E1042" s="404">
        <v>5000</v>
      </c>
      <c r="F1042" s="434">
        <v>47836596</v>
      </c>
      <c r="G1042" s="403" t="s">
        <v>19349</v>
      </c>
      <c r="H1042" s="170" t="s">
        <v>2692</v>
      </c>
      <c r="I1042" s="170" t="s">
        <v>2602</v>
      </c>
      <c r="J1042" s="155" t="s">
        <v>2692</v>
      </c>
      <c r="K1042" s="170">
        <v>1</v>
      </c>
      <c r="L1042" s="170">
        <v>12</v>
      </c>
      <c r="M1042" s="402">
        <v>62799.18</v>
      </c>
      <c r="N1042" s="170">
        <v>1</v>
      </c>
      <c r="O1042" s="170">
        <v>6</v>
      </c>
      <c r="P1042" s="402">
        <v>31296.039999999997</v>
      </c>
    </row>
    <row r="1043" spans="1:16" ht="22.5" x14ac:dyDescent="0.2">
      <c r="A1043" s="406" t="s">
        <v>17736</v>
      </c>
      <c r="B1043" s="406" t="s">
        <v>2595</v>
      </c>
      <c r="C1043" s="170" t="s">
        <v>2594</v>
      </c>
      <c r="D1043" s="405" t="s">
        <v>19348</v>
      </c>
      <c r="E1043" s="404">
        <v>8000</v>
      </c>
      <c r="F1043" s="434">
        <v>46199288</v>
      </c>
      <c r="G1043" s="403" t="s">
        <v>19347</v>
      </c>
      <c r="H1043" s="170" t="s">
        <v>3322</v>
      </c>
      <c r="I1043" s="170" t="s">
        <v>2589</v>
      </c>
      <c r="J1043" s="155" t="s">
        <v>3322</v>
      </c>
      <c r="K1043" s="170">
        <v>1</v>
      </c>
      <c r="L1043" s="170">
        <v>6</v>
      </c>
      <c r="M1043" s="402">
        <v>46178.23</v>
      </c>
      <c r="N1043" s="170">
        <v>1</v>
      </c>
      <c r="O1043" s="170">
        <v>6</v>
      </c>
      <c r="P1043" s="402">
        <v>49306.8</v>
      </c>
    </row>
    <row r="1044" spans="1:16" ht="22.5" x14ac:dyDescent="0.2">
      <c r="A1044" s="406" t="s">
        <v>17736</v>
      </c>
      <c r="B1044" s="406" t="s">
        <v>2595</v>
      </c>
      <c r="C1044" s="170" t="s">
        <v>2594</v>
      </c>
      <c r="D1044" s="405" t="s">
        <v>18150</v>
      </c>
      <c r="E1044" s="404">
        <v>5000</v>
      </c>
      <c r="F1044" s="434">
        <v>47006113</v>
      </c>
      <c r="G1044" s="403" t="s">
        <v>19346</v>
      </c>
      <c r="H1044" s="170" t="s">
        <v>3570</v>
      </c>
      <c r="I1044" s="170" t="s">
        <v>2589</v>
      </c>
      <c r="J1044" s="155" t="s">
        <v>3570</v>
      </c>
      <c r="K1044" s="170"/>
      <c r="L1044" s="402">
        <v>0</v>
      </c>
      <c r="M1044" s="402"/>
      <c r="N1044" s="170">
        <v>1</v>
      </c>
      <c r="O1044" s="170">
        <v>2</v>
      </c>
      <c r="P1044" s="402">
        <v>10222.819999999998</v>
      </c>
    </row>
    <row r="1045" spans="1:16" ht="22.5" x14ac:dyDescent="0.2">
      <c r="A1045" s="406" t="s">
        <v>17736</v>
      </c>
      <c r="B1045" s="406" t="s">
        <v>2595</v>
      </c>
      <c r="C1045" s="170" t="s">
        <v>2594</v>
      </c>
      <c r="D1045" s="405" t="s">
        <v>17781</v>
      </c>
      <c r="E1045" s="404">
        <v>9500</v>
      </c>
      <c r="F1045" s="434">
        <v>40513969</v>
      </c>
      <c r="G1045" s="403" t="s">
        <v>19345</v>
      </c>
      <c r="H1045" s="170" t="s">
        <v>2661</v>
      </c>
      <c r="I1045" s="170" t="s">
        <v>2602</v>
      </c>
      <c r="J1045" s="155" t="s">
        <v>2661</v>
      </c>
      <c r="K1045" s="170">
        <v>1</v>
      </c>
      <c r="L1045" s="170">
        <v>12</v>
      </c>
      <c r="M1045" s="402">
        <v>116989.8</v>
      </c>
      <c r="N1045" s="170">
        <v>1</v>
      </c>
      <c r="O1045" s="170">
        <v>6</v>
      </c>
      <c r="P1045" s="402">
        <v>58306.8</v>
      </c>
    </row>
    <row r="1046" spans="1:16" ht="22.5" x14ac:dyDescent="0.2">
      <c r="A1046" s="406" t="s">
        <v>17736</v>
      </c>
      <c r="B1046" s="406" t="s">
        <v>2595</v>
      </c>
      <c r="C1046" s="170" t="s">
        <v>2594</v>
      </c>
      <c r="D1046" s="405" t="s">
        <v>19344</v>
      </c>
      <c r="E1046" s="404">
        <v>12000</v>
      </c>
      <c r="F1046" s="434">
        <v>42741014</v>
      </c>
      <c r="G1046" s="403" t="s">
        <v>19343</v>
      </c>
      <c r="H1046" s="170" t="s">
        <v>2768</v>
      </c>
      <c r="I1046" s="170" t="s">
        <v>2589</v>
      </c>
      <c r="J1046" s="155" t="s">
        <v>2768</v>
      </c>
      <c r="K1046" s="170">
        <v>1</v>
      </c>
      <c r="L1046" s="170">
        <v>12</v>
      </c>
      <c r="M1046" s="402">
        <v>145385.70000000001</v>
      </c>
      <c r="N1046" s="170">
        <v>1</v>
      </c>
      <c r="O1046" s="170">
        <v>6</v>
      </c>
      <c r="P1046" s="402">
        <v>73306.8</v>
      </c>
    </row>
    <row r="1047" spans="1:16" ht="22.5" x14ac:dyDescent="0.2">
      <c r="A1047" s="406" t="s">
        <v>17736</v>
      </c>
      <c r="B1047" s="406" t="s">
        <v>2595</v>
      </c>
      <c r="C1047" s="170" t="s">
        <v>2594</v>
      </c>
      <c r="D1047" s="405" t="s">
        <v>19342</v>
      </c>
      <c r="E1047" s="404">
        <v>7000</v>
      </c>
      <c r="F1047" s="434">
        <v>43648804</v>
      </c>
      <c r="G1047" s="403" t="s">
        <v>19341</v>
      </c>
      <c r="H1047" s="170" t="s">
        <v>19340</v>
      </c>
      <c r="I1047" s="170" t="s">
        <v>2589</v>
      </c>
      <c r="J1047" s="155" t="s">
        <v>19340</v>
      </c>
      <c r="K1047" s="170">
        <v>1</v>
      </c>
      <c r="L1047" s="170">
        <v>8</v>
      </c>
      <c r="M1047" s="402">
        <v>55452.25</v>
      </c>
      <c r="N1047" s="170"/>
      <c r="O1047" s="402">
        <v>0</v>
      </c>
      <c r="P1047" s="402"/>
    </row>
    <row r="1048" spans="1:16" ht="22.5" x14ac:dyDescent="0.2">
      <c r="A1048" s="406" t="s">
        <v>17736</v>
      </c>
      <c r="B1048" s="406" t="s">
        <v>2595</v>
      </c>
      <c r="C1048" s="170" t="s">
        <v>2594</v>
      </c>
      <c r="D1048" s="405" t="s">
        <v>19339</v>
      </c>
      <c r="E1048" s="404">
        <v>9000</v>
      </c>
      <c r="F1048" s="434">
        <v>43780219</v>
      </c>
      <c r="G1048" s="403" t="s">
        <v>19338</v>
      </c>
      <c r="H1048" s="170" t="s">
        <v>2768</v>
      </c>
      <c r="I1048" s="170" t="s">
        <v>2602</v>
      </c>
      <c r="J1048" s="155" t="s">
        <v>2768</v>
      </c>
      <c r="K1048" s="170">
        <v>1</v>
      </c>
      <c r="L1048" s="170">
        <v>12</v>
      </c>
      <c r="M1048" s="402">
        <v>110906.06</v>
      </c>
      <c r="N1048" s="170">
        <v>1</v>
      </c>
      <c r="O1048" s="170">
        <v>6</v>
      </c>
      <c r="P1048" s="402">
        <v>55306.8</v>
      </c>
    </row>
    <row r="1049" spans="1:16" ht="22.5" x14ac:dyDescent="0.2">
      <c r="A1049" s="406" t="s">
        <v>17736</v>
      </c>
      <c r="B1049" s="406" t="s">
        <v>2595</v>
      </c>
      <c r="C1049" s="170" t="s">
        <v>2594</v>
      </c>
      <c r="D1049" s="405" t="s">
        <v>19337</v>
      </c>
      <c r="E1049" s="404">
        <v>5300</v>
      </c>
      <c r="F1049" s="434">
        <v>40956968</v>
      </c>
      <c r="G1049" s="403" t="s">
        <v>19336</v>
      </c>
      <c r="H1049" s="170" t="s">
        <v>2753</v>
      </c>
      <c r="I1049" s="170" t="s">
        <v>2602</v>
      </c>
      <c r="J1049" s="155" t="s">
        <v>2753</v>
      </c>
      <c r="K1049" s="170">
        <v>1</v>
      </c>
      <c r="L1049" s="170">
        <v>12</v>
      </c>
      <c r="M1049" s="402">
        <v>66589.8</v>
      </c>
      <c r="N1049" s="170">
        <v>1</v>
      </c>
      <c r="O1049" s="170">
        <v>6</v>
      </c>
      <c r="P1049" s="402">
        <v>33106.800000000003</v>
      </c>
    </row>
    <row r="1050" spans="1:16" ht="22.5" x14ac:dyDescent="0.2">
      <c r="A1050" s="406" t="s">
        <v>17736</v>
      </c>
      <c r="B1050" s="406" t="s">
        <v>2595</v>
      </c>
      <c r="C1050" s="170" t="s">
        <v>2594</v>
      </c>
      <c r="D1050" s="405" t="s">
        <v>19335</v>
      </c>
      <c r="E1050" s="404">
        <v>2600</v>
      </c>
      <c r="F1050" s="434">
        <v>43385389</v>
      </c>
      <c r="G1050" s="403" t="s">
        <v>19334</v>
      </c>
      <c r="H1050" s="170" t="s">
        <v>19333</v>
      </c>
      <c r="I1050" s="170" t="s">
        <v>17747</v>
      </c>
      <c r="J1050" s="155" t="s">
        <v>19333</v>
      </c>
      <c r="K1050" s="170">
        <v>1</v>
      </c>
      <c r="L1050" s="170">
        <v>12</v>
      </c>
      <c r="M1050" s="402">
        <v>34189.800000000003</v>
      </c>
      <c r="N1050" s="170">
        <v>1</v>
      </c>
      <c r="O1050" s="170">
        <v>6</v>
      </c>
      <c r="P1050" s="402">
        <v>16840.949999999997</v>
      </c>
    </row>
    <row r="1051" spans="1:16" ht="22.5" x14ac:dyDescent="0.2">
      <c r="A1051" s="406" t="s">
        <v>17736</v>
      </c>
      <c r="B1051" s="406" t="s">
        <v>2595</v>
      </c>
      <c r="C1051" s="170" t="s">
        <v>2594</v>
      </c>
      <c r="D1051" s="405" t="s">
        <v>18291</v>
      </c>
      <c r="E1051" s="404">
        <v>5000</v>
      </c>
      <c r="F1051" s="434">
        <v>19915350</v>
      </c>
      <c r="G1051" s="403" t="s">
        <v>19332</v>
      </c>
      <c r="H1051" s="170" t="s">
        <v>2627</v>
      </c>
      <c r="I1051" s="170" t="s">
        <v>2602</v>
      </c>
      <c r="J1051" s="155" t="s">
        <v>2627</v>
      </c>
      <c r="K1051" s="170">
        <v>1</v>
      </c>
      <c r="L1051" s="170">
        <v>12</v>
      </c>
      <c r="M1051" s="402">
        <v>62989.8</v>
      </c>
      <c r="N1051" s="170">
        <v>1</v>
      </c>
      <c r="O1051" s="170">
        <v>6</v>
      </c>
      <c r="P1051" s="402">
        <v>31306.799999999996</v>
      </c>
    </row>
    <row r="1052" spans="1:16" ht="22.5" x14ac:dyDescent="0.2">
      <c r="A1052" s="406" t="s">
        <v>17736</v>
      </c>
      <c r="B1052" s="406" t="s">
        <v>2595</v>
      </c>
      <c r="C1052" s="170" t="s">
        <v>2594</v>
      </c>
      <c r="D1052" s="405" t="s">
        <v>19331</v>
      </c>
      <c r="E1052" s="404">
        <v>15600</v>
      </c>
      <c r="F1052" s="434">
        <v>41344623</v>
      </c>
      <c r="G1052" s="403" t="s">
        <v>19330</v>
      </c>
      <c r="H1052" s="170" t="s">
        <v>6299</v>
      </c>
      <c r="I1052" s="170" t="s">
        <v>2602</v>
      </c>
      <c r="J1052" s="155" t="s">
        <v>6299</v>
      </c>
      <c r="K1052" s="170">
        <v>1</v>
      </c>
      <c r="L1052" s="170">
        <v>1</v>
      </c>
      <c r="M1052" s="402">
        <v>7974.15</v>
      </c>
      <c r="N1052" s="170">
        <v>1</v>
      </c>
      <c r="O1052" s="170">
        <v>0</v>
      </c>
      <c r="P1052" s="402">
        <v>3857.8</v>
      </c>
    </row>
    <row r="1053" spans="1:16" ht="22.5" x14ac:dyDescent="0.2">
      <c r="A1053" s="406" t="s">
        <v>17736</v>
      </c>
      <c r="B1053" s="406" t="s">
        <v>2595</v>
      </c>
      <c r="C1053" s="170" t="s">
        <v>2594</v>
      </c>
      <c r="D1053" s="405" t="s">
        <v>19329</v>
      </c>
      <c r="E1053" s="404">
        <v>6000</v>
      </c>
      <c r="F1053" s="434">
        <v>18898861</v>
      </c>
      <c r="G1053" s="403" t="s">
        <v>19328</v>
      </c>
      <c r="H1053" s="170" t="s">
        <v>19327</v>
      </c>
      <c r="I1053" s="170" t="s">
        <v>2602</v>
      </c>
      <c r="J1053" s="155" t="s">
        <v>19327</v>
      </c>
      <c r="K1053" s="170">
        <v>1</v>
      </c>
      <c r="L1053" s="170">
        <v>12</v>
      </c>
      <c r="M1053" s="402">
        <v>75337.01999999999</v>
      </c>
      <c r="N1053" s="170">
        <v>1</v>
      </c>
      <c r="O1053" s="170">
        <v>6</v>
      </c>
      <c r="P1053" s="402">
        <v>37306.800000000003</v>
      </c>
    </row>
    <row r="1054" spans="1:16" ht="22.5" x14ac:dyDescent="0.2">
      <c r="A1054" s="406" t="s">
        <v>17736</v>
      </c>
      <c r="B1054" s="406" t="s">
        <v>2595</v>
      </c>
      <c r="C1054" s="170" t="s">
        <v>2594</v>
      </c>
      <c r="D1054" s="405" t="s">
        <v>7491</v>
      </c>
      <c r="E1054" s="404">
        <v>12000</v>
      </c>
      <c r="F1054" s="434">
        <v>43020227</v>
      </c>
      <c r="G1054" s="403" t="s">
        <v>19326</v>
      </c>
      <c r="H1054" s="170" t="s">
        <v>2661</v>
      </c>
      <c r="I1054" s="170" t="s">
        <v>2602</v>
      </c>
      <c r="J1054" s="155" t="s">
        <v>2661</v>
      </c>
      <c r="K1054" s="170">
        <v>1</v>
      </c>
      <c r="L1054" s="170">
        <v>12</v>
      </c>
      <c r="M1054" s="402">
        <v>146989.79999999999</v>
      </c>
      <c r="N1054" s="170">
        <v>1</v>
      </c>
      <c r="O1054" s="170">
        <v>6</v>
      </c>
      <c r="P1054" s="402">
        <v>73306.8</v>
      </c>
    </row>
    <row r="1055" spans="1:16" ht="22.5" x14ac:dyDescent="0.2">
      <c r="A1055" s="406" t="s">
        <v>17736</v>
      </c>
      <c r="B1055" s="406" t="s">
        <v>2595</v>
      </c>
      <c r="C1055" s="170" t="s">
        <v>2594</v>
      </c>
      <c r="D1055" s="405" t="s">
        <v>19325</v>
      </c>
      <c r="E1055" s="404">
        <v>9000</v>
      </c>
      <c r="F1055" s="434">
        <v>43163413</v>
      </c>
      <c r="G1055" s="403" t="s">
        <v>19324</v>
      </c>
      <c r="H1055" s="170" t="s">
        <v>2627</v>
      </c>
      <c r="I1055" s="170" t="s">
        <v>2602</v>
      </c>
      <c r="J1055" s="155" t="s">
        <v>2627</v>
      </c>
      <c r="K1055" s="170">
        <v>1</v>
      </c>
      <c r="L1055" s="170">
        <v>12</v>
      </c>
      <c r="M1055" s="402">
        <v>110837.94</v>
      </c>
      <c r="N1055" s="170">
        <v>1</v>
      </c>
      <c r="O1055" s="170">
        <v>6</v>
      </c>
      <c r="P1055" s="402">
        <v>55306.8</v>
      </c>
    </row>
    <row r="1056" spans="1:16" ht="22.5" x14ac:dyDescent="0.2">
      <c r="A1056" s="406" t="s">
        <v>17736</v>
      </c>
      <c r="B1056" s="406" t="s">
        <v>2595</v>
      </c>
      <c r="C1056" s="170" t="s">
        <v>2594</v>
      </c>
      <c r="D1056" s="405" t="s">
        <v>19027</v>
      </c>
      <c r="E1056" s="404">
        <v>7500</v>
      </c>
      <c r="F1056" s="434">
        <v>42459351</v>
      </c>
      <c r="G1056" s="403" t="s">
        <v>19323</v>
      </c>
      <c r="H1056" s="170" t="s">
        <v>3567</v>
      </c>
      <c r="I1056" s="170" t="s">
        <v>2589</v>
      </c>
      <c r="J1056" s="155" t="s">
        <v>3567</v>
      </c>
      <c r="K1056" s="170">
        <v>1</v>
      </c>
      <c r="L1056" s="170">
        <v>12</v>
      </c>
      <c r="M1056" s="402">
        <v>92409.11</v>
      </c>
      <c r="N1056" s="170">
        <v>1</v>
      </c>
      <c r="O1056" s="170">
        <v>3</v>
      </c>
      <c r="P1056" s="402">
        <v>22560.6</v>
      </c>
    </row>
    <row r="1057" spans="1:16" ht="22.5" x14ac:dyDescent="0.2">
      <c r="A1057" s="406" t="s">
        <v>17736</v>
      </c>
      <c r="B1057" s="406" t="s">
        <v>2595</v>
      </c>
      <c r="C1057" s="170" t="s">
        <v>2594</v>
      </c>
      <c r="D1057" s="405" t="s">
        <v>18192</v>
      </c>
      <c r="E1057" s="404">
        <v>8500</v>
      </c>
      <c r="F1057" s="434">
        <v>46199095</v>
      </c>
      <c r="G1057" s="403" t="s">
        <v>19322</v>
      </c>
      <c r="H1057" s="170" t="s">
        <v>2661</v>
      </c>
      <c r="I1057" s="170" t="s">
        <v>2602</v>
      </c>
      <c r="J1057" s="155" t="s">
        <v>2661</v>
      </c>
      <c r="K1057" s="170">
        <v>1</v>
      </c>
      <c r="L1057" s="170">
        <v>12</v>
      </c>
      <c r="M1057" s="402">
        <v>104918.38</v>
      </c>
      <c r="N1057" s="170">
        <v>1</v>
      </c>
      <c r="O1057" s="170">
        <v>6</v>
      </c>
      <c r="P1057" s="402">
        <v>52306.8</v>
      </c>
    </row>
    <row r="1058" spans="1:16" ht="22.5" x14ac:dyDescent="0.2">
      <c r="A1058" s="406" t="s">
        <v>17736</v>
      </c>
      <c r="B1058" s="406" t="s">
        <v>2595</v>
      </c>
      <c r="C1058" s="170" t="s">
        <v>2594</v>
      </c>
      <c r="D1058" s="405" t="s">
        <v>19321</v>
      </c>
      <c r="E1058" s="404">
        <v>6000</v>
      </c>
      <c r="F1058" s="434">
        <v>43724867</v>
      </c>
      <c r="G1058" s="403" t="s">
        <v>19320</v>
      </c>
      <c r="H1058" s="170" t="s">
        <v>6239</v>
      </c>
      <c r="I1058" s="170" t="s">
        <v>2602</v>
      </c>
      <c r="J1058" s="155" t="s">
        <v>6239</v>
      </c>
      <c r="K1058" s="170">
        <v>1</v>
      </c>
      <c r="L1058" s="170">
        <v>1</v>
      </c>
      <c r="M1058" s="402">
        <v>3574.15</v>
      </c>
      <c r="N1058" s="170"/>
      <c r="O1058" s="402">
        <v>0</v>
      </c>
      <c r="P1058" s="402"/>
    </row>
    <row r="1059" spans="1:16" ht="22.5" x14ac:dyDescent="0.2">
      <c r="A1059" s="406" t="s">
        <v>17736</v>
      </c>
      <c r="B1059" s="406" t="s">
        <v>2595</v>
      </c>
      <c r="C1059" s="170" t="s">
        <v>2594</v>
      </c>
      <c r="D1059" s="405" t="s">
        <v>19319</v>
      </c>
      <c r="E1059" s="404">
        <v>7500</v>
      </c>
      <c r="F1059" s="434">
        <v>44529479</v>
      </c>
      <c r="G1059" s="403" t="s">
        <v>19318</v>
      </c>
      <c r="H1059" s="170" t="s">
        <v>19271</v>
      </c>
      <c r="I1059" s="170" t="s">
        <v>2602</v>
      </c>
      <c r="J1059" s="155" t="s">
        <v>19271</v>
      </c>
      <c r="K1059" s="170"/>
      <c r="L1059" s="402">
        <v>0</v>
      </c>
      <c r="M1059" s="402"/>
      <c r="N1059" s="170">
        <v>1</v>
      </c>
      <c r="O1059" s="170">
        <v>6</v>
      </c>
      <c r="P1059" s="402">
        <v>44556.800000000003</v>
      </c>
    </row>
    <row r="1060" spans="1:16" ht="22.5" x14ac:dyDescent="0.2">
      <c r="A1060" s="406" t="s">
        <v>17736</v>
      </c>
      <c r="B1060" s="406" t="s">
        <v>2595</v>
      </c>
      <c r="C1060" s="170" t="s">
        <v>2594</v>
      </c>
      <c r="D1060" s="405" t="s">
        <v>18960</v>
      </c>
      <c r="E1060" s="404">
        <v>5000</v>
      </c>
      <c r="F1060" s="434">
        <v>45473209</v>
      </c>
      <c r="G1060" s="403" t="s">
        <v>19317</v>
      </c>
      <c r="H1060" s="170" t="s">
        <v>19316</v>
      </c>
      <c r="I1060" s="170" t="s">
        <v>2589</v>
      </c>
      <c r="J1060" s="155" t="s">
        <v>19316</v>
      </c>
      <c r="K1060" s="170">
        <v>1</v>
      </c>
      <c r="L1060" s="170">
        <v>12</v>
      </c>
      <c r="M1060" s="402">
        <v>62989.8</v>
      </c>
      <c r="N1060" s="170">
        <v>1</v>
      </c>
      <c r="O1060" s="170">
        <v>6</v>
      </c>
      <c r="P1060" s="402">
        <v>31306.799999999996</v>
      </c>
    </row>
    <row r="1061" spans="1:16" ht="22.5" x14ac:dyDescent="0.2">
      <c r="A1061" s="406" t="s">
        <v>17736</v>
      </c>
      <c r="B1061" s="406" t="s">
        <v>2595</v>
      </c>
      <c r="C1061" s="170" t="s">
        <v>2594</v>
      </c>
      <c r="D1061" s="405" t="s">
        <v>19315</v>
      </c>
      <c r="E1061" s="404">
        <v>5000</v>
      </c>
      <c r="F1061" s="434">
        <v>41541203</v>
      </c>
      <c r="G1061" s="403" t="s">
        <v>19314</v>
      </c>
      <c r="H1061" s="170" t="s">
        <v>2753</v>
      </c>
      <c r="I1061" s="170" t="s">
        <v>2602</v>
      </c>
      <c r="J1061" s="155" t="s">
        <v>2753</v>
      </c>
      <c r="K1061" s="170">
        <v>1</v>
      </c>
      <c r="L1061" s="170">
        <v>11</v>
      </c>
      <c r="M1061" s="402">
        <v>57482.32</v>
      </c>
      <c r="N1061" s="170">
        <v>1</v>
      </c>
      <c r="O1061" s="170">
        <v>6</v>
      </c>
      <c r="P1061" s="402">
        <v>31306.799999999996</v>
      </c>
    </row>
    <row r="1062" spans="1:16" ht="22.5" x14ac:dyDescent="0.2">
      <c r="A1062" s="406" t="s">
        <v>17736</v>
      </c>
      <c r="B1062" s="406" t="s">
        <v>2595</v>
      </c>
      <c r="C1062" s="170" t="s">
        <v>2594</v>
      </c>
      <c r="D1062" s="405" t="s">
        <v>19313</v>
      </c>
      <c r="E1062" s="404">
        <v>7500</v>
      </c>
      <c r="F1062" s="434">
        <v>45682683</v>
      </c>
      <c r="G1062" s="403" t="s">
        <v>19312</v>
      </c>
      <c r="H1062" s="170" t="s">
        <v>2661</v>
      </c>
      <c r="I1062" s="170" t="s">
        <v>2602</v>
      </c>
      <c r="J1062" s="155" t="s">
        <v>2661</v>
      </c>
      <c r="K1062" s="170">
        <v>1</v>
      </c>
      <c r="L1062" s="170">
        <v>12</v>
      </c>
      <c r="M1062" s="402">
        <v>92938.76</v>
      </c>
      <c r="N1062" s="170">
        <v>1</v>
      </c>
      <c r="O1062" s="170">
        <v>6</v>
      </c>
      <c r="P1062" s="402">
        <v>46306.8</v>
      </c>
    </row>
    <row r="1063" spans="1:16" ht="22.5" x14ac:dyDescent="0.2">
      <c r="A1063" s="406" t="s">
        <v>17736</v>
      </c>
      <c r="B1063" s="406" t="s">
        <v>2595</v>
      </c>
      <c r="C1063" s="170" t="s">
        <v>2594</v>
      </c>
      <c r="D1063" s="405" t="s">
        <v>19311</v>
      </c>
      <c r="E1063" s="404">
        <v>6500</v>
      </c>
      <c r="F1063" s="434">
        <v>7485878</v>
      </c>
      <c r="G1063" s="403" t="s">
        <v>19310</v>
      </c>
      <c r="H1063" s="170" t="s">
        <v>2597</v>
      </c>
      <c r="I1063" s="170" t="s">
        <v>2589</v>
      </c>
      <c r="J1063" s="155" t="s">
        <v>2597</v>
      </c>
      <c r="K1063" s="170">
        <v>1</v>
      </c>
      <c r="L1063" s="170">
        <v>12</v>
      </c>
      <c r="M1063" s="402">
        <v>80421.039999999994</v>
      </c>
      <c r="N1063" s="170">
        <v>1</v>
      </c>
      <c r="O1063" s="170">
        <v>6</v>
      </c>
      <c r="P1063" s="402">
        <v>40306.800000000003</v>
      </c>
    </row>
    <row r="1064" spans="1:16" ht="22.5" x14ac:dyDescent="0.2">
      <c r="A1064" s="406" t="s">
        <v>17736</v>
      </c>
      <c r="B1064" s="406" t="s">
        <v>2595</v>
      </c>
      <c r="C1064" s="170" t="s">
        <v>2594</v>
      </c>
      <c r="D1064" s="405" t="s">
        <v>19309</v>
      </c>
      <c r="E1064" s="404">
        <v>5000</v>
      </c>
      <c r="F1064" s="434">
        <v>47129745</v>
      </c>
      <c r="G1064" s="403" t="s">
        <v>19308</v>
      </c>
      <c r="H1064" s="170" t="s">
        <v>2828</v>
      </c>
      <c r="I1064" s="170" t="s">
        <v>2602</v>
      </c>
      <c r="J1064" s="155" t="s">
        <v>2828</v>
      </c>
      <c r="K1064" s="170">
        <v>1</v>
      </c>
      <c r="L1064" s="170">
        <v>12</v>
      </c>
      <c r="M1064" s="402">
        <v>62823.14</v>
      </c>
      <c r="N1064" s="170">
        <v>1</v>
      </c>
      <c r="O1064" s="170">
        <v>6</v>
      </c>
      <c r="P1064" s="402">
        <v>31306.799999999996</v>
      </c>
    </row>
    <row r="1065" spans="1:16" ht="22.5" x14ac:dyDescent="0.2">
      <c r="A1065" s="406" t="s">
        <v>17736</v>
      </c>
      <c r="B1065" s="406" t="s">
        <v>2595</v>
      </c>
      <c r="C1065" s="170" t="s">
        <v>2594</v>
      </c>
      <c r="D1065" s="405" t="s">
        <v>19307</v>
      </c>
      <c r="E1065" s="404">
        <v>10000</v>
      </c>
      <c r="F1065" s="434">
        <v>9538993</v>
      </c>
      <c r="G1065" s="403" t="s">
        <v>19306</v>
      </c>
      <c r="H1065" s="170" t="s">
        <v>2661</v>
      </c>
      <c r="I1065" s="170" t="s">
        <v>2602</v>
      </c>
      <c r="J1065" s="155" t="s">
        <v>2661</v>
      </c>
      <c r="K1065" s="170">
        <v>1</v>
      </c>
      <c r="L1065" s="170">
        <v>12</v>
      </c>
      <c r="M1065" s="402">
        <v>122989.11</v>
      </c>
      <c r="N1065" s="170">
        <v>1</v>
      </c>
      <c r="O1065" s="170">
        <v>6</v>
      </c>
      <c r="P1065" s="402">
        <v>61306.8</v>
      </c>
    </row>
    <row r="1066" spans="1:16" ht="22.5" x14ac:dyDescent="0.2">
      <c r="A1066" s="406" t="s">
        <v>17736</v>
      </c>
      <c r="B1066" s="406" t="s">
        <v>2595</v>
      </c>
      <c r="C1066" s="170" t="s">
        <v>2594</v>
      </c>
      <c r="D1066" s="405" t="s">
        <v>19305</v>
      </c>
      <c r="E1066" s="404">
        <v>9000</v>
      </c>
      <c r="F1066" s="434">
        <v>6148755</v>
      </c>
      <c r="G1066" s="403" t="s">
        <v>19304</v>
      </c>
      <c r="H1066" s="170" t="s">
        <v>2627</v>
      </c>
      <c r="I1066" s="170" t="s">
        <v>2602</v>
      </c>
      <c r="J1066" s="155" t="s">
        <v>2627</v>
      </c>
      <c r="K1066" s="170">
        <v>1</v>
      </c>
      <c r="L1066" s="170">
        <v>12</v>
      </c>
      <c r="M1066" s="402">
        <v>110989.8</v>
      </c>
      <c r="N1066" s="170">
        <v>1</v>
      </c>
      <c r="O1066" s="170">
        <v>6</v>
      </c>
      <c r="P1066" s="402">
        <v>55306.8</v>
      </c>
    </row>
    <row r="1067" spans="1:16" ht="22.5" x14ac:dyDescent="0.2">
      <c r="A1067" s="406" t="s">
        <v>17736</v>
      </c>
      <c r="B1067" s="406" t="s">
        <v>2595</v>
      </c>
      <c r="C1067" s="170" t="s">
        <v>2594</v>
      </c>
      <c r="D1067" s="405" t="s">
        <v>19123</v>
      </c>
      <c r="E1067" s="404">
        <v>8500</v>
      </c>
      <c r="F1067" s="434">
        <v>46863418</v>
      </c>
      <c r="G1067" s="403" t="s">
        <v>19303</v>
      </c>
      <c r="H1067" s="170" t="s">
        <v>2897</v>
      </c>
      <c r="I1067" s="170" t="s">
        <v>2589</v>
      </c>
      <c r="J1067" s="155" t="s">
        <v>2897</v>
      </c>
      <c r="K1067" s="170">
        <v>1</v>
      </c>
      <c r="L1067" s="170">
        <v>3</v>
      </c>
      <c r="M1067" s="402">
        <v>26522.45</v>
      </c>
      <c r="N1067" s="170">
        <v>1</v>
      </c>
      <c r="O1067" s="170">
        <v>6</v>
      </c>
      <c r="P1067" s="402">
        <v>52306.8</v>
      </c>
    </row>
    <row r="1068" spans="1:16" ht="22.5" x14ac:dyDescent="0.2">
      <c r="A1068" s="406" t="s">
        <v>17736</v>
      </c>
      <c r="B1068" s="406" t="s">
        <v>2595</v>
      </c>
      <c r="C1068" s="170" t="s">
        <v>2594</v>
      </c>
      <c r="D1068" s="405" t="s">
        <v>19302</v>
      </c>
      <c r="E1068" s="404">
        <v>15600</v>
      </c>
      <c r="F1068" s="434">
        <v>42814502</v>
      </c>
      <c r="G1068" s="403" t="s">
        <v>19301</v>
      </c>
      <c r="H1068" s="170" t="s">
        <v>3567</v>
      </c>
      <c r="I1068" s="170" t="s">
        <v>2589</v>
      </c>
      <c r="J1068" s="155" t="s">
        <v>3567</v>
      </c>
      <c r="K1068" s="170">
        <v>1</v>
      </c>
      <c r="L1068" s="170">
        <v>3</v>
      </c>
      <c r="M1068" s="402">
        <v>51529.15</v>
      </c>
      <c r="N1068" s="170"/>
      <c r="O1068" s="402">
        <v>0</v>
      </c>
      <c r="P1068" s="402"/>
    </row>
    <row r="1069" spans="1:16" ht="22.5" x14ac:dyDescent="0.2">
      <c r="A1069" s="406" t="s">
        <v>17736</v>
      </c>
      <c r="B1069" s="406" t="s">
        <v>2595</v>
      </c>
      <c r="C1069" s="170" t="s">
        <v>2594</v>
      </c>
      <c r="D1069" s="405" t="s">
        <v>19300</v>
      </c>
      <c r="E1069" s="404">
        <v>6000</v>
      </c>
      <c r="F1069" s="434">
        <v>8275558</v>
      </c>
      <c r="G1069" s="403" t="s">
        <v>19299</v>
      </c>
      <c r="H1069" s="170" t="s">
        <v>18666</v>
      </c>
      <c r="I1069" s="170" t="s">
        <v>2602</v>
      </c>
      <c r="J1069" s="155" t="s">
        <v>18666</v>
      </c>
      <c r="K1069" s="170">
        <v>1</v>
      </c>
      <c r="L1069" s="170">
        <v>12</v>
      </c>
      <c r="M1069" s="402">
        <v>74986.47</v>
      </c>
      <c r="N1069" s="170">
        <v>1</v>
      </c>
      <c r="O1069" s="170">
        <v>6</v>
      </c>
      <c r="P1069" s="402">
        <v>37306.800000000003</v>
      </c>
    </row>
    <row r="1070" spans="1:16" ht="22.5" x14ac:dyDescent="0.2">
      <c r="A1070" s="406" t="s">
        <v>17736</v>
      </c>
      <c r="B1070" s="406" t="s">
        <v>2595</v>
      </c>
      <c r="C1070" s="170" t="s">
        <v>2594</v>
      </c>
      <c r="D1070" s="405" t="s">
        <v>19298</v>
      </c>
      <c r="E1070" s="404">
        <v>5000</v>
      </c>
      <c r="F1070" s="434">
        <v>80010859</v>
      </c>
      <c r="G1070" s="403" t="s">
        <v>19297</v>
      </c>
      <c r="H1070" s="170" t="s">
        <v>2753</v>
      </c>
      <c r="I1070" s="170" t="s">
        <v>2602</v>
      </c>
      <c r="J1070" s="155" t="s">
        <v>2753</v>
      </c>
      <c r="K1070" s="170">
        <v>1</v>
      </c>
      <c r="L1070" s="170">
        <v>12</v>
      </c>
      <c r="M1070" s="402">
        <v>62983.199999999997</v>
      </c>
      <c r="N1070" s="170">
        <v>1</v>
      </c>
      <c r="O1070" s="170">
        <v>6</v>
      </c>
      <c r="P1070" s="402">
        <v>31306.799999999996</v>
      </c>
    </row>
    <row r="1071" spans="1:16" ht="22.5" x14ac:dyDescent="0.2">
      <c r="A1071" s="406" t="s">
        <v>17736</v>
      </c>
      <c r="B1071" s="406" t="s">
        <v>2595</v>
      </c>
      <c r="C1071" s="170" t="s">
        <v>2594</v>
      </c>
      <c r="D1071" s="405" t="s">
        <v>9257</v>
      </c>
      <c r="E1071" s="404">
        <v>3500</v>
      </c>
      <c r="F1071" s="434">
        <v>44004849</v>
      </c>
      <c r="G1071" s="403" t="s">
        <v>19296</v>
      </c>
      <c r="H1071" s="170" t="s">
        <v>2892</v>
      </c>
      <c r="I1071" s="170" t="s">
        <v>2892</v>
      </c>
      <c r="J1071" s="155" t="s">
        <v>2892</v>
      </c>
      <c r="K1071" s="170">
        <v>1</v>
      </c>
      <c r="L1071" s="170">
        <v>12</v>
      </c>
      <c r="M1071" s="402">
        <v>43611.770000000004</v>
      </c>
      <c r="N1071" s="170"/>
      <c r="O1071" s="402">
        <v>0</v>
      </c>
      <c r="P1071" s="402"/>
    </row>
    <row r="1072" spans="1:16" ht="22.5" x14ac:dyDescent="0.2">
      <c r="A1072" s="406" t="s">
        <v>17736</v>
      </c>
      <c r="B1072" s="406" t="s">
        <v>2595</v>
      </c>
      <c r="C1072" s="170" t="s">
        <v>2594</v>
      </c>
      <c r="D1072" s="405" t="s">
        <v>6144</v>
      </c>
      <c r="E1072" s="404">
        <v>4500</v>
      </c>
      <c r="F1072" s="434">
        <v>6753748</v>
      </c>
      <c r="G1072" s="403" t="s">
        <v>19295</v>
      </c>
      <c r="H1072" s="170" t="s">
        <v>19294</v>
      </c>
      <c r="I1072" s="170" t="s">
        <v>17747</v>
      </c>
      <c r="J1072" s="155" t="s">
        <v>19294</v>
      </c>
      <c r="K1072" s="170">
        <v>1</v>
      </c>
      <c r="L1072" s="170">
        <v>12</v>
      </c>
      <c r="M1072" s="402">
        <v>56733.86</v>
      </c>
      <c r="N1072" s="170">
        <v>1</v>
      </c>
      <c r="O1072" s="170">
        <v>6</v>
      </c>
      <c r="P1072" s="402">
        <v>28306.799999999996</v>
      </c>
    </row>
    <row r="1073" spans="1:16" ht="22.5" x14ac:dyDescent="0.2">
      <c r="A1073" s="406" t="s">
        <v>17736</v>
      </c>
      <c r="B1073" s="406" t="s">
        <v>2595</v>
      </c>
      <c r="C1073" s="170" t="s">
        <v>2594</v>
      </c>
      <c r="D1073" s="405" t="s">
        <v>18356</v>
      </c>
      <c r="E1073" s="404">
        <v>3000</v>
      </c>
      <c r="F1073" s="434">
        <v>71243463</v>
      </c>
      <c r="G1073" s="403" t="s">
        <v>19293</v>
      </c>
      <c r="H1073" s="170" t="s">
        <v>2715</v>
      </c>
      <c r="I1073" s="170" t="s">
        <v>2589</v>
      </c>
      <c r="J1073" s="155" t="s">
        <v>2715</v>
      </c>
      <c r="K1073" s="170">
        <v>1</v>
      </c>
      <c r="L1073" s="170">
        <v>12</v>
      </c>
      <c r="M1073" s="402">
        <v>38989.800000000003</v>
      </c>
      <c r="N1073" s="170">
        <v>1</v>
      </c>
      <c r="O1073" s="170">
        <v>6</v>
      </c>
      <c r="P1073" s="402">
        <v>19306.8</v>
      </c>
    </row>
    <row r="1074" spans="1:16" ht="22.5" x14ac:dyDescent="0.2">
      <c r="A1074" s="406" t="s">
        <v>17736</v>
      </c>
      <c r="B1074" s="406" t="s">
        <v>2595</v>
      </c>
      <c r="C1074" s="170" t="s">
        <v>2594</v>
      </c>
      <c r="D1074" s="405" t="s">
        <v>19292</v>
      </c>
      <c r="E1074" s="404">
        <v>7000</v>
      </c>
      <c r="F1074" s="434">
        <v>40410452</v>
      </c>
      <c r="G1074" s="403" t="s">
        <v>19291</v>
      </c>
      <c r="H1074" s="170" t="s">
        <v>19290</v>
      </c>
      <c r="I1074" s="170" t="s">
        <v>2602</v>
      </c>
      <c r="J1074" s="155" t="s">
        <v>19290</v>
      </c>
      <c r="K1074" s="170">
        <v>1</v>
      </c>
      <c r="L1074" s="170">
        <v>9</v>
      </c>
      <c r="M1074" s="402">
        <v>60572.93</v>
      </c>
      <c r="N1074" s="170"/>
      <c r="O1074" s="402">
        <v>0</v>
      </c>
      <c r="P1074" s="402"/>
    </row>
    <row r="1075" spans="1:16" ht="22.5" x14ac:dyDescent="0.2">
      <c r="A1075" s="406" t="s">
        <v>17736</v>
      </c>
      <c r="B1075" s="406" t="s">
        <v>2595</v>
      </c>
      <c r="C1075" s="170" t="s">
        <v>2594</v>
      </c>
      <c r="D1075" s="405" t="s">
        <v>18793</v>
      </c>
      <c r="E1075" s="404">
        <v>8000</v>
      </c>
      <c r="F1075" s="434">
        <v>44972126</v>
      </c>
      <c r="G1075" s="403" t="s">
        <v>19289</v>
      </c>
      <c r="H1075" s="170" t="s">
        <v>6299</v>
      </c>
      <c r="I1075" s="170" t="s">
        <v>2602</v>
      </c>
      <c r="J1075" s="155" t="s">
        <v>6299</v>
      </c>
      <c r="K1075" s="170">
        <v>1</v>
      </c>
      <c r="L1075" s="170">
        <v>12</v>
      </c>
      <c r="M1075" s="402">
        <v>95946.23</v>
      </c>
      <c r="N1075" s="170">
        <v>1</v>
      </c>
      <c r="O1075" s="170">
        <v>6</v>
      </c>
      <c r="P1075" s="402">
        <v>88351.25</v>
      </c>
    </row>
    <row r="1076" spans="1:16" ht="22.5" x14ac:dyDescent="0.2">
      <c r="A1076" s="406" t="s">
        <v>17736</v>
      </c>
      <c r="B1076" s="406" t="s">
        <v>2595</v>
      </c>
      <c r="C1076" s="170" t="s">
        <v>2594</v>
      </c>
      <c r="D1076" s="405" t="s">
        <v>19288</v>
      </c>
      <c r="E1076" s="404">
        <v>7500</v>
      </c>
      <c r="F1076" s="434">
        <v>6098879</v>
      </c>
      <c r="G1076" s="403" t="s">
        <v>19287</v>
      </c>
      <c r="H1076" s="170" t="s">
        <v>2661</v>
      </c>
      <c r="I1076" s="170" t="s">
        <v>2602</v>
      </c>
      <c r="J1076" s="155" t="s">
        <v>2661</v>
      </c>
      <c r="K1076" s="170">
        <v>1</v>
      </c>
      <c r="L1076" s="170">
        <v>12</v>
      </c>
      <c r="M1076" s="402">
        <v>92989.8</v>
      </c>
      <c r="N1076" s="170">
        <v>1</v>
      </c>
      <c r="O1076" s="170">
        <v>6</v>
      </c>
      <c r="P1076" s="402">
        <v>46306.8</v>
      </c>
    </row>
    <row r="1077" spans="1:16" ht="22.5" x14ac:dyDescent="0.2">
      <c r="A1077" s="406" t="s">
        <v>17736</v>
      </c>
      <c r="B1077" s="406" t="s">
        <v>2595</v>
      </c>
      <c r="C1077" s="170" t="s">
        <v>2594</v>
      </c>
      <c r="D1077" s="405" t="s">
        <v>19286</v>
      </c>
      <c r="E1077" s="404">
        <v>12000</v>
      </c>
      <c r="F1077" s="434">
        <v>44983318</v>
      </c>
      <c r="G1077" s="403" t="s">
        <v>19285</v>
      </c>
      <c r="H1077" s="170" t="s">
        <v>2661</v>
      </c>
      <c r="I1077" s="170" t="s">
        <v>2602</v>
      </c>
      <c r="J1077" s="155" t="s">
        <v>2661</v>
      </c>
      <c r="K1077" s="170">
        <v>1</v>
      </c>
      <c r="L1077" s="170">
        <v>12</v>
      </c>
      <c r="M1077" s="402">
        <v>146730.64000000001</v>
      </c>
      <c r="N1077" s="170">
        <v>1</v>
      </c>
      <c r="O1077" s="170">
        <v>6</v>
      </c>
      <c r="P1077" s="402">
        <v>73306.8</v>
      </c>
    </row>
    <row r="1078" spans="1:16" ht="22.5" x14ac:dyDescent="0.2">
      <c r="A1078" s="406" t="s">
        <v>17736</v>
      </c>
      <c r="B1078" s="406" t="s">
        <v>2595</v>
      </c>
      <c r="C1078" s="170" t="s">
        <v>2594</v>
      </c>
      <c r="D1078" s="405" t="s">
        <v>19284</v>
      </c>
      <c r="E1078" s="404">
        <v>3500</v>
      </c>
      <c r="F1078" s="434">
        <v>44326253</v>
      </c>
      <c r="G1078" s="403" t="s">
        <v>19283</v>
      </c>
      <c r="H1078" s="170" t="s">
        <v>2662</v>
      </c>
      <c r="I1078" s="170" t="s">
        <v>2589</v>
      </c>
      <c r="J1078" s="155" t="s">
        <v>2662</v>
      </c>
      <c r="K1078" s="170">
        <v>1</v>
      </c>
      <c r="L1078" s="170">
        <v>11</v>
      </c>
      <c r="M1078" s="402">
        <v>39035.480000000003</v>
      </c>
      <c r="N1078" s="170">
        <v>1</v>
      </c>
      <c r="O1078" s="170">
        <v>6</v>
      </c>
      <c r="P1078" s="402">
        <v>21096.629999999997</v>
      </c>
    </row>
    <row r="1079" spans="1:16" ht="22.5" x14ac:dyDescent="0.2">
      <c r="A1079" s="406" t="s">
        <v>17736</v>
      </c>
      <c r="B1079" s="406" t="s">
        <v>2595</v>
      </c>
      <c r="C1079" s="170" t="s">
        <v>2594</v>
      </c>
      <c r="D1079" s="405" t="s">
        <v>19282</v>
      </c>
      <c r="E1079" s="404">
        <v>13500</v>
      </c>
      <c r="F1079" s="434">
        <v>41420278</v>
      </c>
      <c r="G1079" s="403" t="s">
        <v>19281</v>
      </c>
      <c r="H1079" s="170" t="s">
        <v>2661</v>
      </c>
      <c r="I1079" s="170" t="s">
        <v>2602</v>
      </c>
      <c r="J1079" s="155" t="s">
        <v>2661</v>
      </c>
      <c r="K1079" s="170"/>
      <c r="L1079" s="402">
        <v>0</v>
      </c>
      <c r="M1079" s="402"/>
      <c r="N1079" s="170">
        <v>1</v>
      </c>
      <c r="O1079" s="170">
        <v>4</v>
      </c>
      <c r="P1079" s="402">
        <v>54871.200000000004</v>
      </c>
    </row>
    <row r="1080" spans="1:16" ht="22.5" x14ac:dyDescent="0.2">
      <c r="A1080" s="406" t="s">
        <v>17736</v>
      </c>
      <c r="B1080" s="406" t="s">
        <v>2595</v>
      </c>
      <c r="C1080" s="170" t="s">
        <v>2594</v>
      </c>
      <c r="D1080" s="405" t="s">
        <v>19280</v>
      </c>
      <c r="E1080" s="404">
        <v>6000</v>
      </c>
      <c r="F1080" s="434">
        <v>22506032</v>
      </c>
      <c r="G1080" s="403" t="s">
        <v>19279</v>
      </c>
      <c r="H1080" s="170" t="s">
        <v>3549</v>
      </c>
      <c r="I1080" s="170" t="s">
        <v>2602</v>
      </c>
      <c r="J1080" s="155" t="s">
        <v>3549</v>
      </c>
      <c r="K1080" s="170">
        <v>1</v>
      </c>
      <c r="L1080" s="170">
        <v>9</v>
      </c>
      <c r="M1080" s="402">
        <v>54167.78</v>
      </c>
      <c r="N1080" s="170"/>
      <c r="O1080" s="402">
        <v>0</v>
      </c>
      <c r="P1080" s="402"/>
    </row>
    <row r="1081" spans="1:16" ht="22.5" x14ac:dyDescent="0.2">
      <c r="A1081" s="406" t="s">
        <v>17736</v>
      </c>
      <c r="B1081" s="406" t="s">
        <v>2595</v>
      </c>
      <c r="C1081" s="170" t="s">
        <v>2594</v>
      </c>
      <c r="D1081" s="405" t="s">
        <v>18090</v>
      </c>
      <c r="E1081" s="404">
        <v>8500</v>
      </c>
      <c r="F1081" s="434">
        <v>46219284</v>
      </c>
      <c r="G1081" s="403" t="s">
        <v>19278</v>
      </c>
      <c r="H1081" s="170" t="s">
        <v>2661</v>
      </c>
      <c r="I1081" s="170" t="s">
        <v>2602</v>
      </c>
      <c r="J1081" s="155" t="s">
        <v>2661</v>
      </c>
      <c r="K1081" s="170">
        <v>1</v>
      </c>
      <c r="L1081" s="170">
        <v>12</v>
      </c>
      <c r="M1081" s="402">
        <v>103622.66</v>
      </c>
      <c r="N1081" s="170">
        <v>1</v>
      </c>
      <c r="O1081" s="170">
        <v>6</v>
      </c>
      <c r="P1081" s="402">
        <v>52306.8</v>
      </c>
    </row>
    <row r="1082" spans="1:16" ht="22.5" x14ac:dyDescent="0.2">
      <c r="A1082" s="406" t="s">
        <v>17736</v>
      </c>
      <c r="B1082" s="406" t="s">
        <v>2595</v>
      </c>
      <c r="C1082" s="170" t="s">
        <v>2594</v>
      </c>
      <c r="D1082" s="405" t="s">
        <v>19277</v>
      </c>
      <c r="E1082" s="404">
        <v>7000</v>
      </c>
      <c r="F1082" s="434">
        <v>44867130</v>
      </c>
      <c r="G1082" s="403" t="s">
        <v>19276</v>
      </c>
      <c r="H1082" s="170" t="s">
        <v>19275</v>
      </c>
      <c r="I1082" s="170" t="s">
        <v>2589</v>
      </c>
      <c r="J1082" s="155" t="s">
        <v>19275</v>
      </c>
      <c r="K1082" s="170"/>
      <c r="L1082" s="402">
        <v>0</v>
      </c>
      <c r="M1082" s="402"/>
      <c r="N1082" s="170">
        <v>1</v>
      </c>
      <c r="O1082" s="170">
        <v>2</v>
      </c>
      <c r="P1082" s="402">
        <v>10702.27</v>
      </c>
    </row>
    <row r="1083" spans="1:16" ht="22.5" x14ac:dyDescent="0.2">
      <c r="A1083" s="406" t="s">
        <v>17736</v>
      </c>
      <c r="B1083" s="406" t="s">
        <v>2595</v>
      </c>
      <c r="C1083" s="170" t="s">
        <v>2594</v>
      </c>
      <c r="D1083" s="405" t="s">
        <v>17969</v>
      </c>
      <c r="E1083" s="404">
        <v>7000</v>
      </c>
      <c r="F1083" s="434">
        <v>44547146</v>
      </c>
      <c r="G1083" s="403" t="s">
        <v>19274</v>
      </c>
      <c r="H1083" s="170" t="s">
        <v>2597</v>
      </c>
      <c r="I1083" s="170" t="s">
        <v>2602</v>
      </c>
      <c r="J1083" s="155" t="s">
        <v>2597</v>
      </c>
      <c r="K1083" s="170">
        <v>1</v>
      </c>
      <c r="L1083" s="170">
        <v>12</v>
      </c>
      <c r="M1083" s="402">
        <v>86791.47</v>
      </c>
      <c r="N1083" s="170">
        <v>1</v>
      </c>
      <c r="O1083" s="170">
        <v>6</v>
      </c>
      <c r="P1083" s="402">
        <v>43306.8</v>
      </c>
    </row>
    <row r="1084" spans="1:16" ht="22.5" x14ac:dyDescent="0.2">
      <c r="A1084" s="406" t="s">
        <v>17736</v>
      </c>
      <c r="B1084" s="406" t="s">
        <v>2595</v>
      </c>
      <c r="C1084" s="170" t="s">
        <v>2594</v>
      </c>
      <c r="D1084" s="405" t="s">
        <v>19273</v>
      </c>
      <c r="E1084" s="404">
        <v>6000</v>
      </c>
      <c r="F1084" s="434">
        <v>47137231</v>
      </c>
      <c r="G1084" s="403" t="s">
        <v>19272</v>
      </c>
      <c r="H1084" s="170" t="s">
        <v>19271</v>
      </c>
      <c r="I1084" s="170" t="s">
        <v>2602</v>
      </c>
      <c r="J1084" s="155" t="s">
        <v>19271</v>
      </c>
      <c r="K1084" s="170"/>
      <c r="L1084" s="402">
        <v>0</v>
      </c>
      <c r="M1084" s="402"/>
      <c r="N1084" s="170">
        <v>1</v>
      </c>
      <c r="O1084" s="170">
        <v>5</v>
      </c>
      <c r="P1084" s="402">
        <v>30173.469999999998</v>
      </c>
    </row>
    <row r="1085" spans="1:16" ht="22.5" x14ac:dyDescent="0.2">
      <c r="A1085" s="406" t="s">
        <v>17736</v>
      </c>
      <c r="B1085" s="406" t="s">
        <v>2595</v>
      </c>
      <c r="C1085" s="170" t="s">
        <v>2594</v>
      </c>
      <c r="D1085" s="405" t="s">
        <v>18094</v>
      </c>
      <c r="E1085" s="404">
        <v>6000</v>
      </c>
      <c r="F1085" s="434">
        <v>7001967</v>
      </c>
      <c r="G1085" s="403" t="s">
        <v>19270</v>
      </c>
      <c r="H1085" s="170" t="s">
        <v>19269</v>
      </c>
      <c r="I1085" s="170" t="s">
        <v>2589</v>
      </c>
      <c r="J1085" s="155" t="s">
        <v>19269</v>
      </c>
      <c r="K1085" s="170">
        <v>1</v>
      </c>
      <c r="L1085" s="170">
        <v>11</v>
      </c>
      <c r="M1085" s="402">
        <v>64205.120000000003</v>
      </c>
      <c r="N1085" s="170">
        <v>1</v>
      </c>
      <c r="O1085" s="170">
        <v>6</v>
      </c>
      <c r="P1085" s="402">
        <v>37306.800000000003</v>
      </c>
    </row>
    <row r="1086" spans="1:16" ht="22.5" x14ac:dyDescent="0.2">
      <c r="A1086" s="406" t="s">
        <v>17736</v>
      </c>
      <c r="B1086" s="406" t="s">
        <v>2595</v>
      </c>
      <c r="C1086" s="170" t="s">
        <v>2594</v>
      </c>
      <c r="D1086" s="405" t="s">
        <v>17869</v>
      </c>
      <c r="E1086" s="404">
        <v>7000</v>
      </c>
      <c r="F1086" s="434">
        <v>42835855</v>
      </c>
      <c r="G1086" s="403" t="s">
        <v>19268</v>
      </c>
      <c r="H1086" s="170" t="s">
        <v>2661</v>
      </c>
      <c r="I1086" s="170" t="s">
        <v>2602</v>
      </c>
      <c r="J1086" s="155" t="s">
        <v>2661</v>
      </c>
      <c r="K1086" s="170"/>
      <c r="L1086" s="402">
        <v>0</v>
      </c>
      <c r="M1086" s="402"/>
      <c r="N1086" s="170">
        <v>1</v>
      </c>
      <c r="O1086" s="170">
        <v>6</v>
      </c>
      <c r="P1086" s="402">
        <v>40973.47</v>
      </c>
    </row>
    <row r="1087" spans="1:16" ht="22.5" x14ac:dyDescent="0.2">
      <c r="A1087" s="406" t="s">
        <v>17736</v>
      </c>
      <c r="B1087" s="406" t="s">
        <v>2595</v>
      </c>
      <c r="C1087" s="170" t="s">
        <v>2594</v>
      </c>
      <c r="D1087" s="405" t="s">
        <v>19267</v>
      </c>
      <c r="E1087" s="404">
        <v>7000</v>
      </c>
      <c r="F1087" s="434">
        <v>46923898</v>
      </c>
      <c r="G1087" s="403" t="s">
        <v>19266</v>
      </c>
      <c r="H1087" s="170" t="s">
        <v>2897</v>
      </c>
      <c r="I1087" s="170" t="s">
        <v>2589</v>
      </c>
      <c r="J1087" s="155" t="s">
        <v>2897</v>
      </c>
      <c r="K1087" s="170">
        <v>1</v>
      </c>
      <c r="L1087" s="170">
        <v>0</v>
      </c>
      <c r="M1087" s="402">
        <v>617.03</v>
      </c>
      <c r="N1087" s="170">
        <v>1</v>
      </c>
      <c r="O1087" s="170">
        <v>6</v>
      </c>
      <c r="P1087" s="402">
        <v>43106.8</v>
      </c>
    </row>
    <row r="1088" spans="1:16" ht="22.5" x14ac:dyDescent="0.2">
      <c r="A1088" s="406" t="s">
        <v>17736</v>
      </c>
      <c r="B1088" s="406" t="s">
        <v>2595</v>
      </c>
      <c r="C1088" s="170" t="s">
        <v>2594</v>
      </c>
      <c r="D1088" s="405" t="s">
        <v>19265</v>
      </c>
      <c r="E1088" s="404">
        <v>9000</v>
      </c>
      <c r="F1088" s="434">
        <v>1358151</v>
      </c>
      <c r="G1088" s="403" t="s">
        <v>19264</v>
      </c>
      <c r="H1088" s="170" t="s">
        <v>19263</v>
      </c>
      <c r="I1088" s="170" t="s">
        <v>2589</v>
      </c>
      <c r="J1088" s="155" t="s">
        <v>19263</v>
      </c>
      <c r="K1088" s="170">
        <v>1</v>
      </c>
      <c r="L1088" s="170">
        <v>11</v>
      </c>
      <c r="M1088" s="402">
        <v>102715.65</v>
      </c>
      <c r="N1088" s="170"/>
      <c r="O1088" s="402">
        <v>0</v>
      </c>
      <c r="P1088" s="402"/>
    </row>
    <row r="1089" spans="1:16" ht="22.5" x14ac:dyDescent="0.2">
      <c r="A1089" s="406" t="s">
        <v>17736</v>
      </c>
      <c r="B1089" s="406" t="s">
        <v>2595</v>
      </c>
      <c r="C1089" s="170" t="s">
        <v>2594</v>
      </c>
      <c r="D1089" s="405" t="s">
        <v>19262</v>
      </c>
      <c r="E1089" s="404">
        <v>15600</v>
      </c>
      <c r="F1089" s="434">
        <v>25570781</v>
      </c>
      <c r="G1089" s="403" t="s">
        <v>19261</v>
      </c>
      <c r="H1089" s="170" t="s">
        <v>4810</v>
      </c>
      <c r="I1089" s="170" t="s">
        <v>2602</v>
      </c>
      <c r="J1089" s="155" t="s">
        <v>4810</v>
      </c>
      <c r="K1089" s="170">
        <v>1</v>
      </c>
      <c r="L1089" s="170">
        <v>6</v>
      </c>
      <c r="M1089" s="402">
        <v>89784.9</v>
      </c>
      <c r="N1089" s="170">
        <v>1</v>
      </c>
      <c r="O1089" s="170">
        <v>3</v>
      </c>
      <c r="P1089" s="402">
        <v>51267.87</v>
      </c>
    </row>
    <row r="1090" spans="1:16" ht="22.5" x14ac:dyDescent="0.2">
      <c r="A1090" s="406" t="s">
        <v>17736</v>
      </c>
      <c r="B1090" s="406" t="s">
        <v>2595</v>
      </c>
      <c r="C1090" s="170" t="s">
        <v>2594</v>
      </c>
      <c r="D1090" s="405" t="s">
        <v>19260</v>
      </c>
      <c r="E1090" s="404">
        <v>6000</v>
      </c>
      <c r="F1090" s="434">
        <v>70484952</v>
      </c>
      <c r="G1090" s="403" t="s">
        <v>19259</v>
      </c>
      <c r="H1090" s="170" t="s">
        <v>3567</v>
      </c>
      <c r="I1090" s="170" t="s">
        <v>2589</v>
      </c>
      <c r="J1090" s="155" t="s">
        <v>3567</v>
      </c>
      <c r="K1090" s="170">
        <v>1</v>
      </c>
      <c r="L1090" s="170">
        <v>12</v>
      </c>
      <c r="M1090" s="402">
        <v>74635.19</v>
      </c>
      <c r="N1090" s="170">
        <v>1</v>
      </c>
      <c r="O1090" s="170">
        <v>6</v>
      </c>
      <c r="P1090" s="402">
        <v>37306.800000000003</v>
      </c>
    </row>
    <row r="1091" spans="1:16" ht="22.5" x14ac:dyDescent="0.2">
      <c r="A1091" s="406" t="s">
        <v>17736</v>
      </c>
      <c r="B1091" s="406" t="s">
        <v>2595</v>
      </c>
      <c r="C1091" s="170" t="s">
        <v>2594</v>
      </c>
      <c r="D1091" s="405" t="s">
        <v>19258</v>
      </c>
      <c r="E1091" s="404">
        <v>5500</v>
      </c>
      <c r="F1091" s="434">
        <v>43382526</v>
      </c>
      <c r="G1091" s="403" t="s">
        <v>19257</v>
      </c>
      <c r="H1091" s="170" t="s">
        <v>2768</v>
      </c>
      <c r="I1091" s="170" t="s">
        <v>2589</v>
      </c>
      <c r="J1091" s="155" t="s">
        <v>2768</v>
      </c>
      <c r="K1091" s="170">
        <v>1</v>
      </c>
      <c r="L1091" s="170">
        <v>12</v>
      </c>
      <c r="M1091" s="402">
        <v>68712.539999999994</v>
      </c>
      <c r="N1091" s="170">
        <v>1</v>
      </c>
      <c r="O1091" s="170">
        <v>6</v>
      </c>
      <c r="P1091" s="402">
        <v>34306.800000000003</v>
      </c>
    </row>
    <row r="1092" spans="1:16" ht="22.5" x14ac:dyDescent="0.2">
      <c r="A1092" s="406" t="s">
        <v>17736</v>
      </c>
      <c r="B1092" s="406" t="s">
        <v>2595</v>
      </c>
      <c r="C1092" s="170" t="s">
        <v>2594</v>
      </c>
      <c r="D1092" s="405" t="s">
        <v>19256</v>
      </c>
      <c r="E1092" s="404">
        <v>4000</v>
      </c>
      <c r="F1092" s="434">
        <v>46134102</v>
      </c>
      <c r="G1092" s="403" t="s">
        <v>19255</v>
      </c>
      <c r="H1092" s="170" t="s">
        <v>17815</v>
      </c>
      <c r="I1092" s="170" t="s">
        <v>2602</v>
      </c>
      <c r="J1092" s="155" t="s">
        <v>17815</v>
      </c>
      <c r="K1092" s="170">
        <v>1</v>
      </c>
      <c r="L1092" s="170">
        <v>3</v>
      </c>
      <c r="M1092" s="402">
        <v>13022.45</v>
      </c>
      <c r="N1092" s="170">
        <v>1</v>
      </c>
      <c r="O1092" s="170">
        <v>6</v>
      </c>
      <c r="P1092" s="402">
        <v>25306.799999999996</v>
      </c>
    </row>
    <row r="1093" spans="1:16" ht="22.5" x14ac:dyDescent="0.2">
      <c r="A1093" s="406" t="s">
        <v>17736</v>
      </c>
      <c r="B1093" s="406" t="s">
        <v>2595</v>
      </c>
      <c r="C1093" s="170" t="s">
        <v>2594</v>
      </c>
      <c r="D1093" s="405" t="s">
        <v>19254</v>
      </c>
      <c r="E1093" s="404">
        <v>12000</v>
      </c>
      <c r="F1093" s="434">
        <v>10475341</v>
      </c>
      <c r="G1093" s="403" t="s">
        <v>19253</v>
      </c>
      <c r="H1093" s="170" t="s">
        <v>2828</v>
      </c>
      <c r="I1093" s="170" t="s">
        <v>2602</v>
      </c>
      <c r="J1093" s="155" t="s">
        <v>2828</v>
      </c>
      <c r="K1093" s="170">
        <v>1</v>
      </c>
      <c r="L1093" s="170">
        <v>3</v>
      </c>
      <c r="M1093" s="402">
        <v>37022.449999999997</v>
      </c>
      <c r="N1093" s="170">
        <v>1</v>
      </c>
      <c r="O1093" s="170">
        <v>6</v>
      </c>
      <c r="P1093" s="402">
        <v>73306.8</v>
      </c>
    </row>
    <row r="1094" spans="1:16" ht="22.5" x14ac:dyDescent="0.2">
      <c r="A1094" s="406" t="s">
        <v>17736</v>
      </c>
      <c r="B1094" s="406" t="s">
        <v>2595</v>
      </c>
      <c r="C1094" s="170" t="s">
        <v>2594</v>
      </c>
      <c r="D1094" s="405" t="s">
        <v>19252</v>
      </c>
      <c r="E1094" s="404">
        <v>13000</v>
      </c>
      <c r="F1094" s="434">
        <v>43346659</v>
      </c>
      <c r="G1094" s="403" t="s">
        <v>19251</v>
      </c>
      <c r="H1094" s="170" t="s">
        <v>4810</v>
      </c>
      <c r="I1094" s="170" t="s">
        <v>2602</v>
      </c>
      <c r="J1094" s="155" t="s">
        <v>4810</v>
      </c>
      <c r="K1094" s="170">
        <v>1</v>
      </c>
      <c r="L1094" s="170">
        <v>2</v>
      </c>
      <c r="M1094" s="402">
        <v>26106.269999999997</v>
      </c>
      <c r="N1094" s="170"/>
      <c r="O1094" s="402">
        <v>0</v>
      </c>
      <c r="P1094" s="402"/>
    </row>
    <row r="1095" spans="1:16" ht="22.5" x14ac:dyDescent="0.2">
      <c r="A1095" s="406" t="s">
        <v>17736</v>
      </c>
      <c r="B1095" s="406" t="s">
        <v>2595</v>
      </c>
      <c r="C1095" s="170" t="s">
        <v>2594</v>
      </c>
      <c r="D1095" s="405" t="s">
        <v>19250</v>
      </c>
      <c r="E1095" s="404">
        <v>9000</v>
      </c>
      <c r="F1095" s="434">
        <v>41745399</v>
      </c>
      <c r="G1095" s="403" t="s">
        <v>19249</v>
      </c>
      <c r="H1095" s="170" t="s">
        <v>2597</v>
      </c>
      <c r="I1095" s="170" t="s">
        <v>2602</v>
      </c>
      <c r="J1095" s="155" t="s">
        <v>2597</v>
      </c>
      <c r="K1095" s="170">
        <v>1</v>
      </c>
      <c r="L1095" s="170">
        <v>12</v>
      </c>
      <c r="M1095" s="402">
        <v>110945.43</v>
      </c>
      <c r="N1095" s="170">
        <v>1</v>
      </c>
      <c r="O1095" s="170">
        <v>6</v>
      </c>
      <c r="P1095" s="402">
        <v>55306.8</v>
      </c>
    </row>
    <row r="1096" spans="1:16" ht="22.5" x14ac:dyDescent="0.2">
      <c r="A1096" s="406" t="s">
        <v>17736</v>
      </c>
      <c r="B1096" s="406" t="s">
        <v>2595</v>
      </c>
      <c r="C1096" s="170" t="s">
        <v>2594</v>
      </c>
      <c r="D1096" s="405" t="s">
        <v>19248</v>
      </c>
      <c r="E1096" s="404">
        <v>12000</v>
      </c>
      <c r="F1096" s="434">
        <v>40806054</v>
      </c>
      <c r="G1096" s="403" t="s">
        <v>19247</v>
      </c>
      <c r="H1096" s="170" t="s">
        <v>2661</v>
      </c>
      <c r="I1096" s="170" t="s">
        <v>2602</v>
      </c>
      <c r="J1096" s="155" t="s">
        <v>2661</v>
      </c>
      <c r="K1096" s="170">
        <v>1</v>
      </c>
      <c r="L1096" s="170">
        <v>2</v>
      </c>
      <c r="M1096" s="402">
        <v>24344.97</v>
      </c>
      <c r="N1096" s="170">
        <v>1</v>
      </c>
      <c r="O1096" s="170">
        <v>6</v>
      </c>
      <c r="P1096" s="402">
        <v>73306.8</v>
      </c>
    </row>
    <row r="1097" spans="1:16" ht="22.5" x14ac:dyDescent="0.2">
      <c r="A1097" s="406" t="s">
        <v>17736</v>
      </c>
      <c r="B1097" s="406" t="s">
        <v>2595</v>
      </c>
      <c r="C1097" s="170" t="s">
        <v>2594</v>
      </c>
      <c r="D1097" s="405" t="s">
        <v>17790</v>
      </c>
      <c r="E1097" s="404">
        <v>5500</v>
      </c>
      <c r="F1097" s="434">
        <v>7884832</v>
      </c>
      <c r="G1097" s="403" t="s">
        <v>19246</v>
      </c>
      <c r="H1097" s="170" t="s">
        <v>17912</v>
      </c>
      <c r="I1097" s="170" t="s">
        <v>2602</v>
      </c>
      <c r="J1097" s="155" t="s">
        <v>17912</v>
      </c>
      <c r="K1097" s="170">
        <v>1</v>
      </c>
      <c r="L1097" s="170">
        <v>12</v>
      </c>
      <c r="M1097" s="402">
        <v>68989.8</v>
      </c>
      <c r="N1097" s="170">
        <v>1</v>
      </c>
      <c r="O1097" s="170">
        <v>6</v>
      </c>
      <c r="P1097" s="402">
        <v>34306.800000000003</v>
      </c>
    </row>
    <row r="1098" spans="1:16" ht="22.5" x14ac:dyDescent="0.2">
      <c r="A1098" s="406" t="s">
        <v>17736</v>
      </c>
      <c r="B1098" s="406" t="s">
        <v>2595</v>
      </c>
      <c r="C1098" s="170" t="s">
        <v>2594</v>
      </c>
      <c r="D1098" s="405" t="s">
        <v>18818</v>
      </c>
      <c r="E1098" s="404">
        <v>5000</v>
      </c>
      <c r="F1098" s="434">
        <v>23976979</v>
      </c>
      <c r="G1098" s="403" t="s">
        <v>19245</v>
      </c>
      <c r="H1098" s="170" t="s">
        <v>3567</v>
      </c>
      <c r="I1098" s="170" t="s">
        <v>2602</v>
      </c>
      <c r="J1098" s="155" t="s">
        <v>3567</v>
      </c>
      <c r="K1098" s="170">
        <v>1</v>
      </c>
      <c r="L1098" s="170">
        <v>11</v>
      </c>
      <c r="M1098" s="402">
        <v>53217.14</v>
      </c>
      <c r="N1098" s="170"/>
      <c r="O1098" s="402">
        <v>0</v>
      </c>
      <c r="P1098" s="402"/>
    </row>
    <row r="1099" spans="1:16" ht="22.5" x14ac:dyDescent="0.2">
      <c r="A1099" s="406" t="s">
        <v>17736</v>
      </c>
      <c r="B1099" s="406" t="s">
        <v>2595</v>
      </c>
      <c r="C1099" s="170" t="s">
        <v>2594</v>
      </c>
      <c r="D1099" s="405" t="s">
        <v>19244</v>
      </c>
      <c r="E1099" s="404">
        <v>10000</v>
      </c>
      <c r="F1099" s="434">
        <v>22702783</v>
      </c>
      <c r="G1099" s="403" t="s">
        <v>19243</v>
      </c>
      <c r="H1099" s="170" t="s">
        <v>2753</v>
      </c>
      <c r="I1099" s="170" t="s">
        <v>2602</v>
      </c>
      <c r="J1099" s="155" t="s">
        <v>2753</v>
      </c>
      <c r="K1099" s="170">
        <v>1</v>
      </c>
      <c r="L1099" s="170">
        <v>10</v>
      </c>
      <c r="M1099" s="402">
        <v>98447.31</v>
      </c>
      <c r="N1099" s="170">
        <v>1</v>
      </c>
      <c r="O1099" s="170">
        <v>6</v>
      </c>
      <c r="P1099" s="402">
        <v>61172.41</v>
      </c>
    </row>
    <row r="1100" spans="1:16" ht="22.5" x14ac:dyDescent="0.2">
      <c r="A1100" s="406" t="s">
        <v>17736</v>
      </c>
      <c r="B1100" s="406" t="s">
        <v>2595</v>
      </c>
      <c r="C1100" s="170" t="s">
        <v>2594</v>
      </c>
      <c r="D1100" s="405" t="s">
        <v>19242</v>
      </c>
      <c r="E1100" s="404">
        <v>9000</v>
      </c>
      <c r="F1100" s="434">
        <v>20045993</v>
      </c>
      <c r="G1100" s="403" t="s">
        <v>19241</v>
      </c>
      <c r="H1100" s="170" t="s">
        <v>2597</v>
      </c>
      <c r="I1100" s="170" t="s">
        <v>2602</v>
      </c>
      <c r="J1100" s="155" t="s">
        <v>2597</v>
      </c>
      <c r="K1100" s="170">
        <v>1</v>
      </c>
      <c r="L1100" s="170">
        <v>12</v>
      </c>
      <c r="M1100" s="402">
        <v>110989.8</v>
      </c>
      <c r="N1100" s="170">
        <v>1</v>
      </c>
      <c r="O1100" s="170">
        <v>6</v>
      </c>
      <c r="P1100" s="402">
        <v>55306.8</v>
      </c>
    </row>
    <row r="1101" spans="1:16" ht="22.5" x14ac:dyDescent="0.2">
      <c r="A1101" s="406" t="s">
        <v>17736</v>
      </c>
      <c r="B1101" s="406" t="s">
        <v>2595</v>
      </c>
      <c r="C1101" s="170" t="s">
        <v>2594</v>
      </c>
      <c r="D1101" s="405" t="s">
        <v>19240</v>
      </c>
      <c r="E1101" s="404">
        <v>13000</v>
      </c>
      <c r="F1101" s="434">
        <v>15962790</v>
      </c>
      <c r="G1101" s="403" t="s">
        <v>19239</v>
      </c>
      <c r="H1101" s="170" t="s">
        <v>2828</v>
      </c>
      <c r="I1101" s="170" t="s">
        <v>2602</v>
      </c>
      <c r="J1101" s="155" t="s">
        <v>2828</v>
      </c>
      <c r="K1101" s="170">
        <v>1</v>
      </c>
      <c r="L1101" s="170">
        <v>1</v>
      </c>
      <c r="M1101" s="402">
        <v>13474.15</v>
      </c>
      <c r="N1101" s="170">
        <v>1</v>
      </c>
      <c r="O1101" s="170">
        <v>6</v>
      </c>
      <c r="P1101" s="402">
        <v>79306.800000000017</v>
      </c>
    </row>
    <row r="1102" spans="1:16" ht="22.5" x14ac:dyDescent="0.2">
      <c r="A1102" s="406" t="s">
        <v>17736</v>
      </c>
      <c r="B1102" s="406" t="s">
        <v>2595</v>
      </c>
      <c r="C1102" s="170" t="s">
        <v>2594</v>
      </c>
      <c r="D1102" s="405" t="s">
        <v>19238</v>
      </c>
      <c r="E1102" s="404">
        <v>10000</v>
      </c>
      <c r="F1102" s="434">
        <v>25851128</v>
      </c>
      <c r="G1102" s="403" t="s">
        <v>19237</v>
      </c>
      <c r="H1102" s="170" t="s">
        <v>2715</v>
      </c>
      <c r="I1102" s="170" t="s">
        <v>2602</v>
      </c>
      <c r="J1102" s="155" t="s">
        <v>2715</v>
      </c>
      <c r="K1102" s="170">
        <v>1</v>
      </c>
      <c r="L1102" s="170">
        <v>12</v>
      </c>
      <c r="M1102" s="402">
        <v>122881.47</v>
      </c>
      <c r="N1102" s="170">
        <v>1</v>
      </c>
      <c r="O1102" s="170">
        <v>6</v>
      </c>
      <c r="P1102" s="402">
        <v>61306.8</v>
      </c>
    </row>
    <row r="1103" spans="1:16" ht="22.5" x14ac:dyDescent="0.2">
      <c r="A1103" s="406" t="s">
        <v>17736</v>
      </c>
      <c r="B1103" s="406" t="s">
        <v>2595</v>
      </c>
      <c r="C1103" s="170" t="s">
        <v>2594</v>
      </c>
      <c r="D1103" s="405" t="s">
        <v>19236</v>
      </c>
      <c r="E1103" s="404">
        <v>2600</v>
      </c>
      <c r="F1103" s="434">
        <v>7259815</v>
      </c>
      <c r="G1103" s="403" t="s">
        <v>19235</v>
      </c>
      <c r="H1103" s="170" t="s">
        <v>3215</v>
      </c>
      <c r="I1103" s="170" t="s">
        <v>17747</v>
      </c>
      <c r="J1103" s="155" t="s">
        <v>3215</v>
      </c>
      <c r="K1103" s="170">
        <v>1</v>
      </c>
      <c r="L1103" s="170">
        <v>12</v>
      </c>
      <c r="M1103" s="402">
        <v>34158.379999999997</v>
      </c>
      <c r="N1103" s="170">
        <v>1</v>
      </c>
      <c r="O1103" s="170">
        <v>6</v>
      </c>
      <c r="P1103" s="402">
        <v>16906.8</v>
      </c>
    </row>
    <row r="1104" spans="1:16" ht="22.5" x14ac:dyDescent="0.2">
      <c r="A1104" s="406" t="s">
        <v>17736</v>
      </c>
      <c r="B1104" s="406" t="s">
        <v>2595</v>
      </c>
      <c r="C1104" s="170" t="s">
        <v>2594</v>
      </c>
      <c r="D1104" s="405" t="s">
        <v>19234</v>
      </c>
      <c r="E1104" s="404">
        <v>9500</v>
      </c>
      <c r="F1104" s="434">
        <v>40626763</v>
      </c>
      <c r="G1104" s="403" t="s">
        <v>19233</v>
      </c>
      <c r="H1104" s="170" t="s">
        <v>2627</v>
      </c>
      <c r="I1104" s="170" t="s">
        <v>2602</v>
      </c>
      <c r="J1104" s="155" t="s">
        <v>2627</v>
      </c>
      <c r="K1104" s="170">
        <v>1</v>
      </c>
      <c r="L1104" s="170">
        <v>12</v>
      </c>
      <c r="M1104" s="402">
        <v>116983.86</v>
      </c>
      <c r="N1104" s="170">
        <v>1</v>
      </c>
      <c r="O1104" s="170">
        <v>6</v>
      </c>
      <c r="P1104" s="402">
        <v>58306.8</v>
      </c>
    </row>
    <row r="1105" spans="1:16" ht="22.5" x14ac:dyDescent="0.2">
      <c r="A1105" s="406" t="s">
        <v>17736</v>
      </c>
      <c r="B1105" s="406" t="s">
        <v>2595</v>
      </c>
      <c r="C1105" s="170" t="s">
        <v>2594</v>
      </c>
      <c r="D1105" s="405" t="s">
        <v>17920</v>
      </c>
      <c r="E1105" s="404">
        <v>8000</v>
      </c>
      <c r="F1105" s="434">
        <v>9944914</v>
      </c>
      <c r="G1105" s="403" t="s">
        <v>19232</v>
      </c>
      <c r="H1105" s="170" t="s">
        <v>2627</v>
      </c>
      <c r="I1105" s="170" t="s">
        <v>2602</v>
      </c>
      <c r="J1105" s="155" t="s">
        <v>2627</v>
      </c>
      <c r="K1105" s="170">
        <v>1</v>
      </c>
      <c r="L1105" s="170">
        <v>11</v>
      </c>
      <c r="M1105" s="402">
        <v>85207.26</v>
      </c>
      <c r="N1105" s="170">
        <v>1</v>
      </c>
      <c r="O1105" s="170">
        <v>6</v>
      </c>
      <c r="P1105" s="402">
        <v>49306.8</v>
      </c>
    </row>
    <row r="1106" spans="1:16" ht="22.5" x14ac:dyDescent="0.2">
      <c r="A1106" s="406" t="s">
        <v>17736</v>
      </c>
      <c r="B1106" s="406" t="s">
        <v>2595</v>
      </c>
      <c r="C1106" s="170" t="s">
        <v>2594</v>
      </c>
      <c r="D1106" s="405" t="s">
        <v>17779</v>
      </c>
      <c r="E1106" s="404">
        <v>7000</v>
      </c>
      <c r="F1106" s="434">
        <v>70432810</v>
      </c>
      <c r="G1106" s="403" t="s">
        <v>19231</v>
      </c>
      <c r="H1106" s="170" t="s">
        <v>2661</v>
      </c>
      <c r="I1106" s="170" t="s">
        <v>2602</v>
      </c>
      <c r="J1106" s="155" t="s">
        <v>2661</v>
      </c>
      <c r="K1106" s="170">
        <v>1</v>
      </c>
      <c r="L1106" s="170">
        <v>6</v>
      </c>
      <c r="M1106" s="402">
        <v>40844.9</v>
      </c>
      <c r="N1106" s="170">
        <v>1</v>
      </c>
      <c r="O1106" s="170">
        <v>6</v>
      </c>
      <c r="P1106" s="402">
        <v>43290.76</v>
      </c>
    </row>
    <row r="1107" spans="1:16" ht="22.5" x14ac:dyDescent="0.2">
      <c r="A1107" s="406" t="s">
        <v>17736</v>
      </c>
      <c r="B1107" s="406" t="s">
        <v>2595</v>
      </c>
      <c r="C1107" s="170" t="s">
        <v>2594</v>
      </c>
      <c r="D1107" s="405" t="s">
        <v>19230</v>
      </c>
      <c r="E1107" s="404">
        <v>4550</v>
      </c>
      <c r="F1107" s="434">
        <v>15761830</v>
      </c>
      <c r="G1107" s="403" t="s">
        <v>19229</v>
      </c>
      <c r="H1107" s="170" t="s">
        <v>2753</v>
      </c>
      <c r="I1107" s="170" t="s">
        <v>2602</v>
      </c>
      <c r="J1107" s="155" t="s">
        <v>2753</v>
      </c>
      <c r="K1107" s="170">
        <v>1</v>
      </c>
      <c r="L1107" s="170">
        <v>12</v>
      </c>
      <c r="M1107" s="402">
        <v>57589.8</v>
      </c>
      <c r="N1107" s="170">
        <v>1</v>
      </c>
      <c r="O1107" s="170">
        <v>6</v>
      </c>
      <c r="P1107" s="402">
        <v>28606.799999999996</v>
      </c>
    </row>
    <row r="1108" spans="1:16" ht="22.5" x14ac:dyDescent="0.2">
      <c r="A1108" s="406" t="s">
        <v>17736</v>
      </c>
      <c r="B1108" s="406" t="s">
        <v>2595</v>
      </c>
      <c r="C1108" s="170" t="s">
        <v>2594</v>
      </c>
      <c r="D1108" s="405" t="s">
        <v>19228</v>
      </c>
      <c r="E1108" s="404">
        <v>3500</v>
      </c>
      <c r="F1108" s="434">
        <v>43941210</v>
      </c>
      <c r="G1108" s="403" t="s">
        <v>19227</v>
      </c>
      <c r="H1108" s="170" t="s">
        <v>2661</v>
      </c>
      <c r="I1108" s="170" t="s">
        <v>2602</v>
      </c>
      <c r="J1108" s="155" t="s">
        <v>2661</v>
      </c>
      <c r="K1108" s="170">
        <v>1</v>
      </c>
      <c r="L1108" s="170">
        <v>12</v>
      </c>
      <c r="M1108" s="402">
        <v>44988.1</v>
      </c>
      <c r="N1108" s="170">
        <v>1</v>
      </c>
      <c r="O1108" s="170">
        <v>6</v>
      </c>
      <c r="P1108" s="402">
        <v>22306.799999999996</v>
      </c>
    </row>
    <row r="1109" spans="1:16" ht="22.5" x14ac:dyDescent="0.2">
      <c r="A1109" s="406" t="s">
        <v>17736</v>
      </c>
      <c r="B1109" s="406" t="s">
        <v>2595</v>
      </c>
      <c r="C1109" s="170" t="s">
        <v>2594</v>
      </c>
      <c r="D1109" s="405" t="s">
        <v>19226</v>
      </c>
      <c r="E1109" s="404">
        <v>10000</v>
      </c>
      <c r="F1109" s="434">
        <v>18110140</v>
      </c>
      <c r="G1109" s="403" t="s">
        <v>19225</v>
      </c>
      <c r="H1109" s="170" t="s">
        <v>2661</v>
      </c>
      <c r="I1109" s="170" t="s">
        <v>2602</v>
      </c>
      <c r="J1109" s="155" t="s">
        <v>2661</v>
      </c>
      <c r="K1109" s="170">
        <v>1</v>
      </c>
      <c r="L1109" s="170">
        <v>1</v>
      </c>
      <c r="M1109" s="402">
        <v>8474.15</v>
      </c>
      <c r="N1109" s="170">
        <v>1</v>
      </c>
      <c r="O1109" s="170">
        <v>4</v>
      </c>
      <c r="P1109" s="402">
        <v>41597.869999999995</v>
      </c>
    </row>
    <row r="1110" spans="1:16" ht="22.5" x14ac:dyDescent="0.2">
      <c r="A1110" s="406" t="s">
        <v>17736</v>
      </c>
      <c r="B1110" s="406" t="s">
        <v>2595</v>
      </c>
      <c r="C1110" s="170" t="s">
        <v>2594</v>
      </c>
      <c r="D1110" s="405" t="s">
        <v>19224</v>
      </c>
      <c r="E1110" s="404">
        <v>9500</v>
      </c>
      <c r="F1110" s="434">
        <v>7254199</v>
      </c>
      <c r="G1110" s="403" t="s">
        <v>19223</v>
      </c>
      <c r="H1110" s="170" t="s">
        <v>2661</v>
      </c>
      <c r="I1110" s="170" t="s">
        <v>2602</v>
      </c>
      <c r="J1110" s="155" t="s">
        <v>2661</v>
      </c>
      <c r="K1110" s="170"/>
      <c r="L1110" s="402">
        <v>0</v>
      </c>
      <c r="M1110" s="402"/>
      <c r="N1110" s="170">
        <v>1</v>
      </c>
      <c r="O1110" s="170">
        <v>6</v>
      </c>
      <c r="P1110" s="402">
        <v>56723.470000000008</v>
      </c>
    </row>
    <row r="1111" spans="1:16" ht="22.5" x14ac:dyDescent="0.2">
      <c r="A1111" s="406" t="s">
        <v>17736</v>
      </c>
      <c r="B1111" s="406" t="s">
        <v>2595</v>
      </c>
      <c r="C1111" s="170" t="s">
        <v>2594</v>
      </c>
      <c r="D1111" s="405" t="s">
        <v>19222</v>
      </c>
      <c r="E1111" s="404">
        <v>8000</v>
      </c>
      <c r="F1111" s="434">
        <v>26728254</v>
      </c>
      <c r="G1111" s="403" t="s">
        <v>19221</v>
      </c>
      <c r="H1111" s="170" t="s">
        <v>2627</v>
      </c>
      <c r="I1111" s="170" t="s">
        <v>2602</v>
      </c>
      <c r="J1111" s="155" t="s">
        <v>2627</v>
      </c>
      <c r="K1111" s="170">
        <v>1</v>
      </c>
      <c r="L1111" s="170">
        <v>12</v>
      </c>
      <c r="M1111" s="402">
        <v>98989.24</v>
      </c>
      <c r="N1111" s="170">
        <v>1</v>
      </c>
      <c r="O1111" s="170">
        <v>6</v>
      </c>
      <c r="P1111" s="402">
        <v>49306.8</v>
      </c>
    </row>
    <row r="1112" spans="1:16" ht="22.5" x14ac:dyDescent="0.2">
      <c r="A1112" s="406" t="s">
        <v>17736</v>
      </c>
      <c r="B1112" s="406" t="s">
        <v>2595</v>
      </c>
      <c r="C1112" s="170" t="s">
        <v>2594</v>
      </c>
      <c r="D1112" s="405" t="s">
        <v>19220</v>
      </c>
      <c r="E1112" s="404">
        <v>12000</v>
      </c>
      <c r="F1112" s="434">
        <v>45763722</v>
      </c>
      <c r="G1112" s="403" t="s">
        <v>19219</v>
      </c>
      <c r="H1112" s="170" t="s">
        <v>2897</v>
      </c>
      <c r="I1112" s="170" t="s">
        <v>2589</v>
      </c>
      <c r="J1112" s="155" t="s">
        <v>2897</v>
      </c>
      <c r="K1112" s="170">
        <v>1</v>
      </c>
      <c r="L1112" s="170">
        <v>12</v>
      </c>
      <c r="M1112" s="402">
        <v>150639.26999999999</v>
      </c>
      <c r="N1112" s="170">
        <v>1</v>
      </c>
      <c r="O1112" s="170">
        <v>6</v>
      </c>
      <c r="P1112" s="402">
        <v>73306.8</v>
      </c>
    </row>
    <row r="1113" spans="1:16" ht="22.5" x14ac:dyDescent="0.2">
      <c r="A1113" s="406" t="s">
        <v>17736</v>
      </c>
      <c r="B1113" s="406" t="s">
        <v>2595</v>
      </c>
      <c r="C1113" s="170" t="s">
        <v>2594</v>
      </c>
      <c r="D1113" s="405" t="s">
        <v>18121</v>
      </c>
      <c r="E1113" s="404">
        <v>8000</v>
      </c>
      <c r="F1113" s="434">
        <v>15743653</v>
      </c>
      <c r="G1113" s="403" t="s">
        <v>19218</v>
      </c>
      <c r="H1113" s="170" t="s">
        <v>2673</v>
      </c>
      <c r="I1113" s="170" t="s">
        <v>2602</v>
      </c>
      <c r="J1113" s="155" t="s">
        <v>2673</v>
      </c>
      <c r="K1113" s="170">
        <v>1</v>
      </c>
      <c r="L1113" s="170">
        <v>12</v>
      </c>
      <c r="M1113" s="402">
        <v>98989.8</v>
      </c>
      <c r="N1113" s="170">
        <v>1</v>
      </c>
      <c r="O1113" s="170">
        <v>6</v>
      </c>
      <c r="P1113" s="402">
        <v>49306.8</v>
      </c>
    </row>
    <row r="1114" spans="1:16" ht="22.5" x14ac:dyDescent="0.2">
      <c r="A1114" s="406" t="s">
        <v>17736</v>
      </c>
      <c r="B1114" s="406" t="s">
        <v>2595</v>
      </c>
      <c r="C1114" s="170" t="s">
        <v>2594</v>
      </c>
      <c r="D1114" s="405" t="s">
        <v>19217</v>
      </c>
      <c r="E1114" s="404">
        <v>7500</v>
      </c>
      <c r="F1114" s="434">
        <v>45665056</v>
      </c>
      <c r="G1114" s="403" t="s">
        <v>19216</v>
      </c>
      <c r="H1114" s="170" t="s">
        <v>2627</v>
      </c>
      <c r="I1114" s="170" t="s">
        <v>2602</v>
      </c>
      <c r="J1114" s="155" t="s">
        <v>2627</v>
      </c>
      <c r="K1114" s="170">
        <v>1</v>
      </c>
      <c r="L1114" s="170">
        <v>12</v>
      </c>
      <c r="M1114" s="402">
        <v>92609.1</v>
      </c>
      <c r="N1114" s="170">
        <v>1</v>
      </c>
      <c r="O1114" s="170">
        <v>6</v>
      </c>
      <c r="P1114" s="402">
        <v>46306.8</v>
      </c>
    </row>
    <row r="1115" spans="1:16" ht="22.5" x14ac:dyDescent="0.2">
      <c r="A1115" s="406" t="s">
        <v>17736</v>
      </c>
      <c r="B1115" s="406" t="s">
        <v>2595</v>
      </c>
      <c r="C1115" s="170" t="s">
        <v>2594</v>
      </c>
      <c r="D1115" s="405" t="s">
        <v>19215</v>
      </c>
      <c r="E1115" s="404">
        <v>8500</v>
      </c>
      <c r="F1115" s="434">
        <v>45062866</v>
      </c>
      <c r="G1115" s="403" t="s">
        <v>19214</v>
      </c>
      <c r="H1115" s="170" t="s">
        <v>2897</v>
      </c>
      <c r="I1115" s="170" t="s">
        <v>2589</v>
      </c>
      <c r="J1115" s="155" t="s">
        <v>2897</v>
      </c>
      <c r="K1115" s="170">
        <v>1</v>
      </c>
      <c r="L1115" s="170">
        <v>12</v>
      </c>
      <c r="M1115" s="402">
        <v>104989.8</v>
      </c>
      <c r="N1115" s="170">
        <v>1</v>
      </c>
      <c r="O1115" s="170">
        <v>6</v>
      </c>
      <c r="P1115" s="402">
        <v>52306.8</v>
      </c>
    </row>
    <row r="1116" spans="1:16" ht="22.5" x14ac:dyDescent="0.2">
      <c r="A1116" s="406" t="s">
        <v>17736</v>
      </c>
      <c r="B1116" s="406" t="s">
        <v>2595</v>
      </c>
      <c r="C1116" s="170" t="s">
        <v>2594</v>
      </c>
      <c r="D1116" s="405" t="s">
        <v>19213</v>
      </c>
      <c r="E1116" s="404">
        <v>15600</v>
      </c>
      <c r="F1116" s="434">
        <v>20112981</v>
      </c>
      <c r="G1116" s="403" t="s">
        <v>19212</v>
      </c>
      <c r="H1116" s="170" t="s">
        <v>2627</v>
      </c>
      <c r="I1116" s="170" t="s">
        <v>2602</v>
      </c>
      <c r="J1116" s="155" t="s">
        <v>2627</v>
      </c>
      <c r="K1116" s="170"/>
      <c r="L1116" s="402">
        <v>0</v>
      </c>
      <c r="M1116" s="402"/>
      <c r="N1116" s="170">
        <v>1</v>
      </c>
      <c r="O1116" s="170">
        <v>3</v>
      </c>
      <c r="P1116" s="402">
        <v>41733.4</v>
      </c>
    </row>
    <row r="1117" spans="1:16" ht="22.5" x14ac:dyDescent="0.2">
      <c r="A1117" s="406" t="s">
        <v>17736</v>
      </c>
      <c r="B1117" s="406" t="s">
        <v>2595</v>
      </c>
      <c r="C1117" s="170" t="s">
        <v>2594</v>
      </c>
      <c r="D1117" s="405" t="s">
        <v>19211</v>
      </c>
      <c r="E1117" s="404">
        <v>5000</v>
      </c>
      <c r="F1117" s="434">
        <v>42716940</v>
      </c>
      <c r="G1117" s="403" t="s">
        <v>19210</v>
      </c>
      <c r="H1117" s="170" t="s">
        <v>19209</v>
      </c>
      <c r="I1117" s="170" t="s">
        <v>2589</v>
      </c>
      <c r="J1117" s="155" t="s">
        <v>19209</v>
      </c>
      <c r="K1117" s="170">
        <v>1</v>
      </c>
      <c r="L1117" s="170">
        <v>12</v>
      </c>
      <c r="M1117" s="402">
        <v>62929.39</v>
      </c>
      <c r="N1117" s="170">
        <v>1</v>
      </c>
      <c r="O1117" s="170">
        <v>6</v>
      </c>
      <c r="P1117" s="402">
        <v>31306.799999999996</v>
      </c>
    </row>
    <row r="1118" spans="1:16" ht="22.5" x14ac:dyDescent="0.2">
      <c r="A1118" s="406" t="s">
        <v>17736</v>
      </c>
      <c r="B1118" s="406" t="s">
        <v>2595</v>
      </c>
      <c r="C1118" s="170" t="s">
        <v>2594</v>
      </c>
      <c r="D1118" s="405" t="s">
        <v>19208</v>
      </c>
      <c r="E1118" s="404">
        <v>2000</v>
      </c>
      <c r="F1118" s="434">
        <v>45407127</v>
      </c>
      <c r="G1118" s="403" t="s">
        <v>19207</v>
      </c>
      <c r="H1118" s="170" t="s">
        <v>2768</v>
      </c>
      <c r="I1118" s="170" t="s">
        <v>2602</v>
      </c>
      <c r="J1118" s="155" t="s">
        <v>2768</v>
      </c>
      <c r="K1118" s="170">
        <v>1</v>
      </c>
      <c r="L1118" s="170">
        <v>12</v>
      </c>
      <c r="M1118" s="402">
        <v>26827.5</v>
      </c>
      <c r="N1118" s="170">
        <v>1</v>
      </c>
      <c r="O1118" s="170">
        <v>6</v>
      </c>
      <c r="P1118" s="402">
        <v>13080</v>
      </c>
    </row>
    <row r="1119" spans="1:16" ht="22.5" x14ac:dyDescent="0.2">
      <c r="A1119" s="406" t="s">
        <v>17736</v>
      </c>
      <c r="B1119" s="406" t="s">
        <v>2595</v>
      </c>
      <c r="C1119" s="170" t="s">
        <v>2594</v>
      </c>
      <c r="D1119" s="405" t="s">
        <v>18569</v>
      </c>
      <c r="E1119" s="404">
        <v>10000</v>
      </c>
      <c r="F1119" s="434">
        <v>44715986</v>
      </c>
      <c r="G1119" s="403" t="s">
        <v>19206</v>
      </c>
      <c r="H1119" s="170" t="s">
        <v>2661</v>
      </c>
      <c r="I1119" s="170" t="s">
        <v>2602</v>
      </c>
      <c r="J1119" s="155" t="s">
        <v>2661</v>
      </c>
      <c r="K1119" s="170">
        <v>1</v>
      </c>
      <c r="L1119" s="170">
        <v>2</v>
      </c>
      <c r="M1119" s="402">
        <v>20411.64</v>
      </c>
      <c r="N1119" s="170">
        <v>1</v>
      </c>
      <c r="O1119" s="170">
        <v>6</v>
      </c>
      <c r="P1119" s="402">
        <v>61306.8</v>
      </c>
    </row>
    <row r="1120" spans="1:16" ht="22.5" x14ac:dyDescent="0.2">
      <c r="A1120" s="406" t="s">
        <v>17736</v>
      </c>
      <c r="B1120" s="406" t="s">
        <v>2595</v>
      </c>
      <c r="C1120" s="170" t="s">
        <v>2594</v>
      </c>
      <c r="D1120" s="405" t="s">
        <v>18665</v>
      </c>
      <c r="E1120" s="404">
        <v>10000</v>
      </c>
      <c r="F1120" s="434">
        <v>42596515</v>
      </c>
      <c r="G1120" s="403" t="s">
        <v>19205</v>
      </c>
      <c r="H1120" s="170" t="s">
        <v>2661</v>
      </c>
      <c r="I1120" s="170" t="s">
        <v>2602</v>
      </c>
      <c r="J1120" s="155" t="s">
        <v>2661</v>
      </c>
      <c r="K1120" s="170">
        <v>1</v>
      </c>
      <c r="L1120" s="170">
        <v>12</v>
      </c>
      <c r="M1120" s="402">
        <v>122946.75</v>
      </c>
      <c r="N1120" s="170">
        <v>1</v>
      </c>
      <c r="O1120" s="170">
        <v>6</v>
      </c>
      <c r="P1120" s="402">
        <v>61306.8</v>
      </c>
    </row>
    <row r="1121" spans="1:16" ht="22.5" x14ac:dyDescent="0.2">
      <c r="A1121" s="406" t="s">
        <v>17736</v>
      </c>
      <c r="B1121" s="406" t="s">
        <v>2595</v>
      </c>
      <c r="C1121" s="170" t="s">
        <v>2594</v>
      </c>
      <c r="D1121" s="405" t="s">
        <v>19204</v>
      </c>
      <c r="E1121" s="404">
        <v>4550</v>
      </c>
      <c r="F1121" s="434">
        <v>1220699</v>
      </c>
      <c r="G1121" s="403" t="s">
        <v>19203</v>
      </c>
      <c r="H1121" s="170" t="s">
        <v>2753</v>
      </c>
      <c r="I1121" s="170" t="s">
        <v>2602</v>
      </c>
      <c r="J1121" s="155" t="s">
        <v>2753</v>
      </c>
      <c r="K1121" s="170">
        <v>1</v>
      </c>
      <c r="L1121" s="170">
        <v>12</v>
      </c>
      <c r="M1121" s="402">
        <v>57589.8</v>
      </c>
      <c r="N1121" s="170">
        <v>1</v>
      </c>
      <c r="O1121" s="170">
        <v>6</v>
      </c>
      <c r="P1121" s="402">
        <v>28606.799999999996</v>
      </c>
    </row>
    <row r="1122" spans="1:16" ht="22.5" x14ac:dyDescent="0.2">
      <c r="A1122" s="406" t="s">
        <v>17736</v>
      </c>
      <c r="B1122" s="406" t="s">
        <v>2595</v>
      </c>
      <c r="C1122" s="170" t="s">
        <v>2594</v>
      </c>
      <c r="D1122" s="405" t="s">
        <v>18837</v>
      </c>
      <c r="E1122" s="404">
        <v>3000</v>
      </c>
      <c r="F1122" s="434">
        <v>43161119</v>
      </c>
      <c r="G1122" s="403" t="s">
        <v>19202</v>
      </c>
      <c r="H1122" s="170" t="s">
        <v>19201</v>
      </c>
      <c r="I1122" s="170" t="s">
        <v>2589</v>
      </c>
      <c r="J1122" s="155" t="s">
        <v>19201</v>
      </c>
      <c r="K1122" s="170">
        <v>1</v>
      </c>
      <c r="L1122" s="170">
        <v>12</v>
      </c>
      <c r="M1122" s="402">
        <v>38989.800000000003</v>
      </c>
      <c r="N1122" s="170">
        <v>1</v>
      </c>
      <c r="O1122" s="170">
        <v>6</v>
      </c>
      <c r="P1122" s="402">
        <v>19306.8</v>
      </c>
    </row>
    <row r="1123" spans="1:16" ht="22.5" x14ac:dyDescent="0.2">
      <c r="A1123" s="406" t="s">
        <v>17736</v>
      </c>
      <c r="B1123" s="406" t="s">
        <v>2595</v>
      </c>
      <c r="C1123" s="170" t="s">
        <v>2594</v>
      </c>
      <c r="D1123" s="405" t="s">
        <v>19200</v>
      </c>
      <c r="E1123" s="404">
        <v>10000</v>
      </c>
      <c r="F1123" s="434">
        <v>8146730</v>
      </c>
      <c r="G1123" s="403" t="s">
        <v>19199</v>
      </c>
      <c r="H1123" s="170" t="s">
        <v>2661</v>
      </c>
      <c r="I1123" s="170" t="s">
        <v>2602</v>
      </c>
      <c r="J1123" s="155" t="s">
        <v>2661</v>
      </c>
      <c r="K1123" s="170">
        <v>1</v>
      </c>
      <c r="L1123" s="170">
        <v>3</v>
      </c>
      <c r="M1123" s="402">
        <v>31022.45</v>
      </c>
      <c r="N1123" s="170">
        <v>1</v>
      </c>
      <c r="O1123" s="170">
        <v>6</v>
      </c>
      <c r="P1123" s="402">
        <v>61306.8</v>
      </c>
    </row>
    <row r="1124" spans="1:16" ht="22.5" x14ac:dyDescent="0.2">
      <c r="A1124" s="406" t="s">
        <v>17736</v>
      </c>
      <c r="B1124" s="406" t="s">
        <v>2595</v>
      </c>
      <c r="C1124" s="170" t="s">
        <v>2594</v>
      </c>
      <c r="D1124" s="405" t="s">
        <v>18404</v>
      </c>
      <c r="E1124" s="404">
        <v>5190.8999999999996</v>
      </c>
      <c r="F1124" s="434">
        <v>25624148</v>
      </c>
      <c r="G1124" s="403" t="s">
        <v>19198</v>
      </c>
      <c r="H1124" s="170" t="s">
        <v>19197</v>
      </c>
      <c r="I1124" s="170" t="s">
        <v>2602</v>
      </c>
      <c r="J1124" s="155" t="s">
        <v>19197</v>
      </c>
      <c r="K1124" s="170">
        <v>1</v>
      </c>
      <c r="L1124" s="170">
        <v>12</v>
      </c>
      <c r="M1124" s="402">
        <v>65251.040000000001</v>
      </c>
      <c r="N1124" s="170">
        <v>1</v>
      </c>
      <c r="O1124" s="170">
        <v>6</v>
      </c>
      <c r="P1124" s="402">
        <v>32452.199999999993</v>
      </c>
    </row>
    <row r="1125" spans="1:16" ht="22.5" x14ac:dyDescent="0.2">
      <c r="A1125" s="406" t="s">
        <v>17736</v>
      </c>
      <c r="B1125" s="406" t="s">
        <v>2595</v>
      </c>
      <c r="C1125" s="170" t="s">
        <v>2594</v>
      </c>
      <c r="D1125" s="405" t="s">
        <v>19196</v>
      </c>
      <c r="E1125" s="404">
        <v>9500</v>
      </c>
      <c r="F1125" s="434">
        <v>42357294</v>
      </c>
      <c r="G1125" s="403" t="s">
        <v>19195</v>
      </c>
      <c r="H1125" s="170" t="s">
        <v>4363</v>
      </c>
      <c r="I1125" s="170" t="s">
        <v>2602</v>
      </c>
      <c r="J1125" s="155" t="s">
        <v>4363</v>
      </c>
      <c r="K1125" s="170">
        <v>1</v>
      </c>
      <c r="L1125" s="170">
        <v>1</v>
      </c>
      <c r="M1125" s="402">
        <v>12388.3</v>
      </c>
      <c r="N1125" s="170">
        <v>1</v>
      </c>
      <c r="O1125" s="170">
        <v>0</v>
      </c>
      <c r="P1125" s="402">
        <v>1064.27</v>
      </c>
    </row>
    <row r="1126" spans="1:16" ht="22.5" x14ac:dyDescent="0.2">
      <c r="A1126" s="406" t="s">
        <v>17736</v>
      </c>
      <c r="B1126" s="406" t="s">
        <v>2595</v>
      </c>
      <c r="C1126" s="170" t="s">
        <v>2594</v>
      </c>
      <c r="D1126" s="405" t="s">
        <v>19194</v>
      </c>
      <c r="E1126" s="404">
        <v>11800</v>
      </c>
      <c r="F1126" s="434">
        <v>26680696</v>
      </c>
      <c r="G1126" s="403" t="s">
        <v>19193</v>
      </c>
      <c r="H1126" s="170" t="s">
        <v>19192</v>
      </c>
      <c r="I1126" s="170" t="s">
        <v>2602</v>
      </c>
      <c r="J1126" s="155" t="s">
        <v>19192</v>
      </c>
      <c r="K1126" s="170">
        <v>1</v>
      </c>
      <c r="L1126" s="170">
        <v>5</v>
      </c>
      <c r="M1126" s="402">
        <v>56528.460000000006</v>
      </c>
      <c r="N1126" s="170"/>
      <c r="O1126" s="402">
        <v>0</v>
      </c>
      <c r="P1126" s="402"/>
    </row>
    <row r="1127" spans="1:16" ht="22.5" x14ac:dyDescent="0.2">
      <c r="A1127" s="406" t="s">
        <v>17736</v>
      </c>
      <c r="B1127" s="406" t="s">
        <v>2595</v>
      </c>
      <c r="C1127" s="170" t="s">
        <v>2594</v>
      </c>
      <c r="D1127" s="405" t="s">
        <v>3730</v>
      </c>
      <c r="E1127" s="404">
        <v>9000</v>
      </c>
      <c r="F1127" s="434">
        <v>15425859</v>
      </c>
      <c r="G1127" s="403" t="s">
        <v>19191</v>
      </c>
      <c r="H1127" s="170" t="s">
        <v>2627</v>
      </c>
      <c r="I1127" s="170" t="s">
        <v>2602</v>
      </c>
      <c r="J1127" s="155" t="s">
        <v>2627</v>
      </c>
      <c r="K1127" s="170"/>
      <c r="L1127" s="402">
        <v>0</v>
      </c>
      <c r="M1127" s="402"/>
      <c r="N1127" s="170">
        <v>1</v>
      </c>
      <c r="O1127" s="170">
        <v>4</v>
      </c>
      <c r="P1127" s="402">
        <v>36871.199999999997</v>
      </c>
    </row>
    <row r="1128" spans="1:16" ht="22.5" x14ac:dyDescent="0.2">
      <c r="A1128" s="406" t="s">
        <v>17736</v>
      </c>
      <c r="B1128" s="406" t="s">
        <v>2595</v>
      </c>
      <c r="C1128" s="170" t="s">
        <v>2594</v>
      </c>
      <c r="D1128" s="405" t="s">
        <v>19190</v>
      </c>
      <c r="E1128" s="404">
        <v>8000</v>
      </c>
      <c r="F1128" s="434">
        <v>45222249</v>
      </c>
      <c r="G1128" s="403" t="s">
        <v>19189</v>
      </c>
      <c r="H1128" s="170" t="s">
        <v>18232</v>
      </c>
      <c r="I1128" s="170" t="s">
        <v>2589</v>
      </c>
      <c r="J1128" s="155" t="s">
        <v>18232</v>
      </c>
      <c r="K1128" s="170">
        <v>1</v>
      </c>
      <c r="L1128" s="170">
        <v>6</v>
      </c>
      <c r="M1128" s="402">
        <v>46178.23</v>
      </c>
      <c r="N1128" s="170">
        <v>1</v>
      </c>
      <c r="O1128" s="170">
        <v>6</v>
      </c>
      <c r="P1128" s="402">
        <v>49306.8</v>
      </c>
    </row>
    <row r="1129" spans="1:16" ht="22.5" x14ac:dyDescent="0.2">
      <c r="A1129" s="406" t="s">
        <v>17736</v>
      </c>
      <c r="B1129" s="406" t="s">
        <v>2595</v>
      </c>
      <c r="C1129" s="170" t="s">
        <v>2594</v>
      </c>
      <c r="D1129" s="405" t="s">
        <v>19188</v>
      </c>
      <c r="E1129" s="404">
        <v>3500</v>
      </c>
      <c r="F1129" s="434">
        <v>43793998</v>
      </c>
      <c r="G1129" s="403" t="s">
        <v>19187</v>
      </c>
      <c r="H1129" s="170" t="s">
        <v>2897</v>
      </c>
      <c r="I1129" s="170" t="s">
        <v>2589</v>
      </c>
      <c r="J1129" s="155" t="s">
        <v>2897</v>
      </c>
      <c r="K1129" s="170"/>
      <c r="L1129" s="402">
        <v>0</v>
      </c>
      <c r="M1129" s="402"/>
      <c r="N1129" s="170">
        <v>1</v>
      </c>
      <c r="O1129" s="170">
        <v>2</v>
      </c>
      <c r="P1129" s="402">
        <v>5498.13</v>
      </c>
    </row>
    <row r="1130" spans="1:16" ht="22.5" x14ac:dyDescent="0.2">
      <c r="A1130" s="406" t="s">
        <v>17736</v>
      </c>
      <c r="B1130" s="406" t="s">
        <v>2595</v>
      </c>
      <c r="C1130" s="170" t="s">
        <v>2594</v>
      </c>
      <c r="D1130" s="405" t="s">
        <v>19186</v>
      </c>
      <c r="E1130" s="404">
        <v>15600</v>
      </c>
      <c r="F1130" s="434">
        <v>10324381</v>
      </c>
      <c r="G1130" s="403" t="s">
        <v>19185</v>
      </c>
      <c r="H1130" s="170" t="s">
        <v>6239</v>
      </c>
      <c r="I1130" s="170" t="s">
        <v>2602</v>
      </c>
      <c r="J1130" s="155" t="s">
        <v>6239</v>
      </c>
      <c r="K1130" s="170">
        <v>1</v>
      </c>
      <c r="L1130" s="170">
        <v>2</v>
      </c>
      <c r="M1130" s="402">
        <v>27859.77</v>
      </c>
      <c r="N1130" s="170"/>
      <c r="O1130" s="402">
        <v>0</v>
      </c>
      <c r="P1130" s="402"/>
    </row>
    <row r="1131" spans="1:16" ht="22.5" x14ac:dyDescent="0.2">
      <c r="A1131" s="406" t="s">
        <v>17736</v>
      </c>
      <c r="B1131" s="406" t="s">
        <v>2595</v>
      </c>
      <c r="C1131" s="170" t="s">
        <v>2594</v>
      </c>
      <c r="D1131" s="405" t="s">
        <v>19184</v>
      </c>
      <c r="E1131" s="404">
        <v>2000</v>
      </c>
      <c r="F1131" s="434">
        <v>43120826</v>
      </c>
      <c r="G1131" s="403" t="s">
        <v>19183</v>
      </c>
      <c r="H1131" s="170" t="s">
        <v>2662</v>
      </c>
      <c r="I1131" s="170" t="s">
        <v>16872</v>
      </c>
      <c r="J1131" s="155" t="s">
        <v>2662</v>
      </c>
      <c r="K1131" s="170">
        <v>1</v>
      </c>
      <c r="L1131" s="170">
        <v>12</v>
      </c>
      <c r="M1131" s="402">
        <v>26903.97</v>
      </c>
      <c r="N1131" s="170">
        <v>1</v>
      </c>
      <c r="O1131" s="170">
        <v>6</v>
      </c>
      <c r="P1131" s="402">
        <v>13080</v>
      </c>
    </row>
    <row r="1132" spans="1:16" ht="22.5" x14ac:dyDescent="0.2">
      <c r="A1132" s="406" t="s">
        <v>17736</v>
      </c>
      <c r="B1132" s="406" t="s">
        <v>2595</v>
      </c>
      <c r="C1132" s="170" t="s">
        <v>2594</v>
      </c>
      <c r="D1132" s="405" t="s">
        <v>17866</v>
      </c>
      <c r="E1132" s="404">
        <v>4700</v>
      </c>
      <c r="F1132" s="434">
        <v>41549130</v>
      </c>
      <c r="G1132" s="403" t="s">
        <v>19182</v>
      </c>
      <c r="H1132" s="170" t="s">
        <v>2715</v>
      </c>
      <c r="I1132" s="170" t="s">
        <v>2589</v>
      </c>
      <c r="J1132" s="155" t="s">
        <v>2715</v>
      </c>
      <c r="K1132" s="170">
        <v>1</v>
      </c>
      <c r="L1132" s="170">
        <v>12</v>
      </c>
      <c r="M1132" s="402">
        <v>59389.8</v>
      </c>
      <c r="N1132" s="170">
        <v>1</v>
      </c>
      <c r="O1132" s="170">
        <v>6</v>
      </c>
      <c r="P1132" s="402">
        <v>29506.799999999996</v>
      </c>
    </row>
    <row r="1133" spans="1:16" ht="22.5" x14ac:dyDescent="0.2">
      <c r="A1133" s="406" t="s">
        <v>17736</v>
      </c>
      <c r="B1133" s="406" t="s">
        <v>2595</v>
      </c>
      <c r="C1133" s="170" t="s">
        <v>2594</v>
      </c>
      <c r="D1133" s="405" t="s">
        <v>19181</v>
      </c>
      <c r="E1133" s="404">
        <v>10000</v>
      </c>
      <c r="F1133" s="434">
        <v>9854547</v>
      </c>
      <c r="G1133" s="403" t="s">
        <v>19180</v>
      </c>
      <c r="H1133" s="170">
        <v>0</v>
      </c>
      <c r="I1133" s="170">
        <v>0</v>
      </c>
      <c r="J1133" s="155">
        <v>0</v>
      </c>
      <c r="K1133" s="170">
        <v>1</v>
      </c>
      <c r="L1133" s="170">
        <v>4</v>
      </c>
      <c r="M1133" s="402">
        <v>41296.6</v>
      </c>
      <c r="N1133" s="170">
        <v>1</v>
      </c>
      <c r="O1133" s="170">
        <v>6</v>
      </c>
      <c r="P1133" s="402">
        <v>61306.8</v>
      </c>
    </row>
    <row r="1134" spans="1:16" ht="22.5" x14ac:dyDescent="0.2">
      <c r="A1134" s="406" t="s">
        <v>17736</v>
      </c>
      <c r="B1134" s="406" t="s">
        <v>2595</v>
      </c>
      <c r="C1134" s="170" t="s">
        <v>2594</v>
      </c>
      <c r="D1134" s="405" t="s">
        <v>19179</v>
      </c>
      <c r="E1134" s="404">
        <v>3000</v>
      </c>
      <c r="F1134" s="434">
        <v>21534075</v>
      </c>
      <c r="G1134" s="403" t="s">
        <v>19178</v>
      </c>
      <c r="H1134" s="170" t="s">
        <v>18354</v>
      </c>
      <c r="I1134" s="170" t="s">
        <v>2589</v>
      </c>
      <c r="J1134" s="155" t="s">
        <v>18354</v>
      </c>
      <c r="K1134" s="170">
        <v>1</v>
      </c>
      <c r="L1134" s="170">
        <v>12</v>
      </c>
      <c r="M1134" s="402">
        <v>38971.47</v>
      </c>
      <c r="N1134" s="170">
        <v>1</v>
      </c>
      <c r="O1134" s="170">
        <v>6</v>
      </c>
      <c r="P1134" s="402">
        <v>19306.8</v>
      </c>
    </row>
    <row r="1135" spans="1:16" ht="22.5" x14ac:dyDescent="0.2">
      <c r="A1135" s="406" t="s">
        <v>17736</v>
      </c>
      <c r="B1135" s="406" t="s">
        <v>2595</v>
      </c>
      <c r="C1135" s="170" t="s">
        <v>2594</v>
      </c>
      <c r="D1135" s="405" t="s">
        <v>19177</v>
      </c>
      <c r="E1135" s="404">
        <v>8000</v>
      </c>
      <c r="F1135" s="434">
        <v>21547023</v>
      </c>
      <c r="G1135" s="403" t="s">
        <v>19176</v>
      </c>
      <c r="H1135" s="170" t="s">
        <v>2627</v>
      </c>
      <c r="I1135" s="170" t="s">
        <v>2602</v>
      </c>
      <c r="J1135" s="155" t="s">
        <v>2627</v>
      </c>
      <c r="K1135" s="170">
        <v>1</v>
      </c>
      <c r="L1135" s="170">
        <v>12</v>
      </c>
      <c r="M1135" s="402">
        <v>98989.8</v>
      </c>
      <c r="N1135" s="170">
        <v>1</v>
      </c>
      <c r="O1135" s="170">
        <v>6</v>
      </c>
      <c r="P1135" s="402">
        <v>49306.8</v>
      </c>
    </row>
    <row r="1136" spans="1:16" ht="22.5" x14ac:dyDescent="0.2">
      <c r="A1136" s="406" t="s">
        <v>17736</v>
      </c>
      <c r="B1136" s="406" t="s">
        <v>2595</v>
      </c>
      <c r="C1136" s="170" t="s">
        <v>2594</v>
      </c>
      <c r="D1136" s="405" t="s">
        <v>19175</v>
      </c>
      <c r="E1136" s="404">
        <v>5000</v>
      </c>
      <c r="F1136" s="434">
        <v>25836366</v>
      </c>
      <c r="G1136" s="403" t="s">
        <v>19174</v>
      </c>
      <c r="H1136" s="170" t="s">
        <v>2768</v>
      </c>
      <c r="I1136" s="170" t="s">
        <v>2602</v>
      </c>
      <c r="J1136" s="155" t="s">
        <v>2768</v>
      </c>
      <c r="K1136" s="170">
        <v>1</v>
      </c>
      <c r="L1136" s="170">
        <v>12</v>
      </c>
      <c r="M1136" s="402">
        <v>62957.51</v>
      </c>
      <c r="N1136" s="170">
        <v>1</v>
      </c>
      <c r="O1136" s="170">
        <v>6</v>
      </c>
      <c r="P1136" s="402">
        <v>31306.799999999996</v>
      </c>
    </row>
    <row r="1137" spans="1:16" ht="22.5" x14ac:dyDescent="0.2">
      <c r="A1137" s="406" t="s">
        <v>17736</v>
      </c>
      <c r="B1137" s="406" t="s">
        <v>2595</v>
      </c>
      <c r="C1137" s="170" t="s">
        <v>2594</v>
      </c>
      <c r="D1137" s="405" t="s">
        <v>19173</v>
      </c>
      <c r="E1137" s="404">
        <v>5000</v>
      </c>
      <c r="F1137" s="434">
        <v>41018154</v>
      </c>
      <c r="G1137" s="403" t="s">
        <v>19172</v>
      </c>
      <c r="H1137" s="170" t="s">
        <v>2753</v>
      </c>
      <c r="I1137" s="170" t="s">
        <v>2602</v>
      </c>
      <c r="J1137" s="155" t="s">
        <v>2753</v>
      </c>
      <c r="K1137" s="170">
        <v>1</v>
      </c>
      <c r="L1137" s="170">
        <v>12</v>
      </c>
      <c r="M1137" s="402">
        <v>62987.02</v>
      </c>
      <c r="N1137" s="170">
        <v>1</v>
      </c>
      <c r="O1137" s="170">
        <v>6</v>
      </c>
      <c r="P1137" s="402">
        <v>31306.799999999996</v>
      </c>
    </row>
    <row r="1138" spans="1:16" ht="22.5" x14ac:dyDescent="0.2">
      <c r="A1138" s="406" t="s">
        <v>17736</v>
      </c>
      <c r="B1138" s="406" t="s">
        <v>2595</v>
      </c>
      <c r="C1138" s="170" t="s">
        <v>2594</v>
      </c>
      <c r="D1138" s="405" t="s">
        <v>19171</v>
      </c>
      <c r="E1138" s="404">
        <v>8000</v>
      </c>
      <c r="F1138" s="434">
        <v>41411617</v>
      </c>
      <c r="G1138" s="403" t="s">
        <v>19170</v>
      </c>
      <c r="H1138" s="170" t="s">
        <v>2673</v>
      </c>
      <c r="I1138" s="170" t="s">
        <v>2602</v>
      </c>
      <c r="J1138" s="155" t="s">
        <v>2673</v>
      </c>
      <c r="K1138" s="170">
        <v>1</v>
      </c>
      <c r="L1138" s="170">
        <v>6</v>
      </c>
      <c r="M1138" s="402">
        <v>45911.57</v>
      </c>
      <c r="N1138" s="170">
        <v>1</v>
      </c>
      <c r="O1138" s="170">
        <v>6</v>
      </c>
      <c r="P1138" s="402">
        <v>49306.8</v>
      </c>
    </row>
    <row r="1139" spans="1:16" ht="22.5" x14ac:dyDescent="0.2">
      <c r="A1139" s="406" t="s">
        <v>17736</v>
      </c>
      <c r="B1139" s="406" t="s">
        <v>2595</v>
      </c>
      <c r="C1139" s="170" t="s">
        <v>2594</v>
      </c>
      <c r="D1139" s="405" t="s">
        <v>19169</v>
      </c>
      <c r="E1139" s="404">
        <v>10000</v>
      </c>
      <c r="F1139" s="434">
        <v>6767170</v>
      </c>
      <c r="G1139" s="403" t="s">
        <v>19168</v>
      </c>
      <c r="H1139" s="170" t="s">
        <v>2745</v>
      </c>
      <c r="I1139" s="170" t="s">
        <v>2602</v>
      </c>
      <c r="J1139" s="155" t="s">
        <v>2745</v>
      </c>
      <c r="K1139" s="170">
        <v>1</v>
      </c>
      <c r="L1139" s="170">
        <v>11</v>
      </c>
      <c r="M1139" s="402">
        <v>109519.80999999998</v>
      </c>
      <c r="N1139" s="170">
        <v>1</v>
      </c>
      <c r="O1139" s="170">
        <v>6</v>
      </c>
      <c r="P1139" s="402">
        <v>61306.8</v>
      </c>
    </row>
    <row r="1140" spans="1:16" ht="22.5" x14ac:dyDescent="0.2">
      <c r="A1140" s="406" t="s">
        <v>17736</v>
      </c>
      <c r="B1140" s="406" t="s">
        <v>2595</v>
      </c>
      <c r="C1140" s="170" t="s">
        <v>2594</v>
      </c>
      <c r="D1140" s="405" t="s">
        <v>19167</v>
      </c>
      <c r="E1140" s="404">
        <v>2500</v>
      </c>
      <c r="F1140" s="434">
        <v>40882958</v>
      </c>
      <c r="G1140" s="403" t="s">
        <v>19166</v>
      </c>
      <c r="H1140" s="170" t="s">
        <v>3215</v>
      </c>
      <c r="I1140" s="170" t="s">
        <v>17747</v>
      </c>
      <c r="J1140" s="155" t="s">
        <v>3215</v>
      </c>
      <c r="K1140" s="170"/>
      <c r="L1140" s="402">
        <v>0</v>
      </c>
      <c r="M1140" s="402"/>
      <c r="N1140" s="170">
        <v>1</v>
      </c>
      <c r="O1140" s="170">
        <v>6</v>
      </c>
      <c r="P1140" s="402">
        <v>15768.999999999998</v>
      </c>
    </row>
    <row r="1141" spans="1:16" ht="22.5" x14ac:dyDescent="0.2">
      <c r="A1141" s="406" t="s">
        <v>17736</v>
      </c>
      <c r="B1141" s="406" t="s">
        <v>2595</v>
      </c>
      <c r="C1141" s="170" t="s">
        <v>2594</v>
      </c>
      <c r="D1141" s="405" t="s">
        <v>18094</v>
      </c>
      <c r="E1141" s="404">
        <v>6000</v>
      </c>
      <c r="F1141" s="434">
        <v>9082491</v>
      </c>
      <c r="G1141" s="403" t="s">
        <v>19165</v>
      </c>
      <c r="H1141" s="170" t="s">
        <v>2627</v>
      </c>
      <c r="I1141" s="170" t="s">
        <v>2602</v>
      </c>
      <c r="J1141" s="155" t="s">
        <v>2627</v>
      </c>
      <c r="K1141" s="170">
        <v>1</v>
      </c>
      <c r="L1141" s="170">
        <v>12</v>
      </c>
      <c r="M1141" s="402">
        <v>74989.8</v>
      </c>
      <c r="N1141" s="170">
        <v>1</v>
      </c>
      <c r="O1141" s="170">
        <v>6</v>
      </c>
      <c r="P1141" s="402">
        <v>37306.800000000003</v>
      </c>
    </row>
    <row r="1142" spans="1:16" ht="22.5" x14ac:dyDescent="0.2">
      <c r="A1142" s="406" t="s">
        <v>17736</v>
      </c>
      <c r="B1142" s="406" t="s">
        <v>2595</v>
      </c>
      <c r="C1142" s="170" t="s">
        <v>2594</v>
      </c>
      <c r="D1142" s="405" t="s">
        <v>19164</v>
      </c>
      <c r="E1142" s="404">
        <v>10000</v>
      </c>
      <c r="F1142" s="434">
        <v>25856080</v>
      </c>
      <c r="G1142" s="403" t="s">
        <v>19163</v>
      </c>
      <c r="H1142" s="170" t="s">
        <v>2661</v>
      </c>
      <c r="I1142" s="170" t="s">
        <v>2602</v>
      </c>
      <c r="J1142" s="155" t="s">
        <v>2661</v>
      </c>
      <c r="K1142" s="170"/>
      <c r="L1142" s="402">
        <v>0</v>
      </c>
      <c r="M1142" s="402"/>
      <c r="N1142" s="170">
        <v>1</v>
      </c>
      <c r="O1142" s="170">
        <v>2</v>
      </c>
      <c r="P1142" s="402">
        <v>15102.27</v>
      </c>
    </row>
    <row r="1143" spans="1:16" ht="22.5" x14ac:dyDescent="0.2">
      <c r="A1143" s="406" t="s">
        <v>17736</v>
      </c>
      <c r="B1143" s="406" t="s">
        <v>2595</v>
      </c>
      <c r="C1143" s="170" t="s">
        <v>2594</v>
      </c>
      <c r="D1143" s="405" t="s">
        <v>19162</v>
      </c>
      <c r="E1143" s="404">
        <v>3000</v>
      </c>
      <c r="F1143" s="434">
        <v>46834141</v>
      </c>
      <c r="G1143" s="403" t="s">
        <v>19161</v>
      </c>
      <c r="H1143" s="170" t="s">
        <v>6486</v>
      </c>
      <c r="I1143" s="170" t="s">
        <v>2602</v>
      </c>
      <c r="J1143" s="155" t="s">
        <v>6486</v>
      </c>
      <c r="K1143" s="170"/>
      <c r="L1143" s="402">
        <v>0</v>
      </c>
      <c r="M1143" s="402"/>
      <c r="N1143" s="170">
        <v>1</v>
      </c>
      <c r="O1143" s="170">
        <v>2</v>
      </c>
      <c r="P1143" s="402">
        <v>6417.02</v>
      </c>
    </row>
    <row r="1144" spans="1:16" ht="22.5" x14ac:dyDescent="0.2">
      <c r="A1144" s="406" t="s">
        <v>17736</v>
      </c>
      <c r="B1144" s="406" t="s">
        <v>2595</v>
      </c>
      <c r="C1144" s="170" t="s">
        <v>2594</v>
      </c>
      <c r="D1144" s="405" t="s">
        <v>19160</v>
      </c>
      <c r="E1144" s="404">
        <v>9500</v>
      </c>
      <c r="F1144" s="434">
        <v>6086172</v>
      </c>
      <c r="G1144" s="403" t="s">
        <v>19159</v>
      </c>
      <c r="H1144" s="170" t="s">
        <v>2661</v>
      </c>
      <c r="I1144" s="170" t="s">
        <v>2602</v>
      </c>
      <c r="J1144" s="155" t="s">
        <v>2661</v>
      </c>
      <c r="K1144" s="170">
        <v>1</v>
      </c>
      <c r="L1144" s="170">
        <v>12</v>
      </c>
      <c r="M1144" s="402">
        <v>116944.28</v>
      </c>
      <c r="N1144" s="170">
        <v>1</v>
      </c>
      <c r="O1144" s="170">
        <v>6</v>
      </c>
      <c r="P1144" s="402">
        <v>58306.8</v>
      </c>
    </row>
    <row r="1145" spans="1:16" ht="22.5" x14ac:dyDescent="0.2">
      <c r="A1145" s="406" t="s">
        <v>17736</v>
      </c>
      <c r="B1145" s="406" t="s">
        <v>2595</v>
      </c>
      <c r="C1145" s="170" t="s">
        <v>2594</v>
      </c>
      <c r="D1145" s="405" t="s">
        <v>19158</v>
      </c>
      <c r="E1145" s="404">
        <v>3500</v>
      </c>
      <c r="F1145" s="434">
        <v>45483156</v>
      </c>
      <c r="G1145" s="403" t="s">
        <v>19157</v>
      </c>
      <c r="H1145" s="170" t="s">
        <v>18872</v>
      </c>
      <c r="I1145" s="170" t="s">
        <v>2589</v>
      </c>
      <c r="J1145" s="155" t="s">
        <v>18872</v>
      </c>
      <c r="K1145" s="170">
        <v>1</v>
      </c>
      <c r="L1145" s="170">
        <v>12</v>
      </c>
      <c r="M1145" s="402">
        <v>44987.13</v>
      </c>
      <c r="N1145" s="170">
        <v>1</v>
      </c>
      <c r="O1145" s="170">
        <v>6</v>
      </c>
      <c r="P1145" s="402">
        <v>22306.799999999996</v>
      </c>
    </row>
    <row r="1146" spans="1:16" ht="22.5" x14ac:dyDescent="0.2">
      <c r="A1146" s="406" t="s">
        <v>17736</v>
      </c>
      <c r="B1146" s="406" t="s">
        <v>2595</v>
      </c>
      <c r="C1146" s="170" t="s">
        <v>2594</v>
      </c>
      <c r="D1146" s="405" t="s">
        <v>19156</v>
      </c>
      <c r="E1146" s="404">
        <v>3000</v>
      </c>
      <c r="F1146" s="434">
        <v>40554801</v>
      </c>
      <c r="G1146" s="403" t="s">
        <v>19155</v>
      </c>
      <c r="H1146" s="170" t="s">
        <v>19154</v>
      </c>
      <c r="I1146" s="170" t="s">
        <v>2602</v>
      </c>
      <c r="J1146" s="155" t="s">
        <v>19154</v>
      </c>
      <c r="K1146" s="170">
        <v>1</v>
      </c>
      <c r="L1146" s="170">
        <v>12</v>
      </c>
      <c r="M1146" s="402">
        <v>36792.269999999997</v>
      </c>
      <c r="N1146" s="170">
        <v>1</v>
      </c>
      <c r="O1146" s="170">
        <v>6</v>
      </c>
      <c r="P1146" s="402">
        <v>19306.8</v>
      </c>
    </row>
    <row r="1147" spans="1:16" ht="22.5" x14ac:dyDescent="0.2">
      <c r="A1147" s="406" t="s">
        <v>17736</v>
      </c>
      <c r="B1147" s="406" t="s">
        <v>2595</v>
      </c>
      <c r="C1147" s="170" t="s">
        <v>2594</v>
      </c>
      <c r="D1147" s="405" t="s">
        <v>19153</v>
      </c>
      <c r="E1147" s="404">
        <v>2500</v>
      </c>
      <c r="F1147" s="434">
        <v>7535955</v>
      </c>
      <c r="G1147" s="403" t="s">
        <v>19152</v>
      </c>
      <c r="H1147" s="170" t="s">
        <v>2745</v>
      </c>
      <c r="I1147" s="170" t="s">
        <v>2589</v>
      </c>
      <c r="J1147" s="155" t="s">
        <v>2745</v>
      </c>
      <c r="K1147" s="170">
        <v>1</v>
      </c>
      <c r="L1147" s="170">
        <v>12</v>
      </c>
      <c r="M1147" s="402">
        <v>32960.81</v>
      </c>
      <c r="N1147" s="170">
        <v>1</v>
      </c>
      <c r="O1147" s="170">
        <v>6</v>
      </c>
      <c r="P1147" s="402">
        <v>16306.8</v>
      </c>
    </row>
    <row r="1148" spans="1:16" ht="22.5" x14ac:dyDescent="0.2">
      <c r="A1148" s="406" t="s">
        <v>17736</v>
      </c>
      <c r="B1148" s="406" t="s">
        <v>2595</v>
      </c>
      <c r="C1148" s="170" t="s">
        <v>2594</v>
      </c>
      <c r="D1148" s="405" t="s">
        <v>19151</v>
      </c>
      <c r="E1148" s="404">
        <v>15600</v>
      </c>
      <c r="F1148" s="434">
        <v>7266352</v>
      </c>
      <c r="G1148" s="403" t="s">
        <v>19150</v>
      </c>
      <c r="H1148" s="170" t="s">
        <v>6299</v>
      </c>
      <c r="I1148" s="170" t="s">
        <v>2602</v>
      </c>
      <c r="J1148" s="155" t="s">
        <v>6299</v>
      </c>
      <c r="K1148" s="170">
        <v>1</v>
      </c>
      <c r="L1148" s="170">
        <v>0</v>
      </c>
      <c r="M1148" s="402">
        <v>2834</v>
      </c>
      <c r="N1148" s="170"/>
      <c r="O1148" s="402">
        <v>0</v>
      </c>
      <c r="P1148" s="402"/>
    </row>
    <row r="1149" spans="1:16" ht="22.5" x14ac:dyDescent="0.2">
      <c r="A1149" s="406" t="s">
        <v>17736</v>
      </c>
      <c r="B1149" s="406" t="s">
        <v>2595</v>
      </c>
      <c r="C1149" s="170" t="s">
        <v>2594</v>
      </c>
      <c r="D1149" s="405" t="s">
        <v>19149</v>
      </c>
      <c r="E1149" s="404">
        <v>12000</v>
      </c>
      <c r="F1149" s="434">
        <v>70430615</v>
      </c>
      <c r="G1149" s="403" t="s">
        <v>19148</v>
      </c>
      <c r="H1149" s="170" t="s">
        <v>6299</v>
      </c>
      <c r="I1149" s="170" t="s">
        <v>2602</v>
      </c>
      <c r="J1149" s="155" t="s">
        <v>6299</v>
      </c>
      <c r="K1149" s="170">
        <v>1</v>
      </c>
      <c r="L1149" s="170">
        <v>3</v>
      </c>
      <c r="M1149" s="402">
        <v>37022.449999999997</v>
      </c>
      <c r="N1149" s="170">
        <v>1</v>
      </c>
      <c r="O1149" s="170">
        <v>3</v>
      </c>
      <c r="P1149" s="402">
        <v>31061.399999999998</v>
      </c>
    </row>
    <row r="1150" spans="1:16" ht="22.5" x14ac:dyDescent="0.2">
      <c r="A1150" s="406" t="s">
        <v>17736</v>
      </c>
      <c r="B1150" s="406" t="s">
        <v>2595</v>
      </c>
      <c r="C1150" s="170" t="s">
        <v>2594</v>
      </c>
      <c r="D1150" s="405" t="s">
        <v>6304</v>
      </c>
      <c r="E1150" s="404">
        <v>6000</v>
      </c>
      <c r="F1150" s="434">
        <v>47484901</v>
      </c>
      <c r="G1150" s="403" t="s">
        <v>19147</v>
      </c>
      <c r="H1150" s="170" t="s">
        <v>2661</v>
      </c>
      <c r="I1150" s="170" t="s">
        <v>2602</v>
      </c>
      <c r="J1150" s="155" t="s">
        <v>2661</v>
      </c>
      <c r="K1150" s="170">
        <v>1</v>
      </c>
      <c r="L1150" s="170">
        <v>9</v>
      </c>
      <c r="M1150" s="402">
        <v>56099.5</v>
      </c>
      <c r="N1150" s="170">
        <v>1</v>
      </c>
      <c r="O1150" s="170">
        <v>6</v>
      </c>
      <c r="P1150" s="402">
        <v>37306.800000000003</v>
      </c>
    </row>
    <row r="1151" spans="1:16" ht="22.5" x14ac:dyDescent="0.2">
      <c r="A1151" s="406" t="s">
        <v>17736</v>
      </c>
      <c r="B1151" s="406" t="s">
        <v>2595</v>
      </c>
      <c r="C1151" s="170" t="s">
        <v>2594</v>
      </c>
      <c r="D1151" s="405" t="s">
        <v>18907</v>
      </c>
      <c r="E1151" s="404">
        <v>7000</v>
      </c>
      <c r="F1151" s="434">
        <v>43633502</v>
      </c>
      <c r="G1151" s="403" t="s">
        <v>19146</v>
      </c>
      <c r="H1151" s="170" t="s">
        <v>2597</v>
      </c>
      <c r="I1151" s="170" t="s">
        <v>2602</v>
      </c>
      <c r="J1151" s="155" t="s">
        <v>2597</v>
      </c>
      <c r="K1151" s="170">
        <v>1</v>
      </c>
      <c r="L1151" s="170">
        <v>12</v>
      </c>
      <c r="M1151" s="402">
        <v>81473.23</v>
      </c>
      <c r="N1151" s="170">
        <v>1</v>
      </c>
      <c r="O1151" s="170">
        <v>6</v>
      </c>
      <c r="P1151" s="402">
        <v>42600.3</v>
      </c>
    </row>
    <row r="1152" spans="1:16" ht="22.5" x14ac:dyDescent="0.2">
      <c r="A1152" s="406" t="s">
        <v>17736</v>
      </c>
      <c r="B1152" s="406" t="s">
        <v>2595</v>
      </c>
      <c r="C1152" s="170" t="s">
        <v>2594</v>
      </c>
      <c r="D1152" s="405" t="s">
        <v>19145</v>
      </c>
      <c r="E1152" s="404">
        <v>5000</v>
      </c>
      <c r="F1152" s="434">
        <v>1317779</v>
      </c>
      <c r="G1152" s="403" t="s">
        <v>19144</v>
      </c>
      <c r="H1152" s="170" t="s">
        <v>2753</v>
      </c>
      <c r="I1152" s="170" t="s">
        <v>2602</v>
      </c>
      <c r="J1152" s="155" t="s">
        <v>2753</v>
      </c>
      <c r="K1152" s="170">
        <v>1</v>
      </c>
      <c r="L1152" s="170">
        <v>12</v>
      </c>
      <c r="M1152" s="402">
        <v>62968.97</v>
      </c>
      <c r="N1152" s="170">
        <v>1</v>
      </c>
      <c r="O1152" s="170">
        <v>6</v>
      </c>
      <c r="P1152" s="402">
        <v>31306.799999999996</v>
      </c>
    </row>
    <row r="1153" spans="1:16" ht="22.5" x14ac:dyDescent="0.2">
      <c r="A1153" s="406" t="s">
        <v>17736</v>
      </c>
      <c r="B1153" s="406" t="s">
        <v>2595</v>
      </c>
      <c r="C1153" s="170" t="s">
        <v>2594</v>
      </c>
      <c r="D1153" s="405" t="s">
        <v>19143</v>
      </c>
      <c r="E1153" s="404">
        <v>5000</v>
      </c>
      <c r="F1153" s="434">
        <v>41213448</v>
      </c>
      <c r="G1153" s="403" t="s">
        <v>19142</v>
      </c>
      <c r="H1153" s="170" t="s">
        <v>2753</v>
      </c>
      <c r="I1153" s="170" t="s">
        <v>2602</v>
      </c>
      <c r="J1153" s="155" t="s">
        <v>2753</v>
      </c>
      <c r="K1153" s="170">
        <v>1</v>
      </c>
      <c r="L1153" s="170">
        <v>12</v>
      </c>
      <c r="M1153" s="402">
        <v>62979.040000000001</v>
      </c>
      <c r="N1153" s="170">
        <v>1</v>
      </c>
      <c r="O1153" s="170">
        <v>6</v>
      </c>
      <c r="P1153" s="402">
        <v>31306.799999999996</v>
      </c>
    </row>
    <row r="1154" spans="1:16" ht="22.5" x14ac:dyDescent="0.2">
      <c r="A1154" s="406" t="s">
        <v>17736</v>
      </c>
      <c r="B1154" s="406" t="s">
        <v>2595</v>
      </c>
      <c r="C1154" s="170" t="s">
        <v>2594</v>
      </c>
      <c r="D1154" s="405" t="s">
        <v>17946</v>
      </c>
      <c r="E1154" s="404">
        <v>8000</v>
      </c>
      <c r="F1154" s="434">
        <v>70599363</v>
      </c>
      <c r="G1154" s="403" t="s">
        <v>19141</v>
      </c>
      <c r="H1154" s="170" t="s">
        <v>2627</v>
      </c>
      <c r="I1154" s="170" t="s">
        <v>2602</v>
      </c>
      <c r="J1154" s="155" t="s">
        <v>2627</v>
      </c>
      <c r="K1154" s="170">
        <v>1</v>
      </c>
      <c r="L1154" s="170">
        <v>12</v>
      </c>
      <c r="M1154" s="402">
        <v>98451.42</v>
      </c>
      <c r="N1154" s="170">
        <v>1</v>
      </c>
      <c r="O1154" s="170">
        <v>6</v>
      </c>
      <c r="P1154" s="402">
        <v>49306.8</v>
      </c>
    </row>
    <row r="1155" spans="1:16" ht="22.5" x14ac:dyDescent="0.2">
      <c r="A1155" s="406" t="s">
        <v>17736</v>
      </c>
      <c r="B1155" s="406" t="s">
        <v>2595</v>
      </c>
      <c r="C1155" s="170" t="s">
        <v>2594</v>
      </c>
      <c r="D1155" s="405" t="s">
        <v>17779</v>
      </c>
      <c r="E1155" s="404">
        <v>7000</v>
      </c>
      <c r="F1155" s="434">
        <v>43910859</v>
      </c>
      <c r="G1155" s="403" t="s">
        <v>19140</v>
      </c>
      <c r="H1155" s="170" t="s">
        <v>2661</v>
      </c>
      <c r="I1155" s="170" t="s">
        <v>2602</v>
      </c>
      <c r="J1155" s="155" t="s">
        <v>2661</v>
      </c>
      <c r="K1155" s="170">
        <v>1</v>
      </c>
      <c r="L1155" s="170">
        <v>12</v>
      </c>
      <c r="M1155" s="402">
        <v>86704.46</v>
      </c>
      <c r="N1155" s="170">
        <v>1</v>
      </c>
      <c r="O1155" s="170">
        <v>6</v>
      </c>
      <c r="P1155" s="402">
        <v>43306.8</v>
      </c>
    </row>
    <row r="1156" spans="1:16" ht="22.5" x14ac:dyDescent="0.2">
      <c r="A1156" s="406" t="s">
        <v>17736</v>
      </c>
      <c r="B1156" s="406" t="s">
        <v>2595</v>
      </c>
      <c r="C1156" s="170" t="s">
        <v>2594</v>
      </c>
      <c r="D1156" s="405" t="s">
        <v>19139</v>
      </c>
      <c r="E1156" s="404">
        <v>9000</v>
      </c>
      <c r="F1156" s="434">
        <v>45851616</v>
      </c>
      <c r="G1156" s="403" t="s">
        <v>19138</v>
      </c>
      <c r="H1156" s="170" t="s">
        <v>2768</v>
      </c>
      <c r="I1156" s="170" t="s">
        <v>2602</v>
      </c>
      <c r="J1156" s="155" t="s">
        <v>2768</v>
      </c>
      <c r="K1156" s="170">
        <v>1</v>
      </c>
      <c r="L1156" s="170">
        <v>12</v>
      </c>
      <c r="M1156" s="402">
        <v>110444.18</v>
      </c>
      <c r="N1156" s="170">
        <v>1</v>
      </c>
      <c r="O1156" s="170">
        <v>6</v>
      </c>
      <c r="P1156" s="402">
        <v>55306.8</v>
      </c>
    </row>
    <row r="1157" spans="1:16" ht="22.5" x14ac:dyDescent="0.2">
      <c r="A1157" s="406" t="s">
        <v>17736</v>
      </c>
      <c r="B1157" s="406" t="s">
        <v>2595</v>
      </c>
      <c r="C1157" s="170" t="s">
        <v>2594</v>
      </c>
      <c r="D1157" s="405" t="s">
        <v>19137</v>
      </c>
      <c r="E1157" s="404">
        <v>10000</v>
      </c>
      <c r="F1157" s="434">
        <v>40872766</v>
      </c>
      <c r="G1157" s="403" t="s">
        <v>19136</v>
      </c>
      <c r="H1157" s="170" t="s">
        <v>2753</v>
      </c>
      <c r="I1157" s="170" t="s">
        <v>2602</v>
      </c>
      <c r="J1157" s="155" t="s">
        <v>2753</v>
      </c>
      <c r="K1157" s="170">
        <v>1</v>
      </c>
      <c r="L1157" s="170">
        <v>12</v>
      </c>
      <c r="M1157" s="402">
        <v>118089.86</v>
      </c>
      <c r="N1157" s="170">
        <v>1</v>
      </c>
      <c r="O1157" s="170">
        <v>6</v>
      </c>
      <c r="P1157" s="402">
        <v>58294.500000000007</v>
      </c>
    </row>
    <row r="1158" spans="1:16" ht="22.5" x14ac:dyDescent="0.2">
      <c r="A1158" s="406" t="s">
        <v>17736</v>
      </c>
      <c r="B1158" s="406" t="s">
        <v>2595</v>
      </c>
      <c r="C1158" s="170" t="s">
        <v>2594</v>
      </c>
      <c r="D1158" s="405" t="s">
        <v>19135</v>
      </c>
      <c r="E1158" s="404">
        <v>15600</v>
      </c>
      <c r="F1158" s="434">
        <v>19693449</v>
      </c>
      <c r="G1158" s="403" t="s">
        <v>19134</v>
      </c>
      <c r="H1158" s="170" t="s">
        <v>3443</v>
      </c>
      <c r="I1158" s="170" t="s">
        <v>2602</v>
      </c>
      <c r="J1158" s="155" t="s">
        <v>3443</v>
      </c>
      <c r="K1158" s="170"/>
      <c r="L1158" s="402">
        <v>0</v>
      </c>
      <c r="M1158" s="402"/>
      <c r="N1158" s="170">
        <v>1</v>
      </c>
      <c r="O1158" s="170">
        <v>6</v>
      </c>
      <c r="P1158" s="402">
        <v>88666.800000000017</v>
      </c>
    </row>
    <row r="1159" spans="1:16" ht="22.5" x14ac:dyDescent="0.2">
      <c r="A1159" s="406" t="s">
        <v>17736</v>
      </c>
      <c r="B1159" s="406" t="s">
        <v>2595</v>
      </c>
      <c r="C1159" s="170" t="s">
        <v>2594</v>
      </c>
      <c r="D1159" s="405" t="s">
        <v>19133</v>
      </c>
      <c r="E1159" s="404">
        <v>8000</v>
      </c>
      <c r="F1159" s="434">
        <v>44101992</v>
      </c>
      <c r="G1159" s="403" t="s">
        <v>19132</v>
      </c>
      <c r="H1159" s="170" t="s">
        <v>2597</v>
      </c>
      <c r="I1159" s="170" t="s">
        <v>2602</v>
      </c>
      <c r="J1159" s="155" t="s">
        <v>2597</v>
      </c>
      <c r="K1159" s="170">
        <v>1</v>
      </c>
      <c r="L1159" s="170">
        <v>1</v>
      </c>
      <c r="M1159" s="402">
        <v>10532.15</v>
      </c>
      <c r="N1159" s="170">
        <v>1</v>
      </c>
      <c r="O1159" s="170">
        <v>6</v>
      </c>
      <c r="P1159" s="402">
        <v>49306.8</v>
      </c>
    </row>
    <row r="1160" spans="1:16" ht="22.5" x14ac:dyDescent="0.2">
      <c r="A1160" s="406" t="s">
        <v>17736</v>
      </c>
      <c r="B1160" s="406" t="s">
        <v>2595</v>
      </c>
      <c r="C1160" s="170" t="s">
        <v>2594</v>
      </c>
      <c r="D1160" s="405" t="s">
        <v>19131</v>
      </c>
      <c r="E1160" s="404">
        <v>8000</v>
      </c>
      <c r="F1160" s="434">
        <v>5360103</v>
      </c>
      <c r="G1160" s="403" t="s">
        <v>19130</v>
      </c>
      <c r="H1160" s="170" t="s">
        <v>2753</v>
      </c>
      <c r="I1160" s="170" t="s">
        <v>2602</v>
      </c>
      <c r="J1160" s="155" t="s">
        <v>2753</v>
      </c>
      <c r="K1160" s="170">
        <v>1</v>
      </c>
      <c r="L1160" s="170">
        <v>6</v>
      </c>
      <c r="M1160" s="402">
        <v>45911.57</v>
      </c>
      <c r="N1160" s="170">
        <v>1</v>
      </c>
      <c r="O1160" s="170">
        <v>6</v>
      </c>
      <c r="P1160" s="402">
        <v>49306.8</v>
      </c>
    </row>
    <row r="1161" spans="1:16" ht="22.5" x14ac:dyDescent="0.2">
      <c r="A1161" s="406" t="s">
        <v>17736</v>
      </c>
      <c r="B1161" s="406" t="s">
        <v>2595</v>
      </c>
      <c r="C1161" s="170" t="s">
        <v>2594</v>
      </c>
      <c r="D1161" s="405" t="s">
        <v>19129</v>
      </c>
      <c r="E1161" s="404">
        <v>4570</v>
      </c>
      <c r="F1161" s="434">
        <v>6600673</v>
      </c>
      <c r="G1161" s="403" t="s">
        <v>19128</v>
      </c>
      <c r="H1161" s="170" t="s">
        <v>2627</v>
      </c>
      <c r="I1161" s="170" t="s">
        <v>2602</v>
      </c>
      <c r="J1161" s="155" t="s">
        <v>2627</v>
      </c>
      <c r="K1161" s="170">
        <v>1</v>
      </c>
      <c r="L1161" s="170">
        <v>12</v>
      </c>
      <c r="M1161" s="402">
        <v>57606.03</v>
      </c>
      <c r="N1161" s="170">
        <v>1</v>
      </c>
      <c r="O1161" s="170">
        <v>6</v>
      </c>
      <c r="P1161" s="402">
        <v>28726.799999999996</v>
      </c>
    </row>
    <row r="1162" spans="1:16" ht="22.5" x14ac:dyDescent="0.2">
      <c r="A1162" s="406" t="s">
        <v>17736</v>
      </c>
      <c r="B1162" s="406" t="s">
        <v>2595</v>
      </c>
      <c r="C1162" s="170" t="s">
        <v>2594</v>
      </c>
      <c r="D1162" s="405" t="s">
        <v>19127</v>
      </c>
      <c r="E1162" s="404">
        <v>5000</v>
      </c>
      <c r="F1162" s="434">
        <v>1234845</v>
      </c>
      <c r="G1162" s="403" t="s">
        <v>19126</v>
      </c>
      <c r="H1162" s="170" t="s">
        <v>6239</v>
      </c>
      <c r="I1162" s="170" t="s">
        <v>2602</v>
      </c>
      <c r="J1162" s="155" t="s">
        <v>6239</v>
      </c>
      <c r="K1162" s="170">
        <v>1</v>
      </c>
      <c r="L1162" s="170">
        <v>12</v>
      </c>
      <c r="M1162" s="402">
        <v>62643.64</v>
      </c>
      <c r="N1162" s="170">
        <v>1</v>
      </c>
      <c r="O1162" s="170">
        <v>3</v>
      </c>
      <c r="P1162" s="402">
        <v>15653.399999999998</v>
      </c>
    </row>
    <row r="1163" spans="1:16" ht="22.5" x14ac:dyDescent="0.2">
      <c r="A1163" s="406" t="s">
        <v>17736</v>
      </c>
      <c r="B1163" s="406" t="s">
        <v>2595</v>
      </c>
      <c r="C1163" s="170" t="s">
        <v>2594</v>
      </c>
      <c r="D1163" s="405" t="s">
        <v>19125</v>
      </c>
      <c r="E1163" s="404">
        <v>5000</v>
      </c>
      <c r="F1163" s="434">
        <v>45980656</v>
      </c>
      <c r="G1163" s="403" t="s">
        <v>19124</v>
      </c>
      <c r="H1163" s="170" t="s">
        <v>2753</v>
      </c>
      <c r="I1163" s="170" t="s">
        <v>2602</v>
      </c>
      <c r="J1163" s="155" t="s">
        <v>2753</v>
      </c>
      <c r="K1163" s="170">
        <v>1</v>
      </c>
      <c r="L1163" s="170">
        <v>3</v>
      </c>
      <c r="M1163" s="402">
        <v>16022.45</v>
      </c>
      <c r="N1163" s="170">
        <v>1</v>
      </c>
      <c r="O1163" s="170">
        <v>6</v>
      </c>
      <c r="P1163" s="402">
        <v>31306.799999999996</v>
      </c>
    </row>
    <row r="1164" spans="1:16" ht="22.5" x14ac:dyDescent="0.2">
      <c r="A1164" s="406" t="s">
        <v>17736</v>
      </c>
      <c r="B1164" s="406" t="s">
        <v>2595</v>
      </c>
      <c r="C1164" s="170" t="s">
        <v>2594</v>
      </c>
      <c r="D1164" s="405" t="s">
        <v>19123</v>
      </c>
      <c r="E1164" s="404">
        <v>8500</v>
      </c>
      <c r="F1164" s="434">
        <v>46863421</v>
      </c>
      <c r="G1164" s="403" t="s">
        <v>19122</v>
      </c>
      <c r="H1164" s="170" t="s">
        <v>6299</v>
      </c>
      <c r="I1164" s="170" t="s">
        <v>2602</v>
      </c>
      <c r="J1164" s="155" t="s">
        <v>6299</v>
      </c>
      <c r="K1164" s="170">
        <v>1</v>
      </c>
      <c r="L1164" s="170">
        <v>1</v>
      </c>
      <c r="M1164" s="402">
        <v>8697.19</v>
      </c>
      <c r="N1164" s="170"/>
      <c r="O1164" s="402">
        <v>0</v>
      </c>
      <c r="P1164" s="402"/>
    </row>
    <row r="1165" spans="1:16" ht="22.5" x14ac:dyDescent="0.2">
      <c r="A1165" s="406" t="s">
        <v>17736</v>
      </c>
      <c r="B1165" s="406" t="s">
        <v>2595</v>
      </c>
      <c r="C1165" s="170" t="s">
        <v>2594</v>
      </c>
      <c r="D1165" s="405" t="s">
        <v>19121</v>
      </c>
      <c r="E1165" s="404">
        <v>12000</v>
      </c>
      <c r="F1165" s="434">
        <v>8680470</v>
      </c>
      <c r="G1165" s="403" t="s">
        <v>19120</v>
      </c>
      <c r="H1165" s="170" t="s">
        <v>18372</v>
      </c>
      <c r="I1165" s="170" t="s">
        <v>2602</v>
      </c>
      <c r="J1165" s="155" t="s">
        <v>18372</v>
      </c>
      <c r="K1165" s="170">
        <v>1</v>
      </c>
      <c r="L1165" s="170">
        <v>12</v>
      </c>
      <c r="M1165" s="402">
        <v>146219</v>
      </c>
      <c r="N1165" s="170">
        <v>1</v>
      </c>
      <c r="O1165" s="170">
        <v>6</v>
      </c>
      <c r="P1165" s="402">
        <v>73306.8</v>
      </c>
    </row>
    <row r="1166" spans="1:16" ht="22.5" x14ac:dyDescent="0.2">
      <c r="A1166" s="406" t="s">
        <v>17736</v>
      </c>
      <c r="B1166" s="406" t="s">
        <v>2595</v>
      </c>
      <c r="C1166" s="170" t="s">
        <v>2594</v>
      </c>
      <c r="D1166" s="405" t="s">
        <v>19119</v>
      </c>
      <c r="E1166" s="404">
        <v>12000</v>
      </c>
      <c r="F1166" s="434">
        <v>43929549</v>
      </c>
      <c r="G1166" s="403" t="s">
        <v>19118</v>
      </c>
      <c r="H1166" s="170" t="s">
        <v>2661</v>
      </c>
      <c r="I1166" s="170" t="s">
        <v>2602</v>
      </c>
      <c r="J1166" s="155" t="s">
        <v>2661</v>
      </c>
      <c r="K1166" s="170"/>
      <c r="L1166" s="402">
        <v>0</v>
      </c>
      <c r="M1166" s="402"/>
      <c r="N1166" s="170">
        <v>1</v>
      </c>
      <c r="O1166" s="170">
        <v>4</v>
      </c>
      <c r="P1166" s="402">
        <v>48871.200000000004</v>
      </c>
    </row>
    <row r="1167" spans="1:16" ht="22.5" x14ac:dyDescent="0.2">
      <c r="A1167" s="406" t="s">
        <v>17736</v>
      </c>
      <c r="B1167" s="406" t="s">
        <v>2595</v>
      </c>
      <c r="C1167" s="170" t="s">
        <v>2594</v>
      </c>
      <c r="D1167" s="405" t="s">
        <v>17856</v>
      </c>
      <c r="E1167" s="404">
        <v>3500</v>
      </c>
      <c r="F1167" s="434">
        <v>45430524</v>
      </c>
      <c r="G1167" s="403" t="s">
        <v>19117</v>
      </c>
      <c r="H1167" s="170" t="s">
        <v>4810</v>
      </c>
      <c r="I1167" s="170" t="s">
        <v>2602</v>
      </c>
      <c r="J1167" s="155" t="s">
        <v>4810</v>
      </c>
      <c r="K1167" s="170">
        <v>1</v>
      </c>
      <c r="L1167" s="170">
        <v>12</v>
      </c>
      <c r="M1167" s="402">
        <v>44666</v>
      </c>
      <c r="N1167" s="170">
        <v>1</v>
      </c>
      <c r="O1167" s="170">
        <v>6</v>
      </c>
      <c r="P1167" s="402">
        <v>19606.329999999998</v>
      </c>
    </row>
    <row r="1168" spans="1:16" ht="22.5" x14ac:dyDescent="0.2">
      <c r="A1168" s="406" t="s">
        <v>17736</v>
      </c>
      <c r="B1168" s="406" t="s">
        <v>2595</v>
      </c>
      <c r="C1168" s="170" t="s">
        <v>2594</v>
      </c>
      <c r="D1168" s="405" t="s">
        <v>19116</v>
      </c>
      <c r="E1168" s="404">
        <v>12000</v>
      </c>
      <c r="F1168" s="434">
        <v>32387089</v>
      </c>
      <c r="G1168" s="403" t="s">
        <v>19115</v>
      </c>
      <c r="H1168" s="170" t="s">
        <v>2661</v>
      </c>
      <c r="I1168" s="170" t="s">
        <v>2602</v>
      </c>
      <c r="J1168" s="155" t="s">
        <v>2661</v>
      </c>
      <c r="K1168" s="170"/>
      <c r="L1168" s="402">
        <v>0</v>
      </c>
      <c r="M1168" s="402"/>
      <c r="N1168" s="170">
        <v>1</v>
      </c>
      <c r="O1168" s="170">
        <v>4</v>
      </c>
      <c r="P1168" s="402">
        <v>48071.200000000004</v>
      </c>
    </row>
    <row r="1169" spans="1:16" ht="22.5" x14ac:dyDescent="0.2">
      <c r="A1169" s="406" t="s">
        <v>17736</v>
      </c>
      <c r="B1169" s="406" t="s">
        <v>2595</v>
      </c>
      <c r="C1169" s="170" t="s">
        <v>2594</v>
      </c>
      <c r="D1169" s="405" t="s">
        <v>19114</v>
      </c>
      <c r="E1169" s="404">
        <v>12000</v>
      </c>
      <c r="F1169" s="434">
        <v>18149317</v>
      </c>
      <c r="G1169" s="403" t="s">
        <v>19113</v>
      </c>
      <c r="H1169" s="170" t="s">
        <v>2668</v>
      </c>
      <c r="I1169" s="170" t="s">
        <v>2602</v>
      </c>
      <c r="J1169" s="155" t="s">
        <v>2668</v>
      </c>
      <c r="K1169" s="170">
        <v>1</v>
      </c>
      <c r="L1169" s="170">
        <v>12</v>
      </c>
      <c r="M1169" s="402">
        <v>144653.22</v>
      </c>
      <c r="N1169" s="170">
        <v>1</v>
      </c>
      <c r="O1169" s="170">
        <v>6</v>
      </c>
      <c r="P1169" s="402">
        <v>72983.470000000016</v>
      </c>
    </row>
    <row r="1170" spans="1:16" ht="22.5" x14ac:dyDescent="0.2">
      <c r="A1170" s="406" t="s">
        <v>17736</v>
      </c>
      <c r="B1170" s="406" t="s">
        <v>2595</v>
      </c>
      <c r="C1170" s="170" t="s">
        <v>2594</v>
      </c>
      <c r="D1170" s="405" t="s">
        <v>19112</v>
      </c>
      <c r="E1170" s="404">
        <v>8500</v>
      </c>
      <c r="F1170" s="434">
        <v>6844750</v>
      </c>
      <c r="G1170" s="403" t="s">
        <v>19111</v>
      </c>
      <c r="H1170" s="170" t="s">
        <v>17834</v>
      </c>
      <c r="I1170" s="170" t="s">
        <v>2602</v>
      </c>
      <c r="J1170" s="155" t="s">
        <v>17834</v>
      </c>
      <c r="K1170" s="170">
        <v>1</v>
      </c>
      <c r="L1170" s="170">
        <v>12</v>
      </c>
      <c r="M1170" s="402">
        <v>104965.01</v>
      </c>
      <c r="N1170" s="170">
        <v>1</v>
      </c>
      <c r="O1170" s="170">
        <v>6</v>
      </c>
      <c r="P1170" s="402">
        <v>52306.8</v>
      </c>
    </row>
    <row r="1171" spans="1:16" ht="22.5" x14ac:dyDescent="0.2">
      <c r="A1171" s="406" t="s">
        <v>17736</v>
      </c>
      <c r="B1171" s="406" t="s">
        <v>2595</v>
      </c>
      <c r="C1171" s="170" t="s">
        <v>2594</v>
      </c>
      <c r="D1171" s="405" t="s">
        <v>19110</v>
      </c>
      <c r="E1171" s="404">
        <v>10000</v>
      </c>
      <c r="F1171" s="434">
        <v>40048587</v>
      </c>
      <c r="G1171" s="403" t="s">
        <v>19109</v>
      </c>
      <c r="H1171" s="170" t="s">
        <v>18329</v>
      </c>
      <c r="I1171" s="170" t="s">
        <v>2602</v>
      </c>
      <c r="J1171" s="155" t="s">
        <v>18329</v>
      </c>
      <c r="K1171" s="170"/>
      <c r="L1171" s="402">
        <v>0</v>
      </c>
      <c r="M1171" s="402"/>
      <c r="N1171" s="170">
        <v>1</v>
      </c>
      <c r="O1171" s="170">
        <v>6</v>
      </c>
      <c r="P1171" s="402">
        <v>59306.8</v>
      </c>
    </row>
    <row r="1172" spans="1:16" ht="22.5" x14ac:dyDescent="0.2">
      <c r="A1172" s="406" t="s">
        <v>17736</v>
      </c>
      <c r="B1172" s="406" t="s">
        <v>2595</v>
      </c>
      <c r="C1172" s="170" t="s">
        <v>2594</v>
      </c>
      <c r="D1172" s="405" t="s">
        <v>19108</v>
      </c>
      <c r="E1172" s="404">
        <v>4000</v>
      </c>
      <c r="F1172" s="434">
        <v>10021310</v>
      </c>
      <c r="G1172" s="403" t="s">
        <v>19107</v>
      </c>
      <c r="H1172" s="170" t="s">
        <v>19106</v>
      </c>
      <c r="I1172" s="170" t="s">
        <v>17747</v>
      </c>
      <c r="J1172" s="155" t="s">
        <v>19106</v>
      </c>
      <c r="K1172" s="170">
        <v>1</v>
      </c>
      <c r="L1172" s="170">
        <v>12</v>
      </c>
      <c r="M1172" s="402">
        <v>50901.19</v>
      </c>
      <c r="N1172" s="170">
        <v>1</v>
      </c>
      <c r="O1172" s="170">
        <v>6</v>
      </c>
      <c r="P1172" s="402">
        <v>25207.629999999994</v>
      </c>
    </row>
    <row r="1173" spans="1:16" ht="22.5" x14ac:dyDescent="0.2">
      <c r="A1173" s="406" t="s">
        <v>17736</v>
      </c>
      <c r="B1173" s="406" t="s">
        <v>2595</v>
      </c>
      <c r="C1173" s="170" t="s">
        <v>2594</v>
      </c>
      <c r="D1173" s="405" t="s">
        <v>19105</v>
      </c>
      <c r="E1173" s="404">
        <v>5000</v>
      </c>
      <c r="F1173" s="434">
        <v>48070956</v>
      </c>
      <c r="G1173" s="403" t="s">
        <v>19104</v>
      </c>
      <c r="H1173" s="170" t="s">
        <v>17815</v>
      </c>
      <c r="I1173" s="170" t="s">
        <v>2589</v>
      </c>
      <c r="J1173" s="155" t="s">
        <v>17815</v>
      </c>
      <c r="K1173" s="170">
        <v>1</v>
      </c>
      <c r="L1173" s="170">
        <v>8</v>
      </c>
      <c r="M1173" s="402">
        <v>38968.76</v>
      </c>
      <c r="N1173" s="170">
        <v>1</v>
      </c>
      <c r="O1173" s="170">
        <v>6</v>
      </c>
      <c r="P1173" s="402">
        <v>36323.47</v>
      </c>
    </row>
    <row r="1174" spans="1:16" ht="22.5" x14ac:dyDescent="0.2">
      <c r="A1174" s="406" t="s">
        <v>17736</v>
      </c>
      <c r="B1174" s="406" t="s">
        <v>2595</v>
      </c>
      <c r="C1174" s="170" t="s">
        <v>2594</v>
      </c>
      <c r="D1174" s="405" t="s">
        <v>19103</v>
      </c>
      <c r="E1174" s="404">
        <v>5000</v>
      </c>
      <c r="F1174" s="434">
        <v>46762386</v>
      </c>
      <c r="G1174" s="403" t="s">
        <v>19102</v>
      </c>
      <c r="H1174" s="170" t="s">
        <v>2627</v>
      </c>
      <c r="I1174" s="170" t="s">
        <v>2602</v>
      </c>
      <c r="J1174" s="155" t="s">
        <v>2627</v>
      </c>
      <c r="K1174" s="170">
        <v>1</v>
      </c>
      <c r="L1174" s="170">
        <v>12</v>
      </c>
      <c r="M1174" s="402">
        <v>62989.8</v>
      </c>
      <c r="N1174" s="170">
        <v>1</v>
      </c>
      <c r="O1174" s="170">
        <v>6</v>
      </c>
      <c r="P1174" s="402">
        <v>31306.799999999996</v>
      </c>
    </row>
    <row r="1175" spans="1:16" ht="22.5" x14ac:dyDescent="0.2">
      <c r="A1175" s="406" t="s">
        <v>17736</v>
      </c>
      <c r="B1175" s="406" t="s">
        <v>2595</v>
      </c>
      <c r="C1175" s="170" t="s">
        <v>2594</v>
      </c>
      <c r="D1175" s="405" t="s">
        <v>19101</v>
      </c>
      <c r="E1175" s="404">
        <v>5000</v>
      </c>
      <c r="F1175" s="434">
        <v>70858410</v>
      </c>
      <c r="G1175" s="403" t="s">
        <v>19100</v>
      </c>
      <c r="H1175" s="170" t="s">
        <v>2627</v>
      </c>
      <c r="I1175" s="170" t="s">
        <v>2602</v>
      </c>
      <c r="J1175" s="155" t="s">
        <v>2627</v>
      </c>
      <c r="K1175" s="170">
        <v>1</v>
      </c>
      <c r="L1175" s="170">
        <v>7</v>
      </c>
      <c r="M1175" s="402">
        <v>32856.300000000003</v>
      </c>
      <c r="N1175" s="170">
        <v>1</v>
      </c>
      <c r="O1175" s="170">
        <v>6</v>
      </c>
      <c r="P1175" s="402">
        <v>34688.74</v>
      </c>
    </row>
    <row r="1176" spans="1:16" ht="22.5" x14ac:dyDescent="0.2">
      <c r="A1176" s="406" t="s">
        <v>17736</v>
      </c>
      <c r="B1176" s="406" t="s">
        <v>2595</v>
      </c>
      <c r="C1176" s="170" t="s">
        <v>2594</v>
      </c>
      <c r="D1176" s="405" t="s">
        <v>19099</v>
      </c>
      <c r="E1176" s="404">
        <v>8000</v>
      </c>
      <c r="F1176" s="434">
        <v>16708279</v>
      </c>
      <c r="G1176" s="403" t="s">
        <v>19098</v>
      </c>
      <c r="H1176" s="170" t="s">
        <v>2753</v>
      </c>
      <c r="I1176" s="170" t="s">
        <v>2602</v>
      </c>
      <c r="J1176" s="155" t="s">
        <v>2753</v>
      </c>
      <c r="K1176" s="170">
        <v>1</v>
      </c>
      <c r="L1176" s="170">
        <v>1</v>
      </c>
      <c r="M1176" s="402">
        <v>10532.15</v>
      </c>
      <c r="N1176" s="170">
        <v>1</v>
      </c>
      <c r="O1176" s="170">
        <v>6</v>
      </c>
      <c r="P1176" s="402">
        <v>49306.8</v>
      </c>
    </row>
    <row r="1177" spans="1:16" ht="22.5" x14ac:dyDescent="0.2">
      <c r="A1177" s="406" t="s">
        <v>17736</v>
      </c>
      <c r="B1177" s="406" t="s">
        <v>2595</v>
      </c>
      <c r="C1177" s="170" t="s">
        <v>2594</v>
      </c>
      <c r="D1177" s="405" t="s">
        <v>19097</v>
      </c>
      <c r="E1177" s="404">
        <v>13000</v>
      </c>
      <c r="F1177" s="434">
        <v>28294541</v>
      </c>
      <c r="G1177" s="403" t="s">
        <v>19096</v>
      </c>
      <c r="H1177" s="170" t="s">
        <v>4810</v>
      </c>
      <c r="I1177" s="170" t="s">
        <v>2602</v>
      </c>
      <c r="J1177" s="155" t="s">
        <v>4810</v>
      </c>
      <c r="K1177" s="170">
        <v>1</v>
      </c>
      <c r="L1177" s="170">
        <v>3</v>
      </c>
      <c r="M1177" s="402">
        <v>40022.449999999997</v>
      </c>
      <c r="N1177" s="170">
        <v>1</v>
      </c>
      <c r="O1177" s="170">
        <v>6</v>
      </c>
      <c r="P1177" s="402">
        <v>71940.130000000019</v>
      </c>
    </row>
    <row r="1178" spans="1:16" ht="22.5" x14ac:dyDescent="0.2">
      <c r="A1178" s="406" t="s">
        <v>17736</v>
      </c>
      <c r="B1178" s="406" t="s">
        <v>2595</v>
      </c>
      <c r="C1178" s="170" t="s">
        <v>2594</v>
      </c>
      <c r="D1178" s="405" t="s">
        <v>18895</v>
      </c>
      <c r="E1178" s="404">
        <v>3000</v>
      </c>
      <c r="F1178" s="434">
        <v>17432320</v>
      </c>
      <c r="G1178" s="403" t="s">
        <v>19095</v>
      </c>
      <c r="H1178" s="170" t="s">
        <v>3525</v>
      </c>
      <c r="I1178" s="155" t="s">
        <v>6218</v>
      </c>
      <c r="J1178" s="155" t="s">
        <v>3525</v>
      </c>
      <c r="K1178" s="170">
        <v>1</v>
      </c>
      <c r="L1178" s="170">
        <v>12</v>
      </c>
      <c r="M1178" s="402">
        <v>38987.300000000003</v>
      </c>
      <c r="N1178" s="170">
        <v>1</v>
      </c>
      <c r="O1178" s="170">
        <v>2</v>
      </c>
      <c r="P1178" s="402">
        <v>7019.3</v>
      </c>
    </row>
    <row r="1179" spans="1:16" ht="22.5" x14ac:dyDescent="0.2">
      <c r="A1179" s="406" t="s">
        <v>17736</v>
      </c>
      <c r="B1179" s="406" t="s">
        <v>2595</v>
      </c>
      <c r="C1179" s="170" t="s">
        <v>2594</v>
      </c>
      <c r="D1179" s="405" t="s">
        <v>19094</v>
      </c>
      <c r="E1179" s="404">
        <v>8500</v>
      </c>
      <c r="F1179" s="434">
        <v>42838628</v>
      </c>
      <c r="G1179" s="403" t="s">
        <v>19093</v>
      </c>
      <c r="H1179" s="170" t="s">
        <v>2661</v>
      </c>
      <c r="I1179" s="170" t="s">
        <v>2602</v>
      </c>
      <c r="J1179" s="155" t="s">
        <v>2661</v>
      </c>
      <c r="K1179" s="170">
        <v>1</v>
      </c>
      <c r="L1179" s="170">
        <v>12</v>
      </c>
      <c r="M1179" s="402">
        <v>104380.02</v>
      </c>
      <c r="N1179" s="170">
        <v>1</v>
      </c>
      <c r="O1179" s="170">
        <v>6</v>
      </c>
      <c r="P1179" s="402">
        <v>52306.8</v>
      </c>
    </row>
    <row r="1180" spans="1:16" ht="22.5" x14ac:dyDescent="0.2">
      <c r="A1180" s="406" t="s">
        <v>17736</v>
      </c>
      <c r="B1180" s="406" t="s">
        <v>2595</v>
      </c>
      <c r="C1180" s="170" t="s">
        <v>2594</v>
      </c>
      <c r="D1180" s="405" t="s">
        <v>19092</v>
      </c>
      <c r="E1180" s="404">
        <v>5000</v>
      </c>
      <c r="F1180" s="434">
        <v>45376278</v>
      </c>
      <c r="G1180" s="403" t="s">
        <v>19091</v>
      </c>
      <c r="H1180" s="170" t="s">
        <v>2661</v>
      </c>
      <c r="I1180" s="170" t="s">
        <v>2602</v>
      </c>
      <c r="J1180" s="155" t="s">
        <v>2661</v>
      </c>
      <c r="K1180" s="170">
        <v>1</v>
      </c>
      <c r="L1180" s="170">
        <v>12</v>
      </c>
      <c r="M1180" s="402">
        <v>62953.34</v>
      </c>
      <c r="N1180" s="170">
        <v>1</v>
      </c>
      <c r="O1180" s="170">
        <v>6</v>
      </c>
      <c r="P1180" s="402">
        <v>31306.799999999996</v>
      </c>
    </row>
    <row r="1181" spans="1:16" ht="22.5" x14ac:dyDescent="0.2">
      <c r="A1181" s="406" t="s">
        <v>17736</v>
      </c>
      <c r="B1181" s="406" t="s">
        <v>2595</v>
      </c>
      <c r="C1181" s="170" t="s">
        <v>2594</v>
      </c>
      <c r="D1181" s="405" t="s">
        <v>19090</v>
      </c>
      <c r="E1181" s="404">
        <v>1500</v>
      </c>
      <c r="F1181" s="434">
        <v>6010301</v>
      </c>
      <c r="G1181" s="403" t="s">
        <v>19089</v>
      </c>
      <c r="H1181" s="170" t="s">
        <v>3386</v>
      </c>
      <c r="I1181" s="170" t="s">
        <v>17747</v>
      </c>
      <c r="J1181" s="155" t="s">
        <v>3386</v>
      </c>
      <c r="K1181" s="170">
        <v>1</v>
      </c>
      <c r="L1181" s="170">
        <v>12</v>
      </c>
      <c r="M1181" s="402">
        <v>20720</v>
      </c>
      <c r="N1181" s="170">
        <v>1</v>
      </c>
      <c r="O1181" s="170">
        <v>6</v>
      </c>
      <c r="P1181" s="402">
        <v>9810</v>
      </c>
    </row>
    <row r="1182" spans="1:16" ht="22.5" x14ac:dyDescent="0.2">
      <c r="A1182" s="406" t="s">
        <v>17736</v>
      </c>
      <c r="B1182" s="406" t="s">
        <v>2595</v>
      </c>
      <c r="C1182" s="170" t="s">
        <v>2594</v>
      </c>
      <c r="D1182" s="405" t="s">
        <v>19088</v>
      </c>
      <c r="E1182" s="404">
        <v>8000</v>
      </c>
      <c r="F1182" s="434">
        <v>42726098</v>
      </c>
      <c r="G1182" s="403" t="s">
        <v>19087</v>
      </c>
      <c r="H1182" s="170" t="s">
        <v>19086</v>
      </c>
      <c r="I1182" s="170" t="s">
        <v>2589</v>
      </c>
      <c r="J1182" s="155" t="s">
        <v>19086</v>
      </c>
      <c r="K1182" s="170"/>
      <c r="L1182" s="402">
        <v>0</v>
      </c>
      <c r="M1182" s="402"/>
      <c r="N1182" s="170">
        <v>1</v>
      </c>
      <c r="O1182" s="170">
        <v>2</v>
      </c>
      <c r="P1182" s="402">
        <v>15804.26</v>
      </c>
    </row>
    <row r="1183" spans="1:16" ht="22.5" x14ac:dyDescent="0.2">
      <c r="A1183" s="406" t="s">
        <v>17736</v>
      </c>
      <c r="B1183" s="406" t="s">
        <v>2595</v>
      </c>
      <c r="C1183" s="170" t="s">
        <v>2594</v>
      </c>
      <c r="D1183" s="405" t="s">
        <v>19085</v>
      </c>
      <c r="E1183" s="404">
        <v>13500</v>
      </c>
      <c r="F1183" s="434">
        <v>6665792</v>
      </c>
      <c r="G1183" s="403" t="s">
        <v>19084</v>
      </c>
      <c r="H1183" s="170" t="s">
        <v>2768</v>
      </c>
      <c r="I1183" s="170" t="s">
        <v>2602</v>
      </c>
      <c r="J1183" s="155" t="s">
        <v>2768</v>
      </c>
      <c r="K1183" s="170">
        <v>1</v>
      </c>
      <c r="L1183" s="170">
        <v>9</v>
      </c>
      <c r="M1183" s="402">
        <v>120817.56999999999</v>
      </c>
      <c r="N1183" s="170">
        <v>1</v>
      </c>
      <c r="O1183" s="170">
        <v>6</v>
      </c>
      <c r="P1183" s="402">
        <v>82306.800000000017</v>
      </c>
    </row>
    <row r="1184" spans="1:16" ht="22.5" x14ac:dyDescent="0.2">
      <c r="A1184" s="406" t="s">
        <v>17736</v>
      </c>
      <c r="B1184" s="406" t="s">
        <v>2595</v>
      </c>
      <c r="C1184" s="170" t="s">
        <v>2594</v>
      </c>
      <c r="D1184" s="405" t="s">
        <v>19083</v>
      </c>
      <c r="E1184" s="404">
        <v>12000</v>
      </c>
      <c r="F1184" s="434">
        <v>7490839</v>
      </c>
      <c r="G1184" s="403" t="s">
        <v>19082</v>
      </c>
      <c r="H1184" s="170" t="s">
        <v>19081</v>
      </c>
      <c r="I1184" s="170" t="s">
        <v>2602</v>
      </c>
      <c r="J1184" s="155" t="s">
        <v>19081</v>
      </c>
      <c r="K1184" s="170">
        <v>1</v>
      </c>
      <c r="L1184" s="170">
        <v>3</v>
      </c>
      <c r="M1184" s="402">
        <v>37022.449999999997</v>
      </c>
      <c r="N1184" s="170">
        <v>1</v>
      </c>
      <c r="O1184" s="170">
        <v>4</v>
      </c>
      <c r="P1184" s="402">
        <v>42871.200000000004</v>
      </c>
    </row>
    <row r="1185" spans="1:16" ht="22.5" x14ac:dyDescent="0.2">
      <c r="A1185" s="406" t="s">
        <v>17736</v>
      </c>
      <c r="B1185" s="406" t="s">
        <v>2595</v>
      </c>
      <c r="C1185" s="170" t="s">
        <v>2594</v>
      </c>
      <c r="D1185" s="405" t="s">
        <v>19080</v>
      </c>
      <c r="E1185" s="404">
        <v>12000</v>
      </c>
      <c r="F1185" s="434">
        <v>41309078</v>
      </c>
      <c r="G1185" s="403" t="s">
        <v>19079</v>
      </c>
      <c r="H1185" s="170" t="s">
        <v>2661</v>
      </c>
      <c r="I1185" s="170" t="s">
        <v>2602</v>
      </c>
      <c r="J1185" s="155" t="s">
        <v>2661</v>
      </c>
      <c r="K1185" s="170">
        <v>1</v>
      </c>
      <c r="L1185" s="170">
        <v>3</v>
      </c>
      <c r="M1185" s="402">
        <v>37022.449999999997</v>
      </c>
      <c r="N1185" s="170">
        <v>1</v>
      </c>
      <c r="O1185" s="170">
        <v>6</v>
      </c>
      <c r="P1185" s="402">
        <v>73306.8</v>
      </c>
    </row>
    <row r="1186" spans="1:16" ht="22.5" x14ac:dyDescent="0.2">
      <c r="A1186" s="406" t="s">
        <v>17736</v>
      </c>
      <c r="B1186" s="406" t="s">
        <v>2595</v>
      </c>
      <c r="C1186" s="170" t="s">
        <v>2594</v>
      </c>
      <c r="D1186" s="405" t="s">
        <v>19078</v>
      </c>
      <c r="E1186" s="404">
        <v>9000</v>
      </c>
      <c r="F1186" s="434">
        <v>42132573</v>
      </c>
      <c r="G1186" s="403" t="s">
        <v>19077</v>
      </c>
      <c r="H1186" s="170" t="s">
        <v>2597</v>
      </c>
      <c r="I1186" s="170" t="s">
        <v>2602</v>
      </c>
      <c r="J1186" s="155" t="s">
        <v>2597</v>
      </c>
      <c r="K1186" s="170">
        <v>1</v>
      </c>
      <c r="L1186" s="170">
        <v>12</v>
      </c>
      <c r="M1186" s="402">
        <v>110547.93</v>
      </c>
      <c r="N1186" s="170">
        <v>1</v>
      </c>
      <c r="O1186" s="170">
        <v>6</v>
      </c>
      <c r="P1186" s="402">
        <v>55306.8</v>
      </c>
    </row>
    <row r="1187" spans="1:16" ht="22.5" x14ac:dyDescent="0.2">
      <c r="A1187" s="406" t="s">
        <v>17736</v>
      </c>
      <c r="B1187" s="406" t="s">
        <v>2595</v>
      </c>
      <c r="C1187" s="170" t="s">
        <v>2594</v>
      </c>
      <c r="D1187" s="405" t="s">
        <v>19076</v>
      </c>
      <c r="E1187" s="404">
        <v>4550</v>
      </c>
      <c r="F1187" s="434">
        <v>42212019</v>
      </c>
      <c r="G1187" s="403" t="s">
        <v>19075</v>
      </c>
      <c r="H1187" s="170" t="s">
        <v>2753</v>
      </c>
      <c r="I1187" s="170" t="s">
        <v>2602</v>
      </c>
      <c r="J1187" s="155" t="s">
        <v>2753</v>
      </c>
      <c r="K1187" s="170">
        <v>1</v>
      </c>
      <c r="L1187" s="170">
        <v>12</v>
      </c>
      <c r="M1187" s="402">
        <v>57589.8</v>
      </c>
      <c r="N1187" s="170">
        <v>1</v>
      </c>
      <c r="O1187" s="170">
        <v>6</v>
      </c>
      <c r="P1187" s="402">
        <v>28606.799999999996</v>
      </c>
    </row>
    <row r="1188" spans="1:16" ht="22.5" x14ac:dyDescent="0.2">
      <c r="A1188" s="406" t="s">
        <v>17736</v>
      </c>
      <c r="B1188" s="406" t="s">
        <v>2595</v>
      </c>
      <c r="C1188" s="170" t="s">
        <v>2594</v>
      </c>
      <c r="D1188" s="405" t="s">
        <v>18175</v>
      </c>
      <c r="E1188" s="404">
        <v>7000</v>
      </c>
      <c r="F1188" s="434">
        <v>19082185</v>
      </c>
      <c r="G1188" s="403" t="s">
        <v>19074</v>
      </c>
      <c r="H1188" s="170" t="s">
        <v>17887</v>
      </c>
      <c r="I1188" s="170" t="s">
        <v>2602</v>
      </c>
      <c r="J1188" s="155" t="s">
        <v>17887</v>
      </c>
      <c r="K1188" s="170">
        <v>1</v>
      </c>
      <c r="L1188" s="170">
        <v>12</v>
      </c>
      <c r="M1188" s="402">
        <v>82430.55</v>
      </c>
      <c r="N1188" s="170">
        <v>1</v>
      </c>
      <c r="O1188" s="170">
        <v>6</v>
      </c>
      <c r="P1188" s="402">
        <v>43306.8</v>
      </c>
    </row>
    <row r="1189" spans="1:16" ht="22.5" x14ac:dyDescent="0.2">
      <c r="A1189" s="406" t="s">
        <v>17736</v>
      </c>
      <c r="B1189" s="406" t="s">
        <v>2595</v>
      </c>
      <c r="C1189" s="170" t="s">
        <v>2594</v>
      </c>
      <c r="D1189" s="405" t="s">
        <v>19073</v>
      </c>
      <c r="E1189" s="404">
        <v>8000</v>
      </c>
      <c r="F1189" s="434">
        <v>70005817</v>
      </c>
      <c r="G1189" s="403" t="s">
        <v>19072</v>
      </c>
      <c r="H1189" s="170" t="s">
        <v>6299</v>
      </c>
      <c r="I1189" s="170" t="s">
        <v>2602</v>
      </c>
      <c r="J1189" s="155" t="s">
        <v>6299</v>
      </c>
      <c r="K1189" s="170">
        <v>1</v>
      </c>
      <c r="L1189" s="170">
        <v>11</v>
      </c>
      <c r="M1189" s="402">
        <v>85328.17</v>
      </c>
      <c r="N1189" s="170"/>
      <c r="O1189" s="402">
        <v>0</v>
      </c>
      <c r="P1189" s="402"/>
    </row>
    <row r="1190" spans="1:16" ht="22.5" x14ac:dyDescent="0.2">
      <c r="A1190" s="406" t="s">
        <v>17736</v>
      </c>
      <c r="B1190" s="406" t="s">
        <v>2595</v>
      </c>
      <c r="C1190" s="170" t="s">
        <v>2594</v>
      </c>
      <c r="D1190" s="405" t="s">
        <v>19071</v>
      </c>
      <c r="E1190" s="404">
        <v>11000</v>
      </c>
      <c r="F1190" s="434">
        <v>9538852</v>
      </c>
      <c r="G1190" s="403" t="s">
        <v>19070</v>
      </c>
      <c r="H1190" s="170" t="s">
        <v>2897</v>
      </c>
      <c r="I1190" s="170" t="s">
        <v>2589</v>
      </c>
      <c r="J1190" s="155" t="s">
        <v>2897</v>
      </c>
      <c r="K1190" s="170">
        <v>1</v>
      </c>
      <c r="L1190" s="170">
        <v>12</v>
      </c>
      <c r="M1190" s="402">
        <v>133670.54</v>
      </c>
      <c r="N1190" s="170">
        <v>1</v>
      </c>
      <c r="O1190" s="170">
        <v>6</v>
      </c>
      <c r="P1190" s="402">
        <v>67275.48000000001</v>
      </c>
    </row>
    <row r="1191" spans="1:16" ht="22.5" x14ac:dyDescent="0.2">
      <c r="A1191" s="406" t="s">
        <v>17736</v>
      </c>
      <c r="B1191" s="406" t="s">
        <v>2595</v>
      </c>
      <c r="C1191" s="170" t="s">
        <v>2594</v>
      </c>
      <c r="D1191" s="405" t="s">
        <v>17779</v>
      </c>
      <c r="E1191" s="404">
        <v>7000</v>
      </c>
      <c r="F1191" s="434">
        <v>43769631</v>
      </c>
      <c r="G1191" s="403" t="s">
        <v>19069</v>
      </c>
      <c r="H1191" s="170" t="s">
        <v>2661</v>
      </c>
      <c r="I1191" s="170" t="s">
        <v>2602</v>
      </c>
      <c r="J1191" s="155" t="s">
        <v>2661</v>
      </c>
      <c r="K1191" s="170">
        <v>1</v>
      </c>
      <c r="L1191" s="170">
        <v>12</v>
      </c>
      <c r="M1191" s="402">
        <v>84749.790000000008</v>
      </c>
      <c r="N1191" s="170">
        <v>1</v>
      </c>
      <c r="O1191" s="170">
        <v>6</v>
      </c>
      <c r="P1191" s="402">
        <v>43306.8</v>
      </c>
    </row>
    <row r="1192" spans="1:16" ht="22.5" x14ac:dyDescent="0.2">
      <c r="A1192" s="406" t="s">
        <v>17736</v>
      </c>
      <c r="B1192" s="406" t="s">
        <v>2595</v>
      </c>
      <c r="C1192" s="170" t="s">
        <v>2594</v>
      </c>
      <c r="D1192" s="405" t="s">
        <v>19068</v>
      </c>
      <c r="E1192" s="404">
        <v>13000</v>
      </c>
      <c r="F1192" s="434">
        <v>18070051</v>
      </c>
      <c r="G1192" s="403" t="s">
        <v>19067</v>
      </c>
      <c r="H1192" s="170" t="s">
        <v>2661</v>
      </c>
      <c r="I1192" s="170" t="s">
        <v>2602</v>
      </c>
      <c r="J1192" s="155" t="s">
        <v>2661</v>
      </c>
      <c r="K1192" s="170">
        <v>1</v>
      </c>
      <c r="L1192" s="170">
        <v>12</v>
      </c>
      <c r="M1192" s="402">
        <v>158970.84</v>
      </c>
      <c r="N1192" s="170">
        <v>1</v>
      </c>
      <c r="O1192" s="170">
        <v>6</v>
      </c>
      <c r="P1192" s="402">
        <v>79306.800000000017</v>
      </c>
    </row>
    <row r="1193" spans="1:16" ht="22.5" x14ac:dyDescent="0.2">
      <c r="A1193" s="406" t="s">
        <v>17736</v>
      </c>
      <c r="B1193" s="406" t="s">
        <v>2595</v>
      </c>
      <c r="C1193" s="170" t="s">
        <v>2594</v>
      </c>
      <c r="D1193" s="405" t="s">
        <v>18775</v>
      </c>
      <c r="E1193" s="404">
        <v>10000</v>
      </c>
      <c r="F1193" s="434">
        <v>44007990</v>
      </c>
      <c r="G1193" s="403" t="s">
        <v>19066</v>
      </c>
      <c r="H1193" s="170" t="s">
        <v>2661</v>
      </c>
      <c r="I1193" s="170" t="s">
        <v>2602</v>
      </c>
      <c r="J1193" s="155" t="s">
        <v>2661</v>
      </c>
      <c r="K1193" s="170"/>
      <c r="L1193" s="402">
        <v>0</v>
      </c>
      <c r="M1193" s="402"/>
      <c r="N1193" s="170">
        <v>1</v>
      </c>
      <c r="O1193" s="170">
        <v>1</v>
      </c>
      <c r="P1193" s="402">
        <v>14768.93</v>
      </c>
    </row>
    <row r="1194" spans="1:16" ht="22.5" x14ac:dyDescent="0.2">
      <c r="A1194" s="406" t="s">
        <v>17736</v>
      </c>
      <c r="B1194" s="406" t="s">
        <v>2595</v>
      </c>
      <c r="C1194" s="170" t="s">
        <v>2594</v>
      </c>
      <c r="D1194" s="405" t="s">
        <v>17781</v>
      </c>
      <c r="E1194" s="404">
        <v>9500</v>
      </c>
      <c r="F1194" s="434">
        <v>43371689</v>
      </c>
      <c r="G1194" s="403" t="s">
        <v>19065</v>
      </c>
      <c r="H1194" s="170" t="s">
        <v>2661</v>
      </c>
      <c r="I1194" s="170" t="s">
        <v>2602</v>
      </c>
      <c r="J1194" s="155" t="s">
        <v>2661</v>
      </c>
      <c r="K1194" s="170">
        <v>1</v>
      </c>
      <c r="L1194" s="170">
        <v>12</v>
      </c>
      <c r="M1194" s="402">
        <v>116706.13</v>
      </c>
      <c r="N1194" s="170">
        <v>1</v>
      </c>
      <c r="O1194" s="170">
        <v>6</v>
      </c>
      <c r="P1194" s="402">
        <v>58306.8</v>
      </c>
    </row>
    <row r="1195" spans="1:16" ht="22.5" x14ac:dyDescent="0.2">
      <c r="A1195" s="406" t="s">
        <v>17736</v>
      </c>
      <c r="B1195" s="406" t="s">
        <v>2595</v>
      </c>
      <c r="C1195" s="170" t="s">
        <v>2594</v>
      </c>
      <c r="D1195" s="405" t="s">
        <v>19064</v>
      </c>
      <c r="E1195" s="404">
        <v>7000</v>
      </c>
      <c r="F1195" s="434">
        <v>41769216</v>
      </c>
      <c r="G1195" s="403" t="s">
        <v>19063</v>
      </c>
      <c r="H1195" s="170" t="s">
        <v>4565</v>
      </c>
      <c r="I1195" s="170" t="s">
        <v>2589</v>
      </c>
      <c r="J1195" s="155" t="s">
        <v>4565</v>
      </c>
      <c r="K1195" s="170">
        <v>1</v>
      </c>
      <c r="L1195" s="170">
        <v>1</v>
      </c>
      <c r="M1195" s="402">
        <v>3637.7</v>
      </c>
      <c r="N1195" s="170"/>
      <c r="O1195" s="402">
        <v>0</v>
      </c>
      <c r="P1195" s="402"/>
    </row>
    <row r="1196" spans="1:16" ht="22.5" x14ac:dyDescent="0.2">
      <c r="A1196" s="406" t="s">
        <v>17736</v>
      </c>
      <c r="B1196" s="406" t="s">
        <v>2595</v>
      </c>
      <c r="C1196" s="170" t="s">
        <v>2594</v>
      </c>
      <c r="D1196" s="405" t="s">
        <v>17817</v>
      </c>
      <c r="E1196" s="404">
        <v>10000</v>
      </c>
      <c r="F1196" s="434">
        <v>41618811</v>
      </c>
      <c r="G1196" s="403" t="s">
        <v>19062</v>
      </c>
      <c r="H1196" s="170" t="s">
        <v>2627</v>
      </c>
      <c r="I1196" s="170" t="s">
        <v>2602</v>
      </c>
      <c r="J1196" s="155" t="s">
        <v>2627</v>
      </c>
      <c r="K1196" s="170">
        <v>1</v>
      </c>
      <c r="L1196" s="170">
        <v>12</v>
      </c>
      <c r="M1196" s="402">
        <v>128839.8</v>
      </c>
      <c r="N1196" s="170">
        <v>1</v>
      </c>
      <c r="O1196" s="170">
        <v>6</v>
      </c>
      <c r="P1196" s="402">
        <v>61306.8</v>
      </c>
    </row>
    <row r="1197" spans="1:16" ht="22.5" x14ac:dyDescent="0.2">
      <c r="A1197" s="406" t="s">
        <v>17736</v>
      </c>
      <c r="B1197" s="406" t="s">
        <v>2595</v>
      </c>
      <c r="C1197" s="170" t="s">
        <v>2594</v>
      </c>
      <c r="D1197" s="405" t="s">
        <v>19061</v>
      </c>
      <c r="E1197" s="404">
        <v>2000</v>
      </c>
      <c r="F1197" s="434">
        <v>72491547</v>
      </c>
      <c r="G1197" s="403" t="s">
        <v>19060</v>
      </c>
      <c r="H1197" s="170" t="s">
        <v>3549</v>
      </c>
      <c r="I1197" s="170" t="s">
        <v>2589</v>
      </c>
      <c r="J1197" s="155" t="s">
        <v>3549</v>
      </c>
      <c r="K1197" s="170">
        <v>1</v>
      </c>
      <c r="L1197" s="170">
        <v>12</v>
      </c>
      <c r="M1197" s="402">
        <v>26940.77</v>
      </c>
      <c r="N1197" s="170">
        <v>1</v>
      </c>
      <c r="O1197" s="170">
        <v>2</v>
      </c>
      <c r="P1197" s="402">
        <v>3473.36</v>
      </c>
    </row>
    <row r="1198" spans="1:16" ht="22.5" x14ac:dyDescent="0.2">
      <c r="A1198" s="406" t="s">
        <v>17736</v>
      </c>
      <c r="B1198" s="406" t="s">
        <v>2595</v>
      </c>
      <c r="C1198" s="170" t="s">
        <v>2594</v>
      </c>
      <c r="D1198" s="405" t="s">
        <v>19059</v>
      </c>
      <c r="E1198" s="404">
        <v>13000</v>
      </c>
      <c r="F1198" s="434">
        <v>41425034</v>
      </c>
      <c r="G1198" s="403" t="s">
        <v>19058</v>
      </c>
      <c r="H1198" s="170" t="s">
        <v>2661</v>
      </c>
      <c r="I1198" s="170" t="s">
        <v>2602</v>
      </c>
      <c r="J1198" s="155" t="s">
        <v>2661</v>
      </c>
      <c r="K1198" s="170"/>
      <c r="L1198" s="402">
        <v>0</v>
      </c>
      <c r="M1198" s="402"/>
      <c r="N1198" s="170">
        <v>1</v>
      </c>
      <c r="O1198" s="170">
        <v>6</v>
      </c>
      <c r="P1198" s="402">
        <v>77140.13</v>
      </c>
    </row>
    <row r="1199" spans="1:16" ht="22.5" x14ac:dyDescent="0.2">
      <c r="A1199" s="406" t="s">
        <v>17736</v>
      </c>
      <c r="B1199" s="406" t="s">
        <v>2595</v>
      </c>
      <c r="C1199" s="170" t="s">
        <v>2594</v>
      </c>
      <c r="D1199" s="405" t="s">
        <v>19057</v>
      </c>
      <c r="E1199" s="404">
        <v>3500</v>
      </c>
      <c r="F1199" s="434">
        <v>9771638</v>
      </c>
      <c r="G1199" s="403" t="s">
        <v>19056</v>
      </c>
      <c r="H1199" s="170" t="s">
        <v>3215</v>
      </c>
      <c r="I1199" s="170" t="s">
        <v>17747</v>
      </c>
      <c r="J1199" s="155" t="s">
        <v>3215</v>
      </c>
      <c r="K1199" s="170">
        <v>1</v>
      </c>
      <c r="L1199" s="170">
        <v>12</v>
      </c>
      <c r="M1199" s="402">
        <v>44989.8</v>
      </c>
      <c r="N1199" s="170">
        <v>1</v>
      </c>
      <c r="O1199" s="170">
        <v>6</v>
      </c>
      <c r="P1199" s="402">
        <v>22306.799999999996</v>
      </c>
    </row>
    <row r="1200" spans="1:16" ht="22.5" x14ac:dyDescent="0.2">
      <c r="A1200" s="406" t="s">
        <v>17736</v>
      </c>
      <c r="B1200" s="406" t="s">
        <v>2595</v>
      </c>
      <c r="C1200" s="170" t="s">
        <v>2594</v>
      </c>
      <c r="D1200" s="405" t="s">
        <v>19055</v>
      </c>
      <c r="E1200" s="404">
        <v>3000</v>
      </c>
      <c r="F1200" s="434">
        <v>25468733</v>
      </c>
      <c r="G1200" s="403" t="s">
        <v>19054</v>
      </c>
      <c r="H1200" s="170" t="s">
        <v>19053</v>
      </c>
      <c r="I1200" s="170" t="s">
        <v>17747</v>
      </c>
      <c r="J1200" s="155" t="s">
        <v>19053</v>
      </c>
      <c r="K1200" s="170">
        <v>1</v>
      </c>
      <c r="L1200" s="170">
        <v>12</v>
      </c>
      <c r="M1200" s="402">
        <v>38989.379999999997</v>
      </c>
      <c r="N1200" s="170">
        <v>1</v>
      </c>
      <c r="O1200" s="170">
        <v>6</v>
      </c>
      <c r="P1200" s="402">
        <v>19306.8</v>
      </c>
    </row>
    <row r="1201" spans="1:16" ht="22.5" x14ac:dyDescent="0.2">
      <c r="A1201" s="406" t="s">
        <v>17736</v>
      </c>
      <c r="B1201" s="406" t="s">
        <v>2595</v>
      </c>
      <c r="C1201" s="170" t="s">
        <v>2594</v>
      </c>
      <c r="D1201" s="405" t="s">
        <v>19052</v>
      </c>
      <c r="E1201" s="404">
        <v>3000</v>
      </c>
      <c r="F1201" s="434">
        <v>74609885</v>
      </c>
      <c r="G1201" s="403" t="s">
        <v>19051</v>
      </c>
      <c r="H1201" s="170" t="s">
        <v>2897</v>
      </c>
      <c r="I1201" s="170" t="s">
        <v>2589</v>
      </c>
      <c r="J1201" s="155" t="s">
        <v>2897</v>
      </c>
      <c r="K1201" s="170">
        <v>1</v>
      </c>
      <c r="L1201" s="170">
        <v>12</v>
      </c>
      <c r="M1201" s="402">
        <v>36799.35</v>
      </c>
      <c r="N1201" s="170">
        <v>1</v>
      </c>
      <c r="O1201" s="170">
        <v>6</v>
      </c>
      <c r="P1201" s="402">
        <v>19306.8</v>
      </c>
    </row>
    <row r="1202" spans="1:16" ht="22.5" x14ac:dyDescent="0.2">
      <c r="A1202" s="406" t="s">
        <v>17736</v>
      </c>
      <c r="B1202" s="406" t="s">
        <v>2595</v>
      </c>
      <c r="C1202" s="170" t="s">
        <v>2594</v>
      </c>
      <c r="D1202" s="405" t="s">
        <v>19050</v>
      </c>
      <c r="E1202" s="404">
        <v>4000</v>
      </c>
      <c r="F1202" s="434">
        <v>8886211</v>
      </c>
      <c r="G1202" s="403" t="s">
        <v>19049</v>
      </c>
      <c r="H1202" s="170" t="s">
        <v>3215</v>
      </c>
      <c r="I1202" s="170" t="s">
        <v>17747</v>
      </c>
      <c r="J1202" s="155" t="s">
        <v>3215</v>
      </c>
      <c r="K1202" s="170">
        <v>1</v>
      </c>
      <c r="L1202" s="170">
        <v>12</v>
      </c>
      <c r="M1202" s="402">
        <v>50974.53</v>
      </c>
      <c r="N1202" s="170">
        <v>1</v>
      </c>
      <c r="O1202" s="170">
        <v>6</v>
      </c>
      <c r="P1202" s="402">
        <v>25306.799999999996</v>
      </c>
    </row>
    <row r="1203" spans="1:16" ht="22.5" x14ac:dyDescent="0.2">
      <c r="A1203" s="406" t="s">
        <v>17736</v>
      </c>
      <c r="B1203" s="406" t="s">
        <v>2595</v>
      </c>
      <c r="C1203" s="170" t="s">
        <v>2594</v>
      </c>
      <c r="D1203" s="405" t="s">
        <v>19048</v>
      </c>
      <c r="E1203" s="404">
        <v>8500</v>
      </c>
      <c r="F1203" s="434">
        <v>46716164</v>
      </c>
      <c r="G1203" s="403" t="s">
        <v>19047</v>
      </c>
      <c r="H1203" s="170" t="s">
        <v>19046</v>
      </c>
      <c r="I1203" s="170" t="s">
        <v>2602</v>
      </c>
      <c r="J1203" s="155" t="s">
        <v>19046</v>
      </c>
      <c r="K1203" s="170"/>
      <c r="L1203" s="402">
        <v>0</v>
      </c>
      <c r="M1203" s="402"/>
      <c r="N1203" s="170">
        <v>1</v>
      </c>
      <c r="O1203" s="170">
        <v>6</v>
      </c>
      <c r="P1203" s="402">
        <v>49473.47</v>
      </c>
    </row>
    <row r="1204" spans="1:16" ht="22.5" x14ac:dyDescent="0.2">
      <c r="A1204" s="406" t="s">
        <v>17736</v>
      </c>
      <c r="B1204" s="406" t="s">
        <v>2595</v>
      </c>
      <c r="C1204" s="170" t="s">
        <v>2594</v>
      </c>
      <c r="D1204" s="405" t="s">
        <v>18435</v>
      </c>
      <c r="E1204" s="404">
        <v>3000</v>
      </c>
      <c r="F1204" s="434">
        <v>45120458</v>
      </c>
      <c r="G1204" s="403" t="s">
        <v>19045</v>
      </c>
      <c r="H1204" s="170" t="s">
        <v>2753</v>
      </c>
      <c r="I1204" s="170" t="s">
        <v>2602</v>
      </c>
      <c r="J1204" s="155" t="s">
        <v>2753</v>
      </c>
      <c r="K1204" s="170">
        <v>1</v>
      </c>
      <c r="L1204" s="170">
        <v>12</v>
      </c>
      <c r="M1204" s="402">
        <v>38988.76</v>
      </c>
      <c r="N1204" s="170">
        <v>1</v>
      </c>
      <c r="O1204" s="170">
        <v>6</v>
      </c>
      <c r="P1204" s="402">
        <v>19306.8</v>
      </c>
    </row>
    <row r="1205" spans="1:16" ht="22.5" x14ac:dyDescent="0.2">
      <c r="A1205" s="406" t="s">
        <v>17736</v>
      </c>
      <c r="B1205" s="406" t="s">
        <v>2595</v>
      </c>
      <c r="C1205" s="170" t="s">
        <v>2594</v>
      </c>
      <c r="D1205" s="405" t="s">
        <v>19044</v>
      </c>
      <c r="E1205" s="404">
        <v>3000</v>
      </c>
      <c r="F1205" s="434">
        <v>72484744</v>
      </c>
      <c r="G1205" s="403" t="s">
        <v>19043</v>
      </c>
      <c r="H1205" s="170" t="s">
        <v>3567</v>
      </c>
      <c r="I1205" s="170" t="s">
        <v>2589</v>
      </c>
      <c r="J1205" s="155" t="s">
        <v>3567</v>
      </c>
      <c r="K1205" s="170">
        <v>1</v>
      </c>
      <c r="L1205" s="170">
        <v>12</v>
      </c>
      <c r="M1205" s="402">
        <v>38875.65</v>
      </c>
      <c r="N1205" s="170">
        <v>1</v>
      </c>
      <c r="O1205" s="170">
        <v>6</v>
      </c>
      <c r="P1205" s="402">
        <v>18686.829999999998</v>
      </c>
    </row>
    <row r="1206" spans="1:16" ht="22.5" x14ac:dyDescent="0.2">
      <c r="A1206" s="406" t="s">
        <v>17736</v>
      </c>
      <c r="B1206" s="406" t="s">
        <v>2595</v>
      </c>
      <c r="C1206" s="170" t="s">
        <v>2594</v>
      </c>
      <c r="D1206" s="405" t="s">
        <v>18073</v>
      </c>
      <c r="E1206" s="404">
        <v>9000</v>
      </c>
      <c r="F1206" s="434">
        <v>41935004</v>
      </c>
      <c r="G1206" s="403" t="s">
        <v>19042</v>
      </c>
      <c r="H1206" s="170" t="s">
        <v>2627</v>
      </c>
      <c r="I1206" s="170" t="s">
        <v>2602</v>
      </c>
      <c r="J1206" s="155" t="s">
        <v>2627</v>
      </c>
      <c r="K1206" s="170">
        <v>1</v>
      </c>
      <c r="L1206" s="170">
        <v>12</v>
      </c>
      <c r="M1206" s="402">
        <v>110964.18</v>
      </c>
      <c r="N1206" s="170">
        <v>1</v>
      </c>
      <c r="O1206" s="170">
        <v>6</v>
      </c>
      <c r="P1206" s="402">
        <v>55306.8</v>
      </c>
    </row>
    <row r="1207" spans="1:16" ht="22.5" x14ac:dyDescent="0.2">
      <c r="A1207" s="406" t="s">
        <v>17736</v>
      </c>
      <c r="B1207" s="406" t="s">
        <v>2595</v>
      </c>
      <c r="C1207" s="170" t="s">
        <v>2594</v>
      </c>
      <c r="D1207" s="405" t="s">
        <v>19041</v>
      </c>
      <c r="E1207" s="404">
        <v>6000</v>
      </c>
      <c r="F1207" s="434">
        <v>6667500</v>
      </c>
      <c r="G1207" s="403" t="s">
        <v>19040</v>
      </c>
      <c r="H1207" s="170" t="s">
        <v>18666</v>
      </c>
      <c r="I1207" s="170" t="s">
        <v>2602</v>
      </c>
      <c r="J1207" s="155" t="s">
        <v>18666</v>
      </c>
      <c r="K1207" s="170">
        <v>1</v>
      </c>
      <c r="L1207" s="170">
        <v>12</v>
      </c>
      <c r="M1207" s="402">
        <v>74962.3</v>
      </c>
      <c r="N1207" s="170">
        <v>1</v>
      </c>
      <c r="O1207" s="170">
        <v>6</v>
      </c>
      <c r="P1207" s="402">
        <v>37306.800000000003</v>
      </c>
    </row>
    <row r="1208" spans="1:16" ht="22.5" x14ac:dyDescent="0.2">
      <c r="A1208" s="406" t="s">
        <v>17736</v>
      </c>
      <c r="B1208" s="406" t="s">
        <v>2595</v>
      </c>
      <c r="C1208" s="170" t="s">
        <v>2594</v>
      </c>
      <c r="D1208" s="405" t="s">
        <v>19039</v>
      </c>
      <c r="E1208" s="404">
        <v>12000</v>
      </c>
      <c r="F1208" s="434">
        <v>10605780</v>
      </c>
      <c r="G1208" s="403" t="s">
        <v>19038</v>
      </c>
      <c r="H1208" s="170" t="s">
        <v>2627</v>
      </c>
      <c r="I1208" s="170" t="s">
        <v>2602</v>
      </c>
      <c r="J1208" s="155" t="s">
        <v>2627</v>
      </c>
      <c r="K1208" s="170">
        <v>1</v>
      </c>
      <c r="L1208" s="170">
        <v>12</v>
      </c>
      <c r="M1208" s="402">
        <v>146966.47</v>
      </c>
      <c r="N1208" s="170">
        <v>1</v>
      </c>
      <c r="O1208" s="170">
        <v>6</v>
      </c>
      <c r="P1208" s="402">
        <v>73306.8</v>
      </c>
    </row>
    <row r="1209" spans="1:16" ht="22.5" x14ac:dyDescent="0.2">
      <c r="A1209" s="406" t="s">
        <v>17736</v>
      </c>
      <c r="B1209" s="406" t="s">
        <v>2595</v>
      </c>
      <c r="C1209" s="170" t="s">
        <v>2594</v>
      </c>
      <c r="D1209" s="405" t="s">
        <v>19037</v>
      </c>
      <c r="E1209" s="404">
        <v>7000</v>
      </c>
      <c r="F1209" s="434">
        <v>41369087</v>
      </c>
      <c r="G1209" s="403" t="s">
        <v>19036</v>
      </c>
      <c r="H1209" s="170" t="s">
        <v>19035</v>
      </c>
      <c r="I1209" s="170" t="s">
        <v>2602</v>
      </c>
      <c r="J1209" s="155" t="s">
        <v>19035</v>
      </c>
      <c r="K1209" s="170">
        <v>1</v>
      </c>
      <c r="L1209" s="170">
        <v>1</v>
      </c>
      <c r="M1209" s="402">
        <v>5140.82</v>
      </c>
      <c r="N1209" s="170"/>
      <c r="O1209" s="402">
        <v>0</v>
      </c>
      <c r="P1209" s="402"/>
    </row>
    <row r="1210" spans="1:16" ht="22.5" x14ac:dyDescent="0.2">
      <c r="A1210" s="406" t="s">
        <v>17736</v>
      </c>
      <c r="B1210" s="406" t="s">
        <v>2595</v>
      </c>
      <c r="C1210" s="170" t="s">
        <v>2594</v>
      </c>
      <c r="D1210" s="405" t="s">
        <v>17779</v>
      </c>
      <c r="E1210" s="404">
        <v>7000</v>
      </c>
      <c r="F1210" s="434">
        <v>42149201</v>
      </c>
      <c r="G1210" s="403" t="s">
        <v>19034</v>
      </c>
      <c r="H1210" s="170" t="s">
        <v>2661</v>
      </c>
      <c r="I1210" s="170" t="s">
        <v>2602</v>
      </c>
      <c r="J1210" s="155" t="s">
        <v>2661</v>
      </c>
      <c r="K1210" s="170">
        <v>1</v>
      </c>
      <c r="L1210" s="170">
        <v>11</v>
      </c>
      <c r="M1210" s="402">
        <v>74701.03</v>
      </c>
      <c r="N1210" s="170">
        <v>1</v>
      </c>
      <c r="O1210" s="170">
        <v>6</v>
      </c>
      <c r="P1210" s="402">
        <v>52777.62</v>
      </c>
    </row>
    <row r="1211" spans="1:16" ht="22.5" x14ac:dyDescent="0.2">
      <c r="A1211" s="406" t="s">
        <v>17736</v>
      </c>
      <c r="B1211" s="406" t="s">
        <v>2595</v>
      </c>
      <c r="C1211" s="170" t="s">
        <v>2594</v>
      </c>
      <c r="D1211" s="405" t="s">
        <v>4917</v>
      </c>
      <c r="E1211" s="404">
        <v>4100</v>
      </c>
      <c r="F1211" s="434">
        <v>7459249</v>
      </c>
      <c r="G1211" s="403" t="s">
        <v>19033</v>
      </c>
      <c r="H1211" s="170" t="s">
        <v>19032</v>
      </c>
      <c r="I1211" s="170" t="s">
        <v>17747</v>
      </c>
      <c r="J1211" s="155" t="s">
        <v>19032</v>
      </c>
      <c r="K1211" s="170">
        <v>1</v>
      </c>
      <c r="L1211" s="170">
        <v>12</v>
      </c>
      <c r="M1211" s="402">
        <v>52168.73</v>
      </c>
      <c r="N1211" s="170">
        <v>1</v>
      </c>
      <c r="O1211" s="170">
        <v>6</v>
      </c>
      <c r="P1211" s="402">
        <v>25906.799999999996</v>
      </c>
    </row>
    <row r="1212" spans="1:16" ht="22.5" x14ac:dyDescent="0.2">
      <c r="A1212" s="406" t="s">
        <v>17736</v>
      </c>
      <c r="B1212" s="406" t="s">
        <v>2595</v>
      </c>
      <c r="C1212" s="170" t="s">
        <v>2594</v>
      </c>
      <c r="D1212" s="405" t="s">
        <v>19031</v>
      </c>
      <c r="E1212" s="404">
        <v>5000</v>
      </c>
      <c r="F1212" s="434">
        <v>70512235</v>
      </c>
      <c r="G1212" s="403" t="s">
        <v>19030</v>
      </c>
      <c r="H1212" s="170" t="s">
        <v>2627</v>
      </c>
      <c r="I1212" s="170" t="s">
        <v>2602</v>
      </c>
      <c r="J1212" s="155" t="s">
        <v>2627</v>
      </c>
      <c r="K1212" s="170">
        <v>1</v>
      </c>
      <c r="L1212" s="170">
        <v>12</v>
      </c>
      <c r="M1212" s="402">
        <v>62554.06</v>
      </c>
      <c r="N1212" s="170">
        <v>1</v>
      </c>
      <c r="O1212" s="170">
        <v>6</v>
      </c>
      <c r="P1212" s="402">
        <v>31306.799999999996</v>
      </c>
    </row>
    <row r="1213" spans="1:16" ht="22.5" x14ac:dyDescent="0.2">
      <c r="A1213" s="406" t="s">
        <v>17736</v>
      </c>
      <c r="B1213" s="406" t="s">
        <v>2595</v>
      </c>
      <c r="C1213" s="170" t="s">
        <v>2594</v>
      </c>
      <c r="D1213" s="405" t="s">
        <v>19029</v>
      </c>
      <c r="E1213" s="404">
        <v>12500</v>
      </c>
      <c r="F1213" s="434">
        <v>7517226</v>
      </c>
      <c r="G1213" s="403" t="s">
        <v>19028</v>
      </c>
      <c r="H1213" s="170" t="s">
        <v>2661</v>
      </c>
      <c r="I1213" s="170" t="s">
        <v>2602</v>
      </c>
      <c r="J1213" s="155" t="s">
        <v>2661</v>
      </c>
      <c r="K1213" s="170">
        <v>1</v>
      </c>
      <c r="L1213" s="170">
        <v>6</v>
      </c>
      <c r="M1213" s="402">
        <v>80752.37999999999</v>
      </c>
      <c r="N1213" s="170">
        <v>1</v>
      </c>
      <c r="O1213" s="170">
        <v>6</v>
      </c>
      <c r="P1213" s="402">
        <v>76306.8</v>
      </c>
    </row>
    <row r="1214" spans="1:16" ht="22.5" x14ac:dyDescent="0.2">
      <c r="A1214" s="406" t="s">
        <v>17736</v>
      </c>
      <c r="B1214" s="406" t="s">
        <v>2595</v>
      </c>
      <c r="C1214" s="170" t="s">
        <v>2594</v>
      </c>
      <c r="D1214" s="405" t="s">
        <v>19027</v>
      </c>
      <c r="E1214" s="404">
        <v>7500</v>
      </c>
      <c r="F1214" s="434">
        <v>46156320</v>
      </c>
      <c r="G1214" s="403" t="s">
        <v>19026</v>
      </c>
      <c r="H1214" s="170" t="s">
        <v>19025</v>
      </c>
      <c r="I1214" s="170" t="s">
        <v>2602</v>
      </c>
      <c r="J1214" s="155" t="s">
        <v>19025</v>
      </c>
      <c r="K1214" s="170">
        <v>1</v>
      </c>
      <c r="L1214" s="170">
        <v>12</v>
      </c>
      <c r="M1214" s="402">
        <v>91627.38</v>
      </c>
      <c r="N1214" s="170">
        <v>1</v>
      </c>
      <c r="O1214" s="170">
        <v>6</v>
      </c>
      <c r="P1214" s="402">
        <v>46306.8</v>
      </c>
    </row>
    <row r="1215" spans="1:16" ht="22.5" x14ac:dyDescent="0.2">
      <c r="A1215" s="406" t="s">
        <v>17736</v>
      </c>
      <c r="B1215" s="406" t="s">
        <v>2595</v>
      </c>
      <c r="C1215" s="170" t="s">
        <v>2594</v>
      </c>
      <c r="D1215" s="405" t="s">
        <v>18876</v>
      </c>
      <c r="E1215" s="404">
        <v>9000</v>
      </c>
      <c r="F1215" s="434">
        <v>45709325</v>
      </c>
      <c r="G1215" s="403" t="s">
        <v>19024</v>
      </c>
      <c r="H1215" s="170" t="s">
        <v>2627</v>
      </c>
      <c r="I1215" s="170" t="s">
        <v>2602</v>
      </c>
      <c r="J1215" s="155" t="s">
        <v>2627</v>
      </c>
      <c r="K1215" s="170">
        <v>1</v>
      </c>
      <c r="L1215" s="170">
        <v>1</v>
      </c>
      <c r="M1215" s="402">
        <v>6174.15</v>
      </c>
      <c r="N1215" s="170">
        <v>1</v>
      </c>
      <c r="O1215" s="170">
        <v>6</v>
      </c>
      <c r="P1215" s="402">
        <v>55306.8</v>
      </c>
    </row>
    <row r="1216" spans="1:16" ht="22.5" x14ac:dyDescent="0.2">
      <c r="A1216" s="406" t="s">
        <v>17736</v>
      </c>
      <c r="B1216" s="406" t="s">
        <v>2595</v>
      </c>
      <c r="C1216" s="170" t="s">
        <v>2594</v>
      </c>
      <c r="D1216" s="405" t="s">
        <v>18841</v>
      </c>
      <c r="E1216" s="404">
        <v>6000</v>
      </c>
      <c r="F1216" s="434">
        <v>45884159</v>
      </c>
      <c r="G1216" s="403" t="s">
        <v>19023</v>
      </c>
      <c r="H1216" s="170" t="s">
        <v>2736</v>
      </c>
      <c r="I1216" s="170" t="s">
        <v>2602</v>
      </c>
      <c r="J1216" s="155" t="s">
        <v>2736</v>
      </c>
      <c r="K1216" s="170">
        <v>1</v>
      </c>
      <c r="L1216" s="170">
        <v>3</v>
      </c>
      <c r="M1216" s="402">
        <v>15574.09</v>
      </c>
      <c r="N1216" s="170"/>
      <c r="O1216" s="402">
        <v>0</v>
      </c>
      <c r="P1216" s="402"/>
    </row>
    <row r="1217" spans="1:16" ht="22.5" x14ac:dyDescent="0.2">
      <c r="A1217" s="406" t="s">
        <v>17736</v>
      </c>
      <c r="B1217" s="406" t="s">
        <v>2595</v>
      </c>
      <c r="C1217" s="170" t="s">
        <v>2594</v>
      </c>
      <c r="D1217" s="405" t="s">
        <v>16822</v>
      </c>
      <c r="E1217" s="404">
        <v>6000</v>
      </c>
      <c r="F1217" s="434">
        <v>46685375</v>
      </c>
      <c r="G1217" s="403" t="s">
        <v>11019</v>
      </c>
      <c r="H1217" s="170" t="s">
        <v>2753</v>
      </c>
      <c r="I1217" s="170" t="s">
        <v>2602</v>
      </c>
      <c r="J1217" s="155" t="s">
        <v>2753</v>
      </c>
      <c r="K1217" s="170">
        <v>1</v>
      </c>
      <c r="L1217" s="170">
        <v>2</v>
      </c>
      <c r="M1217" s="402">
        <v>12544.97</v>
      </c>
      <c r="N1217" s="170">
        <v>1</v>
      </c>
      <c r="O1217" s="170">
        <v>6</v>
      </c>
      <c r="P1217" s="402">
        <v>37306.800000000003</v>
      </c>
    </row>
    <row r="1218" spans="1:16" ht="22.5" x14ac:dyDescent="0.2">
      <c r="A1218" s="406" t="s">
        <v>17736</v>
      </c>
      <c r="B1218" s="406" t="s">
        <v>2595</v>
      </c>
      <c r="C1218" s="170" t="s">
        <v>2594</v>
      </c>
      <c r="D1218" s="405" t="s">
        <v>18133</v>
      </c>
      <c r="E1218" s="404">
        <v>4500</v>
      </c>
      <c r="F1218" s="434">
        <v>47788803</v>
      </c>
      <c r="G1218" s="403" t="s">
        <v>19022</v>
      </c>
      <c r="H1218" s="170" t="s">
        <v>2661</v>
      </c>
      <c r="I1218" s="170" t="s">
        <v>2602</v>
      </c>
      <c r="J1218" s="155" t="s">
        <v>2661</v>
      </c>
      <c r="K1218" s="170"/>
      <c r="L1218" s="402">
        <v>0</v>
      </c>
      <c r="M1218" s="402"/>
      <c r="N1218" s="170">
        <v>1</v>
      </c>
      <c r="O1218" s="170">
        <v>6</v>
      </c>
      <c r="P1218" s="402">
        <v>27406.799999999996</v>
      </c>
    </row>
    <row r="1219" spans="1:16" ht="22.5" x14ac:dyDescent="0.2">
      <c r="A1219" s="406" t="s">
        <v>17736</v>
      </c>
      <c r="B1219" s="406" t="s">
        <v>2595</v>
      </c>
      <c r="C1219" s="170" t="s">
        <v>2594</v>
      </c>
      <c r="D1219" s="405" t="s">
        <v>19021</v>
      </c>
      <c r="E1219" s="404">
        <v>10000</v>
      </c>
      <c r="F1219" s="434">
        <v>41062371</v>
      </c>
      <c r="G1219" s="403" t="s">
        <v>19020</v>
      </c>
      <c r="H1219" s="170" t="s">
        <v>2661</v>
      </c>
      <c r="I1219" s="170" t="s">
        <v>2602</v>
      </c>
      <c r="J1219" s="155" t="s">
        <v>2661</v>
      </c>
      <c r="K1219" s="170">
        <v>1</v>
      </c>
      <c r="L1219" s="170">
        <v>1</v>
      </c>
      <c r="M1219" s="402">
        <v>7140.82</v>
      </c>
      <c r="N1219" s="170">
        <v>1</v>
      </c>
      <c r="O1219" s="170">
        <v>6</v>
      </c>
      <c r="P1219" s="402">
        <v>61306.8</v>
      </c>
    </row>
    <row r="1220" spans="1:16" ht="22.5" x14ac:dyDescent="0.2">
      <c r="A1220" s="406" t="s">
        <v>17736</v>
      </c>
      <c r="B1220" s="406" t="s">
        <v>2595</v>
      </c>
      <c r="C1220" s="170" t="s">
        <v>2594</v>
      </c>
      <c r="D1220" s="405" t="s">
        <v>19019</v>
      </c>
      <c r="E1220" s="404">
        <v>8000</v>
      </c>
      <c r="F1220" s="434">
        <v>44010943</v>
      </c>
      <c r="G1220" s="403" t="s">
        <v>19018</v>
      </c>
      <c r="H1220" s="170" t="s">
        <v>2661</v>
      </c>
      <c r="I1220" s="170" t="s">
        <v>2602</v>
      </c>
      <c r="J1220" s="155" t="s">
        <v>2661</v>
      </c>
      <c r="K1220" s="170"/>
      <c r="L1220" s="402">
        <v>0</v>
      </c>
      <c r="M1220" s="402"/>
      <c r="N1220" s="170">
        <v>1</v>
      </c>
      <c r="O1220" s="170">
        <v>1</v>
      </c>
      <c r="P1220" s="402">
        <v>11102.27</v>
      </c>
    </row>
    <row r="1221" spans="1:16" ht="22.5" x14ac:dyDescent="0.2">
      <c r="A1221" s="406" t="s">
        <v>17736</v>
      </c>
      <c r="B1221" s="406" t="s">
        <v>2595</v>
      </c>
      <c r="C1221" s="170" t="s">
        <v>2594</v>
      </c>
      <c r="D1221" s="405" t="s">
        <v>19017</v>
      </c>
      <c r="E1221" s="404">
        <v>10000</v>
      </c>
      <c r="F1221" s="434">
        <v>40924570</v>
      </c>
      <c r="G1221" s="403" t="s">
        <v>19016</v>
      </c>
      <c r="H1221" s="170" t="s">
        <v>2627</v>
      </c>
      <c r="I1221" s="170" t="s">
        <v>2602</v>
      </c>
      <c r="J1221" s="155" t="s">
        <v>2627</v>
      </c>
      <c r="K1221" s="170">
        <v>1</v>
      </c>
      <c r="L1221" s="170">
        <v>12</v>
      </c>
      <c r="M1221" s="402">
        <v>144939.79999999999</v>
      </c>
      <c r="N1221" s="170">
        <v>1</v>
      </c>
      <c r="O1221" s="170">
        <v>6</v>
      </c>
      <c r="P1221" s="402">
        <v>61306.8</v>
      </c>
    </row>
    <row r="1222" spans="1:16" ht="22.5" x14ac:dyDescent="0.2">
      <c r="A1222" s="406" t="s">
        <v>17736</v>
      </c>
      <c r="B1222" s="406" t="s">
        <v>2595</v>
      </c>
      <c r="C1222" s="170" t="s">
        <v>2594</v>
      </c>
      <c r="D1222" s="405" t="s">
        <v>19015</v>
      </c>
      <c r="E1222" s="404">
        <v>5000</v>
      </c>
      <c r="F1222" s="434">
        <v>9240278</v>
      </c>
      <c r="G1222" s="403" t="s">
        <v>19014</v>
      </c>
      <c r="H1222" s="170" t="s">
        <v>19013</v>
      </c>
      <c r="I1222" s="170" t="s">
        <v>17747</v>
      </c>
      <c r="J1222" s="155" t="s">
        <v>19013</v>
      </c>
      <c r="K1222" s="170">
        <v>1</v>
      </c>
      <c r="L1222" s="170">
        <v>12</v>
      </c>
      <c r="M1222" s="402">
        <v>62984.24</v>
      </c>
      <c r="N1222" s="170">
        <v>1</v>
      </c>
      <c r="O1222" s="170">
        <v>6</v>
      </c>
      <c r="P1222" s="402">
        <v>31306.799999999996</v>
      </c>
    </row>
    <row r="1223" spans="1:16" ht="22.5" x14ac:dyDescent="0.2">
      <c r="A1223" s="406" t="s">
        <v>17736</v>
      </c>
      <c r="B1223" s="406" t="s">
        <v>2595</v>
      </c>
      <c r="C1223" s="170" t="s">
        <v>2594</v>
      </c>
      <c r="D1223" s="405" t="s">
        <v>19012</v>
      </c>
      <c r="E1223" s="404">
        <v>10000</v>
      </c>
      <c r="F1223" s="434">
        <v>43323213</v>
      </c>
      <c r="G1223" s="403" t="s">
        <v>19011</v>
      </c>
      <c r="H1223" s="170" t="s">
        <v>18039</v>
      </c>
      <c r="I1223" s="170" t="s">
        <v>2602</v>
      </c>
      <c r="J1223" s="155" t="s">
        <v>18039</v>
      </c>
      <c r="K1223" s="170"/>
      <c r="L1223" s="402">
        <v>0</v>
      </c>
      <c r="M1223" s="402"/>
      <c r="N1223" s="170">
        <v>1</v>
      </c>
      <c r="O1223" s="170">
        <v>6</v>
      </c>
      <c r="P1223" s="402">
        <v>58973.470000000008</v>
      </c>
    </row>
    <row r="1224" spans="1:16" ht="22.5" x14ac:dyDescent="0.2">
      <c r="A1224" s="406" t="s">
        <v>17736</v>
      </c>
      <c r="B1224" s="406" t="s">
        <v>2595</v>
      </c>
      <c r="C1224" s="170" t="s">
        <v>2594</v>
      </c>
      <c r="D1224" s="405" t="s">
        <v>19010</v>
      </c>
      <c r="E1224" s="404">
        <v>7000</v>
      </c>
      <c r="F1224" s="434">
        <v>70746958</v>
      </c>
      <c r="G1224" s="403" t="s">
        <v>19009</v>
      </c>
      <c r="H1224" s="170" t="s">
        <v>19008</v>
      </c>
      <c r="I1224" s="170" t="s">
        <v>2589</v>
      </c>
      <c r="J1224" s="155" t="s">
        <v>19008</v>
      </c>
      <c r="K1224" s="170">
        <v>1</v>
      </c>
      <c r="L1224" s="170">
        <v>11</v>
      </c>
      <c r="M1224" s="402">
        <v>74739.360000000001</v>
      </c>
      <c r="N1224" s="170">
        <v>1</v>
      </c>
      <c r="O1224" s="170">
        <v>6</v>
      </c>
      <c r="P1224" s="402">
        <v>48123.460000000006</v>
      </c>
    </row>
    <row r="1225" spans="1:16" ht="22.5" x14ac:dyDescent="0.2">
      <c r="A1225" s="406" t="s">
        <v>17736</v>
      </c>
      <c r="B1225" s="406" t="s">
        <v>2595</v>
      </c>
      <c r="C1225" s="170" t="s">
        <v>2594</v>
      </c>
      <c r="D1225" s="405" t="s">
        <v>19007</v>
      </c>
      <c r="E1225" s="404">
        <v>5000</v>
      </c>
      <c r="F1225" s="434">
        <v>40092891</v>
      </c>
      <c r="G1225" s="403" t="s">
        <v>19006</v>
      </c>
      <c r="H1225" s="170" t="s">
        <v>2753</v>
      </c>
      <c r="I1225" s="170" t="s">
        <v>2602</v>
      </c>
      <c r="J1225" s="155" t="s">
        <v>2753</v>
      </c>
      <c r="K1225" s="170">
        <v>1</v>
      </c>
      <c r="L1225" s="170">
        <v>12</v>
      </c>
      <c r="M1225" s="402">
        <v>62989.8</v>
      </c>
      <c r="N1225" s="170">
        <v>1</v>
      </c>
      <c r="O1225" s="170">
        <v>6</v>
      </c>
      <c r="P1225" s="402">
        <v>31306.799999999996</v>
      </c>
    </row>
    <row r="1226" spans="1:16" ht="22.5" x14ac:dyDescent="0.2">
      <c r="A1226" s="406" t="s">
        <v>17736</v>
      </c>
      <c r="B1226" s="406" t="s">
        <v>2595</v>
      </c>
      <c r="C1226" s="170" t="s">
        <v>2594</v>
      </c>
      <c r="D1226" s="405" t="s">
        <v>19005</v>
      </c>
      <c r="E1226" s="404">
        <v>5000</v>
      </c>
      <c r="F1226" s="434">
        <v>26697104</v>
      </c>
      <c r="G1226" s="403" t="s">
        <v>19004</v>
      </c>
      <c r="H1226" s="170" t="s">
        <v>2753</v>
      </c>
      <c r="I1226" s="170" t="s">
        <v>2602</v>
      </c>
      <c r="J1226" s="155" t="s">
        <v>2753</v>
      </c>
      <c r="K1226" s="170">
        <v>1</v>
      </c>
      <c r="L1226" s="170">
        <v>12</v>
      </c>
      <c r="M1226" s="402">
        <v>62837.38</v>
      </c>
      <c r="N1226" s="170">
        <v>1</v>
      </c>
      <c r="O1226" s="170">
        <v>6</v>
      </c>
      <c r="P1226" s="402">
        <v>31306.799999999996</v>
      </c>
    </row>
    <row r="1227" spans="1:16" ht="22.5" x14ac:dyDescent="0.2">
      <c r="A1227" s="406" t="s">
        <v>17736</v>
      </c>
      <c r="B1227" s="406" t="s">
        <v>2595</v>
      </c>
      <c r="C1227" s="170" t="s">
        <v>2594</v>
      </c>
      <c r="D1227" s="405" t="s">
        <v>19003</v>
      </c>
      <c r="E1227" s="404">
        <v>12000</v>
      </c>
      <c r="F1227" s="434">
        <v>9993582</v>
      </c>
      <c r="G1227" s="403" t="s">
        <v>19002</v>
      </c>
      <c r="H1227" s="170" t="s">
        <v>2661</v>
      </c>
      <c r="I1227" s="170" t="s">
        <v>2602</v>
      </c>
      <c r="J1227" s="155" t="s">
        <v>2661</v>
      </c>
      <c r="K1227" s="170">
        <v>1</v>
      </c>
      <c r="L1227" s="170">
        <v>1</v>
      </c>
      <c r="M1227" s="402">
        <v>12474.15</v>
      </c>
      <c r="N1227" s="170">
        <v>1</v>
      </c>
      <c r="O1227" s="170">
        <v>6</v>
      </c>
      <c r="P1227" s="402">
        <v>73306.8</v>
      </c>
    </row>
    <row r="1228" spans="1:16" ht="22.5" x14ac:dyDescent="0.2">
      <c r="A1228" s="406" t="s">
        <v>17736</v>
      </c>
      <c r="B1228" s="406" t="s">
        <v>2595</v>
      </c>
      <c r="C1228" s="170" t="s">
        <v>2594</v>
      </c>
      <c r="D1228" s="405" t="s">
        <v>19001</v>
      </c>
      <c r="E1228" s="404">
        <v>14000</v>
      </c>
      <c r="F1228" s="434">
        <v>10477446</v>
      </c>
      <c r="G1228" s="403" t="s">
        <v>19000</v>
      </c>
      <c r="H1228" s="170" t="s">
        <v>2627</v>
      </c>
      <c r="I1228" s="170" t="s">
        <v>2602</v>
      </c>
      <c r="J1228" s="155" t="s">
        <v>2627</v>
      </c>
      <c r="K1228" s="170">
        <v>1</v>
      </c>
      <c r="L1228" s="170">
        <v>12</v>
      </c>
      <c r="M1228" s="402">
        <v>170989.8</v>
      </c>
      <c r="N1228" s="170">
        <v>1</v>
      </c>
      <c r="O1228" s="170">
        <v>6</v>
      </c>
      <c r="P1228" s="402">
        <v>85306.800000000017</v>
      </c>
    </row>
    <row r="1229" spans="1:16" ht="22.5" x14ac:dyDescent="0.2">
      <c r="A1229" s="406" t="s">
        <v>17736</v>
      </c>
      <c r="B1229" s="406" t="s">
        <v>2595</v>
      </c>
      <c r="C1229" s="170" t="s">
        <v>2594</v>
      </c>
      <c r="D1229" s="405" t="s">
        <v>18999</v>
      </c>
      <c r="E1229" s="404">
        <v>8500</v>
      </c>
      <c r="F1229" s="434">
        <v>10233375</v>
      </c>
      <c r="G1229" s="403" t="s">
        <v>18998</v>
      </c>
      <c r="H1229" s="170" t="s">
        <v>2597</v>
      </c>
      <c r="I1229" s="170" t="s">
        <v>2602</v>
      </c>
      <c r="J1229" s="155" t="s">
        <v>2597</v>
      </c>
      <c r="K1229" s="170">
        <v>1</v>
      </c>
      <c r="L1229" s="170">
        <v>12</v>
      </c>
      <c r="M1229" s="402">
        <v>104734.2</v>
      </c>
      <c r="N1229" s="170">
        <v>1</v>
      </c>
      <c r="O1229" s="170">
        <v>6</v>
      </c>
      <c r="P1229" s="402">
        <v>52204.680000000008</v>
      </c>
    </row>
    <row r="1230" spans="1:16" ht="22.5" x14ac:dyDescent="0.2">
      <c r="A1230" s="406" t="s">
        <v>17736</v>
      </c>
      <c r="B1230" s="406" t="s">
        <v>2595</v>
      </c>
      <c r="C1230" s="170" t="s">
        <v>2594</v>
      </c>
      <c r="D1230" s="405" t="s">
        <v>18997</v>
      </c>
      <c r="E1230" s="404">
        <v>15600</v>
      </c>
      <c r="F1230" s="434">
        <v>9565844</v>
      </c>
      <c r="G1230" s="403" t="s">
        <v>18996</v>
      </c>
      <c r="H1230" s="170" t="s">
        <v>2597</v>
      </c>
      <c r="I1230" s="170" t="s">
        <v>2602</v>
      </c>
      <c r="J1230" s="155" t="s">
        <v>2597</v>
      </c>
      <c r="K1230" s="170">
        <v>1</v>
      </c>
      <c r="L1230" s="170">
        <v>10</v>
      </c>
      <c r="M1230" s="402">
        <v>151361.5</v>
      </c>
      <c r="N1230" s="170">
        <v>1</v>
      </c>
      <c r="O1230" s="170">
        <v>6</v>
      </c>
      <c r="P1230" s="402">
        <v>94906.800000000017</v>
      </c>
    </row>
    <row r="1231" spans="1:16" ht="22.5" x14ac:dyDescent="0.2">
      <c r="A1231" s="406" t="s">
        <v>17736</v>
      </c>
      <c r="B1231" s="406" t="s">
        <v>2595</v>
      </c>
      <c r="C1231" s="170" t="s">
        <v>2594</v>
      </c>
      <c r="D1231" s="405" t="s">
        <v>18995</v>
      </c>
      <c r="E1231" s="404">
        <v>4550</v>
      </c>
      <c r="F1231" s="434">
        <v>17832814</v>
      </c>
      <c r="G1231" s="403" t="s">
        <v>18994</v>
      </c>
      <c r="H1231" s="170" t="s">
        <v>2753</v>
      </c>
      <c r="I1231" s="170" t="s">
        <v>2602</v>
      </c>
      <c r="J1231" s="155" t="s">
        <v>2753</v>
      </c>
      <c r="K1231" s="170">
        <v>1</v>
      </c>
      <c r="L1231" s="170">
        <v>12</v>
      </c>
      <c r="M1231" s="402">
        <v>57589.8</v>
      </c>
      <c r="N1231" s="170">
        <v>1</v>
      </c>
      <c r="O1231" s="170">
        <v>6</v>
      </c>
      <c r="P1231" s="402">
        <v>28606.799999999996</v>
      </c>
    </row>
    <row r="1232" spans="1:16" ht="22.5" x14ac:dyDescent="0.2">
      <c r="A1232" s="406" t="s">
        <v>17736</v>
      </c>
      <c r="B1232" s="406" t="s">
        <v>2595</v>
      </c>
      <c r="C1232" s="170" t="s">
        <v>2594</v>
      </c>
      <c r="D1232" s="405" t="s">
        <v>18993</v>
      </c>
      <c r="E1232" s="404">
        <v>4000</v>
      </c>
      <c r="F1232" s="434">
        <v>42083676</v>
      </c>
      <c r="G1232" s="403" t="s">
        <v>18992</v>
      </c>
      <c r="H1232" s="170" t="s">
        <v>2597</v>
      </c>
      <c r="I1232" s="170" t="s">
        <v>2589</v>
      </c>
      <c r="J1232" s="155" t="s">
        <v>2597</v>
      </c>
      <c r="K1232" s="170">
        <v>1</v>
      </c>
      <c r="L1232" s="170">
        <v>12</v>
      </c>
      <c r="M1232" s="402">
        <v>50798.12</v>
      </c>
      <c r="N1232" s="170">
        <v>1</v>
      </c>
      <c r="O1232" s="170">
        <v>6</v>
      </c>
      <c r="P1232" s="402">
        <v>25306.799999999996</v>
      </c>
    </row>
    <row r="1233" spans="1:16" ht="22.5" x14ac:dyDescent="0.2">
      <c r="A1233" s="406" t="s">
        <v>17736</v>
      </c>
      <c r="B1233" s="406" t="s">
        <v>2595</v>
      </c>
      <c r="C1233" s="170" t="s">
        <v>2594</v>
      </c>
      <c r="D1233" s="405" t="s">
        <v>18991</v>
      </c>
      <c r="E1233" s="404">
        <v>6000</v>
      </c>
      <c r="F1233" s="434">
        <v>40184630</v>
      </c>
      <c r="G1233" s="403" t="s">
        <v>18990</v>
      </c>
      <c r="H1233" s="170" t="s">
        <v>18989</v>
      </c>
      <c r="I1233" s="170" t="s">
        <v>2602</v>
      </c>
      <c r="J1233" s="155" t="s">
        <v>18989</v>
      </c>
      <c r="K1233" s="170">
        <v>1</v>
      </c>
      <c r="L1233" s="170">
        <v>12</v>
      </c>
      <c r="M1233" s="402">
        <v>74989.8</v>
      </c>
      <c r="N1233" s="170">
        <v>1</v>
      </c>
      <c r="O1233" s="170">
        <v>6</v>
      </c>
      <c r="P1233" s="402">
        <v>37306.800000000003</v>
      </c>
    </row>
    <row r="1234" spans="1:16" ht="22.5" x14ac:dyDescent="0.2">
      <c r="A1234" s="406" t="s">
        <v>17736</v>
      </c>
      <c r="B1234" s="406" t="s">
        <v>2595</v>
      </c>
      <c r="C1234" s="170" t="s">
        <v>2594</v>
      </c>
      <c r="D1234" s="405" t="s">
        <v>18988</v>
      </c>
      <c r="E1234" s="404">
        <v>15600</v>
      </c>
      <c r="F1234" s="434">
        <v>25710460</v>
      </c>
      <c r="G1234" s="403" t="s">
        <v>18987</v>
      </c>
      <c r="H1234" s="170" t="s">
        <v>18986</v>
      </c>
      <c r="I1234" s="170" t="s">
        <v>2602</v>
      </c>
      <c r="J1234" s="155" t="s">
        <v>18986</v>
      </c>
      <c r="K1234" s="170">
        <v>1</v>
      </c>
      <c r="L1234" s="170">
        <v>5</v>
      </c>
      <c r="M1234" s="402">
        <v>83291.570000000007</v>
      </c>
      <c r="N1234" s="170"/>
      <c r="O1234" s="402">
        <v>0</v>
      </c>
      <c r="P1234" s="402"/>
    </row>
    <row r="1235" spans="1:16" ht="22.5" x14ac:dyDescent="0.2">
      <c r="A1235" s="406" t="s">
        <v>17736</v>
      </c>
      <c r="B1235" s="406" t="s">
        <v>2595</v>
      </c>
      <c r="C1235" s="170" t="s">
        <v>2594</v>
      </c>
      <c r="D1235" s="405" t="s">
        <v>6214</v>
      </c>
      <c r="E1235" s="404">
        <v>15600</v>
      </c>
      <c r="F1235" s="434">
        <v>40923874</v>
      </c>
      <c r="G1235" s="403" t="s">
        <v>18985</v>
      </c>
      <c r="H1235" s="170" t="s">
        <v>2661</v>
      </c>
      <c r="I1235" s="170" t="s">
        <v>2602</v>
      </c>
      <c r="J1235" s="155" t="s">
        <v>2661</v>
      </c>
      <c r="K1235" s="170">
        <v>1</v>
      </c>
      <c r="L1235" s="170">
        <v>1</v>
      </c>
      <c r="M1235" s="402">
        <v>14388.3</v>
      </c>
      <c r="N1235" s="170"/>
      <c r="O1235" s="402">
        <v>0</v>
      </c>
      <c r="P1235" s="402"/>
    </row>
    <row r="1236" spans="1:16" ht="22.5" x14ac:dyDescent="0.2">
      <c r="A1236" s="406" t="s">
        <v>17736</v>
      </c>
      <c r="B1236" s="406" t="s">
        <v>2595</v>
      </c>
      <c r="C1236" s="170" t="s">
        <v>2594</v>
      </c>
      <c r="D1236" s="405" t="s">
        <v>6566</v>
      </c>
      <c r="E1236" s="404">
        <v>10000</v>
      </c>
      <c r="F1236" s="434">
        <v>41619366</v>
      </c>
      <c r="G1236" s="403" t="s">
        <v>18984</v>
      </c>
      <c r="H1236" s="170" t="s">
        <v>18039</v>
      </c>
      <c r="I1236" s="170" t="s">
        <v>2602</v>
      </c>
      <c r="J1236" s="155" t="s">
        <v>18039</v>
      </c>
      <c r="K1236" s="170">
        <v>1</v>
      </c>
      <c r="L1236" s="170">
        <v>12</v>
      </c>
      <c r="M1236" s="402">
        <v>122989.8</v>
      </c>
      <c r="N1236" s="170">
        <v>1</v>
      </c>
      <c r="O1236" s="170">
        <v>6</v>
      </c>
      <c r="P1236" s="402">
        <v>61306.8</v>
      </c>
    </row>
    <row r="1237" spans="1:16" ht="22.5" x14ac:dyDescent="0.2">
      <c r="A1237" s="406" t="s">
        <v>17736</v>
      </c>
      <c r="B1237" s="406" t="s">
        <v>2595</v>
      </c>
      <c r="C1237" s="170" t="s">
        <v>2594</v>
      </c>
      <c r="D1237" s="405" t="s">
        <v>18983</v>
      </c>
      <c r="E1237" s="404">
        <v>8000</v>
      </c>
      <c r="F1237" s="434">
        <v>40831856</v>
      </c>
      <c r="G1237" s="403" t="s">
        <v>18982</v>
      </c>
      <c r="H1237" s="170" t="s">
        <v>2597</v>
      </c>
      <c r="I1237" s="170" t="s">
        <v>2602</v>
      </c>
      <c r="J1237" s="155" t="s">
        <v>2597</v>
      </c>
      <c r="K1237" s="170">
        <v>1</v>
      </c>
      <c r="L1237" s="170">
        <v>5</v>
      </c>
      <c r="M1237" s="402">
        <v>43947.98</v>
      </c>
      <c r="N1237" s="170">
        <v>1</v>
      </c>
      <c r="O1237" s="170">
        <v>6</v>
      </c>
      <c r="P1237" s="402">
        <v>49306.8</v>
      </c>
    </row>
    <row r="1238" spans="1:16" ht="22.5" x14ac:dyDescent="0.2">
      <c r="A1238" s="406" t="s">
        <v>17736</v>
      </c>
      <c r="B1238" s="406" t="s">
        <v>2595</v>
      </c>
      <c r="C1238" s="170" t="s">
        <v>2594</v>
      </c>
      <c r="D1238" s="405" t="s">
        <v>18981</v>
      </c>
      <c r="E1238" s="404">
        <v>6500</v>
      </c>
      <c r="F1238" s="434">
        <v>22255360</v>
      </c>
      <c r="G1238" s="403" t="s">
        <v>18980</v>
      </c>
      <c r="H1238" s="170" t="s">
        <v>2753</v>
      </c>
      <c r="I1238" s="170" t="s">
        <v>2602</v>
      </c>
      <c r="J1238" s="155" t="s">
        <v>2753</v>
      </c>
      <c r="K1238" s="170">
        <v>1</v>
      </c>
      <c r="L1238" s="170">
        <v>12</v>
      </c>
      <c r="M1238" s="402">
        <v>80773.13</v>
      </c>
      <c r="N1238" s="170">
        <v>1</v>
      </c>
      <c r="O1238" s="170">
        <v>6</v>
      </c>
      <c r="P1238" s="402">
        <v>40306.800000000003</v>
      </c>
    </row>
    <row r="1239" spans="1:16" ht="22.5" x14ac:dyDescent="0.2">
      <c r="A1239" s="406" t="s">
        <v>17736</v>
      </c>
      <c r="B1239" s="406" t="s">
        <v>2595</v>
      </c>
      <c r="C1239" s="170" t="s">
        <v>2594</v>
      </c>
      <c r="D1239" s="405" t="s">
        <v>18979</v>
      </c>
      <c r="E1239" s="404">
        <v>8000</v>
      </c>
      <c r="F1239" s="434">
        <v>42811586</v>
      </c>
      <c r="G1239" s="403" t="s">
        <v>18978</v>
      </c>
      <c r="H1239" s="170" t="s">
        <v>18977</v>
      </c>
      <c r="I1239" s="170" t="s">
        <v>2602</v>
      </c>
      <c r="J1239" s="155" t="s">
        <v>18977</v>
      </c>
      <c r="K1239" s="170">
        <v>1</v>
      </c>
      <c r="L1239" s="170">
        <v>6</v>
      </c>
      <c r="M1239" s="402">
        <v>46178.23</v>
      </c>
      <c r="N1239" s="170">
        <v>1</v>
      </c>
      <c r="O1239" s="170">
        <v>6</v>
      </c>
      <c r="P1239" s="402">
        <v>49306.8</v>
      </c>
    </row>
    <row r="1240" spans="1:16" ht="22.5" x14ac:dyDescent="0.2">
      <c r="A1240" s="406" t="s">
        <v>17736</v>
      </c>
      <c r="B1240" s="406" t="s">
        <v>2595</v>
      </c>
      <c r="C1240" s="170" t="s">
        <v>2594</v>
      </c>
      <c r="D1240" s="405" t="s">
        <v>18135</v>
      </c>
      <c r="E1240" s="404">
        <v>9500</v>
      </c>
      <c r="F1240" s="434">
        <v>9400588</v>
      </c>
      <c r="G1240" s="403" t="s">
        <v>18976</v>
      </c>
      <c r="H1240" s="170" t="s">
        <v>2661</v>
      </c>
      <c r="I1240" s="170" t="s">
        <v>2602</v>
      </c>
      <c r="J1240" s="155" t="s">
        <v>2661</v>
      </c>
      <c r="K1240" s="170"/>
      <c r="L1240" s="402">
        <v>0</v>
      </c>
      <c r="M1240" s="402"/>
      <c r="N1240" s="170">
        <v>1</v>
      </c>
      <c r="O1240" s="170">
        <v>6</v>
      </c>
      <c r="P1240" s="402">
        <v>53384.240000000005</v>
      </c>
    </row>
    <row r="1241" spans="1:16" ht="22.5" x14ac:dyDescent="0.2">
      <c r="A1241" s="406" t="s">
        <v>17736</v>
      </c>
      <c r="B1241" s="406" t="s">
        <v>2595</v>
      </c>
      <c r="C1241" s="170" t="s">
        <v>2594</v>
      </c>
      <c r="D1241" s="405" t="s">
        <v>18975</v>
      </c>
      <c r="E1241" s="404">
        <v>8500</v>
      </c>
      <c r="F1241" s="434">
        <v>44330889</v>
      </c>
      <c r="G1241" s="403" t="s">
        <v>18974</v>
      </c>
      <c r="H1241" s="170" t="s">
        <v>2627</v>
      </c>
      <c r="I1241" s="170" t="s">
        <v>2602</v>
      </c>
      <c r="J1241" s="155" t="s">
        <v>2627</v>
      </c>
      <c r="K1241" s="170">
        <v>1</v>
      </c>
      <c r="L1241" s="170">
        <v>12</v>
      </c>
      <c r="M1241" s="402">
        <v>103715.94</v>
      </c>
      <c r="N1241" s="170">
        <v>1</v>
      </c>
      <c r="O1241" s="170">
        <v>6</v>
      </c>
      <c r="P1241" s="402">
        <v>52306.8</v>
      </c>
    </row>
    <row r="1242" spans="1:16" ht="22.5" x14ac:dyDescent="0.2">
      <c r="A1242" s="406" t="s">
        <v>17736</v>
      </c>
      <c r="B1242" s="406" t="s">
        <v>2595</v>
      </c>
      <c r="C1242" s="170" t="s">
        <v>2594</v>
      </c>
      <c r="D1242" s="405" t="s">
        <v>18973</v>
      </c>
      <c r="E1242" s="404">
        <v>10000</v>
      </c>
      <c r="F1242" s="434">
        <v>6180425</v>
      </c>
      <c r="G1242" s="403" t="s">
        <v>18972</v>
      </c>
      <c r="H1242" s="170" t="s">
        <v>2828</v>
      </c>
      <c r="I1242" s="170" t="s">
        <v>2589</v>
      </c>
      <c r="J1242" s="155" t="s">
        <v>2828</v>
      </c>
      <c r="K1242" s="170"/>
      <c r="L1242" s="402">
        <v>0</v>
      </c>
      <c r="M1242" s="402"/>
      <c r="N1242" s="170">
        <v>1</v>
      </c>
      <c r="O1242" s="170">
        <v>1</v>
      </c>
      <c r="P1242" s="402">
        <v>14768.93</v>
      </c>
    </row>
    <row r="1243" spans="1:16" ht="22.5" x14ac:dyDescent="0.2">
      <c r="A1243" s="406" t="s">
        <v>17736</v>
      </c>
      <c r="B1243" s="406" t="s">
        <v>2595</v>
      </c>
      <c r="C1243" s="170" t="s">
        <v>2594</v>
      </c>
      <c r="D1243" s="405" t="s">
        <v>18971</v>
      </c>
      <c r="E1243" s="404">
        <v>12000</v>
      </c>
      <c r="F1243" s="434">
        <v>42433953</v>
      </c>
      <c r="G1243" s="403" t="s">
        <v>18970</v>
      </c>
      <c r="H1243" s="170" t="s">
        <v>2661</v>
      </c>
      <c r="I1243" s="170" t="s">
        <v>2602</v>
      </c>
      <c r="J1243" s="155" t="s">
        <v>2661</v>
      </c>
      <c r="K1243" s="170">
        <v>1</v>
      </c>
      <c r="L1243" s="170">
        <v>12</v>
      </c>
      <c r="M1243" s="402">
        <v>146041.5</v>
      </c>
      <c r="N1243" s="170">
        <v>1</v>
      </c>
      <c r="O1243" s="170">
        <v>6</v>
      </c>
      <c r="P1243" s="402">
        <v>73306.8</v>
      </c>
    </row>
    <row r="1244" spans="1:16" ht="22.5" x14ac:dyDescent="0.2">
      <c r="A1244" s="406" t="s">
        <v>17736</v>
      </c>
      <c r="B1244" s="406" t="s">
        <v>2595</v>
      </c>
      <c r="C1244" s="170" t="s">
        <v>2594</v>
      </c>
      <c r="D1244" s="405" t="s">
        <v>18969</v>
      </c>
      <c r="E1244" s="404">
        <v>9000</v>
      </c>
      <c r="F1244" s="434">
        <v>40694756</v>
      </c>
      <c r="G1244" s="403" t="s">
        <v>18968</v>
      </c>
      <c r="H1244" s="170" t="s">
        <v>2661</v>
      </c>
      <c r="I1244" s="170" t="s">
        <v>2602</v>
      </c>
      <c r="J1244" s="155" t="s">
        <v>2661</v>
      </c>
      <c r="K1244" s="170">
        <v>1</v>
      </c>
      <c r="L1244" s="170">
        <v>11</v>
      </c>
      <c r="M1244" s="402">
        <v>94518.77</v>
      </c>
      <c r="N1244" s="170"/>
      <c r="O1244" s="402">
        <v>0</v>
      </c>
      <c r="P1244" s="402"/>
    </row>
    <row r="1245" spans="1:16" ht="22.5" x14ac:dyDescent="0.2">
      <c r="A1245" s="406" t="s">
        <v>17736</v>
      </c>
      <c r="B1245" s="406" t="s">
        <v>2595</v>
      </c>
      <c r="C1245" s="170" t="s">
        <v>2594</v>
      </c>
      <c r="D1245" s="405" t="s">
        <v>18059</v>
      </c>
      <c r="E1245" s="404">
        <v>10000</v>
      </c>
      <c r="F1245" s="434">
        <v>47494986</v>
      </c>
      <c r="G1245" s="403" t="s">
        <v>18967</v>
      </c>
      <c r="H1245" s="170" t="s">
        <v>2661</v>
      </c>
      <c r="I1245" s="170" t="s">
        <v>2602</v>
      </c>
      <c r="J1245" s="155" t="s">
        <v>2661</v>
      </c>
      <c r="K1245" s="170">
        <v>1</v>
      </c>
      <c r="L1245" s="170">
        <v>2</v>
      </c>
      <c r="M1245" s="402">
        <v>20411.64</v>
      </c>
      <c r="N1245" s="170">
        <v>1</v>
      </c>
      <c r="O1245" s="170">
        <v>6</v>
      </c>
      <c r="P1245" s="402">
        <v>61306.8</v>
      </c>
    </row>
    <row r="1246" spans="1:16" ht="22.5" x14ac:dyDescent="0.2">
      <c r="A1246" s="406" t="s">
        <v>17736</v>
      </c>
      <c r="B1246" s="406" t="s">
        <v>2595</v>
      </c>
      <c r="C1246" s="170" t="s">
        <v>2594</v>
      </c>
      <c r="D1246" s="405" t="s">
        <v>18966</v>
      </c>
      <c r="E1246" s="404">
        <v>3500</v>
      </c>
      <c r="F1246" s="434">
        <v>42020055</v>
      </c>
      <c r="G1246" s="403" t="s">
        <v>18965</v>
      </c>
      <c r="H1246" s="170" t="s">
        <v>2662</v>
      </c>
      <c r="I1246" s="170" t="s">
        <v>2589</v>
      </c>
      <c r="J1246" s="155" t="s">
        <v>2662</v>
      </c>
      <c r="K1246" s="170">
        <v>1</v>
      </c>
      <c r="L1246" s="170">
        <v>12</v>
      </c>
      <c r="M1246" s="402">
        <v>44824.25</v>
      </c>
      <c r="N1246" s="170">
        <v>1</v>
      </c>
      <c r="O1246" s="170">
        <v>6</v>
      </c>
      <c r="P1246" s="402">
        <v>22306.799999999996</v>
      </c>
    </row>
    <row r="1247" spans="1:16" ht="22.5" x14ac:dyDescent="0.2">
      <c r="A1247" s="406" t="s">
        <v>17736</v>
      </c>
      <c r="B1247" s="406" t="s">
        <v>2595</v>
      </c>
      <c r="C1247" s="170" t="s">
        <v>2594</v>
      </c>
      <c r="D1247" s="405" t="s">
        <v>18964</v>
      </c>
      <c r="E1247" s="404">
        <v>8000</v>
      </c>
      <c r="F1247" s="434">
        <v>43670047</v>
      </c>
      <c r="G1247" s="403" t="s">
        <v>18963</v>
      </c>
      <c r="H1247" s="170" t="s">
        <v>18962</v>
      </c>
      <c r="I1247" s="170" t="s">
        <v>2602</v>
      </c>
      <c r="J1247" s="155" t="s">
        <v>18962</v>
      </c>
      <c r="K1247" s="170"/>
      <c r="L1247" s="402">
        <v>0</v>
      </c>
      <c r="M1247" s="402"/>
      <c r="N1247" s="170">
        <v>1</v>
      </c>
      <c r="O1247" s="170">
        <v>4</v>
      </c>
      <c r="P1247" s="402">
        <v>32850.089999999997</v>
      </c>
    </row>
    <row r="1248" spans="1:16" ht="22.5" x14ac:dyDescent="0.2">
      <c r="A1248" s="406" t="s">
        <v>17736</v>
      </c>
      <c r="B1248" s="406" t="s">
        <v>2595</v>
      </c>
      <c r="C1248" s="170" t="s">
        <v>2594</v>
      </c>
      <c r="D1248" s="405" t="s">
        <v>17781</v>
      </c>
      <c r="E1248" s="404">
        <v>9500</v>
      </c>
      <c r="F1248" s="434">
        <v>16708676</v>
      </c>
      <c r="G1248" s="403" t="s">
        <v>18961</v>
      </c>
      <c r="H1248" s="170" t="s">
        <v>18631</v>
      </c>
      <c r="I1248" s="170" t="s">
        <v>2602</v>
      </c>
      <c r="J1248" s="155" t="s">
        <v>18631</v>
      </c>
      <c r="K1248" s="170">
        <v>1</v>
      </c>
      <c r="L1248" s="170">
        <v>12</v>
      </c>
      <c r="M1248" s="402">
        <v>116898.76</v>
      </c>
      <c r="N1248" s="170">
        <v>1</v>
      </c>
      <c r="O1248" s="170">
        <v>6</v>
      </c>
      <c r="P1248" s="402">
        <v>58305.48000000001</v>
      </c>
    </row>
    <row r="1249" spans="1:16" ht="22.5" x14ac:dyDescent="0.2">
      <c r="A1249" s="406" t="s">
        <v>17736</v>
      </c>
      <c r="B1249" s="406" t="s">
        <v>2595</v>
      </c>
      <c r="C1249" s="170" t="s">
        <v>2594</v>
      </c>
      <c r="D1249" s="405" t="s">
        <v>18960</v>
      </c>
      <c r="E1249" s="404">
        <v>5500</v>
      </c>
      <c r="F1249" s="434">
        <v>44420219</v>
      </c>
      <c r="G1249" s="403" t="s">
        <v>18959</v>
      </c>
      <c r="H1249" s="170" t="s">
        <v>2736</v>
      </c>
      <c r="I1249" s="170" t="s">
        <v>2589</v>
      </c>
      <c r="J1249" s="155" t="s">
        <v>2736</v>
      </c>
      <c r="K1249" s="170">
        <v>1</v>
      </c>
      <c r="L1249" s="170">
        <v>3</v>
      </c>
      <c r="M1249" s="402">
        <v>17942.61</v>
      </c>
      <c r="N1249" s="170"/>
      <c r="O1249" s="402">
        <v>0</v>
      </c>
      <c r="P1249" s="402"/>
    </row>
    <row r="1250" spans="1:16" ht="22.5" x14ac:dyDescent="0.2">
      <c r="A1250" s="406" t="s">
        <v>17736</v>
      </c>
      <c r="B1250" s="406" t="s">
        <v>2595</v>
      </c>
      <c r="C1250" s="170" t="s">
        <v>2594</v>
      </c>
      <c r="D1250" s="405" t="s">
        <v>18036</v>
      </c>
      <c r="E1250" s="404">
        <v>12000</v>
      </c>
      <c r="F1250" s="434">
        <v>41823759</v>
      </c>
      <c r="G1250" s="403" t="s">
        <v>18958</v>
      </c>
      <c r="H1250" s="170" t="s">
        <v>16745</v>
      </c>
      <c r="I1250" s="155" t="s">
        <v>6183</v>
      </c>
      <c r="J1250" s="155" t="s">
        <v>16745</v>
      </c>
      <c r="K1250" s="170">
        <v>1</v>
      </c>
      <c r="L1250" s="170">
        <v>5</v>
      </c>
      <c r="M1250" s="402">
        <v>55540.77</v>
      </c>
      <c r="N1250" s="170"/>
      <c r="O1250" s="402">
        <v>0</v>
      </c>
      <c r="P1250" s="402"/>
    </row>
    <row r="1251" spans="1:16" ht="22.5" x14ac:dyDescent="0.2">
      <c r="A1251" s="406" t="s">
        <v>17736</v>
      </c>
      <c r="B1251" s="406" t="s">
        <v>2595</v>
      </c>
      <c r="C1251" s="170" t="s">
        <v>2594</v>
      </c>
      <c r="D1251" s="405" t="s">
        <v>18957</v>
      </c>
      <c r="E1251" s="404">
        <v>2000</v>
      </c>
      <c r="F1251" s="434">
        <v>46084668</v>
      </c>
      <c r="G1251" s="403" t="s">
        <v>18956</v>
      </c>
      <c r="H1251" s="170" t="s">
        <v>3395</v>
      </c>
      <c r="I1251" s="170" t="s">
        <v>16872</v>
      </c>
      <c r="J1251" s="155" t="s">
        <v>3395</v>
      </c>
      <c r="K1251" s="170">
        <v>1</v>
      </c>
      <c r="L1251" s="170">
        <v>12</v>
      </c>
      <c r="M1251" s="402">
        <v>26635.66</v>
      </c>
      <c r="N1251" s="170">
        <v>1</v>
      </c>
      <c r="O1251" s="170">
        <v>6</v>
      </c>
      <c r="P1251" s="402">
        <v>13080</v>
      </c>
    </row>
    <row r="1252" spans="1:16" ht="22.5" x14ac:dyDescent="0.2">
      <c r="A1252" s="406" t="s">
        <v>17736</v>
      </c>
      <c r="B1252" s="406" t="s">
        <v>2595</v>
      </c>
      <c r="C1252" s="170" t="s">
        <v>2594</v>
      </c>
      <c r="D1252" s="405" t="s">
        <v>18955</v>
      </c>
      <c r="E1252" s="404">
        <v>15600</v>
      </c>
      <c r="F1252" s="434">
        <v>10317457</v>
      </c>
      <c r="G1252" s="403" t="s">
        <v>18954</v>
      </c>
      <c r="H1252" s="170" t="s">
        <v>6239</v>
      </c>
      <c r="I1252" s="155" t="s">
        <v>7458</v>
      </c>
      <c r="J1252" s="155" t="s">
        <v>6239</v>
      </c>
      <c r="K1252" s="170">
        <v>1</v>
      </c>
      <c r="L1252" s="170">
        <v>2</v>
      </c>
      <c r="M1252" s="402">
        <v>31424.97</v>
      </c>
      <c r="N1252" s="170">
        <v>1</v>
      </c>
      <c r="O1252" s="170">
        <v>0</v>
      </c>
      <c r="P1252" s="402">
        <v>2774.4700000000003</v>
      </c>
    </row>
    <row r="1253" spans="1:16" ht="22.5" x14ac:dyDescent="0.2">
      <c r="A1253" s="406" t="s">
        <v>17736</v>
      </c>
      <c r="B1253" s="406" t="s">
        <v>2595</v>
      </c>
      <c r="C1253" s="170" t="s">
        <v>2594</v>
      </c>
      <c r="D1253" s="405" t="s">
        <v>18953</v>
      </c>
      <c r="E1253" s="404">
        <v>2500</v>
      </c>
      <c r="F1253" s="434">
        <v>9596132</v>
      </c>
      <c r="G1253" s="403" t="s">
        <v>18952</v>
      </c>
      <c r="H1253" s="170" t="s">
        <v>18340</v>
      </c>
      <c r="I1253" s="170" t="s">
        <v>17747</v>
      </c>
      <c r="J1253" s="155" t="s">
        <v>18340</v>
      </c>
      <c r="K1253" s="170">
        <v>1</v>
      </c>
      <c r="L1253" s="170">
        <v>12</v>
      </c>
      <c r="M1253" s="402">
        <v>32888.42</v>
      </c>
      <c r="N1253" s="170">
        <v>1</v>
      </c>
      <c r="O1253" s="170">
        <v>6</v>
      </c>
      <c r="P1253" s="402">
        <v>14285.7</v>
      </c>
    </row>
    <row r="1254" spans="1:16" ht="22.5" x14ac:dyDescent="0.2">
      <c r="A1254" s="406" t="s">
        <v>17736</v>
      </c>
      <c r="B1254" s="406" t="s">
        <v>2595</v>
      </c>
      <c r="C1254" s="170" t="s">
        <v>2594</v>
      </c>
      <c r="D1254" s="405" t="s">
        <v>18197</v>
      </c>
      <c r="E1254" s="404">
        <v>7000</v>
      </c>
      <c r="F1254" s="434">
        <v>72498825</v>
      </c>
      <c r="G1254" s="403" t="s">
        <v>18951</v>
      </c>
      <c r="H1254" s="170" t="s">
        <v>2897</v>
      </c>
      <c r="I1254" s="170" t="s">
        <v>2589</v>
      </c>
      <c r="J1254" s="155" t="s">
        <v>2897</v>
      </c>
      <c r="K1254" s="170">
        <v>1</v>
      </c>
      <c r="L1254" s="170">
        <v>3</v>
      </c>
      <c r="M1254" s="402">
        <v>22022.45</v>
      </c>
      <c r="N1254" s="170">
        <v>1</v>
      </c>
      <c r="O1254" s="170">
        <v>6</v>
      </c>
      <c r="P1254" s="402">
        <v>43306.8</v>
      </c>
    </row>
    <row r="1255" spans="1:16" ht="22.5" x14ac:dyDescent="0.2">
      <c r="A1255" s="406" t="s">
        <v>17736</v>
      </c>
      <c r="B1255" s="406" t="s">
        <v>2595</v>
      </c>
      <c r="C1255" s="170" t="s">
        <v>2594</v>
      </c>
      <c r="D1255" s="405" t="s">
        <v>18950</v>
      </c>
      <c r="E1255" s="404">
        <v>8000</v>
      </c>
      <c r="F1255" s="434">
        <v>41677441</v>
      </c>
      <c r="G1255" s="403" t="s">
        <v>18949</v>
      </c>
      <c r="H1255" s="170" t="s">
        <v>2661</v>
      </c>
      <c r="I1255" s="170" t="s">
        <v>2602</v>
      </c>
      <c r="J1255" s="155" t="s">
        <v>2661</v>
      </c>
      <c r="K1255" s="170">
        <v>1</v>
      </c>
      <c r="L1255" s="170">
        <v>12</v>
      </c>
      <c r="M1255" s="402">
        <v>92939.22</v>
      </c>
      <c r="N1255" s="170">
        <v>1</v>
      </c>
      <c r="O1255" s="170">
        <v>6</v>
      </c>
      <c r="P1255" s="402">
        <v>49306.8</v>
      </c>
    </row>
    <row r="1256" spans="1:16" ht="22.5" x14ac:dyDescent="0.2">
      <c r="A1256" s="406" t="s">
        <v>17736</v>
      </c>
      <c r="B1256" s="406" t="s">
        <v>2595</v>
      </c>
      <c r="C1256" s="170" t="s">
        <v>2594</v>
      </c>
      <c r="D1256" s="405" t="s">
        <v>18948</v>
      </c>
      <c r="E1256" s="404">
        <v>15600</v>
      </c>
      <c r="F1256" s="434">
        <v>10344412</v>
      </c>
      <c r="G1256" s="403" t="s">
        <v>18947</v>
      </c>
      <c r="H1256" s="170" t="s">
        <v>6239</v>
      </c>
      <c r="I1256" s="155" t="s">
        <v>7458</v>
      </c>
      <c r="J1256" s="155" t="s">
        <v>6239</v>
      </c>
      <c r="K1256" s="170">
        <v>1</v>
      </c>
      <c r="L1256" s="170">
        <v>7</v>
      </c>
      <c r="M1256" s="402">
        <v>110780.53</v>
      </c>
      <c r="N1256" s="170"/>
      <c r="O1256" s="402">
        <v>0</v>
      </c>
      <c r="P1256" s="402"/>
    </row>
    <row r="1257" spans="1:16" ht="22.5" x14ac:dyDescent="0.2">
      <c r="A1257" s="406" t="s">
        <v>17736</v>
      </c>
      <c r="B1257" s="406" t="s">
        <v>2595</v>
      </c>
      <c r="C1257" s="170" t="s">
        <v>2594</v>
      </c>
      <c r="D1257" s="405" t="s">
        <v>18192</v>
      </c>
      <c r="E1257" s="404">
        <v>8500</v>
      </c>
      <c r="F1257" s="434">
        <v>40703464</v>
      </c>
      <c r="G1257" s="403" t="s">
        <v>18946</v>
      </c>
      <c r="H1257" s="170" t="s">
        <v>2661</v>
      </c>
      <c r="I1257" s="170" t="s">
        <v>2602</v>
      </c>
      <c r="J1257" s="155" t="s">
        <v>2661</v>
      </c>
      <c r="K1257" s="170">
        <v>1</v>
      </c>
      <c r="L1257" s="170">
        <v>12</v>
      </c>
      <c r="M1257" s="402">
        <v>104954.38</v>
      </c>
      <c r="N1257" s="170">
        <v>1</v>
      </c>
      <c r="O1257" s="170">
        <v>6</v>
      </c>
      <c r="P1257" s="402">
        <v>52306.8</v>
      </c>
    </row>
    <row r="1258" spans="1:16" ht="22.5" x14ac:dyDescent="0.2">
      <c r="A1258" s="406" t="s">
        <v>17736</v>
      </c>
      <c r="B1258" s="406" t="s">
        <v>2595</v>
      </c>
      <c r="C1258" s="170" t="s">
        <v>2594</v>
      </c>
      <c r="D1258" s="405" t="s">
        <v>18945</v>
      </c>
      <c r="E1258" s="404">
        <v>13000</v>
      </c>
      <c r="F1258" s="434">
        <v>9313900</v>
      </c>
      <c r="G1258" s="403" t="s">
        <v>18944</v>
      </c>
      <c r="H1258" s="170" t="s">
        <v>2661</v>
      </c>
      <c r="I1258" s="170" t="s">
        <v>2602</v>
      </c>
      <c r="J1258" s="155" t="s">
        <v>2661</v>
      </c>
      <c r="K1258" s="170">
        <v>1</v>
      </c>
      <c r="L1258" s="170">
        <v>12</v>
      </c>
      <c r="M1258" s="402">
        <v>158989.79999999999</v>
      </c>
      <c r="N1258" s="170">
        <v>1</v>
      </c>
      <c r="O1258" s="170">
        <v>6</v>
      </c>
      <c r="P1258" s="402">
        <v>79306.800000000017</v>
      </c>
    </row>
    <row r="1259" spans="1:16" ht="22.5" x14ac:dyDescent="0.2">
      <c r="A1259" s="406" t="s">
        <v>17736</v>
      </c>
      <c r="B1259" s="406" t="s">
        <v>2595</v>
      </c>
      <c r="C1259" s="170" t="s">
        <v>2594</v>
      </c>
      <c r="D1259" s="405" t="s">
        <v>18943</v>
      </c>
      <c r="E1259" s="404">
        <v>5000</v>
      </c>
      <c r="F1259" s="434">
        <v>5958253</v>
      </c>
      <c r="G1259" s="403" t="s">
        <v>18942</v>
      </c>
      <c r="H1259" s="170" t="s">
        <v>2753</v>
      </c>
      <c r="I1259" s="170" t="s">
        <v>2602</v>
      </c>
      <c r="J1259" s="155" t="s">
        <v>2753</v>
      </c>
      <c r="K1259" s="170">
        <v>1</v>
      </c>
      <c r="L1259" s="170">
        <v>12</v>
      </c>
      <c r="M1259" s="402">
        <v>62989.8</v>
      </c>
      <c r="N1259" s="170">
        <v>1</v>
      </c>
      <c r="O1259" s="170">
        <v>6</v>
      </c>
      <c r="P1259" s="402">
        <v>31306.799999999996</v>
      </c>
    </row>
    <row r="1260" spans="1:16" ht="22.5" x14ac:dyDescent="0.2">
      <c r="A1260" s="406" t="s">
        <v>17736</v>
      </c>
      <c r="B1260" s="406" t="s">
        <v>2595</v>
      </c>
      <c r="C1260" s="170" t="s">
        <v>2594</v>
      </c>
      <c r="D1260" s="405" t="s">
        <v>18941</v>
      </c>
      <c r="E1260" s="404">
        <v>8500</v>
      </c>
      <c r="F1260" s="434">
        <v>40732138</v>
      </c>
      <c r="G1260" s="403" t="s">
        <v>18940</v>
      </c>
      <c r="H1260" s="170" t="s">
        <v>2597</v>
      </c>
      <c r="I1260" s="170" t="s">
        <v>2602</v>
      </c>
      <c r="J1260" s="155" t="s">
        <v>2597</v>
      </c>
      <c r="K1260" s="170">
        <v>1</v>
      </c>
      <c r="L1260" s="170">
        <v>12</v>
      </c>
      <c r="M1260" s="402">
        <v>104973.86</v>
      </c>
      <c r="N1260" s="170">
        <v>1</v>
      </c>
      <c r="O1260" s="170">
        <v>6</v>
      </c>
      <c r="P1260" s="402">
        <v>52306.8</v>
      </c>
    </row>
    <row r="1261" spans="1:16" ht="22.5" x14ac:dyDescent="0.2">
      <c r="A1261" s="406" t="s">
        <v>17736</v>
      </c>
      <c r="B1261" s="406" t="s">
        <v>2595</v>
      </c>
      <c r="C1261" s="170" t="s">
        <v>2594</v>
      </c>
      <c r="D1261" s="405" t="s">
        <v>17879</v>
      </c>
      <c r="E1261" s="404">
        <v>7000</v>
      </c>
      <c r="F1261" s="434">
        <v>42429342</v>
      </c>
      <c r="G1261" s="403" t="s">
        <v>18939</v>
      </c>
      <c r="H1261" s="170" t="s">
        <v>18029</v>
      </c>
      <c r="I1261" s="170" t="s">
        <v>2589</v>
      </c>
      <c r="J1261" s="155" t="s">
        <v>18029</v>
      </c>
      <c r="K1261" s="170">
        <v>1</v>
      </c>
      <c r="L1261" s="170">
        <v>12</v>
      </c>
      <c r="M1261" s="402">
        <v>86352.52</v>
      </c>
      <c r="N1261" s="170">
        <v>1</v>
      </c>
      <c r="O1261" s="170">
        <v>6</v>
      </c>
      <c r="P1261" s="402">
        <v>43306.8</v>
      </c>
    </row>
    <row r="1262" spans="1:16" ht="22.5" x14ac:dyDescent="0.2">
      <c r="A1262" s="406" t="s">
        <v>17736</v>
      </c>
      <c r="B1262" s="406" t="s">
        <v>2595</v>
      </c>
      <c r="C1262" s="170" t="s">
        <v>2594</v>
      </c>
      <c r="D1262" s="405" t="s">
        <v>18938</v>
      </c>
      <c r="E1262" s="404">
        <v>2800</v>
      </c>
      <c r="F1262" s="434">
        <v>72474352</v>
      </c>
      <c r="G1262" s="403" t="s">
        <v>18937</v>
      </c>
      <c r="H1262" s="170" t="s">
        <v>3779</v>
      </c>
      <c r="I1262" s="155" t="s">
        <v>3931</v>
      </c>
      <c r="J1262" s="155" t="s">
        <v>3779</v>
      </c>
      <c r="K1262" s="170">
        <v>1</v>
      </c>
      <c r="L1262" s="170">
        <v>0</v>
      </c>
      <c r="M1262" s="402">
        <v>403.11</v>
      </c>
      <c r="N1262" s="170"/>
      <c r="O1262" s="402">
        <v>0</v>
      </c>
      <c r="P1262" s="402"/>
    </row>
    <row r="1263" spans="1:16" ht="22.5" x14ac:dyDescent="0.2">
      <c r="A1263" s="406" t="s">
        <v>17736</v>
      </c>
      <c r="B1263" s="406" t="s">
        <v>2595</v>
      </c>
      <c r="C1263" s="170" t="s">
        <v>2594</v>
      </c>
      <c r="D1263" s="405" t="s">
        <v>18882</v>
      </c>
      <c r="E1263" s="404">
        <v>12000</v>
      </c>
      <c r="F1263" s="434">
        <v>41628438</v>
      </c>
      <c r="G1263" s="403" t="s">
        <v>18936</v>
      </c>
      <c r="H1263" s="170" t="s">
        <v>6299</v>
      </c>
      <c r="I1263" s="155" t="s">
        <v>7458</v>
      </c>
      <c r="J1263" s="155" t="s">
        <v>6299</v>
      </c>
      <c r="K1263" s="170">
        <v>1</v>
      </c>
      <c r="L1263" s="170">
        <v>7</v>
      </c>
      <c r="M1263" s="402">
        <v>84681.57</v>
      </c>
      <c r="N1263" s="170"/>
      <c r="O1263" s="402">
        <v>0</v>
      </c>
      <c r="P1263" s="402"/>
    </row>
    <row r="1264" spans="1:16" ht="22.5" x14ac:dyDescent="0.2">
      <c r="A1264" s="406" t="s">
        <v>17736</v>
      </c>
      <c r="B1264" s="406" t="s">
        <v>2595</v>
      </c>
      <c r="C1264" s="170" t="s">
        <v>2594</v>
      </c>
      <c r="D1264" s="405" t="s">
        <v>18935</v>
      </c>
      <c r="E1264" s="404">
        <v>4500</v>
      </c>
      <c r="F1264" s="434">
        <v>70091681</v>
      </c>
      <c r="G1264" s="403" t="s">
        <v>18934</v>
      </c>
      <c r="H1264" s="170" t="s">
        <v>6299</v>
      </c>
      <c r="I1264" s="155" t="s">
        <v>7458</v>
      </c>
      <c r="J1264" s="155" t="s">
        <v>6299</v>
      </c>
      <c r="K1264" s="170">
        <v>1</v>
      </c>
      <c r="L1264" s="170">
        <v>12</v>
      </c>
      <c r="M1264" s="402">
        <v>68203.09</v>
      </c>
      <c r="N1264" s="170">
        <v>1</v>
      </c>
      <c r="O1264" s="170">
        <v>2</v>
      </c>
      <c r="P1264" s="402">
        <v>6863.63</v>
      </c>
    </row>
    <row r="1265" spans="1:16" ht="22.5" x14ac:dyDescent="0.2">
      <c r="A1265" s="406" t="s">
        <v>17736</v>
      </c>
      <c r="B1265" s="406" t="s">
        <v>2595</v>
      </c>
      <c r="C1265" s="170" t="s">
        <v>2594</v>
      </c>
      <c r="D1265" s="405" t="s">
        <v>18933</v>
      </c>
      <c r="E1265" s="404">
        <v>8000</v>
      </c>
      <c r="F1265" s="434">
        <v>41593028</v>
      </c>
      <c r="G1265" s="403" t="s">
        <v>18932</v>
      </c>
      <c r="H1265" s="170" t="s">
        <v>2768</v>
      </c>
      <c r="I1265" s="170" t="s">
        <v>2589</v>
      </c>
      <c r="J1265" s="155" t="s">
        <v>2768</v>
      </c>
      <c r="K1265" s="170">
        <v>1</v>
      </c>
      <c r="L1265" s="170">
        <v>1</v>
      </c>
      <c r="M1265" s="402">
        <v>10532.15</v>
      </c>
      <c r="N1265" s="170">
        <v>1</v>
      </c>
      <c r="O1265" s="170">
        <v>6</v>
      </c>
      <c r="P1265" s="402">
        <v>49306.8</v>
      </c>
    </row>
    <row r="1266" spans="1:16" ht="22.5" x14ac:dyDescent="0.2">
      <c r="A1266" s="406" t="s">
        <v>17736</v>
      </c>
      <c r="B1266" s="406" t="s">
        <v>2595</v>
      </c>
      <c r="C1266" s="170" t="s">
        <v>2594</v>
      </c>
      <c r="D1266" s="405" t="s">
        <v>18410</v>
      </c>
      <c r="E1266" s="404">
        <v>4300</v>
      </c>
      <c r="F1266" s="434">
        <v>45473704</v>
      </c>
      <c r="G1266" s="403" t="s">
        <v>18931</v>
      </c>
      <c r="H1266" s="170" t="s">
        <v>17942</v>
      </c>
      <c r="I1266" s="170" t="s">
        <v>2589</v>
      </c>
      <c r="J1266" s="155" t="s">
        <v>17942</v>
      </c>
      <c r="K1266" s="170">
        <v>1</v>
      </c>
      <c r="L1266" s="170">
        <v>12</v>
      </c>
      <c r="M1266" s="402">
        <v>54516.34</v>
      </c>
      <c r="N1266" s="170">
        <v>1</v>
      </c>
      <c r="O1266" s="170">
        <v>6</v>
      </c>
      <c r="P1266" s="402">
        <v>27106.799999999996</v>
      </c>
    </row>
    <row r="1267" spans="1:16" ht="22.5" x14ac:dyDescent="0.2">
      <c r="A1267" s="406" t="s">
        <v>17736</v>
      </c>
      <c r="B1267" s="406" t="s">
        <v>2595</v>
      </c>
      <c r="C1267" s="170" t="s">
        <v>2594</v>
      </c>
      <c r="D1267" s="405" t="s">
        <v>18930</v>
      </c>
      <c r="E1267" s="404">
        <v>9000</v>
      </c>
      <c r="F1267" s="434">
        <v>42302782</v>
      </c>
      <c r="G1267" s="403" t="s">
        <v>18929</v>
      </c>
      <c r="H1267" s="170" t="s">
        <v>18928</v>
      </c>
      <c r="I1267" s="170" t="s">
        <v>2602</v>
      </c>
      <c r="J1267" s="155" t="s">
        <v>18928</v>
      </c>
      <c r="K1267" s="170">
        <v>1</v>
      </c>
      <c r="L1267" s="170">
        <v>12</v>
      </c>
      <c r="M1267" s="402">
        <v>110722.31</v>
      </c>
      <c r="N1267" s="170">
        <v>1</v>
      </c>
      <c r="O1267" s="170">
        <v>6</v>
      </c>
      <c r="P1267" s="402">
        <v>55306.8</v>
      </c>
    </row>
    <row r="1268" spans="1:16" ht="22.5" x14ac:dyDescent="0.2">
      <c r="A1268" s="406" t="s">
        <v>17736</v>
      </c>
      <c r="B1268" s="406" t="s">
        <v>2595</v>
      </c>
      <c r="C1268" s="170" t="s">
        <v>2594</v>
      </c>
      <c r="D1268" s="405" t="s">
        <v>18927</v>
      </c>
      <c r="E1268" s="404">
        <v>8400</v>
      </c>
      <c r="F1268" s="434">
        <v>43485786</v>
      </c>
      <c r="G1268" s="403" t="s">
        <v>18926</v>
      </c>
      <c r="H1268" s="170" t="s">
        <v>2661</v>
      </c>
      <c r="I1268" s="170" t="s">
        <v>2602</v>
      </c>
      <c r="J1268" s="155" t="s">
        <v>2661</v>
      </c>
      <c r="K1268" s="170">
        <v>1</v>
      </c>
      <c r="L1268" s="170">
        <v>12</v>
      </c>
      <c r="M1268" s="402">
        <v>103509.82</v>
      </c>
      <c r="N1268" s="170">
        <v>1</v>
      </c>
      <c r="O1268" s="170">
        <v>6</v>
      </c>
      <c r="P1268" s="402">
        <v>48344</v>
      </c>
    </row>
    <row r="1269" spans="1:16" ht="22.5" x14ac:dyDescent="0.2">
      <c r="A1269" s="406" t="s">
        <v>17736</v>
      </c>
      <c r="B1269" s="406" t="s">
        <v>2595</v>
      </c>
      <c r="C1269" s="170" t="s">
        <v>2594</v>
      </c>
      <c r="D1269" s="405" t="s">
        <v>18925</v>
      </c>
      <c r="E1269" s="404">
        <v>5000</v>
      </c>
      <c r="F1269" s="434">
        <v>46972215</v>
      </c>
      <c r="G1269" s="403" t="s">
        <v>18924</v>
      </c>
      <c r="H1269" s="170" t="s">
        <v>17942</v>
      </c>
      <c r="I1269" s="170" t="s">
        <v>2589</v>
      </c>
      <c r="J1269" s="155" t="s">
        <v>17942</v>
      </c>
      <c r="K1269" s="170">
        <v>1</v>
      </c>
      <c r="L1269" s="170">
        <v>12</v>
      </c>
      <c r="M1269" s="402">
        <v>62788.42</v>
      </c>
      <c r="N1269" s="170">
        <v>1</v>
      </c>
      <c r="O1269" s="170">
        <v>6</v>
      </c>
      <c r="P1269" s="402">
        <v>31306.799999999996</v>
      </c>
    </row>
    <row r="1270" spans="1:16" ht="22.5" x14ac:dyDescent="0.2">
      <c r="A1270" s="406" t="s">
        <v>17736</v>
      </c>
      <c r="B1270" s="406" t="s">
        <v>2595</v>
      </c>
      <c r="C1270" s="170" t="s">
        <v>2594</v>
      </c>
      <c r="D1270" s="405" t="s">
        <v>18923</v>
      </c>
      <c r="E1270" s="404">
        <v>10000</v>
      </c>
      <c r="F1270" s="434">
        <v>41206578</v>
      </c>
      <c r="G1270" s="403" t="s">
        <v>18922</v>
      </c>
      <c r="H1270" s="170" t="s">
        <v>2661</v>
      </c>
      <c r="I1270" s="170" t="s">
        <v>2602</v>
      </c>
      <c r="J1270" s="155" t="s">
        <v>2661</v>
      </c>
      <c r="K1270" s="170">
        <v>1</v>
      </c>
      <c r="L1270" s="170">
        <v>10</v>
      </c>
      <c r="M1270" s="402">
        <v>97714.880000000005</v>
      </c>
      <c r="N1270" s="170">
        <v>1</v>
      </c>
      <c r="O1270" s="170">
        <v>6</v>
      </c>
      <c r="P1270" s="402">
        <v>61306.8</v>
      </c>
    </row>
    <row r="1271" spans="1:16" ht="22.5" x14ac:dyDescent="0.2">
      <c r="A1271" s="406" t="s">
        <v>17736</v>
      </c>
      <c r="B1271" s="406" t="s">
        <v>2595</v>
      </c>
      <c r="C1271" s="170" t="s">
        <v>2594</v>
      </c>
      <c r="D1271" s="405" t="s">
        <v>18921</v>
      </c>
      <c r="E1271" s="404">
        <v>8000</v>
      </c>
      <c r="F1271" s="434">
        <v>41552223</v>
      </c>
      <c r="G1271" s="403" t="s">
        <v>18920</v>
      </c>
      <c r="H1271" s="170" t="s">
        <v>2627</v>
      </c>
      <c r="I1271" s="170" t="s">
        <v>2602</v>
      </c>
      <c r="J1271" s="155" t="s">
        <v>2627</v>
      </c>
      <c r="K1271" s="170">
        <v>1</v>
      </c>
      <c r="L1271" s="170">
        <v>12</v>
      </c>
      <c r="M1271" s="402">
        <v>98989.8</v>
      </c>
      <c r="N1271" s="170">
        <v>1</v>
      </c>
      <c r="O1271" s="170">
        <v>6</v>
      </c>
      <c r="P1271" s="402">
        <v>49306.8</v>
      </c>
    </row>
    <row r="1272" spans="1:16" ht="22.5" x14ac:dyDescent="0.2">
      <c r="A1272" s="406" t="s">
        <v>17736</v>
      </c>
      <c r="B1272" s="406" t="s">
        <v>2595</v>
      </c>
      <c r="C1272" s="170" t="s">
        <v>2594</v>
      </c>
      <c r="D1272" s="405" t="s">
        <v>18919</v>
      </c>
      <c r="E1272" s="404">
        <v>13500</v>
      </c>
      <c r="F1272" s="434">
        <v>43719608</v>
      </c>
      <c r="G1272" s="403" t="s">
        <v>18918</v>
      </c>
      <c r="H1272" s="170" t="s">
        <v>4810</v>
      </c>
      <c r="I1272" s="155" t="s">
        <v>7458</v>
      </c>
      <c r="J1272" s="155" t="s">
        <v>4810</v>
      </c>
      <c r="K1272" s="170">
        <v>1</v>
      </c>
      <c r="L1272" s="170">
        <v>3</v>
      </c>
      <c r="M1272" s="402">
        <v>41522.449999999997</v>
      </c>
      <c r="N1272" s="170">
        <v>1</v>
      </c>
      <c r="O1272" s="170">
        <v>0</v>
      </c>
      <c r="P1272" s="402">
        <v>3592.8</v>
      </c>
    </row>
    <row r="1273" spans="1:16" ht="22.5" x14ac:dyDescent="0.2">
      <c r="A1273" s="406" t="s">
        <v>17736</v>
      </c>
      <c r="B1273" s="406" t="s">
        <v>2595</v>
      </c>
      <c r="C1273" s="170" t="s">
        <v>2594</v>
      </c>
      <c r="D1273" s="405" t="s">
        <v>18135</v>
      </c>
      <c r="E1273" s="404">
        <v>9500</v>
      </c>
      <c r="F1273" s="434">
        <v>46113355</v>
      </c>
      <c r="G1273" s="403" t="s">
        <v>18917</v>
      </c>
      <c r="H1273" s="170" t="s">
        <v>2661</v>
      </c>
      <c r="I1273" s="170" t="s">
        <v>2602</v>
      </c>
      <c r="J1273" s="155" t="s">
        <v>2661</v>
      </c>
      <c r="K1273" s="170"/>
      <c r="L1273" s="402">
        <v>0</v>
      </c>
      <c r="M1273" s="402"/>
      <c r="N1273" s="170">
        <v>1</v>
      </c>
      <c r="O1273" s="170">
        <v>6</v>
      </c>
      <c r="P1273" s="402">
        <v>56723.470000000008</v>
      </c>
    </row>
    <row r="1274" spans="1:16" ht="22.5" x14ac:dyDescent="0.2">
      <c r="A1274" s="406" t="s">
        <v>17736</v>
      </c>
      <c r="B1274" s="406" t="s">
        <v>2595</v>
      </c>
      <c r="C1274" s="170" t="s">
        <v>2594</v>
      </c>
      <c r="D1274" s="405" t="s">
        <v>18190</v>
      </c>
      <c r="E1274" s="404">
        <v>13500</v>
      </c>
      <c r="F1274" s="434">
        <v>40892464</v>
      </c>
      <c r="G1274" s="403" t="s">
        <v>18916</v>
      </c>
      <c r="H1274" s="170" t="s">
        <v>2627</v>
      </c>
      <c r="I1274" s="170" t="s">
        <v>2602</v>
      </c>
      <c r="J1274" s="155" t="s">
        <v>2627</v>
      </c>
      <c r="K1274" s="170">
        <v>1</v>
      </c>
      <c r="L1274" s="170">
        <v>3</v>
      </c>
      <c r="M1274" s="402">
        <v>46381.57</v>
      </c>
      <c r="N1274" s="170">
        <v>1</v>
      </c>
      <c r="O1274" s="170">
        <v>6</v>
      </c>
      <c r="P1274" s="402">
        <v>82306.800000000017</v>
      </c>
    </row>
    <row r="1275" spans="1:16" ht="22.5" x14ac:dyDescent="0.2">
      <c r="A1275" s="406" t="s">
        <v>17736</v>
      </c>
      <c r="B1275" s="406" t="s">
        <v>2595</v>
      </c>
      <c r="C1275" s="170" t="s">
        <v>2594</v>
      </c>
      <c r="D1275" s="405" t="s">
        <v>18915</v>
      </c>
      <c r="E1275" s="404">
        <v>5000</v>
      </c>
      <c r="F1275" s="434">
        <v>43938458</v>
      </c>
      <c r="G1275" s="403" t="s">
        <v>18914</v>
      </c>
      <c r="H1275" s="170" t="s">
        <v>18913</v>
      </c>
      <c r="I1275" s="170" t="s">
        <v>2589</v>
      </c>
      <c r="J1275" s="155" t="s">
        <v>18913</v>
      </c>
      <c r="K1275" s="170"/>
      <c r="L1275" s="402">
        <v>0</v>
      </c>
      <c r="M1275" s="402"/>
      <c r="N1275" s="170">
        <v>1</v>
      </c>
      <c r="O1275" s="170">
        <v>6</v>
      </c>
      <c r="P1275" s="402">
        <v>29640.129999999997</v>
      </c>
    </row>
    <row r="1276" spans="1:16" ht="22.5" x14ac:dyDescent="0.2">
      <c r="A1276" s="406" t="s">
        <v>17736</v>
      </c>
      <c r="B1276" s="406" t="s">
        <v>2595</v>
      </c>
      <c r="C1276" s="170" t="s">
        <v>2594</v>
      </c>
      <c r="D1276" s="405">
        <v>0</v>
      </c>
      <c r="E1276" s="404">
        <v>15600</v>
      </c>
      <c r="F1276" s="434">
        <v>6303465</v>
      </c>
      <c r="G1276" s="403" t="s">
        <v>18912</v>
      </c>
      <c r="H1276" s="170" t="s">
        <v>6299</v>
      </c>
      <c r="I1276" s="155" t="s">
        <v>7458</v>
      </c>
      <c r="J1276" s="155" t="s">
        <v>6299</v>
      </c>
      <c r="K1276" s="170">
        <v>1</v>
      </c>
      <c r="L1276" s="170">
        <v>12</v>
      </c>
      <c r="M1276" s="402">
        <v>185509.8</v>
      </c>
      <c r="N1276" s="170">
        <v>1</v>
      </c>
      <c r="O1276" s="170">
        <v>6</v>
      </c>
      <c r="P1276" s="402">
        <v>94906.800000000017</v>
      </c>
    </row>
    <row r="1277" spans="1:16" ht="22.5" x14ac:dyDescent="0.2">
      <c r="A1277" s="406" t="s">
        <v>17736</v>
      </c>
      <c r="B1277" s="406" t="s">
        <v>2595</v>
      </c>
      <c r="C1277" s="170" t="s">
        <v>2594</v>
      </c>
      <c r="D1277" s="405" t="s">
        <v>18911</v>
      </c>
      <c r="E1277" s="404">
        <v>6000</v>
      </c>
      <c r="F1277" s="434">
        <v>15732305</v>
      </c>
      <c r="G1277" s="403" t="s">
        <v>18910</v>
      </c>
      <c r="H1277" s="170" t="s">
        <v>2768</v>
      </c>
      <c r="I1277" s="170" t="s">
        <v>2602</v>
      </c>
      <c r="J1277" s="155" t="s">
        <v>2768</v>
      </c>
      <c r="K1277" s="170">
        <v>1</v>
      </c>
      <c r="L1277" s="170">
        <v>12</v>
      </c>
      <c r="M1277" s="402">
        <v>74989.8</v>
      </c>
      <c r="N1277" s="170">
        <v>1</v>
      </c>
      <c r="O1277" s="170">
        <v>6</v>
      </c>
      <c r="P1277" s="402">
        <v>37306.800000000003</v>
      </c>
    </row>
    <row r="1278" spans="1:16" ht="22.5" x14ac:dyDescent="0.2">
      <c r="A1278" s="406" t="s">
        <v>17736</v>
      </c>
      <c r="B1278" s="406" t="s">
        <v>2595</v>
      </c>
      <c r="C1278" s="170" t="s">
        <v>2594</v>
      </c>
      <c r="D1278" s="405" t="s">
        <v>18880</v>
      </c>
      <c r="E1278" s="404">
        <v>3000</v>
      </c>
      <c r="F1278" s="434">
        <v>46820257</v>
      </c>
      <c r="G1278" s="403" t="s">
        <v>18909</v>
      </c>
      <c r="H1278" s="170" t="s">
        <v>18340</v>
      </c>
      <c r="I1278" s="170" t="s">
        <v>16872</v>
      </c>
      <c r="J1278" s="155" t="s">
        <v>18340</v>
      </c>
      <c r="K1278" s="170">
        <v>1</v>
      </c>
      <c r="L1278" s="170">
        <v>12</v>
      </c>
      <c r="M1278" s="402">
        <v>38878.57</v>
      </c>
      <c r="N1278" s="170">
        <v>1</v>
      </c>
      <c r="O1278" s="170">
        <v>6</v>
      </c>
      <c r="P1278" s="402">
        <v>19306.8</v>
      </c>
    </row>
    <row r="1279" spans="1:16" ht="22.5" x14ac:dyDescent="0.2">
      <c r="A1279" s="406" t="s">
        <v>17736</v>
      </c>
      <c r="B1279" s="406" t="s">
        <v>2595</v>
      </c>
      <c r="C1279" s="170" t="s">
        <v>2594</v>
      </c>
      <c r="D1279" s="405" t="s">
        <v>7158</v>
      </c>
      <c r="E1279" s="404">
        <v>1600</v>
      </c>
      <c r="F1279" s="434">
        <v>43725280</v>
      </c>
      <c r="G1279" s="403" t="s">
        <v>18908</v>
      </c>
      <c r="H1279" s="170" t="s">
        <v>3215</v>
      </c>
      <c r="I1279" s="170" t="s">
        <v>16872</v>
      </c>
      <c r="J1279" s="155" t="s">
        <v>3215</v>
      </c>
      <c r="K1279" s="170">
        <v>1</v>
      </c>
      <c r="L1279" s="170">
        <v>12</v>
      </c>
      <c r="M1279" s="402">
        <v>21814.68</v>
      </c>
      <c r="N1279" s="170">
        <v>1</v>
      </c>
      <c r="O1279" s="170">
        <v>6</v>
      </c>
      <c r="P1279" s="402">
        <v>10435.540000000001</v>
      </c>
    </row>
    <row r="1280" spans="1:16" ht="22.5" x14ac:dyDescent="0.2">
      <c r="A1280" s="406" t="s">
        <v>17736</v>
      </c>
      <c r="B1280" s="406" t="s">
        <v>2595</v>
      </c>
      <c r="C1280" s="170" t="s">
        <v>2594</v>
      </c>
      <c r="D1280" s="405" t="s">
        <v>18907</v>
      </c>
      <c r="E1280" s="404">
        <v>7000</v>
      </c>
      <c r="F1280" s="434">
        <v>44396162</v>
      </c>
      <c r="G1280" s="403" t="s">
        <v>18906</v>
      </c>
      <c r="H1280" s="170" t="s">
        <v>2597</v>
      </c>
      <c r="I1280" s="170" t="s">
        <v>2602</v>
      </c>
      <c r="J1280" s="155" t="s">
        <v>2597</v>
      </c>
      <c r="K1280" s="170">
        <v>1</v>
      </c>
      <c r="L1280" s="170">
        <v>12</v>
      </c>
      <c r="M1280" s="402">
        <v>86852.72</v>
      </c>
      <c r="N1280" s="170">
        <v>1</v>
      </c>
      <c r="O1280" s="170">
        <v>6</v>
      </c>
      <c r="P1280" s="402">
        <v>43306.8</v>
      </c>
    </row>
    <row r="1281" spans="1:16" ht="22.5" x14ac:dyDescent="0.2">
      <c r="A1281" s="406" t="s">
        <v>17736</v>
      </c>
      <c r="B1281" s="406" t="s">
        <v>2595</v>
      </c>
      <c r="C1281" s="170" t="s">
        <v>2594</v>
      </c>
      <c r="D1281" s="405" t="s">
        <v>17976</v>
      </c>
      <c r="E1281" s="404">
        <v>4626.91</v>
      </c>
      <c r="F1281" s="434">
        <v>1077279</v>
      </c>
      <c r="G1281" s="403" t="s">
        <v>18905</v>
      </c>
      <c r="H1281" s="170" t="s">
        <v>2627</v>
      </c>
      <c r="I1281" s="170" t="s">
        <v>2602</v>
      </c>
      <c r="J1281" s="155" t="s">
        <v>2627</v>
      </c>
      <c r="K1281" s="170">
        <v>1</v>
      </c>
      <c r="L1281" s="170">
        <v>12</v>
      </c>
      <c r="M1281" s="402">
        <v>58512.72</v>
      </c>
      <c r="N1281" s="170">
        <v>1</v>
      </c>
      <c r="O1281" s="170">
        <v>6</v>
      </c>
      <c r="P1281" s="402">
        <v>29068.259999999995</v>
      </c>
    </row>
    <row r="1282" spans="1:16" ht="22.5" x14ac:dyDescent="0.2">
      <c r="A1282" s="406" t="s">
        <v>17736</v>
      </c>
      <c r="B1282" s="406" t="s">
        <v>2595</v>
      </c>
      <c r="C1282" s="170" t="s">
        <v>2594</v>
      </c>
      <c r="D1282" s="405" t="s">
        <v>18904</v>
      </c>
      <c r="E1282" s="404">
        <v>9000</v>
      </c>
      <c r="F1282" s="434">
        <v>8870406</v>
      </c>
      <c r="G1282" s="403" t="s">
        <v>18903</v>
      </c>
      <c r="H1282" s="170" t="s">
        <v>2627</v>
      </c>
      <c r="I1282" s="170" t="s">
        <v>2602</v>
      </c>
      <c r="J1282" s="155" t="s">
        <v>2627</v>
      </c>
      <c r="K1282" s="170">
        <v>1</v>
      </c>
      <c r="L1282" s="170">
        <v>12</v>
      </c>
      <c r="M1282" s="402">
        <v>110974.81</v>
      </c>
      <c r="N1282" s="170">
        <v>1</v>
      </c>
      <c r="O1282" s="170">
        <v>6</v>
      </c>
      <c r="P1282" s="402">
        <v>55306.8</v>
      </c>
    </row>
    <row r="1283" spans="1:16" ht="22.5" x14ac:dyDescent="0.2">
      <c r="A1283" s="406" t="s">
        <v>17736</v>
      </c>
      <c r="B1283" s="406" t="s">
        <v>2595</v>
      </c>
      <c r="C1283" s="170" t="s">
        <v>2594</v>
      </c>
      <c r="D1283" s="405" t="s">
        <v>18902</v>
      </c>
      <c r="E1283" s="404">
        <v>5000</v>
      </c>
      <c r="F1283" s="434">
        <v>80037909</v>
      </c>
      <c r="G1283" s="403" t="s">
        <v>18901</v>
      </c>
      <c r="H1283" s="170" t="s">
        <v>2753</v>
      </c>
      <c r="I1283" s="170" t="s">
        <v>2602</v>
      </c>
      <c r="J1283" s="155" t="s">
        <v>2753</v>
      </c>
      <c r="K1283" s="170">
        <v>1</v>
      </c>
      <c r="L1283" s="170">
        <v>12</v>
      </c>
      <c r="M1283" s="402">
        <v>62989.8</v>
      </c>
      <c r="N1283" s="170">
        <v>1</v>
      </c>
      <c r="O1283" s="170">
        <v>6</v>
      </c>
      <c r="P1283" s="402">
        <v>31306.799999999996</v>
      </c>
    </row>
    <row r="1284" spans="1:16" ht="22.5" x14ac:dyDescent="0.2">
      <c r="A1284" s="406" t="s">
        <v>17736</v>
      </c>
      <c r="B1284" s="406" t="s">
        <v>2595</v>
      </c>
      <c r="C1284" s="170" t="s">
        <v>2594</v>
      </c>
      <c r="D1284" s="405" t="s">
        <v>18900</v>
      </c>
      <c r="E1284" s="404">
        <v>10000</v>
      </c>
      <c r="F1284" s="434">
        <v>43086797</v>
      </c>
      <c r="G1284" s="403" t="s">
        <v>18899</v>
      </c>
      <c r="H1284" s="170" t="s">
        <v>18898</v>
      </c>
      <c r="I1284" s="170" t="s">
        <v>2602</v>
      </c>
      <c r="J1284" s="155" t="s">
        <v>18898</v>
      </c>
      <c r="K1284" s="170">
        <v>1</v>
      </c>
      <c r="L1284" s="170">
        <v>1</v>
      </c>
      <c r="M1284" s="402">
        <v>7140.82</v>
      </c>
      <c r="N1284" s="170">
        <v>1</v>
      </c>
      <c r="O1284" s="170">
        <v>6</v>
      </c>
      <c r="P1284" s="402">
        <v>61306.8</v>
      </c>
    </row>
    <row r="1285" spans="1:16" ht="22.5" x14ac:dyDescent="0.2">
      <c r="A1285" s="406" t="s">
        <v>17736</v>
      </c>
      <c r="B1285" s="406" t="s">
        <v>2595</v>
      </c>
      <c r="C1285" s="170" t="s">
        <v>2594</v>
      </c>
      <c r="D1285" s="405" t="s">
        <v>18897</v>
      </c>
      <c r="E1285" s="404">
        <v>5000</v>
      </c>
      <c r="F1285" s="434">
        <v>46233217</v>
      </c>
      <c r="G1285" s="403" t="s">
        <v>18896</v>
      </c>
      <c r="H1285" s="170" t="s">
        <v>2661</v>
      </c>
      <c r="I1285" s="170" t="s">
        <v>2602</v>
      </c>
      <c r="J1285" s="155" t="s">
        <v>2661</v>
      </c>
      <c r="K1285" s="170">
        <v>1</v>
      </c>
      <c r="L1285" s="170">
        <v>12</v>
      </c>
      <c r="M1285" s="402">
        <v>62900.91</v>
      </c>
      <c r="N1285" s="170">
        <v>1</v>
      </c>
      <c r="O1285" s="170">
        <v>6</v>
      </c>
      <c r="P1285" s="402">
        <v>31306.799999999996</v>
      </c>
    </row>
    <row r="1286" spans="1:16" ht="22.5" x14ac:dyDescent="0.2">
      <c r="A1286" s="406" t="s">
        <v>17736</v>
      </c>
      <c r="B1286" s="406" t="s">
        <v>2595</v>
      </c>
      <c r="C1286" s="170" t="s">
        <v>2594</v>
      </c>
      <c r="D1286" s="405" t="s">
        <v>18895</v>
      </c>
      <c r="E1286" s="404">
        <v>3000</v>
      </c>
      <c r="F1286" s="434">
        <v>16739268</v>
      </c>
      <c r="G1286" s="403" t="s">
        <v>18894</v>
      </c>
      <c r="H1286" s="170" t="s">
        <v>2892</v>
      </c>
      <c r="I1286" s="170" t="s">
        <v>17733</v>
      </c>
      <c r="J1286" s="155" t="s">
        <v>2892</v>
      </c>
      <c r="K1286" s="170">
        <v>1</v>
      </c>
      <c r="L1286" s="170">
        <v>12</v>
      </c>
      <c r="M1286" s="402">
        <v>38989.800000000003</v>
      </c>
      <c r="N1286" s="170">
        <v>1</v>
      </c>
      <c r="O1286" s="170">
        <v>6</v>
      </c>
      <c r="P1286" s="402">
        <v>19306.8</v>
      </c>
    </row>
    <row r="1287" spans="1:16" ht="22.5" x14ac:dyDescent="0.2">
      <c r="A1287" s="406" t="s">
        <v>17736</v>
      </c>
      <c r="B1287" s="406" t="s">
        <v>2595</v>
      </c>
      <c r="C1287" s="170" t="s">
        <v>2594</v>
      </c>
      <c r="D1287" s="405" t="s">
        <v>18893</v>
      </c>
      <c r="E1287" s="404">
        <v>15600</v>
      </c>
      <c r="F1287" s="434">
        <v>25551204</v>
      </c>
      <c r="G1287" s="403" t="s">
        <v>18892</v>
      </c>
      <c r="H1287" s="170" t="s">
        <v>2692</v>
      </c>
      <c r="I1287" s="170" t="s">
        <v>2602</v>
      </c>
      <c r="J1287" s="155" t="s">
        <v>2692</v>
      </c>
      <c r="K1287" s="170"/>
      <c r="L1287" s="402">
        <v>0</v>
      </c>
      <c r="M1287" s="402"/>
      <c r="N1287" s="170">
        <v>1</v>
      </c>
      <c r="O1287" s="170">
        <v>1</v>
      </c>
      <c r="P1287" s="402">
        <v>14174.1</v>
      </c>
    </row>
    <row r="1288" spans="1:16" ht="22.5" x14ac:dyDescent="0.2">
      <c r="A1288" s="406" t="s">
        <v>17736</v>
      </c>
      <c r="B1288" s="406" t="s">
        <v>2595</v>
      </c>
      <c r="C1288" s="170" t="s">
        <v>2594</v>
      </c>
      <c r="D1288" s="405" t="s">
        <v>18891</v>
      </c>
      <c r="E1288" s="404">
        <v>9000</v>
      </c>
      <c r="F1288" s="434">
        <v>40765904</v>
      </c>
      <c r="G1288" s="403" t="s">
        <v>18890</v>
      </c>
      <c r="H1288" s="170" t="s">
        <v>2627</v>
      </c>
      <c r="I1288" s="170" t="s">
        <v>2602</v>
      </c>
      <c r="J1288" s="155" t="s">
        <v>2627</v>
      </c>
      <c r="K1288" s="170">
        <v>1</v>
      </c>
      <c r="L1288" s="170">
        <v>12</v>
      </c>
      <c r="M1288" s="402">
        <v>110913.56</v>
      </c>
      <c r="N1288" s="170">
        <v>1</v>
      </c>
      <c r="O1288" s="170">
        <v>6</v>
      </c>
      <c r="P1288" s="402">
        <v>55306.8</v>
      </c>
    </row>
    <row r="1289" spans="1:16" ht="22.5" x14ac:dyDescent="0.2">
      <c r="A1289" s="406" t="s">
        <v>17736</v>
      </c>
      <c r="B1289" s="406" t="s">
        <v>2595</v>
      </c>
      <c r="C1289" s="170" t="s">
        <v>2594</v>
      </c>
      <c r="D1289" s="405" t="s">
        <v>18889</v>
      </c>
      <c r="E1289" s="404">
        <v>9000</v>
      </c>
      <c r="F1289" s="434">
        <v>44740742</v>
      </c>
      <c r="G1289" s="403" t="s">
        <v>18888</v>
      </c>
      <c r="H1289" s="170" t="s">
        <v>2627</v>
      </c>
      <c r="I1289" s="170" t="s">
        <v>2602</v>
      </c>
      <c r="J1289" s="155" t="s">
        <v>2627</v>
      </c>
      <c r="K1289" s="170">
        <v>1</v>
      </c>
      <c r="L1289" s="170">
        <v>12</v>
      </c>
      <c r="M1289" s="402">
        <v>110366.05</v>
      </c>
      <c r="N1289" s="170">
        <v>1</v>
      </c>
      <c r="O1289" s="170">
        <v>6</v>
      </c>
      <c r="P1289" s="402">
        <v>55306.8</v>
      </c>
    </row>
    <row r="1290" spans="1:16" ht="22.5" x14ac:dyDescent="0.2">
      <c r="A1290" s="406" t="s">
        <v>17736</v>
      </c>
      <c r="B1290" s="406" t="s">
        <v>2595</v>
      </c>
      <c r="C1290" s="170" t="s">
        <v>2594</v>
      </c>
      <c r="D1290" s="405" t="s">
        <v>18710</v>
      </c>
      <c r="E1290" s="404">
        <v>8000</v>
      </c>
      <c r="F1290" s="434">
        <v>43167058</v>
      </c>
      <c r="G1290" s="403" t="s">
        <v>18887</v>
      </c>
      <c r="H1290" s="170" t="s">
        <v>2668</v>
      </c>
      <c r="I1290" s="170" t="s">
        <v>2602</v>
      </c>
      <c r="J1290" s="155" t="s">
        <v>2668</v>
      </c>
      <c r="K1290" s="170">
        <v>1</v>
      </c>
      <c r="L1290" s="170">
        <v>12</v>
      </c>
      <c r="M1290" s="402">
        <v>98642.55</v>
      </c>
      <c r="N1290" s="170">
        <v>1</v>
      </c>
      <c r="O1290" s="170">
        <v>6</v>
      </c>
      <c r="P1290" s="402">
        <v>49306.8</v>
      </c>
    </row>
    <row r="1291" spans="1:16" ht="22.5" x14ac:dyDescent="0.2">
      <c r="A1291" s="406" t="s">
        <v>17736</v>
      </c>
      <c r="B1291" s="406" t="s">
        <v>2595</v>
      </c>
      <c r="C1291" s="170" t="s">
        <v>2594</v>
      </c>
      <c r="D1291" s="405" t="s">
        <v>18886</v>
      </c>
      <c r="E1291" s="404">
        <v>8500</v>
      </c>
      <c r="F1291" s="434">
        <v>45868702</v>
      </c>
      <c r="G1291" s="403" t="s">
        <v>18885</v>
      </c>
      <c r="H1291" s="170" t="s">
        <v>2768</v>
      </c>
      <c r="I1291" s="170" t="s">
        <v>2602</v>
      </c>
      <c r="J1291" s="155" t="s">
        <v>2768</v>
      </c>
      <c r="K1291" s="170">
        <v>1</v>
      </c>
      <c r="L1291" s="170">
        <v>12</v>
      </c>
      <c r="M1291" s="402">
        <v>104506.94</v>
      </c>
      <c r="N1291" s="170">
        <v>1</v>
      </c>
      <c r="O1291" s="170">
        <v>6</v>
      </c>
      <c r="P1291" s="402">
        <v>52306.8</v>
      </c>
    </row>
    <row r="1292" spans="1:16" ht="22.5" x14ac:dyDescent="0.2">
      <c r="A1292" s="406" t="s">
        <v>17736</v>
      </c>
      <c r="B1292" s="406" t="s">
        <v>2595</v>
      </c>
      <c r="C1292" s="170" t="s">
        <v>2594</v>
      </c>
      <c r="D1292" s="405" t="s">
        <v>18884</v>
      </c>
      <c r="E1292" s="404">
        <v>2500</v>
      </c>
      <c r="F1292" s="434">
        <v>70598808</v>
      </c>
      <c r="G1292" s="403" t="s">
        <v>18883</v>
      </c>
      <c r="H1292" s="170" t="s">
        <v>3567</v>
      </c>
      <c r="I1292" s="155" t="s">
        <v>6183</v>
      </c>
      <c r="J1292" s="155" t="s">
        <v>3567</v>
      </c>
      <c r="K1292" s="170">
        <v>1</v>
      </c>
      <c r="L1292" s="170">
        <v>12</v>
      </c>
      <c r="M1292" s="402">
        <v>33549.699999999997</v>
      </c>
      <c r="N1292" s="170"/>
      <c r="O1292" s="402">
        <v>0</v>
      </c>
      <c r="P1292" s="402"/>
    </row>
    <row r="1293" spans="1:16" ht="22.5" x14ac:dyDescent="0.2">
      <c r="A1293" s="406" t="s">
        <v>17736</v>
      </c>
      <c r="B1293" s="406" t="s">
        <v>2595</v>
      </c>
      <c r="C1293" s="170" t="s">
        <v>2594</v>
      </c>
      <c r="D1293" s="405" t="s">
        <v>18882</v>
      </c>
      <c r="E1293" s="404">
        <v>12000</v>
      </c>
      <c r="F1293" s="434">
        <v>41248230</v>
      </c>
      <c r="G1293" s="403" t="s">
        <v>18881</v>
      </c>
      <c r="H1293" s="170" t="s">
        <v>2627</v>
      </c>
      <c r="I1293" s="170" t="s">
        <v>2602</v>
      </c>
      <c r="J1293" s="155" t="s">
        <v>2627</v>
      </c>
      <c r="K1293" s="170">
        <v>1</v>
      </c>
      <c r="L1293" s="170">
        <v>12</v>
      </c>
      <c r="M1293" s="402">
        <v>146957.29999999999</v>
      </c>
      <c r="N1293" s="170">
        <v>1</v>
      </c>
      <c r="O1293" s="170">
        <v>6</v>
      </c>
      <c r="P1293" s="402">
        <v>73306.8</v>
      </c>
    </row>
    <row r="1294" spans="1:16" ht="22.5" x14ac:dyDescent="0.2">
      <c r="A1294" s="406" t="s">
        <v>17736</v>
      </c>
      <c r="B1294" s="406" t="s">
        <v>2595</v>
      </c>
      <c r="C1294" s="170" t="s">
        <v>2594</v>
      </c>
      <c r="D1294" s="405" t="s">
        <v>18880</v>
      </c>
      <c r="E1294" s="404">
        <v>3000</v>
      </c>
      <c r="F1294" s="434">
        <v>42164558</v>
      </c>
      <c r="G1294" s="403" t="s">
        <v>18879</v>
      </c>
      <c r="H1294" s="170" t="s">
        <v>18878</v>
      </c>
      <c r="I1294" s="170" t="s">
        <v>17747</v>
      </c>
      <c r="J1294" s="155" t="s">
        <v>18878</v>
      </c>
      <c r="K1294" s="170">
        <v>1</v>
      </c>
      <c r="L1294" s="170">
        <v>12</v>
      </c>
      <c r="M1294" s="402">
        <v>38989.800000000003</v>
      </c>
      <c r="N1294" s="170">
        <v>1</v>
      </c>
      <c r="O1294" s="170">
        <v>6</v>
      </c>
      <c r="P1294" s="402">
        <v>19306.8</v>
      </c>
    </row>
    <row r="1295" spans="1:16" ht="22.5" x14ac:dyDescent="0.2">
      <c r="A1295" s="406" t="s">
        <v>17736</v>
      </c>
      <c r="B1295" s="406" t="s">
        <v>2595</v>
      </c>
      <c r="C1295" s="170" t="s">
        <v>2594</v>
      </c>
      <c r="D1295" s="405" t="s">
        <v>17921</v>
      </c>
      <c r="E1295" s="404">
        <v>7000</v>
      </c>
      <c r="F1295" s="434">
        <v>40246024</v>
      </c>
      <c r="G1295" s="403" t="s">
        <v>10638</v>
      </c>
      <c r="H1295" s="170" t="s">
        <v>2673</v>
      </c>
      <c r="I1295" s="170" t="s">
        <v>2602</v>
      </c>
      <c r="J1295" s="155" t="s">
        <v>2673</v>
      </c>
      <c r="K1295" s="170"/>
      <c r="L1295" s="402">
        <v>0</v>
      </c>
      <c r="M1295" s="402"/>
      <c r="N1295" s="170">
        <v>1</v>
      </c>
      <c r="O1295" s="170">
        <v>4</v>
      </c>
      <c r="P1295" s="402">
        <v>28404.53</v>
      </c>
    </row>
    <row r="1296" spans="1:16" ht="22.5" x14ac:dyDescent="0.2">
      <c r="A1296" s="406" t="s">
        <v>17736</v>
      </c>
      <c r="B1296" s="406" t="s">
        <v>2595</v>
      </c>
      <c r="C1296" s="170" t="s">
        <v>2594</v>
      </c>
      <c r="D1296" s="405" t="s">
        <v>9257</v>
      </c>
      <c r="E1296" s="404">
        <v>3500</v>
      </c>
      <c r="F1296" s="434">
        <v>10542886</v>
      </c>
      <c r="G1296" s="403" t="s">
        <v>18877</v>
      </c>
      <c r="H1296" s="170" t="s">
        <v>2892</v>
      </c>
      <c r="I1296" s="170" t="s">
        <v>17733</v>
      </c>
      <c r="J1296" s="155" t="s">
        <v>2892</v>
      </c>
      <c r="K1296" s="170">
        <v>1</v>
      </c>
      <c r="L1296" s="170">
        <v>12</v>
      </c>
      <c r="M1296" s="402">
        <v>44989.8</v>
      </c>
      <c r="N1296" s="170">
        <v>1</v>
      </c>
      <c r="O1296" s="170">
        <v>6</v>
      </c>
      <c r="P1296" s="402">
        <v>22306.799999999996</v>
      </c>
    </row>
    <row r="1297" spans="1:16" ht="22.5" x14ac:dyDescent="0.2">
      <c r="A1297" s="406" t="s">
        <v>17736</v>
      </c>
      <c r="B1297" s="406" t="s">
        <v>2595</v>
      </c>
      <c r="C1297" s="170" t="s">
        <v>2594</v>
      </c>
      <c r="D1297" s="405" t="s">
        <v>18876</v>
      </c>
      <c r="E1297" s="404">
        <v>9000</v>
      </c>
      <c r="F1297" s="434">
        <v>42874955</v>
      </c>
      <c r="G1297" s="403" t="s">
        <v>18875</v>
      </c>
      <c r="H1297" s="170" t="s">
        <v>2753</v>
      </c>
      <c r="I1297" s="170" t="s">
        <v>2602</v>
      </c>
      <c r="J1297" s="155" t="s">
        <v>2753</v>
      </c>
      <c r="K1297" s="170">
        <v>1</v>
      </c>
      <c r="L1297" s="170">
        <v>3</v>
      </c>
      <c r="M1297" s="402">
        <v>24258.559999999998</v>
      </c>
      <c r="N1297" s="170">
        <v>1</v>
      </c>
      <c r="O1297" s="170">
        <v>6</v>
      </c>
      <c r="P1297" s="402">
        <v>55306.8</v>
      </c>
    </row>
    <row r="1298" spans="1:16" ht="22.5" x14ac:dyDescent="0.2">
      <c r="A1298" s="406" t="s">
        <v>17736</v>
      </c>
      <c r="B1298" s="406" t="s">
        <v>2595</v>
      </c>
      <c r="C1298" s="170" t="s">
        <v>2594</v>
      </c>
      <c r="D1298" s="405" t="s">
        <v>18874</v>
      </c>
      <c r="E1298" s="404">
        <v>8500</v>
      </c>
      <c r="F1298" s="434">
        <v>44577731</v>
      </c>
      <c r="G1298" s="403" t="s">
        <v>18873</v>
      </c>
      <c r="H1298" s="170" t="s">
        <v>18872</v>
      </c>
      <c r="I1298" s="170" t="s">
        <v>2589</v>
      </c>
      <c r="J1298" s="155" t="s">
        <v>18872</v>
      </c>
      <c r="K1298" s="170">
        <v>1</v>
      </c>
      <c r="L1298" s="170">
        <v>11</v>
      </c>
      <c r="M1298" s="402">
        <v>93548.42</v>
      </c>
      <c r="N1298" s="170">
        <v>1</v>
      </c>
      <c r="O1298" s="170">
        <v>6</v>
      </c>
      <c r="P1298" s="402">
        <v>52306.8</v>
      </c>
    </row>
    <row r="1299" spans="1:16" ht="22.5" x14ac:dyDescent="0.2">
      <c r="A1299" s="406" t="s">
        <v>17736</v>
      </c>
      <c r="B1299" s="406" t="s">
        <v>2595</v>
      </c>
      <c r="C1299" s="170" t="s">
        <v>2594</v>
      </c>
      <c r="D1299" s="405" t="s">
        <v>18871</v>
      </c>
      <c r="E1299" s="404">
        <v>12000</v>
      </c>
      <c r="F1299" s="434">
        <v>40060046</v>
      </c>
      <c r="G1299" s="403" t="s">
        <v>18870</v>
      </c>
      <c r="H1299" s="170" t="s">
        <v>17815</v>
      </c>
      <c r="I1299" s="170" t="s">
        <v>2602</v>
      </c>
      <c r="J1299" s="155" t="s">
        <v>17815</v>
      </c>
      <c r="K1299" s="170">
        <v>1</v>
      </c>
      <c r="L1299" s="170">
        <v>12</v>
      </c>
      <c r="M1299" s="402">
        <v>146727.29999999999</v>
      </c>
      <c r="N1299" s="170">
        <v>1</v>
      </c>
      <c r="O1299" s="170">
        <v>6</v>
      </c>
      <c r="P1299" s="402">
        <v>73306.8</v>
      </c>
    </row>
    <row r="1300" spans="1:16" ht="22.5" x14ac:dyDescent="0.2">
      <c r="A1300" s="406" t="s">
        <v>17736</v>
      </c>
      <c r="B1300" s="406" t="s">
        <v>2595</v>
      </c>
      <c r="C1300" s="170" t="s">
        <v>2594</v>
      </c>
      <c r="D1300" s="405" t="s">
        <v>18869</v>
      </c>
      <c r="E1300" s="404">
        <v>13000</v>
      </c>
      <c r="F1300" s="434">
        <v>31668481</v>
      </c>
      <c r="G1300" s="403" t="s">
        <v>18868</v>
      </c>
      <c r="H1300" s="170" t="s">
        <v>2661</v>
      </c>
      <c r="I1300" s="170" t="s">
        <v>2602</v>
      </c>
      <c r="J1300" s="155" t="s">
        <v>2661</v>
      </c>
      <c r="K1300" s="170">
        <v>1</v>
      </c>
      <c r="L1300" s="170">
        <v>1</v>
      </c>
      <c r="M1300" s="402">
        <v>8840.82</v>
      </c>
      <c r="N1300" s="170">
        <v>1</v>
      </c>
      <c r="O1300" s="170">
        <v>6</v>
      </c>
      <c r="P1300" s="402">
        <v>79306.800000000017</v>
      </c>
    </row>
    <row r="1301" spans="1:16" ht="22.5" x14ac:dyDescent="0.2">
      <c r="A1301" s="406" t="s">
        <v>17736</v>
      </c>
      <c r="B1301" s="406" t="s">
        <v>2595</v>
      </c>
      <c r="C1301" s="170" t="s">
        <v>2594</v>
      </c>
      <c r="D1301" s="405" t="s">
        <v>18867</v>
      </c>
      <c r="E1301" s="404">
        <v>6500</v>
      </c>
      <c r="F1301" s="434">
        <v>43962973</v>
      </c>
      <c r="G1301" s="403" t="s">
        <v>18866</v>
      </c>
      <c r="H1301" s="170" t="s">
        <v>6299</v>
      </c>
      <c r="I1301" s="155" t="s">
        <v>7458</v>
      </c>
      <c r="J1301" s="155" t="s">
        <v>6299</v>
      </c>
      <c r="K1301" s="170">
        <v>1</v>
      </c>
      <c r="L1301" s="170">
        <v>1</v>
      </c>
      <c r="M1301" s="402">
        <v>5937.51</v>
      </c>
      <c r="N1301" s="170"/>
      <c r="O1301" s="402">
        <v>0</v>
      </c>
      <c r="P1301" s="402"/>
    </row>
    <row r="1302" spans="1:16" ht="22.5" x14ac:dyDescent="0.2">
      <c r="A1302" s="406" t="s">
        <v>17736</v>
      </c>
      <c r="B1302" s="406" t="s">
        <v>2595</v>
      </c>
      <c r="C1302" s="170" t="s">
        <v>2594</v>
      </c>
      <c r="D1302" s="405" t="s">
        <v>6144</v>
      </c>
      <c r="E1302" s="404">
        <v>3000</v>
      </c>
      <c r="F1302" s="434">
        <v>10121588</v>
      </c>
      <c r="G1302" s="403" t="s">
        <v>18865</v>
      </c>
      <c r="H1302" s="170" t="s">
        <v>3386</v>
      </c>
      <c r="I1302" s="170" t="s">
        <v>17747</v>
      </c>
      <c r="J1302" s="155" t="s">
        <v>3386</v>
      </c>
      <c r="K1302" s="170">
        <v>1</v>
      </c>
      <c r="L1302" s="170">
        <v>12</v>
      </c>
      <c r="M1302" s="402">
        <v>38804.83</v>
      </c>
      <c r="N1302" s="170">
        <v>1</v>
      </c>
      <c r="O1302" s="170">
        <v>6</v>
      </c>
      <c r="P1302" s="402">
        <v>19299.509999999998</v>
      </c>
    </row>
    <row r="1303" spans="1:16" ht="22.5" x14ac:dyDescent="0.2">
      <c r="A1303" s="406" t="s">
        <v>17736</v>
      </c>
      <c r="B1303" s="406" t="s">
        <v>2595</v>
      </c>
      <c r="C1303" s="170" t="s">
        <v>2594</v>
      </c>
      <c r="D1303" s="405" t="s">
        <v>18864</v>
      </c>
      <c r="E1303" s="404">
        <v>15600</v>
      </c>
      <c r="F1303" s="434">
        <v>43945239</v>
      </c>
      <c r="G1303" s="403" t="s">
        <v>18863</v>
      </c>
      <c r="H1303" s="170" t="s">
        <v>6255</v>
      </c>
      <c r="I1303" s="155" t="s">
        <v>7458</v>
      </c>
      <c r="J1303" s="155" t="s">
        <v>6255</v>
      </c>
      <c r="K1303" s="170">
        <v>1</v>
      </c>
      <c r="L1303" s="170">
        <v>5</v>
      </c>
      <c r="M1303" s="402">
        <v>74675.829999999987</v>
      </c>
      <c r="N1303" s="170"/>
      <c r="O1303" s="402">
        <v>0</v>
      </c>
      <c r="P1303" s="402"/>
    </row>
    <row r="1304" spans="1:16" ht="22.5" x14ac:dyDescent="0.2">
      <c r="A1304" s="406" t="s">
        <v>17736</v>
      </c>
      <c r="B1304" s="406" t="s">
        <v>2595</v>
      </c>
      <c r="C1304" s="170" t="s">
        <v>2594</v>
      </c>
      <c r="D1304" s="405" t="s">
        <v>17906</v>
      </c>
      <c r="E1304" s="404">
        <v>12000</v>
      </c>
      <c r="F1304" s="434">
        <v>6666931</v>
      </c>
      <c r="G1304" s="403" t="s">
        <v>18862</v>
      </c>
      <c r="H1304" s="170" t="s">
        <v>2692</v>
      </c>
      <c r="I1304" s="170" t="s">
        <v>2602</v>
      </c>
      <c r="J1304" s="155" t="s">
        <v>2692</v>
      </c>
      <c r="K1304" s="170">
        <v>1</v>
      </c>
      <c r="L1304" s="170">
        <v>2</v>
      </c>
      <c r="M1304" s="402">
        <v>24344.97</v>
      </c>
      <c r="N1304" s="170">
        <v>1</v>
      </c>
      <c r="O1304" s="170">
        <v>6</v>
      </c>
      <c r="P1304" s="402">
        <v>73306.8</v>
      </c>
    </row>
    <row r="1305" spans="1:16" ht="22.5" x14ac:dyDescent="0.2">
      <c r="A1305" s="406" t="s">
        <v>17736</v>
      </c>
      <c r="B1305" s="406" t="s">
        <v>2595</v>
      </c>
      <c r="C1305" s="170" t="s">
        <v>2594</v>
      </c>
      <c r="D1305" s="405" t="s">
        <v>18861</v>
      </c>
      <c r="E1305" s="404">
        <v>10000</v>
      </c>
      <c r="F1305" s="434">
        <v>43941871</v>
      </c>
      <c r="G1305" s="403" t="s">
        <v>18860</v>
      </c>
      <c r="H1305" s="170" t="s">
        <v>2661</v>
      </c>
      <c r="I1305" s="170" t="s">
        <v>2602</v>
      </c>
      <c r="J1305" s="155" t="s">
        <v>2661</v>
      </c>
      <c r="K1305" s="170">
        <v>1</v>
      </c>
      <c r="L1305" s="170">
        <v>1</v>
      </c>
      <c r="M1305" s="402">
        <v>6840.82</v>
      </c>
      <c r="N1305" s="170">
        <v>1</v>
      </c>
      <c r="O1305" s="170">
        <v>6</v>
      </c>
      <c r="P1305" s="402">
        <v>61276.94</v>
      </c>
    </row>
    <row r="1306" spans="1:16" ht="22.5" x14ac:dyDescent="0.2">
      <c r="A1306" s="406" t="s">
        <v>17736</v>
      </c>
      <c r="B1306" s="406" t="s">
        <v>2595</v>
      </c>
      <c r="C1306" s="170" t="s">
        <v>2594</v>
      </c>
      <c r="D1306" s="405" t="s">
        <v>18859</v>
      </c>
      <c r="E1306" s="404">
        <v>3000</v>
      </c>
      <c r="F1306" s="434">
        <v>45628490</v>
      </c>
      <c r="G1306" s="403" t="s">
        <v>18858</v>
      </c>
      <c r="H1306" s="170" t="s">
        <v>2768</v>
      </c>
      <c r="I1306" s="170" t="s">
        <v>2602</v>
      </c>
      <c r="J1306" s="155" t="s">
        <v>2768</v>
      </c>
      <c r="K1306" s="170">
        <v>1</v>
      </c>
      <c r="L1306" s="170">
        <v>12</v>
      </c>
      <c r="M1306" s="402">
        <v>38989.800000000003</v>
      </c>
      <c r="N1306" s="170">
        <v>1</v>
      </c>
      <c r="O1306" s="170">
        <v>6</v>
      </c>
      <c r="P1306" s="402">
        <v>19306.8</v>
      </c>
    </row>
    <row r="1307" spans="1:16" ht="22.5" x14ac:dyDescent="0.2">
      <c r="A1307" s="406" t="s">
        <v>17736</v>
      </c>
      <c r="B1307" s="406" t="s">
        <v>2595</v>
      </c>
      <c r="C1307" s="170" t="s">
        <v>2594</v>
      </c>
      <c r="D1307" s="405" t="s">
        <v>18857</v>
      </c>
      <c r="E1307" s="404">
        <v>2500</v>
      </c>
      <c r="F1307" s="434">
        <v>48284435</v>
      </c>
      <c r="G1307" s="403" t="s">
        <v>18856</v>
      </c>
      <c r="H1307" s="170" t="s">
        <v>2662</v>
      </c>
      <c r="I1307" s="170" t="s">
        <v>2589</v>
      </c>
      <c r="J1307" s="155" t="s">
        <v>2662</v>
      </c>
      <c r="K1307" s="170">
        <v>1</v>
      </c>
      <c r="L1307" s="170">
        <v>12</v>
      </c>
      <c r="M1307" s="402">
        <v>32899.19</v>
      </c>
      <c r="N1307" s="170">
        <v>1</v>
      </c>
      <c r="O1307" s="170">
        <v>6</v>
      </c>
      <c r="P1307" s="402">
        <v>16306.8</v>
      </c>
    </row>
    <row r="1308" spans="1:16" ht="22.5" x14ac:dyDescent="0.2">
      <c r="A1308" s="406" t="s">
        <v>17736</v>
      </c>
      <c r="B1308" s="406" t="s">
        <v>2595</v>
      </c>
      <c r="C1308" s="170" t="s">
        <v>2594</v>
      </c>
      <c r="D1308" s="405" t="s">
        <v>18855</v>
      </c>
      <c r="E1308" s="404">
        <v>7000</v>
      </c>
      <c r="F1308" s="434">
        <v>73198595</v>
      </c>
      <c r="G1308" s="403" t="s">
        <v>18854</v>
      </c>
      <c r="H1308" s="170" t="s">
        <v>2627</v>
      </c>
      <c r="I1308" s="170" t="s">
        <v>2602</v>
      </c>
      <c r="J1308" s="155" t="s">
        <v>2627</v>
      </c>
      <c r="K1308" s="170">
        <v>1</v>
      </c>
      <c r="L1308" s="170">
        <v>7</v>
      </c>
      <c r="M1308" s="402">
        <v>50741.440000000002</v>
      </c>
      <c r="N1308" s="170">
        <v>1</v>
      </c>
      <c r="O1308" s="170">
        <v>6</v>
      </c>
      <c r="P1308" s="402">
        <v>42929.03</v>
      </c>
    </row>
    <row r="1309" spans="1:16" ht="22.5" x14ac:dyDescent="0.2">
      <c r="A1309" s="406" t="s">
        <v>17736</v>
      </c>
      <c r="B1309" s="406" t="s">
        <v>2595</v>
      </c>
      <c r="C1309" s="170" t="s">
        <v>2594</v>
      </c>
      <c r="D1309" s="405" t="s">
        <v>18853</v>
      </c>
      <c r="E1309" s="404">
        <v>10000</v>
      </c>
      <c r="F1309" s="434">
        <v>20046545</v>
      </c>
      <c r="G1309" s="403" t="s">
        <v>18852</v>
      </c>
      <c r="H1309" s="170" t="s">
        <v>2753</v>
      </c>
      <c r="I1309" s="170" t="s">
        <v>2602</v>
      </c>
      <c r="J1309" s="155" t="s">
        <v>2753</v>
      </c>
      <c r="K1309" s="170">
        <v>1</v>
      </c>
      <c r="L1309" s="170">
        <v>12</v>
      </c>
      <c r="M1309" s="402">
        <v>122976.61</v>
      </c>
      <c r="N1309" s="170">
        <v>1</v>
      </c>
      <c r="O1309" s="170">
        <v>6</v>
      </c>
      <c r="P1309" s="402">
        <v>61306.8</v>
      </c>
    </row>
    <row r="1310" spans="1:16" ht="22.5" x14ac:dyDescent="0.2">
      <c r="A1310" s="406" t="s">
        <v>17736</v>
      </c>
      <c r="B1310" s="406" t="s">
        <v>2595</v>
      </c>
      <c r="C1310" s="170" t="s">
        <v>2594</v>
      </c>
      <c r="D1310" s="405" t="s">
        <v>18382</v>
      </c>
      <c r="E1310" s="404">
        <v>3500</v>
      </c>
      <c r="F1310" s="434">
        <v>41495890</v>
      </c>
      <c r="G1310" s="403" t="s">
        <v>18851</v>
      </c>
      <c r="H1310" s="170" t="s">
        <v>2768</v>
      </c>
      <c r="I1310" s="170" t="s">
        <v>2589</v>
      </c>
      <c r="J1310" s="155" t="s">
        <v>2768</v>
      </c>
      <c r="K1310" s="170">
        <v>1</v>
      </c>
      <c r="L1310" s="170">
        <v>12</v>
      </c>
      <c r="M1310" s="402">
        <v>44868.98</v>
      </c>
      <c r="N1310" s="170">
        <v>1</v>
      </c>
      <c r="O1310" s="170">
        <v>6</v>
      </c>
      <c r="P1310" s="402">
        <v>22306.799999999996</v>
      </c>
    </row>
    <row r="1311" spans="1:16" ht="22.5" x14ac:dyDescent="0.2">
      <c r="A1311" s="406" t="s">
        <v>17736</v>
      </c>
      <c r="B1311" s="406" t="s">
        <v>2595</v>
      </c>
      <c r="C1311" s="170" t="s">
        <v>2594</v>
      </c>
      <c r="D1311" s="405" t="s">
        <v>18850</v>
      </c>
      <c r="E1311" s="404">
        <v>6000</v>
      </c>
      <c r="F1311" s="434">
        <v>47378945</v>
      </c>
      <c r="G1311" s="403" t="s">
        <v>18849</v>
      </c>
      <c r="H1311" s="170" t="s">
        <v>2828</v>
      </c>
      <c r="I1311" s="170" t="s">
        <v>2589</v>
      </c>
      <c r="J1311" s="155" t="s">
        <v>2828</v>
      </c>
      <c r="K1311" s="170">
        <v>1</v>
      </c>
      <c r="L1311" s="170">
        <v>11</v>
      </c>
      <c r="M1311" s="402">
        <v>67765.23</v>
      </c>
      <c r="N1311" s="170">
        <v>1</v>
      </c>
      <c r="O1311" s="170">
        <v>6</v>
      </c>
      <c r="P1311" s="402">
        <v>37306.800000000003</v>
      </c>
    </row>
    <row r="1312" spans="1:16" ht="22.5" x14ac:dyDescent="0.2">
      <c r="A1312" s="406" t="s">
        <v>17736</v>
      </c>
      <c r="B1312" s="406" t="s">
        <v>2595</v>
      </c>
      <c r="C1312" s="170" t="s">
        <v>2594</v>
      </c>
      <c r="D1312" s="405" t="s">
        <v>18848</v>
      </c>
      <c r="E1312" s="404">
        <v>5000</v>
      </c>
      <c r="F1312" s="434">
        <v>9600108</v>
      </c>
      <c r="G1312" s="403" t="s">
        <v>18847</v>
      </c>
      <c r="H1312" s="170" t="s">
        <v>2833</v>
      </c>
      <c r="I1312" s="170" t="s">
        <v>2602</v>
      </c>
      <c r="J1312" s="155" t="s">
        <v>2833</v>
      </c>
      <c r="K1312" s="170">
        <v>1</v>
      </c>
      <c r="L1312" s="170">
        <v>12</v>
      </c>
      <c r="M1312" s="402">
        <v>62976.61</v>
      </c>
      <c r="N1312" s="170">
        <v>1</v>
      </c>
      <c r="O1312" s="170">
        <v>6</v>
      </c>
      <c r="P1312" s="402">
        <v>31306.799999999996</v>
      </c>
    </row>
    <row r="1313" spans="1:16" ht="22.5" x14ac:dyDescent="0.2">
      <c r="A1313" s="406" t="s">
        <v>17736</v>
      </c>
      <c r="B1313" s="406" t="s">
        <v>2595</v>
      </c>
      <c r="C1313" s="170" t="s">
        <v>2594</v>
      </c>
      <c r="D1313" s="405" t="s">
        <v>18846</v>
      </c>
      <c r="E1313" s="404">
        <v>9000</v>
      </c>
      <c r="F1313" s="434">
        <v>42017430</v>
      </c>
      <c r="G1313" s="403" t="s">
        <v>18845</v>
      </c>
      <c r="H1313" s="170" t="s">
        <v>18387</v>
      </c>
      <c r="I1313" s="170" t="s">
        <v>2602</v>
      </c>
      <c r="J1313" s="155" t="s">
        <v>18387</v>
      </c>
      <c r="K1313" s="170">
        <v>1</v>
      </c>
      <c r="L1313" s="170">
        <v>12</v>
      </c>
      <c r="M1313" s="402">
        <v>110659.79</v>
      </c>
      <c r="N1313" s="170">
        <v>1</v>
      </c>
      <c r="O1313" s="170">
        <v>6</v>
      </c>
      <c r="P1313" s="402">
        <v>54546.310000000005</v>
      </c>
    </row>
    <row r="1314" spans="1:16" ht="22.5" x14ac:dyDescent="0.2">
      <c r="A1314" s="406" t="s">
        <v>17736</v>
      </c>
      <c r="B1314" s="406" t="s">
        <v>2595</v>
      </c>
      <c r="C1314" s="170" t="s">
        <v>2594</v>
      </c>
      <c r="D1314" s="405" t="s">
        <v>18785</v>
      </c>
      <c r="E1314" s="404">
        <v>8000</v>
      </c>
      <c r="F1314" s="434">
        <v>44721209</v>
      </c>
      <c r="G1314" s="403" t="s">
        <v>18844</v>
      </c>
      <c r="H1314" s="170" t="s">
        <v>2597</v>
      </c>
      <c r="I1314" s="170" t="s">
        <v>2602</v>
      </c>
      <c r="J1314" s="155" t="s">
        <v>2597</v>
      </c>
      <c r="K1314" s="170">
        <v>1</v>
      </c>
      <c r="L1314" s="170">
        <v>12</v>
      </c>
      <c r="M1314" s="402">
        <v>98862.57</v>
      </c>
      <c r="N1314" s="170">
        <v>1</v>
      </c>
      <c r="O1314" s="170">
        <v>6</v>
      </c>
      <c r="P1314" s="402">
        <v>49306.8</v>
      </c>
    </row>
    <row r="1315" spans="1:16" ht="22.5" x14ac:dyDescent="0.2">
      <c r="A1315" s="406" t="s">
        <v>17736</v>
      </c>
      <c r="B1315" s="406" t="s">
        <v>2595</v>
      </c>
      <c r="C1315" s="170" t="s">
        <v>2594</v>
      </c>
      <c r="D1315" s="405" t="s">
        <v>18843</v>
      </c>
      <c r="E1315" s="404">
        <v>5000</v>
      </c>
      <c r="F1315" s="434">
        <v>3687212</v>
      </c>
      <c r="G1315" s="403" t="s">
        <v>18842</v>
      </c>
      <c r="H1315" s="170" t="s">
        <v>2918</v>
      </c>
      <c r="I1315" s="170" t="s">
        <v>2589</v>
      </c>
      <c r="J1315" s="155" t="s">
        <v>2918</v>
      </c>
      <c r="K1315" s="170">
        <v>1</v>
      </c>
      <c r="L1315" s="170">
        <v>12</v>
      </c>
      <c r="M1315" s="402">
        <v>62643.99</v>
      </c>
      <c r="N1315" s="170">
        <v>1</v>
      </c>
      <c r="O1315" s="170">
        <v>6</v>
      </c>
      <c r="P1315" s="402">
        <v>31306.799999999996</v>
      </c>
    </row>
    <row r="1316" spans="1:16" ht="22.5" x14ac:dyDescent="0.2">
      <c r="A1316" s="406" t="s">
        <v>17736</v>
      </c>
      <c r="B1316" s="406" t="s">
        <v>2595</v>
      </c>
      <c r="C1316" s="170" t="s">
        <v>2594</v>
      </c>
      <c r="D1316" s="405" t="s">
        <v>18841</v>
      </c>
      <c r="E1316" s="404">
        <v>6000</v>
      </c>
      <c r="F1316" s="434">
        <v>46296978</v>
      </c>
      <c r="G1316" s="403" t="s">
        <v>18840</v>
      </c>
      <c r="H1316" s="170" t="s">
        <v>2627</v>
      </c>
      <c r="I1316" s="170" t="s">
        <v>2602</v>
      </c>
      <c r="J1316" s="155" t="s">
        <v>2627</v>
      </c>
      <c r="K1316" s="170">
        <v>1</v>
      </c>
      <c r="L1316" s="170">
        <v>3</v>
      </c>
      <c r="M1316" s="402">
        <v>19022.45</v>
      </c>
      <c r="N1316" s="170">
        <v>1</v>
      </c>
      <c r="O1316" s="170">
        <v>6</v>
      </c>
      <c r="P1316" s="402">
        <v>37306.800000000003</v>
      </c>
    </row>
    <row r="1317" spans="1:16" ht="22.5" x14ac:dyDescent="0.2">
      <c r="A1317" s="406" t="s">
        <v>17736</v>
      </c>
      <c r="B1317" s="406" t="s">
        <v>2595</v>
      </c>
      <c r="C1317" s="170" t="s">
        <v>2594</v>
      </c>
      <c r="D1317" s="405" t="s">
        <v>18839</v>
      </c>
      <c r="E1317" s="404">
        <v>9500</v>
      </c>
      <c r="F1317" s="434">
        <v>46199014</v>
      </c>
      <c r="G1317" s="403" t="s">
        <v>18838</v>
      </c>
      <c r="H1317" s="170" t="s">
        <v>3030</v>
      </c>
      <c r="I1317" s="170" t="s">
        <v>2602</v>
      </c>
      <c r="J1317" s="155" t="s">
        <v>3030</v>
      </c>
      <c r="K1317" s="170">
        <v>1</v>
      </c>
      <c r="L1317" s="170">
        <v>11</v>
      </c>
      <c r="M1317" s="402">
        <v>104465.65</v>
      </c>
      <c r="N1317" s="170">
        <v>1</v>
      </c>
      <c r="O1317" s="170">
        <v>6</v>
      </c>
      <c r="P1317" s="402">
        <v>58306.8</v>
      </c>
    </row>
    <row r="1318" spans="1:16" ht="22.5" x14ac:dyDescent="0.2">
      <c r="A1318" s="406" t="s">
        <v>17736</v>
      </c>
      <c r="B1318" s="406" t="s">
        <v>2595</v>
      </c>
      <c r="C1318" s="170" t="s">
        <v>2594</v>
      </c>
      <c r="D1318" s="405" t="s">
        <v>18837</v>
      </c>
      <c r="E1318" s="404">
        <v>3000</v>
      </c>
      <c r="F1318" s="434">
        <v>46567617</v>
      </c>
      <c r="G1318" s="403" t="s">
        <v>18836</v>
      </c>
      <c r="H1318" s="170" t="s">
        <v>17987</v>
      </c>
      <c r="I1318" s="170" t="s">
        <v>2589</v>
      </c>
      <c r="J1318" s="155" t="s">
        <v>17987</v>
      </c>
      <c r="K1318" s="170">
        <v>1</v>
      </c>
      <c r="L1318" s="170">
        <v>12</v>
      </c>
      <c r="M1318" s="402">
        <v>38884.400000000001</v>
      </c>
      <c r="N1318" s="170">
        <v>1</v>
      </c>
      <c r="O1318" s="170">
        <v>6</v>
      </c>
      <c r="P1318" s="402">
        <v>19306.8</v>
      </c>
    </row>
    <row r="1319" spans="1:16" ht="22.5" x14ac:dyDescent="0.2">
      <c r="A1319" s="406" t="s">
        <v>17736</v>
      </c>
      <c r="B1319" s="406" t="s">
        <v>2595</v>
      </c>
      <c r="C1319" s="170" t="s">
        <v>2594</v>
      </c>
      <c r="D1319" s="405" t="s">
        <v>18835</v>
      </c>
      <c r="E1319" s="404">
        <v>4000</v>
      </c>
      <c r="F1319" s="434">
        <v>40061201</v>
      </c>
      <c r="G1319" s="403" t="s">
        <v>18834</v>
      </c>
      <c r="H1319" s="170" t="s">
        <v>18329</v>
      </c>
      <c r="I1319" s="170" t="s">
        <v>2602</v>
      </c>
      <c r="J1319" s="155" t="s">
        <v>18329</v>
      </c>
      <c r="K1319" s="170">
        <v>1</v>
      </c>
      <c r="L1319" s="170">
        <v>12</v>
      </c>
      <c r="M1319" s="402">
        <v>50706.720000000001</v>
      </c>
      <c r="N1319" s="170">
        <v>1</v>
      </c>
      <c r="O1319" s="170">
        <v>6</v>
      </c>
      <c r="P1319" s="402">
        <v>25306.799999999996</v>
      </c>
    </row>
    <row r="1320" spans="1:16" ht="22.5" x14ac:dyDescent="0.2">
      <c r="A1320" s="406" t="s">
        <v>17736</v>
      </c>
      <c r="B1320" s="406" t="s">
        <v>2595</v>
      </c>
      <c r="C1320" s="170" t="s">
        <v>2594</v>
      </c>
      <c r="D1320" s="405" t="s">
        <v>18833</v>
      </c>
      <c r="E1320" s="404">
        <v>9500</v>
      </c>
      <c r="F1320" s="434">
        <v>20721830</v>
      </c>
      <c r="G1320" s="403" t="s">
        <v>18832</v>
      </c>
      <c r="H1320" s="170" t="s">
        <v>2753</v>
      </c>
      <c r="I1320" s="170" t="s">
        <v>2602</v>
      </c>
      <c r="J1320" s="155" t="s">
        <v>2753</v>
      </c>
      <c r="K1320" s="170">
        <v>1</v>
      </c>
      <c r="L1320" s="170">
        <v>12</v>
      </c>
      <c r="M1320" s="402">
        <v>116673.14</v>
      </c>
      <c r="N1320" s="170">
        <v>1</v>
      </c>
      <c r="O1320" s="170">
        <v>6</v>
      </c>
      <c r="P1320" s="402">
        <v>58306.8</v>
      </c>
    </row>
    <row r="1321" spans="1:16" ht="22.5" x14ac:dyDescent="0.2">
      <c r="A1321" s="406" t="s">
        <v>17736</v>
      </c>
      <c r="B1321" s="406" t="s">
        <v>2595</v>
      </c>
      <c r="C1321" s="170" t="s">
        <v>2594</v>
      </c>
      <c r="D1321" s="405" t="s">
        <v>18611</v>
      </c>
      <c r="E1321" s="404">
        <v>3500</v>
      </c>
      <c r="F1321" s="434">
        <v>45540609</v>
      </c>
      <c r="G1321" s="403" t="s">
        <v>18831</v>
      </c>
      <c r="H1321" s="170" t="s">
        <v>17815</v>
      </c>
      <c r="I1321" s="170" t="s">
        <v>2589</v>
      </c>
      <c r="J1321" s="155" t="s">
        <v>17815</v>
      </c>
      <c r="K1321" s="170"/>
      <c r="L1321" s="402">
        <v>0</v>
      </c>
      <c r="M1321" s="402"/>
      <c r="N1321" s="170">
        <v>1</v>
      </c>
      <c r="O1321" s="170">
        <v>2</v>
      </c>
      <c r="P1321" s="402">
        <v>5879.63</v>
      </c>
    </row>
    <row r="1322" spans="1:16" ht="22.5" x14ac:dyDescent="0.2">
      <c r="A1322" s="406" t="s">
        <v>17736</v>
      </c>
      <c r="B1322" s="406" t="s">
        <v>2595</v>
      </c>
      <c r="C1322" s="170" t="s">
        <v>2594</v>
      </c>
      <c r="D1322" s="405" t="s">
        <v>18830</v>
      </c>
      <c r="E1322" s="404">
        <v>3956.0899999999997</v>
      </c>
      <c r="F1322" s="434">
        <v>9593262</v>
      </c>
      <c r="G1322" s="403" t="s">
        <v>18829</v>
      </c>
      <c r="H1322" s="170" t="s">
        <v>3215</v>
      </c>
      <c r="I1322" s="170" t="s">
        <v>17747</v>
      </c>
      <c r="J1322" s="155" t="s">
        <v>3215</v>
      </c>
      <c r="K1322" s="170">
        <v>1</v>
      </c>
      <c r="L1322" s="170">
        <v>12</v>
      </c>
      <c r="M1322" s="402">
        <v>50425.52</v>
      </c>
      <c r="N1322" s="170">
        <v>1</v>
      </c>
      <c r="O1322" s="170">
        <v>6</v>
      </c>
      <c r="P1322" s="402">
        <v>25043.34</v>
      </c>
    </row>
    <row r="1323" spans="1:16" ht="22.5" x14ac:dyDescent="0.2">
      <c r="A1323" s="406" t="s">
        <v>17736</v>
      </c>
      <c r="B1323" s="406" t="s">
        <v>2595</v>
      </c>
      <c r="C1323" s="170" t="s">
        <v>2594</v>
      </c>
      <c r="D1323" s="405" t="s">
        <v>18414</v>
      </c>
      <c r="E1323" s="404">
        <v>8000</v>
      </c>
      <c r="F1323" s="434">
        <v>44870588</v>
      </c>
      <c r="G1323" s="403" t="s">
        <v>18828</v>
      </c>
      <c r="H1323" s="170" t="s">
        <v>2897</v>
      </c>
      <c r="I1323" s="170" t="s">
        <v>2589</v>
      </c>
      <c r="J1323" s="155" t="s">
        <v>2897</v>
      </c>
      <c r="K1323" s="170">
        <v>1</v>
      </c>
      <c r="L1323" s="170">
        <v>1</v>
      </c>
      <c r="M1323" s="402">
        <v>5807.48</v>
      </c>
      <c r="N1323" s="170">
        <v>1</v>
      </c>
      <c r="O1323" s="170">
        <v>6</v>
      </c>
      <c r="P1323" s="402">
        <v>49306.8</v>
      </c>
    </row>
    <row r="1324" spans="1:16" ht="22.5" x14ac:dyDescent="0.2">
      <c r="A1324" s="406" t="s">
        <v>17736</v>
      </c>
      <c r="B1324" s="406" t="s">
        <v>2595</v>
      </c>
      <c r="C1324" s="170" t="s">
        <v>2594</v>
      </c>
      <c r="D1324" s="405" t="s">
        <v>18827</v>
      </c>
      <c r="E1324" s="404">
        <v>9000</v>
      </c>
      <c r="F1324" s="434">
        <v>41319510</v>
      </c>
      <c r="G1324" s="403" t="s">
        <v>18826</v>
      </c>
      <c r="H1324" s="170" t="s">
        <v>18825</v>
      </c>
      <c r="I1324" s="170" t="s">
        <v>2602</v>
      </c>
      <c r="J1324" s="155" t="s">
        <v>18825</v>
      </c>
      <c r="K1324" s="170">
        <v>1</v>
      </c>
      <c r="L1324" s="170">
        <v>12</v>
      </c>
      <c r="M1324" s="402">
        <v>110973.56</v>
      </c>
      <c r="N1324" s="170">
        <v>1</v>
      </c>
      <c r="O1324" s="170">
        <v>6</v>
      </c>
      <c r="P1324" s="402">
        <v>55306.8</v>
      </c>
    </row>
    <row r="1325" spans="1:16" ht="22.5" x14ac:dyDescent="0.2">
      <c r="A1325" s="406" t="s">
        <v>17736</v>
      </c>
      <c r="B1325" s="406" t="s">
        <v>2595</v>
      </c>
      <c r="C1325" s="170" t="s">
        <v>2594</v>
      </c>
      <c r="D1325" s="405" t="s">
        <v>18824</v>
      </c>
      <c r="E1325" s="404">
        <v>6000</v>
      </c>
      <c r="F1325" s="434">
        <v>70683646</v>
      </c>
      <c r="G1325" s="403" t="s">
        <v>18823</v>
      </c>
      <c r="H1325" s="170" t="s">
        <v>2897</v>
      </c>
      <c r="I1325" s="170" t="s">
        <v>2589</v>
      </c>
      <c r="J1325" s="155" t="s">
        <v>2897</v>
      </c>
      <c r="K1325" s="170">
        <v>1</v>
      </c>
      <c r="L1325" s="170">
        <v>12</v>
      </c>
      <c r="M1325" s="402">
        <v>70235.990000000005</v>
      </c>
      <c r="N1325" s="170">
        <v>1</v>
      </c>
      <c r="O1325" s="170">
        <v>6</v>
      </c>
      <c r="P1325" s="402">
        <v>37306.800000000003</v>
      </c>
    </row>
    <row r="1326" spans="1:16" ht="22.5" x14ac:dyDescent="0.2">
      <c r="A1326" s="406" t="s">
        <v>17736</v>
      </c>
      <c r="B1326" s="406" t="s">
        <v>2595</v>
      </c>
      <c r="C1326" s="170" t="s">
        <v>2594</v>
      </c>
      <c r="D1326" s="405" t="s">
        <v>18822</v>
      </c>
      <c r="E1326" s="404">
        <v>12000</v>
      </c>
      <c r="F1326" s="434">
        <v>70434153</v>
      </c>
      <c r="G1326" s="403" t="s">
        <v>18821</v>
      </c>
      <c r="H1326" s="170" t="s">
        <v>4810</v>
      </c>
      <c r="I1326" s="155" t="s">
        <v>7458</v>
      </c>
      <c r="J1326" s="155" t="s">
        <v>4810</v>
      </c>
      <c r="K1326" s="170">
        <v>1</v>
      </c>
      <c r="L1326" s="170">
        <v>1</v>
      </c>
      <c r="M1326" s="402">
        <v>15068.3</v>
      </c>
      <c r="N1326" s="170">
        <v>1</v>
      </c>
      <c r="O1326" s="170">
        <v>1</v>
      </c>
      <c r="P1326" s="402">
        <v>6798.13</v>
      </c>
    </row>
    <row r="1327" spans="1:16" ht="22.5" x14ac:dyDescent="0.2">
      <c r="A1327" s="406" t="s">
        <v>17736</v>
      </c>
      <c r="B1327" s="406" t="s">
        <v>2595</v>
      </c>
      <c r="C1327" s="170" t="s">
        <v>2594</v>
      </c>
      <c r="D1327" s="405" t="s">
        <v>18820</v>
      </c>
      <c r="E1327" s="404">
        <v>5000</v>
      </c>
      <c r="F1327" s="434">
        <v>27259493</v>
      </c>
      <c r="G1327" s="403" t="s">
        <v>18819</v>
      </c>
      <c r="H1327" s="170" t="s">
        <v>2753</v>
      </c>
      <c r="I1327" s="170" t="s">
        <v>2602</v>
      </c>
      <c r="J1327" s="155" t="s">
        <v>2753</v>
      </c>
      <c r="K1327" s="170">
        <v>1</v>
      </c>
      <c r="L1327" s="170">
        <v>12</v>
      </c>
      <c r="M1327" s="402">
        <v>62989.8</v>
      </c>
      <c r="N1327" s="170">
        <v>1</v>
      </c>
      <c r="O1327" s="170">
        <v>6</v>
      </c>
      <c r="P1327" s="402">
        <v>31306.799999999996</v>
      </c>
    </row>
    <row r="1328" spans="1:16" ht="22.5" x14ac:dyDescent="0.2">
      <c r="A1328" s="406" t="s">
        <v>17736</v>
      </c>
      <c r="B1328" s="406" t="s">
        <v>2595</v>
      </c>
      <c r="C1328" s="170" t="s">
        <v>2594</v>
      </c>
      <c r="D1328" s="405" t="s">
        <v>18818</v>
      </c>
      <c r="E1328" s="404">
        <v>5000</v>
      </c>
      <c r="F1328" s="434">
        <v>40929243</v>
      </c>
      <c r="G1328" s="403" t="s">
        <v>18817</v>
      </c>
      <c r="H1328" s="170" t="s">
        <v>2627</v>
      </c>
      <c r="I1328" s="170" t="s">
        <v>2602</v>
      </c>
      <c r="J1328" s="155" t="s">
        <v>2627</v>
      </c>
      <c r="K1328" s="170">
        <v>1</v>
      </c>
      <c r="L1328" s="170">
        <v>11</v>
      </c>
      <c r="M1328" s="402">
        <v>57492.61</v>
      </c>
      <c r="N1328" s="170">
        <v>1</v>
      </c>
      <c r="O1328" s="170">
        <v>6</v>
      </c>
      <c r="P1328" s="402">
        <v>31306.799999999996</v>
      </c>
    </row>
    <row r="1329" spans="1:16" ht="22.5" x14ac:dyDescent="0.2">
      <c r="A1329" s="406" t="s">
        <v>17736</v>
      </c>
      <c r="B1329" s="406" t="s">
        <v>2595</v>
      </c>
      <c r="C1329" s="170" t="s">
        <v>2594</v>
      </c>
      <c r="D1329" s="405" t="s">
        <v>18816</v>
      </c>
      <c r="E1329" s="404">
        <v>3000</v>
      </c>
      <c r="F1329" s="434">
        <v>46899790</v>
      </c>
      <c r="G1329" s="403" t="s">
        <v>18815</v>
      </c>
      <c r="H1329" s="170" t="s">
        <v>2897</v>
      </c>
      <c r="I1329" s="170" t="s">
        <v>2589</v>
      </c>
      <c r="J1329" s="155" t="s">
        <v>2897</v>
      </c>
      <c r="K1329" s="170">
        <v>1</v>
      </c>
      <c r="L1329" s="170">
        <v>12</v>
      </c>
      <c r="M1329" s="402">
        <v>38571.11</v>
      </c>
      <c r="N1329" s="170">
        <v>1</v>
      </c>
      <c r="O1329" s="170">
        <v>6</v>
      </c>
      <c r="P1329" s="402">
        <v>19306.8</v>
      </c>
    </row>
    <row r="1330" spans="1:16" ht="22.5" x14ac:dyDescent="0.2">
      <c r="A1330" s="406" t="s">
        <v>17736</v>
      </c>
      <c r="B1330" s="406" t="s">
        <v>2595</v>
      </c>
      <c r="C1330" s="170" t="s">
        <v>2594</v>
      </c>
      <c r="D1330" s="405" t="s">
        <v>18814</v>
      </c>
      <c r="E1330" s="404">
        <v>7000</v>
      </c>
      <c r="F1330" s="434">
        <v>477991</v>
      </c>
      <c r="G1330" s="403" t="s">
        <v>18813</v>
      </c>
      <c r="H1330" s="170" t="s">
        <v>3033</v>
      </c>
      <c r="I1330" s="170" t="s">
        <v>2602</v>
      </c>
      <c r="J1330" s="155" t="s">
        <v>3033</v>
      </c>
      <c r="K1330" s="170">
        <v>1</v>
      </c>
      <c r="L1330" s="170">
        <v>12</v>
      </c>
      <c r="M1330" s="402">
        <v>86465.63</v>
      </c>
      <c r="N1330" s="170">
        <v>1</v>
      </c>
      <c r="O1330" s="170">
        <v>6</v>
      </c>
      <c r="P1330" s="402">
        <v>43306.8</v>
      </c>
    </row>
    <row r="1331" spans="1:16" ht="22.5" x14ac:dyDescent="0.2">
      <c r="A1331" s="406" t="s">
        <v>17736</v>
      </c>
      <c r="B1331" s="406" t="s">
        <v>2595</v>
      </c>
      <c r="C1331" s="170" t="s">
        <v>2594</v>
      </c>
      <c r="D1331" s="405" t="s">
        <v>18812</v>
      </c>
      <c r="E1331" s="404">
        <v>6500</v>
      </c>
      <c r="F1331" s="434">
        <v>45201184</v>
      </c>
      <c r="G1331" s="403" t="s">
        <v>18811</v>
      </c>
      <c r="H1331" s="170" t="s">
        <v>17815</v>
      </c>
      <c r="I1331" s="170" t="s">
        <v>2589</v>
      </c>
      <c r="J1331" s="155" t="s">
        <v>17815</v>
      </c>
      <c r="K1331" s="170">
        <v>1</v>
      </c>
      <c r="L1331" s="170">
        <v>12</v>
      </c>
      <c r="M1331" s="402">
        <v>80862.05</v>
      </c>
      <c r="N1331" s="170">
        <v>1</v>
      </c>
      <c r="O1331" s="170">
        <v>6</v>
      </c>
      <c r="P1331" s="402">
        <v>40306.800000000003</v>
      </c>
    </row>
    <row r="1332" spans="1:16" ht="22.5" x14ac:dyDescent="0.2">
      <c r="A1332" s="406" t="s">
        <v>17736</v>
      </c>
      <c r="B1332" s="406" t="s">
        <v>2595</v>
      </c>
      <c r="C1332" s="170" t="s">
        <v>2594</v>
      </c>
      <c r="D1332" s="405" t="s">
        <v>17869</v>
      </c>
      <c r="E1332" s="404">
        <v>7000</v>
      </c>
      <c r="F1332" s="434">
        <v>46168499</v>
      </c>
      <c r="G1332" s="403" t="s">
        <v>18810</v>
      </c>
      <c r="H1332" s="170" t="s">
        <v>2661</v>
      </c>
      <c r="I1332" s="170" t="s">
        <v>2602</v>
      </c>
      <c r="J1332" s="155" t="s">
        <v>2661</v>
      </c>
      <c r="K1332" s="170">
        <v>1</v>
      </c>
      <c r="L1332" s="170">
        <v>6</v>
      </c>
      <c r="M1332" s="402">
        <v>40844.9</v>
      </c>
      <c r="N1332" s="170">
        <v>1</v>
      </c>
      <c r="O1332" s="170">
        <v>6</v>
      </c>
      <c r="P1332" s="402">
        <v>43306.8</v>
      </c>
    </row>
    <row r="1333" spans="1:16" ht="22.5" x14ac:dyDescent="0.2">
      <c r="A1333" s="406" t="s">
        <v>17736</v>
      </c>
      <c r="B1333" s="406" t="s">
        <v>2595</v>
      </c>
      <c r="C1333" s="170" t="s">
        <v>2594</v>
      </c>
      <c r="D1333" s="405" t="s">
        <v>18809</v>
      </c>
      <c r="E1333" s="404">
        <v>5300</v>
      </c>
      <c r="F1333" s="434">
        <v>41295760</v>
      </c>
      <c r="G1333" s="403" t="s">
        <v>18808</v>
      </c>
      <c r="H1333" s="170" t="s">
        <v>18807</v>
      </c>
      <c r="I1333" s="170" t="s">
        <v>2589</v>
      </c>
      <c r="J1333" s="155" t="s">
        <v>18807</v>
      </c>
      <c r="K1333" s="170">
        <v>1</v>
      </c>
      <c r="L1333" s="170">
        <v>12</v>
      </c>
      <c r="M1333" s="402">
        <v>66589.8</v>
      </c>
      <c r="N1333" s="170">
        <v>1</v>
      </c>
      <c r="O1333" s="170">
        <v>6</v>
      </c>
      <c r="P1333" s="402">
        <v>33106.800000000003</v>
      </c>
    </row>
    <row r="1334" spans="1:16" ht="22.5" x14ac:dyDescent="0.2">
      <c r="A1334" s="406" t="s">
        <v>17736</v>
      </c>
      <c r="B1334" s="406" t="s">
        <v>2595</v>
      </c>
      <c r="C1334" s="170" t="s">
        <v>2594</v>
      </c>
      <c r="D1334" s="405" t="s">
        <v>18806</v>
      </c>
      <c r="E1334" s="404">
        <v>9000</v>
      </c>
      <c r="F1334" s="434">
        <v>10557387</v>
      </c>
      <c r="G1334" s="403" t="s">
        <v>18805</v>
      </c>
      <c r="H1334" s="170" t="s">
        <v>2597</v>
      </c>
      <c r="I1334" s="170" t="s">
        <v>2602</v>
      </c>
      <c r="J1334" s="155" t="s">
        <v>2597</v>
      </c>
      <c r="K1334" s="170">
        <v>1</v>
      </c>
      <c r="L1334" s="170">
        <v>12</v>
      </c>
      <c r="M1334" s="402">
        <v>110848.55</v>
      </c>
      <c r="N1334" s="170">
        <v>1</v>
      </c>
      <c r="O1334" s="170">
        <v>6</v>
      </c>
      <c r="P1334" s="402">
        <v>55306.8</v>
      </c>
    </row>
    <row r="1335" spans="1:16" ht="22.5" x14ac:dyDescent="0.2">
      <c r="A1335" s="406" t="s">
        <v>17736</v>
      </c>
      <c r="B1335" s="406" t="s">
        <v>2595</v>
      </c>
      <c r="C1335" s="170" t="s">
        <v>2594</v>
      </c>
      <c r="D1335" s="405" t="s">
        <v>18804</v>
      </c>
      <c r="E1335" s="404">
        <v>8000</v>
      </c>
      <c r="F1335" s="434">
        <v>7990223</v>
      </c>
      <c r="G1335" s="403" t="s">
        <v>18803</v>
      </c>
      <c r="H1335" s="170" t="s">
        <v>17834</v>
      </c>
      <c r="I1335" s="170" t="s">
        <v>2602</v>
      </c>
      <c r="J1335" s="155" t="s">
        <v>17834</v>
      </c>
      <c r="K1335" s="170">
        <v>1</v>
      </c>
      <c r="L1335" s="170">
        <v>12</v>
      </c>
      <c r="M1335" s="402">
        <v>97914.72</v>
      </c>
      <c r="N1335" s="170">
        <v>1</v>
      </c>
      <c r="O1335" s="170">
        <v>6</v>
      </c>
      <c r="P1335" s="402">
        <v>49306.8</v>
      </c>
    </row>
    <row r="1336" spans="1:16" ht="22.5" x14ac:dyDescent="0.2">
      <c r="A1336" s="406" t="s">
        <v>17736</v>
      </c>
      <c r="B1336" s="406" t="s">
        <v>2595</v>
      </c>
      <c r="C1336" s="170" t="s">
        <v>2594</v>
      </c>
      <c r="D1336" s="405" t="s">
        <v>18802</v>
      </c>
      <c r="E1336" s="404">
        <v>6000</v>
      </c>
      <c r="F1336" s="434">
        <v>41968736</v>
      </c>
      <c r="G1336" s="403" t="s">
        <v>18801</v>
      </c>
      <c r="H1336" s="170" t="s">
        <v>2753</v>
      </c>
      <c r="I1336" s="170" t="s">
        <v>2602</v>
      </c>
      <c r="J1336" s="155" t="s">
        <v>2753</v>
      </c>
      <c r="K1336" s="170">
        <v>1</v>
      </c>
      <c r="L1336" s="170">
        <v>12</v>
      </c>
      <c r="M1336" s="402">
        <v>74989.8</v>
      </c>
      <c r="N1336" s="170">
        <v>1</v>
      </c>
      <c r="O1336" s="170">
        <v>6</v>
      </c>
      <c r="P1336" s="402">
        <v>37306.800000000003</v>
      </c>
    </row>
    <row r="1337" spans="1:16" ht="22.5" x14ac:dyDescent="0.2">
      <c r="A1337" s="406" t="s">
        <v>17736</v>
      </c>
      <c r="B1337" s="406" t="s">
        <v>2595</v>
      </c>
      <c r="C1337" s="170" t="s">
        <v>2594</v>
      </c>
      <c r="D1337" s="405" t="s">
        <v>18192</v>
      </c>
      <c r="E1337" s="404">
        <v>8500</v>
      </c>
      <c r="F1337" s="434">
        <v>47000774</v>
      </c>
      <c r="G1337" s="403" t="s">
        <v>18800</v>
      </c>
      <c r="H1337" s="170" t="s">
        <v>2661</v>
      </c>
      <c r="I1337" s="170" t="s">
        <v>2602</v>
      </c>
      <c r="J1337" s="155" t="s">
        <v>2661</v>
      </c>
      <c r="K1337" s="170">
        <v>1</v>
      </c>
      <c r="L1337" s="170">
        <v>12</v>
      </c>
      <c r="M1337" s="402">
        <v>104921.91</v>
      </c>
      <c r="N1337" s="170">
        <v>1</v>
      </c>
      <c r="O1337" s="170">
        <v>6</v>
      </c>
      <c r="P1337" s="402">
        <v>52306.8</v>
      </c>
    </row>
    <row r="1338" spans="1:16" ht="22.5" x14ac:dyDescent="0.2">
      <c r="A1338" s="406" t="s">
        <v>17736</v>
      </c>
      <c r="B1338" s="406" t="s">
        <v>2595</v>
      </c>
      <c r="C1338" s="170" t="s">
        <v>2594</v>
      </c>
      <c r="D1338" s="405" t="s">
        <v>18799</v>
      </c>
      <c r="E1338" s="404">
        <v>10000</v>
      </c>
      <c r="F1338" s="434">
        <v>6778126</v>
      </c>
      <c r="G1338" s="403" t="s">
        <v>18798</v>
      </c>
      <c r="H1338" s="170" t="s">
        <v>2627</v>
      </c>
      <c r="I1338" s="170" t="s">
        <v>2602</v>
      </c>
      <c r="J1338" s="155" t="s">
        <v>2627</v>
      </c>
      <c r="K1338" s="170">
        <v>1</v>
      </c>
      <c r="L1338" s="170">
        <v>7</v>
      </c>
      <c r="M1338" s="402">
        <v>65051.47</v>
      </c>
      <c r="N1338" s="170">
        <v>1</v>
      </c>
      <c r="O1338" s="170">
        <v>6</v>
      </c>
      <c r="P1338" s="402">
        <v>61306.8</v>
      </c>
    </row>
    <row r="1339" spans="1:16" ht="22.5" x14ac:dyDescent="0.2">
      <c r="A1339" s="406" t="s">
        <v>17736</v>
      </c>
      <c r="B1339" s="406" t="s">
        <v>2595</v>
      </c>
      <c r="C1339" s="170" t="s">
        <v>2594</v>
      </c>
      <c r="D1339" s="405" t="s">
        <v>18266</v>
      </c>
      <c r="E1339" s="404">
        <v>5000</v>
      </c>
      <c r="F1339" s="434">
        <v>70059935</v>
      </c>
      <c r="G1339" s="403" t="s">
        <v>18797</v>
      </c>
      <c r="H1339" s="170" t="s">
        <v>2753</v>
      </c>
      <c r="I1339" s="170" t="s">
        <v>2602</v>
      </c>
      <c r="J1339" s="155" t="s">
        <v>2753</v>
      </c>
      <c r="K1339" s="170">
        <v>1</v>
      </c>
      <c r="L1339" s="170">
        <v>12</v>
      </c>
      <c r="M1339" s="402">
        <v>62989.8</v>
      </c>
      <c r="N1339" s="170">
        <v>1</v>
      </c>
      <c r="O1339" s="170">
        <v>6</v>
      </c>
      <c r="P1339" s="402">
        <v>31306.799999999996</v>
      </c>
    </row>
    <row r="1340" spans="1:16" ht="22.5" x14ac:dyDescent="0.2">
      <c r="A1340" s="406" t="s">
        <v>17736</v>
      </c>
      <c r="B1340" s="406" t="s">
        <v>2595</v>
      </c>
      <c r="C1340" s="170" t="s">
        <v>2594</v>
      </c>
      <c r="D1340" s="405" t="s">
        <v>18796</v>
      </c>
      <c r="E1340" s="404">
        <v>6000</v>
      </c>
      <c r="F1340" s="434">
        <v>70277710</v>
      </c>
      <c r="G1340" s="403" t="s">
        <v>18795</v>
      </c>
      <c r="H1340" s="170" t="s">
        <v>2627</v>
      </c>
      <c r="I1340" s="170" t="s">
        <v>2602</v>
      </c>
      <c r="J1340" s="155" t="s">
        <v>2627</v>
      </c>
      <c r="K1340" s="170">
        <v>1</v>
      </c>
      <c r="L1340" s="170">
        <v>12</v>
      </c>
      <c r="M1340" s="402">
        <v>74936.89</v>
      </c>
      <c r="N1340" s="170">
        <v>1</v>
      </c>
      <c r="O1340" s="170">
        <v>6</v>
      </c>
      <c r="P1340" s="402">
        <v>37306.800000000003</v>
      </c>
    </row>
    <row r="1341" spans="1:16" ht="22.5" x14ac:dyDescent="0.2">
      <c r="A1341" s="406" t="s">
        <v>17736</v>
      </c>
      <c r="B1341" s="406" t="s">
        <v>2595</v>
      </c>
      <c r="C1341" s="170" t="s">
        <v>2594</v>
      </c>
      <c r="D1341" s="405" t="s">
        <v>7151</v>
      </c>
      <c r="E1341" s="404">
        <v>3000</v>
      </c>
      <c r="F1341" s="434">
        <v>41628175</v>
      </c>
      <c r="G1341" s="403" t="s">
        <v>18794</v>
      </c>
      <c r="H1341" s="170">
        <v>0</v>
      </c>
      <c r="I1341" s="170" t="s">
        <v>2892</v>
      </c>
      <c r="J1341" s="155">
        <v>0</v>
      </c>
      <c r="K1341" s="170">
        <v>1</v>
      </c>
      <c r="L1341" s="170">
        <v>12</v>
      </c>
      <c r="M1341" s="402">
        <v>39223.1</v>
      </c>
      <c r="N1341" s="170">
        <v>1</v>
      </c>
      <c r="O1341" s="170">
        <v>6</v>
      </c>
      <c r="P1341" s="402">
        <v>19299.919999999998</v>
      </c>
    </row>
    <row r="1342" spans="1:16" ht="22.5" x14ac:dyDescent="0.2">
      <c r="A1342" s="406" t="s">
        <v>17736</v>
      </c>
      <c r="B1342" s="406" t="s">
        <v>2595</v>
      </c>
      <c r="C1342" s="170" t="s">
        <v>2594</v>
      </c>
      <c r="D1342" s="405" t="s">
        <v>18793</v>
      </c>
      <c r="E1342" s="404">
        <v>8000</v>
      </c>
      <c r="F1342" s="434">
        <v>41264846</v>
      </c>
      <c r="G1342" s="403" t="s">
        <v>18792</v>
      </c>
      <c r="H1342" s="170" t="s">
        <v>2627</v>
      </c>
      <c r="I1342" s="170" t="s">
        <v>2602</v>
      </c>
      <c r="J1342" s="155" t="s">
        <v>2627</v>
      </c>
      <c r="K1342" s="170">
        <v>1</v>
      </c>
      <c r="L1342" s="170">
        <v>12</v>
      </c>
      <c r="M1342" s="402">
        <v>98970.36</v>
      </c>
      <c r="N1342" s="170">
        <v>1</v>
      </c>
      <c r="O1342" s="170">
        <v>6</v>
      </c>
      <c r="P1342" s="402">
        <v>49306.8</v>
      </c>
    </row>
    <row r="1343" spans="1:16" ht="22.5" x14ac:dyDescent="0.2">
      <c r="A1343" s="406" t="s">
        <v>17736</v>
      </c>
      <c r="B1343" s="406" t="s">
        <v>2595</v>
      </c>
      <c r="C1343" s="170" t="s">
        <v>2594</v>
      </c>
      <c r="D1343" s="405" t="s">
        <v>17763</v>
      </c>
      <c r="E1343" s="404">
        <v>6500</v>
      </c>
      <c r="F1343" s="434">
        <v>43304227</v>
      </c>
      <c r="G1343" s="403" t="s">
        <v>18791</v>
      </c>
      <c r="H1343" s="170" t="s">
        <v>18790</v>
      </c>
      <c r="I1343" s="170" t="s">
        <v>17747</v>
      </c>
      <c r="J1343" s="155" t="s">
        <v>18790</v>
      </c>
      <c r="K1343" s="170">
        <v>1</v>
      </c>
      <c r="L1343" s="170">
        <v>12</v>
      </c>
      <c r="M1343" s="402">
        <v>80398.009999999995</v>
      </c>
      <c r="N1343" s="170">
        <v>1</v>
      </c>
      <c r="O1343" s="170">
        <v>6</v>
      </c>
      <c r="P1343" s="402">
        <v>40306.800000000003</v>
      </c>
    </row>
    <row r="1344" spans="1:16" ht="22.5" x14ac:dyDescent="0.2">
      <c r="A1344" s="406" t="s">
        <v>17736</v>
      </c>
      <c r="B1344" s="406" t="s">
        <v>2595</v>
      </c>
      <c r="C1344" s="170" t="s">
        <v>2594</v>
      </c>
      <c r="D1344" s="405" t="s">
        <v>18789</v>
      </c>
      <c r="E1344" s="404">
        <v>8000</v>
      </c>
      <c r="F1344" s="434">
        <v>41480414</v>
      </c>
      <c r="G1344" s="403" t="s">
        <v>18788</v>
      </c>
      <c r="H1344" s="170" t="s">
        <v>2715</v>
      </c>
      <c r="I1344" s="170" t="s">
        <v>2602</v>
      </c>
      <c r="J1344" s="155" t="s">
        <v>2715</v>
      </c>
      <c r="K1344" s="170">
        <v>1</v>
      </c>
      <c r="L1344" s="170">
        <v>6</v>
      </c>
      <c r="M1344" s="402">
        <v>45644.9</v>
      </c>
      <c r="N1344" s="170">
        <v>1</v>
      </c>
      <c r="O1344" s="170">
        <v>6</v>
      </c>
      <c r="P1344" s="402">
        <v>49306.8</v>
      </c>
    </row>
    <row r="1345" spans="1:16" ht="22.5" x14ac:dyDescent="0.2">
      <c r="A1345" s="406" t="s">
        <v>17736</v>
      </c>
      <c r="B1345" s="406" t="s">
        <v>2595</v>
      </c>
      <c r="C1345" s="170" t="s">
        <v>2594</v>
      </c>
      <c r="D1345" s="405" t="s">
        <v>18787</v>
      </c>
      <c r="E1345" s="404">
        <v>6000</v>
      </c>
      <c r="F1345" s="434">
        <v>73244244</v>
      </c>
      <c r="G1345" s="403" t="s">
        <v>18786</v>
      </c>
      <c r="H1345" s="170" t="s">
        <v>2897</v>
      </c>
      <c r="I1345" s="170" t="s">
        <v>2589</v>
      </c>
      <c r="J1345" s="155" t="s">
        <v>2897</v>
      </c>
      <c r="K1345" s="170">
        <v>1</v>
      </c>
      <c r="L1345" s="170">
        <v>9</v>
      </c>
      <c r="M1345" s="402">
        <v>52534.04</v>
      </c>
      <c r="N1345" s="170">
        <v>1</v>
      </c>
      <c r="O1345" s="170">
        <v>6</v>
      </c>
      <c r="P1345" s="402">
        <v>37306.800000000003</v>
      </c>
    </row>
    <row r="1346" spans="1:16" ht="22.5" x14ac:dyDescent="0.2">
      <c r="A1346" s="406" t="s">
        <v>17736</v>
      </c>
      <c r="B1346" s="406" t="s">
        <v>2595</v>
      </c>
      <c r="C1346" s="170" t="s">
        <v>2594</v>
      </c>
      <c r="D1346" s="405" t="s">
        <v>18785</v>
      </c>
      <c r="E1346" s="404">
        <v>8000</v>
      </c>
      <c r="F1346" s="434">
        <v>44660019</v>
      </c>
      <c r="G1346" s="403" t="s">
        <v>18784</v>
      </c>
      <c r="H1346" s="170" t="s">
        <v>18783</v>
      </c>
      <c r="I1346" s="170" t="s">
        <v>2602</v>
      </c>
      <c r="J1346" s="155" t="s">
        <v>18783</v>
      </c>
      <c r="K1346" s="170">
        <v>1</v>
      </c>
      <c r="L1346" s="170">
        <v>12</v>
      </c>
      <c r="M1346" s="402">
        <v>98989.8</v>
      </c>
      <c r="N1346" s="170">
        <v>1</v>
      </c>
      <c r="O1346" s="170">
        <v>6</v>
      </c>
      <c r="P1346" s="402">
        <v>49306.8</v>
      </c>
    </row>
    <row r="1347" spans="1:16" ht="22.5" x14ac:dyDescent="0.2">
      <c r="A1347" s="406" t="s">
        <v>17736</v>
      </c>
      <c r="B1347" s="406" t="s">
        <v>2595</v>
      </c>
      <c r="C1347" s="170" t="s">
        <v>2594</v>
      </c>
      <c r="D1347" s="405" t="s">
        <v>18782</v>
      </c>
      <c r="E1347" s="404">
        <v>5000</v>
      </c>
      <c r="F1347" s="434">
        <v>17866061</v>
      </c>
      <c r="G1347" s="403" t="s">
        <v>18781</v>
      </c>
      <c r="H1347" s="170" t="s">
        <v>2753</v>
      </c>
      <c r="I1347" s="170" t="s">
        <v>2602</v>
      </c>
      <c r="J1347" s="155" t="s">
        <v>2753</v>
      </c>
      <c r="K1347" s="170">
        <v>1</v>
      </c>
      <c r="L1347" s="170">
        <v>12</v>
      </c>
      <c r="M1347" s="402">
        <v>62653.36</v>
      </c>
      <c r="N1347" s="170">
        <v>1</v>
      </c>
      <c r="O1347" s="170">
        <v>6</v>
      </c>
      <c r="P1347" s="402">
        <v>31306.799999999996</v>
      </c>
    </row>
    <row r="1348" spans="1:16" ht="22.5" x14ac:dyDescent="0.2">
      <c r="A1348" s="406" t="s">
        <v>17736</v>
      </c>
      <c r="B1348" s="406" t="s">
        <v>2595</v>
      </c>
      <c r="C1348" s="170" t="s">
        <v>2594</v>
      </c>
      <c r="D1348" s="405" t="s">
        <v>18780</v>
      </c>
      <c r="E1348" s="404">
        <v>4000</v>
      </c>
      <c r="F1348" s="434">
        <v>47351436</v>
      </c>
      <c r="G1348" s="403" t="s">
        <v>18779</v>
      </c>
      <c r="H1348" s="170" t="s">
        <v>2661</v>
      </c>
      <c r="I1348" s="170" t="s">
        <v>2602</v>
      </c>
      <c r="J1348" s="155" t="s">
        <v>2661</v>
      </c>
      <c r="K1348" s="170">
        <v>1</v>
      </c>
      <c r="L1348" s="170">
        <v>1</v>
      </c>
      <c r="M1348" s="402">
        <v>5377.85</v>
      </c>
      <c r="N1348" s="170">
        <v>1</v>
      </c>
      <c r="O1348" s="170">
        <v>6</v>
      </c>
      <c r="P1348" s="402">
        <v>25306.799999999996</v>
      </c>
    </row>
    <row r="1349" spans="1:16" ht="22.5" x14ac:dyDescent="0.2">
      <c r="A1349" s="406" t="s">
        <v>17736</v>
      </c>
      <c r="B1349" s="406" t="s">
        <v>2595</v>
      </c>
      <c r="C1349" s="170" t="s">
        <v>2594</v>
      </c>
      <c r="D1349" s="405" t="s">
        <v>18778</v>
      </c>
      <c r="E1349" s="404">
        <v>8500</v>
      </c>
      <c r="F1349" s="434">
        <v>45505130</v>
      </c>
      <c r="G1349" s="403" t="s">
        <v>18777</v>
      </c>
      <c r="H1349" s="170" t="s">
        <v>6184</v>
      </c>
      <c r="I1349" s="155" t="s">
        <v>7458</v>
      </c>
      <c r="J1349" s="155" t="s">
        <v>6184</v>
      </c>
      <c r="K1349" s="170">
        <v>1</v>
      </c>
      <c r="L1349" s="170">
        <v>2</v>
      </c>
      <c r="M1349" s="402">
        <v>17461.64</v>
      </c>
      <c r="N1349" s="170">
        <v>1</v>
      </c>
      <c r="O1349" s="170">
        <v>5</v>
      </c>
      <c r="P1349" s="402">
        <v>40645.159999999996</v>
      </c>
    </row>
    <row r="1350" spans="1:16" ht="22.5" x14ac:dyDescent="0.2">
      <c r="A1350" s="406" t="s">
        <v>17736</v>
      </c>
      <c r="B1350" s="406" t="s">
        <v>2595</v>
      </c>
      <c r="C1350" s="170" t="s">
        <v>2594</v>
      </c>
      <c r="D1350" s="405" t="s">
        <v>17976</v>
      </c>
      <c r="E1350" s="404">
        <v>4382.9799999999996</v>
      </c>
      <c r="F1350" s="434">
        <v>7941896</v>
      </c>
      <c r="G1350" s="403" t="s">
        <v>18776</v>
      </c>
      <c r="H1350" s="170" t="s">
        <v>2627</v>
      </c>
      <c r="I1350" s="170" t="s">
        <v>2602</v>
      </c>
      <c r="J1350" s="155" t="s">
        <v>2627</v>
      </c>
      <c r="K1350" s="170">
        <v>1</v>
      </c>
      <c r="L1350" s="170">
        <v>12</v>
      </c>
      <c r="M1350" s="402">
        <v>55585.56</v>
      </c>
      <c r="N1350" s="170">
        <v>1</v>
      </c>
      <c r="O1350" s="170">
        <v>6</v>
      </c>
      <c r="P1350" s="402">
        <v>27604.679999999993</v>
      </c>
    </row>
    <row r="1351" spans="1:16" ht="22.5" x14ac:dyDescent="0.2">
      <c r="A1351" s="406" t="s">
        <v>17736</v>
      </c>
      <c r="B1351" s="406" t="s">
        <v>2595</v>
      </c>
      <c r="C1351" s="170" t="s">
        <v>2594</v>
      </c>
      <c r="D1351" s="405" t="s">
        <v>18775</v>
      </c>
      <c r="E1351" s="404">
        <v>10000</v>
      </c>
      <c r="F1351" s="434">
        <v>21887307</v>
      </c>
      <c r="G1351" s="403" t="s">
        <v>18774</v>
      </c>
      <c r="H1351" s="170" t="s">
        <v>2661</v>
      </c>
      <c r="I1351" s="170" t="s">
        <v>2602</v>
      </c>
      <c r="J1351" s="155" t="s">
        <v>2661</v>
      </c>
      <c r="K1351" s="170"/>
      <c r="L1351" s="402">
        <v>0</v>
      </c>
      <c r="M1351" s="402"/>
      <c r="N1351" s="170">
        <v>1</v>
      </c>
      <c r="O1351" s="170">
        <v>1</v>
      </c>
      <c r="P1351" s="402">
        <v>14768.93</v>
      </c>
    </row>
    <row r="1352" spans="1:16" ht="22.5" x14ac:dyDescent="0.2">
      <c r="A1352" s="406" t="s">
        <v>17736</v>
      </c>
      <c r="B1352" s="406" t="s">
        <v>2595</v>
      </c>
      <c r="C1352" s="170" t="s">
        <v>2594</v>
      </c>
      <c r="D1352" s="405" t="s">
        <v>18773</v>
      </c>
      <c r="E1352" s="404">
        <v>13500</v>
      </c>
      <c r="F1352" s="434">
        <v>9229274</v>
      </c>
      <c r="G1352" s="403" t="s">
        <v>18772</v>
      </c>
      <c r="H1352" s="170" t="s">
        <v>16745</v>
      </c>
      <c r="I1352" s="155" t="s">
        <v>7458</v>
      </c>
      <c r="J1352" s="155" t="s">
        <v>16745</v>
      </c>
      <c r="K1352" s="170">
        <v>1</v>
      </c>
      <c r="L1352" s="170">
        <v>10</v>
      </c>
      <c r="M1352" s="402">
        <v>131176.74</v>
      </c>
      <c r="N1352" s="170"/>
      <c r="O1352" s="402">
        <v>0</v>
      </c>
      <c r="P1352" s="402"/>
    </row>
    <row r="1353" spans="1:16" ht="22.5" x14ac:dyDescent="0.2">
      <c r="A1353" s="406" t="s">
        <v>17736</v>
      </c>
      <c r="B1353" s="406" t="s">
        <v>2595</v>
      </c>
      <c r="C1353" s="170" t="s">
        <v>2594</v>
      </c>
      <c r="D1353" s="405" t="s">
        <v>18090</v>
      </c>
      <c r="E1353" s="404">
        <v>8500</v>
      </c>
      <c r="F1353" s="434">
        <v>41794950</v>
      </c>
      <c r="G1353" s="403" t="s">
        <v>18771</v>
      </c>
      <c r="H1353" s="170" t="s">
        <v>2661</v>
      </c>
      <c r="I1353" s="170" t="s">
        <v>2602</v>
      </c>
      <c r="J1353" s="155" t="s">
        <v>2661</v>
      </c>
      <c r="K1353" s="170">
        <v>1</v>
      </c>
      <c r="L1353" s="170">
        <v>12</v>
      </c>
      <c r="M1353" s="402">
        <v>104915.42</v>
      </c>
      <c r="N1353" s="170">
        <v>1</v>
      </c>
      <c r="O1353" s="170">
        <v>6</v>
      </c>
      <c r="P1353" s="402">
        <v>52306.8</v>
      </c>
    </row>
    <row r="1354" spans="1:16" ht="22.5" x14ac:dyDescent="0.2">
      <c r="A1354" s="406" t="s">
        <v>17736</v>
      </c>
      <c r="B1354" s="406" t="s">
        <v>2595</v>
      </c>
      <c r="C1354" s="170" t="s">
        <v>2594</v>
      </c>
      <c r="D1354" s="405" t="s">
        <v>18059</v>
      </c>
      <c r="E1354" s="404">
        <v>10000</v>
      </c>
      <c r="F1354" s="434">
        <v>46477751</v>
      </c>
      <c r="G1354" s="403" t="s">
        <v>18770</v>
      </c>
      <c r="H1354" s="170" t="s">
        <v>2661</v>
      </c>
      <c r="I1354" s="170" t="s">
        <v>2602</v>
      </c>
      <c r="J1354" s="155" t="s">
        <v>2661</v>
      </c>
      <c r="K1354" s="170">
        <v>1</v>
      </c>
      <c r="L1354" s="170">
        <v>2</v>
      </c>
      <c r="M1354" s="402">
        <v>20411.64</v>
      </c>
      <c r="N1354" s="170">
        <v>1</v>
      </c>
      <c r="O1354" s="170">
        <v>6</v>
      </c>
      <c r="P1354" s="402">
        <v>61306.8</v>
      </c>
    </row>
    <row r="1355" spans="1:16" ht="22.5" x14ac:dyDescent="0.2">
      <c r="A1355" s="406" t="s">
        <v>17736</v>
      </c>
      <c r="B1355" s="406" t="s">
        <v>2595</v>
      </c>
      <c r="C1355" s="170" t="s">
        <v>2594</v>
      </c>
      <c r="D1355" s="405" t="s">
        <v>18769</v>
      </c>
      <c r="E1355" s="404">
        <v>15600</v>
      </c>
      <c r="F1355" s="434">
        <v>10240077</v>
      </c>
      <c r="G1355" s="403" t="s">
        <v>18768</v>
      </c>
      <c r="H1355" s="170" t="s">
        <v>2795</v>
      </c>
      <c r="I1355" s="170" t="s">
        <v>2602</v>
      </c>
      <c r="J1355" s="155" t="s">
        <v>2795</v>
      </c>
      <c r="K1355" s="170">
        <v>1</v>
      </c>
      <c r="L1355" s="170">
        <v>12</v>
      </c>
      <c r="M1355" s="402">
        <v>185509.8</v>
      </c>
      <c r="N1355" s="170">
        <v>1</v>
      </c>
      <c r="O1355" s="170">
        <v>6</v>
      </c>
      <c r="P1355" s="402">
        <v>94906.800000000017</v>
      </c>
    </row>
    <row r="1356" spans="1:16" ht="22.5" x14ac:dyDescent="0.2">
      <c r="A1356" s="406" t="s">
        <v>17736</v>
      </c>
      <c r="B1356" s="406" t="s">
        <v>2595</v>
      </c>
      <c r="C1356" s="170" t="s">
        <v>2594</v>
      </c>
      <c r="D1356" s="405" t="s">
        <v>18347</v>
      </c>
      <c r="E1356" s="404">
        <v>2500</v>
      </c>
      <c r="F1356" s="434">
        <v>47455842</v>
      </c>
      <c r="G1356" s="403" t="s">
        <v>18767</v>
      </c>
      <c r="H1356" s="170" t="s">
        <v>17942</v>
      </c>
      <c r="I1356" s="170" t="s">
        <v>2589</v>
      </c>
      <c r="J1356" s="155" t="s">
        <v>17942</v>
      </c>
      <c r="K1356" s="170">
        <v>1</v>
      </c>
      <c r="L1356" s="170">
        <v>6</v>
      </c>
      <c r="M1356" s="402">
        <v>16228.23</v>
      </c>
      <c r="N1356" s="170">
        <v>1</v>
      </c>
      <c r="O1356" s="170">
        <v>6</v>
      </c>
      <c r="P1356" s="402">
        <v>16306.8</v>
      </c>
    </row>
    <row r="1357" spans="1:16" ht="22.5" x14ac:dyDescent="0.2">
      <c r="A1357" s="406" t="s">
        <v>17736</v>
      </c>
      <c r="B1357" s="406" t="s">
        <v>2595</v>
      </c>
      <c r="C1357" s="170" t="s">
        <v>2594</v>
      </c>
      <c r="D1357" s="405" t="s">
        <v>18766</v>
      </c>
      <c r="E1357" s="404">
        <v>10000</v>
      </c>
      <c r="F1357" s="434">
        <v>25444699</v>
      </c>
      <c r="G1357" s="403" t="s">
        <v>18765</v>
      </c>
      <c r="H1357" s="170" t="s">
        <v>2627</v>
      </c>
      <c r="I1357" s="170" t="s">
        <v>2602</v>
      </c>
      <c r="J1357" s="155" t="s">
        <v>2627</v>
      </c>
      <c r="K1357" s="170">
        <v>1</v>
      </c>
      <c r="L1357" s="170">
        <v>12</v>
      </c>
      <c r="M1357" s="402">
        <v>122989.8</v>
      </c>
      <c r="N1357" s="170">
        <v>1</v>
      </c>
      <c r="O1357" s="170">
        <v>6</v>
      </c>
      <c r="P1357" s="402">
        <v>61306.8</v>
      </c>
    </row>
    <row r="1358" spans="1:16" ht="22.5" x14ac:dyDescent="0.2">
      <c r="A1358" s="406" t="s">
        <v>17736</v>
      </c>
      <c r="B1358" s="406" t="s">
        <v>2595</v>
      </c>
      <c r="C1358" s="170" t="s">
        <v>2594</v>
      </c>
      <c r="D1358" s="405" t="s">
        <v>18764</v>
      </c>
      <c r="E1358" s="404">
        <v>15600</v>
      </c>
      <c r="F1358" s="434">
        <v>10804180</v>
      </c>
      <c r="G1358" s="403" t="s">
        <v>18763</v>
      </c>
      <c r="H1358" s="170" t="s">
        <v>7467</v>
      </c>
      <c r="I1358" s="155" t="s">
        <v>7458</v>
      </c>
      <c r="J1358" s="155" t="s">
        <v>7467</v>
      </c>
      <c r="K1358" s="170">
        <v>1</v>
      </c>
      <c r="L1358" s="170">
        <v>0</v>
      </c>
      <c r="M1358" s="402">
        <v>3431.08</v>
      </c>
      <c r="N1358" s="170"/>
      <c r="O1358" s="402">
        <v>0</v>
      </c>
      <c r="P1358" s="402"/>
    </row>
    <row r="1359" spans="1:16" ht="22.5" x14ac:dyDescent="0.2">
      <c r="A1359" s="406" t="s">
        <v>17736</v>
      </c>
      <c r="B1359" s="406" t="s">
        <v>2595</v>
      </c>
      <c r="C1359" s="170" t="s">
        <v>2594</v>
      </c>
      <c r="D1359" s="405" t="s">
        <v>18762</v>
      </c>
      <c r="E1359" s="404">
        <v>6000</v>
      </c>
      <c r="F1359" s="434">
        <v>21557028</v>
      </c>
      <c r="G1359" s="403" t="s">
        <v>18761</v>
      </c>
      <c r="H1359" s="170" t="s">
        <v>2753</v>
      </c>
      <c r="I1359" s="170" t="s">
        <v>2602</v>
      </c>
      <c r="J1359" s="155" t="s">
        <v>2753</v>
      </c>
      <c r="K1359" s="170">
        <v>1</v>
      </c>
      <c r="L1359" s="170">
        <v>12</v>
      </c>
      <c r="M1359" s="402">
        <v>74989.8</v>
      </c>
      <c r="N1359" s="170">
        <v>1</v>
      </c>
      <c r="O1359" s="170">
        <v>6</v>
      </c>
      <c r="P1359" s="402">
        <v>37306.800000000003</v>
      </c>
    </row>
    <row r="1360" spans="1:16" ht="22.5" x14ac:dyDescent="0.2">
      <c r="A1360" s="406" t="s">
        <v>17736</v>
      </c>
      <c r="B1360" s="406" t="s">
        <v>2595</v>
      </c>
      <c r="C1360" s="170" t="s">
        <v>2594</v>
      </c>
      <c r="D1360" s="405" t="s">
        <v>18760</v>
      </c>
      <c r="E1360" s="404">
        <v>5000</v>
      </c>
      <c r="F1360" s="434">
        <v>28305572</v>
      </c>
      <c r="G1360" s="403" t="s">
        <v>18759</v>
      </c>
      <c r="H1360" s="170" t="s">
        <v>2753</v>
      </c>
      <c r="I1360" s="170" t="s">
        <v>2602</v>
      </c>
      <c r="J1360" s="155" t="s">
        <v>2753</v>
      </c>
      <c r="K1360" s="170">
        <v>1</v>
      </c>
      <c r="L1360" s="170">
        <v>12</v>
      </c>
      <c r="M1360" s="402">
        <v>62708.22</v>
      </c>
      <c r="N1360" s="170">
        <v>1</v>
      </c>
      <c r="O1360" s="170">
        <v>6</v>
      </c>
      <c r="P1360" s="402">
        <v>31306.799999999996</v>
      </c>
    </row>
    <row r="1361" spans="1:16" ht="22.5" x14ac:dyDescent="0.2">
      <c r="A1361" s="406" t="s">
        <v>17736</v>
      </c>
      <c r="B1361" s="406" t="s">
        <v>2595</v>
      </c>
      <c r="C1361" s="170" t="s">
        <v>2594</v>
      </c>
      <c r="D1361" s="405" t="s">
        <v>18758</v>
      </c>
      <c r="E1361" s="404">
        <v>10000</v>
      </c>
      <c r="F1361" s="434">
        <v>45494148</v>
      </c>
      <c r="G1361" s="403" t="s">
        <v>18757</v>
      </c>
      <c r="H1361" s="170" t="s">
        <v>18756</v>
      </c>
      <c r="I1361" s="155" t="s">
        <v>7458</v>
      </c>
      <c r="J1361" s="155" t="s">
        <v>18756</v>
      </c>
      <c r="K1361" s="170">
        <v>1</v>
      </c>
      <c r="L1361" s="170">
        <v>2</v>
      </c>
      <c r="M1361" s="402">
        <v>20411.64</v>
      </c>
      <c r="N1361" s="170">
        <v>1</v>
      </c>
      <c r="O1361" s="170">
        <v>0</v>
      </c>
      <c r="P1361" s="402">
        <v>1786.39</v>
      </c>
    </row>
    <row r="1362" spans="1:16" ht="22.5" x14ac:dyDescent="0.2">
      <c r="A1362" s="406" t="s">
        <v>17736</v>
      </c>
      <c r="B1362" s="406" t="s">
        <v>2595</v>
      </c>
      <c r="C1362" s="170" t="s">
        <v>2594</v>
      </c>
      <c r="D1362" s="405" t="s">
        <v>18755</v>
      </c>
      <c r="E1362" s="404">
        <v>13000</v>
      </c>
      <c r="F1362" s="434">
        <v>25798941</v>
      </c>
      <c r="G1362" s="403" t="s">
        <v>18754</v>
      </c>
      <c r="H1362" s="170" t="s">
        <v>18753</v>
      </c>
      <c r="I1362" s="170" t="s">
        <v>2602</v>
      </c>
      <c r="J1362" s="155" t="s">
        <v>18753</v>
      </c>
      <c r="K1362" s="170">
        <v>1</v>
      </c>
      <c r="L1362" s="170">
        <v>12</v>
      </c>
      <c r="M1362" s="402">
        <v>171185.61000000002</v>
      </c>
      <c r="N1362" s="170">
        <v>1</v>
      </c>
      <c r="O1362" s="170">
        <v>6</v>
      </c>
      <c r="P1362" s="402">
        <v>79306.800000000017</v>
      </c>
    </row>
    <row r="1363" spans="1:16" ht="22.5" x14ac:dyDescent="0.2">
      <c r="A1363" s="406" t="s">
        <v>17736</v>
      </c>
      <c r="B1363" s="406" t="s">
        <v>2595</v>
      </c>
      <c r="C1363" s="170" t="s">
        <v>2594</v>
      </c>
      <c r="D1363" s="405" t="s">
        <v>18752</v>
      </c>
      <c r="E1363" s="404">
        <v>15600</v>
      </c>
      <c r="F1363" s="434">
        <v>40806395</v>
      </c>
      <c r="G1363" s="403" t="s">
        <v>18751</v>
      </c>
      <c r="H1363" s="170" t="s">
        <v>2627</v>
      </c>
      <c r="I1363" s="170" t="s">
        <v>2602</v>
      </c>
      <c r="J1363" s="155" t="s">
        <v>2627</v>
      </c>
      <c r="K1363" s="170">
        <v>1</v>
      </c>
      <c r="L1363" s="170">
        <v>1</v>
      </c>
      <c r="M1363" s="402">
        <v>10054.15</v>
      </c>
      <c r="N1363" s="170">
        <v>1</v>
      </c>
      <c r="O1363" s="170">
        <v>6</v>
      </c>
      <c r="P1363" s="402">
        <v>94906.800000000017</v>
      </c>
    </row>
    <row r="1364" spans="1:16" ht="22.5" x14ac:dyDescent="0.2">
      <c r="A1364" s="406" t="s">
        <v>17736</v>
      </c>
      <c r="B1364" s="406" t="s">
        <v>2595</v>
      </c>
      <c r="C1364" s="170" t="s">
        <v>2594</v>
      </c>
      <c r="D1364" s="405" t="s">
        <v>18692</v>
      </c>
      <c r="E1364" s="404">
        <v>3000</v>
      </c>
      <c r="F1364" s="434">
        <v>47015501</v>
      </c>
      <c r="G1364" s="403" t="s">
        <v>18750</v>
      </c>
      <c r="H1364" s="170" t="s">
        <v>3521</v>
      </c>
      <c r="I1364" s="155" t="s">
        <v>6279</v>
      </c>
      <c r="J1364" s="155" t="s">
        <v>3521</v>
      </c>
      <c r="K1364" s="170">
        <v>1</v>
      </c>
      <c r="L1364" s="170">
        <v>0</v>
      </c>
      <c r="M1364" s="402">
        <v>673.14</v>
      </c>
      <c r="N1364" s="170"/>
      <c r="O1364" s="402">
        <v>0</v>
      </c>
      <c r="P1364" s="402"/>
    </row>
    <row r="1365" spans="1:16" ht="22.5" x14ac:dyDescent="0.2">
      <c r="A1365" s="406" t="s">
        <v>17736</v>
      </c>
      <c r="B1365" s="406" t="s">
        <v>2595</v>
      </c>
      <c r="C1365" s="170" t="s">
        <v>2594</v>
      </c>
      <c r="D1365" s="405" t="s">
        <v>18271</v>
      </c>
      <c r="E1365" s="404">
        <v>10000</v>
      </c>
      <c r="F1365" s="434">
        <v>32983736</v>
      </c>
      <c r="G1365" s="403" t="s">
        <v>18749</v>
      </c>
      <c r="H1365" s="170" t="s">
        <v>2661</v>
      </c>
      <c r="I1365" s="170" t="s">
        <v>2602</v>
      </c>
      <c r="J1365" s="155" t="s">
        <v>2661</v>
      </c>
      <c r="K1365" s="170">
        <v>1</v>
      </c>
      <c r="L1365" s="170">
        <v>12</v>
      </c>
      <c r="M1365" s="402">
        <v>122978.69</v>
      </c>
      <c r="N1365" s="170">
        <v>1</v>
      </c>
      <c r="O1365" s="170">
        <v>6</v>
      </c>
      <c r="P1365" s="402">
        <v>61306.8</v>
      </c>
    </row>
    <row r="1366" spans="1:16" ht="22.5" x14ac:dyDescent="0.2">
      <c r="A1366" s="406" t="s">
        <v>17736</v>
      </c>
      <c r="B1366" s="406" t="s">
        <v>2595</v>
      </c>
      <c r="C1366" s="170" t="s">
        <v>2594</v>
      </c>
      <c r="D1366" s="405" t="s">
        <v>18748</v>
      </c>
      <c r="E1366" s="404">
        <v>5000</v>
      </c>
      <c r="F1366" s="434">
        <v>41386190</v>
      </c>
      <c r="G1366" s="403" t="s">
        <v>18747</v>
      </c>
      <c r="H1366" s="170" t="s">
        <v>2753</v>
      </c>
      <c r="I1366" s="170" t="s">
        <v>2602</v>
      </c>
      <c r="J1366" s="155" t="s">
        <v>2753</v>
      </c>
      <c r="K1366" s="170">
        <v>1</v>
      </c>
      <c r="L1366" s="170">
        <v>12</v>
      </c>
      <c r="M1366" s="402">
        <v>62989.8</v>
      </c>
      <c r="N1366" s="170">
        <v>1</v>
      </c>
      <c r="O1366" s="170">
        <v>6</v>
      </c>
      <c r="P1366" s="402">
        <v>31306.799999999996</v>
      </c>
    </row>
    <row r="1367" spans="1:16" ht="22.5" x14ac:dyDescent="0.2">
      <c r="A1367" s="406" t="s">
        <v>17736</v>
      </c>
      <c r="B1367" s="406" t="s">
        <v>2595</v>
      </c>
      <c r="C1367" s="170" t="s">
        <v>2594</v>
      </c>
      <c r="D1367" s="405" t="s">
        <v>18746</v>
      </c>
      <c r="E1367" s="404">
        <v>7000</v>
      </c>
      <c r="F1367" s="434">
        <v>45986826</v>
      </c>
      <c r="G1367" s="403" t="s">
        <v>18745</v>
      </c>
      <c r="H1367" s="170" t="s">
        <v>2897</v>
      </c>
      <c r="I1367" s="170" t="s">
        <v>2589</v>
      </c>
      <c r="J1367" s="155" t="s">
        <v>2897</v>
      </c>
      <c r="K1367" s="170">
        <v>1</v>
      </c>
      <c r="L1367" s="170">
        <v>12</v>
      </c>
      <c r="M1367" s="402">
        <v>86989.8</v>
      </c>
      <c r="N1367" s="170">
        <v>1</v>
      </c>
      <c r="O1367" s="170">
        <v>6</v>
      </c>
      <c r="P1367" s="402">
        <v>43306.8</v>
      </c>
    </row>
    <row r="1368" spans="1:16" ht="22.5" x14ac:dyDescent="0.2">
      <c r="A1368" s="406" t="s">
        <v>17736</v>
      </c>
      <c r="B1368" s="406" t="s">
        <v>2595</v>
      </c>
      <c r="C1368" s="170" t="s">
        <v>2594</v>
      </c>
      <c r="D1368" s="405" t="s">
        <v>18744</v>
      </c>
      <c r="E1368" s="404">
        <v>4000</v>
      </c>
      <c r="F1368" s="434">
        <v>43245749</v>
      </c>
      <c r="G1368" s="403" t="s">
        <v>18743</v>
      </c>
      <c r="H1368" s="170" t="s">
        <v>18742</v>
      </c>
      <c r="I1368" s="170" t="s">
        <v>17747</v>
      </c>
      <c r="J1368" s="155" t="s">
        <v>18742</v>
      </c>
      <c r="K1368" s="170">
        <v>1</v>
      </c>
      <c r="L1368" s="170">
        <v>12</v>
      </c>
      <c r="M1368" s="402">
        <v>46282.32</v>
      </c>
      <c r="N1368" s="170">
        <v>1</v>
      </c>
      <c r="O1368" s="170">
        <v>5</v>
      </c>
      <c r="P1368" s="402">
        <v>20739.549999999996</v>
      </c>
    </row>
    <row r="1369" spans="1:16" ht="22.5" x14ac:dyDescent="0.2">
      <c r="A1369" s="406" t="s">
        <v>17736</v>
      </c>
      <c r="B1369" s="406" t="s">
        <v>2595</v>
      </c>
      <c r="C1369" s="170" t="s">
        <v>2594</v>
      </c>
      <c r="D1369" s="405" t="s">
        <v>18741</v>
      </c>
      <c r="E1369" s="404">
        <v>10000</v>
      </c>
      <c r="F1369" s="434">
        <v>9859978</v>
      </c>
      <c r="G1369" s="403" t="s">
        <v>18740</v>
      </c>
      <c r="H1369" s="170" t="s">
        <v>2753</v>
      </c>
      <c r="I1369" s="170" t="s">
        <v>2602</v>
      </c>
      <c r="J1369" s="155" t="s">
        <v>2753</v>
      </c>
      <c r="K1369" s="170">
        <v>1</v>
      </c>
      <c r="L1369" s="170">
        <v>12</v>
      </c>
      <c r="M1369" s="402">
        <v>122989.8</v>
      </c>
      <c r="N1369" s="170">
        <v>1</v>
      </c>
      <c r="O1369" s="170">
        <v>6</v>
      </c>
      <c r="P1369" s="402">
        <v>61306.8</v>
      </c>
    </row>
    <row r="1370" spans="1:16" ht="22.5" x14ac:dyDescent="0.2">
      <c r="A1370" s="406" t="s">
        <v>17736</v>
      </c>
      <c r="B1370" s="406" t="s">
        <v>2595</v>
      </c>
      <c r="C1370" s="170" t="s">
        <v>2594</v>
      </c>
      <c r="D1370" s="405" t="s">
        <v>18739</v>
      </c>
      <c r="E1370" s="404">
        <v>3500</v>
      </c>
      <c r="F1370" s="434">
        <v>73244899</v>
      </c>
      <c r="G1370" s="403" t="s">
        <v>18738</v>
      </c>
      <c r="H1370" s="170" t="s">
        <v>18737</v>
      </c>
      <c r="I1370" s="170" t="s">
        <v>2589</v>
      </c>
      <c r="J1370" s="155" t="s">
        <v>18737</v>
      </c>
      <c r="K1370" s="170">
        <v>1</v>
      </c>
      <c r="L1370" s="170">
        <v>12</v>
      </c>
      <c r="M1370" s="402">
        <v>44989.8</v>
      </c>
      <c r="N1370" s="170">
        <v>1</v>
      </c>
      <c r="O1370" s="170">
        <v>6</v>
      </c>
      <c r="P1370" s="402">
        <v>22306.799999999996</v>
      </c>
    </row>
    <row r="1371" spans="1:16" ht="22.5" x14ac:dyDescent="0.2">
      <c r="A1371" s="406" t="s">
        <v>17736</v>
      </c>
      <c r="B1371" s="406" t="s">
        <v>2595</v>
      </c>
      <c r="C1371" s="170" t="s">
        <v>2594</v>
      </c>
      <c r="D1371" s="405" t="s">
        <v>18736</v>
      </c>
      <c r="E1371" s="404">
        <v>7000</v>
      </c>
      <c r="F1371" s="434">
        <v>47231166</v>
      </c>
      <c r="G1371" s="403" t="s">
        <v>18735</v>
      </c>
      <c r="H1371" s="170" t="s">
        <v>18734</v>
      </c>
      <c r="I1371" s="170" t="s">
        <v>2602</v>
      </c>
      <c r="J1371" s="155" t="s">
        <v>18734</v>
      </c>
      <c r="K1371" s="170">
        <v>1</v>
      </c>
      <c r="L1371" s="170">
        <v>12</v>
      </c>
      <c r="M1371" s="402">
        <v>86900.84</v>
      </c>
      <c r="N1371" s="170">
        <v>1</v>
      </c>
      <c r="O1371" s="170">
        <v>6</v>
      </c>
      <c r="P1371" s="402">
        <v>43306.8</v>
      </c>
    </row>
    <row r="1372" spans="1:16" ht="22.5" x14ac:dyDescent="0.2">
      <c r="A1372" s="406" t="s">
        <v>17736</v>
      </c>
      <c r="B1372" s="406" t="s">
        <v>2595</v>
      </c>
      <c r="C1372" s="170" t="s">
        <v>2594</v>
      </c>
      <c r="D1372" s="405" t="s">
        <v>5843</v>
      </c>
      <c r="E1372" s="404">
        <v>3000</v>
      </c>
      <c r="F1372" s="434">
        <v>8585148</v>
      </c>
      <c r="G1372" s="403" t="s">
        <v>18733</v>
      </c>
      <c r="H1372" s="170" t="s">
        <v>2668</v>
      </c>
      <c r="I1372" s="170" t="s">
        <v>2602</v>
      </c>
      <c r="J1372" s="155" t="s">
        <v>2668</v>
      </c>
      <c r="K1372" s="170">
        <v>1</v>
      </c>
      <c r="L1372" s="170">
        <v>12</v>
      </c>
      <c r="M1372" s="402">
        <v>38989.800000000003</v>
      </c>
      <c r="N1372" s="170">
        <v>1</v>
      </c>
      <c r="O1372" s="170">
        <v>6</v>
      </c>
      <c r="P1372" s="402">
        <v>19306.8</v>
      </c>
    </row>
    <row r="1373" spans="1:16" ht="22.5" x14ac:dyDescent="0.2">
      <c r="A1373" s="406" t="s">
        <v>17736</v>
      </c>
      <c r="B1373" s="406" t="s">
        <v>2595</v>
      </c>
      <c r="C1373" s="170" t="s">
        <v>2594</v>
      </c>
      <c r="D1373" s="405" t="s">
        <v>18732</v>
      </c>
      <c r="E1373" s="404">
        <v>6000</v>
      </c>
      <c r="F1373" s="434">
        <v>46297894</v>
      </c>
      <c r="G1373" s="403" t="s">
        <v>18731</v>
      </c>
      <c r="H1373" s="170" t="s">
        <v>18730</v>
      </c>
      <c r="I1373" s="170" t="s">
        <v>2602</v>
      </c>
      <c r="J1373" s="155" t="s">
        <v>18730</v>
      </c>
      <c r="K1373" s="170">
        <v>1</v>
      </c>
      <c r="L1373" s="170">
        <v>12</v>
      </c>
      <c r="M1373" s="402">
        <v>74649.350000000006</v>
      </c>
      <c r="N1373" s="170">
        <v>1</v>
      </c>
      <c r="O1373" s="170">
        <v>6</v>
      </c>
      <c r="P1373" s="402">
        <v>37306.800000000003</v>
      </c>
    </row>
    <row r="1374" spans="1:16" ht="22.5" x14ac:dyDescent="0.2">
      <c r="A1374" s="406" t="s">
        <v>17736</v>
      </c>
      <c r="B1374" s="406" t="s">
        <v>2595</v>
      </c>
      <c r="C1374" s="170" t="s">
        <v>2594</v>
      </c>
      <c r="D1374" s="405" t="s">
        <v>6144</v>
      </c>
      <c r="E1374" s="404">
        <v>3000</v>
      </c>
      <c r="F1374" s="434">
        <v>7252939</v>
      </c>
      <c r="G1374" s="403" t="s">
        <v>18729</v>
      </c>
      <c r="H1374" s="170" t="s">
        <v>18728</v>
      </c>
      <c r="I1374" s="170" t="s">
        <v>18712</v>
      </c>
      <c r="J1374" s="155" t="s">
        <v>18728</v>
      </c>
      <c r="K1374" s="170">
        <v>1</v>
      </c>
      <c r="L1374" s="170">
        <v>12</v>
      </c>
      <c r="M1374" s="402">
        <v>38949.379999999997</v>
      </c>
      <c r="N1374" s="170">
        <v>1</v>
      </c>
      <c r="O1374" s="170">
        <v>6</v>
      </c>
      <c r="P1374" s="402">
        <v>19306.8</v>
      </c>
    </row>
    <row r="1375" spans="1:16" ht="22.5" x14ac:dyDescent="0.2">
      <c r="A1375" s="406" t="s">
        <v>17736</v>
      </c>
      <c r="B1375" s="406" t="s">
        <v>2595</v>
      </c>
      <c r="C1375" s="170" t="s">
        <v>2594</v>
      </c>
      <c r="D1375" s="405" t="s">
        <v>17997</v>
      </c>
      <c r="E1375" s="404">
        <v>10000</v>
      </c>
      <c r="F1375" s="434">
        <v>10299597</v>
      </c>
      <c r="G1375" s="403" t="s">
        <v>18727</v>
      </c>
      <c r="H1375" s="170" t="s">
        <v>2627</v>
      </c>
      <c r="I1375" s="170" t="s">
        <v>2602</v>
      </c>
      <c r="J1375" s="155" t="s">
        <v>2627</v>
      </c>
      <c r="K1375" s="170">
        <v>1</v>
      </c>
      <c r="L1375" s="170">
        <v>12</v>
      </c>
      <c r="M1375" s="402">
        <v>122989.8</v>
      </c>
      <c r="N1375" s="170">
        <v>1</v>
      </c>
      <c r="O1375" s="170">
        <v>6</v>
      </c>
      <c r="P1375" s="402">
        <v>61306.8</v>
      </c>
    </row>
    <row r="1376" spans="1:16" ht="22.5" x14ac:dyDescent="0.2">
      <c r="A1376" s="406" t="s">
        <v>17736</v>
      </c>
      <c r="B1376" s="406" t="s">
        <v>2595</v>
      </c>
      <c r="C1376" s="170" t="s">
        <v>2594</v>
      </c>
      <c r="D1376" s="405" t="s">
        <v>18065</v>
      </c>
      <c r="E1376" s="404">
        <v>3000</v>
      </c>
      <c r="F1376" s="434">
        <v>45746013</v>
      </c>
      <c r="G1376" s="403" t="s">
        <v>18726</v>
      </c>
      <c r="H1376" s="170" t="s">
        <v>3521</v>
      </c>
      <c r="I1376" s="155" t="s">
        <v>6279</v>
      </c>
      <c r="J1376" s="155" t="s">
        <v>3521</v>
      </c>
      <c r="K1376" s="170">
        <v>1</v>
      </c>
      <c r="L1376" s="170">
        <v>0</v>
      </c>
      <c r="M1376" s="402">
        <v>483.7</v>
      </c>
      <c r="N1376" s="170"/>
      <c r="O1376" s="402">
        <v>0</v>
      </c>
      <c r="P1376" s="402"/>
    </row>
    <row r="1377" spans="1:16" ht="22.5" x14ac:dyDescent="0.2">
      <c r="A1377" s="406" t="s">
        <v>17736</v>
      </c>
      <c r="B1377" s="406" t="s">
        <v>2595</v>
      </c>
      <c r="C1377" s="170" t="s">
        <v>2594</v>
      </c>
      <c r="D1377" s="405" t="s">
        <v>18725</v>
      </c>
      <c r="E1377" s="404">
        <v>7000</v>
      </c>
      <c r="F1377" s="434">
        <v>15648269</v>
      </c>
      <c r="G1377" s="403" t="s">
        <v>18724</v>
      </c>
      <c r="H1377" s="170" t="s">
        <v>3574</v>
      </c>
      <c r="I1377" s="155" t="s">
        <v>6183</v>
      </c>
      <c r="J1377" s="155" t="s">
        <v>3574</v>
      </c>
      <c r="K1377" s="170">
        <v>1</v>
      </c>
      <c r="L1377" s="170">
        <v>12</v>
      </c>
      <c r="M1377" s="402">
        <v>92591.2</v>
      </c>
      <c r="N1377" s="170"/>
      <c r="O1377" s="402">
        <v>0</v>
      </c>
      <c r="P1377" s="402"/>
    </row>
    <row r="1378" spans="1:16" ht="22.5" x14ac:dyDescent="0.2">
      <c r="A1378" s="406" t="s">
        <v>17736</v>
      </c>
      <c r="B1378" s="406" t="s">
        <v>2595</v>
      </c>
      <c r="C1378" s="170" t="s">
        <v>2594</v>
      </c>
      <c r="D1378" s="405" t="s">
        <v>18723</v>
      </c>
      <c r="E1378" s="404">
        <v>8000</v>
      </c>
      <c r="F1378" s="434">
        <v>41102593</v>
      </c>
      <c r="G1378" s="403" t="s">
        <v>18722</v>
      </c>
      <c r="H1378" s="170" t="s">
        <v>3549</v>
      </c>
      <c r="I1378" s="155" t="s">
        <v>6183</v>
      </c>
      <c r="J1378" s="155" t="s">
        <v>3549</v>
      </c>
      <c r="K1378" s="170">
        <v>1</v>
      </c>
      <c r="L1378" s="170">
        <v>2</v>
      </c>
      <c r="M1378" s="402">
        <v>16478.3</v>
      </c>
      <c r="N1378" s="170">
        <v>1</v>
      </c>
      <c r="O1378" s="170">
        <v>0</v>
      </c>
      <c r="P1378" s="402">
        <v>1429.11</v>
      </c>
    </row>
    <row r="1379" spans="1:16" ht="22.5" x14ac:dyDescent="0.2">
      <c r="A1379" s="406" t="s">
        <v>17736</v>
      </c>
      <c r="B1379" s="406" t="s">
        <v>2595</v>
      </c>
      <c r="C1379" s="170" t="s">
        <v>2594</v>
      </c>
      <c r="D1379" s="405" t="s">
        <v>18721</v>
      </c>
      <c r="E1379" s="404">
        <v>7000</v>
      </c>
      <c r="F1379" s="434">
        <v>43692245</v>
      </c>
      <c r="G1379" s="403" t="s">
        <v>18720</v>
      </c>
      <c r="H1379" s="170" t="s">
        <v>2768</v>
      </c>
      <c r="I1379" s="170" t="s">
        <v>2589</v>
      </c>
      <c r="J1379" s="155" t="s">
        <v>2768</v>
      </c>
      <c r="K1379" s="170">
        <v>1</v>
      </c>
      <c r="L1379" s="170">
        <v>12</v>
      </c>
      <c r="M1379" s="402">
        <v>86788.07</v>
      </c>
      <c r="N1379" s="170">
        <v>1</v>
      </c>
      <c r="O1379" s="170">
        <v>6</v>
      </c>
      <c r="P1379" s="402">
        <v>43306.8</v>
      </c>
    </row>
    <row r="1380" spans="1:16" ht="22.5" x14ac:dyDescent="0.2">
      <c r="A1380" s="406" t="s">
        <v>17736</v>
      </c>
      <c r="B1380" s="406" t="s">
        <v>2595</v>
      </c>
      <c r="C1380" s="170" t="s">
        <v>2594</v>
      </c>
      <c r="D1380" s="405" t="s">
        <v>18719</v>
      </c>
      <c r="E1380" s="404">
        <v>15600</v>
      </c>
      <c r="F1380" s="434">
        <v>42286167</v>
      </c>
      <c r="G1380" s="403" t="s">
        <v>18718</v>
      </c>
      <c r="H1380" s="170" t="s">
        <v>2661</v>
      </c>
      <c r="I1380" s="170" t="s">
        <v>2602</v>
      </c>
      <c r="J1380" s="155" t="s">
        <v>2661</v>
      </c>
      <c r="K1380" s="170">
        <v>1</v>
      </c>
      <c r="L1380" s="170">
        <v>7</v>
      </c>
      <c r="M1380" s="402">
        <v>109779.16</v>
      </c>
      <c r="N1380" s="170">
        <v>1</v>
      </c>
      <c r="O1380" s="170">
        <v>5</v>
      </c>
      <c r="P1380" s="402">
        <v>81906.800000000017</v>
      </c>
    </row>
    <row r="1381" spans="1:16" ht="22.5" x14ac:dyDescent="0.2">
      <c r="A1381" s="406" t="s">
        <v>17736</v>
      </c>
      <c r="B1381" s="406" t="s">
        <v>2595</v>
      </c>
      <c r="C1381" s="170" t="s">
        <v>2594</v>
      </c>
      <c r="D1381" s="405" t="s">
        <v>18717</v>
      </c>
      <c r="E1381" s="404">
        <v>5300</v>
      </c>
      <c r="F1381" s="434">
        <v>41097264</v>
      </c>
      <c r="G1381" s="403" t="s">
        <v>18716</v>
      </c>
      <c r="H1381" s="170" t="s">
        <v>2753</v>
      </c>
      <c r="I1381" s="170" t="s">
        <v>2602</v>
      </c>
      <c r="J1381" s="155" t="s">
        <v>2753</v>
      </c>
      <c r="K1381" s="170">
        <v>1</v>
      </c>
      <c r="L1381" s="170">
        <v>12</v>
      </c>
      <c r="M1381" s="402">
        <v>66589.8</v>
      </c>
      <c r="N1381" s="170">
        <v>1</v>
      </c>
      <c r="O1381" s="170">
        <v>6</v>
      </c>
      <c r="P1381" s="402">
        <v>33106.800000000003</v>
      </c>
    </row>
    <row r="1382" spans="1:16" ht="22.5" x14ac:dyDescent="0.2">
      <c r="A1382" s="406" t="s">
        <v>17736</v>
      </c>
      <c r="B1382" s="406" t="s">
        <v>2595</v>
      </c>
      <c r="C1382" s="170" t="s">
        <v>2594</v>
      </c>
      <c r="D1382" s="405" t="s">
        <v>18715</v>
      </c>
      <c r="E1382" s="404">
        <v>12000</v>
      </c>
      <c r="F1382" s="434">
        <v>46349280</v>
      </c>
      <c r="G1382" s="403" t="s">
        <v>18714</v>
      </c>
      <c r="H1382" s="170" t="s">
        <v>2627</v>
      </c>
      <c r="I1382" s="170" t="s">
        <v>2602</v>
      </c>
      <c r="J1382" s="155" t="s">
        <v>2627</v>
      </c>
      <c r="K1382" s="170">
        <v>1</v>
      </c>
      <c r="L1382" s="170">
        <v>3</v>
      </c>
      <c r="M1382" s="402">
        <v>37022.449999999997</v>
      </c>
      <c r="N1382" s="170">
        <v>1</v>
      </c>
      <c r="O1382" s="170">
        <v>6</v>
      </c>
      <c r="P1382" s="402">
        <v>73306.8</v>
      </c>
    </row>
    <row r="1383" spans="1:16" ht="22.5" x14ac:dyDescent="0.2">
      <c r="A1383" s="406" t="s">
        <v>17736</v>
      </c>
      <c r="B1383" s="406" t="s">
        <v>2595</v>
      </c>
      <c r="C1383" s="170" t="s">
        <v>2594</v>
      </c>
      <c r="D1383" s="405" t="s">
        <v>18404</v>
      </c>
      <c r="E1383" s="404">
        <v>1815</v>
      </c>
      <c r="F1383" s="434">
        <v>32480164</v>
      </c>
      <c r="G1383" s="403" t="s">
        <v>18713</v>
      </c>
      <c r="H1383" s="170" t="s">
        <v>18711</v>
      </c>
      <c r="I1383" s="170" t="s">
        <v>18712</v>
      </c>
      <c r="J1383" s="155" t="s">
        <v>18711</v>
      </c>
      <c r="K1383" s="170">
        <v>1</v>
      </c>
      <c r="L1383" s="170">
        <v>12</v>
      </c>
      <c r="M1383" s="402">
        <v>24626.06</v>
      </c>
      <c r="N1383" s="170">
        <v>1</v>
      </c>
      <c r="O1383" s="170">
        <v>6</v>
      </c>
      <c r="P1383" s="402">
        <v>11870.100000000002</v>
      </c>
    </row>
    <row r="1384" spans="1:16" ht="22.5" x14ac:dyDescent="0.2">
      <c r="A1384" s="406" t="s">
        <v>17736</v>
      </c>
      <c r="B1384" s="406" t="s">
        <v>2595</v>
      </c>
      <c r="C1384" s="170" t="s">
        <v>2594</v>
      </c>
      <c r="D1384" s="405" t="s">
        <v>18710</v>
      </c>
      <c r="E1384" s="404">
        <v>8000</v>
      </c>
      <c r="F1384" s="434">
        <v>46876690</v>
      </c>
      <c r="G1384" s="403" t="s">
        <v>18709</v>
      </c>
      <c r="H1384" s="170" t="s">
        <v>2627</v>
      </c>
      <c r="I1384" s="170" t="s">
        <v>2602</v>
      </c>
      <c r="J1384" s="155" t="s">
        <v>2627</v>
      </c>
      <c r="K1384" s="170">
        <v>1</v>
      </c>
      <c r="L1384" s="170">
        <v>12</v>
      </c>
      <c r="M1384" s="402">
        <v>98773.119999999995</v>
      </c>
      <c r="N1384" s="170">
        <v>1</v>
      </c>
      <c r="O1384" s="170">
        <v>6</v>
      </c>
      <c r="P1384" s="402">
        <v>49306.8</v>
      </c>
    </row>
    <row r="1385" spans="1:16" ht="22.5" x14ac:dyDescent="0.2">
      <c r="A1385" s="406" t="s">
        <v>17736</v>
      </c>
      <c r="B1385" s="406" t="s">
        <v>2595</v>
      </c>
      <c r="C1385" s="170" t="s">
        <v>2594</v>
      </c>
      <c r="D1385" s="405" t="s">
        <v>17976</v>
      </c>
      <c r="E1385" s="404">
        <v>4291.5</v>
      </c>
      <c r="F1385" s="434">
        <v>8804566</v>
      </c>
      <c r="G1385" s="403" t="s">
        <v>18708</v>
      </c>
      <c r="H1385" s="170" t="s">
        <v>2627</v>
      </c>
      <c r="I1385" s="170" t="s">
        <v>2602</v>
      </c>
      <c r="J1385" s="155" t="s">
        <v>2627</v>
      </c>
      <c r="K1385" s="170">
        <v>1</v>
      </c>
      <c r="L1385" s="170">
        <v>12</v>
      </c>
      <c r="M1385" s="402">
        <v>54487.8</v>
      </c>
      <c r="N1385" s="170">
        <v>1</v>
      </c>
      <c r="O1385" s="170">
        <v>6</v>
      </c>
      <c r="P1385" s="402">
        <v>27055.799999999996</v>
      </c>
    </row>
    <row r="1386" spans="1:16" ht="22.5" x14ac:dyDescent="0.2">
      <c r="A1386" s="406" t="s">
        <v>17736</v>
      </c>
      <c r="B1386" s="406" t="s">
        <v>2595</v>
      </c>
      <c r="C1386" s="170" t="s">
        <v>2594</v>
      </c>
      <c r="D1386" s="405" t="s">
        <v>18707</v>
      </c>
      <c r="E1386" s="404">
        <v>13000</v>
      </c>
      <c r="F1386" s="434">
        <v>41145394</v>
      </c>
      <c r="G1386" s="403" t="s">
        <v>18706</v>
      </c>
      <c r="H1386" s="170" t="s">
        <v>4810</v>
      </c>
      <c r="I1386" s="155" t="s">
        <v>7458</v>
      </c>
      <c r="J1386" s="155" t="s">
        <v>4810</v>
      </c>
      <c r="K1386" s="170">
        <v>1</v>
      </c>
      <c r="L1386" s="170">
        <v>1</v>
      </c>
      <c r="M1386" s="402">
        <v>12654.15</v>
      </c>
      <c r="N1386" s="170">
        <v>1</v>
      </c>
      <c r="O1386" s="170">
        <v>0</v>
      </c>
      <c r="P1386" s="402">
        <v>5322.0300000000007</v>
      </c>
    </row>
    <row r="1387" spans="1:16" ht="22.5" x14ac:dyDescent="0.2">
      <c r="A1387" s="406" t="s">
        <v>17736</v>
      </c>
      <c r="B1387" s="406" t="s">
        <v>2595</v>
      </c>
      <c r="C1387" s="170" t="s">
        <v>2594</v>
      </c>
      <c r="D1387" s="405" t="s">
        <v>6144</v>
      </c>
      <c r="E1387" s="404">
        <v>3000</v>
      </c>
      <c r="F1387" s="434">
        <v>9438931</v>
      </c>
      <c r="G1387" s="403" t="s">
        <v>18705</v>
      </c>
      <c r="H1387" s="170" t="s">
        <v>3386</v>
      </c>
      <c r="I1387" s="170" t="s">
        <v>17747</v>
      </c>
      <c r="J1387" s="155" t="s">
        <v>3386</v>
      </c>
      <c r="K1387" s="170">
        <v>1</v>
      </c>
      <c r="L1387" s="170">
        <v>12</v>
      </c>
      <c r="M1387" s="402">
        <v>38938.559999999998</v>
      </c>
      <c r="N1387" s="170">
        <v>1</v>
      </c>
      <c r="O1387" s="170">
        <v>6</v>
      </c>
      <c r="P1387" s="402">
        <v>19306.8</v>
      </c>
    </row>
    <row r="1388" spans="1:16" ht="22.5" x14ac:dyDescent="0.2">
      <c r="A1388" s="406" t="s">
        <v>17736</v>
      </c>
      <c r="B1388" s="406" t="s">
        <v>2595</v>
      </c>
      <c r="C1388" s="170" t="s">
        <v>2594</v>
      </c>
      <c r="D1388" s="405" t="s">
        <v>18704</v>
      </c>
      <c r="E1388" s="404">
        <v>6000</v>
      </c>
      <c r="F1388" s="434">
        <v>43591500</v>
      </c>
      <c r="G1388" s="403" t="s">
        <v>18703</v>
      </c>
      <c r="H1388" s="170" t="s">
        <v>18702</v>
      </c>
      <c r="I1388" s="170" t="s">
        <v>2589</v>
      </c>
      <c r="J1388" s="155" t="s">
        <v>18702</v>
      </c>
      <c r="K1388" s="170">
        <v>1</v>
      </c>
      <c r="L1388" s="170">
        <v>12</v>
      </c>
      <c r="M1388" s="402">
        <v>74841.45</v>
      </c>
      <c r="N1388" s="170">
        <v>1</v>
      </c>
      <c r="O1388" s="170">
        <v>6</v>
      </c>
      <c r="P1388" s="402">
        <v>37306.800000000003</v>
      </c>
    </row>
    <row r="1389" spans="1:16" ht="22.5" x14ac:dyDescent="0.2">
      <c r="A1389" s="406" t="s">
        <v>17736</v>
      </c>
      <c r="B1389" s="406" t="s">
        <v>2595</v>
      </c>
      <c r="C1389" s="170" t="s">
        <v>2594</v>
      </c>
      <c r="D1389" s="405" t="s">
        <v>18701</v>
      </c>
      <c r="E1389" s="404">
        <v>6000</v>
      </c>
      <c r="F1389" s="434">
        <v>10611338</v>
      </c>
      <c r="G1389" s="403" t="s">
        <v>18700</v>
      </c>
      <c r="H1389" s="170" t="s">
        <v>18699</v>
      </c>
      <c r="I1389" s="170" t="s">
        <v>2589</v>
      </c>
      <c r="J1389" s="155" t="s">
        <v>18699</v>
      </c>
      <c r="K1389" s="170">
        <v>1</v>
      </c>
      <c r="L1389" s="170">
        <v>12</v>
      </c>
      <c r="M1389" s="402">
        <v>74695.61</v>
      </c>
      <c r="N1389" s="170">
        <v>1</v>
      </c>
      <c r="O1389" s="170">
        <v>6</v>
      </c>
      <c r="P1389" s="402">
        <v>37306.800000000003</v>
      </c>
    </row>
    <row r="1390" spans="1:16" ht="22.5" x14ac:dyDescent="0.2">
      <c r="A1390" s="406" t="s">
        <v>17736</v>
      </c>
      <c r="B1390" s="406" t="s">
        <v>2595</v>
      </c>
      <c r="C1390" s="170" t="s">
        <v>2594</v>
      </c>
      <c r="D1390" s="405" t="s">
        <v>17790</v>
      </c>
      <c r="E1390" s="404">
        <v>5500</v>
      </c>
      <c r="F1390" s="434">
        <v>40617570</v>
      </c>
      <c r="G1390" s="403" t="s">
        <v>18698</v>
      </c>
      <c r="H1390" s="170" t="s">
        <v>17912</v>
      </c>
      <c r="I1390" s="170" t="s">
        <v>2602</v>
      </c>
      <c r="J1390" s="155" t="s">
        <v>17912</v>
      </c>
      <c r="K1390" s="170">
        <v>1</v>
      </c>
      <c r="L1390" s="170">
        <v>12</v>
      </c>
      <c r="M1390" s="402">
        <v>68905.78</v>
      </c>
      <c r="N1390" s="170">
        <v>1</v>
      </c>
      <c r="O1390" s="170">
        <v>6</v>
      </c>
      <c r="P1390" s="402">
        <v>34222.39</v>
      </c>
    </row>
    <row r="1391" spans="1:16" ht="22.5" x14ac:dyDescent="0.2">
      <c r="A1391" s="406" t="s">
        <v>17736</v>
      </c>
      <c r="B1391" s="406" t="s">
        <v>2595</v>
      </c>
      <c r="C1391" s="170" t="s">
        <v>2594</v>
      </c>
      <c r="D1391" s="405" t="s">
        <v>18697</v>
      </c>
      <c r="E1391" s="404">
        <v>5000</v>
      </c>
      <c r="F1391" s="434">
        <v>40714917</v>
      </c>
      <c r="G1391" s="403" t="s">
        <v>18696</v>
      </c>
      <c r="H1391" s="170" t="s">
        <v>2753</v>
      </c>
      <c r="I1391" s="170" t="s">
        <v>2602</v>
      </c>
      <c r="J1391" s="155" t="s">
        <v>2753</v>
      </c>
      <c r="K1391" s="170">
        <v>1</v>
      </c>
      <c r="L1391" s="170">
        <v>11</v>
      </c>
      <c r="M1391" s="402">
        <v>57283.73</v>
      </c>
      <c r="N1391" s="170">
        <v>1</v>
      </c>
      <c r="O1391" s="170">
        <v>6</v>
      </c>
      <c r="P1391" s="402">
        <v>31306.799999999996</v>
      </c>
    </row>
    <row r="1392" spans="1:16" ht="22.5" x14ac:dyDescent="0.2">
      <c r="A1392" s="406" t="s">
        <v>17736</v>
      </c>
      <c r="B1392" s="406" t="s">
        <v>2595</v>
      </c>
      <c r="C1392" s="170" t="s">
        <v>2594</v>
      </c>
      <c r="D1392" s="405" t="s">
        <v>16678</v>
      </c>
      <c r="E1392" s="404">
        <v>5000</v>
      </c>
      <c r="F1392" s="434">
        <v>8347225</v>
      </c>
      <c r="G1392" s="403" t="s">
        <v>18695</v>
      </c>
      <c r="H1392" s="170" t="s">
        <v>3386</v>
      </c>
      <c r="I1392" s="170" t="s">
        <v>3134</v>
      </c>
      <c r="J1392" s="155" t="s">
        <v>3386</v>
      </c>
      <c r="K1392" s="170">
        <v>1</v>
      </c>
      <c r="L1392" s="170">
        <v>12</v>
      </c>
      <c r="M1392" s="402">
        <v>62950.559999999998</v>
      </c>
      <c r="N1392" s="170">
        <v>1</v>
      </c>
      <c r="O1392" s="170">
        <v>6</v>
      </c>
      <c r="P1392" s="402">
        <v>31306.799999999996</v>
      </c>
    </row>
    <row r="1393" spans="1:16" ht="22.5" x14ac:dyDescent="0.2">
      <c r="A1393" s="406" t="s">
        <v>17736</v>
      </c>
      <c r="B1393" s="406" t="s">
        <v>2595</v>
      </c>
      <c r="C1393" s="170" t="s">
        <v>2594</v>
      </c>
      <c r="D1393" s="405" t="s">
        <v>18694</v>
      </c>
      <c r="E1393" s="404">
        <v>10000</v>
      </c>
      <c r="F1393" s="434">
        <v>41336400</v>
      </c>
      <c r="G1393" s="403" t="s">
        <v>18693</v>
      </c>
      <c r="H1393" s="170" t="s">
        <v>2627</v>
      </c>
      <c r="I1393" s="170" t="s">
        <v>2602</v>
      </c>
      <c r="J1393" s="155" t="s">
        <v>2627</v>
      </c>
      <c r="K1393" s="170">
        <v>1</v>
      </c>
      <c r="L1393" s="170">
        <v>1</v>
      </c>
      <c r="M1393" s="402">
        <v>7140.82</v>
      </c>
      <c r="N1393" s="170">
        <v>1</v>
      </c>
      <c r="O1393" s="170">
        <v>6</v>
      </c>
      <c r="P1393" s="402">
        <v>61306.8</v>
      </c>
    </row>
    <row r="1394" spans="1:16" ht="22.5" x14ac:dyDescent="0.2">
      <c r="A1394" s="406" t="s">
        <v>17736</v>
      </c>
      <c r="B1394" s="406" t="s">
        <v>2595</v>
      </c>
      <c r="C1394" s="170" t="s">
        <v>2594</v>
      </c>
      <c r="D1394" s="405" t="s">
        <v>18692</v>
      </c>
      <c r="E1394" s="404">
        <v>5000</v>
      </c>
      <c r="F1394" s="434">
        <v>9564669</v>
      </c>
      <c r="G1394" s="403" t="s">
        <v>18691</v>
      </c>
      <c r="H1394" s="170" t="s">
        <v>3386</v>
      </c>
      <c r="I1394" s="170" t="s">
        <v>17747</v>
      </c>
      <c r="J1394" s="155" t="s">
        <v>3386</v>
      </c>
      <c r="K1394" s="170">
        <v>1</v>
      </c>
      <c r="L1394" s="170">
        <v>12</v>
      </c>
      <c r="M1394" s="402">
        <v>62989.8</v>
      </c>
      <c r="N1394" s="170">
        <v>1</v>
      </c>
      <c r="O1394" s="170">
        <v>6</v>
      </c>
      <c r="P1394" s="402">
        <v>31306.799999999996</v>
      </c>
    </row>
    <row r="1395" spans="1:16" ht="22.5" x14ac:dyDescent="0.2">
      <c r="A1395" s="406" t="s">
        <v>17736</v>
      </c>
      <c r="B1395" s="406" t="s">
        <v>2595</v>
      </c>
      <c r="C1395" s="170" t="s">
        <v>2594</v>
      </c>
      <c r="D1395" s="405" t="s">
        <v>18690</v>
      </c>
      <c r="E1395" s="404">
        <v>5500</v>
      </c>
      <c r="F1395" s="434">
        <v>40609641</v>
      </c>
      <c r="G1395" s="403" t="s">
        <v>18689</v>
      </c>
      <c r="H1395" s="170" t="s">
        <v>2753</v>
      </c>
      <c r="I1395" s="170" t="s">
        <v>2602</v>
      </c>
      <c r="J1395" s="155" t="s">
        <v>2753</v>
      </c>
      <c r="K1395" s="170">
        <v>1</v>
      </c>
      <c r="L1395" s="170">
        <v>12</v>
      </c>
      <c r="M1395" s="402">
        <v>68963.83</v>
      </c>
      <c r="N1395" s="170">
        <v>1</v>
      </c>
      <c r="O1395" s="170">
        <v>6</v>
      </c>
      <c r="P1395" s="402">
        <v>34306.800000000003</v>
      </c>
    </row>
    <row r="1396" spans="1:16" ht="22.5" x14ac:dyDescent="0.2">
      <c r="A1396" s="406" t="s">
        <v>17736</v>
      </c>
      <c r="B1396" s="406" t="s">
        <v>2595</v>
      </c>
      <c r="C1396" s="170" t="s">
        <v>2594</v>
      </c>
      <c r="D1396" s="405" t="s">
        <v>18688</v>
      </c>
      <c r="E1396" s="404">
        <v>12000</v>
      </c>
      <c r="F1396" s="434">
        <v>10244180</v>
      </c>
      <c r="G1396" s="403" t="s">
        <v>18687</v>
      </c>
      <c r="H1396" s="170" t="s">
        <v>2661</v>
      </c>
      <c r="I1396" s="170" t="s">
        <v>2602</v>
      </c>
      <c r="J1396" s="155" t="s">
        <v>2661</v>
      </c>
      <c r="K1396" s="170">
        <v>1</v>
      </c>
      <c r="L1396" s="170">
        <v>12</v>
      </c>
      <c r="M1396" s="402">
        <v>146713.98000000001</v>
      </c>
      <c r="N1396" s="170">
        <v>1</v>
      </c>
      <c r="O1396" s="170">
        <v>6</v>
      </c>
      <c r="P1396" s="402">
        <v>73306.8</v>
      </c>
    </row>
    <row r="1397" spans="1:16" ht="22.5" x14ac:dyDescent="0.2">
      <c r="A1397" s="406" t="s">
        <v>17736</v>
      </c>
      <c r="B1397" s="406" t="s">
        <v>2595</v>
      </c>
      <c r="C1397" s="170" t="s">
        <v>2594</v>
      </c>
      <c r="D1397" s="405" t="s">
        <v>18686</v>
      </c>
      <c r="E1397" s="404">
        <v>5500</v>
      </c>
      <c r="F1397" s="434">
        <v>73018247</v>
      </c>
      <c r="G1397" s="403" t="s">
        <v>18685</v>
      </c>
      <c r="H1397" s="170" t="s">
        <v>2627</v>
      </c>
      <c r="I1397" s="170" t="s">
        <v>2602</v>
      </c>
      <c r="J1397" s="155" t="s">
        <v>2627</v>
      </c>
      <c r="K1397" s="170">
        <v>1</v>
      </c>
      <c r="L1397" s="170">
        <v>3</v>
      </c>
      <c r="M1397" s="402">
        <v>17522.45</v>
      </c>
      <c r="N1397" s="170">
        <v>1</v>
      </c>
      <c r="O1397" s="170">
        <v>6</v>
      </c>
      <c r="P1397" s="402">
        <v>34306.800000000003</v>
      </c>
    </row>
    <row r="1398" spans="1:16" ht="22.5" x14ac:dyDescent="0.2">
      <c r="A1398" s="406" t="s">
        <v>17736</v>
      </c>
      <c r="B1398" s="406" t="s">
        <v>2595</v>
      </c>
      <c r="C1398" s="170" t="s">
        <v>2594</v>
      </c>
      <c r="D1398" s="405" t="s">
        <v>18684</v>
      </c>
      <c r="E1398" s="404">
        <v>15600</v>
      </c>
      <c r="F1398" s="434">
        <v>29721406</v>
      </c>
      <c r="G1398" s="403" t="s">
        <v>18683</v>
      </c>
      <c r="H1398" s="170" t="s">
        <v>18682</v>
      </c>
      <c r="I1398" s="170" t="s">
        <v>2589</v>
      </c>
      <c r="J1398" s="155" t="s">
        <v>18682</v>
      </c>
      <c r="K1398" s="170">
        <v>1</v>
      </c>
      <c r="L1398" s="170">
        <v>12</v>
      </c>
      <c r="M1398" s="402">
        <v>181349.8</v>
      </c>
      <c r="N1398" s="170">
        <v>1</v>
      </c>
      <c r="O1398" s="170">
        <v>6</v>
      </c>
      <c r="P1398" s="402">
        <v>94906.800000000017</v>
      </c>
    </row>
    <row r="1399" spans="1:16" ht="22.5" x14ac:dyDescent="0.2">
      <c r="A1399" s="406" t="s">
        <v>17736</v>
      </c>
      <c r="B1399" s="406" t="s">
        <v>2595</v>
      </c>
      <c r="C1399" s="170" t="s">
        <v>2594</v>
      </c>
      <c r="D1399" s="405" t="s">
        <v>18681</v>
      </c>
      <c r="E1399" s="404">
        <v>7000</v>
      </c>
      <c r="F1399" s="434">
        <v>41679337</v>
      </c>
      <c r="G1399" s="403" t="s">
        <v>18680</v>
      </c>
      <c r="H1399" s="170" t="s">
        <v>2627</v>
      </c>
      <c r="I1399" s="170" t="s">
        <v>2602</v>
      </c>
      <c r="J1399" s="155" t="s">
        <v>2627</v>
      </c>
      <c r="K1399" s="170"/>
      <c r="L1399" s="402">
        <v>0</v>
      </c>
      <c r="M1399" s="402"/>
      <c r="N1399" s="170">
        <v>1</v>
      </c>
      <c r="O1399" s="170">
        <v>6</v>
      </c>
      <c r="P1399" s="402">
        <v>40973.47</v>
      </c>
    </row>
    <row r="1400" spans="1:16" ht="22.5" x14ac:dyDescent="0.2">
      <c r="A1400" s="406" t="s">
        <v>17736</v>
      </c>
      <c r="B1400" s="406" t="s">
        <v>2595</v>
      </c>
      <c r="C1400" s="170" t="s">
        <v>2594</v>
      </c>
      <c r="D1400" s="405" t="s">
        <v>18489</v>
      </c>
      <c r="E1400" s="404">
        <v>3000</v>
      </c>
      <c r="F1400" s="434">
        <v>10677141</v>
      </c>
      <c r="G1400" s="403" t="s">
        <v>18679</v>
      </c>
      <c r="H1400" s="170"/>
      <c r="I1400" s="155" t="s">
        <v>2892</v>
      </c>
      <c r="J1400" s="155"/>
      <c r="K1400" s="170">
        <v>1</v>
      </c>
      <c r="L1400" s="170">
        <v>12</v>
      </c>
      <c r="M1400" s="402">
        <v>38989.800000000003</v>
      </c>
      <c r="N1400" s="170">
        <v>1</v>
      </c>
      <c r="O1400" s="170">
        <v>2</v>
      </c>
      <c r="P1400" s="402">
        <v>6185.6</v>
      </c>
    </row>
    <row r="1401" spans="1:16" ht="22.5" x14ac:dyDescent="0.2">
      <c r="A1401" s="406" t="s">
        <v>17736</v>
      </c>
      <c r="B1401" s="406" t="s">
        <v>2595</v>
      </c>
      <c r="C1401" s="170" t="s">
        <v>2594</v>
      </c>
      <c r="D1401" s="405" t="s">
        <v>6144</v>
      </c>
      <c r="E1401" s="404">
        <v>4000</v>
      </c>
      <c r="F1401" s="434">
        <v>6807132</v>
      </c>
      <c r="G1401" s="403" t="s">
        <v>18678</v>
      </c>
      <c r="H1401" s="170" t="s">
        <v>3386</v>
      </c>
      <c r="I1401" s="170" t="s">
        <v>17747</v>
      </c>
      <c r="J1401" s="155" t="s">
        <v>3386</v>
      </c>
      <c r="K1401" s="170">
        <v>1</v>
      </c>
      <c r="L1401" s="170">
        <v>1</v>
      </c>
      <c r="M1401" s="402">
        <v>3140.82</v>
      </c>
      <c r="N1401" s="170">
        <v>1</v>
      </c>
      <c r="O1401" s="170">
        <v>6</v>
      </c>
      <c r="P1401" s="402">
        <v>25180.139999999996</v>
      </c>
    </row>
    <row r="1402" spans="1:16" ht="22.5" x14ac:dyDescent="0.2">
      <c r="A1402" s="406" t="s">
        <v>17736</v>
      </c>
      <c r="B1402" s="406" t="s">
        <v>2595</v>
      </c>
      <c r="C1402" s="170" t="s">
        <v>2594</v>
      </c>
      <c r="D1402" s="405" t="s">
        <v>18677</v>
      </c>
      <c r="E1402" s="404">
        <v>9000</v>
      </c>
      <c r="F1402" s="434">
        <v>8870194</v>
      </c>
      <c r="G1402" s="403" t="s">
        <v>18676</v>
      </c>
      <c r="H1402" s="170" t="s">
        <v>2661</v>
      </c>
      <c r="I1402" s="170" t="s">
        <v>2602</v>
      </c>
      <c r="J1402" s="155" t="s">
        <v>2661</v>
      </c>
      <c r="K1402" s="170"/>
      <c r="L1402" s="402">
        <v>0</v>
      </c>
      <c r="M1402" s="402"/>
      <c r="N1402" s="170">
        <v>1</v>
      </c>
      <c r="O1402" s="170">
        <v>6</v>
      </c>
      <c r="P1402" s="402">
        <v>53206.8</v>
      </c>
    </row>
    <row r="1403" spans="1:16" ht="22.5" x14ac:dyDescent="0.2">
      <c r="A1403" s="406" t="s">
        <v>17736</v>
      </c>
      <c r="B1403" s="406" t="s">
        <v>2595</v>
      </c>
      <c r="C1403" s="170" t="s">
        <v>2594</v>
      </c>
      <c r="D1403" s="405" t="s">
        <v>18675</v>
      </c>
      <c r="E1403" s="404">
        <v>12000</v>
      </c>
      <c r="F1403" s="434">
        <v>10612308</v>
      </c>
      <c r="G1403" s="403" t="s">
        <v>18674</v>
      </c>
      <c r="H1403" s="170" t="s">
        <v>6299</v>
      </c>
      <c r="I1403" s="155" t="s">
        <v>7458</v>
      </c>
      <c r="J1403" s="155" t="s">
        <v>6299</v>
      </c>
      <c r="K1403" s="170">
        <v>1</v>
      </c>
      <c r="L1403" s="170">
        <v>8</v>
      </c>
      <c r="M1403" s="402">
        <v>97693.2</v>
      </c>
      <c r="N1403" s="170"/>
      <c r="O1403" s="402">
        <v>0</v>
      </c>
      <c r="P1403" s="402"/>
    </row>
    <row r="1404" spans="1:16" ht="22.5" x14ac:dyDescent="0.2">
      <c r="A1404" s="406" t="s">
        <v>17736</v>
      </c>
      <c r="B1404" s="406" t="s">
        <v>2595</v>
      </c>
      <c r="C1404" s="170" t="s">
        <v>2594</v>
      </c>
      <c r="D1404" s="405" t="s">
        <v>18673</v>
      </c>
      <c r="E1404" s="404">
        <v>8000</v>
      </c>
      <c r="F1404" s="434">
        <v>18113293</v>
      </c>
      <c r="G1404" s="403" t="s">
        <v>18672</v>
      </c>
      <c r="H1404" s="170" t="s">
        <v>2668</v>
      </c>
      <c r="I1404" s="170" t="s">
        <v>2602</v>
      </c>
      <c r="J1404" s="155" t="s">
        <v>2668</v>
      </c>
      <c r="K1404" s="170">
        <v>1</v>
      </c>
      <c r="L1404" s="170">
        <v>12</v>
      </c>
      <c r="M1404" s="402">
        <v>98989.8</v>
      </c>
      <c r="N1404" s="170">
        <v>1</v>
      </c>
      <c r="O1404" s="170">
        <v>6</v>
      </c>
      <c r="P1404" s="402">
        <v>49306.8</v>
      </c>
    </row>
    <row r="1405" spans="1:16" ht="22.5" x14ac:dyDescent="0.2">
      <c r="A1405" s="406" t="s">
        <v>17736</v>
      </c>
      <c r="B1405" s="406" t="s">
        <v>2595</v>
      </c>
      <c r="C1405" s="170" t="s">
        <v>2594</v>
      </c>
      <c r="D1405" s="405" t="s">
        <v>18313</v>
      </c>
      <c r="E1405" s="404">
        <v>5000</v>
      </c>
      <c r="F1405" s="434">
        <v>45505417</v>
      </c>
      <c r="G1405" s="403" t="s">
        <v>18671</v>
      </c>
      <c r="H1405" s="170" t="s">
        <v>17972</v>
      </c>
      <c r="I1405" s="170" t="s">
        <v>17747</v>
      </c>
      <c r="J1405" s="155" t="s">
        <v>17972</v>
      </c>
      <c r="K1405" s="170">
        <v>1</v>
      </c>
      <c r="L1405" s="170">
        <v>12</v>
      </c>
      <c r="M1405" s="402">
        <v>62908.55</v>
      </c>
      <c r="N1405" s="170">
        <v>1</v>
      </c>
      <c r="O1405" s="170">
        <v>6</v>
      </c>
      <c r="P1405" s="402">
        <v>31306.799999999996</v>
      </c>
    </row>
    <row r="1406" spans="1:16" ht="22.5" x14ac:dyDescent="0.2">
      <c r="A1406" s="406" t="s">
        <v>17736</v>
      </c>
      <c r="B1406" s="406" t="s">
        <v>2595</v>
      </c>
      <c r="C1406" s="170" t="s">
        <v>2594</v>
      </c>
      <c r="D1406" s="405" t="s">
        <v>18670</v>
      </c>
      <c r="E1406" s="404">
        <v>9000</v>
      </c>
      <c r="F1406" s="434">
        <v>42958174</v>
      </c>
      <c r="G1406" s="403" t="s">
        <v>18669</v>
      </c>
      <c r="H1406" s="170" t="s">
        <v>6299</v>
      </c>
      <c r="I1406" s="155" t="s">
        <v>7458</v>
      </c>
      <c r="J1406" s="155" t="s">
        <v>6299</v>
      </c>
      <c r="K1406" s="170">
        <v>1</v>
      </c>
      <c r="L1406" s="170">
        <v>3</v>
      </c>
      <c r="M1406" s="402">
        <v>27856.21</v>
      </c>
      <c r="N1406" s="170"/>
      <c r="O1406" s="402">
        <v>0</v>
      </c>
      <c r="P1406" s="402"/>
    </row>
    <row r="1407" spans="1:16" ht="22.5" x14ac:dyDescent="0.2">
      <c r="A1407" s="406" t="s">
        <v>17736</v>
      </c>
      <c r="B1407" s="406" t="s">
        <v>2595</v>
      </c>
      <c r="C1407" s="170" t="s">
        <v>2594</v>
      </c>
      <c r="D1407" s="405" t="s">
        <v>18668</v>
      </c>
      <c r="E1407" s="404">
        <v>15000</v>
      </c>
      <c r="F1407" s="434">
        <v>9023769</v>
      </c>
      <c r="G1407" s="403" t="s">
        <v>18667</v>
      </c>
      <c r="H1407" s="170" t="s">
        <v>18666</v>
      </c>
      <c r="I1407" s="170" t="s">
        <v>2602</v>
      </c>
      <c r="J1407" s="155" t="s">
        <v>18666</v>
      </c>
      <c r="K1407" s="170">
        <v>1</v>
      </c>
      <c r="L1407" s="170">
        <v>12</v>
      </c>
      <c r="M1407" s="402">
        <v>178445</v>
      </c>
      <c r="N1407" s="170">
        <v>1</v>
      </c>
      <c r="O1407" s="170">
        <v>6</v>
      </c>
      <c r="P1407" s="402">
        <v>91306.800000000017</v>
      </c>
    </row>
    <row r="1408" spans="1:16" ht="22.5" x14ac:dyDescent="0.2">
      <c r="A1408" s="406" t="s">
        <v>17736</v>
      </c>
      <c r="B1408" s="406" t="s">
        <v>2595</v>
      </c>
      <c r="C1408" s="170" t="s">
        <v>2594</v>
      </c>
      <c r="D1408" s="405" t="s">
        <v>18665</v>
      </c>
      <c r="E1408" s="404">
        <v>12000</v>
      </c>
      <c r="F1408" s="434">
        <v>40076634</v>
      </c>
      <c r="G1408" s="403" t="s">
        <v>18664</v>
      </c>
      <c r="H1408" s="170" t="s">
        <v>2661</v>
      </c>
      <c r="I1408" s="170" t="s">
        <v>2602</v>
      </c>
      <c r="J1408" s="155" t="s">
        <v>2661</v>
      </c>
      <c r="K1408" s="170">
        <v>1</v>
      </c>
      <c r="L1408" s="170">
        <v>12</v>
      </c>
      <c r="M1408" s="402">
        <v>146989.79999999999</v>
      </c>
      <c r="N1408" s="170">
        <v>1</v>
      </c>
      <c r="O1408" s="170">
        <v>6</v>
      </c>
      <c r="P1408" s="402">
        <v>73306.8</v>
      </c>
    </row>
    <row r="1409" spans="1:16" ht="22.5" x14ac:dyDescent="0.2">
      <c r="A1409" s="406" t="s">
        <v>17736</v>
      </c>
      <c r="B1409" s="406" t="s">
        <v>2595</v>
      </c>
      <c r="C1409" s="170" t="s">
        <v>2594</v>
      </c>
      <c r="D1409" s="405" t="s">
        <v>18663</v>
      </c>
      <c r="E1409" s="404">
        <v>3000</v>
      </c>
      <c r="F1409" s="434">
        <v>15843585</v>
      </c>
      <c r="G1409" s="403" t="s">
        <v>18662</v>
      </c>
      <c r="H1409" s="170" t="s">
        <v>2892</v>
      </c>
      <c r="I1409" s="170" t="s">
        <v>17733</v>
      </c>
      <c r="J1409" s="155" t="s">
        <v>2892</v>
      </c>
      <c r="K1409" s="170">
        <v>1</v>
      </c>
      <c r="L1409" s="170">
        <v>12</v>
      </c>
      <c r="M1409" s="402">
        <v>38989.800000000003</v>
      </c>
      <c r="N1409" s="170">
        <v>1</v>
      </c>
      <c r="O1409" s="170">
        <v>6</v>
      </c>
      <c r="P1409" s="402">
        <v>19306.8</v>
      </c>
    </row>
    <row r="1410" spans="1:16" ht="22.5" x14ac:dyDescent="0.2">
      <c r="A1410" s="406" t="s">
        <v>17736</v>
      </c>
      <c r="B1410" s="406" t="s">
        <v>2595</v>
      </c>
      <c r="C1410" s="170" t="s">
        <v>2594</v>
      </c>
      <c r="D1410" s="405" t="s">
        <v>18661</v>
      </c>
      <c r="E1410" s="404">
        <v>10000</v>
      </c>
      <c r="F1410" s="434">
        <v>7768742</v>
      </c>
      <c r="G1410" s="403" t="s">
        <v>18660</v>
      </c>
      <c r="H1410" s="170" t="s">
        <v>2661</v>
      </c>
      <c r="I1410" s="170" t="s">
        <v>2602</v>
      </c>
      <c r="J1410" s="155" t="s">
        <v>2661</v>
      </c>
      <c r="K1410" s="170">
        <v>1</v>
      </c>
      <c r="L1410" s="170">
        <v>12</v>
      </c>
      <c r="M1410" s="402">
        <v>121998.89</v>
      </c>
      <c r="N1410" s="170">
        <v>1</v>
      </c>
      <c r="O1410" s="170">
        <v>6</v>
      </c>
      <c r="P1410" s="402">
        <v>61306.8</v>
      </c>
    </row>
    <row r="1411" spans="1:16" ht="22.5" x14ac:dyDescent="0.2">
      <c r="A1411" s="406" t="s">
        <v>17736</v>
      </c>
      <c r="B1411" s="406" t="s">
        <v>2595</v>
      </c>
      <c r="C1411" s="170" t="s">
        <v>2594</v>
      </c>
      <c r="D1411" s="405" t="s">
        <v>18659</v>
      </c>
      <c r="E1411" s="404">
        <v>11000</v>
      </c>
      <c r="F1411" s="434">
        <v>40692306</v>
      </c>
      <c r="G1411" s="403" t="s">
        <v>18658</v>
      </c>
      <c r="H1411" s="170" t="s">
        <v>18329</v>
      </c>
      <c r="I1411" s="170" t="s">
        <v>2602</v>
      </c>
      <c r="J1411" s="155" t="s">
        <v>18329</v>
      </c>
      <c r="K1411" s="170">
        <v>1</v>
      </c>
      <c r="L1411" s="170">
        <v>12</v>
      </c>
      <c r="M1411" s="402">
        <v>134976.81</v>
      </c>
      <c r="N1411" s="170">
        <v>1</v>
      </c>
      <c r="O1411" s="170">
        <v>6</v>
      </c>
      <c r="P1411" s="402">
        <v>67306.8</v>
      </c>
    </row>
    <row r="1412" spans="1:16" ht="22.5" x14ac:dyDescent="0.2">
      <c r="A1412" s="406" t="s">
        <v>17736</v>
      </c>
      <c r="B1412" s="406" t="s">
        <v>2595</v>
      </c>
      <c r="C1412" s="170" t="s">
        <v>2594</v>
      </c>
      <c r="D1412" s="405" t="s">
        <v>18344</v>
      </c>
      <c r="E1412" s="404">
        <v>5000</v>
      </c>
      <c r="F1412" s="434">
        <v>10123392</v>
      </c>
      <c r="G1412" s="403" t="s">
        <v>18657</v>
      </c>
      <c r="H1412" s="170" t="s">
        <v>2753</v>
      </c>
      <c r="I1412" s="170" t="s">
        <v>2602</v>
      </c>
      <c r="J1412" s="155" t="s">
        <v>2753</v>
      </c>
      <c r="K1412" s="170">
        <v>1</v>
      </c>
      <c r="L1412" s="170">
        <v>12</v>
      </c>
      <c r="M1412" s="402">
        <v>62989.8</v>
      </c>
      <c r="N1412" s="170">
        <v>1</v>
      </c>
      <c r="O1412" s="170">
        <v>6</v>
      </c>
      <c r="P1412" s="402">
        <v>31306.799999999996</v>
      </c>
    </row>
    <row r="1413" spans="1:16" ht="33.75" x14ac:dyDescent="0.2">
      <c r="A1413" s="406" t="s">
        <v>17736</v>
      </c>
      <c r="B1413" s="406" t="s">
        <v>2595</v>
      </c>
      <c r="C1413" s="170" t="s">
        <v>2594</v>
      </c>
      <c r="D1413" s="405" t="s">
        <v>18645</v>
      </c>
      <c r="E1413" s="404">
        <v>7500</v>
      </c>
      <c r="F1413" s="434">
        <v>29684382</v>
      </c>
      <c r="G1413" s="403" t="s">
        <v>18656</v>
      </c>
      <c r="H1413" s="170" t="s">
        <v>2753</v>
      </c>
      <c r="I1413" s="170" t="s">
        <v>2602</v>
      </c>
      <c r="J1413" s="155" t="s">
        <v>2753</v>
      </c>
      <c r="K1413" s="170"/>
      <c r="L1413" s="402">
        <v>0</v>
      </c>
      <c r="M1413" s="402"/>
      <c r="N1413" s="170">
        <v>1</v>
      </c>
      <c r="O1413" s="170">
        <v>2</v>
      </c>
      <c r="P1413" s="402">
        <v>12185.599999999999</v>
      </c>
    </row>
    <row r="1414" spans="1:16" ht="22.5" x14ac:dyDescent="0.2">
      <c r="A1414" s="406" t="s">
        <v>17736</v>
      </c>
      <c r="B1414" s="406" t="s">
        <v>2595</v>
      </c>
      <c r="C1414" s="170" t="s">
        <v>2594</v>
      </c>
      <c r="D1414" s="405" t="s">
        <v>17779</v>
      </c>
      <c r="E1414" s="404">
        <v>7000</v>
      </c>
      <c r="F1414" s="434">
        <v>42850737</v>
      </c>
      <c r="G1414" s="403" t="s">
        <v>18655</v>
      </c>
      <c r="H1414" s="170" t="s">
        <v>2661</v>
      </c>
      <c r="I1414" s="170" t="s">
        <v>2602</v>
      </c>
      <c r="J1414" s="155" t="s">
        <v>2661</v>
      </c>
      <c r="K1414" s="170">
        <v>1</v>
      </c>
      <c r="L1414" s="170">
        <v>12</v>
      </c>
      <c r="M1414" s="402">
        <v>87122.71</v>
      </c>
      <c r="N1414" s="170">
        <v>1</v>
      </c>
      <c r="O1414" s="170">
        <v>6</v>
      </c>
      <c r="P1414" s="402">
        <v>43306.8</v>
      </c>
    </row>
    <row r="1415" spans="1:16" ht="22.5" x14ac:dyDescent="0.2">
      <c r="A1415" s="406" t="s">
        <v>17736</v>
      </c>
      <c r="B1415" s="406" t="s">
        <v>2595</v>
      </c>
      <c r="C1415" s="170" t="s">
        <v>2594</v>
      </c>
      <c r="D1415" s="405" t="s">
        <v>18654</v>
      </c>
      <c r="E1415" s="404">
        <v>10000</v>
      </c>
      <c r="F1415" s="434">
        <v>42912966</v>
      </c>
      <c r="G1415" s="403" t="s">
        <v>18653</v>
      </c>
      <c r="H1415" s="170" t="s">
        <v>2627</v>
      </c>
      <c r="I1415" s="170" t="s">
        <v>2602</v>
      </c>
      <c r="J1415" s="155" t="s">
        <v>2627</v>
      </c>
      <c r="K1415" s="170">
        <v>1</v>
      </c>
      <c r="L1415" s="170">
        <v>12</v>
      </c>
      <c r="M1415" s="402">
        <v>120970.48</v>
      </c>
      <c r="N1415" s="170">
        <v>1</v>
      </c>
      <c r="O1415" s="170">
        <v>6</v>
      </c>
      <c r="P1415" s="402">
        <v>61306.8</v>
      </c>
    </row>
    <row r="1416" spans="1:16" ht="22.5" x14ac:dyDescent="0.2">
      <c r="A1416" s="406" t="s">
        <v>17736</v>
      </c>
      <c r="B1416" s="406" t="s">
        <v>2595</v>
      </c>
      <c r="C1416" s="170" t="s">
        <v>2594</v>
      </c>
      <c r="D1416" s="405" t="s">
        <v>18652</v>
      </c>
      <c r="E1416" s="404">
        <v>13500</v>
      </c>
      <c r="F1416" s="434">
        <v>8786448</v>
      </c>
      <c r="G1416" s="403" t="s">
        <v>18651</v>
      </c>
      <c r="H1416" s="170" t="s">
        <v>18650</v>
      </c>
      <c r="I1416" s="170" t="s">
        <v>2602</v>
      </c>
      <c r="J1416" s="155" t="s">
        <v>18650</v>
      </c>
      <c r="K1416" s="170">
        <v>1</v>
      </c>
      <c r="L1416" s="170">
        <v>2</v>
      </c>
      <c r="M1416" s="402">
        <v>24121.63</v>
      </c>
      <c r="N1416" s="170">
        <v>1</v>
      </c>
      <c r="O1416" s="170">
        <v>6</v>
      </c>
      <c r="P1416" s="402">
        <v>82306.800000000017</v>
      </c>
    </row>
    <row r="1417" spans="1:16" ht="22.5" x14ac:dyDescent="0.2">
      <c r="A1417" s="406" t="s">
        <v>17736</v>
      </c>
      <c r="B1417" s="406" t="s">
        <v>2595</v>
      </c>
      <c r="C1417" s="170" t="s">
        <v>2594</v>
      </c>
      <c r="D1417" s="405" t="s">
        <v>18585</v>
      </c>
      <c r="E1417" s="404">
        <v>6000</v>
      </c>
      <c r="F1417" s="434">
        <v>43523294</v>
      </c>
      <c r="G1417" s="403" t="s">
        <v>18649</v>
      </c>
      <c r="H1417" s="170" t="s">
        <v>2661</v>
      </c>
      <c r="I1417" s="170" t="s">
        <v>2602</v>
      </c>
      <c r="J1417" s="155" t="s">
        <v>2661</v>
      </c>
      <c r="K1417" s="170">
        <v>1</v>
      </c>
      <c r="L1417" s="170">
        <v>3</v>
      </c>
      <c r="M1417" s="402">
        <v>19022.45</v>
      </c>
      <c r="N1417" s="170">
        <v>1</v>
      </c>
      <c r="O1417" s="170">
        <v>6</v>
      </c>
      <c r="P1417" s="402">
        <v>37306.800000000003</v>
      </c>
    </row>
    <row r="1418" spans="1:16" ht="22.5" x14ac:dyDescent="0.2">
      <c r="A1418" s="406" t="s">
        <v>17736</v>
      </c>
      <c r="B1418" s="406" t="s">
        <v>2595</v>
      </c>
      <c r="C1418" s="170" t="s">
        <v>2594</v>
      </c>
      <c r="D1418" s="405" t="s">
        <v>18648</v>
      </c>
      <c r="E1418" s="404">
        <v>14500</v>
      </c>
      <c r="F1418" s="434">
        <v>10588725</v>
      </c>
      <c r="G1418" s="403" t="s">
        <v>18647</v>
      </c>
      <c r="H1418" s="170" t="s">
        <v>2661</v>
      </c>
      <c r="I1418" s="170" t="s">
        <v>2602</v>
      </c>
      <c r="J1418" s="155" t="s">
        <v>2661</v>
      </c>
      <c r="K1418" s="170">
        <v>1</v>
      </c>
      <c r="L1418" s="170">
        <v>5</v>
      </c>
      <c r="M1418" s="402">
        <v>79333.23</v>
      </c>
      <c r="N1418" s="170">
        <v>1</v>
      </c>
      <c r="O1418" s="170">
        <v>6</v>
      </c>
      <c r="P1418" s="402">
        <v>82990.13</v>
      </c>
    </row>
    <row r="1419" spans="1:16" ht="22.5" x14ac:dyDescent="0.2">
      <c r="A1419" s="406" t="s">
        <v>17736</v>
      </c>
      <c r="B1419" s="406" t="s">
        <v>2595</v>
      </c>
      <c r="C1419" s="170" t="s">
        <v>2594</v>
      </c>
      <c r="D1419" s="405" t="s">
        <v>18249</v>
      </c>
      <c r="E1419" s="404">
        <v>8000</v>
      </c>
      <c r="F1419" s="434">
        <v>40779506</v>
      </c>
      <c r="G1419" s="403" t="s">
        <v>18646</v>
      </c>
      <c r="H1419" s="170" t="s">
        <v>2800</v>
      </c>
      <c r="I1419" s="170" t="s">
        <v>2602</v>
      </c>
      <c r="J1419" s="155" t="s">
        <v>2800</v>
      </c>
      <c r="K1419" s="170">
        <v>1</v>
      </c>
      <c r="L1419" s="170">
        <v>1</v>
      </c>
      <c r="M1419" s="402">
        <v>8474.15</v>
      </c>
      <c r="N1419" s="170">
        <v>1</v>
      </c>
      <c r="O1419" s="170">
        <v>6</v>
      </c>
      <c r="P1419" s="402">
        <v>49306.8</v>
      </c>
    </row>
    <row r="1420" spans="1:16" ht="33.75" x14ac:dyDescent="0.2">
      <c r="A1420" s="406" t="s">
        <v>17736</v>
      </c>
      <c r="B1420" s="406" t="s">
        <v>2595</v>
      </c>
      <c r="C1420" s="170" t="s">
        <v>2594</v>
      </c>
      <c r="D1420" s="405" t="s">
        <v>18645</v>
      </c>
      <c r="E1420" s="404">
        <v>7500</v>
      </c>
      <c r="F1420" s="434">
        <v>46237765</v>
      </c>
      <c r="G1420" s="403" t="s">
        <v>18644</v>
      </c>
      <c r="H1420" s="170" t="s">
        <v>17815</v>
      </c>
      <c r="I1420" s="170" t="s">
        <v>2602</v>
      </c>
      <c r="J1420" s="155" t="s">
        <v>17815</v>
      </c>
      <c r="K1420" s="170">
        <v>1</v>
      </c>
      <c r="L1420" s="170">
        <v>7</v>
      </c>
      <c r="M1420" s="402">
        <v>50786.73</v>
      </c>
      <c r="N1420" s="170">
        <v>1</v>
      </c>
      <c r="O1420" s="170">
        <v>5</v>
      </c>
      <c r="P1420" s="402">
        <v>37717.909999999996</v>
      </c>
    </row>
    <row r="1421" spans="1:16" ht="22.5" x14ac:dyDescent="0.2">
      <c r="A1421" s="406" t="s">
        <v>17736</v>
      </c>
      <c r="B1421" s="406" t="s">
        <v>2595</v>
      </c>
      <c r="C1421" s="170" t="s">
        <v>2594</v>
      </c>
      <c r="D1421" s="405" t="s">
        <v>18643</v>
      </c>
      <c r="E1421" s="404">
        <v>5000</v>
      </c>
      <c r="F1421" s="434">
        <v>43327566</v>
      </c>
      <c r="G1421" s="403" t="s">
        <v>18642</v>
      </c>
      <c r="H1421" s="170" t="s">
        <v>2661</v>
      </c>
      <c r="I1421" s="170" t="s">
        <v>2602</v>
      </c>
      <c r="J1421" s="155" t="s">
        <v>2661</v>
      </c>
      <c r="K1421" s="170">
        <v>1</v>
      </c>
      <c r="L1421" s="170">
        <v>12</v>
      </c>
      <c r="M1421" s="402">
        <v>62989.8</v>
      </c>
      <c r="N1421" s="170">
        <v>1</v>
      </c>
      <c r="O1421" s="170">
        <v>6</v>
      </c>
      <c r="P1421" s="402">
        <v>31306.799999999996</v>
      </c>
    </row>
    <row r="1422" spans="1:16" ht="22.5" x14ac:dyDescent="0.2">
      <c r="A1422" s="406" t="s">
        <v>17736</v>
      </c>
      <c r="B1422" s="406" t="s">
        <v>2595</v>
      </c>
      <c r="C1422" s="170" t="s">
        <v>2594</v>
      </c>
      <c r="D1422" s="405" t="s">
        <v>18641</v>
      </c>
      <c r="E1422" s="404">
        <v>7000</v>
      </c>
      <c r="F1422" s="434">
        <v>17842532</v>
      </c>
      <c r="G1422" s="403" t="s">
        <v>18640</v>
      </c>
      <c r="H1422" s="170" t="s">
        <v>2627</v>
      </c>
      <c r="I1422" s="170" t="s">
        <v>2602</v>
      </c>
      <c r="J1422" s="155" t="s">
        <v>2627</v>
      </c>
      <c r="K1422" s="170">
        <v>1</v>
      </c>
      <c r="L1422" s="170">
        <v>12</v>
      </c>
      <c r="M1422" s="402">
        <v>86832.79</v>
      </c>
      <c r="N1422" s="170">
        <v>1</v>
      </c>
      <c r="O1422" s="170">
        <v>6</v>
      </c>
      <c r="P1422" s="402">
        <v>43306.8</v>
      </c>
    </row>
    <row r="1423" spans="1:16" ht="22.5" x14ac:dyDescent="0.2">
      <c r="A1423" s="406" t="s">
        <v>17736</v>
      </c>
      <c r="B1423" s="406" t="s">
        <v>2595</v>
      </c>
      <c r="C1423" s="170" t="s">
        <v>2594</v>
      </c>
      <c r="D1423" s="405" t="s">
        <v>18639</v>
      </c>
      <c r="E1423" s="404">
        <v>10000</v>
      </c>
      <c r="F1423" s="434">
        <v>41024417</v>
      </c>
      <c r="G1423" s="403" t="s">
        <v>18638</v>
      </c>
      <c r="H1423" s="170" t="s">
        <v>2661</v>
      </c>
      <c r="I1423" s="170" t="s">
        <v>2602</v>
      </c>
      <c r="J1423" s="155" t="s">
        <v>2661</v>
      </c>
      <c r="K1423" s="170">
        <v>1</v>
      </c>
      <c r="L1423" s="170">
        <v>12</v>
      </c>
      <c r="M1423" s="402">
        <v>122906.46</v>
      </c>
      <c r="N1423" s="170">
        <v>1</v>
      </c>
      <c r="O1423" s="170">
        <v>6</v>
      </c>
      <c r="P1423" s="402">
        <v>61306.8</v>
      </c>
    </row>
    <row r="1424" spans="1:16" ht="22.5" x14ac:dyDescent="0.2">
      <c r="A1424" s="406" t="s">
        <v>17736</v>
      </c>
      <c r="B1424" s="406" t="s">
        <v>2595</v>
      </c>
      <c r="C1424" s="170" t="s">
        <v>2594</v>
      </c>
      <c r="D1424" s="405" t="s">
        <v>18637</v>
      </c>
      <c r="E1424" s="404">
        <v>13000</v>
      </c>
      <c r="F1424" s="434">
        <v>42664123</v>
      </c>
      <c r="G1424" s="403" t="s">
        <v>18636</v>
      </c>
      <c r="H1424" s="170" t="s">
        <v>6299</v>
      </c>
      <c r="I1424" s="155" t="s">
        <v>7458</v>
      </c>
      <c r="J1424" s="155" t="s">
        <v>6299</v>
      </c>
      <c r="K1424" s="170">
        <v>1</v>
      </c>
      <c r="L1424" s="170">
        <v>12</v>
      </c>
      <c r="M1424" s="402">
        <v>185509.8</v>
      </c>
      <c r="N1424" s="170">
        <v>1</v>
      </c>
      <c r="O1424" s="170">
        <v>1</v>
      </c>
      <c r="P1424" s="402">
        <v>16381.13</v>
      </c>
    </row>
    <row r="1425" spans="1:16" ht="22.5" x14ac:dyDescent="0.2">
      <c r="A1425" s="406" t="s">
        <v>17736</v>
      </c>
      <c r="B1425" s="406" t="s">
        <v>2595</v>
      </c>
      <c r="C1425" s="170" t="s">
        <v>2594</v>
      </c>
      <c r="D1425" s="405" t="s">
        <v>18635</v>
      </c>
      <c r="E1425" s="404">
        <v>10000</v>
      </c>
      <c r="F1425" s="434">
        <v>40339585</v>
      </c>
      <c r="G1425" s="403" t="s">
        <v>18634</v>
      </c>
      <c r="H1425" s="170" t="s">
        <v>2692</v>
      </c>
      <c r="I1425" s="170" t="s">
        <v>2602</v>
      </c>
      <c r="J1425" s="155" t="s">
        <v>2692</v>
      </c>
      <c r="K1425" s="170">
        <v>1</v>
      </c>
      <c r="L1425" s="170">
        <v>2</v>
      </c>
      <c r="M1425" s="402">
        <v>20411.64</v>
      </c>
      <c r="N1425" s="170">
        <v>1</v>
      </c>
      <c r="O1425" s="170">
        <v>6</v>
      </c>
      <c r="P1425" s="402">
        <v>61306.8</v>
      </c>
    </row>
    <row r="1426" spans="1:16" ht="22.5" x14ac:dyDescent="0.2">
      <c r="A1426" s="406" t="s">
        <v>17736</v>
      </c>
      <c r="B1426" s="406" t="s">
        <v>2595</v>
      </c>
      <c r="C1426" s="170" t="s">
        <v>2594</v>
      </c>
      <c r="D1426" s="405" t="s">
        <v>18633</v>
      </c>
      <c r="E1426" s="404">
        <v>4550</v>
      </c>
      <c r="F1426" s="434">
        <v>249882</v>
      </c>
      <c r="G1426" s="403" t="s">
        <v>18632</v>
      </c>
      <c r="H1426" s="170" t="s">
        <v>18631</v>
      </c>
      <c r="I1426" s="170" t="s">
        <v>2602</v>
      </c>
      <c r="J1426" s="155" t="s">
        <v>18631</v>
      </c>
      <c r="K1426" s="170">
        <v>1</v>
      </c>
      <c r="L1426" s="170">
        <v>12</v>
      </c>
      <c r="M1426" s="402">
        <v>57589.8</v>
      </c>
      <c r="N1426" s="170">
        <v>1</v>
      </c>
      <c r="O1426" s="170">
        <v>6</v>
      </c>
      <c r="P1426" s="402">
        <v>28606.799999999996</v>
      </c>
    </row>
    <row r="1427" spans="1:16" ht="22.5" x14ac:dyDescent="0.2">
      <c r="A1427" s="406" t="s">
        <v>17736</v>
      </c>
      <c r="B1427" s="406" t="s">
        <v>2595</v>
      </c>
      <c r="C1427" s="170" t="s">
        <v>2594</v>
      </c>
      <c r="D1427" s="405" t="s">
        <v>18630</v>
      </c>
      <c r="E1427" s="404">
        <v>6000</v>
      </c>
      <c r="F1427" s="434">
        <v>43913654</v>
      </c>
      <c r="G1427" s="403" t="s">
        <v>18629</v>
      </c>
      <c r="H1427" s="170" t="s">
        <v>2627</v>
      </c>
      <c r="I1427" s="170" t="s">
        <v>2602</v>
      </c>
      <c r="J1427" s="155" t="s">
        <v>2627</v>
      </c>
      <c r="K1427" s="170">
        <v>1</v>
      </c>
      <c r="L1427" s="170">
        <v>12</v>
      </c>
      <c r="M1427" s="402">
        <v>74879.789999999994</v>
      </c>
      <c r="N1427" s="170">
        <v>1</v>
      </c>
      <c r="O1427" s="170">
        <v>6</v>
      </c>
      <c r="P1427" s="402">
        <v>37306.800000000003</v>
      </c>
    </row>
    <row r="1428" spans="1:16" ht="22.5" x14ac:dyDescent="0.2">
      <c r="A1428" s="406" t="s">
        <v>17736</v>
      </c>
      <c r="B1428" s="406" t="s">
        <v>2595</v>
      </c>
      <c r="C1428" s="170" t="s">
        <v>2594</v>
      </c>
      <c r="D1428" s="405" t="s">
        <v>18347</v>
      </c>
      <c r="E1428" s="404">
        <v>2500</v>
      </c>
      <c r="F1428" s="434">
        <v>47875619</v>
      </c>
      <c r="G1428" s="403" t="s">
        <v>18628</v>
      </c>
      <c r="H1428" s="170" t="s">
        <v>2897</v>
      </c>
      <c r="I1428" s="170" t="s">
        <v>2589</v>
      </c>
      <c r="J1428" s="155" t="s">
        <v>2897</v>
      </c>
      <c r="K1428" s="170">
        <v>1</v>
      </c>
      <c r="L1428" s="170">
        <v>6</v>
      </c>
      <c r="M1428" s="402">
        <v>16228.23</v>
      </c>
      <c r="N1428" s="170">
        <v>1</v>
      </c>
      <c r="O1428" s="170">
        <v>6</v>
      </c>
      <c r="P1428" s="402">
        <v>16306.8</v>
      </c>
    </row>
    <row r="1429" spans="1:16" ht="22.5" x14ac:dyDescent="0.2">
      <c r="A1429" s="406" t="s">
        <v>17736</v>
      </c>
      <c r="B1429" s="406" t="s">
        <v>2595</v>
      </c>
      <c r="C1429" s="170" t="s">
        <v>2594</v>
      </c>
      <c r="D1429" s="405" t="s">
        <v>18627</v>
      </c>
      <c r="E1429" s="404">
        <v>5000</v>
      </c>
      <c r="F1429" s="434">
        <v>42341681</v>
      </c>
      <c r="G1429" s="403" t="s">
        <v>18626</v>
      </c>
      <c r="H1429" s="170" t="s">
        <v>3215</v>
      </c>
      <c r="I1429" s="170" t="s">
        <v>17747</v>
      </c>
      <c r="J1429" s="155" t="s">
        <v>3215</v>
      </c>
      <c r="K1429" s="170">
        <v>1</v>
      </c>
      <c r="L1429" s="170">
        <v>12</v>
      </c>
      <c r="M1429" s="402">
        <v>62905.08</v>
      </c>
      <c r="N1429" s="170">
        <v>1</v>
      </c>
      <c r="O1429" s="170">
        <v>6</v>
      </c>
      <c r="P1429" s="402">
        <v>31306.799999999996</v>
      </c>
    </row>
    <row r="1430" spans="1:16" ht="22.5" x14ac:dyDescent="0.2">
      <c r="A1430" s="406" t="s">
        <v>17736</v>
      </c>
      <c r="B1430" s="406" t="s">
        <v>2595</v>
      </c>
      <c r="C1430" s="170" t="s">
        <v>2594</v>
      </c>
      <c r="D1430" s="405" t="s">
        <v>17790</v>
      </c>
      <c r="E1430" s="404">
        <v>5500</v>
      </c>
      <c r="F1430" s="434">
        <v>6663954</v>
      </c>
      <c r="G1430" s="403" t="s">
        <v>18625</v>
      </c>
      <c r="H1430" s="170" t="s">
        <v>4565</v>
      </c>
      <c r="I1430" s="155" t="s">
        <v>7458</v>
      </c>
      <c r="J1430" s="155" t="s">
        <v>4565</v>
      </c>
      <c r="K1430" s="170">
        <v>1</v>
      </c>
      <c r="L1430" s="170">
        <v>12</v>
      </c>
      <c r="M1430" s="402">
        <v>64244.959999999999</v>
      </c>
      <c r="N1430" s="170"/>
      <c r="O1430" s="402">
        <v>0</v>
      </c>
      <c r="P1430" s="402"/>
    </row>
    <row r="1431" spans="1:16" ht="22.5" x14ac:dyDescent="0.2">
      <c r="A1431" s="406" t="s">
        <v>17736</v>
      </c>
      <c r="B1431" s="406" t="s">
        <v>2595</v>
      </c>
      <c r="C1431" s="170" t="s">
        <v>2594</v>
      </c>
      <c r="D1431" s="405" t="s">
        <v>18624</v>
      </c>
      <c r="E1431" s="404">
        <v>13500</v>
      </c>
      <c r="F1431" s="434">
        <v>29723829</v>
      </c>
      <c r="G1431" s="403" t="s">
        <v>18623</v>
      </c>
      <c r="H1431" s="170" t="s">
        <v>2627</v>
      </c>
      <c r="I1431" s="170" t="s">
        <v>2602</v>
      </c>
      <c r="J1431" s="155" t="s">
        <v>2627</v>
      </c>
      <c r="K1431" s="170">
        <v>1</v>
      </c>
      <c r="L1431" s="170">
        <v>12</v>
      </c>
      <c r="M1431" s="402">
        <v>164612</v>
      </c>
      <c r="N1431" s="170">
        <v>1</v>
      </c>
      <c r="O1431" s="170">
        <v>6</v>
      </c>
      <c r="P1431" s="402">
        <v>82306.800000000017</v>
      </c>
    </row>
    <row r="1432" spans="1:16" ht="22.5" x14ac:dyDescent="0.2">
      <c r="A1432" s="406" t="s">
        <v>17736</v>
      </c>
      <c r="B1432" s="406" t="s">
        <v>2595</v>
      </c>
      <c r="C1432" s="170" t="s">
        <v>2594</v>
      </c>
      <c r="D1432" s="405" t="s">
        <v>18622</v>
      </c>
      <c r="E1432" s="404">
        <v>5000</v>
      </c>
      <c r="F1432" s="434">
        <v>29429348</v>
      </c>
      <c r="G1432" s="403" t="s">
        <v>18621</v>
      </c>
      <c r="H1432" s="170" t="s">
        <v>2753</v>
      </c>
      <c r="I1432" s="170" t="s">
        <v>2602</v>
      </c>
      <c r="J1432" s="155" t="s">
        <v>2753</v>
      </c>
      <c r="K1432" s="170">
        <v>1</v>
      </c>
      <c r="L1432" s="170">
        <v>12</v>
      </c>
      <c r="M1432" s="402">
        <v>62909.25</v>
      </c>
      <c r="N1432" s="170">
        <v>1</v>
      </c>
      <c r="O1432" s="170">
        <v>6</v>
      </c>
      <c r="P1432" s="402">
        <v>31306.799999999996</v>
      </c>
    </row>
    <row r="1433" spans="1:16" ht="22.5" x14ac:dyDescent="0.2">
      <c r="A1433" s="406" t="s">
        <v>17736</v>
      </c>
      <c r="B1433" s="406" t="s">
        <v>2595</v>
      </c>
      <c r="C1433" s="170" t="s">
        <v>2594</v>
      </c>
      <c r="D1433" s="405" t="s">
        <v>6226</v>
      </c>
      <c r="E1433" s="404">
        <v>10000</v>
      </c>
      <c r="F1433" s="434">
        <v>42087247</v>
      </c>
      <c r="G1433" s="403" t="s">
        <v>18620</v>
      </c>
      <c r="H1433" s="170" t="s">
        <v>2661</v>
      </c>
      <c r="I1433" s="170" t="s">
        <v>2602</v>
      </c>
      <c r="J1433" s="155" t="s">
        <v>2661</v>
      </c>
      <c r="K1433" s="170">
        <v>1</v>
      </c>
      <c r="L1433" s="170">
        <v>7</v>
      </c>
      <c r="M1433" s="402">
        <v>68552.39</v>
      </c>
      <c r="N1433" s="170">
        <v>1</v>
      </c>
      <c r="O1433" s="170">
        <v>6</v>
      </c>
      <c r="P1433" s="402">
        <v>61306.8</v>
      </c>
    </row>
    <row r="1434" spans="1:16" ht="22.5" x14ac:dyDescent="0.2">
      <c r="A1434" s="406" t="s">
        <v>17736</v>
      </c>
      <c r="B1434" s="406" t="s">
        <v>2595</v>
      </c>
      <c r="C1434" s="170" t="s">
        <v>2594</v>
      </c>
      <c r="D1434" s="405" t="s">
        <v>18547</v>
      </c>
      <c r="E1434" s="404">
        <v>9000</v>
      </c>
      <c r="F1434" s="434">
        <v>42078657</v>
      </c>
      <c r="G1434" s="403" t="s">
        <v>18619</v>
      </c>
      <c r="H1434" s="170" t="s">
        <v>2627</v>
      </c>
      <c r="I1434" s="170" t="s">
        <v>2602</v>
      </c>
      <c r="J1434" s="155" t="s">
        <v>2627</v>
      </c>
      <c r="K1434" s="170">
        <v>1</v>
      </c>
      <c r="L1434" s="170">
        <v>12</v>
      </c>
      <c r="M1434" s="402">
        <v>110869.18</v>
      </c>
      <c r="N1434" s="170">
        <v>1</v>
      </c>
      <c r="O1434" s="170">
        <v>6</v>
      </c>
      <c r="P1434" s="402">
        <v>55306.8</v>
      </c>
    </row>
    <row r="1435" spans="1:16" ht="22.5" x14ac:dyDescent="0.2">
      <c r="A1435" s="406" t="s">
        <v>17736</v>
      </c>
      <c r="B1435" s="406" t="s">
        <v>2595</v>
      </c>
      <c r="C1435" s="170" t="s">
        <v>2594</v>
      </c>
      <c r="D1435" s="405" t="s">
        <v>18618</v>
      </c>
      <c r="E1435" s="404">
        <v>8000</v>
      </c>
      <c r="F1435" s="434">
        <v>45945234</v>
      </c>
      <c r="G1435" s="403" t="s">
        <v>18617</v>
      </c>
      <c r="H1435" s="170" t="s">
        <v>18616</v>
      </c>
      <c r="I1435" s="170" t="s">
        <v>2602</v>
      </c>
      <c r="J1435" s="155" t="s">
        <v>18616</v>
      </c>
      <c r="K1435" s="170"/>
      <c r="L1435" s="402">
        <v>0</v>
      </c>
      <c r="M1435" s="402"/>
      <c r="N1435" s="170">
        <v>1</v>
      </c>
      <c r="O1435" s="170">
        <v>6</v>
      </c>
      <c r="P1435" s="402">
        <v>47440.130000000005</v>
      </c>
    </row>
    <row r="1436" spans="1:16" ht="22.5" x14ac:dyDescent="0.2">
      <c r="A1436" s="406" t="s">
        <v>17736</v>
      </c>
      <c r="B1436" s="406" t="s">
        <v>2595</v>
      </c>
      <c r="C1436" s="170" t="s">
        <v>2594</v>
      </c>
      <c r="D1436" s="405" t="s">
        <v>18615</v>
      </c>
      <c r="E1436" s="404">
        <v>13500</v>
      </c>
      <c r="F1436" s="434">
        <v>31667318</v>
      </c>
      <c r="G1436" s="403" t="s">
        <v>18614</v>
      </c>
      <c r="H1436" s="170" t="s">
        <v>2753</v>
      </c>
      <c r="I1436" s="170" t="s">
        <v>2602</v>
      </c>
      <c r="J1436" s="155" t="s">
        <v>2753</v>
      </c>
      <c r="K1436" s="170">
        <v>1</v>
      </c>
      <c r="L1436" s="170">
        <v>3</v>
      </c>
      <c r="M1436" s="402">
        <v>41522.449999999997</v>
      </c>
      <c r="N1436" s="170">
        <v>1</v>
      </c>
      <c r="O1436" s="170">
        <v>6</v>
      </c>
      <c r="P1436" s="402">
        <v>82306.800000000017</v>
      </c>
    </row>
    <row r="1437" spans="1:16" ht="22.5" x14ac:dyDescent="0.2">
      <c r="A1437" s="406" t="s">
        <v>17736</v>
      </c>
      <c r="B1437" s="406" t="s">
        <v>2595</v>
      </c>
      <c r="C1437" s="170" t="s">
        <v>2594</v>
      </c>
      <c r="D1437" s="405" t="s">
        <v>18613</v>
      </c>
      <c r="E1437" s="404">
        <v>10000</v>
      </c>
      <c r="F1437" s="434">
        <v>41026958</v>
      </c>
      <c r="G1437" s="403" t="s">
        <v>18612</v>
      </c>
      <c r="H1437" s="170" t="s">
        <v>2768</v>
      </c>
      <c r="I1437" s="170" t="s">
        <v>2602</v>
      </c>
      <c r="J1437" s="155" t="s">
        <v>2768</v>
      </c>
      <c r="K1437" s="170">
        <v>1</v>
      </c>
      <c r="L1437" s="170">
        <v>12</v>
      </c>
      <c r="M1437" s="402">
        <v>122941.2</v>
      </c>
      <c r="N1437" s="170">
        <v>1</v>
      </c>
      <c r="O1437" s="170">
        <v>6</v>
      </c>
      <c r="P1437" s="402">
        <v>60898.47</v>
      </c>
    </row>
    <row r="1438" spans="1:16" ht="22.5" x14ac:dyDescent="0.2">
      <c r="A1438" s="406" t="s">
        <v>17736</v>
      </c>
      <c r="B1438" s="406" t="s">
        <v>2595</v>
      </c>
      <c r="C1438" s="170" t="s">
        <v>2594</v>
      </c>
      <c r="D1438" s="405" t="s">
        <v>18611</v>
      </c>
      <c r="E1438" s="404">
        <v>3500</v>
      </c>
      <c r="F1438" s="434">
        <v>70136980</v>
      </c>
      <c r="G1438" s="403" t="s">
        <v>18610</v>
      </c>
      <c r="H1438" s="170" t="s">
        <v>18609</v>
      </c>
      <c r="I1438" s="170" t="s">
        <v>2589</v>
      </c>
      <c r="J1438" s="155" t="s">
        <v>18609</v>
      </c>
      <c r="K1438" s="170">
        <v>1</v>
      </c>
      <c r="L1438" s="170">
        <v>9</v>
      </c>
      <c r="M1438" s="402">
        <v>32969.31</v>
      </c>
      <c r="N1438" s="170">
        <v>1</v>
      </c>
      <c r="O1438" s="170">
        <v>6</v>
      </c>
      <c r="P1438" s="402">
        <v>19705.419999999998</v>
      </c>
    </row>
    <row r="1439" spans="1:16" ht="22.5" x14ac:dyDescent="0.2">
      <c r="A1439" s="406" t="s">
        <v>17736</v>
      </c>
      <c r="B1439" s="406" t="s">
        <v>2595</v>
      </c>
      <c r="C1439" s="170" t="s">
        <v>2594</v>
      </c>
      <c r="D1439" s="405" t="s">
        <v>17115</v>
      </c>
      <c r="E1439" s="404">
        <v>14000</v>
      </c>
      <c r="F1439" s="434">
        <v>29541265</v>
      </c>
      <c r="G1439" s="403" t="s">
        <v>18608</v>
      </c>
      <c r="H1439" s="170">
        <v>0</v>
      </c>
      <c r="I1439" s="170">
        <v>0</v>
      </c>
      <c r="J1439" s="155">
        <v>0</v>
      </c>
      <c r="K1439" s="170">
        <v>1</v>
      </c>
      <c r="L1439" s="170">
        <v>4</v>
      </c>
      <c r="M1439" s="402">
        <v>57296.6</v>
      </c>
      <c r="N1439" s="170">
        <v>1</v>
      </c>
      <c r="O1439" s="170">
        <v>6</v>
      </c>
      <c r="P1439" s="402">
        <v>85306.800000000017</v>
      </c>
    </row>
    <row r="1440" spans="1:16" ht="22.5" x14ac:dyDescent="0.2">
      <c r="A1440" s="406" t="s">
        <v>17736</v>
      </c>
      <c r="B1440" s="406" t="s">
        <v>2595</v>
      </c>
      <c r="C1440" s="170" t="s">
        <v>2594</v>
      </c>
      <c r="D1440" s="405" t="s">
        <v>18607</v>
      </c>
      <c r="E1440" s="404">
        <v>11000</v>
      </c>
      <c r="F1440" s="434">
        <v>4436050</v>
      </c>
      <c r="G1440" s="403" t="s">
        <v>18606</v>
      </c>
      <c r="H1440" s="170" t="s">
        <v>6299</v>
      </c>
      <c r="I1440" s="155" t="s">
        <v>7458</v>
      </c>
      <c r="J1440" s="155" t="s">
        <v>6299</v>
      </c>
      <c r="K1440" s="170">
        <v>1</v>
      </c>
      <c r="L1440" s="170">
        <v>11</v>
      </c>
      <c r="M1440" s="402">
        <v>121816.20999999999</v>
      </c>
      <c r="N1440" s="170"/>
      <c r="O1440" s="402">
        <v>0</v>
      </c>
      <c r="P1440" s="402"/>
    </row>
    <row r="1441" spans="1:16" ht="22.5" x14ac:dyDescent="0.2">
      <c r="A1441" s="406" t="s">
        <v>17736</v>
      </c>
      <c r="B1441" s="406" t="s">
        <v>2595</v>
      </c>
      <c r="C1441" s="170" t="s">
        <v>2594</v>
      </c>
      <c r="D1441" s="405" t="s">
        <v>18605</v>
      </c>
      <c r="E1441" s="404">
        <v>8000</v>
      </c>
      <c r="F1441" s="434">
        <v>45131542</v>
      </c>
      <c r="G1441" s="403" t="s">
        <v>18604</v>
      </c>
      <c r="H1441" s="170" t="s">
        <v>2692</v>
      </c>
      <c r="I1441" s="170" t="s">
        <v>2602</v>
      </c>
      <c r="J1441" s="155" t="s">
        <v>2692</v>
      </c>
      <c r="K1441" s="170">
        <v>1</v>
      </c>
      <c r="L1441" s="170">
        <v>6</v>
      </c>
      <c r="M1441" s="402">
        <v>46178.23</v>
      </c>
      <c r="N1441" s="170">
        <v>1</v>
      </c>
      <c r="O1441" s="170">
        <v>6</v>
      </c>
      <c r="P1441" s="402">
        <v>49306.8</v>
      </c>
    </row>
    <row r="1442" spans="1:16" ht="22.5" x14ac:dyDescent="0.2">
      <c r="A1442" s="406" t="s">
        <v>17736</v>
      </c>
      <c r="B1442" s="406" t="s">
        <v>2595</v>
      </c>
      <c r="C1442" s="170" t="s">
        <v>2594</v>
      </c>
      <c r="D1442" s="405" t="s">
        <v>18603</v>
      </c>
      <c r="E1442" s="404">
        <v>7500</v>
      </c>
      <c r="F1442" s="434">
        <v>9900832</v>
      </c>
      <c r="G1442" s="403" t="s">
        <v>18602</v>
      </c>
      <c r="H1442" s="170" t="s">
        <v>2661</v>
      </c>
      <c r="I1442" s="170" t="s">
        <v>2602</v>
      </c>
      <c r="J1442" s="155" t="s">
        <v>2661</v>
      </c>
      <c r="K1442" s="170">
        <v>1</v>
      </c>
      <c r="L1442" s="170">
        <v>12</v>
      </c>
      <c r="M1442" s="402">
        <v>92986.68</v>
      </c>
      <c r="N1442" s="170">
        <v>1</v>
      </c>
      <c r="O1442" s="170">
        <v>6</v>
      </c>
      <c r="P1442" s="402">
        <v>46306.8</v>
      </c>
    </row>
    <row r="1443" spans="1:16" ht="22.5" x14ac:dyDescent="0.2">
      <c r="A1443" s="406" t="s">
        <v>17736</v>
      </c>
      <c r="B1443" s="406" t="s">
        <v>2595</v>
      </c>
      <c r="C1443" s="170" t="s">
        <v>2594</v>
      </c>
      <c r="D1443" s="405" t="s">
        <v>18601</v>
      </c>
      <c r="E1443" s="404">
        <v>4000</v>
      </c>
      <c r="F1443" s="434">
        <v>70000579</v>
      </c>
      <c r="G1443" s="403" t="s">
        <v>18600</v>
      </c>
      <c r="H1443" s="170" t="s">
        <v>2897</v>
      </c>
      <c r="I1443" s="170" t="s">
        <v>2589</v>
      </c>
      <c r="J1443" s="155" t="s">
        <v>2897</v>
      </c>
      <c r="K1443" s="170">
        <v>1</v>
      </c>
      <c r="L1443" s="170">
        <v>1</v>
      </c>
      <c r="M1443" s="402">
        <v>3274.15</v>
      </c>
      <c r="N1443" s="170">
        <v>1</v>
      </c>
      <c r="O1443" s="170">
        <v>6</v>
      </c>
      <c r="P1443" s="402">
        <v>25306.799999999996</v>
      </c>
    </row>
    <row r="1444" spans="1:16" ht="22.5" x14ac:dyDescent="0.2">
      <c r="A1444" s="406" t="s">
        <v>17736</v>
      </c>
      <c r="B1444" s="406" t="s">
        <v>2595</v>
      </c>
      <c r="C1444" s="170" t="s">
        <v>2594</v>
      </c>
      <c r="D1444" s="405" t="s">
        <v>18599</v>
      </c>
      <c r="E1444" s="404">
        <v>7000</v>
      </c>
      <c r="F1444" s="434">
        <v>73048482</v>
      </c>
      <c r="G1444" s="403" t="s">
        <v>18598</v>
      </c>
      <c r="H1444" s="170" t="s">
        <v>2661</v>
      </c>
      <c r="I1444" s="170" t="s">
        <v>2602</v>
      </c>
      <c r="J1444" s="155" t="s">
        <v>2661</v>
      </c>
      <c r="K1444" s="170">
        <v>1</v>
      </c>
      <c r="L1444" s="170">
        <v>6</v>
      </c>
      <c r="M1444" s="402">
        <v>44751.32</v>
      </c>
      <c r="N1444" s="170">
        <v>1</v>
      </c>
      <c r="O1444" s="170">
        <v>6</v>
      </c>
      <c r="P1444" s="402">
        <v>43199.86</v>
      </c>
    </row>
    <row r="1445" spans="1:16" ht="22.5" x14ac:dyDescent="0.2">
      <c r="A1445" s="406" t="s">
        <v>17736</v>
      </c>
      <c r="B1445" s="406" t="s">
        <v>2595</v>
      </c>
      <c r="C1445" s="170" t="s">
        <v>2594</v>
      </c>
      <c r="D1445" s="405" t="s">
        <v>18597</v>
      </c>
      <c r="E1445" s="404">
        <v>12000</v>
      </c>
      <c r="F1445" s="434">
        <v>6765529</v>
      </c>
      <c r="G1445" s="403" t="s">
        <v>18596</v>
      </c>
      <c r="H1445" s="170" t="s">
        <v>17815</v>
      </c>
      <c r="I1445" s="170" t="s">
        <v>2589</v>
      </c>
      <c r="J1445" s="155" t="s">
        <v>17815</v>
      </c>
      <c r="K1445" s="170"/>
      <c r="L1445" s="402">
        <v>0</v>
      </c>
      <c r="M1445" s="402"/>
      <c r="N1445" s="170">
        <v>1</v>
      </c>
      <c r="O1445" s="170">
        <v>6</v>
      </c>
      <c r="P1445" s="402">
        <v>71306.8</v>
      </c>
    </row>
    <row r="1446" spans="1:16" ht="22.5" x14ac:dyDescent="0.2">
      <c r="A1446" s="406" t="s">
        <v>17736</v>
      </c>
      <c r="B1446" s="406" t="s">
        <v>2595</v>
      </c>
      <c r="C1446" s="170" t="s">
        <v>2594</v>
      </c>
      <c r="D1446" s="405" t="s">
        <v>18595</v>
      </c>
      <c r="E1446" s="404">
        <v>8000</v>
      </c>
      <c r="F1446" s="434">
        <v>44724996</v>
      </c>
      <c r="G1446" s="403" t="s">
        <v>18594</v>
      </c>
      <c r="H1446" s="170" t="s">
        <v>18300</v>
      </c>
      <c r="I1446" s="170" t="s">
        <v>2602</v>
      </c>
      <c r="J1446" s="155" t="s">
        <v>18300</v>
      </c>
      <c r="K1446" s="170">
        <v>1</v>
      </c>
      <c r="L1446" s="170">
        <v>12</v>
      </c>
      <c r="M1446" s="402">
        <v>98949.24</v>
      </c>
      <c r="N1446" s="170">
        <v>1</v>
      </c>
      <c r="O1446" s="170">
        <v>6</v>
      </c>
      <c r="P1446" s="402">
        <v>49306.8</v>
      </c>
    </row>
    <row r="1447" spans="1:16" ht="22.5" x14ac:dyDescent="0.2">
      <c r="A1447" s="406" t="s">
        <v>17736</v>
      </c>
      <c r="B1447" s="406" t="s">
        <v>2595</v>
      </c>
      <c r="C1447" s="170" t="s">
        <v>2594</v>
      </c>
      <c r="D1447" s="405" t="s">
        <v>18593</v>
      </c>
      <c r="E1447" s="404">
        <v>3000</v>
      </c>
      <c r="F1447" s="434">
        <v>41944718</v>
      </c>
      <c r="G1447" s="403" t="s">
        <v>18592</v>
      </c>
      <c r="H1447" s="170" t="s">
        <v>2753</v>
      </c>
      <c r="I1447" s="170" t="s">
        <v>2602</v>
      </c>
      <c r="J1447" s="155" t="s">
        <v>2753</v>
      </c>
      <c r="K1447" s="170">
        <v>1</v>
      </c>
      <c r="L1447" s="170">
        <v>12</v>
      </c>
      <c r="M1447" s="402">
        <v>38813.370000000003</v>
      </c>
      <c r="N1447" s="170">
        <v>1</v>
      </c>
      <c r="O1447" s="170">
        <v>6</v>
      </c>
      <c r="P1447" s="402">
        <v>19306.8</v>
      </c>
    </row>
    <row r="1448" spans="1:16" ht="22.5" x14ac:dyDescent="0.2">
      <c r="A1448" s="406" t="s">
        <v>17736</v>
      </c>
      <c r="B1448" s="406" t="s">
        <v>2595</v>
      </c>
      <c r="C1448" s="170" t="s">
        <v>2594</v>
      </c>
      <c r="D1448" s="405" t="s">
        <v>18591</v>
      </c>
      <c r="E1448" s="404">
        <v>2500</v>
      </c>
      <c r="F1448" s="434">
        <v>40215522</v>
      </c>
      <c r="G1448" s="403" t="s">
        <v>18590</v>
      </c>
      <c r="H1448" s="170" t="s">
        <v>3386</v>
      </c>
      <c r="I1448" s="170" t="s">
        <v>17747</v>
      </c>
      <c r="J1448" s="155" t="s">
        <v>3386</v>
      </c>
      <c r="K1448" s="170">
        <v>1</v>
      </c>
      <c r="L1448" s="170">
        <v>12</v>
      </c>
      <c r="M1448" s="402">
        <v>32988.58</v>
      </c>
      <c r="N1448" s="170">
        <v>1</v>
      </c>
      <c r="O1448" s="170">
        <v>6</v>
      </c>
      <c r="P1448" s="402">
        <v>16306.8</v>
      </c>
    </row>
    <row r="1449" spans="1:16" ht="22.5" x14ac:dyDescent="0.2">
      <c r="A1449" s="406" t="s">
        <v>17736</v>
      </c>
      <c r="B1449" s="406" t="s">
        <v>2595</v>
      </c>
      <c r="C1449" s="170" t="s">
        <v>2594</v>
      </c>
      <c r="D1449" s="405" t="s">
        <v>18589</v>
      </c>
      <c r="E1449" s="404">
        <v>8000</v>
      </c>
      <c r="F1449" s="434">
        <v>41480716</v>
      </c>
      <c r="G1449" s="403" t="s">
        <v>18588</v>
      </c>
      <c r="H1449" s="170" t="s">
        <v>2897</v>
      </c>
      <c r="I1449" s="170" t="s">
        <v>2602</v>
      </c>
      <c r="J1449" s="155" t="s">
        <v>2897</v>
      </c>
      <c r="K1449" s="170"/>
      <c r="L1449" s="402">
        <v>0</v>
      </c>
      <c r="M1449" s="402"/>
      <c r="N1449" s="170">
        <v>1</v>
      </c>
      <c r="O1449" s="170">
        <v>2</v>
      </c>
      <c r="P1449" s="402">
        <v>12168.93</v>
      </c>
    </row>
    <row r="1450" spans="1:16" ht="22.5" x14ac:dyDescent="0.2">
      <c r="A1450" s="406" t="s">
        <v>17736</v>
      </c>
      <c r="B1450" s="406" t="s">
        <v>2595</v>
      </c>
      <c r="C1450" s="170" t="s">
        <v>2594</v>
      </c>
      <c r="D1450" s="405" t="s">
        <v>18587</v>
      </c>
      <c r="E1450" s="404">
        <v>3000</v>
      </c>
      <c r="F1450" s="434">
        <v>70037722</v>
      </c>
      <c r="G1450" s="403" t="s">
        <v>18586</v>
      </c>
      <c r="H1450" s="170" t="s">
        <v>2897</v>
      </c>
      <c r="I1450" s="170" t="s">
        <v>2589</v>
      </c>
      <c r="J1450" s="155" t="s">
        <v>2897</v>
      </c>
      <c r="K1450" s="170"/>
      <c r="L1450" s="402">
        <v>0</v>
      </c>
      <c r="M1450" s="402"/>
      <c r="N1450" s="170">
        <v>1</v>
      </c>
      <c r="O1450" s="170">
        <v>6</v>
      </c>
      <c r="P1450" s="402">
        <v>18806.8</v>
      </c>
    </row>
    <row r="1451" spans="1:16" ht="22.5" x14ac:dyDescent="0.2">
      <c r="A1451" s="406" t="s">
        <v>17736</v>
      </c>
      <c r="B1451" s="406" t="s">
        <v>2595</v>
      </c>
      <c r="C1451" s="170" t="s">
        <v>2594</v>
      </c>
      <c r="D1451" s="405" t="s">
        <v>18585</v>
      </c>
      <c r="E1451" s="404">
        <v>6000</v>
      </c>
      <c r="F1451" s="434">
        <v>19896604</v>
      </c>
      <c r="G1451" s="403" t="s">
        <v>18584</v>
      </c>
      <c r="H1451" s="170" t="s">
        <v>2661</v>
      </c>
      <c r="I1451" s="170" t="s">
        <v>2602</v>
      </c>
      <c r="J1451" s="155" t="s">
        <v>2661</v>
      </c>
      <c r="K1451" s="170">
        <v>1</v>
      </c>
      <c r="L1451" s="170">
        <v>12</v>
      </c>
      <c r="M1451" s="402">
        <v>82767.349999999991</v>
      </c>
      <c r="N1451" s="170">
        <v>1</v>
      </c>
      <c r="O1451" s="170">
        <v>6</v>
      </c>
      <c r="P1451" s="402">
        <v>37306.800000000003</v>
      </c>
    </row>
    <row r="1452" spans="1:16" ht="22.5" x14ac:dyDescent="0.2">
      <c r="A1452" s="406" t="s">
        <v>17736</v>
      </c>
      <c r="B1452" s="406" t="s">
        <v>2595</v>
      </c>
      <c r="C1452" s="170" t="s">
        <v>2594</v>
      </c>
      <c r="D1452" s="405" t="s">
        <v>18583</v>
      </c>
      <c r="E1452" s="404">
        <v>5500</v>
      </c>
      <c r="F1452" s="434">
        <v>10516528</v>
      </c>
      <c r="G1452" s="403" t="s">
        <v>18582</v>
      </c>
      <c r="H1452" s="170" t="s">
        <v>18029</v>
      </c>
      <c r="I1452" s="170" t="s">
        <v>2602</v>
      </c>
      <c r="J1452" s="155" t="s">
        <v>18029</v>
      </c>
      <c r="K1452" s="170">
        <v>1</v>
      </c>
      <c r="L1452" s="170">
        <v>12</v>
      </c>
      <c r="M1452" s="402">
        <v>68989.42</v>
      </c>
      <c r="N1452" s="170">
        <v>1</v>
      </c>
      <c r="O1452" s="170">
        <v>6</v>
      </c>
      <c r="P1452" s="402">
        <v>34306.800000000003</v>
      </c>
    </row>
    <row r="1453" spans="1:16" ht="22.5" x14ac:dyDescent="0.2">
      <c r="A1453" s="406" t="s">
        <v>17736</v>
      </c>
      <c r="B1453" s="406" t="s">
        <v>2595</v>
      </c>
      <c r="C1453" s="170" t="s">
        <v>2594</v>
      </c>
      <c r="D1453" s="405" t="s">
        <v>18581</v>
      </c>
      <c r="E1453" s="404">
        <v>10000</v>
      </c>
      <c r="F1453" s="434">
        <v>22506963</v>
      </c>
      <c r="G1453" s="403" t="s">
        <v>18580</v>
      </c>
      <c r="H1453" s="170" t="s">
        <v>2661</v>
      </c>
      <c r="I1453" s="170" t="s">
        <v>2602</v>
      </c>
      <c r="J1453" s="155" t="s">
        <v>2661</v>
      </c>
      <c r="K1453" s="170"/>
      <c r="L1453" s="402">
        <v>0</v>
      </c>
      <c r="M1453" s="402"/>
      <c r="N1453" s="170">
        <v>1</v>
      </c>
      <c r="O1453" s="170">
        <v>6</v>
      </c>
      <c r="P1453" s="402">
        <v>58973.470000000008</v>
      </c>
    </row>
    <row r="1454" spans="1:16" ht="22.5" x14ac:dyDescent="0.2">
      <c r="A1454" s="406" t="s">
        <v>17736</v>
      </c>
      <c r="B1454" s="406" t="s">
        <v>2595</v>
      </c>
      <c r="C1454" s="170" t="s">
        <v>2594</v>
      </c>
      <c r="D1454" s="405" t="s">
        <v>18331</v>
      </c>
      <c r="E1454" s="404">
        <v>10000</v>
      </c>
      <c r="F1454" s="434">
        <v>10661643</v>
      </c>
      <c r="G1454" s="403" t="s">
        <v>18579</v>
      </c>
      <c r="H1454" s="170" t="s">
        <v>2597</v>
      </c>
      <c r="I1454" s="170" t="s">
        <v>2602</v>
      </c>
      <c r="J1454" s="155" t="s">
        <v>2597</v>
      </c>
      <c r="K1454" s="170">
        <v>1</v>
      </c>
      <c r="L1454" s="170">
        <v>12</v>
      </c>
      <c r="M1454" s="402">
        <v>122989.8</v>
      </c>
      <c r="N1454" s="170">
        <v>1</v>
      </c>
      <c r="O1454" s="170">
        <v>6</v>
      </c>
      <c r="P1454" s="402">
        <v>61306.8</v>
      </c>
    </row>
    <row r="1455" spans="1:16" ht="22.5" x14ac:dyDescent="0.2">
      <c r="A1455" s="406" t="s">
        <v>17736</v>
      </c>
      <c r="B1455" s="406" t="s">
        <v>2595</v>
      </c>
      <c r="C1455" s="170" t="s">
        <v>2594</v>
      </c>
      <c r="D1455" s="405" t="s">
        <v>18578</v>
      </c>
      <c r="E1455" s="404">
        <v>7000</v>
      </c>
      <c r="F1455" s="434">
        <v>8554942</v>
      </c>
      <c r="G1455" s="403" t="s">
        <v>18577</v>
      </c>
      <c r="H1455" s="170" t="s">
        <v>2597</v>
      </c>
      <c r="I1455" s="170" t="s">
        <v>2602</v>
      </c>
      <c r="J1455" s="155" t="s">
        <v>2597</v>
      </c>
      <c r="K1455" s="170">
        <v>1</v>
      </c>
      <c r="L1455" s="170">
        <v>12</v>
      </c>
      <c r="M1455" s="402">
        <v>86970.36</v>
      </c>
      <c r="N1455" s="170">
        <v>1</v>
      </c>
      <c r="O1455" s="170">
        <v>6</v>
      </c>
      <c r="P1455" s="402">
        <v>43306.8</v>
      </c>
    </row>
    <row r="1456" spans="1:16" ht="22.5" x14ac:dyDescent="0.2">
      <c r="A1456" s="406" t="s">
        <v>17736</v>
      </c>
      <c r="B1456" s="406" t="s">
        <v>2595</v>
      </c>
      <c r="C1456" s="170" t="s">
        <v>2594</v>
      </c>
      <c r="D1456" s="405" t="s">
        <v>18576</v>
      </c>
      <c r="E1456" s="404">
        <v>3000</v>
      </c>
      <c r="F1456" s="434">
        <v>46073035</v>
      </c>
      <c r="G1456" s="403" t="s">
        <v>18575</v>
      </c>
      <c r="H1456" s="170" t="s">
        <v>3375</v>
      </c>
      <c r="I1456" s="170" t="s">
        <v>2602</v>
      </c>
      <c r="J1456" s="155" t="s">
        <v>3375</v>
      </c>
      <c r="K1456" s="170">
        <v>1</v>
      </c>
      <c r="L1456" s="170">
        <v>12</v>
      </c>
      <c r="M1456" s="402">
        <v>38889.82</v>
      </c>
      <c r="N1456" s="170">
        <v>1</v>
      </c>
      <c r="O1456" s="170">
        <v>6</v>
      </c>
      <c r="P1456" s="402">
        <v>19306.8</v>
      </c>
    </row>
    <row r="1457" spans="1:16" ht="22.5" x14ac:dyDescent="0.2">
      <c r="A1457" s="406" t="s">
        <v>17736</v>
      </c>
      <c r="B1457" s="406" t="s">
        <v>2595</v>
      </c>
      <c r="C1457" s="170" t="s">
        <v>2594</v>
      </c>
      <c r="D1457" s="405" t="s">
        <v>18574</v>
      </c>
      <c r="E1457" s="404">
        <v>6000</v>
      </c>
      <c r="F1457" s="434">
        <v>46184033</v>
      </c>
      <c r="G1457" s="403" t="s">
        <v>18573</v>
      </c>
      <c r="H1457" s="170" t="s">
        <v>17926</v>
      </c>
      <c r="I1457" s="170" t="s">
        <v>2589</v>
      </c>
      <c r="J1457" s="155" t="s">
        <v>17926</v>
      </c>
      <c r="K1457" s="170">
        <v>1</v>
      </c>
      <c r="L1457" s="170">
        <v>12</v>
      </c>
      <c r="M1457" s="402">
        <v>74347.66</v>
      </c>
      <c r="N1457" s="170">
        <v>1</v>
      </c>
      <c r="O1457" s="170">
        <v>6</v>
      </c>
      <c r="P1457" s="402">
        <v>37306.800000000003</v>
      </c>
    </row>
    <row r="1458" spans="1:16" ht="22.5" x14ac:dyDescent="0.2">
      <c r="A1458" s="406" t="s">
        <v>17736</v>
      </c>
      <c r="B1458" s="406" t="s">
        <v>2595</v>
      </c>
      <c r="C1458" s="170" t="s">
        <v>2594</v>
      </c>
      <c r="D1458" s="405" t="s">
        <v>4803</v>
      </c>
      <c r="E1458" s="404">
        <v>3000</v>
      </c>
      <c r="F1458" s="434">
        <v>70746461</v>
      </c>
      <c r="G1458" s="403" t="s">
        <v>18572</v>
      </c>
      <c r="H1458" s="170" t="s">
        <v>4810</v>
      </c>
      <c r="I1458" s="155" t="s">
        <v>7458</v>
      </c>
      <c r="J1458" s="155" t="s">
        <v>4810</v>
      </c>
      <c r="K1458" s="170">
        <v>1</v>
      </c>
      <c r="L1458" s="170">
        <v>1</v>
      </c>
      <c r="M1458" s="402">
        <v>2474.15</v>
      </c>
      <c r="N1458" s="170">
        <v>1</v>
      </c>
      <c r="O1458" s="170">
        <v>4</v>
      </c>
      <c r="P1458" s="402">
        <v>10652.57</v>
      </c>
    </row>
    <row r="1459" spans="1:16" ht="22.5" x14ac:dyDescent="0.2">
      <c r="A1459" s="406" t="s">
        <v>17736</v>
      </c>
      <c r="B1459" s="406" t="s">
        <v>2595</v>
      </c>
      <c r="C1459" s="170" t="s">
        <v>2594</v>
      </c>
      <c r="D1459" s="405" t="s">
        <v>18571</v>
      </c>
      <c r="E1459" s="404">
        <v>12000</v>
      </c>
      <c r="F1459" s="434">
        <v>20107852</v>
      </c>
      <c r="G1459" s="403" t="s">
        <v>18570</v>
      </c>
      <c r="H1459" s="170" t="s">
        <v>3033</v>
      </c>
      <c r="I1459" s="170" t="s">
        <v>2602</v>
      </c>
      <c r="J1459" s="155" t="s">
        <v>3033</v>
      </c>
      <c r="K1459" s="170"/>
      <c r="L1459" s="402">
        <v>0</v>
      </c>
      <c r="M1459" s="402"/>
      <c r="N1459" s="170">
        <v>1</v>
      </c>
      <c r="O1459" s="170">
        <v>6</v>
      </c>
      <c r="P1459" s="402">
        <v>69306.8</v>
      </c>
    </row>
    <row r="1460" spans="1:16" ht="22.5" x14ac:dyDescent="0.2">
      <c r="A1460" s="406" t="s">
        <v>17736</v>
      </c>
      <c r="B1460" s="406" t="s">
        <v>2595</v>
      </c>
      <c r="C1460" s="170" t="s">
        <v>2594</v>
      </c>
      <c r="D1460" s="405" t="s">
        <v>18569</v>
      </c>
      <c r="E1460" s="404">
        <v>10000</v>
      </c>
      <c r="F1460" s="434">
        <v>47006682</v>
      </c>
      <c r="G1460" s="403" t="s">
        <v>18568</v>
      </c>
      <c r="H1460" s="170" t="s">
        <v>4810</v>
      </c>
      <c r="I1460" s="155" t="s">
        <v>7458</v>
      </c>
      <c r="J1460" s="155" t="s">
        <v>4810</v>
      </c>
      <c r="K1460" s="170">
        <v>1</v>
      </c>
      <c r="L1460" s="170">
        <v>2</v>
      </c>
      <c r="M1460" s="402">
        <v>20411.64</v>
      </c>
      <c r="N1460" s="170">
        <v>1</v>
      </c>
      <c r="O1460" s="170">
        <v>0</v>
      </c>
      <c r="P1460" s="402">
        <v>1786.39</v>
      </c>
    </row>
    <row r="1461" spans="1:16" ht="22.5" x14ac:dyDescent="0.2">
      <c r="A1461" s="406" t="s">
        <v>17736</v>
      </c>
      <c r="B1461" s="406" t="s">
        <v>2595</v>
      </c>
      <c r="C1461" s="170" t="s">
        <v>2594</v>
      </c>
      <c r="D1461" s="405" t="s">
        <v>18567</v>
      </c>
      <c r="E1461" s="404">
        <v>6000</v>
      </c>
      <c r="F1461" s="434">
        <v>41046967</v>
      </c>
      <c r="G1461" s="403" t="s">
        <v>18566</v>
      </c>
      <c r="H1461" s="170" t="s">
        <v>3528</v>
      </c>
      <c r="I1461" s="155" t="s">
        <v>6183</v>
      </c>
      <c r="J1461" s="155" t="s">
        <v>3528</v>
      </c>
      <c r="K1461" s="170">
        <v>1</v>
      </c>
      <c r="L1461" s="170">
        <v>1</v>
      </c>
      <c r="M1461" s="402">
        <v>4674.1499999999996</v>
      </c>
      <c r="N1461" s="170"/>
      <c r="O1461" s="402">
        <v>0</v>
      </c>
      <c r="P1461" s="402"/>
    </row>
    <row r="1462" spans="1:16" ht="22.5" x14ac:dyDescent="0.2">
      <c r="A1462" s="406" t="s">
        <v>17736</v>
      </c>
      <c r="B1462" s="406" t="s">
        <v>2595</v>
      </c>
      <c r="C1462" s="170" t="s">
        <v>2594</v>
      </c>
      <c r="D1462" s="405" t="s">
        <v>17939</v>
      </c>
      <c r="E1462" s="404">
        <v>4000</v>
      </c>
      <c r="F1462" s="434">
        <v>47006062</v>
      </c>
      <c r="G1462" s="403" t="s">
        <v>18565</v>
      </c>
      <c r="H1462" s="170" t="s">
        <v>2627</v>
      </c>
      <c r="I1462" s="170" t="s">
        <v>2602</v>
      </c>
      <c r="J1462" s="155" t="s">
        <v>2627</v>
      </c>
      <c r="K1462" s="170">
        <v>1</v>
      </c>
      <c r="L1462" s="170">
        <v>12</v>
      </c>
      <c r="M1462" s="402">
        <v>50989.8</v>
      </c>
      <c r="N1462" s="170">
        <v>1</v>
      </c>
      <c r="O1462" s="170">
        <v>6</v>
      </c>
      <c r="P1462" s="402">
        <v>25306.799999999996</v>
      </c>
    </row>
    <row r="1463" spans="1:16" ht="22.5" x14ac:dyDescent="0.2">
      <c r="A1463" s="406" t="s">
        <v>17736</v>
      </c>
      <c r="B1463" s="406" t="s">
        <v>2595</v>
      </c>
      <c r="C1463" s="170" t="s">
        <v>2594</v>
      </c>
      <c r="D1463" s="405" t="s">
        <v>18059</v>
      </c>
      <c r="E1463" s="404">
        <v>10000</v>
      </c>
      <c r="F1463" s="434">
        <v>45956303</v>
      </c>
      <c r="G1463" s="403" t="s">
        <v>6502</v>
      </c>
      <c r="H1463" s="170" t="s">
        <v>2661</v>
      </c>
      <c r="I1463" s="170" t="s">
        <v>2602</v>
      </c>
      <c r="J1463" s="155" t="s">
        <v>2661</v>
      </c>
      <c r="K1463" s="170">
        <v>1</v>
      </c>
      <c r="L1463" s="170">
        <v>2</v>
      </c>
      <c r="M1463" s="402">
        <v>20411.64</v>
      </c>
      <c r="N1463" s="170">
        <v>1</v>
      </c>
      <c r="O1463" s="170">
        <v>6</v>
      </c>
      <c r="P1463" s="402">
        <v>61306.8</v>
      </c>
    </row>
    <row r="1464" spans="1:16" ht="22.5" x14ac:dyDescent="0.2">
      <c r="A1464" s="406" t="s">
        <v>17736</v>
      </c>
      <c r="B1464" s="406" t="s">
        <v>2595</v>
      </c>
      <c r="C1464" s="170" t="s">
        <v>2594</v>
      </c>
      <c r="D1464" s="405" t="s">
        <v>18564</v>
      </c>
      <c r="E1464" s="404">
        <v>7000</v>
      </c>
      <c r="F1464" s="434">
        <v>72709964</v>
      </c>
      <c r="G1464" s="403" t="s">
        <v>18563</v>
      </c>
      <c r="H1464" s="170" t="s">
        <v>2661</v>
      </c>
      <c r="I1464" s="170" t="s">
        <v>2602</v>
      </c>
      <c r="J1464" s="155" t="s">
        <v>2661</v>
      </c>
      <c r="K1464" s="170"/>
      <c r="L1464" s="402">
        <v>0</v>
      </c>
      <c r="M1464" s="402"/>
      <c r="N1464" s="170">
        <v>1</v>
      </c>
      <c r="O1464" s="170">
        <v>6</v>
      </c>
      <c r="P1464" s="402">
        <v>40973.47</v>
      </c>
    </row>
    <row r="1465" spans="1:16" ht="22.5" x14ac:dyDescent="0.2">
      <c r="A1465" s="406" t="s">
        <v>17736</v>
      </c>
      <c r="B1465" s="406" t="s">
        <v>2595</v>
      </c>
      <c r="C1465" s="170" t="s">
        <v>2594</v>
      </c>
      <c r="D1465" s="405" t="s">
        <v>17869</v>
      </c>
      <c r="E1465" s="404">
        <v>7000</v>
      </c>
      <c r="F1465" s="434">
        <v>41246645</v>
      </c>
      <c r="G1465" s="403" t="s">
        <v>18562</v>
      </c>
      <c r="H1465" s="170" t="s">
        <v>2661</v>
      </c>
      <c r="I1465" s="170" t="s">
        <v>2602</v>
      </c>
      <c r="J1465" s="155" t="s">
        <v>2661</v>
      </c>
      <c r="K1465" s="170"/>
      <c r="L1465" s="402">
        <v>0</v>
      </c>
      <c r="M1465" s="402"/>
      <c r="N1465" s="170">
        <v>1</v>
      </c>
      <c r="O1465" s="170">
        <v>6</v>
      </c>
      <c r="P1465" s="402">
        <v>40973.47</v>
      </c>
    </row>
    <row r="1466" spans="1:16" ht="22.5" x14ac:dyDescent="0.2">
      <c r="A1466" s="406" t="s">
        <v>17736</v>
      </c>
      <c r="B1466" s="406" t="s">
        <v>2595</v>
      </c>
      <c r="C1466" s="170" t="s">
        <v>2594</v>
      </c>
      <c r="D1466" s="405" t="s">
        <v>18561</v>
      </c>
      <c r="E1466" s="404">
        <v>9500</v>
      </c>
      <c r="F1466" s="434">
        <v>20087397</v>
      </c>
      <c r="G1466" s="403" t="s">
        <v>18560</v>
      </c>
      <c r="H1466" s="170" t="s">
        <v>2692</v>
      </c>
      <c r="I1466" s="170" t="s">
        <v>2602</v>
      </c>
      <c r="J1466" s="155" t="s">
        <v>2692</v>
      </c>
      <c r="K1466" s="170"/>
      <c r="L1466" s="402">
        <v>0</v>
      </c>
      <c r="M1466" s="402"/>
      <c r="N1466" s="170">
        <v>1</v>
      </c>
      <c r="O1466" s="170">
        <v>1</v>
      </c>
      <c r="P1466" s="402">
        <v>14052.27</v>
      </c>
    </row>
    <row r="1467" spans="1:16" ht="22.5" x14ac:dyDescent="0.2">
      <c r="A1467" s="406" t="s">
        <v>17736</v>
      </c>
      <c r="B1467" s="406" t="s">
        <v>2595</v>
      </c>
      <c r="C1467" s="170" t="s">
        <v>2594</v>
      </c>
      <c r="D1467" s="405" t="s">
        <v>17779</v>
      </c>
      <c r="E1467" s="404">
        <v>7000</v>
      </c>
      <c r="F1467" s="434">
        <v>40522666</v>
      </c>
      <c r="G1467" s="403" t="s">
        <v>18559</v>
      </c>
      <c r="H1467" s="170" t="s">
        <v>2661</v>
      </c>
      <c r="I1467" s="170" t="s">
        <v>2602</v>
      </c>
      <c r="J1467" s="155" t="s">
        <v>2661</v>
      </c>
      <c r="K1467" s="170">
        <v>1</v>
      </c>
      <c r="L1467" s="170">
        <v>12</v>
      </c>
      <c r="M1467" s="402">
        <v>86492.52</v>
      </c>
      <c r="N1467" s="170">
        <v>1</v>
      </c>
      <c r="O1467" s="170">
        <v>6</v>
      </c>
      <c r="P1467" s="402">
        <v>43306.8</v>
      </c>
    </row>
    <row r="1468" spans="1:16" ht="22.5" x14ac:dyDescent="0.2">
      <c r="A1468" s="406" t="s">
        <v>17736</v>
      </c>
      <c r="B1468" s="406" t="s">
        <v>2595</v>
      </c>
      <c r="C1468" s="170" t="s">
        <v>2594</v>
      </c>
      <c r="D1468" s="405" t="s">
        <v>18558</v>
      </c>
      <c r="E1468" s="404">
        <v>8000</v>
      </c>
      <c r="F1468" s="434">
        <v>40249973</v>
      </c>
      <c r="G1468" s="403" t="s">
        <v>18557</v>
      </c>
      <c r="H1468" s="170" t="s">
        <v>6239</v>
      </c>
      <c r="I1468" s="155" t="s">
        <v>7458</v>
      </c>
      <c r="J1468" s="155" t="s">
        <v>6239</v>
      </c>
      <c r="K1468" s="170">
        <v>1</v>
      </c>
      <c r="L1468" s="170">
        <v>4</v>
      </c>
      <c r="M1468" s="402">
        <v>33600.46</v>
      </c>
      <c r="N1468" s="170"/>
      <c r="O1468" s="402">
        <v>0</v>
      </c>
      <c r="P1468" s="402"/>
    </row>
    <row r="1469" spans="1:16" ht="22.5" x14ac:dyDescent="0.2">
      <c r="A1469" s="406" t="s">
        <v>17736</v>
      </c>
      <c r="B1469" s="406" t="s">
        <v>2595</v>
      </c>
      <c r="C1469" s="170" t="s">
        <v>2594</v>
      </c>
      <c r="D1469" s="405" t="s">
        <v>18556</v>
      </c>
      <c r="E1469" s="404">
        <v>4000</v>
      </c>
      <c r="F1469" s="434">
        <v>10656913</v>
      </c>
      <c r="G1469" s="403" t="s">
        <v>18555</v>
      </c>
      <c r="H1469" s="170" t="s">
        <v>3215</v>
      </c>
      <c r="I1469" s="170" t="s">
        <v>17747</v>
      </c>
      <c r="J1469" s="155" t="s">
        <v>3215</v>
      </c>
      <c r="K1469" s="170">
        <v>1</v>
      </c>
      <c r="L1469" s="170">
        <v>12</v>
      </c>
      <c r="M1469" s="402">
        <v>50989.24</v>
      </c>
      <c r="N1469" s="170">
        <v>1</v>
      </c>
      <c r="O1469" s="170">
        <v>6</v>
      </c>
      <c r="P1469" s="402">
        <v>25306.799999999996</v>
      </c>
    </row>
    <row r="1470" spans="1:16" ht="22.5" x14ac:dyDescent="0.2">
      <c r="A1470" s="406" t="s">
        <v>17736</v>
      </c>
      <c r="B1470" s="406" t="s">
        <v>2595</v>
      </c>
      <c r="C1470" s="170" t="s">
        <v>2594</v>
      </c>
      <c r="D1470" s="405" t="s">
        <v>18554</v>
      </c>
      <c r="E1470" s="404">
        <v>5000</v>
      </c>
      <c r="F1470" s="434">
        <v>46284501</v>
      </c>
      <c r="G1470" s="403" t="s">
        <v>18553</v>
      </c>
      <c r="H1470" s="170" t="s">
        <v>2753</v>
      </c>
      <c r="I1470" s="170" t="s">
        <v>2602</v>
      </c>
      <c r="J1470" s="155" t="s">
        <v>2753</v>
      </c>
      <c r="K1470" s="170">
        <v>1</v>
      </c>
      <c r="L1470" s="170">
        <v>12</v>
      </c>
      <c r="M1470" s="402">
        <v>62989.8</v>
      </c>
      <c r="N1470" s="170">
        <v>1</v>
      </c>
      <c r="O1470" s="170">
        <v>6</v>
      </c>
      <c r="P1470" s="402">
        <v>31306.799999999996</v>
      </c>
    </row>
    <row r="1471" spans="1:16" ht="22.5" x14ac:dyDescent="0.2">
      <c r="A1471" s="406" t="s">
        <v>17736</v>
      </c>
      <c r="B1471" s="406" t="s">
        <v>2595</v>
      </c>
      <c r="C1471" s="170" t="s">
        <v>2594</v>
      </c>
      <c r="D1471" s="405" t="s">
        <v>18552</v>
      </c>
      <c r="E1471" s="404">
        <v>6000</v>
      </c>
      <c r="F1471" s="434">
        <v>1325832</v>
      </c>
      <c r="G1471" s="403" t="s">
        <v>18551</v>
      </c>
      <c r="H1471" s="170" t="s">
        <v>18550</v>
      </c>
      <c r="I1471" s="170" t="s">
        <v>2602</v>
      </c>
      <c r="J1471" s="155" t="s">
        <v>18550</v>
      </c>
      <c r="K1471" s="170">
        <v>1</v>
      </c>
      <c r="L1471" s="170">
        <v>12</v>
      </c>
      <c r="M1471" s="402">
        <v>74989.8</v>
      </c>
      <c r="N1471" s="170">
        <v>1</v>
      </c>
      <c r="O1471" s="170">
        <v>6</v>
      </c>
      <c r="P1471" s="402">
        <v>37306.800000000003</v>
      </c>
    </row>
    <row r="1472" spans="1:16" ht="22.5" x14ac:dyDescent="0.2">
      <c r="A1472" s="406" t="s">
        <v>17736</v>
      </c>
      <c r="B1472" s="406" t="s">
        <v>2595</v>
      </c>
      <c r="C1472" s="170" t="s">
        <v>2594</v>
      </c>
      <c r="D1472" s="405" t="s">
        <v>18549</v>
      </c>
      <c r="E1472" s="404">
        <v>8000</v>
      </c>
      <c r="F1472" s="434">
        <v>44246465</v>
      </c>
      <c r="G1472" s="403" t="s">
        <v>18548</v>
      </c>
      <c r="H1472" s="170" t="s">
        <v>2715</v>
      </c>
      <c r="I1472" s="170" t="s">
        <v>2602</v>
      </c>
      <c r="J1472" s="155" t="s">
        <v>2715</v>
      </c>
      <c r="K1472" s="170">
        <v>1</v>
      </c>
      <c r="L1472" s="170">
        <v>12</v>
      </c>
      <c r="M1472" s="402">
        <v>98080.29</v>
      </c>
      <c r="N1472" s="170">
        <v>1</v>
      </c>
      <c r="O1472" s="170">
        <v>6</v>
      </c>
      <c r="P1472" s="402">
        <v>49306.8</v>
      </c>
    </row>
    <row r="1473" spans="1:16" ht="22.5" x14ac:dyDescent="0.2">
      <c r="A1473" s="406" t="s">
        <v>17736</v>
      </c>
      <c r="B1473" s="406" t="s">
        <v>2595</v>
      </c>
      <c r="C1473" s="170" t="s">
        <v>2594</v>
      </c>
      <c r="D1473" s="405" t="s">
        <v>18547</v>
      </c>
      <c r="E1473" s="404">
        <v>9000</v>
      </c>
      <c r="F1473" s="434">
        <v>22401472</v>
      </c>
      <c r="G1473" s="403" t="s">
        <v>18546</v>
      </c>
      <c r="H1473" s="170" t="s">
        <v>2627</v>
      </c>
      <c r="I1473" s="170" t="s">
        <v>2602</v>
      </c>
      <c r="J1473" s="155" t="s">
        <v>2627</v>
      </c>
      <c r="K1473" s="170">
        <v>1</v>
      </c>
      <c r="L1473" s="170">
        <v>12</v>
      </c>
      <c r="M1473" s="402">
        <v>110989.18</v>
      </c>
      <c r="N1473" s="170">
        <v>1</v>
      </c>
      <c r="O1473" s="170">
        <v>6</v>
      </c>
      <c r="P1473" s="402">
        <v>55306.8</v>
      </c>
    </row>
    <row r="1474" spans="1:16" ht="22.5" x14ac:dyDescent="0.2">
      <c r="A1474" s="406" t="s">
        <v>17736</v>
      </c>
      <c r="B1474" s="406" t="s">
        <v>2595</v>
      </c>
      <c r="C1474" s="170" t="s">
        <v>2594</v>
      </c>
      <c r="D1474" s="405" t="s">
        <v>18545</v>
      </c>
      <c r="E1474" s="404">
        <v>8000</v>
      </c>
      <c r="F1474" s="434">
        <v>42153040</v>
      </c>
      <c r="G1474" s="403" t="s">
        <v>18544</v>
      </c>
      <c r="H1474" s="170" t="s">
        <v>18543</v>
      </c>
      <c r="I1474" s="170" t="s">
        <v>2589</v>
      </c>
      <c r="J1474" s="155" t="s">
        <v>18543</v>
      </c>
      <c r="K1474" s="170">
        <v>1</v>
      </c>
      <c r="L1474" s="170">
        <v>12</v>
      </c>
      <c r="M1474" s="402">
        <v>98857.02</v>
      </c>
      <c r="N1474" s="170">
        <v>1</v>
      </c>
      <c r="O1474" s="170">
        <v>6</v>
      </c>
      <c r="P1474" s="402">
        <v>49306.8</v>
      </c>
    </row>
    <row r="1475" spans="1:16" ht="22.5" x14ac:dyDescent="0.2">
      <c r="A1475" s="406" t="s">
        <v>17736</v>
      </c>
      <c r="B1475" s="406" t="s">
        <v>2595</v>
      </c>
      <c r="C1475" s="170" t="s">
        <v>2594</v>
      </c>
      <c r="D1475" s="405" t="s">
        <v>18542</v>
      </c>
      <c r="E1475" s="404">
        <v>7000</v>
      </c>
      <c r="F1475" s="434">
        <v>31180353</v>
      </c>
      <c r="G1475" s="403" t="s">
        <v>18541</v>
      </c>
      <c r="H1475" s="170" t="s">
        <v>18540</v>
      </c>
      <c r="I1475" s="170" t="s">
        <v>2602</v>
      </c>
      <c r="J1475" s="155" t="s">
        <v>18540</v>
      </c>
      <c r="K1475" s="170">
        <v>1</v>
      </c>
      <c r="L1475" s="170">
        <v>12</v>
      </c>
      <c r="M1475" s="402">
        <v>86887.72</v>
      </c>
      <c r="N1475" s="170">
        <v>1</v>
      </c>
      <c r="O1475" s="170">
        <v>6</v>
      </c>
      <c r="P1475" s="402">
        <v>43306.8</v>
      </c>
    </row>
    <row r="1476" spans="1:16" ht="22.5" x14ac:dyDescent="0.2">
      <c r="A1476" s="406" t="s">
        <v>17736</v>
      </c>
      <c r="B1476" s="406" t="s">
        <v>2595</v>
      </c>
      <c r="C1476" s="170" t="s">
        <v>2594</v>
      </c>
      <c r="D1476" s="405" t="s">
        <v>18539</v>
      </c>
      <c r="E1476" s="404">
        <v>2500</v>
      </c>
      <c r="F1476" s="434">
        <v>10760971</v>
      </c>
      <c r="G1476" s="403" t="s">
        <v>18538</v>
      </c>
      <c r="H1476" s="170" t="s">
        <v>3215</v>
      </c>
      <c r="I1476" s="170" t="s">
        <v>17747</v>
      </c>
      <c r="J1476" s="155" t="s">
        <v>3215</v>
      </c>
      <c r="K1476" s="170">
        <v>1</v>
      </c>
      <c r="L1476" s="170">
        <v>12</v>
      </c>
      <c r="M1476" s="402">
        <v>32950.04</v>
      </c>
      <c r="N1476" s="170">
        <v>1</v>
      </c>
      <c r="O1476" s="170">
        <v>6</v>
      </c>
      <c r="P1476" s="402">
        <v>16306.8</v>
      </c>
    </row>
    <row r="1477" spans="1:16" ht="22.5" x14ac:dyDescent="0.2">
      <c r="A1477" s="406" t="s">
        <v>17736</v>
      </c>
      <c r="B1477" s="406" t="s">
        <v>2595</v>
      </c>
      <c r="C1477" s="170" t="s">
        <v>2594</v>
      </c>
      <c r="D1477" s="405" t="s">
        <v>17866</v>
      </c>
      <c r="E1477" s="404">
        <v>4700</v>
      </c>
      <c r="F1477" s="434">
        <v>9707459</v>
      </c>
      <c r="G1477" s="403" t="s">
        <v>18537</v>
      </c>
      <c r="H1477" s="170" t="s">
        <v>2597</v>
      </c>
      <c r="I1477" s="170" t="s">
        <v>2602</v>
      </c>
      <c r="J1477" s="155" t="s">
        <v>2597</v>
      </c>
      <c r="K1477" s="170">
        <v>1</v>
      </c>
      <c r="L1477" s="170">
        <v>12</v>
      </c>
      <c r="M1477" s="402">
        <v>58648.55</v>
      </c>
      <c r="N1477" s="170">
        <v>1</v>
      </c>
      <c r="O1477" s="170">
        <v>6</v>
      </c>
      <c r="P1477" s="402">
        <v>29506.799999999996</v>
      </c>
    </row>
    <row r="1478" spans="1:16" ht="22.5" x14ac:dyDescent="0.2">
      <c r="A1478" s="406" t="s">
        <v>17736</v>
      </c>
      <c r="B1478" s="406" t="s">
        <v>2595</v>
      </c>
      <c r="C1478" s="170" t="s">
        <v>2594</v>
      </c>
      <c r="D1478" s="405" t="s">
        <v>18536</v>
      </c>
      <c r="E1478" s="404">
        <v>8500</v>
      </c>
      <c r="F1478" s="434">
        <v>44484948</v>
      </c>
      <c r="G1478" s="403" t="s">
        <v>18535</v>
      </c>
      <c r="H1478" s="170" t="s">
        <v>18534</v>
      </c>
      <c r="I1478" s="170" t="s">
        <v>2602</v>
      </c>
      <c r="J1478" s="155" t="s">
        <v>18534</v>
      </c>
      <c r="K1478" s="170">
        <v>1</v>
      </c>
      <c r="L1478" s="170">
        <v>12</v>
      </c>
      <c r="M1478" s="402">
        <v>98238.96</v>
      </c>
      <c r="N1478" s="170">
        <v>1</v>
      </c>
      <c r="O1478" s="170">
        <v>6</v>
      </c>
      <c r="P1478" s="402">
        <v>52306.8</v>
      </c>
    </row>
    <row r="1479" spans="1:16" ht="22.5" x14ac:dyDescent="0.2">
      <c r="A1479" s="406" t="s">
        <v>17736</v>
      </c>
      <c r="B1479" s="406" t="s">
        <v>2595</v>
      </c>
      <c r="C1479" s="170" t="s">
        <v>2594</v>
      </c>
      <c r="D1479" s="405" t="s">
        <v>18533</v>
      </c>
      <c r="E1479" s="404">
        <v>8000</v>
      </c>
      <c r="F1479" s="434">
        <v>46108657</v>
      </c>
      <c r="G1479" s="403" t="s">
        <v>18532</v>
      </c>
      <c r="H1479" s="170" t="s">
        <v>2753</v>
      </c>
      <c r="I1479" s="170" t="s">
        <v>2602</v>
      </c>
      <c r="J1479" s="155" t="s">
        <v>2753</v>
      </c>
      <c r="K1479" s="170">
        <v>1</v>
      </c>
      <c r="L1479" s="170">
        <v>12</v>
      </c>
      <c r="M1479" s="402">
        <v>98942.57</v>
      </c>
      <c r="N1479" s="170">
        <v>1</v>
      </c>
      <c r="O1479" s="170">
        <v>6</v>
      </c>
      <c r="P1479" s="402">
        <v>49306.8</v>
      </c>
    </row>
    <row r="1480" spans="1:16" ht="22.5" x14ac:dyDescent="0.2">
      <c r="A1480" s="406" t="s">
        <v>17736</v>
      </c>
      <c r="B1480" s="406" t="s">
        <v>2595</v>
      </c>
      <c r="C1480" s="170" t="s">
        <v>2594</v>
      </c>
      <c r="D1480" s="405" t="s">
        <v>3730</v>
      </c>
      <c r="E1480" s="404">
        <v>9000</v>
      </c>
      <c r="F1480" s="434">
        <v>40056406</v>
      </c>
      <c r="G1480" s="403" t="s">
        <v>18531</v>
      </c>
      <c r="H1480" s="170" t="s">
        <v>2661</v>
      </c>
      <c r="I1480" s="170" t="s">
        <v>2602</v>
      </c>
      <c r="J1480" s="155" t="s">
        <v>2661</v>
      </c>
      <c r="K1480" s="170">
        <v>1</v>
      </c>
      <c r="L1480" s="170">
        <v>12</v>
      </c>
      <c r="M1480" s="402">
        <v>110374.18</v>
      </c>
      <c r="N1480" s="170">
        <v>1</v>
      </c>
      <c r="O1480" s="170">
        <v>6</v>
      </c>
      <c r="P1480" s="402">
        <v>55306.8</v>
      </c>
    </row>
    <row r="1481" spans="1:16" ht="22.5" x14ac:dyDescent="0.2">
      <c r="A1481" s="406" t="s">
        <v>17736</v>
      </c>
      <c r="B1481" s="406" t="s">
        <v>2595</v>
      </c>
      <c r="C1481" s="170" t="s">
        <v>2594</v>
      </c>
      <c r="D1481" s="405" t="s">
        <v>6969</v>
      </c>
      <c r="E1481" s="404">
        <v>10500</v>
      </c>
      <c r="F1481" s="434">
        <v>41488877</v>
      </c>
      <c r="G1481" s="403" t="s">
        <v>18530</v>
      </c>
      <c r="H1481" s="170" t="s">
        <v>2661</v>
      </c>
      <c r="I1481" s="170" t="s">
        <v>2602</v>
      </c>
      <c r="J1481" s="155" t="s">
        <v>2661</v>
      </c>
      <c r="K1481" s="170"/>
      <c r="L1481" s="402">
        <v>0</v>
      </c>
      <c r="M1481" s="402"/>
      <c r="N1481" s="170">
        <v>1</v>
      </c>
      <c r="O1481" s="170">
        <v>4</v>
      </c>
      <c r="P1481" s="402">
        <v>42171.199999999997</v>
      </c>
    </row>
    <row r="1482" spans="1:16" ht="22.5" x14ac:dyDescent="0.2">
      <c r="A1482" s="406" t="s">
        <v>17736</v>
      </c>
      <c r="B1482" s="406" t="s">
        <v>2595</v>
      </c>
      <c r="C1482" s="170" t="s">
        <v>2594</v>
      </c>
      <c r="D1482" s="405" t="s">
        <v>18529</v>
      </c>
      <c r="E1482" s="404">
        <v>8000</v>
      </c>
      <c r="F1482" s="434">
        <v>31677496</v>
      </c>
      <c r="G1482" s="403" t="s">
        <v>18528</v>
      </c>
      <c r="H1482" s="170" t="s">
        <v>2692</v>
      </c>
      <c r="I1482" s="170" t="s">
        <v>2602</v>
      </c>
      <c r="J1482" s="155" t="s">
        <v>2692</v>
      </c>
      <c r="K1482" s="170">
        <v>1</v>
      </c>
      <c r="L1482" s="170">
        <v>11</v>
      </c>
      <c r="M1482" s="402">
        <v>91056.47</v>
      </c>
      <c r="N1482" s="170">
        <v>1</v>
      </c>
      <c r="O1482" s="170">
        <v>6</v>
      </c>
      <c r="P1482" s="402">
        <v>49306.8</v>
      </c>
    </row>
    <row r="1483" spans="1:16" ht="22.5" x14ac:dyDescent="0.2">
      <c r="A1483" s="406" t="s">
        <v>17736</v>
      </c>
      <c r="B1483" s="406" t="s">
        <v>2595</v>
      </c>
      <c r="C1483" s="170" t="s">
        <v>2594</v>
      </c>
      <c r="D1483" s="405" t="s">
        <v>18527</v>
      </c>
      <c r="E1483" s="404">
        <v>6000</v>
      </c>
      <c r="F1483" s="434">
        <v>10286256</v>
      </c>
      <c r="G1483" s="403" t="s">
        <v>18526</v>
      </c>
      <c r="H1483" s="170" t="s">
        <v>2753</v>
      </c>
      <c r="I1483" s="170" t="s">
        <v>2602</v>
      </c>
      <c r="J1483" s="155" t="s">
        <v>2753</v>
      </c>
      <c r="K1483" s="170">
        <v>1</v>
      </c>
      <c r="L1483" s="170">
        <v>12</v>
      </c>
      <c r="M1483" s="402">
        <v>74989.8</v>
      </c>
      <c r="N1483" s="170">
        <v>1</v>
      </c>
      <c r="O1483" s="170">
        <v>6</v>
      </c>
      <c r="P1483" s="402">
        <v>37306.800000000003</v>
      </c>
    </row>
    <row r="1484" spans="1:16" ht="22.5" x14ac:dyDescent="0.2">
      <c r="A1484" s="406" t="s">
        <v>17736</v>
      </c>
      <c r="B1484" s="406" t="s">
        <v>2595</v>
      </c>
      <c r="C1484" s="170" t="s">
        <v>2594</v>
      </c>
      <c r="D1484" s="405" t="s">
        <v>18525</v>
      </c>
      <c r="E1484" s="404">
        <v>8000</v>
      </c>
      <c r="F1484" s="434">
        <v>42955010</v>
      </c>
      <c r="G1484" s="403" t="s">
        <v>18524</v>
      </c>
      <c r="H1484" s="170" t="s">
        <v>2897</v>
      </c>
      <c r="I1484" s="170" t="s">
        <v>2589</v>
      </c>
      <c r="J1484" s="155" t="s">
        <v>2897</v>
      </c>
      <c r="K1484" s="170">
        <v>1</v>
      </c>
      <c r="L1484" s="170">
        <v>12</v>
      </c>
      <c r="M1484" s="402">
        <v>98856.46</v>
      </c>
      <c r="N1484" s="170">
        <v>1</v>
      </c>
      <c r="O1484" s="170">
        <v>6</v>
      </c>
      <c r="P1484" s="402">
        <v>49306.8</v>
      </c>
    </row>
    <row r="1485" spans="1:16" ht="22.5" x14ac:dyDescent="0.2">
      <c r="A1485" s="406" t="s">
        <v>17736</v>
      </c>
      <c r="B1485" s="406" t="s">
        <v>2595</v>
      </c>
      <c r="C1485" s="170" t="s">
        <v>2594</v>
      </c>
      <c r="D1485" s="405" t="s">
        <v>5843</v>
      </c>
      <c r="E1485" s="404">
        <v>10000</v>
      </c>
      <c r="F1485" s="434">
        <v>40198176</v>
      </c>
      <c r="G1485" s="403" t="s">
        <v>18523</v>
      </c>
      <c r="H1485" s="170" t="s">
        <v>2768</v>
      </c>
      <c r="I1485" s="170" t="s">
        <v>2589</v>
      </c>
      <c r="J1485" s="155" t="s">
        <v>2768</v>
      </c>
      <c r="K1485" s="170"/>
      <c r="L1485" s="402">
        <v>0</v>
      </c>
      <c r="M1485" s="402"/>
      <c r="N1485" s="170">
        <v>1</v>
      </c>
      <c r="O1485" s="170">
        <v>6</v>
      </c>
      <c r="P1485" s="402">
        <v>59306.8</v>
      </c>
    </row>
    <row r="1486" spans="1:16" ht="22.5" x14ac:dyDescent="0.2">
      <c r="A1486" s="406" t="s">
        <v>17736</v>
      </c>
      <c r="B1486" s="406" t="s">
        <v>2595</v>
      </c>
      <c r="C1486" s="170" t="s">
        <v>2594</v>
      </c>
      <c r="D1486" s="405" t="s">
        <v>17779</v>
      </c>
      <c r="E1486" s="404">
        <v>7000</v>
      </c>
      <c r="F1486" s="434">
        <v>42712128</v>
      </c>
      <c r="G1486" s="403" t="s">
        <v>18522</v>
      </c>
      <c r="H1486" s="170" t="s">
        <v>2662</v>
      </c>
      <c r="I1486" s="170" t="s">
        <v>2589</v>
      </c>
      <c r="J1486" s="155" t="s">
        <v>2662</v>
      </c>
      <c r="K1486" s="170">
        <v>1</v>
      </c>
      <c r="L1486" s="170">
        <v>6</v>
      </c>
      <c r="M1486" s="402">
        <v>40844.9</v>
      </c>
      <c r="N1486" s="170">
        <v>1</v>
      </c>
      <c r="O1486" s="170">
        <v>6</v>
      </c>
      <c r="P1486" s="402">
        <v>43306.8</v>
      </c>
    </row>
    <row r="1487" spans="1:16" ht="22.5" x14ac:dyDescent="0.2">
      <c r="A1487" s="406" t="s">
        <v>17736</v>
      </c>
      <c r="B1487" s="406" t="s">
        <v>2595</v>
      </c>
      <c r="C1487" s="170" t="s">
        <v>2594</v>
      </c>
      <c r="D1487" s="405" t="s">
        <v>18135</v>
      </c>
      <c r="E1487" s="404">
        <v>9500</v>
      </c>
      <c r="F1487" s="434">
        <v>45209491</v>
      </c>
      <c r="G1487" s="403" t="s">
        <v>18521</v>
      </c>
      <c r="H1487" s="170" t="s">
        <v>2661</v>
      </c>
      <c r="I1487" s="170" t="s">
        <v>2602</v>
      </c>
      <c r="J1487" s="155" t="s">
        <v>2661</v>
      </c>
      <c r="K1487" s="170"/>
      <c r="L1487" s="402">
        <v>0</v>
      </c>
      <c r="M1487" s="402"/>
      <c r="N1487" s="170">
        <v>1</v>
      </c>
      <c r="O1487" s="170">
        <v>6</v>
      </c>
      <c r="P1487" s="402">
        <v>56723.470000000008</v>
      </c>
    </row>
    <row r="1488" spans="1:16" ht="22.5" x14ac:dyDescent="0.2">
      <c r="A1488" s="406" t="s">
        <v>17736</v>
      </c>
      <c r="B1488" s="406" t="s">
        <v>2595</v>
      </c>
      <c r="C1488" s="170" t="s">
        <v>2594</v>
      </c>
      <c r="D1488" s="405" t="s">
        <v>18520</v>
      </c>
      <c r="E1488" s="404">
        <v>6500</v>
      </c>
      <c r="F1488" s="434">
        <v>18148980</v>
      </c>
      <c r="G1488" s="403" t="s">
        <v>18519</v>
      </c>
      <c r="H1488" s="170" t="s">
        <v>6239</v>
      </c>
      <c r="I1488" s="155" t="s">
        <v>7458</v>
      </c>
      <c r="J1488" s="155" t="s">
        <v>6239</v>
      </c>
      <c r="K1488" s="170">
        <v>1</v>
      </c>
      <c r="L1488" s="170">
        <v>1</v>
      </c>
      <c r="M1488" s="402">
        <v>8464.36</v>
      </c>
      <c r="N1488" s="170"/>
      <c r="O1488" s="402">
        <v>0</v>
      </c>
      <c r="P1488" s="402"/>
    </row>
    <row r="1489" spans="1:16" ht="22.5" x14ac:dyDescent="0.2">
      <c r="A1489" s="406" t="s">
        <v>17736</v>
      </c>
      <c r="B1489" s="406" t="s">
        <v>2595</v>
      </c>
      <c r="C1489" s="170" t="s">
        <v>2594</v>
      </c>
      <c r="D1489" s="405" t="s">
        <v>18518</v>
      </c>
      <c r="E1489" s="404">
        <v>8000</v>
      </c>
      <c r="F1489" s="434">
        <v>7491803</v>
      </c>
      <c r="G1489" s="403" t="s">
        <v>18517</v>
      </c>
      <c r="H1489" s="170" t="s">
        <v>2668</v>
      </c>
      <c r="I1489" s="170" t="s">
        <v>2602</v>
      </c>
      <c r="J1489" s="155" t="s">
        <v>2668</v>
      </c>
      <c r="K1489" s="170">
        <v>1</v>
      </c>
      <c r="L1489" s="170">
        <v>12</v>
      </c>
      <c r="M1489" s="402">
        <v>97942.42</v>
      </c>
      <c r="N1489" s="170">
        <v>1</v>
      </c>
      <c r="O1489" s="170">
        <v>6</v>
      </c>
      <c r="P1489" s="402">
        <v>49306.8</v>
      </c>
    </row>
    <row r="1490" spans="1:16" ht="22.5" x14ac:dyDescent="0.2">
      <c r="A1490" s="406" t="s">
        <v>17736</v>
      </c>
      <c r="B1490" s="406" t="s">
        <v>2595</v>
      </c>
      <c r="C1490" s="170" t="s">
        <v>2594</v>
      </c>
      <c r="D1490" s="405" t="s">
        <v>18516</v>
      </c>
      <c r="E1490" s="404">
        <v>5000</v>
      </c>
      <c r="F1490" s="434">
        <v>46590554</v>
      </c>
      <c r="G1490" s="403" t="s">
        <v>18515</v>
      </c>
      <c r="H1490" s="170" t="s">
        <v>3322</v>
      </c>
      <c r="I1490" s="170" t="s">
        <v>2589</v>
      </c>
      <c r="J1490" s="155" t="s">
        <v>3322</v>
      </c>
      <c r="K1490" s="170">
        <v>1</v>
      </c>
      <c r="L1490" s="170">
        <v>12</v>
      </c>
      <c r="M1490" s="402">
        <v>62944.32</v>
      </c>
      <c r="N1490" s="170">
        <v>1</v>
      </c>
      <c r="O1490" s="170">
        <v>6</v>
      </c>
      <c r="P1490" s="402">
        <v>31306.799999999996</v>
      </c>
    </row>
    <row r="1491" spans="1:16" ht="22.5" x14ac:dyDescent="0.2">
      <c r="A1491" s="406" t="s">
        <v>17736</v>
      </c>
      <c r="B1491" s="406" t="s">
        <v>2595</v>
      </c>
      <c r="C1491" s="170" t="s">
        <v>2594</v>
      </c>
      <c r="D1491" s="405" t="s">
        <v>18514</v>
      </c>
      <c r="E1491" s="404">
        <v>7000</v>
      </c>
      <c r="F1491" s="434">
        <v>73875605</v>
      </c>
      <c r="G1491" s="403" t="s">
        <v>18513</v>
      </c>
      <c r="H1491" s="170" t="s">
        <v>2753</v>
      </c>
      <c r="I1491" s="170" t="s">
        <v>2602</v>
      </c>
      <c r="J1491" s="155" t="s">
        <v>2753</v>
      </c>
      <c r="K1491" s="170"/>
      <c r="L1491" s="402">
        <v>0</v>
      </c>
      <c r="M1491" s="402"/>
      <c r="N1491" s="170">
        <v>1</v>
      </c>
      <c r="O1491" s="170">
        <v>6</v>
      </c>
      <c r="P1491" s="402">
        <v>41673.47</v>
      </c>
    </row>
    <row r="1492" spans="1:16" ht="22.5" x14ac:dyDescent="0.2">
      <c r="A1492" s="406" t="s">
        <v>17736</v>
      </c>
      <c r="B1492" s="406" t="s">
        <v>2595</v>
      </c>
      <c r="C1492" s="170" t="s">
        <v>2594</v>
      </c>
      <c r="D1492" s="405" t="s">
        <v>6144</v>
      </c>
      <c r="E1492" s="404">
        <v>4000</v>
      </c>
      <c r="F1492" s="434">
        <v>8716378</v>
      </c>
      <c r="G1492" s="403" t="s">
        <v>18512</v>
      </c>
      <c r="H1492" s="170" t="s">
        <v>18511</v>
      </c>
      <c r="I1492" s="170" t="s">
        <v>17747</v>
      </c>
      <c r="J1492" s="155" t="s">
        <v>18511</v>
      </c>
      <c r="K1492" s="170">
        <v>1</v>
      </c>
      <c r="L1492" s="170">
        <v>12</v>
      </c>
      <c r="M1492" s="402">
        <v>50634.22</v>
      </c>
      <c r="N1492" s="170">
        <v>1</v>
      </c>
      <c r="O1492" s="170">
        <v>6</v>
      </c>
      <c r="P1492" s="402">
        <v>25306.799999999996</v>
      </c>
    </row>
    <row r="1493" spans="1:16" ht="22.5" x14ac:dyDescent="0.2">
      <c r="A1493" s="406" t="s">
        <v>17736</v>
      </c>
      <c r="B1493" s="406" t="s">
        <v>2595</v>
      </c>
      <c r="C1493" s="170" t="s">
        <v>2594</v>
      </c>
      <c r="D1493" s="405" t="s">
        <v>18510</v>
      </c>
      <c r="E1493" s="404">
        <v>5000</v>
      </c>
      <c r="F1493" s="434">
        <v>44310923</v>
      </c>
      <c r="G1493" s="403" t="s">
        <v>18509</v>
      </c>
      <c r="H1493" s="170" t="s">
        <v>2753</v>
      </c>
      <c r="I1493" s="170" t="s">
        <v>2602</v>
      </c>
      <c r="J1493" s="155" t="s">
        <v>2753</v>
      </c>
      <c r="K1493" s="170">
        <v>1</v>
      </c>
      <c r="L1493" s="170">
        <v>12</v>
      </c>
      <c r="M1493" s="402">
        <v>62970.36</v>
      </c>
      <c r="N1493" s="170">
        <v>1</v>
      </c>
      <c r="O1493" s="170">
        <v>6</v>
      </c>
      <c r="P1493" s="402">
        <v>30238.259999999995</v>
      </c>
    </row>
    <row r="1494" spans="1:16" ht="22.5" x14ac:dyDescent="0.2">
      <c r="A1494" s="406" t="s">
        <v>17736</v>
      </c>
      <c r="B1494" s="406" t="s">
        <v>2595</v>
      </c>
      <c r="C1494" s="170" t="s">
        <v>2594</v>
      </c>
      <c r="D1494" s="405" t="s">
        <v>18508</v>
      </c>
      <c r="E1494" s="404">
        <v>5000</v>
      </c>
      <c r="F1494" s="434">
        <v>41355029</v>
      </c>
      <c r="G1494" s="403" t="s">
        <v>18507</v>
      </c>
      <c r="H1494" s="170" t="s">
        <v>2753</v>
      </c>
      <c r="I1494" s="170" t="s">
        <v>2602</v>
      </c>
      <c r="J1494" s="155" t="s">
        <v>2753</v>
      </c>
      <c r="K1494" s="170">
        <v>1</v>
      </c>
      <c r="L1494" s="170">
        <v>12</v>
      </c>
      <c r="M1494" s="402">
        <v>62976.95</v>
      </c>
      <c r="N1494" s="170">
        <v>1</v>
      </c>
      <c r="O1494" s="170">
        <v>6</v>
      </c>
      <c r="P1494" s="402">
        <v>31306.799999999996</v>
      </c>
    </row>
    <row r="1495" spans="1:16" ht="22.5" x14ac:dyDescent="0.2">
      <c r="A1495" s="406" t="s">
        <v>17736</v>
      </c>
      <c r="B1495" s="406" t="s">
        <v>2595</v>
      </c>
      <c r="C1495" s="170" t="s">
        <v>2594</v>
      </c>
      <c r="D1495" s="405" t="s">
        <v>9257</v>
      </c>
      <c r="E1495" s="404">
        <v>2500</v>
      </c>
      <c r="F1495" s="434">
        <v>70852026</v>
      </c>
      <c r="G1495" s="403" t="s">
        <v>18506</v>
      </c>
      <c r="H1495" s="170" t="s">
        <v>2768</v>
      </c>
      <c r="I1495" s="170" t="s">
        <v>16872</v>
      </c>
      <c r="J1495" s="155" t="s">
        <v>2768</v>
      </c>
      <c r="K1495" s="170">
        <v>1</v>
      </c>
      <c r="L1495" s="170">
        <v>1</v>
      </c>
      <c r="M1495" s="402">
        <v>1816.67</v>
      </c>
      <c r="N1495" s="170">
        <v>1</v>
      </c>
      <c r="O1495" s="170">
        <v>6</v>
      </c>
      <c r="P1495" s="402">
        <v>16305.579999999998</v>
      </c>
    </row>
    <row r="1496" spans="1:16" ht="22.5" x14ac:dyDescent="0.2">
      <c r="A1496" s="406" t="s">
        <v>17736</v>
      </c>
      <c r="B1496" s="406" t="s">
        <v>2595</v>
      </c>
      <c r="C1496" s="170" t="s">
        <v>2594</v>
      </c>
      <c r="D1496" s="405" t="s">
        <v>18505</v>
      </c>
      <c r="E1496" s="404">
        <v>6000</v>
      </c>
      <c r="F1496" s="434">
        <v>46630650</v>
      </c>
      <c r="G1496" s="403" t="s">
        <v>18504</v>
      </c>
      <c r="H1496" s="170" t="s">
        <v>18503</v>
      </c>
      <c r="I1496" s="170" t="s">
        <v>2589</v>
      </c>
      <c r="J1496" s="155" t="s">
        <v>18503</v>
      </c>
      <c r="K1496" s="170"/>
      <c r="L1496" s="402">
        <v>0</v>
      </c>
      <c r="M1496" s="402"/>
      <c r="N1496" s="170">
        <v>1</v>
      </c>
      <c r="O1496" s="170">
        <v>6</v>
      </c>
      <c r="P1496" s="402">
        <v>35906.800000000003</v>
      </c>
    </row>
    <row r="1497" spans="1:16" ht="22.5" x14ac:dyDescent="0.2">
      <c r="A1497" s="406" t="s">
        <v>17736</v>
      </c>
      <c r="B1497" s="406" t="s">
        <v>2595</v>
      </c>
      <c r="C1497" s="170" t="s">
        <v>2594</v>
      </c>
      <c r="D1497" s="405" t="s">
        <v>17860</v>
      </c>
      <c r="E1497" s="404">
        <v>10000</v>
      </c>
      <c r="F1497" s="434">
        <v>41803489</v>
      </c>
      <c r="G1497" s="403" t="s">
        <v>18502</v>
      </c>
      <c r="H1497" s="170" t="s">
        <v>2768</v>
      </c>
      <c r="I1497" s="170" t="s">
        <v>2602</v>
      </c>
      <c r="J1497" s="155" t="s">
        <v>2768</v>
      </c>
      <c r="K1497" s="170"/>
      <c r="L1497" s="402">
        <v>0</v>
      </c>
      <c r="M1497" s="402"/>
      <c r="N1497" s="170">
        <v>1</v>
      </c>
      <c r="O1497" s="170">
        <v>6</v>
      </c>
      <c r="P1497" s="402">
        <v>59640.130000000005</v>
      </c>
    </row>
    <row r="1498" spans="1:16" ht="22.5" x14ac:dyDescent="0.2">
      <c r="A1498" s="406" t="s">
        <v>17736</v>
      </c>
      <c r="B1498" s="406" t="s">
        <v>2595</v>
      </c>
      <c r="C1498" s="170" t="s">
        <v>2594</v>
      </c>
      <c r="D1498" s="405" t="s">
        <v>18501</v>
      </c>
      <c r="E1498" s="404">
        <v>15600</v>
      </c>
      <c r="F1498" s="434">
        <v>74052070</v>
      </c>
      <c r="G1498" s="403" t="s">
        <v>18500</v>
      </c>
      <c r="H1498" s="170" t="s">
        <v>2627</v>
      </c>
      <c r="I1498" s="170" t="s">
        <v>2602</v>
      </c>
      <c r="J1498" s="155" t="s">
        <v>2627</v>
      </c>
      <c r="K1498" s="170">
        <v>1</v>
      </c>
      <c r="L1498" s="170">
        <v>3</v>
      </c>
      <c r="M1498" s="402">
        <v>43112.45</v>
      </c>
      <c r="N1498" s="170">
        <v>1</v>
      </c>
      <c r="O1498" s="170">
        <v>6</v>
      </c>
      <c r="P1498" s="402">
        <v>94906.800000000017</v>
      </c>
    </row>
    <row r="1499" spans="1:16" ht="22.5" x14ac:dyDescent="0.2">
      <c r="A1499" s="406" t="s">
        <v>17736</v>
      </c>
      <c r="B1499" s="406" t="s">
        <v>2595</v>
      </c>
      <c r="C1499" s="170" t="s">
        <v>2594</v>
      </c>
      <c r="D1499" s="405" t="s">
        <v>17920</v>
      </c>
      <c r="E1499" s="404">
        <v>8500</v>
      </c>
      <c r="F1499" s="434">
        <v>8114556</v>
      </c>
      <c r="G1499" s="403" t="s">
        <v>18499</v>
      </c>
      <c r="H1499" s="170" t="s">
        <v>2627</v>
      </c>
      <c r="I1499" s="170" t="s">
        <v>2602</v>
      </c>
      <c r="J1499" s="155" t="s">
        <v>2627</v>
      </c>
      <c r="K1499" s="170">
        <v>1</v>
      </c>
      <c r="L1499" s="170">
        <v>12</v>
      </c>
      <c r="M1499" s="402">
        <v>104975.63</v>
      </c>
      <c r="N1499" s="170">
        <v>1</v>
      </c>
      <c r="O1499" s="170">
        <v>6</v>
      </c>
      <c r="P1499" s="402">
        <v>52306.8</v>
      </c>
    </row>
    <row r="1500" spans="1:16" ht="22.5" x14ac:dyDescent="0.2">
      <c r="A1500" s="406" t="s">
        <v>17736</v>
      </c>
      <c r="B1500" s="406" t="s">
        <v>2595</v>
      </c>
      <c r="C1500" s="170" t="s">
        <v>2594</v>
      </c>
      <c r="D1500" s="405" t="s">
        <v>18498</v>
      </c>
      <c r="E1500" s="404">
        <v>3000</v>
      </c>
      <c r="F1500" s="434">
        <v>46249907</v>
      </c>
      <c r="G1500" s="403" t="s">
        <v>18497</v>
      </c>
      <c r="H1500" s="170" t="s">
        <v>2768</v>
      </c>
      <c r="I1500" s="170" t="s">
        <v>2602</v>
      </c>
      <c r="J1500" s="155" t="s">
        <v>2768</v>
      </c>
      <c r="K1500" s="170">
        <v>1</v>
      </c>
      <c r="L1500" s="170">
        <v>12</v>
      </c>
      <c r="M1500" s="402">
        <v>38978.14</v>
      </c>
      <c r="N1500" s="170">
        <v>1</v>
      </c>
      <c r="O1500" s="170">
        <v>6</v>
      </c>
      <c r="P1500" s="402">
        <v>19306.8</v>
      </c>
    </row>
    <row r="1501" spans="1:16" ht="22.5" x14ac:dyDescent="0.2">
      <c r="A1501" s="406" t="s">
        <v>17736</v>
      </c>
      <c r="B1501" s="406" t="s">
        <v>2595</v>
      </c>
      <c r="C1501" s="170" t="s">
        <v>2594</v>
      </c>
      <c r="D1501" s="405" t="s">
        <v>18496</v>
      </c>
      <c r="E1501" s="404">
        <v>9000</v>
      </c>
      <c r="F1501" s="434">
        <v>44559150</v>
      </c>
      <c r="G1501" s="403" t="s">
        <v>18495</v>
      </c>
      <c r="H1501" s="170" t="s">
        <v>2753</v>
      </c>
      <c r="I1501" s="170" t="s">
        <v>2602</v>
      </c>
      <c r="J1501" s="155" t="s">
        <v>2753</v>
      </c>
      <c r="K1501" s="170">
        <v>1</v>
      </c>
      <c r="L1501" s="170">
        <v>12</v>
      </c>
      <c r="M1501" s="402">
        <v>105416</v>
      </c>
      <c r="N1501" s="170">
        <v>1</v>
      </c>
      <c r="O1501" s="170">
        <v>6</v>
      </c>
      <c r="P1501" s="402">
        <v>55306.8</v>
      </c>
    </row>
    <row r="1502" spans="1:16" ht="22.5" x14ac:dyDescent="0.2">
      <c r="A1502" s="406" t="s">
        <v>17736</v>
      </c>
      <c r="B1502" s="406" t="s">
        <v>2595</v>
      </c>
      <c r="C1502" s="170" t="s">
        <v>2594</v>
      </c>
      <c r="D1502" s="405" t="s">
        <v>6144</v>
      </c>
      <c r="E1502" s="404">
        <v>3000</v>
      </c>
      <c r="F1502" s="434">
        <v>10472227</v>
      </c>
      <c r="G1502" s="403" t="s">
        <v>18494</v>
      </c>
      <c r="H1502" s="170" t="s">
        <v>3242</v>
      </c>
      <c r="I1502" s="170" t="s">
        <v>17747</v>
      </c>
      <c r="J1502" s="155" t="s">
        <v>3242</v>
      </c>
      <c r="K1502" s="170">
        <v>1</v>
      </c>
      <c r="L1502" s="170">
        <v>12</v>
      </c>
      <c r="M1502" s="402">
        <v>38940.44</v>
      </c>
      <c r="N1502" s="170">
        <v>1</v>
      </c>
      <c r="O1502" s="170">
        <v>6</v>
      </c>
      <c r="P1502" s="402">
        <v>19306.8</v>
      </c>
    </row>
    <row r="1503" spans="1:16" ht="22.5" x14ac:dyDescent="0.2">
      <c r="A1503" s="406" t="s">
        <v>17736</v>
      </c>
      <c r="B1503" s="406" t="s">
        <v>2595</v>
      </c>
      <c r="C1503" s="170" t="s">
        <v>2594</v>
      </c>
      <c r="D1503" s="405" t="s">
        <v>18493</v>
      </c>
      <c r="E1503" s="404">
        <v>11000</v>
      </c>
      <c r="F1503" s="434">
        <v>7255091</v>
      </c>
      <c r="G1503" s="403" t="s">
        <v>18492</v>
      </c>
      <c r="H1503" s="170" t="s">
        <v>2661</v>
      </c>
      <c r="I1503" s="170" t="s">
        <v>2602</v>
      </c>
      <c r="J1503" s="155" t="s">
        <v>2661</v>
      </c>
      <c r="K1503" s="170">
        <v>1</v>
      </c>
      <c r="L1503" s="170">
        <v>12</v>
      </c>
      <c r="M1503" s="402">
        <v>134909.59</v>
      </c>
      <c r="N1503" s="170">
        <v>1</v>
      </c>
      <c r="O1503" s="170">
        <v>6</v>
      </c>
      <c r="P1503" s="402">
        <v>67306.8</v>
      </c>
    </row>
    <row r="1504" spans="1:16" ht="22.5" x14ac:dyDescent="0.2">
      <c r="A1504" s="406" t="s">
        <v>17736</v>
      </c>
      <c r="B1504" s="406" t="s">
        <v>2595</v>
      </c>
      <c r="C1504" s="170" t="s">
        <v>2594</v>
      </c>
      <c r="D1504" s="405" t="s">
        <v>18491</v>
      </c>
      <c r="E1504" s="404">
        <v>15600</v>
      </c>
      <c r="F1504" s="434">
        <v>6687808</v>
      </c>
      <c r="G1504" s="403" t="s">
        <v>18490</v>
      </c>
      <c r="H1504" s="170" t="s">
        <v>2627</v>
      </c>
      <c r="I1504" s="170" t="s">
        <v>2602</v>
      </c>
      <c r="J1504" s="155" t="s">
        <v>2627</v>
      </c>
      <c r="K1504" s="170"/>
      <c r="L1504" s="402">
        <v>0</v>
      </c>
      <c r="M1504" s="402"/>
      <c r="N1504" s="170">
        <v>1</v>
      </c>
      <c r="O1504" s="170">
        <v>6</v>
      </c>
      <c r="P1504" s="402">
        <v>91266.800000000017</v>
      </c>
    </row>
    <row r="1505" spans="1:16" ht="22.5" x14ac:dyDescent="0.2">
      <c r="A1505" s="406" t="s">
        <v>17736</v>
      </c>
      <c r="B1505" s="406" t="s">
        <v>2595</v>
      </c>
      <c r="C1505" s="170" t="s">
        <v>2594</v>
      </c>
      <c r="D1505" s="405" t="s">
        <v>18489</v>
      </c>
      <c r="E1505" s="404">
        <v>3000</v>
      </c>
      <c r="F1505" s="434">
        <v>7966050</v>
      </c>
      <c r="G1505" s="403" t="s">
        <v>18488</v>
      </c>
      <c r="H1505" s="170" t="s">
        <v>2892</v>
      </c>
      <c r="I1505" s="170" t="s">
        <v>17733</v>
      </c>
      <c r="J1505" s="155" t="s">
        <v>2892</v>
      </c>
      <c r="K1505" s="170">
        <v>1</v>
      </c>
      <c r="L1505" s="170">
        <v>12</v>
      </c>
      <c r="M1505" s="402">
        <v>38989.800000000003</v>
      </c>
      <c r="N1505" s="170">
        <v>1</v>
      </c>
      <c r="O1505" s="170">
        <v>6</v>
      </c>
      <c r="P1505" s="402">
        <v>19306.8</v>
      </c>
    </row>
    <row r="1506" spans="1:16" ht="22.5" x14ac:dyDescent="0.2">
      <c r="A1506" s="406" t="s">
        <v>17736</v>
      </c>
      <c r="B1506" s="406" t="s">
        <v>2595</v>
      </c>
      <c r="C1506" s="170" t="s">
        <v>2594</v>
      </c>
      <c r="D1506" s="405" t="s">
        <v>18487</v>
      </c>
      <c r="E1506" s="404">
        <v>8500</v>
      </c>
      <c r="F1506" s="434">
        <v>40807514</v>
      </c>
      <c r="G1506" s="403" t="s">
        <v>18486</v>
      </c>
      <c r="H1506" s="170" t="s">
        <v>4810</v>
      </c>
      <c r="I1506" s="155" t="s">
        <v>7458</v>
      </c>
      <c r="J1506" s="155" t="s">
        <v>4810</v>
      </c>
      <c r="K1506" s="170">
        <v>1</v>
      </c>
      <c r="L1506" s="170">
        <v>2</v>
      </c>
      <c r="M1506" s="402">
        <v>15820.65</v>
      </c>
      <c r="N1506" s="170"/>
      <c r="O1506" s="402">
        <v>0</v>
      </c>
      <c r="P1506" s="402"/>
    </row>
    <row r="1507" spans="1:16" ht="22.5" x14ac:dyDescent="0.2">
      <c r="A1507" s="406" t="s">
        <v>17736</v>
      </c>
      <c r="B1507" s="406" t="s">
        <v>2595</v>
      </c>
      <c r="C1507" s="170" t="s">
        <v>2594</v>
      </c>
      <c r="D1507" s="405" t="s">
        <v>18036</v>
      </c>
      <c r="E1507" s="404">
        <v>10000</v>
      </c>
      <c r="F1507" s="434">
        <v>46125647</v>
      </c>
      <c r="G1507" s="403" t="s">
        <v>18485</v>
      </c>
      <c r="H1507" s="170" t="s">
        <v>6299</v>
      </c>
      <c r="I1507" s="155" t="s">
        <v>7458</v>
      </c>
      <c r="J1507" s="155" t="s">
        <v>6299</v>
      </c>
      <c r="K1507" s="170">
        <v>1</v>
      </c>
      <c r="L1507" s="170">
        <v>3</v>
      </c>
      <c r="M1507" s="402">
        <v>27418.66</v>
      </c>
      <c r="N1507" s="170"/>
      <c r="O1507" s="402">
        <v>0</v>
      </c>
      <c r="P1507" s="402"/>
    </row>
    <row r="1508" spans="1:16" ht="22.5" x14ac:dyDescent="0.2">
      <c r="A1508" s="406" t="s">
        <v>17736</v>
      </c>
      <c r="B1508" s="406" t="s">
        <v>2595</v>
      </c>
      <c r="C1508" s="170" t="s">
        <v>2594</v>
      </c>
      <c r="D1508" s="405" t="s">
        <v>18484</v>
      </c>
      <c r="E1508" s="404">
        <v>6000</v>
      </c>
      <c r="F1508" s="434">
        <v>46369787</v>
      </c>
      <c r="G1508" s="403" t="s">
        <v>18483</v>
      </c>
      <c r="H1508" s="170" t="s">
        <v>17815</v>
      </c>
      <c r="I1508" s="170" t="s">
        <v>2602</v>
      </c>
      <c r="J1508" s="155" t="s">
        <v>17815</v>
      </c>
      <c r="K1508" s="170"/>
      <c r="L1508" s="402">
        <v>0</v>
      </c>
      <c r="M1508" s="402"/>
      <c r="N1508" s="170">
        <v>1</v>
      </c>
      <c r="O1508" s="170">
        <v>2</v>
      </c>
      <c r="P1508" s="402">
        <v>9235.5999999999985</v>
      </c>
    </row>
    <row r="1509" spans="1:16" ht="22.5" x14ac:dyDescent="0.2">
      <c r="A1509" s="406" t="s">
        <v>17736</v>
      </c>
      <c r="B1509" s="406" t="s">
        <v>2595</v>
      </c>
      <c r="C1509" s="170" t="s">
        <v>2594</v>
      </c>
      <c r="D1509" s="405" t="s">
        <v>18482</v>
      </c>
      <c r="E1509" s="404">
        <v>7000</v>
      </c>
      <c r="F1509" s="434">
        <v>45848234</v>
      </c>
      <c r="G1509" s="403" t="s">
        <v>18481</v>
      </c>
      <c r="H1509" s="170" t="s">
        <v>17815</v>
      </c>
      <c r="I1509" s="170" t="s">
        <v>2589</v>
      </c>
      <c r="J1509" s="155" t="s">
        <v>17815</v>
      </c>
      <c r="K1509" s="170"/>
      <c r="L1509" s="402">
        <v>0</v>
      </c>
      <c r="M1509" s="402"/>
      <c r="N1509" s="170">
        <v>1</v>
      </c>
      <c r="O1509" s="170">
        <v>6</v>
      </c>
      <c r="P1509" s="402">
        <v>40973.47</v>
      </c>
    </row>
    <row r="1510" spans="1:16" ht="22.5" x14ac:dyDescent="0.2">
      <c r="A1510" s="406" t="s">
        <v>17736</v>
      </c>
      <c r="B1510" s="406" t="s">
        <v>2595</v>
      </c>
      <c r="C1510" s="170" t="s">
        <v>2594</v>
      </c>
      <c r="D1510" s="405" t="s">
        <v>18480</v>
      </c>
      <c r="E1510" s="404">
        <v>8000</v>
      </c>
      <c r="F1510" s="434">
        <v>40112234</v>
      </c>
      <c r="G1510" s="403" t="s">
        <v>18479</v>
      </c>
      <c r="H1510" s="170" t="s">
        <v>2627</v>
      </c>
      <c r="I1510" s="170" t="s">
        <v>2602</v>
      </c>
      <c r="J1510" s="155" t="s">
        <v>2627</v>
      </c>
      <c r="K1510" s="170">
        <v>1</v>
      </c>
      <c r="L1510" s="170">
        <v>12</v>
      </c>
      <c r="M1510" s="402">
        <v>98989.8</v>
      </c>
      <c r="N1510" s="170">
        <v>1</v>
      </c>
      <c r="O1510" s="170">
        <v>6</v>
      </c>
      <c r="P1510" s="402">
        <v>49306.8</v>
      </c>
    </row>
    <row r="1511" spans="1:16" ht="22.5" x14ac:dyDescent="0.2">
      <c r="A1511" s="406" t="s">
        <v>17736</v>
      </c>
      <c r="B1511" s="406" t="s">
        <v>2595</v>
      </c>
      <c r="C1511" s="170" t="s">
        <v>2594</v>
      </c>
      <c r="D1511" s="405" t="s">
        <v>18478</v>
      </c>
      <c r="E1511" s="404">
        <v>12000</v>
      </c>
      <c r="F1511" s="434">
        <v>7964681</v>
      </c>
      <c r="G1511" s="403" t="s">
        <v>18477</v>
      </c>
      <c r="H1511" s="170" t="s">
        <v>2627</v>
      </c>
      <c r="I1511" s="170" t="s">
        <v>2602</v>
      </c>
      <c r="J1511" s="155" t="s">
        <v>2627</v>
      </c>
      <c r="K1511" s="170">
        <v>1</v>
      </c>
      <c r="L1511" s="170">
        <v>12</v>
      </c>
      <c r="M1511" s="402">
        <v>142935.13</v>
      </c>
      <c r="N1511" s="170">
        <v>1</v>
      </c>
      <c r="O1511" s="170">
        <v>6</v>
      </c>
      <c r="P1511" s="402">
        <v>73306.8</v>
      </c>
    </row>
    <row r="1512" spans="1:16" ht="22.5" x14ac:dyDescent="0.2">
      <c r="A1512" s="406" t="s">
        <v>17736</v>
      </c>
      <c r="B1512" s="406" t="s">
        <v>2595</v>
      </c>
      <c r="C1512" s="170" t="s">
        <v>2594</v>
      </c>
      <c r="D1512" s="405" t="s">
        <v>18476</v>
      </c>
      <c r="E1512" s="404">
        <v>13500</v>
      </c>
      <c r="F1512" s="434">
        <v>8662671</v>
      </c>
      <c r="G1512" s="403" t="s">
        <v>18475</v>
      </c>
      <c r="H1512" s="170" t="s">
        <v>18474</v>
      </c>
      <c r="I1512" s="170" t="s">
        <v>2602</v>
      </c>
      <c r="J1512" s="155" t="s">
        <v>18474</v>
      </c>
      <c r="K1512" s="170">
        <v>1</v>
      </c>
      <c r="L1512" s="170">
        <v>12</v>
      </c>
      <c r="M1512" s="402">
        <v>164989.79999999999</v>
      </c>
      <c r="N1512" s="170">
        <v>1</v>
      </c>
      <c r="O1512" s="170">
        <v>6</v>
      </c>
      <c r="P1512" s="402">
        <v>82306.800000000017</v>
      </c>
    </row>
    <row r="1513" spans="1:16" ht="22.5" x14ac:dyDescent="0.2">
      <c r="A1513" s="406" t="s">
        <v>17736</v>
      </c>
      <c r="B1513" s="406" t="s">
        <v>2595</v>
      </c>
      <c r="C1513" s="170" t="s">
        <v>2594</v>
      </c>
      <c r="D1513" s="405" t="s">
        <v>18473</v>
      </c>
      <c r="E1513" s="404">
        <v>7000</v>
      </c>
      <c r="F1513" s="434">
        <v>2889169</v>
      </c>
      <c r="G1513" s="403" t="s">
        <v>18472</v>
      </c>
      <c r="H1513" s="170" t="s">
        <v>2627</v>
      </c>
      <c r="I1513" s="170" t="s">
        <v>2602</v>
      </c>
      <c r="J1513" s="155" t="s">
        <v>2627</v>
      </c>
      <c r="K1513" s="170">
        <v>1</v>
      </c>
      <c r="L1513" s="170">
        <v>11</v>
      </c>
      <c r="M1513" s="402">
        <v>79348.98</v>
      </c>
      <c r="N1513" s="170">
        <v>1</v>
      </c>
      <c r="O1513" s="170">
        <v>6</v>
      </c>
      <c r="P1513" s="402">
        <v>43306.8</v>
      </c>
    </row>
    <row r="1514" spans="1:16" ht="22.5" x14ac:dyDescent="0.2">
      <c r="A1514" s="406" t="s">
        <v>17736</v>
      </c>
      <c r="B1514" s="406" t="s">
        <v>2595</v>
      </c>
      <c r="C1514" s="170" t="s">
        <v>2594</v>
      </c>
      <c r="D1514" s="405" t="s">
        <v>18471</v>
      </c>
      <c r="E1514" s="404">
        <v>13500</v>
      </c>
      <c r="F1514" s="434">
        <v>40284835</v>
      </c>
      <c r="G1514" s="403" t="s">
        <v>18470</v>
      </c>
      <c r="H1514" s="170" t="s">
        <v>4810</v>
      </c>
      <c r="I1514" s="155" t="s">
        <v>7458</v>
      </c>
      <c r="J1514" s="155" t="s">
        <v>4810</v>
      </c>
      <c r="K1514" s="170">
        <v>1</v>
      </c>
      <c r="L1514" s="170">
        <v>2</v>
      </c>
      <c r="M1514" s="402">
        <v>27294.97</v>
      </c>
      <c r="N1514" s="170">
        <v>1</v>
      </c>
      <c r="O1514" s="170">
        <v>0</v>
      </c>
      <c r="P1514" s="402">
        <v>2411.63</v>
      </c>
    </row>
    <row r="1515" spans="1:16" ht="22.5" x14ac:dyDescent="0.2">
      <c r="A1515" s="406" t="s">
        <v>17736</v>
      </c>
      <c r="B1515" s="406" t="s">
        <v>2595</v>
      </c>
      <c r="C1515" s="170" t="s">
        <v>2594</v>
      </c>
      <c r="D1515" s="405" t="s">
        <v>18469</v>
      </c>
      <c r="E1515" s="404">
        <v>9500</v>
      </c>
      <c r="F1515" s="434">
        <v>42107584</v>
      </c>
      <c r="G1515" s="403" t="s">
        <v>18468</v>
      </c>
      <c r="H1515" s="170" t="s">
        <v>2753</v>
      </c>
      <c r="I1515" s="170" t="s">
        <v>2602</v>
      </c>
      <c r="J1515" s="155" t="s">
        <v>2753</v>
      </c>
      <c r="K1515" s="170">
        <v>1</v>
      </c>
      <c r="L1515" s="170">
        <v>12</v>
      </c>
      <c r="M1515" s="402">
        <v>116832.13</v>
      </c>
      <c r="N1515" s="170">
        <v>1</v>
      </c>
      <c r="O1515" s="170">
        <v>6</v>
      </c>
      <c r="P1515" s="402">
        <v>58306.8</v>
      </c>
    </row>
    <row r="1516" spans="1:16" ht="22.5" x14ac:dyDescent="0.2">
      <c r="A1516" s="406" t="s">
        <v>17736</v>
      </c>
      <c r="B1516" s="406" t="s">
        <v>2595</v>
      </c>
      <c r="C1516" s="170" t="s">
        <v>2594</v>
      </c>
      <c r="D1516" s="405" t="s">
        <v>18467</v>
      </c>
      <c r="E1516" s="404">
        <v>3000</v>
      </c>
      <c r="F1516" s="434">
        <v>45908982</v>
      </c>
      <c r="G1516" s="403" t="s">
        <v>18466</v>
      </c>
      <c r="H1516" s="170" t="s">
        <v>2753</v>
      </c>
      <c r="I1516" s="170" t="s">
        <v>2602</v>
      </c>
      <c r="J1516" s="155" t="s">
        <v>2753</v>
      </c>
      <c r="K1516" s="170">
        <v>1</v>
      </c>
      <c r="L1516" s="170">
        <v>12</v>
      </c>
      <c r="M1516" s="402">
        <v>38979.800000000003</v>
      </c>
      <c r="N1516" s="170">
        <v>1</v>
      </c>
      <c r="O1516" s="170">
        <v>6</v>
      </c>
      <c r="P1516" s="402">
        <v>19306.8</v>
      </c>
    </row>
    <row r="1517" spans="1:16" ht="22.5" x14ac:dyDescent="0.2">
      <c r="A1517" s="406" t="s">
        <v>17736</v>
      </c>
      <c r="B1517" s="406" t="s">
        <v>2595</v>
      </c>
      <c r="C1517" s="170" t="s">
        <v>2594</v>
      </c>
      <c r="D1517" s="405" t="s">
        <v>18465</v>
      </c>
      <c r="E1517" s="404">
        <v>10000</v>
      </c>
      <c r="F1517" s="434">
        <v>46430992</v>
      </c>
      <c r="G1517" s="403" t="s">
        <v>18464</v>
      </c>
      <c r="H1517" s="170" t="s">
        <v>2627</v>
      </c>
      <c r="I1517" s="170" t="s">
        <v>2602</v>
      </c>
      <c r="J1517" s="155" t="s">
        <v>2627</v>
      </c>
      <c r="K1517" s="170"/>
      <c r="L1517" s="402">
        <v>0</v>
      </c>
      <c r="M1517" s="402"/>
      <c r="N1517" s="170">
        <v>1</v>
      </c>
      <c r="O1517" s="170">
        <v>6</v>
      </c>
      <c r="P1517" s="402">
        <v>58973.470000000008</v>
      </c>
    </row>
    <row r="1518" spans="1:16" ht="22.5" x14ac:dyDescent="0.2">
      <c r="A1518" s="406" t="s">
        <v>17736</v>
      </c>
      <c r="B1518" s="406" t="s">
        <v>2595</v>
      </c>
      <c r="C1518" s="170" t="s">
        <v>2594</v>
      </c>
      <c r="D1518" s="405" t="s">
        <v>18463</v>
      </c>
      <c r="E1518" s="404">
        <v>4000</v>
      </c>
      <c r="F1518" s="434">
        <v>10149951</v>
      </c>
      <c r="G1518" s="403" t="s">
        <v>18462</v>
      </c>
      <c r="H1518" s="170" t="s">
        <v>6273</v>
      </c>
      <c r="I1518" s="155" t="s">
        <v>6279</v>
      </c>
      <c r="J1518" s="155" t="s">
        <v>6273</v>
      </c>
      <c r="K1518" s="170"/>
      <c r="L1518" s="402">
        <v>0</v>
      </c>
      <c r="M1518" s="402"/>
      <c r="N1518" s="170">
        <v>1</v>
      </c>
      <c r="O1518" s="170">
        <v>2</v>
      </c>
      <c r="P1518" s="402">
        <v>8973.3499999999985</v>
      </c>
    </row>
    <row r="1519" spans="1:16" ht="22.5" x14ac:dyDescent="0.2">
      <c r="A1519" s="406" t="s">
        <v>17736</v>
      </c>
      <c r="B1519" s="406" t="s">
        <v>2595</v>
      </c>
      <c r="C1519" s="170" t="s">
        <v>2594</v>
      </c>
      <c r="D1519" s="405" t="s">
        <v>18461</v>
      </c>
      <c r="E1519" s="404">
        <v>7000</v>
      </c>
      <c r="F1519" s="434">
        <v>24889403</v>
      </c>
      <c r="G1519" s="403" t="s">
        <v>18460</v>
      </c>
      <c r="H1519" s="170" t="s">
        <v>2627</v>
      </c>
      <c r="I1519" s="170" t="s">
        <v>2602</v>
      </c>
      <c r="J1519" s="155" t="s">
        <v>2627</v>
      </c>
      <c r="K1519" s="170">
        <v>1</v>
      </c>
      <c r="L1519" s="170">
        <v>12</v>
      </c>
      <c r="M1519" s="402">
        <v>86931.95</v>
      </c>
      <c r="N1519" s="170">
        <v>1</v>
      </c>
      <c r="O1519" s="170">
        <v>6</v>
      </c>
      <c r="P1519" s="402">
        <v>43306.8</v>
      </c>
    </row>
    <row r="1520" spans="1:16" ht="22.5" x14ac:dyDescent="0.2">
      <c r="A1520" s="406" t="s">
        <v>17736</v>
      </c>
      <c r="B1520" s="406" t="s">
        <v>2595</v>
      </c>
      <c r="C1520" s="170" t="s">
        <v>2594</v>
      </c>
      <c r="D1520" s="405" t="s">
        <v>3541</v>
      </c>
      <c r="E1520" s="404">
        <v>3000</v>
      </c>
      <c r="F1520" s="434">
        <v>10036834</v>
      </c>
      <c r="G1520" s="403" t="s">
        <v>18459</v>
      </c>
      <c r="H1520" s="170" t="s">
        <v>18457</v>
      </c>
      <c r="I1520" s="170" t="s">
        <v>18458</v>
      </c>
      <c r="J1520" s="155" t="s">
        <v>18457</v>
      </c>
      <c r="K1520" s="170">
        <v>1</v>
      </c>
      <c r="L1520" s="170">
        <v>12</v>
      </c>
      <c r="M1520" s="402">
        <v>38854.620000000003</v>
      </c>
      <c r="N1520" s="170">
        <v>1</v>
      </c>
      <c r="O1520" s="170">
        <v>6</v>
      </c>
      <c r="P1520" s="402">
        <v>19261.589999999997</v>
      </c>
    </row>
    <row r="1521" spans="1:16" ht="22.5" x14ac:dyDescent="0.2">
      <c r="A1521" s="406" t="s">
        <v>17736</v>
      </c>
      <c r="B1521" s="406" t="s">
        <v>2595</v>
      </c>
      <c r="C1521" s="170" t="s">
        <v>2594</v>
      </c>
      <c r="D1521" s="405" t="s">
        <v>18456</v>
      </c>
      <c r="E1521" s="404">
        <v>3000</v>
      </c>
      <c r="F1521" s="434">
        <v>72617667</v>
      </c>
      <c r="G1521" s="403" t="s">
        <v>18455</v>
      </c>
      <c r="H1521" s="170" t="s">
        <v>2897</v>
      </c>
      <c r="I1521" s="170" t="s">
        <v>2589</v>
      </c>
      <c r="J1521" s="155" t="s">
        <v>2897</v>
      </c>
      <c r="K1521" s="170"/>
      <c r="L1521" s="402">
        <v>0</v>
      </c>
      <c r="M1521" s="402"/>
      <c r="N1521" s="170">
        <v>1</v>
      </c>
      <c r="O1521" s="170">
        <v>2</v>
      </c>
      <c r="P1521" s="402">
        <v>4634.8</v>
      </c>
    </row>
    <row r="1522" spans="1:16" ht="22.5" x14ac:dyDescent="0.2">
      <c r="A1522" s="406" t="s">
        <v>17736</v>
      </c>
      <c r="B1522" s="406" t="s">
        <v>2595</v>
      </c>
      <c r="C1522" s="170" t="s">
        <v>2594</v>
      </c>
      <c r="D1522" s="405" t="s">
        <v>18454</v>
      </c>
      <c r="E1522" s="404">
        <v>3000</v>
      </c>
      <c r="F1522" s="434">
        <v>45744951</v>
      </c>
      <c r="G1522" s="403" t="s">
        <v>18453</v>
      </c>
      <c r="H1522" s="170" t="s">
        <v>2627</v>
      </c>
      <c r="I1522" s="170" t="s">
        <v>2602</v>
      </c>
      <c r="J1522" s="155" t="s">
        <v>2627</v>
      </c>
      <c r="K1522" s="170">
        <v>1</v>
      </c>
      <c r="L1522" s="170">
        <v>12</v>
      </c>
      <c r="M1522" s="402">
        <v>38986.47</v>
      </c>
      <c r="N1522" s="170">
        <v>1</v>
      </c>
      <c r="O1522" s="170">
        <v>6</v>
      </c>
      <c r="P1522" s="402">
        <v>19306.8</v>
      </c>
    </row>
    <row r="1523" spans="1:16" ht="22.5" x14ac:dyDescent="0.2">
      <c r="A1523" s="406" t="s">
        <v>17736</v>
      </c>
      <c r="B1523" s="406" t="s">
        <v>2595</v>
      </c>
      <c r="C1523" s="170" t="s">
        <v>2594</v>
      </c>
      <c r="D1523" s="405" t="s">
        <v>18452</v>
      </c>
      <c r="E1523" s="404">
        <v>13500</v>
      </c>
      <c r="F1523" s="434">
        <v>40715752</v>
      </c>
      <c r="G1523" s="403" t="s">
        <v>18451</v>
      </c>
      <c r="H1523" s="170" t="s">
        <v>17926</v>
      </c>
      <c r="I1523" s="170" t="s">
        <v>2589</v>
      </c>
      <c r="J1523" s="155" t="s">
        <v>17926</v>
      </c>
      <c r="K1523" s="170">
        <v>1</v>
      </c>
      <c r="L1523" s="170">
        <v>1</v>
      </c>
      <c r="M1523" s="402">
        <v>14754.48</v>
      </c>
      <c r="N1523" s="170">
        <v>1</v>
      </c>
      <c r="O1523" s="170">
        <v>6</v>
      </c>
      <c r="P1523" s="402">
        <v>77356.800000000003</v>
      </c>
    </row>
    <row r="1524" spans="1:16" ht="22.5" x14ac:dyDescent="0.2">
      <c r="A1524" s="406" t="s">
        <v>17736</v>
      </c>
      <c r="B1524" s="406" t="s">
        <v>2595</v>
      </c>
      <c r="C1524" s="170" t="s">
        <v>2594</v>
      </c>
      <c r="D1524" s="405" t="s">
        <v>18249</v>
      </c>
      <c r="E1524" s="404">
        <v>8000</v>
      </c>
      <c r="F1524" s="434">
        <v>41866223</v>
      </c>
      <c r="G1524" s="403" t="s">
        <v>18450</v>
      </c>
      <c r="H1524" s="170" t="s">
        <v>3277</v>
      </c>
      <c r="I1524" s="170" t="s">
        <v>2602</v>
      </c>
      <c r="J1524" s="155" t="s">
        <v>3277</v>
      </c>
      <c r="K1524" s="170">
        <v>1</v>
      </c>
      <c r="L1524" s="170">
        <v>1</v>
      </c>
      <c r="M1524" s="402">
        <v>10532.15</v>
      </c>
      <c r="N1524" s="170">
        <v>1</v>
      </c>
      <c r="O1524" s="170">
        <v>6</v>
      </c>
      <c r="P1524" s="402">
        <v>49306.8</v>
      </c>
    </row>
    <row r="1525" spans="1:16" ht="22.5" x14ac:dyDescent="0.2">
      <c r="A1525" s="406" t="s">
        <v>17736</v>
      </c>
      <c r="B1525" s="406" t="s">
        <v>2595</v>
      </c>
      <c r="C1525" s="170" t="s">
        <v>2594</v>
      </c>
      <c r="D1525" s="405" t="s">
        <v>18449</v>
      </c>
      <c r="E1525" s="404">
        <v>8000</v>
      </c>
      <c r="F1525" s="434">
        <v>45139431</v>
      </c>
      <c r="G1525" s="403" t="s">
        <v>18448</v>
      </c>
      <c r="H1525" s="170" t="s">
        <v>2753</v>
      </c>
      <c r="I1525" s="170" t="s">
        <v>2602</v>
      </c>
      <c r="J1525" s="155" t="s">
        <v>2753</v>
      </c>
      <c r="K1525" s="170">
        <v>1</v>
      </c>
      <c r="L1525" s="170">
        <v>6</v>
      </c>
      <c r="M1525" s="402">
        <v>45911.57</v>
      </c>
      <c r="N1525" s="170">
        <v>1</v>
      </c>
      <c r="O1525" s="170">
        <v>6</v>
      </c>
      <c r="P1525" s="402">
        <v>49306.8</v>
      </c>
    </row>
    <row r="1526" spans="1:16" ht="33.75" x14ac:dyDescent="0.2">
      <c r="A1526" s="406" t="s">
        <v>17736</v>
      </c>
      <c r="B1526" s="406" t="s">
        <v>2595</v>
      </c>
      <c r="C1526" s="170" t="s">
        <v>2594</v>
      </c>
      <c r="D1526" s="405" t="s">
        <v>18447</v>
      </c>
      <c r="E1526" s="404">
        <v>7000</v>
      </c>
      <c r="F1526" s="434">
        <v>71255104</v>
      </c>
      <c r="G1526" s="403" t="s">
        <v>18446</v>
      </c>
      <c r="H1526" s="170" t="s">
        <v>2627</v>
      </c>
      <c r="I1526" s="170" t="s">
        <v>2602</v>
      </c>
      <c r="J1526" s="155" t="s">
        <v>2627</v>
      </c>
      <c r="K1526" s="170"/>
      <c r="L1526" s="402">
        <v>0</v>
      </c>
      <c r="M1526" s="402"/>
      <c r="N1526" s="170">
        <v>1</v>
      </c>
      <c r="O1526" s="170">
        <v>1</v>
      </c>
      <c r="P1526" s="402">
        <v>10468.93</v>
      </c>
    </row>
    <row r="1527" spans="1:16" ht="22.5" x14ac:dyDescent="0.2">
      <c r="A1527" s="406" t="s">
        <v>17736</v>
      </c>
      <c r="B1527" s="406" t="s">
        <v>2595</v>
      </c>
      <c r="C1527" s="170" t="s">
        <v>2594</v>
      </c>
      <c r="D1527" s="405" t="s">
        <v>6144</v>
      </c>
      <c r="E1527" s="404">
        <v>3500</v>
      </c>
      <c r="F1527" s="434">
        <v>7632979</v>
      </c>
      <c r="G1527" s="403" t="s">
        <v>18445</v>
      </c>
      <c r="H1527" s="170" t="s">
        <v>3386</v>
      </c>
      <c r="I1527" s="170" t="s">
        <v>17747</v>
      </c>
      <c r="J1527" s="155" t="s">
        <v>3386</v>
      </c>
      <c r="K1527" s="170">
        <v>1</v>
      </c>
      <c r="L1527" s="170">
        <v>3</v>
      </c>
      <c r="M1527" s="402">
        <v>11522.45</v>
      </c>
      <c r="N1527" s="170">
        <v>1</v>
      </c>
      <c r="O1527" s="170">
        <v>6</v>
      </c>
      <c r="P1527" s="402">
        <v>22264.999999999996</v>
      </c>
    </row>
    <row r="1528" spans="1:16" ht="22.5" x14ac:dyDescent="0.2">
      <c r="A1528" s="406" t="s">
        <v>17736</v>
      </c>
      <c r="B1528" s="406" t="s">
        <v>2595</v>
      </c>
      <c r="C1528" s="170" t="s">
        <v>2594</v>
      </c>
      <c r="D1528" s="405" t="s">
        <v>18444</v>
      </c>
      <c r="E1528" s="404">
        <v>5000</v>
      </c>
      <c r="F1528" s="434">
        <v>41490171</v>
      </c>
      <c r="G1528" s="403" t="s">
        <v>18443</v>
      </c>
      <c r="H1528" s="170" t="s">
        <v>2897</v>
      </c>
      <c r="I1528" s="170" t="s">
        <v>2589</v>
      </c>
      <c r="J1528" s="155" t="s">
        <v>2897</v>
      </c>
      <c r="K1528" s="170">
        <v>1</v>
      </c>
      <c r="L1528" s="170">
        <v>12</v>
      </c>
      <c r="M1528" s="402">
        <v>62989.8</v>
      </c>
      <c r="N1528" s="170">
        <v>1</v>
      </c>
      <c r="O1528" s="170">
        <v>6</v>
      </c>
      <c r="P1528" s="402">
        <v>31306.799999999996</v>
      </c>
    </row>
    <row r="1529" spans="1:16" ht="22.5" x14ac:dyDescent="0.2">
      <c r="A1529" s="406" t="s">
        <v>17736</v>
      </c>
      <c r="B1529" s="406" t="s">
        <v>2595</v>
      </c>
      <c r="C1529" s="170" t="s">
        <v>2594</v>
      </c>
      <c r="D1529" s="405" t="s">
        <v>18442</v>
      </c>
      <c r="E1529" s="404">
        <v>4000</v>
      </c>
      <c r="F1529" s="434">
        <v>76297003</v>
      </c>
      <c r="G1529" s="403" t="s">
        <v>18441</v>
      </c>
      <c r="H1529" s="170" t="s">
        <v>4810</v>
      </c>
      <c r="I1529" s="155" t="s">
        <v>7458</v>
      </c>
      <c r="J1529" s="155" t="s">
        <v>4810</v>
      </c>
      <c r="K1529" s="170">
        <v>1</v>
      </c>
      <c r="L1529" s="170">
        <v>1</v>
      </c>
      <c r="M1529" s="402">
        <v>5377.85</v>
      </c>
      <c r="N1529" s="170">
        <v>1</v>
      </c>
      <c r="O1529" s="170">
        <v>0</v>
      </c>
      <c r="P1529" s="402">
        <v>436</v>
      </c>
    </row>
    <row r="1530" spans="1:16" ht="22.5" x14ac:dyDescent="0.2">
      <c r="A1530" s="406" t="s">
        <v>17736</v>
      </c>
      <c r="B1530" s="406" t="s">
        <v>2595</v>
      </c>
      <c r="C1530" s="170" t="s">
        <v>2594</v>
      </c>
      <c r="D1530" s="405" t="s">
        <v>18440</v>
      </c>
      <c r="E1530" s="404">
        <v>5000</v>
      </c>
      <c r="F1530" s="434">
        <v>6184306</v>
      </c>
      <c r="G1530" s="403" t="s">
        <v>18439</v>
      </c>
      <c r="H1530" s="170">
        <v>0</v>
      </c>
      <c r="I1530" s="170">
        <v>0</v>
      </c>
      <c r="J1530" s="155">
        <v>0</v>
      </c>
      <c r="K1530" s="170">
        <v>1</v>
      </c>
      <c r="L1530" s="170">
        <v>4</v>
      </c>
      <c r="M1530" s="402">
        <v>21296.6</v>
      </c>
      <c r="N1530" s="170">
        <v>1</v>
      </c>
      <c r="O1530" s="170">
        <v>6</v>
      </c>
      <c r="P1530" s="402">
        <v>31306.799999999996</v>
      </c>
    </row>
    <row r="1531" spans="1:16" ht="22.5" x14ac:dyDescent="0.2">
      <c r="A1531" s="406" t="s">
        <v>17736</v>
      </c>
      <c r="B1531" s="406" t="s">
        <v>2595</v>
      </c>
      <c r="C1531" s="170" t="s">
        <v>2594</v>
      </c>
      <c r="D1531" s="405" t="s">
        <v>18422</v>
      </c>
      <c r="E1531" s="404">
        <v>11000</v>
      </c>
      <c r="F1531" s="434">
        <v>33348333</v>
      </c>
      <c r="G1531" s="403" t="s">
        <v>18438</v>
      </c>
      <c r="H1531" s="170" t="s">
        <v>2627</v>
      </c>
      <c r="I1531" s="170" t="s">
        <v>2602</v>
      </c>
      <c r="J1531" s="155" t="s">
        <v>2627</v>
      </c>
      <c r="K1531" s="170">
        <v>1</v>
      </c>
      <c r="L1531" s="170">
        <v>12</v>
      </c>
      <c r="M1531" s="402">
        <v>134989.79999999999</v>
      </c>
      <c r="N1531" s="170">
        <v>1</v>
      </c>
      <c r="O1531" s="170">
        <v>6</v>
      </c>
      <c r="P1531" s="402">
        <v>67306.8</v>
      </c>
    </row>
    <row r="1532" spans="1:16" ht="22.5" x14ac:dyDescent="0.2">
      <c r="A1532" s="406" t="s">
        <v>17736</v>
      </c>
      <c r="B1532" s="406" t="s">
        <v>2595</v>
      </c>
      <c r="C1532" s="170" t="s">
        <v>2594</v>
      </c>
      <c r="D1532" s="405" t="s">
        <v>18437</v>
      </c>
      <c r="E1532" s="404">
        <v>9000</v>
      </c>
      <c r="F1532" s="434">
        <v>30647453</v>
      </c>
      <c r="G1532" s="403" t="s">
        <v>18436</v>
      </c>
      <c r="H1532" s="170" t="s">
        <v>2897</v>
      </c>
      <c r="I1532" s="170" t="s">
        <v>2589</v>
      </c>
      <c r="J1532" s="155" t="s">
        <v>2897</v>
      </c>
      <c r="K1532" s="170"/>
      <c r="L1532" s="402">
        <v>0</v>
      </c>
      <c r="M1532" s="402"/>
      <c r="N1532" s="170">
        <v>1</v>
      </c>
      <c r="O1532" s="170">
        <v>1</v>
      </c>
      <c r="P1532" s="402">
        <v>13335.599999999999</v>
      </c>
    </row>
    <row r="1533" spans="1:16" ht="22.5" x14ac:dyDescent="0.2">
      <c r="A1533" s="406" t="s">
        <v>17736</v>
      </c>
      <c r="B1533" s="406" t="s">
        <v>2595</v>
      </c>
      <c r="C1533" s="170" t="s">
        <v>2594</v>
      </c>
      <c r="D1533" s="405" t="s">
        <v>18435</v>
      </c>
      <c r="E1533" s="404">
        <v>3000</v>
      </c>
      <c r="F1533" s="434">
        <v>48044004</v>
      </c>
      <c r="G1533" s="403" t="s">
        <v>18434</v>
      </c>
      <c r="H1533" s="170" t="s">
        <v>2897</v>
      </c>
      <c r="I1533" s="170" t="s">
        <v>2589</v>
      </c>
      <c r="J1533" s="155" t="s">
        <v>2897</v>
      </c>
      <c r="K1533" s="170">
        <v>1</v>
      </c>
      <c r="L1533" s="170">
        <v>12</v>
      </c>
      <c r="M1533" s="402">
        <v>38950.85</v>
      </c>
      <c r="N1533" s="170">
        <v>1</v>
      </c>
      <c r="O1533" s="170">
        <v>6</v>
      </c>
      <c r="P1533" s="402">
        <v>19306.8</v>
      </c>
    </row>
    <row r="1534" spans="1:16" ht="22.5" x14ac:dyDescent="0.2">
      <c r="A1534" s="406" t="s">
        <v>17736</v>
      </c>
      <c r="B1534" s="406" t="s">
        <v>2595</v>
      </c>
      <c r="C1534" s="170" t="s">
        <v>2594</v>
      </c>
      <c r="D1534" s="405" t="s">
        <v>18433</v>
      </c>
      <c r="E1534" s="404">
        <v>5500</v>
      </c>
      <c r="F1534" s="434">
        <v>70444953</v>
      </c>
      <c r="G1534" s="403" t="s">
        <v>18432</v>
      </c>
      <c r="H1534" s="170" t="s">
        <v>3567</v>
      </c>
      <c r="I1534" s="155" t="s">
        <v>6183</v>
      </c>
      <c r="J1534" s="155" t="s">
        <v>3567</v>
      </c>
      <c r="K1534" s="170">
        <v>1</v>
      </c>
      <c r="L1534" s="170">
        <v>12</v>
      </c>
      <c r="M1534" s="402">
        <v>87983.93</v>
      </c>
      <c r="N1534" s="170"/>
      <c r="O1534" s="402">
        <v>0</v>
      </c>
      <c r="P1534" s="402"/>
    </row>
    <row r="1535" spans="1:16" ht="22.5" x14ac:dyDescent="0.2">
      <c r="A1535" s="406" t="s">
        <v>17736</v>
      </c>
      <c r="B1535" s="406" t="s">
        <v>2595</v>
      </c>
      <c r="C1535" s="170" t="s">
        <v>2594</v>
      </c>
      <c r="D1535" s="405" t="s">
        <v>18431</v>
      </c>
      <c r="E1535" s="404">
        <v>5000</v>
      </c>
      <c r="F1535" s="434">
        <v>40695233</v>
      </c>
      <c r="G1535" s="403" t="s">
        <v>18430</v>
      </c>
      <c r="H1535" s="170" t="s">
        <v>18429</v>
      </c>
      <c r="I1535" s="170" t="s">
        <v>2602</v>
      </c>
      <c r="J1535" s="155" t="s">
        <v>18429</v>
      </c>
      <c r="K1535" s="170">
        <v>1</v>
      </c>
      <c r="L1535" s="170">
        <v>12</v>
      </c>
      <c r="M1535" s="402">
        <v>62989.8</v>
      </c>
      <c r="N1535" s="170">
        <v>1</v>
      </c>
      <c r="O1535" s="170">
        <v>6</v>
      </c>
      <c r="P1535" s="402">
        <v>31306.799999999996</v>
      </c>
    </row>
    <row r="1536" spans="1:16" ht="22.5" x14ac:dyDescent="0.2">
      <c r="A1536" s="406" t="s">
        <v>17736</v>
      </c>
      <c r="B1536" s="406" t="s">
        <v>2595</v>
      </c>
      <c r="C1536" s="170" t="s">
        <v>2594</v>
      </c>
      <c r="D1536" s="405" t="s">
        <v>17743</v>
      </c>
      <c r="E1536" s="404">
        <v>12000</v>
      </c>
      <c r="F1536" s="434">
        <v>43813393</v>
      </c>
      <c r="G1536" s="403" t="s">
        <v>18428</v>
      </c>
      <c r="H1536" s="170" t="s">
        <v>4810</v>
      </c>
      <c r="I1536" s="155" t="s">
        <v>7458</v>
      </c>
      <c r="J1536" s="155" t="s">
        <v>4810</v>
      </c>
      <c r="K1536" s="170">
        <v>1</v>
      </c>
      <c r="L1536" s="170">
        <v>3</v>
      </c>
      <c r="M1536" s="402">
        <v>40206.6</v>
      </c>
      <c r="N1536" s="170"/>
      <c r="O1536" s="402">
        <v>0</v>
      </c>
      <c r="P1536" s="402"/>
    </row>
    <row r="1537" spans="1:16" ht="22.5" x14ac:dyDescent="0.2">
      <c r="A1537" s="406" t="s">
        <v>17736</v>
      </c>
      <c r="B1537" s="406" t="s">
        <v>2595</v>
      </c>
      <c r="C1537" s="170" t="s">
        <v>2594</v>
      </c>
      <c r="D1537" s="405" t="s">
        <v>18427</v>
      </c>
      <c r="E1537" s="404">
        <v>6000</v>
      </c>
      <c r="F1537" s="434">
        <v>43478213</v>
      </c>
      <c r="G1537" s="403" t="s">
        <v>18426</v>
      </c>
      <c r="H1537" s="170" t="s">
        <v>2753</v>
      </c>
      <c r="I1537" s="170" t="s">
        <v>2602</v>
      </c>
      <c r="J1537" s="155" t="s">
        <v>2753</v>
      </c>
      <c r="K1537" s="170">
        <v>1</v>
      </c>
      <c r="L1537" s="170">
        <v>12</v>
      </c>
      <c r="M1537" s="402">
        <v>74989.8</v>
      </c>
      <c r="N1537" s="170">
        <v>1</v>
      </c>
      <c r="O1537" s="170">
        <v>6</v>
      </c>
      <c r="P1537" s="402">
        <v>37306.800000000003</v>
      </c>
    </row>
    <row r="1538" spans="1:16" ht="22.5" x14ac:dyDescent="0.2">
      <c r="A1538" s="406" t="s">
        <v>17736</v>
      </c>
      <c r="B1538" s="406" t="s">
        <v>2595</v>
      </c>
      <c r="C1538" s="170" t="s">
        <v>2594</v>
      </c>
      <c r="D1538" s="405" t="s">
        <v>18425</v>
      </c>
      <c r="E1538" s="404">
        <v>14500</v>
      </c>
      <c r="F1538" s="434">
        <v>5377528</v>
      </c>
      <c r="G1538" s="403" t="s">
        <v>18424</v>
      </c>
      <c r="H1538" s="170" t="s">
        <v>18423</v>
      </c>
      <c r="I1538" s="155" t="s">
        <v>7458</v>
      </c>
      <c r="J1538" s="155" t="s">
        <v>18423</v>
      </c>
      <c r="K1538" s="170">
        <v>1</v>
      </c>
      <c r="L1538" s="170">
        <v>1</v>
      </c>
      <c r="M1538" s="402">
        <v>14490.82</v>
      </c>
      <c r="N1538" s="170"/>
      <c r="O1538" s="402">
        <v>0</v>
      </c>
      <c r="P1538" s="402"/>
    </row>
    <row r="1539" spans="1:16" ht="22.5" x14ac:dyDescent="0.2">
      <c r="A1539" s="406" t="s">
        <v>17736</v>
      </c>
      <c r="B1539" s="406" t="s">
        <v>2595</v>
      </c>
      <c r="C1539" s="170" t="s">
        <v>2594</v>
      </c>
      <c r="D1539" s="405" t="s">
        <v>18422</v>
      </c>
      <c r="E1539" s="404">
        <v>3500</v>
      </c>
      <c r="F1539" s="434">
        <v>9167563</v>
      </c>
      <c r="G1539" s="403" t="s">
        <v>18421</v>
      </c>
      <c r="H1539" s="170" t="s">
        <v>6299</v>
      </c>
      <c r="I1539" s="155" t="s">
        <v>7458</v>
      </c>
      <c r="J1539" s="155" t="s">
        <v>6299</v>
      </c>
      <c r="K1539" s="170">
        <v>1</v>
      </c>
      <c r="L1539" s="170">
        <v>7</v>
      </c>
      <c r="M1539" s="402">
        <v>25572.29</v>
      </c>
      <c r="N1539" s="170"/>
      <c r="O1539" s="402">
        <v>0</v>
      </c>
      <c r="P1539" s="402"/>
    </row>
    <row r="1540" spans="1:16" ht="22.5" x14ac:dyDescent="0.2">
      <c r="A1540" s="406" t="s">
        <v>17736</v>
      </c>
      <c r="B1540" s="406" t="s">
        <v>2595</v>
      </c>
      <c r="C1540" s="170" t="s">
        <v>2594</v>
      </c>
      <c r="D1540" s="405" t="s">
        <v>16826</v>
      </c>
      <c r="E1540" s="404">
        <v>3000</v>
      </c>
      <c r="F1540" s="434">
        <v>31045395</v>
      </c>
      <c r="G1540" s="403" t="s">
        <v>18420</v>
      </c>
      <c r="H1540" s="170" t="s">
        <v>2753</v>
      </c>
      <c r="I1540" s="170" t="s">
        <v>2602</v>
      </c>
      <c r="J1540" s="155" t="s">
        <v>2753</v>
      </c>
      <c r="K1540" s="170">
        <v>1</v>
      </c>
      <c r="L1540" s="170">
        <v>8</v>
      </c>
      <c r="M1540" s="402">
        <v>22919.05</v>
      </c>
      <c r="N1540" s="170">
        <v>1</v>
      </c>
      <c r="O1540" s="170">
        <v>6</v>
      </c>
      <c r="P1540" s="402">
        <v>19306.8</v>
      </c>
    </row>
    <row r="1541" spans="1:16" ht="22.5" x14ac:dyDescent="0.2">
      <c r="A1541" s="406" t="s">
        <v>17736</v>
      </c>
      <c r="B1541" s="406" t="s">
        <v>2595</v>
      </c>
      <c r="C1541" s="170" t="s">
        <v>2594</v>
      </c>
      <c r="D1541" s="405" t="s">
        <v>6144</v>
      </c>
      <c r="E1541" s="404">
        <v>3500</v>
      </c>
      <c r="F1541" s="434">
        <v>10271126</v>
      </c>
      <c r="G1541" s="403" t="s">
        <v>18419</v>
      </c>
      <c r="H1541" s="170" t="s">
        <v>3386</v>
      </c>
      <c r="I1541" s="170" t="s">
        <v>17747</v>
      </c>
      <c r="J1541" s="155" t="s">
        <v>3386</v>
      </c>
      <c r="K1541" s="170"/>
      <c r="L1541" s="402">
        <v>0</v>
      </c>
      <c r="M1541" s="402"/>
      <c r="N1541" s="170">
        <v>1</v>
      </c>
      <c r="O1541" s="170">
        <v>4</v>
      </c>
      <c r="P1541" s="402">
        <v>14871.199999999999</v>
      </c>
    </row>
    <row r="1542" spans="1:16" ht="22.5" x14ac:dyDescent="0.2">
      <c r="A1542" s="406" t="s">
        <v>17736</v>
      </c>
      <c r="B1542" s="406" t="s">
        <v>2595</v>
      </c>
      <c r="C1542" s="170" t="s">
        <v>2594</v>
      </c>
      <c r="D1542" s="405" t="s">
        <v>18418</v>
      </c>
      <c r="E1542" s="404">
        <v>5000</v>
      </c>
      <c r="F1542" s="434">
        <v>42157159</v>
      </c>
      <c r="G1542" s="403" t="s">
        <v>18417</v>
      </c>
      <c r="H1542" s="170" t="s">
        <v>2753</v>
      </c>
      <c r="I1542" s="170" t="s">
        <v>2602</v>
      </c>
      <c r="J1542" s="155" t="s">
        <v>2753</v>
      </c>
      <c r="K1542" s="170">
        <v>1</v>
      </c>
      <c r="L1542" s="170">
        <v>12</v>
      </c>
      <c r="M1542" s="402">
        <v>62989.8</v>
      </c>
      <c r="N1542" s="170">
        <v>1</v>
      </c>
      <c r="O1542" s="170">
        <v>6</v>
      </c>
      <c r="P1542" s="402">
        <v>31306.799999999996</v>
      </c>
    </row>
    <row r="1543" spans="1:16" ht="22.5" x14ac:dyDescent="0.2">
      <c r="A1543" s="406" t="s">
        <v>17736</v>
      </c>
      <c r="B1543" s="406" t="s">
        <v>2595</v>
      </c>
      <c r="C1543" s="170" t="s">
        <v>2594</v>
      </c>
      <c r="D1543" s="405" t="s">
        <v>17779</v>
      </c>
      <c r="E1543" s="404">
        <v>7000</v>
      </c>
      <c r="F1543" s="434">
        <v>45562595</v>
      </c>
      <c r="G1543" s="403" t="s">
        <v>18416</v>
      </c>
      <c r="H1543" s="170" t="s">
        <v>2661</v>
      </c>
      <c r="I1543" s="170" t="s">
        <v>2602</v>
      </c>
      <c r="J1543" s="155" t="s">
        <v>2661</v>
      </c>
      <c r="K1543" s="170">
        <v>1</v>
      </c>
      <c r="L1543" s="170">
        <v>12</v>
      </c>
      <c r="M1543" s="402">
        <v>86584.88</v>
      </c>
      <c r="N1543" s="170">
        <v>1</v>
      </c>
      <c r="O1543" s="170">
        <v>6</v>
      </c>
      <c r="P1543" s="402">
        <v>43290.270000000004</v>
      </c>
    </row>
    <row r="1544" spans="1:16" ht="22.5" x14ac:dyDescent="0.2">
      <c r="A1544" s="406" t="s">
        <v>17736</v>
      </c>
      <c r="B1544" s="406" t="s">
        <v>2595</v>
      </c>
      <c r="C1544" s="170" t="s">
        <v>2594</v>
      </c>
      <c r="D1544" s="405" t="s">
        <v>17812</v>
      </c>
      <c r="E1544" s="404">
        <v>10000</v>
      </c>
      <c r="F1544" s="434">
        <v>10648517</v>
      </c>
      <c r="G1544" s="403" t="s">
        <v>18415</v>
      </c>
      <c r="H1544" s="170" t="s">
        <v>2627</v>
      </c>
      <c r="I1544" s="170" t="s">
        <v>2602</v>
      </c>
      <c r="J1544" s="155" t="s">
        <v>2627</v>
      </c>
      <c r="K1544" s="170">
        <v>1</v>
      </c>
      <c r="L1544" s="170">
        <v>12</v>
      </c>
      <c r="M1544" s="402">
        <v>122658.57</v>
      </c>
      <c r="N1544" s="170">
        <v>1</v>
      </c>
      <c r="O1544" s="170">
        <v>6</v>
      </c>
      <c r="P1544" s="402">
        <v>61306.8</v>
      </c>
    </row>
    <row r="1545" spans="1:16" ht="22.5" x14ac:dyDescent="0.2">
      <c r="A1545" s="406" t="s">
        <v>17736</v>
      </c>
      <c r="B1545" s="406" t="s">
        <v>2595</v>
      </c>
      <c r="C1545" s="170" t="s">
        <v>2594</v>
      </c>
      <c r="D1545" s="405" t="s">
        <v>18414</v>
      </c>
      <c r="E1545" s="404">
        <v>8000</v>
      </c>
      <c r="F1545" s="434">
        <v>45982020</v>
      </c>
      <c r="G1545" s="403" t="s">
        <v>18413</v>
      </c>
      <c r="H1545" s="170" t="s">
        <v>2627</v>
      </c>
      <c r="I1545" s="170" t="s">
        <v>2602</v>
      </c>
      <c r="J1545" s="155" t="s">
        <v>2627</v>
      </c>
      <c r="K1545" s="170">
        <v>1</v>
      </c>
      <c r="L1545" s="170">
        <v>3</v>
      </c>
      <c r="M1545" s="402">
        <v>25022.45</v>
      </c>
      <c r="N1545" s="170">
        <v>1</v>
      </c>
      <c r="O1545" s="170">
        <v>6</v>
      </c>
      <c r="P1545" s="402">
        <v>49306.8</v>
      </c>
    </row>
    <row r="1546" spans="1:16" ht="22.5" x14ac:dyDescent="0.2">
      <c r="A1546" s="406" t="s">
        <v>17736</v>
      </c>
      <c r="B1546" s="406" t="s">
        <v>2595</v>
      </c>
      <c r="C1546" s="170" t="s">
        <v>2594</v>
      </c>
      <c r="D1546" s="405" t="s">
        <v>18412</v>
      </c>
      <c r="E1546" s="404">
        <v>5600</v>
      </c>
      <c r="F1546" s="434">
        <v>72572963</v>
      </c>
      <c r="G1546" s="403" t="s">
        <v>18411</v>
      </c>
      <c r="H1546" s="170" t="s">
        <v>2597</v>
      </c>
      <c r="I1546" s="170" t="s">
        <v>2602</v>
      </c>
      <c r="J1546" s="155" t="s">
        <v>2597</v>
      </c>
      <c r="K1546" s="170">
        <v>1</v>
      </c>
      <c r="L1546" s="170">
        <v>12</v>
      </c>
      <c r="M1546" s="402">
        <v>70189.8</v>
      </c>
      <c r="N1546" s="170">
        <v>1</v>
      </c>
      <c r="O1546" s="170">
        <v>6</v>
      </c>
      <c r="P1546" s="402">
        <v>34906.800000000003</v>
      </c>
    </row>
    <row r="1547" spans="1:16" ht="22.5" x14ac:dyDescent="0.2">
      <c r="A1547" s="406" t="s">
        <v>17736</v>
      </c>
      <c r="B1547" s="406" t="s">
        <v>2595</v>
      </c>
      <c r="C1547" s="170" t="s">
        <v>2594</v>
      </c>
      <c r="D1547" s="405" t="s">
        <v>18410</v>
      </c>
      <c r="E1547" s="404">
        <v>6000</v>
      </c>
      <c r="F1547" s="434">
        <v>72739036</v>
      </c>
      <c r="G1547" s="403" t="s">
        <v>18409</v>
      </c>
      <c r="H1547" s="170" t="s">
        <v>2661</v>
      </c>
      <c r="I1547" s="170" t="s">
        <v>2602</v>
      </c>
      <c r="J1547" s="155" t="s">
        <v>2661</v>
      </c>
      <c r="K1547" s="170">
        <v>1</v>
      </c>
      <c r="L1547" s="170">
        <v>12</v>
      </c>
      <c r="M1547" s="402">
        <v>74450.59</v>
      </c>
      <c r="N1547" s="170">
        <v>1</v>
      </c>
      <c r="O1547" s="170">
        <v>6</v>
      </c>
      <c r="P1547" s="402">
        <v>37306.800000000003</v>
      </c>
    </row>
    <row r="1548" spans="1:16" ht="22.5" x14ac:dyDescent="0.2">
      <c r="A1548" s="406" t="s">
        <v>17736</v>
      </c>
      <c r="B1548" s="406" t="s">
        <v>2595</v>
      </c>
      <c r="C1548" s="170" t="s">
        <v>2594</v>
      </c>
      <c r="D1548" s="405" t="s">
        <v>18408</v>
      </c>
      <c r="E1548" s="404">
        <v>8000</v>
      </c>
      <c r="F1548" s="434">
        <v>71215996</v>
      </c>
      <c r="G1548" s="403" t="s">
        <v>18407</v>
      </c>
      <c r="H1548" s="170" t="s">
        <v>2668</v>
      </c>
      <c r="I1548" s="170" t="s">
        <v>2602</v>
      </c>
      <c r="J1548" s="155" t="s">
        <v>2668</v>
      </c>
      <c r="K1548" s="170">
        <v>1</v>
      </c>
      <c r="L1548" s="170">
        <v>12</v>
      </c>
      <c r="M1548" s="402">
        <v>98407.53</v>
      </c>
      <c r="N1548" s="170">
        <v>1</v>
      </c>
      <c r="O1548" s="170">
        <v>6</v>
      </c>
      <c r="P1548" s="402">
        <v>49306.8</v>
      </c>
    </row>
    <row r="1549" spans="1:16" ht="22.5" x14ac:dyDescent="0.2">
      <c r="A1549" s="406" t="s">
        <v>17736</v>
      </c>
      <c r="B1549" s="406" t="s">
        <v>2595</v>
      </c>
      <c r="C1549" s="170" t="s">
        <v>2594</v>
      </c>
      <c r="D1549" s="405" t="s">
        <v>18406</v>
      </c>
      <c r="E1549" s="404">
        <v>15600</v>
      </c>
      <c r="F1549" s="434">
        <v>7881895</v>
      </c>
      <c r="G1549" s="403" t="s">
        <v>18405</v>
      </c>
      <c r="H1549" s="170" t="s">
        <v>2661</v>
      </c>
      <c r="I1549" s="170" t="s">
        <v>2602</v>
      </c>
      <c r="J1549" s="155" t="s">
        <v>2661</v>
      </c>
      <c r="K1549" s="170"/>
      <c r="L1549" s="402">
        <v>0</v>
      </c>
      <c r="M1549" s="402"/>
      <c r="N1549" s="170">
        <v>1</v>
      </c>
      <c r="O1549" s="170">
        <v>4</v>
      </c>
      <c r="P1549" s="402">
        <v>63271.200000000004</v>
      </c>
    </row>
    <row r="1550" spans="1:16" ht="22.5" x14ac:dyDescent="0.2">
      <c r="A1550" s="406" t="s">
        <v>17736</v>
      </c>
      <c r="B1550" s="406" t="s">
        <v>2595</v>
      </c>
      <c r="C1550" s="170" t="s">
        <v>2594</v>
      </c>
      <c r="D1550" s="405" t="s">
        <v>18404</v>
      </c>
      <c r="E1550" s="404">
        <v>1815</v>
      </c>
      <c r="F1550" s="434">
        <v>10505427</v>
      </c>
      <c r="G1550" s="403" t="s">
        <v>18403</v>
      </c>
      <c r="H1550" s="170" t="s">
        <v>18402</v>
      </c>
      <c r="I1550" s="170" t="s">
        <v>17747</v>
      </c>
      <c r="J1550" s="155" t="s">
        <v>18402</v>
      </c>
      <c r="K1550" s="170">
        <v>1</v>
      </c>
      <c r="L1550" s="170">
        <v>12</v>
      </c>
      <c r="M1550" s="402">
        <v>24640.2</v>
      </c>
      <c r="N1550" s="170">
        <v>1</v>
      </c>
      <c r="O1550" s="170">
        <v>6</v>
      </c>
      <c r="P1550" s="402">
        <v>11870.100000000002</v>
      </c>
    </row>
    <row r="1551" spans="1:16" ht="22.5" x14ac:dyDescent="0.2">
      <c r="A1551" s="406" t="s">
        <v>17736</v>
      </c>
      <c r="B1551" s="406" t="s">
        <v>2595</v>
      </c>
      <c r="C1551" s="170" t="s">
        <v>2594</v>
      </c>
      <c r="D1551" s="405" t="s">
        <v>18401</v>
      </c>
      <c r="E1551" s="404">
        <v>7000</v>
      </c>
      <c r="F1551" s="434">
        <v>42074755</v>
      </c>
      <c r="G1551" s="403" t="s">
        <v>18400</v>
      </c>
      <c r="H1551" s="170" t="s">
        <v>2627</v>
      </c>
      <c r="I1551" s="170" t="s">
        <v>2602</v>
      </c>
      <c r="J1551" s="155" t="s">
        <v>2627</v>
      </c>
      <c r="K1551" s="170">
        <v>1</v>
      </c>
      <c r="L1551" s="170">
        <v>12</v>
      </c>
      <c r="M1551" s="402">
        <v>91021.6</v>
      </c>
      <c r="N1551" s="170">
        <v>1</v>
      </c>
      <c r="O1551" s="170">
        <v>6</v>
      </c>
      <c r="P1551" s="402">
        <v>43306.8</v>
      </c>
    </row>
    <row r="1552" spans="1:16" ht="22.5" x14ac:dyDescent="0.2">
      <c r="A1552" s="406" t="s">
        <v>17736</v>
      </c>
      <c r="B1552" s="406" t="s">
        <v>2595</v>
      </c>
      <c r="C1552" s="170" t="s">
        <v>2594</v>
      </c>
      <c r="D1552" s="405" t="s">
        <v>18335</v>
      </c>
      <c r="E1552" s="404">
        <v>5000</v>
      </c>
      <c r="F1552" s="434">
        <v>71615891</v>
      </c>
      <c r="G1552" s="403" t="s">
        <v>18399</v>
      </c>
      <c r="H1552" s="170" t="s">
        <v>3567</v>
      </c>
      <c r="I1552" s="155" t="s">
        <v>6183</v>
      </c>
      <c r="J1552" s="155" t="s">
        <v>3567</v>
      </c>
      <c r="K1552" s="170"/>
      <c r="L1552" s="402">
        <v>0</v>
      </c>
      <c r="M1552" s="402"/>
      <c r="N1552" s="170">
        <v>1</v>
      </c>
      <c r="O1552" s="170">
        <v>4</v>
      </c>
      <c r="P1552" s="402">
        <v>19051.759999999998</v>
      </c>
    </row>
    <row r="1553" spans="1:16" ht="22.5" x14ac:dyDescent="0.2">
      <c r="A1553" s="406" t="s">
        <v>17736</v>
      </c>
      <c r="B1553" s="406" t="s">
        <v>2595</v>
      </c>
      <c r="C1553" s="170" t="s">
        <v>2594</v>
      </c>
      <c r="D1553" s="405" t="s">
        <v>9257</v>
      </c>
      <c r="E1553" s="404">
        <v>3500</v>
      </c>
      <c r="F1553" s="434">
        <v>44728329</v>
      </c>
      <c r="G1553" s="403" t="s">
        <v>18398</v>
      </c>
      <c r="H1553" s="170" t="s">
        <v>3395</v>
      </c>
      <c r="I1553" s="170" t="s">
        <v>2589</v>
      </c>
      <c r="J1553" s="155" t="s">
        <v>3395</v>
      </c>
      <c r="K1553" s="170">
        <v>1</v>
      </c>
      <c r="L1553" s="170">
        <v>12</v>
      </c>
      <c r="M1553" s="402">
        <v>44962.82</v>
      </c>
      <c r="N1553" s="170">
        <v>1</v>
      </c>
      <c r="O1553" s="170">
        <v>6</v>
      </c>
      <c r="P1553" s="402">
        <v>22306.799999999996</v>
      </c>
    </row>
    <row r="1554" spans="1:16" ht="22.5" x14ac:dyDescent="0.2">
      <c r="A1554" s="406" t="s">
        <v>17736</v>
      </c>
      <c r="B1554" s="406" t="s">
        <v>2595</v>
      </c>
      <c r="C1554" s="170" t="s">
        <v>2594</v>
      </c>
      <c r="D1554" s="405" t="s">
        <v>18397</v>
      </c>
      <c r="E1554" s="404">
        <v>3000</v>
      </c>
      <c r="F1554" s="434">
        <v>46835838</v>
      </c>
      <c r="G1554" s="403" t="s">
        <v>18396</v>
      </c>
      <c r="H1554" s="170" t="s">
        <v>2768</v>
      </c>
      <c r="I1554" s="170" t="s">
        <v>2602</v>
      </c>
      <c r="J1554" s="155" t="s">
        <v>2768</v>
      </c>
      <c r="K1554" s="170">
        <v>1</v>
      </c>
      <c r="L1554" s="170">
        <v>12</v>
      </c>
      <c r="M1554" s="402">
        <v>38989.800000000003</v>
      </c>
      <c r="N1554" s="170">
        <v>1</v>
      </c>
      <c r="O1554" s="170">
        <v>6</v>
      </c>
      <c r="P1554" s="402">
        <v>19306.8</v>
      </c>
    </row>
    <row r="1555" spans="1:16" ht="22.5" x14ac:dyDescent="0.2">
      <c r="A1555" s="406" t="s">
        <v>17736</v>
      </c>
      <c r="B1555" s="406" t="s">
        <v>2595</v>
      </c>
      <c r="C1555" s="170" t="s">
        <v>2594</v>
      </c>
      <c r="D1555" s="405" t="s">
        <v>18395</v>
      </c>
      <c r="E1555" s="404">
        <v>8000</v>
      </c>
      <c r="F1555" s="434">
        <v>4068371</v>
      </c>
      <c r="G1555" s="403" t="s">
        <v>18394</v>
      </c>
      <c r="H1555" s="170" t="s">
        <v>2627</v>
      </c>
      <c r="I1555" s="170" t="s">
        <v>2602</v>
      </c>
      <c r="J1555" s="155" t="s">
        <v>2627</v>
      </c>
      <c r="K1555" s="170">
        <v>1</v>
      </c>
      <c r="L1555" s="170">
        <v>12</v>
      </c>
      <c r="M1555" s="402">
        <v>98989.8</v>
      </c>
      <c r="N1555" s="170">
        <v>1</v>
      </c>
      <c r="O1555" s="170">
        <v>6</v>
      </c>
      <c r="P1555" s="402">
        <v>49306.8</v>
      </c>
    </row>
    <row r="1556" spans="1:16" ht="22.5" x14ac:dyDescent="0.2">
      <c r="A1556" s="406" t="s">
        <v>17736</v>
      </c>
      <c r="B1556" s="406" t="s">
        <v>2595</v>
      </c>
      <c r="C1556" s="170" t="s">
        <v>2594</v>
      </c>
      <c r="D1556" s="405" t="s">
        <v>18393</v>
      </c>
      <c r="E1556" s="404">
        <v>3000</v>
      </c>
      <c r="F1556" s="434">
        <v>9658425</v>
      </c>
      <c r="G1556" s="403" t="s">
        <v>18392</v>
      </c>
      <c r="H1556" s="170" t="s">
        <v>4810</v>
      </c>
      <c r="I1556" s="155" t="s">
        <v>7458</v>
      </c>
      <c r="J1556" s="155" t="s">
        <v>4810</v>
      </c>
      <c r="K1556" s="170">
        <v>1</v>
      </c>
      <c r="L1556" s="170">
        <v>2</v>
      </c>
      <c r="M1556" s="402">
        <v>5467.09</v>
      </c>
      <c r="N1556" s="170"/>
      <c r="O1556" s="402">
        <v>0</v>
      </c>
      <c r="P1556" s="402"/>
    </row>
    <row r="1557" spans="1:16" ht="22.5" x14ac:dyDescent="0.2">
      <c r="A1557" s="406" t="s">
        <v>17736</v>
      </c>
      <c r="B1557" s="406" t="s">
        <v>2595</v>
      </c>
      <c r="C1557" s="170" t="s">
        <v>2594</v>
      </c>
      <c r="D1557" s="405" t="s">
        <v>18391</v>
      </c>
      <c r="E1557" s="404">
        <v>13000</v>
      </c>
      <c r="F1557" s="434">
        <v>7513331</v>
      </c>
      <c r="G1557" s="403" t="s">
        <v>18390</v>
      </c>
      <c r="H1557" s="170" t="s">
        <v>2946</v>
      </c>
      <c r="I1557" s="170" t="s">
        <v>2602</v>
      </c>
      <c r="J1557" s="155" t="s">
        <v>2946</v>
      </c>
      <c r="K1557" s="170">
        <v>1</v>
      </c>
      <c r="L1557" s="170">
        <v>1</v>
      </c>
      <c r="M1557" s="402">
        <v>13474.15</v>
      </c>
      <c r="N1557" s="170">
        <v>1</v>
      </c>
      <c r="O1557" s="170">
        <v>6</v>
      </c>
      <c r="P1557" s="402">
        <v>79306.800000000017</v>
      </c>
    </row>
    <row r="1558" spans="1:16" ht="22.5" x14ac:dyDescent="0.2">
      <c r="A1558" s="406" t="s">
        <v>17736</v>
      </c>
      <c r="B1558" s="406" t="s">
        <v>2595</v>
      </c>
      <c r="C1558" s="170" t="s">
        <v>2594</v>
      </c>
      <c r="D1558" s="405" t="s">
        <v>18389</v>
      </c>
      <c r="E1558" s="404">
        <v>9000</v>
      </c>
      <c r="F1558" s="434">
        <v>42998064</v>
      </c>
      <c r="G1558" s="403" t="s">
        <v>18388</v>
      </c>
      <c r="H1558" s="170" t="s">
        <v>18387</v>
      </c>
      <c r="I1558" s="170" t="s">
        <v>2602</v>
      </c>
      <c r="J1558" s="155" t="s">
        <v>18387</v>
      </c>
      <c r="K1558" s="170">
        <v>1</v>
      </c>
      <c r="L1558" s="170">
        <v>9</v>
      </c>
      <c r="M1558" s="402">
        <v>79758.45</v>
      </c>
      <c r="N1558" s="170">
        <v>1</v>
      </c>
      <c r="O1558" s="170">
        <v>6</v>
      </c>
      <c r="P1558" s="402">
        <v>55306.8</v>
      </c>
    </row>
    <row r="1559" spans="1:16" ht="22.5" x14ac:dyDescent="0.2">
      <c r="A1559" s="406" t="s">
        <v>17736</v>
      </c>
      <c r="B1559" s="406" t="s">
        <v>2595</v>
      </c>
      <c r="C1559" s="170" t="s">
        <v>2594</v>
      </c>
      <c r="D1559" s="405" t="s">
        <v>5843</v>
      </c>
      <c r="E1559" s="404">
        <v>10000</v>
      </c>
      <c r="F1559" s="434">
        <v>9453878</v>
      </c>
      <c r="G1559" s="403" t="s">
        <v>18386</v>
      </c>
      <c r="H1559" s="170" t="s">
        <v>6299</v>
      </c>
      <c r="I1559" s="155" t="s">
        <v>7458</v>
      </c>
      <c r="J1559" s="155" t="s">
        <v>6299</v>
      </c>
      <c r="K1559" s="170">
        <v>1</v>
      </c>
      <c r="L1559" s="170">
        <v>12</v>
      </c>
      <c r="M1559" s="402">
        <v>122778.69</v>
      </c>
      <c r="N1559" s="170">
        <v>1</v>
      </c>
      <c r="O1559" s="170">
        <v>4</v>
      </c>
      <c r="P1559" s="402">
        <v>44102.270000000004</v>
      </c>
    </row>
    <row r="1560" spans="1:16" ht="22.5" x14ac:dyDescent="0.2">
      <c r="A1560" s="406" t="s">
        <v>17736</v>
      </c>
      <c r="B1560" s="406" t="s">
        <v>2595</v>
      </c>
      <c r="C1560" s="170" t="s">
        <v>2594</v>
      </c>
      <c r="D1560" s="405" t="s">
        <v>18347</v>
      </c>
      <c r="E1560" s="404">
        <v>2500</v>
      </c>
      <c r="F1560" s="434">
        <v>72673473</v>
      </c>
      <c r="G1560" s="403" t="s">
        <v>18385</v>
      </c>
      <c r="H1560" s="170" t="s">
        <v>6239</v>
      </c>
      <c r="I1560" s="155" t="s">
        <v>7458</v>
      </c>
      <c r="J1560" s="155" t="s">
        <v>6239</v>
      </c>
      <c r="K1560" s="170">
        <v>1</v>
      </c>
      <c r="L1560" s="170">
        <v>12</v>
      </c>
      <c r="M1560" s="402">
        <v>32811.68</v>
      </c>
      <c r="N1560" s="170">
        <v>1</v>
      </c>
      <c r="O1560" s="170">
        <v>2</v>
      </c>
      <c r="P1560" s="402">
        <v>5928.66</v>
      </c>
    </row>
    <row r="1561" spans="1:16" ht="22.5" x14ac:dyDescent="0.2">
      <c r="A1561" s="406" t="s">
        <v>17736</v>
      </c>
      <c r="B1561" s="406" t="s">
        <v>2595</v>
      </c>
      <c r="C1561" s="170" t="s">
        <v>2594</v>
      </c>
      <c r="D1561" s="405" t="s">
        <v>18384</v>
      </c>
      <c r="E1561" s="404">
        <v>5000</v>
      </c>
      <c r="F1561" s="434">
        <v>22435404</v>
      </c>
      <c r="G1561" s="403" t="s">
        <v>18383</v>
      </c>
      <c r="H1561" s="170" t="s">
        <v>2753</v>
      </c>
      <c r="I1561" s="170" t="s">
        <v>2602</v>
      </c>
      <c r="J1561" s="155" t="s">
        <v>2753</v>
      </c>
      <c r="K1561" s="170">
        <v>1</v>
      </c>
      <c r="L1561" s="170">
        <v>12</v>
      </c>
      <c r="M1561" s="402">
        <v>62989.8</v>
      </c>
      <c r="N1561" s="170">
        <v>1</v>
      </c>
      <c r="O1561" s="170">
        <v>6</v>
      </c>
      <c r="P1561" s="402">
        <v>31306.799999999996</v>
      </c>
    </row>
    <row r="1562" spans="1:16" ht="22.5" x14ac:dyDescent="0.2">
      <c r="A1562" s="406" t="s">
        <v>17736</v>
      </c>
      <c r="B1562" s="406" t="s">
        <v>2595</v>
      </c>
      <c r="C1562" s="170" t="s">
        <v>2594</v>
      </c>
      <c r="D1562" s="405" t="s">
        <v>18382</v>
      </c>
      <c r="E1562" s="404">
        <v>3500</v>
      </c>
      <c r="F1562" s="434">
        <v>22508694</v>
      </c>
      <c r="G1562" s="403" t="s">
        <v>18381</v>
      </c>
      <c r="H1562" s="170" t="s">
        <v>2768</v>
      </c>
      <c r="I1562" s="170" t="s">
        <v>2602</v>
      </c>
      <c r="J1562" s="155" t="s">
        <v>2768</v>
      </c>
      <c r="K1562" s="170">
        <v>1</v>
      </c>
      <c r="L1562" s="170">
        <v>12</v>
      </c>
      <c r="M1562" s="402">
        <v>44974.239999999998</v>
      </c>
      <c r="N1562" s="170">
        <v>1</v>
      </c>
      <c r="O1562" s="170">
        <v>6</v>
      </c>
      <c r="P1562" s="402">
        <v>22306.799999999996</v>
      </c>
    </row>
    <row r="1563" spans="1:16" ht="22.5" x14ac:dyDescent="0.2">
      <c r="A1563" s="406" t="s">
        <v>17736</v>
      </c>
      <c r="B1563" s="406" t="s">
        <v>2595</v>
      </c>
      <c r="C1563" s="170" t="s">
        <v>2594</v>
      </c>
      <c r="D1563" s="405" t="s">
        <v>18380</v>
      </c>
      <c r="E1563" s="404">
        <v>7000</v>
      </c>
      <c r="F1563" s="434">
        <v>10181377</v>
      </c>
      <c r="G1563" s="403" t="s">
        <v>18379</v>
      </c>
      <c r="H1563" s="170" t="s">
        <v>18050</v>
      </c>
      <c r="I1563" s="170" t="s">
        <v>2602</v>
      </c>
      <c r="J1563" s="155" t="s">
        <v>18050</v>
      </c>
      <c r="K1563" s="170">
        <v>1</v>
      </c>
      <c r="L1563" s="170">
        <v>12</v>
      </c>
      <c r="M1563" s="402">
        <v>86891.12</v>
      </c>
      <c r="N1563" s="170">
        <v>1</v>
      </c>
      <c r="O1563" s="170">
        <v>6</v>
      </c>
      <c r="P1563" s="402">
        <v>43306.8</v>
      </c>
    </row>
    <row r="1564" spans="1:16" ht="22.5" x14ac:dyDescent="0.2">
      <c r="A1564" s="406" t="s">
        <v>17736</v>
      </c>
      <c r="B1564" s="406" t="s">
        <v>2595</v>
      </c>
      <c r="C1564" s="170" t="s">
        <v>2594</v>
      </c>
      <c r="D1564" s="405" t="s">
        <v>18378</v>
      </c>
      <c r="E1564" s="404">
        <v>9000</v>
      </c>
      <c r="F1564" s="434">
        <v>29594848</v>
      </c>
      <c r="G1564" s="403" t="s">
        <v>18377</v>
      </c>
      <c r="H1564" s="170" t="s">
        <v>2597</v>
      </c>
      <c r="I1564" s="170" t="s">
        <v>2602</v>
      </c>
      <c r="J1564" s="155" t="s">
        <v>2597</v>
      </c>
      <c r="K1564" s="170">
        <v>1</v>
      </c>
      <c r="L1564" s="170">
        <v>12</v>
      </c>
      <c r="M1564" s="402">
        <v>110989.8</v>
      </c>
      <c r="N1564" s="170">
        <v>1</v>
      </c>
      <c r="O1564" s="170">
        <v>6</v>
      </c>
      <c r="P1564" s="402">
        <v>55306.8</v>
      </c>
    </row>
    <row r="1565" spans="1:16" ht="22.5" x14ac:dyDescent="0.2">
      <c r="A1565" s="406" t="s">
        <v>17736</v>
      </c>
      <c r="B1565" s="406" t="s">
        <v>2595</v>
      </c>
      <c r="C1565" s="170" t="s">
        <v>2594</v>
      </c>
      <c r="D1565" s="405" t="s">
        <v>9257</v>
      </c>
      <c r="E1565" s="404">
        <v>3500</v>
      </c>
      <c r="F1565" s="434">
        <v>72730524</v>
      </c>
      <c r="G1565" s="403" t="s">
        <v>18376</v>
      </c>
      <c r="H1565" s="170">
        <v>0</v>
      </c>
      <c r="I1565" s="170" t="s">
        <v>2892</v>
      </c>
      <c r="J1565" s="155">
        <v>0</v>
      </c>
      <c r="K1565" s="170">
        <v>1</v>
      </c>
      <c r="L1565" s="170">
        <v>12</v>
      </c>
      <c r="M1565" s="402">
        <v>44989.8</v>
      </c>
      <c r="N1565" s="170">
        <v>1</v>
      </c>
      <c r="O1565" s="170">
        <v>6</v>
      </c>
      <c r="P1565" s="402">
        <v>22306.799999999996</v>
      </c>
    </row>
    <row r="1566" spans="1:16" ht="22.5" x14ac:dyDescent="0.2">
      <c r="A1566" s="406" t="s">
        <v>17736</v>
      </c>
      <c r="B1566" s="406" t="s">
        <v>2595</v>
      </c>
      <c r="C1566" s="170" t="s">
        <v>2594</v>
      </c>
      <c r="D1566" s="405" t="s">
        <v>18197</v>
      </c>
      <c r="E1566" s="404">
        <v>7000</v>
      </c>
      <c r="F1566" s="434">
        <v>46313841</v>
      </c>
      <c r="G1566" s="403" t="s">
        <v>18375</v>
      </c>
      <c r="H1566" s="170" t="s">
        <v>6299</v>
      </c>
      <c r="I1566" s="155" t="s">
        <v>7458</v>
      </c>
      <c r="J1566" s="155" t="s">
        <v>6299</v>
      </c>
      <c r="K1566" s="170">
        <v>1</v>
      </c>
      <c r="L1566" s="170">
        <v>3</v>
      </c>
      <c r="M1566" s="402">
        <v>24002.720000000001</v>
      </c>
      <c r="N1566" s="170"/>
      <c r="O1566" s="402">
        <v>0</v>
      </c>
      <c r="P1566" s="402"/>
    </row>
    <row r="1567" spans="1:16" ht="22.5" x14ac:dyDescent="0.2">
      <c r="A1567" s="406" t="s">
        <v>17736</v>
      </c>
      <c r="B1567" s="406" t="s">
        <v>2595</v>
      </c>
      <c r="C1567" s="170" t="s">
        <v>2594</v>
      </c>
      <c r="D1567" s="405" t="s">
        <v>18374</v>
      </c>
      <c r="E1567" s="404">
        <v>10500</v>
      </c>
      <c r="F1567" s="434">
        <v>9872395</v>
      </c>
      <c r="G1567" s="403" t="s">
        <v>18373</v>
      </c>
      <c r="H1567" s="170" t="s">
        <v>18372</v>
      </c>
      <c r="I1567" s="170" t="s">
        <v>2602</v>
      </c>
      <c r="J1567" s="155" t="s">
        <v>18372</v>
      </c>
      <c r="K1567" s="170">
        <v>1</v>
      </c>
      <c r="L1567" s="170">
        <v>12</v>
      </c>
      <c r="M1567" s="402">
        <v>128771.77</v>
      </c>
      <c r="N1567" s="170">
        <v>1</v>
      </c>
      <c r="O1567" s="170">
        <v>6</v>
      </c>
      <c r="P1567" s="402">
        <v>64306.8</v>
      </c>
    </row>
    <row r="1568" spans="1:16" ht="22.5" x14ac:dyDescent="0.2">
      <c r="A1568" s="406" t="s">
        <v>17736</v>
      </c>
      <c r="B1568" s="406" t="s">
        <v>2595</v>
      </c>
      <c r="C1568" s="170" t="s">
        <v>2594</v>
      </c>
      <c r="D1568" s="405" t="s">
        <v>9257</v>
      </c>
      <c r="E1568" s="404">
        <v>2500</v>
      </c>
      <c r="F1568" s="434">
        <v>46441087</v>
      </c>
      <c r="G1568" s="403" t="s">
        <v>18371</v>
      </c>
      <c r="H1568" s="170">
        <v>0</v>
      </c>
      <c r="I1568" s="170" t="s">
        <v>2892</v>
      </c>
      <c r="J1568" s="155">
        <v>0</v>
      </c>
      <c r="K1568" s="170">
        <v>1</v>
      </c>
      <c r="L1568" s="170">
        <v>12</v>
      </c>
      <c r="M1568" s="402">
        <v>29538.41</v>
      </c>
      <c r="N1568" s="170">
        <v>1</v>
      </c>
      <c r="O1568" s="170">
        <v>6</v>
      </c>
      <c r="P1568" s="402">
        <v>16306.8</v>
      </c>
    </row>
    <row r="1569" spans="1:16" ht="22.5" x14ac:dyDescent="0.2">
      <c r="A1569" s="406" t="s">
        <v>17736</v>
      </c>
      <c r="B1569" s="406" t="s">
        <v>2595</v>
      </c>
      <c r="C1569" s="170" t="s">
        <v>2594</v>
      </c>
      <c r="D1569" s="405" t="s">
        <v>18370</v>
      </c>
      <c r="E1569" s="404">
        <v>2500</v>
      </c>
      <c r="F1569" s="434">
        <v>70007421</v>
      </c>
      <c r="G1569" s="403" t="s">
        <v>18369</v>
      </c>
      <c r="H1569" s="170" t="s">
        <v>18368</v>
      </c>
      <c r="I1569" s="170" t="s">
        <v>2602</v>
      </c>
      <c r="J1569" s="155" t="s">
        <v>18368</v>
      </c>
      <c r="K1569" s="170">
        <v>1</v>
      </c>
      <c r="L1569" s="170">
        <v>11</v>
      </c>
      <c r="M1569" s="402">
        <v>27558.17</v>
      </c>
      <c r="N1569" s="170">
        <v>1</v>
      </c>
      <c r="O1569" s="170">
        <v>6</v>
      </c>
      <c r="P1569" s="402">
        <v>16306.8</v>
      </c>
    </row>
    <row r="1570" spans="1:16" ht="22.5" x14ac:dyDescent="0.2">
      <c r="A1570" s="406" t="s">
        <v>17736</v>
      </c>
      <c r="B1570" s="406" t="s">
        <v>2595</v>
      </c>
      <c r="C1570" s="170" t="s">
        <v>2594</v>
      </c>
      <c r="D1570" s="405" t="s">
        <v>18133</v>
      </c>
      <c r="E1570" s="404">
        <v>4500</v>
      </c>
      <c r="F1570" s="434">
        <v>43799931</v>
      </c>
      <c r="G1570" s="403" t="s">
        <v>18367</v>
      </c>
      <c r="H1570" s="170" t="s">
        <v>2661</v>
      </c>
      <c r="I1570" s="170" t="s">
        <v>2602</v>
      </c>
      <c r="J1570" s="155" t="s">
        <v>2661</v>
      </c>
      <c r="K1570" s="170"/>
      <c r="L1570" s="402">
        <v>0</v>
      </c>
      <c r="M1570" s="402"/>
      <c r="N1570" s="170">
        <v>1</v>
      </c>
      <c r="O1570" s="170">
        <v>6</v>
      </c>
      <c r="P1570" s="402">
        <v>27256.799999999999</v>
      </c>
    </row>
    <row r="1571" spans="1:16" ht="22.5" x14ac:dyDescent="0.2">
      <c r="A1571" s="406" t="s">
        <v>17736</v>
      </c>
      <c r="B1571" s="406" t="s">
        <v>2595</v>
      </c>
      <c r="C1571" s="170" t="s">
        <v>2594</v>
      </c>
      <c r="D1571" s="405" t="s">
        <v>17833</v>
      </c>
      <c r="E1571" s="404">
        <v>12000</v>
      </c>
      <c r="F1571" s="434">
        <v>42933053</v>
      </c>
      <c r="G1571" s="403" t="s">
        <v>18366</v>
      </c>
      <c r="H1571" s="170" t="s">
        <v>2627</v>
      </c>
      <c r="I1571" s="170" t="s">
        <v>2602</v>
      </c>
      <c r="J1571" s="155" t="s">
        <v>2627</v>
      </c>
      <c r="K1571" s="170">
        <v>1</v>
      </c>
      <c r="L1571" s="170">
        <v>12</v>
      </c>
      <c r="M1571" s="402">
        <v>146831.48000000001</v>
      </c>
      <c r="N1571" s="170">
        <v>1</v>
      </c>
      <c r="O1571" s="170">
        <v>6</v>
      </c>
      <c r="P1571" s="402">
        <v>73245.970000000016</v>
      </c>
    </row>
    <row r="1572" spans="1:16" ht="22.5" x14ac:dyDescent="0.2">
      <c r="A1572" s="406" t="s">
        <v>17736</v>
      </c>
      <c r="B1572" s="406" t="s">
        <v>2595</v>
      </c>
      <c r="C1572" s="170" t="s">
        <v>2594</v>
      </c>
      <c r="D1572" s="405" t="s">
        <v>18365</v>
      </c>
      <c r="E1572" s="404">
        <v>2500</v>
      </c>
      <c r="F1572" s="434">
        <v>40841945</v>
      </c>
      <c r="G1572" s="403" t="s">
        <v>18364</v>
      </c>
      <c r="H1572" s="170" t="s">
        <v>2768</v>
      </c>
      <c r="I1572" s="170" t="s">
        <v>18341</v>
      </c>
      <c r="J1572" s="155" t="s">
        <v>2768</v>
      </c>
      <c r="K1572" s="170">
        <v>1</v>
      </c>
      <c r="L1572" s="170">
        <v>12</v>
      </c>
      <c r="M1572" s="402">
        <v>32989.800000000003</v>
      </c>
      <c r="N1572" s="170">
        <v>1</v>
      </c>
      <c r="O1572" s="170">
        <v>6</v>
      </c>
      <c r="P1572" s="402">
        <v>16276.239999999998</v>
      </c>
    </row>
    <row r="1573" spans="1:16" ht="22.5" x14ac:dyDescent="0.2">
      <c r="A1573" s="406" t="s">
        <v>17736</v>
      </c>
      <c r="B1573" s="406" t="s">
        <v>2595</v>
      </c>
      <c r="C1573" s="170" t="s">
        <v>2594</v>
      </c>
      <c r="D1573" s="405" t="s">
        <v>18347</v>
      </c>
      <c r="E1573" s="404">
        <v>2500</v>
      </c>
      <c r="F1573" s="434">
        <v>1692336</v>
      </c>
      <c r="G1573" s="403" t="s">
        <v>18363</v>
      </c>
      <c r="H1573" s="170" t="s">
        <v>18362</v>
      </c>
      <c r="I1573" s="155" t="s">
        <v>7458</v>
      </c>
      <c r="J1573" s="155" t="s">
        <v>18362</v>
      </c>
      <c r="K1573" s="170">
        <v>1</v>
      </c>
      <c r="L1573" s="170">
        <v>12</v>
      </c>
      <c r="M1573" s="402">
        <v>31145.360000000001</v>
      </c>
      <c r="N1573" s="170">
        <v>1</v>
      </c>
      <c r="O1573" s="170">
        <v>6</v>
      </c>
      <c r="P1573" s="402">
        <v>14256.03</v>
      </c>
    </row>
    <row r="1574" spans="1:16" ht="22.5" x14ac:dyDescent="0.2">
      <c r="A1574" s="406" t="s">
        <v>17736</v>
      </c>
      <c r="B1574" s="406" t="s">
        <v>2595</v>
      </c>
      <c r="C1574" s="170" t="s">
        <v>2594</v>
      </c>
      <c r="D1574" s="405" t="s">
        <v>18361</v>
      </c>
      <c r="E1574" s="404">
        <v>10000</v>
      </c>
      <c r="F1574" s="434">
        <v>7464623</v>
      </c>
      <c r="G1574" s="403" t="s">
        <v>9320</v>
      </c>
      <c r="H1574" s="170" t="s">
        <v>2597</v>
      </c>
      <c r="I1574" s="170" t="s">
        <v>2602</v>
      </c>
      <c r="J1574" s="155" t="s">
        <v>2597</v>
      </c>
      <c r="K1574" s="170">
        <v>1</v>
      </c>
      <c r="L1574" s="170">
        <v>1</v>
      </c>
      <c r="M1574" s="402">
        <v>10474.15</v>
      </c>
      <c r="N1574" s="170">
        <v>1</v>
      </c>
      <c r="O1574" s="170">
        <v>6</v>
      </c>
      <c r="P1574" s="402">
        <v>61306.8</v>
      </c>
    </row>
    <row r="1575" spans="1:16" ht="22.5" x14ac:dyDescent="0.2">
      <c r="A1575" s="406" t="s">
        <v>17736</v>
      </c>
      <c r="B1575" s="406" t="s">
        <v>2595</v>
      </c>
      <c r="C1575" s="170" t="s">
        <v>2594</v>
      </c>
      <c r="D1575" s="405" t="s">
        <v>18360</v>
      </c>
      <c r="E1575" s="404">
        <v>13500</v>
      </c>
      <c r="F1575" s="434">
        <v>40064172</v>
      </c>
      <c r="G1575" s="403" t="s">
        <v>18359</v>
      </c>
      <c r="H1575" s="170" t="s">
        <v>6299</v>
      </c>
      <c r="I1575" s="155" t="s">
        <v>7458</v>
      </c>
      <c r="J1575" s="155" t="s">
        <v>6299</v>
      </c>
      <c r="K1575" s="170">
        <v>1</v>
      </c>
      <c r="L1575" s="170">
        <v>3</v>
      </c>
      <c r="M1575" s="402">
        <v>41522.449999999997</v>
      </c>
      <c r="N1575" s="170">
        <v>1</v>
      </c>
      <c r="O1575" s="170">
        <v>6</v>
      </c>
      <c r="P1575" s="402">
        <v>82306.800000000017</v>
      </c>
    </row>
    <row r="1576" spans="1:16" ht="22.5" x14ac:dyDescent="0.2">
      <c r="A1576" s="406" t="s">
        <v>17736</v>
      </c>
      <c r="B1576" s="406" t="s">
        <v>2595</v>
      </c>
      <c r="C1576" s="170" t="s">
        <v>2594</v>
      </c>
      <c r="D1576" s="405" t="s">
        <v>18358</v>
      </c>
      <c r="E1576" s="404">
        <v>6000</v>
      </c>
      <c r="F1576" s="434">
        <v>47247595</v>
      </c>
      <c r="G1576" s="403" t="s">
        <v>18357</v>
      </c>
      <c r="H1576" s="170" t="s">
        <v>2627</v>
      </c>
      <c r="I1576" s="170" t="s">
        <v>2602</v>
      </c>
      <c r="J1576" s="155" t="s">
        <v>2627</v>
      </c>
      <c r="K1576" s="170">
        <v>1</v>
      </c>
      <c r="L1576" s="170">
        <v>3</v>
      </c>
      <c r="M1576" s="402">
        <v>19022.45</v>
      </c>
      <c r="N1576" s="170">
        <v>1</v>
      </c>
      <c r="O1576" s="170">
        <v>6</v>
      </c>
      <c r="P1576" s="402">
        <v>37306.800000000003</v>
      </c>
    </row>
    <row r="1577" spans="1:16" ht="22.5" x14ac:dyDescent="0.2">
      <c r="A1577" s="406" t="s">
        <v>17736</v>
      </c>
      <c r="B1577" s="406" t="s">
        <v>2595</v>
      </c>
      <c r="C1577" s="170" t="s">
        <v>2594</v>
      </c>
      <c r="D1577" s="405" t="s">
        <v>18356</v>
      </c>
      <c r="E1577" s="404">
        <v>3000</v>
      </c>
      <c r="F1577" s="434">
        <v>76130443</v>
      </c>
      <c r="G1577" s="403" t="s">
        <v>18355</v>
      </c>
      <c r="H1577" s="170" t="s">
        <v>18354</v>
      </c>
      <c r="I1577" s="170" t="s">
        <v>16872</v>
      </c>
      <c r="J1577" s="155" t="s">
        <v>18354</v>
      </c>
      <c r="K1577" s="170">
        <v>1</v>
      </c>
      <c r="L1577" s="170">
        <v>12</v>
      </c>
      <c r="M1577" s="402">
        <v>38970.01</v>
      </c>
      <c r="N1577" s="170">
        <v>1</v>
      </c>
      <c r="O1577" s="170">
        <v>6</v>
      </c>
      <c r="P1577" s="402">
        <v>19306.8</v>
      </c>
    </row>
    <row r="1578" spans="1:16" ht="22.5" x14ac:dyDescent="0.2">
      <c r="A1578" s="406" t="s">
        <v>17736</v>
      </c>
      <c r="B1578" s="406" t="s">
        <v>2595</v>
      </c>
      <c r="C1578" s="170" t="s">
        <v>2594</v>
      </c>
      <c r="D1578" s="405" t="s">
        <v>18353</v>
      </c>
      <c r="E1578" s="404">
        <v>7500</v>
      </c>
      <c r="F1578" s="434">
        <v>42911572</v>
      </c>
      <c r="G1578" s="403" t="s">
        <v>18352</v>
      </c>
      <c r="H1578" s="170" t="s">
        <v>6255</v>
      </c>
      <c r="I1578" s="155" t="s">
        <v>7458</v>
      </c>
      <c r="J1578" s="155" t="s">
        <v>6255</v>
      </c>
      <c r="K1578" s="170">
        <v>1</v>
      </c>
      <c r="L1578" s="170">
        <v>10</v>
      </c>
      <c r="M1578" s="402">
        <v>77769.63</v>
      </c>
      <c r="N1578" s="170"/>
      <c r="O1578" s="402">
        <v>0</v>
      </c>
      <c r="P1578" s="402"/>
    </row>
    <row r="1579" spans="1:16" ht="22.5" x14ac:dyDescent="0.2">
      <c r="A1579" s="406" t="s">
        <v>17736</v>
      </c>
      <c r="B1579" s="406" t="s">
        <v>2595</v>
      </c>
      <c r="C1579" s="170" t="s">
        <v>2594</v>
      </c>
      <c r="D1579" s="405" t="s">
        <v>18351</v>
      </c>
      <c r="E1579" s="404">
        <v>7000</v>
      </c>
      <c r="F1579" s="434">
        <v>41567921</v>
      </c>
      <c r="G1579" s="403" t="s">
        <v>18350</v>
      </c>
      <c r="H1579" s="170" t="s">
        <v>2597</v>
      </c>
      <c r="I1579" s="170" t="s">
        <v>2589</v>
      </c>
      <c r="J1579" s="155" t="s">
        <v>2597</v>
      </c>
      <c r="K1579" s="170">
        <v>1</v>
      </c>
      <c r="L1579" s="170">
        <v>9</v>
      </c>
      <c r="M1579" s="402">
        <v>62929.04</v>
      </c>
      <c r="N1579" s="170">
        <v>1</v>
      </c>
      <c r="O1579" s="170">
        <v>6</v>
      </c>
      <c r="P1579" s="402">
        <v>50187.360000000001</v>
      </c>
    </row>
    <row r="1580" spans="1:16" ht="22.5" x14ac:dyDescent="0.2">
      <c r="A1580" s="406" t="s">
        <v>17736</v>
      </c>
      <c r="B1580" s="406" t="s">
        <v>2595</v>
      </c>
      <c r="C1580" s="170" t="s">
        <v>2594</v>
      </c>
      <c r="D1580" s="405" t="s">
        <v>18349</v>
      </c>
      <c r="E1580" s="404">
        <v>7000</v>
      </c>
      <c r="F1580" s="434">
        <v>40581784</v>
      </c>
      <c r="G1580" s="403" t="s">
        <v>18348</v>
      </c>
      <c r="H1580" s="170" t="s">
        <v>2627</v>
      </c>
      <c r="I1580" s="170" t="s">
        <v>2602</v>
      </c>
      <c r="J1580" s="155" t="s">
        <v>2627</v>
      </c>
      <c r="K1580" s="170">
        <v>1</v>
      </c>
      <c r="L1580" s="170">
        <v>12</v>
      </c>
      <c r="M1580" s="402">
        <v>86909.59</v>
      </c>
      <c r="N1580" s="170">
        <v>1</v>
      </c>
      <c r="O1580" s="170">
        <v>6</v>
      </c>
      <c r="P1580" s="402">
        <v>43306.8</v>
      </c>
    </row>
    <row r="1581" spans="1:16" ht="22.5" x14ac:dyDescent="0.2">
      <c r="A1581" s="406" t="s">
        <v>17736</v>
      </c>
      <c r="B1581" s="406" t="s">
        <v>2595</v>
      </c>
      <c r="C1581" s="170" t="s">
        <v>2594</v>
      </c>
      <c r="D1581" s="405" t="s">
        <v>18347</v>
      </c>
      <c r="E1581" s="404">
        <v>2500</v>
      </c>
      <c r="F1581" s="434">
        <v>76087598</v>
      </c>
      <c r="G1581" s="403" t="s">
        <v>18346</v>
      </c>
      <c r="H1581" s="170" t="s">
        <v>3567</v>
      </c>
      <c r="I1581" s="155" t="s">
        <v>6183</v>
      </c>
      <c r="J1581" s="155" t="s">
        <v>3567</v>
      </c>
      <c r="K1581" s="170">
        <v>1</v>
      </c>
      <c r="L1581" s="170">
        <v>9</v>
      </c>
      <c r="M1581" s="402">
        <v>23615.800000000003</v>
      </c>
      <c r="N1581" s="170"/>
      <c r="O1581" s="402">
        <v>0</v>
      </c>
      <c r="P1581" s="402"/>
    </row>
    <row r="1582" spans="1:16" ht="22.5" x14ac:dyDescent="0.2">
      <c r="A1582" s="406" t="s">
        <v>17736</v>
      </c>
      <c r="B1582" s="406" t="s">
        <v>2595</v>
      </c>
      <c r="C1582" s="170" t="s">
        <v>2594</v>
      </c>
      <c r="D1582" s="405" t="s">
        <v>18186</v>
      </c>
      <c r="E1582" s="404">
        <v>6500</v>
      </c>
      <c r="F1582" s="434">
        <v>41485099</v>
      </c>
      <c r="G1582" s="403" t="s">
        <v>18345</v>
      </c>
      <c r="H1582" s="170" t="s">
        <v>2673</v>
      </c>
      <c r="I1582" s="170" t="s">
        <v>2602</v>
      </c>
      <c r="J1582" s="155" t="s">
        <v>2673</v>
      </c>
      <c r="K1582" s="170">
        <v>1</v>
      </c>
      <c r="L1582" s="170">
        <v>12</v>
      </c>
      <c r="M1582" s="402">
        <v>78638.91</v>
      </c>
      <c r="N1582" s="170">
        <v>1</v>
      </c>
      <c r="O1582" s="170">
        <v>6</v>
      </c>
      <c r="P1582" s="402">
        <v>40306.800000000003</v>
      </c>
    </row>
    <row r="1583" spans="1:16" ht="22.5" x14ac:dyDescent="0.2">
      <c r="A1583" s="406" t="s">
        <v>17736</v>
      </c>
      <c r="B1583" s="406" t="s">
        <v>2595</v>
      </c>
      <c r="C1583" s="170" t="s">
        <v>2594</v>
      </c>
      <c r="D1583" s="405" t="s">
        <v>18344</v>
      </c>
      <c r="E1583" s="404">
        <v>5000</v>
      </c>
      <c r="F1583" s="434">
        <v>43412953</v>
      </c>
      <c r="G1583" s="403" t="s">
        <v>18343</v>
      </c>
      <c r="H1583" s="170" t="s">
        <v>6189</v>
      </c>
      <c r="I1583" s="155" t="s">
        <v>7458</v>
      </c>
      <c r="J1583" s="155" t="s">
        <v>6189</v>
      </c>
      <c r="K1583" s="170">
        <v>1</v>
      </c>
      <c r="L1583" s="170">
        <v>1</v>
      </c>
      <c r="M1583" s="402">
        <v>4104.72</v>
      </c>
      <c r="N1583" s="170"/>
      <c r="O1583" s="402">
        <v>0</v>
      </c>
      <c r="P1583" s="402"/>
    </row>
    <row r="1584" spans="1:16" ht="22.5" x14ac:dyDescent="0.2">
      <c r="A1584" s="406" t="s">
        <v>17736</v>
      </c>
      <c r="B1584" s="406" t="s">
        <v>2595</v>
      </c>
      <c r="C1584" s="170" t="s">
        <v>2594</v>
      </c>
      <c r="D1584" s="405" t="s">
        <v>9257</v>
      </c>
      <c r="E1584" s="404">
        <v>4000</v>
      </c>
      <c r="F1584" s="434">
        <v>46762943</v>
      </c>
      <c r="G1584" s="403" t="s">
        <v>18342</v>
      </c>
      <c r="H1584" s="170" t="s">
        <v>18340</v>
      </c>
      <c r="I1584" s="170" t="s">
        <v>18341</v>
      </c>
      <c r="J1584" s="155" t="s">
        <v>18340</v>
      </c>
      <c r="K1584" s="170">
        <v>1</v>
      </c>
      <c r="L1584" s="170">
        <v>12</v>
      </c>
      <c r="M1584" s="402">
        <v>50979.53</v>
      </c>
      <c r="N1584" s="170">
        <v>1</v>
      </c>
      <c r="O1584" s="170">
        <v>6</v>
      </c>
      <c r="P1584" s="402">
        <v>25297.909999999996</v>
      </c>
    </row>
    <row r="1585" spans="1:16" ht="22.5" x14ac:dyDescent="0.2">
      <c r="A1585" s="406" t="s">
        <v>17736</v>
      </c>
      <c r="B1585" s="406" t="s">
        <v>2595</v>
      </c>
      <c r="C1585" s="170" t="s">
        <v>2594</v>
      </c>
      <c r="D1585" s="405" t="s">
        <v>18339</v>
      </c>
      <c r="E1585" s="404">
        <v>4550</v>
      </c>
      <c r="F1585" s="434">
        <v>17825986</v>
      </c>
      <c r="G1585" s="403" t="s">
        <v>18338</v>
      </c>
      <c r="H1585" s="170" t="s">
        <v>2753</v>
      </c>
      <c r="I1585" s="170" t="s">
        <v>2602</v>
      </c>
      <c r="J1585" s="155" t="s">
        <v>2753</v>
      </c>
      <c r="K1585" s="170">
        <v>1</v>
      </c>
      <c r="L1585" s="170">
        <v>12</v>
      </c>
      <c r="M1585" s="402">
        <v>57589.8</v>
      </c>
      <c r="N1585" s="170">
        <v>1</v>
      </c>
      <c r="O1585" s="170">
        <v>6</v>
      </c>
      <c r="P1585" s="402">
        <v>28606.799999999996</v>
      </c>
    </row>
    <row r="1586" spans="1:16" ht="22.5" x14ac:dyDescent="0.2">
      <c r="A1586" s="406" t="s">
        <v>17736</v>
      </c>
      <c r="B1586" s="406" t="s">
        <v>2595</v>
      </c>
      <c r="C1586" s="170" t="s">
        <v>2594</v>
      </c>
      <c r="D1586" s="405" t="s">
        <v>18337</v>
      </c>
      <c r="E1586" s="404">
        <v>5000</v>
      </c>
      <c r="F1586" s="434">
        <v>43849217</v>
      </c>
      <c r="G1586" s="403" t="s">
        <v>18336</v>
      </c>
      <c r="H1586" s="170" t="s">
        <v>18232</v>
      </c>
      <c r="I1586" s="170" t="s">
        <v>2602</v>
      </c>
      <c r="J1586" s="155" t="s">
        <v>18232</v>
      </c>
      <c r="K1586" s="170">
        <v>1</v>
      </c>
      <c r="L1586" s="170">
        <v>12</v>
      </c>
      <c r="M1586" s="402">
        <v>62900.22</v>
      </c>
      <c r="N1586" s="170">
        <v>1</v>
      </c>
      <c r="O1586" s="170">
        <v>6</v>
      </c>
      <c r="P1586" s="402">
        <v>31306.799999999996</v>
      </c>
    </row>
    <row r="1587" spans="1:16" ht="22.5" x14ac:dyDescent="0.2">
      <c r="A1587" s="406" t="s">
        <v>17736</v>
      </c>
      <c r="B1587" s="406" t="s">
        <v>2595</v>
      </c>
      <c r="C1587" s="170" t="s">
        <v>2594</v>
      </c>
      <c r="D1587" s="405" t="s">
        <v>18335</v>
      </c>
      <c r="E1587" s="404">
        <v>5000</v>
      </c>
      <c r="F1587" s="434">
        <v>70862412</v>
      </c>
      <c r="G1587" s="403" t="s">
        <v>18334</v>
      </c>
      <c r="H1587" s="170" t="s">
        <v>3567</v>
      </c>
      <c r="I1587" s="155" t="s">
        <v>6183</v>
      </c>
      <c r="J1587" s="155" t="s">
        <v>3567</v>
      </c>
      <c r="K1587" s="170"/>
      <c r="L1587" s="402">
        <v>0</v>
      </c>
      <c r="M1587" s="402"/>
      <c r="N1587" s="170">
        <v>1</v>
      </c>
      <c r="O1587" s="170">
        <v>2</v>
      </c>
      <c r="P1587" s="402">
        <v>9602.27</v>
      </c>
    </row>
    <row r="1588" spans="1:16" ht="22.5" x14ac:dyDescent="0.2">
      <c r="A1588" s="406" t="s">
        <v>17736</v>
      </c>
      <c r="B1588" s="406" t="s">
        <v>2595</v>
      </c>
      <c r="C1588" s="170" t="s">
        <v>2594</v>
      </c>
      <c r="D1588" s="405" t="s">
        <v>18333</v>
      </c>
      <c r="E1588" s="404">
        <v>5000</v>
      </c>
      <c r="F1588" s="434">
        <v>22465160</v>
      </c>
      <c r="G1588" s="403" t="s">
        <v>18332</v>
      </c>
      <c r="H1588" s="170" t="s">
        <v>2753</v>
      </c>
      <c r="I1588" s="170" t="s">
        <v>2602</v>
      </c>
      <c r="J1588" s="155" t="s">
        <v>2753</v>
      </c>
      <c r="K1588" s="170">
        <v>1</v>
      </c>
      <c r="L1588" s="170">
        <v>12</v>
      </c>
      <c r="M1588" s="402">
        <v>62989.8</v>
      </c>
      <c r="N1588" s="170">
        <v>1</v>
      </c>
      <c r="O1588" s="170">
        <v>6</v>
      </c>
      <c r="P1588" s="402">
        <v>31306.799999999996</v>
      </c>
    </row>
    <row r="1589" spans="1:16" ht="22.5" x14ac:dyDescent="0.2">
      <c r="A1589" s="406" t="s">
        <v>17736</v>
      </c>
      <c r="B1589" s="406" t="s">
        <v>2595</v>
      </c>
      <c r="C1589" s="170" t="s">
        <v>2594</v>
      </c>
      <c r="D1589" s="405" t="s">
        <v>18331</v>
      </c>
      <c r="E1589" s="404">
        <v>10000</v>
      </c>
      <c r="F1589" s="434">
        <v>44077588</v>
      </c>
      <c r="G1589" s="403" t="s">
        <v>18330</v>
      </c>
      <c r="H1589" s="170" t="s">
        <v>18329</v>
      </c>
      <c r="I1589" s="170" t="s">
        <v>2602</v>
      </c>
      <c r="J1589" s="155" t="s">
        <v>18329</v>
      </c>
      <c r="K1589" s="170">
        <v>1</v>
      </c>
      <c r="L1589" s="170">
        <v>12</v>
      </c>
      <c r="M1589" s="402">
        <v>122893.97</v>
      </c>
      <c r="N1589" s="170">
        <v>1</v>
      </c>
      <c r="O1589" s="170">
        <v>6</v>
      </c>
      <c r="P1589" s="402">
        <v>61306.8</v>
      </c>
    </row>
    <row r="1590" spans="1:16" ht="22.5" x14ac:dyDescent="0.2">
      <c r="A1590" s="406" t="s">
        <v>17736</v>
      </c>
      <c r="B1590" s="406" t="s">
        <v>2595</v>
      </c>
      <c r="C1590" s="170" t="s">
        <v>2594</v>
      </c>
      <c r="D1590" s="405" t="s">
        <v>18328</v>
      </c>
      <c r="E1590" s="404">
        <v>8000</v>
      </c>
      <c r="F1590" s="434">
        <v>29295365</v>
      </c>
      <c r="G1590" s="403" t="s">
        <v>18327</v>
      </c>
      <c r="H1590" s="170" t="s">
        <v>2753</v>
      </c>
      <c r="I1590" s="170" t="s">
        <v>2602</v>
      </c>
      <c r="J1590" s="155" t="s">
        <v>2753</v>
      </c>
      <c r="K1590" s="170">
        <v>1</v>
      </c>
      <c r="L1590" s="170">
        <v>12</v>
      </c>
      <c r="M1590" s="402">
        <v>98989.8</v>
      </c>
      <c r="N1590" s="170">
        <v>1</v>
      </c>
      <c r="O1590" s="170">
        <v>6</v>
      </c>
      <c r="P1590" s="402">
        <v>49306.8</v>
      </c>
    </row>
    <row r="1591" spans="1:16" ht="22.5" x14ac:dyDescent="0.2">
      <c r="A1591" s="406" t="s">
        <v>17736</v>
      </c>
      <c r="B1591" s="406" t="s">
        <v>2595</v>
      </c>
      <c r="C1591" s="170" t="s">
        <v>2594</v>
      </c>
      <c r="D1591" s="405" t="s">
        <v>9257</v>
      </c>
      <c r="E1591" s="404">
        <v>3000</v>
      </c>
      <c r="F1591" s="434">
        <v>70432509</v>
      </c>
      <c r="G1591" s="403" t="s">
        <v>18326</v>
      </c>
      <c r="H1591" s="170" t="s">
        <v>18325</v>
      </c>
      <c r="I1591" s="170" t="s">
        <v>17733</v>
      </c>
      <c r="J1591" s="155" t="s">
        <v>18325</v>
      </c>
      <c r="K1591" s="170">
        <v>1</v>
      </c>
      <c r="L1591" s="170">
        <v>12</v>
      </c>
      <c r="M1591" s="402">
        <v>38940.22</v>
      </c>
      <c r="N1591" s="170">
        <v>1</v>
      </c>
      <c r="O1591" s="170">
        <v>6</v>
      </c>
      <c r="P1591" s="402">
        <v>19306.8</v>
      </c>
    </row>
    <row r="1592" spans="1:16" ht="22.5" x14ac:dyDescent="0.2">
      <c r="A1592" s="406" t="s">
        <v>17736</v>
      </c>
      <c r="B1592" s="406" t="s">
        <v>2595</v>
      </c>
      <c r="C1592" s="170" t="s">
        <v>2594</v>
      </c>
      <c r="D1592" s="405" t="s">
        <v>17781</v>
      </c>
      <c r="E1592" s="404">
        <v>9500</v>
      </c>
      <c r="F1592" s="434">
        <v>44022445</v>
      </c>
      <c r="G1592" s="403" t="s">
        <v>18324</v>
      </c>
      <c r="H1592" s="170" t="s">
        <v>2661</v>
      </c>
      <c r="I1592" s="170" t="s">
        <v>2602</v>
      </c>
      <c r="J1592" s="155" t="s">
        <v>2661</v>
      </c>
      <c r="K1592" s="170">
        <v>1</v>
      </c>
      <c r="L1592" s="170">
        <v>12</v>
      </c>
      <c r="M1592" s="402">
        <v>116084.03</v>
      </c>
      <c r="N1592" s="170">
        <v>1</v>
      </c>
      <c r="O1592" s="170">
        <v>6</v>
      </c>
      <c r="P1592" s="402">
        <v>58306.8</v>
      </c>
    </row>
    <row r="1593" spans="1:16" ht="22.5" x14ac:dyDescent="0.2">
      <c r="A1593" s="406" t="s">
        <v>17736</v>
      </c>
      <c r="B1593" s="406" t="s">
        <v>2595</v>
      </c>
      <c r="C1593" s="170" t="s">
        <v>2594</v>
      </c>
      <c r="D1593" s="405" t="s">
        <v>18323</v>
      </c>
      <c r="E1593" s="404">
        <v>5600</v>
      </c>
      <c r="F1593" s="434">
        <v>6652417</v>
      </c>
      <c r="G1593" s="403" t="s">
        <v>18322</v>
      </c>
      <c r="H1593" s="170" t="s">
        <v>2753</v>
      </c>
      <c r="I1593" s="170" t="s">
        <v>2602</v>
      </c>
      <c r="J1593" s="155" t="s">
        <v>2753</v>
      </c>
      <c r="K1593" s="170">
        <v>1</v>
      </c>
      <c r="L1593" s="170">
        <v>12</v>
      </c>
      <c r="M1593" s="402">
        <v>70180.86</v>
      </c>
      <c r="N1593" s="170">
        <v>1</v>
      </c>
      <c r="O1593" s="170">
        <v>6</v>
      </c>
      <c r="P1593" s="402">
        <v>34906.800000000003</v>
      </c>
    </row>
    <row r="1594" spans="1:16" ht="22.5" x14ac:dyDescent="0.2">
      <c r="A1594" s="406" t="s">
        <v>17736</v>
      </c>
      <c r="B1594" s="406" t="s">
        <v>2595</v>
      </c>
      <c r="C1594" s="170" t="s">
        <v>2594</v>
      </c>
      <c r="D1594" s="405" t="s">
        <v>18321</v>
      </c>
      <c r="E1594" s="404">
        <v>5000</v>
      </c>
      <c r="F1594" s="434">
        <v>8417576</v>
      </c>
      <c r="G1594" s="403" t="s">
        <v>18320</v>
      </c>
      <c r="H1594" s="170" t="s">
        <v>3242</v>
      </c>
      <c r="I1594" s="170" t="s">
        <v>3134</v>
      </c>
      <c r="J1594" s="155" t="s">
        <v>3242</v>
      </c>
      <c r="K1594" s="170">
        <v>1</v>
      </c>
      <c r="L1594" s="170">
        <v>12</v>
      </c>
      <c r="M1594" s="402">
        <v>62987.369999999995</v>
      </c>
      <c r="N1594" s="170">
        <v>1</v>
      </c>
      <c r="O1594" s="170">
        <v>6</v>
      </c>
      <c r="P1594" s="402">
        <v>31306.799999999996</v>
      </c>
    </row>
    <row r="1595" spans="1:16" ht="22.5" x14ac:dyDescent="0.2">
      <c r="A1595" s="406" t="s">
        <v>17736</v>
      </c>
      <c r="B1595" s="406" t="s">
        <v>2595</v>
      </c>
      <c r="C1595" s="170" t="s">
        <v>2594</v>
      </c>
      <c r="D1595" s="405" t="s">
        <v>18319</v>
      </c>
      <c r="E1595" s="404">
        <v>6000</v>
      </c>
      <c r="F1595" s="434">
        <v>45445985</v>
      </c>
      <c r="G1595" s="403" t="s">
        <v>18318</v>
      </c>
      <c r="H1595" s="170" t="s">
        <v>18317</v>
      </c>
      <c r="I1595" s="170" t="s">
        <v>2602</v>
      </c>
      <c r="J1595" s="155" t="s">
        <v>18317</v>
      </c>
      <c r="K1595" s="170">
        <v>1</v>
      </c>
      <c r="L1595" s="170">
        <v>3</v>
      </c>
      <c r="M1595" s="402">
        <v>15422.45</v>
      </c>
      <c r="N1595" s="170">
        <v>1</v>
      </c>
      <c r="O1595" s="170">
        <v>6</v>
      </c>
      <c r="P1595" s="402">
        <v>38320.130000000005</v>
      </c>
    </row>
    <row r="1596" spans="1:16" ht="22.5" x14ac:dyDescent="0.2">
      <c r="A1596" s="406" t="s">
        <v>17736</v>
      </c>
      <c r="B1596" s="406" t="s">
        <v>2595</v>
      </c>
      <c r="C1596" s="170" t="s">
        <v>2594</v>
      </c>
      <c r="D1596" s="405" t="s">
        <v>18316</v>
      </c>
      <c r="E1596" s="404">
        <v>7608.24</v>
      </c>
      <c r="F1596" s="434">
        <v>7856259</v>
      </c>
      <c r="G1596" s="403" t="s">
        <v>18315</v>
      </c>
      <c r="H1596" s="170" t="s">
        <v>18314</v>
      </c>
      <c r="I1596" s="170" t="s">
        <v>17747</v>
      </c>
      <c r="J1596" s="155" t="s">
        <v>18314</v>
      </c>
      <c r="K1596" s="170">
        <v>1</v>
      </c>
      <c r="L1596" s="170">
        <v>12</v>
      </c>
      <c r="M1596" s="402">
        <v>92176.18</v>
      </c>
      <c r="N1596" s="170">
        <v>1</v>
      </c>
      <c r="O1596" s="170">
        <v>6</v>
      </c>
      <c r="P1596" s="402">
        <v>46956.240000000005</v>
      </c>
    </row>
    <row r="1597" spans="1:16" ht="22.5" x14ac:dyDescent="0.2">
      <c r="A1597" s="406" t="s">
        <v>17736</v>
      </c>
      <c r="B1597" s="406" t="s">
        <v>2595</v>
      </c>
      <c r="C1597" s="170" t="s">
        <v>2594</v>
      </c>
      <c r="D1597" s="405" t="s">
        <v>18313</v>
      </c>
      <c r="E1597" s="404">
        <v>3500</v>
      </c>
      <c r="F1597" s="434">
        <v>42675785</v>
      </c>
      <c r="G1597" s="403" t="s">
        <v>18312</v>
      </c>
      <c r="H1597" s="170" t="s">
        <v>3386</v>
      </c>
      <c r="I1597" s="170" t="s">
        <v>17747</v>
      </c>
      <c r="J1597" s="155" t="s">
        <v>3386</v>
      </c>
      <c r="K1597" s="170">
        <v>1</v>
      </c>
      <c r="L1597" s="170">
        <v>12</v>
      </c>
      <c r="M1597" s="402">
        <v>44988.83</v>
      </c>
      <c r="N1597" s="170">
        <v>1</v>
      </c>
      <c r="O1597" s="170">
        <v>6</v>
      </c>
      <c r="P1597" s="402">
        <v>22306.799999999996</v>
      </c>
    </row>
    <row r="1598" spans="1:16" ht="22.5" x14ac:dyDescent="0.2">
      <c r="A1598" s="406" t="s">
        <v>17736</v>
      </c>
      <c r="B1598" s="406" t="s">
        <v>2595</v>
      </c>
      <c r="C1598" s="170" t="s">
        <v>2594</v>
      </c>
      <c r="D1598" s="405" t="s">
        <v>18311</v>
      </c>
      <c r="E1598" s="404">
        <v>8500</v>
      </c>
      <c r="F1598" s="434">
        <v>43206706</v>
      </c>
      <c r="G1598" s="403" t="s">
        <v>18310</v>
      </c>
      <c r="H1598" s="170" t="s">
        <v>2627</v>
      </c>
      <c r="I1598" s="170" t="s">
        <v>2602</v>
      </c>
      <c r="J1598" s="155" t="s">
        <v>2627</v>
      </c>
      <c r="K1598" s="170"/>
      <c r="L1598" s="402">
        <v>0</v>
      </c>
      <c r="M1598" s="402"/>
      <c r="N1598" s="170">
        <v>1</v>
      </c>
      <c r="O1598" s="170">
        <v>2</v>
      </c>
      <c r="P1598" s="402">
        <v>12902.27</v>
      </c>
    </row>
    <row r="1599" spans="1:16" ht="22.5" x14ac:dyDescent="0.2">
      <c r="A1599" s="406" t="s">
        <v>17736</v>
      </c>
      <c r="B1599" s="406" t="s">
        <v>2595</v>
      </c>
      <c r="C1599" s="170" t="s">
        <v>2594</v>
      </c>
      <c r="D1599" s="405" t="s">
        <v>18309</v>
      </c>
      <c r="E1599" s="404">
        <v>12000</v>
      </c>
      <c r="F1599" s="434">
        <v>41317814</v>
      </c>
      <c r="G1599" s="403" t="s">
        <v>18308</v>
      </c>
      <c r="H1599" s="170" t="s">
        <v>2661</v>
      </c>
      <c r="I1599" s="170" t="s">
        <v>2602</v>
      </c>
      <c r="J1599" s="155" t="s">
        <v>2661</v>
      </c>
      <c r="K1599" s="170">
        <v>1</v>
      </c>
      <c r="L1599" s="170">
        <v>3</v>
      </c>
      <c r="M1599" s="402">
        <v>37022.449999999997</v>
      </c>
      <c r="N1599" s="170">
        <v>1</v>
      </c>
      <c r="O1599" s="170">
        <v>6</v>
      </c>
      <c r="P1599" s="402">
        <v>73306.8</v>
      </c>
    </row>
    <row r="1600" spans="1:16" ht="22.5" x14ac:dyDescent="0.2">
      <c r="A1600" s="406" t="s">
        <v>17736</v>
      </c>
      <c r="B1600" s="406" t="s">
        <v>2595</v>
      </c>
      <c r="C1600" s="170" t="s">
        <v>2594</v>
      </c>
      <c r="D1600" s="405" t="s">
        <v>18307</v>
      </c>
      <c r="E1600" s="404">
        <v>15600</v>
      </c>
      <c r="F1600" s="434">
        <v>44232538</v>
      </c>
      <c r="G1600" s="403" t="s">
        <v>18306</v>
      </c>
      <c r="H1600" s="170" t="s">
        <v>18305</v>
      </c>
      <c r="I1600" s="155" t="s">
        <v>7458</v>
      </c>
      <c r="J1600" s="155" t="s">
        <v>18305</v>
      </c>
      <c r="K1600" s="170">
        <v>1</v>
      </c>
      <c r="L1600" s="170">
        <v>4</v>
      </c>
      <c r="M1600" s="402">
        <v>55846.6</v>
      </c>
      <c r="N1600" s="170">
        <v>1</v>
      </c>
      <c r="O1600" s="170">
        <v>0</v>
      </c>
      <c r="P1600" s="402">
        <v>4767.8</v>
      </c>
    </row>
    <row r="1601" spans="1:16" ht="22.5" x14ac:dyDescent="0.2">
      <c r="A1601" s="406" t="s">
        <v>17736</v>
      </c>
      <c r="B1601" s="406" t="s">
        <v>2595</v>
      </c>
      <c r="C1601" s="170" t="s">
        <v>2594</v>
      </c>
      <c r="D1601" s="405" t="s">
        <v>18304</v>
      </c>
      <c r="E1601" s="404">
        <v>10000</v>
      </c>
      <c r="F1601" s="434">
        <v>10290708</v>
      </c>
      <c r="G1601" s="403" t="s">
        <v>18303</v>
      </c>
      <c r="H1601" s="170" t="s">
        <v>2661</v>
      </c>
      <c r="I1601" s="170" t="s">
        <v>2602</v>
      </c>
      <c r="J1601" s="155" t="s">
        <v>2661</v>
      </c>
      <c r="K1601" s="170"/>
      <c r="L1601" s="402">
        <v>0</v>
      </c>
      <c r="M1601" s="402"/>
      <c r="N1601" s="170">
        <v>1</v>
      </c>
      <c r="O1601" s="170">
        <v>2</v>
      </c>
      <c r="P1601" s="402">
        <v>15102.27</v>
      </c>
    </row>
    <row r="1602" spans="1:16" ht="22.5" x14ac:dyDescent="0.2">
      <c r="A1602" s="406" t="s">
        <v>17736</v>
      </c>
      <c r="B1602" s="406" t="s">
        <v>2595</v>
      </c>
      <c r="C1602" s="170" t="s">
        <v>2594</v>
      </c>
      <c r="D1602" s="405" t="s">
        <v>17779</v>
      </c>
      <c r="E1602" s="404">
        <v>7000</v>
      </c>
      <c r="F1602" s="434">
        <v>45860317</v>
      </c>
      <c r="G1602" s="403" t="s">
        <v>18302</v>
      </c>
      <c r="H1602" s="170" t="s">
        <v>2661</v>
      </c>
      <c r="I1602" s="170" t="s">
        <v>2602</v>
      </c>
      <c r="J1602" s="155" t="s">
        <v>2661</v>
      </c>
      <c r="K1602" s="170">
        <v>1</v>
      </c>
      <c r="L1602" s="170">
        <v>11</v>
      </c>
      <c r="M1602" s="402">
        <v>74843.95</v>
      </c>
      <c r="N1602" s="170">
        <v>1</v>
      </c>
      <c r="O1602" s="170">
        <v>6</v>
      </c>
      <c r="P1602" s="402">
        <v>51156.800000000003</v>
      </c>
    </row>
    <row r="1603" spans="1:16" ht="22.5" x14ac:dyDescent="0.2">
      <c r="A1603" s="406" t="s">
        <v>17736</v>
      </c>
      <c r="B1603" s="406" t="s">
        <v>2595</v>
      </c>
      <c r="C1603" s="170" t="s">
        <v>2594</v>
      </c>
      <c r="D1603" s="405" t="s">
        <v>5921</v>
      </c>
      <c r="E1603" s="404">
        <v>3000</v>
      </c>
      <c r="F1603" s="434">
        <v>43682174</v>
      </c>
      <c r="G1603" s="403" t="s">
        <v>18301</v>
      </c>
      <c r="H1603" s="170" t="s">
        <v>18300</v>
      </c>
      <c r="I1603" s="170" t="s">
        <v>2589</v>
      </c>
      <c r="J1603" s="155" t="s">
        <v>18300</v>
      </c>
      <c r="K1603" s="170">
        <v>1</v>
      </c>
      <c r="L1603" s="170">
        <v>12</v>
      </c>
      <c r="M1603" s="402">
        <v>38970.42</v>
      </c>
      <c r="N1603" s="170">
        <v>1</v>
      </c>
      <c r="O1603" s="170">
        <v>6</v>
      </c>
      <c r="P1603" s="402">
        <v>19306.8</v>
      </c>
    </row>
    <row r="1604" spans="1:16" ht="22.5" x14ac:dyDescent="0.2">
      <c r="A1604" s="406" t="s">
        <v>17736</v>
      </c>
      <c r="B1604" s="406" t="s">
        <v>2595</v>
      </c>
      <c r="C1604" s="170" t="s">
        <v>2594</v>
      </c>
      <c r="D1604" s="405" t="s">
        <v>18299</v>
      </c>
      <c r="E1604" s="404">
        <v>8000</v>
      </c>
      <c r="F1604" s="434">
        <v>9396423</v>
      </c>
      <c r="G1604" s="403" t="s">
        <v>18298</v>
      </c>
      <c r="H1604" s="170" t="s">
        <v>2661</v>
      </c>
      <c r="I1604" s="170" t="s">
        <v>2602</v>
      </c>
      <c r="J1604" s="155" t="s">
        <v>2661</v>
      </c>
      <c r="K1604" s="170">
        <v>1</v>
      </c>
      <c r="L1604" s="170">
        <v>12</v>
      </c>
      <c r="M1604" s="402">
        <v>98805.89</v>
      </c>
      <c r="N1604" s="170">
        <v>1</v>
      </c>
      <c r="O1604" s="170">
        <v>6</v>
      </c>
      <c r="P1604" s="402">
        <v>49306.8</v>
      </c>
    </row>
    <row r="1605" spans="1:16" ht="22.5" x14ac:dyDescent="0.2">
      <c r="A1605" s="406" t="s">
        <v>17736</v>
      </c>
      <c r="B1605" s="406" t="s">
        <v>2595</v>
      </c>
      <c r="C1605" s="170" t="s">
        <v>2594</v>
      </c>
      <c r="D1605" s="405" t="s">
        <v>18297</v>
      </c>
      <c r="E1605" s="404">
        <v>8000</v>
      </c>
      <c r="F1605" s="434">
        <v>7877751</v>
      </c>
      <c r="G1605" s="403" t="s">
        <v>18296</v>
      </c>
      <c r="H1605" s="170" t="s">
        <v>2828</v>
      </c>
      <c r="I1605" s="170" t="s">
        <v>2602</v>
      </c>
      <c r="J1605" s="155" t="s">
        <v>2828</v>
      </c>
      <c r="K1605" s="170">
        <v>1</v>
      </c>
      <c r="L1605" s="170">
        <v>11</v>
      </c>
      <c r="M1605" s="402">
        <v>88345.64</v>
      </c>
      <c r="N1605" s="170">
        <v>1</v>
      </c>
      <c r="O1605" s="170">
        <v>6</v>
      </c>
      <c r="P1605" s="402">
        <v>49306.8</v>
      </c>
    </row>
    <row r="1606" spans="1:16" ht="22.5" x14ac:dyDescent="0.2">
      <c r="A1606" s="406" t="s">
        <v>17736</v>
      </c>
      <c r="B1606" s="406" t="s">
        <v>2595</v>
      </c>
      <c r="C1606" s="170" t="s">
        <v>2594</v>
      </c>
      <c r="D1606" s="405" t="s">
        <v>18295</v>
      </c>
      <c r="E1606" s="404">
        <v>10000</v>
      </c>
      <c r="F1606" s="434">
        <v>10476075</v>
      </c>
      <c r="G1606" s="403" t="s">
        <v>18294</v>
      </c>
      <c r="H1606" s="170" t="s">
        <v>18050</v>
      </c>
      <c r="I1606" s="170" t="s">
        <v>2602</v>
      </c>
      <c r="J1606" s="155" t="s">
        <v>18050</v>
      </c>
      <c r="K1606" s="170">
        <v>1</v>
      </c>
      <c r="L1606" s="170">
        <v>12</v>
      </c>
      <c r="M1606" s="402">
        <v>122916.2</v>
      </c>
      <c r="N1606" s="170">
        <v>1</v>
      </c>
      <c r="O1606" s="170">
        <v>6</v>
      </c>
      <c r="P1606" s="402">
        <v>61306.8</v>
      </c>
    </row>
    <row r="1607" spans="1:16" ht="22.5" x14ac:dyDescent="0.2">
      <c r="A1607" s="406" t="s">
        <v>17736</v>
      </c>
      <c r="B1607" s="406" t="s">
        <v>2595</v>
      </c>
      <c r="C1607" s="170" t="s">
        <v>2594</v>
      </c>
      <c r="D1607" s="405" t="s">
        <v>16822</v>
      </c>
      <c r="E1607" s="404">
        <v>7000</v>
      </c>
      <c r="F1607" s="434">
        <v>10323843</v>
      </c>
      <c r="G1607" s="403" t="s">
        <v>18293</v>
      </c>
      <c r="H1607" s="170" t="s">
        <v>6376</v>
      </c>
      <c r="I1607" s="155" t="s">
        <v>7458</v>
      </c>
      <c r="J1607" s="155" t="s">
        <v>6376</v>
      </c>
      <c r="K1607" s="170">
        <v>1</v>
      </c>
      <c r="L1607" s="170">
        <v>3</v>
      </c>
      <c r="M1607" s="402">
        <v>22022.45</v>
      </c>
      <c r="N1607" s="170">
        <v>1</v>
      </c>
      <c r="O1607" s="170">
        <v>3</v>
      </c>
      <c r="P1607" s="402">
        <v>17531.18</v>
      </c>
    </row>
    <row r="1608" spans="1:16" ht="22.5" x14ac:dyDescent="0.2">
      <c r="A1608" s="406" t="s">
        <v>17736</v>
      </c>
      <c r="B1608" s="406" t="s">
        <v>2595</v>
      </c>
      <c r="C1608" s="170" t="s">
        <v>2594</v>
      </c>
      <c r="D1608" s="405" t="s">
        <v>16822</v>
      </c>
      <c r="E1608" s="404">
        <v>6000</v>
      </c>
      <c r="F1608" s="434">
        <v>683224</v>
      </c>
      <c r="G1608" s="403" t="s">
        <v>18292</v>
      </c>
      <c r="H1608" s="170" t="s">
        <v>2768</v>
      </c>
      <c r="I1608" s="170" t="s">
        <v>2602</v>
      </c>
      <c r="J1608" s="155" t="s">
        <v>2768</v>
      </c>
      <c r="K1608" s="170">
        <v>1</v>
      </c>
      <c r="L1608" s="170">
        <v>12</v>
      </c>
      <c r="M1608" s="402">
        <v>74989.38</v>
      </c>
      <c r="N1608" s="170">
        <v>1</v>
      </c>
      <c r="O1608" s="170">
        <v>6</v>
      </c>
      <c r="P1608" s="402">
        <v>37306.800000000003</v>
      </c>
    </row>
    <row r="1609" spans="1:16" ht="22.5" x14ac:dyDescent="0.2">
      <c r="A1609" s="406" t="s">
        <v>17736</v>
      </c>
      <c r="B1609" s="406" t="s">
        <v>2595</v>
      </c>
      <c r="C1609" s="170" t="s">
        <v>2594</v>
      </c>
      <c r="D1609" s="405" t="s">
        <v>18291</v>
      </c>
      <c r="E1609" s="404">
        <v>5000</v>
      </c>
      <c r="F1609" s="434">
        <v>40473170</v>
      </c>
      <c r="G1609" s="403" t="s">
        <v>18290</v>
      </c>
      <c r="H1609" s="170" t="s">
        <v>2753</v>
      </c>
      <c r="I1609" s="170" t="s">
        <v>2602</v>
      </c>
      <c r="J1609" s="155" t="s">
        <v>2753</v>
      </c>
      <c r="K1609" s="170">
        <v>1</v>
      </c>
      <c r="L1609" s="170">
        <v>12</v>
      </c>
      <c r="M1609" s="402">
        <v>62989.8</v>
      </c>
      <c r="N1609" s="170">
        <v>1</v>
      </c>
      <c r="O1609" s="170">
        <v>6</v>
      </c>
      <c r="P1609" s="402">
        <v>31306.799999999996</v>
      </c>
    </row>
    <row r="1610" spans="1:16" ht="22.5" x14ac:dyDescent="0.2">
      <c r="A1610" s="406" t="s">
        <v>17736</v>
      </c>
      <c r="B1610" s="406" t="s">
        <v>2595</v>
      </c>
      <c r="C1610" s="170" t="s">
        <v>2594</v>
      </c>
      <c r="D1610" s="405" t="s">
        <v>9257</v>
      </c>
      <c r="E1610" s="404">
        <v>4000</v>
      </c>
      <c r="F1610" s="434">
        <v>6145789</v>
      </c>
      <c r="G1610" s="403" t="s">
        <v>18289</v>
      </c>
      <c r="H1610" s="170" t="s">
        <v>2892</v>
      </c>
      <c r="I1610" s="170" t="s">
        <v>17733</v>
      </c>
      <c r="J1610" s="155" t="s">
        <v>2892</v>
      </c>
      <c r="K1610" s="170">
        <v>1</v>
      </c>
      <c r="L1610" s="170">
        <v>10</v>
      </c>
      <c r="M1610" s="402">
        <v>40966.18</v>
      </c>
      <c r="N1610" s="170">
        <v>1</v>
      </c>
      <c r="O1610" s="170">
        <v>6</v>
      </c>
      <c r="P1610" s="402">
        <v>25306.799999999996</v>
      </c>
    </row>
    <row r="1611" spans="1:16" ht="22.5" x14ac:dyDescent="0.2">
      <c r="A1611" s="406" t="s">
        <v>17736</v>
      </c>
      <c r="B1611" s="406" t="s">
        <v>2595</v>
      </c>
      <c r="C1611" s="170" t="s">
        <v>2594</v>
      </c>
      <c r="D1611" s="405" t="s">
        <v>18288</v>
      </c>
      <c r="E1611" s="404">
        <v>7500</v>
      </c>
      <c r="F1611" s="434">
        <v>41893328</v>
      </c>
      <c r="G1611" s="403" t="s">
        <v>18287</v>
      </c>
      <c r="H1611" s="170" t="s">
        <v>3528</v>
      </c>
      <c r="I1611" s="155" t="s">
        <v>6183</v>
      </c>
      <c r="J1611" s="155" t="s">
        <v>3528</v>
      </c>
      <c r="K1611" s="170"/>
      <c r="L1611" s="402">
        <v>0</v>
      </c>
      <c r="M1611" s="402"/>
      <c r="N1611" s="170">
        <v>1</v>
      </c>
      <c r="O1611" s="170">
        <v>2</v>
      </c>
      <c r="P1611" s="402">
        <v>13836.599999999999</v>
      </c>
    </row>
    <row r="1612" spans="1:16" ht="22.5" x14ac:dyDescent="0.2">
      <c r="A1612" s="406" t="s">
        <v>17736</v>
      </c>
      <c r="B1612" s="406" t="s">
        <v>2595</v>
      </c>
      <c r="C1612" s="170" t="s">
        <v>2594</v>
      </c>
      <c r="D1612" s="405" t="s">
        <v>18286</v>
      </c>
      <c r="E1612" s="404">
        <v>7000</v>
      </c>
      <c r="F1612" s="434">
        <v>41532168</v>
      </c>
      <c r="G1612" s="403" t="s">
        <v>18285</v>
      </c>
      <c r="H1612" s="170" t="s">
        <v>2661</v>
      </c>
      <c r="I1612" s="170" t="s">
        <v>2602</v>
      </c>
      <c r="J1612" s="155" t="s">
        <v>2661</v>
      </c>
      <c r="K1612" s="170">
        <v>1</v>
      </c>
      <c r="L1612" s="170">
        <v>12</v>
      </c>
      <c r="M1612" s="402">
        <v>86989.8</v>
      </c>
      <c r="N1612" s="170">
        <v>1</v>
      </c>
      <c r="O1612" s="170">
        <v>6</v>
      </c>
      <c r="P1612" s="402">
        <v>43306.8</v>
      </c>
    </row>
    <row r="1613" spans="1:16" ht="22.5" x14ac:dyDescent="0.2">
      <c r="A1613" s="406" t="s">
        <v>17736</v>
      </c>
      <c r="B1613" s="406" t="s">
        <v>2595</v>
      </c>
      <c r="C1613" s="170" t="s">
        <v>2594</v>
      </c>
      <c r="D1613" s="405" t="s">
        <v>18284</v>
      </c>
      <c r="E1613" s="404">
        <v>9500</v>
      </c>
      <c r="F1613" s="434">
        <v>42376365</v>
      </c>
      <c r="G1613" s="403" t="s">
        <v>18283</v>
      </c>
      <c r="H1613" s="170" t="s">
        <v>4810</v>
      </c>
      <c r="I1613" s="155" t="s">
        <v>7458</v>
      </c>
      <c r="J1613" s="155" t="s">
        <v>4810</v>
      </c>
      <c r="K1613" s="170">
        <v>1</v>
      </c>
      <c r="L1613" s="170">
        <v>3</v>
      </c>
      <c r="M1613" s="402">
        <v>23762.45</v>
      </c>
      <c r="N1613" s="170">
        <v>1</v>
      </c>
      <c r="O1613" s="170">
        <v>5</v>
      </c>
      <c r="P1613" s="402">
        <v>49969.67</v>
      </c>
    </row>
    <row r="1614" spans="1:16" ht="22.5" x14ac:dyDescent="0.2">
      <c r="A1614" s="406" t="s">
        <v>17736</v>
      </c>
      <c r="B1614" s="406" t="s">
        <v>2595</v>
      </c>
      <c r="C1614" s="170" t="s">
        <v>2594</v>
      </c>
      <c r="D1614" s="405" t="s">
        <v>18282</v>
      </c>
      <c r="E1614" s="404">
        <v>13500</v>
      </c>
      <c r="F1614" s="434">
        <v>10471350</v>
      </c>
      <c r="G1614" s="403" t="s">
        <v>18281</v>
      </c>
      <c r="H1614" s="170" t="s">
        <v>18280</v>
      </c>
      <c r="I1614" s="170" t="s">
        <v>2602</v>
      </c>
      <c r="J1614" s="155" t="s">
        <v>18280</v>
      </c>
      <c r="K1614" s="170">
        <v>1</v>
      </c>
      <c r="L1614" s="170">
        <v>12</v>
      </c>
      <c r="M1614" s="402">
        <v>164989.79999999999</v>
      </c>
      <c r="N1614" s="170">
        <v>1</v>
      </c>
      <c r="O1614" s="170">
        <v>6</v>
      </c>
      <c r="P1614" s="402">
        <v>82306.800000000017</v>
      </c>
    </row>
    <row r="1615" spans="1:16" ht="22.5" x14ac:dyDescent="0.2">
      <c r="A1615" s="406" t="s">
        <v>17736</v>
      </c>
      <c r="B1615" s="406" t="s">
        <v>2595</v>
      </c>
      <c r="C1615" s="170" t="s">
        <v>2594</v>
      </c>
      <c r="D1615" s="405" t="s">
        <v>18279</v>
      </c>
      <c r="E1615" s="404">
        <v>8500</v>
      </c>
      <c r="F1615" s="434">
        <v>43311737</v>
      </c>
      <c r="G1615" s="403" t="s">
        <v>18278</v>
      </c>
      <c r="H1615" s="170" t="s">
        <v>2897</v>
      </c>
      <c r="I1615" s="170" t="s">
        <v>2589</v>
      </c>
      <c r="J1615" s="155" t="s">
        <v>2897</v>
      </c>
      <c r="K1615" s="170">
        <v>1</v>
      </c>
      <c r="L1615" s="170">
        <v>12</v>
      </c>
      <c r="M1615" s="402">
        <v>104783.78</v>
      </c>
      <c r="N1615" s="170">
        <v>1</v>
      </c>
      <c r="O1615" s="170">
        <v>6</v>
      </c>
      <c r="P1615" s="402">
        <v>52306.8</v>
      </c>
    </row>
    <row r="1616" spans="1:16" ht="22.5" x14ac:dyDescent="0.2">
      <c r="A1616" s="406" t="s">
        <v>17736</v>
      </c>
      <c r="B1616" s="406" t="s">
        <v>2595</v>
      </c>
      <c r="C1616" s="170" t="s">
        <v>2594</v>
      </c>
      <c r="D1616" s="405" t="s">
        <v>18277</v>
      </c>
      <c r="E1616" s="404">
        <v>8000</v>
      </c>
      <c r="F1616" s="434">
        <v>40733998</v>
      </c>
      <c r="G1616" s="403" t="s">
        <v>18276</v>
      </c>
      <c r="H1616" s="170" t="s">
        <v>2753</v>
      </c>
      <c r="I1616" s="170" t="s">
        <v>2602</v>
      </c>
      <c r="J1616" s="155" t="s">
        <v>2753</v>
      </c>
      <c r="K1616" s="170">
        <v>1</v>
      </c>
      <c r="L1616" s="170">
        <v>12</v>
      </c>
      <c r="M1616" s="402">
        <v>98895.35</v>
      </c>
      <c r="N1616" s="170">
        <v>1</v>
      </c>
      <c r="O1616" s="170">
        <v>6</v>
      </c>
      <c r="P1616" s="402">
        <v>49306.8</v>
      </c>
    </row>
    <row r="1617" spans="1:16" ht="22.5" x14ac:dyDescent="0.2">
      <c r="A1617" s="406" t="s">
        <v>17736</v>
      </c>
      <c r="B1617" s="406" t="s">
        <v>2595</v>
      </c>
      <c r="C1617" s="170" t="s">
        <v>2594</v>
      </c>
      <c r="D1617" s="405" t="s">
        <v>18275</v>
      </c>
      <c r="E1617" s="404">
        <v>10000</v>
      </c>
      <c r="F1617" s="434">
        <v>9806372</v>
      </c>
      <c r="G1617" s="403" t="s">
        <v>18274</v>
      </c>
      <c r="H1617" s="170" t="s">
        <v>17947</v>
      </c>
      <c r="I1617" s="170" t="s">
        <v>2602</v>
      </c>
      <c r="J1617" s="155" t="s">
        <v>17947</v>
      </c>
      <c r="K1617" s="170">
        <v>1</v>
      </c>
      <c r="L1617" s="170">
        <v>12</v>
      </c>
      <c r="M1617" s="402">
        <v>122676.63</v>
      </c>
      <c r="N1617" s="170">
        <v>1</v>
      </c>
      <c r="O1617" s="170">
        <v>6</v>
      </c>
      <c r="P1617" s="402">
        <v>61306.8</v>
      </c>
    </row>
    <row r="1618" spans="1:16" ht="22.5" x14ac:dyDescent="0.2">
      <c r="A1618" s="406" t="s">
        <v>17736</v>
      </c>
      <c r="B1618" s="406" t="s">
        <v>2595</v>
      </c>
      <c r="C1618" s="170" t="s">
        <v>2594</v>
      </c>
      <c r="D1618" s="405" t="s">
        <v>18273</v>
      </c>
      <c r="E1618" s="404">
        <v>5000</v>
      </c>
      <c r="F1618" s="434">
        <v>22486946</v>
      </c>
      <c r="G1618" s="403" t="s">
        <v>18272</v>
      </c>
      <c r="H1618" s="170" t="s">
        <v>2753</v>
      </c>
      <c r="I1618" s="170" t="s">
        <v>2602</v>
      </c>
      <c r="J1618" s="155" t="s">
        <v>2753</v>
      </c>
      <c r="K1618" s="170">
        <v>1</v>
      </c>
      <c r="L1618" s="170">
        <v>12</v>
      </c>
      <c r="M1618" s="402">
        <v>62989.8</v>
      </c>
      <c r="N1618" s="170">
        <v>1</v>
      </c>
      <c r="O1618" s="170">
        <v>6</v>
      </c>
      <c r="P1618" s="402">
        <v>30210.129999999997</v>
      </c>
    </row>
    <row r="1619" spans="1:16" ht="22.5" x14ac:dyDescent="0.2">
      <c r="A1619" s="406" t="s">
        <v>17736</v>
      </c>
      <c r="B1619" s="406" t="s">
        <v>2595</v>
      </c>
      <c r="C1619" s="170" t="s">
        <v>2594</v>
      </c>
      <c r="D1619" s="405" t="s">
        <v>18271</v>
      </c>
      <c r="E1619" s="404">
        <v>10000</v>
      </c>
      <c r="F1619" s="434">
        <v>41404041</v>
      </c>
      <c r="G1619" s="403" t="s">
        <v>18270</v>
      </c>
      <c r="H1619" s="170" t="s">
        <v>4810</v>
      </c>
      <c r="I1619" s="155" t="s">
        <v>7458</v>
      </c>
      <c r="J1619" s="155" t="s">
        <v>4810</v>
      </c>
      <c r="K1619" s="170">
        <v>1</v>
      </c>
      <c r="L1619" s="170">
        <v>12</v>
      </c>
      <c r="M1619" s="402">
        <v>122964.8</v>
      </c>
      <c r="N1619" s="170">
        <v>1</v>
      </c>
      <c r="O1619" s="170">
        <v>6</v>
      </c>
      <c r="P1619" s="402">
        <v>61306.8</v>
      </c>
    </row>
    <row r="1620" spans="1:16" ht="22.5" x14ac:dyDescent="0.2">
      <c r="A1620" s="406" t="s">
        <v>17736</v>
      </c>
      <c r="B1620" s="406" t="s">
        <v>2595</v>
      </c>
      <c r="C1620" s="170" t="s">
        <v>2594</v>
      </c>
      <c r="D1620" s="405" t="s">
        <v>18141</v>
      </c>
      <c r="E1620" s="404">
        <v>15600</v>
      </c>
      <c r="F1620" s="434">
        <v>10272881</v>
      </c>
      <c r="G1620" s="403" t="s">
        <v>18269</v>
      </c>
      <c r="H1620" s="170" t="s">
        <v>4810</v>
      </c>
      <c r="I1620" s="155" t="s">
        <v>7458</v>
      </c>
      <c r="J1620" s="155" t="s">
        <v>4810</v>
      </c>
      <c r="K1620" s="170">
        <v>1</v>
      </c>
      <c r="L1620" s="170">
        <v>4</v>
      </c>
      <c r="M1620" s="402">
        <v>65394.080000000002</v>
      </c>
      <c r="N1620" s="170"/>
      <c r="O1620" s="402">
        <v>0</v>
      </c>
      <c r="P1620" s="402"/>
    </row>
    <row r="1621" spans="1:16" ht="22.5" x14ac:dyDescent="0.2">
      <c r="A1621" s="406" t="s">
        <v>17736</v>
      </c>
      <c r="B1621" s="406" t="s">
        <v>2595</v>
      </c>
      <c r="C1621" s="170" t="s">
        <v>2594</v>
      </c>
      <c r="D1621" s="405" t="s">
        <v>18268</v>
      </c>
      <c r="E1621" s="404">
        <v>6000</v>
      </c>
      <c r="F1621" s="434">
        <v>44821707</v>
      </c>
      <c r="G1621" s="403" t="s">
        <v>18267</v>
      </c>
      <c r="H1621" s="170" t="s">
        <v>2753</v>
      </c>
      <c r="I1621" s="170" t="s">
        <v>2602</v>
      </c>
      <c r="J1621" s="155" t="s">
        <v>2753</v>
      </c>
      <c r="K1621" s="170">
        <v>1</v>
      </c>
      <c r="L1621" s="170">
        <v>12</v>
      </c>
      <c r="M1621" s="402">
        <v>74989.8</v>
      </c>
      <c r="N1621" s="170">
        <v>1</v>
      </c>
      <c r="O1621" s="170">
        <v>6</v>
      </c>
      <c r="P1621" s="402">
        <v>37306.800000000003</v>
      </c>
    </row>
    <row r="1622" spans="1:16" ht="22.5" x14ac:dyDescent="0.2">
      <c r="A1622" s="406" t="s">
        <v>17736</v>
      </c>
      <c r="B1622" s="406" t="s">
        <v>2595</v>
      </c>
      <c r="C1622" s="170" t="s">
        <v>2594</v>
      </c>
      <c r="D1622" s="405" t="s">
        <v>18266</v>
      </c>
      <c r="E1622" s="404">
        <v>5000</v>
      </c>
      <c r="F1622" s="434">
        <v>43588804</v>
      </c>
      <c r="G1622" s="403" t="s">
        <v>18265</v>
      </c>
      <c r="H1622" s="170" t="s">
        <v>2768</v>
      </c>
      <c r="I1622" s="170" t="s">
        <v>2602</v>
      </c>
      <c r="J1622" s="155" t="s">
        <v>2768</v>
      </c>
      <c r="K1622" s="170">
        <v>1</v>
      </c>
      <c r="L1622" s="170">
        <v>12</v>
      </c>
      <c r="M1622" s="402">
        <v>59417.23</v>
      </c>
      <c r="N1622" s="170">
        <v>1</v>
      </c>
      <c r="O1622" s="170">
        <v>6</v>
      </c>
      <c r="P1622" s="402">
        <v>28225.949999999997</v>
      </c>
    </row>
    <row r="1623" spans="1:16" ht="22.5" x14ac:dyDescent="0.2">
      <c r="A1623" s="406" t="s">
        <v>17736</v>
      </c>
      <c r="B1623" s="406" t="s">
        <v>2595</v>
      </c>
      <c r="C1623" s="170" t="s">
        <v>2594</v>
      </c>
      <c r="D1623" s="405" t="s">
        <v>18071</v>
      </c>
      <c r="E1623" s="404">
        <v>9000</v>
      </c>
      <c r="F1623" s="434">
        <v>6790295</v>
      </c>
      <c r="G1623" s="403" t="s">
        <v>18264</v>
      </c>
      <c r="H1623" s="170" t="s">
        <v>2661</v>
      </c>
      <c r="I1623" s="170" t="s">
        <v>2602</v>
      </c>
      <c r="J1623" s="155" t="s">
        <v>2661</v>
      </c>
      <c r="K1623" s="170">
        <v>1</v>
      </c>
      <c r="L1623" s="170">
        <v>12</v>
      </c>
      <c r="M1623" s="402">
        <v>110593.56</v>
      </c>
      <c r="N1623" s="170">
        <v>1</v>
      </c>
      <c r="O1623" s="170">
        <v>6</v>
      </c>
      <c r="P1623" s="402">
        <v>55306.8</v>
      </c>
    </row>
    <row r="1624" spans="1:16" ht="22.5" x14ac:dyDescent="0.2">
      <c r="A1624" s="406" t="s">
        <v>17736</v>
      </c>
      <c r="B1624" s="406" t="s">
        <v>2595</v>
      </c>
      <c r="C1624" s="170" t="s">
        <v>2594</v>
      </c>
      <c r="D1624" s="405" t="s">
        <v>18263</v>
      </c>
      <c r="E1624" s="404">
        <v>15600</v>
      </c>
      <c r="F1624" s="434">
        <v>40817322</v>
      </c>
      <c r="G1624" s="403" t="s">
        <v>18262</v>
      </c>
      <c r="H1624" s="170" t="s">
        <v>2753</v>
      </c>
      <c r="I1624" s="170" t="s">
        <v>2602</v>
      </c>
      <c r="J1624" s="155" t="s">
        <v>2753</v>
      </c>
      <c r="K1624" s="170">
        <v>1</v>
      </c>
      <c r="L1624" s="170">
        <v>2</v>
      </c>
      <c r="M1624" s="402">
        <v>31424.97</v>
      </c>
      <c r="N1624" s="170">
        <v>1</v>
      </c>
      <c r="O1624" s="170">
        <v>6</v>
      </c>
      <c r="P1624" s="402">
        <v>98850.130000000019</v>
      </c>
    </row>
    <row r="1625" spans="1:16" ht="22.5" x14ac:dyDescent="0.2">
      <c r="A1625" s="406" t="s">
        <v>17736</v>
      </c>
      <c r="B1625" s="406" t="s">
        <v>2595</v>
      </c>
      <c r="C1625" s="170" t="s">
        <v>2594</v>
      </c>
      <c r="D1625" s="405" t="s">
        <v>18261</v>
      </c>
      <c r="E1625" s="404">
        <v>6000</v>
      </c>
      <c r="F1625" s="434">
        <v>40319792</v>
      </c>
      <c r="G1625" s="403" t="s">
        <v>18260</v>
      </c>
      <c r="H1625" s="170" t="s">
        <v>3322</v>
      </c>
      <c r="I1625" s="170" t="s">
        <v>2602</v>
      </c>
      <c r="J1625" s="155" t="s">
        <v>3322</v>
      </c>
      <c r="K1625" s="170">
        <v>1</v>
      </c>
      <c r="L1625" s="170">
        <v>12</v>
      </c>
      <c r="M1625" s="402">
        <v>74989.8</v>
      </c>
      <c r="N1625" s="170">
        <v>1</v>
      </c>
      <c r="O1625" s="170">
        <v>6</v>
      </c>
      <c r="P1625" s="402">
        <v>37306.800000000003</v>
      </c>
    </row>
    <row r="1626" spans="1:16" ht="22.5" x14ac:dyDescent="0.2">
      <c r="A1626" s="406" t="s">
        <v>17736</v>
      </c>
      <c r="B1626" s="406" t="s">
        <v>2595</v>
      </c>
      <c r="C1626" s="170" t="s">
        <v>2594</v>
      </c>
      <c r="D1626" s="405" t="s">
        <v>18259</v>
      </c>
      <c r="E1626" s="404">
        <v>8000</v>
      </c>
      <c r="F1626" s="434">
        <v>41705876</v>
      </c>
      <c r="G1626" s="403" t="s">
        <v>18258</v>
      </c>
      <c r="H1626" s="170" t="s">
        <v>3395</v>
      </c>
      <c r="I1626" s="170" t="s">
        <v>18257</v>
      </c>
      <c r="J1626" s="155" t="s">
        <v>3395</v>
      </c>
      <c r="K1626" s="170">
        <v>1</v>
      </c>
      <c r="L1626" s="170">
        <v>12</v>
      </c>
      <c r="M1626" s="402">
        <v>98967.58</v>
      </c>
      <c r="N1626" s="170">
        <v>1</v>
      </c>
      <c r="O1626" s="170">
        <v>6</v>
      </c>
      <c r="P1626" s="402">
        <v>49122.350000000006</v>
      </c>
    </row>
    <row r="1627" spans="1:16" ht="22.5" x14ac:dyDescent="0.2">
      <c r="A1627" s="406" t="s">
        <v>17736</v>
      </c>
      <c r="B1627" s="406" t="s">
        <v>2595</v>
      </c>
      <c r="C1627" s="170" t="s">
        <v>2594</v>
      </c>
      <c r="D1627" s="405" t="s">
        <v>18003</v>
      </c>
      <c r="E1627" s="404">
        <v>6000</v>
      </c>
      <c r="F1627" s="434">
        <v>72736466</v>
      </c>
      <c r="G1627" s="403" t="s">
        <v>18256</v>
      </c>
      <c r="H1627" s="170" t="s">
        <v>2661</v>
      </c>
      <c r="I1627" s="170" t="s">
        <v>2602</v>
      </c>
      <c r="J1627" s="155" t="s">
        <v>2661</v>
      </c>
      <c r="K1627" s="170"/>
      <c r="L1627" s="402">
        <v>0</v>
      </c>
      <c r="M1627" s="402"/>
      <c r="N1627" s="170">
        <v>1</v>
      </c>
      <c r="O1627" s="170">
        <v>6</v>
      </c>
      <c r="P1627" s="402">
        <v>35306.800000000003</v>
      </c>
    </row>
    <row r="1628" spans="1:16" ht="22.5" x14ac:dyDescent="0.2">
      <c r="A1628" s="406" t="s">
        <v>17736</v>
      </c>
      <c r="B1628" s="406" t="s">
        <v>2595</v>
      </c>
      <c r="C1628" s="170" t="s">
        <v>2594</v>
      </c>
      <c r="D1628" s="405" t="s">
        <v>7151</v>
      </c>
      <c r="E1628" s="404">
        <v>3000</v>
      </c>
      <c r="F1628" s="434">
        <v>48226876</v>
      </c>
      <c r="G1628" s="403" t="s">
        <v>18255</v>
      </c>
      <c r="H1628" s="170"/>
      <c r="I1628" s="155" t="s">
        <v>2892</v>
      </c>
      <c r="J1628" s="155"/>
      <c r="K1628" s="170">
        <v>1</v>
      </c>
      <c r="L1628" s="170">
        <v>1</v>
      </c>
      <c r="M1628" s="402">
        <v>2098.25</v>
      </c>
      <c r="N1628" s="170"/>
      <c r="O1628" s="402">
        <v>0</v>
      </c>
      <c r="P1628" s="402"/>
    </row>
    <row r="1629" spans="1:16" ht="22.5" x14ac:dyDescent="0.2">
      <c r="A1629" s="406" t="s">
        <v>17736</v>
      </c>
      <c r="B1629" s="406" t="s">
        <v>2595</v>
      </c>
      <c r="C1629" s="170" t="s">
        <v>2594</v>
      </c>
      <c r="D1629" s="405" t="s">
        <v>18254</v>
      </c>
      <c r="E1629" s="404">
        <v>8000</v>
      </c>
      <c r="F1629" s="434">
        <v>8995490</v>
      </c>
      <c r="G1629" s="403" t="s">
        <v>18253</v>
      </c>
      <c r="H1629" s="170" t="s">
        <v>18235</v>
      </c>
      <c r="I1629" s="170" t="s">
        <v>2602</v>
      </c>
      <c r="J1629" s="155" t="s">
        <v>18235</v>
      </c>
      <c r="K1629" s="170"/>
      <c r="L1629" s="402">
        <v>0</v>
      </c>
      <c r="M1629" s="402"/>
      <c r="N1629" s="170">
        <v>1</v>
      </c>
      <c r="O1629" s="170">
        <v>4</v>
      </c>
      <c r="P1629" s="402">
        <v>32522.859999999997</v>
      </c>
    </row>
    <row r="1630" spans="1:16" ht="22.5" x14ac:dyDescent="0.2">
      <c r="A1630" s="406" t="s">
        <v>17736</v>
      </c>
      <c r="B1630" s="406" t="s">
        <v>2595</v>
      </c>
      <c r="C1630" s="170" t="s">
        <v>2594</v>
      </c>
      <c r="D1630" s="405" t="s">
        <v>18252</v>
      </c>
      <c r="E1630" s="404">
        <v>4200</v>
      </c>
      <c r="F1630" s="434">
        <v>22487201</v>
      </c>
      <c r="G1630" s="403" t="s">
        <v>18251</v>
      </c>
      <c r="H1630" s="170" t="s">
        <v>18250</v>
      </c>
      <c r="I1630" s="170" t="s">
        <v>2589</v>
      </c>
      <c r="J1630" s="155" t="s">
        <v>18250</v>
      </c>
      <c r="K1630" s="170">
        <v>1</v>
      </c>
      <c r="L1630" s="170">
        <v>12</v>
      </c>
      <c r="M1630" s="402">
        <v>53389.8</v>
      </c>
      <c r="N1630" s="170">
        <v>1</v>
      </c>
      <c r="O1630" s="170">
        <v>6</v>
      </c>
      <c r="P1630" s="402">
        <v>26506.799999999996</v>
      </c>
    </row>
    <row r="1631" spans="1:16" ht="22.5" x14ac:dyDescent="0.2">
      <c r="A1631" s="406" t="s">
        <v>17736</v>
      </c>
      <c r="B1631" s="406" t="s">
        <v>2595</v>
      </c>
      <c r="C1631" s="170" t="s">
        <v>2594</v>
      </c>
      <c r="D1631" s="405" t="s">
        <v>18249</v>
      </c>
      <c r="E1631" s="404">
        <v>8000</v>
      </c>
      <c r="F1631" s="434">
        <v>43304669</v>
      </c>
      <c r="G1631" s="403" t="s">
        <v>18248</v>
      </c>
      <c r="H1631" s="170" t="s">
        <v>2692</v>
      </c>
      <c r="I1631" s="170" t="s">
        <v>2602</v>
      </c>
      <c r="J1631" s="155" t="s">
        <v>2692</v>
      </c>
      <c r="K1631" s="170">
        <v>1</v>
      </c>
      <c r="L1631" s="170">
        <v>1</v>
      </c>
      <c r="M1631" s="402">
        <v>10532.15</v>
      </c>
      <c r="N1631" s="170">
        <v>1</v>
      </c>
      <c r="O1631" s="170">
        <v>6</v>
      </c>
      <c r="P1631" s="402">
        <v>49306.8</v>
      </c>
    </row>
    <row r="1632" spans="1:16" ht="22.5" x14ac:dyDescent="0.2">
      <c r="A1632" s="406" t="s">
        <v>17736</v>
      </c>
      <c r="B1632" s="406" t="s">
        <v>2595</v>
      </c>
      <c r="C1632" s="170" t="s">
        <v>2594</v>
      </c>
      <c r="D1632" s="405" t="s">
        <v>18247</v>
      </c>
      <c r="E1632" s="404">
        <v>10000</v>
      </c>
      <c r="F1632" s="434">
        <v>40750619</v>
      </c>
      <c r="G1632" s="403" t="s">
        <v>18246</v>
      </c>
      <c r="H1632" s="170" t="s">
        <v>18245</v>
      </c>
      <c r="I1632" s="170" t="s">
        <v>2602</v>
      </c>
      <c r="J1632" s="155" t="s">
        <v>18245</v>
      </c>
      <c r="K1632" s="170">
        <v>1</v>
      </c>
      <c r="L1632" s="170">
        <v>11</v>
      </c>
      <c r="M1632" s="402">
        <v>107116.19</v>
      </c>
      <c r="N1632" s="170">
        <v>1</v>
      </c>
      <c r="O1632" s="170">
        <v>6</v>
      </c>
      <c r="P1632" s="402">
        <v>61272.770000000004</v>
      </c>
    </row>
    <row r="1633" spans="1:16" ht="22.5" x14ac:dyDescent="0.2">
      <c r="A1633" s="406" t="s">
        <v>17736</v>
      </c>
      <c r="B1633" s="406" t="s">
        <v>2595</v>
      </c>
      <c r="C1633" s="170" t="s">
        <v>2594</v>
      </c>
      <c r="D1633" s="405" t="s">
        <v>16822</v>
      </c>
      <c r="E1633" s="404">
        <v>6500</v>
      </c>
      <c r="F1633" s="434">
        <v>44366774</v>
      </c>
      <c r="G1633" s="403" t="s">
        <v>18244</v>
      </c>
      <c r="H1633" s="170" t="s">
        <v>3322</v>
      </c>
      <c r="I1633" s="170" t="s">
        <v>2589</v>
      </c>
      <c r="J1633" s="155" t="s">
        <v>3322</v>
      </c>
      <c r="K1633" s="170">
        <v>1</v>
      </c>
      <c r="L1633" s="170">
        <v>12</v>
      </c>
      <c r="M1633" s="402">
        <v>80640.86</v>
      </c>
      <c r="N1633" s="170">
        <v>1</v>
      </c>
      <c r="O1633" s="170">
        <v>6</v>
      </c>
      <c r="P1633" s="402">
        <v>40165.060000000005</v>
      </c>
    </row>
    <row r="1634" spans="1:16" ht="22.5" x14ac:dyDescent="0.2">
      <c r="A1634" s="406" t="s">
        <v>17736</v>
      </c>
      <c r="B1634" s="406" t="s">
        <v>2595</v>
      </c>
      <c r="C1634" s="170" t="s">
        <v>2594</v>
      </c>
      <c r="D1634" s="405" t="s">
        <v>17993</v>
      </c>
      <c r="E1634" s="404">
        <v>3000</v>
      </c>
      <c r="F1634" s="434">
        <v>45906624</v>
      </c>
      <c r="G1634" s="403" t="s">
        <v>18243</v>
      </c>
      <c r="H1634" s="170" t="s">
        <v>18242</v>
      </c>
      <c r="I1634" s="170" t="s">
        <v>17747</v>
      </c>
      <c r="J1634" s="155" t="s">
        <v>18242</v>
      </c>
      <c r="K1634" s="170">
        <v>1</v>
      </c>
      <c r="L1634" s="170">
        <v>11</v>
      </c>
      <c r="M1634" s="402">
        <v>32534</v>
      </c>
      <c r="N1634" s="170">
        <v>1</v>
      </c>
      <c r="O1634" s="170">
        <v>6</v>
      </c>
      <c r="P1634" s="402">
        <v>19263.669999999998</v>
      </c>
    </row>
    <row r="1635" spans="1:16" ht="22.5" x14ac:dyDescent="0.2">
      <c r="A1635" s="406" t="s">
        <v>17736</v>
      </c>
      <c r="B1635" s="406" t="s">
        <v>2595</v>
      </c>
      <c r="C1635" s="170" t="s">
        <v>2594</v>
      </c>
      <c r="D1635" s="405" t="s">
        <v>18241</v>
      </c>
      <c r="E1635" s="404">
        <v>2500</v>
      </c>
      <c r="F1635" s="434">
        <v>8883046</v>
      </c>
      <c r="G1635" s="403" t="s">
        <v>18240</v>
      </c>
      <c r="H1635" s="170" t="s">
        <v>2892</v>
      </c>
      <c r="I1635" s="170" t="s">
        <v>17733</v>
      </c>
      <c r="J1635" s="155" t="s">
        <v>2892</v>
      </c>
      <c r="K1635" s="170">
        <v>1</v>
      </c>
      <c r="L1635" s="170">
        <v>12</v>
      </c>
      <c r="M1635" s="402">
        <v>32983.379999999997</v>
      </c>
      <c r="N1635" s="170">
        <v>1</v>
      </c>
      <c r="O1635" s="170">
        <v>6</v>
      </c>
      <c r="P1635" s="402">
        <v>16306.8</v>
      </c>
    </row>
    <row r="1636" spans="1:16" ht="22.5" x14ac:dyDescent="0.2">
      <c r="A1636" s="406" t="s">
        <v>17736</v>
      </c>
      <c r="B1636" s="406" t="s">
        <v>2595</v>
      </c>
      <c r="C1636" s="170" t="s">
        <v>2594</v>
      </c>
      <c r="D1636" s="405" t="s">
        <v>18239</v>
      </c>
      <c r="E1636" s="404">
        <v>13500</v>
      </c>
      <c r="F1636" s="434">
        <v>10188494</v>
      </c>
      <c r="G1636" s="403" t="s">
        <v>18238</v>
      </c>
      <c r="H1636" s="170" t="s">
        <v>2627</v>
      </c>
      <c r="I1636" s="170" t="s">
        <v>2602</v>
      </c>
      <c r="J1636" s="155" t="s">
        <v>2627</v>
      </c>
      <c r="K1636" s="170">
        <v>1</v>
      </c>
      <c r="L1636" s="170">
        <v>12</v>
      </c>
      <c r="M1636" s="402">
        <v>180042.3</v>
      </c>
      <c r="N1636" s="170">
        <v>1</v>
      </c>
      <c r="O1636" s="170">
        <v>6</v>
      </c>
      <c r="P1636" s="402">
        <v>82306.800000000017</v>
      </c>
    </row>
    <row r="1637" spans="1:16" ht="22.5" x14ac:dyDescent="0.2">
      <c r="A1637" s="406" t="s">
        <v>17736</v>
      </c>
      <c r="B1637" s="406" t="s">
        <v>2595</v>
      </c>
      <c r="C1637" s="170" t="s">
        <v>2594</v>
      </c>
      <c r="D1637" s="405" t="s">
        <v>18237</v>
      </c>
      <c r="E1637" s="404">
        <v>15600</v>
      </c>
      <c r="F1637" s="434">
        <v>29411221</v>
      </c>
      <c r="G1637" s="403" t="s">
        <v>18236</v>
      </c>
      <c r="H1637" s="170" t="s">
        <v>18235</v>
      </c>
      <c r="I1637" s="170" t="s">
        <v>2602</v>
      </c>
      <c r="J1637" s="155" t="s">
        <v>18235</v>
      </c>
      <c r="K1637" s="170">
        <v>1</v>
      </c>
      <c r="L1637" s="170">
        <v>12</v>
      </c>
      <c r="M1637" s="402">
        <v>185509.8</v>
      </c>
      <c r="N1637" s="170">
        <v>1</v>
      </c>
      <c r="O1637" s="170">
        <v>6</v>
      </c>
      <c r="P1637" s="402">
        <v>94906.800000000017</v>
      </c>
    </row>
    <row r="1638" spans="1:16" ht="22.5" x14ac:dyDescent="0.2">
      <c r="A1638" s="406" t="s">
        <v>17736</v>
      </c>
      <c r="B1638" s="406" t="s">
        <v>2595</v>
      </c>
      <c r="C1638" s="170" t="s">
        <v>2594</v>
      </c>
      <c r="D1638" s="405" t="s">
        <v>18234</v>
      </c>
      <c r="E1638" s="404">
        <v>7000</v>
      </c>
      <c r="F1638" s="434">
        <v>24005971</v>
      </c>
      <c r="G1638" s="403" t="s">
        <v>18233</v>
      </c>
      <c r="H1638" s="170" t="s">
        <v>18232</v>
      </c>
      <c r="I1638" s="170" t="s">
        <v>2589</v>
      </c>
      <c r="J1638" s="155" t="s">
        <v>18232</v>
      </c>
      <c r="K1638" s="170">
        <v>1</v>
      </c>
      <c r="L1638" s="170">
        <v>12</v>
      </c>
      <c r="M1638" s="402">
        <v>86867.78</v>
      </c>
      <c r="N1638" s="170">
        <v>1</v>
      </c>
      <c r="O1638" s="170">
        <v>6</v>
      </c>
      <c r="P1638" s="402">
        <v>43306.8</v>
      </c>
    </row>
    <row r="1639" spans="1:16" ht="22.5" x14ac:dyDescent="0.2">
      <c r="A1639" s="406" t="s">
        <v>17736</v>
      </c>
      <c r="B1639" s="406" t="s">
        <v>2595</v>
      </c>
      <c r="C1639" s="170" t="s">
        <v>2594</v>
      </c>
      <c r="D1639" s="405" t="s">
        <v>18231</v>
      </c>
      <c r="E1639" s="404">
        <v>6000</v>
      </c>
      <c r="F1639" s="434">
        <v>40189809</v>
      </c>
      <c r="G1639" s="403" t="s">
        <v>18230</v>
      </c>
      <c r="H1639" s="170" t="s">
        <v>2661</v>
      </c>
      <c r="I1639" s="170" t="s">
        <v>2602</v>
      </c>
      <c r="J1639" s="155" t="s">
        <v>2661</v>
      </c>
      <c r="K1639" s="170">
        <v>1</v>
      </c>
      <c r="L1639" s="170">
        <v>12</v>
      </c>
      <c r="M1639" s="402">
        <v>74642.27</v>
      </c>
      <c r="N1639" s="170">
        <v>1</v>
      </c>
      <c r="O1639" s="170">
        <v>6</v>
      </c>
      <c r="P1639" s="402">
        <v>37306.800000000003</v>
      </c>
    </row>
    <row r="1640" spans="1:16" ht="22.5" x14ac:dyDescent="0.2">
      <c r="A1640" s="406" t="s">
        <v>17736</v>
      </c>
      <c r="B1640" s="406" t="s">
        <v>2595</v>
      </c>
      <c r="C1640" s="170" t="s">
        <v>2594</v>
      </c>
      <c r="D1640" s="405" t="s">
        <v>18229</v>
      </c>
      <c r="E1640" s="404">
        <v>8000</v>
      </c>
      <c r="F1640" s="434">
        <v>40397436</v>
      </c>
      <c r="G1640" s="403" t="s">
        <v>18228</v>
      </c>
      <c r="H1640" s="170" t="s">
        <v>17846</v>
      </c>
      <c r="I1640" s="170" t="s">
        <v>2602</v>
      </c>
      <c r="J1640" s="155" t="s">
        <v>17846</v>
      </c>
      <c r="K1640" s="170">
        <v>1</v>
      </c>
      <c r="L1640" s="170">
        <v>1</v>
      </c>
      <c r="M1640" s="402">
        <v>6040.82</v>
      </c>
      <c r="N1640" s="170">
        <v>1</v>
      </c>
      <c r="O1640" s="170">
        <v>6</v>
      </c>
      <c r="P1640" s="402">
        <v>49306.8</v>
      </c>
    </row>
    <row r="1641" spans="1:16" ht="22.5" x14ac:dyDescent="0.2">
      <c r="A1641" s="406" t="s">
        <v>17736</v>
      </c>
      <c r="B1641" s="406" t="s">
        <v>2595</v>
      </c>
      <c r="C1641" s="170" t="s">
        <v>2594</v>
      </c>
      <c r="D1641" s="405" t="s">
        <v>18227</v>
      </c>
      <c r="E1641" s="404">
        <v>7000</v>
      </c>
      <c r="F1641" s="434">
        <v>46796570</v>
      </c>
      <c r="G1641" s="403" t="s">
        <v>18226</v>
      </c>
      <c r="H1641" s="170" t="s">
        <v>2661</v>
      </c>
      <c r="I1641" s="170" t="s">
        <v>2602</v>
      </c>
      <c r="J1641" s="155" t="s">
        <v>2661</v>
      </c>
      <c r="K1641" s="170"/>
      <c r="L1641" s="402">
        <v>0</v>
      </c>
      <c r="M1641" s="402"/>
      <c r="N1641" s="170">
        <v>1</v>
      </c>
      <c r="O1641" s="170">
        <v>1</v>
      </c>
      <c r="P1641" s="402">
        <v>10468.93</v>
      </c>
    </row>
    <row r="1642" spans="1:16" ht="22.5" x14ac:dyDescent="0.2">
      <c r="A1642" s="406" t="s">
        <v>17736</v>
      </c>
      <c r="B1642" s="406" t="s">
        <v>2595</v>
      </c>
      <c r="C1642" s="170" t="s">
        <v>2594</v>
      </c>
      <c r="D1642" s="405" t="s">
        <v>18225</v>
      </c>
      <c r="E1642" s="404">
        <v>5000</v>
      </c>
      <c r="F1642" s="434">
        <v>41899998</v>
      </c>
      <c r="G1642" s="403" t="s">
        <v>18224</v>
      </c>
      <c r="H1642" s="170" t="s">
        <v>3322</v>
      </c>
      <c r="I1642" s="170" t="s">
        <v>2589</v>
      </c>
      <c r="J1642" s="155" t="s">
        <v>3322</v>
      </c>
      <c r="K1642" s="170">
        <v>1</v>
      </c>
      <c r="L1642" s="170">
        <v>12</v>
      </c>
      <c r="M1642" s="402">
        <v>62958.55</v>
      </c>
      <c r="N1642" s="170">
        <v>1</v>
      </c>
      <c r="O1642" s="170">
        <v>6</v>
      </c>
      <c r="P1642" s="402">
        <v>31306.799999999996</v>
      </c>
    </row>
    <row r="1643" spans="1:16" ht="22.5" x14ac:dyDescent="0.2">
      <c r="A1643" s="406" t="s">
        <v>17736</v>
      </c>
      <c r="B1643" s="406" t="s">
        <v>2595</v>
      </c>
      <c r="C1643" s="170" t="s">
        <v>2594</v>
      </c>
      <c r="D1643" s="405" t="s">
        <v>18223</v>
      </c>
      <c r="E1643" s="404">
        <v>5000</v>
      </c>
      <c r="F1643" s="434">
        <v>42279476</v>
      </c>
      <c r="G1643" s="403" t="s">
        <v>18222</v>
      </c>
      <c r="H1643" s="170" t="s">
        <v>2753</v>
      </c>
      <c r="I1643" s="170" t="s">
        <v>2602</v>
      </c>
      <c r="J1643" s="155" t="s">
        <v>2753</v>
      </c>
      <c r="K1643" s="170">
        <v>1</v>
      </c>
      <c r="L1643" s="170">
        <v>12</v>
      </c>
      <c r="M1643" s="402">
        <v>57685.45</v>
      </c>
      <c r="N1643" s="170">
        <v>1</v>
      </c>
      <c r="O1643" s="170">
        <v>6</v>
      </c>
      <c r="P1643" s="402">
        <v>31306.799999999996</v>
      </c>
    </row>
    <row r="1644" spans="1:16" ht="22.5" x14ac:dyDescent="0.2">
      <c r="A1644" s="406" t="s">
        <v>17736</v>
      </c>
      <c r="B1644" s="406" t="s">
        <v>2595</v>
      </c>
      <c r="C1644" s="170" t="s">
        <v>2594</v>
      </c>
      <c r="D1644" s="405" t="s">
        <v>18221</v>
      </c>
      <c r="E1644" s="404">
        <v>10000</v>
      </c>
      <c r="F1644" s="434">
        <v>10274553</v>
      </c>
      <c r="G1644" s="403" t="s">
        <v>18220</v>
      </c>
      <c r="H1644" s="170" t="s">
        <v>2768</v>
      </c>
      <c r="I1644" s="170" t="s">
        <v>2602</v>
      </c>
      <c r="J1644" s="155" t="s">
        <v>2768</v>
      </c>
      <c r="K1644" s="170">
        <v>1</v>
      </c>
      <c r="L1644" s="170">
        <v>12</v>
      </c>
      <c r="M1644" s="402">
        <v>119397.9</v>
      </c>
      <c r="N1644" s="170">
        <v>1</v>
      </c>
      <c r="O1644" s="170">
        <v>6</v>
      </c>
      <c r="P1644" s="402">
        <v>61306.8</v>
      </c>
    </row>
    <row r="1645" spans="1:16" ht="22.5" x14ac:dyDescent="0.2">
      <c r="A1645" s="406" t="s">
        <v>17736</v>
      </c>
      <c r="B1645" s="406" t="s">
        <v>2595</v>
      </c>
      <c r="C1645" s="170" t="s">
        <v>2594</v>
      </c>
      <c r="D1645" s="405" t="s">
        <v>18219</v>
      </c>
      <c r="E1645" s="404">
        <v>10000</v>
      </c>
      <c r="F1645" s="434">
        <v>41439675</v>
      </c>
      <c r="G1645" s="403" t="s">
        <v>18218</v>
      </c>
      <c r="H1645" s="170" t="s">
        <v>6299</v>
      </c>
      <c r="I1645" s="155" t="s">
        <v>7458</v>
      </c>
      <c r="J1645" s="155" t="s">
        <v>6299</v>
      </c>
      <c r="K1645" s="170">
        <v>1</v>
      </c>
      <c r="L1645" s="170">
        <v>5</v>
      </c>
      <c r="M1645" s="402">
        <v>45771.82</v>
      </c>
      <c r="N1645" s="170"/>
      <c r="O1645" s="402">
        <v>0</v>
      </c>
      <c r="P1645" s="402"/>
    </row>
    <row r="1646" spans="1:16" ht="22.5" x14ac:dyDescent="0.2">
      <c r="A1646" s="406" t="s">
        <v>17736</v>
      </c>
      <c r="B1646" s="406" t="s">
        <v>2595</v>
      </c>
      <c r="C1646" s="170" t="s">
        <v>2594</v>
      </c>
      <c r="D1646" s="405" t="s">
        <v>17781</v>
      </c>
      <c r="E1646" s="404">
        <v>9500</v>
      </c>
      <c r="F1646" s="434">
        <v>43844573</v>
      </c>
      <c r="G1646" s="403" t="s">
        <v>18217</v>
      </c>
      <c r="H1646" s="170" t="s">
        <v>2661</v>
      </c>
      <c r="I1646" s="170" t="s">
        <v>2602</v>
      </c>
      <c r="J1646" s="155" t="s">
        <v>2661</v>
      </c>
      <c r="K1646" s="170">
        <v>1</v>
      </c>
      <c r="L1646" s="170">
        <v>12</v>
      </c>
      <c r="M1646" s="402">
        <v>116958.8</v>
      </c>
      <c r="N1646" s="170">
        <v>1</v>
      </c>
      <c r="O1646" s="170">
        <v>6</v>
      </c>
      <c r="P1646" s="402">
        <v>58306.8</v>
      </c>
    </row>
    <row r="1647" spans="1:16" ht="22.5" x14ac:dyDescent="0.2">
      <c r="A1647" s="406" t="s">
        <v>17736</v>
      </c>
      <c r="B1647" s="406" t="s">
        <v>2595</v>
      </c>
      <c r="C1647" s="170" t="s">
        <v>2594</v>
      </c>
      <c r="D1647" s="405" t="s">
        <v>17790</v>
      </c>
      <c r="E1647" s="404">
        <v>5500</v>
      </c>
      <c r="F1647" s="434">
        <v>41896545</v>
      </c>
      <c r="G1647" s="403" t="s">
        <v>18216</v>
      </c>
      <c r="H1647" s="170" t="s">
        <v>3395</v>
      </c>
      <c r="I1647" s="170" t="s">
        <v>2589</v>
      </c>
      <c r="J1647" s="155" t="s">
        <v>3395</v>
      </c>
      <c r="K1647" s="170">
        <v>1</v>
      </c>
      <c r="L1647" s="170">
        <v>12</v>
      </c>
      <c r="M1647" s="402">
        <v>68623.179999999993</v>
      </c>
      <c r="N1647" s="170">
        <v>1</v>
      </c>
      <c r="O1647" s="170">
        <v>6</v>
      </c>
      <c r="P1647" s="402">
        <v>34306.800000000003</v>
      </c>
    </row>
    <row r="1648" spans="1:16" ht="22.5" x14ac:dyDescent="0.2">
      <c r="A1648" s="406" t="s">
        <v>17736</v>
      </c>
      <c r="B1648" s="406" t="s">
        <v>2595</v>
      </c>
      <c r="C1648" s="170" t="s">
        <v>2594</v>
      </c>
      <c r="D1648" s="405" t="s">
        <v>18215</v>
      </c>
      <c r="E1648" s="404">
        <v>12000</v>
      </c>
      <c r="F1648" s="434">
        <v>44614160</v>
      </c>
      <c r="G1648" s="403" t="s">
        <v>18214</v>
      </c>
      <c r="H1648" s="170" t="s">
        <v>2668</v>
      </c>
      <c r="I1648" s="170" t="s">
        <v>2602</v>
      </c>
      <c r="J1648" s="155" t="s">
        <v>2668</v>
      </c>
      <c r="K1648" s="170">
        <v>1</v>
      </c>
      <c r="L1648" s="170">
        <v>11</v>
      </c>
      <c r="M1648" s="402">
        <v>136545.35999999999</v>
      </c>
      <c r="N1648" s="170">
        <v>1</v>
      </c>
      <c r="O1648" s="170">
        <v>6</v>
      </c>
      <c r="P1648" s="402">
        <v>79223.47</v>
      </c>
    </row>
    <row r="1649" spans="1:16" ht="22.5" x14ac:dyDescent="0.2">
      <c r="A1649" s="406" t="s">
        <v>17736</v>
      </c>
      <c r="B1649" s="406" t="s">
        <v>2595</v>
      </c>
      <c r="C1649" s="170" t="s">
        <v>2594</v>
      </c>
      <c r="D1649" s="405" t="s">
        <v>18213</v>
      </c>
      <c r="E1649" s="404">
        <v>8000</v>
      </c>
      <c r="F1649" s="434">
        <v>70945578</v>
      </c>
      <c r="G1649" s="403" t="s">
        <v>18212</v>
      </c>
      <c r="H1649" s="170" t="s">
        <v>17909</v>
      </c>
      <c r="I1649" s="170" t="s">
        <v>2602</v>
      </c>
      <c r="J1649" s="155" t="s">
        <v>17909</v>
      </c>
      <c r="K1649" s="170">
        <v>1</v>
      </c>
      <c r="L1649" s="170">
        <v>12</v>
      </c>
      <c r="M1649" s="402">
        <v>98797</v>
      </c>
      <c r="N1649" s="170">
        <v>1</v>
      </c>
      <c r="O1649" s="170">
        <v>6</v>
      </c>
      <c r="P1649" s="402">
        <v>49306.8</v>
      </c>
    </row>
    <row r="1650" spans="1:16" ht="22.5" x14ac:dyDescent="0.2">
      <c r="A1650" s="406" t="s">
        <v>17736</v>
      </c>
      <c r="B1650" s="406" t="s">
        <v>2595</v>
      </c>
      <c r="C1650" s="170" t="s">
        <v>2594</v>
      </c>
      <c r="D1650" s="405" t="s">
        <v>18211</v>
      </c>
      <c r="E1650" s="404">
        <v>8000</v>
      </c>
      <c r="F1650" s="434">
        <v>46068389</v>
      </c>
      <c r="G1650" s="403" t="s">
        <v>18210</v>
      </c>
      <c r="H1650" s="170" t="s">
        <v>6299</v>
      </c>
      <c r="I1650" s="155" t="s">
        <v>7458</v>
      </c>
      <c r="J1650" s="155" t="s">
        <v>6299</v>
      </c>
      <c r="K1650" s="170">
        <v>1</v>
      </c>
      <c r="L1650" s="170">
        <v>12</v>
      </c>
      <c r="M1650" s="402">
        <v>98580.32</v>
      </c>
      <c r="N1650" s="170">
        <v>1</v>
      </c>
      <c r="O1650" s="170">
        <v>3</v>
      </c>
      <c r="P1650" s="402">
        <v>25431.17</v>
      </c>
    </row>
    <row r="1651" spans="1:16" ht="22.5" x14ac:dyDescent="0.2">
      <c r="A1651" s="406" t="s">
        <v>17736</v>
      </c>
      <c r="B1651" s="406" t="s">
        <v>2595</v>
      </c>
      <c r="C1651" s="170" t="s">
        <v>2594</v>
      </c>
      <c r="D1651" s="405" t="s">
        <v>17869</v>
      </c>
      <c r="E1651" s="404">
        <v>7000</v>
      </c>
      <c r="F1651" s="434">
        <v>43423680</v>
      </c>
      <c r="G1651" s="403" t="s">
        <v>18209</v>
      </c>
      <c r="H1651" s="170" t="s">
        <v>2661</v>
      </c>
      <c r="I1651" s="170" t="s">
        <v>2602</v>
      </c>
      <c r="J1651" s="155" t="s">
        <v>2661</v>
      </c>
      <c r="K1651" s="170">
        <v>1</v>
      </c>
      <c r="L1651" s="170">
        <v>12</v>
      </c>
      <c r="M1651" s="402">
        <v>87120.63</v>
      </c>
      <c r="N1651" s="170">
        <v>1</v>
      </c>
      <c r="O1651" s="170">
        <v>6</v>
      </c>
      <c r="P1651" s="402">
        <v>43306.8</v>
      </c>
    </row>
    <row r="1652" spans="1:16" ht="22.5" x14ac:dyDescent="0.2">
      <c r="A1652" s="406" t="s">
        <v>17736</v>
      </c>
      <c r="B1652" s="406" t="s">
        <v>2595</v>
      </c>
      <c r="C1652" s="170" t="s">
        <v>2594</v>
      </c>
      <c r="D1652" s="405" t="s">
        <v>4803</v>
      </c>
      <c r="E1652" s="404">
        <v>2500</v>
      </c>
      <c r="F1652" s="434">
        <v>72451628</v>
      </c>
      <c r="G1652" s="403" t="s">
        <v>18208</v>
      </c>
      <c r="H1652" s="170" t="s">
        <v>2661</v>
      </c>
      <c r="I1652" s="170" t="s">
        <v>2602</v>
      </c>
      <c r="J1652" s="155" t="s">
        <v>2661</v>
      </c>
      <c r="K1652" s="170"/>
      <c r="L1652" s="402">
        <v>0</v>
      </c>
      <c r="M1652" s="402"/>
      <c r="N1652" s="170">
        <v>1</v>
      </c>
      <c r="O1652" s="170">
        <v>6</v>
      </c>
      <c r="P1652" s="402">
        <v>15768.999999999998</v>
      </c>
    </row>
    <row r="1653" spans="1:16" ht="22.5" x14ac:dyDescent="0.2">
      <c r="A1653" s="406" t="s">
        <v>17736</v>
      </c>
      <c r="B1653" s="406" t="s">
        <v>2595</v>
      </c>
      <c r="C1653" s="170" t="s">
        <v>2594</v>
      </c>
      <c r="D1653" s="405" t="s">
        <v>18207</v>
      </c>
      <c r="E1653" s="404">
        <v>5000</v>
      </c>
      <c r="F1653" s="434">
        <v>48140413</v>
      </c>
      <c r="G1653" s="403" t="s">
        <v>18206</v>
      </c>
      <c r="H1653" s="170" t="s">
        <v>6299</v>
      </c>
      <c r="I1653" s="155" t="s">
        <v>7458</v>
      </c>
      <c r="J1653" s="155" t="s">
        <v>6299</v>
      </c>
      <c r="K1653" s="170">
        <v>1</v>
      </c>
      <c r="L1653" s="170">
        <v>2</v>
      </c>
      <c r="M1653" s="402">
        <v>9738.59</v>
      </c>
      <c r="N1653" s="170">
        <v>1</v>
      </c>
      <c r="O1653" s="170">
        <v>6</v>
      </c>
      <c r="P1653" s="402">
        <v>32337.87</v>
      </c>
    </row>
    <row r="1654" spans="1:16" ht="22.5" x14ac:dyDescent="0.2">
      <c r="A1654" s="406" t="s">
        <v>17736</v>
      </c>
      <c r="B1654" s="406" t="s">
        <v>2595</v>
      </c>
      <c r="C1654" s="170" t="s">
        <v>2594</v>
      </c>
      <c r="D1654" s="405" t="s">
        <v>18205</v>
      </c>
      <c r="E1654" s="404">
        <v>12000</v>
      </c>
      <c r="F1654" s="434">
        <v>46650542</v>
      </c>
      <c r="G1654" s="403" t="s">
        <v>18204</v>
      </c>
      <c r="H1654" s="170" t="s">
        <v>2897</v>
      </c>
      <c r="I1654" s="170" t="s">
        <v>2589</v>
      </c>
      <c r="J1654" s="155" t="s">
        <v>2897</v>
      </c>
      <c r="K1654" s="170">
        <v>1</v>
      </c>
      <c r="L1654" s="170">
        <v>11</v>
      </c>
      <c r="M1654" s="402">
        <v>127127.42</v>
      </c>
      <c r="N1654" s="170">
        <v>1</v>
      </c>
      <c r="O1654" s="170">
        <v>6</v>
      </c>
      <c r="P1654" s="402">
        <v>95385.97</v>
      </c>
    </row>
    <row r="1655" spans="1:16" ht="22.5" x14ac:dyDescent="0.2">
      <c r="A1655" s="406" t="s">
        <v>17736</v>
      </c>
      <c r="B1655" s="406" t="s">
        <v>2595</v>
      </c>
      <c r="C1655" s="170" t="s">
        <v>2594</v>
      </c>
      <c r="D1655" s="405" t="s">
        <v>18203</v>
      </c>
      <c r="E1655" s="404">
        <v>9500</v>
      </c>
      <c r="F1655" s="434">
        <v>40351273</v>
      </c>
      <c r="G1655" s="403" t="s">
        <v>18202</v>
      </c>
      <c r="H1655" s="170" t="s">
        <v>2753</v>
      </c>
      <c r="I1655" s="170" t="s">
        <v>2602</v>
      </c>
      <c r="J1655" s="155" t="s">
        <v>2753</v>
      </c>
      <c r="K1655" s="170">
        <v>1</v>
      </c>
      <c r="L1655" s="170">
        <v>12</v>
      </c>
      <c r="M1655" s="402">
        <v>116958.13</v>
      </c>
      <c r="N1655" s="170">
        <v>1</v>
      </c>
      <c r="O1655" s="170">
        <v>6</v>
      </c>
      <c r="P1655" s="402">
        <v>58306.8</v>
      </c>
    </row>
    <row r="1656" spans="1:16" ht="22.5" x14ac:dyDescent="0.2">
      <c r="A1656" s="406" t="s">
        <v>17736</v>
      </c>
      <c r="B1656" s="406" t="s">
        <v>2595</v>
      </c>
      <c r="C1656" s="170" t="s">
        <v>2594</v>
      </c>
      <c r="D1656" s="405" t="s">
        <v>18003</v>
      </c>
      <c r="E1656" s="404">
        <v>6000</v>
      </c>
      <c r="F1656" s="434">
        <v>44449254</v>
      </c>
      <c r="G1656" s="403" t="s">
        <v>18201</v>
      </c>
      <c r="H1656" s="170" t="s">
        <v>18200</v>
      </c>
      <c r="I1656" s="170" t="s">
        <v>2589</v>
      </c>
      <c r="J1656" s="155" t="s">
        <v>18200</v>
      </c>
      <c r="K1656" s="170"/>
      <c r="L1656" s="402">
        <v>0</v>
      </c>
      <c r="M1656" s="402"/>
      <c r="N1656" s="170">
        <v>1</v>
      </c>
      <c r="O1656" s="170">
        <v>6</v>
      </c>
      <c r="P1656" s="402">
        <v>35306.800000000003</v>
      </c>
    </row>
    <row r="1657" spans="1:16" ht="22.5" x14ac:dyDescent="0.2">
      <c r="A1657" s="406" t="s">
        <v>17736</v>
      </c>
      <c r="B1657" s="406" t="s">
        <v>2595</v>
      </c>
      <c r="C1657" s="170" t="s">
        <v>2594</v>
      </c>
      <c r="D1657" s="405" t="s">
        <v>18199</v>
      </c>
      <c r="E1657" s="404">
        <v>6000</v>
      </c>
      <c r="F1657" s="434">
        <v>70063301</v>
      </c>
      <c r="G1657" s="403" t="s">
        <v>18198</v>
      </c>
      <c r="H1657" s="170" t="s">
        <v>2597</v>
      </c>
      <c r="I1657" s="170" t="s">
        <v>2602</v>
      </c>
      <c r="J1657" s="155" t="s">
        <v>2597</v>
      </c>
      <c r="K1657" s="170">
        <v>1</v>
      </c>
      <c r="L1657" s="170">
        <v>12</v>
      </c>
      <c r="M1657" s="402">
        <v>74933.539999999994</v>
      </c>
      <c r="N1657" s="170">
        <v>1</v>
      </c>
      <c r="O1657" s="170">
        <v>6</v>
      </c>
      <c r="P1657" s="402">
        <v>37306.800000000003</v>
      </c>
    </row>
    <row r="1658" spans="1:16" ht="22.5" x14ac:dyDescent="0.2">
      <c r="A1658" s="406" t="s">
        <v>17736</v>
      </c>
      <c r="B1658" s="406" t="s">
        <v>2595</v>
      </c>
      <c r="C1658" s="170" t="s">
        <v>2594</v>
      </c>
      <c r="D1658" s="405" t="s">
        <v>18197</v>
      </c>
      <c r="E1658" s="404">
        <v>8000</v>
      </c>
      <c r="F1658" s="434">
        <v>46630617</v>
      </c>
      <c r="G1658" s="403" t="s">
        <v>18196</v>
      </c>
      <c r="H1658" s="170" t="s">
        <v>18195</v>
      </c>
      <c r="I1658" s="155" t="s">
        <v>7458</v>
      </c>
      <c r="J1658" s="155" t="s">
        <v>18195</v>
      </c>
      <c r="K1658" s="170">
        <v>1</v>
      </c>
      <c r="L1658" s="170">
        <v>12</v>
      </c>
      <c r="M1658" s="402">
        <v>185213.68</v>
      </c>
      <c r="N1658" s="170"/>
      <c r="O1658" s="402">
        <v>0</v>
      </c>
      <c r="P1658" s="402"/>
    </row>
    <row r="1659" spans="1:16" ht="22.5" x14ac:dyDescent="0.2">
      <c r="A1659" s="406" t="s">
        <v>17736</v>
      </c>
      <c r="B1659" s="406" t="s">
        <v>2595</v>
      </c>
      <c r="C1659" s="170" t="s">
        <v>2594</v>
      </c>
      <c r="D1659" s="405" t="s">
        <v>18194</v>
      </c>
      <c r="E1659" s="404">
        <v>5000</v>
      </c>
      <c r="F1659" s="434">
        <v>40110114</v>
      </c>
      <c r="G1659" s="403" t="s">
        <v>18193</v>
      </c>
      <c r="H1659" s="170" t="s">
        <v>2627</v>
      </c>
      <c r="I1659" s="170" t="s">
        <v>2602</v>
      </c>
      <c r="J1659" s="155" t="s">
        <v>2627</v>
      </c>
      <c r="K1659" s="170">
        <v>1</v>
      </c>
      <c r="L1659" s="170">
        <v>12</v>
      </c>
      <c r="M1659" s="402">
        <v>62989.8</v>
      </c>
      <c r="N1659" s="170">
        <v>1</v>
      </c>
      <c r="O1659" s="170">
        <v>6</v>
      </c>
      <c r="P1659" s="402">
        <v>31306.799999999996</v>
      </c>
    </row>
    <row r="1660" spans="1:16" ht="22.5" x14ac:dyDescent="0.2">
      <c r="A1660" s="406" t="s">
        <v>17736</v>
      </c>
      <c r="B1660" s="406" t="s">
        <v>2595</v>
      </c>
      <c r="C1660" s="170" t="s">
        <v>2594</v>
      </c>
      <c r="D1660" s="405" t="s">
        <v>18192</v>
      </c>
      <c r="E1660" s="404">
        <v>8500</v>
      </c>
      <c r="F1660" s="434">
        <v>70436570</v>
      </c>
      <c r="G1660" s="403" t="s">
        <v>18191</v>
      </c>
      <c r="H1660" s="170" t="s">
        <v>2661</v>
      </c>
      <c r="I1660" s="170" t="s">
        <v>2602</v>
      </c>
      <c r="J1660" s="155" t="s">
        <v>2661</v>
      </c>
      <c r="K1660" s="170">
        <v>1</v>
      </c>
      <c r="L1660" s="170">
        <v>12</v>
      </c>
      <c r="M1660" s="402">
        <v>104931.95</v>
      </c>
      <c r="N1660" s="170">
        <v>1</v>
      </c>
      <c r="O1660" s="170">
        <v>6</v>
      </c>
      <c r="P1660" s="402">
        <v>52306.8</v>
      </c>
    </row>
    <row r="1661" spans="1:16" ht="22.5" x14ac:dyDescent="0.2">
      <c r="A1661" s="406" t="s">
        <v>17736</v>
      </c>
      <c r="B1661" s="406" t="s">
        <v>2595</v>
      </c>
      <c r="C1661" s="170" t="s">
        <v>2594</v>
      </c>
      <c r="D1661" s="405" t="s">
        <v>18190</v>
      </c>
      <c r="E1661" s="404">
        <v>13500</v>
      </c>
      <c r="F1661" s="434">
        <v>6012176</v>
      </c>
      <c r="G1661" s="403" t="s">
        <v>18189</v>
      </c>
      <c r="H1661" s="170" t="s">
        <v>6299</v>
      </c>
      <c r="I1661" s="155" t="s">
        <v>7458</v>
      </c>
      <c r="J1661" s="155" t="s">
        <v>6299</v>
      </c>
      <c r="K1661" s="170">
        <v>1</v>
      </c>
      <c r="L1661" s="170">
        <v>6</v>
      </c>
      <c r="M1661" s="402">
        <v>78348.34</v>
      </c>
      <c r="N1661" s="170"/>
      <c r="O1661" s="402">
        <v>0</v>
      </c>
      <c r="P1661" s="402"/>
    </row>
    <row r="1662" spans="1:16" ht="22.5" x14ac:dyDescent="0.2">
      <c r="A1662" s="406" t="s">
        <v>17736</v>
      </c>
      <c r="B1662" s="406" t="s">
        <v>2595</v>
      </c>
      <c r="C1662" s="170" t="s">
        <v>2594</v>
      </c>
      <c r="D1662" s="405" t="s">
        <v>18188</v>
      </c>
      <c r="E1662" s="404">
        <v>5000</v>
      </c>
      <c r="F1662" s="434">
        <v>70006307</v>
      </c>
      <c r="G1662" s="403" t="s">
        <v>18187</v>
      </c>
      <c r="H1662" s="170" t="s">
        <v>2627</v>
      </c>
      <c r="I1662" s="170" t="s">
        <v>2602</v>
      </c>
      <c r="J1662" s="155" t="s">
        <v>2627</v>
      </c>
      <c r="K1662" s="170">
        <v>1</v>
      </c>
      <c r="L1662" s="170">
        <v>9</v>
      </c>
      <c r="M1662" s="402">
        <v>44109.810000000005</v>
      </c>
      <c r="N1662" s="170">
        <v>1</v>
      </c>
      <c r="O1662" s="170">
        <v>6</v>
      </c>
      <c r="P1662" s="402">
        <v>31306.799999999996</v>
      </c>
    </row>
    <row r="1663" spans="1:16" ht="22.5" x14ac:dyDescent="0.2">
      <c r="A1663" s="406" t="s">
        <v>17736</v>
      </c>
      <c r="B1663" s="406" t="s">
        <v>2595</v>
      </c>
      <c r="C1663" s="170" t="s">
        <v>2594</v>
      </c>
      <c r="D1663" s="405" t="s">
        <v>18186</v>
      </c>
      <c r="E1663" s="404">
        <v>6500</v>
      </c>
      <c r="F1663" s="434">
        <v>32920041</v>
      </c>
      <c r="G1663" s="403" t="s">
        <v>18185</v>
      </c>
      <c r="H1663" s="170" t="s">
        <v>2597</v>
      </c>
      <c r="I1663" s="170" t="s">
        <v>2589</v>
      </c>
      <c r="J1663" s="155" t="s">
        <v>2597</v>
      </c>
      <c r="K1663" s="170">
        <v>1</v>
      </c>
      <c r="L1663" s="170">
        <v>12</v>
      </c>
      <c r="M1663" s="402">
        <v>80989.8</v>
      </c>
      <c r="N1663" s="170">
        <v>1</v>
      </c>
      <c r="O1663" s="170">
        <v>6</v>
      </c>
      <c r="P1663" s="402">
        <v>40306.800000000003</v>
      </c>
    </row>
    <row r="1664" spans="1:16" ht="22.5" x14ac:dyDescent="0.2">
      <c r="A1664" s="406" t="s">
        <v>17736</v>
      </c>
      <c r="B1664" s="406" t="s">
        <v>2595</v>
      </c>
      <c r="C1664" s="170" t="s">
        <v>2594</v>
      </c>
      <c r="D1664" s="405" t="s">
        <v>17739</v>
      </c>
      <c r="E1664" s="404">
        <v>8000</v>
      </c>
      <c r="F1664" s="434">
        <v>6770414</v>
      </c>
      <c r="G1664" s="403" t="s">
        <v>18184</v>
      </c>
      <c r="H1664" s="170" t="s">
        <v>2661</v>
      </c>
      <c r="I1664" s="170" t="s">
        <v>2602</v>
      </c>
      <c r="J1664" s="155" t="s">
        <v>2661</v>
      </c>
      <c r="K1664" s="170">
        <v>1</v>
      </c>
      <c r="L1664" s="170">
        <v>12</v>
      </c>
      <c r="M1664" s="402">
        <v>98685.89</v>
      </c>
      <c r="N1664" s="170">
        <v>1</v>
      </c>
      <c r="O1664" s="170">
        <v>6</v>
      </c>
      <c r="P1664" s="402">
        <v>49306.8</v>
      </c>
    </row>
    <row r="1665" spans="1:16" ht="22.5" x14ac:dyDescent="0.2">
      <c r="A1665" s="406" t="s">
        <v>17736</v>
      </c>
      <c r="B1665" s="406" t="s">
        <v>2595</v>
      </c>
      <c r="C1665" s="170" t="s">
        <v>2594</v>
      </c>
      <c r="D1665" s="405" t="s">
        <v>18183</v>
      </c>
      <c r="E1665" s="404">
        <v>4000</v>
      </c>
      <c r="F1665" s="434">
        <v>47069357</v>
      </c>
      <c r="G1665" s="403" t="s">
        <v>18182</v>
      </c>
      <c r="H1665" s="170" t="s">
        <v>2828</v>
      </c>
      <c r="I1665" s="170" t="s">
        <v>2589</v>
      </c>
      <c r="J1665" s="155" t="s">
        <v>2828</v>
      </c>
      <c r="K1665" s="170">
        <v>1</v>
      </c>
      <c r="L1665" s="170">
        <v>2</v>
      </c>
      <c r="M1665" s="402">
        <v>8611.64</v>
      </c>
      <c r="N1665" s="170">
        <v>1</v>
      </c>
      <c r="O1665" s="170">
        <v>6</v>
      </c>
      <c r="P1665" s="402">
        <v>25306.799999999996</v>
      </c>
    </row>
    <row r="1666" spans="1:16" ht="22.5" x14ac:dyDescent="0.2">
      <c r="A1666" s="406" t="s">
        <v>17736</v>
      </c>
      <c r="B1666" s="406" t="s">
        <v>2595</v>
      </c>
      <c r="C1666" s="170" t="s">
        <v>2594</v>
      </c>
      <c r="D1666" s="405" t="s">
        <v>18181</v>
      </c>
      <c r="E1666" s="404">
        <v>5000</v>
      </c>
      <c r="F1666" s="434">
        <v>45928869</v>
      </c>
      <c r="G1666" s="403" t="s">
        <v>18180</v>
      </c>
      <c r="H1666" s="170" t="s">
        <v>2753</v>
      </c>
      <c r="I1666" s="170" t="s">
        <v>2602</v>
      </c>
      <c r="J1666" s="155" t="s">
        <v>2753</v>
      </c>
      <c r="K1666" s="170"/>
      <c r="L1666" s="402">
        <v>0</v>
      </c>
      <c r="M1666" s="402"/>
      <c r="N1666" s="170">
        <v>1</v>
      </c>
      <c r="O1666" s="170">
        <v>4</v>
      </c>
      <c r="P1666" s="402">
        <v>20704.53</v>
      </c>
    </row>
    <row r="1667" spans="1:16" ht="22.5" x14ac:dyDescent="0.2">
      <c r="A1667" s="406" t="s">
        <v>17736</v>
      </c>
      <c r="B1667" s="406" t="s">
        <v>2595</v>
      </c>
      <c r="C1667" s="170" t="s">
        <v>2594</v>
      </c>
      <c r="D1667" s="405" t="s">
        <v>18179</v>
      </c>
      <c r="E1667" s="404">
        <v>13000</v>
      </c>
      <c r="F1667" s="434">
        <v>45170500</v>
      </c>
      <c r="G1667" s="403" t="s">
        <v>18178</v>
      </c>
      <c r="H1667" s="170" t="s">
        <v>2661</v>
      </c>
      <c r="I1667" s="170" t="s">
        <v>2602</v>
      </c>
      <c r="J1667" s="155" t="s">
        <v>2661</v>
      </c>
      <c r="K1667" s="170">
        <v>1</v>
      </c>
      <c r="L1667" s="170">
        <v>10</v>
      </c>
      <c r="M1667" s="402">
        <v>131950.43</v>
      </c>
      <c r="N1667" s="170">
        <v>1</v>
      </c>
      <c r="O1667" s="170">
        <v>6</v>
      </c>
      <c r="P1667" s="402">
        <v>79306.800000000017</v>
      </c>
    </row>
    <row r="1668" spans="1:16" ht="22.5" x14ac:dyDescent="0.2">
      <c r="A1668" s="406" t="s">
        <v>17736</v>
      </c>
      <c r="B1668" s="406" t="s">
        <v>2595</v>
      </c>
      <c r="C1668" s="170" t="s">
        <v>2594</v>
      </c>
      <c r="D1668" s="405" t="s">
        <v>6144</v>
      </c>
      <c r="E1668" s="404">
        <v>3500</v>
      </c>
      <c r="F1668" s="434">
        <v>42752901</v>
      </c>
      <c r="G1668" s="403" t="s">
        <v>18177</v>
      </c>
      <c r="H1668" s="170" t="s">
        <v>18176</v>
      </c>
      <c r="I1668" s="170" t="s">
        <v>2602</v>
      </c>
      <c r="J1668" s="155" t="s">
        <v>18176</v>
      </c>
      <c r="K1668" s="170"/>
      <c r="L1668" s="402">
        <v>0</v>
      </c>
      <c r="M1668" s="402"/>
      <c r="N1668" s="170">
        <v>1</v>
      </c>
      <c r="O1668" s="170">
        <v>4</v>
      </c>
      <c r="P1668" s="402">
        <v>14871.199999999999</v>
      </c>
    </row>
    <row r="1669" spans="1:16" ht="22.5" x14ac:dyDescent="0.2">
      <c r="A1669" s="406" t="s">
        <v>17736</v>
      </c>
      <c r="B1669" s="406" t="s">
        <v>2595</v>
      </c>
      <c r="C1669" s="170" t="s">
        <v>2594</v>
      </c>
      <c r="D1669" s="405" t="s">
        <v>18175</v>
      </c>
      <c r="E1669" s="404">
        <v>6000</v>
      </c>
      <c r="F1669" s="434">
        <v>70327220</v>
      </c>
      <c r="G1669" s="403" t="s">
        <v>18174</v>
      </c>
      <c r="H1669" s="170" t="s">
        <v>18039</v>
      </c>
      <c r="I1669" s="170" t="s">
        <v>2602</v>
      </c>
      <c r="J1669" s="155" t="s">
        <v>18039</v>
      </c>
      <c r="K1669" s="170"/>
      <c r="L1669" s="402">
        <v>0</v>
      </c>
      <c r="M1669" s="402"/>
      <c r="N1669" s="170">
        <v>1</v>
      </c>
      <c r="O1669" s="170">
        <v>6</v>
      </c>
      <c r="P1669" s="402">
        <v>36106.800000000003</v>
      </c>
    </row>
    <row r="1670" spans="1:16" ht="22.5" x14ac:dyDescent="0.2">
      <c r="A1670" s="406" t="s">
        <v>17736</v>
      </c>
      <c r="B1670" s="406" t="s">
        <v>2595</v>
      </c>
      <c r="C1670" s="170" t="s">
        <v>2594</v>
      </c>
      <c r="D1670" s="405" t="s">
        <v>18173</v>
      </c>
      <c r="E1670" s="404">
        <v>3000</v>
      </c>
      <c r="F1670" s="434">
        <v>71273826</v>
      </c>
      <c r="G1670" s="403" t="s">
        <v>18172</v>
      </c>
      <c r="H1670" s="170" t="s">
        <v>18171</v>
      </c>
      <c r="I1670" s="170" t="s">
        <v>2589</v>
      </c>
      <c r="J1670" s="155" t="s">
        <v>18171</v>
      </c>
      <c r="K1670" s="170">
        <v>1</v>
      </c>
      <c r="L1670" s="170">
        <v>11</v>
      </c>
      <c r="M1670" s="402">
        <v>32949.870000000003</v>
      </c>
      <c r="N1670" s="170">
        <v>1</v>
      </c>
      <c r="O1670" s="170">
        <v>6</v>
      </c>
      <c r="P1670" s="402">
        <v>22366.52</v>
      </c>
    </row>
    <row r="1671" spans="1:16" ht="22.5" x14ac:dyDescent="0.2">
      <c r="A1671" s="406" t="s">
        <v>17736</v>
      </c>
      <c r="B1671" s="406" t="s">
        <v>2595</v>
      </c>
      <c r="C1671" s="170" t="s">
        <v>2594</v>
      </c>
      <c r="D1671" s="405" t="s">
        <v>18170</v>
      </c>
      <c r="E1671" s="404">
        <v>5000</v>
      </c>
      <c r="F1671" s="434">
        <v>43852548</v>
      </c>
      <c r="G1671" s="403" t="s">
        <v>18169</v>
      </c>
      <c r="H1671" s="170" t="s">
        <v>2768</v>
      </c>
      <c r="I1671" s="170" t="s">
        <v>2602</v>
      </c>
      <c r="J1671" s="155" t="s">
        <v>2768</v>
      </c>
      <c r="K1671" s="170">
        <v>1</v>
      </c>
      <c r="L1671" s="170">
        <v>12</v>
      </c>
      <c r="M1671" s="402">
        <v>62511.35</v>
      </c>
      <c r="N1671" s="170">
        <v>1</v>
      </c>
      <c r="O1671" s="170">
        <v>6</v>
      </c>
      <c r="P1671" s="402">
        <v>31306.799999999996</v>
      </c>
    </row>
    <row r="1672" spans="1:16" ht="22.5" x14ac:dyDescent="0.2">
      <c r="A1672" s="406" t="s">
        <v>17736</v>
      </c>
      <c r="B1672" s="406" t="s">
        <v>2595</v>
      </c>
      <c r="C1672" s="170" t="s">
        <v>2594</v>
      </c>
      <c r="D1672" s="405" t="s">
        <v>18168</v>
      </c>
      <c r="E1672" s="404">
        <v>6000</v>
      </c>
      <c r="F1672" s="434">
        <v>43355582</v>
      </c>
      <c r="G1672" s="403" t="s">
        <v>18167</v>
      </c>
      <c r="H1672" s="170" t="s">
        <v>18166</v>
      </c>
      <c r="I1672" s="170" t="s">
        <v>2602</v>
      </c>
      <c r="J1672" s="155" t="s">
        <v>18166</v>
      </c>
      <c r="K1672" s="170">
        <v>1</v>
      </c>
      <c r="L1672" s="170">
        <v>11</v>
      </c>
      <c r="M1672" s="402">
        <v>67616.88</v>
      </c>
      <c r="N1672" s="170">
        <v>1</v>
      </c>
      <c r="O1672" s="170">
        <v>6</v>
      </c>
      <c r="P1672" s="402">
        <v>37306.800000000003</v>
      </c>
    </row>
    <row r="1673" spans="1:16" ht="22.5" x14ac:dyDescent="0.2">
      <c r="A1673" s="406" t="s">
        <v>17736</v>
      </c>
      <c r="B1673" s="406" t="s">
        <v>2595</v>
      </c>
      <c r="C1673" s="170" t="s">
        <v>2594</v>
      </c>
      <c r="D1673" s="405" t="s">
        <v>18165</v>
      </c>
      <c r="E1673" s="404">
        <v>10000</v>
      </c>
      <c r="F1673" s="434">
        <v>27741413</v>
      </c>
      <c r="G1673" s="403" t="s">
        <v>18164</v>
      </c>
      <c r="H1673" s="170" t="s">
        <v>2753</v>
      </c>
      <c r="I1673" s="170" t="s">
        <v>2602</v>
      </c>
      <c r="J1673" s="155" t="s">
        <v>2753</v>
      </c>
      <c r="K1673" s="170">
        <v>1</v>
      </c>
      <c r="L1673" s="170">
        <v>12</v>
      </c>
      <c r="M1673" s="402">
        <v>122857.17</v>
      </c>
      <c r="N1673" s="170">
        <v>1</v>
      </c>
      <c r="O1673" s="170">
        <v>6</v>
      </c>
      <c r="P1673" s="402">
        <v>61306.8</v>
      </c>
    </row>
    <row r="1674" spans="1:16" ht="22.5" x14ac:dyDescent="0.2">
      <c r="A1674" s="406" t="s">
        <v>17736</v>
      </c>
      <c r="B1674" s="406" t="s">
        <v>2595</v>
      </c>
      <c r="C1674" s="170" t="s">
        <v>2594</v>
      </c>
      <c r="D1674" s="405" t="s">
        <v>18163</v>
      </c>
      <c r="E1674" s="404">
        <v>5000</v>
      </c>
      <c r="F1674" s="434">
        <v>23994553</v>
      </c>
      <c r="G1674" s="403" t="s">
        <v>18162</v>
      </c>
      <c r="H1674" s="170" t="s">
        <v>2627</v>
      </c>
      <c r="I1674" s="170" t="s">
        <v>2602</v>
      </c>
      <c r="J1674" s="155" t="s">
        <v>2627</v>
      </c>
      <c r="K1674" s="170">
        <v>1</v>
      </c>
      <c r="L1674" s="170">
        <v>11</v>
      </c>
      <c r="M1674" s="402">
        <v>57482.32</v>
      </c>
      <c r="N1674" s="170">
        <v>1</v>
      </c>
      <c r="O1674" s="170">
        <v>6</v>
      </c>
      <c r="P1674" s="402">
        <v>31306.799999999996</v>
      </c>
    </row>
    <row r="1675" spans="1:16" ht="22.5" x14ac:dyDescent="0.2">
      <c r="A1675" s="406" t="s">
        <v>17736</v>
      </c>
      <c r="B1675" s="406" t="s">
        <v>2595</v>
      </c>
      <c r="C1675" s="170" t="s">
        <v>2594</v>
      </c>
      <c r="D1675" s="405" t="s">
        <v>18161</v>
      </c>
      <c r="E1675" s="404">
        <v>10000</v>
      </c>
      <c r="F1675" s="434">
        <v>44595531</v>
      </c>
      <c r="G1675" s="403" t="s">
        <v>18160</v>
      </c>
      <c r="H1675" s="170" t="s">
        <v>2627</v>
      </c>
      <c r="I1675" s="170" t="s">
        <v>2602</v>
      </c>
      <c r="J1675" s="155" t="s">
        <v>2627</v>
      </c>
      <c r="K1675" s="170">
        <v>1</v>
      </c>
      <c r="L1675" s="170">
        <v>12</v>
      </c>
      <c r="M1675" s="402">
        <v>122950.91</v>
      </c>
      <c r="N1675" s="170">
        <v>1</v>
      </c>
      <c r="O1675" s="170">
        <v>6</v>
      </c>
      <c r="P1675" s="402">
        <v>61306.8</v>
      </c>
    </row>
    <row r="1676" spans="1:16" ht="22.5" x14ac:dyDescent="0.2">
      <c r="A1676" s="406" t="s">
        <v>17736</v>
      </c>
      <c r="B1676" s="406" t="s">
        <v>2595</v>
      </c>
      <c r="C1676" s="170" t="s">
        <v>2594</v>
      </c>
      <c r="D1676" s="405" t="s">
        <v>6144</v>
      </c>
      <c r="E1676" s="404">
        <v>4000</v>
      </c>
      <c r="F1676" s="434">
        <v>9535007</v>
      </c>
      <c r="G1676" s="403" t="s">
        <v>18159</v>
      </c>
      <c r="H1676" s="170" t="s">
        <v>17972</v>
      </c>
      <c r="I1676" s="170" t="s">
        <v>17747</v>
      </c>
      <c r="J1676" s="155" t="s">
        <v>17972</v>
      </c>
      <c r="K1676" s="170">
        <v>1</v>
      </c>
      <c r="L1676" s="170">
        <v>12</v>
      </c>
      <c r="M1676" s="402">
        <v>50891.18</v>
      </c>
      <c r="N1676" s="170">
        <v>1</v>
      </c>
      <c r="O1676" s="170">
        <v>6</v>
      </c>
      <c r="P1676" s="402">
        <v>25306.799999999996</v>
      </c>
    </row>
    <row r="1677" spans="1:16" ht="22.5" x14ac:dyDescent="0.2">
      <c r="A1677" s="406" t="s">
        <v>17736</v>
      </c>
      <c r="B1677" s="406" t="s">
        <v>2595</v>
      </c>
      <c r="C1677" s="170" t="s">
        <v>2594</v>
      </c>
      <c r="D1677" s="405" t="s">
        <v>18158</v>
      </c>
      <c r="E1677" s="404">
        <v>5000</v>
      </c>
      <c r="F1677" s="434">
        <v>42890543</v>
      </c>
      <c r="G1677" s="403" t="s">
        <v>18157</v>
      </c>
      <c r="H1677" s="170" t="s">
        <v>2753</v>
      </c>
      <c r="I1677" s="170" t="s">
        <v>2602</v>
      </c>
      <c r="J1677" s="155" t="s">
        <v>2753</v>
      </c>
      <c r="K1677" s="170">
        <v>1</v>
      </c>
      <c r="L1677" s="170">
        <v>12</v>
      </c>
      <c r="M1677" s="402">
        <v>62989.8</v>
      </c>
      <c r="N1677" s="170">
        <v>1</v>
      </c>
      <c r="O1677" s="170">
        <v>6</v>
      </c>
      <c r="P1677" s="402">
        <v>31306.799999999996</v>
      </c>
    </row>
    <row r="1678" spans="1:16" ht="22.5" x14ac:dyDescent="0.2">
      <c r="A1678" s="406" t="s">
        <v>17736</v>
      </c>
      <c r="B1678" s="406" t="s">
        <v>2595</v>
      </c>
      <c r="C1678" s="170" t="s">
        <v>2594</v>
      </c>
      <c r="D1678" s="405" t="s">
        <v>18156</v>
      </c>
      <c r="E1678" s="404">
        <v>8500</v>
      </c>
      <c r="F1678" s="434">
        <v>10002594</v>
      </c>
      <c r="G1678" s="403" t="s">
        <v>18155</v>
      </c>
      <c r="H1678" s="170" t="s">
        <v>2753</v>
      </c>
      <c r="I1678" s="170" t="s">
        <v>2602</v>
      </c>
      <c r="J1678" s="155" t="s">
        <v>2753</v>
      </c>
      <c r="K1678" s="170">
        <v>1</v>
      </c>
      <c r="L1678" s="170">
        <v>12</v>
      </c>
      <c r="M1678" s="402">
        <v>104971.51</v>
      </c>
      <c r="N1678" s="170">
        <v>1</v>
      </c>
      <c r="O1678" s="170">
        <v>6</v>
      </c>
      <c r="P1678" s="402">
        <v>52306.8</v>
      </c>
    </row>
    <row r="1679" spans="1:16" ht="22.5" x14ac:dyDescent="0.2">
      <c r="A1679" s="406" t="s">
        <v>17736</v>
      </c>
      <c r="B1679" s="406" t="s">
        <v>2595</v>
      </c>
      <c r="C1679" s="170" t="s">
        <v>2594</v>
      </c>
      <c r="D1679" s="405" t="s">
        <v>18154</v>
      </c>
      <c r="E1679" s="404">
        <v>9000</v>
      </c>
      <c r="F1679" s="434">
        <v>42781616</v>
      </c>
      <c r="G1679" s="403" t="s">
        <v>18153</v>
      </c>
      <c r="H1679" s="170" t="s">
        <v>17846</v>
      </c>
      <c r="I1679" s="170" t="s">
        <v>2602</v>
      </c>
      <c r="J1679" s="155" t="s">
        <v>17846</v>
      </c>
      <c r="K1679" s="170">
        <v>1</v>
      </c>
      <c r="L1679" s="170">
        <v>12</v>
      </c>
      <c r="M1679" s="402">
        <v>110989.8</v>
      </c>
      <c r="N1679" s="170">
        <v>1</v>
      </c>
      <c r="O1679" s="170">
        <v>6</v>
      </c>
      <c r="P1679" s="402">
        <v>55306.8</v>
      </c>
    </row>
    <row r="1680" spans="1:16" ht="22.5" x14ac:dyDescent="0.2">
      <c r="A1680" s="406" t="s">
        <v>17736</v>
      </c>
      <c r="B1680" s="406" t="s">
        <v>2595</v>
      </c>
      <c r="C1680" s="170" t="s">
        <v>2594</v>
      </c>
      <c r="D1680" s="405" t="s">
        <v>18152</v>
      </c>
      <c r="E1680" s="404">
        <v>4550</v>
      </c>
      <c r="F1680" s="434">
        <v>7960903</v>
      </c>
      <c r="G1680" s="403" t="s">
        <v>18151</v>
      </c>
      <c r="H1680" s="170" t="s">
        <v>2753</v>
      </c>
      <c r="I1680" s="170" t="s">
        <v>2602</v>
      </c>
      <c r="J1680" s="155" t="s">
        <v>2753</v>
      </c>
      <c r="K1680" s="170">
        <v>1</v>
      </c>
      <c r="L1680" s="170">
        <v>12</v>
      </c>
      <c r="M1680" s="402">
        <v>57589.8</v>
      </c>
      <c r="N1680" s="170">
        <v>1</v>
      </c>
      <c r="O1680" s="170">
        <v>6</v>
      </c>
      <c r="P1680" s="402">
        <v>28606.799999999996</v>
      </c>
    </row>
    <row r="1681" spans="1:16" ht="22.5" x14ac:dyDescent="0.2">
      <c r="A1681" s="406" t="s">
        <v>17736</v>
      </c>
      <c r="B1681" s="406" t="s">
        <v>2595</v>
      </c>
      <c r="C1681" s="170" t="s">
        <v>2594</v>
      </c>
      <c r="D1681" s="405" t="s">
        <v>18150</v>
      </c>
      <c r="E1681" s="404">
        <v>5000</v>
      </c>
      <c r="F1681" s="434">
        <v>75318713</v>
      </c>
      <c r="G1681" s="403" t="s">
        <v>18149</v>
      </c>
      <c r="H1681" s="170" t="s">
        <v>2597</v>
      </c>
      <c r="I1681" s="170" t="s">
        <v>2602</v>
      </c>
      <c r="J1681" s="155" t="s">
        <v>2597</v>
      </c>
      <c r="K1681" s="170"/>
      <c r="L1681" s="402">
        <v>0</v>
      </c>
      <c r="M1681" s="402"/>
      <c r="N1681" s="170">
        <v>1</v>
      </c>
      <c r="O1681" s="170">
        <v>6</v>
      </c>
      <c r="P1681" s="402">
        <v>30473.469999999998</v>
      </c>
    </row>
    <row r="1682" spans="1:16" ht="22.5" x14ac:dyDescent="0.2">
      <c r="A1682" s="406" t="s">
        <v>17736</v>
      </c>
      <c r="B1682" s="406" t="s">
        <v>2595</v>
      </c>
      <c r="C1682" s="170" t="s">
        <v>2594</v>
      </c>
      <c r="D1682" s="405" t="s">
        <v>18148</v>
      </c>
      <c r="E1682" s="404">
        <v>5000</v>
      </c>
      <c r="F1682" s="434">
        <v>43512120</v>
      </c>
      <c r="G1682" s="403" t="s">
        <v>18147</v>
      </c>
      <c r="H1682" s="170" t="s">
        <v>3322</v>
      </c>
      <c r="I1682" s="170" t="s">
        <v>2589</v>
      </c>
      <c r="J1682" s="155" t="s">
        <v>3322</v>
      </c>
      <c r="K1682" s="170">
        <v>1</v>
      </c>
      <c r="L1682" s="170">
        <v>12</v>
      </c>
      <c r="M1682" s="402">
        <v>62989.8</v>
      </c>
      <c r="N1682" s="170">
        <v>1</v>
      </c>
      <c r="O1682" s="170">
        <v>6</v>
      </c>
      <c r="P1682" s="402">
        <v>31306.799999999996</v>
      </c>
    </row>
    <row r="1683" spans="1:16" ht="22.5" x14ac:dyDescent="0.2">
      <c r="A1683" s="406" t="s">
        <v>17736</v>
      </c>
      <c r="B1683" s="406" t="s">
        <v>2595</v>
      </c>
      <c r="C1683" s="170" t="s">
        <v>2594</v>
      </c>
      <c r="D1683" s="405" t="s">
        <v>18146</v>
      </c>
      <c r="E1683" s="404">
        <v>7500</v>
      </c>
      <c r="F1683" s="434">
        <v>43746071</v>
      </c>
      <c r="G1683" s="403" t="s">
        <v>18145</v>
      </c>
      <c r="H1683" s="170" t="s">
        <v>2897</v>
      </c>
      <c r="I1683" s="170" t="s">
        <v>2589</v>
      </c>
      <c r="J1683" s="155" t="s">
        <v>2897</v>
      </c>
      <c r="K1683" s="170">
        <v>1</v>
      </c>
      <c r="L1683" s="170">
        <v>12</v>
      </c>
      <c r="M1683" s="402">
        <v>92989.8</v>
      </c>
      <c r="N1683" s="170">
        <v>1</v>
      </c>
      <c r="O1683" s="170">
        <v>6</v>
      </c>
      <c r="P1683" s="402">
        <v>46306.8</v>
      </c>
    </row>
    <row r="1684" spans="1:16" ht="22.5" x14ac:dyDescent="0.2">
      <c r="A1684" s="406" t="s">
        <v>17736</v>
      </c>
      <c r="B1684" s="406" t="s">
        <v>2595</v>
      </c>
      <c r="C1684" s="170" t="s">
        <v>2594</v>
      </c>
      <c r="D1684" s="405" t="s">
        <v>18144</v>
      </c>
      <c r="E1684" s="404">
        <v>5000</v>
      </c>
      <c r="F1684" s="434">
        <v>40633332</v>
      </c>
      <c r="G1684" s="403" t="s">
        <v>18143</v>
      </c>
      <c r="H1684" s="170" t="s">
        <v>2753</v>
      </c>
      <c r="I1684" s="170" t="s">
        <v>2602</v>
      </c>
      <c r="J1684" s="155" t="s">
        <v>2753</v>
      </c>
      <c r="K1684" s="170">
        <v>1</v>
      </c>
      <c r="L1684" s="170">
        <v>12</v>
      </c>
      <c r="M1684" s="402">
        <v>62982.51</v>
      </c>
      <c r="N1684" s="170">
        <v>1</v>
      </c>
      <c r="O1684" s="170">
        <v>6</v>
      </c>
      <c r="P1684" s="402">
        <v>31306.799999999996</v>
      </c>
    </row>
    <row r="1685" spans="1:16" ht="22.5" x14ac:dyDescent="0.2">
      <c r="A1685" s="406" t="s">
        <v>17736</v>
      </c>
      <c r="B1685" s="406" t="s">
        <v>2595</v>
      </c>
      <c r="C1685" s="170" t="s">
        <v>2594</v>
      </c>
      <c r="D1685" s="405" t="s">
        <v>17856</v>
      </c>
      <c r="E1685" s="404">
        <v>3500</v>
      </c>
      <c r="F1685" s="434">
        <v>70242445</v>
      </c>
      <c r="G1685" s="403" t="s">
        <v>18142</v>
      </c>
      <c r="H1685" s="170" t="s">
        <v>2661</v>
      </c>
      <c r="I1685" s="170" t="s">
        <v>2602</v>
      </c>
      <c r="J1685" s="155" t="s">
        <v>2661</v>
      </c>
      <c r="K1685" s="170"/>
      <c r="L1685" s="402">
        <v>0</v>
      </c>
      <c r="M1685" s="402"/>
      <c r="N1685" s="170">
        <v>1</v>
      </c>
      <c r="O1685" s="170">
        <v>6</v>
      </c>
      <c r="P1685" s="402">
        <v>20899</v>
      </c>
    </row>
    <row r="1686" spans="1:16" ht="22.5" x14ac:dyDescent="0.2">
      <c r="A1686" s="406" t="s">
        <v>17736</v>
      </c>
      <c r="B1686" s="406" t="s">
        <v>2595</v>
      </c>
      <c r="C1686" s="170" t="s">
        <v>2594</v>
      </c>
      <c r="D1686" s="405" t="s">
        <v>18141</v>
      </c>
      <c r="E1686" s="404">
        <v>15600</v>
      </c>
      <c r="F1686" s="434">
        <v>40656192</v>
      </c>
      <c r="G1686" s="403" t="s">
        <v>18140</v>
      </c>
      <c r="H1686" s="170" t="s">
        <v>2661</v>
      </c>
      <c r="I1686" s="170" t="s">
        <v>2602</v>
      </c>
      <c r="J1686" s="155" t="s">
        <v>2661</v>
      </c>
      <c r="K1686" s="170">
        <v>1</v>
      </c>
      <c r="L1686" s="170">
        <v>10</v>
      </c>
      <c r="M1686" s="402">
        <v>155369.19999999998</v>
      </c>
      <c r="N1686" s="170">
        <v>1</v>
      </c>
      <c r="O1686" s="170">
        <v>6</v>
      </c>
      <c r="P1686" s="402">
        <v>94906.800000000017</v>
      </c>
    </row>
    <row r="1687" spans="1:16" ht="22.5" x14ac:dyDescent="0.2">
      <c r="A1687" s="406" t="s">
        <v>17736</v>
      </c>
      <c r="B1687" s="406" t="s">
        <v>2595</v>
      </c>
      <c r="C1687" s="170" t="s">
        <v>2594</v>
      </c>
      <c r="D1687" s="405" t="s">
        <v>18139</v>
      </c>
      <c r="E1687" s="404">
        <v>10000</v>
      </c>
      <c r="F1687" s="434">
        <v>8145941</v>
      </c>
      <c r="G1687" s="403" t="s">
        <v>18138</v>
      </c>
      <c r="H1687" s="170" t="s">
        <v>2768</v>
      </c>
      <c r="I1687" s="170" t="s">
        <v>2602</v>
      </c>
      <c r="J1687" s="155" t="s">
        <v>2768</v>
      </c>
      <c r="K1687" s="170">
        <v>1</v>
      </c>
      <c r="L1687" s="170">
        <v>10</v>
      </c>
      <c r="M1687" s="402">
        <v>98989.8</v>
      </c>
      <c r="N1687" s="170">
        <v>1</v>
      </c>
      <c r="O1687" s="170">
        <v>6</v>
      </c>
      <c r="P1687" s="402">
        <v>87040.13</v>
      </c>
    </row>
    <row r="1688" spans="1:16" ht="22.5" x14ac:dyDescent="0.2">
      <c r="A1688" s="406" t="s">
        <v>17736</v>
      </c>
      <c r="B1688" s="406" t="s">
        <v>2595</v>
      </c>
      <c r="C1688" s="170" t="s">
        <v>2594</v>
      </c>
      <c r="D1688" s="405" t="s">
        <v>18137</v>
      </c>
      <c r="E1688" s="404">
        <v>8000</v>
      </c>
      <c r="F1688" s="434">
        <v>43579957</v>
      </c>
      <c r="G1688" s="403" t="s">
        <v>18136</v>
      </c>
      <c r="H1688" s="170" t="s">
        <v>2753</v>
      </c>
      <c r="I1688" s="170" t="s">
        <v>2602</v>
      </c>
      <c r="J1688" s="155" t="s">
        <v>2753</v>
      </c>
      <c r="K1688" s="170">
        <v>1</v>
      </c>
      <c r="L1688" s="170">
        <v>6</v>
      </c>
      <c r="M1688" s="402">
        <v>46178.23</v>
      </c>
      <c r="N1688" s="170">
        <v>1</v>
      </c>
      <c r="O1688" s="170">
        <v>6</v>
      </c>
      <c r="P1688" s="402">
        <v>49306.8</v>
      </c>
    </row>
    <row r="1689" spans="1:16" ht="22.5" x14ac:dyDescent="0.2">
      <c r="A1689" s="406" t="s">
        <v>17736</v>
      </c>
      <c r="B1689" s="406" t="s">
        <v>2595</v>
      </c>
      <c r="C1689" s="170" t="s">
        <v>2594</v>
      </c>
      <c r="D1689" s="405" t="s">
        <v>18135</v>
      </c>
      <c r="E1689" s="404">
        <v>9500</v>
      </c>
      <c r="F1689" s="434">
        <v>7466039</v>
      </c>
      <c r="G1689" s="403" t="s">
        <v>18134</v>
      </c>
      <c r="H1689" s="170" t="s">
        <v>2661</v>
      </c>
      <c r="I1689" s="170" t="s">
        <v>2602</v>
      </c>
      <c r="J1689" s="155" t="s">
        <v>2661</v>
      </c>
      <c r="K1689" s="170"/>
      <c r="L1689" s="402">
        <v>0</v>
      </c>
      <c r="M1689" s="402"/>
      <c r="N1689" s="170">
        <v>1</v>
      </c>
      <c r="O1689" s="170">
        <v>6</v>
      </c>
      <c r="P1689" s="402">
        <v>56090.130000000005</v>
      </c>
    </row>
    <row r="1690" spans="1:16" ht="22.5" x14ac:dyDescent="0.2">
      <c r="A1690" s="406" t="s">
        <v>17736</v>
      </c>
      <c r="B1690" s="406" t="s">
        <v>2595</v>
      </c>
      <c r="C1690" s="170" t="s">
        <v>2594</v>
      </c>
      <c r="D1690" s="405" t="s">
        <v>18133</v>
      </c>
      <c r="E1690" s="404">
        <v>4500</v>
      </c>
      <c r="F1690" s="434">
        <v>47246462</v>
      </c>
      <c r="G1690" s="403" t="s">
        <v>18132</v>
      </c>
      <c r="H1690" s="170" t="s">
        <v>2661</v>
      </c>
      <c r="I1690" s="170" t="s">
        <v>2602</v>
      </c>
      <c r="J1690" s="155" t="s">
        <v>2661</v>
      </c>
      <c r="K1690" s="170"/>
      <c r="L1690" s="402">
        <v>0</v>
      </c>
      <c r="M1690" s="402"/>
      <c r="N1690" s="170">
        <v>1</v>
      </c>
      <c r="O1690" s="170">
        <v>6</v>
      </c>
      <c r="P1690" s="402">
        <v>27256.799999999999</v>
      </c>
    </row>
    <row r="1691" spans="1:16" ht="22.5" x14ac:dyDescent="0.2">
      <c r="A1691" s="406" t="s">
        <v>17736</v>
      </c>
      <c r="B1691" s="406" t="s">
        <v>2595</v>
      </c>
      <c r="C1691" s="170" t="s">
        <v>2594</v>
      </c>
      <c r="D1691" s="405" t="s">
        <v>18131</v>
      </c>
      <c r="E1691" s="404">
        <v>4302</v>
      </c>
      <c r="F1691" s="434">
        <v>4742110</v>
      </c>
      <c r="G1691" s="403" t="s">
        <v>18130</v>
      </c>
      <c r="H1691" s="170" t="s">
        <v>2753</v>
      </c>
      <c r="I1691" s="170" t="s">
        <v>2602</v>
      </c>
      <c r="J1691" s="155" t="s">
        <v>2753</v>
      </c>
      <c r="K1691" s="170">
        <v>1</v>
      </c>
      <c r="L1691" s="170">
        <v>12</v>
      </c>
      <c r="M1691" s="402">
        <v>54613.8</v>
      </c>
      <c r="N1691" s="170">
        <v>1</v>
      </c>
      <c r="O1691" s="170">
        <v>6</v>
      </c>
      <c r="P1691" s="402">
        <v>27118.799999999996</v>
      </c>
    </row>
    <row r="1692" spans="1:16" ht="22.5" x14ac:dyDescent="0.2">
      <c r="A1692" s="406" t="s">
        <v>17736</v>
      </c>
      <c r="B1692" s="406" t="s">
        <v>2595</v>
      </c>
      <c r="C1692" s="170" t="s">
        <v>2594</v>
      </c>
      <c r="D1692" s="405" t="s">
        <v>18129</v>
      </c>
      <c r="E1692" s="404">
        <v>5000</v>
      </c>
      <c r="F1692" s="434">
        <v>118576</v>
      </c>
      <c r="G1692" s="403" t="s">
        <v>18128</v>
      </c>
      <c r="H1692" s="170" t="s">
        <v>2753</v>
      </c>
      <c r="I1692" s="170" t="s">
        <v>2602</v>
      </c>
      <c r="J1692" s="155" t="s">
        <v>2753</v>
      </c>
      <c r="K1692" s="170">
        <v>1</v>
      </c>
      <c r="L1692" s="170">
        <v>12</v>
      </c>
      <c r="M1692" s="402">
        <v>62989.8</v>
      </c>
      <c r="N1692" s="170">
        <v>1</v>
      </c>
      <c r="O1692" s="170">
        <v>6</v>
      </c>
      <c r="P1692" s="402">
        <v>31306.799999999996</v>
      </c>
    </row>
    <row r="1693" spans="1:16" ht="22.5" x14ac:dyDescent="0.2">
      <c r="A1693" s="406" t="s">
        <v>17736</v>
      </c>
      <c r="B1693" s="406" t="s">
        <v>2595</v>
      </c>
      <c r="C1693" s="170" t="s">
        <v>2594</v>
      </c>
      <c r="D1693" s="405" t="s">
        <v>18127</v>
      </c>
      <c r="E1693" s="404">
        <v>4500</v>
      </c>
      <c r="F1693" s="434">
        <v>41820542</v>
      </c>
      <c r="G1693" s="403" t="s">
        <v>18126</v>
      </c>
      <c r="H1693" s="170" t="s">
        <v>3418</v>
      </c>
      <c r="I1693" s="170" t="s">
        <v>17747</v>
      </c>
      <c r="J1693" s="155" t="s">
        <v>3418</v>
      </c>
      <c r="K1693" s="170">
        <v>1</v>
      </c>
      <c r="L1693" s="170">
        <v>12</v>
      </c>
      <c r="M1693" s="402">
        <v>56977.61</v>
      </c>
      <c r="N1693" s="170">
        <v>1</v>
      </c>
      <c r="O1693" s="170">
        <v>6</v>
      </c>
      <c r="P1693" s="402">
        <v>28296.799999999996</v>
      </c>
    </row>
    <row r="1694" spans="1:16" ht="22.5" x14ac:dyDescent="0.2">
      <c r="A1694" s="406" t="s">
        <v>17736</v>
      </c>
      <c r="B1694" s="406" t="s">
        <v>2595</v>
      </c>
      <c r="C1694" s="170" t="s">
        <v>2594</v>
      </c>
      <c r="D1694" s="405" t="s">
        <v>6304</v>
      </c>
      <c r="E1694" s="404">
        <v>6000</v>
      </c>
      <c r="F1694" s="434">
        <v>43547100</v>
      </c>
      <c r="G1694" s="403" t="s">
        <v>18125</v>
      </c>
      <c r="H1694" s="170" t="s">
        <v>4810</v>
      </c>
      <c r="I1694" s="155" t="s">
        <v>7458</v>
      </c>
      <c r="J1694" s="155" t="s">
        <v>4810</v>
      </c>
      <c r="K1694" s="170">
        <v>1</v>
      </c>
      <c r="L1694" s="170">
        <v>12</v>
      </c>
      <c r="M1694" s="402">
        <v>122554.41</v>
      </c>
      <c r="N1694" s="170">
        <v>1</v>
      </c>
      <c r="O1694" s="170">
        <v>1</v>
      </c>
      <c r="P1694" s="402">
        <v>8495.58</v>
      </c>
    </row>
    <row r="1695" spans="1:16" ht="22.5" x14ac:dyDescent="0.2">
      <c r="A1695" s="406" t="s">
        <v>17736</v>
      </c>
      <c r="B1695" s="406" t="s">
        <v>2595</v>
      </c>
      <c r="C1695" s="170" t="s">
        <v>2594</v>
      </c>
      <c r="D1695" s="405" t="s">
        <v>18124</v>
      </c>
      <c r="E1695" s="404">
        <v>6000</v>
      </c>
      <c r="F1695" s="434">
        <v>44376770</v>
      </c>
      <c r="G1695" s="403" t="s">
        <v>18123</v>
      </c>
      <c r="H1695" s="170" t="s">
        <v>2768</v>
      </c>
      <c r="I1695" s="170" t="s">
        <v>2602</v>
      </c>
      <c r="J1695" s="155" t="s">
        <v>2768</v>
      </c>
      <c r="K1695" s="170">
        <v>1</v>
      </c>
      <c r="L1695" s="170">
        <v>12</v>
      </c>
      <c r="M1695" s="402">
        <v>74989.8</v>
      </c>
      <c r="N1695" s="170">
        <v>1</v>
      </c>
      <c r="O1695" s="170">
        <v>6</v>
      </c>
      <c r="P1695" s="402">
        <v>37306.800000000003</v>
      </c>
    </row>
    <row r="1696" spans="1:16" ht="22.5" x14ac:dyDescent="0.2">
      <c r="A1696" s="406" t="s">
        <v>17736</v>
      </c>
      <c r="B1696" s="406" t="s">
        <v>2595</v>
      </c>
      <c r="C1696" s="170" t="s">
        <v>2594</v>
      </c>
      <c r="D1696" s="405" t="s">
        <v>17921</v>
      </c>
      <c r="E1696" s="404">
        <v>7000</v>
      </c>
      <c r="F1696" s="434">
        <v>40563398</v>
      </c>
      <c r="G1696" s="403" t="s">
        <v>18122</v>
      </c>
      <c r="H1696" s="170" t="s">
        <v>18029</v>
      </c>
      <c r="I1696" s="170" t="s">
        <v>2602</v>
      </c>
      <c r="J1696" s="155" t="s">
        <v>18029</v>
      </c>
      <c r="K1696" s="170">
        <v>1</v>
      </c>
      <c r="L1696" s="170">
        <v>8</v>
      </c>
      <c r="M1696" s="402">
        <v>57036.32</v>
      </c>
      <c r="N1696" s="170">
        <v>1</v>
      </c>
      <c r="O1696" s="170">
        <v>6</v>
      </c>
      <c r="P1696" s="402">
        <v>55490.14</v>
      </c>
    </row>
    <row r="1697" spans="1:16" ht="22.5" x14ac:dyDescent="0.2">
      <c r="A1697" s="406" t="s">
        <v>17736</v>
      </c>
      <c r="B1697" s="406" t="s">
        <v>2595</v>
      </c>
      <c r="C1697" s="170" t="s">
        <v>2594</v>
      </c>
      <c r="D1697" s="405" t="s">
        <v>18121</v>
      </c>
      <c r="E1697" s="404">
        <v>8000</v>
      </c>
      <c r="F1697" s="434">
        <v>40714853</v>
      </c>
      <c r="G1697" s="403" t="s">
        <v>18120</v>
      </c>
      <c r="H1697" s="170" t="s">
        <v>2597</v>
      </c>
      <c r="I1697" s="170" t="s">
        <v>2602</v>
      </c>
      <c r="J1697" s="155" t="s">
        <v>2597</v>
      </c>
      <c r="K1697" s="170">
        <v>1</v>
      </c>
      <c r="L1697" s="170">
        <v>12</v>
      </c>
      <c r="M1697" s="402">
        <v>98825.34</v>
      </c>
      <c r="N1697" s="170">
        <v>1</v>
      </c>
      <c r="O1697" s="170">
        <v>6</v>
      </c>
      <c r="P1697" s="402">
        <v>49306.8</v>
      </c>
    </row>
    <row r="1698" spans="1:16" ht="22.5" x14ac:dyDescent="0.2">
      <c r="A1698" s="406" t="s">
        <v>17736</v>
      </c>
      <c r="B1698" s="406" t="s">
        <v>2595</v>
      </c>
      <c r="C1698" s="170" t="s">
        <v>2594</v>
      </c>
      <c r="D1698" s="405" t="s">
        <v>18119</v>
      </c>
      <c r="E1698" s="404">
        <v>3000</v>
      </c>
      <c r="F1698" s="434">
        <v>18208185</v>
      </c>
      <c r="G1698" s="403" t="s">
        <v>18118</v>
      </c>
      <c r="H1698" s="170" t="s">
        <v>2753</v>
      </c>
      <c r="I1698" s="170" t="s">
        <v>2602</v>
      </c>
      <c r="J1698" s="155" t="s">
        <v>2753</v>
      </c>
      <c r="K1698" s="170">
        <v>1</v>
      </c>
      <c r="L1698" s="170">
        <v>12</v>
      </c>
      <c r="M1698" s="402">
        <v>38791.71</v>
      </c>
      <c r="N1698" s="170">
        <v>1</v>
      </c>
      <c r="O1698" s="170">
        <v>6</v>
      </c>
      <c r="P1698" s="402">
        <v>19306.8</v>
      </c>
    </row>
    <row r="1699" spans="1:16" ht="22.5" x14ac:dyDescent="0.2">
      <c r="A1699" s="406" t="s">
        <v>17736</v>
      </c>
      <c r="B1699" s="406" t="s">
        <v>2595</v>
      </c>
      <c r="C1699" s="170" t="s">
        <v>2594</v>
      </c>
      <c r="D1699" s="405" t="s">
        <v>9257</v>
      </c>
      <c r="E1699" s="404">
        <v>3000</v>
      </c>
      <c r="F1699" s="434">
        <v>42101927</v>
      </c>
      <c r="G1699" s="403" t="s">
        <v>18117</v>
      </c>
      <c r="H1699" s="170" t="s">
        <v>2768</v>
      </c>
      <c r="I1699" s="170" t="s">
        <v>17747</v>
      </c>
      <c r="J1699" s="155" t="s">
        <v>2768</v>
      </c>
      <c r="K1699" s="170"/>
      <c r="L1699" s="402">
        <v>0</v>
      </c>
      <c r="M1699" s="402"/>
      <c r="N1699" s="170">
        <v>1</v>
      </c>
      <c r="O1699" s="170">
        <v>4</v>
      </c>
      <c r="P1699" s="402">
        <v>12871.199999999999</v>
      </c>
    </row>
    <row r="1700" spans="1:16" ht="22.5" x14ac:dyDescent="0.2">
      <c r="A1700" s="406" t="s">
        <v>17736</v>
      </c>
      <c r="B1700" s="406" t="s">
        <v>2595</v>
      </c>
      <c r="C1700" s="170" t="s">
        <v>2594</v>
      </c>
      <c r="D1700" s="405" t="s">
        <v>18116</v>
      </c>
      <c r="E1700" s="404">
        <v>9000</v>
      </c>
      <c r="F1700" s="434">
        <v>20547792</v>
      </c>
      <c r="G1700" s="403" t="s">
        <v>18115</v>
      </c>
      <c r="H1700" s="170" t="s">
        <v>6376</v>
      </c>
      <c r="I1700" s="155" t="s">
        <v>7458</v>
      </c>
      <c r="J1700" s="155" t="s">
        <v>6376</v>
      </c>
      <c r="K1700" s="170">
        <v>1</v>
      </c>
      <c r="L1700" s="170">
        <v>2</v>
      </c>
      <c r="M1700" s="402">
        <v>19111.3</v>
      </c>
      <c r="N1700" s="170"/>
      <c r="O1700" s="402">
        <v>0</v>
      </c>
      <c r="P1700" s="402"/>
    </row>
    <row r="1701" spans="1:16" ht="22.5" x14ac:dyDescent="0.2">
      <c r="A1701" s="406" t="s">
        <v>17736</v>
      </c>
      <c r="B1701" s="406" t="s">
        <v>2595</v>
      </c>
      <c r="C1701" s="170" t="s">
        <v>2594</v>
      </c>
      <c r="D1701" s="405" t="s">
        <v>18114</v>
      </c>
      <c r="E1701" s="404">
        <v>8000</v>
      </c>
      <c r="F1701" s="434">
        <v>5381546</v>
      </c>
      <c r="G1701" s="403" t="s">
        <v>18113</v>
      </c>
      <c r="H1701" s="170" t="s">
        <v>2753</v>
      </c>
      <c r="I1701" s="170" t="s">
        <v>2602</v>
      </c>
      <c r="J1701" s="155" t="s">
        <v>2753</v>
      </c>
      <c r="K1701" s="170">
        <v>1</v>
      </c>
      <c r="L1701" s="170">
        <v>12</v>
      </c>
      <c r="M1701" s="402">
        <v>98989.8</v>
      </c>
      <c r="N1701" s="170">
        <v>1</v>
      </c>
      <c r="O1701" s="170">
        <v>6</v>
      </c>
      <c r="P1701" s="402">
        <v>49306.8</v>
      </c>
    </row>
    <row r="1702" spans="1:16" ht="22.5" x14ac:dyDescent="0.2">
      <c r="A1702" s="406" t="s">
        <v>17736</v>
      </c>
      <c r="B1702" s="406" t="s">
        <v>2595</v>
      </c>
      <c r="C1702" s="170" t="s">
        <v>2594</v>
      </c>
      <c r="D1702" s="405" t="s">
        <v>18112</v>
      </c>
      <c r="E1702" s="404">
        <v>10500</v>
      </c>
      <c r="F1702" s="434">
        <v>18032334</v>
      </c>
      <c r="G1702" s="403" t="s">
        <v>18111</v>
      </c>
      <c r="H1702" s="170" t="s">
        <v>4810</v>
      </c>
      <c r="I1702" s="155" t="s">
        <v>7458</v>
      </c>
      <c r="J1702" s="155" t="s">
        <v>4810</v>
      </c>
      <c r="K1702" s="170">
        <v>1</v>
      </c>
      <c r="L1702" s="170">
        <v>10</v>
      </c>
      <c r="M1702" s="402">
        <v>109972.52</v>
      </c>
      <c r="N1702" s="170">
        <v>1</v>
      </c>
      <c r="O1702" s="170">
        <v>2</v>
      </c>
      <c r="P1702" s="402">
        <v>20764.769999999997</v>
      </c>
    </row>
    <row r="1703" spans="1:16" ht="22.5" x14ac:dyDescent="0.2">
      <c r="A1703" s="406" t="s">
        <v>17736</v>
      </c>
      <c r="B1703" s="406" t="s">
        <v>2595</v>
      </c>
      <c r="C1703" s="170" t="s">
        <v>2594</v>
      </c>
      <c r="D1703" s="405" t="s">
        <v>18110</v>
      </c>
      <c r="E1703" s="404">
        <v>12000</v>
      </c>
      <c r="F1703" s="434">
        <v>126918</v>
      </c>
      <c r="G1703" s="403" t="s">
        <v>18109</v>
      </c>
      <c r="H1703" s="170" t="s">
        <v>18029</v>
      </c>
      <c r="I1703" s="170" t="s">
        <v>2602</v>
      </c>
      <c r="J1703" s="155" t="s">
        <v>18029</v>
      </c>
      <c r="K1703" s="170">
        <v>1</v>
      </c>
      <c r="L1703" s="170">
        <v>2</v>
      </c>
      <c r="M1703" s="402">
        <v>24344.97</v>
      </c>
      <c r="N1703" s="170">
        <v>1</v>
      </c>
      <c r="O1703" s="170">
        <v>6</v>
      </c>
      <c r="P1703" s="402">
        <v>73032.640000000014</v>
      </c>
    </row>
    <row r="1704" spans="1:16" ht="22.5" x14ac:dyDescent="0.2">
      <c r="A1704" s="406" t="s">
        <v>17736</v>
      </c>
      <c r="B1704" s="406" t="s">
        <v>2595</v>
      </c>
      <c r="C1704" s="170" t="s">
        <v>2594</v>
      </c>
      <c r="D1704" s="405" t="s">
        <v>18108</v>
      </c>
      <c r="E1704" s="404">
        <v>7000</v>
      </c>
      <c r="F1704" s="434">
        <v>10595622</v>
      </c>
      <c r="G1704" s="403" t="s">
        <v>18107</v>
      </c>
      <c r="H1704" s="170" t="s">
        <v>2627</v>
      </c>
      <c r="I1704" s="170" t="s">
        <v>2602</v>
      </c>
      <c r="J1704" s="155" t="s">
        <v>2627</v>
      </c>
      <c r="K1704" s="170">
        <v>1</v>
      </c>
      <c r="L1704" s="170">
        <v>12</v>
      </c>
      <c r="M1704" s="402">
        <v>86756.47</v>
      </c>
      <c r="N1704" s="170">
        <v>1</v>
      </c>
      <c r="O1704" s="170">
        <v>6</v>
      </c>
      <c r="P1704" s="402">
        <v>43306.8</v>
      </c>
    </row>
    <row r="1705" spans="1:16" ht="22.5" x14ac:dyDescent="0.2">
      <c r="A1705" s="406" t="s">
        <v>17736</v>
      </c>
      <c r="B1705" s="406" t="s">
        <v>2595</v>
      </c>
      <c r="C1705" s="170" t="s">
        <v>2594</v>
      </c>
      <c r="D1705" s="405" t="s">
        <v>18106</v>
      </c>
      <c r="E1705" s="404">
        <v>8500</v>
      </c>
      <c r="F1705" s="434">
        <v>44914710</v>
      </c>
      <c r="G1705" s="403" t="s">
        <v>18105</v>
      </c>
      <c r="H1705" s="170" t="s">
        <v>2715</v>
      </c>
      <c r="I1705" s="170" t="s">
        <v>2602</v>
      </c>
      <c r="J1705" s="155" t="s">
        <v>2715</v>
      </c>
      <c r="K1705" s="170">
        <v>1</v>
      </c>
      <c r="L1705" s="170">
        <v>12</v>
      </c>
      <c r="M1705" s="402">
        <v>104735.38</v>
      </c>
      <c r="N1705" s="170">
        <v>1</v>
      </c>
      <c r="O1705" s="170">
        <v>6</v>
      </c>
      <c r="P1705" s="402">
        <v>52306.8</v>
      </c>
    </row>
    <row r="1706" spans="1:16" ht="22.5" x14ac:dyDescent="0.2">
      <c r="A1706" s="406" t="s">
        <v>17736</v>
      </c>
      <c r="B1706" s="406" t="s">
        <v>2595</v>
      </c>
      <c r="C1706" s="170" t="s">
        <v>2594</v>
      </c>
      <c r="D1706" s="405" t="s">
        <v>6226</v>
      </c>
      <c r="E1706" s="404">
        <v>14500</v>
      </c>
      <c r="F1706" s="434">
        <v>7435773</v>
      </c>
      <c r="G1706" s="403" t="s">
        <v>18104</v>
      </c>
      <c r="H1706" s="170" t="s">
        <v>4810</v>
      </c>
      <c r="I1706" s="155" t="s">
        <v>7458</v>
      </c>
      <c r="J1706" s="155" t="s">
        <v>4810</v>
      </c>
      <c r="K1706" s="170">
        <v>1</v>
      </c>
      <c r="L1706" s="170">
        <v>12</v>
      </c>
      <c r="M1706" s="402">
        <v>176915.29</v>
      </c>
      <c r="N1706" s="170">
        <v>1</v>
      </c>
      <c r="O1706" s="170">
        <v>5</v>
      </c>
      <c r="P1706" s="402">
        <v>66161.47</v>
      </c>
    </row>
    <row r="1707" spans="1:16" ht="22.5" x14ac:dyDescent="0.2">
      <c r="A1707" s="406" t="s">
        <v>17736</v>
      </c>
      <c r="B1707" s="406" t="s">
        <v>2595</v>
      </c>
      <c r="C1707" s="170" t="s">
        <v>2594</v>
      </c>
      <c r="D1707" s="405" t="s">
        <v>18103</v>
      </c>
      <c r="E1707" s="404">
        <v>6000</v>
      </c>
      <c r="F1707" s="434">
        <v>43373533</v>
      </c>
      <c r="G1707" s="403" t="s">
        <v>18102</v>
      </c>
      <c r="H1707" s="170" t="s">
        <v>2715</v>
      </c>
      <c r="I1707" s="170" t="s">
        <v>2602</v>
      </c>
      <c r="J1707" s="155" t="s">
        <v>2715</v>
      </c>
      <c r="K1707" s="170">
        <v>1</v>
      </c>
      <c r="L1707" s="170">
        <v>12</v>
      </c>
      <c r="M1707" s="402">
        <v>74989.8</v>
      </c>
      <c r="N1707" s="170">
        <v>1</v>
      </c>
      <c r="O1707" s="170">
        <v>6</v>
      </c>
      <c r="P1707" s="402">
        <v>37306.800000000003</v>
      </c>
    </row>
    <row r="1708" spans="1:16" ht="22.5" x14ac:dyDescent="0.2">
      <c r="A1708" s="406" t="s">
        <v>17736</v>
      </c>
      <c r="B1708" s="406" t="s">
        <v>2595</v>
      </c>
      <c r="C1708" s="170" t="s">
        <v>2594</v>
      </c>
      <c r="D1708" s="405" t="s">
        <v>18101</v>
      </c>
      <c r="E1708" s="404">
        <v>7000</v>
      </c>
      <c r="F1708" s="434">
        <v>43156579</v>
      </c>
      <c r="G1708" s="403" t="s">
        <v>18100</v>
      </c>
      <c r="H1708" s="170" t="s">
        <v>2661</v>
      </c>
      <c r="I1708" s="170" t="s">
        <v>2602</v>
      </c>
      <c r="J1708" s="155" t="s">
        <v>2661</v>
      </c>
      <c r="K1708" s="170">
        <v>1</v>
      </c>
      <c r="L1708" s="170">
        <v>4</v>
      </c>
      <c r="M1708" s="402">
        <v>24777.62</v>
      </c>
      <c r="N1708" s="170">
        <v>1</v>
      </c>
      <c r="O1708" s="170">
        <v>1</v>
      </c>
      <c r="P1708" s="402">
        <v>10468.93</v>
      </c>
    </row>
    <row r="1709" spans="1:16" ht="22.5" x14ac:dyDescent="0.2">
      <c r="A1709" s="406" t="s">
        <v>17736</v>
      </c>
      <c r="B1709" s="406" t="s">
        <v>2595</v>
      </c>
      <c r="C1709" s="170" t="s">
        <v>2594</v>
      </c>
      <c r="D1709" s="405" t="s">
        <v>18099</v>
      </c>
      <c r="E1709" s="404">
        <v>10000</v>
      </c>
      <c r="F1709" s="434">
        <v>44079370</v>
      </c>
      <c r="G1709" s="403" t="s">
        <v>18098</v>
      </c>
      <c r="H1709" s="170" t="s">
        <v>2661</v>
      </c>
      <c r="I1709" s="170" t="s">
        <v>2602</v>
      </c>
      <c r="J1709" s="155" t="s">
        <v>2661</v>
      </c>
      <c r="K1709" s="170">
        <v>1</v>
      </c>
      <c r="L1709" s="170">
        <v>11</v>
      </c>
      <c r="M1709" s="402">
        <v>112135.79</v>
      </c>
      <c r="N1709" s="170">
        <v>1</v>
      </c>
      <c r="O1709" s="170">
        <v>6</v>
      </c>
      <c r="P1709" s="402">
        <v>61306.8</v>
      </c>
    </row>
    <row r="1710" spans="1:16" ht="22.5" x14ac:dyDescent="0.2">
      <c r="A1710" s="406" t="s">
        <v>17736</v>
      </c>
      <c r="B1710" s="406" t="s">
        <v>2595</v>
      </c>
      <c r="C1710" s="170" t="s">
        <v>2594</v>
      </c>
      <c r="D1710" s="405" t="s">
        <v>18097</v>
      </c>
      <c r="E1710" s="404">
        <v>9000</v>
      </c>
      <c r="F1710" s="434">
        <v>42969386</v>
      </c>
      <c r="G1710" s="403" t="s">
        <v>18096</v>
      </c>
      <c r="H1710" s="170" t="s">
        <v>2627</v>
      </c>
      <c r="I1710" s="170" t="s">
        <v>2602</v>
      </c>
      <c r="J1710" s="155" t="s">
        <v>2627</v>
      </c>
      <c r="K1710" s="170">
        <v>1</v>
      </c>
      <c r="L1710" s="170">
        <v>5</v>
      </c>
      <c r="M1710" s="402">
        <v>48728.130000000005</v>
      </c>
      <c r="N1710" s="170">
        <v>1</v>
      </c>
      <c r="O1710" s="170">
        <v>6</v>
      </c>
      <c r="P1710" s="402">
        <v>55306.8</v>
      </c>
    </row>
    <row r="1711" spans="1:16" ht="22.5" x14ac:dyDescent="0.2">
      <c r="A1711" s="406" t="s">
        <v>17736</v>
      </c>
      <c r="B1711" s="406" t="s">
        <v>2595</v>
      </c>
      <c r="C1711" s="170" t="s">
        <v>2594</v>
      </c>
      <c r="D1711" s="405" t="s">
        <v>17976</v>
      </c>
      <c r="E1711" s="404">
        <v>4291.5</v>
      </c>
      <c r="F1711" s="434">
        <v>29548583</v>
      </c>
      <c r="G1711" s="403" t="s">
        <v>18095</v>
      </c>
      <c r="H1711" s="170" t="s">
        <v>2745</v>
      </c>
      <c r="I1711" s="170" t="s">
        <v>2589</v>
      </c>
      <c r="J1711" s="155" t="s">
        <v>2745</v>
      </c>
      <c r="K1711" s="170">
        <v>1</v>
      </c>
      <c r="L1711" s="170">
        <v>12</v>
      </c>
      <c r="M1711" s="402">
        <v>54487.8</v>
      </c>
      <c r="N1711" s="170">
        <v>1</v>
      </c>
      <c r="O1711" s="170">
        <v>6</v>
      </c>
      <c r="P1711" s="402">
        <v>27055.799999999996</v>
      </c>
    </row>
    <row r="1712" spans="1:16" ht="22.5" x14ac:dyDescent="0.2">
      <c r="A1712" s="406" t="s">
        <v>17736</v>
      </c>
      <c r="B1712" s="406" t="s">
        <v>2595</v>
      </c>
      <c r="C1712" s="170" t="s">
        <v>2594</v>
      </c>
      <c r="D1712" s="405" t="s">
        <v>18094</v>
      </c>
      <c r="E1712" s="404">
        <v>6000</v>
      </c>
      <c r="F1712" s="434">
        <v>9799712</v>
      </c>
      <c r="G1712" s="403" t="s">
        <v>18093</v>
      </c>
      <c r="H1712" s="170" t="s">
        <v>2692</v>
      </c>
      <c r="I1712" s="170" t="s">
        <v>2602</v>
      </c>
      <c r="J1712" s="155" t="s">
        <v>2692</v>
      </c>
      <c r="K1712" s="170">
        <v>1</v>
      </c>
      <c r="L1712" s="170">
        <v>12</v>
      </c>
      <c r="M1712" s="402">
        <v>74761.039999999994</v>
      </c>
      <c r="N1712" s="170">
        <v>1</v>
      </c>
      <c r="O1712" s="170">
        <v>6</v>
      </c>
      <c r="P1712" s="402">
        <v>37306.800000000003</v>
      </c>
    </row>
    <row r="1713" spans="1:16" ht="22.5" x14ac:dyDescent="0.2">
      <c r="A1713" s="406" t="s">
        <v>17736</v>
      </c>
      <c r="B1713" s="406" t="s">
        <v>2595</v>
      </c>
      <c r="C1713" s="170" t="s">
        <v>2594</v>
      </c>
      <c r="D1713" s="405" t="s">
        <v>18092</v>
      </c>
      <c r="E1713" s="404">
        <v>5000</v>
      </c>
      <c r="F1713" s="434">
        <v>41427312</v>
      </c>
      <c r="G1713" s="403" t="s">
        <v>18091</v>
      </c>
      <c r="H1713" s="170" t="s">
        <v>2753</v>
      </c>
      <c r="I1713" s="170" t="s">
        <v>2602</v>
      </c>
      <c r="J1713" s="155" t="s">
        <v>2753</v>
      </c>
      <c r="K1713" s="170">
        <v>1</v>
      </c>
      <c r="L1713" s="170">
        <v>12</v>
      </c>
      <c r="M1713" s="402">
        <v>62989.8</v>
      </c>
      <c r="N1713" s="170">
        <v>1</v>
      </c>
      <c r="O1713" s="170">
        <v>6</v>
      </c>
      <c r="P1713" s="402">
        <v>31306.799999999996</v>
      </c>
    </row>
    <row r="1714" spans="1:16" ht="22.5" x14ac:dyDescent="0.2">
      <c r="A1714" s="406" t="s">
        <v>17736</v>
      </c>
      <c r="B1714" s="406" t="s">
        <v>2595</v>
      </c>
      <c r="C1714" s="170" t="s">
        <v>2594</v>
      </c>
      <c r="D1714" s="405" t="s">
        <v>18090</v>
      </c>
      <c r="E1714" s="404">
        <v>8500</v>
      </c>
      <c r="F1714" s="434">
        <v>42940244</v>
      </c>
      <c r="G1714" s="403" t="s">
        <v>18089</v>
      </c>
      <c r="H1714" s="170" t="s">
        <v>2661</v>
      </c>
      <c r="I1714" s="170" t="s">
        <v>2602</v>
      </c>
      <c r="J1714" s="155" t="s">
        <v>2661</v>
      </c>
      <c r="K1714" s="170">
        <v>1</v>
      </c>
      <c r="L1714" s="170">
        <v>12</v>
      </c>
      <c r="M1714" s="402">
        <v>103959.74</v>
      </c>
      <c r="N1714" s="170">
        <v>1</v>
      </c>
      <c r="O1714" s="170">
        <v>6</v>
      </c>
      <c r="P1714" s="402">
        <v>52218.850000000006</v>
      </c>
    </row>
    <row r="1715" spans="1:16" ht="22.5" x14ac:dyDescent="0.2">
      <c r="A1715" s="406" t="s">
        <v>17736</v>
      </c>
      <c r="B1715" s="406" t="s">
        <v>2595</v>
      </c>
      <c r="C1715" s="170" t="s">
        <v>2594</v>
      </c>
      <c r="D1715" s="405" t="s">
        <v>18088</v>
      </c>
      <c r="E1715" s="404">
        <v>14000</v>
      </c>
      <c r="F1715" s="434">
        <v>10328542</v>
      </c>
      <c r="G1715" s="403" t="s">
        <v>18087</v>
      </c>
      <c r="H1715" s="170" t="s">
        <v>2627</v>
      </c>
      <c r="I1715" s="170" t="s">
        <v>2602</v>
      </c>
      <c r="J1715" s="155" t="s">
        <v>2627</v>
      </c>
      <c r="K1715" s="170">
        <v>1</v>
      </c>
      <c r="L1715" s="170">
        <v>12</v>
      </c>
      <c r="M1715" s="402">
        <v>170423.01</v>
      </c>
      <c r="N1715" s="170">
        <v>1</v>
      </c>
      <c r="O1715" s="170">
        <v>6</v>
      </c>
      <c r="P1715" s="402">
        <v>85306.800000000017</v>
      </c>
    </row>
    <row r="1716" spans="1:16" ht="22.5" x14ac:dyDescent="0.2">
      <c r="A1716" s="406" t="s">
        <v>17736</v>
      </c>
      <c r="B1716" s="406" t="s">
        <v>2595</v>
      </c>
      <c r="C1716" s="170" t="s">
        <v>2594</v>
      </c>
      <c r="D1716" s="405" t="s">
        <v>18086</v>
      </c>
      <c r="E1716" s="404">
        <v>10000</v>
      </c>
      <c r="F1716" s="434">
        <v>10585341</v>
      </c>
      <c r="G1716" s="403" t="s">
        <v>18085</v>
      </c>
      <c r="H1716" s="170" t="s">
        <v>18084</v>
      </c>
      <c r="I1716" s="170" t="s">
        <v>2602</v>
      </c>
      <c r="J1716" s="155" t="s">
        <v>18084</v>
      </c>
      <c r="K1716" s="170">
        <v>1</v>
      </c>
      <c r="L1716" s="170">
        <v>1</v>
      </c>
      <c r="M1716" s="402">
        <v>6840.82</v>
      </c>
      <c r="N1716" s="170">
        <v>1</v>
      </c>
      <c r="O1716" s="170">
        <v>6</v>
      </c>
      <c r="P1716" s="402">
        <v>61306.8</v>
      </c>
    </row>
    <row r="1717" spans="1:16" ht="22.5" x14ac:dyDescent="0.2">
      <c r="A1717" s="406" t="s">
        <v>17736</v>
      </c>
      <c r="B1717" s="406" t="s">
        <v>2595</v>
      </c>
      <c r="C1717" s="170" t="s">
        <v>2594</v>
      </c>
      <c r="D1717" s="405" t="s">
        <v>18083</v>
      </c>
      <c r="E1717" s="404">
        <v>5000</v>
      </c>
      <c r="F1717" s="434">
        <v>4070079</v>
      </c>
      <c r="G1717" s="403" t="s">
        <v>18082</v>
      </c>
      <c r="H1717" s="170" t="s">
        <v>2753</v>
      </c>
      <c r="I1717" s="170" t="s">
        <v>2602</v>
      </c>
      <c r="J1717" s="155" t="s">
        <v>2753</v>
      </c>
      <c r="K1717" s="170">
        <v>1</v>
      </c>
      <c r="L1717" s="170">
        <v>12</v>
      </c>
      <c r="M1717" s="402">
        <v>67036.47</v>
      </c>
      <c r="N1717" s="170">
        <v>1</v>
      </c>
      <c r="O1717" s="170">
        <v>6</v>
      </c>
      <c r="P1717" s="402">
        <v>31306.799999999996</v>
      </c>
    </row>
    <row r="1718" spans="1:16" ht="22.5" x14ac:dyDescent="0.2">
      <c r="A1718" s="406" t="s">
        <v>17736</v>
      </c>
      <c r="B1718" s="406" t="s">
        <v>2595</v>
      </c>
      <c r="C1718" s="170" t="s">
        <v>2594</v>
      </c>
      <c r="D1718" s="405" t="s">
        <v>18081</v>
      </c>
      <c r="E1718" s="404">
        <v>3500</v>
      </c>
      <c r="F1718" s="434">
        <v>41786818</v>
      </c>
      <c r="G1718" s="403" t="s">
        <v>18080</v>
      </c>
      <c r="H1718" s="170" t="s">
        <v>4810</v>
      </c>
      <c r="I1718" s="155" t="s">
        <v>7458</v>
      </c>
      <c r="J1718" s="155" t="s">
        <v>4810</v>
      </c>
      <c r="K1718" s="170">
        <v>1</v>
      </c>
      <c r="L1718" s="170">
        <v>7</v>
      </c>
      <c r="M1718" s="402">
        <v>26072.36</v>
      </c>
      <c r="N1718" s="170"/>
      <c r="O1718" s="402">
        <v>0</v>
      </c>
      <c r="P1718" s="402"/>
    </row>
    <row r="1719" spans="1:16" ht="22.5" x14ac:dyDescent="0.2">
      <c r="A1719" s="406" t="s">
        <v>17736</v>
      </c>
      <c r="B1719" s="406" t="s">
        <v>2595</v>
      </c>
      <c r="C1719" s="170" t="s">
        <v>2594</v>
      </c>
      <c r="D1719" s="405" t="s">
        <v>18079</v>
      </c>
      <c r="E1719" s="404">
        <v>12000</v>
      </c>
      <c r="F1719" s="434">
        <v>15722164</v>
      </c>
      <c r="G1719" s="403" t="s">
        <v>18078</v>
      </c>
      <c r="H1719" s="170" t="s">
        <v>6239</v>
      </c>
      <c r="I1719" s="155" t="s">
        <v>7458</v>
      </c>
      <c r="J1719" s="155" t="s">
        <v>6239</v>
      </c>
      <c r="K1719" s="170">
        <v>1</v>
      </c>
      <c r="L1719" s="170">
        <v>1</v>
      </c>
      <c r="M1719" s="402">
        <v>17307.48</v>
      </c>
      <c r="N1719" s="170"/>
      <c r="O1719" s="402">
        <v>0</v>
      </c>
      <c r="P1719" s="402"/>
    </row>
    <row r="1720" spans="1:16" ht="22.5" x14ac:dyDescent="0.2">
      <c r="A1720" s="406" t="s">
        <v>17736</v>
      </c>
      <c r="B1720" s="406" t="s">
        <v>2595</v>
      </c>
      <c r="C1720" s="170" t="s">
        <v>2594</v>
      </c>
      <c r="D1720" s="405" t="s">
        <v>18077</v>
      </c>
      <c r="E1720" s="404">
        <v>5000</v>
      </c>
      <c r="F1720" s="434">
        <v>5360706</v>
      </c>
      <c r="G1720" s="403" t="s">
        <v>18076</v>
      </c>
      <c r="H1720" s="170" t="s">
        <v>2627</v>
      </c>
      <c r="I1720" s="170" t="s">
        <v>2602</v>
      </c>
      <c r="J1720" s="155" t="s">
        <v>2627</v>
      </c>
      <c r="K1720" s="170">
        <v>1</v>
      </c>
      <c r="L1720" s="170">
        <v>12</v>
      </c>
      <c r="M1720" s="402">
        <v>62952.65</v>
      </c>
      <c r="N1720" s="170">
        <v>1</v>
      </c>
      <c r="O1720" s="170">
        <v>6</v>
      </c>
      <c r="P1720" s="402">
        <v>31306.799999999996</v>
      </c>
    </row>
    <row r="1721" spans="1:16" ht="22.5" x14ac:dyDescent="0.2">
      <c r="A1721" s="406" t="s">
        <v>17736</v>
      </c>
      <c r="B1721" s="406" t="s">
        <v>2595</v>
      </c>
      <c r="C1721" s="170" t="s">
        <v>2594</v>
      </c>
      <c r="D1721" s="405" t="s">
        <v>18075</v>
      </c>
      <c r="E1721" s="404">
        <v>3500</v>
      </c>
      <c r="F1721" s="434">
        <v>25859707</v>
      </c>
      <c r="G1721" s="403" t="s">
        <v>18074</v>
      </c>
      <c r="H1721" s="170" t="s">
        <v>3215</v>
      </c>
      <c r="I1721" s="170" t="s">
        <v>17747</v>
      </c>
      <c r="J1721" s="155" t="s">
        <v>3215</v>
      </c>
      <c r="K1721" s="170">
        <v>1</v>
      </c>
      <c r="L1721" s="170">
        <v>12</v>
      </c>
      <c r="M1721" s="402">
        <v>44975.7</v>
      </c>
      <c r="N1721" s="170">
        <v>1</v>
      </c>
      <c r="O1721" s="170">
        <v>6</v>
      </c>
      <c r="P1721" s="402">
        <v>22298.78</v>
      </c>
    </row>
    <row r="1722" spans="1:16" ht="22.5" x14ac:dyDescent="0.2">
      <c r="A1722" s="406" t="s">
        <v>17736</v>
      </c>
      <c r="B1722" s="406" t="s">
        <v>2595</v>
      </c>
      <c r="C1722" s="170" t="s">
        <v>2594</v>
      </c>
      <c r="D1722" s="405" t="s">
        <v>18073</v>
      </c>
      <c r="E1722" s="404">
        <v>9000</v>
      </c>
      <c r="F1722" s="434">
        <v>40745378</v>
      </c>
      <c r="G1722" s="403" t="s">
        <v>18072</v>
      </c>
      <c r="H1722" s="170" t="s">
        <v>2627</v>
      </c>
      <c r="I1722" s="170" t="s">
        <v>2602</v>
      </c>
      <c r="J1722" s="155" t="s">
        <v>2627</v>
      </c>
      <c r="K1722" s="170">
        <v>1</v>
      </c>
      <c r="L1722" s="170">
        <v>12</v>
      </c>
      <c r="M1722" s="402">
        <v>110989.8</v>
      </c>
      <c r="N1722" s="170">
        <v>1</v>
      </c>
      <c r="O1722" s="170">
        <v>6</v>
      </c>
      <c r="P1722" s="402">
        <v>55306.8</v>
      </c>
    </row>
    <row r="1723" spans="1:16" ht="22.5" x14ac:dyDescent="0.2">
      <c r="A1723" s="406" t="s">
        <v>17736</v>
      </c>
      <c r="B1723" s="406" t="s">
        <v>2595</v>
      </c>
      <c r="C1723" s="170" t="s">
        <v>2594</v>
      </c>
      <c r="D1723" s="405" t="s">
        <v>18071</v>
      </c>
      <c r="E1723" s="404">
        <v>7000</v>
      </c>
      <c r="F1723" s="434">
        <v>40933719</v>
      </c>
      <c r="G1723" s="403" t="s">
        <v>18070</v>
      </c>
      <c r="H1723" s="170" t="s">
        <v>2661</v>
      </c>
      <c r="I1723" s="170" t="s">
        <v>2602</v>
      </c>
      <c r="J1723" s="155" t="s">
        <v>2661</v>
      </c>
      <c r="K1723" s="170">
        <v>1</v>
      </c>
      <c r="L1723" s="170">
        <v>12</v>
      </c>
      <c r="M1723" s="402">
        <v>85688.03</v>
      </c>
      <c r="N1723" s="170">
        <v>1</v>
      </c>
      <c r="O1723" s="170">
        <v>6</v>
      </c>
      <c r="P1723" s="402">
        <v>43306.8</v>
      </c>
    </row>
    <row r="1724" spans="1:16" ht="22.5" x14ac:dyDescent="0.2">
      <c r="A1724" s="406" t="s">
        <v>17736</v>
      </c>
      <c r="B1724" s="406" t="s">
        <v>2595</v>
      </c>
      <c r="C1724" s="170" t="s">
        <v>2594</v>
      </c>
      <c r="D1724" s="405" t="s">
        <v>18069</v>
      </c>
      <c r="E1724" s="404">
        <v>5000</v>
      </c>
      <c r="F1724" s="434">
        <v>31674079</v>
      </c>
      <c r="G1724" s="403" t="s">
        <v>18068</v>
      </c>
      <c r="H1724" s="170" t="s">
        <v>2753</v>
      </c>
      <c r="I1724" s="170" t="s">
        <v>2602</v>
      </c>
      <c r="J1724" s="155" t="s">
        <v>2753</v>
      </c>
      <c r="K1724" s="170">
        <v>1</v>
      </c>
      <c r="L1724" s="170">
        <v>12</v>
      </c>
      <c r="M1724" s="402">
        <v>62896.75</v>
      </c>
      <c r="N1724" s="170">
        <v>1</v>
      </c>
      <c r="O1724" s="170">
        <v>6</v>
      </c>
      <c r="P1724" s="402">
        <v>31306.799999999996</v>
      </c>
    </row>
    <row r="1725" spans="1:16" ht="22.5" x14ac:dyDescent="0.2">
      <c r="A1725" s="406" t="s">
        <v>17736</v>
      </c>
      <c r="B1725" s="406" t="s">
        <v>2595</v>
      </c>
      <c r="C1725" s="170" t="s">
        <v>2594</v>
      </c>
      <c r="D1725" s="405" t="s">
        <v>18067</v>
      </c>
      <c r="E1725" s="404">
        <v>6900</v>
      </c>
      <c r="F1725" s="434">
        <v>21870627</v>
      </c>
      <c r="G1725" s="403" t="s">
        <v>18066</v>
      </c>
      <c r="H1725" s="170" t="s">
        <v>2661</v>
      </c>
      <c r="I1725" s="170" t="s">
        <v>2602</v>
      </c>
      <c r="J1725" s="155" t="s">
        <v>2661</v>
      </c>
      <c r="K1725" s="170">
        <v>1</v>
      </c>
      <c r="L1725" s="170">
        <v>12</v>
      </c>
      <c r="M1725" s="402">
        <v>85789.8</v>
      </c>
      <c r="N1725" s="170">
        <v>1</v>
      </c>
      <c r="O1725" s="170">
        <v>6</v>
      </c>
      <c r="P1725" s="402">
        <v>42706.8</v>
      </c>
    </row>
    <row r="1726" spans="1:16" ht="22.5" x14ac:dyDescent="0.2">
      <c r="A1726" s="406" t="s">
        <v>17736</v>
      </c>
      <c r="B1726" s="406" t="s">
        <v>2595</v>
      </c>
      <c r="C1726" s="170" t="s">
        <v>2594</v>
      </c>
      <c r="D1726" s="405" t="s">
        <v>18065</v>
      </c>
      <c r="E1726" s="404">
        <v>3000</v>
      </c>
      <c r="F1726" s="434">
        <v>44187554</v>
      </c>
      <c r="G1726" s="403" t="s">
        <v>18064</v>
      </c>
      <c r="H1726" s="170" t="s">
        <v>3386</v>
      </c>
      <c r="I1726" s="170" t="s">
        <v>17747</v>
      </c>
      <c r="J1726" s="155" t="s">
        <v>3386</v>
      </c>
      <c r="K1726" s="170">
        <v>1</v>
      </c>
      <c r="L1726" s="170">
        <v>11</v>
      </c>
      <c r="M1726" s="402">
        <v>32541.5</v>
      </c>
      <c r="N1726" s="170">
        <v>1</v>
      </c>
      <c r="O1726" s="170">
        <v>6</v>
      </c>
      <c r="P1726" s="402">
        <v>19306.8</v>
      </c>
    </row>
    <row r="1727" spans="1:16" ht="22.5" x14ac:dyDescent="0.2">
      <c r="A1727" s="406" t="s">
        <v>17736</v>
      </c>
      <c r="B1727" s="406" t="s">
        <v>2595</v>
      </c>
      <c r="C1727" s="170" t="s">
        <v>2594</v>
      </c>
      <c r="D1727" s="405" t="s">
        <v>18063</v>
      </c>
      <c r="E1727" s="404">
        <v>10000</v>
      </c>
      <c r="F1727" s="434">
        <v>19328277</v>
      </c>
      <c r="G1727" s="403" t="s">
        <v>18062</v>
      </c>
      <c r="H1727" s="170" t="s">
        <v>4522</v>
      </c>
      <c r="I1727" s="155" t="s">
        <v>7458</v>
      </c>
      <c r="J1727" s="155" t="s">
        <v>4522</v>
      </c>
      <c r="K1727" s="170">
        <v>1</v>
      </c>
      <c r="L1727" s="170">
        <v>12</v>
      </c>
      <c r="M1727" s="402">
        <v>116656.47</v>
      </c>
      <c r="N1727" s="170">
        <v>1</v>
      </c>
      <c r="O1727" s="170">
        <v>1</v>
      </c>
      <c r="P1727" s="402">
        <v>9690.0199999999986</v>
      </c>
    </row>
    <row r="1728" spans="1:16" ht="22.5" x14ac:dyDescent="0.2">
      <c r="A1728" s="406" t="s">
        <v>17736</v>
      </c>
      <c r="B1728" s="406" t="s">
        <v>2595</v>
      </c>
      <c r="C1728" s="170" t="s">
        <v>2594</v>
      </c>
      <c r="D1728" s="405" t="s">
        <v>18061</v>
      </c>
      <c r="E1728" s="404">
        <v>8500</v>
      </c>
      <c r="F1728" s="434">
        <v>43891617</v>
      </c>
      <c r="G1728" s="403" t="s">
        <v>18060</v>
      </c>
      <c r="H1728" s="170" t="s">
        <v>2668</v>
      </c>
      <c r="I1728" s="170" t="s">
        <v>2589</v>
      </c>
      <c r="J1728" s="155" t="s">
        <v>2668</v>
      </c>
      <c r="K1728" s="170">
        <v>1</v>
      </c>
      <c r="L1728" s="170">
        <v>12</v>
      </c>
      <c r="M1728" s="402">
        <v>103132.12</v>
      </c>
      <c r="N1728" s="170">
        <v>1</v>
      </c>
      <c r="O1728" s="170">
        <v>6</v>
      </c>
      <c r="P1728" s="402">
        <v>52306.8</v>
      </c>
    </row>
    <row r="1729" spans="1:16" ht="22.5" x14ac:dyDescent="0.2">
      <c r="A1729" s="406" t="s">
        <v>17736</v>
      </c>
      <c r="B1729" s="406" t="s">
        <v>2595</v>
      </c>
      <c r="C1729" s="170" t="s">
        <v>2594</v>
      </c>
      <c r="D1729" s="405" t="s">
        <v>18059</v>
      </c>
      <c r="E1729" s="404">
        <v>10000</v>
      </c>
      <c r="F1729" s="434">
        <v>44787022</v>
      </c>
      <c r="G1729" s="403" t="s">
        <v>18058</v>
      </c>
      <c r="H1729" s="170" t="s">
        <v>2661</v>
      </c>
      <c r="I1729" s="170" t="s">
        <v>2602</v>
      </c>
      <c r="J1729" s="155" t="s">
        <v>2661</v>
      </c>
      <c r="K1729" s="170">
        <v>1</v>
      </c>
      <c r="L1729" s="170">
        <v>2</v>
      </c>
      <c r="M1729" s="402">
        <v>20411.64</v>
      </c>
      <c r="N1729" s="170">
        <v>1</v>
      </c>
      <c r="O1729" s="170">
        <v>6</v>
      </c>
      <c r="P1729" s="402">
        <v>61306.8</v>
      </c>
    </row>
    <row r="1730" spans="1:16" ht="22.5" x14ac:dyDescent="0.2">
      <c r="A1730" s="406" t="s">
        <v>17736</v>
      </c>
      <c r="B1730" s="406" t="s">
        <v>2595</v>
      </c>
      <c r="C1730" s="170" t="s">
        <v>2594</v>
      </c>
      <c r="D1730" s="405" t="s">
        <v>18057</v>
      </c>
      <c r="E1730" s="404">
        <v>5000</v>
      </c>
      <c r="F1730" s="434">
        <v>41621437</v>
      </c>
      <c r="G1730" s="403" t="s">
        <v>18056</v>
      </c>
      <c r="H1730" s="170" t="s">
        <v>2753</v>
      </c>
      <c r="I1730" s="170" t="s">
        <v>2602</v>
      </c>
      <c r="J1730" s="155" t="s">
        <v>2753</v>
      </c>
      <c r="K1730" s="170">
        <v>1</v>
      </c>
      <c r="L1730" s="170">
        <v>1</v>
      </c>
      <c r="M1730" s="402">
        <v>3507.48</v>
      </c>
      <c r="N1730" s="170">
        <v>1</v>
      </c>
      <c r="O1730" s="170">
        <v>6</v>
      </c>
      <c r="P1730" s="402">
        <v>31306.799999999996</v>
      </c>
    </row>
    <row r="1731" spans="1:16" ht="22.5" x14ac:dyDescent="0.2">
      <c r="A1731" s="406" t="s">
        <v>17736</v>
      </c>
      <c r="B1731" s="406" t="s">
        <v>2595</v>
      </c>
      <c r="C1731" s="170" t="s">
        <v>2594</v>
      </c>
      <c r="D1731" s="405" t="s">
        <v>17920</v>
      </c>
      <c r="E1731" s="404">
        <v>8000</v>
      </c>
      <c r="F1731" s="434">
        <v>46899055</v>
      </c>
      <c r="G1731" s="403" t="s">
        <v>18055</v>
      </c>
      <c r="H1731" s="170" t="s">
        <v>6251</v>
      </c>
      <c r="I1731" s="155" t="s">
        <v>7458</v>
      </c>
      <c r="J1731" s="155" t="s">
        <v>6251</v>
      </c>
      <c r="K1731" s="170">
        <v>1</v>
      </c>
      <c r="L1731" s="170">
        <v>3</v>
      </c>
      <c r="M1731" s="402">
        <v>25022.45</v>
      </c>
      <c r="N1731" s="170">
        <v>1</v>
      </c>
      <c r="O1731" s="170">
        <v>4</v>
      </c>
      <c r="P1731" s="402">
        <v>33711.229999999996</v>
      </c>
    </row>
    <row r="1732" spans="1:16" ht="22.5" x14ac:dyDescent="0.2">
      <c r="A1732" s="406" t="s">
        <v>17736</v>
      </c>
      <c r="B1732" s="406" t="s">
        <v>2595</v>
      </c>
      <c r="C1732" s="170" t="s">
        <v>2594</v>
      </c>
      <c r="D1732" s="405" t="s">
        <v>18054</v>
      </c>
      <c r="E1732" s="404">
        <v>4550</v>
      </c>
      <c r="F1732" s="434">
        <v>23984647</v>
      </c>
      <c r="G1732" s="403" t="s">
        <v>18053</v>
      </c>
      <c r="H1732" s="170" t="s">
        <v>2753</v>
      </c>
      <c r="I1732" s="170" t="s">
        <v>2602</v>
      </c>
      <c r="J1732" s="155" t="s">
        <v>2753</v>
      </c>
      <c r="K1732" s="170">
        <v>1</v>
      </c>
      <c r="L1732" s="170">
        <v>12</v>
      </c>
      <c r="M1732" s="402">
        <v>57589.8</v>
      </c>
      <c r="N1732" s="170">
        <v>1</v>
      </c>
      <c r="O1732" s="170">
        <v>6</v>
      </c>
      <c r="P1732" s="402">
        <v>28606.799999999996</v>
      </c>
    </row>
    <row r="1733" spans="1:16" ht="22.5" x14ac:dyDescent="0.2">
      <c r="A1733" s="406" t="s">
        <v>17736</v>
      </c>
      <c r="B1733" s="406" t="s">
        <v>2595</v>
      </c>
      <c r="C1733" s="170" t="s">
        <v>2594</v>
      </c>
      <c r="D1733" s="405" t="s">
        <v>18052</v>
      </c>
      <c r="E1733" s="404">
        <v>10000</v>
      </c>
      <c r="F1733" s="434">
        <v>43479988</v>
      </c>
      <c r="G1733" s="403" t="s">
        <v>18051</v>
      </c>
      <c r="H1733" s="170" t="s">
        <v>18050</v>
      </c>
      <c r="I1733" s="170" t="s">
        <v>2602</v>
      </c>
      <c r="J1733" s="155" t="s">
        <v>18050</v>
      </c>
      <c r="K1733" s="170">
        <v>1</v>
      </c>
      <c r="L1733" s="170">
        <v>12</v>
      </c>
      <c r="M1733" s="402">
        <v>124728.35</v>
      </c>
      <c r="N1733" s="170">
        <v>1</v>
      </c>
      <c r="O1733" s="170">
        <v>6</v>
      </c>
      <c r="P1733" s="402">
        <v>61306.8</v>
      </c>
    </row>
    <row r="1734" spans="1:16" ht="22.5" x14ac:dyDescent="0.2">
      <c r="A1734" s="406" t="s">
        <v>17736</v>
      </c>
      <c r="B1734" s="406" t="s">
        <v>2595</v>
      </c>
      <c r="C1734" s="170" t="s">
        <v>2594</v>
      </c>
      <c r="D1734" s="405" t="s">
        <v>18049</v>
      </c>
      <c r="E1734" s="404">
        <v>8000</v>
      </c>
      <c r="F1734" s="434">
        <v>44362965</v>
      </c>
      <c r="G1734" s="403" t="s">
        <v>18048</v>
      </c>
      <c r="H1734" s="170" t="s">
        <v>6299</v>
      </c>
      <c r="I1734" s="155" t="s">
        <v>7458</v>
      </c>
      <c r="J1734" s="155" t="s">
        <v>6299</v>
      </c>
      <c r="K1734" s="170">
        <v>1</v>
      </c>
      <c r="L1734" s="170">
        <v>2</v>
      </c>
      <c r="M1734" s="402">
        <v>16505.8</v>
      </c>
      <c r="N1734" s="170"/>
      <c r="O1734" s="402">
        <v>0</v>
      </c>
      <c r="P1734" s="402"/>
    </row>
    <row r="1735" spans="1:16" ht="22.5" x14ac:dyDescent="0.2">
      <c r="A1735" s="406" t="s">
        <v>17736</v>
      </c>
      <c r="B1735" s="406" t="s">
        <v>2595</v>
      </c>
      <c r="C1735" s="170" t="s">
        <v>2594</v>
      </c>
      <c r="D1735" s="405" t="s">
        <v>18047</v>
      </c>
      <c r="E1735" s="404">
        <v>13500</v>
      </c>
      <c r="F1735" s="434">
        <v>42782295</v>
      </c>
      <c r="G1735" s="403" t="s">
        <v>18046</v>
      </c>
      <c r="H1735" s="170" t="s">
        <v>2795</v>
      </c>
      <c r="I1735" s="170" t="s">
        <v>2602</v>
      </c>
      <c r="J1735" s="155" t="s">
        <v>2795</v>
      </c>
      <c r="K1735" s="170">
        <v>1</v>
      </c>
      <c r="L1735" s="170">
        <v>12</v>
      </c>
      <c r="M1735" s="402">
        <v>164612.93</v>
      </c>
      <c r="N1735" s="170">
        <v>1</v>
      </c>
      <c r="O1735" s="170">
        <v>6</v>
      </c>
      <c r="P1735" s="402">
        <v>82306.800000000017</v>
      </c>
    </row>
    <row r="1736" spans="1:16" ht="22.5" x14ac:dyDescent="0.2">
      <c r="A1736" s="406" t="s">
        <v>17736</v>
      </c>
      <c r="B1736" s="406" t="s">
        <v>2595</v>
      </c>
      <c r="C1736" s="170" t="s">
        <v>2594</v>
      </c>
      <c r="D1736" s="405" t="s">
        <v>18045</v>
      </c>
      <c r="E1736" s="404">
        <v>6000</v>
      </c>
      <c r="F1736" s="434">
        <v>40700110</v>
      </c>
      <c r="G1736" s="403" t="s">
        <v>18044</v>
      </c>
      <c r="H1736" s="170" t="s">
        <v>6299</v>
      </c>
      <c r="I1736" s="155" t="s">
        <v>7458</v>
      </c>
      <c r="J1736" s="155" t="s">
        <v>6299</v>
      </c>
      <c r="K1736" s="170">
        <v>1</v>
      </c>
      <c r="L1736" s="170">
        <v>8</v>
      </c>
      <c r="M1736" s="402">
        <v>49152.12</v>
      </c>
      <c r="N1736" s="170"/>
      <c r="O1736" s="402">
        <v>0</v>
      </c>
      <c r="P1736" s="402"/>
    </row>
    <row r="1737" spans="1:16" ht="22.5" x14ac:dyDescent="0.2">
      <c r="A1737" s="406" t="s">
        <v>17736</v>
      </c>
      <c r="B1737" s="406" t="s">
        <v>2595</v>
      </c>
      <c r="C1737" s="170" t="s">
        <v>2594</v>
      </c>
      <c r="D1737" s="405" t="s">
        <v>18043</v>
      </c>
      <c r="E1737" s="404">
        <v>4500</v>
      </c>
      <c r="F1737" s="434">
        <v>70032065</v>
      </c>
      <c r="G1737" s="403" t="s">
        <v>18042</v>
      </c>
      <c r="H1737" s="170" t="s">
        <v>2661</v>
      </c>
      <c r="I1737" s="170" t="s">
        <v>2602</v>
      </c>
      <c r="J1737" s="155" t="s">
        <v>2661</v>
      </c>
      <c r="K1737" s="170"/>
      <c r="L1737" s="402">
        <v>0</v>
      </c>
      <c r="M1737" s="402"/>
      <c r="N1737" s="170">
        <v>1</v>
      </c>
      <c r="O1737" s="170">
        <v>6</v>
      </c>
      <c r="P1737" s="402">
        <v>26806.799999999999</v>
      </c>
    </row>
    <row r="1738" spans="1:16" ht="22.5" x14ac:dyDescent="0.2">
      <c r="A1738" s="406" t="s">
        <v>17736</v>
      </c>
      <c r="B1738" s="406" t="s">
        <v>2595</v>
      </c>
      <c r="C1738" s="170" t="s">
        <v>2594</v>
      </c>
      <c r="D1738" s="405" t="s">
        <v>18041</v>
      </c>
      <c r="E1738" s="404">
        <v>13500</v>
      </c>
      <c r="F1738" s="434">
        <v>9513989</v>
      </c>
      <c r="G1738" s="403" t="s">
        <v>18040</v>
      </c>
      <c r="H1738" s="170" t="s">
        <v>18039</v>
      </c>
      <c r="I1738" s="170" t="s">
        <v>2602</v>
      </c>
      <c r="J1738" s="155" t="s">
        <v>18039</v>
      </c>
      <c r="K1738" s="170">
        <v>1</v>
      </c>
      <c r="L1738" s="170">
        <v>1</v>
      </c>
      <c r="M1738" s="402">
        <v>9474.15</v>
      </c>
      <c r="N1738" s="170">
        <v>1</v>
      </c>
      <c r="O1738" s="170">
        <v>6</v>
      </c>
      <c r="P1738" s="402">
        <v>82306.800000000017</v>
      </c>
    </row>
    <row r="1739" spans="1:16" ht="22.5" x14ac:dyDescent="0.2">
      <c r="A1739" s="406" t="s">
        <v>17736</v>
      </c>
      <c r="B1739" s="406" t="s">
        <v>2595</v>
      </c>
      <c r="C1739" s="170" t="s">
        <v>2594</v>
      </c>
      <c r="D1739" s="405" t="s">
        <v>18038</v>
      </c>
      <c r="E1739" s="404">
        <v>6500</v>
      </c>
      <c r="F1739" s="434">
        <v>10610967</v>
      </c>
      <c r="G1739" s="403" t="s">
        <v>18037</v>
      </c>
      <c r="H1739" s="170" t="s">
        <v>2661</v>
      </c>
      <c r="I1739" s="170" t="s">
        <v>2602</v>
      </c>
      <c r="J1739" s="155" t="s">
        <v>2661</v>
      </c>
      <c r="K1739" s="170">
        <v>1</v>
      </c>
      <c r="L1739" s="170">
        <v>12</v>
      </c>
      <c r="M1739" s="402">
        <v>80718.960000000006</v>
      </c>
      <c r="N1739" s="170">
        <v>1</v>
      </c>
      <c r="O1739" s="170">
        <v>6</v>
      </c>
      <c r="P1739" s="402">
        <v>40306.800000000003</v>
      </c>
    </row>
    <row r="1740" spans="1:16" ht="22.5" x14ac:dyDescent="0.2">
      <c r="A1740" s="406" t="s">
        <v>17736</v>
      </c>
      <c r="B1740" s="406" t="s">
        <v>2595</v>
      </c>
      <c r="C1740" s="170" t="s">
        <v>2594</v>
      </c>
      <c r="D1740" s="405" t="s">
        <v>18036</v>
      </c>
      <c r="E1740" s="404">
        <v>12000</v>
      </c>
      <c r="F1740" s="434">
        <v>10218333</v>
      </c>
      <c r="G1740" s="403" t="s">
        <v>18035</v>
      </c>
      <c r="H1740" s="170" t="s">
        <v>2627</v>
      </c>
      <c r="I1740" s="170" t="s">
        <v>2602</v>
      </c>
      <c r="J1740" s="155" t="s">
        <v>2627</v>
      </c>
      <c r="K1740" s="170">
        <v>1</v>
      </c>
      <c r="L1740" s="170">
        <v>11</v>
      </c>
      <c r="M1740" s="402">
        <v>130062.56999999999</v>
      </c>
      <c r="N1740" s="170">
        <v>1</v>
      </c>
      <c r="O1740" s="170">
        <v>6</v>
      </c>
      <c r="P1740" s="402">
        <v>71306.8</v>
      </c>
    </row>
    <row r="1741" spans="1:16" ht="22.5" x14ac:dyDescent="0.2">
      <c r="A1741" s="406" t="s">
        <v>17736</v>
      </c>
      <c r="B1741" s="406" t="s">
        <v>2595</v>
      </c>
      <c r="C1741" s="170" t="s">
        <v>2594</v>
      </c>
      <c r="D1741" s="405" t="s">
        <v>18034</v>
      </c>
      <c r="E1741" s="404">
        <v>15600</v>
      </c>
      <c r="F1741" s="434">
        <v>42423853</v>
      </c>
      <c r="G1741" s="403" t="s">
        <v>18033</v>
      </c>
      <c r="H1741" s="170" t="s">
        <v>2661</v>
      </c>
      <c r="I1741" s="170" t="s">
        <v>2602</v>
      </c>
      <c r="J1741" s="155" t="s">
        <v>2661</v>
      </c>
      <c r="K1741" s="170">
        <v>1</v>
      </c>
      <c r="L1741" s="170">
        <v>12</v>
      </c>
      <c r="M1741" s="402">
        <v>185509.8</v>
      </c>
      <c r="N1741" s="170">
        <v>1</v>
      </c>
      <c r="O1741" s="170">
        <v>6</v>
      </c>
      <c r="P1741" s="402">
        <v>94906.800000000017</v>
      </c>
    </row>
    <row r="1742" spans="1:16" ht="22.5" x14ac:dyDescent="0.2">
      <c r="A1742" s="406" t="s">
        <v>17736</v>
      </c>
      <c r="B1742" s="406" t="s">
        <v>2595</v>
      </c>
      <c r="C1742" s="170" t="s">
        <v>2594</v>
      </c>
      <c r="D1742" s="405" t="s">
        <v>17790</v>
      </c>
      <c r="E1742" s="404">
        <v>5500</v>
      </c>
      <c r="F1742" s="434">
        <v>43621967</v>
      </c>
      <c r="G1742" s="403" t="s">
        <v>18032</v>
      </c>
      <c r="H1742" s="170" t="s">
        <v>3395</v>
      </c>
      <c r="I1742" s="170" t="s">
        <v>2589</v>
      </c>
      <c r="J1742" s="155" t="s">
        <v>3395</v>
      </c>
      <c r="K1742" s="170">
        <v>1</v>
      </c>
      <c r="L1742" s="170">
        <v>12</v>
      </c>
      <c r="M1742" s="402">
        <v>66369.58</v>
      </c>
      <c r="N1742" s="170">
        <v>1</v>
      </c>
      <c r="O1742" s="170">
        <v>6</v>
      </c>
      <c r="P1742" s="402">
        <v>32772.15</v>
      </c>
    </row>
    <row r="1743" spans="1:16" ht="22.5" x14ac:dyDescent="0.2">
      <c r="A1743" s="406" t="s">
        <v>17736</v>
      </c>
      <c r="B1743" s="406" t="s">
        <v>2595</v>
      </c>
      <c r="C1743" s="170" t="s">
        <v>2594</v>
      </c>
      <c r="D1743" s="405" t="s">
        <v>18031</v>
      </c>
      <c r="E1743" s="404">
        <v>12000</v>
      </c>
      <c r="F1743" s="434">
        <v>41108811</v>
      </c>
      <c r="G1743" s="403" t="s">
        <v>18030</v>
      </c>
      <c r="H1743" s="170" t="s">
        <v>18029</v>
      </c>
      <c r="I1743" s="170" t="s">
        <v>2602</v>
      </c>
      <c r="J1743" s="155" t="s">
        <v>18029</v>
      </c>
      <c r="K1743" s="170">
        <v>1</v>
      </c>
      <c r="L1743" s="170">
        <v>9</v>
      </c>
      <c r="M1743" s="402">
        <v>110907.31</v>
      </c>
      <c r="N1743" s="170">
        <v>1</v>
      </c>
      <c r="O1743" s="170">
        <v>6</v>
      </c>
      <c r="P1743" s="402">
        <v>90881.8</v>
      </c>
    </row>
    <row r="1744" spans="1:16" ht="22.5" x14ac:dyDescent="0.2">
      <c r="A1744" s="406" t="s">
        <v>17736</v>
      </c>
      <c r="B1744" s="406" t="s">
        <v>2595</v>
      </c>
      <c r="C1744" s="170" t="s">
        <v>2594</v>
      </c>
      <c r="D1744" s="405" t="s">
        <v>18028</v>
      </c>
      <c r="E1744" s="404">
        <v>15600</v>
      </c>
      <c r="F1744" s="434">
        <v>43174519</v>
      </c>
      <c r="G1744" s="403" t="s">
        <v>18027</v>
      </c>
      <c r="H1744" s="170" t="s">
        <v>18026</v>
      </c>
      <c r="I1744" s="155" t="s">
        <v>7458</v>
      </c>
      <c r="J1744" s="155" t="s">
        <v>18026</v>
      </c>
      <c r="K1744" s="170">
        <v>1</v>
      </c>
      <c r="L1744" s="170">
        <v>8</v>
      </c>
      <c r="M1744" s="402">
        <v>129290.68</v>
      </c>
      <c r="N1744" s="170">
        <v>1</v>
      </c>
      <c r="O1744" s="170">
        <v>1</v>
      </c>
      <c r="P1744" s="402">
        <v>15948.93</v>
      </c>
    </row>
    <row r="1745" spans="1:16" ht="22.5" x14ac:dyDescent="0.2">
      <c r="A1745" s="406" t="s">
        <v>17736</v>
      </c>
      <c r="B1745" s="406" t="s">
        <v>2595</v>
      </c>
      <c r="C1745" s="170" t="s">
        <v>2594</v>
      </c>
      <c r="D1745" s="405" t="s">
        <v>18025</v>
      </c>
      <c r="E1745" s="404">
        <v>13000</v>
      </c>
      <c r="F1745" s="434">
        <v>18172404</v>
      </c>
      <c r="G1745" s="403" t="s">
        <v>18024</v>
      </c>
      <c r="H1745" s="170" t="s">
        <v>2661</v>
      </c>
      <c r="I1745" s="170" t="s">
        <v>2602</v>
      </c>
      <c r="J1745" s="155" t="s">
        <v>2661</v>
      </c>
      <c r="K1745" s="170"/>
      <c r="L1745" s="402">
        <v>0</v>
      </c>
      <c r="M1745" s="402"/>
      <c r="N1745" s="170">
        <v>1</v>
      </c>
      <c r="O1745" s="170">
        <v>6</v>
      </c>
      <c r="P1745" s="402">
        <v>76658.960000000006</v>
      </c>
    </row>
    <row r="1746" spans="1:16" ht="22.5" x14ac:dyDescent="0.2">
      <c r="A1746" s="406" t="s">
        <v>17736</v>
      </c>
      <c r="B1746" s="406" t="s">
        <v>2595</v>
      </c>
      <c r="C1746" s="170" t="s">
        <v>2594</v>
      </c>
      <c r="D1746" s="405" t="s">
        <v>18023</v>
      </c>
      <c r="E1746" s="404">
        <v>5000</v>
      </c>
      <c r="F1746" s="434">
        <v>33593272</v>
      </c>
      <c r="G1746" s="403" t="s">
        <v>18022</v>
      </c>
      <c r="H1746" s="170" t="s">
        <v>2753</v>
      </c>
      <c r="I1746" s="170" t="s">
        <v>2602</v>
      </c>
      <c r="J1746" s="155" t="s">
        <v>2753</v>
      </c>
      <c r="K1746" s="170">
        <v>1</v>
      </c>
      <c r="L1746" s="170">
        <v>12</v>
      </c>
      <c r="M1746" s="402">
        <v>62980.77</v>
      </c>
      <c r="N1746" s="170">
        <v>1</v>
      </c>
      <c r="O1746" s="170">
        <v>6</v>
      </c>
      <c r="P1746" s="402">
        <v>31306.799999999996</v>
      </c>
    </row>
    <row r="1747" spans="1:16" ht="22.5" x14ac:dyDescent="0.2">
      <c r="A1747" s="406" t="s">
        <v>17736</v>
      </c>
      <c r="B1747" s="406" t="s">
        <v>2595</v>
      </c>
      <c r="C1747" s="170" t="s">
        <v>2594</v>
      </c>
      <c r="D1747" s="405" t="s">
        <v>4784</v>
      </c>
      <c r="E1747" s="404">
        <v>3500</v>
      </c>
      <c r="F1747" s="434">
        <v>6782218</v>
      </c>
      <c r="G1747" s="403" t="s">
        <v>18021</v>
      </c>
      <c r="H1747" s="170" t="s">
        <v>3215</v>
      </c>
      <c r="I1747" s="170" t="s">
        <v>17747</v>
      </c>
      <c r="J1747" s="155" t="s">
        <v>3215</v>
      </c>
      <c r="K1747" s="170">
        <v>1</v>
      </c>
      <c r="L1747" s="170">
        <v>12</v>
      </c>
      <c r="M1747" s="402">
        <v>44989.07</v>
      </c>
      <c r="N1747" s="170">
        <v>1</v>
      </c>
      <c r="O1747" s="170">
        <v>6</v>
      </c>
      <c r="P1747" s="402">
        <v>22306.799999999996</v>
      </c>
    </row>
    <row r="1748" spans="1:16" ht="22.5" x14ac:dyDescent="0.2">
      <c r="A1748" s="406" t="s">
        <v>17736</v>
      </c>
      <c r="B1748" s="406" t="s">
        <v>2595</v>
      </c>
      <c r="C1748" s="170" t="s">
        <v>2594</v>
      </c>
      <c r="D1748" s="405" t="s">
        <v>17779</v>
      </c>
      <c r="E1748" s="404">
        <v>7000</v>
      </c>
      <c r="F1748" s="434">
        <v>42336683</v>
      </c>
      <c r="G1748" s="403" t="s">
        <v>18020</v>
      </c>
      <c r="H1748" s="170" t="s">
        <v>2661</v>
      </c>
      <c r="I1748" s="170" t="s">
        <v>2602</v>
      </c>
      <c r="J1748" s="155" t="s">
        <v>2661</v>
      </c>
      <c r="K1748" s="170">
        <v>1</v>
      </c>
      <c r="L1748" s="170">
        <v>12</v>
      </c>
      <c r="M1748" s="402">
        <v>86944.59</v>
      </c>
      <c r="N1748" s="170">
        <v>1</v>
      </c>
      <c r="O1748" s="170">
        <v>6</v>
      </c>
      <c r="P1748" s="402">
        <v>43306.8</v>
      </c>
    </row>
    <row r="1749" spans="1:16" ht="22.5" x14ac:dyDescent="0.2">
      <c r="A1749" s="406" t="s">
        <v>17736</v>
      </c>
      <c r="B1749" s="406" t="s">
        <v>2595</v>
      </c>
      <c r="C1749" s="170" t="s">
        <v>2594</v>
      </c>
      <c r="D1749" s="405" t="s">
        <v>18019</v>
      </c>
      <c r="E1749" s="404">
        <v>5000</v>
      </c>
      <c r="F1749" s="434">
        <v>40451223</v>
      </c>
      <c r="G1749" s="403" t="s">
        <v>18018</v>
      </c>
      <c r="H1749" s="170" t="s">
        <v>2753</v>
      </c>
      <c r="I1749" s="170" t="s">
        <v>2602</v>
      </c>
      <c r="J1749" s="155" t="s">
        <v>2753</v>
      </c>
      <c r="K1749" s="170">
        <v>1</v>
      </c>
      <c r="L1749" s="170">
        <v>12</v>
      </c>
      <c r="M1749" s="402">
        <v>62947.79</v>
      </c>
      <c r="N1749" s="170">
        <v>1</v>
      </c>
      <c r="O1749" s="170">
        <v>6</v>
      </c>
      <c r="P1749" s="402">
        <v>31306.799999999996</v>
      </c>
    </row>
    <row r="1750" spans="1:16" ht="22.5" x14ac:dyDescent="0.2">
      <c r="A1750" s="406" t="s">
        <v>17736</v>
      </c>
      <c r="B1750" s="406" t="s">
        <v>2595</v>
      </c>
      <c r="C1750" s="170" t="s">
        <v>2594</v>
      </c>
      <c r="D1750" s="405" t="s">
        <v>18017</v>
      </c>
      <c r="E1750" s="404">
        <v>7000</v>
      </c>
      <c r="F1750" s="434">
        <v>46836529</v>
      </c>
      <c r="G1750" s="403" t="s">
        <v>18016</v>
      </c>
      <c r="H1750" s="170" t="s">
        <v>18015</v>
      </c>
      <c r="I1750" s="170" t="s">
        <v>2589</v>
      </c>
      <c r="J1750" s="155" t="s">
        <v>18015</v>
      </c>
      <c r="K1750" s="170"/>
      <c r="L1750" s="402">
        <v>0</v>
      </c>
      <c r="M1750" s="402"/>
      <c r="N1750" s="170">
        <v>1</v>
      </c>
      <c r="O1750" s="170">
        <v>6</v>
      </c>
      <c r="P1750" s="402">
        <v>40973.47</v>
      </c>
    </row>
    <row r="1751" spans="1:16" ht="22.5" x14ac:dyDescent="0.2">
      <c r="A1751" s="406" t="s">
        <v>17736</v>
      </c>
      <c r="B1751" s="406" t="s">
        <v>2595</v>
      </c>
      <c r="C1751" s="170" t="s">
        <v>2594</v>
      </c>
      <c r="D1751" s="405" t="s">
        <v>18014</v>
      </c>
      <c r="E1751" s="404">
        <v>5000</v>
      </c>
      <c r="F1751" s="434">
        <v>27559532</v>
      </c>
      <c r="G1751" s="403" t="s">
        <v>18013</v>
      </c>
      <c r="H1751" s="170" t="s">
        <v>2753</v>
      </c>
      <c r="I1751" s="170" t="s">
        <v>2602</v>
      </c>
      <c r="J1751" s="155" t="s">
        <v>2753</v>
      </c>
      <c r="K1751" s="170">
        <v>1</v>
      </c>
      <c r="L1751" s="170">
        <v>12</v>
      </c>
      <c r="M1751" s="402">
        <v>62964.46</v>
      </c>
      <c r="N1751" s="170">
        <v>1</v>
      </c>
      <c r="O1751" s="170">
        <v>6</v>
      </c>
      <c r="P1751" s="402">
        <v>31306.799999999996</v>
      </c>
    </row>
    <row r="1752" spans="1:16" ht="22.5" x14ac:dyDescent="0.2">
      <c r="A1752" s="406" t="s">
        <v>17736</v>
      </c>
      <c r="B1752" s="406" t="s">
        <v>2595</v>
      </c>
      <c r="C1752" s="170" t="s">
        <v>2594</v>
      </c>
      <c r="D1752" s="405" t="s">
        <v>18012</v>
      </c>
      <c r="E1752" s="404">
        <v>8000</v>
      </c>
      <c r="F1752" s="434">
        <v>41787976</v>
      </c>
      <c r="G1752" s="403" t="s">
        <v>18011</v>
      </c>
      <c r="H1752" s="170" t="s">
        <v>2692</v>
      </c>
      <c r="I1752" s="170" t="s">
        <v>2602</v>
      </c>
      <c r="J1752" s="155" t="s">
        <v>2692</v>
      </c>
      <c r="K1752" s="170">
        <v>1</v>
      </c>
      <c r="L1752" s="170">
        <v>8</v>
      </c>
      <c r="M1752" s="402">
        <v>63090.55</v>
      </c>
      <c r="N1752" s="170">
        <v>1</v>
      </c>
      <c r="O1752" s="170">
        <v>6</v>
      </c>
      <c r="P1752" s="402">
        <v>58978.33</v>
      </c>
    </row>
    <row r="1753" spans="1:16" ht="22.5" x14ac:dyDescent="0.2">
      <c r="A1753" s="406" t="s">
        <v>17736</v>
      </c>
      <c r="B1753" s="406" t="s">
        <v>2595</v>
      </c>
      <c r="C1753" s="170" t="s">
        <v>2594</v>
      </c>
      <c r="D1753" s="405" t="s">
        <v>18010</v>
      </c>
      <c r="E1753" s="404">
        <v>2000</v>
      </c>
      <c r="F1753" s="434">
        <v>10746528</v>
      </c>
      <c r="G1753" s="403" t="s">
        <v>18009</v>
      </c>
      <c r="H1753" s="170" t="s">
        <v>18008</v>
      </c>
      <c r="I1753" s="170" t="s">
        <v>17747</v>
      </c>
      <c r="J1753" s="155" t="s">
        <v>18008</v>
      </c>
      <c r="K1753" s="170">
        <v>1</v>
      </c>
      <c r="L1753" s="170">
        <v>12</v>
      </c>
      <c r="M1753" s="402">
        <v>26947.3</v>
      </c>
      <c r="N1753" s="170">
        <v>1</v>
      </c>
      <c r="O1753" s="170">
        <v>6</v>
      </c>
      <c r="P1753" s="402">
        <v>13080</v>
      </c>
    </row>
    <row r="1754" spans="1:16" ht="22.5" x14ac:dyDescent="0.2">
      <c r="A1754" s="406" t="s">
        <v>17736</v>
      </c>
      <c r="B1754" s="406" t="s">
        <v>2595</v>
      </c>
      <c r="C1754" s="170" t="s">
        <v>2594</v>
      </c>
      <c r="D1754" s="405" t="s">
        <v>18007</v>
      </c>
      <c r="E1754" s="404">
        <v>12000</v>
      </c>
      <c r="F1754" s="434">
        <v>18015387</v>
      </c>
      <c r="G1754" s="403" t="s">
        <v>18006</v>
      </c>
      <c r="H1754" s="170" t="s">
        <v>2753</v>
      </c>
      <c r="I1754" s="170" t="s">
        <v>2602</v>
      </c>
      <c r="J1754" s="155" t="s">
        <v>2753</v>
      </c>
      <c r="K1754" s="170">
        <v>1</v>
      </c>
      <c r="L1754" s="170">
        <v>12</v>
      </c>
      <c r="M1754" s="402">
        <v>146989.79999999999</v>
      </c>
      <c r="N1754" s="170">
        <v>1</v>
      </c>
      <c r="O1754" s="170">
        <v>6</v>
      </c>
      <c r="P1754" s="402">
        <v>73306.8</v>
      </c>
    </row>
    <row r="1755" spans="1:16" ht="22.5" x14ac:dyDescent="0.2">
      <c r="A1755" s="406" t="s">
        <v>17736</v>
      </c>
      <c r="B1755" s="406" t="s">
        <v>2595</v>
      </c>
      <c r="C1755" s="170" t="s">
        <v>2594</v>
      </c>
      <c r="D1755" s="405" t="s">
        <v>18005</v>
      </c>
      <c r="E1755" s="404">
        <v>11000</v>
      </c>
      <c r="F1755" s="434">
        <v>42436640</v>
      </c>
      <c r="G1755" s="403" t="s">
        <v>18004</v>
      </c>
      <c r="H1755" s="170" t="s">
        <v>2661</v>
      </c>
      <c r="I1755" s="170" t="s">
        <v>2602</v>
      </c>
      <c r="J1755" s="155" t="s">
        <v>2661</v>
      </c>
      <c r="K1755" s="170"/>
      <c r="L1755" s="402">
        <v>0</v>
      </c>
      <c r="M1755" s="402"/>
      <c r="N1755" s="170">
        <v>1</v>
      </c>
      <c r="O1755" s="170">
        <v>6</v>
      </c>
      <c r="P1755" s="402">
        <v>64740.130000000005</v>
      </c>
    </row>
    <row r="1756" spans="1:16" ht="22.5" x14ac:dyDescent="0.2">
      <c r="A1756" s="406" t="s">
        <v>17736</v>
      </c>
      <c r="B1756" s="406" t="s">
        <v>2595</v>
      </c>
      <c r="C1756" s="170" t="s">
        <v>2594</v>
      </c>
      <c r="D1756" s="405" t="s">
        <v>18003</v>
      </c>
      <c r="E1756" s="404">
        <v>6000</v>
      </c>
      <c r="F1756" s="434">
        <v>46689431</v>
      </c>
      <c r="G1756" s="403" t="s">
        <v>18002</v>
      </c>
      <c r="H1756" s="170" t="s">
        <v>18001</v>
      </c>
      <c r="I1756" s="170" t="s">
        <v>2602</v>
      </c>
      <c r="J1756" s="155" t="s">
        <v>18001</v>
      </c>
      <c r="K1756" s="170">
        <v>1</v>
      </c>
      <c r="L1756" s="170">
        <v>12</v>
      </c>
      <c r="M1756" s="402">
        <v>74970.22</v>
      </c>
      <c r="N1756" s="170">
        <v>1</v>
      </c>
      <c r="O1756" s="170">
        <v>6</v>
      </c>
      <c r="P1756" s="402">
        <v>37306.800000000003</v>
      </c>
    </row>
    <row r="1757" spans="1:16" ht="22.5" x14ac:dyDescent="0.2">
      <c r="A1757" s="406" t="s">
        <v>17736</v>
      </c>
      <c r="B1757" s="406" t="s">
        <v>2595</v>
      </c>
      <c r="C1757" s="170" t="s">
        <v>2594</v>
      </c>
      <c r="D1757" s="405" t="s">
        <v>18000</v>
      </c>
      <c r="E1757" s="404">
        <v>7000</v>
      </c>
      <c r="F1757" s="434">
        <v>9865974</v>
      </c>
      <c r="G1757" s="403" t="s">
        <v>17999</v>
      </c>
      <c r="H1757" s="170" t="s">
        <v>2627</v>
      </c>
      <c r="I1757" s="170" t="s">
        <v>2602</v>
      </c>
      <c r="J1757" s="155" t="s">
        <v>2627</v>
      </c>
      <c r="K1757" s="170">
        <v>1</v>
      </c>
      <c r="L1757" s="170">
        <v>12</v>
      </c>
      <c r="M1757" s="402">
        <v>86989.8</v>
      </c>
      <c r="N1757" s="170">
        <v>1</v>
      </c>
      <c r="O1757" s="170">
        <v>6</v>
      </c>
      <c r="P1757" s="402">
        <v>43306.8</v>
      </c>
    </row>
    <row r="1758" spans="1:16" ht="22.5" x14ac:dyDescent="0.2">
      <c r="A1758" s="406" t="s">
        <v>17736</v>
      </c>
      <c r="B1758" s="406" t="s">
        <v>2595</v>
      </c>
      <c r="C1758" s="170" t="s">
        <v>2594</v>
      </c>
      <c r="D1758" s="405" t="s">
        <v>16822</v>
      </c>
      <c r="E1758" s="404">
        <v>6000</v>
      </c>
      <c r="F1758" s="434">
        <v>43018955</v>
      </c>
      <c r="G1758" s="403" t="s">
        <v>17998</v>
      </c>
      <c r="H1758" s="170" t="s">
        <v>2768</v>
      </c>
      <c r="I1758" s="170" t="s">
        <v>2589</v>
      </c>
      <c r="J1758" s="155" t="s">
        <v>2768</v>
      </c>
      <c r="K1758" s="170">
        <v>1</v>
      </c>
      <c r="L1758" s="170">
        <v>12</v>
      </c>
      <c r="M1758" s="402">
        <v>74989.8</v>
      </c>
      <c r="N1758" s="170">
        <v>1</v>
      </c>
      <c r="O1758" s="170">
        <v>6</v>
      </c>
      <c r="P1758" s="402">
        <v>37306.800000000003</v>
      </c>
    </row>
    <row r="1759" spans="1:16" ht="22.5" x14ac:dyDescent="0.2">
      <c r="A1759" s="406" t="s">
        <v>17736</v>
      </c>
      <c r="B1759" s="406" t="s">
        <v>2595</v>
      </c>
      <c r="C1759" s="170" t="s">
        <v>2594</v>
      </c>
      <c r="D1759" s="405" t="s">
        <v>17997</v>
      </c>
      <c r="E1759" s="404">
        <v>10000</v>
      </c>
      <c r="F1759" s="434">
        <v>9350571</v>
      </c>
      <c r="G1759" s="403" t="s">
        <v>17996</v>
      </c>
      <c r="H1759" s="170" t="s">
        <v>2795</v>
      </c>
      <c r="I1759" s="170" t="s">
        <v>2602</v>
      </c>
      <c r="J1759" s="155" t="s">
        <v>2795</v>
      </c>
      <c r="K1759" s="170">
        <v>1</v>
      </c>
      <c r="L1759" s="170">
        <v>12</v>
      </c>
      <c r="M1759" s="402">
        <v>122895.36</v>
      </c>
      <c r="N1759" s="170">
        <v>1</v>
      </c>
      <c r="O1759" s="170">
        <v>6</v>
      </c>
      <c r="P1759" s="402">
        <v>61306.8</v>
      </c>
    </row>
    <row r="1760" spans="1:16" ht="22.5" x14ac:dyDescent="0.2">
      <c r="A1760" s="406" t="s">
        <v>17736</v>
      </c>
      <c r="B1760" s="406" t="s">
        <v>2595</v>
      </c>
      <c r="C1760" s="170" t="s">
        <v>2594</v>
      </c>
      <c r="D1760" s="405" t="s">
        <v>17995</v>
      </c>
      <c r="E1760" s="404">
        <v>5000</v>
      </c>
      <c r="F1760" s="434">
        <v>46735415</v>
      </c>
      <c r="G1760" s="403" t="s">
        <v>17994</v>
      </c>
      <c r="H1760" s="170" t="s">
        <v>2661</v>
      </c>
      <c r="I1760" s="170" t="s">
        <v>2602</v>
      </c>
      <c r="J1760" s="155" t="s">
        <v>2661</v>
      </c>
      <c r="K1760" s="170">
        <v>1</v>
      </c>
      <c r="L1760" s="170">
        <v>3</v>
      </c>
      <c r="M1760" s="402">
        <v>15937.73</v>
      </c>
      <c r="N1760" s="170">
        <v>1</v>
      </c>
      <c r="O1760" s="170">
        <v>6</v>
      </c>
      <c r="P1760" s="402">
        <v>31101.94</v>
      </c>
    </row>
    <row r="1761" spans="1:16" ht="22.5" x14ac:dyDescent="0.2">
      <c r="A1761" s="406" t="s">
        <v>17736</v>
      </c>
      <c r="B1761" s="406" t="s">
        <v>2595</v>
      </c>
      <c r="C1761" s="170" t="s">
        <v>2594</v>
      </c>
      <c r="D1761" s="405" t="s">
        <v>17993</v>
      </c>
      <c r="E1761" s="404">
        <v>3000</v>
      </c>
      <c r="F1761" s="434">
        <v>41218222</v>
      </c>
      <c r="G1761" s="403" t="s">
        <v>17992</v>
      </c>
      <c r="H1761" s="170" t="s">
        <v>17972</v>
      </c>
      <c r="I1761" s="170" t="s">
        <v>3134</v>
      </c>
      <c r="J1761" s="155" t="s">
        <v>17972</v>
      </c>
      <c r="K1761" s="170">
        <v>1</v>
      </c>
      <c r="L1761" s="170">
        <v>12</v>
      </c>
      <c r="M1761" s="402">
        <v>38729.01</v>
      </c>
      <c r="N1761" s="170">
        <v>1</v>
      </c>
      <c r="O1761" s="170">
        <v>6</v>
      </c>
      <c r="P1761" s="402">
        <v>19300.129999999997</v>
      </c>
    </row>
    <row r="1762" spans="1:16" ht="22.5" x14ac:dyDescent="0.2">
      <c r="A1762" s="406" t="s">
        <v>17736</v>
      </c>
      <c r="B1762" s="406" t="s">
        <v>2595</v>
      </c>
      <c r="C1762" s="170" t="s">
        <v>2594</v>
      </c>
      <c r="D1762" s="405" t="s">
        <v>17991</v>
      </c>
      <c r="E1762" s="404">
        <v>15600</v>
      </c>
      <c r="F1762" s="434">
        <v>40236457</v>
      </c>
      <c r="G1762" s="403" t="s">
        <v>17990</v>
      </c>
      <c r="H1762" s="170" t="s">
        <v>6255</v>
      </c>
      <c r="I1762" s="170" t="s">
        <v>2602</v>
      </c>
      <c r="J1762" s="155" t="s">
        <v>6255</v>
      </c>
      <c r="K1762" s="170">
        <v>1</v>
      </c>
      <c r="L1762" s="170">
        <v>0</v>
      </c>
      <c r="M1762" s="402">
        <v>4365.58</v>
      </c>
      <c r="N1762" s="170"/>
      <c r="O1762" s="402">
        <v>0</v>
      </c>
      <c r="P1762" s="402"/>
    </row>
    <row r="1763" spans="1:16" ht="22.5" x14ac:dyDescent="0.2">
      <c r="A1763" s="406" t="s">
        <v>17736</v>
      </c>
      <c r="B1763" s="406" t="s">
        <v>2595</v>
      </c>
      <c r="C1763" s="170" t="s">
        <v>2594</v>
      </c>
      <c r="D1763" s="405" t="s">
        <v>17989</v>
      </c>
      <c r="E1763" s="404">
        <v>11000</v>
      </c>
      <c r="F1763" s="434">
        <v>44167046</v>
      </c>
      <c r="G1763" s="403" t="s">
        <v>17988</v>
      </c>
      <c r="H1763" s="170" t="s">
        <v>17987</v>
      </c>
      <c r="I1763" s="170" t="s">
        <v>2602</v>
      </c>
      <c r="J1763" s="155" t="s">
        <v>17987</v>
      </c>
      <c r="K1763" s="170">
        <v>1</v>
      </c>
      <c r="L1763" s="170">
        <v>1</v>
      </c>
      <c r="M1763" s="402">
        <v>7507.48</v>
      </c>
      <c r="N1763" s="170">
        <v>1</v>
      </c>
      <c r="O1763" s="170">
        <v>6</v>
      </c>
      <c r="P1763" s="402">
        <v>67306.8</v>
      </c>
    </row>
    <row r="1764" spans="1:16" ht="22.5" x14ac:dyDescent="0.2">
      <c r="A1764" s="406" t="s">
        <v>17736</v>
      </c>
      <c r="B1764" s="406" t="s">
        <v>2595</v>
      </c>
      <c r="C1764" s="170" t="s">
        <v>2594</v>
      </c>
      <c r="D1764" s="405" t="s">
        <v>17986</v>
      </c>
      <c r="E1764" s="404">
        <v>6000</v>
      </c>
      <c r="F1764" s="434">
        <v>47902583</v>
      </c>
      <c r="G1764" s="403" t="s">
        <v>17985</v>
      </c>
      <c r="H1764" s="170" t="s">
        <v>2753</v>
      </c>
      <c r="I1764" s="170" t="s">
        <v>2602</v>
      </c>
      <c r="J1764" s="155" t="s">
        <v>2753</v>
      </c>
      <c r="K1764" s="170">
        <v>1</v>
      </c>
      <c r="L1764" s="170">
        <v>12</v>
      </c>
      <c r="M1764" s="402">
        <v>74989.8</v>
      </c>
      <c r="N1764" s="170">
        <v>1</v>
      </c>
      <c r="O1764" s="170">
        <v>6</v>
      </c>
      <c r="P1764" s="402">
        <v>37306.800000000003</v>
      </c>
    </row>
    <row r="1765" spans="1:16" ht="22.5" x14ac:dyDescent="0.2">
      <c r="A1765" s="406" t="s">
        <v>17736</v>
      </c>
      <c r="B1765" s="406" t="s">
        <v>2595</v>
      </c>
      <c r="C1765" s="170" t="s">
        <v>2594</v>
      </c>
      <c r="D1765" s="405" t="s">
        <v>17984</v>
      </c>
      <c r="E1765" s="404">
        <v>6000</v>
      </c>
      <c r="F1765" s="434">
        <v>10678437</v>
      </c>
      <c r="G1765" s="403" t="s">
        <v>17983</v>
      </c>
      <c r="H1765" s="170" t="s">
        <v>2715</v>
      </c>
      <c r="I1765" s="170" t="s">
        <v>2602</v>
      </c>
      <c r="J1765" s="155" t="s">
        <v>2715</v>
      </c>
      <c r="K1765" s="170">
        <v>1</v>
      </c>
      <c r="L1765" s="170">
        <v>12</v>
      </c>
      <c r="M1765" s="402">
        <v>74892.3</v>
      </c>
      <c r="N1765" s="170">
        <v>1</v>
      </c>
      <c r="O1765" s="170">
        <v>6</v>
      </c>
      <c r="P1765" s="402">
        <v>37306.800000000003</v>
      </c>
    </row>
    <row r="1766" spans="1:16" ht="22.5" x14ac:dyDescent="0.2">
      <c r="A1766" s="406" t="s">
        <v>17736</v>
      </c>
      <c r="B1766" s="406" t="s">
        <v>2595</v>
      </c>
      <c r="C1766" s="170" t="s">
        <v>2594</v>
      </c>
      <c r="D1766" s="405" t="s">
        <v>17982</v>
      </c>
      <c r="E1766" s="404">
        <v>9000</v>
      </c>
      <c r="F1766" s="434">
        <v>9798937</v>
      </c>
      <c r="G1766" s="403" t="s">
        <v>17981</v>
      </c>
      <c r="H1766" s="170" t="s">
        <v>2597</v>
      </c>
      <c r="I1766" s="170" t="s">
        <v>2602</v>
      </c>
      <c r="J1766" s="155" t="s">
        <v>2597</v>
      </c>
      <c r="K1766" s="170">
        <v>1</v>
      </c>
      <c r="L1766" s="170">
        <v>12</v>
      </c>
      <c r="M1766" s="402">
        <v>110961.05</v>
      </c>
      <c r="N1766" s="170">
        <v>1</v>
      </c>
      <c r="O1766" s="170">
        <v>6</v>
      </c>
      <c r="P1766" s="402">
        <v>55306.8</v>
      </c>
    </row>
    <row r="1767" spans="1:16" ht="22.5" x14ac:dyDescent="0.2">
      <c r="A1767" s="406" t="s">
        <v>17736</v>
      </c>
      <c r="B1767" s="406" t="s">
        <v>2595</v>
      </c>
      <c r="C1767" s="170" t="s">
        <v>2594</v>
      </c>
      <c r="D1767" s="405" t="s">
        <v>17980</v>
      </c>
      <c r="E1767" s="404">
        <v>12000</v>
      </c>
      <c r="F1767" s="434">
        <v>8128665</v>
      </c>
      <c r="G1767" s="403" t="s">
        <v>17979</v>
      </c>
      <c r="H1767" s="170" t="s">
        <v>2661</v>
      </c>
      <c r="I1767" s="170" t="s">
        <v>2602</v>
      </c>
      <c r="J1767" s="155" t="s">
        <v>2661</v>
      </c>
      <c r="K1767" s="170"/>
      <c r="L1767" s="402">
        <v>0</v>
      </c>
      <c r="M1767" s="402"/>
      <c r="N1767" s="170">
        <v>1</v>
      </c>
      <c r="O1767" s="170">
        <v>6</v>
      </c>
      <c r="P1767" s="402">
        <v>70506.8</v>
      </c>
    </row>
    <row r="1768" spans="1:16" ht="22.5" x14ac:dyDescent="0.2">
      <c r="A1768" s="406" t="s">
        <v>17736</v>
      </c>
      <c r="B1768" s="406" t="s">
        <v>2595</v>
      </c>
      <c r="C1768" s="170" t="s">
        <v>2594</v>
      </c>
      <c r="D1768" s="405" t="s">
        <v>17978</v>
      </c>
      <c r="E1768" s="404">
        <v>10000</v>
      </c>
      <c r="F1768" s="434">
        <v>45775891</v>
      </c>
      <c r="G1768" s="403" t="s">
        <v>17977</v>
      </c>
      <c r="H1768" s="170" t="s">
        <v>2627</v>
      </c>
      <c r="I1768" s="170" t="s">
        <v>2602</v>
      </c>
      <c r="J1768" s="155" t="s">
        <v>2627</v>
      </c>
      <c r="K1768" s="170">
        <v>1</v>
      </c>
      <c r="L1768" s="170">
        <v>12</v>
      </c>
      <c r="M1768" s="402">
        <v>122568.29</v>
      </c>
      <c r="N1768" s="170">
        <v>1</v>
      </c>
      <c r="O1768" s="170">
        <v>6</v>
      </c>
      <c r="P1768" s="402">
        <v>61306.8</v>
      </c>
    </row>
    <row r="1769" spans="1:16" ht="22.5" x14ac:dyDescent="0.2">
      <c r="A1769" s="406" t="s">
        <v>17736</v>
      </c>
      <c r="B1769" s="406" t="s">
        <v>2595</v>
      </c>
      <c r="C1769" s="170" t="s">
        <v>2594</v>
      </c>
      <c r="D1769" s="405" t="s">
        <v>17976</v>
      </c>
      <c r="E1769" s="404">
        <v>5236.75</v>
      </c>
      <c r="F1769" s="434">
        <v>27745929</v>
      </c>
      <c r="G1769" s="403" t="s">
        <v>17975</v>
      </c>
      <c r="H1769" s="170" t="s">
        <v>2753</v>
      </c>
      <c r="I1769" s="170" t="s">
        <v>2602</v>
      </c>
      <c r="J1769" s="155" t="s">
        <v>2753</v>
      </c>
      <c r="K1769" s="170">
        <v>1</v>
      </c>
      <c r="L1769" s="170">
        <v>12</v>
      </c>
      <c r="M1769" s="402">
        <v>65830.8</v>
      </c>
      <c r="N1769" s="170">
        <v>1</v>
      </c>
      <c r="O1769" s="170">
        <v>6</v>
      </c>
      <c r="P1769" s="402">
        <v>32727.299999999996</v>
      </c>
    </row>
    <row r="1770" spans="1:16" ht="22.5" x14ac:dyDescent="0.2">
      <c r="A1770" s="406" t="s">
        <v>17736</v>
      </c>
      <c r="B1770" s="406" t="s">
        <v>2595</v>
      </c>
      <c r="C1770" s="170" t="s">
        <v>2594</v>
      </c>
      <c r="D1770" s="405" t="s">
        <v>17974</v>
      </c>
      <c r="E1770" s="404">
        <v>3500</v>
      </c>
      <c r="F1770" s="434">
        <v>43654315</v>
      </c>
      <c r="G1770" s="403" t="s">
        <v>17973</v>
      </c>
      <c r="H1770" s="170" t="s">
        <v>17972</v>
      </c>
      <c r="I1770" s="170" t="s">
        <v>17747</v>
      </c>
      <c r="J1770" s="155" t="s">
        <v>17972</v>
      </c>
      <c r="K1770" s="170">
        <v>1</v>
      </c>
      <c r="L1770" s="170">
        <v>12</v>
      </c>
      <c r="M1770" s="402">
        <v>44763.47</v>
      </c>
      <c r="N1770" s="170">
        <v>1</v>
      </c>
      <c r="O1770" s="170">
        <v>6</v>
      </c>
      <c r="P1770" s="402">
        <v>22306.799999999996</v>
      </c>
    </row>
    <row r="1771" spans="1:16" ht="22.5" x14ac:dyDescent="0.2">
      <c r="A1771" s="406" t="s">
        <v>17736</v>
      </c>
      <c r="B1771" s="406" t="s">
        <v>2595</v>
      </c>
      <c r="C1771" s="170" t="s">
        <v>2594</v>
      </c>
      <c r="D1771" s="405" t="s">
        <v>17971</v>
      </c>
      <c r="E1771" s="404">
        <v>5000</v>
      </c>
      <c r="F1771" s="434">
        <v>18019758</v>
      </c>
      <c r="G1771" s="403" t="s">
        <v>17970</v>
      </c>
      <c r="H1771" s="170" t="s">
        <v>2753</v>
      </c>
      <c r="I1771" s="170" t="s">
        <v>2602</v>
      </c>
      <c r="J1771" s="155" t="s">
        <v>2753</v>
      </c>
      <c r="K1771" s="170">
        <v>1</v>
      </c>
      <c r="L1771" s="170">
        <v>12</v>
      </c>
      <c r="M1771" s="402">
        <v>62989.8</v>
      </c>
      <c r="N1771" s="170">
        <v>1</v>
      </c>
      <c r="O1771" s="170">
        <v>6</v>
      </c>
      <c r="P1771" s="402">
        <v>31306.799999999996</v>
      </c>
    </row>
    <row r="1772" spans="1:16" ht="22.5" x14ac:dyDescent="0.2">
      <c r="A1772" s="406" t="s">
        <v>17736</v>
      </c>
      <c r="B1772" s="406" t="s">
        <v>2595</v>
      </c>
      <c r="C1772" s="170" t="s">
        <v>2594</v>
      </c>
      <c r="D1772" s="405" t="s">
        <v>17969</v>
      </c>
      <c r="E1772" s="404">
        <v>8000</v>
      </c>
      <c r="F1772" s="434">
        <v>19323973</v>
      </c>
      <c r="G1772" s="403" t="s">
        <v>17968</v>
      </c>
      <c r="H1772" s="170" t="s">
        <v>6343</v>
      </c>
      <c r="I1772" s="170" t="s">
        <v>2602</v>
      </c>
      <c r="J1772" s="155" t="s">
        <v>6343</v>
      </c>
      <c r="K1772" s="170">
        <v>1</v>
      </c>
      <c r="L1772" s="170">
        <v>4</v>
      </c>
      <c r="M1772" s="402">
        <v>35044.370000000003</v>
      </c>
      <c r="N1772" s="170"/>
      <c r="O1772" s="402">
        <v>0</v>
      </c>
      <c r="P1772" s="402"/>
    </row>
    <row r="1773" spans="1:16" ht="22.5" x14ac:dyDescent="0.2">
      <c r="A1773" s="406" t="s">
        <v>17736</v>
      </c>
      <c r="B1773" s="406" t="s">
        <v>2595</v>
      </c>
      <c r="C1773" s="170" t="s">
        <v>2594</v>
      </c>
      <c r="D1773" s="405" t="s">
        <v>17946</v>
      </c>
      <c r="E1773" s="404">
        <v>8000</v>
      </c>
      <c r="F1773" s="434">
        <v>43998864</v>
      </c>
      <c r="G1773" s="403" t="s">
        <v>17967</v>
      </c>
      <c r="H1773" s="170" t="s">
        <v>2627</v>
      </c>
      <c r="I1773" s="170" t="s">
        <v>2602</v>
      </c>
      <c r="J1773" s="155" t="s">
        <v>2627</v>
      </c>
      <c r="K1773" s="170">
        <v>1</v>
      </c>
      <c r="L1773" s="170">
        <v>12</v>
      </c>
      <c r="M1773" s="402">
        <v>98989.8</v>
      </c>
      <c r="N1773" s="170">
        <v>1</v>
      </c>
      <c r="O1773" s="170">
        <v>6</v>
      </c>
      <c r="P1773" s="402">
        <v>49306.8</v>
      </c>
    </row>
    <row r="1774" spans="1:16" ht="22.5" x14ac:dyDescent="0.2">
      <c r="A1774" s="406" t="s">
        <v>17736</v>
      </c>
      <c r="B1774" s="406" t="s">
        <v>2595</v>
      </c>
      <c r="C1774" s="170" t="s">
        <v>2594</v>
      </c>
      <c r="D1774" s="405" t="s">
        <v>17966</v>
      </c>
      <c r="E1774" s="404">
        <v>7000</v>
      </c>
      <c r="F1774" s="434">
        <v>43313983</v>
      </c>
      <c r="G1774" s="403" t="s">
        <v>17965</v>
      </c>
      <c r="H1774" s="170" t="s">
        <v>2753</v>
      </c>
      <c r="I1774" s="170" t="s">
        <v>2602</v>
      </c>
      <c r="J1774" s="155" t="s">
        <v>2753</v>
      </c>
      <c r="K1774" s="170"/>
      <c r="L1774" s="402">
        <v>0</v>
      </c>
      <c r="M1774" s="402"/>
      <c r="N1774" s="170">
        <v>1</v>
      </c>
      <c r="O1774" s="170">
        <v>4</v>
      </c>
      <c r="P1774" s="402">
        <v>25604.53</v>
      </c>
    </row>
    <row r="1775" spans="1:16" ht="22.5" x14ac:dyDescent="0.2">
      <c r="A1775" s="406" t="s">
        <v>17736</v>
      </c>
      <c r="B1775" s="406" t="s">
        <v>2595</v>
      </c>
      <c r="C1775" s="170" t="s">
        <v>2594</v>
      </c>
      <c r="D1775" s="405" t="s">
        <v>17964</v>
      </c>
      <c r="E1775" s="404">
        <v>5000</v>
      </c>
      <c r="F1775" s="434">
        <v>23954596</v>
      </c>
      <c r="G1775" s="403" t="s">
        <v>17963</v>
      </c>
      <c r="H1775" s="170" t="s">
        <v>2753</v>
      </c>
      <c r="I1775" s="170" t="s">
        <v>2602</v>
      </c>
      <c r="J1775" s="155" t="s">
        <v>2753</v>
      </c>
      <c r="K1775" s="170">
        <v>1</v>
      </c>
      <c r="L1775" s="170">
        <v>12</v>
      </c>
      <c r="M1775" s="402">
        <v>62823.14</v>
      </c>
      <c r="N1775" s="170">
        <v>1</v>
      </c>
      <c r="O1775" s="170">
        <v>6</v>
      </c>
      <c r="P1775" s="402">
        <v>31306.799999999996</v>
      </c>
    </row>
    <row r="1776" spans="1:16" ht="22.5" x14ac:dyDescent="0.2">
      <c r="A1776" s="406" t="s">
        <v>17736</v>
      </c>
      <c r="B1776" s="406" t="s">
        <v>2595</v>
      </c>
      <c r="C1776" s="170" t="s">
        <v>2594</v>
      </c>
      <c r="D1776" s="405" t="s">
        <v>17962</v>
      </c>
      <c r="E1776" s="404">
        <v>5000</v>
      </c>
      <c r="F1776" s="434">
        <v>70546986</v>
      </c>
      <c r="G1776" s="403" t="s">
        <v>17961</v>
      </c>
      <c r="H1776" s="170" t="s">
        <v>17960</v>
      </c>
      <c r="I1776" s="170" t="s">
        <v>2589</v>
      </c>
      <c r="J1776" s="155" t="s">
        <v>17960</v>
      </c>
      <c r="K1776" s="170">
        <v>1</v>
      </c>
      <c r="L1776" s="170">
        <v>12</v>
      </c>
      <c r="M1776" s="402">
        <v>62851.97</v>
      </c>
      <c r="N1776" s="170">
        <v>1</v>
      </c>
      <c r="O1776" s="170">
        <v>6</v>
      </c>
      <c r="P1776" s="402">
        <v>31306.799999999996</v>
      </c>
    </row>
    <row r="1777" spans="1:16" ht="22.5" x14ac:dyDescent="0.2">
      <c r="A1777" s="406" t="s">
        <v>17736</v>
      </c>
      <c r="B1777" s="406" t="s">
        <v>2595</v>
      </c>
      <c r="C1777" s="170" t="s">
        <v>2594</v>
      </c>
      <c r="D1777" s="405" t="s">
        <v>17959</v>
      </c>
      <c r="E1777" s="404">
        <v>5000</v>
      </c>
      <c r="F1777" s="434">
        <v>42756484</v>
      </c>
      <c r="G1777" s="403" t="s">
        <v>17958</v>
      </c>
      <c r="H1777" s="170" t="s">
        <v>2897</v>
      </c>
      <c r="I1777" s="170" t="s">
        <v>2589</v>
      </c>
      <c r="J1777" s="155" t="s">
        <v>2897</v>
      </c>
      <c r="K1777" s="170">
        <v>1</v>
      </c>
      <c r="L1777" s="170">
        <v>12</v>
      </c>
      <c r="M1777" s="402">
        <v>62933.21</v>
      </c>
      <c r="N1777" s="170">
        <v>1</v>
      </c>
      <c r="O1777" s="170">
        <v>6</v>
      </c>
      <c r="P1777" s="402">
        <v>31306.799999999996</v>
      </c>
    </row>
    <row r="1778" spans="1:16" ht="22.5" x14ac:dyDescent="0.2">
      <c r="A1778" s="406" t="s">
        <v>17736</v>
      </c>
      <c r="B1778" s="406" t="s">
        <v>2595</v>
      </c>
      <c r="C1778" s="170" t="s">
        <v>2594</v>
      </c>
      <c r="D1778" s="405" t="s">
        <v>17957</v>
      </c>
      <c r="E1778" s="404">
        <v>5000</v>
      </c>
      <c r="F1778" s="434">
        <v>40338368</v>
      </c>
      <c r="G1778" s="403" t="s">
        <v>17956</v>
      </c>
      <c r="H1778" s="170" t="s">
        <v>2753</v>
      </c>
      <c r="I1778" s="170" t="s">
        <v>2602</v>
      </c>
      <c r="J1778" s="155" t="s">
        <v>2753</v>
      </c>
      <c r="K1778" s="170">
        <v>1</v>
      </c>
      <c r="L1778" s="170">
        <v>12</v>
      </c>
      <c r="M1778" s="402">
        <v>62823.14</v>
      </c>
      <c r="N1778" s="170">
        <v>1</v>
      </c>
      <c r="O1778" s="170">
        <v>6</v>
      </c>
      <c r="P1778" s="402">
        <v>31306.799999999996</v>
      </c>
    </row>
    <row r="1779" spans="1:16" ht="22.5" x14ac:dyDescent="0.2">
      <c r="A1779" s="406" t="s">
        <v>17736</v>
      </c>
      <c r="B1779" s="406" t="s">
        <v>2595</v>
      </c>
      <c r="C1779" s="170" t="s">
        <v>2594</v>
      </c>
      <c r="D1779" s="405" t="s">
        <v>17955</v>
      </c>
      <c r="E1779" s="404">
        <v>10000</v>
      </c>
      <c r="F1779" s="434">
        <v>43869516</v>
      </c>
      <c r="G1779" s="403" t="s">
        <v>17954</v>
      </c>
      <c r="H1779" s="170" t="s">
        <v>6299</v>
      </c>
      <c r="I1779" s="155" t="s">
        <v>7458</v>
      </c>
      <c r="J1779" s="155" t="s">
        <v>6299</v>
      </c>
      <c r="K1779" s="170">
        <v>1</v>
      </c>
      <c r="L1779" s="170">
        <v>1</v>
      </c>
      <c r="M1779" s="402">
        <v>14487.189999999999</v>
      </c>
      <c r="N1779" s="170"/>
      <c r="O1779" s="402">
        <v>0</v>
      </c>
      <c r="P1779" s="402"/>
    </row>
    <row r="1780" spans="1:16" ht="22.5" x14ac:dyDescent="0.2">
      <c r="A1780" s="406" t="s">
        <v>17736</v>
      </c>
      <c r="B1780" s="406" t="s">
        <v>2595</v>
      </c>
      <c r="C1780" s="170" t="s">
        <v>2594</v>
      </c>
      <c r="D1780" s="405" t="s">
        <v>17953</v>
      </c>
      <c r="E1780" s="404">
        <v>5000</v>
      </c>
      <c r="F1780" s="434">
        <v>40184071</v>
      </c>
      <c r="G1780" s="403" t="s">
        <v>17952</v>
      </c>
      <c r="H1780" s="170" t="s">
        <v>2780</v>
      </c>
      <c r="I1780" s="170" t="s">
        <v>2602</v>
      </c>
      <c r="J1780" s="155" t="s">
        <v>2780</v>
      </c>
      <c r="K1780" s="170">
        <v>1</v>
      </c>
      <c r="L1780" s="170">
        <v>12</v>
      </c>
      <c r="M1780" s="402">
        <v>62210.34</v>
      </c>
      <c r="N1780" s="170">
        <v>1</v>
      </c>
      <c r="O1780" s="170">
        <v>6</v>
      </c>
      <c r="P1780" s="402">
        <v>31306.799999999996</v>
      </c>
    </row>
    <row r="1781" spans="1:16" ht="22.5" x14ac:dyDescent="0.2">
      <c r="A1781" s="406" t="s">
        <v>17736</v>
      </c>
      <c r="B1781" s="406" t="s">
        <v>2595</v>
      </c>
      <c r="C1781" s="170" t="s">
        <v>2594</v>
      </c>
      <c r="D1781" s="405" t="s">
        <v>17951</v>
      </c>
      <c r="E1781" s="404">
        <v>8000</v>
      </c>
      <c r="F1781" s="434">
        <v>32977059</v>
      </c>
      <c r="G1781" s="403" t="s">
        <v>17950</v>
      </c>
      <c r="H1781" s="170" t="s">
        <v>2627</v>
      </c>
      <c r="I1781" s="170" t="s">
        <v>2602</v>
      </c>
      <c r="J1781" s="155" t="s">
        <v>2627</v>
      </c>
      <c r="K1781" s="170">
        <v>1</v>
      </c>
      <c r="L1781" s="170">
        <v>12</v>
      </c>
      <c r="M1781" s="402">
        <v>98979.8</v>
      </c>
      <c r="N1781" s="170">
        <v>1</v>
      </c>
      <c r="O1781" s="170">
        <v>6</v>
      </c>
      <c r="P1781" s="402">
        <v>49306.8</v>
      </c>
    </row>
    <row r="1782" spans="1:16" ht="22.5" x14ac:dyDescent="0.2">
      <c r="A1782" s="406" t="s">
        <v>17736</v>
      </c>
      <c r="B1782" s="406" t="s">
        <v>2595</v>
      </c>
      <c r="C1782" s="170" t="s">
        <v>2594</v>
      </c>
      <c r="D1782" s="405" t="s">
        <v>17949</v>
      </c>
      <c r="E1782" s="404">
        <v>7000</v>
      </c>
      <c r="F1782" s="434">
        <v>44053776</v>
      </c>
      <c r="G1782" s="403" t="s">
        <v>17948</v>
      </c>
      <c r="H1782" s="170" t="s">
        <v>17947</v>
      </c>
      <c r="I1782" s="170" t="s">
        <v>2602</v>
      </c>
      <c r="J1782" s="155" t="s">
        <v>17947</v>
      </c>
      <c r="K1782" s="170">
        <v>1</v>
      </c>
      <c r="L1782" s="170">
        <v>12</v>
      </c>
      <c r="M1782" s="402">
        <v>86719.05</v>
      </c>
      <c r="N1782" s="170">
        <v>1</v>
      </c>
      <c r="O1782" s="170">
        <v>6</v>
      </c>
      <c r="P1782" s="402">
        <v>43306.8</v>
      </c>
    </row>
    <row r="1783" spans="1:16" ht="22.5" x14ac:dyDescent="0.2">
      <c r="A1783" s="406" t="s">
        <v>17736</v>
      </c>
      <c r="B1783" s="406" t="s">
        <v>2595</v>
      </c>
      <c r="C1783" s="170" t="s">
        <v>2594</v>
      </c>
      <c r="D1783" s="405" t="s">
        <v>17946</v>
      </c>
      <c r="E1783" s="404">
        <v>8500</v>
      </c>
      <c r="F1783" s="434">
        <v>46390982</v>
      </c>
      <c r="G1783" s="403" t="s">
        <v>17945</v>
      </c>
      <c r="H1783" s="170" t="s">
        <v>3567</v>
      </c>
      <c r="I1783" s="170" t="s">
        <v>6183</v>
      </c>
      <c r="J1783" s="155" t="s">
        <v>3567</v>
      </c>
      <c r="K1783" s="170">
        <v>1</v>
      </c>
      <c r="L1783" s="170">
        <v>2</v>
      </c>
      <c r="M1783" s="402">
        <v>18096.150000000001</v>
      </c>
      <c r="N1783" s="170"/>
      <c r="O1783" s="402">
        <v>0</v>
      </c>
      <c r="P1783" s="402"/>
    </row>
    <row r="1784" spans="1:16" ht="22.5" x14ac:dyDescent="0.2">
      <c r="A1784" s="406" t="s">
        <v>17736</v>
      </c>
      <c r="B1784" s="406" t="s">
        <v>2595</v>
      </c>
      <c r="C1784" s="170" t="s">
        <v>2594</v>
      </c>
      <c r="D1784" s="405" t="s">
        <v>17944</v>
      </c>
      <c r="E1784" s="404">
        <v>5000</v>
      </c>
      <c r="F1784" s="434">
        <v>40051006</v>
      </c>
      <c r="G1784" s="403" t="s">
        <v>17943</v>
      </c>
      <c r="H1784" s="170" t="s">
        <v>17942</v>
      </c>
      <c r="I1784" s="170" t="s">
        <v>2602</v>
      </c>
      <c r="J1784" s="155" t="s">
        <v>17942</v>
      </c>
      <c r="K1784" s="170">
        <v>1</v>
      </c>
      <c r="L1784" s="170">
        <v>12</v>
      </c>
      <c r="M1784" s="402">
        <v>62725.93</v>
      </c>
      <c r="N1784" s="170">
        <v>1</v>
      </c>
      <c r="O1784" s="170">
        <v>6</v>
      </c>
      <c r="P1784" s="402">
        <v>31306.799999999996</v>
      </c>
    </row>
    <row r="1785" spans="1:16" ht="22.5" x14ac:dyDescent="0.2">
      <c r="A1785" s="406" t="s">
        <v>17736</v>
      </c>
      <c r="B1785" s="406" t="s">
        <v>2595</v>
      </c>
      <c r="C1785" s="170" t="s">
        <v>2594</v>
      </c>
      <c r="D1785" s="405" t="s">
        <v>17941</v>
      </c>
      <c r="E1785" s="404">
        <v>8000</v>
      </c>
      <c r="F1785" s="434">
        <v>23958194</v>
      </c>
      <c r="G1785" s="403" t="s">
        <v>17940</v>
      </c>
      <c r="H1785" s="170" t="s">
        <v>2753</v>
      </c>
      <c r="I1785" s="170" t="s">
        <v>2602</v>
      </c>
      <c r="J1785" s="155" t="s">
        <v>2753</v>
      </c>
      <c r="K1785" s="170">
        <v>1</v>
      </c>
      <c r="L1785" s="170">
        <v>11</v>
      </c>
      <c r="M1785" s="402">
        <v>89790.88</v>
      </c>
      <c r="N1785" s="170">
        <v>1</v>
      </c>
      <c r="O1785" s="170">
        <v>6</v>
      </c>
      <c r="P1785" s="402">
        <v>49306.8</v>
      </c>
    </row>
    <row r="1786" spans="1:16" ht="22.5" x14ac:dyDescent="0.2">
      <c r="A1786" s="406" t="s">
        <v>17736</v>
      </c>
      <c r="B1786" s="406" t="s">
        <v>2595</v>
      </c>
      <c r="C1786" s="170" t="s">
        <v>2594</v>
      </c>
      <c r="D1786" s="405" t="s">
        <v>17939</v>
      </c>
      <c r="E1786" s="404">
        <v>6000</v>
      </c>
      <c r="F1786" s="434">
        <v>45369877</v>
      </c>
      <c r="G1786" s="403" t="s">
        <v>17938</v>
      </c>
      <c r="H1786" s="170" t="s">
        <v>17937</v>
      </c>
      <c r="I1786" s="170" t="s">
        <v>2589</v>
      </c>
      <c r="J1786" s="155" t="s">
        <v>17937</v>
      </c>
      <c r="K1786" s="170">
        <v>1</v>
      </c>
      <c r="L1786" s="170">
        <v>12</v>
      </c>
      <c r="M1786" s="402">
        <v>74989.8</v>
      </c>
      <c r="N1786" s="170">
        <v>1</v>
      </c>
      <c r="O1786" s="170">
        <v>6</v>
      </c>
      <c r="P1786" s="402">
        <v>37306.800000000003</v>
      </c>
    </row>
    <row r="1787" spans="1:16" ht="22.5" x14ac:dyDescent="0.2">
      <c r="A1787" s="406" t="s">
        <v>17736</v>
      </c>
      <c r="B1787" s="406" t="s">
        <v>2595</v>
      </c>
      <c r="C1787" s="170" t="s">
        <v>2594</v>
      </c>
      <c r="D1787" s="405" t="s">
        <v>17936</v>
      </c>
      <c r="E1787" s="404">
        <v>10000</v>
      </c>
      <c r="F1787" s="434">
        <v>42267825</v>
      </c>
      <c r="G1787" s="403" t="s">
        <v>17935</v>
      </c>
      <c r="H1787" s="170" t="s">
        <v>4810</v>
      </c>
      <c r="I1787" s="170" t="s">
        <v>2602</v>
      </c>
      <c r="J1787" s="155" t="s">
        <v>4810</v>
      </c>
      <c r="K1787" s="170">
        <v>1</v>
      </c>
      <c r="L1787" s="170">
        <v>2</v>
      </c>
      <c r="M1787" s="402">
        <v>16126.07</v>
      </c>
      <c r="N1787" s="170"/>
      <c r="O1787" s="402">
        <v>0</v>
      </c>
      <c r="P1787" s="402"/>
    </row>
    <row r="1788" spans="1:16" ht="22.5" x14ac:dyDescent="0.2">
      <c r="A1788" s="406" t="s">
        <v>17736</v>
      </c>
      <c r="B1788" s="406" t="s">
        <v>2595</v>
      </c>
      <c r="C1788" s="170" t="s">
        <v>2594</v>
      </c>
      <c r="D1788" s="405" t="s">
        <v>17934</v>
      </c>
      <c r="E1788" s="404">
        <v>13000</v>
      </c>
      <c r="F1788" s="434">
        <v>40384820</v>
      </c>
      <c r="G1788" s="403" t="s">
        <v>17933</v>
      </c>
      <c r="H1788" s="170" t="s">
        <v>6299</v>
      </c>
      <c r="I1788" s="170" t="s">
        <v>2602</v>
      </c>
      <c r="J1788" s="155" t="s">
        <v>6299</v>
      </c>
      <c r="K1788" s="170">
        <v>1</v>
      </c>
      <c r="L1788" s="170">
        <v>1</v>
      </c>
      <c r="M1788" s="402">
        <v>16704.96</v>
      </c>
      <c r="N1788" s="170">
        <v>1</v>
      </c>
      <c r="O1788" s="170">
        <v>5</v>
      </c>
      <c r="P1788" s="402">
        <v>67506.000000000015</v>
      </c>
    </row>
    <row r="1789" spans="1:16" ht="22.5" x14ac:dyDescent="0.2">
      <c r="A1789" s="406" t="s">
        <v>17736</v>
      </c>
      <c r="B1789" s="406" t="s">
        <v>2595</v>
      </c>
      <c r="C1789" s="170" t="s">
        <v>2594</v>
      </c>
      <c r="D1789" s="405" t="s">
        <v>17932</v>
      </c>
      <c r="E1789" s="404">
        <v>9000</v>
      </c>
      <c r="F1789" s="434">
        <v>70439564</v>
      </c>
      <c r="G1789" s="403" t="s">
        <v>17931</v>
      </c>
      <c r="H1789" s="170" t="s">
        <v>2661</v>
      </c>
      <c r="I1789" s="170" t="s">
        <v>2602</v>
      </c>
      <c r="J1789" s="155" t="s">
        <v>2661</v>
      </c>
      <c r="K1789" s="170"/>
      <c r="L1789" s="402">
        <v>0</v>
      </c>
      <c r="M1789" s="402"/>
      <c r="N1789" s="170">
        <v>1</v>
      </c>
      <c r="O1789" s="170">
        <v>1</v>
      </c>
      <c r="P1789" s="402">
        <v>13335.599999999999</v>
      </c>
    </row>
    <row r="1790" spans="1:16" ht="22.5" x14ac:dyDescent="0.2">
      <c r="A1790" s="406" t="s">
        <v>17736</v>
      </c>
      <c r="B1790" s="406" t="s">
        <v>2595</v>
      </c>
      <c r="C1790" s="170" t="s">
        <v>2594</v>
      </c>
      <c r="D1790" s="405" t="s">
        <v>17930</v>
      </c>
      <c r="E1790" s="404">
        <v>15600</v>
      </c>
      <c r="F1790" s="434">
        <v>7495601</v>
      </c>
      <c r="G1790" s="403" t="s">
        <v>17929</v>
      </c>
      <c r="H1790" s="170" t="s">
        <v>2753</v>
      </c>
      <c r="I1790" s="170" t="s">
        <v>2602</v>
      </c>
      <c r="J1790" s="155" t="s">
        <v>2753</v>
      </c>
      <c r="K1790" s="170">
        <v>1</v>
      </c>
      <c r="L1790" s="170">
        <v>2</v>
      </c>
      <c r="M1790" s="402">
        <v>31424.97</v>
      </c>
      <c r="N1790" s="170">
        <v>1</v>
      </c>
      <c r="O1790" s="170">
        <v>6</v>
      </c>
      <c r="P1790" s="402">
        <v>94906.800000000017</v>
      </c>
    </row>
    <row r="1791" spans="1:16" ht="22.5" x14ac:dyDescent="0.2">
      <c r="A1791" s="406" t="s">
        <v>17736</v>
      </c>
      <c r="B1791" s="406" t="s">
        <v>2595</v>
      </c>
      <c r="C1791" s="170" t="s">
        <v>2594</v>
      </c>
      <c r="D1791" s="405" t="s">
        <v>17928</v>
      </c>
      <c r="E1791" s="404">
        <v>15600</v>
      </c>
      <c r="F1791" s="434">
        <v>40884887</v>
      </c>
      <c r="G1791" s="403" t="s">
        <v>17927</v>
      </c>
      <c r="H1791" s="170" t="s">
        <v>17926</v>
      </c>
      <c r="I1791" s="170" t="s">
        <v>2589</v>
      </c>
      <c r="J1791" s="155" t="s">
        <v>17926</v>
      </c>
      <c r="K1791" s="170">
        <v>1</v>
      </c>
      <c r="L1791" s="170">
        <v>10</v>
      </c>
      <c r="M1791" s="402">
        <v>162975.65</v>
      </c>
      <c r="N1791" s="170">
        <v>1</v>
      </c>
      <c r="O1791" s="170">
        <v>6</v>
      </c>
      <c r="P1791" s="402">
        <v>94906.800000000017</v>
      </c>
    </row>
    <row r="1792" spans="1:16" ht="22.5" x14ac:dyDescent="0.2">
      <c r="A1792" s="406" t="s">
        <v>17736</v>
      </c>
      <c r="B1792" s="406" t="s">
        <v>2595</v>
      </c>
      <c r="C1792" s="170" t="s">
        <v>2594</v>
      </c>
      <c r="D1792" s="405" t="s">
        <v>17925</v>
      </c>
      <c r="E1792" s="404">
        <v>4550</v>
      </c>
      <c r="F1792" s="434">
        <v>22517845</v>
      </c>
      <c r="G1792" s="403" t="s">
        <v>17924</v>
      </c>
      <c r="H1792" s="170" t="s">
        <v>2753</v>
      </c>
      <c r="I1792" s="170" t="s">
        <v>2602</v>
      </c>
      <c r="J1792" s="155" t="s">
        <v>2753</v>
      </c>
      <c r="K1792" s="170">
        <v>1</v>
      </c>
      <c r="L1792" s="170">
        <v>12</v>
      </c>
      <c r="M1792" s="402">
        <v>57589.8</v>
      </c>
      <c r="N1792" s="170">
        <v>1</v>
      </c>
      <c r="O1792" s="170">
        <v>6</v>
      </c>
      <c r="P1792" s="402">
        <v>28606.799999999996</v>
      </c>
    </row>
    <row r="1793" spans="1:16" ht="22.5" x14ac:dyDescent="0.2">
      <c r="A1793" s="406" t="s">
        <v>17736</v>
      </c>
      <c r="B1793" s="406" t="s">
        <v>2595</v>
      </c>
      <c r="C1793" s="170" t="s">
        <v>2594</v>
      </c>
      <c r="D1793" s="405" t="s">
        <v>17923</v>
      </c>
      <c r="E1793" s="404">
        <v>7000</v>
      </c>
      <c r="F1793" s="434">
        <v>22665393</v>
      </c>
      <c r="G1793" s="403" t="s">
        <v>17922</v>
      </c>
      <c r="H1793" s="170" t="s">
        <v>6299</v>
      </c>
      <c r="I1793" s="170" t="s">
        <v>2602</v>
      </c>
      <c r="J1793" s="155" t="s">
        <v>6299</v>
      </c>
      <c r="K1793" s="170">
        <v>1</v>
      </c>
      <c r="L1793" s="170">
        <v>12</v>
      </c>
      <c r="M1793" s="402">
        <v>83307.25</v>
      </c>
      <c r="N1793" s="170"/>
      <c r="O1793" s="402">
        <v>0</v>
      </c>
      <c r="P1793" s="402"/>
    </row>
    <row r="1794" spans="1:16" ht="22.5" x14ac:dyDescent="0.2">
      <c r="A1794" s="406" t="s">
        <v>17736</v>
      </c>
      <c r="B1794" s="406" t="s">
        <v>2595</v>
      </c>
      <c r="C1794" s="170" t="s">
        <v>2594</v>
      </c>
      <c r="D1794" s="405" t="s">
        <v>17921</v>
      </c>
      <c r="E1794" s="404">
        <v>7000</v>
      </c>
      <c r="F1794" s="434">
        <v>44798721</v>
      </c>
      <c r="G1794" s="403" t="s">
        <v>6243</v>
      </c>
      <c r="H1794" s="170" t="s">
        <v>6255</v>
      </c>
      <c r="I1794" s="170" t="s">
        <v>2602</v>
      </c>
      <c r="J1794" s="155" t="s">
        <v>6255</v>
      </c>
      <c r="K1794" s="170"/>
      <c r="L1794" s="402">
        <v>0</v>
      </c>
      <c r="M1794" s="402"/>
      <c r="N1794" s="170">
        <v>1</v>
      </c>
      <c r="O1794" s="170">
        <v>3</v>
      </c>
      <c r="P1794" s="402">
        <v>22437.4</v>
      </c>
    </row>
    <row r="1795" spans="1:16" ht="22.5" x14ac:dyDescent="0.2">
      <c r="A1795" s="406" t="s">
        <v>17736</v>
      </c>
      <c r="B1795" s="406" t="s">
        <v>2595</v>
      </c>
      <c r="C1795" s="170" t="s">
        <v>2594</v>
      </c>
      <c r="D1795" s="405" t="s">
        <v>17920</v>
      </c>
      <c r="E1795" s="404">
        <v>8500</v>
      </c>
      <c r="F1795" s="434">
        <v>45877290</v>
      </c>
      <c r="G1795" s="403" t="s">
        <v>17919</v>
      </c>
      <c r="H1795" s="170" t="s">
        <v>3549</v>
      </c>
      <c r="I1795" s="170" t="s">
        <v>2602</v>
      </c>
      <c r="J1795" s="155" t="s">
        <v>3549</v>
      </c>
      <c r="K1795" s="170">
        <v>1</v>
      </c>
      <c r="L1795" s="170">
        <v>6</v>
      </c>
      <c r="M1795" s="402">
        <v>47968.420000000006</v>
      </c>
      <c r="N1795" s="170"/>
      <c r="O1795" s="402">
        <v>0</v>
      </c>
      <c r="P1795" s="402"/>
    </row>
    <row r="1796" spans="1:16" ht="22.5" x14ac:dyDescent="0.2">
      <c r="A1796" s="406" t="s">
        <v>17736</v>
      </c>
      <c r="B1796" s="406" t="s">
        <v>2595</v>
      </c>
      <c r="C1796" s="170" t="s">
        <v>2594</v>
      </c>
      <c r="D1796" s="405" t="s">
        <v>17918</v>
      </c>
      <c r="E1796" s="404">
        <v>2500</v>
      </c>
      <c r="F1796" s="434">
        <v>45359755</v>
      </c>
      <c r="G1796" s="403" t="s">
        <v>17917</v>
      </c>
      <c r="H1796" s="170" t="s">
        <v>4634</v>
      </c>
      <c r="I1796" s="170" t="s">
        <v>2602</v>
      </c>
      <c r="J1796" s="155" t="s">
        <v>4634</v>
      </c>
      <c r="K1796" s="170">
        <v>1</v>
      </c>
      <c r="L1796" s="170">
        <v>12</v>
      </c>
      <c r="M1796" s="402">
        <v>32989.279999999999</v>
      </c>
      <c r="N1796" s="170">
        <v>1</v>
      </c>
      <c r="O1796" s="170">
        <v>5</v>
      </c>
      <c r="P1796" s="402">
        <v>13155.920000000002</v>
      </c>
    </row>
    <row r="1797" spans="1:16" ht="22.5" x14ac:dyDescent="0.2">
      <c r="A1797" s="406" t="s">
        <v>17736</v>
      </c>
      <c r="B1797" s="406" t="s">
        <v>2595</v>
      </c>
      <c r="C1797" s="170" t="s">
        <v>2594</v>
      </c>
      <c r="D1797" s="405" t="s">
        <v>17916</v>
      </c>
      <c r="E1797" s="404">
        <v>8000</v>
      </c>
      <c r="F1797" s="434">
        <v>42864498</v>
      </c>
      <c r="G1797" s="403" t="s">
        <v>17915</v>
      </c>
      <c r="H1797" s="170" t="s">
        <v>2753</v>
      </c>
      <c r="I1797" s="170" t="s">
        <v>2602</v>
      </c>
      <c r="J1797" s="155" t="s">
        <v>2753</v>
      </c>
      <c r="K1797" s="170">
        <v>1</v>
      </c>
      <c r="L1797" s="170">
        <v>9</v>
      </c>
      <c r="M1797" s="402">
        <v>74667.27</v>
      </c>
      <c r="N1797" s="170">
        <v>1</v>
      </c>
      <c r="O1797" s="170">
        <v>6</v>
      </c>
      <c r="P1797" s="402">
        <v>58856.800000000003</v>
      </c>
    </row>
    <row r="1798" spans="1:16" ht="22.5" x14ac:dyDescent="0.2">
      <c r="A1798" s="406" t="s">
        <v>17736</v>
      </c>
      <c r="B1798" s="406" t="s">
        <v>2595</v>
      </c>
      <c r="C1798" s="170" t="s">
        <v>2594</v>
      </c>
      <c r="D1798" s="405" t="s">
        <v>17914</v>
      </c>
      <c r="E1798" s="404">
        <v>2800</v>
      </c>
      <c r="F1798" s="434">
        <v>42746532</v>
      </c>
      <c r="G1798" s="403" t="s">
        <v>17913</v>
      </c>
      <c r="H1798" s="170" t="s">
        <v>17912</v>
      </c>
      <c r="I1798" s="170" t="s">
        <v>2589</v>
      </c>
      <c r="J1798" s="155" t="s">
        <v>17912</v>
      </c>
      <c r="K1798" s="170">
        <v>1</v>
      </c>
      <c r="L1798" s="170">
        <v>12</v>
      </c>
      <c r="M1798" s="402">
        <v>32727.06</v>
      </c>
      <c r="N1798" s="170">
        <v>1</v>
      </c>
      <c r="O1798" s="170">
        <v>6</v>
      </c>
      <c r="P1798" s="402">
        <v>18076.469999999998</v>
      </c>
    </row>
    <row r="1799" spans="1:16" ht="22.5" x14ac:dyDescent="0.2">
      <c r="A1799" s="406" t="s">
        <v>17736</v>
      </c>
      <c r="B1799" s="406" t="s">
        <v>2595</v>
      </c>
      <c r="C1799" s="170" t="s">
        <v>2594</v>
      </c>
      <c r="D1799" s="405" t="s">
        <v>17911</v>
      </c>
      <c r="E1799" s="404">
        <v>8000</v>
      </c>
      <c r="F1799" s="434">
        <v>40657652</v>
      </c>
      <c r="G1799" s="403" t="s">
        <v>17910</v>
      </c>
      <c r="H1799" s="170" t="s">
        <v>17909</v>
      </c>
      <c r="I1799" s="170" t="s">
        <v>2589</v>
      </c>
      <c r="J1799" s="155" t="s">
        <v>17909</v>
      </c>
      <c r="K1799" s="170">
        <v>1</v>
      </c>
      <c r="L1799" s="170">
        <v>12</v>
      </c>
      <c r="M1799" s="402">
        <v>98727.01</v>
      </c>
      <c r="N1799" s="170">
        <v>1</v>
      </c>
      <c r="O1799" s="170">
        <v>6</v>
      </c>
      <c r="P1799" s="402">
        <v>49306.8</v>
      </c>
    </row>
    <row r="1800" spans="1:16" ht="22.5" x14ac:dyDescent="0.2">
      <c r="A1800" s="406" t="s">
        <v>17736</v>
      </c>
      <c r="B1800" s="406" t="s">
        <v>2595</v>
      </c>
      <c r="C1800" s="170" t="s">
        <v>2594</v>
      </c>
      <c r="D1800" s="405" t="s">
        <v>17908</v>
      </c>
      <c r="E1800" s="404">
        <v>8000</v>
      </c>
      <c r="F1800" s="434">
        <v>46552681</v>
      </c>
      <c r="G1800" s="403" t="s">
        <v>17907</v>
      </c>
      <c r="H1800" s="170" t="s">
        <v>2661</v>
      </c>
      <c r="I1800" s="170" t="s">
        <v>2602</v>
      </c>
      <c r="J1800" s="155" t="s">
        <v>2661</v>
      </c>
      <c r="K1800" s="170"/>
      <c r="L1800" s="402">
        <v>0</v>
      </c>
      <c r="M1800" s="402"/>
      <c r="N1800" s="170">
        <v>1</v>
      </c>
      <c r="O1800" s="170">
        <v>4</v>
      </c>
      <c r="P1800" s="402">
        <v>32871.199999999997</v>
      </c>
    </row>
    <row r="1801" spans="1:16" ht="22.5" x14ac:dyDescent="0.2">
      <c r="A1801" s="406" t="s">
        <v>17736</v>
      </c>
      <c r="B1801" s="406" t="s">
        <v>2595</v>
      </c>
      <c r="C1801" s="170" t="s">
        <v>2594</v>
      </c>
      <c r="D1801" s="405" t="s">
        <v>17906</v>
      </c>
      <c r="E1801" s="404">
        <v>12000</v>
      </c>
      <c r="F1801" s="434">
        <v>7537941</v>
      </c>
      <c r="G1801" s="403" t="s">
        <v>17905</v>
      </c>
      <c r="H1801" s="170" t="s">
        <v>2668</v>
      </c>
      <c r="I1801" s="170" t="s">
        <v>2602</v>
      </c>
      <c r="J1801" s="155" t="s">
        <v>2668</v>
      </c>
      <c r="K1801" s="170">
        <v>1</v>
      </c>
      <c r="L1801" s="170">
        <v>2</v>
      </c>
      <c r="M1801" s="402">
        <v>24344.97</v>
      </c>
      <c r="N1801" s="170">
        <v>1</v>
      </c>
      <c r="O1801" s="170">
        <v>6</v>
      </c>
      <c r="P1801" s="402">
        <v>73306.8</v>
      </c>
    </row>
    <row r="1802" spans="1:16" ht="22.5" x14ac:dyDescent="0.2">
      <c r="A1802" s="406" t="s">
        <v>17736</v>
      </c>
      <c r="B1802" s="406" t="s">
        <v>2595</v>
      </c>
      <c r="C1802" s="170" t="s">
        <v>2594</v>
      </c>
      <c r="D1802" s="405" t="s">
        <v>17904</v>
      </c>
      <c r="E1802" s="404">
        <v>5500</v>
      </c>
      <c r="F1802" s="434">
        <v>40385397</v>
      </c>
      <c r="G1802" s="403" t="s">
        <v>17903</v>
      </c>
      <c r="H1802" s="170" t="s">
        <v>3574</v>
      </c>
      <c r="I1802" s="155" t="s">
        <v>6183</v>
      </c>
      <c r="J1802" s="155" t="s">
        <v>3574</v>
      </c>
      <c r="K1802" s="170">
        <v>1</v>
      </c>
      <c r="L1802" s="170">
        <v>2</v>
      </c>
      <c r="M1802" s="402">
        <v>8915.6999999999989</v>
      </c>
      <c r="N1802" s="170"/>
      <c r="O1802" s="402">
        <v>0</v>
      </c>
      <c r="P1802" s="402"/>
    </row>
    <row r="1803" spans="1:16" ht="22.5" x14ac:dyDescent="0.2">
      <c r="A1803" s="406" t="s">
        <v>17736</v>
      </c>
      <c r="B1803" s="406" t="s">
        <v>2595</v>
      </c>
      <c r="C1803" s="170" t="s">
        <v>2594</v>
      </c>
      <c r="D1803" s="405" t="s">
        <v>17902</v>
      </c>
      <c r="E1803" s="404">
        <v>6000</v>
      </c>
      <c r="F1803" s="434">
        <v>40287122</v>
      </c>
      <c r="G1803" s="403" t="s">
        <v>17901</v>
      </c>
      <c r="H1803" s="170" t="s">
        <v>3215</v>
      </c>
      <c r="I1803" s="170" t="s">
        <v>17747</v>
      </c>
      <c r="J1803" s="155" t="s">
        <v>3215</v>
      </c>
      <c r="K1803" s="170">
        <v>1</v>
      </c>
      <c r="L1803" s="170">
        <v>12</v>
      </c>
      <c r="M1803" s="402">
        <v>74989.8</v>
      </c>
      <c r="N1803" s="170">
        <v>1</v>
      </c>
      <c r="O1803" s="170">
        <v>6</v>
      </c>
      <c r="P1803" s="402">
        <v>37306.800000000003</v>
      </c>
    </row>
    <row r="1804" spans="1:16" ht="22.5" x14ac:dyDescent="0.2">
      <c r="A1804" s="406" t="s">
        <v>17736</v>
      </c>
      <c r="B1804" s="406" t="s">
        <v>2595</v>
      </c>
      <c r="C1804" s="170" t="s">
        <v>2594</v>
      </c>
      <c r="D1804" s="405" t="s">
        <v>17900</v>
      </c>
      <c r="E1804" s="404">
        <v>5000</v>
      </c>
      <c r="F1804" s="434">
        <v>29579397</v>
      </c>
      <c r="G1804" s="403" t="s">
        <v>17899</v>
      </c>
      <c r="H1804" s="170" t="s">
        <v>17898</v>
      </c>
      <c r="I1804" s="170" t="s">
        <v>2602</v>
      </c>
      <c r="J1804" s="155" t="s">
        <v>17898</v>
      </c>
      <c r="K1804" s="170">
        <v>1</v>
      </c>
      <c r="L1804" s="170">
        <v>12</v>
      </c>
      <c r="M1804" s="402">
        <v>62918.97</v>
      </c>
      <c r="N1804" s="170">
        <v>1</v>
      </c>
      <c r="O1804" s="170">
        <v>6</v>
      </c>
      <c r="P1804" s="402">
        <v>31306.799999999996</v>
      </c>
    </row>
    <row r="1805" spans="1:16" ht="22.5" x14ac:dyDescent="0.2">
      <c r="A1805" s="406" t="s">
        <v>17736</v>
      </c>
      <c r="B1805" s="406" t="s">
        <v>2595</v>
      </c>
      <c r="C1805" s="170" t="s">
        <v>2594</v>
      </c>
      <c r="D1805" s="405" t="s">
        <v>17779</v>
      </c>
      <c r="E1805" s="404">
        <v>7000</v>
      </c>
      <c r="F1805" s="434">
        <v>44267487</v>
      </c>
      <c r="G1805" s="403" t="s">
        <v>17897</v>
      </c>
      <c r="H1805" s="170" t="s">
        <v>2661</v>
      </c>
      <c r="I1805" s="170" t="s">
        <v>2602</v>
      </c>
      <c r="J1805" s="155" t="s">
        <v>2661</v>
      </c>
      <c r="K1805" s="170">
        <v>1</v>
      </c>
      <c r="L1805" s="170">
        <v>6</v>
      </c>
      <c r="M1805" s="402">
        <v>40844.9</v>
      </c>
      <c r="N1805" s="170">
        <v>1</v>
      </c>
      <c r="O1805" s="170">
        <v>6</v>
      </c>
      <c r="P1805" s="402">
        <v>43306.8</v>
      </c>
    </row>
    <row r="1806" spans="1:16" ht="22.5" x14ac:dyDescent="0.2">
      <c r="A1806" s="406" t="s">
        <v>17736</v>
      </c>
      <c r="B1806" s="406" t="s">
        <v>2595</v>
      </c>
      <c r="C1806" s="170" t="s">
        <v>2594</v>
      </c>
      <c r="D1806" s="405" t="s">
        <v>17896</v>
      </c>
      <c r="E1806" s="404">
        <v>5000</v>
      </c>
      <c r="F1806" s="434">
        <v>43138096</v>
      </c>
      <c r="G1806" s="403" t="s">
        <v>17895</v>
      </c>
      <c r="H1806" s="170" t="s">
        <v>3215</v>
      </c>
      <c r="I1806" s="170" t="s">
        <v>17747</v>
      </c>
      <c r="J1806" s="155" t="s">
        <v>3215</v>
      </c>
      <c r="K1806" s="170">
        <v>1</v>
      </c>
      <c r="L1806" s="170">
        <v>12</v>
      </c>
      <c r="M1806" s="402">
        <v>62861.69</v>
      </c>
      <c r="N1806" s="170">
        <v>1</v>
      </c>
      <c r="O1806" s="170">
        <v>6</v>
      </c>
      <c r="P1806" s="402">
        <v>31306.799999999996</v>
      </c>
    </row>
    <row r="1807" spans="1:16" ht="22.5" x14ac:dyDescent="0.2">
      <c r="A1807" s="406" t="s">
        <v>17736</v>
      </c>
      <c r="B1807" s="406" t="s">
        <v>2595</v>
      </c>
      <c r="C1807" s="170" t="s">
        <v>2594</v>
      </c>
      <c r="D1807" s="405" t="s">
        <v>17894</v>
      </c>
      <c r="E1807" s="404">
        <v>10000</v>
      </c>
      <c r="F1807" s="434">
        <v>9859895</v>
      </c>
      <c r="G1807" s="403" t="s">
        <v>17893</v>
      </c>
      <c r="H1807" s="170" t="s">
        <v>3979</v>
      </c>
      <c r="I1807" s="155" t="s">
        <v>7458</v>
      </c>
      <c r="J1807" s="155" t="s">
        <v>3979</v>
      </c>
      <c r="K1807" s="170">
        <v>1</v>
      </c>
      <c r="L1807" s="170">
        <v>1</v>
      </c>
      <c r="M1807" s="402">
        <v>7140.82</v>
      </c>
      <c r="N1807" s="170">
        <v>1</v>
      </c>
      <c r="O1807" s="170">
        <v>2</v>
      </c>
      <c r="P1807" s="402">
        <v>22797.269999999997</v>
      </c>
    </row>
    <row r="1808" spans="1:16" ht="22.5" x14ac:dyDescent="0.2">
      <c r="A1808" s="406" t="s">
        <v>17736</v>
      </c>
      <c r="B1808" s="406" t="s">
        <v>2595</v>
      </c>
      <c r="C1808" s="170" t="s">
        <v>2594</v>
      </c>
      <c r="D1808" s="405" t="s">
        <v>17892</v>
      </c>
      <c r="E1808" s="404">
        <v>3500</v>
      </c>
      <c r="F1808" s="434">
        <v>41809431</v>
      </c>
      <c r="G1808" s="403" t="s">
        <v>17891</v>
      </c>
      <c r="H1808" s="170" t="s">
        <v>2692</v>
      </c>
      <c r="I1808" s="170" t="s">
        <v>2602</v>
      </c>
      <c r="J1808" s="155" t="s">
        <v>2692</v>
      </c>
      <c r="K1808" s="170">
        <v>1</v>
      </c>
      <c r="L1808" s="170">
        <v>8</v>
      </c>
      <c r="M1808" s="402">
        <v>26419.05</v>
      </c>
      <c r="N1808" s="170">
        <v>1</v>
      </c>
      <c r="O1808" s="170">
        <v>6</v>
      </c>
      <c r="P1808" s="402">
        <v>22189.89</v>
      </c>
    </row>
    <row r="1809" spans="1:16" ht="22.5" x14ac:dyDescent="0.2">
      <c r="A1809" s="406" t="s">
        <v>17736</v>
      </c>
      <c r="B1809" s="406" t="s">
        <v>2595</v>
      </c>
      <c r="C1809" s="170" t="s">
        <v>2594</v>
      </c>
      <c r="D1809" s="405" t="s">
        <v>7488</v>
      </c>
      <c r="E1809" s="404">
        <v>10000</v>
      </c>
      <c r="F1809" s="434">
        <v>9956994</v>
      </c>
      <c r="G1809" s="403" t="s">
        <v>17890</v>
      </c>
      <c r="H1809" s="170" t="s">
        <v>2661</v>
      </c>
      <c r="I1809" s="170" t="s">
        <v>2602</v>
      </c>
      <c r="J1809" s="155" t="s">
        <v>2661</v>
      </c>
      <c r="K1809" s="170">
        <v>1</v>
      </c>
      <c r="L1809" s="170">
        <v>12</v>
      </c>
      <c r="M1809" s="402">
        <v>117105.96</v>
      </c>
      <c r="N1809" s="170">
        <v>1</v>
      </c>
      <c r="O1809" s="170">
        <v>6</v>
      </c>
      <c r="P1809" s="402">
        <v>61306.8</v>
      </c>
    </row>
    <row r="1810" spans="1:16" ht="22.5" x14ac:dyDescent="0.2">
      <c r="A1810" s="406" t="s">
        <v>17736</v>
      </c>
      <c r="B1810" s="406" t="s">
        <v>2595</v>
      </c>
      <c r="C1810" s="170" t="s">
        <v>2594</v>
      </c>
      <c r="D1810" s="405" t="s">
        <v>17889</v>
      </c>
      <c r="E1810" s="404">
        <v>10000</v>
      </c>
      <c r="F1810" s="434">
        <v>24000626</v>
      </c>
      <c r="G1810" s="403" t="s">
        <v>17888</v>
      </c>
      <c r="H1810" s="170" t="s">
        <v>17887</v>
      </c>
      <c r="I1810" s="170" t="s">
        <v>2602</v>
      </c>
      <c r="J1810" s="155" t="s">
        <v>17887</v>
      </c>
      <c r="K1810" s="170">
        <v>1</v>
      </c>
      <c r="L1810" s="170">
        <v>12</v>
      </c>
      <c r="M1810" s="402">
        <v>122639.82</v>
      </c>
      <c r="N1810" s="170">
        <v>1</v>
      </c>
      <c r="O1810" s="170">
        <v>6</v>
      </c>
      <c r="P1810" s="402">
        <v>61306.8</v>
      </c>
    </row>
    <row r="1811" spans="1:16" ht="22.5" x14ac:dyDescent="0.2">
      <c r="A1811" s="406" t="s">
        <v>17736</v>
      </c>
      <c r="B1811" s="406" t="s">
        <v>2595</v>
      </c>
      <c r="C1811" s="170" t="s">
        <v>2594</v>
      </c>
      <c r="D1811" s="405" t="s">
        <v>17886</v>
      </c>
      <c r="E1811" s="404">
        <v>9000</v>
      </c>
      <c r="F1811" s="434">
        <v>42109180</v>
      </c>
      <c r="G1811" s="403" t="s">
        <v>17885</v>
      </c>
      <c r="H1811" s="170" t="s">
        <v>17884</v>
      </c>
      <c r="I1811" s="170" t="s">
        <v>2602</v>
      </c>
      <c r="J1811" s="155" t="s">
        <v>17884</v>
      </c>
      <c r="K1811" s="170">
        <v>1</v>
      </c>
      <c r="L1811" s="170">
        <v>12</v>
      </c>
      <c r="M1811" s="402">
        <v>110922.93</v>
      </c>
      <c r="N1811" s="170">
        <v>1</v>
      </c>
      <c r="O1811" s="170">
        <v>6</v>
      </c>
      <c r="P1811" s="402">
        <v>55306.8</v>
      </c>
    </row>
    <row r="1812" spans="1:16" ht="22.5" x14ac:dyDescent="0.2">
      <c r="A1812" s="406" t="s">
        <v>17736</v>
      </c>
      <c r="B1812" s="406" t="s">
        <v>2595</v>
      </c>
      <c r="C1812" s="170" t="s">
        <v>2594</v>
      </c>
      <c r="D1812" s="405" t="s">
        <v>17883</v>
      </c>
      <c r="E1812" s="404">
        <v>12000</v>
      </c>
      <c r="F1812" s="434">
        <v>7636147</v>
      </c>
      <c r="G1812" s="403" t="s">
        <v>17882</v>
      </c>
      <c r="H1812" s="170" t="s">
        <v>2661</v>
      </c>
      <c r="I1812" s="170" t="s">
        <v>2602</v>
      </c>
      <c r="J1812" s="155" t="s">
        <v>2661</v>
      </c>
      <c r="K1812" s="170">
        <v>1</v>
      </c>
      <c r="L1812" s="170">
        <v>1</v>
      </c>
      <c r="M1812" s="402">
        <v>12474.15</v>
      </c>
      <c r="N1812" s="170">
        <v>1</v>
      </c>
      <c r="O1812" s="170">
        <v>6</v>
      </c>
      <c r="P1812" s="402">
        <v>73306.8</v>
      </c>
    </row>
    <row r="1813" spans="1:16" ht="22.5" x14ac:dyDescent="0.2">
      <c r="A1813" s="406" t="s">
        <v>17736</v>
      </c>
      <c r="B1813" s="406" t="s">
        <v>2595</v>
      </c>
      <c r="C1813" s="170" t="s">
        <v>2594</v>
      </c>
      <c r="D1813" s="405" t="s">
        <v>17881</v>
      </c>
      <c r="E1813" s="404">
        <v>6000</v>
      </c>
      <c r="F1813" s="434">
        <v>9543197</v>
      </c>
      <c r="G1813" s="403" t="s">
        <v>17880</v>
      </c>
      <c r="H1813" s="170" t="s">
        <v>2692</v>
      </c>
      <c r="I1813" s="170" t="s">
        <v>2602</v>
      </c>
      <c r="J1813" s="155" t="s">
        <v>2692</v>
      </c>
      <c r="K1813" s="170"/>
      <c r="L1813" s="402">
        <v>0</v>
      </c>
      <c r="M1813" s="402"/>
      <c r="N1813" s="170">
        <v>1</v>
      </c>
      <c r="O1813" s="170">
        <v>6</v>
      </c>
      <c r="P1813" s="402">
        <v>36306.800000000003</v>
      </c>
    </row>
    <row r="1814" spans="1:16" ht="22.5" x14ac:dyDescent="0.2">
      <c r="A1814" s="406" t="s">
        <v>17736</v>
      </c>
      <c r="B1814" s="406" t="s">
        <v>2595</v>
      </c>
      <c r="C1814" s="170" t="s">
        <v>2594</v>
      </c>
      <c r="D1814" s="405" t="s">
        <v>17879</v>
      </c>
      <c r="E1814" s="404">
        <v>7000</v>
      </c>
      <c r="F1814" s="434">
        <v>18196965</v>
      </c>
      <c r="G1814" s="403" t="s">
        <v>17878</v>
      </c>
      <c r="H1814" s="170" t="s">
        <v>2597</v>
      </c>
      <c r="I1814" s="170" t="s">
        <v>2602</v>
      </c>
      <c r="J1814" s="155" t="s">
        <v>2597</v>
      </c>
      <c r="K1814" s="170">
        <v>1</v>
      </c>
      <c r="L1814" s="170">
        <v>12</v>
      </c>
      <c r="M1814" s="402">
        <v>86989.8</v>
      </c>
      <c r="N1814" s="170">
        <v>1</v>
      </c>
      <c r="O1814" s="170">
        <v>6</v>
      </c>
      <c r="P1814" s="402">
        <v>43306.8</v>
      </c>
    </row>
    <row r="1815" spans="1:16" ht="22.5" x14ac:dyDescent="0.2">
      <c r="A1815" s="406" t="s">
        <v>17736</v>
      </c>
      <c r="B1815" s="406" t="s">
        <v>2595</v>
      </c>
      <c r="C1815" s="170" t="s">
        <v>2594</v>
      </c>
      <c r="D1815" s="405" t="s">
        <v>17877</v>
      </c>
      <c r="E1815" s="404">
        <v>8000</v>
      </c>
      <c r="F1815" s="434">
        <v>32043901</v>
      </c>
      <c r="G1815" s="403" t="s">
        <v>17876</v>
      </c>
      <c r="H1815" s="170" t="s">
        <v>2753</v>
      </c>
      <c r="I1815" s="170" t="s">
        <v>2602</v>
      </c>
      <c r="J1815" s="155" t="s">
        <v>2753</v>
      </c>
      <c r="K1815" s="170">
        <v>1</v>
      </c>
      <c r="L1815" s="170">
        <v>12</v>
      </c>
      <c r="M1815" s="402">
        <v>98989.8</v>
      </c>
      <c r="N1815" s="170">
        <v>1</v>
      </c>
      <c r="O1815" s="170">
        <v>6</v>
      </c>
      <c r="P1815" s="402">
        <v>49306.8</v>
      </c>
    </row>
    <row r="1816" spans="1:16" ht="22.5" x14ac:dyDescent="0.2">
      <c r="A1816" s="406" t="s">
        <v>17736</v>
      </c>
      <c r="B1816" s="406" t="s">
        <v>2595</v>
      </c>
      <c r="C1816" s="170" t="s">
        <v>2594</v>
      </c>
      <c r="D1816" s="405" t="s">
        <v>17875</v>
      </c>
      <c r="E1816" s="404">
        <v>4176</v>
      </c>
      <c r="F1816" s="434">
        <v>7242735</v>
      </c>
      <c r="G1816" s="403" t="s">
        <v>17874</v>
      </c>
      <c r="H1816" s="170" t="s">
        <v>2897</v>
      </c>
      <c r="I1816" s="170" t="s">
        <v>2589</v>
      </c>
      <c r="J1816" s="155" t="s">
        <v>2897</v>
      </c>
      <c r="K1816" s="170">
        <v>1</v>
      </c>
      <c r="L1816" s="170">
        <v>12</v>
      </c>
      <c r="M1816" s="402">
        <v>53101.22</v>
      </c>
      <c r="N1816" s="170">
        <v>1</v>
      </c>
      <c r="O1816" s="170">
        <v>6</v>
      </c>
      <c r="P1816" s="402">
        <v>26362.799999999996</v>
      </c>
    </row>
    <row r="1817" spans="1:16" ht="22.5" x14ac:dyDescent="0.2">
      <c r="A1817" s="406" t="s">
        <v>17736</v>
      </c>
      <c r="B1817" s="406" t="s">
        <v>2595</v>
      </c>
      <c r="C1817" s="170" t="s">
        <v>2594</v>
      </c>
      <c r="D1817" s="405" t="s">
        <v>17873</v>
      </c>
      <c r="E1817" s="404">
        <v>5000</v>
      </c>
      <c r="F1817" s="434">
        <v>45869457</v>
      </c>
      <c r="G1817" s="403" t="s">
        <v>17872</v>
      </c>
      <c r="H1817" s="170" t="s">
        <v>6299</v>
      </c>
      <c r="I1817" s="155" t="s">
        <v>7458</v>
      </c>
      <c r="J1817" s="155" t="s">
        <v>6299</v>
      </c>
      <c r="K1817" s="170">
        <v>1</v>
      </c>
      <c r="L1817" s="170">
        <v>12</v>
      </c>
      <c r="M1817" s="402">
        <v>58671.740000000005</v>
      </c>
      <c r="N1817" s="170"/>
      <c r="O1817" s="402">
        <v>0</v>
      </c>
      <c r="P1817" s="402"/>
    </row>
    <row r="1818" spans="1:16" ht="22.5" x14ac:dyDescent="0.2">
      <c r="A1818" s="406" t="s">
        <v>17736</v>
      </c>
      <c r="B1818" s="406" t="s">
        <v>2595</v>
      </c>
      <c r="C1818" s="170" t="s">
        <v>2594</v>
      </c>
      <c r="D1818" s="405" t="s">
        <v>17871</v>
      </c>
      <c r="E1818" s="404">
        <v>5000</v>
      </c>
      <c r="F1818" s="434">
        <v>43230737</v>
      </c>
      <c r="G1818" s="403" t="s">
        <v>17870</v>
      </c>
      <c r="H1818" s="170" t="s">
        <v>2753</v>
      </c>
      <c r="I1818" s="170" t="s">
        <v>2602</v>
      </c>
      <c r="J1818" s="155" t="s">
        <v>2753</v>
      </c>
      <c r="K1818" s="170">
        <v>1</v>
      </c>
      <c r="L1818" s="170">
        <v>12</v>
      </c>
      <c r="M1818" s="402">
        <v>62983.199999999997</v>
      </c>
      <c r="N1818" s="170">
        <v>1</v>
      </c>
      <c r="O1818" s="170">
        <v>6</v>
      </c>
      <c r="P1818" s="402">
        <v>31306.799999999996</v>
      </c>
    </row>
    <row r="1819" spans="1:16" ht="22.5" x14ac:dyDescent="0.2">
      <c r="A1819" s="406" t="s">
        <v>17736</v>
      </c>
      <c r="B1819" s="406" t="s">
        <v>2595</v>
      </c>
      <c r="C1819" s="170" t="s">
        <v>2594</v>
      </c>
      <c r="D1819" s="405" t="s">
        <v>17869</v>
      </c>
      <c r="E1819" s="404">
        <v>7000</v>
      </c>
      <c r="F1819" s="434">
        <v>41459246</v>
      </c>
      <c r="G1819" s="403" t="s">
        <v>17868</v>
      </c>
      <c r="H1819" s="170" t="s">
        <v>2661</v>
      </c>
      <c r="I1819" s="170" t="s">
        <v>2602</v>
      </c>
      <c r="J1819" s="155" t="s">
        <v>2661</v>
      </c>
      <c r="K1819" s="170"/>
      <c r="L1819" s="402">
        <v>0</v>
      </c>
      <c r="M1819" s="402"/>
      <c r="N1819" s="170">
        <v>1</v>
      </c>
      <c r="O1819" s="170">
        <v>6</v>
      </c>
      <c r="P1819" s="402">
        <v>40973.47</v>
      </c>
    </row>
    <row r="1820" spans="1:16" ht="22.5" x14ac:dyDescent="0.2">
      <c r="A1820" s="406" t="s">
        <v>17736</v>
      </c>
      <c r="B1820" s="406" t="s">
        <v>2595</v>
      </c>
      <c r="C1820" s="170" t="s">
        <v>2594</v>
      </c>
      <c r="D1820" s="405" t="s">
        <v>17749</v>
      </c>
      <c r="E1820" s="404">
        <v>4000</v>
      </c>
      <c r="F1820" s="434">
        <v>46424728</v>
      </c>
      <c r="G1820" s="403" t="s">
        <v>17867</v>
      </c>
      <c r="H1820" s="170" t="s">
        <v>2597</v>
      </c>
      <c r="I1820" s="170" t="s">
        <v>2602</v>
      </c>
      <c r="J1820" s="155" t="s">
        <v>2597</v>
      </c>
      <c r="K1820" s="170">
        <v>1</v>
      </c>
      <c r="L1820" s="170">
        <v>12</v>
      </c>
      <c r="M1820" s="402">
        <v>50886.18</v>
      </c>
      <c r="N1820" s="170">
        <v>1</v>
      </c>
      <c r="O1820" s="170">
        <v>6</v>
      </c>
      <c r="P1820" s="402">
        <v>25306.799999999996</v>
      </c>
    </row>
    <row r="1821" spans="1:16" ht="22.5" x14ac:dyDescent="0.2">
      <c r="A1821" s="406" t="s">
        <v>17736</v>
      </c>
      <c r="B1821" s="406" t="s">
        <v>2595</v>
      </c>
      <c r="C1821" s="170" t="s">
        <v>2594</v>
      </c>
      <c r="D1821" s="405" t="s">
        <v>17866</v>
      </c>
      <c r="E1821" s="404">
        <v>4700</v>
      </c>
      <c r="F1821" s="434">
        <v>46569789</v>
      </c>
      <c r="G1821" s="403" t="s">
        <v>17865</v>
      </c>
      <c r="H1821" s="170" t="s">
        <v>2597</v>
      </c>
      <c r="I1821" s="170" t="s">
        <v>2602</v>
      </c>
      <c r="J1821" s="155" t="s">
        <v>2597</v>
      </c>
      <c r="K1821" s="170">
        <v>1</v>
      </c>
      <c r="L1821" s="170">
        <v>12</v>
      </c>
      <c r="M1821" s="402">
        <v>59389.47</v>
      </c>
      <c r="N1821" s="170">
        <v>1</v>
      </c>
      <c r="O1821" s="170">
        <v>6</v>
      </c>
      <c r="P1821" s="402">
        <v>29506.799999999996</v>
      </c>
    </row>
    <row r="1822" spans="1:16" ht="22.5" x14ac:dyDescent="0.2">
      <c r="A1822" s="406" t="s">
        <v>17736</v>
      </c>
      <c r="B1822" s="406" t="s">
        <v>2595</v>
      </c>
      <c r="C1822" s="170" t="s">
        <v>2594</v>
      </c>
      <c r="D1822" s="405" t="s">
        <v>17864</v>
      </c>
      <c r="E1822" s="404">
        <v>8500</v>
      </c>
      <c r="F1822" s="434">
        <v>40923933</v>
      </c>
      <c r="G1822" s="403" t="s">
        <v>17863</v>
      </c>
      <c r="H1822" s="170" t="s">
        <v>2897</v>
      </c>
      <c r="I1822" s="170" t="s">
        <v>2589</v>
      </c>
      <c r="J1822" s="155" t="s">
        <v>2897</v>
      </c>
      <c r="K1822" s="170">
        <v>1</v>
      </c>
      <c r="L1822" s="170">
        <v>12</v>
      </c>
      <c r="M1822" s="402">
        <v>104766.08</v>
      </c>
      <c r="N1822" s="170">
        <v>1</v>
      </c>
      <c r="O1822" s="170">
        <v>6</v>
      </c>
      <c r="P1822" s="402">
        <v>52306.8</v>
      </c>
    </row>
    <row r="1823" spans="1:16" ht="22.5" x14ac:dyDescent="0.2">
      <c r="A1823" s="406" t="s">
        <v>17736</v>
      </c>
      <c r="B1823" s="406" t="s">
        <v>2595</v>
      </c>
      <c r="C1823" s="170" t="s">
        <v>2594</v>
      </c>
      <c r="D1823" s="405" t="s">
        <v>17862</v>
      </c>
      <c r="E1823" s="404">
        <v>8000</v>
      </c>
      <c r="F1823" s="434">
        <v>45159979</v>
      </c>
      <c r="G1823" s="403" t="s">
        <v>17861</v>
      </c>
      <c r="H1823" s="170" t="s">
        <v>2661</v>
      </c>
      <c r="I1823" s="170" t="s">
        <v>2602</v>
      </c>
      <c r="J1823" s="155" t="s">
        <v>2661</v>
      </c>
      <c r="K1823" s="170">
        <v>1</v>
      </c>
      <c r="L1823" s="170">
        <v>11</v>
      </c>
      <c r="M1823" s="402">
        <v>86910.080000000002</v>
      </c>
      <c r="N1823" s="170">
        <v>1</v>
      </c>
      <c r="O1823" s="170">
        <v>6</v>
      </c>
      <c r="P1823" s="402">
        <v>59298.460000000006</v>
      </c>
    </row>
    <row r="1824" spans="1:16" ht="22.5" x14ac:dyDescent="0.2">
      <c r="A1824" s="406" t="s">
        <v>17736</v>
      </c>
      <c r="B1824" s="406" t="s">
        <v>2595</v>
      </c>
      <c r="C1824" s="170" t="s">
        <v>2594</v>
      </c>
      <c r="D1824" s="405" t="s">
        <v>17860</v>
      </c>
      <c r="E1824" s="404">
        <v>10000</v>
      </c>
      <c r="F1824" s="434">
        <v>42267702</v>
      </c>
      <c r="G1824" s="403" t="s">
        <v>17859</v>
      </c>
      <c r="H1824" s="170" t="s">
        <v>2627</v>
      </c>
      <c r="I1824" s="170" t="s">
        <v>2602</v>
      </c>
      <c r="J1824" s="155" t="s">
        <v>2627</v>
      </c>
      <c r="K1824" s="170">
        <v>1</v>
      </c>
      <c r="L1824" s="170">
        <v>11</v>
      </c>
      <c r="M1824" s="402">
        <v>110817.12999999999</v>
      </c>
      <c r="N1824" s="170">
        <v>1</v>
      </c>
      <c r="O1824" s="170">
        <v>6</v>
      </c>
      <c r="P1824" s="402">
        <v>61306.8</v>
      </c>
    </row>
    <row r="1825" spans="1:16" ht="22.5" x14ac:dyDescent="0.2">
      <c r="A1825" s="406" t="s">
        <v>17736</v>
      </c>
      <c r="B1825" s="406" t="s">
        <v>2595</v>
      </c>
      <c r="C1825" s="170" t="s">
        <v>2594</v>
      </c>
      <c r="D1825" s="405" t="s">
        <v>17858</v>
      </c>
      <c r="E1825" s="404">
        <v>6500</v>
      </c>
      <c r="F1825" s="434">
        <v>10629575</v>
      </c>
      <c r="G1825" s="403" t="s">
        <v>17857</v>
      </c>
      <c r="H1825" s="170" t="s">
        <v>2753</v>
      </c>
      <c r="I1825" s="170" t="s">
        <v>2602</v>
      </c>
      <c r="J1825" s="155" t="s">
        <v>2753</v>
      </c>
      <c r="K1825" s="170">
        <v>1</v>
      </c>
      <c r="L1825" s="170">
        <v>12</v>
      </c>
      <c r="M1825" s="402">
        <v>75968.740000000005</v>
      </c>
      <c r="N1825" s="170">
        <v>1</v>
      </c>
      <c r="O1825" s="170">
        <v>6</v>
      </c>
      <c r="P1825" s="402">
        <v>40306.800000000003</v>
      </c>
    </row>
    <row r="1826" spans="1:16" ht="22.5" x14ac:dyDescent="0.2">
      <c r="A1826" s="406" t="s">
        <v>17736</v>
      </c>
      <c r="B1826" s="406" t="s">
        <v>2595</v>
      </c>
      <c r="C1826" s="170" t="s">
        <v>2594</v>
      </c>
      <c r="D1826" s="405" t="s">
        <v>17856</v>
      </c>
      <c r="E1826" s="404">
        <v>3500</v>
      </c>
      <c r="F1826" s="434">
        <v>43780119</v>
      </c>
      <c r="G1826" s="403" t="s">
        <v>17855</v>
      </c>
      <c r="H1826" s="170" t="s">
        <v>4810</v>
      </c>
      <c r="I1826" s="155" t="s">
        <v>7458</v>
      </c>
      <c r="J1826" s="155" t="s">
        <v>4810</v>
      </c>
      <c r="K1826" s="170">
        <v>1</v>
      </c>
      <c r="L1826" s="170">
        <v>3</v>
      </c>
      <c r="M1826" s="402">
        <v>9128.4500000000007</v>
      </c>
      <c r="N1826" s="170"/>
      <c r="O1826" s="402">
        <v>0</v>
      </c>
      <c r="P1826" s="402"/>
    </row>
    <row r="1827" spans="1:16" ht="22.5" x14ac:dyDescent="0.2">
      <c r="A1827" s="406" t="s">
        <v>17736</v>
      </c>
      <c r="B1827" s="406" t="s">
        <v>2595</v>
      </c>
      <c r="C1827" s="170" t="s">
        <v>2594</v>
      </c>
      <c r="D1827" s="405" t="s">
        <v>17854</v>
      </c>
      <c r="E1827" s="404">
        <v>5000</v>
      </c>
      <c r="F1827" s="434">
        <v>8157374</v>
      </c>
      <c r="G1827" s="403" t="s">
        <v>17853</v>
      </c>
      <c r="H1827" s="170" t="s">
        <v>2597</v>
      </c>
      <c r="I1827" s="170" t="s">
        <v>2589</v>
      </c>
      <c r="J1827" s="155" t="s">
        <v>2597</v>
      </c>
      <c r="K1827" s="170">
        <v>1</v>
      </c>
      <c r="L1827" s="170">
        <v>12</v>
      </c>
      <c r="M1827" s="402">
        <v>62905.08</v>
      </c>
      <c r="N1827" s="170">
        <v>1</v>
      </c>
      <c r="O1827" s="170">
        <v>6</v>
      </c>
      <c r="P1827" s="402">
        <v>31306.799999999996</v>
      </c>
    </row>
    <row r="1828" spans="1:16" ht="22.5" x14ac:dyDescent="0.2">
      <c r="A1828" s="406" t="s">
        <v>17736</v>
      </c>
      <c r="B1828" s="406" t="s">
        <v>2595</v>
      </c>
      <c r="C1828" s="170" t="s">
        <v>2594</v>
      </c>
      <c r="D1828" s="405" t="s">
        <v>17852</v>
      </c>
      <c r="E1828" s="404">
        <v>9000</v>
      </c>
      <c r="F1828" s="434">
        <v>16723498</v>
      </c>
      <c r="G1828" s="403" t="s">
        <v>17851</v>
      </c>
      <c r="H1828" s="170" t="s">
        <v>3033</v>
      </c>
      <c r="I1828" s="170" t="s">
        <v>2602</v>
      </c>
      <c r="J1828" s="155" t="s">
        <v>3033</v>
      </c>
      <c r="K1828" s="170">
        <v>1</v>
      </c>
      <c r="L1828" s="170">
        <v>12</v>
      </c>
      <c r="M1828" s="402">
        <v>110884.81</v>
      </c>
      <c r="N1828" s="170">
        <v>1</v>
      </c>
      <c r="O1828" s="170">
        <v>6</v>
      </c>
      <c r="P1828" s="402">
        <v>55306.8</v>
      </c>
    </row>
    <row r="1829" spans="1:16" ht="22.5" x14ac:dyDescent="0.2">
      <c r="A1829" s="406" t="s">
        <v>17736</v>
      </c>
      <c r="B1829" s="406" t="s">
        <v>2595</v>
      </c>
      <c r="C1829" s="170" t="s">
        <v>2594</v>
      </c>
      <c r="D1829" s="405" t="s">
        <v>17850</v>
      </c>
      <c r="E1829" s="404">
        <v>3000</v>
      </c>
      <c r="F1829" s="434">
        <v>32845209</v>
      </c>
      <c r="G1829" s="403" t="s">
        <v>17849</v>
      </c>
      <c r="H1829" s="170" t="s">
        <v>3322</v>
      </c>
      <c r="I1829" s="170" t="s">
        <v>17747</v>
      </c>
      <c r="J1829" s="155" t="s">
        <v>3322</v>
      </c>
      <c r="K1829" s="170">
        <v>1</v>
      </c>
      <c r="L1829" s="170">
        <v>12</v>
      </c>
      <c r="M1829" s="402">
        <v>38967.300000000003</v>
      </c>
      <c r="N1829" s="170">
        <v>1</v>
      </c>
      <c r="O1829" s="170">
        <v>6</v>
      </c>
      <c r="P1829" s="402">
        <v>19306.8</v>
      </c>
    </row>
    <row r="1830" spans="1:16" ht="22.5" x14ac:dyDescent="0.2">
      <c r="A1830" s="406" t="s">
        <v>17736</v>
      </c>
      <c r="B1830" s="406" t="s">
        <v>2595</v>
      </c>
      <c r="C1830" s="170" t="s">
        <v>2594</v>
      </c>
      <c r="D1830" s="405" t="s">
        <v>17848</v>
      </c>
      <c r="E1830" s="404">
        <v>10000</v>
      </c>
      <c r="F1830" s="434">
        <v>20728511</v>
      </c>
      <c r="G1830" s="403" t="s">
        <v>17847</v>
      </c>
      <c r="H1830" s="170" t="s">
        <v>17846</v>
      </c>
      <c r="I1830" s="170" t="s">
        <v>2602</v>
      </c>
      <c r="J1830" s="155" t="s">
        <v>17846</v>
      </c>
      <c r="K1830" s="170">
        <v>1</v>
      </c>
      <c r="L1830" s="170">
        <v>12</v>
      </c>
      <c r="M1830" s="402">
        <v>138708.72</v>
      </c>
      <c r="N1830" s="170">
        <v>1</v>
      </c>
      <c r="O1830" s="170">
        <v>6</v>
      </c>
      <c r="P1830" s="402">
        <v>61306.8</v>
      </c>
    </row>
    <row r="1831" spans="1:16" ht="22.5" x14ac:dyDescent="0.2">
      <c r="A1831" s="406" t="s">
        <v>17736</v>
      </c>
      <c r="B1831" s="406" t="s">
        <v>2595</v>
      </c>
      <c r="C1831" s="170" t="s">
        <v>2594</v>
      </c>
      <c r="D1831" s="405" t="s">
        <v>17845</v>
      </c>
      <c r="E1831" s="404">
        <v>9000</v>
      </c>
      <c r="F1831" s="434">
        <v>42294945</v>
      </c>
      <c r="G1831" s="403" t="s">
        <v>17844</v>
      </c>
      <c r="H1831" s="170" t="s">
        <v>2597</v>
      </c>
      <c r="I1831" s="170" t="s">
        <v>2602</v>
      </c>
      <c r="J1831" s="155" t="s">
        <v>2597</v>
      </c>
      <c r="K1831" s="170">
        <v>1</v>
      </c>
      <c r="L1831" s="170">
        <v>12</v>
      </c>
      <c r="M1831" s="402">
        <v>110989.8</v>
      </c>
      <c r="N1831" s="170">
        <v>1</v>
      </c>
      <c r="O1831" s="170">
        <v>6</v>
      </c>
      <c r="P1831" s="402">
        <v>55306.8</v>
      </c>
    </row>
    <row r="1832" spans="1:16" ht="22.5" x14ac:dyDescent="0.2">
      <c r="A1832" s="406" t="s">
        <v>17736</v>
      </c>
      <c r="B1832" s="406" t="s">
        <v>2595</v>
      </c>
      <c r="C1832" s="170" t="s">
        <v>2594</v>
      </c>
      <c r="D1832" s="405" t="s">
        <v>17843</v>
      </c>
      <c r="E1832" s="404">
        <v>5000</v>
      </c>
      <c r="F1832" s="434">
        <v>80234440</v>
      </c>
      <c r="G1832" s="403" t="s">
        <v>17842</v>
      </c>
      <c r="H1832" s="170" t="s">
        <v>2753</v>
      </c>
      <c r="I1832" s="170" t="s">
        <v>2602</v>
      </c>
      <c r="J1832" s="155" t="s">
        <v>2753</v>
      </c>
      <c r="K1832" s="170">
        <v>1</v>
      </c>
      <c r="L1832" s="170">
        <v>2</v>
      </c>
      <c r="M1832" s="402">
        <v>7674.15</v>
      </c>
      <c r="N1832" s="170">
        <v>1</v>
      </c>
      <c r="O1832" s="170">
        <v>4</v>
      </c>
      <c r="P1832" s="402">
        <v>20704.53</v>
      </c>
    </row>
    <row r="1833" spans="1:16" ht="22.5" x14ac:dyDescent="0.2">
      <c r="A1833" s="406" t="s">
        <v>17736</v>
      </c>
      <c r="B1833" s="406" t="s">
        <v>2595</v>
      </c>
      <c r="C1833" s="170" t="s">
        <v>2594</v>
      </c>
      <c r="D1833" s="405" t="s">
        <v>17841</v>
      </c>
      <c r="E1833" s="404">
        <v>10000</v>
      </c>
      <c r="F1833" s="434">
        <v>44780763</v>
      </c>
      <c r="G1833" s="403" t="s">
        <v>17840</v>
      </c>
      <c r="H1833" s="170" t="s">
        <v>2661</v>
      </c>
      <c r="I1833" s="170" t="s">
        <v>2602</v>
      </c>
      <c r="J1833" s="155" t="s">
        <v>2661</v>
      </c>
      <c r="K1833" s="170">
        <v>1</v>
      </c>
      <c r="L1833" s="170">
        <v>12</v>
      </c>
      <c r="M1833" s="402">
        <v>122941.88</v>
      </c>
      <c r="N1833" s="170">
        <v>1</v>
      </c>
      <c r="O1833" s="170">
        <v>6</v>
      </c>
      <c r="P1833" s="402">
        <v>61306.8</v>
      </c>
    </row>
    <row r="1834" spans="1:16" ht="22.5" x14ac:dyDescent="0.2">
      <c r="A1834" s="406" t="s">
        <v>17736</v>
      </c>
      <c r="B1834" s="406" t="s">
        <v>2595</v>
      </c>
      <c r="C1834" s="170" t="s">
        <v>2594</v>
      </c>
      <c r="D1834" s="405" t="s">
        <v>17839</v>
      </c>
      <c r="E1834" s="404">
        <v>11000</v>
      </c>
      <c r="F1834" s="434">
        <v>41954909</v>
      </c>
      <c r="G1834" s="403" t="s">
        <v>17838</v>
      </c>
      <c r="H1834" s="170" t="s">
        <v>17837</v>
      </c>
      <c r="I1834" s="170" t="s">
        <v>2602</v>
      </c>
      <c r="J1834" s="155" t="s">
        <v>17837</v>
      </c>
      <c r="K1834" s="170">
        <v>1</v>
      </c>
      <c r="L1834" s="170">
        <v>1</v>
      </c>
      <c r="M1834" s="402">
        <v>13086.15</v>
      </c>
      <c r="N1834" s="170">
        <v>1</v>
      </c>
      <c r="O1834" s="170">
        <v>6</v>
      </c>
      <c r="P1834" s="402">
        <v>67306.8</v>
      </c>
    </row>
    <row r="1835" spans="1:16" ht="22.5" x14ac:dyDescent="0.2">
      <c r="A1835" s="406" t="s">
        <v>17736</v>
      </c>
      <c r="B1835" s="406" t="s">
        <v>2595</v>
      </c>
      <c r="C1835" s="170" t="s">
        <v>2594</v>
      </c>
      <c r="D1835" s="405" t="s">
        <v>17836</v>
      </c>
      <c r="E1835" s="404">
        <v>5500</v>
      </c>
      <c r="F1835" s="434">
        <v>6158676</v>
      </c>
      <c r="G1835" s="403" t="s">
        <v>17835</v>
      </c>
      <c r="H1835" s="170" t="s">
        <v>17834</v>
      </c>
      <c r="I1835" s="170" t="s">
        <v>2602</v>
      </c>
      <c r="J1835" s="155" t="s">
        <v>17834</v>
      </c>
      <c r="K1835" s="170">
        <v>1</v>
      </c>
      <c r="L1835" s="170">
        <v>12</v>
      </c>
      <c r="M1835" s="402">
        <v>68909.61</v>
      </c>
      <c r="N1835" s="170">
        <v>1</v>
      </c>
      <c r="O1835" s="170">
        <v>6</v>
      </c>
      <c r="P1835" s="402">
        <v>34306.800000000003</v>
      </c>
    </row>
    <row r="1836" spans="1:16" ht="22.5" x14ac:dyDescent="0.2">
      <c r="A1836" s="406" t="s">
        <v>17736</v>
      </c>
      <c r="B1836" s="406" t="s">
        <v>2595</v>
      </c>
      <c r="C1836" s="170" t="s">
        <v>2594</v>
      </c>
      <c r="D1836" s="405" t="s">
        <v>17833</v>
      </c>
      <c r="E1836" s="404">
        <v>9000</v>
      </c>
      <c r="F1836" s="434">
        <v>42762559</v>
      </c>
      <c r="G1836" s="403" t="s">
        <v>17832</v>
      </c>
      <c r="H1836" s="170" t="s">
        <v>2627</v>
      </c>
      <c r="I1836" s="170" t="s">
        <v>2602</v>
      </c>
      <c r="J1836" s="155" t="s">
        <v>2627</v>
      </c>
      <c r="K1836" s="170">
        <v>1</v>
      </c>
      <c r="L1836" s="170">
        <v>12</v>
      </c>
      <c r="M1836" s="402">
        <v>105704.85</v>
      </c>
      <c r="N1836" s="170">
        <v>1</v>
      </c>
      <c r="O1836" s="170">
        <v>6</v>
      </c>
      <c r="P1836" s="402">
        <v>55306.8</v>
      </c>
    </row>
    <row r="1837" spans="1:16" ht="22.5" x14ac:dyDescent="0.2">
      <c r="A1837" s="406" t="s">
        <v>17736</v>
      </c>
      <c r="B1837" s="406" t="s">
        <v>2595</v>
      </c>
      <c r="C1837" s="170" t="s">
        <v>2594</v>
      </c>
      <c r="D1837" s="405" t="s">
        <v>17831</v>
      </c>
      <c r="E1837" s="404">
        <v>7000</v>
      </c>
      <c r="F1837" s="434">
        <v>31037607</v>
      </c>
      <c r="G1837" s="403" t="s">
        <v>17830</v>
      </c>
      <c r="H1837" s="170" t="s">
        <v>2627</v>
      </c>
      <c r="I1837" s="170" t="s">
        <v>2602</v>
      </c>
      <c r="J1837" s="155" t="s">
        <v>2627</v>
      </c>
      <c r="K1837" s="170">
        <v>1</v>
      </c>
      <c r="L1837" s="170">
        <v>12</v>
      </c>
      <c r="M1837" s="402">
        <v>86989.8</v>
      </c>
      <c r="N1837" s="170">
        <v>1</v>
      </c>
      <c r="O1837" s="170">
        <v>6</v>
      </c>
      <c r="P1837" s="402">
        <v>43306.8</v>
      </c>
    </row>
    <row r="1838" spans="1:16" ht="22.5" x14ac:dyDescent="0.2">
      <c r="A1838" s="406" t="s">
        <v>17736</v>
      </c>
      <c r="B1838" s="406" t="s">
        <v>2595</v>
      </c>
      <c r="C1838" s="170" t="s">
        <v>2594</v>
      </c>
      <c r="D1838" s="405" t="s">
        <v>17829</v>
      </c>
      <c r="E1838" s="404">
        <v>7000</v>
      </c>
      <c r="F1838" s="434">
        <v>23951337</v>
      </c>
      <c r="G1838" s="403" t="s">
        <v>17828</v>
      </c>
      <c r="H1838" s="170" t="s">
        <v>6299</v>
      </c>
      <c r="I1838" s="170" t="s">
        <v>2602</v>
      </c>
      <c r="J1838" s="155" t="s">
        <v>6299</v>
      </c>
      <c r="K1838" s="170">
        <v>1</v>
      </c>
      <c r="L1838" s="170">
        <v>4</v>
      </c>
      <c r="M1838" s="402">
        <v>27744.67</v>
      </c>
      <c r="N1838" s="170"/>
      <c r="O1838" s="402">
        <v>0</v>
      </c>
      <c r="P1838" s="402"/>
    </row>
    <row r="1839" spans="1:16" ht="22.5" x14ac:dyDescent="0.2">
      <c r="A1839" s="406" t="s">
        <v>17736</v>
      </c>
      <c r="B1839" s="406" t="s">
        <v>2595</v>
      </c>
      <c r="C1839" s="170" t="s">
        <v>2594</v>
      </c>
      <c r="D1839" s="405" t="s">
        <v>17827</v>
      </c>
      <c r="E1839" s="404">
        <v>15600</v>
      </c>
      <c r="F1839" s="434">
        <v>40487931</v>
      </c>
      <c r="G1839" s="403" t="s">
        <v>17826</v>
      </c>
      <c r="H1839" s="170" t="s">
        <v>4810</v>
      </c>
      <c r="I1839" s="170" t="s">
        <v>2602</v>
      </c>
      <c r="J1839" s="155" t="s">
        <v>4810</v>
      </c>
      <c r="K1839" s="170">
        <v>1</v>
      </c>
      <c r="L1839" s="170">
        <v>0</v>
      </c>
      <c r="M1839" s="402">
        <v>5374.15</v>
      </c>
      <c r="N1839" s="170">
        <v>1</v>
      </c>
      <c r="O1839" s="170">
        <v>0</v>
      </c>
      <c r="P1839" s="402">
        <v>3857.8</v>
      </c>
    </row>
    <row r="1840" spans="1:16" ht="22.5" x14ac:dyDescent="0.2">
      <c r="A1840" s="406" t="s">
        <v>17736</v>
      </c>
      <c r="B1840" s="406" t="s">
        <v>2595</v>
      </c>
      <c r="C1840" s="170" t="s">
        <v>2594</v>
      </c>
      <c r="D1840" s="405" t="s">
        <v>17825</v>
      </c>
      <c r="E1840" s="404">
        <v>5300</v>
      </c>
      <c r="F1840" s="434">
        <v>21405500</v>
      </c>
      <c r="G1840" s="403" t="s">
        <v>17824</v>
      </c>
      <c r="H1840" s="170" t="s">
        <v>2753</v>
      </c>
      <c r="I1840" s="170" t="s">
        <v>2602</v>
      </c>
      <c r="J1840" s="155" t="s">
        <v>2753</v>
      </c>
      <c r="K1840" s="170">
        <v>1</v>
      </c>
      <c r="L1840" s="170">
        <v>12</v>
      </c>
      <c r="M1840" s="402">
        <v>66589.8</v>
      </c>
      <c r="N1840" s="170">
        <v>1</v>
      </c>
      <c r="O1840" s="170">
        <v>6</v>
      </c>
      <c r="P1840" s="402">
        <v>33106.800000000003</v>
      </c>
    </row>
    <row r="1841" spans="1:16" ht="22.5" x14ac:dyDescent="0.2">
      <c r="A1841" s="406" t="s">
        <v>17736</v>
      </c>
      <c r="B1841" s="406" t="s">
        <v>2595</v>
      </c>
      <c r="C1841" s="170" t="s">
        <v>2594</v>
      </c>
      <c r="D1841" s="405" t="s">
        <v>17794</v>
      </c>
      <c r="E1841" s="404">
        <v>2200</v>
      </c>
      <c r="F1841" s="434">
        <v>72474635</v>
      </c>
      <c r="G1841" s="403" t="s">
        <v>17823</v>
      </c>
      <c r="H1841" s="170" t="s">
        <v>3215</v>
      </c>
      <c r="I1841" s="170" t="s">
        <v>17747</v>
      </c>
      <c r="J1841" s="155" t="s">
        <v>3215</v>
      </c>
      <c r="K1841" s="170">
        <v>1</v>
      </c>
      <c r="L1841" s="170">
        <v>12</v>
      </c>
      <c r="M1841" s="402">
        <v>29223.25</v>
      </c>
      <c r="N1841" s="170">
        <v>1</v>
      </c>
      <c r="O1841" s="170">
        <v>6</v>
      </c>
      <c r="P1841" s="402">
        <v>14113.9</v>
      </c>
    </row>
    <row r="1842" spans="1:16" ht="22.5" x14ac:dyDescent="0.2">
      <c r="A1842" s="406" t="s">
        <v>17736</v>
      </c>
      <c r="B1842" s="406" t="s">
        <v>2595</v>
      </c>
      <c r="C1842" s="170" t="s">
        <v>2594</v>
      </c>
      <c r="D1842" s="405" t="s">
        <v>17822</v>
      </c>
      <c r="E1842" s="404">
        <v>6000</v>
      </c>
      <c r="F1842" s="434">
        <v>45516207</v>
      </c>
      <c r="G1842" s="403" t="s">
        <v>17821</v>
      </c>
      <c r="H1842" s="170" t="s">
        <v>17820</v>
      </c>
      <c r="I1842" s="155" t="s">
        <v>6183</v>
      </c>
      <c r="J1842" s="155" t="s">
        <v>17820</v>
      </c>
      <c r="K1842" s="170">
        <v>1</v>
      </c>
      <c r="L1842" s="170">
        <v>1</v>
      </c>
      <c r="M1842" s="402">
        <v>8188.16</v>
      </c>
      <c r="N1842" s="170"/>
      <c r="O1842" s="402">
        <v>0</v>
      </c>
      <c r="P1842" s="402"/>
    </row>
    <row r="1843" spans="1:16" ht="22.5" x14ac:dyDescent="0.2">
      <c r="A1843" s="406" t="s">
        <v>17736</v>
      </c>
      <c r="B1843" s="406" t="s">
        <v>2595</v>
      </c>
      <c r="C1843" s="170" t="s">
        <v>2594</v>
      </c>
      <c r="D1843" s="405" t="s">
        <v>17819</v>
      </c>
      <c r="E1843" s="404">
        <v>12000</v>
      </c>
      <c r="F1843" s="434">
        <v>41727945</v>
      </c>
      <c r="G1843" s="403" t="s">
        <v>17818</v>
      </c>
      <c r="H1843" s="170" t="s">
        <v>2627</v>
      </c>
      <c r="I1843" s="170" t="s">
        <v>2602</v>
      </c>
      <c r="J1843" s="155" t="s">
        <v>2627</v>
      </c>
      <c r="K1843" s="170">
        <v>1</v>
      </c>
      <c r="L1843" s="170">
        <v>3</v>
      </c>
      <c r="M1843" s="402">
        <v>37022.449999999997</v>
      </c>
      <c r="N1843" s="170">
        <v>1</v>
      </c>
      <c r="O1843" s="170">
        <v>6</v>
      </c>
      <c r="P1843" s="402">
        <v>73306.8</v>
      </c>
    </row>
    <row r="1844" spans="1:16" ht="22.5" x14ac:dyDescent="0.2">
      <c r="A1844" s="406" t="s">
        <v>17736</v>
      </c>
      <c r="B1844" s="406" t="s">
        <v>2595</v>
      </c>
      <c r="C1844" s="170" t="s">
        <v>2594</v>
      </c>
      <c r="D1844" s="405" t="s">
        <v>17817</v>
      </c>
      <c r="E1844" s="404">
        <v>10000</v>
      </c>
      <c r="F1844" s="434">
        <v>8982468</v>
      </c>
      <c r="G1844" s="403" t="s">
        <v>17816</v>
      </c>
      <c r="H1844" s="170" t="s">
        <v>17815</v>
      </c>
      <c r="I1844" s="170" t="s">
        <v>2602</v>
      </c>
      <c r="J1844" s="155" t="s">
        <v>17815</v>
      </c>
      <c r="K1844" s="170">
        <v>1</v>
      </c>
      <c r="L1844" s="170">
        <v>10</v>
      </c>
      <c r="M1844" s="402">
        <v>101780.64</v>
      </c>
      <c r="N1844" s="170">
        <v>1</v>
      </c>
      <c r="O1844" s="170">
        <v>6</v>
      </c>
      <c r="P1844" s="402">
        <v>61306.8</v>
      </c>
    </row>
    <row r="1845" spans="1:16" ht="22.5" x14ac:dyDescent="0.2">
      <c r="A1845" s="406" t="s">
        <v>17736</v>
      </c>
      <c r="B1845" s="406" t="s">
        <v>2595</v>
      </c>
      <c r="C1845" s="170" t="s">
        <v>2594</v>
      </c>
      <c r="D1845" s="405" t="s">
        <v>17814</v>
      </c>
      <c r="E1845" s="404">
        <v>15600</v>
      </c>
      <c r="F1845" s="434">
        <v>41317180</v>
      </c>
      <c r="G1845" s="403" t="s">
        <v>17813</v>
      </c>
      <c r="H1845" s="170" t="s">
        <v>3567</v>
      </c>
      <c r="I1845" s="155" t="s">
        <v>6183</v>
      </c>
      <c r="J1845" s="155" t="s">
        <v>3567</v>
      </c>
      <c r="K1845" s="170">
        <v>1</v>
      </c>
      <c r="L1845" s="170">
        <v>0</v>
      </c>
      <c r="M1845" s="402">
        <v>4334.1499999999996</v>
      </c>
      <c r="N1845" s="170">
        <v>1</v>
      </c>
      <c r="O1845" s="170">
        <v>1</v>
      </c>
      <c r="P1845" s="402">
        <v>15817.8</v>
      </c>
    </row>
    <row r="1846" spans="1:16" ht="22.5" x14ac:dyDescent="0.2">
      <c r="A1846" s="406" t="s">
        <v>17736</v>
      </c>
      <c r="B1846" s="406" t="s">
        <v>2595</v>
      </c>
      <c r="C1846" s="170" t="s">
        <v>2594</v>
      </c>
      <c r="D1846" s="405" t="s">
        <v>17812</v>
      </c>
      <c r="E1846" s="404">
        <v>9000</v>
      </c>
      <c r="F1846" s="434">
        <v>45427917</v>
      </c>
      <c r="G1846" s="403" t="s">
        <v>17811</v>
      </c>
      <c r="H1846" s="170" t="s">
        <v>17810</v>
      </c>
      <c r="I1846" s="170" t="s">
        <v>2602</v>
      </c>
      <c r="J1846" s="155" t="s">
        <v>17810</v>
      </c>
      <c r="K1846" s="170">
        <v>1</v>
      </c>
      <c r="L1846" s="170">
        <v>3</v>
      </c>
      <c r="M1846" s="402">
        <v>28022.45</v>
      </c>
      <c r="N1846" s="170">
        <v>1</v>
      </c>
      <c r="O1846" s="170">
        <v>6</v>
      </c>
      <c r="P1846" s="402">
        <v>55306.8</v>
      </c>
    </row>
    <row r="1847" spans="1:16" ht="22.5" x14ac:dyDescent="0.2">
      <c r="A1847" s="406" t="s">
        <v>17736</v>
      </c>
      <c r="B1847" s="406" t="s">
        <v>2595</v>
      </c>
      <c r="C1847" s="170" t="s">
        <v>2594</v>
      </c>
      <c r="D1847" s="405" t="s">
        <v>17809</v>
      </c>
      <c r="E1847" s="404">
        <v>5000</v>
      </c>
      <c r="F1847" s="434">
        <v>42803662</v>
      </c>
      <c r="G1847" s="403" t="s">
        <v>17808</v>
      </c>
      <c r="H1847" s="170" t="s">
        <v>2753</v>
      </c>
      <c r="I1847" s="170" t="s">
        <v>2602</v>
      </c>
      <c r="J1847" s="155" t="s">
        <v>2753</v>
      </c>
      <c r="K1847" s="170">
        <v>1</v>
      </c>
      <c r="L1847" s="170">
        <v>12</v>
      </c>
      <c r="M1847" s="402">
        <v>62975.91</v>
      </c>
      <c r="N1847" s="170">
        <v>1</v>
      </c>
      <c r="O1847" s="170">
        <v>6</v>
      </c>
      <c r="P1847" s="402">
        <v>31306.799999999996</v>
      </c>
    </row>
    <row r="1848" spans="1:16" ht="22.5" x14ac:dyDescent="0.2">
      <c r="A1848" s="406" t="s">
        <v>17736</v>
      </c>
      <c r="B1848" s="406" t="s">
        <v>2595</v>
      </c>
      <c r="C1848" s="170" t="s">
        <v>2594</v>
      </c>
      <c r="D1848" s="405" t="s">
        <v>17807</v>
      </c>
      <c r="E1848" s="404">
        <v>6500</v>
      </c>
      <c r="F1848" s="434">
        <v>9985322</v>
      </c>
      <c r="G1848" s="403" t="s">
        <v>17806</v>
      </c>
      <c r="H1848" s="170" t="s">
        <v>2753</v>
      </c>
      <c r="I1848" s="170" t="s">
        <v>2602</v>
      </c>
      <c r="J1848" s="155" t="s">
        <v>2753</v>
      </c>
      <c r="K1848" s="170">
        <v>1</v>
      </c>
      <c r="L1848" s="170">
        <v>12</v>
      </c>
      <c r="M1848" s="402">
        <v>80989.8</v>
      </c>
      <c r="N1848" s="170">
        <v>1</v>
      </c>
      <c r="O1848" s="170">
        <v>6</v>
      </c>
      <c r="P1848" s="402">
        <v>40306.800000000003</v>
      </c>
    </row>
    <row r="1849" spans="1:16" ht="22.5" x14ac:dyDescent="0.2">
      <c r="A1849" s="406" t="s">
        <v>17736</v>
      </c>
      <c r="B1849" s="406" t="s">
        <v>2595</v>
      </c>
      <c r="C1849" s="170" t="s">
        <v>2594</v>
      </c>
      <c r="D1849" s="405" t="s">
        <v>17805</v>
      </c>
      <c r="E1849" s="404">
        <v>7000</v>
      </c>
      <c r="F1849" s="434">
        <v>40470133</v>
      </c>
      <c r="G1849" s="403" t="s">
        <v>17804</v>
      </c>
      <c r="H1849" s="170" t="s">
        <v>2673</v>
      </c>
      <c r="I1849" s="170" t="s">
        <v>2602</v>
      </c>
      <c r="J1849" s="155" t="s">
        <v>2673</v>
      </c>
      <c r="K1849" s="170">
        <v>1</v>
      </c>
      <c r="L1849" s="170">
        <v>12</v>
      </c>
      <c r="M1849" s="402">
        <v>85989.41</v>
      </c>
      <c r="N1849" s="170">
        <v>1</v>
      </c>
      <c r="O1849" s="170">
        <v>6</v>
      </c>
      <c r="P1849" s="402">
        <v>43306.8</v>
      </c>
    </row>
    <row r="1850" spans="1:16" ht="22.5" x14ac:dyDescent="0.2">
      <c r="A1850" s="406" t="s">
        <v>17736</v>
      </c>
      <c r="B1850" s="406" t="s">
        <v>2595</v>
      </c>
      <c r="C1850" s="170" t="s">
        <v>2594</v>
      </c>
      <c r="D1850" s="405" t="s">
        <v>17803</v>
      </c>
      <c r="E1850" s="404">
        <v>15600</v>
      </c>
      <c r="F1850" s="434">
        <v>43055066</v>
      </c>
      <c r="G1850" s="403" t="s">
        <v>17802</v>
      </c>
      <c r="H1850" s="170" t="s">
        <v>3567</v>
      </c>
      <c r="I1850" s="155" t="s">
        <v>6183</v>
      </c>
      <c r="J1850" s="155" t="s">
        <v>3567</v>
      </c>
      <c r="K1850" s="170">
        <v>1</v>
      </c>
      <c r="L1850" s="170">
        <v>3</v>
      </c>
      <c r="M1850" s="402">
        <v>39562.82</v>
      </c>
      <c r="N1850" s="170"/>
      <c r="O1850" s="402">
        <v>0</v>
      </c>
      <c r="P1850" s="402"/>
    </row>
    <row r="1851" spans="1:16" ht="22.5" x14ac:dyDescent="0.2">
      <c r="A1851" s="406" t="s">
        <v>17736</v>
      </c>
      <c r="B1851" s="406" t="s">
        <v>2595</v>
      </c>
      <c r="C1851" s="170" t="s">
        <v>2594</v>
      </c>
      <c r="D1851" s="405" t="s">
        <v>17801</v>
      </c>
      <c r="E1851" s="404">
        <v>7000</v>
      </c>
      <c r="F1851" s="434">
        <v>418214</v>
      </c>
      <c r="G1851" s="403" t="s">
        <v>17800</v>
      </c>
      <c r="H1851" s="170" t="s">
        <v>2627</v>
      </c>
      <c r="I1851" s="170" t="s">
        <v>2602</v>
      </c>
      <c r="J1851" s="155" t="s">
        <v>2627</v>
      </c>
      <c r="K1851" s="170">
        <v>1</v>
      </c>
      <c r="L1851" s="170">
        <v>12</v>
      </c>
      <c r="M1851" s="402">
        <v>86808.97</v>
      </c>
      <c r="N1851" s="170">
        <v>1</v>
      </c>
      <c r="O1851" s="170">
        <v>6</v>
      </c>
      <c r="P1851" s="402">
        <v>43306.8</v>
      </c>
    </row>
    <row r="1852" spans="1:16" ht="22.5" x14ac:dyDescent="0.2">
      <c r="A1852" s="406" t="s">
        <v>17736</v>
      </c>
      <c r="B1852" s="406" t="s">
        <v>2595</v>
      </c>
      <c r="C1852" s="170" t="s">
        <v>2594</v>
      </c>
      <c r="D1852" s="405" t="s">
        <v>17799</v>
      </c>
      <c r="E1852" s="404">
        <v>5300</v>
      </c>
      <c r="F1852" s="434">
        <v>42924324</v>
      </c>
      <c r="G1852" s="403" t="s">
        <v>17798</v>
      </c>
      <c r="H1852" s="170" t="s">
        <v>2753</v>
      </c>
      <c r="I1852" s="170" t="s">
        <v>2602</v>
      </c>
      <c r="J1852" s="155" t="s">
        <v>2753</v>
      </c>
      <c r="K1852" s="170">
        <v>1</v>
      </c>
      <c r="L1852" s="170">
        <v>12</v>
      </c>
      <c r="M1852" s="402">
        <v>66589.8</v>
      </c>
      <c r="N1852" s="170">
        <v>1</v>
      </c>
      <c r="O1852" s="170">
        <v>6</v>
      </c>
      <c r="P1852" s="402">
        <v>33106.800000000003</v>
      </c>
    </row>
    <row r="1853" spans="1:16" ht="22.5" x14ac:dyDescent="0.2">
      <c r="A1853" s="406" t="s">
        <v>17736</v>
      </c>
      <c r="B1853" s="406" t="s">
        <v>2595</v>
      </c>
      <c r="C1853" s="170" t="s">
        <v>2594</v>
      </c>
      <c r="D1853" s="405" t="s">
        <v>17797</v>
      </c>
      <c r="E1853" s="404">
        <v>15600</v>
      </c>
      <c r="F1853" s="434">
        <v>41640973</v>
      </c>
      <c r="G1853" s="403" t="s">
        <v>17796</v>
      </c>
      <c r="H1853" s="170" t="s">
        <v>17795</v>
      </c>
      <c r="I1853" s="170" t="s">
        <v>2589</v>
      </c>
      <c r="J1853" s="155" t="s">
        <v>17795</v>
      </c>
      <c r="K1853" s="170">
        <v>1</v>
      </c>
      <c r="L1853" s="170">
        <v>11</v>
      </c>
      <c r="M1853" s="402">
        <v>178749.8</v>
      </c>
      <c r="N1853" s="170">
        <v>1</v>
      </c>
      <c r="O1853" s="170">
        <v>6</v>
      </c>
      <c r="P1853" s="402">
        <v>94906.800000000017</v>
      </c>
    </row>
    <row r="1854" spans="1:16" ht="22.5" x14ac:dyDescent="0.2">
      <c r="A1854" s="406" t="s">
        <v>17736</v>
      </c>
      <c r="B1854" s="406" t="s">
        <v>2595</v>
      </c>
      <c r="C1854" s="170" t="s">
        <v>2594</v>
      </c>
      <c r="D1854" s="405" t="s">
        <v>17794</v>
      </c>
      <c r="E1854" s="404">
        <v>2200</v>
      </c>
      <c r="F1854" s="434">
        <v>42434493</v>
      </c>
      <c r="G1854" s="403" t="s">
        <v>17793</v>
      </c>
      <c r="H1854" s="170" t="s">
        <v>2892</v>
      </c>
      <c r="I1854" s="170" t="s">
        <v>17733</v>
      </c>
      <c r="J1854" s="155" t="s">
        <v>2892</v>
      </c>
      <c r="K1854" s="170">
        <v>1</v>
      </c>
      <c r="L1854" s="170">
        <v>12</v>
      </c>
      <c r="M1854" s="402">
        <v>29361.98</v>
      </c>
      <c r="N1854" s="170">
        <v>1</v>
      </c>
      <c r="O1854" s="170">
        <v>6</v>
      </c>
      <c r="P1854" s="402">
        <v>14388</v>
      </c>
    </row>
    <row r="1855" spans="1:16" ht="22.5" x14ac:dyDescent="0.2">
      <c r="A1855" s="406" t="s">
        <v>17736</v>
      </c>
      <c r="B1855" s="406" t="s">
        <v>2595</v>
      </c>
      <c r="C1855" s="170" t="s">
        <v>2594</v>
      </c>
      <c r="D1855" s="405" t="s">
        <v>17792</v>
      </c>
      <c r="E1855" s="404">
        <v>5000</v>
      </c>
      <c r="F1855" s="434">
        <v>32044011</v>
      </c>
      <c r="G1855" s="403" t="s">
        <v>17791</v>
      </c>
      <c r="H1855" s="170" t="s">
        <v>2753</v>
      </c>
      <c r="I1855" s="170" t="s">
        <v>2602</v>
      </c>
      <c r="J1855" s="155" t="s">
        <v>2753</v>
      </c>
      <c r="K1855" s="170">
        <v>1</v>
      </c>
      <c r="L1855" s="170">
        <v>12</v>
      </c>
      <c r="M1855" s="402">
        <v>62983.55</v>
      </c>
      <c r="N1855" s="170">
        <v>1</v>
      </c>
      <c r="O1855" s="170">
        <v>6</v>
      </c>
      <c r="P1855" s="402">
        <v>31306.799999999996</v>
      </c>
    </row>
    <row r="1856" spans="1:16" ht="22.5" x14ac:dyDescent="0.2">
      <c r="A1856" s="406" t="s">
        <v>17736</v>
      </c>
      <c r="B1856" s="406" t="s">
        <v>2595</v>
      </c>
      <c r="C1856" s="170" t="s">
        <v>2594</v>
      </c>
      <c r="D1856" s="405" t="s">
        <v>17790</v>
      </c>
      <c r="E1856" s="404">
        <v>5500</v>
      </c>
      <c r="F1856" s="434">
        <v>10784258</v>
      </c>
      <c r="G1856" s="403" t="s">
        <v>17789</v>
      </c>
      <c r="H1856" s="170" t="s">
        <v>3451</v>
      </c>
      <c r="I1856" s="170" t="s">
        <v>2602</v>
      </c>
      <c r="J1856" s="155" t="s">
        <v>3451</v>
      </c>
      <c r="K1856" s="170"/>
      <c r="L1856" s="402">
        <v>0</v>
      </c>
      <c r="M1856" s="402"/>
      <c r="N1856" s="170">
        <v>1</v>
      </c>
      <c r="O1856" s="170">
        <v>6</v>
      </c>
      <c r="P1856" s="402">
        <v>33390.130000000005</v>
      </c>
    </row>
    <row r="1857" spans="1:16" ht="22.5" x14ac:dyDescent="0.2">
      <c r="A1857" s="406" t="s">
        <v>17736</v>
      </c>
      <c r="B1857" s="406" t="s">
        <v>2595</v>
      </c>
      <c r="C1857" s="170" t="s">
        <v>2594</v>
      </c>
      <c r="D1857" s="405" t="s">
        <v>17788</v>
      </c>
      <c r="E1857" s="404">
        <v>9000</v>
      </c>
      <c r="F1857" s="434">
        <v>40045720</v>
      </c>
      <c r="G1857" s="403" t="s">
        <v>17787</v>
      </c>
      <c r="H1857" s="170" t="s">
        <v>2627</v>
      </c>
      <c r="I1857" s="170" t="s">
        <v>2602</v>
      </c>
      <c r="J1857" s="155" t="s">
        <v>2627</v>
      </c>
      <c r="K1857" s="170">
        <v>1</v>
      </c>
      <c r="L1857" s="170">
        <v>12</v>
      </c>
      <c r="M1857" s="402">
        <v>110634.81</v>
      </c>
      <c r="N1857" s="170">
        <v>1</v>
      </c>
      <c r="O1857" s="170">
        <v>6</v>
      </c>
      <c r="P1857" s="402">
        <v>55306.8</v>
      </c>
    </row>
    <row r="1858" spans="1:16" ht="22.5" x14ac:dyDescent="0.2">
      <c r="A1858" s="406" t="s">
        <v>17736</v>
      </c>
      <c r="B1858" s="406" t="s">
        <v>2595</v>
      </c>
      <c r="C1858" s="170" t="s">
        <v>2594</v>
      </c>
      <c r="D1858" s="405" t="s">
        <v>4784</v>
      </c>
      <c r="E1858" s="404">
        <v>2500</v>
      </c>
      <c r="F1858" s="434">
        <v>47670596</v>
      </c>
      <c r="G1858" s="403" t="s">
        <v>17786</v>
      </c>
      <c r="H1858" s="170" t="s">
        <v>2897</v>
      </c>
      <c r="I1858" s="170" t="s">
        <v>2589</v>
      </c>
      <c r="J1858" s="155" t="s">
        <v>2897</v>
      </c>
      <c r="K1858" s="170">
        <v>1</v>
      </c>
      <c r="L1858" s="170">
        <v>12</v>
      </c>
      <c r="M1858" s="402">
        <v>32989.800000000003</v>
      </c>
      <c r="N1858" s="170">
        <v>1</v>
      </c>
      <c r="O1858" s="170">
        <v>6</v>
      </c>
      <c r="P1858" s="402">
        <v>16306.8</v>
      </c>
    </row>
    <row r="1859" spans="1:16" ht="22.5" x14ac:dyDescent="0.2">
      <c r="A1859" s="406" t="s">
        <v>17736</v>
      </c>
      <c r="B1859" s="406" t="s">
        <v>2595</v>
      </c>
      <c r="C1859" s="170" t="s">
        <v>2594</v>
      </c>
      <c r="D1859" s="405" t="s">
        <v>17785</v>
      </c>
      <c r="E1859" s="404">
        <v>3000</v>
      </c>
      <c r="F1859" s="434">
        <v>40493226</v>
      </c>
      <c r="G1859" s="403" t="s">
        <v>17784</v>
      </c>
      <c r="H1859" s="170" t="s">
        <v>2768</v>
      </c>
      <c r="I1859" s="170" t="s">
        <v>17747</v>
      </c>
      <c r="J1859" s="155" t="s">
        <v>2768</v>
      </c>
      <c r="K1859" s="170">
        <v>1</v>
      </c>
      <c r="L1859" s="170">
        <v>12</v>
      </c>
      <c r="M1859" s="402">
        <v>38989.800000000003</v>
      </c>
      <c r="N1859" s="170">
        <v>1</v>
      </c>
      <c r="O1859" s="170">
        <v>6</v>
      </c>
      <c r="P1859" s="402">
        <v>19306.8</v>
      </c>
    </row>
    <row r="1860" spans="1:16" ht="22.5" x14ac:dyDescent="0.2">
      <c r="A1860" s="406" t="s">
        <v>17736</v>
      </c>
      <c r="B1860" s="406" t="s">
        <v>2595</v>
      </c>
      <c r="C1860" s="170" t="s">
        <v>2594</v>
      </c>
      <c r="D1860" s="405" t="s">
        <v>17783</v>
      </c>
      <c r="E1860" s="404">
        <v>12000</v>
      </c>
      <c r="F1860" s="434">
        <v>41952671</v>
      </c>
      <c r="G1860" s="403" t="s">
        <v>17782</v>
      </c>
      <c r="H1860" s="170" t="s">
        <v>2661</v>
      </c>
      <c r="I1860" s="170" t="s">
        <v>2602</v>
      </c>
      <c r="J1860" s="155" t="s">
        <v>2661</v>
      </c>
      <c r="K1860" s="170">
        <v>1</v>
      </c>
      <c r="L1860" s="170">
        <v>12</v>
      </c>
      <c r="M1860" s="402">
        <v>146969.79999999999</v>
      </c>
      <c r="N1860" s="170">
        <v>1</v>
      </c>
      <c r="O1860" s="170">
        <v>6</v>
      </c>
      <c r="P1860" s="402">
        <v>73306.8</v>
      </c>
    </row>
    <row r="1861" spans="1:16" ht="22.5" x14ac:dyDescent="0.2">
      <c r="A1861" s="406" t="s">
        <v>17736</v>
      </c>
      <c r="B1861" s="406" t="s">
        <v>2595</v>
      </c>
      <c r="C1861" s="170" t="s">
        <v>2594</v>
      </c>
      <c r="D1861" s="405" t="s">
        <v>17781</v>
      </c>
      <c r="E1861" s="404">
        <v>9500</v>
      </c>
      <c r="F1861" s="434">
        <v>45078285</v>
      </c>
      <c r="G1861" s="403" t="s">
        <v>17780</v>
      </c>
      <c r="H1861" s="170" t="s">
        <v>2661</v>
      </c>
      <c r="I1861" s="170" t="s">
        <v>2602</v>
      </c>
      <c r="J1861" s="155" t="s">
        <v>2661</v>
      </c>
      <c r="K1861" s="170">
        <v>1</v>
      </c>
      <c r="L1861" s="170">
        <v>12</v>
      </c>
      <c r="M1861" s="402">
        <v>116595.97</v>
      </c>
      <c r="N1861" s="170">
        <v>1</v>
      </c>
      <c r="O1861" s="170">
        <v>6</v>
      </c>
      <c r="P1861" s="402">
        <v>58306.8</v>
      </c>
    </row>
    <row r="1862" spans="1:16" ht="22.5" x14ac:dyDescent="0.2">
      <c r="A1862" s="406" t="s">
        <v>17736</v>
      </c>
      <c r="B1862" s="406" t="s">
        <v>2595</v>
      </c>
      <c r="C1862" s="170" t="s">
        <v>2594</v>
      </c>
      <c r="D1862" s="405" t="s">
        <v>17779</v>
      </c>
      <c r="E1862" s="404">
        <v>7000</v>
      </c>
      <c r="F1862" s="434">
        <v>16792837</v>
      </c>
      <c r="G1862" s="403" t="s">
        <v>17778</v>
      </c>
      <c r="H1862" s="170" t="s">
        <v>2661</v>
      </c>
      <c r="I1862" s="170" t="s">
        <v>2602</v>
      </c>
      <c r="J1862" s="155" t="s">
        <v>2661</v>
      </c>
      <c r="K1862" s="170"/>
      <c r="L1862" s="402">
        <v>0</v>
      </c>
      <c r="M1862" s="402"/>
      <c r="N1862" s="170">
        <v>1</v>
      </c>
      <c r="O1862" s="170">
        <v>6</v>
      </c>
      <c r="P1862" s="402">
        <v>40973.47</v>
      </c>
    </row>
    <row r="1863" spans="1:16" ht="22.5" x14ac:dyDescent="0.2">
      <c r="A1863" s="406" t="s">
        <v>17736</v>
      </c>
      <c r="B1863" s="406" t="s">
        <v>2595</v>
      </c>
      <c r="C1863" s="170" t="s">
        <v>2594</v>
      </c>
      <c r="D1863" s="405" t="s">
        <v>17777</v>
      </c>
      <c r="E1863" s="404">
        <v>5000</v>
      </c>
      <c r="F1863" s="434">
        <v>80673524</v>
      </c>
      <c r="G1863" s="403" t="s">
        <v>17776</v>
      </c>
      <c r="H1863" s="170" t="s">
        <v>2753</v>
      </c>
      <c r="I1863" s="170" t="s">
        <v>2602</v>
      </c>
      <c r="J1863" s="155" t="s">
        <v>2753</v>
      </c>
      <c r="K1863" s="170">
        <v>1</v>
      </c>
      <c r="L1863" s="170">
        <v>12</v>
      </c>
      <c r="M1863" s="402">
        <v>62944.66</v>
      </c>
      <c r="N1863" s="170">
        <v>1</v>
      </c>
      <c r="O1863" s="170">
        <v>6</v>
      </c>
      <c r="P1863" s="402">
        <v>31306.799999999996</v>
      </c>
    </row>
    <row r="1864" spans="1:16" ht="22.5" x14ac:dyDescent="0.2">
      <c r="A1864" s="406" t="s">
        <v>17736</v>
      </c>
      <c r="B1864" s="406" t="s">
        <v>2595</v>
      </c>
      <c r="C1864" s="170" t="s">
        <v>2594</v>
      </c>
      <c r="D1864" s="405" t="s">
        <v>17775</v>
      </c>
      <c r="E1864" s="404">
        <v>15600</v>
      </c>
      <c r="F1864" s="434">
        <v>42207940</v>
      </c>
      <c r="G1864" s="403" t="s">
        <v>17774</v>
      </c>
      <c r="H1864" s="170" t="s">
        <v>17773</v>
      </c>
      <c r="I1864" s="170" t="s">
        <v>2602</v>
      </c>
      <c r="J1864" s="155" t="s">
        <v>17773</v>
      </c>
      <c r="K1864" s="170">
        <v>1</v>
      </c>
      <c r="L1864" s="170">
        <v>12</v>
      </c>
      <c r="M1864" s="402">
        <v>182909.8</v>
      </c>
      <c r="N1864" s="170">
        <v>1</v>
      </c>
      <c r="O1864" s="170">
        <v>6</v>
      </c>
      <c r="P1864" s="402">
        <v>94906.800000000017</v>
      </c>
    </row>
    <row r="1865" spans="1:16" ht="22.5" x14ac:dyDescent="0.2">
      <c r="A1865" s="406" t="s">
        <v>17736</v>
      </c>
      <c r="B1865" s="406" t="s">
        <v>2595</v>
      </c>
      <c r="C1865" s="170" t="s">
        <v>2594</v>
      </c>
      <c r="D1865" s="405" t="s">
        <v>17772</v>
      </c>
      <c r="E1865" s="404">
        <v>5000</v>
      </c>
      <c r="F1865" s="434">
        <v>8528533</v>
      </c>
      <c r="G1865" s="403" t="s">
        <v>17771</v>
      </c>
      <c r="H1865" s="170" t="s">
        <v>2661</v>
      </c>
      <c r="I1865" s="170" t="s">
        <v>2602</v>
      </c>
      <c r="J1865" s="155" t="s">
        <v>2661</v>
      </c>
      <c r="K1865" s="170">
        <v>1</v>
      </c>
      <c r="L1865" s="170">
        <v>12</v>
      </c>
      <c r="M1865" s="402">
        <v>62945.35</v>
      </c>
      <c r="N1865" s="170">
        <v>1</v>
      </c>
      <c r="O1865" s="170">
        <v>6</v>
      </c>
      <c r="P1865" s="402">
        <v>31306.799999999996</v>
      </c>
    </row>
    <row r="1866" spans="1:16" ht="22.5" x14ac:dyDescent="0.2">
      <c r="A1866" s="406" t="s">
        <v>17736</v>
      </c>
      <c r="B1866" s="406" t="s">
        <v>2595</v>
      </c>
      <c r="C1866" s="170" t="s">
        <v>2594</v>
      </c>
      <c r="D1866" s="405" t="s">
        <v>9257</v>
      </c>
      <c r="E1866" s="404">
        <v>2500</v>
      </c>
      <c r="F1866" s="434">
        <v>25781229</v>
      </c>
      <c r="G1866" s="403" t="s">
        <v>17770</v>
      </c>
      <c r="H1866" s="170" t="s">
        <v>6273</v>
      </c>
      <c r="I1866" s="155" t="s">
        <v>6279</v>
      </c>
      <c r="J1866" s="155" t="s">
        <v>6273</v>
      </c>
      <c r="K1866" s="170">
        <v>1</v>
      </c>
      <c r="L1866" s="170">
        <v>1</v>
      </c>
      <c r="M1866" s="402">
        <v>2306.09</v>
      </c>
      <c r="N1866" s="170"/>
      <c r="O1866" s="402">
        <v>0</v>
      </c>
      <c r="P1866" s="402"/>
    </row>
    <row r="1867" spans="1:16" ht="22.5" x14ac:dyDescent="0.2">
      <c r="A1867" s="406" t="s">
        <v>17736</v>
      </c>
      <c r="B1867" s="406" t="s">
        <v>2595</v>
      </c>
      <c r="C1867" s="170" t="s">
        <v>2594</v>
      </c>
      <c r="D1867" s="405" t="s">
        <v>17769</v>
      </c>
      <c r="E1867" s="404">
        <v>15600</v>
      </c>
      <c r="F1867" s="434">
        <v>40815587</v>
      </c>
      <c r="G1867" s="403" t="s">
        <v>17768</v>
      </c>
      <c r="H1867" s="170" t="s">
        <v>2661</v>
      </c>
      <c r="I1867" s="170" t="s">
        <v>2602</v>
      </c>
      <c r="J1867" s="155" t="s">
        <v>2661</v>
      </c>
      <c r="K1867" s="170">
        <v>1</v>
      </c>
      <c r="L1867" s="170">
        <v>12</v>
      </c>
      <c r="M1867" s="402">
        <v>185509.8</v>
      </c>
      <c r="N1867" s="170">
        <v>1</v>
      </c>
      <c r="O1867" s="170">
        <v>6</v>
      </c>
      <c r="P1867" s="402">
        <v>94906.800000000017</v>
      </c>
    </row>
    <row r="1868" spans="1:16" ht="22.5" x14ac:dyDescent="0.2">
      <c r="A1868" s="406" t="s">
        <v>17736</v>
      </c>
      <c r="B1868" s="406" t="s">
        <v>2595</v>
      </c>
      <c r="C1868" s="170" t="s">
        <v>2594</v>
      </c>
      <c r="D1868" s="405" t="s">
        <v>17767</v>
      </c>
      <c r="E1868" s="404">
        <v>15600</v>
      </c>
      <c r="F1868" s="434">
        <v>7864045</v>
      </c>
      <c r="G1868" s="403" t="s">
        <v>17766</v>
      </c>
      <c r="H1868" s="170" t="s">
        <v>4810</v>
      </c>
      <c r="I1868" s="170" t="s">
        <v>2602</v>
      </c>
      <c r="J1868" s="155" t="s">
        <v>4810</v>
      </c>
      <c r="K1868" s="170">
        <v>1</v>
      </c>
      <c r="L1868" s="170">
        <v>5</v>
      </c>
      <c r="M1868" s="402">
        <v>79841.649999999994</v>
      </c>
      <c r="N1868" s="170"/>
      <c r="O1868" s="402">
        <v>0</v>
      </c>
      <c r="P1868" s="402"/>
    </row>
    <row r="1869" spans="1:16" ht="22.5" x14ac:dyDescent="0.2">
      <c r="A1869" s="406" t="s">
        <v>17736</v>
      </c>
      <c r="B1869" s="406" t="s">
        <v>2595</v>
      </c>
      <c r="C1869" s="170" t="s">
        <v>2594</v>
      </c>
      <c r="D1869" s="405" t="s">
        <v>17765</v>
      </c>
      <c r="E1869" s="404">
        <v>14000</v>
      </c>
      <c r="F1869" s="434">
        <v>7825455</v>
      </c>
      <c r="G1869" s="403" t="s">
        <v>17764</v>
      </c>
      <c r="H1869" s="170" t="s">
        <v>2661</v>
      </c>
      <c r="I1869" s="170" t="s">
        <v>2602</v>
      </c>
      <c r="J1869" s="155" t="s">
        <v>2661</v>
      </c>
      <c r="K1869" s="170">
        <v>1</v>
      </c>
      <c r="L1869" s="170">
        <v>12</v>
      </c>
      <c r="M1869" s="402">
        <v>169832.88</v>
      </c>
      <c r="N1869" s="170">
        <v>1</v>
      </c>
      <c r="O1869" s="170">
        <v>6</v>
      </c>
      <c r="P1869" s="402">
        <v>85306.800000000017</v>
      </c>
    </row>
    <row r="1870" spans="1:16" ht="22.5" x14ac:dyDescent="0.2">
      <c r="A1870" s="406" t="s">
        <v>17736</v>
      </c>
      <c r="B1870" s="406" t="s">
        <v>2595</v>
      </c>
      <c r="C1870" s="170" t="s">
        <v>2594</v>
      </c>
      <c r="D1870" s="405" t="s">
        <v>17763</v>
      </c>
      <c r="E1870" s="404">
        <v>6500</v>
      </c>
      <c r="F1870" s="434">
        <v>25761459</v>
      </c>
      <c r="G1870" s="403" t="s">
        <v>17762</v>
      </c>
      <c r="H1870" s="170" t="s">
        <v>3215</v>
      </c>
      <c r="I1870" s="170" t="s">
        <v>17747</v>
      </c>
      <c r="J1870" s="155" t="s">
        <v>3215</v>
      </c>
      <c r="K1870" s="170">
        <v>1</v>
      </c>
      <c r="L1870" s="170">
        <v>12</v>
      </c>
      <c r="M1870" s="402">
        <v>80465.73</v>
      </c>
      <c r="N1870" s="170">
        <v>1</v>
      </c>
      <c r="O1870" s="170">
        <v>6</v>
      </c>
      <c r="P1870" s="402">
        <v>40306.800000000003</v>
      </c>
    </row>
    <row r="1871" spans="1:16" ht="22.5" x14ac:dyDescent="0.2">
      <c r="A1871" s="406" t="s">
        <v>17736</v>
      </c>
      <c r="B1871" s="406" t="s">
        <v>2595</v>
      </c>
      <c r="C1871" s="170" t="s">
        <v>2594</v>
      </c>
      <c r="D1871" s="405" t="s">
        <v>17761</v>
      </c>
      <c r="E1871" s="404">
        <v>4000</v>
      </c>
      <c r="F1871" s="434">
        <v>25556903</v>
      </c>
      <c r="G1871" s="403" t="s">
        <v>17760</v>
      </c>
      <c r="H1871" s="170" t="s">
        <v>17759</v>
      </c>
      <c r="I1871" s="170" t="s">
        <v>2602</v>
      </c>
      <c r="J1871" s="155" t="s">
        <v>17759</v>
      </c>
      <c r="K1871" s="170">
        <v>1</v>
      </c>
      <c r="L1871" s="170">
        <v>11</v>
      </c>
      <c r="M1871" s="402">
        <v>45604.54</v>
      </c>
      <c r="N1871" s="170"/>
      <c r="O1871" s="402">
        <v>0</v>
      </c>
      <c r="P1871" s="402"/>
    </row>
    <row r="1872" spans="1:16" ht="22.5" x14ac:dyDescent="0.2">
      <c r="A1872" s="406" t="s">
        <v>17736</v>
      </c>
      <c r="B1872" s="406" t="s">
        <v>2595</v>
      </c>
      <c r="C1872" s="170" t="s">
        <v>2594</v>
      </c>
      <c r="D1872" s="405" t="s">
        <v>17758</v>
      </c>
      <c r="E1872" s="404">
        <v>2500</v>
      </c>
      <c r="F1872" s="434">
        <v>70071761</v>
      </c>
      <c r="G1872" s="403" t="s">
        <v>17757</v>
      </c>
      <c r="H1872" s="170" t="s">
        <v>2768</v>
      </c>
      <c r="I1872" s="170" t="s">
        <v>2589</v>
      </c>
      <c r="J1872" s="155" t="s">
        <v>2768</v>
      </c>
      <c r="K1872" s="170">
        <v>1</v>
      </c>
      <c r="L1872" s="170">
        <v>1</v>
      </c>
      <c r="M1872" s="402">
        <v>2116.67</v>
      </c>
      <c r="N1872" s="170">
        <v>1</v>
      </c>
      <c r="O1872" s="170">
        <v>6</v>
      </c>
      <c r="P1872" s="402">
        <v>16306.8</v>
      </c>
    </row>
    <row r="1873" spans="1:16" ht="22.5" x14ac:dyDescent="0.2">
      <c r="A1873" s="406" t="s">
        <v>17736</v>
      </c>
      <c r="B1873" s="406" t="s">
        <v>2595</v>
      </c>
      <c r="C1873" s="170" t="s">
        <v>2594</v>
      </c>
      <c r="D1873" s="405" t="s">
        <v>17756</v>
      </c>
      <c r="E1873" s="404">
        <v>11000</v>
      </c>
      <c r="F1873" s="434">
        <v>7318064</v>
      </c>
      <c r="G1873" s="403" t="s">
        <v>17755</v>
      </c>
      <c r="H1873" s="170" t="s">
        <v>2661</v>
      </c>
      <c r="I1873" s="170" t="s">
        <v>2602</v>
      </c>
      <c r="J1873" s="155" t="s">
        <v>2661</v>
      </c>
      <c r="K1873" s="170"/>
      <c r="L1873" s="402">
        <v>0</v>
      </c>
      <c r="M1873" s="402"/>
      <c r="N1873" s="170">
        <v>1</v>
      </c>
      <c r="O1873" s="170">
        <v>6</v>
      </c>
      <c r="P1873" s="402">
        <v>65106.8</v>
      </c>
    </row>
    <row r="1874" spans="1:16" ht="22.5" x14ac:dyDescent="0.2">
      <c r="A1874" s="406" t="s">
        <v>17736</v>
      </c>
      <c r="B1874" s="406" t="s">
        <v>2595</v>
      </c>
      <c r="C1874" s="170" t="s">
        <v>2594</v>
      </c>
      <c r="D1874" s="405" t="s">
        <v>17754</v>
      </c>
      <c r="E1874" s="404">
        <v>7000</v>
      </c>
      <c r="F1874" s="434">
        <v>33408530</v>
      </c>
      <c r="G1874" s="403" t="s">
        <v>17753</v>
      </c>
      <c r="H1874" s="170" t="s">
        <v>17752</v>
      </c>
      <c r="I1874" s="170" t="s">
        <v>2602</v>
      </c>
      <c r="J1874" s="155" t="s">
        <v>17752</v>
      </c>
      <c r="K1874" s="170">
        <v>1</v>
      </c>
      <c r="L1874" s="170">
        <v>12</v>
      </c>
      <c r="M1874" s="402">
        <v>86989.8</v>
      </c>
      <c r="N1874" s="170">
        <v>1</v>
      </c>
      <c r="O1874" s="170">
        <v>5</v>
      </c>
      <c r="P1874" s="402">
        <v>36089</v>
      </c>
    </row>
    <row r="1875" spans="1:16" ht="22.5" x14ac:dyDescent="0.2">
      <c r="A1875" s="406" t="s">
        <v>17736</v>
      </c>
      <c r="B1875" s="406" t="s">
        <v>2595</v>
      </c>
      <c r="C1875" s="170" t="s">
        <v>2594</v>
      </c>
      <c r="D1875" s="405" t="s">
        <v>17751</v>
      </c>
      <c r="E1875" s="404">
        <v>3500</v>
      </c>
      <c r="F1875" s="434">
        <v>71776240</v>
      </c>
      <c r="G1875" s="403" t="s">
        <v>17750</v>
      </c>
      <c r="H1875" s="170" t="s">
        <v>4104</v>
      </c>
      <c r="I1875" s="155" t="s">
        <v>6183</v>
      </c>
      <c r="J1875" s="155" t="s">
        <v>4104</v>
      </c>
      <c r="K1875" s="170">
        <v>1</v>
      </c>
      <c r="L1875" s="170">
        <v>12</v>
      </c>
      <c r="M1875" s="402">
        <v>52952.5</v>
      </c>
      <c r="N1875" s="170">
        <v>1</v>
      </c>
      <c r="O1875" s="170">
        <v>5</v>
      </c>
      <c r="P1875" s="402">
        <v>16553.98</v>
      </c>
    </row>
    <row r="1876" spans="1:16" ht="22.5" x14ac:dyDescent="0.2">
      <c r="A1876" s="406" t="s">
        <v>17736</v>
      </c>
      <c r="B1876" s="406" t="s">
        <v>2595</v>
      </c>
      <c r="C1876" s="170" t="s">
        <v>2594</v>
      </c>
      <c r="D1876" s="405" t="s">
        <v>17749</v>
      </c>
      <c r="E1876" s="404">
        <v>3900</v>
      </c>
      <c r="F1876" s="434">
        <v>40318890</v>
      </c>
      <c r="G1876" s="403" t="s">
        <v>17748</v>
      </c>
      <c r="H1876" s="170" t="s">
        <v>17746</v>
      </c>
      <c r="I1876" s="170" t="s">
        <v>17747</v>
      </c>
      <c r="J1876" s="155" t="s">
        <v>17746</v>
      </c>
      <c r="K1876" s="170">
        <v>1</v>
      </c>
      <c r="L1876" s="170">
        <v>12</v>
      </c>
      <c r="M1876" s="402">
        <v>49789.8</v>
      </c>
      <c r="N1876" s="170">
        <v>1</v>
      </c>
      <c r="O1876" s="170">
        <v>6</v>
      </c>
      <c r="P1876" s="402">
        <v>24706.799999999999</v>
      </c>
    </row>
    <row r="1877" spans="1:16" ht="22.5" x14ac:dyDescent="0.2">
      <c r="A1877" s="406" t="s">
        <v>17736</v>
      </c>
      <c r="B1877" s="406" t="s">
        <v>2595</v>
      </c>
      <c r="C1877" s="170" t="s">
        <v>2594</v>
      </c>
      <c r="D1877" s="405" t="s">
        <v>17745</v>
      </c>
      <c r="E1877" s="404">
        <v>9000</v>
      </c>
      <c r="F1877" s="434">
        <v>8174624</v>
      </c>
      <c r="G1877" s="403" t="s">
        <v>17744</v>
      </c>
      <c r="H1877" s="170" t="s">
        <v>2768</v>
      </c>
      <c r="I1877" s="170" t="s">
        <v>2602</v>
      </c>
      <c r="J1877" s="155" t="s">
        <v>2768</v>
      </c>
      <c r="K1877" s="170">
        <v>1</v>
      </c>
      <c r="L1877" s="170">
        <v>12</v>
      </c>
      <c r="M1877" s="402">
        <v>110989.8</v>
      </c>
      <c r="N1877" s="170">
        <v>1</v>
      </c>
      <c r="O1877" s="170">
        <v>6</v>
      </c>
      <c r="P1877" s="402">
        <v>55306.8</v>
      </c>
    </row>
    <row r="1878" spans="1:16" ht="22.5" x14ac:dyDescent="0.2">
      <c r="A1878" s="406" t="s">
        <v>17736</v>
      </c>
      <c r="B1878" s="406" t="s">
        <v>2595</v>
      </c>
      <c r="C1878" s="170" t="s">
        <v>2594</v>
      </c>
      <c r="D1878" s="405" t="s">
        <v>17743</v>
      </c>
      <c r="E1878" s="404">
        <v>12000</v>
      </c>
      <c r="F1878" s="434">
        <v>42504561</v>
      </c>
      <c r="G1878" s="403" t="s">
        <v>17742</v>
      </c>
      <c r="H1878" s="170" t="s">
        <v>4810</v>
      </c>
      <c r="I1878" s="155" t="s">
        <v>7458</v>
      </c>
      <c r="J1878" s="155" t="s">
        <v>4810</v>
      </c>
      <c r="K1878" s="170">
        <v>1</v>
      </c>
      <c r="L1878" s="170">
        <v>7</v>
      </c>
      <c r="M1878" s="402">
        <v>79314.91</v>
      </c>
      <c r="N1878" s="170"/>
      <c r="O1878" s="402">
        <v>0</v>
      </c>
      <c r="P1878" s="402"/>
    </row>
    <row r="1879" spans="1:16" ht="22.5" x14ac:dyDescent="0.2">
      <c r="A1879" s="406" t="s">
        <v>17736</v>
      </c>
      <c r="B1879" s="406" t="s">
        <v>2595</v>
      </c>
      <c r="C1879" s="170" t="s">
        <v>2594</v>
      </c>
      <c r="D1879" s="405" t="s">
        <v>17741</v>
      </c>
      <c r="E1879" s="404">
        <v>8000</v>
      </c>
      <c r="F1879" s="434">
        <v>10209165</v>
      </c>
      <c r="G1879" s="403" t="s">
        <v>17740</v>
      </c>
      <c r="H1879" s="170" t="s">
        <v>2597</v>
      </c>
      <c r="I1879" s="170" t="s">
        <v>2602</v>
      </c>
      <c r="J1879" s="155" t="s">
        <v>2597</v>
      </c>
      <c r="K1879" s="170">
        <v>1</v>
      </c>
      <c r="L1879" s="170">
        <v>12</v>
      </c>
      <c r="M1879" s="402">
        <v>98799.78</v>
      </c>
      <c r="N1879" s="170">
        <v>1</v>
      </c>
      <c r="O1879" s="170">
        <v>6</v>
      </c>
      <c r="P1879" s="402">
        <v>49306.8</v>
      </c>
    </row>
    <row r="1880" spans="1:16" ht="22.5" x14ac:dyDescent="0.2">
      <c r="A1880" s="406" t="s">
        <v>17736</v>
      </c>
      <c r="B1880" s="406" t="s">
        <v>2595</v>
      </c>
      <c r="C1880" s="170" t="s">
        <v>2594</v>
      </c>
      <c r="D1880" s="405" t="s">
        <v>17739</v>
      </c>
      <c r="E1880" s="404">
        <v>10000</v>
      </c>
      <c r="F1880" s="434">
        <v>44328841</v>
      </c>
      <c r="G1880" s="403" t="s">
        <v>17738</v>
      </c>
      <c r="H1880" s="170" t="s">
        <v>2627</v>
      </c>
      <c r="I1880" s="170" t="s">
        <v>2602</v>
      </c>
      <c r="J1880" s="155" t="s">
        <v>2627</v>
      </c>
      <c r="K1880" s="170">
        <v>1</v>
      </c>
      <c r="L1880" s="170">
        <v>12</v>
      </c>
      <c r="M1880" s="402">
        <v>122943.97</v>
      </c>
      <c r="N1880" s="170">
        <v>1</v>
      </c>
      <c r="O1880" s="170">
        <v>6</v>
      </c>
      <c r="P1880" s="402">
        <v>61306.8</v>
      </c>
    </row>
    <row r="1881" spans="1:16" ht="22.5" x14ac:dyDescent="0.2">
      <c r="A1881" s="406" t="s">
        <v>17736</v>
      </c>
      <c r="B1881" s="406" t="s">
        <v>2595</v>
      </c>
      <c r="C1881" s="170" t="s">
        <v>2594</v>
      </c>
      <c r="D1881" s="405" t="s">
        <v>9257</v>
      </c>
      <c r="E1881" s="404">
        <v>4000</v>
      </c>
      <c r="F1881" s="434">
        <v>10473327</v>
      </c>
      <c r="G1881" s="403" t="s">
        <v>17737</v>
      </c>
      <c r="H1881" s="170" t="s">
        <v>2892</v>
      </c>
      <c r="I1881" s="170" t="s">
        <v>17733</v>
      </c>
      <c r="J1881" s="155" t="s">
        <v>2892</v>
      </c>
      <c r="K1881" s="170">
        <v>1</v>
      </c>
      <c r="L1881" s="170">
        <v>12</v>
      </c>
      <c r="M1881" s="402">
        <v>50718.69</v>
      </c>
      <c r="N1881" s="170">
        <v>1</v>
      </c>
      <c r="O1881" s="170">
        <v>6</v>
      </c>
      <c r="P1881" s="402">
        <v>25260.69</v>
      </c>
    </row>
    <row r="1882" spans="1:16" ht="22.5" x14ac:dyDescent="0.2">
      <c r="A1882" s="406" t="s">
        <v>17736</v>
      </c>
      <c r="B1882" s="406" t="s">
        <v>2595</v>
      </c>
      <c r="C1882" s="170" t="s">
        <v>2594</v>
      </c>
      <c r="D1882" s="405" t="s">
        <v>17735</v>
      </c>
      <c r="E1882" s="404">
        <v>2500</v>
      </c>
      <c r="F1882" s="434">
        <v>9908316</v>
      </c>
      <c r="G1882" s="403" t="s">
        <v>17734</v>
      </c>
      <c r="H1882" s="170" t="s">
        <v>2892</v>
      </c>
      <c r="I1882" s="170" t="s">
        <v>17733</v>
      </c>
      <c r="J1882" s="155" t="s">
        <v>2892</v>
      </c>
      <c r="K1882" s="170">
        <v>1</v>
      </c>
      <c r="L1882" s="170">
        <v>12</v>
      </c>
      <c r="M1882" s="402">
        <v>32965.31</v>
      </c>
      <c r="N1882" s="170">
        <v>1</v>
      </c>
      <c r="O1882" s="170">
        <v>6</v>
      </c>
      <c r="P1882" s="402">
        <v>16300.379999999997</v>
      </c>
    </row>
    <row r="1883" spans="1:16" ht="56.25" x14ac:dyDescent="0.2">
      <c r="A1883" s="406" t="s">
        <v>16951</v>
      </c>
      <c r="B1883" s="406" t="s">
        <v>2595</v>
      </c>
      <c r="C1883" s="170" t="s">
        <v>2594</v>
      </c>
      <c r="D1883" s="405" t="s">
        <v>17468</v>
      </c>
      <c r="E1883" s="404">
        <v>2000</v>
      </c>
      <c r="F1883" s="434">
        <v>40358256</v>
      </c>
      <c r="G1883" s="403" t="s">
        <v>17732</v>
      </c>
      <c r="H1883" s="170"/>
      <c r="I1883" s="170" t="s">
        <v>6218</v>
      </c>
      <c r="J1883" s="155"/>
      <c r="K1883" s="170">
        <v>2</v>
      </c>
      <c r="L1883" s="170">
        <v>12</v>
      </c>
      <c r="M1883" s="402">
        <v>22599.539999999997</v>
      </c>
      <c r="N1883" s="170">
        <v>2</v>
      </c>
      <c r="O1883" s="170">
        <v>6</v>
      </c>
      <c r="P1883" s="402">
        <v>13200</v>
      </c>
    </row>
    <row r="1884" spans="1:16" ht="56.25" x14ac:dyDescent="0.2">
      <c r="A1884" s="406" t="s">
        <v>16951</v>
      </c>
      <c r="B1884" s="406" t="s">
        <v>2595</v>
      </c>
      <c r="C1884" s="170" t="s">
        <v>2594</v>
      </c>
      <c r="D1884" s="405" t="s">
        <v>17731</v>
      </c>
      <c r="E1884" s="404">
        <v>3500</v>
      </c>
      <c r="F1884" s="434" t="s">
        <v>17730</v>
      </c>
      <c r="G1884" s="403" t="s">
        <v>17729</v>
      </c>
      <c r="H1884" s="170" t="s">
        <v>17530</v>
      </c>
      <c r="I1884" s="170" t="s">
        <v>6279</v>
      </c>
      <c r="J1884" s="155" t="s">
        <v>16731</v>
      </c>
      <c r="K1884" s="170">
        <v>1</v>
      </c>
      <c r="L1884" s="170">
        <v>12</v>
      </c>
      <c r="M1884" s="402">
        <v>42859.89</v>
      </c>
      <c r="N1884" s="170">
        <v>2</v>
      </c>
      <c r="O1884" s="170">
        <v>6</v>
      </c>
      <c r="P1884" s="402">
        <v>20975.45</v>
      </c>
    </row>
    <row r="1885" spans="1:16" ht="56.25" x14ac:dyDescent="0.2">
      <c r="A1885" s="406" t="s">
        <v>16951</v>
      </c>
      <c r="B1885" s="406" t="s">
        <v>2595</v>
      </c>
      <c r="C1885" s="170" t="s">
        <v>2594</v>
      </c>
      <c r="D1885" s="405" t="s">
        <v>17468</v>
      </c>
      <c r="E1885" s="404">
        <v>2000</v>
      </c>
      <c r="F1885" s="434">
        <v>25854369</v>
      </c>
      <c r="G1885" s="403" t="s">
        <v>17728</v>
      </c>
      <c r="H1885" s="170"/>
      <c r="I1885" s="170" t="s">
        <v>6218</v>
      </c>
      <c r="J1885" s="155"/>
      <c r="K1885" s="170">
        <v>2</v>
      </c>
      <c r="L1885" s="170">
        <v>12</v>
      </c>
      <c r="M1885" s="402">
        <v>24735.95</v>
      </c>
      <c r="N1885" s="170">
        <v>2</v>
      </c>
      <c r="O1885" s="170">
        <v>6</v>
      </c>
      <c r="P1885" s="402">
        <v>10600</v>
      </c>
    </row>
    <row r="1886" spans="1:16" ht="56.25" x14ac:dyDescent="0.2">
      <c r="A1886" s="406" t="s">
        <v>16951</v>
      </c>
      <c r="B1886" s="406" t="s">
        <v>2595</v>
      </c>
      <c r="C1886" s="170" t="s">
        <v>2594</v>
      </c>
      <c r="D1886" s="405" t="s">
        <v>17468</v>
      </c>
      <c r="E1886" s="404">
        <v>2000</v>
      </c>
      <c r="F1886" s="434" t="s">
        <v>17727</v>
      </c>
      <c r="G1886" s="403" t="s">
        <v>17726</v>
      </c>
      <c r="H1886" s="170"/>
      <c r="I1886" s="170" t="s">
        <v>6218</v>
      </c>
      <c r="J1886" s="155"/>
      <c r="K1886" s="170">
        <v>2</v>
      </c>
      <c r="L1886" s="170">
        <v>12</v>
      </c>
      <c r="M1886" s="402">
        <v>24868.34</v>
      </c>
      <c r="N1886" s="170">
        <v>2</v>
      </c>
      <c r="O1886" s="170">
        <v>6</v>
      </c>
      <c r="P1886" s="402">
        <v>11995.69</v>
      </c>
    </row>
    <row r="1887" spans="1:16" ht="56.25" x14ac:dyDescent="0.2">
      <c r="A1887" s="406" t="s">
        <v>16951</v>
      </c>
      <c r="B1887" s="406" t="s">
        <v>2595</v>
      </c>
      <c r="C1887" s="170" t="s">
        <v>2594</v>
      </c>
      <c r="D1887" s="405" t="s">
        <v>17725</v>
      </c>
      <c r="E1887" s="404">
        <v>5000</v>
      </c>
      <c r="F1887" s="434" t="s">
        <v>17724</v>
      </c>
      <c r="G1887" s="403" t="s">
        <v>17723</v>
      </c>
      <c r="H1887" s="170" t="s">
        <v>3890</v>
      </c>
      <c r="I1887" s="170" t="s">
        <v>17162</v>
      </c>
      <c r="J1887" s="155" t="s">
        <v>17722</v>
      </c>
      <c r="K1887" s="170">
        <v>1</v>
      </c>
      <c r="L1887" s="170">
        <v>12</v>
      </c>
      <c r="M1887" s="402">
        <v>60900</v>
      </c>
      <c r="N1887" s="170">
        <v>2</v>
      </c>
      <c r="O1887" s="170">
        <v>6</v>
      </c>
      <c r="P1887" s="402">
        <v>30000</v>
      </c>
    </row>
    <row r="1888" spans="1:16" ht="56.25" x14ac:dyDescent="0.2">
      <c r="A1888" s="406" t="s">
        <v>16951</v>
      </c>
      <c r="B1888" s="406" t="s">
        <v>2595</v>
      </c>
      <c r="C1888" s="170" t="s">
        <v>2594</v>
      </c>
      <c r="D1888" s="405" t="s">
        <v>17721</v>
      </c>
      <c r="E1888" s="404">
        <v>6500</v>
      </c>
      <c r="F1888" s="434" t="s">
        <v>17720</v>
      </c>
      <c r="G1888" s="403" t="s">
        <v>17719</v>
      </c>
      <c r="H1888" s="170" t="s">
        <v>6514</v>
      </c>
      <c r="I1888" s="170" t="s">
        <v>17162</v>
      </c>
      <c r="J1888" s="155" t="s">
        <v>6670</v>
      </c>
      <c r="K1888" s="170">
        <v>1</v>
      </c>
      <c r="L1888" s="170">
        <v>12</v>
      </c>
      <c r="M1888" s="402">
        <v>78885.450000000012</v>
      </c>
      <c r="N1888" s="170">
        <v>2</v>
      </c>
      <c r="O1888" s="170">
        <v>6</v>
      </c>
      <c r="P1888" s="402">
        <v>38982.400000000001</v>
      </c>
    </row>
    <row r="1889" spans="1:16" ht="56.25" x14ac:dyDescent="0.2">
      <c r="A1889" s="406" t="s">
        <v>16951</v>
      </c>
      <c r="B1889" s="406" t="s">
        <v>2595</v>
      </c>
      <c r="C1889" s="170" t="s">
        <v>2594</v>
      </c>
      <c r="D1889" s="405" t="s">
        <v>17718</v>
      </c>
      <c r="E1889" s="404">
        <v>13500</v>
      </c>
      <c r="F1889" s="434" t="s">
        <v>17717</v>
      </c>
      <c r="G1889" s="403" t="s">
        <v>17716</v>
      </c>
      <c r="H1889" s="170" t="s">
        <v>6299</v>
      </c>
      <c r="I1889" s="170" t="s">
        <v>17162</v>
      </c>
      <c r="J1889" s="155" t="s">
        <v>6299</v>
      </c>
      <c r="K1889" s="170">
        <v>1</v>
      </c>
      <c r="L1889" s="170">
        <v>12</v>
      </c>
      <c r="M1889" s="402">
        <v>162869.06</v>
      </c>
      <c r="N1889" s="170">
        <v>2</v>
      </c>
      <c r="O1889" s="170">
        <v>6</v>
      </c>
      <c r="P1889" s="402">
        <v>81000</v>
      </c>
    </row>
    <row r="1890" spans="1:16" ht="56.25" x14ac:dyDescent="0.2">
      <c r="A1890" s="406" t="s">
        <v>16951</v>
      </c>
      <c r="B1890" s="406" t="s">
        <v>2595</v>
      </c>
      <c r="C1890" s="170" t="s">
        <v>2594</v>
      </c>
      <c r="D1890" s="405" t="s">
        <v>17715</v>
      </c>
      <c r="E1890" s="404">
        <v>11000</v>
      </c>
      <c r="F1890" s="434" t="s">
        <v>17714</v>
      </c>
      <c r="G1890" s="403" t="s">
        <v>17713</v>
      </c>
      <c r="H1890" s="170" t="s">
        <v>17115</v>
      </c>
      <c r="I1890" s="170" t="s">
        <v>17162</v>
      </c>
      <c r="J1890" s="155" t="s">
        <v>6239</v>
      </c>
      <c r="K1890" s="170">
        <v>1</v>
      </c>
      <c r="L1890" s="170">
        <v>12</v>
      </c>
      <c r="M1890" s="402">
        <v>132883.96</v>
      </c>
      <c r="N1890" s="170">
        <v>2</v>
      </c>
      <c r="O1890" s="170">
        <v>6</v>
      </c>
      <c r="P1890" s="402">
        <v>65974.03</v>
      </c>
    </row>
    <row r="1891" spans="1:16" ht="56.25" x14ac:dyDescent="0.2">
      <c r="A1891" s="406" t="s">
        <v>16951</v>
      </c>
      <c r="B1891" s="406" t="s">
        <v>2595</v>
      </c>
      <c r="C1891" s="170" t="s">
        <v>2594</v>
      </c>
      <c r="D1891" s="405" t="s">
        <v>17712</v>
      </c>
      <c r="E1891" s="404">
        <v>11000</v>
      </c>
      <c r="F1891" s="434" t="s">
        <v>17711</v>
      </c>
      <c r="G1891" s="403" t="s">
        <v>17710</v>
      </c>
      <c r="H1891" s="170" t="s">
        <v>3528</v>
      </c>
      <c r="I1891" s="170" t="s">
        <v>17162</v>
      </c>
      <c r="J1891" s="155" t="s">
        <v>6376</v>
      </c>
      <c r="K1891" s="170">
        <v>1</v>
      </c>
      <c r="L1891" s="170">
        <v>12</v>
      </c>
      <c r="M1891" s="402">
        <v>132881.66</v>
      </c>
      <c r="N1891" s="170">
        <v>2</v>
      </c>
      <c r="O1891" s="170">
        <v>6</v>
      </c>
      <c r="P1891" s="402">
        <v>66000</v>
      </c>
    </row>
    <row r="1892" spans="1:16" ht="56.25" x14ac:dyDescent="0.2">
      <c r="A1892" s="406" t="s">
        <v>16951</v>
      </c>
      <c r="B1892" s="406" t="s">
        <v>2595</v>
      </c>
      <c r="C1892" s="170" t="s">
        <v>2594</v>
      </c>
      <c r="D1892" s="405" t="s">
        <v>17427</v>
      </c>
      <c r="E1892" s="404">
        <v>2200</v>
      </c>
      <c r="F1892" s="434">
        <v>41610031</v>
      </c>
      <c r="G1892" s="403" t="s">
        <v>17709</v>
      </c>
      <c r="H1892" s="170" t="s">
        <v>17708</v>
      </c>
      <c r="I1892" s="170" t="s">
        <v>6183</v>
      </c>
      <c r="J1892" s="155"/>
      <c r="K1892" s="170">
        <v>2</v>
      </c>
      <c r="L1892" s="170">
        <v>12</v>
      </c>
      <c r="M1892" s="402">
        <v>27083.63</v>
      </c>
      <c r="N1892" s="170">
        <v>2</v>
      </c>
      <c r="O1892" s="170">
        <v>6</v>
      </c>
      <c r="P1892" s="402">
        <v>13195.869999999999</v>
      </c>
    </row>
    <row r="1893" spans="1:16" ht="56.25" x14ac:dyDescent="0.2">
      <c r="A1893" s="406" t="s">
        <v>16951</v>
      </c>
      <c r="B1893" s="406" t="s">
        <v>2595</v>
      </c>
      <c r="C1893" s="170" t="s">
        <v>2594</v>
      </c>
      <c r="D1893" s="405" t="s">
        <v>17707</v>
      </c>
      <c r="E1893" s="404">
        <v>7800</v>
      </c>
      <c r="F1893" s="434" t="s">
        <v>17706</v>
      </c>
      <c r="G1893" s="403" t="s">
        <v>17705</v>
      </c>
      <c r="H1893" s="170" t="s">
        <v>3542</v>
      </c>
      <c r="I1893" s="170" t="s">
        <v>17162</v>
      </c>
      <c r="J1893" s="155" t="s">
        <v>4810</v>
      </c>
      <c r="K1893" s="170">
        <v>1</v>
      </c>
      <c r="L1893" s="170">
        <v>12</v>
      </c>
      <c r="M1893" s="402">
        <v>94500</v>
      </c>
      <c r="N1893" s="170">
        <v>2</v>
      </c>
      <c r="O1893" s="170">
        <v>6</v>
      </c>
      <c r="P1893" s="402">
        <v>46800</v>
      </c>
    </row>
    <row r="1894" spans="1:16" ht="56.25" x14ac:dyDescent="0.2">
      <c r="A1894" s="406" t="s">
        <v>16951</v>
      </c>
      <c r="B1894" s="406" t="s">
        <v>2595</v>
      </c>
      <c r="C1894" s="170" t="s">
        <v>2594</v>
      </c>
      <c r="D1894" s="405" t="s">
        <v>17427</v>
      </c>
      <c r="E1894" s="404">
        <v>2200</v>
      </c>
      <c r="F1894" s="434">
        <v>40353511</v>
      </c>
      <c r="G1894" s="403" t="s">
        <v>17704</v>
      </c>
      <c r="H1894" s="170"/>
      <c r="I1894" s="170"/>
      <c r="J1894" s="155" t="s">
        <v>17703</v>
      </c>
      <c r="K1894" s="170">
        <v>2</v>
      </c>
      <c r="L1894" s="170">
        <v>12</v>
      </c>
      <c r="M1894" s="402">
        <v>27192.13</v>
      </c>
      <c r="N1894" s="170">
        <v>2</v>
      </c>
      <c r="O1894" s="170">
        <v>6</v>
      </c>
      <c r="P1894" s="402">
        <v>13200</v>
      </c>
    </row>
    <row r="1895" spans="1:16" ht="56.25" x14ac:dyDescent="0.2">
      <c r="A1895" s="406" t="s">
        <v>16951</v>
      </c>
      <c r="B1895" s="406" t="s">
        <v>2595</v>
      </c>
      <c r="C1895" s="170" t="s">
        <v>2594</v>
      </c>
      <c r="D1895" s="405" t="s">
        <v>6144</v>
      </c>
      <c r="E1895" s="404">
        <v>2500</v>
      </c>
      <c r="F1895" s="434" t="s">
        <v>17702</v>
      </c>
      <c r="G1895" s="403" t="s">
        <v>17701</v>
      </c>
      <c r="H1895" s="170" t="s">
        <v>6514</v>
      </c>
      <c r="I1895" s="170" t="s">
        <v>6183</v>
      </c>
      <c r="J1895" s="155"/>
      <c r="K1895" s="170">
        <v>1</v>
      </c>
      <c r="L1895" s="170">
        <v>12</v>
      </c>
      <c r="M1895" s="402">
        <v>30858.68</v>
      </c>
      <c r="N1895" s="170">
        <v>2</v>
      </c>
      <c r="O1895" s="170">
        <v>6</v>
      </c>
      <c r="P1895" s="402">
        <v>14991.67</v>
      </c>
    </row>
    <row r="1896" spans="1:16" ht="56.25" x14ac:dyDescent="0.2">
      <c r="A1896" s="406" t="s">
        <v>16951</v>
      </c>
      <c r="B1896" s="406" t="s">
        <v>2595</v>
      </c>
      <c r="C1896" s="170" t="s">
        <v>2594</v>
      </c>
      <c r="D1896" s="405" t="s">
        <v>17427</v>
      </c>
      <c r="E1896" s="404">
        <v>2200</v>
      </c>
      <c r="F1896" s="434" t="s">
        <v>17700</v>
      </c>
      <c r="G1896" s="403" t="s">
        <v>17699</v>
      </c>
      <c r="H1896" s="170"/>
      <c r="I1896" s="170"/>
      <c r="J1896" s="155" t="s">
        <v>17698</v>
      </c>
      <c r="K1896" s="170">
        <v>2</v>
      </c>
      <c r="L1896" s="170">
        <v>12</v>
      </c>
      <c r="M1896" s="402">
        <v>27211.68</v>
      </c>
      <c r="N1896" s="170">
        <v>2</v>
      </c>
      <c r="O1896" s="170">
        <v>6</v>
      </c>
      <c r="P1896" s="402">
        <v>13200</v>
      </c>
    </row>
    <row r="1897" spans="1:16" ht="56.25" x14ac:dyDescent="0.2">
      <c r="A1897" s="406" t="s">
        <v>16951</v>
      </c>
      <c r="B1897" s="406" t="s">
        <v>2595</v>
      </c>
      <c r="C1897" s="170" t="s">
        <v>2594</v>
      </c>
      <c r="D1897" s="405" t="s">
        <v>6144</v>
      </c>
      <c r="E1897" s="404">
        <v>2300</v>
      </c>
      <c r="F1897" s="434" t="s">
        <v>17697</v>
      </c>
      <c r="G1897" s="403" t="s">
        <v>17696</v>
      </c>
      <c r="H1897" s="170"/>
      <c r="I1897" s="170"/>
      <c r="J1897" s="155" t="s">
        <v>17695</v>
      </c>
      <c r="K1897" s="170">
        <v>1</v>
      </c>
      <c r="L1897" s="170">
        <v>12</v>
      </c>
      <c r="M1897" s="402">
        <v>34500</v>
      </c>
      <c r="N1897" s="170">
        <v>2</v>
      </c>
      <c r="O1897" s="170">
        <v>6</v>
      </c>
      <c r="P1897" s="402">
        <v>16798.64</v>
      </c>
    </row>
    <row r="1898" spans="1:16" ht="56.25" x14ac:dyDescent="0.2">
      <c r="A1898" s="406" t="s">
        <v>16951</v>
      </c>
      <c r="B1898" s="406" t="s">
        <v>2595</v>
      </c>
      <c r="C1898" s="170" t="s">
        <v>2594</v>
      </c>
      <c r="D1898" s="405" t="s">
        <v>17468</v>
      </c>
      <c r="E1898" s="404">
        <v>2000</v>
      </c>
      <c r="F1898" s="434">
        <v>10584196</v>
      </c>
      <c r="G1898" s="403" t="s">
        <v>17694</v>
      </c>
      <c r="H1898" s="170"/>
      <c r="I1898" s="170" t="s">
        <v>17012</v>
      </c>
      <c r="J1898" s="155" t="s">
        <v>7144</v>
      </c>
      <c r="K1898" s="170">
        <v>2</v>
      </c>
      <c r="L1898" s="170">
        <v>12</v>
      </c>
      <c r="M1898" s="402">
        <v>24870.28</v>
      </c>
      <c r="N1898" s="170">
        <v>2</v>
      </c>
      <c r="O1898" s="170">
        <v>6</v>
      </c>
      <c r="P1898" s="402">
        <v>12000</v>
      </c>
    </row>
    <row r="1899" spans="1:16" ht="56.25" x14ac:dyDescent="0.2">
      <c r="A1899" s="406" t="s">
        <v>16951</v>
      </c>
      <c r="B1899" s="406" t="s">
        <v>2595</v>
      </c>
      <c r="C1899" s="170" t="s">
        <v>2594</v>
      </c>
      <c r="D1899" s="405" t="s">
        <v>6590</v>
      </c>
      <c r="E1899" s="404">
        <v>2200</v>
      </c>
      <c r="F1899" s="434">
        <v>6606158</v>
      </c>
      <c r="G1899" s="403" t="s">
        <v>17693</v>
      </c>
      <c r="H1899" s="170"/>
      <c r="I1899" s="170"/>
      <c r="J1899" s="155" t="s">
        <v>17692</v>
      </c>
      <c r="K1899" s="170">
        <v>1</v>
      </c>
      <c r="L1899" s="170">
        <v>12</v>
      </c>
      <c r="M1899" s="402">
        <v>26544.720000000001</v>
      </c>
      <c r="N1899" s="170">
        <v>2</v>
      </c>
      <c r="O1899" s="170">
        <v>6</v>
      </c>
      <c r="P1899" s="402">
        <v>13200</v>
      </c>
    </row>
    <row r="1900" spans="1:16" ht="56.25" x14ac:dyDescent="0.2">
      <c r="A1900" s="406" t="s">
        <v>16951</v>
      </c>
      <c r="B1900" s="406" t="s">
        <v>2595</v>
      </c>
      <c r="C1900" s="170" t="s">
        <v>2594</v>
      </c>
      <c r="D1900" s="405" t="s">
        <v>17427</v>
      </c>
      <c r="E1900" s="404">
        <v>2200</v>
      </c>
      <c r="F1900" s="434">
        <v>45886426</v>
      </c>
      <c r="G1900" s="403" t="s">
        <v>17691</v>
      </c>
      <c r="H1900" s="170"/>
      <c r="I1900" s="170"/>
      <c r="J1900" s="155" t="s">
        <v>17690</v>
      </c>
      <c r="K1900" s="170">
        <v>2</v>
      </c>
      <c r="L1900" s="170">
        <v>12</v>
      </c>
      <c r="M1900" s="402">
        <v>27276.93</v>
      </c>
      <c r="N1900" s="170">
        <v>2</v>
      </c>
      <c r="O1900" s="170">
        <v>6</v>
      </c>
      <c r="P1900" s="402">
        <v>13200</v>
      </c>
    </row>
    <row r="1901" spans="1:16" ht="56.25" x14ac:dyDescent="0.2">
      <c r="A1901" s="406" t="s">
        <v>16951</v>
      </c>
      <c r="B1901" s="406" t="s">
        <v>2595</v>
      </c>
      <c r="C1901" s="170" t="s">
        <v>2594</v>
      </c>
      <c r="D1901" s="405" t="s">
        <v>17427</v>
      </c>
      <c r="E1901" s="404">
        <v>2200</v>
      </c>
      <c r="F1901" s="434" t="s">
        <v>17689</v>
      </c>
      <c r="G1901" s="403" t="s">
        <v>17688</v>
      </c>
      <c r="H1901" s="170"/>
      <c r="I1901" s="170"/>
      <c r="J1901" s="155" t="s">
        <v>17687</v>
      </c>
      <c r="K1901" s="170">
        <v>2</v>
      </c>
      <c r="L1901" s="170">
        <v>12</v>
      </c>
      <c r="M1901" s="402">
        <v>27256.45</v>
      </c>
      <c r="N1901" s="170">
        <v>2</v>
      </c>
      <c r="O1901" s="170">
        <v>6</v>
      </c>
      <c r="P1901" s="402">
        <v>13200</v>
      </c>
    </row>
    <row r="1902" spans="1:16" ht="56.25" x14ac:dyDescent="0.2">
      <c r="A1902" s="406" t="s">
        <v>16951</v>
      </c>
      <c r="B1902" s="406" t="s">
        <v>2595</v>
      </c>
      <c r="C1902" s="170" t="s">
        <v>2594</v>
      </c>
      <c r="D1902" s="405" t="s">
        <v>17457</v>
      </c>
      <c r="E1902" s="404">
        <v>4000</v>
      </c>
      <c r="F1902" s="434">
        <v>44332393</v>
      </c>
      <c r="G1902" s="403" t="s">
        <v>17686</v>
      </c>
      <c r="H1902" s="170" t="s">
        <v>3542</v>
      </c>
      <c r="I1902" s="170" t="s">
        <v>17162</v>
      </c>
      <c r="J1902" s="155" t="s">
        <v>4810</v>
      </c>
      <c r="K1902" s="170">
        <v>1</v>
      </c>
      <c r="L1902" s="170">
        <v>12</v>
      </c>
      <c r="M1902" s="402">
        <v>48867.22</v>
      </c>
      <c r="N1902" s="170">
        <v>2</v>
      </c>
      <c r="O1902" s="170">
        <v>6</v>
      </c>
      <c r="P1902" s="402">
        <v>24000</v>
      </c>
    </row>
    <row r="1903" spans="1:16" ht="56.25" x14ac:dyDescent="0.2">
      <c r="A1903" s="406" t="s">
        <v>16951</v>
      </c>
      <c r="B1903" s="406" t="s">
        <v>2595</v>
      </c>
      <c r="C1903" s="170" t="s">
        <v>2594</v>
      </c>
      <c r="D1903" s="405" t="s">
        <v>17427</v>
      </c>
      <c r="E1903" s="404">
        <v>2200</v>
      </c>
      <c r="F1903" s="434" t="s">
        <v>17685</v>
      </c>
      <c r="G1903" s="403" t="s">
        <v>17684</v>
      </c>
      <c r="H1903" s="170" t="s">
        <v>6514</v>
      </c>
      <c r="I1903" s="170" t="s">
        <v>6183</v>
      </c>
      <c r="J1903" s="155"/>
      <c r="K1903" s="170">
        <v>2</v>
      </c>
      <c r="L1903" s="170">
        <v>12</v>
      </c>
      <c r="M1903" s="402">
        <v>27361.510000000002</v>
      </c>
      <c r="N1903" s="170">
        <v>2</v>
      </c>
      <c r="O1903" s="170">
        <v>6</v>
      </c>
      <c r="P1903" s="402">
        <v>13193.89</v>
      </c>
    </row>
    <row r="1904" spans="1:16" ht="56.25" x14ac:dyDescent="0.2">
      <c r="A1904" s="406" t="s">
        <v>16951</v>
      </c>
      <c r="B1904" s="406" t="s">
        <v>2595</v>
      </c>
      <c r="C1904" s="170" t="s">
        <v>2594</v>
      </c>
      <c r="D1904" s="405" t="s">
        <v>17427</v>
      </c>
      <c r="E1904" s="404">
        <v>2200</v>
      </c>
      <c r="F1904" s="434" t="s">
        <v>17683</v>
      </c>
      <c r="G1904" s="403" t="s">
        <v>17682</v>
      </c>
      <c r="H1904" s="170"/>
      <c r="I1904" s="170" t="s">
        <v>17074</v>
      </c>
      <c r="J1904" s="155" t="s">
        <v>17681</v>
      </c>
      <c r="K1904" s="170">
        <v>2</v>
      </c>
      <c r="L1904" s="170">
        <v>12</v>
      </c>
      <c r="M1904" s="402">
        <v>27228.489999999998</v>
      </c>
      <c r="N1904" s="170">
        <v>2</v>
      </c>
      <c r="O1904" s="170">
        <v>6</v>
      </c>
      <c r="P1904" s="402">
        <v>13195.57</v>
      </c>
    </row>
    <row r="1905" spans="1:16" ht="56.25" x14ac:dyDescent="0.2">
      <c r="A1905" s="406" t="s">
        <v>16951</v>
      </c>
      <c r="B1905" s="406" t="s">
        <v>2595</v>
      </c>
      <c r="C1905" s="170" t="s">
        <v>2594</v>
      </c>
      <c r="D1905" s="405" t="s">
        <v>17427</v>
      </c>
      <c r="E1905" s="404">
        <v>2200</v>
      </c>
      <c r="F1905" s="434" t="s">
        <v>17680</v>
      </c>
      <c r="G1905" s="403" t="s">
        <v>17679</v>
      </c>
      <c r="H1905" s="170"/>
      <c r="I1905" s="170"/>
      <c r="J1905" s="155" t="s">
        <v>16678</v>
      </c>
      <c r="K1905" s="170">
        <v>2</v>
      </c>
      <c r="L1905" s="170">
        <v>12</v>
      </c>
      <c r="M1905" s="402">
        <v>27272.5</v>
      </c>
      <c r="N1905" s="170">
        <v>2</v>
      </c>
      <c r="O1905" s="170">
        <v>6</v>
      </c>
      <c r="P1905" s="402">
        <v>13200</v>
      </c>
    </row>
    <row r="1906" spans="1:16" ht="56.25" x14ac:dyDescent="0.2">
      <c r="A1906" s="406" t="s">
        <v>16951</v>
      </c>
      <c r="B1906" s="406" t="s">
        <v>2595</v>
      </c>
      <c r="C1906" s="170" t="s">
        <v>2594</v>
      </c>
      <c r="D1906" s="405" t="s">
        <v>17427</v>
      </c>
      <c r="E1906" s="404">
        <v>2200</v>
      </c>
      <c r="F1906" s="434" t="s">
        <v>17678</v>
      </c>
      <c r="G1906" s="403" t="s">
        <v>17677</v>
      </c>
      <c r="H1906" s="170" t="s">
        <v>17676</v>
      </c>
      <c r="I1906" s="170" t="s">
        <v>17162</v>
      </c>
      <c r="J1906" s="155" t="s">
        <v>17548</v>
      </c>
      <c r="K1906" s="170">
        <v>2</v>
      </c>
      <c r="L1906" s="170">
        <v>12</v>
      </c>
      <c r="M1906" s="402">
        <v>27300</v>
      </c>
      <c r="N1906" s="170">
        <v>2</v>
      </c>
      <c r="O1906" s="170">
        <v>6</v>
      </c>
      <c r="P1906" s="402">
        <v>13200</v>
      </c>
    </row>
    <row r="1907" spans="1:16" ht="56.25" x14ac:dyDescent="0.2">
      <c r="A1907" s="406" t="s">
        <v>16951</v>
      </c>
      <c r="B1907" s="406" t="s">
        <v>2595</v>
      </c>
      <c r="C1907" s="170" t="s">
        <v>2594</v>
      </c>
      <c r="D1907" s="405" t="s">
        <v>17675</v>
      </c>
      <c r="E1907" s="404">
        <v>2200</v>
      </c>
      <c r="F1907" s="434" t="s">
        <v>17674</v>
      </c>
      <c r="G1907" s="403" t="s">
        <v>17673</v>
      </c>
      <c r="H1907" s="170"/>
      <c r="I1907" s="170" t="s">
        <v>6218</v>
      </c>
      <c r="J1907" s="155"/>
      <c r="K1907" s="170">
        <v>1</v>
      </c>
      <c r="L1907" s="170">
        <v>12</v>
      </c>
      <c r="M1907" s="402">
        <v>27300</v>
      </c>
      <c r="N1907" s="170">
        <v>2</v>
      </c>
      <c r="O1907" s="170">
        <v>6</v>
      </c>
      <c r="P1907" s="402">
        <v>13200</v>
      </c>
    </row>
    <row r="1908" spans="1:16" ht="56.25" x14ac:dyDescent="0.2">
      <c r="A1908" s="406" t="s">
        <v>16951</v>
      </c>
      <c r="B1908" s="406" t="s">
        <v>2595</v>
      </c>
      <c r="C1908" s="170" t="s">
        <v>2594</v>
      </c>
      <c r="D1908" s="405" t="s">
        <v>17672</v>
      </c>
      <c r="E1908" s="404">
        <v>11000</v>
      </c>
      <c r="F1908" s="434">
        <v>9909109</v>
      </c>
      <c r="G1908" s="403" t="s">
        <v>17671</v>
      </c>
      <c r="H1908" s="170" t="s">
        <v>17670</v>
      </c>
      <c r="I1908" s="170" t="s">
        <v>17162</v>
      </c>
      <c r="J1908" s="155" t="s">
        <v>6353</v>
      </c>
      <c r="K1908" s="170">
        <v>1</v>
      </c>
      <c r="L1908" s="170">
        <v>12</v>
      </c>
      <c r="M1908" s="402">
        <v>132687.63</v>
      </c>
      <c r="N1908" s="170">
        <v>2</v>
      </c>
      <c r="O1908" s="170">
        <v>6</v>
      </c>
      <c r="P1908" s="402">
        <v>65900.69</v>
      </c>
    </row>
    <row r="1909" spans="1:16" ht="56.25" x14ac:dyDescent="0.2">
      <c r="A1909" s="406" t="s">
        <v>16951</v>
      </c>
      <c r="B1909" s="406" t="s">
        <v>2595</v>
      </c>
      <c r="C1909" s="170" t="s">
        <v>2594</v>
      </c>
      <c r="D1909" s="405" t="s">
        <v>6590</v>
      </c>
      <c r="E1909" s="404">
        <v>2500</v>
      </c>
      <c r="F1909" s="434" t="s">
        <v>17669</v>
      </c>
      <c r="G1909" s="403" t="s">
        <v>17668</v>
      </c>
      <c r="H1909" s="170"/>
      <c r="I1909" s="170"/>
      <c r="J1909" s="155" t="s">
        <v>6279</v>
      </c>
      <c r="K1909" s="170">
        <v>1</v>
      </c>
      <c r="L1909" s="170">
        <v>12</v>
      </c>
      <c r="M1909" s="402">
        <v>30899.83</v>
      </c>
      <c r="N1909" s="170">
        <v>2</v>
      </c>
      <c r="O1909" s="170">
        <v>6</v>
      </c>
      <c r="P1909" s="402">
        <v>15000</v>
      </c>
    </row>
    <row r="1910" spans="1:16" ht="56.25" x14ac:dyDescent="0.2">
      <c r="A1910" s="406" t="s">
        <v>16951</v>
      </c>
      <c r="B1910" s="406" t="s">
        <v>2595</v>
      </c>
      <c r="C1910" s="170" t="s">
        <v>2594</v>
      </c>
      <c r="D1910" s="405" t="s">
        <v>17427</v>
      </c>
      <c r="E1910" s="404">
        <v>2200</v>
      </c>
      <c r="F1910" s="434">
        <v>71905307</v>
      </c>
      <c r="G1910" s="403" t="s">
        <v>17667</v>
      </c>
      <c r="H1910" s="170"/>
      <c r="I1910" s="170" t="s">
        <v>6183</v>
      </c>
      <c r="J1910" s="155" t="s">
        <v>3591</v>
      </c>
      <c r="K1910" s="170">
        <v>2</v>
      </c>
      <c r="L1910" s="170">
        <v>12</v>
      </c>
      <c r="M1910" s="402">
        <v>27004.36</v>
      </c>
      <c r="N1910" s="170">
        <v>2</v>
      </c>
      <c r="O1910" s="170">
        <v>6</v>
      </c>
      <c r="P1910" s="402">
        <v>13200</v>
      </c>
    </row>
    <row r="1911" spans="1:16" ht="56.25" x14ac:dyDescent="0.2">
      <c r="A1911" s="406" t="s">
        <v>16951</v>
      </c>
      <c r="B1911" s="406" t="s">
        <v>2595</v>
      </c>
      <c r="C1911" s="170" t="s">
        <v>2594</v>
      </c>
      <c r="D1911" s="405" t="s">
        <v>7158</v>
      </c>
      <c r="E1911" s="404">
        <v>2500</v>
      </c>
      <c r="F1911" s="434" t="s">
        <v>17666</v>
      </c>
      <c r="G1911" s="403" t="s">
        <v>17665</v>
      </c>
      <c r="H1911" s="170" t="s">
        <v>17664</v>
      </c>
      <c r="I1911" s="170" t="s">
        <v>6183</v>
      </c>
      <c r="J1911" s="155"/>
      <c r="K1911" s="170">
        <v>1</v>
      </c>
      <c r="L1911" s="170">
        <v>12</v>
      </c>
      <c r="M1911" s="402">
        <v>30855.21</v>
      </c>
      <c r="N1911" s="170">
        <v>2</v>
      </c>
      <c r="O1911" s="170">
        <v>6</v>
      </c>
      <c r="P1911" s="402">
        <v>15000</v>
      </c>
    </row>
    <row r="1912" spans="1:16" ht="56.25" x14ac:dyDescent="0.2">
      <c r="A1912" s="406" t="s">
        <v>16951</v>
      </c>
      <c r="B1912" s="406" t="s">
        <v>2595</v>
      </c>
      <c r="C1912" s="170" t="s">
        <v>2594</v>
      </c>
      <c r="D1912" s="405" t="s">
        <v>17663</v>
      </c>
      <c r="E1912" s="404">
        <v>5000</v>
      </c>
      <c r="F1912" s="434" t="s">
        <v>17662</v>
      </c>
      <c r="G1912" s="403" t="s">
        <v>17661</v>
      </c>
      <c r="H1912" s="170" t="s">
        <v>3574</v>
      </c>
      <c r="I1912" s="170" t="s">
        <v>17162</v>
      </c>
      <c r="J1912" s="155" t="s">
        <v>6239</v>
      </c>
      <c r="K1912" s="170">
        <v>1</v>
      </c>
      <c r="L1912" s="170">
        <v>12</v>
      </c>
      <c r="M1912" s="402">
        <v>60815.64</v>
      </c>
      <c r="N1912" s="170">
        <v>2</v>
      </c>
      <c r="O1912" s="170">
        <v>6</v>
      </c>
      <c r="P1912" s="402">
        <v>30000</v>
      </c>
    </row>
    <row r="1913" spans="1:16" ht="56.25" x14ac:dyDescent="0.2">
      <c r="A1913" s="406" t="s">
        <v>16951</v>
      </c>
      <c r="B1913" s="406" t="s">
        <v>2595</v>
      </c>
      <c r="C1913" s="170" t="s">
        <v>2594</v>
      </c>
      <c r="D1913" s="405" t="s">
        <v>17427</v>
      </c>
      <c r="E1913" s="404">
        <v>2200</v>
      </c>
      <c r="F1913" s="434" t="s">
        <v>17660</v>
      </c>
      <c r="G1913" s="403" t="s">
        <v>17659</v>
      </c>
      <c r="H1913" s="170"/>
      <c r="I1913" s="170" t="s">
        <v>17162</v>
      </c>
      <c r="J1913" s="155" t="s">
        <v>6376</v>
      </c>
      <c r="K1913" s="170">
        <v>3</v>
      </c>
      <c r="L1913" s="170">
        <v>12</v>
      </c>
      <c r="M1913" s="402">
        <v>26944.899999999998</v>
      </c>
      <c r="N1913" s="170">
        <v>2</v>
      </c>
      <c r="O1913" s="170">
        <v>6</v>
      </c>
      <c r="P1913" s="402">
        <v>13185.95</v>
      </c>
    </row>
    <row r="1914" spans="1:16" ht="56.25" x14ac:dyDescent="0.2">
      <c r="A1914" s="406" t="s">
        <v>16951</v>
      </c>
      <c r="B1914" s="406" t="s">
        <v>2595</v>
      </c>
      <c r="C1914" s="170" t="s">
        <v>2594</v>
      </c>
      <c r="D1914" s="405" t="s">
        <v>17658</v>
      </c>
      <c r="E1914" s="404">
        <v>11000</v>
      </c>
      <c r="F1914" s="434" t="s">
        <v>17657</v>
      </c>
      <c r="G1914" s="403" t="s">
        <v>17656</v>
      </c>
      <c r="H1914" s="170" t="s">
        <v>3574</v>
      </c>
      <c r="I1914" s="170" t="s">
        <v>17162</v>
      </c>
      <c r="J1914" s="155" t="s">
        <v>6239</v>
      </c>
      <c r="K1914" s="170">
        <v>1</v>
      </c>
      <c r="L1914" s="170">
        <v>12</v>
      </c>
      <c r="M1914" s="402">
        <v>132900</v>
      </c>
      <c r="N1914" s="170">
        <v>2</v>
      </c>
      <c r="O1914" s="170">
        <v>6</v>
      </c>
      <c r="P1914" s="402">
        <v>66000</v>
      </c>
    </row>
    <row r="1915" spans="1:16" ht="56.25" x14ac:dyDescent="0.2">
      <c r="A1915" s="406" t="s">
        <v>16951</v>
      </c>
      <c r="B1915" s="406" t="s">
        <v>2595</v>
      </c>
      <c r="C1915" s="170" t="s">
        <v>2594</v>
      </c>
      <c r="D1915" s="405" t="s">
        <v>17655</v>
      </c>
      <c r="E1915" s="404">
        <v>7500</v>
      </c>
      <c r="F1915" s="434" t="s">
        <v>17654</v>
      </c>
      <c r="G1915" s="403" t="s">
        <v>17653</v>
      </c>
      <c r="H1915" s="170" t="s">
        <v>6299</v>
      </c>
      <c r="I1915" s="170" t="s">
        <v>17162</v>
      </c>
      <c r="J1915" s="155" t="s">
        <v>6299</v>
      </c>
      <c r="K1915" s="170">
        <v>1</v>
      </c>
      <c r="L1915" s="170">
        <v>12</v>
      </c>
      <c r="M1915" s="402">
        <v>90888.540000000008</v>
      </c>
      <c r="N1915" s="170">
        <v>2</v>
      </c>
      <c r="O1915" s="170">
        <v>6</v>
      </c>
      <c r="P1915" s="402">
        <v>45000</v>
      </c>
    </row>
    <row r="1916" spans="1:16" ht="56.25" x14ac:dyDescent="0.2">
      <c r="A1916" s="406" t="s">
        <v>16951</v>
      </c>
      <c r="B1916" s="406" t="s">
        <v>2595</v>
      </c>
      <c r="C1916" s="170" t="s">
        <v>2594</v>
      </c>
      <c r="D1916" s="405" t="s">
        <v>17652</v>
      </c>
      <c r="E1916" s="404">
        <v>6200</v>
      </c>
      <c r="F1916" s="434" t="s">
        <v>17651</v>
      </c>
      <c r="G1916" s="403" t="s">
        <v>17650</v>
      </c>
      <c r="H1916" s="170" t="s">
        <v>3570</v>
      </c>
      <c r="I1916" s="170" t="s">
        <v>17162</v>
      </c>
      <c r="J1916" s="155" t="s">
        <v>6255</v>
      </c>
      <c r="K1916" s="170">
        <v>1</v>
      </c>
      <c r="L1916" s="170">
        <v>12</v>
      </c>
      <c r="M1916" s="402">
        <v>75300</v>
      </c>
      <c r="N1916" s="170">
        <v>2</v>
      </c>
      <c r="O1916" s="170">
        <v>6</v>
      </c>
      <c r="P1916" s="402">
        <v>37200</v>
      </c>
    </row>
    <row r="1917" spans="1:16" ht="56.25" x14ac:dyDescent="0.2">
      <c r="A1917" s="406" t="s">
        <v>16951</v>
      </c>
      <c r="B1917" s="406" t="s">
        <v>2595</v>
      </c>
      <c r="C1917" s="170" t="s">
        <v>2594</v>
      </c>
      <c r="D1917" s="405" t="s">
        <v>17427</v>
      </c>
      <c r="E1917" s="404">
        <v>2200</v>
      </c>
      <c r="F1917" s="434" t="s">
        <v>17649</v>
      </c>
      <c r="G1917" s="403" t="s">
        <v>17648</v>
      </c>
      <c r="H1917" s="170"/>
      <c r="I1917" s="170"/>
      <c r="J1917" s="155" t="s">
        <v>17647</v>
      </c>
      <c r="K1917" s="170">
        <v>2</v>
      </c>
      <c r="L1917" s="170">
        <v>12</v>
      </c>
      <c r="M1917" s="402">
        <v>27300</v>
      </c>
      <c r="N1917" s="170">
        <v>2</v>
      </c>
      <c r="O1917" s="170">
        <v>6</v>
      </c>
      <c r="P1917" s="402">
        <v>13200</v>
      </c>
    </row>
    <row r="1918" spans="1:16" ht="56.25" x14ac:dyDescent="0.2">
      <c r="A1918" s="406" t="s">
        <v>16951</v>
      </c>
      <c r="B1918" s="406" t="s">
        <v>2595</v>
      </c>
      <c r="C1918" s="170" t="s">
        <v>2594</v>
      </c>
      <c r="D1918" s="405" t="s">
        <v>17646</v>
      </c>
      <c r="E1918" s="404">
        <v>5000</v>
      </c>
      <c r="F1918" s="434" t="s">
        <v>17645</v>
      </c>
      <c r="G1918" s="403" t="s">
        <v>17644</v>
      </c>
      <c r="H1918" s="170" t="s">
        <v>17443</v>
      </c>
      <c r="I1918" s="170" t="s">
        <v>17162</v>
      </c>
      <c r="J1918" s="155" t="s">
        <v>6376</v>
      </c>
      <c r="K1918" s="170">
        <v>2</v>
      </c>
      <c r="L1918" s="170">
        <v>12</v>
      </c>
      <c r="M1918" s="402">
        <v>60900</v>
      </c>
      <c r="N1918" s="170">
        <v>2</v>
      </c>
      <c r="O1918" s="170">
        <v>6</v>
      </c>
      <c r="P1918" s="402">
        <v>30000</v>
      </c>
    </row>
    <row r="1919" spans="1:16" ht="56.25" x14ac:dyDescent="0.2">
      <c r="A1919" s="406" t="s">
        <v>16951</v>
      </c>
      <c r="B1919" s="406" t="s">
        <v>2595</v>
      </c>
      <c r="C1919" s="170" t="s">
        <v>2594</v>
      </c>
      <c r="D1919" s="405" t="s">
        <v>17427</v>
      </c>
      <c r="E1919" s="404">
        <v>2200</v>
      </c>
      <c r="F1919" s="434" t="s">
        <v>17643</v>
      </c>
      <c r="G1919" s="403" t="s">
        <v>17642</v>
      </c>
      <c r="H1919" s="170" t="s">
        <v>3574</v>
      </c>
      <c r="I1919" s="170" t="s">
        <v>17012</v>
      </c>
      <c r="J1919" s="155"/>
      <c r="K1919" s="170">
        <v>1</v>
      </c>
      <c r="L1919" s="170">
        <v>12</v>
      </c>
      <c r="M1919" s="402">
        <v>26940.16</v>
      </c>
      <c r="N1919" s="170">
        <v>2</v>
      </c>
      <c r="O1919" s="170">
        <v>6</v>
      </c>
      <c r="P1919" s="402">
        <v>13115.04</v>
      </c>
    </row>
    <row r="1920" spans="1:16" ht="56.25" x14ac:dyDescent="0.2">
      <c r="A1920" s="406" t="s">
        <v>16951</v>
      </c>
      <c r="B1920" s="406" t="s">
        <v>2595</v>
      </c>
      <c r="C1920" s="170" t="s">
        <v>2594</v>
      </c>
      <c r="D1920" s="405" t="s">
        <v>17641</v>
      </c>
      <c r="E1920" s="404">
        <v>4000</v>
      </c>
      <c r="F1920" s="434" t="s">
        <v>17640</v>
      </c>
      <c r="G1920" s="403" t="s">
        <v>17639</v>
      </c>
      <c r="H1920" s="170" t="s">
        <v>17638</v>
      </c>
      <c r="I1920" s="170" t="s">
        <v>17162</v>
      </c>
      <c r="J1920" s="155" t="s">
        <v>17638</v>
      </c>
      <c r="K1920" s="170">
        <v>1</v>
      </c>
      <c r="L1920" s="170">
        <v>12</v>
      </c>
      <c r="M1920" s="402">
        <v>48717.22</v>
      </c>
      <c r="N1920" s="170">
        <v>2</v>
      </c>
      <c r="O1920" s="170">
        <v>6</v>
      </c>
      <c r="P1920" s="402">
        <v>24000</v>
      </c>
    </row>
    <row r="1921" spans="1:16" ht="56.25" x14ac:dyDescent="0.2">
      <c r="A1921" s="406" t="s">
        <v>16951</v>
      </c>
      <c r="B1921" s="406" t="s">
        <v>2595</v>
      </c>
      <c r="C1921" s="170" t="s">
        <v>2594</v>
      </c>
      <c r="D1921" s="405" t="s">
        <v>17637</v>
      </c>
      <c r="E1921" s="404">
        <v>11000</v>
      </c>
      <c r="F1921" s="434" t="s">
        <v>17636</v>
      </c>
      <c r="G1921" s="403" t="s">
        <v>17635</v>
      </c>
      <c r="H1921" s="170" t="s">
        <v>6514</v>
      </c>
      <c r="I1921" s="170" t="s">
        <v>17162</v>
      </c>
      <c r="J1921" s="155" t="s">
        <v>17634</v>
      </c>
      <c r="K1921" s="170">
        <v>1</v>
      </c>
      <c r="L1921" s="170">
        <v>12</v>
      </c>
      <c r="M1921" s="402">
        <v>132801.46</v>
      </c>
      <c r="N1921" s="170">
        <v>2</v>
      </c>
      <c r="O1921" s="170">
        <v>6</v>
      </c>
      <c r="P1921" s="402">
        <v>65867.850000000006</v>
      </c>
    </row>
    <row r="1922" spans="1:16" ht="56.25" x14ac:dyDescent="0.2">
      <c r="A1922" s="406" t="s">
        <v>16951</v>
      </c>
      <c r="B1922" s="406" t="s">
        <v>2595</v>
      </c>
      <c r="C1922" s="170" t="s">
        <v>2594</v>
      </c>
      <c r="D1922" s="405" t="s">
        <v>17633</v>
      </c>
      <c r="E1922" s="404">
        <v>11000</v>
      </c>
      <c r="F1922" s="434">
        <v>40934898</v>
      </c>
      <c r="G1922" s="403" t="s">
        <v>17632</v>
      </c>
      <c r="H1922" s="170" t="s">
        <v>3542</v>
      </c>
      <c r="I1922" s="170" t="s">
        <v>17162</v>
      </c>
      <c r="J1922" s="155" t="s">
        <v>4810</v>
      </c>
      <c r="K1922" s="170">
        <v>1</v>
      </c>
      <c r="L1922" s="170">
        <v>12</v>
      </c>
      <c r="M1922" s="402">
        <v>131025.42</v>
      </c>
      <c r="N1922" s="170">
        <v>2</v>
      </c>
      <c r="O1922" s="170">
        <v>6</v>
      </c>
      <c r="P1922" s="402">
        <v>66000</v>
      </c>
    </row>
    <row r="1923" spans="1:16" ht="56.25" x14ac:dyDescent="0.2">
      <c r="A1923" s="406" t="s">
        <v>16951</v>
      </c>
      <c r="B1923" s="406" t="s">
        <v>2595</v>
      </c>
      <c r="C1923" s="170" t="s">
        <v>2594</v>
      </c>
      <c r="D1923" s="405" t="s">
        <v>9257</v>
      </c>
      <c r="E1923" s="404">
        <v>2000</v>
      </c>
      <c r="F1923" s="434" t="s">
        <v>17631</v>
      </c>
      <c r="G1923" s="403" t="s">
        <v>17630</v>
      </c>
      <c r="H1923" s="170" t="s">
        <v>3574</v>
      </c>
      <c r="I1923" s="170" t="s">
        <v>3931</v>
      </c>
      <c r="J1923" s="155"/>
      <c r="K1923" s="170">
        <v>1</v>
      </c>
      <c r="L1923" s="170">
        <v>12</v>
      </c>
      <c r="M1923" s="402">
        <v>24838.050000000003</v>
      </c>
      <c r="N1923" s="170">
        <v>2</v>
      </c>
      <c r="O1923" s="170">
        <v>6</v>
      </c>
      <c r="P1923" s="402">
        <v>12000</v>
      </c>
    </row>
    <row r="1924" spans="1:16" ht="56.25" x14ac:dyDescent="0.2">
      <c r="A1924" s="406" t="s">
        <v>16951</v>
      </c>
      <c r="B1924" s="406" t="s">
        <v>2595</v>
      </c>
      <c r="C1924" s="170" t="s">
        <v>2594</v>
      </c>
      <c r="D1924" s="405" t="s">
        <v>17427</v>
      </c>
      <c r="E1924" s="404">
        <v>2200</v>
      </c>
      <c r="F1924" s="434" t="s">
        <v>17629</v>
      </c>
      <c r="G1924" s="403" t="s">
        <v>17628</v>
      </c>
      <c r="H1924" s="170" t="s">
        <v>3591</v>
      </c>
      <c r="I1924" s="170" t="s">
        <v>17162</v>
      </c>
      <c r="J1924" s="155" t="s">
        <v>3591</v>
      </c>
      <c r="K1924" s="170">
        <v>3</v>
      </c>
      <c r="L1924" s="170">
        <v>12</v>
      </c>
      <c r="M1924" s="402">
        <v>27267.61</v>
      </c>
      <c r="N1924" s="170">
        <v>2</v>
      </c>
      <c r="O1924" s="170">
        <v>6</v>
      </c>
      <c r="P1924" s="402">
        <v>13200</v>
      </c>
    </row>
    <row r="1925" spans="1:16" ht="56.25" x14ac:dyDescent="0.2">
      <c r="A1925" s="406" t="s">
        <v>16951</v>
      </c>
      <c r="B1925" s="406" t="s">
        <v>2595</v>
      </c>
      <c r="C1925" s="170" t="s">
        <v>2594</v>
      </c>
      <c r="D1925" s="405" t="s">
        <v>17627</v>
      </c>
      <c r="E1925" s="404">
        <v>7000</v>
      </c>
      <c r="F1925" s="434" t="s">
        <v>17626</v>
      </c>
      <c r="G1925" s="403" t="s">
        <v>17625</v>
      </c>
      <c r="H1925" s="170" t="s">
        <v>6376</v>
      </c>
      <c r="I1925" s="170" t="s">
        <v>17162</v>
      </c>
      <c r="J1925" s="155" t="s">
        <v>6376</v>
      </c>
      <c r="K1925" s="170">
        <v>5</v>
      </c>
      <c r="L1925" s="170">
        <v>10</v>
      </c>
      <c r="M1925" s="402">
        <v>78233.34</v>
      </c>
      <c r="N1925" s="170"/>
      <c r="O1925" s="170"/>
      <c r="P1925" s="402"/>
    </row>
    <row r="1926" spans="1:16" ht="56.25" x14ac:dyDescent="0.2">
      <c r="A1926" s="406" t="s">
        <v>16951</v>
      </c>
      <c r="B1926" s="406" t="s">
        <v>2595</v>
      </c>
      <c r="C1926" s="170" t="s">
        <v>2594</v>
      </c>
      <c r="D1926" s="405" t="s">
        <v>17624</v>
      </c>
      <c r="E1926" s="404">
        <v>6500</v>
      </c>
      <c r="F1926" s="434" t="s">
        <v>17623</v>
      </c>
      <c r="G1926" s="403" t="s">
        <v>17622</v>
      </c>
      <c r="H1926" s="170" t="s">
        <v>17621</v>
      </c>
      <c r="I1926" s="170" t="s">
        <v>17162</v>
      </c>
      <c r="J1926" s="155" t="s">
        <v>16731</v>
      </c>
      <c r="K1926" s="170">
        <v>1</v>
      </c>
      <c r="L1926" s="170">
        <v>12</v>
      </c>
      <c r="M1926" s="402">
        <v>78791.66</v>
      </c>
      <c r="N1926" s="170">
        <v>2</v>
      </c>
      <c r="O1926" s="170">
        <v>6</v>
      </c>
      <c r="P1926" s="402">
        <v>39000</v>
      </c>
    </row>
    <row r="1927" spans="1:16" ht="56.25" x14ac:dyDescent="0.2">
      <c r="A1927" s="406" t="s">
        <v>16951</v>
      </c>
      <c r="B1927" s="406" t="s">
        <v>2595</v>
      </c>
      <c r="C1927" s="170" t="s">
        <v>2594</v>
      </c>
      <c r="D1927" s="405" t="s">
        <v>17620</v>
      </c>
      <c r="E1927" s="404">
        <v>7000</v>
      </c>
      <c r="F1927" s="434" t="s">
        <v>17619</v>
      </c>
      <c r="G1927" s="403" t="s">
        <v>17618</v>
      </c>
      <c r="H1927" s="170" t="s">
        <v>3542</v>
      </c>
      <c r="I1927" s="170" t="s">
        <v>17162</v>
      </c>
      <c r="J1927" s="155" t="s">
        <v>4810</v>
      </c>
      <c r="K1927" s="170">
        <v>1</v>
      </c>
      <c r="L1927" s="170">
        <v>12</v>
      </c>
      <c r="M1927" s="402">
        <v>84869.37</v>
      </c>
      <c r="N1927" s="170">
        <v>2</v>
      </c>
      <c r="O1927" s="170">
        <v>6</v>
      </c>
      <c r="P1927" s="402">
        <v>41998.06</v>
      </c>
    </row>
    <row r="1928" spans="1:16" ht="56.25" x14ac:dyDescent="0.2">
      <c r="A1928" s="406" t="s">
        <v>16951</v>
      </c>
      <c r="B1928" s="406" t="s">
        <v>2595</v>
      </c>
      <c r="C1928" s="170" t="s">
        <v>2594</v>
      </c>
      <c r="D1928" s="405" t="s">
        <v>17617</v>
      </c>
      <c r="E1928" s="404">
        <v>5000</v>
      </c>
      <c r="F1928" s="434" t="s">
        <v>17616</v>
      </c>
      <c r="G1928" s="403" t="s">
        <v>17615</v>
      </c>
      <c r="H1928" s="170" t="s">
        <v>3574</v>
      </c>
      <c r="I1928" s="170" t="s">
        <v>17162</v>
      </c>
      <c r="J1928" s="155" t="s">
        <v>6239</v>
      </c>
      <c r="K1928" s="170">
        <v>1</v>
      </c>
      <c r="L1928" s="170">
        <v>12</v>
      </c>
      <c r="M1928" s="402">
        <v>60719.45</v>
      </c>
      <c r="N1928" s="170">
        <v>2</v>
      </c>
      <c r="O1928" s="170">
        <v>6</v>
      </c>
      <c r="P1928" s="402">
        <v>30000</v>
      </c>
    </row>
    <row r="1929" spans="1:16" ht="56.25" x14ac:dyDescent="0.2">
      <c r="A1929" s="406" t="s">
        <v>16951</v>
      </c>
      <c r="B1929" s="406" t="s">
        <v>2595</v>
      </c>
      <c r="C1929" s="170" t="s">
        <v>2594</v>
      </c>
      <c r="D1929" s="405" t="s">
        <v>17468</v>
      </c>
      <c r="E1929" s="404">
        <v>2000</v>
      </c>
      <c r="F1929" s="434" t="s">
        <v>17614</v>
      </c>
      <c r="G1929" s="403" t="s">
        <v>17613</v>
      </c>
      <c r="H1929" s="170"/>
      <c r="I1929" s="170" t="s">
        <v>6218</v>
      </c>
      <c r="J1929" s="155"/>
      <c r="K1929" s="170">
        <v>2</v>
      </c>
      <c r="L1929" s="170">
        <v>12</v>
      </c>
      <c r="M1929" s="402">
        <v>24680.95</v>
      </c>
      <c r="N1929" s="170">
        <v>2</v>
      </c>
      <c r="O1929" s="170">
        <v>6</v>
      </c>
      <c r="P1929" s="402">
        <v>12000</v>
      </c>
    </row>
    <row r="1930" spans="1:16" ht="56.25" x14ac:dyDescent="0.2">
      <c r="A1930" s="406" t="s">
        <v>16951</v>
      </c>
      <c r="B1930" s="406" t="s">
        <v>2595</v>
      </c>
      <c r="C1930" s="170" t="s">
        <v>2594</v>
      </c>
      <c r="D1930" s="405" t="s">
        <v>17612</v>
      </c>
      <c r="E1930" s="404">
        <v>11000</v>
      </c>
      <c r="F1930" s="434" t="s">
        <v>17611</v>
      </c>
      <c r="G1930" s="403" t="s">
        <v>17610</v>
      </c>
      <c r="H1930" s="170" t="s">
        <v>6376</v>
      </c>
      <c r="I1930" s="170" t="s">
        <v>17162</v>
      </c>
      <c r="J1930" s="155" t="s">
        <v>6376</v>
      </c>
      <c r="K1930" s="170">
        <v>1</v>
      </c>
      <c r="L1930" s="170">
        <v>12</v>
      </c>
      <c r="M1930" s="402">
        <v>132495.89000000001</v>
      </c>
      <c r="N1930" s="170">
        <v>2</v>
      </c>
      <c r="O1930" s="170">
        <v>6</v>
      </c>
      <c r="P1930" s="402">
        <v>66000</v>
      </c>
    </row>
    <row r="1931" spans="1:16" ht="56.25" x14ac:dyDescent="0.2">
      <c r="A1931" s="406" t="s">
        <v>16951</v>
      </c>
      <c r="B1931" s="406" t="s">
        <v>2595</v>
      </c>
      <c r="C1931" s="170" t="s">
        <v>2594</v>
      </c>
      <c r="D1931" s="405" t="s">
        <v>17609</v>
      </c>
      <c r="E1931" s="404">
        <v>15600</v>
      </c>
      <c r="F1931" s="434">
        <v>9641513</v>
      </c>
      <c r="G1931" s="403" t="s">
        <v>17608</v>
      </c>
      <c r="H1931" s="170" t="s">
        <v>3542</v>
      </c>
      <c r="I1931" s="170" t="s">
        <v>17162</v>
      </c>
      <c r="J1931" s="155" t="s">
        <v>4810</v>
      </c>
      <c r="K1931" s="170">
        <v>1</v>
      </c>
      <c r="L1931" s="170">
        <v>12</v>
      </c>
      <c r="M1931" s="402">
        <v>183420</v>
      </c>
      <c r="N1931" s="170">
        <v>2</v>
      </c>
      <c r="O1931" s="170">
        <v>6</v>
      </c>
      <c r="P1931" s="402">
        <v>193007.6</v>
      </c>
    </row>
    <row r="1932" spans="1:16" ht="56.25" x14ac:dyDescent="0.2">
      <c r="A1932" s="406" t="s">
        <v>16951</v>
      </c>
      <c r="B1932" s="406" t="s">
        <v>2595</v>
      </c>
      <c r="C1932" s="170" t="s">
        <v>2594</v>
      </c>
      <c r="D1932" s="405" t="s">
        <v>17427</v>
      </c>
      <c r="E1932" s="404">
        <v>2200</v>
      </c>
      <c r="F1932" s="434" t="s">
        <v>17607</v>
      </c>
      <c r="G1932" s="403" t="s">
        <v>17606</v>
      </c>
      <c r="H1932" s="170" t="s">
        <v>17605</v>
      </c>
      <c r="I1932" s="170" t="s">
        <v>6183</v>
      </c>
      <c r="J1932" s="155"/>
      <c r="K1932" s="170">
        <v>2</v>
      </c>
      <c r="L1932" s="170">
        <v>12</v>
      </c>
      <c r="M1932" s="402">
        <v>27273.57</v>
      </c>
      <c r="N1932" s="170">
        <v>2</v>
      </c>
      <c r="O1932" s="170">
        <v>6</v>
      </c>
      <c r="P1932" s="402">
        <v>13200</v>
      </c>
    </row>
    <row r="1933" spans="1:16" ht="56.25" x14ac:dyDescent="0.2">
      <c r="A1933" s="406" t="s">
        <v>16951</v>
      </c>
      <c r="B1933" s="406" t="s">
        <v>2595</v>
      </c>
      <c r="C1933" s="170" t="s">
        <v>2594</v>
      </c>
      <c r="D1933" s="405" t="s">
        <v>17604</v>
      </c>
      <c r="E1933" s="404">
        <v>11000</v>
      </c>
      <c r="F1933" s="434">
        <v>18205868</v>
      </c>
      <c r="G1933" s="403" t="s">
        <v>17603</v>
      </c>
      <c r="H1933" s="170" t="s">
        <v>6514</v>
      </c>
      <c r="I1933" s="170" t="s">
        <v>17162</v>
      </c>
      <c r="J1933" s="155" t="s">
        <v>17602</v>
      </c>
      <c r="K1933" s="170">
        <v>1</v>
      </c>
      <c r="L1933" s="170">
        <v>12</v>
      </c>
      <c r="M1933" s="402">
        <v>132883.96</v>
      </c>
      <c r="N1933" s="170">
        <v>2</v>
      </c>
      <c r="O1933" s="170">
        <v>6</v>
      </c>
      <c r="P1933" s="402">
        <v>66000</v>
      </c>
    </row>
    <row r="1934" spans="1:16" ht="56.25" x14ac:dyDescent="0.2">
      <c r="A1934" s="406" t="s">
        <v>16951</v>
      </c>
      <c r="B1934" s="406" t="s">
        <v>2595</v>
      </c>
      <c r="C1934" s="170" t="s">
        <v>2594</v>
      </c>
      <c r="D1934" s="405" t="s">
        <v>17468</v>
      </c>
      <c r="E1934" s="404">
        <v>2000</v>
      </c>
      <c r="F1934" s="434">
        <v>44332393</v>
      </c>
      <c r="G1934" s="403" t="s">
        <v>17601</v>
      </c>
      <c r="H1934" s="170" t="s">
        <v>17600</v>
      </c>
      <c r="I1934" s="170" t="s">
        <v>17162</v>
      </c>
      <c r="J1934" s="155" t="s">
        <v>17599</v>
      </c>
      <c r="K1934" s="170">
        <v>1</v>
      </c>
      <c r="L1934" s="170">
        <v>6</v>
      </c>
      <c r="M1934" s="402">
        <v>11733.33</v>
      </c>
      <c r="N1934" s="170">
        <v>2</v>
      </c>
      <c r="O1934" s="170">
        <v>6</v>
      </c>
      <c r="P1934" s="402">
        <v>12000</v>
      </c>
    </row>
    <row r="1935" spans="1:16" ht="56.25" x14ac:dyDescent="0.2">
      <c r="A1935" s="406" t="s">
        <v>16951</v>
      </c>
      <c r="B1935" s="406" t="s">
        <v>2595</v>
      </c>
      <c r="C1935" s="170" t="s">
        <v>2594</v>
      </c>
      <c r="D1935" s="405" t="s">
        <v>17427</v>
      </c>
      <c r="E1935" s="404">
        <v>2200</v>
      </c>
      <c r="F1935" s="434">
        <v>41201538</v>
      </c>
      <c r="G1935" s="403" t="s">
        <v>17598</v>
      </c>
      <c r="H1935" s="170"/>
      <c r="I1935" s="170" t="s">
        <v>17012</v>
      </c>
      <c r="J1935" s="155" t="s">
        <v>16678</v>
      </c>
      <c r="K1935" s="170">
        <v>4</v>
      </c>
      <c r="L1935" s="170">
        <v>12</v>
      </c>
      <c r="M1935" s="402">
        <v>27093.72</v>
      </c>
      <c r="N1935" s="170">
        <v>2</v>
      </c>
      <c r="O1935" s="170">
        <v>6</v>
      </c>
      <c r="P1935" s="402">
        <v>13200</v>
      </c>
    </row>
    <row r="1936" spans="1:16" ht="56.25" x14ac:dyDescent="0.2">
      <c r="A1936" s="406" t="s">
        <v>16951</v>
      </c>
      <c r="B1936" s="406" t="s">
        <v>2595</v>
      </c>
      <c r="C1936" s="170" t="s">
        <v>2594</v>
      </c>
      <c r="D1936" s="405" t="s">
        <v>17427</v>
      </c>
      <c r="E1936" s="404">
        <v>2200</v>
      </c>
      <c r="F1936" s="434" t="s">
        <v>17597</v>
      </c>
      <c r="G1936" s="403" t="s">
        <v>17596</v>
      </c>
      <c r="H1936" s="170"/>
      <c r="I1936" s="170" t="s">
        <v>17012</v>
      </c>
      <c r="J1936" s="155" t="s">
        <v>16732</v>
      </c>
      <c r="K1936" s="170">
        <v>2</v>
      </c>
      <c r="L1936" s="170">
        <v>12</v>
      </c>
      <c r="M1936" s="402">
        <v>29737.98</v>
      </c>
      <c r="N1936" s="170">
        <v>2</v>
      </c>
      <c r="O1936" s="170">
        <v>6</v>
      </c>
      <c r="P1936" s="402">
        <v>15000</v>
      </c>
    </row>
    <row r="1937" spans="1:16" ht="56.25" x14ac:dyDescent="0.2">
      <c r="A1937" s="406" t="s">
        <v>16951</v>
      </c>
      <c r="B1937" s="406" t="s">
        <v>2595</v>
      </c>
      <c r="C1937" s="170" t="s">
        <v>2594</v>
      </c>
      <c r="D1937" s="405" t="s">
        <v>17595</v>
      </c>
      <c r="E1937" s="404">
        <v>3900</v>
      </c>
      <c r="F1937" s="434" t="s">
        <v>17594</v>
      </c>
      <c r="G1937" s="403" t="s">
        <v>17593</v>
      </c>
      <c r="H1937" s="170" t="s">
        <v>6514</v>
      </c>
      <c r="I1937" s="170" t="s">
        <v>6183</v>
      </c>
      <c r="J1937" s="155"/>
      <c r="K1937" s="170">
        <v>1</v>
      </c>
      <c r="L1937" s="170">
        <v>12</v>
      </c>
      <c r="M1937" s="402">
        <v>47309.78</v>
      </c>
      <c r="N1937" s="170">
        <v>2</v>
      </c>
      <c r="O1937" s="170">
        <v>6</v>
      </c>
      <c r="P1937" s="402">
        <v>23400</v>
      </c>
    </row>
    <row r="1938" spans="1:16" ht="56.25" x14ac:dyDescent="0.2">
      <c r="A1938" s="406" t="s">
        <v>16951</v>
      </c>
      <c r="B1938" s="406" t="s">
        <v>2595</v>
      </c>
      <c r="C1938" s="170" t="s">
        <v>2594</v>
      </c>
      <c r="D1938" s="405" t="s">
        <v>17592</v>
      </c>
      <c r="E1938" s="404">
        <v>4500</v>
      </c>
      <c r="F1938" s="434" t="s">
        <v>17591</v>
      </c>
      <c r="G1938" s="403" t="s">
        <v>17590</v>
      </c>
      <c r="H1938" s="170" t="s">
        <v>17589</v>
      </c>
      <c r="I1938" s="170" t="s">
        <v>17162</v>
      </c>
      <c r="J1938" s="155" t="s">
        <v>17589</v>
      </c>
      <c r="K1938" s="170">
        <v>1</v>
      </c>
      <c r="L1938" s="170">
        <v>12</v>
      </c>
      <c r="M1938" s="402">
        <v>54900</v>
      </c>
      <c r="N1938" s="170">
        <v>2</v>
      </c>
      <c r="O1938" s="170">
        <v>6</v>
      </c>
      <c r="P1938" s="402">
        <v>27000</v>
      </c>
    </row>
    <row r="1939" spans="1:16" ht="56.25" x14ac:dyDescent="0.2">
      <c r="A1939" s="406" t="s">
        <v>16951</v>
      </c>
      <c r="B1939" s="406" t="s">
        <v>2595</v>
      </c>
      <c r="C1939" s="170" t="s">
        <v>2594</v>
      </c>
      <c r="D1939" s="405" t="s">
        <v>6590</v>
      </c>
      <c r="E1939" s="404">
        <v>2200</v>
      </c>
      <c r="F1939" s="434">
        <v>47374664</v>
      </c>
      <c r="G1939" s="403" t="s">
        <v>17588</v>
      </c>
      <c r="H1939" s="170" t="s">
        <v>6514</v>
      </c>
      <c r="I1939" s="170" t="s">
        <v>17012</v>
      </c>
      <c r="J1939" s="155"/>
      <c r="K1939" s="170">
        <v>2</v>
      </c>
      <c r="L1939" s="170">
        <v>12</v>
      </c>
      <c r="M1939" s="402">
        <v>27026.04</v>
      </c>
      <c r="N1939" s="170">
        <v>2</v>
      </c>
      <c r="O1939" s="170">
        <v>6</v>
      </c>
      <c r="P1939" s="402">
        <v>12940.850000000002</v>
      </c>
    </row>
    <row r="1940" spans="1:16" ht="56.25" x14ac:dyDescent="0.2">
      <c r="A1940" s="406" t="s">
        <v>16951</v>
      </c>
      <c r="B1940" s="406" t="s">
        <v>2595</v>
      </c>
      <c r="C1940" s="170" t="s">
        <v>2594</v>
      </c>
      <c r="D1940" s="405" t="s">
        <v>17468</v>
      </c>
      <c r="E1940" s="404">
        <v>2000</v>
      </c>
      <c r="F1940" s="434">
        <v>40750423</v>
      </c>
      <c r="G1940" s="403" t="s">
        <v>17587</v>
      </c>
      <c r="H1940" s="170" t="s">
        <v>3567</v>
      </c>
      <c r="I1940" s="170" t="s">
        <v>17012</v>
      </c>
      <c r="J1940" s="155"/>
      <c r="K1940" s="170">
        <v>2</v>
      </c>
      <c r="L1940" s="170">
        <v>12</v>
      </c>
      <c r="M1940" s="402">
        <v>24862.080000000002</v>
      </c>
      <c r="N1940" s="170">
        <v>2</v>
      </c>
      <c r="O1940" s="170">
        <v>6</v>
      </c>
      <c r="P1940" s="402">
        <v>12000</v>
      </c>
    </row>
    <row r="1941" spans="1:16" ht="56.25" x14ac:dyDescent="0.2">
      <c r="A1941" s="406" t="s">
        <v>16951</v>
      </c>
      <c r="B1941" s="406" t="s">
        <v>2595</v>
      </c>
      <c r="C1941" s="170" t="s">
        <v>2594</v>
      </c>
      <c r="D1941" s="405" t="s">
        <v>17427</v>
      </c>
      <c r="E1941" s="404">
        <v>2200</v>
      </c>
      <c r="F1941" s="434" t="s">
        <v>17586</v>
      </c>
      <c r="G1941" s="403" t="s">
        <v>17585</v>
      </c>
      <c r="H1941" s="170"/>
      <c r="I1941" s="170" t="s">
        <v>3931</v>
      </c>
      <c r="J1941" s="155" t="s">
        <v>17584</v>
      </c>
      <c r="K1941" s="170">
        <v>1</v>
      </c>
      <c r="L1941" s="170">
        <v>12</v>
      </c>
      <c r="M1941" s="402">
        <v>27199</v>
      </c>
      <c r="N1941" s="170">
        <v>2</v>
      </c>
      <c r="O1941" s="170">
        <v>6</v>
      </c>
      <c r="P1941" s="402">
        <v>13189.3</v>
      </c>
    </row>
    <row r="1942" spans="1:16" ht="56.25" x14ac:dyDescent="0.2">
      <c r="A1942" s="406" t="s">
        <v>16951</v>
      </c>
      <c r="B1942" s="406" t="s">
        <v>2595</v>
      </c>
      <c r="C1942" s="170" t="s">
        <v>2594</v>
      </c>
      <c r="D1942" s="405" t="s">
        <v>17583</v>
      </c>
      <c r="E1942" s="404">
        <v>13500</v>
      </c>
      <c r="F1942" s="434" t="s">
        <v>17582</v>
      </c>
      <c r="G1942" s="403" t="s">
        <v>17581</v>
      </c>
      <c r="H1942" s="170" t="s">
        <v>3528</v>
      </c>
      <c r="I1942" s="170" t="s">
        <v>17162</v>
      </c>
      <c r="J1942" s="155" t="s">
        <v>6376</v>
      </c>
      <c r="K1942" s="170">
        <v>1</v>
      </c>
      <c r="L1942" s="170">
        <v>12</v>
      </c>
      <c r="M1942" s="402">
        <v>162835.32</v>
      </c>
      <c r="N1942" s="170">
        <v>2</v>
      </c>
      <c r="O1942" s="170">
        <v>6</v>
      </c>
      <c r="P1942" s="402">
        <v>81000</v>
      </c>
    </row>
    <row r="1943" spans="1:16" ht="56.25" x14ac:dyDescent="0.2">
      <c r="A1943" s="406" t="s">
        <v>16951</v>
      </c>
      <c r="B1943" s="406" t="s">
        <v>2595</v>
      </c>
      <c r="C1943" s="170" t="s">
        <v>2594</v>
      </c>
      <c r="D1943" s="405" t="s">
        <v>17427</v>
      </c>
      <c r="E1943" s="404">
        <v>2200</v>
      </c>
      <c r="F1943" s="434" t="s">
        <v>17580</v>
      </c>
      <c r="G1943" s="403" t="s">
        <v>17579</v>
      </c>
      <c r="H1943" s="170"/>
      <c r="I1943" s="170" t="s">
        <v>17012</v>
      </c>
      <c r="J1943" s="155" t="s">
        <v>3591</v>
      </c>
      <c r="K1943" s="170">
        <v>4</v>
      </c>
      <c r="L1943" s="170">
        <v>12</v>
      </c>
      <c r="M1943" s="402">
        <v>26829.989999999994</v>
      </c>
      <c r="N1943" s="170">
        <v>2</v>
      </c>
      <c r="O1943" s="170">
        <v>6</v>
      </c>
      <c r="P1943" s="402">
        <v>13174.48</v>
      </c>
    </row>
    <row r="1944" spans="1:16" ht="56.25" x14ac:dyDescent="0.2">
      <c r="A1944" s="406" t="s">
        <v>16951</v>
      </c>
      <c r="B1944" s="406" t="s">
        <v>2595</v>
      </c>
      <c r="C1944" s="170" t="s">
        <v>2594</v>
      </c>
      <c r="D1944" s="405" t="s">
        <v>17578</v>
      </c>
      <c r="E1944" s="404">
        <v>4500</v>
      </c>
      <c r="F1944" s="434" t="s">
        <v>17577</v>
      </c>
      <c r="G1944" s="403" t="s">
        <v>17576</v>
      </c>
      <c r="H1944" s="170" t="s">
        <v>3542</v>
      </c>
      <c r="I1944" s="170" t="s">
        <v>17162</v>
      </c>
      <c r="J1944" s="155" t="s">
        <v>4810</v>
      </c>
      <c r="K1944" s="170">
        <v>1</v>
      </c>
      <c r="L1944" s="170">
        <v>12</v>
      </c>
      <c r="M1944" s="402">
        <v>54733.440000000002</v>
      </c>
      <c r="N1944" s="170">
        <v>2</v>
      </c>
      <c r="O1944" s="170">
        <v>6</v>
      </c>
      <c r="P1944" s="402">
        <v>27000</v>
      </c>
    </row>
    <row r="1945" spans="1:16" ht="56.25" x14ac:dyDescent="0.2">
      <c r="A1945" s="406" t="s">
        <v>16951</v>
      </c>
      <c r="B1945" s="406" t="s">
        <v>2595</v>
      </c>
      <c r="C1945" s="170" t="s">
        <v>2594</v>
      </c>
      <c r="D1945" s="405" t="s">
        <v>17575</v>
      </c>
      <c r="E1945" s="404">
        <v>6500</v>
      </c>
      <c r="F1945" s="434" t="s">
        <v>17574</v>
      </c>
      <c r="G1945" s="403" t="s">
        <v>17573</v>
      </c>
      <c r="H1945" s="170" t="s">
        <v>6255</v>
      </c>
      <c r="I1945" s="170" t="s">
        <v>17162</v>
      </c>
      <c r="J1945" s="155" t="s">
        <v>6255</v>
      </c>
      <c r="K1945" s="170">
        <v>1</v>
      </c>
      <c r="L1945" s="170">
        <v>12</v>
      </c>
      <c r="M1945" s="402">
        <v>78860.28</v>
      </c>
      <c r="N1945" s="170">
        <v>2</v>
      </c>
      <c r="O1945" s="170">
        <v>6</v>
      </c>
      <c r="P1945" s="402">
        <v>39000</v>
      </c>
    </row>
    <row r="1946" spans="1:16" ht="56.25" x14ac:dyDescent="0.2">
      <c r="A1946" s="406" t="s">
        <v>16951</v>
      </c>
      <c r="B1946" s="406" t="s">
        <v>2595</v>
      </c>
      <c r="C1946" s="170" t="s">
        <v>2594</v>
      </c>
      <c r="D1946" s="405" t="s">
        <v>17572</v>
      </c>
      <c r="E1946" s="404">
        <v>6500</v>
      </c>
      <c r="F1946" s="434">
        <v>42541111</v>
      </c>
      <c r="G1946" s="403" t="s">
        <v>17571</v>
      </c>
      <c r="H1946" s="170" t="s">
        <v>17480</v>
      </c>
      <c r="I1946" s="170" t="s">
        <v>6183</v>
      </c>
      <c r="J1946" s="155"/>
      <c r="K1946" s="170">
        <v>1</v>
      </c>
      <c r="L1946" s="170">
        <v>12</v>
      </c>
      <c r="M1946" s="402">
        <v>78900</v>
      </c>
      <c r="N1946" s="170">
        <v>2</v>
      </c>
      <c r="O1946" s="170">
        <v>6</v>
      </c>
      <c r="P1946" s="402">
        <v>39000</v>
      </c>
    </row>
    <row r="1947" spans="1:16" ht="56.25" x14ac:dyDescent="0.2">
      <c r="A1947" s="406" t="s">
        <v>16951</v>
      </c>
      <c r="B1947" s="406" t="s">
        <v>2595</v>
      </c>
      <c r="C1947" s="170" t="s">
        <v>2594</v>
      </c>
      <c r="D1947" s="405" t="s">
        <v>17427</v>
      </c>
      <c r="E1947" s="404">
        <v>2200</v>
      </c>
      <c r="F1947" s="434" t="s">
        <v>17570</v>
      </c>
      <c r="G1947" s="403" t="s">
        <v>17569</v>
      </c>
      <c r="H1947" s="170" t="s">
        <v>17568</v>
      </c>
      <c r="I1947" s="170" t="s">
        <v>17012</v>
      </c>
      <c r="J1947" s="155"/>
      <c r="K1947" s="170">
        <v>2</v>
      </c>
      <c r="L1947" s="170">
        <v>12</v>
      </c>
      <c r="M1947" s="402">
        <v>27262.11</v>
      </c>
      <c r="N1947" s="170">
        <v>2</v>
      </c>
      <c r="O1947" s="170">
        <v>6</v>
      </c>
      <c r="P1947" s="402">
        <v>13200</v>
      </c>
    </row>
    <row r="1948" spans="1:16" ht="56.25" x14ac:dyDescent="0.2">
      <c r="A1948" s="406" t="s">
        <v>16951</v>
      </c>
      <c r="B1948" s="406" t="s">
        <v>2595</v>
      </c>
      <c r="C1948" s="170" t="s">
        <v>2594</v>
      </c>
      <c r="D1948" s="405" t="s">
        <v>17468</v>
      </c>
      <c r="E1948" s="404">
        <v>2000</v>
      </c>
      <c r="F1948" s="434" t="s">
        <v>17567</v>
      </c>
      <c r="G1948" s="403" t="s">
        <v>17566</v>
      </c>
      <c r="H1948" s="170"/>
      <c r="I1948" s="170"/>
      <c r="J1948" s="155" t="s">
        <v>17529</v>
      </c>
      <c r="K1948" s="170">
        <v>3</v>
      </c>
      <c r="L1948" s="170">
        <v>12</v>
      </c>
      <c r="M1948" s="402">
        <v>24679.7</v>
      </c>
      <c r="N1948" s="170">
        <v>2</v>
      </c>
      <c r="O1948" s="170">
        <v>6</v>
      </c>
      <c r="P1948" s="402">
        <v>11749.84</v>
      </c>
    </row>
    <row r="1949" spans="1:16" ht="56.25" x14ac:dyDescent="0.2">
      <c r="A1949" s="406" t="s">
        <v>16951</v>
      </c>
      <c r="B1949" s="406" t="s">
        <v>2595</v>
      </c>
      <c r="C1949" s="170" t="s">
        <v>2594</v>
      </c>
      <c r="D1949" s="405" t="s">
        <v>17543</v>
      </c>
      <c r="E1949" s="404">
        <v>6500</v>
      </c>
      <c r="F1949" s="434">
        <v>41742118</v>
      </c>
      <c r="G1949" s="403" t="s">
        <v>17565</v>
      </c>
      <c r="H1949" s="170" t="s">
        <v>17480</v>
      </c>
      <c r="I1949" s="170" t="s">
        <v>17162</v>
      </c>
      <c r="J1949" s="155" t="s">
        <v>6353</v>
      </c>
      <c r="K1949" s="170">
        <v>1</v>
      </c>
      <c r="L1949" s="170">
        <v>12</v>
      </c>
      <c r="M1949" s="402">
        <v>92460.239999999991</v>
      </c>
      <c r="N1949" s="170">
        <v>2</v>
      </c>
      <c r="O1949" s="170">
        <v>6</v>
      </c>
      <c r="P1949" s="402">
        <v>45000</v>
      </c>
    </row>
    <row r="1950" spans="1:16" ht="56.25" x14ac:dyDescent="0.2">
      <c r="A1950" s="406" t="s">
        <v>16951</v>
      </c>
      <c r="B1950" s="406" t="s">
        <v>2595</v>
      </c>
      <c r="C1950" s="170" t="s">
        <v>2594</v>
      </c>
      <c r="D1950" s="405" t="s">
        <v>6590</v>
      </c>
      <c r="E1950" s="404">
        <v>2500</v>
      </c>
      <c r="F1950" s="434" t="s">
        <v>17564</v>
      </c>
      <c r="G1950" s="403" t="s">
        <v>17563</v>
      </c>
      <c r="H1950" s="170"/>
      <c r="I1950" s="170"/>
      <c r="J1950" s="155" t="s">
        <v>17562</v>
      </c>
      <c r="K1950" s="170">
        <v>1</v>
      </c>
      <c r="L1950" s="170">
        <v>12</v>
      </c>
      <c r="M1950" s="402">
        <v>30886.98</v>
      </c>
      <c r="N1950" s="170">
        <v>2</v>
      </c>
      <c r="O1950" s="170">
        <v>6</v>
      </c>
      <c r="P1950" s="402">
        <v>14988.71</v>
      </c>
    </row>
    <row r="1951" spans="1:16" ht="56.25" x14ac:dyDescent="0.2">
      <c r="A1951" s="406" t="s">
        <v>16951</v>
      </c>
      <c r="B1951" s="406" t="s">
        <v>2595</v>
      </c>
      <c r="C1951" s="170" t="s">
        <v>2594</v>
      </c>
      <c r="D1951" s="405" t="s">
        <v>17427</v>
      </c>
      <c r="E1951" s="404">
        <v>2200</v>
      </c>
      <c r="F1951" s="434" t="s">
        <v>17561</v>
      </c>
      <c r="G1951" s="403" t="s">
        <v>17560</v>
      </c>
      <c r="H1951" s="170"/>
      <c r="I1951" s="170" t="s">
        <v>3931</v>
      </c>
      <c r="J1951" s="155" t="s">
        <v>17559</v>
      </c>
      <c r="K1951" s="170">
        <v>1</v>
      </c>
      <c r="L1951" s="170">
        <v>12</v>
      </c>
      <c r="M1951" s="402">
        <v>27180.959999999999</v>
      </c>
      <c r="N1951" s="170">
        <v>2</v>
      </c>
      <c r="O1951" s="170">
        <v>6</v>
      </c>
      <c r="P1951" s="402">
        <v>13200</v>
      </c>
    </row>
    <row r="1952" spans="1:16" ht="56.25" x14ac:dyDescent="0.2">
      <c r="A1952" s="406" t="s">
        <v>16951</v>
      </c>
      <c r="B1952" s="406" t="s">
        <v>2595</v>
      </c>
      <c r="C1952" s="170" t="s">
        <v>2594</v>
      </c>
      <c r="D1952" s="405" t="s">
        <v>17427</v>
      </c>
      <c r="E1952" s="404">
        <v>2200</v>
      </c>
      <c r="F1952" s="434">
        <v>40281787</v>
      </c>
      <c r="G1952" s="403" t="s">
        <v>17558</v>
      </c>
      <c r="H1952" s="170" t="s">
        <v>17557</v>
      </c>
      <c r="I1952" s="170" t="s">
        <v>17162</v>
      </c>
      <c r="J1952" s="155" t="s">
        <v>17556</v>
      </c>
      <c r="K1952" s="170">
        <v>1</v>
      </c>
      <c r="L1952" s="170">
        <v>1</v>
      </c>
      <c r="M1952" s="402">
        <v>1100</v>
      </c>
      <c r="N1952" s="170">
        <v>2</v>
      </c>
      <c r="O1952" s="170"/>
      <c r="P1952" s="402">
        <v>13120.24</v>
      </c>
    </row>
    <row r="1953" spans="1:16" ht="56.25" x14ac:dyDescent="0.2">
      <c r="A1953" s="406" t="s">
        <v>16951</v>
      </c>
      <c r="B1953" s="406" t="s">
        <v>2595</v>
      </c>
      <c r="C1953" s="170" t="s">
        <v>2594</v>
      </c>
      <c r="D1953" s="405" t="s">
        <v>17427</v>
      </c>
      <c r="E1953" s="404">
        <v>2200</v>
      </c>
      <c r="F1953" s="434" t="s">
        <v>17555</v>
      </c>
      <c r="G1953" s="403" t="s">
        <v>17554</v>
      </c>
      <c r="H1953" s="170" t="s">
        <v>17553</v>
      </c>
      <c r="I1953" s="170" t="s">
        <v>17012</v>
      </c>
      <c r="J1953" s="155"/>
      <c r="K1953" s="170">
        <v>2</v>
      </c>
      <c r="L1953" s="170">
        <v>12</v>
      </c>
      <c r="M1953" s="402">
        <v>27224.22</v>
      </c>
      <c r="N1953" s="170">
        <v>2</v>
      </c>
      <c r="O1953" s="170">
        <v>6</v>
      </c>
      <c r="P1953" s="402">
        <v>13179.07</v>
      </c>
    </row>
    <row r="1954" spans="1:16" ht="56.25" x14ac:dyDescent="0.2">
      <c r="A1954" s="406" t="s">
        <v>16951</v>
      </c>
      <c r="B1954" s="406" t="s">
        <v>2595</v>
      </c>
      <c r="C1954" s="170" t="s">
        <v>2594</v>
      </c>
      <c r="D1954" s="405" t="s">
        <v>6969</v>
      </c>
      <c r="E1954" s="404">
        <v>5500</v>
      </c>
      <c r="F1954" s="434">
        <v>45772485</v>
      </c>
      <c r="G1954" s="403" t="s">
        <v>17552</v>
      </c>
      <c r="H1954" s="170" t="s">
        <v>3542</v>
      </c>
      <c r="I1954" s="170" t="s">
        <v>17162</v>
      </c>
      <c r="J1954" s="155" t="s">
        <v>4810</v>
      </c>
      <c r="K1954" s="170">
        <v>1</v>
      </c>
      <c r="L1954" s="170">
        <v>12</v>
      </c>
      <c r="M1954" s="402">
        <v>84769.239999999991</v>
      </c>
      <c r="N1954" s="170">
        <v>2</v>
      </c>
      <c r="O1954" s="170">
        <v>6</v>
      </c>
      <c r="P1954" s="402">
        <v>42000</v>
      </c>
    </row>
    <row r="1955" spans="1:16" ht="56.25" x14ac:dyDescent="0.2">
      <c r="A1955" s="406" t="s">
        <v>16951</v>
      </c>
      <c r="B1955" s="406" t="s">
        <v>2595</v>
      </c>
      <c r="C1955" s="170" t="s">
        <v>2594</v>
      </c>
      <c r="D1955" s="405" t="s">
        <v>17551</v>
      </c>
      <c r="E1955" s="404">
        <v>2500</v>
      </c>
      <c r="F1955" s="434" t="s">
        <v>17550</v>
      </c>
      <c r="G1955" s="403" t="s">
        <v>17549</v>
      </c>
      <c r="H1955" s="170"/>
      <c r="I1955" s="170"/>
      <c r="J1955" s="155" t="s">
        <v>17548</v>
      </c>
      <c r="K1955" s="170">
        <v>1</v>
      </c>
      <c r="L1955" s="170">
        <v>12</v>
      </c>
      <c r="M1955" s="402">
        <v>30742.370000000003</v>
      </c>
      <c r="N1955" s="170">
        <v>2</v>
      </c>
      <c r="O1955" s="170">
        <v>6</v>
      </c>
      <c r="P1955" s="402">
        <v>14997.4</v>
      </c>
    </row>
    <row r="1956" spans="1:16" ht="56.25" x14ac:dyDescent="0.2">
      <c r="A1956" s="406" t="s">
        <v>16951</v>
      </c>
      <c r="B1956" s="406" t="s">
        <v>2595</v>
      </c>
      <c r="C1956" s="170" t="s">
        <v>2594</v>
      </c>
      <c r="D1956" s="405" t="s">
        <v>17468</v>
      </c>
      <c r="E1956" s="404">
        <v>2000</v>
      </c>
      <c r="F1956" s="434" t="s">
        <v>17547</v>
      </c>
      <c r="G1956" s="403" t="s">
        <v>17546</v>
      </c>
      <c r="H1956" s="170" t="s">
        <v>16782</v>
      </c>
      <c r="I1956" s="170" t="s">
        <v>17012</v>
      </c>
      <c r="J1956" s="155"/>
      <c r="K1956" s="170">
        <v>4</v>
      </c>
      <c r="L1956" s="170">
        <v>12</v>
      </c>
      <c r="M1956" s="402">
        <v>24691.78</v>
      </c>
      <c r="N1956" s="170">
        <v>2</v>
      </c>
      <c r="O1956" s="170">
        <v>6</v>
      </c>
      <c r="P1956" s="402">
        <v>12000</v>
      </c>
    </row>
    <row r="1957" spans="1:16" ht="56.25" x14ac:dyDescent="0.2">
      <c r="A1957" s="406" t="s">
        <v>16951</v>
      </c>
      <c r="B1957" s="406" t="s">
        <v>2595</v>
      </c>
      <c r="C1957" s="170" t="s">
        <v>2594</v>
      </c>
      <c r="D1957" s="405" t="s">
        <v>17468</v>
      </c>
      <c r="E1957" s="404">
        <v>2000</v>
      </c>
      <c r="F1957" s="434" t="s">
        <v>17545</v>
      </c>
      <c r="G1957" s="403" t="s">
        <v>17544</v>
      </c>
      <c r="H1957" s="170"/>
      <c r="I1957" s="170" t="s">
        <v>6218</v>
      </c>
      <c r="J1957" s="155"/>
      <c r="K1957" s="170">
        <v>3</v>
      </c>
      <c r="L1957" s="170">
        <v>12</v>
      </c>
      <c r="M1957" s="402">
        <v>27296.18</v>
      </c>
      <c r="N1957" s="170">
        <v>2</v>
      </c>
      <c r="O1957" s="170">
        <v>6</v>
      </c>
      <c r="P1957" s="402">
        <v>13200</v>
      </c>
    </row>
    <row r="1958" spans="1:16" ht="56.25" x14ac:dyDescent="0.2">
      <c r="A1958" s="406" t="s">
        <v>16951</v>
      </c>
      <c r="B1958" s="406" t="s">
        <v>2595</v>
      </c>
      <c r="C1958" s="170" t="s">
        <v>2594</v>
      </c>
      <c r="D1958" s="405" t="s">
        <v>17543</v>
      </c>
      <c r="E1958" s="404">
        <v>6000</v>
      </c>
      <c r="F1958" s="434" t="s">
        <v>17542</v>
      </c>
      <c r="G1958" s="403" t="s">
        <v>17541</v>
      </c>
      <c r="H1958" s="170" t="s">
        <v>17480</v>
      </c>
      <c r="I1958" s="170" t="s">
        <v>17162</v>
      </c>
      <c r="J1958" s="155" t="s">
        <v>6255</v>
      </c>
      <c r="K1958" s="170">
        <v>1</v>
      </c>
      <c r="L1958" s="170">
        <v>12</v>
      </c>
      <c r="M1958" s="402">
        <v>79731.64</v>
      </c>
      <c r="N1958" s="170">
        <v>2</v>
      </c>
      <c r="O1958" s="170">
        <v>6</v>
      </c>
      <c r="P1958" s="402">
        <v>39000</v>
      </c>
    </row>
    <row r="1959" spans="1:16" ht="56.25" x14ac:dyDescent="0.2">
      <c r="A1959" s="406" t="s">
        <v>16951</v>
      </c>
      <c r="B1959" s="406" t="s">
        <v>2595</v>
      </c>
      <c r="C1959" s="170" t="s">
        <v>2594</v>
      </c>
      <c r="D1959" s="405" t="s">
        <v>17427</v>
      </c>
      <c r="E1959" s="404">
        <v>2200</v>
      </c>
      <c r="F1959" s="434" t="s">
        <v>17540</v>
      </c>
      <c r="G1959" s="403" t="s">
        <v>17539</v>
      </c>
      <c r="H1959" s="170" t="s">
        <v>17538</v>
      </c>
      <c r="I1959" s="170" t="s">
        <v>17012</v>
      </c>
      <c r="J1959" s="155"/>
      <c r="K1959" s="170">
        <v>3</v>
      </c>
      <c r="L1959" s="170">
        <v>12</v>
      </c>
      <c r="M1959" s="402">
        <v>27273.260000000002</v>
      </c>
      <c r="N1959" s="170">
        <v>2</v>
      </c>
      <c r="O1959" s="170">
        <v>6</v>
      </c>
      <c r="P1959" s="402">
        <v>13199.69</v>
      </c>
    </row>
    <row r="1960" spans="1:16" ht="56.25" x14ac:dyDescent="0.2">
      <c r="A1960" s="406" t="s">
        <v>16951</v>
      </c>
      <c r="B1960" s="406" t="s">
        <v>2595</v>
      </c>
      <c r="C1960" s="170" t="s">
        <v>2594</v>
      </c>
      <c r="D1960" s="405" t="s">
        <v>17427</v>
      </c>
      <c r="E1960" s="404">
        <v>2200</v>
      </c>
      <c r="F1960" s="434" t="s">
        <v>17537</v>
      </c>
      <c r="G1960" s="403" t="s">
        <v>17536</v>
      </c>
      <c r="H1960" s="170" t="s">
        <v>17535</v>
      </c>
      <c r="I1960" s="170" t="s">
        <v>6183</v>
      </c>
      <c r="J1960" s="155"/>
      <c r="K1960" s="170">
        <v>2</v>
      </c>
      <c r="L1960" s="170">
        <v>12</v>
      </c>
      <c r="M1960" s="402">
        <v>27300</v>
      </c>
      <c r="N1960" s="170">
        <v>2</v>
      </c>
      <c r="O1960" s="170">
        <v>6</v>
      </c>
      <c r="P1960" s="402">
        <v>13200</v>
      </c>
    </row>
    <row r="1961" spans="1:16" ht="56.25" x14ac:dyDescent="0.2">
      <c r="A1961" s="406" t="s">
        <v>16951</v>
      </c>
      <c r="B1961" s="406" t="s">
        <v>2595</v>
      </c>
      <c r="C1961" s="170" t="s">
        <v>2594</v>
      </c>
      <c r="D1961" s="405" t="s">
        <v>17534</v>
      </c>
      <c r="E1961" s="404">
        <v>11000</v>
      </c>
      <c r="F1961" s="434">
        <v>10358424</v>
      </c>
      <c r="G1961" s="403" t="s">
        <v>17533</v>
      </c>
      <c r="H1961" s="170" t="s">
        <v>4810</v>
      </c>
      <c r="I1961" s="170" t="s">
        <v>17162</v>
      </c>
      <c r="J1961" s="155" t="s">
        <v>4810</v>
      </c>
      <c r="K1961" s="170">
        <v>1</v>
      </c>
      <c r="L1961" s="170">
        <v>12</v>
      </c>
      <c r="M1961" s="402">
        <v>132834.31</v>
      </c>
      <c r="N1961" s="170">
        <v>2</v>
      </c>
      <c r="O1961" s="170">
        <v>6</v>
      </c>
      <c r="P1961" s="402">
        <v>66000</v>
      </c>
    </row>
    <row r="1962" spans="1:16" ht="56.25" x14ac:dyDescent="0.2">
      <c r="A1962" s="406" t="s">
        <v>16951</v>
      </c>
      <c r="B1962" s="406" t="s">
        <v>2595</v>
      </c>
      <c r="C1962" s="170" t="s">
        <v>2594</v>
      </c>
      <c r="D1962" s="405" t="s">
        <v>17427</v>
      </c>
      <c r="E1962" s="404">
        <v>2200</v>
      </c>
      <c r="F1962" s="434" t="s">
        <v>17532</v>
      </c>
      <c r="G1962" s="403" t="s">
        <v>17531</v>
      </c>
      <c r="H1962" s="170" t="s">
        <v>17530</v>
      </c>
      <c r="I1962" s="170" t="s">
        <v>17162</v>
      </c>
      <c r="J1962" s="155" t="s">
        <v>17529</v>
      </c>
      <c r="K1962" s="170">
        <v>2</v>
      </c>
      <c r="L1962" s="170">
        <v>12</v>
      </c>
      <c r="M1962" s="402">
        <v>27217.64</v>
      </c>
      <c r="N1962" s="170">
        <v>2</v>
      </c>
      <c r="O1962" s="170">
        <v>6</v>
      </c>
      <c r="P1962" s="402">
        <v>13052.4</v>
      </c>
    </row>
    <row r="1963" spans="1:16" ht="56.25" x14ac:dyDescent="0.2">
      <c r="A1963" s="406" t="s">
        <v>16951</v>
      </c>
      <c r="B1963" s="406" t="s">
        <v>2595</v>
      </c>
      <c r="C1963" s="170" t="s">
        <v>2594</v>
      </c>
      <c r="D1963" s="405" t="s">
        <v>17528</v>
      </c>
      <c r="E1963" s="404">
        <v>13500</v>
      </c>
      <c r="F1963" s="434" t="s">
        <v>17527</v>
      </c>
      <c r="G1963" s="403" t="s">
        <v>17526</v>
      </c>
      <c r="H1963" s="170" t="s">
        <v>3542</v>
      </c>
      <c r="I1963" s="170" t="s">
        <v>17162</v>
      </c>
      <c r="J1963" s="155" t="s">
        <v>4810</v>
      </c>
      <c r="K1963" s="170">
        <v>1</v>
      </c>
      <c r="L1963" s="170">
        <v>12</v>
      </c>
      <c r="M1963" s="402">
        <v>162900</v>
      </c>
      <c r="N1963" s="170">
        <v>2</v>
      </c>
      <c r="O1963" s="170">
        <v>6</v>
      </c>
      <c r="P1963" s="402">
        <v>81000</v>
      </c>
    </row>
    <row r="1964" spans="1:16" ht="56.25" x14ac:dyDescent="0.2">
      <c r="A1964" s="406" t="s">
        <v>16951</v>
      </c>
      <c r="B1964" s="406" t="s">
        <v>2595</v>
      </c>
      <c r="C1964" s="170" t="s">
        <v>2594</v>
      </c>
      <c r="D1964" s="405" t="s">
        <v>17427</v>
      </c>
      <c r="E1964" s="404">
        <v>2200</v>
      </c>
      <c r="F1964" s="434">
        <v>9486068</v>
      </c>
      <c r="G1964" s="403" t="s">
        <v>17525</v>
      </c>
      <c r="H1964" s="170" t="s">
        <v>17524</v>
      </c>
      <c r="I1964" s="170" t="s">
        <v>17048</v>
      </c>
      <c r="J1964" s="155"/>
      <c r="K1964" s="170">
        <v>2</v>
      </c>
      <c r="L1964" s="170">
        <v>12</v>
      </c>
      <c r="M1964" s="402">
        <v>27182.04</v>
      </c>
      <c r="N1964" s="170">
        <v>2</v>
      </c>
      <c r="O1964" s="170">
        <v>6</v>
      </c>
      <c r="P1964" s="402">
        <v>13200</v>
      </c>
    </row>
    <row r="1965" spans="1:16" ht="56.25" x14ac:dyDescent="0.2">
      <c r="A1965" s="406" t="s">
        <v>16951</v>
      </c>
      <c r="B1965" s="406" t="s">
        <v>2595</v>
      </c>
      <c r="C1965" s="170" t="s">
        <v>2594</v>
      </c>
      <c r="D1965" s="405" t="s">
        <v>17523</v>
      </c>
      <c r="E1965" s="404">
        <v>4000</v>
      </c>
      <c r="F1965" s="434">
        <v>44215699</v>
      </c>
      <c r="G1965" s="403" t="s">
        <v>17522</v>
      </c>
      <c r="H1965" s="170" t="s">
        <v>17178</v>
      </c>
      <c r="I1965" s="170" t="s">
        <v>17162</v>
      </c>
      <c r="J1965" s="155" t="s">
        <v>6670</v>
      </c>
      <c r="K1965" s="170">
        <v>2</v>
      </c>
      <c r="L1965" s="170">
        <v>12</v>
      </c>
      <c r="M1965" s="402">
        <v>48765.83</v>
      </c>
      <c r="N1965" s="170">
        <v>2</v>
      </c>
      <c r="O1965" s="170">
        <v>6</v>
      </c>
      <c r="P1965" s="402">
        <v>24000</v>
      </c>
    </row>
    <row r="1966" spans="1:16" ht="56.25" x14ac:dyDescent="0.2">
      <c r="A1966" s="406" t="s">
        <v>16951</v>
      </c>
      <c r="B1966" s="406" t="s">
        <v>2595</v>
      </c>
      <c r="C1966" s="170" t="s">
        <v>2594</v>
      </c>
      <c r="D1966" s="405" t="s">
        <v>17521</v>
      </c>
      <c r="E1966" s="404">
        <v>7500</v>
      </c>
      <c r="F1966" s="434" t="s">
        <v>17520</v>
      </c>
      <c r="G1966" s="403" t="s">
        <v>17519</v>
      </c>
      <c r="H1966" s="170" t="s">
        <v>6353</v>
      </c>
      <c r="I1966" s="170" t="s">
        <v>17162</v>
      </c>
      <c r="J1966" s="155" t="s">
        <v>6353</v>
      </c>
      <c r="K1966" s="170">
        <v>1</v>
      </c>
      <c r="L1966" s="170">
        <v>12</v>
      </c>
      <c r="M1966" s="402">
        <v>90900</v>
      </c>
      <c r="N1966" s="170">
        <v>2</v>
      </c>
      <c r="O1966" s="170">
        <v>6</v>
      </c>
      <c r="P1966" s="402">
        <v>44750.020000000004</v>
      </c>
    </row>
    <row r="1967" spans="1:16" ht="56.25" x14ac:dyDescent="0.2">
      <c r="A1967" s="406" t="s">
        <v>16951</v>
      </c>
      <c r="B1967" s="406" t="s">
        <v>2595</v>
      </c>
      <c r="C1967" s="170" t="s">
        <v>2594</v>
      </c>
      <c r="D1967" s="405" t="s">
        <v>17518</v>
      </c>
      <c r="E1967" s="404">
        <v>7500</v>
      </c>
      <c r="F1967" s="434" t="s">
        <v>17517</v>
      </c>
      <c r="G1967" s="403" t="s">
        <v>17516</v>
      </c>
      <c r="H1967" s="170" t="s">
        <v>17480</v>
      </c>
      <c r="I1967" s="170" t="s">
        <v>17162</v>
      </c>
      <c r="J1967" s="155" t="s">
        <v>6255</v>
      </c>
      <c r="K1967" s="170">
        <v>2</v>
      </c>
      <c r="L1967" s="170">
        <v>12</v>
      </c>
      <c r="M1967" s="402">
        <v>90900</v>
      </c>
      <c r="N1967" s="170">
        <v>2</v>
      </c>
      <c r="O1967" s="170">
        <v>6</v>
      </c>
      <c r="P1967" s="402">
        <v>45000</v>
      </c>
    </row>
    <row r="1968" spans="1:16" ht="56.25" x14ac:dyDescent="0.2">
      <c r="A1968" s="406" t="s">
        <v>16951</v>
      </c>
      <c r="B1968" s="406" t="s">
        <v>2595</v>
      </c>
      <c r="C1968" s="170" t="s">
        <v>2594</v>
      </c>
      <c r="D1968" s="405" t="s">
        <v>17427</v>
      </c>
      <c r="E1968" s="404">
        <v>2200</v>
      </c>
      <c r="F1968" s="434" t="s">
        <v>17515</v>
      </c>
      <c r="G1968" s="403" t="s">
        <v>17514</v>
      </c>
      <c r="H1968" s="170" t="s">
        <v>3979</v>
      </c>
      <c r="I1968" s="170" t="s">
        <v>6183</v>
      </c>
      <c r="J1968" s="155"/>
      <c r="K1968" s="170">
        <v>2</v>
      </c>
      <c r="L1968" s="170">
        <v>12</v>
      </c>
      <c r="M1968" s="402">
        <v>27281.68</v>
      </c>
      <c r="N1968" s="170">
        <v>2</v>
      </c>
      <c r="O1968" s="170">
        <v>6</v>
      </c>
      <c r="P1968" s="402">
        <v>13188.08</v>
      </c>
    </row>
    <row r="1969" spans="1:16" ht="56.25" x14ac:dyDescent="0.2">
      <c r="A1969" s="406" t="s">
        <v>16951</v>
      </c>
      <c r="B1969" s="406" t="s">
        <v>2595</v>
      </c>
      <c r="C1969" s="170" t="s">
        <v>2594</v>
      </c>
      <c r="D1969" s="405" t="s">
        <v>17468</v>
      </c>
      <c r="E1969" s="404">
        <v>2000</v>
      </c>
      <c r="F1969" s="434">
        <v>9446855</v>
      </c>
      <c r="G1969" s="403" t="s">
        <v>17513</v>
      </c>
      <c r="H1969" s="170"/>
      <c r="I1969" s="170" t="s">
        <v>6218</v>
      </c>
      <c r="J1969" s="155"/>
      <c r="K1969" s="170">
        <v>4</v>
      </c>
      <c r="L1969" s="170">
        <v>12</v>
      </c>
      <c r="M1969" s="402">
        <v>24897.63</v>
      </c>
      <c r="N1969" s="170">
        <v>2</v>
      </c>
      <c r="O1969" s="170">
        <v>6</v>
      </c>
      <c r="P1969" s="402">
        <v>12000</v>
      </c>
    </row>
    <row r="1970" spans="1:16" ht="56.25" x14ac:dyDescent="0.2">
      <c r="A1970" s="406" t="s">
        <v>16951</v>
      </c>
      <c r="B1970" s="406" t="s">
        <v>2595</v>
      </c>
      <c r="C1970" s="170" t="s">
        <v>2594</v>
      </c>
      <c r="D1970" s="405" t="s">
        <v>17427</v>
      </c>
      <c r="E1970" s="404">
        <v>2200</v>
      </c>
      <c r="F1970" s="434" t="s">
        <v>17512</v>
      </c>
      <c r="G1970" s="403" t="s">
        <v>17511</v>
      </c>
      <c r="H1970" s="170" t="s">
        <v>6299</v>
      </c>
      <c r="I1970" s="170" t="s">
        <v>17162</v>
      </c>
      <c r="J1970" s="155" t="s">
        <v>6299</v>
      </c>
      <c r="K1970" s="170">
        <v>2</v>
      </c>
      <c r="L1970" s="170">
        <v>12</v>
      </c>
      <c r="M1970" s="402">
        <v>26411.02</v>
      </c>
      <c r="N1970" s="170">
        <v>2</v>
      </c>
      <c r="O1970" s="170">
        <v>6</v>
      </c>
      <c r="P1970" s="402">
        <v>13200</v>
      </c>
    </row>
    <row r="1971" spans="1:16" ht="56.25" x14ac:dyDescent="0.2">
      <c r="A1971" s="406" t="s">
        <v>16951</v>
      </c>
      <c r="B1971" s="406" t="s">
        <v>2595</v>
      </c>
      <c r="C1971" s="170" t="s">
        <v>2594</v>
      </c>
      <c r="D1971" s="405" t="s">
        <v>17510</v>
      </c>
      <c r="E1971" s="404">
        <v>13500</v>
      </c>
      <c r="F1971" s="434" t="s">
        <v>17509</v>
      </c>
      <c r="G1971" s="403" t="s">
        <v>17508</v>
      </c>
      <c r="H1971" s="170" t="s">
        <v>17507</v>
      </c>
      <c r="I1971" s="170" t="s">
        <v>17162</v>
      </c>
      <c r="J1971" s="155" t="s">
        <v>17506</v>
      </c>
      <c r="K1971" s="170">
        <v>1</v>
      </c>
      <c r="L1971" s="170">
        <v>12</v>
      </c>
      <c r="M1971" s="402">
        <v>162876.56</v>
      </c>
      <c r="N1971" s="170">
        <v>2</v>
      </c>
      <c r="O1971" s="170">
        <v>6</v>
      </c>
      <c r="P1971" s="402">
        <v>81000</v>
      </c>
    </row>
    <row r="1972" spans="1:16" ht="56.25" x14ac:dyDescent="0.2">
      <c r="A1972" s="406" t="s">
        <v>16951</v>
      </c>
      <c r="B1972" s="406" t="s">
        <v>2595</v>
      </c>
      <c r="C1972" s="170" t="s">
        <v>2594</v>
      </c>
      <c r="D1972" s="405" t="s">
        <v>17505</v>
      </c>
      <c r="E1972" s="404">
        <v>7000</v>
      </c>
      <c r="F1972" s="434" t="s">
        <v>17504</v>
      </c>
      <c r="G1972" s="403" t="s">
        <v>17503</v>
      </c>
      <c r="H1972" s="170" t="s">
        <v>4522</v>
      </c>
      <c r="I1972" s="170" t="s">
        <v>17162</v>
      </c>
      <c r="J1972" s="155" t="s">
        <v>6398</v>
      </c>
      <c r="K1972" s="170">
        <v>1</v>
      </c>
      <c r="L1972" s="170">
        <v>12</v>
      </c>
      <c r="M1972" s="402">
        <v>84893.19</v>
      </c>
      <c r="N1972" s="170">
        <v>2</v>
      </c>
      <c r="O1972" s="170">
        <v>6</v>
      </c>
      <c r="P1972" s="402">
        <v>42000</v>
      </c>
    </row>
    <row r="1973" spans="1:16" ht="56.25" x14ac:dyDescent="0.2">
      <c r="A1973" s="406" t="s">
        <v>16951</v>
      </c>
      <c r="B1973" s="406" t="s">
        <v>2595</v>
      </c>
      <c r="C1973" s="170" t="s">
        <v>2594</v>
      </c>
      <c r="D1973" s="405" t="s">
        <v>17468</v>
      </c>
      <c r="E1973" s="404">
        <v>2000</v>
      </c>
      <c r="F1973" s="434" t="s">
        <v>17502</v>
      </c>
      <c r="G1973" s="403" t="s">
        <v>17501</v>
      </c>
      <c r="H1973" s="170" t="s">
        <v>6514</v>
      </c>
      <c r="I1973" s="170" t="s">
        <v>17162</v>
      </c>
      <c r="J1973" s="155" t="s">
        <v>6670</v>
      </c>
      <c r="K1973" s="170">
        <v>2</v>
      </c>
      <c r="L1973" s="170">
        <v>12</v>
      </c>
      <c r="M1973" s="402">
        <v>20129.13</v>
      </c>
      <c r="N1973" s="170">
        <v>2</v>
      </c>
      <c r="O1973" s="170">
        <v>6</v>
      </c>
      <c r="P1973" s="402">
        <v>7533.7800000000007</v>
      </c>
    </row>
    <row r="1974" spans="1:16" ht="56.25" x14ac:dyDescent="0.2">
      <c r="A1974" s="406" t="s">
        <v>16951</v>
      </c>
      <c r="B1974" s="406" t="s">
        <v>2595</v>
      </c>
      <c r="C1974" s="170" t="s">
        <v>2594</v>
      </c>
      <c r="D1974" s="405" t="s">
        <v>17500</v>
      </c>
      <c r="E1974" s="404">
        <v>13500</v>
      </c>
      <c r="F1974" s="434" t="s">
        <v>17499</v>
      </c>
      <c r="G1974" s="403" t="s">
        <v>17498</v>
      </c>
      <c r="H1974" s="170" t="s">
        <v>6299</v>
      </c>
      <c r="I1974" s="170" t="s">
        <v>17162</v>
      </c>
      <c r="J1974" s="155" t="s">
        <v>6299</v>
      </c>
      <c r="K1974" s="170">
        <v>1</v>
      </c>
      <c r="L1974" s="170">
        <v>12</v>
      </c>
      <c r="M1974" s="402">
        <v>162900</v>
      </c>
      <c r="N1974" s="170">
        <v>2</v>
      </c>
      <c r="O1974" s="170">
        <v>6</v>
      </c>
      <c r="P1974" s="402">
        <v>81000</v>
      </c>
    </row>
    <row r="1975" spans="1:16" ht="56.25" x14ac:dyDescent="0.2">
      <c r="A1975" s="406" t="s">
        <v>16951</v>
      </c>
      <c r="B1975" s="406" t="s">
        <v>2595</v>
      </c>
      <c r="C1975" s="170" t="s">
        <v>2594</v>
      </c>
      <c r="D1975" s="405" t="s">
        <v>17497</v>
      </c>
      <c r="E1975" s="404">
        <v>9000</v>
      </c>
      <c r="F1975" s="434" t="s">
        <v>17496</v>
      </c>
      <c r="G1975" s="403" t="s">
        <v>17495</v>
      </c>
      <c r="H1975" s="170" t="s">
        <v>17115</v>
      </c>
      <c r="I1975" s="170" t="s">
        <v>17162</v>
      </c>
      <c r="J1975" s="155" t="s">
        <v>6239</v>
      </c>
      <c r="K1975" s="170">
        <v>1</v>
      </c>
      <c r="L1975" s="170">
        <v>12</v>
      </c>
      <c r="M1975" s="402">
        <v>108900</v>
      </c>
      <c r="N1975" s="170">
        <v>2</v>
      </c>
      <c r="O1975" s="170">
        <v>6</v>
      </c>
      <c r="P1975" s="402">
        <v>54000</v>
      </c>
    </row>
    <row r="1976" spans="1:16" ht="56.25" x14ac:dyDescent="0.2">
      <c r="A1976" s="406" t="s">
        <v>16951</v>
      </c>
      <c r="B1976" s="406" t="s">
        <v>2595</v>
      </c>
      <c r="C1976" s="170" t="s">
        <v>2594</v>
      </c>
      <c r="D1976" s="405" t="s">
        <v>17494</v>
      </c>
      <c r="E1976" s="404">
        <v>4500</v>
      </c>
      <c r="F1976" s="434" t="s">
        <v>17493</v>
      </c>
      <c r="G1976" s="403" t="s">
        <v>17492</v>
      </c>
      <c r="H1976" s="170" t="s">
        <v>3542</v>
      </c>
      <c r="I1976" s="170" t="s">
        <v>17162</v>
      </c>
      <c r="J1976" s="155" t="s">
        <v>3827</v>
      </c>
      <c r="K1976" s="170">
        <v>1</v>
      </c>
      <c r="L1976" s="170">
        <v>12</v>
      </c>
      <c r="M1976" s="402">
        <v>54750</v>
      </c>
      <c r="N1976" s="170">
        <v>2</v>
      </c>
      <c r="O1976" s="170">
        <v>6</v>
      </c>
      <c r="P1976" s="402">
        <v>27000</v>
      </c>
    </row>
    <row r="1977" spans="1:16" ht="56.25" x14ac:dyDescent="0.2">
      <c r="A1977" s="406" t="s">
        <v>16951</v>
      </c>
      <c r="B1977" s="406" t="s">
        <v>2595</v>
      </c>
      <c r="C1977" s="170" t="s">
        <v>2594</v>
      </c>
      <c r="D1977" s="405" t="s">
        <v>17427</v>
      </c>
      <c r="E1977" s="404">
        <v>2200</v>
      </c>
      <c r="F1977" s="434" t="s">
        <v>17491</v>
      </c>
      <c r="G1977" s="403" t="s">
        <v>17490</v>
      </c>
      <c r="H1977" s="170" t="s">
        <v>3542</v>
      </c>
      <c r="I1977" s="170" t="s">
        <v>3931</v>
      </c>
      <c r="J1977" s="155"/>
      <c r="K1977" s="170">
        <v>2</v>
      </c>
      <c r="L1977" s="170">
        <v>12</v>
      </c>
      <c r="M1977" s="402">
        <v>27232.31</v>
      </c>
      <c r="N1977" s="170">
        <v>2</v>
      </c>
      <c r="O1977" s="170">
        <v>6</v>
      </c>
      <c r="P1977" s="402">
        <v>13090.14</v>
      </c>
    </row>
    <row r="1978" spans="1:16" ht="56.25" x14ac:dyDescent="0.2">
      <c r="A1978" s="406" t="s">
        <v>16951</v>
      </c>
      <c r="B1978" s="406" t="s">
        <v>2595</v>
      </c>
      <c r="C1978" s="170" t="s">
        <v>2594</v>
      </c>
      <c r="D1978" s="405" t="s">
        <v>17427</v>
      </c>
      <c r="E1978" s="404">
        <v>2200</v>
      </c>
      <c r="F1978" s="434" t="s">
        <v>17489</v>
      </c>
      <c r="G1978" s="403" t="s">
        <v>17488</v>
      </c>
      <c r="H1978" s="170" t="s">
        <v>6514</v>
      </c>
      <c r="I1978" s="170" t="s">
        <v>17012</v>
      </c>
      <c r="J1978" s="155"/>
      <c r="K1978" s="170">
        <v>2</v>
      </c>
      <c r="L1978" s="170">
        <v>12</v>
      </c>
      <c r="M1978" s="402">
        <v>22873.357599999999</v>
      </c>
      <c r="N1978" s="170">
        <v>2</v>
      </c>
      <c r="O1978" s="170">
        <v>6</v>
      </c>
      <c r="P1978" s="402">
        <v>13184.11</v>
      </c>
    </row>
    <row r="1979" spans="1:16" ht="56.25" x14ac:dyDescent="0.2">
      <c r="A1979" s="406" t="s">
        <v>16951</v>
      </c>
      <c r="B1979" s="406" t="s">
        <v>2595</v>
      </c>
      <c r="C1979" s="170" t="s">
        <v>2594</v>
      </c>
      <c r="D1979" s="405" t="s">
        <v>4791</v>
      </c>
      <c r="E1979" s="404">
        <v>6000</v>
      </c>
      <c r="F1979" s="434" t="s">
        <v>17487</v>
      </c>
      <c r="G1979" s="403" t="s">
        <v>17486</v>
      </c>
      <c r="H1979" s="170" t="s">
        <v>17115</v>
      </c>
      <c r="I1979" s="170" t="s">
        <v>17162</v>
      </c>
      <c r="J1979" s="155" t="s">
        <v>6239</v>
      </c>
      <c r="K1979" s="170">
        <v>1</v>
      </c>
      <c r="L1979" s="170">
        <v>12</v>
      </c>
      <c r="M1979" s="402">
        <v>72738.740000000005</v>
      </c>
      <c r="N1979" s="170">
        <v>2</v>
      </c>
      <c r="O1979" s="170">
        <v>6</v>
      </c>
      <c r="P1979" s="402">
        <v>35999.58</v>
      </c>
    </row>
    <row r="1980" spans="1:16" ht="56.25" x14ac:dyDescent="0.2">
      <c r="A1980" s="406" t="s">
        <v>16951</v>
      </c>
      <c r="B1980" s="406" t="s">
        <v>2595</v>
      </c>
      <c r="C1980" s="170" t="s">
        <v>2594</v>
      </c>
      <c r="D1980" s="405" t="s">
        <v>17485</v>
      </c>
      <c r="E1980" s="404">
        <v>3000</v>
      </c>
      <c r="F1980" s="434">
        <v>10436566</v>
      </c>
      <c r="G1980" s="403" t="s">
        <v>17484</v>
      </c>
      <c r="H1980" s="170" t="s">
        <v>6514</v>
      </c>
      <c r="I1980" s="170" t="s">
        <v>17012</v>
      </c>
      <c r="J1980" s="155"/>
      <c r="K1980" s="170">
        <v>1</v>
      </c>
      <c r="L1980" s="170">
        <v>12</v>
      </c>
      <c r="M1980" s="402">
        <v>36669.009999999995</v>
      </c>
      <c r="N1980" s="170">
        <v>2</v>
      </c>
      <c r="O1980" s="170">
        <v>6</v>
      </c>
      <c r="P1980" s="402">
        <v>17984.59</v>
      </c>
    </row>
    <row r="1981" spans="1:16" ht="56.25" x14ac:dyDescent="0.2">
      <c r="A1981" s="406" t="s">
        <v>16951</v>
      </c>
      <c r="B1981" s="406" t="s">
        <v>2595</v>
      </c>
      <c r="C1981" s="170" t="s">
        <v>2594</v>
      </c>
      <c r="D1981" s="405" t="s">
        <v>17483</v>
      </c>
      <c r="E1981" s="404">
        <v>6000</v>
      </c>
      <c r="F1981" s="434" t="s">
        <v>17482</v>
      </c>
      <c r="G1981" s="403" t="s">
        <v>17481</v>
      </c>
      <c r="H1981" s="170" t="s">
        <v>17480</v>
      </c>
      <c r="I1981" s="170" t="s">
        <v>17162</v>
      </c>
      <c r="J1981" s="155" t="s">
        <v>17479</v>
      </c>
      <c r="K1981" s="170">
        <v>1</v>
      </c>
      <c r="L1981" s="170">
        <v>12</v>
      </c>
      <c r="M1981" s="402">
        <v>72768.33</v>
      </c>
      <c r="N1981" s="170">
        <v>2</v>
      </c>
      <c r="O1981" s="170">
        <v>6</v>
      </c>
      <c r="P1981" s="402">
        <v>36000</v>
      </c>
    </row>
    <row r="1982" spans="1:16" ht="56.25" x14ac:dyDescent="0.2">
      <c r="A1982" s="406" t="s">
        <v>16951</v>
      </c>
      <c r="B1982" s="406" t="s">
        <v>2595</v>
      </c>
      <c r="C1982" s="170" t="s">
        <v>2594</v>
      </c>
      <c r="D1982" s="405" t="s">
        <v>17478</v>
      </c>
      <c r="E1982" s="404">
        <v>8000</v>
      </c>
      <c r="F1982" s="434" t="s">
        <v>17477</v>
      </c>
      <c r="G1982" s="403" t="s">
        <v>17476</v>
      </c>
      <c r="H1982" s="170" t="s">
        <v>17475</v>
      </c>
      <c r="I1982" s="170" t="s">
        <v>6183</v>
      </c>
      <c r="J1982" s="155"/>
      <c r="K1982" s="170">
        <v>3</v>
      </c>
      <c r="L1982" s="170">
        <v>12</v>
      </c>
      <c r="M1982" s="402">
        <v>96475.520000000004</v>
      </c>
      <c r="N1982" s="170">
        <v>2</v>
      </c>
      <c r="O1982" s="170">
        <v>6</v>
      </c>
      <c r="P1982" s="402">
        <v>48000</v>
      </c>
    </row>
    <row r="1983" spans="1:16" ht="56.25" x14ac:dyDescent="0.2">
      <c r="A1983" s="406" t="s">
        <v>16951</v>
      </c>
      <c r="B1983" s="406" t="s">
        <v>2595</v>
      </c>
      <c r="C1983" s="170" t="s">
        <v>2594</v>
      </c>
      <c r="D1983" s="405" t="s">
        <v>17474</v>
      </c>
      <c r="E1983" s="404">
        <v>4500</v>
      </c>
      <c r="F1983" s="434" t="s">
        <v>17473</v>
      </c>
      <c r="G1983" s="403" t="s">
        <v>17472</v>
      </c>
      <c r="H1983" s="170" t="s">
        <v>3890</v>
      </c>
      <c r="I1983" s="170" t="s">
        <v>3931</v>
      </c>
      <c r="J1983" s="155"/>
      <c r="K1983" s="170">
        <v>1</v>
      </c>
      <c r="L1983" s="170">
        <v>12</v>
      </c>
      <c r="M1983" s="402">
        <v>54055.62</v>
      </c>
      <c r="N1983" s="170">
        <v>2</v>
      </c>
      <c r="O1983" s="170">
        <v>6</v>
      </c>
      <c r="P1983" s="402">
        <v>27000</v>
      </c>
    </row>
    <row r="1984" spans="1:16" ht="56.25" x14ac:dyDescent="0.2">
      <c r="A1984" s="406" t="s">
        <v>16951</v>
      </c>
      <c r="B1984" s="406" t="s">
        <v>2595</v>
      </c>
      <c r="C1984" s="170" t="s">
        <v>2594</v>
      </c>
      <c r="D1984" s="405" t="s">
        <v>17471</v>
      </c>
      <c r="E1984" s="404">
        <v>11000</v>
      </c>
      <c r="F1984" s="434" t="s">
        <v>17470</v>
      </c>
      <c r="G1984" s="403" t="s">
        <v>17469</v>
      </c>
      <c r="H1984" s="170" t="s">
        <v>6299</v>
      </c>
      <c r="I1984" s="170" t="s">
        <v>17162</v>
      </c>
      <c r="J1984" s="155" t="s">
        <v>6299</v>
      </c>
      <c r="K1984" s="170">
        <v>1</v>
      </c>
      <c r="L1984" s="170">
        <v>12</v>
      </c>
      <c r="M1984" s="402">
        <v>132878.60999999999</v>
      </c>
      <c r="N1984" s="170">
        <v>2</v>
      </c>
      <c r="O1984" s="170">
        <v>6</v>
      </c>
      <c r="P1984" s="402">
        <v>65949.58</v>
      </c>
    </row>
    <row r="1985" spans="1:16" ht="56.25" x14ac:dyDescent="0.2">
      <c r="A1985" s="406" t="s">
        <v>16951</v>
      </c>
      <c r="B1985" s="406" t="s">
        <v>2595</v>
      </c>
      <c r="C1985" s="170" t="s">
        <v>2594</v>
      </c>
      <c r="D1985" s="405" t="s">
        <v>17468</v>
      </c>
      <c r="E1985" s="404">
        <v>2000</v>
      </c>
      <c r="F1985" s="434">
        <v>10731197</v>
      </c>
      <c r="G1985" s="403" t="s">
        <v>17467</v>
      </c>
      <c r="H1985" s="170"/>
      <c r="I1985" s="170" t="s">
        <v>17012</v>
      </c>
      <c r="J1985" s="155" t="s">
        <v>3521</v>
      </c>
      <c r="K1985" s="170">
        <v>2</v>
      </c>
      <c r="L1985" s="170">
        <v>12</v>
      </c>
      <c r="M1985" s="402">
        <v>24778.34</v>
      </c>
      <c r="N1985" s="170">
        <v>2</v>
      </c>
      <c r="O1985" s="170">
        <v>6</v>
      </c>
      <c r="P1985" s="402">
        <v>12000</v>
      </c>
    </row>
    <row r="1986" spans="1:16" ht="56.25" x14ac:dyDescent="0.2">
      <c r="A1986" s="406" t="s">
        <v>16951</v>
      </c>
      <c r="B1986" s="406" t="s">
        <v>2595</v>
      </c>
      <c r="C1986" s="170" t="s">
        <v>2594</v>
      </c>
      <c r="D1986" s="405" t="s">
        <v>17427</v>
      </c>
      <c r="E1986" s="404">
        <v>2200</v>
      </c>
      <c r="F1986" s="434" t="s">
        <v>17466</v>
      </c>
      <c r="G1986" s="403" t="s">
        <v>17465</v>
      </c>
      <c r="H1986" s="170"/>
      <c r="I1986" s="170" t="s">
        <v>3931</v>
      </c>
      <c r="J1986" s="155" t="s">
        <v>17464</v>
      </c>
      <c r="K1986" s="170">
        <v>2</v>
      </c>
      <c r="L1986" s="170">
        <v>12</v>
      </c>
      <c r="M1986" s="402">
        <v>26913.870000000003</v>
      </c>
      <c r="N1986" s="170">
        <v>2</v>
      </c>
      <c r="O1986" s="170">
        <v>6</v>
      </c>
      <c r="P1986" s="402">
        <v>12833.33</v>
      </c>
    </row>
    <row r="1987" spans="1:16" ht="56.25" x14ac:dyDescent="0.2">
      <c r="A1987" s="406" t="s">
        <v>16951</v>
      </c>
      <c r="B1987" s="406" t="s">
        <v>2595</v>
      </c>
      <c r="C1987" s="170" t="s">
        <v>2594</v>
      </c>
      <c r="D1987" s="405" t="s">
        <v>17463</v>
      </c>
      <c r="E1987" s="404">
        <v>6500</v>
      </c>
      <c r="F1987" s="434" t="s">
        <v>17462</v>
      </c>
      <c r="G1987" s="403" t="s">
        <v>17461</v>
      </c>
      <c r="H1987" s="170" t="s">
        <v>6376</v>
      </c>
      <c r="I1987" s="170" t="s">
        <v>17162</v>
      </c>
      <c r="J1987" s="155" t="s">
        <v>6376</v>
      </c>
      <c r="K1987" s="170">
        <v>1</v>
      </c>
      <c r="L1987" s="170">
        <v>6</v>
      </c>
      <c r="M1987" s="402">
        <v>35700</v>
      </c>
      <c r="N1987" s="170">
        <v>2</v>
      </c>
      <c r="O1987" s="170">
        <v>6</v>
      </c>
      <c r="P1987" s="402">
        <v>39000</v>
      </c>
    </row>
    <row r="1988" spans="1:16" ht="56.25" x14ac:dyDescent="0.2">
      <c r="A1988" s="406" t="s">
        <v>16951</v>
      </c>
      <c r="B1988" s="406" t="s">
        <v>2595</v>
      </c>
      <c r="C1988" s="170" t="s">
        <v>2594</v>
      </c>
      <c r="D1988" s="405" t="s">
        <v>17427</v>
      </c>
      <c r="E1988" s="404">
        <v>2200</v>
      </c>
      <c r="F1988" s="434" t="s">
        <v>17460</v>
      </c>
      <c r="G1988" s="403" t="s">
        <v>17459</v>
      </c>
      <c r="H1988" s="170" t="s">
        <v>17458</v>
      </c>
      <c r="I1988" s="170" t="s">
        <v>6183</v>
      </c>
      <c r="J1988" s="155"/>
      <c r="K1988" s="170">
        <v>3</v>
      </c>
      <c r="L1988" s="170">
        <v>12</v>
      </c>
      <c r="M1988" s="402">
        <v>27151.170000000002</v>
      </c>
      <c r="N1988" s="170">
        <v>2</v>
      </c>
      <c r="O1988" s="170">
        <v>6</v>
      </c>
      <c r="P1988" s="402">
        <v>13200</v>
      </c>
    </row>
    <row r="1989" spans="1:16" ht="56.25" x14ac:dyDescent="0.2">
      <c r="A1989" s="406" t="s">
        <v>16951</v>
      </c>
      <c r="B1989" s="406" t="s">
        <v>2595</v>
      </c>
      <c r="C1989" s="170" t="s">
        <v>2594</v>
      </c>
      <c r="D1989" s="405" t="s">
        <v>17457</v>
      </c>
      <c r="E1989" s="404">
        <v>4000</v>
      </c>
      <c r="F1989" s="434" t="s">
        <v>17456</v>
      </c>
      <c r="G1989" s="403" t="s">
        <v>17455</v>
      </c>
      <c r="H1989" s="170" t="s">
        <v>3542</v>
      </c>
      <c r="I1989" s="170" t="s">
        <v>17162</v>
      </c>
      <c r="J1989" s="155" t="s">
        <v>4810</v>
      </c>
      <c r="K1989" s="170">
        <v>1</v>
      </c>
      <c r="L1989" s="170">
        <v>12</v>
      </c>
      <c r="M1989" s="402">
        <v>44718.9948</v>
      </c>
      <c r="N1989" s="170">
        <v>2</v>
      </c>
      <c r="O1989" s="170">
        <v>6</v>
      </c>
      <c r="P1989" s="402">
        <v>24000</v>
      </c>
    </row>
    <row r="1990" spans="1:16" ht="56.25" x14ac:dyDescent="0.2">
      <c r="A1990" s="406" t="s">
        <v>16951</v>
      </c>
      <c r="B1990" s="406" t="s">
        <v>2595</v>
      </c>
      <c r="C1990" s="170" t="s">
        <v>2594</v>
      </c>
      <c r="D1990" s="405" t="s">
        <v>17454</v>
      </c>
      <c r="E1990" s="404">
        <v>11000</v>
      </c>
      <c r="F1990" s="434" t="s">
        <v>17453</v>
      </c>
      <c r="G1990" s="403" t="s">
        <v>17452</v>
      </c>
      <c r="H1990" s="170" t="s">
        <v>6255</v>
      </c>
      <c r="I1990" s="170" t="s">
        <v>17162</v>
      </c>
      <c r="J1990" s="155" t="s">
        <v>6255</v>
      </c>
      <c r="K1990" s="170">
        <v>1</v>
      </c>
      <c r="L1990" s="170">
        <v>12</v>
      </c>
      <c r="M1990" s="402">
        <v>132874.78</v>
      </c>
      <c r="N1990" s="170">
        <v>2</v>
      </c>
      <c r="O1990" s="170">
        <v>6</v>
      </c>
      <c r="P1990" s="402">
        <v>66000</v>
      </c>
    </row>
    <row r="1991" spans="1:16" ht="56.25" x14ac:dyDescent="0.2">
      <c r="A1991" s="406" t="s">
        <v>16951</v>
      </c>
      <c r="B1991" s="406" t="s">
        <v>2595</v>
      </c>
      <c r="C1991" s="170" t="s">
        <v>2594</v>
      </c>
      <c r="D1991" s="405" t="s">
        <v>6590</v>
      </c>
      <c r="E1991" s="404">
        <v>2000</v>
      </c>
      <c r="F1991" s="434" t="s">
        <v>17451</v>
      </c>
      <c r="G1991" s="403" t="s">
        <v>17450</v>
      </c>
      <c r="H1991" s="170"/>
      <c r="I1991" s="170"/>
      <c r="J1991" s="155" t="s">
        <v>17449</v>
      </c>
      <c r="K1991" s="170">
        <v>1</v>
      </c>
      <c r="L1991" s="170">
        <v>12</v>
      </c>
      <c r="M1991" s="402">
        <v>24900</v>
      </c>
      <c r="N1991" s="170">
        <v>2</v>
      </c>
      <c r="O1991" s="170">
        <v>6</v>
      </c>
      <c r="P1991" s="402">
        <v>12000</v>
      </c>
    </row>
    <row r="1992" spans="1:16" ht="56.25" x14ac:dyDescent="0.2">
      <c r="A1992" s="406" t="s">
        <v>16951</v>
      </c>
      <c r="B1992" s="406" t="s">
        <v>2595</v>
      </c>
      <c r="C1992" s="170" t="s">
        <v>2594</v>
      </c>
      <c r="D1992" s="405" t="s">
        <v>17448</v>
      </c>
      <c r="E1992" s="404">
        <v>7000</v>
      </c>
      <c r="F1992" s="434" t="s">
        <v>17447</v>
      </c>
      <c r="G1992" s="403" t="s">
        <v>17446</v>
      </c>
      <c r="H1992" s="170" t="s">
        <v>6299</v>
      </c>
      <c r="I1992" s="170" t="s">
        <v>3931</v>
      </c>
      <c r="J1992" s="155"/>
      <c r="K1992" s="170">
        <v>1</v>
      </c>
      <c r="L1992" s="170">
        <v>12</v>
      </c>
      <c r="M1992" s="402">
        <v>84829.52</v>
      </c>
      <c r="N1992" s="170">
        <v>2</v>
      </c>
      <c r="O1992" s="170">
        <v>6</v>
      </c>
      <c r="P1992" s="402">
        <v>42000</v>
      </c>
    </row>
    <row r="1993" spans="1:16" ht="56.25" x14ac:dyDescent="0.2">
      <c r="A1993" s="406" t="s">
        <v>16951</v>
      </c>
      <c r="B1993" s="406" t="s">
        <v>2595</v>
      </c>
      <c r="C1993" s="170" t="s">
        <v>2594</v>
      </c>
      <c r="D1993" s="405" t="s">
        <v>17427</v>
      </c>
      <c r="E1993" s="404">
        <v>2200</v>
      </c>
      <c r="F1993" s="434" t="s">
        <v>17445</v>
      </c>
      <c r="G1993" s="403" t="s">
        <v>17444</v>
      </c>
      <c r="H1993" s="170" t="s">
        <v>17443</v>
      </c>
      <c r="I1993" s="170" t="s">
        <v>17012</v>
      </c>
      <c r="J1993" s="155"/>
      <c r="K1993" s="170">
        <v>2</v>
      </c>
      <c r="L1993" s="170">
        <v>12</v>
      </c>
      <c r="M1993" s="402">
        <v>27247.739999999998</v>
      </c>
      <c r="N1993" s="170">
        <v>2</v>
      </c>
      <c r="O1993" s="170">
        <v>6</v>
      </c>
      <c r="P1993" s="402">
        <v>13200</v>
      </c>
    </row>
    <row r="1994" spans="1:16" ht="56.25" x14ac:dyDescent="0.2">
      <c r="A1994" s="406" t="s">
        <v>16951</v>
      </c>
      <c r="B1994" s="406" t="s">
        <v>2595</v>
      </c>
      <c r="C1994" s="170" t="s">
        <v>2594</v>
      </c>
      <c r="D1994" s="405" t="s">
        <v>9257</v>
      </c>
      <c r="E1994" s="404">
        <v>2000</v>
      </c>
      <c r="F1994" s="434" t="s">
        <v>17442</v>
      </c>
      <c r="G1994" s="403" t="s">
        <v>17441</v>
      </c>
      <c r="H1994" s="170" t="s">
        <v>6299</v>
      </c>
      <c r="I1994" s="170" t="s">
        <v>6183</v>
      </c>
      <c r="J1994" s="155"/>
      <c r="K1994" s="170">
        <v>1</v>
      </c>
      <c r="L1994" s="170">
        <v>12</v>
      </c>
      <c r="M1994" s="402">
        <v>24827.489999999998</v>
      </c>
      <c r="N1994" s="170">
        <v>2</v>
      </c>
      <c r="O1994" s="170">
        <v>6</v>
      </c>
      <c r="P1994" s="402">
        <v>12000</v>
      </c>
    </row>
    <row r="1995" spans="1:16" ht="56.25" x14ac:dyDescent="0.2">
      <c r="A1995" s="406" t="s">
        <v>16951</v>
      </c>
      <c r="B1995" s="406" t="s">
        <v>2595</v>
      </c>
      <c r="C1995" s="170" t="s">
        <v>2594</v>
      </c>
      <c r="D1995" s="405" t="s">
        <v>17440</v>
      </c>
      <c r="E1995" s="404">
        <v>4500</v>
      </c>
      <c r="F1995" s="434" t="s">
        <v>17439</v>
      </c>
      <c r="G1995" s="403" t="s">
        <v>17438</v>
      </c>
      <c r="H1995" s="170"/>
      <c r="I1995" s="170"/>
      <c r="J1995" s="155" t="s">
        <v>17437</v>
      </c>
      <c r="K1995" s="170">
        <v>1</v>
      </c>
      <c r="L1995" s="170">
        <v>12</v>
      </c>
      <c r="M1995" s="402">
        <v>54855.94</v>
      </c>
      <c r="N1995" s="170">
        <v>2</v>
      </c>
      <c r="O1995" s="170">
        <v>6</v>
      </c>
      <c r="P1995" s="402">
        <v>27000</v>
      </c>
    </row>
    <row r="1996" spans="1:16" ht="56.25" x14ac:dyDescent="0.2">
      <c r="A1996" s="406" t="s">
        <v>16951</v>
      </c>
      <c r="B1996" s="406" t="s">
        <v>2595</v>
      </c>
      <c r="C1996" s="170" t="s">
        <v>2594</v>
      </c>
      <c r="D1996" s="405" t="s">
        <v>17436</v>
      </c>
      <c r="E1996" s="404">
        <v>13500</v>
      </c>
      <c r="F1996" s="434" t="s">
        <v>17435</v>
      </c>
      <c r="G1996" s="403" t="s">
        <v>17434</v>
      </c>
      <c r="H1996" s="170" t="s">
        <v>3542</v>
      </c>
      <c r="I1996" s="170" t="s">
        <v>17162</v>
      </c>
      <c r="J1996" s="155" t="s">
        <v>4810</v>
      </c>
      <c r="K1996" s="170">
        <v>1</v>
      </c>
      <c r="L1996" s="170">
        <v>12</v>
      </c>
      <c r="M1996" s="402">
        <v>162883.12</v>
      </c>
      <c r="N1996" s="170">
        <v>2</v>
      </c>
      <c r="O1996" s="170">
        <v>6</v>
      </c>
      <c r="P1996" s="402">
        <v>81000</v>
      </c>
    </row>
    <row r="1997" spans="1:16" ht="56.25" x14ac:dyDescent="0.2">
      <c r="A1997" s="406" t="s">
        <v>16951</v>
      </c>
      <c r="B1997" s="406" t="s">
        <v>2595</v>
      </c>
      <c r="C1997" s="170" t="s">
        <v>2594</v>
      </c>
      <c r="D1997" s="405" t="s">
        <v>17427</v>
      </c>
      <c r="E1997" s="404">
        <v>2200</v>
      </c>
      <c r="F1997" s="434" t="s">
        <v>17433</v>
      </c>
      <c r="G1997" s="403" t="s">
        <v>17432</v>
      </c>
      <c r="H1997" s="170" t="s">
        <v>3542</v>
      </c>
      <c r="I1997" s="170" t="s">
        <v>17012</v>
      </c>
      <c r="J1997" s="155"/>
      <c r="K1997" s="170">
        <v>2</v>
      </c>
      <c r="L1997" s="170">
        <v>12</v>
      </c>
      <c r="M1997" s="402">
        <v>27005.86</v>
      </c>
      <c r="N1997" s="170">
        <v>2</v>
      </c>
      <c r="O1997" s="170">
        <v>6</v>
      </c>
      <c r="P1997" s="402">
        <v>13121</v>
      </c>
    </row>
    <row r="1998" spans="1:16" ht="56.25" x14ac:dyDescent="0.2">
      <c r="A1998" s="406" t="s">
        <v>16951</v>
      </c>
      <c r="B1998" s="406" t="s">
        <v>2595</v>
      </c>
      <c r="C1998" s="170" t="s">
        <v>2594</v>
      </c>
      <c r="D1998" s="405" t="s">
        <v>17431</v>
      </c>
      <c r="E1998" s="404">
        <v>7000</v>
      </c>
      <c r="F1998" s="434" t="s">
        <v>17430</v>
      </c>
      <c r="G1998" s="403" t="s">
        <v>17429</v>
      </c>
      <c r="H1998" s="170" t="s">
        <v>17428</v>
      </c>
      <c r="I1998" s="170" t="s">
        <v>17162</v>
      </c>
      <c r="J1998" s="155" t="s">
        <v>17428</v>
      </c>
      <c r="K1998" s="170">
        <v>1</v>
      </c>
      <c r="L1998" s="170">
        <v>12</v>
      </c>
      <c r="M1998" s="402">
        <v>84900</v>
      </c>
      <c r="N1998" s="170">
        <v>2</v>
      </c>
      <c r="O1998" s="170">
        <v>6</v>
      </c>
      <c r="P1998" s="402">
        <v>42000</v>
      </c>
    </row>
    <row r="1999" spans="1:16" ht="56.25" x14ac:dyDescent="0.2">
      <c r="A1999" s="406" t="s">
        <v>16951</v>
      </c>
      <c r="B1999" s="406" t="s">
        <v>2595</v>
      </c>
      <c r="C1999" s="170" t="s">
        <v>2594</v>
      </c>
      <c r="D1999" s="405" t="s">
        <v>17427</v>
      </c>
      <c r="E1999" s="404">
        <v>2200</v>
      </c>
      <c r="F1999" s="434">
        <v>40255102</v>
      </c>
      <c r="G1999" s="403" t="s">
        <v>17426</v>
      </c>
      <c r="H1999" s="170" t="s">
        <v>3567</v>
      </c>
      <c r="I1999" s="170" t="s">
        <v>6183</v>
      </c>
      <c r="J1999" s="155"/>
      <c r="K1999" s="170">
        <v>2</v>
      </c>
      <c r="L1999" s="170">
        <v>12</v>
      </c>
      <c r="M1999" s="402">
        <v>27132.07</v>
      </c>
      <c r="N1999" s="170">
        <v>2</v>
      </c>
      <c r="O1999" s="170">
        <v>6</v>
      </c>
      <c r="P1999" s="402">
        <v>13199.54</v>
      </c>
    </row>
    <row r="2000" spans="1:16" ht="56.25" x14ac:dyDescent="0.2">
      <c r="A2000" s="406" t="s">
        <v>16951</v>
      </c>
      <c r="B2000" s="406" t="s">
        <v>2595</v>
      </c>
      <c r="C2000" s="170" t="s">
        <v>2594</v>
      </c>
      <c r="D2000" s="405" t="s">
        <v>17425</v>
      </c>
      <c r="E2000" s="404">
        <v>6500</v>
      </c>
      <c r="F2000" s="434" t="s">
        <v>17424</v>
      </c>
      <c r="G2000" s="403" t="s">
        <v>17423</v>
      </c>
      <c r="H2000" s="170" t="s">
        <v>3979</v>
      </c>
      <c r="I2000" s="170" t="s">
        <v>17162</v>
      </c>
      <c r="J2000" s="155" t="s">
        <v>17422</v>
      </c>
      <c r="K2000" s="170">
        <v>1</v>
      </c>
      <c r="L2000" s="170">
        <v>12</v>
      </c>
      <c r="M2000" s="402">
        <v>78900</v>
      </c>
      <c r="N2000" s="170">
        <v>2</v>
      </c>
      <c r="O2000" s="170">
        <v>6</v>
      </c>
      <c r="P2000" s="402">
        <v>39000</v>
      </c>
    </row>
    <row r="2001" spans="1:16" ht="56.25" x14ac:dyDescent="0.2">
      <c r="A2001" s="406" t="s">
        <v>16951</v>
      </c>
      <c r="B2001" s="406" t="s">
        <v>2595</v>
      </c>
      <c r="C2001" s="170" t="s">
        <v>2594</v>
      </c>
      <c r="D2001" s="405" t="s">
        <v>11074</v>
      </c>
      <c r="E2001" s="404">
        <v>6000</v>
      </c>
      <c r="F2001" s="434" t="s">
        <v>17421</v>
      </c>
      <c r="G2001" s="403" t="s">
        <v>17420</v>
      </c>
      <c r="H2001" s="170" t="s">
        <v>4002</v>
      </c>
      <c r="I2001" s="170" t="s">
        <v>17162</v>
      </c>
      <c r="J2001" s="155" t="s">
        <v>17419</v>
      </c>
      <c r="K2001" s="170">
        <v>1</v>
      </c>
      <c r="L2001" s="170">
        <v>12</v>
      </c>
      <c r="M2001" s="402">
        <v>72897.08</v>
      </c>
      <c r="N2001" s="170">
        <v>2</v>
      </c>
      <c r="O2001" s="170">
        <v>6</v>
      </c>
      <c r="P2001" s="402">
        <v>36000</v>
      </c>
    </row>
    <row r="2002" spans="1:16" ht="56.25" x14ac:dyDescent="0.2">
      <c r="A2002" s="406" t="s">
        <v>16951</v>
      </c>
      <c r="B2002" s="406" t="s">
        <v>2595</v>
      </c>
      <c r="C2002" s="170" t="s">
        <v>16950</v>
      </c>
      <c r="D2002" s="405" t="s">
        <v>17394</v>
      </c>
      <c r="E2002" s="404">
        <v>1000</v>
      </c>
      <c r="F2002" s="434" t="s">
        <v>17393</v>
      </c>
      <c r="G2002" s="403" t="s">
        <v>17392</v>
      </c>
      <c r="H2002" s="170"/>
      <c r="I2002" s="170" t="s">
        <v>6218</v>
      </c>
      <c r="J2002" s="155"/>
      <c r="K2002" s="170">
        <v>1</v>
      </c>
      <c r="L2002" s="170">
        <v>1</v>
      </c>
      <c r="M2002" s="402">
        <v>1000</v>
      </c>
      <c r="N2002" s="170"/>
      <c r="O2002" s="170"/>
      <c r="P2002" s="402"/>
    </row>
    <row r="2003" spans="1:16" ht="56.25" x14ac:dyDescent="0.2">
      <c r="A2003" s="406" t="s">
        <v>16951</v>
      </c>
      <c r="B2003" s="406" t="s">
        <v>2595</v>
      </c>
      <c r="C2003" s="170" t="s">
        <v>16950</v>
      </c>
      <c r="D2003" s="405" t="s">
        <v>17391</v>
      </c>
      <c r="E2003" s="404">
        <v>3560</v>
      </c>
      <c r="F2003" s="434" t="s">
        <v>17001</v>
      </c>
      <c r="G2003" s="403" t="s">
        <v>17000</v>
      </c>
      <c r="H2003" s="170"/>
      <c r="I2003" s="170" t="s">
        <v>6218</v>
      </c>
      <c r="J2003" s="155"/>
      <c r="K2003" s="170">
        <v>1</v>
      </c>
      <c r="L2003" s="170">
        <v>1</v>
      </c>
      <c r="M2003" s="402">
        <v>3560</v>
      </c>
      <c r="N2003" s="170"/>
      <c r="O2003" s="170"/>
      <c r="P2003" s="402"/>
    </row>
    <row r="2004" spans="1:16" ht="56.25" x14ac:dyDescent="0.2">
      <c r="A2004" s="406" t="s">
        <v>16951</v>
      </c>
      <c r="B2004" s="406" t="s">
        <v>2595</v>
      </c>
      <c r="C2004" s="170" t="s">
        <v>16950</v>
      </c>
      <c r="D2004" s="405" t="s">
        <v>17064</v>
      </c>
      <c r="E2004" s="404">
        <v>1000</v>
      </c>
      <c r="F2004" s="434" t="s">
        <v>17252</v>
      </c>
      <c r="G2004" s="403" t="s">
        <v>17251</v>
      </c>
      <c r="H2004" s="170" t="s">
        <v>7865</v>
      </c>
      <c r="I2004" s="170" t="s">
        <v>3529</v>
      </c>
      <c r="J2004" s="155" t="s">
        <v>6299</v>
      </c>
      <c r="K2004" s="170">
        <v>1</v>
      </c>
      <c r="L2004" s="170">
        <v>1</v>
      </c>
      <c r="M2004" s="402">
        <v>1000</v>
      </c>
      <c r="N2004" s="170"/>
      <c r="O2004" s="170"/>
      <c r="P2004" s="402"/>
    </row>
    <row r="2005" spans="1:16" ht="56.25" x14ac:dyDescent="0.2">
      <c r="A2005" s="406" t="s">
        <v>16951</v>
      </c>
      <c r="B2005" s="406" t="s">
        <v>2595</v>
      </c>
      <c r="C2005" s="170" t="s">
        <v>16950</v>
      </c>
      <c r="D2005" s="405" t="s">
        <v>16999</v>
      </c>
      <c r="E2005" s="404">
        <v>1000</v>
      </c>
      <c r="F2005" s="434" t="s">
        <v>16998</v>
      </c>
      <c r="G2005" s="403" t="s">
        <v>16997</v>
      </c>
      <c r="H2005" s="170"/>
      <c r="I2005" s="170" t="s">
        <v>6218</v>
      </c>
      <c r="J2005" s="155"/>
      <c r="K2005" s="170">
        <v>1</v>
      </c>
      <c r="L2005" s="170">
        <v>1</v>
      </c>
      <c r="M2005" s="402">
        <v>1000</v>
      </c>
      <c r="N2005" s="170"/>
      <c r="O2005" s="170"/>
      <c r="P2005" s="402"/>
    </row>
    <row r="2006" spans="1:16" ht="56.25" x14ac:dyDescent="0.2">
      <c r="A2006" s="406" t="s">
        <v>16951</v>
      </c>
      <c r="B2006" s="406" t="s">
        <v>2595</v>
      </c>
      <c r="C2006" s="170" t="s">
        <v>16950</v>
      </c>
      <c r="D2006" s="405" t="s">
        <v>17418</v>
      </c>
      <c r="E2006" s="404">
        <v>6000</v>
      </c>
      <c r="F2006" s="434" t="s">
        <v>17249</v>
      </c>
      <c r="G2006" s="403" t="s">
        <v>17248</v>
      </c>
      <c r="H2006" s="170" t="s">
        <v>17247</v>
      </c>
      <c r="I2006" s="170" t="s">
        <v>3529</v>
      </c>
      <c r="J2006" s="155" t="s">
        <v>6193</v>
      </c>
      <c r="K2006" s="170">
        <v>1</v>
      </c>
      <c r="L2006" s="170">
        <v>1</v>
      </c>
      <c r="M2006" s="402">
        <v>6000</v>
      </c>
      <c r="N2006" s="170"/>
      <c r="O2006" s="170"/>
      <c r="P2006" s="402"/>
    </row>
    <row r="2007" spans="1:16" ht="56.25" x14ac:dyDescent="0.2">
      <c r="A2007" s="406" t="s">
        <v>16951</v>
      </c>
      <c r="B2007" s="406" t="s">
        <v>2595</v>
      </c>
      <c r="C2007" s="170" t="s">
        <v>16950</v>
      </c>
      <c r="D2007" s="405" t="s">
        <v>17107</v>
      </c>
      <c r="E2007" s="404">
        <v>1000</v>
      </c>
      <c r="F2007" s="434" t="s">
        <v>17246</v>
      </c>
      <c r="G2007" s="403" t="s">
        <v>17245</v>
      </c>
      <c r="H2007" s="170" t="s">
        <v>3542</v>
      </c>
      <c r="I2007" s="170" t="s">
        <v>3529</v>
      </c>
      <c r="J2007" s="155" t="s">
        <v>4810</v>
      </c>
      <c r="K2007" s="170">
        <v>1</v>
      </c>
      <c r="L2007" s="170">
        <v>1</v>
      </c>
      <c r="M2007" s="402">
        <v>1000</v>
      </c>
      <c r="N2007" s="170"/>
      <c r="O2007" s="170"/>
      <c r="P2007" s="402"/>
    </row>
    <row r="2008" spans="1:16" ht="56.25" x14ac:dyDescent="0.2">
      <c r="A2008" s="406" t="s">
        <v>16951</v>
      </c>
      <c r="B2008" s="406" t="s">
        <v>2595</v>
      </c>
      <c r="C2008" s="170" t="s">
        <v>16950</v>
      </c>
      <c r="D2008" s="405" t="s">
        <v>17112</v>
      </c>
      <c r="E2008" s="404">
        <v>1000</v>
      </c>
      <c r="F2008" s="434" t="s">
        <v>17244</v>
      </c>
      <c r="G2008" s="403" t="s">
        <v>17243</v>
      </c>
      <c r="H2008" s="170" t="s">
        <v>17242</v>
      </c>
      <c r="I2008" s="170" t="s">
        <v>6874</v>
      </c>
      <c r="J2008" s="155" t="s">
        <v>17242</v>
      </c>
      <c r="K2008" s="170">
        <v>1</v>
      </c>
      <c r="L2008" s="170">
        <v>1</v>
      </c>
      <c r="M2008" s="402">
        <v>1000</v>
      </c>
      <c r="N2008" s="170"/>
      <c r="O2008" s="170"/>
      <c r="P2008" s="402"/>
    </row>
    <row r="2009" spans="1:16" ht="56.25" x14ac:dyDescent="0.2">
      <c r="A2009" s="406" t="s">
        <v>16951</v>
      </c>
      <c r="B2009" s="406" t="s">
        <v>2595</v>
      </c>
      <c r="C2009" s="170" t="s">
        <v>16950</v>
      </c>
      <c r="D2009" s="405" t="s">
        <v>17390</v>
      </c>
      <c r="E2009" s="404">
        <v>2000</v>
      </c>
      <c r="F2009" s="434" t="s">
        <v>17240</v>
      </c>
      <c r="G2009" s="403" t="s">
        <v>17239</v>
      </c>
      <c r="H2009" s="170" t="s">
        <v>11270</v>
      </c>
      <c r="I2009" s="170" t="s">
        <v>6183</v>
      </c>
      <c r="J2009" s="155"/>
      <c r="K2009" s="170">
        <v>1</v>
      </c>
      <c r="L2009" s="170">
        <v>1</v>
      </c>
      <c r="M2009" s="402">
        <v>2000</v>
      </c>
      <c r="N2009" s="170"/>
      <c r="O2009" s="170"/>
      <c r="P2009" s="402"/>
    </row>
    <row r="2010" spans="1:16" ht="56.25" x14ac:dyDescent="0.2">
      <c r="A2010" s="406" t="s">
        <v>16951</v>
      </c>
      <c r="B2010" s="406" t="s">
        <v>2595</v>
      </c>
      <c r="C2010" s="170" t="s">
        <v>16950</v>
      </c>
      <c r="D2010" s="405" t="s">
        <v>17238</v>
      </c>
      <c r="E2010" s="404">
        <v>1500</v>
      </c>
      <c r="F2010" s="434" t="s">
        <v>17237</v>
      </c>
      <c r="G2010" s="403" t="s">
        <v>17236</v>
      </c>
      <c r="H2010" s="170" t="s">
        <v>17235</v>
      </c>
      <c r="I2010" s="170" t="s">
        <v>17012</v>
      </c>
      <c r="J2010" s="155"/>
      <c r="K2010" s="170">
        <v>1</v>
      </c>
      <c r="L2010" s="170">
        <v>1</v>
      </c>
      <c r="M2010" s="402">
        <v>1500</v>
      </c>
      <c r="N2010" s="170"/>
      <c r="O2010" s="170"/>
      <c r="P2010" s="402"/>
    </row>
    <row r="2011" spans="1:16" ht="56.25" x14ac:dyDescent="0.2">
      <c r="A2011" s="406" t="s">
        <v>16951</v>
      </c>
      <c r="B2011" s="406" t="s">
        <v>2595</v>
      </c>
      <c r="C2011" s="170" t="s">
        <v>16950</v>
      </c>
      <c r="D2011" s="405" t="s">
        <v>17274</v>
      </c>
      <c r="E2011" s="404">
        <v>1000</v>
      </c>
      <c r="F2011" s="434" t="s">
        <v>17273</v>
      </c>
      <c r="G2011" s="403" t="s">
        <v>17272</v>
      </c>
      <c r="H2011" s="170" t="s">
        <v>17271</v>
      </c>
      <c r="I2011" s="170" t="s">
        <v>6183</v>
      </c>
      <c r="J2011" s="155"/>
      <c r="K2011" s="170">
        <v>1</v>
      </c>
      <c r="L2011" s="170">
        <v>1</v>
      </c>
      <c r="M2011" s="402">
        <v>1000</v>
      </c>
      <c r="N2011" s="170"/>
      <c r="O2011" s="170"/>
      <c r="P2011" s="402"/>
    </row>
    <row r="2012" spans="1:16" ht="56.25" x14ac:dyDescent="0.2">
      <c r="A2012" s="406" t="s">
        <v>16951</v>
      </c>
      <c r="B2012" s="406" t="s">
        <v>2595</v>
      </c>
      <c r="C2012" s="170" t="s">
        <v>16950</v>
      </c>
      <c r="D2012" s="405" t="s">
        <v>17192</v>
      </c>
      <c r="E2012" s="404">
        <v>1000</v>
      </c>
      <c r="F2012" s="434" t="s">
        <v>17234</v>
      </c>
      <c r="G2012" s="403" t="s">
        <v>17233</v>
      </c>
      <c r="H2012" s="170" t="s">
        <v>6514</v>
      </c>
      <c r="I2012" s="170" t="s">
        <v>3529</v>
      </c>
      <c r="J2012" s="155" t="s">
        <v>16823</v>
      </c>
      <c r="K2012" s="170">
        <v>1</v>
      </c>
      <c r="L2012" s="170">
        <v>1</v>
      </c>
      <c r="M2012" s="402">
        <v>1000</v>
      </c>
      <c r="N2012" s="170"/>
      <c r="O2012" s="170"/>
      <c r="P2012" s="402"/>
    </row>
    <row r="2013" spans="1:16" ht="56.25" x14ac:dyDescent="0.2">
      <c r="A2013" s="406" t="s">
        <v>16951</v>
      </c>
      <c r="B2013" s="406" t="s">
        <v>2595</v>
      </c>
      <c r="C2013" s="170" t="s">
        <v>16950</v>
      </c>
      <c r="D2013" s="405" t="s">
        <v>17018</v>
      </c>
      <c r="E2013" s="404">
        <v>2000</v>
      </c>
      <c r="F2013" s="434" t="s">
        <v>17389</v>
      </c>
      <c r="G2013" s="403" t="s">
        <v>17388</v>
      </c>
      <c r="H2013" s="170" t="s">
        <v>6514</v>
      </c>
      <c r="I2013" s="170" t="s">
        <v>3529</v>
      </c>
      <c r="J2013" s="155" t="s">
        <v>16823</v>
      </c>
      <c r="K2013" s="170">
        <v>1</v>
      </c>
      <c r="L2013" s="170">
        <v>1</v>
      </c>
      <c r="M2013" s="402">
        <v>2000</v>
      </c>
      <c r="N2013" s="170"/>
      <c r="O2013" s="170"/>
      <c r="P2013" s="402"/>
    </row>
    <row r="2014" spans="1:16" ht="56.25" x14ac:dyDescent="0.2">
      <c r="A2014" s="406" t="s">
        <v>16951</v>
      </c>
      <c r="B2014" s="406" t="s">
        <v>2595</v>
      </c>
      <c r="C2014" s="170" t="s">
        <v>16950</v>
      </c>
      <c r="D2014" s="405" t="s">
        <v>17387</v>
      </c>
      <c r="E2014" s="404">
        <v>1000</v>
      </c>
      <c r="F2014" s="434" t="s">
        <v>17386</v>
      </c>
      <c r="G2014" s="403" t="s">
        <v>17385</v>
      </c>
      <c r="H2014" s="170"/>
      <c r="I2014" s="170" t="s">
        <v>6218</v>
      </c>
      <c r="J2014" s="155"/>
      <c r="K2014" s="170">
        <v>1</v>
      </c>
      <c r="L2014" s="170">
        <v>1</v>
      </c>
      <c r="M2014" s="402">
        <v>1000</v>
      </c>
      <c r="N2014" s="170"/>
      <c r="O2014" s="170"/>
      <c r="P2014" s="402"/>
    </row>
    <row r="2015" spans="1:16" ht="56.25" x14ac:dyDescent="0.2">
      <c r="A2015" s="406" t="s">
        <v>16951</v>
      </c>
      <c r="B2015" s="406" t="s">
        <v>2595</v>
      </c>
      <c r="C2015" s="170" t="s">
        <v>16950</v>
      </c>
      <c r="D2015" s="405" t="s">
        <v>17384</v>
      </c>
      <c r="E2015" s="404">
        <v>240</v>
      </c>
      <c r="F2015" s="434" t="s">
        <v>17383</v>
      </c>
      <c r="G2015" s="403" t="s">
        <v>17382</v>
      </c>
      <c r="H2015" s="170"/>
      <c r="I2015" s="170" t="s">
        <v>6218</v>
      </c>
      <c r="J2015" s="155"/>
      <c r="K2015" s="170">
        <v>1</v>
      </c>
      <c r="L2015" s="170">
        <v>1</v>
      </c>
      <c r="M2015" s="402">
        <v>240</v>
      </c>
      <c r="N2015" s="170"/>
      <c r="O2015" s="170"/>
      <c r="P2015" s="402"/>
    </row>
    <row r="2016" spans="1:16" ht="56.25" x14ac:dyDescent="0.2">
      <c r="A2016" s="406" t="s">
        <v>16951</v>
      </c>
      <c r="B2016" s="406" t="s">
        <v>2595</v>
      </c>
      <c r="C2016" s="170" t="s">
        <v>16950</v>
      </c>
      <c r="D2016" s="405" t="s">
        <v>17398</v>
      </c>
      <c r="E2016" s="404">
        <v>2000</v>
      </c>
      <c r="F2016" s="434" t="s">
        <v>17232</v>
      </c>
      <c r="G2016" s="403" t="s">
        <v>17231</v>
      </c>
      <c r="H2016" s="170" t="s">
        <v>6365</v>
      </c>
      <c r="I2016" s="170" t="s">
        <v>6874</v>
      </c>
      <c r="J2016" s="155" t="s">
        <v>6299</v>
      </c>
      <c r="K2016" s="170">
        <v>1</v>
      </c>
      <c r="L2016" s="170">
        <v>1</v>
      </c>
      <c r="M2016" s="402">
        <v>2000</v>
      </c>
      <c r="N2016" s="170"/>
      <c r="O2016" s="170"/>
      <c r="P2016" s="402"/>
    </row>
    <row r="2017" spans="1:16" ht="56.25" x14ac:dyDescent="0.2">
      <c r="A2017" s="406" t="s">
        <v>16951</v>
      </c>
      <c r="B2017" s="406" t="s">
        <v>2595</v>
      </c>
      <c r="C2017" s="170" t="s">
        <v>16950</v>
      </c>
      <c r="D2017" s="405" t="s">
        <v>17338</v>
      </c>
      <c r="E2017" s="404">
        <v>2000</v>
      </c>
      <c r="F2017" s="434" t="s">
        <v>17230</v>
      </c>
      <c r="G2017" s="403" t="s">
        <v>17229</v>
      </c>
      <c r="H2017" s="170" t="s">
        <v>4014</v>
      </c>
      <c r="I2017" s="170" t="s">
        <v>17012</v>
      </c>
      <c r="J2017" s="155"/>
      <c r="K2017" s="170">
        <v>1</v>
      </c>
      <c r="L2017" s="170">
        <v>1</v>
      </c>
      <c r="M2017" s="402">
        <v>2000</v>
      </c>
      <c r="N2017" s="170"/>
      <c r="O2017" s="170"/>
      <c r="P2017" s="402"/>
    </row>
    <row r="2018" spans="1:16" ht="56.25" x14ac:dyDescent="0.2">
      <c r="A2018" s="406" t="s">
        <v>16951</v>
      </c>
      <c r="B2018" s="406" t="s">
        <v>2595</v>
      </c>
      <c r="C2018" s="170" t="s">
        <v>16950</v>
      </c>
      <c r="D2018" s="405" t="s">
        <v>17302</v>
      </c>
      <c r="E2018" s="404">
        <v>2000</v>
      </c>
      <c r="F2018" s="434" t="s">
        <v>17381</v>
      </c>
      <c r="G2018" s="403" t="s">
        <v>17380</v>
      </c>
      <c r="H2018" s="170"/>
      <c r="I2018" s="170" t="s">
        <v>6218</v>
      </c>
      <c r="J2018" s="155"/>
      <c r="K2018" s="170">
        <v>1</v>
      </c>
      <c r="L2018" s="170">
        <v>1</v>
      </c>
      <c r="M2018" s="402">
        <v>2000</v>
      </c>
      <c r="N2018" s="170"/>
      <c r="O2018" s="170"/>
      <c r="P2018" s="402"/>
    </row>
    <row r="2019" spans="1:16" ht="56.25" x14ac:dyDescent="0.2">
      <c r="A2019" s="406" t="s">
        <v>16951</v>
      </c>
      <c r="B2019" s="406" t="s">
        <v>2595</v>
      </c>
      <c r="C2019" s="170" t="s">
        <v>16950</v>
      </c>
      <c r="D2019" s="405" t="s">
        <v>17228</v>
      </c>
      <c r="E2019" s="404">
        <v>4000</v>
      </c>
      <c r="F2019" s="434" t="s">
        <v>17227</v>
      </c>
      <c r="G2019" s="403" t="s">
        <v>17226</v>
      </c>
      <c r="H2019" s="170" t="s">
        <v>17225</v>
      </c>
      <c r="I2019" s="170" t="s">
        <v>6183</v>
      </c>
      <c r="J2019" s="155"/>
      <c r="K2019" s="170">
        <v>1</v>
      </c>
      <c r="L2019" s="170">
        <v>1</v>
      </c>
      <c r="M2019" s="402">
        <v>4000</v>
      </c>
      <c r="N2019" s="170"/>
      <c r="O2019" s="170"/>
      <c r="P2019" s="402"/>
    </row>
    <row r="2020" spans="1:16" ht="56.25" x14ac:dyDescent="0.2">
      <c r="A2020" s="406" t="s">
        <v>16951</v>
      </c>
      <c r="B2020" s="406" t="s">
        <v>2595</v>
      </c>
      <c r="C2020" s="170" t="s">
        <v>16950</v>
      </c>
      <c r="D2020" s="405" t="s">
        <v>17224</v>
      </c>
      <c r="E2020" s="404">
        <v>1000</v>
      </c>
      <c r="F2020" s="434" t="s">
        <v>17223</v>
      </c>
      <c r="G2020" s="403" t="s">
        <v>17222</v>
      </c>
      <c r="H2020" s="170" t="s">
        <v>17221</v>
      </c>
      <c r="I2020" s="170" t="s">
        <v>6183</v>
      </c>
      <c r="J2020" s="155"/>
      <c r="K2020" s="170">
        <v>1</v>
      </c>
      <c r="L2020" s="170">
        <v>1</v>
      </c>
      <c r="M2020" s="402">
        <v>1000</v>
      </c>
      <c r="N2020" s="170"/>
      <c r="O2020" s="170"/>
      <c r="P2020" s="402"/>
    </row>
    <row r="2021" spans="1:16" ht="56.25" x14ac:dyDescent="0.2">
      <c r="A2021" s="406" t="s">
        <v>16951</v>
      </c>
      <c r="B2021" s="406" t="s">
        <v>2595</v>
      </c>
      <c r="C2021" s="170" t="s">
        <v>16950</v>
      </c>
      <c r="D2021" s="405" t="s">
        <v>17404</v>
      </c>
      <c r="E2021" s="404">
        <v>2000</v>
      </c>
      <c r="F2021" s="434" t="s">
        <v>17220</v>
      </c>
      <c r="G2021" s="403" t="s">
        <v>17219</v>
      </c>
      <c r="H2021" s="170" t="s">
        <v>17126</v>
      </c>
      <c r="I2021" s="170" t="s">
        <v>6183</v>
      </c>
      <c r="J2021" s="155"/>
      <c r="K2021" s="170">
        <v>1</v>
      </c>
      <c r="L2021" s="170">
        <v>1</v>
      </c>
      <c r="M2021" s="402">
        <v>2000</v>
      </c>
      <c r="N2021" s="170"/>
      <c r="O2021" s="170"/>
      <c r="P2021" s="402"/>
    </row>
    <row r="2022" spans="1:16" ht="56.25" x14ac:dyDescent="0.2">
      <c r="A2022" s="406" t="s">
        <v>16951</v>
      </c>
      <c r="B2022" s="406" t="s">
        <v>2595</v>
      </c>
      <c r="C2022" s="170" t="s">
        <v>16950</v>
      </c>
      <c r="D2022" s="405" t="s">
        <v>17417</v>
      </c>
      <c r="E2022" s="404">
        <v>1100</v>
      </c>
      <c r="F2022" s="434" t="s">
        <v>17378</v>
      </c>
      <c r="G2022" s="403" t="s">
        <v>17377</v>
      </c>
      <c r="H2022" s="170" t="s">
        <v>4014</v>
      </c>
      <c r="I2022" s="170" t="s">
        <v>7508</v>
      </c>
      <c r="J2022" s="155" t="s">
        <v>6144</v>
      </c>
      <c r="K2022" s="170">
        <v>1</v>
      </c>
      <c r="L2022" s="170">
        <v>1</v>
      </c>
      <c r="M2022" s="402">
        <v>1100</v>
      </c>
      <c r="N2022" s="170"/>
      <c r="O2022" s="170"/>
      <c r="P2022" s="402"/>
    </row>
    <row r="2023" spans="1:16" ht="56.25" x14ac:dyDescent="0.2">
      <c r="A2023" s="406" t="s">
        <v>16951</v>
      </c>
      <c r="B2023" s="406" t="s">
        <v>2595</v>
      </c>
      <c r="C2023" s="170" t="s">
        <v>16950</v>
      </c>
      <c r="D2023" s="405" t="s">
        <v>16996</v>
      </c>
      <c r="E2023" s="404">
        <v>1000</v>
      </c>
      <c r="F2023" s="434" t="s">
        <v>16995</v>
      </c>
      <c r="G2023" s="403" t="s">
        <v>16994</v>
      </c>
      <c r="H2023" s="170"/>
      <c r="I2023" s="170" t="s">
        <v>6218</v>
      </c>
      <c r="J2023" s="155"/>
      <c r="K2023" s="170">
        <v>1</v>
      </c>
      <c r="L2023" s="170">
        <v>1</v>
      </c>
      <c r="M2023" s="402">
        <v>1000</v>
      </c>
      <c r="N2023" s="170"/>
      <c r="O2023" s="170"/>
      <c r="P2023" s="402"/>
    </row>
    <row r="2024" spans="1:16" ht="56.25" x14ac:dyDescent="0.2">
      <c r="A2024" s="406" t="s">
        <v>16951</v>
      </c>
      <c r="B2024" s="406" t="s">
        <v>2595</v>
      </c>
      <c r="C2024" s="170" t="s">
        <v>16950</v>
      </c>
      <c r="D2024" s="405" t="s">
        <v>17279</v>
      </c>
      <c r="E2024" s="404">
        <v>5500</v>
      </c>
      <c r="F2024" s="434" t="s">
        <v>17286</v>
      </c>
      <c r="G2024" s="403" t="s">
        <v>17285</v>
      </c>
      <c r="H2024" s="170" t="s">
        <v>3574</v>
      </c>
      <c r="I2024" s="170" t="s">
        <v>3529</v>
      </c>
      <c r="J2024" s="155" t="s">
        <v>17115</v>
      </c>
      <c r="K2024" s="170">
        <v>1</v>
      </c>
      <c r="L2024" s="170">
        <v>1</v>
      </c>
      <c r="M2024" s="402">
        <v>5500</v>
      </c>
      <c r="N2024" s="170"/>
      <c r="O2024" s="170"/>
      <c r="P2024" s="402"/>
    </row>
    <row r="2025" spans="1:16" ht="56.25" x14ac:dyDescent="0.2">
      <c r="A2025" s="406" t="s">
        <v>16951</v>
      </c>
      <c r="B2025" s="406" t="s">
        <v>2595</v>
      </c>
      <c r="C2025" s="170" t="s">
        <v>16950</v>
      </c>
      <c r="D2025" s="405" t="s">
        <v>17403</v>
      </c>
      <c r="E2025" s="404">
        <v>2000</v>
      </c>
      <c r="F2025" s="434" t="s">
        <v>17218</v>
      </c>
      <c r="G2025" s="403" t="s">
        <v>17217</v>
      </c>
      <c r="H2025" s="170" t="s">
        <v>17216</v>
      </c>
      <c r="I2025" s="170" t="s">
        <v>3931</v>
      </c>
      <c r="J2025" s="155"/>
      <c r="K2025" s="170">
        <v>1</v>
      </c>
      <c r="L2025" s="170">
        <v>1</v>
      </c>
      <c r="M2025" s="402">
        <v>2000</v>
      </c>
      <c r="N2025" s="170"/>
      <c r="O2025" s="170"/>
      <c r="P2025" s="402"/>
    </row>
    <row r="2026" spans="1:16" ht="56.25" x14ac:dyDescent="0.2">
      <c r="A2026" s="406" t="s">
        <v>16951</v>
      </c>
      <c r="B2026" s="406" t="s">
        <v>2595</v>
      </c>
      <c r="C2026" s="170" t="s">
        <v>16950</v>
      </c>
      <c r="D2026" s="405" t="s">
        <v>17215</v>
      </c>
      <c r="E2026" s="404">
        <v>2000</v>
      </c>
      <c r="F2026" s="434" t="s">
        <v>17214</v>
      </c>
      <c r="G2026" s="403" t="s">
        <v>17213</v>
      </c>
      <c r="H2026" s="170" t="s">
        <v>17212</v>
      </c>
      <c r="I2026" s="170" t="s">
        <v>3931</v>
      </c>
      <c r="J2026" s="155"/>
      <c r="K2026" s="170">
        <v>1</v>
      </c>
      <c r="L2026" s="170">
        <v>1</v>
      </c>
      <c r="M2026" s="402">
        <v>2000</v>
      </c>
      <c r="N2026" s="170"/>
      <c r="O2026" s="170"/>
      <c r="P2026" s="402"/>
    </row>
    <row r="2027" spans="1:16" ht="56.25" x14ac:dyDescent="0.2">
      <c r="A2027" s="406" t="s">
        <v>16951</v>
      </c>
      <c r="B2027" s="406" t="s">
        <v>2595</v>
      </c>
      <c r="C2027" s="170" t="s">
        <v>16950</v>
      </c>
      <c r="D2027" s="405" t="s">
        <v>17376</v>
      </c>
      <c r="E2027" s="404">
        <v>240</v>
      </c>
      <c r="F2027" s="434" t="s">
        <v>17375</v>
      </c>
      <c r="G2027" s="403" t="s">
        <v>17374</v>
      </c>
      <c r="H2027" s="170"/>
      <c r="I2027" s="170" t="s">
        <v>6218</v>
      </c>
      <c r="J2027" s="155"/>
      <c r="K2027" s="170">
        <v>1</v>
      </c>
      <c r="L2027" s="170">
        <v>1</v>
      </c>
      <c r="M2027" s="402">
        <v>240</v>
      </c>
      <c r="N2027" s="170"/>
      <c r="O2027" s="170"/>
      <c r="P2027" s="402"/>
    </row>
    <row r="2028" spans="1:16" ht="56.25" x14ac:dyDescent="0.2">
      <c r="A2028" s="406" t="s">
        <v>16951</v>
      </c>
      <c r="B2028" s="406" t="s">
        <v>2595</v>
      </c>
      <c r="C2028" s="170" t="s">
        <v>16950</v>
      </c>
      <c r="D2028" s="405" t="s">
        <v>16993</v>
      </c>
      <c r="E2028" s="404">
        <v>1000</v>
      </c>
      <c r="F2028" s="434" t="s">
        <v>16992</v>
      </c>
      <c r="G2028" s="403" t="s">
        <v>16991</v>
      </c>
      <c r="H2028" s="170"/>
      <c r="I2028" s="170" t="s">
        <v>6218</v>
      </c>
      <c r="J2028" s="155"/>
      <c r="K2028" s="170">
        <v>1</v>
      </c>
      <c r="L2028" s="170">
        <v>1</v>
      </c>
      <c r="M2028" s="402">
        <v>1000</v>
      </c>
      <c r="N2028" s="170"/>
      <c r="O2028" s="170"/>
      <c r="P2028" s="402"/>
    </row>
    <row r="2029" spans="1:16" ht="56.25" x14ac:dyDescent="0.2">
      <c r="A2029" s="406" t="s">
        <v>16951</v>
      </c>
      <c r="B2029" s="406" t="s">
        <v>2595</v>
      </c>
      <c r="C2029" s="170" t="s">
        <v>16950</v>
      </c>
      <c r="D2029" s="405" t="s">
        <v>17373</v>
      </c>
      <c r="E2029" s="404">
        <v>1000</v>
      </c>
      <c r="F2029" s="434" t="s">
        <v>17372</v>
      </c>
      <c r="G2029" s="403" t="s">
        <v>17371</v>
      </c>
      <c r="H2029" s="170"/>
      <c r="I2029" s="170" t="s">
        <v>6218</v>
      </c>
      <c r="J2029" s="155"/>
      <c r="K2029" s="170">
        <v>1</v>
      </c>
      <c r="L2029" s="170">
        <v>1</v>
      </c>
      <c r="M2029" s="402">
        <v>1000</v>
      </c>
      <c r="N2029" s="170"/>
      <c r="O2029" s="170"/>
      <c r="P2029" s="402"/>
    </row>
    <row r="2030" spans="1:16" ht="56.25" x14ac:dyDescent="0.2">
      <c r="A2030" s="406" t="s">
        <v>16951</v>
      </c>
      <c r="B2030" s="406" t="s">
        <v>2595</v>
      </c>
      <c r="C2030" s="170" t="s">
        <v>16950</v>
      </c>
      <c r="D2030" s="405" t="s">
        <v>17370</v>
      </c>
      <c r="E2030" s="404">
        <v>3500</v>
      </c>
      <c r="F2030" s="434" t="s">
        <v>16989</v>
      </c>
      <c r="G2030" s="403" t="s">
        <v>16988</v>
      </c>
      <c r="H2030" s="170" t="s">
        <v>7865</v>
      </c>
      <c r="I2030" s="170" t="s">
        <v>3529</v>
      </c>
      <c r="J2030" s="155" t="s">
        <v>6299</v>
      </c>
      <c r="K2030" s="170">
        <v>1</v>
      </c>
      <c r="L2030" s="170">
        <v>1</v>
      </c>
      <c r="M2030" s="402">
        <v>3500</v>
      </c>
      <c r="N2030" s="170"/>
      <c r="O2030" s="170"/>
      <c r="P2030" s="402"/>
    </row>
    <row r="2031" spans="1:16" ht="56.25" x14ac:dyDescent="0.2">
      <c r="A2031" s="406" t="s">
        <v>16951</v>
      </c>
      <c r="B2031" s="406" t="s">
        <v>2595</v>
      </c>
      <c r="C2031" s="170" t="s">
        <v>16950</v>
      </c>
      <c r="D2031" s="405" t="s">
        <v>17369</v>
      </c>
      <c r="E2031" s="404">
        <v>240</v>
      </c>
      <c r="F2031" s="434" t="s">
        <v>17368</v>
      </c>
      <c r="G2031" s="403" t="s">
        <v>17367</v>
      </c>
      <c r="H2031" s="170"/>
      <c r="I2031" s="170" t="s">
        <v>6218</v>
      </c>
      <c r="J2031" s="155"/>
      <c r="K2031" s="170">
        <v>1</v>
      </c>
      <c r="L2031" s="170">
        <v>1</v>
      </c>
      <c r="M2031" s="402">
        <v>240</v>
      </c>
      <c r="N2031" s="170"/>
      <c r="O2031" s="170"/>
      <c r="P2031" s="402"/>
    </row>
    <row r="2032" spans="1:16" ht="56.25" x14ac:dyDescent="0.2">
      <c r="A2032" s="406" t="s">
        <v>16951</v>
      </c>
      <c r="B2032" s="406" t="s">
        <v>2595</v>
      </c>
      <c r="C2032" s="170" t="s">
        <v>16950</v>
      </c>
      <c r="D2032" s="405" t="s">
        <v>17366</v>
      </c>
      <c r="E2032" s="404">
        <v>240</v>
      </c>
      <c r="F2032" s="434" t="s">
        <v>17365</v>
      </c>
      <c r="G2032" s="403" t="s">
        <v>17364</v>
      </c>
      <c r="H2032" s="170"/>
      <c r="I2032" s="170" t="s">
        <v>6218</v>
      </c>
      <c r="J2032" s="155"/>
      <c r="K2032" s="170">
        <v>1</v>
      </c>
      <c r="L2032" s="170">
        <v>1</v>
      </c>
      <c r="M2032" s="402">
        <v>240</v>
      </c>
      <c r="N2032" s="170"/>
      <c r="O2032" s="170"/>
      <c r="P2032" s="402"/>
    </row>
    <row r="2033" spans="1:16" ht="56.25" x14ac:dyDescent="0.2">
      <c r="A2033" s="406" t="s">
        <v>16951</v>
      </c>
      <c r="B2033" s="406" t="s">
        <v>2595</v>
      </c>
      <c r="C2033" s="170" t="s">
        <v>16950</v>
      </c>
      <c r="D2033" s="405" t="s">
        <v>16987</v>
      </c>
      <c r="E2033" s="404">
        <v>1000</v>
      </c>
      <c r="F2033" s="434" t="s">
        <v>17363</v>
      </c>
      <c r="G2033" s="403" t="s">
        <v>17362</v>
      </c>
      <c r="H2033" s="170" t="s">
        <v>10453</v>
      </c>
      <c r="I2033" s="170" t="s">
        <v>3529</v>
      </c>
      <c r="J2033" s="155" t="s">
        <v>17361</v>
      </c>
      <c r="K2033" s="170">
        <v>1</v>
      </c>
      <c r="L2033" s="170">
        <v>1</v>
      </c>
      <c r="M2033" s="402">
        <v>1000</v>
      </c>
      <c r="N2033" s="170"/>
      <c r="O2033" s="170"/>
      <c r="P2033" s="402"/>
    </row>
    <row r="2034" spans="1:16" ht="56.25" x14ac:dyDescent="0.2">
      <c r="A2034" s="406" t="s">
        <v>16951</v>
      </c>
      <c r="B2034" s="406" t="s">
        <v>2595</v>
      </c>
      <c r="C2034" s="170" t="s">
        <v>16950</v>
      </c>
      <c r="D2034" s="405" t="s">
        <v>17302</v>
      </c>
      <c r="E2034" s="404">
        <v>2000</v>
      </c>
      <c r="F2034" s="434" t="s">
        <v>17360</v>
      </c>
      <c r="G2034" s="403" t="s">
        <v>17359</v>
      </c>
      <c r="H2034" s="170"/>
      <c r="I2034" s="170" t="s">
        <v>6218</v>
      </c>
      <c r="J2034" s="155"/>
      <c r="K2034" s="170">
        <v>1</v>
      </c>
      <c r="L2034" s="170">
        <v>1</v>
      </c>
      <c r="M2034" s="402">
        <v>2000</v>
      </c>
      <c r="N2034" s="170"/>
      <c r="O2034" s="170"/>
      <c r="P2034" s="402"/>
    </row>
    <row r="2035" spans="1:16" ht="56.25" x14ac:dyDescent="0.2">
      <c r="A2035" s="406" t="s">
        <v>16951</v>
      </c>
      <c r="B2035" s="406" t="s">
        <v>2595</v>
      </c>
      <c r="C2035" s="170" t="s">
        <v>16950</v>
      </c>
      <c r="D2035" s="405" t="s">
        <v>17416</v>
      </c>
      <c r="E2035" s="404">
        <v>2000</v>
      </c>
      <c r="F2035" s="434" t="s">
        <v>17210</v>
      </c>
      <c r="G2035" s="403" t="s">
        <v>17209</v>
      </c>
      <c r="H2035" s="170" t="s">
        <v>10453</v>
      </c>
      <c r="I2035" s="170" t="s">
        <v>17074</v>
      </c>
      <c r="J2035" s="155"/>
      <c r="K2035" s="170">
        <v>1</v>
      </c>
      <c r="L2035" s="170">
        <v>1</v>
      </c>
      <c r="M2035" s="402">
        <v>2000</v>
      </c>
      <c r="N2035" s="170"/>
      <c r="O2035" s="170"/>
      <c r="P2035" s="402"/>
    </row>
    <row r="2036" spans="1:16" ht="56.25" x14ac:dyDescent="0.2">
      <c r="A2036" s="406" t="s">
        <v>16951</v>
      </c>
      <c r="B2036" s="406" t="s">
        <v>2595</v>
      </c>
      <c r="C2036" s="170" t="s">
        <v>16950</v>
      </c>
      <c r="D2036" s="405" t="s">
        <v>17358</v>
      </c>
      <c r="E2036" s="404">
        <v>240</v>
      </c>
      <c r="F2036" s="434" t="s">
        <v>17357</v>
      </c>
      <c r="G2036" s="403" t="s">
        <v>17356</v>
      </c>
      <c r="H2036" s="170"/>
      <c r="I2036" s="170" t="s">
        <v>6218</v>
      </c>
      <c r="J2036" s="155"/>
      <c r="K2036" s="170">
        <v>1</v>
      </c>
      <c r="L2036" s="170">
        <v>1</v>
      </c>
      <c r="M2036" s="402">
        <v>240</v>
      </c>
      <c r="N2036" s="170"/>
      <c r="O2036" s="170"/>
      <c r="P2036" s="402"/>
    </row>
    <row r="2037" spans="1:16" ht="56.25" x14ac:dyDescent="0.2">
      <c r="A2037" s="406" t="s">
        <v>16951</v>
      </c>
      <c r="B2037" s="406" t="s">
        <v>2595</v>
      </c>
      <c r="C2037" s="170" t="s">
        <v>16950</v>
      </c>
      <c r="D2037" s="405" t="s">
        <v>17415</v>
      </c>
      <c r="E2037" s="404">
        <v>2000</v>
      </c>
      <c r="F2037" s="434" t="s">
        <v>17208</v>
      </c>
      <c r="G2037" s="403" t="s">
        <v>17207</v>
      </c>
      <c r="H2037" s="170" t="s">
        <v>17038</v>
      </c>
      <c r="I2037" s="170" t="s">
        <v>7508</v>
      </c>
      <c r="J2037" s="155" t="s">
        <v>17038</v>
      </c>
      <c r="K2037" s="170">
        <v>1</v>
      </c>
      <c r="L2037" s="170">
        <v>1</v>
      </c>
      <c r="M2037" s="402">
        <v>2000</v>
      </c>
      <c r="N2037" s="170"/>
      <c r="O2037" s="170"/>
      <c r="P2037" s="402"/>
    </row>
    <row r="2038" spans="1:16" ht="56.25" x14ac:dyDescent="0.2">
      <c r="A2038" s="406" t="s">
        <v>16951</v>
      </c>
      <c r="B2038" s="406" t="s">
        <v>2595</v>
      </c>
      <c r="C2038" s="170" t="s">
        <v>16950</v>
      </c>
      <c r="D2038" s="405" t="s">
        <v>17399</v>
      </c>
      <c r="E2038" s="404">
        <v>4000</v>
      </c>
      <c r="F2038" s="434" t="s">
        <v>5230</v>
      </c>
      <c r="G2038" s="403" t="s">
        <v>17206</v>
      </c>
      <c r="H2038" s="170" t="s">
        <v>17026</v>
      </c>
      <c r="I2038" s="170" t="s">
        <v>3529</v>
      </c>
      <c r="J2038" s="155" t="s">
        <v>17026</v>
      </c>
      <c r="K2038" s="170">
        <v>1</v>
      </c>
      <c r="L2038" s="170">
        <v>1</v>
      </c>
      <c r="M2038" s="402">
        <v>4000</v>
      </c>
      <c r="N2038" s="170"/>
      <c r="O2038" s="170"/>
      <c r="P2038" s="402"/>
    </row>
    <row r="2039" spans="1:16" ht="56.25" x14ac:dyDescent="0.2">
      <c r="A2039" s="406" t="s">
        <v>16951</v>
      </c>
      <c r="B2039" s="406" t="s">
        <v>2595</v>
      </c>
      <c r="C2039" s="170" t="s">
        <v>16950</v>
      </c>
      <c r="D2039" s="405" t="s">
        <v>17302</v>
      </c>
      <c r="E2039" s="404">
        <v>2000</v>
      </c>
      <c r="F2039" s="434" t="s">
        <v>17205</v>
      </c>
      <c r="G2039" s="403" t="s">
        <v>17204</v>
      </c>
      <c r="H2039" s="170" t="s">
        <v>17203</v>
      </c>
      <c r="I2039" s="170" t="s">
        <v>17012</v>
      </c>
      <c r="J2039" s="155"/>
      <c r="K2039" s="170">
        <v>1</v>
      </c>
      <c r="L2039" s="170">
        <v>1</v>
      </c>
      <c r="M2039" s="402">
        <v>2000</v>
      </c>
      <c r="N2039" s="170"/>
      <c r="O2039" s="170"/>
      <c r="P2039" s="402"/>
    </row>
    <row r="2040" spans="1:16" ht="56.25" x14ac:dyDescent="0.2">
      <c r="A2040" s="406" t="s">
        <v>16951</v>
      </c>
      <c r="B2040" s="406" t="s">
        <v>2595</v>
      </c>
      <c r="C2040" s="170" t="s">
        <v>16950</v>
      </c>
      <c r="D2040" s="405" t="s">
        <v>17298</v>
      </c>
      <c r="E2040" s="404">
        <v>3500</v>
      </c>
      <c r="F2040" s="434" t="s">
        <v>17355</v>
      </c>
      <c r="G2040" s="403" t="s">
        <v>17354</v>
      </c>
      <c r="H2040" s="170" t="s">
        <v>3542</v>
      </c>
      <c r="I2040" s="170" t="s">
        <v>3529</v>
      </c>
      <c r="J2040" s="155" t="s">
        <v>4810</v>
      </c>
      <c r="K2040" s="170">
        <v>1</v>
      </c>
      <c r="L2040" s="170">
        <v>1</v>
      </c>
      <c r="M2040" s="402">
        <v>3500</v>
      </c>
      <c r="N2040" s="170"/>
      <c r="O2040" s="170"/>
      <c r="P2040" s="402"/>
    </row>
    <row r="2041" spans="1:16" ht="56.25" x14ac:dyDescent="0.2">
      <c r="A2041" s="406" t="s">
        <v>16951</v>
      </c>
      <c r="B2041" s="406" t="s">
        <v>2595</v>
      </c>
      <c r="C2041" s="170" t="s">
        <v>16950</v>
      </c>
      <c r="D2041" s="405" t="s">
        <v>17353</v>
      </c>
      <c r="E2041" s="404">
        <v>6000</v>
      </c>
      <c r="F2041" s="434" t="s">
        <v>17201</v>
      </c>
      <c r="G2041" s="403" t="s">
        <v>17200</v>
      </c>
      <c r="H2041" s="170" t="s">
        <v>3918</v>
      </c>
      <c r="I2041" s="170" t="s">
        <v>3529</v>
      </c>
      <c r="J2041" s="155" t="s">
        <v>17199</v>
      </c>
      <c r="K2041" s="170">
        <v>1</v>
      </c>
      <c r="L2041" s="170">
        <v>1</v>
      </c>
      <c r="M2041" s="402">
        <v>6000</v>
      </c>
      <c r="N2041" s="170"/>
      <c r="O2041" s="170"/>
      <c r="P2041" s="402"/>
    </row>
    <row r="2042" spans="1:16" ht="56.25" x14ac:dyDescent="0.2">
      <c r="A2042" s="406" t="s">
        <v>16951</v>
      </c>
      <c r="B2042" s="406" t="s">
        <v>2595</v>
      </c>
      <c r="C2042" s="170" t="s">
        <v>16950</v>
      </c>
      <c r="D2042" s="405" t="s">
        <v>17352</v>
      </c>
      <c r="E2042" s="404">
        <v>3500</v>
      </c>
      <c r="F2042" s="434" t="s">
        <v>17197</v>
      </c>
      <c r="G2042" s="403" t="s">
        <v>17196</v>
      </c>
      <c r="H2042" s="170" t="s">
        <v>3542</v>
      </c>
      <c r="I2042" s="170" t="s">
        <v>3529</v>
      </c>
      <c r="J2042" s="155" t="s">
        <v>4810</v>
      </c>
      <c r="K2042" s="170">
        <v>1</v>
      </c>
      <c r="L2042" s="170">
        <v>1</v>
      </c>
      <c r="M2042" s="402">
        <v>3500</v>
      </c>
      <c r="N2042" s="170"/>
      <c r="O2042" s="170"/>
      <c r="P2042" s="402"/>
    </row>
    <row r="2043" spans="1:16" ht="56.25" x14ac:dyDescent="0.2">
      <c r="A2043" s="406" t="s">
        <v>16951</v>
      </c>
      <c r="B2043" s="406" t="s">
        <v>2595</v>
      </c>
      <c r="C2043" s="170" t="s">
        <v>16950</v>
      </c>
      <c r="D2043" s="405" t="s">
        <v>17351</v>
      </c>
      <c r="E2043" s="404">
        <v>1000</v>
      </c>
      <c r="F2043" s="434" t="s">
        <v>17350</v>
      </c>
      <c r="G2043" s="403" t="s">
        <v>17349</v>
      </c>
      <c r="H2043" s="170"/>
      <c r="I2043" s="170" t="s">
        <v>6218</v>
      </c>
      <c r="J2043" s="155"/>
      <c r="K2043" s="170">
        <v>1</v>
      </c>
      <c r="L2043" s="170">
        <v>1</v>
      </c>
      <c r="M2043" s="402">
        <v>1000</v>
      </c>
      <c r="N2043" s="170"/>
      <c r="O2043" s="170"/>
      <c r="P2043" s="402"/>
    </row>
    <row r="2044" spans="1:16" ht="56.25" x14ac:dyDescent="0.2">
      <c r="A2044" s="406" t="s">
        <v>16951</v>
      </c>
      <c r="B2044" s="406" t="s">
        <v>2595</v>
      </c>
      <c r="C2044" s="170" t="s">
        <v>16950</v>
      </c>
      <c r="D2044" s="405" t="s">
        <v>17122</v>
      </c>
      <c r="E2044" s="404">
        <v>1000</v>
      </c>
      <c r="F2044" s="434" t="s">
        <v>17195</v>
      </c>
      <c r="G2044" s="403" t="s">
        <v>17194</v>
      </c>
      <c r="H2044" s="170" t="s">
        <v>17193</v>
      </c>
      <c r="I2044" s="170" t="s">
        <v>6183</v>
      </c>
      <c r="J2044" s="155"/>
      <c r="K2044" s="170">
        <v>1</v>
      </c>
      <c r="L2044" s="170">
        <v>1</v>
      </c>
      <c r="M2044" s="402">
        <v>1000</v>
      </c>
      <c r="N2044" s="170"/>
      <c r="O2044" s="170"/>
      <c r="P2044" s="402"/>
    </row>
    <row r="2045" spans="1:16" ht="56.25" x14ac:dyDescent="0.2">
      <c r="A2045" s="406" t="s">
        <v>16951</v>
      </c>
      <c r="B2045" s="406" t="s">
        <v>2595</v>
      </c>
      <c r="C2045" s="170" t="s">
        <v>16950</v>
      </c>
      <c r="D2045" s="405" t="s">
        <v>17192</v>
      </c>
      <c r="E2045" s="404">
        <v>1000</v>
      </c>
      <c r="F2045" s="434" t="s">
        <v>17191</v>
      </c>
      <c r="G2045" s="403" t="s">
        <v>17190</v>
      </c>
      <c r="H2045" s="170" t="s">
        <v>3574</v>
      </c>
      <c r="I2045" s="170" t="s">
        <v>6183</v>
      </c>
      <c r="J2045" s="155"/>
      <c r="K2045" s="170">
        <v>1</v>
      </c>
      <c r="L2045" s="170">
        <v>1</v>
      </c>
      <c r="M2045" s="402">
        <v>1000</v>
      </c>
      <c r="N2045" s="170"/>
      <c r="O2045" s="170"/>
      <c r="P2045" s="402"/>
    </row>
    <row r="2046" spans="1:16" ht="56.25" x14ac:dyDescent="0.2">
      <c r="A2046" s="406" t="s">
        <v>16951</v>
      </c>
      <c r="B2046" s="406" t="s">
        <v>2595</v>
      </c>
      <c r="C2046" s="170" t="s">
        <v>16950</v>
      </c>
      <c r="D2046" s="405" t="s">
        <v>17189</v>
      </c>
      <c r="E2046" s="404">
        <v>1700</v>
      </c>
      <c r="F2046" s="434" t="s">
        <v>17004</v>
      </c>
      <c r="G2046" s="403" t="s">
        <v>17003</v>
      </c>
      <c r="H2046" s="170"/>
      <c r="I2046" s="170" t="s">
        <v>6218</v>
      </c>
      <c r="J2046" s="155"/>
      <c r="K2046" s="170">
        <v>1</v>
      </c>
      <c r="L2046" s="170">
        <v>1</v>
      </c>
      <c r="M2046" s="402">
        <v>1700</v>
      </c>
      <c r="N2046" s="170"/>
      <c r="O2046" s="170"/>
      <c r="P2046" s="402"/>
    </row>
    <row r="2047" spans="1:16" ht="56.25" x14ac:dyDescent="0.2">
      <c r="A2047" s="406" t="s">
        <v>16951</v>
      </c>
      <c r="B2047" s="406" t="s">
        <v>2595</v>
      </c>
      <c r="C2047" s="170" t="s">
        <v>16950</v>
      </c>
      <c r="D2047" s="405" t="s">
        <v>17398</v>
      </c>
      <c r="E2047" s="404">
        <v>2000</v>
      </c>
      <c r="F2047" s="434" t="s">
        <v>17188</v>
      </c>
      <c r="G2047" s="403" t="s">
        <v>17187</v>
      </c>
      <c r="H2047" s="170" t="s">
        <v>4565</v>
      </c>
      <c r="I2047" s="170" t="s">
        <v>6183</v>
      </c>
      <c r="J2047" s="155"/>
      <c r="K2047" s="170">
        <v>1</v>
      </c>
      <c r="L2047" s="170">
        <v>1</v>
      </c>
      <c r="M2047" s="402">
        <v>2000</v>
      </c>
      <c r="N2047" s="170"/>
      <c r="O2047" s="170"/>
      <c r="P2047" s="402"/>
    </row>
    <row r="2048" spans="1:16" ht="56.25" x14ac:dyDescent="0.2">
      <c r="A2048" s="406" t="s">
        <v>16951</v>
      </c>
      <c r="B2048" s="406" t="s">
        <v>2595</v>
      </c>
      <c r="C2048" s="170" t="s">
        <v>16950</v>
      </c>
      <c r="D2048" s="405" t="s">
        <v>17398</v>
      </c>
      <c r="E2048" s="404">
        <v>2000</v>
      </c>
      <c r="F2048" s="434" t="s">
        <v>17186</v>
      </c>
      <c r="G2048" s="403" t="s">
        <v>17185</v>
      </c>
      <c r="H2048" s="170" t="s">
        <v>3591</v>
      </c>
      <c r="I2048" s="170" t="s">
        <v>17074</v>
      </c>
      <c r="J2048" s="155"/>
      <c r="K2048" s="170">
        <v>1</v>
      </c>
      <c r="L2048" s="170">
        <v>1</v>
      </c>
      <c r="M2048" s="402">
        <v>2000</v>
      </c>
      <c r="N2048" s="170"/>
      <c r="O2048" s="170"/>
      <c r="P2048" s="402"/>
    </row>
    <row r="2049" spans="1:16" ht="56.25" x14ac:dyDescent="0.2">
      <c r="A2049" s="406" t="s">
        <v>16951</v>
      </c>
      <c r="B2049" s="406" t="s">
        <v>2595</v>
      </c>
      <c r="C2049" s="170" t="s">
        <v>16950</v>
      </c>
      <c r="D2049" s="405" t="s">
        <v>17054</v>
      </c>
      <c r="E2049" s="404">
        <v>2000</v>
      </c>
      <c r="F2049" s="434" t="s">
        <v>17184</v>
      </c>
      <c r="G2049" s="403" t="s">
        <v>17183</v>
      </c>
      <c r="H2049" s="170" t="s">
        <v>17081</v>
      </c>
      <c r="I2049" s="170" t="s">
        <v>3931</v>
      </c>
      <c r="J2049" s="155"/>
      <c r="K2049" s="170">
        <v>1</v>
      </c>
      <c r="L2049" s="170">
        <v>1</v>
      </c>
      <c r="M2049" s="402">
        <v>2000</v>
      </c>
      <c r="N2049" s="170"/>
      <c r="O2049" s="170"/>
      <c r="P2049" s="402"/>
    </row>
    <row r="2050" spans="1:16" ht="56.25" x14ac:dyDescent="0.2">
      <c r="A2050" s="406" t="s">
        <v>16951</v>
      </c>
      <c r="B2050" s="406" t="s">
        <v>2595</v>
      </c>
      <c r="C2050" s="170" t="s">
        <v>16950</v>
      </c>
      <c r="D2050" s="405" t="s">
        <v>17348</v>
      </c>
      <c r="E2050" s="404">
        <v>1000</v>
      </c>
      <c r="F2050" s="434" t="s">
        <v>17347</v>
      </c>
      <c r="G2050" s="403" t="s">
        <v>17346</v>
      </c>
      <c r="H2050" s="170"/>
      <c r="I2050" s="170" t="s">
        <v>6218</v>
      </c>
      <c r="J2050" s="155"/>
      <c r="K2050" s="170">
        <v>1</v>
      </c>
      <c r="L2050" s="170">
        <v>1</v>
      </c>
      <c r="M2050" s="402">
        <v>1000</v>
      </c>
      <c r="N2050" s="170"/>
      <c r="O2050" s="170"/>
      <c r="P2050" s="402"/>
    </row>
    <row r="2051" spans="1:16" ht="56.25" x14ac:dyDescent="0.2">
      <c r="A2051" s="406" t="s">
        <v>16951</v>
      </c>
      <c r="B2051" s="406" t="s">
        <v>2595</v>
      </c>
      <c r="C2051" s="170" t="s">
        <v>16950</v>
      </c>
      <c r="D2051" s="405" t="s">
        <v>17166</v>
      </c>
      <c r="E2051" s="404">
        <v>1000</v>
      </c>
      <c r="F2051" s="434" t="s">
        <v>17182</v>
      </c>
      <c r="G2051" s="403" t="s">
        <v>17181</v>
      </c>
      <c r="H2051" s="170" t="s">
        <v>7865</v>
      </c>
      <c r="I2051" s="170" t="s">
        <v>6183</v>
      </c>
      <c r="J2051" s="155"/>
      <c r="K2051" s="170">
        <v>1</v>
      </c>
      <c r="L2051" s="170">
        <v>1</v>
      </c>
      <c r="M2051" s="402">
        <v>1000</v>
      </c>
      <c r="N2051" s="170"/>
      <c r="O2051" s="170"/>
      <c r="P2051" s="402"/>
    </row>
    <row r="2052" spans="1:16" ht="56.25" x14ac:dyDescent="0.2">
      <c r="A2052" s="406" t="s">
        <v>16951</v>
      </c>
      <c r="B2052" s="406" t="s">
        <v>2595</v>
      </c>
      <c r="C2052" s="170" t="s">
        <v>16950</v>
      </c>
      <c r="D2052" s="405" t="s">
        <v>17398</v>
      </c>
      <c r="E2052" s="404">
        <v>2000</v>
      </c>
      <c r="F2052" s="434" t="s">
        <v>17180</v>
      </c>
      <c r="G2052" s="403" t="s">
        <v>17179</v>
      </c>
      <c r="H2052" s="170" t="s">
        <v>17178</v>
      </c>
      <c r="I2052" s="170" t="s">
        <v>17012</v>
      </c>
      <c r="J2052" s="155"/>
      <c r="K2052" s="170">
        <v>1</v>
      </c>
      <c r="L2052" s="170">
        <v>1</v>
      </c>
      <c r="M2052" s="402">
        <v>2000</v>
      </c>
      <c r="N2052" s="170"/>
      <c r="O2052" s="170"/>
      <c r="P2052" s="402"/>
    </row>
    <row r="2053" spans="1:16" ht="56.25" x14ac:dyDescent="0.2">
      <c r="A2053" s="406" t="s">
        <v>16951</v>
      </c>
      <c r="B2053" s="406" t="s">
        <v>2595</v>
      </c>
      <c r="C2053" s="170" t="s">
        <v>16950</v>
      </c>
      <c r="D2053" s="405" t="s">
        <v>17018</v>
      </c>
      <c r="E2053" s="404">
        <v>2000</v>
      </c>
      <c r="F2053" s="434" t="s">
        <v>17177</v>
      </c>
      <c r="G2053" s="403" t="s">
        <v>17176</v>
      </c>
      <c r="H2053" s="170" t="s">
        <v>3979</v>
      </c>
      <c r="I2053" s="170" t="s">
        <v>17025</v>
      </c>
      <c r="J2053" s="155"/>
      <c r="K2053" s="170">
        <v>1</v>
      </c>
      <c r="L2053" s="170">
        <v>1</v>
      </c>
      <c r="M2053" s="402">
        <v>2000</v>
      </c>
      <c r="N2053" s="170"/>
      <c r="O2053" s="170"/>
      <c r="P2053" s="402"/>
    </row>
    <row r="2054" spans="1:16" ht="56.25" x14ac:dyDescent="0.2">
      <c r="A2054" s="406" t="s">
        <v>16951</v>
      </c>
      <c r="B2054" s="406" t="s">
        <v>2595</v>
      </c>
      <c r="C2054" s="170" t="s">
        <v>16950</v>
      </c>
      <c r="D2054" s="405" t="s">
        <v>17175</v>
      </c>
      <c r="E2054" s="404">
        <v>2500</v>
      </c>
      <c r="F2054" s="434" t="s">
        <v>17174</v>
      </c>
      <c r="G2054" s="403" t="s">
        <v>17173</v>
      </c>
      <c r="H2054" s="170" t="s">
        <v>17172</v>
      </c>
      <c r="I2054" s="170" t="s">
        <v>3529</v>
      </c>
      <c r="J2054" s="155" t="s">
        <v>17172</v>
      </c>
      <c r="K2054" s="170">
        <v>1</v>
      </c>
      <c r="L2054" s="170">
        <v>1</v>
      </c>
      <c r="M2054" s="402">
        <v>2500</v>
      </c>
      <c r="N2054" s="170"/>
      <c r="O2054" s="170"/>
      <c r="P2054" s="402"/>
    </row>
    <row r="2055" spans="1:16" ht="56.25" x14ac:dyDescent="0.2">
      <c r="A2055" s="406" t="s">
        <v>16951</v>
      </c>
      <c r="B2055" s="406" t="s">
        <v>2595</v>
      </c>
      <c r="C2055" s="170" t="s">
        <v>16950</v>
      </c>
      <c r="D2055" s="405" t="s">
        <v>17171</v>
      </c>
      <c r="E2055" s="404">
        <v>1000</v>
      </c>
      <c r="F2055" s="434" t="s">
        <v>17170</v>
      </c>
      <c r="G2055" s="403" t="s">
        <v>17169</v>
      </c>
      <c r="H2055" s="170" t="s">
        <v>7865</v>
      </c>
      <c r="I2055" s="170" t="s">
        <v>3529</v>
      </c>
      <c r="J2055" s="155" t="s">
        <v>6299</v>
      </c>
      <c r="K2055" s="170">
        <v>1</v>
      </c>
      <c r="L2055" s="170">
        <v>1</v>
      </c>
      <c r="M2055" s="402">
        <v>1000</v>
      </c>
      <c r="N2055" s="170"/>
      <c r="O2055" s="170"/>
      <c r="P2055" s="402"/>
    </row>
    <row r="2056" spans="1:16" ht="56.25" x14ac:dyDescent="0.2">
      <c r="A2056" s="406" t="s">
        <v>16951</v>
      </c>
      <c r="B2056" s="406" t="s">
        <v>2595</v>
      </c>
      <c r="C2056" s="170" t="s">
        <v>16950</v>
      </c>
      <c r="D2056" s="405" t="s">
        <v>17404</v>
      </c>
      <c r="E2056" s="404">
        <v>2000</v>
      </c>
      <c r="F2056" s="434" t="s">
        <v>17168</v>
      </c>
      <c r="G2056" s="403" t="s">
        <v>17167</v>
      </c>
      <c r="H2056" s="170" t="s">
        <v>3859</v>
      </c>
      <c r="I2056" s="170" t="s">
        <v>3529</v>
      </c>
      <c r="J2056" s="155" t="s">
        <v>3549</v>
      </c>
      <c r="K2056" s="170">
        <v>1</v>
      </c>
      <c r="L2056" s="170">
        <v>1</v>
      </c>
      <c r="M2056" s="402">
        <v>2000</v>
      </c>
      <c r="N2056" s="170"/>
      <c r="O2056" s="170"/>
      <c r="P2056" s="402"/>
    </row>
    <row r="2057" spans="1:16" ht="56.25" x14ac:dyDescent="0.2">
      <c r="A2057" s="406" t="s">
        <v>16951</v>
      </c>
      <c r="B2057" s="406" t="s">
        <v>2595</v>
      </c>
      <c r="C2057" s="170" t="s">
        <v>16950</v>
      </c>
      <c r="D2057" s="405" t="s">
        <v>17345</v>
      </c>
      <c r="E2057" s="404">
        <v>240</v>
      </c>
      <c r="F2057" s="434" t="s">
        <v>17344</v>
      </c>
      <c r="G2057" s="403" t="s">
        <v>17343</v>
      </c>
      <c r="H2057" s="170"/>
      <c r="I2057" s="170" t="s">
        <v>6218</v>
      </c>
      <c r="J2057" s="155"/>
      <c r="K2057" s="170">
        <v>1</v>
      </c>
      <c r="L2057" s="170">
        <v>1</v>
      </c>
      <c r="M2057" s="402">
        <v>240</v>
      </c>
      <c r="N2057" s="170"/>
      <c r="O2057" s="170"/>
      <c r="P2057" s="402"/>
    </row>
    <row r="2058" spans="1:16" ht="56.25" x14ac:dyDescent="0.2">
      <c r="A2058" s="406" t="s">
        <v>16951</v>
      </c>
      <c r="B2058" s="406" t="s">
        <v>2595</v>
      </c>
      <c r="C2058" s="170" t="s">
        <v>16950</v>
      </c>
      <c r="D2058" s="405" t="s">
        <v>17166</v>
      </c>
      <c r="E2058" s="404">
        <v>1000</v>
      </c>
      <c r="F2058" s="434" t="s">
        <v>17165</v>
      </c>
      <c r="G2058" s="403" t="s">
        <v>17164</v>
      </c>
      <c r="H2058" s="170" t="s">
        <v>17163</v>
      </c>
      <c r="I2058" s="170" t="s">
        <v>17162</v>
      </c>
      <c r="J2058" s="155" t="s">
        <v>17161</v>
      </c>
      <c r="K2058" s="170">
        <v>1</v>
      </c>
      <c r="L2058" s="170">
        <v>1</v>
      </c>
      <c r="M2058" s="402">
        <v>1000</v>
      </c>
      <c r="N2058" s="170"/>
      <c r="O2058" s="170"/>
      <c r="P2058" s="402"/>
    </row>
    <row r="2059" spans="1:16" ht="56.25" x14ac:dyDescent="0.2">
      <c r="A2059" s="406" t="s">
        <v>16951</v>
      </c>
      <c r="B2059" s="406" t="s">
        <v>2595</v>
      </c>
      <c r="C2059" s="170" t="s">
        <v>16950</v>
      </c>
      <c r="D2059" s="405" t="s">
        <v>17342</v>
      </c>
      <c r="E2059" s="404">
        <v>240</v>
      </c>
      <c r="F2059" s="434" t="s">
        <v>17341</v>
      </c>
      <c r="G2059" s="403" t="s">
        <v>17340</v>
      </c>
      <c r="H2059" s="170"/>
      <c r="I2059" s="170" t="s">
        <v>6218</v>
      </c>
      <c r="J2059" s="155"/>
      <c r="K2059" s="170">
        <v>1</v>
      </c>
      <c r="L2059" s="170">
        <v>1</v>
      </c>
      <c r="M2059" s="402">
        <v>240</v>
      </c>
      <c r="N2059" s="170"/>
      <c r="O2059" s="170"/>
      <c r="P2059" s="402"/>
    </row>
    <row r="2060" spans="1:16" ht="56.25" x14ac:dyDescent="0.2">
      <c r="A2060" s="406" t="s">
        <v>16951</v>
      </c>
      <c r="B2060" s="406" t="s">
        <v>2595</v>
      </c>
      <c r="C2060" s="170" t="s">
        <v>16950</v>
      </c>
      <c r="D2060" s="405" t="s">
        <v>17339</v>
      </c>
      <c r="E2060" s="404">
        <v>1500</v>
      </c>
      <c r="F2060" s="434" t="s">
        <v>17157</v>
      </c>
      <c r="G2060" s="403" t="s">
        <v>17156</v>
      </c>
      <c r="H2060" s="170" t="s">
        <v>10453</v>
      </c>
      <c r="I2060" s="170" t="s">
        <v>6183</v>
      </c>
      <c r="J2060" s="155"/>
      <c r="K2060" s="170">
        <v>1</v>
      </c>
      <c r="L2060" s="170">
        <v>1</v>
      </c>
      <c r="M2060" s="402">
        <v>1500</v>
      </c>
      <c r="N2060" s="170"/>
      <c r="O2060" s="170"/>
      <c r="P2060" s="402"/>
    </row>
    <row r="2061" spans="1:16" ht="56.25" x14ac:dyDescent="0.2">
      <c r="A2061" s="406" t="s">
        <v>16951</v>
      </c>
      <c r="B2061" s="406" t="s">
        <v>2595</v>
      </c>
      <c r="C2061" s="170" t="s">
        <v>16950</v>
      </c>
      <c r="D2061" s="405" t="s">
        <v>17338</v>
      </c>
      <c r="E2061" s="404">
        <v>2000</v>
      </c>
      <c r="F2061" s="434" t="s">
        <v>17155</v>
      </c>
      <c r="G2061" s="403" t="s">
        <v>17154</v>
      </c>
      <c r="H2061" s="170" t="s">
        <v>3528</v>
      </c>
      <c r="I2061" s="170" t="s">
        <v>3931</v>
      </c>
      <c r="J2061" s="155"/>
      <c r="K2061" s="170">
        <v>1</v>
      </c>
      <c r="L2061" s="170">
        <v>1</v>
      </c>
      <c r="M2061" s="402">
        <v>2000</v>
      </c>
      <c r="N2061" s="170"/>
      <c r="O2061" s="170"/>
      <c r="P2061" s="402"/>
    </row>
    <row r="2062" spans="1:16" ht="56.25" x14ac:dyDescent="0.2">
      <c r="A2062" s="406" t="s">
        <v>16951</v>
      </c>
      <c r="B2062" s="406" t="s">
        <v>2595</v>
      </c>
      <c r="C2062" s="170" t="s">
        <v>16950</v>
      </c>
      <c r="D2062" s="405" t="s">
        <v>16984</v>
      </c>
      <c r="E2062" s="404">
        <v>1000</v>
      </c>
      <c r="F2062" s="434" t="s">
        <v>16983</v>
      </c>
      <c r="G2062" s="403" t="s">
        <v>16982</v>
      </c>
      <c r="H2062" s="170"/>
      <c r="I2062" s="170" t="s">
        <v>6218</v>
      </c>
      <c r="J2062" s="155"/>
      <c r="K2062" s="170">
        <v>1</v>
      </c>
      <c r="L2062" s="170">
        <v>1</v>
      </c>
      <c r="M2062" s="402">
        <v>1000</v>
      </c>
      <c r="N2062" s="170"/>
      <c r="O2062" s="170"/>
      <c r="P2062" s="402"/>
    </row>
    <row r="2063" spans="1:16" ht="56.25" x14ac:dyDescent="0.2">
      <c r="A2063" s="406" t="s">
        <v>16951</v>
      </c>
      <c r="B2063" s="406" t="s">
        <v>2595</v>
      </c>
      <c r="C2063" s="170" t="s">
        <v>16950</v>
      </c>
      <c r="D2063" s="405" t="s">
        <v>16981</v>
      </c>
      <c r="E2063" s="404">
        <v>5000</v>
      </c>
      <c r="F2063" s="434" t="s">
        <v>16980</v>
      </c>
      <c r="G2063" s="403" t="s">
        <v>16979</v>
      </c>
      <c r="H2063" s="170" t="s">
        <v>3570</v>
      </c>
      <c r="I2063" s="170" t="s">
        <v>6183</v>
      </c>
      <c r="J2063" s="155"/>
      <c r="K2063" s="170">
        <v>1</v>
      </c>
      <c r="L2063" s="170">
        <v>1</v>
      </c>
      <c r="M2063" s="402">
        <v>5000</v>
      </c>
      <c r="N2063" s="170"/>
      <c r="O2063" s="170"/>
      <c r="P2063" s="402"/>
    </row>
    <row r="2064" spans="1:16" ht="56.25" x14ac:dyDescent="0.2">
      <c r="A2064" s="406" t="s">
        <v>16951</v>
      </c>
      <c r="B2064" s="406" t="s">
        <v>2595</v>
      </c>
      <c r="C2064" s="170" t="s">
        <v>16950</v>
      </c>
      <c r="D2064" s="405" t="s">
        <v>17302</v>
      </c>
      <c r="E2064" s="404">
        <v>2000</v>
      </c>
      <c r="F2064" s="434" t="s">
        <v>17265</v>
      </c>
      <c r="G2064" s="403" t="s">
        <v>17149</v>
      </c>
      <c r="H2064" s="170" t="s">
        <v>3542</v>
      </c>
      <c r="I2064" s="170" t="s">
        <v>6183</v>
      </c>
      <c r="J2064" s="155"/>
      <c r="K2064" s="170">
        <v>1</v>
      </c>
      <c r="L2064" s="170">
        <v>1</v>
      </c>
      <c r="M2064" s="402">
        <v>2000</v>
      </c>
      <c r="N2064" s="170"/>
      <c r="O2064" s="170"/>
      <c r="P2064" s="402"/>
    </row>
    <row r="2065" spans="1:16" ht="56.25" x14ac:dyDescent="0.2">
      <c r="A2065" s="406" t="s">
        <v>16951</v>
      </c>
      <c r="B2065" s="406" t="s">
        <v>2595</v>
      </c>
      <c r="C2065" s="170" t="s">
        <v>16950</v>
      </c>
      <c r="D2065" s="405" t="s">
        <v>17131</v>
      </c>
      <c r="E2065" s="404">
        <v>1000</v>
      </c>
      <c r="F2065" s="434" t="s">
        <v>17148</v>
      </c>
      <c r="G2065" s="403" t="s">
        <v>17147</v>
      </c>
      <c r="H2065" s="170" t="s">
        <v>17146</v>
      </c>
      <c r="I2065" s="170" t="s">
        <v>6279</v>
      </c>
      <c r="J2065" s="155"/>
      <c r="K2065" s="170">
        <v>1</v>
      </c>
      <c r="L2065" s="170">
        <v>1</v>
      </c>
      <c r="M2065" s="402">
        <v>1000</v>
      </c>
      <c r="N2065" s="170"/>
      <c r="O2065" s="170"/>
      <c r="P2065" s="402"/>
    </row>
    <row r="2066" spans="1:16" ht="56.25" x14ac:dyDescent="0.2">
      <c r="A2066" s="406" t="s">
        <v>16951</v>
      </c>
      <c r="B2066" s="406" t="s">
        <v>2595</v>
      </c>
      <c r="C2066" s="170" t="s">
        <v>16950</v>
      </c>
      <c r="D2066" s="405" t="s">
        <v>17337</v>
      </c>
      <c r="E2066" s="404">
        <v>1000</v>
      </c>
      <c r="F2066" s="434" t="s">
        <v>17336</v>
      </c>
      <c r="G2066" s="403" t="s">
        <v>17335</v>
      </c>
      <c r="H2066" s="170"/>
      <c r="I2066" s="170" t="s">
        <v>6218</v>
      </c>
      <c r="J2066" s="155"/>
      <c r="K2066" s="170">
        <v>1</v>
      </c>
      <c r="L2066" s="170">
        <v>1</v>
      </c>
      <c r="M2066" s="402">
        <v>1000</v>
      </c>
      <c r="N2066" s="170"/>
      <c r="O2066" s="170"/>
      <c r="P2066" s="402"/>
    </row>
    <row r="2067" spans="1:16" ht="56.25" x14ac:dyDescent="0.2">
      <c r="A2067" s="406" t="s">
        <v>16951</v>
      </c>
      <c r="B2067" s="406" t="s">
        <v>2595</v>
      </c>
      <c r="C2067" s="170" t="s">
        <v>16950</v>
      </c>
      <c r="D2067" s="405" t="s">
        <v>17414</v>
      </c>
      <c r="E2067" s="404">
        <v>3500</v>
      </c>
      <c r="F2067" s="434" t="s">
        <v>17413</v>
      </c>
      <c r="G2067" s="403" t="s">
        <v>17412</v>
      </c>
      <c r="H2067" s="170" t="s">
        <v>3542</v>
      </c>
      <c r="I2067" s="170" t="s">
        <v>6183</v>
      </c>
      <c r="J2067" s="155"/>
      <c r="K2067" s="170">
        <v>1</v>
      </c>
      <c r="L2067" s="170">
        <v>1</v>
      </c>
      <c r="M2067" s="402">
        <v>3500</v>
      </c>
      <c r="N2067" s="170"/>
      <c r="O2067" s="170"/>
      <c r="P2067" s="402"/>
    </row>
    <row r="2068" spans="1:16" ht="56.25" x14ac:dyDescent="0.2">
      <c r="A2068" s="406" t="s">
        <v>16951</v>
      </c>
      <c r="B2068" s="406" t="s">
        <v>2595</v>
      </c>
      <c r="C2068" s="170" t="s">
        <v>16950</v>
      </c>
      <c r="D2068" s="405" t="s">
        <v>17054</v>
      </c>
      <c r="E2068" s="404">
        <v>2000</v>
      </c>
      <c r="F2068" s="434" t="s">
        <v>17142</v>
      </c>
      <c r="G2068" s="403" t="s">
        <v>17141</v>
      </c>
      <c r="H2068" s="170" t="s">
        <v>17140</v>
      </c>
      <c r="I2068" s="170" t="s">
        <v>3931</v>
      </c>
      <c r="J2068" s="155"/>
      <c r="K2068" s="170">
        <v>1</v>
      </c>
      <c r="L2068" s="170">
        <v>1</v>
      </c>
      <c r="M2068" s="402">
        <v>2000</v>
      </c>
      <c r="N2068" s="170"/>
      <c r="O2068" s="170"/>
      <c r="P2068" s="402"/>
    </row>
    <row r="2069" spans="1:16" ht="56.25" x14ac:dyDescent="0.2">
      <c r="A2069" s="406" t="s">
        <v>16951</v>
      </c>
      <c r="B2069" s="406" t="s">
        <v>2595</v>
      </c>
      <c r="C2069" s="170" t="s">
        <v>16950</v>
      </c>
      <c r="D2069" s="405" t="s">
        <v>17411</v>
      </c>
      <c r="E2069" s="404">
        <v>1500</v>
      </c>
      <c r="F2069" s="434" t="s">
        <v>17136</v>
      </c>
      <c r="G2069" s="403" t="s">
        <v>17135</v>
      </c>
      <c r="H2069" s="170"/>
      <c r="I2069" s="170" t="s">
        <v>6218</v>
      </c>
      <c r="J2069" s="155"/>
      <c r="K2069" s="170">
        <v>1</v>
      </c>
      <c r="L2069" s="170">
        <v>1</v>
      </c>
      <c r="M2069" s="402">
        <v>1500</v>
      </c>
      <c r="N2069" s="170"/>
      <c r="O2069" s="170"/>
      <c r="P2069" s="402"/>
    </row>
    <row r="2070" spans="1:16" ht="56.25" x14ac:dyDescent="0.2">
      <c r="A2070" s="406" t="s">
        <v>16951</v>
      </c>
      <c r="B2070" s="406" t="s">
        <v>2595</v>
      </c>
      <c r="C2070" s="170" t="s">
        <v>16950</v>
      </c>
      <c r="D2070" s="405" t="s">
        <v>17333</v>
      </c>
      <c r="E2070" s="404">
        <v>5000</v>
      </c>
      <c r="F2070" s="434" t="s">
        <v>17332</v>
      </c>
      <c r="G2070" s="403" t="s">
        <v>17331</v>
      </c>
      <c r="H2070" s="170" t="s">
        <v>4363</v>
      </c>
      <c r="I2070" s="170" t="s">
        <v>3529</v>
      </c>
      <c r="J2070" s="155" t="s">
        <v>6255</v>
      </c>
      <c r="K2070" s="170">
        <v>1</v>
      </c>
      <c r="L2070" s="170">
        <v>1</v>
      </c>
      <c r="M2070" s="402">
        <v>5000</v>
      </c>
      <c r="N2070" s="170"/>
      <c r="O2070" s="170"/>
      <c r="P2070" s="402"/>
    </row>
    <row r="2071" spans="1:16" ht="56.25" x14ac:dyDescent="0.2">
      <c r="A2071" s="406" t="s">
        <v>16951</v>
      </c>
      <c r="B2071" s="406" t="s">
        <v>2595</v>
      </c>
      <c r="C2071" s="170" t="s">
        <v>16950</v>
      </c>
      <c r="D2071" s="405" t="s">
        <v>17404</v>
      </c>
      <c r="E2071" s="404">
        <v>2000</v>
      </c>
      <c r="F2071" s="434" t="s">
        <v>17134</v>
      </c>
      <c r="G2071" s="403" t="s">
        <v>17133</v>
      </c>
      <c r="H2071" s="170" t="s">
        <v>17132</v>
      </c>
      <c r="I2071" s="170" t="s">
        <v>3931</v>
      </c>
      <c r="J2071" s="155"/>
      <c r="K2071" s="170">
        <v>1</v>
      </c>
      <c r="L2071" s="170">
        <v>1</v>
      </c>
      <c r="M2071" s="402">
        <v>2000</v>
      </c>
      <c r="N2071" s="170"/>
      <c r="O2071" s="170"/>
      <c r="P2071" s="402"/>
    </row>
    <row r="2072" spans="1:16" ht="56.25" x14ac:dyDescent="0.2">
      <c r="A2072" s="406" t="s">
        <v>16951</v>
      </c>
      <c r="B2072" s="406" t="s">
        <v>2595</v>
      </c>
      <c r="C2072" s="170" t="s">
        <v>16950</v>
      </c>
      <c r="D2072" s="405" t="s">
        <v>17399</v>
      </c>
      <c r="E2072" s="404">
        <v>4000</v>
      </c>
      <c r="F2072" s="434" t="s">
        <v>4603</v>
      </c>
      <c r="G2072" s="403" t="s">
        <v>17410</v>
      </c>
      <c r="H2072" s="170" t="s">
        <v>17409</v>
      </c>
      <c r="I2072" s="170" t="s">
        <v>3529</v>
      </c>
      <c r="J2072" s="155" t="s">
        <v>6239</v>
      </c>
      <c r="K2072" s="170">
        <v>1</v>
      </c>
      <c r="L2072" s="170">
        <v>1</v>
      </c>
      <c r="M2072" s="402">
        <v>4000</v>
      </c>
      <c r="N2072" s="170"/>
      <c r="O2072" s="170"/>
      <c r="P2072" s="402"/>
    </row>
    <row r="2073" spans="1:16" ht="56.25" x14ac:dyDescent="0.2">
      <c r="A2073" s="406" t="s">
        <v>16951</v>
      </c>
      <c r="B2073" s="406" t="s">
        <v>2595</v>
      </c>
      <c r="C2073" s="170" t="s">
        <v>16950</v>
      </c>
      <c r="D2073" s="405" t="s">
        <v>17298</v>
      </c>
      <c r="E2073" s="404">
        <v>3500</v>
      </c>
      <c r="F2073" s="434" t="s">
        <v>17330</v>
      </c>
      <c r="G2073" s="403" t="s">
        <v>17329</v>
      </c>
      <c r="H2073" s="170" t="s">
        <v>3542</v>
      </c>
      <c r="I2073" s="170" t="s">
        <v>3529</v>
      </c>
      <c r="J2073" s="155" t="s">
        <v>4810</v>
      </c>
      <c r="K2073" s="170">
        <v>1</v>
      </c>
      <c r="L2073" s="170">
        <v>1</v>
      </c>
      <c r="M2073" s="402">
        <v>3500</v>
      </c>
      <c r="N2073" s="170"/>
      <c r="O2073" s="170"/>
      <c r="P2073" s="402"/>
    </row>
    <row r="2074" spans="1:16" ht="56.25" x14ac:dyDescent="0.2">
      <c r="A2074" s="406" t="s">
        <v>16951</v>
      </c>
      <c r="B2074" s="406" t="s">
        <v>2595</v>
      </c>
      <c r="C2074" s="170" t="s">
        <v>16950</v>
      </c>
      <c r="D2074" s="405" t="s">
        <v>16978</v>
      </c>
      <c r="E2074" s="404">
        <v>1000</v>
      </c>
      <c r="F2074" s="434" t="s">
        <v>16977</v>
      </c>
      <c r="G2074" s="403" t="s">
        <v>16976</v>
      </c>
      <c r="H2074" s="170"/>
      <c r="I2074" s="170" t="s">
        <v>6218</v>
      </c>
      <c r="J2074" s="155"/>
      <c r="K2074" s="170">
        <v>1</v>
      </c>
      <c r="L2074" s="170">
        <v>1</v>
      </c>
      <c r="M2074" s="402">
        <v>1000</v>
      </c>
      <c r="N2074" s="170"/>
      <c r="O2074" s="170"/>
      <c r="P2074" s="402"/>
    </row>
    <row r="2075" spans="1:16" ht="56.25" x14ac:dyDescent="0.2">
      <c r="A2075" s="406" t="s">
        <v>16951</v>
      </c>
      <c r="B2075" s="406" t="s">
        <v>2595</v>
      </c>
      <c r="C2075" s="170" t="s">
        <v>16950</v>
      </c>
      <c r="D2075" s="405" t="s">
        <v>17328</v>
      </c>
      <c r="E2075" s="404">
        <v>240</v>
      </c>
      <c r="F2075" s="434" t="s">
        <v>17327</v>
      </c>
      <c r="G2075" s="403" t="s">
        <v>17326</v>
      </c>
      <c r="H2075" s="170"/>
      <c r="I2075" s="170" t="s">
        <v>6218</v>
      </c>
      <c r="J2075" s="155"/>
      <c r="K2075" s="170">
        <v>1</v>
      </c>
      <c r="L2075" s="170">
        <v>1</v>
      </c>
      <c r="M2075" s="402">
        <v>240</v>
      </c>
      <c r="N2075" s="170"/>
      <c r="O2075" s="170"/>
      <c r="P2075" s="402"/>
    </row>
    <row r="2076" spans="1:16" ht="56.25" x14ac:dyDescent="0.2">
      <c r="A2076" s="406" t="s">
        <v>16951</v>
      </c>
      <c r="B2076" s="406" t="s">
        <v>2595</v>
      </c>
      <c r="C2076" s="170" t="s">
        <v>16950</v>
      </c>
      <c r="D2076" s="405" t="s">
        <v>17325</v>
      </c>
      <c r="E2076" s="404">
        <v>240</v>
      </c>
      <c r="F2076" s="434" t="s">
        <v>17324</v>
      </c>
      <c r="G2076" s="403" t="s">
        <v>17323</v>
      </c>
      <c r="H2076" s="170"/>
      <c r="I2076" s="170" t="s">
        <v>6218</v>
      </c>
      <c r="J2076" s="155"/>
      <c r="K2076" s="170">
        <v>1</v>
      </c>
      <c r="L2076" s="170">
        <v>1</v>
      </c>
      <c r="M2076" s="402">
        <v>240</v>
      </c>
      <c r="N2076" s="170"/>
      <c r="O2076" s="170"/>
      <c r="P2076" s="402"/>
    </row>
    <row r="2077" spans="1:16" ht="56.25" x14ac:dyDescent="0.2">
      <c r="A2077" s="406" t="s">
        <v>16951</v>
      </c>
      <c r="B2077" s="406" t="s">
        <v>2595</v>
      </c>
      <c r="C2077" s="170" t="s">
        <v>16950</v>
      </c>
      <c r="D2077" s="405" t="s">
        <v>17322</v>
      </c>
      <c r="E2077" s="404">
        <v>240</v>
      </c>
      <c r="F2077" s="434" t="s">
        <v>17321</v>
      </c>
      <c r="G2077" s="403" t="s">
        <v>17320</v>
      </c>
      <c r="H2077" s="170"/>
      <c r="I2077" s="170" t="s">
        <v>6218</v>
      </c>
      <c r="J2077" s="155"/>
      <c r="K2077" s="170">
        <v>1</v>
      </c>
      <c r="L2077" s="170">
        <v>1</v>
      </c>
      <c r="M2077" s="402">
        <v>240</v>
      </c>
      <c r="N2077" s="170"/>
      <c r="O2077" s="170"/>
      <c r="P2077" s="402"/>
    </row>
    <row r="2078" spans="1:16" ht="56.25" x14ac:dyDescent="0.2">
      <c r="A2078" s="406" t="s">
        <v>16951</v>
      </c>
      <c r="B2078" s="406" t="s">
        <v>2595</v>
      </c>
      <c r="C2078" s="170" t="s">
        <v>16950</v>
      </c>
      <c r="D2078" s="405" t="s">
        <v>17319</v>
      </c>
      <c r="E2078" s="404">
        <v>240</v>
      </c>
      <c r="F2078" s="434" t="s">
        <v>17318</v>
      </c>
      <c r="G2078" s="403" t="s">
        <v>17317</v>
      </c>
      <c r="H2078" s="170"/>
      <c r="I2078" s="170" t="s">
        <v>6218</v>
      </c>
      <c r="J2078" s="155"/>
      <c r="K2078" s="170">
        <v>1</v>
      </c>
      <c r="L2078" s="170">
        <v>1</v>
      </c>
      <c r="M2078" s="402">
        <v>240</v>
      </c>
      <c r="N2078" s="170"/>
      <c r="O2078" s="170"/>
      <c r="P2078" s="402"/>
    </row>
    <row r="2079" spans="1:16" ht="56.25" x14ac:dyDescent="0.2">
      <c r="A2079" s="406" t="s">
        <v>16951</v>
      </c>
      <c r="B2079" s="406" t="s">
        <v>2595</v>
      </c>
      <c r="C2079" s="170" t="s">
        <v>16950</v>
      </c>
      <c r="D2079" s="405" t="s">
        <v>17316</v>
      </c>
      <c r="E2079" s="404">
        <v>240</v>
      </c>
      <c r="F2079" s="434" t="s">
        <v>17315</v>
      </c>
      <c r="G2079" s="403" t="s">
        <v>17314</v>
      </c>
      <c r="H2079" s="170"/>
      <c r="I2079" s="170" t="s">
        <v>6218</v>
      </c>
      <c r="J2079" s="155"/>
      <c r="K2079" s="170">
        <v>1</v>
      </c>
      <c r="L2079" s="170">
        <v>1</v>
      </c>
      <c r="M2079" s="402">
        <v>240</v>
      </c>
      <c r="N2079" s="170"/>
      <c r="O2079" s="170"/>
      <c r="P2079" s="402"/>
    </row>
    <row r="2080" spans="1:16" ht="56.25" x14ac:dyDescent="0.2">
      <c r="A2080" s="406" t="s">
        <v>16951</v>
      </c>
      <c r="B2080" s="406" t="s">
        <v>2595</v>
      </c>
      <c r="C2080" s="170" t="s">
        <v>16950</v>
      </c>
      <c r="D2080" s="405" t="s">
        <v>17131</v>
      </c>
      <c r="E2080" s="404">
        <v>1000</v>
      </c>
      <c r="F2080" s="434" t="s">
        <v>17130</v>
      </c>
      <c r="G2080" s="403" t="s">
        <v>17129</v>
      </c>
      <c r="H2080" s="170" t="s">
        <v>3549</v>
      </c>
      <c r="I2080" s="170" t="s">
        <v>6874</v>
      </c>
      <c r="J2080" s="155" t="s">
        <v>3549</v>
      </c>
      <c r="K2080" s="170">
        <v>1</v>
      </c>
      <c r="L2080" s="170">
        <v>1</v>
      </c>
      <c r="M2080" s="402">
        <v>1000</v>
      </c>
      <c r="N2080" s="170"/>
      <c r="O2080" s="170"/>
      <c r="P2080" s="402"/>
    </row>
    <row r="2081" spans="1:16" ht="56.25" x14ac:dyDescent="0.2">
      <c r="A2081" s="406" t="s">
        <v>16951</v>
      </c>
      <c r="B2081" s="406" t="s">
        <v>2595</v>
      </c>
      <c r="C2081" s="170" t="s">
        <v>16950</v>
      </c>
      <c r="D2081" s="405" t="s">
        <v>17398</v>
      </c>
      <c r="E2081" s="404">
        <v>2000</v>
      </c>
      <c r="F2081" s="434" t="s">
        <v>17128</v>
      </c>
      <c r="G2081" s="403" t="s">
        <v>17127</v>
      </c>
      <c r="H2081" s="170" t="s">
        <v>17126</v>
      </c>
      <c r="I2081" s="170" t="s">
        <v>6183</v>
      </c>
      <c r="J2081" s="155"/>
      <c r="K2081" s="170">
        <v>1</v>
      </c>
      <c r="L2081" s="170">
        <v>1</v>
      </c>
      <c r="M2081" s="402">
        <v>2000</v>
      </c>
      <c r="N2081" s="170"/>
      <c r="O2081" s="170"/>
      <c r="P2081" s="402"/>
    </row>
    <row r="2082" spans="1:16" ht="56.25" x14ac:dyDescent="0.2">
      <c r="A2082" s="406" t="s">
        <v>16951</v>
      </c>
      <c r="B2082" s="406" t="s">
        <v>2595</v>
      </c>
      <c r="C2082" s="170" t="s">
        <v>16950</v>
      </c>
      <c r="D2082" s="405" t="s">
        <v>17264</v>
      </c>
      <c r="E2082" s="404">
        <v>2500</v>
      </c>
      <c r="F2082" s="434" t="s">
        <v>17263</v>
      </c>
      <c r="G2082" s="403" t="s">
        <v>17262</v>
      </c>
      <c r="H2082" s="170" t="s">
        <v>17261</v>
      </c>
      <c r="I2082" s="170" t="s">
        <v>7508</v>
      </c>
      <c r="J2082" s="155"/>
      <c r="K2082" s="170">
        <v>1</v>
      </c>
      <c r="L2082" s="170">
        <v>1</v>
      </c>
      <c r="M2082" s="402">
        <v>2500</v>
      </c>
      <c r="N2082" s="170"/>
      <c r="O2082" s="170"/>
      <c r="P2082" s="402"/>
    </row>
    <row r="2083" spans="1:16" ht="56.25" x14ac:dyDescent="0.2">
      <c r="A2083" s="406" t="s">
        <v>16951</v>
      </c>
      <c r="B2083" s="406" t="s">
        <v>2595</v>
      </c>
      <c r="C2083" s="170" t="s">
        <v>16950</v>
      </c>
      <c r="D2083" s="405" t="s">
        <v>17398</v>
      </c>
      <c r="E2083" s="404">
        <v>2000</v>
      </c>
      <c r="F2083" s="434" t="s">
        <v>17125</v>
      </c>
      <c r="G2083" s="403" t="s">
        <v>17124</v>
      </c>
      <c r="H2083" s="170" t="s">
        <v>17123</v>
      </c>
      <c r="I2083" s="170" t="s">
        <v>6183</v>
      </c>
      <c r="J2083" s="155"/>
      <c r="K2083" s="170">
        <v>1</v>
      </c>
      <c r="L2083" s="170">
        <v>1</v>
      </c>
      <c r="M2083" s="402">
        <v>2000</v>
      </c>
      <c r="N2083" s="170"/>
      <c r="O2083" s="170"/>
      <c r="P2083" s="402"/>
    </row>
    <row r="2084" spans="1:16" ht="56.25" x14ac:dyDescent="0.2">
      <c r="A2084" s="406" t="s">
        <v>16951</v>
      </c>
      <c r="B2084" s="406" t="s">
        <v>2595</v>
      </c>
      <c r="C2084" s="170" t="s">
        <v>16950</v>
      </c>
      <c r="D2084" s="405" t="s">
        <v>17122</v>
      </c>
      <c r="E2084" s="404">
        <v>1000</v>
      </c>
      <c r="F2084" s="434" t="s">
        <v>17121</v>
      </c>
      <c r="G2084" s="403" t="s">
        <v>17120</v>
      </c>
      <c r="H2084" s="170" t="s">
        <v>17119</v>
      </c>
      <c r="I2084" s="170" t="s">
        <v>6874</v>
      </c>
      <c r="J2084" s="155" t="s">
        <v>3549</v>
      </c>
      <c r="K2084" s="170">
        <v>1</v>
      </c>
      <c r="L2084" s="170">
        <v>1</v>
      </c>
      <c r="M2084" s="402">
        <v>1000</v>
      </c>
      <c r="N2084" s="170"/>
      <c r="O2084" s="170"/>
      <c r="P2084" s="402"/>
    </row>
    <row r="2085" spans="1:16" ht="56.25" x14ac:dyDescent="0.2">
      <c r="A2085" s="406" t="s">
        <v>16951</v>
      </c>
      <c r="B2085" s="406" t="s">
        <v>2595</v>
      </c>
      <c r="C2085" s="170" t="s">
        <v>16950</v>
      </c>
      <c r="D2085" s="405" t="s">
        <v>17279</v>
      </c>
      <c r="E2085" s="404">
        <v>5500</v>
      </c>
      <c r="F2085" s="434" t="s">
        <v>17117</v>
      </c>
      <c r="G2085" s="403" t="s">
        <v>17116</v>
      </c>
      <c r="H2085" s="170" t="s">
        <v>3574</v>
      </c>
      <c r="I2085" s="170" t="s">
        <v>3529</v>
      </c>
      <c r="J2085" s="155" t="s">
        <v>17115</v>
      </c>
      <c r="K2085" s="170">
        <v>1</v>
      </c>
      <c r="L2085" s="170">
        <v>1</v>
      </c>
      <c r="M2085" s="402">
        <v>5500</v>
      </c>
      <c r="N2085" s="170"/>
      <c r="O2085" s="170"/>
      <c r="P2085" s="402"/>
    </row>
    <row r="2086" spans="1:16" ht="56.25" x14ac:dyDescent="0.2">
      <c r="A2086" s="406" t="s">
        <v>16951</v>
      </c>
      <c r="B2086" s="406" t="s">
        <v>2595</v>
      </c>
      <c r="C2086" s="170" t="s">
        <v>16950</v>
      </c>
      <c r="D2086" s="405" t="s">
        <v>17099</v>
      </c>
      <c r="E2086" s="404">
        <v>1000</v>
      </c>
      <c r="F2086" s="434" t="s">
        <v>17114</v>
      </c>
      <c r="G2086" s="403" t="s">
        <v>17113</v>
      </c>
      <c r="H2086" s="170" t="s">
        <v>3549</v>
      </c>
      <c r="I2086" s="170" t="s">
        <v>6874</v>
      </c>
      <c r="J2086" s="155" t="s">
        <v>3549</v>
      </c>
      <c r="K2086" s="170">
        <v>1</v>
      </c>
      <c r="L2086" s="170">
        <v>1</v>
      </c>
      <c r="M2086" s="402">
        <v>1000</v>
      </c>
      <c r="N2086" s="170"/>
      <c r="O2086" s="170"/>
      <c r="P2086" s="402"/>
    </row>
    <row r="2087" spans="1:16" ht="56.25" x14ac:dyDescent="0.2">
      <c r="A2087" s="406" t="s">
        <v>16951</v>
      </c>
      <c r="B2087" s="406" t="s">
        <v>2595</v>
      </c>
      <c r="C2087" s="170" t="s">
        <v>16950</v>
      </c>
      <c r="D2087" s="405" t="s">
        <v>16975</v>
      </c>
      <c r="E2087" s="404">
        <v>1000</v>
      </c>
      <c r="F2087" s="434" t="s">
        <v>16974</v>
      </c>
      <c r="G2087" s="403" t="s">
        <v>16973</v>
      </c>
      <c r="H2087" s="170"/>
      <c r="I2087" s="170" t="s">
        <v>6218</v>
      </c>
      <c r="J2087" s="155"/>
      <c r="K2087" s="170">
        <v>1</v>
      </c>
      <c r="L2087" s="170">
        <v>1</v>
      </c>
      <c r="M2087" s="402">
        <v>1000</v>
      </c>
      <c r="N2087" s="170"/>
      <c r="O2087" s="170"/>
      <c r="P2087" s="402"/>
    </row>
    <row r="2088" spans="1:16" ht="56.25" x14ac:dyDescent="0.2">
      <c r="A2088" s="406" t="s">
        <v>16951</v>
      </c>
      <c r="B2088" s="406" t="s">
        <v>2595</v>
      </c>
      <c r="C2088" s="170" t="s">
        <v>16950</v>
      </c>
      <c r="D2088" s="405" t="s">
        <v>17112</v>
      </c>
      <c r="E2088" s="404">
        <v>1000</v>
      </c>
      <c r="F2088" s="434" t="s">
        <v>17111</v>
      </c>
      <c r="G2088" s="403" t="s">
        <v>17110</v>
      </c>
      <c r="H2088" s="170" t="s">
        <v>4014</v>
      </c>
      <c r="I2088" s="170" t="s">
        <v>17037</v>
      </c>
      <c r="J2088" s="155" t="s">
        <v>6144</v>
      </c>
      <c r="K2088" s="170">
        <v>1</v>
      </c>
      <c r="L2088" s="170">
        <v>1</v>
      </c>
      <c r="M2088" s="402">
        <v>1000</v>
      </c>
      <c r="N2088" s="170"/>
      <c r="O2088" s="170"/>
      <c r="P2088" s="402"/>
    </row>
    <row r="2089" spans="1:16" ht="56.25" x14ac:dyDescent="0.2">
      <c r="A2089" s="406" t="s">
        <v>16951</v>
      </c>
      <c r="B2089" s="406" t="s">
        <v>2595</v>
      </c>
      <c r="C2089" s="170" t="s">
        <v>16950</v>
      </c>
      <c r="D2089" s="405" t="s">
        <v>17404</v>
      </c>
      <c r="E2089" s="404">
        <v>2000</v>
      </c>
      <c r="F2089" s="434" t="s">
        <v>17109</v>
      </c>
      <c r="G2089" s="403" t="s">
        <v>17108</v>
      </c>
      <c r="H2089" s="170" t="s">
        <v>6514</v>
      </c>
      <c r="I2089" s="170" t="s">
        <v>7508</v>
      </c>
      <c r="J2089" s="155"/>
      <c r="K2089" s="170">
        <v>1</v>
      </c>
      <c r="L2089" s="170">
        <v>1</v>
      </c>
      <c r="M2089" s="402">
        <v>2000</v>
      </c>
      <c r="N2089" s="170"/>
      <c r="O2089" s="170"/>
      <c r="P2089" s="402"/>
    </row>
    <row r="2090" spans="1:16" ht="56.25" x14ac:dyDescent="0.2">
      <c r="A2090" s="406" t="s">
        <v>16951</v>
      </c>
      <c r="B2090" s="406" t="s">
        <v>2595</v>
      </c>
      <c r="C2090" s="170" t="s">
        <v>16950</v>
      </c>
      <c r="D2090" s="405" t="s">
        <v>17107</v>
      </c>
      <c r="E2090" s="404">
        <v>1000</v>
      </c>
      <c r="F2090" s="434" t="s">
        <v>17106</v>
      </c>
      <c r="G2090" s="403" t="s">
        <v>17105</v>
      </c>
      <c r="H2090" s="170" t="s">
        <v>3542</v>
      </c>
      <c r="I2090" s="170" t="s">
        <v>6183</v>
      </c>
      <c r="J2090" s="155"/>
      <c r="K2090" s="170">
        <v>1</v>
      </c>
      <c r="L2090" s="170">
        <v>1</v>
      </c>
      <c r="M2090" s="402">
        <v>1000</v>
      </c>
      <c r="N2090" s="170"/>
      <c r="O2090" s="170"/>
      <c r="P2090" s="402"/>
    </row>
    <row r="2091" spans="1:16" ht="56.25" x14ac:dyDescent="0.2">
      <c r="A2091" s="406" t="s">
        <v>16951</v>
      </c>
      <c r="B2091" s="406" t="s">
        <v>2595</v>
      </c>
      <c r="C2091" s="170" t="s">
        <v>16950</v>
      </c>
      <c r="D2091" s="405" t="s">
        <v>17408</v>
      </c>
      <c r="E2091" s="404">
        <v>1500</v>
      </c>
      <c r="F2091" s="434" t="s">
        <v>17258</v>
      </c>
      <c r="G2091" s="403" t="s">
        <v>17257</v>
      </c>
      <c r="H2091" s="170" t="s">
        <v>3542</v>
      </c>
      <c r="I2091" s="170" t="s">
        <v>6183</v>
      </c>
      <c r="J2091" s="155"/>
      <c r="K2091" s="170">
        <v>1</v>
      </c>
      <c r="L2091" s="170">
        <v>1</v>
      </c>
      <c r="M2091" s="402">
        <v>1500</v>
      </c>
      <c r="N2091" s="170"/>
      <c r="O2091" s="170"/>
      <c r="P2091" s="402"/>
    </row>
    <row r="2092" spans="1:16" ht="56.25" x14ac:dyDescent="0.2">
      <c r="A2092" s="406" t="s">
        <v>16951</v>
      </c>
      <c r="B2092" s="406" t="s">
        <v>2595</v>
      </c>
      <c r="C2092" s="170" t="s">
        <v>16950</v>
      </c>
      <c r="D2092" s="405" t="s">
        <v>17313</v>
      </c>
      <c r="E2092" s="404">
        <v>240</v>
      </c>
      <c r="F2092" s="434" t="s">
        <v>17312</v>
      </c>
      <c r="G2092" s="403" t="s">
        <v>17311</v>
      </c>
      <c r="H2092" s="170"/>
      <c r="I2092" s="170" t="s">
        <v>17310</v>
      </c>
      <c r="J2092" s="155"/>
      <c r="K2092" s="170">
        <v>1</v>
      </c>
      <c r="L2092" s="170">
        <v>1</v>
      </c>
      <c r="M2092" s="402">
        <v>240</v>
      </c>
      <c r="N2092" s="170"/>
      <c r="O2092" s="170"/>
      <c r="P2092" s="402"/>
    </row>
    <row r="2093" spans="1:16" ht="56.25" x14ac:dyDescent="0.2">
      <c r="A2093" s="406" t="s">
        <v>16951</v>
      </c>
      <c r="B2093" s="406" t="s">
        <v>2595</v>
      </c>
      <c r="C2093" s="170" t="s">
        <v>16950</v>
      </c>
      <c r="D2093" s="405" t="s">
        <v>17398</v>
      </c>
      <c r="E2093" s="404">
        <v>2000</v>
      </c>
      <c r="F2093" s="434" t="s">
        <v>17104</v>
      </c>
      <c r="G2093" s="403" t="s">
        <v>17103</v>
      </c>
      <c r="H2093" s="170" t="s">
        <v>17102</v>
      </c>
      <c r="I2093" s="170" t="s">
        <v>6183</v>
      </c>
      <c r="J2093" s="155"/>
      <c r="K2093" s="170">
        <v>1</v>
      </c>
      <c r="L2093" s="170">
        <v>1</v>
      </c>
      <c r="M2093" s="402">
        <v>2000</v>
      </c>
      <c r="N2093" s="170"/>
      <c r="O2093" s="170"/>
      <c r="P2093" s="402"/>
    </row>
    <row r="2094" spans="1:16" ht="56.25" x14ac:dyDescent="0.2">
      <c r="A2094" s="406" t="s">
        <v>16951</v>
      </c>
      <c r="B2094" s="406" t="s">
        <v>2595</v>
      </c>
      <c r="C2094" s="170" t="s">
        <v>16950</v>
      </c>
      <c r="D2094" s="405" t="s">
        <v>16972</v>
      </c>
      <c r="E2094" s="404">
        <v>1000</v>
      </c>
      <c r="F2094" s="434" t="s">
        <v>16971</v>
      </c>
      <c r="G2094" s="403" t="s">
        <v>16970</v>
      </c>
      <c r="H2094" s="170"/>
      <c r="I2094" s="170" t="s">
        <v>6218</v>
      </c>
      <c r="J2094" s="155"/>
      <c r="K2094" s="170">
        <v>1</v>
      </c>
      <c r="L2094" s="170">
        <v>1</v>
      </c>
      <c r="M2094" s="402">
        <v>1000</v>
      </c>
      <c r="N2094" s="170"/>
      <c r="O2094" s="170"/>
      <c r="P2094" s="402"/>
    </row>
    <row r="2095" spans="1:16" ht="56.25" x14ac:dyDescent="0.2">
      <c r="A2095" s="406" t="s">
        <v>16951</v>
      </c>
      <c r="B2095" s="406" t="s">
        <v>2595</v>
      </c>
      <c r="C2095" s="170" t="s">
        <v>16950</v>
      </c>
      <c r="D2095" s="405" t="s">
        <v>17054</v>
      </c>
      <c r="E2095" s="404">
        <v>2000</v>
      </c>
      <c r="F2095" s="434" t="s">
        <v>17101</v>
      </c>
      <c r="G2095" s="403" t="s">
        <v>17100</v>
      </c>
      <c r="H2095" s="170" t="s">
        <v>3542</v>
      </c>
      <c r="I2095" s="170" t="s">
        <v>17074</v>
      </c>
      <c r="J2095" s="155"/>
      <c r="K2095" s="170">
        <v>1</v>
      </c>
      <c r="L2095" s="170">
        <v>1</v>
      </c>
      <c r="M2095" s="402">
        <v>2000</v>
      </c>
      <c r="N2095" s="170"/>
      <c r="O2095" s="170"/>
      <c r="P2095" s="402"/>
    </row>
    <row r="2096" spans="1:16" ht="56.25" x14ac:dyDescent="0.2">
      <c r="A2096" s="406" t="s">
        <v>16951</v>
      </c>
      <c r="B2096" s="406" t="s">
        <v>2595</v>
      </c>
      <c r="C2096" s="170" t="s">
        <v>16950</v>
      </c>
      <c r="D2096" s="405" t="s">
        <v>17099</v>
      </c>
      <c r="E2096" s="404">
        <v>1000</v>
      </c>
      <c r="F2096" s="434" t="s">
        <v>17098</v>
      </c>
      <c r="G2096" s="403" t="s">
        <v>17097</v>
      </c>
      <c r="H2096" s="170" t="s">
        <v>3574</v>
      </c>
      <c r="I2096" s="170" t="s">
        <v>6183</v>
      </c>
      <c r="J2096" s="155"/>
      <c r="K2096" s="170">
        <v>1</v>
      </c>
      <c r="L2096" s="170">
        <v>1</v>
      </c>
      <c r="M2096" s="402">
        <v>1000</v>
      </c>
      <c r="N2096" s="170"/>
      <c r="O2096" s="170"/>
      <c r="P2096" s="402"/>
    </row>
    <row r="2097" spans="1:16" ht="56.25" x14ac:dyDescent="0.2">
      <c r="A2097" s="406" t="s">
        <v>16951</v>
      </c>
      <c r="B2097" s="406" t="s">
        <v>2595</v>
      </c>
      <c r="C2097" s="170" t="s">
        <v>16950</v>
      </c>
      <c r="D2097" s="405" t="s">
        <v>17407</v>
      </c>
      <c r="E2097" s="404">
        <v>5500</v>
      </c>
      <c r="F2097" s="434" t="s">
        <v>17406</v>
      </c>
      <c r="G2097" s="403" t="s">
        <v>17405</v>
      </c>
      <c r="H2097" s="170" t="s">
        <v>3574</v>
      </c>
      <c r="I2097" s="170" t="s">
        <v>3529</v>
      </c>
      <c r="J2097" s="155" t="s">
        <v>17115</v>
      </c>
      <c r="K2097" s="170">
        <v>1</v>
      </c>
      <c r="L2097" s="170">
        <v>1</v>
      </c>
      <c r="M2097" s="402">
        <v>5500</v>
      </c>
      <c r="N2097" s="170"/>
      <c r="O2097" s="170"/>
      <c r="P2097" s="402"/>
    </row>
    <row r="2098" spans="1:16" ht="56.25" x14ac:dyDescent="0.2">
      <c r="A2098" s="406" t="s">
        <v>16951</v>
      </c>
      <c r="B2098" s="406" t="s">
        <v>2595</v>
      </c>
      <c r="C2098" s="170" t="s">
        <v>16950</v>
      </c>
      <c r="D2098" s="405" t="s">
        <v>17404</v>
      </c>
      <c r="E2098" s="404">
        <v>2000</v>
      </c>
      <c r="F2098" s="434" t="s">
        <v>17096</v>
      </c>
      <c r="G2098" s="403" t="s">
        <v>17095</v>
      </c>
      <c r="H2098" s="170" t="s">
        <v>3549</v>
      </c>
      <c r="I2098" s="170" t="s">
        <v>6874</v>
      </c>
      <c r="J2098" s="155" t="s">
        <v>3549</v>
      </c>
      <c r="K2098" s="170">
        <v>1</v>
      </c>
      <c r="L2098" s="170">
        <v>1</v>
      </c>
      <c r="M2098" s="402">
        <v>2000</v>
      </c>
      <c r="N2098" s="170"/>
      <c r="O2098" s="170"/>
      <c r="P2098" s="402"/>
    </row>
    <row r="2099" spans="1:16" ht="56.25" x14ac:dyDescent="0.2">
      <c r="A2099" s="406" t="s">
        <v>16951</v>
      </c>
      <c r="B2099" s="406" t="s">
        <v>2595</v>
      </c>
      <c r="C2099" s="170" t="s">
        <v>16950</v>
      </c>
      <c r="D2099" s="405" t="s">
        <v>17073</v>
      </c>
      <c r="E2099" s="404">
        <v>1000</v>
      </c>
      <c r="F2099" s="434" t="s">
        <v>17094</v>
      </c>
      <c r="G2099" s="403" t="s">
        <v>17093</v>
      </c>
      <c r="H2099" s="170" t="s">
        <v>3542</v>
      </c>
      <c r="I2099" s="170" t="s">
        <v>6183</v>
      </c>
      <c r="J2099" s="155"/>
      <c r="K2099" s="170">
        <v>1</v>
      </c>
      <c r="L2099" s="170">
        <v>1</v>
      </c>
      <c r="M2099" s="402">
        <v>1000</v>
      </c>
      <c r="N2099" s="170"/>
      <c r="O2099" s="170"/>
      <c r="P2099" s="402"/>
    </row>
    <row r="2100" spans="1:16" ht="56.25" x14ac:dyDescent="0.2">
      <c r="A2100" s="406" t="s">
        <v>16951</v>
      </c>
      <c r="B2100" s="406" t="s">
        <v>2595</v>
      </c>
      <c r="C2100" s="170" t="s">
        <v>16950</v>
      </c>
      <c r="D2100" s="405" t="s">
        <v>17018</v>
      </c>
      <c r="E2100" s="404">
        <v>2000</v>
      </c>
      <c r="F2100" s="434" t="s">
        <v>4169</v>
      </c>
      <c r="G2100" s="403" t="s">
        <v>17089</v>
      </c>
      <c r="H2100" s="170" t="s">
        <v>16827</v>
      </c>
      <c r="I2100" s="170" t="s">
        <v>6183</v>
      </c>
      <c r="J2100" s="155"/>
      <c r="K2100" s="170">
        <v>1</v>
      </c>
      <c r="L2100" s="170">
        <v>1</v>
      </c>
      <c r="M2100" s="402">
        <v>2000</v>
      </c>
      <c r="N2100" s="170"/>
      <c r="O2100" s="170"/>
      <c r="P2100" s="402"/>
    </row>
    <row r="2101" spans="1:16" ht="56.25" x14ac:dyDescent="0.2">
      <c r="A2101" s="406" t="s">
        <v>16951</v>
      </c>
      <c r="B2101" s="406" t="s">
        <v>2595</v>
      </c>
      <c r="C2101" s="170" t="s">
        <v>16950</v>
      </c>
      <c r="D2101" s="405" t="s">
        <v>17088</v>
      </c>
      <c r="E2101" s="404">
        <v>2000</v>
      </c>
      <c r="F2101" s="434" t="s">
        <v>17087</v>
      </c>
      <c r="G2101" s="403" t="s">
        <v>17086</v>
      </c>
      <c r="H2101" s="170" t="s">
        <v>17085</v>
      </c>
      <c r="I2101" s="170" t="s">
        <v>7508</v>
      </c>
      <c r="J2101" s="155"/>
      <c r="K2101" s="170">
        <v>1</v>
      </c>
      <c r="L2101" s="170">
        <v>1</v>
      </c>
      <c r="M2101" s="402">
        <v>2000</v>
      </c>
      <c r="N2101" s="170"/>
      <c r="O2101" s="170"/>
      <c r="P2101" s="402"/>
    </row>
    <row r="2102" spans="1:16" ht="56.25" x14ac:dyDescent="0.2">
      <c r="A2102" s="406" t="s">
        <v>16951</v>
      </c>
      <c r="B2102" s="406" t="s">
        <v>2595</v>
      </c>
      <c r="C2102" s="170" t="s">
        <v>16950</v>
      </c>
      <c r="D2102" s="405" t="s">
        <v>16969</v>
      </c>
      <c r="E2102" s="404">
        <v>1000</v>
      </c>
      <c r="F2102" s="434" t="s">
        <v>16968</v>
      </c>
      <c r="G2102" s="403" t="s">
        <v>16967</v>
      </c>
      <c r="H2102" s="170"/>
      <c r="I2102" s="170" t="s">
        <v>6218</v>
      </c>
      <c r="J2102" s="155"/>
      <c r="K2102" s="170">
        <v>1</v>
      </c>
      <c r="L2102" s="170">
        <v>1</v>
      </c>
      <c r="M2102" s="402">
        <v>1000</v>
      </c>
      <c r="N2102" s="170"/>
      <c r="O2102" s="170"/>
      <c r="P2102" s="402"/>
    </row>
    <row r="2103" spans="1:16" ht="56.25" x14ac:dyDescent="0.2">
      <c r="A2103" s="406" t="s">
        <v>16951</v>
      </c>
      <c r="B2103" s="406" t="s">
        <v>2595</v>
      </c>
      <c r="C2103" s="170" t="s">
        <v>16950</v>
      </c>
      <c r="D2103" s="405" t="s">
        <v>17309</v>
      </c>
      <c r="E2103" s="404">
        <v>3500</v>
      </c>
      <c r="F2103" s="434" t="s">
        <v>17083</v>
      </c>
      <c r="G2103" s="403" t="s">
        <v>17082</v>
      </c>
      <c r="H2103" s="170" t="s">
        <v>17081</v>
      </c>
      <c r="I2103" s="170" t="s">
        <v>3931</v>
      </c>
      <c r="J2103" s="155"/>
      <c r="K2103" s="170">
        <v>1</v>
      </c>
      <c r="L2103" s="170">
        <v>1</v>
      </c>
      <c r="M2103" s="402">
        <v>3500</v>
      </c>
      <c r="N2103" s="170"/>
      <c r="O2103" s="170"/>
      <c r="P2103" s="402"/>
    </row>
    <row r="2104" spans="1:16" ht="56.25" x14ac:dyDescent="0.2">
      <c r="A2104" s="406" t="s">
        <v>16951</v>
      </c>
      <c r="B2104" s="406" t="s">
        <v>2595</v>
      </c>
      <c r="C2104" s="170" t="s">
        <v>16950</v>
      </c>
      <c r="D2104" s="405" t="s">
        <v>17064</v>
      </c>
      <c r="E2104" s="404">
        <v>1000</v>
      </c>
      <c r="F2104" s="434" t="s">
        <v>17080</v>
      </c>
      <c r="G2104" s="403" t="s">
        <v>17079</v>
      </c>
      <c r="H2104" s="170" t="s">
        <v>17078</v>
      </c>
      <c r="I2104" s="170" t="s">
        <v>6279</v>
      </c>
      <c r="J2104" s="155"/>
      <c r="K2104" s="170">
        <v>1</v>
      </c>
      <c r="L2104" s="170">
        <v>1</v>
      </c>
      <c r="M2104" s="402">
        <v>1000</v>
      </c>
      <c r="N2104" s="170"/>
      <c r="O2104" s="170"/>
      <c r="P2104" s="402"/>
    </row>
    <row r="2105" spans="1:16" ht="56.25" x14ac:dyDescent="0.2">
      <c r="A2105" s="406" t="s">
        <v>16951</v>
      </c>
      <c r="B2105" s="406" t="s">
        <v>2595</v>
      </c>
      <c r="C2105" s="170" t="s">
        <v>16950</v>
      </c>
      <c r="D2105" s="405" t="s">
        <v>17224</v>
      </c>
      <c r="E2105" s="404">
        <v>1000</v>
      </c>
      <c r="F2105" s="434" t="s">
        <v>17308</v>
      </c>
      <c r="G2105" s="403" t="s">
        <v>17307</v>
      </c>
      <c r="H2105" s="170" t="s">
        <v>17038</v>
      </c>
      <c r="I2105" s="170" t="s">
        <v>7508</v>
      </c>
      <c r="J2105" s="155" t="s">
        <v>17038</v>
      </c>
      <c r="K2105" s="170">
        <v>1</v>
      </c>
      <c r="L2105" s="170">
        <v>1</v>
      </c>
      <c r="M2105" s="402">
        <v>1000</v>
      </c>
      <c r="N2105" s="170"/>
      <c r="O2105" s="170"/>
      <c r="P2105" s="402"/>
    </row>
    <row r="2106" spans="1:16" ht="56.25" x14ac:dyDescent="0.2">
      <c r="A2106" s="406" t="s">
        <v>16951</v>
      </c>
      <c r="B2106" s="406" t="s">
        <v>2595</v>
      </c>
      <c r="C2106" s="170" t="s">
        <v>16950</v>
      </c>
      <c r="D2106" s="405" t="s">
        <v>16966</v>
      </c>
      <c r="E2106" s="404">
        <v>1000</v>
      </c>
      <c r="F2106" s="434" t="s">
        <v>16965</v>
      </c>
      <c r="G2106" s="403" t="s">
        <v>16964</v>
      </c>
      <c r="H2106" s="170"/>
      <c r="I2106" s="170" t="s">
        <v>6218</v>
      </c>
      <c r="J2106" s="155"/>
      <c r="K2106" s="170">
        <v>1</v>
      </c>
      <c r="L2106" s="170">
        <v>1</v>
      </c>
      <c r="M2106" s="402">
        <v>1000</v>
      </c>
      <c r="N2106" s="170"/>
      <c r="O2106" s="170"/>
      <c r="P2106" s="402"/>
    </row>
    <row r="2107" spans="1:16" ht="56.25" x14ac:dyDescent="0.2">
      <c r="A2107" s="406" t="s">
        <v>16951</v>
      </c>
      <c r="B2107" s="406" t="s">
        <v>2595</v>
      </c>
      <c r="C2107" s="170" t="s">
        <v>16950</v>
      </c>
      <c r="D2107" s="405" t="s">
        <v>17018</v>
      </c>
      <c r="E2107" s="404">
        <v>2000</v>
      </c>
      <c r="F2107" s="434" t="s">
        <v>17076</v>
      </c>
      <c r="G2107" s="403" t="s">
        <v>17075</v>
      </c>
      <c r="H2107" s="170" t="s">
        <v>3595</v>
      </c>
      <c r="I2107" s="170" t="s">
        <v>17074</v>
      </c>
      <c r="J2107" s="155"/>
      <c r="K2107" s="170">
        <v>1</v>
      </c>
      <c r="L2107" s="170">
        <v>1</v>
      </c>
      <c r="M2107" s="402">
        <v>2000</v>
      </c>
      <c r="N2107" s="170"/>
      <c r="O2107" s="170"/>
      <c r="P2107" s="402"/>
    </row>
    <row r="2108" spans="1:16" ht="56.25" x14ac:dyDescent="0.2">
      <c r="A2108" s="406" t="s">
        <v>16951</v>
      </c>
      <c r="B2108" s="406" t="s">
        <v>2595</v>
      </c>
      <c r="C2108" s="170" t="s">
        <v>16950</v>
      </c>
      <c r="D2108" s="405" t="s">
        <v>17306</v>
      </c>
      <c r="E2108" s="404">
        <v>240</v>
      </c>
      <c r="F2108" s="434" t="s">
        <v>17305</v>
      </c>
      <c r="G2108" s="403" t="s">
        <v>17304</v>
      </c>
      <c r="H2108" s="170"/>
      <c r="I2108" s="170" t="s">
        <v>6218</v>
      </c>
      <c r="J2108" s="155"/>
      <c r="K2108" s="170">
        <v>1</v>
      </c>
      <c r="L2108" s="170">
        <v>1</v>
      </c>
      <c r="M2108" s="402">
        <v>240</v>
      </c>
      <c r="N2108" s="170"/>
      <c r="O2108" s="170"/>
      <c r="P2108" s="402"/>
    </row>
    <row r="2109" spans="1:16" ht="56.25" x14ac:dyDescent="0.2">
      <c r="A2109" s="406" t="s">
        <v>16951</v>
      </c>
      <c r="B2109" s="406" t="s">
        <v>2595</v>
      </c>
      <c r="C2109" s="170" t="s">
        <v>16950</v>
      </c>
      <c r="D2109" s="405" t="s">
        <v>17073</v>
      </c>
      <c r="E2109" s="404">
        <v>1000</v>
      </c>
      <c r="F2109" s="434" t="s">
        <v>17072</v>
      </c>
      <c r="G2109" s="403" t="s">
        <v>17071</v>
      </c>
      <c r="H2109" s="170" t="s">
        <v>3542</v>
      </c>
      <c r="I2109" s="170" t="s">
        <v>3529</v>
      </c>
      <c r="J2109" s="155" t="s">
        <v>4810</v>
      </c>
      <c r="K2109" s="170">
        <v>1</v>
      </c>
      <c r="L2109" s="170">
        <v>1</v>
      </c>
      <c r="M2109" s="402">
        <v>1000</v>
      </c>
      <c r="N2109" s="170"/>
      <c r="O2109" s="170"/>
      <c r="P2109" s="402"/>
    </row>
    <row r="2110" spans="1:16" ht="56.25" x14ac:dyDescent="0.2">
      <c r="A2110" s="406" t="s">
        <v>16951</v>
      </c>
      <c r="B2110" s="406" t="s">
        <v>2595</v>
      </c>
      <c r="C2110" s="170" t="s">
        <v>16950</v>
      </c>
      <c r="D2110" s="405" t="s">
        <v>17303</v>
      </c>
      <c r="E2110" s="404">
        <v>3000</v>
      </c>
      <c r="F2110" s="434" t="s">
        <v>17069</v>
      </c>
      <c r="G2110" s="403" t="s">
        <v>17068</v>
      </c>
      <c r="H2110" s="170" t="s">
        <v>3591</v>
      </c>
      <c r="I2110" s="170" t="s">
        <v>6874</v>
      </c>
      <c r="J2110" s="155" t="s">
        <v>3591</v>
      </c>
      <c r="K2110" s="170">
        <v>1</v>
      </c>
      <c r="L2110" s="170">
        <v>1</v>
      </c>
      <c r="M2110" s="402">
        <v>3000</v>
      </c>
      <c r="N2110" s="170"/>
      <c r="O2110" s="170"/>
      <c r="P2110" s="402"/>
    </row>
    <row r="2111" spans="1:16" ht="56.25" x14ac:dyDescent="0.2">
      <c r="A2111" s="406" t="s">
        <v>16951</v>
      </c>
      <c r="B2111" s="406" t="s">
        <v>2595</v>
      </c>
      <c r="C2111" s="170" t="s">
        <v>16950</v>
      </c>
      <c r="D2111" s="405" t="s">
        <v>17403</v>
      </c>
      <c r="E2111" s="404">
        <v>2000</v>
      </c>
      <c r="F2111" s="434" t="s">
        <v>17067</v>
      </c>
      <c r="G2111" s="403" t="s">
        <v>17066</v>
      </c>
      <c r="H2111" s="170" t="s">
        <v>6514</v>
      </c>
      <c r="I2111" s="170" t="s">
        <v>7508</v>
      </c>
      <c r="J2111" s="155"/>
      <c r="K2111" s="170">
        <v>1</v>
      </c>
      <c r="L2111" s="170">
        <v>1</v>
      </c>
      <c r="M2111" s="402">
        <v>2000</v>
      </c>
      <c r="N2111" s="170"/>
      <c r="O2111" s="170"/>
      <c r="P2111" s="402"/>
    </row>
    <row r="2112" spans="1:16" ht="56.25" x14ac:dyDescent="0.2">
      <c r="A2112" s="406" t="s">
        <v>16951</v>
      </c>
      <c r="B2112" s="406" t="s">
        <v>2595</v>
      </c>
      <c r="C2112" s="170" t="s">
        <v>16950</v>
      </c>
      <c r="D2112" s="405" t="s">
        <v>17399</v>
      </c>
      <c r="E2112" s="404">
        <v>4000</v>
      </c>
      <c r="F2112" s="434" t="s">
        <v>3936</v>
      </c>
      <c r="G2112" s="403" t="s">
        <v>17065</v>
      </c>
      <c r="H2112" s="170" t="s">
        <v>7865</v>
      </c>
      <c r="I2112" s="170" t="s">
        <v>3529</v>
      </c>
      <c r="J2112" s="155" t="s">
        <v>6299</v>
      </c>
      <c r="K2112" s="170">
        <v>1</v>
      </c>
      <c r="L2112" s="170">
        <v>1</v>
      </c>
      <c r="M2112" s="402">
        <v>4000</v>
      </c>
      <c r="N2112" s="170"/>
      <c r="O2112" s="170"/>
      <c r="P2112" s="402"/>
    </row>
    <row r="2113" spans="1:16" ht="56.25" x14ac:dyDescent="0.2">
      <c r="A2113" s="406" t="s">
        <v>16951</v>
      </c>
      <c r="B2113" s="406" t="s">
        <v>2595</v>
      </c>
      <c r="C2113" s="170" t="s">
        <v>16950</v>
      </c>
      <c r="D2113" s="405" t="s">
        <v>17064</v>
      </c>
      <c r="E2113" s="404">
        <v>1000</v>
      </c>
      <c r="F2113" s="434" t="s">
        <v>17063</v>
      </c>
      <c r="G2113" s="403" t="s">
        <v>17062</v>
      </c>
      <c r="H2113" s="170" t="s">
        <v>3595</v>
      </c>
      <c r="I2113" s="170" t="s">
        <v>6183</v>
      </c>
      <c r="J2113" s="155"/>
      <c r="K2113" s="170">
        <v>1</v>
      </c>
      <c r="L2113" s="170">
        <v>1</v>
      </c>
      <c r="M2113" s="402">
        <v>1000</v>
      </c>
      <c r="N2113" s="170"/>
      <c r="O2113" s="170"/>
      <c r="P2113" s="402"/>
    </row>
    <row r="2114" spans="1:16" ht="56.25" x14ac:dyDescent="0.2">
      <c r="A2114" s="406" t="s">
        <v>16951</v>
      </c>
      <c r="B2114" s="406" t="s">
        <v>2595</v>
      </c>
      <c r="C2114" s="170" t="s">
        <v>16950</v>
      </c>
      <c r="D2114" s="405" t="s">
        <v>17399</v>
      </c>
      <c r="E2114" s="404">
        <v>4000</v>
      </c>
      <c r="F2114" s="434" t="s">
        <v>17061</v>
      </c>
      <c r="G2114" s="403" t="s">
        <v>17060</v>
      </c>
      <c r="H2114" s="170" t="s">
        <v>3574</v>
      </c>
      <c r="I2114" s="170" t="s">
        <v>6183</v>
      </c>
      <c r="J2114" s="155"/>
      <c r="K2114" s="170">
        <v>1</v>
      </c>
      <c r="L2114" s="170">
        <v>1</v>
      </c>
      <c r="M2114" s="402">
        <v>4000</v>
      </c>
      <c r="N2114" s="170"/>
      <c r="O2114" s="170"/>
      <c r="P2114" s="402"/>
    </row>
    <row r="2115" spans="1:16" ht="56.25" x14ac:dyDescent="0.2">
      <c r="A2115" s="406" t="s">
        <v>16951</v>
      </c>
      <c r="B2115" s="406" t="s">
        <v>2595</v>
      </c>
      <c r="C2115" s="170" t="s">
        <v>16950</v>
      </c>
      <c r="D2115" s="405" t="s">
        <v>17059</v>
      </c>
      <c r="E2115" s="404">
        <v>2500</v>
      </c>
      <c r="F2115" s="434" t="s">
        <v>17058</v>
      </c>
      <c r="G2115" s="403" t="s">
        <v>17057</v>
      </c>
      <c r="H2115" s="170" t="s">
        <v>3542</v>
      </c>
      <c r="I2115" s="170" t="s">
        <v>6183</v>
      </c>
      <c r="J2115" s="155"/>
      <c r="K2115" s="170">
        <v>1</v>
      </c>
      <c r="L2115" s="170">
        <v>1</v>
      </c>
      <c r="M2115" s="402">
        <v>2500</v>
      </c>
      <c r="N2115" s="170"/>
      <c r="O2115" s="170"/>
      <c r="P2115" s="402"/>
    </row>
    <row r="2116" spans="1:16" ht="56.25" x14ac:dyDescent="0.2">
      <c r="A2116" s="406" t="s">
        <v>16951</v>
      </c>
      <c r="B2116" s="406" t="s">
        <v>2595</v>
      </c>
      <c r="C2116" s="170" t="s">
        <v>16950</v>
      </c>
      <c r="D2116" s="405" t="s">
        <v>17018</v>
      </c>
      <c r="E2116" s="404">
        <v>2000</v>
      </c>
      <c r="F2116" s="434" t="s">
        <v>17056</v>
      </c>
      <c r="G2116" s="403" t="s">
        <v>17055</v>
      </c>
      <c r="H2116" s="170" t="s">
        <v>6279</v>
      </c>
      <c r="I2116" s="170" t="s">
        <v>4526</v>
      </c>
      <c r="J2116" s="155" t="s">
        <v>6279</v>
      </c>
      <c r="K2116" s="170">
        <v>1</v>
      </c>
      <c r="L2116" s="170">
        <v>1</v>
      </c>
      <c r="M2116" s="402">
        <v>2000</v>
      </c>
      <c r="N2116" s="170"/>
      <c r="O2116" s="170"/>
      <c r="P2116" s="402"/>
    </row>
    <row r="2117" spans="1:16" ht="56.25" x14ac:dyDescent="0.2">
      <c r="A2117" s="406" t="s">
        <v>16951</v>
      </c>
      <c r="B2117" s="406" t="s">
        <v>2595</v>
      </c>
      <c r="C2117" s="170" t="s">
        <v>16950</v>
      </c>
      <c r="D2117" s="405" t="s">
        <v>17399</v>
      </c>
      <c r="E2117" s="404">
        <v>4000</v>
      </c>
      <c r="F2117" s="434" t="s">
        <v>17402</v>
      </c>
      <c r="G2117" s="403" t="s">
        <v>17401</v>
      </c>
      <c r="H2117" s="170" t="s">
        <v>3574</v>
      </c>
      <c r="I2117" s="170" t="s">
        <v>17400</v>
      </c>
      <c r="J2117" s="155" t="s">
        <v>6239</v>
      </c>
      <c r="K2117" s="170">
        <v>1</v>
      </c>
      <c r="L2117" s="170">
        <v>1</v>
      </c>
      <c r="M2117" s="402">
        <v>4000</v>
      </c>
      <c r="N2117" s="170"/>
      <c r="O2117" s="170"/>
      <c r="P2117" s="402"/>
    </row>
    <row r="2118" spans="1:16" ht="56.25" x14ac:dyDescent="0.2">
      <c r="A2118" s="406" t="s">
        <v>16951</v>
      </c>
      <c r="B2118" s="406" t="s">
        <v>2595</v>
      </c>
      <c r="C2118" s="170" t="s">
        <v>16950</v>
      </c>
      <c r="D2118" s="405" t="s">
        <v>17054</v>
      </c>
      <c r="E2118" s="404">
        <v>2000</v>
      </c>
      <c r="F2118" s="434" t="s">
        <v>17053</v>
      </c>
      <c r="G2118" s="403" t="s">
        <v>17052</v>
      </c>
      <c r="H2118" s="170" t="s">
        <v>17051</v>
      </c>
      <c r="I2118" s="170" t="s">
        <v>17012</v>
      </c>
      <c r="J2118" s="155"/>
      <c r="K2118" s="170">
        <v>1</v>
      </c>
      <c r="L2118" s="170">
        <v>1</v>
      </c>
      <c r="M2118" s="402">
        <v>2000</v>
      </c>
      <c r="N2118" s="170"/>
      <c r="O2118" s="170"/>
      <c r="P2118" s="402"/>
    </row>
    <row r="2119" spans="1:16" ht="56.25" x14ac:dyDescent="0.2">
      <c r="A2119" s="406" t="s">
        <v>16951</v>
      </c>
      <c r="B2119" s="406" t="s">
        <v>2595</v>
      </c>
      <c r="C2119" s="170" t="s">
        <v>16950</v>
      </c>
      <c r="D2119" s="405" t="s">
        <v>17399</v>
      </c>
      <c r="E2119" s="404">
        <v>4000</v>
      </c>
      <c r="F2119" s="434" t="s">
        <v>3840</v>
      </c>
      <c r="G2119" s="403" t="s">
        <v>17050</v>
      </c>
      <c r="H2119" s="170" t="s">
        <v>17049</v>
      </c>
      <c r="I2119" s="170" t="s">
        <v>17048</v>
      </c>
      <c r="J2119" s="155"/>
      <c r="K2119" s="170">
        <v>1</v>
      </c>
      <c r="L2119" s="170">
        <v>1</v>
      </c>
      <c r="M2119" s="402">
        <v>4000</v>
      </c>
      <c r="N2119" s="170"/>
      <c r="O2119" s="170"/>
      <c r="P2119" s="402"/>
    </row>
    <row r="2120" spans="1:16" ht="56.25" x14ac:dyDescent="0.2">
      <c r="A2120" s="406" t="s">
        <v>16951</v>
      </c>
      <c r="B2120" s="406" t="s">
        <v>2595</v>
      </c>
      <c r="C2120" s="170" t="s">
        <v>16950</v>
      </c>
      <c r="D2120" s="405" t="s">
        <v>17298</v>
      </c>
      <c r="E2120" s="404">
        <v>3500</v>
      </c>
      <c r="F2120" s="434" t="s">
        <v>17047</v>
      </c>
      <c r="G2120" s="403" t="s">
        <v>17046</v>
      </c>
      <c r="H2120" s="170" t="s">
        <v>3542</v>
      </c>
      <c r="I2120" s="170" t="s">
        <v>3529</v>
      </c>
      <c r="J2120" s="155" t="s">
        <v>4810</v>
      </c>
      <c r="K2120" s="170">
        <v>1</v>
      </c>
      <c r="L2120" s="170">
        <v>1</v>
      </c>
      <c r="M2120" s="402">
        <v>3500</v>
      </c>
      <c r="N2120" s="170"/>
      <c r="O2120" s="170"/>
      <c r="P2120" s="402"/>
    </row>
    <row r="2121" spans="1:16" ht="56.25" x14ac:dyDescent="0.2">
      <c r="A2121" s="406" t="s">
        <v>16951</v>
      </c>
      <c r="B2121" s="406" t="s">
        <v>2595</v>
      </c>
      <c r="C2121" s="170" t="s">
        <v>16950</v>
      </c>
      <c r="D2121" s="405" t="s">
        <v>16963</v>
      </c>
      <c r="E2121" s="404">
        <v>1000</v>
      </c>
      <c r="F2121" s="434" t="s">
        <v>16962</v>
      </c>
      <c r="G2121" s="403" t="s">
        <v>16961</v>
      </c>
      <c r="H2121" s="170"/>
      <c r="I2121" s="170" t="s">
        <v>6218</v>
      </c>
      <c r="J2121" s="155"/>
      <c r="K2121" s="170">
        <v>1</v>
      </c>
      <c r="L2121" s="170">
        <v>1</v>
      </c>
      <c r="M2121" s="402">
        <v>1000</v>
      </c>
      <c r="N2121" s="170"/>
      <c r="O2121" s="170"/>
      <c r="P2121" s="402"/>
    </row>
    <row r="2122" spans="1:16" ht="56.25" x14ac:dyDescent="0.2">
      <c r="A2122" s="406" t="s">
        <v>16951</v>
      </c>
      <c r="B2122" s="406" t="s">
        <v>2595</v>
      </c>
      <c r="C2122" s="170" t="s">
        <v>16950</v>
      </c>
      <c r="D2122" s="405" t="s">
        <v>16960</v>
      </c>
      <c r="E2122" s="404">
        <v>1000</v>
      </c>
      <c r="F2122" s="434" t="s">
        <v>16959</v>
      </c>
      <c r="G2122" s="403" t="s">
        <v>16958</v>
      </c>
      <c r="H2122" s="170"/>
      <c r="I2122" s="170" t="s">
        <v>6218</v>
      </c>
      <c r="J2122" s="155"/>
      <c r="K2122" s="170">
        <v>1</v>
      </c>
      <c r="L2122" s="170">
        <v>1</v>
      </c>
      <c r="M2122" s="402">
        <v>1000</v>
      </c>
      <c r="N2122" s="170"/>
      <c r="O2122" s="170"/>
      <c r="P2122" s="402"/>
    </row>
    <row r="2123" spans="1:16" ht="56.25" x14ac:dyDescent="0.2">
      <c r="A2123" s="406" t="s">
        <v>16951</v>
      </c>
      <c r="B2123" s="406" t="s">
        <v>2595</v>
      </c>
      <c r="C2123" s="170" t="s">
        <v>16950</v>
      </c>
      <c r="D2123" s="405" t="s">
        <v>17398</v>
      </c>
      <c r="E2123" s="404">
        <v>2000</v>
      </c>
      <c r="F2123" s="434" t="s">
        <v>17044</v>
      </c>
      <c r="G2123" s="403" t="s">
        <v>17043</v>
      </c>
      <c r="H2123" s="170" t="s">
        <v>17042</v>
      </c>
      <c r="I2123" s="170" t="s">
        <v>3931</v>
      </c>
      <c r="J2123" s="155"/>
      <c r="K2123" s="170">
        <v>1</v>
      </c>
      <c r="L2123" s="170">
        <v>1</v>
      </c>
      <c r="M2123" s="402">
        <v>2000</v>
      </c>
      <c r="N2123" s="170"/>
      <c r="O2123" s="170"/>
      <c r="P2123" s="402"/>
    </row>
    <row r="2124" spans="1:16" ht="56.25" x14ac:dyDescent="0.2">
      <c r="A2124" s="406" t="s">
        <v>16951</v>
      </c>
      <c r="B2124" s="406" t="s">
        <v>2595</v>
      </c>
      <c r="C2124" s="170" t="s">
        <v>16950</v>
      </c>
      <c r="D2124" s="405" t="s">
        <v>17041</v>
      </c>
      <c r="E2124" s="404">
        <v>1000</v>
      </c>
      <c r="F2124" s="434" t="s">
        <v>17040</v>
      </c>
      <c r="G2124" s="403" t="s">
        <v>17039</v>
      </c>
      <c r="H2124" s="170" t="s">
        <v>17038</v>
      </c>
      <c r="I2124" s="170" t="s">
        <v>17037</v>
      </c>
      <c r="J2124" s="155"/>
      <c r="K2124" s="170">
        <v>1</v>
      </c>
      <c r="L2124" s="170">
        <v>1</v>
      </c>
      <c r="M2124" s="402">
        <v>1000</v>
      </c>
      <c r="N2124" s="170"/>
      <c r="O2124" s="170"/>
      <c r="P2124" s="402"/>
    </row>
    <row r="2125" spans="1:16" ht="56.25" x14ac:dyDescent="0.2">
      <c r="A2125" s="406" t="s">
        <v>16951</v>
      </c>
      <c r="B2125" s="406" t="s">
        <v>2595</v>
      </c>
      <c r="C2125" s="170" t="s">
        <v>16950</v>
      </c>
      <c r="D2125" s="405" t="s">
        <v>17302</v>
      </c>
      <c r="E2125" s="404">
        <v>2000</v>
      </c>
      <c r="F2125" s="434" t="s">
        <v>17301</v>
      </c>
      <c r="G2125" s="403" t="s">
        <v>17300</v>
      </c>
      <c r="H2125" s="170" t="s">
        <v>17038</v>
      </c>
      <c r="I2125" s="170" t="s">
        <v>3931</v>
      </c>
      <c r="J2125" s="155"/>
      <c r="K2125" s="170">
        <v>1</v>
      </c>
      <c r="L2125" s="170">
        <v>1</v>
      </c>
      <c r="M2125" s="402">
        <v>2000</v>
      </c>
      <c r="N2125" s="170"/>
      <c r="O2125" s="170"/>
      <c r="P2125" s="402"/>
    </row>
    <row r="2126" spans="1:16" ht="56.25" x14ac:dyDescent="0.2">
      <c r="A2126" s="406" t="s">
        <v>16951</v>
      </c>
      <c r="B2126" s="406" t="s">
        <v>2595</v>
      </c>
      <c r="C2126" s="170" t="s">
        <v>16950</v>
      </c>
      <c r="D2126" s="405" t="s">
        <v>17032</v>
      </c>
      <c r="E2126" s="404">
        <v>1000</v>
      </c>
      <c r="F2126" s="434" t="s">
        <v>17031</v>
      </c>
      <c r="G2126" s="403" t="s">
        <v>17030</v>
      </c>
      <c r="H2126" s="170" t="s">
        <v>4014</v>
      </c>
      <c r="I2126" s="170" t="s">
        <v>6279</v>
      </c>
      <c r="J2126" s="155"/>
      <c r="K2126" s="170">
        <v>1</v>
      </c>
      <c r="L2126" s="170">
        <v>1</v>
      </c>
      <c r="M2126" s="402">
        <v>1000</v>
      </c>
      <c r="N2126" s="170"/>
      <c r="O2126" s="170"/>
      <c r="P2126" s="402"/>
    </row>
    <row r="2127" spans="1:16" ht="56.25" x14ac:dyDescent="0.2">
      <c r="A2127" s="406" t="s">
        <v>16951</v>
      </c>
      <c r="B2127" s="406" t="s">
        <v>2595</v>
      </c>
      <c r="C2127" s="170" t="s">
        <v>16950</v>
      </c>
      <c r="D2127" s="405" t="s">
        <v>17397</v>
      </c>
      <c r="E2127" s="404">
        <v>5000</v>
      </c>
      <c r="F2127" s="434" t="s">
        <v>17028</v>
      </c>
      <c r="G2127" s="403" t="s">
        <v>17027</v>
      </c>
      <c r="H2127" s="170" t="s">
        <v>17026</v>
      </c>
      <c r="I2127" s="170" t="s">
        <v>17025</v>
      </c>
      <c r="J2127" s="155"/>
      <c r="K2127" s="170">
        <v>1</v>
      </c>
      <c r="L2127" s="170">
        <v>1</v>
      </c>
      <c r="M2127" s="402">
        <v>5000</v>
      </c>
      <c r="N2127" s="170"/>
      <c r="O2127" s="170"/>
      <c r="P2127" s="402"/>
    </row>
    <row r="2128" spans="1:16" ht="56.25" x14ac:dyDescent="0.2">
      <c r="A2128" s="406" t="s">
        <v>16951</v>
      </c>
      <c r="B2128" s="406" t="s">
        <v>2595</v>
      </c>
      <c r="C2128" s="170" t="s">
        <v>16950</v>
      </c>
      <c r="D2128" s="405" t="s">
        <v>17298</v>
      </c>
      <c r="E2128" s="404">
        <v>3500</v>
      </c>
      <c r="F2128" s="434" t="s">
        <v>17023</v>
      </c>
      <c r="G2128" s="403" t="s">
        <v>17022</v>
      </c>
      <c r="H2128" s="170" t="s">
        <v>3542</v>
      </c>
      <c r="I2128" s="170" t="s">
        <v>6874</v>
      </c>
      <c r="J2128" s="155" t="s">
        <v>6315</v>
      </c>
      <c r="K2128" s="170">
        <v>1</v>
      </c>
      <c r="L2128" s="170">
        <v>1</v>
      </c>
      <c r="M2128" s="402">
        <v>3500</v>
      </c>
      <c r="N2128" s="170"/>
      <c r="O2128" s="170"/>
      <c r="P2128" s="402"/>
    </row>
    <row r="2129" spans="1:16" ht="56.25" x14ac:dyDescent="0.2">
      <c r="A2129" s="406" t="s">
        <v>16951</v>
      </c>
      <c r="B2129" s="406" t="s">
        <v>2595</v>
      </c>
      <c r="C2129" s="170" t="s">
        <v>16950</v>
      </c>
      <c r="D2129" s="405" t="s">
        <v>16957</v>
      </c>
      <c r="E2129" s="404">
        <v>1000</v>
      </c>
      <c r="F2129" s="434" t="s">
        <v>16956</v>
      </c>
      <c r="G2129" s="403" t="s">
        <v>16955</v>
      </c>
      <c r="H2129" s="170"/>
      <c r="I2129" s="170" t="s">
        <v>6218</v>
      </c>
      <c r="J2129" s="155"/>
      <c r="K2129" s="170">
        <v>1</v>
      </c>
      <c r="L2129" s="170">
        <v>1</v>
      </c>
      <c r="M2129" s="402">
        <v>1000</v>
      </c>
      <c r="N2129" s="170"/>
      <c r="O2129" s="170"/>
      <c r="P2129" s="402"/>
    </row>
    <row r="2130" spans="1:16" ht="56.25" x14ac:dyDescent="0.2">
      <c r="A2130" s="406" t="s">
        <v>16951</v>
      </c>
      <c r="B2130" s="406" t="s">
        <v>2595</v>
      </c>
      <c r="C2130" s="170" t="s">
        <v>16950</v>
      </c>
      <c r="D2130" s="405" t="s">
        <v>17396</v>
      </c>
      <c r="E2130" s="404">
        <v>2000</v>
      </c>
      <c r="F2130" s="434" t="s">
        <v>17020</v>
      </c>
      <c r="G2130" s="403" t="s">
        <v>17019</v>
      </c>
      <c r="H2130" s="170" t="s">
        <v>4014</v>
      </c>
      <c r="I2130" s="170" t="s">
        <v>7508</v>
      </c>
      <c r="J2130" s="155" t="s">
        <v>6144</v>
      </c>
      <c r="K2130" s="170">
        <v>1</v>
      </c>
      <c r="L2130" s="170">
        <v>1</v>
      </c>
      <c r="M2130" s="402">
        <v>2000</v>
      </c>
      <c r="N2130" s="170"/>
      <c r="O2130" s="170"/>
      <c r="P2130" s="402"/>
    </row>
    <row r="2131" spans="1:16" ht="56.25" x14ac:dyDescent="0.2">
      <c r="A2131" s="406" t="s">
        <v>16951</v>
      </c>
      <c r="B2131" s="406" t="s">
        <v>2595</v>
      </c>
      <c r="C2131" s="170" t="s">
        <v>16950</v>
      </c>
      <c r="D2131" s="405" t="s">
        <v>17018</v>
      </c>
      <c r="E2131" s="404">
        <v>2000</v>
      </c>
      <c r="F2131" s="434" t="s">
        <v>17017</v>
      </c>
      <c r="G2131" s="403" t="s">
        <v>17016</v>
      </c>
      <c r="H2131" s="170" t="s">
        <v>17015</v>
      </c>
      <c r="I2131" s="170" t="s">
        <v>3529</v>
      </c>
      <c r="J2131" s="155" t="s">
        <v>16305</v>
      </c>
      <c r="K2131" s="170">
        <v>1</v>
      </c>
      <c r="L2131" s="170">
        <v>1</v>
      </c>
      <c r="M2131" s="402">
        <v>2000</v>
      </c>
      <c r="N2131" s="170"/>
      <c r="O2131" s="170"/>
      <c r="P2131" s="402"/>
    </row>
    <row r="2132" spans="1:16" ht="56.25" x14ac:dyDescent="0.2">
      <c r="A2132" s="406" t="s">
        <v>16951</v>
      </c>
      <c r="B2132" s="406" t="s">
        <v>2595</v>
      </c>
      <c r="C2132" s="170" t="s">
        <v>16950</v>
      </c>
      <c r="D2132" s="405" t="s">
        <v>17006</v>
      </c>
      <c r="E2132" s="404">
        <v>6000</v>
      </c>
      <c r="F2132" s="434" t="s">
        <v>16953</v>
      </c>
      <c r="G2132" s="403" t="s">
        <v>16952</v>
      </c>
      <c r="H2132" s="170" t="s">
        <v>4270</v>
      </c>
      <c r="I2132" s="170" t="s">
        <v>3529</v>
      </c>
      <c r="J2132" s="155" t="s">
        <v>6353</v>
      </c>
      <c r="K2132" s="170">
        <v>1</v>
      </c>
      <c r="L2132" s="170">
        <v>1</v>
      </c>
      <c r="M2132" s="402">
        <v>6000</v>
      </c>
      <c r="N2132" s="170"/>
      <c r="O2132" s="170"/>
      <c r="P2132" s="402"/>
    </row>
    <row r="2133" spans="1:16" ht="56.25" x14ac:dyDescent="0.2">
      <c r="A2133" s="406" t="s">
        <v>16951</v>
      </c>
      <c r="B2133" s="406" t="s">
        <v>2595</v>
      </c>
      <c r="C2133" s="170" t="s">
        <v>16950</v>
      </c>
      <c r="D2133" s="405" t="s">
        <v>17269</v>
      </c>
      <c r="E2133" s="404">
        <v>1000</v>
      </c>
      <c r="F2133" s="434" t="s">
        <v>17268</v>
      </c>
      <c r="G2133" s="403" t="s">
        <v>17267</v>
      </c>
      <c r="H2133" s="170" t="s">
        <v>17038</v>
      </c>
      <c r="I2133" s="170" t="s">
        <v>7508</v>
      </c>
      <c r="J2133" s="155" t="s">
        <v>17038</v>
      </c>
      <c r="K2133" s="170">
        <v>1</v>
      </c>
      <c r="L2133" s="170">
        <v>1</v>
      </c>
      <c r="M2133" s="402">
        <v>1000</v>
      </c>
      <c r="N2133" s="170"/>
      <c r="O2133" s="170"/>
      <c r="P2133" s="402"/>
    </row>
    <row r="2134" spans="1:16" ht="56.25" x14ac:dyDescent="0.2">
      <c r="A2134" s="406" t="s">
        <v>16951</v>
      </c>
      <c r="B2134" s="406" t="s">
        <v>2595</v>
      </c>
      <c r="C2134" s="170" t="s">
        <v>16950</v>
      </c>
      <c r="D2134" s="405" t="s">
        <v>17395</v>
      </c>
      <c r="E2134" s="404">
        <v>1500</v>
      </c>
      <c r="F2134" s="434" t="s">
        <v>17091</v>
      </c>
      <c r="G2134" s="403" t="s">
        <v>17090</v>
      </c>
      <c r="H2134" s="170" t="s">
        <v>4270</v>
      </c>
      <c r="I2134" s="170" t="s">
        <v>6183</v>
      </c>
      <c r="J2134" s="155"/>
      <c r="K2134" s="170">
        <v>1</v>
      </c>
      <c r="L2134" s="170">
        <v>1</v>
      </c>
      <c r="M2134" s="402">
        <v>1500</v>
      </c>
      <c r="N2134" s="170"/>
      <c r="O2134" s="170"/>
      <c r="P2134" s="402"/>
    </row>
    <row r="2135" spans="1:16" ht="56.25" x14ac:dyDescent="0.2">
      <c r="A2135" s="406" t="s">
        <v>16951</v>
      </c>
      <c r="B2135" s="406" t="s">
        <v>2595</v>
      </c>
      <c r="C2135" s="170" t="s">
        <v>16950</v>
      </c>
      <c r="D2135" s="405" t="s">
        <v>17394</v>
      </c>
      <c r="E2135" s="404">
        <v>1000</v>
      </c>
      <c r="F2135" s="434" t="s">
        <v>17393</v>
      </c>
      <c r="G2135" s="403" t="s">
        <v>17392</v>
      </c>
      <c r="H2135" s="170"/>
      <c r="I2135" s="170" t="s">
        <v>6218</v>
      </c>
      <c r="J2135" s="155"/>
      <c r="K2135" s="170">
        <v>1</v>
      </c>
      <c r="L2135" s="170">
        <v>2</v>
      </c>
      <c r="M2135" s="402">
        <v>1500</v>
      </c>
      <c r="N2135" s="170"/>
      <c r="O2135" s="170"/>
      <c r="P2135" s="402"/>
    </row>
    <row r="2136" spans="1:16" ht="56.25" x14ac:dyDescent="0.2">
      <c r="A2136" s="406" t="s">
        <v>16951</v>
      </c>
      <c r="B2136" s="406" t="s">
        <v>2595</v>
      </c>
      <c r="C2136" s="170" t="s">
        <v>16950</v>
      </c>
      <c r="D2136" s="405" t="s">
        <v>17391</v>
      </c>
      <c r="E2136" s="404">
        <v>3760</v>
      </c>
      <c r="F2136" s="434" t="s">
        <v>17001</v>
      </c>
      <c r="G2136" s="403" t="s">
        <v>17000</v>
      </c>
      <c r="H2136" s="170"/>
      <c r="I2136" s="170" t="s">
        <v>6218</v>
      </c>
      <c r="J2136" s="155"/>
      <c r="K2136" s="170">
        <v>1</v>
      </c>
      <c r="L2136" s="170">
        <v>6</v>
      </c>
      <c r="M2136" s="402">
        <v>18163.330000000002</v>
      </c>
      <c r="N2136" s="170"/>
      <c r="O2136" s="170"/>
      <c r="P2136" s="402"/>
    </row>
    <row r="2137" spans="1:16" ht="56.25" x14ac:dyDescent="0.2">
      <c r="A2137" s="406" t="s">
        <v>16951</v>
      </c>
      <c r="B2137" s="406" t="s">
        <v>2595</v>
      </c>
      <c r="C2137" s="170" t="s">
        <v>16950</v>
      </c>
      <c r="D2137" s="405" t="s">
        <v>17064</v>
      </c>
      <c r="E2137" s="404">
        <v>1000</v>
      </c>
      <c r="F2137" s="434" t="s">
        <v>17252</v>
      </c>
      <c r="G2137" s="403" t="s">
        <v>17251</v>
      </c>
      <c r="H2137" s="170" t="s">
        <v>7865</v>
      </c>
      <c r="I2137" s="170" t="s">
        <v>3529</v>
      </c>
      <c r="J2137" s="155" t="s">
        <v>6299</v>
      </c>
      <c r="K2137" s="170">
        <v>1</v>
      </c>
      <c r="L2137" s="170">
        <v>10</v>
      </c>
      <c r="M2137" s="402">
        <v>10000</v>
      </c>
      <c r="N2137" s="170"/>
      <c r="O2137" s="170"/>
      <c r="P2137" s="402"/>
    </row>
    <row r="2138" spans="1:16" ht="56.25" x14ac:dyDescent="0.2">
      <c r="A2138" s="406" t="s">
        <v>16951</v>
      </c>
      <c r="B2138" s="406" t="s">
        <v>2595</v>
      </c>
      <c r="C2138" s="170" t="s">
        <v>16950</v>
      </c>
      <c r="D2138" s="405" t="s">
        <v>16999</v>
      </c>
      <c r="E2138" s="404">
        <v>1000</v>
      </c>
      <c r="F2138" s="434" t="s">
        <v>16998</v>
      </c>
      <c r="G2138" s="403" t="s">
        <v>16997</v>
      </c>
      <c r="H2138" s="170"/>
      <c r="I2138" s="170" t="s">
        <v>6218</v>
      </c>
      <c r="J2138" s="155"/>
      <c r="K2138" s="170">
        <v>1</v>
      </c>
      <c r="L2138" s="170">
        <v>11</v>
      </c>
      <c r="M2138" s="402">
        <v>11000</v>
      </c>
      <c r="N2138" s="170"/>
      <c r="O2138" s="170"/>
      <c r="P2138" s="402"/>
    </row>
    <row r="2139" spans="1:16" ht="56.25" x14ac:dyDescent="0.2">
      <c r="A2139" s="406" t="s">
        <v>16951</v>
      </c>
      <c r="B2139" s="406" t="s">
        <v>2595</v>
      </c>
      <c r="C2139" s="170" t="s">
        <v>16950</v>
      </c>
      <c r="D2139" s="405" t="s">
        <v>17250</v>
      </c>
      <c r="E2139" s="404">
        <v>6000</v>
      </c>
      <c r="F2139" s="434" t="s">
        <v>17249</v>
      </c>
      <c r="G2139" s="403" t="s">
        <v>17248</v>
      </c>
      <c r="H2139" s="170" t="s">
        <v>17247</v>
      </c>
      <c r="I2139" s="170" t="s">
        <v>3529</v>
      </c>
      <c r="J2139" s="155" t="s">
        <v>6193</v>
      </c>
      <c r="K2139" s="170">
        <v>1</v>
      </c>
      <c r="L2139" s="170">
        <v>4</v>
      </c>
      <c r="M2139" s="402">
        <v>24000</v>
      </c>
      <c r="N2139" s="170"/>
      <c r="O2139" s="170"/>
      <c r="P2139" s="402"/>
    </row>
    <row r="2140" spans="1:16" ht="56.25" x14ac:dyDescent="0.2">
      <c r="A2140" s="406" t="s">
        <v>16951</v>
      </c>
      <c r="B2140" s="406" t="s">
        <v>2595</v>
      </c>
      <c r="C2140" s="170" t="s">
        <v>16950</v>
      </c>
      <c r="D2140" s="405" t="s">
        <v>17107</v>
      </c>
      <c r="E2140" s="404">
        <v>1000</v>
      </c>
      <c r="F2140" s="434" t="s">
        <v>17246</v>
      </c>
      <c r="G2140" s="403" t="s">
        <v>17245</v>
      </c>
      <c r="H2140" s="170" t="s">
        <v>3542</v>
      </c>
      <c r="I2140" s="170" t="s">
        <v>3529</v>
      </c>
      <c r="J2140" s="155" t="s">
        <v>4810</v>
      </c>
      <c r="K2140" s="170">
        <v>1</v>
      </c>
      <c r="L2140" s="170">
        <v>10</v>
      </c>
      <c r="M2140" s="402">
        <v>10000</v>
      </c>
      <c r="N2140" s="170"/>
      <c r="O2140" s="170"/>
      <c r="P2140" s="402"/>
    </row>
    <row r="2141" spans="1:16" ht="56.25" x14ac:dyDescent="0.2">
      <c r="A2141" s="406" t="s">
        <v>16951</v>
      </c>
      <c r="B2141" s="406" t="s">
        <v>2595</v>
      </c>
      <c r="C2141" s="170" t="s">
        <v>16950</v>
      </c>
      <c r="D2141" s="405" t="s">
        <v>17112</v>
      </c>
      <c r="E2141" s="404">
        <v>1000</v>
      </c>
      <c r="F2141" s="434" t="s">
        <v>17244</v>
      </c>
      <c r="G2141" s="403" t="s">
        <v>17243</v>
      </c>
      <c r="H2141" s="170" t="s">
        <v>17242</v>
      </c>
      <c r="I2141" s="170" t="s">
        <v>6874</v>
      </c>
      <c r="J2141" s="155" t="s">
        <v>17242</v>
      </c>
      <c r="K2141" s="170">
        <v>1</v>
      </c>
      <c r="L2141" s="170">
        <v>10</v>
      </c>
      <c r="M2141" s="402">
        <v>10000</v>
      </c>
      <c r="N2141" s="170"/>
      <c r="O2141" s="170"/>
      <c r="P2141" s="402"/>
    </row>
    <row r="2142" spans="1:16" ht="56.25" x14ac:dyDescent="0.2">
      <c r="A2142" s="406" t="s">
        <v>16951</v>
      </c>
      <c r="B2142" s="406" t="s">
        <v>2595</v>
      </c>
      <c r="C2142" s="170" t="s">
        <v>16950</v>
      </c>
      <c r="D2142" s="405" t="s">
        <v>17390</v>
      </c>
      <c r="E2142" s="404">
        <v>2000</v>
      </c>
      <c r="F2142" s="434" t="s">
        <v>17240</v>
      </c>
      <c r="G2142" s="403" t="s">
        <v>17239</v>
      </c>
      <c r="H2142" s="170" t="s">
        <v>11270</v>
      </c>
      <c r="I2142" s="170" t="s">
        <v>6183</v>
      </c>
      <c r="J2142" s="155"/>
      <c r="K2142" s="170">
        <v>1</v>
      </c>
      <c r="L2142" s="170">
        <v>11</v>
      </c>
      <c r="M2142" s="402">
        <v>22000</v>
      </c>
      <c r="N2142" s="170"/>
      <c r="O2142" s="170"/>
      <c r="P2142" s="402"/>
    </row>
    <row r="2143" spans="1:16" ht="56.25" x14ac:dyDescent="0.2">
      <c r="A2143" s="406" t="s">
        <v>16951</v>
      </c>
      <c r="B2143" s="406" t="s">
        <v>2595</v>
      </c>
      <c r="C2143" s="170" t="s">
        <v>16950</v>
      </c>
      <c r="D2143" s="405" t="s">
        <v>17238</v>
      </c>
      <c r="E2143" s="404">
        <v>1500</v>
      </c>
      <c r="F2143" s="434" t="s">
        <v>17237</v>
      </c>
      <c r="G2143" s="403" t="s">
        <v>17236</v>
      </c>
      <c r="H2143" s="170" t="s">
        <v>17235</v>
      </c>
      <c r="I2143" s="170" t="s">
        <v>17012</v>
      </c>
      <c r="J2143" s="155"/>
      <c r="K2143" s="170">
        <v>1</v>
      </c>
      <c r="L2143" s="170">
        <v>3</v>
      </c>
      <c r="M2143" s="402">
        <v>4500</v>
      </c>
      <c r="N2143" s="170"/>
      <c r="O2143" s="170"/>
      <c r="P2143" s="402"/>
    </row>
    <row r="2144" spans="1:16" ht="56.25" x14ac:dyDescent="0.2">
      <c r="A2144" s="406" t="s">
        <v>16951</v>
      </c>
      <c r="B2144" s="406" t="s">
        <v>2595</v>
      </c>
      <c r="C2144" s="170" t="s">
        <v>16950</v>
      </c>
      <c r="D2144" s="405" t="s">
        <v>17192</v>
      </c>
      <c r="E2144" s="404">
        <v>1000</v>
      </c>
      <c r="F2144" s="434" t="s">
        <v>17234</v>
      </c>
      <c r="G2144" s="403" t="s">
        <v>17233</v>
      </c>
      <c r="H2144" s="170" t="s">
        <v>6514</v>
      </c>
      <c r="I2144" s="170" t="s">
        <v>3529</v>
      </c>
      <c r="J2144" s="155" t="s">
        <v>16823</v>
      </c>
      <c r="K2144" s="170">
        <v>1</v>
      </c>
      <c r="L2144" s="170">
        <v>10</v>
      </c>
      <c r="M2144" s="402">
        <v>10000</v>
      </c>
      <c r="N2144" s="170"/>
      <c r="O2144" s="170"/>
      <c r="P2144" s="402"/>
    </row>
    <row r="2145" spans="1:16" ht="56.25" x14ac:dyDescent="0.2">
      <c r="A2145" s="406" t="s">
        <v>16951</v>
      </c>
      <c r="B2145" s="406" t="s">
        <v>2595</v>
      </c>
      <c r="C2145" s="170" t="s">
        <v>16950</v>
      </c>
      <c r="D2145" s="405" t="s">
        <v>17018</v>
      </c>
      <c r="E2145" s="404">
        <v>2000</v>
      </c>
      <c r="F2145" s="434" t="s">
        <v>17389</v>
      </c>
      <c r="G2145" s="403" t="s">
        <v>17388</v>
      </c>
      <c r="H2145" s="170" t="s">
        <v>6514</v>
      </c>
      <c r="I2145" s="170" t="s">
        <v>3529</v>
      </c>
      <c r="J2145" s="155" t="s">
        <v>16823</v>
      </c>
      <c r="K2145" s="170">
        <v>1</v>
      </c>
      <c r="L2145" s="170">
        <v>1</v>
      </c>
      <c r="M2145" s="402">
        <v>2000</v>
      </c>
      <c r="N2145" s="170"/>
      <c r="O2145" s="170"/>
      <c r="P2145" s="402"/>
    </row>
    <row r="2146" spans="1:16" ht="56.25" x14ac:dyDescent="0.2">
      <c r="A2146" s="406" t="s">
        <v>16951</v>
      </c>
      <c r="B2146" s="406" t="s">
        <v>2595</v>
      </c>
      <c r="C2146" s="170" t="s">
        <v>16950</v>
      </c>
      <c r="D2146" s="405" t="s">
        <v>17387</v>
      </c>
      <c r="E2146" s="404">
        <v>1000</v>
      </c>
      <c r="F2146" s="434" t="s">
        <v>17386</v>
      </c>
      <c r="G2146" s="403" t="s">
        <v>17385</v>
      </c>
      <c r="H2146" s="170"/>
      <c r="I2146" s="170" t="s">
        <v>6218</v>
      </c>
      <c r="J2146" s="155"/>
      <c r="K2146" s="170">
        <v>1</v>
      </c>
      <c r="L2146" s="170">
        <v>2</v>
      </c>
      <c r="M2146" s="402">
        <v>1500</v>
      </c>
      <c r="N2146" s="170"/>
      <c r="O2146" s="170"/>
      <c r="P2146" s="402"/>
    </row>
    <row r="2147" spans="1:16" ht="56.25" x14ac:dyDescent="0.2">
      <c r="A2147" s="406" t="s">
        <v>16951</v>
      </c>
      <c r="B2147" s="406" t="s">
        <v>2595</v>
      </c>
      <c r="C2147" s="170" t="s">
        <v>16950</v>
      </c>
      <c r="D2147" s="405" t="s">
        <v>17384</v>
      </c>
      <c r="E2147" s="404">
        <v>240</v>
      </c>
      <c r="F2147" s="434" t="s">
        <v>17383</v>
      </c>
      <c r="G2147" s="403" t="s">
        <v>17382</v>
      </c>
      <c r="H2147" s="170"/>
      <c r="I2147" s="170" t="s">
        <v>6218</v>
      </c>
      <c r="J2147" s="155"/>
      <c r="K2147" s="170">
        <v>1</v>
      </c>
      <c r="L2147" s="170">
        <v>2</v>
      </c>
      <c r="M2147" s="402">
        <v>360</v>
      </c>
      <c r="N2147" s="170"/>
      <c r="O2147" s="170"/>
      <c r="P2147" s="402"/>
    </row>
    <row r="2148" spans="1:16" ht="56.25" x14ac:dyDescent="0.2">
      <c r="A2148" s="406" t="s">
        <v>16951</v>
      </c>
      <c r="B2148" s="406" t="s">
        <v>2595</v>
      </c>
      <c r="C2148" s="170" t="s">
        <v>16950</v>
      </c>
      <c r="D2148" s="405" t="s">
        <v>17045</v>
      </c>
      <c r="E2148" s="404">
        <v>2260</v>
      </c>
      <c r="F2148" s="434" t="s">
        <v>17232</v>
      </c>
      <c r="G2148" s="403" t="s">
        <v>17231</v>
      </c>
      <c r="H2148" s="170" t="s">
        <v>6365</v>
      </c>
      <c r="I2148" s="170" t="s">
        <v>6874</v>
      </c>
      <c r="J2148" s="155" t="s">
        <v>6299</v>
      </c>
      <c r="K2148" s="170">
        <v>1</v>
      </c>
      <c r="L2148" s="170">
        <v>3</v>
      </c>
      <c r="M2148" s="402">
        <v>6780</v>
      </c>
      <c r="N2148" s="170"/>
      <c r="O2148" s="170"/>
      <c r="P2148" s="402"/>
    </row>
    <row r="2149" spans="1:16" ht="56.25" x14ac:dyDescent="0.2">
      <c r="A2149" s="406" t="s">
        <v>16951</v>
      </c>
      <c r="B2149" s="406" t="s">
        <v>2595</v>
      </c>
      <c r="C2149" s="170" t="s">
        <v>16950</v>
      </c>
      <c r="D2149" s="405" t="s">
        <v>17338</v>
      </c>
      <c r="E2149" s="404">
        <v>2000</v>
      </c>
      <c r="F2149" s="434" t="s">
        <v>17230</v>
      </c>
      <c r="G2149" s="403" t="s">
        <v>17229</v>
      </c>
      <c r="H2149" s="170" t="s">
        <v>4014</v>
      </c>
      <c r="I2149" s="170" t="s">
        <v>17012</v>
      </c>
      <c r="J2149" s="155"/>
      <c r="K2149" s="170">
        <v>1</v>
      </c>
      <c r="L2149" s="170">
        <v>11</v>
      </c>
      <c r="M2149" s="402">
        <v>22000</v>
      </c>
      <c r="N2149" s="170"/>
      <c r="O2149" s="170"/>
      <c r="P2149" s="402"/>
    </row>
    <row r="2150" spans="1:16" ht="56.25" x14ac:dyDescent="0.2">
      <c r="A2150" s="406" t="s">
        <v>16951</v>
      </c>
      <c r="B2150" s="406" t="s">
        <v>2595</v>
      </c>
      <c r="C2150" s="170" t="s">
        <v>16950</v>
      </c>
      <c r="D2150" s="405" t="s">
        <v>17302</v>
      </c>
      <c r="E2150" s="404">
        <v>2000</v>
      </c>
      <c r="F2150" s="434" t="s">
        <v>17381</v>
      </c>
      <c r="G2150" s="403" t="s">
        <v>17380</v>
      </c>
      <c r="H2150" s="170"/>
      <c r="I2150" s="170" t="s">
        <v>6218</v>
      </c>
      <c r="J2150" s="155"/>
      <c r="K2150" s="170">
        <v>1</v>
      </c>
      <c r="L2150" s="170">
        <v>2</v>
      </c>
      <c r="M2150" s="402">
        <v>3000</v>
      </c>
      <c r="N2150" s="170"/>
      <c r="O2150" s="170"/>
      <c r="P2150" s="402"/>
    </row>
    <row r="2151" spans="1:16" ht="56.25" x14ac:dyDescent="0.2">
      <c r="A2151" s="406" t="s">
        <v>16951</v>
      </c>
      <c r="B2151" s="406" t="s">
        <v>2595</v>
      </c>
      <c r="C2151" s="170" t="s">
        <v>16950</v>
      </c>
      <c r="D2151" s="405" t="s">
        <v>17228</v>
      </c>
      <c r="E2151" s="404">
        <v>4000</v>
      </c>
      <c r="F2151" s="434" t="s">
        <v>17227</v>
      </c>
      <c r="G2151" s="403" t="s">
        <v>17226</v>
      </c>
      <c r="H2151" s="170" t="s">
        <v>17225</v>
      </c>
      <c r="I2151" s="170" t="s">
        <v>6183</v>
      </c>
      <c r="J2151" s="155"/>
      <c r="K2151" s="170">
        <v>1</v>
      </c>
      <c r="L2151" s="170">
        <v>5</v>
      </c>
      <c r="M2151" s="402">
        <v>20000</v>
      </c>
      <c r="N2151" s="170"/>
      <c r="O2151" s="170"/>
      <c r="P2151" s="402"/>
    </row>
    <row r="2152" spans="1:16" ht="56.25" x14ac:dyDescent="0.2">
      <c r="A2152" s="406" t="s">
        <v>16951</v>
      </c>
      <c r="B2152" s="406" t="s">
        <v>2595</v>
      </c>
      <c r="C2152" s="170" t="s">
        <v>16950</v>
      </c>
      <c r="D2152" s="405" t="s">
        <v>17224</v>
      </c>
      <c r="E2152" s="404">
        <v>1000</v>
      </c>
      <c r="F2152" s="434" t="s">
        <v>17223</v>
      </c>
      <c r="G2152" s="403" t="s">
        <v>17222</v>
      </c>
      <c r="H2152" s="170" t="s">
        <v>17221</v>
      </c>
      <c r="I2152" s="170" t="s">
        <v>6183</v>
      </c>
      <c r="J2152" s="155"/>
      <c r="K2152" s="170">
        <v>1</v>
      </c>
      <c r="L2152" s="170">
        <v>10</v>
      </c>
      <c r="M2152" s="402">
        <v>10000</v>
      </c>
      <c r="N2152" s="170"/>
      <c r="O2152" s="170"/>
      <c r="P2152" s="402"/>
    </row>
    <row r="2153" spans="1:16" ht="56.25" x14ac:dyDescent="0.2">
      <c r="A2153" s="406" t="s">
        <v>16951</v>
      </c>
      <c r="B2153" s="406" t="s">
        <v>2595</v>
      </c>
      <c r="C2153" s="170" t="s">
        <v>16950</v>
      </c>
      <c r="D2153" s="405" t="s">
        <v>17045</v>
      </c>
      <c r="E2153" s="404">
        <v>2260</v>
      </c>
      <c r="F2153" s="434" t="s">
        <v>17220</v>
      </c>
      <c r="G2153" s="403" t="s">
        <v>17219</v>
      </c>
      <c r="H2153" s="170" t="s">
        <v>17126</v>
      </c>
      <c r="I2153" s="170" t="s">
        <v>6183</v>
      </c>
      <c r="J2153" s="155"/>
      <c r="K2153" s="170">
        <v>1</v>
      </c>
      <c r="L2153" s="170">
        <v>3</v>
      </c>
      <c r="M2153" s="402">
        <v>6780</v>
      </c>
      <c r="N2153" s="170"/>
      <c r="O2153" s="170"/>
      <c r="P2153" s="402"/>
    </row>
    <row r="2154" spans="1:16" ht="56.25" x14ac:dyDescent="0.2">
      <c r="A2154" s="406" t="s">
        <v>16951</v>
      </c>
      <c r="B2154" s="406" t="s">
        <v>2595</v>
      </c>
      <c r="C2154" s="170" t="s">
        <v>16950</v>
      </c>
      <c r="D2154" s="405" t="s">
        <v>17379</v>
      </c>
      <c r="E2154" s="404">
        <v>1100</v>
      </c>
      <c r="F2154" s="434" t="s">
        <v>17378</v>
      </c>
      <c r="G2154" s="403" t="s">
        <v>17377</v>
      </c>
      <c r="H2154" s="170" t="s">
        <v>4014</v>
      </c>
      <c r="I2154" s="170" t="s">
        <v>7508</v>
      </c>
      <c r="J2154" s="155" t="s">
        <v>6144</v>
      </c>
      <c r="K2154" s="170">
        <v>1</v>
      </c>
      <c r="L2154" s="170">
        <v>2</v>
      </c>
      <c r="M2154" s="402">
        <v>1650</v>
      </c>
      <c r="N2154" s="170"/>
      <c r="O2154" s="170"/>
      <c r="P2154" s="402"/>
    </row>
    <row r="2155" spans="1:16" ht="56.25" x14ac:dyDescent="0.2">
      <c r="A2155" s="406" t="s">
        <v>16951</v>
      </c>
      <c r="B2155" s="406" t="s">
        <v>2595</v>
      </c>
      <c r="C2155" s="170" t="s">
        <v>16950</v>
      </c>
      <c r="D2155" s="405" t="s">
        <v>16996</v>
      </c>
      <c r="E2155" s="404">
        <v>1000</v>
      </c>
      <c r="F2155" s="434" t="s">
        <v>16995</v>
      </c>
      <c r="G2155" s="403" t="s">
        <v>16994</v>
      </c>
      <c r="H2155" s="170"/>
      <c r="I2155" s="170" t="s">
        <v>6218</v>
      </c>
      <c r="J2155" s="155"/>
      <c r="K2155" s="170">
        <v>1</v>
      </c>
      <c r="L2155" s="170">
        <v>11</v>
      </c>
      <c r="M2155" s="402">
        <v>11000</v>
      </c>
      <c r="N2155" s="170"/>
      <c r="O2155" s="170"/>
      <c r="P2155" s="402"/>
    </row>
    <row r="2156" spans="1:16" ht="56.25" x14ac:dyDescent="0.2">
      <c r="A2156" s="406" t="s">
        <v>16951</v>
      </c>
      <c r="B2156" s="406" t="s">
        <v>2595</v>
      </c>
      <c r="C2156" s="170" t="s">
        <v>16950</v>
      </c>
      <c r="D2156" s="405" t="s">
        <v>17260</v>
      </c>
      <c r="E2156" s="404">
        <v>5500</v>
      </c>
      <c r="F2156" s="434" t="s">
        <v>17286</v>
      </c>
      <c r="G2156" s="403" t="s">
        <v>17285</v>
      </c>
      <c r="H2156" s="170" t="s">
        <v>3574</v>
      </c>
      <c r="I2156" s="170" t="s">
        <v>3529</v>
      </c>
      <c r="J2156" s="155" t="s">
        <v>17115</v>
      </c>
      <c r="K2156" s="170">
        <v>1</v>
      </c>
      <c r="L2156" s="170">
        <v>6</v>
      </c>
      <c r="M2156" s="402">
        <v>33000</v>
      </c>
      <c r="N2156" s="170"/>
      <c r="O2156" s="170"/>
      <c r="P2156" s="402"/>
    </row>
    <row r="2157" spans="1:16" ht="56.25" x14ac:dyDescent="0.2">
      <c r="A2157" s="406" t="s">
        <v>16951</v>
      </c>
      <c r="B2157" s="406" t="s">
        <v>2595</v>
      </c>
      <c r="C2157" s="170" t="s">
        <v>16950</v>
      </c>
      <c r="D2157" s="405" t="s">
        <v>17045</v>
      </c>
      <c r="E2157" s="404">
        <v>2260</v>
      </c>
      <c r="F2157" s="434" t="s">
        <v>17218</v>
      </c>
      <c r="G2157" s="403" t="s">
        <v>17217</v>
      </c>
      <c r="H2157" s="170" t="s">
        <v>17216</v>
      </c>
      <c r="I2157" s="170" t="s">
        <v>3931</v>
      </c>
      <c r="J2157" s="155"/>
      <c r="K2157" s="170">
        <v>1</v>
      </c>
      <c r="L2157" s="170">
        <v>3</v>
      </c>
      <c r="M2157" s="402">
        <v>6780</v>
      </c>
      <c r="N2157" s="170"/>
      <c r="O2157" s="170"/>
      <c r="P2157" s="402"/>
    </row>
    <row r="2158" spans="1:16" ht="56.25" x14ac:dyDescent="0.2">
      <c r="A2158" s="406" t="s">
        <v>16951</v>
      </c>
      <c r="B2158" s="406" t="s">
        <v>2595</v>
      </c>
      <c r="C2158" s="170" t="s">
        <v>16950</v>
      </c>
      <c r="D2158" s="405" t="s">
        <v>17215</v>
      </c>
      <c r="E2158" s="404">
        <v>2000</v>
      </c>
      <c r="F2158" s="434" t="s">
        <v>17214</v>
      </c>
      <c r="G2158" s="403" t="s">
        <v>17213</v>
      </c>
      <c r="H2158" s="170" t="s">
        <v>17212</v>
      </c>
      <c r="I2158" s="170" t="s">
        <v>3931</v>
      </c>
      <c r="J2158" s="155"/>
      <c r="K2158" s="170">
        <v>1</v>
      </c>
      <c r="L2158" s="170">
        <v>11</v>
      </c>
      <c r="M2158" s="402">
        <v>22000</v>
      </c>
      <c r="N2158" s="170"/>
      <c r="O2158" s="170"/>
      <c r="P2158" s="402"/>
    </row>
    <row r="2159" spans="1:16" ht="56.25" x14ac:dyDescent="0.2">
      <c r="A2159" s="406" t="s">
        <v>16951</v>
      </c>
      <c r="B2159" s="406" t="s">
        <v>2595</v>
      </c>
      <c r="C2159" s="170" t="s">
        <v>16950</v>
      </c>
      <c r="D2159" s="405" t="s">
        <v>17376</v>
      </c>
      <c r="E2159" s="404">
        <v>240</v>
      </c>
      <c r="F2159" s="434" t="s">
        <v>17375</v>
      </c>
      <c r="G2159" s="403" t="s">
        <v>17374</v>
      </c>
      <c r="H2159" s="170"/>
      <c r="I2159" s="170" t="s">
        <v>6218</v>
      </c>
      <c r="J2159" s="155"/>
      <c r="K2159" s="170">
        <v>1</v>
      </c>
      <c r="L2159" s="170">
        <v>2</v>
      </c>
      <c r="M2159" s="402">
        <v>360</v>
      </c>
      <c r="N2159" s="170"/>
      <c r="O2159" s="170"/>
      <c r="P2159" s="402"/>
    </row>
    <row r="2160" spans="1:16" ht="56.25" x14ac:dyDescent="0.2">
      <c r="A2160" s="406" t="s">
        <v>16951</v>
      </c>
      <c r="B2160" s="406" t="s">
        <v>2595</v>
      </c>
      <c r="C2160" s="170" t="s">
        <v>16950</v>
      </c>
      <c r="D2160" s="405" t="s">
        <v>16993</v>
      </c>
      <c r="E2160" s="404">
        <v>1000</v>
      </c>
      <c r="F2160" s="434" t="s">
        <v>16992</v>
      </c>
      <c r="G2160" s="403" t="s">
        <v>16991</v>
      </c>
      <c r="H2160" s="170"/>
      <c r="I2160" s="170" t="s">
        <v>6218</v>
      </c>
      <c r="J2160" s="155"/>
      <c r="K2160" s="170">
        <v>1</v>
      </c>
      <c r="L2160" s="170">
        <v>11</v>
      </c>
      <c r="M2160" s="402">
        <v>11000</v>
      </c>
      <c r="N2160" s="170"/>
      <c r="O2160" s="170"/>
      <c r="P2160" s="402"/>
    </row>
    <row r="2161" spans="1:16" ht="56.25" x14ac:dyDescent="0.2">
      <c r="A2161" s="406" t="s">
        <v>16951</v>
      </c>
      <c r="B2161" s="406" t="s">
        <v>2595</v>
      </c>
      <c r="C2161" s="170" t="s">
        <v>16950</v>
      </c>
      <c r="D2161" s="405" t="s">
        <v>17373</v>
      </c>
      <c r="E2161" s="404">
        <v>1000</v>
      </c>
      <c r="F2161" s="434" t="s">
        <v>17372</v>
      </c>
      <c r="G2161" s="403" t="s">
        <v>17371</v>
      </c>
      <c r="H2161" s="170"/>
      <c r="I2161" s="170" t="s">
        <v>6218</v>
      </c>
      <c r="J2161" s="155"/>
      <c r="K2161" s="170">
        <v>1</v>
      </c>
      <c r="L2161" s="170">
        <v>2</v>
      </c>
      <c r="M2161" s="402">
        <v>1500</v>
      </c>
      <c r="N2161" s="170"/>
      <c r="O2161" s="170"/>
      <c r="P2161" s="402"/>
    </row>
    <row r="2162" spans="1:16" ht="56.25" x14ac:dyDescent="0.2">
      <c r="A2162" s="406" t="s">
        <v>16951</v>
      </c>
      <c r="B2162" s="406" t="s">
        <v>2595</v>
      </c>
      <c r="C2162" s="170" t="s">
        <v>16950</v>
      </c>
      <c r="D2162" s="405" t="s">
        <v>17370</v>
      </c>
      <c r="E2162" s="404">
        <v>3500</v>
      </c>
      <c r="F2162" s="434" t="s">
        <v>16989</v>
      </c>
      <c r="G2162" s="403" t="s">
        <v>16988</v>
      </c>
      <c r="H2162" s="170" t="s">
        <v>7865</v>
      </c>
      <c r="I2162" s="170" t="s">
        <v>3529</v>
      </c>
      <c r="J2162" s="155" t="s">
        <v>6299</v>
      </c>
      <c r="K2162" s="170">
        <v>1</v>
      </c>
      <c r="L2162" s="170">
        <v>8</v>
      </c>
      <c r="M2162" s="402">
        <v>28000</v>
      </c>
      <c r="N2162" s="170"/>
      <c r="O2162" s="170"/>
      <c r="P2162" s="402"/>
    </row>
    <row r="2163" spans="1:16" ht="56.25" x14ac:dyDescent="0.2">
      <c r="A2163" s="406" t="s">
        <v>16951</v>
      </c>
      <c r="B2163" s="406" t="s">
        <v>2595</v>
      </c>
      <c r="C2163" s="170" t="s">
        <v>16950</v>
      </c>
      <c r="D2163" s="405" t="s">
        <v>17369</v>
      </c>
      <c r="E2163" s="404">
        <v>240</v>
      </c>
      <c r="F2163" s="434" t="s">
        <v>17368</v>
      </c>
      <c r="G2163" s="403" t="s">
        <v>17367</v>
      </c>
      <c r="H2163" s="170"/>
      <c r="I2163" s="170" t="s">
        <v>6218</v>
      </c>
      <c r="J2163" s="155"/>
      <c r="K2163" s="170">
        <v>1</v>
      </c>
      <c r="L2163" s="170">
        <v>2</v>
      </c>
      <c r="M2163" s="402">
        <v>360</v>
      </c>
      <c r="N2163" s="170"/>
      <c r="O2163" s="170"/>
      <c r="P2163" s="402"/>
    </row>
    <row r="2164" spans="1:16" ht="56.25" x14ac:dyDescent="0.2">
      <c r="A2164" s="406" t="s">
        <v>16951</v>
      </c>
      <c r="B2164" s="406" t="s">
        <v>2595</v>
      </c>
      <c r="C2164" s="170" t="s">
        <v>16950</v>
      </c>
      <c r="D2164" s="405" t="s">
        <v>17366</v>
      </c>
      <c r="E2164" s="404">
        <v>240</v>
      </c>
      <c r="F2164" s="434" t="s">
        <v>17365</v>
      </c>
      <c r="G2164" s="403" t="s">
        <v>17364</v>
      </c>
      <c r="H2164" s="170"/>
      <c r="I2164" s="170" t="s">
        <v>6218</v>
      </c>
      <c r="J2164" s="155"/>
      <c r="K2164" s="170">
        <v>1</v>
      </c>
      <c r="L2164" s="170">
        <v>2</v>
      </c>
      <c r="M2164" s="402">
        <v>360</v>
      </c>
      <c r="N2164" s="170"/>
      <c r="O2164" s="170"/>
      <c r="P2164" s="402"/>
    </row>
    <row r="2165" spans="1:16" ht="56.25" x14ac:dyDescent="0.2">
      <c r="A2165" s="406" t="s">
        <v>16951</v>
      </c>
      <c r="B2165" s="406" t="s">
        <v>2595</v>
      </c>
      <c r="C2165" s="170" t="s">
        <v>16950</v>
      </c>
      <c r="D2165" s="405" t="s">
        <v>16987</v>
      </c>
      <c r="E2165" s="404">
        <v>1000</v>
      </c>
      <c r="F2165" s="434" t="s">
        <v>17363</v>
      </c>
      <c r="G2165" s="403" t="s">
        <v>17362</v>
      </c>
      <c r="H2165" s="170" t="s">
        <v>10453</v>
      </c>
      <c r="I2165" s="170" t="s">
        <v>3529</v>
      </c>
      <c r="J2165" s="155" t="s">
        <v>17361</v>
      </c>
      <c r="K2165" s="170">
        <v>1</v>
      </c>
      <c r="L2165" s="170">
        <v>4</v>
      </c>
      <c r="M2165" s="402">
        <v>3566.67</v>
      </c>
      <c r="N2165" s="170"/>
      <c r="O2165" s="170"/>
      <c r="P2165" s="402"/>
    </row>
    <row r="2166" spans="1:16" ht="56.25" x14ac:dyDescent="0.2">
      <c r="A2166" s="406" t="s">
        <v>16951</v>
      </c>
      <c r="B2166" s="406" t="s">
        <v>2595</v>
      </c>
      <c r="C2166" s="170" t="s">
        <v>16950</v>
      </c>
      <c r="D2166" s="405" t="s">
        <v>17302</v>
      </c>
      <c r="E2166" s="404">
        <v>2000</v>
      </c>
      <c r="F2166" s="434" t="s">
        <v>17360</v>
      </c>
      <c r="G2166" s="403" t="s">
        <v>17359</v>
      </c>
      <c r="H2166" s="170"/>
      <c r="I2166" s="170" t="s">
        <v>6218</v>
      </c>
      <c r="J2166" s="155"/>
      <c r="K2166" s="170">
        <v>1</v>
      </c>
      <c r="L2166" s="170">
        <v>2</v>
      </c>
      <c r="M2166" s="402">
        <v>3000</v>
      </c>
      <c r="N2166" s="170"/>
      <c r="O2166" s="170"/>
      <c r="P2166" s="402"/>
    </row>
    <row r="2167" spans="1:16" ht="56.25" x14ac:dyDescent="0.2">
      <c r="A2167" s="406" t="s">
        <v>16951</v>
      </c>
      <c r="B2167" s="406" t="s">
        <v>2595</v>
      </c>
      <c r="C2167" s="170" t="s">
        <v>16950</v>
      </c>
      <c r="D2167" s="405" t="s">
        <v>17211</v>
      </c>
      <c r="E2167" s="404">
        <v>2000</v>
      </c>
      <c r="F2167" s="434" t="s">
        <v>17210</v>
      </c>
      <c r="G2167" s="403" t="s">
        <v>17209</v>
      </c>
      <c r="H2167" s="170" t="s">
        <v>10453</v>
      </c>
      <c r="I2167" s="170" t="s">
        <v>17074</v>
      </c>
      <c r="J2167" s="155"/>
      <c r="K2167" s="170">
        <v>1</v>
      </c>
      <c r="L2167" s="170">
        <v>11</v>
      </c>
      <c r="M2167" s="402">
        <v>22000</v>
      </c>
      <c r="N2167" s="170"/>
      <c r="O2167" s="170"/>
      <c r="P2167" s="402"/>
    </row>
    <row r="2168" spans="1:16" ht="56.25" x14ac:dyDescent="0.2">
      <c r="A2168" s="406" t="s">
        <v>16951</v>
      </c>
      <c r="B2168" s="406" t="s">
        <v>2595</v>
      </c>
      <c r="C2168" s="170" t="s">
        <v>16950</v>
      </c>
      <c r="D2168" s="405" t="s">
        <v>17358</v>
      </c>
      <c r="E2168" s="404">
        <v>240</v>
      </c>
      <c r="F2168" s="434" t="s">
        <v>17357</v>
      </c>
      <c r="G2168" s="403" t="s">
        <v>17356</v>
      </c>
      <c r="H2168" s="170"/>
      <c r="I2168" s="170" t="s">
        <v>6218</v>
      </c>
      <c r="J2168" s="155"/>
      <c r="K2168" s="170">
        <v>1</v>
      </c>
      <c r="L2168" s="170">
        <v>2</v>
      </c>
      <c r="M2168" s="402">
        <v>480</v>
      </c>
      <c r="N2168" s="170"/>
      <c r="O2168" s="170"/>
      <c r="P2168" s="402"/>
    </row>
    <row r="2169" spans="1:16" ht="56.25" x14ac:dyDescent="0.2">
      <c r="A2169" s="406" t="s">
        <v>16951</v>
      </c>
      <c r="B2169" s="406" t="s">
        <v>2595</v>
      </c>
      <c r="C2169" s="170" t="s">
        <v>16950</v>
      </c>
      <c r="D2169" s="405" t="s">
        <v>17045</v>
      </c>
      <c r="E2169" s="404">
        <v>2260</v>
      </c>
      <c r="F2169" s="434" t="s">
        <v>17208</v>
      </c>
      <c r="G2169" s="403" t="s">
        <v>17207</v>
      </c>
      <c r="H2169" s="170" t="s">
        <v>17038</v>
      </c>
      <c r="I2169" s="170" t="s">
        <v>7508</v>
      </c>
      <c r="J2169" s="155" t="s">
        <v>17038</v>
      </c>
      <c r="K2169" s="170">
        <v>1</v>
      </c>
      <c r="L2169" s="170">
        <v>3</v>
      </c>
      <c r="M2169" s="402">
        <v>6780</v>
      </c>
      <c r="N2169" s="170"/>
      <c r="O2169" s="170"/>
      <c r="P2169" s="402"/>
    </row>
    <row r="2170" spans="1:16" ht="56.25" x14ac:dyDescent="0.2">
      <c r="A2170" s="406" t="s">
        <v>16951</v>
      </c>
      <c r="B2170" s="406" t="s">
        <v>2595</v>
      </c>
      <c r="C2170" s="170" t="s">
        <v>16950</v>
      </c>
      <c r="D2170" s="405" t="s">
        <v>17045</v>
      </c>
      <c r="E2170" s="404">
        <v>2260</v>
      </c>
      <c r="F2170" s="434" t="s">
        <v>5230</v>
      </c>
      <c r="G2170" s="403" t="s">
        <v>17206</v>
      </c>
      <c r="H2170" s="170" t="s">
        <v>17026</v>
      </c>
      <c r="I2170" s="170" t="s">
        <v>3529</v>
      </c>
      <c r="J2170" s="155" t="s">
        <v>17026</v>
      </c>
      <c r="K2170" s="170">
        <v>1</v>
      </c>
      <c r="L2170" s="170">
        <v>3</v>
      </c>
      <c r="M2170" s="402">
        <v>6780</v>
      </c>
      <c r="N2170" s="170"/>
      <c r="O2170" s="170"/>
      <c r="P2170" s="402"/>
    </row>
    <row r="2171" spans="1:16" ht="56.25" x14ac:dyDescent="0.2">
      <c r="A2171" s="406" t="s">
        <v>16951</v>
      </c>
      <c r="B2171" s="406" t="s">
        <v>2595</v>
      </c>
      <c r="C2171" s="170" t="s">
        <v>16950</v>
      </c>
      <c r="D2171" s="405" t="s">
        <v>17302</v>
      </c>
      <c r="E2171" s="404">
        <v>2000</v>
      </c>
      <c r="F2171" s="434" t="s">
        <v>17205</v>
      </c>
      <c r="G2171" s="403" t="s">
        <v>17204</v>
      </c>
      <c r="H2171" s="170" t="s">
        <v>17203</v>
      </c>
      <c r="I2171" s="170" t="s">
        <v>17012</v>
      </c>
      <c r="J2171" s="155"/>
      <c r="K2171" s="170">
        <v>1</v>
      </c>
      <c r="L2171" s="170">
        <v>2</v>
      </c>
      <c r="M2171" s="402">
        <v>3000</v>
      </c>
      <c r="N2171" s="170"/>
      <c r="O2171" s="170"/>
      <c r="P2171" s="402"/>
    </row>
    <row r="2172" spans="1:16" ht="56.25" x14ac:dyDescent="0.2">
      <c r="A2172" s="406" t="s">
        <v>16951</v>
      </c>
      <c r="B2172" s="406" t="s">
        <v>2595</v>
      </c>
      <c r="C2172" s="170" t="s">
        <v>16950</v>
      </c>
      <c r="D2172" s="405" t="s">
        <v>17298</v>
      </c>
      <c r="E2172" s="404">
        <v>3500</v>
      </c>
      <c r="F2172" s="434" t="s">
        <v>17355</v>
      </c>
      <c r="G2172" s="403" t="s">
        <v>17354</v>
      </c>
      <c r="H2172" s="170" t="s">
        <v>3542</v>
      </c>
      <c r="I2172" s="170" t="s">
        <v>3529</v>
      </c>
      <c r="J2172" s="155" t="s">
        <v>4810</v>
      </c>
      <c r="K2172" s="170">
        <v>1</v>
      </c>
      <c r="L2172" s="170">
        <v>8</v>
      </c>
      <c r="M2172" s="402">
        <v>27300</v>
      </c>
      <c r="N2172" s="170"/>
      <c r="O2172" s="170"/>
      <c r="P2172" s="402"/>
    </row>
    <row r="2173" spans="1:16" ht="56.25" x14ac:dyDescent="0.2">
      <c r="A2173" s="406" t="s">
        <v>16951</v>
      </c>
      <c r="B2173" s="406" t="s">
        <v>2595</v>
      </c>
      <c r="C2173" s="170" t="s">
        <v>16950</v>
      </c>
      <c r="D2173" s="405" t="s">
        <v>17353</v>
      </c>
      <c r="E2173" s="404">
        <v>6000</v>
      </c>
      <c r="F2173" s="434" t="s">
        <v>17201</v>
      </c>
      <c r="G2173" s="403" t="s">
        <v>17200</v>
      </c>
      <c r="H2173" s="170" t="s">
        <v>3918</v>
      </c>
      <c r="I2173" s="170" t="s">
        <v>3529</v>
      </c>
      <c r="J2173" s="155" t="s">
        <v>17199</v>
      </c>
      <c r="K2173" s="170">
        <v>1</v>
      </c>
      <c r="L2173" s="170">
        <v>4</v>
      </c>
      <c r="M2173" s="402">
        <v>24000</v>
      </c>
      <c r="N2173" s="170"/>
      <c r="O2173" s="170"/>
      <c r="P2173" s="402"/>
    </row>
    <row r="2174" spans="1:16" ht="56.25" x14ac:dyDescent="0.2">
      <c r="A2174" s="406" t="s">
        <v>16951</v>
      </c>
      <c r="B2174" s="406" t="s">
        <v>2595</v>
      </c>
      <c r="C2174" s="170" t="s">
        <v>16950</v>
      </c>
      <c r="D2174" s="405" t="s">
        <v>17352</v>
      </c>
      <c r="E2174" s="404">
        <v>3500</v>
      </c>
      <c r="F2174" s="434" t="s">
        <v>17197</v>
      </c>
      <c r="G2174" s="403" t="s">
        <v>17196</v>
      </c>
      <c r="H2174" s="170" t="s">
        <v>3542</v>
      </c>
      <c r="I2174" s="170" t="s">
        <v>3529</v>
      </c>
      <c r="J2174" s="155" t="s">
        <v>4810</v>
      </c>
      <c r="K2174" s="170">
        <v>1</v>
      </c>
      <c r="L2174" s="170">
        <v>8</v>
      </c>
      <c r="M2174" s="402">
        <v>28000</v>
      </c>
      <c r="N2174" s="170"/>
      <c r="O2174" s="170"/>
      <c r="P2174" s="402"/>
    </row>
    <row r="2175" spans="1:16" ht="56.25" x14ac:dyDescent="0.2">
      <c r="A2175" s="406" t="s">
        <v>16951</v>
      </c>
      <c r="B2175" s="406" t="s">
        <v>2595</v>
      </c>
      <c r="C2175" s="170" t="s">
        <v>16950</v>
      </c>
      <c r="D2175" s="405" t="s">
        <v>17351</v>
      </c>
      <c r="E2175" s="404">
        <v>1000</v>
      </c>
      <c r="F2175" s="434" t="s">
        <v>17350</v>
      </c>
      <c r="G2175" s="403" t="s">
        <v>17349</v>
      </c>
      <c r="H2175" s="170"/>
      <c r="I2175" s="170" t="s">
        <v>6218</v>
      </c>
      <c r="J2175" s="155"/>
      <c r="K2175" s="170">
        <v>1</v>
      </c>
      <c r="L2175" s="170">
        <v>2</v>
      </c>
      <c r="M2175" s="402">
        <v>1500</v>
      </c>
      <c r="N2175" s="170"/>
      <c r="O2175" s="170"/>
      <c r="P2175" s="402"/>
    </row>
    <row r="2176" spans="1:16" ht="56.25" x14ac:dyDescent="0.2">
      <c r="A2176" s="406" t="s">
        <v>16951</v>
      </c>
      <c r="B2176" s="406" t="s">
        <v>2595</v>
      </c>
      <c r="C2176" s="170" t="s">
        <v>16950</v>
      </c>
      <c r="D2176" s="405" t="s">
        <v>17122</v>
      </c>
      <c r="E2176" s="404">
        <v>1000</v>
      </c>
      <c r="F2176" s="434" t="s">
        <v>17195</v>
      </c>
      <c r="G2176" s="403" t="s">
        <v>17194</v>
      </c>
      <c r="H2176" s="170" t="s">
        <v>17193</v>
      </c>
      <c r="I2176" s="170" t="s">
        <v>6183</v>
      </c>
      <c r="J2176" s="155"/>
      <c r="K2176" s="170">
        <v>1</v>
      </c>
      <c r="L2176" s="170">
        <v>10</v>
      </c>
      <c r="M2176" s="402">
        <v>10000</v>
      </c>
      <c r="N2176" s="170"/>
      <c r="O2176" s="170"/>
      <c r="P2176" s="402"/>
    </row>
    <row r="2177" spans="1:16" ht="56.25" x14ac:dyDescent="0.2">
      <c r="A2177" s="406" t="s">
        <v>16951</v>
      </c>
      <c r="B2177" s="406" t="s">
        <v>2595</v>
      </c>
      <c r="C2177" s="170" t="s">
        <v>16950</v>
      </c>
      <c r="D2177" s="405" t="s">
        <v>17192</v>
      </c>
      <c r="E2177" s="404">
        <v>1000</v>
      </c>
      <c r="F2177" s="434" t="s">
        <v>17191</v>
      </c>
      <c r="G2177" s="403" t="s">
        <v>17190</v>
      </c>
      <c r="H2177" s="170" t="s">
        <v>3574</v>
      </c>
      <c r="I2177" s="170" t="s">
        <v>6183</v>
      </c>
      <c r="J2177" s="155"/>
      <c r="K2177" s="170">
        <v>1</v>
      </c>
      <c r="L2177" s="170">
        <v>10</v>
      </c>
      <c r="M2177" s="402">
        <v>10000</v>
      </c>
      <c r="N2177" s="170"/>
      <c r="O2177" s="170"/>
      <c r="P2177" s="402"/>
    </row>
    <row r="2178" spans="1:16" ht="56.25" x14ac:dyDescent="0.2">
      <c r="A2178" s="406" t="s">
        <v>16951</v>
      </c>
      <c r="B2178" s="406" t="s">
        <v>2595</v>
      </c>
      <c r="C2178" s="170" t="s">
        <v>16950</v>
      </c>
      <c r="D2178" s="405" t="s">
        <v>17189</v>
      </c>
      <c r="E2178" s="404">
        <v>1700</v>
      </c>
      <c r="F2178" s="434" t="s">
        <v>17004</v>
      </c>
      <c r="G2178" s="403" t="s">
        <v>17003</v>
      </c>
      <c r="H2178" s="170"/>
      <c r="I2178" s="170" t="s">
        <v>6218</v>
      </c>
      <c r="J2178" s="155"/>
      <c r="K2178" s="170">
        <v>1</v>
      </c>
      <c r="L2178" s="170">
        <v>11</v>
      </c>
      <c r="M2178" s="402">
        <v>18700</v>
      </c>
      <c r="N2178" s="170"/>
      <c r="O2178" s="170"/>
      <c r="P2178" s="402"/>
    </row>
    <row r="2179" spans="1:16" ht="56.25" x14ac:dyDescent="0.2">
      <c r="A2179" s="406" t="s">
        <v>16951</v>
      </c>
      <c r="B2179" s="406" t="s">
        <v>2595</v>
      </c>
      <c r="C2179" s="170" t="s">
        <v>16950</v>
      </c>
      <c r="D2179" s="405" t="s">
        <v>17045</v>
      </c>
      <c r="E2179" s="404">
        <v>2260</v>
      </c>
      <c r="F2179" s="434" t="s">
        <v>17188</v>
      </c>
      <c r="G2179" s="403" t="s">
        <v>17187</v>
      </c>
      <c r="H2179" s="170" t="s">
        <v>4565</v>
      </c>
      <c r="I2179" s="170" t="s">
        <v>6183</v>
      </c>
      <c r="J2179" s="155"/>
      <c r="K2179" s="170">
        <v>1</v>
      </c>
      <c r="L2179" s="170">
        <v>3</v>
      </c>
      <c r="M2179" s="402">
        <v>6780</v>
      </c>
      <c r="N2179" s="170"/>
      <c r="O2179" s="170"/>
      <c r="P2179" s="402"/>
    </row>
    <row r="2180" spans="1:16" ht="56.25" x14ac:dyDescent="0.2">
      <c r="A2180" s="406" t="s">
        <v>16951</v>
      </c>
      <c r="B2180" s="406" t="s">
        <v>2595</v>
      </c>
      <c r="C2180" s="170" t="s">
        <v>16950</v>
      </c>
      <c r="D2180" s="405" t="s">
        <v>17045</v>
      </c>
      <c r="E2180" s="404">
        <v>2260</v>
      </c>
      <c r="F2180" s="434" t="s">
        <v>17186</v>
      </c>
      <c r="G2180" s="403" t="s">
        <v>17185</v>
      </c>
      <c r="H2180" s="170" t="s">
        <v>3591</v>
      </c>
      <c r="I2180" s="170" t="s">
        <v>17074</v>
      </c>
      <c r="J2180" s="155"/>
      <c r="K2180" s="170">
        <v>1</v>
      </c>
      <c r="L2180" s="170">
        <v>3</v>
      </c>
      <c r="M2180" s="402">
        <v>6780</v>
      </c>
      <c r="N2180" s="170"/>
      <c r="O2180" s="170"/>
      <c r="P2180" s="402"/>
    </row>
    <row r="2181" spans="1:16" ht="56.25" x14ac:dyDescent="0.2">
      <c r="A2181" s="406" t="s">
        <v>16951</v>
      </c>
      <c r="B2181" s="406" t="s">
        <v>2595</v>
      </c>
      <c r="C2181" s="170" t="s">
        <v>16950</v>
      </c>
      <c r="D2181" s="405" t="s">
        <v>17054</v>
      </c>
      <c r="E2181" s="404">
        <v>2000</v>
      </c>
      <c r="F2181" s="434" t="s">
        <v>17184</v>
      </c>
      <c r="G2181" s="403" t="s">
        <v>17183</v>
      </c>
      <c r="H2181" s="170" t="s">
        <v>17081</v>
      </c>
      <c r="I2181" s="170" t="s">
        <v>3931</v>
      </c>
      <c r="J2181" s="155"/>
      <c r="K2181" s="170">
        <v>1</v>
      </c>
      <c r="L2181" s="170">
        <v>3</v>
      </c>
      <c r="M2181" s="402">
        <v>6000</v>
      </c>
      <c r="N2181" s="170"/>
      <c r="O2181" s="170"/>
      <c r="P2181" s="402"/>
    </row>
    <row r="2182" spans="1:16" ht="56.25" x14ac:dyDescent="0.2">
      <c r="A2182" s="406" t="s">
        <v>16951</v>
      </c>
      <c r="B2182" s="406" t="s">
        <v>2595</v>
      </c>
      <c r="C2182" s="170" t="s">
        <v>16950</v>
      </c>
      <c r="D2182" s="405" t="s">
        <v>17348</v>
      </c>
      <c r="E2182" s="404">
        <v>1000</v>
      </c>
      <c r="F2182" s="434" t="s">
        <v>17347</v>
      </c>
      <c r="G2182" s="403" t="s">
        <v>17346</v>
      </c>
      <c r="H2182" s="170"/>
      <c r="I2182" s="170" t="s">
        <v>6218</v>
      </c>
      <c r="J2182" s="155"/>
      <c r="K2182" s="170">
        <v>1</v>
      </c>
      <c r="L2182" s="170">
        <v>2</v>
      </c>
      <c r="M2182" s="402">
        <v>1533.33</v>
      </c>
      <c r="N2182" s="170"/>
      <c r="O2182" s="170"/>
      <c r="P2182" s="402"/>
    </row>
    <row r="2183" spans="1:16" ht="56.25" x14ac:dyDescent="0.2">
      <c r="A2183" s="406" t="s">
        <v>16951</v>
      </c>
      <c r="B2183" s="406" t="s">
        <v>2595</v>
      </c>
      <c r="C2183" s="170" t="s">
        <v>16950</v>
      </c>
      <c r="D2183" s="405" t="s">
        <v>17166</v>
      </c>
      <c r="E2183" s="404">
        <v>1000</v>
      </c>
      <c r="F2183" s="434" t="s">
        <v>17182</v>
      </c>
      <c r="G2183" s="403" t="s">
        <v>17181</v>
      </c>
      <c r="H2183" s="170" t="s">
        <v>7865</v>
      </c>
      <c r="I2183" s="170" t="s">
        <v>6183</v>
      </c>
      <c r="J2183" s="155"/>
      <c r="K2183" s="170">
        <v>1</v>
      </c>
      <c r="L2183" s="170">
        <v>10</v>
      </c>
      <c r="M2183" s="402">
        <v>10000</v>
      </c>
      <c r="N2183" s="170"/>
      <c r="O2183" s="170"/>
      <c r="P2183" s="402"/>
    </row>
    <row r="2184" spans="1:16" ht="56.25" x14ac:dyDescent="0.2">
      <c r="A2184" s="406" t="s">
        <v>16951</v>
      </c>
      <c r="B2184" s="406" t="s">
        <v>2595</v>
      </c>
      <c r="C2184" s="170" t="s">
        <v>16950</v>
      </c>
      <c r="D2184" s="405" t="s">
        <v>17045</v>
      </c>
      <c r="E2184" s="404">
        <v>2260</v>
      </c>
      <c r="F2184" s="434" t="s">
        <v>17180</v>
      </c>
      <c r="G2184" s="403" t="s">
        <v>17179</v>
      </c>
      <c r="H2184" s="170" t="s">
        <v>17178</v>
      </c>
      <c r="I2184" s="170" t="s">
        <v>17012</v>
      </c>
      <c r="J2184" s="155"/>
      <c r="K2184" s="170">
        <v>1</v>
      </c>
      <c r="L2184" s="170">
        <v>3</v>
      </c>
      <c r="M2184" s="402">
        <v>6780</v>
      </c>
      <c r="N2184" s="170"/>
      <c r="O2184" s="170"/>
      <c r="P2184" s="402"/>
    </row>
    <row r="2185" spans="1:16" ht="56.25" x14ac:dyDescent="0.2">
      <c r="A2185" s="406" t="s">
        <v>16951</v>
      </c>
      <c r="B2185" s="406" t="s">
        <v>2595</v>
      </c>
      <c r="C2185" s="170" t="s">
        <v>16950</v>
      </c>
      <c r="D2185" s="405" t="s">
        <v>17018</v>
      </c>
      <c r="E2185" s="404">
        <v>2000</v>
      </c>
      <c r="F2185" s="434" t="s">
        <v>17177</v>
      </c>
      <c r="G2185" s="403" t="s">
        <v>17176</v>
      </c>
      <c r="H2185" s="170" t="s">
        <v>3979</v>
      </c>
      <c r="I2185" s="170" t="s">
        <v>17025</v>
      </c>
      <c r="J2185" s="155"/>
      <c r="K2185" s="170">
        <v>1</v>
      </c>
      <c r="L2185" s="170">
        <v>11</v>
      </c>
      <c r="M2185" s="402">
        <v>22000</v>
      </c>
      <c r="N2185" s="170"/>
      <c r="O2185" s="170"/>
      <c r="P2185" s="402"/>
    </row>
    <row r="2186" spans="1:16" ht="56.25" x14ac:dyDescent="0.2">
      <c r="A2186" s="406" t="s">
        <v>16951</v>
      </c>
      <c r="B2186" s="406" t="s">
        <v>2595</v>
      </c>
      <c r="C2186" s="170" t="s">
        <v>16950</v>
      </c>
      <c r="D2186" s="405" t="s">
        <v>17175</v>
      </c>
      <c r="E2186" s="404">
        <v>2500</v>
      </c>
      <c r="F2186" s="434" t="s">
        <v>17174</v>
      </c>
      <c r="G2186" s="403" t="s">
        <v>17173</v>
      </c>
      <c r="H2186" s="170" t="s">
        <v>17172</v>
      </c>
      <c r="I2186" s="170" t="s">
        <v>3529</v>
      </c>
      <c r="J2186" s="155" t="s">
        <v>17172</v>
      </c>
      <c r="K2186" s="170">
        <v>1</v>
      </c>
      <c r="L2186" s="170">
        <v>1</v>
      </c>
      <c r="M2186" s="402">
        <v>2500</v>
      </c>
      <c r="N2186" s="170"/>
      <c r="O2186" s="170"/>
      <c r="P2186" s="402"/>
    </row>
    <row r="2187" spans="1:16" ht="56.25" x14ac:dyDescent="0.2">
      <c r="A2187" s="406" t="s">
        <v>16951</v>
      </c>
      <c r="B2187" s="406" t="s">
        <v>2595</v>
      </c>
      <c r="C2187" s="170" t="s">
        <v>16950</v>
      </c>
      <c r="D2187" s="405" t="s">
        <v>17171</v>
      </c>
      <c r="E2187" s="404">
        <v>1000</v>
      </c>
      <c r="F2187" s="434" t="s">
        <v>17170</v>
      </c>
      <c r="G2187" s="403" t="s">
        <v>17169</v>
      </c>
      <c r="H2187" s="170" t="s">
        <v>7865</v>
      </c>
      <c r="I2187" s="170" t="s">
        <v>3529</v>
      </c>
      <c r="J2187" s="155" t="s">
        <v>6299</v>
      </c>
      <c r="K2187" s="170">
        <v>1</v>
      </c>
      <c r="L2187" s="170">
        <v>10</v>
      </c>
      <c r="M2187" s="402">
        <v>10000</v>
      </c>
      <c r="N2187" s="170"/>
      <c r="O2187" s="170"/>
      <c r="P2187" s="402"/>
    </row>
    <row r="2188" spans="1:16" ht="56.25" x14ac:dyDescent="0.2">
      <c r="A2188" s="406" t="s">
        <v>16951</v>
      </c>
      <c r="B2188" s="406" t="s">
        <v>2595</v>
      </c>
      <c r="C2188" s="170" t="s">
        <v>16950</v>
      </c>
      <c r="D2188" s="405" t="s">
        <v>17045</v>
      </c>
      <c r="E2188" s="404">
        <v>2260</v>
      </c>
      <c r="F2188" s="434" t="s">
        <v>17168</v>
      </c>
      <c r="G2188" s="403" t="s">
        <v>17167</v>
      </c>
      <c r="H2188" s="170" t="s">
        <v>3859</v>
      </c>
      <c r="I2188" s="170" t="s">
        <v>3529</v>
      </c>
      <c r="J2188" s="155" t="s">
        <v>3549</v>
      </c>
      <c r="K2188" s="170">
        <v>1</v>
      </c>
      <c r="L2188" s="170">
        <v>3</v>
      </c>
      <c r="M2188" s="402">
        <v>6780</v>
      </c>
      <c r="N2188" s="170"/>
      <c r="O2188" s="170"/>
      <c r="P2188" s="402"/>
    </row>
    <row r="2189" spans="1:16" ht="56.25" x14ac:dyDescent="0.2">
      <c r="A2189" s="406" t="s">
        <v>16951</v>
      </c>
      <c r="B2189" s="406" t="s">
        <v>2595</v>
      </c>
      <c r="C2189" s="170" t="s">
        <v>16950</v>
      </c>
      <c r="D2189" s="405" t="s">
        <v>17345</v>
      </c>
      <c r="E2189" s="404">
        <v>240</v>
      </c>
      <c r="F2189" s="434" t="s">
        <v>17344</v>
      </c>
      <c r="G2189" s="403" t="s">
        <v>17343</v>
      </c>
      <c r="H2189" s="170"/>
      <c r="I2189" s="170" t="s">
        <v>6218</v>
      </c>
      <c r="J2189" s="155"/>
      <c r="K2189" s="170">
        <v>1</v>
      </c>
      <c r="L2189" s="170">
        <v>2</v>
      </c>
      <c r="M2189" s="402">
        <v>360</v>
      </c>
      <c r="N2189" s="170"/>
      <c r="O2189" s="170"/>
      <c r="P2189" s="402"/>
    </row>
    <row r="2190" spans="1:16" ht="56.25" x14ac:dyDescent="0.2">
      <c r="A2190" s="406" t="s">
        <v>16951</v>
      </c>
      <c r="B2190" s="406" t="s">
        <v>2595</v>
      </c>
      <c r="C2190" s="170" t="s">
        <v>16950</v>
      </c>
      <c r="D2190" s="405" t="s">
        <v>17166</v>
      </c>
      <c r="E2190" s="404">
        <v>1000</v>
      </c>
      <c r="F2190" s="434" t="s">
        <v>17165</v>
      </c>
      <c r="G2190" s="403" t="s">
        <v>17164</v>
      </c>
      <c r="H2190" s="170" t="s">
        <v>17163</v>
      </c>
      <c r="I2190" s="170" t="s">
        <v>17162</v>
      </c>
      <c r="J2190" s="155" t="s">
        <v>17161</v>
      </c>
      <c r="K2190" s="170">
        <v>1</v>
      </c>
      <c r="L2190" s="170">
        <v>10</v>
      </c>
      <c r="M2190" s="402">
        <v>10000</v>
      </c>
      <c r="N2190" s="170"/>
      <c r="O2190" s="170"/>
      <c r="P2190" s="402"/>
    </row>
    <row r="2191" spans="1:16" ht="56.25" x14ac:dyDescent="0.2">
      <c r="A2191" s="406" t="s">
        <v>16951</v>
      </c>
      <c r="B2191" s="406" t="s">
        <v>2595</v>
      </c>
      <c r="C2191" s="170" t="s">
        <v>16950</v>
      </c>
      <c r="D2191" s="405" t="s">
        <v>17342</v>
      </c>
      <c r="E2191" s="404">
        <v>240</v>
      </c>
      <c r="F2191" s="434" t="s">
        <v>17341</v>
      </c>
      <c r="G2191" s="403" t="s">
        <v>17340</v>
      </c>
      <c r="H2191" s="170"/>
      <c r="I2191" s="170" t="s">
        <v>6218</v>
      </c>
      <c r="J2191" s="155"/>
      <c r="K2191" s="170">
        <v>1</v>
      </c>
      <c r="L2191" s="170">
        <v>2</v>
      </c>
      <c r="M2191" s="402">
        <v>360</v>
      </c>
      <c r="N2191" s="170"/>
      <c r="O2191" s="170"/>
      <c r="P2191" s="402"/>
    </row>
    <row r="2192" spans="1:16" ht="56.25" x14ac:dyDescent="0.2">
      <c r="A2192" s="406" t="s">
        <v>16951</v>
      </c>
      <c r="B2192" s="406" t="s">
        <v>2595</v>
      </c>
      <c r="C2192" s="170" t="s">
        <v>16950</v>
      </c>
      <c r="D2192" s="405" t="s">
        <v>17339</v>
      </c>
      <c r="E2192" s="404">
        <v>1500</v>
      </c>
      <c r="F2192" s="434" t="s">
        <v>17157</v>
      </c>
      <c r="G2192" s="403" t="s">
        <v>17156</v>
      </c>
      <c r="H2192" s="170" t="s">
        <v>10453</v>
      </c>
      <c r="I2192" s="170" t="s">
        <v>6183</v>
      </c>
      <c r="J2192" s="155"/>
      <c r="K2192" s="170">
        <v>1</v>
      </c>
      <c r="L2192" s="170">
        <v>11</v>
      </c>
      <c r="M2192" s="402">
        <v>16500</v>
      </c>
      <c r="N2192" s="170"/>
      <c r="O2192" s="170"/>
      <c r="P2192" s="402"/>
    </row>
    <row r="2193" spans="1:16" ht="56.25" x14ac:dyDescent="0.2">
      <c r="A2193" s="406" t="s">
        <v>16951</v>
      </c>
      <c r="B2193" s="406" t="s">
        <v>2595</v>
      </c>
      <c r="C2193" s="170" t="s">
        <v>16950</v>
      </c>
      <c r="D2193" s="405" t="s">
        <v>17338</v>
      </c>
      <c r="E2193" s="404">
        <v>2000</v>
      </c>
      <c r="F2193" s="434" t="s">
        <v>17155</v>
      </c>
      <c r="G2193" s="403" t="s">
        <v>17154</v>
      </c>
      <c r="H2193" s="170" t="s">
        <v>3528</v>
      </c>
      <c r="I2193" s="170" t="s">
        <v>3931</v>
      </c>
      <c r="J2193" s="155"/>
      <c r="K2193" s="170">
        <v>1</v>
      </c>
      <c r="L2193" s="170">
        <v>11</v>
      </c>
      <c r="M2193" s="402">
        <v>22000</v>
      </c>
      <c r="N2193" s="170"/>
      <c r="O2193" s="170"/>
      <c r="P2193" s="402"/>
    </row>
    <row r="2194" spans="1:16" ht="56.25" x14ac:dyDescent="0.2">
      <c r="A2194" s="406" t="s">
        <v>16951</v>
      </c>
      <c r="B2194" s="406" t="s">
        <v>2595</v>
      </c>
      <c r="C2194" s="170" t="s">
        <v>16950</v>
      </c>
      <c r="D2194" s="405" t="s">
        <v>17045</v>
      </c>
      <c r="E2194" s="404">
        <v>2260</v>
      </c>
      <c r="F2194" s="434" t="s">
        <v>17153</v>
      </c>
      <c r="G2194" s="403" t="s">
        <v>17152</v>
      </c>
      <c r="H2194" s="170" t="s">
        <v>17038</v>
      </c>
      <c r="I2194" s="170" t="s">
        <v>3931</v>
      </c>
      <c r="J2194" s="155"/>
      <c r="K2194" s="170">
        <v>1</v>
      </c>
      <c r="L2194" s="170">
        <v>3</v>
      </c>
      <c r="M2194" s="402">
        <v>6780</v>
      </c>
      <c r="N2194" s="170"/>
      <c r="O2194" s="170"/>
      <c r="P2194" s="402"/>
    </row>
    <row r="2195" spans="1:16" ht="56.25" x14ac:dyDescent="0.2">
      <c r="A2195" s="406" t="s">
        <v>16951</v>
      </c>
      <c r="B2195" s="406" t="s">
        <v>2595</v>
      </c>
      <c r="C2195" s="170" t="s">
        <v>16950</v>
      </c>
      <c r="D2195" s="405" t="s">
        <v>16984</v>
      </c>
      <c r="E2195" s="404">
        <v>1000</v>
      </c>
      <c r="F2195" s="434" t="s">
        <v>16983</v>
      </c>
      <c r="G2195" s="403" t="s">
        <v>16982</v>
      </c>
      <c r="H2195" s="170"/>
      <c r="I2195" s="170" t="s">
        <v>6218</v>
      </c>
      <c r="J2195" s="155"/>
      <c r="K2195" s="170">
        <v>1</v>
      </c>
      <c r="L2195" s="170">
        <v>11</v>
      </c>
      <c r="M2195" s="402">
        <v>11000</v>
      </c>
      <c r="N2195" s="170"/>
      <c r="O2195" s="170"/>
      <c r="P2195" s="402"/>
    </row>
    <row r="2196" spans="1:16" ht="56.25" x14ac:dyDescent="0.2">
      <c r="A2196" s="406" t="s">
        <v>16951</v>
      </c>
      <c r="B2196" s="406" t="s">
        <v>2595</v>
      </c>
      <c r="C2196" s="170" t="s">
        <v>16950</v>
      </c>
      <c r="D2196" s="405" t="s">
        <v>16981</v>
      </c>
      <c r="E2196" s="404">
        <v>5000</v>
      </c>
      <c r="F2196" s="434" t="s">
        <v>16980</v>
      </c>
      <c r="G2196" s="403" t="s">
        <v>16979</v>
      </c>
      <c r="H2196" s="170" t="s">
        <v>3570</v>
      </c>
      <c r="I2196" s="170" t="s">
        <v>6183</v>
      </c>
      <c r="J2196" s="155"/>
      <c r="K2196" s="170">
        <v>1</v>
      </c>
      <c r="L2196" s="170">
        <v>5</v>
      </c>
      <c r="M2196" s="402">
        <v>25000</v>
      </c>
      <c r="N2196" s="170"/>
      <c r="O2196" s="170"/>
      <c r="P2196" s="402"/>
    </row>
    <row r="2197" spans="1:16" ht="56.25" x14ac:dyDescent="0.2">
      <c r="A2197" s="406" t="s">
        <v>16951</v>
      </c>
      <c r="B2197" s="406" t="s">
        <v>2595</v>
      </c>
      <c r="C2197" s="170" t="s">
        <v>16950</v>
      </c>
      <c r="D2197" s="405" t="s">
        <v>17302</v>
      </c>
      <c r="E2197" s="404">
        <v>2000</v>
      </c>
      <c r="F2197" s="434" t="s">
        <v>17265</v>
      </c>
      <c r="G2197" s="403" t="s">
        <v>17149</v>
      </c>
      <c r="H2197" s="170" t="s">
        <v>3542</v>
      </c>
      <c r="I2197" s="170" t="s">
        <v>6183</v>
      </c>
      <c r="J2197" s="155"/>
      <c r="K2197" s="170">
        <v>1</v>
      </c>
      <c r="L2197" s="170">
        <v>2</v>
      </c>
      <c r="M2197" s="402">
        <v>3000</v>
      </c>
      <c r="N2197" s="170"/>
      <c r="O2197" s="170"/>
      <c r="P2197" s="402"/>
    </row>
    <row r="2198" spans="1:16" ht="56.25" x14ac:dyDescent="0.2">
      <c r="A2198" s="406" t="s">
        <v>16951</v>
      </c>
      <c r="B2198" s="406" t="s">
        <v>2595</v>
      </c>
      <c r="C2198" s="170" t="s">
        <v>16950</v>
      </c>
      <c r="D2198" s="405" t="s">
        <v>17131</v>
      </c>
      <c r="E2198" s="404">
        <v>1000</v>
      </c>
      <c r="F2198" s="434" t="s">
        <v>17148</v>
      </c>
      <c r="G2198" s="403" t="s">
        <v>17147</v>
      </c>
      <c r="H2198" s="170" t="s">
        <v>17146</v>
      </c>
      <c r="I2198" s="170" t="s">
        <v>6279</v>
      </c>
      <c r="J2198" s="155"/>
      <c r="K2198" s="170">
        <v>1</v>
      </c>
      <c r="L2198" s="170">
        <v>10</v>
      </c>
      <c r="M2198" s="402">
        <v>10000</v>
      </c>
      <c r="N2198" s="170"/>
      <c r="O2198" s="170"/>
      <c r="P2198" s="402"/>
    </row>
    <row r="2199" spans="1:16" ht="56.25" x14ac:dyDescent="0.2">
      <c r="A2199" s="406" t="s">
        <v>16951</v>
      </c>
      <c r="B2199" s="406" t="s">
        <v>2595</v>
      </c>
      <c r="C2199" s="170" t="s">
        <v>16950</v>
      </c>
      <c r="D2199" s="405" t="s">
        <v>17337</v>
      </c>
      <c r="E2199" s="404">
        <v>1000</v>
      </c>
      <c r="F2199" s="434" t="s">
        <v>17336</v>
      </c>
      <c r="G2199" s="403" t="s">
        <v>17335</v>
      </c>
      <c r="H2199" s="170"/>
      <c r="I2199" s="170" t="s">
        <v>6218</v>
      </c>
      <c r="J2199" s="155"/>
      <c r="K2199" s="170">
        <v>1</v>
      </c>
      <c r="L2199" s="170">
        <v>2</v>
      </c>
      <c r="M2199" s="402">
        <v>1533.33</v>
      </c>
      <c r="N2199" s="170"/>
      <c r="O2199" s="170"/>
      <c r="P2199" s="402"/>
    </row>
    <row r="2200" spans="1:16" ht="56.25" x14ac:dyDescent="0.2">
      <c r="A2200" s="406" t="s">
        <v>16951</v>
      </c>
      <c r="B2200" s="406" t="s">
        <v>2595</v>
      </c>
      <c r="C2200" s="170" t="s">
        <v>16950</v>
      </c>
      <c r="D2200" s="405" t="s">
        <v>17054</v>
      </c>
      <c r="E2200" s="404">
        <v>2000</v>
      </c>
      <c r="F2200" s="434" t="s">
        <v>17142</v>
      </c>
      <c r="G2200" s="403" t="s">
        <v>17141</v>
      </c>
      <c r="H2200" s="170" t="s">
        <v>17140</v>
      </c>
      <c r="I2200" s="170" t="s">
        <v>3931</v>
      </c>
      <c r="J2200" s="155"/>
      <c r="K2200" s="170">
        <v>1</v>
      </c>
      <c r="L2200" s="170">
        <v>3</v>
      </c>
      <c r="M2200" s="402">
        <v>6000</v>
      </c>
      <c r="N2200" s="170"/>
      <c r="O2200" s="170"/>
      <c r="P2200" s="402"/>
    </row>
    <row r="2201" spans="1:16" ht="56.25" x14ac:dyDescent="0.2">
      <c r="A2201" s="406" t="s">
        <v>16951</v>
      </c>
      <c r="B2201" s="406" t="s">
        <v>2595</v>
      </c>
      <c r="C2201" s="170" t="s">
        <v>16950</v>
      </c>
      <c r="D2201" s="405" t="s">
        <v>17334</v>
      </c>
      <c r="E2201" s="404">
        <v>1500</v>
      </c>
      <c r="F2201" s="434" t="s">
        <v>17136</v>
      </c>
      <c r="G2201" s="403" t="s">
        <v>17135</v>
      </c>
      <c r="H2201" s="170"/>
      <c r="I2201" s="170" t="s">
        <v>6218</v>
      </c>
      <c r="J2201" s="155"/>
      <c r="K2201" s="170">
        <v>1</v>
      </c>
      <c r="L2201" s="170">
        <v>2</v>
      </c>
      <c r="M2201" s="402">
        <v>3000</v>
      </c>
      <c r="N2201" s="170"/>
      <c r="O2201" s="170"/>
      <c r="P2201" s="402"/>
    </row>
    <row r="2202" spans="1:16" ht="56.25" x14ac:dyDescent="0.2">
      <c r="A2202" s="406" t="s">
        <v>16951</v>
      </c>
      <c r="B2202" s="406" t="s">
        <v>2595</v>
      </c>
      <c r="C2202" s="170" t="s">
        <v>16950</v>
      </c>
      <c r="D2202" s="405" t="s">
        <v>17333</v>
      </c>
      <c r="E2202" s="404">
        <v>5000</v>
      </c>
      <c r="F2202" s="434" t="s">
        <v>17332</v>
      </c>
      <c r="G2202" s="403" t="s">
        <v>17331</v>
      </c>
      <c r="H2202" s="170" t="s">
        <v>4363</v>
      </c>
      <c r="I2202" s="170" t="s">
        <v>3529</v>
      </c>
      <c r="J2202" s="155" t="s">
        <v>6255</v>
      </c>
      <c r="K2202" s="170">
        <v>1</v>
      </c>
      <c r="L2202" s="170">
        <v>2</v>
      </c>
      <c r="M2202" s="402">
        <v>6833.33</v>
      </c>
      <c r="N2202" s="170"/>
      <c r="O2202" s="170"/>
      <c r="P2202" s="402"/>
    </row>
    <row r="2203" spans="1:16" ht="56.25" x14ac:dyDescent="0.2">
      <c r="A2203" s="406" t="s">
        <v>16951</v>
      </c>
      <c r="B2203" s="406" t="s">
        <v>2595</v>
      </c>
      <c r="C2203" s="170" t="s">
        <v>16950</v>
      </c>
      <c r="D2203" s="405" t="s">
        <v>17045</v>
      </c>
      <c r="E2203" s="404">
        <v>2260</v>
      </c>
      <c r="F2203" s="434" t="s">
        <v>17134</v>
      </c>
      <c r="G2203" s="403" t="s">
        <v>17133</v>
      </c>
      <c r="H2203" s="170" t="s">
        <v>17132</v>
      </c>
      <c r="I2203" s="170" t="s">
        <v>3931</v>
      </c>
      <c r="J2203" s="155"/>
      <c r="K2203" s="170">
        <v>1</v>
      </c>
      <c r="L2203" s="170">
        <v>3</v>
      </c>
      <c r="M2203" s="402">
        <v>6780</v>
      </c>
      <c r="N2203" s="170"/>
      <c r="O2203" s="170"/>
      <c r="P2203" s="402"/>
    </row>
    <row r="2204" spans="1:16" ht="56.25" x14ac:dyDescent="0.2">
      <c r="A2204" s="406" t="s">
        <v>16951</v>
      </c>
      <c r="B2204" s="406" t="s">
        <v>2595</v>
      </c>
      <c r="C2204" s="170" t="s">
        <v>16950</v>
      </c>
      <c r="D2204" s="405" t="s">
        <v>17298</v>
      </c>
      <c r="E2204" s="404">
        <v>3500</v>
      </c>
      <c r="F2204" s="434" t="s">
        <v>17330</v>
      </c>
      <c r="G2204" s="403" t="s">
        <v>17329</v>
      </c>
      <c r="H2204" s="170" t="s">
        <v>3542</v>
      </c>
      <c r="I2204" s="170" t="s">
        <v>3529</v>
      </c>
      <c r="J2204" s="155" t="s">
        <v>4810</v>
      </c>
      <c r="K2204" s="170">
        <v>1</v>
      </c>
      <c r="L2204" s="170">
        <v>7</v>
      </c>
      <c r="M2204" s="402">
        <v>21816.66</v>
      </c>
      <c r="N2204" s="170"/>
      <c r="O2204" s="170"/>
      <c r="P2204" s="402"/>
    </row>
    <row r="2205" spans="1:16" ht="56.25" x14ac:dyDescent="0.2">
      <c r="A2205" s="406" t="s">
        <v>16951</v>
      </c>
      <c r="B2205" s="406" t="s">
        <v>2595</v>
      </c>
      <c r="C2205" s="170" t="s">
        <v>16950</v>
      </c>
      <c r="D2205" s="405" t="s">
        <v>16978</v>
      </c>
      <c r="E2205" s="404">
        <v>1000</v>
      </c>
      <c r="F2205" s="434" t="s">
        <v>16977</v>
      </c>
      <c r="G2205" s="403" t="s">
        <v>16976</v>
      </c>
      <c r="H2205" s="170"/>
      <c r="I2205" s="170" t="s">
        <v>6218</v>
      </c>
      <c r="J2205" s="155"/>
      <c r="K2205" s="170">
        <v>1</v>
      </c>
      <c r="L2205" s="170">
        <v>11</v>
      </c>
      <c r="M2205" s="402">
        <v>11000</v>
      </c>
      <c r="N2205" s="170"/>
      <c r="O2205" s="170"/>
      <c r="P2205" s="402"/>
    </row>
    <row r="2206" spans="1:16" ht="56.25" x14ac:dyDescent="0.2">
      <c r="A2206" s="406" t="s">
        <v>16951</v>
      </c>
      <c r="B2206" s="406" t="s">
        <v>2595</v>
      </c>
      <c r="C2206" s="170" t="s">
        <v>16950</v>
      </c>
      <c r="D2206" s="405" t="s">
        <v>17328</v>
      </c>
      <c r="E2206" s="404">
        <v>240</v>
      </c>
      <c r="F2206" s="434" t="s">
        <v>17327</v>
      </c>
      <c r="G2206" s="403" t="s">
        <v>17326</v>
      </c>
      <c r="H2206" s="170"/>
      <c r="I2206" s="170" t="s">
        <v>6218</v>
      </c>
      <c r="J2206" s="155"/>
      <c r="K2206" s="170">
        <v>1</v>
      </c>
      <c r="L2206" s="170">
        <v>2</v>
      </c>
      <c r="M2206" s="402">
        <v>360</v>
      </c>
      <c r="N2206" s="170"/>
      <c r="O2206" s="170"/>
      <c r="P2206" s="402"/>
    </row>
    <row r="2207" spans="1:16" ht="56.25" x14ac:dyDescent="0.2">
      <c r="A2207" s="406" t="s">
        <v>16951</v>
      </c>
      <c r="B2207" s="406" t="s">
        <v>2595</v>
      </c>
      <c r="C2207" s="170" t="s">
        <v>16950</v>
      </c>
      <c r="D2207" s="405" t="s">
        <v>17325</v>
      </c>
      <c r="E2207" s="404">
        <v>240</v>
      </c>
      <c r="F2207" s="434" t="s">
        <v>17324</v>
      </c>
      <c r="G2207" s="403" t="s">
        <v>17323</v>
      </c>
      <c r="H2207" s="170"/>
      <c r="I2207" s="170" t="s">
        <v>6218</v>
      </c>
      <c r="J2207" s="155"/>
      <c r="K2207" s="170">
        <v>1</v>
      </c>
      <c r="L2207" s="170">
        <v>2</v>
      </c>
      <c r="M2207" s="402">
        <v>360</v>
      </c>
      <c r="N2207" s="170"/>
      <c r="O2207" s="170"/>
      <c r="P2207" s="402"/>
    </row>
    <row r="2208" spans="1:16" ht="56.25" x14ac:dyDescent="0.2">
      <c r="A2208" s="406" t="s">
        <v>16951</v>
      </c>
      <c r="B2208" s="406" t="s">
        <v>2595</v>
      </c>
      <c r="C2208" s="170" t="s">
        <v>16950</v>
      </c>
      <c r="D2208" s="405" t="s">
        <v>17322</v>
      </c>
      <c r="E2208" s="404">
        <v>240</v>
      </c>
      <c r="F2208" s="434" t="s">
        <v>17321</v>
      </c>
      <c r="G2208" s="403" t="s">
        <v>17320</v>
      </c>
      <c r="H2208" s="170"/>
      <c r="I2208" s="170" t="s">
        <v>6218</v>
      </c>
      <c r="J2208" s="155"/>
      <c r="K2208" s="170">
        <v>1</v>
      </c>
      <c r="L2208" s="170">
        <v>2</v>
      </c>
      <c r="M2208" s="402">
        <v>360</v>
      </c>
      <c r="N2208" s="170"/>
      <c r="O2208" s="170"/>
      <c r="P2208" s="402"/>
    </row>
    <row r="2209" spans="1:16" ht="56.25" x14ac:dyDescent="0.2">
      <c r="A2209" s="406" t="s">
        <v>16951</v>
      </c>
      <c r="B2209" s="406" t="s">
        <v>2595</v>
      </c>
      <c r="C2209" s="170" t="s">
        <v>16950</v>
      </c>
      <c r="D2209" s="405" t="s">
        <v>17319</v>
      </c>
      <c r="E2209" s="404">
        <v>240</v>
      </c>
      <c r="F2209" s="434" t="s">
        <v>17318</v>
      </c>
      <c r="G2209" s="403" t="s">
        <v>17317</v>
      </c>
      <c r="H2209" s="170"/>
      <c r="I2209" s="170" t="s">
        <v>6218</v>
      </c>
      <c r="J2209" s="155"/>
      <c r="K2209" s="170">
        <v>1</v>
      </c>
      <c r="L2209" s="170">
        <v>2</v>
      </c>
      <c r="M2209" s="402">
        <v>360</v>
      </c>
      <c r="N2209" s="170"/>
      <c r="O2209" s="170"/>
      <c r="P2209" s="402"/>
    </row>
    <row r="2210" spans="1:16" ht="56.25" x14ac:dyDescent="0.2">
      <c r="A2210" s="406" t="s">
        <v>16951</v>
      </c>
      <c r="B2210" s="406" t="s">
        <v>2595</v>
      </c>
      <c r="C2210" s="170" t="s">
        <v>16950</v>
      </c>
      <c r="D2210" s="405" t="s">
        <v>17316</v>
      </c>
      <c r="E2210" s="404">
        <v>240</v>
      </c>
      <c r="F2210" s="434" t="s">
        <v>17315</v>
      </c>
      <c r="G2210" s="403" t="s">
        <v>17314</v>
      </c>
      <c r="H2210" s="170"/>
      <c r="I2210" s="170" t="s">
        <v>6218</v>
      </c>
      <c r="J2210" s="155"/>
      <c r="K2210" s="170">
        <v>1</v>
      </c>
      <c r="L2210" s="170">
        <v>2</v>
      </c>
      <c r="M2210" s="402">
        <v>360</v>
      </c>
      <c r="N2210" s="170"/>
      <c r="O2210" s="170"/>
      <c r="P2210" s="402"/>
    </row>
    <row r="2211" spans="1:16" ht="56.25" x14ac:dyDescent="0.2">
      <c r="A2211" s="406" t="s">
        <v>16951</v>
      </c>
      <c r="B2211" s="406" t="s">
        <v>2595</v>
      </c>
      <c r="C2211" s="170" t="s">
        <v>16950</v>
      </c>
      <c r="D2211" s="405" t="s">
        <v>17131</v>
      </c>
      <c r="E2211" s="404">
        <v>1000</v>
      </c>
      <c r="F2211" s="434" t="s">
        <v>17130</v>
      </c>
      <c r="G2211" s="403" t="s">
        <v>17129</v>
      </c>
      <c r="H2211" s="170" t="s">
        <v>3549</v>
      </c>
      <c r="I2211" s="170" t="s">
        <v>6874</v>
      </c>
      <c r="J2211" s="155" t="s">
        <v>3549</v>
      </c>
      <c r="K2211" s="170">
        <v>1</v>
      </c>
      <c r="L2211" s="170">
        <v>10</v>
      </c>
      <c r="M2211" s="402">
        <v>10000</v>
      </c>
      <c r="N2211" s="170"/>
      <c r="O2211" s="170"/>
      <c r="P2211" s="402"/>
    </row>
    <row r="2212" spans="1:16" ht="56.25" x14ac:dyDescent="0.2">
      <c r="A2212" s="406" t="s">
        <v>16951</v>
      </c>
      <c r="B2212" s="406" t="s">
        <v>2595</v>
      </c>
      <c r="C2212" s="170" t="s">
        <v>16950</v>
      </c>
      <c r="D2212" s="405" t="s">
        <v>17045</v>
      </c>
      <c r="E2212" s="404">
        <v>2260</v>
      </c>
      <c r="F2212" s="434" t="s">
        <v>17128</v>
      </c>
      <c r="G2212" s="403" t="s">
        <v>17127</v>
      </c>
      <c r="H2212" s="170" t="s">
        <v>17126</v>
      </c>
      <c r="I2212" s="170" t="s">
        <v>6183</v>
      </c>
      <c r="J2212" s="155"/>
      <c r="K2212" s="170">
        <v>1</v>
      </c>
      <c r="L2212" s="170">
        <v>3</v>
      </c>
      <c r="M2212" s="402">
        <v>6780</v>
      </c>
      <c r="N2212" s="170"/>
      <c r="O2212" s="170"/>
      <c r="P2212" s="402"/>
    </row>
    <row r="2213" spans="1:16" ht="56.25" x14ac:dyDescent="0.2">
      <c r="A2213" s="406" t="s">
        <v>16951</v>
      </c>
      <c r="B2213" s="406" t="s">
        <v>2595</v>
      </c>
      <c r="C2213" s="170" t="s">
        <v>16950</v>
      </c>
      <c r="D2213" s="405" t="s">
        <v>17264</v>
      </c>
      <c r="E2213" s="404">
        <v>2500</v>
      </c>
      <c r="F2213" s="434" t="s">
        <v>17263</v>
      </c>
      <c r="G2213" s="403" t="s">
        <v>17262</v>
      </c>
      <c r="H2213" s="170" t="s">
        <v>17261</v>
      </c>
      <c r="I2213" s="170" t="s">
        <v>7508</v>
      </c>
      <c r="J2213" s="155"/>
      <c r="K2213" s="170">
        <v>1</v>
      </c>
      <c r="L2213" s="170">
        <v>11</v>
      </c>
      <c r="M2213" s="402">
        <v>27500</v>
      </c>
      <c r="N2213" s="170"/>
      <c r="O2213" s="170"/>
      <c r="P2213" s="402"/>
    </row>
    <row r="2214" spans="1:16" ht="56.25" x14ac:dyDescent="0.2">
      <c r="A2214" s="406" t="s">
        <v>16951</v>
      </c>
      <c r="B2214" s="406" t="s">
        <v>2595</v>
      </c>
      <c r="C2214" s="170" t="s">
        <v>16950</v>
      </c>
      <c r="D2214" s="405" t="s">
        <v>17045</v>
      </c>
      <c r="E2214" s="404">
        <v>2260</v>
      </c>
      <c r="F2214" s="434" t="s">
        <v>17125</v>
      </c>
      <c r="G2214" s="403" t="s">
        <v>17124</v>
      </c>
      <c r="H2214" s="170" t="s">
        <v>17123</v>
      </c>
      <c r="I2214" s="170" t="s">
        <v>6183</v>
      </c>
      <c r="J2214" s="155"/>
      <c r="K2214" s="170">
        <v>1</v>
      </c>
      <c r="L2214" s="170">
        <v>3</v>
      </c>
      <c r="M2214" s="402">
        <v>6780</v>
      </c>
      <c r="N2214" s="170"/>
      <c r="O2214" s="170"/>
      <c r="P2214" s="402"/>
    </row>
    <row r="2215" spans="1:16" ht="56.25" x14ac:dyDescent="0.2">
      <c r="A2215" s="406" t="s">
        <v>16951</v>
      </c>
      <c r="B2215" s="406" t="s">
        <v>2595</v>
      </c>
      <c r="C2215" s="170" t="s">
        <v>16950</v>
      </c>
      <c r="D2215" s="405" t="s">
        <v>17122</v>
      </c>
      <c r="E2215" s="404">
        <v>1000</v>
      </c>
      <c r="F2215" s="434" t="s">
        <v>17121</v>
      </c>
      <c r="G2215" s="403" t="s">
        <v>17120</v>
      </c>
      <c r="H2215" s="170" t="s">
        <v>17119</v>
      </c>
      <c r="I2215" s="170" t="s">
        <v>6874</v>
      </c>
      <c r="J2215" s="155" t="s">
        <v>3549</v>
      </c>
      <c r="K2215" s="170">
        <v>1</v>
      </c>
      <c r="L2215" s="170">
        <v>10</v>
      </c>
      <c r="M2215" s="402">
        <v>10000</v>
      </c>
      <c r="N2215" s="170"/>
      <c r="O2215" s="170"/>
      <c r="P2215" s="402"/>
    </row>
    <row r="2216" spans="1:16" ht="56.25" x14ac:dyDescent="0.2">
      <c r="A2216" s="406" t="s">
        <v>16951</v>
      </c>
      <c r="B2216" s="406" t="s">
        <v>2595</v>
      </c>
      <c r="C2216" s="170" t="s">
        <v>16950</v>
      </c>
      <c r="D2216" s="405" t="s">
        <v>17260</v>
      </c>
      <c r="E2216" s="404">
        <v>5500</v>
      </c>
      <c r="F2216" s="434" t="s">
        <v>17117</v>
      </c>
      <c r="G2216" s="403" t="s">
        <v>17116</v>
      </c>
      <c r="H2216" s="170" t="s">
        <v>3574</v>
      </c>
      <c r="I2216" s="170" t="s">
        <v>3529</v>
      </c>
      <c r="J2216" s="155" t="s">
        <v>17115</v>
      </c>
      <c r="K2216" s="170">
        <v>1</v>
      </c>
      <c r="L2216" s="170">
        <v>6</v>
      </c>
      <c r="M2216" s="402">
        <v>33000</v>
      </c>
      <c r="N2216" s="170"/>
      <c r="O2216" s="170"/>
      <c r="P2216" s="402"/>
    </row>
    <row r="2217" spans="1:16" ht="56.25" x14ac:dyDescent="0.2">
      <c r="A2217" s="406" t="s">
        <v>16951</v>
      </c>
      <c r="B2217" s="406" t="s">
        <v>2595</v>
      </c>
      <c r="C2217" s="170" t="s">
        <v>16950</v>
      </c>
      <c r="D2217" s="405" t="s">
        <v>17099</v>
      </c>
      <c r="E2217" s="404">
        <v>1000</v>
      </c>
      <c r="F2217" s="434" t="s">
        <v>17114</v>
      </c>
      <c r="G2217" s="403" t="s">
        <v>17113</v>
      </c>
      <c r="H2217" s="170" t="s">
        <v>3549</v>
      </c>
      <c r="I2217" s="170" t="s">
        <v>6874</v>
      </c>
      <c r="J2217" s="155" t="s">
        <v>3549</v>
      </c>
      <c r="K2217" s="170">
        <v>1</v>
      </c>
      <c r="L2217" s="170">
        <v>10</v>
      </c>
      <c r="M2217" s="402">
        <v>10000</v>
      </c>
      <c r="N2217" s="170"/>
      <c r="O2217" s="170"/>
      <c r="P2217" s="402"/>
    </row>
    <row r="2218" spans="1:16" ht="56.25" x14ac:dyDescent="0.2">
      <c r="A2218" s="406" t="s">
        <v>16951</v>
      </c>
      <c r="B2218" s="406" t="s">
        <v>2595</v>
      </c>
      <c r="C2218" s="170" t="s">
        <v>16950</v>
      </c>
      <c r="D2218" s="405" t="s">
        <v>16975</v>
      </c>
      <c r="E2218" s="404">
        <v>1000</v>
      </c>
      <c r="F2218" s="434" t="s">
        <v>16974</v>
      </c>
      <c r="G2218" s="403" t="s">
        <v>16973</v>
      </c>
      <c r="H2218" s="170"/>
      <c r="I2218" s="170" t="s">
        <v>6218</v>
      </c>
      <c r="J2218" s="155"/>
      <c r="K2218" s="170">
        <v>1</v>
      </c>
      <c r="L2218" s="170">
        <v>11</v>
      </c>
      <c r="M2218" s="402">
        <v>11000</v>
      </c>
      <c r="N2218" s="170"/>
      <c r="O2218" s="170"/>
      <c r="P2218" s="402"/>
    </row>
    <row r="2219" spans="1:16" ht="56.25" x14ac:dyDescent="0.2">
      <c r="A2219" s="406" t="s">
        <v>16951</v>
      </c>
      <c r="B2219" s="406" t="s">
        <v>2595</v>
      </c>
      <c r="C2219" s="170" t="s">
        <v>16950</v>
      </c>
      <c r="D2219" s="405" t="s">
        <v>17112</v>
      </c>
      <c r="E2219" s="404">
        <v>1000</v>
      </c>
      <c r="F2219" s="434" t="s">
        <v>17111</v>
      </c>
      <c r="G2219" s="403" t="s">
        <v>17110</v>
      </c>
      <c r="H2219" s="170" t="s">
        <v>4014</v>
      </c>
      <c r="I2219" s="170" t="s">
        <v>17037</v>
      </c>
      <c r="J2219" s="155" t="s">
        <v>6144</v>
      </c>
      <c r="K2219" s="170">
        <v>1</v>
      </c>
      <c r="L2219" s="170">
        <v>10</v>
      </c>
      <c r="M2219" s="402">
        <v>10000</v>
      </c>
      <c r="N2219" s="170"/>
      <c r="O2219" s="170"/>
      <c r="P2219" s="402"/>
    </row>
    <row r="2220" spans="1:16" ht="56.25" x14ac:dyDescent="0.2">
      <c r="A2220" s="406" t="s">
        <v>16951</v>
      </c>
      <c r="B2220" s="406" t="s">
        <v>2595</v>
      </c>
      <c r="C2220" s="170" t="s">
        <v>16950</v>
      </c>
      <c r="D2220" s="405" t="s">
        <v>17045</v>
      </c>
      <c r="E2220" s="404">
        <v>2260</v>
      </c>
      <c r="F2220" s="434" t="s">
        <v>17109</v>
      </c>
      <c r="G2220" s="403" t="s">
        <v>17108</v>
      </c>
      <c r="H2220" s="170" t="s">
        <v>6514</v>
      </c>
      <c r="I2220" s="170" t="s">
        <v>7508</v>
      </c>
      <c r="J2220" s="155"/>
      <c r="K2220" s="170">
        <v>1</v>
      </c>
      <c r="L2220" s="170">
        <v>3</v>
      </c>
      <c r="M2220" s="402">
        <v>6780</v>
      </c>
      <c r="N2220" s="170"/>
      <c r="O2220" s="170"/>
      <c r="P2220" s="402"/>
    </row>
    <row r="2221" spans="1:16" ht="56.25" x14ac:dyDescent="0.2">
      <c r="A2221" s="406" t="s">
        <v>16951</v>
      </c>
      <c r="B2221" s="406" t="s">
        <v>2595</v>
      </c>
      <c r="C2221" s="170" t="s">
        <v>16950</v>
      </c>
      <c r="D2221" s="405" t="s">
        <v>17107</v>
      </c>
      <c r="E2221" s="404">
        <v>1000</v>
      </c>
      <c r="F2221" s="434" t="s">
        <v>17106</v>
      </c>
      <c r="G2221" s="403" t="s">
        <v>17105</v>
      </c>
      <c r="H2221" s="170" t="s">
        <v>3542</v>
      </c>
      <c r="I2221" s="170" t="s">
        <v>6183</v>
      </c>
      <c r="J2221" s="155"/>
      <c r="K2221" s="170">
        <v>1</v>
      </c>
      <c r="L2221" s="170">
        <v>10</v>
      </c>
      <c r="M2221" s="402">
        <v>10000</v>
      </c>
      <c r="N2221" s="170"/>
      <c r="O2221" s="170"/>
      <c r="P2221" s="402"/>
    </row>
    <row r="2222" spans="1:16" ht="56.25" x14ac:dyDescent="0.2">
      <c r="A2222" s="406" t="s">
        <v>16951</v>
      </c>
      <c r="B2222" s="406" t="s">
        <v>2595</v>
      </c>
      <c r="C2222" s="170" t="s">
        <v>16950</v>
      </c>
      <c r="D2222" s="405" t="s">
        <v>17296</v>
      </c>
      <c r="E2222" s="404">
        <v>1500</v>
      </c>
      <c r="F2222" s="434" t="s">
        <v>17258</v>
      </c>
      <c r="G2222" s="403" t="s">
        <v>17257</v>
      </c>
      <c r="H2222" s="170" t="s">
        <v>3542</v>
      </c>
      <c r="I2222" s="170" t="s">
        <v>6183</v>
      </c>
      <c r="J2222" s="155"/>
      <c r="K2222" s="170">
        <v>1</v>
      </c>
      <c r="L2222" s="170">
        <v>2</v>
      </c>
      <c r="M2222" s="402">
        <v>3000</v>
      </c>
      <c r="N2222" s="170"/>
      <c r="O2222" s="170"/>
      <c r="P2222" s="402"/>
    </row>
    <row r="2223" spans="1:16" ht="56.25" x14ac:dyDescent="0.2">
      <c r="A2223" s="406" t="s">
        <v>16951</v>
      </c>
      <c r="B2223" s="406" t="s">
        <v>2595</v>
      </c>
      <c r="C2223" s="170" t="s">
        <v>16950</v>
      </c>
      <c r="D2223" s="405" t="s">
        <v>17313</v>
      </c>
      <c r="E2223" s="404">
        <v>240</v>
      </c>
      <c r="F2223" s="434" t="s">
        <v>17312</v>
      </c>
      <c r="G2223" s="403" t="s">
        <v>17311</v>
      </c>
      <c r="H2223" s="170"/>
      <c r="I2223" s="170" t="s">
        <v>17310</v>
      </c>
      <c r="J2223" s="155"/>
      <c r="K2223" s="170">
        <v>1</v>
      </c>
      <c r="L2223" s="170">
        <v>2</v>
      </c>
      <c r="M2223" s="402">
        <v>360</v>
      </c>
      <c r="N2223" s="170"/>
      <c r="O2223" s="170"/>
      <c r="P2223" s="402"/>
    </row>
    <row r="2224" spans="1:16" ht="56.25" x14ac:dyDescent="0.2">
      <c r="A2224" s="406" t="s">
        <v>16951</v>
      </c>
      <c r="B2224" s="406" t="s">
        <v>2595</v>
      </c>
      <c r="C2224" s="170" t="s">
        <v>16950</v>
      </c>
      <c r="D2224" s="405" t="s">
        <v>17045</v>
      </c>
      <c r="E2224" s="404">
        <v>2260</v>
      </c>
      <c r="F2224" s="434" t="s">
        <v>17104</v>
      </c>
      <c r="G2224" s="403" t="s">
        <v>17103</v>
      </c>
      <c r="H2224" s="170" t="s">
        <v>17102</v>
      </c>
      <c r="I2224" s="170" t="s">
        <v>6183</v>
      </c>
      <c r="J2224" s="155"/>
      <c r="K2224" s="170">
        <v>1</v>
      </c>
      <c r="L2224" s="170">
        <v>3</v>
      </c>
      <c r="M2224" s="402">
        <v>6780</v>
      </c>
      <c r="N2224" s="170"/>
      <c r="O2224" s="170"/>
      <c r="P2224" s="402"/>
    </row>
    <row r="2225" spans="1:16" ht="56.25" x14ac:dyDescent="0.2">
      <c r="A2225" s="406" t="s">
        <v>16951</v>
      </c>
      <c r="B2225" s="406" t="s">
        <v>2595</v>
      </c>
      <c r="C2225" s="170" t="s">
        <v>16950</v>
      </c>
      <c r="D2225" s="405" t="s">
        <v>16972</v>
      </c>
      <c r="E2225" s="404">
        <v>1000</v>
      </c>
      <c r="F2225" s="434" t="s">
        <v>16971</v>
      </c>
      <c r="G2225" s="403" t="s">
        <v>16970</v>
      </c>
      <c r="H2225" s="170"/>
      <c r="I2225" s="170" t="s">
        <v>6218</v>
      </c>
      <c r="J2225" s="155"/>
      <c r="K2225" s="170">
        <v>1</v>
      </c>
      <c r="L2225" s="170">
        <v>11</v>
      </c>
      <c r="M2225" s="402">
        <v>11000</v>
      </c>
      <c r="N2225" s="170"/>
      <c r="O2225" s="170"/>
      <c r="P2225" s="402"/>
    </row>
    <row r="2226" spans="1:16" ht="56.25" x14ac:dyDescent="0.2">
      <c r="A2226" s="406" t="s">
        <v>16951</v>
      </c>
      <c r="B2226" s="406" t="s">
        <v>2595</v>
      </c>
      <c r="C2226" s="170" t="s">
        <v>16950</v>
      </c>
      <c r="D2226" s="405" t="s">
        <v>17054</v>
      </c>
      <c r="E2226" s="404">
        <v>2000</v>
      </c>
      <c r="F2226" s="434" t="s">
        <v>17101</v>
      </c>
      <c r="G2226" s="403" t="s">
        <v>17100</v>
      </c>
      <c r="H2226" s="170" t="s">
        <v>3542</v>
      </c>
      <c r="I2226" s="170" t="s">
        <v>17074</v>
      </c>
      <c r="J2226" s="155"/>
      <c r="K2226" s="170">
        <v>1</v>
      </c>
      <c r="L2226" s="170">
        <v>3</v>
      </c>
      <c r="M2226" s="402">
        <v>6000</v>
      </c>
      <c r="N2226" s="170"/>
      <c r="O2226" s="170"/>
      <c r="P2226" s="402"/>
    </row>
    <row r="2227" spans="1:16" ht="56.25" x14ac:dyDescent="0.2">
      <c r="A2227" s="406" t="s">
        <v>16951</v>
      </c>
      <c r="B2227" s="406" t="s">
        <v>2595</v>
      </c>
      <c r="C2227" s="170" t="s">
        <v>16950</v>
      </c>
      <c r="D2227" s="405" t="s">
        <v>17099</v>
      </c>
      <c r="E2227" s="404">
        <v>1000</v>
      </c>
      <c r="F2227" s="434" t="s">
        <v>17098</v>
      </c>
      <c r="G2227" s="403" t="s">
        <v>17097</v>
      </c>
      <c r="H2227" s="170" t="s">
        <v>3574</v>
      </c>
      <c r="I2227" s="170" t="s">
        <v>6183</v>
      </c>
      <c r="J2227" s="155"/>
      <c r="K2227" s="170">
        <v>1</v>
      </c>
      <c r="L2227" s="170">
        <v>10</v>
      </c>
      <c r="M2227" s="402">
        <v>10000</v>
      </c>
      <c r="N2227" s="170"/>
      <c r="O2227" s="170"/>
      <c r="P2227" s="402"/>
    </row>
    <row r="2228" spans="1:16" ht="56.25" x14ac:dyDescent="0.2">
      <c r="A2228" s="406" t="s">
        <v>16951</v>
      </c>
      <c r="B2228" s="406" t="s">
        <v>2595</v>
      </c>
      <c r="C2228" s="170" t="s">
        <v>16950</v>
      </c>
      <c r="D2228" s="405" t="s">
        <v>17045</v>
      </c>
      <c r="E2228" s="404">
        <v>2260</v>
      </c>
      <c r="F2228" s="434" t="s">
        <v>17096</v>
      </c>
      <c r="G2228" s="403" t="s">
        <v>17095</v>
      </c>
      <c r="H2228" s="170" t="s">
        <v>3549</v>
      </c>
      <c r="I2228" s="170" t="s">
        <v>6874</v>
      </c>
      <c r="J2228" s="155" t="s">
        <v>3549</v>
      </c>
      <c r="K2228" s="170">
        <v>1</v>
      </c>
      <c r="L2228" s="170">
        <v>3</v>
      </c>
      <c r="M2228" s="402">
        <v>6780</v>
      </c>
      <c r="N2228" s="170"/>
      <c r="O2228" s="170"/>
      <c r="P2228" s="402"/>
    </row>
    <row r="2229" spans="1:16" ht="56.25" x14ac:dyDescent="0.2">
      <c r="A2229" s="406" t="s">
        <v>16951</v>
      </c>
      <c r="B2229" s="406" t="s">
        <v>2595</v>
      </c>
      <c r="C2229" s="170" t="s">
        <v>16950</v>
      </c>
      <c r="D2229" s="405" t="s">
        <v>17073</v>
      </c>
      <c r="E2229" s="404">
        <v>1000</v>
      </c>
      <c r="F2229" s="434" t="s">
        <v>17094</v>
      </c>
      <c r="G2229" s="403" t="s">
        <v>17093</v>
      </c>
      <c r="H2229" s="170" t="s">
        <v>3542</v>
      </c>
      <c r="I2229" s="170" t="s">
        <v>6183</v>
      </c>
      <c r="J2229" s="155"/>
      <c r="K2229" s="170">
        <v>1</v>
      </c>
      <c r="L2229" s="170">
        <v>10</v>
      </c>
      <c r="M2229" s="402">
        <v>10000</v>
      </c>
      <c r="N2229" s="170"/>
      <c r="O2229" s="170"/>
      <c r="P2229" s="402"/>
    </row>
    <row r="2230" spans="1:16" ht="56.25" x14ac:dyDescent="0.2">
      <c r="A2230" s="406" t="s">
        <v>16951</v>
      </c>
      <c r="B2230" s="406" t="s">
        <v>2595</v>
      </c>
      <c r="C2230" s="170" t="s">
        <v>16950</v>
      </c>
      <c r="D2230" s="405" t="s">
        <v>17018</v>
      </c>
      <c r="E2230" s="404">
        <v>2000</v>
      </c>
      <c r="F2230" s="434" t="s">
        <v>4169</v>
      </c>
      <c r="G2230" s="403" t="s">
        <v>17089</v>
      </c>
      <c r="H2230" s="170" t="s">
        <v>16827</v>
      </c>
      <c r="I2230" s="170" t="s">
        <v>6183</v>
      </c>
      <c r="J2230" s="155"/>
      <c r="K2230" s="170">
        <v>1</v>
      </c>
      <c r="L2230" s="170">
        <v>11</v>
      </c>
      <c r="M2230" s="402">
        <v>22000</v>
      </c>
      <c r="N2230" s="170"/>
      <c r="O2230" s="170"/>
      <c r="P2230" s="402"/>
    </row>
    <row r="2231" spans="1:16" ht="56.25" x14ac:dyDescent="0.2">
      <c r="A2231" s="406" t="s">
        <v>16951</v>
      </c>
      <c r="B2231" s="406" t="s">
        <v>2595</v>
      </c>
      <c r="C2231" s="170" t="s">
        <v>16950</v>
      </c>
      <c r="D2231" s="405" t="s">
        <v>17088</v>
      </c>
      <c r="E2231" s="404">
        <v>2000</v>
      </c>
      <c r="F2231" s="434" t="s">
        <v>17087</v>
      </c>
      <c r="G2231" s="403" t="s">
        <v>17086</v>
      </c>
      <c r="H2231" s="170" t="s">
        <v>17085</v>
      </c>
      <c r="I2231" s="170" t="s">
        <v>7508</v>
      </c>
      <c r="J2231" s="155"/>
      <c r="K2231" s="170">
        <v>1</v>
      </c>
      <c r="L2231" s="170">
        <v>11</v>
      </c>
      <c r="M2231" s="402">
        <v>22000</v>
      </c>
      <c r="N2231" s="170"/>
      <c r="O2231" s="170"/>
      <c r="P2231" s="402"/>
    </row>
    <row r="2232" spans="1:16" ht="56.25" x14ac:dyDescent="0.2">
      <c r="A2232" s="406" t="s">
        <v>16951</v>
      </c>
      <c r="B2232" s="406" t="s">
        <v>2595</v>
      </c>
      <c r="C2232" s="170" t="s">
        <v>16950</v>
      </c>
      <c r="D2232" s="405" t="s">
        <v>16969</v>
      </c>
      <c r="E2232" s="404">
        <v>1000</v>
      </c>
      <c r="F2232" s="434" t="s">
        <v>16968</v>
      </c>
      <c r="G2232" s="403" t="s">
        <v>16967</v>
      </c>
      <c r="H2232" s="170"/>
      <c r="I2232" s="170" t="s">
        <v>6218</v>
      </c>
      <c r="J2232" s="155"/>
      <c r="K2232" s="170">
        <v>1</v>
      </c>
      <c r="L2232" s="170">
        <v>11</v>
      </c>
      <c r="M2232" s="402">
        <v>11000</v>
      </c>
      <c r="N2232" s="170"/>
      <c r="O2232" s="170"/>
      <c r="P2232" s="402"/>
    </row>
    <row r="2233" spans="1:16" ht="56.25" x14ac:dyDescent="0.2">
      <c r="A2233" s="406" t="s">
        <v>16951</v>
      </c>
      <c r="B2233" s="406" t="s">
        <v>2595</v>
      </c>
      <c r="C2233" s="170" t="s">
        <v>16950</v>
      </c>
      <c r="D2233" s="405" t="s">
        <v>17309</v>
      </c>
      <c r="E2233" s="404">
        <v>3500</v>
      </c>
      <c r="F2233" s="434" t="s">
        <v>17083</v>
      </c>
      <c r="G2233" s="403" t="s">
        <v>17082</v>
      </c>
      <c r="H2233" s="170" t="s">
        <v>17081</v>
      </c>
      <c r="I2233" s="170" t="s">
        <v>3931</v>
      </c>
      <c r="J2233" s="155"/>
      <c r="K2233" s="170">
        <v>1</v>
      </c>
      <c r="L2233" s="170">
        <v>8</v>
      </c>
      <c r="M2233" s="402">
        <v>28000</v>
      </c>
      <c r="N2233" s="170"/>
      <c r="O2233" s="170"/>
      <c r="P2233" s="402"/>
    </row>
    <row r="2234" spans="1:16" ht="56.25" x14ac:dyDescent="0.2">
      <c r="A2234" s="406" t="s">
        <v>16951</v>
      </c>
      <c r="B2234" s="406" t="s">
        <v>2595</v>
      </c>
      <c r="C2234" s="170" t="s">
        <v>16950</v>
      </c>
      <c r="D2234" s="405" t="s">
        <v>17064</v>
      </c>
      <c r="E2234" s="404">
        <v>1000</v>
      </c>
      <c r="F2234" s="434" t="s">
        <v>17080</v>
      </c>
      <c r="G2234" s="403" t="s">
        <v>17079</v>
      </c>
      <c r="H2234" s="170" t="s">
        <v>17078</v>
      </c>
      <c r="I2234" s="170" t="s">
        <v>6279</v>
      </c>
      <c r="J2234" s="155"/>
      <c r="K2234" s="170">
        <v>1</v>
      </c>
      <c r="L2234" s="170">
        <v>10</v>
      </c>
      <c r="M2234" s="402">
        <v>10000</v>
      </c>
      <c r="N2234" s="170"/>
      <c r="O2234" s="170"/>
      <c r="P2234" s="402"/>
    </row>
    <row r="2235" spans="1:16" ht="56.25" x14ac:dyDescent="0.2">
      <c r="A2235" s="406" t="s">
        <v>16951</v>
      </c>
      <c r="B2235" s="406" t="s">
        <v>2595</v>
      </c>
      <c r="C2235" s="170" t="s">
        <v>16950</v>
      </c>
      <c r="D2235" s="405" t="s">
        <v>17224</v>
      </c>
      <c r="E2235" s="404">
        <v>1000</v>
      </c>
      <c r="F2235" s="434" t="s">
        <v>17308</v>
      </c>
      <c r="G2235" s="403" t="s">
        <v>17307</v>
      </c>
      <c r="H2235" s="170" t="s">
        <v>17038</v>
      </c>
      <c r="I2235" s="170" t="s">
        <v>7508</v>
      </c>
      <c r="J2235" s="155" t="s">
        <v>17038</v>
      </c>
      <c r="K2235" s="170">
        <v>1</v>
      </c>
      <c r="L2235" s="170">
        <v>10</v>
      </c>
      <c r="M2235" s="402">
        <v>10000</v>
      </c>
      <c r="N2235" s="170"/>
      <c r="O2235" s="170"/>
      <c r="P2235" s="402"/>
    </row>
    <row r="2236" spans="1:16" ht="56.25" x14ac:dyDescent="0.2">
      <c r="A2236" s="406" t="s">
        <v>16951</v>
      </c>
      <c r="B2236" s="406" t="s">
        <v>2595</v>
      </c>
      <c r="C2236" s="170" t="s">
        <v>16950</v>
      </c>
      <c r="D2236" s="405" t="s">
        <v>16966</v>
      </c>
      <c r="E2236" s="404">
        <v>1000</v>
      </c>
      <c r="F2236" s="434" t="s">
        <v>16965</v>
      </c>
      <c r="G2236" s="403" t="s">
        <v>16964</v>
      </c>
      <c r="H2236" s="170"/>
      <c r="I2236" s="170" t="s">
        <v>6218</v>
      </c>
      <c r="J2236" s="155"/>
      <c r="K2236" s="170">
        <v>1</v>
      </c>
      <c r="L2236" s="170">
        <v>11</v>
      </c>
      <c r="M2236" s="402">
        <v>11000</v>
      </c>
      <c r="N2236" s="170"/>
      <c r="O2236" s="170"/>
      <c r="P2236" s="402"/>
    </row>
    <row r="2237" spans="1:16" ht="56.25" x14ac:dyDescent="0.2">
      <c r="A2237" s="406" t="s">
        <v>16951</v>
      </c>
      <c r="B2237" s="406" t="s">
        <v>2595</v>
      </c>
      <c r="C2237" s="170" t="s">
        <v>16950</v>
      </c>
      <c r="D2237" s="405" t="s">
        <v>17018</v>
      </c>
      <c r="E2237" s="404">
        <v>2000</v>
      </c>
      <c r="F2237" s="434" t="s">
        <v>17076</v>
      </c>
      <c r="G2237" s="403" t="s">
        <v>17075</v>
      </c>
      <c r="H2237" s="170" t="s">
        <v>3595</v>
      </c>
      <c r="I2237" s="170" t="s">
        <v>17074</v>
      </c>
      <c r="J2237" s="155"/>
      <c r="K2237" s="170">
        <v>1</v>
      </c>
      <c r="L2237" s="170">
        <v>11</v>
      </c>
      <c r="M2237" s="402">
        <v>22000</v>
      </c>
      <c r="N2237" s="170"/>
      <c r="O2237" s="170"/>
      <c r="P2237" s="402"/>
    </row>
    <row r="2238" spans="1:16" ht="56.25" x14ac:dyDescent="0.2">
      <c r="A2238" s="406" t="s">
        <v>16951</v>
      </c>
      <c r="B2238" s="406" t="s">
        <v>2595</v>
      </c>
      <c r="C2238" s="170" t="s">
        <v>16950</v>
      </c>
      <c r="D2238" s="405" t="s">
        <v>17306</v>
      </c>
      <c r="E2238" s="404">
        <v>240</v>
      </c>
      <c r="F2238" s="434" t="s">
        <v>17305</v>
      </c>
      <c r="G2238" s="403" t="s">
        <v>17304</v>
      </c>
      <c r="H2238" s="170"/>
      <c r="I2238" s="170" t="s">
        <v>6218</v>
      </c>
      <c r="J2238" s="155"/>
      <c r="K2238" s="170">
        <v>1</v>
      </c>
      <c r="L2238" s="170">
        <v>2</v>
      </c>
      <c r="M2238" s="402">
        <v>360</v>
      </c>
      <c r="N2238" s="170"/>
      <c r="O2238" s="170"/>
      <c r="P2238" s="402"/>
    </row>
    <row r="2239" spans="1:16" ht="56.25" x14ac:dyDescent="0.2">
      <c r="A2239" s="406" t="s">
        <v>16951</v>
      </c>
      <c r="B2239" s="406" t="s">
        <v>2595</v>
      </c>
      <c r="C2239" s="170" t="s">
        <v>16950</v>
      </c>
      <c r="D2239" s="405" t="s">
        <v>17073</v>
      </c>
      <c r="E2239" s="404">
        <v>1000</v>
      </c>
      <c r="F2239" s="434" t="s">
        <v>17072</v>
      </c>
      <c r="G2239" s="403" t="s">
        <v>17071</v>
      </c>
      <c r="H2239" s="170" t="s">
        <v>3542</v>
      </c>
      <c r="I2239" s="170" t="s">
        <v>3529</v>
      </c>
      <c r="J2239" s="155" t="s">
        <v>4810</v>
      </c>
      <c r="K2239" s="170">
        <v>1</v>
      </c>
      <c r="L2239" s="170">
        <v>10</v>
      </c>
      <c r="M2239" s="402">
        <v>10000</v>
      </c>
      <c r="N2239" s="170"/>
      <c r="O2239" s="170"/>
      <c r="P2239" s="402"/>
    </row>
    <row r="2240" spans="1:16" ht="56.25" x14ac:dyDescent="0.2">
      <c r="A2240" s="406" t="s">
        <v>16951</v>
      </c>
      <c r="B2240" s="406" t="s">
        <v>2595</v>
      </c>
      <c r="C2240" s="170" t="s">
        <v>16950</v>
      </c>
      <c r="D2240" s="405" t="s">
        <v>17303</v>
      </c>
      <c r="E2240" s="404">
        <v>3000</v>
      </c>
      <c r="F2240" s="434" t="s">
        <v>17069</v>
      </c>
      <c r="G2240" s="403" t="s">
        <v>17068</v>
      </c>
      <c r="H2240" s="170" t="s">
        <v>3591</v>
      </c>
      <c r="I2240" s="170" t="s">
        <v>6874</v>
      </c>
      <c r="J2240" s="155" t="s">
        <v>3591</v>
      </c>
      <c r="K2240" s="170">
        <v>1</v>
      </c>
      <c r="L2240" s="170">
        <v>10</v>
      </c>
      <c r="M2240" s="402">
        <v>30000</v>
      </c>
      <c r="N2240" s="170"/>
      <c r="O2240" s="170"/>
      <c r="P2240" s="402"/>
    </row>
    <row r="2241" spans="1:16" ht="56.25" x14ac:dyDescent="0.2">
      <c r="A2241" s="406" t="s">
        <v>16951</v>
      </c>
      <c r="B2241" s="406" t="s">
        <v>2595</v>
      </c>
      <c r="C2241" s="170" t="s">
        <v>16950</v>
      </c>
      <c r="D2241" s="405" t="s">
        <v>17045</v>
      </c>
      <c r="E2241" s="404">
        <v>2260</v>
      </c>
      <c r="F2241" s="434" t="s">
        <v>17067</v>
      </c>
      <c r="G2241" s="403" t="s">
        <v>17066</v>
      </c>
      <c r="H2241" s="170" t="s">
        <v>6514</v>
      </c>
      <c r="I2241" s="170" t="s">
        <v>7508</v>
      </c>
      <c r="J2241" s="155"/>
      <c r="K2241" s="170">
        <v>1</v>
      </c>
      <c r="L2241" s="170">
        <v>3</v>
      </c>
      <c r="M2241" s="402">
        <v>6780</v>
      </c>
      <c r="N2241" s="170"/>
      <c r="O2241" s="170"/>
      <c r="P2241" s="402"/>
    </row>
    <row r="2242" spans="1:16" ht="56.25" x14ac:dyDescent="0.2">
      <c r="A2242" s="406" t="s">
        <v>16951</v>
      </c>
      <c r="B2242" s="406" t="s">
        <v>2595</v>
      </c>
      <c r="C2242" s="170" t="s">
        <v>16950</v>
      </c>
      <c r="D2242" s="405" t="s">
        <v>17045</v>
      </c>
      <c r="E2242" s="404">
        <v>2260</v>
      </c>
      <c r="F2242" s="434" t="s">
        <v>3936</v>
      </c>
      <c r="G2242" s="403" t="s">
        <v>17065</v>
      </c>
      <c r="H2242" s="170" t="s">
        <v>7865</v>
      </c>
      <c r="I2242" s="170" t="s">
        <v>3529</v>
      </c>
      <c r="J2242" s="155" t="s">
        <v>6299</v>
      </c>
      <c r="K2242" s="170">
        <v>1</v>
      </c>
      <c r="L2242" s="170">
        <v>3</v>
      </c>
      <c r="M2242" s="402">
        <v>6780</v>
      </c>
      <c r="N2242" s="170"/>
      <c r="O2242" s="170"/>
      <c r="P2242" s="402"/>
    </row>
    <row r="2243" spans="1:16" ht="56.25" x14ac:dyDescent="0.2">
      <c r="A2243" s="406" t="s">
        <v>16951</v>
      </c>
      <c r="B2243" s="406" t="s">
        <v>2595</v>
      </c>
      <c r="C2243" s="170" t="s">
        <v>16950</v>
      </c>
      <c r="D2243" s="405" t="s">
        <v>17064</v>
      </c>
      <c r="E2243" s="404">
        <v>1000</v>
      </c>
      <c r="F2243" s="434" t="s">
        <v>17063</v>
      </c>
      <c r="G2243" s="403" t="s">
        <v>17062</v>
      </c>
      <c r="H2243" s="170" t="s">
        <v>3595</v>
      </c>
      <c r="I2243" s="170" t="s">
        <v>6183</v>
      </c>
      <c r="J2243" s="155"/>
      <c r="K2243" s="170">
        <v>1</v>
      </c>
      <c r="L2243" s="170">
        <v>10</v>
      </c>
      <c r="M2243" s="402">
        <v>10000</v>
      </c>
      <c r="N2243" s="170"/>
      <c r="O2243" s="170"/>
      <c r="P2243" s="402"/>
    </row>
    <row r="2244" spans="1:16" ht="56.25" x14ac:dyDescent="0.2">
      <c r="A2244" s="406" t="s">
        <v>16951</v>
      </c>
      <c r="B2244" s="406" t="s">
        <v>2595</v>
      </c>
      <c r="C2244" s="170" t="s">
        <v>16950</v>
      </c>
      <c r="D2244" s="405" t="s">
        <v>17045</v>
      </c>
      <c r="E2244" s="404">
        <v>2260</v>
      </c>
      <c r="F2244" s="434" t="s">
        <v>17061</v>
      </c>
      <c r="G2244" s="403" t="s">
        <v>17060</v>
      </c>
      <c r="H2244" s="170" t="s">
        <v>3574</v>
      </c>
      <c r="I2244" s="170" t="s">
        <v>6183</v>
      </c>
      <c r="J2244" s="155"/>
      <c r="K2244" s="170">
        <v>1</v>
      </c>
      <c r="L2244" s="170">
        <v>3</v>
      </c>
      <c r="M2244" s="402">
        <v>6780</v>
      </c>
      <c r="N2244" s="170"/>
      <c r="O2244" s="170"/>
      <c r="P2244" s="402"/>
    </row>
    <row r="2245" spans="1:16" ht="56.25" x14ac:dyDescent="0.2">
      <c r="A2245" s="406" t="s">
        <v>16951</v>
      </c>
      <c r="B2245" s="406" t="s">
        <v>2595</v>
      </c>
      <c r="C2245" s="170" t="s">
        <v>16950</v>
      </c>
      <c r="D2245" s="405" t="s">
        <v>17059</v>
      </c>
      <c r="E2245" s="404">
        <v>2500</v>
      </c>
      <c r="F2245" s="434" t="s">
        <v>17058</v>
      </c>
      <c r="G2245" s="403" t="s">
        <v>17057</v>
      </c>
      <c r="H2245" s="170" t="s">
        <v>3542</v>
      </c>
      <c r="I2245" s="170" t="s">
        <v>6183</v>
      </c>
      <c r="J2245" s="155"/>
      <c r="K2245" s="170">
        <v>1</v>
      </c>
      <c r="L2245" s="170">
        <v>11</v>
      </c>
      <c r="M2245" s="402">
        <v>27500</v>
      </c>
      <c r="N2245" s="170"/>
      <c r="O2245" s="170"/>
      <c r="P2245" s="402"/>
    </row>
    <row r="2246" spans="1:16" ht="56.25" x14ac:dyDescent="0.2">
      <c r="A2246" s="406" t="s">
        <v>16951</v>
      </c>
      <c r="B2246" s="406" t="s">
        <v>2595</v>
      </c>
      <c r="C2246" s="170" t="s">
        <v>16950</v>
      </c>
      <c r="D2246" s="405" t="s">
        <v>17018</v>
      </c>
      <c r="E2246" s="404">
        <v>2000</v>
      </c>
      <c r="F2246" s="434" t="s">
        <v>17056</v>
      </c>
      <c r="G2246" s="403" t="s">
        <v>17055</v>
      </c>
      <c r="H2246" s="170" t="s">
        <v>6279</v>
      </c>
      <c r="I2246" s="170" t="s">
        <v>4526</v>
      </c>
      <c r="J2246" s="155" t="s">
        <v>6279</v>
      </c>
      <c r="K2246" s="170">
        <v>1</v>
      </c>
      <c r="L2246" s="170">
        <v>11</v>
      </c>
      <c r="M2246" s="402">
        <v>22000</v>
      </c>
      <c r="N2246" s="170"/>
      <c r="O2246" s="170"/>
      <c r="P2246" s="402"/>
    </row>
    <row r="2247" spans="1:16" ht="56.25" x14ac:dyDescent="0.2">
      <c r="A2247" s="406" t="s">
        <v>16951</v>
      </c>
      <c r="B2247" s="406" t="s">
        <v>2595</v>
      </c>
      <c r="C2247" s="170" t="s">
        <v>16950</v>
      </c>
      <c r="D2247" s="405" t="s">
        <v>17054</v>
      </c>
      <c r="E2247" s="404">
        <v>2000</v>
      </c>
      <c r="F2247" s="434" t="s">
        <v>17053</v>
      </c>
      <c r="G2247" s="403" t="s">
        <v>17052</v>
      </c>
      <c r="H2247" s="170" t="s">
        <v>17051</v>
      </c>
      <c r="I2247" s="170" t="s">
        <v>17012</v>
      </c>
      <c r="J2247" s="155"/>
      <c r="K2247" s="170">
        <v>1</v>
      </c>
      <c r="L2247" s="170">
        <v>3</v>
      </c>
      <c r="M2247" s="402">
        <v>6000</v>
      </c>
      <c r="N2247" s="170"/>
      <c r="O2247" s="170"/>
      <c r="P2247" s="402"/>
    </row>
    <row r="2248" spans="1:16" ht="56.25" x14ac:dyDescent="0.2">
      <c r="A2248" s="406" t="s">
        <v>16951</v>
      </c>
      <c r="B2248" s="406" t="s">
        <v>2595</v>
      </c>
      <c r="C2248" s="170" t="s">
        <v>16950</v>
      </c>
      <c r="D2248" s="405" t="s">
        <v>17045</v>
      </c>
      <c r="E2248" s="404">
        <v>2260</v>
      </c>
      <c r="F2248" s="434" t="s">
        <v>3840</v>
      </c>
      <c r="G2248" s="403" t="s">
        <v>17050</v>
      </c>
      <c r="H2248" s="170" t="s">
        <v>17049</v>
      </c>
      <c r="I2248" s="170" t="s">
        <v>17048</v>
      </c>
      <c r="J2248" s="155"/>
      <c r="K2248" s="170">
        <v>1</v>
      </c>
      <c r="L2248" s="170">
        <v>3</v>
      </c>
      <c r="M2248" s="402">
        <v>6780</v>
      </c>
      <c r="N2248" s="170"/>
      <c r="O2248" s="170"/>
      <c r="P2248" s="402"/>
    </row>
    <row r="2249" spans="1:16" ht="56.25" x14ac:dyDescent="0.2">
      <c r="A2249" s="406" t="s">
        <v>16951</v>
      </c>
      <c r="B2249" s="406" t="s">
        <v>2595</v>
      </c>
      <c r="C2249" s="170" t="s">
        <v>16950</v>
      </c>
      <c r="D2249" s="405" t="s">
        <v>17298</v>
      </c>
      <c r="E2249" s="404">
        <v>3500</v>
      </c>
      <c r="F2249" s="434" t="s">
        <v>17047</v>
      </c>
      <c r="G2249" s="403" t="s">
        <v>17046</v>
      </c>
      <c r="H2249" s="170" t="s">
        <v>3542</v>
      </c>
      <c r="I2249" s="170" t="s">
        <v>3529</v>
      </c>
      <c r="J2249" s="155" t="s">
        <v>4810</v>
      </c>
      <c r="K2249" s="170">
        <v>1</v>
      </c>
      <c r="L2249" s="170">
        <v>1</v>
      </c>
      <c r="M2249" s="402">
        <v>1750</v>
      </c>
      <c r="N2249" s="170"/>
      <c r="O2249" s="170"/>
      <c r="P2249" s="402"/>
    </row>
    <row r="2250" spans="1:16" ht="56.25" x14ac:dyDescent="0.2">
      <c r="A2250" s="406" t="s">
        <v>16951</v>
      </c>
      <c r="B2250" s="406" t="s">
        <v>2595</v>
      </c>
      <c r="C2250" s="170" t="s">
        <v>16950</v>
      </c>
      <c r="D2250" s="405" t="s">
        <v>16963</v>
      </c>
      <c r="E2250" s="404">
        <v>1000</v>
      </c>
      <c r="F2250" s="434" t="s">
        <v>16962</v>
      </c>
      <c r="G2250" s="403" t="s">
        <v>16961</v>
      </c>
      <c r="H2250" s="170"/>
      <c r="I2250" s="170" t="s">
        <v>6218</v>
      </c>
      <c r="J2250" s="155"/>
      <c r="K2250" s="170">
        <v>1</v>
      </c>
      <c r="L2250" s="170">
        <v>11</v>
      </c>
      <c r="M2250" s="402">
        <v>11000</v>
      </c>
      <c r="N2250" s="170"/>
      <c r="O2250" s="170"/>
      <c r="P2250" s="402"/>
    </row>
    <row r="2251" spans="1:16" ht="56.25" x14ac:dyDescent="0.2">
      <c r="A2251" s="406" t="s">
        <v>16951</v>
      </c>
      <c r="B2251" s="406" t="s">
        <v>2595</v>
      </c>
      <c r="C2251" s="170" t="s">
        <v>16950</v>
      </c>
      <c r="D2251" s="405" t="s">
        <v>16960</v>
      </c>
      <c r="E2251" s="404">
        <v>1000</v>
      </c>
      <c r="F2251" s="434" t="s">
        <v>16959</v>
      </c>
      <c r="G2251" s="403" t="s">
        <v>16958</v>
      </c>
      <c r="H2251" s="170"/>
      <c r="I2251" s="170" t="s">
        <v>6218</v>
      </c>
      <c r="J2251" s="155"/>
      <c r="K2251" s="170">
        <v>1</v>
      </c>
      <c r="L2251" s="170">
        <v>11</v>
      </c>
      <c r="M2251" s="402">
        <v>11000</v>
      </c>
      <c r="N2251" s="170"/>
      <c r="O2251" s="170"/>
      <c r="P2251" s="402"/>
    </row>
    <row r="2252" spans="1:16" ht="56.25" x14ac:dyDescent="0.2">
      <c r="A2252" s="406" t="s">
        <v>16951</v>
      </c>
      <c r="B2252" s="406" t="s">
        <v>2595</v>
      </c>
      <c r="C2252" s="170" t="s">
        <v>16950</v>
      </c>
      <c r="D2252" s="405" t="s">
        <v>17045</v>
      </c>
      <c r="E2252" s="404">
        <v>2260</v>
      </c>
      <c r="F2252" s="434" t="s">
        <v>17044</v>
      </c>
      <c r="G2252" s="403" t="s">
        <v>17043</v>
      </c>
      <c r="H2252" s="170" t="s">
        <v>17042</v>
      </c>
      <c r="I2252" s="170" t="s">
        <v>3931</v>
      </c>
      <c r="J2252" s="155"/>
      <c r="K2252" s="170">
        <v>1</v>
      </c>
      <c r="L2252" s="170">
        <v>3</v>
      </c>
      <c r="M2252" s="402">
        <v>6780</v>
      </c>
      <c r="N2252" s="170"/>
      <c r="O2252" s="170"/>
      <c r="P2252" s="402"/>
    </row>
    <row r="2253" spans="1:16" ht="56.25" x14ac:dyDescent="0.2">
      <c r="A2253" s="406" t="s">
        <v>16951</v>
      </c>
      <c r="B2253" s="406" t="s">
        <v>2595</v>
      </c>
      <c r="C2253" s="170" t="s">
        <v>16950</v>
      </c>
      <c r="D2253" s="405" t="s">
        <v>17041</v>
      </c>
      <c r="E2253" s="404">
        <v>1000</v>
      </c>
      <c r="F2253" s="434" t="s">
        <v>17040</v>
      </c>
      <c r="G2253" s="403" t="s">
        <v>17039</v>
      </c>
      <c r="H2253" s="170" t="s">
        <v>17038</v>
      </c>
      <c r="I2253" s="170" t="s">
        <v>17037</v>
      </c>
      <c r="J2253" s="155"/>
      <c r="K2253" s="170">
        <v>1</v>
      </c>
      <c r="L2253" s="170">
        <v>10</v>
      </c>
      <c r="M2253" s="402">
        <v>10000</v>
      </c>
      <c r="N2253" s="170"/>
      <c r="O2253" s="170"/>
      <c r="P2253" s="402"/>
    </row>
    <row r="2254" spans="1:16" ht="56.25" x14ac:dyDescent="0.2">
      <c r="A2254" s="406" t="s">
        <v>16951</v>
      </c>
      <c r="B2254" s="406" t="s">
        <v>2595</v>
      </c>
      <c r="C2254" s="170" t="s">
        <v>16950</v>
      </c>
      <c r="D2254" s="405" t="s">
        <v>17302</v>
      </c>
      <c r="E2254" s="404">
        <v>2000</v>
      </c>
      <c r="F2254" s="434" t="s">
        <v>17301</v>
      </c>
      <c r="G2254" s="403" t="s">
        <v>17300</v>
      </c>
      <c r="H2254" s="170" t="s">
        <v>17038</v>
      </c>
      <c r="I2254" s="170" t="s">
        <v>3931</v>
      </c>
      <c r="J2254" s="155"/>
      <c r="K2254" s="170">
        <v>1</v>
      </c>
      <c r="L2254" s="170">
        <v>2</v>
      </c>
      <c r="M2254" s="402">
        <v>3000</v>
      </c>
      <c r="N2254" s="170"/>
      <c r="O2254" s="170"/>
      <c r="P2254" s="402"/>
    </row>
    <row r="2255" spans="1:16" ht="56.25" x14ac:dyDescent="0.2">
      <c r="A2255" s="406" t="s">
        <v>16951</v>
      </c>
      <c r="B2255" s="406" t="s">
        <v>2595</v>
      </c>
      <c r="C2255" s="170" t="s">
        <v>16950</v>
      </c>
      <c r="D2255" s="405" t="s">
        <v>17032</v>
      </c>
      <c r="E2255" s="404">
        <v>1000</v>
      </c>
      <c r="F2255" s="434" t="s">
        <v>17031</v>
      </c>
      <c r="G2255" s="403" t="s">
        <v>17030</v>
      </c>
      <c r="H2255" s="170" t="s">
        <v>4014</v>
      </c>
      <c r="I2255" s="170" t="s">
        <v>6279</v>
      </c>
      <c r="J2255" s="155"/>
      <c r="K2255" s="170">
        <v>1</v>
      </c>
      <c r="L2255" s="170">
        <v>10</v>
      </c>
      <c r="M2255" s="402">
        <v>10000</v>
      </c>
      <c r="N2255" s="170"/>
      <c r="O2255" s="170"/>
      <c r="P2255" s="402"/>
    </row>
    <row r="2256" spans="1:16" ht="56.25" x14ac:dyDescent="0.2">
      <c r="A2256" s="406" t="s">
        <v>16951</v>
      </c>
      <c r="B2256" s="406" t="s">
        <v>2595</v>
      </c>
      <c r="C2256" s="170" t="s">
        <v>16950</v>
      </c>
      <c r="D2256" s="405" t="s">
        <v>17299</v>
      </c>
      <c r="E2256" s="404">
        <v>5740</v>
      </c>
      <c r="F2256" s="434" t="s">
        <v>17028</v>
      </c>
      <c r="G2256" s="403" t="s">
        <v>17027</v>
      </c>
      <c r="H2256" s="170" t="s">
        <v>17026</v>
      </c>
      <c r="I2256" s="170" t="s">
        <v>17025</v>
      </c>
      <c r="J2256" s="155"/>
      <c r="K2256" s="170">
        <v>1</v>
      </c>
      <c r="L2256" s="170">
        <v>5</v>
      </c>
      <c r="M2256" s="402">
        <v>28700</v>
      </c>
      <c r="N2256" s="170"/>
      <c r="O2256" s="170"/>
      <c r="P2256" s="402"/>
    </row>
    <row r="2257" spans="1:16" ht="56.25" x14ac:dyDescent="0.2">
      <c r="A2257" s="406" t="s">
        <v>16951</v>
      </c>
      <c r="B2257" s="406" t="s">
        <v>2595</v>
      </c>
      <c r="C2257" s="170" t="s">
        <v>16950</v>
      </c>
      <c r="D2257" s="405" t="s">
        <v>17298</v>
      </c>
      <c r="E2257" s="404">
        <v>3500</v>
      </c>
      <c r="F2257" s="434" t="s">
        <v>17023</v>
      </c>
      <c r="G2257" s="403" t="s">
        <v>17022</v>
      </c>
      <c r="H2257" s="170" t="s">
        <v>3542</v>
      </c>
      <c r="I2257" s="170" t="s">
        <v>3529</v>
      </c>
      <c r="J2257" s="155" t="s">
        <v>4810</v>
      </c>
      <c r="K2257" s="170">
        <v>1</v>
      </c>
      <c r="L2257" s="170">
        <v>8</v>
      </c>
      <c r="M2257" s="402">
        <v>28000</v>
      </c>
      <c r="N2257" s="170"/>
      <c r="O2257" s="170"/>
      <c r="P2257" s="402"/>
    </row>
    <row r="2258" spans="1:16" ht="56.25" x14ac:dyDescent="0.2">
      <c r="A2258" s="406" t="s">
        <v>16951</v>
      </c>
      <c r="B2258" s="406" t="s">
        <v>2595</v>
      </c>
      <c r="C2258" s="170" t="s">
        <v>16950</v>
      </c>
      <c r="D2258" s="405" t="s">
        <v>16957</v>
      </c>
      <c r="E2258" s="404">
        <v>1000</v>
      </c>
      <c r="F2258" s="434" t="s">
        <v>16956</v>
      </c>
      <c r="G2258" s="403" t="s">
        <v>16955</v>
      </c>
      <c r="H2258" s="170"/>
      <c r="I2258" s="170" t="s">
        <v>6218</v>
      </c>
      <c r="J2258" s="155"/>
      <c r="K2258" s="170">
        <v>1</v>
      </c>
      <c r="L2258" s="170">
        <v>11</v>
      </c>
      <c r="M2258" s="402">
        <v>10133.33</v>
      </c>
      <c r="N2258" s="170"/>
      <c r="O2258" s="170"/>
      <c r="P2258" s="402"/>
    </row>
    <row r="2259" spans="1:16" ht="56.25" x14ac:dyDescent="0.2">
      <c r="A2259" s="406" t="s">
        <v>16951</v>
      </c>
      <c r="B2259" s="406" t="s">
        <v>2595</v>
      </c>
      <c r="C2259" s="170" t="s">
        <v>16950</v>
      </c>
      <c r="D2259" s="405" t="s">
        <v>17021</v>
      </c>
      <c r="E2259" s="404">
        <v>2000</v>
      </c>
      <c r="F2259" s="434" t="s">
        <v>17020</v>
      </c>
      <c r="G2259" s="403" t="s">
        <v>17019</v>
      </c>
      <c r="H2259" s="170" t="s">
        <v>4014</v>
      </c>
      <c r="I2259" s="170" t="s">
        <v>7508</v>
      </c>
      <c r="J2259" s="155" t="s">
        <v>6144</v>
      </c>
      <c r="K2259" s="170">
        <v>1</v>
      </c>
      <c r="L2259" s="170">
        <v>11</v>
      </c>
      <c r="M2259" s="402">
        <v>22000</v>
      </c>
      <c r="N2259" s="170"/>
      <c r="O2259" s="170"/>
      <c r="P2259" s="402"/>
    </row>
    <row r="2260" spans="1:16" ht="56.25" x14ac:dyDescent="0.2">
      <c r="A2260" s="406" t="s">
        <v>16951</v>
      </c>
      <c r="B2260" s="406" t="s">
        <v>2595</v>
      </c>
      <c r="C2260" s="170" t="s">
        <v>16950</v>
      </c>
      <c r="D2260" s="405" t="s">
        <v>17045</v>
      </c>
      <c r="E2260" s="404">
        <v>2260</v>
      </c>
      <c r="F2260" s="434" t="s">
        <v>17295</v>
      </c>
      <c r="G2260" s="403" t="s">
        <v>17294</v>
      </c>
      <c r="H2260" s="170" t="s">
        <v>3574</v>
      </c>
      <c r="I2260" s="170" t="s">
        <v>6279</v>
      </c>
      <c r="J2260" s="155"/>
      <c r="K2260" s="170">
        <v>1</v>
      </c>
      <c r="L2260" s="170">
        <v>3</v>
      </c>
      <c r="M2260" s="402">
        <v>6780</v>
      </c>
      <c r="N2260" s="170"/>
      <c r="O2260" s="170"/>
      <c r="P2260" s="402"/>
    </row>
    <row r="2261" spans="1:16" ht="56.25" x14ac:dyDescent="0.2">
      <c r="A2261" s="406" t="s">
        <v>16951</v>
      </c>
      <c r="B2261" s="406" t="s">
        <v>2595</v>
      </c>
      <c r="C2261" s="170" t="s">
        <v>16950</v>
      </c>
      <c r="D2261" s="405" t="s">
        <v>17018</v>
      </c>
      <c r="E2261" s="404">
        <v>2000</v>
      </c>
      <c r="F2261" s="434" t="s">
        <v>17017</v>
      </c>
      <c r="G2261" s="403" t="s">
        <v>17016</v>
      </c>
      <c r="H2261" s="170" t="s">
        <v>17015</v>
      </c>
      <c r="I2261" s="170" t="s">
        <v>3529</v>
      </c>
      <c r="J2261" s="155" t="s">
        <v>16305</v>
      </c>
      <c r="K2261" s="170">
        <v>1</v>
      </c>
      <c r="L2261" s="170">
        <v>11</v>
      </c>
      <c r="M2261" s="402">
        <v>22000</v>
      </c>
      <c r="N2261" s="170"/>
      <c r="O2261" s="170"/>
      <c r="P2261" s="402"/>
    </row>
    <row r="2262" spans="1:16" ht="56.25" x14ac:dyDescent="0.2">
      <c r="A2262" s="406" t="s">
        <v>16951</v>
      </c>
      <c r="B2262" s="406" t="s">
        <v>2595</v>
      </c>
      <c r="C2262" s="170" t="s">
        <v>16950</v>
      </c>
      <c r="D2262" s="405" t="s">
        <v>17006</v>
      </c>
      <c r="E2262" s="404">
        <v>6000</v>
      </c>
      <c r="F2262" s="434" t="s">
        <v>16953</v>
      </c>
      <c r="G2262" s="403" t="s">
        <v>16952</v>
      </c>
      <c r="H2262" s="170" t="s">
        <v>4270</v>
      </c>
      <c r="I2262" s="170" t="s">
        <v>3529</v>
      </c>
      <c r="J2262" s="155" t="s">
        <v>6353</v>
      </c>
      <c r="K2262" s="170">
        <v>1</v>
      </c>
      <c r="L2262" s="170">
        <v>4</v>
      </c>
      <c r="M2262" s="402">
        <v>24000</v>
      </c>
      <c r="N2262" s="170"/>
      <c r="O2262" s="170"/>
      <c r="P2262" s="402"/>
    </row>
    <row r="2263" spans="1:16" ht="56.25" x14ac:dyDescent="0.2">
      <c r="A2263" s="406" t="s">
        <v>16951</v>
      </c>
      <c r="B2263" s="406" t="s">
        <v>2595</v>
      </c>
      <c r="C2263" s="170" t="s">
        <v>16950</v>
      </c>
      <c r="D2263" s="405" t="s">
        <v>17297</v>
      </c>
      <c r="E2263" s="404">
        <v>1500</v>
      </c>
      <c r="F2263" s="434" t="s">
        <v>17283</v>
      </c>
      <c r="G2263" s="403" t="s">
        <v>17282</v>
      </c>
      <c r="H2263" s="170" t="s">
        <v>7865</v>
      </c>
      <c r="I2263" s="170" t="s">
        <v>6183</v>
      </c>
      <c r="J2263" s="155"/>
      <c r="K2263" s="170">
        <v>1</v>
      </c>
      <c r="L2263" s="170">
        <v>3</v>
      </c>
      <c r="M2263" s="402">
        <v>4500</v>
      </c>
      <c r="N2263" s="170"/>
      <c r="O2263" s="170"/>
      <c r="P2263" s="402"/>
    </row>
    <row r="2264" spans="1:16" ht="56.25" x14ac:dyDescent="0.2">
      <c r="A2264" s="406" t="s">
        <v>16951</v>
      </c>
      <c r="B2264" s="406" t="s">
        <v>2595</v>
      </c>
      <c r="C2264" s="170" t="s">
        <v>16950</v>
      </c>
      <c r="D2264" s="405" t="s">
        <v>17045</v>
      </c>
      <c r="E2264" s="404">
        <v>2260</v>
      </c>
      <c r="F2264" s="434" t="s">
        <v>17160</v>
      </c>
      <c r="G2264" s="403" t="s">
        <v>17159</v>
      </c>
      <c r="H2264" s="170" t="s">
        <v>3979</v>
      </c>
      <c r="I2264" s="170" t="s">
        <v>17012</v>
      </c>
      <c r="J2264" s="155"/>
      <c r="K2264" s="170">
        <v>1</v>
      </c>
      <c r="L2264" s="170">
        <v>3</v>
      </c>
      <c r="M2264" s="402">
        <v>6780</v>
      </c>
      <c r="N2264" s="170"/>
      <c r="O2264" s="170"/>
      <c r="P2264" s="402"/>
    </row>
    <row r="2265" spans="1:16" ht="56.25" x14ac:dyDescent="0.2">
      <c r="A2265" s="406" t="s">
        <v>16951</v>
      </c>
      <c r="B2265" s="406" t="s">
        <v>2595</v>
      </c>
      <c r="C2265" s="170" t="s">
        <v>16950</v>
      </c>
      <c r="D2265" s="405" t="s">
        <v>17045</v>
      </c>
      <c r="E2265" s="404">
        <v>2260</v>
      </c>
      <c r="F2265" s="434" t="s">
        <v>4859</v>
      </c>
      <c r="G2265" s="403" t="s">
        <v>17151</v>
      </c>
      <c r="H2265" s="170" t="s">
        <v>17038</v>
      </c>
      <c r="I2265" s="170" t="s">
        <v>17037</v>
      </c>
      <c r="J2265" s="155"/>
      <c r="K2265" s="170">
        <v>1</v>
      </c>
      <c r="L2265" s="170">
        <v>3</v>
      </c>
      <c r="M2265" s="402">
        <v>6780</v>
      </c>
      <c r="N2265" s="170"/>
      <c r="O2265" s="170"/>
      <c r="P2265" s="402"/>
    </row>
    <row r="2266" spans="1:16" ht="56.25" x14ac:dyDescent="0.2">
      <c r="A2266" s="406" t="s">
        <v>16951</v>
      </c>
      <c r="B2266" s="406" t="s">
        <v>2595</v>
      </c>
      <c r="C2266" s="170" t="s">
        <v>16950</v>
      </c>
      <c r="D2266" s="405" t="s">
        <v>17045</v>
      </c>
      <c r="E2266" s="404">
        <v>2260</v>
      </c>
      <c r="F2266" s="434" t="s">
        <v>4103</v>
      </c>
      <c r="G2266" s="403" t="s">
        <v>17077</v>
      </c>
      <c r="H2266" s="170" t="s">
        <v>17038</v>
      </c>
      <c r="I2266" s="170" t="s">
        <v>6279</v>
      </c>
      <c r="J2266" s="155"/>
      <c r="K2266" s="170">
        <v>1</v>
      </c>
      <c r="L2266" s="170">
        <v>3</v>
      </c>
      <c r="M2266" s="402">
        <v>6780</v>
      </c>
      <c r="N2266" s="170"/>
      <c r="O2266" s="170"/>
      <c r="P2266" s="402"/>
    </row>
    <row r="2267" spans="1:16" ht="56.25" x14ac:dyDescent="0.2">
      <c r="A2267" s="406" t="s">
        <v>16951</v>
      </c>
      <c r="B2267" s="406" t="s">
        <v>2595</v>
      </c>
      <c r="C2267" s="170" t="s">
        <v>16950</v>
      </c>
      <c r="D2267" s="405" t="s">
        <v>17274</v>
      </c>
      <c r="E2267" s="404">
        <v>1000</v>
      </c>
      <c r="F2267" s="434" t="s">
        <v>17281</v>
      </c>
      <c r="G2267" s="403" t="s">
        <v>17280</v>
      </c>
      <c r="H2267" s="170" t="s">
        <v>17178</v>
      </c>
      <c r="I2267" s="170" t="s">
        <v>17012</v>
      </c>
      <c r="J2267" s="155"/>
      <c r="K2267" s="170">
        <v>1</v>
      </c>
      <c r="L2267" s="170">
        <v>4</v>
      </c>
      <c r="M2267" s="402">
        <v>3233.33</v>
      </c>
      <c r="N2267" s="170"/>
      <c r="O2267" s="170"/>
      <c r="P2267" s="402"/>
    </row>
    <row r="2268" spans="1:16" ht="56.25" x14ac:dyDescent="0.2">
      <c r="A2268" s="406" t="s">
        <v>16951</v>
      </c>
      <c r="B2268" s="406" t="s">
        <v>2595</v>
      </c>
      <c r="C2268" s="170" t="s">
        <v>16950</v>
      </c>
      <c r="D2268" s="405" t="s">
        <v>17045</v>
      </c>
      <c r="E2268" s="404">
        <v>2260</v>
      </c>
      <c r="F2268" s="434" t="s">
        <v>17145</v>
      </c>
      <c r="G2268" s="403" t="s">
        <v>17144</v>
      </c>
      <c r="H2268" s="170" t="s">
        <v>17143</v>
      </c>
      <c r="I2268" s="170" t="s">
        <v>6183</v>
      </c>
      <c r="J2268" s="155"/>
      <c r="K2268" s="170">
        <v>1</v>
      </c>
      <c r="L2268" s="170">
        <v>3</v>
      </c>
      <c r="M2268" s="402">
        <v>6780</v>
      </c>
      <c r="N2268" s="170"/>
      <c r="O2268" s="170"/>
      <c r="P2268" s="402"/>
    </row>
    <row r="2269" spans="1:16" ht="56.25" x14ac:dyDescent="0.2">
      <c r="A2269" s="406" t="s">
        <v>16951</v>
      </c>
      <c r="B2269" s="406" t="s">
        <v>2595</v>
      </c>
      <c r="C2269" s="170" t="s">
        <v>16950</v>
      </c>
      <c r="D2269" s="405" t="s">
        <v>17269</v>
      </c>
      <c r="E2269" s="404">
        <v>1000</v>
      </c>
      <c r="F2269" s="434" t="s">
        <v>17268</v>
      </c>
      <c r="G2269" s="403" t="s">
        <v>17267</v>
      </c>
      <c r="H2269" s="170" t="s">
        <v>17038</v>
      </c>
      <c r="I2269" s="170" t="s">
        <v>7508</v>
      </c>
      <c r="J2269" s="155" t="s">
        <v>17038</v>
      </c>
      <c r="K2269" s="170">
        <v>1</v>
      </c>
      <c r="L2269" s="170">
        <v>10</v>
      </c>
      <c r="M2269" s="402">
        <v>9300</v>
      </c>
      <c r="N2269" s="170"/>
      <c r="O2269" s="170"/>
      <c r="P2269" s="402"/>
    </row>
    <row r="2270" spans="1:16" ht="56.25" x14ac:dyDescent="0.2">
      <c r="A2270" s="406" t="s">
        <v>16951</v>
      </c>
      <c r="B2270" s="406" t="s">
        <v>2595</v>
      </c>
      <c r="C2270" s="170" t="s">
        <v>16950</v>
      </c>
      <c r="D2270" s="405" t="s">
        <v>17256</v>
      </c>
      <c r="E2270" s="404">
        <v>1500</v>
      </c>
      <c r="F2270" s="434" t="s">
        <v>17091</v>
      </c>
      <c r="G2270" s="403" t="s">
        <v>17090</v>
      </c>
      <c r="H2270" s="170" t="s">
        <v>4270</v>
      </c>
      <c r="I2270" s="170" t="s">
        <v>6183</v>
      </c>
      <c r="J2270" s="155"/>
      <c r="K2270" s="170">
        <v>1</v>
      </c>
      <c r="L2270" s="170">
        <v>11</v>
      </c>
      <c r="M2270" s="402">
        <v>15300</v>
      </c>
      <c r="N2270" s="170"/>
      <c r="O2270" s="170"/>
      <c r="P2270" s="402"/>
    </row>
    <row r="2271" spans="1:16" ht="56.25" x14ac:dyDescent="0.2">
      <c r="A2271" s="406" t="s">
        <v>16951</v>
      </c>
      <c r="B2271" s="406" t="s">
        <v>2595</v>
      </c>
      <c r="C2271" s="170" t="s">
        <v>16950</v>
      </c>
      <c r="D2271" s="405" t="s">
        <v>17296</v>
      </c>
      <c r="E2271" s="404">
        <v>1500</v>
      </c>
      <c r="F2271" s="434" t="s">
        <v>17258</v>
      </c>
      <c r="G2271" s="403" t="s">
        <v>17257</v>
      </c>
      <c r="H2271" s="170" t="s">
        <v>3542</v>
      </c>
      <c r="I2271" s="170" t="s">
        <v>6183</v>
      </c>
      <c r="J2271" s="155"/>
      <c r="K2271" s="170">
        <v>1</v>
      </c>
      <c r="L2271" s="170">
        <v>3</v>
      </c>
      <c r="M2271" s="402">
        <v>4500</v>
      </c>
      <c r="N2271" s="170"/>
      <c r="O2271" s="170"/>
      <c r="P2271" s="402"/>
    </row>
    <row r="2272" spans="1:16" ht="56.25" x14ac:dyDescent="0.2">
      <c r="A2272" s="406" t="s">
        <v>16951</v>
      </c>
      <c r="B2272" s="406" t="s">
        <v>2595</v>
      </c>
      <c r="C2272" s="170" t="s">
        <v>16950</v>
      </c>
      <c r="D2272" s="405" t="s">
        <v>17238</v>
      </c>
      <c r="E2272" s="404">
        <v>1500</v>
      </c>
      <c r="F2272" s="434" t="s">
        <v>17237</v>
      </c>
      <c r="G2272" s="403" t="s">
        <v>17236</v>
      </c>
      <c r="H2272" s="170" t="s">
        <v>17235</v>
      </c>
      <c r="I2272" s="170" t="s">
        <v>17012</v>
      </c>
      <c r="J2272" s="155"/>
      <c r="K2272" s="170">
        <v>1</v>
      </c>
      <c r="L2272" s="170">
        <v>3</v>
      </c>
      <c r="M2272" s="402">
        <v>4500</v>
      </c>
      <c r="N2272" s="170"/>
      <c r="O2272" s="170"/>
      <c r="P2272" s="402"/>
    </row>
    <row r="2273" spans="1:16" ht="56.25" x14ac:dyDescent="0.2">
      <c r="A2273" s="406" t="s">
        <v>16951</v>
      </c>
      <c r="B2273" s="406" t="s">
        <v>2595</v>
      </c>
      <c r="C2273" s="170" t="s">
        <v>16950</v>
      </c>
      <c r="D2273" s="405" t="s">
        <v>17045</v>
      </c>
      <c r="E2273" s="404">
        <v>2260</v>
      </c>
      <c r="F2273" s="434" t="s">
        <v>17232</v>
      </c>
      <c r="G2273" s="403" t="s">
        <v>17231</v>
      </c>
      <c r="H2273" s="170" t="s">
        <v>6365</v>
      </c>
      <c r="I2273" s="170" t="s">
        <v>6874</v>
      </c>
      <c r="J2273" s="155" t="s">
        <v>6299</v>
      </c>
      <c r="K2273" s="170">
        <v>1</v>
      </c>
      <c r="L2273" s="170">
        <v>3</v>
      </c>
      <c r="M2273" s="402">
        <v>6780</v>
      </c>
      <c r="N2273" s="170"/>
      <c r="O2273" s="170"/>
      <c r="P2273" s="402"/>
    </row>
    <row r="2274" spans="1:16" ht="56.25" x14ac:dyDescent="0.2">
      <c r="A2274" s="406" t="s">
        <v>16951</v>
      </c>
      <c r="B2274" s="406" t="s">
        <v>2595</v>
      </c>
      <c r="C2274" s="170" t="s">
        <v>16950</v>
      </c>
      <c r="D2274" s="405" t="s">
        <v>17045</v>
      </c>
      <c r="E2274" s="404">
        <v>2260</v>
      </c>
      <c r="F2274" s="434" t="s">
        <v>17220</v>
      </c>
      <c r="G2274" s="403" t="s">
        <v>17219</v>
      </c>
      <c r="H2274" s="170" t="s">
        <v>17126</v>
      </c>
      <c r="I2274" s="170" t="s">
        <v>6183</v>
      </c>
      <c r="J2274" s="155"/>
      <c r="K2274" s="170">
        <v>1</v>
      </c>
      <c r="L2274" s="170">
        <v>3</v>
      </c>
      <c r="M2274" s="402">
        <v>6780</v>
      </c>
      <c r="N2274" s="170"/>
      <c r="O2274" s="170"/>
      <c r="P2274" s="402"/>
    </row>
    <row r="2275" spans="1:16" ht="56.25" x14ac:dyDescent="0.2">
      <c r="A2275" s="406" t="s">
        <v>16951</v>
      </c>
      <c r="B2275" s="406" t="s">
        <v>2595</v>
      </c>
      <c r="C2275" s="170" t="s">
        <v>16950</v>
      </c>
      <c r="D2275" s="405" t="s">
        <v>17045</v>
      </c>
      <c r="E2275" s="404">
        <v>2260</v>
      </c>
      <c r="F2275" s="434" t="s">
        <v>17218</v>
      </c>
      <c r="G2275" s="403" t="s">
        <v>17217</v>
      </c>
      <c r="H2275" s="170" t="s">
        <v>17216</v>
      </c>
      <c r="I2275" s="170" t="s">
        <v>3931</v>
      </c>
      <c r="J2275" s="155"/>
      <c r="K2275" s="170">
        <v>1</v>
      </c>
      <c r="L2275" s="170">
        <v>3</v>
      </c>
      <c r="M2275" s="402">
        <v>6780</v>
      </c>
      <c r="N2275" s="170"/>
      <c r="O2275" s="170"/>
      <c r="P2275" s="402"/>
    </row>
    <row r="2276" spans="1:16" ht="56.25" x14ac:dyDescent="0.2">
      <c r="A2276" s="406" t="s">
        <v>16951</v>
      </c>
      <c r="B2276" s="406" t="s">
        <v>2595</v>
      </c>
      <c r="C2276" s="170" t="s">
        <v>16950</v>
      </c>
      <c r="D2276" s="405" t="s">
        <v>17045</v>
      </c>
      <c r="E2276" s="404">
        <v>2260</v>
      </c>
      <c r="F2276" s="434" t="s">
        <v>17208</v>
      </c>
      <c r="G2276" s="403" t="s">
        <v>17207</v>
      </c>
      <c r="H2276" s="170" t="s">
        <v>17038</v>
      </c>
      <c r="I2276" s="170" t="s">
        <v>7508</v>
      </c>
      <c r="J2276" s="155" t="s">
        <v>17038</v>
      </c>
      <c r="K2276" s="170">
        <v>1</v>
      </c>
      <c r="L2276" s="170">
        <v>3</v>
      </c>
      <c r="M2276" s="402">
        <v>6780</v>
      </c>
      <c r="N2276" s="170"/>
      <c r="O2276" s="170"/>
      <c r="P2276" s="402"/>
    </row>
    <row r="2277" spans="1:16" ht="56.25" x14ac:dyDescent="0.2">
      <c r="A2277" s="406" t="s">
        <v>16951</v>
      </c>
      <c r="B2277" s="406" t="s">
        <v>2595</v>
      </c>
      <c r="C2277" s="170" t="s">
        <v>16950</v>
      </c>
      <c r="D2277" s="405" t="s">
        <v>17045</v>
      </c>
      <c r="E2277" s="404">
        <v>2260</v>
      </c>
      <c r="F2277" s="434" t="s">
        <v>5230</v>
      </c>
      <c r="G2277" s="403" t="s">
        <v>17206</v>
      </c>
      <c r="H2277" s="170" t="s">
        <v>17026</v>
      </c>
      <c r="I2277" s="170" t="s">
        <v>3529</v>
      </c>
      <c r="J2277" s="155" t="s">
        <v>17026</v>
      </c>
      <c r="K2277" s="170">
        <v>1</v>
      </c>
      <c r="L2277" s="170">
        <v>3</v>
      </c>
      <c r="M2277" s="402">
        <v>6780</v>
      </c>
      <c r="N2277" s="170"/>
      <c r="O2277" s="170"/>
      <c r="P2277" s="402"/>
    </row>
    <row r="2278" spans="1:16" ht="56.25" x14ac:dyDescent="0.2">
      <c r="A2278" s="406" t="s">
        <v>16951</v>
      </c>
      <c r="B2278" s="406" t="s">
        <v>2595</v>
      </c>
      <c r="C2278" s="170" t="s">
        <v>16950</v>
      </c>
      <c r="D2278" s="405" t="s">
        <v>17045</v>
      </c>
      <c r="E2278" s="404">
        <v>2260</v>
      </c>
      <c r="F2278" s="434" t="s">
        <v>17188</v>
      </c>
      <c r="G2278" s="403" t="s">
        <v>17187</v>
      </c>
      <c r="H2278" s="170" t="s">
        <v>4565</v>
      </c>
      <c r="I2278" s="170" t="s">
        <v>6183</v>
      </c>
      <c r="J2278" s="155"/>
      <c r="K2278" s="170">
        <v>1</v>
      </c>
      <c r="L2278" s="170">
        <v>3</v>
      </c>
      <c r="M2278" s="402">
        <v>6780</v>
      </c>
      <c r="N2278" s="170"/>
      <c r="O2278" s="170"/>
      <c r="P2278" s="402"/>
    </row>
    <row r="2279" spans="1:16" ht="56.25" x14ac:dyDescent="0.2">
      <c r="A2279" s="406" t="s">
        <v>16951</v>
      </c>
      <c r="B2279" s="406" t="s">
        <v>2595</v>
      </c>
      <c r="C2279" s="170" t="s">
        <v>16950</v>
      </c>
      <c r="D2279" s="405" t="s">
        <v>17045</v>
      </c>
      <c r="E2279" s="404">
        <v>2260</v>
      </c>
      <c r="F2279" s="434" t="s">
        <v>17186</v>
      </c>
      <c r="G2279" s="403" t="s">
        <v>17185</v>
      </c>
      <c r="H2279" s="170" t="s">
        <v>3591</v>
      </c>
      <c r="I2279" s="170" t="s">
        <v>17074</v>
      </c>
      <c r="J2279" s="155"/>
      <c r="K2279" s="170">
        <v>1</v>
      </c>
      <c r="L2279" s="170">
        <v>3</v>
      </c>
      <c r="M2279" s="402">
        <v>6780</v>
      </c>
      <c r="N2279" s="170"/>
      <c r="O2279" s="170"/>
      <c r="P2279" s="402"/>
    </row>
    <row r="2280" spans="1:16" ht="56.25" x14ac:dyDescent="0.2">
      <c r="A2280" s="406" t="s">
        <v>16951</v>
      </c>
      <c r="B2280" s="406" t="s">
        <v>2595</v>
      </c>
      <c r="C2280" s="170" t="s">
        <v>16950</v>
      </c>
      <c r="D2280" s="405" t="s">
        <v>17054</v>
      </c>
      <c r="E2280" s="404">
        <v>2000</v>
      </c>
      <c r="F2280" s="434" t="s">
        <v>17184</v>
      </c>
      <c r="G2280" s="403" t="s">
        <v>17183</v>
      </c>
      <c r="H2280" s="170" t="s">
        <v>17081</v>
      </c>
      <c r="I2280" s="170" t="s">
        <v>3931</v>
      </c>
      <c r="J2280" s="155"/>
      <c r="K2280" s="170">
        <v>1</v>
      </c>
      <c r="L2280" s="170">
        <v>3</v>
      </c>
      <c r="M2280" s="402">
        <v>6000</v>
      </c>
      <c r="N2280" s="170"/>
      <c r="O2280" s="170"/>
      <c r="P2280" s="402"/>
    </row>
    <row r="2281" spans="1:16" ht="56.25" x14ac:dyDescent="0.2">
      <c r="A2281" s="406" t="s">
        <v>16951</v>
      </c>
      <c r="B2281" s="406" t="s">
        <v>2595</v>
      </c>
      <c r="C2281" s="170" t="s">
        <v>16950</v>
      </c>
      <c r="D2281" s="405" t="s">
        <v>17045</v>
      </c>
      <c r="E2281" s="404">
        <v>2260</v>
      </c>
      <c r="F2281" s="434" t="s">
        <v>17180</v>
      </c>
      <c r="G2281" s="403" t="s">
        <v>17179</v>
      </c>
      <c r="H2281" s="170" t="s">
        <v>17178</v>
      </c>
      <c r="I2281" s="170" t="s">
        <v>17012</v>
      </c>
      <c r="J2281" s="155"/>
      <c r="K2281" s="170">
        <v>1</v>
      </c>
      <c r="L2281" s="170">
        <v>3</v>
      </c>
      <c r="M2281" s="402">
        <v>6780</v>
      </c>
      <c r="N2281" s="170"/>
      <c r="O2281" s="170"/>
      <c r="P2281" s="402"/>
    </row>
    <row r="2282" spans="1:16" ht="56.25" x14ac:dyDescent="0.2">
      <c r="A2282" s="406" t="s">
        <v>16951</v>
      </c>
      <c r="B2282" s="406" t="s">
        <v>2595</v>
      </c>
      <c r="C2282" s="170" t="s">
        <v>16950</v>
      </c>
      <c r="D2282" s="405" t="s">
        <v>17045</v>
      </c>
      <c r="E2282" s="404">
        <v>2260</v>
      </c>
      <c r="F2282" s="434" t="s">
        <v>17168</v>
      </c>
      <c r="G2282" s="403" t="s">
        <v>17167</v>
      </c>
      <c r="H2282" s="170" t="s">
        <v>3859</v>
      </c>
      <c r="I2282" s="170" t="s">
        <v>3529</v>
      </c>
      <c r="J2282" s="155" t="s">
        <v>3549</v>
      </c>
      <c r="K2282" s="170">
        <v>1</v>
      </c>
      <c r="L2282" s="170">
        <v>3</v>
      </c>
      <c r="M2282" s="402">
        <v>6780</v>
      </c>
      <c r="N2282" s="170"/>
      <c r="O2282" s="170"/>
      <c r="P2282" s="402"/>
    </row>
    <row r="2283" spans="1:16" ht="56.25" x14ac:dyDescent="0.2">
      <c r="A2283" s="406" t="s">
        <v>16951</v>
      </c>
      <c r="B2283" s="406" t="s">
        <v>2595</v>
      </c>
      <c r="C2283" s="170" t="s">
        <v>16950</v>
      </c>
      <c r="D2283" s="405" t="s">
        <v>17045</v>
      </c>
      <c r="E2283" s="404">
        <v>2260</v>
      </c>
      <c r="F2283" s="434" t="s">
        <v>17153</v>
      </c>
      <c r="G2283" s="403" t="s">
        <v>17152</v>
      </c>
      <c r="H2283" s="170" t="s">
        <v>17038</v>
      </c>
      <c r="I2283" s="170" t="s">
        <v>3931</v>
      </c>
      <c r="J2283" s="155"/>
      <c r="K2283" s="170">
        <v>1</v>
      </c>
      <c r="L2283" s="170">
        <v>3</v>
      </c>
      <c r="M2283" s="402">
        <v>6780</v>
      </c>
      <c r="N2283" s="170"/>
      <c r="O2283" s="170"/>
      <c r="P2283" s="402"/>
    </row>
    <row r="2284" spans="1:16" ht="56.25" x14ac:dyDescent="0.2">
      <c r="A2284" s="406" t="s">
        <v>16951</v>
      </c>
      <c r="B2284" s="406" t="s">
        <v>2595</v>
      </c>
      <c r="C2284" s="170" t="s">
        <v>16950</v>
      </c>
      <c r="D2284" s="405" t="s">
        <v>17054</v>
      </c>
      <c r="E2284" s="404">
        <v>2000</v>
      </c>
      <c r="F2284" s="434" t="s">
        <v>17142</v>
      </c>
      <c r="G2284" s="403" t="s">
        <v>17141</v>
      </c>
      <c r="H2284" s="170" t="s">
        <v>17140</v>
      </c>
      <c r="I2284" s="170" t="s">
        <v>3931</v>
      </c>
      <c r="J2284" s="155"/>
      <c r="K2284" s="170">
        <v>1</v>
      </c>
      <c r="L2284" s="170">
        <v>3</v>
      </c>
      <c r="M2284" s="402">
        <v>6000</v>
      </c>
      <c r="N2284" s="170"/>
      <c r="O2284" s="170"/>
      <c r="P2284" s="402"/>
    </row>
    <row r="2285" spans="1:16" ht="56.25" x14ac:dyDescent="0.2">
      <c r="A2285" s="406" t="s">
        <v>16951</v>
      </c>
      <c r="B2285" s="406" t="s">
        <v>2595</v>
      </c>
      <c r="C2285" s="170" t="s">
        <v>16950</v>
      </c>
      <c r="D2285" s="405" t="s">
        <v>17045</v>
      </c>
      <c r="E2285" s="404">
        <v>2260</v>
      </c>
      <c r="F2285" s="434" t="s">
        <v>17134</v>
      </c>
      <c r="G2285" s="403" t="s">
        <v>17133</v>
      </c>
      <c r="H2285" s="170" t="s">
        <v>17132</v>
      </c>
      <c r="I2285" s="170" t="s">
        <v>3931</v>
      </c>
      <c r="J2285" s="155"/>
      <c r="K2285" s="170">
        <v>1</v>
      </c>
      <c r="L2285" s="170">
        <v>3</v>
      </c>
      <c r="M2285" s="402">
        <v>6780</v>
      </c>
      <c r="N2285" s="170"/>
      <c r="O2285" s="170"/>
      <c r="P2285" s="402"/>
    </row>
    <row r="2286" spans="1:16" ht="56.25" x14ac:dyDescent="0.2">
      <c r="A2286" s="406" t="s">
        <v>16951</v>
      </c>
      <c r="B2286" s="406" t="s">
        <v>2595</v>
      </c>
      <c r="C2286" s="170" t="s">
        <v>16950</v>
      </c>
      <c r="D2286" s="405" t="s">
        <v>17045</v>
      </c>
      <c r="E2286" s="404">
        <v>2260</v>
      </c>
      <c r="F2286" s="434" t="s">
        <v>17128</v>
      </c>
      <c r="G2286" s="403" t="s">
        <v>17127</v>
      </c>
      <c r="H2286" s="170" t="s">
        <v>17126</v>
      </c>
      <c r="I2286" s="170" t="s">
        <v>6183</v>
      </c>
      <c r="J2286" s="155"/>
      <c r="K2286" s="170">
        <v>1</v>
      </c>
      <c r="L2286" s="170">
        <v>3</v>
      </c>
      <c r="M2286" s="402">
        <v>6780</v>
      </c>
      <c r="N2286" s="170"/>
      <c r="O2286" s="170"/>
      <c r="P2286" s="402"/>
    </row>
    <row r="2287" spans="1:16" ht="56.25" x14ac:dyDescent="0.2">
      <c r="A2287" s="406" t="s">
        <v>16951</v>
      </c>
      <c r="B2287" s="406" t="s">
        <v>2595</v>
      </c>
      <c r="C2287" s="170" t="s">
        <v>16950</v>
      </c>
      <c r="D2287" s="405" t="s">
        <v>17045</v>
      </c>
      <c r="E2287" s="404">
        <v>2260</v>
      </c>
      <c r="F2287" s="434" t="s">
        <v>17125</v>
      </c>
      <c r="G2287" s="403" t="s">
        <v>17124</v>
      </c>
      <c r="H2287" s="170" t="s">
        <v>17123</v>
      </c>
      <c r="I2287" s="170" t="s">
        <v>6183</v>
      </c>
      <c r="J2287" s="155"/>
      <c r="K2287" s="170">
        <v>1</v>
      </c>
      <c r="L2287" s="170">
        <v>3</v>
      </c>
      <c r="M2287" s="402">
        <v>6780</v>
      </c>
      <c r="N2287" s="170"/>
      <c r="O2287" s="170"/>
      <c r="P2287" s="402"/>
    </row>
    <row r="2288" spans="1:16" ht="56.25" x14ac:dyDescent="0.2">
      <c r="A2288" s="406" t="s">
        <v>16951</v>
      </c>
      <c r="B2288" s="406" t="s">
        <v>2595</v>
      </c>
      <c r="C2288" s="170" t="s">
        <v>16950</v>
      </c>
      <c r="D2288" s="405" t="s">
        <v>17045</v>
      </c>
      <c r="E2288" s="404">
        <v>2260</v>
      </c>
      <c r="F2288" s="434" t="s">
        <v>17109</v>
      </c>
      <c r="G2288" s="403" t="s">
        <v>17108</v>
      </c>
      <c r="H2288" s="170" t="s">
        <v>6514</v>
      </c>
      <c r="I2288" s="170" t="s">
        <v>7508</v>
      </c>
      <c r="J2288" s="155"/>
      <c r="K2288" s="170">
        <v>1</v>
      </c>
      <c r="L2288" s="170">
        <v>3</v>
      </c>
      <c r="M2288" s="402">
        <v>6780</v>
      </c>
      <c r="N2288" s="170"/>
      <c r="O2288" s="170"/>
      <c r="P2288" s="402"/>
    </row>
    <row r="2289" spans="1:16" ht="56.25" x14ac:dyDescent="0.2">
      <c r="A2289" s="406" t="s">
        <v>16951</v>
      </c>
      <c r="B2289" s="406" t="s">
        <v>2595</v>
      </c>
      <c r="C2289" s="170" t="s">
        <v>16950</v>
      </c>
      <c r="D2289" s="405" t="s">
        <v>17045</v>
      </c>
      <c r="E2289" s="404">
        <v>2260</v>
      </c>
      <c r="F2289" s="434" t="s">
        <v>17104</v>
      </c>
      <c r="G2289" s="403" t="s">
        <v>17103</v>
      </c>
      <c r="H2289" s="170" t="s">
        <v>17102</v>
      </c>
      <c r="I2289" s="170" t="s">
        <v>6183</v>
      </c>
      <c r="J2289" s="155"/>
      <c r="K2289" s="170">
        <v>1</v>
      </c>
      <c r="L2289" s="170">
        <v>3</v>
      </c>
      <c r="M2289" s="402">
        <v>6780</v>
      </c>
      <c r="N2289" s="170"/>
      <c r="O2289" s="170"/>
      <c r="P2289" s="402"/>
    </row>
    <row r="2290" spans="1:16" ht="56.25" x14ac:dyDescent="0.2">
      <c r="A2290" s="406" t="s">
        <v>16951</v>
      </c>
      <c r="B2290" s="406" t="s">
        <v>2595</v>
      </c>
      <c r="C2290" s="170" t="s">
        <v>16950</v>
      </c>
      <c r="D2290" s="405" t="s">
        <v>17054</v>
      </c>
      <c r="E2290" s="404">
        <v>2000</v>
      </c>
      <c r="F2290" s="434" t="s">
        <v>17101</v>
      </c>
      <c r="G2290" s="403" t="s">
        <v>17100</v>
      </c>
      <c r="H2290" s="170" t="s">
        <v>3542</v>
      </c>
      <c r="I2290" s="170" t="s">
        <v>17074</v>
      </c>
      <c r="J2290" s="155"/>
      <c r="K2290" s="170">
        <v>1</v>
      </c>
      <c r="L2290" s="170">
        <v>3</v>
      </c>
      <c r="M2290" s="402">
        <v>6000</v>
      </c>
      <c r="N2290" s="170"/>
      <c r="O2290" s="170"/>
      <c r="P2290" s="402"/>
    </row>
    <row r="2291" spans="1:16" ht="56.25" x14ac:dyDescent="0.2">
      <c r="A2291" s="406" t="s">
        <v>16951</v>
      </c>
      <c r="B2291" s="406" t="s">
        <v>2595</v>
      </c>
      <c r="C2291" s="170" t="s">
        <v>16950</v>
      </c>
      <c r="D2291" s="405" t="s">
        <v>17045</v>
      </c>
      <c r="E2291" s="404">
        <v>2260</v>
      </c>
      <c r="F2291" s="434" t="s">
        <v>17096</v>
      </c>
      <c r="G2291" s="403" t="s">
        <v>17095</v>
      </c>
      <c r="H2291" s="170" t="s">
        <v>3549</v>
      </c>
      <c r="I2291" s="170" t="s">
        <v>6874</v>
      </c>
      <c r="J2291" s="155" t="s">
        <v>3549</v>
      </c>
      <c r="K2291" s="170">
        <v>1</v>
      </c>
      <c r="L2291" s="170">
        <v>3</v>
      </c>
      <c r="M2291" s="402">
        <v>6780</v>
      </c>
      <c r="N2291" s="170"/>
      <c r="O2291" s="170"/>
      <c r="P2291" s="402"/>
    </row>
    <row r="2292" spans="1:16" ht="56.25" x14ac:dyDescent="0.2">
      <c r="A2292" s="406" t="s">
        <v>16951</v>
      </c>
      <c r="B2292" s="406" t="s">
        <v>2595</v>
      </c>
      <c r="C2292" s="170" t="s">
        <v>16950</v>
      </c>
      <c r="D2292" s="405" t="s">
        <v>17284</v>
      </c>
      <c r="E2292" s="404">
        <v>1500</v>
      </c>
      <c r="F2292" s="434" t="s">
        <v>17283</v>
      </c>
      <c r="G2292" s="403" t="s">
        <v>17282</v>
      </c>
      <c r="H2292" s="170" t="s">
        <v>7865</v>
      </c>
      <c r="I2292" s="170" t="s">
        <v>6183</v>
      </c>
      <c r="J2292" s="155"/>
      <c r="K2292" s="170">
        <v>1</v>
      </c>
      <c r="L2292" s="170">
        <v>3</v>
      </c>
      <c r="M2292" s="402">
        <v>4500</v>
      </c>
      <c r="N2292" s="170"/>
      <c r="O2292" s="170"/>
      <c r="P2292" s="402"/>
    </row>
    <row r="2293" spans="1:16" ht="56.25" x14ac:dyDescent="0.2">
      <c r="A2293" s="406" t="s">
        <v>16951</v>
      </c>
      <c r="B2293" s="406" t="s">
        <v>2595</v>
      </c>
      <c r="C2293" s="170" t="s">
        <v>16950</v>
      </c>
      <c r="D2293" s="405" t="s">
        <v>17045</v>
      </c>
      <c r="E2293" s="404">
        <v>2260</v>
      </c>
      <c r="F2293" s="434" t="s">
        <v>17067</v>
      </c>
      <c r="G2293" s="403" t="s">
        <v>17066</v>
      </c>
      <c r="H2293" s="170" t="s">
        <v>6514</v>
      </c>
      <c r="I2293" s="170" t="s">
        <v>7508</v>
      </c>
      <c r="J2293" s="155"/>
      <c r="K2293" s="170">
        <v>1</v>
      </c>
      <c r="L2293" s="170">
        <v>3</v>
      </c>
      <c r="M2293" s="402">
        <v>6780</v>
      </c>
      <c r="N2293" s="170"/>
      <c r="O2293" s="170"/>
      <c r="P2293" s="402"/>
    </row>
    <row r="2294" spans="1:16" ht="56.25" x14ac:dyDescent="0.2">
      <c r="A2294" s="406" t="s">
        <v>16951</v>
      </c>
      <c r="B2294" s="406" t="s">
        <v>2595</v>
      </c>
      <c r="C2294" s="170" t="s">
        <v>16950</v>
      </c>
      <c r="D2294" s="405" t="s">
        <v>17045</v>
      </c>
      <c r="E2294" s="404">
        <v>2260</v>
      </c>
      <c r="F2294" s="434" t="s">
        <v>3936</v>
      </c>
      <c r="G2294" s="403" t="s">
        <v>17065</v>
      </c>
      <c r="H2294" s="170" t="s">
        <v>7865</v>
      </c>
      <c r="I2294" s="170" t="s">
        <v>3529</v>
      </c>
      <c r="J2294" s="155" t="s">
        <v>6299</v>
      </c>
      <c r="K2294" s="170">
        <v>1</v>
      </c>
      <c r="L2294" s="170">
        <v>3</v>
      </c>
      <c r="M2294" s="402">
        <v>6780</v>
      </c>
      <c r="N2294" s="170"/>
      <c r="O2294" s="170"/>
      <c r="P2294" s="402"/>
    </row>
    <row r="2295" spans="1:16" ht="56.25" x14ac:dyDescent="0.2">
      <c r="A2295" s="406" t="s">
        <v>16951</v>
      </c>
      <c r="B2295" s="406" t="s">
        <v>2595</v>
      </c>
      <c r="C2295" s="170" t="s">
        <v>16950</v>
      </c>
      <c r="D2295" s="405" t="s">
        <v>17045</v>
      </c>
      <c r="E2295" s="404">
        <v>2260</v>
      </c>
      <c r="F2295" s="434" t="s">
        <v>17061</v>
      </c>
      <c r="G2295" s="403" t="s">
        <v>17060</v>
      </c>
      <c r="H2295" s="170" t="s">
        <v>3574</v>
      </c>
      <c r="I2295" s="170" t="s">
        <v>6183</v>
      </c>
      <c r="J2295" s="155"/>
      <c r="K2295" s="170">
        <v>1</v>
      </c>
      <c r="L2295" s="170">
        <v>3</v>
      </c>
      <c r="M2295" s="402">
        <v>6780</v>
      </c>
      <c r="N2295" s="170"/>
      <c r="O2295" s="170"/>
      <c r="P2295" s="402"/>
    </row>
    <row r="2296" spans="1:16" ht="56.25" x14ac:dyDescent="0.2">
      <c r="A2296" s="406" t="s">
        <v>16951</v>
      </c>
      <c r="B2296" s="406" t="s">
        <v>2595</v>
      </c>
      <c r="C2296" s="170" t="s">
        <v>16950</v>
      </c>
      <c r="D2296" s="405" t="s">
        <v>17054</v>
      </c>
      <c r="E2296" s="404">
        <v>2000</v>
      </c>
      <c r="F2296" s="434" t="s">
        <v>17053</v>
      </c>
      <c r="G2296" s="403" t="s">
        <v>17052</v>
      </c>
      <c r="H2296" s="170" t="s">
        <v>17051</v>
      </c>
      <c r="I2296" s="170" t="s">
        <v>17012</v>
      </c>
      <c r="J2296" s="155"/>
      <c r="K2296" s="170">
        <v>1</v>
      </c>
      <c r="L2296" s="170">
        <v>3</v>
      </c>
      <c r="M2296" s="402">
        <v>6000</v>
      </c>
      <c r="N2296" s="170"/>
      <c r="O2296" s="170"/>
      <c r="P2296" s="402"/>
    </row>
    <row r="2297" spans="1:16" ht="56.25" x14ac:dyDescent="0.2">
      <c r="A2297" s="406" t="s">
        <v>16951</v>
      </c>
      <c r="B2297" s="406" t="s">
        <v>2595</v>
      </c>
      <c r="C2297" s="170" t="s">
        <v>16950</v>
      </c>
      <c r="D2297" s="405" t="s">
        <v>17045</v>
      </c>
      <c r="E2297" s="404">
        <v>2260</v>
      </c>
      <c r="F2297" s="434" t="s">
        <v>3840</v>
      </c>
      <c r="G2297" s="403" t="s">
        <v>17050</v>
      </c>
      <c r="H2297" s="170" t="s">
        <v>17049</v>
      </c>
      <c r="I2297" s="170" t="s">
        <v>17048</v>
      </c>
      <c r="J2297" s="155"/>
      <c r="K2297" s="170">
        <v>1</v>
      </c>
      <c r="L2297" s="170">
        <v>3</v>
      </c>
      <c r="M2297" s="402">
        <v>6780</v>
      </c>
      <c r="N2297" s="170"/>
      <c r="O2297" s="170"/>
      <c r="P2297" s="402"/>
    </row>
    <row r="2298" spans="1:16" ht="56.25" x14ac:dyDescent="0.2">
      <c r="A2298" s="406" t="s">
        <v>16951</v>
      </c>
      <c r="B2298" s="406" t="s">
        <v>2595</v>
      </c>
      <c r="C2298" s="170" t="s">
        <v>16950</v>
      </c>
      <c r="D2298" s="405" t="s">
        <v>17045</v>
      </c>
      <c r="E2298" s="404">
        <v>2260</v>
      </c>
      <c r="F2298" s="434" t="s">
        <v>17044</v>
      </c>
      <c r="G2298" s="403" t="s">
        <v>17043</v>
      </c>
      <c r="H2298" s="170" t="s">
        <v>17042</v>
      </c>
      <c r="I2298" s="170" t="s">
        <v>3931</v>
      </c>
      <c r="J2298" s="155"/>
      <c r="K2298" s="170">
        <v>1</v>
      </c>
      <c r="L2298" s="170">
        <v>3</v>
      </c>
      <c r="M2298" s="402">
        <v>6780</v>
      </c>
      <c r="N2298" s="170"/>
      <c r="O2298" s="170"/>
      <c r="P2298" s="402"/>
    </row>
    <row r="2299" spans="1:16" ht="56.25" x14ac:dyDescent="0.2">
      <c r="A2299" s="406" t="s">
        <v>16951</v>
      </c>
      <c r="B2299" s="406" t="s">
        <v>2595</v>
      </c>
      <c r="C2299" s="170" t="s">
        <v>16950</v>
      </c>
      <c r="D2299" s="405" t="s">
        <v>17045</v>
      </c>
      <c r="E2299" s="404">
        <v>2260</v>
      </c>
      <c r="F2299" s="434" t="s">
        <v>17295</v>
      </c>
      <c r="G2299" s="403" t="s">
        <v>17294</v>
      </c>
      <c r="H2299" s="170" t="s">
        <v>3574</v>
      </c>
      <c r="I2299" s="170" t="s">
        <v>6279</v>
      </c>
      <c r="J2299" s="155"/>
      <c r="K2299" s="170">
        <v>1</v>
      </c>
      <c r="L2299" s="170">
        <v>3</v>
      </c>
      <c r="M2299" s="402">
        <v>4520</v>
      </c>
      <c r="N2299" s="170"/>
      <c r="O2299" s="170"/>
      <c r="P2299" s="402"/>
    </row>
    <row r="2300" spans="1:16" ht="56.25" x14ac:dyDescent="0.2">
      <c r="A2300" s="406" t="s">
        <v>16951</v>
      </c>
      <c r="B2300" s="406" t="s">
        <v>2595</v>
      </c>
      <c r="C2300" s="170" t="s">
        <v>16950</v>
      </c>
      <c r="D2300" s="405" t="s">
        <v>17045</v>
      </c>
      <c r="E2300" s="404">
        <v>2260</v>
      </c>
      <c r="F2300" s="434" t="s">
        <v>17160</v>
      </c>
      <c r="G2300" s="403" t="s">
        <v>17159</v>
      </c>
      <c r="H2300" s="170" t="s">
        <v>3979</v>
      </c>
      <c r="I2300" s="170" t="s">
        <v>17012</v>
      </c>
      <c r="J2300" s="155"/>
      <c r="K2300" s="170">
        <v>1</v>
      </c>
      <c r="L2300" s="170">
        <v>3</v>
      </c>
      <c r="M2300" s="402">
        <v>6780</v>
      </c>
      <c r="N2300" s="170"/>
      <c r="O2300" s="170"/>
      <c r="P2300" s="402"/>
    </row>
    <row r="2301" spans="1:16" ht="56.25" x14ac:dyDescent="0.2">
      <c r="A2301" s="406" t="s">
        <v>16951</v>
      </c>
      <c r="B2301" s="406" t="s">
        <v>2595</v>
      </c>
      <c r="C2301" s="170" t="s">
        <v>16950</v>
      </c>
      <c r="D2301" s="405" t="s">
        <v>17045</v>
      </c>
      <c r="E2301" s="404">
        <v>2260</v>
      </c>
      <c r="F2301" s="434" t="s">
        <v>4859</v>
      </c>
      <c r="G2301" s="403" t="s">
        <v>17151</v>
      </c>
      <c r="H2301" s="170" t="s">
        <v>17038</v>
      </c>
      <c r="I2301" s="170" t="s">
        <v>17037</v>
      </c>
      <c r="J2301" s="155"/>
      <c r="K2301" s="170">
        <v>1</v>
      </c>
      <c r="L2301" s="170">
        <v>3</v>
      </c>
      <c r="M2301" s="402">
        <v>6780</v>
      </c>
      <c r="N2301" s="170"/>
      <c r="O2301" s="170"/>
      <c r="P2301" s="402"/>
    </row>
    <row r="2302" spans="1:16" ht="56.25" x14ac:dyDescent="0.2">
      <c r="A2302" s="406" t="s">
        <v>16951</v>
      </c>
      <c r="B2302" s="406" t="s">
        <v>2595</v>
      </c>
      <c r="C2302" s="170" t="s">
        <v>16950</v>
      </c>
      <c r="D2302" s="405" t="s">
        <v>17045</v>
      </c>
      <c r="E2302" s="404">
        <v>2260</v>
      </c>
      <c r="F2302" s="434" t="s">
        <v>4103</v>
      </c>
      <c r="G2302" s="403" t="s">
        <v>17077</v>
      </c>
      <c r="H2302" s="170" t="s">
        <v>17038</v>
      </c>
      <c r="I2302" s="170" t="s">
        <v>6279</v>
      </c>
      <c r="J2302" s="155"/>
      <c r="K2302" s="170">
        <v>1</v>
      </c>
      <c r="L2302" s="170">
        <v>3</v>
      </c>
      <c r="M2302" s="402">
        <v>6780</v>
      </c>
      <c r="N2302" s="170"/>
      <c r="O2302" s="170"/>
      <c r="P2302" s="402"/>
    </row>
    <row r="2303" spans="1:16" ht="56.25" x14ac:dyDescent="0.2">
      <c r="A2303" s="406" t="s">
        <v>16951</v>
      </c>
      <c r="B2303" s="406" t="s">
        <v>2595</v>
      </c>
      <c r="C2303" s="170" t="s">
        <v>16950</v>
      </c>
      <c r="D2303" s="405" t="s">
        <v>17045</v>
      </c>
      <c r="E2303" s="404">
        <v>2260</v>
      </c>
      <c r="F2303" s="434" t="s">
        <v>17145</v>
      </c>
      <c r="G2303" s="403" t="s">
        <v>17144</v>
      </c>
      <c r="H2303" s="170" t="s">
        <v>17143</v>
      </c>
      <c r="I2303" s="170" t="s">
        <v>6183</v>
      </c>
      <c r="J2303" s="155"/>
      <c r="K2303" s="170">
        <v>1</v>
      </c>
      <c r="L2303" s="170">
        <v>3</v>
      </c>
      <c r="M2303" s="402">
        <v>5348.67</v>
      </c>
      <c r="N2303" s="170"/>
      <c r="O2303" s="170"/>
      <c r="P2303" s="402"/>
    </row>
    <row r="2304" spans="1:16" ht="56.25" x14ac:dyDescent="0.2">
      <c r="A2304" s="406" t="s">
        <v>16951</v>
      </c>
      <c r="B2304" s="406" t="s">
        <v>2595</v>
      </c>
      <c r="C2304" s="170" t="s">
        <v>16950</v>
      </c>
      <c r="D2304" s="405" t="s">
        <v>17293</v>
      </c>
      <c r="E2304" s="404">
        <v>3500</v>
      </c>
      <c r="F2304" s="434" t="s">
        <v>16948</v>
      </c>
      <c r="G2304" s="403" t="s">
        <v>16947</v>
      </c>
      <c r="H2304" s="170" t="s">
        <v>6081</v>
      </c>
      <c r="I2304" s="170" t="s">
        <v>3529</v>
      </c>
      <c r="J2304" s="155"/>
      <c r="K2304" s="170">
        <v>1</v>
      </c>
      <c r="L2304" s="170">
        <v>3</v>
      </c>
      <c r="M2304" s="402">
        <v>10500</v>
      </c>
      <c r="N2304" s="170"/>
      <c r="O2304" s="170"/>
      <c r="P2304" s="402"/>
    </row>
    <row r="2305" spans="1:16" ht="56.25" x14ac:dyDescent="0.2">
      <c r="A2305" s="406" t="s">
        <v>16951</v>
      </c>
      <c r="B2305" s="406" t="s">
        <v>2595</v>
      </c>
      <c r="C2305" s="170" t="s">
        <v>16950</v>
      </c>
      <c r="D2305" s="405" t="s">
        <v>17292</v>
      </c>
      <c r="E2305" s="404">
        <v>6000</v>
      </c>
      <c r="F2305" s="434" t="s">
        <v>17249</v>
      </c>
      <c r="G2305" s="403" t="s">
        <v>17248</v>
      </c>
      <c r="H2305" s="170" t="s">
        <v>17247</v>
      </c>
      <c r="I2305" s="170" t="s">
        <v>3529</v>
      </c>
      <c r="J2305" s="155" t="s">
        <v>6193</v>
      </c>
      <c r="K2305" s="170">
        <v>1</v>
      </c>
      <c r="L2305" s="170">
        <v>5</v>
      </c>
      <c r="M2305" s="402">
        <v>30000</v>
      </c>
      <c r="N2305" s="170"/>
      <c r="O2305" s="170"/>
      <c r="P2305" s="402"/>
    </row>
    <row r="2306" spans="1:16" ht="56.25" x14ac:dyDescent="0.2">
      <c r="A2306" s="406" t="s">
        <v>16951</v>
      </c>
      <c r="B2306" s="406" t="s">
        <v>2595</v>
      </c>
      <c r="C2306" s="170" t="s">
        <v>16950</v>
      </c>
      <c r="D2306" s="405" t="s">
        <v>17291</v>
      </c>
      <c r="E2306" s="404">
        <v>6000</v>
      </c>
      <c r="F2306" s="434" t="s">
        <v>17201</v>
      </c>
      <c r="G2306" s="403" t="s">
        <v>17200</v>
      </c>
      <c r="H2306" s="170" t="s">
        <v>3918</v>
      </c>
      <c r="I2306" s="170" t="s">
        <v>3529</v>
      </c>
      <c r="J2306" s="155" t="s">
        <v>17199</v>
      </c>
      <c r="K2306" s="170">
        <v>1</v>
      </c>
      <c r="L2306" s="170">
        <v>5</v>
      </c>
      <c r="M2306" s="402">
        <v>30000</v>
      </c>
      <c r="N2306" s="170"/>
      <c r="O2306" s="170"/>
      <c r="P2306" s="402"/>
    </row>
    <row r="2307" spans="1:16" ht="56.25" x14ac:dyDescent="0.2">
      <c r="A2307" s="406" t="s">
        <v>16951</v>
      </c>
      <c r="B2307" s="406" t="s">
        <v>2595</v>
      </c>
      <c r="C2307" s="170" t="s">
        <v>16950</v>
      </c>
      <c r="D2307" s="405" t="s">
        <v>17290</v>
      </c>
      <c r="E2307" s="404">
        <v>6000</v>
      </c>
      <c r="F2307" s="434" t="s">
        <v>16953</v>
      </c>
      <c r="G2307" s="403" t="s">
        <v>16952</v>
      </c>
      <c r="H2307" s="170" t="s">
        <v>4270</v>
      </c>
      <c r="I2307" s="170" t="s">
        <v>3529</v>
      </c>
      <c r="J2307" s="155" t="s">
        <v>6353</v>
      </c>
      <c r="K2307" s="170">
        <v>1</v>
      </c>
      <c r="L2307" s="170">
        <v>5</v>
      </c>
      <c r="M2307" s="402">
        <v>25400</v>
      </c>
      <c r="N2307" s="170"/>
      <c r="O2307" s="170"/>
      <c r="P2307" s="402"/>
    </row>
    <row r="2308" spans="1:16" ht="56.25" x14ac:dyDescent="0.2">
      <c r="A2308" s="406" t="s">
        <v>16951</v>
      </c>
      <c r="B2308" s="406" t="s">
        <v>2595</v>
      </c>
      <c r="C2308" s="170" t="s">
        <v>16950</v>
      </c>
      <c r="D2308" s="405" t="s">
        <v>17137</v>
      </c>
      <c r="E2308" s="404">
        <v>1500</v>
      </c>
      <c r="F2308" s="434" t="s">
        <v>17136</v>
      </c>
      <c r="G2308" s="403" t="s">
        <v>17135</v>
      </c>
      <c r="H2308" s="170"/>
      <c r="I2308" s="170" t="s">
        <v>6218</v>
      </c>
      <c r="J2308" s="155"/>
      <c r="K2308" s="170">
        <v>1</v>
      </c>
      <c r="L2308" s="170">
        <v>4</v>
      </c>
      <c r="M2308" s="402">
        <v>6000</v>
      </c>
      <c r="N2308" s="170"/>
      <c r="O2308" s="170"/>
      <c r="P2308" s="402"/>
    </row>
    <row r="2309" spans="1:16" ht="56.25" x14ac:dyDescent="0.2">
      <c r="A2309" s="406" t="s">
        <v>16951</v>
      </c>
      <c r="B2309" s="406" t="s">
        <v>2595</v>
      </c>
      <c r="C2309" s="170" t="s">
        <v>16950</v>
      </c>
      <c r="D2309" s="405" t="s">
        <v>16987</v>
      </c>
      <c r="E2309" s="404">
        <v>1000</v>
      </c>
      <c r="F2309" s="434" t="s">
        <v>16986</v>
      </c>
      <c r="G2309" s="403" t="s">
        <v>16985</v>
      </c>
      <c r="H2309" s="170"/>
      <c r="I2309" s="170" t="s">
        <v>6218</v>
      </c>
      <c r="J2309" s="155"/>
      <c r="K2309" s="170">
        <v>1</v>
      </c>
      <c r="L2309" s="170">
        <v>4</v>
      </c>
      <c r="M2309" s="402">
        <v>4000</v>
      </c>
      <c r="N2309" s="170"/>
      <c r="O2309" s="170"/>
      <c r="P2309" s="402"/>
    </row>
    <row r="2310" spans="1:16" ht="56.25" x14ac:dyDescent="0.2">
      <c r="A2310" s="406" t="s">
        <v>16951</v>
      </c>
      <c r="B2310" s="406" t="s">
        <v>2595</v>
      </c>
      <c r="C2310" s="170" t="s">
        <v>16950</v>
      </c>
      <c r="D2310" s="405" t="s">
        <v>17274</v>
      </c>
      <c r="E2310" s="404">
        <v>1000</v>
      </c>
      <c r="F2310" s="434" t="s">
        <v>17281</v>
      </c>
      <c r="G2310" s="403" t="s">
        <v>17280</v>
      </c>
      <c r="H2310" s="170" t="s">
        <v>17178</v>
      </c>
      <c r="I2310" s="170" t="s">
        <v>17012</v>
      </c>
      <c r="J2310" s="155"/>
      <c r="K2310" s="170">
        <v>1</v>
      </c>
      <c r="L2310" s="170">
        <v>3</v>
      </c>
      <c r="M2310" s="402">
        <v>2666.67</v>
      </c>
      <c r="N2310" s="170"/>
      <c r="O2310" s="170"/>
      <c r="P2310" s="402"/>
    </row>
    <row r="2311" spans="1:16" ht="56.25" x14ac:dyDescent="0.2">
      <c r="A2311" s="406" t="s">
        <v>16951</v>
      </c>
      <c r="B2311" s="406" t="s">
        <v>2595</v>
      </c>
      <c r="C2311" s="170" t="s">
        <v>16950</v>
      </c>
      <c r="D2311" s="405" t="s">
        <v>17289</v>
      </c>
      <c r="E2311" s="404">
        <v>5000</v>
      </c>
      <c r="F2311" s="434" t="s">
        <v>16980</v>
      </c>
      <c r="G2311" s="403" t="s">
        <v>16979</v>
      </c>
      <c r="H2311" s="170" t="s">
        <v>3570</v>
      </c>
      <c r="I2311" s="170" t="s">
        <v>6183</v>
      </c>
      <c r="J2311" s="155"/>
      <c r="K2311" s="170">
        <v>1</v>
      </c>
      <c r="L2311" s="170">
        <v>6</v>
      </c>
      <c r="M2311" s="402">
        <v>30000</v>
      </c>
      <c r="N2311" s="170"/>
      <c r="O2311" s="170"/>
      <c r="P2311" s="402"/>
    </row>
    <row r="2312" spans="1:16" ht="56.25" x14ac:dyDescent="0.2">
      <c r="A2312" s="406" t="s">
        <v>16951</v>
      </c>
      <c r="B2312" s="406" t="s">
        <v>2595</v>
      </c>
      <c r="C2312" s="170" t="s">
        <v>16950</v>
      </c>
      <c r="D2312" s="405" t="s">
        <v>17288</v>
      </c>
      <c r="E2312" s="404">
        <v>1500</v>
      </c>
      <c r="F2312" s="434" t="s">
        <v>17258</v>
      </c>
      <c r="G2312" s="403" t="s">
        <v>17257</v>
      </c>
      <c r="H2312" s="170" t="s">
        <v>3542</v>
      </c>
      <c r="I2312" s="170" t="s">
        <v>6183</v>
      </c>
      <c r="J2312" s="155"/>
      <c r="K2312" s="170">
        <v>1</v>
      </c>
      <c r="L2312" s="170">
        <v>6</v>
      </c>
      <c r="M2312" s="402">
        <v>9000</v>
      </c>
      <c r="N2312" s="170"/>
      <c r="O2312" s="170"/>
      <c r="P2312" s="402"/>
    </row>
    <row r="2313" spans="1:16" ht="56.25" x14ac:dyDescent="0.2">
      <c r="A2313" s="406" t="s">
        <v>16951</v>
      </c>
      <c r="B2313" s="406" t="s">
        <v>2595</v>
      </c>
      <c r="C2313" s="170" t="s">
        <v>16950</v>
      </c>
      <c r="D2313" s="405" t="s">
        <v>17287</v>
      </c>
      <c r="E2313" s="404">
        <v>5740</v>
      </c>
      <c r="F2313" s="434" t="s">
        <v>17028</v>
      </c>
      <c r="G2313" s="403" t="s">
        <v>17027</v>
      </c>
      <c r="H2313" s="170" t="s">
        <v>17026</v>
      </c>
      <c r="I2313" s="170" t="s">
        <v>17025</v>
      </c>
      <c r="J2313" s="155"/>
      <c r="K2313" s="170">
        <v>1</v>
      </c>
      <c r="L2313" s="170">
        <v>5</v>
      </c>
      <c r="M2313" s="402">
        <v>28700</v>
      </c>
      <c r="N2313" s="170"/>
      <c r="O2313" s="170"/>
      <c r="P2313" s="402"/>
    </row>
    <row r="2314" spans="1:16" ht="56.25" x14ac:dyDescent="0.2">
      <c r="A2314" s="406" t="s">
        <v>16951</v>
      </c>
      <c r="B2314" s="406" t="s">
        <v>2595</v>
      </c>
      <c r="C2314" s="170" t="s">
        <v>16950</v>
      </c>
      <c r="D2314" s="405" t="s">
        <v>17175</v>
      </c>
      <c r="E2314" s="404">
        <v>2500</v>
      </c>
      <c r="F2314" s="434" t="s">
        <v>17174</v>
      </c>
      <c r="G2314" s="403" t="s">
        <v>17173</v>
      </c>
      <c r="H2314" s="170" t="s">
        <v>17172</v>
      </c>
      <c r="I2314" s="170" t="s">
        <v>3529</v>
      </c>
      <c r="J2314" s="155" t="s">
        <v>17172</v>
      </c>
      <c r="K2314" s="170">
        <v>1</v>
      </c>
      <c r="L2314" s="170">
        <v>2</v>
      </c>
      <c r="M2314" s="402">
        <v>5000</v>
      </c>
      <c r="N2314" s="170"/>
      <c r="O2314" s="170"/>
      <c r="P2314" s="402"/>
    </row>
    <row r="2315" spans="1:16" ht="56.25" x14ac:dyDescent="0.2">
      <c r="A2315" s="406" t="s">
        <v>16951</v>
      </c>
      <c r="B2315" s="406" t="s">
        <v>2595</v>
      </c>
      <c r="C2315" s="170" t="s">
        <v>16950</v>
      </c>
      <c r="D2315" s="405" t="s">
        <v>17018</v>
      </c>
      <c r="E2315" s="404">
        <v>2000</v>
      </c>
      <c r="F2315" s="434" t="s">
        <v>17205</v>
      </c>
      <c r="G2315" s="403" t="s">
        <v>17204</v>
      </c>
      <c r="H2315" s="170" t="s">
        <v>17203</v>
      </c>
      <c r="I2315" s="170" t="s">
        <v>17012</v>
      </c>
      <c r="J2315" s="155"/>
      <c r="K2315" s="170">
        <v>1</v>
      </c>
      <c r="L2315" s="170">
        <v>3</v>
      </c>
      <c r="M2315" s="402">
        <v>6000</v>
      </c>
      <c r="N2315" s="170"/>
      <c r="O2315" s="170"/>
      <c r="P2315" s="402"/>
    </row>
    <row r="2316" spans="1:16" ht="56.25" x14ac:dyDescent="0.2">
      <c r="A2316" s="406" t="s">
        <v>16951</v>
      </c>
      <c r="B2316" s="406" t="s">
        <v>2595</v>
      </c>
      <c r="C2316" s="170" t="s">
        <v>16950</v>
      </c>
      <c r="D2316" s="405" t="s">
        <v>17238</v>
      </c>
      <c r="E2316" s="404">
        <v>1500</v>
      </c>
      <c r="F2316" s="434" t="s">
        <v>17237</v>
      </c>
      <c r="G2316" s="403" t="s">
        <v>17236</v>
      </c>
      <c r="H2316" s="170" t="s">
        <v>17235</v>
      </c>
      <c r="I2316" s="170" t="s">
        <v>17012</v>
      </c>
      <c r="J2316" s="155"/>
      <c r="K2316" s="170">
        <v>1</v>
      </c>
      <c r="L2316" s="170">
        <v>2</v>
      </c>
      <c r="M2316" s="402">
        <v>3000</v>
      </c>
      <c r="N2316" s="170"/>
      <c r="O2316" s="170"/>
      <c r="P2316" s="402"/>
    </row>
    <row r="2317" spans="1:16" ht="56.25" x14ac:dyDescent="0.2">
      <c r="A2317" s="406" t="s">
        <v>16951</v>
      </c>
      <c r="B2317" s="406" t="s">
        <v>2595</v>
      </c>
      <c r="C2317" s="170" t="s">
        <v>16950</v>
      </c>
      <c r="D2317" s="405" t="s">
        <v>17045</v>
      </c>
      <c r="E2317" s="404">
        <v>2260</v>
      </c>
      <c r="F2317" s="434" t="s">
        <v>17232</v>
      </c>
      <c r="G2317" s="403" t="s">
        <v>17231</v>
      </c>
      <c r="H2317" s="170" t="s">
        <v>6365</v>
      </c>
      <c r="I2317" s="170" t="s">
        <v>6874</v>
      </c>
      <c r="J2317" s="155" t="s">
        <v>6299</v>
      </c>
      <c r="K2317" s="170">
        <v>1</v>
      </c>
      <c r="L2317" s="170">
        <v>5</v>
      </c>
      <c r="M2317" s="402">
        <v>11300</v>
      </c>
      <c r="N2317" s="170"/>
      <c r="O2317" s="170"/>
      <c r="P2317" s="402"/>
    </row>
    <row r="2318" spans="1:16" ht="56.25" x14ac:dyDescent="0.2">
      <c r="A2318" s="406" t="s">
        <v>16951</v>
      </c>
      <c r="B2318" s="406" t="s">
        <v>2595</v>
      </c>
      <c r="C2318" s="170" t="s">
        <v>16950</v>
      </c>
      <c r="D2318" s="405" t="s">
        <v>17045</v>
      </c>
      <c r="E2318" s="404">
        <v>2260</v>
      </c>
      <c r="F2318" s="434" t="s">
        <v>17220</v>
      </c>
      <c r="G2318" s="403" t="s">
        <v>17219</v>
      </c>
      <c r="H2318" s="170" t="s">
        <v>17126</v>
      </c>
      <c r="I2318" s="170" t="s">
        <v>6183</v>
      </c>
      <c r="J2318" s="155"/>
      <c r="K2318" s="170">
        <v>1</v>
      </c>
      <c r="L2318" s="170">
        <v>5</v>
      </c>
      <c r="M2318" s="402">
        <v>11300</v>
      </c>
      <c r="N2318" s="170"/>
      <c r="O2318" s="170"/>
      <c r="P2318" s="402"/>
    </row>
    <row r="2319" spans="1:16" ht="56.25" x14ac:dyDescent="0.2">
      <c r="A2319" s="406" t="s">
        <v>16951</v>
      </c>
      <c r="B2319" s="406" t="s">
        <v>2595</v>
      </c>
      <c r="C2319" s="170" t="s">
        <v>16950</v>
      </c>
      <c r="D2319" s="405" t="s">
        <v>17279</v>
      </c>
      <c r="E2319" s="404">
        <v>5500</v>
      </c>
      <c r="F2319" s="434" t="s">
        <v>17286</v>
      </c>
      <c r="G2319" s="403" t="s">
        <v>17285</v>
      </c>
      <c r="H2319" s="170" t="s">
        <v>3574</v>
      </c>
      <c r="I2319" s="170" t="s">
        <v>3529</v>
      </c>
      <c r="J2319" s="155" t="s">
        <v>17115</v>
      </c>
      <c r="K2319" s="170">
        <v>1</v>
      </c>
      <c r="L2319" s="170">
        <v>1</v>
      </c>
      <c r="M2319" s="402">
        <v>5500</v>
      </c>
      <c r="N2319" s="170"/>
      <c r="O2319" s="170"/>
      <c r="P2319" s="402"/>
    </row>
    <row r="2320" spans="1:16" ht="56.25" x14ac:dyDescent="0.2">
      <c r="A2320" s="406" t="s">
        <v>16951</v>
      </c>
      <c r="B2320" s="406" t="s">
        <v>2595</v>
      </c>
      <c r="C2320" s="170" t="s">
        <v>16950</v>
      </c>
      <c r="D2320" s="405" t="s">
        <v>17045</v>
      </c>
      <c r="E2320" s="404">
        <v>2260</v>
      </c>
      <c r="F2320" s="434" t="s">
        <v>17218</v>
      </c>
      <c r="G2320" s="403" t="s">
        <v>17217</v>
      </c>
      <c r="H2320" s="170" t="s">
        <v>17216</v>
      </c>
      <c r="I2320" s="170" t="s">
        <v>3931</v>
      </c>
      <c r="J2320" s="155"/>
      <c r="K2320" s="170">
        <v>1</v>
      </c>
      <c r="L2320" s="170">
        <v>5</v>
      </c>
      <c r="M2320" s="402">
        <v>11300</v>
      </c>
      <c r="N2320" s="170"/>
      <c r="O2320" s="170"/>
      <c r="P2320" s="402"/>
    </row>
    <row r="2321" spans="1:16" ht="56.25" x14ac:dyDescent="0.2">
      <c r="A2321" s="406" t="s">
        <v>16951</v>
      </c>
      <c r="B2321" s="406" t="s">
        <v>2595</v>
      </c>
      <c r="C2321" s="170" t="s">
        <v>16950</v>
      </c>
      <c r="D2321" s="405" t="s">
        <v>17045</v>
      </c>
      <c r="E2321" s="404">
        <v>2260</v>
      </c>
      <c r="F2321" s="434" t="s">
        <v>17208</v>
      </c>
      <c r="G2321" s="403" t="s">
        <v>17207</v>
      </c>
      <c r="H2321" s="170" t="s">
        <v>17038</v>
      </c>
      <c r="I2321" s="170" t="s">
        <v>7508</v>
      </c>
      <c r="J2321" s="155" t="s">
        <v>17038</v>
      </c>
      <c r="K2321" s="170">
        <v>1</v>
      </c>
      <c r="L2321" s="170">
        <v>5</v>
      </c>
      <c r="M2321" s="402">
        <v>11300</v>
      </c>
      <c r="N2321" s="170"/>
      <c r="O2321" s="170"/>
      <c r="P2321" s="402"/>
    </row>
    <row r="2322" spans="1:16" ht="56.25" x14ac:dyDescent="0.2">
      <c r="A2322" s="406" t="s">
        <v>16951</v>
      </c>
      <c r="B2322" s="406" t="s">
        <v>2595</v>
      </c>
      <c r="C2322" s="170" t="s">
        <v>16950</v>
      </c>
      <c r="D2322" s="405" t="s">
        <v>17045</v>
      </c>
      <c r="E2322" s="404">
        <v>2260</v>
      </c>
      <c r="F2322" s="434" t="s">
        <v>5230</v>
      </c>
      <c r="G2322" s="403" t="s">
        <v>17206</v>
      </c>
      <c r="H2322" s="170" t="s">
        <v>17026</v>
      </c>
      <c r="I2322" s="170" t="s">
        <v>3529</v>
      </c>
      <c r="J2322" s="155" t="s">
        <v>17026</v>
      </c>
      <c r="K2322" s="170">
        <v>1</v>
      </c>
      <c r="L2322" s="170">
        <v>5</v>
      </c>
      <c r="M2322" s="402">
        <v>11300</v>
      </c>
      <c r="N2322" s="170"/>
      <c r="O2322" s="170"/>
      <c r="P2322" s="402"/>
    </row>
    <row r="2323" spans="1:16" ht="56.25" x14ac:dyDescent="0.2">
      <c r="A2323" s="406" t="s">
        <v>16951</v>
      </c>
      <c r="B2323" s="406" t="s">
        <v>2595</v>
      </c>
      <c r="C2323" s="170" t="s">
        <v>16950</v>
      </c>
      <c r="D2323" s="405" t="s">
        <v>17045</v>
      </c>
      <c r="E2323" s="404">
        <v>2260</v>
      </c>
      <c r="F2323" s="434" t="s">
        <v>17188</v>
      </c>
      <c r="G2323" s="403" t="s">
        <v>17187</v>
      </c>
      <c r="H2323" s="170" t="s">
        <v>4565</v>
      </c>
      <c r="I2323" s="170" t="s">
        <v>6183</v>
      </c>
      <c r="J2323" s="155"/>
      <c r="K2323" s="170">
        <v>1</v>
      </c>
      <c r="L2323" s="170">
        <v>5</v>
      </c>
      <c r="M2323" s="402">
        <v>11300</v>
      </c>
      <c r="N2323" s="170"/>
      <c r="O2323" s="170"/>
      <c r="P2323" s="402"/>
    </row>
    <row r="2324" spans="1:16" ht="56.25" x14ac:dyDescent="0.2">
      <c r="A2324" s="406" t="s">
        <v>16951</v>
      </c>
      <c r="B2324" s="406" t="s">
        <v>2595</v>
      </c>
      <c r="C2324" s="170" t="s">
        <v>16950</v>
      </c>
      <c r="D2324" s="405" t="s">
        <v>17045</v>
      </c>
      <c r="E2324" s="404">
        <v>2260</v>
      </c>
      <c r="F2324" s="434" t="s">
        <v>17186</v>
      </c>
      <c r="G2324" s="403" t="s">
        <v>17185</v>
      </c>
      <c r="H2324" s="170" t="s">
        <v>3591</v>
      </c>
      <c r="I2324" s="170" t="s">
        <v>17074</v>
      </c>
      <c r="J2324" s="155"/>
      <c r="K2324" s="170">
        <v>1</v>
      </c>
      <c r="L2324" s="170">
        <v>5</v>
      </c>
      <c r="M2324" s="402">
        <v>11300</v>
      </c>
      <c r="N2324" s="170"/>
      <c r="O2324" s="170"/>
      <c r="P2324" s="402"/>
    </row>
    <row r="2325" spans="1:16" ht="56.25" x14ac:dyDescent="0.2">
      <c r="A2325" s="406" t="s">
        <v>16951</v>
      </c>
      <c r="B2325" s="406" t="s">
        <v>2595</v>
      </c>
      <c r="C2325" s="170" t="s">
        <v>16950</v>
      </c>
      <c r="D2325" s="405" t="s">
        <v>17054</v>
      </c>
      <c r="E2325" s="404">
        <v>2000</v>
      </c>
      <c r="F2325" s="434" t="s">
        <v>17184</v>
      </c>
      <c r="G2325" s="403" t="s">
        <v>17183</v>
      </c>
      <c r="H2325" s="170" t="s">
        <v>17081</v>
      </c>
      <c r="I2325" s="170" t="s">
        <v>3931</v>
      </c>
      <c r="J2325" s="155"/>
      <c r="K2325" s="170">
        <v>1</v>
      </c>
      <c r="L2325" s="170">
        <v>5</v>
      </c>
      <c r="M2325" s="402">
        <v>10000</v>
      </c>
      <c r="N2325" s="170"/>
      <c r="O2325" s="170"/>
      <c r="P2325" s="402"/>
    </row>
    <row r="2326" spans="1:16" ht="56.25" x14ac:dyDescent="0.2">
      <c r="A2326" s="406" t="s">
        <v>16951</v>
      </c>
      <c r="B2326" s="406" t="s">
        <v>2595</v>
      </c>
      <c r="C2326" s="170" t="s">
        <v>16950</v>
      </c>
      <c r="D2326" s="405" t="s">
        <v>17045</v>
      </c>
      <c r="E2326" s="404">
        <v>2260</v>
      </c>
      <c r="F2326" s="434" t="s">
        <v>17180</v>
      </c>
      <c r="G2326" s="403" t="s">
        <v>17179</v>
      </c>
      <c r="H2326" s="170" t="s">
        <v>17178</v>
      </c>
      <c r="I2326" s="170" t="s">
        <v>17012</v>
      </c>
      <c r="J2326" s="155"/>
      <c r="K2326" s="170">
        <v>1</v>
      </c>
      <c r="L2326" s="170">
        <v>5</v>
      </c>
      <c r="M2326" s="402">
        <v>11300</v>
      </c>
      <c r="N2326" s="170"/>
      <c r="O2326" s="170"/>
      <c r="P2326" s="402"/>
    </row>
    <row r="2327" spans="1:16" ht="56.25" x14ac:dyDescent="0.2">
      <c r="A2327" s="406" t="s">
        <v>16951</v>
      </c>
      <c r="B2327" s="406" t="s">
        <v>2595</v>
      </c>
      <c r="C2327" s="170" t="s">
        <v>16950</v>
      </c>
      <c r="D2327" s="405" t="s">
        <v>17045</v>
      </c>
      <c r="E2327" s="404">
        <v>2260</v>
      </c>
      <c r="F2327" s="434" t="s">
        <v>17168</v>
      </c>
      <c r="G2327" s="403" t="s">
        <v>17167</v>
      </c>
      <c r="H2327" s="170" t="s">
        <v>3859</v>
      </c>
      <c r="I2327" s="170" t="s">
        <v>3529</v>
      </c>
      <c r="J2327" s="155" t="s">
        <v>3549</v>
      </c>
      <c r="K2327" s="170">
        <v>1</v>
      </c>
      <c r="L2327" s="170">
        <v>5</v>
      </c>
      <c r="M2327" s="402">
        <v>11300</v>
      </c>
      <c r="N2327" s="170"/>
      <c r="O2327" s="170"/>
      <c r="P2327" s="402"/>
    </row>
    <row r="2328" spans="1:16" ht="56.25" x14ac:dyDescent="0.2">
      <c r="A2328" s="406" t="s">
        <v>16951</v>
      </c>
      <c r="B2328" s="406" t="s">
        <v>2595</v>
      </c>
      <c r="C2328" s="170" t="s">
        <v>16950</v>
      </c>
      <c r="D2328" s="405" t="s">
        <v>17045</v>
      </c>
      <c r="E2328" s="404">
        <v>2260</v>
      </c>
      <c r="F2328" s="434" t="s">
        <v>17153</v>
      </c>
      <c r="G2328" s="403" t="s">
        <v>17152</v>
      </c>
      <c r="H2328" s="170" t="s">
        <v>17038</v>
      </c>
      <c r="I2328" s="170" t="s">
        <v>3931</v>
      </c>
      <c r="J2328" s="155"/>
      <c r="K2328" s="170">
        <v>1</v>
      </c>
      <c r="L2328" s="170">
        <v>5</v>
      </c>
      <c r="M2328" s="402">
        <v>11300</v>
      </c>
      <c r="N2328" s="170"/>
      <c r="O2328" s="170"/>
      <c r="P2328" s="402"/>
    </row>
    <row r="2329" spans="1:16" ht="56.25" x14ac:dyDescent="0.2">
      <c r="A2329" s="406" t="s">
        <v>16951</v>
      </c>
      <c r="B2329" s="406" t="s">
        <v>2595</v>
      </c>
      <c r="C2329" s="170" t="s">
        <v>16950</v>
      </c>
      <c r="D2329" s="405" t="s">
        <v>17054</v>
      </c>
      <c r="E2329" s="404">
        <v>2000</v>
      </c>
      <c r="F2329" s="434" t="s">
        <v>17142</v>
      </c>
      <c r="G2329" s="403" t="s">
        <v>17141</v>
      </c>
      <c r="H2329" s="170" t="s">
        <v>17140</v>
      </c>
      <c r="I2329" s="170" t="s">
        <v>3931</v>
      </c>
      <c r="J2329" s="155"/>
      <c r="K2329" s="170">
        <v>1</v>
      </c>
      <c r="L2329" s="170">
        <v>5</v>
      </c>
      <c r="M2329" s="402">
        <v>10000</v>
      </c>
      <c r="N2329" s="170"/>
      <c r="O2329" s="170"/>
      <c r="P2329" s="402"/>
    </row>
    <row r="2330" spans="1:16" ht="56.25" x14ac:dyDescent="0.2">
      <c r="A2330" s="406" t="s">
        <v>16951</v>
      </c>
      <c r="B2330" s="406" t="s">
        <v>2595</v>
      </c>
      <c r="C2330" s="170" t="s">
        <v>16950</v>
      </c>
      <c r="D2330" s="405" t="s">
        <v>17045</v>
      </c>
      <c r="E2330" s="404">
        <v>2260</v>
      </c>
      <c r="F2330" s="434" t="s">
        <v>17134</v>
      </c>
      <c r="G2330" s="403" t="s">
        <v>17133</v>
      </c>
      <c r="H2330" s="170" t="s">
        <v>17132</v>
      </c>
      <c r="I2330" s="170" t="s">
        <v>3931</v>
      </c>
      <c r="J2330" s="155"/>
      <c r="K2330" s="170">
        <v>1</v>
      </c>
      <c r="L2330" s="170">
        <v>5</v>
      </c>
      <c r="M2330" s="402">
        <v>11300</v>
      </c>
      <c r="N2330" s="170"/>
      <c r="O2330" s="170"/>
      <c r="P2330" s="402"/>
    </row>
    <row r="2331" spans="1:16" ht="56.25" x14ac:dyDescent="0.2">
      <c r="A2331" s="406" t="s">
        <v>16951</v>
      </c>
      <c r="B2331" s="406" t="s">
        <v>2595</v>
      </c>
      <c r="C2331" s="170" t="s">
        <v>16950</v>
      </c>
      <c r="D2331" s="405" t="s">
        <v>17045</v>
      </c>
      <c r="E2331" s="404">
        <v>2260</v>
      </c>
      <c r="F2331" s="434" t="s">
        <v>17128</v>
      </c>
      <c r="G2331" s="403" t="s">
        <v>17127</v>
      </c>
      <c r="H2331" s="170" t="s">
        <v>17126</v>
      </c>
      <c r="I2331" s="170" t="s">
        <v>6183</v>
      </c>
      <c r="J2331" s="155"/>
      <c r="K2331" s="170">
        <v>1</v>
      </c>
      <c r="L2331" s="170">
        <v>5</v>
      </c>
      <c r="M2331" s="402">
        <v>11300</v>
      </c>
      <c r="N2331" s="170"/>
      <c r="O2331" s="170"/>
      <c r="P2331" s="402"/>
    </row>
    <row r="2332" spans="1:16" ht="56.25" x14ac:dyDescent="0.2">
      <c r="A2332" s="406" t="s">
        <v>16951</v>
      </c>
      <c r="B2332" s="406" t="s">
        <v>2595</v>
      </c>
      <c r="C2332" s="170" t="s">
        <v>16950</v>
      </c>
      <c r="D2332" s="405" t="s">
        <v>17045</v>
      </c>
      <c r="E2332" s="404">
        <v>2260</v>
      </c>
      <c r="F2332" s="434" t="s">
        <v>17125</v>
      </c>
      <c r="G2332" s="403" t="s">
        <v>17124</v>
      </c>
      <c r="H2332" s="170" t="s">
        <v>17123</v>
      </c>
      <c r="I2332" s="170" t="s">
        <v>6183</v>
      </c>
      <c r="J2332" s="155"/>
      <c r="K2332" s="170">
        <v>1</v>
      </c>
      <c r="L2332" s="170">
        <v>5</v>
      </c>
      <c r="M2332" s="402">
        <v>11300</v>
      </c>
      <c r="N2332" s="170"/>
      <c r="O2332" s="170"/>
      <c r="P2332" s="402"/>
    </row>
    <row r="2333" spans="1:16" ht="56.25" x14ac:dyDescent="0.2">
      <c r="A2333" s="406" t="s">
        <v>16951</v>
      </c>
      <c r="B2333" s="406" t="s">
        <v>2595</v>
      </c>
      <c r="C2333" s="170" t="s">
        <v>16950</v>
      </c>
      <c r="D2333" s="405" t="s">
        <v>17279</v>
      </c>
      <c r="E2333" s="404">
        <v>5500</v>
      </c>
      <c r="F2333" s="434" t="s">
        <v>17117</v>
      </c>
      <c r="G2333" s="403" t="s">
        <v>17116</v>
      </c>
      <c r="H2333" s="170" t="s">
        <v>3574</v>
      </c>
      <c r="I2333" s="170" t="s">
        <v>3529</v>
      </c>
      <c r="J2333" s="155" t="s">
        <v>17115</v>
      </c>
      <c r="K2333" s="170">
        <v>1</v>
      </c>
      <c r="L2333" s="170">
        <v>5</v>
      </c>
      <c r="M2333" s="402">
        <v>27500</v>
      </c>
      <c r="N2333" s="170"/>
      <c r="O2333" s="170"/>
      <c r="P2333" s="402"/>
    </row>
    <row r="2334" spans="1:16" ht="56.25" x14ac:dyDescent="0.2">
      <c r="A2334" s="406" t="s">
        <v>16951</v>
      </c>
      <c r="B2334" s="406" t="s">
        <v>2595</v>
      </c>
      <c r="C2334" s="170" t="s">
        <v>16950</v>
      </c>
      <c r="D2334" s="405" t="s">
        <v>17045</v>
      </c>
      <c r="E2334" s="404">
        <v>2260</v>
      </c>
      <c r="F2334" s="434" t="s">
        <v>17109</v>
      </c>
      <c r="G2334" s="403" t="s">
        <v>17108</v>
      </c>
      <c r="H2334" s="170" t="s">
        <v>6514</v>
      </c>
      <c r="I2334" s="170" t="s">
        <v>7508</v>
      </c>
      <c r="J2334" s="155"/>
      <c r="K2334" s="170">
        <v>1</v>
      </c>
      <c r="L2334" s="170">
        <v>5</v>
      </c>
      <c r="M2334" s="402">
        <v>11300</v>
      </c>
      <c r="N2334" s="170"/>
      <c r="O2334" s="170"/>
      <c r="P2334" s="402"/>
    </row>
    <row r="2335" spans="1:16" ht="56.25" x14ac:dyDescent="0.2">
      <c r="A2335" s="406" t="s">
        <v>16951</v>
      </c>
      <c r="B2335" s="406" t="s">
        <v>2595</v>
      </c>
      <c r="C2335" s="170" t="s">
        <v>16950</v>
      </c>
      <c r="D2335" s="405" t="s">
        <v>17045</v>
      </c>
      <c r="E2335" s="404">
        <v>2260</v>
      </c>
      <c r="F2335" s="434" t="s">
        <v>17104</v>
      </c>
      <c r="G2335" s="403" t="s">
        <v>17103</v>
      </c>
      <c r="H2335" s="170" t="s">
        <v>17102</v>
      </c>
      <c r="I2335" s="170" t="s">
        <v>6183</v>
      </c>
      <c r="J2335" s="155"/>
      <c r="K2335" s="170">
        <v>1</v>
      </c>
      <c r="L2335" s="170">
        <v>5</v>
      </c>
      <c r="M2335" s="402">
        <v>11300</v>
      </c>
      <c r="N2335" s="170"/>
      <c r="O2335" s="170"/>
      <c r="P2335" s="402"/>
    </row>
    <row r="2336" spans="1:16" ht="56.25" x14ac:dyDescent="0.2">
      <c r="A2336" s="406" t="s">
        <v>16951</v>
      </c>
      <c r="B2336" s="406" t="s">
        <v>2595</v>
      </c>
      <c r="C2336" s="170" t="s">
        <v>16950</v>
      </c>
      <c r="D2336" s="405" t="s">
        <v>17054</v>
      </c>
      <c r="E2336" s="404">
        <v>2000</v>
      </c>
      <c r="F2336" s="434" t="s">
        <v>17101</v>
      </c>
      <c r="G2336" s="403" t="s">
        <v>17100</v>
      </c>
      <c r="H2336" s="170" t="s">
        <v>3542</v>
      </c>
      <c r="I2336" s="170" t="s">
        <v>17074</v>
      </c>
      <c r="J2336" s="155"/>
      <c r="K2336" s="170">
        <v>1</v>
      </c>
      <c r="L2336" s="170">
        <v>5</v>
      </c>
      <c r="M2336" s="402">
        <v>10000</v>
      </c>
      <c r="N2336" s="170"/>
      <c r="O2336" s="170"/>
      <c r="P2336" s="402"/>
    </row>
    <row r="2337" spans="1:16" ht="56.25" x14ac:dyDescent="0.2">
      <c r="A2337" s="406" t="s">
        <v>16951</v>
      </c>
      <c r="B2337" s="406" t="s">
        <v>2595</v>
      </c>
      <c r="C2337" s="170" t="s">
        <v>16950</v>
      </c>
      <c r="D2337" s="405" t="s">
        <v>17045</v>
      </c>
      <c r="E2337" s="404">
        <v>2260</v>
      </c>
      <c r="F2337" s="434" t="s">
        <v>17096</v>
      </c>
      <c r="G2337" s="403" t="s">
        <v>17095</v>
      </c>
      <c r="H2337" s="170" t="s">
        <v>3549</v>
      </c>
      <c r="I2337" s="170" t="s">
        <v>6874</v>
      </c>
      <c r="J2337" s="155" t="s">
        <v>3549</v>
      </c>
      <c r="K2337" s="170">
        <v>1</v>
      </c>
      <c r="L2337" s="170">
        <v>5</v>
      </c>
      <c r="M2337" s="402">
        <v>11300</v>
      </c>
      <c r="N2337" s="170"/>
      <c r="O2337" s="170"/>
      <c r="P2337" s="402"/>
    </row>
    <row r="2338" spans="1:16" ht="56.25" x14ac:dyDescent="0.2">
      <c r="A2338" s="406" t="s">
        <v>16951</v>
      </c>
      <c r="B2338" s="406" t="s">
        <v>2595</v>
      </c>
      <c r="C2338" s="170" t="s">
        <v>16950</v>
      </c>
      <c r="D2338" s="405" t="s">
        <v>17284</v>
      </c>
      <c r="E2338" s="404">
        <v>1500</v>
      </c>
      <c r="F2338" s="434" t="s">
        <v>17283</v>
      </c>
      <c r="G2338" s="403" t="s">
        <v>17282</v>
      </c>
      <c r="H2338" s="170" t="s">
        <v>7865</v>
      </c>
      <c r="I2338" s="170" t="s">
        <v>6183</v>
      </c>
      <c r="J2338" s="155"/>
      <c r="K2338" s="170">
        <v>1</v>
      </c>
      <c r="L2338" s="170">
        <v>4</v>
      </c>
      <c r="M2338" s="402">
        <v>4950</v>
      </c>
      <c r="N2338" s="170"/>
      <c r="O2338" s="170"/>
      <c r="P2338" s="402"/>
    </row>
    <row r="2339" spans="1:16" ht="56.25" x14ac:dyDescent="0.2">
      <c r="A2339" s="406" t="s">
        <v>16951</v>
      </c>
      <c r="B2339" s="406" t="s">
        <v>2595</v>
      </c>
      <c r="C2339" s="170" t="s">
        <v>16950</v>
      </c>
      <c r="D2339" s="405" t="s">
        <v>17045</v>
      </c>
      <c r="E2339" s="404">
        <v>2260</v>
      </c>
      <c r="F2339" s="434" t="s">
        <v>17067</v>
      </c>
      <c r="G2339" s="403" t="s">
        <v>17066</v>
      </c>
      <c r="H2339" s="170" t="s">
        <v>6514</v>
      </c>
      <c r="I2339" s="170" t="s">
        <v>7508</v>
      </c>
      <c r="J2339" s="155"/>
      <c r="K2339" s="170">
        <v>1</v>
      </c>
      <c r="L2339" s="170">
        <v>5</v>
      </c>
      <c r="M2339" s="402">
        <v>11300</v>
      </c>
      <c r="N2339" s="170"/>
      <c r="O2339" s="170"/>
      <c r="P2339" s="402"/>
    </row>
    <row r="2340" spans="1:16" ht="56.25" x14ac:dyDescent="0.2">
      <c r="A2340" s="406" t="s">
        <v>16951</v>
      </c>
      <c r="B2340" s="406" t="s">
        <v>2595</v>
      </c>
      <c r="C2340" s="170" t="s">
        <v>16950</v>
      </c>
      <c r="D2340" s="405" t="s">
        <v>17045</v>
      </c>
      <c r="E2340" s="404">
        <v>2260</v>
      </c>
      <c r="F2340" s="434" t="s">
        <v>3936</v>
      </c>
      <c r="G2340" s="403" t="s">
        <v>17065</v>
      </c>
      <c r="H2340" s="170" t="s">
        <v>7865</v>
      </c>
      <c r="I2340" s="170" t="s">
        <v>3529</v>
      </c>
      <c r="J2340" s="155" t="s">
        <v>6299</v>
      </c>
      <c r="K2340" s="170">
        <v>1</v>
      </c>
      <c r="L2340" s="170">
        <v>5</v>
      </c>
      <c r="M2340" s="402">
        <v>11300</v>
      </c>
      <c r="N2340" s="170"/>
      <c r="O2340" s="170"/>
      <c r="P2340" s="402"/>
    </row>
    <row r="2341" spans="1:16" ht="56.25" x14ac:dyDescent="0.2">
      <c r="A2341" s="406" t="s">
        <v>16951</v>
      </c>
      <c r="B2341" s="406" t="s">
        <v>2595</v>
      </c>
      <c r="C2341" s="170" t="s">
        <v>16950</v>
      </c>
      <c r="D2341" s="405" t="s">
        <v>17045</v>
      </c>
      <c r="E2341" s="404">
        <v>2260</v>
      </c>
      <c r="F2341" s="434" t="s">
        <v>17061</v>
      </c>
      <c r="G2341" s="403" t="s">
        <v>17060</v>
      </c>
      <c r="H2341" s="170" t="s">
        <v>3574</v>
      </c>
      <c r="I2341" s="170" t="s">
        <v>6183</v>
      </c>
      <c r="J2341" s="155"/>
      <c r="K2341" s="170">
        <v>1</v>
      </c>
      <c r="L2341" s="170">
        <v>5</v>
      </c>
      <c r="M2341" s="402">
        <v>11300</v>
      </c>
      <c r="N2341" s="170"/>
      <c r="O2341" s="170"/>
      <c r="P2341" s="402"/>
    </row>
    <row r="2342" spans="1:16" ht="56.25" x14ac:dyDescent="0.2">
      <c r="A2342" s="406" t="s">
        <v>16951</v>
      </c>
      <c r="B2342" s="406" t="s">
        <v>2595</v>
      </c>
      <c r="C2342" s="170" t="s">
        <v>16950</v>
      </c>
      <c r="D2342" s="405" t="s">
        <v>17054</v>
      </c>
      <c r="E2342" s="404">
        <v>2000</v>
      </c>
      <c r="F2342" s="434" t="s">
        <v>17053</v>
      </c>
      <c r="G2342" s="403" t="s">
        <v>17052</v>
      </c>
      <c r="H2342" s="170" t="s">
        <v>17051</v>
      </c>
      <c r="I2342" s="170" t="s">
        <v>17012</v>
      </c>
      <c r="J2342" s="155"/>
      <c r="K2342" s="170">
        <v>1</v>
      </c>
      <c r="L2342" s="170">
        <v>5</v>
      </c>
      <c r="M2342" s="402">
        <v>10000</v>
      </c>
      <c r="N2342" s="170"/>
      <c r="O2342" s="170"/>
      <c r="P2342" s="402"/>
    </row>
    <row r="2343" spans="1:16" ht="56.25" x14ac:dyDescent="0.2">
      <c r="A2343" s="406" t="s">
        <v>16951</v>
      </c>
      <c r="B2343" s="406" t="s">
        <v>2595</v>
      </c>
      <c r="C2343" s="170" t="s">
        <v>16950</v>
      </c>
      <c r="D2343" s="405" t="s">
        <v>17045</v>
      </c>
      <c r="E2343" s="404">
        <v>2260</v>
      </c>
      <c r="F2343" s="434" t="s">
        <v>3840</v>
      </c>
      <c r="G2343" s="403" t="s">
        <v>17050</v>
      </c>
      <c r="H2343" s="170" t="s">
        <v>17049</v>
      </c>
      <c r="I2343" s="170" t="s">
        <v>17048</v>
      </c>
      <c r="J2343" s="155"/>
      <c r="K2343" s="170">
        <v>1</v>
      </c>
      <c r="L2343" s="170">
        <v>5</v>
      </c>
      <c r="M2343" s="402">
        <v>11300</v>
      </c>
      <c r="N2343" s="170"/>
      <c r="O2343" s="170"/>
      <c r="P2343" s="402"/>
    </row>
    <row r="2344" spans="1:16" ht="56.25" x14ac:dyDescent="0.2">
      <c r="A2344" s="406" t="s">
        <v>16951</v>
      </c>
      <c r="B2344" s="406" t="s">
        <v>2595</v>
      </c>
      <c r="C2344" s="170" t="s">
        <v>16950</v>
      </c>
      <c r="D2344" s="405" t="s">
        <v>17045</v>
      </c>
      <c r="E2344" s="404">
        <v>2260</v>
      </c>
      <c r="F2344" s="434" t="s">
        <v>17044</v>
      </c>
      <c r="G2344" s="403" t="s">
        <v>17043</v>
      </c>
      <c r="H2344" s="170" t="s">
        <v>17042</v>
      </c>
      <c r="I2344" s="170" t="s">
        <v>3931</v>
      </c>
      <c r="J2344" s="155"/>
      <c r="K2344" s="170">
        <v>1</v>
      </c>
      <c r="L2344" s="170">
        <v>5</v>
      </c>
      <c r="M2344" s="402">
        <v>11300</v>
      </c>
      <c r="N2344" s="170"/>
      <c r="O2344" s="170"/>
      <c r="P2344" s="402"/>
    </row>
    <row r="2345" spans="1:16" ht="56.25" x14ac:dyDescent="0.2">
      <c r="A2345" s="406" t="s">
        <v>16951</v>
      </c>
      <c r="B2345" s="406" t="s">
        <v>2595</v>
      </c>
      <c r="C2345" s="170" t="s">
        <v>16950</v>
      </c>
      <c r="D2345" s="405" t="s">
        <v>17045</v>
      </c>
      <c r="E2345" s="404">
        <v>2260</v>
      </c>
      <c r="F2345" s="434" t="s">
        <v>17160</v>
      </c>
      <c r="G2345" s="403" t="s">
        <v>17159</v>
      </c>
      <c r="H2345" s="170" t="s">
        <v>3979</v>
      </c>
      <c r="I2345" s="170" t="s">
        <v>17012</v>
      </c>
      <c r="J2345" s="155"/>
      <c r="K2345" s="170">
        <v>1</v>
      </c>
      <c r="L2345" s="170">
        <v>5</v>
      </c>
      <c r="M2345" s="402">
        <v>10998.67</v>
      </c>
      <c r="N2345" s="170"/>
      <c r="O2345" s="170"/>
      <c r="P2345" s="402"/>
    </row>
    <row r="2346" spans="1:16" ht="56.25" x14ac:dyDescent="0.2">
      <c r="A2346" s="406" t="s">
        <v>16951</v>
      </c>
      <c r="B2346" s="406" t="s">
        <v>2595</v>
      </c>
      <c r="C2346" s="170" t="s">
        <v>16950</v>
      </c>
      <c r="D2346" s="405" t="s">
        <v>17045</v>
      </c>
      <c r="E2346" s="404">
        <v>2260</v>
      </c>
      <c r="F2346" s="434" t="s">
        <v>4859</v>
      </c>
      <c r="G2346" s="403" t="s">
        <v>17151</v>
      </c>
      <c r="H2346" s="170" t="s">
        <v>17038</v>
      </c>
      <c r="I2346" s="170" t="s">
        <v>17037</v>
      </c>
      <c r="J2346" s="155"/>
      <c r="K2346" s="170">
        <v>1</v>
      </c>
      <c r="L2346" s="170">
        <v>5</v>
      </c>
      <c r="M2346" s="402">
        <v>10998.67</v>
      </c>
      <c r="N2346" s="170"/>
      <c r="O2346" s="170"/>
      <c r="P2346" s="402"/>
    </row>
    <row r="2347" spans="1:16" ht="56.25" x14ac:dyDescent="0.2">
      <c r="A2347" s="406" t="s">
        <v>16951</v>
      </c>
      <c r="B2347" s="406" t="s">
        <v>2595</v>
      </c>
      <c r="C2347" s="170" t="s">
        <v>16950</v>
      </c>
      <c r="D2347" s="405" t="s">
        <v>17045</v>
      </c>
      <c r="E2347" s="404">
        <v>2260</v>
      </c>
      <c r="F2347" s="434" t="s">
        <v>4103</v>
      </c>
      <c r="G2347" s="403" t="s">
        <v>17077</v>
      </c>
      <c r="H2347" s="170" t="s">
        <v>17038</v>
      </c>
      <c r="I2347" s="170" t="s">
        <v>6279</v>
      </c>
      <c r="J2347" s="155"/>
      <c r="K2347" s="170">
        <v>1</v>
      </c>
      <c r="L2347" s="170">
        <v>5</v>
      </c>
      <c r="M2347" s="402">
        <v>10998.67</v>
      </c>
      <c r="N2347" s="170"/>
      <c r="O2347" s="170"/>
      <c r="P2347" s="402"/>
    </row>
    <row r="2348" spans="1:16" ht="56.25" x14ac:dyDescent="0.2">
      <c r="A2348" s="406" t="s">
        <v>16951</v>
      </c>
      <c r="B2348" s="406" t="s">
        <v>2595</v>
      </c>
      <c r="C2348" s="170" t="s">
        <v>16950</v>
      </c>
      <c r="D2348" s="405" t="s">
        <v>17045</v>
      </c>
      <c r="E2348" s="404">
        <v>2260</v>
      </c>
      <c r="F2348" s="434" t="s">
        <v>17145</v>
      </c>
      <c r="G2348" s="403" t="s">
        <v>17144</v>
      </c>
      <c r="H2348" s="170" t="s">
        <v>17143</v>
      </c>
      <c r="I2348" s="170" t="s">
        <v>6183</v>
      </c>
      <c r="J2348" s="155"/>
      <c r="K2348" s="170">
        <v>1</v>
      </c>
      <c r="L2348" s="170">
        <v>5</v>
      </c>
      <c r="M2348" s="402">
        <v>10622</v>
      </c>
      <c r="N2348" s="170"/>
      <c r="O2348" s="170"/>
      <c r="P2348" s="402"/>
    </row>
    <row r="2349" spans="1:16" ht="56.25" x14ac:dyDescent="0.2">
      <c r="A2349" s="406" t="s">
        <v>16951</v>
      </c>
      <c r="B2349" s="406" t="s">
        <v>2595</v>
      </c>
      <c r="C2349" s="170" t="s">
        <v>16950</v>
      </c>
      <c r="D2349" s="405" t="s">
        <v>16949</v>
      </c>
      <c r="E2349" s="404">
        <v>3500</v>
      </c>
      <c r="F2349" s="434" t="s">
        <v>16948</v>
      </c>
      <c r="G2349" s="403" t="s">
        <v>16947</v>
      </c>
      <c r="H2349" s="170" t="s">
        <v>6081</v>
      </c>
      <c r="I2349" s="170" t="s">
        <v>3529</v>
      </c>
      <c r="J2349" s="155"/>
      <c r="K2349" s="170">
        <v>1</v>
      </c>
      <c r="L2349" s="170">
        <v>5</v>
      </c>
      <c r="M2349" s="402">
        <v>14933.33</v>
      </c>
      <c r="N2349" s="170"/>
      <c r="O2349" s="170"/>
      <c r="P2349" s="402"/>
    </row>
    <row r="2350" spans="1:16" ht="56.25" x14ac:dyDescent="0.2">
      <c r="A2350" s="406" t="s">
        <v>16951</v>
      </c>
      <c r="B2350" s="406" t="s">
        <v>2595</v>
      </c>
      <c r="C2350" s="170" t="s">
        <v>16950</v>
      </c>
      <c r="D2350" s="405" t="s">
        <v>17274</v>
      </c>
      <c r="E2350" s="404">
        <v>1000</v>
      </c>
      <c r="F2350" s="434" t="s">
        <v>17281</v>
      </c>
      <c r="G2350" s="403" t="s">
        <v>17280</v>
      </c>
      <c r="H2350" s="170" t="s">
        <v>17178</v>
      </c>
      <c r="I2350" s="170" t="s">
        <v>17012</v>
      </c>
      <c r="J2350" s="155"/>
      <c r="K2350" s="170">
        <v>1</v>
      </c>
      <c r="L2350" s="170">
        <v>2</v>
      </c>
      <c r="M2350" s="402">
        <v>1250</v>
      </c>
      <c r="N2350" s="170"/>
      <c r="O2350" s="170"/>
      <c r="P2350" s="402"/>
    </row>
    <row r="2351" spans="1:16" ht="56.25" x14ac:dyDescent="0.2">
      <c r="A2351" s="406" t="s">
        <v>16951</v>
      </c>
      <c r="B2351" s="406" t="s">
        <v>2595</v>
      </c>
      <c r="C2351" s="170" t="s">
        <v>16950</v>
      </c>
      <c r="D2351" s="405" t="s">
        <v>17002</v>
      </c>
      <c r="E2351" s="404">
        <v>3760</v>
      </c>
      <c r="F2351" s="434" t="s">
        <v>17001</v>
      </c>
      <c r="G2351" s="403" t="s">
        <v>17000</v>
      </c>
      <c r="H2351" s="170"/>
      <c r="I2351" s="170" t="s">
        <v>6218</v>
      </c>
      <c r="J2351" s="155"/>
      <c r="K2351" s="170">
        <v>1</v>
      </c>
      <c r="L2351" s="170">
        <v>1</v>
      </c>
      <c r="M2351" s="402">
        <v>3760</v>
      </c>
      <c r="N2351" s="170"/>
      <c r="O2351" s="170"/>
      <c r="P2351" s="402"/>
    </row>
    <row r="2352" spans="1:16" ht="56.25" x14ac:dyDescent="0.2">
      <c r="A2352" s="406" t="s">
        <v>16951</v>
      </c>
      <c r="B2352" s="406" t="s">
        <v>2595</v>
      </c>
      <c r="C2352" s="170" t="s">
        <v>16950</v>
      </c>
      <c r="D2352" s="405" t="s">
        <v>17036</v>
      </c>
      <c r="E2352" s="404">
        <v>2000</v>
      </c>
      <c r="F2352" s="434" t="s">
        <v>17035</v>
      </c>
      <c r="G2352" s="403" t="s">
        <v>17034</v>
      </c>
      <c r="H2352" s="170" t="s">
        <v>17033</v>
      </c>
      <c r="I2352" s="170" t="s">
        <v>3931</v>
      </c>
      <c r="J2352" s="155"/>
      <c r="K2352" s="170">
        <v>1</v>
      </c>
      <c r="L2352" s="170">
        <v>2</v>
      </c>
      <c r="M2352" s="402">
        <v>4000</v>
      </c>
      <c r="N2352" s="170"/>
      <c r="O2352" s="170"/>
      <c r="P2352" s="402"/>
    </row>
    <row r="2353" spans="1:16" ht="56.25" x14ac:dyDescent="0.2">
      <c r="A2353" s="406" t="s">
        <v>16951</v>
      </c>
      <c r="B2353" s="406" t="s">
        <v>2595</v>
      </c>
      <c r="C2353" s="170" t="s">
        <v>16950</v>
      </c>
      <c r="D2353" s="405" t="s">
        <v>17279</v>
      </c>
      <c r="E2353" s="404">
        <v>5500</v>
      </c>
      <c r="F2353" s="434">
        <v>10374669</v>
      </c>
      <c r="G2353" s="403" t="s">
        <v>17138</v>
      </c>
      <c r="H2353" s="170" t="s">
        <v>3574</v>
      </c>
      <c r="I2353" s="170" t="s">
        <v>3529</v>
      </c>
      <c r="J2353" s="155" t="s">
        <v>17115</v>
      </c>
      <c r="K2353" s="170">
        <v>1</v>
      </c>
      <c r="L2353" s="170">
        <v>4</v>
      </c>
      <c r="M2353" s="402">
        <v>19616.7</v>
      </c>
      <c r="N2353" s="170"/>
      <c r="O2353" s="170"/>
      <c r="P2353" s="402"/>
    </row>
    <row r="2354" spans="1:16" ht="56.25" x14ac:dyDescent="0.2">
      <c r="A2354" s="406" t="s">
        <v>16951</v>
      </c>
      <c r="B2354" s="406" t="s">
        <v>2595</v>
      </c>
      <c r="C2354" s="170" t="s">
        <v>16950</v>
      </c>
      <c r="D2354" s="405" t="s">
        <v>17175</v>
      </c>
      <c r="E2354" s="404">
        <v>2500</v>
      </c>
      <c r="F2354" s="434" t="s">
        <v>17174</v>
      </c>
      <c r="G2354" s="403" t="s">
        <v>17173</v>
      </c>
      <c r="H2354" s="170" t="s">
        <v>17172</v>
      </c>
      <c r="I2354" s="170" t="s">
        <v>3529</v>
      </c>
      <c r="J2354" s="155" t="s">
        <v>17172</v>
      </c>
      <c r="K2354" s="170">
        <v>1</v>
      </c>
      <c r="L2354" s="170">
        <v>2</v>
      </c>
      <c r="M2354" s="402">
        <v>5000</v>
      </c>
      <c r="N2354" s="170"/>
      <c r="O2354" s="170"/>
      <c r="P2354" s="402"/>
    </row>
    <row r="2355" spans="1:16" ht="56.25" x14ac:dyDescent="0.2">
      <c r="A2355" s="406" t="s">
        <v>16951</v>
      </c>
      <c r="B2355" s="406" t="s">
        <v>2595</v>
      </c>
      <c r="C2355" s="170" t="s">
        <v>16950</v>
      </c>
      <c r="D2355" s="405" t="s">
        <v>17002</v>
      </c>
      <c r="E2355" s="404">
        <v>3760</v>
      </c>
      <c r="F2355" s="434" t="s">
        <v>17001</v>
      </c>
      <c r="G2355" s="403" t="s">
        <v>17000</v>
      </c>
      <c r="H2355" s="170"/>
      <c r="I2355" s="170" t="s">
        <v>6218</v>
      </c>
      <c r="J2355" s="155"/>
      <c r="K2355" s="170">
        <v>1</v>
      </c>
      <c r="L2355" s="170">
        <v>3</v>
      </c>
      <c r="M2355" s="402">
        <v>11280</v>
      </c>
      <c r="N2355" s="170"/>
      <c r="O2355" s="170"/>
      <c r="P2355" s="402"/>
    </row>
    <row r="2356" spans="1:16" ht="56.25" x14ac:dyDescent="0.2">
      <c r="A2356" s="406" t="s">
        <v>16951</v>
      </c>
      <c r="B2356" s="406" t="s">
        <v>2595</v>
      </c>
      <c r="C2356" s="170" t="s">
        <v>16950</v>
      </c>
      <c r="D2356" s="405" t="s">
        <v>17238</v>
      </c>
      <c r="E2356" s="404">
        <v>1500</v>
      </c>
      <c r="F2356" s="434" t="s">
        <v>17237</v>
      </c>
      <c r="G2356" s="403" t="s">
        <v>17236</v>
      </c>
      <c r="H2356" s="170" t="s">
        <v>17235</v>
      </c>
      <c r="I2356" s="170" t="s">
        <v>17012</v>
      </c>
      <c r="J2356" s="155"/>
      <c r="K2356" s="170">
        <v>1</v>
      </c>
      <c r="L2356" s="170">
        <v>3</v>
      </c>
      <c r="M2356" s="402">
        <v>4500</v>
      </c>
      <c r="N2356" s="170"/>
      <c r="O2356" s="170"/>
      <c r="P2356" s="402"/>
    </row>
    <row r="2357" spans="1:16" ht="56.25" x14ac:dyDescent="0.2">
      <c r="A2357" s="406" t="s">
        <v>16951</v>
      </c>
      <c r="B2357" s="406" t="s">
        <v>2595</v>
      </c>
      <c r="C2357" s="170" t="s">
        <v>16950</v>
      </c>
      <c r="D2357" s="405" t="s">
        <v>16990</v>
      </c>
      <c r="E2357" s="404">
        <v>3500</v>
      </c>
      <c r="F2357" s="434" t="s">
        <v>16989</v>
      </c>
      <c r="G2357" s="403" t="s">
        <v>16988</v>
      </c>
      <c r="H2357" s="170" t="s">
        <v>7865</v>
      </c>
      <c r="I2357" s="170" t="s">
        <v>3529</v>
      </c>
      <c r="J2357" s="155" t="s">
        <v>6299</v>
      </c>
      <c r="K2357" s="170">
        <v>1</v>
      </c>
      <c r="L2357" s="170">
        <v>3</v>
      </c>
      <c r="M2357" s="402">
        <v>10500</v>
      </c>
      <c r="N2357" s="170"/>
      <c r="O2357" s="170"/>
      <c r="P2357" s="402"/>
    </row>
    <row r="2358" spans="1:16" ht="56.25" x14ac:dyDescent="0.2">
      <c r="A2358" s="406" t="s">
        <v>16951</v>
      </c>
      <c r="B2358" s="406" t="s">
        <v>2595</v>
      </c>
      <c r="C2358" s="170" t="s">
        <v>16950</v>
      </c>
      <c r="D2358" s="405" t="s">
        <v>17198</v>
      </c>
      <c r="E2358" s="404">
        <v>3500</v>
      </c>
      <c r="F2358" s="434" t="s">
        <v>17197</v>
      </c>
      <c r="G2358" s="403" t="s">
        <v>17196</v>
      </c>
      <c r="H2358" s="170" t="s">
        <v>3542</v>
      </c>
      <c r="I2358" s="170" t="s">
        <v>3529</v>
      </c>
      <c r="J2358" s="155" t="s">
        <v>4810</v>
      </c>
      <c r="K2358" s="170">
        <v>1</v>
      </c>
      <c r="L2358" s="170">
        <v>3</v>
      </c>
      <c r="M2358" s="402">
        <v>10500</v>
      </c>
      <c r="N2358" s="170"/>
      <c r="O2358" s="170"/>
      <c r="P2358" s="402"/>
    </row>
    <row r="2359" spans="1:16" ht="56.25" x14ac:dyDescent="0.2">
      <c r="A2359" s="406" t="s">
        <v>16951</v>
      </c>
      <c r="B2359" s="406" t="s">
        <v>2595</v>
      </c>
      <c r="C2359" s="170" t="s">
        <v>16950</v>
      </c>
      <c r="D2359" s="405" t="s">
        <v>17150</v>
      </c>
      <c r="E2359" s="404">
        <v>3000</v>
      </c>
      <c r="F2359" s="434" t="s">
        <v>17265</v>
      </c>
      <c r="G2359" s="403" t="s">
        <v>17149</v>
      </c>
      <c r="H2359" s="170" t="s">
        <v>3542</v>
      </c>
      <c r="I2359" s="170" t="s">
        <v>6183</v>
      </c>
      <c r="J2359" s="155"/>
      <c r="K2359" s="170">
        <v>1</v>
      </c>
      <c r="L2359" s="170">
        <v>3</v>
      </c>
      <c r="M2359" s="402">
        <v>9000</v>
      </c>
      <c r="N2359" s="170"/>
      <c r="O2359" s="170"/>
      <c r="P2359" s="402"/>
    </row>
    <row r="2360" spans="1:16" ht="56.25" x14ac:dyDescent="0.2">
      <c r="A2360" s="406" t="s">
        <v>16951</v>
      </c>
      <c r="B2360" s="406" t="s">
        <v>2595</v>
      </c>
      <c r="C2360" s="170" t="s">
        <v>16950</v>
      </c>
      <c r="D2360" s="405" t="s">
        <v>17084</v>
      </c>
      <c r="E2360" s="404">
        <v>3500</v>
      </c>
      <c r="F2360" s="434" t="s">
        <v>17083</v>
      </c>
      <c r="G2360" s="403" t="s">
        <v>17082</v>
      </c>
      <c r="H2360" s="170" t="s">
        <v>17081</v>
      </c>
      <c r="I2360" s="170" t="s">
        <v>3931</v>
      </c>
      <c r="J2360" s="155"/>
      <c r="K2360" s="170">
        <v>1</v>
      </c>
      <c r="L2360" s="170">
        <v>3</v>
      </c>
      <c r="M2360" s="402">
        <v>10500</v>
      </c>
      <c r="N2360" s="170"/>
      <c r="O2360" s="170"/>
      <c r="P2360" s="402"/>
    </row>
    <row r="2361" spans="1:16" ht="56.25" x14ac:dyDescent="0.2">
      <c r="A2361" s="406" t="s">
        <v>16951</v>
      </c>
      <c r="B2361" s="406" t="s">
        <v>2595</v>
      </c>
      <c r="C2361" s="170" t="s">
        <v>16950</v>
      </c>
      <c r="D2361" s="405" t="s">
        <v>17278</v>
      </c>
      <c r="E2361" s="404">
        <v>3500</v>
      </c>
      <c r="F2361" s="434" t="s">
        <v>17023</v>
      </c>
      <c r="G2361" s="403" t="s">
        <v>17022</v>
      </c>
      <c r="H2361" s="170" t="s">
        <v>3542</v>
      </c>
      <c r="I2361" s="170" t="s">
        <v>6874</v>
      </c>
      <c r="J2361" s="155" t="s">
        <v>6315</v>
      </c>
      <c r="K2361" s="170">
        <v>1</v>
      </c>
      <c r="L2361" s="170">
        <v>3</v>
      </c>
      <c r="M2361" s="402">
        <v>10500</v>
      </c>
      <c r="N2361" s="170"/>
      <c r="O2361" s="170"/>
      <c r="P2361" s="402"/>
    </row>
    <row r="2362" spans="1:16" ht="56.25" x14ac:dyDescent="0.2">
      <c r="A2362" s="406" t="s">
        <v>16951</v>
      </c>
      <c r="B2362" s="406" t="s">
        <v>2595</v>
      </c>
      <c r="C2362" s="170" t="s">
        <v>16950</v>
      </c>
      <c r="D2362" s="405" t="s">
        <v>17137</v>
      </c>
      <c r="E2362" s="404">
        <v>1500</v>
      </c>
      <c r="F2362" s="434" t="s">
        <v>17136</v>
      </c>
      <c r="G2362" s="403" t="s">
        <v>17135</v>
      </c>
      <c r="H2362" s="170"/>
      <c r="I2362" s="170" t="s">
        <v>6218</v>
      </c>
      <c r="J2362" s="155"/>
      <c r="K2362" s="170">
        <v>1</v>
      </c>
      <c r="L2362" s="170">
        <v>3</v>
      </c>
      <c r="M2362" s="402">
        <v>4450</v>
      </c>
      <c r="N2362" s="170"/>
      <c r="O2362" s="170"/>
      <c r="P2362" s="402"/>
    </row>
    <row r="2363" spans="1:16" ht="56.25" x14ac:dyDescent="0.2">
      <c r="A2363" s="406" t="s">
        <v>16951</v>
      </c>
      <c r="B2363" s="406" t="s">
        <v>2595</v>
      </c>
      <c r="C2363" s="170" t="s">
        <v>16950</v>
      </c>
      <c r="D2363" s="405" t="s">
        <v>17024</v>
      </c>
      <c r="E2363" s="404">
        <v>3500</v>
      </c>
      <c r="F2363" s="434" t="s">
        <v>17047</v>
      </c>
      <c r="G2363" s="403" t="s">
        <v>17046</v>
      </c>
      <c r="H2363" s="170" t="s">
        <v>3542</v>
      </c>
      <c r="I2363" s="170" t="s">
        <v>3529</v>
      </c>
      <c r="J2363" s="155" t="s">
        <v>4810</v>
      </c>
      <c r="K2363" s="170">
        <v>1</v>
      </c>
      <c r="L2363" s="170">
        <v>3</v>
      </c>
      <c r="M2363" s="402">
        <v>10383.33</v>
      </c>
      <c r="N2363" s="170"/>
      <c r="O2363" s="170"/>
      <c r="P2363" s="402"/>
    </row>
    <row r="2364" spans="1:16" ht="56.25" x14ac:dyDescent="0.2">
      <c r="A2364" s="406" t="s">
        <v>16951</v>
      </c>
      <c r="B2364" s="406" t="s">
        <v>2595</v>
      </c>
      <c r="C2364" s="170" t="s">
        <v>16950</v>
      </c>
      <c r="D2364" s="405" t="s">
        <v>16987</v>
      </c>
      <c r="E2364" s="404">
        <v>1000</v>
      </c>
      <c r="F2364" s="434" t="s">
        <v>16986</v>
      </c>
      <c r="G2364" s="403" t="s">
        <v>16985</v>
      </c>
      <c r="H2364" s="170"/>
      <c r="I2364" s="170" t="s">
        <v>6218</v>
      </c>
      <c r="J2364" s="155"/>
      <c r="K2364" s="170">
        <v>1</v>
      </c>
      <c r="L2364" s="170">
        <v>3</v>
      </c>
      <c r="M2364" s="402">
        <v>2933.33</v>
      </c>
      <c r="N2364" s="170"/>
      <c r="O2364" s="170"/>
      <c r="P2364" s="402"/>
    </row>
    <row r="2365" spans="1:16" ht="56.25" x14ac:dyDescent="0.2">
      <c r="A2365" s="406" t="s">
        <v>16951</v>
      </c>
      <c r="B2365" s="406" t="s">
        <v>2595</v>
      </c>
      <c r="C2365" s="170" t="s">
        <v>16950</v>
      </c>
      <c r="D2365" s="405" t="s">
        <v>17277</v>
      </c>
      <c r="E2365" s="404">
        <v>6000</v>
      </c>
      <c r="F2365" s="434" t="s">
        <v>17249</v>
      </c>
      <c r="G2365" s="403" t="s">
        <v>17248</v>
      </c>
      <c r="H2365" s="170" t="s">
        <v>17247</v>
      </c>
      <c r="I2365" s="170" t="s">
        <v>3529</v>
      </c>
      <c r="J2365" s="155" t="s">
        <v>6193</v>
      </c>
      <c r="K2365" s="170">
        <v>1</v>
      </c>
      <c r="L2365" s="170">
        <v>2</v>
      </c>
      <c r="M2365" s="402">
        <v>12000</v>
      </c>
      <c r="N2365" s="170"/>
      <c r="O2365" s="170"/>
      <c r="P2365" s="402"/>
    </row>
    <row r="2366" spans="1:16" ht="56.25" x14ac:dyDescent="0.2">
      <c r="A2366" s="406" t="s">
        <v>16951</v>
      </c>
      <c r="B2366" s="406" t="s">
        <v>2595</v>
      </c>
      <c r="C2366" s="170" t="s">
        <v>16950</v>
      </c>
      <c r="D2366" s="405" t="s">
        <v>17018</v>
      </c>
      <c r="E2366" s="404">
        <v>2000</v>
      </c>
      <c r="F2366" s="434" t="s">
        <v>17205</v>
      </c>
      <c r="G2366" s="403" t="s">
        <v>17204</v>
      </c>
      <c r="H2366" s="170" t="s">
        <v>17203</v>
      </c>
      <c r="I2366" s="170" t="s">
        <v>17012</v>
      </c>
      <c r="J2366" s="155"/>
      <c r="K2366" s="170">
        <v>1</v>
      </c>
      <c r="L2366" s="170">
        <v>2</v>
      </c>
      <c r="M2366" s="402">
        <v>4000</v>
      </c>
      <c r="N2366" s="170"/>
      <c r="O2366" s="170"/>
      <c r="P2366" s="402"/>
    </row>
    <row r="2367" spans="1:16" ht="56.25" x14ac:dyDescent="0.2">
      <c r="A2367" s="406" t="s">
        <v>16951</v>
      </c>
      <c r="B2367" s="406" t="s">
        <v>2595</v>
      </c>
      <c r="C2367" s="170" t="s">
        <v>16950</v>
      </c>
      <c r="D2367" s="405" t="s">
        <v>17276</v>
      </c>
      <c r="E2367" s="404">
        <v>6000</v>
      </c>
      <c r="F2367" s="434" t="s">
        <v>17201</v>
      </c>
      <c r="G2367" s="403" t="s">
        <v>17200</v>
      </c>
      <c r="H2367" s="170" t="s">
        <v>3918</v>
      </c>
      <c r="I2367" s="170" t="s">
        <v>3529</v>
      </c>
      <c r="J2367" s="155" t="s">
        <v>17199</v>
      </c>
      <c r="K2367" s="170">
        <v>1</v>
      </c>
      <c r="L2367" s="170">
        <v>2</v>
      </c>
      <c r="M2367" s="402">
        <v>12000</v>
      </c>
      <c r="N2367" s="170"/>
      <c r="O2367" s="170"/>
      <c r="P2367" s="402"/>
    </row>
    <row r="2368" spans="1:16" ht="56.25" x14ac:dyDescent="0.2">
      <c r="A2368" s="406" t="s">
        <v>16951</v>
      </c>
      <c r="B2368" s="406" t="s">
        <v>2595</v>
      </c>
      <c r="C2368" s="170" t="s">
        <v>16950</v>
      </c>
      <c r="D2368" s="405" t="s">
        <v>17275</v>
      </c>
      <c r="E2368" s="404">
        <v>6000</v>
      </c>
      <c r="F2368" s="434" t="s">
        <v>16953</v>
      </c>
      <c r="G2368" s="403" t="s">
        <v>16952</v>
      </c>
      <c r="H2368" s="170" t="s">
        <v>4270</v>
      </c>
      <c r="I2368" s="170" t="s">
        <v>3529</v>
      </c>
      <c r="J2368" s="155" t="s">
        <v>6353</v>
      </c>
      <c r="K2368" s="170">
        <v>1</v>
      </c>
      <c r="L2368" s="170">
        <v>2</v>
      </c>
      <c r="M2368" s="402">
        <v>12000</v>
      </c>
      <c r="N2368" s="170"/>
      <c r="O2368" s="170"/>
      <c r="P2368" s="402"/>
    </row>
    <row r="2369" spans="1:16" ht="56.25" x14ac:dyDescent="0.2">
      <c r="A2369" s="406" t="s">
        <v>16951</v>
      </c>
      <c r="B2369" s="406" t="s">
        <v>2595</v>
      </c>
      <c r="C2369" s="170" t="s">
        <v>16950</v>
      </c>
      <c r="D2369" s="405" t="s">
        <v>17036</v>
      </c>
      <c r="E2369" s="404">
        <v>2000</v>
      </c>
      <c r="F2369" s="434" t="s">
        <v>17035</v>
      </c>
      <c r="G2369" s="403" t="s">
        <v>17034</v>
      </c>
      <c r="H2369" s="170" t="s">
        <v>17033</v>
      </c>
      <c r="I2369" s="170" t="s">
        <v>3931</v>
      </c>
      <c r="J2369" s="155"/>
      <c r="K2369" s="170">
        <v>1</v>
      </c>
      <c r="L2369" s="170">
        <v>2</v>
      </c>
      <c r="M2369" s="402">
        <v>3800</v>
      </c>
      <c r="N2369" s="170"/>
      <c r="O2369" s="170"/>
      <c r="P2369" s="402"/>
    </row>
    <row r="2370" spans="1:16" ht="56.25" x14ac:dyDescent="0.2">
      <c r="A2370" s="406" t="s">
        <v>16951</v>
      </c>
      <c r="B2370" s="406" t="s">
        <v>2595</v>
      </c>
      <c r="C2370" s="170" t="s">
        <v>16950</v>
      </c>
      <c r="D2370" s="405" t="s">
        <v>17274</v>
      </c>
      <c r="E2370" s="404">
        <v>1000</v>
      </c>
      <c r="F2370" s="434" t="s">
        <v>17273</v>
      </c>
      <c r="G2370" s="403" t="s">
        <v>17272</v>
      </c>
      <c r="H2370" s="170" t="s">
        <v>17271</v>
      </c>
      <c r="I2370" s="170" t="s">
        <v>6183</v>
      </c>
      <c r="J2370" s="155"/>
      <c r="K2370" s="170">
        <v>1</v>
      </c>
      <c r="L2370" s="170">
        <v>2</v>
      </c>
      <c r="M2370" s="402">
        <v>1500</v>
      </c>
      <c r="N2370" s="170"/>
      <c r="O2370" s="170"/>
      <c r="P2370" s="402"/>
    </row>
    <row r="2371" spans="1:16" ht="56.25" x14ac:dyDescent="0.2">
      <c r="A2371" s="406" t="s">
        <v>16951</v>
      </c>
      <c r="B2371" s="406" t="s">
        <v>2595</v>
      </c>
      <c r="C2371" s="170" t="s">
        <v>16950</v>
      </c>
      <c r="D2371" s="405" t="s">
        <v>17175</v>
      </c>
      <c r="E2371" s="404">
        <v>2500</v>
      </c>
      <c r="F2371" s="434" t="s">
        <v>17174</v>
      </c>
      <c r="G2371" s="403" t="s">
        <v>17173</v>
      </c>
      <c r="H2371" s="170" t="s">
        <v>17172</v>
      </c>
      <c r="I2371" s="170" t="s">
        <v>3529</v>
      </c>
      <c r="J2371" s="155" t="s">
        <v>17172</v>
      </c>
      <c r="K2371" s="170">
        <v>1</v>
      </c>
      <c r="L2371" s="170">
        <v>2</v>
      </c>
      <c r="M2371" s="402">
        <v>3166.67</v>
      </c>
      <c r="N2371" s="170"/>
      <c r="O2371" s="170"/>
      <c r="P2371" s="402"/>
    </row>
    <row r="2372" spans="1:16" ht="56.25" x14ac:dyDescent="0.2">
      <c r="A2372" s="406" t="s">
        <v>16951</v>
      </c>
      <c r="B2372" s="406" t="s">
        <v>2595</v>
      </c>
      <c r="C2372" s="170" t="s">
        <v>16950</v>
      </c>
      <c r="D2372" s="405" t="s">
        <v>17270</v>
      </c>
      <c r="E2372" s="404">
        <v>3000</v>
      </c>
      <c r="F2372" s="434" t="s">
        <v>17069</v>
      </c>
      <c r="G2372" s="403" t="s">
        <v>17068</v>
      </c>
      <c r="H2372" s="170" t="s">
        <v>3591</v>
      </c>
      <c r="I2372" s="170" t="s">
        <v>6874</v>
      </c>
      <c r="J2372" s="155" t="s">
        <v>3591</v>
      </c>
      <c r="K2372" s="170">
        <v>1</v>
      </c>
      <c r="L2372" s="170">
        <v>1</v>
      </c>
      <c r="M2372" s="402">
        <v>3000</v>
      </c>
      <c r="N2372" s="170"/>
      <c r="O2372" s="170"/>
      <c r="P2372" s="402"/>
    </row>
    <row r="2373" spans="1:16" ht="56.25" x14ac:dyDescent="0.2">
      <c r="A2373" s="406" t="s">
        <v>16951</v>
      </c>
      <c r="B2373" s="406" t="s">
        <v>2595</v>
      </c>
      <c r="C2373" s="170" t="s">
        <v>16950</v>
      </c>
      <c r="D2373" s="405" t="s">
        <v>17029</v>
      </c>
      <c r="E2373" s="404">
        <v>5740</v>
      </c>
      <c r="F2373" s="434" t="s">
        <v>17028</v>
      </c>
      <c r="G2373" s="403" t="s">
        <v>17027</v>
      </c>
      <c r="H2373" s="170" t="s">
        <v>17026</v>
      </c>
      <c r="I2373" s="170" t="s">
        <v>17025</v>
      </c>
      <c r="J2373" s="155"/>
      <c r="K2373" s="170">
        <v>1</v>
      </c>
      <c r="L2373" s="170">
        <v>1</v>
      </c>
      <c r="M2373" s="402">
        <v>5740</v>
      </c>
      <c r="N2373" s="170"/>
      <c r="O2373" s="170"/>
      <c r="P2373" s="402"/>
    </row>
    <row r="2374" spans="1:16" ht="56.25" x14ac:dyDescent="0.2">
      <c r="A2374" s="406" t="s">
        <v>16951</v>
      </c>
      <c r="B2374" s="406" t="s">
        <v>2595</v>
      </c>
      <c r="C2374" s="170" t="s">
        <v>16950</v>
      </c>
      <c r="D2374" s="405" t="s">
        <v>17002</v>
      </c>
      <c r="E2374" s="404">
        <v>3760</v>
      </c>
      <c r="F2374" s="434" t="s">
        <v>17001</v>
      </c>
      <c r="G2374" s="403" t="s">
        <v>17000</v>
      </c>
      <c r="H2374" s="170"/>
      <c r="I2374" s="170" t="s">
        <v>6218</v>
      </c>
      <c r="J2374" s="155"/>
      <c r="K2374" s="170"/>
      <c r="L2374" s="170"/>
      <c r="M2374" s="402"/>
      <c r="N2374" s="170">
        <v>1</v>
      </c>
      <c r="O2374" s="170">
        <v>3</v>
      </c>
      <c r="P2374" s="402">
        <v>11280</v>
      </c>
    </row>
    <row r="2375" spans="1:16" ht="56.25" x14ac:dyDescent="0.2">
      <c r="A2375" s="406" t="s">
        <v>16951</v>
      </c>
      <c r="B2375" s="406" t="s">
        <v>2595</v>
      </c>
      <c r="C2375" s="170" t="s">
        <v>16950</v>
      </c>
      <c r="D2375" s="405" t="s">
        <v>17064</v>
      </c>
      <c r="E2375" s="404">
        <v>1000</v>
      </c>
      <c r="F2375" s="434" t="s">
        <v>17252</v>
      </c>
      <c r="G2375" s="403" t="s">
        <v>17251</v>
      </c>
      <c r="H2375" s="170" t="s">
        <v>7865</v>
      </c>
      <c r="I2375" s="170" t="s">
        <v>3529</v>
      </c>
      <c r="J2375" s="155" t="s">
        <v>6299</v>
      </c>
      <c r="K2375" s="170"/>
      <c r="L2375" s="170"/>
      <c r="M2375" s="402"/>
      <c r="N2375" s="170">
        <v>1</v>
      </c>
      <c r="O2375" s="170">
        <v>3</v>
      </c>
      <c r="P2375" s="402">
        <v>3000</v>
      </c>
    </row>
    <row r="2376" spans="1:16" ht="56.25" x14ac:dyDescent="0.2">
      <c r="A2376" s="406" t="s">
        <v>16951</v>
      </c>
      <c r="B2376" s="406" t="s">
        <v>2595</v>
      </c>
      <c r="C2376" s="170" t="s">
        <v>16950</v>
      </c>
      <c r="D2376" s="405" t="s">
        <v>16999</v>
      </c>
      <c r="E2376" s="404">
        <v>1000</v>
      </c>
      <c r="F2376" s="434" t="s">
        <v>16998</v>
      </c>
      <c r="G2376" s="403" t="s">
        <v>16997</v>
      </c>
      <c r="H2376" s="170"/>
      <c r="I2376" s="170" t="s">
        <v>6218</v>
      </c>
      <c r="J2376" s="155"/>
      <c r="K2376" s="170"/>
      <c r="L2376" s="170"/>
      <c r="M2376" s="402"/>
      <c r="N2376" s="170">
        <v>1</v>
      </c>
      <c r="O2376" s="170">
        <v>3</v>
      </c>
      <c r="P2376" s="402">
        <v>3000</v>
      </c>
    </row>
    <row r="2377" spans="1:16" ht="56.25" x14ac:dyDescent="0.2">
      <c r="A2377" s="406" t="s">
        <v>16951</v>
      </c>
      <c r="B2377" s="406" t="s">
        <v>2595</v>
      </c>
      <c r="C2377" s="170" t="s">
        <v>16950</v>
      </c>
      <c r="D2377" s="405" t="s">
        <v>17250</v>
      </c>
      <c r="E2377" s="404">
        <v>6000</v>
      </c>
      <c r="F2377" s="434" t="s">
        <v>17249</v>
      </c>
      <c r="G2377" s="403" t="s">
        <v>17248</v>
      </c>
      <c r="H2377" s="170" t="s">
        <v>17247</v>
      </c>
      <c r="I2377" s="170" t="s">
        <v>3529</v>
      </c>
      <c r="J2377" s="155" t="s">
        <v>6193</v>
      </c>
      <c r="K2377" s="170"/>
      <c r="L2377" s="170"/>
      <c r="M2377" s="402"/>
      <c r="N2377" s="170">
        <v>1</v>
      </c>
      <c r="O2377" s="170">
        <v>3</v>
      </c>
      <c r="P2377" s="402">
        <v>18000</v>
      </c>
    </row>
    <row r="2378" spans="1:16" ht="56.25" x14ac:dyDescent="0.2">
      <c r="A2378" s="406" t="s">
        <v>16951</v>
      </c>
      <c r="B2378" s="406" t="s">
        <v>2595</v>
      </c>
      <c r="C2378" s="170" t="s">
        <v>16950</v>
      </c>
      <c r="D2378" s="405" t="s">
        <v>17107</v>
      </c>
      <c r="E2378" s="404">
        <v>1000</v>
      </c>
      <c r="F2378" s="434" t="s">
        <v>17246</v>
      </c>
      <c r="G2378" s="403" t="s">
        <v>17245</v>
      </c>
      <c r="H2378" s="170" t="s">
        <v>3542</v>
      </c>
      <c r="I2378" s="170" t="s">
        <v>3529</v>
      </c>
      <c r="J2378" s="155" t="s">
        <v>4810</v>
      </c>
      <c r="K2378" s="170"/>
      <c r="L2378" s="170"/>
      <c r="M2378" s="402"/>
      <c r="N2378" s="170">
        <v>1</v>
      </c>
      <c r="O2378" s="170">
        <v>3</v>
      </c>
      <c r="P2378" s="402">
        <v>3000</v>
      </c>
    </row>
    <row r="2379" spans="1:16" ht="56.25" x14ac:dyDescent="0.2">
      <c r="A2379" s="406" t="s">
        <v>16951</v>
      </c>
      <c r="B2379" s="406" t="s">
        <v>2595</v>
      </c>
      <c r="C2379" s="170" t="s">
        <v>16950</v>
      </c>
      <c r="D2379" s="405" t="s">
        <v>17112</v>
      </c>
      <c r="E2379" s="404">
        <v>1000</v>
      </c>
      <c r="F2379" s="434" t="s">
        <v>17244</v>
      </c>
      <c r="G2379" s="403" t="s">
        <v>17243</v>
      </c>
      <c r="H2379" s="170" t="s">
        <v>17242</v>
      </c>
      <c r="I2379" s="170" t="s">
        <v>6874</v>
      </c>
      <c r="J2379" s="155" t="s">
        <v>17242</v>
      </c>
      <c r="K2379" s="170"/>
      <c r="L2379" s="170"/>
      <c r="M2379" s="402"/>
      <c r="N2379" s="170">
        <v>1</v>
      </c>
      <c r="O2379" s="170">
        <v>3</v>
      </c>
      <c r="P2379" s="402">
        <v>3000</v>
      </c>
    </row>
    <row r="2380" spans="1:16" ht="56.25" x14ac:dyDescent="0.2">
      <c r="A2380" s="406" t="s">
        <v>16951</v>
      </c>
      <c r="B2380" s="406" t="s">
        <v>2595</v>
      </c>
      <c r="C2380" s="170" t="s">
        <v>16950</v>
      </c>
      <c r="D2380" s="405" t="s">
        <v>17241</v>
      </c>
      <c r="E2380" s="404">
        <v>2000</v>
      </c>
      <c r="F2380" s="434" t="s">
        <v>17240</v>
      </c>
      <c r="G2380" s="403" t="s">
        <v>17239</v>
      </c>
      <c r="H2380" s="170" t="s">
        <v>11270</v>
      </c>
      <c r="I2380" s="170" t="s">
        <v>6183</v>
      </c>
      <c r="J2380" s="155"/>
      <c r="K2380" s="170"/>
      <c r="L2380" s="170"/>
      <c r="M2380" s="402"/>
      <c r="N2380" s="170">
        <v>1</v>
      </c>
      <c r="O2380" s="170">
        <v>3</v>
      </c>
      <c r="P2380" s="402">
        <v>6000</v>
      </c>
    </row>
    <row r="2381" spans="1:16" ht="56.25" x14ac:dyDescent="0.2">
      <c r="A2381" s="406" t="s">
        <v>16951</v>
      </c>
      <c r="B2381" s="406" t="s">
        <v>2595</v>
      </c>
      <c r="C2381" s="170" t="s">
        <v>16950</v>
      </c>
      <c r="D2381" s="405" t="s">
        <v>17238</v>
      </c>
      <c r="E2381" s="404">
        <v>1500</v>
      </c>
      <c r="F2381" s="434" t="s">
        <v>17237</v>
      </c>
      <c r="G2381" s="403" t="s">
        <v>17236</v>
      </c>
      <c r="H2381" s="170" t="s">
        <v>17235</v>
      </c>
      <c r="I2381" s="170" t="s">
        <v>17012</v>
      </c>
      <c r="J2381" s="155"/>
      <c r="K2381" s="170"/>
      <c r="L2381" s="170"/>
      <c r="M2381" s="402"/>
      <c r="N2381" s="170">
        <v>1</v>
      </c>
      <c r="O2381" s="170">
        <v>3</v>
      </c>
      <c r="P2381" s="402">
        <v>4500</v>
      </c>
    </row>
    <row r="2382" spans="1:16" ht="56.25" x14ac:dyDescent="0.2">
      <c r="A2382" s="406" t="s">
        <v>16951</v>
      </c>
      <c r="B2382" s="406" t="s">
        <v>2595</v>
      </c>
      <c r="C2382" s="170" t="s">
        <v>16950</v>
      </c>
      <c r="D2382" s="405" t="s">
        <v>17269</v>
      </c>
      <c r="E2382" s="404">
        <v>1000</v>
      </c>
      <c r="F2382" s="434" t="s">
        <v>17268</v>
      </c>
      <c r="G2382" s="403" t="s">
        <v>17267</v>
      </c>
      <c r="H2382" s="170" t="s">
        <v>17038</v>
      </c>
      <c r="I2382" s="170" t="s">
        <v>7508</v>
      </c>
      <c r="J2382" s="155" t="s">
        <v>17038</v>
      </c>
      <c r="K2382" s="170"/>
      <c r="L2382" s="170"/>
      <c r="M2382" s="402"/>
      <c r="N2382" s="170">
        <v>1</v>
      </c>
      <c r="O2382" s="170">
        <v>3</v>
      </c>
      <c r="P2382" s="402">
        <v>3000</v>
      </c>
    </row>
    <row r="2383" spans="1:16" ht="56.25" x14ac:dyDescent="0.2">
      <c r="A2383" s="406" t="s">
        <v>16951</v>
      </c>
      <c r="B2383" s="406" t="s">
        <v>2595</v>
      </c>
      <c r="C2383" s="170" t="s">
        <v>16950</v>
      </c>
      <c r="D2383" s="405" t="s">
        <v>17192</v>
      </c>
      <c r="E2383" s="404">
        <v>1000</v>
      </c>
      <c r="F2383" s="434" t="s">
        <v>17234</v>
      </c>
      <c r="G2383" s="403" t="s">
        <v>17233</v>
      </c>
      <c r="H2383" s="170" t="s">
        <v>6514</v>
      </c>
      <c r="I2383" s="170" t="s">
        <v>3529</v>
      </c>
      <c r="J2383" s="155" t="s">
        <v>16823</v>
      </c>
      <c r="K2383" s="170"/>
      <c r="L2383" s="170"/>
      <c r="M2383" s="402"/>
      <c r="N2383" s="170">
        <v>1</v>
      </c>
      <c r="O2383" s="170">
        <v>3</v>
      </c>
      <c r="P2383" s="402">
        <v>3000</v>
      </c>
    </row>
    <row r="2384" spans="1:16" ht="56.25" x14ac:dyDescent="0.2">
      <c r="A2384" s="406" t="s">
        <v>16951</v>
      </c>
      <c r="B2384" s="406" t="s">
        <v>2595</v>
      </c>
      <c r="C2384" s="170" t="s">
        <v>16950</v>
      </c>
      <c r="D2384" s="405" t="s">
        <v>17045</v>
      </c>
      <c r="E2384" s="404">
        <v>2260</v>
      </c>
      <c r="F2384" s="434" t="s">
        <v>17232</v>
      </c>
      <c r="G2384" s="403" t="s">
        <v>17231</v>
      </c>
      <c r="H2384" s="170" t="s">
        <v>6365</v>
      </c>
      <c r="I2384" s="170" t="s">
        <v>6874</v>
      </c>
      <c r="J2384" s="155" t="s">
        <v>6299</v>
      </c>
      <c r="K2384" s="170"/>
      <c r="L2384" s="170"/>
      <c r="M2384" s="402"/>
      <c r="N2384" s="170">
        <v>1</v>
      </c>
      <c r="O2384" s="170">
        <v>3</v>
      </c>
      <c r="P2384" s="402">
        <v>6780</v>
      </c>
    </row>
    <row r="2385" spans="1:16" ht="56.25" x14ac:dyDescent="0.2">
      <c r="A2385" s="406" t="s">
        <v>16951</v>
      </c>
      <c r="B2385" s="406" t="s">
        <v>2595</v>
      </c>
      <c r="C2385" s="170" t="s">
        <v>16950</v>
      </c>
      <c r="D2385" s="405" t="s">
        <v>17018</v>
      </c>
      <c r="E2385" s="404">
        <v>2000</v>
      </c>
      <c r="F2385" s="434" t="s">
        <v>17230</v>
      </c>
      <c r="G2385" s="403" t="s">
        <v>17229</v>
      </c>
      <c r="H2385" s="170" t="s">
        <v>4014</v>
      </c>
      <c r="I2385" s="170" t="s">
        <v>17012</v>
      </c>
      <c r="J2385" s="155"/>
      <c r="K2385" s="170"/>
      <c r="L2385" s="170"/>
      <c r="M2385" s="402"/>
      <c r="N2385" s="170">
        <v>1</v>
      </c>
      <c r="O2385" s="170">
        <v>3</v>
      </c>
      <c r="P2385" s="402">
        <v>6000</v>
      </c>
    </row>
    <row r="2386" spans="1:16" ht="56.25" x14ac:dyDescent="0.2">
      <c r="A2386" s="406" t="s">
        <v>16951</v>
      </c>
      <c r="B2386" s="406" t="s">
        <v>2595</v>
      </c>
      <c r="C2386" s="170" t="s">
        <v>16950</v>
      </c>
      <c r="D2386" s="405" t="s">
        <v>17228</v>
      </c>
      <c r="E2386" s="404">
        <v>4000</v>
      </c>
      <c r="F2386" s="434" t="s">
        <v>17227</v>
      </c>
      <c r="G2386" s="403" t="s">
        <v>17226</v>
      </c>
      <c r="H2386" s="170" t="s">
        <v>17225</v>
      </c>
      <c r="I2386" s="170" t="s">
        <v>6183</v>
      </c>
      <c r="J2386" s="155"/>
      <c r="K2386" s="170"/>
      <c r="L2386" s="170"/>
      <c r="M2386" s="402"/>
      <c r="N2386" s="170">
        <v>1</v>
      </c>
      <c r="O2386" s="170">
        <v>3</v>
      </c>
      <c r="P2386" s="402">
        <v>12000</v>
      </c>
    </row>
    <row r="2387" spans="1:16" ht="56.25" x14ac:dyDescent="0.2">
      <c r="A2387" s="406" t="s">
        <v>16951</v>
      </c>
      <c r="B2387" s="406" t="s">
        <v>2595</v>
      </c>
      <c r="C2387" s="170" t="s">
        <v>16950</v>
      </c>
      <c r="D2387" s="405" t="s">
        <v>17224</v>
      </c>
      <c r="E2387" s="404">
        <v>1000</v>
      </c>
      <c r="F2387" s="434" t="s">
        <v>17223</v>
      </c>
      <c r="G2387" s="403" t="s">
        <v>17222</v>
      </c>
      <c r="H2387" s="170" t="s">
        <v>17221</v>
      </c>
      <c r="I2387" s="170" t="s">
        <v>6183</v>
      </c>
      <c r="J2387" s="155"/>
      <c r="K2387" s="170"/>
      <c r="L2387" s="170"/>
      <c r="M2387" s="402"/>
      <c r="N2387" s="170">
        <v>1</v>
      </c>
      <c r="O2387" s="170">
        <v>3</v>
      </c>
      <c r="P2387" s="402">
        <v>3000</v>
      </c>
    </row>
    <row r="2388" spans="1:16" ht="56.25" x14ac:dyDescent="0.2">
      <c r="A2388" s="406" t="s">
        <v>16951</v>
      </c>
      <c r="B2388" s="406" t="s">
        <v>2595</v>
      </c>
      <c r="C2388" s="170" t="s">
        <v>16950</v>
      </c>
      <c r="D2388" s="405" t="s">
        <v>17045</v>
      </c>
      <c r="E2388" s="404">
        <v>2260</v>
      </c>
      <c r="F2388" s="434" t="s">
        <v>17220</v>
      </c>
      <c r="G2388" s="403" t="s">
        <v>17219</v>
      </c>
      <c r="H2388" s="170" t="s">
        <v>17126</v>
      </c>
      <c r="I2388" s="170" t="s">
        <v>6183</v>
      </c>
      <c r="J2388" s="155"/>
      <c r="K2388" s="170"/>
      <c r="L2388" s="170"/>
      <c r="M2388" s="402"/>
      <c r="N2388" s="170">
        <v>1</v>
      </c>
      <c r="O2388" s="170">
        <v>3</v>
      </c>
      <c r="P2388" s="402">
        <v>6780</v>
      </c>
    </row>
    <row r="2389" spans="1:16" ht="56.25" x14ac:dyDescent="0.2">
      <c r="A2389" s="406" t="s">
        <v>16951</v>
      </c>
      <c r="B2389" s="406" t="s">
        <v>2595</v>
      </c>
      <c r="C2389" s="170" t="s">
        <v>16950</v>
      </c>
      <c r="D2389" s="405" t="s">
        <v>16996</v>
      </c>
      <c r="E2389" s="404">
        <v>1000</v>
      </c>
      <c r="F2389" s="434" t="s">
        <v>16995</v>
      </c>
      <c r="G2389" s="403" t="s">
        <v>16994</v>
      </c>
      <c r="H2389" s="170"/>
      <c r="I2389" s="170" t="s">
        <v>6218</v>
      </c>
      <c r="J2389" s="155"/>
      <c r="K2389" s="170"/>
      <c r="L2389" s="170"/>
      <c r="M2389" s="402"/>
      <c r="N2389" s="170">
        <v>1</v>
      </c>
      <c r="O2389" s="170">
        <v>3</v>
      </c>
      <c r="P2389" s="402">
        <v>3000</v>
      </c>
    </row>
    <row r="2390" spans="1:16" ht="56.25" x14ac:dyDescent="0.2">
      <c r="A2390" s="406" t="s">
        <v>16951</v>
      </c>
      <c r="B2390" s="406" t="s">
        <v>2595</v>
      </c>
      <c r="C2390" s="170" t="s">
        <v>16950</v>
      </c>
      <c r="D2390" s="405" t="s">
        <v>17045</v>
      </c>
      <c r="E2390" s="404">
        <v>2260</v>
      </c>
      <c r="F2390" s="434" t="s">
        <v>17218</v>
      </c>
      <c r="G2390" s="403" t="s">
        <v>17217</v>
      </c>
      <c r="H2390" s="170" t="s">
        <v>17216</v>
      </c>
      <c r="I2390" s="170" t="s">
        <v>3931</v>
      </c>
      <c r="J2390" s="155"/>
      <c r="K2390" s="170"/>
      <c r="L2390" s="170"/>
      <c r="M2390" s="402"/>
      <c r="N2390" s="170">
        <v>1</v>
      </c>
      <c r="O2390" s="170">
        <v>3</v>
      </c>
      <c r="P2390" s="402">
        <v>6780</v>
      </c>
    </row>
    <row r="2391" spans="1:16" ht="56.25" x14ac:dyDescent="0.2">
      <c r="A2391" s="406" t="s">
        <v>16951</v>
      </c>
      <c r="B2391" s="406" t="s">
        <v>2595</v>
      </c>
      <c r="C2391" s="170" t="s">
        <v>16950</v>
      </c>
      <c r="D2391" s="405" t="s">
        <v>17215</v>
      </c>
      <c r="E2391" s="404">
        <v>2000</v>
      </c>
      <c r="F2391" s="434" t="s">
        <v>17214</v>
      </c>
      <c r="G2391" s="403" t="s">
        <v>17213</v>
      </c>
      <c r="H2391" s="170" t="s">
        <v>17212</v>
      </c>
      <c r="I2391" s="170" t="s">
        <v>3931</v>
      </c>
      <c r="J2391" s="155"/>
      <c r="K2391" s="170"/>
      <c r="L2391" s="170"/>
      <c r="M2391" s="402"/>
      <c r="N2391" s="170">
        <v>1</v>
      </c>
      <c r="O2391" s="170">
        <v>3</v>
      </c>
      <c r="P2391" s="402">
        <v>6000</v>
      </c>
    </row>
    <row r="2392" spans="1:16" ht="56.25" x14ac:dyDescent="0.2">
      <c r="A2392" s="406" t="s">
        <v>16951</v>
      </c>
      <c r="B2392" s="406" t="s">
        <v>2595</v>
      </c>
      <c r="C2392" s="170" t="s">
        <v>16950</v>
      </c>
      <c r="D2392" s="405" t="s">
        <v>16993</v>
      </c>
      <c r="E2392" s="404">
        <v>1000</v>
      </c>
      <c r="F2392" s="434" t="s">
        <v>16992</v>
      </c>
      <c r="G2392" s="403" t="s">
        <v>16991</v>
      </c>
      <c r="H2392" s="170"/>
      <c r="I2392" s="170" t="s">
        <v>6218</v>
      </c>
      <c r="J2392" s="155"/>
      <c r="K2392" s="170"/>
      <c r="L2392" s="170"/>
      <c r="M2392" s="402"/>
      <c r="N2392" s="170">
        <v>1</v>
      </c>
      <c r="O2392" s="170">
        <v>3</v>
      </c>
      <c r="P2392" s="402">
        <v>3000</v>
      </c>
    </row>
    <row r="2393" spans="1:16" ht="56.25" x14ac:dyDescent="0.2">
      <c r="A2393" s="406" t="s">
        <v>16951</v>
      </c>
      <c r="B2393" s="406" t="s">
        <v>2595</v>
      </c>
      <c r="C2393" s="170" t="s">
        <v>16950</v>
      </c>
      <c r="D2393" s="405" t="s">
        <v>16990</v>
      </c>
      <c r="E2393" s="404">
        <v>3500</v>
      </c>
      <c r="F2393" s="434" t="s">
        <v>16989</v>
      </c>
      <c r="G2393" s="403" t="s">
        <v>16988</v>
      </c>
      <c r="H2393" s="170" t="s">
        <v>7865</v>
      </c>
      <c r="I2393" s="170" t="s">
        <v>3529</v>
      </c>
      <c r="J2393" s="155" t="s">
        <v>6299</v>
      </c>
      <c r="K2393" s="170"/>
      <c r="L2393" s="170"/>
      <c r="M2393" s="402"/>
      <c r="N2393" s="170">
        <v>1</v>
      </c>
      <c r="O2393" s="170">
        <v>3</v>
      </c>
      <c r="P2393" s="402">
        <v>10500</v>
      </c>
    </row>
    <row r="2394" spans="1:16" ht="56.25" x14ac:dyDescent="0.2">
      <c r="A2394" s="406" t="s">
        <v>16951</v>
      </c>
      <c r="B2394" s="406" t="s">
        <v>2595</v>
      </c>
      <c r="C2394" s="170" t="s">
        <v>16950</v>
      </c>
      <c r="D2394" s="405" t="s">
        <v>17211</v>
      </c>
      <c r="E2394" s="404">
        <v>2000</v>
      </c>
      <c r="F2394" s="434" t="s">
        <v>17210</v>
      </c>
      <c r="G2394" s="403" t="s">
        <v>17209</v>
      </c>
      <c r="H2394" s="170" t="s">
        <v>10453</v>
      </c>
      <c r="I2394" s="170" t="s">
        <v>17074</v>
      </c>
      <c r="J2394" s="155"/>
      <c r="K2394" s="170"/>
      <c r="L2394" s="170"/>
      <c r="M2394" s="402"/>
      <c r="N2394" s="170">
        <v>1</v>
      </c>
      <c r="O2394" s="170">
        <v>3</v>
      </c>
      <c r="P2394" s="402">
        <v>6000</v>
      </c>
    </row>
    <row r="2395" spans="1:16" ht="56.25" x14ac:dyDescent="0.2">
      <c r="A2395" s="406" t="s">
        <v>16951</v>
      </c>
      <c r="B2395" s="406" t="s">
        <v>2595</v>
      </c>
      <c r="C2395" s="170" t="s">
        <v>16950</v>
      </c>
      <c r="D2395" s="405" t="s">
        <v>17045</v>
      </c>
      <c r="E2395" s="404">
        <v>2260</v>
      </c>
      <c r="F2395" s="434" t="s">
        <v>17208</v>
      </c>
      <c r="G2395" s="403" t="s">
        <v>17207</v>
      </c>
      <c r="H2395" s="170" t="s">
        <v>17038</v>
      </c>
      <c r="I2395" s="170" t="s">
        <v>7508</v>
      </c>
      <c r="J2395" s="155" t="s">
        <v>17038</v>
      </c>
      <c r="K2395" s="170"/>
      <c r="L2395" s="170"/>
      <c r="M2395" s="402"/>
      <c r="N2395" s="170">
        <v>1</v>
      </c>
      <c r="O2395" s="170">
        <v>3</v>
      </c>
      <c r="P2395" s="402">
        <v>6780</v>
      </c>
    </row>
    <row r="2396" spans="1:16" ht="56.25" x14ac:dyDescent="0.2">
      <c r="A2396" s="406" t="s">
        <v>16951</v>
      </c>
      <c r="B2396" s="406" t="s">
        <v>2595</v>
      </c>
      <c r="C2396" s="170" t="s">
        <v>16950</v>
      </c>
      <c r="D2396" s="405" t="s">
        <v>17045</v>
      </c>
      <c r="E2396" s="404">
        <v>2260</v>
      </c>
      <c r="F2396" s="434" t="s">
        <v>5230</v>
      </c>
      <c r="G2396" s="403" t="s">
        <v>17206</v>
      </c>
      <c r="H2396" s="170" t="s">
        <v>17026</v>
      </c>
      <c r="I2396" s="170" t="s">
        <v>3529</v>
      </c>
      <c r="J2396" s="155" t="s">
        <v>17026</v>
      </c>
      <c r="K2396" s="170"/>
      <c r="L2396" s="170"/>
      <c r="M2396" s="402"/>
      <c r="N2396" s="170">
        <v>1</v>
      </c>
      <c r="O2396" s="170">
        <v>3</v>
      </c>
      <c r="P2396" s="402">
        <v>6780</v>
      </c>
    </row>
    <row r="2397" spans="1:16" ht="56.25" x14ac:dyDescent="0.2">
      <c r="A2397" s="406" t="s">
        <v>16951</v>
      </c>
      <c r="B2397" s="406" t="s">
        <v>2595</v>
      </c>
      <c r="C2397" s="170" t="s">
        <v>16950</v>
      </c>
      <c r="D2397" s="405" t="s">
        <v>17018</v>
      </c>
      <c r="E2397" s="404">
        <v>2000</v>
      </c>
      <c r="F2397" s="434" t="s">
        <v>17205</v>
      </c>
      <c r="G2397" s="403" t="s">
        <v>17204</v>
      </c>
      <c r="H2397" s="170" t="s">
        <v>17203</v>
      </c>
      <c r="I2397" s="170" t="s">
        <v>17012</v>
      </c>
      <c r="J2397" s="155"/>
      <c r="K2397" s="170"/>
      <c r="L2397" s="170"/>
      <c r="M2397" s="402"/>
      <c r="N2397" s="170">
        <v>1</v>
      </c>
      <c r="O2397" s="170">
        <v>3</v>
      </c>
      <c r="P2397" s="402">
        <v>6000</v>
      </c>
    </row>
    <row r="2398" spans="1:16" ht="56.25" x14ac:dyDescent="0.2">
      <c r="A2398" s="406" t="s">
        <v>16951</v>
      </c>
      <c r="B2398" s="406" t="s">
        <v>2595</v>
      </c>
      <c r="C2398" s="170" t="s">
        <v>16950</v>
      </c>
      <c r="D2398" s="405" t="s">
        <v>17202</v>
      </c>
      <c r="E2398" s="404">
        <v>6000</v>
      </c>
      <c r="F2398" s="434" t="s">
        <v>17201</v>
      </c>
      <c r="G2398" s="403" t="s">
        <v>17200</v>
      </c>
      <c r="H2398" s="170" t="s">
        <v>3918</v>
      </c>
      <c r="I2398" s="170" t="s">
        <v>3529</v>
      </c>
      <c r="J2398" s="155" t="s">
        <v>17199</v>
      </c>
      <c r="K2398" s="170"/>
      <c r="L2398" s="170"/>
      <c r="M2398" s="402"/>
      <c r="N2398" s="170">
        <v>1</v>
      </c>
      <c r="O2398" s="170">
        <v>3</v>
      </c>
      <c r="P2398" s="402">
        <v>18000</v>
      </c>
    </row>
    <row r="2399" spans="1:16" ht="56.25" x14ac:dyDescent="0.2">
      <c r="A2399" s="406" t="s">
        <v>16951</v>
      </c>
      <c r="B2399" s="406" t="s">
        <v>2595</v>
      </c>
      <c r="C2399" s="170" t="s">
        <v>16950</v>
      </c>
      <c r="D2399" s="405" t="s">
        <v>17198</v>
      </c>
      <c r="E2399" s="404">
        <v>3500</v>
      </c>
      <c r="F2399" s="434" t="s">
        <v>17197</v>
      </c>
      <c r="G2399" s="403" t="s">
        <v>17196</v>
      </c>
      <c r="H2399" s="170" t="s">
        <v>3542</v>
      </c>
      <c r="I2399" s="170" t="s">
        <v>3529</v>
      </c>
      <c r="J2399" s="155" t="s">
        <v>4810</v>
      </c>
      <c r="K2399" s="170"/>
      <c r="L2399" s="170"/>
      <c r="M2399" s="402"/>
      <c r="N2399" s="170">
        <v>1</v>
      </c>
      <c r="O2399" s="170">
        <v>3</v>
      </c>
      <c r="P2399" s="402">
        <v>10500</v>
      </c>
    </row>
    <row r="2400" spans="1:16" ht="56.25" x14ac:dyDescent="0.2">
      <c r="A2400" s="406" t="s">
        <v>16951</v>
      </c>
      <c r="B2400" s="406" t="s">
        <v>2595</v>
      </c>
      <c r="C2400" s="170" t="s">
        <v>16950</v>
      </c>
      <c r="D2400" s="405" t="s">
        <v>17122</v>
      </c>
      <c r="E2400" s="404">
        <v>1000</v>
      </c>
      <c r="F2400" s="434" t="s">
        <v>17195</v>
      </c>
      <c r="G2400" s="403" t="s">
        <v>17194</v>
      </c>
      <c r="H2400" s="170" t="s">
        <v>17193</v>
      </c>
      <c r="I2400" s="170" t="s">
        <v>6183</v>
      </c>
      <c r="J2400" s="155"/>
      <c r="K2400" s="170"/>
      <c r="L2400" s="170"/>
      <c r="M2400" s="402"/>
      <c r="N2400" s="170">
        <v>1</v>
      </c>
      <c r="O2400" s="170">
        <v>3</v>
      </c>
      <c r="P2400" s="402">
        <v>3000</v>
      </c>
    </row>
    <row r="2401" spans="1:16" ht="56.25" x14ac:dyDescent="0.2">
      <c r="A2401" s="406" t="s">
        <v>16951</v>
      </c>
      <c r="B2401" s="406" t="s">
        <v>2595</v>
      </c>
      <c r="C2401" s="170" t="s">
        <v>16950</v>
      </c>
      <c r="D2401" s="405" t="s">
        <v>17192</v>
      </c>
      <c r="E2401" s="404">
        <v>1000</v>
      </c>
      <c r="F2401" s="434" t="s">
        <v>17191</v>
      </c>
      <c r="G2401" s="403" t="s">
        <v>17190</v>
      </c>
      <c r="H2401" s="170" t="s">
        <v>3574</v>
      </c>
      <c r="I2401" s="170" t="s">
        <v>6183</v>
      </c>
      <c r="J2401" s="155"/>
      <c r="K2401" s="170"/>
      <c r="L2401" s="170"/>
      <c r="M2401" s="402"/>
      <c r="N2401" s="170">
        <v>1</v>
      </c>
      <c r="O2401" s="170">
        <v>3</v>
      </c>
      <c r="P2401" s="402">
        <v>3000</v>
      </c>
    </row>
    <row r="2402" spans="1:16" ht="56.25" x14ac:dyDescent="0.2">
      <c r="A2402" s="406" t="s">
        <v>16951</v>
      </c>
      <c r="B2402" s="406" t="s">
        <v>2595</v>
      </c>
      <c r="C2402" s="170" t="s">
        <v>16950</v>
      </c>
      <c r="D2402" s="405" t="s">
        <v>17189</v>
      </c>
      <c r="E2402" s="404">
        <v>1700</v>
      </c>
      <c r="F2402" s="434" t="s">
        <v>17004</v>
      </c>
      <c r="G2402" s="403" t="s">
        <v>17003</v>
      </c>
      <c r="H2402" s="170"/>
      <c r="I2402" s="170" t="s">
        <v>6218</v>
      </c>
      <c r="J2402" s="155"/>
      <c r="K2402" s="170"/>
      <c r="L2402" s="170"/>
      <c r="M2402" s="402"/>
      <c r="N2402" s="170">
        <v>1</v>
      </c>
      <c r="O2402" s="170">
        <v>3</v>
      </c>
      <c r="P2402" s="402">
        <v>5100</v>
      </c>
    </row>
    <row r="2403" spans="1:16" ht="56.25" x14ac:dyDescent="0.2">
      <c r="A2403" s="406" t="s">
        <v>16951</v>
      </c>
      <c r="B2403" s="406" t="s">
        <v>2595</v>
      </c>
      <c r="C2403" s="170" t="s">
        <v>16950</v>
      </c>
      <c r="D2403" s="405" t="s">
        <v>17045</v>
      </c>
      <c r="E2403" s="404">
        <v>2260</v>
      </c>
      <c r="F2403" s="434" t="s">
        <v>17188</v>
      </c>
      <c r="G2403" s="403" t="s">
        <v>17187</v>
      </c>
      <c r="H2403" s="170" t="s">
        <v>4565</v>
      </c>
      <c r="I2403" s="170" t="s">
        <v>6183</v>
      </c>
      <c r="J2403" s="155"/>
      <c r="K2403" s="170"/>
      <c r="L2403" s="170"/>
      <c r="M2403" s="402"/>
      <c r="N2403" s="170">
        <v>1</v>
      </c>
      <c r="O2403" s="170">
        <v>3</v>
      </c>
      <c r="P2403" s="402">
        <v>6780</v>
      </c>
    </row>
    <row r="2404" spans="1:16" ht="56.25" x14ac:dyDescent="0.2">
      <c r="A2404" s="406" t="s">
        <v>16951</v>
      </c>
      <c r="B2404" s="406" t="s">
        <v>2595</v>
      </c>
      <c r="C2404" s="170" t="s">
        <v>16950</v>
      </c>
      <c r="D2404" s="405" t="s">
        <v>17045</v>
      </c>
      <c r="E2404" s="404">
        <v>2260</v>
      </c>
      <c r="F2404" s="434" t="s">
        <v>17186</v>
      </c>
      <c r="G2404" s="403" t="s">
        <v>17185</v>
      </c>
      <c r="H2404" s="170" t="s">
        <v>3591</v>
      </c>
      <c r="I2404" s="170" t="s">
        <v>17074</v>
      </c>
      <c r="J2404" s="155"/>
      <c r="K2404" s="170"/>
      <c r="L2404" s="170"/>
      <c r="M2404" s="402"/>
      <c r="N2404" s="170">
        <v>1</v>
      </c>
      <c r="O2404" s="170">
        <v>3</v>
      </c>
      <c r="P2404" s="402">
        <v>6780</v>
      </c>
    </row>
    <row r="2405" spans="1:16" ht="56.25" x14ac:dyDescent="0.2">
      <c r="A2405" s="406" t="s">
        <v>16951</v>
      </c>
      <c r="B2405" s="406" t="s">
        <v>2595</v>
      </c>
      <c r="C2405" s="170" t="s">
        <v>16950</v>
      </c>
      <c r="D2405" s="405" t="s">
        <v>17054</v>
      </c>
      <c r="E2405" s="404">
        <v>2000</v>
      </c>
      <c r="F2405" s="434" t="s">
        <v>17184</v>
      </c>
      <c r="G2405" s="403" t="s">
        <v>17183</v>
      </c>
      <c r="H2405" s="170" t="s">
        <v>17081</v>
      </c>
      <c r="I2405" s="170" t="s">
        <v>3931</v>
      </c>
      <c r="J2405" s="155"/>
      <c r="K2405" s="170"/>
      <c r="L2405" s="170"/>
      <c r="M2405" s="402"/>
      <c r="N2405" s="170">
        <v>1</v>
      </c>
      <c r="O2405" s="170">
        <v>3</v>
      </c>
      <c r="P2405" s="402">
        <v>6000</v>
      </c>
    </row>
    <row r="2406" spans="1:16" ht="56.25" x14ac:dyDescent="0.2">
      <c r="A2406" s="406" t="s">
        <v>16951</v>
      </c>
      <c r="B2406" s="406" t="s">
        <v>2595</v>
      </c>
      <c r="C2406" s="170" t="s">
        <v>16950</v>
      </c>
      <c r="D2406" s="405" t="s">
        <v>17166</v>
      </c>
      <c r="E2406" s="404">
        <v>1000</v>
      </c>
      <c r="F2406" s="434" t="s">
        <v>17182</v>
      </c>
      <c r="G2406" s="403" t="s">
        <v>17181</v>
      </c>
      <c r="H2406" s="170" t="s">
        <v>7865</v>
      </c>
      <c r="I2406" s="170" t="s">
        <v>6183</v>
      </c>
      <c r="J2406" s="155"/>
      <c r="K2406" s="170"/>
      <c r="L2406" s="170"/>
      <c r="M2406" s="402"/>
      <c r="N2406" s="170">
        <v>1</v>
      </c>
      <c r="O2406" s="170">
        <v>3</v>
      </c>
      <c r="P2406" s="402">
        <v>3000</v>
      </c>
    </row>
    <row r="2407" spans="1:16" ht="56.25" x14ac:dyDescent="0.2">
      <c r="A2407" s="406" t="s">
        <v>16951</v>
      </c>
      <c r="B2407" s="406" t="s">
        <v>2595</v>
      </c>
      <c r="C2407" s="170" t="s">
        <v>16950</v>
      </c>
      <c r="D2407" s="405" t="s">
        <v>17045</v>
      </c>
      <c r="E2407" s="404">
        <v>2260</v>
      </c>
      <c r="F2407" s="434" t="s">
        <v>17180</v>
      </c>
      <c r="G2407" s="403" t="s">
        <v>17179</v>
      </c>
      <c r="H2407" s="170" t="s">
        <v>17178</v>
      </c>
      <c r="I2407" s="170" t="s">
        <v>17012</v>
      </c>
      <c r="J2407" s="155"/>
      <c r="K2407" s="170"/>
      <c r="L2407" s="170"/>
      <c r="M2407" s="402"/>
      <c r="N2407" s="170">
        <v>1</v>
      </c>
      <c r="O2407" s="170">
        <v>3</v>
      </c>
      <c r="P2407" s="402">
        <v>6780</v>
      </c>
    </row>
    <row r="2408" spans="1:16" ht="56.25" x14ac:dyDescent="0.2">
      <c r="A2408" s="406" t="s">
        <v>16951</v>
      </c>
      <c r="B2408" s="406" t="s">
        <v>2595</v>
      </c>
      <c r="C2408" s="170" t="s">
        <v>16950</v>
      </c>
      <c r="D2408" s="405" t="s">
        <v>16987</v>
      </c>
      <c r="E2408" s="404">
        <v>1000</v>
      </c>
      <c r="F2408" s="434" t="s">
        <v>16986</v>
      </c>
      <c r="G2408" s="403" t="s">
        <v>16985</v>
      </c>
      <c r="H2408" s="170"/>
      <c r="I2408" s="170" t="s">
        <v>6218</v>
      </c>
      <c r="J2408" s="155"/>
      <c r="K2408" s="170"/>
      <c r="L2408" s="170"/>
      <c r="M2408" s="402"/>
      <c r="N2408" s="170">
        <v>1</v>
      </c>
      <c r="O2408" s="170">
        <v>3</v>
      </c>
      <c r="P2408" s="402">
        <v>3000</v>
      </c>
    </row>
    <row r="2409" spans="1:16" ht="56.25" x14ac:dyDescent="0.2">
      <c r="A2409" s="406" t="s">
        <v>16951</v>
      </c>
      <c r="B2409" s="406" t="s">
        <v>2595</v>
      </c>
      <c r="C2409" s="170" t="s">
        <v>16950</v>
      </c>
      <c r="D2409" s="405" t="s">
        <v>17018</v>
      </c>
      <c r="E2409" s="404">
        <v>2000</v>
      </c>
      <c r="F2409" s="434" t="s">
        <v>17177</v>
      </c>
      <c r="G2409" s="403" t="s">
        <v>17176</v>
      </c>
      <c r="H2409" s="170" t="s">
        <v>3979</v>
      </c>
      <c r="I2409" s="170" t="s">
        <v>17025</v>
      </c>
      <c r="J2409" s="155"/>
      <c r="K2409" s="170"/>
      <c r="L2409" s="170"/>
      <c r="M2409" s="402"/>
      <c r="N2409" s="170">
        <v>1</v>
      </c>
      <c r="O2409" s="170">
        <v>3</v>
      </c>
      <c r="P2409" s="402">
        <v>6000</v>
      </c>
    </row>
    <row r="2410" spans="1:16" ht="56.25" x14ac:dyDescent="0.2">
      <c r="A2410" s="406" t="s">
        <v>16951</v>
      </c>
      <c r="B2410" s="406" t="s">
        <v>2595</v>
      </c>
      <c r="C2410" s="170" t="s">
        <v>16950</v>
      </c>
      <c r="D2410" s="405" t="s">
        <v>17175</v>
      </c>
      <c r="E2410" s="404">
        <v>2500</v>
      </c>
      <c r="F2410" s="434" t="s">
        <v>17174</v>
      </c>
      <c r="G2410" s="403" t="s">
        <v>17173</v>
      </c>
      <c r="H2410" s="170" t="s">
        <v>17172</v>
      </c>
      <c r="I2410" s="170" t="s">
        <v>3529</v>
      </c>
      <c r="J2410" s="155" t="s">
        <v>17172</v>
      </c>
      <c r="K2410" s="170"/>
      <c r="L2410" s="170"/>
      <c r="M2410" s="402"/>
      <c r="N2410" s="170">
        <v>1</v>
      </c>
      <c r="O2410" s="170">
        <v>3</v>
      </c>
      <c r="P2410" s="402">
        <v>7500</v>
      </c>
    </row>
    <row r="2411" spans="1:16" ht="56.25" x14ac:dyDescent="0.2">
      <c r="A2411" s="406" t="s">
        <v>16951</v>
      </c>
      <c r="B2411" s="406" t="s">
        <v>2595</v>
      </c>
      <c r="C2411" s="170" t="s">
        <v>16950</v>
      </c>
      <c r="D2411" s="405" t="s">
        <v>17171</v>
      </c>
      <c r="E2411" s="404">
        <v>1000</v>
      </c>
      <c r="F2411" s="434" t="s">
        <v>17170</v>
      </c>
      <c r="G2411" s="403" t="s">
        <v>17169</v>
      </c>
      <c r="H2411" s="170" t="s">
        <v>7865</v>
      </c>
      <c r="I2411" s="170" t="s">
        <v>3529</v>
      </c>
      <c r="J2411" s="155" t="s">
        <v>6299</v>
      </c>
      <c r="K2411" s="170"/>
      <c r="L2411" s="170"/>
      <c r="M2411" s="402"/>
      <c r="N2411" s="170">
        <v>1</v>
      </c>
      <c r="O2411" s="170">
        <v>3</v>
      </c>
      <c r="P2411" s="402">
        <v>3000</v>
      </c>
    </row>
    <row r="2412" spans="1:16" ht="56.25" x14ac:dyDescent="0.2">
      <c r="A2412" s="406" t="s">
        <v>16951</v>
      </c>
      <c r="B2412" s="406" t="s">
        <v>2595</v>
      </c>
      <c r="C2412" s="170" t="s">
        <v>16950</v>
      </c>
      <c r="D2412" s="405" t="s">
        <v>17045</v>
      </c>
      <c r="E2412" s="404">
        <v>2260</v>
      </c>
      <c r="F2412" s="434" t="s">
        <v>17168</v>
      </c>
      <c r="G2412" s="403" t="s">
        <v>17167</v>
      </c>
      <c r="H2412" s="170" t="s">
        <v>3859</v>
      </c>
      <c r="I2412" s="170" t="s">
        <v>3529</v>
      </c>
      <c r="J2412" s="155" t="s">
        <v>3549</v>
      </c>
      <c r="K2412" s="170"/>
      <c r="L2412" s="170"/>
      <c r="M2412" s="402"/>
      <c r="N2412" s="170">
        <v>1</v>
      </c>
      <c r="O2412" s="170">
        <v>3</v>
      </c>
      <c r="P2412" s="402">
        <v>6780</v>
      </c>
    </row>
    <row r="2413" spans="1:16" ht="56.25" x14ac:dyDescent="0.2">
      <c r="A2413" s="406" t="s">
        <v>16951</v>
      </c>
      <c r="B2413" s="406" t="s">
        <v>2595</v>
      </c>
      <c r="C2413" s="170" t="s">
        <v>16950</v>
      </c>
      <c r="D2413" s="405" t="s">
        <v>17166</v>
      </c>
      <c r="E2413" s="404">
        <v>1000</v>
      </c>
      <c r="F2413" s="434" t="s">
        <v>17165</v>
      </c>
      <c r="G2413" s="403" t="s">
        <v>17164</v>
      </c>
      <c r="H2413" s="170" t="s">
        <v>17163</v>
      </c>
      <c r="I2413" s="170" t="s">
        <v>17162</v>
      </c>
      <c r="J2413" s="155" t="s">
        <v>17161</v>
      </c>
      <c r="K2413" s="170"/>
      <c r="L2413" s="170"/>
      <c r="M2413" s="402"/>
      <c r="N2413" s="170">
        <v>1</v>
      </c>
      <c r="O2413" s="170">
        <v>3</v>
      </c>
      <c r="P2413" s="402">
        <v>3000</v>
      </c>
    </row>
    <row r="2414" spans="1:16" ht="56.25" x14ac:dyDescent="0.2">
      <c r="A2414" s="406" t="s">
        <v>16951</v>
      </c>
      <c r="B2414" s="406" t="s">
        <v>2595</v>
      </c>
      <c r="C2414" s="170" t="s">
        <v>16950</v>
      </c>
      <c r="D2414" s="405" t="s">
        <v>17045</v>
      </c>
      <c r="E2414" s="404">
        <v>2260</v>
      </c>
      <c r="F2414" s="434" t="s">
        <v>17160</v>
      </c>
      <c r="G2414" s="403" t="s">
        <v>17159</v>
      </c>
      <c r="H2414" s="170" t="s">
        <v>3979</v>
      </c>
      <c r="I2414" s="170" t="s">
        <v>17012</v>
      </c>
      <c r="J2414" s="155"/>
      <c r="K2414" s="170"/>
      <c r="L2414" s="170"/>
      <c r="M2414" s="402"/>
      <c r="N2414" s="170">
        <v>1</v>
      </c>
      <c r="O2414" s="170">
        <v>3</v>
      </c>
      <c r="P2414" s="402">
        <v>6780</v>
      </c>
    </row>
    <row r="2415" spans="1:16" ht="56.25" x14ac:dyDescent="0.2">
      <c r="A2415" s="406" t="s">
        <v>16951</v>
      </c>
      <c r="B2415" s="406" t="s">
        <v>2595</v>
      </c>
      <c r="C2415" s="170" t="s">
        <v>16950</v>
      </c>
      <c r="D2415" s="405" t="s">
        <v>17266</v>
      </c>
      <c r="E2415" s="404">
        <v>1500</v>
      </c>
      <c r="F2415" s="434" t="s">
        <v>17157</v>
      </c>
      <c r="G2415" s="403" t="s">
        <v>17156</v>
      </c>
      <c r="H2415" s="170" t="s">
        <v>10453</v>
      </c>
      <c r="I2415" s="170" t="s">
        <v>6183</v>
      </c>
      <c r="J2415" s="155"/>
      <c r="K2415" s="170"/>
      <c r="L2415" s="170"/>
      <c r="M2415" s="402"/>
      <c r="N2415" s="170">
        <v>1</v>
      </c>
      <c r="O2415" s="170">
        <v>3</v>
      </c>
      <c r="P2415" s="402">
        <v>4500</v>
      </c>
    </row>
    <row r="2416" spans="1:16" ht="56.25" x14ac:dyDescent="0.2">
      <c r="A2416" s="406" t="s">
        <v>16951</v>
      </c>
      <c r="B2416" s="406" t="s">
        <v>2595</v>
      </c>
      <c r="C2416" s="170" t="s">
        <v>16950</v>
      </c>
      <c r="D2416" s="405" t="s">
        <v>17018</v>
      </c>
      <c r="E2416" s="404">
        <v>2000</v>
      </c>
      <c r="F2416" s="434" t="s">
        <v>17155</v>
      </c>
      <c r="G2416" s="403" t="s">
        <v>17154</v>
      </c>
      <c r="H2416" s="170" t="s">
        <v>3528</v>
      </c>
      <c r="I2416" s="170" t="s">
        <v>3931</v>
      </c>
      <c r="J2416" s="155"/>
      <c r="K2416" s="170"/>
      <c r="L2416" s="170"/>
      <c r="M2416" s="402"/>
      <c r="N2416" s="170">
        <v>1</v>
      </c>
      <c r="O2416" s="170">
        <v>3</v>
      </c>
      <c r="P2416" s="402">
        <v>6000</v>
      </c>
    </row>
    <row r="2417" spans="1:16" ht="56.25" x14ac:dyDescent="0.2">
      <c r="A2417" s="406" t="s">
        <v>16951</v>
      </c>
      <c r="B2417" s="406" t="s">
        <v>2595</v>
      </c>
      <c r="C2417" s="170" t="s">
        <v>16950</v>
      </c>
      <c r="D2417" s="405" t="s">
        <v>17045</v>
      </c>
      <c r="E2417" s="404">
        <v>2260</v>
      </c>
      <c r="F2417" s="434" t="s">
        <v>17153</v>
      </c>
      <c r="G2417" s="403" t="s">
        <v>17152</v>
      </c>
      <c r="H2417" s="170" t="s">
        <v>17038</v>
      </c>
      <c r="I2417" s="170" t="s">
        <v>3931</v>
      </c>
      <c r="J2417" s="155"/>
      <c r="K2417" s="170"/>
      <c r="L2417" s="170"/>
      <c r="M2417" s="402"/>
      <c r="N2417" s="170">
        <v>1</v>
      </c>
      <c r="O2417" s="170">
        <v>3</v>
      </c>
      <c r="P2417" s="402">
        <v>6780</v>
      </c>
    </row>
    <row r="2418" spans="1:16" ht="56.25" x14ac:dyDescent="0.2">
      <c r="A2418" s="406" t="s">
        <v>16951</v>
      </c>
      <c r="B2418" s="406" t="s">
        <v>2595</v>
      </c>
      <c r="C2418" s="170" t="s">
        <v>16950</v>
      </c>
      <c r="D2418" s="405" t="s">
        <v>16984</v>
      </c>
      <c r="E2418" s="404">
        <v>1000</v>
      </c>
      <c r="F2418" s="434" t="s">
        <v>16983</v>
      </c>
      <c r="G2418" s="403" t="s">
        <v>16982</v>
      </c>
      <c r="H2418" s="170"/>
      <c r="I2418" s="170" t="s">
        <v>6218</v>
      </c>
      <c r="J2418" s="155"/>
      <c r="K2418" s="170"/>
      <c r="L2418" s="170"/>
      <c r="M2418" s="402"/>
      <c r="N2418" s="170">
        <v>1</v>
      </c>
      <c r="O2418" s="170">
        <v>3</v>
      </c>
      <c r="P2418" s="402">
        <v>3000</v>
      </c>
    </row>
    <row r="2419" spans="1:16" ht="56.25" x14ac:dyDescent="0.2">
      <c r="A2419" s="406" t="s">
        <v>16951</v>
      </c>
      <c r="B2419" s="406" t="s">
        <v>2595</v>
      </c>
      <c r="C2419" s="170" t="s">
        <v>16950</v>
      </c>
      <c r="D2419" s="405" t="s">
        <v>16981</v>
      </c>
      <c r="E2419" s="404">
        <v>5000</v>
      </c>
      <c r="F2419" s="434" t="s">
        <v>16980</v>
      </c>
      <c r="G2419" s="403" t="s">
        <v>16979</v>
      </c>
      <c r="H2419" s="170" t="s">
        <v>3570</v>
      </c>
      <c r="I2419" s="170" t="s">
        <v>6183</v>
      </c>
      <c r="J2419" s="155"/>
      <c r="K2419" s="170"/>
      <c r="L2419" s="170"/>
      <c r="M2419" s="402"/>
      <c r="N2419" s="170">
        <v>1</v>
      </c>
      <c r="O2419" s="170">
        <v>3</v>
      </c>
      <c r="P2419" s="402">
        <v>15000</v>
      </c>
    </row>
    <row r="2420" spans="1:16" ht="56.25" x14ac:dyDescent="0.2">
      <c r="A2420" s="406" t="s">
        <v>16951</v>
      </c>
      <c r="B2420" s="406" t="s">
        <v>2595</v>
      </c>
      <c r="C2420" s="170" t="s">
        <v>16950</v>
      </c>
      <c r="D2420" s="405" t="s">
        <v>17045</v>
      </c>
      <c r="E2420" s="404">
        <v>2260</v>
      </c>
      <c r="F2420" s="434" t="s">
        <v>4859</v>
      </c>
      <c r="G2420" s="403" t="s">
        <v>17151</v>
      </c>
      <c r="H2420" s="170" t="s">
        <v>17038</v>
      </c>
      <c r="I2420" s="170" t="s">
        <v>17037</v>
      </c>
      <c r="J2420" s="155"/>
      <c r="K2420" s="170"/>
      <c r="L2420" s="170"/>
      <c r="M2420" s="402"/>
      <c r="N2420" s="170">
        <v>1</v>
      </c>
      <c r="O2420" s="170">
        <v>3</v>
      </c>
      <c r="P2420" s="402">
        <v>6780</v>
      </c>
    </row>
    <row r="2421" spans="1:16" ht="56.25" x14ac:dyDescent="0.2">
      <c r="A2421" s="406" t="s">
        <v>16951</v>
      </c>
      <c r="B2421" s="406" t="s">
        <v>2595</v>
      </c>
      <c r="C2421" s="170" t="s">
        <v>16950</v>
      </c>
      <c r="D2421" s="405" t="s">
        <v>17150</v>
      </c>
      <c r="E2421" s="404">
        <v>3000</v>
      </c>
      <c r="F2421" s="434" t="s">
        <v>17265</v>
      </c>
      <c r="G2421" s="403" t="s">
        <v>17149</v>
      </c>
      <c r="H2421" s="170" t="s">
        <v>3542</v>
      </c>
      <c r="I2421" s="170" t="s">
        <v>6183</v>
      </c>
      <c r="J2421" s="155"/>
      <c r="K2421" s="170"/>
      <c r="L2421" s="170"/>
      <c r="M2421" s="402"/>
      <c r="N2421" s="170">
        <v>1</v>
      </c>
      <c r="O2421" s="170">
        <v>3</v>
      </c>
      <c r="P2421" s="402">
        <v>9000</v>
      </c>
    </row>
    <row r="2422" spans="1:16" ht="56.25" x14ac:dyDescent="0.2">
      <c r="A2422" s="406" t="s">
        <v>16951</v>
      </c>
      <c r="B2422" s="406" t="s">
        <v>2595</v>
      </c>
      <c r="C2422" s="170" t="s">
        <v>16950</v>
      </c>
      <c r="D2422" s="405" t="s">
        <v>17131</v>
      </c>
      <c r="E2422" s="404">
        <v>1000</v>
      </c>
      <c r="F2422" s="434" t="s">
        <v>17148</v>
      </c>
      <c r="G2422" s="403" t="s">
        <v>17147</v>
      </c>
      <c r="H2422" s="170" t="s">
        <v>17146</v>
      </c>
      <c r="I2422" s="170" t="s">
        <v>6279</v>
      </c>
      <c r="J2422" s="155"/>
      <c r="K2422" s="170"/>
      <c r="L2422" s="170"/>
      <c r="M2422" s="402"/>
      <c r="N2422" s="170">
        <v>1</v>
      </c>
      <c r="O2422" s="170">
        <v>3</v>
      </c>
      <c r="P2422" s="402">
        <v>3000</v>
      </c>
    </row>
    <row r="2423" spans="1:16" ht="56.25" x14ac:dyDescent="0.2">
      <c r="A2423" s="406" t="s">
        <v>16951</v>
      </c>
      <c r="B2423" s="406" t="s">
        <v>2595</v>
      </c>
      <c r="C2423" s="170" t="s">
        <v>16950</v>
      </c>
      <c r="D2423" s="405" t="s">
        <v>17045</v>
      </c>
      <c r="E2423" s="404">
        <v>2260</v>
      </c>
      <c r="F2423" s="434" t="s">
        <v>17145</v>
      </c>
      <c r="G2423" s="403" t="s">
        <v>17144</v>
      </c>
      <c r="H2423" s="170" t="s">
        <v>17143</v>
      </c>
      <c r="I2423" s="170" t="s">
        <v>6183</v>
      </c>
      <c r="J2423" s="155"/>
      <c r="K2423" s="170"/>
      <c r="L2423" s="170"/>
      <c r="M2423" s="402"/>
      <c r="N2423" s="170">
        <v>1</v>
      </c>
      <c r="O2423" s="170">
        <v>3</v>
      </c>
      <c r="P2423" s="402">
        <v>6780</v>
      </c>
    </row>
    <row r="2424" spans="1:16" ht="56.25" x14ac:dyDescent="0.2">
      <c r="A2424" s="406" t="s">
        <v>16951</v>
      </c>
      <c r="B2424" s="406" t="s">
        <v>2595</v>
      </c>
      <c r="C2424" s="170" t="s">
        <v>16950</v>
      </c>
      <c r="D2424" s="405" t="s">
        <v>17054</v>
      </c>
      <c r="E2424" s="404">
        <v>2000</v>
      </c>
      <c r="F2424" s="434" t="s">
        <v>17142</v>
      </c>
      <c r="G2424" s="403" t="s">
        <v>17141</v>
      </c>
      <c r="H2424" s="170" t="s">
        <v>17140</v>
      </c>
      <c r="I2424" s="170" t="s">
        <v>3931</v>
      </c>
      <c r="J2424" s="155"/>
      <c r="K2424" s="170"/>
      <c r="L2424" s="170"/>
      <c r="M2424" s="402"/>
      <c r="N2424" s="170">
        <v>1</v>
      </c>
      <c r="O2424" s="170">
        <v>3</v>
      </c>
      <c r="P2424" s="402">
        <v>6000</v>
      </c>
    </row>
    <row r="2425" spans="1:16" ht="56.25" x14ac:dyDescent="0.2">
      <c r="A2425" s="406" t="s">
        <v>16951</v>
      </c>
      <c r="B2425" s="406" t="s">
        <v>2595</v>
      </c>
      <c r="C2425" s="170" t="s">
        <v>16950</v>
      </c>
      <c r="D2425" s="405" t="s">
        <v>17260</v>
      </c>
      <c r="E2425" s="404">
        <v>5500</v>
      </c>
      <c r="F2425" s="434" t="s">
        <v>17139</v>
      </c>
      <c r="G2425" s="403" t="s">
        <v>17138</v>
      </c>
      <c r="H2425" s="170" t="s">
        <v>3574</v>
      </c>
      <c r="I2425" s="170" t="s">
        <v>3529</v>
      </c>
      <c r="J2425" s="155" t="s">
        <v>17115</v>
      </c>
      <c r="K2425" s="170"/>
      <c r="L2425" s="170"/>
      <c r="M2425" s="402"/>
      <c r="N2425" s="170">
        <v>1</v>
      </c>
      <c r="O2425" s="170">
        <v>3</v>
      </c>
      <c r="P2425" s="402">
        <v>16500</v>
      </c>
    </row>
    <row r="2426" spans="1:16" ht="56.25" x14ac:dyDescent="0.2">
      <c r="A2426" s="406" t="s">
        <v>16951</v>
      </c>
      <c r="B2426" s="406" t="s">
        <v>2595</v>
      </c>
      <c r="C2426" s="170" t="s">
        <v>16950</v>
      </c>
      <c r="D2426" s="405" t="s">
        <v>17137</v>
      </c>
      <c r="E2426" s="404">
        <v>1500</v>
      </c>
      <c r="F2426" s="434" t="s">
        <v>17136</v>
      </c>
      <c r="G2426" s="403" t="s">
        <v>17135</v>
      </c>
      <c r="H2426" s="170"/>
      <c r="I2426" s="170" t="s">
        <v>6218</v>
      </c>
      <c r="J2426" s="155"/>
      <c r="K2426" s="170"/>
      <c r="L2426" s="170"/>
      <c r="M2426" s="402"/>
      <c r="N2426" s="170">
        <v>1</v>
      </c>
      <c r="O2426" s="170">
        <v>3</v>
      </c>
      <c r="P2426" s="402">
        <v>3000</v>
      </c>
    </row>
    <row r="2427" spans="1:16" ht="56.25" x14ac:dyDescent="0.2">
      <c r="A2427" s="406" t="s">
        <v>16951</v>
      </c>
      <c r="B2427" s="406" t="s">
        <v>2595</v>
      </c>
      <c r="C2427" s="170" t="s">
        <v>16950</v>
      </c>
      <c r="D2427" s="405" t="s">
        <v>17045</v>
      </c>
      <c r="E2427" s="404">
        <v>2260</v>
      </c>
      <c r="F2427" s="434" t="s">
        <v>17134</v>
      </c>
      <c r="G2427" s="403" t="s">
        <v>17133</v>
      </c>
      <c r="H2427" s="170" t="s">
        <v>17132</v>
      </c>
      <c r="I2427" s="170" t="s">
        <v>3931</v>
      </c>
      <c r="J2427" s="155"/>
      <c r="K2427" s="170"/>
      <c r="L2427" s="170"/>
      <c r="M2427" s="402"/>
      <c r="N2427" s="170">
        <v>1</v>
      </c>
      <c r="O2427" s="170">
        <v>3</v>
      </c>
      <c r="P2427" s="402">
        <v>6780</v>
      </c>
    </row>
    <row r="2428" spans="1:16" ht="56.25" x14ac:dyDescent="0.2">
      <c r="A2428" s="406" t="s">
        <v>16951</v>
      </c>
      <c r="B2428" s="406" t="s">
        <v>2595</v>
      </c>
      <c r="C2428" s="170" t="s">
        <v>16950</v>
      </c>
      <c r="D2428" s="405" t="s">
        <v>16978</v>
      </c>
      <c r="E2428" s="404">
        <v>1000</v>
      </c>
      <c r="F2428" s="434" t="s">
        <v>16977</v>
      </c>
      <c r="G2428" s="403" t="s">
        <v>16976</v>
      </c>
      <c r="H2428" s="170"/>
      <c r="I2428" s="170" t="s">
        <v>6218</v>
      </c>
      <c r="J2428" s="155"/>
      <c r="K2428" s="170"/>
      <c r="L2428" s="170"/>
      <c r="M2428" s="402"/>
      <c r="N2428" s="170">
        <v>1</v>
      </c>
      <c r="O2428" s="170">
        <v>3</v>
      </c>
      <c r="P2428" s="402">
        <v>2700</v>
      </c>
    </row>
    <row r="2429" spans="1:16" ht="56.25" x14ac:dyDescent="0.2">
      <c r="A2429" s="406" t="s">
        <v>16951</v>
      </c>
      <c r="B2429" s="406" t="s">
        <v>2595</v>
      </c>
      <c r="C2429" s="170" t="s">
        <v>16950</v>
      </c>
      <c r="D2429" s="405" t="s">
        <v>16949</v>
      </c>
      <c r="E2429" s="404">
        <v>3600</v>
      </c>
      <c r="F2429" s="434">
        <v>44532100</v>
      </c>
      <c r="G2429" s="403" t="s">
        <v>17254</v>
      </c>
      <c r="H2429" s="170" t="s">
        <v>6081</v>
      </c>
      <c r="I2429" s="170" t="s">
        <v>3529</v>
      </c>
      <c r="J2429" s="155"/>
      <c r="K2429" s="170"/>
      <c r="L2429" s="170"/>
      <c r="M2429" s="402"/>
      <c r="N2429" s="170">
        <v>1</v>
      </c>
      <c r="O2429" s="170">
        <v>1</v>
      </c>
      <c r="P2429" s="402">
        <v>3600</v>
      </c>
    </row>
    <row r="2430" spans="1:16" ht="56.25" x14ac:dyDescent="0.2">
      <c r="A2430" s="406" t="s">
        <v>16951</v>
      </c>
      <c r="B2430" s="406" t="s">
        <v>2595</v>
      </c>
      <c r="C2430" s="170" t="s">
        <v>16950</v>
      </c>
      <c r="D2430" s="405" t="s">
        <v>17131</v>
      </c>
      <c r="E2430" s="404">
        <v>1000</v>
      </c>
      <c r="F2430" s="434" t="s">
        <v>17130</v>
      </c>
      <c r="G2430" s="403" t="s">
        <v>17129</v>
      </c>
      <c r="H2430" s="170" t="s">
        <v>3549</v>
      </c>
      <c r="I2430" s="170" t="s">
        <v>6874</v>
      </c>
      <c r="J2430" s="155" t="s">
        <v>3549</v>
      </c>
      <c r="K2430" s="170"/>
      <c r="L2430" s="170"/>
      <c r="M2430" s="402"/>
      <c r="N2430" s="170">
        <v>1</v>
      </c>
      <c r="O2430" s="170">
        <v>3</v>
      </c>
      <c r="P2430" s="402">
        <v>3000</v>
      </c>
    </row>
    <row r="2431" spans="1:16" ht="56.25" x14ac:dyDescent="0.2">
      <c r="A2431" s="406" t="s">
        <v>16951</v>
      </c>
      <c r="B2431" s="406" t="s">
        <v>2595</v>
      </c>
      <c r="C2431" s="170" t="s">
        <v>16950</v>
      </c>
      <c r="D2431" s="405" t="s">
        <v>17045</v>
      </c>
      <c r="E2431" s="404">
        <v>2260</v>
      </c>
      <c r="F2431" s="434" t="s">
        <v>17128</v>
      </c>
      <c r="G2431" s="403" t="s">
        <v>17127</v>
      </c>
      <c r="H2431" s="170" t="s">
        <v>17126</v>
      </c>
      <c r="I2431" s="170" t="s">
        <v>6183</v>
      </c>
      <c r="J2431" s="155"/>
      <c r="K2431" s="170"/>
      <c r="L2431" s="170"/>
      <c r="M2431" s="402"/>
      <c r="N2431" s="170">
        <v>1</v>
      </c>
      <c r="O2431" s="170">
        <v>3</v>
      </c>
      <c r="P2431" s="402">
        <v>6780</v>
      </c>
    </row>
    <row r="2432" spans="1:16" ht="56.25" x14ac:dyDescent="0.2">
      <c r="A2432" s="406" t="s">
        <v>16951</v>
      </c>
      <c r="B2432" s="406" t="s">
        <v>2595</v>
      </c>
      <c r="C2432" s="170" t="s">
        <v>16950</v>
      </c>
      <c r="D2432" s="405" t="s">
        <v>17264</v>
      </c>
      <c r="E2432" s="404">
        <v>2500</v>
      </c>
      <c r="F2432" s="434" t="s">
        <v>17263</v>
      </c>
      <c r="G2432" s="403" t="s">
        <v>17262</v>
      </c>
      <c r="H2432" s="170" t="s">
        <v>17261</v>
      </c>
      <c r="I2432" s="170" t="s">
        <v>7508</v>
      </c>
      <c r="J2432" s="155"/>
      <c r="K2432" s="170"/>
      <c r="L2432" s="170"/>
      <c r="M2432" s="402"/>
      <c r="N2432" s="170">
        <v>1</v>
      </c>
      <c r="O2432" s="170">
        <v>3</v>
      </c>
      <c r="P2432" s="402">
        <v>7500</v>
      </c>
    </row>
    <row r="2433" spans="1:16" ht="56.25" x14ac:dyDescent="0.2">
      <c r="A2433" s="406" t="s">
        <v>16951</v>
      </c>
      <c r="B2433" s="406" t="s">
        <v>2595</v>
      </c>
      <c r="C2433" s="170" t="s">
        <v>16950</v>
      </c>
      <c r="D2433" s="405" t="s">
        <v>17045</v>
      </c>
      <c r="E2433" s="404">
        <v>2260</v>
      </c>
      <c r="F2433" s="434" t="s">
        <v>17125</v>
      </c>
      <c r="G2433" s="403" t="s">
        <v>17124</v>
      </c>
      <c r="H2433" s="170" t="s">
        <v>17123</v>
      </c>
      <c r="I2433" s="170" t="s">
        <v>6183</v>
      </c>
      <c r="J2433" s="155"/>
      <c r="K2433" s="170"/>
      <c r="L2433" s="170"/>
      <c r="M2433" s="402"/>
      <c r="N2433" s="170">
        <v>1</v>
      </c>
      <c r="O2433" s="170">
        <v>3</v>
      </c>
      <c r="P2433" s="402">
        <v>6780</v>
      </c>
    </row>
    <row r="2434" spans="1:16" ht="56.25" x14ac:dyDescent="0.2">
      <c r="A2434" s="406" t="s">
        <v>16951</v>
      </c>
      <c r="B2434" s="406" t="s">
        <v>2595</v>
      </c>
      <c r="C2434" s="170" t="s">
        <v>16950</v>
      </c>
      <c r="D2434" s="405" t="s">
        <v>17122</v>
      </c>
      <c r="E2434" s="404">
        <v>1000</v>
      </c>
      <c r="F2434" s="434" t="s">
        <v>17121</v>
      </c>
      <c r="G2434" s="403" t="s">
        <v>17120</v>
      </c>
      <c r="H2434" s="170" t="s">
        <v>17119</v>
      </c>
      <c r="I2434" s="170" t="s">
        <v>6874</v>
      </c>
      <c r="J2434" s="155" t="s">
        <v>3549</v>
      </c>
      <c r="K2434" s="170"/>
      <c r="L2434" s="170"/>
      <c r="M2434" s="402"/>
      <c r="N2434" s="170">
        <v>1</v>
      </c>
      <c r="O2434" s="170">
        <v>3</v>
      </c>
      <c r="P2434" s="402">
        <v>3000</v>
      </c>
    </row>
    <row r="2435" spans="1:16" ht="56.25" x14ac:dyDescent="0.2">
      <c r="A2435" s="406" t="s">
        <v>16951</v>
      </c>
      <c r="B2435" s="406" t="s">
        <v>2595</v>
      </c>
      <c r="C2435" s="170" t="s">
        <v>16950</v>
      </c>
      <c r="D2435" s="405" t="s">
        <v>17260</v>
      </c>
      <c r="E2435" s="404">
        <v>5500</v>
      </c>
      <c r="F2435" s="434" t="s">
        <v>17117</v>
      </c>
      <c r="G2435" s="403" t="s">
        <v>17116</v>
      </c>
      <c r="H2435" s="170" t="s">
        <v>3574</v>
      </c>
      <c r="I2435" s="170" t="s">
        <v>3529</v>
      </c>
      <c r="J2435" s="155" t="s">
        <v>17115</v>
      </c>
      <c r="K2435" s="170"/>
      <c r="L2435" s="170"/>
      <c r="M2435" s="402"/>
      <c r="N2435" s="170">
        <v>1</v>
      </c>
      <c r="O2435" s="170">
        <v>3</v>
      </c>
      <c r="P2435" s="402">
        <v>16500</v>
      </c>
    </row>
    <row r="2436" spans="1:16" ht="56.25" x14ac:dyDescent="0.2">
      <c r="A2436" s="406" t="s">
        <v>16951</v>
      </c>
      <c r="B2436" s="406" t="s">
        <v>2595</v>
      </c>
      <c r="C2436" s="170" t="s">
        <v>16950</v>
      </c>
      <c r="D2436" s="405" t="s">
        <v>17099</v>
      </c>
      <c r="E2436" s="404">
        <v>1000</v>
      </c>
      <c r="F2436" s="434" t="s">
        <v>17114</v>
      </c>
      <c r="G2436" s="403" t="s">
        <v>17113</v>
      </c>
      <c r="H2436" s="170" t="s">
        <v>3549</v>
      </c>
      <c r="I2436" s="170" t="s">
        <v>6874</v>
      </c>
      <c r="J2436" s="155" t="s">
        <v>3549</v>
      </c>
      <c r="K2436" s="170"/>
      <c r="L2436" s="170"/>
      <c r="M2436" s="402"/>
      <c r="N2436" s="170">
        <v>1</v>
      </c>
      <c r="O2436" s="170">
        <v>3</v>
      </c>
      <c r="P2436" s="402">
        <v>3000</v>
      </c>
    </row>
    <row r="2437" spans="1:16" ht="56.25" x14ac:dyDescent="0.2">
      <c r="A2437" s="406" t="s">
        <v>16951</v>
      </c>
      <c r="B2437" s="406" t="s">
        <v>2595</v>
      </c>
      <c r="C2437" s="170" t="s">
        <v>16950</v>
      </c>
      <c r="D2437" s="405" t="s">
        <v>16975</v>
      </c>
      <c r="E2437" s="404">
        <v>1000</v>
      </c>
      <c r="F2437" s="434" t="s">
        <v>16974</v>
      </c>
      <c r="G2437" s="403" t="s">
        <v>16973</v>
      </c>
      <c r="H2437" s="170"/>
      <c r="I2437" s="170" t="s">
        <v>6218</v>
      </c>
      <c r="J2437" s="155"/>
      <c r="K2437" s="170"/>
      <c r="L2437" s="170"/>
      <c r="M2437" s="402"/>
      <c r="N2437" s="170">
        <v>1</v>
      </c>
      <c r="O2437" s="170">
        <v>3</v>
      </c>
      <c r="P2437" s="402">
        <v>3000</v>
      </c>
    </row>
    <row r="2438" spans="1:16" ht="56.25" x14ac:dyDescent="0.2">
      <c r="A2438" s="406" t="s">
        <v>16951</v>
      </c>
      <c r="B2438" s="406" t="s">
        <v>2595</v>
      </c>
      <c r="C2438" s="170" t="s">
        <v>16950</v>
      </c>
      <c r="D2438" s="405" t="s">
        <v>17112</v>
      </c>
      <c r="E2438" s="404">
        <v>1000</v>
      </c>
      <c r="F2438" s="434" t="s">
        <v>17111</v>
      </c>
      <c r="G2438" s="403" t="s">
        <v>17110</v>
      </c>
      <c r="H2438" s="170" t="s">
        <v>4014</v>
      </c>
      <c r="I2438" s="170" t="s">
        <v>17037</v>
      </c>
      <c r="J2438" s="155" t="s">
        <v>6144</v>
      </c>
      <c r="K2438" s="170"/>
      <c r="L2438" s="170"/>
      <c r="M2438" s="402"/>
      <c r="N2438" s="170">
        <v>1</v>
      </c>
      <c r="O2438" s="170">
        <v>3</v>
      </c>
      <c r="P2438" s="402">
        <v>3000</v>
      </c>
    </row>
    <row r="2439" spans="1:16" ht="56.25" x14ac:dyDescent="0.2">
      <c r="A2439" s="406" t="s">
        <v>16951</v>
      </c>
      <c r="B2439" s="406" t="s">
        <v>2595</v>
      </c>
      <c r="C2439" s="170" t="s">
        <v>16950</v>
      </c>
      <c r="D2439" s="405" t="s">
        <v>17045</v>
      </c>
      <c r="E2439" s="404">
        <v>2260</v>
      </c>
      <c r="F2439" s="434" t="s">
        <v>17109</v>
      </c>
      <c r="G2439" s="403" t="s">
        <v>17108</v>
      </c>
      <c r="H2439" s="170" t="s">
        <v>6514</v>
      </c>
      <c r="I2439" s="170" t="s">
        <v>7508</v>
      </c>
      <c r="J2439" s="155"/>
      <c r="K2439" s="170"/>
      <c r="L2439" s="170"/>
      <c r="M2439" s="402"/>
      <c r="N2439" s="170">
        <v>1</v>
      </c>
      <c r="O2439" s="170">
        <v>3</v>
      </c>
      <c r="P2439" s="402">
        <v>6780</v>
      </c>
    </row>
    <row r="2440" spans="1:16" ht="56.25" x14ac:dyDescent="0.2">
      <c r="A2440" s="406" t="s">
        <v>16951</v>
      </c>
      <c r="B2440" s="406" t="s">
        <v>2595</v>
      </c>
      <c r="C2440" s="170" t="s">
        <v>16950</v>
      </c>
      <c r="D2440" s="405" t="s">
        <v>17107</v>
      </c>
      <c r="E2440" s="404">
        <v>1000</v>
      </c>
      <c r="F2440" s="434" t="s">
        <v>17106</v>
      </c>
      <c r="G2440" s="403" t="s">
        <v>17105</v>
      </c>
      <c r="H2440" s="170" t="s">
        <v>3542</v>
      </c>
      <c r="I2440" s="170" t="s">
        <v>6183</v>
      </c>
      <c r="J2440" s="155"/>
      <c r="K2440" s="170"/>
      <c r="L2440" s="170"/>
      <c r="M2440" s="402"/>
      <c r="N2440" s="170">
        <v>1</v>
      </c>
      <c r="O2440" s="170">
        <v>3</v>
      </c>
      <c r="P2440" s="402">
        <v>3000</v>
      </c>
    </row>
    <row r="2441" spans="1:16" ht="56.25" x14ac:dyDescent="0.2">
      <c r="A2441" s="406" t="s">
        <v>16951</v>
      </c>
      <c r="B2441" s="406" t="s">
        <v>2595</v>
      </c>
      <c r="C2441" s="170" t="s">
        <v>16950</v>
      </c>
      <c r="D2441" s="405" t="s">
        <v>17259</v>
      </c>
      <c r="E2441" s="404">
        <v>1500</v>
      </c>
      <c r="F2441" s="434" t="s">
        <v>17258</v>
      </c>
      <c r="G2441" s="403" t="s">
        <v>17257</v>
      </c>
      <c r="H2441" s="170" t="s">
        <v>3542</v>
      </c>
      <c r="I2441" s="170" t="s">
        <v>6183</v>
      </c>
      <c r="J2441" s="155"/>
      <c r="K2441" s="170"/>
      <c r="L2441" s="170"/>
      <c r="M2441" s="402"/>
      <c r="N2441" s="170">
        <v>1</v>
      </c>
      <c r="O2441" s="170">
        <v>1</v>
      </c>
      <c r="P2441" s="402">
        <v>1500</v>
      </c>
    </row>
    <row r="2442" spans="1:16" ht="56.25" x14ac:dyDescent="0.2">
      <c r="A2442" s="406" t="s">
        <v>16951</v>
      </c>
      <c r="B2442" s="406" t="s">
        <v>2595</v>
      </c>
      <c r="C2442" s="170" t="s">
        <v>16950</v>
      </c>
      <c r="D2442" s="405" t="s">
        <v>17045</v>
      </c>
      <c r="E2442" s="404">
        <v>2260</v>
      </c>
      <c r="F2442" s="434" t="s">
        <v>17104</v>
      </c>
      <c r="G2442" s="403" t="s">
        <v>17103</v>
      </c>
      <c r="H2442" s="170" t="s">
        <v>17102</v>
      </c>
      <c r="I2442" s="170" t="s">
        <v>6183</v>
      </c>
      <c r="J2442" s="155"/>
      <c r="K2442" s="170"/>
      <c r="L2442" s="170"/>
      <c r="M2442" s="402"/>
      <c r="N2442" s="170">
        <v>1</v>
      </c>
      <c r="O2442" s="170">
        <v>3</v>
      </c>
      <c r="P2442" s="402">
        <v>6780</v>
      </c>
    </row>
    <row r="2443" spans="1:16" ht="56.25" x14ac:dyDescent="0.2">
      <c r="A2443" s="406" t="s">
        <v>16951</v>
      </c>
      <c r="B2443" s="406" t="s">
        <v>2595</v>
      </c>
      <c r="C2443" s="170" t="s">
        <v>16950</v>
      </c>
      <c r="D2443" s="405" t="s">
        <v>16972</v>
      </c>
      <c r="E2443" s="404">
        <v>1000</v>
      </c>
      <c r="F2443" s="434" t="s">
        <v>16971</v>
      </c>
      <c r="G2443" s="403" t="s">
        <v>16970</v>
      </c>
      <c r="H2443" s="170"/>
      <c r="I2443" s="170" t="s">
        <v>6218</v>
      </c>
      <c r="J2443" s="155"/>
      <c r="K2443" s="170"/>
      <c r="L2443" s="170"/>
      <c r="M2443" s="402"/>
      <c r="N2443" s="170">
        <v>1</v>
      </c>
      <c r="O2443" s="170">
        <v>3</v>
      </c>
      <c r="P2443" s="402">
        <v>3000</v>
      </c>
    </row>
    <row r="2444" spans="1:16" ht="56.25" x14ac:dyDescent="0.2">
      <c r="A2444" s="406" t="s">
        <v>16951</v>
      </c>
      <c r="B2444" s="406" t="s">
        <v>2595</v>
      </c>
      <c r="C2444" s="170" t="s">
        <v>16950</v>
      </c>
      <c r="D2444" s="405" t="s">
        <v>17054</v>
      </c>
      <c r="E2444" s="404">
        <v>2000</v>
      </c>
      <c r="F2444" s="434" t="s">
        <v>17101</v>
      </c>
      <c r="G2444" s="403" t="s">
        <v>17100</v>
      </c>
      <c r="H2444" s="170" t="s">
        <v>3542</v>
      </c>
      <c r="I2444" s="170" t="s">
        <v>17074</v>
      </c>
      <c r="J2444" s="155"/>
      <c r="K2444" s="170"/>
      <c r="L2444" s="170"/>
      <c r="M2444" s="402"/>
      <c r="N2444" s="170">
        <v>1</v>
      </c>
      <c r="O2444" s="170">
        <v>3</v>
      </c>
      <c r="P2444" s="402">
        <v>6000</v>
      </c>
    </row>
    <row r="2445" spans="1:16" ht="56.25" x14ac:dyDescent="0.2">
      <c r="A2445" s="406" t="s">
        <v>16951</v>
      </c>
      <c r="B2445" s="406" t="s">
        <v>2595</v>
      </c>
      <c r="C2445" s="170" t="s">
        <v>16950</v>
      </c>
      <c r="D2445" s="405" t="s">
        <v>17099</v>
      </c>
      <c r="E2445" s="404">
        <v>1000</v>
      </c>
      <c r="F2445" s="434" t="s">
        <v>17098</v>
      </c>
      <c r="G2445" s="403" t="s">
        <v>17097</v>
      </c>
      <c r="H2445" s="170" t="s">
        <v>3574</v>
      </c>
      <c r="I2445" s="170" t="s">
        <v>6183</v>
      </c>
      <c r="J2445" s="155"/>
      <c r="K2445" s="170"/>
      <c r="L2445" s="170"/>
      <c r="M2445" s="402"/>
      <c r="N2445" s="170">
        <v>1</v>
      </c>
      <c r="O2445" s="170">
        <v>3</v>
      </c>
      <c r="P2445" s="402">
        <v>3000</v>
      </c>
    </row>
    <row r="2446" spans="1:16" ht="56.25" x14ac:dyDescent="0.2">
      <c r="A2446" s="406" t="s">
        <v>16951</v>
      </c>
      <c r="B2446" s="406" t="s">
        <v>2595</v>
      </c>
      <c r="C2446" s="170" t="s">
        <v>16950</v>
      </c>
      <c r="D2446" s="405" t="s">
        <v>17045</v>
      </c>
      <c r="E2446" s="404">
        <v>2260</v>
      </c>
      <c r="F2446" s="434" t="s">
        <v>17096</v>
      </c>
      <c r="G2446" s="403" t="s">
        <v>17095</v>
      </c>
      <c r="H2446" s="170" t="s">
        <v>3549</v>
      </c>
      <c r="I2446" s="170" t="s">
        <v>6874</v>
      </c>
      <c r="J2446" s="155" t="s">
        <v>3549</v>
      </c>
      <c r="K2446" s="170"/>
      <c r="L2446" s="170"/>
      <c r="M2446" s="402"/>
      <c r="N2446" s="170">
        <v>1</v>
      </c>
      <c r="O2446" s="170">
        <v>3</v>
      </c>
      <c r="P2446" s="402">
        <v>6780</v>
      </c>
    </row>
    <row r="2447" spans="1:16" ht="56.25" x14ac:dyDescent="0.2">
      <c r="A2447" s="406" t="s">
        <v>16951</v>
      </c>
      <c r="B2447" s="406" t="s">
        <v>2595</v>
      </c>
      <c r="C2447" s="170" t="s">
        <v>16950</v>
      </c>
      <c r="D2447" s="405" t="s">
        <v>17073</v>
      </c>
      <c r="E2447" s="404">
        <v>1000</v>
      </c>
      <c r="F2447" s="434" t="s">
        <v>17094</v>
      </c>
      <c r="G2447" s="403" t="s">
        <v>17093</v>
      </c>
      <c r="H2447" s="170" t="s">
        <v>3542</v>
      </c>
      <c r="I2447" s="170" t="s">
        <v>6183</v>
      </c>
      <c r="J2447" s="155"/>
      <c r="K2447" s="170"/>
      <c r="L2447" s="170"/>
      <c r="M2447" s="402"/>
      <c r="N2447" s="170">
        <v>1</v>
      </c>
      <c r="O2447" s="170">
        <v>3</v>
      </c>
      <c r="P2447" s="402">
        <v>3000</v>
      </c>
    </row>
    <row r="2448" spans="1:16" ht="56.25" x14ac:dyDescent="0.2">
      <c r="A2448" s="406" t="s">
        <v>16951</v>
      </c>
      <c r="B2448" s="406" t="s">
        <v>2595</v>
      </c>
      <c r="C2448" s="170" t="s">
        <v>16950</v>
      </c>
      <c r="D2448" s="405" t="s">
        <v>17256</v>
      </c>
      <c r="E2448" s="404">
        <v>1500</v>
      </c>
      <c r="F2448" s="434" t="s">
        <v>17091</v>
      </c>
      <c r="G2448" s="403" t="s">
        <v>17090</v>
      </c>
      <c r="H2448" s="170" t="s">
        <v>4270</v>
      </c>
      <c r="I2448" s="170" t="s">
        <v>6183</v>
      </c>
      <c r="J2448" s="155"/>
      <c r="K2448" s="170"/>
      <c r="L2448" s="170"/>
      <c r="M2448" s="402"/>
      <c r="N2448" s="170">
        <v>1</v>
      </c>
      <c r="O2448" s="170">
        <v>3</v>
      </c>
      <c r="P2448" s="402">
        <v>4500</v>
      </c>
    </row>
    <row r="2449" spans="1:16" ht="56.25" x14ac:dyDescent="0.2">
      <c r="A2449" s="406" t="s">
        <v>16951</v>
      </c>
      <c r="B2449" s="406" t="s">
        <v>2595</v>
      </c>
      <c r="C2449" s="170" t="s">
        <v>16950</v>
      </c>
      <c r="D2449" s="405" t="s">
        <v>17018</v>
      </c>
      <c r="E2449" s="404">
        <v>2000</v>
      </c>
      <c r="F2449" s="434" t="s">
        <v>4169</v>
      </c>
      <c r="G2449" s="403" t="s">
        <v>17089</v>
      </c>
      <c r="H2449" s="170" t="s">
        <v>16827</v>
      </c>
      <c r="I2449" s="170" t="s">
        <v>6183</v>
      </c>
      <c r="J2449" s="155"/>
      <c r="K2449" s="170"/>
      <c r="L2449" s="170"/>
      <c r="M2449" s="402"/>
      <c r="N2449" s="170">
        <v>1</v>
      </c>
      <c r="O2449" s="170">
        <v>3</v>
      </c>
      <c r="P2449" s="402">
        <v>6000</v>
      </c>
    </row>
    <row r="2450" spans="1:16" ht="56.25" x14ac:dyDescent="0.2">
      <c r="A2450" s="406" t="s">
        <v>16951</v>
      </c>
      <c r="B2450" s="406" t="s">
        <v>2595</v>
      </c>
      <c r="C2450" s="170" t="s">
        <v>16950</v>
      </c>
      <c r="D2450" s="405" t="s">
        <v>17088</v>
      </c>
      <c r="E2450" s="404">
        <v>2000</v>
      </c>
      <c r="F2450" s="434" t="s">
        <v>17087</v>
      </c>
      <c r="G2450" s="403" t="s">
        <v>17086</v>
      </c>
      <c r="H2450" s="170" t="s">
        <v>17085</v>
      </c>
      <c r="I2450" s="170" t="s">
        <v>7508</v>
      </c>
      <c r="J2450" s="155"/>
      <c r="K2450" s="170"/>
      <c r="L2450" s="170"/>
      <c r="M2450" s="402"/>
      <c r="N2450" s="170">
        <v>1</v>
      </c>
      <c r="O2450" s="170">
        <v>3</v>
      </c>
      <c r="P2450" s="402">
        <v>6000</v>
      </c>
    </row>
    <row r="2451" spans="1:16" ht="56.25" x14ac:dyDescent="0.2">
      <c r="A2451" s="406" t="s">
        <v>16951</v>
      </c>
      <c r="B2451" s="406" t="s">
        <v>2595</v>
      </c>
      <c r="C2451" s="170" t="s">
        <v>16950</v>
      </c>
      <c r="D2451" s="405" t="s">
        <v>16969</v>
      </c>
      <c r="E2451" s="404">
        <v>1000</v>
      </c>
      <c r="F2451" s="434" t="s">
        <v>16968</v>
      </c>
      <c r="G2451" s="403" t="s">
        <v>16967</v>
      </c>
      <c r="H2451" s="170"/>
      <c r="I2451" s="170" t="s">
        <v>6218</v>
      </c>
      <c r="J2451" s="155"/>
      <c r="K2451" s="170"/>
      <c r="L2451" s="170"/>
      <c r="M2451" s="402"/>
      <c r="N2451" s="170">
        <v>1</v>
      </c>
      <c r="O2451" s="170">
        <v>3</v>
      </c>
      <c r="P2451" s="402">
        <v>3000</v>
      </c>
    </row>
    <row r="2452" spans="1:16" ht="56.25" x14ac:dyDescent="0.2">
      <c r="A2452" s="406" t="s">
        <v>16951</v>
      </c>
      <c r="B2452" s="406" t="s">
        <v>2595</v>
      </c>
      <c r="C2452" s="170" t="s">
        <v>16950</v>
      </c>
      <c r="D2452" s="405" t="s">
        <v>17084</v>
      </c>
      <c r="E2452" s="404">
        <v>3500</v>
      </c>
      <c r="F2452" s="434" t="s">
        <v>17083</v>
      </c>
      <c r="G2452" s="403" t="s">
        <v>17082</v>
      </c>
      <c r="H2452" s="170" t="s">
        <v>17081</v>
      </c>
      <c r="I2452" s="170" t="s">
        <v>3931</v>
      </c>
      <c r="J2452" s="155"/>
      <c r="K2452" s="170"/>
      <c r="L2452" s="170"/>
      <c r="M2452" s="402"/>
      <c r="N2452" s="170">
        <v>1</v>
      </c>
      <c r="O2452" s="170">
        <v>3</v>
      </c>
      <c r="P2452" s="402">
        <v>10500</v>
      </c>
    </row>
    <row r="2453" spans="1:16" ht="56.25" x14ac:dyDescent="0.2">
      <c r="A2453" s="406" t="s">
        <v>16951</v>
      </c>
      <c r="B2453" s="406" t="s">
        <v>2595</v>
      </c>
      <c r="C2453" s="170" t="s">
        <v>16950</v>
      </c>
      <c r="D2453" s="405" t="s">
        <v>17064</v>
      </c>
      <c r="E2453" s="404">
        <v>1000</v>
      </c>
      <c r="F2453" s="434" t="s">
        <v>17080</v>
      </c>
      <c r="G2453" s="403" t="s">
        <v>17079</v>
      </c>
      <c r="H2453" s="170" t="s">
        <v>17078</v>
      </c>
      <c r="I2453" s="170" t="s">
        <v>6279</v>
      </c>
      <c r="J2453" s="155"/>
      <c r="K2453" s="170"/>
      <c r="L2453" s="170"/>
      <c r="M2453" s="402"/>
      <c r="N2453" s="170">
        <v>1</v>
      </c>
      <c r="O2453" s="170">
        <v>3</v>
      </c>
      <c r="P2453" s="402">
        <v>3000</v>
      </c>
    </row>
    <row r="2454" spans="1:16" ht="56.25" x14ac:dyDescent="0.2">
      <c r="A2454" s="406" t="s">
        <v>16951</v>
      </c>
      <c r="B2454" s="406" t="s">
        <v>2595</v>
      </c>
      <c r="C2454" s="170" t="s">
        <v>16950</v>
      </c>
      <c r="D2454" s="405" t="s">
        <v>17045</v>
      </c>
      <c r="E2454" s="404">
        <v>2260</v>
      </c>
      <c r="F2454" s="434" t="s">
        <v>4103</v>
      </c>
      <c r="G2454" s="403" t="s">
        <v>17077</v>
      </c>
      <c r="H2454" s="170" t="s">
        <v>17038</v>
      </c>
      <c r="I2454" s="170" t="s">
        <v>6279</v>
      </c>
      <c r="J2454" s="155"/>
      <c r="K2454" s="170"/>
      <c r="L2454" s="170"/>
      <c r="M2454" s="402"/>
      <c r="N2454" s="170">
        <v>1</v>
      </c>
      <c r="O2454" s="170">
        <v>3</v>
      </c>
      <c r="P2454" s="402">
        <v>6780</v>
      </c>
    </row>
    <row r="2455" spans="1:16" ht="56.25" x14ac:dyDescent="0.2">
      <c r="A2455" s="406" t="s">
        <v>16951</v>
      </c>
      <c r="B2455" s="406" t="s">
        <v>2595</v>
      </c>
      <c r="C2455" s="170" t="s">
        <v>16950</v>
      </c>
      <c r="D2455" s="405" t="s">
        <v>16966</v>
      </c>
      <c r="E2455" s="404">
        <v>1000</v>
      </c>
      <c r="F2455" s="434" t="s">
        <v>16965</v>
      </c>
      <c r="G2455" s="403" t="s">
        <v>16964</v>
      </c>
      <c r="H2455" s="170"/>
      <c r="I2455" s="170" t="s">
        <v>6218</v>
      </c>
      <c r="J2455" s="155"/>
      <c r="K2455" s="170"/>
      <c r="L2455" s="170"/>
      <c r="M2455" s="402"/>
      <c r="N2455" s="170">
        <v>1</v>
      </c>
      <c r="O2455" s="170">
        <v>3</v>
      </c>
      <c r="P2455" s="402">
        <v>3000</v>
      </c>
    </row>
    <row r="2456" spans="1:16" ht="56.25" x14ac:dyDescent="0.2">
      <c r="A2456" s="406" t="s">
        <v>16951</v>
      </c>
      <c r="B2456" s="406" t="s">
        <v>2595</v>
      </c>
      <c r="C2456" s="170" t="s">
        <v>16950</v>
      </c>
      <c r="D2456" s="405" t="s">
        <v>17018</v>
      </c>
      <c r="E2456" s="404">
        <v>2000</v>
      </c>
      <c r="F2456" s="434" t="s">
        <v>17076</v>
      </c>
      <c r="G2456" s="403" t="s">
        <v>17075</v>
      </c>
      <c r="H2456" s="170" t="s">
        <v>3595</v>
      </c>
      <c r="I2456" s="170" t="s">
        <v>17074</v>
      </c>
      <c r="J2456" s="155"/>
      <c r="K2456" s="170"/>
      <c r="L2456" s="170"/>
      <c r="M2456" s="402"/>
      <c r="N2456" s="170">
        <v>1</v>
      </c>
      <c r="O2456" s="170">
        <v>3</v>
      </c>
      <c r="P2456" s="402">
        <v>6000</v>
      </c>
    </row>
    <row r="2457" spans="1:16" ht="56.25" x14ac:dyDescent="0.2">
      <c r="A2457" s="406" t="s">
        <v>16951</v>
      </c>
      <c r="B2457" s="406" t="s">
        <v>2595</v>
      </c>
      <c r="C2457" s="170" t="s">
        <v>16950</v>
      </c>
      <c r="D2457" s="405" t="s">
        <v>17073</v>
      </c>
      <c r="E2457" s="404">
        <v>1000</v>
      </c>
      <c r="F2457" s="434" t="s">
        <v>17072</v>
      </c>
      <c r="G2457" s="403" t="s">
        <v>17071</v>
      </c>
      <c r="H2457" s="170" t="s">
        <v>3542</v>
      </c>
      <c r="I2457" s="170" t="s">
        <v>3529</v>
      </c>
      <c r="J2457" s="155" t="s">
        <v>4810</v>
      </c>
      <c r="K2457" s="170"/>
      <c r="L2457" s="170"/>
      <c r="M2457" s="402"/>
      <c r="N2457" s="170">
        <v>1</v>
      </c>
      <c r="O2457" s="170">
        <v>3</v>
      </c>
      <c r="P2457" s="402">
        <v>3000</v>
      </c>
    </row>
    <row r="2458" spans="1:16" ht="56.25" x14ac:dyDescent="0.2">
      <c r="A2458" s="406" t="s">
        <v>16951</v>
      </c>
      <c r="B2458" s="406" t="s">
        <v>2595</v>
      </c>
      <c r="C2458" s="170" t="s">
        <v>16950</v>
      </c>
      <c r="D2458" s="405" t="s">
        <v>17070</v>
      </c>
      <c r="E2458" s="404">
        <v>3000</v>
      </c>
      <c r="F2458" s="434" t="s">
        <v>17069</v>
      </c>
      <c r="G2458" s="403" t="s">
        <v>17068</v>
      </c>
      <c r="H2458" s="170" t="s">
        <v>3591</v>
      </c>
      <c r="I2458" s="170" t="s">
        <v>6874</v>
      </c>
      <c r="J2458" s="155" t="s">
        <v>3591</v>
      </c>
      <c r="K2458" s="170"/>
      <c r="L2458" s="170"/>
      <c r="M2458" s="402"/>
      <c r="N2458" s="170">
        <v>1</v>
      </c>
      <c r="O2458" s="170">
        <v>3</v>
      </c>
      <c r="P2458" s="402">
        <v>9000</v>
      </c>
    </row>
    <row r="2459" spans="1:16" ht="56.25" x14ac:dyDescent="0.2">
      <c r="A2459" s="406" t="s">
        <v>16951</v>
      </c>
      <c r="B2459" s="406" t="s">
        <v>2595</v>
      </c>
      <c r="C2459" s="170" t="s">
        <v>16950</v>
      </c>
      <c r="D2459" s="405" t="s">
        <v>17045</v>
      </c>
      <c r="E2459" s="404">
        <v>2260</v>
      </c>
      <c r="F2459" s="434" t="s">
        <v>17067</v>
      </c>
      <c r="G2459" s="403" t="s">
        <v>17066</v>
      </c>
      <c r="H2459" s="170" t="s">
        <v>6514</v>
      </c>
      <c r="I2459" s="170" t="s">
        <v>7508</v>
      </c>
      <c r="J2459" s="155"/>
      <c r="K2459" s="170"/>
      <c r="L2459" s="170"/>
      <c r="M2459" s="402"/>
      <c r="N2459" s="170">
        <v>1</v>
      </c>
      <c r="O2459" s="170">
        <v>3</v>
      </c>
      <c r="P2459" s="402">
        <v>6780</v>
      </c>
    </row>
    <row r="2460" spans="1:16" ht="56.25" x14ac:dyDescent="0.2">
      <c r="A2460" s="406" t="s">
        <v>16951</v>
      </c>
      <c r="B2460" s="406" t="s">
        <v>2595</v>
      </c>
      <c r="C2460" s="170" t="s">
        <v>16950</v>
      </c>
      <c r="D2460" s="405" t="s">
        <v>17045</v>
      </c>
      <c r="E2460" s="404">
        <v>2260</v>
      </c>
      <c r="F2460" s="434" t="s">
        <v>3936</v>
      </c>
      <c r="G2460" s="403" t="s">
        <v>17065</v>
      </c>
      <c r="H2460" s="170" t="s">
        <v>7865</v>
      </c>
      <c r="I2460" s="170" t="s">
        <v>3529</v>
      </c>
      <c r="J2460" s="155" t="s">
        <v>6299</v>
      </c>
      <c r="K2460" s="170"/>
      <c r="L2460" s="170"/>
      <c r="M2460" s="402"/>
      <c r="N2460" s="170">
        <v>1</v>
      </c>
      <c r="O2460" s="170">
        <v>3</v>
      </c>
      <c r="P2460" s="402">
        <v>6780</v>
      </c>
    </row>
    <row r="2461" spans="1:16" ht="56.25" x14ac:dyDescent="0.2">
      <c r="A2461" s="406" t="s">
        <v>16951</v>
      </c>
      <c r="B2461" s="406" t="s">
        <v>2595</v>
      </c>
      <c r="C2461" s="170" t="s">
        <v>16950</v>
      </c>
      <c r="D2461" s="405" t="s">
        <v>17064</v>
      </c>
      <c r="E2461" s="404">
        <v>1000</v>
      </c>
      <c r="F2461" s="434" t="s">
        <v>17063</v>
      </c>
      <c r="G2461" s="403" t="s">
        <v>17062</v>
      </c>
      <c r="H2461" s="170" t="s">
        <v>3595</v>
      </c>
      <c r="I2461" s="170" t="s">
        <v>6183</v>
      </c>
      <c r="J2461" s="155"/>
      <c r="K2461" s="170"/>
      <c r="L2461" s="170"/>
      <c r="M2461" s="402"/>
      <c r="N2461" s="170">
        <v>1</v>
      </c>
      <c r="O2461" s="170">
        <v>3</v>
      </c>
      <c r="P2461" s="402">
        <v>3000</v>
      </c>
    </row>
    <row r="2462" spans="1:16" ht="56.25" x14ac:dyDescent="0.2">
      <c r="A2462" s="406" t="s">
        <v>16951</v>
      </c>
      <c r="B2462" s="406" t="s">
        <v>2595</v>
      </c>
      <c r="C2462" s="170" t="s">
        <v>16950</v>
      </c>
      <c r="D2462" s="405" t="s">
        <v>17045</v>
      </c>
      <c r="E2462" s="404">
        <v>2260</v>
      </c>
      <c r="F2462" s="434" t="s">
        <v>17061</v>
      </c>
      <c r="G2462" s="403" t="s">
        <v>17060</v>
      </c>
      <c r="H2462" s="170" t="s">
        <v>3574</v>
      </c>
      <c r="I2462" s="170" t="s">
        <v>6183</v>
      </c>
      <c r="J2462" s="155"/>
      <c r="K2462" s="170"/>
      <c r="L2462" s="170"/>
      <c r="M2462" s="402"/>
      <c r="N2462" s="170">
        <v>1</v>
      </c>
      <c r="O2462" s="170">
        <v>3</v>
      </c>
      <c r="P2462" s="402">
        <v>6780</v>
      </c>
    </row>
    <row r="2463" spans="1:16" ht="56.25" x14ac:dyDescent="0.2">
      <c r="A2463" s="406" t="s">
        <v>16951</v>
      </c>
      <c r="B2463" s="406" t="s">
        <v>2595</v>
      </c>
      <c r="C2463" s="170" t="s">
        <v>16950</v>
      </c>
      <c r="D2463" s="405" t="s">
        <v>17059</v>
      </c>
      <c r="E2463" s="404">
        <v>2500</v>
      </c>
      <c r="F2463" s="434" t="s">
        <v>17058</v>
      </c>
      <c r="G2463" s="403" t="s">
        <v>17057</v>
      </c>
      <c r="H2463" s="170" t="s">
        <v>3542</v>
      </c>
      <c r="I2463" s="170" t="s">
        <v>6183</v>
      </c>
      <c r="J2463" s="155"/>
      <c r="K2463" s="170"/>
      <c r="L2463" s="170"/>
      <c r="M2463" s="402"/>
      <c r="N2463" s="170">
        <v>1</v>
      </c>
      <c r="O2463" s="170">
        <v>3</v>
      </c>
      <c r="P2463" s="402">
        <v>7500</v>
      </c>
    </row>
    <row r="2464" spans="1:16" ht="56.25" x14ac:dyDescent="0.2">
      <c r="A2464" s="406" t="s">
        <v>16951</v>
      </c>
      <c r="B2464" s="406" t="s">
        <v>2595</v>
      </c>
      <c r="C2464" s="170" t="s">
        <v>16950</v>
      </c>
      <c r="D2464" s="405" t="s">
        <v>17018</v>
      </c>
      <c r="E2464" s="404">
        <v>2000</v>
      </c>
      <c r="F2464" s="434" t="s">
        <v>17056</v>
      </c>
      <c r="G2464" s="403" t="s">
        <v>17055</v>
      </c>
      <c r="H2464" s="170" t="s">
        <v>6279</v>
      </c>
      <c r="I2464" s="170" t="s">
        <v>4526</v>
      </c>
      <c r="J2464" s="155" t="s">
        <v>6279</v>
      </c>
      <c r="K2464" s="170"/>
      <c r="L2464" s="170"/>
      <c r="M2464" s="402"/>
      <c r="N2464" s="170">
        <v>1</v>
      </c>
      <c r="O2464" s="170">
        <v>3</v>
      </c>
      <c r="P2464" s="402">
        <v>6000</v>
      </c>
    </row>
    <row r="2465" spans="1:16" ht="56.25" x14ac:dyDescent="0.2">
      <c r="A2465" s="406" t="s">
        <v>16951</v>
      </c>
      <c r="B2465" s="406" t="s">
        <v>2595</v>
      </c>
      <c r="C2465" s="170" t="s">
        <v>16950</v>
      </c>
      <c r="D2465" s="405" t="s">
        <v>17054</v>
      </c>
      <c r="E2465" s="404">
        <v>2000</v>
      </c>
      <c r="F2465" s="434" t="s">
        <v>17053</v>
      </c>
      <c r="G2465" s="403" t="s">
        <v>17052</v>
      </c>
      <c r="H2465" s="170" t="s">
        <v>17051</v>
      </c>
      <c r="I2465" s="170" t="s">
        <v>17012</v>
      </c>
      <c r="J2465" s="155"/>
      <c r="K2465" s="170"/>
      <c r="L2465" s="170"/>
      <c r="M2465" s="402"/>
      <c r="N2465" s="170">
        <v>1</v>
      </c>
      <c r="O2465" s="170">
        <v>3</v>
      </c>
      <c r="P2465" s="402">
        <v>6000</v>
      </c>
    </row>
    <row r="2466" spans="1:16" ht="56.25" x14ac:dyDescent="0.2">
      <c r="A2466" s="406" t="s">
        <v>16951</v>
      </c>
      <c r="B2466" s="406" t="s">
        <v>2595</v>
      </c>
      <c r="C2466" s="170" t="s">
        <v>16950</v>
      </c>
      <c r="D2466" s="405" t="s">
        <v>17045</v>
      </c>
      <c r="E2466" s="404">
        <v>2260</v>
      </c>
      <c r="F2466" s="434" t="s">
        <v>3840</v>
      </c>
      <c r="G2466" s="403" t="s">
        <v>17050</v>
      </c>
      <c r="H2466" s="170" t="s">
        <v>17049</v>
      </c>
      <c r="I2466" s="170" t="s">
        <v>17048</v>
      </c>
      <c r="J2466" s="155"/>
      <c r="K2466" s="170"/>
      <c r="L2466" s="170"/>
      <c r="M2466" s="402"/>
      <c r="N2466" s="170">
        <v>1</v>
      </c>
      <c r="O2466" s="170">
        <v>3</v>
      </c>
      <c r="P2466" s="402">
        <v>6780</v>
      </c>
    </row>
    <row r="2467" spans="1:16" ht="56.25" x14ac:dyDescent="0.2">
      <c r="A2467" s="406" t="s">
        <v>16951</v>
      </c>
      <c r="B2467" s="406" t="s">
        <v>2595</v>
      </c>
      <c r="C2467" s="170" t="s">
        <v>16950</v>
      </c>
      <c r="D2467" s="405" t="s">
        <v>17024</v>
      </c>
      <c r="E2467" s="404">
        <v>3500</v>
      </c>
      <c r="F2467" s="434" t="s">
        <v>17047</v>
      </c>
      <c r="G2467" s="403" t="s">
        <v>17046</v>
      </c>
      <c r="H2467" s="170" t="s">
        <v>3542</v>
      </c>
      <c r="I2467" s="170" t="s">
        <v>3529</v>
      </c>
      <c r="J2467" s="155" t="s">
        <v>4810</v>
      </c>
      <c r="K2467" s="170"/>
      <c r="L2467" s="170"/>
      <c r="M2467" s="402"/>
      <c r="N2467" s="170">
        <v>1</v>
      </c>
      <c r="O2467" s="170">
        <v>3</v>
      </c>
      <c r="P2467" s="402">
        <v>10500</v>
      </c>
    </row>
    <row r="2468" spans="1:16" ht="56.25" x14ac:dyDescent="0.2">
      <c r="A2468" s="406" t="s">
        <v>16951</v>
      </c>
      <c r="B2468" s="406" t="s">
        <v>2595</v>
      </c>
      <c r="C2468" s="170" t="s">
        <v>16950</v>
      </c>
      <c r="D2468" s="405" t="s">
        <v>16963</v>
      </c>
      <c r="E2468" s="404">
        <v>1000</v>
      </c>
      <c r="F2468" s="434" t="s">
        <v>16962</v>
      </c>
      <c r="G2468" s="403" t="s">
        <v>16961</v>
      </c>
      <c r="H2468" s="170"/>
      <c r="I2468" s="170" t="s">
        <v>6218</v>
      </c>
      <c r="J2468" s="155"/>
      <c r="K2468" s="170"/>
      <c r="L2468" s="170"/>
      <c r="M2468" s="402"/>
      <c r="N2468" s="170">
        <v>1</v>
      </c>
      <c r="O2468" s="170">
        <v>3</v>
      </c>
      <c r="P2468" s="402">
        <v>3000</v>
      </c>
    </row>
    <row r="2469" spans="1:16" ht="56.25" x14ac:dyDescent="0.2">
      <c r="A2469" s="406" t="s">
        <v>16951</v>
      </c>
      <c r="B2469" s="406" t="s">
        <v>2595</v>
      </c>
      <c r="C2469" s="170" t="s">
        <v>16950</v>
      </c>
      <c r="D2469" s="405" t="s">
        <v>16960</v>
      </c>
      <c r="E2469" s="404">
        <v>1000</v>
      </c>
      <c r="F2469" s="434" t="s">
        <v>16959</v>
      </c>
      <c r="G2469" s="403" t="s">
        <v>16958</v>
      </c>
      <c r="H2469" s="170"/>
      <c r="I2469" s="170" t="s">
        <v>6218</v>
      </c>
      <c r="J2469" s="155"/>
      <c r="K2469" s="170"/>
      <c r="L2469" s="170"/>
      <c r="M2469" s="402"/>
      <c r="N2469" s="170">
        <v>1</v>
      </c>
      <c r="O2469" s="170">
        <v>3</v>
      </c>
      <c r="P2469" s="402">
        <v>3000</v>
      </c>
    </row>
    <row r="2470" spans="1:16" ht="56.25" x14ac:dyDescent="0.2">
      <c r="A2470" s="406" t="s">
        <v>16951</v>
      </c>
      <c r="B2470" s="406" t="s">
        <v>2595</v>
      </c>
      <c r="C2470" s="170" t="s">
        <v>16950</v>
      </c>
      <c r="D2470" s="405" t="s">
        <v>17045</v>
      </c>
      <c r="E2470" s="404">
        <v>2260</v>
      </c>
      <c r="F2470" s="434" t="s">
        <v>17044</v>
      </c>
      <c r="G2470" s="403" t="s">
        <v>17043</v>
      </c>
      <c r="H2470" s="170" t="s">
        <v>17042</v>
      </c>
      <c r="I2470" s="170" t="s">
        <v>3931</v>
      </c>
      <c r="J2470" s="155"/>
      <c r="K2470" s="170"/>
      <c r="L2470" s="170"/>
      <c r="M2470" s="402"/>
      <c r="N2470" s="170">
        <v>1</v>
      </c>
      <c r="O2470" s="170">
        <v>3</v>
      </c>
      <c r="P2470" s="402">
        <v>6780</v>
      </c>
    </row>
    <row r="2471" spans="1:16" ht="56.25" x14ac:dyDescent="0.2">
      <c r="A2471" s="406" t="s">
        <v>16951</v>
      </c>
      <c r="B2471" s="406" t="s">
        <v>2595</v>
      </c>
      <c r="C2471" s="170" t="s">
        <v>16950</v>
      </c>
      <c r="D2471" s="405" t="s">
        <v>17041</v>
      </c>
      <c r="E2471" s="404">
        <v>1000</v>
      </c>
      <c r="F2471" s="434" t="s">
        <v>17040</v>
      </c>
      <c r="G2471" s="403" t="s">
        <v>17039</v>
      </c>
      <c r="H2471" s="170" t="s">
        <v>17038</v>
      </c>
      <c r="I2471" s="170" t="s">
        <v>17037</v>
      </c>
      <c r="J2471" s="155"/>
      <c r="K2471" s="170"/>
      <c r="L2471" s="170"/>
      <c r="M2471" s="402"/>
      <c r="N2471" s="170">
        <v>1</v>
      </c>
      <c r="O2471" s="170">
        <v>3</v>
      </c>
      <c r="P2471" s="402">
        <v>3000</v>
      </c>
    </row>
    <row r="2472" spans="1:16" ht="56.25" x14ac:dyDescent="0.2">
      <c r="A2472" s="406" t="s">
        <v>16951</v>
      </c>
      <c r="B2472" s="406" t="s">
        <v>2595</v>
      </c>
      <c r="C2472" s="170" t="s">
        <v>16950</v>
      </c>
      <c r="D2472" s="405" t="s">
        <v>17036</v>
      </c>
      <c r="E2472" s="404">
        <v>2000</v>
      </c>
      <c r="F2472" s="434" t="s">
        <v>17035</v>
      </c>
      <c r="G2472" s="403" t="s">
        <v>17034</v>
      </c>
      <c r="H2472" s="170" t="s">
        <v>17033</v>
      </c>
      <c r="I2472" s="170" t="s">
        <v>3931</v>
      </c>
      <c r="J2472" s="155"/>
      <c r="K2472" s="170"/>
      <c r="L2472" s="170"/>
      <c r="M2472" s="402"/>
      <c r="N2472" s="170">
        <v>1</v>
      </c>
      <c r="O2472" s="170">
        <v>3</v>
      </c>
      <c r="P2472" s="402">
        <v>6000</v>
      </c>
    </row>
    <row r="2473" spans="1:16" ht="56.25" x14ac:dyDescent="0.2">
      <c r="A2473" s="406" t="s">
        <v>16951</v>
      </c>
      <c r="B2473" s="406" t="s">
        <v>2595</v>
      </c>
      <c r="C2473" s="170" t="s">
        <v>16950</v>
      </c>
      <c r="D2473" s="405" t="s">
        <v>17032</v>
      </c>
      <c r="E2473" s="404">
        <v>1000</v>
      </c>
      <c r="F2473" s="434" t="s">
        <v>17031</v>
      </c>
      <c r="G2473" s="403" t="s">
        <v>17030</v>
      </c>
      <c r="H2473" s="170" t="s">
        <v>4014</v>
      </c>
      <c r="I2473" s="170" t="s">
        <v>6279</v>
      </c>
      <c r="J2473" s="155"/>
      <c r="K2473" s="170"/>
      <c r="L2473" s="170"/>
      <c r="M2473" s="402"/>
      <c r="N2473" s="170">
        <v>1</v>
      </c>
      <c r="O2473" s="170">
        <v>3</v>
      </c>
      <c r="P2473" s="402">
        <v>3000</v>
      </c>
    </row>
    <row r="2474" spans="1:16" ht="56.25" x14ac:dyDescent="0.2">
      <c r="A2474" s="406" t="s">
        <v>16951</v>
      </c>
      <c r="B2474" s="406" t="s">
        <v>2595</v>
      </c>
      <c r="C2474" s="170" t="s">
        <v>16950</v>
      </c>
      <c r="D2474" s="405" t="s">
        <v>17029</v>
      </c>
      <c r="E2474" s="404">
        <v>5740</v>
      </c>
      <c r="F2474" s="434" t="s">
        <v>17028</v>
      </c>
      <c r="G2474" s="403" t="s">
        <v>17027</v>
      </c>
      <c r="H2474" s="170" t="s">
        <v>17026</v>
      </c>
      <c r="I2474" s="170" t="s">
        <v>17025</v>
      </c>
      <c r="J2474" s="155"/>
      <c r="K2474" s="170"/>
      <c r="L2474" s="170"/>
      <c r="M2474" s="402"/>
      <c r="N2474" s="170">
        <v>1</v>
      </c>
      <c r="O2474" s="170">
        <v>3</v>
      </c>
      <c r="P2474" s="402">
        <v>17220</v>
      </c>
    </row>
    <row r="2475" spans="1:16" ht="56.25" x14ac:dyDescent="0.2">
      <c r="A2475" s="406" t="s">
        <v>16951</v>
      </c>
      <c r="B2475" s="406" t="s">
        <v>2595</v>
      </c>
      <c r="C2475" s="170" t="s">
        <v>16950</v>
      </c>
      <c r="D2475" s="405" t="s">
        <v>17024</v>
      </c>
      <c r="E2475" s="404">
        <v>3500</v>
      </c>
      <c r="F2475" s="434" t="s">
        <v>17023</v>
      </c>
      <c r="G2475" s="403" t="s">
        <v>17022</v>
      </c>
      <c r="H2475" s="170" t="s">
        <v>3542</v>
      </c>
      <c r="I2475" s="170" t="s">
        <v>6874</v>
      </c>
      <c r="J2475" s="155" t="s">
        <v>6315</v>
      </c>
      <c r="K2475" s="170"/>
      <c r="L2475" s="170"/>
      <c r="M2475" s="402"/>
      <c r="N2475" s="170">
        <v>1</v>
      </c>
      <c r="O2475" s="170">
        <v>3</v>
      </c>
      <c r="P2475" s="402">
        <v>10500</v>
      </c>
    </row>
    <row r="2476" spans="1:16" ht="56.25" x14ac:dyDescent="0.2">
      <c r="A2476" s="406" t="s">
        <v>16951</v>
      </c>
      <c r="B2476" s="406" t="s">
        <v>2595</v>
      </c>
      <c r="C2476" s="170" t="s">
        <v>16950</v>
      </c>
      <c r="D2476" s="405" t="s">
        <v>16957</v>
      </c>
      <c r="E2476" s="404">
        <v>1000</v>
      </c>
      <c r="F2476" s="434" t="s">
        <v>16956</v>
      </c>
      <c r="G2476" s="403" t="s">
        <v>16955</v>
      </c>
      <c r="H2476" s="170"/>
      <c r="I2476" s="170" t="s">
        <v>6218</v>
      </c>
      <c r="J2476" s="155"/>
      <c r="K2476" s="170"/>
      <c r="L2476" s="170"/>
      <c r="M2476" s="402"/>
      <c r="N2476" s="170">
        <v>1</v>
      </c>
      <c r="O2476" s="170">
        <v>3</v>
      </c>
      <c r="P2476" s="402">
        <v>3000</v>
      </c>
    </row>
    <row r="2477" spans="1:16" ht="56.25" x14ac:dyDescent="0.2">
      <c r="A2477" s="406" t="s">
        <v>16951</v>
      </c>
      <c r="B2477" s="406" t="s">
        <v>2595</v>
      </c>
      <c r="C2477" s="170" t="s">
        <v>16950</v>
      </c>
      <c r="D2477" s="405" t="s">
        <v>17021</v>
      </c>
      <c r="E2477" s="404">
        <v>2000</v>
      </c>
      <c r="F2477" s="434" t="s">
        <v>17020</v>
      </c>
      <c r="G2477" s="403" t="s">
        <v>17019</v>
      </c>
      <c r="H2477" s="170" t="s">
        <v>4014</v>
      </c>
      <c r="I2477" s="170" t="s">
        <v>7508</v>
      </c>
      <c r="J2477" s="155" t="s">
        <v>6144</v>
      </c>
      <c r="K2477" s="170"/>
      <c r="L2477" s="170"/>
      <c r="M2477" s="402"/>
      <c r="N2477" s="170">
        <v>1</v>
      </c>
      <c r="O2477" s="170">
        <v>3</v>
      </c>
      <c r="P2477" s="402">
        <v>6000</v>
      </c>
    </row>
    <row r="2478" spans="1:16" ht="56.25" x14ac:dyDescent="0.2">
      <c r="A2478" s="406" t="s">
        <v>16951</v>
      </c>
      <c r="B2478" s="406" t="s">
        <v>2595</v>
      </c>
      <c r="C2478" s="170" t="s">
        <v>16950</v>
      </c>
      <c r="D2478" s="405" t="s">
        <v>17018</v>
      </c>
      <c r="E2478" s="404">
        <v>2000</v>
      </c>
      <c r="F2478" s="434" t="s">
        <v>17017</v>
      </c>
      <c r="G2478" s="403" t="s">
        <v>17016</v>
      </c>
      <c r="H2478" s="170" t="s">
        <v>17015</v>
      </c>
      <c r="I2478" s="170" t="s">
        <v>3529</v>
      </c>
      <c r="J2478" s="155" t="s">
        <v>16305</v>
      </c>
      <c r="K2478" s="170"/>
      <c r="L2478" s="170"/>
      <c r="M2478" s="402"/>
      <c r="N2478" s="170">
        <v>1</v>
      </c>
      <c r="O2478" s="170">
        <v>3</v>
      </c>
      <c r="P2478" s="402">
        <v>6000</v>
      </c>
    </row>
    <row r="2479" spans="1:16" ht="56.25" x14ac:dyDescent="0.2">
      <c r="A2479" s="406" t="s">
        <v>16951</v>
      </c>
      <c r="B2479" s="406" t="s">
        <v>2595</v>
      </c>
      <c r="C2479" s="170" t="s">
        <v>16950</v>
      </c>
      <c r="D2479" s="405" t="s">
        <v>17006</v>
      </c>
      <c r="E2479" s="404">
        <v>6000</v>
      </c>
      <c r="F2479" s="434" t="s">
        <v>16953</v>
      </c>
      <c r="G2479" s="403" t="s">
        <v>16952</v>
      </c>
      <c r="H2479" s="170" t="s">
        <v>4270</v>
      </c>
      <c r="I2479" s="170" t="s">
        <v>3529</v>
      </c>
      <c r="J2479" s="155" t="s">
        <v>6353</v>
      </c>
      <c r="K2479" s="170"/>
      <c r="L2479" s="170"/>
      <c r="M2479" s="402"/>
      <c r="N2479" s="170">
        <v>1</v>
      </c>
      <c r="O2479" s="170">
        <v>3</v>
      </c>
      <c r="P2479" s="402">
        <v>18000</v>
      </c>
    </row>
    <row r="2480" spans="1:16" ht="56.25" x14ac:dyDescent="0.2">
      <c r="A2480" s="406" t="s">
        <v>16951</v>
      </c>
      <c r="B2480" s="406" t="s">
        <v>2595</v>
      </c>
      <c r="C2480" s="170" t="s">
        <v>16950</v>
      </c>
      <c r="D2480" s="405" t="s">
        <v>17255</v>
      </c>
      <c r="E2480" s="404">
        <v>2000</v>
      </c>
      <c r="F2480" s="434">
        <v>75854046</v>
      </c>
      <c r="G2480" s="403" t="s">
        <v>17014</v>
      </c>
      <c r="H2480" s="170" t="s">
        <v>17013</v>
      </c>
      <c r="I2480" s="170" t="s">
        <v>17012</v>
      </c>
      <c r="J2480" s="155"/>
      <c r="K2480" s="170"/>
      <c r="L2480" s="170"/>
      <c r="M2480" s="402"/>
      <c r="N2480" s="170">
        <v>1</v>
      </c>
      <c r="O2480" s="170">
        <v>2</v>
      </c>
      <c r="P2480" s="402">
        <v>4000</v>
      </c>
    </row>
    <row r="2481" spans="1:16" ht="56.25" x14ac:dyDescent="0.2">
      <c r="A2481" s="406" t="s">
        <v>16951</v>
      </c>
      <c r="B2481" s="406" t="s">
        <v>2595</v>
      </c>
      <c r="C2481" s="170" t="s">
        <v>16950</v>
      </c>
      <c r="D2481" s="405" t="s">
        <v>17255</v>
      </c>
      <c r="E2481" s="404">
        <v>2000</v>
      </c>
      <c r="F2481" s="434">
        <v>74823272</v>
      </c>
      <c r="G2481" s="403" t="s">
        <v>17011</v>
      </c>
      <c r="H2481" s="170" t="s">
        <v>6514</v>
      </c>
      <c r="I2481" s="170" t="s">
        <v>6183</v>
      </c>
      <c r="J2481" s="155"/>
      <c r="K2481" s="170"/>
      <c r="L2481" s="170"/>
      <c r="M2481" s="402"/>
      <c r="N2481" s="170">
        <v>1</v>
      </c>
      <c r="O2481" s="170">
        <v>2</v>
      </c>
      <c r="P2481" s="402">
        <v>4000</v>
      </c>
    </row>
    <row r="2482" spans="1:16" ht="56.25" x14ac:dyDescent="0.2">
      <c r="A2482" s="406" t="s">
        <v>16951</v>
      </c>
      <c r="B2482" s="406" t="s">
        <v>2595</v>
      </c>
      <c r="C2482" s="170" t="s">
        <v>16950</v>
      </c>
      <c r="D2482" s="405" t="s">
        <v>17255</v>
      </c>
      <c r="E2482" s="404">
        <v>2000</v>
      </c>
      <c r="F2482" s="434">
        <v>43564109</v>
      </c>
      <c r="G2482" s="403" t="s">
        <v>17010</v>
      </c>
      <c r="H2482" s="170" t="s">
        <v>3538</v>
      </c>
      <c r="I2482" s="170" t="s">
        <v>7508</v>
      </c>
      <c r="J2482" s="155"/>
      <c r="K2482" s="170"/>
      <c r="L2482" s="170"/>
      <c r="M2482" s="402"/>
      <c r="N2482" s="170">
        <v>1</v>
      </c>
      <c r="O2482" s="170">
        <v>2</v>
      </c>
      <c r="P2482" s="402">
        <v>4000</v>
      </c>
    </row>
    <row r="2483" spans="1:16" ht="56.25" x14ac:dyDescent="0.2">
      <c r="A2483" s="406" t="s">
        <v>16951</v>
      </c>
      <c r="B2483" s="406" t="s">
        <v>2595</v>
      </c>
      <c r="C2483" s="170" t="s">
        <v>16950</v>
      </c>
      <c r="D2483" s="405" t="s">
        <v>17255</v>
      </c>
      <c r="E2483" s="404">
        <v>2000</v>
      </c>
      <c r="F2483" s="434">
        <v>41703056</v>
      </c>
      <c r="G2483" s="403" t="s">
        <v>17008</v>
      </c>
      <c r="H2483" s="170"/>
      <c r="I2483" s="170" t="s">
        <v>17007</v>
      </c>
      <c r="J2483" s="155"/>
      <c r="K2483" s="170"/>
      <c r="L2483" s="170"/>
      <c r="M2483" s="402"/>
      <c r="N2483" s="170">
        <v>1</v>
      </c>
      <c r="O2483" s="170">
        <v>2</v>
      </c>
      <c r="P2483" s="402">
        <v>4000</v>
      </c>
    </row>
    <row r="2484" spans="1:16" ht="56.25" x14ac:dyDescent="0.2">
      <c r="A2484" s="406" t="s">
        <v>16951</v>
      </c>
      <c r="B2484" s="406" t="s">
        <v>2595</v>
      </c>
      <c r="C2484" s="170" t="s">
        <v>16950</v>
      </c>
      <c r="D2484" s="405" t="s">
        <v>16949</v>
      </c>
      <c r="E2484" s="404">
        <v>3600</v>
      </c>
      <c r="F2484" s="434">
        <v>44532100</v>
      </c>
      <c r="G2484" s="403" t="s">
        <v>17254</v>
      </c>
      <c r="H2484" s="170" t="s">
        <v>6081</v>
      </c>
      <c r="I2484" s="170" t="s">
        <v>3529</v>
      </c>
      <c r="J2484" s="155"/>
      <c r="K2484" s="170"/>
      <c r="L2484" s="170"/>
      <c r="M2484" s="402"/>
      <c r="N2484" s="170">
        <v>1</v>
      </c>
      <c r="O2484" s="170">
        <v>1</v>
      </c>
      <c r="P2484" s="402">
        <v>960</v>
      </c>
    </row>
    <row r="2485" spans="1:16" ht="56.25" x14ac:dyDescent="0.2">
      <c r="A2485" s="406" t="s">
        <v>16951</v>
      </c>
      <c r="B2485" s="406" t="s">
        <v>2595</v>
      </c>
      <c r="C2485" s="170" t="s">
        <v>16950</v>
      </c>
      <c r="D2485" s="405" t="s">
        <v>16949</v>
      </c>
      <c r="E2485" s="404">
        <v>3600</v>
      </c>
      <c r="F2485" s="434" t="s">
        <v>16948</v>
      </c>
      <c r="G2485" s="403" t="s">
        <v>16947</v>
      </c>
      <c r="H2485" s="170" t="s">
        <v>6081</v>
      </c>
      <c r="I2485" s="170" t="s">
        <v>3529</v>
      </c>
      <c r="J2485" s="155"/>
      <c r="K2485" s="170"/>
      <c r="L2485" s="170"/>
      <c r="M2485" s="402"/>
      <c r="N2485" s="170">
        <v>1</v>
      </c>
      <c r="O2485" s="170">
        <v>3</v>
      </c>
      <c r="P2485" s="402">
        <v>10800</v>
      </c>
    </row>
    <row r="2486" spans="1:16" ht="56.25" x14ac:dyDescent="0.2">
      <c r="A2486" s="406" t="s">
        <v>16951</v>
      </c>
      <c r="B2486" s="406" t="s">
        <v>2595</v>
      </c>
      <c r="C2486" s="170" t="s">
        <v>16950</v>
      </c>
      <c r="D2486" s="405" t="s">
        <v>17253</v>
      </c>
      <c r="E2486" s="404">
        <v>2000</v>
      </c>
      <c r="F2486" s="434">
        <v>75854046</v>
      </c>
      <c r="G2486" s="403" t="s">
        <v>17014</v>
      </c>
      <c r="H2486" s="170" t="s">
        <v>17013</v>
      </c>
      <c r="I2486" s="170" t="s">
        <v>17012</v>
      </c>
      <c r="J2486" s="155"/>
      <c r="K2486" s="170"/>
      <c r="L2486" s="170"/>
      <c r="M2486" s="402"/>
      <c r="N2486" s="170">
        <v>1</v>
      </c>
      <c r="O2486" s="170">
        <v>1</v>
      </c>
      <c r="P2486" s="402">
        <v>2000</v>
      </c>
    </row>
    <row r="2487" spans="1:16" ht="56.25" x14ac:dyDescent="0.2">
      <c r="A2487" s="406" t="s">
        <v>16951</v>
      </c>
      <c r="B2487" s="406" t="s">
        <v>2595</v>
      </c>
      <c r="C2487" s="170" t="s">
        <v>16950</v>
      </c>
      <c r="D2487" s="405" t="s">
        <v>17253</v>
      </c>
      <c r="E2487" s="404">
        <v>2000</v>
      </c>
      <c r="F2487" s="434">
        <v>74823272</v>
      </c>
      <c r="G2487" s="403" t="s">
        <v>17011</v>
      </c>
      <c r="H2487" s="170" t="s">
        <v>6514</v>
      </c>
      <c r="I2487" s="170" t="s">
        <v>6183</v>
      </c>
      <c r="J2487" s="155"/>
      <c r="K2487" s="170"/>
      <c r="L2487" s="170"/>
      <c r="M2487" s="402"/>
      <c r="N2487" s="170">
        <v>1</v>
      </c>
      <c r="O2487" s="170">
        <v>1</v>
      </c>
      <c r="P2487" s="402">
        <v>2000</v>
      </c>
    </row>
    <row r="2488" spans="1:16" ht="56.25" x14ac:dyDescent="0.2">
      <c r="A2488" s="406" t="s">
        <v>16951</v>
      </c>
      <c r="B2488" s="406" t="s">
        <v>2595</v>
      </c>
      <c r="C2488" s="170" t="s">
        <v>16950</v>
      </c>
      <c r="D2488" s="405" t="s">
        <v>17253</v>
      </c>
      <c r="E2488" s="404">
        <v>2000</v>
      </c>
      <c r="F2488" s="434">
        <v>43564109</v>
      </c>
      <c r="G2488" s="403" t="s">
        <v>17010</v>
      </c>
      <c r="H2488" s="170" t="s">
        <v>3538</v>
      </c>
      <c r="I2488" s="170" t="s">
        <v>7508</v>
      </c>
      <c r="J2488" s="155"/>
      <c r="K2488" s="170"/>
      <c r="L2488" s="170"/>
      <c r="M2488" s="402"/>
      <c r="N2488" s="170">
        <v>1</v>
      </c>
      <c r="O2488" s="170">
        <v>1</v>
      </c>
      <c r="P2488" s="402">
        <v>2000</v>
      </c>
    </row>
    <row r="2489" spans="1:16" ht="56.25" x14ac:dyDescent="0.2">
      <c r="A2489" s="406" t="s">
        <v>16951</v>
      </c>
      <c r="B2489" s="406" t="s">
        <v>2595</v>
      </c>
      <c r="C2489" s="170" t="s">
        <v>16950</v>
      </c>
      <c r="D2489" s="405" t="s">
        <v>17253</v>
      </c>
      <c r="E2489" s="404">
        <v>2000</v>
      </c>
      <c r="F2489" s="434">
        <v>41703056</v>
      </c>
      <c r="G2489" s="403" t="s">
        <v>17008</v>
      </c>
      <c r="H2489" s="170"/>
      <c r="I2489" s="170" t="s">
        <v>17007</v>
      </c>
      <c r="J2489" s="155"/>
      <c r="K2489" s="170"/>
      <c r="L2489" s="170"/>
      <c r="M2489" s="402"/>
      <c r="N2489" s="170">
        <v>1</v>
      </c>
      <c r="O2489" s="170">
        <v>1</v>
      </c>
      <c r="P2489" s="402">
        <v>2000</v>
      </c>
    </row>
    <row r="2490" spans="1:16" ht="56.25" x14ac:dyDescent="0.2">
      <c r="A2490" s="406" t="s">
        <v>16951</v>
      </c>
      <c r="B2490" s="406" t="s">
        <v>2595</v>
      </c>
      <c r="C2490" s="170" t="s">
        <v>16950</v>
      </c>
      <c r="D2490" s="405" t="s">
        <v>17002</v>
      </c>
      <c r="E2490" s="404">
        <v>3760</v>
      </c>
      <c r="F2490" s="434" t="s">
        <v>17001</v>
      </c>
      <c r="G2490" s="403" t="s">
        <v>17000</v>
      </c>
      <c r="H2490" s="170"/>
      <c r="I2490" s="170" t="s">
        <v>6218</v>
      </c>
      <c r="J2490" s="155"/>
      <c r="K2490" s="170"/>
      <c r="L2490" s="170"/>
      <c r="M2490" s="402"/>
      <c r="N2490" s="170">
        <v>1</v>
      </c>
      <c r="O2490" s="170">
        <v>1</v>
      </c>
      <c r="P2490" s="402">
        <v>3760</v>
      </c>
    </row>
    <row r="2491" spans="1:16" ht="56.25" x14ac:dyDescent="0.2">
      <c r="A2491" s="406" t="s">
        <v>16951</v>
      </c>
      <c r="B2491" s="406" t="s">
        <v>2595</v>
      </c>
      <c r="C2491" s="170" t="s">
        <v>16950</v>
      </c>
      <c r="D2491" s="405" t="s">
        <v>17064</v>
      </c>
      <c r="E2491" s="404">
        <v>1000</v>
      </c>
      <c r="F2491" s="434" t="s">
        <v>17252</v>
      </c>
      <c r="G2491" s="403" t="s">
        <v>17251</v>
      </c>
      <c r="H2491" s="170" t="s">
        <v>7865</v>
      </c>
      <c r="I2491" s="170" t="s">
        <v>3529</v>
      </c>
      <c r="J2491" s="155" t="s">
        <v>6299</v>
      </c>
      <c r="K2491" s="170"/>
      <c r="L2491" s="170"/>
      <c r="M2491" s="402"/>
      <c r="N2491" s="170">
        <v>1</v>
      </c>
      <c r="O2491" s="170">
        <v>1</v>
      </c>
      <c r="P2491" s="402">
        <v>1000</v>
      </c>
    </row>
    <row r="2492" spans="1:16" ht="56.25" x14ac:dyDescent="0.2">
      <c r="A2492" s="406" t="s">
        <v>16951</v>
      </c>
      <c r="B2492" s="406" t="s">
        <v>2595</v>
      </c>
      <c r="C2492" s="170" t="s">
        <v>16950</v>
      </c>
      <c r="D2492" s="405" t="s">
        <v>16999</v>
      </c>
      <c r="E2492" s="404">
        <v>1000</v>
      </c>
      <c r="F2492" s="434" t="s">
        <v>16998</v>
      </c>
      <c r="G2492" s="403" t="s">
        <v>16997</v>
      </c>
      <c r="H2492" s="170"/>
      <c r="I2492" s="170" t="s">
        <v>6218</v>
      </c>
      <c r="J2492" s="155"/>
      <c r="K2492" s="170"/>
      <c r="L2492" s="170"/>
      <c r="M2492" s="402"/>
      <c r="N2492" s="170">
        <v>1</v>
      </c>
      <c r="O2492" s="170">
        <v>1</v>
      </c>
      <c r="P2492" s="402">
        <v>1000</v>
      </c>
    </row>
    <row r="2493" spans="1:16" ht="56.25" x14ac:dyDescent="0.2">
      <c r="A2493" s="406" t="s">
        <v>16951</v>
      </c>
      <c r="B2493" s="406" t="s">
        <v>2595</v>
      </c>
      <c r="C2493" s="170" t="s">
        <v>16950</v>
      </c>
      <c r="D2493" s="405" t="s">
        <v>17250</v>
      </c>
      <c r="E2493" s="404">
        <v>6000</v>
      </c>
      <c r="F2493" s="434" t="s">
        <v>17249</v>
      </c>
      <c r="G2493" s="403" t="s">
        <v>17248</v>
      </c>
      <c r="H2493" s="170" t="s">
        <v>17247</v>
      </c>
      <c r="I2493" s="170" t="s">
        <v>3529</v>
      </c>
      <c r="J2493" s="155" t="s">
        <v>6193</v>
      </c>
      <c r="K2493" s="170"/>
      <c r="L2493" s="170"/>
      <c r="M2493" s="402"/>
      <c r="N2493" s="170">
        <v>1</v>
      </c>
      <c r="O2493" s="170">
        <v>1</v>
      </c>
      <c r="P2493" s="402">
        <v>6000</v>
      </c>
    </row>
    <row r="2494" spans="1:16" ht="56.25" x14ac:dyDescent="0.2">
      <c r="A2494" s="406" t="s">
        <v>16951</v>
      </c>
      <c r="B2494" s="406" t="s">
        <v>2595</v>
      </c>
      <c r="C2494" s="170" t="s">
        <v>16950</v>
      </c>
      <c r="D2494" s="405" t="s">
        <v>17107</v>
      </c>
      <c r="E2494" s="404">
        <v>1000</v>
      </c>
      <c r="F2494" s="434" t="s">
        <v>17246</v>
      </c>
      <c r="G2494" s="403" t="s">
        <v>17245</v>
      </c>
      <c r="H2494" s="170" t="s">
        <v>3542</v>
      </c>
      <c r="I2494" s="170" t="s">
        <v>3529</v>
      </c>
      <c r="J2494" s="155" t="s">
        <v>4810</v>
      </c>
      <c r="K2494" s="170"/>
      <c r="L2494" s="170"/>
      <c r="M2494" s="402"/>
      <c r="N2494" s="170">
        <v>1</v>
      </c>
      <c r="O2494" s="170">
        <v>1</v>
      </c>
      <c r="P2494" s="402">
        <v>1000</v>
      </c>
    </row>
    <row r="2495" spans="1:16" ht="56.25" x14ac:dyDescent="0.2">
      <c r="A2495" s="406" t="s">
        <v>16951</v>
      </c>
      <c r="B2495" s="406" t="s">
        <v>2595</v>
      </c>
      <c r="C2495" s="170" t="s">
        <v>16950</v>
      </c>
      <c r="D2495" s="405" t="s">
        <v>17112</v>
      </c>
      <c r="E2495" s="404">
        <v>1000</v>
      </c>
      <c r="F2495" s="434" t="s">
        <v>17244</v>
      </c>
      <c r="G2495" s="403" t="s">
        <v>17243</v>
      </c>
      <c r="H2495" s="170" t="s">
        <v>17242</v>
      </c>
      <c r="I2495" s="170" t="s">
        <v>6874</v>
      </c>
      <c r="J2495" s="155" t="s">
        <v>17242</v>
      </c>
      <c r="K2495" s="170"/>
      <c r="L2495" s="170"/>
      <c r="M2495" s="402"/>
      <c r="N2495" s="170">
        <v>1</v>
      </c>
      <c r="O2495" s="170">
        <v>1</v>
      </c>
      <c r="P2495" s="402">
        <v>1000</v>
      </c>
    </row>
    <row r="2496" spans="1:16" ht="56.25" x14ac:dyDescent="0.2">
      <c r="A2496" s="406" t="s">
        <v>16951</v>
      </c>
      <c r="B2496" s="406" t="s">
        <v>2595</v>
      </c>
      <c r="C2496" s="170" t="s">
        <v>16950</v>
      </c>
      <c r="D2496" s="405" t="s">
        <v>17241</v>
      </c>
      <c r="E2496" s="404">
        <v>2000</v>
      </c>
      <c r="F2496" s="434" t="s">
        <v>17240</v>
      </c>
      <c r="G2496" s="403" t="s">
        <v>17239</v>
      </c>
      <c r="H2496" s="170" t="s">
        <v>11270</v>
      </c>
      <c r="I2496" s="170" t="s">
        <v>6183</v>
      </c>
      <c r="J2496" s="155"/>
      <c r="K2496" s="170"/>
      <c r="L2496" s="170"/>
      <c r="M2496" s="402"/>
      <c r="N2496" s="170">
        <v>1</v>
      </c>
      <c r="O2496" s="170">
        <v>1</v>
      </c>
      <c r="P2496" s="402">
        <v>2000</v>
      </c>
    </row>
    <row r="2497" spans="1:16" ht="56.25" x14ac:dyDescent="0.2">
      <c r="A2497" s="406" t="s">
        <v>16951</v>
      </c>
      <c r="B2497" s="406" t="s">
        <v>2595</v>
      </c>
      <c r="C2497" s="170" t="s">
        <v>16950</v>
      </c>
      <c r="D2497" s="405" t="s">
        <v>17238</v>
      </c>
      <c r="E2497" s="404">
        <v>1500</v>
      </c>
      <c r="F2497" s="434" t="s">
        <v>17237</v>
      </c>
      <c r="G2497" s="403" t="s">
        <v>17236</v>
      </c>
      <c r="H2497" s="170" t="s">
        <v>17235</v>
      </c>
      <c r="I2497" s="170" t="s">
        <v>17012</v>
      </c>
      <c r="J2497" s="155"/>
      <c r="K2497" s="170"/>
      <c r="L2497" s="170"/>
      <c r="M2497" s="402"/>
      <c r="N2497" s="170">
        <v>1</v>
      </c>
      <c r="O2497" s="170">
        <v>1</v>
      </c>
      <c r="P2497" s="402">
        <v>1500</v>
      </c>
    </row>
    <row r="2498" spans="1:16" ht="56.25" x14ac:dyDescent="0.2">
      <c r="A2498" s="406" t="s">
        <v>16951</v>
      </c>
      <c r="B2498" s="406" t="s">
        <v>2595</v>
      </c>
      <c r="C2498" s="170" t="s">
        <v>16950</v>
      </c>
      <c r="D2498" s="405" t="s">
        <v>17192</v>
      </c>
      <c r="E2498" s="404">
        <v>1000</v>
      </c>
      <c r="F2498" s="434" t="s">
        <v>17234</v>
      </c>
      <c r="G2498" s="403" t="s">
        <v>17233</v>
      </c>
      <c r="H2498" s="170" t="s">
        <v>6514</v>
      </c>
      <c r="I2498" s="170" t="s">
        <v>3529</v>
      </c>
      <c r="J2498" s="155" t="s">
        <v>16823</v>
      </c>
      <c r="K2498" s="170"/>
      <c r="L2498" s="170"/>
      <c r="M2498" s="402"/>
      <c r="N2498" s="170">
        <v>1</v>
      </c>
      <c r="O2498" s="170">
        <v>1</v>
      </c>
      <c r="P2498" s="402">
        <v>1000</v>
      </c>
    </row>
    <row r="2499" spans="1:16" ht="56.25" x14ac:dyDescent="0.2">
      <c r="A2499" s="406" t="s">
        <v>16951</v>
      </c>
      <c r="B2499" s="406" t="s">
        <v>2595</v>
      </c>
      <c r="C2499" s="170" t="s">
        <v>16950</v>
      </c>
      <c r="D2499" s="405" t="s">
        <v>17045</v>
      </c>
      <c r="E2499" s="404">
        <v>2260</v>
      </c>
      <c r="F2499" s="434" t="s">
        <v>17232</v>
      </c>
      <c r="G2499" s="403" t="s">
        <v>17231</v>
      </c>
      <c r="H2499" s="170" t="s">
        <v>6365</v>
      </c>
      <c r="I2499" s="170" t="s">
        <v>6874</v>
      </c>
      <c r="J2499" s="155" t="s">
        <v>6299</v>
      </c>
      <c r="K2499" s="170"/>
      <c r="L2499" s="170"/>
      <c r="M2499" s="402"/>
      <c r="N2499" s="170">
        <v>1</v>
      </c>
      <c r="O2499" s="170">
        <v>1</v>
      </c>
      <c r="P2499" s="402">
        <v>2260</v>
      </c>
    </row>
    <row r="2500" spans="1:16" ht="56.25" x14ac:dyDescent="0.2">
      <c r="A2500" s="406" t="s">
        <v>16951</v>
      </c>
      <c r="B2500" s="406" t="s">
        <v>2595</v>
      </c>
      <c r="C2500" s="170" t="s">
        <v>16950</v>
      </c>
      <c r="D2500" s="405" t="s">
        <v>17018</v>
      </c>
      <c r="E2500" s="404">
        <v>2000</v>
      </c>
      <c r="F2500" s="434" t="s">
        <v>17230</v>
      </c>
      <c r="G2500" s="403" t="s">
        <v>17229</v>
      </c>
      <c r="H2500" s="170" t="s">
        <v>4014</v>
      </c>
      <c r="I2500" s="170" t="s">
        <v>17012</v>
      </c>
      <c r="J2500" s="155"/>
      <c r="K2500" s="170"/>
      <c r="L2500" s="170"/>
      <c r="M2500" s="402"/>
      <c r="N2500" s="170">
        <v>1</v>
      </c>
      <c r="O2500" s="170">
        <v>1</v>
      </c>
      <c r="P2500" s="402">
        <v>2000</v>
      </c>
    </row>
    <row r="2501" spans="1:16" ht="56.25" x14ac:dyDescent="0.2">
      <c r="A2501" s="406" t="s">
        <v>16951</v>
      </c>
      <c r="B2501" s="406" t="s">
        <v>2595</v>
      </c>
      <c r="C2501" s="170" t="s">
        <v>16950</v>
      </c>
      <c r="D2501" s="405" t="s">
        <v>17228</v>
      </c>
      <c r="E2501" s="404">
        <v>4000</v>
      </c>
      <c r="F2501" s="434" t="s">
        <v>17227</v>
      </c>
      <c r="G2501" s="403" t="s">
        <v>17226</v>
      </c>
      <c r="H2501" s="170" t="s">
        <v>17225</v>
      </c>
      <c r="I2501" s="170" t="s">
        <v>6183</v>
      </c>
      <c r="J2501" s="155"/>
      <c r="K2501" s="170"/>
      <c r="L2501" s="170"/>
      <c r="M2501" s="402"/>
      <c r="N2501" s="170">
        <v>1</v>
      </c>
      <c r="O2501" s="170">
        <v>1</v>
      </c>
      <c r="P2501" s="402">
        <v>4000</v>
      </c>
    </row>
    <row r="2502" spans="1:16" ht="56.25" x14ac:dyDescent="0.2">
      <c r="A2502" s="406" t="s">
        <v>16951</v>
      </c>
      <c r="B2502" s="406" t="s">
        <v>2595</v>
      </c>
      <c r="C2502" s="170" t="s">
        <v>16950</v>
      </c>
      <c r="D2502" s="405" t="s">
        <v>17224</v>
      </c>
      <c r="E2502" s="404">
        <v>1000</v>
      </c>
      <c r="F2502" s="434" t="s">
        <v>17223</v>
      </c>
      <c r="G2502" s="403" t="s">
        <v>17222</v>
      </c>
      <c r="H2502" s="170" t="s">
        <v>17221</v>
      </c>
      <c r="I2502" s="170" t="s">
        <v>6183</v>
      </c>
      <c r="J2502" s="155"/>
      <c r="K2502" s="170"/>
      <c r="L2502" s="170"/>
      <c r="M2502" s="402"/>
      <c r="N2502" s="170">
        <v>1</v>
      </c>
      <c r="O2502" s="170">
        <v>1</v>
      </c>
      <c r="P2502" s="402">
        <v>1000</v>
      </c>
    </row>
    <row r="2503" spans="1:16" ht="56.25" x14ac:dyDescent="0.2">
      <c r="A2503" s="406" t="s">
        <v>16951</v>
      </c>
      <c r="B2503" s="406" t="s">
        <v>2595</v>
      </c>
      <c r="C2503" s="170" t="s">
        <v>16950</v>
      </c>
      <c r="D2503" s="405" t="s">
        <v>17045</v>
      </c>
      <c r="E2503" s="404">
        <v>2260</v>
      </c>
      <c r="F2503" s="434" t="s">
        <v>17220</v>
      </c>
      <c r="G2503" s="403" t="s">
        <v>17219</v>
      </c>
      <c r="H2503" s="170" t="s">
        <v>17126</v>
      </c>
      <c r="I2503" s="170" t="s">
        <v>6183</v>
      </c>
      <c r="J2503" s="155"/>
      <c r="K2503" s="170"/>
      <c r="L2503" s="170"/>
      <c r="M2503" s="402"/>
      <c r="N2503" s="170">
        <v>1</v>
      </c>
      <c r="O2503" s="170">
        <v>1</v>
      </c>
      <c r="P2503" s="402">
        <v>2260</v>
      </c>
    </row>
    <row r="2504" spans="1:16" ht="56.25" x14ac:dyDescent="0.2">
      <c r="A2504" s="406" t="s">
        <v>16951</v>
      </c>
      <c r="B2504" s="406" t="s">
        <v>2595</v>
      </c>
      <c r="C2504" s="170" t="s">
        <v>16950</v>
      </c>
      <c r="D2504" s="405" t="s">
        <v>16996</v>
      </c>
      <c r="E2504" s="404">
        <v>1000</v>
      </c>
      <c r="F2504" s="434" t="s">
        <v>16995</v>
      </c>
      <c r="G2504" s="403" t="s">
        <v>16994</v>
      </c>
      <c r="H2504" s="170"/>
      <c r="I2504" s="170" t="s">
        <v>6218</v>
      </c>
      <c r="J2504" s="155"/>
      <c r="K2504" s="170"/>
      <c r="L2504" s="170"/>
      <c r="M2504" s="402"/>
      <c r="N2504" s="170">
        <v>1</v>
      </c>
      <c r="O2504" s="170">
        <v>1</v>
      </c>
      <c r="P2504" s="402">
        <v>1000</v>
      </c>
    </row>
    <row r="2505" spans="1:16" ht="56.25" x14ac:dyDescent="0.2">
      <c r="A2505" s="406" t="s">
        <v>16951</v>
      </c>
      <c r="B2505" s="406" t="s">
        <v>2595</v>
      </c>
      <c r="C2505" s="170" t="s">
        <v>16950</v>
      </c>
      <c r="D2505" s="405" t="s">
        <v>17045</v>
      </c>
      <c r="E2505" s="404">
        <v>2260</v>
      </c>
      <c r="F2505" s="434" t="s">
        <v>17218</v>
      </c>
      <c r="G2505" s="403" t="s">
        <v>17217</v>
      </c>
      <c r="H2505" s="170" t="s">
        <v>17216</v>
      </c>
      <c r="I2505" s="170" t="s">
        <v>3931</v>
      </c>
      <c r="J2505" s="155"/>
      <c r="K2505" s="170"/>
      <c r="L2505" s="170"/>
      <c r="M2505" s="402"/>
      <c r="N2505" s="170">
        <v>1</v>
      </c>
      <c r="O2505" s="170">
        <v>1</v>
      </c>
      <c r="P2505" s="402">
        <v>2260</v>
      </c>
    </row>
    <row r="2506" spans="1:16" ht="56.25" x14ac:dyDescent="0.2">
      <c r="A2506" s="406" t="s">
        <v>16951</v>
      </c>
      <c r="B2506" s="406" t="s">
        <v>2595</v>
      </c>
      <c r="C2506" s="170" t="s">
        <v>16950</v>
      </c>
      <c r="D2506" s="405" t="s">
        <v>17215</v>
      </c>
      <c r="E2506" s="404">
        <v>2000</v>
      </c>
      <c r="F2506" s="434" t="s">
        <v>17214</v>
      </c>
      <c r="G2506" s="403" t="s">
        <v>17213</v>
      </c>
      <c r="H2506" s="170" t="s">
        <v>17212</v>
      </c>
      <c r="I2506" s="170" t="s">
        <v>3931</v>
      </c>
      <c r="J2506" s="155"/>
      <c r="K2506" s="170"/>
      <c r="L2506" s="170"/>
      <c r="M2506" s="402"/>
      <c r="N2506" s="170">
        <v>1</v>
      </c>
      <c r="O2506" s="170">
        <v>1</v>
      </c>
      <c r="P2506" s="402">
        <v>2000</v>
      </c>
    </row>
    <row r="2507" spans="1:16" ht="56.25" x14ac:dyDescent="0.2">
      <c r="A2507" s="406" t="s">
        <v>16951</v>
      </c>
      <c r="B2507" s="406" t="s">
        <v>2595</v>
      </c>
      <c r="C2507" s="170" t="s">
        <v>16950</v>
      </c>
      <c r="D2507" s="405" t="s">
        <v>16993</v>
      </c>
      <c r="E2507" s="404">
        <v>1000</v>
      </c>
      <c r="F2507" s="434" t="s">
        <v>16992</v>
      </c>
      <c r="G2507" s="403" t="s">
        <v>16991</v>
      </c>
      <c r="H2507" s="170"/>
      <c r="I2507" s="170" t="s">
        <v>6218</v>
      </c>
      <c r="J2507" s="155"/>
      <c r="K2507" s="170"/>
      <c r="L2507" s="170"/>
      <c r="M2507" s="402"/>
      <c r="N2507" s="170">
        <v>1</v>
      </c>
      <c r="O2507" s="170">
        <v>1</v>
      </c>
      <c r="P2507" s="402">
        <v>1000</v>
      </c>
    </row>
    <row r="2508" spans="1:16" ht="56.25" x14ac:dyDescent="0.2">
      <c r="A2508" s="406" t="s">
        <v>16951</v>
      </c>
      <c r="B2508" s="406" t="s">
        <v>2595</v>
      </c>
      <c r="C2508" s="170" t="s">
        <v>16950</v>
      </c>
      <c r="D2508" s="405" t="s">
        <v>16990</v>
      </c>
      <c r="E2508" s="404">
        <v>3500</v>
      </c>
      <c r="F2508" s="434" t="s">
        <v>16989</v>
      </c>
      <c r="G2508" s="403" t="s">
        <v>16988</v>
      </c>
      <c r="H2508" s="170" t="s">
        <v>7865</v>
      </c>
      <c r="I2508" s="170" t="s">
        <v>3529</v>
      </c>
      <c r="J2508" s="155" t="s">
        <v>6299</v>
      </c>
      <c r="K2508" s="170"/>
      <c r="L2508" s="170"/>
      <c r="M2508" s="402"/>
      <c r="N2508" s="170">
        <v>1</v>
      </c>
      <c r="O2508" s="170">
        <v>1</v>
      </c>
      <c r="P2508" s="402">
        <v>3500</v>
      </c>
    </row>
    <row r="2509" spans="1:16" ht="56.25" x14ac:dyDescent="0.2">
      <c r="A2509" s="406" t="s">
        <v>16951</v>
      </c>
      <c r="B2509" s="406" t="s">
        <v>2595</v>
      </c>
      <c r="C2509" s="170" t="s">
        <v>16950</v>
      </c>
      <c r="D2509" s="405" t="s">
        <v>17211</v>
      </c>
      <c r="E2509" s="404">
        <v>2000</v>
      </c>
      <c r="F2509" s="434" t="s">
        <v>17210</v>
      </c>
      <c r="G2509" s="403" t="s">
        <v>17209</v>
      </c>
      <c r="H2509" s="170" t="s">
        <v>10453</v>
      </c>
      <c r="I2509" s="170" t="s">
        <v>17074</v>
      </c>
      <c r="J2509" s="155"/>
      <c r="K2509" s="170"/>
      <c r="L2509" s="170"/>
      <c r="M2509" s="402"/>
      <c r="N2509" s="170">
        <v>1</v>
      </c>
      <c r="O2509" s="170">
        <v>1</v>
      </c>
      <c r="P2509" s="402">
        <v>2000</v>
      </c>
    </row>
    <row r="2510" spans="1:16" ht="56.25" x14ac:dyDescent="0.2">
      <c r="A2510" s="406" t="s">
        <v>16951</v>
      </c>
      <c r="B2510" s="406" t="s">
        <v>2595</v>
      </c>
      <c r="C2510" s="170" t="s">
        <v>16950</v>
      </c>
      <c r="D2510" s="405" t="s">
        <v>17045</v>
      </c>
      <c r="E2510" s="404">
        <v>2260</v>
      </c>
      <c r="F2510" s="434" t="s">
        <v>17208</v>
      </c>
      <c r="G2510" s="403" t="s">
        <v>17207</v>
      </c>
      <c r="H2510" s="170" t="s">
        <v>17038</v>
      </c>
      <c r="I2510" s="170" t="s">
        <v>7508</v>
      </c>
      <c r="J2510" s="155" t="s">
        <v>17038</v>
      </c>
      <c r="K2510" s="170"/>
      <c r="L2510" s="170"/>
      <c r="M2510" s="402"/>
      <c r="N2510" s="170">
        <v>1</v>
      </c>
      <c r="O2510" s="170">
        <v>1</v>
      </c>
      <c r="P2510" s="402">
        <v>2260</v>
      </c>
    </row>
    <row r="2511" spans="1:16" ht="56.25" x14ac:dyDescent="0.2">
      <c r="A2511" s="406" t="s">
        <v>16951</v>
      </c>
      <c r="B2511" s="406" t="s">
        <v>2595</v>
      </c>
      <c r="C2511" s="170" t="s">
        <v>16950</v>
      </c>
      <c r="D2511" s="405" t="s">
        <v>17045</v>
      </c>
      <c r="E2511" s="404">
        <v>2260</v>
      </c>
      <c r="F2511" s="434" t="s">
        <v>5230</v>
      </c>
      <c r="G2511" s="403" t="s">
        <v>17206</v>
      </c>
      <c r="H2511" s="170" t="s">
        <v>17026</v>
      </c>
      <c r="I2511" s="170" t="s">
        <v>3529</v>
      </c>
      <c r="J2511" s="155" t="s">
        <v>17026</v>
      </c>
      <c r="K2511" s="170"/>
      <c r="L2511" s="170"/>
      <c r="M2511" s="402"/>
      <c r="N2511" s="170">
        <v>1</v>
      </c>
      <c r="O2511" s="170">
        <v>1</v>
      </c>
      <c r="P2511" s="402">
        <v>2260</v>
      </c>
    </row>
    <row r="2512" spans="1:16" ht="56.25" x14ac:dyDescent="0.2">
      <c r="A2512" s="406" t="s">
        <v>16951</v>
      </c>
      <c r="B2512" s="406" t="s">
        <v>2595</v>
      </c>
      <c r="C2512" s="170" t="s">
        <v>16950</v>
      </c>
      <c r="D2512" s="405" t="s">
        <v>17018</v>
      </c>
      <c r="E2512" s="404">
        <v>2000</v>
      </c>
      <c r="F2512" s="434" t="s">
        <v>17205</v>
      </c>
      <c r="G2512" s="403" t="s">
        <v>17204</v>
      </c>
      <c r="H2512" s="170" t="s">
        <v>17203</v>
      </c>
      <c r="I2512" s="170" t="s">
        <v>17012</v>
      </c>
      <c r="J2512" s="155"/>
      <c r="K2512" s="170"/>
      <c r="L2512" s="170"/>
      <c r="M2512" s="402"/>
      <c r="N2512" s="170">
        <v>1</v>
      </c>
      <c r="O2512" s="170">
        <v>1</v>
      </c>
      <c r="P2512" s="402">
        <v>2000</v>
      </c>
    </row>
    <row r="2513" spans="1:16" ht="56.25" x14ac:dyDescent="0.2">
      <c r="A2513" s="406" t="s">
        <v>16951</v>
      </c>
      <c r="B2513" s="406" t="s">
        <v>2595</v>
      </c>
      <c r="C2513" s="170" t="s">
        <v>16950</v>
      </c>
      <c r="D2513" s="405" t="s">
        <v>17202</v>
      </c>
      <c r="E2513" s="404">
        <v>6000</v>
      </c>
      <c r="F2513" s="434" t="s">
        <v>17201</v>
      </c>
      <c r="G2513" s="403" t="s">
        <v>17200</v>
      </c>
      <c r="H2513" s="170" t="s">
        <v>3918</v>
      </c>
      <c r="I2513" s="170" t="s">
        <v>3529</v>
      </c>
      <c r="J2513" s="155" t="s">
        <v>17199</v>
      </c>
      <c r="K2513" s="170"/>
      <c r="L2513" s="170"/>
      <c r="M2513" s="402"/>
      <c r="N2513" s="170">
        <v>1</v>
      </c>
      <c r="O2513" s="170">
        <v>1</v>
      </c>
      <c r="P2513" s="402">
        <v>6000</v>
      </c>
    </row>
    <row r="2514" spans="1:16" ht="56.25" x14ac:dyDescent="0.2">
      <c r="A2514" s="406" t="s">
        <v>16951</v>
      </c>
      <c r="B2514" s="406" t="s">
        <v>2595</v>
      </c>
      <c r="C2514" s="170" t="s">
        <v>16950</v>
      </c>
      <c r="D2514" s="405" t="s">
        <v>17198</v>
      </c>
      <c r="E2514" s="404">
        <v>3500</v>
      </c>
      <c r="F2514" s="434" t="s">
        <v>17197</v>
      </c>
      <c r="G2514" s="403" t="s">
        <v>17196</v>
      </c>
      <c r="H2514" s="170" t="s">
        <v>3542</v>
      </c>
      <c r="I2514" s="170" t="s">
        <v>3529</v>
      </c>
      <c r="J2514" s="155" t="s">
        <v>4810</v>
      </c>
      <c r="K2514" s="170"/>
      <c r="L2514" s="170"/>
      <c r="M2514" s="402"/>
      <c r="N2514" s="170">
        <v>1</v>
      </c>
      <c r="O2514" s="170">
        <v>1</v>
      </c>
      <c r="P2514" s="402">
        <v>3500</v>
      </c>
    </row>
    <row r="2515" spans="1:16" ht="56.25" x14ac:dyDescent="0.2">
      <c r="A2515" s="406" t="s">
        <v>16951</v>
      </c>
      <c r="B2515" s="406" t="s">
        <v>2595</v>
      </c>
      <c r="C2515" s="170" t="s">
        <v>16950</v>
      </c>
      <c r="D2515" s="405" t="s">
        <v>17122</v>
      </c>
      <c r="E2515" s="404">
        <v>1000</v>
      </c>
      <c r="F2515" s="434" t="s">
        <v>17195</v>
      </c>
      <c r="G2515" s="403" t="s">
        <v>17194</v>
      </c>
      <c r="H2515" s="170" t="s">
        <v>17193</v>
      </c>
      <c r="I2515" s="170" t="s">
        <v>6183</v>
      </c>
      <c r="J2515" s="155"/>
      <c r="K2515" s="170"/>
      <c r="L2515" s="170"/>
      <c r="M2515" s="402"/>
      <c r="N2515" s="170">
        <v>1</v>
      </c>
      <c r="O2515" s="170">
        <v>1</v>
      </c>
      <c r="P2515" s="402">
        <v>1000</v>
      </c>
    </row>
    <row r="2516" spans="1:16" ht="56.25" x14ac:dyDescent="0.2">
      <c r="A2516" s="406" t="s">
        <v>16951</v>
      </c>
      <c r="B2516" s="406" t="s">
        <v>2595</v>
      </c>
      <c r="C2516" s="170" t="s">
        <v>16950</v>
      </c>
      <c r="D2516" s="405" t="s">
        <v>17192</v>
      </c>
      <c r="E2516" s="404">
        <v>1000</v>
      </c>
      <c r="F2516" s="434" t="s">
        <v>17191</v>
      </c>
      <c r="G2516" s="403" t="s">
        <v>17190</v>
      </c>
      <c r="H2516" s="170" t="s">
        <v>3574</v>
      </c>
      <c r="I2516" s="170" t="s">
        <v>6183</v>
      </c>
      <c r="J2516" s="155"/>
      <c r="K2516" s="170"/>
      <c r="L2516" s="170"/>
      <c r="M2516" s="402"/>
      <c r="N2516" s="170">
        <v>1</v>
      </c>
      <c r="O2516" s="170">
        <v>1</v>
      </c>
      <c r="P2516" s="402">
        <v>1000</v>
      </c>
    </row>
    <row r="2517" spans="1:16" ht="56.25" x14ac:dyDescent="0.2">
      <c r="A2517" s="406" t="s">
        <v>16951</v>
      </c>
      <c r="B2517" s="406" t="s">
        <v>2595</v>
      </c>
      <c r="C2517" s="170" t="s">
        <v>16950</v>
      </c>
      <c r="D2517" s="405" t="s">
        <v>17189</v>
      </c>
      <c r="E2517" s="404">
        <v>1700</v>
      </c>
      <c r="F2517" s="434" t="s">
        <v>17004</v>
      </c>
      <c r="G2517" s="403" t="s">
        <v>17003</v>
      </c>
      <c r="H2517" s="170"/>
      <c r="I2517" s="170" t="s">
        <v>6218</v>
      </c>
      <c r="J2517" s="155"/>
      <c r="K2517" s="170"/>
      <c r="L2517" s="170"/>
      <c r="M2517" s="402"/>
      <c r="N2517" s="170">
        <v>1</v>
      </c>
      <c r="O2517" s="170">
        <v>1</v>
      </c>
      <c r="P2517" s="402">
        <v>1700</v>
      </c>
    </row>
    <row r="2518" spans="1:16" ht="56.25" x14ac:dyDescent="0.2">
      <c r="A2518" s="406" t="s">
        <v>16951</v>
      </c>
      <c r="B2518" s="406" t="s">
        <v>2595</v>
      </c>
      <c r="C2518" s="170" t="s">
        <v>16950</v>
      </c>
      <c r="D2518" s="405" t="s">
        <v>17045</v>
      </c>
      <c r="E2518" s="404">
        <v>2260</v>
      </c>
      <c r="F2518" s="434" t="s">
        <v>17188</v>
      </c>
      <c r="G2518" s="403" t="s">
        <v>17187</v>
      </c>
      <c r="H2518" s="170" t="s">
        <v>4565</v>
      </c>
      <c r="I2518" s="170" t="s">
        <v>6183</v>
      </c>
      <c r="J2518" s="155"/>
      <c r="K2518" s="170"/>
      <c r="L2518" s="170"/>
      <c r="M2518" s="402"/>
      <c r="N2518" s="170">
        <v>1</v>
      </c>
      <c r="O2518" s="170">
        <v>1</v>
      </c>
      <c r="P2518" s="402">
        <v>2260</v>
      </c>
    </row>
    <row r="2519" spans="1:16" ht="56.25" x14ac:dyDescent="0.2">
      <c r="A2519" s="406" t="s">
        <v>16951</v>
      </c>
      <c r="B2519" s="406" t="s">
        <v>2595</v>
      </c>
      <c r="C2519" s="170" t="s">
        <v>16950</v>
      </c>
      <c r="D2519" s="405" t="s">
        <v>17045</v>
      </c>
      <c r="E2519" s="404">
        <v>2260</v>
      </c>
      <c r="F2519" s="434" t="s">
        <v>17186</v>
      </c>
      <c r="G2519" s="403" t="s">
        <v>17185</v>
      </c>
      <c r="H2519" s="170" t="s">
        <v>3591</v>
      </c>
      <c r="I2519" s="170" t="s">
        <v>17074</v>
      </c>
      <c r="J2519" s="155"/>
      <c r="K2519" s="170"/>
      <c r="L2519" s="170"/>
      <c r="M2519" s="402"/>
      <c r="N2519" s="170">
        <v>1</v>
      </c>
      <c r="O2519" s="170">
        <v>1</v>
      </c>
      <c r="P2519" s="402">
        <v>2260</v>
      </c>
    </row>
    <row r="2520" spans="1:16" ht="56.25" x14ac:dyDescent="0.2">
      <c r="A2520" s="406" t="s">
        <v>16951</v>
      </c>
      <c r="B2520" s="406" t="s">
        <v>2595</v>
      </c>
      <c r="C2520" s="170" t="s">
        <v>16950</v>
      </c>
      <c r="D2520" s="405" t="s">
        <v>17054</v>
      </c>
      <c r="E2520" s="404">
        <v>2000</v>
      </c>
      <c r="F2520" s="434" t="s">
        <v>17184</v>
      </c>
      <c r="G2520" s="403" t="s">
        <v>17183</v>
      </c>
      <c r="H2520" s="170" t="s">
        <v>17081</v>
      </c>
      <c r="I2520" s="170" t="s">
        <v>3931</v>
      </c>
      <c r="J2520" s="155"/>
      <c r="K2520" s="170"/>
      <c r="L2520" s="170"/>
      <c r="M2520" s="402"/>
      <c r="N2520" s="170">
        <v>1</v>
      </c>
      <c r="O2520" s="170">
        <v>1</v>
      </c>
      <c r="P2520" s="402">
        <v>2000</v>
      </c>
    </row>
    <row r="2521" spans="1:16" ht="56.25" x14ac:dyDescent="0.2">
      <c r="A2521" s="406" t="s">
        <v>16951</v>
      </c>
      <c r="B2521" s="406" t="s">
        <v>2595</v>
      </c>
      <c r="C2521" s="170" t="s">
        <v>16950</v>
      </c>
      <c r="D2521" s="405" t="s">
        <v>17166</v>
      </c>
      <c r="E2521" s="404">
        <v>1000</v>
      </c>
      <c r="F2521" s="434" t="s">
        <v>17182</v>
      </c>
      <c r="G2521" s="403" t="s">
        <v>17181</v>
      </c>
      <c r="H2521" s="170" t="s">
        <v>7865</v>
      </c>
      <c r="I2521" s="170" t="s">
        <v>6183</v>
      </c>
      <c r="J2521" s="155"/>
      <c r="K2521" s="170"/>
      <c r="L2521" s="170"/>
      <c r="M2521" s="402"/>
      <c r="N2521" s="170">
        <v>1</v>
      </c>
      <c r="O2521" s="170">
        <v>1</v>
      </c>
      <c r="P2521" s="402">
        <v>1000</v>
      </c>
    </row>
    <row r="2522" spans="1:16" ht="56.25" x14ac:dyDescent="0.2">
      <c r="A2522" s="406" t="s">
        <v>16951</v>
      </c>
      <c r="B2522" s="406" t="s">
        <v>2595</v>
      </c>
      <c r="C2522" s="170" t="s">
        <v>16950</v>
      </c>
      <c r="D2522" s="405" t="s">
        <v>17045</v>
      </c>
      <c r="E2522" s="404">
        <v>2260</v>
      </c>
      <c r="F2522" s="434" t="s">
        <v>17180</v>
      </c>
      <c r="G2522" s="403" t="s">
        <v>17179</v>
      </c>
      <c r="H2522" s="170" t="s">
        <v>17178</v>
      </c>
      <c r="I2522" s="170" t="s">
        <v>17012</v>
      </c>
      <c r="J2522" s="155"/>
      <c r="K2522" s="170"/>
      <c r="L2522" s="170"/>
      <c r="M2522" s="402"/>
      <c r="N2522" s="170">
        <v>1</v>
      </c>
      <c r="O2522" s="170">
        <v>1</v>
      </c>
      <c r="P2522" s="402">
        <v>2260</v>
      </c>
    </row>
    <row r="2523" spans="1:16" ht="56.25" x14ac:dyDescent="0.2">
      <c r="A2523" s="406" t="s">
        <v>16951</v>
      </c>
      <c r="B2523" s="406" t="s">
        <v>2595</v>
      </c>
      <c r="C2523" s="170" t="s">
        <v>16950</v>
      </c>
      <c r="D2523" s="405" t="s">
        <v>16987</v>
      </c>
      <c r="E2523" s="404">
        <v>1000</v>
      </c>
      <c r="F2523" s="434" t="s">
        <v>16986</v>
      </c>
      <c r="G2523" s="403" t="s">
        <v>16985</v>
      </c>
      <c r="H2523" s="170"/>
      <c r="I2523" s="170" t="s">
        <v>6218</v>
      </c>
      <c r="J2523" s="155"/>
      <c r="K2523" s="170"/>
      <c r="L2523" s="170"/>
      <c r="M2523" s="402"/>
      <c r="N2523" s="170">
        <v>1</v>
      </c>
      <c r="O2523" s="170">
        <v>1</v>
      </c>
      <c r="P2523" s="402">
        <v>1000</v>
      </c>
    </row>
    <row r="2524" spans="1:16" ht="56.25" x14ac:dyDescent="0.2">
      <c r="A2524" s="406" t="s">
        <v>16951</v>
      </c>
      <c r="B2524" s="406" t="s">
        <v>2595</v>
      </c>
      <c r="C2524" s="170" t="s">
        <v>16950</v>
      </c>
      <c r="D2524" s="405" t="s">
        <v>17018</v>
      </c>
      <c r="E2524" s="404">
        <v>2000</v>
      </c>
      <c r="F2524" s="434" t="s">
        <v>17177</v>
      </c>
      <c r="G2524" s="403" t="s">
        <v>17176</v>
      </c>
      <c r="H2524" s="170" t="s">
        <v>3979</v>
      </c>
      <c r="I2524" s="170" t="s">
        <v>17025</v>
      </c>
      <c r="J2524" s="155"/>
      <c r="K2524" s="170"/>
      <c r="L2524" s="170"/>
      <c r="M2524" s="402"/>
      <c r="N2524" s="170">
        <v>1</v>
      </c>
      <c r="O2524" s="170">
        <v>1</v>
      </c>
      <c r="P2524" s="402">
        <v>2000</v>
      </c>
    </row>
    <row r="2525" spans="1:16" ht="56.25" x14ac:dyDescent="0.2">
      <c r="A2525" s="406" t="s">
        <v>16951</v>
      </c>
      <c r="B2525" s="406" t="s">
        <v>2595</v>
      </c>
      <c r="C2525" s="170" t="s">
        <v>16950</v>
      </c>
      <c r="D2525" s="405" t="s">
        <v>17175</v>
      </c>
      <c r="E2525" s="404">
        <v>2500</v>
      </c>
      <c r="F2525" s="434" t="s">
        <v>17174</v>
      </c>
      <c r="G2525" s="403" t="s">
        <v>17173</v>
      </c>
      <c r="H2525" s="170" t="s">
        <v>17172</v>
      </c>
      <c r="I2525" s="170" t="s">
        <v>3529</v>
      </c>
      <c r="J2525" s="155" t="s">
        <v>17172</v>
      </c>
      <c r="K2525" s="170"/>
      <c r="L2525" s="170"/>
      <c r="M2525" s="402"/>
      <c r="N2525" s="170">
        <v>1</v>
      </c>
      <c r="O2525" s="170">
        <v>1</v>
      </c>
      <c r="P2525" s="402">
        <v>2250</v>
      </c>
    </row>
    <row r="2526" spans="1:16" ht="56.25" x14ac:dyDescent="0.2">
      <c r="A2526" s="406" t="s">
        <v>16951</v>
      </c>
      <c r="B2526" s="406" t="s">
        <v>2595</v>
      </c>
      <c r="C2526" s="170" t="s">
        <v>16950</v>
      </c>
      <c r="D2526" s="405" t="s">
        <v>17171</v>
      </c>
      <c r="E2526" s="404">
        <v>1000</v>
      </c>
      <c r="F2526" s="434" t="s">
        <v>17170</v>
      </c>
      <c r="G2526" s="403" t="s">
        <v>17169</v>
      </c>
      <c r="H2526" s="170" t="s">
        <v>7865</v>
      </c>
      <c r="I2526" s="170" t="s">
        <v>3529</v>
      </c>
      <c r="J2526" s="155" t="s">
        <v>6299</v>
      </c>
      <c r="K2526" s="170"/>
      <c r="L2526" s="170"/>
      <c r="M2526" s="402"/>
      <c r="N2526" s="170">
        <v>1</v>
      </c>
      <c r="O2526" s="170">
        <v>1</v>
      </c>
      <c r="P2526" s="402">
        <v>1000</v>
      </c>
    </row>
    <row r="2527" spans="1:16" ht="56.25" x14ac:dyDescent="0.2">
      <c r="A2527" s="406" t="s">
        <v>16951</v>
      </c>
      <c r="B2527" s="406" t="s">
        <v>2595</v>
      </c>
      <c r="C2527" s="170" t="s">
        <v>16950</v>
      </c>
      <c r="D2527" s="405" t="s">
        <v>17045</v>
      </c>
      <c r="E2527" s="404">
        <v>2260</v>
      </c>
      <c r="F2527" s="434" t="s">
        <v>17168</v>
      </c>
      <c r="G2527" s="403" t="s">
        <v>17167</v>
      </c>
      <c r="H2527" s="170" t="s">
        <v>3859</v>
      </c>
      <c r="I2527" s="170" t="s">
        <v>3529</v>
      </c>
      <c r="J2527" s="155" t="s">
        <v>3549</v>
      </c>
      <c r="K2527" s="170"/>
      <c r="L2527" s="170"/>
      <c r="M2527" s="402"/>
      <c r="N2527" s="170">
        <v>1</v>
      </c>
      <c r="O2527" s="170">
        <v>1</v>
      </c>
      <c r="P2527" s="402">
        <v>2260</v>
      </c>
    </row>
    <row r="2528" spans="1:16" ht="56.25" x14ac:dyDescent="0.2">
      <c r="A2528" s="406" t="s">
        <v>16951</v>
      </c>
      <c r="B2528" s="406" t="s">
        <v>2595</v>
      </c>
      <c r="C2528" s="170" t="s">
        <v>16950</v>
      </c>
      <c r="D2528" s="405" t="s">
        <v>17166</v>
      </c>
      <c r="E2528" s="404">
        <v>1000</v>
      </c>
      <c r="F2528" s="434" t="s">
        <v>17165</v>
      </c>
      <c r="G2528" s="403" t="s">
        <v>17164</v>
      </c>
      <c r="H2528" s="170" t="s">
        <v>17163</v>
      </c>
      <c r="I2528" s="170" t="s">
        <v>17162</v>
      </c>
      <c r="J2528" s="155" t="s">
        <v>17161</v>
      </c>
      <c r="K2528" s="170"/>
      <c r="L2528" s="170"/>
      <c r="M2528" s="402"/>
      <c r="N2528" s="170">
        <v>1</v>
      </c>
      <c r="O2528" s="170">
        <v>1</v>
      </c>
      <c r="P2528" s="402">
        <v>1000</v>
      </c>
    </row>
    <row r="2529" spans="1:16" ht="56.25" x14ac:dyDescent="0.2">
      <c r="A2529" s="406" t="s">
        <v>16951</v>
      </c>
      <c r="B2529" s="406" t="s">
        <v>2595</v>
      </c>
      <c r="C2529" s="170" t="s">
        <v>16950</v>
      </c>
      <c r="D2529" s="405" t="s">
        <v>17045</v>
      </c>
      <c r="E2529" s="404">
        <v>2260</v>
      </c>
      <c r="F2529" s="434" t="s">
        <v>17160</v>
      </c>
      <c r="G2529" s="403" t="s">
        <v>17159</v>
      </c>
      <c r="H2529" s="170" t="s">
        <v>3979</v>
      </c>
      <c r="I2529" s="170" t="s">
        <v>17012</v>
      </c>
      <c r="J2529" s="155"/>
      <c r="K2529" s="170"/>
      <c r="L2529" s="170"/>
      <c r="M2529" s="402"/>
      <c r="N2529" s="170">
        <v>1</v>
      </c>
      <c r="O2529" s="170">
        <v>1</v>
      </c>
      <c r="P2529" s="402">
        <v>2260</v>
      </c>
    </row>
    <row r="2530" spans="1:16" ht="56.25" x14ac:dyDescent="0.2">
      <c r="A2530" s="406" t="s">
        <v>16951</v>
      </c>
      <c r="B2530" s="406" t="s">
        <v>2595</v>
      </c>
      <c r="C2530" s="170" t="s">
        <v>16950</v>
      </c>
      <c r="D2530" s="405" t="s">
        <v>17158</v>
      </c>
      <c r="E2530" s="404">
        <v>1500</v>
      </c>
      <c r="F2530" s="434" t="s">
        <v>17157</v>
      </c>
      <c r="G2530" s="403" t="s">
        <v>17156</v>
      </c>
      <c r="H2530" s="170" t="s">
        <v>10453</v>
      </c>
      <c r="I2530" s="170" t="s">
        <v>6183</v>
      </c>
      <c r="J2530" s="155"/>
      <c r="K2530" s="170"/>
      <c r="L2530" s="170"/>
      <c r="M2530" s="402"/>
      <c r="N2530" s="170">
        <v>1</v>
      </c>
      <c r="O2530" s="170">
        <v>1</v>
      </c>
      <c r="P2530" s="402">
        <v>1500</v>
      </c>
    </row>
    <row r="2531" spans="1:16" ht="56.25" x14ac:dyDescent="0.2">
      <c r="A2531" s="406" t="s">
        <v>16951</v>
      </c>
      <c r="B2531" s="406" t="s">
        <v>2595</v>
      </c>
      <c r="C2531" s="170" t="s">
        <v>16950</v>
      </c>
      <c r="D2531" s="405" t="s">
        <v>17018</v>
      </c>
      <c r="E2531" s="404">
        <v>2000</v>
      </c>
      <c r="F2531" s="434" t="s">
        <v>17155</v>
      </c>
      <c r="G2531" s="403" t="s">
        <v>17154</v>
      </c>
      <c r="H2531" s="170" t="s">
        <v>3528</v>
      </c>
      <c r="I2531" s="170" t="s">
        <v>3931</v>
      </c>
      <c r="J2531" s="155"/>
      <c r="K2531" s="170"/>
      <c r="L2531" s="170"/>
      <c r="M2531" s="402"/>
      <c r="N2531" s="170">
        <v>1</v>
      </c>
      <c r="O2531" s="170">
        <v>1</v>
      </c>
      <c r="P2531" s="402">
        <v>2000</v>
      </c>
    </row>
    <row r="2532" spans="1:16" ht="56.25" x14ac:dyDescent="0.2">
      <c r="A2532" s="406" t="s">
        <v>16951</v>
      </c>
      <c r="B2532" s="406" t="s">
        <v>2595</v>
      </c>
      <c r="C2532" s="170" t="s">
        <v>16950</v>
      </c>
      <c r="D2532" s="405" t="s">
        <v>17045</v>
      </c>
      <c r="E2532" s="404">
        <v>2260</v>
      </c>
      <c r="F2532" s="434" t="s">
        <v>17153</v>
      </c>
      <c r="G2532" s="403" t="s">
        <v>17152</v>
      </c>
      <c r="H2532" s="170" t="s">
        <v>17038</v>
      </c>
      <c r="I2532" s="170" t="s">
        <v>3931</v>
      </c>
      <c r="J2532" s="155"/>
      <c r="K2532" s="170"/>
      <c r="L2532" s="170"/>
      <c r="M2532" s="402"/>
      <c r="N2532" s="170">
        <v>1</v>
      </c>
      <c r="O2532" s="170">
        <v>1</v>
      </c>
      <c r="P2532" s="402">
        <v>2260</v>
      </c>
    </row>
    <row r="2533" spans="1:16" ht="56.25" x14ac:dyDescent="0.2">
      <c r="A2533" s="406" t="s">
        <v>16951</v>
      </c>
      <c r="B2533" s="406" t="s">
        <v>2595</v>
      </c>
      <c r="C2533" s="170" t="s">
        <v>16950</v>
      </c>
      <c r="D2533" s="405" t="s">
        <v>16984</v>
      </c>
      <c r="E2533" s="404">
        <v>1000</v>
      </c>
      <c r="F2533" s="434" t="s">
        <v>16983</v>
      </c>
      <c r="G2533" s="403" t="s">
        <v>16982</v>
      </c>
      <c r="H2533" s="170"/>
      <c r="I2533" s="170" t="s">
        <v>6218</v>
      </c>
      <c r="J2533" s="155"/>
      <c r="K2533" s="170"/>
      <c r="L2533" s="170"/>
      <c r="M2533" s="402"/>
      <c r="N2533" s="170">
        <v>1</v>
      </c>
      <c r="O2533" s="170">
        <v>1</v>
      </c>
      <c r="P2533" s="402">
        <v>1000</v>
      </c>
    </row>
    <row r="2534" spans="1:16" ht="56.25" x14ac:dyDescent="0.2">
      <c r="A2534" s="406" t="s">
        <v>16951</v>
      </c>
      <c r="B2534" s="406" t="s">
        <v>2595</v>
      </c>
      <c r="C2534" s="170" t="s">
        <v>16950</v>
      </c>
      <c r="D2534" s="405" t="s">
        <v>16981</v>
      </c>
      <c r="E2534" s="404">
        <v>5000</v>
      </c>
      <c r="F2534" s="434" t="s">
        <v>16980</v>
      </c>
      <c r="G2534" s="403" t="s">
        <v>16979</v>
      </c>
      <c r="H2534" s="170" t="s">
        <v>3570</v>
      </c>
      <c r="I2534" s="170" t="s">
        <v>6183</v>
      </c>
      <c r="J2534" s="155"/>
      <c r="K2534" s="170"/>
      <c r="L2534" s="170"/>
      <c r="M2534" s="402"/>
      <c r="N2534" s="170">
        <v>1</v>
      </c>
      <c r="O2534" s="170">
        <v>1</v>
      </c>
      <c r="P2534" s="402">
        <v>5000</v>
      </c>
    </row>
    <row r="2535" spans="1:16" ht="56.25" x14ac:dyDescent="0.2">
      <c r="A2535" s="406" t="s">
        <v>16951</v>
      </c>
      <c r="B2535" s="406" t="s">
        <v>2595</v>
      </c>
      <c r="C2535" s="170" t="s">
        <v>16950</v>
      </c>
      <c r="D2535" s="405" t="s">
        <v>17045</v>
      </c>
      <c r="E2535" s="404">
        <v>2260</v>
      </c>
      <c r="F2535" s="434" t="s">
        <v>4859</v>
      </c>
      <c r="G2535" s="403" t="s">
        <v>17151</v>
      </c>
      <c r="H2535" s="170" t="s">
        <v>17038</v>
      </c>
      <c r="I2535" s="170" t="s">
        <v>17037</v>
      </c>
      <c r="J2535" s="155"/>
      <c r="K2535" s="170"/>
      <c r="L2535" s="170"/>
      <c r="M2535" s="402"/>
      <c r="N2535" s="170">
        <v>1</v>
      </c>
      <c r="O2535" s="170">
        <v>1</v>
      </c>
      <c r="P2535" s="402">
        <v>2260</v>
      </c>
    </row>
    <row r="2536" spans="1:16" ht="56.25" x14ac:dyDescent="0.2">
      <c r="A2536" s="406" t="s">
        <v>16951</v>
      </c>
      <c r="B2536" s="406" t="s">
        <v>2595</v>
      </c>
      <c r="C2536" s="170" t="s">
        <v>16950</v>
      </c>
      <c r="D2536" s="405" t="s">
        <v>17150</v>
      </c>
      <c r="E2536" s="404">
        <v>3000</v>
      </c>
      <c r="F2536" s="434">
        <v>41046150</v>
      </c>
      <c r="G2536" s="403" t="s">
        <v>17149</v>
      </c>
      <c r="H2536" s="170" t="s">
        <v>3542</v>
      </c>
      <c r="I2536" s="170" t="s">
        <v>6183</v>
      </c>
      <c r="J2536" s="155"/>
      <c r="K2536" s="170"/>
      <c r="L2536" s="170"/>
      <c r="M2536" s="402"/>
      <c r="N2536" s="170">
        <v>1</v>
      </c>
      <c r="O2536" s="170">
        <v>1</v>
      </c>
      <c r="P2536" s="402">
        <v>3000</v>
      </c>
    </row>
    <row r="2537" spans="1:16" ht="56.25" x14ac:dyDescent="0.2">
      <c r="A2537" s="406" t="s">
        <v>16951</v>
      </c>
      <c r="B2537" s="406" t="s">
        <v>2595</v>
      </c>
      <c r="C2537" s="170" t="s">
        <v>16950</v>
      </c>
      <c r="D2537" s="405" t="s">
        <v>17131</v>
      </c>
      <c r="E2537" s="404">
        <v>1000</v>
      </c>
      <c r="F2537" s="434" t="s">
        <v>17148</v>
      </c>
      <c r="G2537" s="403" t="s">
        <v>17147</v>
      </c>
      <c r="H2537" s="170" t="s">
        <v>17146</v>
      </c>
      <c r="I2537" s="170" t="s">
        <v>6279</v>
      </c>
      <c r="J2537" s="155"/>
      <c r="K2537" s="170"/>
      <c r="L2537" s="170"/>
      <c r="M2537" s="402"/>
      <c r="N2537" s="170">
        <v>1</v>
      </c>
      <c r="O2537" s="170">
        <v>1</v>
      </c>
      <c r="P2537" s="402">
        <v>1000</v>
      </c>
    </row>
    <row r="2538" spans="1:16" ht="56.25" x14ac:dyDescent="0.2">
      <c r="A2538" s="406" t="s">
        <v>16951</v>
      </c>
      <c r="B2538" s="406" t="s">
        <v>2595</v>
      </c>
      <c r="C2538" s="170" t="s">
        <v>16950</v>
      </c>
      <c r="D2538" s="405" t="s">
        <v>17045</v>
      </c>
      <c r="E2538" s="404">
        <v>2260</v>
      </c>
      <c r="F2538" s="434" t="s">
        <v>17145</v>
      </c>
      <c r="G2538" s="403" t="s">
        <v>17144</v>
      </c>
      <c r="H2538" s="170" t="s">
        <v>17143</v>
      </c>
      <c r="I2538" s="170" t="s">
        <v>6183</v>
      </c>
      <c r="J2538" s="155"/>
      <c r="K2538" s="170"/>
      <c r="L2538" s="170"/>
      <c r="M2538" s="402"/>
      <c r="N2538" s="170">
        <v>1</v>
      </c>
      <c r="O2538" s="170">
        <v>1</v>
      </c>
      <c r="P2538" s="402">
        <v>2260</v>
      </c>
    </row>
    <row r="2539" spans="1:16" ht="56.25" x14ac:dyDescent="0.2">
      <c r="A2539" s="406" t="s">
        <v>16951</v>
      </c>
      <c r="B2539" s="406" t="s">
        <v>2595</v>
      </c>
      <c r="C2539" s="170" t="s">
        <v>16950</v>
      </c>
      <c r="D2539" s="405" t="s">
        <v>17054</v>
      </c>
      <c r="E2539" s="404">
        <v>2000</v>
      </c>
      <c r="F2539" s="434" t="s">
        <v>17142</v>
      </c>
      <c r="G2539" s="403" t="s">
        <v>17141</v>
      </c>
      <c r="H2539" s="170" t="s">
        <v>17140</v>
      </c>
      <c r="I2539" s="170" t="s">
        <v>3931</v>
      </c>
      <c r="J2539" s="155"/>
      <c r="K2539" s="170"/>
      <c r="L2539" s="170"/>
      <c r="M2539" s="402"/>
      <c r="N2539" s="170">
        <v>1</v>
      </c>
      <c r="O2539" s="170">
        <v>1</v>
      </c>
      <c r="P2539" s="402">
        <v>2000</v>
      </c>
    </row>
    <row r="2540" spans="1:16" ht="56.25" x14ac:dyDescent="0.2">
      <c r="A2540" s="406" t="s">
        <v>16951</v>
      </c>
      <c r="B2540" s="406" t="s">
        <v>2595</v>
      </c>
      <c r="C2540" s="170" t="s">
        <v>16950</v>
      </c>
      <c r="D2540" s="405" t="s">
        <v>17118</v>
      </c>
      <c r="E2540" s="404">
        <v>5500</v>
      </c>
      <c r="F2540" s="434" t="s">
        <v>17139</v>
      </c>
      <c r="G2540" s="403" t="s">
        <v>17138</v>
      </c>
      <c r="H2540" s="170" t="s">
        <v>3574</v>
      </c>
      <c r="I2540" s="170" t="s">
        <v>3529</v>
      </c>
      <c r="J2540" s="155" t="s">
        <v>17115</v>
      </c>
      <c r="K2540" s="170"/>
      <c r="L2540" s="170"/>
      <c r="M2540" s="402"/>
      <c r="N2540" s="170">
        <v>1</v>
      </c>
      <c r="O2540" s="170">
        <v>1</v>
      </c>
      <c r="P2540" s="402">
        <v>4950</v>
      </c>
    </row>
    <row r="2541" spans="1:16" ht="56.25" x14ac:dyDescent="0.2">
      <c r="A2541" s="406" t="s">
        <v>16951</v>
      </c>
      <c r="B2541" s="406" t="s">
        <v>2595</v>
      </c>
      <c r="C2541" s="170" t="s">
        <v>16950</v>
      </c>
      <c r="D2541" s="405" t="s">
        <v>17137</v>
      </c>
      <c r="E2541" s="404">
        <v>1500</v>
      </c>
      <c r="F2541" s="434" t="s">
        <v>17136</v>
      </c>
      <c r="G2541" s="403" t="s">
        <v>17135</v>
      </c>
      <c r="H2541" s="170"/>
      <c r="I2541" s="170" t="s">
        <v>6218</v>
      </c>
      <c r="J2541" s="155"/>
      <c r="K2541" s="170"/>
      <c r="L2541" s="170"/>
      <c r="M2541" s="402"/>
      <c r="N2541" s="170">
        <v>1</v>
      </c>
      <c r="O2541" s="170">
        <v>1</v>
      </c>
      <c r="P2541" s="402">
        <v>1500</v>
      </c>
    </row>
    <row r="2542" spans="1:16" ht="56.25" x14ac:dyDescent="0.2">
      <c r="A2542" s="406" t="s">
        <v>16951</v>
      </c>
      <c r="B2542" s="406" t="s">
        <v>2595</v>
      </c>
      <c r="C2542" s="170" t="s">
        <v>16950</v>
      </c>
      <c r="D2542" s="405" t="s">
        <v>17045</v>
      </c>
      <c r="E2542" s="404">
        <v>2260</v>
      </c>
      <c r="F2542" s="434" t="s">
        <v>17134</v>
      </c>
      <c r="G2542" s="403" t="s">
        <v>17133</v>
      </c>
      <c r="H2542" s="170" t="s">
        <v>17132</v>
      </c>
      <c r="I2542" s="170" t="s">
        <v>3931</v>
      </c>
      <c r="J2542" s="155"/>
      <c r="K2542" s="170"/>
      <c r="L2542" s="170"/>
      <c r="M2542" s="402"/>
      <c r="N2542" s="170">
        <v>1</v>
      </c>
      <c r="O2542" s="170">
        <v>1</v>
      </c>
      <c r="P2542" s="402">
        <v>2260</v>
      </c>
    </row>
    <row r="2543" spans="1:16" ht="56.25" x14ac:dyDescent="0.2">
      <c r="A2543" s="406" t="s">
        <v>16951</v>
      </c>
      <c r="B2543" s="406" t="s">
        <v>2595</v>
      </c>
      <c r="C2543" s="170" t="s">
        <v>16950</v>
      </c>
      <c r="D2543" s="405" t="s">
        <v>16978</v>
      </c>
      <c r="E2543" s="404">
        <v>1000</v>
      </c>
      <c r="F2543" s="434" t="s">
        <v>16977</v>
      </c>
      <c r="G2543" s="403" t="s">
        <v>16976</v>
      </c>
      <c r="H2543" s="170"/>
      <c r="I2543" s="170" t="s">
        <v>6218</v>
      </c>
      <c r="J2543" s="155"/>
      <c r="K2543" s="170"/>
      <c r="L2543" s="170"/>
      <c r="M2543" s="402"/>
      <c r="N2543" s="170">
        <v>1</v>
      </c>
      <c r="O2543" s="170">
        <v>1</v>
      </c>
      <c r="P2543" s="402">
        <v>1000</v>
      </c>
    </row>
    <row r="2544" spans="1:16" ht="56.25" x14ac:dyDescent="0.2">
      <c r="A2544" s="406" t="s">
        <v>16951</v>
      </c>
      <c r="B2544" s="406" t="s">
        <v>2595</v>
      </c>
      <c r="C2544" s="170" t="s">
        <v>16950</v>
      </c>
      <c r="D2544" s="405" t="s">
        <v>17131</v>
      </c>
      <c r="E2544" s="404">
        <v>1000</v>
      </c>
      <c r="F2544" s="434" t="s">
        <v>17130</v>
      </c>
      <c r="G2544" s="403" t="s">
        <v>17129</v>
      </c>
      <c r="H2544" s="170" t="s">
        <v>3549</v>
      </c>
      <c r="I2544" s="170" t="s">
        <v>6874</v>
      </c>
      <c r="J2544" s="155" t="s">
        <v>3549</v>
      </c>
      <c r="K2544" s="170"/>
      <c r="L2544" s="170"/>
      <c r="M2544" s="402"/>
      <c r="N2544" s="170">
        <v>1</v>
      </c>
      <c r="O2544" s="170">
        <v>1</v>
      </c>
      <c r="P2544" s="402">
        <v>1000</v>
      </c>
    </row>
    <row r="2545" spans="1:16" ht="56.25" x14ac:dyDescent="0.2">
      <c r="A2545" s="406" t="s">
        <v>16951</v>
      </c>
      <c r="B2545" s="406" t="s">
        <v>2595</v>
      </c>
      <c r="C2545" s="170" t="s">
        <v>16950</v>
      </c>
      <c r="D2545" s="405" t="s">
        <v>17045</v>
      </c>
      <c r="E2545" s="404">
        <v>2260</v>
      </c>
      <c r="F2545" s="434" t="s">
        <v>17128</v>
      </c>
      <c r="G2545" s="403" t="s">
        <v>17127</v>
      </c>
      <c r="H2545" s="170" t="s">
        <v>17126</v>
      </c>
      <c r="I2545" s="170" t="s">
        <v>6183</v>
      </c>
      <c r="J2545" s="155"/>
      <c r="K2545" s="170"/>
      <c r="L2545" s="170"/>
      <c r="M2545" s="402"/>
      <c r="N2545" s="170">
        <v>1</v>
      </c>
      <c r="O2545" s="170">
        <v>1</v>
      </c>
      <c r="P2545" s="402">
        <v>2260</v>
      </c>
    </row>
    <row r="2546" spans="1:16" ht="56.25" x14ac:dyDescent="0.2">
      <c r="A2546" s="406" t="s">
        <v>16951</v>
      </c>
      <c r="B2546" s="406" t="s">
        <v>2595</v>
      </c>
      <c r="C2546" s="170" t="s">
        <v>16950</v>
      </c>
      <c r="D2546" s="405" t="s">
        <v>17045</v>
      </c>
      <c r="E2546" s="404">
        <v>2260</v>
      </c>
      <c r="F2546" s="434" t="s">
        <v>17125</v>
      </c>
      <c r="G2546" s="403" t="s">
        <v>17124</v>
      </c>
      <c r="H2546" s="170" t="s">
        <v>17123</v>
      </c>
      <c r="I2546" s="170" t="s">
        <v>6183</v>
      </c>
      <c r="J2546" s="155"/>
      <c r="K2546" s="170"/>
      <c r="L2546" s="170"/>
      <c r="M2546" s="402"/>
      <c r="N2546" s="170">
        <v>1</v>
      </c>
      <c r="O2546" s="170">
        <v>1</v>
      </c>
      <c r="P2546" s="402">
        <v>2260</v>
      </c>
    </row>
    <row r="2547" spans="1:16" ht="56.25" x14ac:dyDescent="0.2">
      <c r="A2547" s="406" t="s">
        <v>16951</v>
      </c>
      <c r="B2547" s="406" t="s">
        <v>2595</v>
      </c>
      <c r="C2547" s="170" t="s">
        <v>16950</v>
      </c>
      <c r="D2547" s="405" t="s">
        <v>17122</v>
      </c>
      <c r="E2547" s="404">
        <v>1000</v>
      </c>
      <c r="F2547" s="434" t="s">
        <v>17121</v>
      </c>
      <c r="G2547" s="403" t="s">
        <v>17120</v>
      </c>
      <c r="H2547" s="170" t="s">
        <v>17119</v>
      </c>
      <c r="I2547" s="170" t="s">
        <v>6874</v>
      </c>
      <c r="J2547" s="155" t="s">
        <v>3549</v>
      </c>
      <c r="K2547" s="170"/>
      <c r="L2547" s="170"/>
      <c r="M2547" s="402"/>
      <c r="N2547" s="170">
        <v>1</v>
      </c>
      <c r="O2547" s="170">
        <v>1</v>
      </c>
      <c r="P2547" s="402">
        <v>1000</v>
      </c>
    </row>
    <row r="2548" spans="1:16" ht="56.25" x14ac:dyDescent="0.2">
      <c r="A2548" s="406" t="s">
        <v>16951</v>
      </c>
      <c r="B2548" s="406" t="s">
        <v>2595</v>
      </c>
      <c r="C2548" s="170" t="s">
        <v>16950</v>
      </c>
      <c r="D2548" s="405" t="s">
        <v>17118</v>
      </c>
      <c r="E2548" s="404">
        <v>5500</v>
      </c>
      <c r="F2548" s="434" t="s">
        <v>17117</v>
      </c>
      <c r="G2548" s="403" t="s">
        <v>17116</v>
      </c>
      <c r="H2548" s="170" t="s">
        <v>3574</v>
      </c>
      <c r="I2548" s="170" t="s">
        <v>3529</v>
      </c>
      <c r="J2548" s="155" t="s">
        <v>17115</v>
      </c>
      <c r="K2548" s="170"/>
      <c r="L2548" s="170"/>
      <c r="M2548" s="402"/>
      <c r="N2548" s="170">
        <v>1</v>
      </c>
      <c r="O2548" s="170">
        <v>1</v>
      </c>
      <c r="P2548" s="402">
        <v>5500</v>
      </c>
    </row>
    <row r="2549" spans="1:16" ht="56.25" x14ac:dyDescent="0.2">
      <c r="A2549" s="406" t="s">
        <v>16951</v>
      </c>
      <c r="B2549" s="406" t="s">
        <v>2595</v>
      </c>
      <c r="C2549" s="170" t="s">
        <v>16950</v>
      </c>
      <c r="D2549" s="405" t="s">
        <v>17099</v>
      </c>
      <c r="E2549" s="404">
        <v>1000</v>
      </c>
      <c r="F2549" s="434" t="s">
        <v>17114</v>
      </c>
      <c r="G2549" s="403" t="s">
        <v>17113</v>
      </c>
      <c r="H2549" s="170" t="s">
        <v>3549</v>
      </c>
      <c r="I2549" s="170" t="s">
        <v>6874</v>
      </c>
      <c r="J2549" s="155" t="s">
        <v>3549</v>
      </c>
      <c r="K2549" s="170"/>
      <c r="L2549" s="170"/>
      <c r="M2549" s="402"/>
      <c r="N2549" s="170">
        <v>1</v>
      </c>
      <c r="O2549" s="170">
        <v>1</v>
      </c>
      <c r="P2549" s="402">
        <v>1000</v>
      </c>
    </row>
    <row r="2550" spans="1:16" ht="56.25" x14ac:dyDescent="0.2">
      <c r="A2550" s="406" t="s">
        <v>16951</v>
      </c>
      <c r="B2550" s="406" t="s">
        <v>2595</v>
      </c>
      <c r="C2550" s="170" t="s">
        <v>16950</v>
      </c>
      <c r="D2550" s="405" t="s">
        <v>16975</v>
      </c>
      <c r="E2550" s="404">
        <v>1000</v>
      </c>
      <c r="F2550" s="434" t="s">
        <v>16974</v>
      </c>
      <c r="G2550" s="403" t="s">
        <v>16973</v>
      </c>
      <c r="H2550" s="170"/>
      <c r="I2550" s="170" t="s">
        <v>6218</v>
      </c>
      <c r="J2550" s="155"/>
      <c r="K2550" s="170"/>
      <c r="L2550" s="170"/>
      <c r="M2550" s="402"/>
      <c r="N2550" s="170">
        <v>1</v>
      </c>
      <c r="O2550" s="170">
        <v>1</v>
      </c>
      <c r="P2550" s="402">
        <v>1000</v>
      </c>
    </row>
    <row r="2551" spans="1:16" ht="56.25" x14ac:dyDescent="0.2">
      <c r="A2551" s="406" t="s">
        <v>16951</v>
      </c>
      <c r="B2551" s="406" t="s">
        <v>2595</v>
      </c>
      <c r="C2551" s="170" t="s">
        <v>16950</v>
      </c>
      <c r="D2551" s="405" t="s">
        <v>17112</v>
      </c>
      <c r="E2551" s="404">
        <v>1000</v>
      </c>
      <c r="F2551" s="434" t="s">
        <v>17111</v>
      </c>
      <c r="G2551" s="403" t="s">
        <v>17110</v>
      </c>
      <c r="H2551" s="170" t="s">
        <v>4014</v>
      </c>
      <c r="I2551" s="170" t="s">
        <v>17037</v>
      </c>
      <c r="J2551" s="155" t="s">
        <v>6144</v>
      </c>
      <c r="K2551" s="170"/>
      <c r="L2551" s="170"/>
      <c r="M2551" s="402"/>
      <c r="N2551" s="170">
        <v>1</v>
      </c>
      <c r="O2551" s="170">
        <v>1</v>
      </c>
      <c r="P2551" s="402">
        <v>1000</v>
      </c>
    </row>
    <row r="2552" spans="1:16" ht="56.25" x14ac:dyDescent="0.2">
      <c r="A2552" s="406" t="s">
        <v>16951</v>
      </c>
      <c r="B2552" s="406" t="s">
        <v>2595</v>
      </c>
      <c r="C2552" s="170" t="s">
        <v>16950</v>
      </c>
      <c r="D2552" s="405" t="s">
        <v>17045</v>
      </c>
      <c r="E2552" s="404">
        <v>2260</v>
      </c>
      <c r="F2552" s="434" t="s">
        <v>17109</v>
      </c>
      <c r="G2552" s="403" t="s">
        <v>17108</v>
      </c>
      <c r="H2552" s="170" t="s">
        <v>6514</v>
      </c>
      <c r="I2552" s="170" t="s">
        <v>7508</v>
      </c>
      <c r="J2552" s="155"/>
      <c r="K2552" s="170"/>
      <c r="L2552" s="170"/>
      <c r="M2552" s="402"/>
      <c r="N2552" s="170">
        <v>1</v>
      </c>
      <c r="O2552" s="170">
        <v>1</v>
      </c>
      <c r="P2552" s="402">
        <v>2260</v>
      </c>
    </row>
    <row r="2553" spans="1:16" ht="56.25" x14ac:dyDescent="0.2">
      <c r="A2553" s="406" t="s">
        <v>16951</v>
      </c>
      <c r="B2553" s="406" t="s">
        <v>2595</v>
      </c>
      <c r="C2553" s="170" t="s">
        <v>16950</v>
      </c>
      <c r="D2553" s="405" t="s">
        <v>17107</v>
      </c>
      <c r="E2553" s="404">
        <v>1000</v>
      </c>
      <c r="F2553" s="434" t="s">
        <v>17106</v>
      </c>
      <c r="G2553" s="403" t="s">
        <v>17105</v>
      </c>
      <c r="H2553" s="170" t="s">
        <v>3542</v>
      </c>
      <c r="I2553" s="170" t="s">
        <v>6183</v>
      </c>
      <c r="J2553" s="155"/>
      <c r="K2553" s="170"/>
      <c r="L2553" s="170"/>
      <c r="M2553" s="402"/>
      <c r="N2553" s="170">
        <v>1</v>
      </c>
      <c r="O2553" s="170">
        <v>1</v>
      </c>
      <c r="P2553" s="402">
        <v>1000</v>
      </c>
    </row>
    <row r="2554" spans="1:16" ht="56.25" x14ac:dyDescent="0.2">
      <c r="A2554" s="406" t="s">
        <v>16951</v>
      </c>
      <c r="B2554" s="406" t="s">
        <v>2595</v>
      </c>
      <c r="C2554" s="170" t="s">
        <v>16950</v>
      </c>
      <c r="D2554" s="405" t="s">
        <v>17045</v>
      </c>
      <c r="E2554" s="404">
        <v>2260</v>
      </c>
      <c r="F2554" s="434" t="s">
        <v>17104</v>
      </c>
      <c r="G2554" s="403" t="s">
        <v>17103</v>
      </c>
      <c r="H2554" s="170" t="s">
        <v>17102</v>
      </c>
      <c r="I2554" s="170" t="s">
        <v>6183</v>
      </c>
      <c r="J2554" s="155"/>
      <c r="K2554" s="170"/>
      <c r="L2554" s="170"/>
      <c r="M2554" s="402"/>
      <c r="N2554" s="170">
        <v>1</v>
      </c>
      <c r="O2554" s="170">
        <v>1</v>
      </c>
      <c r="P2554" s="402">
        <v>2260</v>
      </c>
    </row>
    <row r="2555" spans="1:16" ht="56.25" x14ac:dyDescent="0.2">
      <c r="A2555" s="406" t="s">
        <v>16951</v>
      </c>
      <c r="B2555" s="406" t="s">
        <v>2595</v>
      </c>
      <c r="C2555" s="170" t="s">
        <v>16950</v>
      </c>
      <c r="D2555" s="405" t="s">
        <v>16972</v>
      </c>
      <c r="E2555" s="404">
        <v>1000</v>
      </c>
      <c r="F2555" s="434" t="s">
        <v>16971</v>
      </c>
      <c r="G2555" s="403" t="s">
        <v>16970</v>
      </c>
      <c r="H2555" s="170"/>
      <c r="I2555" s="170" t="s">
        <v>6218</v>
      </c>
      <c r="J2555" s="155"/>
      <c r="K2555" s="170"/>
      <c r="L2555" s="170"/>
      <c r="M2555" s="402"/>
      <c r="N2555" s="170">
        <v>1</v>
      </c>
      <c r="O2555" s="170">
        <v>1</v>
      </c>
      <c r="P2555" s="402">
        <v>1000</v>
      </c>
    </row>
    <row r="2556" spans="1:16" ht="56.25" x14ac:dyDescent="0.2">
      <c r="A2556" s="406" t="s">
        <v>16951</v>
      </c>
      <c r="B2556" s="406" t="s">
        <v>2595</v>
      </c>
      <c r="C2556" s="170" t="s">
        <v>16950</v>
      </c>
      <c r="D2556" s="405" t="s">
        <v>17054</v>
      </c>
      <c r="E2556" s="404">
        <v>2000</v>
      </c>
      <c r="F2556" s="434" t="s">
        <v>17101</v>
      </c>
      <c r="G2556" s="403" t="s">
        <v>17100</v>
      </c>
      <c r="H2556" s="170" t="s">
        <v>3542</v>
      </c>
      <c r="I2556" s="170" t="s">
        <v>17074</v>
      </c>
      <c r="J2556" s="155"/>
      <c r="K2556" s="170"/>
      <c r="L2556" s="170"/>
      <c r="M2556" s="402"/>
      <c r="N2556" s="170">
        <v>1</v>
      </c>
      <c r="O2556" s="170">
        <v>1</v>
      </c>
      <c r="P2556" s="402">
        <v>2000</v>
      </c>
    </row>
    <row r="2557" spans="1:16" ht="56.25" x14ac:dyDescent="0.2">
      <c r="A2557" s="406" t="s">
        <v>16951</v>
      </c>
      <c r="B2557" s="406" t="s">
        <v>2595</v>
      </c>
      <c r="C2557" s="170" t="s">
        <v>16950</v>
      </c>
      <c r="D2557" s="405" t="s">
        <v>17099</v>
      </c>
      <c r="E2557" s="404">
        <v>1000</v>
      </c>
      <c r="F2557" s="434" t="s">
        <v>17098</v>
      </c>
      <c r="G2557" s="403" t="s">
        <v>17097</v>
      </c>
      <c r="H2557" s="170" t="s">
        <v>3574</v>
      </c>
      <c r="I2557" s="170" t="s">
        <v>6183</v>
      </c>
      <c r="J2557" s="155"/>
      <c r="K2557" s="170"/>
      <c r="L2557" s="170"/>
      <c r="M2557" s="402"/>
      <c r="N2557" s="170">
        <v>1</v>
      </c>
      <c r="O2557" s="170">
        <v>1</v>
      </c>
      <c r="P2557" s="402">
        <v>1000</v>
      </c>
    </row>
    <row r="2558" spans="1:16" ht="56.25" x14ac:dyDescent="0.2">
      <c r="A2558" s="406" t="s">
        <v>16951</v>
      </c>
      <c r="B2558" s="406" t="s">
        <v>2595</v>
      </c>
      <c r="C2558" s="170" t="s">
        <v>16950</v>
      </c>
      <c r="D2558" s="405" t="s">
        <v>17045</v>
      </c>
      <c r="E2558" s="404">
        <v>2260</v>
      </c>
      <c r="F2558" s="434" t="s">
        <v>17096</v>
      </c>
      <c r="G2558" s="403" t="s">
        <v>17095</v>
      </c>
      <c r="H2558" s="170" t="s">
        <v>3549</v>
      </c>
      <c r="I2558" s="170" t="s">
        <v>6874</v>
      </c>
      <c r="J2558" s="155" t="s">
        <v>3549</v>
      </c>
      <c r="K2558" s="170"/>
      <c r="L2558" s="170"/>
      <c r="M2558" s="402"/>
      <c r="N2558" s="170">
        <v>1</v>
      </c>
      <c r="O2558" s="170">
        <v>1</v>
      </c>
      <c r="P2558" s="402">
        <v>2260</v>
      </c>
    </row>
    <row r="2559" spans="1:16" ht="56.25" x14ac:dyDescent="0.2">
      <c r="A2559" s="406" t="s">
        <v>16951</v>
      </c>
      <c r="B2559" s="406" t="s">
        <v>2595</v>
      </c>
      <c r="C2559" s="170" t="s">
        <v>16950</v>
      </c>
      <c r="D2559" s="405" t="s">
        <v>17073</v>
      </c>
      <c r="E2559" s="404">
        <v>1000</v>
      </c>
      <c r="F2559" s="434" t="s">
        <v>17094</v>
      </c>
      <c r="G2559" s="403" t="s">
        <v>17093</v>
      </c>
      <c r="H2559" s="170" t="s">
        <v>3542</v>
      </c>
      <c r="I2559" s="170" t="s">
        <v>6183</v>
      </c>
      <c r="J2559" s="155"/>
      <c r="K2559" s="170"/>
      <c r="L2559" s="170"/>
      <c r="M2559" s="402"/>
      <c r="N2559" s="170">
        <v>1</v>
      </c>
      <c r="O2559" s="170">
        <v>1</v>
      </c>
      <c r="P2559" s="402">
        <v>1000</v>
      </c>
    </row>
    <row r="2560" spans="1:16" ht="56.25" x14ac:dyDescent="0.2">
      <c r="A2560" s="406" t="s">
        <v>16951</v>
      </c>
      <c r="B2560" s="406" t="s">
        <v>2595</v>
      </c>
      <c r="C2560" s="170" t="s">
        <v>16950</v>
      </c>
      <c r="D2560" s="405" t="s">
        <v>17092</v>
      </c>
      <c r="E2560" s="404">
        <v>1500</v>
      </c>
      <c r="F2560" s="434" t="s">
        <v>17091</v>
      </c>
      <c r="G2560" s="403" t="s">
        <v>17090</v>
      </c>
      <c r="H2560" s="170" t="s">
        <v>4270</v>
      </c>
      <c r="I2560" s="170" t="s">
        <v>6183</v>
      </c>
      <c r="J2560" s="155"/>
      <c r="K2560" s="170"/>
      <c r="L2560" s="170"/>
      <c r="M2560" s="402"/>
      <c r="N2560" s="170">
        <v>1</v>
      </c>
      <c r="O2560" s="170">
        <v>1</v>
      </c>
      <c r="P2560" s="402">
        <v>1500</v>
      </c>
    </row>
    <row r="2561" spans="1:16" ht="56.25" x14ac:dyDescent="0.2">
      <c r="A2561" s="406" t="s">
        <v>16951</v>
      </c>
      <c r="B2561" s="406" t="s">
        <v>2595</v>
      </c>
      <c r="C2561" s="170" t="s">
        <v>16950</v>
      </c>
      <c r="D2561" s="405" t="s">
        <v>17018</v>
      </c>
      <c r="E2561" s="404">
        <v>2000</v>
      </c>
      <c r="F2561" s="434" t="s">
        <v>4169</v>
      </c>
      <c r="G2561" s="403" t="s">
        <v>17089</v>
      </c>
      <c r="H2561" s="170" t="s">
        <v>16827</v>
      </c>
      <c r="I2561" s="170" t="s">
        <v>6183</v>
      </c>
      <c r="J2561" s="155"/>
      <c r="K2561" s="170"/>
      <c r="L2561" s="170"/>
      <c r="M2561" s="402"/>
      <c r="N2561" s="170">
        <v>1</v>
      </c>
      <c r="O2561" s="170">
        <v>1</v>
      </c>
      <c r="P2561" s="402">
        <v>2000</v>
      </c>
    </row>
    <row r="2562" spans="1:16" ht="56.25" x14ac:dyDescent="0.2">
      <c r="A2562" s="406" t="s">
        <v>16951</v>
      </c>
      <c r="B2562" s="406" t="s">
        <v>2595</v>
      </c>
      <c r="C2562" s="170" t="s">
        <v>16950</v>
      </c>
      <c r="D2562" s="405" t="s">
        <v>17088</v>
      </c>
      <c r="E2562" s="404">
        <v>2000</v>
      </c>
      <c r="F2562" s="434" t="s">
        <v>17087</v>
      </c>
      <c r="G2562" s="403" t="s">
        <v>17086</v>
      </c>
      <c r="H2562" s="170" t="s">
        <v>17085</v>
      </c>
      <c r="I2562" s="170" t="s">
        <v>7508</v>
      </c>
      <c r="J2562" s="155"/>
      <c r="K2562" s="170"/>
      <c r="L2562" s="170"/>
      <c r="M2562" s="402"/>
      <c r="N2562" s="170">
        <v>1</v>
      </c>
      <c r="O2562" s="170">
        <v>1</v>
      </c>
      <c r="P2562" s="402">
        <v>2000</v>
      </c>
    </row>
    <row r="2563" spans="1:16" ht="56.25" x14ac:dyDescent="0.2">
      <c r="A2563" s="406" t="s">
        <v>16951</v>
      </c>
      <c r="B2563" s="406" t="s">
        <v>2595</v>
      </c>
      <c r="C2563" s="170" t="s">
        <v>16950</v>
      </c>
      <c r="D2563" s="405" t="s">
        <v>16969</v>
      </c>
      <c r="E2563" s="404">
        <v>1000</v>
      </c>
      <c r="F2563" s="434" t="s">
        <v>16968</v>
      </c>
      <c r="G2563" s="403" t="s">
        <v>16967</v>
      </c>
      <c r="H2563" s="170"/>
      <c r="I2563" s="170" t="s">
        <v>6218</v>
      </c>
      <c r="J2563" s="155"/>
      <c r="K2563" s="170"/>
      <c r="L2563" s="170"/>
      <c r="M2563" s="402"/>
      <c r="N2563" s="170">
        <v>1</v>
      </c>
      <c r="O2563" s="170">
        <v>1</v>
      </c>
      <c r="P2563" s="402">
        <v>1000</v>
      </c>
    </row>
    <row r="2564" spans="1:16" ht="56.25" x14ac:dyDescent="0.2">
      <c r="A2564" s="406" t="s">
        <v>16951</v>
      </c>
      <c r="B2564" s="406" t="s">
        <v>2595</v>
      </c>
      <c r="C2564" s="170" t="s">
        <v>16950</v>
      </c>
      <c r="D2564" s="405" t="s">
        <v>17084</v>
      </c>
      <c r="E2564" s="404">
        <v>3500</v>
      </c>
      <c r="F2564" s="434" t="s">
        <v>17083</v>
      </c>
      <c r="G2564" s="403" t="s">
        <v>17082</v>
      </c>
      <c r="H2564" s="170" t="s">
        <v>17081</v>
      </c>
      <c r="I2564" s="170" t="s">
        <v>3931</v>
      </c>
      <c r="J2564" s="155"/>
      <c r="K2564" s="170"/>
      <c r="L2564" s="170"/>
      <c r="M2564" s="402"/>
      <c r="N2564" s="170">
        <v>1</v>
      </c>
      <c r="O2564" s="170">
        <v>1</v>
      </c>
      <c r="P2564" s="402">
        <v>3500</v>
      </c>
    </row>
    <row r="2565" spans="1:16" ht="56.25" x14ac:dyDescent="0.2">
      <c r="A2565" s="406" t="s">
        <v>16951</v>
      </c>
      <c r="B2565" s="406" t="s">
        <v>2595</v>
      </c>
      <c r="C2565" s="170" t="s">
        <v>16950</v>
      </c>
      <c r="D2565" s="405" t="s">
        <v>17064</v>
      </c>
      <c r="E2565" s="404">
        <v>1000</v>
      </c>
      <c r="F2565" s="434" t="s">
        <v>17080</v>
      </c>
      <c r="G2565" s="403" t="s">
        <v>17079</v>
      </c>
      <c r="H2565" s="170" t="s">
        <v>17078</v>
      </c>
      <c r="I2565" s="170" t="s">
        <v>6279</v>
      </c>
      <c r="J2565" s="155"/>
      <c r="K2565" s="170"/>
      <c r="L2565" s="170"/>
      <c r="M2565" s="402"/>
      <c r="N2565" s="170">
        <v>1</v>
      </c>
      <c r="O2565" s="170">
        <v>1</v>
      </c>
      <c r="P2565" s="402">
        <v>1000</v>
      </c>
    </row>
    <row r="2566" spans="1:16" ht="56.25" x14ac:dyDescent="0.2">
      <c r="A2566" s="406" t="s">
        <v>16951</v>
      </c>
      <c r="B2566" s="406" t="s">
        <v>2595</v>
      </c>
      <c r="C2566" s="170" t="s">
        <v>16950</v>
      </c>
      <c r="D2566" s="405" t="s">
        <v>17045</v>
      </c>
      <c r="E2566" s="404">
        <v>2260</v>
      </c>
      <c r="F2566" s="434" t="s">
        <v>4103</v>
      </c>
      <c r="G2566" s="403" t="s">
        <v>17077</v>
      </c>
      <c r="H2566" s="170" t="s">
        <v>17038</v>
      </c>
      <c r="I2566" s="170" t="s">
        <v>6279</v>
      </c>
      <c r="J2566" s="155"/>
      <c r="K2566" s="170"/>
      <c r="L2566" s="170"/>
      <c r="M2566" s="402"/>
      <c r="N2566" s="170">
        <v>1</v>
      </c>
      <c r="O2566" s="170">
        <v>1</v>
      </c>
      <c r="P2566" s="402">
        <v>2260</v>
      </c>
    </row>
    <row r="2567" spans="1:16" ht="56.25" x14ac:dyDescent="0.2">
      <c r="A2567" s="406" t="s">
        <v>16951</v>
      </c>
      <c r="B2567" s="406" t="s">
        <v>2595</v>
      </c>
      <c r="C2567" s="170" t="s">
        <v>16950</v>
      </c>
      <c r="D2567" s="405" t="s">
        <v>16966</v>
      </c>
      <c r="E2567" s="404">
        <v>1000</v>
      </c>
      <c r="F2567" s="434" t="s">
        <v>16965</v>
      </c>
      <c r="G2567" s="403" t="s">
        <v>16964</v>
      </c>
      <c r="H2567" s="170"/>
      <c r="I2567" s="170" t="s">
        <v>6218</v>
      </c>
      <c r="J2567" s="155"/>
      <c r="K2567" s="170"/>
      <c r="L2567" s="170"/>
      <c r="M2567" s="402"/>
      <c r="N2567" s="170">
        <v>1</v>
      </c>
      <c r="O2567" s="170">
        <v>1</v>
      </c>
      <c r="P2567" s="402">
        <v>1000</v>
      </c>
    </row>
    <row r="2568" spans="1:16" ht="56.25" x14ac:dyDescent="0.2">
      <c r="A2568" s="406" t="s">
        <v>16951</v>
      </c>
      <c r="B2568" s="406" t="s">
        <v>2595</v>
      </c>
      <c r="C2568" s="170" t="s">
        <v>16950</v>
      </c>
      <c r="D2568" s="405" t="s">
        <v>17018</v>
      </c>
      <c r="E2568" s="404">
        <v>2000</v>
      </c>
      <c r="F2568" s="434" t="s">
        <v>17076</v>
      </c>
      <c r="G2568" s="403" t="s">
        <v>17075</v>
      </c>
      <c r="H2568" s="170" t="s">
        <v>3595</v>
      </c>
      <c r="I2568" s="170" t="s">
        <v>17074</v>
      </c>
      <c r="J2568" s="155"/>
      <c r="K2568" s="170"/>
      <c r="L2568" s="170"/>
      <c r="M2568" s="402"/>
      <c r="N2568" s="170">
        <v>1</v>
      </c>
      <c r="O2568" s="170">
        <v>1</v>
      </c>
      <c r="P2568" s="402">
        <v>2000</v>
      </c>
    </row>
    <row r="2569" spans="1:16" ht="56.25" x14ac:dyDescent="0.2">
      <c r="A2569" s="406" t="s">
        <v>16951</v>
      </c>
      <c r="B2569" s="406" t="s">
        <v>2595</v>
      </c>
      <c r="C2569" s="170" t="s">
        <v>16950</v>
      </c>
      <c r="D2569" s="405" t="s">
        <v>17073</v>
      </c>
      <c r="E2569" s="404">
        <v>1000</v>
      </c>
      <c r="F2569" s="434" t="s">
        <v>17072</v>
      </c>
      <c r="G2569" s="403" t="s">
        <v>17071</v>
      </c>
      <c r="H2569" s="170" t="s">
        <v>3542</v>
      </c>
      <c r="I2569" s="170" t="s">
        <v>3529</v>
      </c>
      <c r="J2569" s="155" t="s">
        <v>4810</v>
      </c>
      <c r="K2569" s="170"/>
      <c r="L2569" s="170"/>
      <c r="M2569" s="402"/>
      <c r="N2569" s="170">
        <v>1</v>
      </c>
      <c r="O2569" s="170">
        <v>1</v>
      </c>
      <c r="P2569" s="402">
        <v>1000</v>
      </c>
    </row>
    <row r="2570" spans="1:16" ht="56.25" x14ac:dyDescent="0.2">
      <c r="A2570" s="406" t="s">
        <v>16951</v>
      </c>
      <c r="B2570" s="406" t="s">
        <v>2595</v>
      </c>
      <c r="C2570" s="170" t="s">
        <v>16950</v>
      </c>
      <c r="D2570" s="405" t="s">
        <v>17070</v>
      </c>
      <c r="E2570" s="404">
        <v>3000</v>
      </c>
      <c r="F2570" s="434" t="s">
        <v>17069</v>
      </c>
      <c r="G2570" s="403" t="s">
        <v>17068</v>
      </c>
      <c r="H2570" s="170" t="s">
        <v>3591</v>
      </c>
      <c r="I2570" s="170" t="s">
        <v>6874</v>
      </c>
      <c r="J2570" s="155" t="s">
        <v>3591</v>
      </c>
      <c r="K2570" s="170"/>
      <c r="L2570" s="170"/>
      <c r="M2570" s="402"/>
      <c r="N2570" s="170">
        <v>1</v>
      </c>
      <c r="O2570" s="170">
        <v>1</v>
      </c>
      <c r="P2570" s="402">
        <v>3000</v>
      </c>
    </row>
    <row r="2571" spans="1:16" ht="56.25" x14ac:dyDescent="0.2">
      <c r="A2571" s="406" t="s">
        <v>16951</v>
      </c>
      <c r="B2571" s="406" t="s">
        <v>2595</v>
      </c>
      <c r="C2571" s="170" t="s">
        <v>16950</v>
      </c>
      <c r="D2571" s="405" t="s">
        <v>17045</v>
      </c>
      <c r="E2571" s="404">
        <v>2260</v>
      </c>
      <c r="F2571" s="434" t="s">
        <v>17067</v>
      </c>
      <c r="G2571" s="403" t="s">
        <v>17066</v>
      </c>
      <c r="H2571" s="170" t="s">
        <v>6514</v>
      </c>
      <c r="I2571" s="170" t="s">
        <v>7508</v>
      </c>
      <c r="J2571" s="155"/>
      <c r="K2571" s="170"/>
      <c r="L2571" s="170"/>
      <c r="M2571" s="402"/>
      <c r="N2571" s="170">
        <v>1</v>
      </c>
      <c r="O2571" s="170">
        <v>1</v>
      </c>
      <c r="P2571" s="402">
        <v>2260</v>
      </c>
    </row>
    <row r="2572" spans="1:16" ht="56.25" x14ac:dyDescent="0.2">
      <c r="A2572" s="406" t="s">
        <v>16951</v>
      </c>
      <c r="B2572" s="406" t="s">
        <v>2595</v>
      </c>
      <c r="C2572" s="170" t="s">
        <v>16950</v>
      </c>
      <c r="D2572" s="405" t="s">
        <v>17045</v>
      </c>
      <c r="E2572" s="404">
        <v>2260</v>
      </c>
      <c r="F2572" s="434" t="s">
        <v>3936</v>
      </c>
      <c r="G2572" s="403" t="s">
        <v>17065</v>
      </c>
      <c r="H2572" s="170" t="s">
        <v>7865</v>
      </c>
      <c r="I2572" s="170" t="s">
        <v>3529</v>
      </c>
      <c r="J2572" s="155" t="s">
        <v>6299</v>
      </c>
      <c r="K2572" s="170"/>
      <c r="L2572" s="170"/>
      <c r="M2572" s="402"/>
      <c r="N2572" s="170">
        <v>1</v>
      </c>
      <c r="O2572" s="170">
        <v>1</v>
      </c>
      <c r="P2572" s="402">
        <v>2260</v>
      </c>
    </row>
    <row r="2573" spans="1:16" ht="56.25" x14ac:dyDescent="0.2">
      <c r="A2573" s="406" t="s">
        <v>16951</v>
      </c>
      <c r="B2573" s="406" t="s">
        <v>2595</v>
      </c>
      <c r="C2573" s="170" t="s">
        <v>16950</v>
      </c>
      <c r="D2573" s="405" t="s">
        <v>17064</v>
      </c>
      <c r="E2573" s="404">
        <v>1000</v>
      </c>
      <c r="F2573" s="434" t="s">
        <v>17063</v>
      </c>
      <c r="G2573" s="403" t="s">
        <v>17062</v>
      </c>
      <c r="H2573" s="170" t="s">
        <v>3595</v>
      </c>
      <c r="I2573" s="170" t="s">
        <v>6183</v>
      </c>
      <c r="J2573" s="155"/>
      <c r="K2573" s="170"/>
      <c r="L2573" s="170"/>
      <c r="M2573" s="402"/>
      <c r="N2573" s="170">
        <v>1</v>
      </c>
      <c r="O2573" s="170">
        <v>1</v>
      </c>
      <c r="P2573" s="402">
        <v>1000</v>
      </c>
    </row>
    <row r="2574" spans="1:16" ht="56.25" x14ac:dyDescent="0.2">
      <c r="A2574" s="406" t="s">
        <v>16951</v>
      </c>
      <c r="B2574" s="406" t="s">
        <v>2595</v>
      </c>
      <c r="C2574" s="170" t="s">
        <v>16950</v>
      </c>
      <c r="D2574" s="405" t="s">
        <v>17045</v>
      </c>
      <c r="E2574" s="404">
        <v>2260</v>
      </c>
      <c r="F2574" s="434" t="s">
        <v>17061</v>
      </c>
      <c r="G2574" s="403" t="s">
        <v>17060</v>
      </c>
      <c r="H2574" s="170" t="s">
        <v>3574</v>
      </c>
      <c r="I2574" s="170" t="s">
        <v>6183</v>
      </c>
      <c r="J2574" s="155"/>
      <c r="K2574" s="170"/>
      <c r="L2574" s="170"/>
      <c r="M2574" s="402"/>
      <c r="N2574" s="170">
        <v>1</v>
      </c>
      <c r="O2574" s="170">
        <v>1</v>
      </c>
      <c r="P2574" s="402">
        <v>2260</v>
      </c>
    </row>
    <row r="2575" spans="1:16" ht="56.25" x14ac:dyDescent="0.2">
      <c r="A2575" s="406" t="s">
        <v>16951</v>
      </c>
      <c r="B2575" s="406" t="s">
        <v>2595</v>
      </c>
      <c r="C2575" s="170" t="s">
        <v>16950</v>
      </c>
      <c r="D2575" s="405" t="s">
        <v>17059</v>
      </c>
      <c r="E2575" s="404">
        <v>2500</v>
      </c>
      <c r="F2575" s="434" t="s">
        <v>17058</v>
      </c>
      <c r="G2575" s="403" t="s">
        <v>17057</v>
      </c>
      <c r="H2575" s="170" t="s">
        <v>3542</v>
      </c>
      <c r="I2575" s="170" t="s">
        <v>6183</v>
      </c>
      <c r="J2575" s="155"/>
      <c r="K2575" s="170"/>
      <c r="L2575" s="170"/>
      <c r="M2575" s="402"/>
      <c r="N2575" s="170">
        <v>1</v>
      </c>
      <c r="O2575" s="170">
        <v>1</v>
      </c>
      <c r="P2575" s="402">
        <v>2500</v>
      </c>
    </row>
    <row r="2576" spans="1:16" ht="56.25" x14ac:dyDescent="0.2">
      <c r="A2576" s="406" t="s">
        <v>16951</v>
      </c>
      <c r="B2576" s="406" t="s">
        <v>2595</v>
      </c>
      <c r="C2576" s="170" t="s">
        <v>16950</v>
      </c>
      <c r="D2576" s="405" t="s">
        <v>17018</v>
      </c>
      <c r="E2576" s="404">
        <v>2000</v>
      </c>
      <c r="F2576" s="434" t="s">
        <v>17056</v>
      </c>
      <c r="G2576" s="403" t="s">
        <v>17055</v>
      </c>
      <c r="H2576" s="170" t="s">
        <v>6279</v>
      </c>
      <c r="I2576" s="170" t="s">
        <v>4526</v>
      </c>
      <c r="J2576" s="155" t="s">
        <v>6279</v>
      </c>
      <c r="K2576" s="170"/>
      <c r="L2576" s="170"/>
      <c r="M2576" s="402"/>
      <c r="N2576" s="170">
        <v>1</v>
      </c>
      <c r="O2576" s="170">
        <v>1</v>
      </c>
      <c r="P2576" s="402">
        <v>2000</v>
      </c>
    </row>
    <row r="2577" spans="1:16" ht="56.25" x14ac:dyDescent="0.2">
      <c r="A2577" s="406" t="s">
        <v>16951</v>
      </c>
      <c r="B2577" s="406" t="s">
        <v>2595</v>
      </c>
      <c r="C2577" s="170" t="s">
        <v>16950</v>
      </c>
      <c r="D2577" s="405" t="s">
        <v>17054</v>
      </c>
      <c r="E2577" s="404">
        <v>2000</v>
      </c>
      <c r="F2577" s="434" t="s">
        <v>17053</v>
      </c>
      <c r="G2577" s="403" t="s">
        <v>17052</v>
      </c>
      <c r="H2577" s="170" t="s">
        <v>17051</v>
      </c>
      <c r="I2577" s="170" t="s">
        <v>17012</v>
      </c>
      <c r="J2577" s="155"/>
      <c r="K2577" s="170"/>
      <c r="L2577" s="170"/>
      <c r="M2577" s="402"/>
      <c r="N2577" s="170">
        <v>1</v>
      </c>
      <c r="O2577" s="170">
        <v>1</v>
      </c>
      <c r="P2577" s="402">
        <v>2000</v>
      </c>
    </row>
    <row r="2578" spans="1:16" ht="56.25" x14ac:dyDescent="0.2">
      <c r="A2578" s="406" t="s">
        <v>16951</v>
      </c>
      <c r="B2578" s="406" t="s">
        <v>2595</v>
      </c>
      <c r="C2578" s="170" t="s">
        <v>16950</v>
      </c>
      <c r="D2578" s="405" t="s">
        <v>17045</v>
      </c>
      <c r="E2578" s="404">
        <v>2260</v>
      </c>
      <c r="F2578" s="434" t="s">
        <v>3840</v>
      </c>
      <c r="G2578" s="403" t="s">
        <v>17050</v>
      </c>
      <c r="H2578" s="170" t="s">
        <v>17049</v>
      </c>
      <c r="I2578" s="170" t="s">
        <v>17048</v>
      </c>
      <c r="J2578" s="155"/>
      <c r="K2578" s="170"/>
      <c r="L2578" s="170"/>
      <c r="M2578" s="402"/>
      <c r="N2578" s="170">
        <v>1</v>
      </c>
      <c r="O2578" s="170">
        <v>1</v>
      </c>
      <c r="P2578" s="402">
        <v>2260</v>
      </c>
    </row>
    <row r="2579" spans="1:16" ht="56.25" x14ac:dyDescent="0.2">
      <c r="A2579" s="406" t="s">
        <v>16951</v>
      </c>
      <c r="B2579" s="406" t="s">
        <v>2595</v>
      </c>
      <c r="C2579" s="170" t="s">
        <v>16950</v>
      </c>
      <c r="D2579" s="405" t="s">
        <v>17024</v>
      </c>
      <c r="E2579" s="404">
        <v>3500</v>
      </c>
      <c r="F2579" s="434" t="s">
        <v>17047</v>
      </c>
      <c r="G2579" s="403" t="s">
        <v>17046</v>
      </c>
      <c r="H2579" s="170" t="s">
        <v>3542</v>
      </c>
      <c r="I2579" s="170" t="s">
        <v>3529</v>
      </c>
      <c r="J2579" s="155" t="s">
        <v>4810</v>
      </c>
      <c r="K2579" s="170"/>
      <c r="L2579" s="170"/>
      <c r="M2579" s="402"/>
      <c r="N2579" s="170">
        <v>1</v>
      </c>
      <c r="O2579" s="170">
        <v>1</v>
      </c>
      <c r="P2579" s="402">
        <v>3500</v>
      </c>
    </row>
    <row r="2580" spans="1:16" ht="56.25" x14ac:dyDescent="0.2">
      <c r="A2580" s="406" t="s">
        <v>16951</v>
      </c>
      <c r="B2580" s="406" t="s">
        <v>2595</v>
      </c>
      <c r="C2580" s="170" t="s">
        <v>16950</v>
      </c>
      <c r="D2580" s="405" t="s">
        <v>16963</v>
      </c>
      <c r="E2580" s="404">
        <v>1000</v>
      </c>
      <c r="F2580" s="434" t="s">
        <v>16962</v>
      </c>
      <c r="G2580" s="403" t="s">
        <v>16961</v>
      </c>
      <c r="H2580" s="170"/>
      <c r="I2580" s="170" t="s">
        <v>6218</v>
      </c>
      <c r="J2580" s="155"/>
      <c r="K2580" s="170"/>
      <c r="L2580" s="170"/>
      <c r="M2580" s="402"/>
      <c r="N2580" s="170">
        <v>1</v>
      </c>
      <c r="O2580" s="170">
        <v>1</v>
      </c>
      <c r="P2580" s="402">
        <v>1000</v>
      </c>
    </row>
    <row r="2581" spans="1:16" ht="56.25" x14ac:dyDescent="0.2">
      <c r="A2581" s="406" t="s">
        <v>16951</v>
      </c>
      <c r="B2581" s="406" t="s">
        <v>2595</v>
      </c>
      <c r="C2581" s="170" t="s">
        <v>16950</v>
      </c>
      <c r="D2581" s="405" t="s">
        <v>16960</v>
      </c>
      <c r="E2581" s="404">
        <v>1000</v>
      </c>
      <c r="F2581" s="434" t="s">
        <v>16959</v>
      </c>
      <c r="G2581" s="403" t="s">
        <v>16958</v>
      </c>
      <c r="H2581" s="170"/>
      <c r="I2581" s="170" t="s">
        <v>6218</v>
      </c>
      <c r="J2581" s="155"/>
      <c r="K2581" s="170"/>
      <c r="L2581" s="170"/>
      <c r="M2581" s="402"/>
      <c r="N2581" s="170">
        <v>1</v>
      </c>
      <c r="O2581" s="170">
        <v>1</v>
      </c>
      <c r="P2581" s="402">
        <v>1000</v>
      </c>
    </row>
    <row r="2582" spans="1:16" ht="56.25" x14ac:dyDescent="0.2">
      <c r="A2582" s="406" t="s">
        <v>16951</v>
      </c>
      <c r="B2582" s="406" t="s">
        <v>2595</v>
      </c>
      <c r="C2582" s="170" t="s">
        <v>16950</v>
      </c>
      <c r="D2582" s="405" t="s">
        <v>17045</v>
      </c>
      <c r="E2582" s="404">
        <v>2260</v>
      </c>
      <c r="F2582" s="434" t="s">
        <v>17044</v>
      </c>
      <c r="G2582" s="403" t="s">
        <v>17043</v>
      </c>
      <c r="H2582" s="170" t="s">
        <v>17042</v>
      </c>
      <c r="I2582" s="170" t="s">
        <v>3931</v>
      </c>
      <c r="J2582" s="155"/>
      <c r="K2582" s="170"/>
      <c r="L2582" s="170"/>
      <c r="M2582" s="402"/>
      <c r="N2582" s="170">
        <v>1</v>
      </c>
      <c r="O2582" s="170">
        <v>1</v>
      </c>
      <c r="P2582" s="402">
        <v>2260</v>
      </c>
    </row>
    <row r="2583" spans="1:16" ht="56.25" x14ac:dyDescent="0.2">
      <c r="A2583" s="406" t="s">
        <v>16951</v>
      </c>
      <c r="B2583" s="406" t="s">
        <v>2595</v>
      </c>
      <c r="C2583" s="170" t="s">
        <v>16950</v>
      </c>
      <c r="D2583" s="405" t="s">
        <v>17041</v>
      </c>
      <c r="E2583" s="404">
        <v>1000</v>
      </c>
      <c r="F2583" s="434" t="s">
        <v>17040</v>
      </c>
      <c r="G2583" s="403" t="s">
        <v>17039</v>
      </c>
      <c r="H2583" s="170" t="s">
        <v>17038</v>
      </c>
      <c r="I2583" s="170" t="s">
        <v>17037</v>
      </c>
      <c r="J2583" s="155"/>
      <c r="K2583" s="170"/>
      <c r="L2583" s="170"/>
      <c r="M2583" s="402"/>
      <c r="N2583" s="170">
        <v>1</v>
      </c>
      <c r="O2583" s="170">
        <v>1</v>
      </c>
      <c r="P2583" s="402">
        <v>1000</v>
      </c>
    </row>
    <row r="2584" spans="1:16" ht="56.25" x14ac:dyDescent="0.2">
      <c r="A2584" s="406" t="s">
        <v>16951</v>
      </c>
      <c r="B2584" s="406" t="s">
        <v>2595</v>
      </c>
      <c r="C2584" s="170" t="s">
        <v>16950</v>
      </c>
      <c r="D2584" s="405" t="s">
        <v>17036</v>
      </c>
      <c r="E2584" s="404">
        <v>2000</v>
      </c>
      <c r="F2584" s="434" t="s">
        <v>17035</v>
      </c>
      <c r="G2584" s="403" t="s">
        <v>17034</v>
      </c>
      <c r="H2584" s="170" t="s">
        <v>17033</v>
      </c>
      <c r="I2584" s="170" t="s">
        <v>3931</v>
      </c>
      <c r="J2584" s="155"/>
      <c r="K2584" s="170"/>
      <c r="L2584" s="170"/>
      <c r="M2584" s="402"/>
      <c r="N2584" s="170">
        <v>1</v>
      </c>
      <c r="O2584" s="170">
        <v>1</v>
      </c>
      <c r="P2584" s="402">
        <v>2000</v>
      </c>
    </row>
    <row r="2585" spans="1:16" ht="56.25" x14ac:dyDescent="0.2">
      <c r="A2585" s="406" t="s">
        <v>16951</v>
      </c>
      <c r="B2585" s="406" t="s">
        <v>2595</v>
      </c>
      <c r="C2585" s="170" t="s">
        <v>16950</v>
      </c>
      <c r="D2585" s="405" t="s">
        <v>17032</v>
      </c>
      <c r="E2585" s="404">
        <v>1000</v>
      </c>
      <c r="F2585" s="434" t="s">
        <v>17031</v>
      </c>
      <c r="G2585" s="403" t="s">
        <v>17030</v>
      </c>
      <c r="H2585" s="170" t="s">
        <v>4014</v>
      </c>
      <c r="I2585" s="170" t="s">
        <v>6279</v>
      </c>
      <c r="J2585" s="155"/>
      <c r="K2585" s="170"/>
      <c r="L2585" s="170"/>
      <c r="M2585" s="402"/>
      <c r="N2585" s="170">
        <v>1</v>
      </c>
      <c r="O2585" s="170">
        <v>1</v>
      </c>
      <c r="P2585" s="402">
        <v>1000</v>
      </c>
    </row>
    <row r="2586" spans="1:16" ht="56.25" x14ac:dyDescent="0.2">
      <c r="A2586" s="406" t="s">
        <v>16951</v>
      </c>
      <c r="B2586" s="406" t="s">
        <v>2595</v>
      </c>
      <c r="C2586" s="170" t="s">
        <v>16950</v>
      </c>
      <c r="D2586" s="405" t="s">
        <v>17029</v>
      </c>
      <c r="E2586" s="404">
        <v>5740</v>
      </c>
      <c r="F2586" s="434" t="s">
        <v>17028</v>
      </c>
      <c r="G2586" s="403" t="s">
        <v>17027</v>
      </c>
      <c r="H2586" s="170" t="s">
        <v>17026</v>
      </c>
      <c r="I2586" s="170" t="s">
        <v>17025</v>
      </c>
      <c r="J2586" s="155"/>
      <c r="K2586" s="170"/>
      <c r="L2586" s="170"/>
      <c r="M2586" s="402"/>
      <c r="N2586" s="170">
        <v>1</v>
      </c>
      <c r="O2586" s="170">
        <v>1</v>
      </c>
      <c r="P2586" s="402">
        <v>5740</v>
      </c>
    </row>
    <row r="2587" spans="1:16" ht="56.25" x14ac:dyDescent="0.2">
      <c r="A2587" s="406" t="s">
        <v>16951</v>
      </c>
      <c r="B2587" s="406" t="s">
        <v>2595</v>
      </c>
      <c r="C2587" s="170" t="s">
        <v>16950</v>
      </c>
      <c r="D2587" s="405" t="s">
        <v>17024</v>
      </c>
      <c r="E2587" s="404">
        <v>3500</v>
      </c>
      <c r="F2587" s="434" t="s">
        <v>17023</v>
      </c>
      <c r="G2587" s="403" t="s">
        <v>17022</v>
      </c>
      <c r="H2587" s="170" t="s">
        <v>3542</v>
      </c>
      <c r="I2587" s="170" t="s">
        <v>6874</v>
      </c>
      <c r="J2587" s="155" t="s">
        <v>6315</v>
      </c>
      <c r="K2587" s="170"/>
      <c r="L2587" s="170"/>
      <c r="M2587" s="402"/>
      <c r="N2587" s="170">
        <v>1</v>
      </c>
      <c r="O2587" s="170">
        <v>1</v>
      </c>
      <c r="P2587" s="402">
        <v>3500</v>
      </c>
    </row>
    <row r="2588" spans="1:16" ht="56.25" x14ac:dyDescent="0.2">
      <c r="A2588" s="406" t="s">
        <v>16951</v>
      </c>
      <c r="B2588" s="406" t="s">
        <v>2595</v>
      </c>
      <c r="C2588" s="170" t="s">
        <v>16950</v>
      </c>
      <c r="D2588" s="405" t="s">
        <v>16957</v>
      </c>
      <c r="E2588" s="404">
        <v>1000</v>
      </c>
      <c r="F2588" s="434" t="s">
        <v>16956</v>
      </c>
      <c r="G2588" s="403" t="s">
        <v>16955</v>
      </c>
      <c r="H2588" s="170"/>
      <c r="I2588" s="170" t="s">
        <v>6218</v>
      </c>
      <c r="J2588" s="155"/>
      <c r="K2588" s="170"/>
      <c r="L2588" s="170"/>
      <c r="M2588" s="402"/>
      <c r="N2588" s="170">
        <v>1</v>
      </c>
      <c r="O2588" s="170">
        <v>1</v>
      </c>
      <c r="P2588" s="402">
        <v>1000</v>
      </c>
    </row>
    <row r="2589" spans="1:16" ht="56.25" x14ac:dyDescent="0.2">
      <c r="A2589" s="406" t="s">
        <v>16951</v>
      </c>
      <c r="B2589" s="406" t="s">
        <v>2595</v>
      </c>
      <c r="C2589" s="170" t="s">
        <v>16950</v>
      </c>
      <c r="D2589" s="405" t="s">
        <v>17021</v>
      </c>
      <c r="E2589" s="404">
        <v>2000</v>
      </c>
      <c r="F2589" s="434" t="s">
        <v>17020</v>
      </c>
      <c r="G2589" s="403" t="s">
        <v>17019</v>
      </c>
      <c r="H2589" s="170" t="s">
        <v>4014</v>
      </c>
      <c r="I2589" s="170" t="s">
        <v>7508</v>
      </c>
      <c r="J2589" s="155" t="s">
        <v>6144</v>
      </c>
      <c r="K2589" s="170"/>
      <c r="L2589" s="170"/>
      <c r="M2589" s="402"/>
      <c r="N2589" s="170">
        <v>1</v>
      </c>
      <c r="O2589" s="170">
        <v>1</v>
      </c>
      <c r="P2589" s="402">
        <v>2000</v>
      </c>
    </row>
    <row r="2590" spans="1:16" ht="56.25" x14ac:dyDescent="0.2">
      <c r="A2590" s="406" t="s">
        <v>16951</v>
      </c>
      <c r="B2590" s="406" t="s">
        <v>2595</v>
      </c>
      <c r="C2590" s="170" t="s">
        <v>16950</v>
      </c>
      <c r="D2590" s="405" t="s">
        <v>17018</v>
      </c>
      <c r="E2590" s="404">
        <v>2000</v>
      </c>
      <c r="F2590" s="434" t="s">
        <v>17017</v>
      </c>
      <c r="G2590" s="403" t="s">
        <v>17016</v>
      </c>
      <c r="H2590" s="170" t="s">
        <v>17015</v>
      </c>
      <c r="I2590" s="170" t="s">
        <v>3529</v>
      </c>
      <c r="J2590" s="155" t="s">
        <v>16305</v>
      </c>
      <c r="K2590" s="170"/>
      <c r="L2590" s="170"/>
      <c r="M2590" s="402"/>
      <c r="N2590" s="170">
        <v>1</v>
      </c>
      <c r="O2590" s="170">
        <v>1</v>
      </c>
      <c r="P2590" s="402">
        <v>2000</v>
      </c>
    </row>
    <row r="2591" spans="1:16" ht="56.25" x14ac:dyDescent="0.2">
      <c r="A2591" s="406" t="s">
        <v>16951</v>
      </c>
      <c r="B2591" s="406" t="s">
        <v>2595</v>
      </c>
      <c r="C2591" s="170" t="s">
        <v>16950</v>
      </c>
      <c r="D2591" s="405" t="s">
        <v>17006</v>
      </c>
      <c r="E2591" s="404">
        <v>6000</v>
      </c>
      <c r="F2591" s="434" t="s">
        <v>16953</v>
      </c>
      <c r="G2591" s="403" t="s">
        <v>16952</v>
      </c>
      <c r="H2591" s="170" t="s">
        <v>4270</v>
      </c>
      <c r="I2591" s="170" t="s">
        <v>3529</v>
      </c>
      <c r="J2591" s="155" t="s">
        <v>6353</v>
      </c>
      <c r="K2591" s="170"/>
      <c r="L2591" s="170"/>
      <c r="M2591" s="402"/>
      <c r="N2591" s="170">
        <v>1</v>
      </c>
      <c r="O2591" s="170">
        <v>1</v>
      </c>
      <c r="P2591" s="402">
        <v>6000</v>
      </c>
    </row>
    <row r="2592" spans="1:16" ht="56.25" x14ac:dyDescent="0.2">
      <c r="A2592" s="406" t="s">
        <v>16951</v>
      </c>
      <c r="B2592" s="406" t="s">
        <v>2595</v>
      </c>
      <c r="C2592" s="170" t="s">
        <v>16950</v>
      </c>
      <c r="D2592" s="405" t="s">
        <v>17009</v>
      </c>
      <c r="E2592" s="404">
        <v>2000</v>
      </c>
      <c r="F2592" s="434">
        <v>75854046</v>
      </c>
      <c r="G2592" s="403" t="s">
        <v>17014</v>
      </c>
      <c r="H2592" s="170" t="s">
        <v>17013</v>
      </c>
      <c r="I2592" s="170" t="s">
        <v>17012</v>
      </c>
      <c r="J2592" s="155"/>
      <c r="K2592" s="170"/>
      <c r="L2592" s="170"/>
      <c r="M2592" s="402"/>
      <c r="N2592" s="170">
        <v>1</v>
      </c>
      <c r="O2592" s="170">
        <v>1</v>
      </c>
      <c r="P2592" s="402">
        <v>400</v>
      </c>
    </row>
    <row r="2593" spans="1:16" ht="56.25" x14ac:dyDescent="0.2">
      <c r="A2593" s="406" t="s">
        <v>16951</v>
      </c>
      <c r="B2593" s="406" t="s">
        <v>2595</v>
      </c>
      <c r="C2593" s="170" t="s">
        <v>16950</v>
      </c>
      <c r="D2593" s="405" t="s">
        <v>17009</v>
      </c>
      <c r="E2593" s="404">
        <v>2000</v>
      </c>
      <c r="F2593" s="434">
        <v>74823272</v>
      </c>
      <c r="G2593" s="403" t="s">
        <v>17011</v>
      </c>
      <c r="H2593" s="170" t="s">
        <v>6514</v>
      </c>
      <c r="I2593" s="170" t="s">
        <v>6183</v>
      </c>
      <c r="J2593" s="155"/>
      <c r="K2593" s="170"/>
      <c r="L2593" s="170"/>
      <c r="M2593" s="402"/>
      <c r="N2593" s="170">
        <v>1</v>
      </c>
      <c r="O2593" s="170">
        <v>1</v>
      </c>
      <c r="P2593" s="402">
        <v>400</v>
      </c>
    </row>
    <row r="2594" spans="1:16" ht="56.25" x14ac:dyDescent="0.2">
      <c r="A2594" s="406" t="s">
        <v>16951</v>
      </c>
      <c r="B2594" s="406" t="s">
        <v>2595</v>
      </c>
      <c r="C2594" s="170" t="s">
        <v>16950</v>
      </c>
      <c r="D2594" s="405" t="s">
        <v>17009</v>
      </c>
      <c r="E2594" s="404">
        <v>2000</v>
      </c>
      <c r="F2594" s="434">
        <v>43564109</v>
      </c>
      <c r="G2594" s="403" t="s">
        <v>17010</v>
      </c>
      <c r="H2594" s="170" t="s">
        <v>3538</v>
      </c>
      <c r="I2594" s="170" t="s">
        <v>7508</v>
      </c>
      <c r="J2594" s="155"/>
      <c r="K2594" s="170"/>
      <c r="L2594" s="170"/>
      <c r="M2594" s="402"/>
      <c r="N2594" s="170">
        <v>1</v>
      </c>
      <c r="O2594" s="170">
        <v>1</v>
      </c>
      <c r="P2594" s="402">
        <v>400</v>
      </c>
    </row>
    <row r="2595" spans="1:16" ht="56.25" x14ac:dyDescent="0.2">
      <c r="A2595" s="406" t="s">
        <v>16951</v>
      </c>
      <c r="B2595" s="406" t="s">
        <v>2595</v>
      </c>
      <c r="C2595" s="170" t="s">
        <v>16950</v>
      </c>
      <c r="D2595" s="405" t="s">
        <v>17009</v>
      </c>
      <c r="E2595" s="404">
        <v>2000</v>
      </c>
      <c r="F2595" s="434">
        <v>41703056</v>
      </c>
      <c r="G2595" s="403" t="s">
        <v>17008</v>
      </c>
      <c r="H2595" s="170"/>
      <c r="I2595" s="170" t="s">
        <v>17007</v>
      </c>
      <c r="J2595" s="155"/>
      <c r="K2595" s="170"/>
      <c r="L2595" s="170"/>
      <c r="M2595" s="402"/>
      <c r="N2595" s="170">
        <v>1</v>
      </c>
      <c r="O2595" s="170">
        <v>1</v>
      </c>
      <c r="P2595" s="402">
        <v>400</v>
      </c>
    </row>
    <row r="2596" spans="1:16" ht="56.25" x14ac:dyDescent="0.2">
      <c r="A2596" s="406" t="s">
        <v>16951</v>
      </c>
      <c r="B2596" s="406" t="s">
        <v>2595</v>
      </c>
      <c r="C2596" s="170" t="s">
        <v>16950</v>
      </c>
      <c r="D2596" s="405" t="s">
        <v>17002</v>
      </c>
      <c r="E2596" s="404">
        <v>3760</v>
      </c>
      <c r="F2596" s="434" t="s">
        <v>17001</v>
      </c>
      <c r="G2596" s="403" t="s">
        <v>17000</v>
      </c>
      <c r="H2596" s="170"/>
      <c r="I2596" s="170" t="s">
        <v>6218</v>
      </c>
      <c r="J2596" s="155"/>
      <c r="K2596" s="170"/>
      <c r="L2596" s="170"/>
      <c r="M2596" s="402"/>
      <c r="N2596" s="170">
        <v>1</v>
      </c>
      <c r="O2596" s="170">
        <v>1</v>
      </c>
      <c r="P2596" s="402">
        <v>3760</v>
      </c>
    </row>
    <row r="2597" spans="1:16" ht="56.25" x14ac:dyDescent="0.2">
      <c r="A2597" s="406" t="s">
        <v>16951</v>
      </c>
      <c r="B2597" s="406" t="s">
        <v>2595</v>
      </c>
      <c r="C2597" s="170" t="s">
        <v>16950</v>
      </c>
      <c r="D2597" s="405" t="s">
        <v>16999</v>
      </c>
      <c r="E2597" s="404">
        <v>1000</v>
      </c>
      <c r="F2597" s="434" t="s">
        <v>16998</v>
      </c>
      <c r="G2597" s="403" t="s">
        <v>16997</v>
      </c>
      <c r="H2597" s="170"/>
      <c r="I2597" s="170" t="s">
        <v>6218</v>
      </c>
      <c r="J2597" s="155"/>
      <c r="K2597" s="170"/>
      <c r="L2597" s="170"/>
      <c r="M2597" s="402"/>
      <c r="N2597" s="170">
        <v>1</v>
      </c>
      <c r="O2597" s="170">
        <v>1</v>
      </c>
      <c r="P2597" s="402">
        <v>1000</v>
      </c>
    </row>
    <row r="2598" spans="1:16" ht="56.25" x14ac:dyDescent="0.2">
      <c r="A2598" s="406" t="s">
        <v>16951</v>
      </c>
      <c r="B2598" s="406" t="s">
        <v>2595</v>
      </c>
      <c r="C2598" s="170" t="s">
        <v>16950</v>
      </c>
      <c r="D2598" s="405" t="s">
        <v>16996</v>
      </c>
      <c r="E2598" s="404">
        <v>1000</v>
      </c>
      <c r="F2598" s="434" t="s">
        <v>16995</v>
      </c>
      <c r="G2598" s="403" t="s">
        <v>16994</v>
      </c>
      <c r="H2598" s="170"/>
      <c r="I2598" s="170" t="s">
        <v>6218</v>
      </c>
      <c r="J2598" s="155"/>
      <c r="K2598" s="170"/>
      <c r="L2598" s="170"/>
      <c r="M2598" s="402"/>
      <c r="N2598" s="170">
        <v>1</v>
      </c>
      <c r="O2598" s="170">
        <v>1</v>
      </c>
      <c r="P2598" s="402">
        <v>1000</v>
      </c>
    </row>
    <row r="2599" spans="1:16" ht="56.25" x14ac:dyDescent="0.2">
      <c r="A2599" s="406" t="s">
        <v>16951</v>
      </c>
      <c r="B2599" s="406" t="s">
        <v>2595</v>
      </c>
      <c r="C2599" s="170" t="s">
        <v>16950</v>
      </c>
      <c r="D2599" s="405" t="s">
        <v>16993</v>
      </c>
      <c r="E2599" s="404">
        <v>1000</v>
      </c>
      <c r="F2599" s="434" t="s">
        <v>16992</v>
      </c>
      <c r="G2599" s="403" t="s">
        <v>16991</v>
      </c>
      <c r="H2599" s="170"/>
      <c r="I2599" s="170" t="s">
        <v>6218</v>
      </c>
      <c r="J2599" s="155"/>
      <c r="K2599" s="170"/>
      <c r="L2599" s="170"/>
      <c r="M2599" s="402"/>
      <c r="N2599" s="170">
        <v>1</v>
      </c>
      <c r="O2599" s="170">
        <v>1</v>
      </c>
      <c r="P2599" s="402">
        <v>1000</v>
      </c>
    </row>
    <row r="2600" spans="1:16" ht="56.25" x14ac:dyDescent="0.2">
      <c r="A2600" s="406" t="s">
        <v>16951</v>
      </c>
      <c r="B2600" s="406" t="s">
        <v>2595</v>
      </c>
      <c r="C2600" s="170" t="s">
        <v>16950</v>
      </c>
      <c r="D2600" s="405" t="s">
        <v>16990</v>
      </c>
      <c r="E2600" s="404">
        <v>3500</v>
      </c>
      <c r="F2600" s="434" t="s">
        <v>16989</v>
      </c>
      <c r="G2600" s="403" t="s">
        <v>16988</v>
      </c>
      <c r="H2600" s="170" t="s">
        <v>7865</v>
      </c>
      <c r="I2600" s="170" t="s">
        <v>3529</v>
      </c>
      <c r="J2600" s="155" t="s">
        <v>6299</v>
      </c>
      <c r="K2600" s="170"/>
      <c r="L2600" s="170"/>
      <c r="M2600" s="402"/>
      <c r="N2600" s="170">
        <v>1</v>
      </c>
      <c r="O2600" s="170">
        <v>1</v>
      </c>
      <c r="P2600" s="402">
        <v>3500</v>
      </c>
    </row>
    <row r="2601" spans="1:16" ht="56.25" x14ac:dyDescent="0.2">
      <c r="A2601" s="406" t="s">
        <v>16951</v>
      </c>
      <c r="B2601" s="406" t="s">
        <v>2595</v>
      </c>
      <c r="C2601" s="170" t="s">
        <v>16950</v>
      </c>
      <c r="D2601" s="405" t="s">
        <v>16987</v>
      </c>
      <c r="E2601" s="404">
        <v>1000</v>
      </c>
      <c r="F2601" s="434" t="s">
        <v>16986</v>
      </c>
      <c r="G2601" s="403" t="s">
        <v>16985</v>
      </c>
      <c r="H2601" s="170"/>
      <c r="I2601" s="170" t="s">
        <v>6218</v>
      </c>
      <c r="J2601" s="155"/>
      <c r="K2601" s="170"/>
      <c r="L2601" s="170"/>
      <c r="M2601" s="402"/>
      <c r="N2601" s="170">
        <v>1</v>
      </c>
      <c r="O2601" s="170">
        <v>1</v>
      </c>
      <c r="P2601" s="402">
        <v>1000</v>
      </c>
    </row>
    <row r="2602" spans="1:16" ht="56.25" x14ac:dyDescent="0.2">
      <c r="A2602" s="406" t="s">
        <v>16951</v>
      </c>
      <c r="B2602" s="406" t="s">
        <v>2595</v>
      </c>
      <c r="C2602" s="170" t="s">
        <v>16950</v>
      </c>
      <c r="D2602" s="405" t="s">
        <v>16984</v>
      </c>
      <c r="E2602" s="404">
        <v>1000</v>
      </c>
      <c r="F2602" s="434" t="s">
        <v>16983</v>
      </c>
      <c r="G2602" s="403" t="s">
        <v>16982</v>
      </c>
      <c r="H2602" s="170"/>
      <c r="I2602" s="170" t="s">
        <v>6218</v>
      </c>
      <c r="J2602" s="155"/>
      <c r="K2602" s="170"/>
      <c r="L2602" s="170"/>
      <c r="M2602" s="402"/>
      <c r="N2602" s="170">
        <v>1</v>
      </c>
      <c r="O2602" s="170">
        <v>1</v>
      </c>
      <c r="P2602" s="402">
        <v>1000</v>
      </c>
    </row>
    <row r="2603" spans="1:16" ht="56.25" x14ac:dyDescent="0.2">
      <c r="A2603" s="406" t="s">
        <v>16951</v>
      </c>
      <c r="B2603" s="406" t="s">
        <v>2595</v>
      </c>
      <c r="C2603" s="170" t="s">
        <v>16950</v>
      </c>
      <c r="D2603" s="405" t="s">
        <v>16981</v>
      </c>
      <c r="E2603" s="404">
        <v>5000</v>
      </c>
      <c r="F2603" s="434" t="s">
        <v>16980</v>
      </c>
      <c r="G2603" s="403" t="s">
        <v>16979</v>
      </c>
      <c r="H2603" s="170" t="s">
        <v>3570</v>
      </c>
      <c r="I2603" s="170" t="s">
        <v>6183</v>
      </c>
      <c r="J2603" s="155"/>
      <c r="K2603" s="170"/>
      <c r="L2603" s="170"/>
      <c r="M2603" s="402"/>
      <c r="N2603" s="170">
        <v>1</v>
      </c>
      <c r="O2603" s="170">
        <v>1</v>
      </c>
      <c r="P2603" s="402">
        <v>5000</v>
      </c>
    </row>
    <row r="2604" spans="1:16" ht="56.25" x14ac:dyDescent="0.2">
      <c r="A2604" s="406" t="s">
        <v>16951</v>
      </c>
      <c r="B2604" s="406" t="s">
        <v>2595</v>
      </c>
      <c r="C2604" s="170" t="s">
        <v>16950</v>
      </c>
      <c r="D2604" s="405" t="s">
        <v>16978</v>
      </c>
      <c r="E2604" s="404">
        <v>1000</v>
      </c>
      <c r="F2604" s="434" t="s">
        <v>16977</v>
      </c>
      <c r="G2604" s="403" t="s">
        <v>16976</v>
      </c>
      <c r="H2604" s="170"/>
      <c r="I2604" s="170" t="s">
        <v>6218</v>
      </c>
      <c r="J2604" s="155"/>
      <c r="K2604" s="170"/>
      <c r="L2604" s="170"/>
      <c r="M2604" s="402"/>
      <c r="N2604" s="170">
        <v>1</v>
      </c>
      <c r="O2604" s="170">
        <v>1</v>
      </c>
      <c r="P2604" s="402">
        <v>1000</v>
      </c>
    </row>
    <row r="2605" spans="1:16" ht="56.25" x14ac:dyDescent="0.2">
      <c r="A2605" s="406" t="s">
        <v>16951</v>
      </c>
      <c r="B2605" s="406" t="s">
        <v>2595</v>
      </c>
      <c r="C2605" s="170" t="s">
        <v>16950</v>
      </c>
      <c r="D2605" s="405" t="s">
        <v>16975</v>
      </c>
      <c r="E2605" s="404">
        <v>1000</v>
      </c>
      <c r="F2605" s="434" t="s">
        <v>16974</v>
      </c>
      <c r="G2605" s="403" t="s">
        <v>16973</v>
      </c>
      <c r="H2605" s="170"/>
      <c r="I2605" s="170" t="s">
        <v>6218</v>
      </c>
      <c r="J2605" s="155"/>
      <c r="K2605" s="170"/>
      <c r="L2605" s="170"/>
      <c r="M2605" s="402"/>
      <c r="N2605" s="170">
        <v>1</v>
      </c>
      <c r="O2605" s="170">
        <v>1</v>
      </c>
      <c r="P2605" s="402">
        <v>1000</v>
      </c>
    </row>
    <row r="2606" spans="1:16" ht="56.25" x14ac:dyDescent="0.2">
      <c r="A2606" s="406" t="s">
        <v>16951</v>
      </c>
      <c r="B2606" s="406" t="s">
        <v>2595</v>
      </c>
      <c r="C2606" s="170" t="s">
        <v>16950</v>
      </c>
      <c r="D2606" s="405" t="s">
        <v>16972</v>
      </c>
      <c r="E2606" s="404">
        <v>1000</v>
      </c>
      <c r="F2606" s="434" t="s">
        <v>16971</v>
      </c>
      <c r="G2606" s="403" t="s">
        <v>16970</v>
      </c>
      <c r="H2606" s="170"/>
      <c r="I2606" s="170" t="s">
        <v>6218</v>
      </c>
      <c r="J2606" s="155"/>
      <c r="K2606" s="170"/>
      <c r="L2606" s="170"/>
      <c r="M2606" s="402"/>
      <c r="N2606" s="170">
        <v>1</v>
      </c>
      <c r="O2606" s="170">
        <v>1</v>
      </c>
      <c r="P2606" s="402">
        <v>1000</v>
      </c>
    </row>
    <row r="2607" spans="1:16" ht="56.25" x14ac:dyDescent="0.2">
      <c r="A2607" s="406" t="s">
        <v>16951</v>
      </c>
      <c r="B2607" s="406" t="s">
        <v>2595</v>
      </c>
      <c r="C2607" s="170" t="s">
        <v>16950</v>
      </c>
      <c r="D2607" s="405" t="s">
        <v>16969</v>
      </c>
      <c r="E2607" s="404">
        <v>1000</v>
      </c>
      <c r="F2607" s="434" t="s">
        <v>16968</v>
      </c>
      <c r="G2607" s="403" t="s">
        <v>16967</v>
      </c>
      <c r="H2607" s="170"/>
      <c r="I2607" s="170" t="s">
        <v>6218</v>
      </c>
      <c r="J2607" s="155"/>
      <c r="K2607" s="170"/>
      <c r="L2607" s="170"/>
      <c r="M2607" s="402"/>
      <c r="N2607" s="170">
        <v>1</v>
      </c>
      <c r="O2607" s="170">
        <v>1</v>
      </c>
      <c r="P2607" s="402">
        <v>1000</v>
      </c>
    </row>
    <row r="2608" spans="1:16" ht="56.25" x14ac:dyDescent="0.2">
      <c r="A2608" s="406" t="s">
        <v>16951</v>
      </c>
      <c r="B2608" s="406" t="s">
        <v>2595</v>
      </c>
      <c r="C2608" s="170" t="s">
        <v>16950</v>
      </c>
      <c r="D2608" s="405" t="s">
        <v>16966</v>
      </c>
      <c r="E2608" s="404">
        <v>1000</v>
      </c>
      <c r="F2608" s="434" t="s">
        <v>16965</v>
      </c>
      <c r="G2608" s="403" t="s">
        <v>16964</v>
      </c>
      <c r="H2608" s="170"/>
      <c r="I2608" s="170" t="s">
        <v>6218</v>
      </c>
      <c r="J2608" s="155"/>
      <c r="K2608" s="170"/>
      <c r="L2608" s="170"/>
      <c r="M2608" s="402"/>
      <c r="N2608" s="170">
        <v>1</v>
      </c>
      <c r="O2608" s="170">
        <v>1</v>
      </c>
      <c r="P2608" s="402">
        <v>1000</v>
      </c>
    </row>
    <row r="2609" spans="1:16" ht="56.25" x14ac:dyDescent="0.2">
      <c r="A2609" s="406" t="s">
        <v>16951</v>
      </c>
      <c r="B2609" s="406" t="s">
        <v>2595</v>
      </c>
      <c r="C2609" s="170" t="s">
        <v>16950</v>
      </c>
      <c r="D2609" s="405" t="s">
        <v>16963</v>
      </c>
      <c r="E2609" s="404">
        <v>1000</v>
      </c>
      <c r="F2609" s="434" t="s">
        <v>16962</v>
      </c>
      <c r="G2609" s="403" t="s">
        <v>16961</v>
      </c>
      <c r="H2609" s="170"/>
      <c r="I2609" s="170" t="s">
        <v>6218</v>
      </c>
      <c r="J2609" s="155"/>
      <c r="K2609" s="170"/>
      <c r="L2609" s="170"/>
      <c r="M2609" s="402"/>
      <c r="N2609" s="170">
        <v>1</v>
      </c>
      <c r="O2609" s="170">
        <v>1</v>
      </c>
      <c r="P2609" s="402">
        <v>1000</v>
      </c>
    </row>
    <row r="2610" spans="1:16" ht="56.25" x14ac:dyDescent="0.2">
      <c r="A2610" s="406" t="s">
        <v>16951</v>
      </c>
      <c r="B2610" s="406" t="s">
        <v>2595</v>
      </c>
      <c r="C2610" s="170" t="s">
        <v>16950</v>
      </c>
      <c r="D2610" s="405" t="s">
        <v>16960</v>
      </c>
      <c r="E2610" s="404">
        <v>1000</v>
      </c>
      <c r="F2610" s="434" t="s">
        <v>16959</v>
      </c>
      <c r="G2610" s="403" t="s">
        <v>16958</v>
      </c>
      <c r="H2610" s="170"/>
      <c r="I2610" s="170" t="s">
        <v>6218</v>
      </c>
      <c r="J2610" s="155"/>
      <c r="K2610" s="170"/>
      <c r="L2610" s="170"/>
      <c r="M2610" s="402"/>
      <c r="N2610" s="170">
        <v>1</v>
      </c>
      <c r="O2610" s="170">
        <v>1</v>
      </c>
      <c r="P2610" s="402">
        <v>1000</v>
      </c>
    </row>
    <row r="2611" spans="1:16" ht="56.25" x14ac:dyDescent="0.2">
      <c r="A2611" s="406" t="s">
        <v>16951</v>
      </c>
      <c r="B2611" s="406" t="s">
        <v>2595</v>
      </c>
      <c r="C2611" s="170" t="s">
        <v>16950</v>
      </c>
      <c r="D2611" s="405" t="s">
        <v>16957</v>
      </c>
      <c r="E2611" s="404">
        <v>1000</v>
      </c>
      <c r="F2611" s="434" t="s">
        <v>16956</v>
      </c>
      <c r="G2611" s="403" t="s">
        <v>16955</v>
      </c>
      <c r="H2611" s="170"/>
      <c r="I2611" s="170" t="s">
        <v>6218</v>
      </c>
      <c r="J2611" s="155"/>
      <c r="K2611" s="170"/>
      <c r="L2611" s="170"/>
      <c r="M2611" s="402"/>
      <c r="N2611" s="170">
        <v>1</v>
      </c>
      <c r="O2611" s="170">
        <v>1</v>
      </c>
      <c r="P2611" s="402">
        <v>1000</v>
      </c>
    </row>
    <row r="2612" spans="1:16" ht="56.25" x14ac:dyDescent="0.2">
      <c r="A2612" s="406" t="s">
        <v>16951</v>
      </c>
      <c r="B2612" s="406" t="s">
        <v>2595</v>
      </c>
      <c r="C2612" s="170" t="s">
        <v>16950</v>
      </c>
      <c r="D2612" s="405" t="s">
        <v>17006</v>
      </c>
      <c r="E2612" s="404">
        <v>6000</v>
      </c>
      <c r="F2612" s="434" t="s">
        <v>16953</v>
      </c>
      <c r="G2612" s="403" t="s">
        <v>16952</v>
      </c>
      <c r="H2612" s="170" t="s">
        <v>4270</v>
      </c>
      <c r="I2612" s="170" t="s">
        <v>3529</v>
      </c>
      <c r="J2612" s="155" t="s">
        <v>6353</v>
      </c>
      <c r="K2612" s="170"/>
      <c r="L2612" s="170"/>
      <c r="M2612" s="402"/>
      <c r="N2612" s="170">
        <v>1</v>
      </c>
      <c r="O2612" s="170">
        <v>1</v>
      </c>
      <c r="P2612" s="402">
        <v>6000</v>
      </c>
    </row>
    <row r="2613" spans="1:16" ht="56.25" x14ac:dyDescent="0.2">
      <c r="A2613" s="406" t="s">
        <v>16951</v>
      </c>
      <c r="B2613" s="406" t="s">
        <v>2595</v>
      </c>
      <c r="C2613" s="170" t="s">
        <v>16950</v>
      </c>
      <c r="D2613" s="405" t="s">
        <v>17005</v>
      </c>
      <c r="E2613" s="404">
        <v>2000</v>
      </c>
      <c r="F2613" s="434" t="s">
        <v>17004</v>
      </c>
      <c r="G2613" s="403" t="s">
        <v>17003</v>
      </c>
      <c r="H2613" s="170"/>
      <c r="I2613" s="170" t="s">
        <v>6218</v>
      </c>
      <c r="J2613" s="155"/>
      <c r="K2613" s="170"/>
      <c r="L2613" s="170"/>
      <c r="M2613" s="402"/>
      <c r="N2613" s="170">
        <v>1</v>
      </c>
      <c r="O2613" s="170">
        <v>1</v>
      </c>
      <c r="P2613" s="402">
        <v>2000</v>
      </c>
    </row>
    <row r="2614" spans="1:16" ht="56.25" x14ac:dyDescent="0.2">
      <c r="A2614" s="406" t="s">
        <v>16951</v>
      </c>
      <c r="B2614" s="406" t="s">
        <v>2595</v>
      </c>
      <c r="C2614" s="170" t="s">
        <v>16950</v>
      </c>
      <c r="D2614" s="405" t="s">
        <v>17002</v>
      </c>
      <c r="E2614" s="404">
        <v>3760</v>
      </c>
      <c r="F2614" s="434" t="s">
        <v>17001</v>
      </c>
      <c r="G2614" s="403" t="s">
        <v>17000</v>
      </c>
      <c r="H2614" s="170"/>
      <c r="I2614" s="170" t="s">
        <v>6218</v>
      </c>
      <c r="J2614" s="155"/>
      <c r="K2614" s="170"/>
      <c r="L2614" s="170"/>
      <c r="M2614" s="402"/>
      <c r="N2614" s="170">
        <v>1</v>
      </c>
      <c r="O2614" s="170">
        <v>1</v>
      </c>
      <c r="P2614" s="402">
        <v>3760</v>
      </c>
    </row>
    <row r="2615" spans="1:16" ht="56.25" x14ac:dyDescent="0.2">
      <c r="A2615" s="406" t="s">
        <v>16951</v>
      </c>
      <c r="B2615" s="406" t="s">
        <v>2595</v>
      </c>
      <c r="C2615" s="170" t="s">
        <v>16950</v>
      </c>
      <c r="D2615" s="405" t="s">
        <v>16999</v>
      </c>
      <c r="E2615" s="404">
        <v>1000</v>
      </c>
      <c r="F2615" s="434" t="s">
        <v>16998</v>
      </c>
      <c r="G2615" s="403" t="s">
        <v>16997</v>
      </c>
      <c r="H2615" s="170"/>
      <c r="I2615" s="170" t="s">
        <v>6218</v>
      </c>
      <c r="J2615" s="155"/>
      <c r="K2615" s="170"/>
      <c r="L2615" s="170"/>
      <c r="M2615" s="402"/>
      <c r="N2615" s="170">
        <v>1</v>
      </c>
      <c r="O2615" s="170">
        <v>1</v>
      </c>
      <c r="P2615" s="402">
        <v>1000</v>
      </c>
    </row>
    <row r="2616" spans="1:16" ht="56.25" x14ac:dyDescent="0.2">
      <c r="A2616" s="406" t="s">
        <v>16951</v>
      </c>
      <c r="B2616" s="406" t="s">
        <v>2595</v>
      </c>
      <c r="C2616" s="170" t="s">
        <v>16950</v>
      </c>
      <c r="D2616" s="405" t="s">
        <v>16996</v>
      </c>
      <c r="E2616" s="404">
        <v>1000</v>
      </c>
      <c r="F2616" s="434" t="s">
        <v>16995</v>
      </c>
      <c r="G2616" s="403" t="s">
        <v>16994</v>
      </c>
      <c r="H2616" s="170"/>
      <c r="I2616" s="170" t="s">
        <v>6218</v>
      </c>
      <c r="J2616" s="155"/>
      <c r="K2616" s="170"/>
      <c r="L2616" s="170"/>
      <c r="M2616" s="402"/>
      <c r="N2616" s="170">
        <v>1</v>
      </c>
      <c r="O2616" s="170">
        <v>1</v>
      </c>
      <c r="P2616" s="402">
        <v>1000</v>
      </c>
    </row>
    <row r="2617" spans="1:16" ht="56.25" x14ac:dyDescent="0.2">
      <c r="A2617" s="406" t="s">
        <v>16951</v>
      </c>
      <c r="B2617" s="406" t="s">
        <v>2595</v>
      </c>
      <c r="C2617" s="170" t="s">
        <v>16950</v>
      </c>
      <c r="D2617" s="405" t="s">
        <v>16993</v>
      </c>
      <c r="E2617" s="404">
        <v>1000</v>
      </c>
      <c r="F2617" s="434" t="s">
        <v>16992</v>
      </c>
      <c r="G2617" s="403" t="s">
        <v>16991</v>
      </c>
      <c r="H2617" s="170"/>
      <c r="I2617" s="170" t="s">
        <v>6218</v>
      </c>
      <c r="J2617" s="155"/>
      <c r="K2617" s="170"/>
      <c r="L2617" s="170"/>
      <c r="M2617" s="402"/>
      <c r="N2617" s="170">
        <v>1</v>
      </c>
      <c r="O2617" s="170">
        <v>1</v>
      </c>
      <c r="P2617" s="402">
        <v>1000</v>
      </c>
    </row>
    <row r="2618" spans="1:16" ht="56.25" x14ac:dyDescent="0.2">
      <c r="A2618" s="406" t="s">
        <v>16951</v>
      </c>
      <c r="B2618" s="406" t="s">
        <v>2595</v>
      </c>
      <c r="C2618" s="170" t="s">
        <v>16950</v>
      </c>
      <c r="D2618" s="405" t="s">
        <v>16990</v>
      </c>
      <c r="E2618" s="404">
        <v>3500</v>
      </c>
      <c r="F2618" s="434" t="s">
        <v>16989</v>
      </c>
      <c r="G2618" s="403" t="s">
        <v>16988</v>
      </c>
      <c r="H2618" s="170" t="s">
        <v>7865</v>
      </c>
      <c r="I2618" s="170" t="s">
        <v>3529</v>
      </c>
      <c r="J2618" s="155" t="s">
        <v>6299</v>
      </c>
      <c r="K2618" s="170"/>
      <c r="L2618" s="170"/>
      <c r="M2618" s="402"/>
      <c r="N2618" s="170">
        <v>1</v>
      </c>
      <c r="O2618" s="170">
        <v>1</v>
      </c>
      <c r="P2618" s="402">
        <v>3500</v>
      </c>
    </row>
    <row r="2619" spans="1:16" ht="56.25" x14ac:dyDescent="0.2">
      <c r="A2619" s="406" t="s">
        <v>16951</v>
      </c>
      <c r="B2619" s="406" t="s">
        <v>2595</v>
      </c>
      <c r="C2619" s="170" t="s">
        <v>16950</v>
      </c>
      <c r="D2619" s="405" t="s">
        <v>16987</v>
      </c>
      <c r="E2619" s="404">
        <v>1000</v>
      </c>
      <c r="F2619" s="434" t="s">
        <v>16986</v>
      </c>
      <c r="G2619" s="403" t="s">
        <v>16985</v>
      </c>
      <c r="H2619" s="170"/>
      <c r="I2619" s="170" t="s">
        <v>6218</v>
      </c>
      <c r="J2619" s="155"/>
      <c r="K2619" s="170"/>
      <c r="L2619" s="170"/>
      <c r="M2619" s="402"/>
      <c r="N2619" s="170">
        <v>1</v>
      </c>
      <c r="O2619" s="170">
        <v>1</v>
      </c>
      <c r="P2619" s="402">
        <v>1000</v>
      </c>
    </row>
    <row r="2620" spans="1:16" ht="56.25" x14ac:dyDescent="0.2">
      <c r="A2620" s="406" t="s">
        <v>16951</v>
      </c>
      <c r="B2620" s="406" t="s">
        <v>2595</v>
      </c>
      <c r="C2620" s="170" t="s">
        <v>16950</v>
      </c>
      <c r="D2620" s="405" t="s">
        <v>16984</v>
      </c>
      <c r="E2620" s="404">
        <v>1000</v>
      </c>
      <c r="F2620" s="434" t="s">
        <v>16983</v>
      </c>
      <c r="G2620" s="403" t="s">
        <v>16982</v>
      </c>
      <c r="H2620" s="170"/>
      <c r="I2620" s="170" t="s">
        <v>6218</v>
      </c>
      <c r="J2620" s="155"/>
      <c r="K2620" s="170"/>
      <c r="L2620" s="170"/>
      <c r="M2620" s="402"/>
      <c r="N2620" s="170">
        <v>1</v>
      </c>
      <c r="O2620" s="170">
        <v>1</v>
      </c>
      <c r="P2620" s="402">
        <v>1000</v>
      </c>
    </row>
    <row r="2621" spans="1:16" ht="56.25" x14ac:dyDescent="0.2">
      <c r="A2621" s="406" t="s">
        <v>16951</v>
      </c>
      <c r="B2621" s="406" t="s">
        <v>2595</v>
      </c>
      <c r="C2621" s="170" t="s">
        <v>16950</v>
      </c>
      <c r="D2621" s="405" t="s">
        <v>16981</v>
      </c>
      <c r="E2621" s="404">
        <v>5000</v>
      </c>
      <c r="F2621" s="434" t="s">
        <v>16980</v>
      </c>
      <c r="G2621" s="403" t="s">
        <v>16979</v>
      </c>
      <c r="H2621" s="170" t="s">
        <v>3570</v>
      </c>
      <c r="I2621" s="170" t="s">
        <v>6183</v>
      </c>
      <c r="J2621" s="155"/>
      <c r="K2621" s="170"/>
      <c r="L2621" s="170"/>
      <c r="M2621" s="402"/>
      <c r="N2621" s="170">
        <v>1</v>
      </c>
      <c r="O2621" s="170">
        <v>1</v>
      </c>
      <c r="P2621" s="402">
        <v>5000</v>
      </c>
    </row>
    <row r="2622" spans="1:16" ht="56.25" x14ac:dyDescent="0.2">
      <c r="A2622" s="406" t="s">
        <v>16951</v>
      </c>
      <c r="B2622" s="406" t="s">
        <v>2595</v>
      </c>
      <c r="C2622" s="170" t="s">
        <v>16950</v>
      </c>
      <c r="D2622" s="405" t="s">
        <v>16978</v>
      </c>
      <c r="E2622" s="404">
        <v>1000</v>
      </c>
      <c r="F2622" s="434" t="s">
        <v>16977</v>
      </c>
      <c r="G2622" s="403" t="s">
        <v>16976</v>
      </c>
      <c r="H2622" s="170"/>
      <c r="I2622" s="170" t="s">
        <v>6218</v>
      </c>
      <c r="J2622" s="155"/>
      <c r="K2622" s="170"/>
      <c r="L2622" s="170"/>
      <c r="M2622" s="402"/>
      <c r="N2622" s="170">
        <v>1</v>
      </c>
      <c r="O2622" s="170">
        <v>1</v>
      </c>
      <c r="P2622" s="402">
        <v>1000</v>
      </c>
    </row>
    <row r="2623" spans="1:16" ht="56.25" x14ac:dyDescent="0.2">
      <c r="A2623" s="406" t="s">
        <v>16951</v>
      </c>
      <c r="B2623" s="406" t="s">
        <v>2595</v>
      </c>
      <c r="C2623" s="170" t="s">
        <v>16950</v>
      </c>
      <c r="D2623" s="405" t="s">
        <v>16975</v>
      </c>
      <c r="E2623" s="404">
        <v>1000</v>
      </c>
      <c r="F2623" s="434" t="s">
        <v>16974</v>
      </c>
      <c r="G2623" s="403" t="s">
        <v>16973</v>
      </c>
      <c r="H2623" s="170"/>
      <c r="I2623" s="170" t="s">
        <v>6218</v>
      </c>
      <c r="J2623" s="155"/>
      <c r="K2623" s="170"/>
      <c r="L2623" s="170"/>
      <c r="M2623" s="402"/>
      <c r="N2623" s="170">
        <v>1</v>
      </c>
      <c r="O2623" s="170">
        <v>1</v>
      </c>
      <c r="P2623" s="402">
        <v>1000</v>
      </c>
    </row>
    <row r="2624" spans="1:16" ht="56.25" x14ac:dyDescent="0.2">
      <c r="A2624" s="406" t="s">
        <v>16951</v>
      </c>
      <c r="B2624" s="406" t="s">
        <v>2595</v>
      </c>
      <c r="C2624" s="170" t="s">
        <v>16950</v>
      </c>
      <c r="D2624" s="405" t="s">
        <v>16972</v>
      </c>
      <c r="E2624" s="404">
        <v>1000</v>
      </c>
      <c r="F2624" s="434" t="s">
        <v>16971</v>
      </c>
      <c r="G2624" s="403" t="s">
        <v>16970</v>
      </c>
      <c r="H2624" s="170"/>
      <c r="I2624" s="170" t="s">
        <v>6218</v>
      </c>
      <c r="J2624" s="155"/>
      <c r="K2624" s="170"/>
      <c r="L2624" s="170"/>
      <c r="M2624" s="402"/>
      <c r="N2624" s="170">
        <v>1</v>
      </c>
      <c r="O2624" s="170">
        <v>1</v>
      </c>
      <c r="P2624" s="402">
        <v>1000</v>
      </c>
    </row>
    <row r="2625" spans="1:16" ht="56.25" x14ac:dyDescent="0.2">
      <c r="A2625" s="406" t="s">
        <v>16951</v>
      </c>
      <c r="B2625" s="406" t="s">
        <v>2595</v>
      </c>
      <c r="C2625" s="170" t="s">
        <v>16950</v>
      </c>
      <c r="D2625" s="405" t="s">
        <v>16969</v>
      </c>
      <c r="E2625" s="404">
        <v>1000</v>
      </c>
      <c r="F2625" s="434" t="s">
        <v>16968</v>
      </c>
      <c r="G2625" s="403" t="s">
        <v>16967</v>
      </c>
      <c r="H2625" s="170"/>
      <c r="I2625" s="170" t="s">
        <v>6218</v>
      </c>
      <c r="J2625" s="155"/>
      <c r="K2625" s="170"/>
      <c r="L2625" s="170"/>
      <c r="M2625" s="402"/>
      <c r="N2625" s="170">
        <v>1</v>
      </c>
      <c r="O2625" s="170">
        <v>1</v>
      </c>
      <c r="P2625" s="402">
        <v>1000</v>
      </c>
    </row>
    <row r="2626" spans="1:16" ht="56.25" x14ac:dyDescent="0.2">
      <c r="A2626" s="406" t="s">
        <v>16951</v>
      </c>
      <c r="B2626" s="406" t="s">
        <v>2595</v>
      </c>
      <c r="C2626" s="170" t="s">
        <v>16950</v>
      </c>
      <c r="D2626" s="405" t="s">
        <v>16966</v>
      </c>
      <c r="E2626" s="404">
        <v>1000</v>
      </c>
      <c r="F2626" s="434" t="s">
        <v>16965</v>
      </c>
      <c r="G2626" s="403" t="s">
        <v>16964</v>
      </c>
      <c r="H2626" s="170"/>
      <c r="I2626" s="170" t="s">
        <v>6218</v>
      </c>
      <c r="J2626" s="155"/>
      <c r="K2626" s="170"/>
      <c r="L2626" s="170"/>
      <c r="M2626" s="402"/>
      <c r="N2626" s="170">
        <v>1</v>
      </c>
      <c r="O2626" s="170">
        <v>1</v>
      </c>
      <c r="P2626" s="402">
        <v>1000</v>
      </c>
    </row>
    <row r="2627" spans="1:16" ht="56.25" x14ac:dyDescent="0.2">
      <c r="A2627" s="406" t="s">
        <v>16951</v>
      </c>
      <c r="B2627" s="406" t="s">
        <v>2595</v>
      </c>
      <c r="C2627" s="170" t="s">
        <v>16950</v>
      </c>
      <c r="D2627" s="405" t="s">
        <v>16963</v>
      </c>
      <c r="E2627" s="404">
        <v>1000</v>
      </c>
      <c r="F2627" s="434" t="s">
        <v>16962</v>
      </c>
      <c r="G2627" s="403" t="s">
        <v>16961</v>
      </c>
      <c r="H2627" s="170"/>
      <c r="I2627" s="170" t="s">
        <v>6218</v>
      </c>
      <c r="J2627" s="155"/>
      <c r="K2627" s="170"/>
      <c r="L2627" s="170"/>
      <c r="M2627" s="402"/>
      <c r="N2627" s="170">
        <v>1</v>
      </c>
      <c r="O2627" s="170">
        <v>1</v>
      </c>
      <c r="P2627" s="402">
        <v>1000</v>
      </c>
    </row>
    <row r="2628" spans="1:16" ht="56.25" x14ac:dyDescent="0.2">
      <c r="A2628" s="406" t="s">
        <v>16951</v>
      </c>
      <c r="B2628" s="406" t="s">
        <v>2595</v>
      </c>
      <c r="C2628" s="170" t="s">
        <v>16950</v>
      </c>
      <c r="D2628" s="405" t="s">
        <v>16960</v>
      </c>
      <c r="E2628" s="404">
        <v>1000</v>
      </c>
      <c r="F2628" s="434" t="s">
        <v>16959</v>
      </c>
      <c r="G2628" s="403" t="s">
        <v>16958</v>
      </c>
      <c r="H2628" s="170"/>
      <c r="I2628" s="170" t="s">
        <v>6218</v>
      </c>
      <c r="J2628" s="155"/>
      <c r="K2628" s="170"/>
      <c r="L2628" s="170"/>
      <c r="M2628" s="402"/>
      <c r="N2628" s="170">
        <v>1</v>
      </c>
      <c r="O2628" s="170">
        <v>1</v>
      </c>
      <c r="P2628" s="402">
        <v>1000</v>
      </c>
    </row>
    <row r="2629" spans="1:16" ht="56.25" x14ac:dyDescent="0.2">
      <c r="A2629" s="406" t="s">
        <v>16951</v>
      </c>
      <c r="B2629" s="406" t="s">
        <v>2595</v>
      </c>
      <c r="C2629" s="170" t="s">
        <v>16950</v>
      </c>
      <c r="D2629" s="405" t="s">
        <v>16957</v>
      </c>
      <c r="E2629" s="404">
        <v>1000</v>
      </c>
      <c r="F2629" s="434" t="s">
        <v>16956</v>
      </c>
      <c r="G2629" s="403" t="s">
        <v>16955</v>
      </c>
      <c r="H2629" s="170"/>
      <c r="I2629" s="170" t="s">
        <v>6218</v>
      </c>
      <c r="J2629" s="155"/>
      <c r="K2629" s="170"/>
      <c r="L2629" s="170"/>
      <c r="M2629" s="402"/>
      <c r="N2629" s="170">
        <v>1</v>
      </c>
      <c r="O2629" s="170">
        <v>1</v>
      </c>
      <c r="P2629" s="402">
        <v>1000</v>
      </c>
    </row>
    <row r="2630" spans="1:16" ht="56.25" x14ac:dyDescent="0.2">
      <c r="A2630" s="406" t="s">
        <v>16951</v>
      </c>
      <c r="B2630" s="406" t="s">
        <v>2595</v>
      </c>
      <c r="C2630" s="170" t="s">
        <v>16950</v>
      </c>
      <c r="D2630" s="405" t="s">
        <v>16954</v>
      </c>
      <c r="E2630" s="404">
        <v>6000</v>
      </c>
      <c r="F2630" s="434" t="s">
        <v>16953</v>
      </c>
      <c r="G2630" s="403" t="s">
        <v>16952</v>
      </c>
      <c r="H2630" s="170" t="s">
        <v>4270</v>
      </c>
      <c r="I2630" s="170" t="s">
        <v>3529</v>
      </c>
      <c r="J2630" s="155" t="s">
        <v>6353</v>
      </c>
      <c r="K2630" s="170"/>
      <c r="L2630" s="170"/>
      <c r="M2630" s="402"/>
      <c r="N2630" s="170">
        <v>1</v>
      </c>
      <c r="O2630" s="170">
        <v>1</v>
      </c>
      <c r="P2630" s="402">
        <v>6000</v>
      </c>
    </row>
    <row r="2631" spans="1:16" ht="56.25" x14ac:dyDescent="0.2">
      <c r="A2631" s="406" t="s">
        <v>16951</v>
      </c>
      <c r="B2631" s="406" t="s">
        <v>2595</v>
      </c>
      <c r="C2631" s="170" t="s">
        <v>16950</v>
      </c>
      <c r="D2631" s="405" t="s">
        <v>16949</v>
      </c>
      <c r="E2631" s="404">
        <v>3600</v>
      </c>
      <c r="F2631" s="434" t="s">
        <v>16948</v>
      </c>
      <c r="G2631" s="403" t="s">
        <v>16947</v>
      </c>
      <c r="H2631" s="170" t="s">
        <v>6081</v>
      </c>
      <c r="I2631" s="170" t="s">
        <v>3529</v>
      </c>
      <c r="J2631" s="155"/>
      <c r="K2631" s="170"/>
      <c r="L2631" s="170"/>
      <c r="M2631" s="402"/>
      <c r="N2631" s="170">
        <v>1</v>
      </c>
      <c r="O2631" s="170">
        <v>1</v>
      </c>
      <c r="P2631" s="402">
        <v>3600</v>
      </c>
    </row>
    <row r="2632" spans="1:16" ht="33.75" x14ac:dyDescent="0.2">
      <c r="A2632" s="406" t="s">
        <v>16898</v>
      </c>
      <c r="B2632" s="406" t="s">
        <v>2595</v>
      </c>
      <c r="C2632" s="170" t="s">
        <v>16942</v>
      </c>
      <c r="D2632" s="405" t="s">
        <v>16946</v>
      </c>
      <c r="E2632" s="404">
        <v>15600</v>
      </c>
      <c r="F2632" s="434">
        <v>10299611</v>
      </c>
      <c r="G2632" s="403" t="s">
        <v>16945</v>
      </c>
      <c r="H2632" s="170" t="s">
        <v>2661</v>
      </c>
      <c r="I2632" s="170" t="s">
        <v>16892</v>
      </c>
      <c r="J2632" s="155" t="s">
        <v>2602</v>
      </c>
      <c r="K2632" s="170">
        <v>1</v>
      </c>
      <c r="L2632" s="170">
        <v>12</v>
      </c>
      <c r="M2632" s="402">
        <v>187200</v>
      </c>
      <c r="N2632" s="170">
        <v>1</v>
      </c>
      <c r="O2632" s="170">
        <v>6</v>
      </c>
      <c r="P2632" s="402">
        <v>93600</v>
      </c>
    </row>
    <row r="2633" spans="1:16" ht="33.75" x14ac:dyDescent="0.2">
      <c r="A2633" s="406" t="s">
        <v>16898</v>
      </c>
      <c r="B2633" s="406" t="s">
        <v>2595</v>
      </c>
      <c r="C2633" s="170" t="s">
        <v>16942</v>
      </c>
      <c r="D2633" s="405" t="s">
        <v>16944</v>
      </c>
      <c r="E2633" s="404">
        <v>15600</v>
      </c>
      <c r="F2633" s="434">
        <v>10770506</v>
      </c>
      <c r="G2633" s="403" t="s">
        <v>16943</v>
      </c>
      <c r="H2633" s="170" t="s">
        <v>16913</v>
      </c>
      <c r="I2633" s="170" t="s">
        <v>16892</v>
      </c>
      <c r="J2633" s="155" t="s">
        <v>2602</v>
      </c>
      <c r="K2633" s="170">
        <v>1</v>
      </c>
      <c r="L2633" s="170">
        <v>12</v>
      </c>
      <c r="M2633" s="402">
        <v>187200</v>
      </c>
      <c r="N2633" s="170"/>
      <c r="O2633" s="170"/>
      <c r="P2633" s="402"/>
    </row>
    <row r="2634" spans="1:16" ht="33.75" x14ac:dyDescent="0.2">
      <c r="A2634" s="406" t="s">
        <v>16898</v>
      </c>
      <c r="B2634" s="406" t="s">
        <v>2595</v>
      </c>
      <c r="C2634" s="170" t="s">
        <v>16942</v>
      </c>
      <c r="D2634" s="405" t="s">
        <v>16941</v>
      </c>
      <c r="E2634" s="404">
        <v>15000</v>
      </c>
      <c r="F2634" s="434">
        <v>42201903</v>
      </c>
      <c r="G2634" s="403" t="s">
        <v>16940</v>
      </c>
      <c r="H2634" s="170" t="s">
        <v>16913</v>
      </c>
      <c r="I2634" s="170" t="s">
        <v>16892</v>
      </c>
      <c r="J2634" s="155" t="s">
        <v>2602</v>
      </c>
      <c r="K2634" s="170">
        <v>1</v>
      </c>
      <c r="L2634" s="170">
        <v>12</v>
      </c>
      <c r="M2634" s="402">
        <v>180000</v>
      </c>
      <c r="N2634" s="170">
        <v>1</v>
      </c>
      <c r="O2634" s="170">
        <v>6</v>
      </c>
      <c r="P2634" s="402">
        <v>88500</v>
      </c>
    </row>
    <row r="2635" spans="1:16" ht="33.75" x14ac:dyDescent="0.2">
      <c r="A2635" s="406" t="s">
        <v>16898</v>
      </c>
      <c r="B2635" s="406" t="s">
        <v>2595</v>
      </c>
      <c r="C2635" s="170" t="s">
        <v>2594</v>
      </c>
      <c r="D2635" s="405" t="s">
        <v>16876</v>
      </c>
      <c r="E2635" s="404">
        <v>11000</v>
      </c>
      <c r="F2635" s="434" t="s">
        <v>16939</v>
      </c>
      <c r="G2635" s="403" t="s">
        <v>16938</v>
      </c>
      <c r="H2635" s="170" t="s">
        <v>16888</v>
      </c>
      <c r="I2635" s="170" t="s">
        <v>16894</v>
      </c>
      <c r="J2635" s="155" t="s">
        <v>2602</v>
      </c>
      <c r="K2635" s="170">
        <v>1</v>
      </c>
      <c r="L2635" s="170">
        <v>12</v>
      </c>
      <c r="M2635" s="402">
        <v>132000</v>
      </c>
      <c r="N2635" s="170"/>
      <c r="O2635" s="170"/>
      <c r="P2635" s="402"/>
    </row>
    <row r="2636" spans="1:16" ht="33.75" x14ac:dyDescent="0.2">
      <c r="A2636" s="406" t="s">
        <v>16898</v>
      </c>
      <c r="B2636" s="406" t="s">
        <v>2595</v>
      </c>
      <c r="C2636" s="170" t="s">
        <v>2594</v>
      </c>
      <c r="D2636" s="405" t="s">
        <v>16937</v>
      </c>
      <c r="E2636" s="404">
        <v>8000</v>
      </c>
      <c r="F2636" s="434" t="s">
        <v>16936</v>
      </c>
      <c r="G2636" s="403" t="s">
        <v>16935</v>
      </c>
      <c r="H2636" s="170" t="s">
        <v>16888</v>
      </c>
      <c r="I2636" s="170" t="s">
        <v>16894</v>
      </c>
      <c r="J2636" s="155" t="s">
        <v>2602</v>
      </c>
      <c r="K2636" s="170">
        <v>1</v>
      </c>
      <c r="L2636" s="170">
        <v>12</v>
      </c>
      <c r="M2636" s="402">
        <v>96000</v>
      </c>
      <c r="N2636" s="170">
        <v>1</v>
      </c>
      <c r="O2636" s="170">
        <v>6</v>
      </c>
      <c r="P2636" s="402">
        <v>48000</v>
      </c>
    </row>
    <row r="2637" spans="1:16" ht="33.75" x14ac:dyDescent="0.2">
      <c r="A2637" s="406" t="s">
        <v>16898</v>
      </c>
      <c r="B2637" s="406" t="s">
        <v>2595</v>
      </c>
      <c r="C2637" s="170" t="s">
        <v>2594</v>
      </c>
      <c r="D2637" s="405" t="s">
        <v>16934</v>
      </c>
      <c r="E2637" s="404">
        <v>6500</v>
      </c>
      <c r="F2637" s="434">
        <v>45326626</v>
      </c>
      <c r="G2637" s="403" t="s">
        <v>16933</v>
      </c>
      <c r="H2637" s="170" t="s">
        <v>2846</v>
      </c>
      <c r="I2637" s="170" t="s">
        <v>16930</v>
      </c>
      <c r="J2637" s="155" t="s">
        <v>2602</v>
      </c>
      <c r="K2637" s="170">
        <v>1</v>
      </c>
      <c r="L2637" s="170">
        <v>12</v>
      </c>
      <c r="M2637" s="402">
        <v>78000</v>
      </c>
      <c r="N2637" s="170">
        <v>1</v>
      </c>
      <c r="O2637" s="170">
        <v>6</v>
      </c>
      <c r="P2637" s="402">
        <v>39000</v>
      </c>
    </row>
    <row r="2638" spans="1:16" ht="33.75" x14ac:dyDescent="0.2">
      <c r="A2638" s="406" t="s">
        <v>16898</v>
      </c>
      <c r="B2638" s="406" t="s">
        <v>2595</v>
      </c>
      <c r="C2638" s="170" t="s">
        <v>2594</v>
      </c>
      <c r="D2638" s="405" t="s">
        <v>16932</v>
      </c>
      <c r="E2638" s="404">
        <v>4000</v>
      </c>
      <c r="F2638" s="434">
        <v>46209544</v>
      </c>
      <c r="G2638" s="403" t="s">
        <v>16931</v>
      </c>
      <c r="H2638" s="170" t="s">
        <v>2846</v>
      </c>
      <c r="I2638" s="170" t="s">
        <v>16930</v>
      </c>
      <c r="J2638" s="155" t="s">
        <v>2602</v>
      </c>
      <c r="K2638" s="170">
        <v>1</v>
      </c>
      <c r="L2638" s="170">
        <v>9</v>
      </c>
      <c r="M2638" s="402">
        <v>36000</v>
      </c>
      <c r="N2638" s="170">
        <v>1</v>
      </c>
      <c r="O2638" s="170">
        <v>6</v>
      </c>
      <c r="P2638" s="402">
        <v>24000</v>
      </c>
    </row>
    <row r="2639" spans="1:16" ht="33.75" x14ac:dyDescent="0.2">
      <c r="A2639" s="406" t="s">
        <v>16898</v>
      </c>
      <c r="B2639" s="406" t="s">
        <v>2595</v>
      </c>
      <c r="C2639" s="170" t="s">
        <v>2594</v>
      </c>
      <c r="D2639" s="405" t="s">
        <v>16929</v>
      </c>
      <c r="E2639" s="404">
        <v>7500</v>
      </c>
      <c r="F2639" s="434" t="s">
        <v>16928</v>
      </c>
      <c r="G2639" s="403" t="s">
        <v>16927</v>
      </c>
      <c r="H2639" s="170" t="s">
        <v>16913</v>
      </c>
      <c r="I2639" s="170" t="s">
        <v>16917</v>
      </c>
      <c r="J2639" s="155" t="s">
        <v>16917</v>
      </c>
      <c r="K2639" s="170">
        <v>0</v>
      </c>
      <c r="L2639" s="170">
        <v>0</v>
      </c>
      <c r="M2639" s="402">
        <v>0</v>
      </c>
      <c r="N2639" s="170">
        <v>1</v>
      </c>
      <c r="O2639" s="170">
        <v>1</v>
      </c>
      <c r="P2639" s="402">
        <v>7500</v>
      </c>
    </row>
    <row r="2640" spans="1:16" ht="33.75" x14ac:dyDescent="0.2">
      <c r="A2640" s="406" t="s">
        <v>16898</v>
      </c>
      <c r="B2640" s="406" t="s">
        <v>2595</v>
      </c>
      <c r="C2640" s="170" t="s">
        <v>2594</v>
      </c>
      <c r="D2640" s="405" t="s">
        <v>16926</v>
      </c>
      <c r="E2640" s="404">
        <v>13000</v>
      </c>
      <c r="F2640" s="434" t="s">
        <v>16925</v>
      </c>
      <c r="G2640" s="403" t="s">
        <v>16924</v>
      </c>
      <c r="H2640" s="170" t="s">
        <v>16913</v>
      </c>
      <c r="I2640" s="170" t="s">
        <v>2803</v>
      </c>
      <c r="J2640" s="155" t="s">
        <v>2602</v>
      </c>
      <c r="K2640" s="170">
        <v>1</v>
      </c>
      <c r="L2640" s="170">
        <v>12</v>
      </c>
      <c r="M2640" s="402">
        <v>156000</v>
      </c>
      <c r="N2640" s="170">
        <v>1</v>
      </c>
      <c r="O2640" s="170">
        <v>6</v>
      </c>
      <c r="P2640" s="402">
        <v>78000</v>
      </c>
    </row>
    <row r="2641" spans="1:16" ht="33.75" x14ac:dyDescent="0.2">
      <c r="A2641" s="406" t="s">
        <v>16898</v>
      </c>
      <c r="B2641" s="406" t="s">
        <v>2595</v>
      </c>
      <c r="C2641" s="170" t="s">
        <v>2594</v>
      </c>
      <c r="D2641" s="405" t="s">
        <v>16920</v>
      </c>
      <c r="E2641" s="404">
        <v>4500</v>
      </c>
      <c r="F2641" s="434" t="s">
        <v>16923</v>
      </c>
      <c r="G2641" s="403" t="s">
        <v>16922</v>
      </c>
      <c r="H2641" s="170" t="s">
        <v>16913</v>
      </c>
      <c r="I2641" s="170" t="s">
        <v>16917</v>
      </c>
      <c r="J2641" s="155" t="s">
        <v>16917</v>
      </c>
      <c r="K2641" s="170">
        <v>1</v>
      </c>
      <c r="L2641" s="170">
        <v>12</v>
      </c>
      <c r="M2641" s="402">
        <v>54000</v>
      </c>
      <c r="N2641" s="170">
        <v>1</v>
      </c>
      <c r="O2641" s="170">
        <v>6</v>
      </c>
      <c r="P2641" s="402">
        <v>27000</v>
      </c>
    </row>
    <row r="2642" spans="1:16" ht="33.75" x14ac:dyDescent="0.2">
      <c r="A2642" s="406" t="s">
        <v>16898</v>
      </c>
      <c r="B2642" s="406" t="s">
        <v>2595</v>
      </c>
      <c r="C2642" s="170" t="s">
        <v>2594</v>
      </c>
      <c r="D2642" s="405" t="s">
        <v>16920</v>
      </c>
      <c r="E2642" s="404">
        <v>4500</v>
      </c>
      <c r="F2642" s="434">
        <v>73172237</v>
      </c>
      <c r="G2642" s="403" t="s">
        <v>16921</v>
      </c>
      <c r="H2642" s="170" t="s">
        <v>16913</v>
      </c>
      <c r="I2642" s="170" t="s">
        <v>16917</v>
      </c>
      <c r="J2642" s="155" t="s">
        <v>16917</v>
      </c>
      <c r="K2642" s="170">
        <v>1</v>
      </c>
      <c r="L2642" s="170">
        <v>12</v>
      </c>
      <c r="M2642" s="402">
        <v>54000</v>
      </c>
      <c r="N2642" s="170">
        <v>1</v>
      </c>
      <c r="O2642" s="170">
        <v>6</v>
      </c>
      <c r="P2642" s="402">
        <v>27000</v>
      </c>
    </row>
    <row r="2643" spans="1:16" ht="33.75" x14ac:dyDescent="0.2">
      <c r="A2643" s="406" t="s">
        <v>16898</v>
      </c>
      <c r="B2643" s="406" t="s">
        <v>2595</v>
      </c>
      <c r="C2643" s="170" t="s">
        <v>2594</v>
      </c>
      <c r="D2643" s="405" t="s">
        <v>16920</v>
      </c>
      <c r="E2643" s="404">
        <v>3000</v>
      </c>
      <c r="F2643" s="434" t="s">
        <v>16919</v>
      </c>
      <c r="G2643" s="403" t="s">
        <v>16918</v>
      </c>
      <c r="H2643" s="170" t="s">
        <v>16913</v>
      </c>
      <c r="I2643" s="170" t="s">
        <v>16917</v>
      </c>
      <c r="J2643" s="155" t="s">
        <v>16917</v>
      </c>
      <c r="K2643" s="170">
        <v>1</v>
      </c>
      <c r="L2643" s="170">
        <v>12</v>
      </c>
      <c r="M2643" s="402">
        <v>36000</v>
      </c>
      <c r="N2643" s="170">
        <v>1</v>
      </c>
      <c r="O2643" s="170">
        <v>6</v>
      </c>
      <c r="P2643" s="402">
        <v>18000</v>
      </c>
    </row>
    <row r="2644" spans="1:16" ht="33.75" x14ac:dyDescent="0.2">
      <c r="A2644" s="406" t="s">
        <v>16898</v>
      </c>
      <c r="B2644" s="406" t="s">
        <v>2595</v>
      </c>
      <c r="C2644" s="170" t="s">
        <v>2594</v>
      </c>
      <c r="D2644" s="405" t="s">
        <v>16916</v>
      </c>
      <c r="E2644" s="404">
        <v>15600</v>
      </c>
      <c r="F2644" s="434" t="s">
        <v>16915</v>
      </c>
      <c r="G2644" s="403" t="s">
        <v>16914</v>
      </c>
      <c r="H2644" s="170" t="s">
        <v>16913</v>
      </c>
      <c r="I2644" s="170" t="s">
        <v>2803</v>
      </c>
      <c r="J2644" s="155" t="s">
        <v>2602</v>
      </c>
      <c r="K2644" s="170">
        <v>1</v>
      </c>
      <c r="L2644" s="170">
        <v>12</v>
      </c>
      <c r="M2644" s="402">
        <v>187200</v>
      </c>
      <c r="N2644" s="170">
        <v>1</v>
      </c>
      <c r="O2644" s="170">
        <v>6</v>
      </c>
      <c r="P2644" s="402">
        <v>93600</v>
      </c>
    </row>
    <row r="2645" spans="1:16" ht="33.75" x14ac:dyDescent="0.2">
      <c r="A2645" s="406" t="s">
        <v>16898</v>
      </c>
      <c r="B2645" s="406" t="s">
        <v>2595</v>
      </c>
      <c r="C2645" s="170" t="s">
        <v>16897</v>
      </c>
      <c r="D2645" s="405" t="s">
        <v>16912</v>
      </c>
      <c r="E2645" s="404">
        <v>4628</v>
      </c>
      <c r="F2645" s="434">
        <v>43051118</v>
      </c>
      <c r="G2645" s="403" t="s">
        <v>16911</v>
      </c>
      <c r="H2645" s="170" t="s">
        <v>2661</v>
      </c>
      <c r="I2645" s="170" t="s">
        <v>2661</v>
      </c>
      <c r="J2645" s="155" t="s">
        <v>16899</v>
      </c>
      <c r="K2645" s="170">
        <v>1</v>
      </c>
      <c r="L2645" s="170">
        <v>12</v>
      </c>
      <c r="M2645" s="402">
        <v>54733.279999999999</v>
      </c>
      <c r="N2645" s="170">
        <v>1</v>
      </c>
      <c r="O2645" s="170">
        <v>6</v>
      </c>
      <c r="P2645" s="402">
        <v>27768</v>
      </c>
    </row>
    <row r="2646" spans="1:16" ht="33.75" x14ac:dyDescent="0.2">
      <c r="A2646" s="406" t="s">
        <v>16898</v>
      </c>
      <c r="B2646" s="406" t="s">
        <v>2595</v>
      </c>
      <c r="C2646" s="170" t="s">
        <v>16897</v>
      </c>
      <c r="D2646" s="405" t="s">
        <v>16910</v>
      </c>
      <c r="E2646" s="404">
        <v>2500</v>
      </c>
      <c r="F2646" s="434">
        <v>46460624</v>
      </c>
      <c r="G2646" s="403" t="s">
        <v>16909</v>
      </c>
      <c r="H2646" s="170" t="s">
        <v>2627</v>
      </c>
      <c r="I2646" s="170" t="s">
        <v>2589</v>
      </c>
      <c r="J2646" s="155"/>
      <c r="K2646" s="170">
        <v>1</v>
      </c>
      <c r="L2646" s="170">
        <v>12</v>
      </c>
      <c r="M2646" s="402">
        <v>10600</v>
      </c>
      <c r="N2646" s="170">
        <v>1</v>
      </c>
      <c r="O2646" s="170">
        <v>5</v>
      </c>
      <c r="P2646" s="402">
        <v>14620</v>
      </c>
    </row>
    <row r="2647" spans="1:16" ht="33.75" x14ac:dyDescent="0.2">
      <c r="A2647" s="406" t="s">
        <v>16898</v>
      </c>
      <c r="B2647" s="406" t="s">
        <v>2595</v>
      </c>
      <c r="C2647" s="170" t="s">
        <v>16897</v>
      </c>
      <c r="D2647" s="405" t="s">
        <v>16908</v>
      </c>
      <c r="E2647" s="404">
        <v>1900</v>
      </c>
      <c r="F2647" s="434">
        <v>19260395</v>
      </c>
      <c r="G2647" s="403" t="s">
        <v>16907</v>
      </c>
      <c r="H2647" s="170" t="s">
        <v>16888</v>
      </c>
      <c r="I2647" s="170" t="s">
        <v>16892</v>
      </c>
      <c r="J2647" s="155" t="s">
        <v>16899</v>
      </c>
      <c r="K2647" s="170"/>
      <c r="L2647" s="170"/>
      <c r="M2647" s="402"/>
      <c r="N2647" s="170">
        <v>1</v>
      </c>
      <c r="O2647" s="170">
        <v>6</v>
      </c>
      <c r="P2647" s="402">
        <v>11400</v>
      </c>
    </row>
    <row r="2648" spans="1:16" ht="33.75" x14ac:dyDescent="0.2">
      <c r="A2648" s="406" t="s">
        <v>16898</v>
      </c>
      <c r="B2648" s="406" t="s">
        <v>2595</v>
      </c>
      <c r="C2648" s="170" t="s">
        <v>16897</v>
      </c>
      <c r="D2648" s="405" t="s">
        <v>16906</v>
      </c>
      <c r="E2648" s="404">
        <v>3250</v>
      </c>
      <c r="F2648" s="434">
        <v>40026097</v>
      </c>
      <c r="G2648" s="403" t="s">
        <v>16905</v>
      </c>
      <c r="H2648" s="170" t="s">
        <v>16888</v>
      </c>
      <c r="I2648" s="170" t="s">
        <v>16894</v>
      </c>
      <c r="J2648" s="155" t="s">
        <v>16899</v>
      </c>
      <c r="K2648" s="170"/>
      <c r="L2648" s="170"/>
      <c r="M2648" s="402"/>
      <c r="N2648" s="170">
        <v>1</v>
      </c>
      <c r="O2648" s="170">
        <v>4</v>
      </c>
      <c r="P2648" s="402">
        <v>13000</v>
      </c>
    </row>
    <row r="2649" spans="1:16" ht="33.75" x14ac:dyDescent="0.2">
      <c r="A2649" s="406" t="s">
        <v>16898</v>
      </c>
      <c r="B2649" s="406" t="s">
        <v>2595</v>
      </c>
      <c r="C2649" s="170" t="s">
        <v>16897</v>
      </c>
      <c r="D2649" s="405" t="s">
        <v>16904</v>
      </c>
      <c r="E2649" s="404">
        <v>2000</v>
      </c>
      <c r="F2649" s="434">
        <v>75425175</v>
      </c>
      <c r="G2649" s="403" t="s">
        <v>16903</v>
      </c>
      <c r="H2649" s="170" t="s">
        <v>2627</v>
      </c>
      <c r="I2649" s="170" t="s">
        <v>2627</v>
      </c>
      <c r="J2649" s="155" t="s">
        <v>2589</v>
      </c>
      <c r="K2649" s="170">
        <v>1</v>
      </c>
      <c r="L2649" s="170">
        <v>1</v>
      </c>
      <c r="M2649" s="402">
        <v>2000</v>
      </c>
      <c r="N2649" s="170">
        <v>1</v>
      </c>
      <c r="O2649" s="170">
        <v>6</v>
      </c>
      <c r="P2649" s="402">
        <v>12300</v>
      </c>
    </row>
    <row r="2650" spans="1:16" ht="33.75" x14ac:dyDescent="0.2">
      <c r="A2650" s="406" t="s">
        <v>16898</v>
      </c>
      <c r="B2650" s="406" t="s">
        <v>2595</v>
      </c>
      <c r="C2650" s="170" t="s">
        <v>16897</v>
      </c>
      <c r="D2650" s="405" t="s">
        <v>16902</v>
      </c>
      <c r="E2650" s="404">
        <v>4900</v>
      </c>
      <c r="F2650" s="434">
        <v>45446236</v>
      </c>
      <c r="G2650" s="403" t="s">
        <v>16901</v>
      </c>
      <c r="H2650" s="170" t="s">
        <v>2623</v>
      </c>
      <c r="I2650" s="170" t="s">
        <v>16900</v>
      </c>
      <c r="J2650" s="155" t="s">
        <v>16899</v>
      </c>
      <c r="K2650" s="170"/>
      <c r="L2650" s="170"/>
      <c r="M2650" s="402"/>
      <c r="N2650" s="170">
        <v>2</v>
      </c>
      <c r="O2650" s="170">
        <v>3</v>
      </c>
      <c r="P2650" s="402">
        <v>9800</v>
      </c>
    </row>
    <row r="2651" spans="1:16" ht="33.75" x14ac:dyDescent="0.2">
      <c r="A2651" s="406" t="s">
        <v>16898</v>
      </c>
      <c r="B2651" s="406" t="s">
        <v>2595</v>
      </c>
      <c r="C2651" s="170" t="s">
        <v>16897</v>
      </c>
      <c r="D2651" s="405" t="s">
        <v>16896</v>
      </c>
      <c r="E2651" s="404">
        <v>5500</v>
      </c>
      <c r="F2651" s="434">
        <v>70209429</v>
      </c>
      <c r="G2651" s="403" t="s">
        <v>16895</v>
      </c>
      <c r="H2651" s="170" t="s">
        <v>16888</v>
      </c>
      <c r="I2651" s="170" t="s">
        <v>16894</v>
      </c>
      <c r="J2651" s="155" t="s">
        <v>2602</v>
      </c>
      <c r="K2651" s="170">
        <v>1</v>
      </c>
      <c r="L2651" s="170">
        <v>12</v>
      </c>
      <c r="M2651" s="402">
        <v>64248.800000000003</v>
      </c>
      <c r="N2651" s="170">
        <v>1</v>
      </c>
      <c r="O2651" s="170">
        <v>6</v>
      </c>
      <c r="P2651" s="402">
        <v>33000</v>
      </c>
    </row>
    <row r="2652" spans="1:16" ht="33.75" x14ac:dyDescent="0.2">
      <c r="A2652" s="406" t="s">
        <v>16856</v>
      </c>
      <c r="B2652" s="406" t="s">
        <v>2595</v>
      </c>
      <c r="C2652" s="170" t="s">
        <v>2594</v>
      </c>
      <c r="D2652" s="405" t="s">
        <v>2754</v>
      </c>
      <c r="E2652" s="404">
        <v>14000</v>
      </c>
      <c r="F2652" s="434">
        <v>29541265</v>
      </c>
      <c r="G2652" s="403" t="s">
        <v>16893</v>
      </c>
      <c r="H2652" s="170" t="s">
        <v>2754</v>
      </c>
      <c r="I2652" s="170" t="s">
        <v>16892</v>
      </c>
      <c r="J2652" s="155" t="s">
        <v>16891</v>
      </c>
      <c r="K2652" s="170">
        <v>3</v>
      </c>
      <c r="L2652" s="170">
        <v>8</v>
      </c>
      <c r="M2652" s="402">
        <v>113693.2</v>
      </c>
      <c r="N2652" s="170"/>
      <c r="O2652" s="170"/>
      <c r="P2652" s="402"/>
    </row>
    <row r="2653" spans="1:16" ht="33.75" x14ac:dyDescent="0.2">
      <c r="A2653" s="406" t="s">
        <v>16856</v>
      </c>
      <c r="B2653" s="406" t="s">
        <v>2595</v>
      </c>
      <c r="C2653" s="170" t="s">
        <v>2594</v>
      </c>
      <c r="D2653" s="405" t="s">
        <v>16890</v>
      </c>
      <c r="E2653" s="404">
        <v>9500</v>
      </c>
      <c r="F2653" s="170">
        <v>9887505</v>
      </c>
      <c r="G2653" s="403" t="s">
        <v>16889</v>
      </c>
      <c r="H2653" s="170" t="s">
        <v>16888</v>
      </c>
      <c r="I2653" s="170" t="s">
        <v>16852</v>
      </c>
      <c r="J2653" s="155" t="s">
        <v>2900</v>
      </c>
      <c r="K2653" s="170">
        <v>3</v>
      </c>
      <c r="L2653" s="170">
        <v>8</v>
      </c>
      <c r="M2653" s="402">
        <v>77441.19</v>
      </c>
      <c r="N2653" s="170"/>
      <c r="O2653" s="170"/>
      <c r="P2653" s="402"/>
    </row>
    <row r="2654" spans="1:16" ht="33.75" x14ac:dyDescent="0.2">
      <c r="A2654" s="406" t="s">
        <v>16856</v>
      </c>
      <c r="B2654" s="406" t="s">
        <v>2595</v>
      </c>
      <c r="C2654" s="170" t="s">
        <v>2594</v>
      </c>
      <c r="D2654" s="405" t="s">
        <v>3209</v>
      </c>
      <c r="E2654" s="404">
        <v>14000</v>
      </c>
      <c r="F2654" s="170">
        <v>20578688</v>
      </c>
      <c r="G2654" s="403" t="s">
        <v>16887</v>
      </c>
      <c r="H2654" s="170" t="s">
        <v>2754</v>
      </c>
      <c r="I2654" s="170" t="s">
        <v>16852</v>
      </c>
      <c r="J2654" s="155" t="s">
        <v>2900</v>
      </c>
      <c r="K2654" s="170">
        <v>3</v>
      </c>
      <c r="L2654" s="170">
        <v>8</v>
      </c>
      <c r="M2654" s="402">
        <v>113693.2</v>
      </c>
      <c r="N2654" s="170"/>
      <c r="O2654" s="170"/>
      <c r="P2654" s="402"/>
    </row>
    <row r="2655" spans="1:16" ht="33.75" x14ac:dyDescent="0.2">
      <c r="A2655" s="406" t="s">
        <v>16856</v>
      </c>
      <c r="B2655" s="406" t="s">
        <v>2595</v>
      </c>
      <c r="C2655" s="170" t="s">
        <v>2594</v>
      </c>
      <c r="D2655" s="405" t="s">
        <v>16886</v>
      </c>
      <c r="E2655" s="404">
        <v>5800</v>
      </c>
      <c r="F2655" s="170">
        <v>9859308</v>
      </c>
      <c r="G2655" s="403" t="s">
        <v>16885</v>
      </c>
      <c r="H2655" s="170" t="s">
        <v>16879</v>
      </c>
      <c r="I2655" s="170" t="s">
        <v>3</v>
      </c>
      <c r="J2655" s="155" t="s">
        <v>16884</v>
      </c>
      <c r="K2655" s="170">
        <v>3</v>
      </c>
      <c r="L2655" s="170">
        <v>8</v>
      </c>
      <c r="M2655" s="402">
        <v>48069.84</v>
      </c>
      <c r="N2655" s="170"/>
      <c r="O2655" s="170"/>
      <c r="P2655" s="402"/>
    </row>
    <row r="2656" spans="1:16" ht="33.75" x14ac:dyDescent="0.2">
      <c r="A2656" s="406" t="s">
        <v>16856</v>
      </c>
      <c r="B2656" s="406" t="s">
        <v>2595</v>
      </c>
      <c r="C2656" s="170" t="s">
        <v>2594</v>
      </c>
      <c r="D2656" s="405" t="s">
        <v>16883</v>
      </c>
      <c r="E2656" s="404">
        <v>9000</v>
      </c>
      <c r="F2656" s="170">
        <v>16706800</v>
      </c>
      <c r="G2656" s="403" t="s">
        <v>16882</v>
      </c>
      <c r="H2656" s="170" t="s">
        <v>2754</v>
      </c>
      <c r="I2656" s="170" t="s">
        <v>16852</v>
      </c>
      <c r="J2656" s="155" t="s">
        <v>2900</v>
      </c>
      <c r="K2656" s="170">
        <v>3</v>
      </c>
      <c r="L2656" s="170">
        <v>8</v>
      </c>
      <c r="M2656" s="402">
        <v>73603.199999999997</v>
      </c>
      <c r="N2656" s="170"/>
      <c r="O2656" s="170"/>
      <c r="P2656" s="402"/>
    </row>
    <row r="2657" spans="1:16" ht="33.75" x14ac:dyDescent="0.2">
      <c r="A2657" s="406" t="s">
        <v>16856</v>
      </c>
      <c r="B2657" s="406" t="s">
        <v>2595</v>
      </c>
      <c r="C2657" s="170" t="s">
        <v>2594</v>
      </c>
      <c r="D2657" s="405" t="s">
        <v>16881</v>
      </c>
      <c r="E2657" s="404">
        <v>5000</v>
      </c>
      <c r="F2657" s="170">
        <v>6184306</v>
      </c>
      <c r="G2657" s="403" t="s">
        <v>16880</v>
      </c>
      <c r="H2657" s="170" t="s">
        <v>16879</v>
      </c>
      <c r="I2657" s="170" t="s">
        <v>3</v>
      </c>
      <c r="J2657" s="155" t="s">
        <v>16878</v>
      </c>
      <c r="K2657" s="170">
        <v>3</v>
      </c>
      <c r="L2657" s="170">
        <v>8</v>
      </c>
      <c r="M2657" s="402">
        <v>41693.199999999997</v>
      </c>
      <c r="N2657" s="170"/>
      <c r="O2657" s="170"/>
      <c r="P2657" s="402"/>
    </row>
    <row r="2658" spans="1:16" ht="33.75" x14ac:dyDescent="0.2">
      <c r="A2658" s="406" t="s">
        <v>16856</v>
      </c>
      <c r="B2658" s="406" t="s">
        <v>2595</v>
      </c>
      <c r="C2658" s="170" t="s">
        <v>2594</v>
      </c>
      <c r="D2658" s="405" t="s">
        <v>2794</v>
      </c>
      <c r="E2658" s="404">
        <v>9000</v>
      </c>
      <c r="F2658" s="170">
        <v>10203303</v>
      </c>
      <c r="G2658" s="403" t="s">
        <v>16877</v>
      </c>
      <c r="H2658" s="170" t="s">
        <v>2754</v>
      </c>
      <c r="I2658" s="170" t="s">
        <v>16852</v>
      </c>
      <c r="J2658" s="155" t="s">
        <v>2900</v>
      </c>
      <c r="K2658" s="170">
        <v>3</v>
      </c>
      <c r="L2658" s="170">
        <v>8</v>
      </c>
      <c r="M2658" s="402">
        <v>73603.820000000007</v>
      </c>
      <c r="N2658" s="170"/>
      <c r="O2658" s="170"/>
      <c r="P2658" s="402"/>
    </row>
    <row r="2659" spans="1:16" ht="33.75" x14ac:dyDescent="0.2">
      <c r="A2659" s="406" t="s">
        <v>16856</v>
      </c>
      <c r="B2659" s="406" t="s">
        <v>2595</v>
      </c>
      <c r="C2659" s="170" t="s">
        <v>2594</v>
      </c>
      <c r="D2659" s="405" t="s">
        <v>16876</v>
      </c>
      <c r="E2659" s="404">
        <v>10000</v>
      </c>
      <c r="F2659" s="170">
        <v>9854547</v>
      </c>
      <c r="G2659" s="403" t="s">
        <v>16875</v>
      </c>
      <c r="H2659" s="170" t="s">
        <v>2754</v>
      </c>
      <c r="I2659" s="170" t="s">
        <v>16852</v>
      </c>
      <c r="J2659" s="155" t="s">
        <v>2900</v>
      </c>
      <c r="K2659" s="170">
        <v>3</v>
      </c>
      <c r="L2659" s="170">
        <v>8</v>
      </c>
      <c r="M2659" s="402">
        <v>81693.2</v>
      </c>
      <c r="N2659" s="170"/>
      <c r="O2659" s="170"/>
      <c r="P2659" s="402"/>
    </row>
    <row r="2660" spans="1:16" ht="33.75" x14ac:dyDescent="0.2">
      <c r="A2660" s="406" t="s">
        <v>16856</v>
      </c>
      <c r="B2660" s="406" t="s">
        <v>2595</v>
      </c>
      <c r="C2660" s="170" t="s">
        <v>2594</v>
      </c>
      <c r="D2660" s="405" t="s">
        <v>16874</v>
      </c>
      <c r="E2660" s="404">
        <v>3500</v>
      </c>
      <c r="F2660" s="170">
        <v>9362973</v>
      </c>
      <c r="G2660" s="403" t="s">
        <v>16873</v>
      </c>
      <c r="H2660" s="170" t="s">
        <v>2706</v>
      </c>
      <c r="I2660" s="170" t="s">
        <v>16872</v>
      </c>
      <c r="J2660" s="155" t="s">
        <v>16871</v>
      </c>
      <c r="K2660" s="170">
        <v>3</v>
      </c>
      <c r="L2660" s="170">
        <v>8</v>
      </c>
      <c r="M2660" s="402">
        <v>29693.200000000001</v>
      </c>
      <c r="N2660" s="170"/>
      <c r="O2660" s="170"/>
      <c r="P2660" s="402"/>
    </row>
    <row r="2661" spans="1:16" ht="33.75" x14ac:dyDescent="0.2">
      <c r="A2661" s="406" t="s">
        <v>16856</v>
      </c>
      <c r="B2661" s="406" t="s">
        <v>2595</v>
      </c>
      <c r="C2661" s="170" t="s">
        <v>2594</v>
      </c>
      <c r="D2661" s="405" t="s">
        <v>16870</v>
      </c>
      <c r="E2661" s="404">
        <v>5500</v>
      </c>
      <c r="F2661" s="170">
        <v>43000413</v>
      </c>
      <c r="G2661" s="403" t="s">
        <v>16869</v>
      </c>
      <c r="H2661" s="170" t="s">
        <v>3394</v>
      </c>
      <c r="I2661" s="170" t="s">
        <v>2589</v>
      </c>
      <c r="J2661" s="155" t="s">
        <v>16868</v>
      </c>
      <c r="K2661" s="170">
        <v>3</v>
      </c>
      <c r="L2661" s="170">
        <v>6</v>
      </c>
      <c r="M2661" s="402">
        <v>45693.2</v>
      </c>
      <c r="N2661" s="170"/>
      <c r="O2661" s="170"/>
      <c r="P2661" s="402"/>
    </row>
    <row r="2662" spans="1:16" ht="33.75" x14ac:dyDescent="0.2">
      <c r="A2662" s="406" t="s">
        <v>16856</v>
      </c>
      <c r="B2662" s="406" t="s">
        <v>16861</v>
      </c>
      <c r="C2662" s="170" t="s">
        <v>2594</v>
      </c>
      <c r="D2662" s="405" t="s">
        <v>16867</v>
      </c>
      <c r="E2662" s="404">
        <v>3000</v>
      </c>
      <c r="F2662" s="170">
        <v>71204777</v>
      </c>
      <c r="G2662" s="403" t="s">
        <v>16866</v>
      </c>
      <c r="H2662" s="170" t="s">
        <v>2627</v>
      </c>
      <c r="I2662" s="170" t="s">
        <v>16852</v>
      </c>
      <c r="J2662" s="155" t="s">
        <v>2627</v>
      </c>
      <c r="K2662" s="170">
        <v>3</v>
      </c>
      <c r="L2662" s="170">
        <v>11</v>
      </c>
      <c r="M2662" s="402">
        <f>32033.37+3232.47</f>
        <v>35265.839999999997</v>
      </c>
      <c r="N2662" s="170"/>
      <c r="O2662" s="170"/>
      <c r="P2662" s="402"/>
    </row>
    <row r="2663" spans="1:16" ht="33.75" x14ac:dyDescent="0.2">
      <c r="A2663" s="406" t="s">
        <v>16856</v>
      </c>
      <c r="B2663" s="406" t="s">
        <v>16861</v>
      </c>
      <c r="C2663" s="170" t="s">
        <v>2594</v>
      </c>
      <c r="D2663" s="405" t="s">
        <v>16854</v>
      </c>
      <c r="E2663" s="404">
        <v>9000</v>
      </c>
      <c r="F2663" s="170">
        <v>25835091</v>
      </c>
      <c r="G2663" s="403" t="s">
        <v>16860</v>
      </c>
      <c r="H2663" s="170" t="s">
        <v>16859</v>
      </c>
      <c r="I2663" s="170" t="s">
        <v>16852</v>
      </c>
      <c r="J2663" s="155" t="s">
        <v>16858</v>
      </c>
      <c r="K2663" s="170">
        <v>3</v>
      </c>
      <c r="L2663" s="170">
        <v>12</v>
      </c>
      <c r="M2663" s="402">
        <v>110487.91</v>
      </c>
      <c r="N2663" s="170">
        <v>2</v>
      </c>
      <c r="O2663" s="170">
        <v>6</v>
      </c>
      <c r="P2663" s="402">
        <v>55306.8</v>
      </c>
    </row>
    <row r="2664" spans="1:16" ht="33.75" x14ac:dyDescent="0.2">
      <c r="A2664" s="406" t="s">
        <v>16856</v>
      </c>
      <c r="B2664" s="406" t="s">
        <v>16861</v>
      </c>
      <c r="C2664" s="170" t="s">
        <v>2594</v>
      </c>
      <c r="D2664" s="405" t="s">
        <v>16865</v>
      </c>
      <c r="E2664" s="404">
        <v>8500</v>
      </c>
      <c r="F2664" s="170">
        <v>40198176</v>
      </c>
      <c r="G2664" s="403" t="s">
        <v>16864</v>
      </c>
      <c r="H2664" s="170" t="s">
        <v>2654</v>
      </c>
      <c r="I2664" s="170" t="s">
        <v>2589</v>
      </c>
      <c r="J2664" s="155" t="s">
        <v>2745</v>
      </c>
      <c r="K2664" s="170">
        <v>2</v>
      </c>
      <c r="L2664" s="170">
        <v>5</v>
      </c>
      <c r="M2664" s="402">
        <v>48306.07</v>
      </c>
      <c r="N2664" s="170"/>
      <c r="O2664" s="170"/>
      <c r="P2664" s="402">
        <v>0</v>
      </c>
    </row>
    <row r="2665" spans="1:16" ht="33.75" x14ac:dyDescent="0.2">
      <c r="A2665" s="406" t="s">
        <v>16856</v>
      </c>
      <c r="B2665" s="406" t="s">
        <v>16861</v>
      </c>
      <c r="C2665" s="170" t="s">
        <v>2594</v>
      </c>
      <c r="D2665" s="405" t="s">
        <v>16854</v>
      </c>
      <c r="E2665" s="404">
        <v>9000</v>
      </c>
      <c r="F2665" s="170">
        <v>1325250</v>
      </c>
      <c r="G2665" s="403" t="s">
        <v>16857</v>
      </c>
      <c r="H2665" s="170" t="s">
        <v>2677</v>
      </c>
      <c r="I2665" s="170" t="s">
        <v>16852</v>
      </c>
      <c r="J2665" s="155" t="s">
        <v>2795</v>
      </c>
      <c r="K2665" s="170">
        <v>3</v>
      </c>
      <c r="L2665" s="170">
        <v>12</v>
      </c>
      <c r="M2665" s="402">
        <v>110689.8</v>
      </c>
      <c r="N2665" s="170">
        <v>2</v>
      </c>
      <c r="O2665" s="170">
        <v>6</v>
      </c>
      <c r="P2665" s="402">
        <v>55306.8</v>
      </c>
    </row>
    <row r="2666" spans="1:16" ht="33.75" x14ac:dyDescent="0.2">
      <c r="A2666" s="406" t="s">
        <v>16856</v>
      </c>
      <c r="B2666" s="406" t="s">
        <v>16861</v>
      </c>
      <c r="C2666" s="170" t="s">
        <v>2594</v>
      </c>
      <c r="D2666" s="405" t="s">
        <v>16854</v>
      </c>
      <c r="E2666" s="404">
        <v>9000</v>
      </c>
      <c r="F2666" s="170">
        <v>8435931</v>
      </c>
      <c r="G2666" s="403" t="s">
        <v>16863</v>
      </c>
      <c r="H2666" s="170" t="s">
        <v>3283</v>
      </c>
      <c r="I2666" s="170" t="s">
        <v>16852</v>
      </c>
      <c r="J2666" s="155" t="s">
        <v>16862</v>
      </c>
      <c r="K2666" s="170">
        <v>0</v>
      </c>
      <c r="L2666" s="170">
        <v>0</v>
      </c>
      <c r="M2666" s="402">
        <v>1055.4100000000001</v>
      </c>
      <c r="N2666" s="170"/>
      <c r="O2666" s="170"/>
      <c r="P2666" s="402">
        <v>0</v>
      </c>
    </row>
    <row r="2667" spans="1:16" ht="33.75" x14ac:dyDescent="0.2">
      <c r="A2667" s="406" t="s">
        <v>16856</v>
      </c>
      <c r="B2667" s="406" t="s">
        <v>16861</v>
      </c>
      <c r="C2667" s="170" t="s">
        <v>2594</v>
      </c>
      <c r="D2667" s="405" t="s">
        <v>16854</v>
      </c>
      <c r="E2667" s="404">
        <v>9000</v>
      </c>
      <c r="F2667" s="434">
        <v>41398103</v>
      </c>
      <c r="G2667" s="403" t="s">
        <v>16853</v>
      </c>
      <c r="H2667" s="170" t="s">
        <v>2627</v>
      </c>
      <c r="I2667" s="170" t="s">
        <v>16852</v>
      </c>
      <c r="J2667" s="155" t="s">
        <v>2627</v>
      </c>
      <c r="K2667" s="170">
        <v>1</v>
      </c>
      <c r="L2667" s="170">
        <v>2</v>
      </c>
      <c r="M2667" s="402">
        <v>13594.97</v>
      </c>
      <c r="N2667" s="170">
        <v>2</v>
      </c>
      <c r="O2667" s="170">
        <v>6</v>
      </c>
      <c r="P2667" s="402">
        <v>55306.8</v>
      </c>
    </row>
    <row r="2668" spans="1:16" ht="33.75" x14ac:dyDescent="0.2">
      <c r="A2668" s="406" t="s">
        <v>16856</v>
      </c>
      <c r="B2668" s="403" t="s">
        <v>16855</v>
      </c>
      <c r="C2668" s="170" t="s">
        <v>2594</v>
      </c>
      <c r="D2668" s="405" t="s">
        <v>16854</v>
      </c>
      <c r="E2668" s="404">
        <v>9000</v>
      </c>
      <c r="F2668" s="170">
        <v>25835091</v>
      </c>
      <c r="G2668" s="403" t="s">
        <v>16860</v>
      </c>
      <c r="H2668" s="170" t="s">
        <v>16859</v>
      </c>
      <c r="I2668" s="170" t="s">
        <v>16852</v>
      </c>
      <c r="J2668" s="155" t="s">
        <v>16858</v>
      </c>
      <c r="K2668" s="170">
        <v>0</v>
      </c>
      <c r="L2668" s="170">
        <v>0</v>
      </c>
      <c r="M2668" s="402">
        <v>300</v>
      </c>
      <c r="N2668" s="170"/>
      <c r="O2668" s="170"/>
      <c r="P2668" s="402">
        <v>0</v>
      </c>
    </row>
    <row r="2669" spans="1:16" ht="33.75" x14ac:dyDescent="0.2">
      <c r="A2669" s="406" t="s">
        <v>16856</v>
      </c>
      <c r="B2669" s="403" t="s">
        <v>16855</v>
      </c>
      <c r="C2669" s="170" t="s">
        <v>2594</v>
      </c>
      <c r="D2669" s="405" t="s">
        <v>16854</v>
      </c>
      <c r="E2669" s="404">
        <v>9000</v>
      </c>
      <c r="F2669" s="170">
        <v>1325250</v>
      </c>
      <c r="G2669" s="403" t="s">
        <v>16857</v>
      </c>
      <c r="H2669" s="170" t="s">
        <v>2677</v>
      </c>
      <c r="I2669" s="170" t="s">
        <v>16852</v>
      </c>
      <c r="J2669" s="155" t="s">
        <v>2795</v>
      </c>
      <c r="K2669" s="170">
        <v>0</v>
      </c>
      <c r="L2669" s="170">
        <v>0</v>
      </c>
      <c r="M2669" s="402">
        <v>300</v>
      </c>
      <c r="N2669" s="170"/>
      <c r="O2669" s="170"/>
      <c r="P2669" s="402">
        <v>0</v>
      </c>
    </row>
    <row r="2670" spans="1:16" ht="34.5" thickBot="1" x14ac:dyDescent="0.25">
      <c r="A2670" s="406" t="s">
        <v>16856</v>
      </c>
      <c r="B2670" s="403" t="s">
        <v>16855</v>
      </c>
      <c r="C2670" s="170" t="s">
        <v>2594</v>
      </c>
      <c r="D2670" s="405" t="s">
        <v>16854</v>
      </c>
      <c r="E2670" s="404">
        <v>9000</v>
      </c>
      <c r="F2670" s="434">
        <v>41398103</v>
      </c>
      <c r="G2670" s="403" t="s">
        <v>16853</v>
      </c>
      <c r="H2670" s="170" t="s">
        <v>2627</v>
      </c>
      <c r="I2670" s="170" t="s">
        <v>16852</v>
      </c>
      <c r="J2670" s="155" t="s">
        <v>2627</v>
      </c>
      <c r="K2670" s="170">
        <v>0</v>
      </c>
      <c r="L2670" s="170">
        <v>0</v>
      </c>
      <c r="M2670" s="402">
        <v>300</v>
      </c>
      <c r="N2670" s="170"/>
      <c r="O2670" s="170"/>
      <c r="P2670" s="402">
        <v>0</v>
      </c>
    </row>
    <row r="2671" spans="1:16" s="390" customFormat="1" ht="12" thickBot="1" x14ac:dyDescent="0.25">
      <c r="A2671" s="401"/>
      <c r="B2671" s="399"/>
      <c r="C2671" s="399"/>
      <c r="D2671" s="398"/>
      <c r="E2671" s="400"/>
      <c r="F2671" s="399"/>
      <c r="G2671" s="398"/>
      <c r="H2671" s="398"/>
      <c r="I2671" s="397"/>
      <c r="J2671" s="396"/>
      <c r="K2671" s="395"/>
      <c r="L2671" s="394"/>
      <c r="M2671" s="431">
        <f>+SUM(M14:M2670)</f>
        <v>126853752.69239937</v>
      </c>
      <c r="N2671" s="433"/>
      <c r="O2671" s="432"/>
      <c r="P2671" s="431">
        <f>+SUM(P14:P2670)</f>
        <v>75048052.119998485</v>
      </c>
    </row>
    <row r="2672" spans="1:16" ht="28.5" x14ac:dyDescent="0.2">
      <c r="A2672" s="471" t="s">
        <v>2587</v>
      </c>
    </row>
    <row r="2674" spans="1:22" s="421" customFormat="1" x14ac:dyDescent="0.2">
      <c r="A2674" s="426"/>
      <c r="B2674" s="430"/>
      <c r="C2674" s="424"/>
      <c r="D2674" s="424"/>
      <c r="E2674" s="428"/>
      <c r="F2674" s="427"/>
      <c r="G2674" s="426"/>
      <c r="H2674" s="425"/>
      <c r="I2674" s="424"/>
      <c r="J2674" s="424"/>
      <c r="K2674" s="423"/>
      <c r="L2674" s="423"/>
      <c r="M2674" s="422"/>
      <c r="N2674" s="423"/>
      <c r="O2674" s="423"/>
      <c r="P2674" s="422"/>
    </row>
    <row r="2675" spans="1:22" s="421" customFormat="1" ht="15" x14ac:dyDescent="0.2">
      <c r="A2675" s="281" t="s">
        <v>2046</v>
      </c>
      <c r="B2675" s="429"/>
      <c r="C2675" s="424"/>
      <c r="D2675" s="424"/>
      <c r="E2675" s="428"/>
      <c r="F2675" s="427"/>
      <c r="G2675" s="426"/>
      <c r="H2675" s="425"/>
      <c r="I2675" s="424"/>
      <c r="J2675" s="424"/>
      <c r="K2675" s="423"/>
      <c r="L2675" s="423"/>
      <c r="M2675" s="422"/>
      <c r="N2675" s="423"/>
      <c r="O2675" s="423"/>
      <c r="P2675" s="422"/>
    </row>
    <row r="2676" spans="1:22" s="421" customFormat="1" ht="15" x14ac:dyDescent="0.2">
      <c r="A2676" s="281" t="s">
        <v>2045</v>
      </c>
      <c r="B2676" s="429"/>
      <c r="C2676" s="424"/>
      <c r="D2676" s="424"/>
      <c r="E2676" s="428"/>
      <c r="F2676" s="427"/>
      <c r="G2676" s="426"/>
      <c r="H2676" s="425"/>
      <c r="I2676" s="424"/>
      <c r="J2676" s="424"/>
      <c r="K2676" s="423"/>
      <c r="L2676" s="423"/>
      <c r="M2676" s="422"/>
      <c r="N2676" s="423"/>
      <c r="O2676" s="423"/>
      <c r="P2676" s="422"/>
    </row>
    <row r="2678" spans="1:22" s="390" customFormat="1" ht="23.25" x14ac:dyDescent="0.35">
      <c r="A2678" s="1905" t="s">
        <v>2089</v>
      </c>
      <c r="B2678" s="1905"/>
      <c r="C2678" s="1905"/>
      <c r="D2678" s="1905"/>
      <c r="E2678" s="1905"/>
      <c r="F2678" s="1905"/>
      <c r="G2678" s="1905"/>
      <c r="H2678" s="1905"/>
      <c r="I2678" s="1905"/>
      <c r="J2678" s="1905"/>
      <c r="K2678" s="1905"/>
      <c r="L2678" s="1905"/>
      <c r="M2678" s="1905"/>
      <c r="N2678" s="1905"/>
      <c r="O2678" s="1905"/>
      <c r="P2678" s="1905"/>
    </row>
    <row r="2679" spans="1:22" s="390" customFormat="1" ht="23.25" x14ac:dyDescent="0.35">
      <c r="A2679" s="1905" t="s">
        <v>3520</v>
      </c>
      <c r="B2679" s="1905"/>
      <c r="C2679" s="1905"/>
      <c r="D2679" s="1905"/>
      <c r="E2679" s="1905"/>
      <c r="F2679" s="1905"/>
      <c r="G2679" s="1905"/>
      <c r="H2679" s="1905"/>
      <c r="I2679" s="1905"/>
      <c r="J2679" s="1905"/>
      <c r="K2679" s="1905"/>
      <c r="L2679" s="1905"/>
      <c r="M2679" s="1905"/>
      <c r="N2679" s="1905"/>
      <c r="O2679" s="1905"/>
      <c r="P2679" s="1905"/>
    </row>
    <row r="2680" spans="1:22" s="390" customFormat="1" ht="23.25" x14ac:dyDescent="0.2">
      <c r="A2680" s="1902" t="s">
        <v>3519</v>
      </c>
      <c r="B2680" s="1902"/>
      <c r="C2680" s="1902"/>
      <c r="D2680" s="1902"/>
      <c r="E2680" s="1902"/>
      <c r="F2680" s="1902"/>
      <c r="G2680" s="1902"/>
      <c r="H2680" s="1902"/>
      <c r="I2680" s="1902"/>
      <c r="J2680" s="1902"/>
      <c r="K2680" s="1902"/>
      <c r="L2680" s="1902"/>
      <c r="M2680" s="1902"/>
      <c r="N2680" s="1902"/>
      <c r="O2680" s="1902"/>
      <c r="P2680" s="1902"/>
      <c r="Q2680" s="141"/>
      <c r="R2680" s="141"/>
      <c r="S2680" s="141"/>
      <c r="T2680" s="141"/>
      <c r="U2680" s="141"/>
      <c r="V2680" s="141"/>
    </row>
    <row r="2681" spans="1:22" s="390" customFormat="1" ht="15" x14ac:dyDescent="0.2">
      <c r="A2681" s="436" t="s">
        <v>2087</v>
      </c>
      <c r="B2681" s="435" t="s">
        <v>2528</v>
      </c>
      <c r="C2681" s="419"/>
      <c r="D2681" s="141"/>
      <c r="E2681" s="141"/>
      <c r="F2681" s="141"/>
      <c r="G2681" s="141"/>
      <c r="H2681" s="141"/>
      <c r="I2681" s="141"/>
      <c r="J2681" s="417"/>
      <c r="K2681" s="141"/>
      <c r="L2681" s="141"/>
      <c r="M2681" s="141"/>
      <c r="N2681" s="141"/>
      <c r="O2681" s="141"/>
      <c r="P2681" s="141"/>
      <c r="Q2681" s="141"/>
      <c r="R2681" s="141"/>
      <c r="S2681" s="141"/>
      <c r="T2681" s="141"/>
      <c r="U2681" s="141"/>
      <c r="V2681" s="141"/>
    </row>
    <row r="2682" spans="1:22" ht="12" thickBot="1" x14ac:dyDescent="0.25">
      <c r="A2682" s="418"/>
      <c r="B2682" s="141"/>
      <c r="D2682" s="141"/>
      <c r="E2682" s="141"/>
      <c r="F2682" s="141"/>
      <c r="G2682" s="141"/>
      <c r="H2682" s="141"/>
      <c r="I2682" s="141"/>
      <c r="J2682" s="417"/>
      <c r="K2682" s="141"/>
      <c r="L2682" s="141"/>
      <c r="M2682" s="141"/>
      <c r="N2682" s="141"/>
      <c r="O2682" s="141"/>
      <c r="P2682" s="141"/>
      <c r="Q2682" s="141"/>
      <c r="R2682" s="141"/>
      <c r="S2682" s="141"/>
      <c r="T2682" s="141"/>
      <c r="U2682" s="141"/>
      <c r="V2682" s="141"/>
    </row>
    <row r="2683" spans="1:22" s="416" customFormat="1" ht="12.75" customHeight="1" thickBot="1" x14ac:dyDescent="0.25">
      <c r="A2683" s="1909" t="s">
        <v>3518</v>
      </c>
      <c r="B2683" s="1910"/>
      <c r="C2683" s="1910"/>
      <c r="D2683" s="1910"/>
      <c r="E2683" s="1911"/>
      <c r="F2683" s="1912" t="s">
        <v>3517</v>
      </c>
      <c r="G2683" s="1913"/>
      <c r="H2683" s="1914"/>
      <c r="I2683" s="1914"/>
      <c r="J2683" s="1915"/>
      <c r="K2683" s="1906" t="s">
        <v>3516</v>
      </c>
      <c r="L2683" s="1907"/>
      <c r="M2683" s="1908"/>
      <c r="N2683" s="1906" t="s">
        <v>3515</v>
      </c>
      <c r="O2683" s="1907"/>
      <c r="P2683" s="1908"/>
    </row>
    <row r="2684" spans="1:22" s="407" customFormat="1" ht="80.099999999999994" customHeight="1" thickBot="1" x14ac:dyDescent="0.25">
      <c r="A2684" s="414" t="s">
        <v>2084</v>
      </c>
      <c r="B2684" s="411" t="s">
        <v>0</v>
      </c>
      <c r="C2684" s="411" t="s">
        <v>3514</v>
      </c>
      <c r="D2684" s="413" t="s">
        <v>3513</v>
      </c>
      <c r="E2684" s="415" t="s">
        <v>3512</v>
      </c>
      <c r="F2684" s="414" t="s">
        <v>3511</v>
      </c>
      <c r="G2684" s="413" t="s">
        <v>3510</v>
      </c>
      <c r="H2684" s="412" t="s">
        <v>3509</v>
      </c>
      <c r="I2684" s="411" t="s">
        <v>3508</v>
      </c>
      <c r="J2684" s="411" t="s">
        <v>3507</v>
      </c>
      <c r="K2684" s="410" t="s">
        <v>3506</v>
      </c>
      <c r="L2684" s="409" t="s">
        <v>3505</v>
      </c>
      <c r="M2684" s="408" t="s">
        <v>3504</v>
      </c>
      <c r="N2684" s="410" t="s">
        <v>3506</v>
      </c>
      <c r="O2684" s="409" t="s">
        <v>3505</v>
      </c>
      <c r="P2684" s="408" t="s">
        <v>3504</v>
      </c>
    </row>
    <row r="2685" spans="1:22" ht="45" x14ac:dyDescent="0.2">
      <c r="A2685" s="406" t="s">
        <v>16616</v>
      </c>
      <c r="B2685" s="406" t="s">
        <v>2595</v>
      </c>
      <c r="C2685" s="170" t="s">
        <v>2594</v>
      </c>
      <c r="D2685" s="405" t="s">
        <v>16826</v>
      </c>
      <c r="E2685" s="404">
        <v>3500</v>
      </c>
      <c r="F2685" s="434" t="s">
        <v>16825</v>
      </c>
      <c r="G2685" s="403" t="s">
        <v>16824</v>
      </c>
      <c r="H2685" s="170" t="s">
        <v>6514</v>
      </c>
      <c r="I2685" s="170" t="s">
        <v>5535</v>
      </c>
      <c r="J2685" s="155" t="s">
        <v>16823</v>
      </c>
      <c r="K2685" s="170">
        <v>4</v>
      </c>
      <c r="L2685" s="402">
        <v>12</v>
      </c>
      <c r="M2685" s="402">
        <v>52869.932337662322</v>
      </c>
      <c r="N2685" s="170"/>
      <c r="O2685" s="170"/>
      <c r="P2685" s="402"/>
    </row>
    <row r="2686" spans="1:22" ht="45" x14ac:dyDescent="0.2">
      <c r="A2686" s="406" t="s">
        <v>16616</v>
      </c>
      <c r="B2686" s="406" t="s">
        <v>2595</v>
      </c>
      <c r="C2686" s="170" t="s">
        <v>2594</v>
      </c>
      <c r="D2686" s="405" t="s">
        <v>6579</v>
      </c>
      <c r="E2686" s="404">
        <v>5000</v>
      </c>
      <c r="F2686" s="434" t="s">
        <v>16832</v>
      </c>
      <c r="G2686" s="403" t="s">
        <v>16831</v>
      </c>
      <c r="H2686" s="170" t="s">
        <v>6514</v>
      </c>
      <c r="I2686" s="170" t="s">
        <v>5535</v>
      </c>
      <c r="J2686" s="155" t="s">
        <v>16823</v>
      </c>
      <c r="K2686" s="170">
        <v>4</v>
      </c>
      <c r="L2686" s="402">
        <v>12</v>
      </c>
      <c r="M2686" s="402">
        <v>70869.932337662322</v>
      </c>
      <c r="N2686" s="170"/>
      <c r="O2686" s="170"/>
      <c r="P2686" s="402"/>
    </row>
    <row r="2687" spans="1:22" ht="45" x14ac:dyDescent="0.2">
      <c r="A2687" s="406" t="s">
        <v>16616</v>
      </c>
      <c r="B2687" s="406" t="s">
        <v>2595</v>
      </c>
      <c r="C2687" s="170" t="s">
        <v>2594</v>
      </c>
      <c r="D2687" s="405" t="s">
        <v>16851</v>
      </c>
      <c r="E2687" s="404">
        <v>3000</v>
      </c>
      <c r="F2687" s="434" t="s">
        <v>16850</v>
      </c>
      <c r="G2687" s="403" t="s">
        <v>16849</v>
      </c>
      <c r="H2687" s="170" t="s">
        <v>3567</v>
      </c>
      <c r="I2687" s="170" t="s">
        <v>5535</v>
      </c>
      <c r="J2687" s="155" t="s">
        <v>3567</v>
      </c>
      <c r="K2687" s="170">
        <v>4</v>
      </c>
      <c r="L2687" s="402">
        <v>12</v>
      </c>
      <c r="M2687" s="402">
        <v>46869.932337662322</v>
      </c>
      <c r="N2687" s="170"/>
      <c r="O2687" s="170"/>
      <c r="P2687" s="402"/>
    </row>
    <row r="2688" spans="1:22" ht="45" x14ac:dyDescent="0.2">
      <c r="A2688" s="406" t="s">
        <v>16616</v>
      </c>
      <c r="B2688" s="406" t="s">
        <v>2595</v>
      </c>
      <c r="C2688" s="170" t="s">
        <v>2594</v>
      </c>
      <c r="D2688" s="405" t="s">
        <v>16822</v>
      </c>
      <c r="E2688" s="404">
        <v>6000</v>
      </c>
      <c r="F2688" s="434" t="s">
        <v>16821</v>
      </c>
      <c r="G2688" s="403" t="s">
        <v>16820</v>
      </c>
      <c r="H2688" s="170" t="s">
        <v>16819</v>
      </c>
      <c r="I2688" s="170" t="s">
        <v>5535</v>
      </c>
      <c r="J2688" s="155" t="s">
        <v>16819</v>
      </c>
      <c r="K2688" s="170">
        <v>4</v>
      </c>
      <c r="L2688" s="402">
        <v>12</v>
      </c>
      <c r="M2688" s="402">
        <v>82869.932337662322</v>
      </c>
      <c r="N2688" s="170"/>
      <c r="O2688" s="170"/>
      <c r="P2688" s="402"/>
    </row>
    <row r="2689" spans="1:16" ht="45" x14ac:dyDescent="0.2">
      <c r="A2689" s="406" t="s">
        <v>16616</v>
      </c>
      <c r="B2689" s="406" t="s">
        <v>3526</v>
      </c>
      <c r="C2689" s="170" t="s">
        <v>2594</v>
      </c>
      <c r="D2689" s="405" t="s">
        <v>16818</v>
      </c>
      <c r="E2689" s="404">
        <v>2200</v>
      </c>
      <c r="F2689" s="434" t="s">
        <v>16817</v>
      </c>
      <c r="G2689" s="403" t="s">
        <v>16816</v>
      </c>
      <c r="H2689" s="170" t="s">
        <v>3591</v>
      </c>
      <c r="I2689" s="170" t="s">
        <v>3525</v>
      </c>
      <c r="J2689" s="155" t="s">
        <v>3591</v>
      </c>
      <c r="K2689" s="170">
        <v>4</v>
      </c>
      <c r="L2689" s="402">
        <v>12</v>
      </c>
      <c r="M2689" s="402">
        <v>37269.932337662322</v>
      </c>
      <c r="N2689" s="170"/>
      <c r="O2689" s="170"/>
      <c r="P2689" s="402"/>
    </row>
    <row r="2690" spans="1:16" ht="45" x14ac:dyDescent="0.2">
      <c r="A2690" s="406" t="s">
        <v>16616</v>
      </c>
      <c r="B2690" s="406" t="s">
        <v>3526</v>
      </c>
      <c r="C2690" s="170" t="s">
        <v>2594</v>
      </c>
      <c r="D2690" s="405" t="s">
        <v>16631</v>
      </c>
      <c r="E2690" s="404">
        <v>10000</v>
      </c>
      <c r="F2690" s="434" t="s">
        <v>16815</v>
      </c>
      <c r="G2690" s="403" t="s">
        <v>16814</v>
      </c>
      <c r="H2690" s="170" t="s">
        <v>3528</v>
      </c>
      <c r="I2690" s="170" t="s">
        <v>5535</v>
      </c>
      <c r="J2690" s="155" t="s">
        <v>6376</v>
      </c>
      <c r="K2690" s="170">
        <v>4</v>
      </c>
      <c r="L2690" s="402">
        <v>12</v>
      </c>
      <c r="M2690" s="402">
        <v>130869.93233766232</v>
      </c>
      <c r="N2690" s="170"/>
      <c r="O2690" s="170"/>
      <c r="P2690" s="402"/>
    </row>
    <row r="2691" spans="1:16" ht="45" x14ac:dyDescent="0.2">
      <c r="A2691" s="406" t="s">
        <v>16616</v>
      </c>
      <c r="B2691" s="406" t="s">
        <v>3526</v>
      </c>
      <c r="C2691" s="170" t="s">
        <v>2594</v>
      </c>
      <c r="D2691" s="405" t="s">
        <v>16813</v>
      </c>
      <c r="E2691" s="404">
        <v>13500</v>
      </c>
      <c r="F2691" s="434" t="s">
        <v>16812</v>
      </c>
      <c r="G2691" s="403" t="s">
        <v>16811</v>
      </c>
      <c r="H2691" s="170" t="s">
        <v>4522</v>
      </c>
      <c r="I2691" s="170" t="s">
        <v>5535</v>
      </c>
      <c r="J2691" s="155" t="s">
        <v>6398</v>
      </c>
      <c r="K2691" s="170">
        <v>4</v>
      </c>
      <c r="L2691" s="402">
        <v>12</v>
      </c>
      <c r="M2691" s="402">
        <v>172869.93233766232</v>
      </c>
      <c r="N2691" s="170"/>
      <c r="O2691" s="170"/>
      <c r="P2691" s="402"/>
    </row>
    <row r="2692" spans="1:16" ht="45" x14ac:dyDescent="0.2">
      <c r="A2692" s="406" t="s">
        <v>16616</v>
      </c>
      <c r="B2692" s="406" t="s">
        <v>3526</v>
      </c>
      <c r="C2692" s="170" t="s">
        <v>2594</v>
      </c>
      <c r="D2692" s="405" t="s">
        <v>16830</v>
      </c>
      <c r="E2692" s="404">
        <v>2200</v>
      </c>
      <c r="F2692" s="434" t="s">
        <v>16829</v>
      </c>
      <c r="G2692" s="403" t="s">
        <v>16828</v>
      </c>
      <c r="H2692" s="170" t="s">
        <v>16827</v>
      </c>
      <c r="I2692" s="170" t="s">
        <v>3525</v>
      </c>
      <c r="J2692" s="155" t="s">
        <v>16827</v>
      </c>
      <c r="K2692" s="170">
        <v>4</v>
      </c>
      <c r="L2692" s="402">
        <v>12</v>
      </c>
      <c r="M2692" s="402">
        <v>37269.932337662322</v>
      </c>
      <c r="N2692" s="170"/>
      <c r="O2692" s="170"/>
      <c r="P2692" s="402"/>
    </row>
    <row r="2693" spans="1:16" ht="45" x14ac:dyDescent="0.2">
      <c r="A2693" s="406" t="s">
        <v>16616</v>
      </c>
      <c r="B2693" s="406" t="s">
        <v>3526</v>
      </c>
      <c r="C2693" s="170" t="s">
        <v>2594</v>
      </c>
      <c r="D2693" s="405" t="s">
        <v>16802</v>
      </c>
      <c r="E2693" s="404">
        <v>6000</v>
      </c>
      <c r="F2693" s="434" t="s">
        <v>16810</v>
      </c>
      <c r="G2693" s="403" t="s">
        <v>16809</v>
      </c>
      <c r="H2693" s="170" t="s">
        <v>3567</v>
      </c>
      <c r="I2693" s="170" t="s">
        <v>5535</v>
      </c>
      <c r="J2693" s="155" t="s">
        <v>16808</v>
      </c>
      <c r="K2693" s="170">
        <v>2</v>
      </c>
      <c r="L2693" s="402">
        <v>5</v>
      </c>
      <c r="M2693" s="402">
        <v>30300</v>
      </c>
      <c r="N2693" s="170"/>
      <c r="O2693" s="170"/>
      <c r="P2693" s="402"/>
    </row>
    <row r="2694" spans="1:16" ht="45" x14ac:dyDescent="0.2">
      <c r="A2694" s="406" t="s">
        <v>16616</v>
      </c>
      <c r="B2694" s="406" t="s">
        <v>3526</v>
      </c>
      <c r="C2694" s="170" t="s">
        <v>2594</v>
      </c>
      <c r="D2694" s="405" t="s">
        <v>16807</v>
      </c>
      <c r="E2694" s="404">
        <v>15000</v>
      </c>
      <c r="F2694" s="434" t="s">
        <v>16806</v>
      </c>
      <c r="G2694" s="403" t="s">
        <v>16805</v>
      </c>
      <c r="H2694" s="170" t="s">
        <v>3528</v>
      </c>
      <c r="I2694" s="170" t="s">
        <v>5535</v>
      </c>
      <c r="J2694" s="155" t="s">
        <v>6376</v>
      </c>
      <c r="K2694" s="170">
        <v>4</v>
      </c>
      <c r="L2694" s="402">
        <v>12</v>
      </c>
      <c r="M2694" s="402">
        <v>190869.93233766232</v>
      </c>
      <c r="N2694" s="170"/>
      <c r="O2694" s="170"/>
      <c r="P2694" s="402"/>
    </row>
    <row r="2695" spans="1:16" ht="45" x14ac:dyDescent="0.2">
      <c r="A2695" s="406" t="s">
        <v>16616</v>
      </c>
      <c r="B2695" s="406" t="s">
        <v>3526</v>
      </c>
      <c r="C2695" s="170" t="s">
        <v>2594</v>
      </c>
      <c r="D2695" s="405" t="s">
        <v>16626</v>
      </c>
      <c r="E2695" s="404">
        <v>15600</v>
      </c>
      <c r="F2695" s="434" t="s">
        <v>16804</v>
      </c>
      <c r="G2695" s="403" t="s">
        <v>16803</v>
      </c>
      <c r="H2695" s="170" t="s">
        <v>3542</v>
      </c>
      <c r="I2695" s="170" t="s">
        <v>5535</v>
      </c>
      <c r="J2695" s="155" t="s">
        <v>4810</v>
      </c>
      <c r="K2695" s="170">
        <v>4</v>
      </c>
      <c r="L2695" s="402">
        <v>12</v>
      </c>
      <c r="M2695" s="402">
        <v>198069.93233766232</v>
      </c>
      <c r="N2695" s="170"/>
      <c r="O2695" s="170"/>
      <c r="P2695" s="402"/>
    </row>
    <row r="2696" spans="1:16" ht="45" x14ac:dyDescent="0.2">
      <c r="A2696" s="406" t="s">
        <v>16616</v>
      </c>
      <c r="B2696" s="406" t="s">
        <v>3526</v>
      </c>
      <c r="C2696" s="170" t="s">
        <v>2594</v>
      </c>
      <c r="D2696" s="405" t="s">
        <v>16802</v>
      </c>
      <c r="E2696" s="404">
        <v>6000</v>
      </c>
      <c r="F2696" s="434" t="s">
        <v>16801</v>
      </c>
      <c r="G2696" s="403" t="s">
        <v>16800</v>
      </c>
      <c r="H2696" s="170" t="s">
        <v>3567</v>
      </c>
      <c r="I2696" s="170" t="s">
        <v>5535</v>
      </c>
      <c r="J2696" s="155" t="s">
        <v>6299</v>
      </c>
      <c r="K2696" s="170">
        <v>2</v>
      </c>
      <c r="L2696" s="402">
        <v>5</v>
      </c>
      <c r="M2696" s="402">
        <v>30300</v>
      </c>
      <c r="N2696" s="170"/>
      <c r="O2696" s="170"/>
      <c r="P2696" s="402"/>
    </row>
    <row r="2697" spans="1:16" ht="45" x14ac:dyDescent="0.2">
      <c r="A2697" s="406" t="s">
        <v>16616</v>
      </c>
      <c r="B2697" s="406" t="s">
        <v>3526</v>
      </c>
      <c r="C2697" s="170" t="s">
        <v>2594</v>
      </c>
      <c r="D2697" s="405" t="s">
        <v>6144</v>
      </c>
      <c r="E2697" s="404">
        <v>3800</v>
      </c>
      <c r="F2697" s="434" t="s">
        <v>16799</v>
      </c>
      <c r="G2697" s="403" t="s">
        <v>16798</v>
      </c>
      <c r="H2697" s="170" t="s">
        <v>4014</v>
      </c>
      <c r="I2697" s="170" t="s">
        <v>3525</v>
      </c>
      <c r="J2697" s="155" t="s">
        <v>6144</v>
      </c>
      <c r="K2697" s="170">
        <v>4</v>
      </c>
      <c r="L2697" s="402">
        <v>12</v>
      </c>
      <c r="M2697" s="402">
        <v>56469.932337662322</v>
      </c>
      <c r="N2697" s="170"/>
      <c r="O2697" s="170"/>
      <c r="P2697" s="402"/>
    </row>
    <row r="2698" spans="1:16" ht="45" x14ac:dyDescent="0.2">
      <c r="A2698" s="406" t="s">
        <v>16616</v>
      </c>
      <c r="B2698" s="406" t="s">
        <v>3526</v>
      </c>
      <c r="C2698" s="170" t="s">
        <v>2594</v>
      </c>
      <c r="D2698" s="405" t="s">
        <v>16797</v>
      </c>
      <c r="E2698" s="404">
        <v>3500</v>
      </c>
      <c r="F2698" s="434" t="s">
        <v>16796</v>
      </c>
      <c r="G2698" s="403" t="s">
        <v>16795</v>
      </c>
      <c r="H2698" s="170" t="s">
        <v>3567</v>
      </c>
      <c r="I2698" s="170" t="s">
        <v>5535</v>
      </c>
      <c r="J2698" s="155" t="s">
        <v>6299</v>
      </c>
      <c r="K2698" s="170">
        <v>4</v>
      </c>
      <c r="L2698" s="402">
        <v>12</v>
      </c>
      <c r="M2698" s="402">
        <v>52869.932337662322</v>
      </c>
      <c r="N2698" s="170"/>
      <c r="O2698" s="170"/>
      <c r="P2698" s="402"/>
    </row>
    <row r="2699" spans="1:16" ht="45" x14ac:dyDescent="0.2">
      <c r="A2699" s="406" t="s">
        <v>16616</v>
      </c>
      <c r="B2699" s="406" t="s">
        <v>3526</v>
      </c>
      <c r="C2699" s="170" t="s">
        <v>2594</v>
      </c>
      <c r="D2699" s="405" t="s">
        <v>16789</v>
      </c>
      <c r="E2699" s="404">
        <v>8000</v>
      </c>
      <c r="F2699" s="434" t="s">
        <v>16794</v>
      </c>
      <c r="G2699" s="403" t="s">
        <v>16793</v>
      </c>
      <c r="H2699" s="170" t="s">
        <v>3567</v>
      </c>
      <c r="I2699" s="170" t="s">
        <v>5535</v>
      </c>
      <c r="J2699" s="155" t="s">
        <v>6299</v>
      </c>
      <c r="K2699" s="170">
        <v>4</v>
      </c>
      <c r="L2699" s="402">
        <v>12</v>
      </c>
      <c r="M2699" s="402">
        <v>106869.93233766232</v>
      </c>
      <c r="N2699" s="170"/>
      <c r="O2699" s="170"/>
      <c r="P2699" s="402"/>
    </row>
    <row r="2700" spans="1:16" ht="45" x14ac:dyDescent="0.2">
      <c r="A2700" s="406" t="s">
        <v>16616</v>
      </c>
      <c r="B2700" s="406" t="s">
        <v>3526</v>
      </c>
      <c r="C2700" s="170" t="s">
        <v>2594</v>
      </c>
      <c r="D2700" s="405" t="s">
        <v>16631</v>
      </c>
      <c r="E2700" s="404">
        <v>10000</v>
      </c>
      <c r="F2700" s="434" t="s">
        <v>16848</v>
      </c>
      <c r="G2700" s="403" t="s">
        <v>16847</v>
      </c>
      <c r="H2700" s="170" t="s">
        <v>3567</v>
      </c>
      <c r="I2700" s="170" t="s">
        <v>5535</v>
      </c>
      <c r="J2700" s="155" t="s">
        <v>6299</v>
      </c>
      <c r="K2700" s="170">
        <v>4</v>
      </c>
      <c r="L2700" s="402">
        <v>12</v>
      </c>
      <c r="M2700" s="402">
        <v>130869.93233766232</v>
      </c>
      <c r="N2700" s="170"/>
      <c r="O2700" s="170"/>
      <c r="P2700" s="402"/>
    </row>
    <row r="2701" spans="1:16" ht="45" x14ac:dyDescent="0.2">
      <c r="A2701" s="406" t="s">
        <v>16616</v>
      </c>
      <c r="B2701" s="406" t="s">
        <v>3526</v>
      </c>
      <c r="C2701" s="170" t="s">
        <v>2594</v>
      </c>
      <c r="D2701" s="405" t="s">
        <v>6969</v>
      </c>
      <c r="E2701" s="404">
        <v>15000</v>
      </c>
      <c r="F2701" s="434" t="s">
        <v>16846</v>
      </c>
      <c r="G2701" s="403" t="s">
        <v>16845</v>
      </c>
      <c r="H2701" s="170" t="s">
        <v>3542</v>
      </c>
      <c r="I2701" s="170" t="s">
        <v>5535</v>
      </c>
      <c r="J2701" s="155" t="s">
        <v>4810</v>
      </c>
      <c r="K2701" s="170">
        <v>4</v>
      </c>
      <c r="L2701" s="402">
        <v>12</v>
      </c>
      <c r="M2701" s="402">
        <v>190869.93233766232</v>
      </c>
      <c r="N2701" s="170"/>
      <c r="O2701" s="170"/>
      <c r="P2701" s="402"/>
    </row>
    <row r="2702" spans="1:16" ht="45" x14ac:dyDescent="0.2">
      <c r="A2702" s="406" t="s">
        <v>16616</v>
      </c>
      <c r="B2702" s="406" t="s">
        <v>3526</v>
      </c>
      <c r="C2702" s="170" t="s">
        <v>2594</v>
      </c>
      <c r="D2702" s="405" t="s">
        <v>16626</v>
      </c>
      <c r="E2702" s="404">
        <v>12000</v>
      </c>
      <c r="F2702" s="434" t="s">
        <v>16792</v>
      </c>
      <c r="G2702" s="403" t="s">
        <v>16791</v>
      </c>
      <c r="H2702" s="170" t="s">
        <v>16771</v>
      </c>
      <c r="I2702" s="170" t="s">
        <v>5535</v>
      </c>
      <c r="J2702" s="155" t="s">
        <v>16790</v>
      </c>
      <c r="K2702" s="170">
        <v>4</v>
      </c>
      <c r="L2702" s="402">
        <v>12</v>
      </c>
      <c r="M2702" s="402">
        <v>154869.93233766232</v>
      </c>
      <c r="N2702" s="170"/>
      <c r="O2702" s="170"/>
      <c r="P2702" s="402"/>
    </row>
    <row r="2703" spans="1:16" ht="45" x14ac:dyDescent="0.2">
      <c r="A2703" s="406" t="s">
        <v>16616</v>
      </c>
      <c r="B2703" s="406" t="s">
        <v>3526</v>
      </c>
      <c r="C2703" s="170" t="s">
        <v>2594</v>
      </c>
      <c r="D2703" s="405" t="s">
        <v>16789</v>
      </c>
      <c r="E2703" s="404">
        <v>10000</v>
      </c>
      <c r="F2703" s="434" t="s">
        <v>16788</v>
      </c>
      <c r="G2703" s="403" t="s">
        <v>16787</v>
      </c>
      <c r="H2703" s="170" t="s">
        <v>3567</v>
      </c>
      <c r="I2703" s="170" t="s">
        <v>5535</v>
      </c>
      <c r="J2703" s="155" t="s">
        <v>6299</v>
      </c>
      <c r="K2703" s="170">
        <v>4</v>
      </c>
      <c r="L2703" s="402">
        <v>12</v>
      </c>
      <c r="M2703" s="402">
        <v>130869.93233766232</v>
      </c>
      <c r="N2703" s="170"/>
      <c r="O2703" s="170"/>
      <c r="P2703" s="402"/>
    </row>
    <row r="2704" spans="1:16" ht="45" x14ac:dyDescent="0.2">
      <c r="A2704" s="406" t="s">
        <v>16616</v>
      </c>
      <c r="B2704" s="406" t="s">
        <v>3526</v>
      </c>
      <c r="C2704" s="170" t="s">
        <v>2594</v>
      </c>
      <c r="D2704" s="405" t="s">
        <v>16708</v>
      </c>
      <c r="E2704" s="404">
        <v>4902</v>
      </c>
      <c r="F2704" s="434" t="s">
        <v>16786</v>
      </c>
      <c r="G2704" s="403" t="s">
        <v>16785</v>
      </c>
      <c r="H2704" s="170" t="s">
        <v>7509</v>
      </c>
      <c r="I2704" s="170" t="s">
        <v>6279</v>
      </c>
      <c r="J2704" s="155" t="s">
        <v>7509</v>
      </c>
      <c r="K2704" s="170">
        <v>4</v>
      </c>
      <c r="L2704" s="402">
        <v>12</v>
      </c>
      <c r="M2704" s="402">
        <v>69693.932337662322</v>
      </c>
      <c r="N2704" s="170"/>
      <c r="O2704" s="170"/>
      <c r="P2704" s="402"/>
    </row>
    <row r="2705" spans="1:16" ht="45" x14ac:dyDescent="0.2">
      <c r="A2705" s="406" t="s">
        <v>16616</v>
      </c>
      <c r="B2705" s="406" t="s">
        <v>3526</v>
      </c>
      <c r="C2705" s="170" t="s">
        <v>2594</v>
      </c>
      <c r="D2705" s="405" t="s">
        <v>16631</v>
      </c>
      <c r="E2705" s="404">
        <v>10000</v>
      </c>
      <c r="F2705" s="434" t="s">
        <v>16844</v>
      </c>
      <c r="G2705" s="403" t="s">
        <v>16843</v>
      </c>
      <c r="H2705" s="170" t="s">
        <v>6514</v>
      </c>
      <c r="I2705" s="170" t="s">
        <v>5535</v>
      </c>
      <c r="J2705" s="155" t="s">
        <v>3549</v>
      </c>
      <c r="K2705" s="170">
        <v>4</v>
      </c>
      <c r="L2705" s="402">
        <v>12</v>
      </c>
      <c r="M2705" s="402">
        <v>130869.93233766232</v>
      </c>
      <c r="N2705" s="170"/>
      <c r="O2705" s="170"/>
      <c r="P2705" s="402"/>
    </row>
    <row r="2706" spans="1:16" ht="45" x14ac:dyDescent="0.2">
      <c r="A2706" s="406" t="s">
        <v>16616</v>
      </c>
      <c r="B2706" s="406" t="s">
        <v>3526</v>
      </c>
      <c r="C2706" s="170" t="s">
        <v>2594</v>
      </c>
      <c r="D2706" s="405" t="s">
        <v>16694</v>
      </c>
      <c r="E2706" s="404">
        <v>10000</v>
      </c>
      <c r="F2706" s="434" t="s">
        <v>16784</v>
      </c>
      <c r="G2706" s="403" t="s">
        <v>16783</v>
      </c>
      <c r="H2706" s="170" t="s">
        <v>16782</v>
      </c>
      <c r="I2706" s="170" t="s">
        <v>5535</v>
      </c>
      <c r="J2706" s="155" t="s">
        <v>16782</v>
      </c>
      <c r="K2706" s="170">
        <v>4</v>
      </c>
      <c r="L2706" s="402">
        <v>12</v>
      </c>
      <c r="M2706" s="402">
        <v>130869.93233766232</v>
      </c>
      <c r="N2706" s="170"/>
      <c r="O2706" s="170"/>
      <c r="P2706" s="402"/>
    </row>
    <row r="2707" spans="1:16" ht="45" x14ac:dyDescent="0.2">
      <c r="A2707" s="406" t="s">
        <v>16616</v>
      </c>
      <c r="B2707" s="406" t="s">
        <v>3526</v>
      </c>
      <c r="C2707" s="170" t="s">
        <v>2594</v>
      </c>
      <c r="D2707" s="405" t="s">
        <v>16626</v>
      </c>
      <c r="E2707" s="404">
        <v>10000</v>
      </c>
      <c r="F2707" s="434" t="s">
        <v>16781</v>
      </c>
      <c r="G2707" s="403" t="s">
        <v>16780</v>
      </c>
      <c r="H2707" s="170" t="s">
        <v>8392</v>
      </c>
      <c r="I2707" s="170" t="s">
        <v>5535</v>
      </c>
      <c r="J2707" s="155" t="s">
        <v>8392</v>
      </c>
      <c r="K2707" s="170">
        <v>4</v>
      </c>
      <c r="L2707" s="402">
        <v>12</v>
      </c>
      <c r="M2707" s="402">
        <v>130869.93233766232</v>
      </c>
      <c r="N2707" s="170"/>
      <c r="O2707" s="170"/>
      <c r="P2707" s="402"/>
    </row>
    <row r="2708" spans="1:16" ht="45" x14ac:dyDescent="0.2">
      <c r="A2708" s="406" t="s">
        <v>16616</v>
      </c>
      <c r="B2708" s="406" t="s">
        <v>3526</v>
      </c>
      <c r="C2708" s="170" t="s">
        <v>2594</v>
      </c>
      <c r="D2708" s="405" t="s">
        <v>16631</v>
      </c>
      <c r="E2708" s="404">
        <v>8000</v>
      </c>
      <c r="F2708" s="434" t="s">
        <v>16779</v>
      </c>
      <c r="G2708" s="403" t="s">
        <v>16778</v>
      </c>
      <c r="H2708" s="170" t="s">
        <v>3567</v>
      </c>
      <c r="I2708" s="170" t="s">
        <v>5535</v>
      </c>
      <c r="J2708" s="155" t="s">
        <v>3567</v>
      </c>
      <c r="K2708" s="170">
        <v>4</v>
      </c>
      <c r="L2708" s="402">
        <v>12</v>
      </c>
      <c r="M2708" s="402">
        <v>106869.93233766232</v>
      </c>
      <c r="N2708" s="170"/>
      <c r="O2708" s="170"/>
      <c r="P2708" s="402"/>
    </row>
    <row r="2709" spans="1:16" ht="45" x14ac:dyDescent="0.2">
      <c r="A2709" s="406" t="s">
        <v>16616</v>
      </c>
      <c r="B2709" s="406" t="s">
        <v>3526</v>
      </c>
      <c r="C2709" s="170" t="s">
        <v>2594</v>
      </c>
      <c r="D2709" s="405" t="s">
        <v>16789</v>
      </c>
      <c r="E2709" s="404">
        <v>3000</v>
      </c>
      <c r="F2709" s="434" t="s">
        <v>16776</v>
      </c>
      <c r="G2709" s="403" t="s">
        <v>16775</v>
      </c>
      <c r="H2709" s="170" t="s">
        <v>3567</v>
      </c>
      <c r="I2709" s="170" t="s">
        <v>5535</v>
      </c>
      <c r="J2709" s="155" t="s">
        <v>6299</v>
      </c>
      <c r="K2709" s="170">
        <v>4</v>
      </c>
      <c r="L2709" s="402">
        <v>12</v>
      </c>
      <c r="M2709" s="402">
        <v>46869.932337662322</v>
      </c>
      <c r="N2709" s="170"/>
      <c r="O2709" s="170"/>
      <c r="P2709" s="402"/>
    </row>
    <row r="2710" spans="1:16" ht="45" x14ac:dyDescent="0.2">
      <c r="A2710" s="406" t="s">
        <v>16616</v>
      </c>
      <c r="B2710" s="406" t="s">
        <v>3526</v>
      </c>
      <c r="C2710" s="170" t="s">
        <v>2594</v>
      </c>
      <c r="D2710" s="405" t="s">
        <v>16774</v>
      </c>
      <c r="E2710" s="404">
        <v>14000</v>
      </c>
      <c r="F2710" s="434" t="s">
        <v>16773</v>
      </c>
      <c r="G2710" s="403" t="s">
        <v>16772</v>
      </c>
      <c r="H2710" s="170" t="s">
        <v>16771</v>
      </c>
      <c r="I2710" s="170" t="s">
        <v>5535</v>
      </c>
      <c r="J2710" s="155" t="s">
        <v>16771</v>
      </c>
      <c r="K2710" s="170">
        <v>4</v>
      </c>
      <c r="L2710" s="402">
        <v>12</v>
      </c>
      <c r="M2710" s="402">
        <v>178869.93233766232</v>
      </c>
      <c r="N2710" s="170"/>
      <c r="O2710" s="170"/>
      <c r="P2710" s="402"/>
    </row>
    <row r="2711" spans="1:16" ht="45" x14ac:dyDescent="0.2">
      <c r="A2711" s="406" t="s">
        <v>16616</v>
      </c>
      <c r="B2711" s="406" t="s">
        <v>3526</v>
      </c>
      <c r="C2711" s="170" t="s">
        <v>2594</v>
      </c>
      <c r="D2711" s="405" t="s">
        <v>16770</v>
      </c>
      <c r="E2711" s="404">
        <v>12000</v>
      </c>
      <c r="F2711" s="434" t="s">
        <v>16769</v>
      </c>
      <c r="G2711" s="403" t="s">
        <v>16768</v>
      </c>
      <c r="H2711" s="170" t="s">
        <v>4522</v>
      </c>
      <c r="I2711" s="170" t="s">
        <v>5535</v>
      </c>
      <c r="J2711" s="155" t="s">
        <v>4522</v>
      </c>
      <c r="K2711" s="170">
        <v>4</v>
      </c>
      <c r="L2711" s="402">
        <v>12</v>
      </c>
      <c r="M2711" s="402">
        <v>154869.93233766232</v>
      </c>
      <c r="N2711" s="170"/>
      <c r="O2711" s="170"/>
      <c r="P2711" s="402"/>
    </row>
    <row r="2712" spans="1:16" ht="45" x14ac:dyDescent="0.2">
      <c r="A2712" s="406" t="s">
        <v>16616</v>
      </c>
      <c r="B2712" s="406" t="s">
        <v>3526</v>
      </c>
      <c r="C2712" s="170" t="s">
        <v>2594</v>
      </c>
      <c r="D2712" s="405" t="s">
        <v>6969</v>
      </c>
      <c r="E2712" s="404">
        <v>10000</v>
      </c>
      <c r="F2712" s="434" t="s">
        <v>16767</v>
      </c>
      <c r="G2712" s="403" t="s">
        <v>16766</v>
      </c>
      <c r="H2712" s="170" t="s">
        <v>3542</v>
      </c>
      <c r="I2712" s="170" t="s">
        <v>5535</v>
      </c>
      <c r="J2712" s="155" t="s">
        <v>4810</v>
      </c>
      <c r="K2712" s="170">
        <v>1</v>
      </c>
      <c r="L2712" s="402">
        <v>3</v>
      </c>
      <c r="M2712" s="402">
        <v>30200</v>
      </c>
      <c r="N2712" s="170"/>
      <c r="O2712" s="170"/>
      <c r="P2712" s="402"/>
    </row>
    <row r="2713" spans="1:16" ht="45" x14ac:dyDescent="0.2">
      <c r="A2713" s="406" t="s">
        <v>16616</v>
      </c>
      <c r="B2713" s="406" t="s">
        <v>3526</v>
      </c>
      <c r="C2713" s="170" t="s">
        <v>2594</v>
      </c>
      <c r="D2713" s="405" t="s">
        <v>16765</v>
      </c>
      <c r="E2713" s="404">
        <v>10000</v>
      </c>
      <c r="F2713" s="434" t="s">
        <v>16764</v>
      </c>
      <c r="G2713" s="403" t="s">
        <v>16763</v>
      </c>
      <c r="H2713" s="170" t="s">
        <v>3567</v>
      </c>
      <c r="I2713" s="170" t="s">
        <v>5535</v>
      </c>
      <c r="J2713" s="155" t="s">
        <v>6299</v>
      </c>
      <c r="K2713" s="170">
        <v>1</v>
      </c>
      <c r="L2713" s="402">
        <v>2</v>
      </c>
      <c r="M2713" s="402">
        <v>20000</v>
      </c>
      <c r="N2713" s="170"/>
      <c r="O2713" s="170"/>
      <c r="P2713" s="402"/>
    </row>
    <row r="2714" spans="1:16" ht="45" x14ac:dyDescent="0.2">
      <c r="A2714" s="406" t="s">
        <v>16616</v>
      </c>
      <c r="B2714" s="406" t="s">
        <v>3526</v>
      </c>
      <c r="C2714" s="170" t="s">
        <v>2594</v>
      </c>
      <c r="D2714" s="405" t="s">
        <v>16694</v>
      </c>
      <c r="E2714" s="404">
        <v>10000</v>
      </c>
      <c r="F2714" s="434" t="s">
        <v>16762</v>
      </c>
      <c r="G2714" s="403" t="s">
        <v>16761</v>
      </c>
      <c r="H2714" s="170" t="s">
        <v>3567</v>
      </c>
      <c r="I2714" s="170" t="s">
        <v>5535</v>
      </c>
      <c r="J2714" s="155" t="s">
        <v>6299</v>
      </c>
      <c r="K2714" s="170">
        <v>4</v>
      </c>
      <c r="L2714" s="402">
        <v>12</v>
      </c>
      <c r="M2714" s="402">
        <v>130869.93233766232</v>
      </c>
      <c r="N2714" s="170"/>
      <c r="O2714" s="170"/>
      <c r="P2714" s="402"/>
    </row>
    <row r="2715" spans="1:16" ht="45" x14ac:dyDescent="0.2">
      <c r="A2715" s="406" t="s">
        <v>16616</v>
      </c>
      <c r="B2715" s="406" t="s">
        <v>3526</v>
      </c>
      <c r="C2715" s="170" t="s">
        <v>2594</v>
      </c>
      <c r="D2715" s="405" t="s">
        <v>16626</v>
      </c>
      <c r="E2715" s="404">
        <v>12000</v>
      </c>
      <c r="F2715" s="434" t="s">
        <v>16760</v>
      </c>
      <c r="G2715" s="403" t="s">
        <v>16759</v>
      </c>
      <c r="H2715" s="170" t="s">
        <v>4522</v>
      </c>
      <c r="I2715" s="170" t="s">
        <v>5535</v>
      </c>
      <c r="J2715" s="155" t="s">
        <v>6398</v>
      </c>
      <c r="K2715" s="170">
        <v>4</v>
      </c>
      <c r="L2715" s="402">
        <v>12</v>
      </c>
      <c r="M2715" s="402">
        <v>154869.93233766232</v>
      </c>
      <c r="N2715" s="170"/>
      <c r="O2715" s="170"/>
      <c r="P2715" s="402"/>
    </row>
    <row r="2716" spans="1:16" ht="45" x14ac:dyDescent="0.2">
      <c r="A2716" s="406" t="s">
        <v>16616</v>
      </c>
      <c r="B2716" s="406" t="s">
        <v>3526</v>
      </c>
      <c r="C2716" s="170" t="s">
        <v>2594</v>
      </c>
      <c r="D2716" s="405" t="s">
        <v>16694</v>
      </c>
      <c r="E2716" s="404">
        <v>10000</v>
      </c>
      <c r="F2716" s="434" t="s">
        <v>16758</v>
      </c>
      <c r="G2716" s="403" t="s">
        <v>16757</v>
      </c>
      <c r="H2716" s="170" t="s">
        <v>16745</v>
      </c>
      <c r="I2716" s="170" t="s">
        <v>5535</v>
      </c>
      <c r="J2716" s="155" t="s">
        <v>16745</v>
      </c>
      <c r="K2716" s="170">
        <v>4</v>
      </c>
      <c r="L2716" s="402">
        <v>12</v>
      </c>
      <c r="M2716" s="402">
        <v>130869.93233766232</v>
      </c>
      <c r="N2716" s="170"/>
      <c r="O2716" s="170"/>
      <c r="P2716" s="402"/>
    </row>
    <row r="2717" spans="1:16" ht="45" x14ac:dyDescent="0.2">
      <c r="A2717" s="406" t="s">
        <v>16616</v>
      </c>
      <c r="B2717" s="406" t="s">
        <v>3526</v>
      </c>
      <c r="C2717" s="170" t="s">
        <v>2594</v>
      </c>
      <c r="D2717" s="405" t="s">
        <v>16756</v>
      </c>
      <c r="E2717" s="404">
        <v>12000</v>
      </c>
      <c r="F2717" s="434" t="s">
        <v>16755</v>
      </c>
      <c r="G2717" s="403" t="s">
        <v>16754</v>
      </c>
      <c r="H2717" s="170" t="s">
        <v>16753</v>
      </c>
      <c r="I2717" s="170" t="s">
        <v>5535</v>
      </c>
      <c r="J2717" s="155" t="s">
        <v>16753</v>
      </c>
      <c r="K2717" s="170">
        <v>4</v>
      </c>
      <c r="L2717" s="402">
        <v>12</v>
      </c>
      <c r="M2717" s="402">
        <v>154869.93233766232</v>
      </c>
      <c r="N2717" s="170"/>
      <c r="O2717" s="170"/>
      <c r="P2717" s="402"/>
    </row>
    <row r="2718" spans="1:16" ht="45" x14ac:dyDescent="0.2">
      <c r="A2718" s="406" t="s">
        <v>16616</v>
      </c>
      <c r="B2718" s="406" t="s">
        <v>3526</v>
      </c>
      <c r="C2718" s="170" t="s">
        <v>2594</v>
      </c>
      <c r="D2718" s="405" t="s">
        <v>16752</v>
      </c>
      <c r="E2718" s="404">
        <v>12000</v>
      </c>
      <c r="F2718" s="434" t="s">
        <v>16751</v>
      </c>
      <c r="G2718" s="403" t="s">
        <v>16750</v>
      </c>
      <c r="H2718" s="170" t="s">
        <v>3567</v>
      </c>
      <c r="I2718" s="170" t="s">
        <v>5535</v>
      </c>
      <c r="J2718" s="155" t="s">
        <v>3567</v>
      </c>
      <c r="K2718" s="170">
        <v>4</v>
      </c>
      <c r="L2718" s="402">
        <v>12</v>
      </c>
      <c r="M2718" s="402">
        <v>154869.93233766232</v>
      </c>
      <c r="N2718" s="170"/>
      <c r="O2718" s="170"/>
      <c r="P2718" s="402"/>
    </row>
    <row r="2719" spans="1:16" ht="45" x14ac:dyDescent="0.2">
      <c r="A2719" s="406" t="s">
        <v>16616</v>
      </c>
      <c r="B2719" s="406" t="s">
        <v>3526</v>
      </c>
      <c r="C2719" s="170" t="s">
        <v>2594</v>
      </c>
      <c r="D2719" s="405" t="s">
        <v>16694</v>
      </c>
      <c r="E2719" s="404">
        <v>5000</v>
      </c>
      <c r="F2719" s="434" t="s">
        <v>16749</v>
      </c>
      <c r="G2719" s="403" t="s">
        <v>16748</v>
      </c>
      <c r="H2719" s="170" t="s">
        <v>3567</v>
      </c>
      <c r="I2719" s="170" t="s">
        <v>5535</v>
      </c>
      <c r="J2719" s="155" t="s">
        <v>6299</v>
      </c>
      <c r="K2719" s="170">
        <v>4</v>
      </c>
      <c r="L2719" s="402">
        <v>12</v>
      </c>
      <c r="M2719" s="402">
        <v>70869.932337662322</v>
      </c>
      <c r="N2719" s="170"/>
      <c r="O2719" s="170"/>
      <c r="P2719" s="402"/>
    </row>
    <row r="2720" spans="1:16" ht="45" x14ac:dyDescent="0.2">
      <c r="A2720" s="406" t="s">
        <v>16616</v>
      </c>
      <c r="B2720" s="406" t="s">
        <v>3526</v>
      </c>
      <c r="C2720" s="170" t="s">
        <v>2594</v>
      </c>
      <c r="D2720" s="405" t="s">
        <v>16742</v>
      </c>
      <c r="E2720" s="404">
        <v>5000</v>
      </c>
      <c r="F2720" s="434" t="s">
        <v>16747</v>
      </c>
      <c r="G2720" s="403" t="s">
        <v>16746</v>
      </c>
      <c r="H2720" s="170" t="s">
        <v>16745</v>
      </c>
      <c r="I2720" s="170" t="s">
        <v>5535</v>
      </c>
      <c r="J2720" s="155" t="s">
        <v>16745</v>
      </c>
      <c r="K2720" s="170">
        <v>4</v>
      </c>
      <c r="L2720" s="402">
        <v>12</v>
      </c>
      <c r="M2720" s="402">
        <v>70869.932337662322</v>
      </c>
      <c r="N2720" s="170"/>
      <c r="O2720" s="170"/>
      <c r="P2720" s="402"/>
    </row>
    <row r="2721" spans="1:16" ht="45" x14ac:dyDescent="0.2">
      <c r="A2721" s="406" t="s">
        <v>16616</v>
      </c>
      <c r="B2721" s="406" t="s">
        <v>3526</v>
      </c>
      <c r="C2721" s="170" t="s">
        <v>2594</v>
      </c>
      <c r="D2721" s="405" t="s">
        <v>16742</v>
      </c>
      <c r="E2721" s="404">
        <v>5000</v>
      </c>
      <c r="F2721" s="434" t="s">
        <v>16744</v>
      </c>
      <c r="G2721" s="403" t="s">
        <v>16743</v>
      </c>
      <c r="H2721" s="170" t="s">
        <v>3567</v>
      </c>
      <c r="I2721" s="170" t="s">
        <v>5535</v>
      </c>
      <c r="J2721" s="155" t="s">
        <v>6299</v>
      </c>
      <c r="K2721" s="170">
        <v>4</v>
      </c>
      <c r="L2721" s="402">
        <v>12</v>
      </c>
      <c r="M2721" s="402">
        <v>70869.932337662322</v>
      </c>
      <c r="N2721" s="170"/>
      <c r="O2721" s="170"/>
      <c r="P2721" s="402"/>
    </row>
    <row r="2722" spans="1:16" ht="45" x14ac:dyDescent="0.2">
      <c r="A2722" s="406" t="s">
        <v>16616</v>
      </c>
      <c r="B2722" s="406" t="s">
        <v>3526</v>
      </c>
      <c r="C2722" s="170" t="s">
        <v>2594</v>
      </c>
      <c r="D2722" s="405" t="s">
        <v>16742</v>
      </c>
      <c r="E2722" s="404">
        <v>5000</v>
      </c>
      <c r="F2722" s="434" t="s">
        <v>16741</v>
      </c>
      <c r="G2722" s="403" t="s">
        <v>16740</v>
      </c>
      <c r="H2722" s="170" t="s">
        <v>4522</v>
      </c>
      <c r="I2722" s="170" t="s">
        <v>5535</v>
      </c>
      <c r="J2722" s="155" t="s">
        <v>6398</v>
      </c>
      <c r="K2722" s="170">
        <v>4</v>
      </c>
      <c r="L2722" s="402">
        <v>12</v>
      </c>
      <c r="M2722" s="402">
        <v>70869.932337662322</v>
      </c>
      <c r="N2722" s="170"/>
      <c r="O2722" s="170"/>
      <c r="P2722" s="402"/>
    </row>
    <row r="2723" spans="1:16" ht="45" x14ac:dyDescent="0.2">
      <c r="A2723" s="406" t="s">
        <v>16616</v>
      </c>
      <c r="B2723" s="406" t="s">
        <v>3526</v>
      </c>
      <c r="C2723" s="170" t="s">
        <v>2594</v>
      </c>
      <c r="D2723" s="405" t="s">
        <v>16739</v>
      </c>
      <c r="E2723" s="404">
        <v>12000</v>
      </c>
      <c r="F2723" s="434" t="s">
        <v>16738</v>
      </c>
      <c r="G2723" s="403" t="s">
        <v>16737</v>
      </c>
      <c r="H2723" s="170" t="s">
        <v>3528</v>
      </c>
      <c r="I2723" s="170" t="s">
        <v>5535</v>
      </c>
      <c r="J2723" s="155" t="s">
        <v>6376</v>
      </c>
      <c r="K2723" s="170">
        <v>4</v>
      </c>
      <c r="L2723" s="402">
        <v>12</v>
      </c>
      <c r="M2723" s="402">
        <v>154869.93233766232</v>
      </c>
      <c r="N2723" s="170"/>
      <c r="O2723" s="170"/>
      <c r="P2723" s="402"/>
    </row>
    <row r="2724" spans="1:16" ht="45" x14ac:dyDescent="0.2">
      <c r="A2724" s="406" t="s">
        <v>16616</v>
      </c>
      <c r="B2724" s="406" t="s">
        <v>3526</v>
      </c>
      <c r="C2724" s="170" t="s">
        <v>2594</v>
      </c>
      <c r="D2724" s="405" t="s">
        <v>16728</v>
      </c>
      <c r="E2724" s="404">
        <v>12000</v>
      </c>
      <c r="F2724" s="434" t="s">
        <v>16736</v>
      </c>
      <c r="G2724" s="403" t="s">
        <v>16735</v>
      </c>
      <c r="H2724" s="170" t="s">
        <v>3542</v>
      </c>
      <c r="I2724" s="170" t="s">
        <v>5535</v>
      </c>
      <c r="J2724" s="155" t="s">
        <v>4810</v>
      </c>
      <c r="K2724" s="170">
        <v>4</v>
      </c>
      <c r="L2724" s="402">
        <v>12</v>
      </c>
      <c r="M2724" s="402">
        <v>154869.93233766232</v>
      </c>
      <c r="N2724" s="170"/>
      <c r="O2724" s="170"/>
      <c r="P2724" s="402"/>
    </row>
    <row r="2725" spans="1:16" ht="45" x14ac:dyDescent="0.2">
      <c r="A2725" s="406" t="s">
        <v>16616</v>
      </c>
      <c r="B2725" s="406" t="s">
        <v>3526</v>
      </c>
      <c r="C2725" s="170" t="s">
        <v>2594</v>
      </c>
      <c r="D2725" s="405" t="s">
        <v>7151</v>
      </c>
      <c r="E2725" s="404">
        <v>2400</v>
      </c>
      <c r="F2725" s="434" t="s">
        <v>16734</v>
      </c>
      <c r="G2725" s="403" t="s">
        <v>16733</v>
      </c>
      <c r="H2725" s="170" t="s">
        <v>16732</v>
      </c>
      <c r="I2725" s="170" t="s">
        <v>6279</v>
      </c>
      <c r="J2725" s="155" t="s">
        <v>16731</v>
      </c>
      <c r="K2725" s="170">
        <v>4</v>
      </c>
      <c r="L2725" s="402">
        <v>12</v>
      </c>
      <c r="M2725" s="402">
        <v>39669.932337662322</v>
      </c>
      <c r="N2725" s="170"/>
      <c r="O2725" s="170"/>
      <c r="P2725" s="402"/>
    </row>
    <row r="2726" spans="1:16" ht="45" x14ac:dyDescent="0.2">
      <c r="A2726" s="406" t="s">
        <v>16616</v>
      </c>
      <c r="B2726" s="406" t="s">
        <v>3526</v>
      </c>
      <c r="C2726" s="170" t="s">
        <v>2594</v>
      </c>
      <c r="D2726" s="405" t="s">
        <v>6969</v>
      </c>
      <c r="E2726" s="404">
        <v>9000</v>
      </c>
      <c r="F2726" s="434" t="s">
        <v>16730</v>
      </c>
      <c r="G2726" s="403" t="s">
        <v>16729</v>
      </c>
      <c r="H2726" s="170" t="s">
        <v>3542</v>
      </c>
      <c r="I2726" s="170" t="s">
        <v>5535</v>
      </c>
      <c r="J2726" s="155" t="s">
        <v>4810</v>
      </c>
      <c r="K2726" s="170">
        <v>4</v>
      </c>
      <c r="L2726" s="402">
        <v>12</v>
      </c>
      <c r="M2726" s="402">
        <v>118869.93233766232</v>
      </c>
      <c r="N2726" s="170"/>
      <c r="O2726" s="170"/>
      <c r="P2726" s="402"/>
    </row>
    <row r="2727" spans="1:16" ht="45" x14ac:dyDescent="0.2">
      <c r="A2727" s="406" t="s">
        <v>16616</v>
      </c>
      <c r="B2727" s="406" t="s">
        <v>3526</v>
      </c>
      <c r="C2727" s="170" t="s">
        <v>2594</v>
      </c>
      <c r="D2727" s="405" t="s">
        <v>16728</v>
      </c>
      <c r="E2727" s="404">
        <v>12000</v>
      </c>
      <c r="F2727" s="434" t="s">
        <v>16727</v>
      </c>
      <c r="G2727" s="403" t="s">
        <v>16726</v>
      </c>
      <c r="H2727" s="170" t="s">
        <v>3567</v>
      </c>
      <c r="I2727" s="170" t="s">
        <v>5535</v>
      </c>
      <c r="J2727" s="155" t="s">
        <v>6299</v>
      </c>
      <c r="K2727" s="170">
        <v>4</v>
      </c>
      <c r="L2727" s="402">
        <v>12</v>
      </c>
      <c r="M2727" s="402">
        <v>154869.93233766232</v>
      </c>
      <c r="N2727" s="170"/>
      <c r="O2727" s="170"/>
      <c r="P2727" s="402"/>
    </row>
    <row r="2728" spans="1:16" ht="45" x14ac:dyDescent="0.2">
      <c r="A2728" s="406" t="s">
        <v>16616</v>
      </c>
      <c r="B2728" s="406" t="s">
        <v>3526</v>
      </c>
      <c r="C2728" s="170" t="s">
        <v>2594</v>
      </c>
      <c r="D2728" s="405" t="s">
        <v>16725</v>
      </c>
      <c r="E2728" s="404">
        <v>9000</v>
      </c>
      <c r="F2728" s="434" t="s">
        <v>16724</v>
      </c>
      <c r="G2728" s="403" t="s">
        <v>16723</v>
      </c>
      <c r="H2728" s="170" t="s">
        <v>8396</v>
      </c>
      <c r="I2728" s="170" t="s">
        <v>5535</v>
      </c>
      <c r="J2728" s="155" t="s">
        <v>8396</v>
      </c>
      <c r="K2728" s="170">
        <v>4</v>
      </c>
      <c r="L2728" s="402">
        <v>12</v>
      </c>
      <c r="M2728" s="402">
        <v>118869.93233766232</v>
      </c>
      <c r="N2728" s="170"/>
      <c r="O2728" s="170"/>
      <c r="P2728" s="402"/>
    </row>
    <row r="2729" spans="1:16" ht="45" x14ac:dyDescent="0.2">
      <c r="A2729" s="406" t="s">
        <v>16616</v>
      </c>
      <c r="B2729" s="406" t="s">
        <v>3526</v>
      </c>
      <c r="C2729" s="170" t="s">
        <v>2594</v>
      </c>
      <c r="D2729" s="405" t="s">
        <v>16722</v>
      </c>
      <c r="E2729" s="404">
        <v>9000</v>
      </c>
      <c r="F2729" s="434" t="s">
        <v>16721</v>
      </c>
      <c r="G2729" s="403" t="s">
        <v>16720</v>
      </c>
      <c r="H2729" s="170" t="s">
        <v>3542</v>
      </c>
      <c r="I2729" s="170" t="s">
        <v>5535</v>
      </c>
      <c r="J2729" s="155" t="s">
        <v>3542</v>
      </c>
      <c r="K2729" s="170">
        <v>4</v>
      </c>
      <c r="L2729" s="402">
        <v>12</v>
      </c>
      <c r="M2729" s="402">
        <v>118869.93233766232</v>
      </c>
      <c r="N2729" s="170"/>
      <c r="O2729" s="170"/>
      <c r="P2729" s="402"/>
    </row>
    <row r="2730" spans="1:16" ht="45" x14ac:dyDescent="0.2">
      <c r="A2730" s="406" t="s">
        <v>16616</v>
      </c>
      <c r="B2730" s="406" t="s">
        <v>3526</v>
      </c>
      <c r="C2730" s="170" t="s">
        <v>2594</v>
      </c>
      <c r="D2730" s="405" t="s">
        <v>16694</v>
      </c>
      <c r="E2730" s="404">
        <v>5000</v>
      </c>
      <c r="F2730" s="434" t="s">
        <v>16719</v>
      </c>
      <c r="G2730" s="403" t="s">
        <v>16718</v>
      </c>
      <c r="H2730" s="170" t="s">
        <v>3567</v>
      </c>
      <c r="I2730" s="170" t="s">
        <v>5535</v>
      </c>
      <c r="J2730" s="155" t="s">
        <v>3567</v>
      </c>
      <c r="K2730" s="170">
        <v>4</v>
      </c>
      <c r="L2730" s="402">
        <v>12</v>
      </c>
      <c r="M2730" s="402">
        <v>70869.932337662322</v>
      </c>
      <c r="N2730" s="170"/>
      <c r="O2730" s="170"/>
      <c r="P2730" s="402"/>
    </row>
    <row r="2731" spans="1:16" ht="45" x14ac:dyDescent="0.2">
      <c r="A2731" s="406" t="s">
        <v>16616</v>
      </c>
      <c r="B2731" s="406" t="s">
        <v>3526</v>
      </c>
      <c r="C2731" s="170" t="s">
        <v>2594</v>
      </c>
      <c r="D2731" s="405" t="s">
        <v>16717</v>
      </c>
      <c r="E2731" s="404">
        <v>13000</v>
      </c>
      <c r="F2731" s="434" t="s">
        <v>16716</v>
      </c>
      <c r="G2731" s="403" t="s">
        <v>16715</v>
      </c>
      <c r="H2731" s="170" t="s">
        <v>3567</v>
      </c>
      <c r="I2731" s="170" t="s">
        <v>5535</v>
      </c>
      <c r="J2731" s="155" t="s">
        <v>6299</v>
      </c>
      <c r="K2731" s="170">
        <v>4</v>
      </c>
      <c r="L2731" s="402">
        <v>12</v>
      </c>
      <c r="M2731" s="402">
        <v>166869.93233766232</v>
      </c>
      <c r="N2731" s="170"/>
      <c r="O2731" s="170"/>
      <c r="P2731" s="402"/>
    </row>
    <row r="2732" spans="1:16" ht="45" x14ac:dyDescent="0.2">
      <c r="A2732" s="406" t="s">
        <v>16616</v>
      </c>
      <c r="B2732" s="406" t="s">
        <v>3526</v>
      </c>
      <c r="C2732" s="170" t="s">
        <v>2594</v>
      </c>
      <c r="D2732" s="405" t="s">
        <v>16714</v>
      </c>
      <c r="E2732" s="404">
        <v>6000</v>
      </c>
      <c r="F2732" s="434" t="s">
        <v>16713</v>
      </c>
      <c r="G2732" s="403" t="s">
        <v>16712</v>
      </c>
      <c r="H2732" s="170" t="s">
        <v>3567</v>
      </c>
      <c r="I2732" s="170" t="s">
        <v>5535</v>
      </c>
      <c r="J2732" s="155" t="s">
        <v>6299</v>
      </c>
      <c r="K2732" s="170">
        <v>4</v>
      </c>
      <c r="L2732" s="402">
        <v>12</v>
      </c>
      <c r="M2732" s="402">
        <v>82869.932337662322</v>
      </c>
      <c r="N2732" s="170"/>
      <c r="O2732" s="170"/>
      <c r="P2732" s="402"/>
    </row>
    <row r="2733" spans="1:16" ht="45" x14ac:dyDescent="0.2">
      <c r="A2733" s="406" t="s">
        <v>16616</v>
      </c>
      <c r="B2733" s="406" t="s">
        <v>3526</v>
      </c>
      <c r="C2733" s="170" t="s">
        <v>2594</v>
      </c>
      <c r="D2733" s="405" t="s">
        <v>16711</v>
      </c>
      <c r="E2733" s="404">
        <v>8500</v>
      </c>
      <c r="F2733" s="434" t="s">
        <v>16710</v>
      </c>
      <c r="G2733" s="403" t="s">
        <v>16709</v>
      </c>
      <c r="H2733" s="170" t="s">
        <v>3567</v>
      </c>
      <c r="I2733" s="170" t="s">
        <v>5535</v>
      </c>
      <c r="J2733" s="155" t="s">
        <v>6299</v>
      </c>
      <c r="K2733" s="170">
        <v>4</v>
      </c>
      <c r="L2733" s="402">
        <v>12</v>
      </c>
      <c r="M2733" s="402">
        <v>112869.93233766232</v>
      </c>
      <c r="N2733" s="170"/>
      <c r="O2733" s="170"/>
      <c r="P2733" s="402"/>
    </row>
    <row r="2734" spans="1:16" ht="45" x14ac:dyDescent="0.2">
      <c r="A2734" s="406" t="s">
        <v>16616</v>
      </c>
      <c r="B2734" s="406" t="s">
        <v>3526</v>
      </c>
      <c r="C2734" s="170" t="s">
        <v>2594</v>
      </c>
      <c r="D2734" s="405" t="s">
        <v>16842</v>
      </c>
      <c r="E2734" s="404">
        <v>10000</v>
      </c>
      <c r="F2734" s="434" t="s">
        <v>16841</v>
      </c>
      <c r="G2734" s="403" t="s">
        <v>16840</v>
      </c>
      <c r="H2734" s="170" t="s">
        <v>3542</v>
      </c>
      <c r="I2734" s="170" t="s">
        <v>5535</v>
      </c>
      <c r="J2734" s="155" t="s">
        <v>4810</v>
      </c>
      <c r="K2734" s="170">
        <v>4</v>
      </c>
      <c r="L2734" s="402">
        <v>12</v>
      </c>
      <c r="M2734" s="402">
        <v>130869.93233766232</v>
      </c>
      <c r="N2734" s="170"/>
      <c r="O2734" s="170"/>
      <c r="P2734" s="402"/>
    </row>
    <row r="2735" spans="1:16" ht="45" x14ac:dyDescent="0.2">
      <c r="A2735" s="406" t="s">
        <v>16616</v>
      </c>
      <c r="B2735" s="406" t="s">
        <v>3526</v>
      </c>
      <c r="C2735" s="170" t="s">
        <v>2594</v>
      </c>
      <c r="D2735" s="405" t="s">
        <v>16708</v>
      </c>
      <c r="E2735" s="404">
        <v>4200</v>
      </c>
      <c r="F2735" s="434" t="s">
        <v>16707</v>
      </c>
      <c r="G2735" s="403" t="s">
        <v>16706</v>
      </c>
      <c r="H2735" s="170" t="s">
        <v>4014</v>
      </c>
      <c r="I2735" s="170" t="s">
        <v>3525</v>
      </c>
      <c r="J2735" s="155" t="s">
        <v>16678</v>
      </c>
      <c r="K2735" s="170">
        <v>4</v>
      </c>
      <c r="L2735" s="402">
        <v>12</v>
      </c>
      <c r="M2735" s="402">
        <v>61269.932337662322</v>
      </c>
      <c r="N2735" s="170"/>
      <c r="O2735" s="170"/>
      <c r="P2735" s="402"/>
    </row>
    <row r="2736" spans="1:16" ht="45" x14ac:dyDescent="0.2">
      <c r="A2736" s="406" t="s">
        <v>16616</v>
      </c>
      <c r="B2736" s="406" t="s">
        <v>3526</v>
      </c>
      <c r="C2736" s="170" t="s">
        <v>2594</v>
      </c>
      <c r="D2736" s="405" t="s">
        <v>6969</v>
      </c>
      <c r="E2736" s="404">
        <v>12000</v>
      </c>
      <c r="F2736" s="434" t="s">
        <v>16705</v>
      </c>
      <c r="G2736" s="403" t="s">
        <v>16704</v>
      </c>
      <c r="H2736" s="170" t="s">
        <v>3542</v>
      </c>
      <c r="I2736" s="170" t="s">
        <v>5535</v>
      </c>
      <c r="J2736" s="155" t="s">
        <v>4810</v>
      </c>
      <c r="K2736" s="170">
        <v>4</v>
      </c>
      <c r="L2736" s="402">
        <v>12</v>
      </c>
      <c r="M2736" s="402">
        <v>154869.93233766232</v>
      </c>
      <c r="N2736" s="170"/>
      <c r="O2736" s="170"/>
      <c r="P2736" s="402"/>
    </row>
    <row r="2737" spans="1:16" ht="45" x14ac:dyDescent="0.2">
      <c r="A2737" s="406" t="s">
        <v>16616</v>
      </c>
      <c r="B2737" s="406" t="s">
        <v>3526</v>
      </c>
      <c r="C2737" s="170" t="s">
        <v>2594</v>
      </c>
      <c r="D2737" s="405" t="s">
        <v>16694</v>
      </c>
      <c r="E2737" s="404">
        <v>9000</v>
      </c>
      <c r="F2737" s="434" t="s">
        <v>16703</v>
      </c>
      <c r="G2737" s="403" t="s">
        <v>16702</v>
      </c>
      <c r="H2737" s="170" t="s">
        <v>3567</v>
      </c>
      <c r="I2737" s="170" t="s">
        <v>5535</v>
      </c>
      <c r="J2737" s="155" t="s">
        <v>3567</v>
      </c>
      <c r="K2737" s="170">
        <v>4</v>
      </c>
      <c r="L2737" s="402">
        <v>12</v>
      </c>
      <c r="M2737" s="402">
        <v>118869.93233766232</v>
      </c>
      <c r="N2737" s="170"/>
      <c r="O2737" s="170"/>
      <c r="P2737" s="402"/>
    </row>
    <row r="2738" spans="1:16" ht="45" x14ac:dyDescent="0.2">
      <c r="A2738" s="406" t="s">
        <v>16616</v>
      </c>
      <c r="B2738" s="406" t="s">
        <v>3526</v>
      </c>
      <c r="C2738" s="170" t="s">
        <v>2594</v>
      </c>
      <c r="D2738" s="405" t="s">
        <v>16701</v>
      </c>
      <c r="E2738" s="404">
        <v>4500</v>
      </c>
      <c r="F2738" s="434" t="s">
        <v>16700</v>
      </c>
      <c r="G2738" s="403" t="s">
        <v>16699</v>
      </c>
      <c r="H2738" s="170" t="s">
        <v>9855</v>
      </c>
      <c r="I2738" s="170" t="s">
        <v>5535</v>
      </c>
      <c r="J2738" s="155" t="s">
        <v>9855</v>
      </c>
      <c r="K2738" s="170">
        <v>4</v>
      </c>
      <c r="L2738" s="402">
        <v>12</v>
      </c>
      <c r="M2738" s="402">
        <v>64869.932337662322</v>
      </c>
      <c r="N2738" s="170"/>
      <c r="O2738" s="170"/>
      <c r="P2738" s="402"/>
    </row>
    <row r="2739" spans="1:16" ht="45" x14ac:dyDescent="0.2">
      <c r="A2739" s="406" t="s">
        <v>16616</v>
      </c>
      <c r="B2739" s="406" t="s">
        <v>3526</v>
      </c>
      <c r="C2739" s="170" t="s">
        <v>2594</v>
      </c>
      <c r="D2739" s="405" t="s">
        <v>16839</v>
      </c>
      <c r="E2739" s="404">
        <v>14800</v>
      </c>
      <c r="F2739" s="434" t="s">
        <v>16838</v>
      </c>
      <c r="G2739" s="403" t="s">
        <v>16837</v>
      </c>
      <c r="H2739" s="170" t="s">
        <v>3567</v>
      </c>
      <c r="I2739" s="170" t="s">
        <v>5535</v>
      </c>
      <c r="J2739" s="155" t="s">
        <v>3567</v>
      </c>
      <c r="K2739" s="170">
        <v>4</v>
      </c>
      <c r="L2739" s="402">
        <v>12</v>
      </c>
      <c r="M2739" s="402">
        <v>188469.93233766232</v>
      </c>
      <c r="N2739" s="170"/>
      <c r="O2739" s="170"/>
      <c r="P2739" s="402"/>
    </row>
    <row r="2740" spans="1:16" ht="45" x14ac:dyDescent="0.2">
      <c r="A2740" s="406" t="s">
        <v>16616</v>
      </c>
      <c r="B2740" s="406" t="s">
        <v>3526</v>
      </c>
      <c r="C2740" s="170" t="s">
        <v>2594</v>
      </c>
      <c r="D2740" s="405" t="s">
        <v>4283</v>
      </c>
      <c r="E2740" s="404">
        <v>2500</v>
      </c>
      <c r="F2740" s="434" t="s">
        <v>16698</v>
      </c>
      <c r="G2740" s="403" t="s">
        <v>16697</v>
      </c>
      <c r="H2740" s="170" t="s">
        <v>6218</v>
      </c>
      <c r="I2740" s="170" t="s">
        <v>3525</v>
      </c>
      <c r="J2740" s="155" t="s">
        <v>6218</v>
      </c>
      <c r="K2740" s="170">
        <v>4</v>
      </c>
      <c r="L2740" s="402">
        <v>12</v>
      </c>
      <c r="M2740" s="402">
        <v>40869.932337662322</v>
      </c>
      <c r="N2740" s="170"/>
      <c r="O2740" s="170"/>
      <c r="P2740" s="402"/>
    </row>
    <row r="2741" spans="1:16" ht="45" x14ac:dyDescent="0.2">
      <c r="A2741" s="406" t="s">
        <v>16616</v>
      </c>
      <c r="B2741" s="406" t="s">
        <v>3526</v>
      </c>
      <c r="C2741" s="170" t="s">
        <v>2594</v>
      </c>
      <c r="D2741" s="405" t="s">
        <v>7151</v>
      </c>
      <c r="E2741" s="404">
        <v>2200</v>
      </c>
      <c r="F2741" s="434" t="s">
        <v>16696</v>
      </c>
      <c r="G2741" s="403" t="s">
        <v>16695</v>
      </c>
      <c r="H2741" s="170" t="s">
        <v>6218</v>
      </c>
      <c r="I2741" s="170" t="s">
        <v>3525</v>
      </c>
      <c r="J2741" s="155" t="s">
        <v>6218</v>
      </c>
      <c r="K2741" s="170">
        <v>4</v>
      </c>
      <c r="L2741" s="402">
        <v>12</v>
      </c>
      <c r="M2741" s="402">
        <v>37269.932337662322</v>
      </c>
      <c r="N2741" s="170"/>
      <c r="O2741" s="170"/>
      <c r="P2741" s="402"/>
    </row>
    <row r="2742" spans="1:16" ht="45" x14ac:dyDescent="0.2">
      <c r="A2742" s="406" t="s">
        <v>16616</v>
      </c>
      <c r="B2742" s="406" t="s">
        <v>3526</v>
      </c>
      <c r="C2742" s="170" t="s">
        <v>2594</v>
      </c>
      <c r="D2742" s="405" t="s">
        <v>16836</v>
      </c>
      <c r="E2742" s="404">
        <v>15600</v>
      </c>
      <c r="F2742" s="434" t="s">
        <v>16693</v>
      </c>
      <c r="G2742" s="403" t="s">
        <v>16692</v>
      </c>
      <c r="H2742" s="170" t="s">
        <v>3567</v>
      </c>
      <c r="I2742" s="170" t="s">
        <v>5535</v>
      </c>
      <c r="J2742" s="155" t="s">
        <v>6299</v>
      </c>
      <c r="K2742" s="170">
        <v>4</v>
      </c>
      <c r="L2742" s="402">
        <v>12</v>
      </c>
      <c r="M2742" s="402">
        <v>198069.93233766232</v>
      </c>
      <c r="N2742" s="170"/>
      <c r="O2742" s="170"/>
      <c r="P2742" s="402"/>
    </row>
    <row r="2743" spans="1:16" ht="45" x14ac:dyDescent="0.2">
      <c r="A2743" s="406" t="s">
        <v>16616</v>
      </c>
      <c r="B2743" s="406" t="s">
        <v>3526</v>
      </c>
      <c r="C2743" s="170" t="s">
        <v>2594</v>
      </c>
      <c r="D2743" s="405" t="s">
        <v>6969</v>
      </c>
      <c r="E2743" s="404">
        <v>13000</v>
      </c>
      <c r="F2743" s="434" t="s">
        <v>16691</v>
      </c>
      <c r="G2743" s="403" t="s">
        <v>16690</v>
      </c>
      <c r="H2743" s="170" t="s">
        <v>3542</v>
      </c>
      <c r="I2743" s="170" t="s">
        <v>5535</v>
      </c>
      <c r="J2743" s="155" t="s">
        <v>4810</v>
      </c>
      <c r="K2743" s="170"/>
      <c r="L2743" s="402">
        <v>10</v>
      </c>
      <c r="M2743" s="402">
        <v>140869.93233766232</v>
      </c>
      <c r="N2743" s="170"/>
      <c r="O2743" s="170"/>
      <c r="P2743" s="402"/>
    </row>
    <row r="2744" spans="1:16" ht="45" x14ac:dyDescent="0.2">
      <c r="A2744" s="406" t="s">
        <v>16616</v>
      </c>
      <c r="B2744" s="406" t="s">
        <v>3526</v>
      </c>
      <c r="C2744" s="170" t="s">
        <v>2594</v>
      </c>
      <c r="D2744" s="405" t="s">
        <v>6732</v>
      </c>
      <c r="E2744" s="404">
        <v>2500</v>
      </c>
      <c r="F2744" s="434" t="s">
        <v>16689</v>
      </c>
      <c r="G2744" s="403" t="s">
        <v>16688</v>
      </c>
      <c r="H2744" s="170" t="s">
        <v>7509</v>
      </c>
      <c r="I2744" s="170" t="s">
        <v>3525</v>
      </c>
      <c r="J2744" s="155" t="s">
        <v>16678</v>
      </c>
      <c r="K2744" s="170">
        <v>4</v>
      </c>
      <c r="L2744" s="402">
        <v>12</v>
      </c>
      <c r="M2744" s="402">
        <v>40869.932337662322</v>
      </c>
      <c r="N2744" s="170"/>
      <c r="O2744" s="170"/>
      <c r="P2744" s="402"/>
    </row>
    <row r="2745" spans="1:16" ht="45" x14ac:dyDescent="0.2">
      <c r="A2745" s="406" t="s">
        <v>16616</v>
      </c>
      <c r="B2745" s="406" t="s">
        <v>3526</v>
      </c>
      <c r="C2745" s="170" t="s">
        <v>2594</v>
      </c>
      <c r="D2745" s="405" t="s">
        <v>16687</v>
      </c>
      <c r="E2745" s="404">
        <v>6500</v>
      </c>
      <c r="F2745" s="434" t="s">
        <v>16686</v>
      </c>
      <c r="G2745" s="403" t="s">
        <v>16685</v>
      </c>
      <c r="H2745" s="170" t="s">
        <v>3567</v>
      </c>
      <c r="I2745" s="170" t="s">
        <v>5535</v>
      </c>
      <c r="J2745" s="155" t="s">
        <v>16684</v>
      </c>
      <c r="K2745" s="170">
        <v>4</v>
      </c>
      <c r="L2745" s="402">
        <v>12</v>
      </c>
      <c r="M2745" s="402">
        <v>88869.932337662322</v>
      </c>
      <c r="N2745" s="170"/>
      <c r="O2745" s="170"/>
      <c r="P2745" s="402"/>
    </row>
    <row r="2746" spans="1:16" ht="45" x14ac:dyDescent="0.2">
      <c r="A2746" s="406" t="s">
        <v>16616</v>
      </c>
      <c r="B2746" s="406" t="s">
        <v>3526</v>
      </c>
      <c r="C2746" s="170" t="s">
        <v>2594</v>
      </c>
      <c r="D2746" s="405" t="s">
        <v>6732</v>
      </c>
      <c r="E2746" s="404">
        <v>2500</v>
      </c>
      <c r="F2746" s="434" t="s">
        <v>16683</v>
      </c>
      <c r="G2746" s="403" t="s">
        <v>16682</v>
      </c>
      <c r="H2746" s="170" t="s">
        <v>4014</v>
      </c>
      <c r="I2746" s="170" t="s">
        <v>6279</v>
      </c>
      <c r="J2746" s="155" t="s">
        <v>16678</v>
      </c>
      <c r="K2746" s="170">
        <v>4</v>
      </c>
      <c r="L2746" s="402">
        <v>12</v>
      </c>
      <c r="M2746" s="402">
        <v>40869.932337662322</v>
      </c>
      <c r="N2746" s="170"/>
      <c r="O2746" s="170"/>
      <c r="P2746" s="402"/>
    </row>
    <row r="2747" spans="1:16" ht="45" x14ac:dyDescent="0.2">
      <c r="A2747" s="406" t="s">
        <v>16616</v>
      </c>
      <c r="B2747" s="406" t="s">
        <v>3526</v>
      </c>
      <c r="C2747" s="170" t="s">
        <v>2594</v>
      </c>
      <c r="D2747" s="405" t="s">
        <v>6732</v>
      </c>
      <c r="E2747" s="404">
        <v>2500</v>
      </c>
      <c r="F2747" s="434" t="s">
        <v>16681</v>
      </c>
      <c r="G2747" s="403" t="s">
        <v>16680</v>
      </c>
      <c r="H2747" s="170" t="s">
        <v>16679</v>
      </c>
      <c r="I2747" s="170" t="s">
        <v>3525</v>
      </c>
      <c r="J2747" s="155" t="s">
        <v>16678</v>
      </c>
      <c r="K2747" s="170">
        <v>4</v>
      </c>
      <c r="L2747" s="402">
        <v>12</v>
      </c>
      <c r="M2747" s="402">
        <v>40869.932337662322</v>
      </c>
      <c r="N2747" s="170"/>
      <c r="O2747" s="170"/>
      <c r="P2747" s="402"/>
    </row>
    <row r="2748" spans="1:16" ht="45" x14ac:dyDescent="0.2">
      <c r="A2748" s="406" t="s">
        <v>16616</v>
      </c>
      <c r="B2748" s="406" t="s">
        <v>3526</v>
      </c>
      <c r="C2748" s="170" t="s">
        <v>2594</v>
      </c>
      <c r="D2748" s="405" t="s">
        <v>16677</v>
      </c>
      <c r="E2748" s="404">
        <v>5500</v>
      </c>
      <c r="F2748" s="434" t="s">
        <v>16676</v>
      </c>
      <c r="G2748" s="403" t="s">
        <v>16675</v>
      </c>
      <c r="H2748" s="170" t="s">
        <v>3570</v>
      </c>
      <c r="I2748" s="170" t="s">
        <v>5535</v>
      </c>
      <c r="J2748" s="155" t="s">
        <v>6193</v>
      </c>
      <c r="K2748" s="170">
        <v>4</v>
      </c>
      <c r="L2748" s="402">
        <v>12</v>
      </c>
      <c r="M2748" s="402">
        <v>76869.932337662322</v>
      </c>
      <c r="N2748" s="170"/>
      <c r="O2748" s="170"/>
      <c r="P2748" s="402"/>
    </row>
    <row r="2749" spans="1:16" ht="45" x14ac:dyDescent="0.2">
      <c r="A2749" s="406" t="s">
        <v>16616</v>
      </c>
      <c r="B2749" s="406" t="s">
        <v>3526</v>
      </c>
      <c r="C2749" s="170" t="s">
        <v>2594</v>
      </c>
      <c r="D2749" s="405" t="s">
        <v>16674</v>
      </c>
      <c r="E2749" s="404">
        <v>3500</v>
      </c>
      <c r="F2749" s="434" t="s">
        <v>16673</v>
      </c>
      <c r="G2749" s="403" t="s">
        <v>16672</v>
      </c>
      <c r="H2749" s="170" t="s">
        <v>3574</v>
      </c>
      <c r="I2749" s="170" t="s">
        <v>5535</v>
      </c>
      <c r="J2749" s="155" t="s">
        <v>16671</v>
      </c>
      <c r="K2749" s="170">
        <v>4</v>
      </c>
      <c r="L2749" s="402">
        <v>12</v>
      </c>
      <c r="M2749" s="402">
        <v>52869.932337662322</v>
      </c>
      <c r="N2749" s="170"/>
      <c r="O2749" s="170"/>
      <c r="P2749" s="402"/>
    </row>
    <row r="2750" spans="1:16" ht="45" x14ac:dyDescent="0.2">
      <c r="A2750" s="406" t="s">
        <v>16616</v>
      </c>
      <c r="B2750" s="406" t="s">
        <v>3526</v>
      </c>
      <c r="C2750" s="170" t="s">
        <v>2594</v>
      </c>
      <c r="D2750" s="405" t="s">
        <v>7970</v>
      </c>
      <c r="E2750" s="404">
        <v>6000</v>
      </c>
      <c r="F2750" s="434" t="s">
        <v>16670</v>
      </c>
      <c r="G2750" s="403" t="s">
        <v>16669</v>
      </c>
      <c r="H2750" s="170" t="s">
        <v>4209</v>
      </c>
      <c r="I2750" s="170" t="s">
        <v>5535</v>
      </c>
      <c r="J2750" s="155" t="s">
        <v>7970</v>
      </c>
      <c r="K2750" s="170">
        <v>4</v>
      </c>
      <c r="L2750" s="402">
        <v>12</v>
      </c>
      <c r="M2750" s="402">
        <v>82869.932337662322</v>
      </c>
      <c r="N2750" s="170"/>
      <c r="O2750" s="170"/>
      <c r="P2750" s="402"/>
    </row>
    <row r="2751" spans="1:16" ht="45" x14ac:dyDescent="0.2">
      <c r="A2751" s="406" t="s">
        <v>16616</v>
      </c>
      <c r="B2751" s="406" t="s">
        <v>3526</v>
      </c>
      <c r="C2751" s="170" t="s">
        <v>2594</v>
      </c>
      <c r="D2751" s="405" t="s">
        <v>16668</v>
      </c>
      <c r="E2751" s="404">
        <v>14000</v>
      </c>
      <c r="F2751" s="434" t="s">
        <v>16667</v>
      </c>
      <c r="G2751" s="403" t="s">
        <v>16666</v>
      </c>
      <c r="H2751" s="170" t="s">
        <v>3542</v>
      </c>
      <c r="I2751" s="170" t="s">
        <v>5535</v>
      </c>
      <c r="J2751" s="155" t="s">
        <v>4810</v>
      </c>
      <c r="K2751" s="170">
        <v>4</v>
      </c>
      <c r="L2751" s="402">
        <v>12</v>
      </c>
      <c r="M2751" s="402">
        <v>178869.93233766232</v>
      </c>
      <c r="N2751" s="170"/>
      <c r="O2751" s="170"/>
      <c r="P2751" s="402"/>
    </row>
    <row r="2752" spans="1:16" ht="45" x14ac:dyDescent="0.2">
      <c r="A2752" s="406" t="s">
        <v>16616</v>
      </c>
      <c r="B2752" s="406" t="s">
        <v>3526</v>
      </c>
      <c r="C2752" s="170" t="s">
        <v>2594</v>
      </c>
      <c r="D2752" s="405" t="s">
        <v>16665</v>
      </c>
      <c r="E2752" s="404">
        <v>6500</v>
      </c>
      <c r="F2752" s="434" t="s">
        <v>16664</v>
      </c>
      <c r="G2752" s="403" t="s">
        <v>16663</v>
      </c>
      <c r="H2752" s="170" t="s">
        <v>6514</v>
      </c>
      <c r="I2752" s="170" t="s">
        <v>5535</v>
      </c>
      <c r="J2752" s="155" t="s">
        <v>6362</v>
      </c>
      <c r="K2752" s="170">
        <v>4</v>
      </c>
      <c r="L2752" s="402">
        <v>12</v>
      </c>
      <c r="M2752" s="402">
        <v>88869.932337662322</v>
      </c>
      <c r="N2752" s="170"/>
      <c r="O2752" s="170"/>
      <c r="P2752" s="402"/>
    </row>
    <row r="2753" spans="1:16" ht="45" x14ac:dyDescent="0.2">
      <c r="A2753" s="406" t="s">
        <v>16616</v>
      </c>
      <c r="B2753" s="406" t="s">
        <v>3526</v>
      </c>
      <c r="C2753" s="170" t="s">
        <v>2594</v>
      </c>
      <c r="D2753" s="405" t="s">
        <v>16835</v>
      </c>
      <c r="E2753" s="404">
        <v>15000</v>
      </c>
      <c r="F2753" s="434" t="s">
        <v>16834</v>
      </c>
      <c r="G2753" s="403" t="s">
        <v>16833</v>
      </c>
      <c r="H2753" s="170" t="s">
        <v>3574</v>
      </c>
      <c r="I2753" s="170" t="s">
        <v>5535</v>
      </c>
      <c r="J2753" s="155" t="s">
        <v>6239</v>
      </c>
      <c r="K2753" s="170">
        <v>4</v>
      </c>
      <c r="L2753" s="402">
        <v>12</v>
      </c>
      <c r="M2753" s="402">
        <v>190869.93233766232</v>
      </c>
      <c r="N2753" s="170"/>
      <c r="O2753" s="170"/>
      <c r="P2753" s="402"/>
    </row>
    <row r="2754" spans="1:16" ht="45" x14ac:dyDescent="0.2">
      <c r="A2754" s="406" t="s">
        <v>16616</v>
      </c>
      <c r="B2754" s="406" t="s">
        <v>3526</v>
      </c>
      <c r="C2754" s="170" t="s">
        <v>2594</v>
      </c>
      <c r="D2754" s="405" t="s">
        <v>16662</v>
      </c>
      <c r="E2754" s="404">
        <v>9000</v>
      </c>
      <c r="F2754" s="434" t="s">
        <v>16661</v>
      </c>
      <c r="G2754" s="403" t="s">
        <v>16660</v>
      </c>
      <c r="H2754" s="170" t="s">
        <v>3542</v>
      </c>
      <c r="I2754" s="170" t="s">
        <v>5535</v>
      </c>
      <c r="J2754" s="155" t="s">
        <v>4810</v>
      </c>
      <c r="K2754" s="170">
        <v>1</v>
      </c>
      <c r="L2754" s="402">
        <v>3</v>
      </c>
      <c r="M2754" s="402">
        <v>27200</v>
      </c>
      <c r="N2754" s="170"/>
      <c r="O2754" s="170"/>
      <c r="P2754" s="402"/>
    </row>
    <row r="2755" spans="1:16" ht="45" x14ac:dyDescent="0.2">
      <c r="A2755" s="406" t="s">
        <v>16616</v>
      </c>
      <c r="B2755" s="406" t="s">
        <v>3526</v>
      </c>
      <c r="C2755" s="170" t="s">
        <v>2594</v>
      </c>
      <c r="D2755" s="405" t="s">
        <v>6969</v>
      </c>
      <c r="E2755" s="404">
        <v>15000</v>
      </c>
      <c r="F2755" s="434" t="s">
        <v>16659</v>
      </c>
      <c r="G2755" s="403" t="s">
        <v>16658</v>
      </c>
      <c r="H2755" s="170" t="s">
        <v>3542</v>
      </c>
      <c r="I2755" s="170" t="s">
        <v>5535</v>
      </c>
      <c r="J2755" s="155" t="s">
        <v>4810</v>
      </c>
      <c r="K2755" s="170">
        <v>4</v>
      </c>
      <c r="L2755" s="402">
        <v>12</v>
      </c>
      <c r="M2755" s="402">
        <v>190869.93233766232</v>
      </c>
      <c r="N2755" s="170"/>
      <c r="O2755" s="170"/>
      <c r="P2755" s="402"/>
    </row>
    <row r="2756" spans="1:16" ht="45" x14ac:dyDescent="0.2">
      <c r="A2756" s="406" t="s">
        <v>16616</v>
      </c>
      <c r="B2756" s="406" t="s">
        <v>3526</v>
      </c>
      <c r="C2756" s="170" t="s">
        <v>2594</v>
      </c>
      <c r="D2756" s="405" t="s">
        <v>4803</v>
      </c>
      <c r="E2756" s="404">
        <v>3000</v>
      </c>
      <c r="F2756" s="434" t="s">
        <v>16657</v>
      </c>
      <c r="G2756" s="403" t="s">
        <v>16656</v>
      </c>
      <c r="H2756" s="170" t="s">
        <v>3542</v>
      </c>
      <c r="I2756" s="170" t="s">
        <v>5535</v>
      </c>
      <c r="J2756" s="155" t="s">
        <v>4810</v>
      </c>
      <c r="K2756" s="170">
        <v>4</v>
      </c>
      <c r="L2756" s="402">
        <v>12</v>
      </c>
      <c r="M2756" s="402">
        <v>46869.932337662322</v>
      </c>
      <c r="N2756" s="170"/>
      <c r="O2756" s="170"/>
      <c r="P2756" s="402"/>
    </row>
    <row r="2757" spans="1:16" ht="45" x14ac:dyDescent="0.2">
      <c r="A2757" s="406" t="s">
        <v>16616</v>
      </c>
      <c r="B2757" s="406" t="s">
        <v>3526</v>
      </c>
      <c r="C2757" s="170" t="s">
        <v>2594</v>
      </c>
      <c r="D2757" s="405" t="s">
        <v>6579</v>
      </c>
      <c r="E2757" s="404">
        <v>7500</v>
      </c>
      <c r="F2757" s="434" t="s">
        <v>16655</v>
      </c>
      <c r="G2757" s="403" t="s">
        <v>16654</v>
      </c>
      <c r="H2757" s="170" t="s">
        <v>3574</v>
      </c>
      <c r="I2757" s="170" t="s">
        <v>5535</v>
      </c>
      <c r="J2757" s="155" t="s">
        <v>3574</v>
      </c>
      <c r="K2757" s="170">
        <v>4</v>
      </c>
      <c r="L2757" s="402">
        <v>12</v>
      </c>
      <c r="M2757" s="402">
        <v>100869.93233766232</v>
      </c>
      <c r="N2757" s="170"/>
      <c r="O2757" s="170"/>
      <c r="P2757" s="402"/>
    </row>
    <row r="2758" spans="1:16" ht="45" x14ac:dyDescent="0.2">
      <c r="A2758" s="406" t="s">
        <v>16616</v>
      </c>
      <c r="B2758" s="406" t="s">
        <v>3526</v>
      </c>
      <c r="C2758" s="170" t="s">
        <v>2594</v>
      </c>
      <c r="D2758" s="405" t="s">
        <v>16651</v>
      </c>
      <c r="E2758" s="404">
        <v>11000</v>
      </c>
      <c r="F2758" s="434" t="s">
        <v>16653</v>
      </c>
      <c r="G2758" s="403" t="s">
        <v>16652</v>
      </c>
      <c r="H2758" s="170" t="s">
        <v>3595</v>
      </c>
      <c r="I2758" s="170" t="s">
        <v>5535</v>
      </c>
      <c r="J2758" s="155" t="s">
        <v>3595</v>
      </c>
      <c r="K2758" s="170">
        <v>4</v>
      </c>
      <c r="L2758" s="402">
        <v>12</v>
      </c>
      <c r="M2758" s="402">
        <v>142869.93233766232</v>
      </c>
      <c r="N2758" s="170"/>
      <c r="O2758" s="170"/>
      <c r="P2758" s="402"/>
    </row>
    <row r="2759" spans="1:16" ht="45" x14ac:dyDescent="0.2">
      <c r="A2759" s="406" t="s">
        <v>16616</v>
      </c>
      <c r="B2759" s="406" t="s">
        <v>3526</v>
      </c>
      <c r="C2759" s="170" t="s">
        <v>2594</v>
      </c>
      <c r="D2759" s="405" t="s">
        <v>16651</v>
      </c>
      <c r="E2759" s="404">
        <v>11000</v>
      </c>
      <c r="F2759" s="434" t="s">
        <v>16650</v>
      </c>
      <c r="G2759" s="403" t="s">
        <v>16649</v>
      </c>
      <c r="H2759" s="170" t="s">
        <v>4480</v>
      </c>
      <c r="I2759" s="170" t="s">
        <v>5535</v>
      </c>
      <c r="J2759" s="155" t="s">
        <v>16648</v>
      </c>
      <c r="K2759" s="170">
        <v>4</v>
      </c>
      <c r="L2759" s="402">
        <v>12</v>
      </c>
      <c r="M2759" s="402">
        <v>142869.93233766232</v>
      </c>
      <c r="N2759" s="170"/>
      <c r="O2759" s="170"/>
      <c r="P2759" s="402"/>
    </row>
    <row r="2760" spans="1:16" ht="45" x14ac:dyDescent="0.2">
      <c r="A2760" s="406" t="s">
        <v>16616</v>
      </c>
      <c r="B2760" s="406" t="s">
        <v>3526</v>
      </c>
      <c r="C2760" s="170" t="s">
        <v>2594</v>
      </c>
      <c r="D2760" s="405" t="s">
        <v>16647</v>
      </c>
      <c r="E2760" s="404">
        <v>11000</v>
      </c>
      <c r="F2760" s="434" t="s">
        <v>16646</v>
      </c>
      <c r="G2760" s="403" t="s">
        <v>16645</v>
      </c>
      <c r="H2760" s="170" t="s">
        <v>16644</v>
      </c>
      <c r="I2760" s="170" t="s">
        <v>5535</v>
      </c>
      <c r="J2760" s="155" t="s">
        <v>16643</v>
      </c>
      <c r="K2760" s="170">
        <v>4</v>
      </c>
      <c r="L2760" s="402">
        <v>12</v>
      </c>
      <c r="M2760" s="402">
        <v>142869.93233766232</v>
      </c>
      <c r="N2760" s="170"/>
      <c r="O2760" s="170"/>
      <c r="P2760" s="402"/>
    </row>
    <row r="2761" spans="1:16" ht="45" x14ac:dyDescent="0.2">
      <c r="A2761" s="406" t="s">
        <v>16616</v>
      </c>
      <c r="B2761" s="406" t="s">
        <v>3526</v>
      </c>
      <c r="C2761" s="170" t="s">
        <v>2594</v>
      </c>
      <c r="D2761" s="405" t="s">
        <v>16642</v>
      </c>
      <c r="E2761" s="404">
        <v>6000</v>
      </c>
      <c r="F2761" s="434" t="s">
        <v>16641</v>
      </c>
      <c r="G2761" s="403" t="s">
        <v>16640</v>
      </c>
      <c r="H2761" s="170" t="s">
        <v>4480</v>
      </c>
      <c r="I2761" s="170" t="s">
        <v>5535</v>
      </c>
      <c r="J2761" s="155" t="s">
        <v>4480</v>
      </c>
      <c r="K2761" s="170">
        <v>1</v>
      </c>
      <c r="L2761" s="402">
        <v>4</v>
      </c>
      <c r="M2761" s="402">
        <v>24300</v>
      </c>
      <c r="N2761" s="170"/>
      <c r="O2761" s="170"/>
      <c r="P2761" s="402"/>
    </row>
    <row r="2762" spans="1:16" ht="45" x14ac:dyDescent="0.2">
      <c r="A2762" s="406" t="s">
        <v>16616</v>
      </c>
      <c r="B2762" s="406" t="s">
        <v>3526</v>
      </c>
      <c r="C2762" s="170" t="s">
        <v>2594</v>
      </c>
      <c r="D2762" s="405" t="s">
        <v>16639</v>
      </c>
      <c r="E2762" s="404">
        <v>14500</v>
      </c>
      <c r="F2762" s="434" t="s">
        <v>16638</v>
      </c>
      <c r="G2762" s="403" t="s">
        <v>16637</v>
      </c>
      <c r="H2762" s="170" t="s">
        <v>6514</v>
      </c>
      <c r="I2762" s="170" t="s">
        <v>5535</v>
      </c>
      <c r="J2762" s="155" t="s">
        <v>6514</v>
      </c>
      <c r="K2762" s="170">
        <v>4</v>
      </c>
      <c r="L2762" s="402">
        <v>12</v>
      </c>
      <c r="M2762" s="402">
        <v>184869.93233766232</v>
      </c>
      <c r="N2762" s="170"/>
      <c r="O2762" s="170"/>
      <c r="P2762" s="402"/>
    </row>
    <row r="2763" spans="1:16" ht="45" x14ac:dyDescent="0.2">
      <c r="A2763" s="406" t="s">
        <v>16616</v>
      </c>
      <c r="B2763" s="406" t="s">
        <v>3526</v>
      </c>
      <c r="C2763" s="170" t="s">
        <v>2594</v>
      </c>
      <c r="D2763" s="405" t="s">
        <v>16636</v>
      </c>
      <c r="E2763" s="404">
        <v>12000</v>
      </c>
      <c r="F2763" s="434" t="s">
        <v>16635</v>
      </c>
      <c r="G2763" s="403" t="s">
        <v>16634</v>
      </c>
      <c r="H2763" s="170" t="s">
        <v>4104</v>
      </c>
      <c r="I2763" s="170" t="s">
        <v>5535</v>
      </c>
      <c r="J2763" s="155" t="s">
        <v>4104</v>
      </c>
      <c r="K2763" s="170">
        <v>4</v>
      </c>
      <c r="L2763" s="402">
        <v>12</v>
      </c>
      <c r="M2763" s="402">
        <v>154869.93233766232</v>
      </c>
      <c r="N2763" s="170"/>
      <c r="O2763" s="170"/>
      <c r="P2763" s="402"/>
    </row>
    <row r="2764" spans="1:16" ht="45" x14ac:dyDescent="0.2">
      <c r="A2764" s="406" t="s">
        <v>16616</v>
      </c>
      <c r="B2764" s="406" t="s">
        <v>3526</v>
      </c>
      <c r="C2764" s="170" t="s">
        <v>2594</v>
      </c>
      <c r="D2764" s="405" t="s">
        <v>16626</v>
      </c>
      <c r="E2764" s="404">
        <v>15000</v>
      </c>
      <c r="F2764" s="434" t="s">
        <v>16633</v>
      </c>
      <c r="G2764" s="403" t="s">
        <v>16632</v>
      </c>
      <c r="H2764" s="170" t="s">
        <v>3542</v>
      </c>
      <c r="I2764" s="170" t="s">
        <v>5535</v>
      </c>
      <c r="J2764" s="155" t="s">
        <v>3542</v>
      </c>
      <c r="K2764" s="170">
        <v>4</v>
      </c>
      <c r="L2764" s="402">
        <v>12</v>
      </c>
      <c r="M2764" s="402">
        <v>190869.93233766232</v>
      </c>
      <c r="N2764" s="170"/>
      <c r="O2764" s="170"/>
      <c r="P2764" s="402"/>
    </row>
    <row r="2765" spans="1:16" ht="45" x14ac:dyDescent="0.2">
      <c r="A2765" s="406" t="s">
        <v>16616</v>
      </c>
      <c r="B2765" s="406" t="s">
        <v>3526</v>
      </c>
      <c r="C2765" s="170" t="s">
        <v>2594</v>
      </c>
      <c r="D2765" s="405" t="s">
        <v>16631</v>
      </c>
      <c r="E2765" s="404">
        <v>15000</v>
      </c>
      <c r="F2765" s="434" t="s">
        <v>16630</v>
      </c>
      <c r="G2765" s="403" t="s">
        <v>16629</v>
      </c>
      <c r="H2765" s="170" t="s">
        <v>6299</v>
      </c>
      <c r="I2765" s="170" t="s">
        <v>5535</v>
      </c>
      <c r="J2765" s="155" t="s">
        <v>6299</v>
      </c>
      <c r="K2765" s="170">
        <v>4</v>
      </c>
      <c r="L2765" s="402">
        <v>12</v>
      </c>
      <c r="M2765" s="402">
        <v>190869.93233766232</v>
      </c>
      <c r="N2765" s="170"/>
      <c r="O2765" s="170"/>
      <c r="P2765" s="402"/>
    </row>
    <row r="2766" spans="1:16" ht="45" x14ac:dyDescent="0.2">
      <c r="A2766" s="406" t="s">
        <v>16616</v>
      </c>
      <c r="B2766" s="406" t="s">
        <v>3526</v>
      </c>
      <c r="C2766" s="170" t="s">
        <v>2594</v>
      </c>
      <c r="D2766" s="405" t="s">
        <v>16626</v>
      </c>
      <c r="E2766" s="404">
        <v>13500</v>
      </c>
      <c r="F2766" s="434" t="s">
        <v>16628</v>
      </c>
      <c r="G2766" s="403" t="s">
        <v>16627</v>
      </c>
      <c r="H2766" s="170" t="s">
        <v>8392</v>
      </c>
      <c r="I2766" s="170" t="s">
        <v>5535</v>
      </c>
      <c r="J2766" s="155" t="s">
        <v>8392</v>
      </c>
      <c r="K2766" s="170">
        <v>4</v>
      </c>
      <c r="L2766" s="402">
        <v>12</v>
      </c>
      <c r="M2766" s="402">
        <v>172869.93233766232</v>
      </c>
      <c r="N2766" s="170"/>
      <c r="O2766" s="170"/>
      <c r="P2766" s="402"/>
    </row>
    <row r="2767" spans="1:16" ht="45" x14ac:dyDescent="0.2">
      <c r="A2767" s="406" t="s">
        <v>16616</v>
      </c>
      <c r="B2767" s="406" t="s">
        <v>3526</v>
      </c>
      <c r="C2767" s="170" t="s">
        <v>2594</v>
      </c>
      <c r="D2767" s="405" t="s">
        <v>16626</v>
      </c>
      <c r="E2767" s="404">
        <v>10000</v>
      </c>
      <c r="F2767" s="434" t="s">
        <v>16625</v>
      </c>
      <c r="G2767" s="403" t="s">
        <v>16624</v>
      </c>
      <c r="H2767" s="170" t="s">
        <v>3567</v>
      </c>
      <c r="I2767" s="170" t="s">
        <v>5535</v>
      </c>
      <c r="J2767" s="155" t="s">
        <v>3567</v>
      </c>
      <c r="K2767" s="170">
        <v>4</v>
      </c>
      <c r="L2767" s="402">
        <v>12</v>
      </c>
      <c r="M2767" s="402">
        <v>130869.93233766232</v>
      </c>
      <c r="N2767" s="170"/>
      <c r="O2767" s="170"/>
      <c r="P2767" s="402"/>
    </row>
    <row r="2768" spans="1:16" ht="45" x14ac:dyDescent="0.2">
      <c r="A2768" s="406" t="s">
        <v>16616</v>
      </c>
      <c r="B2768" s="406" t="s">
        <v>3526</v>
      </c>
      <c r="C2768" s="170" t="s">
        <v>2594</v>
      </c>
      <c r="D2768" s="405" t="s">
        <v>16623</v>
      </c>
      <c r="E2768" s="404">
        <v>11000</v>
      </c>
      <c r="F2768" s="434" t="s">
        <v>16622</v>
      </c>
      <c r="G2768" s="403" t="s">
        <v>16621</v>
      </c>
      <c r="H2768" s="170" t="s">
        <v>3542</v>
      </c>
      <c r="I2768" s="170" t="s">
        <v>5535</v>
      </c>
      <c r="J2768" s="155" t="s">
        <v>4810</v>
      </c>
      <c r="K2768" s="170">
        <v>1</v>
      </c>
      <c r="L2768" s="402">
        <v>1</v>
      </c>
      <c r="M2768" s="402">
        <v>11000</v>
      </c>
      <c r="N2768" s="170"/>
      <c r="O2768" s="170"/>
      <c r="P2768" s="402"/>
    </row>
    <row r="2769" spans="1:16" ht="45" x14ac:dyDescent="0.2">
      <c r="A2769" s="406" t="s">
        <v>16616</v>
      </c>
      <c r="B2769" s="406" t="s">
        <v>3526</v>
      </c>
      <c r="C2769" s="170" t="s">
        <v>2594</v>
      </c>
      <c r="D2769" s="405" t="s">
        <v>16620</v>
      </c>
      <c r="E2769" s="404">
        <v>5000</v>
      </c>
      <c r="F2769" s="434" t="s">
        <v>16619</v>
      </c>
      <c r="G2769" s="403" t="s">
        <v>16618</v>
      </c>
      <c r="H2769" s="170" t="s">
        <v>3574</v>
      </c>
      <c r="I2769" s="170" t="s">
        <v>5535</v>
      </c>
      <c r="J2769" s="155" t="s">
        <v>3574</v>
      </c>
      <c r="K2769" s="170">
        <v>1</v>
      </c>
      <c r="L2769" s="402">
        <v>1</v>
      </c>
      <c r="M2769" s="402">
        <v>5000</v>
      </c>
      <c r="N2769" s="170"/>
      <c r="O2769" s="170"/>
      <c r="P2769" s="402"/>
    </row>
    <row r="2770" spans="1:16" ht="45" x14ac:dyDescent="0.2">
      <c r="A2770" s="406" t="s">
        <v>16616</v>
      </c>
      <c r="B2770" s="406" t="s">
        <v>2595</v>
      </c>
      <c r="C2770" s="170" t="s">
        <v>2594</v>
      </c>
      <c r="D2770" s="405" t="s">
        <v>6579</v>
      </c>
      <c r="E2770" s="404">
        <v>5000</v>
      </c>
      <c r="F2770" s="434" t="s">
        <v>16832</v>
      </c>
      <c r="G2770" s="403" t="s">
        <v>16831</v>
      </c>
      <c r="H2770" s="170" t="s">
        <v>6514</v>
      </c>
      <c r="I2770" s="170" t="s">
        <v>5535</v>
      </c>
      <c r="J2770" s="155" t="s">
        <v>16823</v>
      </c>
      <c r="K2770" s="170"/>
      <c r="L2770" s="402"/>
      <c r="M2770" s="402"/>
      <c r="N2770" s="170">
        <v>1</v>
      </c>
      <c r="O2770" s="170">
        <v>6</v>
      </c>
      <c r="P2770" s="402">
        <v>33466.571125000002</v>
      </c>
    </row>
    <row r="2771" spans="1:16" ht="45" x14ac:dyDescent="0.2">
      <c r="A2771" s="406" t="s">
        <v>16616</v>
      </c>
      <c r="B2771" s="406" t="s">
        <v>2595</v>
      </c>
      <c r="C2771" s="170" t="s">
        <v>2594</v>
      </c>
      <c r="D2771" s="405" t="s">
        <v>16830</v>
      </c>
      <c r="E2771" s="404">
        <v>2200</v>
      </c>
      <c r="F2771" s="434" t="s">
        <v>16829</v>
      </c>
      <c r="G2771" s="403" t="s">
        <v>16828</v>
      </c>
      <c r="H2771" s="170" t="s">
        <v>16827</v>
      </c>
      <c r="I2771" s="170" t="s">
        <v>3525</v>
      </c>
      <c r="J2771" s="155" t="s">
        <v>16827</v>
      </c>
      <c r="K2771" s="170"/>
      <c r="L2771" s="402"/>
      <c r="M2771" s="402"/>
      <c r="N2771" s="170">
        <v>1</v>
      </c>
      <c r="O2771" s="170">
        <v>6</v>
      </c>
      <c r="P2771" s="402">
        <v>16666.571125000006</v>
      </c>
    </row>
    <row r="2772" spans="1:16" ht="45" x14ac:dyDescent="0.2">
      <c r="A2772" s="406" t="s">
        <v>16616</v>
      </c>
      <c r="B2772" s="406" t="s">
        <v>3526</v>
      </c>
      <c r="C2772" s="170" t="s">
        <v>2594</v>
      </c>
      <c r="D2772" s="405" t="s">
        <v>16826</v>
      </c>
      <c r="E2772" s="404">
        <v>3500</v>
      </c>
      <c r="F2772" s="434" t="s">
        <v>16825</v>
      </c>
      <c r="G2772" s="403" t="s">
        <v>16824</v>
      </c>
      <c r="H2772" s="170" t="s">
        <v>6514</v>
      </c>
      <c r="I2772" s="170" t="s">
        <v>5535</v>
      </c>
      <c r="J2772" s="155" t="s">
        <v>16823</v>
      </c>
      <c r="K2772" s="170"/>
      <c r="L2772" s="402"/>
      <c r="M2772" s="402"/>
      <c r="N2772" s="170">
        <v>1</v>
      </c>
      <c r="O2772" s="170">
        <v>6</v>
      </c>
      <c r="P2772" s="402">
        <v>24466.571125000006</v>
      </c>
    </row>
    <row r="2773" spans="1:16" ht="45" x14ac:dyDescent="0.2">
      <c r="A2773" s="406" t="s">
        <v>16616</v>
      </c>
      <c r="B2773" s="406" t="s">
        <v>3526</v>
      </c>
      <c r="C2773" s="170" t="s">
        <v>2594</v>
      </c>
      <c r="D2773" s="405" t="s">
        <v>16822</v>
      </c>
      <c r="E2773" s="404">
        <v>6000</v>
      </c>
      <c r="F2773" s="434" t="s">
        <v>16821</v>
      </c>
      <c r="G2773" s="403" t="s">
        <v>16820</v>
      </c>
      <c r="H2773" s="170" t="s">
        <v>16819</v>
      </c>
      <c r="I2773" s="170" t="s">
        <v>5535</v>
      </c>
      <c r="J2773" s="155" t="s">
        <v>16819</v>
      </c>
      <c r="K2773" s="170"/>
      <c r="L2773" s="402"/>
      <c r="M2773" s="402"/>
      <c r="N2773" s="170">
        <v>1</v>
      </c>
      <c r="O2773" s="170">
        <v>6</v>
      </c>
      <c r="P2773" s="402">
        <v>39466.571125000002</v>
      </c>
    </row>
    <row r="2774" spans="1:16" ht="45" x14ac:dyDescent="0.2">
      <c r="A2774" s="406" t="s">
        <v>16616</v>
      </c>
      <c r="B2774" s="406" t="s">
        <v>3526</v>
      </c>
      <c r="C2774" s="170" t="s">
        <v>2594</v>
      </c>
      <c r="D2774" s="405" t="s">
        <v>16818</v>
      </c>
      <c r="E2774" s="404">
        <v>2200</v>
      </c>
      <c r="F2774" s="434" t="s">
        <v>16817</v>
      </c>
      <c r="G2774" s="403" t="s">
        <v>16816</v>
      </c>
      <c r="H2774" s="170" t="s">
        <v>3591</v>
      </c>
      <c r="I2774" s="170" t="s">
        <v>3525</v>
      </c>
      <c r="J2774" s="155" t="s">
        <v>3591</v>
      </c>
      <c r="K2774" s="170"/>
      <c r="L2774" s="402"/>
      <c r="M2774" s="402"/>
      <c r="N2774" s="170">
        <v>1</v>
      </c>
      <c r="O2774" s="170">
        <v>6</v>
      </c>
      <c r="P2774" s="402">
        <v>16666.571125000006</v>
      </c>
    </row>
    <row r="2775" spans="1:16" ht="45" x14ac:dyDescent="0.2">
      <c r="A2775" s="406" t="s">
        <v>16616</v>
      </c>
      <c r="B2775" s="406" t="s">
        <v>3526</v>
      </c>
      <c r="C2775" s="170" t="s">
        <v>2594</v>
      </c>
      <c r="D2775" s="405" t="s">
        <v>16631</v>
      </c>
      <c r="E2775" s="404">
        <v>10000</v>
      </c>
      <c r="F2775" s="434" t="s">
        <v>16815</v>
      </c>
      <c r="G2775" s="403" t="s">
        <v>16814</v>
      </c>
      <c r="H2775" s="170" t="s">
        <v>3528</v>
      </c>
      <c r="I2775" s="170" t="s">
        <v>5535</v>
      </c>
      <c r="J2775" s="155" t="s">
        <v>6376</v>
      </c>
      <c r="K2775" s="170"/>
      <c r="L2775" s="402"/>
      <c r="M2775" s="402"/>
      <c r="N2775" s="170">
        <v>1</v>
      </c>
      <c r="O2775" s="170">
        <v>6</v>
      </c>
      <c r="P2775" s="402">
        <v>63466.571125000002</v>
      </c>
    </row>
    <row r="2776" spans="1:16" ht="45" x14ac:dyDescent="0.2">
      <c r="A2776" s="406" t="s">
        <v>16616</v>
      </c>
      <c r="B2776" s="406" t="s">
        <v>3526</v>
      </c>
      <c r="C2776" s="170" t="s">
        <v>2594</v>
      </c>
      <c r="D2776" s="405" t="s">
        <v>16813</v>
      </c>
      <c r="E2776" s="404">
        <v>13500</v>
      </c>
      <c r="F2776" s="434" t="s">
        <v>16812</v>
      </c>
      <c r="G2776" s="403" t="s">
        <v>16811</v>
      </c>
      <c r="H2776" s="170" t="s">
        <v>4522</v>
      </c>
      <c r="I2776" s="170" t="s">
        <v>5535</v>
      </c>
      <c r="J2776" s="155" t="s">
        <v>6398</v>
      </c>
      <c r="K2776" s="170"/>
      <c r="L2776" s="402"/>
      <c r="M2776" s="402"/>
      <c r="N2776" s="170">
        <v>1</v>
      </c>
      <c r="O2776" s="170">
        <v>6</v>
      </c>
      <c r="P2776" s="402">
        <v>84466.571125000002</v>
      </c>
    </row>
    <row r="2777" spans="1:16" ht="45" x14ac:dyDescent="0.2">
      <c r="A2777" s="406" t="s">
        <v>16616</v>
      </c>
      <c r="B2777" s="406" t="s">
        <v>3526</v>
      </c>
      <c r="C2777" s="170" t="s">
        <v>2594</v>
      </c>
      <c r="D2777" s="405" t="s">
        <v>16802</v>
      </c>
      <c r="E2777" s="404">
        <v>6000</v>
      </c>
      <c r="F2777" s="434" t="s">
        <v>16810</v>
      </c>
      <c r="G2777" s="403" t="s">
        <v>16809</v>
      </c>
      <c r="H2777" s="170" t="s">
        <v>3567</v>
      </c>
      <c r="I2777" s="170" t="s">
        <v>5535</v>
      </c>
      <c r="J2777" s="155" t="s">
        <v>16808</v>
      </c>
      <c r="K2777" s="170"/>
      <c r="L2777" s="402"/>
      <c r="M2777" s="402"/>
      <c r="N2777" s="170">
        <v>1</v>
      </c>
      <c r="O2777" s="170">
        <v>6</v>
      </c>
      <c r="P2777" s="402">
        <v>39466.571125000002</v>
      </c>
    </row>
    <row r="2778" spans="1:16" ht="45" x14ac:dyDescent="0.2">
      <c r="A2778" s="406" t="s">
        <v>16616</v>
      </c>
      <c r="B2778" s="406" t="s">
        <v>3526</v>
      </c>
      <c r="C2778" s="170" t="s">
        <v>2594</v>
      </c>
      <c r="D2778" s="405" t="s">
        <v>16807</v>
      </c>
      <c r="E2778" s="404">
        <v>15000</v>
      </c>
      <c r="F2778" s="434" t="s">
        <v>16806</v>
      </c>
      <c r="G2778" s="403" t="s">
        <v>16805</v>
      </c>
      <c r="H2778" s="170" t="s">
        <v>3528</v>
      </c>
      <c r="I2778" s="170" t="s">
        <v>5535</v>
      </c>
      <c r="J2778" s="155" t="s">
        <v>6376</v>
      </c>
      <c r="K2778" s="170"/>
      <c r="L2778" s="402"/>
      <c r="M2778" s="402"/>
      <c r="N2778" s="170">
        <v>1</v>
      </c>
      <c r="O2778" s="170">
        <v>6</v>
      </c>
      <c r="P2778" s="402">
        <v>93466.571125000002</v>
      </c>
    </row>
    <row r="2779" spans="1:16" ht="45" x14ac:dyDescent="0.2">
      <c r="A2779" s="406" t="s">
        <v>16616</v>
      </c>
      <c r="B2779" s="406" t="s">
        <v>3526</v>
      </c>
      <c r="C2779" s="170" t="s">
        <v>2594</v>
      </c>
      <c r="D2779" s="405" t="s">
        <v>16626</v>
      </c>
      <c r="E2779" s="404">
        <v>15600</v>
      </c>
      <c r="F2779" s="434" t="s">
        <v>16804</v>
      </c>
      <c r="G2779" s="403" t="s">
        <v>16803</v>
      </c>
      <c r="H2779" s="170" t="s">
        <v>3542</v>
      </c>
      <c r="I2779" s="170" t="s">
        <v>5535</v>
      </c>
      <c r="J2779" s="155" t="s">
        <v>4810</v>
      </c>
      <c r="K2779" s="170"/>
      <c r="L2779" s="402"/>
      <c r="M2779" s="402"/>
      <c r="N2779" s="170">
        <v>1</v>
      </c>
      <c r="O2779" s="170">
        <v>6</v>
      </c>
      <c r="P2779" s="402">
        <v>97066.571125000002</v>
      </c>
    </row>
    <row r="2780" spans="1:16" ht="45" x14ac:dyDescent="0.2">
      <c r="A2780" s="406" t="s">
        <v>16616</v>
      </c>
      <c r="B2780" s="406" t="s">
        <v>3526</v>
      </c>
      <c r="C2780" s="170" t="s">
        <v>2594</v>
      </c>
      <c r="D2780" s="405" t="s">
        <v>16802</v>
      </c>
      <c r="E2780" s="404">
        <v>6000</v>
      </c>
      <c r="F2780" s="434" t="s">
        <v>16801</v>
      </c>
      <c r="G2780" s="403" t="s">
        <v>16800</v>
      </c>
      <c r="H2780" s="170" t="s">
        <v>3567</v>
      </c>
      <c r="I2780" s="170" t="s">
        <v>5535</v>
      </c>
      <c r="J2780" s="155" t="s">
        <v>6299</v>
      </c>
      <c r="K2780" s="170"/>
      <c r="L2780" s="402"/>
      <c r="M2780" s="402"/>
      <c r="N2780" s="170">
        <v>1</v>
      </c>
      <c r="O2780" s="170">
        <v>6</v>
      </c>
      <c r="P2780" s="402">
        <v>39466.571125000002</v>
      </c>
    </row>
    <row r="2781" spans="1:16" ht="45" x14ac:dyDescent="0.2">
      <c r="A2781" s="406" t="s">
        <v>16616</v>
      </c>
      <c r="B2781" s="406" t="s">
        <v>3526</v>
      </c>
      <c r="C2781" s="170" t="s">
        <v>2594</v>
      </c>
      <c r="D2781" s="405" t="s">
        <v>6144</v>
      </c>
      <c r="E2781" s="404">
        <v>3800</v>
      </c>
      <c r="F2781" s="434" t="s">
        <v>16799</v>
      </c>
      <c r="G2781" s="403" t="s">
        <v>16798</v>
      </c>
      <c r="H2781" s="170" t="s">
        <v>4014</v>
      </c>
      <c r="I2781" s="170" t="s">
        <v>3525</v>
      </c>
      <c r="J2781" s="155" t="s">
        <v>6144</v>
      </c>
      <c r="K2781" s="170"/>
      <c r="L2781" s="402"/>
      <c r="M2781" s="402"/>
      <c r="N2781" s="170">
        <v>1</v>
      </c>
      <c r="O2781" s="170">
        <v>6</v>
      </c>
      <c r="P2781" s="402">
        <v>26266.571125000006</v>
      </c>
    </row>
    <row r="2782" spans="1:16" ht="45" x14ac:dyDescent="0.2">
      <c r="A2782" s="406" t="s">
        <v>16616</v>
      </c>
      <c r="B2782" s="406" t="s">
        <v>3526</v>
      </c>
      <c r="C2782" s="170" t="s">
        <v>2594</v>
      </c>
      <c r="D2782" s="405" t="s">
        <v>16797</v>
      </c>
      <c r="E2782" s="404">
        <v>3500</v>
      </c>
      <c r="F2782" s="434" t="s">
        <v>16796</v>
      </c>
      <c r="G2782" s="403" t="s">
        <v>16795</v>
      </c>
      <c r="H2782" s="170" t="s">
        <v>3567</v>
      </c>
      <c r="I2782" s="170" t="s">
        <v>5535</v>
      </c>
      <c r="J2782" s="155" t="s">
        <v>6299</v>
      </c>
      <c r="K2782" s="170"/>
      <c r="L2782" s="402"/>
      <c r="M2782" s="402"/>
      <c r="N2782" s="170">
        <v>1</v>
      </c>
      <c r="O2782" s="170">
        <v>6</v>
      </c>
      <c r="P2782" s="402">
        <v>24466.571125000006</v>
      </c>
    </row>
    <row r="2783" spans="1:16" ht="45" x14ac:dyDescent="0.2">
      <c r="A2783" s="406" t="s">
        <v>16616</v>
      </c>
      <c r="B2783" s="406" t="s">
        <v>3526</v>
      </c>
      <c r="C2783" s="170" t="s">
        <v>2594</v>
      </c>
      <c r="D2783" s="405" t="s">
        <v>16789</v>
      </c>
      <c r="E2783" s="404">
        <v>8000</v>
      </c>
      <c r="F2783" s="434" t="s">
        <v>16794</v>
      </c>
      <c r="G2783" s="403" t="s">
        <v>16793</v>
      </c>
      <c r="H2783" s="170" t="s">
        <v>3567</v>
      </c>
      <c r="I2783" s="170" t="s">
        <v>5535</v>
      </c>
      <c r="J2783" s="155" t="s">
        <v>6299</v>
      </c>
      <c r="K2783" s="170"/>
      <c r="L2783" s="402"/>
      <c r="M2783" s="402"/>
      <c r="N2783" s="170">
        <v>1</v>
      </c>
      <c r="O2783" s="170">
        <v>6</v>
      </c>
      <c r="P2783" s="402">
        <v>51466.571125000002</v>
      </c>
    </row>
    <row r="2784" spans="1:16" ht="45" x14ac:dyDescent="0.2">
      <c r="A2784" s="406" t="s">
        <v>16616</v>
      </c>
      <c r="B2784" s="406" t="s">
        <v>3526</v>
      </c>
      <c r="C2784" s="170" t="s">
        <v>2594</v>
      </c>
      <c r="D2784" s="405" t="s">
        <v>16626</v>
      </c>
      <c r="E2784" s="404">
        <v>12000</v>
      </c>
      <c r="F2784" s="434" t="s">
        <v>16792</v>
      </c>
      <c r="G2784" s="403" t="s">
        <v>16791</v>
      </c>
      <c r="H2784" s="170" t="s">
        <v>16771</v>
      </c>
      <c r="I2784" s="170" t="s">
        <v>5535</v>
      </c>
      <c r="J2784" s="155" t="s">
        <v>16790</v>
      </c>
      <c r="K2784" s="170"/>
      <c r="L2784" s="402"/>
      <c r="M2784" s="402"/>
      <c r="N2784" s="170">
        <v>1</v>
      </c>
      <c r="O2784" s="170">
        <v>6</v>
      </c>
      <c r="P2784" s="402">
        <v>75466.571125000002</v>
      </c>
    </row>
    <row r="2785" spans="1:16" ht="45" x14ac:dyDescent="0.2">
      <c r="A2785" s="406" t="s">
        <v>16616</v>
      </c>
      <c r="B2785" s="406" t="s">
        <v>3526</v>
      </c>
      <c r="C2785" s="170" t="s">
        <v>2594</v>
      </c>
      <c r="D2785" s="405" t="s">
        <v>16789</v>
      </c>
      <c r="E2785" s="404">
        <v>10000</v>
      </c>
      <c r="F2785" s="434" t="s">
        <v>16788</v>
      </c>
      <c r="G2785" s="403" t="s">
        <v>16787</v>
      </c>
      <c r="H2785" s="170" t="s">
        <v>3567</v>
      </c>
      <c r="I2785" s="170" t="s">
        <v>5535</v>
      </c>
      <c r="J2785" s="155" t="s">
        <v>6299</v>
      </c>
      <c r="K2785" s="170"/>
      <c r="L2785" s="402"/>
      <c r="M2785" s="402"/>
      <c r="N2785" s="170">
        <v>1</v>
      </c>
      <c r="O2785" s="170">
        <v>6</v>
      </c>
      <c r="P2785" s="402">
        <v>63466.571125000002</v>
      </c>
    </row>
    <row r="2786" spans="1:16" ht="45" x14ac:dyDescent="0.2">
      <c r="A2786" s="406" t="s">
        <v>16616</v>
      </c>
      <c r="B2786" s="406" t="s">
        <v>3526</v>
      </c>
      <c r="C2786" s="170" t="s">
        <v>2594</v>
      </c>
      <c r="D2786" s="405" t="s">
        <v>16708</v>
      </c>
      <c r="E2786" s="404">
        <v>4902</v>
      </c>
      <c r="F2786" s="434" t="s">
        <v>16786</v>
      </c>
      <c r="G2786" s="403" t="s">
        <v>16785</v>
      </c>
      <c r="H2786" s="170" t="s">
        <v>7509</v>
      </c>
      <c r="I2786" s="170" t="s">
        <v>6279</v>
      </c>
      <c r="J2786" s="155" t="s">
        <v>7509</v>
      </c>
      <c r="K2786" s="170"/>
      <c r="L2786" s="402"/>
      <c r="M2786" s="402"/>
      <c r="N2786" s="170">
        <v>1</v>
      </c>
      <c r="O2786" s="170">
        <v>6</v>
      </c>
      <c r="P2786" s="402">
        <v>32878.571125000002</v>
      </c>
    </row>
    <row r="2787" spans="1:16" ht="45" x14ac:dyDescent="0.2">
      <c r="A2787" s="406" t="s">
        <v>16616</v>
      </c>
      <c r="B2787" s="406" t="s">
        <v>3526</v>
      </c>
      <c r="C2787" s="170" t="s">
        <v>2594</v>
      </c>
      <c r="D2787" s="405" t="s">
        <v>16694</v>
      </c>
      <c r="E2787" s="404">
        <v>10000</v>
      </c>
      <c r="F2787" s="434" t="s">
        <v>16784</v>
      </c>
      <c r="G2787" s="403" t="s">
        <v>16783</v>
      </c>
      <c r="H2787" s="170" t="s">
        <v>16782</v>
      </c>
      <c r="I2787" s="170" t="s">
        <v>5535</v>
      </c>
      <c r="J2787" s="155" t="s">
        <v>16782</v>
      </c>
      <c r="K2787" s="170"/>
      <c r="L2787" s="402"/>
      <c r="M2787" s="402"/>
      <c r="N2787" s="170">
        <v>1</v>
      </c>
      <c r="O2787" s="170">
        <v>6</v>
      </c>
      <c r="P2787" s="402">
        <v>63466.571125000002</v>
      </c>
    </row>
    <row r="2788" spans="1:16" ht="45" x14ac:dyDescent="0.2">
      <c r="A2788" s="406" t="s">
        <v>16616</v>
      </c>
      <c r="B2788" s="406" t="s">
        <v>3526</v>
      </c>
      <c r="C2788" s="170" t="s">
        <v>2594</v>
      </c>
      <c r="D2788" s="405" t="s">
        <v>16626</v>
      </c>
      <c r="E2788" s="404">
        <v>10000</v>
      </c>
      <c r="F2788" s="434" t="s">
        <v>16781</v>
      </c>
      <c r="G2788" s="403" t="s">
        <v>16780</v>
      </c>
      <c r="H2788" s="170" t="s">
        <v>8392</v>
      </c>
      <c r="I2788" s="170" t="s">
        <v>5535</v>
      </c>
      <c r="J2788" s="155" t="s">
        <v>8392</v>
      </c>
      <c r="K2788" s="170"/>
      <c r="L2788" s="402"/>
      <c r="M2788" s="402"/>
      <c r="N2788" s="170">
        <v>1</v>
      </c>
      <c r="O2788" s="170">
        <v>6</v>
      </c>
      <c r="P2788" s="402">
        <v>63466.571125000002</v>
      </c>
    </row>
    <row r="2789" spans="1:16" ht="45" x14ac:dyDescent="0.2">
      <c r="A2789" s="406" t="s">
        <v>16616</v>
      </c>
      <c r="B2789" s="406" t="s">
        <v>3526</v>
      </c>
      <c r="C2789" s="170" t="s">
        <v>2594</v>
      </c>
      <c r="D2789" s="405" t="s">
        <v>16631</v>
      </c>
      <c r="E2789" s="404">
        <v>8000</v>
      </c>
      <c r="F2789" s="434" t="s">
        <v>16779</v>
      </c>
      <c r="G2789" s="403" t="s">
        <v>16778</v>
      </c>
      <c r="H2789" s="170" t="s">
        <v>3567</v>
      </c>
      <c r="I2789" s="170" t="s">
        <v>5535</v>
      </c>
      <c r="J2789" s="155" t="s">
        <v>3567</v>
      </c>
      <c r="K2789" s="170"/>
      <c r="L2789" s="402"/>
      <c r="M2789" s="402"/>
      <c r="N2789" s="170">
        <v>1</v>
      </c>
      <c r="O2789" s="170">
        <v>6</v>
      </c>
      <c r="P2789" s="402">
        <v>51466.571125000002</v>
      </c>
    </row>
    <row r="2790" spans="1:16" ht="45" x14ac:dyDescent="0.2">
      <c r="A2790" s="406" t="s">
        <v>16616</v>
      </c>
      <c r="B2790" s="406" t="s">
        <v>3526</v>
      </c>
      <c r="C2790" s="170" t="s">
        <v>2594</v>
      </c>
      <c r="D2790" s="405" t="s">
        <v>16777</v>
      </c>
      <c r="E2790" s="404">
        <v>3000</v>
      </c>
      <c r="F2790" s="434" t="s">
        <v>16776</v>
      </c>
      <c r="G2790" s="403" t="s">
        <v>16775</v>
      </c>
      <c r="H2790" s="170" t="s">
        <v>3567</v>
      </c>
      <c r="I2790" s="170" t="s">
        <v>5535</v>
      </c>
      <c r="J2790" s="155" t="s">
        <v>6299</v>
      </c>
      <c r="K2790" s="170"/>
      <c r="L2790" s="402"/>
      <c r="M2790" s="402"/>
      <c r="N2790" s="170">
        <v>1</v>
      </c>
      <c r="O2790" s="170">
        <v>6</v>
      </c>
      <c r="P2790" s="402">
        <v>21466.571125000006</v>
      </c>
    </row>
    <row r="2791" spans="1:16" ht="45" x14ac:dyDescent="0.2">
      <c r="A2791" s="406" t="s">
        <v>16616</v>
      </c>
      <c r="B2791" s="406" t="s">
        <v>3526</v>
      </c>
      <c r="C2791" s="170" t="s">
        <v>2594</v>
      </c>
      <c r="D2791" s="405" t="s">
        <v>16774</v>
      </c>
      <c r="E2791" s="404">
        <v>14000</v>
      </c>
      <c r="F2791" s="434" t="s">
        <v>16773</v>
      </c>
      <c r="G2791" s="403" t="s">
        <v>16772</v>
      </c>
      <c r="H2791" s="170" t="s">
        <v>16771</v>
      </c>
      <c r="I2791" s="170" t="s">
        <v>5535</v>
      </c>
      <c r="J2791" s="155" t="s">
        <v>16771</v>
      </c>
      <c r="K2791" s="170"/>
      <c r="L2791" s="402"/>
      <c r="M2791" s="402"/>
      <c r="N2791" s="170">
        <v>1</v>
      </c>
      <c r="O2791" s="170">
        <v>6</v>
      </c>
      <c r="P2791" s="402">
        <v>87466.571125000002</v>
      </c>
    </row>
    <row r="2792" spans="1:16" ht="45" x14ac:dyDescent="0.2">
      <c r="A2792" s="406" t="s">
        <v>16616</v>
      </c>
      <c r="B2792" s="406" t="s">
        <v>3526</v>
      </c>
      <c r="C2792" s="170" t="s">
        <v>2594</v>
      </c>
      <c r="D2792" s="405" t="s">
        <v>16770</v>
      </c>
      <c r="E2792" s="404">
        <v>12000</v>
      </c>
      <c r="F2792" s="434" t="s">
        <v>16769</v>
      </c>
      <c r="G2792" s="403" t="s">
        <v>16768</v>
      </c>
      <c r="H2792" s="170" t="s">
        <v>4522</v>
      </c>
      <c r="I2792" s="170" t="s">
        <v>5535</v>
      </c>
      <c r="J2792" s="155" t="s">
        <v>4522</v>
      </c>
      <c r="K2792" s="170"/>
      <c r="L2792" s="402"/>
      <c r="M2792" s="402"/>
      <c r="N2792" s="170">
        <v>1</v>
      </c>
      <c r="O2792" s="170">
        <v>6</v>
      </c>
      <c r="P2792" s="402">
        <v>75466.571125000002</v>
      </c>
    </row>
    <row r="2793" spans="1:16" ht="45" x14ac:dyDescent="0.2">
      <c r="A2793" s="406" t="s">
        <v>16616</v>
      </c>
      <c r="B2793" s="406" t="s">
        <v>3526</v>
      </c>
      <c r="C2793" s="170" t="s">
        <v>2594</v>
      </c>
      <c r="D2793" s="405" t="s">
        <v>6969</v>
      </c>
      <c r="E2793" s="404">
        <v>10000</v>
      </c>
      <c r="F2793" s="434" t="s">
        <v>16767</v>
      </c>
      <c r="G2793" s="403" t="s">
        <v>16766</v>
      </c>
      <c r="H2793" s="170" t="s">
        <v>3542</v>
      </c>
      <c r="I2793" s="170" t="s">
        <v>5535</v>
      </c>
      <c r="J2793" s="155" t="s">
        <v>4810</v>
      </c>
      <c r="K2793" s="170"/>
      <c r="L2793" s="402"/>
      <c r="M2793" s="402"/>
      <c r="N2793" s="170">
        <v>1</v>
      </c>
      <c r="O2793" s="170">
        <v>6</v>
      </c>
      <c r="P2793" s="402">
        <v>63466.571125000002</v>
      </c>
    </row>
    <row r="2794" spans="1:16" ht="45" x14ac:dyDescent="0.2">
      <c r="A2794" s="406" t="s">
        <v>16616</v>
      </c>
      <c r="B2794" s="406" t="s">
        <v>3526</v>
      </c>
      <c r="C2794" s="170" t="s">
        <v>2594</v>
      </c>
      <c r="D2794" s="405" t="s">
        <v>16765</v>
      </c>
      <c r="E2794" s="404">
        <v>10000</v>
      </c>
      <c r="F2794" s="434" t="s">
        <v>16764</v>
      </c>
      <c r="G2794" s="403" t="s">
        <v>16763</v>
      </c>
      <c r="H2794" s="170" t="s">
        <v>3567</v>
      </c>
      <c r="I2794" s="170" t="s">
        <v>5535</v>
      </c>
      <c r="J2794" s="155" t="s">
        <v>6299</v>
      </c>
      <c r="K2794" s="170"/>
      <c r="L2794" s="402"/>
      <c r="M2794" s="402"/>
      <c r="N2794" s="170">
        <v>1</v>
      </c>
      <c r="O2794" s="170">
        <v>6</v>
      </c>
      <c r="P2794" s="402">
        <v>63466.571125000002</v>
      </c>
    </row>
    <row r="2795" spans="1:16" ht="45" x14ac:dyDescent="0.2">
      <c r="A2795" s="406" t="s">
        <v>16616</v>
      </c>
      <c r="B2795" s="406" t="s">
        <v>3526</v>
      </c>
      <c r="C2795" s="170" t="s">
        <v>2594</v>
      </c>
      <c r="D2795" s="405" t="s">
        <v>16694</v>
      </c>
      <c r="E2795" s="404">
        <v>10000</v>
      </c>
      <c r="F2795" s="434" t="s">
        <v>16762</v>
      </c>
      <c r="G2795" s="403" t="s">
        <v>16761</v>
      </c>
      <c r="H2795" s="170" t="s">
        <v>3567</v>
      </c>
      <c r="I2795" s="170" t="s">
        <v>5535</v>
      </c>
      <c r="J2795" s="155" t="s">
        <v>6299</v>
      </c>
      <c r="K2795" s="170"/>
      <c r="L2795" s="402"/>
      <c r="M2795" s="402"/>
      <c r="N2795" s="170">
        <v>1</v>
      </c>
      <c r="O2795" s="170">
        <v>6</v>
      </c>
      <c r="P2795" s="402">
        <v>63466.571125000002</v>
      </c>
    </row>
    <row r="2796" spans="1:16" ht="45" x14ac:dyDescent="0.2">
      <c r="A2796" s="406" t="s">
        <v>16616</v>
      </c>
      <c r="B2796" s="406" t="s">
        <v>3526</v>
      </c>
      <c r="C2796" s="170" t="s">
        <v>2594</v>
      </c>
      <c r="D2796" s="405" t="s">
        <v>16626</v>
      </c>
      <c r="E2796" s="404">
        <v>12000</v>
      </c>
      <c r="F2796" s="434" t="s">
        <v>16760</v>
      </c>
      <c r="G2796" s="403" t="s">
        <v>16759</v>
      </c>
      <c r="H2796" s="170" t="s">
        <v>4522</v>
      </c>
      <c r="I2796" s="170" t="s">
        <v>5535</v>
      </c>
      <c r="J2796" s="155" t="s">
        <v>6398</v>
      </c>
      <c r="K2796" s="170"/>
      <c r="L2796" s="402"/>
      <c r="M2796" s="402"/>
      <c r="N2796" s="170">
        <v>1</v>
      </c>
      <c r="O2796" s="170">
        <v>6</v>
      </c>
      <c r="P2796" s="402">
        <v>75466.571125000002</v>
      </c>
    </row>
    <row r="2797" spans="1:16" ht="45" x14ac:dyDescent="0.2">
      <c r="A2797" s="406" t="s">
        <v>16616</v>
      </c>
      <c r="B2797" s="406" t="s">
        <v>3526</v>
      </c>
      <c r="C2797" s="170" t="s">
        <v>2594</v>
      </c>
      <c r="D2797" s="405" t="s">
        <v>16694</v>
      </c>
      <c r="E2797" s="404">
        <v>10000</v>
      </c>
      <c r="F2797" s="434" t="s">
        <v>16758</v>
      </c>
      <c r="G2797" s="403" t="s">
        <v>16757</v>
      </c>
      <c r="H2797" s="170" t="s">
        <v>16745</v>
      </c>
      <c r="I2797" s="170" t="s">
        <v>5535</v>
      </c>
      <c r="J2797" s="155" t="s">
        <v>16745</v>
      </c>
      <c r="K2797" s="170"/>
      <c r="L2797" s="402"/>
      <c r="M2797" s="402"/>
      <c r="N2797" s="170">
        <v>1</v>
      </c>
      <c r="O2797" s="170">
        <v>6</v>
      </c>
      <c r="P2797" s="402">
        <v>63466.571125000002</v>
      </c>
    </row>
    <row r="2798" spans="1:16" ht="45" x14ac:dyDescent="0.2">
      <c r="A2798" s="406" t="s">
        <v>16616</v>
      </c>
      <c r="B2798" s="406" t="s">
        <v>3526</v>
      </c>
      <c r="C2798" s="170" t="s">
        <v>2594</v>
      </c>
      <c r="D2798" s="405" t="s">
        <v>16756</v>
      </c>
      <c r="E2798" s="404">
        <v>12000</v>
      </c>
      <c r="F2798" s="434" t="s">
        <v>16755</v>
      </c>
      <c r="G2798" s="403" t="s">
        <v>16754</v>
      </c>
      <c r="H2798" s="170" t="s">
        <v>16753</v>
      </c>
      <c r="I2798" s="170" t="s">
        <v>5535</v>
      </c>
      <c r="J2798" s="155" t="s">
        <v>16753</v>
      </c>
      <c r="K2798" s="170"/>
      <c r="L2798" s="402"/>
      <c r="M2798" s="402"/>
      <c r="N2798" s="170">
        <v>1</v>
      </c>
      <c r="O2798" s="170">
        <v>6</v>
      </c>
      <c r="P2798" s="402">
        <v>75466.571125000002</v>
      </c>
    </row>
    <row r="2799" spans="1:16" ht="45" x14ac:dyDescent="0.2">
      <c r="A2799" s="406" t="s">
        <v>16616</v>
      </c>
      <c r="B2799" s="406" t="s">
        <v>3526</v>
      </c>
      <c r="C2799" s="170" t="s">
        <v>2594</v>
      </c>
      <c r="D2799" s="405" t="s">
        <v>16752</v>
      </c>
      <c r="E2799" s="404">
        <v>12000</v>
      </c>
      <c r="F2799" s="434" t="s">
        <v>16751</v>
      </c>
      <c r="G2799" s="403" t="s">
        <v>16750</v>
      </c>
      <c r="H2799" s="170" t="s">
        <v>3567</v>
      </c>
      <c r="I2799" s="170" t="s">
        <v>5535</v>
      </c>
      <c r="J2799" s="155" t="s">
        <v>3567</v>
      </c>
      <c r="K2799" s="170"/>
      <c r="L2799" s="402"/>
      <c r="M2799" s="402"/>
      <c r="N2799" s="170">
        <v>1</v>
      </c>
      <c r="O2799" s="170">
        <v>6</v>
      </c>
      <c r="P2799" s="402">
        <v>75466.571125000002</v>
      </c>
    </row>
    <row r="2800" spans="1:16" ht="45" x14ac:dyDescent="0.2">
      <c r="A2800" s="406" t="s">
        <v>16616</v>
      </c>
      <c r="B2800" s="406" t="s">
        <v>3526</v>
      </c>
      <c r="C2800" s="170" t="s">
        <v>2594</v>
      </c>
      <c r="D2800" s="405" t="s">
        <v>16694</v>
      </c>
      <c r="E2800" s="404">
        <v>5000</v>
      </c>
      <c r="F2800" s="434" t="s">
        <v>16749</v>
      </c>
      <c r="G2800" s="403" t="s">
        <v>16748</v>
      </c>
      <c r="H2800" s="170" t="s">
        <v>3567</v>
      </c>
      <c r="I2800" s="170" t="s">
        <v>5535</v>
      </c>
      <c r="J2800" s="155" t="s">
        <v>6299</v>
      </c>
      <c r="K2800" s="170"/>
      <c r="L2800" s="402"/>
      <c r="M2800" s="402"/>
      <c r="N2800" s="170">
        <v>1</v>
      </c>
      <c r="O2800" s="170">
        <v>6</v>
      </c>
      <c r="P2800" s="402">
        <v>33466.571125000002</v>
      </c>
    </row>
    <row r="2801" spans="1:16" ht="45" x14ac:dyDescent="0.2">
      <c r="A2801" s="406" t="s">
        <v>16616</v>
      </c>
      <c r="B2801" s="406" t="s">
        <v>3526</v>
      </c>
      <c r="C2801" s="170" t="s">
        <v>2594</v>
      </c>
      <c r="D2801" s="405" t="s">
        <v>16742</v>
      </c>
      <c r="E2801" s="404">
        <v>5000</v>
      </c>
      <c r="F2801" s="434" t="s">
        <v>16747</v>
      </c>
      <c r="G2801" s="403" t="s">
        <v>16746</v>
      </c>
      <c r="H2801" s="170" t="s">
        <v>16745</v>
      </c>
      <c r="I2801" s="170" t="s">
        <v>5535</v>
      </c>
      <c r="J2801" s="155" t="s">
        <v>16745</v>
      </c>
      <c r="K2801" s="170"/>
      <c r="L2801" s="402"/>
      <c r="M2801" s="402"/>
      <c r="N2801" s="170">
        <v>1</v>
      </c>
      <c r="O2801" s="170">
        <v>6</v>
      </c>
      <c r="P2801" s="402">
        <v>33466.571125000002</v>
      </c>
    </row>
    <row r="2802" spans="1:16" ht="45" x14ac:dyDescent="0.2">
      <c r="A2802" s="406" t="s">
        <v>16616</v>
      </c>
      <c r="B2802" s="406" t="s">
        <v>3526</v>
      </c>
      <c r="C2802" s="170" t="s">
        <v>2594</v>
      </c>
      <c r="D2802" s="405" t="s">
        <v>16742</v>
      </c>
      <c r="E2802" s="404">
        <v>5000</v>
      </c>
      <c r="F2802" s="434" t="s">
        <v>16744</v>
      </c>
      <c r="G2802" s="403" t="s">
        <v>16743</v>
      </c>
      <c r="H2802" s="170" t="s">
        <v>3567</v>
      </c>
      <c r="I2802" s="170" t="s">
        <v>5535</v>
      </c>
      <c r="J2802" s="155" t="s">
        <v>6299</v>
      </c>
      <c r="K2802" s="170"/>
      <c r="L2802" s="402"/>
      <c r="M2802" s="402"/>
      <c r="N2802" s="170">
        <v>1</v>
      </c>
      <c r="O2802" s="170">
        <v>6</v>
      </c>
      <c r="P2802" s="402">
        <v>33466.571125000002</v>
      </c>
    </row>
    <row r="2803" spans="1:16" ht="45" x14ac:dyDescent="0.2">
      <c r="A2803" s="406" t="s">
        <v>16616</v>
      </c>
      <c r="B2803" s="406" t="s">
        <v>3526</v>
      </c>
      <c r="C2803" s="170" t="s">
        <v>2594</v>
      </c>
      <c r="D2803" s="405" t="s">
        <v>16742</v>
      </c>
      <c r="E2803" s="404">
        <v>5000</v>
      </c>
      <c r="F2803" s="434" t="s">
        <v>16741</v>
      </c>
      <c r="G2803" s="403" t="s">
        <v>16740</v>
      </c>
      <c r="H2803" s="170" t="s">
        <v>4522</v>
      </c>
      <c r="I2803" s="170" t="s">
        <v>5535</v>
      </c>
      <c r="J2803" s="155" t="s">
        <v>6398</v>
      </c>
      <c r="K2803" s="170"/>
      <c r="L2803" s="402"/>
      <c r="M2803" s="402"/>
      <c r="N2803" s="170">
        <v>1</v>
      </c>
      <c r="O2803" s="170">
        <v>6</v>
      </c>
      <c r="P2803" s="402">
        <v>33466.571125000002</v>
      </c>
    </row>
    <row r="2804" spans="1:16" ht="45" x14ac:dyDescent="0.2">
      <c r="A2804" s="406" t="s">
        <v>16616</v>
      </c>
      <c r="B2804" s="406" t="s">
        <v>3526</v>
      </c>
      <c r="C2804" s="170" t="s">
        <v>2594</v>
      </c>
      <c r="D2804" s="405" t="s">
        <v>16739</v>
      </c>
      <c r="E2804" s="404">
        <v>12000</v>
      </c>
      <c r="F2804" s="434" t="s">
        <v>16738</v>
      </c>
      <c r="G2804" s="403" t="s">
        <v>16737</v>
      </c>
      <c r="H2804" s="170" t="s">
        <v>3528</v>
      </c>
      <c r="I2804" s="170" t="s">
        <v>5535</v>
      </c>
      <c r="J2804" s="155" t="s">
        <v>6376</v>
      </c>
      <c r="K2804" s="170"/>
      <c r="L2804" s="402"/>
      <c r="M2804" s="402"/>
      <c r="N2804" s="170">
        <v>1</v>
      </c>
      <c r="O2804" s="170">
        <v>6</v>
      </c>
      <c r="P2804" s="402">
        <v>75466.571125000002</v>
      </c>
    </row>
    <row r="2805" spans="1:16" ht="45" x14ac:dyDescent="0.2">
      <c r="A2805" s="406" t="s">
        <v>16616</v>
      </c>
      <c r="B2805" s="406" t="s">
        <v>3526</v>
      </c>
      <c r="C2805" s="170" t="s">
        <v>2594</v>
      </c>
      <c r="D2805" s="405" t="s">
        <v>16728</v>
      </c>
      <c r="E2805" s="404">
        <v>12000</v>
      </c>
      <c r="F2805" s="434" t="s">
        <v>16736</v>
      </c>
      <c r="G2805" s="403" t="s">
        <v>16735</v>
      </c>
      <c r="H2805" s="170" t="s">
        <v>3542</v>
      </c>
      <c r="I2805" s="170" t="s">
        <v>5535</v>
      </c>
      <c r="J2805" s="155" t="s">
        <v>4810</v>
      </c>
      <c r="K2805" s="170"/>
      <c r="L2805" s="402"/>
      <c r="M2805" s="402"/>
      <c r="N2805" s="170">
        <v>1</v>
      </c>
      <c r="O2805" s="170">
        <v>6</v>
      </c>
      <c r="P2805" s="402">
        <v>75466.571125000002</v>
      </c>
    </row>
    <row r="2806" spans="1:16" ht="45" x14ac:dyDescent="0.2">
      <c r="A2806" s="406" t="s">
        <v>16616</v>
      </c>
      <c r="B2806" s="406" t="s">
        <v>3526</v>
      </c>
      <c r="C2806" s="170" t="s">
        <v>2594</v>
      </c>
      <c r="D2806" s="405" t="s">
        <v>7151</v>
      </c>
      <c r="E2806" s="404">
        <v>2400</v>
      </c>
      <c r="F2806" s="434" t="s">
        <v>16734</v>
      </c>
      <c r="G2806" s="403" t="s">
        <v>16733</v>
      </c>
      <c r="H2806" s="170" t="s">
        <v>16732</v>
      </c>
      <c r="I2806" s="170" t="s">
        <v>6279</v>
      </c>
      <c r="J2806" s="155" t="s">
        <v>16731</v>
      </c>
      <c r="K2806" s="170"/>
      <c r="L2806" s="402"/>
      <c r="M2806" s="402"/>
      <c r="N2806" s="170">
        <v>1</v>
      </c>
      <c r="O2806" s="170">
        <v>6</v>
      </c>
      <c r="P2806" s="402">
        <v>17866.571125000006</v>
      </c>
    </row>
    <row r="2807" spans="1:16" ht="45" x14ac:dyDescent="0.2">
      <c r="A2807" s="406" t="s">
        <v>16616</v>
      </c>
      <c r="B2807" s="406" t="s">
        <v>3526</v>
      </c>
      <c r="C2807" s="170" t="s">
        <v>2594</v>
      </c>
      <c r="D2807" s="405" t="s">
        <v>6969</v>
      </c>
      <c r="E2807" s="404">
        <v>9000</v>
      </c>
      <c r="F2807" s="434" t="s">
        <v>16730</v>
      </c>
      <c r="G2807" s="403" t="s">
        <v>16729</v>
      </c>
      <c r="H2807" s="170" t="s">
        <v>3542</v>
      </c>
      <c r="I2807" s="170" t="s">
        <v>5535</v>
      </c>
      <c r="J2807" s="155" t="s">
        <v>4810</v>
      </c>
      <c r="K2807" s="170"/>
      <c r="L2807" s="402"/>
      <c r="M2807" s="402"/>
      <c r="N2807" s="170">
        <v>1</v>
      </c>
      <c r="O2807" s="170">
        <v>6</v>
      </c>
      <c r="P2807" s="402">
        <v>57466.571125000002</v>
      </c>
    </row>
    <row r="2808" spans="1:16" ht="45" x14ac:dyDescent="0.2">
      <c r="A2808" s="406" t="s">
        <v>16616</v>
      </c>
      <c r="B2808" s="406" t="s">
        <v>3526</v>
      </c>
      <c r="C2808" s="170" t="s">
        <v>2594</v>
      </c>
      <c r="D2808" s="405" t="s">
        <v>16728</v>
      </c>
      <c r="E2808" s="404">
        <v>12000</v>
      </c>
      <c r="F2808" s="434" t="s">
        <v>16727</v>
      </c>
      <c r="G2808" s="403" t="s">
        <v>16726</v>
      </c>
      <c r="H2808" s="170" t="s">
        <v>3567</v>
      </c>
      <c r="I2808" s="170" t="s">
        <v>5535</v>
      </c>
      <c r="J2808" s="155" t="s">
        <v>6299</v>
      </c>
      <c r="K2808" s="170"/>
      <c r="L2808" s="402"/>
      <c r="M2808" s="402"/>
      <c r="N2808" s="170">
        <v>1</v>
      </c>
      <c r="O2808" s="170">
        <v>6</v>
      </c>
      <c r="P2808" s="402">
        <v>75466.571125000002</v>
      </c>
    </row>
    <row r="2809" spans="1:16" ht="45" x14ac:dyDescent="0.2">
      <c r="A2809" s="406" t="s">
        <v>16616</v>
      </c>
      <c r="B2809" s="406" t="s">
        <v>3526</v>
      </c>
      <c r="C2809" s="170" t="s">
        <v>2594</v>
      </c>
      <c r="D2809" s="405" t="s">
        <v>16725</v>
      </c>
      <c r="E2809" s="404">
        <v>9000</v>
      </c>
      <c r="F2809" s="434" t="s">
        <v>16724</v>
      </c>
      <c r="G2809" s="403" t="s">
        <v>16723</v>
      </c>
      <c r="H2809" s="170" t="s">
        <v>8396</v>
      </c>
      <c r="I2809" s="170" t="s">
        <v>5535</v>
      </c>
      <c r="J2809" s="155" t="s">
        <v>8396</v>
      </c>
      <c r="K2809" s="170"/>
      <c r="L2809" s="402"/>
      <c r="M2809" s="402"/>
      <c r="N2809" s="170">
        <v>1</v>
      </c>
      <c r="O2809" s="170">
        <v>6</v>
      </c>
      <c r="P2809" s="402">
        <v>57466.571125000002</v>
      </c>
    </row>
    <row r="2810" spans="1:16" ht="45" x14ac:dyDescent="0.2">
      <c r="A2810" s="406" t="s">
        <v>16616</v>
      </c>
      <c r="B2810" s="406" t="s">
        <v>3526</v>
      </c>
      <c r="C2810" s="170" t="s">
        <v>2594</v>
      </c>
      <c r="D2810" s="405" t="s">
        <v>16722</v>
      </c>
      <c r="E2810" s="404">
        <v>9000</v>
      </c>
      <c r="F2810" s="434" t="s">
        <v>16721</v>
      </c>
      <c r="G2810" s="403" t="s">
        <v>16720</v>
      </c>
      <c r="H2810" s="170" t="s">
        <v>3542</v>
      </c>
      <c r="I2810" s="170" t="s">
        <v>5535</v>
      </c>
      <c r="J2810" s="155" t="s">
        <v>3542</v>
      </c>
      <c r="K2810" s="170"/>
      <c r="L2810" s="402"/>
      <c r="M2810" s="402"/>
      <c r="N2810" s="170">
        <v>1</v>
      </c>
      <c r="O2810" s="170">
        <v>6</v>
      </c>
      <c r="P2810" s="402">
        <v>57466.571125000002</v>
      </c>
    </row>
    <row r="2811" spans="1:16" ht="45" x14ac:dyDescent="0.2">
      <c r="A2811" s="406" t="s">
        <v>16616</v>
      </c>
      <c r="B2811" s="406" t="s">
        <v>3526</v>
      </c>
      <c r="C2811" s="170" t="s">
        <v>2594</v>
      </c>
      <c r="D2811" s="405" t="s">
        <v>16694</v>
      </c>
      <c r="E2811" s="404">
        <v>5000</v>
      </c>
      <c r="F2811" s="434" t="s">
        <v>16719</v>
      </c>
      <c r="G2811" s="403" t="s">
        <v>16718</v>
      </c>
      <c r="H2811" s="170" t="s">
        <v>3567</v>
      </c>
      <c r="I2811" s="170" t="s">
        <v>5535</v>
      </c>
      <c r="J2811" s="155" t="s">
        <v>3567</v>
      </c>
      <c r="K2811" s="170"/>
      <c r="L2811" s="402"/>
      <c r="M2811" s="402"/>
      <c r="N2811" s="170">
        <v>1</v>
      </c>
      <c r="O2811" s="170">
        <v>6</v>
      </c>
      <c r="P2811" s="402">
        <v>33466.571125000002</v>
      </c>
    </row>
    <row r="2812" spans="1:16" ht="45" x14ac:dyDescent="0.2">
      <c r="A2812" s="406" t="s">
        <v>16616</v>
      </c>
      <c r="B2812" s="406" t="s">
        <v>3526</v>
      </c>
      <c r="C2812" s="170" t="s">
        <v>2594</v>
      </c>
      <c r="D2812" s="405" t="s">
        <v>16717</v>
      </c>
      <c r="E2812" s="404">
        <v>13000</v>
      </c>
      <c r="F2812" s="434" t="s">
        <v>16716</v>
      </c>
      <c r="G2812" s="403" t="s">
        <v>16715</v>
      </c>
      <c r="H2812" s="170" t="s">
        <v>3567</v>
      </c>
      <c r="I2812" s="170" t="s">
        <v>5535</v>
      </c>
      <c r="J2812" s="155" t="s">
        <v>6299</v>
      </c>
      <c r="K2812" s="170"/>
      <c r="L2812" s="402"/>
      <c r="M2812" s="402"/>
      <c r="N2812" s="170">
        <v>1</v>
      </c>
      <c r="O2812" s="170">
        <v>6</v>
      </c>
      <c r="P2812" s="402">
        <v>81466.571125000002</v>
      </c>
    </row>
    <row r="2813" spans="1:16" ht="45" x14ac:dyDescent="0.2">
      <c r="A2813" s="406" t="s">
        <v>16616</v>
      </c>
      <c r="B2813" s="406" t="s">
        <v>3526</v>
      </c>
      <c r="C2813" s="170" t="s">
        <v>2594</v>
      </c>
      <c r="D2813" s="405" t="s">
        <v>16714</v>
      </c>
      <c r="E2813" s="404">
        <v>6000</v>
      </c>
      <c r="F2813" s="434" t="s">
        <v>16713</v>
      </c>
      <c r="G2813" s="403" t="s">
        <v>16712</v>
      </c>
      <c r="H2813" s="170" t="s">
        <v>3567</v>
      </c>
      <c r="I2813" s="170" t="s">
        <v>5535</v>
      </c>
      <c r="J2813" s="155" t="s">
        <v>6299</v>
      </c>
      <c r="K2813" s="170"/>
      <c r="L2813" s="402"/>
      <c r="M2813" s="402"/>
      <c r="N2813" s="170">
        <v>1</v>
      </c>
      <c r="O2813" s="170">
        <v>6</v>
      </c>
      <c r="P2813" s="402">
        <v>39466.571125000002</v>
      </c>
    </row>
    <row r="2814" spans="1:16" ht="45" x14ac:dyDescent="0.2">
      <c r="A2814" s="406" t="s">
        <v>16616</v>
      </c>
      <c r="B2814" s="406" t="s">
        <v>3526</v>
      </c>
      <c r="C2814" s="170" t="s">
        <v>2594</v>
      </c>
      <c r="D2814" s="405" t="s">
        <v>16711</v>
      </c>
      <c r="E2814" s="404">
        <v>8500</v>
      </c>
      <c r="F2814" s="434" t="s">
        <v>16710</v>
      </c>
      <c r="G2814" s="403" t="s">
        <v>16709</v>
      </c>
      <c r="H2814" s="170" t="s">
        <v>3567</v>
      </c>
      <c r="I2814" s="170" t="s">
        <v>5535</v>
      </c>
      <c r="J2814" s="155" t="s">
        <v>6299</v>
      </c>
      <c r="K2814" s="170"/>
      <c r="L2814" s="402"/>
      <c r="M2814" s="402"/>
      <c r="N2814" s="170">
        <v>1</v>
      </c>
      <c r="O2814" s="170">
        <v>6</v>
      </c>
      <c r="P2814" s="402">
        <v>54466.571125000002</v>
      </c>
    </row>
    <row r="2815" spans="1:16" ht="45" x14ac:dyDescent="0.2">
      <c r="A2815" s="406" t="s">
        <v>16616</v>
      </c>
      <c r="B2815" s="406" t="s">
        <v>3526</v>
      </c>
      <c r="C2815" s="170" t="s">
        <v>2594</v>
      </c>
      <c r="D2815" s="405" t="s">
        <v>16708</v>
      </c>
      <c r="E2815" s="404">
        <v>4200</v>
      </c>
      <c r="F2815" s="434" t="s">
        <v>16707</v>
      </c>
      <c r="G2815" s="403" t="s">
        <v>16706</v>
      </c>
      <c r="H2815" s="170" t="s">
        <v>4014</v>
      </c>
      <c r="I2815" s="170" t="s">
        <v>3525</v>
      </c>
      <c r="J2815" s="155" t="s">
        <v>16678</v>
      </c>
      <c r="K2815" s="170"/>
      <c r="L2815" s="402"/>
      <c r="M2815" s="402"/>
      <c r="N2815" s="170">
        <v>1</v>
      </c>
      <c r="O2815" s="170">
        <v>6</v>
      </c>
      <c r="P2815" s="402">
        <v>28666.571125000006</v>
      </c>
    </row>
    <row r="2816" spans="1:16" ht="45" x14ac:dyDescent="0.2">
      <c r="A2816" s="406" t="s">
        <v>16616</v>
      </c>
      <c r="B2816" s="406" t="s">
        <v>3526</v>
      </c>
      <c r="C2816" s="170" t="s">
        <v>2594</v>
      </c>
      <c r="D2816" s="405" t="s">
        <v>6969</v>
      </c>
      <c r="E2816" s="404">
        <v>12000</v>
      </c>
      <c r="F2816" s="434" t="s">
        <v>16705</v>
      </c>
      <c r="G2816" s="403" t="s">
        <v>16704</v>
      </c>
      <c r="H2816" s="170" t="s">
        <v>3542</v>
      </c>
      <c r="I2816" s="170" t="s">
        <v>5535</v>
      </c>
      <c r="J2816" s="155" t="s">
        <v>4810</v>
      </c>
      <c r="K2816" s="170"/>
      <c r="L2816" s="402"/>
      <c r="M2816" s="402"/>
      <c r="N2816" s="170">
        <v>1</v>
      </c>
      <c r="O2816" s="170">
        <v>6</v>
      </c>
      <c r="P2816" s="402">
        <v>75466.571125000002</v>
      </c>
    </row>
    <row r="2817" spans="1:16" ht="45" x14ac:dyDescent="0.2">
      <c r="A2817" s="406" t="s">
        <v>16616</v>
      </c>
      <c r="B2817" s="406" t="s">
        <v>3526</v>
      </c>
      <c r="C2817" s="170" t="s">
        <v>2594</v>
      </c>
      <c r="D2817" s="405" t="s">
        <v>16694</v>
      </c>
      <c r="E2817" s="404">
        <v>9000</v>
      </c>
      <c r="F2817" s="434" t="s">
        <v>16703</v>
      </c>
      <c r="G2817" s="403" t="s">
        <v>16702</v>
      </c>
      <c r="H2817" s="170" t="s">
        <v>3567</v>
      </c>
      <c r="I2817" s="170" t="s">
        <v>5535</v>
      </c>
      <c r="J2817" s="155" t="s">
        <v>3567</v>
      </c>
      <c r="K2817" s="170"/>
      <c r="L2817" s="402"/>
      <c r="M2817" s="402"/>
      <c r="N2817" s="170">
        <v>1</v>
      </c>
      <c r="O2817" s="170">
        <v>6</v>
      </c>
      <c r="P2817" s="402">
        <v>57466.571125000002</v>
      </c>
    </row>
    <row r="2818" spans="1:16" ht="45" x14ac:dyDescent="0.2">
      <c r="A2818" s="406" t="s">
        <v>16616</v>
      </c>
      <c r="B2818" s="406" t="s">
        <v>3526</v>
      </c>
      <c r="C2818" s="170" t="s">
        <v>2594</v>
      </c>
      <c r="D2818" s="405" t="s">
        <v>16701</v>
      </c>
      <c r="E2818" s="404">
        <v>4500</v>
      </c>
      <c r="F2818" s="434" t="s">
        <v>16700</v>
      </c>
      <c r="G2818" s="403" t="s">
        <v>16699</v>
      </c>
      <c r="H2818" s="170" t="s">
        <v>9855</v>
      </c>
      <c r="I2818" s="170" t="s">
        <v>5535</v>
      </c>
      <c r="J2818" s="155" t="s">
        <v>9855</v>
      </c>
      <c r="K2818" s="170"/>
      <c r="L2818" s="402"/>
      <c r="M2818" s="402"/>
      <c r="N2818" s="170">
        <v>1</v>
      </c>
      <c r="O2818" s="170">
        <v>6</v>
      </c>
      <c r="P2818" s="402">
        <v>30466.571125000006</v>
      </c>
    </row>
    <row r="2819" spans="1:16" ht="45" x14ac:dyDescent="0.2">
      <c r="A2819" s="406" t="s">
        <v>16616</v>
      </c>
      <c r="B2819" s="406" t="s">
        <v>3526</v>
      </c>
      <c r="C2819" s="170" t="s">
        <v>2594</v>
      </c>
      <c r="D2819" s="405" t="s">
        <v>4283</v>
      </c>
      <c r="E2819" s="404">
        <v>2500</v>
      </c>
      <c r="F2819" s="434" t="s">
        <v>16698</v>
      </c>
      <c r="G2819" s="403" t="s">
        <v>16697</v>
      </c>
      <c r="H2819" s="170" t="s">
        <v>6218</v>
      </c>
      <c r="I2819" s="170" t="s">
        <v>3525</v>
      </c>
      <c r="J2819" s="155" t="s">
        <v>6218</v>
      </c>
      <c r="K2819" s="170"/>
      <c r="L2819" s="402"/>
      <c r="M2819" s="402"/>
      <c r="N2819" s="170">
        <v>1</v>
      </c>
      <c r="O2819" s="170">
        <v>6</v>
      </c>
      <c r="P2819" s="402">
        <v>18466.571125000006</v>
      </c>
    </row>
    <row r="2820" spans="1:16" ht="45" x14ac:dyDescent="0.2">
      <c r="A2820" s="406" t="s">
        <v>16616</v>
      </c>
      <c r="B2820" s="406" t="s">
        <v>3526</v>
      </c>
      <c r="C2820" s="170" t="s">
        <v>2594</v>
      </c>
      <c r="D2820" s="405" t="s">
        <v>7151</v>
      </c>
      <c r="E2820" s="404">
        <v>2200</v>
      </c>
      <c r="F2820" s="434" t="s">
        <v>16696</v>
      </c>
      <c r="G2820" s="403" t="s">
        <v>16695</v>
      </c>
      <c r="H2820" s="170" t="s">
        <v>6218</v>
      </c>
      <c r="I2820" s="170" t="s">
        <v>3525</v>
      </c>
      <c r="J2820" s="155" t="s">
        <v>6218</v>
      </c>
      <c r="K2820" s="170"/>
      <c r="L2820" s="402"/>
      <c r="M2820" s="402"/>
      <c r="N2820" s="170">
        <v>1</v>
      </c>
      <c r="O2820" s="170">
        <v>6</v>
      </c>
      <c r="P2820" s="402">
        <v>16666.571125000006</v>
      </c>
    </row>
    <row r="2821" spans="1:16" ht="45" x14ac:dyDescent="0.2">
      <c r="A2821" s="406" t="s">
        <v>16616</v>
      </c>
      <c r="B2821" s="406" t="s">
        <v>3526</v>
      </c>
      <c r="C2821" s="170" t="s">
        <v>2594</v>
      </c>
      <c r="D2821" s="405" t="s">
        <v>16694</v>
      </c>
      <c r="E2821" s="404">
        <v>15600</v>
      </c>
      <c r="F2821" s="434" t="s">
        <v>16693</v>
      </c>
      <c r="G2821" s="403" t="s">
        <v>16692</v>
      </c>
      <c r="H2821" s="170" t="s">
        <v>3567</v>
      </c>
      <c r="I2821" s="170" t="s">
        <v>5535</v>
      </c>
      <c r="J2821" s="155" t="s">
        <v>6299</v>
      </c>
      <c r="K2821" s="170"/>
      <c r="L2821" s="402"/>
      <c r="M2821" s="402"/>
      <c r="N2821" s="170">
        <v>1</v>
      </c>
      <c r="O2821" s="170">
        <v>6</v>
      </c>
      <c r="P2821" s="402">
        <v>97066.571125000002</v>
      </c>
    </row>
    <row r="2822" spans="1:16" ht="45" x14ac:dyDescent="0.2">
      <c r="A2822" s="406" t="s">
        <v>16616</v>
      </c>
      <c r="B2822" s="406" t="s">
        <v>3526</v>
      </c>
      <c r="C2822" s="170" t="s">
        <v>2594</v>
      </c>
      <c r="D2822" s="405" t="s">
        <v>6969</v>
      </c>
      <c r="E2822" s="404">
        <v>13000</v>
      </c>
      <c r="F2822" s="434" t="s">
        <v>16691</v>
      </c>
      <c r="G2822" s="403" t="s">
        <v>16690</v>
      </c>
      <c r="H2822" s="170" t="s">
        <v>3542</v>
      </c>
      <c r="I2822" s="170" t="s">
        <v>5535</v>
      </c>
      <c r="J2822" s="155" t="s">
        <v>4810</v>
      </c>
      <c r="K2822" s="170"/>
      <c r="L2822" s="402"/>
      <c r="M2822" s="402"/>
      <c r="N2822" s="170">
        <v>1</v>
      </c>
      <c r="O2822" s="170">
        <v>6</v>
      </c>
      <c r="P2822" s="402">
        <v>81466.571125000002</v>
      </c>
    </row>
    <row r="2823" spans="1:16" ht="45" x14ac:dyDescent="0.2">
      <c r="A2823" s="406" t="s">
        <v>16616</v>
      </c>
      <c r="B2823" s="406" t="s">
        <v>3526</v>
      </c>
      <c r="C2823" s="170" t="s">
        <v>2594</v>
      </c>
      <c r="D2823" s="405" t="s">
        <v>6732</v>
      </c>
      <c r="E2823" s="404">
        <v>2500</v>
      </c>
      <c r="F2823" s="434" t="s">
        <v>16689</v>
      </c>
      <c r="G2823" s="403" t="s">
        <v>16688</v>
      </c>
      <c r="H2823" s="170" t="s">
        <v>7509</v>
      </c>
      <c r="I2823" s="170" t="s">
        <v>3525</v>
      </c>
      <c r="J2823" s="155" t="s">
        <v>16678</v>
      </c>
      <c r="K2823" s="170"/>
      <c r="L2823" s="402"/>
      <c r="M2823" s="402"/>
      <c r="N2823" s="170">
        <v>1</v>
      </c>
      <c r="O2823" s="170">
        <v>6</v>
      </c>
      <c r="P2823" s="402">
        <v>18466.571125000006</v>
      </c>
    </row>
    <row r="2824" spans="1:16" ht="45" x14ac:dyDescent="0.2">
      <c r="A2824" s="406" t="s">
        <v>16616</v>
      </c>
      <c r="B2824" s="406" t="s">
        <v>3526</v>
      </c>
      <c r="C2824" s="170" t="s">
        <v>2594</v>
      </c>
      <c r="D2824" s="405" t="s">
        <v>16687</v>
      </c>
      <c r="E2824" s="404">
        <v>6500</v>
      </c>
      <c r="F2824" s="434" t="s">
        <v>16686</v>
      </c>
      <c r="G2824" s="403" t="s">
        <v>16685</v>
      </c>
      <c r="H2824" s="170" t="s">
        <v>3567</v>
      </c>
      <c r="I2824" s="170" t="s">
        <v>5535</v>
      </c>
      <c r="J2824" s="155" t="s">
        <v>16684</v>
      </c>
      <c r="K2824" s="170"/>
      <c r="L2824" s="402"/>
      <c r="M2824" s="402"/>
      <c r="N2824" s="170">
        <v>1</v>
      </c>
      <c r="O2824" s="170">
        <v>6</v>
      </c>
      <c r="P2824" s="402">
        <v>42466.571125000002</v>
      </c>
    </row>
    <row r="2825" spans="1:16" ht="45" x14ac:dyDescent="0.2">
      <c r="A2825" s="406" t="s">
        <v>16616</v>
      </c>
      <c r="B2825" s="406" t="s">
        <v>3526</v>
      </c>
      <c r="C2825" s="170" t="s">
        <v>2594</v>
      </c>
      <c r="D2825" s="405" t="s">
        <v>6732</v>
      </c>
      <c r="E2825" s="404">
        <v>2500</v>
      </c>
      <c r="F2825" s="434" t="s">
        <v>16683</v>
      </c>
      <c r="G2825" s="403" t="s">
        <v>16682</v>
      </c>
      <c r="H2825" s="170" t="s">
        <v>4014</v>
      </c>
      <c r="I2825" s="170" t="s">
        <v>6279</v>
      </c>
      <c r="J2825" s="155" t="s">
        <v>16678</v>
      </c>
      <c r="K2825" s="170"/>
      <c r="L2825" s="402"/>
      <c r="M2825" s="402"/>
      <c r="N2825" s="170">
        <v>1</v>
      </c>
      <c r="O2825" s="170">
        <v>6</v>
      </c>
      <c r="P2825" s="402">
        <v>18466.571125000006</v>
      </c>
    </row>
    <row r="2826" spans="1:16" ht="45" x14ac:dyDescent="0.2">
      <c r="A2826" s="406" t="s">
        <v>16616</v>
      </c>
      <c r="B2826" s="406" t="s">
        <v>3526</v>
      </c>
      <c r="C2826" s="170" t="s">
        <v>2594</v>
      </c>
      <c r="D2826" s="405" t="s">
        <v>6732</v>
      </c>
      <c r="E2826" s="404">
        <v>2500</v>
      </c>
      <c r="F2826" s="434" t="s">
        <v>16681</v>
      </c>
      <c r="G2826" s="403" t="s">
        <v>16680</v>
      </c>
      <c r="H2826" s="170" t="s">
        <v>16679</v>
      </c>
      <c r="I2826" s="170" t="s">
        <v>3525</v>
      </c>
      <c r="J2826" s="155" t="s">
        <v>16678</v>
      </c>
      <c r="K2826" s="170"/>
      <c r="L2826" s="402"/>
      <c r="M2826" s="402"/>
      <c r="N2826" s="170">
        <v>1</v>
      </c>
      <c r="O2826" s="170">
        <v>6</v>
      </c>
      <c r="P2826" s="402">
        <v>18466.571125000006</v>
      </c>
    </row>
    <row r="2827" spans="1:16" ht="45" x14ac:dyDescent="0.2">
      <c r="A2827" s="406" t="s">
        <v>16616</v>
      </c>
      <c r="B2827" s="406" t="s">
        <v>3526</v>
      </c>
      <c r="C2827" s="170" t="s">
        <v>2594</v>
      </c>
      <c r="D2827" s="405" t="s">
        <v>16677</v>
      </c>
      <c r="E2827" s="404">
        <v>5500</v>
      </c>
      <c r="F2827" s="434" t="s">
        <v>16676</v>
      </c>
      <c r="G2827" s="403" t="s">
        <v>16675</v>
      </c>
      <c r="H2827" s="170" t="s">
        <v>3570</v>
      </c>
      <c r="I2827" s="170" t="s">
        <v>5535</v>
      </c>
      <c r="J2827" s="155" t="s">
        <v>6193</v>
      </c>
      <c r="K2827" s="170"/>
      <c r="L2827" s="402"/>
      <c r="M2827" s="402"/>
      <c r="N2827" s="170">
        <v>1</v>
      </c>
      <c r="O2827" s="170">
        <v>6</v>
      </c>
      <c r="P2827" s="402">
        <v>36466.571125000002</v>
      </c>
    </row>
    <row r="2828" spans="1:16" ht="45" x14ac:dyDescent="0.2">
      <c r="A2828" s="406" t="s">
        <v>16616</v>
      </c>
      <c r="B2828" s="406" t="s">
        <v>3526</v>
      </c>
      <c r="C2828" s="170" t="s">
        <v>2594</v>
      </c>
      <c r="D2828" s="405" t="s">
        <v>16674</v>
      </c>
      <c r="E2828" s="404">
        <v>3500</v>
      </c>
      <c r="F2828" s="434" t="s">
        <v>16673</v>
      </c>
      <c r="G2828" s="403" t="s">
        <v>16672</v>
      </c>
      <c r="H2828" s="170" t="s">
        <v>3574</v>
      </c>
      <c r="I2828" s="170" t="s">
        <v>5535</v>
      </c>
      <c r="J2828" s="155" t="s">
        <v>16671</v>
      </c>
      <c r="K2828" s="170"/>
      <c r="L2828" s="402"/>
      <c r="M2828" s="402"/>
      <c r="N2828" s="170">
        <v>1</v>
      </c>
      <c r="O2828" s="170">
        <v>6</v>
      </c>
      <c r="P2828" s="402">
        <v>24466.571125000006</v>
      </c>
    </row>
    <row r="2829" spans="1:16" ht="45" x14ac:dyDescent="0.2">
      <c r="A2829" s="406" t="s">
        <v>16616</v>
      </c>
      <c r="B2829" s="406" t="s">
        <v>3526</v>
      </c>
      <c r="C2829" s="170" t="s">
        <v>2594</v>
      </c>
      <c r="D2829" s="405" t="s">
        <v>7970</v>
      </c>
      <c r="E2829" s="404">
        <v>6000</v>
      </c>
      <c r="F2829" s="434" t="s">
        <v>16670</v>
      </c>
      <c r="G2829" s="403" t="s">
        <v>16669</v>
      </c>
      <c r="H2829" s="170" t="s">
        <v>4209</v>
      </c>
      <c r="I2829" s="170" t="s">
        <v>5535</v>
      </c>
      <c r="J2829" s="155" t="s">
        <v>7970</v>
      </c>
      <c r="K2829" s="170"/>
      <c r="L2829" s="402"/>
      <c r="M2829" s="402"/>
      <c r="N2829" s="170">
        <v>1</v>
      </c>
      <c r="O2829" s="170">
        <v>6</v>
      </c>
      <c r="P2829" s="402">
        <v>39466.571125000002</v>
      </c>
    </row>
    <row r="2830" spans="1:16" ht="45" x14ac:dyDescent="0.2">
      <c r="A2830" s="406" t="s">
        <v>16616</v>
      </c>
      <c r="B2830" s="406" t="s">
        <v>3526</v>
      </c>
      <c r="C2830" s="170" t="s">
        <v>2594</v>
      </c>
      <c r="D2830" s="405" t="s">
        <v>16668</v>
      </c>
      <c r="E2830" s="404">
        <v>14000</v>
      </c>
      <c r="F2830" s="434" t="s">
        <v>16667</v>
      </c>
      <c r="G2830" s="403" t="s">
        <v>16666</v>
      </c>
      <c r="H2830" s="170" t="s">
        <v>3542</v>
      </c>
      <c r="I2830" s="170" t="s">
        <v>5535</v>
      </c>
      <c r="J2830" s="155" t="s">
        <v>4810</v>
      </c>
      <c r="K2830" s="170"/>
      <c r="L2830" s="402"/>
      <c r="M2830" s="402"/>
      <c r="N2830" s="170">
        <v>1</v>
      </c>
      <c r="O2830" s="170">
        <v>6</v>
      </c>
      <c r="P2830" s="402">
        <v>87466.571125000002</v>
      </c>
    </row>
    <row r="2831" spans="1:16" ht="45" x14ac:dyDescent="0.2">
      <c r="A2831" s="406" t="s">
        <v>16616</v>
      </c>
      <c r="B2831" s="406" t="s">
        <v>3526</v>
      </c>
      <c r="C2831" s="170" t="s">
        <v>2594</v>
      </c>
      <c r="D2831" s="405" t="s">
        <v>16665</v>
      </c>
      <c r="E2831" s="404">
        <v>6500</v>
      </c>
      <c r="F2831" s="434" t="s">
        <v>16664</v>
      </c>
      <c r="G2831" s="403" t="s">
        <v>16663</v>
      </c>
      <c r="H2831" s="170" t="s">
        <v>6514</v>
      </c>
      <c r="I2831" s="170" t="s">
        <v>5535</v>
      </c>
      <c r="J2831" s="155" t="s">
        <v>6362</v>
      </c>
      <c r="K2831" s="170"/>
      <c r="L2831" s="402"/>
      <c r="M2831" s="402"/>
      <c r="N2831" s="170">
        <v>1</v>
      </c>
      <c r="O2831" s="170">
        <v>6</v>
      </c>
      <c r="P2831" s="402">
        <v>42466.571125000002</v>
      </c>
    </row>
    <row r="2832" spans="1:16" ht="45" x14ac:dyDescent="0.2">
      <c r="A2832" s="406" t="s">
        <v>16616</v>
      </c>
      <c r="B2832" s="406" t="s">
        <v>3526</v>
      </c>
      <c r="C2832" s="170" t="s">
        <v>2594</v>
      </c>
      <c r="D2832" s="405" t="s">
        <v>16662</v>
      </c>
      <c r="E2832" s="404">
        <v>9000</v>
      </c>
      <c r="F2832" s="434" t="s">
        <v>16661</v>
      </c>
      <c r="G2832" s="403" t="s">
        <v>16660</v>
      </c>
      <c r="H2832" s="170" t="s">
        <v>3542</v>
      </c>
      <c r="I2832" s="170" t="s">
        <v>5535</v>
      </c>
      <c r="J2832" s="155" t="s">
        <v>4810</v>
      </c>
      <c r="K2832" s="170"/>
      <c r="L2832" s="402"/>
      <c r="M2832" s="402"/>
      <c r="N2832" s="170">
        <v>1</v>
      </c>
      <c r="O2832" s="170">
        <v>6</v>
      </c>
      <c r="P2832" s="402">
        <v>57466.571125000002</v>
      </c>
    </row>
    <row r="2833" spans="1:16" ht="45" x14ac:dyDescent="0.2">
      <c r="A2833" s="406" t="s">
        <v>16616</v>
      </c>
      <c r="B2833" s="406" t="s">
        <v>3526</v>
      </c>
      <c r="C2833" s="170" t="s">
        <v>2594</v>
      </c>
      <c r="D2833" s="405" t="s">
        <v>6969</v>
      </c>
      <c r="E2833" s="404">
        <v>15000</v>
      </c>
      <c r="F2833" s="434" t="s">
        <v>16659</v>
      </c>
      <c r="G2833" s="403" t="s">
        <v>16658</v>
      </c>
      <c r="H2833" s="170" t="s">
        <v>3542</v>
      </c>
      <c r="I2833" s="170" t="s">
        <v>5535</v>
      </c>
      <c r="J2833" s="155" t="s">
        <v>4810</v>
      </c>
      <c r="K2833" s="170"/>
      <c r="L2833" s="402"/>
      <c r="M2833" s="402"/>
      <c r="N2833" s="170">
        <v>1</v>
      </c>
      <c r="O2833" s="170">
        <v>6</v>
      </c>
      <c r="P2833" s="402">
        <v>93466.571125000002</v>
      </c>
    </row>
    <row r="2834" spans="1:16" ht="45" x14ac:dyDescent="0.2">
      <c r="A2834" s="406" t="s">
        <v>16616</v>
      </c>
      <c r="B2834" s="406" t="s">
        <v>3526</v>
      </c>
      <c r="C2834" s="170" t="s">
        <v>2594</v>
      </c>
      <c r="D2834" s="405" t="s">
        <v>4803</v>
      </c>
      <c r="E2834" s="404">
        <v>3000</v>
      </c>
      <c r="F2834" s="434" t="s">
        <v>16657</v>
      </c>
      <c r="G2834" s="403" t="s">
        <v>16656</v>
      </c>
      <c r="H2834" s="170" t="s">
        <v>3542</v>
      </c>
      <c r="I2834" s="170" t="s">
        <v>5535</v>
      </c>
      <c r="J2834" s="155" t="s">
        <v>4810</v>
      </c>
      <c r="K2834" s="170"/>
      <c r="L2834" s="402"/>
      <c r="M2834" s="402"/>
      <c r="N2834" s="170">
        <v>1</v>
      </c>
      <c r="O2834" s="170">
        <v>6</v>
      </c>
      <c r="P2834" s="402">
        <v>21466.571125000006</v>
      </c>
    </row>
    <row r="2835" spans="1:16" ht="45" x14ac:dyDescent="0.2">
      <c r="A2835" s="406" t="s">
        <v>16616</v>
      </c>
      <c r="B2835" s="406" t="s">
        <v>3526</v>
      </c>
      <c r="C2835" s="170" t="s">
        <v>2594</v>
      </c>
      <c r="D2835" s="405" t="s">
        <v>6579</v>
      </c>
      <c r="E2835" s="404">
        <v>7500</v>
      </c>
      <c r="F2835" s="434" t="s">
        <v>16655</v>
      </c>
      <c r="G2835" s="403" t="s">
        <v>16654</v>
      </c>
      <c r="H2835" s="170" t="s">
        <v>3574</v>
      </c>
      <c r="I2835" s="170" t="s">
        <v>5535</v>
      </c>
      <c r="J2835" s="155" t="s">
        <v>3574</v>
      </c>
      <c r="K2835" s="170"/>
      <c r="L2835" s="402"/>
      <c r="M2835" s="402"/>
      <c r="N2835" s="170">
        <v>1</v>
      </c>
      <c r="O2835" s="170">
        <v>6</v>
      </c>
      <c r="P2835" s="402">
        <v>48466.571125000002</v>
      </c>
    </row>
    <row r="2836" spans="1:16" ht="45" x14ac:dyDescent="0.2">
      <c r="A2836" s="406" t="s">
        <v>16616</v>
      </c>
      <c r="B2836" s="406" t="s">
        <v>3526</v>
      </c>
      <c r="C2836" s="170" t="s">
        <v>2594</v>
      </c>
      <c r="D2836" s="405" t="s">
        <v>16651</v>
      </c>
      <c r="E2836" s="404">
        <v>11000</v>
      </c>
      <c r="F2836" s="434" t="s">
        <v>16653</v>
      </c>
      <c r="G2836" s="403" t="s">
        <v>16652</v>
      </c>
      <c r="H2836" s="170" t="s">
        <v>3595</v>
      </c>
      <c r="I2836" s="170" t="s">
        <v>5535</v>
      </c>
      <c r="J2836" s="155" t="s">
        <v>3595</v>
      </c>
      <c r="K2836" s="170"/>
      <c r="L2836" s="402"/>
      <c r="M2836" s="402"/>
      <c r="N2836" s="170">
        <v>1</v>
      </c>
      <c r="O2836" s="170">
        <v>6</v>
      </c>
      <c r="P2836" s="402">
        <v>69466.571125000002</v>
      </c>
    </row>
    <row r="2837" spans="1:16" ht="45" x14ac:dyDescent="0.2">
      <c r="A2837" s="406" t="s">
        <v>16616</v>
      </c>
      <c r="B2837" s="406" t="s">
        <v>3526</v>
      </c>
      <c r="C2837" s="170" t="s">
        <v>2594</v>
      </c>
      <c r="D2837" s="405" t="s">
        <v>16651</v>
      </c>
      <c r="E2837" s="404">
        <v>11000</v>
      </c>
      <c r="F2837" s="434" t="s">
        <v>16650</v>
      </c>
      <c r="G2837" s="403" t="s">
        <v>16649</v>
      </c>
      <c r="H2837" s="170" t="s">
        <v>4480</v>
      </c>
      <c r="I2837" s="170" t="s">
        <v>5535</v>
      </c>
      <c r="J2837" s="155" t="s">
        <v>16648</v>
      </c>
      <c r="K2837" s="170"/>
      <c r="L2837" s="402"/>
      <c r="M2837" s="402"/>
      <c r="N2837" s="170">
        <v>1</v>
      </c>
      <c r="O2837" s="170">
        <v>6</v>
      </c>
      <c r="P2837" s="402">
        <v>69466.571125000002</v>
      </c>
    </row>
    <row r="2838" spans="1:16" ht="45" x14ac:dyDescent="0.2">
      <c r="A2838" s="406" t="s">
        <v>16616</v>
      </c>
      <c r="B2838" s="406" t="s">
        <v>3526</v>
      </c>
      <c r="C2838" s="170" t="s">
        <v>2594</v>
      </c>
      <c r="D2838" s="405" t="s">
        <v>16647</v>
      </c>
      <c r="E2838" s="404">
        <v>11000</v>
      </c>
      <c r="F2838" s="434" t="s">
        <v>16646</v>
      </c>
      <c r="G2838" s="403" t="s">
        <v>16645</v>
      </c>
      <c r="H2838" s="170" t="s">
        <v>16644</v>
      </c>
      <c r="I2838" s="170" t="s">
        <v>5535</v>
      </c>
      <c r="J2838" s="155" t="s">
        <v>16643</v>
      </c>
      <c r="K2838" s="170"/>
      <c r="L2838" s="402"/>
      <c r="M2838" s="402"/>
      <c r="N2838" s="170">
        <v>1</v>
      </c>
      <c r="O2838" s="170">
        <v>6</v>
      </c>
      <c r="P2838" s="402">
        <v>69466.571125000002</v>
      </c>
    </row>
    <row r="2839" spans="1:16" ht="45" x14ac:dyDescent="0.2">
      <c r="A2839" s="406" t="s">
        <v>16616</v>
      </c>
      <c r="B2839" s="406" t="s">
        <v>3526</v>
      </c>
      <c r="C2839" s="170" t="s">
        <v>2594</v>
      </c>
      <c r="D2839" s="405" t="s">
        <v>16642</v>
      </c>
      <c r="E2839" s="404">
        <v>6000</v>
      </c>
      <c r="F2839" s="434" t="s">
        <v>16641</v>
      </c>
      <c r="G2839" s="403" t="s">
        <v>16640</v>
      </c>
      <c r="H2839" s="170" t="s">
        <v>4480</v>
      </c>
      <c r="I2839" s="170" t="s">
        <v>5535</v>
      </c>
      <c r="J2839" s="155" t="s">
        <v>4480</v>
      </c>
      <c r="K2839" s="170"/>
      <c r="L2839" s="402"/>
      <c r="M2839" s="402"/>
      <c r="N2839" s="170">
        <v>1</v>
      </c>
      <c r="O2839" s="170">
        <v>6</v>
      </c>
      <c r="P2839" s="402">
        <v>39466.571125000002</v>
      </c>
    </row>
    <row r="2840" spans="1:16" ht="45" x14ac:dyDescent="0.2">
      <c r="A2840" s="406" t="s">
        <v>16616</v>
      </c>
      <c r="B2840" s="406" t="s">
        <v>3526</v>
      </c>
      <c r="C2840" s="170" t="s">
        <v>2594</v>
      </c>
      <c r="D2840" s="405" t="s">
        <v>16639</v>
      </c>
      <c r="E2840" s="404">
        <v>14500</v>
      </c>
      <c r="F2840" s="434" t="s">
        <v>16638</v>
      </c>
      <c r="G2840" s="403" t="s">
        <v>16637</v>
      </c>
      <c r="H2840" s="170" t="s">
        <v>6514</v>
      </c>
      <c r="I2840" s="170" t="s">
        <v>5535</v>
      </c>
      <c r="J2840" s="155" t="s">
        <v>6514</v>
      </c>
      <c r="K2840" s="170"/>
      <c r="L2840" s="402"/>
      <c r="M2840" s="402"/>
      <c r="N2840" s="170">
        <v>1</v>
      </c>
      <c r="O2840" s="170">
        <v>6</v>
      </c>
      <c r="P2840" s="402">
        <v>90466.571125000002</v>
      </c>
    </row>
    <row r="2841" spans="1:16" ht="45" x14ac:dyDescent="0.2">
      <c r="A2841" s="406" t="s">
        <v>16616</v>
      </c>
      <c r="B2841" s="406" t="s">
        <v>3526</v>
      </c>
      <c r="C2841" s="170" t="s">
        <v>2594</v>
      </c>
      <c r="D2841" s="405" t="s">
        <v>16636</v>
      </c>
      <c r="E2841" s="404">
        <v>12000</v>
      </c>
      <c r="F2841" s="434" t="s">
        <v>16635</v>
      </c>
      <c r="G2841" s="403" t="s">
        <v>16634</v>
      </c>
      <c r="H2841" s="170" t="s">
        <v>4104</v>
      </c>
      <c r="I2841" s="170" t="s">
        <v>5535</v>
      </c>
      <c r="J2841" s="155" t="s">
        <v>4104</v>
      </c>
      <c r="K2841" s="170"/>
      <c r="L2841" s="402"/>
      <c r="M2841" s="402"/>
      <c r="N2841" s="170">
        <v>1</v>
      </c>
      <c r="O2841" s="170">
        <v>6</v>
      </c>
      <c r="P2841" s="402">
        <v>75466.571125000002</v>
      </c>
    </row>
    <row r="2842" spans="1:16" ht="45" x14ac:dyDescent="0.2">
      <c r="A2842" s="406" t="s">
        <v>16616</v>
      </c>
      <c r="B2842" s="406" t="s">
        <v>3526</v>
      </c>
      <c r="C2842" s="170" t="s">
        <v>2594</v>
      </c>
      <c r="D2842" s="405" t="s">
        <v>16626</v>
      </c>
      <c r="E2842" s="404">
        <v>15000</v>
      </c>
      <c r="F2842" s="434" t="s">
        <v>16633</v>
      </c>
      <c r="G2842" s="403" t="s">
        <v>16632</v>
      </c>
      <c r="H2842" s="170" t="s">
        <v>3542</v>
      </c>
      <c r="I2842" s="170" t="s">
        <v>5535</v>
      </c>
      <c r="J2842" s="155" t="s">
        <v>3542</v>
      </c>
      <c r="K2842" s="170"/>
      <c r="L2842" s="402"/>
      <c r="M2842" s="402"/>
      <c r="N2842" s="170">
        <v>1</v>
      </c>
      <c r="O2842" s="170">
        <v>6</v>
      </c>
      <c r="P2842" s="402">
        <v>93466.571125000002</v>
      </c>
    </row>
    <row r="2843" spans="1:16" ht="45" x14ac:dyDescent="0.2">
      <c r="A2843" s="406" t="s">
        <v>16616</v>
      </c>
      <c r="B2843" s="406" t="s">
        <v>3526</v>
      </c>
      <c r="C2843" s="170" t="s">
        <v>2594</v>
      </c>
      <c r="D2843" s="405" t="s">
        <v>16631</v>
      </c>
      <c r="E2843" s="404">
        <v>15000</v>
      </c>
      <c r="F2843" s="434" t="s">
        <v>16630</v>
      </c>
      <c r="G2843" s="403" t="s">
        <v>16629</v>
      </c>
      <c r="H2843" s="170" t="s">
        <v>6299</v>
      </c>
      <c r="I2843" s="170" t="s">
        <v>5535</v>
      </c>
      <c r="J2843" s="155" t="s">
        <v>6299</v>
      </c>
      <c r="K2843" s="170"/>
      <c r="L2843" s="402"/>
      <c r="M2843" s="402"/>
      <c r="N2843" s="170">
        <v>1</v>
      </c>
      <c r="O2843" s="170">
        <v>6</v>
      </c>
      <c r="P2843" s="402">
        <v>93466.571125000002</v>
      </c>
    </row>
    <row r="2844" spans="1:16" ht="45" x14ac:dyDescent="0.2">
      <c r="A2844" s="406" t="s">
        <v>16616</v>
      </c>
      <c r="B2844" s="406" t="s">
        <v>3526</v>
      </c>
      <c r="C2844" s="170" t="s">
        <v>2594</v>
      </c>
      <c r="D2844" s="405" t="s">
        <v>16626</v>
      </c>
      <c r="E2844" s="404">
        <v>13500</v>
      </c>
      <c r="F2844" s="434" t="s">
        <v>16628</v>
      </c>
      <c r="G2844" s="403" t="s">
        <v>16627</v>
      </c>
      <c r="H2844" s="170" t="s">
        <v>8392</v>
      </c>
      <c r="I2844" s="170" t="s">
        <v>5535</v>
      </c>
      <c r="J2844" s="155" t="s">
        <v>8392</v>
      </c>
      <c r="K2844" s="170"/>
      <c r="L2844" s="402"/>
      <c r="M2844" s="402"/>
      <c r="N2844" s="170">
        <v>1</v>
      </c>
      <c r="O2844" s="170">
        <v>6</v>
      </c>
      <c r="P2844" s="402">
        <v>84466.571125000002</v>
      </c>
    </row>
    <row r="2845" spans="1:16" ht="45" x14ac:dyDescent="0.2">
      <c r="A2845" s="406" t="s">
        <v>16616</v>
      </c>
      <c r="B2845" s="406" t="s">
        <v>3526</v>
      </c>
      <c r="C2845" s="170" t="s">
        <v>2594</v>
      </c>
      <c r="D2845" s="405" t="s">
        <v>16626</v>
      </c>
      <c r="E2845" s="404">
        <v>10000</v>
      </c>
      <c r="F2845" s="434" t="s">
        <v>16625</v>
      </c>
      <c r="G2845" s="403" t="s">
        <v>16624</v>
      </c>
      <c r="H2845" s="170" t="s">
        <v>3567</v>
      </c>
      <c r="I2845" s="170" t="s">
        <v>5535</v>
      </c>
      <c r="J2845" s="155" t="s">
        <v>3567</v>
      </c>
      <c r="K2845" s="170"/>
      <c r="L2845" s="402"/>
      <c r="M2845" s="402"/>
      <c r="N2845" s="170">
        <v>1</v>
      </c>
      <c r="O2845" s="170">
        <v>6</v>
      </c>
      <c r="P2845" s="402">
        <v>63466.571125000002</v>
      </c>
    </row>
    <row r="2846" spans="1:16" ht="45" x14ac:dyDescent="0.2">
      <c r="A2846" s="406" t="s">
        <v>16616</v>
      </c>
      <c r="B2846" s="406" t="s">
        <v>3526</v>
      </c>
      <c r="C2846" s="170" t="s">
        <v>2594</v>
      </c>
      <c r="D2846" s="405" t="s">
        <v>16623</v>
      </c>
      <c r="E2846" s="404">
        <v>11000</v>
      </c>
      <c r="F2846" s="434" t="s">
        <v>16622</v>
      </c>
      <c r="G2846" s="403" t="s">
        <v>16621</v>
      </c>
      <c r="H2846" s="170" t="s">
        <v>3542</v>
      </c>
      <c r="I2846" s="170" t="s">
        <v>5535</v>
      </c>
      <c r="J2846" s="155" t="s">
        <v>4810</v>
      </c>
      <c r="K2846" s="170"/>
      <c r="L2846" s="402"/>
      <c r="M2846" s="402"/>
      <c r="N2846" s="170">
        <v>1</v>
      </c>
      <c r="O2846" s="170">
        <v>6</v>
      </c>
      <c r="P2846" s="402">
        <v>69466.571125000002</v>
      </c>
    </row>
    <row r="2847" spans="1:16" ht="45" x14ac:dyDescent="0.2">
      <c r="A2847" s="406" t="s">
        <v>16616</v>
      </c>
      <c r="B2847" s="406" t="s">
        <v>3526</v>
      </c>
      <c r="C2847" s="170" t="s">
        <v>2594</v>
      </c>
      <c r="D2847" s="405" t="s">
        <v>16620</v>
      </c>
      <c r="E2847" s="404">
        <v>5000</v>
      </c>
      <c r="F2847" s="434" t="s">
        <v>16619</v>
      </c>
      <c r="G2847" s="403" t="s">
        <v>16618</v>
      </c>
      <c r="H2847" s="170" t="s">
        <v>3574</v>
      </c>
      <c r="I2847" s="170" t="s">
        <v>5535</v>
      </c>
      <c r="J2847" s="155" t="s">
        <v>3574</v>
      </c>
      <c r="K2847" s="170"/>
      <c r="L2847" s="402"/>
      <c r="M2847" s="402"/>
      <c r="N2847" s="170">
        <v>1</v>
      </c>
      <c r="O2847" s="170">
        <v>6</v>
      </c>
      <c r="P2847" s="402">
        <v>33466.571125000002</v>
      </c>
    </row>
    <row r="2848" spans="1:16" ht="45" x14ac:dyDescent="0.2">
      <c r="A2848" s="406" t="s">
        <v>16616</v>
      </c>
      <c r="B2848" s="406" t="s">
        <v>3526</v>
      </c>
      <c r="C2848" s="170" t="s">
        <v>2594</v>
      </c>
      <c r="D2848" s="405" t="s">
        <v>6969</v>
      </c>
      <c r="E2848" s="404">
        <v>11600</v>
      </c>
      <c r="F2848" s="434">
        <v>41705796</v>
      </c>
      <c r="G2848" s="403" t="s">
        <v>16617</v>
      </c>
      <c r="H2848" s="170" t="s">
        <v>3542</v>
      </c>
      <c r="I2848" s="170" t="s">
        <v>5535</v>
      </c>
      <c r="J2848" s="155" t="s">
        <v>4810</v>
      </c>
      <c r="K2848" s="170"/>
      <c r="L2848" s="402"/>
      <c r="M2848" s="402"/>
      <c r="N2848" s="170">
        <v>1</v>
      </c>
      <c r="O2848" s="170">
        <v>6</v>
      </c>
      <c r="P2848" s="402">
        <v>73066.571125000002</v>
      </c>
    </row>
    <row r="2849" spans="1:22" ht="45.75" thickBot="1" x14ac:dyDescent="0.25">
      <c r="A2849" s="406" t="s">
        <v>16616</v>
      </c>
      <c r="B2849" s="406" t="s">
        <v>16615</v>
      </c>
      <c r="C2849" s="170" t="s">
        <v>2594</v>
      </c>
      <c r="D2849" s="405" t="s">
        <v>6969</v>
      </c>
      <c r="E2849" s="404">
        <v>13000</v>
      </c>
      <c r="F2849" s="434">
        <v>41179091</v>
      </c>
      <c r="G2849" s="403" t="s">
        <v>16614</v>
      </c>
      <c r="H2849" s="170" t="s">
        <v>3542</v>
      </c>
      <c r="I2849" s="170" t="s">
        <v>5535</v>
      </c>
      <c r="J2849" s="155" t="s">
        <v>4810</v>
      </c>
      <c r="K2849" s="170"/>
      <c r="L2849" s="402"/>
      <c r="M2849" s="402"/>
      <c r="N2849" s="170">
        <v>1</v>
      </c>
      <c r="O2849" s="170">
        <v>6</v>
      </c>
      <c r="P2849" s="402">
        <v>81466.571125000002</v>
      </c>
    </row>
    <row r="2850" spans="1:22" s="390" customFormat="1" ht="12" thickBot="1" x14ac:dyDescent="0.25">
      <c r="A2850" s="401"/>
      <c r="B2850" s="399"/>
      <c r="C2850" s="399"/>
      <c r="D2850" s="398"/>
      <c r="E2850" s="400"/>
      <c r="F2850" s="399"/>
      <c r="G2850" s="398"/>
      <c r="H2850" s="398"/>
      <c r="I2850" s="397"/>
      <c r="J2850" s="396"/>
      <c r="K2850" s="395"/>
      <c r="L2850" s="394"/>
      <c r="M2850" s="472">
        <f>+SUM(M2685:M2849)</f>
        <v>9088108.7899999917</v>
      </c>
      <c r="N2850" s="395"/>
      <c r="O2850" s="394"/>
      <c r="P2850" s="472">
        <f>+SUM(P2685:P2849)</f>
        <v>4385537.689999992</v>
      </c>
    </row>
    <row r="2851" spans="1:22" ht="28.5" x14ac:dyDescent="0.2">
      <c r="A2851" s="471" t="s">
        <v>2587</v>
      </c>
    </row>
    <row r="2852" spans="1:22" x14ac:dyDescent="0.2">
      <c r="M2852" s="470"/>
      <c r="P2852" s="470"/>
    </row>
    <row r="2853" spans="1:22" s="421" customFormat="1" x14ac:dyDescent="0.2">
      <c r="A2853" s="426"/>
      <c r="B2853" s="430"/>
      <c r="C2853" s="424"/>
      <c r="D2853" s="424"/>
      <c r="E2853" s="428"/>
      <c r="F2853" s="427"/>
      <c r="G2853" s="426"/>
      <c r="H2853" s="425"/>
      <c r="I2853" s="424"/>
      <c r="J2853" s="424"/>
      <c r="K2853" s="423"/>
      <c r="L2853" s="423"/>
      <c r="M2853" s="422"/>
      <c r="N2853" s="423"/>
      <c r="O2853" s="423"/>
      <c r="P2853" s="422"/>
    </row>
    <row r="2854" spans="1:22" s="421" customFormat="1" ht="15" x14ac:dyDescent="0.2">
      <c r="A2854" s="281" t="s">
        <v>2046</v>
      </c>
      <c r="B2854" s="469"/>
      <c r="C2854" s="424"/>
      <c r="D2854" s="424"/>
      <c r="E2854" s="428"/>
      <c r="F2854" s="427"/>
      <c r="G2854" s="426"/>
      <c r="H2854" s="425"/>
      <c r="I2854" s="424"/>
      <c r="J2854" s="424"/>
      <c r="K2854" s="423"/>
      <c r="L2854" s="423"/>
      <c r="M2854" s="422"/>
      <c r="N2854" s="423"/>
      <c r="O2854" s="423"/>
      <c r="P2854" s="422"/>
    </row>
    <row r="2855" spans="1:22" s="421" customFormat="1" ht="15" x14ac:dyDescent="0.2">
      <c r="A2855" s="281" t="s">
        <v>2045</v>
      </c>
      <c r="B2855" s="469"/>
      <c r="C2855" s="424"/>
      <c r="D2855" s="424"/>
      <c r="E2855" s="428"/>
      <c r="F2855" s="427"/>
      <c r="G2855" s="426"/>
      <c r="H2855" s="425"/>
      <c r="I2855" s="424"/>
      <c r="J2855" s="424"/>
      <c r="K2855" s="423"/>
      <c r="L2855" s="423"/>
      <c r="M2855" s="422"/>
      <c r="N2855" s="423"/>
      <c r="O2855" s="423"/>
      <c r="P2855" s="422"/>
    </row>
    <row r="2857" spans="1:22" s="390" customFormat="1" ht="23.25" x14ac:dyDescent="0.35">
      <c r="A2857" s="1905" t="s">
        <v>2089</v>
      </c>
      <c r="B2857" s="1905"/>
      <c r="C2857" s="1905"/>
      <c r="D2857" s="1905"/>
      <c r="E2857" s="1905"/>
      <c r="F2857" s="1905"/>
      <c r="G2857" s="1905"/>
      <c r="H2857" s="1905"/>
      <c r="I2857" s="1905"/>
      <c r="J2857" s="1905"/>
      <c r="K2857" s="1905"/>
      <c r="L2857" s="1905"/>
      <c r="M2857" s="1905"/>
      <c r="N2857" s="1905"/>
      <c r="O2857" s="1905"/>
      <c r="P2857" s="1905"/>
    </row>
    <row r="2858" spans="1:22" s="390" customFormat="1" ht="23.25" x14ac:dyDescent="0.35">
      <c r="A2858" s="1905" t="s">
        <v>3520</v>
      </c>
      <c r="B2858" s="1905"/>
      <c r="C2858" s="1905"/>
      <c r="D2858" s="1905"/>
      <c r="E2858" s="1905"/>
      <c r="F2858" s="1905"/>
      <c r="G2858" s="1905"/>
      <c r="H2858" s="1905"/>
      <c r="I2858" s="1905"/>
      <c r="J2858" s="1905"/>
      <c r="K2858" s="1905"/>
      <c r="L2858" s="1905"/>
      <c r="M2858" s="1905"/>
      <c r="N2858" s="1905"/>
      <c r="O2858" s="1905"/>
      <c r="P2858" s="1905"/>
    </row>
    <row r="2859" spans="1:22" s="390" customFormat="1" ht="23.25" x14ac:dyDescent="0.2">
      <c r="A2859" s="1902" t="s">
        <v>3519</v>
      </c>
      <c r="B2859" s="1902"/>
      <c r="C2859" s="1902"/>
      <c r="D2859" s="1902"/>
      <c r="E2859" s="1902"/>
      <c r="F2859" s="1902"/>
      <c r="G2859" s="1902"/>
      <c r="H2859" s="1902"/>
      <c r="I2859" s="1902"/>
      <c r="J2859" s="1902"/>
      <c r="K2859" s="1902"/>
      <c r="L2859" s="1902"/>
      <c r="M2859" s="1902"/>
      <c r="N2859" s="1902"/>
      <c r="O2859" s="1902"/>
      <c r="P2859" s="1902"/>
      <c r="Q2859" s="141"/>
      <c r="R2859" s="141"/>
      <c r="S2859" s="141"/>
      <c r="T2859" s="141"/>
      <c r="U2859" s="141"/>
      <c r="V2859" s="141"/>
    </row>
    <row r="2860" spans="1:22" s="390" customFormat="1" ht="15" x14ac:dyDescent="0.25">
      <c r="A2860" s="436" t="s">
        <v>2087</v>
      </c>
      <c r="B2860" s="435" t="s">
        <v>2510</v>
      </c>
      <c r="C2860" s="468"/>
      <c r="D2860" s="141"/>
      <c r="E2860" s="141"/>
      <c r="F2860" s="141"/>
      <c r="G2860" s="141"/>
      <c r="H2860" s="141"/>
      <c r="I2860" s="141"/>
      <c r="J2860" s="417"/>
      <c r="K2860" s="141"/>
      <c r="L2860" s="141"/>
      <c r="M2860" s="141"/>
      <c r="N2860" s="141"/>
      <c r="O2860" s="141"/>
      <c r="P2860" s="141"/>
      <c r="Q2860" s="141"/>
      <c r="R2860" s="141"/>
      <c r="S2860" s="141"/>
      <c r="T2860" s="141"/>
      <c r="U2860" s="141"/>
      <c r="V2860" s="141"/>
    </row>
    <row r="2861" spans="1:22" ht="12" thickBot="1" x14ac:dyDescent="0.25">
      <c r="A2861" s="418"/>
      <c r="B2861" s="141"/>
      <c r="D2861" s="141"/>
      <c r="E2861" s="141"/>
      <c r="F2861" s="141"/>
      <c r="G2861" s="141"/>
      <c r="H2861" s="141"/>
      <c r="I2861" s="141"/>
      <c r="J2861" s="417"/>
      <c r="K2861" s="141"/>
      <c r="L2861" s="141"/>
      <c r="M2861" s="141"/>
      <c r="N2861" s="141"/>
      <c r="O2861" s="141"/>
      <c r="P2861" s="141"/>
      <c r="Q2861" s="141"/>
      <c r="R2861" s="141"/>
      <c r="S2861" s="141"/>
      <c r="T2861" s="141"/>
      <c r="U2861" s="141"/>
      <c r="V2861" s="141"/>
    </row>
    <row r="2862" spans="1:22" s="416" customFormat="1" ht="12.75" customHeight="1" thickBot="1" x14ac:dyDescent="0.25">
      <c r="A2862" s="1909" t="s">
        <v>3518</v>
      </c>
      <c r="B2862" s="1910"/>
      <c r="C2862" s="1910"/>
      <c r="D2862" s="1910"/>
      <c r="E2862" s="1911"/>
      <c r="F2862" s="1912" t="s">
        <v>3517</v>
      </c>
      <c r="G2862" s="1913"/>
      <c r="H2862" s="1914"/>
      <c r="I2862" s="1914"/>
      <c r="J2862" s="1915"/>
      <c r="K2862" s="1906" t="s">
        <v>3516</v>
      </c>
      <c r="L2862" s="1907"/>
      <c r="M2862" s="1908"/>
      <c r="N2862" s="1906" t="s">
        <v>3515</v>
      </c>
      <c r="O2862" s="1907"/>
      <c r="P2862" s="1908"/>
    </row>
    <row r="2863" spans="1:22" s="407" customFormat="1" ht="80.099999999999994" customHeight="1" thickBot="1" x14ac:dyDescent="0.25">
      <c r="A2863" s="414" t="s">
        <v>2084</v>
      </c>
      <c r="B2863" s="411" t="s">
        <v>0</v>
      </c>
      <c r="C2863" s="411" t="s">
        <v>3514</v>
      </c>
      <c r="D2863" s="413" t="s">
        <v>3513</v>
      </c>
      <c r="E2863" s="415" t="s">
        <v>3512</v>
      </c>
      <c r="F2863" s="414" t="s">
        <v>3511</v>
      </c>
      <c r="G2863" s="413" t="s">
        <v>3510</v>
      </c>
      <c r="H2863" s="412" t="s">
        <v>3509</v>
      </c>
      <c r="I2863" s="411" t="s">
        <v>3508</v>
      </c>
      <c r="J2863" s="411" t="s">
        <v>3507</v>
      </c>
      <c r="K2863" s="410" t="s">
        <v>3506</v>
      </c>
      <c r="L2863" s="409" t="s">
        <v>3505</v>
      </c>
      <c r="M2863" s="408" t="s">
        <v>3504</v>
      </c>
      <c r="N2863" s="410" t="s">
        <v>3506</v>
      </c>
      <c r="O2863" s="409" t="s">
        <v>3505</v>
      </c>
      <c r="P2863" s="408" t="s">
        <v>3504</v>
      </c>
    </row>
    <row r="2864" spans="1:22" ht="67.5" x14ac:dyDescent="0.2">
      <c r="A2864" s="466" t="s">
        <v>7860</v>
      </c>
      <c r="B2864" s="465" t="s">
        <v>3526</v>
      </c>
      <c r="C2864" s="464" t="s">
        <v>2594</v>
      </c>
      <c r="D2864" s="463" t="s">
        <v>8278</v>
      </c>
      <c r="E2864" s="462">
        <v>2700</v>
      </c>
      <c r="F2864" s="461" t="s">
        <v>16613</v>
      </c>
      <c r="G2864" s="460" t="s">
        <v>16612</v>
      </c>
      <c r="H2864" s="460"/>
      <c r="I2864" s="460" t="s">
        <v>8064</v>
      </c>
      <c r="J2864" s="459" t="s">
        <v>4337</v>
      </c>
      <c r="K2864" s="458">
        <v>4</v>
      </c>
      <c r="L2864" s="458">
        <v>12</v>
      </c>
      <c r="M2864" s="457">
        <v>34375.461400104832</v>
      </c>
      <c r="N2864" s="458">
        <v>1</v>
      </c>
      <c r="O2864" s="458">
        <v>6</v>
      </c>
      <c r="P2864" s="457">
        <v>17506.8</v>
      </c>
    </row>
    <row r="2865" spans="1:16" ht="67.5" x14ac:dyDescent="0.2">
      <c r="A2865" s="466" t="s">
        <v>7860</v>
      </c>
      <c r="B2865" s="465" t="s">
        <v>3526</v>
      </c>
      <c r="C2865" s="464" t="s">
        <v>2594</v>
      </c>
      <c r="D2865" s="463" t="s">
        <v>8478</v>
      </c>
      <c r="E2865" s="462">
        <v>7500</v>
      </c>
      <c r="F2865" s="461" t="s">
        <v>16611</v>
      </c>
      <c r="G2865" s="460" t="s">
        <v>16610</v>
      </c>
      <c r="H2865" s="460" t="s">
        <v>11859</v>
      </c>
      <c r="I2865" s="460" t="s">
        <v>7869</v>
      </c>
      <c r="J2865" s="459" t="s">
        <v>11859</v>
      </c>
      <c r="K2865" s="458">
        <v>3</v>
      </c>
      <c r="L2865" s="458">
        <v>12</v>
      </c>
      <c r="M2865" s="457">
        <v>95487.392778068985</v>
      </c>
      <c r="N2865" s="458">
        <v>1</v>
      </c>
      <c r="O2865" s="458">
        <v>6</v>
      </c>
      <c r="P2865" s="457">
        <v>46306.8</v>
      </c>
    </row>
    <row r="2866" spans="1:16" ht="67.5" x14ac:dyDescent="0.2">
      <c r="A2866" s="466" t="s">
        <v>7860</v>
      </c>
      <c r="B2866" s="465" t="s">
        <v>3526</v>
      </c>
      <c r="C2866" s="464" t="s">
        <v>2594</v>
      </c>
      <c r="D2866" s="463" t="s">
        <v>8391</v>
      </c>
      <c r="E2866" s="462">
        <v>4200</v>
      </c>
      <c r="F2866" s="461" t="s">
        <v>16609</v>
      </c>
      <c r="G2866" s="460" t="s">
        <v>16608</v>
      </c>
      <c r="H2866" s="460" t="s">
        <v>8241</v>
      </c>
      <c r="I2866" s="460" t="s">
        <v>7861</v>
      </c>
      <c r="J2866" s="459" t="s">
        <v>8241</v>
      </c>
      <c r="K2866" s="458">
        <v>4</v>
      </c>
      <c r="L2866" s="458">
        <v>10</v>
      </c>
      <c r="M2866" s="457">
        <v>44560.783296432193</v>
      </c>
      <c r="N2866" s="458">
        <v>1</v>
      </c>
      <c r="O2866" s="458">
        <v>6</v>
      </c>
      <c r="P2866" s="457">
        <v>26506.799999999999</v>
      </c>
    </row>
    <row r="2867" spans="1:16" ht="67.5" x14ac:dyDescent="0.2">
      <c r="A2867" s="466" t="s">
        <v>7860</v>
      </c>
      <c r="B2867" s="465" t="s">
        <v>3526</v>
      </c>
      <c r="C2867" s="464" t="s">
        <v>2594</v>
      </c>
      <c r="D2867" s="463" t="s">
        <v>8660</v>
      </c>
      <c r="E2867" s="462">
        <v>4200</v>
      </c>
      <c r="F2867" s="461" t="s">
        <v>16607</v>
      </c>
      <c r="G2867" s="460" t="s">
        <v>16606</v>
      </c>
      <c r="H2867" s="460" t="s">
        <v>6299</v>
      </c>
      <c r="I2867" s="460" t="s">
        <v>7869</v>
      </c>
      <c r="J2867" s="459" t="s">
        <v>6299</v>
      </c>
      <c r="K2867" s="458">
        <v>3</v>
      </c>
      <c r="L2867" s="458">
        <v>12</v>
      </c>
      <c r="M2867" s="457">
        <v>53472.939955718633</v>
      </c>
      <c r="N2867" s="458">
        <v>1</v>
      </c>
      <c r="O2867" s="458">
        <v>6</v>
      </c>
      <c r="P2867" s="457">
        <v>26506.799999999999</v>
      </c>
    </row>
    <row r="2868" spans="1:16" ht="67.5" x14ac:dyDescent="0.2">
      <c r="A2868" s="466" t="s">
        <v>7860</v>
      </c>
      <c r="B2868" s="465" t="s">
        <v>3526</v>
      </c>
      <c r="C2868" s="464" t="s">
        <v>2594</v>
      </c>
      <c r="D2868" s="463" t="s">
        <v>7999</v>
      </c>
      <c r="E2868" s="462">
        <v>5500</v>
      </c>
      <c r="F2868" s="461" t="s">
        <v>16605</v>
      </c>
      <c r="G2868" s="460" t="s">
        <v>16604</v>
      </c>
      <c r="H2868" s="460" t="s">
        <v>7996</v>
      </c>
      <c r="I2868" s="460" t="s">
        <v>7869</v>
      </c>
      <c r="J2868" s="459" t="s">
        <v>7996</v>
      </c>
      <c r="K2868" s="458">
        <v>3</v>
      </c>
      <c r="L2868" s="458">
        <v>12</v>
      </c>
      <c r="M2868" s="457">
        <v>70024.088037250593</v>
      </c>
      <c r="N2868" s="458">
        <v>1</v>
      </c>
      <c r="O2868" s="458">
        <v>6</v>
      </c>
      <c r="P2868" s="457">
        <v>34306.800000000003</v>
      </c>
    </row>
    <row r="2869" spans="1:16" ht="67.5" x14ac:dyDescent="0.2">
      <c r="A2869" s="466" t="s">
        <v>7860</v>
      </c>
      <c r="B2869" s="465" t="s">
        <v>3526</v>
      </c>
      <c r="C2869" s="464" t="s">
        <v>2594</v>
      </c>
      <c r="D2869" s="463" t="s">
        <v>8417</v>
      </c>
      <c r="E2869" s="462">
        <v>3200</v>
      </c>
      <c r="F2869" s="461" t="s">
        <v>16603</v>
      </c>
      <c r="G2869" s="460" t="s">
        <v>16602</v>
      </c>
      <c r="H2869" s="460" t="s">
        <v>3574</v>
      </c>
      <c r="I2869" s="460" t="s">
        <v>7869</v>
      </c>
      <c r="J2869" s="459" t="s">
        <v>3574</v>
      </c>
      <c r="K2869" s="458">
        <v>4</v>
      </c>
      <c r="L2869" s="458">
        <v>12</v>
      </c>
      <c r="M2869" s="457">
        <v>40741.287585309437</v>
      </c>
      <c r="N2869" s="458">
        <v>1</v>
      </c>
      <c r="O2869" s="458">
        <v>6</v>
      </c>
      <c r="P2869" s="457">
        <v>20506.8</v>
      </c>
    </row>
    <row r="2870" spans="1:16" ht="67.5" x14ac:dyDescent="0.2">
      <c r="A2870" s="466" t="s">
        <v>7860</v>
      </c>
      <c r="B2870" s="465" t="s">
        <v>3526</v>
      </c>
      <c r="C2870" s="464" t="s">
        <v>2594</v>
      </c>
      <c r="D2870" s="463" t="s">
        <v>12457</v>
      </c>
      <c r="E2870" s="462">
        <v>4200</v>
      </c>
      <c r="F2870" s="461" t="s">
        <v>16601</v>
      </c>
      <c r="G2870" s="460" t="s">
        <v>16600</v>
      </c>
      <c r="H2870" s="460" t="s">
        <v>8020</v>
      </c>
      <c r="I2870" s="460" t="s">
        <v>7861</v>
      </c>
      <c r="J2870" s="459" t="s">
        <v>8020</v>
      </c>
      <c r="K2870" s="458">
        <v>4</v>
      </c>
      <c r="L2870" s="458">
        <v>12</v>
      </c>
      <c r="M2870" s="457">
        <v>53472.939955718633</v>
      </c>
      <c r="N2870" s="458">
        <v>1</v>
      </c>
      <c r="O2870" s="458">
        <v>1</v>
      </c>
      <c r="P2870" s="457">
        <v>4417.8</v>
      </c>
    </row>
    <row r="2871" spans="1:16" ht="67.5" x14ac:dyDescent="0.2">
      <c r="A2871" s="466" t="s">
        <v>7860</v>
      </c>
      <c r="B2871" s="465" t="s">
        <v>3526</v>
      </c>
      <c r="C2871" s="464" t="s">
        <v>2594</v>
      </c>
      <c r="D2871" s="463" t="s">
        <v>7875</v>
      </c>
      <c r="E2871" s="462">
        <v>4200</v>
      </c>
      <c r="F2871" s="461" t="s">
        <v>16599</v>
      </c>
      <c r="G2871" s="460" t="s">
        <v>16598</v>
      </c>
      <c r="H2871" s="460" t="s">
        <v>4810</v>
      </c>
      <c r="I2871" s="460" t="s">
        <v>7869</v>
      </c>
      <c r="J2871" s="459" t="s">
        <v>4810</v>
      </c>
      <c r="K2871" s="458">
        <v>3</v>
      </c>
      <c r="L2871" s="458">
        <v>12</v>
      </c>
      <c r="M2871" s="457">
        <v>53472.939955718633</v>
      </c>
      <c r="N2871" s="458">
        <v>1</v>
      </c>
      <c r="O2871" s="458">
        <v>6</v>
      </c>
      <c r="P2871" s="457">
        <v>26506.799999999999</v>
      </c>
    </row>
    <row r="2872" spans="1:16" ht="67.5" x14ac:dyDescent="0.2">
      <c r="A2872" s="466" t="s">
        <v>7860</v>
      </c>
      <c r="B2872" s="465" t="s">
        <v>3526</v>
      </c>
      <c r="C2872" s="464" t="s">
        <v>2594</v>
      </c>
      <c r="D2872" s="463" t="s">
        <v>8406</v>
      </c>
      <c r="E2872" s="462">
        <v>1500</v>
      </c>
      <c r="F2872" s="461" t="s">
        <v>16597</v>
      </c>
      <c r="G2872" s="460" t="s">
        <v>16596</v>
      </c>
      <c r="H2872" s="460"/>
      <c r="I2872" s="460"/>
      <c r="J2872" s="459"/>
      <c r="K2872" s="458">
        <v>4</v>
      </c>
      <c r="L2872" s="458">
        <v>12</v>
      </c>
      <c r="M2872" s="457">
        <v>19097.478555613798</v>
      </c>
      <c r="N2872" s="458">
        <v>1</v>
      </c>
      <c r="O2872" s="458">
        <v>6</v>
      </c>
      <c r="P2872" s="457">
        <v>10306.799999999999</v>
      </c>
    </row>
    <row r="2873" spans="1:16" ht="67.5" x14ac:dyDescent="0.2">
      <c r="A2873" s="466" t="s">
        <v>7860</v>
      </c>
      <c r="B2873" s="465" t="s">
        <v>3526</v>
      </c>
      <c r="C2873" s="464" t="s">
        <v>2594</v>
      </c>
      <c r="D2873" s="463" t="s">
        <v>7887</v>
      </c>
      <c r="E2873" s="462">
        <v>4200</v>
      </c>
      <c r="F2873" s="461" t="s">
        <v>16595</v>
      </c>
      <c r="G2873" s="460" t="s">
        <v>16594</v>
      </c>
      <c r="H2873" s="460" t="s">
        <v>4810</v>
      </c>
      <c r="I2873" s="460" t="s">
        <v>7869</v>
      </c>
      <c r="J2873" s="459" t="s">
        <v>4810</v>
      </c>
      <c r="K2873" s="458">
        <v>5</v>
      </c>
      <c r="L2873" s="458">
        <v>12</v>
      </c>
      <c r="M2873" s="457">
        <v>53472.939955718633</v>
      </c>
      <c r="N2873" s="458">
        <v>1</v>
      </c>
      <c r="O2873" s="458">
        <v>6</v>
      </c>
      <c r="P2873" s="457">
        <v>26506.799999999999</v>
      </c>
    </row>
    <row r="2874" spans="1:16" ht="67.5" x14ac:dyDescent="0.2">
      <c r="A2874" s="466" t="s">
        <v>7860</v>
      </c>
      <c r="B2874" s="465" t="s">
        <v>3526</v>
      </c>
      <c r="C2874" s="464" t="s">
        <v>2594</v>
      </c>
      <c r="D2874" s="463" t="s">
        <v>7887</v>
      </c>
      <c r="E2874" s="462">
        <v>4200</v>
      </c>
      <c r="F2874" s="461" t="s">
        <v>16593</v>
      </c>
      <c r="G2874" s="460" t="s">
        <v>16592</v>
      </c>
      <c r="H2874" s="460" t="s">
        <v>16591</v>
      </c>
      <c r="I2874" s="460" t="s">
        <v>7861</v>
      </c>
      <c r="J2874" s="459" t="s">
        <v>16591</v>
      </c>
      <c r="K2874" s="458">
        <v>4</v>
      </c>
      <c r="L2874" s="458">
        <v>12</v>
      </c>
      <c r="M2874" s="457">
        <v>53472.939955718633</v>
      </c>
      <c r="N2874" s="458">
        <v>1</v>
      </c>
      <c r="O2874" s="458">
        <v>6</v>
      </c>
      <c r="P2874" s="457">
        <v>26506.799999999999</v>
      </c>
    </row>
    <row r="2875" spans="1:16" ht="67.5" x14ac:dyDescent="0.2">
      <c r="A2875" s="466" t="s">
        <v>7860</v>
      </c>
      <c r="B2875" s="465" t="s">
        <v>3526</v>
      </c>
      <c r="C2875" s="464" t="s">
        <v>2594</v>
      </c>
      <c r="D2875" s="463" t="s">
        <v>8115</v>
      </c>
      <c r="E2875" s="462">
        <v>11000</v>
      </c>
      <c r="F2875" s="461" t="s">
        <v>16590</v>
      </c>
      <c r="G2875" s="460" t="s">
        <v>16589</v>
      </c>
      <c r="H2875" s="460" t="s">
        <v>4810</v>
      </c>
      <c r="I2875" s="460" t="s">
        <v>7869</v>
      </c>
      <c r="J2875" s="459" t="s">
        <v>4810</v>
      </c>
      <c r="K2875" s="458">
        <v>3</v>
      </c>
      <c r="L2875" s="458">
        <v>12</v>
      </c>
      <c r="M2875" s="457">
        <v>140048.17607450119</v>
      </c>
      <c r="N2875" s="458">
        <v>1</v>
      </c>
      <c r="O2875" s="458">
        <v>6</v>
      </c>
      <c r="P2875" s="457">
        <v>67306.8</v>
      </c>
    </row>
    <row r="2876" spans="1:16" ht="67.5" x14ac:dyDescent="0.2">
      <c r="A2876" s="466" t="s">
        <v>7860</v>
      </c>
      <c r="B2876" s="465" t="s">
        <v>3526</v>
      </c>
      <c r="C2876" s="464" t="s">
        <v>2594</v>
      </c>
      <c r="D2876" s="463" t="s">
        <v>8122</v>
      </c>
      <c r="E2876" s="462">
        <v>10000</v>
      </c>
      <c r="F2876" s="461" t="s">
        <v>16588</v>
      </c>
      <c r="G2876" s="460" t="s">
        <v>16587</v>
      </c>
      <c r="H2876" s="460" t="s">
        <v>7911</v>
      </c>
      <c r="I2876" s="460" t="s">
        <v>7869</v>
      </c>
      <c r="J2876" s="459" t="s">
        <v>7911</v>
      </c>
      <c r="K2876" s="458">
        <v>3</v>
      </c>
      <c r="L2876" s="458">
        <v>12</v>
      </c>
      <c r="M2876" s="457">
        <v>127316.52370409199</v>
      </c>
      <c r="N2876" s="458">
        <v>1</v>
      </c>
      <c r="O2876" s="458">
        <v>6</v>
      </c>
      <c r="P2876" s="457">
        <v>61306.8</v>
      </c>
    </row>
    <row r="2877" spans="1:16" ht="67.5" x14ac:dyDescent="0.2">
      <c r="A2877" s="466" t="s">
        <v>7860</v>
      </c>
      <c r="B2877" s="465" t="s">
        <v>3526</v>
      </c>
      <c r="C2877" s="464" t="s">
        <v>2594</v>
      </c>
      <c r="D2877" s="463" t="s">
        <v>8061</v>
      </c>
      <c r="E2877" s="462">
        <v>3000</v>
      </c>
      <c r="F2877" s="461" t="s">
        <v>16586</v>
      </c>
      <c r="G2877" s="460" t="s">
        <v>16585</v>
      </c>
      <c r="H2877" s="460" t="s">
        <v>6299</v>
      </c>
      <c r="I2877" s="460" t="s">
        <v>7869</v>
      </c>
      <c r="J2877" s="459" t="s">
        <v>6299</v>
      </c>
      <c r="K2877" s="458">
        <v>5</v>
      </c>
      <c r="L2877" s="458">
        <v>12</v>
      </c>
      <c r="M2877" s="457">
        <v>38194.957111227595</v>
      </c>
      <c r="N2877" s="458">
        <v>1</v>
      </c>
      <c r="O2877" s="458">
        <v>6</v>
      </c>
      <c r="P2877" s="457">
        <v>19306.8</v>
      </c>
    </row>
    <row r="2878" spans="1:16" ht="67.5" x14ac:dyDescent="0.2">
      <c r="A2878" s="466" t="s">
        <v>7860</v>
      </c>
      <c r="B2878" s="465" t="s">
        <v>3526</v>
      </c>
      <c r="C2878" s="464" t="s">
        <v>2594</v>
      </c>
      <c r="D2878" s="463" t="s">
        <v>7923</v>
      </c>
      <c r="E2878" s="462">
        <v>4200</v>
      </c>
      <c r="F2878" s="461" t="s">
        <v>16584</v>
      </c>
      <c r="G2878" s="460" t="s">
        <v>16583</v>
      </c>
      <c r="H2878" s="460" t="s">
        <v>6389</v>
      </c>
      <c r="I2878" s="460" t="s">
        <v>7869</v>
      </c>
      <c r="J2878" s="459" t="s">
        <v>6389</v>
      </c>
      <c r="K2878" s="458">
        <v>3</v>
      </c>
      <c r="L2878" s="458">
        <v>12</v>
      </c>
      <c r="M2878" s="457">
        <v>53472.939955718633</v>
      </c>
      <c r="N2878" s="458">
        <v>1</v>
      </c>
      <c r="O2878" s="458">
        <v>6</v>
      </c>
      <c r="P2878" s="457">
        <v>26506.799999999999</v>
      </c>
    </row>
    <row r="2879" spans="1:16" ht="67.5" x14ac:dyDescent="0.2">
      <c r="A2879" s="466" t="s">
        <v>7860</v>
      </c>
      <c r="B2879" s="465" t="s">
        <v>3526</v>
      </c>
      <c r="C2879" s="464" t="s">
        <v>2594</v>
      </c>
      <c r="D2879" s="463" t="s">
        <v>7946</v>
      </c>
      <c r="E2879" s="462">
        <v>4200</v>
      </c>
      <c r="F2879" s="461" t="s">
        <v>16582</v>
      </c>
      <c r="G2879" s="460" t="s">
        <v>16581</v>
      </c>
      <c r="H2879" s="460" t="s">
        <v>6514</v>
      </c>
      <c r="I2879" s="460" t="s">
        <v>7869</v>
      </c>
      <c r="J2879" s="459" t="s">
        <v>6514</v>
      </c>
      <c r="K2879" s="458">
        <v>3</v>
      </c>
      <c r="L2879" s="458">
        <v>12</v>
      </c>
      <c r="M2879" s="457">
        <v>53472.939955718633</v>
      </c>
      <c r="N2879" s="458">
        <v>1</v>
      </c>
      <c r="O2879" s="458">
        <v>6</v>
      </c>
      <c r="P2879" s="457">
        <v>26506.799999999999</v>
      </c>
    </row>
    <row r="2880" spans="1:16" ht="67.5" x14ac:dyDescent="0.2">
      <c r="A2880" s="466" t="s">
        <v>7860</v>
      </c>
      <c r="B2880" s="465" t="s">
        <v>3526</v>
      </c>
      <c r="C2880" s="464" t="s">
        <v>2594</v>
      </c>
      <c r="D2880" s="463" t="s">
        <v>7887</v>
      </c>
      <c r="E2880" s="462">
        <v>4200</v>
      </c>
      <c r="F2880" s="461" t="s">
        <v>16580</v>
      </c>
      <c r="G2880" s="460" t="s">
        <v>16579</v>
      </c>
      <c r="H2880" s="460" t="s">
        <v>6389</v>
      </c>
      <c r="I2880" s="460" t="s">
        <v>7869</v>
      </c>
      <c r="J2880" s="459" t="s">
        <v>6389</v>
      </c>
      <c r="K2880" s="458">
        <v>3</v>
      </c>
      <c r="L2880" s="458">
        <v>12</v>
      </c>
      <c r="M2880" s="457">
        <v>53472.939955718633</v>
      </c>
      <c r="N2880" s="458">
        <v>1</v>
      </c>
      <c r="O2880" s="458">
        <v>6</v>
      </c>
      <c r="P2880" s="457">
        <v>26506.799999999999</v>
      </c>
    </row>
    <row r="2881" spans="1:16" ht="67.5" x14ac:dyDescent="0.2">
      <c r="A2881" s="466" t="s">
        <v>7860</v>
      </c>
      <c r="B2881" s="465" t="s">
        <v>3526</v>
      </c>
      <c r="C2881" s="464" t="s">
        <v>2594</v>
      </c>
      <c r="D2881" s="463" t="s">
        <v>8137</v>
      </c>
      <c r="E2881" s="462">
        <v>2000</v>
      </c>
      <c r="F2881" s="461" t="s">
        <v>16578</v>
      </c>
      <c r="G2881" s="460" t="s">
        <v>16577</v>
      </c>
      <c r="H2881" s="460"/>
      <c r="I2881" s="460" t="s">
        <v>8064</v>
      </c>
      <c r="J2881" s="459" t="s">
        <v>14280</v>
      </c>
      <c r="K2881" s="458">
        <v>4</v>
      </c>
      <c r="L2881" s="458">
        <v>12</v>
      </c>
      <c r="M2881" s="457">
        <v>25463.304740818396</v>
      </c>
      <c r="N2881" s="458">
        <v>1</v>
      </c>
      <c r="O2881" s="458">
        <v>6</v>
      </c>
      <c r="P2881" s="457">
        <v>13306.8</v>
      </c>
    </row>
    <row r="2882" spans="1:16" ht="67.5" x14ac:dyDescent="0.2">
      <c r="A2882" s="466" t="s">
        <v>7860</v>
      </c>
      <c r="B2882" s="465" t="s">
        <v>3526</v>
      </c>
      <c r="C2882" s="464" t="s">
        <v>2594</v>
      </c>
      <c r="D2882" s="463" t="s">
        <v>8122</v>
      </c>
      <c r="E2882" s="462">
        <v>10000</v>
      </c>
      <c r="F2882" s="461" t="s">
        <v>16576</v>
      </c>
      <c r="G2882" s="460" t="s">
        <v>16575</v>
      </c>
      <c r="H2882" s="460" t="s">
        <v>9508</v>
      </c>
      <c r="I2882" s="460" t="s">
        <v>7869</v>
      </c>
      <c r="J2882" s="459" t="s">
        <v>9508</v>
      </c>
      <c r="K2882" s="458">
        <v>3</v>
      </c>
      <c r="L2882" s="458">
        <v>12</v>
      </c>
      <c r="M2882" s="457">
        <v>127316.52370409199</v>
      </c>
      <c r="N2882" s="458">
        <v>1</v>
      </c>
      <c r="O2882" s="458">
        <v>6</v>
      </c>
      <c r="P2882" s="457">
        <v>61306.8</v>
      </c>
    </row>
    <row r="2883" spans="1:16" ht="67.5" x14ac:dyDescent="0.2">
      <c r="A2883" s="466" t="s">
        <v>7860</v>
      </c>
      <c r="B2883" s="465" t="s">
        <v>3526</v>
      </c>
      <c r="C2883" s="464" t="s">
        <v>2594</v>
      </c>
      <c r="D2883" s="463" t="s">
        <v>8122</v>
      </c>
      <c r="E2883" s="462">
        <v>10000</v>
      </c>
      <c r="F2883" s="461" t="s">
        <v>16574</v>
      </c>
      <c r="G2883" s="460" t="s">
        <v>16573</v>
      </c>
      <c r="H2883" s="460" t="s">
        <v>7911</v>
      </c>
      <c r="I2883" s="460" t="s">
        <v>7869</v>
      </c>
      <c r="J2883" s="459" t="s">
        <v>7911</v>
      </c>
      <c r="K2883" s="458">
        <v>3</v>
      </c>
      <c r="L2883" s="458">
        <v>12</v>
      </c>
      <c r="M2883" s="457">
        <v>127316.52370409199</v>
      </c>
      <c r="N2883" s="458">
        <v>1</v>
      </c>
      <c r="O2883" s="458">
        <v>4</v>
      </c>
      <c r="P2883" s="457">
        <v>40871.199999999997</v>
      </c>
    </row>
    <row r="2884" spans="1:16" ht="67.5" x14ac:dyDescent="0.2">
      <c r="A2884" s="466" t="s">
        <v>7860</v>
      </c>
      <c r="B2884" s="465" t="s">
        <v>3526</v>
      </c>
      <c r="C2884" s="464" t="s">
        <v>2594</v>
      </c>
      <c r="D2884" s="463" t="s">
        <v>7859</v>
      </c>
      <c r="E2884" s="462">
        <v>2500</v>
      </c>
      <c r="F2884" s="461" t="s">
        <v>16572</v>
      </c>
      <c r="G2884" s="460" t="s">
        <v>16571</v>
      </c>
      <c r="H2884" s="460" t="s">
        <v>6514</v>
      </c>
      <c r="I2884" s="460" t="s">
        <v>7861</v>
      </c>
      <c r="J2884" s="459" t="s">
        <v>6514</v>
      </c>
      <c r="K2884" s="458">
        <v>3</v>
      </c>
      <c r="L2884" s="458">
        <v>5</v>
      </c>
      <c r="M2884" s="457">
        <v>13262.137885842914</v>
      </c>
      <c r="N2884" s="458">
        <v>0</v>
      </c>
      <c r="O2884" s="458">
        <v>0</v>
      </c>
      <c r="P2884" s="457">
        <v>0</v>
      </c>
    </row>
    <row r="2885" spans="1:16" ht="67.5" x14ac:dyDescent="0.2">
      <c r="A2885" s="466" t="s">
        <v>7860</v>
      </c>
      <c r="B2885" s="465" t="s">
        <v>3526</v>
      </c>
      <c r="C2885" s="464" t="s">
        <v>2594</v>
      </c>
      <c r="D2885" s="463" t="s">
        <v>8005</v>
      </c>
      <c r="E2885" s="462">
        <v>4200</v>
      </c>
      <c r="F2885" s="461" t="s">
        <v>16570</v>
      </c>
      <c r="G2885" s="460" t="s">
        <v>16569</v>
      </c>
      <c r="H2885" s="460" t="s">
        <v>7911</v>
      </c>
      <c r="I2885" s="460" t="s">
        <v>7869</v>
      </c>
      <c r="J2885" s="459" t="s">
        <v>7911</v>
      </c>
      <c r="K2885" s="458">
        <v>3</v>
      </c>
      <c r="L2885" s="458">
        <v>12</v>
      </c>
      <c r="M2885" s="457">
        <v>53472.939955718633</v>
      </c>
      <c r="N2885" s="458">
        <v>1</v>
      </c>
      <c r="O2885" s="458">
        <v>6</v>
      </c>
      <c r="P2885" s="457">
        <v>26506.799999999999</v>
      </c>
    </row>
    <row r="2886" spans="1:16" ht="67.5" x14ac:dyDescent="0.2">
      <c r="A2886" s="466" t="s">
        <v>7860</v>
      </c>
      <c r="B2886" s="465" t="s">
        <v>3526</v>
      </c>
      <c r="C2886" s="464" t="s">
        <v>2594</v>
      </c>
      <c r="D2886" s="463" t="s">
        <v>10106</v>
      </c>
      <c r="E2886" s="462">
        <v>4200</v>
      </c>
      <c r="F2886" s="461" t="s">
        <v>16568</v>
      </c>
      <c r="G2886" s="460" t="s">
        <v>16567</v>
      </c>
      <c r="H2886" s="460" t="s">
        <v>4810</v>
      </c>
      <c r="I2886" s="460" t="s">
        <v>7869</v>
      </c>
      <c r="J2886" s="459" t="s">
        <v>4810</v>
      </c>
      <c r="K2886" s="458">
        <v>3</v>
      </c>
      <c r="L2886" s="458">
        <v>12</v>
      </c>
      <c r="M2886" s="457">
        <v>53472.939955718633</v>
      </c>
      <c r="N2886" s="458">
        <v>1</v>
      </c>
      <c r="O2886" s="458">
        <v>6</v>
      </c>
      <c r="P2886" s="457">
        <v>26506.799999999999</v>
      </c>
    </row>
    <row r="2887" spans="1:16" ht="67.5" x14ac:dyDescent="0.2">
      <c r="A2887" s="466" t="s">
        <v>7860</v>
      </c>
      <c r="B2887" s="465" t="s">
        <v>3526</v>
      </c>
      <c r="C2887" s="464" t="s">
        <v>2594</v>
      </c>
      <c r="D2887" s="463" t="s">
        <v>8137</v>
      </c>
      <c r="E2887" s="462">
        <v>2000</v>
      </c>
      <c r="F2887" s="461" t="s">
        <v>16566</v>
      </c>
      <c r="G2887" s="460" t="s">
        <v>16565</v>
      </c>
      <c r="H2887" s="460"/>
      <c r="I2887" s="460"/>
      <c r="J2887" s="459"/>
      <c r="K2887" s="458">
        <v>3</v>
      </c>
      <c r="L2887" s="458">
        <v>12</v>
      </c>
      <c r="M2887" s="457">
        <v>25463.304740818396</v>
      </c>
      <c r="N2887" s="458">
        <v>1</v>
      </c>
      <c r="O2887" s="458">
        <v>6</v>
      </c>
      <c r="P2887" s="457">
        <v>13306.8</v>
      </c>
    </row>
    <row r="2888" spans="1:16" ht="67.5" x14ac:dyDescent="0.2">
      <c r="A2888" s="466" t="s">
        <v>7860</v>
      </c>
      <c r="B2888" s="465" t="s">
        <v>3526</v>
      </c>
      <c r="C2888" s="464" t="s">
        <v>2594</v>
      </c>
      <c r="D2888" s="463" t="s">
        <v>7859</v>
      </c>
      <c r="E2888" s="462">
        <v>2500</v>
      </c>
      <c r="F2888" s="461" t="s">
        <v>16564</v>
      </c>
      <c r="G2888" s="460" t="s">
        <v>16563</v>
      </c>
      <c r="H2888" s="460"/>
      <c r="I2888" s="460"/>
      <c r="J2888" s="459"/>
      <c r="K2888" s="458">
        <v>4</v>
      </c>
      <c r="L2888" s="458">
        <v>12</v>
      </c>
      <c r="M2888" s="457">
        <v>31829.130926022997</v>
      </c>
      <c r="N2888" s="458">
        <v>1</v>
      </c>
      <c r="O2888" s="458">
        <v>6</v>
      </c>
      <c r="P2888" s="457">
        <v>16306.8</v>
      </c>
    </row>
    <row r="2889" spans="1:16" ht="67.5" x14ac:dyDescent="0.2">
      <c r="A2889" s="466" t="s">
        <v>7860</v>
      </c>
      <c r="B2889" s="465" t="s">
        <v>3526</v>
      </c>
      <c r="C2889" s="464" t="s">
        <v>2594</v>
      </c>
      <c r="D2889" s="463" t="s">
        <v>7923</v>
      </c>
      <c r="E2889" s="462">
        <v>3200</v>
      </c>
      <c r="F2889" s="461" t="s">
        <v>16562</v>
      </c>
      <c r="G2889" s="460" t="s">
        <v>16561</v>
      </c>
      <c r="H2889" s="460" t="s">
        <v>6389</v>
      </c>
      <c r="I2889" s="460" t="s">
        <v>7869</v>
      </c>
      <c r="J2889" s="459" t="s">
        <v>6389</v>
      </c>
      <c r="K2889" s="458">
        <v>4</v>
      </c>
      <c r="L2889" s="458">
        <v>6</v>
      </c>
      <c r="M2889" s="457">
        <v>25675.498946991884</v>
      </c>
      <c r="N2889" s="458">
        <v>0</v>
      </c>
      <c r="O2889" s="458">
        <v>0</v>
      </c>
      <c r="P2889" s="457">
        <v>0</v>
      </c>
    </row>
    <row r="2890" spans="1:16" ht="67.5" x14ac:dyDescent="0.2">
      <c r="A2890" s="466" t="s">
        <v>7860</v>
      </c>
      <c r="B2890" s="465" t="s">
        <v>3526</v>
      </c>
      <c r="C2890" s="464" t="s">
        <v>2594</v>
      </c>
      <c r="D2890" s="463" t="s">
        <v>4784</v>
      </c>
      <c r="E2890" s="462">
        <v>2200</v>
      </c>
      <c r="F2890" s="461" t="s">
        <v>16560</v>
      </c>
      <c r="G2890" s="460" t="s">
        <v>16559</v>
      </c>
      <c r="H2890" s="460"/>
      <c r="I2890" s="460"/>
      <c r="J2890" s="459"/>
      <c r="K2890" s="458">
        <v>4</v>
      </c>
      <c r="L2890" s="458">
        <v>12</v>
      </c>
      <c r="M2890" s="457">
        <v>28009.635214900234</v>
      </c>
      <c r="N2890" s="458">
        <v>1</v>
      </c>
      <c r="O2890" s="458">
        <v>6</v>
      </c>
      <c r="P2890" s="457">
        <v>14506.8</v>
      </c>
    </row>
    <row r="2891" spans="1:16" ht="67.5" x14ac:dyDescent="0.2">
      <c r="A2891" s="466" t="s">
        <v>7860</v>
      </c>
      <c r="B2891" s="465" t="s">
        <v>3526</v>
      </c>
      <c r="C2891" s="464" t="s">
        <v>2594</v>
      </c>
      <c r="D2891" s="463" t="s">
        <v>8086</v>
      </c>
      <c r="E2891" s="462">
        <v>4200</v>
      </c>
      <c r="F2891" s="461" t="s">
        <v>16558</v>
      </c>
      <c r="G2891" s="460" t="s">
        <v>16557</v>
      </c>
      <c r="H2891" s="460" t="s">
        <v>6389</v>
      </c>
      <c r="I2891" s="460" t="s">
        <v>7869</v>
      </c>
      <c r="J2891" s="459" t="s">
        <v>6389</v>
      </c>
      <c r="K2891" s="458">
        <v>4</v>
      </c>
      <c r="L2891" s="458">
        <v>10</v>
      </c>
      <c r="M2891" s="457">
        <v>44560.783296432193</v>
      </c>
      <c r="N2891" s="458">
        <v>1</v>
      </c>
      <c r="O2891" s="458">
        <v>6</v>
      </c>
      <c r="P2891" s="457">
        <v>26506.799999999999</v>
      </c>
    </row>
    <row r="2892" spans="1:16" ht="67.5" x14ac:dyDescent="0.2">
      <c r="A2892" s="466" t="s">
        <v>7860</v>
      </c>
      <c r="B2892" s="465" t="s">
        <v>3526</v>
      </c>
      <c r="C2892" s="464" t="s">
        <v>2594</v>
      </c>
      <c r="D2892" s="463" t="s">
        <v>4784</v>
      </c>
      <c r="E2892" s="462">
        <v>2200</v>
      </c>
      <c r="F2892" s="461" t="s">
        <v>16556</v>
      </c>
      <c r="G2892" s="460" t="s">
        <v>16555</v>
      </c>
      <c r="H2892" s="460"/>
      <c r="I2892" s="460" t="s">
        <v>8064</v>
      </c>
      <c r="J2892" s="459" t="s">
        <v>3521</v>
      </c>
      <c r="K2892" s="458">
        <v>3</v>
      </c>
      <c r="L2892" s="458">
        <v>12</v>
      </c>
      <c r="M2892" s="457">
        <v>28009.635214900234</v>
      </c>
      <c r="N2892" s="458">
        <v>1</v>
      </c>
      <c r="O2892" s="458">
        <v>6</v>
      </c>
      <c r="P2892" s="457">
        <v>14506.8</v>
      </c>
    </row>
    <row r="2893" spans="1:16" ht="67.5" x14ac:dyDescent="0.2">
      <c r="A2893" s="466" t="s">
        <v>7860</v>
      </c>
      <c r="B2893" s="465" t="s">
        <v>3526</v>
      </c>
      <c r="C2893" s="464" t="s">
        <v>2594</v>
      </c>
      <c r="D2893" s="463" t="s">
        <v>9485</v>
      </c>
      <c r="E2893" s="462">
        <v>6500</v>
      </c>
      <c r="F2893" s="461" t="s">
        <v>16554</v>
      </c>
      <c r="G2893" s="460" t="s">
        <v>16553</v>
      </c>
      <c r="H2893" s="460" t="s">
        <v>3542</v>
      </c>
      <c r="I2893" s="460" t="s">
        <v>7861</v>
      </c>
      <c r="J2893" s="459" t="s">
        <v>3542</v>
      </c>
      <c r="K2893" s="458">
        <v>1</v>
      </c>
      <c r="L2893" s="458">
        <v>2</v>
      </c>
      <c r="M2893" s="457">
        <v>13792.623401276631</v>
      </c>
      <c r="N2893" s="458">
        <v>0</v>
      </c>
      <c r="O2893" s="458">
        <v>0</v>
      </c>
      <c r="P2893" s="457">
        <v>0</v>
      </c>
    </row>
    <row r="2894" spans="1:16" ht="67.5" x14ac:dyDescent="0.2">
      <c r="A2894" s="466" t="s">
        <v>7860</v>
      </c>
      <c r="B2894" s="465" t="s">
        <v>3526</v>
      </c>
      <c r="C2894" s="464" t="s">
        <v>2594</v>
      </c>
      <c r="D2894" s="463" t="s">
        <v>10979</v>
      </c>
      <c r="E2894" s="462">
        <v>8000</v>
      </c>
      <c r="F2894" s="461" t="s">
        <v>16552</v>
      </c>
      <c r="G2894" s="460" t="s">
        <v>16551</v>
      </c>
      <c r="H2894" s="460" t="s">
        <v>9608</v>
      </c>
      <c r="I2894" s="460" t="s">
        <v>7869</v>
      </c>
      <c r="J2894" s="459" t="s">
        <v>9608</v>
      </c>
      <c r="K2894" s="458">
        <v>1</v>
      </c>
      <c r="L2894" s="458">
        <v>1</v>
      </c>
      <c r="M2894" s="457">
        <v>8487.7682469394658</v>
      </c>
      <c r="N2894" s="458">
        <v>1</v>
      </c>
      <c r="O2894" s="458">
        <v>6</v>
      </c>
      <c r="P2894" s="457">
        <v>49306.8</v>
      </c>
    </row>
    <row r="2895" spans="1:16" ht="67.5" x14ac:dyDescent="0.2">
      <c r="A2895" s="466" t="s">
        <v>7860</v>
      </c>
      <c r="B2895" s="465" t="s">
        <v>3526</v>
      </c>
      <c r="C2895" s="464" t="s">
        <v>2594</v>
      </c>
      <c r="D2895" s="463" t="s">
        <v>7923</v>
      </c>
      <c r="E2895" s="462">
        <v>4200</v>
      </c>
      <c r="F2895" s="461" t="s">
        <v>16550</v>
      </c>
      <c r="G2895" s="460" t="s">
        <v>16549</v>
      </c>
      <c r="H2895" s="460" t="s">
        <v>3574</v>
      </c>
      <c r="I2895" s="460" t="s">
        <v>7869</v>
      </c>
      <c r="J2895" s="459" t="s">
        <v>3574</v>
      </c>
      <c r="K2895" s="458">
        <v>4</v>
      </c>
      <c r="L2895" s="458">
        <v>7</v>
      </c>
      <c r="M2895" s="457">
        <v>31192.548307502537</v>
      </c>
      <c r="N2895" s="458">
        <v>1</v>
      </c>
      <c r="O2895" s="458">
        <v>6</v>
      </c>
      <c r="P2895" s="457">
        <v>26506.799999999999</v>
      </c>
    </row>
    <row r="2896" spans="1:16" ht="67.5" x14ac:dyDescent="0.2">
      <c r="A2896" s="466" t="s">
        <v>7860</v>
      </c>
      <c r="B2896" s="465" t="s">
        <v>3526</v>
      </c>
      <c r="C2896" s="464" t="s">
        <v>2594</v>
      </c>
      <c r="D2896" s="463" t="s">
        <v>16548</v>
      </c>
      <c r="E2896" s="462">
        <v>5500</v>
      </c>
      <c r="F2896" s="461" t="s">
        <v>16547</v>
      </c>
      <c r="G2896" s="460" t="s">
        <v>16546</v>
      </c>
      <c r="H2896" s="460" t="s">
        <v>6514</v>
      </c>
      <c r="I2896" s="460" t="s">
        <v>7869</v>
      </c>
      <c r="J2896" s="459" t="s">
        <v>6514</v>
      </c>
      <c r="K2896" s="458">
        <v>3</v>
      </c>
      <c r="L2896" s="458">
        <v>12</v>
      </c>
      <c r="M2896" s="457">
        <v>70024.088037250593</v>
      </c>
      <c r="N2896" s="458">
        <v>1</v>
      </c>
      <c r="O2896" s="458">
        <v>6</v>
      </c>
      <c r="P2896" s="457">
        <v>34306.800000000003</v>
      </c>
    </row>
    <row r="2897" spans="1:16" ht="67.5" x14ac:dyDescent="0.2">
      <c r="A2897" s="466" t="s">
        <v>7860</v>
      </c>
      <c r="B2897" s="465" t="s">
        <v>3526</v>
      </c>
      <c r="C2897" s="464" t="s">
        <v>2594</v>
      </c>
      <c r="D2897" s="463" t="s">
        <v>7946</v>
      </c>
      <c r="E2897" s="462">
        <v>4200</v>
      </c>
      <c r="F2897" s="461" t="s">
        <v>16545</v>
      </c>
      <c r="G2897" s="460" t="s">
        <v>16544</v>
      </c>
      <c r="H2897" s="460" t="s">
        <v>6299</v>
      </c>
      <c r="I2897" s="460" t="s">
        <v>7869</v>
      </c>
      <c r="J2897" s="459" t="s">
        <v>6299</v>
      </c>
      <c r="K2897" s="458">
        <v>4</v>
      </c>
      <c r="L2897" s="458">
        <v>12</v>
      </c>
      <c r="M2897" s="457">
        <v>53472.939955718633</v>
      </c>
      <c r="N2897" s="458">
        <v>1</v>
      </c>
      <c r="O2897" s="458">
        <v>6</v>
      </c>
      <c r="P2897" s="457">
        <v>26506.799999999999</v>
      </c>
    </row>
    <row r="2898" spans="1:16" ht="67.5" x14ac:dyDescent="0.2">
      <c r="A2898" s="466" t="s">
        <v>7860</v>
      </c>
      <c r="B2898" s="465" t="s">
        <v>3526</v>
      </c>
      <c r="C2898" s="464" t="s">
        <v>2594</v>
      </c>
      <c r="D2898" s="463" t="s">
        <v>8122</v>
      </c>
      <c r="E2898" s="462">
        <v>10000</v>
      </c>
      <c r="F2898" s="461" t="s">
        <v>16543</v>
      </c>
      <c r="G2898" s="460" t="s">
        <v>16542</v>
      </c>
      <c r="H2898" s="460" t="s">
        <v>7911</v>
      </c>
      <c r="I2898" s="460" t="s">
        <v>7869</v>
      </c>
      <c r="J2898" s="459" t="s">
        <v>7911</v>
      </c>
      <c r="K2898" s="458">
        <v>4</v>
      </c>
      <c r="L2898" s="458">
        <v>12</v>
      </c>
      <c r="M2898" s="457">
        <v>127316.52370409199</v>
      </c>
      <c r="N2898" s="458">
        <v>1</v>
      </c>
      <c r="O2898" s="458">
        <v>6</v>
      </c>
      <c r="P2898" s="457">
        <v>61306.8</v>
      </c>
    </row>
    <row r="2899" spans="1:16" ht="67.5" x14ac:dyDescent="0.2">
      <c r="A2899" s="466" t="s">
        <v>7860</v>
      </c>
      <c r="B2899" s="465" t="s">
        <v>3526</v>
      </c>
      <c r="C2899" s="464" t="s">
        <v>2594</v>
      </c>
      <c r="D2899" s="463" t="s">
        <v>7932</v>
      </c>
      <c r="E2899" s="462">
        <v>4200</v>
      </c>
      <c r="F2899" s="461" t="s">
        <v>16541</v>
      </c>
      <c r="G2899" s="460" t="s">
        <v>16540</v>
      </c>
      <c r="H2899" s="460" t="s">
        <v>6514</v>
      </c>
      <c r="I2899" s="460" t="s">
        <v>7869</v>
      </c>
      <c r="J2899" s="459" t="s">
        <v>6514</v>
      </c>
      <c r="K2899" s="458">
        <v>3</v>
      </c>
      <c r="L2899" s="458">
        <v>12</v>
      </c>
      <c r="M2899" s="457">
        <v>53472.939955718633</v>
      </c>
      <c r="N2899" s="458">
        <v>1</v>
      </c>
      <c r="O2899" s="458">
        <v>6</v>
      </c>
      <c r="P2899" s="457">
        <v>26506.799999999999</v>
      </c>
    </row>
    <row r="2900" spans="1:16" ht="67.5" x14ac:dyDescent="0.2">
      <c r="A2900" s="466" t="s">
        <v>7860</v>
      </c>
      <c r="B2900" s="465" t="s">
        <v>3526</v>
      </c>
      <c r="C2900" s="464" t="s">
        <v>2594</v>
      </c>
      <c r="D2900" s="463" t="s">
        <v>8005</v>
      </c>
      <c r="E2900" s="462">
        <v>4200</v>
      </c>
      <c r="F2900" s="461" t="s">
        <v>16539</v>
      </c>
      <c r="G2900" s="460" t="s">
        <v>16538</v>
      </c>
      <c r="H2900" s="460" t="s">
        <v>7865</v>
      </c>
      <c r="I2900" s="460" t="s">
        <v>7869</v>
      </c>
      <c r="J2900" s="459" t="s">
        <v>7865</v>
      </c>
      <c r="K2900" s="458">
        <v>3</v>
      </c>
      <c r="L2900" s="458">
        <v>12</v>
      </c>
      <c r="M2900" s="457">
        <v>53472.939955718633</v>
      </c>
      <c r="N2900" s="458">
        <v>1</v>
      </c>
      <c r="O2900" s="458">
        <v>6</v>
      </c>
      <c r="P2900" s="457">
        <v>26506.799999999999</v>
      </c>
    </row>
    <row r="2901" spans="1:16" ht="67.5" x14ac:dyDescent="0.2">
      <c r="A2901" s="466" t="s">
        <v>7860</v>
      </c>
      <c r="B2901" s="465" t="s">
        <v>3526</v>
      </c>
      <c r="C2901" s="464" t="s">
        <v>2594</v>
      </c>
      <c r="D2901" s="463" t="s">
        <v>8137</v>
      </c>
      <c r="E2901" s="462">
        <v>2000</v>
      </c>
      <c r="F2901" s="461" t="s">
        <v>16537</v>
      </c>
      <c r="G2901" s="460" t="s">
        <v>16536</v>
      </c>
      <c r="H2901" s="460"/>
      <c r="I2901" s="460"/>
      <c r="J2901" s="459"/>
      <c r="K2901" s="458">
        <v>3</v>
      </c>
      <c r="L2901" s="458">
        <v>12</v>
      </c>
      <c r="M2901" s="457">
        <v>25463.304740818396</v>
      </c>
      <c r="N2901" s="458">
        <v>1</v>
      </c>
      <c r="O2901" s="458">
        <v>6</v>
      </c>
      <c r="P2901" s="457">
        <v>13306.8</v>
      </c>
    </row>
    <row r="2902" spans="1:16" ht="67.5" x14ac:dyDescent="0.2">
      <c r="A2902" s="466" t="s">
        <v>7860</v>
      </c>
      <c r="B2902" s="465" t="s">
        <v>3526</v>
      </c>
      <c r="C2902" s="464" t="s">
        <v>2594</v>
      </c>
      <c r="D2902" s="463" t="s">
        <v>7881</v>
      </c>
      <c r="E2902" s="462">
        <v>3200</v>
      </c>
      <c r="F2902" s="461" t="s">
        <v>16535</v>
      </c>
      <c r="G2902" s="460" t="s">
        <v>16534</v>
      </c>
      <c r="H2902" s="460" t="s">
        <v>6389</v>
      </c>
      <c r="I2902" s="460" t="s">
        <v>7869</v>
      </c>
      <c r="J2902" s="459" t="s">
        <v>6389</v>
      </c>
      <c r="K2902" s="458">
        <v>3</v>
      </c>
      <c r="L2902" s="458">
        <v>12</v>
      </c>
      <c r="M2902" s="457">
        <v>40741.287585309437</v>
      </c>
      <c r="N2902" s="458">
        <v>1</v>
      </c>
      <c r="O2902" s="458">
        <v>6</v>
      </c>
      <c r="P2902" s="457">
        <v>20506.8</v>
      </c>
    </row>
    <row r="2903" spans="1:16" ht="67.5" x14ac:dyDescent="0.2">
      <c r="A2903" s="466" t="s">
        <v>7860</v>
      </c>
      <c r="B2903" s="465" t="s">
        <v>3526</v>
      </c>
      <c r="C2903" s="464" t="s">
        <v>2594</v>
      </c>
      <c r="D2903" s="463" t="s">
        <v>8478</v>
      </c>
      <c r="E2903" s="462">
        <v>7500</v>
      </c>
      <c r="F2903" s="461" t="s">
        <v>16533</v>
      </c>
      <c r="G2903" s="460" t="s">
        <v>16532</v>
      </c>
      <c r="H2903" s="460" t="s">
        <v>7911</v>
      </c>
      <c r="I2903" s="460" t="s">
        <v>7869</v>
      </c>
      <c r="J2903" s="459" t="s">
        <v>7911</v>
      </c>
      <c r="K2903" s="458">
        <v>3</v>
      </c>
      <c r="L2903" s="458">
        <v>12</v>
      </c>
      <c r="M2903" s="457">
        <v>95487.392778068985</v>
      </c>
      <c r="N2903" s="458">
        <v>1</v>
      </c>
      <c r="O2903" s="458">
        <v>6</v>
      </c>
      <c r="P2903" s="457">
        <v>46306.8</v>
      </c>
    </row>
    <row r="2904" spans="1:16" ht="67.5" x14ac:dyDescent="0.2">
      <c r="A2904" s="466" t="s">
        <v>7860</v>
      </c>
      <c r="B2904" s="465" t="s">
        <v>3526</v>
      </c>
      <c r="C2904" s="464" t="s">
        <v>2594</v>
      </c>
      <c r="D2904" s="463" t="s">
        <v>7859</v>
      </c>
      <c r="E2904" s="462">
        <v>2500</v>
      </c>
      <c r="F2904" s="461" t="s">
        <v>16531</v>
      </c>
      <c r="G2904" s="460" t="s">
        <v>16530</v>
      </c>
      <c r="H2904" s="460"/>
      <c r="I2904" s="460"/>
      <c r="J2904" s="459"/>
      <c r="K2904" s="458">
        <v>3</v>
      </c>
      <c r="L2904" s="458">
        <v>12</v>
      </c>
      <c r="M2904" s="457">
        <v>31829.130926022997</v>
      </c>
      <c r="N2904" s="458">
        <v>1</v>
      </c>
      <c r="O2904" s="458">
        <v>6</v>
      </c>
      <c r="P2904" s="457">
        <v>16306.8</v>
      </c>
    </row>
    <row r="2905" spans="1:16" ht="67.5" x14ac:dyDescent="0.2">
      <c r="A2905" s="466" t="s">
        <v>7860</v>
      </c>
      <c r="B2905" s="465" t="s">
        <v>3526</v>
      </c>
      <c r="C2905" s="464" t="s">
        <v>2594</v>
      </c>
      <c r="D2905" s="463" t="s">
        <v>8257</v>
      </c>
      <c r="E2905" s="462">
        <v>5500</v>
      </c>
      <c r="F2905" s="461" t="s">
        <v>16529</v>
      </c>
      <c r="G2905" s="460" t="s">
        <v>16528</v>
      </c>
      <c r="H2905" s="460" t="s">
        <v>6389</v>
      </c>
      <c r="I2905" s="460" t="s">
        <v>7869</v>
      </c>
      <c r="J2905" s="459" t="s">
        <v>6389</v>
      </c>
      <c r="K2905" s="458">
        <v>3</v>
      </c>
      <c r="L2905" s="458">
        <v>12</v>
      </c>
      <c r="M2905" s="457">
        <v>70024.088037250593</v>
      </c>
      <c r="N2905" s="458">
        <v>1</v>
      </c>
      <c r="O2905" s="458">
        <v>6</v>
      </c>
      <c r="P2905" s="457">
        <v>34306.800000000003</v>
      </c>
    </row>
    <row r="2906" spans="1:16" ht="67.5" x14ac:dyDescent="0.2">
      <c r="A2906" s="466" t="s">
        <v>7860</v>
      </c>
      <c r="B2906" s="465" t="s">
        <v>3526</v>
      </c>
      <c r="C2906" s="464" t="s">
        <v>2594</v>
      </c>
      <c r="D2906" s="463" t="s">
        <v>8315</v>
      </c>
      <c r="E2906" s="462">
        <v>9000</v>
      </c>
      <c r="F2906" s="461" t="s">
        <v>16527</v>
      </c>
      <c r="G2906" s="460" t="s">
        <v>16526</v>
      </c>
      <c r="H2906" s="460" t="s">
        <v>8020</v>
      </c>
      <c r="I2906" s="460" t="s">
        <v>7869</v>
      </c>
      <c r="J2906" s="459" t="s">
        <v>8020</v>
      </c>
      <c r="K2906" s="458">
        <v>4</v>
      </c>
      <c r="L2906" s="458">
        <v>11</v>
      </c>
      <c r="M2906" s="457">
        <v>105036.13205587589</v>
      </c>
      <c r="N2906" s="458">
        <v>1</v>
      </c>
      <c r="O2906" s="458">
        <v>6</v>
      </c>
      <c r="P2906" s="457">
        <v>55306.8</v>
      </c>
    </row>
    <row r="2907" spans="1:16" ht="67.5" x14ac:dyDescent="0.2">
      <c r="A2907" s="466" t="s">
        <v>7860</v>
      </c>
      <c r="B2907" s="465" t="s">
        <v>3526</v>
      </c>
      <c r="C2907" s="464" t="s">
        <v>2594</v>
      </c>
      <c r="D2907" s="463" t="s">
        <v>16525</v>
      </c>
      <c r="E2907" s="462">
        <v>8000</v>
      </c>
      <c r="F2907" s="461" t="s">
        <v>16524</v>
      </c>
      <c r="G2907" s="460" t="s">
        <v>16523</v>
      </c>
      <c r="H2907" s="460" t="s">
        <v>6389</v>
      </c>
      <c r="I2907" s="460" t="s">
        <v>7869</v>
      </c>
      <c r="J2907" s="459" t="s">
        <v>6389</v>
      </c>
      <c r="K2907" s="458">
        <v>3</v>
      </c>
      <c r="L2907" s="458">
        <v>12</v>
      </c>
      <c r="M2907" s="457">
        <v>101853.21896327358</v>
      </c>
      <c r="N2907" s="458">
        <v>1</v>
      </c>
      <c r="O2907" s="458">
        <v>6</v>
      </c>
      <c r="P2907" s="457">
        <v>49306.8</v>
      </c>
    </row>
    <row r="2908" spans="1:16" ht="67.5" x14ac:dyDescent="0.2">
      <c r="A2908" s="466" t="s">
        <v>7860</v>
      </c>
      <c r="B2908" s="465" t="s">
        <v>3526</v>
      </c>
      <c r="C2908" s="464" t="s">
        <v>2594</v>
      </c>
      <c r="D2908" s="463" t="s">
        <v>7859</v>
      </c>
      <c r="E2908" s="462">
        <v>2500</v>
      </c>
      <c r="F2908" s="461" t="s">
        <v>16522</v>
      </c>
      <c r="G2908" s="460" t="s">
        <v>16521</v>
      </c>
      <c r="H2908" s="460" t="s">
        <v>3574</v>
      </c>
      <c r="I2908" s="460" t="s">
        <v>7861</v>
      </c>
      <c r="J2908" s="459" t="s">
        <v>3574</v>
      </c>
      <c r="K2908" s="458">
        <v>3</v>
      </c>
      <c r="L2908" s="458">
        <v>12</v>
      </c>
      <c r="M2908" s="457">
        <v>31829.130926022997</v>
      </c>
      <c r="N2908" s="458">
        <v>1</v>
      </c>
      <c r="O2908" s="458">
        <v>6</v>
      </c>
      <c r="P2908" s="457">
        <v>16306.8</v>
      </c>
    </row>
    <row r="2909" spans="1:16" ht="67.5" x14ac:dyDescent="0.2">
      <c r="A2909" s="466" t="s">
        <v>7860</v>
      </c>
      <c r="B2909" s="465" t="s">
        <v>3526</v>
      </c>
      <c r="C2909" s="464" t="s">
        <v>2594</v>
      </c>
      <c r="D2909" s="463" t="s">
        <v>9213</v>
      </c>
      <c r="E2909" s="462">
        <v>4200</v>
      </c>
      <c r="F2909" s="461" t="s">
        <v>16520</v>
      </c>
      <c r="G2909" s="460" t="s">
        <v>16519</v>
      </c>
      <c r="H2909" s="460" t="s">
        <v>8241</v>
      </c>
      <c r="I2909" s="460" t="s">
        <v>7869</v>
      </c>
      <c r="J2909" s="459" t="s">
        <v>8241</v>
      </c>
      <c r="K2909" s="458">
        <v>4</v>
      </c>
      <c r="L2909" s="458">
        <v>12</v>
      </c>
      <c r="M2909" s="457">
        <v>53472.939955718633</v>
      </c>
      <c r="N2909" s="458">
        <v>1</v>
      </c>
      <c r="O2909" s="458">
        <v>6</v>
      </c>
      <c r="P2909" s="457">
        <v>26506.799999999999</v>
      </c>
    </row>
    <row r="2910" spans="1:16" ht="67.5" x14ac:dyDescent="0.2">
      <c r="A2910" s="466" t="s">
        <v>7860</v>
      </c>
      <c r="B2910" s="465" t="s">
        <v>3526</v>
      </c>
      <c r="C2910" s="464" t="s">
        <v>2594</v>
      </c>
      <c r="D2910" s="463" t="s">
        <v>7859</v>
      </c>
      <c r="E2910" s="462">
        <v>2500</v>
      </c>
      <c r="F2910" s="461" t="s">
        <v>16518</v>
      </c>
      <c r="G2910" s="460" t="s">
        <v>16517</v>
      </c>
      <c r="H2910" s="460" t="s">
        <v>7911</v>
      </c>
      <c r="I2910" s="460" t="s">
        <v>7869</v>
      </c>
      <c r="J2910" s="459" t="s">
        <v>7911</v>
      </c>
      <c r="K2910" s="458">
        <v>3</v>
      </c>
      <c r="L2910" s="458">
        <v>5</v>
      </c>
      <c r="M2910" s="457">
        <v>13262.137885842914</v>
      </c>
      <c r="N2910" s="458">
        <v>0</v>
      </c>
      <c r="O2910" s="458">
        <v>0</v>
      </c>
      <c r="P2910" s="457">
        <v>0</v>
      </c>
    </row>
    <row r="2911" spans="1:16" ht="67.5" x14ac:dyDescent="0.2">
      <c r="A2911" s="466" t="s">
        <v>7860</v>
      </c>
      <c r="B2911" s="465" t="s">
        <v>3526</v>
      </c>
      <c r="C2911" s="464" t="s">
        <v>2594</v>
      </c>
      <c r="D2911" s="463" t="s">
        <v>8481</v>
      </c>
      <c r="E2911" s="462">
        <v>7500</v>
      </c>
      <c r="F2911" s="461" t="s">
        <v>16516</v>
      </c>
      <c r="G2911" s="460" t="s">
        <v>16515</v>
      </c>
      <c r="H2911" s="460" t="s">
        <v>3570</v>
      </c>
      <c r="I2911" s="460" t="s">
        <v>7869</v>
      </c>
      <c r="J2911" s="459" t="s">
        <v>3570</v>
      </c>
      <c r="K2911" s="458">
        <v>3</v>
      </c>
      <c r="L2911" s="458">
        <v>12</v>
      </c>
      <c r="M2911" s="457">
        <v>95487.392778068985</v>
      </c>
      <c r="N2911" s="458">
        <v>1</v>
      </c>
      <c r="O2911" s="458">
        <v>6</v>
      </c>
      <c r="P2911" s="457">
        <v>46306.8</v>
      </c>
    </row>
    <row r="2912" spans="1:16" ht="67.5" x14ac:dyDescent="0.2">
      <c r="A2912" s="466" t="s">
        <v>7860</v>
      </c>
      <c r="B2912" s="465" t="s">
        <v>3526</v>
      </c>
      <c r="C2912" s="464" t="s">
        <v>2594</v>
      </c>
      <c r="D2912" s="463" t="s">
        <v>7859</v>
      </c>
      <c r="E2912" s="462">
        <v>2500</v>
      </c>
      <c r="F2912" s="461" t="s">
        <v>16514</v>
      </c>
      <c r="G2912" s="460" t="s">
        <v>16513</v>
      </c>
      <c r="H2912" s="460" t="s">
        <v>6514</v>
      </c>
      <c r="I2912" s="460" t="s">
        <v>7861</v>
      </c>
      <c r="J2912" s="459" t="s">
        <v>6514</v>
      </c>
      <c r="K2912" s="458">
        <v>4</v>
      </c>
      <c r="L2912" s="458">
        <v>12</v>
      </c>
      <c r="M2912" s="457">
        <v>31829.130926022997</v>
      </c>
      <c r="N2912" s="458">
        <v>1</v>
      </c>
      <c r="O2912" s="458">
        <v>6</v>
      </c>
      <c r="P2912" s="457">
        <v>16306.8</v>
      </c>
    </row>
    <row r="2913" spans="1:16" ht="67.5" x14ac:dyDescent="0.2">
      <c r="A2913" s="466" t="s">
        <v>7860</v>
      </c>
      <c r="B2913" s="465" t="s">
        <v>3526</v>
      </c>
      <c r="C2913" s="464" t="s">
        <v>2594</v>
      </c>
      <c r="D2913" s="463" t="s">
        <v>7887</v>
      </c>
      <c r="E2913" s="462">
        <v>4200</v>
      </c>
      <c r="F2913" s="461" t="s">
        <v>16512</v>
      </c>
      <c r="G2913" s="460" t="s">
        <v>16511</v>
      </c>
      <c r="H2913" s="460" t="s">
        <v>8216</v>
      </c>
      <c r="I2913" s="460" t="s">
        <v>7861</v>
      </c>
      <c r="J2913" s="459" t="s">
        <v>8216</v>
      </c>
      <c r="K2913" s="458">
        <v>3</v>
      </c>
      <c r="L2913" s="458">
        <v>12</v>
      </c>
      <c r="M2913" s="457">
        <v>53472.939955718633</v>
      </c>
      <c r="N2913" s="458">
        <v>1</v>
      </c>
      <c r="O2913" s="458">
        <v>6</v>
      </c>
      <c r="P2913" s="457">
        <v>26506.799999999999</v>
      </c>
    </row>
    <row r="2914" spans="1:16" ht="67.5" x14ac:dyDescent="0.2">
      <c r="A2914" s="466" t="s">
        <v>7860</v>
      </c>
      <c r="B2914" s="465" t="s">
        <v>3526</v>
      </c>
      <c r="C2914" s="464" t="s">
        <v>2594</v>
      </c>
      <c r="D2914" s="463" t="s">
        <v>13043</v>
      </c>
      <c r="E2914" s="462">
        <v>6500</v>
      </c>
      <c r="F2914" s="461" t="s">
        <v>16510</v>
      </c>
      <c r="G2914" s="460" t="s">
        <v>16509</v>
      </c>
      <c r="H2914" s="460" t="s">
        <v>7865</v>
      </c>
      <c r="I2914" s="460" t="s">
        <v>7869</v>
      </c>
      <c r="J2914" s="459" t="s">
        <v>7865</v>
      </c>
      <c r="K2914" s="458">
        <v>4</v>
      </c>
      <c r="L2914" s="458">
        <v>10</v>
      </c>
      <c r="M2914" s="457">
        <v>68963.117006383152</v>
      </c>
      <c r="N2914" s="458">
        <v>1</v>
      </c>
      <c r="O2914" s="458">
        <v>6</v>
      </c>
      <c r="P2914" s="457">
        <v>40306.800000000003</v>
      </c>
    </row>
    <row r="2915" spans="1:16" ht="67.5" x14ac:dyDescent="0.2">
      <c r="A2915" s="466" t="s">
        <v>7860</v>
      </c>
      <c r="B2915" s="465" t="s">
        <v>3526</v>
      </c>
      <c r="C2915" s="464" t="s">
        <v>2594</v>
      </c>
      <c r="D2915" s="463" t="s">
        <v>7923</v>
      </c>
      <c r="E2915" s="462">
        <v>4200</v>
      </c>
      <c r="F2915" s="461" t="s">
        <v>16508</v>
      </c>
      <c r="G2915" s="460" t="s">
        <v>16507</v>
      </c>
      <c r="H2915" s="460" t="s">
        <v>6389</v>
      </c>
      <c r="I2915" s="460" t="s">
        <v>7869</v>
      </c>
      <c r="J2915" s="459" t="s">
        <v>6389</v>
      </c>
      <c r="K2915" s="458">
        <v>2</v>
      </c>
      <c r="L2915" s="458">
        <v>9</v>
      </c>
      <c r="M2915" s="457">
        <v>40104.704966788973</v>
      </c>
      <c r="N2915" s="458">
        <v>0</v>
      </c>
      <c r="O2915" s="458">
        <v>0</v>
      </c>
      <c r="P2915" s="457">
        <v>0</v>
      </c>
    </row>
    <row r="2916" spans="1:16" ht="67.5" x14ac:dyDescent="0.2">
      <c r="A2916" s="466" t="s">
        <v>7860</v>
      </c>
      <c r="B2916" s="465" t="s">
        <v>3526</v>
      </c>
      <c r="C2916" s="464" t="s">
        <v>2594</v>
      </c>
      <c r="D2916" s="463" t="s">
        <v>7923</v>
      </c>
      <c r="E2916" s="462">
        <v>4200</v>
      </c>
      <c r="F2916" s="461" t="s">
        <v>16506</v>
      </c>
      <c r="G2916" s="460" t="s">
        <v>16505</v>
      </c>
      <c r="H2916" s="460" t="s">
        <v>6299</v>
      </c>
      <c r="I2916" s="460" t="s">
        <v>7869</v>
      </c>
      <c r="J2916" s="459" t="s">
        <v>6299</v>
      </c>
      <c r="K2916" s="458">
        <v>3</v>
      </c>
      <c r="L2916" s="458">
        <v>12</v>
      </c>
      <c r="M2916" s="457">
        <v>53472.939955718633</v>
      </c>
      <c r="N2916" s="458">
        <v>1</v>
      </c>
      <c r="O2916" s="458">
        <v>6</v>
      </c>
      <c r="P2916" s="457">
        <v>26506.799999999999</v>
      </c>
    </row>
    <row r="2917" spans="1:16" ht="67.5" x14ac:dyDescent="0.2">
      <c r="A2917" s="466" t="s">
        <v>7860</v>
      </c>
      <c r="B2917" s="465" t="s">
        <v>3526</v>
      </c>
      <c r="C2917" s="464" t="s">
        <v>2594</v>
      </c>
      <c r="D2917" s="463" t="s">
        <v>8481</v>
      </c>
      <c r="E2917" s="462">
        <v>7500</v>
      </c>
      <c r="F2917" s="461" t="s">
        <v>16504</v>
      </c>
      <c r="G2917" s="460" t="s">
        <v>16503</v>
      </c>
      <c r="H2917" s="460" t="s">
        <v>7911</v>
      </c>
      <c r="I2917" s="460" t="s">
        <v>7869</v>
      </c>
      <c r="J2917" s="459" t="s">
        <v>7911</v>
      </c>
      <c r="K2917" s="458">
        <v>4</v>
      </c>
      <c r="L2917" s="458">
        <v>10</v>
      </c>
      <c r="M2917" s="457">
        <v>79572.827315057482</v>
      </c>
      <c r="N2917" s="458">
        <v>1</v>
      </c>
      <c r="O2917" s="458">
        <v>6</v>
      </c>
      <c r="P2917" s="457">
        <v>46306.8</v>
      </c>
    </row>
    <row r="2918" spans="1:16" ht="67.5" x14ac:dyDescent="0.2">
      <c r="A2918" s="466" t="s">
        <v>7860</v>
      </c>
      <c r="B2918" s="465" t="s">
        <v>3526</v>
      </c>
      <c r="C2918" s="464" t="s">
        <v>2594</v>
      </c>
      <c r="D2918" s="463" t="s">
        <v>16502</v>
      </c>
      <c r="E2918" s="462">
        <v>5500</v>
      </c>
      <c r="F2918" s="461" t="s">
        <v>16501</v>
      </c>
      <c r="G2918" s="460" t="s">
        <v>16500</v>
      </c>
      <c r="H2918" s="460" t="s">
        <v>3595</v>
      </c>
      <c r="I2918" s="460" t="s">
        <v>7861</v>
      </c>
      <c r="J2918" s="459" t="s">
        <v>3595</v>
      </c>
      <c r="K2918" s="458">
        <v>3</v>
      </c>
      <c r="L2918" s="458">
        <v>12</v>
      </c>
      <c r="M2918" s="457">
        <v>70024.088037250593</v>
      </c>
      <c r="N2918" s="458">
        <v>1</v>
      </c>
      <c r="O2918" s="458">
        <v>6</v>
      </c>
      <c r="P2918" s="457">
        <v>34306.800000000003</v>
      </c>
    </row>
    <row r="2919" spans="1:16" ht="67.5" x14ac:dyDescent="0.2">
      <c r="A2919" s="466" t="s">
        <v>7860</v>
      </c>
      <c r="B2919" s="465" t="s">
        <v>3526</v>
      </c>
      <c r="C2919" s="464" t="s">
        <v>2594</v>
      </c>
      <c r="D2919" s="463" t="s">
        <v>10085</v>
      </c>
      <c r="E2919" s="462">
        <v>4200</v>
      </c>
      <c r="F2919" s="461" t="s">
        <v>16499</v>
      </c>
      <c r="G2919" s="460" t="s">
        <v>16498</v>
      </c>
      <c r="H2919" s="460" t="s">
        <v>6514</v>
      </c>
      <c r="I2919" s="460" t="s">
        <v>7869</v>
      </c>
      <c r="J2919" s="459" t="s">
        <v>6514</v>
      </c>
      <c r="K2919" s="458">
        <v>1</v>
      </c>
      <c r="L2919" s="458">
        <v>1</v>
      </c>
      <c r="M2919" s="457">
        <v>4456.0783296432191</v>
      </c>
      <c r="N2919" s="458">
        <v>1</v>
      </c>
      <c r="O2919" s="458">
        <v>6</v>
      </c>
      <c r="P2919" s="457">
        <v>26506.799999999999</v>
      </c>
    </row>
    <row r="2920" spans="1:16" ht="67.5" x14ac:dyDescent="0.2">
      <c r="A2920" s="466" t="s">
        <v>7860</v>
      </c>
      <c r="B2920" s="465" t="s">
        <v>3526</v>
      </c>
      <c r="C2920" s="464" t="s">
        <v>2594</v>
      </c>
      <c r="D2920" s="463" t="s">
        <v>8011</v>
      </c>
      <c r="E2920" s="462">
        <v>2200</v>
      </c>
      <c r="F2920" s="461" t="s">
        <v>16497</v>
      </c>
      <c r="G2920" s="460" t="s">
        <v>16496</v>
      </c>
      <c r="H2920" s="460" t="s">
        <v>7926</v>
      </c>
      <c r="I2920" s="460" t="s">
        <v>7861</v>
      </c>
      <c r="J2920" s="459" t="s">
        <v>7926</v>
      </c>
      <c r="K2920" s="458">
        <v>3</v>
      </c>
      <c r="L2920" s="458">
        <v>12</v>
      </c>
      <c r="M2920" s="457">
        <v>28009.635214900234</v>
      </c>
      <c r="N2920" s="458">
        <v>1</v>
      </c>
      <c r="O2920" s="458">
        <v>6</v>
      </c>
      <c r="P2920" s="457">
        <v>14506.8</v>
      </c>
    </row>
    <row r="2921" spans="1:16" ht="67.5" x14ac:dyDescent="0.2">
      <c r="A2921" s="466" t="s">
        <v>7860</v>
      </c>
      <c r="B2921" s="465" t="s">
        <v>3526</v>
      </c>
      <c r="C2921" s="464" t="s">
        <v>2594</v>
      </c>
      <c r="D2921" s="463" t="s">
        <v>8423</v>
      </c>
      <c r="E2921" s="462">
        <v>4200</v>
      </c>
      <c r="F2921" s="461" t="s">
        <v>16495</v>
      </c>
      <c r="G2921" s="460" t="s">
        <v>16494</v>
      </c>
      <c r="H2921" s="460" t="s">
        <v>16493</v>
      </c>
      <c r="I2921" s="460" t="s">
        <v>7869</v>
      </c>
      <c r="J2921" s="459" t="s">
        <v>16493</v>
      </c>
      <c r="K2921" s="458">
        <v>3</v>
      </c>
      <c r="L2921" s="458">
        <v>12</v>
      </c>
      <c r="M2921" s="457">
        <v>53472.939955718633</v>
      </c>
      <c r="N2921" s="458">
        <v>1</v>
      </c>
      <c r="O2921" s="458">
        <v>6</v>
      </c>
      <c r="P2921" s="457">
        <v>26506.799999999999</v>
      </c>
    </row>
    <row r="2922" spans="1:16" ht="67.5" x14ac:dyDescent="0.2">
      <c r="A2922" s="466" t="s">
        <v>7860</v>
      </c>
      <c r="B2922" s="465" t="s">
        <v>3526</v>
      </c>
      <c r="C2922" s="464" t="s">
        <v>2594</v>
      </c>
      <c r="D2922" s="463" t="s">
        <v>13683</v>
      </c>
      <c r="E2922" s="462">
        <v>4200</v>
      </c>
      <c r="F2922" s="461" t="s">
        <v>16492</v>
      </c>
      <c r="G2922" s="460" t="s">
        <v>16491</v>
      </c>
      <c r="H2922" s="460" t="s">
        <v>4810</v>
      </c>
      <c r="I2922" s="460" t="s">
        <v>7869</v>
      </c>
      <c r="J2922" s="459" t="s">
        <v>4810</v>
      </c>
      <c r="K2922" s="458">
        <v>4</v>
      </c>
      <c r="L2922" s="458">
        <v>12</v>
      </c>
      <c r="M2922" s="457">
        <v>53472.939955718633</v>
      </c>
      <c r="N2922" s="458">
        <v>1</v>
      </c>
      <c r="O2922" s="458">
        <v>6</v>
      </c>
      <c r="P2922" s="457">
        <v>26506.799999999999</v>
      </c>
    </row>
    <row r="2923" spans="1:16" ht="67.5" x14ac:dyDescent="0.2">
      <c r="A2923" s="466" t="s">
        <v>7860</v>
      </c>
      <c r="B2923" s="465" t="s">
        <v>3526</v>
      </c>
      <c r="C2923" s="464" t="s">
        <v>2594</v>
      </c>
      <c r="D2923" s="463" t="s">
        <v>8465</v>
      </c>
      <c r="E2923" s="462">
        <v>3500</v>
      </c>
      <c r="F2923" s="461" t="s">
        <v>16490</v>
      </c>
      <c r="G2923" s="460" t="s">
        <v>16489</v>
      </c>
      <c r="H2923" s="460"/>
      <c r="I2923" s="460" t="s">
        <v>8064</v>
      </c>
      <c r="J2923" s="459" t="s">
        <v>3538</v>
      </c>
      <c r="K2923" s="458">
        <v>5</v>
      </c>
      <c r="L2923" s="458">
        <v>12</v>
      </c>
      <c r="M2923" s="457">
        <v>44560.783296432193</v>
      </c>
      <c r="N2923" s="458">
        <v>1</v>
      </c>
      <c r="O2923" s="458">
        <v>6</v>
      </c>
      <c r="P2923" s="457">
        <v>22306.799999999999</v>
      </c>
    </row>
    <row r="2924" spans="1:16" ht="67.5" x14ac:dyDescent="0.2">
      <c r="A2924" s="466" t="s">
        <v>7860</v>
      </c>
      <c r="B2924" s="465" t="s">
        <v>3526</v>
      </c>
      <c r="C2924" s="464" t="s">
        <v>2594</v>
      </c>
      <c r="D2924" s="463" t="s">
        <v>8091</v>
      </c>
      <c r="E2924" s="462">
        <v>2700</v>
      </c>
      <c r="F2924" s="461" t="s">
        <v>16488</v>
      </c>
      <c r="G2924" s="460" t="s">
        <v>16487</v>
      </c>
      <c r="H2924" s="460"/>
      <c r="I2924" s="460"/>
      <c r="J2924" s="459"/>
      <c r="K2924" s="458">
        <v>4</v>
      </c>
      <c r="L2924" s="458">
        <v>12</v>
      </c>
      <c r="M2924" s="457">
        <v>34375.461400104832</v>
      </c>
      <c r="N2924" s="458">
        <v>1</v>
      </c>
      <c r="O2924" s="458">
        <v>6</v>
      </c>
      <c r="P2924" s="457">
        <v>17506.8</v>
      </c>
    </row>
    <row r="2925" spans="1:16" ht="67.5" x14ac:dyDescent="0.2">
      <c r="A2925" s="466" t="s">
        <v>7860</v>
      </c>
      <c r="B2925" s="465" t="s">
        <v>3526</v>
      </c>
      <c r="C2925" s="464" t="s">
        <v>2594</v>
      </c>
      <c r="D2925" s="463" t="s">
        <v>7887</v>
      </c>
      <c r="E2925" s="462">
        <v>4200</v>
      </c>
      <c r="F2925" s="461" t="s">
        <v>16486</v>
      </c>
      <c r="G2925" s="460" t="s">
        <v>16485</v>
      </c>
      <c r="H2925" s="460" t="s">
        <v>4304</v>
      </c>
      <c r="I2925" s="460" t="s">
        <v>7861</v>
      </c>
      <c r="J2925" s="459" t="s">
        <v>4304</v>
      </c>
      <c r="K2925" s="458">
        <v>4</v>
      </c>
      <c r="L2925" s="458">
        <v>12</v>
      </c>
      <c r="M2925" s="457">
        <v>53472.939955718633</v>
      </c>
      <c r="N2925" s="458">
        <v>1</v>
      </c>
      <c r="O2925" s="458">
        <v>6</v>
      </c>
      <c r="P2925" s="457">
        <v>26506.799999999999</v>
      </c>
    </row>
    <row r="2926" spans="1:16" ht="67.5" x14ac:dyDescent="0.2">
      <c r="A2926" s="466" t="s">
        <v>7860</v>
      </c>
      <c r="B2926" s="465" t="s">
        <v>3526</v>
      </c>
      <c r="C2926" s="464" t="s">
        <v>2594</v>
      </c>
      <c r="D2926" s="463" t="s">
        <v>7960</v>
      </c>
      <c r="E2926" s="462">
        <v>2500</v>
      </c>
      <c r="F2926" s="461" t="s">
        <v>16484</v>
      </c>
      <c r="G2926" s="460" t="s">
        <v>16483</v>
      </c>
      <c r="H2926" s="460" t="s">
        <v>8279</v>
      </c>
      <c r="I2926" s="460" t="s">
        <v>7861</v>
      </c>
      <c r="J2926" s="459" t="s">
        <v>8279</v>
      </c>
      <c r="K2926" s="458">
        <v>4</v>
      </c>
      <c r="L2926" s="458">
        <v>12</v>
      </c>
      <c r="M2926" s="457">
        <v>31829.130926022997</v>
      </c>
      <c r="N2926" s="458">
        <v>1</v>
      </c>
      <c r="O2926" s="458">
        <v>6</v>
      </c>
      <c r="P2926" s="457">
        <v>16306.8</v>
      </c>
    </row>
    <row r="2927" spans="1:16" ht="67.5" x14ac:dyDescent="0.2">
      <c r="A2927" s="466" t="s">
        <v>7860</v>
      </c>
      <c r="B2927" s="465" t="s">
        <v>3526</v>
      </c>
      <c r="C2927" s="464" t="s">
        <v>2594</v>
      </c>
      <c r="D2927" s="463" t="s">
        <v>7859</v>
      </c>
      <c r="E2927" s="462">
        <v>2500</v>
      </c>
      <c r="F2927" s="461" t="s">
        <v>16482</v>
      </c>
      <c r="G2927" s="460" t="s">
        <v>16481</v>
      </c>
      <c r="H2927" s="460" t="s">
        <v>3570</v>
      </c>
      <c r="I2927" s="460" t="s">
        <v>7861</v>
      </c>
      <c r="J2927" s="459" t="s">
        <v>3570</v>
      </c>
      <c r="K2927" s="458">
        <v>4</v>
      </c>
      <c r="L2927" s="458">
        <v>12</v>
      </c>
      <c r="M2927" s="457">
        <v>31829.130926022997</v>
      </c>
      <c r="N2927" s="458">
        <v>1</v>
      </c>
      <c r="O2927" s="458">
        <v>6</v>
      </c>
      <c r="P2927" s="457">
        <v>16306.8</v>
      </c>
    </row>
    <row r="2928" spans="1:16" ht="67.5" x14ac:dyDescent="0.2">
      <c r="A2928" s="466" t="s">
        <v>7860</v>
      </c>
      <c r="B2928" s="465" t="s">
        <v>3526</v>
      </c>
      <c r="C2928" s="464" t="s">
        <v>2594</v>
      </c>
      <c r="D2928" s="463" t="s">
        <v>7859</v>
      </c>
      <c r="E2928" s="462">
        <v>2500</v>
      </c>
      <c r="F2928" s="461" t="s">
        <v>16480</v>
      </c>
      <c r="G2928" s="460" t="s">
        <v>16479</v>
      </c>
      <c r="H2928" s="460" t="s">
        <v>7911</v>
      </c>
      <c r="I2928" s="460" t="s">
        <v>7861</v>
      </c>
      <c r="J2928" s="459" t="s">
        <v>7911</v>
      </c>
      <c r="K2928" s="458">
        <v>3</v>
      </c>
      <c r="L2928" s="458">
        <v>5</v>
      </c>
      <c r="M2928" s="457">
        <v>13262.137885842914</v>
      </c>
      <c r="N2928" s="458">
        <v>0</v>
      </c>
      <c r="O2928" s="458">
        <v>0</v>
      </c>
      <c r="P2928" s="457">
        <v>0</v>
      </c>
    </row>
    <row r="2929" spans="1:16" ht="67.5" x14ac:dyDescent="0.2">
      <c r="A2929" s="466" t="s">
        <v>7860</v>
      </c>
      <c r="B2929" s="465" t="s">
        <v>3526</v>
      </c>
      <c r="C2929" s="464" t="s">
        <v>2594</v>
      </c>
      <c r="D2929" s="463" t="s">
        <v>7905</v>
      </c>
      <c r="E2929" s="462">
        <v>4200</v>
      </c>
      <c r="F2929" s="461" t="s">
        <v>16478</v>
      </c>
      <c r="G2929" s="460" t="s">
        <v>16477</v>
      </c>
      <c r="H2929" s="460" t="s">
        <v>3761</v>
      </c>
      <c r="I2929" s="460" t="s">
        <v>7869</v>
      </c>
      <c r="J2929" s="459" t="s">
        <v>3761</v>
      </c>
      <c r="K2929" s="458">
        <v>3</v>
      </c>
      <c r="L2929" s="458">
        <v>12</v>
      </c>
      <c r="M2929" s="457">
        <v>53472.939955718633</v>
      </c>
      <c r="N2929" s="458">
        <v>1</v>
      </c>
      <c r="O2929" s="458">
        <v>6</v>
      </c>
      <c r="P2929" s="457">
        <v>26506.799999999999</v>
      </c>
    </row>
    <row r="2930" spans="1:16" ht="67.5" x14ac:dyDescent="0.2">
      <c r="A2930" s="466" t="s">
        <v>7860</v>
      </c>
      <c r="B2930" s="465" t="s">
        <v>3526</v>
      </c>
      <c r="C2930" s="464" t="s">
        <v>2594</v>
      </c>
      <c r="D2930" s="463" t="s">
        <v>7899</v>
      </c>
      <c r="E2930" s="462">
        <v>4200</v>
      </c>
      <c r="F2930" s="461" t="s">
        <v>16476</v>
      </c>
      <c r="G2930" s="460" t="s">
        <v>16475</v>
      </c>
      <c r="H2930" s="460" t="s">
        <v>3574</v>
      </c>
      <c r="I2930" s="460" t="s">
        <v>7861</v>
      </c>
      <c r="J2930" s="459" t="s">
        <v>3574</v>
      </c>
      <c r="K2930" s="458">
        <v>3</v>
      </c>
      <c r="L2930" s="458">
        <v>12</v>
      </c>
      <c r="M2930" s="457">
        <v>53472.939955718633</v>
      </c>
      <c r="N2930" s="458">
        <v>1</v>
      </c>
      <c r="O2930" s="458">
        <v>6</v>
      </c>
      <c r="P2930" s="457">
        <v>26506.799999999999</v>
      </c>
    </row>
    <row r="2931" spans="1:16" ht="67.5" x14ac:dyDescent="0.2">
      <c r="A2931" s="466" t="s">
        <v>7860</v>
      </c>
      <c r="B2931" s="465" t="s">
        <v>3526</v>
      </c>
      <c r="C2931" s="464" t="s">
        <v>2594</v>
      </c>
      <c r="D2931" s="463" t="s">
        <v>4784</v>
      </c>
      <c r="E2931" s="462">
        <v>2200</v>
      </c>
      <c r="F2931" s="461" t="s">
        <v>16474</v>
      </c>
      <c r="G2931" s="460" t="s">
        <v>16473</v>
      </c>
      <c r="H2931" s="460"/>
      <c r="I2931" s="460"/>
      <c r="J2931" s="459"/>
      <c r="K2931" s="458">
        <v>4</v>
      </c>
      <c r="L2931" s="458">
        <v>12</v>
      </c>
      <c r="M2931" s="457">
        <v>28009.635214900234</v>
      </c>
      <c r="N2931" s="458">
        <v>1</v>
      </c>
      <c r="O2931" s="458">
        <v>6</v>
      </c>
      <c r="P2931" s="457">
        <v>14506.8</v>
      </c>
    </row>
    <row r="2932" spans="1:16" ht="67.5" x14ac:dyDescent="0.2">
      <c r="A2932" s="466" t="s">
        <v>7860</v>
      </c>
      <c r="B2932" s="465" t="s">
        <v>3526</v>
      </c>
      <c r="C2932" s="464" t="s">
        <v>2594</v>
      </c>
      <c r="D2932" s="463" t="s">
        <v>7887</v>
      </c>
      <c r="E2932" s="462">
        <v>4200</v>
      </c>
      <c r="F2932" s="461" t="s">
        <v>16472</v>
      </c>
      <c r="G2932" s="460" t="s">
        <v>16471</v>
      </c>
      <c r="H2932" s="460" t="s">
        <v>6189</v>
      </c>
      <c r="I2932" s="460" t="s">
        <v>7861</v>
      </c>
      <c r="J2932" s="459" t="s">
        <v>6189</v>
      </c>
      <c r="K2932" s="458">
        <v>5</v>
      </c>
      <c r="L2932" s="458">
        <v>12</v>
      </c>
      <c r="M2932" s="457">
        <v>53472.939955718633</v>
      </c>
      <c r="N2932" s="458">
        <v>1</v>
      </c>
      <c r="O2932" s="458">
        <v>6</v>
      </c>
      <c r="P2932" s="457">
        <v>26506.799999999999</v>
      </c>
    </row>
    <row r="2933" spans="1:16" ht="67.5" x14ac:dyDescent="0.2">
      <c r="A2933" s="466" t="s">
        <v>7860</v>
      </c>
      <c r="B2933" s="465" t="s">
        <v>3526</v>
      </c>
      <c r="C2933" s="464" t="s">
        <v>2594</v>
      </c>
      <c r="D2933" s="463" t="s">
        <v>8185</v>
      </c>
      <c r="E2933" s="462">
        <v>6000</v>
      </c>
      <c r="F2933" s="461" t="s">
        <v>16470</v>
      </c>
      <c r="G2933" s="460" t="s">
        <v>16469</v>
      </c>
      <c r="H2933" s="460" t="s">
        <v>7911</v>
      </c>
      <c r="I2933" s="460" t="s">
        <v>7869</v>
      </c>
      <c r="J2933" s="459" t="s">
        <v>7911</v>
      </c>
      <c r="K2933" s="458">
        <v>3</v>
      </c>
      <c r="L2933" s="458">
        <v>12</v>
      </c>
      <c r="M2933" s="457">
        <v>76389.914222455191</v>
      </c>
      <c r="N2933" s="458">
        <v>1</v>
      </c>
      <c r="O2933" s="458">
        <v>6</v>
      </c>
      <c r="P2933" s="457">
        <v>37306.800000000003</v>
      </c>
    </row>
    <row r="2934" spans="1:16" ht="67.5" x14ac:dyDescent="0.2">
      <c r="A2934" s="466" t="s">
        <v>7860</v>
      </c>
      <c r="B2934" s="465" t="s">
        <v>3526</v>
      </c>
      <c r="C2934" s="464" t="s">
        <v>2594</v>
      </c>
      <c r="D2934" s="463" t="s">
        <v>7859</v>
      </c>
      <c r="E2934" s="462">
        <v>2500</v>
      </c>
      <c r="F2934" s="461" t="s">
        <v>16468</v>
      </c>
      <c r="G2934" s="460" t="s">
        <v>16467</v>
      </c>
      <c r="H2934" s="460" t="s">
        <v>6514</v>
      </c>
      <c r="I2934" s="460" t="s">
        <v>7861</v>
      </c>
      <c r="J2934" s="459" t="s">
        <v>6514</v>
      </c>
      <c r="K2934" s="458">
        <v>3</v>
      </c>
      <c r="L2934" s="458">
        <v>12</v>
      </c>
      <c r="M2934" s="457">
        <v>31829.130926022997</v>
      </c>
      <c r="N2934" s="458">
        <v>1</v>
      </c>
      <c r="O2934" s="458">
        <v>6</v>
      </c>
      <c r="P2934" s="457">
        <v>16306.8</v>
      </c>
    </row>
    <row r="2935" spans="1:16" ht="67.5" x14ac:dyDescent="0.2">
      <c r="A2935" s="466" t="s">
        <v>7860</v>
      </c>
      <c r="B2935" s="465" t="s">
        <v>3526</v>
      </c>
      <c r="C2935" s="464" t="s">
        <v>2594</v>
      </c>
      <c r="D2935" s="463" t="s">
        <v>8162</v>
      </c>
      <c r="E2935" s="462">
        <v>5500</v>
      </c>
      <c r="F2935" s="461" t="s">
        <v>16466</v>
      </c>
      <c r="G2935" s="460" t="s">
        <v>16465</v>
      </c>
      <c r="H2935" s="460" t="s">
        <v>4270</v>
      </c>
      <c r="I2935" s="460" t="s">
        <v>7869</v>
      </c>
      <c r="J2935" s="459" t="s">
        <v>4270</v>
      </c>
      <c r="K2935" s="458">
        <v>3</v>
      </c>
      <c r="L2935" s="458">
        <v>12</v>
      </c>
      <c r="M2935" s="457">
        <v>70024.088037250593</v>
      </c>
      <c r="N2935" s="458">
        <v>1</v>
      </c>
      <c r="O2935" s="458">
        <v>6</v>
      </c>
      <c r="P2935" s="457">
        <v>34306.800000000003</v>
      </c>
    </row>
    <row r="2936" spans="1:16" ht="67.5" x14ac:dyDescent="0.2">
      <c r="A2936" s="466" t="s">
        <v>7860</v>
      </c>
      <c r="B2936" s="465" t="s">
        <v>3526</v>
      </c>
      <c r="C2936" s="464" t="s">
        <v>2594</v>
      </c>
      <c r="D2936" s="463" t="s">
        <v>8438</v>
      </c>
      <c r="E2936" s="462">
        <v>7500</v>
      </c>
      <c r="F2936" s="461" t="s">
        <v>16464</v>
      </c>
      <c r="G2936" s="460" t="s">
        <v>16463</v>
      </c>
      <c r="H2936" s="460" t="s">
        <v>3570</v>
      </c>
      <c r="I2936" s="460" t="s">
        <v>7861</v>
      </c>
      <c r="J2936" s="459" t="s">
        <v>3570</v>
      </c>
      <c r="K2936" s="458">
        <v>3</v>
      </c>
      <c r="L2936" s="458">
        <v>12</v>
      </c>
      <c r="M2936" s="457">
        <v>95487.392778068985</v>
      </c>
      <c r="N2936" s="458">
        <v>1</v>
      </c>
      <c r="O2936" s="458">
        <v>6</v>
      </c>
      <c r="P2936" s="457">
        <v>46306.8</v>
      </c>
    </row>
    <row r="2937" spans="1:16" ht="67.5" x14ac:dyDescent="0.2">
      <c r="A2937" s="466" t="s">
        <v>7860</v>
      </c>
      <c r="B2937" s="465" t="s">
        <v>3526</v>
      </c>
      <c r="C2937" s="464" t="s">
        <v>2594</v>
      </c>
      <c r="D2937" s="463" t="s">
        <v>7960</v>
      </c>
      <c r="E2937" s="462">
        <v>2500</v>
      </c>
      <c r="F2937" s="461" t="s">
        <v>16462</v>
      </c>
      <c r="G2937" s="460" t="s">
        <v>16461</v>
      </c>
      <c r="H2937" s="460" t="s">
        <v>3574</v>
      </c>
      <c r="I2937" s="460" t="s">
        <v>7861</v>
      </c>
      <c r="J2937" s="459" t="s">
        <v>3574</v>
      </c>
      <c r="K2937" s="458">
        <v>4</v>
      </c>
      <c r="L2937" s="458">
        <v>12</v>
      </c>
      <c r="M2937" s="457">
        <v>31829.130926022997</v>
      </c>
      <c r="N2937" s="458">
        <v>1</v>
      </c>
      <c r="O2937" s="458">
        <v>6</v>
      </c>
      <c r="P2937" s="457">
        <v>16306.8</v>
      </c>
    </row>
    <row r="2938" spans="1:16" ht="67.5" x14ac:dyDescent="0.2">
      <c r="A2938" s="466" t="s">
        <v>7860</v>
      </c>
      <c r="B2938" s="465" t="s">
        <v>3526</v>
      </c>
      <c r="C2938" s="464" t="s">
        <v>2594</v>
      </c>
      <c r="D2938" s="463" t="s">
        <v>8005</v>
      </c>
      <c r="E2938" s="462">
        <v>4200</v>
      </c>
      <c r="F2938" s="461" t="s">
        <v>16460</v>
      </c>
      <c r="G2938" s="460" t="s">
        <v>16459</v>
      </c>
      <c r="H2938" s="460" t="s">
        <v>3642</v>
      </c>
      <c r="I2938" s="460" t="s">
        <v>7861</v>
      </c>
      <c r="J2938" s="459" t="s">
        <v>3642</v>
      </c>
      <c r="K2938" s="458">
        <v>3</v>
      </c>
      <c r="L2938" s="458">
        <v>12</v>
      </c>
      <c r="M2938" s="457">
        <v>53472.939955718633</v>
      </c>
      <c r="N2938" s="458">
        <v>1</v>
      </c>
      <c r="O2938" s="458">
        <v>6</v>
      </c>
      <c r="P2938" s="457">
        <v>26506.799999999999</v>
      </c>
    </row>
    <row r="2939" spans="1:16" ht="67.5" x14ac:dyDescent="0.2">
      <c r="A2939" s="466" t="s">
        <v>7860</v>
      </c>
      <c r="B2939" s="465" t="s">
        <v>3526</v>
      </c>
      <c r="C2939" s="464" t="s">
        <v>2594</v>
      </c>
      <c r="D2939" s="463" t="s">
        <v>11100</v>
      </c>
      <c r="E2939" s="462">
        <v>8000</v>
      </c>
      <c r="F2939" s="461" t="s">
        <v>16458</v>
      </c>
      <c r="G2939" s="460" t="s">
        <v>16457</v>
      </c>
      <c r="H2939" s="460" t="s">
        <v>6389</v>
      </c>
      <c r="I2939" s="460" t="s">
        <v>7869</v>
      </c>
      <c r="J2939" s="459" t="s">
        <v>6389</v>
      </c>
      <c r="K2939" s="458">
        <v>3</v>
      </c>
      <c r="L2939" s="458">
        <v>12</v>
      </c>
      <c r="M2939" s="457">
        <v>101853.21896327358</v>
      </c>
      <c r="N2939" s="458">
        <v>1</v>
      </c>
      <c r="O2939" s="458">
        <v>6</v>
      </c>
      <c r="P2939" s="457">
        <v>49306.8</v>
      </c>
    </row>
    <row r="2940" spans="1:16" ht="67.5" x14ac:dyDescent="0.2">
      <c r="A2940" s="466" t="s">
        <v>7860</v>
      </c>
      <c r="B2940" s="465" t="s">
        <v>3526</v>
      </c>
      <c r="C2940" s="464" t="s">
        <v>2594</v>
      </c>
      <c r="D2940" s="463" t="s">
        <v>7887</v>
      </c>
      <c r="E2940" s="462">
        <v>4200</v>
      </c>
      <c r="F2940" s="461" t="s">
        <v>16456</v>
      </c>
      <c r="G2940" s="460" t="s">
        <v>16455</v>
      </c>
      <c r="H2940" s="460" t="s">
        <v>6389</v>
      </c>
      <c r="I2940" s="460" t="s">
        <v>7869</v>
      </c>
      <c r="J2940" s="459" t="s">
        <v>6389</v>
      </c>
      <c r="K2940" s="458">
        <v>5</v>
      </c>
      <c r="L2940" s="458">
        <v>12</v>
      </c>
      <c r="M2940" s="457">
        <v>53472.939955718633</v>
      </c>
      <c r="N2940" s="458">
        <v>1</v>
      </c>
      <c r="O2940" s="458">
        <v>6</v>
      </c>
      <c r="P2940" s="457">
        <v>26506.799999999999</v>
      </c>
    </row>
    <row r="2941" spans="1:16" ht="67.5" x14ac:dyDescent="0.2">
      <c r="A2941" s="466" t="s">
        <v>7860</v>
      </c>
      <c r="B2941" s="465" t="s">
        <v>3526</v>
      </c>
      <c r="C2941" s="464" t="s">
        <v>2594</v>
      </c>
      <c r="D2941" s="463" t="s">
        <v>8648</v>
      </c>
      <c r="E2941" s="462">
        <v>2200</v>
      </c>
      <c r="F2941" s="461" t="s">
        <v>16454</v>
      </c>
      <c r="G2941" s="460" t="s">
        <v>16453</v>
      </c>
      <c r="H2941" s="460"/>
      <c r="I2941" s="460" t="s">
        <v>8064</v>
      </c>
      <c r="J2941" s="459" t="s">
        <v>8069</v>
      </c>
      <c r="K2941" s="458">
        <v>3</v>
      </c>
      <c r="L2941" s="458">
        <v>10</v>
      </c>
      <c r="M2941" s="457">
        <v>23341.36267908353</v>
      </c>
      <c r="N2941" s="458">
        <v>0</v>
      </c>
      <c r="O2941" s="458">
        <v>0</v>
      </c>
      <c r="P2941" s="457">
        <v>0</v>
      </c>
    </row>
    <row r="2942" spans="1:16" ht="67.5" x14ac:dyDescent="0.2">
      <c r="A2942" s="466" t="s">
        <v>7860</v>
      </c>
      <c r="B2942" s="465" t="s">
        <v>3526</v>
      </c>
      <c r="C2942" s="464" t="s">
        <v>2594</v>
      </c>
      <c r="D2942" s="463" t="s">
        <v>9570</v>
      </c>
      <c r="E2942" s="462">
        <v>5500</v>
      </c>
      <c r="F2942" s="461" t="s">
        <v>16452</v>
      </c>
      <c r="G2942" s="460" t="s">
        <v>16451</v>
      </c>
      <c r="H2942" s="460" t="s">
        <v>9567</v>
      </c>
      <c r="I2942" s="460" t="s">
        <v>7869</v>
      </c>
      <c r="J2942" s="459" t="s">
        <v>9567</v>
      </c>
      <c r="K2942" s="458">
        <v>3</v>
      </c>
      <c r="L2942" s="458">
        <v>12</v>
      </c>
      <c r="M2942" s="457">
        <v>70024.088037250593</v>
      </c>
      <c r="N2942" s="458">
        <v>1</v>
      </c>
      <c r="O2942" s="458">
        <v>6</v>
      </c>
      <c r="P2942" s="457">
        <v>34306.800000000003</v>
      </c>
    </row>
    <row r="2943" spans="1:16" ht="67.5" x14ac:dyDescent="0.2">
      <c r="A2943" s="466" t="s">
        <v>7860</v>
      </c>
      <c r="B2943" s="465" t="s">
        <v>3526</v>
      </c>
      <c r="C2943" s="464" t="s">
        <v>2594</v>
      </c>
      <c r="D2943" s="463" t="s">
        <v>7868</v>
      </c>
      <c r="E2943" s="462">
        <v>7500</v>
      </c>
      <c r="F2943" s="461" t="s">
        <v>16450</v>
      </c>
      <c r="G2943" s="460" t="s">
        <v>16449</v>
      </c>
      <c r="H2943" s="460" t="s">
        <v>9101</v>
      </c>
      <c r="I2943" s="460" t="s">
        <v>7869</v>
      </c>
      <c r="J2943" s="459" t="s">
        <v>9101</v>
      </c>
      <c r="K2943" s="458">
        <v>1</v>
      </c>
      <c r="L2943" s="458">
        <v>2</v>
      </c>
      <c r="M2943" s="457">
        <v>15914.565463011499</v>
      </c>
      <c r="N2943" s="458">
        <v>1</v>
      </c>
      <c r="O2943" s="458">
        <v>6</v>
      </c>
      <c r="P2943" s="457">
        <v>46306.8</v>
      </c>
    </row>
    <row r="2944" spans="1:16" ht="67.5" x14ac:dyDescent="0.2">
      <c r="A2944" s="466" t="s">
        <v>7860</v>
      </c>
      <c r="B2944" s="465" t="s">
        <v>3526</v>
      </c>
      <c r="C2944" s="464" t="s">
        <v>2594</v>
      </c>
      <c r="D2944" s="463" t="s">
        <v>7923</v>
      </c>
      <c r="E2944" s="462">
        <v>4200</v>
      </c>
      <c r="F2944" s="461" t="s">
        <v>16448</v>
      </c>
      <c r="G2944" s="460" t="s">
        <v>16447</v>
      </c>
      <c r="H2944" s="460" t="s">
        <v>6514</v>
      </c>
      <c r="I2944" s="460" t="s">
        <v>7869</v>
      </c>
      <c r="J2944" s="459" t="s">
        <v>6514</v>
      </c>
      <c r="K2944" s="458">
        <v>3</v>
      </c>
      <c r="L2944" s="458">
        <v>5</v>
      </c>
      <c r="M2944" s="457">
        <v>22280.391648216097</v>
      </c>
      <c r="N2944" s="458">
        <v>0</v>
      </c>
      <c r="O2944" s="458">
        <v>0</v>
      </c>
      <c r="P2944" s="457">
        <v>0</v>
      </c>
    </row>
    <row r="2945" spans="1:16" ht="67.5" x14ac:dyDescent="0.2">
      <c r="A2945" s="466" t="s">
        <v>7860</v>
      </c>
      <c r="B2945" s="465" t="s">
        <v>3526</v>
      </c>
      <c r="C2945" s="464" t="s">
        <v>2594</v>
      </c>
      <c r="D2945" s="463" t="s">
        <v>7859</v>
      </c>
      <c r="E2945" s="462">
        <v>2500</v>
      </c>
      <c r="F2945" s="461" t="s">
        <v>16446</v>
      </c>
      <c r="G2945" s="460" t="s">
        <v>16445</v>
      </c>
      <c r="H2945" s="460" t="s">
        <v>6299</v>
      </c>
      <c r="I2945" s="460" t="s">
        <v>7869</v>
      </c>
      <c r="J2945" s="459" t="s">
        <v>6299</v>
      </c>
      <c r="K2945" s="458">
        <v>3</v>
      </c>
      <c r="L2945" s="458">
        <v>5</v>
      </c>
      <c r="M2945" s="457">
        <v>13262.137885842914</v>
      </c>
      <c r="N2945" s="458">
        <v>0</v>
      </c>
      <c r="O2945" s="458">
        <v>0</v>
      </c>
      <c r="P2945" s="457">
        <v>0</v>
      </c>
    </row>
    <row r="2946" spans="1:16" ht="67.5" x14ac:dyDescent="0.2">
      <c r="A2946" s="466" t="s">
        <v>7860</v>
      </c>
      <c r="B2946" s="465" t="s">
        <v>3526</v>
      </c>
      <c r="C2946" s="464" t="s">
        <v>2594</v>
      </c>
      <c r="D2946" s="463" t="s">
        <v>7859</v>
      </c>
      <c r="E2946" s="462">
        <v>2500</v>
      </c>
      <c r="F2946" s="461" t="s">
        <v>16444</v>
      </c>
      <c r="G2946" s="460" t="s">
        <v>16443</v>
      </c>
      <c r="H2946" s="460"/>
      <c r="I2946" s="460"/>
      <c r="J2946" s="459"/>
      <c r="K2946" s="458">
        <v>4</v>
      </c>
      <c r="L2946" s="458">
        <v>12</v>
      </c>
      <c r="M2946" s="457">
        <v>31829.130926022997</v>
      </c>
      <c r="N2946" s="458">
        <v>1</v>
      </c>
      <c r="O2946" s="458">
        <v>6</v>
      </c>
      <c r="P2946" s="457">
        <v>16306.8</v>
      </c>
    </row>
    <row r="2947" spans="1:16" ht="67.5" x14ac:dyDescent="0.2">
      <c r="A2947" s="466" t="s">
        <v>7860</v>
      </c>
      <c r="B2947" s="465" t="s">
        <v>3526</v>
      </c>
      <c r="C2947" s="464" t="s">
        <v>2594</v>
      </c>
      <c r="D2947" s="463" t="s">
        <v>7887</v>
      </c>
      <c r="E2947" s="462">
        <v>4200</v>
      </c>
      <c r="F2947" s="461" t="s">
        <v>16442</v>
      </c>
      <c r="G2947" s="460" t="s">
        <v>16441</v>
      </c>
      <c r="H2947" s="460" t="s">
        <v>3542</v>
      </c>
      <c r="I2947" s="460" t="s">
        <v>7861</v>
      </c>
      <c r="J2947" s="459" t="s">
        <v>3542</v>
      </c>
      <c r="K2947" s="458">
        <v>5</v>
      </c>
      <c r="L2947" s="458">
        <v>12</v>
      </c>
      <c r="M2947" s="457">
        <v>53472.939955718633</v>
      </c>
      <c r="N2947" s="458">
        <v>1</v>
      </c>
      <c r="O2947" s="458">
        <v>6</v>
      </c>
      <c r="P2947" s="457">
        <v>26506.799999999999</v>
      </c>
    </row>
    <row r="2948" spans="1:16" ht="67.5" x14ac:dyDescent="0.2">
      <c r="A2948" s="466" t="s">
        <v>7860</v>
      </c>
      <c r="B2948" s="465" t="s">
        <v>3526</v>
      </c>
      <c r="C2948" s="464" t="s">
        <v>2594</v>
      </c>
      <c r="D2948" s="463" t="s">
        <v>7881</v>
      </c>
      <c r="E2948" s="462">
        <v>3200</v>
      </c>
      <c r="F2948" s="461" t="s">
        <v>16440</v>
      </c>
      <c r="G2948" s="460" t="s">
        <v>16439</v>
      </c>
      <c r="H2948" s="460" t="s">
        <v>6514</v>
      </c>
      <c r="I2948" s="460" t="s">
        <v>7861</v>
      </c>
      <c r="J2948" s="459" t="s">
        <v>6514</v>
      </c>
      <c r="K2948" s="458">
        <v>3</v>
      </c>
      <c r="L2948" s="458">
        <v>12</v>
      </c>
      <c r="M2948" s="457">
        <v>40741.287585309437</v>
      </c>
      <c r="N2948" s="458">
        <v>1</v>
      </c>
      <c r="O2948" s="458">
        <v>6</v>
      </c>
      <c r="P2948" s="457">
        <v>20506.8</v>
      </c>
    </row>
    <row r="2949" spans="1:16" ht="67.5" x14ac:dyDescent="0.2">
      <c r="A2949" s="466" t="s">
        <v>7860</v>
      </c>
      <c r="B2949" s="465" t="s">
        <v>3526</v>
      </c>
      <c r="C2949" s="464" t="s">
        <v>2594</v>
      </c>
      <c r="D2949" s="463" t="s">
        <v>8137</v>
      </c>
      <c r="E2949" s="462">
        <v>2000</v>
      </c>
      <c r="F2949" s="461" t="s">
        <v>16438</v>
      </c>
      <c r="G2949" s="460" t="s">
        <v>16437</v>
      </c>
      <c r="H2949" s="460"/>
      <c r="I2949" s="460" t="s">
        <v>8064</v>
      </c>
      <c r="J2949" s="459" t="s">
        <v>9655</v>
      </c>
      <c r="K2949" s="458">
        <v>3</v>
      </c>
      <c r="L2949" s="458">
        <v>12</v>
      </c>
      <c r="M2949" s="457">
        <v>25463.304740818396</v>
      </c>
      <c r="N2949" s="458">
        <v>1</v>
      </c>
      <c r="O2949" s="458">
        <v>6</v>
      </c>
      <c r="P2949" s="457">
        <v>13306.8</v>
      </c>
    </row>
    <row r="2950" spans="1:16" ht="67.5" x14ac:dyDescent="0.2">
      <c r="A2950" s="466" t="s">
        <v>7860</v>
      </c>
      <c r="B2950" s="465" t="s">
        <v>3526</v>
      </c>
      <c r="C2950" s="464" t="s">
        <v>2594</v>
      </c>
      <c r="D2950" s="463" t="s">
        <v>7859</v>
      </c>
      <c r="E2950" s="462">
        <v>2500</v>
      </c>
      <c r="F2950" s="461" t="s">
        <v>16436</v>
      </c>
      <c r="G2950" s="460" t="s">
        <v>16435</v>
      </c>
      <c r="H2950" s="460" t="s">
        <v>6514</v>
      </c>
      <c r="I2950" s="460" t="s">
        <v>7869</v>
      </c>
      <c r="J2950" s="459" t="s">
        <v>6514</v>
      </c>
      <c r="K2950" s="458">
        <v>4</v>
      </c>
      <c r="L2950" s="458">
        <v>12</v>
      </c>
      <c r="M2950" s="457">
        <v>31829.130926022997</v>
      </c>
      <c r="N2950" s="458">
        <v>1</v>
      </c>
      <c r="O2950" s="458">
        <v>6</v>
      </c>
      <c r="P2950" s="457">
        <v>16306.8</v>
      </c>
    </row>
    <row r="2951" spans="1:16" ht="67.5" x14ac:dyDescent="0.2">
      <c r="A2951" s="466" t="s">
        <v>7860</v>
      </c>
      <c r="B2951" s="465" t="s">
        <v>3526</v>
      </c>
      <c r="C2951" s="464" t="s">
        <v>2594</v>
      </c>
      <c r="D2951" s="463" t="s">
        <v>12914</v>
      </c>
      <c r="E2951" s="462">
        <v>4200</v>
      </c>
      <c r="F2951" s="461" t="s">
        <v>16434</v>
      </c>
      <c r="G2951" s="460" t="s">
        <v>16433</v>
      </c>
      <c r="H2951" s="460" t="s">
        <v>8241</v>
      </c>
      <c r="I2951" s="460" t="s">
        <v>7861</v>
      </c>
      <c r="J2951" s="459" t="s">
        <v>8241</v>
      </c>
      <c r="K2951" s="458">
        <v>3</v>
      </c>
      <c r="L2951" s="458">
        <v>12</v>
      </c>
      <c r="M2951" s="457">
        <v>53472.939955718633</v>
      </c>
      <c r="N2951" s="458">
        <v>1</v>
      </c>
      <c r="O2951" s="458">
        <v>6</v>
      </c>
      <c r="P2951" s="457">
        <v>26506.799999999999</v>
      </c>
    </row>
    <row r="2952" spans="1:16" ht="67.5" x14ac:dyDescent="0.2">
      <c r="A2952" s="466" t="s">
        <v>7860</v>
      </c>
      <c r="B2952" s="465" t="s">
        <v>3526</v>
      </c>
      <c r="C2952" s="464" t="s">
        <v>2594</v>
      </c>
      <c r="D2952" s="463" t="s">
        <v>7887</v>
      </c>
      <c r="E2952" s="462">
        <v>4200</v>
      </c>
      <c r="F2952" s="461" t="s">
        <v>16432</v>
      </c>
      <c r="G2952" s="460" t="s">
        <v>16431</v>
      </c>
      <c r="H2952" s="460" t="s">
        <v>6389</v>
      </c>
      <c r="I2952" s="460" t="s">
        <v>7869</v>
      </c>
      <c r="J2952" s="459" t="s">
        <v>6389</v>
      </c>
      <c r="K2952" s="458">
        <v>4</v>
      </c>
      <c r="L2952" s="458">
        <v>12</v>
      </c>
      <c r="M2952" s="457">
        <v>53472.939955718633</v>
      </c>
      <c r="N2952" s="458">
        <v>1</v>
      </c>
      <c r="O2952" s="458">
        <v>6</v>
      </c>
      <c r="P2952" s="457">
        <v>26506.799999999999</v>
      </c>
    </row>
    <row r="2953" spans="1:16" ht="67.5" x14ac:dyDescent="0.2">
      <c r="A2953" s="466" t="s">
        <v>7860</v>
      </c>
      <c r="B2953" s="465" t="s">
        <v>3526</v>
      </c>
      <c r="C2953" s="464" t="s">
        <v>2594</v>
      </c>
      <c r="D2953" s="463" t="s">
        <v>7859</v>
      </c>
      <c r="E2953" s="462">
        <v>2500</v>
      </c>
      <c r="F2953" s="461" t="s">
        <v>16430</v>
      </c>
      <c r="G2953" s="460" t="s">
        <v>16429</v>
      </c>
      <c r="H2953" s="460" t="s">
        <v>6389</v>
      </c>
      <c r="I2953" s="460" t="s">
        <v>7869</v>
      </c>
      <c r="J2953" s="459" t="s">
        <v>6389</v>
      </c>
      <c r="K2953" s="458">
        <v>3</v>
      </c>
      <c r="L2953" s="458">
        <v>12</v>
      </c>
      <c r="M2953" s="457">
        <v>31829.130926022997</v>
      </c>
      <c r="N2953" s="458">
        <v>1</v>
      </c>
      <c r="O2953" s="458">
        <v>6</v>
      </c>
      <c r="P2953" s="457">
        <v>16306.8</v>
      </c>
    </row>
    <row r="2954" spans="1:16" ht="67.5" x14ac:dyDescent="0.2">
      <c r="A2954" s="466" t="s">
        <v>7860</v>
      </c>
      <c r="B2954" s="465" t="s">
        <v>3526</v>
      </c>
      <c r="C2954" s="464" t="s">
        <v>2594</v>
      </c>
      <c r="D2954" s="463" t="s">
        <v>7859</v>
      </c>
      <c r="E2954" s="462">
        <v>2500</v>
      </c>
      <c r="F2954" s="461" t="s">
        <v>16428</v>
      </c>
      <c r="G2954" s="460" t="s">
        <v>16427</v>
      </c>
      <c r="H2954" s="460" t="s">
        <v>3570</v>
      </c>
      <c r="I2954" s="460" t="s">
        <v>7861</v>
      </c>
      <c r="J2954" s="459" t="s">
        <v>3570</v>
      </c>
      <c r="K2954" s="458">
        <v>4</v>
      </c>
      <c r="L2954" s="458">
        <v>12</v>
      </c>
      <c r="M2954" s="457">
        <v>31829.130926022997</v>
      </c>
      <c r="N2954" s="458">
        <v>1</v>
      </c>
      <c r="O2954" s="458">
        <v>6</v>
      </c>
      <c r="P2954" s="457">
        <v>16306.8</v>
      </c>
    </row>
    <row r="2955" spans="1:16" ht="67.5" x14ac:dyDescent="0.2">
      <c r="A2955" s="466" t="s">
        <v>7860</v>
      </c>
      <c r="B2955" s="465" t="s">
        <v>3526</v>
      </c>
      <c r="C2955" s="464" t="s">
        <v>2594</v>
      </c>
      <c r="D2955" s="463" t="s">
        <v>16426</v>
      </c>
      <c r="E2955" s="462">
        <v>7500</v>
      </c>
      <c r="F2955" s="461" t="s">
        <v>16425</v>
      </c>
      <c r="G2955" s="460" t="s">
        <v>16424</v>
      </c>
      <c r="H2955" s="460" t="s">
        <v>3528</v>
      </c>
      <c r="I2955" s="460" t="s">
        <v>7869</v>
      </c>
      <c r="J2955" s="459" t="s">
        <v>3528</v>
      </c>
      <c r="K2955" s="458">
        <v>3</v>
      </c>
      <c r="L2955" s="458">
        <v>12</v>
      </c>
      <c r="M2955" s="457">
        <v>95487.392778068985</v>
      </c>
      <c r="N2955" s="458">
        <v>1</v>
      </c>
      <c r="O2955" s="458">
        <v>6</v>
      </c>
      <c r="P2955" s="457">
        <v>46306.8</v>
      </c>
    </row>
    <row r="2956" spans="1:16" ht="67.5" x14ac:dyDescent="0.2">
      <c r="A2956" s="466" t="s">
        <v>7860</v>
      </c>
      <c r="B2956" s="465" t="s">
        <v>3526</v>
      </c>
      <c r="C2956" s="464" t="s">
        <v>2594</v>
      </c>
      <c r="D2956" s="463" t="s">
        <v>7887</v>
      </c>
      <c r="E2956" s="462">
        <v>4200</v>
      </c>
      <c r="F2956" s="461" t="s">
        <v>16423</v>
      </c>
      <c r="G2956" s="460" t="s">
        <v>16422</v>
      </c>
      <c r="H2956" s="460" t="s">
        <v>3542</v>
      </c>
      <c r="I2956" s="460" t="s">
        <v>7861</v>
      </c>
      <c r="J2956" s="459" t="s">
        <v>3542</v>
      </c>
      <c r="K2956" s="458">
        <v>4</v>
      </c>
      <c r="L2956" s="458">
        <v>12</v>
      </c>
      <c r="M2956" s="457">
        <v>53472.939955718633</v>
      </c>
      <c r="N2956" s="458">
        <v>1</v>
      </c>
      <c r="O2956" s="458">
        <v>6</v>
      </c>
      <c r="P2956" s="457">
        <v>26506.799999999999</v>
      </c>
    </row>
    <row r="2957" spans="1:16" ht="67.5" x14ac:dyDescent="0.2">
      <c r="A2957" s="466" t="s">
        <v>7860</v>
      </c>
      <c r="B2957" s="465" t="s">
        <v>3526</v>
      </c>
      <c r="C2957" s="464" t="s">
        <v>2594</v>
      </c>
      <c r="D2957" s="463" t="s">
        <v>8278</v>
      </c>
      <c r="E2957" s="462">
        <v>2700</v>
      </c>
      <c r="F2957" s="461" t="s">
        <v>16421</v>
      </c>
      <c r="G2957" s="460" t="s">
        <v>16420</v>
      </c>
      <c r="H2957" s="460"/>
      <c r="I2957" s="460" t="s">
        <v>8064</v>
      </c>
      <c r="J2957" s="459" t="s">
        <v>6514</v>
      </c>
      <c r="K2957" s="458">
        <v>4</v>
      </c>
      <c r="L2957" s="458">
        <v>12</v>
      </c>
      <c r="M2957" s="457">
        <v>34375.461400104832</v>
      </c>
      <c r="N2957" s="458">
        <v>1</v>
      </c>
      <c r="O2957" s="458">
        <v>6</v>
      </c>
      <c r="P2957" s="457">
        <v>17506.8</v>
      </c>
    </row>
    <row r="2958" spans="1:16" ht="67.5" x14ac:dyDescent="0.2">
      <c r="A2958" s="466" t="s">
        <v>7860</v>
      </c>
      <c r="B2958" s="465" t="s">
        <v>3526</v>
      </c>
      <c r="C2958" s="464" t="s">
        <v>2594</v>
      </c>
      <c r="D2958" s="463" t="s">
        <v>8005</v>
      </c>
      <c r="E2958" s="462">
        <v>4200</v>
      </c>
      <c r="F2958" s="461" t="s">
        <v>16419</v>
      </c>
      <c r="G2958" s="460" t="s">
        <v>16418</v>
      </c>
      <c r="H2958" s="460" t="s">
        <v>8216</v>
      </c>
      <c r="I2958" s="460" t="s">
        <v>7861</v>
      </c>
      <c r="J2958" s="459" t="s">
        <v>8216</v>
      </c>
      <c r="K2958" s="458">
        <v>3</v>
      </c>
      <c r="L2958" s="458">
        <v>12</v>
      </c>
      <c r="M2958" s="457">
        <v>53472.939955718633</v>
      </c>
      <c r="N2958" s="458">
        <v>1</v>
      </c>
      <c r="O2958" s="458">
        <v>6</v>
      </c>
      <c r="P2958" s="457">
        <v>26506.799999999999</v>
      </c>
    </row>
    <row r="2959" spans="1:16" ht="67.5" x14ac:dyDescent="0.2">
      <c r="A2959" s="466" t="s">
        <v>7860</v>
      </c>
      <c r="B2959" s="465" t="s">
        <v>3526</v>
      </c>
      <c r="C2959" s="464" t="s">
        <v>2594</v>
      </c>
      <c r="D2959" s="463" t="s">
        <v>14610</v>
      </c>
      <c r="E2959" s="462">
        <v>8500</v>
      </c>
      <c r="F2959" s="461" t="s">
        <v>16417</v>
      </c>
      <c r="G2959" s="460" t="s">
        <v>16416</v>
      </c>
      <c r="H2959" s="460" t="s">
        <v>7911</v>
      </c>
      <c r="I2959" s="460" t="s">
        <v>7869</v>
      </c>
      <c r="J2959" s="459" t="s">
        <v>7911</v>
      </c>
      <c r="K2959" s="458">
        <v>1</v>
      </c>
      <c r="L2959" s="458">
        <v>3</v>
      </c>
      <c r="M2959" s="457">
        <v>27054.761287119545</v>
      </c>
      <c r="N2959" s="458">
        <v>1</v>
      </c>
      <c r="O2959" s="458">
        <v>4</v>
      </c>
      <c r="P2959" s="457">
        <v>34871.199999999997</v>
      </c>
    </row>
    <row r="2960" spans="1:16" ht="67.5" x14ac:dyDescent="0.2">
      <c r="A2960" s="466" t="s">
        <v>7860</v>
      </c>
      <c r="B2960" s="465" t="s">
        <v>3526</v>
      </c>
      <c r="C2960" s="464" t="s">
        <v>2594</v>
      </c>
      <c r="D2960" s="463" t="s">
        <v>7859</v>
      </c>
      <c r="E2960" s="462">
        <v>2500</v>
      </c>
      <c r="F2960" s="461" t="s">
        <v>16415</v>
      </c>
      <c r="G2960" s="460" t="s">
        <v>16414</v>
      </c>
      <c r="H2960" s="460"/>
      <c r="I2960" s="460" t="s">
        <v>8064</v>
      </c>
      <c r="J2960" s="459" t="s">
        <v>8279</v>
      </c>
      <c r="K2960" s="458">
        <v>3</v>
      </c>
      <c r="L2960" s="458">
        <v>12</v>
      </c>
      <c r="M2960" s="457">
        <v>31829.130926022997</v>
      </c>
      <c r="N2960" s="458">
        <v>1</v>
      </c>
      <c r="O2960" s="458">
        <v>6</v>
      </c>
      <c r="P2960" s="457">
        <v>16306.8</v>
      </c>
    </row>
    <row r="2961" spans="1:16" ht="67.5" x14ac:dyDescent="0.2">
      <c r="A2961" s="466" t="s">
        <v>7860</v>
      </c>
      <c r="B2961" s="465" t="s">
        <v>3526</v>
      </c>
      <c r="C2961" s="464" t="s">
        <v>2594</v>
      </c>
      <c r="D2961" s="463" t="s">
        <v>16413</v>
      </c>
      <c r="E2961" s="462">
        <v>1500</v>
      </c>
      <c r="F2961" s="461" t="s">
        <v>16412</v>
      </c>
      <c r="G2961" s="460" t="s">
        <v>16411</v>
      </c>
      <c r="H2961" s="460"/>
      <c r="I2961" s="460"/>
      <c r="J2961" s="459"/>
      <c r="K2961" s="458">
        <v>3</v>
      </c>
      <c r="L2961" s="458">
        <v>12</v>
      </c>
      <c r="M2961" s="457">
        <v>19097.478555613798</v>
      </c>
      <c r="N2961" s="458">
        <v>1</v>
      </c>
      <c r="O2961" s="458">
        <v>6</v>
      </c>
      <c r="P2961" s="457">
        <v>10306.799999999999</v>
      </c>
    </row>
    <row r="2962" spans="1:16" ht="67.5" x14ac:dyDescent="0.2">
      <c r="A2962" s="466" t="s">
        <v>7860</v>
      </c>
      <c r="B2962" s="465" t="s">
        <v>3526</v>
      </c>
      <c r="C2962" s="464" t="s">
        <v>2594</v>
      </c>
      <c r="D2962" s="463" t="s">
        <v>7908</v>
      </c>
      <c r="E2962" s="462">
        <v>4200</v>
      </c>
      <c r="F2962" s="461" t="s">
        <v>16410</v>
      </c>
      <c r="G2962" s="460" t="s">
        <v>16409</v>
      </c>
      <c r="H2962" s="460" t="s">
        <v>3574</v>
      </c>
      <c r="I2962" s="460" t="s">
        <v>7869</v>
      </c>
      <c r="J2962" s="459" t="s">
        <v>3574</v>
      </c>
      <c r="K2962" s="458">
        <v>3</v>
      </c>
      <c r="L2962" s="458">
        <v>5</v>
      </c>
      <c r="M2962" s="457">
        <v>22280.391648216097</v>
      </c>
      <c r="N2962" s="458">
        <v>0</v>
      </c>
      <c r="O2962" s="458">
        <v>0</v>
      </c>
      <c r="P2962" s="457">
        <v>0</v>
      </c>
    </row>
    <row r="2963" spans="1:16" ht="67.5" x14ac:dyDescent="0.2">
      <c r="A2963" s="466" t="s">
        <v>7860</v>
      </c>
      <c r="B2963" s="465" t="s">
        <v>3526</v>
      </c>
      <c r="C2963" s="464" t="s">
        <v>2594</v>
      </c>
      <c r="D2963" s="463" t="s">
        <v>7887</v>
      </c>
      <c r="E2963" s="462">
        <v>4200</v>
      </c>
      <c r="F2963" s="461" t="s">
        <v>16408</v>
      </c>
      <c r="G2963" s="460" t="s">
        <v>16407</v>
      </c>
      <c r="H2963" s="460" t="s">
        <v>6389</v>
      </c>
      <c r="I2963" s="460" t="s">
        <v>7869</v>
      </c>
      <c r="J2963" s="459" t="s">
        <v>6389</v>
      </c>
      <c r="K2963" s="458">
        <v>3</v>
      </c>
      <c r="L2963" s="458">
        <v>12</v>
      </c>
      <c r="M2963" s="457">
        <v>53472.939955718633</v>
      </c>
      <c r="N2963" s="458">
        <v>1</v>
      </c>
      <c r="O2963" s="458">
        <v>6</v>
      </c>
      <c r="P2963" s="457">
        <v>26506.799999999999</v>
      </c>
    </row>
    <row r="2964" spans="1:16" ht="67.5" x14ac:dyDescent="0.2">
      <c r="A2964" s="466" t="s">
        <v>7860</v>
      </c>
      <c r="B2964" s="465" t="s">
        <v>3526</v>
      </c>
      <c r="C2964" s="464" t="s">
        <v>2594</v>
      </c>
      <c r="D2964" s="463" t="s">
        <v>7887</v>
      </c>
      <c r="E2964" s="462">
        <v>4200</v>
      </c>
      <c r="F2964" s="461" t="s">
        <v>16406</v>
      </c>
      <c r="G2964" s="460" t="s">
        <v>16405</v>
      </c>
      <c r="H2964" s="460" t="s">
        <v>6389</v>
      </c>
      <c r="I2964" s="460" t="s">
        <v>7869</v>
      </c>
      <c r="J2964" s="459" t="s">
        <v>6389</v>
      </c>
      <c r="K2964" s="458">
        <v>5</v>
      </c>
      <c r="L2964" s="458">
        <v>12</v>
      </c>
      <c r="M2964" s="457">
        <v>53472.939955718633</v>
      </c>
      <c r="N2964" s="458">
        <v>1</v>
      </c>
      <c r="O2964" s="458">
        <v>6</v>
      </c>
      <c r="P2964" s="457">
        <v>26506.799999999999</v>
      </c>
    </row>
    <row r="2965" spans="1:16" ht="67.5" x14ac:dyDescent="0.2">
      <c r="A2965" s="466" t="s">
        <v>7860</v>
      </c>
      <c r="B2965" s="465" t="s">
        <v>3526</v>
      </c>
      <c r="C2965" s="464" t="s">
        <v>2594</v>
      </c>
      <c r="D2965" s="463" t="s">
        <v>9334</v>
      </c>
      <c r="E2965" s="462">
        <v>5500</v>
      </c>
      <c r="F2965" s="461" t="s">
        <v>16404</v>
      </c>
      <c r="G2965" s="460" t="s">
        <v>16403</v>
      </c>
      <c r="H2965" s="460" t="s">
        <v>4810</v>
      </c>
      <c r="I2965" s="460" t="s">
        <v>7869</v>
      </c>
      <c r="J2965" s="459" t="s">
        <v>4810</v>
      </c>
      <c r="K2965" s="458">
        <v>4</v>
      </c>
      <c r="L2965" s="458">
        <v>10</v>
      </c>
      <c r="M2965" s="457">
        <v>58353.406697708822</v>
      </c>
      <c r="N2965" s="458">
        <v>1</v>
      </c>
      <c r="O2965" s="458">
        <v>6</v>
      </c>
      <c r="P2965" s="457">
        <v>34306.800000000003</v>
      </c>
    </row>
    <row r="2966" spans="1:16" ht="67.5" x14ac:dyDescent="0.2">
      <c r="A2966" s="466" t="s">
        <v>7860</v>
      </c>
      <c r="B2966" s="465" t="s">
        <v>3526</v>
      </c>
      <c r="C2966" s="464" t="s">
        <v>2594</v>
      </c>
      <c r="D2966" s="463" t="s">
        <v>7887</v>
      </c>
      <c r="E2966" s="462">
        <v>4200</v>
      </c>
      <c r="F2966" s="461" t="s">
        <v>16402</v>
      </c>
      <c r="G2966" s="460" t="s">
        <v>16401</v>
      </c>
      <c r="H2966" s="460" t="s">
        <v>6389</v>
      </c>
      <c r="I2966" s="460" t="s">
        <v>7869</v>
      </c>
      <c r="J2966" s="459" t="s">
        <v>6389</v>
      </c>
      <c r="K2966" s="458">
        <v>4</v>
      </c>
      <c r="L2966" s="458">
        <v>12</v>
      </c>
      <c r="M2966" s="457">
        <v>53472.939955718633</v>
      </c>
      <c r="N2966" s="458">
        <v>1</v>
      </c>
      <c r="O2966" s="458">
        <v>6</v>
      </c>
      <c r="P2966" s="457">
        <v>26506.799999999999</v>
      </c>
    </row>
    <row r="2967" spans="1:16" ht="67.5" x14ac:dyDescent="0.2">
      <c r="A2967" s="466" t="s">
        <v>7860</v>
      </c>
      <c r="B2967" s="465" t="s">
        <v>3526</v>
      </c>
      <c r="C2967" s="464" t="s">
        <v>2594</v>
      </c>
      <c r="D2967" s="463" t="s">
        <v>7887</v>
      </c>
      <c r="E2967" s="462">
        <v>4200</v>
      </c>
      <c r="F2967" s="461" t="s">
        <v>16400</v>
      </c>
      <c r="G2967" s="460" t="s">
        <v>16399</v>
      </c>
      <c r="H2967" s="460" t="s">
        <v>3542</v>
      </c>
      <c r="I2967" s="460" t="s">
        <v>7861</v>
      </c>
      <c r="J2967" s="459" t="s">
        <v>3542</v>
      </c>
      <c r="K2967" s="458">
        <v>3</v>
      </c>
      <c r="L2967" s="458">
        <v>12</v>
      </c>
      <c r="M2967" s="457">
        <v>53472.939955718633</v>
      </c>
      <c r="N2967" s="458">
        <v>1</v>
      </c>
      <c r="O2967" s="458">
        <v>6</v>
      </c>
      <c r="P2967" s="457">
        <v>26506.799999999999</v>
      </c>
    </row>
    <row r="2968" spans="1:16" ht="67.5" x14ac:dyDescent="0.2">
      <c r="A2968" s="466" t="s">
        <v>7860</v>
      </c>
      <c r="B2968" s="465" t="s">
        <v>3526</v>
      </c>
      <c r="C2968" s="464" t="s">
        <v>2594</v>
      </c>
      <c r="D2968" s="463" t="s">
        <v>16398</v>
      </c>
      <c r="E2968" s="462">
        <v>10500</v>
      </c>
      <c r="F2968" s="461" t="s">
        <v>16397</v>
      </c>
      <c r="G2968" s="460" t="s">
        <v>16396</v>
      </c>
      <c r="H2968" s="460" t="s">
        <v>4839</v>
      </c>
      <c r="I2968" s="460" t="s">
        <v>7869</v>
      </c>
      <c r="J2968" s="459" t="s">
        <v>4839</v>
      </c>
      <c r="K2968" s="458">
        <v>3</v>
      </c>
      <c r="L2968" s="458">
        <v>12</v>
      </c>
      <c r="M2968" s="457">
        <v>133682.34988929657</v>
      </c>
      <c r="N2968" s="458">
        <v>1</v>
      </c>
      <c r="O2968" s="458">
        <v>6</v>
      </c>
      <c r="P2968" s="457">
        <v>64306.8</v>
      </c>
    </row>
    <row r="2969" spans="1:16" ht="67.5" x14ac:dyDescent="0.2">
      <c r="A2969" s="466" t="s">
        <v>7860</v>
      </c>
      <c r="B2969" s="465" t="s">
        <v>3526</v>
      </c>
      <c r="C2969" s="464" t="s">
        <v>2594</v>
      </c>
      <c r="D2969" s="463" t="s">
        <v>8638</v>
      </c>
      <c r="E2969" s="462">
        <v>7500</v>
      </c>
      <c r="F2969" s="461" t="s">
        <v>16395</v>
      </c>
      <c r="G2969" s="460" t="s">
        <v>16394</v>
      </c>
      <c r="H2969" s="460" t="s">
        <v>4270</v>
      </c>
      <c r="I2969" s="460" t="s">
        <v>7869</v>
      </c>
      <c r="J2969" s="459" t="s">
        <v>4270</v>
      </c>
      <c r="K2969" s="458">
        <v>3</v>
      </c>
      <c r="L2969" s="458">
        <v>12</v>
      </c>
      <c r="M2969" s="457">
        <v>95487.392778068985</v>
      </c>
      <c r="N2969" s="458">
        <v>1</v>
      </c>
      <c r="O2969" s="458">
        <v>6</v>
      </c>
      <c r="P2969" s="457">
        <v>46306.8</v>
      </c>
    </row>
    <row r="2970" spans="1:16" ht="67.5" x14ac:dyDescent="0.2">
      <c r="A2970" s="466" t="s">
        <v>7860</v>
      </c>
      <c r="B2970" s="465" t="s">
        <v>3526</v>
      </c>
      <c r="C2970" s="464" t="s">
        <v>2594</v>
      </c>
      <c r="D2970" s="463" t="s">
        <v>9012</v>
      </c>
      <c r="E2970" s="462">
        <v>8500</v>
      </c>
      <c r="F2970" s="461" t="s">
        <v>16393</v>
      </c>
      <c r="G2970" s="460" t="s">
        <v>16392</v>
      </c>
      <c r="H2970" s="460" t="s">
        <v>7950</v>
      </c>
      <c r="I2970" s="460" t="s">
        <v>7869</v>
      </c>
      <c r="J2970" s="459" t="s">
        <v>7950</v>
      </c>
      <c r="K2970" s="458">
        <v>2</v>
      </c>
      <c r="L2970" s="458">
        <v>6</v>
      </c>
      <c r="M2970" s="457">
        <v>54109.52257423909</v>
      </c>
      <c r="N2970" s="458">
        <v>1</v>
      </c>
      <c r="O2970" s="458">
        <v>6</v>
      </c>
      <c r="P2970" s="457">
        <v>52306.8</v>
      </c>
    </row>
    <row r="2971" spans="1:16" ht="67.5" x14ac:dyDescent="0.2">
      <c r="A2971" s="466" t="s">
        <v>7860</v>
      </c>
      <c r="B2971" s="465" t="s">
        <v>3526</v>
      </c>
      <c r="C2971" s="464" t="s">
        <v>2594</v>
      </c>
      <c r="D2971" s="463" t="s">
        <v>7973</v>
      </c>
      <c r="E2971" s="462">
        <v>5500</v>
      </c>
      <c r="F2971" s="461" t="s">
        <v>16391</v>
      </c>
      <c r="G2971" s="460" t="s">
        <v>16390</v>
      </c>
      <c r="H2971" s="460" t="s">
        <v>4209</v>
      </c>
      <c r="I2971" s="460" t="s">
        <v>7869</v>
      </c>
      <c r="J2971" s="459" t="s">
        <v>4209</v>
      </c>
      <c r="K2971" s="458">
        <v>3</v>
      </c>
      <c r="L2971" s="458">
        <v>12</v>
      </c>
      <c r="M2971" s="457">
        <v>70024.088037250593</v>
      </c>
      <c r="N2971" s="458">
        <v>1</v>
      </c>
      <c r="O2971" s="458">
        <v>6</v>
      </c>
      <c r="P2971" s="457">
        <v>34306.800000000003</v>
      </c>
    </row>
    <row r="2972" spans="1:16" ht="67.5" x14ac:dyDescent="0.2">
      <c r="A2972" s="466" t="s">
        <v>7860</v>
      </c>
      <c r="B2972" s="465" t="s">
        <v>3526</v>
      </c>
      <c r="C2972" s="464" t="s">
        <v>2594</v>
      </c>
      <c r="D2972" s="463" t="s">
        <v>8061</v>
      </c>
      <c r="E2972" s="462">
        <v>3000</v>
      </c>
      <c r="F2972" s="461" t="s">
        <v>16389</v>
      </c>
      <c r="G2972" s="460" t="s">
        <v>16388</v>
      </c>
      <c r="H2972" s="460" t="s">
        <v>9391</v>
      </c>
      <c r="I2972" s="460" t="s">
        <v>7869</v>
      </c>
      <c r="J2972" s="459" t="s">
        <v>9391</v>
      </c>
      <c r="K2972" s="458">
        <v>6</v>
      </c>
      <c r="L2972" s="458">
        <v>12</v>
      </c>
      <c r="M2972" s="457">
        <v>38194.957111227595</v>
      </c>
      <c r="N2972" s="458">
        <v>1</v>
      </c>
      <c r="O2972" s="458">
        <v>6</v>
      </c>
      <c r="P2972" s="457">
        <v>19306.8</v>
      </c>
    </row>
    <row r="2973" spans="1:16" ht="67.5" x14ac:dyDescent="0.2">
      <c r="A2973" s="466" t="s">
        <v>7860</v>
      </c>
      <c r="B2973" s="465" t="s">
        <v>3526</v>
      </c>
      <c r="C2973" s="464" t="s">
        <v>2594</v>
      </c>
      <c r="D2973" s="463" t="s">
        <v>7887</v>
      </c>
      <c r="E2973" s="462">
        <v>4200</v>
      </c>
      <c r="F2973" s="461" t="s">
        <v>16387</v>
      </c>
      <c r="G2973" s="460" t="s">
        <v>16386</v>
      </c>
      <c r="H2973" s="460" t="s">
        <v>6389</v>
      </c>
      <c r="I2973" s="460" t="s">
        <v>7869</v>
      </c>
      <c r="J2973" s="459" t="s">
        <v>6389</v>
      </c>
      <c r="K2973" s="458">
        <v>3</v>
      </c>
      <c r="L2973" s="458">
        <v>12</v>
      </c>
      <c r="M2973" s="457">
        <v>53472.939955718633</v>
      </c>
      <c r="N2973" s="458">
        <v>1</v>
      </c>
      <c r="O2973" s="458">
        <v>6</v>
      </c>
      <c r="P2973" s="457">
        <v>26506.799999999999</v>
      </c>
    </row>
    <row r="2974" spans="1:16" ht="67.5" x14ac:dyDescent="0.2">
      <c r="A2974" s="466" t="s">
        <v>7860</v>
      </c>
      <c r="B2974" s="465" t="s">
        <v>3526</v>
      </c>
      <c r="C2974" s="464" t="s">
        <v>2594</v>
      </c>
      <c r="D2974" s="463" t="s">
        <v>7859</v>
      </c>
      <c r="E2974" s="462">
        <v>2500</v>
      </c>
      <c r="F2974" s="461" t="s">
        <v>16385</v>
      </c>
      <c r="G2974" s="460" t="s">
        <v>16384</v>
      </c>
      <c r="H2974" s="460"/>
      <c r="I2974" s="460"/>
      <c r="J2974" s="459"/>
      <c r="K2974" s="458">
        <v>3</v>
      </c>
      <c r="L2974" s="458">
        <v>12</v>
      </c>
      <c r="M2974" s="457">
        <v>31829.130926022997</v>
      </c>
      <c r="N2974" s="458">
        <v>1</v>
      </c>
      <c r="O2974" s="458">
        <v>6</v>
      </c>
      <c r="P2974" s="457">
        <v>16306.8</v>
      </c>
    </row>
    <row r="2975" spans="1:16" ht="67.5" x14ac:dyDescent="0.2">
      <c r="A2975" s="466" t="s">
        <v>7860</v>
      </c>
      <c r="B2975" s="465" t="s">
        <v>3526</v>
      </c>
      <c r="C2975" s="464" t="s">
        <v>2594</v>
      </c>
      <c r="D2975" s="463" t="s">
        <v>16383</v>
      </c>
      <c r="E2975" s="462">
        <v>13000</v>
      </c>
      <c r="F2975" s="461" t="s">
        <v>16382</v>
      </c>
      <c r="G2975" s="460" t="s">
        <v>16381</v>
      </c>
      <c r="H2975" s="460" t="s">
        <v>4522</v>
      </c>
      <c r="I2975" s="460" t="s">
        <v>7869</v>
      </c>
      <c r="J2975" s="459" t="s">
        <v>4522</v>
      </c>
      <c r="K2975" s="458">
        <v>2</v>
      </c>
      <c r="L2975" s="458">
        <v>8</v>
      </c>
      <c r="M2975" s="457">
        <v>110340.98721021305</v>
      </c>
      <c r="N2975" s="458">
        <v>0</v>
      </c>
      <c r="O2975" s="458">
        <v>0</v>
      </c>
      <c r="P2975" s="457">
        <v>0</v>
      </c>
    </row>
    <row r="2976" spans="1:16" ht="67.5" x14ac:dyDescent="0.2">
      <c r="A2976" s="466" t="s">
        <v>7860</v>
      </c>
      <c r="B2976" s="465" t="s">
        <v>3526</v>
      </c>
      <c r="C2976" s="464" t="s">
        <v>2594</v>
      </c>
      <c r="D2976" s="463" t="s">
        <v>7923</v>
      </c>
      <c r="E2976" s="462">
        <v>4200</v>
      </c>
      <c r="F2976" s="461" t="s">
        <v>16380</v>
      </c>
      <c r="G2976" s="460" t="s">
        <v>16379</v>
      </c>
      <c r="H2976" s="460" t="s">
        <v>6514</v>
      </c>
      <c r="I2976" s="460" t="s">
        <v>7869</v>
      </c>
      <c r="J2976" s="459" t="s">
        <v>6514</v>
      </c>
      <c r="K2976" s="458">
        <v>5</v>
      </c>
      <c r="L2976" s="458">
        <v>12</v>
      </c>
      <c r="M2976" s="457">
        <v>53472.939955718633</v>
      </c>
      <c r="N2976" s="458">
        <v>1</v>
      </c>
      <c r="O2976" s="458">
        <v>6</v>
      </c>
      <c r="P2976" s="457">
        <v>26506.799999999999</v>
      </c>
    </row>
    <row r="2977" spans="1:16" ht="67.5" x14ac:dyDescent="0.2">
      <c r="A2977" s="466" t="s">
        <v>7860</v>
      </c>
      <c r="B2977" s="465" t="s">
        <v>3526</v>
      </c>
      <c r="C2977" s="464" t="s">
        <v>2594</v>
      </c>
      <c r="D2977" s="463" t="s">
        <v>8248</v>
      </c>
      <c r="E2977" s="462">
        <v>4200</v>
      </c>
      <c r="F2977" s="461" t="s">
        <v>16378</v>
      </c>
      <c r="G2977" s="460" t="s">
        <v>16377</v>
      </c>
      <c r="H2977" s="460" t="s">
        <v>4810</v>
      </c>
      <c r="I2977" s="460" t="s">
        <v>7869</v>
      </c>
      <c r="J2977" s="459" t="s">
        <v>4810</v>
      </c>
      <c r="K2977" s="458">
        <v>3</v>
      </c>
      <c r="L2977" s="458">
        <v>12</v>
      </c>
      <c r="M2977" s="457">
        <v>53472.939955718633</v>
      </c>
      <c r="N2977" s="458">
        <v>1</v>
      </c>
      <c r="O2977" s="458">
        <v>6</v>
      </c>
      <c r="P2977" s="457">
        <v>26506.799999999999</v>
      </c>
    </row>
    <row r="2978" spans="1:16" ht="67.5" x14ac:dyDescent="0.2">
      <c r="A2978" s="466" t="s">
        <v>7860</v>
      </c>
      <c r="B2978" s="465" t="s">
        <v>3526</v>
      </c>
      <c r="C2978" s="464" t="s">
        <v>2594</v>
      </c>
      <c r="D2978" s="463" t="s">
        <v>10175</v>
      </c>
      <c r="E2978" s="462">
        <v>4200</v>
      </c>
      <c r="F2978" s="461" t="s">
        <v>16376</v>
      </c>
      <c r="G2978" s="460" t="s">
        <v>16375</v>
      </c>
      <c r="H2978" s="460" t="s">
        <v>3542</v>
      </c>
      <c r="I2978" s="460" t="s">
        <v>7861</v>
      </c>
      <c r="J2978" s="459" t="s">
        <v>3542</v>
      </c>
      <c r="K2978" s="458">
        <v>4</v>
      </c>
      <c r="L2978" s="458">
        <v>12</v>
      </c>
      <c r="M2978" s="457">
        <v>53472.939955718633</v>
      </c>
      <c r="N2978" s="458">
        <v>1</v>
      </c>
      <c r="O2978" s="458">
        <v>6</v>
      </c>
      <c r="P2978" s="457">
        <v>26506.799999999999</v>
      </c>
    </row>
    <row r="2979" spans="1:16" ht="67.5" x14ac:dyDescent="0.2">
      <c r="A2979" s="466" t="s">
        <v>7860</v>
      </c>
      <c r="B2979" s="465" t="s">
        <v>3526</v>
      </c>
      <c r="C2979" s="464" t="s">
        <v>2594</v>
      </c>
      <c r="D2979" s="463" t="s">
        <v>7887</v>
      </c>
      <c r="E2979" s="462">
        <v>4200</v>
      </c>
      <c r="F2979" s="461" t="s">
        <v>16374</v>
      </c>
      <c r="G2979" s="460" t="s">
        <v>16373</v>
      </c>
      <c r="H2979" s="460" t="s">
        <v>3574</v>
      </c>
      <c r="I2979" s="460" t="s">
        <v>7869</v>
      </c>
      <c r="J2979" s="459" t="s">
        <v>3574</v>
      </c>
      <c r="K2979" s="458">
        <v>4</v>
      </c>
      <c r="L2979" s="458">
        <v>12</v>
      </c>
      <c r="M2979" s="457">
        <v>53472.939955718633</v>
      </c>
      <c r="N2979" s="458">
        <v>1</v>
      </c>
      <c r="O2979" s="458">
        <v>6</v>
      </c>
      <c r="P2979" s="457">
        <v>26506.799999999999</v>
      </c>
    </row>
    <row r="2980" spans="1:16" ht="67.5" x14ac:dyDescent="0.2">
      <c r="A2980" s="466" t="s">
        <v>7860</v>
      </c>
      <c r="B2980" s="465" t="s">
        <v>3526</v>
      </c>
      <c r="C2980" s="464" t="s">
        <v>2594</v>
      </c>
      <c r="D2980" s="463" t="s">
        <v>8478</v>
      </c>
      <c r="E2980" s="462">
        <v>7500</v>
      </c>
      <c r="F2980" s="461" t="s">
        <v>16372</v>
      </c>
      <c r="G2980" s="460" t="s">
        <v>16371</v>
      </c>
      <c r="H2980" s="460" t="s">
        <v>7976</v>
      </c>
      <c r="I2980" s="460" t="s">
        <v>7869</v>
      </c>
      <c r="J2980" s="459" t="s">
        <v>7976</v>
      </c>
      <c r="K2980" s="458">
        <v>3</v>
      </c>
      <c r="L2980" s="458">
        <v>12</v>
      </c>
      <c r="M2980" s="457">
        <v>95487.392778068985</v>
      </c>
      <c r="N2980" s="458">
        <v>1</v>
      </c>
      <c r="O2980" s="458">
        <v>6</v>
      </c>
      <c r="P2980" s="457">
        <v>46306.8</v>
      </c>
    </row>
    <row r="2981" spans="1:16" ht="67.5" x14ac:dyDescent="0.2">
      <c r="A2981" s="466" t="s">
        <v>7860</v>
      </c>
      <c r="B2981" s="465" t="s">
        <v>3526</v>
      </c>
      <c r="C2981" s="464" t="s">
        <v>2594</v>
      </c>
      <c r="D2981" s="463" t="s">
        <v>8438</v>
      </c>
      <c r="E2981" s="462">
        <v>7500</v>
      </c>
      <c r="F2981" s="461" t="s">
        <v>16370</v>
      </c>
      <c r="G2981" s="460" t="s">
        <v>16369</v>
      </c>
      <c r="H2981" s="460" t="s">
        <v>7911</v>
      </c>
      <c r="I2981" s="460" t="s">
        <v>7861</v>
      </c>
      <c r="J2981" s="459" t="s">
        <v>7911</v>
      </c>
      <c r="K2981" s="458">
        <v>5</v>
      </c>
      <c r="L2981" s="458">
        <v>12</v>
      </c>
      <c r="M2981" s="457">
        <v>95487.392778068985</v>
      </c>
      <c r="N2981" s="458">
        <v>1</v>
      </c>
      <c r="O2981" s="458">
        <v>2</v>
      </c>
      <c r="P2981" s="457">
        <v>15435.6</v>
      </c>
    </row>
    <row r="2982" spans="1:16" ht="67.5" x14ac:dyDescent="0.2">
      <c r="A2982" s="466" t="s">
        <v>7860</v>
      </c>
      <c r="B2982" s="465" t="s">
        <v>3526</v>
      </c>
      <c r="C2982" s="464" t="s">
        <v>2594</v>
      </c>
      <c r="D2982" s="463" t="s">
        <v>7881</v>
      </c>
      <c r="E2982" s="462">
        <v>3200</v>
      </c>
      <c r="F2982" s="461" t="s">
        <v>16368</v>
      </c>
      <c r="G2982" s="460" t="s">
        <v>16367</v>
      </c>
      <c r="H2982" s="460" t="s">
        <v>3591</v>
      </c>
      <c r="I2982" s="460" t="s">
        <v>7869</v>
      </c>
      <c r="J2982" s="459" t="s">
        <v>3591</v>
      </c>
      <c r="K2982" s="458">
        <v>3</v>
      </c>
      <c r="L2982" s="458">
        <v>12</v>
      </c>
      <c r="M2982" s="457">
        <v>40741.287585309437</v>
      </c>
      <c r="N2982" s="458">
        <v>1</v>
      </c>
      <c r="O2982" s="458">
        <v>1</v>
      </c>
      <c r="P2982" s="457">
        <v>3417.8</v>
      </c>
    </row>
    <row r="2983" spans="1:16" ht="67.5" x14ac:dyDescent="0.2">
      <c r="A2983" s="466" t="s">
        <v>7860</v>
      </c>
      <c r="B2983" s="465" t="s">
        <v>3526</v>
      </c>
      <c r="C2983" s="464" t="s">
        <v>2594</v>
      </c>
      <c r="D2983" s="463" t="s">
        <v>7859</v>
      </c>
      <c r="E2983" s="462">
        <v>2500</v>
      </c>
      <c r="F2983" s="461" t="s">
        <v>16366</v>
      </c>
      <c r="G2983" s="460" t="s">
        <v>16365</v>
      </c>
      <c r="H2983" s="460"/>
      <c r="I2983" s="460"/>
      <c r="J2983" s="459"/>
      <c r="K2983" s="458">
        <v>4</v>
      </c>
      <c r="L2983" s="458">
        <v>12</v>
      </c>
      <c r="M2983" s="457">
        <v>31829.130926022997</v>
      </c>
      <c r="N2983" s="458">
        <v>1</v>
      </c>
      <c r="O2983" s="458">
        <v>6</v>
      </c>
      <c r="P2983" s="457">
        <v>16306.8</v>
      </c>
    </row>
    <row r="2984" spans="1:16" ht="67.5" x14ac:dyDescent="0.2">
      <c r="A2984" s="466" t="s">
        <v>7860</v>
      </c>
      <c r="B2984" s="465" t="s">
        <v>3526</v>
      </c>
      <c r="C2984" s="464" t="s">
        <v>2594</v>
      </c>
      <c r="D2984" s="463" t="s">
        <v>13936</v>
      </c>
      <c r="E2984" s="462">
        <v>8000</v>
      </c>
      <c r="F2984" s="461" t="s">
        <v>16364</v>
      </c>
      <c r="G2984" s="460" t="s">
        <v>16363</v>
      </c>
      <c r="H2984" s="460" t="s">
        <v>7865</v>
      </c>
      <c r="I2984" s="460" t="s">
        <v>7869</v>
      </c>
      <c r="J2984" s="459" t="s">
        <v>7865</v>
      </c>
      <c r="K2984" s="458">
        <v>3</v>
      </c>
      <c r="L2984" s="458">
        <v>12</v>
      </c>
      <c r="M2984" s="457">
        <v>101853.21896327358</v>
      </c>
      <c r="N2984" s="458">
        <v>1</v>
      </c>
      <c r="O2984" s="458">
        <v>6</v>
      </c>
      <c r="P2984" s="457">
        <v>49306.8</v>
      </c>
    </row>
    <row r="2985" spans="1:16" ht="67.5" x14ac:dyDescent="0.2">
      <c r="A2985" s="466" t="s">
        <v>7860</v>
      </c>
      <c r="B2985" s="465" t="s">
        <v>3526</v>
      </c>
      <c r="C2985" s="464" t="s">
        <v>2594</v>
      </c>
      <c r="D2985" s="463" t="s">
        <v>10710</v>
      </c>
      <c r="E2985" s="462">
        <v>5500</v>
      </c>
      <c r="F2985" s="461" t="s">
        <v>16362</v>
      </c>
      <c r="G2985" s="460" t="s">
        <v>16361</v>
      </c>
      <c r="H2985" s="460" t="s">
        <v>3761</v>
      </c>
      <c r="I2985" s="460" t="s">
        <v>7869</v>
      </c>
      <c r="J2985" s="459" t="s">
        <v>3761</v>
      </c>
      <c r="K2985" s="458">
        <v>3</v>
      </c>
      <c r="L2985" s="458">
        <v>12</v>
      </c>
      <c r="M2985" s="457">
        <v>70024.088037250593</v>
      </c>
      <c r="N2985" s="458">
        <v>1</v>
      </c>
      <c r="O2985" s="458">
        <v>6</v>
      </c>
      <c r="P2985" s="457">
        <v>34306.800000000003</v>
      </c>
    </row>
    <row r="2986" spans="1:16" ht="67.5" x14ac:dyDescent="0.2">
      <c r="A2986" s="466" t="s">
        <v>7860</v>
      </c>
      <c r="B2986" s="465" t="s">
        <v>3526</v>
      </c>
      <c r="C2986" s="464" t="s">
        <v>2594</v>
      </c>
      <c r="D2986" s="463" t="s">
        <v>8140</v>
      </c>
      <c r="E2986" s="462">
        <v>4200</v>
      </c>
      <c r="F2986" s="461" t="s">
        <v>16360</v>
      </c>
      <c r="G2986" s="460" t="s">
        <v>16359</v>
      </c>
      <c r="H2986" s="460" t="s">
        <v>8241</v>
      </c>
      <c r="I2986" s="460" t="s">
        <v>7869</v>
      </c>
      <c r="J2986" s="459" t="s">
        <v>8241</v>
      </c>
      <c r="K2986" s="458">
        <v>3</v>
      </c>
      <c r="L2986" s="458">
        <v>12</v>
      </c>
      <c r="M2986" s="457">
        <v>53472.939955718633</v>
      </c>
      <c r="N2986" s="458">
        <v>1</v>
      </c>
      <c r="O2986" s="458">
        <v>6</v>
      </c>
      <c r="P2986" s="457">
        <v>26506.799999999999</v>
      </c>
    </row>
    <row r="2987" spans="1:16" ht="67.5" x14ac:dyDescent="0.2">
      <c r="A2987" s="466" t="s">
        <v>7860</v>
      </c>
      <c r="B2987" s="465" t="s">
        <v>3526</v>
      </c>
      <c r="C2987" s="464" t="s">
        <v>2594</v>
      </c>
      <c r="D2987" s="463" t="s">
        <v>7881</v>
      </c>
      <c r="E2987" s="462">
        <v>3200</v>
      </c>
      <c r="F2987" s="461" t="s">
        <v>16358</v>
      </c>
      <c r="G2987" s="460" t="s">
        <v>16357</v>
      </c>
      <c r="H2987" s="460" t="s">
        <v>6389</v>
      </c>
      <c r="I2987" s="460" t="s">
        <v>7869</v>
      </c>
      <c r="J2987" s="459" t="s">
        <v>6389</v>
      </c>
      <c r="K2987" s="458">
        <v>3</v>
      </c>
      <c r="L2987" s="458">
        <v>12</v>
      </c>
      <c r="M2987" s="457">
        <v>40741.287585309437</v>
      </c>
      <c r="N2987" s="458">
        <v>0</v>
      </c>
      <c r="O2987" s="458">
        <v>0</v>
      </c>
      <c r="P2987" s="457">
        <v>0</v>
      </c>
    </row>
    <row r="2988" spans="1:16" ht="67.5" x14ac:dyDescent="0.2">
      <c r="A2988" s="466" t="s">
        <v>7860</v>
      </c>
      <c r="B2988" s="465" t="s">
        <v>3526</v>
      </c>
      <c r="C2988" s="464" t="s">
        <v>2594</v>
      </c>
      <c r="D2988" s="463" t="s">
        <v>8351</v>
      </c>
      <c r="E2988" s="462">
        <v>4200</v>
      </c>
      <c r="F2988" s="461" t="s">
        <v>16356</v>
      </c>
      <c r="G2988" s="460" t="s">
        <v>16355</v>
      </c>
      <c r="H2988" s="460" t="s">
        <v>6389</v>
      </c>
      <c r="I2988" s="460" t="s">
        <v>7869</v>
      </c>
      <c r="J2988" s="459" t="s">
        <v>6389</v>
      </c>
      <c r="K2988" s="458">
        <v>4</v>
      </c>
      <c r="L2988" s="458">
        <v>12</v>
      </c>
      <c r="M2988" s="457">
        <v>53472.939955718633</v>
      </c>
      <c r="N2988" s="458">
        <v>1</v>
      </c>
      <c r="O2988" s="458">
        <v>6</v>
      </c>
      <c r="P2988" s="457">
        <v>26506.799999999999</v>
      </c>
    </row>
    <row r="2989" spans="1:16" ht="67.5" x14ac:dyDescent="0.2">
      <c r="A2989" s="466" t="s">
        <v>7860</v>
      </c>
      <c r="B2989" s="465" t="s">
        <v>3526</v>
      </c>
      <c r="C2989" s="464" t="s">
        <v>2594</v>
      </c>
      <c r="D2989" s="463" t="s">
        <v>7887</v>
      </c>
      <c r="E2989" s="462">
        <v>4200</v>
      </c>
      <c r="F2989" s="461" t="s">
        <v>16354</v>
      </c>
      <c r="G2989" s="460" t="s">
        <v>16353</v>
      </c>
      <c r="H2989" s="460" t="s">
        <v>8020</v>
      </c>
      <c r="I2989" s="460" t="s">
        <v>7861</v>
      </c>
      <c r="J2989" s="459" t="s">
        <v>8020</v>
      </c>
      <c r="K2989" s="458">
        <v>5</v>
      </c>
      <c r="L2989" s="458">
        <v>12</v>
      </c>
      <c r="M2989" s="457">
        <v>53472.939955718633</v>
      </c>
      <c r="N2989" s="458">
        <v>1</v>
      </c>
      <c r="O2989" s="458">
        <v>6</v>
      </c>
      <c r="P2989" s="457">
        <v>26506.799999999999</v>
      </c>
    </row>
    <row r="2990" spans="1:16" ht="67.5" x14ac:dyDescent="0.2">
      <c r="A2990" s="466" t="s">
        <v>7860</v>
      </c>
      <c r="B2990" s="465" t="s">
        <v>3526</v>
      </c>
      <c r="C2990" s="464" t="s">
        <v>2594</v>
      </c>
      <c r="D2990" s="463" t="s">
        <v>9824</v>
      </c>
      <c r="E2990" s="462">
        <v>4200</v>
      </c>
      <c r="F2990" s="461" t="s">
        <v>16352</v>
      </c>
      <c r="G2990" s="460" t="s">
        <v>16351</v>
      </c>
      <c r="H2990" s="460" t="s">
        <v>6389</v>
      </c>
      <c r="I2990" s="460" t="s">
        <v>7869</v>
      </c>
      <c r="J2990" s="459" t="s">
        <v>6389</v>
      </c>
      <c r="K2990" s="458">
        <v>3</v>
      </c>
      <c r="L2990" s="458">
        <v>12</v>
      </c>
      <c r="M2990" s="457">
        <v>53472.939955718633</v>
      </c>
      <c r="N2990" s="458">
        <v>1</v>
      </c>
      <c r="O2990" s="458">
        <v>6</v>
      </c>
      <c r="P2990" s="457">
        <v>26506.799999999999</v>
      </c>
    </row>
    <row r="2991" spans="1:16" ht="67.5" x14ac:dyDescent="0.2">
      <c r="A2991" s="466" t="s">
        <v>7860</v>
      </c>
      <c r="B2991" s="465" t="s">
        <v>3526</v>
      </c>
      <c r="C2991" s="464" t="s">
        <v>2594</v>
      </c>
      <c r="D2991" s="463" t="s">
        <v>8638</v>
      </c>
      <c r="E2991" s="462">
        <v>7500</v>
      </c>
      <c r="F2991" s="461" t="s">
        <v>16350</v>
      </c>
      <c r="G2991" s="460" t="s">
        <v>16349</v>
      </c>
      <c r="H2991" s="460" t="s">
        <v>7911</v>
      </c>
      <c r="I2991" s="460" t="s">
        <v>7869</v>
      </c>
      <c r="J2991" s="459" t="s">
        <v>7911</v>
      </c>
      <c r="K2991" s="458">
        <v>3</v>
      </c>
      <c r="L2991" s="458">
        <v>12</v>
      </c>
      <c r="M2991" s="457">
        <v>95487.392778068985</v>
      </c>
      <c r="N2991" s="458">
        <v>1</v>
      </c>
      <c r="O2991" s="458">
        <v>6</v>
      </c>
      <c r="P2991" s="457">
        <v>46306.8</v>
      </c>
    </row>
    <row r="2992" spans="1:16" ht="67.5" x14ac:dyDescent="0.2">
      <c r="A2992" s="466" t="s">
        <v>7860</v>
      </c>
      <c r="B2992" s="465" t="s">
        <v>3526</v>
      </c>
      <c r="C2992" s="464" t="s">
        <v>2594</v>
      </c>
      <c r="D2992" s="463" t="s">
        <v>7923</v>
      </c>
      <c r="E2992" s="462">
        <v>4200</v>
      </c>
      <c r="F2992" s="461" t="s">
        <v>16348</v>
      </c>
      <c r="G2992" s="460" t="s">
        <v>16347</v>
      </c>
      <c r="H2992" s="460" t="s">
        <v>6389</v>
      </c>
      <c r="I2992" s="460" t="s">
        <v>7869</v>
      </c>
      <c r="J2992" s="459" t="s">
        <v>6389</v>
      </c>
      <c r="K2992" s="458">
        <v>3</v>
      </c>
      <c r="L2992" s="458">
        <v>12</v>
      </c>
      <c r="M2992" s="457">
        <v>53472.939955718633</v>
      </c>
      <c r="N2992" s="458">
        <v>1</v>
      </c>
      <c r="O2992" s="458">
        <v>6</v>
      </c>
      <c r="P2992" s="457">
        <v>26506.799999999999</v>
      </c>
    </row>
    <row r="2993" spans="1:16" ht="67.5" x14ac:dyDescent="0.2">
      <c r="A2993" s="466" t="s">
        <v>7860</v>
      </c>
      <c r="B2993" s="465" t="s">
        <v>3526</v>
      </c>
      <c r="C2993" s="464" t="s">
        <v>2594</v>
      </c>
      <c r="D2993" s="463" t="s">
        <v>16346</v>
      </c>
      <c r="E2993" s="462">
        <v>4200</v>
      </c>
      <c r="F2993" s="461" t="s">
        <v>16345</v>
      </c>
      <c r="G2993" s="460" t="s">
        <v>16344</v>
      </c>
      <c r="H2993" s="460" t="s">
        <v>16343</v>
      </c>
      <c r="I2993" s="460" t="s">
        <v>7861</v>
      </c>
      <c r="J2993" s="459" t="s">
        <v>16343</v>
      </c>
      <c r="K2993" s="458">
        <v>2</v>
      </c>
      <c r="L2993" s="458">
        <v>9</v>
      </c>
      <c r="M2993" s="457">
        <v>40104.704966788973</v>
      </c>
      <c r="N2993" s="458">
        <v>0</v>
      </c>
      <c r="O2993" s="458">
        <v>0</v>
      </c>
      <c r="P2993" s="457">
        <v>0</v>
      </c>
    </row>
    <row r="2994" spans="1:16" ht="67.5" x14ac:dyDescent="0.2">
      <c r="A2994" s="466" t="s">
        <v>7860</v>
      </c>
      <c r="B2994" s="465" t="s">
        <v>3526</v>
      </c>
      <c r="C2994" s="464" t="s">
        <v>2594</v>
      </c>
      <c r="D2994" s="463" t="s">
        <v>6486</v>
      </c>
      <c r="E2994" s="462">
        <v>8000</v>
      </c>
      <c r="F2994" s="461" t="s">
        <v>16342</v>
      </c>
      <c r="G2994" s="460" t="s">
        <v>16341</v>
      </c>
      <c r="H2994" s="460" t="s">
        <v>4839</v>
      </c>
      <c r="I2994" s="460" t="s">
        <v>7869</v>
      </c>
      <c r="J2994" s="459" t="s">
        <v>4839</v>
      </c>
      <c r="K2994" s="458">
        <v>3</v>
      </c>
      <c r="L2994" s="458">
        <v>12</v>
      </c>
      <c r="M2994" s="457">
        <v>101853.21896327358</v>
      </c>
      <c r="N2994" s="458">
        <v>1</v>
      </c>
      <c r="O2994" s="458">
        <v>6</v>
      </c>
      <c r="P2994" s="457">
        <v>49306.8</v>
      </c>
    </row>
    <row r="2995" spans="1:16" ht="67.5" x14ac:dyDescent="0.2">
      <c r="A2995" s="466" t="s">
        <v>7860</v>
      </c>
      <c r="B2995" s="465" t="s">
        <v>3526</v>
      </c>
      <c r="C2995" s="464" t="s">
        <v>2594</v>
      </c>
      <c r="D2995" s="463" t="s">
        <v>7923</v>
      </c>
      <c r="E2995" s="462">
        <v>2500</v>
      </c>
      <c r="F2995" s="461" t="s">
        <v>16340</v>
      </c>
      <c r="G2995" s="460" t="s">
        <v>16339</v>
      </c>
      <c r="H2995" s="460" t="s">
        <v>6514</v>
      </c>
      <c r="I2995" s="460" t="s">
        <v>7869</v>
      </c>
      <c r="J2995" s="459" t="s">
        <v>6514</v>
      </c>
      <c r="K2995" s="458">
        <v>4</v>
      </c>
      <c r="L2995" s="458">
        <v>6</v>
      </c>
      <c r="M2995" s="457">
        <v>24932.819225384679</v>
      </c>
      <c r="N2995" s="458">
        <v>0</v>
      </c>
      <c r="O2995" s="458">
        <v>0</v>
      </c>
      <c r="P2995" s="457">
        <v>0</v>
      </c>
    </row>
    <row r="2996" spans="1:16" ht="67.5" x14ac:dyDescent="0.2">
      <c r="A2996" s="466" t="s">
        <v>7860</v>
      </c>
      <c r="B2996" s="465" t="s">
        <v>3526</v>
      </c>
      <c r="C2996" s="464" t="s">
        <v>2594</v>
      </c>
      <c r="D2996" s="463" t="s">
        <v>7920</v>
      </c>
      <c r="E2996" s="462">
        <v>5500</v>
      </c>
      <c r="F2996" s="461" t="s">
        <v>16338</v>
      </c>
      <c r="G2996" s="460" t="s">
        <v>16337</v>
      </c>
      <c r="H2996" s="460" t="s">
        <v>3761</v>
      </c>
      <c r="I2996" s="460" t="s">
        <v>7869</v>
      </c>
      <c r="J2996" s="459" t="s">
        <v>3761</v>
      </c>
      <c r="K2996" s="458">
        <v>3</v>
      </c>
      <c r="L2996" s="458">
        <v>12</v>
      </c>
      <c r="M2996" s="457">
        <v>70024.088037250593</v>
      </c>
      <c r="N2996" s="458">
        <v>1</v>
      </c>
      <c r="O2996" s="458">
        <v>6</v>
      </c>
      <c r="P2996" s="457">
        <v>34306.800000000003</v>
      </c>
    </row>
    <row r="2997" spans="1:16" ht="67.5" x14ac:dyDescent="0.2">
      <c r="A2997" s="466" t="s">
        <v>7860</v>
      </c>
      <c r="B2997" s="465" t="s">
        <v>3526</v>
      </c>
      <c r="C2997" s="464" t="s">
        <v>2594</v>
      </c>
      <c r="D2997" s="463" t="s">
        <v>12457</v>
      </c>
      <c r="E2997" s="462">
        <v>4200</v>
      </c>
      <c r="F2997" s="461" t="s">
        <v>16336</v>
      </c>
      <c r="G2997" s="460" t="s">
        <v>16335</v>
      </c>
      <c r="H2997" s="460" t="s">
        <v>4810</v>
      </c>
      <c r="I2997" s="460" t="s">
        <v>7869</v>
      </c>
      <c r="J2997" s="459" t="s">
        <v>4810</v>
      </c>
      <c r="K2997" s="458">
        <v>3</v>
      </c>
      <c r="L2997" s="458">
        <v>12</v>
      </c>
      <c r="M2997" s="457">
        <v>53472.939955718633</v>
      </c>
      <c r="N2997" s="458">
        <v>1</v>
      </c>
      <c r="O2997" s="458">
        <v>1</v>
      </c>
      <c r="P2997" s="457">
        <v>4417.8</v>
      </c>
    </row>
    <row r="2998" spans="1:16" ht="67.5" x14ac:dyDescent="0.2">
      <c r="A2998" s="466" t="s">
        <v>7860</v>
      </c>
      <c r="B2998" s="465" t="s">
        <v>3526</v>
      </c>
      <c r="C2998" s="464" t="s">
        <v>2594</v>
      </c>
      <c r="D2998" s="463" t="s">
        <v>7941</v>
      </c>
      <c r="E2998" s="462">
        <v>4200</v>
      </c>
      <c r="F2998" s="461" t="s">
        <v>16334</v>
      </c>
      <c r="G2998" s="460" t="s">
        <v>16333</v>
      </c>
      <c r="H2998" s="460" t="s">
        <v>6514</v>
      </c>
      <c r="I2998" s="460" t="s">
        <v>7869</v>
      </c>
      <c r="J2998" s="459" t="s">
        <v>6514</v>
      </c>
      <c r="K2998" s="458">
        <v>3</v>
      </c>
      <c r="L2998" s="458">
        <v>12</v>
      </c>
      <c r="M2998" s="457">
        <v>53472.939955718633</v>
      </c>
      <c r="N2998" s="458">
        <v>1</v>
      </c>
      <c r="O2998" s="458">
        <v>6</v>
      </c>
      <c r="P2998" s="457">
        <v>26506.799999999999</v>
      </c>
    </row>
    <row r="2999" spans="1:16" ht="67.5" x14ac:dyDescent="0.2">
      <c r="A2999" s="466" t="s">
        <v>7860</v>
      </c>
      <c r="B2999" s="465" t="s">
        <v>3526</v>
      </c>
      <c r="C2999" s="464" t="s">
        <v>2594</v>
      </c>
      <c r="D2999" s="463" t="s">
        <v>7932</v>
      </c>
      <c r="E2999" s="462">
        <v>4200</v>
      </c>
      <c r="F2999" s="461" t="s">
        <v>16332</v>
      </c>
      <c r="G2999" s="460" t="s">
        <v>16331</v>
      </c>
      <c r="H2999" s="460" t="s">
        <v>3574</v>
      </c>
      <c r="I2999" s="460" t="s">
        <v>7861</v>
      </c>
      <c r="J2999" s="459" t="s">
        <v>3574</v>
      </c>
      <c r="K2999" s="458">
        <v>3</v>
      </c>
      <c r="L2999" s="458">
        <v>12</v>
      </c>
      <c r="M2999" s="457">
        <v>53472.939955718633</v>
      </c>
      <c r="N2999" s="458">
        <v>1</v>
      </c>
      <c r="O2999" s="458">
        <v>6</v>
      </c>
      <c r="P2999" s="457">
        <v>26506.799999999999</v>
      </c>
    </row>
    <row r="3000" spans="1:16" ht="67.5" x14ac:dyDescent="0.2">
      <c r="A3000" s="466" t="s">
        <v>7860</v>
      </c>
      <c r="B3000" s="465" t="s">
        <v>3526</v>
      </c>
      <c r="C3000" s="464" t="s">
        <v>2594</v>
      </c>
      <c r="D3000" s="463" t="s">
        <v>8011</v>
      </c>
      <c r="E3000" s="462">
        <v>2200</v>
      </c>
      <c r="F3000" s="461" t="s">
        <v>16330</v>
      </c>
      <c r="G3000" s="460" t="s">
        <v>16329</v>
      </c>
      <c r="H3000" s="460"/>
      <c r="I3000" s="460"/>
      <c r="J3000" s="459"/>
      <c r="K3000" s="458">
        <v>4</v>
      </c>
      <c r="L3000" s="458">
        <v>12</v>
      </c>
      <c r="M3000" s="457">
        <v>28009.635214900234</v>
      </c>
      <c r="N3000" s="458">
        <v>1</v>
      </c>
      <c r="O3000" s="458">
        <v>6</v>
      </c>
      <c r="P3000" s="457">
        <v>14506.8</v>
      </c>
    </row>
    <row r="3001" spans="1:16" ht="67.5" x14ac:dyDescent="0.2">
      <c r="A3001" s="466" t="s">
        <v>7860</v>
      </c>
      <c r="B3001" s="465" t="s">
        <v>3526</v>
      </c>
      <c r="C3001" s="464" t="s">
        <v>2594</v>
      </c>
      <c r="D3001" s="463" t="s">
        <v>8086</v>
      </c>
      <c r="E3001" s="462">
        <v>4200</v>
      </c>
      <c r="F3001" s="461" t="s">
        <v>16328</v>
      </c>
      <c r="G3001" s="460" t="s">
        <v>16327</v>
      </c>
      <c r="H3001" s="460" t="s">
        <v>8279</v>
      </c>
      <c r="I3001" s="460" t="s">
        <v>7869</v>
      </c>
      <c r="J3001" s="459" t="s">
        <v>8279</v>
      </c>
      <c r="K3001" s="458">
        <v>4</v>
      </c>
      <c r="L3001" s="458">
        <v>12</v>
      </c>
      <c r="M3001" s="457">
        <v>53472.939955718633</v>
      </c>
      <c r="N3001" s="458">
        <v>1</v>
      </c>
      <c r="O3001" s="458">
        <v>6</v>
      </c>
      <c r="P3001" s="457">
        <v>26506.799999999999</v>
      </c>
    </row>
    <row r="3002" spans="1:16" ht="67.5" x14ac:dyDescent="0.2">
      <c r="A3002" s="466" t="s">
        <v>7860</v>
      </c>
      <c r="B3002" s="465" t="s">
        <v>3526</v>
      </c>
      <c r="C3002" s="464" t="s">
        <v>2594</v>
      </c>
      <c r="D3002" s="463" t="s">
        <v>7899</v>
      </c>
      <c r="E3002" s="462">
        <v>4200</v>
      </c>
      <c r="F3002" s="461" t="s">
        <v>16326</v>
      </c>
      <c r="G3002" s="460" t="s">
        <v>16325</v>
      </c>
      <c r="H3002" s="460" t="s">
        <v>6389</v>
      </c>
      <c r="I3002" s="460" t="s">
        <v>7869</v>
      </c>
      <c r="J3002" s="459" t="s">
        <v>6389</v>
      </c>
      <c r="K3002" s="458">
        <v>3</v>
      </c>
      <c r="L3002" s="458">
        <v>12</v>
      </c>
      <c r="M3002" s="457">
        <v>53472.939955718633</v>
      </c>
      <c r="N3002" s="458">
        <v>1</v>
      </c>
      <c r="O3002" s="458">
        <v>6</v>
      </c>
      <c r="P3002" s="457">
        <v>26506.799999999999</v>
      </c>
    </row>
    <row r="3003" spans="1:16" ht="67.5" x14ac:dyDescent="0.2">
      <c r="A3003" s="466" t="s">
        <v>7860</v>
      </c>
      <c r="B3003" s="465" t="s">
        <v>3526</v>
      </c>
      <c r="C3003" s="464" t="s">
        <v>2594</v>
      </c>
      <c r="D3003" s="463" t="s">
        <v>4784</v>
      </c>
      <c r="E3003" s="462">
        <v>2200</v>
      </c>
      <c r="F3003" s="461" t="s">
        <v>16324</v>
      </c>
      <c r="G3003" s="460" t="s">
        <v>16323</v>
      </c>
      <c r="H3003" s="460"/>
      <c r="I3003" s="460"/>
      <c r="J3003" s="459"/>
      <c r="K3003" s="458">
        <v>4</v>
      </c>
      <c r="L3003" s="458">
        <v>12</v>
      </c>
      <c r="M3003" s="457">
        <v>28009.635214900234</v>
      </c>
      <c r="N3003" s="458">
        <v>1</v>
      </c>
      <c r="O3003" s="458">
        <v>6</v>
      </c>
      <c r="P3003" s="457">
        <v>14506.8</v>
      </c>
    </row>
    <row r="3004" spans="1:16" ht="67.5" x14ac:dyDescent="0.2">
      <c r="A3004" s="466" t="s">
        <v>7860</v>
      </c>
      <c r="B3004" s="465" t="s">
        <v>3526</v>
      </c>
      <c r="C3004" s="464" t="s">
        <v>2594</v>
      </c>
      <c r="D3004" s="463" t="s">
        <v>16322</v>
      </c>
      <c r="E3004" s="462">
        <v>2200</v>
      </c>
      <c r="F3004" s="461" t="s">
        <v>16321</v>
      </c>
      <c r="G3004" s="460" t="s">
        <v>16320</v>
      </c>
      <c r="H3004" s="460"/>
      <c r="I3004" s="460"/>
      <c r="J3004" s="459"/>
      <c r="K3004" s="458">
        <v>4</v>
      </c>
      <c r="L3004" s="458">
        <v>12</v>
      </c>
      <c r="M3004" s="457">
        <v>28009.635214900234</v>
      </c>
      <c r="N3004" s="458">
        <v>1</v>
      </c>
      <c r="O3004" s="458">
        <v>6</v>
      </c>
      <c r="P3004" s="457">
        <v>14506.8</v>
      </c>
    </row>
    <row r="3005" spans="1:16" ht="67.5" x14ac:dyDescent="0.2">
      <c r="A3005" s="466" t="s">
        <v>7860</v>
      </c>
      <c r="B3005" s="465" t="s">
        <v>3526</v>
      </c>
      <c r="C3005" s="464" t="s">
        <v>2594</v>
      </c>
      <c r="D3005" s="463" t="s">
        <v>7887</v>
      </c>
      <c r="E3005" s="462">
        <v>4200</v>
      </c>
      <c r="F3005" s="461" t="s">
        <v>16319</v>
      </c>
      <c r="G3005" s="460" t="s">
        <v>16318</v>
      </c>
      <c r="H3005" s="460" t="s">
        <v>6389</v>
      </c>
      <c r="I3005" s="460" t="s">
        <v>7869</v>
      </c>
      <c r="J3005" s="459" t="s">
        <v>6389</v>
      </c>
      <c r="K3005" s="458">
        <v>4</v>
      </c>
      <c r="L3005" s="458">
        <v>12</v>
      </c>
      <c r="M3005" s="457">
        <v>53472.939955718633</v>
      </c>
      <c r="N3005" s="458">
        <v>1</v>
      </c>
      <c r="O3005" s="458">
        <v>6</v>
      </c>
      <c r="P3005" s="457">
        <v>26506.799999999999</v>
      </c>
    </row>
    <row r="3006" spans="1:16" ht="67.5" x14ac:dyDescent="0.2">
      <c r="A3006" s="466" t="s">
        <v>7860</v>
      </c>
      <c r="B3006" s="465" t="s">
        <v>3526</v>
      </c>
      <c r="C3006" s="464" t="s">
        <v>2594</v>
      </c>
      <c r="D3006" s="463" t="s">
        <v>8128</v>
      </c>
      <c r="E3006" s="462">
        <v>8500</v>
      </c>
      <c r="F3006" s="461" t="s">
        <v>16317</v>
      </c>
      <c r="G3006" s="460" t="s">
        <v>16316</v>
      </c>
      <c r="H3006" s="460" t="s">
        <v>6005</v>
      </c>
      <c r="I3006" s="460" t="s">
        <v>7869</v>
      </c>
      <c r="J3006" s="459" t="s">
        <v>6005</v>
      </c>
      <c r="K3006" s="458">
        <v>3</v>
      </c>
      <c r="L3006" s="458">
        <v>8</v>
      </c>
      <c r="M3006" s="457">
        <v>72146.030098985459</v>
      </c>
      <c r="N3006" s="458">
        <v>2</v>
      </c>
      <c r="O3006" s="458">
        <v>6</v>
      </c>
      <c r="P3006" s="457">
        <v>52306.8</v>
      </c>
    </row>
    <row r="3007" spans="1:16" ht="67.5" x14ac:dyDescent="0.2">
      <c r="A3007" s="466" t="s">
        <v>7860</v>
      </c>
      <c r="B3007" s="465" t="s">
        <v>3526</v>
      </c>
      <c r="C3007" s="464" t="s">
        <v>2594</v>
      </c>
      <c r="D3007" s="463" t="s">
        <v>7887</v>
      </c>
      <c r="E3007" s="462">
        <v>4200</v>
      </c>
      <c r="F3007" s="461" t="s">
        <v>16315</v>
      </c>
      <c r="G3007" s="460" t="s">
        <v>16314</v>
      </c>
      <c r="H3007" s="460" t="s">
        <v>8216</v>
      </c>
      <c r="I3007" s="460" t="s">
        <v>7861</v>
      </c>
      <c r="J3007" s="459" t="s">
        <v>8216</v>
      </c>
      <c r="K3007" s="458">
        <v>3</v>
      </c>
      <c r="L3007" s="458">
        <v>12</v>
      </c>
      <c r="M3007" s="457">
        <v>53472.939955718633</v>
      </c>
      <c r="N3007" s="458">
        <v>1</v>
      </c>
      <c r="O3007" s="458">
        <v>1</v>
      </c>
      <c r="P3007" s="457">
        <v>4417.8</v>
      </c>
    </row>
    <row r="3008" spans="1:16" ht="67.5" x14ac:dyDescent="0.2">
      <c r="A3008" s="466" t="s">
        <v>7860</v>
      </c>
      <c r="B3008" s="465" t="s">
        <v>3526</v>
      </c>
      <c r="C3008" s="464" t="s">
        <v>2594</v>
      </c>
      <c r="D3008" s="463" t="s">
        <v>7923</v>
      </c>
      <c r="E3008" s="462">
        <v>4200</v>
      </c>
      <c r="F3008" s="461" t="s">
        <v>16313</v>
      </c>
      <c r="G3008" s="460" t="s">
        <v>16312</v>
      </c>
      <c r="H3008" s="460" t="s">
        <v>6389</v>
      </c>
      <c r="I3008" s="460" t="s">
        <v>7869</v>
      </c>
      <c r="J3008" s="459" t="s">
        <v>6389</v>
      </c>
      <c r="K3008" s="458">
        <v>4</v>
      </c>
      <c r="L3008" s="458">
        <v>12</v>
      </c>
      <c r="M3008" s="457">
        <v>53472.939955718633</v>
      </c>
      <c r="N3008" s="458">
        <v>1</v>
      </c>
      <c r="O3008" s="458">
        <v>6</v>
      </c>
      <c r="P3008" s="457">
        <v>26506.799999999999</v>
      </c>
    </row>
    <row r="3009" spans="1:16" ht="67.5" x14ac:dyDescent="0.2">
      <c r="A3009" s="466" t="s">
        <v>7860</v>
      </c>
      <c r="B3009" s="465" t="s">
        <v>3526</v>
      </c>
      <c r="C3009" s="464" t="s">
        <v>2594</v>
      </c>
      <c r="D3009" s="463" t="s">
        <v>7859</v>
      </c>
      <c r="E3009" s="462">
        <v>2500</v>
      </c>
      <c r="F3009" s="461" t="s">
        <v>16311</v>
      </c>
      <c r="G3009" s="460" t="s">
        <v>16310</v>
      </c>
      <c r="H3009" s="460" t="s">
        <v>3574</v>
      </c>
      <c r="I3009" s="460" t="s">
        <v>7861</v>
      </c>
      <c r="J3009" s="459" t="s">
        <v>3574</v>
      </c>
      <c r="K3009" s="458">
        <v>4</v>
      </c>
      <c r="L3009" s="458">
        <v>6</v>
      </c>
      <c r="M3009" s="457">
        <v>15914.565463011499</v>
      </c>
      <c r="N3009" s="458">
        <v>1</v>
      </c>
      <c r="O3009" s="458">
        <v>6</v>
      </c>
      <c r="P3009" s="457">
        <v>16306.8</v>
      </c>
    </row>
    <row r="3010" spans="1:16" ht="67.5" x14ac:dyDescent="0.2">
      <c r="A3010" s="466" t="s">
        <v>7860</v>
      </c>
      <c r="B3010" s="465" t="s">
        <v>3526</v>
      </c>
      <c r="C3010" s="464" t="s">
        <v>2594</v>
      </c>
      <c r="D3010" s="463" t="s">
        <v>13554</v>
      </c>
      <c r="E3010" s="462">
        <v>5500</v>
      </c>
      <c r="F3010" s="461" t="s">
        <v>16309</v>
      </c>
      <c r="G3010" s="460" t="s">
        <v>16308</v>
      </c>
      <c r="H3010" s="460" t="s">
        <v>8950</v>
      </c>
      <c r="I3010" s="460" t="s">
        <v>7869</v>
      </c>
      <c r="J3010" s="459" t="s">
        <v>8950</v>
      </c>
      <c r="K3010" s="458">
        <v>5</v>
      </c>
      <c r="L3010" s="458">
        <v>12</v>
      </c>
      <c r="M3010" s="457">
        <v>70024.088037250593</v>
      </c>
      <c r="N3010" s="458">
        <v>1</v>
      </c>
      <c r="O3010" s="458">
        <v>6</v>
      </c>
      <c r="P3010" s="457">
        <v>34306.800000000003</v>
      </c>
    </row>
    <row r="3011" spans="1:16" ht="67.5" x14ac:dyDescent="0.2">
      <c r="A3011" s="466" t="s">
        <v>7860</v>
      </c>
      <c r="B3011" s="465" t="s">
        <v>3526</v>
      </c>
      <c r="C3011" s="464" t="s">
        <v>2594</v>
      </c>
      <c r="D3011" s="463" t="s">
        <v>8599</v>
      </c>
      <c r="E3011" s="462">
        <v>5500</v>
      </c>
      <c r="F3011" s="461" t="s">
        <v>16307</v>
      </c>
      <c r="G3011" s="460" t="s">
        <v>16306</v>
      </c>
      <c r="H3011" s="460" t="s">
        <v>16305</v>
      </c>
      <c r="I3011" s="460" t="s">
        <v>7869</v>
      </c>
      <c r="J3011" s="459" t="s">
        <v>16305</v>
      </c>
      <c r="K3011" s="458">
        <v>3</v>
      </c>
      <c r="L3011" s="458">
        <v>12</v>
      </c>
      <c r="M3011" s="457">
        <v>70024.088037250593</v>
      </c>
      <c r="N3011" s="458">
        <v>1</v>
      </c>
      <c r="O3011" s="458">
        <v>6</v>
      </c>
      <c r="P3011" s="457">
        <v>34306.800000000003</v>
      </c>
    </row>
    <row r="3012" spans="1:16" ht="67.5" x14ac:dyDescent="0.2">
      <c r="A3012" s="466" t="s">
        <v>7860</v>
      </c>
      <c r="B3012" s="465" t="s">
        <v>3526</v>
      </c>
      <c r="C3012" s="464" t="s">
        <v>2594</v>
      </c>
      <c r="D3012" s="463" t="s">
        <v>16304</v>
      </c>
      <c r="E3012" s="462">
        <v>7500</v>
      </c>
      <c r="F3012" s="461" t="s">
        <v>16303</v>
      </c>
      <c r="G3012" s="460" t="s">
        <v>16302</v>
      </c>
      <c r="H3012" s="460" t="s">
        <v>13066</v>
      </c>
      <c r="I3012" s="460" t="s">
        <v>7869</v>
      </c>
      <c r="J3012" s="459" t="s">
        <v>13066</v>
      </c>
      <c r="K3012" s="458">
        <v>3</v>
      </c>
      <c r="L3012" s="458">
        <v>12</v>
      </c>
      <c r="M3012" s="457">
        <v>95487.392778068985</v>
      </c>
      <c r="N3012" s="458">
        <v>1</v>
      </c>
      <c r="O3012" s="458">
        <v>6</v>
      </c>
      <c r="P3012" s="457">
        <v>46306.8</v>
      </c>
    </row>
    <row r="3013" spans="1:16" ht="67.5" x14ac:dyDescent="0.2">
      <c r="A3013" s="466" t="s">
        <v>7860</v>
      </c>
      <c r="B3013" s="465" t="s">
        <v>3526</v>
      </c>
      <c r="C3013" s="464" t="s">
        <v>2594</v>
      </c>
      <c r="D3013" s="463" t="s">
        <v>8048</v>
      </c>
      <c r="E3013" s="462">
        <v>5500</v>
      </c>
      <c r="F3013" s="461" t="s">
        <v>16301</v>
      </c>
      <c r="G3013" s="460" t="s">
        <v>16300</v>
      </c>
      <c r="H3013" s="460" t="s">
        <v>6389</v>
      </c>
      <c r="I3013" s="460" t="s">
        <v>7869</v>
      </c>
      <c r="J3013" s="459" t="s">
        <v>6389</v>
      </c>
      <c r="K3013" s="458">
        <v>5</v>
      </c>
      <c r="L3013" s="458">
        <v>12</v>
      </c>
      <c r="M3013" s="457">
        <v>70024.088037250593</v>
      </c>
      <c r="N3013" s="458">
        <v>1</v>
      </c>
      <c r="O3013" s="458">
        <v>1</v>
      </c>
      <c r="P3013" s="457">
        <v>5717.8</v>
      </c>
    </row>
    <row r="3014" spans="1:16" ht="67.5" x14ac:dyDescent="0.2">
      <c r="A3014" s="466" t="s">
        <v>7860</v>
      </c>
      <c r="B3014" s="465" t="s">
        <v>3526</v>
      </c>
      <c r="C3014" s="464" t="s">
        <v>2594</v>
      </c>
      <c r="D3014" s="463" t="s">
        <v>8140</v>
      </c>
      <c r="E3014" s="462">
        <v>4200</v>
      </c>
      <c r="F3014" s="461" t="s">
        <v>16299</v>
      </c>
      <c r="G3014" s="460" t="s">
        <v>16298</v>
      </c>
      <c r="H3014" s="460" t="s">
        <v>3570</v>
      </c>
      <c r="I3014" s="460" t="s">
        <v>7869</v>
      </c>
      <c r="J3014" s="459" t="s">
        <v>3570</v>
      </c>
      <c r="K3014" s="458">
        <v>3</v>
      </c>
      <c r="L3014" s="458">
        <v>12</v>
      </c>
      <c r="M3014" s="457">
        <v>53472.939955718633</v>
      </c>
      <c r="N3014" s="458">
        <v>0</v>
      </c>
      <c r="O3014" s="458">
        <v>0</v>
      </c>
      <c r="P3014" s="457">
        <v>0</v>
      </c>
    </row>
    <row r="3015" spans="1:16" ht="67.5" x14ac:dyDescent="0.2">
      <c r="A3015" s="466" t="s">
        <v>7860</v>
      </c>
      <c r="B3015" s="465" t="s">
        <v>3526</v>
      </c>
      <c r="C3015" s="464" t="s">
        <v>2594</v>
      </c>
      <c r="D3015" s="463" t="s">
        <v>8005</v>
      </c>
      <c r="E3015" s="462">
        <v>4200</v>
      </c>
      <c r="F3015" s="461" t="s">
        <v>16297</v>
      </c>
      <c r="G3015" s="460" t="s">
        <v>16296</v>
      </c>
      <c r="H3015" s="460" t="s">
        <v>4270</v>
      </c>
      <c r="I3015" s="460" t="s">
        <v>7869</v>
      </c>
      <c r="J3015" s="459" t="s">
        <v>4270</v>
      </c>
      <c r="K3015" s="458">
        <v>3</v>
      </c>
      <c r="L3015" s="458">
        <v>12</v>
      </c>
      <c r="M3015" s="457">
        <v>53472.939955718633</v>
      </c>
      <c r="N3015" s="458">
        <v>1</v>
      </c>
      <c r="O3015" s="458">
        <v>6</v>
      </c>
      <c r="P3015" s="457">
        <v>26506.799999999999</v>
      </c>
    </row>
    <row r="3016" spans="1:16" ht="67.5" x14ac:dyDescent="0.2">
      <c r="A3016" s="466" t="s">
        <v>7860</v>
      </c>
      <c r="B3016" s="465" t="s">
        <v>3526</v>
      </c>
      <c r="C3016" s="464" t="s">
        <v>2594</v>
      </c>
      <c r="D3016" s="463" t="s">
        <v>7872</v>
      </c>
      <c r="E3016" s="462">
        <v>4200</v>
      </c>
      <c r="F3016" s="461" t="s">
        <v>16295</v>
      </c>
      <c r="G3016" s="460" t="s">
        <v>16294</v>
      </c>
      <c r="H3016" s="460" t="s">
        <v>3528</v>
      </c>
      <c r="I3016" s="460" t="s">
        <v>7869</v>
      </c>
      <c r="J3016" s="459" t="s">
        <v>3528</v>
      </c>
      <c r="K3016" s="458">
        <v>4</v>
      </c>
      <c r="L3016" s="458">
        <v>12</v>
      </c>
      <c r="M3016" s="457">
        <v>53472.939955718633</v>
      </c>
      <c r="N3016" s="458">
        <v>1</v>
      </c>
      <c r="O3016" s="458">
        <v>6</v>
      </c>
      <c r="P3016" s="457">
        <v>26506.799999999999</v>
      </c>
    </row>
    <row r="3017" spans="1:16" ht="67.5" x14ac:dyDescent="0.2">
      <c r="A3017" s="466" t="s">
        <v>7860</v>
      </c>
      <c r="B3017" s="465" t="s">
        <v>3526</v>
      </c>
      <c r="C3017" s="464" t="s">
        <v>2594</v>
      </c>
      <c r="D3017" s="463" t="s">
        <v>11727</v>
      </c>
      <c r="E3017" s="462">
        <v>5500</v>
      </c>
      <c r="F3017" s="461" t="s">
        <v>16293</v>
      </c>
      <c r="G3017" s="460" t="s">
        <v>16292</v>
      </c>
      <c r="H3017" s="460" t="s">
        <v>3542</v>
      </c>
      <c r="I3017" s="460" t="s">
        <v>7869</v>
      </c>
      <c r="J3017" s="459" t="s">
        <v>3542</v>
      </c>
      <c r="K3017" s="458">
        <v>3</v>
      </c>
      <c r="L3017" s="458">
        <v>12</v>
      </c>
      <c r="M3017" s="457">
        <v>70024.088037250593</v>
      </c>
      <c r="N3017" s="458">
        <v>1</v>
      </c>
      <c r="O3017" s="458">
        <v>6</v>
      </c>
      <c r="P3017" s="457">
        <v>34306.800000000003</v>
      </c>
    </row>
    <row r="3018" spans="1:16" ht="67.5" x14ac:dyDescent="0.2">
      <c r="A3018" s="466" t="s">
        <v>7860</v>
      </c>
      <c r="B3018" s="465" t="s">
        <v>3526</v>
      </c>
      <c r="C3018" s="464" t="s">
        <v>2594</v>
      </c>
      <c r="D3018" s="463" t="s">
        <v>7979</v>
      </c>
      <c r="E3018" s="462">
        <v>10000</v>
      </c>
      <c r="F3018" s="461" t="s">
        <v>16291</v>
      </c>
      <c r="G3018" s="460" t="s">
        <v>16290</v>
      </c>
      <c r="H3018" s="460" t="s">
        <v>8159</v>
      </c>
      <c r="I3018" s="460" t="s">
        <v>7869</v>
      </c>
      <c r="J3018" s="459" t="s">
        <v>8159</v>
      </c>
      <c r="K3018" s="458">
        <v>3</v>
      </c>
      <c r="L3018" s="458">
        <v>12</v>
      </c>
      <c r="M3018" s="457">
        <v>127316.52370409199</v>
      </c>
      <c r="N3018" s="458">
        <v>1</v>
      </c>
      <c r="O3018" s="458">
        <v>6</v>
      </c>
      <c r="P3018" s="457">
        <v>61306.8</v>
      </c>
    </row>
    <row r="3019" spans="1:16" ht="67.5" x14ac:dyDescent="0.2">
      <c r="A3019" s="466" t="s">
        <v>7860</v>
      </c>
      <c r="B3019" s="465" t="s">
        <v>3526</v>
      </c>
      <c r="C3019" s="464" t="s">
        <v>2594</v>
      </c>
      <c r="D3019" s="463" t="s">
        <v>7887</v>
      </c>
      <c r="E3019" s="462">
        <v>4200</v>
      </c>
      <c r="F3019" s="461" t="s">
        <v>16289</v>
      </c>
      <c r="G3019" s="460" t="s">
        <v>16288</v>
      </c>
      <c r="H3019" s="460" t="s">
        <v>4810</v>
      </c>
      <c r="I3019" s="460" t="s">
        <v>7869</v>
      </c>
      <c r="J3019" s="459" t="s">
        <v>4810</v>
      </c>
      <c r="K3019" s="458">
        <v>3</v>
      </c>
      <c r="L3019" s="458">
        <v>12</v>
      </c>
      <c r="M3019" s="457">
        <v>53472.939955718633</v>
      </c>
      <c r="N3019" s="458">
        <v>1</v>
      </c>
      <c r="O3019" s="458">
        <v>6</v>
      </c>
      <c r="P3019" s="457">
        <v>26506.799999999999</v>
      </c>
    </row>
    <row r="3020" spans="1:16" ht="67.5" x14ac:dyDescent="0.2">
      <c r="A3020" s="466" t="s">
        <v>7860</v>
      </c>
      <c r="B3020" s="465" t="s">
        <v>3526</v>
      </c>
      <c r="C3020" s="464" t="s">
        <v>2594</v>
      </c>
      <c r="D3020" s="463" t="s">
        <v>9717</v>
      </c>
      <c r="E3020" s="462">
        <v>5500</v>
      </c>
      <c r="F3020" s="461" t="s">
        <v>16287</v>
      </c>
      <c r="G3020" s="460" t="s">
        <v>16286</v>
      </c>
      <c r="H3020" s="460"/>
      <c r="I3020" s="460"/>
      <c r="J3020" s="459"/>
      <c r="K3020" s="458">
        <v>1</v>
      </c>
      <c r="L3020" s="458">
        <v>1</v>
      </c>
      <c r="M3020" s="457">
        <v>5835.3406697708824</v>
      </c>
      <c r="N3020" s="458">
        <v>0</v>
      </c>
      <c r="O3020" s="458">
        <v>0</v>
      </c>
      <c r="P3020" s="457">
        <v>0</v>
      </c>
    </row>
    <row r="3021" spans="1:16" ht="67.5" x14ac:dyDescent="0.2">
      <c r="A3021" s="466" t="s">
        <v>7860</v>
      </c>
      <c r="B3021" s="465" t="s">
        <v>3526</v>
      </c>
      <c r="C3021" s="464" t="s">
        <v>2594</v>
      </c>
      <c r="D3021" s="463" t="s">
        <v>7887</v>
      </c>
      <c r="E3021" s="462">
        <v>4200</v>
      </c>
      <c r="F3021" s="461" t="s">
        <v>16285</v>
      </c>
      <c r="G3021" s="460" t="s">
        <v>16284</v>
      </c>
      <c r="H3021" s="460" t="s">
        <v>3542</v>
      </c>
      <c r="I3021" s="460" t="s">
        <v>7861</v>
      </c>
      <c r="J3021" s="459" t="s">
        <v>3542</v>
      </c>
      <c r="K3021" s="458">
        <v>3</v>
      </c>
      <c r="L3021" s="458">
        <v>12</v>
      </c>
      <c r="M3021" s="457">
        <v>53472.939955718633</v>
      </c>
      <c r="N3021" s="458">
        <v>1</v>
      </c>
      <c r="O3021" s="458">
        <v>6</v>
      </c>
      <c r="P3021" s="457">
        <v>26506.799999999999</v>
      </c>
    </row>
    <row r="3022" spans="1:16" ht="67.5" x14ac:dyDescent="0.2">
      <c r="A3022" s="466" t="s">
        <v>7860</v>
      </c>
      <c r="B3022" s="465" t="s">
        <v>3526</v>
      </c>
      <c r="C3022" s="464" t="s">
        <v>2594</v>
      </c>
      <c r="D3022" s="463" t="s">
        <v>7923</v>
      </c>
      <c r="E3022" s="462">
        <v>4200</v>
      </c>
      <c r="F3022" s="461" t="s">
        <v>16283</v>
      </c>
      <c r="G3022" s="460" t="s">
        <v>16282</v>
      </c>
      <c r="H3022" s="460" t="s">
        <v>3859</v>
      </c>
      <c r="I3022" s="460" t="s">
        <v>7861</v>
      </c>
      <c r="J3022" s="459" t="s">
        <v>3859</v>
      </c>
      <c r="K3022" s="458">
        <v>3</v>
      </c>
      <c r="L3022" s="458">
        <v>12</v>
      </c>
      <c r="M3022" s="457">
        <v>53472.939955718633</v>
      </c>
      <c r="N3022" s="458">
        <v>1</v>
      </c>
      <c r="O3022" s="458">
        <v>6</v>
      </c>
      <c r="P3022" s="457">
        <v>26506.799999999999</v>
      </c>
    </row>
    <row r="3023" spans="1:16" ht="67.5" x14ac:dyDescent="0.2">
      <c r="A3023" s="466" t="s">
        <v>7860</v>
      </c>
      <c r="B3023" s="465" t="s">
        <v>3526</v>
      </c>
      <c r="C3023" s="464" t="s">
        <v>2594</v>
      </c>
      <c r="D3023" s="463" t="s">
        <v>8048</v>
      </c>
      <c r="E3023" s="462">
        <v>5500</v>
      </c>
      <c r="F3023" s="461" t="s">
        <v>16281</v>
      </c>
      <c r="G3023" s="460" t="s">
        <v>16280</v>
      </c>
      <c r="H3023" s="460" t="s">
        <v>8199</v>
      </c>
      <c r="I3023" s="460" t="s">
        <v>7869</v>
      </c>
      <c r="J3023" s="459" t="s">
        <v>8199</v>
      </c>
      <c r="K3023" s="458">
        <v>4</v>
      </c>
      <c r="L3023" s="458">
        <v>10</v>
      </c>
      <c r="M3023" s="457">
        <v>58353.406697708822</v>
      </c>
      <c r="N3023" s="458">
        <v>1</v>
      </c>
      <c r="O3023" s="458">
        <v>6</v>
      </c>
      <c r="P3023" s="457">
        <v>34306.800000000003</v>
      </c>
    </row>
    <row r="3024" spans="1:16" ht="67.5" x14ac:dyDescent="0.2">
      <c r="A3024" s="466" t="s">
        <v>7860</v>
      </c>
      <c r="B3024" s="465" t="s">
        <v>3526</v>
      </c>
      <c r="C3024" s="464" t="s">
        <v>2594</v>
      </c>
      <c r="D3024" s="463" t="s">
        <v>7932</v>
      </c>
      <c r="E3024" s="462">
        <v>4200</v>
      </c>
      <c r="F3024" s="461" t="s">
        <v>16279</v>
      </c>
      <c r="G3024" s="460" t="s">
        <v>16278</v>
      </c>
      <c r="H3024" s="460" t="s">
        <v>6514</v>
      </c>
      <c r="I3024" s="460" t="s">
        <v>7869</v>
      </c>
      <c r="J3024" s="459" t="s">
        <v>6514</v>
      </c>
      <c r="K3024" s="458">
        <v>5</v>
      </c>
      <c r="L3024" s="458">
        <v>12</v>
      </c>
      <c r="M3024" s="457">
        <v>53472.939955718633</v>
      </c>
      <c r="N3024" s="458">
        <v>1</v>
      </c>
      <c r="O3024" s="458">
        <v>6</v>
      </c>
      <c r="P3024" s="457">
        <v>26506.799999999999</v>
      </c>
    </row>
    <row r="3025" spans="1:16" ht="67.5" x14ac:dyDescent="0.2">
      <c r="A3025" s="466" t="s">
        <v>7860</v>
      </c>
      <c r="B3025" s="465" t="s">
        <v>3526</v>
      </c>
      <c r="C3025" s="464" t="s">
        <v>2594</v>
      </c>
      <c r="D3025" s="463" t="s">
        <v>13088</v>
      </c>
      <c r="E3025" s="462">
        <v>8000</v>
      </c>
      <c r="F3025" s="461" t="s">
        <v>16277</v>
      </c>
      <c r="G3025" s="460" t="s">
        <v>16276</v>
      </c>
      <c r="H3025" s="460" t="s">
        <v>6389</v>
      </c>
      <c r="I3025" s="460" t="s">
        <v>7869</v>
      </c>
      <c r="J3025" s="459" t="s">
        <v>6389</v>
      </c>
      <c r="K3025" s="458">
        <v>3</v>
      </c>
      <c r="L3025" s="458">
        <v>12</v>
      </c>
      <c r="M3025" s="457">
        <v>101853.21896327358</v>
      </c>
      <c r="N3025" s="458">
        <v>1</v>
      </c>
      <c r="O3025" s="458">
        <v>6</v>
      </c>
      <c r="P3025" s="457">
        <v>49306.8</v>
      </c>
    </row>
    <row r="3026" spans="1:16" ht="67.5" x14ac:dyDescent="0.2">
      <c r="A3026" s="466" t="s">
        <v>7860</v>
      </c>
      <c r="B3026" s="465" t="s">
        <v>3526</v>
      </c>
      <c r="C3026" s="464" t="s">
        <v>2594</v>
      </c>
      <c r="D3026" s="463" t="s">
        <v>7859</v>
      </c>
      <c r="E3026" s="462">
        <v>2500</v>
      </c>
      <c r="F3026" s="461" t="s">
        <v>16275</v>
      </c>
      <c r="G3026" s="460" t="s">
        <v>16274</v>
      </c>
      <c r="H3026" s="460" t="s">
        <v>3574</v>
      </c>
      <c r="I3026" s="460" t="s">
        <v>7861</v>
      </c>
      <c r="J3026" s="459" t="s">
        <v>3574</v>
      </c>
      <c r="K3026" s="458">
        <v>4</v>
      </c>
      <c r="L3026" s="458">
        <v>12</v>
      </c>
      <c r="M3026" s="457">
        <v>31829.130926022997</v>
      </c>
      <c r="N3026" s="458">
        <v>1</v>
      </c>
      <c r="O3026" s="458">
        <v>6</v>
      </c>
      <c r="P3026" s="457">
        <v>16306.8</v>
      </c>
    </row>
    <row r="3027" spans="1:16" ht="67.5" x14ac:dyDescent="0.2">
      <c r="A3027" s="466" t="s">
        <v>7860</v>
      </c>
      <c r="B3027" s="465" t="s">
        <v>3526</v>
      </c>
      <c r="C3027" s="464" t="s">
        <v>2594</v>
      </c>
      <c r="D3027" s="463" t="s">
        <v>7932</v>
      </c>
      <c r="E3027" s="462">
        <v>4200</v>
      </c>
      <c r="F3027" s="461" t="s">
        <v>16273</v>
      </c>
      <c r="G3027" s="460" t="s">
        <v>16272</v>
      </c>
      <c r="H3027" s="460" t="s">
        <v>6389</v>
      </c>
      <c r="I3027" s="460" t="s">
        <v>7869</v>
      </c>
      <c r="J3027" s="459" t="s">
        <v>6389</v>
      </c>
      <c r="K3027" s="458">
        <v>4</v>
      </c>
      <c r="L3027" s="458">
        <v>12</v>
      </c>
      <c r="M3027" s="457">
        <v>53472.939955718633</v>
      </c>
      <c r="N3027" s="458">
        <v>1</v>
      </c>
      <c r="O3027" s="458">
        <v>6</v>
      </c>
      <c r="P3027" s="457">
        <v>26506.799999999999</v>
      </c>
    </row>
    <row r="3028" spans="1:16" ht="67.5" x14ac:dyDescent="0.2">
      <c r="A3028" s="466" t="s">
        <v>7860</v>
      </c>
      <c r="B3028" s="465" t="s">
        <v>3526</v>
      </c>
      <c r="C3028" s="464" t="s">
        <v>2594</v>
      </c>
      <c r="D3028" s="463" t="s">
        <v>16271</v>
      </c>
      <c r="E3028" s="462">
        <v>7500</v>
      </c>
      <c r="F3028" s="461" t="s">
        <v>16270</v>
      </c>
      <c r="G3028" s="460" t="s">
        <v>16269</v>
      </c>
      <c r="H3028" s="460" t="s">
        <v>8241</v>
      </c>
      <c r="I3028" s="460" t="s">
        <v>7861</v>
      </c>
      <c r="J3028" s="459" t="s">
        <v>8241</v>
      </c>
      <c r="K3028" s="458">
        <v>3</v>
      </c>
      <c r="L3028" s="458">
        <v>12</v>
      </c>
      <c r="M3028" s="457">
        <v>95487.392778068985</v>
      </c>
      <c r="N3028" s="458">
        <v>1</v>
      </c>
      <c r="O3028" s="458">
        <v>6</v>
      </c>
      <c r="P3028" s="457">
        <v>46306.8</v>
      </c>
    </row>
    <row r="3029" spans="1:16" ht="67.5" x14ac:dyDescent="0.2">
      <c r="A3029" s="466" t="s">
        <v>7860</v>
      </c>
      <c r="B3029" s="465" t="s">
        <v>3526</v>
      </c>
      <c r="C3029" s="464" t="s">
        <v>2594</v>
      </c>
      <c r="D3029" s="463" t="s">
        <v>7887</v>
      </c>
      <c r="E3029" s="462">
        <v>4200</v>
      </c>
      <c r="F3029" s="461" t="s">
        <v>16268</v>
      </c>
      <c r="G3029" s="460" t="s">
        <v>16267</v>
      </c>
      <c r="H3029" s="460" t="s">
        <v>6389</v>
      </c>
      <c r="I3029" s="460" t="s">
        <v>7869</v>
      </c>
      <c r="J3029" s="459" t="s">
        <v>6389</v>
      </c>
      <c r="K3029" s="458">
        <v>3</v>
      </c>
      <c r="L3029" s="458">
        <v>12</v>
      </c>
      <c r="M3029" s="457">
        <v>53472.939955718633</v>
      </c>
      <c r="N3029" s="458">
        <v>1</v>
      </c>
      <c r="O3029" s="458">
        <v>6</v>
      </c>
      <c r="P3029" s="457">
        <v>26506.799999999999</v>
      </c>
    </row>
    <row r="3030" spans="1:16" ht="67.5" x14ac:dyDescent="0.2">
      <c r="A3030" s="466" t="s">
        <v>7860</v>
      </c>
      <c r="B3030" s="465" t="s">
        <v>3526</v>
      </c>
      <c r="C3030" s="464" t="s">
        <v>2594</v>
      </c>
      <c r="D3030" s="463" t="s">
        <v>7923</v>
      </c>
      <c r="E3030" s="462">
        <v>4200</v>
      </c>
      <c r="F3030" s="461" t="s">
        <v>16266</v>
      </c>
      <c r="G3030" s="460" t="s">
        <v>16265</v>
      </c>
      <c r="H3030" s="460" t="s">
        <v>3642</v>
      </c>
      <c r="I3030" s="460" t="s">
        <v>7861</v>
      </c>
      <c r="J3030" s="459" t="s">
        <v>3642</v>
      </c>
      <c r="K3030" s="458">
        <v>3</v>
      </c>
      <c r="L3030" s="458">
        <v>5</v>
      </c>
      <c r="M3030" s="457">
        <v>22280.391648216097</v>
      </c>
      <c r="N3030" s="458">
        <v>0</v>
      </c>
      <c r="O3030" s="458">
        <v>0</v>
      </c>
      <c r="P3030" s="457">
        <v>0</v>
      </c>
    </row>
    <row r="3031" spans="1:16" ht="67.5" x14ac:dyDescent="0.2">
      <c r="A3031" s="466" t="s">
        <v>7860</v>
      </c>
      <c r="B3031" s="465" t="s">
        <v>3526</v>
      </c>
      <c r="C3031" s="464" t="s">
        <v>2594</v>
      </c>
      <c r="D3031" s="463" t="s">
        <v>7859</v>
      </c>
      <c r="E3031" s="462">
        <v>2500</v>
      </c>
      <c r="F3031" s="461" t="s">
        <v>16264</v>
      </c>
      <c r="G3031" s="460" t="s">
        <v>16263</v>
      </c>
      <c r="H3031" s="460" t="s">
        <v>7865</v>
      </c>
      <c r="I3031" s="460" t="s">
        <v>7861</v>
      </c>
      <c r="J3031" s="459" t="s">
        <v>7865</v>
      </c>
      <c r="K3031" s="458">
        <v>4</v>
      </c>
      <c r="L3031" s="458">
        <v>12</v>
      </c>
      <c r="M3031" s="457">
        <v>31829.130926022997</v>
      </c>
      <c r="N3031" s="458">
        <v>1</v>
      </c>
      <c r="O3031" s="458">
        <v>6</v>
      </c>
      <c r="P3031" s="457">
        <v>16306.8</v>
      </c>
    </row>
    <row r="3032" spans="1:16" ht="67.5" x14ac:dyDescent="0.2">
      <c r="A3032" s="466" t="s">
        <v>7860</v>
      </c>
      <c r="B3032" s="465" t="s">
        <v>3526</v>
      </c>
      <c r="C3032" s="464" t="s">
        <v>2594</v>
      </c>
      <c r="D3032" s="463" t="s">
        <v>7941</v>
      </c>
      <c r="E3032" s="462">
        <v>4200</v>
      </c>
      <c r="F3032" s="461" t="s">
        <v>16262</v>
      </c>
      <c r="G3032" s="460" t="s">
        <v>16261</v>
      </c>
      <c r="H3032" s="460" t="s">
        <v>7865</v>
      </c>
      <c r="I3032" s="460" t="s">
        <v>7861</v>
      </c>
      <c r="J3032" s="459" t="s">
        <v>7865</v>
      </c>
      <c r="K3032" s="458">
        <v>3</v>
      </c>
      <c r="L3032" s="458">
        <v>12</v>
      </c>
      <c r="M3032" s="457">
        <v>53472.939955718633</v>
      </c>
      <c r="N3032" s="458">
        <v>1</v>
      </c>
      <c r="O3032" s="458">
        <v>6</v>
      </c>
      <c r="P3032" s="457">
        <v>26506.799999999999</v>
      </c>
    </row>
    <row r="3033" spans="1:16" ht="67.5" x14ac:dyDescent="0.2">
      <c r="A3033" s="466" t="s">
        <v>7860</v>
      </c>
      <c r="B3033" s="465" t="s">
        <v>3526</v>
      </c>
      <c r="C3033" s="464" t="s">
        <v>2594</v>
      </c>
      <c r="D3033" s="463" t="s">
        <v>8048</v>
      </c>
      <c r="E3033" s="462">
        <v>5500</v>
      </c>
      <c r="F3033" s="461" t="s">
        <v>16260</v>
      </c>
      <c r="G3033" s="460" t="s">
        <v>16259</v>
      </c>
      <c r="H3033" s="460" t="s">
        <v>6299</v>
      </c>
      <c r="I3033" s="460" t="s">
        <v>7869</v>
      </c>
      <c r="J3033" s="459" t="s">
        <v>6299</v>
      </c>
      <c r="K3033" s="458">
        <v>2</v>
      </c>
      <c r="L3033" s="458">
        <v>9</v>
      </c>
      <c r="M3033" s="457">
        <v>52518.066027937944</v>
      </c>
      <c r="N3033" s="458">
        <v>0</v>
      </c>
      <c r="O3033" s="458">
        <v>0</v>
      </c>
      <c r="P3033" s="457">
        <v>0</v>
      </c>
    </row>
    <row r="3034" spans="1:16" ht="67.5" x14ac:dyDescent="0.2">
      <c r="A3034" s="466" t="s">
        <v>7860</v>
      </c>
      <c r="B3034" s="465" t="s">
        <v>3526</v>
      </c>
      <c r="C3034" s="464" t="s">
        <v>2594</v>
      </c>
      <c r="D3034" s="463" t="s">
        <v>8278</v>
      </c>
      <c r="E3034" s="462">
        <v>2700</v>
      </c>
      <c r="F3034" s="461" t="s">
        <v>16258</v>
      </c>
      <c r="G3034" s="460" t="s">
        <v>16257</v>
      </c>
      <c r="H3034" s="460"/>
      <c r="I3034" s="460"/>
      <c r="J3034" s="459"/>
      <c r="K3034" s="458">
        <v>4</v>
      </c>
      <c r="L3034" s="458">
        <v>12</v>
      </c>
      <c r="M3034" s="457">
        <v>34375.461400104832</v>
      </c>
      <c r="N3034" s="458">
        <v>1</v>
      </c>
      <c r="O3034" s="458">
        <v>6</v>
      </c>
      <c r="P3034" s="457">
        <v>17506.8</v>
      </c>
    </row>
    <row r="3035" spans="1:16" ht="67.5" x14ac:dyDescent="0.2">
      <c r="A3035" s="466" t="s">
        <v>7860</v>
      </c>
      <c r="B3035" s="465" t="s">
        <v>3526</v>
      </c>
      <c r="C3035" s="464" t="s">
        <v>2594</v>
      </c>
      <c r="D3035" s="463" t="s">
        <v>16256</v>
      </c>
      <c r="E3035" s="462">
        <v>12000</v>
      </c>
      <c r="F3035" s="461" t="s">
        <v>16255</v>
      </c>
      <c r="G3035" s="460" t="s">
        <v>16254</v>
      </c>
      <c r="H3035" s="460" t="s">
        <v>3642</v>
      </c>
      <c r="I3035" s="460" t="s">
        <v>7869</v>
      </c>
      <c r="J3035" s="459" t="s">
        <v>3642</v>
      </c>
      <c r="K3035" s="458">
        <v>1</v>
      </c>
      <c r="L3035" s="458">
        <v>1</v>
      </c>
      <c r="M3035" s="457">
        <v>12731.652370409198</v>
      </c>
      <c r="N3035" s="458">
        <v>1</v>
      </c>
      <c r="O3035" s="458">
        <v>6</v>
      </c>
      <c r="P3035" s="457">
        <v>73306.8</v>
      </c>
    </row>
    <row r="3036" spans="1:16" ht="67.5" x14ac:dyDescent="0.2">
      <c r="A3036" s="466" t="s">
        <v>7860</v>
      </c>
      <c r="B3036" s="465" t="s">
        <v>3526</v>
      </c>
      <c r="C3036" s="464" t="s">
        <v>2594</v>
      </c>
      <c r="D3036" s="463" t="s">
        <v>4791</v>
      </c>
      <c r="E3036" s="462">
        <v>5500</v>
      </c>
      <c r="F3036" s="461" t="s">
        <v>16253</v>
      </c>
      <c r="G3036" s="460" t="s">
        <v>16252</v>
      </c>
      <c r="H3036" s="460" t="s">
        <v>7911</v>
      </c>
      <c r="I3036" s="460" t="s">
        <v>7869</v>
      </c>
      <c r="J3036" s="459" t="s">
        <v>7911</v>
      </c>
      <c r="K3036" s="458">
        <v>5</v>
      </c>
      <c r="L3036" s="458">
        <v>12</v>
      </c>
      <c r="M3036" s="457">
        <v>70024.088037250593</v>
      </c>
      <c r="N3036" s="458">
        <v>1</v>
      </c>
      <c r="O3036" s="458">
        <v>6</v>
      </c>
      <c r="P3036" s="457">
        <v>34306.800000000003</v>
      </c>
    </row>
    <row r="3037" spans="1:16" ht="67.5" x14ac:dyDescent="0.2">
      <c r="A3037" s="466" t="s">
        <v>7860</v>
      </c>
      <c r="B3037" s="465" t="s">
        <v>3526</v>
      </c>
      <c r="C3037" s="464" t="s">
        <v>2594</v>
      </c>
      <c r="D3037" s="463" t="s">
        <v>10933</v>
      </c>
      <c r="E3037" s="462">
        <v>4200</v>
      </c>
      <c r="F3037" s="461" t="s">
        <v>16251</v>
      </c>
      <c r="G3037" s="460" t="s">
        <v>16250</v>
      </c>
      <c r="H3037" s="460" t="s">
        <v>7865</v>
      </c>
      <c r="I3037" s="460" t="s">
        <v>7861</v>
      </c>
      <c r="J3037" s="459" t="s">
        <v>7865</v>
      </c>
      <c r="K3037" s="458">
        <v>3</v>
      </c>
      <c r="L3037" s="458">
        <v>12</v>
      </c>
      <c r="M3037" s="457">
        <v>53472.939955718633</v>
      </c>
      <c r="N3037" s="458">
        <v>1</v>
      </c>
      <c r="O3037" s="458">
        <v>6</v>
      </c>
      <c r="P3037" s="457">
        <v>26506.799999999999</v>
      </c>
    </row>
    <row r="3038" spans="1:16" ht="67.5" x14ac:dyDescent="0.2">
      <c r="A3038" s="466" t="s">
        <v>7860</v>
      </c>
      <c r="B3038" s="465" t="s">
        <v>3526</v>
      </c>
      <c r="C3038" s="464" t="s">
        <v>2594</v>
      </c>
      <c r="D3038" s="463" t="s">
        <v>8132</v>
      </c>
      <c r="E3038" s="462">
        <v>2500</v>
      </c>
      <c r="F3038" s="461" t="s">
        <v>16249</v>
      </c>
      <c r="G3038" s="460" t="s">
        <v>16248</v>
      </c>
      <c r="H3038" s="460"/>
      <c r="I3038" s="460"/>
      <c r="J3038" s="459"/>
      <c r="K3038" s="458">
        <v>3</v>
      </c>
      <c r="L3038" s="458">
        <v>12</v>
      </c>
      <c r="M3038" s="457">
        <v>31829.130926022997</v>
      </c>
      <c r="N3038" s="458">
        <v>1</v>
      </c>
      <c r="O3038" s="458">
        <v>6</v>
      </c>
      <c r="P3038" s="457">
        <v>16306.8</v>
      </c>
    </row>
    <row r="3039" spans="1:16" ht="67.5" x14ac:dyDescent="0.2">
      <c r="A3039" s="466" t="s">
        <v>7860</v>
      </c>
      <c r="B3039" s="465" t="s">
        <v>3526</v>
      </c>
      <c r="C3039" s="464" t="s">
        <v>2594</v>
      </c>
      <c r="D3039" s="463" t="s">
        <v>7875</v>
      </c>
      <c r="E3039" s="462">
        <v>4200</v>
      </c>
      <c r="F3039" s="461" t="s">
        <v>16247</v>
      </c>
      <c r="G3039" s="460" t="s">
        <v>16246</v>
      </c>
      <c r="H3039" s="460" t="s">
        <v>6389</v>
      </c>
      <c r="I3039" s="460" t="s">
        <v>7869</v>
      </c>
      <c r="J3039" s="459" t="s">
        <v>6389</v>
      </c>
      <c r="K3039" s="458">
        <v>4</v>
      </c>
      <c r="L3039" s="458">
        <v>12</v>
      </c>
      <c r="M3039" s="457">
        <v>53472.939955718633</v>
      </c>
      <c r="N3039" s="458">
        <v>1</v>
      </c>
      <c r="O3039" s="458">
        <v>6</v>
      </c>
      <c r="P3039" s="457">
        <v>26506.799999999999</v>
      </c>
    </row>
    <row r="3040" spans="1:16" ht="67.5" x14ac:dyDescent="0.2">
      <c r="A3040" s="466" t="s">
        <v>7860</v>
      </c>
      <c r="B3040" s="465" t="s">
        <v>3526</v>
      </c>
      <c r="C3040" s="464" t="s">
        <v>2594</v>
      </c>
      <c r="D3040" s="463" t="s">
        <v>7923</v>
      </c>
      <c r="E3040" s="462">
        <v>4200</v>
      </c>
      <c r="F3040" s="461" t="s">
        <v>16245</v>
      </c>
      <c r="G3040" s="460" t="s">
        <v>16244</v>
      </c>
      <c r="H3040" s="460" t="s">
        <v>3574</v>
      </c>
      <c r="I3040" s="460" t="s">
        <v>7869</v>
      </c>
      <c r="J3040" s="459" t="s">
        <v>3574</v>
      </c>
      <c r="K3040" s="458">
        <v>4</v>
      </c>
      <c r="L3040" s="458">
        <v>12</v>
      </c>
      <c r="M3040" s="457">
        <v>53472.939955718633</v>
      </c>
      <c r="N3040" s="458">
        <v>1</v>
      </c>
      <c r="O3040" s="458">
        <v>1</v>
      </c>
      <c r="P3040" s="457">
        <v>4417.8</v>
      </c>
    </row>
    <row r="3041" spans="1:16" ht="67.5" x14ac:dyDescent="0.2">
      <c r="A3041" s="466" t="s">
        <v>7860</v>
      </c>
      <c r="B3041" s="465" t="s">
        <v>3526</v>
      </c>
      <c r="C3041" s="464" t="s">
        <v>2594</v>
      </c>
      <c r="D3041" s="463" t="s">
        <v>10547</v>
      </c>
      <c r="E3041" s="462">
        <v>5000</v>
      </c>
      <c r="F3041" s="461" t="s">
        <v>16243</v>
      </c>
      <c r="G3041" s="460" t="s">
        <v>16242</v>
      </c>
      <c r="H3041" s="460"/>
      <c r="I3041" s="460" t="s">
        <v>8064</v>
      </c>
      <c r="J3041" s="459" t="s">
        <v>3538</v>
      </c>
      <c r="K3041" s="458">
        <v>3</v>
      </c>
      <c r="L3041" s="458">
        <v>12</v>
      </c>
      <c r="M3041" s="457">
        <v>63658.261852045995</v>
      </c>
      <c r="N3041" s="458">
        <v>1</v>
      </c>
      <c r="O3041" s="458">
        <v>6</v>
      </c>
      <c r="P3041" s="457">
        <v>31306.799999999999</v>
      </c>
    </row>
    <row r="3042" spans="1:16" ht="67.5" x14ac:dyDescent="0.2">
      <c r="A3042" s="466" t="s">
        <v>7860</v>
      </c>
      <c r="B3042" s="465" t="s">
        <v>3526</v>
      </c>
      <c r="C3042" s="464" t="s">
        <v>2594</v>
      </c>
      <c r="D3042" s="463" t="s">
        <v>8271</v>
      </c>
      <c r="E3042" s="462">
        <v>11000</v>
      </c>
      <c r="F3042" s="461" t="s">
        <v>16241</v>
      </c>
      <c r="G3042" s="460" t="s">
        <v>16240</v>
      </c>
      <c r="H3042" s="460" t="s">
        <v>3542</v>
      </c>
      <c r="I3042" s="460" t="s">
        <v>7869</v>
      </c>
      <c r="J3042" s="459" t="s">
        <v>3542</v>
      </c>
      <c r="K3042" s="458">
        <v>1</v>
      </c>
      <c r="L3042" s="458">
        <v>3</v>
      </c>
      <c r="M3042" s="457">
        <v>35012.044018625296</v>
      </c>
      <c r="N3042" s="458">
        <v>1</v>
      </c>
      <c r="O3042" s="458">
        <v>6</v>
      </c>
      <c r="P3042" s="457">
        <v>67306.8</v>
      </c>
    </row>
    <row r="3043" spans="1:16" ht="67.5" x14ac:dyDescent="0.2">
      <c r="A3043" s="466" t="s">
        <v>7860</v>
      </c>
      <c r="B3043" s="465" t="s">
        <v>3526</v>
      </c>
      <c r="C3043" s="464" t="s">
        <v>2594</v>
      </c>
      <c r="D3043" s="463" t="s">
        <v>8048</v>
      </c>
      <c r="E3043" s="462">
        <v>5500</v>
      </c>
      <c r="F3043" s="461" t="s">
        <v>16239</v>
      </c>
      <c r="G3043" s="460" t="s">
        <v>16238</v>
      </c>
      <c r="H3043" s="460" t="s">
        <v>6463</v>
      </c>
      <c r="I3043" s="460" t="s">
        <v>7869</v>
      </c>
      <c r="J3043" s="459" t="s">
        <v>6463</v>
      </c>
      <c r="K3043" s="458">
        <v>4</v>
      </c>
      <c r="L3043" s="458">
        <v>10</v>
      </c>
      <c r="M3043" s="457">
        <v>58353.406697708822</v>
      </c>
      <c r="N3043" s="458">
        <v>1</v>
      </c>
      <c r="O3043" s="458">
        <v>1</v>
      </c>
      <c r="P3043" s="457">
        <v>5717.8</v>
      </c>
    </row>
    <row r="3044" spans="1:16" ht="67.5" x14ac:dyDescent="0.2">
      <c r="A3044" s="466" t="s">
        <v>7860</v>
      </c>
      <c r="B3044" s="465" t="s">
        <v>3526</v>
      </c>
      <c r="C3044" s="464" t="s">
        <v>2594</v>
      </c>
      <c r="D3044" s="463" t="s">
        <v>8717</v>
      </c>
      <c r="E3044" s="462">
        <v>2200</v>
      </c>
      <c r="F3044" s="461" t="s">
        <v>16237</v>
      </c>
      <c r="G3044" s="460" t="s">
        <v>16236</v>
      </c>
      <c r="H3044" s="460"/>
      <c r="I3044" s="460" t="s">
        <v>8064</v>
      </c>
      <c r="J3044" s="459" t="s">
        <v>3538</v>
      </c>
      <c r="K3044" s="458">
        <v>3</v>
      </c>
      <c r="L3044" s="458">
        <v>9</v>
      </c>
      <c r="M3044" s="457">
        <v>21007.226411175176</v>
      </c>
      <c r="N3044" s="458">
        <v>0</v>
      </c>
      <c r="O3044" s="458">
        <v>0</v>
      </c>
      <c r="P3044" s="457">
        <v>0</v>
      </c>
    </row>
    <row r="3045" spans="1:16" ht="67.5" x14ac:dyDescent="0.2">
      <c r="A3045" s="466" t="s">
        <v>7860</v>
      </c>
      <c r="B3045" s="465" t="s">
        <v>3526</v>
      </c>
      <c r="C3045" s="464" t="s">
        <v>2594</v>
      </c>
      <c r="D3045" s="463" t="s">
        <v>8348</v>
      </c>
      <c r="E3045" s="462">
        <v>10500</v>
      </c>
      <c r="F3045" s="461" t="s">
        <v>16235</v>
      </c>
      <c r="G3045" s="460" t="s">
        <v>16234</v>
      </c>
      <c r="H3045" s="460" t="s">
        <v>7950</v>
      </c>
      <c r="I3045" s="460" t="s">
        <v>7869</v>
      </c>
      <c r="J3045" s="459" t="s">
        <v>7950</v>
      </c>
      <c r="K3045" s="458">
        <v>3</v>
      </c>
      <c r="L3045" s="458">
        <v>12</v>
      </c>
      <c r="M3045" s="457">
        <v>133682.34988929657</v>
      </c>
      <c r="N3045" s="458">
        <v>1</v>
      </c>
      <c r="O3045" s="458">
        <v>6</v>
      </c>
      <c r="P3045" s="457">
        <v>64306.8</v>
      </c>
    </row>
    <row r="3046" spans="1:16" ht="67.5" x14ac:dyDescent="0.2">
      <c r="A3046" s="466" t="s">
        <v>7860</v>
      </c>
      <c r="B3046" s="465" t="s">
        <v>3526</v>
      </c>
      <c r="C3046" s="464" t="s">
        <v>2594</v>
      </c>
      <c r="D3046" s="463" t="s">
        <v>8271</v>
      </c>
      <c r="E3046" s="462">
        <v>11000</v>
      </c>
      <c r="F3046" s="461" t="s">
        <v>16233</v>
      </c>
      <c r="G3046" s="460" t="s">
        <v>16232</v>
      </c>
      <c r="H3046" s="460" t="s">
        <v>4810</v>
      </c>
      <c r="I3046" s="460" t="s">
        <v>7869</v>
      </c>
      <c r="J3046" s="459" t="s">
        <v>4810</v>
      </c>
      <c r="K3046" s="458">
        <v>3</v>
      </c>
      <c r="L3046" s="458">
        <v>12</v>
      </c>
      <c r="M3046" s="457">
        <v>140048.17607450119</v>
      </c>
      <c r="N3046" s="458">
        <v>1</v>
      </c>
      <c r="O3046" s="458">
        <v>6</v>
      </c>
      <c r="P3046" s="457">
        <v>67306.8</v>
      </c>
    </row>
    <row r="3047" spans="1:16" ht="67.5" x14ac:dyDescent="0.2">
      <c r="A3047" s="466" t="s">
        <v>7860</v>
      </c>
      <c r="B3047" s="465" t="s">
        <v>3526</v>
      </c>
      <c r="C3047" s="464" t="s">
        <v>2594</v>
      </c>
      <c r="D3047" s="463" t="s">
        <v>7887</v>
      </c>
      <c r="E3047" s="462">
        <v>4200</v>
      </c>
      <c r="F3047" s="461" t="s">
        <v>16231</v>
      </c>
      <c r="G3047" s="460" t="s">
        <v>16230</v>
      </c>
      <c r="H3047" s="460" t="s">
        <v>6299</v>
      </c>
      <c r="I3047" s="460" t="s">
        <v>7869</v>
      </c>
      <c r="J3047" s="459" t="s">
        <v>6299</v>
      </c>
      <c r="K3047" s="458">
        <v>3</v>
      </c>
      <c r="L3047" s="458">
        <v>12</v>
      </c>
      <c r="M3047" s="457">
        <v>53472.939955718633</v>
      </c>
      <c r="N3047" s="458">
        <v>1</v>
      </c>
      <c r="O3047" s="458">
        <v>6</v>
      </c>
      <c r="P3047" s="457">
        <v>26506.799999999999</v>
      </c>
    </row>
    <row r="3048" spans="1:16" ht="67.5" x14ac:dyDescent="0.2">
      <c r="A3048" s="466" t="s">
        <v>7860</v>
      </c>
      <c r="B3048" s="465" t="s">
        <v>3526</v>
      </c>
      <c r="C3048" s="464" t="s">
        <v>2594</v>
      </c>
      <c r="D3048" s="463" t="s">
        <v>7887</v>
      </c>
      <c r="E3048" s="462">
        <v>4200</v>
      </c>
      <c r="F3048" s="461" t="s">
        <v>16229</v>
      </c>
      <c r="G3048" s="460" t="s">
        <v>16228</v>
      </c>
      <c r="H3048" s="460" t="s">
        <v>3542</v>
      </c>
      <c r="I3048" s="460" t="s">
        <v>7869</v>
      </c>
      <c r="J3048" s="459" t="s">
        <v>3542</v>
      </c>
      <c r="K3048" s="458">
        <v>5</v>
      </c>
      <c r="L3048" s="458">
        <v>12</v>
      </c>
      <c r="M3048" s="457">
        <v>53472.939955718633</v>
      </c>
      <c r="N3048" s="458">
        <v>1</v>
      </c>
      <c r="O3048" s="458">
        <v>6</v>
      </c>
      <c r="P3048" s="457">
        <v>26506.799999999999</v>
      </c>
    </row>
    <row r="3049" spans="1:16" ht="67.5" x14ac:dyDescent="0.2">
      <c r="A3049" s="466" t="s">
        <v>7860</v>
      </c>
      <c r="B3049" s="465" t="s">
        <v>3526</v>
      </c>
      <c r="C3049" s="464" t="s">
        <v>2594</v>
      </c>
      <c r="D3049" s="463" t="s">
        <v>7979</v>
      </c>
      <c r="E3049" s="462">
        <v>10000</v>
      </c>
      <c r="F3049" s="461" t="s">
        <v>16227</v>
      </c>
      <c r="G3049" s="460" t="s">
        <v>16226</v>
      </c>
      <c r="H3049" s="460" t="s">
        <v>7976</v>
      </c>
      <c r="I3049" s="460" t="s">
        <v>7861</v>
      </c>
      <c r="J3049" s="459" t="s">
        <v>7976</v>
      </c>
      <c r="K3049" s="458">
        <v>3</v>
      </c>
      <c r="L3049" s="458">
        <v>12</v>
      </c>
      <c r="M3049" s="457">
        <v>127316.52370409199</v>
      </c>
      <c r="N3049" s="458">
        <v>1</v>
      </c>
      <c r="O3049" s="458">
        <v>6</v>
      </c>
      <c r="P3049" s="457">
        <v>61306.8</v>
      </c>
    </row>
    <row r="3050" spans="1:16" ht="67.5" x14ac:dyDescent="0.2">
      <c r="A3050" s="466" t="s">
        <v>7860</v>
      </c>
      <c r="B3050" s="465" t="s">
        <v>3526</v>
      </c>
      <c r="C3050" s="464" t="s">
        <v>2594</v>
      </c>
      <c r="D3050" s="463" t="s">
        <v>8005</v>
      </c>
      <c r="E3050" s="462">
        <v>4200</v>
      </c>
      <c r="F3050" s="461" t="s">
        <v>16225</v>
      </c>
      <c r="G3050" s="460" t="s">
        <v>16224</v>
      </c>
      <c r="H3050" s="460" t="s">
        <v>6389</v>
      </c>
      <c r="I3050" s="460" t="s">
        <v>7869</v>
      </c>
      <c r="J3050" s="459" t="s">
        <v>6389</v>
      </c>
      <c r="K3050" s="458">
        <v>3</v>
      </c>
      <c r="L3050" s="458">
        <v>7</v>
      </c>
      <c r="M3050" s="457">
        <v>31192.548307502537</v>
      </c>
      <c r="N3050" s="458">
        <v>0</v>
      </c>
      <c r="O3050" s="458">
        <v>0</v>
      </c>
      <c r="P3050" s="457">
        <v>0</v>
      </c>
    </row>
    <row r="3051" spans="1:16" ht="67.5" x14ac:dyDescent="0.2">
      <c r="A3051" s="466" t="s">
        <v>7860</v>
      </c>
      <c r="B3051" s="465" t="s">
        <v>3526</v>
      </c>
      <c r="C3051" s="464" t="s">
        <v>2594</v>
      </c>
      <c r="D3051" s="463" t="s">
        <v>8811</v>
      </c>
      <c r="E3051" s="462">
        <v>10500</v>
      </c>
      <c r="F3051" s="461" t="s">
        <v>16223</v>
      </c>
      <c r="G3051" s="460" t="s">
        <v>16222</v>
      </c>
      <c r="H3051" s="460" t="s">
        <v>7911</v>
      </c>
      <c r="I3051" s="460" t="s">
        <v>7869</v>
      </c>
      <c r="J3051" s="459" t="s">
        <v>7911</v>
      </c>
      <c r="K3051" s="458">
        <v>3</v>
      </c>
      <c r="L3051" s="458">
        <v>9</v>
      </c>
      <c r="M3051" s="457">
        <v>100261.76241697243</v>
      </c>
      <c r="N3051" s="458">
        <v>0</v>
      </c>
      <c r="O3051" s="458">
        <v>0</v>
      </c>
      <c r="P3051" s="457">
        <v>0</v>
      </c>
    </row>
    <row r="3052" spans="1:16" ht="67.5" x14ac:dyDescent="0.2">
      <c r="A3052" s="466" t="s">
        <v>7860</v>
      </c>
      <c r="B3052" s="465" t="s">
        <v>3526</v>
      </c>
      <c r="C3052" s="464" t="s">
        <v>2594</v>
      </c>
      <c r="D3052" s="463" t="s">
        <v>8428</v>
      </c>
      <c r="E3052" s="462">
        <v>8500</v>
      </c>
      <c r="F3052" s="461" t="s">
        <v>16221</v>
      </c>
      <c r="G3052" s="460" t="s">
        <v>16220</v>
      </c>
      <c r="H3052" s="460" t="s">
        <v>7926</v>
      </c>
      <c r="I3052" s="460" t="s">
        <v>7869</v>
      </c>
      <c r="J3052" s="459" t="s">
        <v>7926</v>
      </c>
      <c r="K3052" s="458">
        <v>3</v>
      </c>
      <c r="L3052" s="458">
        <v>12</v>
      </c>
      <c r="M3052" s="457">
        <v>108219.04514847818</v>
      </c>
      <c r="N3052" s="458">
        <v>1</v>
      </c>
      <c r="O3052" s="458">
        <v>6</v>
      </c>
      <c r="P3052" s="457">
        <v>52306.8</v>
      </c>
    </row>
    <row r="3053" spans="1:16" ht="67.5" x14ac:dyDescent="0.2">
      <c r="A3053" s="466" t="s">
        <v>7860</v>
      </c>
      <c r="B3053" s="465" t="s">
        <v>3526</v>
      </c>
      <c r="C3053" s="464" t="s">
        <v>2594</v>
      </c>
      <c r="D3053" s="463" t="s">
        <v>7932</v>
      </c>
      <c r="E3053" s="462">
        <v>4200</v>
      </c>
      <c r="F3053" s="461" t="s">
        <v>16219</v>
      </c>
      <c r="G3053" s="460" t="s">
        <v>16218</v>
      </c>
      <c r="H3053" s="460" t="s">
        <v>6389</v>
      </c>
      <c r="I3053" s="460" t="s">
        <v>7869</v>
      </c>
      <c r="J3053" s="459" t="s">
        <v>6389</v>
      </c>
      <c r="K3053" s="458">
        <v>4</v>
      </c>
      <c r="L3053" s="458">
        <v>12</v>
      </c>
      <c r="M3053" s="457">
        <v>53472.939955718633</v>
      </c>
      <c r="N3053" s="458">
        <v>1</v>
      </c>
      <c r="O3053" s="458">
        <v>6</v>
      </c>
      <c r="P3053" s="457">
        <v>26506.799999999999</v>
      </c>
    </row>
    <row r="3054" spans="1:16" ht="67.5" x14ac:dyDescent="0.2">
      <c r="A3054" s="466" t="s">
        <v>7860</v>
      </c>
      <c r="B3054" s="465" t="s">
        <v>3526</v>
      </c>
      <c r="C3054" s="464" t="s">
        <v>2594</v>
      </c>
      <c r="D3054" s="463" t="s">
        <v>7887</v>
      </c>
      <c r="E3054" s="462">
        <v>4200</v>
      </c>
      <c r="F3054" s="461" t="s">
        <v>16217</v>
      </c>
      <c r="G3054" s="460" t="s">
        <v>16216</v>
      </c>
      <c r="H3054" s="460" t="s">
        <v>6299</v>
      </c>
      <c r="I3054" s="460" t="s">
        <v>7869</v>
      </c>
      <c r="J3054" s="459" t="s">
        <v>6299</v>
      </c>
      <c r="K3054" s="458">
        <v>3</v>
      </c>
      <c r="L3054" s="458">
        <v>12</v>
      </c>
      <c r="M3054" s="457">
        <v>53472.939955718633</v>
      </c>
      <c r="N3054" s="458">
        <v>1</v>
      </c>
      <c r="O3054" s="458">
        <v>6</v>
      </c>
      <c r="P3054" s="457">
        <v>26506.799999999999</v>
      </c>
    </row>
    <row r="3055" spans="1:16" ht="67.5" x14ac:dyDescent="0.2">
      <c r="A3055" s="466" t="s">
        <v>7860</v>
      </c>
      <c r="B3055" s="465" t="s">
        <v>3526</v>
      </c>
      <c r="C3055" s="464" t="s">
        <v>2594</v>
      </c>
      <c r="D3055" s="463" t="s">
        <v>7887</v>
      </c>
      <c r="E3055" s="462">
        <v>4200</v>
      </c>
      <c r="F3055" s="461" t="s">
        <v>16215</v>
      </c>
      <c r="G3055" s="460" t="s">
        <v>16214</v>
      </c>
      <c r="H3055" s="460" t="s">
        <v>6389</v>
      </c>
      <c r="I3055" s="460" t="s">
        <v>7869</v>
      </c>
      <c r="J3055" s="459" t="s">
        <v>6389</v>
      </c>
      <c r="K3055" s="458">
        <v>4</v>
      </c>
      <c r="L3055" s="458">
        <v>12</v>
      </c>
      <c r="M3055" s="457">
        <v>53472.939955718633</v>
      </c>
      <c r="N3055" s="458">
        <v>1</v>
      </c>
      <c r="O3055" s="458">
        <v>6</v>
      </c>
      <c r="P3055" s="457">
        <v>26506.799999999999</v>
      </c>
    </row>
    <row r="3056" spans="1:16" ht="67.5" x14ac:dyDescent="0.2">
      <c r="A3056" s="466" t="s">
        <v>7860</v>
      </c>
      <c r="B3056" s="465" t="s">
        <v>3526</v>
      </c>
      <c r="C3056" s="464" t="s">
        <v>2594</v>
      </c>
      <c r="D3056" s="463" t="s">
        <v>9824</v>
      </c>
      <c r="E3056" s="462">
        <v>4200</v>
      </c>
      <c r="F3056" s="461" t="s">
        <v>16213</v>
      </c>
      <c r="G3056" s="460" t="s">
        <v>16212</v>
      </c>
      <c r="H3056" s="460" t="s">
        <v>6299</v>
      </c>
      <c r="I3056" s="460" t="s">
        <v>7869</v>
      </c>
      <c r="J3056" s="459" t="s">
        <v>6299</v>
      </c>
      <c r="K3056" s="458">
        <v>3</v>
      </c>
      <c r="L3056" s="458">
        <v>12</v>
      </c>
      <c r="M3056" s="457">
        <v>53472.939955718633</v>
      </c>
      <c r="N3056" s="458">
        <v>1</v>
      </c>
      <c r="O3056" s="458">
        <v>6</v>
      </c>
      <c r="P3056" s="457">
        <v>26506.799999999999</v>
      </c>
    </row>
    <row r="3057" spans="1:16" ht="67.5" x14ac:dyDescent="0.2">
      <c r="A3057" s="466" t="s">
        <v>7860</v>
      </c>
      <c r="B3057" s="465" t="s">
        <v>3526</v>
      </c>
      <c r="C3057" s="464" t="s">
        <v>2594</v>
      </c>
      <c r="D3057" s="463" t="s">
        <v>7932</v>
      </c>
      <c r="E3057" s="462">
        <v>4200</v>
      </c>
      <c r="F3057" s="461" t="s">
        <v>16211</v>
      </c>
      <c r="G3057" s="460" t="s">
        <v>16210</v>
      </c>
      <c r="H3057" s="460" t="s">
        <v>3574</v>
      </c>
      <c r="I3057" s="460" t="s">
        <v>7861</v>
      </c>
      <c r="J3057" s="459" t="s">
        <v>3574</v>
      </c>
      <c r="K3057" s="458">
        <v>4</v>
      </c>
      <c r="L3057" s="458">
        <v>12</v>
      </c>
      <c r="M3057" s="457">
        <v>53472.939955718633</v>
      </c>
      <c r="N3057" s="458">
        <v>1</v>
      </c>
      <c r="O3057" s="458">
        <v>6</v>
      </c>
      <c r="P3057" s="457">
        <v>26506.799999999999</v>
      </c>
    </row>
    <row r="3058" spans="1:16" ht="67.5" x14ac:dyDescent="0.2">
      <c r="A3058" s="466" t="s">
        <v>7860</v>
      </c>
      <c r="B3058" s="465" t="s">
        <v>3526</v>
      </c>
      <c r="C3058" s="464" t="s">
        <v>2594</v>
      </c>
      <c r="D3058" s="463" t="s">
        <v>7887</v>
      </c>
      <c r="E3058" s="462">
        <v>4200</v>
      </c>
      <c r="F3058" s="461" t="s">
        <v>16209</v>
      </c>
      <c r="G3058" s="460" t="s">
        <v>16208</v>
      </c>
      <c r="H3058" s="460" t="s">
        <v>3574</v>
      </c>
      <c r="I3058" s="460" t="s">
        <v>7861</v>
      </c>
      <c r="J3058" s="459" t="s">
        <v>3574</v>
      </c>
      <c r="K3058" s="458">
        <v>5</v>
      </c>
      <c r="L3058" s="458">
        <v>12</v>
      </c>
      <c r="M3058" s="457">
        <v>53472.939955718633</v>
      </c>
      <c r="N3058" s="458">
        <v>1</v>
      </c>
      <c r="O3058" s="458">
        <v>6</v>
      </c>
      <c r="P3058" s="457">
        <v>26506.799999999999</v>
      </c>
    </row>
    <row r="3059" spans="1:16" ht="67.5" x14ac:dyDescent="0.2">
      <c r="A3059" s="466" t="s">
        <v>7860</v>
      </c>
      <c r="B3059" s="465" t="s">
        <v>3526</v>
      </c>
      <c r="C3059" s="464" t="s">
        <v>2594</v>
      </c>
      <c r="D3059" s="463" t="s">
        <v>7923</v>
      </c>
      <c r="E3059" s="462">
        <v>4200</v>
      </c>
      <c r="F3059" s="461" t="s">
        <v>16207</v>
      </c>
      <c r="G3059" s="460" t="s">
        <v>16206</v>
      </c>
      <c r="H3059" s="460" t="s">
        <v>6389</v>
      </c>
      <c r="I3059" s="460" t="s">
        <v>7869</v>
      </c>
      <c r="J3059" s="459" t="s">
        <v>6389</v>
      </c>
      <c r="K3059" s="458">
        <v>4</v>
      </c>
      <c r="L3059" s="458">
        <v>7</v>
      </c>
      <c r="M3059" s="457">
        <v>31192.548307502537</v>
      </c>
      <c r="N3059" s="458">
        <v>1</v>
      </c>
      <c r="O3059" s="458">
        <v>6</v>
      </c>
      <c r="P3059" s="457">
        <v>26506.799999999999</v>
      </c>
    </row>
    <row r="3060" spans="1:16" ht="67.5" x14ac:dyDescent="0.2">
      <c r="A3060" s="466" t="s">
        <v>7860</v>
      </c>
      <c r="B3060" s="465" t="s">
        <v>3526</v>
      </c>
      <c r="C3060" s="464" t="s">
        <v>2594</v>
      </c>
      <c r="D3060" s="463" t="s">
        <v>7859</v>
      </c>
      <c r="E3060" s="462">
        <v>2500</v>
      </c>
      <c r="F3060" s="461" t="s">
        <v>16205</v>
      </c>
      <c r="G3060" s="460" t="s">
        <v>16204</v>
      </c>
      <c r="H3060" s="460"/>
      <c r="I3060" s="460"/>
      <c r="J3060" s="459"/>
      <c r="K3060" s="458">
        <v>3</v>
      </c>
      <c r="L3060" s="458">
        <v>12</v>
      </c>
      <c r="M3060" s="457">
        <v>31829.130926022997</v>
      </c>
      <c r="N3060" s="458">
        <v>1</v>
      </c>
      <c r="O3060" s="458">
        <v>6</v>
      </c>
      <c r="P3060" s="457">
        <v>16306.8</v>
      </c>
    </row>
    <row r="3061" spans="1:16" ht="67.5" x14ac:dyDescent="0.2">
      <c r="A3061" s="466" t="s">
        <v>7860</v>
      </c>
      <c r="B3061" s="465" t="s">
        <v>3526</v>
      </c>
      <c r="C3061" s="464" t="s">
        <v>2594</v>
      </c>
      <c r="D3061" s="463" t="s">
        <v>8005</v>
      </c>
      <c r="E3061" s="462">
        <v>4200</v>
      </c>
      <c r="F3061" s="461" t="s">
        <v>16203</v>
      </c>
      <c r="G3061" s="460" t="s">
        <v>16202</v>
      </c>
      <c r="H3061" s="460" t="s">
        <v>8020</v>
      </c>
      <c r="I3061" s="460" t="s">
        <v>7861</v>
      </c>
      <c r="J3061" s="459" t="s">
        <v>8020</v>
      </c>
      <c r="K3061" s="458">
        <v>3</v>
      </c>
      <c r="L3061" s="458">
        <v>12</v>
      </c>
      <c r="M3061" s="457">
        <v>53472.939955718633</v>
      </c>
      <c r="N3061" s="458">
        <v>1</v>
      </c>
      <c r="O3061" s="458">
        <v>6</v>
      </c>
      <c r="P3061" s="457">
        <v>26506.799999999999</v>
      </c>
    </row>
    <row r="3062" spans="1:16" ht="67.5" x14ac:dyDescent="0.2">
      <c r="A3062" s="466" t="s">
        <v>7860</v>
      </c>
      <c r="B3062" s="465" t="s">
        <v>3526</v>
      </c>
      <c r="C3062" s="464" t="s">
        <v>2594</v>
      </c>
      <c r="D3062" s="463" t="s">
        <v>7908</v>
      </c>
      <c r="E3062" s="462">
        <v>4200</v>
      </c>
      <c r="F3062" s="461" t="s">
        <v>16201</v>
      </c>
      <c r="G3062" s="460" t="s">
        <v>16200</v>
      </c>
      <c r="H3062" s="460" t="s">
        <v>3574</v>
      </c>
      <c r="I3062" s="460" t="s">
        <v>7869</v>
      </c>
      <c r="J3062" s="459" t="s">
        <v>3574</v>
      </c>
      <c r="K3062" s="458">
        <v>3</v>
      </c>
      <c r="L3062" s="458">
        <v>5</v>
      </c>
      <c r="M3062" s="457">
        <v>22280.391648216097</v>
      </c>
      <c r="N3062" s="458">
        <v>0</v>
      </c>
      <c r="O3062" s="458">
        <v>0</v>
      </c>
      <c r="P3062" s="457">
        <v>0</v>
      </c>
    </row>
    <row r="3063" spans="1:16" ht="67.5" x14ac:dyDescent="0.2">
      <c r="A3063" s="466" t="s">
        <v>7860</v>
      </c>
      <c r="B3063" s="465" t="s">
        <v>3526</v>
      </c>
      <c r="C3063" s="464" t="s">
        <v>2594</v>
      </c>
      <c r="D3063" s="463" t="s">
        <v>13683</v>
      </c>
      <c r="E3063" s="462">
        <v>4200</v>
      </c>
      <c r="F3063" s="461" t="s">
        <v>16199</v>
      </c>
      <c r="G3063" s="460" t="s">
        <v>16198</v>
      </c>
      <c r="H3063" s="460" t="s">
        <v>4810</v>
      </c>
      <c r="I3063" s="460" t="s">
        <v>7869</v>
      </c>
      <c r="J3063" s="459" t="s">
        <v>4810</v>
      </c>
      <c r="K3063" s="458">
        <v>3</v>
      </c>
      <c r="L3063" s="458">
        <v>12</v>
      </c>
      <c r="M3063" s="457">
        <v>53472.939955718633</v>
      </c>
      <c r="N3063" s="458">
        <v>1</v>
      </c>
      <c r="O3063" s="458">
        <v>6</v>
      </c>
      <c r="P3063" s="457">
        <v>26506.799999999999</v>
      </c>
    </row>
    <row r="3064" spans="1:16" ht="67.5" x14ac:dyDescent="0.2">
      <c r="A3064" s="466" t="s">
        <v>7860</v>
      </c>
      <c r="B3064" s="465" t="s">
        <v>3526</v>
      </c>
      <c r="C3064" s="464" t="s">
        <v>2594</v>
      </c>
      <c r="D3064" s="463" t="s">
        <v>7859</v>
      </c>
      <c r="E3064" s="462">
        <v>2500</v>
      </c>
      <c r="F3064" s="461" t="s">
        <v>16197</v>
      </c>
      <c r="G3064" s="460" t="s">
        <v>16196</v>
      </c>
      <c r="H3064" s="460" t="s">
        <v>7976</v>
      </c>
      <c r="I3064" s="460" t="s">
        <v>7869</v>
      </c>
      <c r="J3064" s="459" t="s">
        <v>7976</v>
      </c>
      <c r="K3064" s="458">
        <v>3</v>
      </c>
      <c r="L3064" s="458">
        <v>12</v>
      </c>
      <c r="M3064" s="457">
        <v>31829.130926022997</v>
      </c>
      <c r="N3064" s="458">
        <v>1</v>
      </c>
      <c r="O3064" s="458">
        <v>6</v>
      </c>
      <c r="P3064" s="457">
        <v>16306.8</v>
      </c>
    </row>
    <row r="3065" spans="1:16" ht="67.5" x14ac:dyDescent="0.2">
      <c r="A3065" s="466" t="s">
        <v>7860</v>
      </c>
      <c r="B3065" s="465" t="s">
        <v>3526</v>
      </c>
      <c r="C3065" s="464" t="s">
        <v>2594</v>
      </c>
      <c r="D3065" s="463" t="s">
        <v>8798</v>
      </c>
      <c r="E3065" s="462">
        <v>7500</v>
      </c>
      <c r="F3065" s="461" t="s">
        <v>16195</v>
      </c>
      <c r="G3065" s="460" t="s">
        <v>16194</v>
      </c>
      <c r="H3065" s="460" t="s">
        <v>7911</v>
      </c>
      <c r="I3065" s="460" t="s">
        <v>7869</v>
      </c>
      <c r="J3065" s="459" t="s">
        <v>7911</v>
      </c>
      <c r="K3065" s="458">
        <v>4</v>
      </c>
      <c r="L3065" s="458">
        <v>12</v>
      </c>
      <c r="M3065" s="457">
        <v>95487.392778068985</v>
      </c>
      <c r="N3065" s="458">
        <v>1</v>
      </c>
      <c r="O3065" s="458">
        <v>6</v>
      </c>
      <c r="P3065" s="457">
        <v>46306.8</v>
      </c>
    </row>
    <row r="3066" spans="1:16" ht="67.5" x14ac:dyDescent="0.2">
      <c r="A3066" s="466" t="s">
        <v>7860</v>
      </c>
      <c r="B3066" s="465" t="s">
        <v>3526</v>
      </c>
      <c r="C3066" s="464" t="s">
        <v>2594</v>
      </c>
      <c r="D3066" s="463" t="s">
        <v>7881</v>
      </c>
      <c r="E3066" s="462">
        <v>3200</v>
      </c>
      <c r="F3066" s="461" t="s">
        <v>16193</v>
      </c>
      <c r="G3066" s="460" t="s">
        <v>16192</v>
      </c>
      <c r="H3066" s="460" t="s">
        <v>3574</v>
      </c>
      <c r="I3066" s="460" t="s">
        <v>7861</v>
      </c>
      <c r="J3066" s="459" t="s">
        <v>3574</v>
      </c>
      <c r="K3066" s="458">
        <v>4</v>
      </c>
      <c r="L3066" s="458">
        <v>12</v>
      </c>
      <c r="M3066" s="457">
        <v>40741.287585309437</v>
      </c>
      <c r="N3066" s="458">
        <v>1</v>
      </c>
      <c r="O3066" s="458">
        <v>6</v>
      </c>
      <c r="P3066" s="457">
        <v>20506.8</v>
      </c>
    </row>
    <row r="3067" spans="1:16" ht="67.5" x14ac:dyDescent="0.2">
      <c r="A3067" s="466" t="s">
        <v>7860</v>
      </c>
      <c r="B3067" s="465" t="s">
        <v>3526</v>
      </c>
      <c r="C3067" s="464" t="s">
        <v>2594</v>
      </c>
      <c r="D3067" s="463" t="s">
        <v>7887</v>
      </c>
      <c r="E3067" s="462">
        <v>4200</v>
      </c>
      <c r="F3067" s="461" t="s">
        <v>16191</v>
      </c>
      <c r="G3067" s="460" t="s">
        <v>16190</v>
      </c>
      <c r="H3067" s="460" t="s">
        <v>6389</v>
      </c>
      <c r="I3067" s="460" t="s">
        <v>7869</v>
      </c>
      <c r="J3067" s="459" t="s">
        <v>6389</v>
      </c>
      <c r="K3067" s="458">
        <v>3</v>
      </c>
      <c r="L3067" s="458">
        <v>12</v>
      </c>
      <c r="M3067" s="457">
        <v>53472.939955718633</v>
      </c>
      <c r="N3067" s="458">
        <v>1</v>
      </c>
      <c r="O3067" s="458">
        <v>6</v>
      </c>
      <c r="P3067" s="457">
        <v>26506.799999999999</v>
      </c>
    </row>
    <row r="3068" spans="1:16" ht="67.5" x14ac:dyDescent="0.2">
      <c r="A3068" s="466" t="s">
        <v>7860</v>
      </c>
      <c r="B3068" s="465" t="s">
        <v>3526</v>
      </c>
      <c r="C3068" s="464" t="s">
        <v>2594</v>
      </c>
      <c r="D3068" s="463" t="s">
        <v>9342</v>
      </c>
      <c r="E3068" s="462">
        <v>8500</v>
      </c>
      <c r="F3068" s="461" t="s">
        <v>16189</v>
      </c>
      <c r="G3068" s="460" t="s">
        <v>16188</v>
      </c>
      <c r="H3068" s="460" t="s">
        <v>8352</v>
      </c>
      <c r="I3068" s="460" t="s">
        <v>7869</v>
      </c>
      <c r="J3068" s="459" t="s">
        <v>8352</v>
      </c>
      <c r="K3068" s="458">
        <v>3</v>
      </c>
      <c r="L3068" s="458">
        <v>12</v>
      </c>
      <c r="M3068" s="457">
        <v>108219.04514847818</v>
      </c>
      <c r="N3068" s="458">
        <v>1</v>
      </c>
      <c r="O3068" s="458">
        <v>6</v>
      </c>
      <c r="P3068" s="457">
        <v>52306.8</v>
      </c>
    </row>
    <row r="3069" spans="1:16" ht="67.5" x14ac:dyDescent="0.2">
      <c r="A3069" s="466" t="s">
        <v>7860</v>
      </c>
      <c r="B3069" s="465" t="s">
        <v>3526</v>
      </c>
      <c r="C3069" s="464" t="s">
        <v>2594</v>
      </c>
      <c r="D3069" s="463" t="s">
        <v>8048</v>
      </c>
      <c r="E3069" s="462">
        <v>5500</v>
      </c>
      <c r="F3069" s="461" t="s">
        <v>16187</v>
      </c>
      <c r="G3069" s="460" t="s">
        <v>16186</v>
      </c>
      <c r="H3069" s="460" t="s">
        <v>6514</v>
      </c>
      <c r="I3069" s="460" t="s">
        <v>7869</v>
      </c>
      <c r="J3069" s="459" t="s">
        <v>6514</v>
      </c>
      <c r="K3069" s="458">
        <v>4</v>
      </c>
      <c r="L3069" s="458">
        <v>10</v>
      </c>
      <c r="M3069" s="457">
        <v>58353.406697708822</v>
      </c>
      <c r="N3069" s="458">
        <v>1</v>
      </c>
      <c r="O3069" s="458">
        <v>6</v>
      </c>
      <c r="P3069" s="457">
        <v>34306.800000000003</v>
      </c>
    </row>
    <row r="3070" spans="1:16" ht="67.5" x14ac:dyDescent="0.2">
      <c r="A3070" s="466" t="s">
        <v>7860</v>
      </c>
      <c r="B3070" s="465" t="s">
        <v>3526</v>
      </c>
      <c r="C3070" s="464" t="s">
        <v>2594</v>
      </c>
      <c r="D3070" s="463" t="s">
        <v>7960</v>
      </c>
      <c r="E3070" s="462">
        <v>2500</v>
      </c>
      <c r="F3070" s="461" t="s">
        <v>16185</v>
      </c>
      <c r="G3070" s="460" t="s">
        <v>16184</v>
      </c>
      <c r="H3070" s="460"/>
      <c r="I3070" s="460"/>
      <c r="J3070" s="459"/>
      <c r="K3070" s="458">
        <v>4</v>
      </c>
      <c r="L3070" s="458">
        <v>12</v>
      </c>
      <c r="M3070" s="457">
        <v>31829.130926022997</v>
      </c>
      <c r="N3070" s="458">
        <v>1</v>
      </c>
      <c r="O3070" s="458">
        <v>6</v>
      </c>
      <c r="P3070" s="457">
        <v>16306.8</v>
      </c>
    </row>
    <row r="3071" spans="1:16" ht="67.5" x14ac:dyDescent="0.2">
      <c r="A3071" s="466" t="s">
        <v>7860</v>
      </c>
      <c r="B3071" s="465" t="s">
        <v>3526</v>
      </c>
      <c r="C3071" s="464" t="s">
        <v>2594</v>
      </c>
      <c r="D3071" s="463" t="s">
        <v>7887</v>
      </c>
      <c r="E3071" s="462">
        <v>4200</v>
      </c>
      <c r="F3071" s="461" t="s">
        <v>16183</v>
      </c>
      <c r="G3071" s="460" t="s">
        <v>16182</v>
      </c>
      <c r="H3071" s="460" t="s">
        <v>6389</v>
      </c>
      <c r="I3071" s="460" t="s">
        <v>7869</v>
      </c>
      <c r="J3071" s="459" t="s">
        <v>6389</v>
      </c>
      <c r="K3071" s="458">
        <v>4</v>
      </c>
      <c r="L3071" s="458">
        <v>12</v>
      </c>
      <c r="M3071" s="457">
        <v>53472.939955718633</v>
      </c>
      <c r="N3071" s="458">
        <v>1</v>
      </c>
      <c r="O3071" s="458">
        <v>6</v>
      </c>
      <c r="P3071" s="457">
        <v>26506.799999999999</v>
      </c>
    </row>
    <row r="3072" spans="1:16" ht="67.5" x14ac:dyDescent="0.2">
      <c r="A3072" s="466" t="s">
        <v>7860</v>
      </c>
      <c r="B3072" s="465" t="s">
        <v>3526</v>
      </c>
      <c r="C3072" s="464" t="s">
        <v>2594</v>
      </c>
      <c r="D3072" s="463" t="s">
        <v>7916</v>
      </c>
      <c r="E3072" s="462">
        <v>4200</v>
      </c>
      <c r="F3072" s="461" t="s">
        <v>16181</v>
      </c>
      <c r="G3072" s="460" t="s">
        <v>16180</v>
      </c>
      <c r="H3072" s="460" t="s">
        <v>7911</v>
      </c>
      <c r="I3072" s="460" t="s">
        <v>7869</v>
      </c>
      <c r="J3072" s="459" t="s">
        <v>7911</v>
      </c>
      <c r="K3072" s="458">
        <v>2</v>
      </c>
      <c r="L3072" s="458">
        <v>9</v>
      </c>
      <c r="M3072" s="457">
        <v>40104.704966788973</v>
      </c>
      <c r="N3072" s="458">
        <v>0</v>
      </c>
      <c r="O3072" s="458">
        <v>0</v>
      </c>
      <c r="P3072" s="457">
        <v>0</v>
      </c>
    </row>
    <row r="3073" spans="1:16" ht="67.5" x14ac:dyDescent="0.2">
      <c r="A3073" s="466" t="s">
        <v>7860</v>
      </c>
      <c r="B3073" s="465" t="s">
        <v>3526</v>
      </c>
      <c r="C3073" s="464" t="s">
        <v>2594</v>
      </c>
      <c r="D3073" s="463" t="s">
        <v>16179</v>
      </c>
      <c r="E3073" s="462">
        <v>5500</v>
      </c>
      <c r="F3073" s="461" t="s">
        <v>16178</v>
      </c>
      <c r="G3073" s="460" t="s">
        <v>16177</v>
      </c>
      <c r="H3073" s="460" t="s">
        <v>4810</v>
      </c>
      <c r="I3073" s="460" t="s">
        <v>7869</v>
      </c>
      <c r="J3073" s="459" t="s">
        <v>4810</v>
      </c>
      <c r="K3073" s="458">
        <v>3</v>
      </c>
      <c r="L3073" s="458">
        <v>12</v>
      </c>
      <c r="M3073" s="457">
        <v>70024.088037250593</v>
      </c>
      <c r="N3073" s="458">
        <v>1</v>
      </c>
      <c r="O3073" s="458">
        <v>1</v>
      </c>
      <c r="P3073" s="457">
        <v>5717.8</v>
      </c>
    </row>
    <row r="3074" spans="1:16" ht="67.5" x14ac:dyDescent="0.2">
      <c r="A3074" s="466" t="s">
        <v>7860</v>
      </c>
      <c r="B3074" s="465" t="s">
        <v>3526</v>
      </c>
      <c r="C3074" s="464" t="s">
        <v>2594</v>
      </c>
      <c r="D3074" s="463" t="s">
        <v>8465</v>
      </c>
      <c r="E3074" s="462">
        <v>3500</v>
      </c>
      <c r="F3074" s="461" t="s">
        <v>16176</v>
      </c>
      <c r="G3074" s="460" t="s">
        <v>16175</v>
      </c>
      <c r="H3074" s="460" t="s">
        <v>7911</v>
      </c>
      <c r="I3074" s="460" t="s">
        <v>7869</v>
      </c>
      <c r="J3074" s="459" t="s">
        <v>7911</v>
      </c>
      <c r="K3074" s="458">
        <v>3</v>
      </c>
      <c r="L3074" s="458">
        <v>12</v>
      </c>
      <c r="M3074" s="457">
        <v>44560.783296432193</v>
      </c>
      <c r="N3074" s="458">
        <v>1</v>
      </c>
      <c r="O3074" s="458">
        <v>6</v>
      </c>
      <c r="P3074" s="457">
        <v>22306.799999999999</v>
      </c>
    </row>
    <row r="3075" spans="1:16" ht="67.5" x14ac:dyDescent="0.2">
      <c r="A3075" s="466" t="s">
        <v>7860</v>
      </c>
      <c r="B3075" s="465" t="s">
        <v>3526</v>
      </c>
      <c r="C3075" s="464" t="s">
        <v>2594</v>
      </c>
      <c r="D3075" s="463" t="s">
        <v>7979</v>
      </c>
      <c r="E3075" s="462">
        <v>10000</v>
      </c>
      <c r="F3075" s="461" t="s">
        <v>16174</v>
      </c>
      <c r="G3075" s="460" t="s">
        <v>16173</v>
      </c>
      <c r="H3075" s="460" t="s">
        <v>9373</v>
      </c>
      <c r="I3075" s="460" t="s">
        <v>7869</v>
      </c>
      <c r="J3075" s="459" t="s">
        <v>9373</v>
      </c>
      <c r="K3075" s="458">
        <v>3</v>
      </c>
      <c r="L3075" s="458">
        <v>12</v>
      </c>
      <c r="M3075" s="457">
        <v>127316.52370409199</v>
      </c>
      <c r="N3075" s="458">
        <v>1</v>
      </c>
      <c r="O3075" s="458">
        <v>6</v>
      </c>
      <c r="P3075" s="457">
        <v>61306.8</v>
      </c>
    </row>
    <row r="3076" spans="1:16" ht="67.5" x14ac:dyDescent="0.2">
      <c r="A3076" s="466" t="s">
        <v>7860</v>
      </c>
      <c r="B3076" s="465" t="s">
        <v>3526</v>
      </c>
      <c r="C3076" s="464" t="s">
        <v>2594</v>
      </c>
      <c r="D3076" s="463" t="s">
        <v>8638</v>
      </c>
      <c r="E3076" s="462">
        <v>7500</v>
      </c>
      <c r="F3076" s="461" t="s">
        <v>16172</v>
      </c>
      <c r="G3076" s="460" t="s">
        <v>16171</v>
      </c>
      <c r="H3076" s="460" t="s">
        <v>7911</v>
      </c>
      <c r="I3076" s="460" t="s">
        <v>7869</v>
      </c>
      <c r="J3076" s="459" t="s">
        <v>7911</v>
      </c>
      <c r="K3076" s="458">
        <v>3</v>
      </c>
      <c r="L3076" s="458">
        <v>12</v>
      </c>
      <c r="M3076" s="457">
        <v>95487.392778068985</v>
      </c>
      <c r="N3076" s="458">
        <v>1</v>
      </c>
      <c r="O3076" s="458">
        <v>6</v>
      </c>
      <c r="P3076" s="457">
        <v>46306.8</v>
      </c>
    </row>
    <row r="3077" spans="1:16" ht="67.5" x14ac:dyDescent="0.2">
      <c r="A3077" s="466" t="s">
        <v>7860</v>
      </c>
      <c r="B3077" s="465" t="s">
        <v>3526</v>
      </c>
      <c r="C3077" s="464" t="s">
        <v>2594</v>
      </c>
      <c r="D3077" s="463" t="s">
        <v>7881</v>
      </c>
      <c r="E3077" s="462">
        <v>3200</v>
      </c>
      <c r="F3077" s="461" t="s">
        <v>16170</v>
      </c>
      <c r="G3077" s="460" t="s">
        <v>16169</v>
      </c>
      <c r="H3077" s="460" t="s">
        <v>4759</v>
      </c>
      <c r="I3077" s="460" t="s">
        <v>7869</v>
      </c>
      <c r="J3077" s="459" t="s">
        <v>4759</v>
      </c>
      <c r="K3077" s="458">
        <v>3</v>
      </c>
      <c r="L3077" s="458">
        <v>12</v>
      </c>
      <c r="M3077" s="457">
        <v>40741.287585309437</v>
      </c>
      <c r="N3077" s="458">
        <v>1</v>
      </c>
      <c r="O3077" s="458">
        <v>6</v>
      </c>
      <c r="P3077" s="457">
        <v>20506.8</v>
      </c>
    </row>
    <row r="3078" spans="1:16" ht="67.5" x14ac:dyDescent="0.2">
      <c r="A3078" s="466" t="s">
        <v>7860</v>
      </c>
      <c r="B3078" s="465" t="s">
        <v>3526</v>
      </c>
      <c r="C3078" s="464" t="s">
        <v>2594</v>
      </c>
      <c r="D3078" s="463" t="s">
        <v>7887</v>
      </c>
      <c r="E3078" s="462">
        <v>4200</v>
      </c>
      <c r="F3078" s="461" t="s">
        <v>16168</v>
      </c>
      <c r="G3078" s="460" t="s">
        <v>16167</v>
      </c>
      <c r="H3078" s="460" t="s">
        <v>6389</v>
      </c>
      <c r="I3078" s="460" t="s">
        <v>7869</v>
      </c>
      <c r="J3078" s="459" t="s">
        <v>6389</v>
      </c>
      <c r="K3078" s="458">
        <v>4</v>
      </c>
      <c r="L3078" s="458">
        <v>12</v>
      </c>
      <c r="M3078" s="457">
        <v>53472.939955718633</v>
      </c>
      <c r="N3078" s="458">
        <v>1</v>
      </c>
      <c r="O3078" s="458">
        <v>6</v>
      </c>
      <c r="P3078" s="457">
        <v>26506.799999999999</v>
      </c>
    </row>
    <row r="3079" spans="1:16" ht="67.5" x14ac:dyDescent="0.2">
      <c r="A3079" s="466" t="s">
        <v>7860</v>
      </c>
      <c r="B3079" s="465" t="s">
        <v>3526</v>
      </c>
      <c r="C3079" s="464" t="s">
        <v>2594</v>
      </c>
      <c r="D3079" s="463" t="s">
        <v>8278</v>
      </c>
      <c r="E3079" s="462">
        <v>2700</v>
      </c>
      <c r="F3079" s="461" t="s">
        <v>16166</v>
      </c>
      <c r="G3079" s="460" t="s">
        <v>16165</v>
      </c>
      <c r="H3079" s="460"/>
      <c r="I3079" s="460" t="s">
        <v>8064</v>
      </c>
      <c r="J3079" s="459" t="s">
        <v>6514</v>
      </c>
      <c r="K3079" s="458">
        <v>3</v>
      </c>
      <c r="L3079" s="458">
        <v>12</v>
      </c>
      <c r="M3079" s="457">
        <v>34375.461400104832</v>
      </c>
      <c r="N3079" s="458">
        <v>1</v>
      </c>
      <c r="O3079" s="458">
        <v>6</v>
      </c>
      <c r="P3079" s="457">
        <v>17506.8</v>
      </c>
    </row>
    <row r="3080" spans="1:16" ht="67.5" x14ac:dyDescent="0.2">
      <c r="A3080" s="466" t="s">
        <v>7860</v>
      </c>
      <c r="B3080" s="465" t="s">
        <v>3526</v>
      </c>
      <c r="C3080" s="464" t="s">
        <v>2594</v>
      </c>
      <c r="D3080" s="463" t="s">
        <v>4784</v>
      </c>
      <c r="E3080" s="462">
        <v>2200</v>
      </c>
      <c r="F3080" s="461" t="s">
        <v>16164</v>
      </c>
      <c r="G3080" s="460" t="s">
        <v>16163</v>
      </c>
      <c r="H3080" s="460"/>
      <c r="I3080" s="460"/>
      <c r="J3080" s="459"/>
      <c r="K3080" s="458">
        <v>4</v>
      </c>
      <c r="L3080" s="458">
        <v>12</v>
      </c>
      <c r="M3080" s="457">
        <v>28009.635214900234</v>
      </c>
      <c r="N3080" s="458">
        <v>1</v>
      </c>
      <c r="O3080" s="458">
        <v>6</v>
      </c>
      <c r="P3080" s="457">
        <v>14506.8</v>
      </c>
    </row>
    <row r="3081" spans="1:16" ht="67.5" x14ac:dyDescent="0.2">
      <c r="A3081" s="466" t="s">
        <v>7860</v>
      </c>
      <c r="B3081" s="465" t="s">
        <v>3526</v>
      </c>
      <c r="C3081" s="464" t="s">
        <v>2594</v>
      </c>
      <c r="D3081" s="463" t="s">
        <v>7887</v>
      </c>
      <c r="E3081" s="462">
        <v>4200</v>
      </c>
      <c r="F3081" s="461" t="s">
        <v>16162</v>
      </c>
      <c r="G3081" s="460" t="s">
        <v>16161</v>
      </c>
      <c r="H3081" s="460" t="s">
        <v>3574</v>
      </c>
      <c r="I3081" s="460" t="s">
        <v>7861</v>
      </c>
      <c r="J3081" s="459" t="s">
        <v>3574</v>
      </c>
      <c r="K3081" s="458">
        <v>3</v>
      </c>
      <c r="L3081" s="458">
        <v>12</v>
      </c>
      <c r="M3081" s="457">
        <v>53472.939955718633</v>
      </c>
      <c r="N3081" s="458">
        <v>1</v>
      </c>
      <c r="O3081" s="458">
        <v>6</v>
      </c>
      <c r="P3081" s="457">
        <v>26506.799999999999</v>
      </c>
    </row>
    <row r="3082" spans="1:16" ht="67.5" x14ac:dyDescent="0.2">
      <c r="A3082" s="466" t="s">
        <v>7860</v>
      </c>
      <c r="B3082" s="465" t="s">
        <v>3526</v>
      </c>
      <c r="C3082" s="464" t="s">
        <v>2594</v>
      </c>
      <c r="D3082" s="463" t="s">
        <v>9928</v>
      </c>
      <c r="E3082" s="462">
        <v>4200</v>
      </c>
      <c r="F3082" s="461" t="s">
        <v>16160</v>
      </c>
      <c r="G3082" s="460" t="s">
        <v>16159</v>
      </c>
      <c r="H3082" s="460" t="s">
        <v>6389</v>
      </c>
      <c r="I3082" s="460" t="s">
        <v>7869</v>
      </c>
      <c r="J3082" s="459" t="s">
        <v>6389</v>
      </c>
      <c r="K3082" s="458">
        <v>4</v>
      </c>
      <c r="L3082" s="458">
        <v>12</v>
      </c>
      <c r="M3082" s="457">
        <v>53472.939955718633</v>
      </c>
      <c r="N3082" s="458">
        <v>1</v>
      </c>
      <c r="O3082" s="458">
        <v>6</v>
      </c>
      <c r="P3082" s="457">
        <v>26506.799999999999</v>
      </c>
    </row>
    <row r="3083" spans="1:16" ht="67.5" x14ac:dyDescent="0.2">
      <c r="A3083" s="466" t="s">
        <v>7860</v>
      </c>
      <c r="B3083" s="465" t="s">
        <v>3526</v>
      </c>
      <c r="C3083" s="464" t="s">
        <v>2594</v>
      </c>
      <c r="D3083" s="463" t="s">
        <v>7908</v>
      </c>
      <c r="E3083" s="462">
        <v>4200</v>
      </c>
      <c r="F3083" s="461" t="s">
        <v>16158</v>
      </c>
      <c r="G3083" s="460" t="s">
        <v>16157</v>
      </c>
      <c r="H3083" s="460" t="s">
        <v>3574</v>
      </c>
      <c r="I3083" s="460" t="s">
        <v>7869</v>
      </c>
      <c r="J3083" s="459" t="s">
        <v>3574</v>
      </c>
      <c r="K3083" s="458">
        <v>3</v>
      </c>
      <c r="L3083" s="458">
        <v>5</v>
      </c>
      <c r="M3083" s="457">
        <v>22280.391648216097</v>
      </c>
      <c r="N3083" s="458">
        <v>0</v>
      </c>
      <c r="O3083" s="458">
        <v>0</v>
      </c>
      <c r="P3083" s="457">
        <v>0</v>
      </c>
    </row>
    <row r="3084" spans="1:16" ht="67.5" x14ac:dyDescent="0.2">
      <c r="A3084" s="466" t="s">
        <v>7860</v>
      </c>
      <c r="B3084" s="465" t="s">
        <v>3526</v>
      </c>
      <c r="C3084" s="464" t="s">
        <v>2594</v>
      </c>
      <c r="D3084" s="463" t="s">
        <v>16156</v>
      </c>
      <c r="E3084" s="462">
        <v>4200</v>
      </c>
      <c r="F3084" s="461" t="s">
        <v>16155</v>
      </c>
      <c r="G3084" s="460" t="s">
        <v>16154</v>
      </c>
      <c r="H3084" s="460" t="s">
        <v>6389</v>
      </c>
      <c r="I3084" s="460" t="s">
        <v>7869</v>
      </c>
      <c r="J3084" s="459" t="s">
        <v>6389</v>
      </c>
      <c r="K3084" s="458">
        <v>3</v>
      </c>
      <c r="L3084" s="458">
        <v>12</v>
      </c>
      <c r="M3084" s="457">
        <v>53472.939955718633</v>
      </c>
      <c r="N3084" s="458">
        <v>1</v>
      </c>
      <c r="O3084" s="458">
        <v>6</v>
      </c>
      <c r="P3084" s="457">
        <v>26506.799999999999</v>
      </c>
    </row>
    <row r="3085" spans="1:16" ht="67.5" x14ac:dyDescent="0.2">
      <c r="A3085" s="466" t="s">
        <v>7860</v>
      </c>
      <c r="B3085" s="465" t="s">
        <v>3526</v>
      </c>
      <c r="C3085" s="464" t="s">
        <v>2594</v>
      </c>
      <c r="D3085" s="463" t="s">
        <v>7941</v>
      </c>
      <c r="E3085" s="462">
        <v>4200</v>
      </c>
      <c r="F3085" s="461" t="s">
        <v>16153</v>
      </c>
      <c r="G3085" s="460" t="s">
        <v>16152</v>
      </c>
      <c r="H3085" s="460" t="s">
        <v>6389</v>
      </c>
      <c r="I3085" s="460" t="s">
        <v>7869</v>
      </c>
      <c r="J3085" s="459" t="s">
        <v>6389</v>
      </c>
      <c r="K3085" s="458">
        <v>3</v>
      </c>
      <c r="L3085" s="458">
        <v>12</v>
      </c>
      <c r="M3085" s="457">
        <v>53472.939955718633</v>
      </c>
      <c r="N3085" s="458">
        <v>0</v>
      </c>
      <c r="O3085" s="458">
        <v>0</v>
      </c>
      <c r="P3085" s="457">
        <v>0</v>
      </c>
    </row>
    <row r="3086" spans="1:16" ht="67.5" x14ac:dyDescent="0.2">
      <c r="A3086" s="466" t="s">
        <v>7860</v>
      </c>
      <c r="B3086" s="465" t="s">
        <v>3526</v>
      </c>
      <c r="C3086" s="464" t="s">
        <v>2594</v>
      </c>
      <c r="D3086" s="463" t="s">
        <v>7887</v>
      </c>
      <c r="E3086" s="462">
        <v>4200</v>
      </c>
      <c r="F3086" s="461" t="s">
        <v>16151</v>
      </c>
      <c r="G3086" s="460" t="s">
        <v>16150</v>
      </c>
      <c r="H3086" s="460" t="s">
        <v>3574</v>
      </c>
      <c r="I3086" s="460" t="s">
        <v>7861</v>
      </c>
      <c r="J3086" s="459" t="s">
        <v>3574</v>
      </c>
      <c r="K3086" s="458">
        <v>3</v>
      </c>
      <c r="L3086" s="458">
        <v>12</v>
      </c>
      <c r="M3086" s="457">
        <v>53472.939955718633</v>
      </c>
      <c r="N3086" s="458">
        <v>1</v>
      </c>
      <c r="O3086" s="458">
        <v>6</v>
      </c>
      <c r="P3086" s="457">
        <v>26506.799999999999</v>
      </c>
    </row>
    <row r="3087" spans="1:16" ht="67.5" x14ac:dyDescent="0.2">
      <c r="A3087" s="466" t="s">
        <v>7860</v>
      </c>
      <c r="B3087" s="465" t="s">
        <v>3526</v>
      </c>
      <c r="C3087" s="464" t="s">
        <v>2594</v>
      </c>
      <c r="D3087" s="463" t="s">
        <v>9824</v>
      </c>
      <c r="E3087" s="462">
        <v>4200</v>
      </c>
      <c r="F3087" s="461" t="s">
        <v>16149</v>
      </c>
      <c r="G3087" s="460" t="s">
        <v>16148</v>
      </c>
      <c r="H3087" s="460" t="s">
        <v>6389</v>
      </c>
      <c r="I3087" s="460" t="s">
        <v>7869</v>
      </c>
      <c r="J3087" s="459" t="s">
        <v>6389</v>
      </c>
      <c r="K3087" s="458">
        <v>3</v>
      </c>
      <c r="L3087" s="458">
        <v>12</v>
      </c>
      <c r="M3087" s="457">
        <v>53472.939955718633</v>
      </c>
      <c r="N3087" s="458">
        <v>1</v>
      </c>
      <c r="O3087" s="458">
        <v>6</v>
      </c>
      <c r="P3087" s="457">
        <v>26506.799999999999</v>
      </c>
    </row>
    <row r="3088" spans="1:16" ht="67.5" x14ac:dyDescent="0.2">
      <c r="A3088" s="466" t="s">
        <v>7860</v>
      </c>
      <c r="B3088" s="465" t="s">
        <v>3526</v>
      </c>
      <c r="C3088" s="464" t="s">
        <v>2594</v>
      </c>
      <c r="D3088" s="463" t="s">
        <v>7960</v>
      </c>
      <c r="E3088" s="462">
        <v>2500</v>
      </c>
      <c r="F3088" s="461" t="s">
        <v>16147</v>
      </c>
      <c r="G3088" s="460" t="s">
        <v>16146</v>
      </c>
      <c r="H3088" s="460" t="s">
        <v>3591</v>
      </c>
      <c r="I3088" s="460" t="s">
        <v>7869</v>
      </c>
      <c r="J3088" s="459" t="s">
        <v>3591</v>
      </c>
      <c r="K3088" s="458">
        <v>4</v>
      </c>
      <c r="L3088" s="458">
        <v>12</v>
      </c>
      <c r="M3088" s="457">
        <v>31829.130926022997</v>
      </c>
      <c r="N3088" s="458">
        <v>1</v>
      </c>
      <c r="O3088" s="458">
        <v>6</v>
      </c>
      <c r="P3088" s="457">
        <v>16306.8</v>
      </c>
    </row>
    <row r="3089" spans="1:16" ht="67.5" x14ac:dyDescent="0.2">
      <c r="A3089" s="466" t="s">
        <v>7860</v>
      </c>
      <c r="B3089" s="465" t="s">
        <v>3526</v>
      </c>
      <c r="C3089" s="464" t="s">
        <v>2594</v>
      </c>
      <c r="D3089" s="463" t="s">
        <v>10069</v>
      </c>
      <c r="E3089" s="462">
        <v>4200</v>
      </c>
      <c r="F3089" s="461" t="s">
        <v>16145</v>
      </c>
      <c r="G3089" s="460" t="s">
        <v>16144</v>
      </c>
      <c r="H3089" s="460" t="s">
        <v>11031</v>
      </c>
      <c r="I3089" s="460" t="s">
        <v>7869</v>
      </c>
      <c r="J3089" s="459" t="s">
        <v>11031</v>
      </c>
      <c r="K3089" s="458">
        <v>4</v>
      </c>
      <c r="L3089" s="458">
        <v>12</v>
      </c>
      <c r="M3089" s="457">
        <v>53472.939955718633</v>
      </c>
      <c r="N3089" s="458">
        <v>1</v>
      </c>
      <c r="O3089" s="458">
        <v>6</v>
      </c>
      <c r="P3089" s="457">
        <v>26506.799999999999</v>
      </c>
    </row>
    <row r="3090" spans="1:16" ht="67.5" x14ac:dyDescent="0.2">
      <c r="A3090" s="466" t="s">
        <v>7860</v>
      </c>
      <c r="B3090" s="465" t="s">
        <v>3526</v>
      </c>
      <c r="C3090" s="464" t="s">
        <v>2594</v>
      </c>
      <c r="D3090" s="463" t="s">
        <v>7859</v>
      </c>
      <c r="E3090" s="462">
        <v>2500</v>
      </c>
      <c r="F3090" s="461" t="s">
        <v>16143</v>
      </c>
      <c r="G3090" s="460" t="s">
        <v>16142</v>
      </c>
      <c r="H3090" s="460" t="s">
        <v>8279</v>
      </c>
      <c r="I3090" s="460" t="s">
        <v>7869</v>
      </c>
      <c r="J3090" s="459" t="s">
        <v>8279</v>
      </c>
      <c r="K3090" s="458">
        <v>3</v>
      </c>
      <c r="L3090" s="458">
        <v>5</v>
      </c>
      <c r="M3090" s="457">
        <v>13262.137885842914</v>
      </c>
      <c r="N3090" s="458">
        <v>0</v>
      </c>
      <c r="O3090" s="458">
        <v>0</v>
      </c>
      <c r="P3090" s="457">
        <v>0</v>
      </c>
    </row>
    <row r="3091" spans="1:16" ht="67.5" x14ac:dyDescent="0.2">
      <c r="A3091" s="466" t="s">
        <v>7860</v>
      </c>
      <c r="B3091" s="465" t="s">
        <v>3526</v>
      </c>
      <c r="C3091" s="464" t="s">
        <v>2594</v>
      </c>
      <c r="D3091" s="463" t="s">
        <v>7899</v>
      </c>
      <c r="E3091" s="462">
        <v>4200</v>
      </c>
      <c r="F3091" s="461" t="s">
        <v>16141</v>
      </c>
      <c r="G3091" s="460" t="s">
        <v>16140</v>
      </c>
      <c r="H3091" s="460" t="s">
        <v>6389</v>
      </c>
      <c r="I3091" s="460" t="s">
        <v>7869</v>
      </c>
      <c r="J3091" s="459" t="s">
        <v>6389</v>
      </c>
      <c r="K3091" s="458">
        <v>3</v>
      </c>
      <c r="L3091" s="458">
        <v>12</v>
      </c>
      <c r="M3091" s="457">
        <v>53472.939955718633</v>
      </c>
      <c r="N3091" s="458">
        <v>1</v>
      </c>
      <c r="O3091" s="458">
        <v>1</v>
      </c>
      <c r="P3091" s="457">
        <v>4417.8</v>
      </c>
    </row>
    <row r="3092" spans="1:16" ht="67.5" x14ac:dyDescent="0.2">
      <c r="A3092" s="466" t="s">
        <v>7860</v>
      </c>
      <c r="B3092" s="465" t="s">
        <v>3526</v>
      </c>
      <c r="C3092" s="464" t="s">
        <v>2594</v>
      </c>
      <c r="D3092" s="463" t="s">
        <v>8999</v>
      </c>
      <c r="E3092" s="462">
        <v>3000</v>
      </c>
      <c r="F3092" s="461" t="s">
        <v>16139</v>
      </c>
      <c r="G3092" s="460" t="s">
        <v>16138</v>
      </c>
      <c r="H3092" s="460" t="s">
        <v>8279</v>
      </c>
      <c r="I3092" s="460" t="s">
        <v>7869</v>
      </c>
      <c r="J3092" s="459" t="s">
        <v>8279</v>
      </c>
      <c r="K3092" s="458">
        <v>3</v>
      </c>
      <c r="L3092" s="458">
        <v>12</v>
      </c>
      <c r="M3092" s="457">
        <v>38194.957111227595</v>
      </c>
      <c r="N3092" s="458">
        <v>1</v>
      </c>
      <c r="O3092" s="458">
        <v>6</v>
      </c>
      <c r="P3092" s="457">
        <v>19306.8</v>
      </c>
    </row>
    <row r="3093" spans="1:16" ht="67.5" x14ac:dyDescent="0.2">
      <c r="A3093" s="466" t="s">
        <v>7860</v>
      </c>
      <c r="B3093" s="465" t="s">
        <v>3526</v>
      </c>
      <c r="C3093" s="464" t="s">
        <v>2594</v>
      </c>
      <c r="D3093" s="463" t="s">
        <v>7960</v>
      </c>
      <c r="E3093" s="462">
        <v>2500</v>
      </c>
      <c r="F3093" s="461" t="s">
        <v>16137</v>
      </c>
      <c r="G3093" s="460" t="s">
        <v>16136</v>
      </c>
      <c r="H3093" s="460" t="s">
        <v>3542</v>
      </c>
      <c r="I3093" s="460" t="s">
        <v>7861</v>
      </c>
      <c r="J3093" s="459" t="s">
        <v>3542</v>
      </c>
      <c r="K3093" s="458">
        <v>4</v>
      </c>
      <c r="L3093" s="458">
        <v>12</v>
      </c>
      <c r="M3093" s="457">
        <v>31829.130926022997</v>
      </c>
      <c r="N3093" s="458">
        <v>1</v>
      </c>
      <c r="O3093" s="458">
        <v>6</v>
      </c>
      <c r="P3093" s="457">
        <v>16306.8</v>
      </c>
    </row>
    <row r="3094" spans="1:16" ht="67.5" x14ac:dyDescent="0.2">
      <c r="A3094" s="466" t="s">
        <v>7860</v>
      </c>
      <c r="B3094" s="465" t="s">
        <v>3526</v>
      </c>
      <c r="C3094" s="464" t="s">
        <v>2594</v>
      </c>
      <c r="D3094" s="463" t="s">
        <v>8005</v>
      </c>
      <c r="E3094" s="462">
        <v>4200</v>
      </c>
      <c r="F3094" s="461" t="s">
        <v>16135</v>
      </c>
      <c r="G3094" s="460" t="s">
        <v>16134</v>
      </c>
      <c r="H3094" s="460" t="s">
        <v>7865</v>
      </c>
      <c r="I3094" s="460" t="s">
        <v>7869</v>
      </c>
      <c r="J3094" s="459" t="s">
        <v>7865</v>
      </c>
      <c r="K3094" s="458">
        <v>3</v>
      </c>
      <c r="L3094" s="458">
        <v>12</v>
      </c>
      <c r="M3094" s="457">
        <v>53472.939955718633</v>
      </c>
      <c r="N3094" s="458">
        <v>1</v>
      </c>
      <c r="O3094" s="458">
        <v>6</v>
      </c>
      <c r="P3094" s="457">
        <v>26506.799999999999</v>
      </c>
    </row>
    <row r="3095" spans="1:16" ht="67.5" x14ac:dyDescent="0.2">
      <c r="A3095" s="466" t="s">
        <v>7860</v>
      </c>
      <c r="B3095" s="465" t="s">
        <v>3526</v>
      </c>
      <c r="C3095" s="464" t="s">
        <v>2594</v>
      </c>
      <c r="D3095" s="463" t="s">
        <v>7859</v>
      </c>
      <c r="E3095" s="462">
        <v>2500</v>
      </c>
      <c r="F3095" s="461" t="s">
        <v>16133</v>
      </c>
      <c r="G3095" s="460" t="s">
        <v>16132</v>
      </c>
      <c r="H3095" s="460"/>
      <c r="I3095" s="460"/>
      <c r="J3095" s="459"/>
      <c r="K3095" s="458">
        <v>4</v>
      </c>
      <c r="L3095" s="458">
        <v>12</v>
      </c>
      <c r="M3095" s="457">
        <v>31829.130926022997</v>
      </c>
      <c r="N3095" s="458">
        <v>1</v>
      </c>
      <c r="O3095" s="458">
        <v>6</v>
      </c>
      <c r="P3095" s="457">
        <v>16306.8</v>
      </c>
    </row>
    <row r="3096" spans="1:16" ht="67.5" x14ac:dyDescent="0.2">
      <c r="A3096" s="466" t="s">
        <v>7860</v>
      </c>
      <c r="B3096" s="465" t="s">
        <v>3526</v>
      </c>
      <c r="C3096" s="464" t="s">
        <v>2594</v>
      </c>
      <c r="D3096" s="463" t="s">
        <v>7859</v>
      </c>
      <c r="E3096" s="462">
        <v>2500</v>
      </c>
      <c r="F3096" s="461" t="s">
        <v>16131</v>
      </c>
      <c r="G3096" s="460" t="s">
        <v>16130</v>
      </c>
      <c r="H3096" s="460"/>
      <c r="I3096" s="460"/>
      <c r="J3096" s="459"/>
      <c r="K3096" s="458">
        <v>3</v>
      </c>
      <c r="L3096" s="458">
        <v>12</v>
      </c>
      <c r="M3096" s="457">
        <v>31829.130926022997</v>
      </c>
      <c r="N3096" s="458">
        <v>1</v>
      </c>
      <c r="O3096" s="458">
        <v>6</v>
      </c>
      <c r="P3096" s="457">
        <v>16306.8</v>
      </c>
    </row>
    <row r="3097" spans="1:16" ht="67.5" x14ac:dyDescent="0.2">
      <c r="A3097" s="466" t="s">
        <v>7860</v>
      </c>
      <c r="B3097" s="465" t="s">
        <v>3526</v>
      </c>
      <c r="C3097" s="464" t="s">
        <v>2594</v>
      </c>
      <c r="D3097" s="463" t="s">
        <v>8005</v>
      </c>
      <c r="E3097" s="462">
        <v>4200</v>
      </c>
      <c r="F3097" s="461" t="s">
        <v>16129</v>
      </c>
      <c r="G3097" s="460" t="s">
        <v>16128</v>
      </c>
      <c r="H3097" s="460" t="s">
        <v>6514</v>
      </c>
      <c r="I3097" s="460" t="s">
        <v>7869</v>
      </c>
      <c r="J3097" s="459" t="s">
        <v>6514</v>
      </c>
      <c r="K3097" s="458">
        <v>4</v>
      </c>
      <c r="L3097" s="458">
        <v>12</v>
      </c>
      <c r="M3097" s="457">
        <v>53472.939955718633</v>
      </c>
      <c r="N3097" s="458">
        <v>1</v>
      </c>
      <c r="O3097" s="458">
        <v>6</v>
      </c>
      <c r="P3097" s="457">
        <v>26506.799999999999</v>
      </c>
    </row>
    <row r="3098" spans="1:16" ht="67.5" x14ac:dyDescent="0.2">
      <c r="A3098" s="466" t="s">
        <v>7860</v>
      </c>
      <c r="B3098" s="465" t="s">
        <v>3526</v>
      </c>
      <c r="C3098" s="464" t="s">
        <v>2594</v>
      </c>
      <c r="D3098" s="463" t="s">
        <v>8263</v>
      </c>
      <c r="E3098" s="462">
        <v>7500</v>
      </c>
      <c r="F3098" s="461" t="s">
        <v>16127</v>
      </c>
      <c r="G3098" s="460" t="s">
        <v>16126</v>
      </c>
      <c r="H3098" s="460" t="s">
        <v>16125</v>
      </c>
      <c r="I3098" s="460" t="s">
        <v>7861</v>
      </c>
      <c r="J3098" s="459" t="s">
        <v>16125</v>
      </c>
      <c r="K3098" s="458">
        <v>4</v>
      </c>
      <c r="L3098" s="458">
        <v>12</v>
      </c>
      <c r="M3098" s="457">
        <v>95487.392778068985</v>
      </c>
      <c r="N3098" s="458">
        <v>1</v>
      </c>
      <c r="O3098" s="458">
        <v>6</v>
      </c>
      <c r="P3098" s="457">
        <v>46306.8</v>
      </c>
    </row>
    <row r="3099" spans="1:16" ht="67.5" x14ac:dyDescent="0.2">
      <c r="A3099" s="466" t="s">
        <v>7860</v>
      </c>
      <c r="B3099" s="465" t="s">
        <v>3526</v>
      </c>
      <c r="C3099" s="464" t="s">
        <v>2594</v>
      </c>
      <c r="D3099" s="463" t="s">
        <v>9458</v>
      </c>
      <c r="E3099" s="462">
        <v>6500</v>
      </c>
      <c r="F3099" s="461" t="s">
        <v>16124</v>
      </c>
      <c r="G3099" s="460" t="s">
        <v>16123</v>
      </c>
      <c r="H3099" s="460" t="s">
        <v>7911</v>
      </c>
      <c r="I3099" s="460" t="s">
        <v>7869</v>
      </c>
      <c r="J3099" s="459" t="s">
        <v>7911</v>
      </c>
      <c r="K3099" s="458">
        <v>3</v>
      </c>
      <c r="L3099" s="458">
        <v>12</v>
      </c>
      <c r="M3099" s="457">
        <v>82755.740407659789</v>
      </c>
      <c r="N3099" s="458">
        <v>1</v>
      </c>
      <c r="O3099" s="458">
        <v>6</v>
      </c>
      <c r="P3099" s="457">
        <v>40306.800000000003</v>
      </c>
    </row>
    <row r="3100" spans="1:16" ht="67.5" x14ac:dyDescent="0.2">
      <c r="A3100" s="466" t="s">
        <v>7860</v>
      </c>
      <c r="B3100" s="465" t="s">
        <v>3526</v>
      </c>
      <c r="C3100" s="464" t="s">
        <v>2594</v>
      </c>
      <c r="D3100" s="463" t="s">
        <v>7973</v>
      </c>
      <c r="E3100" s="462">
        <v>5500</v>
      </c>
      <c r="F3100" s="461" t="s">
        <v>16122</v>
      </c>
      <c r="G3100" s="460" t="s">
        <v>16121</v>
      </c>
      <c r="H3100" s="460" t="s">
        <v>4209</v>
      </c>
      <c r="I3100" s="460" t="s">
        <v>7869</v>
      </c>
      <c r="J3100" s="459" t="s">
        <v>4209</v>
      </c>
      <c r="K3100" s="458">
        <v>4</v>
      </c>
      <c r="L3100" s="458">
        <v>12</v>
      </c>
      <c r="M3100" s="457">
        <v>70024.088037250593</v>
      </c>
      <c r="N3100" s="458">
        <v>1</v>
      </c>
      <c r="O3100" s="458">
        <v>6</v>
      </c>
      <c r="P3100" s="457">
        <v>34306.800000000003</v>
      </c>
    </row>
    <row r="3101" spans="1:16" ht="67.5" x14ac:dyDescent="0.2">
      <c r="A3101" s="466" t="s">
        <v>7860</v>
      </c>
      <c r="B3101" s="465" t="s">
        <v>3526</v>
      </c>
      <c r="C3101" s="464" t="s">
        <v>2594</v>
      </c>
      <c r="D3101" s="463" t="s">
        <v>7908</v>
      </c>
      <c r="E3101" s="462">
        <v>4200</v>
      </c>
      <c r="F3101" s="461" t="s">
        <v>16120</v>
      </c>
      <c r="G3101" s="460" t="s">
        <v>16119</v>
      </c>
      <c r="H3101" s="460" t="s">
        <v>8216</v>
      </c>
      <c r="I3101" s="460" t="s">
        <v>7861</v>
      </c>
      <c r="J3101" s="459" t="s">
        <v>8216</v>
      </c>
      <c r="K3101" s="458">
        <v>3</v>
      </c>
      <c r="L3101" s="458">
        <v>5</v>
      </c>
      <c r="M3101" s="457">
        <v>22280.391648216097</v>
      </c>
      <c r="N3101" s="458">
        <v>0</v>
      </c>
      <c r="O3101" s="458">
        <v>0</v>
      </c>
      <c r="P3101" s="457">
        <v>0</v>
      </c>
    </row>
    <row r="3102" spans="1:16" ht="67.5" x14ac:dyDescent="0.2">
      <c r="A3102" s="466" t="s">
        <v>7860</v>
      </c>
      <c r="B3102" s="465" t="s">
        <v>3526</v>
      </c>
      <c r="C3102" s="464" t="s">
        <v>2594</v>
      </c>
      <c r="D3102" s="463" t="s">
        <v>16118</v>
      </c>
      <c r="E3102" s="462">
        <v>8000</v>
      </c>
      <c r="F3102" s="461" t="s">
        <v>16117</v>
      </c>
      <c r="G3102" s="460" t="s">
        <v>16116</v>
      </c>
      <c r="H3102" s="460" t="s">
        <v>9608</v>
      </c>
      <c r="I3102" s="460" t="s">
        <v>7869</v>
      </c>
      <c r="J3102" s="459" t="s">
        <v>9608</v>
      </c>
      <c r="K3102" s="458">
        <v>3</v>
      </c>
      <c r="L3102" s="458">
        <v>12</v>
      </c>
      <c r="M3102" s="457">
        <v>101853.21896327358</v>
      </c>
      <c r="N3102" s="458">
        <v>1</v>
      </c>
      <c r="O3102" s="458">
        <v>6</v>
      </c>
      <c r="P3102" s="457">
        <v>49306.8</v>
      </c>
    </row>
    <row r="3103" spans="1:16" ht="67.5" x14ac:dyDescent="0.2">
      <c r="A3103" s="466" t="s">
        <v>7860</v>
      </c>
      <c r="B3103" s="465" t="s">
        <v>3526</v>
      </c>
      <c r="C3103" s="464" t="s">
        <v>2594</v>
      </c>
      <c r="D3103" s="463" t="s">
        <v>8884</v>
      </c>
      <c r="E3103" s="462">
        <v>3500</v>
      </c>
      <c r="F3103" s="461" t="s">
        <v>16115</v>
      </c>
      <c r="G3103" s="460" t="s">
        <v>16114</v>
      </c>
      <c r="H3103" s="460"/>
      <c r="I3103" s="460"/>
      <c r="J3103" s="459"/>
      <c r="K3103" s="458">
        <v>4</v>
      </c>
      <c r="L3103" s="458">
        <v>12</v>
      </c>
      <c r="M3103" s="457">
        <v>44560.783296432193</v>
      </c>
      <c r="N3103" s="458">
        <v>1</v>
      </c>
      <c r="O3103" s="458">
        <v>6</v>
      </c>
      <c r="P3103" s="457">
        <v>22306.799999999999</v>
      </c>
    </row>
    <row r="3104" spans="1:16" ht="67.5" x14ac:dyDescent="0.2">
      <c r="A3104" s="466" t="s">
        <v>7860</v>
      </c>
      <c r="B3104" s="465" t="s">
        <v>3526</v>
      </c>
      <c r="C3104" s="464" t="s">
        <v>2594</v>
      </c>
      <c r="D3104" s="463" t="s">
        <v>7859</v>
      </c>
      <c r="E3104" s="462">
        <v>2500</v>
      </c>
      <c r="F3104" s="461" t="s">
        <v>16113</v>
      </c>
      <c r="G3104" s="460" t="s">
        <v>16112</v>
      </c>
      <c r="H3104" s="460"/>
      <c r="I3104" s="460"/>
      <c r="J3104" s="459"/>
      <c r="K3104" s="458">
        <v>3</v>
      </c>
      <c r="L3104" s="458">
        <v>12</v>
      </c>
      <c r="M3104" s="457">
        <v>31829.130926022997</v>
      </c>
      <c r="N3104" s="458">
        <v>1</v>
      </c>
      <c r="O3104" s="458">
        <v>6</v>
      </c>
      <c r="P3104" s="457">
        <v>16306.8</v>
      </c>
    </row>
    <row r="3105" spans="1:16" ht="67.5" x14ac:dyDescent="0.2">
      <c r="A3105" s="466" t="s">
        <v>7860</v>
      </c>
      <c r="B3105" s="465" t="s">
        <v>3526</v>
      </c>
      <c r="C3105" s="464" t="s">
        <v>2594</v>
      </c>
      <c r="D3105" s="463" t="s">
        <v>16111</v>
      </c>
      <c r="E3105" s="462">
        <v>5500</v>
      </c>
      <c r="F3105" s="461" t="s">
        <v>16110</v>
      </c>
      <c r="G3105" s="460" t="s">
        <v>16109</v>
      </c>
      <c r="H3105" s="460" t="s">
        <v>4810</v>
      </c>
      <c r="I3105" s="460" t="s">
        <v>7869</v>
      </c>
      <c r="J3105" s="459" t="s">
        <v>4810</v>
      </c>
      <c r="K3105" s="458">
        <v>3</v>
      </c>
      <c r="L3105" s="458">
        <v>12</v>
      </c>
      <c r="M3105" s="457">
        <v>70024.088037250593</v>
      </c>
      <c r="N3105" s="458">
        <v>1</v>
      </c>
      <c r="O3105" s="458">
        <v>6</v>
      </c>
      <c r="P3105" s="457">
        <v>34306.800000000003</v>
      </c>
    </row>
    <row r="3106" spans="1:16" ht="67.5" x14ac:dyDescent="0.2">
      <c r="A3106" s="466" t="s">
        <v>7860</v>
      </c>
      <c r="B3106" s="465" t="s">
        <v>3526</v>
      </c>
      <c r="C3106" s="464" t="s">
        <v>2594</v>
      </c>
      <c r="D3106" s="463" t="s">
        <v>7881</v>
      </c>
      <c r="E3106" s="462">
        <v>3200</v>
      </c>
      <c r="F3106" s="461" t="s">
        <v>16108</v>
      </c>
      <c r="G3106" s="460" t="s">
        <v>16107</v>
      </c>
      <c r="H3106" s="460" t="s">
        <v>6514</v>
      </c>
      <c r="I3106" s="460" t="s">
        <v>7869</v>
      </c>
      <c r="J3106" s="459" t="s">
        <v>6514</v>
      </c>
      <c r="K3106" s="458">
        <v>3</v>
      </c>
      <c r="L3106" s="458">
        <v>12</v>
      </c>
      <c r="M3106" s="457">
        <v>40741.287585309437</v>
      </c>
      <c r="N3106" s="458">
        <v>1</v>
      </c>
      <c r="O3106" s="458">
        <v>6</v>
      </c>
      <c r="P3106" s="457">
        <v>20506.8</v>
      </c>
    </row>
    <row r="3107" spans="1:16" ht="67.5" x14ac:dyDescent="0.2">
      <c r="A3107" s="466" t="s">
        <v>7860</v>
      </c>
      <c r="B3107" s="465" t="s">
        <v>3526</v>
      </c>
      <c r="C3107" s="464" t="s">
        <v>2594</v>
      </c>
      <c r="D3107" s="463" t="s">
        <v>8011</v>
      </c>
      <c r="E3107" s="462">
        <v>2200</v>
      </c>
      <c r="F3107" s="461" t="s">
        <v>16106</v>
      </c>
      <c r="G3107" s="460" t="s">
        <v>16105</v>
      </c>
      <c r="H3107" s="460" t="s">
        <v>6389</v>
      </c>
      <c r="I3107" s="460" t="s">
        <v>7869</v>
      </c>
      <c r="J3107" s="459" t="s">
        <v>6389</v>
      </c>
      <c r="K3107" s="458">
        <v>4</v>
      </c>
      <c r="L3107" s="458">
        <v>12</v>
      </c>
      <c r="M3107" s="457">
        <v>28009.635214900234</v>
      </c>
      <c r="N3107" s="458">
        <v>1</v>
      </c>
      <c r="O3107" s="458">
        <v>6</v>
      </c>
      <c r="P3107" s="457">
        <v>14506.8</v>
      </c>
    </row>
    <row r="3108" spans="1:16" ht="67.5" x14ac:dyDescent="0.2">
      <c r="A3108" s="466" t="s">
        <v>7860</v>
      </c>
      <c r="B3108" s="465" t="s">
        <v>3526</v>
      </c>
      <c r="C3108" s="464" t="s">
        <v>2594</v>
      </c>
      <c r="D3108" s="463" t="s">
        <v>8005</v>
      </c>
      <c r="E3108" s="462">
        <v>4200</v>
      </c>
      <c r="F3108" s="461" t="s">
        <v>16104</v>
      </c>
      <c r="G3108" s="460" t="s">
        <v>16103</v>
      </c>
      <c r="H3108" s="460" t="s">
        <v>6299</v>
      </c>
      <c r="I3108" s="460" t="s">
        <v>7869</v>
      </c>
      <c r="J3108" s="459" t="s">
        <v>6299</v>
      </c>
      <c r="K3108" s="458">
        <v>4</v>
      </c>
      <c r="L3108" s="458">
        <v>12</v>
      </c>
      <c r="M3108" s="457">
        <v>53472.939955718633</v>
      </c>
      <c r="N3108" s="458">
        <v>1</v>
      </c>
      <c r="O3108" s="458">
        <v>6</v>
      </c>
      <c r="P3108" s="457">
        <v>26506.799999999999</v>
      </c>
    </row>
    <row r="3109" spans="1:16" ht="67.5" x14ac:dyDescent="0.2">
      <c r="A3109" s="466" t="s">
        <v>7860</v>
      </c>
      <c r="B3109" s="465" t="s">
        <v>3526</v>
      </c>
      <c r="C3109" s="464" t="s">
        <v>2594</v>
      </c>
      <c r="D3109" s="463" t="s">
        <v>16102</v>
      </c>
      <c r="E3109" s="462">
        <v>2500</v>
      </c>
      <c r="F3109" s="461" t="s">
        <v>16101</v>
      </c>
      <c r="G3109" s="460" t="s">
        <v>16100</v>
      </c>
      <c r="H3109" s="460" t="s">
        <v>8396</v>
      </c>
      <c r="I3109" s="460" t="s">
        <v>7861</v>
      </c>
      <c r="J3109" s="459" t="s">
        <v>8396</v>
      </c>
      <c r="K3109" s="458">
        <v>3</v>
      </c>
      <c r="L3109" s="458">
        <v>12</v>
      </c>
      <c r="M3109" s="457">
        <v>31829.130926022997</v>
      </c>
      <c r="N3109" s="458">
        <v>1</v>
      </c>
      <c r="O3109" s="458">
        <v>6</v>
      </c>
      <c r="P3109" s="457">
        <v>16306.8</v>
      </c>
    </row>
    <row r="3110" spans="1:16" ht="67.5" x14ac:dyDescent="0.2">
      <c r="A3110" s="466" t="s">
        <v>7860</v>
      </c>
      <c r="B3110" s="465" t="s">
        <v>3526</v>
      </c>
      <c r="C3110" s="464" t="s">
        <v>2594</v>
      </c>
      <c r="D3110" s="463" t="s">
        <v>7899</v>
      </c>
      <c r="E3110" s="462">
        <v>4200</v>
      </c>
      <c r="F3110" s="461" t="s">
        <v>16099</v>
      </c>
      <c r="G3110" s="460" t="s">
        <v>16098</v>
      </c>
      <c r="H3110" s="460" t="s">
        <v>6389</v>
      </c>
      <c r="I3110" s="460" t="s">
        <v>7869</v>
      </c>
      <c r="J3110" s="459" t="s">
        <v>6389</v>
      </c>
      <c r="K3110" s="458">
        <v>3</v>
      </c>
      <c r="L3110" s="458">
        <v>12</v>
      </c>
      <c r="M3110" s="457">
        <v>53472.939955718633</v>
      </c>
      <c r="N3110" s="458">
        <v>1</v>
      </c>
      <c r="O3110" s="458">
        <v>6</v>
      </c>
      <c r="P3110" s="457">
        <v>26506.799999999999</v>
      </c>
    </row>
    <row r="3111" spans="1:16" ht="67.5" x14ac:dyDescent="0.2">
      <c r="A3111" s="466" t="s">
        <v>7860</v>
      </c>
      <c r="B3111" s="465" t="s">
        <v>3526</v>
      </c>
      <c r="C3111" s="464" t="s">
        <v>2594</v>
      </c>
      <c r="D3111" s="463" t="s">
        <v>7881</v>
      </c>
      <c r="E3111" s="462">
        <v>3200</v>
      </c>
      <c r="F3111" s="461" t="s">
        <v>16097</v>
      </c>
      <c r="G3111" s="460" t="s">
        <v>16096</v>
      </c>
      <c r="H3111" s="460" t="s">
        <v>6189</v>
      </c>
      <c r="I3111" s="460" t="s">
        <v>7861</v>
      </c>
      <c r="J3111" s="459" t="s">
        <v>6189</v>
      </c>
      <c r="K3111" s="458">
        <v>3</v>
      </c>
      <c r="L3111" s="458">
        <v>12</v>
      </c>
      <c r="M3111" s="457">
        <v>40741.287585309437</v>
      </c>
      <c r="N3111" s="458">
        <v>1</v>
      </c>
      <c r="O3111" s="458">
        <v>6</v>
      </c>
      <c r="P3111" s="457">
        <v>20506.8</v>
      </c>
    </row>
    <row r="3112" spans="1:16" ht="67.5" x14ac:dyDescent="0.2">
      <c r="A3112" s="466" t="s">
        <v>7860</v>
      </c>
      <c r="B3112" s="465" t="s">
        <v>3526</v>
      </c>
      <c r="C3112" s="464" t="s">
        <v>2594</v>
      </c>
      <c r="D3112" s="463" t="s">
        <v>7923</v>
      </c>
      <c r="E3112" s="462">
        <v>4200</v>
      </c>
      <c r="F3112" s="461" t="s">
        <v>16095</v>
      </c>
      <c r="G3112" s="460" t="s">
        <v>16094</v>
      </c>
      <c r="H3112" s="460" t="s">
        <v>6189</v>
      </c>
      <c r="I3112" s="460" t="s">
        <v>7861</v>
      </c>
      <c r="J3112" s="459" t="s">
        <v>6189</v>
      </c>
      <c r="K3112" s="458">
        <v>3</v>
      </c>
      <c r="L3112" s="458">
        <v>5</v>
      </c>
      <c r="M3112" s="457">
        <v>22280.391648216097</v>
      </c>
      <c r="N3112" s="458">
        <v>0</v>
      </c>
      <c r="O3112" s="458">
        <v>0</v>
      </c>
      <c r="P3112" s="457">
        <v>0</v>
      </c>
    </row>
    <row r="3113" spans="1:16" ht="67.5" x14ac:dyDescent="0.2">
      <c r="A3113" s="466" t="s">
        <v>7860</v>
      </c>
      <c r="B3113" s="465" t="s">
        <v>3526</v>
      </c>
      <c r="C3113" s="464" t="s">
        <v>2594</v>
      </c>
      <c r="D3113" s="463" t="s">
        <v>7960</v>
      </c>
      <c r="E3113" s="462">
        <v>2500</v>
      </c>
      <c r="F3113" s="461" t="s">
        <v>16093</v>
      </c>
      <c r="G3113" s="460" t="s">
        <v>16092</v>
      </c>
      <c r="H3113" s="460"/>
      <c r="I3113" s="460"/>
      <c r="J3113" s="459"/>
      <c r="K3113" s="458">
        <v>1</v>
      </c>
      <c r="L3113" s="458">
        <v>1</v>
      </c>
      <c r="M3113" s="457">
        <v>2652.427577168583</v>
      </c>
      <c r="N3113" s="458">
        <v>0</v>
      </c>
      <c r="O3113" s="458">
        <v>0</v>
      </c>
      <c r="P3113" s="457">
        <v>0</v>
      </c>
    </row>
    <row r="3114" spans="1:16" ht="67.5" x14ac:dyDescent="0.2">
      <c r="A3114" s="466" t="s">
        <v>7860</v>
      </c>
      <c r="B3114" s="465" t="s">
        <v>3526</v>
      </c>
      <c r="C3114" s="464" t="s">
        <v>2594</v>
      </c>
      <c r="D3114" s="463" t="s">
        <v>8011</v>
      </c>
      <c r="E3114" s="462">
        <v>2200</v>
      </c>
      <c r="F3114" s="461" t="s">
        <v>16091</v>
      </c>
      <c r="G3114" s="460" t="s">
        <v>16090</v>
      </c>
      <c r="H3114" s="460"/>
      <c r="I3114" s="460"/>
      <c r="J3114" s="459"/>
      <c r="K3114" s="458">
        <v>4</v>
      </c>
      <c r="L3114" s="458">
        <v>12</v>
      </c>
      <c r="M3114" s="457">
        <v>28009.635214900234</v>
      </c>
      <c r="N3114" s="458">
        <v>1</v>
      </c>
      <c r="O3114" s="458">
        <v>6</v>
      </c>
      <c r="P3114" s="457">
        <v>14506.8</v>
      </c>
    </row>
    <row r="3115" spans="1:16" ht="67.5" x14ac:dyDescent="0.2">
      <c r="A3115" s="466" t="s">
        <v>7860</v>
      </c>
      <c r="B3115" s="465" t="s">
        <v>3526</v>
      </c>
      <c r="C3115" s="464" t="s">
        <v>2594</v>
      </c>
      <c r="D3115" s="463" t="s">
        <v>7270</v>
      </c>
      <c r="E3115" s="462">
        <v>2200</v>
      </c>
      <c r="F3115" s="461" t="s">
        <v>16089</v>
      </c>
      <c r="G3115" s="460" t="s">
        <v>16088</v>
      </c>
      <c r="H3115" s="460"/>
      <c r="I3115" s="460"/>
      <c r="J3115" s="459"/>
      <c r="K3115" s="458">
        <v>3</v>
      </c>
      <c r="L3115" s="458">
        <v>12</v>
      </c>
      <c r="M3115" s="457">
        <v>28009.635214900234</v>
      </c>
      <c r="N3115" s="458">
        <v>1</v>
      </c>
      <c r="O3115" s="458">
        <v>6</v>
      </c>
      <c r="P3115" s="457">
        <v>14506.8</v>
      </c>
    </row>
    <row r="3116" spans="1:16" ht="67.5" x14ac:dyDescent="0.2">
      <c r="A3116" s="466" t="s">
        <v>7860</v>
      </c>
      <c r="B3116" s="465" t="s">
        <v>3526</v>
      </c>
      <c r="C3116" s="464" t="s">
        <v>2594</v>
      </c>
      <c r="D3116" s="463" t="s">
        <v>8599</v>
      </c>
      <c r="E3116" s="462">
        <v>5500</v>
      </c>
      <c r="F3116" s="461" t="s">
        <v>16087</v>
      </c>
      <c r="G3116" s="460" t="s">
        <v>16086</v>
      </c>
      <c r="H3116" s="460" t="s">
        <v>3574</v>
      </c>
      <c r="I3116" s="460" t="s">
        <v>7861</v>
      </c>
      <c r="J3116" s="459" t="s">
        <v>3574</v>
      </c>
      <c r="K3116" s="458">
        <v>4</v>
      </c>
      <c r="L3116" s="458">
        <v>12</v>
      </c>
      <c r="M3116" s="457">
        <v>70024.088037250593</v>
      </c>
      <c r="N3116" s="458">
        <v>1</v>
      </c>
      <c r="O3116" s="458">
        <v>6</v>
      </c>
      <c r="P3116" s="457">
        <v>34306.800000000003</v>
      </c>
    </row>
    <row r="3117" spans="1:16" ht="67.5" x14ac:dyDescent="0.2">
      <c r="A3117" s="466" t="s">
        <v>7860</v>
      </c>
      <c r="B3117" s="465" t="s">
        <v>3526</v>
      </c>
      <c r="C3117" s="464" t="s">
        <v>2594</v>
      </c>
      <c r="D3117" s="463" t="s">
        <v>8510</v>
      </c>
      <c r="E3117" s="462">
        <v>5500</v>
      </c>
      <c r="F3117" s="461" t="s">
        <v>16085</v>
      </c>
      <c r="G3117" s="460" t="s">
        <v>16084</v>
      </c>
      <c r="H3117" s="460" t="s">
        <v>6514</v>
      </c>
      <c r="I3117" s="460" t="s">
        <v>7869</v>
      </c>
      <c r="J3117" s="459" t="s">
        <v>6514</v>
      </c>
      <c r="K3117" s="458">
        <v>3</v>
      </c>
      <c r="L3117" s="458">
        <v>12</v>
      </c>
      <c r="M3117" s="457">
        <v>70024.088037250593</v>
      </c>
      <c r="N3117" s="458">
        <v>1</v>
      </c>
      <c r="O3117" s="458">
        <v>6</v>
      </c>
      <c r="P3117" s="457">
        <v>34306.800000000003</v>
      </c>
    </row>
    <row r="3118" spans="1:16" ht="67.5" x14ac:dyDescent="0.2">
      <c r="A3118" s="466" t="s">
        <v>7860</v>
      </c>
      <c r="B3118" s="465" t="s">
        <v>3526</v>
      </c>
      <c r="C3118" s="464" t="s">
        <v>2594</v>
      </c>
      <c r="D3118" s="463" t="s">
        <v>8811</v>
      </c>
      <c r="E3118" s="462">
        <v>10500</v>
      </c>
      <c r="F3118" s="461" t="s">
        <v>16083</v>
      </c>
      <c r="G3118" s="460" t="s">
        <v>16082</v>
      </c>
      <c r="H3118" s="460" t="s">
        <v>7976</v>
      </c>
      <c r="I3118" s="460" t="s">
        <v>7861</v>
      </c>
      <c r="J3118" s="459" t="s">
        <v>7976</v>
      </c>
      <c r="K3118" s="458">
        <v>4</v>
      </c>
      <c r="L3118" s="458">
        <v>12</v>
      </c>
      <c r="M3118" s="457">
        <v>133682.34988929657</v>
      </c>
      <c r="N3118" s="458">
        <v>1</v>
      </c>
      <c r="O3118" s="458">
        <v>6</v>
      </c>
      <c r="P3118" s="457">
        <v>64306.8</v>
      </c>
    </row>
    <row r="3119" spans="1:16" ht="67.5" x14ac:dyDescent="0.2">
      <c r="A3119" s="466" t="s">
        <v>7860</v>
      </c>
      <c r="B3119" s="465" t="s">
        <v>3526</v>
      </c>
      <c r="C3119" s="464" t="s">
        <v>2594</v>
      </c>
      <c r="D3119" s="463" t="s">
        <v>7859</v>
      </c>
      <c r="E3119" s="462">
        <v>2500</v>
      </c>
      <c r="F3119" s="461" t="s">
        <v>16081</v>
      </c>
      <c r="G3119" s="460" t="s">
        <v>16080</v>
      </c>
      <c r="H3119" s="460"/>
      <c r="I3119" s="460" t="s">
        <v>8064</v>
      </c>
      <c r="J3119" s="459" t="s">
        <v>3574</v>
      </c>
      <c r="K3119" s="458">
        <v>3</v>
      </c>
      <c r="L3119" s="458">
        <v>5</v>
      </c>
      <c r="M3119" s="457">
        <v>13262.137885842914</v>
      </c>
      <c r="N3119" s="458">
        <v>0</v>
      </c>
      <c r="O3119" s="458">
        <v>0</v>
      </c>
      <c r="P3119" s="457">
        <v>0</v>
      </c>
    </row>
    <row r="3120" spans="1:16" ht="67.5" x14ac:dyDescent="0.2">
      <c r="A3120" s="466" t="s">
        <v>7860</v>
      </c>
      <c r="B3120" s="465" t="s">
        <v>3526</v>
      </c>
      <c r="C3120" s="464" t="s">
        <v>2594</v>
      </c>
      <c r="D3120" s="463" t="s">
        <v>7887</v>
      </c>
      <c r="E3120" s="462">
        <v>4200</v>
      </c>
      <c r="F3120" s="461" t="s">
        <v>16079</v>
      </c>
      <c r="G3120" s="460" t="s">
        <v>16078</v>
      </c>
      <c r="H3120" s="460" t="s">
        <v>6389</v>
      </c>
      <c r="I3120" s="460" t="s">
        <v>7869</v>
      </c>
      <c r="J3120" s="459" t="s">
        <v>6389</v>
      </c>
      <c r="K3120" s="458">
        <v>3</v>
      </c>
      <c r="L3120" s="458">
        <v>12</v>
      </c>
      <c r="M3120" s="457">
        <v>53472.939955718633</v>
      </c>
      <c r="N3120" s="458">
        <v>1</v>
      </c>
      <c r="O3120" s="458">
        <v>1</v>
      </c>
      <c r="P3120" s="457">
        <v>4417.8</v>
      </c>
    </row>
    <row r="3121" spans="1:16" ht="67.5" x14ac:dyDescent="0.2">
      <c r="A3121" s="466" t="s">
        <v>7860</v>
      </c>
      <c r="B3121" s="465" t="s">
        <v>3526</v>
      </c>
      <c r="C3121" s="464" t="s">
        <v>2594</v>
      </c>
      <c r="D3121" s="463" t="s">
        <v>8478</v>
      </c>
      <c r="E3121" s="462">
        <v>7500</v>
      </c>
      <c r="F3121" s="461" t="s">
        <v>16077</v>
      </c>
      <c r="G3121" s="460" t="s">
        <v>16076</v>
      </c>
      <c r="H3121" s="460" t="s">
        <v>3570</v>
      </c>
      <c r="I3121" s="460" t="s">
        <v>7869</v>
      </c>
      <c r="J3121" s="459" t="s">
        <v>3570</v>
      </c>
      <c r="K3121" s="458">
        <v>3</v>
      </c>
      <c r="L3121" s="458">
        <v>12</v>
      </c>
      <c r="M3121" s="457">
        <v>95487.392778068985</v>
      </c>
      <c r="N3121" s="458">
        <v>1</v>
      </c>
      <c r="O3121" s="458">
        <v>6</v>
      </c>
      <c r="P3121" s="457">
        <v>46306.8</v>
      </c>
    </row>
    <row r="3122" spans="1:16" ht="67.5" x14ac:dyDescent="0.2">
      <c r="A3122" s="466" t="s">
        <v>7860</v>
      </c>
      <c r="B3122" s="465" t="s">
        <v>3526</v>
      </c>
      <c r="C3122" s="464" t="s">
        <v>2594</v>
      </c>
      <c r="D3122" s="463" t="s">
        <v>8005</v>
      </c>
      <c r="E3122" s="462">
        <v>4200</v>
      </c>
      <c r="F3122" s="461" t="s">
        <v>7838</v>
      </c>
      <c r="G3122" s="460" t="s">
        <v>16075</v>
      </c>
      <c r="H3122" s="460" t="s">
        <v>4810</v>
      </c>
      <c r="I3122" s="460" t="s">
        <v>7869</v>
      </c>
      <c r="J3122" s="459" t="s">
        <v>4810</v>
      </c>
      <c r="K3122" s="458">
        <v>3</v>
      </c>
      <c r="L3122" s="458">
        <v>12</v>
      </c>
      <c r="M3122" s="457">
        <v>53472.939955718633</v>
      </c>
      <c r="N3122" s="458">
        <v>0</v>
      </c>
      <c r="O3122" s="458">
        <v>0</v>
      </c>
      <c r="P3122" s="457">
        <v>0</v>
      </c>
    </row>
    <row r="3123" spans="1:16" ht="67.5" x14ac:dyDescent="0.2">
      <c r="A3123" s="466" t="s">
        <v>7860</v>
      </c>
      <c r="B3123" s="465" t="s">
        <v>3526</v>
      </c>
      <c r="C3123" s="464" t="s">
        <v>2594</v>
      </c>
      <c r="D3123" s="463" t="s">
        <v>7859</v>
      </c>
      <c r="E3123" s="462">
        <v>2500</v>
      </c>
      <c r="F3123" s="461" t="s">
        <v>16074</v>
      </c>
      <c r="G3123" s="460" t="s">
        <v>16073</v>
      </c>
      <c r="H3123" s="460"/>
      <c r="I3123" s="460"/>
      <c r="J3123" s="459"/>
      <c r="K3123" s="458">
        <v>3</v>
      </c>
      <c r="L3123" s="458">
        <v>12</v>
      </c>
      <c r="M3123" s="457">
        <v>31829.130926022997</v>
      </c>
      <c r="N3123" s="458">
        <v>1</v>
      </c>
      <c r="O3123" s="458">
        <v>6</v>
      </c>
      <c r="P3123" s="457">
        <v>16306.8</v>
      </c>
    </row>
    <row r="3124" spans="1:16" ht="67.5" x14ac:dyDescent="0.2">
      <c r="A3124" s="466" t="s">
        <v>7860</v>
      </c>
      <c r="B3124" s="465" t="s">
        <v>3526</v>
      </c>
      <c r="C3124" s="464" t="s">
        <v>2594</v>
      </c>
      <c r="D3124" s="463" t="s">
        <v>7932</v>
      </c>
      <c r="E3124" s="462">
        <v>4200</v>
      </c>
      <c r="F3124" s="461" t="s">
        <v>16072</v>
      </c>
      <c r="G3124" s="460" t="s">
        <v>16071</v>
      </c>
      <c r="H3124" s="460" t="s">
        <v>6389</v>
      </c>
      <c r="I3124" s="460" t="s">
        <v>7869</v>
      </c>
      <c r="J3124" s="459" t="s">
        <v>6389</v>
      </c>
      <c r="K3124" s="458">
        <v>4</v>
      </c>
      <c r="L3124" s="458">
        <v>12</v>
      </c>
      <c r="M3124" s="457">
        <v>53472.939955718633</v>
      </c>
      <c r="N3124" s="458">
        <v>0</v>
      </c>
      <c r="O3124" s="458">
        <v>0</v>
      </c>
      <c r="P3124" s="457">
        <v>0</v>
      </c>
    </row>
    <row r="3125" spans="1:16" ht="67.5" x14ac:dyDescent="0.2">
      <c r="A3125" s="466" t="s">
        <v>7860</v>
      </c>
      <c r="B3125" s="465" t="s">
        <v>3526</v>
      </c>
      <c r="C3125" s="464" t="s">
        <v>2594</v>
      </c>
      <c r="D3125" s="463" t="s">
        <v>7887</v>
      </c>
      <c r="E3125" s="462">
        <v>4200</v>
      </c>
      <c r="F3125" s="461" t="s">
        <v>16070</v>
      </c>
      <c r="G3125" s="460" t="s">
        <v>16069</v>
      </c>
      <c r="H3125" s="460" t="s">
        <v>3642</v>
      </c>
      <c r="I3125" s="460" t="s">
        <v>7861</v>
      </c>
      <c r="J3125" s="459" t="s">
        <v>3642</v>
      </c>
      <c r="K3125" s="458">
        <v>3</v>
      </c>
      <c r="L3125" s="458">
        <v>12</v>
      </c>
      <c r="M3125" s="457">
        <v>53472.939955718633</v>
      </c>
      <c r="N3125" s="458">
        <v>1</v>
      </c>
      <c r="O3125" s="458">
        <v>6</v>
      </c>
      <c r="P3125" s="457">
        <v>26506.799999999999</v>
      </c>
    </row>
    <row r="3126" spans="1:16" ht="67.5" x14ac:dyDescent="0.2">
      <c r="A3126" s="466" t="s">
        <v>7860</v>
      </c>
      <c r="B3126" s="465" t="s">
        <v>3526</v>
      </c>
      <c r="C3126" s="464" t="s">
        <v>2594</v>
      </c>
      <c r="D3126" s="463" t="s">
        <v>8011</v>
      </c>
      <c r="E3126" s="462">
        <v>2200</v>
      </c>
      <c r="F3126" s="461" t="s">
        <v>16068</v>
      </c>
      <c r="G3126" s="460" t="s">
        <v>16067</v>
      </c>
      <c r="H3126" s="460"/>
      <c r="I3126" s="460"/>
      <c r="J3126" s="459"/>
      <c r="K3126" s="458">
        <v>4</v>
      </c>
      <c r="L3126" s="458">
        <v>12</v>
      </c>
      <c r="M3126" s="457">
        <v>28009.635214900234</v>
      </c>
      <c r="N3126" s="458">
        <v>0</v>
      </c>
      <c r="O3126" s="458">
        <v>0</v>
      </c>
      <c r="P3126" s="457">
        <v>0</v>
      </c>
    </row>
    <row r="3127" spans="1:16" ht="67.5" x14ac:dyDescent="0.2">
      <c r="A3127" s="466" t="s">
        <v>7860</v>
      </c>
      <c r="B3127" s="465" t="s">
        <v>3526</v>
      </c>
      <c r="C3127" s="464" t="s">
        <v>2594</v>
      </c>
      <c r="D3127" s="463" t="s">
        <v>7905</v>
      </c>
      <c r="E3127" s="462">
        <v>4200</v>
      </c>
      <c r="F3127" s="461" t="s">
        <v>16066</v>
      </c>
      <c r="G3127" s="460" t="s">
        <v>16065</v>
      </c>
      <c r="H3127" s="460" t="s">
        <v>3761</v>
      </c>
      <c r="I3127" s="460" t="s">
        <v>7869</v>
      </c>
      <c r="J3127" s="459" t="s">
        <v>3761</v>
      </c>
      <c r="K3127" s="458">
        <v>3</v>
      </c>
      <c r="L3127" s="458">
        <v>12</v>
      </c>
      <c r="M3127" s="457">
        <v>53472.939955718633</v>
      </c>
      <c r="N3127" s="458">
        <v>1</v>
      </c>
      <c r="O3127" s="458">
        <v>6</v>
      </c>
      <c r="P3127" s="457">
        <v>26506.799999999999</v>
      </c>
    </row>
    <row r="3128" spans="1:16" ht="67.5" x14ac:dyDescent="0.2">
      <c r="A3128" s="466" t="s">
        <v>7860</v>
      </c>
      <c r="B3128" s="465" t="s">
        <v>3526</v>
      </c>
      <c r="C3128" s="464" t="s">
        <v>2594</v>
      </c>
      <c r="D3128" s="463" t="s">
        <v>7859</v>
      </c>
      <c r="E3128" s="462">
        <v>2500</v>
      </c>
      <c r="F3128" s="461" t="s">
        <v>16064</v>
      </c>
      <c r="G3128" s="460" t="s">
        <v>16063</v>
      </c>
      <c r="H3128" s="460"/>
      <c r="I3128" s="460"/>
      <c r="J3128" s="459"/>
      <c r="K3128" s="458">
        <v>4</v>
      </c>
      <c r="L3128" s="458">
        <v>12</v>
      </c>
      <c r="M3128" s="457">
        <v>31829.130926022997</v>
      </c>
      <c r="N3128" s="458">
        <v>1</v>
      </c>
      <c r="O3128" s="458">
        <v>6</v>
      </c>
      <c r="P3128" s="457">
        <v>16306.8</v>
      </c>
    </row>
    <row r="3129" spans="1:16" ht="67.5" x14ac:dyDescent="0.2">
      <c r="A3129" s="466" t="s">
        <v>7860</v>
      </c>
      <c r="B3129" s="465" t="s">
        <v>3526</v>
      </c>
      <c r="C3129" s="464" t="s">
        <v>2594</v>
      </c>
      <c r="D3129" s="463" t="s">
        <v>16062</v>
      </c>
      <c r="E3129" s="462">
        <v>4200</v>
      </c>
      <c r="F3129" s="461" t="s">
        <v>16061</v>
      </c>
      <c r="G3129" s="460" t="s">
        <v>16060</v>
      </c>
      <c r="H3129" s="460" t="s">
        <v>4810</v>
      </c>
      <c r="I3129" s="460" t="s">
        <v>7869</v>
      </c>
      <c r="J3129" s="459" t="s">
        <v>4810</v>
      </c>
      <c r="K3129" s="458">
        <v>4</v>
      </c>
      <c r="L3129" s="458">
        <v>12</v>
      </c>
      <c r="M3129" s="457">
        <v>53472.939955718633</v>
      </c>
      <c r="N3129" s="458">
        <v>1</v>
      </c>
      <c r="O3129" s="458">
        <v>6</v>
      </c>
      <c r="P3129" s="457">
        <v>26506.799999999999</v>
      </c>
    </row>
    <row r="3130" spans="1:16" ht="67.5" x14ac:dyDescent="0.2">
      <c r="A3130" s="466" t="s">
        <v>7860</v>
      </c>
      <c r="B3130" s="465" t="s">
        <v>3526</v>
      </c>
      <c r="C3130" s="464" t="s">
        <v>2594</v>
      </c>
      <c r="D3130" s="463" t="s">
        <v>9213</v>
      </c>
      <c r="E3130" s="462">
        <v>4200</v>
      </c>
      <c r="F3130" s="461" t="s">
        <v>16059</v>
      </c>
      <c r="G3130" s="460" t="s">
        <v>16058</v>
      </c>
      <c r="H3130" s="460" t="s">
        <v>16057</v>
      </c>
      <c r="I3130" s="460" t="s">
        <v>7861</v>
      </c>
      <c r="J3130" s="459" t="s">
        <v>16057</v>
      </c>
      <c r="K3130" s="458">
        <v>2</v>
      </c>
      <c r="L3130" s="458">
        <v>9</v>
      </c>
      <c r="M3130" s="457">
        <v>40104.704966788973</v>
      </c>
      <c r="N3130" s="458">
        <v>0</v>
      </c>
      <c r="O3130" s="458">
        <v>0</v>
      </c>
      <c r="P3130" s="457">
        <v>0</v>
      </c>
    </row>
    <row r="3131" spans="1:16" ht="67.5" x14ac:dyDescent="0.2">
      <c r="A3131" s="466" t="s">
        <v>7860</v>
      </c>
      <c r="B3131" s="465" t="s">
        <v>3526</v>
      </c>
      <c r="C3131" s="464" t="s">
        <v>2594</v>
      </c>
      <c r="D3131" s="463" t="s">
        <v>8040</v>
      </c>
      <c r="E3131" s="462">
        <v>8500</v>
      </c>
      <c r="F3131" s="461" t="s">
        <v>16056</v>
      </c>
      <c r="G3131" s="460" t="s">
        <v>16055</v>
      </c>
      <c r="H3131" s="460" t="s">
        <v>8241</v>
      </c>
      <c r="I3131" s="460" t="s">
        <v>7861</v>
      </c>
      <c r="J3131" s="459" t="s">
        <v>8241</v>
      </c>
      <c r="K3131" s="458">
        <v>4</v>
      </c>
      <c r="L3131" s="458">
        <v>12</v>
      </c>
      <c r="M3131" s="457">
        <v>108219.04514847818</v>
      </c>
      <c r="N3131" s="458">
        <v>1</v>
      </c>
      <c r="O3131" s="458">
        <v>6</v>
      </c>
      <c r="P3131" s="457">
        <v>52306.8</v>
      </c>
    </row>
    <row r="3132" spans="1:16" ht="67.5" x14ac:dyDescent="0.2">
      <c r="A3132" s="466" t="s">
        <v>7860</v>
      </c>
      <c r="B3132" s="465" t="s">
        <v>3526</v>
      </c>
      <c r="C3132" s="464" t="s">
        <v>2594</v>
      </c>
      <c r="D3132" s="463" t="s">
        <v>8040</v>
      </c>
      <c r="E3132" s="462">
        <v>8500</v>
      </c>
      <c r="F3132" s="461" t="s">
        <v>16054</v>
      </c>
      <c r="G3132" s="460" t="s">
        <v>16053</v>
      </c>
      <c r="H3132" s="460" t="s">
        <v>3570</v>
      </c>
      <c r="I3132" s="460" t="s">
        <v>7869</v>
      </c>
      <c r="J3132" s="459" t="s">
        <v>3570</v>
      </c>
      <c r="K3132" s="458">
        <v>3</v>
      </c>
      <c r="L3132" s="458">
        <v>12</v>
      </c>
      <c r="M3132" s="457">
        <v>108219.04514847818</v>
      </c>
      <c r="N3132" s="458">
        <v>1</v>
      </c>
      <c r="O3132" s="458">
        <v>6</v>
      </c>
      <c r="P3132" s="457">
        <v>52306.8</v>
      </c>
    </row>
    <row r="3133" spans="1:16" ht="67.5" x14ac:dyDescent="0.2">
      <c r="A3133" s="466" t="s">
        <v>7860</v>
      </c>
      <c r="B3133" s="465" t="s">
        <v>3526</v>
      </c>
      <c r="C3133" s="464" t="s">
        <v>2594</v>
      </c>
      <c r="D3133" s="463" t="s">
        <v>16052</v>
      </c>
      <c r="E3133" s="462">
        <v>8000</v>
      </c>
      <c r="F3133" s="461" t="s">
        <v>16051</v>
      </c>
      <c r="G3133" s="460" t="s">
        <v>16050</v>
      </c>
      <c r="H3133" s="460" t="s">
        <v>6514</v>
      </c>
      <c r="I3133" s="460" t="s">
        <v>7869</v>
      </c>
      <c r="J3133" s="459" t="s">
        <v>6514</v>
      </c>
      <c r="K3133" s="458">
        <v>3</v>
      </c>
      <c r="L3133" s="458">
        <v>12</v>
      </c>
      <c r="M3133" s="457">
        <v>101853.21896327358</v>
      </c>
      <c r="N3133" s="458">
        <v>1</v>
      </c>
      <c r="O3133" s="458">
        <v>6</v>
      </c>
      <c r="P3133" s="457">
        <v>49306.8</v>
      </c>
    </row>
    <row r="3134" spans="1:16" ht="67.5" x14ac:dyDescent="0.2">
      <c r="A3134" s="466" t="s">
        <v>7860</v>
      </c>
      <c r="B3134" s="465" t="s">
        <v>3526</v>
      </c>
      <c r="C3134" s="464" t="s">
        <v>2594</v>
      </c>
      <c r="D3134" s="463" t="s">
        <v>12422</v>
      </c>
      <c r="E3134" s="462">
        <v>7500</v>
      </c>
      <c r="F3134" s="461" t="s">
        <v>16049</v>
      </c>
      <c r="G3134" s="460" t="s">
        <v>16048</v>
      </c>
      <c r="H3134" s="460" t="s">
        <v>7911</v>
      </c>
      <c r="I3134" s="460" t="s">
        <v>7861</v>
      </c>
      <c r="J3134" s="459" t="s">
        <v>7911</v>
      </c>
      <c r="K3134" s="458">
        <v>3</v>
      </c>
      <c r="L3134" s="458">
        <v>12</v>
      </c>
      <c r="M3134" s="457">
        <v>95487.392778068985</v>
      </c>
      <c r="N3134" s="458">
        <v>1</v>
      </c>
      <c r="O3134" s="458">
        <v>6</v>
      </c>
      <c r="P3134" s="457">
        <v>46306.8</v>
      </c>
    </row>
    <row r="3135" spans="1:16" ht="67.5" x14ac:dyDescent="0.2">
      <c r="A3135" s="466" t="s">
        <v>7860</v>
      </c>
      <c r="B3135" s="465" t="s">
        <v>3526</v>
      </c>
      <c r="C3135" s="464" t="s">
        <v>2594</v>
      </c>
      <c r="D3135" s="463" t="s">
        <v>7905</v>
      </c>
      <c r="E3135" s="462">
        <v>4200</v>
      </c>
      <c r="F3135" s="461" t="s">
        <v>16047</v>
      </c>
      <c r="G3135" s="460" t="s">
        <v>16046</v>
      </c>
      <c r="H3135" s="460" t="s">
        <v>12793</v>
      </c>
      <c r="I3135" s="460" t="s">
        <v>7869</v>
      </c>
      <c r="J3135" s="459" t="s">
        <v>12793</v>
      </c>
      <c r="K3135" s="458">
        <v>5</v>
      </c>
      <c r="L3135" s="458">
        <v>12</v>
      </c>
      <c r="M3135" s="457">
        <v>53472.939955718633</v>
      </c>
      <c r="N3135" s="458">
        <v>1</v>
      </c>
      <c r="O3135" s="458">
        <v>6</v>
      </c>
      <c r="P3135" s="457">
        <v>26506.799999999999</v>
      </c>
    </row>
    <row r="3136" spans="1:16" ht="67.5" x14ac:dyDescent="0.2">
      <c r="A3136" s="466" t="s">
        <v>7860</v>
      </c>
      <c r="B3136" s="465" t="s">
        <v>3526</v>
      </c>
      <c r="C3136" s="464" t="s">
        <v>2594</v>
      </c>
      <c r="D3136" s="463" t="s">
        <v>7887</v>
      </c>
      <c r="E3136" s="462">
        <v>4200</v>
      </c>
      <c r="F3136" s="461" t="s">
        <v>16045</v>
      </c>
      <c r="G3136" s="460" t="s">
        <v>16044</v>
      </c>
      <c r="H3136" s="460" t="s">
        <v>3542</v>
      </c>
      <c r="I3136" s="460" t="s">
        <v>7861</v>
      </c>
      <c r="J3136" s="459" t="s">
        <v>3542</v>
      </c>
      <c r="K3136" s="458">
        <v>3</v>
      </c>
      <c r="L3136" s="458">
        <v>12</v>
      </c>
      <c r="M3136" s="457">
        <v>53472.939955718633</v>
      </c>
      <c r="N3136" s="458">
        <v>1</v>
      </c>
      <c r="O3136" s="458">
        <v>6</v>
      </c>
      <c r="P3136" s="457">
        <v>26506.799999999999</v>
      </c>
    </row>
    <row r="3137" spans="1:16" ht="67.5" x14ac:dyDescent="0.2">
      <c r="A3137" s="466" t="s">
        <v>7860</v>
      </c>
      <c r="B3137" s="465" t="s">
        <v>3526</v>
      </c>
      <c r="C3137" s="464" t="s">
        <v>2594</v>
      </c>
      <c r="D3137" s="463" t="s">
        <v>16043</v>
      </c>
      <c r="E3137" s="462">
        <v>6500</v>
      </c>
      <c r="F3137" s="461" t="s">
        <v>16042</v>
      </c>
      <c r="G3137" s="460" t="s">
        <v>16041</v>
      </c>
      <c r="H3137" s="460" t="s">
        <v>4839</v>
      </c>
      <c r="I3137" s="460" t="s">
        <v>7869</v>
      </c>
      <c r="J3137" s="459" t="s">
        <v>4839</v>
      </c>
      <c r="K3137" s="458">
        <v>3</v>
      </c>
      <c r="L3137" s="458">
        <v>12</v>
      </c>
      <c r="M3137" s="457">
        <v>82755.740407659789</v>
      </c>
      <c r="N3137" s="458">
        <v>1</v>
      </c>
      <c r="O3137" s="458">
        <v>6</v>
      </c>
      <c r="P3137" s="457">
        <v>40306.800000000003</v>
      </c>
    </row>
    <row r="3138" spans="1:16" ht="67.5" x14ac:dyDescent="0.2">
      <c r="A3138" s="466" t="s">
        <v>7860</v>
      </c>
      <c r="B3138" s="465" t="s">
        <v>3526</v>
      </c>
      <c r="C3138" s="464" t="s">
        <v>2594</v>
      </c>
      <c r="D3138" s="463" t="s">
        <v>9090</v>
      </c>
      <c r="E3138" s="462">
        <v>6500</v>
      </c>
      <c r="F3138" s="461" t="s">
        <v>16040</v>
      </c>
      <c r="G3138" s="460" t="s">
        <v>16039</v>
      </c>
      <c r="H3138" s="460" t="s">
        <v>3574</v>
      </c>
      <c r="I3138" s="460" t="s">
        <v>7869</v>
      </c>
      <c r="J3138" s="459" t="s">
        <v>3574</v>
      </c>
      <c r="K3138" s="458">
        <v>3</v>
      </c>
      <c r="L3138" s="458">
        <v>12</v>
      </c>
      <c r="M3138" s="457">
        <v>82755.740407659789</v>
      </c>
      <c r="N3138" s="458">
        <v>1</v>
      </c>
      <c r="O3138" s="458">
        <v>6</v>
      </c>
      <c r="P3138" s="457">
        <v>40306.800000000003</v>
      </c>
    </row>
    <row r="3139" spans="1:16" ht="67.5" x14ac:dyDescent="0.2">
      <c r="A3139" s="466" t="s">
        <v>7860</v>
      </c>
      <c r="B3139" s="465" t="s">
        <v>3526</v>
      </c>
      <c r="C3139" s="464" t="s">
        <v>2594</v>
      </c>
      <c r="D3139" s="463" t="s">
        <v>15893</v>
      </c>
      <c r="E3139" s="462">
        <v>8000</v>
      </c>
      <c r="F3139" s="461" t="s">
        <v>16038</v>
      </c>
      <c r="G3139" s="460" t="s">
        <v>16037</v>
      </c>
      <c r="H3139" s="460" t="s">
        <v>3574</v>
      </c>
      <c r="I3139" s="460" t="s">
        <v>7869</v>
      </c>
      <c r="J3139" s="459" t="s">
        <v>3574</v>
      </c>
      <c r="K3139" s="458">
        <v>1</v>
      </c>
      <c r="L3139" s="458">
        <v>1</v>
      </c>
      <c r="M3139" s="457">
        <v>8487.7682469394658</v>
      </c>
      <c r="N3139" s="458">
        <v>1</v>
      </c>
      <c r="O3139" s="458">
        <v>6</v>
      </c>
      <c r="P3139" s="457">
        <v>49306.8</v>
      </c>
    </row>
    <row r="3140" spans="1:16" ht="67.5" x14ac:dyDescent="0.2">
      <c r="A3140" s="466" t="s">
        <v>7860</v>
      </c>
      <c r="B3140" s="465" t="s">
        <v>3526</v>
      </c>
      <c r="C3140" s="464" t="s">
        <v>2594</v>
      </c>
      <c r="D3140" s="463" t="s">
        <v>7905</v>
      </c>
      <c r="E3140" s="462">
        <v>4200</v>
      </c>
      <c r="F3140" s="461" t="s">
        <v>16036</v>
      </c>
      <c r="G3140" s="460" t="s">
        <v>16035</v>
      </c>
      <c r="H3140" s="460" t="s">
        <v>6514</v>
      </c>
      <c r="I3140" s="460" t="s">
        <v>7869</v>
      </c>
      <c r="J3140" s="459" t="s">
        <v>6514</v>
      </c>
      <c r="K3140" s="458">
        <v>3</v>
      </c>
      <c r="L3140" s="458">
        <v>12</v>
      </c>
      <c r="M3140" s="457">
        <v>53472.939955718633</v>
      </c>
      <c r="N3140" s="458">
        <v>1</v>
      </c>
      <c r="O3140" s="458">
        <v>6</v>
      </c>
      <c r="P3140" s="457">
        <v>26506.799999999999</v>
      </c>
    </row>
    <row r="3141" spans="1:16" ht="67.5" x14ac:dyDescent="0.2">
      <c r="A3141" s="466" t="s">
        <v>7860</v>
      </c>
      <c r="B3141" s="465" t="s">
        <v>3526</v>
      </c>
      <c r="C3141" s="464" t="s">
        <v>2594</v>
      </c>
      <c r="D3141" s="463" t="s">
        <v>7859</v>
      </c>
      <c r="E3141" s="462">
        <v>2500</v>
      </c>
      <c r="F3141" s="461" t="s">
        <v>16034</v>
      </c>
      <c r="G3141" s="460" t="s">
        <v>16033</v>
      </c>
      <c r="H3141" s="460"/>
      <c r="I3141" s="460"/>
      <c r="J3141" s="459"/>
      <c r="K3141" s="458">
        <v>3</v>
      </c>
      <c r="L3141" s="458">
        <v>12</v>
      </c>
      <c r="M3141" s="457">
        <v>31829.130926022997</v>
      </c>
      <c r="N3141" s="458">
        <v>1</v>
      </c>
      <c r="O3141" s="458">
        <v>6</v>
      </c>
      <c r="P3141" s="457">
        <v>16306.8</v>
      </c>
    </row>
    <row r="3142" spans="1:16" ht="67.5" x14ac:dyDescent="0.2">
      <c r="A3142" s="466" t="s">
        <v>7860</v>
      </c>
      <c r="B3142" s="465" t="s">
        <v>3526</v>
      </c>
      <c r="C3142" s="464" t="s">
        <v>2594</v>
      </c>
      <c r="D3142" s="463" t="s">
        <v>7270</v>
      </c>
      <c r="E3142" s="462">
        <v>2200</v>
      </c>
      <c r="F3142" s="461" t="s">
        <v>16032</v>
      </c>
      <c r="G3142" s="460" t="s">
        <v>16031</v>
      </c>
      <c r="H3142" s="460"/>
      <c r="I3142" s="460" t="s">
        <v>8064</v>
      </c>
      <c r="J3142" s="459" t="s">
        <v>3538</v>
      </c>
      <c r="K3142" s="458">
        <v>3</v>
      </c>
      <c r="L3142" s="458">
        <v>10</v>
      </c>
      <c r="M3142" s="457">
        <v>23341.36267908353</v>
      </c>
      <c r="N3142" s="458">
        <v>0</v>
      </c>
      <c r="O3142" s="458">
        <v>0</v>
      </c>
      <c r="P3142" s="457">
        <v>0</v>
      </c>
    </row>
    <row r="3143" spans="1:16" ht="67.5" x14ac:dyDescent="0.2">
      <c r="A3143" s="466" t="s">
        <v>7860</v>
      </c>
      <c r="B3143" s="465" t="s">
        <v>3526</v>
      </c>
      <c r="C3143" s="464" t="s">
        <v>2594</v>
      </c>
      <c r="D3143" s="463" t="s">
        <v>7859</v>
      </c>
      <c r="E3143" s="462">
        <v>2500</v>
      </c>
      <c r="F3143" s="461" t="s">
        <v>16030</v>
      </c>
      <c r="G3143" s="460" t="s">
        <v>16029</v>
      </c>
      <c r="H3143" s="460" t="s">
        <v>6389</v>
      </c>
      <c r="I3143" s="460" t="s">
        <v>7869</v>
      </c>
      <c r="J3143" s="459" t="s">
        <v>6389</v>
      </c>
      <c r="K3143" s="458">
        <v>3</v>
      </c>
      <c r="L3143" s="458">
        <v>12</v>
      </c>
      <c r="M3143" s="457">
        <v>31829.130926022997</v>
      </c>
      <c r="N3143" s="458">
        <v>1</v>
      </c>
      <c r="O3143" s="458">
        <v>6</v>
      </c>
      <c r="P3143" s="457">
        <v>16306.8</v>
      </c>
    </row>
    <row r="3144" spans="1:16" ht="67.5" x14ac:dyDescent="0.2">
      <c r="A3144" s="466" t="s">
        <v>7860</v>
      </c>
      <c r="B3144" s="465" t="s">
        <v>3526</v>
      </c>
      <c r="C3144" s="464" t="s">
        <v>2594</v>
      </c>
      <c r="D3144" s="463" t="s">
        <v>16028</v>
      </c>
      <c r="E3144" s="462">
        <v>14000</v>
      </c>
      <c r="F3144" s="461" t="s">
        <v>16027</v>
      </c>
      <c r="G3144" s="460" t="s">
        <v>16026</v>
      </c>
      <c r="H3144" s="460" t="s">
        <v>16025</v>
      </c>
      <c r="I3144" s="460" t="s">
        <v>7869</v>
      </c>
      <c r="J3144" s="459" t="s">
        <v>16025</v>
      </c>
      <c r="K3144" s="458">
        <v>3</v>
      </c>
      <c r="L3144" s="458">
        <v>12</v>
      </c>
      <c r="M3144" s="457">
        <v>178243.13318572877</v>
      </c>
      <c r="N3144" s="458">
        <v>1</v>
      </c>
      <c r="O3144" s="458">
        <v>6</v>
      </c>
      <c r="P3144" s="457">
        <v>85306.8</v>
      </c>
    </row>
    <row r="3145" spans="1:16" ht="67.5" x14ac:dyDescent="0.2">
      <c r="A3145" s="466" t="s">
        <v>7860</v>
      </c>
      <c r="B3145" s="465" t="s">
        <v>3526</v>
      </c>
      <c r="C3145" s="464" t="s">
        <v>2594</v>
      </c>
      <c r="D3145" s="463" t="s">
        <v>8011</v>
      </c>
      <c r="E3145" s="462">
        <v>2200</v>
      </c>
      <c r="F3145" s="461" t="s">
        <v>16024</v>
      </c>
      <c r="G3145" s="460" t="s">
        <v>16023</v>
      </c>
      <c r="H3145" s="460"/>
      <c r="I3145" s="460"/>
      <c r="J3145" s="459"/>
      <c r="K3145" s="458">
        <v>4</v>
      </c>
      <c r="L3145" s="458">
        <v>12</v>
      </c>
      <c r="M3145" s="457">
        <v>28009.635214900234</v>
      </c>
      <c r="N3145" s="458">
        <v>1</v>
      </c>
      <c r="O3145" s="458">
        <v>6</v>
      </c>
      <c r="P3145" s="457">
        <v>14506.8</v>
      </c>
    </row>
    <row r="3146" spans="1:16" ht="67.5" x14ac:dyDescent="0.2">
      <c r="A3146" s="466" t="s">
        <v>7860</v>
      </c>
      <c r="B3146" s="465" t="s">
        <v>3526</v>
      </c>
      <c r="C3146" s="464" t="s">
        <v>2594</v>
      </c>
      <c r="D3146" s="463" t="s">
        <v>7868</v>
      </c>
      <c r="E3146" s="462">
        <v>7500</v>
      </c>
      <c r="F3146" s="461" t="s">
        <v>16022</v>
      </c>
      <c r="G3146" s="460" t="s">
        <v>16021</v>
      </c>
      <c r="H3146" s="460" t="s">
        <v>8621</v>
      </c>
      <c r="I3146" s="460" t="s">
        <v>7869</v>
      </c>
      <c r="J3146" s="459" t="s">
        <v>8621</v>
      </c>
      <c r="K3146" s="458">
        <v>3</v>
      </c>
      <c r="L3146" s="458">
        <v>12</v>
      </c>
      <c r="M3146" s="457">
        <v>95487.392778068985</v>
      </c>
      <c r="N3146" s="458">
        <v>1</v>
      </c>
      <c r="O3146" s="458">
        <v>6</v>
      </c>
      <c r="P3146" s="457">
        <v>46306.8</v>
      </c>
    </row>
    <row r="3147" spans="1:16" ht="67.5" x14ac:dyDescent="0.2">
      <c r="A3147" s="466" t="s">
        <v>7860</v>
      </c>
      <c r="B3147" s="465" t="s">
        <v>3526</v>
      </c>
      <c r="C3147" s="464" t="s">
        <v>2594</v>
      </c>
      <c r="D3147" s="463" t="s">
        <v>7899</v>
      </c>
      <c r="E3147" s="462">
        <v>4200</v>
      </c>
      <c r="F3147" s="461" t="s">
        <v>16020</v>
      </c>
      <c r="G3147" s="460" t="s">
        <v>16019</v>
      </c>
      <c r="H3147" s="460" t="s">
        <v>6389</v>
      </c>
      <c r="I3147" s="460" t="s">
        <v>7869</v>
      </c>
      <c r="J3147" s="459" t="s">
        <v>6389</v>
      </c>
      <c r="K3147" s="458">
        <v>3</v>
      </c>
      <c r="L3147" s="458">
        <v>12</v>
      </c>
      <c r="M3147" s="457">
        <v>53472.939955718633</v>
      </c>
      <c r="N3147" s="458">
        <v>1</v>
      </c>
      <c r="O3147" s="458">
        <v>6</v>
      </c>
      <c r="P3147" s="457">
        <v>26506.799999999999</v>
      </c>
    </row>
    <row r="3148" spans="1:16" ht="67.5" x14ac:dyDescent="0.2">
      <c r="A3148" s="466" t="s">
        <v>7860</v>
      </c>
      <c r="B3148" s="465" t="s">
        <v>3526</v>
      </c>
      <c r="C3148" s="464" t="s">
        <v>2594</v>
      </c>
      <c r="D3148" s="463" t="s">
        <v>7923</v>
      </c>
      <c r="E3148" s="462">
        <v>4200</v>
      </c>
      <c r="F3148" s="461" t="s">
        <v>16018</v>
      </c>
      <c r="G3148" s="460" t="s">
        <v>16017</v>
      </c>
      <c r="H3148" s="460" t="s">
        <v>3642</v>
      </c>
      <c r="I3148" s="460" t="s">
        <v>7861</v>
      </c>
      <c r="J3148" s="459" t="s">
        <v>3642</v>
      </c>
      <c r="K3148" s="458">
        <v>2</v>
      </c>
      <c r="L3148" s="458">
        <v>4</v>
      </c>
      <c r="M3148" s="457">
        <v>17824.313318572877</v>
      </c>
      <c r="N3148" s="458">
        <v>0</v>
      </c>
      <c r="O3148" s="458">
        <v>0</v>
      </c>
      <c r="P3148" s="457">
        <v>0</v>
      </c>
    </row>
    <row r="3149" spans="1:16" ht="67.5" x14ac:dyDescent="0.2">
      <c r="A3149" s="466" t="s">
        <v>7860</v>
      </c>
      <c r="B3149" s="465" t="s">
        <v>3526</v>
      </c>
      <c r="C3149" s="464" t="s">
        <v>2594</v>
      </c>
      <c r="D3149" s="463" t="s">
        <v>7899</v>
      </c>
      <c r="E3149" s="462">
        <v>4200</v>
      </c>
      <c r="F3149" s="461" t="s">
        <v>16016</v>
      </c>
      <c r="G3149" s="460" t="s">
        <v>16015</v>
      </c>
      <c r="H3149" s="460" t="s">
        <v>6389</v>
      </c>
      <c r="I3149" s="460" t="s">
        <v>7869</v>
      </c>
      <c r="J3149" s="459" t="s">
        <v>6389</v>
      </c>
      <c r="K3149" s="458">
        <v>3</v>
      </c>
      <c r="L3149" s="458">
        <v>12</v>
      </c>
      <c r="M3149" s="457">
        <v>53472.939955718633</v>
      </c>
      <c r="N3149" s="458">
        <v>1</v>
      </c>
      <c r="O3149" s="458">
        <v>6</v>
      </c>
      <c r="P3149" s="457">
        <v>26506.799999999999</v>
      </c>
    </row>
    <row r="3150" spans="1:16" ht="67.5" x14ac:dyDescent="0.2">
      <c r="A3150" s="466" t="s">
        <v>7860</v>
      </c>
      <c r="B3150" s="465" t="s">
        <v>3526</v>
      </c>
      <c r="C3150" s="464" t="s">
        <v>2594</v>
      </c>
      <c r="D3150" s="463" t="s">
        <v>7923</v>
      </c>
      <c r="E3150" s="462">
        <v>4200</v>
      </c>
      <c r="F3150" s="461" t="s">
        <v>16014</v>
      </c>
      <c r="G3150" s="460" t="s">
        <v>16013</v>
      </c>
      <c r="H3150" s="460" t="s">
        <v>3574</v>
      </c>
      <c r="I3150" s="460" t="s">
        <v>7869</v>
      </c>
      <c r="J3150" s="459" t="s">
        <v>3574</v>
      </c>
      <c r="K3150" s="458">
        <v>3</v>
      </c>
      <c r="L3150" s="458">
        <v>5</v>
      </c>
      <c r="M3150" s="457">
        <v>22280.391648216097</v>
      </c>
      <c r="N3150" s="458">
        <v>0</v>
      </c>
      <c r="O3150" s="458">
        <v>0</v>
      </c>
      <c r="P3150" s="457">
        <v>0</v>
      </c>
    </row>
    <row r="3151" spans="1:16" ht="67.5" x14ac:dyDescent="0.2">
      <c r="A3151" s="466" t="s">
        <v>7860</v>
      </c>
      <c r="B3151" s="465" t="s">
        <v>3526</v>
      </c>
      <c r="C3151" s="464" t="s">
        <v>2594</v>
      </c>
      <c r="D3151" s="463" t="s">
        <v>7905</v>
      </c>
      <c r="E3151" s="462">
        <v>4200</v>
      </c>
      <c r="F3151" s="461" t="s">
        <v>16012</v>
      </c>
      <c r="G3151" s="460" t="s">
        <v>16011</v>
      </c>
      <c r="H3151" s="460" t="s">
        <v>8216</v>
      </c>
      <c r="I3151" s="460" t="s">
        <v>7861</v>
      </c>
      <c r="J3151" s="459" t="s">
        <v>8216</v>
      </c>
      <c r="K3151" s="458">
        <v>4</v>
      </c>
      <c r="L3151" s="458">
        <v>12</v>
      </c>
      <c r="M3151" s="457">
        <v>53472.939955718633</v>
      </c>
      <c r="N3151" s="458">
        <v>1</v>
      </c>
      <c r="O3151" s="458">
        <v>1</v>
      </c>
      <c r="P3151" s="457">
        <v>4417.8</v>
      </c>
    </row>
    <row r="3152" spans="1:16" ht="67.5" x14ac:dyDescent="0.2">
      <c r="A3152" s="466" t="s">
        <v>7860</v>
      </c>
      <c r="B3152" s="465" t="s">
        <v>3526</v>
      </c>
      <c r="C3152" s="464" t="s">
        <v>2594</v>
      </c>
      <c r="D3152" s="463" t="s">
        <v>16010</v>
      </c>
      <c r="E3152" s="462">
        <v>9000</v>
      </c>
      <c r="F3152" s="461" t="s">
        <v>16009</v>
      </c>
      <c r="G3152" s="460" t="s">
        <v>16008</v>
      </c>
      <c r="H3152" s="460" t="s">
        <v>3528</v>
      </c>
      <c r="I3152" s="460" t="s">
        <v>7869</v>
      </c>
      <c r="J3152" s="459" t="s">
        <v>3528</v>
      </c>
      <c r="K3152" s="458">
        <v>2</v>
      </c>
      <c r="L3152" s="458">
        <v>9</v>
      </c>
      <c r="M3152" s="457">
        <v>85938.653500262095</v>
      </c>
      <c r="N3152" s="458">
        <v>0</v>
      </c>
      <c r="O3152" s="458">
        <v>0</v>
      </c>
      <c r="P3152" s="457">
        <v>0</v>
      </c>
    </row>
    <row r="3153" spans="1:16" ht="67.5" x14ac:dyDescent="0.2">
      <c r="A3153" s="466" t="s">
        <v>7860</v>
      </c>
      <c r="B3153" s="465" t="s">
        <v>3526</v>
      </c>
      <c r="C3153" s="464" t="s">
        <v>2594</v>
      </c>
      <c r="D3153" s="463" t="s">
        <v>8128</v>
      </c>
      <c r="E3153" s="462">
        <v>8500</v>
      </c>
      <c r="F3153" s="461" t="s">
        <v>16007</v>
      </c>
      <c r="G3153" s="460" t="s">
        <v>16006</v>
      </c>
      <c r="H3153" s="460" t="s">
        <v>6005</v>
      </c>
      <c r="I3153" s="460" t="s">
        <v>7869</v>
      </c>
      <c r="J3153" s="459" t="s">
        <v>6005</v>
      </c>
      <c r="K3153" s="458">
        <v>3</v>
      </c>
      <c r="L3153" s="458">
        <v>8</v>
      </c>
      <c r="M3153" s="457">
        <v>72146.030098985459</v>
      </c>
      <c r="N3153" s="458">
        <v>2</v>
      </c>
      <c r="O3153" s="458">
        <v>6</v>
      </c>
      <c r="P3153" s="457">
        <v>52306.8</v>
      </c>
    </row>
    <row r="3154" spans="1:16" ht="67.5" x14ac:dyDescent="0.2">
      <c r="A3154" s="466" t="s">
        <v>7860</v>
      </c>
      <c r="B3154" s="465" t="s">
        <v>3526</v>
      </c>
      <c r="C3154" s="464" t="s">
        <v>2594</v>
      </c>
      <c r="D3154" s="463" t="s">
        <v>7881</v>
      </c>
      <c r="E3154" s="462">
        <v>3200</v>
      </c>
      <c r="F3154" s="461" t="s">
        <v>16005</v>
      </c>
      <c r="G3154" s="460" t="s">
        <v>16004</v>
      </c>
      <c r="H3154" s="460" t="s">
        <v>3574</v>
      </c>
      <c r="I3154" s="460" t="s">
        <v>7861</v>
      </c>
      <c r="J3154" s="459" t="s">
        <v>3574</v>
      </c>
      <c r="K3154" s="458">
        <v>4</v>
      </c>
      <c r="L3154" s="458">
        <v>12</v>
      </c>
      <c r="M3154" s="457">
        <v>40741.287585309437</v>
      </c>
      <c r="N3154" s="458">
        <v>1</v>
      </c>
      <c r="O3154" s="458">
        <v>6</v>
      </c>
      <c r="P3154" s="457">
        <v>20506.8</v>
      </c>
    </row>
    <row r="3155" spans="1:16" ht="67.5" x14ac:dyDescent="0.2">
      <c r="A3155" s="466" t="s">
        <v>7860</v>
      </c>
      <c r="B3155" s="465" t="s">
        <v>3526</v>
      </c>
      <c r="C3155" s="464" t="s">
        <v>2594</v>
      </c>
      <c r="D3155" s="463" t="s">
        <v>8011</v>
      </c>
      <c r="E3155" s="462">
        <v>2200</v>
      </c>
      <c r="F3155" s="461" t="s">
        <v>16003</v>
      </c>
      <c r="G3155" s="460" t="s">
        <v>16002</v>
      </c>
      <c r="H3155" s="460"/>
      <c r="I3155" s="460"/>
      <c r="J3155" s="459"/>
      <c r="K3155" s="458">
        <v>4</v>
      </c>
      <c r="L3155" s="458">
        <v>12</v>
      </c>
      <c r="M3155" s="457">
        <v>28009.635214900234</v>
      </c>
      <c r="N3155" s="458">
        <v>1</v>
      </c>
      <c r="O3155" s="458">
        <v>6</v>
      </c>
      <c r="P3155" s="457">
        <v>14506.8</v>
      </c>
    </row>
    <row r="3156" spans="1:16" ht="67.5" x14ac:dyDescent="0.2">
      <c r="A3156" s="466" t="s">
        <v>7860</v>
      </c>
      <c r="B3156" s="465" t="s">
        <v>3526</v>
      </c>
      <c r="C3156" s="464" t="s">
        <v>2594</v>
      </c>
      <c r="D3156" s="463" t="s">
        <v>7899</v>
      </c>
      <c r="E3156" s="462">
        <v>4200</v>
      </c>
      <c r="F3156" s="461" t="s">
        <v>16001</v>
      </c>
      <c r="G3156" s="460" t="s">
        <v>16000</v>
      </c>
      <c r="H3156" s="460" t="s">
        <v>3574</v>
      </c>
      <c r="I3156" s="460" t="s">
        <v>7861</v>
      </c>
      <c r="J3156" s="459" t="s">
        <v>3574</v>
      </c>
      <c r="K3156" s="458">
        <v>5</v>
      </c>
      <c r="L3156" s="458">
        <v>12</v>
      </c>
      <c r="M3156" s="457">
        <v>53472.939955718633</v>
      </c>
      <c r="N3156" s="458">
        <v>1</v>
      </c>
      <c r="O3156" s="458">
        <v>6</v>
      </c>
      <c r="P3156" s="457">
        <v>26506.799999999999</v>
      </c>
    </row>
    <row r="3157" spans="1:16" ht="67.5" x14ac:dyDescent="0.2">
      <c r="A3157" s="466" t="s">
        <v>7860</v>
      </c>
      <c r="B3157" s="465" t="s">
        <v>3526</v>
      </c>
      <c r="C3157" s="464" t="s">
        <v>2594</v>
      </c>
      <c r="D3157" s="463" t="s">
        <v>7872</v>
      </c>
      <c r="E3157" s="462">
        <v>4200</v>
      </c>
      <c r="F3157" s="461" t="s">
        <v>15999</v>
      </c>
      <c r="G3157" s="460" t="s">
        <v>15998</v>
      </c>
      <c r="H3157" s="460" t="s">
        <v>6514</v>
      </c>
      <c r="I3157" s="460" t="s">
        <v>7869</v>
      </c>
      <c r="J3157" s="459" t="s">
        <v>6514</v>
      </c>
      <c r="K3157" s="458">
        <v>4</v>
      </c>
      <c r="L3157" s="458">
        <v>12</v>
      </c>
      <c r="M3157" s="457">
        <v>53472.939955718633</v>
      </c>
      <c r="N3157" s="458">
        <v>1</v>
      </c>
      <c r="O3157" s="458">
        <v>6</v>
      </c>
      <c r="P3157" s="457">
        <v>26506.799999999999</v>
      </c>
    </row>
    <row r="3158" spans="1:16" ht="67.5" x14ac:dyDescent="0.2">
      <c r="A3158" s="466" t="s">
        <v>7860</v>
      </c>
      <c r="B3158" s="465" t="s">
        <v>3526</v>
      </c>
      <c r="C3158" s="464" t="s">
        <v>2594</v>
      </c>
      <c r="D3158" s="463" t="s">
        <v>7887</v>
      </c>
      <c r="E3158" s="462">
        <v>4200</v>
      </c>
      <c r="F3158" s="461" t="s">
        <v>15997</v>
      </c>
      <c r="G3158" s="460" t="s">
        <v>15996</v>
      </c>
      <c r="H3158" s="460" t="s">
        <v>6389</v>
      </c>
      <c r="I3158" s="460" t="s">
        <v>7869</v>
      </c>
      <c r="J3158" s="459" t="s">
        <v>6389</v>
      </c>
      <c r="K3158" s="458">
        <v>3</v>
      </c>
      <c r="L3158" s="458">
        <v>12</v>
      </c>
      <c r="M3158" s="457">
        <v>53472.939955718633</v>
      </c>
      <c r="N3158" s="458">
        <v>1</v>
      </c>
      <c r="O3158" s="458">
        <v>6</v>
      </c>
      <c r="P3158" s="457">
        <v>26506.799999999999</v>
      </c>
    </row>
    <row r="3159" spans="1:16" ht="67.5" x14ac:dyDescent="0.2">
      <c r="A3159" s="466" t="s">
        <v>7860</v>
      </c>
      <c r="B3159" s="465" t="s">
        <v>3526</v>
      </c>
      <c r="C3159" s="464" t="s">
        <v>2594</v>
      </c>
      <c r="D3159" s="463" t="s">
        <v>7887</v>
      </c>
      <c r="E3159" s="462">
        <v>4200</v>
      </c>
      <c r="F3159" s="461" t="s">
        <v>15995</v>
      </c>
      <c r="G3159" s="460" t="s">
        <v>15994</v>
      </c>
      <c r="H3159" s="460"/>
      <c r="I3159" s="460"/>
      <c r="J3159" s="459"/>
      <c r="K3159" s="458">
        <v>4</v>
      </c>
      <c r="L3159" s="458">
        <v>12</v>
      </c>
      <c r="M3159" s="457">
        <v>53472.939955718633</v>
      </c>
      <c r="N3159" s="458">
        <v>1</v>
      </c>
      <c r="O3159" s="458">
        <v>6</v>
      </c>
      <c r="P3159" s="457">
        <v>26506.799999999999</v>
      </c>
    </row>
    <row r="3160" spans="1:16" ht="67.5" x14ac:dyDescent="0.2">
      <c r="A3160" s="466" t="s">
        <v>7860</v>
      </c>
      <c r="B3160" s="465" t="s">
        <v>3526</v>
      </c>
      <c r="C3160" s="464" t="s">
        <v>2594</v>
      </c>
      <c r="D3160" s="463" t="s">
        <v>7923</v>
      </c>
      <c r="E3160" s="462">
        <v>4200</v>
      </c>
      <c r="F3160" s="461" t="s">
        <v>15993</v>
      </c>
      <c r="G3160" s="460" t="s">
        <v>15992</v>
      </c>
      <c r="H3160" s="460" t="s">
        <v>6389</v>
      </c>
      <c r="I3160" s="460" t="s">
        <v>7869</v>
      </c>
      <c r="J3160" s="459" t="s">
        <v>6389</v>
      </c>
      <c r="K3160" s="458">
        <v>3</v>
      </c>
      <c r="L3160" s="458">
        <v>12</v>
      </c>
      <c r="M3160" s="457">
        <v>53472.939955718633</v>
      </c>
      <c r="N3160" s="458">
        <v>1</v>
      </c>
      <c r="O3160" s="458">
        <v>6</v>
      </c>
      <c r="P3160" s="457">
        <v>26506.799999999999</v>
      </c>
    </row>
    <row r="3161" spans="1:16" ht="67.5" x14ac:dyDescent="0.2">
      <c r="A3161" s="466" t="s">
        <v>7860</v>
      </c>
      <c r="B3161" s="465" t="s">
        <v>3526</v>
      </c>
      <c r="C3161" s="464" t="s">
        <v>2594</v>
      </c>
      <c r="D3161" s="463" t="s">
        <v>7881</v>
      </c>
      <c r="E3161" s="462">
        <v>3200</v>
      </c>
      <c r="F3161" s="461" t="s">
        <v>15991</v>
      </c>
      <c r="G3161" s="460" t="s">
        <v>15990</v>
      </c>
      <c r="H3161" s="460" t="s">
        <v>7865</v>
      </c>
      <c r="I3161" s="460" t="s">
        <v>7861</v>
      </c>
      <c r="J3161" s="459" t="s">
        <v>7865</v>
      </c>
      <c r="K3161" s="458">
        <v>3</v>
      </c>
      <c r="L3161" s="458">
        <v>12</v>
      </c>
      <c r="M3161" s="457">
        <v>40741.287585309437</v>
      </c>
      <c r="N3161" s="458">
        <v>1</v>
      </c>
      <c r="O3161" s="458">
        <v>6</v>
      </c>
      <c r="P3161" s="457">
        <v>20506.8</v>
      </c>
    </row>
    <row r="3162" spans="1:16" ht="67.5" x14ac:dyDescent="0.2">
      <c r="A3162" s="466" t="s">
        <v>7860</v>
      </c>
      <c r="B3162" s="465" t="s">
        <v>3526</v>
      </c>
      <c r="C3162" s="464" t="s">
        <v>2594</v>
      </c>
      <c r="D3162" s="463" t="s">
        <v>8558</v>
      </c>
      <c r="E3162" s="462">
        <v>1500</v>
      </c>
      <c r="F3162" s="461" t="s">
        <v>15989</v>
      </c>
      <c r="G3162" s="460" t="s">
        <v>15988</v>
      </c>
      <c r="H3162" s="460"/>
      <c r="I3162" s="460"/>
      <c r="J3162" s="459"/>
      <c r="K3162" s="458">
        <v>4</v>
      </c>
      <c r="L3162" s="458">
        <v>12</v>
      </c>
      <c r="M3162" s="457">
        <v>19097.478555613798</v>
      </c>
      <c r="N3162" s="458">
        <v>1</v>
      </c>
      <c r="O3162" s="458">
        <v>6</v>
      </c>
      <c r="P3162" s="457">
        <v>10306.799999999999</v>
      </c>
    </row>
    <row r="3163" spans="1:16" ht="67.5" x14ac:dyDescent="0.2">
      <c r="A3163" s="466" t="s">
        <v>7860</v>
      </c>
      <c r="B3163" s="465" t="s">
        <v>3526</v>
      </c>
      <c r="C3163" s="464" t="s">
        <v>2594</v>
      </c>
      <c r="D3163" s="463" t="s">
        <v>15987</v>
      </c>
      <c r="E3163" s="462">
        <v>5500</v>
      </c>
      <c r="F3163" s="461" t="s">
        <v>15986</v>
      </c>
      <c r="G3163" s="460" t="s">
        <v>15985</v>
      </c>
      <c r="H3163" s="460" t="s">
        <v>6389</v>
      </c>
      <c r="I3163" s="460" t="s">
        <v>7869</v>
      </c>
      <c r="J3163" s="459" t="s">
        <v>6389</v>
      </c>
      <c r="K3163" s="458">
        <v>3</v>
      </c>
      <c r="L3163" s="458">
        <v>12</v>
      </c>
      <c r="M3163" s="457">
        <v>70024.088037250593</v>
      </c>
      <c r="N3163" s="458">
        <v>1</v>
      </c>
      <c r="O3163" s="458">
        <v>6</v>
      </c>
      <c r="P3163" s="457">
        <v>34306.800000000003</v>
      </c>
    </row>
    <row r="3164" spans="1:16" ht="67.5" x14ac:dyDescent="0.2">
      <c r="A3164" s="466" t="s">
        <v>7860</v>
      </c>
      <c r="B3164" s="465" t="s">
        <v>3526</v>
      </c>
      <c r="C3164" s="464" t="s">
        <v>2594</v>
      </c>
      <c r="D3164" s="463" t="s">
        <v>7887</v>
      </c>
      <c r="E3164" s="462">
        <v>4200</v>
      </c>
      <c r="F3164" s="461" t="s">
        <v>15984</v>
      </c>
      <c r="G3164" s="460" t="s">
        <v>15983</v>
      </c>
      <c r="H3164" s="460" t="s">
        <v>6189</v>
      </c>
      <c r="I3164" s="460" t="s">
        <v>7861</v>
      </c>
      <c r="J3164" s="459" t="s">
        <v>6189</v>
      </c>
      <c r="K3164" s="458">
        <v>4</v>
      </c>
      <c r="L3164" s="458">
        <v>12</v>
      </c>
      <c r="M3164" s="457">
        <v>53472.939955718633</v>
      </c>
      <c r="N3164" s="458">
        <v>1</v>
      </c>
      <c r="O3164" s="458">
        <v>6</v>
      </c>
      <c r="P3164" s="457">
        <v>26506.799999999999</v>
      </c>
    </row>
    <row r="3165" spans="1:16" ht="67.5" x14ac:dyDescent="0.2">
      <c r="A3165" s="466" t="s">
        <v>7860</v>
      </c>
      <c r="B3165" s="465" t="s">
        <v>3526</v>
      </c>
      <c r="C3165" s="464" t="s">
        <v>2594</v>
      </c>
      <c r="D3165" s="463" t="s">
        <v>4784</v>
      </c>
      <c r="E3165" s="462">
        <v>2200</v>
      </c>
      <c r="F3165" s="461" t="s">
        <v>15982</v>
      </c>
      <c r="G3165" s="460" t="s">
        <v>15981</v>
      </c>
      <c r="H3165" s="460" t="s">
        <v>6389</v>
      </c>
      <c r="I3165" s="460" t="s">
        <v>7869</v>
      </c>
      <c r="J3165" s="459" t="s">
        <v>6389</v>
      </c>
      <c r="K3165" s="458">
        <v>3</v>
      </c>
      <c r="L3165" s="458">
        <v>12</v>
      </c>
      <c r="M3165" s="457">
        <v>28009.635214900234</v>
      </c>
      <c r="N3165" s="458">
        <v>1</v>
      </c>
      <c r="O3165" s="458">
        <v>6</v>
      </c>
      <c r="P3165" s="457">
        <v>14506.8</v>
      </c>
    </row>
    <row r="3166" spans="1:16" ht="67.5" x14ac:dyDescent="0.2">
      <c r="A3166" s="466" t="s">
        <v>7860</v>
      </c>
      <c r="B3166" s="465" t="s">
        <v>3526</v>
      </c>
      <c r="C3166" s="464" t="s">
        <v>2594</v>
      </c>
      <c r="D3166" s="463" t="s">
        <v>8162</v>
      </c>
      <c r="E3166" s="462">
        <v>5500</v>
      </c>
      <c r="F3166" s="461" t="s">
        <v>15980</v>
      </c>
      <c r="G3166" s="460" t="s">
        <v>15979</v>
      </c>
      <c r="H3166" s="460" t="s">
        <v>7950</v>
      </c>
      <c r="I3166" s="460" t="s">
        <v>7869</v>
      </c>
      <c r="J3166" s="459" t="s">
        <v>7950</v>
      </c>
      <c r="K3166" s="458">
        <v>2</v>
      </c>
      <c r="L3166" s="458">
        <v>6</v>
      </c>
      <c r="M3166" s="457">
        <v>35012.044018625296</v>
      </c>
      <c r="N3166" s="458">
        <v>1</v>
      </c>
      <c r="O3166" s="458">
        <v>6</v>
      </c>
      <c r="P3166" s="457">
        <v>34306.800000000003</v>
      </c>
    </row>
    <row r="3167" spans="1:16" ht="67.5" x14ac:dyDescent="0.2">
      <c r="A3167" s="466" t="s">
        <v>7860</v>
      </c>
      <c r="B3167" s="465" t="s">
        <v>3526</v>
      </c>
      <c r="C3167" s="464" t="s">
        <v>2594</v>
      </c>
      <c r="D3167" s="463" t="s">
        <v>7973</v>
      </c>
      <c r="E3167" s="462">
        <v>5500</v>
      </c>
      <c r="F3167" s="461" t="s">
        <v>15978</v>
      </c>
      <c r="G3167" s="460" t="s">
        <v>15977</v>
      </c>
      <c r="H3167" s="460" t="s">
        <v>4209</v>
      </c>
      <c r="I3167" s="460" t="s">
        <v>7869</v>
      </c>
      <c r="J3167" s="459" t="s">
        <v>4209</v>
      </c>
      <c r="K3167" s="458">
        <v>3</v>
      </c>
      <c r="L3167" s="458">
        <v>12</v>
      </c>
      <c r="M3167" s="457">
        <v>70024.088037250593</v>
      </c>
      <c r="N3167" s="458">
        <v>1</v>
      </c>
      <c r="O3167" s="458">
        <v>6</v>
      </c>
      <c r="P3167" s="457">
        <v>34306.800000000003</v>
      </c>
    </row>
    <row r="3168" spans="1:16" ht="67.5" x14ac:dyDescent="0.2">
      <c r="A3168" s="466" t="s">
        <v>7860</v>
      </c>
      <c r="B3168" s="465" t="s">
        <v>3526</v>
      </c>
      <c r="C3168" s="464" t="s">
        <v>2594</v>
      </c>
      <c r="D3168" s="463" t="s">
        <v>7887</v>
      </c>
      <c r="E3168" s="462">
        <v>4200</v>
      </c>
      <c r="F3168" s="461" t="s">
        <v>15976</v>
      </c>
      <c r="G3168" s="460" t="s">
        <v>15975</v>
      </c>
      <c r="H3168" s="460" t="s">
        <v>3642</v>
      </c>
      <c r="I3168" s="460" t="s">
        <v>7861</v>
      </c>
      <c r="J3168" s="459" t="s">
        <v>3642</v>
      </c>
      <c r="K3168" s="458">
        <v>4</v>
      </c>
      <c r="L3168" s="458">
        <v>12</v>
      </c>
      <c r="M3168" s="457">
        <v>53472.939955718633</v>
      </c>
      <c r="N3168" s="458">
        <v>1</v>
      </c>
      <c r="O3168" s="458">
        <v>6</v>
      </c>
      <c r="P3168" s="457">
        <v>26506.799999999999</v>
      </c>
    </row>
    <row r="3169" spans="1:16" ht="67.5" x14ac:dyDescent="0.2">
      <c r="A3169" s="466" t="s">
        <v>7860</v>
      </c>
      <c r="B3169" s="465" t="s">
        <v>3526</v>
      </c>
      <c r="C3169" s="464" t="s">
        <v>2594</v>
      </c>
      <c r="D3169" s="463" t="s">
        <v>7859</v>
      </c>
      <c r="E3169" s="462">
        <v>2500</v>
      </c>
      <c r="F3169" s="461" t="s">
        <v>15974</v>
      </c>
      <c r="G3169" s="460" t="s">
        <v>15973</v>
      </c>
      <c r="H3169" s="460" t="s">
        <v>6514</v>
      </c>
      <c r="I3169" s="460" t="s">
        <v>7861</v>
      </c>
      <c r="J3169" s="459" t="s">
        <v>6514</v>
      </c>
      <c r="K3169" s="458">
        <v>3</v>
      </c>
      <c r="L3169" s="458">
        <v>5</v>
      </c>
      <c r="M3169" s="457">
        <v>13262.137885842914</v>
      </c>
      <c r="N3169" s="458">
        <v>0</v>
      </c>
      <c r="O3169" s="458">
        <v>0</v>
      </c>
      <c r="P3169" s="457">
        <v>0</v>
      </c>
    </row>
    <row r="3170" spans="1:16" ht="67.5" x14ac:dyDescent="0.2">
      <c r="A3170" s="466" t="s">
        <v>7860</v>
      </c>
      <c r="B3170" s="465" t="s">
        <v>3526</v>
      </c>
      <c r="C3170" s="464" t="s">
        <v>2594</v>
      </c>
      <c r="D3170" s="463" t="s">
        <v>8717</v>
      </c>
      <c r="E3170" s="462">
        <v>2200</v>
      </c>
      <c r="F3170" s="461" t="s">
        <v>15972</v>
      </c>
      <c r="G3170" s="460" t="s">
        <v>15971</v>
      </c>
      <c r="H3170" s="460"/>
      <c r="I3170" s="460" t="s">
        <v>8064</v>
      </c>
      <c r="J3170" s="459" t="s">
        <v>15970</v>
      </c>
      <c r="K3170" s="458">
        <v>4</v>
      </c>
      <c r="L3170" s="458">
        <v>12</v>
      </c>
      <c r="M3170" s="457">
        <v>28009.635214900234</v>
      </c>
      <c r="N3170" s="458">
        <v>1</v>
      </c>
      <c r="O3170" s="458">
        <v>6</v>
      </c>
      <c r="P3170" s="457">
        <v>14506.8</v>
      </c>
    </row>
    <row r="3171" spans="1:16" ht="67.5" x14ac:dyDescent="0.2">
      <c r="A3171" s="466" t="s">
        <v>7860</v>
      </c>
      <c r="B3171" s="465" t="s">
        <v>3526</v>
      </c>
      <c r="C3171" s="464" t="s">
        <v>2594</v>
      </c>
      <c r="D3171" s="463" t="s">
        <v>7859</v>
      </c>
      <c r="E3171" s="462">
        <v>2500</v>
      </c>
      <c r="F3171" s="461" t="s">
        <v>15969</v>
      </c>
      <c r="G3171" s="460" t="s">
        <v>15968</v>
      </c>
      <c r="H3171" s="460"/>
      <c r="I3171" s="460" t="s">
        <v>8064</v>
      </c>
      <c r="J3171" s="459" t="s">
        <v>3538</v>
      </c>
      <c r="K3171" s="458">
        <v>5</v>
      </c>
      <c r="L3171" s="458">
        <v>12</v>
      </c>
      <c r="M3171" s="457">
        <v>31829.130926022997</v>
      </c>
      <c r="N3171" s="458">
        <v>1</v>
      </c>
      <c r="O3171" s="458">
        <v>1</v>
      </c>
      <c r="P3171" s="457">
        <v>2717.8</v>
      </c>
    </row>
    <row r="3172" spans="1:16" ht="67.5" x14ac:dyDescent="0.2">
      <c r="A3172" s="466" t="s">
        <v>7860</v>
      </c>
      <c r="B3172" s="465" t="s">
        <v>3526</v>
      </c>
      <c r="C3172" s="464" t="s">
        <v>2594</v>
      </c>
      <c r="D3172" s="463" t="s">
        <v>10270</v>
      </c>
      <c r="E3172" s="462">
        <v>2200</v>
      </c>
      <c r="F3172" s="461" t="s">
        <v>15967</v>
      </c>
      <c r="G3172" s="460" t="s">
        <v>15966</v>
      </c>
      <c r="H3172" s="460"/>
      <c r="I3172" s="460"/>
      <c r="J3172" s="459"/>
      <c r="K3172" s="458">
        <v>3</v>
      </c>
      <c r="L3172" s="458">
        <v>12</v>
      </c>
      <c r="M3172" s="457">
        <v>28009.635214900234</v>
      </c>
      <c r="N3172" s="458">
        <v>1</v>
      </c>
      <c r="O3172" s="458">
        <v>6</v>
      </c>
      <c r="P3172" s="457">
        <v>14506.8</v>
      </c>
    </row>
    <row r="3173" spans="1:16" ht="67.5" x14ac:dyDescent="0.2">
      <c r="A3173" s="466" t="s">
        <v>7860</v>
      </c>
      <c r="B3173" s="465" t="s">
        <v>3526</v>
      </c>
      <c r="C3173" s="464" t="s">
        <v>2594</v>
      </c>
      <c r="D3173" s="463" t="s">
        <v>9246</v>
      </c>
      <c r="E3173" s="462">
        <v>5500</v>
      </c>
      <c r="F3173" s="461" t="s">
        <v>15965</v>
      </c>
      <c r="G3173" s="460" t="s">
        <v>15964</v>
      </c>
      <c r="H3173" s="460" t="s">
        <v>8893</v>
      </c>
      <c r="I3173" s="460" t="s">
        <v>7869</v>
      </c>
      <c r="J3173" s="459" t="s">
        <v>8893</v>
      </c>
      <c r="K3173" s="458">
        <v>3</v>
      </c>
      <c r="L3173" s="458">
        <v>12</v>
      </c>
      <c r="M3173" s="457">
        <v>70024.088037250593</v>
      </c>
      <c r="N3173" s="458">
        <v>1</v>
      </c>
      <c r="O3173" s="458">
        <v>6</v>
      </c>
      <c r="P3173" s="457">
        <v>34306.800000000003</v>
      </c>
    </row>
    <row r="3174" spans="1:16" ht="67.5" x14ac:dyDescent="0.2">
      <c r="A3174" s="466" t="s">
        <v>7860</v>
      </c>
      <c r="B3174" s="465" t="s">
        <v>3526</v>
      </c>
      <c r="C3174" s="464" t="s">
        <v>2594</v>
      </c>
      <c r="D3174" s="463" t="s">
        <v>7887</v>
      </c>
      <c r="E3174" s="462">
        <v>4200</v>
      </c>
      <c r="F3174" s="461" t="s">
        <v>15963</v>
      </c>
      <c r="G3174" s="460" t="s">
        <v>15962</v>
      </c>
      <c r="H3174" s="460" t="s">
        <v>3574</v>
      </c>
      <c r="I3174" s="460" t="s">
        <v>7861</v>
      </c>
      <c r="J3174" s="459" t="s">
        <v>3574</v>
      </c>
      <c r="K3174" s="458">
        <v>4</v>
      </c>
      <c r="L3174" s="458">
        <v>12</v>
      </c>
      <c r="M3174" s="457">
        <v>53472.939955718633</v>
      </c>
      <c r="N3174" s="458">
        <v>1</v>
      </c>
      <c r="O3174" s="458">
        <v>6</v>
      </c>
      <c r="P3174" s="457">
        <v>26506.799999999999</v>
      </c>
    </row>
    <row r="3175" spans="1:16" ht="67.5" x14ac:dyDescent="0.2">
      <c r="A3175" s="466" t="s">
        <v>7860</v>
      </c>
      <c r="B3175" s="465" t="s">
        <v>3526</v>
      </c>
      <c r="C3175" s="464" t="s">
        <v>2594</v>
      </c>
      <c r="D3175" s="463" t="s">
        <v>9772</v>
      </c>
      <c r="E3175" s="462">
        <v>11000</v>
      </c>
      <c r="F3175" s="461" t="s">
        <v>15961</v>
      </c>
      <c r="G3175" s="460" t="s">
        <v>15960</v>
      </c>
      <c r="H3175" s="460" t="s">
        <v>4810</v>
      </c>
      <c r="I3175" s="460" t="s">
        <v>7869</v>
      </c>
      <c r="J3175" s="459" t="s">
        <v>4810</v>
      </c>
      <c r="K3175" s="458">
        <v>3</v>
      </c>
      <c r="L3175" s="458">
        <v>12</v>
      </c>
      <c r="M3175" s="457">
        <v>140048.17607450119</v>
      </c>
      <c r="N3175" s="458">
        <v>1</v>
      </c>
      <c r="O3175" s="458">
        <v>6</v>
      </c>
      <c r="P3175" s="457">
        <v>67306.8</v>
      </c>
    </row>
    <row r="3176" spans="1:16" ht="67.5" x14ac:dyDescent="0.2">
      <c r="A3176" s="466" t="s">
        <v>7860</v>
      </c>
      <c r="B3176" s="465" t="s">
        <v>3526</v>
      </c>
      <c r="C3176" s="464" t="s">
        <v>2594</v>
      </c>
      <c r="D3176" s="463" t="s">
        <v>11074</v>
      </c>
      <c r="E3176" s="462">
        <v>5500</v>
      </c>
      <c r="F3176" s="461" t="s">
        <v>15959</v>
      </c>
      <c r="G3176" s="460" t="s">
        <v>15958</v>
      </c>
      <c r="H3176" s="460" t="s">
        <v>3570</v>
      </c>
      <c r="I3176" s="460" t="s">
        <v>7869</v>
      </c>
      <c r="J3176" s="459" t="s">
        <v>3570</v>
      </c>
      <c r="K3176" s="458">
        <v>3</v>
      </c>
      <c r="L3176" s="458">
        <v>12</v>
      </c>
      <c r="M3176" s="457">
        <v>70024.088037250593</v>
      </c>
      <c r="N3176" s="458">
        <v>1</v>
      </c>
      <c r="O3176" s="458">
        <v>6</v>
      </c>
      <c r="P3176" s="457">
        <v>34306.800000000003</v>
      </c>
    </row>
    <row r="3177" spans="1:16" ht="67.5" x14ac:dyDescent="0.2">
      <c r="A3177" s="466" t="s">
        <v>7860</v>
      </c>
      <c r="B3177" s="465" t="s">
        <v>3526</v>
      </c>
      <c r="C3177" s="464" t="s">
        <v>2594</v>
      </c>
      <c r="D3177" s="463" t="s">
        <v>7923</v>
      </c>
      <c r="E3177" s="462">
        <v>4200</v>
      </c>
      <c r="F3177" s="461" t="s">
        <v>15957</v>
      </c>
      <c r="G3177" s="460" t="s">
        <v>15956</v>
      </c>
      <c r="H3177" s="460" t="s">
        <v>6514</v>
      </c>
      <c r="I3177" s="460" t="s">
        <v>7869</v>
      </c>
      <c r="J3177" s="459" t="s">
        <v>6514</v>
      </c>
      <c r="K3177" s="458">
        <v>3</v>
      </c>
      <c r="L3177" s="458">
        <v>7</v>
      </c>
      <c r="M3177" s="457">
        <v>31192.548307502537</v>
      </c>
      <c r="N3177" s="458">
        <v>0</v>
      </c>
      <c r="O3177" s="458">
        <v>0</v>
      </c>
      <c r="P3177" s="457">
        <v>0</v>
      </c>
    </row>
    <row r="3178" spans="1:16" ht="67.5" x14ac:dyDescent="0.2">
      <c r="A3178" s="466" t="s">
        <v>7860</v>
      </c>
      <c r="B3178" s="465" t="s">
        <v>3526</v>
      </c>
      <c r="C3178" s="464" t="s">
        <v>2594</v>
      </c>
      <c r="D3178" s="463" t="s">
        <v>7859</v>
      </c>
      <c r="E3178" s="462">
        <v>2500</v>
      </c>
      <c r="F3178" s="461" t="s">
        <v>15955</v>
      </c>
      <c r="G3178" s="460" t="s">
        <v>15954</v>
      </c>
      <c r="H3178" s="460" t="s">
        <v>4304</v>
      </c>
      <c r="I3178" s="460" t="s">
        <v>7861</v>
      </c>
      <c r="J3178" s="459" t="s">
        <v>4304</v>
      </c>
      <c r="K3178" s="458">
        <v>3</v>
      </c>
      <c r="L3178" s="458">
        <v>5</v>
      </c>
      <c r="M3178" s="457">
        <v>13262.137885842914</v>
      </c>
      <c r="N3178" s="458">
        <v>0</v>
      </c>
      <c r="O3178" s="458">
        <v>0</v>
      </c>
      <c r="P3178" s="457">
        <v>0</v>
      </c>
    </row>
    <row r="3179" spans="1:16" ht="67.5" x14ac:dyDescent="0.2">
      <c r="A3179" s="466" t="s">
        <v>7860</v>
      </c>
      <c r="B3179" s="465" t="s">
        <v>3526</v>
      </c>
      <c r="C3179" s="464" t="s">
        <v>2594</v>
      </c>
      <c r="D3179" s="463" t="s">
        <v>7881</v>
      </c>
      <c r="E3179" s="462">
        <v>3200</v>
      </c>
      <c r="F3179" s="461" t="s">
        <v>15953</v>
      </c>
      <c r="G3179" s="460" t="s">
        <v>15952</v>
      </c>
      <c r="H3179" s="460"/>
      <c r="I3179" s="460"/>
      <c r="J3179" s="459"/>
      <c r="K3179" s="458">
        <v>4</v>
      </c>
      <c r="L3179" s="458">
        <v>12</v>
      </c>
      <c r="M3179" s="457">
        <v>40741.287585309437</v>
      </c>
      <c r="N3179" s="458">
        <v>1</v>
      </c>
      <c r="O3179" s="458">
        <v>6</v>
      </c>
      <c r="P3179" s="457">
        <v>20506.8</v>
      </c>
    </row>
    <row r="3180" spans="1:16" ht="67.5" x14ac:dyDescent="0.2">
      <c r="A3180" s="466" t="s">
        <v>7860</v>
      </c>
      <c r="B3180" s="465" t="s">
        <v>3526</v>
      </c>
      <c r="C3180" s="464" t="s">
        <v>2594</v>
      </c>
      <c r="D3180" s="463" t="s">
        <v>9503</v>
      </c>
      <c r="E3180" s="462">
        <v>5500</v>
      </c>
      <c r="F3180" s="461" t="s">
        <v>15951</v>
      </c>
      <c r="G3180" s="460" t="s">
        <v>15950</v>
      </c>
      <c r="H3180" s="460" t="s">
        <v>15949</v>
      </c>
      <c r="I3180" s="460" t="s">
        <v>7869</v>
      </c>
      <c r="J3180" s="459" t="s">
        <v>15949</v>
      </c>
      <c r="K3180" s="458">
        <v>1</v>
      </c>
      <c r="L3180" s="458">
        <v>2</v>
      </c>
      <c r="M3180" s="457">
        <v>11670.681339541765</v>
      </c>
      <c r="N3180" s="458">
        <v>1</v>
      </c>
      <c r="O3180" s="458">
        <v>6</v>
      </c>
      <c r="P3180" s="457">
        <v>34306.800000000003</v>
      </c>
    </row>
    <row r="3181" spans="1:16" ht="67.5" x14ac:dyDescent="0.2">
      <c r="A3181" s="466" t="s">
        <v>7860</v>
      </c>
      <c r="B3181" s="465" t="s">
        <v>3526</v>
      </c>
      <c r="C3181" s="464" t="s">
        <v>2594</v>
      </c>
      <c r="D3181" s="463" t="s">
        <v>8278</v>
      </c>
      <c r="E3181" s="462">
        <v>2700</v>
      </c>
      <c r="F3181" s="461" t="s">
        <v>15948</v>
      </c>
      <c r="G3181" s="460" t="s">
        <v>15947</v>
      </c>
      <c r="H3181" s="460"/>
      <c r="I3181" s="460" t="s">
        <v>8064</v>
      </c>
      <c r="J3181" s="459" t="s">
        <v>8069</v>
      </c>
      <c r="K3181" s="458">
        <v>2</v>
      </c>
      <c r="L3181" s="458">
        <v>4</v>
      </c>
      <c r="M3181" s="457">
        <v>11458.487133368279</v>
      </c>
      <c r="N3181" s="458">
        <v>0</v>
      </c>
      <c r="O3181" s="458">
        <v>0</v>
      </c>
      <c r="P3181" s="457">
        <v>0</v>
      </c>
    </row>
    <row r="3182" spans="1:16" ht="67.5" x14ac:dyDescent="0.2">
      <c r="A3182" s="466" t="s">
        <v>7860</v>
      </c>
      <c r="B3182" s="465" t="s">
        <v>3526</v>
      </c>
      <c r="C3182" s="464" t="s">
        <v>2594</v>
      </c>
      <c r="D3182" s="463" t="s">
        <v>7887</v>
      </c>
      <c r="E3182" s="462">
        <v>4200</v>
      </c>
      <c r="F3182" s="461" t="s">
        <v>15946</v>
      </c>
      <c r="G3182" s="460" t="s">
        <v>15945</v>
      </c>
      <c r="H3182" s="460" t="s">
        <v>3574</v>
      </c>
      <c r="I3182" s="460" t="s">
        <v>7861</v>
      </c>
      <c r="J3182" s="459" t="s">
        <v>3574</v>
      </c>
      <c r="K3182" s="458">
        <v>3</v>
      </c>
      <c r="L3182" s="458">
        <v>12</v>
      </c>
      <c r="M3182" s="457">
        <v>53472.939955718633</v>
      </c>
      <c r="N3182" s="458">
        <v>1</v>
      </c>
      <c r="O3182" s="458">
        <v>6</v>
      </c>
      <c r="P3182" s="457">
        <v>26506.799999999999</v>
      </c>
    </row>
    <row r="3183" spans="1:16" ht="67.5" x14ac:dyDescent="0.2">
      <c r="A3183" s="466" t="s">
        <v>7860</v>
      </c>
      <c r="B3183" s="465" t="s">
        <v>3526</v>
      </c>
      <c r="C3183" s="464" t="s">
        <v>2594</v>
      </c>
      <c r="D3183" s="463" t="s">
        <v>9545</v>
      </c>
      <c r="E3183" s="462">
        <v>4200</v>
      </c>
      <c r="F3183" s="461" t="s">
        <v>15944</v>
      </c>
      <c r="G3183" s="460" t="s">
        <v>15943</v>
      </c>
      <c r="H3183" s="460" t="s">
        <v>3761</v>
      </c>
      <c r="I3183" s="460" t="s">
        <v>7861</v>
      </c>
      <c r="J3183" s="459" t="s">
        <v>3761</v>
      </c>
      <c r="K3183" s="458">
        <v>4</v>
      </c>
      <c r="L3183" s="458">
        <v>12</v>
      </c>
      <c r="M3183" s="457">
        <v>53472.939955718633</v>
      </c>
      <c r="N3183" s="458">
        <v>1</v>
      </c>
      <c r="O3183" s="458">
        <v>6</v>
      </c>
      <c r="P3183" s="457">
        <v>26506.799999999999</v>
      </c>
    </row>
    <row r="3184" spans="1:16" ht="67.5" x14ac:dyDescent="0.2">
      <c r="A3184" s="466" t="s">
        <v>7860</v>
      </c>
      <c r="B3184" s="465" t="s">
        <v>3526</v>
      </c>
      <c r="C3184" s="464" t="s">
        <v>2594</v>
      </c>
      <c r="D3184" s="463" t="s">
        <v>15942</v>
      </c>
      <c r="E3184" s="462">
        <v>11000</v>
      </c>
      <c r="F3184" s="461" t="s">
        <v>15941</v>
      </c>
      <c r="G3184" s="460" t="s">
        <v>15940</v>
      </c>
      <c r="H3184" s="460" t="s">
        <v>6389</v>
      </c>
      <c r="I3184" s="460" t="s">
        <v>7869</v>
      </c>
      <c r="J3184" s="459" t="s">
        <v>6389</v>
      </c>
      <c r="K3184" s="458">
        <v>3</v>
      </c>
      <c r="L3184" s="458">
        <v>12</v>
      </c>
      <c r="M3184" s="457">
        <v>140048.17607450119</v>
      </c>
      <c r="N3184" s="458">
        <v>1</v>
      </c>
      <c r="O3184" s="458">
        <v>6</v>
      </c>
      <c r="P3184" s="457">
        <v>67306.8</v>
      </c>
    </row>
    <row r="3185" spans="1:16" ht="67.5" x14ac:dyDescent="0.2">
      <c r="A3185" s="466" t="s">
        <v>7860</v>
      </c>
      <c r="B3185" s="465" t="s">
        <v>3526</v>
      </c>
      <c r="C3185" s="464" t="s">
        <v>2594</v>
      </c>
      <c r="D3185" s="463" t="s">
        <v>7960</v>
      </c>
      <c r="E3185" s="462">
        <v>2500</v>
      </c>
      <c r="F3185" s="461" t="s">
        <v>15939</v>
      </c>
      <c r="G3185" s="460" t="s">
        <v>15938</v>
      </c>
      <c r="H3185" s="460" t="s">
        <v>7990</v>
      </c>
      <c r="I3185" s="460" t="s">
        <v>7869</v>
      </c>
      <c r="J3185" s="459" t="s">
        <v>7990</v>
      </c>
      <c r="K3185" s="458">
        <v>4</v>
      </c>
      <c r="L3185" s="458">
        <v>12</v>
      </c>
      <c r="M3185" s="457">
        <v>31829.130926022997</v>
      </c>
      <c r="N3185" s="458">
        <v>1</v>
      </c>
      <c r="O3185" s="458">
        <v>6</v>
      </c>
      <c r="P3185" s="457">
        <v>16306.8</v>
      </c>
    </row>
    <row r="3186" spans="1:16" ht="67.5" x14ac:dyDescent="0.2">
      <c r="A3186" s="466" t="s">
        <v>7860</v>
      </c>
      <c r="B3186" s="465" t="s">
        <v>3526</v>
      </c>
      <c r="C3186" s="464" t="s">
        <v>2594</v>
      </c>
      <c r="D3186" s="463" t="s">
        <v>8156</v>
      </c>
      <c r="E3186" s="462">
        <v>4200</v>
      </c>
      <c r="F3186" s="461" t="s">
        <v>15937</v>
      </c>
      <c r="G3186" s="460" t="s">
        <v>15936</v>
      </c>
      <c r="H3186" s="460" t="s">
        <v>7911</v>
      </c>
      <c r="I3186" s="460" t="s">
        <v>7861</v>
      </c>
      <c r="J3186" s="459" t="s">
        <v>7911</v>
      </c>
      <c r="K3186" s="458">
        <v>6</v>
      </c>
      <c r="L3186" s="458">
        <v>12</v>
      </c>
      <c r="M3186" s="457">
        <v>53472.939955718633</v>
      </c>
      <c r="N3186" s="458">
        <v>1</v>
      </c>
      <c r="O3186" s="458">
        <v>6</v>
      </c>
      <c r="P3186" s="457">
        <v>26506.799999999999</v>
      </c>
    </row>
    <row r="3187" spans="1:16" ht="67.5" x14ac:dyDescent="0.2">
      <c r="A3187" s="466" t="s">
        <v>7860</v>
      </c>
      <c r="B3187" s="465" t="s">
        <v>3526</v>
      </c>
      <c r="C3187" s="464" t="s">
        <v>2594</v>
      </c>
      <c r="D3187" s="463" t="s">
        <v>7923</v>
      </c>
      <c r="E3187" s="462">
        <v>4200</v>
      </c>
      <c r="F3187" s="461" t="s">
        <v>15935</v>
      </c>
      <c r="G3187" s="460" t="s">
        <v>15934</v>
      </c>
      <c r="H3187" s="460" t="s">
        <v>11031</v>
      </c>
      <c r="I3187" s="460" t="s">
        <v>7869</v>
      </c>
      <c r="J3187" s="459" t="s">
        <v>11031</v>
      </c>
      <c r="K3187" s="458">
        <v>4</v>
      </c>
      <c r="L3187" s="458">
        <v>7</v>
      </c>
      <c r="M3187" s="457">
        <v>31192.548307502537</v>
      </c>
      <c r="N3187" s="458">
        <v>1</v>
      </c>
      <c r="O3187" s="458">
        <v>6</v>
      </c>
      <c r="P3187" s="457">
        <v>26506.799999999999</v>
      </c>
    </row>
    <row r="3188" spans="1:16" ht="67.5" x14ac:dyDescent="0.2">
      <c r="A3188" s="466" t="s">
        <v>7860</v>
      </c>
      <c r="B3188" s="465" t="s">
        <v>3526</v>
      </c>
      <c r="C3188" s="464" t="s">
        <v>2594</v>
      </c>
      <c r="D3188" s="463" t="s">
        <v>7908</v>
      </c>
      <c r="E3188" s="462">
        <v>4200</v>
      </c>
      <c r="F3188" s="461" t="s">
        <v>15933</v>
      </c>
      <c r="G3188" s="460" t="s">
        <v>15932</v>
      </c>
      <c r="H3188" s="460" t="s">
        <v>6389</v>
      </c>
      <c r="I3188" s="460" t="s">
        <v>7869</v>
      </c>
      <c r="J3188" s="459" t="s">
        <v>6389</v>
      </c>
      <c r="K3188" s="458">
        <v>3</v>
      </c>
      <c r="L3188" s="458">
        <v>5</v>
      </c>
      <c r="M3188" s="457">
        <v>22280.391648216097</v>
      </c>
      <c r="N3188" s="458">
        <v>0</v>
      </c>
      <c r="O3188" s="458">
        <v>0</v>
      </c>
      <c r="P3188" s="457">
        <v>0</v>
      </c>
    </row>
    <row r="3189" spans="1:16" ht="67.5" x14ac:dyDescent="0.2">
      <c r="A3189" s="466" t="s">
        <v>7860</v>
      </c>
      <c r="B3189" s="465" t="s">
        <v>3526</v>
      </c>
      <c r="C3189" s="464" t="s">
        <v>2594</v>
      </c>
      <c r="D3189" s="463" t="s">
        <v>7881</v>
      </c>
      <c r="E3189" s="462">
        <v>3200</v>
      </c>
      <c r="F3189" s="461" t="s">
        <v>15931</v>
      </c>
      <c r="G3189" s="460" t="s">
        <v>15930</v>
      </c>
      <c r="H3189" s="460"/>
      <c r="I3189" s="460"/>
      <c r="J3189" s="459"/>
      <c r="K3189" s="458">
        <v>3</v>
      </c>
      <c r="L3189" s="458">
        <v>12</v>
      </c>
      <c r="M3189" s="457">
        <v>40741.287585309437</v>
      </c>
      <c r="N3189" s="458">
        <v>1</v>
      </c>
      <c r="O3189" s="458">
        <v>6</v>
      </c>
      <c r="P3189" s="457">
        <v>20506.8</v>
      </c>
    </row>
    <row r="3190" spans="1:16" ht="67.5" x14ac:dyDescent="0.2">
      <c r="A3190" s="466" t="s">
        <v>7860</v>
      </c>
      <c r="B3190" s="465" t="s">
        <v>3526</v>
      </c>
      <c r="C3190" s="464" t="s">
        <v>2594</v>
      </c>
      <c r="D3190" s="463" t="s">
        <v>8648</v>
      </c>
      <c r="E3190" s="462">
        <v>2200</v>
      </c>
      <c r="F3190" s="461" t="s">
        <v>15929</v>
      </c>
      <c r="G3190" s="460" t="s">
        <v>15928</v>
      </c>
      <c r="H3190" s="460" t="s">
        <v>8241</v>
      </c>
      <c r="I3190" s="460" t="s">
        <v>7869</v>
      </c>
      <c r="J3190" s="459" t="s">
        <v>8241</v>
      </c>
      <c r="K3190" s="458">
        <v>4</v>
      </c>
      <c r="L3190" s="458">
        <v>12</v>
      </c>
      <c r="M3190" s="457">
        <v>28009.635214900234</v>
      </c>
      <c r="N3190" s="458">
        <v>1</v>
      </c>
      <c r="O3190" s="458">
        <v>6</v>
      </c>
      <c r="P3190" s="457">
        <v>14506.8</v>
      </c>
    </row>
    <row r="3191" spans="1:16" ht="67.5" x14ac:dyDescent="0.2">
      <c r="A3191" s="466" t="s">
        <v>7860</v>
      </c>
      <c r="B3191" s="465" t="s">
        <v>3526</v>
      </c>
      <c r="C3191" s="464" t="s">
        <v>2594</v>
      </c>
      <c r="D3191" s="463" t="s">
        <v>8558</v>
      </c>
      <c r="E3191" s="462">
        <v>1500</v>
      </c>
      <c r="F3191" s="461" t="s">
        <v>15927</v>
      </c>
      <c r="G3191" s="460" t="s">
        <v>15926</v>
      </c>
      <c r="H3191" s="460" t="s">
        <v>6514</v>
      </c>
      <c r="I3191" s="460" t="s">
        <v>7861</v>
      </c>
      <c r="J3191" s="459" t="s">
        <v>6514</v>
      </c>
      <c r="K3191" s="458">
        <v>4</v>
      </c>
      <c r="L3191" s="458">
        <v>12</v>
      </c>
      <c r="M3191" s="457">
        <v>19097.478555613798</v>
      </c>
      <c r="N3191" s="458">
        <v>1</v>
      </c>
      <c r="O3191" s="458">
        <v>6</v>
      </c>
      <c r="P3191" s="457">
        <v>10306.799999999999</v>
      </c>
    </row>
    <row r="3192" spans="1:16" ht="67.5" x14ac:dyDescent="0.2">
      <c r="A3192" s="466" t="s">
        <v>7860</v>
      </c>
      <c r="B3192" s="465" t="s">
        <v>3526</v>
      </c>
      <c r="C3192" s="464" t="s">
        <v>2594</v>
      </c>
      <c r="D3192" s="463" t="s">
        <v>9085</v>
      </c>
      <c r="E3192" s="462">
        <v>8000</v>
      </c>
      <c r="F3192" s="461" t="s">
        <v>15925</v>
      </c>
      <c r="G3192" s="460" t="s">
        <v>15924</v>
      </c>
      <c r="H3192" s="460" t="s">
        <v>3574</v>
      </c>
      <c r="I3192" s="460" t="s">
        <v>7869</v>
      </c>
      <c r="J3192" s="459" t="s">
        <v>3574</v>
      </c>
      <c r="K3192" s="458">
        <v>3</v>
      </c>
      <c r="L3192" s="458">
        <v>12</v>
      </c>
      <c r="M3192" s="457">
        <v>101853.21896327358</v>
      </c>
      <c r="N3192" s="458">
        <v>1</v>
      </c>
      <c r="O3192" s="458">
        <v>6</v>
      </c>
      <c r="P3192" s="457">
        <v>49306.8</v>
      </c>
    </row>
    <row r="3193" spans="1:16" ht="67.5" x14ac:dyDescent="0.2">
      <c r="A3193" s="466" t="s">
        <v>7860</v>
      </c>
      <c r="B3193" s="465" t="s">
        <v>3526</v>
      </c>
      <c r="C3193" s="464" t="s">
        <v>2594</v>
      </c>
      <c r="D3193" s="463" t="s">
        <v>7932</v>
      </c>
      <c r="E3193" s="462">
        <v>4200</v>
      </c>
      <c r="F3193" s="461" t="s">
        <v>15923</v>
      </c>
      <c r="G3193" s="460" t="s">
        <v>15922</v>
      </c>
      <c r="H3193" s="460" t="s">
        <v>3642</v>
      </c>
      <c r="I3193" s="460" t="s">
        <v>7861</v>
      </c>
      <c r="J3193" s="459" t="s">
        <v>3642</v>
      </c>
      <c r="K3193" s="458">
        <v>4</v>
      </c>
      <c r="L3193" s="458">
        <v>12</v>
      </c>
      <c r="M3193" s="457">
        <v>53472.939955718633</v>
      </c>
      <c r="N3193" s="458">
        <v>1</v>
      </c>
      <c r="O3193" s="458">
        <v>6</v>
      </c>
      <c r="P3193" s="457">
        <v>26506.799999999999</v>
      </c>
    </row>
    <row r="3194" spans="1:16" ht="67.5" x14ac:dyDescent="0.2">
      <c r="A3194" s="466" t="s">
        <v>7860</v>
      </c>
      <c r="B3194" s="465" t="s">
        <v>3526</v>
      </c>
      <c r="C3194" s="464" t="s">
        <v>2594</v>
      </c>
      <c r="D3194" s="463" t="s">
        <v>8478</v>
      </c>
      <c r="E3194" s="462">
        <v>7500</v>
      </c>
      <c r="F3194" s="461" t="s">
        <v>15921</v>
      </c>
      <c r="G3194" s="460" t="s">
        <v>15920</v>
      </c>
      <c r="H3194" s="460" t="s">
        <v>7911</v>
      </c>
      <c r="I3194" s="460" t="s">
        <v>7869</v>
      </c>
      <c r="J3194" s="459" t="s">
        <v>7911</v>
      </c>
      <c r="K3194" s="458">
        <v>3</v>
      </c>
      <c r="L3194" s="458">
        <v>12</v>
      </c>
      <c r="M3194" s="457">
        <v>95487.392778068985</v>
      </c>
      <c r="N3194" s="458">
        <v>1</v>
      </c>
      <c r="O3194" s="458">
        <v>6</v>
      </c>
      <c r="P3194" s="457">
        <v>46306.8</v>
      </c>
    </row>
    <row r="3195" spans="1:16" ht="67.5" x14ac:dyDescent="0.2">
      <c r="A3195" s="466" t="s">
        <v>7860</v>
      </c>
      <c r="B3195" s="465" t="s">
        <v>3526</v>
      </c>
      <c r="C3195" s="464" t="s">
        <v>2594</v>
      </c>
      <c r="D3195" s="463" t="s">
        <v>8282</v>
      </c>
      <c r="E3195" s="462">
        <v>4200</v>
      </c>
      <c r="F3195" s="461" t="s">
        <v>15919</v>
      </c>
      <c r="G3195" s="460" t="s">
        <v>15918</v>
      </c>
      <c r="H3195" s="460" t="s">
        <v>8279</v>
      </c>
      <c r="I3195" s="460" t="s">
        <v>7869</v>
      </c>
      <c r="J3195" s="459" t="s">
        <v>8279</v>
      </c>
      <c r="K3195" s="458">
        <v>3</v>
      </c>
      <c r="L3195" s="458">
        <v>12</v>
      </c>
      <c r="M3195" s="457">
        <v>53472.939955718633</v>
      </c>
      <c r="N3195" s="458">
        <v>1</v>
      </c>
      <c r="O3195" s="458">
        <v>6</v>
      </c>
      <c r="P3195" s="457">
        <v>26506.799999999999</v>
      </c>
    </row>
    <row r="3196" spans="1:16" ht="67.5" x14ac:dyDescent="0.2">
      <c r="A3196" s="466" t="s">
        <v>7860</v>
      </c>
      <c r="B3196" s="465" t="s">
        <v>3526</v>
      </c>
      <c r="C3196" s="464" t="s">
        <v>2594</v>
      </c>
      <c r="D3196" s="463" t="s">
        <v>8472</v>
      </c>
      <c r="E3196" s="462">
        <v>2200</v>
      </c>
      <c r="F3196" s="461" t="s">
        <v>15917</v>
      </c>
      <c r="G3196" s="460" t="s">
        <v>15916</v>
      </c>
      <c r="H3196" s="460"/>
      <c r="I3196" s="460"/>
      <c r="J3196" s="459"/>
      <c r="K3196" s="458">
        <v>4</v>
      </c>
      <c r="L3196" s="458">
        <v>12</v>
      </c>
      <c r="M3196" s="457">
        <v>28009.635214900234</v>
      </c>
      <c r="N3196" s="458">
        <v>1</v>
      </c>
      <c r="O3196" s="458">
        <v>6</v>
      </c>
      <c r="P3196" s="457">
        <v>14506.8</v>
      </c>
    </row>
    <row r="3197" spans="1:16" ht="67.5" x14ac:dyDescent="0.2">
      <c r="A3197" s="466" t="s">
        <v>7860</v>
      </c>
      <c r="B3197" s="465" t="s">
        <v>3526</v>
      </c>
      <c r="C3197" s="464" t="s">
        <v>2594</v>
      </c>
      <c r="D3197" s="463" t="s">
        <v>7923</v>
      </c>
      <c r="E3197" s="462">
        <v>4200</v>
      </c>
      <c r="F3197" s="461" t="s">
        <v>15915</v>
      </c>
      <c r="G3197" s="460" t="s">
        <v>15914</v>
      </c>
      <c r="H3197" s="460" t="s">
        <v>8069</v>
      </c>
      <c r="I3197" s="460" t="s">
        <v>7861</v>
      </c>
      <c r="J3197" s="459" t="s">
        <v>8069</v>
      </c>
      <c r="K3197" s="458">
        <v>4</v>
      </c>
      <c r="L3197" s="458">
        <v>12</v>
      </c>
      <c r="M3197" s="457">
        <v>53472.939955718633</v>
      </c>
      <c r="N3197" s="458">
        <v>1</v>
      </c>
      <c r="O3197" s="458">
        <v>6</v>
      </c>
      <c r="P3197" s="457">
        <v>26506.799999999999</v>
      </c>
    </row>
    <row r="3198" spans="1:16" ht="67.5" x14ac:dyDescent="0.2">
      <c r="A3198" s="466" t="s">
        <v>7860</v>
      </c>
      <c r="B3198" s="465" t="s">
        <v>3526</v>
      </c>
      <c r="C3198" s="464" t="s">
        <v>2594</v>
      </c>
      <c r="D3198" s="463" t="s">
        <v>7859</v>
      </c>
      <c r="E3198" s="462">
        <v>2500</v>
      </c>
      <c r="F3198" s="461" t="s">
        <v>15913</v>
      </c>
      <c r="G3198" s="460" t="s">
        <v>15912</v>
      </c>
      <c r="H3198" s="460" t="s">
        <v>3642</v>
      </c>
      <c r="I3198" s="460" t="s">
        <v>7861</v>
      </c>
      <c r="J3198" s="459" t="s">
        <v>3642</v>
      </c>
      <c r="K3198" s="458">
        <v>3</v>
      </c>
      <c r="L3198" s="458">
        <v>5</v>
      </c>
      <c r="M3198" s="457">
        <v>13262.137885842914</v>
      </c>
      <c r="N3198" s="458">
        <v>0</v>
      </c>
      <c r="O3198" s="458">
        <v>0</v>
      </c>
      <c r="P3198" s="457">
        <v>0</v>
      </c>
    </row>
    <row r="3199" spans="1:16" ht="67.5" x14ac:dyDescent="0.2">
      <c r="A3199" s="466" t="s">
        <v>7860</v>
      </c>
      <c r="B3199" s="465" t="s">
        <v>3526</v>
      </c>
      <c r="C3199" s="464" t="s">
        <v>2594</v>
      </c>
      <c r="D3199" s="463" t="s">
        <v>11118</v>
      </c>
      <c r="E3199" s="462">
        <v>7500</v>
      </c>
      <c r="F3199" s="461" t="s">
        <v>15911</v>
      </c>
      <c r="G3199" s="460" t="s">
        <v>15910</v>
      </c>
      <c r="H3199" s="460" t="s">
        <v>3542</v>
      </c>
      <c r="I3199" s="460" t="s">
        <v>7869</v>
      </c>
      <c r="J3199" s="459" t="s">
        <v>3542</v>
      </c>
      <c r="K3199" s="458">
        <v>4</v>
      </c>
      <c r="L3199" s="458">
        <v>12</v>
      </c>
      <c r="M3199" s="457">
        <v>105566.6175713096</v>
      </c>
      <c r="N3199" s="458">
        <v>1</v>
      </c>
      <c r="O3199" s="458">
        <v>6</v>
      </c>
      <c r="P3199" s="457">
        <v>46306.8</v>
      </c>
    </row>
    <row r="3200" spans="1:16" ht="67.5" x14ac:dyDescent="0.2">
      <c r="A3200" s="466" t="s">
        <v>7860</v>
      </c>
      <c r="B3200" s="465" t="s">
        <v>3526</v>
      </c>
      <c r="C3200" s="464" t="s">
        <v>2594</v>
      </c>
      <c r="D3200" s="463" t="s">
        <v>7881</v>
      </c>
      <c r="E3200" s="462">
        <v>3200</v>
      </c>
      <c r="F3200" s="461" t="s">
        <v>15909</v>
      </c>
      <c r="G3200" s="460" t="s">
        <v>15908</v>
      </c>
      <c r="H3200" s="460" t="s">
        <v>6389</v>
      </c>
      <c r="I3200" s="460" t="s">
        <v>7869</v>
      </c>
      <c r="J3200" s="459" t="s">
        <v>6389</v>
      </c>
      <c r="K3200" s="458">
        <v>4</v>
      </c>
      <c r="L3200" s="458">
        <v>12</v>
      </c>
      <c r="M3200" s="457">
        <v>40741.287585309437</v>
      </c>
      <c r="N3200" s="458">
        <v>1</v>
      </c>
      <c r="O3200" s="458">
        <v>6</v>
      </c>
      <c r="P3200" s="457">
        <v>20506.8</v>
      </c>
    </row>
    <row r="3201" spans="1:16" ht="67.5" x14ac:dyDescent="0.2">
      <c r="A3201" s="466" t="s">
        <v>7860</v>
      </c>
      <c r="B3201" s="465" t="s">
        <v>3526</v>
      </c>
      <c r="C3201" s="464" t="s">
        <v>2594</v>
      </c>
      <c r="D3201" s="463" t="s">
        <v>7859</v>
      </c>
      <c r="E3201" s="462">
        <v>2500</v>
      </c>
      <c r="F3201" s="461" t="s">
        <v>15907</v>
      </c>
      <c r="G3201" s="460" t="s">
        <v>15906</v>
      </c>
      <c r="H3201" s="460" t="s">
        <v>3574</v>
      </c>
      <c r="I3201" s="460" t="s">
        <v>7861</v>
      </c>
      <c r="J3201" s="459" t="s">
        <v>3574</v>
      </c>
      <c r="K3201" s="458">
        <v>4</v>
      </c>
      <c r="L3201" s="458">
        <v>12</v>
      </c>
      <c r="M3201" s="457">
        <v>31829.130926022997</v>
      </c>
      <c r="N3201" s="458">
        <v>1</v>
      </c>
      <c r="O3201" s="458">
        <v>6</v>
      </c>
      <c r="P3201" s="457">
        <v>16306.8</v>
      </c>
    </row>
    <row r="3202" spans="1:16" ht="67.5" x14ac:dyDescent="0.2">
      <c r="A3202" s="466" t="s">
        <v>7860</v>
      </c>
      <c r="B3202" s="465" t="s">
        <v>3526</v>
      </c>
      <c r="C3202" s="464" t="s">
        <v>2594</v>
      </c>
      <c r="D3202" s="463" t="s">
        <v>7887</v>
      </c>
      <c r="E3202" s="462">
        <v>4200</v>
      </c>
      <c r="F3202" s="461" t="s">
        <v>15905</v>
      </c>
      <c r="G3202" s="460" t="s">
        <v>15904</v>
      </c>
      <c r="H3202" s="460" t="s">
        <v>3542</v>
      </c>
      <c r="I3202" s="460" t="s">
        <v>7861</v>
      </c>
      <c r="J3202" s="459" t="s">
        <v>3542</v>
      </c>
      <c r="K3202" s="458">
        <v>3</v>
      </c>
      <c r="L3202" s="458">
        <v>12</v>
      </c>
      <c r="M3202" s="457">
        <v>53472.939955718633</v>
      </c>
      <c r="N3202" s="458">
        <v>1</v>
      </c>
      <c r="O3202" s="458">
        <v>6</v>
      </c>
      <c r="P3202" s="457">
        <v>26506.799999999999</v>
      </c>
    </row>
    <row r="3203" spans="1:16" ht="67.5" x14ac:dyDescent="0.2">
      <c r="A3203" s="466" t="s">
        <v>7860</v>
      </c>
      <c r="B3203" s="465" t="s">
        <v>3526</v>
      </c>
      <c r="C3203" s="464" t="s">
        <v>2594</v>
      </c>
      <c r="D3203" s="463" t="s">
        <v>7960</v>
      </c>
      <c r="E3203" s="462">
        <v>2500</v>
      </c>
      <c r="F3203" s="461" t="s">
        <v>15903</v>
      </c>
      <c r="G3203" s="460" t="s">
        <v>15902</v>
      </c>
      <c r="H3203" s="460" t="s">
        <v>10897</v>
      </c>
      <c r="I3203" s="460" t="s">
        <v>7861</v>
      </c>
      <c r="J3203" s="459" t="s">
        <v>10897</v>
      </c>
      <c r="K3203" s="458">
        <v>4</v>
      </c>
      <c r="L3203" s="458">
        <v>12</v>
      </c>
      <c r="M3203" s="457">
        <v>31829.130926022997</v>
      </c>
      <c r="N3203" s="458">
        <v>1</v>
      </c>
      <c r="O3203" s="458">
        <v>6</v>
      </c>
      <c r="P3203" s="457">
        <v>16306.8</v>
      </c>
    </row>
    <row r="3204" spans="1:16" ht="67.5" x14ac:dyDescent="0.2">
      <c r="A3204" s="466" t="s">
        <v>7860</v>
      </c>
      <c r="B3204" s="465" t="s">
        <v>3526</v>
      </c>
      <c r="C3204" s="464" t="s">
        <v>2594</v>
      </c>
      <c r="D3204" s="463" t="s">
        <v>8263</v>
      </c>
      <c r="E3204" s="462">
        <v>7500</v>
      </c>
      <c r="F3204" s="461" t="s">
        <v>15901</v>
      </c>
      <c r="G3204" s="460" t="s">
        <v>15900</v>
      </c>
      <c r="H3204" s="460" t="s">
        <v>7911</v>
      </c>
      <c r="I3204" s="460" t="s">
        <v>7869</v>
      </c>
      <c r="J3204" s="459" t="s">
        <v>7911</v>
      </c>
      <c r="K3204" s="458">
        <v>4</v>
      </c>
      <c r="L3204" s="458">
        <v>12</v>
      </c>
      <c r="M3204" s="457">
        <v>95487.392778068985</v>
      </c>
      <c r="N3204" s="458">
        <v>1</v>
      </c>
      <c r="O3204" s="458">
        <v>6</v>
      </c>
      <c r="P3204" s="457">
        <v>46306.8</v>
      </c>
    </row>
    <row r="3205" spans="1:16" ht="67.5" x14ac:dyDescent="0.2">
      <c r="A3205" s="466" t="s">
        <v>7860</v>
      </c>
      <c r="B3205" s="465" t="s">
        <v>3526</v>
      </c>
      <c r="C3205" s="464" t="s">
        <v>2594</v>
      </c>
      <c r="D3205" s="463" t="s">
        <v>15899</v>
      </c>
      <c r="E3205" s="462">
        <v>5500</v>
      </c>
      <c r="F3205" s="461" t="s">
        <v>15898</v>
      </c>
      <c r="G3205" s="460" t="s">
        <v>15897</v>
      </c>
      <c r="H3205" s="460" t="s">
        <v>7911</v>
      </c>
      <c r="I3205" s="460" t="s">
        <v>7869</v>
      </c>
      <c r="J3205" s="459" t="s">
        <v>7911</v>
      </c>
      <c r="K3205" s="458">
        <v>3</v>
      </c>
      <c r="L3205" s="458">
        <v>12</v>
      </c>
      <c r="M3205" s="457">
        <v>70024.088037250593</v>
      </c>
      <c r="N3205" s="458">
        <v>1</v>
      </c>
      <c r="O3205" s="458">
        <v>6</v>
      </c>
      <c r="P3205" s="457">
        <v>34306.800000000003</v>
      </c>
    </row>
    <row r="3206" spans="1:16" ht="67.5" x14ac:dyDescent="0.2">
      <c r="A3206" s="466" t="s">
        <v>7860</v>
      </c>
      <c r="B3206" s="465" t="s">
        <v>3526</v>
      </c>
      <c r="C3206" s="464" t="s">
        <v>2594</v>
      </c>
      <c r="D3206" s="463" t="s">
        <v>15896</v>
      </c>
      <c r="E3206" s="462">
        <v>1500</v>
      </c>
      <c r="F3206" s="461" t="s">
        <v>15895</v>
      </c>
      <c r="G3206" s="460" t="s">
        <v>15894</v>
      </c>
      <c r="H3206" s="460"/>
      <c r="I3206" s="460"/>
      <c r="J3206" s="459"/>
      <c r="K3206" s="458">
        <v>5</v>
      </c>
      <c r="L3206" s="458">
        <v>12</v>
      </c>
      <c r="M3206" s="457">
        <v>29707.188864288128</v>
      </c>
      <c r="N3206" s="458">
        <v>1</v>
      </c>
      <c r="O3206" s="458">
        <v>6</v>
      </c>
      <c r="P3206" s="457">
        <v>10306.799999999999</v>
      </c>
    </row>
    <row r="3207" spans="1:16" ht="67.5" x14ac:dyDescent="0.2">
      <c r="A3207" s="466" t="s">
        <v>7860</v>
      </c>
      <c r="B3207" s="465" t="s">
        <v>3526</v>
      </c>
      <c r="C3207" s="464" t="s">
        <v>2594</v>
      </c>
      <c r="D3207" s="463" t="s">
        <v>15893</v>
      </c>
      <c r="E3207" s="462">
        <v>8000</v>
      </c>
      <c r="F3207" s="461" t="s">
        <v>15892</v>
      </c>
      <c r="G3207" s="460" t="s">
        <v>15891</v>
      </c>
      <c r="H3207" s="460" t="s">
        <v>3574</v>
      </c>
      <c r="I3207" s="460" t="s">
        <v>7869</v>
      </c>
      <c r="J3207" s="459" t="s">
        <v>3574</v>
      </c>
      <c r="K3207" s="458">
        <v>1</v>
      </c>
      <c r="L3207" s="458">
        <v>1</v>
      </c>
      <c r="M3207" s="457">
        <v>8487.7682469394658</v>
      </c>
      <c r="N3207" s="458">
        <v>1</v>
      </c>
      <c r="O3207" s="458">
        <v>6</v>
      </c>
      <c r="P3207" s="457">
        <v>49306.8</v>
      </c>
    </row>
    <row r="3208" spans="1:16" ht="67.5" x14ac:dyDescent="0.2">
      <c r="A3208" s="466" t="s">
        <v>7860</v>
      </c>
      <c r="B3208" s="465" t="s">
        <v>3526</v>
      </c>
      <c r="C3208" s="464" t="s">
        <v>2594</v>
      </c>
      <c r="D3208" s="463" t="s">
        <v>8040</v>
      </c>
      <c r="E3208" s="462">
        <v>8500</v>
      </c>
      <c r="F3208" s="461" t="s">
        <v>15890</v>
      </c>
      <c r="G3208" s="460" t="s">
        <v>15889</v>
      </c>
      <c r="H3208" s="460" t="s">
        <v>3570</v>
      </c>
      <c r="I3208" s="460" t="s">
        <v>7861</v>
      </c>
      <c r="J3208" s="459" t="s">
        <v>3570</v>
      </c>
      <c r="K3208" s="458">
        <v>3</v>
      </c>
      <c r="L3208" s="458">
        <v>12</v>
      </c>
      <c r="M3208" s="457">
        <v>108219.04514847818</v>
      </c>
      <c r="N3208" s="458">
        <v>1</v>
      </c>
      <c r="O3208" s="458">
        <v>6</v>
      </c>
      <c r="P3208" s="457">
        <v>52306.8</v>
      </c>
    </row>
    <row r="3209" spans="1:16" ht="67.5" x14ac:dyDescent="0.2">
      <c r="A3209" s="466" t="s">
        <v>7860</v>
      </c>
      <c r="B3209" s="465" t="s">
        <v>3526</v>
      </c>
      <c r="C3209" s="464" t="s">
        <v>2594</v>
      </c>
      <c r="D3209" s="463" t="s">
        <v>7932</v>
      </c>
      <c r="E3209" s="462">
        <v>4200</v>
      </c>
      <c r="F3209" s="461" t="s">
        <v>15888</v>
      </c>
      <c r="G3209" s="460" t="s">
        <v>15887</v>
      </c>
      <c r="H3209" s="460" t="s">
        <v>6389</v>
      </c>
      <c r="I3209" s="460" t="s">
        <v>7869</v>
      </c>
      <c r="J3209" s="459" t="s">
        <v>6389</v>
      </c>
      <c r="K3209" s="458">
        <v>3</v>
      </c>
      <c r="L3209" s="458">
        <v>12</v>
      </c>
      <c r="M3209" s="457">
        <v>53472.939955718633</v>
      </c>
      <c r="N3209" s="458">
        <v>1</v>
      </c>
      <c r="O3209" s="458">
        <v>6</v>
      </c>
      <c r="P3209" s="457">
        <v>26506.799999999999</v>
      </c>
    </row>
    <row r="3210" spans="1:16" ht="67.5" x14ac:dyDescent="0.2">
      <c r="A3210" s="466" t="s">
        <v>7860</v>
      </c>
      <c r="B3210" s="465" t="s">
        <v>3526</v>
      </c>
      <c r="C3210" s="464" t="s">
        <v>2594</v>
      </c>
      <c r="D3210" s="463" t="s">
        <v>7923</v>
      </c>
      <c r="E3210" s="462">
        <v>4200</v>
      </c>
      <c r="F3210" s="461" t="s">
        <v>15886</v>
      </c>
      <c r="G3210" s="460" t="s">
        <v>15885</v>
      </c>
      <c r="H3210" s="460" t="s">
        <v>6514</v>
      </c>
      <c r="I3210" s="460" t="s">
        <v>7861</v>
      </c>
      <c r="J3210" s="459" t="s">
        <v>6514</v>
      </c>
      <c r="K3210" s="458">
        <v>5</v>
      </c>
      <c r="L3210" s="458">
        <v>12</v>
      </c>
      <c r="M3210" s="457">
        <v>53472.939955718633</v>
      </c>
      <c r="N3210" s="458">
        <v>1</v>
      </c>
      <c r="O3210" s="458">
        <v>6</v>
      </c>
      <c r="P3210" s="457">
        <v>26506.799999999999</v>
      </c>
    </row>
    <row r="3211" spans="1:16" ht="67.5" x14ac:dyDescent="0.2">
      <c r="A3211" s="466" t="s">
        <v>7860</v>
      </c>
      <c r="B3211" s="465" t="s">
        <v>3526</v>
      </c>
      <c r="C3211" s="464" t="s">
        <v>2594</v>
      </c>
      <c r="D3211" s="463" t="s">
        <v>7932</v>
      </c>
      <c r="E3211" s="462">
        <v>4200</v>
      </c>
      <c r="F3211" s="461" t="s">
        <v>15884</v>
      </c>
      <c r="G3211" s="460" t="s">
        <v>15883</v>
      </c>
      <c r="H3211" s="460" t="s">
        <v>6389</v>
      </c>
      <c r="I3211" s="460" t="s">
        <v>7869</v>
      </c>
      <c r="J3211" s="459" t="s">
        <v>6389</v>
      </c>
      <c r="K3211" s="458">
        <v>5</v>
      </c>
      <c r="L3211" s="458">
        <v>12</v>
      </c>
      <c r="M3211" s="457">
        <v>53472.939955718633</v>
      </c>
      <c r="N3211" s="458">
        <v>1</v>
      </c>
      <c r="O3211" s="458">
        <v>6</v>
      </c>
      <c r="P3211" s="457">
        <v>26506.799999999999</v>
      </c>
    </row>
    <row r="3212" spans="1:16" ht="67.5" x14ac:dyDescent="0.2">
      <c r="A3212" s="466" t="s">
        <v>7860</v>
      </c>
      <c r="B3212" s="465" t="s">
        <v>3526</v>
      </c>
      <c r="C3212" s="464" t="s">
        <v>2594</v>
      </c>
      <c r="D3212" s="463" t="s">
        <v>7887</v>
      </c>
      <c r="E3212" s="462">
        <v>4200</v>
      </c>
      <c r="F3212" s="461" t="s">
        <v>15882</v>
      </c>
      <c r="G3212" s="460" t="s">
        <v>15881</v>
      </c>
      <c r="H3212" s="460" t="s">
        <v>6389</v>
      </c>
      <c r="I3212" s="460" t="s">
        <v>7869</v>
      </c>
      <c r="J3212" s="459" t="s">
        <v>6389</v>
      </c>
      <c r="K3212" s="458">
        <v>3</v>
      </c>
      <c r="L3212" s="458">
        <v>12</v>
      </c>
      <c r="M3212" s="457">
        <v>53472.939955718633</v>
      </c>
      <c r="N3212" s="458">
        <v>1</v>
      </c>
      <c r="O3212" s="458">
        <v>6</v>
      </c>
      <c r="P3212" s="457">
        <v>26506.799999999999</v>
      </c>
    </row>
    <row r="3213" spans="1:16" ht="67.5" x14ac:dyDescent="0.2">
      <c r="A3213" s="466" t="s">
        <v>7860</v>
      </c>
      <c r="B3213" s="465" t="s">
        <v>3526</v>
      </c>
      <c r="C3213" s="464" t="s">
        <v>2594</v>
      </c>
      <c r="D3213" s="463" t="s">
        <v>7946</v>
      </c>
      <c r="E3213" s="462">
        <v>4200</v>
      </c>
      <c r="F3213" s="461" t="s">
        <v>15880</v>
      </c>
      <c r="G3213" s="460" t="s">
        <v>15879</v>
      </c>
      <c r="H3213" s="460" t="s">
        <v>6299</v>
      </c>
      <c r="I3213" s="460" t="s">
        <v>7869</v>
      </c>
      <c r="J3213" s="459" t="s">
        <v>6299</v>
      </c>
      <c r="K3213" s="458">
        <v>3</v>
      </c>
      <c r="L3213" s="458">
        <v>12</v>
      </c>
      <c r="M3213" s="457">
        <v>53472.939955718633</v>
      </c>
      <c r="N3213" s="458">
        <v>1</v>
      </c>
      <c r="O3213" s="458">
        <v>6</v>
      </c>
      <c r="P3213" s="457">
        <v>26506.799999999999</v>
      </c>
    </row>
    <row r="3214" spans="1:16" ht="67.5" x14ac:dyDescent="0.2">
      <c r="A3214" s="466" t="s">
        <v>7860</v>
      </c>
      <c r="B3214" s="465" t="s">
        <v>3526</v>
      </c>
      <c r="C3214" s="464" t="s">
        <v>2594</v>
      </c>
      <c r="D3214" s="463" t="s">
        <v>8086</v>
      </c>
      <c r="E3214" s="462">
        <v>4200</v>
      </c>
      <c r="F3214" s="461" t="s">
        <v>15878</v>
      </c>
      <c r="G3214" s="460" t="s">
        <v>15877</v>
      </c>
      <c r="H3214" s="460" t="s">
        <v>4304</v>
      </c>
      <c r="I3214" s="460" t="s">
        <v>7861</v>
      </c>
      <c r="J3214" s="459" t="s">
        <v>4304</v>
      </c>
      <c r="K3214" s="458">
        <v>4</v>
      </c>
      <c r="L3214" s="458">
        <v>12</v>
      </c>
      <c r="M3214" s="457">
        <v>53472.939955718633</v>
      </c>
      <c r="N3214" s="458">
        <v>1</v>
      </c>
      <c r="O3214" s="458">
        <v>6</v>
      </c>
      <c r="P3214" s="457">
        <v>26506.799999999999</v>
      </c>
    </row>
    <row r="3215" spans="1:16" ht="67.5" x14ac:dyDescent="0.2">
      <c r="A3215" s="466" t="s">
        <v>7860</v>
      </c>
      <c r="B3215" s="465" t="s">
        <v>3526</v>
      </c>
      <c r="C3215" s="464" t="s">
        <v>2594</v>
      </c>
      <c r="D3215" s="463" t="s">
        <v>11083</v>
      </c>
      <c r="E3215" s="462">
        <v>4200</v>
      </c>
      <c r="F3215" s="461" t="s">
        <v>15876</v>
      </c>
      <c r="G3215" s="460" t="s">
        <v>15875</v>
      </c>
      <c r="H3215" s="460" t="s">
        <v>6514</v>
      </c>
      <c r="I3215" s="460" t="s">
        <v>7869</v>
      </c>
      <c r="J3215" s="459" t="s">
        <v>6514</v>
      </c>
      <c r="K3215" s="458">
        <v>5</v>
      </c>
      <c r="L3215" s="458">
        <v>12</v>
      </c>
      <c r="M3215" s="457">
        <v>53472.939955718633</v>
      </c>
      <c r="N3215" s="458">
        <v>1</v>
      </c>
      <c r="O3215" s="458">
        <v>6</v>
      </c>
      <c r="P3215" s="457">
        <v>26506.799999999999</v>
      </c>
    </row>
    <row r="3216" spans="1:16" ht="67.5" x14ac:dyDescent="0.2">
      <c r="A3216" s="466" t="s">
        <v>7860</v>
      </c>
      <c r="B3216" s="465" t="s">
        <v>3526</v>
      </c>
      <c r="C3216" s="464" t="s">
        <v>2594</v>
      </c>
      <c r="D3216" s="463" t="s">
        <v>8847</v>
      </c>
      <c r="E3216" s="462">
        <v>5500</v>
      </c>
      <c r="F3216" s="461" t="s">
        <v>15874</v>
      </c>
      <c r="G3216" s="460" t="s">
        <v>15873</v>
      </c>
      <c r="H3216" s="460" t="s">
        <v>7911</v>
      </c>
      <c r="I3216" s="460" t="s">
        <v>7861</v>
      </c>
      <c r="J3216" s="459" t="s">
        <v>7911</v>
      </c>
      <c r="K3216" s="458">
        <v>4</v>
      </c>
      <c r="L3216" s="458">
        <v>12</v>
      </c>
      <c r="M3216" s="457">
        <v>70024.088037250593</v>
      </c>
      <c r="N3216" s="458">
        <v>1</v>
      </c>
      <c r="O3216" s="458">
        <v>6</v>
      </c>
      <c r="P3216" s="457">
        <v>34306.800000000003</v>
      </c>
    </row>
    <row r="3217" spans="1:16" ht="67.5" x14ac:dyDescent="0.2">
      <c r="A3217" s="466" t="s">
        <v>7860</v>
      </c>
      <c r="B3217" s="465" t="s">
        <v>3526</v>
      </c>
      <c r="C3217" s="464" t="s">
        <v>2594</v>
      </c>
      <c r="D3217" s="463" t="s">
        <v>7859</v>
      </c>
      <c r="E3217" s="462">
        <v>2500</v>
      </c>
      <c r="F3217" s="461" t="s">
        <v>15872</v>
      </c>
      <c r="G3217" s="460" t="s">
        <v>15871</v>
      </c>
      <c r="H3217" s="460"/>
      <c r="I3217" s="460" t="s">
        <v>8064</v>
      </c>
      <c r="J3217" s="459" t="s">
        <v>3574</v>
      </c>
      <c r="K3217" s="458">
        <v>3</v>
      </c>
      <c r="L3217" s="458">
        <v>12</v>
      </c>
      <c r="M3217" s="457">
        <v>31829.130926022997</v>
      </c>
      <c r="N3217" s="458">
        <v>1</v>
      </c>
      <c r="O3217" s="458">
        <v>6</v>
      </c>
      <c r="P3217" s="457">
        <v>16306.8</v>
      </c>
    </row>
    <row r="3218" spans="1:16" ht="67.5" x14ac:dyDescent="0.2">
      <c r="A3218" s="466" t="s">
        <v>7860</v>
      </c>
      <c r="B3218" s="465" t="s">
        <v>3526</v>
      </c>
      <c r="C3218" s="464" t="s">
        <v>2594</v>
      </c>
      <c r="D3218" s="463" t="s">
        <v>8011</v>
      </c>
      <c r="E3218" s="462">
        <v>2200</v>
      </c>
      <c r="F3218" s="461" t="s">
        <v>15870</v>
      </c>
      <c r="G3218" s="460" t="s">
        <v>15869</v>
      </c>
      <c r="H3218" s="460"/>
      <c r="I3218" s="460"/>
      <c r="J3218" s="459"/>
      <c r="K3218" s="458">
        <v>4</v>
      </c>
      <c r="L3218" s="458">
        <v>12</v>
      </c>
      <c r="M3218" s="457">
        <v>28009.635214900234</v>
      </c>
      <c r="N3218" s="458">
        <v>1</v>
      </c>
      <c r="O3218" s="458">
        <v>6</v>
      </c>
      <c r="P3218" s="457">
        <v>14506.8</v>
      </c>
    </row>
    <row r="3219" spans="1:16" ht="67.5" x14ac:dyDescent="0.2">
      <c r="A3219" s="466" t="s">
        <v>7860</v>
      </c>
      <c r="B3219" s="465" t="s">
        <v>3526</v>
      </c>
      <c r="C3219" s="464" t="s">
        <v>2594</v>
      </c>
      <c r="D3219" s="463" t="s">
        <v>8005</v>
      </c>
      <c r="E3219" s="462">
        <v>4200</v>
      </c>
      <c r="F3219" s="461" t="s">
        <v>15868</v>
      </c>
      <c r="G3219" s="460" t="s">
        <v>15867</v>
      </c>
      <c r="H3219" s="460" t="s">
        <v>4810</v>
      </c>
      <c r="I3219" s="460" t="s">
        <v>7869</v>
      </c>
      <c r="J3219" s="459" t="s">
        <v>4810</v>
      </c>
      <c r="K3219" s="458">
        <v>3</v>
      </c>
      <c r="L3219" s="458">
        <v>12</v>
      </c>
      <c r="M3219" s="457">
        <v>53472.939955718633</v>
      </c>
      <c r="N3219" s="458">
        <v>1</v>
      </c>
      <c r="O3219" s="458">
        <v>6</v>
      </c>
      <c r="P3219" s="457">
        <v>26506.799999999999</v>
      </c>
    </row>
    <row r="3220" spans="1:16" ht="67.5" x14ac:dyDescent="0.2">
      <c r="A3220" s="466" t="s">
        <v>7860</v>
      </c>
      <c r="B3220" s="465" t="s">
        <v>3526</v>
      </c>
      <c r="C3220" s="464" t="s">
        <v>2594</v>
      </c>
      <c r="D3220" s="463" t="s">
        <v>7887</v>
      </c>
      <c r="E3220" s="462">
        <v>4200</v>
      </c>
      <c r="F3220" s="461" t="s">
        <v>15866</v>
      </c>
      <c r="G3220" s="460" t="s">
        <v>15865</v>
      </c>
      <c r="H3220" s="460" t="s">
        <v>6389</v>
      </c>
      <c r="I3220" s="460" t="s">
        <v>7869</v>
      </c>
      <c r="J3220" s="459" t="s">
        <v>6389</v>
      </c>
      <c r="K3220" s="458">
        <v>4</v>
      </c>
      <c r="L3220" s="458">
        <v>12</v>
      </c>
      <c r="M3220" s="457">
        <v>53472.939955718633</v>
      </c>
      <c r="N3220" s="458">
        <v>1</v>
      </c>
      <c r="O3220" s="458">
        <v>6</v>
      </c>
      <c r="P3220" s="457">
        <v>26506.799999999999</v>
      </c>
    </row>
    <row r="3221" spans="1:16" ht="67.5" x14ac:dyDescent="0.2">
      <c r="A3221" s="466" t="s">
        <v>7860</v>
      </c>
      <c r="B3221" s="465" t="s">
        <v>3526</v>
      </c>
      <c r="C3221" s="464" t="s">
        <v>2594</v>
      </c>
      <c r="D3221" s="463" t="s">
        <v>8417</v>
      </c>
      <c r="E3221" s="462">
        <v>3200</v>
      </c>
      <c r="F3221" s="461" t="s">
        <v>15864</v>
      </c>
      <c r="G3221" s="460" t="s">
        <v>15863</v>
      </c>
      <c r="H3221" s="460" t="s">
        <v>6389</v>
      </c>
      <c r="I3221" s="460" t="s">
        <v>7869</v>
      </c>
      <c r="J3221" s="459" t="s">
        <v>6389</v>
      </c>
      <c r="K3221" s="458">
        <v>4</v>
      </c>
      <c r="L3221" s="458">
        <v>12</v>
      </c>
      <c r="M3221" s="457">
        <v>40741.287585309437</v>
      </c>
      <c r="N3221" s="458">
        <v>1</v>
      </c>
      <c r="O3221" s="458">
        <v>6</v>
      </c>
      <c r="P3221" s="457">
        <v>20506.8</v>
      </c>
    </row>
    <row r="3222" spans="1:16" ht="67.5" x14ac:dyDescent="0.2">
      <c r="A3222" s="466" t="s">
        <v>7860</v>
      </c>
      <c r="B3222" s="465" t="s">
        <v>3526</v>
      </c>
      <c r="C3222" s="464" t="s">
        <v>2594</v>
      </c>
      <c r="D3222" s="463" t="s">
        <v>8011</v>
      </c>
      <c r="E3222" s="462">
        <v>2200</v>
      </c>
      <c r="F3222" s="461" t="s">
        <v>15862</v>
      </c>
      <c r="G3222" s="460" t="s">
        <v>15861</v>
      </c>
      <c r="H3222" s="460"/>
      <c r="I3222" s="460"/>
      <c r="J3222" s="459"/>
      <c r="K3222" s="458">
        <v>4</v>
      </c>
      <c r="L3222" s="458">
        <v>12</v>
      </c>
      <c r="M3222" s="457">
        <v>28009.635214900234</v>
      </c>
      <c r="N3222" s="458">
        <v>1</v>
      </c>
      <c r="O3222" s="458">
        <v>6</v>
      </c>
      <c r="P3222" s="457">
        <v>14506.8</v>
      </c>
    </row>
    <row r="3223" spans="1:16" ht="67.5" x14ac:dyDescent="0.2">
      <c r="A3223" s="466" t="s">
        <v>7860</v>
      </c>
      <c r="B3223" s="465" t="s">
        <v>3526</v>
      </c>
      <c r="C3223" s="464" t="s">
        <v>2594</v>
      </c>
      <c r="D3223" s="463" t="s">
        <v>8011</v>
      </c>
      <c r="E3223" s="462">
        <v>2200</v>
      </c>
      <c r="F3223" s="461" t="s">
        <v>15860</v>
      </c>
      <c r="G3223" s="460" t="s">
        <v>15859</v>
      </c>
      <c r="H3223" s="460"/>
      <c r="I3223" s="460"/>
      <c r="J3223" s="459"/>
      <c r="K3223" s="458">
        <v>5</v>
      </c>
      <c r="L3223" s="458">
        <v>12</v>
      </c>
      <c r="M3223" s="457">
        <v>28009.635214900234</v>
      </c>
      <c r="N3223" s="458">
        <v>1</v>
      </c>
      <c r="O3223" s="458">
        <v>6</v>
      </c>
      <c r="P3223" s="457">
        <v>14506.8</v>
      </c>
    </row>
    <row r="3224" spans="1:16" ht="67.5" x14ac:dyDescent="0.2">
      <c r="A3224" s="466" t="s">
        <v>7860</v>
      </c>
      <c r="B3224" s="465" t="s">
        <v>3526</v>
      </c>
      <c r="C3224" s="464" t="s">
        <v>2594</v>
      </c>
      <c r="D3224" s="463" t="s">
        <v>8005</v>
      </c>
      <c r="E3224" s="462">
        <v>4200</v>
      </c>
      <c r="F3224" s="461" t="s">
        <v>15858</v>
      </c>
      <c r="G3224" s="460" t="s">
        <v>15857</v>
      </c>
      <c r="H3224" s="460" t="s">
        <v>6514</v>
      </c>
      <c r="I3224" s="460" t="s">
        <v>7869</v>
      </c>
      <c r="J3224" s="459" t="s">
        <v>6514</v>
      </c>
      <c r="K3224" s="458">
        <v>3</v>
      </c>
      <c r="L3224" s="458">
        <v>12</v>
      </c>
      <c r="M3224" s="457">
        <v>53472.939955718633</v>
      </c>
      <c r="N3224" s="458">
        <v>1</v>
      </c>
      <c r="O3224" s="458">
        <v>6</v>
      </c>
      <c r="P3224" s="457">
        <v>26506.799999999999</v>
      </c>
    </row>
    <row r="3225" spans="1:16" ht="67.5" x14ac:dyDescent="0.2">
      <c r="A3225" s="466" t="s">
        <v>7860</v>
      </c>
      <c r="B3225" s="465" t="s">
        <v>3526</v>
      </c>
      <c r="C3225" s="464" t="s">
        <v>2594</v>
      </c>
      <c r="D3225" s="463" t="s">
        <v>9537</v>
      </c>
      <c r="E3225" s="462">
        <v>4200</v>
      </c>
      <c r="F3225" s="461" t="s">
        <v>15856</v>
      </c>
      <c r="G3225" s="460" t="s">
        <v>15855</v>
      </c>
      <c r="H3225" s="460" t="s">
        <v>3570</v>
      </c>
      <c r="I3225" s="460" t="s">
        <v>7861</v>
      </c>
      <c r="J3225" s="459" t="s">
        <v>3570</v>
      </c>
      <c r="K3225" s="458">
        <v>3</v>
      </c>
      <c r="L3225" s="458">
        <v>12</v>
      </c>
      <c r="M3225" s="457">
        <v>53472.939955718633</v>
      </c>
      <c r="N3225" s="458">
        <v>1</v>
      </c>
      <c r="O3225" s="458">
        <v>6</v>
      </c>
      <c r="P3225" s="457">
        <v>26506.799999999999</v>
      </c>
    </row>
    <row r="3226" spans="1:16" ht="67.5" x14ac:dyDescent="0.2">
      <c r="A3226" s="466" t="s">
        <v>7860</v>
      </c>
      <c r="B3226" s="465" t="s">
        <v>3526</v>
      </c>
      <c r="C3226" s="464" t="s">
        <v>2594</v>
      </c>
      <c r="D3226" s="463" t="s">
        <v>8271</v>
      </c>
      <c r="E3226" s="462">
        <v>11000</v>
      </c>
      <c r="F3226" s="461" t="s">
        <v>15854</v>
      </c>
      <c r="G3226" s="460" t="s">
        <v>15853</v>
      </c>
      <c r="H3226" s="460" t="s">
        <v>3542</v>
      </c>
      <c r="I3226" s="460" t="s">
        <v>7869</v>
      </c>
      <c r="J3226" s="459" t="s">
        <v>3542</v>
      </c>
      <c r="K3226" s="458">
        <v>1</v>
      </c>
      <c r="L3226" s="458">
        <v>3</v>
      </c>
      <c r="M3226" s="457">
        <v>35012.044018625296</v>
      </c>
      <c r="N3226" s="458">
        <v>1</v>
      </c>
      <c r="O3226" s="458">
        <v>6</v>
      </c>
      <c r="P3226" s="457">
        <v>67306.8</v>
      </c>
    </row>
    <row r="3227" spans="1:16" ht="67.5" x14ac:dyDescent="0.2">
      <c r="A3227" s="466" t="s">
        <v>7860</v>
      </c>
      <c r="B3227" s="465" t="s">
        <v>3526</v>
      </c>
      <c r="C3227" s="464" t="s">
        <v>2594</v>
      </c>
      <c r="D3227" s="463" t="s">
        <v>8278</v>
      </c>
      <c r="E3227" s="462">
        <v>2700</v>
      </c>
      <c r="F3227" s="461" t="s">
        <v>15852</v>
      </c>
      <c r="G3227" s="460" t="s">
        <v>15851</v>
      </c>
      <c r="H3227" s="460" t="s">
        <v>3591</v>
      </c>
      <c r="I3227" s="460" t="s">
        <v>7869</v>
      </c>
      <c r="J3227" s="459" t="s">
        <v>3591</v>
      </c>
      <c r="K3227" s="458">
        <v>4</v>
      </c>
      <c r="L3227" s="458">
        <v>12</v>
      </c>
      <c r="M3227" s="457">
        <v>34375.461400104832</v>
      </c>
      <c r="N3227" s="458">
        <v>1</v>
      </c>
      <c r="O3227" s="458">
        <v>6</v>
      </c>
      <c r="P3227" s="457">
        <v>17506.8</v>
      </c>
    </row>
    <row r="3228" spans="1:16" ht="67.5" x14ac:dyDescent="0.2">
      <c r="A3228" s="466" t="s">
        <v>7860</v>
      </c>
      <c r="B3228" s="465" t="s">
        <v>3526</v>
      </c>
      <c r="C3228" s="464" t="s">
        <v>2594</v>
      </c>
      <c r="D3228" s="463" t="s">
        <v>7923</v>
      </c>
      <c r="E3228" s="462">
        <v>4200</v>
      </c>
      <c r="F3228" s="461" t="s">
        <v>15850</v>
      </c>
      <c r="G3228" s="460" t="s">
        <v>15849</v>
      </c>
      <c r="H3228" s="460" t="s">
        <v>6189</v>
      </c>
      <c r="I3228" s="460" t="s">
        <v>7861</v>
      </c>
      <c r="J3228" s="459" t="s">
        <v>6189</v>
      </c>
      <c r="K3228" s="458">
        <v>4</v>
      </c>
      <c r="L3228" s="458">
        <v>12</v>
      </c>
      <c r="M3228" s="457">
        <v>53472.939955718633</v>
      </c>
      <c r="N3228" s="458">
        <v>1</v>
      </c>
      <c r="O3228" s="458">
        <v>6</v>
      </c>
      <c r="P3228" s="457">
        <v>26506.799999999999</v>
      </c>
    </row>
    <row r="3229" spans="1:16" ht="67.5" x14ac:dyDescent="0.2">
      <c r="A3229" s="466" t="s">
        <v>7860</v>
      </c>
      <c r="B3229" s="465" t="s">
        <v>3526</v>
      </c>
      <c r="C3229" s="464" t="s">
        <v>2594</v>
      </c>
      <c r="D3229" s="463" t="s">
        <v>7881</v>
      </c>
      <c r="E3229" s="462">
        <v>3200</v>
      </c>
      <c r="F3229" s="461" t="s">
        <v>15848</v>
      </c>
      <c r="G3229" s="460" t="s">
        <v>15847</v>
      </c>
      <c r="H3229" s="460" t="s">
        <v>6389</v>
      </c>
      <c r="I3229" s="460" t="s">
        <v>7869</v>
      </c>
      <c r="J3229" s="459" t="s">
        <v>6389</v>
      </c>
      <c r="K3229" s="458">
        <v>4</v>
      </c>
      <c r="L3229" s="458">
        <v>12</v>
      </c>
      <c r="M3229" s="457">
        <v>40741.287585309437</v>
      </c>
      <c r="N3229" s="458">
        <v>1</v>
      </c>
      <c r="O3229" s="458">
        <v>6</v>
      </c>
      <c r="P3229" s="457">
        <v>20506.8</v>
      </c>
    </row>
    <row r="3230" spans="1:16" ht="67.5" x14ac:dyDescent="0.2">
      <c r="A3230" s="466" t="s">
        <v>7860</v>
      </c>
      <c r="B3230" s="465" t="s">
        <v>3526</v>
      </c>
      <c r="C3230" s="464" t="s">
        <v>2594</v>
      </c>
      <c r="D3230" s="463" t="s">
        <v>7920</v>
      </c>
      <c r="E3230" s="462">
        <v>5500</v>
      </c>
      <c r="F3230" s="461" t="s">
        <v>15846</v>
      </c>
      <c r="G3230" s="460" t="s">
        <v>15845</v>
      </c>
      <c r="H3230" s="460" t="s">
        <v>7917</v>
      </c>
      <c r="I3230" s="460" t="s">
        <v>7869</v>
      </c>
      <c r="J3230" s="459" t="s">
        <v>7917</v>
      </c>
      <c r="K3230" s="458">
        <v>3</v>
      </c>
      <c r="L3230" s="458">
        <v>12</v>
      </c>
      <c r="M3230" s="457">
        <v>70024.088037250593</v>
      </c>
      <c r="N3230" s="458">
        <v>1</v>
      </c>
      <c r="O3230" s="458">
        <v>6</v>
      </c>
      <c r="P3230" s="457">
        <v>34306.800000000003</v>
      </c>
    </row>
    <row r="3231" spans="1:16" ht="67.5" x14ac:dyDescent="0.2">
      <c r="A3231" s="466" t="s">
        <v>7860</v>
      </c>
      <c r="B3231" s="465" t="s">
        <v>3526</v>
      </c>
      <c r="C3231" s="464" t="s">
        <v>2594</v>
      </c>
      <c r="D3231" s="463" t="s">
        <v>7908</v>
      </c>
      <c r="E3231" s="462">
        <v>4200</v>
      </c>
      <c r="F3231" s="461" t="s">
        <v>15844</v>
      </c>
      <c r="G3231" s="460" t="s">
        <v>15843</v>
      </c>
      <c r="H3231" s="460" t="s">
        <v>6389</v>
      </c>
      <c r="I3231" s="460" t="s">
        <v>7869</v>
      </c>
      <c r="J3231" s="459" t="s">
        <v>6389</v>
      </c>
      <c r="K3231" s="458">
        <v>3</v>
      </c>
      <c r="L3231" s="458">
        <v>5</v>
      </c>
      <c r="M3231" s="457">
        <v>22280.391648216097</v>
      </c>
      <c r="N3231" s="458">
        <v>0</v>
      </c>
      <c r="O3231" s="458">
        <v>0</v>
      </c>
      <c r="P3231" s="457">
        <v>0</v>
      </c>
    </row>
    <row r="3232" spans="1:16" ht="67.5" x14ac:dyDescent="0.2">
      <c r="A3232" s="466" t="s">
        <v>7860</v>
      </c>
      <c r="B3232" s="465" t="s">
        <v>3526</v>
      </c>
      <c r="C3232" s="464" t="s">
        <v>2594</v>
      </c>
      <c r="D3232" s="463" t="s">
        <v>7872</v>
      </c>
      <c r="E3232" s="462">
        <v>4200</v>
      </c>
      <c r="F3232" s="461" t="s">
        <v>15842</v>
      </c>
      <c r="G3232" s="460" t="s">
        <v>15841</v>
      </c>
      <c r="H3232" s="460" t="s">
        <v>4810</v>
      </c>
      <c r="I3232" s="460" t="s">
        <v>7869</v>
      </c>
      <c r="J3232" s="459" t="s">
        <v>4810</v>
      </c>
      <c r="K3232" s="458">
        <v>3</v>
      </c>
      <c r="L3232" s="458">
        <v>12</v>
      </c>
      <c r="M3232" s="457">
        <v>53472.939955718633</v>
      </c>
      <c r="N3232" s="458">
        <v>1</v>
      </c>
      <c r="O3232" s="458">
        <v>6</v>
      </c>
      <c r="P3232" s="457">
        <v>26506.799999999999</v>
      </c>
    </row>
    <row r="3233" spans="1:16" ht="67.5" x14ac:dyDescent="0.2">
      <c r="A3233" s="466" t="s">
        <v>7860</v>
      </c>
      <c r="B3233" s="465" t="s">
        <v>3526</v>
      </c>
      <c r="C3233" s="464" t="s">
        <v>2594</v>
      </c>
      <c r="D3233" s="463" t="s">
        <v>15840</v>
      </c>
      <c r="E3233" s="462">
        <v>6000</v>
      </c>
      <c r="F3233" s="461" t="s">
        <v>15839</v>
      </c>
      <c r="G3233" s="460" t="s">
        <v>15838</v>
      </c>
      <c r="H3233" s="460" t="s">
        <v>3595</v>
      </c>
      <c r="I3233" s="460" t="s">
        <v>7861</v>
      </c>
      <c r="J3233" s="459" t="s">
        <v>3595</v>
      </c>
      <c r="K3233" s="458">
        <v>3</v>
      </c>
      <c r="L3233" s="458">
        <v>12</v>
      </c>
      <c r="M3233" s="457">
        <v>76389.914222455191</v>
      </c>
      <c r="N3233" s="458">
        <v>1</v>
      </c>
      <c r="O3233" s="458">
        <v>6</v>
      </c>
      <c r="P3233" s="457">
        <v>37306.800000000003</v>
      </c>
    </row>
    <row r="3234" spans="1:16" ht="67.5" x14ac:dyDescent="0.2">
      <c r="A3234" s="466" t="s">
        <v>7860</v>
      </c>
      <c r="B3234" s="465" t="s">
        <v>3526</v>
      </c>
      <c r="C3234" s="464" t="s">
        <v>2594</v>
      </c>
      <c r="D3234" s="463" t="s">
        <v>13777</v>
      </c>
      <c r="E3234" s="462">
        <v>9500</v>
      </c>
      <c r="F3234" s="461" t="s">
        <v>15837</v>
      </c>
      <c r="G3234" s="460" t="s">
        <v>15836</v>
      </c>
      <c r="H3234" s="460" t="s">
        <v>6514</v>
      </c>
      <c r="I3234" s="460" t="s">
        <v>7869</v>
      </c>
      <c r="J3234" s="459" t="s">
        <v>6514</v>
      </c>
      <c r="K3234" s="458">
        <v>3</v>
      </c>
      <c r="L3234" s="458">
        <v>12</v>
      </c>
      <c r="M3234" s="457">
        <v>120950.69751888738</v>
      </c>
      <c r="N3234" s="458">
        <v>1</v>
      </c>
      <c r="O3234" s="458">
        <v>6</v>
      </c>
      <c r="P3234" s="457">
        <v>58306.8</v>
      </c>
    </row>
    <row r="3235" spans="1:16" ht="67.5" x14ac:dyDescent="0.2">
      <c r="A3235" s="466" t="s">
        <v>7860</v>
      </c>
      <c r="B3235" s="465" t="s">
        <v>3526</v>
      </c>
      <c r="C3235" s="464" t="s">
        <v>2594</v>
      </c>
      <c r="D3235" s="463" t="s">
        <v>12893</v>
      </c>
      <c r="E3235" s="462">
        <v>6000</v>
      </c>
      <c r="F3235" s="461" t="s">
        <v>15835</v>
      </c>
      <c r="G3235" s="460" t="s">
        <v>15834</v>
      </c>
      <c r="H3235" s="460" t="s">
        <v>7911</v>
      </c>
      <c r="I3235" s="460" t="s">
        <v>7861</v>
      </c>
      <c r="J3235" s="459" t="s">
        <v>7911</v>
      </c>
      <c r="K3235" s="458">
        <v>3</v>
      </c>
      <c r="L3235" s="458">
        <v>12</v>
      </c>
      <c r="M3235" s="457">
        <v>76389.914222455191</v>
      </c>
      <c r="N3235" s="458">
        <v>1</v>
      </c>
      <c r="O3235" s="458">
        <v>6</v>
      </c>
      <c r="P3235" s="457">
        <v>37306.800000000003</v>
      </c>
    </row>
    <row r="3236" spans="1:16" ht="67.5" x14ac:dyDescent="0.2">
      <c r="A3236" s="466" t="s">
        <v>7860</v>
      </c>
      <c r="B3236" s="465" t="s">
        <v>3526</v>
      </c>
      <c r="C3236" s="464" t="s">
        <v>2594</v>
      </c>
      <c r="D3236" s="463" t="s">
        <v>8091</v>
      </c>
      <c r="E3236" s="462">
        <v>2700</v>
      </c>
      <c r="F3236" s="461" t="s">
        <v>15833</v>
      </c>
      <c r="G3236" s="460" t="s">
        <v>15832</v>
      </c>
      <c r="H3236" s="460"/>
      <c r="I3236" s="460"/>
      <c r="J3236" s="459"/>
      <c r="K3236" s="458">
        <v>4</v>
      </c>
      <c r="L3236" s="458">
        <v>12</v>
      </c>
      <c r="M3236" s="457">
        <v>34375.461400104832</v>
      </c>
      <c r="N3236" s="458">
        <v>1</v>
      </c>
      <c r="O3236" s="458">
        <v>6</v>
      </c>
      <c r="P3236" s="457">
        <v>17506.8</v>
      </c>
    </row>
    <row r="3237" spans="1:16" ht="67.5" x14ac:dyDescent="0.2">
      <c r="A3237" s="466" t="s">
        <v>7860</v>
      </c>
      <c r="B3237" s="465" t="s">
        <v>3526</v>
      </c>
      <c r="C3237" s="464" t="s">
        <v>2594</v>
      </c>
      <c r="D3237" s="463" t="s">
        <v>7908</v>
      </c>
      <c r="E3237" s="462">
        <v>4200</v>
      </c>
      <c r="F3237" s="461" t="s">
        <v>15831</v>
      </c>
      <c r="G3237" s="460" t="s">
        <v>15830</v>
      </c>
      <c r="H3237" s="460" t="s">
        <v>8069</v>
      </c>
      <c r="I3237" s="460" t="s">
        <v>7861</v>
      </c>
      <c r="J3237" s="459" t="s">
        <v>8069</v>
      </c>
      <c r="K3237" s="458">
        <v>3</v>
      </c>
      <c r="L3237" s="458">
        <v>5</v>
      </c>
      <c r="M3237" s="457">
        <v>22280.391648216097</v>
      </c>
      <c r="N3237" s="458">
        <v>0</v>
      </c>
      <c r="O3237" s="458">
        <v>0</v>
      </c>
      <c r="P3237" s="457">
        <v>0</v>
      </c>
    </row>
    <row r="3238" spans="1:16" ht="67.5" x14ac:dyDescent="0.2">
      <c r="A3238" s="466" t="s">
        <v>7860</v>
      </c>
      <c r="B3238" s="465" t="s">
        <v>3526</v>
      </c>
      <c r="C3238" s="464" t="s">
        <v>2594</v>
      </c>
      <c r="D3238" s="463" t="s">
        <v>8091</v>
      </c>
      <c r="E3238" s="462">
        <v>2700</v>
      </c>
      <c r="F3238" s="461" t="s">
        <v>15829</v>
      </c>
      <c r="G3238" s="460" t="s">
        <v>15828</v>
      </c>
      <c r="H3238" s="460" t="s">
        <v>8279</v>
      </c>
      <c r="I3238" s="460" t="s">
        <v>7861</v>
      </c>
      <c r="J3238" s="459" t="s">
        <v>8279</v>
      </c>
      <c r="K3238" s="458">
        <v>4</v>
      </c>
      <c r="L3238" s="458">
        <v>12</v>
      </c>
      <c r="M3238" s="457">
        <v>34375.461400104832</v>
      </c>
      <c r="N3238" s="458">
        <v>1</v>
      </c>
      <c r="O3238" s="458">
        <v>6</v>
      </c>
      <c r="P3238" s="457">
        <v>17506.8</v>
      </c>
    </row>
    <row r="3239" spans="1:16" ht="67.5" x14ac:dyDescent="0.2">
      <c r="A3239" s="466" t="s">
        <v>7860</v>
      </c>
      <c r="B3239" s="465" t="s">
        <v>3526</v>
      </c>
      <c r="C3239" s="464" t="s">
        <v>2594</v>
      </c>
      <c r="D3239" s="463" t="s">
        <v>8558</v>
      </c>
      <c r="E3239" s="462">
        <v>1500</v>
      </c>
      <c r="F3239" s="461" t="s">
        <v>15827</v>
      </c>
      <c r="G3239" s="460" t="s">
        <v>15826</v>
      </c>
      <c r="H3239" s="460"/>
      <c r="I3239" s="460"/>
      <c r="J3239" s="459"/>
      <c r="K3239" s="458">
        <v>3</v>
      </c>
      <c r="L3239" s="458">
        <v>12</v>
      </c>
      <c r="M3239" s="457">
        <v>19097.478555613798</v>
      </c>
      <c r="N3239" s="458">
        <v>1</v>
      </c>
      <c r="O3239" s="458">
        <v>6</v>
      </c>
      <c r="P3239" s="457">
        <v>10306.799999999999</v>
      </c>
    </row>
    <row r="3240" spans="1:16" ht="67.5" x14ac:dyDescent="0.2">
      <c r="A3240" s="466" t="s">
        <v>7860</v>
      </c>
      <c r="B3240" s="465" t="s">
        <v>3526</v>
      </c>
      <c r="C3240" s="464" t="s">
        <v>2594</v>
      </c>
      <c r="D3240" s="463" t="s">
        <v>8558</v>
      </c>
      <c r="E3240" s="462">
        <v>1500</v>
      </c>
      <c r="F3240" s="461" t="s">
        <v>15825</v>
      </c>
      <c r="G3240" s="460" t="s">
        <v>15824</v>
      </c>
      <c r="H3240" s="460"/>
      <c r="I3240" s="460"/>
      <c r="J3240" s="459"/>
      <c r="K3240" s="458">
        <v>3</v>
      </c>
      <c r="L3240" s="458">
        <v>12</v>
      </c>
      <c r="M3240" s="457">
        <v>19097.478555613798</v>
      </c>
      <c r="N3240" s="458">
        <v>1</v>
      </c>
      <c r="O3240" s="458">
        <v>6</v>
      </c>
      <c r="P3240" s="457">
        <v>10306.799999999999</v>
      </c>
    </row>
    <row r="3241" spans="1:16" ht="67.5" x14ac:dyDescent="0.2">
      <c r="A3241" s="466" t="s">
        <v>7860</v>
      </c>
      <c r="B3241" s="465" t="s">
        <v>3526</v>
      </c>
      <c r="C3241" s="464" t="s">
        <v>2594</v>
      </c>
      <c r="D3241" s="463" t="s">
        <v>8278</v>
      </c>
      <c r="E3241" s="462">
        <v>2700</v>
      </c>
      <c r="F3241" s="461" t="s">
        <v>15823</v>
      </c>
      <c r="G3241" s="460" t="s">
        <v>15822</v>
      </c>
      <c r="H3241" s="460"/>
      <c r="I3241" s="460"/>
      <c r="J3241" s="459"/>
      <c r="K3241" s="458">
        <v>3</v>
      </c>
      <c r="L3241" s="458">
        <v>12</v>
      </c>
      <c r="M3241" s="457">
        <v>34375.461400104832</v>
      </c>
      <c r="N3241" s="458">
        <v>1</v>
      </c>
      <c r="O3241" s="458">
        <v>6</v>
      </c>
      <c r="P3241" s="457">
        <v>17506.8</v>
      </c>
    </row>
    <row r="3242" spans="1:16" ht="67.5" x14ac:dyDescent="0.2">
      <c r="A3242" s="466" t="s">
        <v>7860</v>
      </c>
      <c r="B3242" s="465" t="s">
        <v>3526</v>
      </c>
      <c r="C3242" s="464" t="s">
        <v>2594</v>
      </c>
      <c r="D3242" s="463" t="s">
        <v>7872</v>
      </c>
      <c r="E3242" s="462">
        <v>4200</v>
      </c>
      <c r="F3242" s="461" t="s">
        <v>15821</v>
      </c>
      <c r="G3242" s="460" t="s">
        <v>15820</v>
      </c>
      <c r="H3242" s="460" t="s">
        <v>8216</v>
      </c>
      <c r="I3242" s="460" t="s">
        <v>7861</v>
      </c>
      <c r="J3242" s="459" t="s">
        <v>8216</v>
      </c>
      <c r="K3242" s="458">
        <v>3</v>
      </c>
      <c r="L3242" s="458">
        <v>12</v>
      </c>
      <c r="M3242" s="457">
        <v>53472.939955718633</v>
      </c>
      <c r="N3242" s="458">
        <v>1</v>
      </c>
      <c r="O3242" s="458">
        <v>6</v>
      </c>
      <c r="P3242" s="457">
        <v>26506.799999999999</v>
      </c>
    </row>
    <row r="3243" spans="1:16" ht="67.5" x14ac:dyDescent="0.2">
      <c r="A3243" s="466" t="s">
        <v>7860</v>
      </c>
      <c r="B3243" s="465" t="s">
        <v>3526</v>
      </c>
      <c r="C3243" s="464" t="s">
        <v>2594</v>
      </c>
      <c r="D3243" s="463" t="s">
        <v>7887</v>
      </c>
      <c r="E3243" s="462">
        <v>4200</v>
      </c>
      <c r="F3243" s="461" t="s">
        <v>15819</v>
      </c>
      <c r="G3243" s="460" t="s">
        <v>15818</v>
      </c>
      <c r="H3243" s="460" t="s">
        <v>3574</v>
      </c>
      <c r="I3243" s="460" t="s">
        <v>7861</v>
      </c>
      <c r="J3243" s="459" t="s">
        <v>3574</v>
      </c>
      <c r="K3243" s="458">
        <v>4</v>
      </c>
      <c r="L3243" s="458">
        <v>12</v>
      </c>
      <c r="M3243" s="457">
        <v>53472.939955718633</v>
      </c>
      <c r="N3243" s="458">
        <v>1</v>
      </c>
      <c r="O3243" s="458">
        <v>1</v>
      </c>
      <c r="P3243" s="457">
        <v>4417.8</v>
      </c>
    </row>
    <row r="3244" spans="1:16" ht="67.5" x14ac:dyDescent="0.2">
      <c r="A3244" s="466" t="s">
        <v>7860</v>
      </c>
      <c r="B3244" s="465" t="s">
        <v>3526</v>
      </c>
      <c r="C3244" s="464" t="s">
        <v>2594</v>
      </c>
      <c r="D3244" s="463" t="s">
        <v>7899</v>
      </c>
      <c r="E3244" s="462">
        <v>4200</v>
      </c>
      <c r="F3244" s="461" t="s">
        <v>15817</v>
      </c>
      <c r="G3244" s="460" t="s">
        <v>15816</v>
      </c>
      <c r="H3244" s="460"/>
      <c r="I3244" s="460"/>
      <c r="J3244" s="459"/>
      <c r="K3244" s="458">
        <v>4</v>
      </c>
      <c r="L3244" s="458">
        <v>12</v>
      </c>
      <c r="M3244" s="457">
        <v>53472.939955718633</v>
      </c>
      <c r="N3244" s="458">
        <v>1</v>
      </c>
      <c r="O3244" s="458">
        <v>6</v>
      </c>
      <c r="P3244" s="457">
        <v>26506.799999999999</v>
      </c>
    </row>
    <row r="3245" spans="1:16" ht="67.5" x14ac:dyDescent="0.2">
      <c r="A3245" s="466" t="s">
        <v>7860</v>
      </c>
      <c r="B3245" s="465" t="s">
        <v>3526</v>
      </c>
      <c r="C3245" s="464" t="s">
        <v>2594</v>
      </c>
      <c r="D3245" s="463" t="s">
        <v>8048</v>
      </c>
      <c r="E3245" s="462">
        <v>5500</v>
      </c>
      <c r="F3245" s="461" t="s">
        <v>15815</v>
      </c>
      <c r="G3245" s="460" t="s">
        <v>15814</v>
      </c>
      <c r="H3245" s="460" t="s">
        <v>3859</v>
      </c>
      <c r="I3245" s="460" t="s">
        <v>7861</v>
      </c>
      <c r="J3245" s="459" t="s">
        <v>3859</v>
      </c>
      <c r="K3245" s="458">
        <v>5</v>
      </c>
      <c r="L3245" s="458">
        <v>12</v>
      </c>
      <c r="M3245" s="457">
        <v>70024.088037250593</v>
      </c>
      <c r="N3245" s="458">
        <v>0</v>
      </c>
      <c r="O3245" s="458">
        <v>0</v>
      </c>
      <c r="P3245" s="457">
        <v>0</v>
      </c>
    </row>
    <row r="3246" spans="1:16" ht="67.5" x14ac:dyDescent="0.2">
      <c r="A3246" s="466" t="s">
        <v>7860</v>
      </c>
      <c r="B3246" s="465" t="s">
        <v>3526</v>
      </c>
      <c r="C3246" s="464" t="s">
        <v>2594</v>
      </c>
      <c r="D3246" s="463" t="s">
        <v>8040</v>
      </c>
      <c r="E3246" s="462">
        <v>8500</v>
      </c>
      <c r="F3246" s="461" t="s">
        <v>15813</v>
      </c>
      <c r="G3246" s="460" t="s">
        <v>15812</v>
      </c>
      <c r="H3246" s="460" t="s">
        <v>3528</v>
      </c>
      <c r="I3246" s="460" t="s">
        <v>7869</v>
      </c>
      <c r="J3246" s="459" t="s">
        <v>3528</v>
      </c>
      <c r="K3246" s="458">
        <v>3</v>
      </c>
      <c r="L3246" s="458">
        <v>9</v>
      </c>
      <c r="M3246" s="457">
        <v>81164.283861358635</v>
      </c>
      <c r="N3246" s="458">
        <v>0</v>
      </c>
      <c r="O3246" s="458">
        <v>0</v>
      </c>
      <c r="P3246" s="457">
        <v>0</v>
      </c>
    </row>
    <row r="3247" spans="1:16" ht="67.5" x14ac:dyDescent="0.2">
      <c r="A3247" s="466" t="s">
        <v>7860</v>
      </c>
      <c r="B3247" s="465" t="s">
        <v>3526</v>
      </c>
      <c r="C3247" s="464" t="s">
        <v>2594</v>
      </c>
      <c r="D3247" s="463" t="s">
        <v>7946</v>
      </c>
      <c r="E3247" s="462">
        <v>4200</v>
      </c>
      <c r="F3247" s="461" t="s">
        <v>15811</v>
      </c>
      <c r="G3247" s="460" t="s">
        <v>15810</v>
      </c>
      <c r="H3247" s="460" t="s">
        <v>6389</v>
      </c>
      <c r="I3247" s="460" t="s">
        <v>7869</v>
      </c>
      <c r="J3247" s="459" t="s">
        <v>6389</v>
      </c>
      <c r="K3247" s="458">
        <v>4</v>
      </c>
      <c r="L3247" s="458">
        <v>12</v>
      </c>
      <c r="M3247" s="457">
        <v>53472.939955718633</v>
      </c>
      <c r="N3247" s="458">
        <v>1</v>
      </c>
      <c r="O3247" s="458">
        <v>6</v>
      </c>
      <c r="P3247" s="457">
        <v>26506.799999999999</v>
      </c>
    </row>
    <row r="3248" spans="1:16" ht="67.5" x14ac:dyDescent="0.2">
      <c r="A3248" s="466" t="s">
        <v>7860</v>
      </c>
      <c r="B3248" s="465" t="s">
        <v>3526</v>
      </c>
      <c r="C3248" s="464" t="s">
        <v>2594</v>
      </c>
      <c r="D3248" s="463" t="s">
        <v>15809</v>
      </c>
      <c r="E3248" s="462">
        <v>4200</v>
      </c>
      <c r="F3248" s="461" t="s">
        <v>15808</v>
      </c>
      <c r="G3248" s="460" t="s">
        <v>15807</v>
      </c>
      <c r="H3248" s="460" t="s">
        <v>15806</v>
      </c>
      <c r="I3248" s="460" t="s">
        <v>7861</v>
      </c>
      <c r="J3248" s="459" t="s">
        <v>15806</v>
      </c>
      <c r="K3248" s="458">
        <v>3</v>
      </c>
      <c r="L3248" s="458">
        <v>12</v>
      </c>
      <c r="M3248" s="457">
        <v>53472.939955718633</v>
      </c>
      <c r="N3248" s="458">
        <v>1</v>
      </c>
      <c r="O3248" s="458">
        <v>6</v>
      </c>
      <c r="P3248" s="457">
        <v>26506.799999999999</v>
      </c>
    </row>
    <row r="3249" spans="1:16" ht="67.5" x14ac:dyDescent="0.2">
      <c r="A3249" s="466" t="s">
        <v>7860</v>
      </c>
      <c r="B3249" s="465" t="s">
        <v>3526</v>
      </c>
      <c r="C3249" s="464" t="s">
        <v>2594</v>
      </c>
      <c r="D3249" s="463" t="s">
        <v>10039</v>
      </c>
      <c r="E3249" s="462">
        <v>4200</v>
      </c>
      <c r="F3249" s="461" t="s">
        <v>15805</v>
      </c>
      <c r="G3249" s="460" t="s">
        <v>15804</v>
      </c>
      <c r="H3249" s="460" t="s">
        <v>9513</v>
      </c>
      <c r="I3249" s="460" t="s">
        <v>7869</v>
      </c>
      <c r="J3249" s="459" t="s">
        <v>9513</v>
      </c>
      <c r="K3249" s="458">
        <v>4</v>
      </c>
      <c r="L3249" s="458">
        <v>12</v>
      </c>
      <c r="M3249" s="457">
        <v>53472.939955718633</v>
      </c>
      <c r="N3249" s="458">
        <v>1</v>
      </c>
      <c r="O3249" s="458">
        <v>6</v>
      </c>
      <c r="P3249" s="457">
        <v>26506.799999999999</v>
      </c>
    </row>
    <row r="3250" spans="1:16" ht="67.5" x14ac:dyDescent="0.2">
      <c r="A3250" s="466" t="s">
        <v>7860</v>
      </c>
      <c r="B3250" s="465" t="s">
        <v>3526</v>
      </c>
      <c r="C3250" s="464" t="s">
        <v>2594</v>
      </c>
      <c r="D3250" s="463" t="s">
        <v>8086</v>
      </c>
      <c r="E3250" s="462">
        <v>4200</v>
      </c>
      <c r="F3250" s="461" t="s">
        <v>15803</v>
      </c>
      <c r="G3250" s="460" t="s">
        <v>15802</v>
      </c>
      <c r="H3250" s="460" t="s">
        <v>6389</v>
      </c>
      <c r="I3250" s="460" t="s">
        <v>7869</v>
      </c>
      <c r="J3250" s="459" t="s">
        <v>6389</v>
      </c>
      <c r="K3250" s="458">
        <v>3</v>
      </c>
      <c r="L3250" s="458">
        <v>12</v>
      </c>
      <c r="M3250" s="457">
        <v>53472.939955718633</v>
      </c>
      <c r="N3250" s="458">
        <v>1</v>
      </c>
      <c r="O3250" s="458">
        <v>6</v>
      </c>
      <c r="P3250" s="457">
        <v>26506.799999999999</v>
      </c>
    </row>
    <row r="3251" spans="1:16" ht="67.5" x14ac:dyDescent="0.2">
      <c r="A3251" s="466" t="s">
        <v>7860</v>
      </c>
      <c r="B3251" s="465" t="s">
        <v>3526</v>
      </c>
      <c r="C3251" s="464" t="s">
        <v>2594</v>
      </c>
      <c r="D3251" s="463" t="s">
        <v>7859</v>
      </c>
      <c r="E3251" s="462">
        <v>2500</v>
      </c>
      <c r="F3251" s="461" t="s">
        <v>15801</v>
      </c>
      <c r="G3251" s="460" t="s">
        <v>15800</v>
      </c>
      <c r="H3251" s="460"/>
      <c r="I3251" s="460"/>
      <c r="J3251" s="459"/>
      <c r="K3251" s="458">
        <v>4</v>
      </c>
      <c r="L3251" s="458">
        <v>12</v>
      </c>
      <c r="M3251" s="457">
        <v>31829.130926022997</v>
      </c>
      <c r="N3251" s="458">
        <v>1</v>
      </c>
      <c r="O3251" s="458">
        <v>6</v>
      </c>
      <c r="P3251" s="457">
        <v>16306.8</v>
      </c>
    </row>
    <row r="3252" spans="1:16" ht="67.5" x14ac:dyDescent="0.2">
      <c r="A3252" s="466" t="s">
        <v>7860</v>
      </c>
      <c r="B3252" s="465" t="s">
        <v>3526</v>
      </c>
      <c r="C3252" s="464" t="s">
        <v>2594</v>
      </c>
      <c r="D3252" s="463" t="s">
        <v>8236</v>
      </c>
      <c r="E3252" s="462">
        <v>4200</v>
      </c>
      <c r="F3252" s="461" t="s">
        <v>15799</v>
      </c>
      <c r="G3252" s="460" t="s">
        <v>15798</v>
      </c>
      <c r="H3252" s="460" t="s">
        <v>8020</v>
      </c>
      <c r="I3252" s="460" t="s">
        <v>7861</v>
      </c>
      <c r="J3252" s="459" t="s">
        <v>8020</v>
      </c>
      <c r="K3252" s="458">
        <v>4</v>
      </c>
      <c r="L3252" s="458">
        <v>12</v>
      </c>
      <c r="M3252" s="457">
        <v>53472.939955718633</v>
      </c>
      <c r="N3252" s="458">
        <v>1</v>
      </c>
      <c r="O3252" s="458">
        <v>6</v>
      </c>
      <c r="P3252" s="457">
        <v>26506.799999999999</v>
      </c>
    </row>
    <row r="3253" spans="1:16" ht="67.5" x14ac:dyDescent="0.2">
      <c r="A3253" s="466" t="s">
        <v>7860</v>
      </c>
      <c r="B3253" s="465" t="s">
        <v>3526</v>
      </c>
      <c r="C3253" s="464" t="s">
        <v>2594</v>
      </c>
      <c r="D3253" s="463" t="s">
        <v>10069</v>
      </c>
      <c r="E3253" s="462">
        <v>4200</v>
      </c>
      <c r="F3253" s="461" t="s">
        <v>15797</v>
      </c>
      <c r="G3253" s="460" t="s">
        <v>15796</v>
      </c>
      <c r="H3253" s="460" t="s">
        <v>3542</v>
      </c>
      <c r="I3253" s="460" t="s">
        <v>7869</v>
      </c>
      <c r="J3253" s="459" t="s">
        <v>3542</v>
      </c>
      <c r="K3253" s="458">
        <v>1</v>
      </c>
      <c r="L3253" s="458">
        <v>2</v>
      </c>
      <c r="M3253" s="457">
        <v>8912.1566592864383</v>
      </c>
      <c r="N3253" s="458">
        <v>1</v>
      </c>
      <c r="O3253" s="458">
        <v>6</v>
      </c>
      <c r="P3253" s="457">
        <v>26506.799999999999</v>
      </c>
    </row>
    <row r="3254" spans="1:16" ht="67.5" x14ac:dyDescent="0.2">
      <c r="A3254" s="466" t="s">
        <v>7860</v>
      </c>
      <c r="B3254" s="465" t="s">
        <v>3526</v>
      </c>
      <c r="C3254" s="464" t="s">
        <v>2594</v>
      </c>
      <c r="D3254" s="463" t="s">
        <v>7923</v>
      </c>
      <c r="E3254" s="462">
        <v>4200</v>
      </c>
      <c r="F3254" s="461" t="s">
        <v>15795</v>
      </c>
      <c r="G3254" s="460" t="s">
        <v>15794</v>
      </c>
      <c r="H3254" s="460" t="s">
        <v>6389</v>
      </c>
      <c r="I3254" s="460" t="s">
        <v>7869</v>
      </c>
      <c r="J3254" s="459" t="s">
        <v>6389</v>
      </c>
      <c r="K3254" s="458">
        <v>3</v>
      </c>
      <c r="L3254" s="458">
        <v>5</v>
      </c>
      <c r="M3254" s="457">
        <v>22280.391648216097</v>
      </c>
      <c r="N3254" s="458">
        <v>0</v>
      </c>
      <c r="O3254" s="458">
        <v>0</v>
      </c>
      <c r="P3254" s="457">
        <v>0</v>
      </c>
    </row>
    <row r="3255" spans="1:16" ht="67.5" x14ac:dyDescent="0.2">
      <c r="A3255" s="466" t="s">
        <v>7860</v>
      </c>
      <c r="B3255" s="465" t="s">
        <v>3526</v>
      </c>
      <c r="C3255" s="464" t="s">
        <v>2594</v>
      </c>
      <c r="D3255" s="463" t="s">
        <v>7953</v>
      </c>
      <c r="E3255" s="462">
        <v>9500</v>
      </c>
      <c r="F3255" s="461" t="s">
        <v>15793</v>
      </c>
      <c r="G3255" s="460" t="s">
        <v>15792</v>
      </c>
      <c r="H3255" s="460" t="s">
        <v>7950</v>
      </c>
      <c r="I3255" s="460" t="s">
        <v>7869</v>
      </c>
      <c r="J3255" s="459" t="s">
        <v>7950</v>
      </c>
      <c r="K3255" s="458">
        <v>3</v>
      </c>
      <c r="L3255" s="458">
        <v>12</v>
      </c>
      <c r="M3255" s="457">
        <v>120950.69751888738</v>
      </c>
      <c r="N3255" s="458">
        <v>1</v>
      </c>
      <c r="O3255" s="458">
        <v>6</v>
      </c>
      <c r="P3255" s="457">
        <v>58306.8</v>
      </c>
    </row>
    <row r="3256" spans="1:16" ht="67.5" x14ac:dyDescent="0.2">
      <c r="A3256" s="466" t="s">
        <v>7860</v>
      </c>
      <c r="B3256" s="465" t="s">
        <v>3526</v>
      </c>
      <c r="C3256" s="464" t="s">
        <v>2594</v>
      </c>
      <c r="D3256" s="463" t="s">
        <v>15791</v>
      </c>
      <c r="E3256" s="462">
        <v>10000</v>
      </c>
      <c r="F3256" s="461" t="s">
        <v>15790</v>
      </c>
      <c r="G3256" s="460" t="s">
        <v>15789</v>
      </c>
      <c r="H3256" s="460" t="s">
        <v>7950</v>
      </c>
      <c r="I3256" s="460" t="s">
        <v>7869</v>
      </c>
      <c r="J3256" s="459" t="s">
        <v>7950</v>
      </c>
      <c r="K3256" s="458">
        <v>3</v>
      </c>
      <c r="L3256" s="458">
        <v>12</v>
      </c>
      <c r="M3256" s="457">
        <v>127316.52370409199</v>
      </c>
      <c r="N3256" s="458">
        <v>1</v>
      </c>
      <c r="O3256" s="458">
        <v>6</v>
      </c>
      <c r="P3256" s="457">
        <v>61306.8</v>
      </c>
    </row>
    <row r="3257" spans="1:16" ht="67.5" x14ac:dyDescent="0.2">
      <c r="A3257" s="466" t="s">
        <v>7860</v>
      </c>
      <c r="B3257" s="465" t="s">
        <v>3526</v>
      </c>
      <c r="C3257" s="464" t="s">
        <v>2594</v>
      </c>
      <c r="D3257" s="463" t="s">
        <v>15788</v>
      </c>
      <c r="E3257" s="462">
        <v>12500</v>
      </c>
      <c r="F3257" s="461" t="s">
        <v>15787</v>
      </c>
      <c r="G3257" s="460" t="s">
        <v>15786</v>
      </c>
      <c r="H3257" s="460" t="s">
        <v>4810</v>
      </c>
      <c r="I3257" s="460" t="s">
        <v>7869</v>
      </c>
      <c r="J3257" s="459" t="s">
        <v>4810</v>
      </c>
      <c r="K3257" s="458">
        <v>3</v>
      </c>
      <c r="L3257" s="458">
        <v>12</v>
      </c>
      <c r="M3257" s="457">
        <v>159145.65463011496</v>
      </c>
      <c r="N3257" s="458">
        <v>1</v>
      </c>
      <c r="O3257" s="458">
        <v>6</v>
      </c>
      <c r="P3257" s="457">
        <v>76306.8</v>
      </c>
    </row>
    <row r="3258" spans="1:16" ht="67.5" x14ac:dyDescent="0.2">
      <c r="A3258" s="466" t="s">
        <v>7860</v>
      </c>
      <c r="B3258" s="465" t="s">
        <v>3526</v>
      </c>
      <c r="C3258" s="464" t="s">
        <v>2594</v>
      </c>
      <c r="D3258" s="463" t="s">
        <v>7887</v>
      </c>
      <c r="E3258" s="462">
        <v>4200</v>
      </c>
      <c r="F3258" s="461" t="s">
        <v>15785</v>
      </c>
      <c r="G3258" s="460" t="s">
        <v>15784</v>
      </c>
      <c r="H3258" s="460" t="s">
        <v>4810</v>
      </c>
      <c r="I3258" s="460" t="s">
        <v>7869</v>
      </c>
      <c r="J3258" s="459" t="s">
        <v>4810</v>
      </c>
      <c r="K3258" s="458">
        <v>3</v>
      </c>
      <c r="L3258" s="458">
        <v>12</v>
      </c>
      <c r="M3258" s="457">
        <v>53472.939955718633</v>
      </c>
      <c r="N3258" s="458">
        <v>1</v>
      </c>
      <c r="O3258" s="458">
        <v>6</v>
      </c>
      <c r="P3258" s="457">
        <v>26506.799999999999</v>
      </c>
    </row>
    <row r="3259" spans="1:16" ht="67.5" x14ac:dyDescent="0.2">
      <c r="A3259" s="466" t="s">
        <v>7860</v>
      </c>
      <c r="B3259" s="465" t="s">
        <v>3526</v>
      </c>
      <c r="C3259" s="464" t="s">
        <v>2594</v>
      </c>
      <c r="D3259" s="463" t="s">
        <v>12656</v>
      </c>
      <c r="E3259" s="462">
        <v>5000</v>
      </c>
      <c r="F3259" s="461" t="s">
        <v>15783</v>
      </c>
      <c r="G3259" s="460" t="s">
        <v>15782</v>
      </c>
      <c r="H3259" s="460"/>
      <c r="I3259" s="460" t="s">
        <v>8064</v>
      </c>
      <c r="J3259" s="459" t="s">
        <v>9655</v>
      </c>
      <c r="K3259" s="458">
        <v>4</v>
      </c>
      <c r="L3259" s="458">
        <v>12</v>
      </c>
      <c r="M3259" s="457">
        <v>63658.261852045995</v>
      </c>
      <c r="N3259" s="458">
        <v>1</v>
      </c>
      <c r="O3259" s="458">
        <v>6</v>
      </c>
      <c r="P3259" s="457">
        <v>31306.799999999999</v>
      </c>
    </row>
    <row r="3260" spans="1:16" ht="67.5" x14ac:dyDescent="0.2">
      <c r="A3260" s="466" t="s">
        <v>7860</v>
      </c>
      <c r="B3260" s="465" t="s">
        <v>3526</v>
      </c>
      <c r="C3260" s="464" t="s">
        <v>2594</v>
      </c>
      <c r="D3260" s="463" t="s">
        <v>8345</v>
      </c>
      <c r="E3260" s="462">
        <v>3500</v>
      </c>
      <c r="F3260" s="461" t="s">
        <v>15781</v>
      </c>
      <c r="G3260" s="460" t="s">
        <v>15780</v>
      </c>
      <c r="H3260" s="460" t="s">
        <v>8342</v>
      </c>
      <c r="I3260" s="460" t="s">
        <v>7869</v>
      </c>
      <c r="J3260" s="459" t="s">
        <v>8342</v>
      </c>
      <c r="K3260" s="458">
        <v>3</v>
      </c>
      <c r="L3260" s="458">
        <v>8</v>
      </c>
      <c r="M3260" s="457">
        <v>29707.188864288128</v>
      </c>
      <c r="N3260" s="458">
        <v>2</v>
      </c>
      <c r="O3260" s="458">
        <v>6</v>
      </c>
      <c r="P3260" s="457">
        <v>22306.799999999999</v>
      </c>
    </row>
    <row r="3261" spans="1:16" ht="67.5" x14ac:dyDescent="0.2">
      <c r="A3261" s="466" t="s">
        <v>7860</v>
      </c>
      <c r="B3261" s="465" t="s">
        <v>3526</v>
      </c>
      <c r="C3261" s="464" t="s">
        <v>2594</v>
      </c>
      <c r="D3261" s="463" t="s">
        <v>7859</v>
      </c>
      <c r="E3261" s="462">
        <v>2500</v>
      </c>
      <c r="F3261" s="461" t="s">
        <v>15779</v>
      </c>
      <c r="G3261" s="460" t="s">
        <v>15778</v>
      </c>
      <c r="H3261" s="460" t="s">
        <v>6389</v>
      </c>
      <c r="I3261" s="460" t="s">
        <v>7869</v>
      </c>
      <c r="J3261" s="459" t="s">
        <v>6389</v>
      </c>
      <c r="K3261" s="458">
        <v>4</v>
      </c>
      <c r="L3261" s="458">
        <v>12</v>
      </c>
      <c r="M3261" s="457">
        <v>31829.130926022997</v>
      </c>
      <c r="N3261" s="458">
        <v>1</v>
      </c>
      <c r="O3261" s="458">
        <v>6</v>
      </c>
      <c r="P3261" s="457">
        <v>16306.8</v>
      </c>
    </row>
    <row r="3262" spans="1:16" ht="67.5" x14ac:dyDescent="0.2">
      <c r="A3262" s="466" t="s">
        <v>7860</v>
      </c>
      <c r="B3262" s="465" t="s">
        <v>3526</v>
      </c>
      <c r="C3262" s="464" t="s">
        <v>2594</v>
      </c>
      <c r="D3262" s="463" t="s">
        <v>7859</v>
      </c>
      <c r="E3262" s="462">
        <v>2500</v>
      </c>
      <c r="F3262" s="461" t="s">
        <v>15777</v>
      </c>
      <c r="G3262" s="460" t="s">
        <v>15776</v>
      </c>
      <c r="H3262" s="460" t="s">
        <v>3574</v>
      </c>
      <c r="I3262" s="460" t="s">
        <v>7861</v>
      </c>
      <c r="J3262" s="459" t="s">
        <v>3574</v>
      </c>
      <c r="K3262" s="458">
        <v>3</v>
      </c>
      <c r="L3262" s="458">
        <v>12</v>
      </c>
      <c r="M3262" s="457">
        <v>31829.130926022997</v>
      </c>
      <c r="N3262" s="458">
        <v>1</v>
      </c>
      <c r="O3262" s="458">
        <v>6</v>
      </c>
      <c r="P3262" s="457">
        <v>16306.8</v>
      </c>
    </row>
    <row r="3263" spans="1:16" ht="67.5" x14ac:dyDescent="0.2">
      <c r="A3263" s="466" t="s">
        <v>7860</v>
      </c>
      <c r="B3263" s="465" t="s">
        <v>3526</v>
      </c>
      <c r="C3263" s="464" t="s">
        <v>2594</v>
      </c>
      <c r="D3263" s="463" t="s">
        <v>7887</v>
      </c>
      <c r="E3263" s="462">
        <v>4200</v>
      </c>
      <c r="F3263" s="461" t="s">
        <v>15775</v>
      </c>
      <c r="G3263" s="460" t="s">
        <v>15774</v>
      </c>
      <c r="H3263" s="460" t="s">
        <v>6389</v>
      </c>
      <c r="I3263" s="460" t="s">
        <v>7869</v>
      </c>
      <c r="J3263" s="459" t="s">
        <v>6389</v>
      </c>
      <c r="K3263" s="458">
        <v>3</v>
      </c>
      <c r="L3263" s="458">
        <v>12</v>
      </c>
      <c r="M3263" s="457">
        <v>53472.939955718633</v>
      </c>
      <c r="N3263" s="458">
        <v>1</v>
      </c>
      <c r="O3263" s="458">
        <v>6</v>
      </c>
      <c r="P3263" s="457">
        <v>26506.799999999999</v>
      </c>
    </row>
    <row r="3264" spans="1:16" ht="67.5" x14ac:dyDescent="0.2">
      <c r="A3264" s="466" t="s">
        <v>7860</v>
      </c>
      <c r="B3264" s="465" t="s">
        <v>3526</v>
      </c>
      <c r="C3264" s="464" t="s">
        <v>2594</v>
      </c>
      <c r="D3264" s="463" t="s">
        <v>7908</v>
      </c>
      <c r="E3264" s="462">
        <v>4200</v>
      </c>
      <c r="F3264" s="461" t="s">
        <v>15773</v>
      </c>
      <c r="G3264" s="460" t="s">
        <v>15772</v>
      </c>
      <c r="H3264" s="460" t="s">
        <v>3591</v>
      </c>
      <c r="I3264" s="460" t="s">
        <v>7861</v>
      </c>
      <c r="J3264" s="459" t="s">
        <v>3591</v>
      </c>
      <c r="K3264" s="458">
        <v>3</v>
      </c>
      <c r="L3264" s="458">
        <v>5</v>
      </c>
      <c r="M3264" s="457">
        <v>22280.391648216097</v>
      </c>
      <c r="N3264" s="458">
        <v>0</v>
      </c>
      <c r="O3264" s="458">
        <v>0</v>
      </c>
      <c r="P3264" s="457">
        <v>0</v>
      </c>
    </row>
    <row r="3265" spans="1:16" ht="67.5" x14ac:dyDescent="0.2">
      <c r="A3265" s="466" t="s">
        <v>7860</v>
      </c>
      <c r="B3265" s="465" t="s">
        <v>3526</v>
      </c>
      <c r="C3265" s="464" t="s">
        <v>2594</v>
      </c>
      <c r="D3265" s="463" t="s">
        <v>7887</v>
      </c>
      <c r="E3265" s="462">
        <v>4200</v>
      </c>
      <c r="F3265" s="461" t="s">
        <v>15771</v>
      </c>
      <c r="G3265" s="460" t="s">
        <v>15770</v>
      </c>
      <c r="H3265" s="460" t="s">
        <v>3642</v>
      </c>
      <c r="I3265" s="460" t="s">
        <v>7861</v>
      </c>
      <c r="J3265" s="459" t="s">
        <v>3642</v>
      </c>
      <c r="K3265" s="458">
        <v>4</v>
      </c>
      <c r="L3265" s="458">
        <v>12</v>
      </c>
      <c r="M3265" s="457">
        <v>53472.939955718633</v>
      </c>
      <c r="N3265" s="458">
        <v>1</v>
      </c>
      <c r="O3265" s="458">
        <v>6</v>
      </c>
      <c r="P3265" s="457">
        <v>26506.799999999999</v>
      </c>
    </row>
    <row r="3266" spans="1:16" ht="67.5" x14ac:dyDescent="0.2">
      <c r="A3266" s="466" t="s">
        <v>7860</v>
      </c>
      <c r="B3266" s="465" t="s">
        <v>3526</v>
      </c>
      <c r="C3266" s="464" t="s">
        <v>2594</v>
      </c>
      <c r="D3266" s="463" t="s">
        <v>8798</v>
      </c>
      <c r="E3266" s="462">
        <v>7500</v>
      </c>
      <c r="F3266" s="461" t="s">
        <v>15769</v>
      </c>
      <c r="G3266" s="460" t="s">
        <v>15768</v>
      </c>
      <c r="H3266" s="460" t="s">
        <v>7976</v>
      </c>
      <c r="I3266" s="460" t="s">
        <v>7869</v>
      </c>
      <c r="J3266" s="459" t="s">
        <v>7976</v>
      </c>
      <c r="K3266" s="458">
        <v>4</v>
      </c>
      <c r="L3266" s="458">
        <v>12</v>
      </c>
      <c r="M3266" s="457">
        <v>95487.392778068985</v>
      </c>
      <c r="N3266" s="458">
        <v>1</v>
      </c>
      <c r="O3266" s="458">
        <v>4</v>
      </c>
      <c r="P3266" s="457">
        <v>30871.200000000001</v>
      </c>
    </row>
    <row r="3267" spans="1:16" ht="67.5" x14ac:dyDescent="0.2">
      <c r="A3267" s="466" t="s">
        <v>7860</v>
      </c>
      <c r="B3267" s="465" t="s">
        <v>3526</v>
      </c>
      <c r="C3267" s="464" t="s">
        <v>2594</v>
      </c>
      <c r="D3267" s="463" t="s">
        <v>15767</v>
      </c>
      <c r="E3267" s="462">
        <v>4200</v>
      </c>
      <c r="F3267" s="461" t="s">
        <v>15766</v>
      </c>
      <c r="G3267" s="460" t="s">
        <v>15765</v>
      </c>
      <c r="H3267" s="460" t="s">
        <v>6389</v>
      </c>
      <c r="I3267" s="460" t="s">
        <v>7869</v>
      </c>
      <c r="J3267" s="459" t="s">
        <v>6389</v>
      </c>
      <c r="K3267" s="458">
        <v>3</v>
      </c>
      <c r="L3267" s="458">
        <v>12</v>
      </c>
      <c r="M3267" s="457">
        <v>53472.939955718633</v>
      </c>
      <c r="N3267" s="458">
        <v>1</v>
      </c>
      <c r="O3267" s="458">
        <v>6</v>
      </c>
      <c r="P3267" s="457">
        <v>26506.799999999999</v>
      </c>
    </row>
    <row r="3268" spans="1:16" ht="67.5" x14ac:dyDescent="0.2">
      <c r="A3268" s="466" t="s">
        <v>7860</v>
      </c>
      <c r="B3268" s="465" t="s">
        <v>3526</v>
      </c>
      <c r="C3268" s="464" t="s">
        <v>2594</v>
      </c>
      <c r="D3268" s="463" t="s">
        <v>6398</v>
      </c>
      <c r="E3268" s="462">
        <v>7500</v>
      </c>
      <c r="F3268" s="461" t="s">
        <v>15764</v>
      </c>
      <c r="G3268" s="460" t="s">
        <v>15763</v>
      </c>
      <c r="H3268" s="460" t="s">
        <v>4522</v>
      </c>
      <c r="I3268" s="460" t="s">
        <v>7869</v>
      </c>
      <c r="J3268" s="459" t="s">
        <v>4522</v>
      </c>
      <c r="K3268" s="458">
        <v>5</v>
      </c>
      <c r="L3268" s="458">
        <v>12</v>
      </c>
      <c r="M3268" s="457">
        <v>95487.392778068985</v>
      </c>
      <c r="N3268" s="458">
        <v>1</v>
      </c>
      <c r="O3268" s="458">
        <v>6</v>
      </c>
      <c r="P3268" s="457">
        <v>46306.8</v>
      </c>
    </row>
    <row r="3269" spans="1:16" ht="67.5" x14ac:dyDescent="0.2">
      <c r="A3269" s="466" t="s">
        <v>7860</v>
      </c>
      <c r="B3269" s="465" t="s">
        <v>3526</v>
      </c>
      <c r="C3269" s="464" t="s">
        <v>2594</v>
      </c>
      <c r="D3269" s="463" t="s">
        <v>7887</v>
      </c>
      <c r="E3269" s="462">
        <v>4200</v>
      </c>
      <c r="F3269" s="461" t="s">
        <v>15762</v>
      </c>
      <c r="G3269" s="460" t="s">
        <v>15761</v>
      </c>
      <c r="H3269" s="460" t="s">
        <v>6389</v>
      </c>
      <c r="I3269" s="460" t="s">
        <v>7869</v>
      </c>
      <c r="J3269" s="459" t="s">
        <v>6389</v>
      </c>
      <c r="K3269" s="458">
        <v>3</v>
      </c>
      <c r="L3269" s="458">
        <v>12</v>
      </c>
      <c r="M3269" s="457">
        <v>53472.939955718633</v>
      </c>
      <c r="N3269" s="458">
        <v>1</v>
      </c>
      <c r="O3269" s="458">
        <v>6</v>
      </c>
      <c r="P3269" s="457">
        <v>26506.799999999999</v>
      </c>
    </row>
    <row r="3270" spans="1:16" ht="67.5" x14ac:dyDescent="0.2">
      <c r="A3270" s="466" t="s">
        <v>7860</v>
      </c>
      <c r="B3270" s="465" t="s">
        <v>3526</v>
      </c>
      <c r="C3270" s="464" t="s">
        <v>2594</v>
      </c>
      <c r="D3270" s="463" t="s">
        <v>8478</v>
      </c>
      <c r="E3270" s="462">
        <v>7500</v>
      </c>
      <c r="F3270" s="461" t="s">
        <v>15760</v>
      </c>
      <c r="G3270" s="460" t="s">
        <v>15759</v>
      </c>
      <c r="H3270" s="460" t="s">
        <v>8893</v>
      </c>
      <c r="I3270" s="460" t="s">
        <v>7869</v>
      </c>
      <c r="J3270" s="459" t="s">
        <v>8893</v>
      </c>
      <c r="K3270" s="458">
        <v>3</v>
      </c>
      <c r="L3270" s="458">
        <v>12</v>
      </c>
      <c r="M3270" s="457">
        <v>95487.392778068985</v>
      </c>
      <c r="N3270" s="458">
        <v>1</v>
      </c>
      <c r="O3270" s="458">
        <v>6</v>
      </c>
      <c r="P3270" s="457">
        <v>46306.8</v>
      </c>
    </row>
    <row r="3271" spans="1:16" ht="67.5" x14ac:dyDescent="0.2">
      <c r="A3271" s="466" t="s">
        <v>7860</v>
      </c>
      <c r="B3271" s="465" t="s">
        <v>3526</v>
      </c>
      <c r="C3271" s="464" t="s">
        <v>2594</v>
      </c>
      <c r="D3271" s="463" t="s">
        <v>7887</v>
      </c>
      <c r="E3271" s="462">
        <v>4200</v>
      </c>
      <c r="F3271" s="461" t="s">
        <v>15758</v>
      </c>
      <c r="G3271" s="460" t="s">
        <v>15757</v>
      </c>
      <c r="H3271" s="460" t="s">
        <v>3574</v>
      </c>
      <c r="I3271" s="460" t="s">
        <v>7861</v>
      </c>
      <c r="J3271" s="459" t="s">
        <v>3574</v>
      </c>
      <c r="K3271" s="458">
        <v>4</v>
      </c>
      <c r="L3271" s="458">
        <v>10</v>
      </c>
      <c r="M3271" s="457">
        <v>44560.783296432193</v>
      </c>
      <c r="N3271" s="458">
        <v>1</v>
      </c>
      <c r="O3271" s="458">
        <v>6</v>
      </c>
      <c r="P3271" s="457">
        <v>26506.799999999999</v>
      </c>
    </row>
    <row r="3272" spans="1:16" ht="67.5" x14ac:dyDescent="0.2">
      <c r="A3272" s="466" t="s">
        <v>7860</v>
      </c>
      <c r="B3272" s="465" t="s">
        <v>3526</v>
      </c>
      <c r="C3272" s="464" t="s">
        <v>2594</v>
      </c>
      <c r="D3272" s="463" t="s">
        <v>7859</v>
      </c>
      <c r="E3272" s="462">
        <v>2500</v>
      </c>
      <c r="F3272" s="461" t="s">
        <v>15756</v>
      </c>
      <c r="G3272" s="460" t="s">
        <v>15755</v>
      </c>
      <c r="H3272" s="460"/>
      <c r="I3272" s="460"/>
      <c r="J3272" s="459"/>
      <c r="K3272" s="458">
        <v>3</v>
      </c>
      <c r="L3272" s="458">
        <v>12</v>
      </c>
      <c r="M3272" s="457">
        <v>31829.130926022997</v>
      </c>
      <c r="N3272" s="458">
        <v>1</v>
      </c>
      <c r="O3272" s="458">
        <v>6</v>
      </c>
      <c r="P3272" s="457">
        <v>16306.8</v>
      </c>
    </row>
    <row r="3273" spans="1:16" ht="67.5" x14ac:dyDescent="0.2">
      <c r="A3273" s="466" t="s">
        <v>7860</v>
      </c>
      <c r="B3273" s="465" t="s">
        <v>3526</v>
      </c>
      <c r="C3273" s="464" t="s">
        <v>2594</v>
      </c>
      <c r="D3273" s="463" t="s">
        <v>7923</v>
      </c>
      <c r="E3273" s="462">
        <v>4200</v>
      </c>
      <c r="F3273" s="461" t="s">
        <v>15754</v>
      </c>
      <c r="G3273" s="460" t="s">
        <v>15753</v>
      </c>
      <c r="H3273" s="460" t="s">
        <v>3574</v>
      </c>
      <c r="I3273" s="460" t="s">
        <v>7861</v>
      </c>
      <c r="J3273" s="459" t="s">
        <v>3574</v>
      </c>
      <c r="K3273" s="458">
        <v>3</v>
      </c>
      <c r="L3273" s="458">
        <v>12</v>
      </c>
      <c r="M3273" s="457">
        <v>53472.939955718633</v>
      </c>
      <c r="N3273" s="458">
        <v>1</v>
      </c>
      <c r="O3273" s="458">
        <v>1</v>
      </c>
      <c r="P3273" s="457">
        <v>4417.8</v>
      </c>
    </row>
    <row r="3274" spans="1:16" ht="67.5" x14ac:dyDescent="0.2">
      <c r="A3274" s="466" t="s">
        <v>7860</v>
      </c>
      <c r="B3274" s="465" t="s">
        <v>3526</v>
      </c>
      <c r="C3274" s="464" t="s">
        <v>2594</v>
      </c>
      <c r="D3274" s="463" t="s">
        <v>7887</v>
      </c>
      <c r="E3274" s="462">
        <v>4200</v>
      </c>
      <c r="F3274" s="461" t="s">
        <v>15752</v>
      </c>
      <c r="G3274" s="460" t="s">
        <v>15751</v>
      </c>
      <c r="H3274" s="460" t="s">
        <v>3574</v>
      </c>
      <c r="I3274" s="460" t="s">
        <v>7861</v>
      </c>
      <c r="J3274" s="459" t="s">
        <v>3574</v>
      </c>
      <c r="K3274" s="458">
        <v>3</v>
      </c>
      <c r="L3274" s="458">
        <v>12</v>
      </c>
      <c r="M3274" s="457">
        <v>53472.939955718633</v>
      </c>
      <c r="N3274" s="458">
        <v>1</v>
      </c>
      <c r="O3274" s="458">
        <v>6</v>
      </c>
      <c r="P3274" s="457">
        <v>26506.799999999999</v>
      </c>
    </row>
    <row r="3275" spans="1:16" ht="67.5" x14ac:dyDescent="0.2">
      <c r="A3275" s="466" t="s">
        <v>7860</v>
      </c>
      <c r="B3275" s="465" t="s">
        <v>3526</v>
      </c>
      <c r="C3275" s="464" t="s">
        <v>2594</v>
      </c>
      <c r="D3275" s="463" t="s">
        <v>8122</v>
      </c>
      <c r="E3275" s="462">
        <v>10000</v>
      </c>
      <c r="F3275" s="461" t="s">
        <v>15750</v>
      </c>
      <c r="G3275" s="460" t="s">
        <v>15749</v>
      </c>
      <c r="H3275" s="460" t="s">
        <v>7950</v>
      </c>
      <c r="I3275" s="460" t="s">
        <v>7869</v>
      </c>
      <c r="J3275" s="459" t="s">
        <v>7950</v>
      </c>
      <c r="K3275" s="458">
        <v>3</v>
      </c>
      <c r="L3275" s="458">
        <v>12</v>
      </c>
      <c r="M3275" s="457">
        <v>127316.52370409199</v>
      </c>
      <c r="N3275" s="458">
        <v>1</v>
      </c>
      <c r="O3275" s="458">
        <v>6</v>
      </c>
      <c r="P3275" s="457">
        <v>61306.8</v>
      </c>
    </row>
    <row r="3276" spans="1:16" ht="67.5" x14ac:dyDescent="0.2">
      <c r="A3276" s="466" t="s">
        <v>7860</v>
      </c>
      <c r="B3276" s="465" t="s">
        <v>3526</v>
      </c>
      <c r="C3276" s="464" t="s">
        <v>2594</v>
      </c>
      <c r="D3276" s="463" t="s">
        <v>4784</v>
      </c>
      <c r="E3276" s="462">
        <v>2200</v>
      </c>
      <c r="F3276" s="461" t="s">
        <v>15748</v>
      </c>
      <c r="G3276" s="460" t="s">
        <v>15747</v>
      </c>
      <c r="H3276" s="460"/>
      <c r="I3276" s="460" t="s">
        <v>8064</v>
      </c>
      <c r="J3276" s="459" t="s">
        <v>8069</v>
      </c>
      <c r="K3276" s="458">
        <v>3</v>
      </c>
      <c r="L3276" s="458">
        <v>12</v>
      </c>
      <c r="M3276" s="457">
        <v>28009.635214900234</v>
      </c>
      <c r="N3276" s="458">
        <v>1</v>
      </c>
      <c r="O3276" s="458">
        <v>6</v>
      </c>
      <c r="P3276" s="457">
        <v>14506.8</v>
      </c>
    </row>
    <row r="3277" spans="1:16" ht="67.5" x14ac:dyDescent="0.2">
      <c r="A3277" s="466" t="s">
        <v>7860</v>
      </c>
      <c r="B3277" s="465" t="s">
        <v>3526</v>
      </c>
      <c r="C3277" s="464" t="s">
        <v>2594</v>
      </c>
      <c r="D3277" s="463" t="s">
        <v>15746</v>
      </c>
      <c r="E3277" s="462">
        <v>5500</v>
      </c>
      <c r="F3277" s="461" t="s">
        <v>15745</v>
      </c>
      <c r="G3277" s="460" t="s">
        <v>15744</v>
      </c>
      <c r="H3277" s="460" t="s">
        <v>3617</v>
      </c>
      <c r="I3277" s="460" t="s">
        <v>7869</v>
      </c>
      <c r="J3277" s="459" t="s">
        <v>3617</v>
      </c>
      <c r="K3277" s="458">
        <v>3</v>
      </c>
      <c r="L3277" s="458">
        <v>12</v>
      </c>
      <c r="M3277" s="457">
        <v>70024.088037250593</v>
      </c>
      <c r="N3277" s="458">
        <v>1</v>
      </c>
      <c r="O3277" s="458">
        <v>6</v>
      </c>
      <c r="P3277" s="457">
        <v>34306.800000000003</v>
      </c>
    </row>
    <row r="3278" spans="1:16" ht="67.5" x14ac:dyDescent="0.2">
      <c r="A3278" s="466" t="s">
        <v>7860</v>
      </c>
      <c r="B3278" s="465" t="s">
        <v>3526</v>
      </c>
      <c r="C3278" s="464" t="s">
        <v>2594</v>
      </c>
      <c r="D3278" s="463" t="s">
        <v>7859</v>
      </c>
      <c r="E3278" s="462">
        <v>2500</v>
      </c>
      <c r="F3278" s="461" t="s">
        <v>15743</v>
      </c>
      <c r="G3278" s="460" t="s">
        <v>15742</v>
      </c>
      <c r="H3278" s="460"/>
      <c r="I3278" s="460" t="s">
        <v>8064</v>
      </c>
      <c r="J3278" s="459" t="s">
        <v>8069</v>
      </c>
      <c r="K3278" s="458">
        <v>3</v>
      </c>
      <c r="L3278" s="458">
        <v>12</v>
      </c>
      <c r="M3278" s="457">
        <v>31829.130926022997</v>
      </c>
      <c r="N3278" s="458">
        <v>1</v>
      </c>
      <c r="O3278" s="458">
        <v>6</v>
      </c>
      <c r="P3278" s="457">
        <v>16306.8</v>
      </c>
    </row>
    <row r="3279" spans="1:16" ht="67.5" x14ac:dyDescent="0.2">
      <c r="A3279" s="466" t="s">
        <v>7860</v>
      </c>
      <c r="B3279" s="465" t="s">
        <v>3526</v>
      </c>
      <c r="C3279" s="464" t="s">
        <v>2594</v>
      </c>
      <c r="D3279" s="463" t="s">
        <v>7887</v>
      </c>
      <c r="E3279" s="462">
        <v>4200</v>
      </c>
      <c r="F3279" s="461" t="s">
        <v>15741</v>
      </c>
      <c r="G3279" s="460" t="s">
        <v>15740</v>
      </c>
      <c r="H3279" s="460" t="s">
        <v>3574</v>
      </c>
      <c r="I3279" s="460" t="s">
        <v>7869</v>
      </c>
      <c r="J3279" s="459" t="s">
        <v>3574</v>
      </c>
      <c r="K3279" s="458">
        <v>1</v>
      </c>
      <c r="L3279" s="458">
        <v>2</v>
      </c>
      <c r="M3279" s="457">
        <v>8912.1566592864383</v>
      </c>
      <c r="N3279" s="458">
        <v>1</v>
      </c>
      <c r="O3279" s="458">
        <v>6</v>
      </c>
      <c r="P3279" s="457">
        <v>26506.799999999999</v>
      </c>
    </row>
    <row r="3280" spans="1:16" ht="67.5" x14ac:dyDescent="0.2">
      <c r="A3280" s="466" t="s">
        <v>7860</v>
      </c>
      <c r="B3280" s="465" t="s">
        <v>3526</v>
      </c>
      <c r="C3280" s="464" t="s">
        <v>2594</v>
      </c>
      <c r="D3280" s="463" t="s">
        <v>8248</v>
      </c>
      <c r="E3280" s="462">
        <v>4200</v>
      </c>
      <c r="F3280" s="461" t="s">
        <v>15739</v>
      </c>
      <c r="G3280" s="460" t="s">
        <v>15738</v>
      </c>
      <c r="H3280" s="460" t="s">
        <v>6514</v>
      </c>
      <c r="I3280" s="460" t="s">
        <v>7869</v>
      </c>
      <c r="J3280" s="459" t="s">
        <v>6514</v>
      </c>
      <c r="K3280" s="458">
        <v>3</v>
      </c>
      <c r="L3280" s="458">
        <v>12</v>
      </c>
      <c r="M3280" s="457">
        <v>53472.939955718633</v>
      </c>
      <c r="N3280" s="458">
        <v>1</v>
      </c>
      <c r="O3280" s="458">
        <v>6</v>
      </c>
      <c r="P3280" s="457">
        <v>26506.799999999999</v>
      </c>
    </row>
    <row r="3281" spans="1:16" ht="67.5" x14ac:dyDescent="0.2">
      <c r="A3281" s="466" t="s">
        <v>7860</v>
      </c>
      <c r="B3281" s="465" t="s">
        <v>3526</v>
      </c>
      <c r="C3281" s="464" t="s">
        <v>2594</v>
      </c>
      <c r="D3281" s="463" t="s">
        <v>8435</v>
      </c>
      <c r="E3281" s="462">
        <v>12500</v>
      </c>
      <c r="F3281" s="461" t="s">
        <v>15737</v>
      </c>
      <c r="G3281" s="460" t="s">
        <v>15736</v>
      </c>
      <c r="H3281" s="460" t="s">
        <v>7911</v>
      </c>
      <c r="I3281" s="460" t="s">
        <v>7869</v>
      </c>
      <c r="J3281" s="459" t="s">
        <v>7911</v>
      </c>
      <c r="K3281" s="458">
        <v>3</v>
      </c>
      <c r="L3281" s="458">
        <v>12</v>
      </c>
      <c r="M3281" s="457">
        <v>159145.65463011496</v>
      </c>
      <c r="N3281" s="458">
        <v>1</v>
      </c>
      <c r="O3281" s="458">
        <v>6</v>
      </c>
      <c r="P3281" s="457">
        <v>76306.8</v>
      </c>
    </row>
    <row r="3282" spans="1:16" ht="67.5" x14ac:dyDescent="0.2">
      <c r="A3282" s="466" t="s">
        <v>7860</v>
      </c>
      <c r="B3282" s="465" t="s">
        <v>3526</v>
      </c>
      <c r="C3282" s="464" t="s">
        <v>2594</v>
      </c>
      <c r="D3282" s="463" t="s">
        <v>7859</v>
      </c>
      <c r="E3282" s="462">
        <v>2500</v>
      </c>
      <c r="F3282" s="461" t="s">
        <v>15735</v>
      </c>
      <c r="G3282" s="460" t="s">
        <v>15734</v>
      </c>
      <c r="H3282" s="460"/>
      <c r="I3282" s="460"/>
      <c r="J3282" s="459"/>
      <c r="K3282" s="458">
        <v>5</v>
      </c>
      <c r="L3282" s="458">
        <v>12</v>
      </c>
      <c r="M3282" s="457">
        <v>31829.130926022997</v>
      </c>
      <c r="N3282" s="458">
        <v>1</v>
      </c>
      <c r="O3282" s="458">
        <v>6</v>
      </c>
      <c r="P3282" s="457">
        <v>16306.8</v>
      </c>
    </row>
    <row r="3283" spans="1:16" ht="67.5" x14ac:dyDescent="0.2">
      <c r="A3283" s="466" t="s">
        <v>7860</v>
      </c>
      <c r="B3283" s="465" t="s">
        <v>3526</v>
      </c>
      <c r="C3283" s="464" t="s">
        <v>2594</v>
      </c>
      <c r="D3283" s="463" t="s">
        <v>8481</v>
      </c>
      <c r="E3283" s="462">
        <v>7500</v>
      </c>
      <c r="F3283" s="461" t="s">
        <v>15733</v>
      </c>
      <c r="G3283" s="460" t="s">
        <v>15732</v>
      </c>
      <c r="H3283" s="460" t="s">
        <v>4104</v>
      </c>
      <c r="I3283" s="460" t="s">
        <v>7869</v>
      </c>
      <c r="J3283" s="459" t="s">
        <v>4104</v>
      </c>
      <c r="K3283" s="458">
        <v>3</v>
      </c>
      <c r="L3283" s="458">
        <v>12</v>
      </c>
      <c r="M3283" s="457">
        <v>95487.392778068985</v>
      </c>
      <c r="N3283" s="458">
        <v>1</v>
      </c>
      <c r="O3283" s="458">
        <v>6</v>
      </c>
      <c r="P3283" s="457">
        <v>46306.8</v>
      </c>
    </row>
    <row r="3284" spans="1:16" ht="67.5" x14ac:dyDescent="0.2">
      <c r="A3284" s="466" t="s">
        <v>7860</v>
      </c>
      <c r="B3284" s="465" t="s">
        <v>3526</v>
      </c>
      <c r="C3284" s="464" t="s">
        <v>2594</v>
      </c>
      <c r="D3284" s="463" t="s">
        <v>8137</v>
      </c>
      <c r="E3284" s="462">
        <v>2000</v>
      </c>
      <c r="F3284" s="461" t="s">
        <v>15731</v>
      </c>
      <c r="G3284" s="460" t="s">
        <v>15730</v>
      </c>
      <c r="H3284" s="460"/>
      <c r="I3284" s="460"/>
      <c r="J3284" s="459"/>
      <c r="K3284" s="458">
        <v>3</v>
      </c>
      <c r="L3284" s="458">
        <v>12</v>
      </c>
      <c r="M3284" s="457">
        <v>25463.304740818396</v>
      </c>
      <c r="N3284" s="458">
        <v>1</v>
      </c>
      <c r="O3284" s="458">
        <v>6</v>
      </c>
      <c r="P3284" s="457">
        <v>13306.8</v>
      </c>
    </row>
    <row r="3285" spans="1:16" ht="67.5" x14ac:dyDescent="0.2">
      <c r="A3285" s="466" t="s">
        <v>7860</v>
      </c>
      <c r="B3285" s="465" t="s">
        <v>3526</v>
      </c>
      <c r="C3285" s="464" t="s">
        <v>2594</v>
      </c>
      <c r="D3285" s="463" t="s">
        <v>7932</v>
      </c>
      <c r="E3285" s="462">
        <v>4200</v>
      </c>
      <c r="F3285" s="461" t="s">
        <v>15729</v>
      </c>
      <c r="G3285" s="460" t="s">
        <v>15728</v>
      </c>
      <c r="H3285" s="460" t="s">
        <v>6389</v>
      </c>
      <c r="I3285" s="460" t="s">
        <v>7869</v>
      </c>
      <c r="J3285" s="459" t="s">
        <v>6389</v>
      </c>
      <c r="K3285" s="458">
        <v>3</v>
      </c>
      <c r="L3285" s="458">
        <v>12</v>
      </c>
      <c r="M3285" s="457">
        <v>53472.939955718633</v>
      </c>
      <c r="N3285" s="458">
        <v>1</v>
      </c>
      <c r="O3285" s="458">
        <v>6</v>
      </c>
      <c r="P3285" s="457">
        <v>26506.799999999999</v>
      </c>
    </row>
    <row r="3286" spans="1:16" ht="67.5" x14ac:dyDescent="0.2">
      <c r="A3286" s="466" t="s">
        <v>7860</v>
      </c>
      <c r="B3286" s="465" t="s">
        <v>3526</v>
      </c>
      <c r="C3286" s="464" t="s">
        <v>2594</v>
      </c>
      <c r="D3286" s="463" t="s">
        <v>7946</v>
      </c>
      <c r="E3286" s="462">
        <v>4200</v>
      </c>
      <c r="F3286" s="461" t="s">
        <v>15727</v>
      </c>
      <c r="G3286" s="460" t="s">
        <v>15726</v>
      </c>
      <c r="H3286" s="460" t="s">
        <v>6389</v>
      </c>
      <c r="I3286" s="460" t="s">
        <v>7869</v>
      </c>
      <c r="J3286" s="459" t="s">
        <v>6389</v>
      </c>
      <c r="K3286" s="458">
        <v>3</v>
      </c>
      <c r="L3286" s="458">
        <v>12</v>
      </c>
      <c r="M3286" s="457">
        <v>53472.939955718633</v>
      </c>
      <c r="N3286" s="458">
        <v>1</v>
      </c>
      <c r="O3286" s="458">
        <v>6</v>
      </c>
      <c r="P3286" s="457">
        <v>26506.799999999999</v>
      </c>
    </row>
    <row r="3287" spans="1:16" ht="67.5" x14ac:dyDescent="0.2">
      <c r="A3287" s="466" t="s">
        <v>7860</v>
      </c>
      <c r="B3287" s="465" t="s">
        <v>3526</v>
      </c>
      <c r="C3287" s="464" t="s">
        <v>2594</v>
      </c>
      <c r="D3287" s="463" t="s">
        <v>7989</v>
      </c>
      <c r="E3287" s="462">
        <v>5500</v>
      </c>
      <c r="F3287" s="461" t="s">
        <v>15725</v>
      </c>
      <c r="G3287" s="460" t="s">
        <v>15724</v>
      </c>
      <c r="H3287" s="460" t="s">
        <v>14601</v>
      </c>
      <c r="I3287" s="460" t="s">
        <v>7861</v>
      </c>
      <c r="J3287" s="459" t="s">
        <v>14601</v>
      </c>
      <c r="K3287" s="458">
        <v>4</v>
      </c>
      <c r="L3287" s="458">
        <v>12</v>
      </c>
      <c r="M3287" s="457">
        <v>70024.088037250593</v>
      </c>
      <c r="N3287" s="458">
        <v>1</v>
      </c>
      <c r="O3287" s="458">
        <v>6</v>
      </c>
      <c r="P3287" s="457">
        <v>34306.800000000003</v>
      </c>
    </row>
    <row r="3288" spans="1:16" ht="67.5" x14ac:dyDescent="0.2">
      <c r="A3288" s="466" t="s">
        <v>7860</v>
      </c>
      <c r="B3288" s="465" t="s">
        <v>3526</v>
      </c>
      <c r="C3288" s="464" t="s">
        <v>2594</v>
      </c>
      <c r="D3288" s="463" t="s">
        <v>7923</v>
      </c>
      <c r="E3288" s="462">
        <v>4200</v>
      </c>
      <c r="F3288" s="461" t="s">
        <v>15723</v>
      </c>
      <c r="G3288" s="460" t="s">
        <v>15722</v>
      </c>
      <c r="H3288" s="460" t="s">
        <v>3574</v>
      </c>
      <c r="I3288" s="460" t="s">
        <v>7861</v>
      </c>
      <c r="J3288" s="459" t="s">
        <v>3574</v>
      </c>
      <c r="K3288" s="458">
        <v>3</v>
      </c>
      <c r="L3288" s="458">
        <v>5</v>
      </c>
      <c r="M3288" s="457">
        <v>22280.391648216097</v>
      </c>
      <c r="N3288" s="458">
        <v>0</v>
      </c>
      <c r="O3288" s="458">
        <v>0</v>
      </c>
      <c r="P3288" s="457">
        <v>0</v>
      </c>
    </row>
    <row r="3289" spans="1:16" ht="67.5" x14ac:dyDescent="0.2">
      <c r="A3289" s="466" t="s">
        <v>7860</v>
      </c>
      <c r="B3289" s="465" t="s">
        <v>3526</v>
      </c>
      <c r="C3289" s="464" t="s">
        <v>2594</v>
      </c>
      <c r="D3289" s="463" t="s">
        <v>7887</v>
      </c>
      <c r="E3289" s="462">
        <v>4200</v>
      </c>
      <c r="F3289" s="461" t="s">
        <v>15721</v>
      </c>
      <c r="G3289" s="460" t="s">
        <v>15720</v>
      </c>
      <c r="H3289" s="460" t="s">
        <v>6389</v>
      </c>
      <c r="I3289" s="460" t="s">
        <v>7869</v>
      </c>
      <c r="J3289" s="459" t="s">
        <v>6389</v>
      </c>
      <c r="K3289" s="458">
        <v>3</v>
      </c>
      <c r="L3289" s="458">
        <v>12</v>
      </c>
      <c r="M3289" s="457">
        <v>53472.939955718633</v>
      </c>
      <c r="N3289" s="458">
        <v>1</v>
      </c>
      <c r="O3289" s="458">
        <v>6</v>
      </c>
      <c r="P3289" s="457">
        <v>26506.799999999999</v>
      </c>
    </row>
    <row r="3290" spans="1:16" ht="67.5" x14ac:dyDescent="0.2">
      <c r="A3290" s="466" t="s">
        <v>7860</v>
      </c>
      <c r="B3290" s="465" t="s">
        <v>3526</v>
      </c>
      <c r="C3290" s="464" t="s">
        <v>2594</v>
      </c>
      <c r="D3290" s="463" t="s">
        <v>7859</v>
      </c>
      <c r="E3290" s="462">
        <v>2500</v>
      </c>
      <c r="F3290" s="461" t="s">
        <v>15719</v>
      </c>
      <c r="G3290" s="460" t="s">
        <v>15718</v>
      </c>
      <c r="H3290" s="460" t="s">
        <v>6389</v>
      </c>
      <c r="I3290" s="460" t="s">
        <v>7869</v>
      </c>
      <c r="J3290" s="459" t="s">
        <v>6389</v>
      </c>
      <c r="K3290" s="458">
        <v>3</v>
      </c>
      <c r="L3290" s="458">
        <v>12</v>
      </c>
      <c r="M3290" s="457">
        <v>31829.130926022997</v>
      </c>
      <c r="N3290" s="458">
        <v>1</v>
      </c>
      <c r="O3290" s="458">
        <v>6</v>
      </c>
      <c r="P3290" s="457">
        <v>16306.8</v>
      </c>
    </row>
    <row r="3291" spans="1:16" ht="67.5" x14ac:dyDescent="0.2">
      <c r="A3291" s="466" t="s">
        <v>7860</v>
      </c>
      <c r="B3291" s="465" t="s">
        <v>3526</v>
      </c>
      <c r="C3291" s="464" t="s">
        <v>2594</v>
      </c>
      <c r="D3291" s="463" t="s">
        <v>15717</v>
      </c>
      <c r="E3291" s="462">
        <v>8000</v>
      </c>
      <c r="F3291" s="461" t="s">
        <v>15716</v>
      </c>
      <c r="G3291" s="460" t="s">
        <v>15715</v>
      </c>
      <c r="H3291" s="460" t="s">
        <v>10047</v>
      </c>
      <c r="I3291" s="460" t="s">
        <v>7869</v>
      </c>
      <c r="J3291" s="459" t="s">
        <v>10047</v>
      </c>
      <c r="K3291" s="458">
        <v>1</v>
      </c>
      <c r="L3291" s="458">
        <v>1</v>
      </c>
      <c r="M3291" s="457">
        <v>8487.7682469394658</v>
      </c>
      <c r="N3291" s="458">
        <v>1</v>
      </c>
      <c r="O3291" s="458">
        <v>6</v>
      </c>
      <c r="P3291" s="457">
        <v>49306.8</v>
      </c>
    </row>
    <row r="3292" spans="1:16" ht="67.5" x14ac:dyDescent="0.2">
      <c r="A3292" s="466" t="s">
        <v>7860</v>
      </c>
      <c r="B3292" s="465" t="s">
        <v>3526</v>
      </c>
      <c r="C3292" s="464" t="s">
        <v>2594</v>
      </c>
      <c r="D3292" s="463" t="s">
        <v>8048</v>
      </c>
      <c r="E3292" s="462">
        <v>5500</v>
      </c>
      <c r="F3292" s="461" t="s">
        <v>15714</v>
      </c>
      <c r="G3292" s="460" t="s">
        <v>15713</v>
      </c>
      <c r="H3292" s="460" t="s">
        <v>6514</v>
      </c>
      <c r="I3292" s="460" t="s">
        <v>7861</v>
      </c>
      <c r="J3292" s="459" t="s">
        <v>6514</v>
      </c>
      <c r="K3292" s="458">
        <v>4</v>
      </c>
      <c r="L3292" s="458">
        <v>10</v>
      </c>
      <c r="M3292" s="457">
        <v>58353.406697708822</v>
      </c>
      <c r="N3292" s="458">
        <v>0</v>
      </c>
      <c r="O3292" s="458">
        <v>0</v>
      </c>
      <c r="P3292" s="457">
        <v>0</v>
      </c>
    </row>
    <row r="3293" spans="1:16" ht="67.5" x14ac:dyDescent="0.2">
      <c r="A3293" s="466" t="s">
        <v>7860</v>
      </c>
      <c r="B3293" s="465" t="s">
        <v>3526</v>
      </c>
      <c r="C3293" s="464" t="s">
        <v>2594</v>
      </c>
      <c r="D3293" s="463" t="s">
        <v>7923</v>
      </c>
      <c r="E3293" s="462">
        <v>4200</v>
      </c>
      <c r="F3293" s="461" t="s">
        <v>15712</v>
      </c>
      <c r="G3293" s="460" t="s">
        <v>15711</v>
      </c>
      <c r="H3293" s="460" t="s">
        <v>3642</v>
      </c>
      <c r="I3293" s="460" t="s">
        <v>7861</v>
      </c>
      <c r="J3293" s="459" t="s">
        <v>3642</v>
      </c>
      <c r="K3293" s="458">
        <v>4</v>
      </c>
      <c r="L3293" s="458">
        <v>12</v>
      </c>
      <c r="M3293" s="457">
        <v>53472.939955718633</v>
      </c>
      <c r="N3293" s="458">
        <v>1</v>
      </c>
      <c r="O3293" s="458">
        <v>6</v>
      </c>
      <c r="P3293" s="457">
        <v>26506.799999999999</v>
      </c>
    </row>
    <row r="3294" spans="1:16" ht="67.5" x14ac:dyDescent="0.2">
      <c r="A3294" s="466" t="s">
        <v>7860</v>
      </c>
      <c r="B3294" s="465" t="s">
        <v>3526</v>
      </c>
      <c r="C3294" s="464" t="s">
        <v>2594</v>
      </c>
      <c r="D3294" s="463" t="s">
        <v>7859</v>
      </c>
      <c r="E3294" s="462">
        <v>2500</v>
      </c>
      <c r="F3294" s="461" t="s">
        <v>15710</v>
      </c>
      <c r="G3294" s="460" t="s">
        <v>15709</v>
      </c>
      <c r="H3294" s="460" t="s">
        <v>7926</v>
      </c>
      <c r="I3294" s="460" t="s">
        <v>7861</v>
      </c>
      <c r="J3294" s="459" t="s">
        <v>7926</v>
      </c>
      <c r="K3294" s="458">
        <v>3</v>
      </c>
      <c r="L3294" s="458">
        <v>5</v>
      </c>
      <c r="M3294" s="457">
        <v>13262.137885842914</v>
      </c>
      <c r="N3294" s="458">
        <v>0</v>
      </c>
      <c r="O3294" s="458">
        <v>0</v>
      </c>
      <c r="P3294" s="457">
        <v>0</v>
      </c>
    </row>
    <row r="3295" spans="1:16" ht="67.5" x14ac:dyDescent="0.2">
      <c r="A3295" s="466" t="s">
        <v>7860</v>
      </c>
      <c r="B3295" s="465" t="s">
        <v>3526</v>
      </c>
      <c r="C3295" s="464" t="s">
        <v>2594</v>
      </c>
      <c r="D3295" s="463" t="s">
        <v>8481</v>
      </c>
      <c r="E3295" s="462">
        <v>7500</v>
      </c>
      <c r="F3295" s="461" t="s">
        <v>15708</v>
      </c>
      <c r="G3295" s="460" t="s">
        <v>15707</v>
      </c>
      <c r="H3295" s="460" t="s">
        <v>7911</v>
      </c>
      <c r="I3295" s="460" t="s">
        <v>7869</v>
      </c>
      <c r="J3295" s="459" t="s">
        <v>7911</v>
      </c>
      <c r="K3295" s="458">
        <v>3</v>
      </c>
      <c r="L3295" s="458">
        <v>12</v>
      </c>
      <c r="M3295" s="457">
        <v>95487.392778068985</v>
      </c>
      <c r="N3295" s="458">
        <v>1</v>
      </c>
      <c r="O3295" s="458">
        <v>6</v>
      </c>
      <c r="P3295" s="457">
        <v>46306.8</v>
      </c>
    </row>
    <row r="3296" spans="1:16" ht="67.5" x14ac:dyDescent="0.2">
      <c r="A3296" s="466" t="s">
        <v>7860</v>
      </c>
      <c r="B3296" s="465" t="s">
        <v>3526</v>
      </c>
      <c r="C3296" s="464" t="s">
        <v>2594</v>
      </c>
      <c r="D3296" s="463" t="s">
        <v>7887</v>
      </c>
      <c r="E3296" s="462">
        <v>4200</v>
      </c>
      <c r="F3296" s="461" t="s">
        <v>15706</v>
      </c>
      <c r="G3296" s="460" t="s">
        <v>15705</v>
      </c>
      <c r="H3296" s="460" t="s">
        <v>6389</v>
      </c>
      <c r="I3296" s="460" t="s">
        <v>7869</v>
      </c>
      <c r="J3296" s="459" t="s">
        <v>6389</v>
      </c>
      <c r="K3296" s="458">
        <v>2</v>
      </c>
      <c r="L3296" s="458">
        <v>6</v>
      </c>
      <c r="M3296" s="457">
        <v>26736.469977859317</v>
      </c>
      <c r="N3296" s="458">
        <v>0</v>
      </c>
      <c r="O3296" s="458">
        <v>0</v>
      </c>
      <c r="P3296" s="457">
        <v>0</v>
      </c>
    </row>
    <row r="3297" spans="1:16" ht="67.5" x14ac:dyDescent="0.2">
      <c r="A3297" s="466" t="s">
        <v>7860</v>
      </c>
      <c r="B3297" s="465" t="s">
        <v>3526</v>
      </c>
      <c r="C3297" s="464" t="s">
        <v>2594</v>
      </c>
      <c r="D3297" s="463" t="s">
        <v>7859</v>
      </c>
      <c r="E3297" s="462">
        <v>2500</v>
      </c>
      <c r="F3297" s="461" t="s">
        <v>15704</v>
      </c>
      <c r="G3297" s="460" t="s">
        <v>15703</v>
      </c>
      <c r="H3297" s="460"/>
      <c r="I3297" s="460" t="s">
        <v>8064</v>
      </c>
      <c r="J3297" s="459" t="s">
        <v>3538</v>
      </c>
      <c r="K3297" s="458">
        <v>4</v>
      </c>
      <c r="L3297" s="458">
        <v>12</v>
      </c>
      <c r="M3297" s="457">
        <v>31829.130926022997</v>
      </c>
      <c r="N3297" s="458">
        <v>1</v>
      </c>
      <c r="O3297" s="458">
        <v>6</v>
      </c>
      <c r="P3297" s="457">
        <v>16306.8</v>
      </c>
    </row>
    <row r="3298" spans="1:16" ht="67.5" x14ac:dyDescent="0.2">
      <c r="A3298" s="466" t="s">
        <v>7860</v>
      </c>
      <c r="B3298" s="465" t="s">
        <v>3526</v>
      </c>
      <c r="C3298" s="464" t="s">
        <v>2594</v>
      </c>
      <c r="D3298" s="463" t="s">
        <v>7923</v>
      </c>
      <c r="E3298" s="462">
        <v>4200</v>
      </c>
      <c r="F3298" s="461" t="s">
        <v>15702</v>
      </c>
      <c r="G3298" s="460" t="s">
        <v>15701</v>
      </c>
      <c r="H3298" s="460" t="s">
        <v>14134</v>
      </c>
      <c r="I3298" s="460" t="s">
        <v>7861</v>
      </c>
      <c r="J3298" s="459" t="s">
        <v>14134</v>
      </c>
      <c r="K3298" s="458">
        <v>3</v>
      </c>
      <c r="L3298" s="458">
        <v>5</v>
      </c>
      <c r="M3298" s="457">
        <v>22280.391648216097</v>
      </c>
      <c r="N3298" s="458">
        <v>0</v>
      </c>
      <c r="O3298" s="458">
        <v>0</v>
      </c>
      <c r="P3298" s="457">
        <v>0</v>
      </c>
    </row>
    <row r="3299" spans="1:16" ht="67.5" x14ac:dyDescent="0.2">
      <c r="A3299" s="466" t="s">
        <v>7860</v>
      </c>
      <c r="B3299" s="465" t="s">
        <v>3526</v>
      </c>
      <c r="C3299" s="464" t="s">
        <v>2594</v>
      </c>
      <c r="D3299" s="463" t="s">
        <v>7932</v>
      </c>
      <c r="E3299" s="462">
        <v>4200</v>
      </c>
      <c r="F3299" s="461" t="s">
        <v>15700</v>
      </c>
      <c r="G3299" s="460" t="s">
        <v>15699</v>
      </c>
      <c r="H3299" s="460" t="s">
        <v>6389</v>
      </c>
      <c r="I3299" s="460" t="s">
        <v>7869</v>
      </c>
      <c r="J3299" s="459" t="s">
        <v>6389</v>
      </c>
      <c r="K3299" s="458">
        <v>4</v>
      </c>
      <c r="L3299" s="458">
        <v>12</v>
      </c>
      <c r="M3299" s="457">
        <v>53472.939955718633</v>
      </c>
      <c r="N3299" s="458">
        <v>1</v>
      </c>
      <c r="O3299" s="458">
        <v>6</v>
      </c>
      <c r="P3299" s="457">
        <v>26506.799999999999</v>
      </c>
    </row>
    <row r="3300" spans="1:16" ht="67.5" x14ac:dyDescent="0.2">
      <c r="A3300" s="466" t="s">
        <v>7860</v>
      </c>
      <c r="B3300" s="465" t="s">
        <v>3526</v>
      </c>
      <c r="C3300" s="464" t="s">
        <v>2594</v>
      </c>
      <c r="D3300" s="463" t="s">
        <v>8278</v>
      </c>
      <c r="E3300" s="462">
        <v>2700</v>
      </c>
      <c r="F3300" s="461" t="s">
        <v>15698</v>
      </c>
      <c r="G3300" s="460" t="s">
        <v>15697</v>
      </c>
      <c r="H3300" s="460"/>
      <c r="I3300" s="460"/>
      <c r="J3300" s="459"/>
      <c r="K3300" s="458">
        <v>4</v>
      </c>
      <c r="L3300" s="458">
        <v>12</v>
      </c>
      <c r="M3300" s="457">
        <v>34375.461400104832</v>
      </c>
      <c r="N3300" s="458">
        <v>1</v>
      </c>
      <c r="O3300" s="458">
        <v>6</v>
      </c>
      <c r="P3300" s="457">
        <v>17506.8</v>
      </c>
    </row>
    <row r="3301" spans="1:16" ht="67.5" x14ac:dyDescent="0.2">
      <c r="A3301" s="466" t="s">
        <v>7860</v>
      </c>
      <c r="B3301" s="465" t="s">
        <v>3526</v>
      </c>
      <c r="C3301" s="464" t="s">
        <v>2594</v>
      </c>
      <c r="D3301" s="463" t="s">
        <v>11564</v>
      </c>
      <c r="E3301" s="462">
        <v>11000</v>
      </c>
      <c r="F3301" s="461" t="s">
        <v>15696</v>
      </c>
      <c r="G3301" s="460" t="s">
        <v>15695</v>
      </c>
      <c r="H3301" s="460"/>
      <c r="I3301" s="460"/>
      <c r="J3301" s="459"/>
      <c r="K3301" s="458">
        <v>3</v>
      </c>
      <c r="L3301" s="458">
        <v>12</v>
      </c>
      <c r="M3301" s="457">
        <v>140048.17607450119</v>
      </c>
      <c r="N3301" s="458">
        <v>1</v>
      </c>
      <c r="O3301" s="458">
        <v>6</v>
      </c>
      <c r="P3301" s="457">
        <v>67306.8</v>
      </c>
    </row>
    <row r="3302" spans="1:16" ht="67.5" x14ac:dyDescent="0.2">
      <c r="A3302" s="466" t="s">
        <v>7860</v>
      </c>
      <c r="B3302" s="465" t="s">
        <v>3526</v>
      </c>
      <c r="C3302" s="464" t="s">
        <v>2594</v>
      </c>
      <c r="D3302" s="463" t="s">
        <v>7902</v>
      </c>
      <c r="E3302" s="462">
        <v>4200</v>
      </c>
      <c r="F3302" s="461" t="s">
        <v>15694</v>
      </c>
      <c r="G3302" s="460" t="s">
        <v>15693</v>
      </c>
      <c r="H3302" s="460" t="s">
        <v>3574</v>
      </c>
      <c r="I3302" s="460" t="s">
        <v>7869</v>
      </c>
      <c r="J3302" s="459" t="s">
        <v>3574</v>
      </c>
      <c r="K3302" s="458">
        <v>3</v>
      </c>
      <c r="L3302" s="458">
        <v>12</v>
      </c>
      <c r="M3302" s="457">
        <v>53472.939955718633</v>
      </c>
      <c r="N3302" s="458">
        <v>1</v>
      </c>
      <c r="O3302" s="458">
        <v>6</v>
      </c>
      <c r="P3302" s="457">
        <v>26506.799999999999</v>
      </c>
    </row>
    <row r="3303" spans="1:16" ht="67.5" x14ac:dyDescent="0.2">
      <c r="A3303" s="466" t="s">
        <v>7860</v>
      </c>
      <c r="B3303" s="465" t="s">
        <v>3526</v>
      </c>
      <c r="C3303" s="464" t="s">
        <v>2594</v>
      </c>
      <c r="D3303" s="463" t="s">
        <v>13297</v>
      </c>
      <c r="E3303" s="462">
        <v>5500</v>
      </c>
      <c r="F3303" s="461" t="s">
        <v>15692</v>
      </c>
      <c r="G3303" s="460" t="s">
        <v>15691</v>
      </c>
      <c r="H3303" s="460" t="s">
        <v>9567</v>
      </c>
      <c r="I3303" s="460" t="s">
        <v>7869</v>
      </c>
      <c r="J3303" s="459" t="s">
        <v>9567</v>
      </c>
      <c r="K3303" s="458">
        <v>3</v>
      </c>
      <c r="L3303" s="458">
        <v>12</v>
      </c>
      <c r="M3303" s="457">
        <v>70024.088037250593</v>
      </c>
      <c r="N3303" s="458">
        <v>1</v>
      </c>
      <c r="O3303" s="458">
        <v>6</v>
      </c>
      <c r="P3303" s="457">
        <v>34306.800000000003</v>
      </c>
    </row>
    <row r="3304" spans="1:16" ht="67.5" x14ac:dyDescent="0.2">
      <c r="A3304" s="466" t="s">
        <v>7860</v>
      </c>
      <c r="B3304" s="465" t="s">
        <v>3526</v>
      </c>
      <c r="C3304" s="464" t="s">
        <v>2594</v>
      </c>
      <c r="D3304" s="463" t="s">
        <v>8761</v>
      </c>
      <c r="E3304" s="462">
        <v>7000</v>
      </c>
      <c r="F3304" s="461" t="s">
        <v>15690</v>
      </c>
      <c r="G3304" s="460" t="s">
        <v>15689</v>
      </c>
      <c r="H3304" s="460" t="s">
        <v>4839</v>
      </c>
      <c r="I3304" s="460" t="s">
        <v>7869</v>
      </c>
      <c r="J3304" s="459" t="s">
        <v>4839</v>
      </c>
      <c r="K3304" s="458">
        <v>1</v>
      </c>
      <c r="L3304" s="458">
        <v>3</v>
      </c>
      <c r="M3304" s="457">
        <v>22280.391648216097</v>
      </c>
      <c r="N3304" s="458">
        <v>1</v>
      </c>
      <c r="O3304" s="458">
        <v>6</v>
      </c>
      <c r="P3304" s="457">
        <v>43306.8</v>
      </c>
    </row>
    <row r="3305" spans="1:16" ht="67.5" x14ac:dyDescent="0.2">
      <c r="A3305" s="466" t="s">
        <v>7860</v>
      </c>
      <c r="B3305" s="465" t="s">
        <v>3526</v>
      </c>
      <c r="C3305" s="464" t="s">
        <v>2594</v>
      </c>
      <c r="D3305" s="463" t="s">
        <v>7899</v>
      </c>
      <c r="E3305" s="462">
        <v>4200</v>
      </c>
      <c r="F3305" s="461" t="s">
        <v>15688</v>
      </c>
      <c r="G3305" s="460" t="s">
        <v>15687</v>
      </c>
      <c r="H3305" s="460" t="s">
        <v>6299</v>
      </c>
      <c r="I3305" s="460" t="s">
        <v>7869</v>
      </c>
      <c r="J3305" s="459" t="s">
        <v>6299</v>
      </c>
      <c r="K3305" s="458">
        <v>3</v>
      </c>
      <c r="L3305" s="458">
        <v>12</v>
      </c>
      <c r="M3305" s="457">
        <v>53472.939955718633</v>
      </c>
      <c r="N3305" s="458">
        <v>1</v>
      </c>
      <c r="O3305" s="458">
        <v>6</v>
      </c>
      <c r="P3305" s="457">
        <v>26506.799999999999</v>
      </c>
    </row>
    <row r="3306" spans="1:16" ht="67.5" x14ac:dyDescent="0.2">
      <c r="A3306" s="466" t="s">
        <v>7860</v>
      </c>
      <c r="B3306" s="465" t="s">
        <v>3526</v>
      </c>
      <c r="C3306" s="464" t="s">
        <v>2594</v>
      </c>
      <c r="D3306" s="463" t="s">
        <v>6398</v>
      </c>
      <c r="E3306" s="462">
        <v>5500</v>
      </c>
      <c r="F3306" s="461" t="s">
        <v>15686</v>
      </c>
      <c r="G3306" s="460" t="s">
        <v>15685</v>
      </c>
      <c r="H3306" s="460" t="s">
        <v>4522</v>
      </c>
      <c r="I3306" s="460" t="s">
        <v>7861</v>
      </c>
      <c r="J3306" s="459" t="s">
        <v>4522</v>
      </c>
      <c r="K3306" s="458">
        <v>4</v>
      </c>
      <c r="L3306" s="458">
        <v>12</v>
      </c>
      <c r="M3306" s="457">
        <v>70024.088037250593</v>
      </c>
      <c r="N3306" s="458">
        <v>1</v>
      </c>
      <c r="O3306" s="458">
        <v>6</v>
      </c>
      <c r="P3306" s="457">
        <v>34306.800000000003</v>
      </c>
    </row>
    <row r="3307" spans="1:16" ht="67.5" x14ac:dyDescent="0.2">
      <c r="A3307" s="466" t="s">
        <v>7860</v>
      </c>
      <c r="B3307" s="465" t="s">
        <v>3526</v>
      </c>
      <c r="C3307" s="464" t="s">
        <v>2594</v>
      </c>
      <c r="D3307" s="463" t="s">
        <v>10710</v>
      </c>
      <c r="E3307" s="462">
        <v>5500</v>
      </c>
      <c r="F3307" s="461" t="s">
        <v>15684</v>
      </c>
      <c r="G3307" s="460" t="s">
        <v>15683</v>
      </c>
      <c r="H3307" s="460" t="s">
        <v>3761</v>
      </c>
      <c r="I3307" s="460" t="s">
        <v>7869</v>
      </c>
      <c r="J3307" s="459" t="s">
        <v>3761</v>
      </c>
      <c r="K3307" s="458">
        <v>3</v>
      </c>
      <c r="L3307" s="458">
        <v>12</v>
      </c>
      <c r="M3307" s="457">
        <v>70024.088037250593</v>
      </c>
      <c r="N3307" s="458">
        <v>1</v>
      </c>
      <c r="O3307" s="458">
        <v>6</v>
      </c>
      <c r="P3307" s="457">
        <v>34306.800000000003</v>
      </c>
    </row>
    <row r="3308" spans="1:16" ht="67.5" x14ac:dyDescent="0.2">
      <c r="A3308" s="466" t="s">
        <v>7860</v>
      </c>
      <c r="B3308" s="465" t="s">
        <v>3526</v>
      </c>
      <c r="C3308" s="464" t="s">
        <v>2594</v>
      </c>
      <c r="D3308" s="463" t="s">
        <v>7872</v>
      </c>
      <c r="E3308" s="462">
        <v>4200</v>
      </c>
      <c r="F3308" s="461" t="s">
        <v>15682</v>
      </c>
      <c r="G3308" s="460" t="s">
        <v>15681</v>
      </c>
      <c r="H3308" s="460" t="s">
        <v>8279</v>
      </c>
      <c r="I3308" s="460" t="s">
        <v>7861</v>
      </c>
      <c r="J3308" s="459" t="s">
        <v>8279</v>
      </c>
      <c r="K3308" s="458">
        <v>4</v>
      </c>
      <c r="L3308" s="458">
        <v>12</v>
      </c>
      <c r="M3308" s="457">
        <v>53472.939955718633</v>
      </c>
      <c r="N3308" s="458">
        <v>1</v>
      </c>
      <c r="O3308" s="458">
        <v>6</v>
      </c>
      <c r="P3308" s="457">
        <v>26506.799999999999</v>
      </c>
    </row>
    <row r="3309" spans="1:16" ht="67.5" x14ac:dyDescent="0.2">
      <c r="A3309" s="466" t="s">
        <v>7860</v>
      </c>
      <c r="B3309" s="465" t="s">
        <v>3526</v>
      </c>
      <c r="C3309" s="464" t="s">
        <v>2594</v>
      </c>
      <c r="D3309" s="463" t="s">
        <v>8011</v>
      </c>
      <c r="E3309" s="462">
        <v>2200</v>
      </c>
      <c r="F3309" s="461" t="s">
        <v>15680</v>
      </c>
      <c r="G3309" s="460" t="s">
        <v>15679</v>
      </c>
      <c r="H3309" s="460" t="s">
        <v>8279</v>
      </c>
      <c r="I3309" s="460" t="s">
        <v>7861</v>
      </c>
      <c r="J3309" s="459" t="s">
        <v>8279</v>
      </c>
      <c r="K3309" s="458">
        <v>3</v>
      </c>
      <c r="L3309" s="458">
        <v>9</v>
      </c>
      <c r="M3309" s="457">
        <v>21007.226411175176</v>
      </c>
      <c r="N3309" s="458">
        <v>0</v>
      </c>
      <c r="O3309" s="458">
        <v>0</v>
      </c>
      <c r="P3309" s="457">
        <v>0</v>
      </c>
    </row>
    <row r="3310" spans="1:16" ht="67.5" x14ac:dyDescent="0.2">
      <c r="A3310" s="466" t="s">
        <v>7860</v>
      </c>
      <c r="B3310" s="465" t="s">
        <v>3526</v>
      </c>
      <c r="C3310" s="464" t="s">
        <v>2594</v>
      </c>
      <c r="D3310" s="463" t="s">
        <v>8086</v>
      </c>
      <c r="E3310" s="462">
        <v>4200</v>
      </c>
      <c r="F3310" s="461" t="s">
        <v>15678</v>
      </c>
      <c r="G3310" s="460" t="s">
        <v>15677</v>
      </c>
      <c r="H3310" s="460" t="s">
        <v>11270</v>
      </c>
      <c r="I3310" s="460" t="s">
        <v>7869</v>
      </c>
      <c r="J3310" s="459" t="s">
        <v>11270</v>
      </c>
      <c r="K3310" s="458">
        <v>5</v>
      </c>
      <c r="L3310" s="458">
        <v>12</v>
      </c>
      <c r="M3310" s="457">
        <v>53472.939955718633</v>
      </c>
      <c r="N3310" s="458">
        <v>1</v>
      </c>
      <c r="O3310" s="458">
        <v>6</v>
      </c>
      <c r="P3310" s="457">
        <v>26506.799999999999</v>
      </c>
    </row>
    <row r="3311" spans="1:16" ht="67.5" x14ac:dyDescent="0.2">
      <c r="A3311" s="466" t="s">
        <v>7860</v>
      </c>
      <c r="B3311" s="465" t="s">
        <v>3526</v>
      </c>
      <c r="C3311" s="464" t="s">
        <v>2594</v>
      </c>
      <c r="D3311" s="463" t="s">
        <v>7884</v>
      </c>
      <c r="E3311" s="462">
        <v>4200</v>
      </c>
      <c r="F3311" s="461" t="s">
        <v>15676</v>
      </c>
      <c r="G3311" s="460" t="s">
        <v>15675</v>
      </c>
      <c r="H3311" s="460" t="s">
        <v>6514</v>
      </c>
      <c r="I3311" s="460" t="s">
        <v>7869</v>
      </c>
      <c r="J3311" s="459" t="s">
        <v>6514</v>
      </c>
      <c r="K3311" s="458">
        <v>3</v>
      </c>
      <c r="L3311" s="458">
        <v>12</v>
      </c>
      <c r="M3311" s="457">
        <v>53472.939955718633</v>
      </c>
      <c r="N3311" s="458">
        <v>1</v>
      </c>
      <c r="O3311" s="458">
        <v>6</v>
      </c>
      <c r="P3311" s="457">
        <v>26506.799999999999</v>
      </c>
    </row>
    <row r="3312" spans="1:16" ht="67.5" x14ac:dyDescent="0.2">
      <c r="A3312" s="466" t="s">
        <v>7860</v>
      </c>
      <c r="B3312" s="465" t="s">
        <v>3526</v>
      </c>
      <c r="C3312" s="464" t="s">
        <v>2594</v>
      </c>
      <c r="D3312" s="463" t="s">
        <v>8386</v>
      </c>
      <c r="E3312" s="462">
        <v>2500</v>
      </c>
      <c r="F3312" s="461" t="s">
        <v>15674</v>
      </c>
      <c r="G3312" s="460" t="s">
        <v>15673</v>
      </c>
      <c r="H3312" s="460" t="s">
        <v>8216</v>
      </c>
      <c r="I3312" s="460" t="s">
        <v>7861</v>
      </c>
      <c r="J3312" s="459" t="s">
        <v>8216</v>
      </c>
      <c r="K3312" s="458">
        <v>3</v>
      </c>
      <c r="L3312" s="458">
        <v>12</v>
      </c>
      <c r="M3312" s="457">
        <v>31829.130926022997</v>
      </c>
      <c r="N3312" s="458">
        <v>1</v>
      </c>
      <c r="O3312" s="458">
        <v>6</v>
      </c>
      <c r="P3312" s="457">
        <v>16306.8</v>
      </c>
    </row>
    <row r="3313" spans="1:16" ht="67.5" x14ac:dyDescent="0.2">
      <c r="A3313" s="466" t="s">
        <v>7860</v>
      </c>
      <c r="B3313" s="465" t="s">
        <v>3526</v>
      </c>
      <c r="C3313" s="464" t="s">
        <v>2594</v>
      </c>
      <c r="D3313" s="463" t="s">
        <v>7859</v>
      </c>
      <c r="E3313" s="462">
        <v>2500</v>
      </c>
      <c r="F3313" s="461" t="s">
        <v>15672</v>
      </c>
      <c r="G3313" s="460" t="s">
        <v>15671</v>
      </c>
      <c r="H3313" s="460" t="s">
        <v>3642</v>
      </c>
      <c r="I3313" s="460" t="s">
        <v>7869</v>
      </c>
      <c r="J3313" s="459" t="s">
        <v>3642</v>
      </c>
      <c r="K3313" s="458">
        <v>1</v>
      </c>
      <c r="L3313" s="458">
        <v>3</v>
      </c>
      <c r="M3313" s="457">
        <v>7957.2827315057493</v>
      </c>
      <c r="N3313" s="458">
        <v>0</v>
      </c>
      <c r="O3313" s="458">
        <v>0</v>
      </c>
      <c r="P3313" s="457">
        <v>0</v>
      </c>
    </row>
    <row r="3314" spans="1:16" ht="67.5" x14ac:dyDescent="0.2">
      <c r="A3314" s="466" t="s">
        <v>7860</v>
      </c>
      <c r="B3314" s="465" t="s">
        <v>3526</v>
      </c>
      <c r="C3314" s="464" t="s">
        <v>2594</v>
      </c>
      <c r="D3314" s="463" t="s">
        <v>10039</v>
      </c>
      <c r="E3314" s="462">
        <v>4200</v>
      </c>
      <c r="F3314" s="461" t="s">
        <v>15670</v>
      </c>
      <c r="G3314" s="460" t="s">
        <v>15669</v>
      </c>
      <c r="H3314" s="460" t="s">
        <v>8279</v>
      </c>
      <c r="I3314" s="460" t="s">
        <v>7869</v>
      </c>
      <c r="J3314" s="459" t="s">
        <v>8279</v>
      </c>
      <c r="K3314" s="458">
        <v>4</v>
      </c>
      <c r="L3314" s="458">
        <v>10</v>
      </c>
      <c r="M3314" s="457">
        <v>44560.783296432193</v>
      </c>
      <c r="N3314" s="458">
        <v>1</v>
      </c>
      <c r="O3314" s="458">
        <v>1</v>
      </c>
      <c r="P3314" s="457">
        <v>4417.8</v>
      </c>
    </row>
    <row r="3315" spans="1:16" ht="67.5" x14ac:dyDescent="0.2">
      <c r="A3315" s="466" t="s">
        <v>7860</v>
      </c>
      <c r="B3315" s="465" t="s">
        <v>3526</v>
      </c>
      <c r="C3315" s="464" t="s">
        <v>2594</v>
      </c>
      <c r="D3315" s="463" t="s">
        <v>15668</v>
      </c>
      <c r="E3315" s="462">
        <v>8500</v>
      </c>
      <c r="F3315" s="461" t="s">
        <v>15667</v>
      </c>
      <c r="G3315" s="460" t="s">
        <v>15666</v>
      </c>
      <c r="H3315" s="460" t="s">
        <v>7865</v>
      </c>
      <c r="I3315" s="460" t="s">
        <v>7869</v>
      </c>
      <c r="J3315" s="459" t="s">
        <v>7865</v>
      </c>
      <c r="K3315" s="458">
        <v>2</v>
      </c>
      <c r="L3315" s="458">
        <v>2</v>
      </c>
      <c r="M3315" s="457">
        <v>18036.507524746365</v>
      </c>
      <c r="N3315" s="458">
        <v>0</v>
      </c>
      <c r="O3315" s="458">
        <v>0</v>
      </c>
      <c r="P3315" s="457">
        <v>0</v>
      </c>
    </row>
    <row r="3316" spans="1:16" ht="67.5" x14ac:dyDescent="0.2">
      <c r="A3316" s="466" t="s">
        <v>7860</v>
      </c>
      <c r="B3316" s="465" t="s">
        <v>3526</v>
      </c>
      <c r="C3316" s="464" t="s">
        <v>2594</v>
      </c>
      <c r="D3316" s="463" t="s">
        <v>7941</v>
      </c>
      <c r="E3316" s="462">
        <v>4200</v>
      </c>
      <c r="F3316" s="461" t="s">
        <v>15665</v>
      </c>
      <c r="G3316" s="460" t="s">
        <v>15664</v>
      </c>
      <c r="H3316" s="460" t="s">
        <v>8321</v>
      </c>
      <c r="I3316" s="460" t="s">
        <v>7861</v>
      </c>
      <c r="J3316" s="459" t="s">
        <v>8321</v>
      </c>
      <c r="K3316" s="458">
        <v>4</v>
      </c>
      <c r="L3316" s="458">
        <v>10</v>
      </c>
      <c r="M3316" s="457">
        <v>44560.783296432193</v>
      </c>
      <c r="N3316" s="458">
        <v>1</v>
      </c>
      <c r="O3316" s="458">
        <v>6</v>
      </c>
      <c r="P3316" s="457">
        <v>26506.799999999999</v>
      </c>
    </row>
    <row r="3317" spans="1:16" ht="67.5" x14ac:dyDescent="0.2">
      <c r="A3317" s="466" t="s">
        <v>7860</v>
      </c>
      <c r="B3317" s="465" t="s">
        <v>3526</v>
      </c>
      <c r="C3317" s="464" t="s">
        <v>2594</v>
      </c>
      <c r="D3317" s="463" t="s">
        <v>7899</v>
      </c>
      <c r="E3317" s="462">
        <v>4200</v>
      </c>
      <c r="F3317" s="461" t="s">
        <v>15663</v>
      </c>
      <c r="G3317" s="460" t="s">
        <v>15662</v>
      </c>
      <c r="H3317" s="460" t="s">
        <v>3642</v>
      </c>
      <c r="I3317" s="460" t="s">
        <v>7861</v>
      </c>
      <c r="J3317" s="459" t="s">
        <v>3642</v>
      </c>
      <c r="K3317" s="458">
        <v>5</v>
      </c>
      <c r="L3317" s="458">
        <v>12</v>
      </c>
      <c r="M3317" s="457">
        <v>53472.939955718633</v>
      </c>
      <c r="N3317" s="458">
        <v>1</v>
      </c>
      <c r="O3317" s="458">
        <v>6</v>
      </c>
      <c r="P3317" s="457">
        <v>26506.799999999999</v>
      </c>
    </row>
    <row r="3318" spans="1:16" ht="67.5" x14ac:dyDescent="0.2">
      <c r="A3318" s="466" t="s">
        <v>7860</v>
      </c>
      <c r="B3318" s="465" t="s">
        <v>3526</v>
      </c>
      <c r="C3318" s="464" t="s">
        <v>2594</v>
      </c>
      <c r="D3318" s="463" t="s">
        <v>8278</v>
      </c>
      <c r="E3318" s="462">
        <v>2700</v>
      </c>
      <c r="F3318" s="461" t="s">
        <v>15661</v>
      </c>
      <c r="G3318" s="460" t="s">
        <v>15660</v>
      </c>
      <c r="H3318" s="460"/>
      <c r="I3318" s="460"/>
      <c r="J3318" s="459"/>
      <c r="K3318" s="458">
        <v>3</v>
      </c>
      <c r="L3318" s="458">
        <v>12</v>
      </c>
      <c r="M3318" s="457">
        <v>34375.461400104832</v>
      </c>
      <c r="N3318" s="458">
        <v>1</v>
      </c>
      <c r="O3318" s="458">
        <v>6</v>
      </c>
      <c r="P3318" s="457">
        <v>17506.8</v>
      </c>
    </row>
    <row r="3319" spans="1:16" ht="67.5" x14ac:dyDescent="0.2">
      <c r="A3319" s="466" t="s">
        <v>7860</v>
      </c>
      <c r="B3319" s="465" t="s">
        <v>3526</v>
      </c>
      <c r="C3319" s="464" t="s">
        <v>2594</v>
      </c>
      <c r="D3319" s="463" t="s">
        <v>10118</v>
      </c>
      <c r="E3319" s="462">
        <v>7500</v>
      </c>
      <c r="F3319" s="461" t="s">
        <v>15659</v>
      </c>
      <c r="G3319" s="460" t="s">
        <v>15658</v>
      </c>
      <c r="H3319" s="460" t="s">
        <v>7911</v>
      </c>
      <c r="I3319" s="460" t="s">
        <v>7869</v>
      </c>
      <c r="J3319" s="459" t="s">
        <v>7911</v>
      </c>
      <c r="K3319" s="458">
        <v>3</v>
      </c>
      <c r="L3319" s="458">
        <v>12</v>
      </c>
      <c r="M3319" s="457">
        <v>95487.392778068985</v>
      </c>
      <c r="N3319" s="458">
        <v>1</v>
      </c>
      <c r="O3319" s="458">
        <v>6</v>
      </c>
      <c r="P3319" s="457">
        <v>46306.8</v>
      </c>
    </row>
    <row r="3320" spans="1:16" ht="67.5" x14ac:dyDescent="0.2">
      <c r="A3320" s="466" t="s">
        <v>7860</v>
      </c>
      <c r="B3320" s="465" t="s">
        <v>3526</v>
      </c>
      <c r="C3320" s="464" t="s">
        <v>2594</v>
      </c>
      <c r="D3320" s="463" t="s">
        <v>15657</v>
      </c>
      <c r="E3320" s="462">
        <v>9000</v>
      </c>
      <c r="F3320" s="461" t="s">
        <v>15656</v>
      </c>
      <c r="G3320" s="460" t="s">
        <v>15655</v>
      </c>
      <c r="H3320" s="460" t="s">
        <v>8396</v>
      </c>
      <c r="I3320" s="460" t="s">
        <v>7869</v>
      </c>
      <c r="J3320" s="459" t="s">
        <v>8396</v>
      </c>
      <c r="K3320" s="458">
        <v>1</v>
      </c>
      <c r="L3320" s="458">
        <v>1</v>
      </c>
      <c r="M3320" s="457">
        <v>9548.7392778068988</v>
      </c>
      <c r="N3320" s="458">
        <v>1</v>
      </c>
      <c r="O3320" s="458">
        <v>6</v>
      </c>
      <c r="P3320" s="457">
        <v>55306.8</v>
      </c>
    </row>
    <row r="3321" spans="1:16" ht="67.5" x14ac:dyDescent="0.2">
      <c r="A3321" s="466" t="s">
        <v>7860</v>
      </c>
      <c r="B3321" s="465" t="s">
        <v>3526</v>
      </c>
      <c r="C3321" s="464" t="s">
        <v>2594</v>
      </c>
      <c r="D3321" s="463" t="s">
        <v>9067</v>
      </c>
      <c r="E3321" s="462">
        <v>5500</v>
      </c>
      <c r="F3321" s="461" t="s">
        <v>15654</v>
      </c>
      <c r="G3321" s="460" t="s">
        <v>15653</v>
      </c>
      <c r="H3321" s="460" t="s">
        <v>3570</v>
      </c>
      <c r="I3321" s="460" t="s">
        <v>7861</v>
      </c>
      <c r="J3321" s="459" t="s">
        <v>3570</v>
      </c>
      <c r="K3321" s="458">
        <v>3</v>
      </c>
      <c r="L3321" s="458">
        <v>12</v>
      </c>
      <c r="M3321" s="457">
        <v>70024.088037250593</v>
      </c>
      <c r="N3321" s="458">
        <v>1</v>
      </c>
      <c r="O3321" s="458">
        <v>6</v>
      </c>
      <c r="P3321" s="457">
        <v>34306.800000000003</v>
      </c>
    </row>
    <row r="3322" spans="1:16" ht="67.5" x14ac:dyDescent="0.2">
      <c r="A3322" s="466" t="s">
        <v>7860</v>
      </c>
      <c r="B3322" s="465" t="s">
        <v>3526</v>
      </c>
      <c r="C3322" s="464" t="s">
        <v>2594</v>
      </c>
      <c r="D3322" s="463" t="s">
        <v>15652</v>
      </c>
      <c r="E3322" s="462">
        <v>7500</v>
      </c>
      <c r="F3322" s="461" t="s">
        <v>15651</v>
      </c>
      <c r="G3322" s="460" t="s">
        <v>15650</v>
      </c>
      <c r="H3322" s="460" t="s">
        <v>4810</v>
      </c>
      <c r="I3322" s="460" t="s">
        <v>7869</v>
      </c>
      <c r="J3322" s="459" t="s">
        <v>4810</v>
      </c>
      <c r="K3322" s="458">
        <v>3</v>
      </c>
      <c r="L3322" s="458">
        <v>12</v>
      </c>
      <c r="M3322" s="457">
        <v>95487.392778068985</v>
      </c>
      <c r="N3322" s="458">
        <v>1</v>
      </c>
      <c r="O3322" s="458">
        <v>6</v>
      </c>
      <c r="P3322" s="457">
        <v>46306.8</v>
      </c>
    </row>
    <row r="3323" spans="1:16" ht="67.5" x14ac:dyDescent="0.2">
      <c r="A3323" s="466" t="s">
        <v>7860</v>
      </c>
      <c r="B3323" s="465" t="s">
        <v>3526</v>
      </c>
      <c r="C3323" s="464" t="s">
        <v>2594</v>
      </c>
      <c r="D3323" s="463" t="s">
        <v>7923</v>
      </c>
      <c r="E3323" s="462">
        <v>4200</v>
      </c>
      <c r="F3323" s="461" t="s">
        <v>15649</v>
      </c>
      <c r="G3323" s="460" t="s">
        <v>15648</v>
      </c>
      <c r="H3323" s="460" t="s">
        <v>6389</v>
      </c>
      <c r="I3323" s="460" t="s">
        <v>7869</v>
      </c>
      <c r="J3323" s="459" t="s">
        <v>6389</v>
      </c>
      <c r="K3323" s="458">
        <v>3</v>
      </c>
      <c r="L3323" s="458">
        <v>12</v>
      </c>
      <c r="M3323" s="457">
        <v>53472.939955718633</v>
      </c>
      <c r="N3323" s="458">
        <v>1</v>
      </c>
      <c r="O3323" s="458">
        <v>6</v>
      </c>
      <c r="P3323" s="457">
        <v>26506.799999999999</v>
      </c>
    </row>
    <row r="3324" spans="1:16" ht="67.5" x14ac:dyDescent="0.2">
      <c r="A3324" s="466" t="s">
        <v>7860</v>
      </c>
      <c r="B3324" s="465" t="s">
        <v>3526</v>
      </c>
      <c r="C3324" s="464" t="s">
        <v>2594</v>
      </c>
      <c r="D3324" s="463" t="s">
        <v>8074</v>
      </c>
      <c r="E3324" s="462">
        <v>12500</v>
      </c>
      <c r="F3324" s="461" t="s">
        <v>15647</v>
      </c>
      <c r="G3324" s="460" t="s">
        <v>15646</v>
      </c>
      <c r="H3324" s="460" t="s">
        <v>8420</v>
      </c>
      <c r="I3324" s="460" t="s">
        <v>7869</v>
      </c>
      <c r="J3324" s="459" t="s">
        <v>8420</v>
      </c>
      <c r="K3324" s="458">
        <v>3</v>
      </c>
      <c r="L3324" s="458">
        <v>12</v>
      </c>
      <c r="M3324" s="457">
        <v>159145.65463011496</v>
      </c>
      <c r="N3324" s="458">
        <v>1</v>
      </c>
      <c r="O3324" s="458">
        <v>6</v>
      </c>
      <c r="P3324" s="457">
        <v>76306.8</v>
      </c>
    </row>
    <row r="3325" spans="1:16" ht="67.5" x14ac:dyDescent="0.2">
      <c r="A3325" s="466" t="s">
        <v>7860</v>
      </c>
      <c r="B3325" s="465" t="s">
        <v>3526</v>
      </c>
      <c r="C3325" s="464" t="s">
        <v>2594</v>
      </c>
      <c r="D3325" s="463" t="s">
        <v>15645</v>
      </c>
      <c r="E3325" s="462">
        <v>2500</v>
      </c>
      <c r="F3325" s="461" t="s">
        <v>15644</v>
      </c>
      <c r="G3325" s="460" t="s">
        <v>15643</v>
      </c>
      <c r="H3325" s="460"/>
      <c r="I3325" s="460"/>
      <c r="J3325" s="459"/>
      <c r="K3325" s="458">
        <v>2</v>
      </c>
      <c r="L3325" s="458">
        <v>6</v>
      </c>
      <c r="M3325" s="457">
        <v>15914.565463011499</v>
      </c>
      <c r="N3325" s="458">
        <v>1</v>
      </c>
      <c r="O3325" s="458">
        <v>6</v>
      </c>
      <c r="P3325" s="457">
        <v>16306.8</v>
      </c>
    </row>
    <row r="3326" spans="1:16" ht="67.5" x14ac:dyDescent="0.2">
      <c r="A3326" s="466" t="s">
        <v>7860</v>
      </c>
      <c r="B3326" s="465" t="s">
        <v>3526</v>
      </c>
      <c r="C3326" s="464" t="s">
        <v>2594</v>
      </c>
      <c r="D3326" s="463" t="s">
        <v>8417</v>
      </c>
      <c r="E3326" s="462">
        <v>3200</v>
      </c>
      <c r="F3326" s="461" t="s">
        <v>15642</v>
      </c>
      <c r="G3326" s="460" t="s">
        <v>15641</v>
      </c>
      <c r="H3326" s="460" t="s">
        <v>3574</v>
      </c>
      <c r="I3326" s="460" t="s">
        <v>7869</v>
      </c>
      <c r="J3326" s="459" t="s">
        <v>3574</v>
      </c>
      <c r="K3326" s="458">
        <v>4</v>
      </c>
      <c r="L3326" s="458">
        <v>10</v>
      </c>
      <c r="M3326" s="457">
        <v>33951.072987757863</v>
      </c>
      <c r="N3326" s="458">
        <v>1</v>
      </c>
      <c r="O3326" s="458">
        <v>6</v>
      </c>
      <c r="P3326" s="457">
        <v>20506.8</v>
      </c>
    </row>
    <row r="3327" spans="1:16" ht="67.5" x14ac:dyDescent="0.2">
      <c r="A3327" s="466" t="s">
        <v>7860</v>
      </c>
      <c r="B3327" s="465" t="s">
        <v>3526</v>
      </c>
      <c r="C3327" s="464" t="s">
        <v>2594</v>
      </c>
      <c r="D3327" s="463" t="s">
        <v>8048</v>
      </c>
      <c r="E3327" s="462">
        <v>5500</v>
      </c>
      <c r="F3327" s="461" t="s">
        <v>15640</v>
      </c>
      <c r="G3327" s="460" t="s">
        <v>15639</v>
      </c>
      <c r="H3327" s="460" t="s">
        <v>8279</v>
      </c>
      <c r="I3327" s="460" t="s">
        <v>7869</v>
      </c>
      <c r="J3327" s="459" t="s">
        <v>8279</v>
      </c>
      <c r="K3327" s="458">
        <v>5</v>
      </c>
      <c r="L3327" s="458">
        <v>12</v>
      </c>
      <c r="M3327" s="457">
        <v>70024.088037250593</v>
      </c>
      <c r="N3327" s="458">
        <v>1</v>
      </c>
      <c r="O3327" s="458">
        <v>6</v>
      </c>
      <c r="P3327" s="457">
        <v>34306.800000000003</v>
      </c>
    </row>
    <row r="3328" spans="1:16" ht="67.5" x14ac:dyDescent="0.2">
      <c r="A3328" s="466" t="s">
        <v>7860</v>
      </c>
      <c r="B3328" s="465" t="s">
        <v>3526</v>
      </c>
      <c r="C3328" s="464" t="s">
        <v>2594</v>
      </c>
      <c r="D3328" s="463" t="s">
        <v>7899</v>
      </c>
      <c r="E3328" s="462">
        <v>4200</v>
      </c>
      <c r="F3328" s="461" t="s">
        <v>15638</v>
      </c>
      <c r="G3328" s="460" t="s">
        <v>15637</v>
      </c>
      <c r="H3328" s="460" t="s">
        <v>6389</v>
      </c>
      <c r="I3328" s="460" t="s">
        <v>7869</v>
      </c>
      <c r="J3328" s="459" t="s">
        <v>6389</v>
      </c>
      <c r="K3328" s="458">
        <v>5</v>
      </c>
      <c r="L3328" s="458">
        <v>12</v>
      </c>
      <c r="M3328" s="457">
        <v>53472.939955718633</v>
      </c>
      <c r="N3328" s="458">
        <v>1</v>
      </c>
      <c r="O3328" s="458">
        <v>6</v>
      </c>
      <c r="P3328" s="457">
        <v>26506.799999999999</v>
      </c>
    </row>
    <row r="3329" spans="1:16" ht="67.5" x14ac:dyDescent="0.2">
      <c r="A3329" s="466" t="s">
        <v>7860</v>
      </c>
      <c r="B3329" s="465" t="s">
        <v>3526</v>
      </c>
      <c r="C3329" s="464" t="s">
        <v>2594</v>
      </c>
      <c r="D3329" s="463" t="s">
        <v>7859</v>
      </c>
      <c r="E3329" s="462">
        <v>2500</v>
      </c>
      <c r="F3329" s="461" t="s">
        <v>15636</v>
      </c>
      <c r="G3329" s="460" t="s">
        <v>15635</v>
      </c>
      <c r="H3329" s="460"/>
      <c r="I3329" s="460" t="s">
        <v>8064</v>
      </c>
      <c r="J3329" s="459" t="s">
        <v>3538</v>
      </c>
      <c r="K3329" s="458">
        <v>4</v>
      </c>
      <c r="L3329" s="458">
        <v>12</v>
      </c>
      <c r="M3329" s="457">
        <v>31829.130926022997</v>
      </c>
      <c r="N3329" s="458">
        <v>1</v>
      </c>
      <c r="O3329" s="458">
        <v>6</v>
      </c>
      <c r="P3329" s="457">
        <v>16306.8</v>
      </c>
    </row>
    <row r="3330" spans="1:16" ht="67.5" x14ac:dyDescent="0.2">
      <c r="A3330" s="466" t="s">
        <v>7860</v>
      </c>
      <c r="B3330" s="465" t="s">
        <v>3526</v>
      </c>
      <c r="C3330" s="464" t="s">
        <v>2594</v>
      </c>
      <c r="D3330" s="463" t="s">
        <v>9067</v>
      </c>
      <c r="E3330" s="462">
        <v>5500</v>
      </c>
      <c r="F3330" s="461" t="s">
        <v>15634</v>
      </c>
      <c r="G3330" s="460" t="s">
        <v>15633</v>
      </c>
      <c r="H3330" s="460" t="s">
        <v>8241</v>
      </c>
      <c r="I3330" s="460" t="s">
        <v>7869</v>
      </c>
      <c r="J3330" s="459" t="s">
        <v>8241</v>
      </c>
      <c r="K3330" s="458">
        <v>3</v>
      </c>
      <c r="L3330" s="458">
        <v>12</v>
      </c>
      <c r="M3330" s="457">
        <v>70024.088037250593</v>
      </c>
      <c r="N3330" s="458">
        <v>1</v>
      </c>
      <c r="O3330" s="458">
        <v>6</v>
      </c>
      <c r="P3330" s="457">
        <v>34306.800000000003</v>
      </c>
    </row>
    <row r="3331" spans="1:16" ht="67.5" x14ac:dyDescent="0.2">
      <c r="A3331" s="466" t="s">
        <v>7860</v>
      </c>
      <c r="B3331" s="465" t="s">
        <v>3526</v>
      </c>
      <c r="C3331" s="464" t="s">
        <v>2594</v>
      </c>
      <c r="D3331" s="463" t="s">
        <v>8048</v>
      </c>
      <c r="E3331" s="462">
        <v>5500</v>
      </c>
      <c r="F3331" s="461" t="s">
        <v>15632</v>
      </c>
      <c r="G3331" s="460" t="s">
        <v>15631</v>
      </c>
      <c r="H3331" s="460" t="s">
        <v>3859</v>
      </c>
      <c r="I3331" s="460" t="s">
        <v>7869</v>
      </c>
      <c r="J3331" s="459" t="s">
        <v>3859</v>
      </c>
      <c r="K3331" s="458">
        <v>4</v>
      </c>
      <c r="L3331" s="458">
        <v>10</v>
      </c>
      <c r="M3331" s="457">
        <v>58353.406697708822</v>
      </c>
      <c r="N3331" s="458">
        <v>1</v>
      </c>
      <c r="O3331" s="458">
        <v>6</v>
      </c>
      <c r="P3331" s="457">
        <v>34306.800000000003</v>
      </c>
    </row>
    <row r="3332" spans="1:16" ht="67.5" x14ac:dyDescent="0.2">
      <c r="A3332" s="466" t="s">
        <v>7860</v>
      </c>
      <c r="B3332" s="465" t="s">
        <v>3526</v>
      </c>
      <c r="C3332" s="464" t="s">
        <v>2594</v>
      </c>
      <c r="D3332" s="463" t="s">
        <v>7941</v>
      </c>
      <c r="E3332" s="462">
        <v>4200</v>
      </c>
      <c r="F3332" s="461" t="s">
        <v>15630</v>
      </c>
      <c r="G3332" s="460" t="s">
        <v>15629</v>
      </c>
      <c r="H3332" s="460" t="s">
        <v>6299</v>
      </c>
      <c r="I3332" s="460" t="s">
        <v>7869</v>
      </c>
      <c r="J3332" s="459" t="s">
        <v>6299</v>
      </c>
      <c r="K3332" s="458">
        <v>3</v>
      </c>
      <c r="L3332" s="458">
        <v>12</v>
      </c>
      <c r="M3332" s="457">
        <v>53472.939955718633</v>
      </c>
      <c r="N3332" s="458">
        <v>1</v>
      </c>
      <c r="O3332" s="458">
        <v>6</v>
      </c>
      <c r="P3332" s="457">
        <v>26506.799999999999</v>
      </c>
    </row>
    <row r="3333" spans="1:16" ht="67.5" x14ac:dyDescent="0.2">
      <c r="A3333" s="466" t="s">
        <v>7860</v>
      </c>
      <c r="B3333" s="465" t="s">
        <v>3526</v>
      </c>
      <c r="C3333" s="464" t="s">
        <v>2594</v>
      </c>
      <c r="D3333" s="463" t="s">
        <v>7859</v>
      </c>
      <c r="E3333" s="462">
        <v>2500</v>
      </c>
      <c r="F3333" s="461" t="s">
        <v>15628</v>
      </c>
      <c r="G3333" s="460" t="s">
        <v>15627</v>
      </c>
      <c r="H3333" s="460"/>
      <c r="I3333" s="460"/>
      <c r="J3333" s="459"/>
      <c r="K3333" s="458">
        <v>4</v>
      </c>
      <c r="L3333" s="458">
        <v>12</v>
      </c>
      <c r="M3333" s="457">
        <v>31829.130926022997</v>
      </c>
      <c r="N3333" s="458">
        <v>1</v>
      </c>
      <c r="O3333" s="458">
        <v>6</v>
      </c>
      <c r="P3333" s="457">
        <v>16306.8</v>
      </c>
    </row>
    <row r="3334" spans="1:16" ht="67.5" x14ac:dyDescent="0.2">
      <c r="A3334" s="466" t="s">
        <v>7860</v>
      </c>
      <c r="B3334" s="465" t="s">
        <v>3526</v>
      </c>
      <c r="C3334" s="464" t="s">
        <v>2594</v>
      </c>
      <c r="D3334" s="463" t="s">
        <v>9408</v>
      </c>
      <c r="E3334" s="462">
        <v>10000</v>
      </c>
      <c r="F3334" s="461" t="s">
        <v>15626</v>
      </c>
      <c r="G3334" s="460" t="s">
        <v>15625</v>
      </c>
      <c r="H3334" s="460" t="s">
        <v>8241</v>
      </c>
      <c r="I3334" s="460" t="s">
        <v>7869</v>
      </c>
      <c r="J3334" s="459" t="s">
        <v>8241</v>
      </c>
      <c r="K3334" s="458">
        <v>4</v>
      </c>
      <c r="L3334" s="458">
        <v>12</v>
      </c>
      <c r="M3334" s="457">
        <v>127316.52370409199</v>
      </c>
      <c r="N3334" s="458">
        <v>1</v>
      </c>
      <c r="O3334" s="458">
        <v>6</v>
      </c>
      <c r="P3334" s="457">
        <v>61306.8</v>
      </c>
    </row>
    <row r="3335" spans="1:16" ht="67.5" x14ac:dyDescent="0.2">
      <c r="A3335" s="466" t="s">
        <v>7860</v>
      </c>
      <c r="B3335" s="465" t="s">
        <v>3526</v>
      </c>
      <c r="C3335" s="464" t="s">
        <v>2594</v>
      </c>
      <c r="D3335" s="463" t="s">
        <v>8011</v>
      </c>
      <c r="E3335" s="462">
        <v>2200</v>
      </c>
      <c r="F3335" s="461" t="s">
        <v>15624</v>
      </c>
      <c r="G3335" s="460" t="s">
        <v>15623</v>
      </c>
      <c r="H3335" s="460" t="s">
        <v>8216</v>
      </c>
      <c r="I3335" s="460" t="s">
        <v>7861</v>
      </c>
      <c r="J3335" s="459" t="s">
        <v>8216</v>
      </c>
      <c r="K3335" s="458">
        <v>4</v>
      </c>
      <c r="L3335" s="458">
        <v>12</v>
      </c>
      <c r="M3335" s="457">
        <v>28009.635214900234</v>
      </c>
      <c r="N3335" s="458">
        <v>1</v>
      </c>
      <c r="O3335" s="458">
        <v>6</v>
      </c>
      <c r="P3335" s="457">
        <v>14506.8</v>
      </c>
    </row>
    <row r="3336" spans="1:16" ht="67.5" x14ac:dyDescent="0.2">
      <c r="A3336" s="466" t="s">
        <v>7860</v>
      </c>
      <c r="B3336" s="465" t="s">
        <v>3526</v>
      </c>
      <c r="C3336" s="464" t="s">
        <v>2594</v>
      </c>
      <c r="D3336" s="463" t="s">
        <v>15622</v>
      </c>
      <c r="E3336" s="462">
        <v>10500</v>
      </c>
      <c r="F3336" s="461" t="s">
        <v>15621</v>
      </c>
      <c r="G3336" s="460" t="s">
        <v>15620</v>
      </c>
      <c r="H3336" s="460" t="s">
        <v>4839</v>
      </c>
      <c r="I3336" s="460" t="s">
        <v>7869</v>
      </c>
      <c r="J3336" s="459" t="s">
        <v>4839</v>
      </c>
      <c r="K3336" s="458">
        <v>5</v>
      </c>
      <c r="L3336" s="458">
        <v>12</v>
      </c>
      <c r="M3336" s="457">
        <v>133682.34988929657</v>
      </c>
      <c r="N3336" s="458">
        <v>1</v>
      </c>
      <c r="O3336" s="458">
        <v>6</v>
      </c>
      <c r="P3336" s="457">
        <v>64306.8</v>
      </c>
    </row>
    <row r="3337" spans="1:16" ht="67.5" x14ac:dyDescent="0.2">
      <c r="A3337" s="466" t="s">
        <v>7860</v>
      </c>
      <c r="B3337" s="465" t="s">
        <v>3526</v>
      </c>
      <c r="C3337" s="464" t="s">
        <v>2594</v>
      </c>
      <c r="D3337" s="463" t="s">
        <v>7887</v>
      </c>
      <c r="E3337" s="462">
        <v>4200</v>
      </c>
      <c r="F3337" s="461" t="s">
        <v>15619</v>
      </c>
      <c r="G3337" s="460" t="s">
        <v>15618</v>
      </c>
      <c r="H3337" s="460" t="s">
        <v>3574</v>
      </c>
      <c r="I3337" s="460" t="s">
        <v>7861</v>
      </c>
      <c r="J3337" s="459" t="s">
        <v>3574</v>
      </c>
      <c r="K3337" s="458">
        <v>4</v>
      </c>
      <c r="L3337" s="458">
        <v>7</v>
      </c>
      <c r="M3337" s="457">
        <v>31192.548307502537</v>
      </c>
      <c r="N3337" s="458">
        <v>1</v>
      </c>
      <c r="O3337" s="458">
        <v>6</v>
      </c>
      <c r="P3337" s="457">
        <v>26506.799999999999</v>
      </c>
    </row>
    <row r="3338" spans="1:16" ht="67.5" x14ac:dyDescent="0.2">
      <c r="A3338" s="466" t="s">
        <v>7860</v>
      </c>
      <c r="B3338" s="465" t="s">
        <v>3526</v>
      </c>
      <c r="C3338" s="464" t="s">
        <v>2594</v>
      </c>
      <c r="D3338" s="463" t="s">
        <v>8091</v>
      </c>
      <c r="E3338" s="462">
        <v>2700</v>
      </c>
      <c r="F3338" s="461" t="s">
        <v>15617</v>
      </c>
      <c r="G3338" s="460" t="s">
        <v>15616</v>
      </c>
      <c r="H3338" s="460" t="s">
        <v>6389</v>
      </c>
      <c r="I3338" s="460" t="s">
        <v>7869</v>
      </c>
      <c r="J3338" s="459" t="s">
        <v>6389</v>
      </c>
      <c r="K3338" s="458">
        <v>4</v>
      </c>
      <c r="L3338" s="458">
        <v>12</v>
      </c>
      <c r="M3338" s="457">
        <v>34375.461400104832</v>
      </c>
      <c r="N3338" s="458">
        <v>1</v>
      </c>
      <c r="O3338" s="458">
        <v>6</v>
      </c>
      <c r="P3338" s="457">
        <v>17506.8</v>
      </c>
    </row>
    <row r="3339" spans="1:16" ht="67.5" x14ac:dyDescent="0.2">
      <c r="A3339" s="466" t="s">
        <v>7860</v>
      </c>
      <c r="B3339" s="465" t="s">
        <v>3526</v>
      </c>
      <c r="C3339" s="464" t="s">
        <v>2594</v>
      </c>
      <c r="D3339" s="463" t="s">
        <v>8008</v>
      </c>
      <c r="E3339" s="462">
        <v>7500</v>
      </c>
      <c r="F3339" s="461" t="s">
        <v>15615</v>
      </c>
      <c r="G3339" s="460" t="s">
        <v>15614</v>
      </c>
      <c r="H3339" s="460" t="s">
        <v>4810</v>
      </c>
      <c r="I3339" s="460" t="s">
        <v>7869</v>
      </c>
      <c r="J3339" s="459" t="s">
        <v>4810</v>
      </c>
      <c r="K3339" s="458">
        <v>4</v>
      </c>
      <c r="L3339" s="458">
        <v>12</v>
      </c>
      <c r="M3339" s="457">
        <v>95487.392778068985</v>
      </c>
      <c r="N3339" s="458">
        <v>1</v>
      </c>
      <c r="O3339" s="458">
        <v>6</v>
      </c>
      <c r="P3339" s="457">
        <v>46306.8</v>
      </c>
    </row>
    <row r="3340" spans="1:16" ht="67.5" x14ac:dyDescent="0.2">
      <c r="A3340" s="466" t="s">
        <v>7860</v>
      </c>
      <c r="B3340" s="465" t="s">
        <v>3526</v>
      </c>
      <c r="C3340" s="464" t="s">
        <v>2594</v>
      </c>
      <c r="D3340" s="463" t="s">
        <v>8357</v>
      </c>
      <c r="E3340" s="462">
        <v>7500</v>
      </c>
      <c r="F3340" s="461" t="s">
        <v>15613</v>
      </c>
      <c r="G3340" s="460" t="s">
        <v>15612</v>
      </c>
      <c r="H3340" s="460" t="s">
        <v>6389</v>
      </c>
      <c r="I3340" s="460" t="s">
        <v>7869</v>
      </c>
      <c r="J3340" s="459" t="s">
        <v>6389</v>
      </c>
      <c r="K3340" s="458">
        <v>3</v>
      </c>
      <c r="L3340" s="458">
        <v>12</v>
      </c>
      <c r="M3340" s="457">
        <v>95487.392778068985</v>
      </c>
      <c r="N3340" s="458">
        <v>1</v>
      </c>
      <c r="O3340" s="458">
        <v>6</v>
      </c>
      <c r="P3340" s="457">
        <v>46306.8</v>
      </c>
    </row>
    <row r="3341" spans="1:16" ht="67.5" x14ac:dyDescent="0.2">
      <c r="A3341" s="466" t="s">
        <v>7860</v>
      </c>
      <c r="B3341" s="465" t="s">
        <v>3526</v>
      </c>
      <c r="C3341" s="464" t="s">
        <v>2594</v>
      </c>
      <c r="D3341" s="463" t="s">
        <v>7887</v>
      </c>
      <c r="E3341" s="462">
        <v>4200</v>
      </c>
      <c r="F3341" s="461" t="s">
        <v>15611</v>
      </c>
      <c r="G3341" s="460" t="s">
        <v>15610</v>
      </c>
      <c r="H3341" s="460" t="s">
        <v>3574</v>
      </c>
      <c r="I3341" s="460" t="s">
        <v>7861</v>
      </c>
      <c r="J3341" s="459" t="s">
        <v>3574</v>
      </c>
      <c r="K3341" s="458">
        <v>4</v>
      </c>
      <c r="L3341" s="458">
        <v>12</v>
      </c>
      <c r="M3341" s="457">
        <v>53472.939955718633</v>
      </c>
      <c r="N3341" s="458">
        <v>1</v>
      </c>
      <c r="O3341" s="458">
        <v>6</v>
      </c>
      <c r="P3341" s="457">
        <v>26506.799999999999</v>
      </c>
    </row>
    <row r="3342" spans="1:16" ht="67.5" x14ac:dyDescent="0.2">
      <c r="A3342" s="466" t="s">
        <v>7860</v>
      </c>
      <c r="B3342" s="465" t="s">
        <v>3526</v>
      </c>
      <c r="C3342" s="464" t="s">
        <v>2594</v>
      </c>
      <c r="D3342" s="463" t="s">
        <v>7887</v>
      </c>
      <c r="E3342" s="462">
        <v>4200</v>
      </c>
      <c r="F3342" s="461" t="s">
        <v>15609</v>
      </c>
      <c r="G3342" s="460" t="s">
        <v>15608</v>
      </c>
      <c r="H3342" s="460" t="s">
        <v>6389</v>
      </c>
      <c r="I3342" s="460" t="s">
        <v>7869</v>
      </c>
      <c r="J3342" s="459" t="s">
        <v>6389</v>
      </c>
      <c r="K3342" s="458">
        <v>4</v>
      </c>
      <c r="L3342" s="458">
        <v>12</v>
      </c>
      <c r="M3342" s="457">
        <v>53472.939955718633</v>
      </c>
      <c r="N3342" s="458">
        <v>1</v>
      </c>
      <c r="O3342" s="458">
        <v>6</v>
      </c>
      <c r="P3342" s="457">
        <v>26506.799999999999</v>
      </c>
    </row>
    <row r="3343" spans="1:16" ht="67.5" x14ac:dyDescent="0.2">
      <c r="A3343" s="466" t="s">
        <v>7860</v>
      </c>
      <c r="B3343" s="465" t="s">
        <v>3526</v>
      </c>
      <c r="C3343" s="464" t="s">
        <v>2594</v>
      </c>
      <c r="D3343" s="463" t="s">
        <v>7923</v>
      </c>
      <c r="E3343" s="462">
        <v>4200</v>
      </c>
      <c r="F3343" s="461" t="s">
        <v>15607</v>
      </c>
      <c r="G3343" s="460" t="s">
        <v>15606</v>
      </c>
      <c r="H3343" s="460" t="s">
        <v>3574</v>
      </c>
      <c r="I3343" s="460" t="s">
        <v>7861</v>
      </c>
      <c r="J3343" s="459" t="s">
        <v>3574</v>
      </c>
      <c r="K3343" s="458">
        <v>3</v>
      </c>
      <c r="L3343" s="458">
        <v>12</v>
      </c>
      <c r="M3343" s="457">
        <v>53472.939955718633</v>
      </c>
      <c r="N3343" s="458">
        <v>1</v>
      </c>
      <c r="O3343" s="458">
        <v>6</v>
      </c>
      <c r="P3343" s="457">
        <v>26506.799999999999</v>
      </c>
    </row>
    <row r="3344" spans="1:16" ht="67.5" x14ac:dyDescent="0.2">
      <c r="A3344" s="466" t="s">
        <v>7860</v>
      </c>
      <c r="B3344" s="465" t="s">
        <v>3526</v>
      </c>
      <c r="C3344" s="464" t="s">
        <v>2594</v>
      </c>
      <c r="D3344" s="463" t="s">
        <v>8278</v>
      </c>
      <c r="E3344" s="462">
        <v>2700</v>
      </c>
      <c r="F3344" s="461" t="s">
        <v>15605</v>
      </c>
      <c r="G3344" s="460" t="s">
        <v>15604</v>
      </c>
      <c r="H3344" s="460"/>
      <c r="I3344" s="460" t="s">
        <v>8064</v>
      </c>
      <c r="J3344" s="459" t="s">
        <v>8069</v>
      </c>
      <c r="K3344" s="458">
        <v>3</v>
      </c>
      <c r="L3344" s="458">
        <v>12</v>
      </c>
      <c r="M3344" s="457">
        <v>34375.461400104832</v>
      </c>
      <c r="N3344" s="458">
        <v>1</v>
      </c>
      <c r="O3344" s="458">
        <v>6</v>
      </c>
      <c r="P3344" s="457">
        <v>17506.8</v>
      </c>
    </row>
    <row r="3345" spans="1:16" ht="67.5" x14ac:dyDescent="0.2">
      <c r="A3345" s="466" t="s">
        <v>7860</v>
      </c>
      <c r="B3345" s="465" t="s">
        <v>3526</v>
      </c>
      <c r="C3345" s="464" t="s">
        <v>2594</v>
      </c>
      <c r="D3345" s="463" t="s">
        <v>8478</v>
      </c>
      <c r="E3345" s="462">
        <v>7500</v>
      </c>
      <c r="F3345" s="461" t="s">
        <v>15603</v>
      </c>
      <c r="G3345" s="460" t="s">
        <v>15602</v>
      </c>
      <c r="H3345" s="460" t="s">
        <v>7911</v>
      </c>
      <c r="I3345" s="460" t="s">
        <v>7869</v>
      </c>
      <c r="J3345" s="459" t="s">
        <v>7911</v>
      </c>
      <c r="K3345" s="458">
        <v>3</v>
      </c>
      <c r="L3345" s="458">
        <v>12</v>
      </c>
      <c r="M3345" s="457">
        <v>95487.392778068985</v>
      </c>
      <c r="N3345" s="458">
        <v>1</v>
      </c>
      <c r="O3345" s="458">
        <v>6</v>
      </c>
      <c r="P3345" s="457">
        <v>46306.8</v>
      </c>
    </row>
    <row r="3346" spans="1:16" ht="67.5" x14ac:dyDescent="0.2">
      <c r="A3346" s="466" t="s">
        <v>7860</v>
      </c>
      <c r="B3346" s="465" t="s">
        <v>3526</v>
      </c>
      <c r="C3346" s="464" t="s">
        <v>2594</v>
      </c>
      <c r="D3346" s="463" t="s">
        <v>7923</v>
      </c>
      <c r="E3346" s="462">
        <v>4200</v>
      </c>
      <c r="F3346" s="461" t="s">
        <v>15601</v>
      </c>
      <c r="G3346" s="460" t="s">
        <v>15600</v>
      </c>
      <c r="H3346" s="460" t="s">
        <v>6389</v>
      </c>
      <c r="I3346" s="460" t="s">
        <v>7869</v>
      </c>
      <c r="J3346" s="459" t="s">
        <v>6389</v>
      </c>
      <c r="K3346" s="458">
        <v>5</v>
      </c>
      <c r="L3346" s="458">
        <v>12</v>
      </c>
      <c r="M3346" s="457">
        <v>53472.939955718633</v>
      </c>
      <c r="N3346" s="458">
        <v>1</v>
      </c>
      <c r="O3346" s="458">
        <v>6</v>
      </c>
      <c r="P3346" s="457">
        <v>26506.799999999999</v>
      </c>
    </row>
    <row r="3347" spans="1:16" ht="67.5" x14ac:dyDescent="0.2">
      <c r="A3347" s="466" t="s">
        <v>7860</v>
      </c>
      <c r="B3347" s="465" t="s">
        <v>3526</v>
      </c>
      <c r="C3347" s="464" t="s">
        <v>2594</v>
      </c>
      <c r="D3347" s="463" t="s">
        <v>7859</v>
      </c>
      <c r="E3347" s="462">
        <v>2500</v>
      </c>
      <c r="F3347" s="461" t="s">
        <v>15599</v>
      </c>
      <c r="G3347" s="460" t="s">
        <v>15598</v>
      </c>
      <c r="H3347" s="460" t="s">
        <v>3574</v>
      </c>
      <c r="I3347" s="460" t="s">
        <v>7861</v>
      </c>
      <c r="J3347" s="459" t="s">
        <v>3574</v>
      </c>
      <c r="K3347" s="458">
        <v>3</v>
      </c>
      <c r="L3347" s="458">
        <v>12</v>
      </c>
      <c r="M3347" s="457">
        <v>31829.130926022997</v>
      </c>
      <c r="N3347" s="458">
        <v>1</v>
      </c>
      <c r="O3347" s="458">
        <v>6</v>
      </c>
      <c r="P3347" s="457">
        <v>16306.8</v>
      </c>
    </row>
    <row r="3348" spans="1:16" ht="67.5" x14ac:dyDescent="0.2">
      <c r="A3348" s="466" t="s">
        <v>7860</v>
      </c>
      <c r="B3348" s="465" t="s">
        <v>3526</v>
      </c>
      <c r="C3348" s="464" t="s">
        <v>2594</v>
      </c>
      <c r="D3348" s="463" t="s">
        <v>7887</v>
      </c>
      <c r="E3348" s="462">
        <v>4200</v>
      </c>
      <c r="F3348" s="461" t="s">
        <v>15597</v>
      </c>
      <c r="G3348" s="460" t="s">
        <v>15596</v>
      </c>
      <c r="H3348" s="460" t="s">
        <v>3642</v>
      </c>
      <c r="I3348" s="460" t="s">
        <v>7869</v>
      </c>
      <c r="J3348" s="459" t="s">
        <v>3642</v>
      </c>
      <c r="K3348" s="458">
        <v>4</v>
      </c>
      <c r="L3348" s="458">
        <v>12</v>
      </c>
      <c r="M3348" s="457">
        <v>57929.018285361853</v>
      </c>
      <c r="N3348" s="458">
        <v>1</v>
      </c>
      <c r="O3348" s="458">
        <v>6</v>
      </c>
      <c r="P3348" s="457">
        <v>26506.799999999999</v>
      </c>
    </row>
    <row r="3349" spans="1:16" ht="67.5" x14ac:dyDescent="0.2">
      <c r="A3349" s="466" t="s">
        <v>7860</v>
      </c>
      <c r="B3349" s="465" t="s">
        <v>3526</v>
      </c>
      <c r="C3349" s="464" t="s">
        <v>2594</v>
      </c>
      <c r="D3349" s="463" t="s">
        <v>15595</v>
      </c>
      <c r="E3349" s="462">
        <v>8000</v>
      </c>
      <c r="F3349" s="461" t="s">
        <v>15594</v>
      </c>
      <c r="G3349" s="460" t="s">
        <v>15593</v>
      </c>
      <c r="H3349" s="460" t="s">
        <v>4104</v>
      </c>
      <c r="I3349" s="460" t="s">
        <v>7869</v>
      </c>
      <c r="J3349" s="459" t="s">
        <v>4104</v>
      </c>
      <c r="K3349" s="458">
        <v>3</v>
      </c>
      <c r="L3349" s="458">
        <v>12</v>
      </c>
      <c r="M3349" s="457">
        <v>101853.21896327358</v>
      </c>
      <c r="N3349" s="458">
        <v>1</v>
      </c>
      <c r="O3349" s="458">
        <v>6</v>
      </c>
      <c r="P3349" s="457">
        <v>49306.8</v>
      </c>
    </row>
    <row r="3350" spans="1:16" ht="67.5" x14ac:dyDescent="0.2">
      <c r="A3350" s="466" t="s">
        <v>7860</v>
      </c>
      <c r="B3350" s="465" t="s">
        <v>3526</v>
      </c>
      <c r="C3350" s="464" t="s">
        <v>2594</v>
      </c>
      <c r="D3350" s="463" t="s">
        <v>7859</v>
      </c>
      <c r="E3350" s="462">
        <v>2500</v>
      </c>
      <c r="F3350" s="461" t="s">
        <v>15592</v>
      </c>
      <c r="G3350" s="460" t="s">
        <v>15591</v>
      </c>
      <c r="H3350" s="460"/>
      <c r="I3350" s="460"/>
      <c r="J3350" s="459"/>
      <c r="K3350" s="458">
        <v>3</v>
      </c>
      <c r="L3350" s="458">
        <v>5</v>
      </c>
      <c r="M3350" s="457">
        <v>13262.137885842914</v>
      </c>
      <c r="N3350" s="458">
        <v>0</v>
      </c>
      <c r="O3350" s="458">
        <v>0</v>
      </c>
      <c r="P3350" s="457">
        <v>0</v>
      </c>
    </row>
    <row r="3351" spans="1:16" ht="67.5" x14ac:dyDescent="0.2">
      <c r="A3351" s="466" t="s">
        <v>7860</v>
      </c>
      <c r="B3351" s="465" t="s">
        <v>3526</v>
      </c>
      <c r="C3351" s="464" t="s">
        <v>2594</v>
      </c>
      <c r="D3351" s="463" t="s">
        <v>11727</v>
      </c>
      <c r="E3351" s="462">
        <v>5500</v>
      </c>
      <c r="F3351" s="461" t="s">
        <v>15590</v>
      </c>
      <c r="G3351" s="460" t="s">
        <v>15589</v>
      </c>
      <c r="H3351" s="460" t="s">
        <v>6299</v>
      </c>
      <c r="I3351" s="460" t="s">
        <v>7869</v>
      </c>
      <c r="J3351" s="459" t="s">
        <v>6299</v>
      </c>
      <c r="K3351" s="458">
        <v>4</v>
      </c>
      <c r="L3351" s="458">
        <v>12</v>
      </c>
      <c r="M3351" s="457">
        <v>70024.088037250593</v>
      </c>
      <c r="N3351" s="458">
        <v>1</v>
      </c>
      <c r="O3351" s="458">
        <v>6</v>
      </c>
      <c r="P3351" s="457">
        <v>34306.800000000003</v>
      </c>
    </row>
    <row r="3352" spans="1:16" ht="67.5" x14ac:dyDescent="0.2">
      <c r="A3352" s="466" t="s">
        <v>7860</v>
      </c>
      <c r="B3352" s="465" t="s">
        <v>3526</v>
      </c>
      <c r="C3352" s="464" t="s">
        <v>2594</v>
      </c>
      <c r="D3352" s="463" t="s">
        <v>8137</v>
      </c>
      <c r="E3352" s="462">
        <v>2000</v>
      </c>
      <c r="F3352" s="461" t="s">
        <v>15588</v>
      </c>
      <c r="G3352" s="460" t="s">
        <v>15587</v>
      </c>
      <c r="H3352" s="460"/>
      <c r="I3352" s="460"/>
      <c r="J3352" s="459"/>
      <c r="K3352" s="458">
        <v>4</v>
      </c>
      <c r="L3352" s="458">
        <v>12</v>
      </c>
      <c r="M3352" s="457">
        <v>25463.304740818396</v>
      </c>
      <c r="N3352" s="458">
        <v>1</v>
      </c>
      <c r="O3352" s="458">
        <v>6</v>
      </c>
      <c r="P3352" s="457">
        <v>13306.8</v>
      </c>
    </row>
    <row r="3353" spans="1:16" ht="67.5" x14ac:dyDescent="0.2">
      <c r="A3353" s="466" t="s">
        <v>7860</v>
      </c>
      <c r="B3353" s="465" t="s">
        <v>3526</v>
      </c>
      <c r="C3353" s="464" t="s">
        <v>2594</v>
      </c>
      <c r="D3353" s="463" t="s">
        <v>15586</v>
      </c>
      <c r="E3353" s="462">
        <v>9000</v>
      </c>
      <c r="F3353" s="461" t="s">
        <v>15585</v>
      </c>
      <c r="G3353" s="460" t="s">
        <v>15584</v>
      </c>
      <c r="H3353" s="460" t="s">
        <v>6389</v>
      </c>
      <c r="I3353" s="460" t="s">
        <v>7869</v>
      </c>
      <c r="J3353" s="459" t="s">
        <v>6389</v>
      </c>
      <c r="K3353" s="458">
        <v>3</v>
      </c>
      <c r="L3353" s="458">
        <v>12</v>
      </c>
      <c r="M3353" s="457">
        <v>114584.87133368278</v>
      </c>
      <c r="N3353" s="458">
        <v>1</v>
      </c>
      <c r="O3353" s="458">
        <v>6</v>
      </c>
      <c r="P3353" s="457">
        <v>55306.8</v>
      </c>
    </row>
    <row r="3354" spans="1:16" ht="67.5" x14ac:dyDescent="0.2">
      <c r="A3354" s="466" t="s">
        <v>7860</v>
      </c>
      <c r="B3354" s="465" t="s">
        <v>3526</v>
      </c>
      <c r="C3354" s="464" t="s">
        <v>2594</v>
      </c>
      <c r="D3354" s="463" t="s">
        <v>7908</v>
      </c>
      <c r="E3354" s="462">
        <v>4200</v>
      </c>
      <c r="F3354" s="461" t="s">
        <v>15583</v>
      </c>
      <c r="G3354" s="460" t="s">
        <v>15582</v>
      </c>
      <c r="H3354" s="460" t="s">
        <v>3574</v>
      </c>
      <c r="I3354" s="460" t="s">
        <v>7869</v>
      </c>
      <c r="J3354" s="459" t="s">
        <v>3574</v>
      </c>
      <c r="K3354" s="458">
        <v>3</v>
      </c>
      <c r="L3354" s="458">
        <v>5</v>
      </c>
      <c r="M3354" s="457">
        <v>22280.391648216097</v>
      </c>
      <c r="N3354" s="458">
        <v>0</v>
      </c>
      <c r="O3354" s="458">
        <v>0</v>
      </c>
      <c r="P3354" s="457">
        <v>0</v>
      </c>
    </row>
    <row r="3355" spans="1:16" ht="67.5" x14ac:dyDescent="0.2">
      <c r="A3355" s="466" t="s">
        <v>7860</v>
      </c>
      <c r="B3355" s="465" t="s">
        <v>3526</v>
      </c>
      <c r="C3355" s="464" t="s">
        <v>2594</v>
      </c>
      <c r="D3355" s="463" t="s">
        <v>8011</v>
      </c>
      <c r="E3355" s="462">
        <v>2200</v>
      </c>
      <c r="F3355" s="461" t="s">
        <v>15581</v>
      </c>
      <c r="G3355" s="460" t="s">
        <v>15580</v>
      </c>
      <c r="H3355" s="460"/>
      <c r="I3355" s="460"/>
      <c r="J3355" s="459"/>
      <c r="K3355" s="458">
        <v>4</v>
      </c>
      <c r="L3355" s="458">
        <v>12</v>
      </c>
      <c r="M3355" s="457">
        <v>28009.635214900234</v>
      </c>
      <c r="N3355" s="458">
        <v>1</v>
      </c>
      <c r="O3355" s="458">
        <v>6</v>
      </c>
      <c r="P3355" s="457">
        <v>14506.8</v>
      </c>
    </row>
    <row r="3356" spans="1:16" ht="67.5" x14ac:dyDescent="0.2">
      <c r="A3356" s="466" t="s">
        <v>7860</v>
      </c>
      <c r="B3356" s="465" t="s">
        <v>3526</v>
      </c>
      <c r="C3356" s="464" t="s">
        <v>2594</v>
      </c>
      <c r="D3356" s="463" t="s">
        <v>8005</v>
      </c>
      <c r="E3356" s="462">
        <v>4200</v>
      </c>
      <c r="F3356" s="461" t="s">
        <v>15579</v>
      </c>
      <c r="G3356" s="460" t="s">
        <v>15578</v>
      </c>
      <c r="H3356" s="460" t="s">
        <v>4810</v>
      </c>
      <c r="I3356" s="460" t="s">
        <v>7869</v>
      </c>
      <c r="J3356" s="459" t="s">
        <v>4810</v>
      </c>
      <c r="K3356" s="458">
        <v>3</v>
      </c>
      <c r="L3356" s="458">
        <v>12</v>
      </c>
      <c r="M3356" s="457">
        <v>53472.939955718633</v>
      </c>
      <c r="N3356" s="458">
        <v>1</v>
      </c>
      <c r="O3356" s="458">
        <v>4</v>
      </c>
      <c r="P3356" s="457">
        <v>17671.2</v>
      </c>
    </row>
    <row r="3357" spans="1:16" ht="67.5" x14ac:dyDescent="0.2">
      <c r="A3357" s="466" t="s">
        <v>7860</v>
      </c>
      <c r="B3357" s="465" t="s">
        <v>3526</v>
      </c>
      <c r="C3357" s="464" t="s">
        <v>2594</v>
      </c>
      <c r="D3357" s="463" t="s">
        <v>8438</v>
      </c>
      <c r="E3357" s="462">
        <v>7500</v>
      </c>
      <c r="F3357" s="461" t="s">
        <v>15577</v>
      </c>
      <c r="G3357" s="460" t="s">
        <v>15576</v>
      </c>
      <c r="H3357" s="460" t="s">
        <v>4270</v>
      </c>
      <c r="I3357" s="460" t="s">
        <v>7869</v>
      </c>
      <c r="J3357" s="459" t="s">
        <v>4270</v>
      </c>
      <c r="K3357" s="458">
        <v>3</v>
      </c>
      <c r="L3357" s="458">
        <v>12</v>
      </c>
      <c r="M3357" s="457">
        <v>95487.392778068985</v>
      </c>
      <c r="N3357" s="458">
        <v>1</v>
      </c>
      <c r="O3357" s="458">
        <v>6</v>
      </c>
      <c r="P3357" s="457">
        <v>46306.8</v>
      </c>
    </row>
    <row r="3358" spans="1:16" ht="67.5" x14ac:dyDescent="0.2">
      <c r="A3358" s="466" t="s">
        <v>7860</v>
      </c>
      <c r="B3358" s="465" t="s">
        <v>3526</v>
      </c>
      <c r="C3358" s="464" t="s">
        <v>2594</v>
      </c>
      <c r="D3358" s="463" t="s">
        <v>7908</v>
      </c>
      <c r="E3358" s="462">
        <v>4200</v>
      </c>
      <c r="F3358" s="461" t="s">
        <v>15575</v>
      </c>
      <c r="G3358" s="460" t="s">
        <v>15574</v>
      </c>
      <c r="H3358" s="460" t="s">
        <v>6389</v>
      </c>
      <c r="I3358" s="460" t="s">
        <v>7869</v>
      </c>
      <c r="J3358" s="459" t="s">
        <v>6389</v>
      </c>
      <c r="K3358" s="458">
        <v>3</v>
      </c>
      <c r="L3358" s="458">
        <v>5</v>
      </c>
      <c r="M3358" s="457">
        <v>22280.391648216097</v>
      </c>
      <c r="N3358" s="458">
        <v>0</v>
      </c>
      <c r="O3358" s="458">
        <v>0</v>
      </c>
      <c r="P3358" s="457">
        <v>0</v>
      </c>
    </row>
    <row r="3359" spans="1:16" ht="67.5" x14ac:dyDescent="0.2">
      <c r="A3359" s="466" t="s">
        <v>7860</v>
      </c>
      <c r="B3359" s="465" t="s">
        <v>3526</v>
      </c>
      <c r="C3359" s="464" t="s">
        <v>2594</v>
      </c>
      <c r="D3359" s="463" t="s">
        <v>8835</v>
      </c>
      <c r="E3359" s="462">
        <v>5500</v>
      </c>
      <c r="F3359" s="461" t="s">
        <v>15573</v>
      </c>
      <c r="G3359" s="460" t="s">
        <v>15572</v>
      </c>
      <c r="H3359" s="460" t="s">
        <v>7911</v>
      </c>
      <c r="I3359" s="460" t="s">
        <v>7869</v>
      </c>
      <c r="J3359" s="459" t="s">
        <v>7911</v>
      </c>
      <c r="K3359" s="458">
        <v>3</v>
      </c>
      <c r="L3359" s="458">
        <v>12</v>
      </c>
      <c r="M3359" s="457">
        <v>70024.088037250593</v>
      </c>
      <c r="N3359" s="458">
        <v>1</v>
      </c>
      <c r="O3359" s="458">
        <v>6</v>
      </c>
      <c r="P3359" s="457">
        <v>34306.800000000003</v>
      </c>
    </row>
    <row r="3360" spans="1:16" ht="67.5" x14ac:dyDescent="0.2">
      <c r="A3360" s="466" t="s">
        <v>7860</v>
      </c>
      <c r="B3360" s="465" t="s">
        <v>3526</v>
      </c>
      <c r="C3360" s="464" t="s">
        <v>2594</v>
      </c>
      <c r="D3360" s="463" t="s">
        <v>13936</v>
      </c>
      <c r="E3360" s="462">
        <v>8000</v>
      </c>
      <c r="F3360" s="461" t="s">
        <v>15571</v>
      </c>
      <c r="G3360" s="460" t="s">
        <v>15570</v>
      </c>
      <c r="H3360" s="460" t="s">
        <v>6299</v>
      </c>
      <c r="I3360" s="460" t="s">
        <v>7869</v>
      </c>
      <c r="J3360" s="459" t="s">
        <v>6299</v>
      </c>
      <c r="K3360" s="458">
        <v>3</v>
      </c>
      <c r="L3360" s="458">
        <v>12</v>
      </c>
      <c r="M3360" s="457">
        <v>101853.21896327358</v>
      </c>
      <c r="N3360" s="458">
        <v>1</v>
      </c>
      <c r="O3360" s="458">
        <v>6</v>
      </c>
      <c r="P3360" s="457">
        <v>49306.8</v>
      </c>
    </row>
    <row r="3361" spans="1:16" ht="67.5" x14ac:dyDescent="0.2">
      <c r="A3361" s="466" t="s">
        <v>7860</v>
      </c>
      <c r="B3361" s="465" t="s">
        <v>3526</v>
      </c>
      <c r="C3361" s="464" t="s">
        <v>2594</v>
      </c>
      <c r="D3361" s="463" t="s">
        <v>8137</v>
      </c>
      <c r="E3361" s="462">
        <v>2000</v>
      </c>
      <c r="F3361" s="461" t="s">
        <v>15569</v>
      </c>
      <c r="G3361" s="460" t="s">
        <v>15568</v>
      </c>
      <c r="H3361" s="460"/>
      <c r="I3361" s="460"/>
      <c r="J3361" s="459"/>
      <c r="K3361" s="458">
        <v>3</v>
      </c>
      <c r="L3361" s="458">
        <v>12</v>
      </c>
      <c r="M3361" s="457">
        <v>25463.304740818396</v>
      </c>
      <c r="N3361" s="458">
        <v>1</v>
      </c>
      <c r="O3361" s="458">
        <v>6</v>
      </c>
      <c r="P3361" s="457">
        <v>13306.8</v>
      </c>
    </row>
    <row r="3362" spans="1:16" ht="67.5" x14ac:dyDescent="0.2">
      <c r="A3362" s="466" t="s">
        <v>7860</v>
      </c>
      <c r="B3362" s="465" t="s">
        <v>3526</v>
      </c>
      <c r="C3362" s="464" t="s">
        <v>2594</v>
      </c>
      <c r="D3362" s="463" t="s">
        <v>15567</v>
      </c>
      <c r="E3362" s="462">
        <v>8500</v>
      </c>
      <c r="F3362" s="461" t="s">
        <v>15566</v>
      </c>
      <c r="G3362" s="460" t="s">
        <v>15565</v>
      </c>
      <c r="H3362" s="460" t="s">
        <v>7911</v>
      </c>
      <c r="I3362" s="460" t="s">
        <v>7869</v>
      </c>
      <c r="J3362" s="459" t="s">
        <v>7911</v>
      </c>
      <c r="K3362" s="458">
        <v>3</v>
      </c>
      <c r="L3362" s="458">
        <v>12</v>
      </c>
      <c r="M3362" s="457">
        <v>108219.04514847818</v>
      </c>
      <c r="N3362" s="458">
        <v>1</v>
      </c>
      <c r="O3362" s="458">
        <v>6</v>
      </c>
      <c r="P3362" s="457">
        <v>52306.8</v>
      </c>
    </row>
    <row r="3363" spans="1:16" ht="67.5" x14ac:dyDescent="0.2">
      <c r="A3363" s="466" t="s">
        <v>7860</v>
      </c>
      <c r="B3363" s="465" t="s">
        <v>3526</v>
      </c>
      <c r="C3363" s="464" t="s">
        <v>2594</v>
      </c>
      <c r="D3363" s="463" t="s">
        <v>7881</v>
      </c>
      <c r="E3363" s="462">
        <v>3200</v>
      </c>
      <c r="F3363" s="461" t="s">
        <v>15564</v>
      </c>
      <c r="G3363" s="460" t="s">
        <v>15563</v>
      </c>
      <c r="H3363" s="460" t="s">
        <v>3574</v>
      </c>
      <c r="I3363" s="460" t="s">
        <v>7861</v>
      </c>
      <c r="J3363" s="459" t="s">
        <v>3574</v>
      </c>
      <c r="K3363" s="458">
        <v>4</v>
      </c>
      <c r="L3363" s="458">
        <v>12</v>
      </c>
      <c r="M3363" s="457">
        <v>40741.287585309437</v>
      </c>
      <c r="N3363" s="458">
        <v>1</v>
      </c>
      <c r="O3363" s="458">
        <v>6</v>
      </c>
      <c r="P3363" s="457">
        <v>20506.8</v>
      </c>
    </row>
    <row r="3364" spans="1:16" ht="67.5" x14ac:dyDescent="0.2">
      <c r="A3364" s="466" t="s">
        <v>7860</v>
      </c>
      <c r="B3364" s="465" t="s">
        <v>3526</v>
      </c>
      <c r="C3364" s="464" t="s">
        <v>2594</v>
      </c>
      <c r="D3364" s="463" t="s">
        <v>7881</v>
      </c>
      <c r="E3364" s="462">
        <v>3200</v>
      </c>
      <c r="F3364" s="461" t="s">
        <v>15562</v>
      </c>
      <c r="G3364" s="460" t="s">
        <v>15561</v>
      </c>
      <c r="H3364" s="460" t="s">
        <v>6514</v>
      </c>
      <c r="I3364" s="460" t="s">
        <v>7861</v>
      </c>
      <c r="J3364" s="459" t="s">
        <v>6514</v>
      </c>
      <c r="K3364" s="458">
        <v>3</v>
      </c>
      <c r="L3364" s="458">
        <v>12</v>
      </c>
      <c r="M3364" s="457">
        <v>40741.287585309437</v>
      </c>
      <c r="N3364" s="458">
        <v>1</v>
      </c>
      <c r="O3364" s="458">
        <v>6</v>
      </c>
      <c r="P3364" s="457">
        <v>20506.8</v>
      </c>
    </row>
    <row r="3365" spans="1:16" ht="67.5" x14ac:dyDescent="0.2">
      <c r="A3365" s="466" t="s">
        <v>7860</v>
      </c>
      <c r="B3365" s="465" t="s">
        <v>3526</v>
      </c>
      <c r="C3365" s="464" t="s">
        <v>2594</v>
      </c>
      <c r="D3365" s="463" t="s">
        <v>15121</v>
      </c>
      <c r="E3365" s="462">
        <v>4200</v>
      </c>
      <c r="F3365" s="461" t="s">
        <v>15560</v>
      </c>
      <c r="G3365" s="460" t="s">
        <v>15559</v>
      </c>
      <c r="H3365" s="460" t="s">
        <v>3595</v>
      </c>
      <c r="I3365" s="460" t="s">
        <v>7869</v>
      </c>
      <c r="J3365" s="459" t="s">
        <v>3595</v>
      </c>
      <c r="K3365" s="458">
        <v>5</v>
      </c>
      <c r="L3365" s="458">
        <v>12</v>
      </c>
      <c r="M3365" s="457">
        <v>78936.244696537033</v>
      </c>
      <c r="N3365" s="458">
        <v>1</v>
      </c>
      <c r="O3365" s="458">
        <v>6</v>
      </c>
      <c r="P3365" s="457">
        <v>26506.799999999999</v>
      </c>
    </row>
    <row r="3366" spans="1:16" ht="67.5" x14ac:dyDescent="0.2">
      <c r="A3366" s="466" t="s">
        <v>7860</v>
      </c>
      <c r="B3366" s="465" t="s">
        <v>3526</v>
      </c>
      <c r="C3366" s="464" t="s">
        <v>2594</v>
      </c>
      <c r="D3366" s="463" t="s">
        <v>7881</v>
      </c>
      <c r="E3366" s="462">
        <v>3200</v>
      </c>
      <c r="F3366" s="461" t="s">
        <v>15558</v>
      </c>
      <c r="G3366" s="460" t="s">
        <v>15557</v>
      </c>
      <c r="H3366" s="460" t="s">
        <v>6389</v>
      </c>
      <c r="I3366" s="460" t="s">
        <v>7869</v>
      </c>
      <c r="J3366" s="459" t="s">
        <v>6389</v>
      </c>
      <c r="K3366" s="458">
        <v>4</v>
      </c>
      <c r="L3366" s="458">
        <v>12</v>
      </c>
      <c r="M3366" s="457">
        <v>40741.287585309437</v>
      </c>
      <c r="N3366" s="458">
        <v>1</v>
      </c>
      <c r="O3366" s="458">
        <v>6</v>
      </c>
      <c r="P3366" s="457">
        <v>20506.8</v>
      </c>
    </row>
    <row r="3367" spans="1:16" ht="67.5" x14ac:dyDescent="0.2">
      <c r="A3367" s="466" t="s">
        <v>7860</v>
      </c>
      <c r="B3367" s="465" t="s">
        <v>3526</v>
      </c>
      <c r="C3367" s="464" t="s">
        <v>2594</v>
      </c>
      <c r="D3367" s="463" t="s">
        <v>7908</v>
      </c>
      <c r="E3367" s="462">
        <v>4200</v>
      </c>
      <c r="F3367" s="461" t="s">
        <v>15556</v>
      </c>
      <c r="G3367" s="460" t="s">
        <v>15555</v>
      </c>
      <c r="H3367" s="460" t="s">
        <v>6189</v>
      </c>
      <c r="I3367" s="460" t="s">
        <v>7861</v>
      </c>
      <c r="J3367" s="459" t="s">
        <v>6189</v>
      </c>
      <c r="K3367" s="458">
        <v>3</v>
      </c>
      <c r="L3367" s="458">
        <v>5</v>
      </c>
      <c r="M3367" s="457">
        <v>22280.391648216097</v>
      </c>
      <c r="N3367" s="458">
        <v>0</v>
      </c>
      <c r="O3367" s="458">
        <v>0</v>
      </c>
      <c r="P3367" s="457">
        <v>0</v>
      </c>
    </row>
    <row r="3368" spans="1:16" ht="67.5" x14ac:dyDescent="0.2">
      <c r="A3368" s="466" t="s">
        <v>7860</v>
      </c>
      <c r="B3368" s="465" t="s">
        <v>3526</v>
      </c>
      <c r="C3368" s="464" t="s">
        <v>2594</v>
      </c>
      <c r="D3368" s="463" t="s">
        <v>7887</v>
      </c>
      <c r="E3368" s="462">
        <v>4200</v>
      </c>
      <c r="F3368" s="461" t="s">
        <v>15554</v>
      </c>
      <c r="G3368" s="460" t="s">
        <v>15553</v>
      </c>
      <c r="H3368" s="460" t="s">
        <v>6389</v>
      </c>
      <c r="I3368" s="460" t="s">
        <v>7869</v>
      </c>
      <c r="J3368" s="459" t="s">
        <v>6389</v>
      </c>
      <c r="K3368" s="458">
        <v>3</v>
      </c>
      <c r="L3368" s="458">
        <v>12</v>
      </c>
      <c r="M3368" s="457">
        <v>53472.939955718633</v>
      </c>
      <c r="N3368" s="458">
        <v>1</v>
      </c>
      <c r="O3368" s="458">
        <v>6</v>
      </c>
      <c r="P3368" s="457">
        <v>26506.799999999999</v>
      </c>
    </row>
    <row r="3369" spans="1:16" ht="67.5" x14ac:dyDescent="0.2">
      <c r="A3369" s="466" t="s">
        <v>7860</v>
      </c>
      <c r="B3369" s="465" t="s">
        <v>3526</v>
      </c>
      <c r="C3369" s="464" t="s">
        <v>2594</v>
      </c>
      <c r="D3369" s="463" t="s">
        <v>7859</v>
      </c>
      <c r="E3369" s="462">
        <v>2500</v>
      </c>
      <c r="F3369" s="461" t="s">
        <v>15552</v>
      </c>
      <c r="G3369" s="460" t="s">
        <v>15551</v>
      </c>
      <c r="H3369" s="460" t="s">
        <v>3574</v>
      </c>
      <c r="I3369" s="460" t="s">
        <v>7861</v>
      </c>
      <c r="J3369" s="459" t="s">
        <v>3574</v>
      </c>
      <c r="K3369" s="458">
        <v>3</v>
      </c>
      <c r="L3369" s="458">
        <v>12</v>
      </c>
      <c r="M3369" s="457">
        <v>31829.130926022997</v>
      </c>
      <c r="N3369" s="458">
        <v>1</v>
      </c>
      <c r="O3369" s="458">
        <v>1</v>
      </c>
      <c r="P3369" s="457">
        <v>2717.8</v>
      </c>
    </row>
    <row r="3370" spans="1:16" ht="67.5" x14ac:dyDescent="0.2">
      <c r="A3370" s="466" t="s">
        <v>7860</v>
      </c>
      <c r="B3370" s="465" t="s">
        <v>3526</v>
      </c>
      <c r="C3370" s="464" t="s">
        <v>2594</v>
      </c>
      <c r="D3370" s="463" t="s">
        <v>8417</v>
      </c>
      <c r="E3370" s="462">
        <v>3200</v>
      </c>
      <c r="F3370" s="461" t="s">
        <v>15550</v>
      </c>
      <c r="G3370" s="460" t="s">
        <v>15549</v>
      </c>
      <c r="H3370" s="460" t="s">
        <v>6389</v>
      </c>
      <c r="I3370" s="460" t="s">
        <v>7869</v>
      </c>
      <c r="J3370" s="459" t="s">
        <v>6389</v>
      </c>
      <c r="K3370" s="458">
        <v>3</v>
      </c>
      <c r="L3370" s="458">
        <v>12</v>
      </c>
      <c r="M3370" s="457">
        <v>40741.287585309437</v>
      </c>
      <c r="N3370" s="458">
        <v>1</v>
      </c>
      <c r="O3370" s="458">
        <v>6</v>
      </c>
      <c r="P3370" s="457">
        <v>20506.8</v>
      </c>
    </row>
    <row r="3371" spans="1:16" ht="67.5" x14ac:dyDescent="0.2">
      <c r="A3371" s="466" t="s">
        <v>7860</v>
      </c>
      <c r="B3371" s="465" t="s">
        <v>3526</v>
      </c>
      <c r="C3371" s="464" t="s">
        <v>2594</v>
      </c>
      <c r="D3371" s="463" t="s">
        <v>9646</v>
      </c>
      <c r="E3371" s="462">
        <v>7500</v>
      </c>
      <c r="F3371" s="461" t="s">
        <v>15548</v>
      </c>
      <c r="G3371" s="460" t="s">
        <v>15547</v>
      </c>
      <c r="H3371" s="460" t="s">
        <v>9590</v>
      </c>
      <c r="I3371" s="460" t="s">
        <v>7869</v>
      </c>
      <c r="J3371" s="459" t="s">
        <v>9590</v>
      </c>
      <c r="K3371" s="458">
        <v>2</v>
      </c>
      <c r="L3371" s="458">
        <v>7</v>
      </c>
      <c r="M3371" s="457">
        <v>55700.979120540243</v>
      </c>
      <c r="N3371" s="458">
        <v>0</v>
      </c>
      <c r="O3371" s="458">
        <v>0</v>
      </c>
      <c r="P3371" s="457">
        <v>0</v>
      </c>
    </row>
    <row r="3372" spans="1:16" ht="67.5" x14ac:dyDescent="0.2">
      <c r="A3372" s="466" t="s">
        <v>7860</v>
      </c>
      <c r="B3372" s="465" t="s">
        <v>3526</v>
      </c>
      <c r="C3372" s="464" t="s">
        <v>2594</v>
      </c>
      <c r="D3372" s="463" t="s">
        <v>7923</v>
      </c>
      <c r="E3372" s="462">
        <v>4200</v>
      </c>
      <c r="F3372" s="461" t="s">
        <v>15546</v>
      </c>
      <c r="G3372" s="460" t="s">
        <v>15545</v>
      </c>
      <c r="H3372" s="460" t="s">
        <v>8020</v>
      </c>
      <c r="I3372" s="460" t="s">
        <v>7869</v>
      </c>
      <c r="J3372" s="459" t="s">
        <v>8020</v>
      </c>
      <c r="K3372" s="458">
        <v>3</v>
      </c>
      <c r="L3372" s="458">
        <v>5</v>
      </c>
      <c r="M3372" s="457">
        <v>22280.391648216097</v>
      </c>
      <c r="N3372" s="458">
        <v>0</v>
      </c>
      <c r="O3372" s="458">
        <v>0</v>
      </c>
      <c r="P3372" s="457">
        <v>0</v>
      </c>
    </row>
    <row r="3373" spans="1:16" ht="67.5" x14ac:dyDescent="0.2">
      <c r="A3373" s="466" t="s">
        <v>7860</v>
      </c>
      <c r="B3373" s="465" t="s">
        <v>3526</v>
      </c>
      <c r="C3373" s="464" t="s">
        <v>2594</v>
      </c>
      <c r="D3373" s="463" t="s">
        <v>7932</v>
      </c>
      <c r="E3373" s="462">
        <v>4200</v>
      </c>
      <c r="F3373" s="461" t="s">
        <v>15544</v>
      </c>
      <c r="G3373" s="460" t="s">
        <v>15543</v>
      </c>
      <c r="H3373" s="460" t="s">
        <v>3574</v>
      </c>
      <c r="I3373" s="460" t="s">
        <v>7861</v>
      </c>
      <c r="J3373" s="459" t="s">
        <v>3574</v>
      </c>
      <c r="K3373" s="458">
        <v>5</v>
      </c>
      <c r="L3373" s="458">
        <v>12</v>
      </c>
      <c r="M3373" s="457">
        <v>53472.939955718633</v>
      </c>
      <c r="N3373" s="458">
        <v>1</v>
      </c>
      <c r="O3373" s="458">
        <v>6</v>
      </c>
      <c r="P3373" s="457">
        <v>26506.799999999999</v>
      </c>
    </row>
    <row r="3374" spans="1:16" ht="67.5" x14ac:dyDescent="0.2">
      <c r="A3374" s="466" t="s">
        <v>7860</v>
      </c>
      <c r="B3374" s="465" t="s">
        <v>3526</v>
      </c>
      <c r="C3374" s="464" t="s">
        <v>2594</v>
      </c>
      <c r="D3374" s="463" t="s">
        <v>7859</v>
      </c>
      <c r="E3374" s="462">
        <v>2500</v>
      </c>
      <c r="F3374" s="461" t="s">
        <v>15542</v>
      </c>
      <c r="G3374" s="460" t="s">
        <v>15541</v>
      </c>
      <c r="H3374" s="460"/>
      <c r="I3374" s="460"/>
      <c r="J3374" s="459"/>
      <c r="K3374" s="458">
        <v>4</v>
      </c>
      <c r="L3374" s="458">
        <v>12</v>
      </c>
      <c r="M3374" s="457">
        <v>31829.130926022997</v>
      </c>
      <c r="N3374" s="458">
        <v>1</v>
      </c>
      <c r="O3374" s="458">
        <v>6</v>
      </c>
      <c r="P3374" s="457">
        <v>16306.8</v>
      </c>
    </row>
    <row r="3375" spans="1:16" ht="67.5" x14ac:dyDescent="0.2">
      <c r="A3375" s="466" t="s">
        <v>7860</v>
      </c>
      <c r="B3375" s="465" t="s">
        <v>3526</v>
      </c>
      <c r="C3375" s="464" t="s">
        <v>2594</v>
      </c>
      <c r="D3375" s="463" t="s">
        <v>7960</v>
      </c>
      <c r="E3375" s="462">
        <v>2500</v>
      </c>
      <c r="F3375" s="461" t="s">
        <v>15540</v>
      </c>
      <c r="G3375" s="460" t="s">
        <v>15539</v>
      </c>
      <c r="H3375" s="460" t="s">
        <v>10344</v>
      </c>
      <c r="I3375" s="460" t="s">
        <v>7869</v>
      </c>
      <c r="J3375" s="459" t="s">
        <v>10344</v>
      </c>
      <c r="K3375" s="458">
        <v>4</v>
      </c>
      <c r="L3375" s="458">
        <v>12</v>
      </c>
      <c r="M3375" s="457">
        <v>31829.130926022997</v>
      </c>
      <c r="N3375" s="458">
        <v>1</v>
      </c>
      <c r="O3375" s="458">
        <v>6</v>
      </c>
      <c r="P3375" s="457">
        <v>16306.8</v>
      </c>
    </row>
    <row r="3376" spans="1:16" ht="67.5" x14ac:dyDescent="0.2">
      <c r="A3376" s="466" t="s">
        <v>7860</v>
      </c>
      <c r="B3376" s="465" t="s">
        <v>3526</v>
      </c>
      <c r="C3376" s="464" t="s">
        <v>2594</v>
      </c>
      <c r="D3376" s="463" t="s">
        <v>7923</v>
      </c>
      <c r="E3376" s="462">
        <v>4200</v>
      </c>
      <c r="F3376" s="461" t="s">
        <v>15538</v>
      </c>
      <c r="G3376" s="460" t="s">
        <v>15537</v>
      </c>
      <c r="H3376" s="460" t="s">
        <v>6389</v>
      </c>
      <c r="I3376" s="460" t="s">
        <v>7869</v>
      </c>
      <c r="J3376" s="459" t="s">
        <v>6389</v>
      </c>
      <c r="K3376" s="458">
        <v>3</v>
      </c>
      <c r="L3376" s="458">
        <v>5</v>
      </c>
      <c r="M3376" s="457">
        <v>22280.391648216097</v>
      </c>
      <c r="N3376" s="458">
        <v>0</v>
      </c>
      <c r="O3376" s="458">
        <v>0</v>
      </c>
      <c r="P3376" s="457">
        <v>0</v>
      </c>
    </row>
    <row r="3377" spans="1:16" ht="67.5" x14ac:dyDescent="0.2">
      <c r="A3377" s="466" t="s">
        <v>7860</v>
      </c>
      <c r="B3377" s="465" t="s">
        <v>3526</v>
      </c>
      <c r="C3377" s="464" t="s">
        <v>2594</v>
      </c>
      <c r="D3377" s="463" t="s">
        <v>8236</v>
      </c>
      <c r="E3377" s="462">
        <v>2500</v>
      </c>
      <c r="F3377" s="461" t="s">
        <v>15536</v>
      </c>
      <c r="G3377" s="460" t="s">
        <v>15535</v>
      </c>
      <c r="H3377" s="460" t="s">
        <v>3542</v>
      </c>
      <c r="I3377" s="460" t="s">
        <v>7869</v>
      </c>
      <c r="J3377" s="459" t="s">
        <v>3542</v>
      </c>
      <c r="K3377" s="458">
        <v>4</v>
      </c>
      <c r="L3377" s="458">
        <v>6</v>
      </c>
      <c r="M3377" s="457">
        <v>17718.216215486133</v>
      </c>
      <c r="N3377" s="458">
        <v>1</v>
      </c>
      <c r="O3377" s="458">
        <v>6</v>
      </c>
      <c r="P3377" s="457">
        <v>16306.8</v>
      </c>
    </row>
    <row r="3378" spans="1:16" ht="67.5" x14ac:dyDescent="0.2">
      <c r="A3378" s="466" t="s">
        <v>7860</v>
      </c>
      <c r="B3378" s="465" t="s">
        <v>3526</v>
      </c>
      <c r="C3378" s="464" t="s">
        <v>2594</v>
      </c>
      <c r="D3378" s="463" t="s">
        <v>8315</v>
      </c>
      <c r="E3378" s="462">
        <v>9000</v>
      </c>
      <c r="F3378" s="461" t="s">
        <v>15534</v>
      </c>
      <c r="G3378" s="460" t="s">
        <v>15533</v>
      </c>
      <c r="H3378" s="460" t="s">
        <v>4810</v>
      </c>
      <c r="I3378" s="460" t="s">
        <v>7869</v>
      </c>
      <c r="J3378" s="459" t="s">
        <v>4810</v>
      </c>
      <c r="K3378" s="458">
        <v>3</v>
      </c>
      <c r="L3378" s="458">
        <v>12</v>
      </c>
      <c r="M3378" s="457">
        <v>114584.87133368278</v>
      </c>
      <c r="N3378" s="458">
        <v>1</v>
      </c>
      <c r="O3378" s="458">
        <v>6</v>
      </c>
      <c r="P3378" s="457">
        <v>55306.8</v>
      </c>
    </row>
    <row r="3379" spans="1:16" ht="67.5" x14ac:dyDescent="0.2">
      <c r="A3379" s="466" t="s">
        <v>7860</v>
      </c>
      <c r="B3379" s="465" t="s">
        <v>3526</v>
      </c>
      <c r="C3379" s="464" t="s">
        <v>2594</v>
      </c>
      <c r="D3379" s="463" t="s">
        <v>7859</v>
      </c>
      <c r="E3379" s="462">
        <v>2500</v>
      </c>
      <c r="F3379" s="461" t="s">
        <v>15532</v>
      </c>
      <c r="G3379" s="460" t="s">
        <v>15531</v>
      </c>
      <c r="H3379" s="460"/>
      <c r="I3379" s="460" t="s">
        <v>8064</v>
      </c>
      <c r="J3379" s="459" t="s">
        <v>9116</v>
      </c>
      <c r="K3379" s="458">
        <v>3</v>
      </c>
      <c r="L3379" s="458">
        <v>12</v>
      </c>
      <c r="M3379" s="457">
        <v>31829.130926022997</v>
      </c>
      <c r="N3379" s="458">
        <v>1</v>
      </c>
      <c r="O3379" s="458">
        <v>6</v>
      </c>
      <c r="P3379" s="457">
        <v>16306.8</v>
      </c>
    </row>
    <row r="3380" spans="1:16" ht="67.5" x14ac:dyDescent="0.2">
      <c r="A3380" s="466" t="s">
        <v>7860</v>
      </c>
      <c r="B3380" s="465" t="s">
        <v>3526</v>
      </c>
      <c r="C3380" s="464" t="s">
        <v>2594</v>
      </c>
      <c r="D3380" s="463" t="s">
        <v>7923</v>
      </c>
      <c r="E3380" s="462">
        <v>4200</v>
      </c>
      <c r="F3380" s="461" t="s">
        <v>15530</v>
      </c>
      <c r="G3380" s="460" t="s">
        <v>15529</v>
      </c>
      <c r="H3380" s="460" t="s">
        <v>6514</v>
      </c>
      <c r="I3380" s="460" t="s">
        <v>7869</v>
      </c>
      <c r="J3380" s="459" t="s">
        <v>6514</v>
      </c>
      <c r="K3380" s="458">
        <v>3</v>
      </c>
      <c r="L3380" s="458">
        <v>12</v>
      </c>
      <c r="M3380" s="457">
        <v>53472.939955718633</v>
      </c>
      <c r="N3380" s="458">
        <v>1</v>
      </c>
      <c r="O3380" s="458">
        <v>6</v>
      </c>
      <c r="P3380" s="457">
        <v>26506.799999999999</v>
      </c>
    </row>
    <row r="3381" spans="1:16" ht="67.5" x14ac:dyDescent="0.2">
      <c r="A3381" s="466" t="s">
        <v>7860</v>
      </c>
      <c r="B3381" s="465" t="s">
        <v>3526</v>
      </c>
      <c r="C3381" s="464" t="s">
        <v>2594</v>
      </c>
      <c r="D3381" s="463" t="s">
        <v>15193</v>
      </c>
      <c r="E3381" s="462">
        <v>2200</v>
      </c>
      <c r="F3381" s="461" t="s">
        <v>15528</v>
      </c>
      <c r="G3381" s="460" t="s">
        <v>15527</v>
      </c>
      <c r="H3381" s="460"/>
      <c r="I3381" s="460"/>
      <c r="J3381" s="459"/>
      <c r="K3381" s="458">
        <v>3</v>
      </c>
      <c r="L3381" s="458">
        <v>12</v>
      </c>
      <c r="M3381" s="457">
        <v>28009.635214900234</v>
      </c>
      <c r="N3381" s="458">
        <v>1</v>
      </c>
      <c r="O3381" s="458">
        <v>6</v>
      </c>
      <c r="P3381" s="457">
        <v>14506.8</v>
      </c>
    </row>
    <row r="3382" spans="1:16" ht="67.5" x14ac:dyDescent="0.2">
      <c r="A3382" s="466" t="s">
        <v>7860</v>
      </c>
      <c r="B3382" s="465" t="s">
        <v>3526</v>
      </c>
      <c r="C3382" s="464" t="s">
        <v>2594</v>
      </c>
      <c r="D3382" s="463" t="s">
        <v>9824</v>
      </c>
      <c r="E3382" s="462">
        <v>4200</v>
      </c>
      <c r="F3382" s="461" t="s">
        <v>15526</v>
      </c>
      <c r="G3382" s="460" t="s">
        <v>15525</v>
      </c>
      <c r="H3382" s="460" t="s">
        <v>6514</v>
      </c>
      <c r="I3382" s="460" t="s">
        <v>7869</v>
      </c>
      <c r="J3382" s="459" t="s">
        <v>6514</v>
      </c>
      <c r="K3382" s="458">
        <v>3</v>
      </c>
      <c r="L3382" s="458">
        <v>12</v>
      </c>
      <c r="M3382" s="457">
        <v>53472.939955718633</v>
      </c>
      <c r="N3382" s="458">
        <v>1</v>
      </c>
      <c r="O3382" s="458">
        <v>6</v>
      </c>
      <c r="P3382" s="457">
        <v>26506.799999999999</v>
      </c>
    </row>
    <row r="3383" spans="1:16" ht="67.5" x14ac:dyDescent="0.2">
      <c r="A3383" s="466" t="s">
        <v>7860</v>
      </c>
      <c r="B3383" s="465" t="s">
        <v>3526</v>
      </c>
      <c r="C3383" s="464" t="s">
        <v>2594</v>
      </c>
      <c r="D3383" s="463" t="s">
        <v>7859</v>
      </c>
      <c r="E3383" s="462">
        <v>2500</v>
      </c>
      <c r="F3383" s="461" t="s">
        <v>15524</v>
      </c>
      <c r="G3383" s="460" t="s">
        <v>15523</v>
      </c>
      <c r="H3383" s="460" t="s">
        <v>6514</v>
      </c>
      <c r="I3383" s="460" t="s">
        <v>7861</v>
      </c>
      <c r="J3383" s="459" t="s">
        <v>6514</v>
      </c>
      <c r="K3383" s="458">
        <v>3</v>
      </c>
      <c r="L3383" s="458">
        <v>12</v>
      </c>
      <c r="M3383" s="457">
        <v>31829.130926022997</v>
      </c>
      <c r="N3383" s="458">
        <v>1</v>
      </c>
      <c r="O3383" s="458">
        <v>6</v>
      </c>
      <c r="P3383" s="457">
        <v>16306.8</v>
      </c>
    </row>
    <row r="3384" spans="1:16" ht="67.5" x14ac:dyDescent="0.2">
      <c r="A3384" s="466" t="s">
        <v>7860</v>
      </c>
      <c r="B3384" s="465" t="s">
        <v>3526</v>
      </c>
      <c r="C3384" s="464" t="s">
        <v>2594</v>
      </c>
      <c r="D3384" s="463" t="s">
        <v>8663</v>
      </c>
      <c r="E3384" s="462">
        <v>4200</v>
      </c>
      <c r="F3384" s="461" t="s">
        <v>15522</v>
      </c>
      <c r="G3384" s="460" t="s">
        <v>15521</v>
      </c>
      <c r="H3384" s="460" t="s">
        <v>6389</v>
      </c>
      <c r="I3384" s="460" t="s">
        <v>7869</v>
      </c>
      <c r="J3384" s="459" t="s">
        <v>6389</v>
      </c>
      <c r="K3384" s="458">
        <v>3</v>
      </c>
      <c r="L3384" s="458">
        <v>12</v>
      </c>
      <c r="M3384" s="457">
        <v>53472.939955718633</v>
      </c>
      <c r="N3384" s="458">
        <v>1</v>
      </c>
      <c r="O3384" s="458">
        <v>6</v>
      </c>
      <c r="P3384" s="457">
        <v>26506.799999999999</v>
      </c>
    </row>
    <row r="3385" spans="1:16" ht="67.5" x14ac:dyDescent="0.2">
      <c r="A3385" s="466" t="s">
        <v>7860</v>
      </c>
      <c r="B3385" s="465" t="s">
        <v>3526</v>
      </c>
      <c r="C3385" s="464" t="s">
        <v>2594</v>
      </c>
      <c r="D3385" s="463" t="s">
        <v>7270</v>
      </c>
      <c r="E3385" s="462">
        <v>2200</v>
      </c>
      <c r="F3385" s="461" t="s">
        <v>15520</v>
      </c>
      <c r="G3385" s="460" t="s">
        <v>15519</v>
      </c>
      <c r="H3385" s="460"/>
      <c r="I3385" s="460" t="s">
        <v>8064</v>
      </c>
      <c r="J3385" s="459" t="s">
        <v>3538</v>
      </c>
      <c r="K3385" s="458">
        <v>1</v>
      </c>
      <c r="L3385" s="458">
        <v>1</v>
      </c>
      <c r="M3385" s="457">
        <v>2334.1362679083531</v>
      </c>
      <c r="N3385" s="458">
        <v>0</v>
      </c>
      <c r="O3385" s="458">
        <v>0</v>
      </c>
      <c r="P3385" s="457">
        <v>0</v>
      </c>
    </row>
    <row r="3386" spans="1:16" ht="67.5" x14ac:dyDescent="0.2">
      <c r="A3386" s="466" t="s">
        <v>7860</v>
      </c>
      <c r="B3386" s="465" t="s">
        <v>3526</v>
      </c>
      <c r="C3386" s="464" t="s">
        <v>2594</v>
      </c>
      <c r="D3386" s="463" t="s">
        <v>8115</v>
      </c>
      <c r="E3386" s="462">
        <v>11000</v>
      </c>
      <c r="F3386" s="461" t="s">
        <v>15518</v>
      </c>
      <c r="G3386" s="460" t="s">
        <v>15517</v>
      </c>
      <c r="H3386" s="460" t="s">
        <v>15516</v>
      </c>
      <c r="I3386" s="460" t="s">
        <v>7869</v>
      </c>
      <c r="J3386" s="459" t="s">
        <v>15516</v>
      </c>
      <c r="K3386" s="458">
        <v>3</v>
      </c>
      <c r="L3386" s="458">
        <v>12</v>
      </c>
      <c r="M3386" s="457">
        <v>140048.17607450119</v>
      </c>
      <c r="N3386" s="458">
        <v>1</v>
      </c>
      <c r="O3386" s="458">
        <v>6</v>
      </c>
      <c r="P3386" s="457">
        <v>67306.8</v>
      </c>
    </row>
    <row r="3387" spans="1:16" ht="67.5" x14ac:dyDescent="0.2">
      <c r="A3387" s="466" t="s">
        <v>7860</v>
      </c>
      <c r="B3387" s="465" t="s">
        <v>3526</v>
      </c>
      <c r="C3387" s="464" t="s">
        <v>2594</v>
      </c>
      <c r="D3387" s="463" t="s">
        <v>7859</v>
      </c>
      <c r="E3387" s="462">
        <v>2500</v>
      </c>
      <c r="F3387" s="461" t="s">
        <v>15515</v>
      </c>
      <c r="G3387" s="460" t="s">
        <v>15514</v>
      </c>
      <c r="H3387" s="460" t="s">
        <v>6514</v>
      </c>
      <c r="I3387" s="460" t="s">
        <v>7861</v>
      </c>
      <c r="J3387" s="459" t="s">
        <v>6514</v>
      </c>
      <c r="K3387" s="458">
        <v>3</v>
      </c>
      <c r="L3387" s="458">
        <v>12</v>
      </c>
      <c r="M3387" s="457">
        <v>31829.130926022997</v>
      </c>
      <c r="N3387" s="458">
        <v>1</v>
      </c>
      <c r="O3387" s="458">
        <v>6</v>
      </c>
      <c r="P3387" s="457">
        <v>16306.8</v>
      </c>
    </row>
    <row r="3388" spans="1:16" ht="67.5" x14ac:dyDescent="0.2">
      <c r="A3388" s="466" t="s">
        <v>7860</v>
      </c>
      <c r="B3388" s="465" t="s">
        <v>3526</v>
      </c>
      <c r="C3388" s="464" t="s">
        <v>2594</v>
      </c>
      <c r="D3388" s="463" t="s">
        <v>7973</v>
      </c>
      <c r="E3388" s="462">
        <v>5500</v>
      </c>
      <c r="F3388" s="461" t="s">
        <v>15513</v>
      </c>
      <c r="G3388" s="460" t="s">
        <v>15512</v>
      </c>
      <c r="H3388" s="460" t="s">
        <v>4209</v>
      </c>
      <c r="I3388" s="460" t="s">
        <v>7869</v>
      </c>
      <c r="J3388" s="459" t="s">
        <v>4209</v>
      </c>
      <c r="K3388" s="458">
        <v>3</v>
      </c>
      <c r="L3388" s="458">
        <v>12</v>
      </c>
      <c r="M3388" s="457">
        <v>70024.088037250593</v>
      </c>
      <c r="N3388" s="458">
        <v>1</v>
      </c>
      <c r="O3388" s="458">
        <v>6</v>
      </c>
      <c r="P3388" s="457">
        <v>34306.800000000003</v>
      </c>
    </row>
    <row r="3389" spans="1:16" ht="67.5" x14ac:dyDescent="0.2">
      <c r="A3389" s="466" t="s">
        <v>7860</v>
      </c>
      <c r="B3389" s="465" t="s">
        <v>3526</v>
      </c>
      <c r="C3389" s="464" t="s">
        <v>2594</v>
      </c>
      <c r="D3389" s="463" t="s">
        <v>8357</v>
      </c>
      <c r="E3389" s="462">
        <v>7500</v>
      </c>
      <c r="F3389" s="461" t="s">
        <v>15511</v>
      </c>
      <c r="G3389" s="460" t="s">
        <v>15510</v>
      </c>
      <c r="H3389" s="460" t="s">
        <v>6514</v>
      </c>
      <c r="I3389" s="460" t="s">
        <v>7869</v>
      </c>
      <c r="J3389" s="459" t="s">
        <v>6514</v>
      </c>
      <c r="K3389" s="458">
        <v>3</v>
      </c>
      <c r="L3389" s="458">
        <v>12</v>
      </c>
      <c r="M3389" s="457">
        <v>95487.392778068985</v>
      </c>
      <c r="N3389" s="458">
        <v>1</v>
      </c>
      <c r="O3389" s="458">
        <v>6</v>
      </c>
      <c r="P3389" s="457">
        <v>46306.8</v>
      </c>
    </row>
    <row r="3390" spans="1:16" ht="67.5" x14ac:dyDescent="0.2">
      <c r="A3390" s="466" t="s">
        <v>7860</v>
      </c>
      <c r="B3390" s="465" t="s">
        <v>3526</v>
      </c>
      <c r="C3390" s="464" t="s">
        <v>2594</v>
      </c>
      <c r="D3390" s="463" t="s">
        <v>8091</v>
      </c>
      <c r="E3390" s="462">
        <v>2700</v>
      </c>
      <c r="F3390" s="461" t="s">
        <v>15509</v>
      </c>
      <c r="G3390" s="460" t="s">
        <v>15508</v>
      </c>
      <c r="H3390" s="460"/>
      <c r="I3390" s="460"/>
      <c r="J3390" s="459"/>
      <c r="K3390" s="458">
        <v>4</v>
      </c>
      <c r="L3390" s="458">
        <v>12</v>
      </c>
      <c r="M3390" s="457">
        <v>34375.461400104832</v>
      </c>
      <c r="N3390" s="458">
        <v>1</v>
      </c>
      <c r="O3390" s="458">
        <v>6</v>
      </c>
      <c r="P3390" s="457">
        <v>17506.8</v>
      </c>
    </row>
    <row r="3391" spans="1:16" ht="67.5" x14ac:dyDescent="0.2">
      <c r="A3391" s="466" t="s">
        <v>7860</v>
      </c>
      <c r="B3391" s="465" t="s">
        <v>3526</v>
      </c>
      <c r="C3391" s="464" t="s">
        <v>2594</v>
      </c>
      <c r="D3391" s="463" t="s">
        <v>7899</v>
      </c>
      <c r="E3391" s="462">
        <v>4200</v>
      </c>
      <c r="F3391" s="461" t="s">
        <v>15507</v>
      </c>
      <c r="G3391" s="460" t="s">
        <v>15506</v>
      </c>
      <c r="H3391" s="460" t="s">
        <v>6389</v>
      </c>
      <c r="I3391" s="460" t="s">
        <v>7869</v>
      </c>
      <c r="J3391" s="459" t="s">
        <v>6389</v>
      </c>
      <c r="K3391" s="458">
        <v>3</v>
      </c>
      <c r="L3391" s="458">
        <v>12</v>
      </c>
      <c r="M3391" s="457">
        <v>53472.939955718633</v>
      </c>
      <c r="N3391" s="458">
        <v>1</v>
      </c>
      <c r="O3391" s="458">
        <v>6</v>
      </c>
      <c r="P3391" s="457">
        <v>26506.799999999999</v>
      </c>
    </row>
    <row r="3392" spans="1:16" ht="67.5" x14ac:dyDescent="0.2">
      <c r="A3392" s="466" t="s">
        <v>7860</v>
      </c>
      <c r="B3392" s="465" t="s">
        <v>3526</v>
      </c>
      <c r="C3392" s="464" t="s">
        <v>2594</v>
      </c>
      <c r="D3392" s="463" t="s">
        <v>8083</v>
      </c>
      <c r="E3392" s="462">
        <v>5500</v>
      </c>
      <c r="F3392" s="461" t="s">
        <v>15505</v>
      </c>
      <c r="G3392" s="460" t="s">
        <v>15504</v>
      </c>
      <c r="H3392" s="460" t="s">
        <v>8854</v>
      </c>
      <c r="I3392" s="460" t="s">
        <v>7869</v>
      </c>
      <c r="J3392" s="459" t="s">
        <v>8854</v>
      </c>
      <c r="K3392" s="458">
        <v>4</v>
      </c>
      <c r="L3392" s="458">
        <v>12</v>
      </c>
      <c r="M3392" s="457">
        <v>70024.088037250593</v>
      </c>
      <c r="N3392" s="458">
        <v>1</v>
      </c>
      <c r="O3392" s="458">
        <v>6</v>
      </c>
      <c r="P3392" s="457">
        <v>34306.800000000003</v>
      </c>
    </row>
    <row r="3393" spans="1:16" ht="67.5" x14ac:dyDescent="0.2">
      <c r="A3393" s="466" t="s">
        <v>7860</v>
      </c>
      <c r="B3393" s="465" t="s">
        <v>3526</v>
      </c>
      <c r="C3393" s="464" t="s">
        <v>2594</v>
      </c>
      <c r="D3393" s="463" t="s">
        <v>7887</v>
      </c>
      <c r="E3393" s="462">
        <v>4200</v>
      </c>
      <c r="F3393" s="461" t="s">
        <v>15503</v>
      </c>
      <c r="G3393" s="460" t="s">
        <v>15502</v>
      </c>
      <c r="H3393" s="460" t="s">
        <v>6389</v>
      </c>
      <c r="I3393" s="460" t="s">
        <v>7869</v>
      </c>
      <c r="J3393" s="459" t="s">
        <v>6389</v>
      </c>
      <c r="K3393" s="458">
        <v>3</v>
      </c>
      <c r="L3393" s="458">
        <v>10</v>
      </c>
      <c r="M3393" s="457">
        <v>44560.783296432193</v>
      </c>
      <c r="N3393" s="458">
        <v>0</v>
      </c>
      <c r="O3393" s="458">
        <v>0</v>
      </c>
      <c r="P3393" s="457">
        <v>0</v>
      </c>
    </row>
    <row r="3394" spans="1:16" ht="67.5" x14ac:dyDescent="0.2">
      <c r="A3394" s="466" t="s">
        <v>7860</v>
      </c>
      <c r="B3394" s="465" t="s">
        <v>3526</v>
      </c>
      <c r="C3394" s="464" t="s">
        <v>2594</v>
      </c>
      <c r="D3394" s="463" t="s">
        <v>8648</v>
      </c>
      <c r="E3394" s="462">
        <v>2200</v>
      </c>
      <c r="F3394" s="461" t="s">
        <v>15501</v>
      </c>
      <c r="G3394" s="460" t="s">
        <v>15500</v>
      </c>
      <c r="H3394" s="460"/>
      <c r="I3394" s="460" t="s">
        <v>8064</v>
      </c>
      <c r="J3394" s="459" t="s">
        <v>6514</v>
      </c>
      <c r="K3394" s="458">
        <v>5</v>
      </c>
      <c r="L3394" s="458">
        <v>12</v>
      </c>
      <c r="M3394" s="457">
        <v>28009.635214900234</v>
      </c>
      <c r="N3394" s="458">
        <v>1</v>
      </c>
      <c r="O3394" s="458">
        <v>6</v>
      </c>
      <c r="P3394" s="457">
        <v>14506.8</v>
      </c>
    </row>
    <row r="3395" spans="1:16" ht="67.5" x14ac:dyDescent="0.2">
      <c r="A3395" s="466" t="s">
        <v>7860</v>
      </c>
      <c r="B3395" s="465" t="s">
        <v>3526</v>
      </c>
      <c r="C3395" s="464" t="s">
        <v>2594</v>
      </c>
      <c r="D3395" s="463" t="s">
        <v>8162</v>
      </c>
      <c r="E3395" s="462">
        <v>5500</v>
      </c>
      <c r="F3395" s="461" t="s">
        <v>15499</v>
      </c>
      <c r="G3395" s="460" t="s">
        <v>15498</v>
      </c>
      <c r="H3395" s="460" t="s">
        <v>8159</v>
      </c>
      <c r="I3395" s="460" t="s">
        <v>7869</v>
      </c>
      <c r="J3395" s="459" t="s">
        <v>8159</v>
      </c>
      <c r="K3395" s="458">
        <v>3</v>
      </c>
      <c r="L3395" s="458">
        <v>12</v>
      </c>
      <c r="M3395" s="457">
        <v>70024.088037250593</v>
      </c>
      <c r="N3395" s="458">
        <v>1</v>
      </c>
      <c r="O3395" s="458">
        <v>6</v>
      </c>
      <c r="P3395" s="457">
        <v>34306.800000000003</v>
      </c>
    </row>
    <row r="3396" spans="1:16" ht="67.5" x14ac:dyDescent="0.2">
      <c r="A3396" s="466" t="s">
        <v>7860</v>
      </c>
      <c r="B3396" s="465" t="s">
        <v>3526</v>
      </c>
      <c r="C3396" s="464" t="s">
        <v>2594</v>
      </c>
      <c r="D3396" s="463" t="s">
        <v>7881</v>
      </c>
      <c r="E3396" s="462">
        <v>3200</v>
      </c>
      <c r="F3396" s="461" t="s">
        <v>15497</v>
      </c>
      <c r="G3396" s="460" t="s">
        <v>15496</v>
      </c>
      <c r="H3396" s="460" t="s">
        <v>6389</v>
      </c>
      <c r="I3396" s="460" t="s">
        <v>7869</v>
      </c>
      <c r="J3396" s="459" t="s">
        <v>6389</v>
      </c>
      <c r="K3396" s="458">
        <v>3</v>
      </c>
      <c r="L3396" s="458">
        <v>12</v>
      </c>
      <c r="M3396" s="457">
        <v>40741.287585309437</v>
      </c>
      <c r="N3396" s="458">
        <v>1</v>
      </c>
      <c r="O3396" s="458">
        <v>6</v>
      </c>
      <c r="P3396" s="457">
        <v>20506.8</v>
      </c>
    </row>
    <row r="3397" spans="1:16" ht="67.5" x14ac:dyDescent="0.2">
      <c r="A3397" s="466" t="s">
        <v>7860</v>
      </c>
      <c r="B3397" s="465" t="s">
        <v>3526</v>
      </c>
      <c r="C3397" s="464" t="s">
        <v>2594</v>
      </c>
      <c r="D3397" s="463" t="s">
        <v>7916</v>
      </c>
      <c r="E3397" s="462">
        <v>4200</v>
      </c>
      <c r="F3397" s="461" t="s">
        <v>15495</v>
      </c>
      <c r="G3397" s="460" t="s">
        <v>15494</v>
      </c>
      <c r="H3397" s="460" t="s">
        <v>7976</v>
      </c>
      <c r="I3397" s="460" t="s">
        <v>7869</v>
      </c>
      <c r="J3397" s="459" t="s">
        <v>7976</v>
      </c>
      <c r="K3397" s="458">
        <v>4</v>
      </c>
      <c r="L3397" s="458">
        <v>12</v>
      </c>
      <c r="M3397" s="457">
        <v>53472.939955718633</v>
      </c>
      <c r="N3397" s="458">
        <v>1</v>
      </c>
      <c r="O3397" s="458">
        <v>6</v>
      </c>
      <c r="P3397" s="457">
        <v>26506.799999999999</v>
      </c>
    </row>
    <row r="3398" spans="1:16" ht="67.5" x14ac:dyDescent="0.2">
      <c r="A3398" s="466" t="s">
        <v>7860</v>
      </c>
      <c r="B3398" s="465" t="s">
        <v>3526</v>
      </c>
      <c r="C3398" s="464" t="s">
        <v>2594</v>
      </c>
      <c r="D3398" s="463" t="s">
        <v>7881</v>
      </c>
      <c r="E3398" s="462">
        <v>3200</v>
      </c>
      <c r="F3398" s="461" t="s">
        <v>15493</v>
      </c>
      <c r="G3398" s="460" t="s">
        <v>15492</v>
      </c>
      <c r="H3398" s="460" t="s">
        <v>4304</v>
      </c>
      <c r="I3398" s="460" t="s">
        <v>7861</v>
      </c>
      <c r="J3398" s="459" t="s">
        <v>4304</v>
      </c>
      <c r="K3398" s="458">
        <v>3</v>
      </c>
      <c r="L3398" s="458">
        <v>12</v>
      </c>
      <c r="M3398" s="457">
        <v>40741.287585309437</v>
      </c>
      <c r="N3398" s="458">
        <v>1</v>
      </c>
      <c r="O3398" s="458">
        <v>6</v>
      </c>
      <c r="P3398" s="457">
        <v>20506.8</v>
      </c>
    </row>
    <row r="3399" spans="1:16" ht="67.5" x14ac:dyDescent="0.2">
      <c r="A3399" s="466" t="s">
        <v>7860</v>
      </c>
      <c r="B3399" s="465" t="s">
        <v>3526</v>
      </c>
      <c r="C3399" s="464" t="s">
        <v>2594</v>
      </c>
      <c r="D3399" s="463" t="s">
        <v>11734</v>
      </c>
      <c r="E3399" s="462">
        <v>5500</v>
      </c>
      <c r="F3399" s="461" t="s">
        <v>15491</v>
      </c>
      <c r="G3399" s="460" t="s">
        <v>15490</v>
      </c>
      <c r="H3399" s="460" t="s">
        <v>3761</v>
      </c>
      <c r="I3399" s="460" t="s">
        <v>7869</v>
      </c>
      <c r="J3399" s="459" t="s">
        <v>3761</v>
      </c>
      <c r="K3399" s="458">
        <v>3</v>
      </c>
      <c r="L3399" s="458">
        <v>12</v>
      </c>
      <c r="M3399" s="457">
        <v>70024.088037250593</v>
      </c>
      <c r="N3399" s="458">
        <v>1</v>
      </c>
      <c r="O3399" s="458">
        <v>6</v>
      </c>
      <c r="P3399" s="457">
        <v>34306.800000000003</v>
      </c>
    </row>
    <row r="3400" spans="1:16" ht="67.5" x14ac:dyDescent="0.2">
      <c r="A3400" s="466" t="s">
        <v>7860</v>
      </c>
      <c r="B3400" s="465" t="s">
        <v>3526</v>
      </c>
      <c r="C3400" s="464" t="s">
        <v>2594</v>
      </c>
      <c r="D3400" s="463" t="s">
        <v>7881</v>
      </c>
      <c r="E3400" s="462">
        <v>3200</v>
      </c>
      <c r="F3400" s="461" t="s">
        <v>15489</v>
      </c>
      <c r="G3400" s="460" t="s">
        <v>15488</v>
      </c>
      <c r="H3400" s="460" t="s">
        <v>3574</v>
      </c>
      <c r="I3400" s="460" t="s">
        <v>7861</v>
      </c>
      <c r="J3400" s="459" t="s">
        <v>3574</v>
      </c>
      <c r="K3400" s="458">
        <v>5</v>
      </c>
      <c r="L3400" s="458">
        <v>12</v>
      </c>
      <c r="M3400" s="457">
        <v>40741.287585309437</v>
      </c>
      <c r="N3400" s="458">
        <v>1</v>
      </c>
      <c r="O3400" s="458">
        <v>6</v>
      </c>
      <c r="P3400" s="457">
        <v>20506.8</v>
      </c>
    </row>
    <row r="3401" spans="1:16" ht="67.5" x14ac:dyDescent="0.2">
      <c r="A3401" s="466" t="s">
        <v>7860</v>
      </c>
      <c r="B3401" s="465" t="s">
        <v>3526</v>
      </c>
      <c r="C3401" s="464" t="s">
        <v>2594</v>
      </c>
      <c r="D3401" s="463" t="s">
        <v>8271</v>
      </c>
      <c r="E3401" s="462">
        <v>11000</v>
      </c>
      <c r="F3401" s="461" t="s">
        <v>15487</v>
      </c>
      <c r="G3401" s="460" t="s">
        <v>15486</v>
      </c>
      <c r="H3401" s="460" t="s">
        <v>4810</v>
      </c>
      <c r="I3401" s="460" t="s">
        <v>7869</v>
      </c>
      <c r="J3401" s="459" t="s">
        <v>4810</v>
      </c>
      <c r="K3401" s="458">
        <v>3</v>
      </c>
      <c r="L3401" s="458">
        <v>12</v>
      </c>
      <c r="M3401" s="457">
        <v>140048.17607450119</v>
      </c>
      <c r="N3401" s="458">
        <v>1</v>
      </c>
      <c r="O3401" s="458">
        <v>6</v>
      </c>
      <c r="P3401" s="457">
        <v>67306.8</v>
      </c>
    </row>
    <row r="3402" spans="1:16" ht="67.5" x14ac:dyDescent="0.2">
      <c r="A3402" s="466" t="s">
        <v>7860</v>
      </c>
      <c r="B3402" s="465" t="s">
        <v>3526</v>
      </c>
      <c r="C3402" s="464" t="s">
        <v>2594</v>
      </c>
      <c r="D3402" s="463" t="s">
        <v>4784</v>
      </c>
      <c r="E3402" s="462">
        <v>2200</v>
      </c>
      <c r="F3402" s="461" t="s">
        <v>15485</v>
      </c>
      <c r="G3402" s="460" t="s">
        <v>15484</v>
      </c>
      <c r="H3402" s="460"/>
      <c r="I3402" s="460"/>
      <c r="J3402" s="459"/>
      <c r="K3402" s="458">
        <v>5</v>
      </c>
      <c r="L3402" s="458">
        <v>12</v>
      </c>
      <c r="M3402" s="457">
        <v>28009.635214900234</v>
      </c>
      <c r="N3402" s="458">
        <v>1</v>
      </c>
      <c r="O3402" s="458">
        <v>6</v>
      </c>
      <c r="P3402" s="457">
        <v>14506.8</v>
      </c>
    </row>
    <row r="3403" spans="1:16" ht="67.5" x14ac:dyDescent="0.2">
      <c r="A3403" s="466" t="s">
        <v>7860</v>
      </c>
      <c r="B3403" s="465" t="s">
        <v>3526</v>
      </c>
      <c r="C3403" s="464" t="s">
        <v>2594</v>
      </c>
      <c r="D3403" s="463" t="s">
        <v>8278</v>
      </c>
      <c r="E3403" s="462">
        <v>2700</v>
      </c>
      <c r="F3403" s="461" t="s">
        <v>15483</v>
      </c>
      <c r="G3403" s="460" t="s">
        <v>15482</v>
      </c>
      <c r="H3403" s="460" t="s">
        <v>15481</v>
      </c>
      <c r="I3403" s="460" t="s">
        <v>7861</v>
      </c>
      <c r="J3403" s="459" t="s">
        <v>15481</v>
      </c>
      <c r="K3403" s="458">
        <v>4</v>
      </c>
      <c r="L3403" s="458">
        <v>12</v>
      </c>
      <c r="M3403" s="457">
        <v>34375.461400104832</v>
      </c>
      <c r="N3403" s="458">
        <v>1</v>
      </c>
      <c r="O3403" s="458">
        <v>6</v>
      </c>
      <c r="P3403" s="457">
        <v>17506.8</v>
      </c>
    </row>
    <row r="3404" spans="1:16" ht="67.5" x14ac:dyDescent="0.2">
      <c r="A3404" s="466" t="s">
        <v>7860</v>
      </c>
      <c r="B3404" s="465" t="s">
        <v>3526</v>
      </c>
      <c r="C3404" s="464" t="s">
        <v>2594</v>
      </c>
      <c r="D3404" s="463" t="s">
        <v>8140</v>
      </c>
      <c r="E3404" s="462">
        <v>4200</v>
      </c>
      <c r="F3404" s="461" t="s">
        <v>15480</v>
      </c>
      <c r="G3404" s="460" t="s">
        <v>15479</v>
      </c>
      <c r="H3404" s="460" t="s">
        <v>8241</v>
      </c>
      <c r="I3404" s="460" t="s">
        <v>7869</v>
      </c>
      <c r="J3404" s="459" t="s">
        <v>8241</v>
      </c>
      <c r="K3404" s="458">
        <v>4</v>
      </c>
      <c r="L3404" s="458">
        <v>12</v>
      </c>
      <c r="M3404" s="457">
        <v>53472.939955718633</v>
      </c>
      <c r="N3404" s="458">
        <v>1</v>
      </c>
      <c r="O3404" s="458">
        <v>6</v>
      </c>
      <c r="P3404" s="457">
        <v>26506.799999999999</v>
      </c>
    </row>
    <row r="3405" spans="1:16" ht="67.5" x14ac:dyDescent="0.2">
      <c r="A3405" s="466" t="s">
        <v>7860</v>
      </c>
      <c r="B3405" s="465" t="s">
        <v>3526</v>
      </c>
      <c r="C3405" s="464" t="s">
        <v>2594</v>
      </c>
      <c r="D3405" s="463" t="s">
        <v>8048</v>
      </c>
      <c r="E3405" s="462">
        <v>5500</v>
      </c>
      <c r="F3405" s="461" t="s">
        <v>15478</v>
      </c>
      <c r="G3405" s="460" t="s">
        <v>15477</v>
      </c>
      <c r="H3405" s="460" t="s">
        <v>14345</v>
      </c>
      <c r="I3405" s="460" t="s">
        <v>7869</v>
      </c>
      <c r="J3405" s="459" t="s">
        <v>14345</v>
      </c>
      <c r="K3405" s="458">
        <v>3</v>
      </c>
      <c r="L3405" s="458">
        <v>12</v>
      </c>
      <c r="M3405" s="457">
        <v>70024.088037250593</v>
      </c>
      <c r="N3405" s="458">
        <v>1</v>
      </c>
      <c r="O3405" s="458">
        <v>6</v>
      </c>
      <c r="P3405" s="457">
        <v>34306.800000000003</v>
      </c>
    </row>
    <row r="3406" spans="1:16" ht="67.5" x14ac:dyDescent="0.2">
      <c r="A3406" s="466" t="s">
        <v>7860</v>
      </c>
      <c r="B3406" s="465" t="s">
        <v>3526</v>
      </c>
      <c r="C3406" s="464" t="s">
        <v>2594</v>
      </c>
      <c r="D3406" s="463" t="s">
        <v>7859</v>
      </c>
      <c r="E3406" s="462">
        <v>2500</v>
      </c>
      <c r="F3406" s="461" t="s">
        <v>15476</v>
      </c>
      <c r="G3406" s="460" t="s">
        <v>15475</v>
      </c>
      <c r="H3406" s="460" t="s">
        <v>3574</v>
      </c>
      <c r="I3406" s="460" t="s">
        <v>7861</v>
      </c>
      <c r="J3406" s="459" t="s">
        <v>3574</v>
      </c>
      <c r="K3406" s="458">
        <v>3</v>
      </c>
      <c r="L3406" s="458">
        <v>5</v>
      </c>
      <c r="M3406" s="457">
        <v>13262.137885842914</v>
      </c>
      <c r="N3406" s="458">
        <v>0</v>
      </c>
      <c r="O3406" s="458">
        <v>0</v>
      </c>
      <c r="P3406" s="457">
        <v>0</v>
      </c>
    </row>
    <row r="3407" spans="1:16" ht="67.5" x14ac:dyDescent="0.2">
      <c r="A3407" s="466" t="s">
        <v>7860</v>
      </c>
      <c r="B3407" s="465" t="s">
        <v>3526</v>
      </c>
      <c r="C3407" s="464" t="s">
        <v>2594</v>
      </c>
      <c r="D3407" s="463" t="s">
        <v>7859</v>
      </c>
      <c r="E3407" s="462">
        <v>2500</v>
      </c>
      <c r="F3407" s="461" t="s">
        <v>15474</v>
      </c>
      <c r="G3407" s="460" t="s">
        <v>15473</v>
      </c>
      <c r="H3407" s="460" t="s">
        <v>3528</v>
      </c>
      <c r="I3407" s="460" t="s">
        <v>7861</v>
      </c>
      <c r="J3407" s="459" t="s">
        <v>3528</v>
      </c>
      <c r="K3407" s="458">
        <v>4</v>
      </c>
      <c r="L3407" s="458">
        <v>12</v>
      </c>
      <c r="M3407" s="457">
        <v>31829.130926022997</v>
      </c>
      <c r="N3407" s="458">
        <v>1</v>
      </c>
      <c r="O3407" s="458">
        <v>6</v>
      </c>
      <c r="P3407" s="457">
        <v>16306.8</v>
      </c>
    </row>
    <row r="3408" spans="1:16" ht="67.5" x14ac:dyDescent="0.2">
      <c r="A3408" s="466" t="s">
        <v>7860</v>
      </c>
      <c r="B3408" s="465" t="s">
        <v>3526</v>
      </c>
      <c r="C3408" s="464" t="s">
        <v>2594</v>
      </c>
      <c r="D3408" s="463" t="s">
        <v>15472</v>
      </c>
      <c r="E3408" s="462">
        <v>8000</v>
      </c>
      <c r="F3408" s="461" t="s">
        <v>15471</v>
      </c>
      <c r="G3408" s="460" t="s">
        <v>15470</v>
      </c>
      <c r="H3408" s="460" t="s">
        <v>4839</v>
      </c>
      <c r="I3408" s="460" t="s">
        <v>7869</v>
      </c>
      <c r="J3408" s="459" t="s">
        <v>4839</v>
      </c>
      <c r="K3408" s="458">
        <v>1</v>
      </c>
      <c r="L3408" s="458">
        <v>1</v>
      </c>
      <c r="M3408" s="457">
        <v>8487.7682469394658</v>
      </c>
      <c r="N3408" s="458">
        <v>1</v>
      </c>
      <c r="O3408" s="458">
        <v>6</v>
      </c>
      <c r="P3408" s="457">
        <v>49306.8</v>
      </c>
    </row>
    <row r="3409" spans="1:16" ht="67.5" x14ac:dyDescent="0.2">
      <c r="A3409" s="466" t="s">
        <v>7860</v>
      </c>
      <c r="B3409" s="465" t="s">
        <v>3526</v>
      </c>
      <c r="C3409" s="464" t="s">
        <v>2594</v>
      </c>
      <c r="D3409" s="463" t="s">
        <v>8226</v>
      </c>
      <c r="E3409" s="462">
        <v>6500</v>
      </c>
      <c r="F3409" s="461" t="s">
        <v>15469</v>
      </c>
      <c r="G3409" s="460" t="s">
        <v>15468</v>
      </c>
      <c r="H3409" s="460" t="s">
        <v>8223</v>
      </c>
      <c r="I3409" s="460" t="s">
        <v>7869</v>
      </c>
      <c r="J3409" s="459" t="s">
        <v>8223</v>
      </c>
      <c r="K3409" s="458">
        <v>1</v>
      </c>
      <c r="L3409" s="458">
        <v>1</v>
      </c>
      <c r="M3409" s="457">
        <v>6896.3117006383154</v>
      </c>
      <c r="N3409" s="458">
        <v>1</v>
      </c>
      <c r="O3409" s="458">
        <v>6</v>
      </c>
      <c r="P3409" s="457">
        <v>40306.800000000003</v>
      </c>
    </row>
    <row r="3410" spans="1:16" ht="67.5" x14ac:dyDescent="0.2">
      <c r="A3410" s="466" t="s">
        <v>7860</v>
      </c>
      <c r="B3410" s="465" t="s">
        <v>3526</v>
      </c>
      <c r="C3410" s="464" t="s">
        <v>2594</v>
      </c>
      <c r="D3410" s="463" t="s">
        <v>8011</v>
      </c>
      <c r="E3410" s="462">
        <v>2200</v>
      </c>
      <c r="F3410" s="461" t="s">
        <v>15467</v>
      </c>
      <c r="G3410" s="460" t="s">
        <v>15466</v>
      </c>
      <c r="H3410" s="460" t="s">
        <v>6514</v>
      </c>
      <c r="I3410" s="460" t="s">
        <v>7861</v>
      </c>
      <c r="J3410" s="459" t="s">
        <v>6514</v>
      </c>
      <c r="K3410" s="458">
        <v>5</v>
      </c>
      <c r="L3410" s="458">
        <v>12</v>
      </c>
      <c r="M3410" s="457">
        <v>28009.635214900234</v>
      </c>
      <c r="N3410" s="458">
        <v>1</v>
      </c>
      <c r="O3410" s="458">
        <v>6</v>
      </c>
      <c r="P3410" s="457">
        <v>14506.8</v>
      </c>
    </row>
    <row r="3411" spans="1:16" ht="67.5" x14ac:dyDescent="0.2">
      <c r="A3411" s="466" t="s">
        <v>7860</v>
      </c>
      <c r="B3411" s="465" t="s">
        <v>3526</v>
      </c>
      <c r="C3411" s="464" t="s">
        <v>2594</v>
      </c>
      <c r="D3411" s="463" t="s">
        <v>8108</v>
      </c>
      <c r="E3411" s="462">
        <v>4000</v>
      </c>
      <c r="F3411" s="461" t="s">
        <v>15465</v>
      </c>
      <c r="G3411" s="460" t="s">
        <v>15464</v>
      </c>
      <c r="H3411" s="460"/>
      <c r="I3411" s="460"/>
      <c r="J3411" s="459"/>
      <c r="K3411" s="458">
        <v>4</v>
      </c>
      <c r="L3411" s="458">
        <v>12</v>
      </c>
      <c r="M3411" s="457">
        <v>50926.609481636791</v>
      </c>
      <c r="N3411" s="458">
        <v>1</v>
      </c>
      <c r="O3411" s="458">
        <v>6</v>
      </c>
      <c r="P3411" s="457">
        <v>25306.799999999999</v>
      </c>
    </row>
    <row r="3412" spans="1:16" ht="67.5" x14ac:dyDescent="0.2">
      <c r="A3412" s="466" t="s">
        <v>7860</v>
      </c>
      <c r="B3412" s="465" t="s">
        <v>3526</v>
      </c>
      <c r="C3412" s="464" t="s">
        <v>2594</v>
      </c>
      <c r="D3412" s="463" t="s">
        <v>8005</v>
      </c>
      <c r="E3412" s="462">
        <v>4200</v>
      </c>
      <c r="F3412" s="461" t="s">
        <v>15463</v>
      </c>
      <c r="G3412" s="460" t="s">
        <v>15462</v>
      </c>
      <c r="H3412" s="460" t="s">
        <v>7865</v>
      </c>
      <c r="I3412" s="460" t="s">
        <v>7861</v>
      </c>
      <c r="J3412" s="459" t="s">
        <v>7865</v>
      </c>
      <c r="K3412" s="458">
        <v>3</v>
      </c>
      <c r="L3412" s="458">
        <v>12</v>
      </c>
      <c r="M3412" s="457">
        <v>53472.939955718633</v>
      </c>
      <c r="N3412" s="458">
        <v>1</v>
      </c>
      <c r="O3412" s="458">
        <v>1</v>
      </c>
      <c r="P3412" s="457">
        <v>4417.8</v>
      </c>
    </row>
    <row r="3413" spans="1:16" ht="67.5" x14ac:dyDescent="0.2">
      <c r="A3413" s="466" t="s">
        <v>7860</v>
      </c>
      <c r="B3413" s="465" t="s">
        <v>3526</v>
      </c>
      <c r="C3413" s="464" t="s">
        <v>2594</v>
      </c>
      <c r="D3413" s="463" t="s">
        <v>8435</v>
      </c>
      <c r="E3413" s="462">
        <v>12500</v>
      </c>
      <c r="F3413" s="461" t="s">
        <v>15461</v>
      </c>
      <c r="G3413" s="460" t="s">
        <v>15460</v>
      </c>
      <c r="H3413" s="460" t="s">
        <v>8241</v>
      </c>
      <c r="I3413" s="460" t="s">
        <v>7861</v>
      </c>
      <c r="J3413" s="459" t="s">
        <v>8241</v>
      </c>
      <c r="K3413" s="458">
        <v>3</v>
      </c>
      <c r="L3413" s="458">
        <v>12</v>
      </c>
      <c r="M3413" s="457">
        <v>159145.65463011496</v>
      </c>
      <c r="N3413" s="458">
        <v>1</v>
      </c>
      <c r="O3413" s="458">
        <v>6</v>
      </c>
      <c r="P3413" s="457">
        <v>76306.8</v>
      </c>
    </row>
    <row r="3414" spans="1:16" ht="67.5" x14ac:dyDescent="0.2">
      <c r="A3414" s="466" t="s">
        <v>7860</v>
      </c>
      <c r="B3414" s="465" t="s">
        <v>3526</v>
      </c>
      <c r="C3414" s="464" t="s">
        <v>2594</v>
      </c>
      <c r="D3414" s="463" t="s">
        <v>7946</v>
      </c>
      <c r="E3414" s="462">
        <v>4200</v>
      </c>
      <c r="F3414" s="461" t="s">
        <v>15459</v>
      </c>
      <c r="G3414" s="460" t="s">
        <v>15458</v>
      </c>
      <c r="H3414" s="460" t="s">
        <v>6189</v>
      </c>
      <c r="I3414" s="460" t="s">
        <v>7861</v>
      </c>
      <c r="J3414" s="459" t="s">
        <v>6189</v>
      </c>
      <c r="K3414" s="458">
        <v>3</v>
      </c>
      <c r="L3414" s="458">
        <v>12</v>
      </c>
      <c r="M3414" s="457">
        <v>53472.939955718633</v>
      </c>
      <c r="N3414" s="458">
        <v>1</v>
      </c>
      <c r="O3414" s="458">
        <v>6</v>
      </c>
      <c r="P3414" s="457">
        <v>26506.799999999999</v>
      </c>
    </row>
    <row r="3415" spans="1:16" ht="67.5" x14ac:dyDescent="0.2">
      <c r="A3415" s="466" t="s">
        <v>7860</v>
      </c>
      <c r="B3415" s="465" t="s">
        <v>3526</v>
      </c>
      <c r="C3415" s="464" t="s">
        <v>2594</v>
      </c>
      <c r="D3415" s="463" t="s">
        <v>8061</v>
      </c>
      <c r="E3415" s="462">
        <v>3000</v>
      </c>
      <c r="F3415" s="461" t="s">
        <v>15457</v>
      </c>
      <c r="G3415" s="460" t="s">
        <v>15456</v>
      </c>
      <c r="H3415" s="460" t="s">
        <v>7865</v>
      </c>
      <c r="I3415" s="460" t="s">
        <v>7861</v>
      </c>
      <c r="J3415" s="459" t="s">
        <v>7865</v>
      </c>
      <c r="K3415" s="458">
        <v>5</v>
      </c>
      <c r="L3415" s="458">
        <v>12</v>
      </c>
      <c r="M3415" s="457">
        <v>38194.957111227595</v>
      </c>
      <c r="N3415" s="458">
        <v>1</v>
      </c>
      <c r="O3415" s="458">
        <v>6</v>
      </c>
      <c r="P3415" s="457">
        <v>19306.8</v>
      </c>
    </row>
    <row r="3416" spans="1:16" ht="67.5" x14ac:dyDescent="0.2">
      <c r="A3416" s="466" t="s">
        <v>7860</v>
      </c>
      <c r="B3416" s="465" t="s">
        <v>3526</v>
      </c>
      <c r="C3416" s="464" t="s">
        <v>2594</v>
      </c>
      <c r="D3416" s="463" t="s">
        <v>7887</v>
      </c>
      <c r="E3416" s="462">
        <v>4200</v>
      </c>
      <c r="F3416" s="461" t="s">
        <v>15455</v>
      </c>
      <c r="G3416" s="460" t="s">
        <v>15454</v>
      </c>
      <c r="H3416" s="460" t="s">
        <v>6389</v>
      </c>
      <c r="I3416" s="460" t="s">
        <v>7869</v>
      </c>
      <c r="J3416" s="459" t="s">
        <v>6389</v>
      </c>
      <c r="K3416" s="458">
        <v>3</v>
      </c>
      <c r="L3416" s="458">
        <v>12</v>
      </c>
      <c r="M3416" s="457">
        <v>53472.939955718633</v>
      </c>
      <c r="N3416" s="458">
        <v>1</v>
      </c>
      <c r="O3416" s="458">
        <v>6</v>
      </c>
      <c r="P3416" s="457">
        <v>26506.799999999999</v>
      </c>
    </row>
    <row r="3417" spans="1:16" ht="67.5" x14ac:dyDescent="0.2">
      <c r="A3417" s="466" t="s">
        <v>7860</v>
      </c>
      <c r="B3417" s="465" t="s">
        <v>3526</v>
      </c>
      <c r="C3417" s="464" t="s">
        <v>2594</v>
      </c>
      <c r="D3417" s="463" t="s">
        <v>8083</v>
      </c>
      <c r="E3417" s="462">
        <v>5500</v>
      </c>
      <c r="F3417" s="461" t="s">
        <v>15453</v>
      </c>
      <c r="G3417" s="460" t="s">
        <v>15452</v>
      </c>
      <c r="H3417" s="460" t="s">
        <v>6514</v>
      </c>
      <c r="I3417" s="460" t="s">
        <v>7869</v>
      </c>
      <c r="J3417" s="459" t="s">
        <v>6514</v>
      </c>
      <c r="K3417" s="458">
        <v>3</v>
      </c>
      <c r="L3417" s="458">
        <v>12</v>
      </c>
      <c r="M3417" s="457">
        <v>70024.088037250593</v>
      </c>
      <c r="N3417" s="458">
        <v>1</v>
      </c>
      <c r="O3417" s="458">
        <v>6</v>
      </c>
      <c r="P3417" s="457">
        <v>34306.800000000003</v>
      </c>
    </row>
    <row r="3418" spans="1:16" ht="67.5" x14ac:dyDescent="0.2">
      <c r="A3418" s="466" t="s">
        <v>7860</v>
      </c>
      <c r="B3418" s="465" t="s">
        <v>3526</v>
      </c>
      <c r="C3418" s="464" t="s">
        <v>2594</v>
      </c>
      <c r="D3418" s="463" t="s">
        <v>7946</v>
      </c>
      <c r="E3418" s="462">
        <v>4200</v>
      </c>
      <c r="F3418" s="461" t="s">
        <v>15451</v>
      </c>
      <c r="G3418" s="460" t="s">
        <v>15450</v>
      </c>
      <c r="H3418" s="460" t="s">
        <v>3859</v>
      </c>
      <c r="I3418" s="460" t="s">
        <v>7861</v>
      </c>
      <c r="J3418" s="459" t="s">
        <v>3859</v>
      </c>
      <c r="K3418" s="458">
        <v>3</v>
      </c>
      <c r="L3418" s="458">
        <v>12</v>
      </c>
      <c r="M3418" s="457">
        <v>53472.939955718633</v>
      </c>
      <c r="N3418" s="458">
        <v>1</v>
      </c>
      <c r="O3418" s="458">
        <v>6</v>
      </c>
      <c r="P3418" s="457">
        <v>26506.799999999999</v>
      </c>
    </row>
    <row r="3419" spans="1:16" ht="67.5" x14ac:dyDescent="0.2">
      <c r="A3419" s="466" t="s">
        <v>7860</v>
      </c>
      <c r="B3419" s="465" t="s">
        <v>3526</v>
      </c>
      <c r="C3419" s="464" t="s">
        <v>2594</v>
      </c>
      <c r="D3419" s="463" t="s">
        <v>8011</v>
      </c>
      <c r="E3419" s="462">
        <v>2200</v>
      </c>
      <c r="F3419" s="461" t="s">
        <v>15449</v>
      </c>
      <c r="G3419" s="460" t="s">
        <v>15448</v>
      </c>
      <c r="H3419" s="460"/>
      <c r="I3419" s="460"/>
      <c r="J3419" s="459"/>
      <c r="K3419" s="458">
        <v>4</v>
      </c>
      <c r="L3419" s="458">
        <v>12</v>
      </c>
      <c r="M3419" s="457">
        <v>28009.635214900234</v>
      </c>
      <c r="N3419" s="458">
        <v>1</v>
      </c>
      <c r="O3419" s="458">
        <v>6</v>
      </c>
      <c r="P3419" s="457">
        <v>14506.8</v>
      </c>
    </row>
    <row r="3420" spans="1:16" ht="67.5" x14ac:dyDescent="0.2">
      <c r="A3420" s="466" t="s">
        <v>7860</v>
      </c>
      <c r="B3420" s="465" t="s">
        <v>3526</v>
      </c>
      <c r="C3420" s="464" t="s">
        <v>2594</v>
      </c>
      <c r="D3420" s="463" t="s">
        <v>9627</v>
      </c>
      <c r="E3420" s="462">
        <v>2500</v>
      </c>
      <c r="F3420" s="461" t="s">
        <v>15447</v>
      </c>
      <c r="G3420" s="460" t="s">
        <v>15446</v>
      </c>
      <c r="H3420" s="460"/>
      <c r="I3420" s="460"/>
      <c r="J3420" s="459"/>
      <c r="K3420" s="458">
        <v>3</v>
      </c>
      <c r="L3420" s="458">
        <v>12</v>
      </c>
      <c r="M3420" s="457">
        <v>31829.130926022997</v>
      </c>
      <c r="N3420" s="458">
        <v>1</v>
      </c>
      <c r="O3420" s="458">
        <v>6</v>
      </c>
      <c r="P3420" s="457">
        <v>16306.8</v>
      </c>
    </row>
    <row r="3421" spans="1:16" ht="67.5" x14ac:dyDescent="0.2">
      <c r="A3421" s="466" t="s">
        <v>7860</v>
      </c>
      <c r="B3421" s="465" t="s">
        <v>3526</v>
      </c>
      <c r="C3421" s="464" t="s">
        <v>2594</v>
      </c>
      <c r="D3421" s="463" t="s">
        <v>9067</v>
      </c>
      <c r="E3421" s="462">
        <v>4200</v>
      </c>
      <c r="F3421" s="461" t="s">
        <v>15445</v>
      </c>
      <c r="G3421" s="460" t="s">
        <v>15444</v>
      </c>
      <c r="H3421" s="460" t="s">
        <v>8159</v>
      </c>
      <c r="I3421" s="460" t="s">
        <v>7869</v>
      </c>
      <c r="J3421" s="459" t="s">
        <v>8159</v>
      </c>
      <c r="K3421" s="458">
        <v>4</v>
      </c>
      <c r="L3421" s="458">
        <v>12</v>
      </c>
      <c r="M3421" s="457">
        <v>54852.202295846299</v>
      </c>
      <c r="N3421" s="458">
        <v>1</v>
      </c>
      <c r="O3421" s="458">
        <v>6</v>
      </c>
      <c r="P3421" s="457">
        <v>26506.799999999999</v>
      </c>
    </row>
    <row r="3422" spans="1:16" ht="67.5" x14ac:dyDescent="0.2">
      <c r="A3422" s="466" t="s">
        <v>7860</v>
      </c>
      <c r="B3422" s="465" t="s">
        <v>3526</v>
      </c>
      <c r="C3422" s="464" t="s">
        <v>2594</v>
      </c>
      <c r="D3422" s="463" t="s">
        <v>7908</v>
      </c>
      <c r="E3422" s="462">
        <v>4200</v>
      </c>
      <c r="F3422" s="461" t="s">
        <v>15443</v>
      </c>
      <c r="G3422" s="460" t="s">
        <v>15442</v>
      </c>
      <c r="H3422" s="460" t="s">
        <v>3574</v>
      </c>
      <c r="I3422" s="460" t="s">
        <v>7869</v>
      </c>
      <c r="J3422" s="459" t="s">
        <v>3574</v>
      </c>
      <c r="K3422" s="458">
        <v>3</v>
      </c>
      <c r="L3422" s="458">
        <v>5</v>
      </c>
      <c r="M3422" s="457">
        <v>22280.391648216097</v>
      </c>
      <c r="N3422" s="458">
        <v>0</v>
      </c>
      <c r="O3422" s="458">
        <v>0</v>
      </c>
      <c r="P3422" s="457">
        <v>0</v>
      </c>
    </row>
    <row r="3423" spans="1:16" ht="67.5" x14ac:dyDescent="0.2">
      <c r="A3423" s="466" t="s">
        <v>7860</v>
      </c>
      <c r="B3423" s="465" t="s">
        <v>3526</v>
      </c>
      <c r="C3423" s="464" t="s">
        <v>2594</v>
      </c>
      <c r="D3423" s="463" t="s">
        <v>7887</v>
      </c>
      <c r="E3423" s="462">
        <v>4200</v>
      </c>
      <c r="F3423" s="461" t="s">
        <v>15441</v>
      </c>
      <c r="G3423" s="460" t="s">
        <v>15440</v>
      </c>
      <c r="H3423" s="460" t="s">
        <v>6389</v>
      </c>
      <c r="I3423" s="460" t="s">
        <v>7869</v>
      </c>
      <c r="J3423" s="459" t="s">
        <v>6389</v>
      </c>
      <c r="K3423" s="458">
        <v>5</v>
      </c>
      <c r="L3423" s="458">
        <v>12</v>
      </c>
      <c r="M3423" s="457">
        <v>53472.939955718633</v>
      </c>
      <c r="N3423" s="458">
        <v>1</v>
      </c>
      <c r="O3423" s="458">
        <v>6</v>
      </c>
      <c r="P3423" s="457">
        <v>26506.799999999999</v>
      </c>
    </row>
    <row r="3424" spans="1:16" ht="67.5" x14ac:dyDescent="0.2">
      <c r="A3424" s="466" t="s">
        <v>7860</v>
      </c>
      <c r="B3424" s="465" t="s">
        <v>3526</v>
      </c>
      <c r="C3424" s="464" t="s">
        <v>2594</v>
      </c>
      <c r="D3424" s="463" t="s">
        <v>7859</v>
      </c>
      <c r="E3424" s="462">
        <v>2500</v>
      </c>
      <c r="F3424" s="461" t="s">
        <v>15439</v>
      </c>
      <c r="G3424" s="460" t="s">
        <v>15438</v>
      </c>
      <c r="H3424" s="460" t="s">
        <v>11270</v>
      </c>
      <c r="I3424" s="460" t="s">
        <v>7861</v>
      </c>
      <c r="J3424" s="459" t="s">
        <v>11270</v>
      </c>
      <c r="K3424" s="458">
        <v>3</v>
      </c>
      <c r="L3424" s="458">
        <v>5</v>
      </c>
      <c r="M3424" s="457">
        <v>13262.137885842914</v>
      </c>
      <c r="N3424" s="458">
        <v>0</v>
      </c>
      <c r="O3424" s="458">
        <v>0</v>
      </c>
      <c r="P3424" s="457">
        <v>0</v>
      </c>
    </row>
    <row r="3425" spans="1:16" ht="67.5" x14ac:dyDescent="0.2">
      <c r="A3425" s="466" t="s">
        <v>7860</v>
      </c>
      <c r="B3425" s="465" t="s">
        <v>3526</v>
      </c>
      <c r="C3425" s="464" t="s">
        <v>2594</v>
      </c>
      <c r="D3425" s="463" t="s">
        <v>9458</v>
      </c>
      <c r="E3425" s="462">
        <v>6500</v>
      </c>
      <c r="F3425" s="461" t="s">
        <v>15437</v>
      </c>
      <c r="G3425" s="460" t="s">
        <v>15436</v>
      </c>
      <c r="H3425" s="460" t="s">
        <v>8420</v>
      </c>
      <c r="I3425" s="460" t="s">
        <v>7869</v>
      </c>
      <c r="J3425" s="459" t="s">
        <v>8420</v>
      </c>
      <c r="K3425" s="458">
        <v>3</v>
      </c>
      <c r="L3425" s="458">
        <v>12</v>
      </c>
      <c r="M3425" s="457">
        <v>82755.740407659789</v>
      </c>
      <c r="N3425" s="458">
        <v>1</v>
      </c>
      <c r="O3425" s="458">
        <v>6</v>
      </c>
      <c r="P3425" s="457">
        <v>40306.800000000003</v>
      </c>
    </row>
    <row r="3426" spans="1:16" ht="67.5" x14ac:dyDescent="0.2">
      <c r="A3426" s="466" t="s">
        <v>7860</v>
      </c>
      <c r="B3426" s="465" t="s">
        <v>3526</v>
      </c>
      <c r="C3426" s="464" t="s">
        <v>2594</v>
      </c>
      <c r="D3426" s="463" t="s">
        <v>9241</v>
      </c>
      <c r="E3426" s="462">
        <v>11000</v>
      </c>
      <c r="F3426" s="461" t="s">
        <v>15435</v>
      </c>
      <c r="G3426" s="460" t="s">
        <v>15434</v>
      </c>
      <c r="H3426" s="460" t="s">
        <v>8020</v>
      </c>
      <c r="I3426" s="460" t="s">
        <v>7869</v>
      </c>
      <c r="J3426" s="459" t="s">
        <v>8020</v>
      </c>
      <c r="K3426" s="458">
        <v>1</v>
      </c>
      <c r="L3426" s="458">
        <v>1</v>
      </c>
      <c r="M3426" s="457">
        <v>11670.681339541765</v>
      </c>
      <c r="N3426" s="458">
        <v>1</v>
      </c>
      <c r="O3426" s="458">
        <v>6</v>
      </c>
      <c r="P3426" s="457">
        <v>67306.8</v>
      </c>
    </row>
    <row r="3427" spans="1:16" ht="67.5" x14ac:dyDescent="0.2">
      <c r="A3427" s="466" t="s">
        <v>7860</v>
      </c>
      <c r="B3427" s="465" t="s">
        <v>3526</v>
      </c>
      <c r="C3427" s="464" t="s">
        <v>2594</v>
      </c>
      <c r="D3427" s="463" t="s">
        <v>8278</v>
      </c>
      <c r="E3427" s="462">
        <v>2700</v>
      </c>
      <c r="F3427" s="461" t="s">
        <v>15433</v>
      </c>
      <c r="G3427" s="460" t="s">
        <v>15432</v>
      </c>
      <c r="H3427" s="460"/>
      <c r="I3427" s="460"/>
      <c r="J3427" s="459"/>
      <c r="K3427" s="458">
        <v>4</v>
      </c>
      <c r="L3427" s="458">
        <v>12</v>
      </c>
      <c r="M3427" s="457">
        <v>34375.461400104832</v>
      </c>
      <c r="N3427" s="458">
        <v>1</v>
      </c>
      <c r="O3427" s="458">
        <v>6</v>
      </c>
      <c r="P3427" s="457">
        <v>17506.8</v>
      </c>
    </row>
    <row r="3428" spans="1:16" ht="67.5" x14ac:dyDescent="0.2">
      <c r="A3428" s="466" t="s">
        <v>7860</v>
      </c>
      <c r="B3428" s="465" t="s">
        <v>3526</v>
      </c>
      <c r="C3428" s="464" t="s">
        <v>2594</v>
      </c>
      <c r="D3428" s="463" t="s">
        <v>7887</v>
      </c>
      <c r="E3428" s="462">
        <v>4200</v>
      </c>
      <c r="F3428" s="461" t="s">
        <v>15431</v>
      </c>
      <c r="G3428" s="460" t="s">
        <v>15430</v>
      </c>
      <c r="H3428" s="460" t="s">
        <v>6514</v>
      </c>
      <c r="I3428" s="460" t="s">
        <v>7861</v>
      </c>
      <c r="J3428" s="459" t="s">
        <v>6514</v>
      </c>
      <c r="K3428" s="458">
        <v>4</v>
      </c>
      <c r="L3428" s="458">
        <v>12</v>
      </c>
      <c r="M3428" s="457">
        <v>53472.939955718633</v>
      </c>
      <c r="N3428" s="458">
        <v>1</v>
      </c>
      <c r="O3428" s="458">
        <v>6</v>
      </c>
      <c r="P3428" s="457">
        <v>26506.799999999999</v>
      </c>
    </row>
    <row r="3429" spans="1:16" ht="67.5" x14ac:dyDescent="0.2">
      <c r="A3429" s="466" t="s">
        <v>7860</v>
      </c>
      <c r="B3429" s="465" t="s">
        <v>3526</v>
      </c>
      <c r="C3429" s="464" t="s">
        <v>2594</v>
      </c>
      <c r="D3429" s="463" t="s">
        <v>7923</v>
      </c>
      <c r="E3429" s="462">
        <v>4200</v>
      </c>
      <c r="F3429" s="461" t="s">
        <v>15429</v>
      </c>
      <c r="G3429" s="460" t="s">
        <v>15428</v>
      </c>
      <c r="H3429" s="460" t="s">
        <v>6389</v>
      </c>
      <c r="I3429" s="460" t="s">
        <v>7869</v>
      </c>
      <c r="J3429" s="459" t="s">
        <v>6389</v>
      </c>
      <c r="K3429" s="458">
        <v>3</v>
      </c>
      <c r="L3429" s="458">
        <v>12</v>
      </c>
      <c r="M3429" s="457">
        <v>53472.939955718633</v>
      </c>
      <c r="N3429" s="458">
        <v>1</v>
      </c>
      <c r="O3429" s="458">
        <v>6</v>
      </c>
      <c r="P3429" s="457">
        <v>26506.799999999999</v>
      </c>
    </row>
    <row r="3430" spans="1:16" ht="67.5" x14ac:dyDescent="0.2">
      <c r="A3430" s="466" t="s">
        <v>7860</v>
      </c>
      <c r="B3430" s="465" t="s">
        <v>3526</v>
      </c>
      <c r="C3430" s="464" t="s">
        <v>2594</v>
      </c>
      <c r="D3430" s="463" t="s">
        <v>8048</v>
      </c>
      <c r="E3430" s="462">
        <v>5500</v>
      </c>
      <c r="F3430" s="461" t="s">
        <v>15427</v>
      </c>
      <c r="G3430" s="460" t="s">
        <v>15426</v>
      </c>
      <c r="H3430" s="460" t="s">
        <v>6299</v>
      </c>
      <c r="I3430" s="460" t="s">
        <v>7869</v>
      </c>
      <c r="J3430" s="459" t="s">
        <v>6299</v>
      </c>
      <c r="K3430" s="458">
        <v>4</v>
      </c>
      <c r="L3430" s="458">
        <v>10</v>
      </c>
      <c r="M3430" s="457">
        <v>58353.406697708822</v>
      </c>
      <c r="N3430" s="458">
        <v>1</v>
      </c>
      <c r="O3430" s="458">
        <v>6</v>
      </c>
      <c r="P3430" s="457">
        <v>34306.800000000003</v>
      </c>
    </row>
    <row r="3431" spans="1:16" ht="67.5" x14ac:dyDescent="0.2">
      <c r="A3431" s="466" t="s">
        <v>7860</v>
      </c>
      <c r="B3431" s="465" t="s">
        <v>3526</v>
      </c>
      <c r="C3431" s="464" t="s">
        <v>2594</v>
      </c>
      <c r="D3431" s="463" t="s">
        <v>7887</v>
      </c>
      <c r="E3431" s="462">
        <v>4200</v>
      </c>
      <c r="F3431" s="461" t="s">
        <v>15425</v>
      </c>
      <c r="G3431" s="460" t="s">
        <v>15424</v>
      </c>
      <c r="H3431" s="460" t="s">
        <v>4810</v>
      </c>
      <c r="I3431" s="460" t="s">
        <v>7869</v>
      </c>
      <c r="J3431" s="459" t="s">
        <v>4810</v>
      </c>
      <c r="K3431" s="458">
        <v>5</v>
      </c>
      <c r="L3431" s="458">
        <v>12</v>
      </c>
      <c r="M3431" s="457">
        <v>53472.939955718633</v>
      </c>
      <c r="N3431" s="458">
        <v>1</v>
      </c>
      <c r="O3431" s="458">
        <v>6</v>
      </c>
      <c r="P3431" s="457">
        <v>26506.799999999999</v>
      </c>
    </row>
    <row r="3432" spans="1:16" ht="67.5" x14ac:dyDescent="0.2">
      <c r="A3432" s="466" t="s">
        <v>7860</v>
      </c>
      <c r="B3432" s="465" t="s">
        <v>3526</v>
      </c>
      <c r="C3432" s="464" t="s">
        <v>2594</v>
      </c>
      <c r="D3432" s="463" t="s">
        <v>10175</v>
      </c>
      <c r="E3432" s="462">
        <v>4200</v>
      </c>
      <c r="F3432" s="461" t="s">
        <v>15423</v>
      </c>
      <c r="G3432" s="460" t="s">
        <v>15422</v>
      </c>
      <c r="H3432" s="460" t="s">
        <v>6389</v>
      </c>
      <c r="I3432" s="460" t="s">
        <v>7869</v>
      </c>
      <c r="J3432" s="459" t="s">
        <v>6389</v>
      </c>
      <c r="K3432" s="458">
        <v>3</v>
      </c>
      <c r="L3432" s="458">
        <v>12</v>
      </c>
      <c r="M3432" s="457">
        <v>53472.939955718633</v>
      </c>
      <c r="N3432" s="458">
        <v>1</v>
      </c>
      <c r="O3432" s="458">
        <v>6</v>
      </c>
      <c r="P3432" s="457">
        <v>26506.799999999999</v>
      </c>
    </row>
    <row r="3433" spans="1:16" ht="67.5" x14ac:dyDescent="0.2">
      <c r="A3433" s="466" t="s">
        <v>7860</v>
      </c>
      <c r="B3433" s="465" t="s">
        <v>3526</v>
      </c>
      <c r="C3433" s="464" t="s">
        <v>2594</v>
      </c>
      <c r="D3433" s="463" t="s">
        <v>7887</v>
      </c>
      <c r="E3433" s="462">
        <v>4200</v>
      </c>
      <c r="F3433" s="461" t="s">
        <v>15421</v>
      </c>
      <c r="G3433" s="460" t="s">
        <v>15420</v>
      </c>
      <c r="H3433" s="460" t="s">
        <v>6389</v>
      </c>
      <c r="I3433" s="460" t="s">
        <v>7869</v>
      </c>
      <c r="J3433" s="459" t="s">
        <v>6389</v>
      </c>
      <c r="K3433" s="458">
        <v>4</v>
      </c>
      <c r="L3433" s="458">
        <v>12</v>
      </c>
      <c r="M3433" s="457">
        <v>53472.939955718633</v>
      </c>
      <c r="N3433" s="458">
        <v>1</v>
      </c>
      <c r="O3433" s="458">
        <v>6</v>
      </c>
      <c r="P3433" s="457">
        <v>26506.799999999999</v>
      </c>
    </row>
    <row r="3434" spans="1:16" ht="67.5" x14ac:dyDescent="0.2">
      <c r="A3434" s="466" t="s">
        <v>7860</v>
      </c>
      <c r="B3434" s="465" t="s">
        <v>3526</v>
      </c>
      <c r="C3434" s="464" t="s">
        <v>2594</v>
      </c>
      <c r="D3434" s="463" t="s">
        <v>7859</v>
      </c>
      <c r="E3434" s="462">
        <v>2500</v>
      </c>
      <c r="F3434" s="461" t="s">
        <v>15419</v>
      </c>
      <c r="G3434" s="460" t="s">
        <v>15418</v>
      </c>
      <c r="H3434" s="460"/>
      <c r="I3434" s="460"/>
      <c r="J3434" s="459"/>
      <c r="K3434" s="458">
        <v>4</v>
      </c>
      <c r="L3434" s="458">
        <v>12</v>
      </c>
      <c r="M3434" s="457">
        <v>31829.130926022997</v>
      </c>
      <c r="N3434" s="458">
        <v>1</v>
      </c>
      <c r="O3434" s="458">
        <v>6</v>
      </c>
      <c r="P3434" s="457">
        <v>16306.8</v>
      </c>
    </row>
    <row r="3435" spans="1:16" ht="67.5" x14ac:dyDescent="0.2">
      <c r="A3435" s="466" t="s">
        <v>7860</v>
      </c>
      <c r="B3435" s="465" t="s">
        <v>3526</v>
      </c>
      <c r="C3435" s="464" t="s">
        <v>2594</v>
      </c>
      <c r="D3435" s="463" t="s">
        <v>7923</v>
      </c>
      <c r="E3435" s="462">
        <v>4200</v>
      </c>
      <c r="F3435" s="461" t="s">
        <v>15417</v>
      </c>
      <c r="G3435" s="460" t="s">
        <v>15416</v>
      </c>
      <c r="H3435" s="460" t="s">
        <v>4304</v>
      </c>
      <c r="I3435" s="460" t="s">
        <v>7861</v>
      </c>
      <c r="J3435" s="459" t="s">
        <v>4304</v>
      </c>
      <c r="K3435" s="458">
        <v>3</v>
      </c>
      <c r="L3435" s="458">
        <v>12</v>
      </c>
      <c r="M3435" s="457">
        <v>53472.939955718633</v>
      </c>
      <c r="N3435" s="458">
        <v>1</v>
      </c>
      <c r="O3435" s="458">
        <v>6</v>
      </c>
      <c r="P3435" s="457">
        <v>26506.799999999999</v>
      </c>
    </row>
    <row r="3436" spans="1:16" ht="67.5" x14ac:dyDescent="0.2">
      <c r="A3436" s="466" t="s">
        <v>7860</v>
      </c>
      <c r="B3436" s="465" t="s">
        <v>3526</v>
      </c>
      <c r="C3436" s="464" t="s">
        <v>2594</v>
      </c>
      <c r="D3436" s="463" t="s">
        <v>8417</v>
      </c>
      <c r="E3436" s="462">
        <v>3200</v>
      </c>
      <c r="F3436" s="461" t="s">
        <v>15415</v>
      </c>
      <c r="G3436" s="460" t="s">
        <v>15414</v>
      </c>
      <c r="H3436" s="460" t="s">
        <v>6389</v>
      </c>
      <c r="I3436" s="460" t="s">
        <v>7869</v>
      </c>
      <c r="J3436" s="459" t="s">
        <v>6389</v>
      </c>
      <c r="K3436" s="458">
        <v>4</v>
      </c>
      <c r="L3436" s="458">
        <v>12</v>
      </c>
      <c r="M3436" s="457">
        <v>40741.287585309437</v>
      </c>
      <c r="N3436" s="458">
        <v>1</v>
      </c>
      <c r="O3436" s="458">
        <v>6</v>
      </c>
      <c r="P3436" s="457">
        <v>20506.8</v>
      </c>
    </row>
    <row r="3437" spans="1:16" ht="67.5" x14ac:dyDescent="0.2">
      <c r="A3437" s="466" t="s">
        <v>7860</v>
      </c>
      <c r="B3437" s="465" t="s">
        <v>3526</v>
      </c>
      <c r="C3437" s="464" t="s">
        <v>2594</v>
      </c>
      <c r="D3437" s="463" t="s">
        <v>9534</v>
      </c>
      <c r="E3437" s="462">
        <v>7500</v>
      </c>
      <c r="F3437" s="461" t="s">
        <v>15413</v>
      </c>
      <c r="G3437" s="460" t="s">
        <v>15412</v>
      </c>
      <c r="H3437" s="460" t="s">
        <v>4810</v>
      </c>
      <c r="I3437" s="460" t="s">
        <v>7869</v>
      </c>
      <c r="J3437" s="459" t="s">
        <v>4810</v>
      </c>
      <c r="K3437" s="458">
        <v>3</v>
      </c>
      <c r="L3437" s="458">
        <v>12</v>
      </c>
      <c r="M3437" s="457">
        <v>95487.392778068985</v>
      </c>
      <c r="N3437" s="458">
        <v>1</v>
      </c>
      <c r="O3437" s="458">
        <v>6</v>
      </c>
      <c r="P3437" s="457">
        <v>46306.8</v>
      </c>
    </row>
    <row r="3438" spans="1:16" ht="67.5" x14ac:dyDescent="0.2">
      <c r="A3438" s="466" t="s">
        <v>7860</v>
      </c>
      <c r="B3438" s="465" t="s">
        <v>3526</v>
      </c>
      <c r="C3438" s="464" t="s">
        <v>2594</v>
      </c>
      <c r="D3438" s="463" t="s">
        <v>9463</v>
      </c>
      <c r="E3438" s="462">
        <v>7500</v>
      </c>
      <c r="F3438" s="461" t="s">
        <v>15411</v>
      </c>
      <c r="G3438" s="460" t="s">
        <v>15410</v>
      </c>
      <c r="H3438" s="460" t="s">
        <v>7950</v>
      </c>
      <c r="I3438" s="460" t="s">
        <v>7861</v>
      </c>
      <c r="J3438" s="459" t="s">
        <v>7950</v>
      </c>
      <c r="K3438" s="458">
        <v>4</v>
      </c>
      <c r="L3438" s="458">
        <v>12</v>
      </c>
      <c r="M3438" s="457">
        <v>95487.392778068985</v>
      </c>
      <c r="N3438" s="458">
        <v>1</v>
      </c>
      <c r="O3438" s="458">
        <v>6</v>
      </c>
      <c r="P3438" s="457">
        <v>46306.8</v>
      </c>
    </row>
    <row r="3439" spans="1:16" ht="67.5" x14ac:dyDescent="0.2">
      <c r="A3439" s="466" t="s">
        <v>7860</v>
      </c>
      <c r="B3439" s="465" t="s">
        <v>3526</v>
      </c>
      <c r="C3439" s="464" t="s">
        <v>2594</v>
      </c>
      <c r="D3439" s="463" t="s">
        <v>10020</v>
      </c>
      <c r="E3439" s="462">
        <v>5500</v>
      </c>
      <c r="F3439" s="461" t="s">
        <v>15409</v>
      </c>
      <c r="G3439" s="460" t="s">
        <v>15408</v>
      </c>
      <c r="H3439" s="460" t="s">
        <v>9567</v>
      </c>
      <c r="I3439" s="460" t="s">
        <v>7869</v>
      </c>
      <c r="J3439" s="459" t="s">
        <v>9567</v>
      </c>
      <c r="K3439" s="458">
        <v>3</v>
      </c>
      <c r="L3439" s="458">
        <v>12</v>
      </c>
      <c r="M3439" s="457">
        <v>70024.088037250593</v>
      </c>
      <c r="N3439" s="458">
        <v>1</v>
      </c>
      <c r="O3439" s="458">
        <v>6</v>
      </c>
      <c r="P3439" s="457">
        <v>34306.800000000003</v>
      </c>
    </row>
    <row r="3440" spans="1:16" ht="67.5" x14ac:dyDescent="0.2">
      <c r="A3440" s="466" t="s">
        <v>7860</v>
      </c>
      <c r="B3440" s="465" t="s">
        <v>3526</v>
      </c>
      <c r="C3440" s="464" t="s">
        <v>2594</v>
      </c>
      <c r="D3440" s="463" t="s">
        <v>7881</v>
      </c>
      <c r="E3440" s="462">
        <v>3200</v>
      </c>
      <c r="F3440" s="461" t="s">
        <v>15407</v>
      </c>
      <c r="G3440" s="460" t="s">
        <v>15406</v>
      </c>
      <c r="H3440" s="460"/>
      <c r="I3440" s="460"/>
      <c r="J3440" s="459"/>
      <c r="K3440" s="458">
        <v>3</v>
      </c>
      <c r="L3440" s="458">
        <v>12</v>
      </c>
      <c r="M3440" s="457">
        <v>40741.287585309437</v>
      </c>
      <c r="N3440" s="458">
        <v>1</v>
      </c>
      <c r="O3440" s="458">
        <v>6</v>
      </c>
      <c r="P3440" s="457">
        <v>20506.8</v>
      </c>
    </row>
    <row r="3441" spans="1:16" ht="67.5" x14ac:dyDescent="0.2">
      <c r="A3441" s="466" t="s">
        <v>7860</v>
      </c>
      <c r="B3441" s="465" t="s">
        <v>3526</v>
      </c>
      <c r="C3441" s="464" t="s">
        <v>2594</v>
      </c>
      <c r="D3441" s="463" t="s">
        <v>7872</v>
      </c>
      <c r="E3441" s="462">
        <v>4200</v>
      </c>
      <c r="F3441" s="461" t="s">
        <v>15405</v>
      </c>
      <c r="G3441" s="460" t="s">
        <v>15404</v>
      </c>
      <c r="H3441" s="460" t="s">
        <v>15403</v>
      </c>
      <c r="I3441" s="460" t="s">
        <v>7869</v>
      </c>
      <c r="J3441" s="459" t="s">
        <v>15403</v>
      </c>
      <c r="K3441" s="458">
        <v>4</v>
      </c>
      <c r="L3441" s="458">
        <v>12</v>
      </c>
      <c r="M3441" s="457">
        <v>53472.939955718633</v>
      </c>
      <c r="N3441" s="458">
        <v>1</v>
      </c>
      <c r="O3441" s="458">
        <v>6</v>
      </c>
      <c r="P3441" s="457">
        <v>26506.799999999999</v>
      </c>
    </row>
    <row r="3442" spans="1:16" ht="67.5" x14ac:dyDescent="0.2">
      <c r="A3442" s="466" t="s">
        <v>7860</v>
      </c>
      <c r="B3442" s="465" t="s">
        <v>3526</v>
      </c>
      <c r="C3442" s="464" t="s">
        <v>2594</v>
      </c>
      <c r="D3442" s="463" t="s">
        <v>7881</v>
      </c>
      <c r="E3442" s="462">
        <v>3200</v>
      </c>
      <c r="F3442" s="461" t="s">
        <v>15402</v>
      </c>
      <c r="G3442" s="460" t="s">
        <v>15401</v>
      </c>
      <c r="H3442" s="460" t="s">
        <v>6389</v>
      </c>
      <c r="I3442" s="460" t="s">
        <v>7869</v>
      </c>
      <c r="J3442" s="459" t="s">
        <v>6389</v>
      </c>
      <c r="K3442" s="458">
        <v>5</v>
      </c>
      <c r="L3442" s="458">
        <v>12</v>
      </c>
      <c r="M3442" s="457">
        <v>40741.287585309437</v>
      </c>
      <c r="N3442" s="458">
        <v>1</v>
      </c>
      <c r="O3442" s="458">
        <v>6</v>
      </c>
      <c r="P3442" s="457">
        <v>20506.8</v>
      </c>
    </row>
    <row r="3443" spans="1:16" ht="67.5" x14ac:dyDescent="0.2">
      <c r="A3443" s="466" t="s">
        <v>7860</v>
      </c>
      <c r="B3443" s="465" t="s">
        <v>3526</v>
      </c>
      <c r="C3443" s="464" t="s">
        <v>2594</v>
      </c>
      <c r="D3443" s="463" t="s">
        <v>7923</v>
      </c>
      <c r="E3443" s="462">
        <v>4200</v>
      </c>
      <c r="F3443" s="461" t="s">
        <v>15400</v>
      </c>
      <c r="G3443" s="460" t="s">
        <v>15399</v>
      </c>
      <c r="H3443" s="460" t="s">
        <v>4810</v>
      </c>
      <c r="I3443" s="460" t="s">
        <v>7869</v>
      </c>
      <c r="J3443" s="459" t="s">
        <v>4810</v>
      </c>
      <c r="K3443" s="458">
        <v>3</v>
      </c>
      <c r="L3443" s="458">
        <v>12</v>
      </c>
      <c r="M3443" s="457">
        <v>53472.939955718633</v>
      </c>
      <c r="N3443" s="458">
        <v>1</v>
      </c>
      <c r="O3443" s="458">
        <v>6</v>
      </c>
      <c r="P3443" s="457">
        <v>26506.799999999999</v>
      </c>
    </row>
    <row r="3444" spans="1:16" ht="67.5" x14ac:dyDescent="0.2">
      <c r="A3444" s="466" t="s">
        <v>7860</v>
      </c>
      <c r="B3444" s="465" t="s">
        <v>3526</v>
      </c>
      <c r="C3444" s="464" t="s">
        <v>2594</v>
      </c>
      <c r="D3444" s="463" t="s">
        <v>15398</v>
      </c>
      <c r="E3444" s="462">
        <v>3000</v>
      </c>
      <c r="F3444" s="461" t="s">
        <v>15397</v>
      </c>
      <c r="G3444" s="460" t="s">
        <v>15396</v>
      </c>
      <c r="H3444" s="460"/>
      <c r="I3444" s="460"/>
      <c r="J3444" s="459"/>
      <c r="K3444" s="458">
        <v>3</v>
      </c>
      <c r="L3444" s="458">
        <v>12</v>
      </c>
      <c r="M3444" s="457">
        <v>38194.957111227595</v>
      </c>
      <c r="N3444" s="458">
        <v>1</v>
      </c>
      <c r="O3444" s="458">
        <v>6</v>
      </c>
      <c r="P3444" s="457">
        <v>19306.8</v>
      </c>
    </row>
    <row r="3445" spans="1:16" ht="67.5" x14ac:dyDescent="0.2">
      <c r="A3445" s="466" t="s">
        <v>7860</v>
      </c>
      <c r="B3445" s="465" t="s">
        <v>3526</v>
      </c>
      <c r="C3445" s="464" t="s">
        <v>2594</v>
      </c>
      <c r="D3445" s="463" t="s">
        <v>8406</v>
      </c>
      <c r="E3445" s="462">
        <v>1500</v>
      </c>
      <c r="F3445" s="461" t="s">
        <v>15395</v>
      </c>
      <c r="G3445" s="460" t="s">
        <v>15394</v>
      </c>
      <c r="H3445" s="460"/>
      <c r="I3445" s="460"/>
      <c r="J3445" s="459"/>
      <c r="K3445" s="458">
        <v>4</v>
      </c>
      <c r="L3445" s="458">
        <v>12</v>
      </c>
      <c r="M3445" s="457">
        <v>19097.478555613798</v>
      </c>
      <c r="N3445" s="458">
        <v>1</v>
      </c>
      <c r="O3445" s="458">
        <v>6</v>
      </c>
      <c r="P3445" s="457">
        <v>10306.799999999999</v>
      </c>
    </row>
    <row r="3446" spans="1:16" ht="67.5" x14ac:dyDescent="0.2">
      <c r="A3446" s="466" t="s">
        <v>7860</v>
      </c>
      <c r="B3446" s="465" t="s">
        <v>3526</v>
      </c>
      <c r="C3446" s="464" t="s">
        <v>2594</v>
      </c>
      <c r="D3446" s="463" t="s">
        <v>7859</v>
      </c>
      <c r="E3446" s="462">
        <v>2500</v>
      </c>
      <c r="F3446" s="461" t="s">
        <v>15393</v>
      </c>
      <c r="G3446" s="460" t="s">
        <v>15392</v>
      </c>
      <c r="H3446" s="460"/>
      <c r="I3446" s="460"/>
      <c r="J3446" s="459"/>
      <c r="K3446" s="458">
        <v>4</v>
      </c>
      <c r="L3446" s="458">
        <v>12</v>
      </c>
      <c r="M3446" s="457">
        <v>31829.130926022997</v>
      </c>
      <c r="N3446" s="458">
        <v>1</v>
      </c>
      <c r="O3446" s="458">
        <v>6</v>
      </c>
      <c r="P3446" s="457">
        <v>16306.8</v>
      </c>
    </row>
    <row r="3447" spans="1:16" ht="67.5" x14ac:dyDescent="0.2">
      <c r="A3447" s="466" t="s">
        <v>7860</v>
      </c>
      <c r="B3447" s="465" t="s">
        <v>3526</v>
      </c>
      <c r="C3447" s="464" t="s">
        <v>2594</v>
      </c>
      <c r="D3447" s="463" t="s">
        <v>8091</v>
      </c>
      <c r="E3447" s="462">
        <v>2700</v>
      </c>
      <c r="F3447" s="461" t="s">
        <v>15391</v>
      </c>
      <c r="G3447" s="460" t="s">
        <v>15390</v>
      </c>
      <c r="H3447" s="460"/>
      <c r="I3447" s="460"/>
      <c r="J3447" s="459"/>
      <c r="K3447" s="458">
        <v>4</v>
      </c>
      <c r="L3447" s="458">
        <v>12</v>
      </c>
      <c r="M3447" s="457">
        <v>34375.461400104832</v>
      </c>
      <c r="N3447" s="458">
        <v>1</v>
      </c>
      <c r="O3447" s="458">
        <v>6</v>
      </c>
      <c r="P3447" s="457">
        <v>17506.8</v>
      </c>
    </row>
    <row r="3448" spans="1:16" ht="67.5" x14ac:dyDescent="0.2">
      <c r="A3448" s="466" t="s">
        <v>7860</v>
      </c>
      <c r="B3448" s="465" t="s">
        <v>3526</v>
      </c>
      <c r="C3448" s="464" t="s">
        <v>2594</v>
      </c>
      <c r="D3448" s="463" t="s">
        <v>8705</v>
      </c>
      <c r="E3448" s="462">
        <v>2200</v>
      </c>
      <c r="F3448" s="461" t="s">
        <v>15389</v>
      </c>
      <c r="G3448" s="460" t="s">
        <v>15388</v>
      </c>
      <c r="H3448" s="460"/>
      <c r="I3448" s="460"/>
      <c r="J3448" s="459"/>
      <c r="K3448" s="458">
        <v>4</v>
      </c>
      <c r="L3448" s="458">
        <v>12</v>
      </c>
      <c r="M3448" s="457">
        <v>28009.635214900234</v>
      </c>
      <c r="N3448" s="458">
        <v>1</v>
      </c>
      <c r="O3448" s="458">
        <v>6</v>
      </c>
      <c r="P3448" s="457">
        <v>14506.8</v>
      </c>
    </row>
    <row r="3449" spans="1:16" ht="67.5" x14ac:dyDescent="0.2">
      <c r="A3449" s="466" t="s">
        <v>7860</v>
      </c>
      <c r="B3449" s="465" t="s">
        <v>3526</v>
      </c>
      <c r="C3449" s="464" t="s">
        <v>2594</v>
      </c>
      <c r="D3449" s="463" t="s">
        <v>8061</v>
      </c>
      <c r="E3449" s="462">
        <v>3000</v>
      </c>
      <c r="F3449" s="461" t="s">
        <v>15387</v>
      </c>
      <c r="G3449" s="460" t="s">
        <v>15386</v>
      </c>
      <c r="H3449" s="460" t="s">
        <v>3528</v>
      </c>
      <c r="I3449" s="460" t="s">
        <v>7861</v>
      </c>
      <c r="J3449" s="459" t="s">
        <v>3528</v>
      </c>
      <c r="K3449" s="458">
        <v>5</v>
      </c>
      <c r="L3449" s="458">
        <v>12</v>
      </c>
      <c r="M3449" s="457">
        <v>38194.957111227595</v>
      </c>
      <c r="N3449" s="458">
        <v>0</v>
      </c>
      <c r="O3449" s="458">
        <v>0</v>
      </c>
      <c r="P3449" s="457">
        <v>0</v>
      </c>
    </row>
    <row r="3450" spans="1:16" ht="67.5" x14ac:dyDescent="0.2">
      <c r="A3450" s="466" t="s">
        <v>7860</v>
      </c>
      <c r="B3450" s="465" t="s">
        <v>3526</v>
      </c>
      <c r="C3450" s="464" t="s">
        <v>2594</v>
      </c>
      <c r="D3450" s="463" t="s">
        <v>7953</v>
      </c>
      <c r="E3450" s="462">
        <v>9500</v>
      </c>
      <c r="F3450" s="461" t="s">
        <v>15385</v>
      </c>
      <c r="G3450" s="460" t="s">
        <v>15384</v>
      </c>
      <c r="H3450" s="460" t="s">
        <v>7911</v>
      </c>
      <c r="I3450" s="460" t="s">
        <v>7869</v>
      </c>
      <c r="J3450" s="459" t="s">
        <v>7911</v>
      </c>
      <c r="K3450" s="458">
        <v>3</v>
      </c>
      <c r="L3450" s="458">
        <v>12</v>
      </c>
      <c r="M3450" s="457">
        <v>120950.69751888738</v>
      </c>
      <c r="N3450" s="458">
        <v>1</v>
      </c>
      <c r="O3450" s="458">
        <v>6</v>
      </c>
      <c r="P3450" s="457">
        <v>58306.8</v>
      </c>
    </row>
    <row r="3451" spans="1:16" ht="67.5" x14ac:dyDescent="0.2">
      <c r="A3451" s="466" t="s">
        <v>7860</v>
      </c>
      <c r="B3451" s="465" t="s">
        <v>3526</v>
      </c>
      <c r="C3451" s="464" t="s">
        <v>2594</v>
      </c>
      <c r="D3451" s="463" t="s">
        <v>7887</v>
      </c>
      <c r="E3451" s="462">
        <v>4200</v>
      </c>
      <c r="F3451" s="461" t="s">
        <v>15383</v>
      </c>
      <c r="G3451" s="460" t="s">
        <v>15382</v>
      </c>
      <c r="H3451" s="460" t="s">
        <v>3574</v>
      </c>
      <c r="I3451" s="460" t="s">
        <v>7861</v>
      </c>
      <c r="J3451" s="459" t="s">
        <v>3574</v>
      </c>
      <c r="K3451" s="458">
        <v>3</v>
      </c>
      <c r="L3451" s="458">
        <v>12</v>
      </c>
      <c r="M3451" s="457">
        <v>53472.939955718633</v>
      </c>
      <c r="N3451" s="458">
        <v>1</v>
      </c>
      <c r="O3451" s="458">
        <v>6</v>
      </c>
      <c r="P3451" s="457">
        <v>26506.799999999999</v>
      </c>
    </row>
    <row r="3452" spans="1:16" ht="67.5" x14ac:dyDescent="0.2">
      <c r="A3452" s="466" t="s">
        <v>7860</v>
      </c>
      <c r="B3452" s="465" t="s">
        <v>3526</v>
      </c>
      <c r="C3452" s="464" t="s">
        <v>2594</v>
      </c>
      <c r="D3452" s="463" t="s">
        <v>8011</v>
      </c>
      <c r="E3452" s="462">
        <v>2200</v>
      </c>
      <c r="F3452" s="461" t="s">
        <v>15381</v>
      </c>
      <c r="G3452" s="460" t="s">
        <v>15380</v>
      </c>
      <c r="H3452" s="460"/>
      <c r="I3452" s="460"/>
      <c r="J3452" s="459"/>
      <c r="K3452" s="458">
        <v>4</v>
      </c>
      <c r="L3452" s="458">
        <v>12</v>
      </c>
      <c r="M3452" s="457">
        <v>28009.635214900234</v>
      </c>
      <c r="N3452" s="458">
        <v>1</v>
      </c>
      <c r="O3452" s="458">
        <v>6</v>
      </c>
      <c r="P3452" s="457">
        <v>14506.8</v>
      </c>
    </row>
    <row r="3453" spans="1:16" ht="67.5" x14ac:dyDescent="0.2">
      <c r="A3453" s="466" t="s">
        <v>7860</v>
      </c>
      <c r="B3453" s="465" t="s">
        <v>3526</v>
      </c>
      <c r="C3453" s="464" t="s">
        <v>2594</v>
      </c>
      <c r="D3453" s="463" t="s">
        <v>7887</v>
      </c>
      <c r="E3453" s="462">
        <v>4200</v>
      </c>
      <c r="F3453" s="461" t="s">
        <v>15379</v>
      </c>
      <c r="G3453" s="460" t="s">
        <v>15378</v>
      </c>
      <c r="H3453" s="460" t="s">
        <v>6389</v>
      </c>
      <c r="I3453" s="460" t="s">
        <v>7869</v>
      </c>
      <c r="J3453" s="459" t="s">
        <v>6389</v>
      </c>
      <c r="K3453" s="458">
        <v>3</v>
      </c>
      <c r="L3453" s="458">
        <v>12</v>
      </c>
      <c r="M3453" s="457">
        <v>53472.939955718633</v>
      </c>
      <c r="N3453" s="458">
        <v>1</v>
      </c>
      <c r="O3453" s="458">
        <v>6</v>
      </c>
      <c r="P3453" s="457">
        <v>26506.799999999999</v>
      </c>
    </row>
    <row r="3454" spans="1:16" ht="67.5" x14ac:dyDescent="0.2">
      <c r="A3454" s="466" t="s">
        <v>7860</v>
      </c>
      <c r="B3454" s="465" t="s">
        <v>3526</v>
      </c>
      <c r="C3454" s="464" t="s">
        <v>2594</v>
      </c>
      <c r="D3454" s="463" t="s">
        <v>9915</v>
      </c>
      <c r="E3454" s="462">
        <v>4200</v>
      </c>
      <c r="F3454" s="461" t="s">
        <v>15377</v>
      </c>
      <c r="G3454" s="460" t="s">
        <v>15376</v>
      </c>
      <c r="H3454" s="460" t="s">
        <v>8241</v>
      </c>
      <c r="I3454" s="460" t="s">
        <v>7869</v>
      </c>
      <c r="J3454" s="459" t="s">
        <v>8241</v>
      </c>
      <c r="K3454" s="458">
        <v>4</v>
      </c>
      <c r="L3454" s="458">
        <v>12</v>
      </c>
      <c r="M3454" s="457">
        <v>53472.939955718633</v>
      </c>
      <c r="N3454" s="458">
        <v>1</v>
      </c>
      <c r="O3454" s="458">
        <v>6</v>
      </c>
      <c r="P3454" s="457">
        <v>26506.799999999999</v>
      </c>
    </row>
    <row r="3455" spans="1:16" ht="67.5" x14ac:dyDescent="0.2">
      <c r="A3455" s="466" t="s">
        <v>7860</v>
      </c>
      <c r="B3455" s="465" t="s">
        <v>3526</v>
      </c>
      <c r="C3455" s="464" t="s">
        <v>2594</v>
      </c>
      <c r="D3455" s="463" t="s">
        <v>4784</v>
      </c>
      <c r="E3455" s="462">
        <v>2200</v>
      </c>
      <c r="F3455" s="461" t="s">
        <v>15375</v>
      </c>
      <c r="G3455" s="460" t="s">
        <v>15374</v>
      </c>
      <c r="H3455" s="460"/>
      <c r="I3455" s="460" t="s">
        <v>8064</v>
      </c>
      <c r="J3455" s="459" t="s">
        <v>6514</v>
      </c>
      <c r="K3455" s="458">
        <v>4</v>
      </c>
      <c r="L3455" s="458">
        <v>12</v>
      </c>
      <c r="M3455" s="457">
        <v>28009.635214900234</v>
      </c>
      <c r="N3455" s="458">
        <v>1</v>
      </c>
      <c r="O3455" s="458">
        <v>6</v>
      </c>
      <c r="P3455" s="457">
        <v>14506.8</v>
      </c>
    </row>
    <row r="3456" spans="1:16" ht="67.5" x14ac:dyDescent="0.2">
      <c r="A3456" s="466" t="s">
        <v>7860</v>
      </c>
      <c r="B3456" s="465" t="s">
        <v>3526</v>
      </c>
      <c r="C3456" s="464" t="s">
        <v>2594</v>
      </c>
      <c r="D3456" s="463" t="s">
        <v>15373</v>
      </c>
      <c r="E3456" s="462">
        <v>10000</v>
      </c>
      <c r="F3456" s="461" t="s">
        <v>15372</v>
      </c>
      <c r="G3456" s="460" t="s">
        <v>15371</v>
      </c>
      <c r="H3456" s="460" t="s">
        <v>7911</v>
      </c>
      <c r="I3456" s="460" t="s">
        <v>7869</v>
      </c>
      <c r="J3456" s="459" t="s">
        <v>7911</v>
      </c>
      <c r="K3456" s="458">
        <v>2</v>
      </c>
      <c r="L3456" s="458">
        <v>6</v>
      </c>
      <c r="M3456" s="457">
        <v>63658.261852045995</v>
      </c>
      <c r="N3456" s="458">
        <v>1</v>
      </c>
      <c r="O3456" s="458">
        <v>6</v>
      </c>
      <c r="P3456" s="457">
        <v>61306.8</v>
      </c>
    </row>
    <row r="3457" spans="1:16" ht="67.5" x14ac:dyDescent="0.2">
      <c r="A3457" s="466" t="s">
        <v>7860</v>
      </c>
      <c r="B3457" s="465" t="s">
        <v>3526</v>
      </c>
      <c r="C3457" s="464" t="s">
        <v>2594</v>
      </c>
      <c r="D3457" s="463" t="s">
        <v>7905</v>
      </c>
      <c r="E3457" s="462">
        <v>4200</v>
      </c>
      <c r="F3457" s="461" t="s">
        <v>15370</v>
      </c>
      <c r="G3457" s="460" t="s">
        <v>15369</v>
      </c>
      <c r="H3457" s="460" t="s">
        <v>6389</v>
      </c>
      <c r="I3457" s="460" t="s">
        <v>7869</v>
      </c>
      <c r="J3457" s="459" t="s">
        <v>6389</v>
      </c>
      <c r="K3457" s="458">
        <v>4</v>
      </c>
      <c r="L3457" s="458">
        <v>12</v>
      </c>
      <c r="M3457" s="457">
        <v>53472.939955718633</v>
      </c>
      <c r="N3457" s="458">
        <v>1</v>
      </c>
      <c r="O3457" s="458">
        <v>6</v>
      </c>
      <c r="P3457" s="457">
        <v>26506.799999999999</v>
      </c>
    </row>
    <row r="3458" spans="1:16" ht="67.5" x14ac:dyDescent="0.2">
      <c r="A3458" s="466" t="s">
        <v>7860</v>
      </c>
      <c r="B3458" s="465" t="s">
        <v>3526</v>
      </c>
      <c r="C3458" s="464" t="s">
        <v>2594</v>
      </c>
      <c r="D3458" s="463" t="s">
        <v>7923</v>
      </c>
      <c r="E3458" s="462">
        <v>4200</v>
      </c>
      <c r="F3458" s="461" t="s">
        <v>15368</v>
      </c>
      <c r="G3458" s="460" t="s">
        <v>15367</v>
      </c>
      <c r="H3458" s="460" t="s">
        <v>3859</v>
      </c>
      <c r="I3458" s="460" t="s">
        <v>7869</v>
      </c>
      <c r="J3458" s="459" t="s">
        <v>3859</v>
      </c>
      <c r="K3458" s="458">
        <v>4</v>
      </c>
      <c r="L3458" s="458">
        <v>12</v>
      </c>
      <c r="M3458" s="457">
        <v>53472.939955718633</v>
      </c>
      <c r="N3458" s="458">
        <v>1</v>
      </c>
      <c r="O3458" s="458">
        <v>6</v>
      </c>
      <c r="P3458" s="457">
        <v>26506.799999999999</v>
      </c>
    </row>
    <row r="3459" spans="1:16" ht="67.5" x14ac:dyDescent="0.2">
      <c r="A3459" s="466" t="s">
        <v>7860</v>
      </c>
      <c r="B3459" s="465" t="s">
        <v>3526</v>
      </c>
      <c r="C3459" s="464" t="s">
        <v>2594</v>
      </c>
      <c r="D3459" s="463" t="s">
        <v>14151</v>
      </c>
      <c r="E3459" s="462">
        <v>5500</v>
      </c>
      <c r="F3459" s="461" t="s">
        <v>15366</v>
      </c>
      <c r="G3459" s="460" t="s">
        <v>15365</v>
      </c>
      <c r="H3459" s="460" t="s">
        <v>6299</v>
      </c>
      <c r="I3459" s="460" t="s">
        <v>7869</v>
      </c>
      <c r="J3459" s="459" t="s">
        <v>6299</v>
      </c>
      <c r="K3459" s="458">
        <v>3</v>
      </c>
      <c r="L3459" s="458">
        <v>12</v>
      </c>
      <c r="M3459" s="457">
        <v>70024.088037250593</v>
      </c>
      <c r="N3459" s="458">
        <v>1</v>
      </c>
      <c r="O3459" s="458">
        <v>6</v>
      </c>
      <c r="P3459" s="457">
        <v>34306.800000000003</v>
      </c>
    </row>
    <row r="3460" spans="1:16" ht="67.5" x14ac:dyDescent="0.2">
      <c r="A3460" s="466" t="s">
        <v>7860</v>
      </c>
      <c r="B3460" s="465" t="s">
        <v>3526</v>
      </c>
      <c r="C3460" s="464" t="s">
        <v>2594</v>
      </c>
      <c r="D3460" s="463" t="s">
        <v>7887</v>
      </c>
      <c r="E3460" s="462">
        <v>4200</v>
      </c>
      <c r="F3460" s="461" t="s">
        <v>15364</v>
      </c>
      <c r="G3460" s="460" t="s">
        <v>15363</v>
      </c>
      <c r="H3460" s="460" t="s">
        <v>8260</v>
      </c>
      <c r="I3460" s="460" t="s">
        <v>7869</v>
      </c>
      <c r="J3460" s="459" t="s">
        <v>8260</v>
      </c>
      <c r="K3460" s="458">
        <v>3</v>
      </c>
      <c r="L3460" s="458">
        <v>8</v>
      </c>
      <c r="M3460" s="457">
        <v>35648.626637145753</v>
      </c>
      <c r="N3460" s="458">
        <v>0</v>
      </c>
      <c r="O3460" s="458">
        <v>0</v>
      </c>
      <c r="P3460" s="457">
        <v>0</v>
      </c>
    </row>
    <row r="3461" spans="1:16" ht="67.5" x14ac:dyDescent="0.2">
      <c r="A3461" s="466" t="s">
        <v>7860</v>
      </c>
      <c r="B3461" s="465" t="s">
        <v>3526</v>
      </c>
      <c r="C3461" s="464" t="s">
        <v>2594</v>
      </c>
      <c r="D3461" s="463" t="s">
        <v>7923</v>
      </c>
      <c r="E3461" s="462">
        <v>4200</v>
      </c>
      <c r="F3461" s="461" t="s">
        <v>15362</v>
      </c>
      <c r="G3461" s="460" t="s">
        <v>15361</v>
      </c>
      <c r="H3461" s="460" t="s">
        <v>6514</v>
      </c>
      <c r="I3461" s="460" t="s">
        <v>7861</v>
      </c>
      <c r="J3461" s="459" t="s">
        <v>6514</v>
      </c>
      <c r="K3461" s="458">
        <v>1</v>
      </c>
      <c r="L3461" s="458">
        <v>2</v>
      </c>
      <c r="M3461" s="457">
        <v>8912.1566592864383</v>
      </c>
      <c r="N3461" s="458">
        <v>1</v>
      </c>
      <c r="O3461" s="458">
        <v>6</v>
      </c>
      <c r="P3461" s="457">
        <v>26506.799999999999</v>
      </c>
    </row>
    <row r="3462" spans="1:16" ht="67.5" x14ac:dyDescent="0.2">
      <c r="A3462" s="466" t="s">
        <v>7860</v>
      </c>
      <c r="B3462" s="465" t="s">
        <v>3526</v>
      </c>
      <c r="C3462" s="464" t="s">
        <v>2594</v>
      </c>
      <c r="D3462" s="463" t="s">
        <v>8091</v>
      </c>
      <c r="E3462" s="462">
        <v>2700</v>
      </c>
      <c r="F3462" s="461" t="s">
        <v>15360</v>
      </c>
      <c r="G3462" s="460" t="s">
        <v>15359</v>
      </c>
      <c r="H3462" s="460"/>
      <c r="I3462" s="460"/>
      <c r="J3462" s="459"/>
      <c r="K3462" s="458">
        <v>4</v>
      </c>
      <c r="L3462" s="458">
        <v>12</v>
      </c>
      <c r="M3462" s="457">
        <v>34375.461400104832</v>
      </c>
      <c r="N3462" s="458">
        <v>1</v>
      </c>
      <c r="O3462" s="458">
        <v>6</v>
      </c>
      <c r="P3462" s="457">
        <v>17506.8</v>
      </c>
    </row>
    <row r="3463" spans="1:16" ht="67.5" x14ac:dyDescent="0.2">
      <c r="A3463" s="466" t="s">
        <v>7860</v>
      </c>
      <c r="B3463" s="465" t="s">
        <v>3526</v>
      </c>
      <c r="C3463" s="464" t="s">
        <v>2594</v>
      </c>
      <c r="D3463" s="463" t="s">
        <v>7875</v>
      </c>
      <c r="E3463" s="462">
        <v>4200</v>
      </c>
      <c r="F3463" s="461" t="s">
        <v>15358</v>
      </c>
      <c r="G3463" s="460" t="s">
        <v>15357</v>
      </c>
      <c r="H3463" s="460" t="s">
        <v>4810</v>
      </c>
      <c r="I3463" s="460" t="s">
        <v>7869</v>
      </c>
      <c r="J3463" s="459" t="s">
        <v>4810</v>
      </c>
      <c r="K3463" s="458">
        <v>4</v>
      </c>
      <c r="L3463" s="458">
        <v>12</v>
      </c>
      <c r="M3463" s="457">
        <v>53472.939955718633</v>
      </c>
      <c r="N3463" s="458">
        <v>1</v>
      </c>
      <c r="O3463" s="458">
        <v>6</v>
      </c>
      <c r="P3463" s="457">
        <v>26506.799999999999</v>
      </c>
    </row>
    <row r="3464" spans="1:16" ht="67.5" x14ac:dyDescent="0.2">
      <c r="A3464" s="466" t="s">
        <v>7860</v>
      </c>
      <c r="B3464" s="465" t="s">
        <v>3526</v>
      </c>
      <c r="C3464" s="464" t="s">
        <v>2594</v>
      </c>
      <c r="D3464" s="463" t="s">
        <v>7923</v>
      </c>
      <c r="E3464" s="462">
        <v>4200</v>
      </c>
      <c r="F3464" s="461" t="s">
        <v>15356</v>
      </c>
      <c r="G3464" s="460" t="s">
        <v>15355</v>
      </c>
      <c r="H3464" s="460" t="s">
        <v>6389</v>
      </c>
      <c r="I3464" s="460" t="s">
        <v>7869</v>
      </c>
      <c r="J3464" s="459" t="s">
        <v>6389</v>
      </c>
      <c r="K3464" s="458">
        <v>4</v>
      </c>
      <c r="L3464" s="458">
        <v>12</v>
      </c>
      <c r="M3464" s="457">
        <v>53472.939955718633</v>
      </c>
      <c r="N3464" s="458">
        <v>1</v>
      </c>
      <c r="O3464" s="458">
        <v>6</v>
      </c>
      <c r="P3464" s="457">
        <v>26506.799999999999</v>
      </c>
    </row>
    <row r="3465" spans="1:16" ht="67.5" x14ac:dyDescent="0.2">
      <c r="A3465" s="466" t="s">
        <v>7860</v>
      </c>
      <c r="B3465" s="465" t="s">
        <v>3526</v>
      </c>
      <c r="C3465" s="464" t="s">
        <v>2594</v>
      </c>
      <c r="D3465" s="463" t="s">
        <v>10979</v>
      </c>
      <c r="E3465" s="462">
        <v>8000</v>
      </c>
      <c r="F3465" s="461" t="s">
        <v>15354</v>
      </c>
      <c r="G3465" s="460" t="s">
        <v>15353</v>
      </c>
      <c r="H3465" s="460" t="s">
        <v>9608</v>
      </c>
      <c r="I3465" s="460" t="s">
        <v>7869</v>
      </c>
      <c r="J3465" s="459" t="s">
        <v>9608</v>
      </c>
      <c r="K3465" s="458">
        <v>1</v>
      </c>
      <c r="L3465" s="458">
        <v>1</v>
      </c>
      <c r="M3465" s="457">
        <v>8487.7682469394658</v>
      </c>
      <c r="N3465" s="458">
        <v>1</v>
      </c>
      <c r="O3465" s="458">
        <v>6</v>
      </c>
      <c r="P3465" s="457">
        <v>49306.8</v>
      </c>
    </row>
    <row r="3466" spans="1:16" ht="67.5" x14ac:dyDescent="0.2">
      <c r="A3466" s="466" t="s">
        <v>7860</v>
      </c>
      <c r="B3466" s="465" t="s">
        <v>3526</v>
      </c>
      <c r="C3466" s="464" t="s">
        <v>2594</v>
      </c>
      <c r="D3466" s="463" t="s">
        <v>7270</v>
      </c>
      <c r="E3466" s="462">
        <v>2200</v>
      </c>
      <c r="F3466" s="461" t="s">
        <v>15352</v>
      </c>
      <c r="G3466" s="460" t="s">
        <v>15351</v>
      </c>
      <c r="H3466" s="460" t="s">
        <v>6389</v>
      </c>
      <c r="I3466" s="460" t="s">
        <v>7869</v>
      </c>
      <c r="J3466" s="459" t="s">
        <v>6389</v>
      </c>
      <c r="K3466" s="458">
        <v>2</v>
      </c>
      <c r="L3466" s="458">
        <v>8</v>
      </c>
      <c r="M3466" s="457">
        <v>18673.090143266825</v>
      </c>
      <c r="N3466" s="458">
        <v>0</v>
      </c>
      <c r="O3466" s="458">
        <v>0</v>
      </c>
      <c r="P3466" s="457">
        <v>0</v>
      </c>
    </row>
    <row r="3467" spans="1:16" ht="67.5" x14ac:dyDescent="0.2">
      <c r="A3467" s="466" t="s">
        <v>7860</v>
      </c>
      <c r="B3467" s="465" t="s">
        <v>3526</v>
      </c>
      <c r="C3467" s="464" t="s">
        <v>2594</v>
      </c>
      <c r="D3467" s="463" t="s">
        <v>7859</v>
      </c>
      <c r="E3467" s="462">
        <v>2500</v>
      </c>
      <c r="F3467" s="461" t="s">
        <v>15350</v>
      </c>
      <c r="G3467" s="460" t="s">
        <v>15349</v>
      </c>
      <c r="H3467" s="460"/>
      <c r="I3467" s="460" t="s">
        <v>8064</v>
      </c>
      <c r="J3467" s="459" t="s">
        <v>3538</v>
      </c>
      <c r="K3467" s="458">
        <v>4</v>
      </c>
      <c r="L3467" s="458">
        <v>12</v>
      </c>
      <c r="M3467" s="457">
        <v>31829.130926022997</v>
      </c>
      <c r="N3467" s="458">
        <v>1</v>
      </c>
      <c r="O3467" s="458">
        <v>6</v>
      </c>
      <c r="P3467" s="457">
        <v>16306.8</v>
      </c>
    </row>
    <row r="3468" spans="1:16" ht="67.5" x14ac:dyDescent="0.2">
      <c r="A3468" s="466" t="s">
        <v>7860</v>
      </c>
      <c r="B3468" s="465" t="s">
        <v>3526</v>
      </c>
      <c r="C3468" s="464" t="s">
        <v>2594</v>
      </c>
      <c r="D3468" s="463" t="s">
        <v>7941</v>
      </c>
      <c r="E3468" s="462">
        <v>4200</v>
      </c>
      <c r="F3468" s="461" t="s">
        <v>15348</v>
      </c>
      <c r="G3468" s="460" t="s">
        <v>15347</v>
      </c>
      <c r="H3468" s="460" t="s">
        <v>6389</v>
      </c>
      <c r="I3468" s="460" t="s">
        <v>7869</v>
      </c>
      <c r="J3468" s="459" t="s">
        <v>6389</v>
      </c>
      <c r="K3468" s="458">
        <v>3</v>
      </c>
      <c r="L3468" s="458">
        <v>12</v>
      </c>
      <c r="M3468" s="457">
        <v>53472.939955718633</v>
      </c>
      <c r="N3468" s="458">
        <v>1</v>
      </c>
      <c r="O3468" s="458">
        <v>6</v>
      </c>
      <c r="P3468" s="457">
        <v>26506.799999999999</v>
      </c>
    </row>
    <row r="3469" spans="1:16" ht="67.5" x14ac:dyDescent="0.2">
      <c r="A3469" s="466" t="s">
        <v>7860</v>
      </c>
      <c r="B3469" s="465" t="s">
        <v>3526</v>
      </c>
      <c r="C3469" s="464" t="s">
        <v>2594</v>
      </c>
      <c r="D3469" s="463" t="s">
        <v>15346</v>
      </c>
      <c r="E3469" s="462">
        <v>6500</v>
      </c>
      <c r="F3469" s="461" t="s">
        <v>15345</v>
      </c>
      <c r="G3469" s="460" t="s">
        <v>15344</v>
      </c>
      <c r="H3469" s="460" t="s">
        <v>11113</v>
      </c>
      <c r="I3469" s="460" t="s">
        <v>7869</v>
      </c>
      <c r="J3469" s="459" t="s">
        <v>11113</v>
      </c>
      <c r="K3469" s="458">
        <v>3</v>
      </c>
      <c r="L3469" s="458">
        <v>12</v>
      </c>
      <c r="M3469" s="457">
        <v>82755.740407659789</v>
      </c>
      <c r="N3469" s="458">
        <v>1</v>
      </c>
      <c r="O3469" s="458">
        <v>6</v>
      </c>
      <c r="P3469" s="457">
        <v>40306.800000000003</v>
      </c>
    </row>
    <row r="3470" spans="1:16" ht="67.5" x14ac:dyDescent="0.2">
      <c r="A3470" s="466" t="s">
        <v>7860</v>
      </c>
      <c r="B3470" s="465" t="s">
        <v>3526</v>
      </c>
      <c r="C3470" s="464" t="s">
        <v>2594</v>
      </c>
      <c r="D3470" s="463" t="s">
        <v>7881</v>
      </c>
      <c r="E3470" s="462">
        <v>3200</v>
      </c>
      <c r="F3470" s="461" t="s">
        <v>15343</v>
      </c>
      <c r="G3470" s="460" t="s">
        <v>15342</v>
      </c>
      <c r="H3470" s="460"/>
      <c r="I3470" s="460"/>
      <c r="J3470" s="459"/>
      <c r="K3470" s="458">
        <v>3</v>
      </c>
      <c r="L3470" s="458">
        <v>12</v>
      </c>
      <c r="M3470" s="457">
        <v>40741.287585309437</v>
      </c>
      <c r="N3470" s="458">
        <v>1</v>
      </c>
      <c r="O3470" s="458">
        <v>6</v>
      </c>
      <c r="P3470" s="457">
        <v>20506.8</v>
      </c>
    </row>
    <row r="3471" spans="1:16" ht="67.5" x14ac:dyDescent="0.2">
      <c r="A3471" s="466" t="s">
        <v>7860</v>
      </c>
      <c r="B3471" s="465" t="s">
        <v>3526</v>
      </c>
      <c r="C3471" s="464" t="s">
        <v>2594</v>
      </c>
      <c r="D3471" s="463" t="s">
        <v>8048</v>
      </c>
      <c r="E3471" s="462">
        <v>5500</v>
      </c>
      <c r="F3471" s="461" t="s">
        <v>15341</v>
      </c>
      <c r="G3471" s="460" t="s">
        <v>15340</v>
      </c>
      <c r="H3471" s="460" t="s">
        <v>12113</v>
      </c>
      <c r="I3471" s="460" t="s">
        <v>7869</v>
      </c>
      <c r="J3471" s="459" t="s">
        <v>12113</v>
      </c>
      <c r="K3471" s="458">
        <v>1</v>
      </c>
      <c r="L3471" s="458">
        <v>2</v>
      </c>
      <c r="M3471" s="457">
        <v>11670.681339541765</v>
      </c>
      <c r="N3471" s="458">
        <v>1</v>
      </c>
      <c r="O3471" s="458">
        <v>6</v>
      </c>
      <c r="P3471" s="457">
        <v>34306.800000000003</v>
      </c>
    </row>
    <row r="3472" spans="1:16" ht="67.5" x14ac:dyDescent="0.2">
      <c r="A3472" s="466" t="s">
        <v>7860</v>
      </c>
      <c r="B3472" s="465" t="s">
        <v>3526</v>
      </c>
      <c r="C3472" s="464" t="s">
        <v>2594</v>
      </c>
      <c r="D3472" s="463" t="s">
        <v>8663</v>
      </c>
      <c r="E3472" s="462">
        <v>4200</v>
      </c>
      <c r="F3472" s="461" t="s">
        <v>15339</v>
      </c>
      <c r="G3472" s="460" t="s">
        <v>15338</v>
      </c>
      <c r="H3472" s="460" t="s">
        <v>8069</v>
      </c>
      <c r="I3472" s="460" t="s">
        <v>7869</v>
      </c>
      <c r="J3472" s="459" t="s">
        <v>8069</v>
      </c>
      <c r="K3472" s="458">
        <v>5</v>
      </c>
      <c r="L3472" s="458">
        <v>12</v>
      </c>
      <c r="M3472" s="457">
        <v>53472.939955718633</v>
      </c>
      <c r="N3472" s="458">
        <v>1</v>
      </c>
      <c r="O3472" s="458">
        <v>6</v>
      </c>
      <c r="P3472" s="457">
        <v>26506.799999999999</v>
      </c>
    </row>
    <row r="3473" spans="1:16" ht="67.5" x14ac:dyDescent="0.2">
      <c r="A3473" s="466" t="s">
        <v>7860</v>
      </c>
      <c r="B3473" s="465" t="s">
        <v>3526</v>
      </c>
      <c r="C3473" s="464" t="s">
        <v>2594</v>
      </c>
      <c r="D3473" s="463" t="s">
        <v>10547</v>
      </c>
      <c r="E3473" s="462">
        <v>5000</v>
      </c>
      <c r="F3473" s="461" t="s">
        <v>15337</v>
      </c>
      <c r="G3473" s="460" t="s">
        <v>15336</v>
      </c>
      <c r="H3473" s="460"/>
      <c r="I3473" s="460" t="s">
        <v>8064</v>
      </c>
      <c r="J3473" s="459" t="s">
        <v>3538</v>
      </c>
      <c r="K3473" s="458">
        <v>3</v>
      </c>
      <c r="L3473" s="458">
        <v>12</v>
      </c>
      <c r="M3473" s="457">
        <v>63658.261852045995</v>
      </c>
      <c r="N3473" s="458">
        <v>1</v>
      </c>
      <c r="O3473" s="458">
        <v>6</v>
      </c>
      <c r="P3473" s="457">
        <v>31306.799999999999</v>
      </c>
    </row>
    <row r="3474" spans="1:16" ht="67.5" x14ac:dyDescent="0.2">
      <c r="A3474" s="466" t="s">
        <v>7860</v>
      </c>
      <c r="B3474" s="465" t="s">
        <v>3526</v>
      </c>
      <c r="C3474" s="464" t="s">
        <v>2594</v>
      </c>
      <c r="D3474" s="463" t="s">
        <v>15335</v>
      </c>
      <c r="E3474" s="462">
        <v>8000</v>
      </c>
      <c r="F3474" s="461" t="s">
        <v>15334</v>
      </c>
      <c r="G3474" s="460" t="s">
        <v>15333</v>
      </c>
      <c r="H3474" s="460" t="s">
        <v>6389</v>
      </c>
      <c r="I3474" s="460" t="s">
        <v>7869</v>
      </c>
      <c r="J3474" s="459" t="s">
        <v>6389</v>
      </c>
      <c r="K3474" s="458">
        <v>3</v>
      </c>
      <c r="L3474" s="458">
        <v>12</v>
      </c>
      <c r="M3474" s="457">
        <v>101853.21896327358</v>
      </c>
      <c r="N3474" s="458">
        <v>1</v>
      </c>
      <c r="O3474" s="458">
        <v>6</v>
      </c>
      <c r="P3474" s="457">
        <v>49306.8</v>
      </c>
    </row>
    <row r="3475" spans="1:16" ht="67.5" x14ac:dyDescent="0.2">
      <c r="A3475" s="466" t="s">
        <v>7860</v>
      </c>
      <c r="B3475" s="465" t="s">
        <v>3526</v>
      </c>
      <c r="C3475" s="464" t="s">
        <v>2594</v>
      </c>
      <c r="D3475" s="463" t="s">
        <v>7899</v>
      </c>
      <c r="E3475" s="462">
        <v>4200</v>
      </c>
      <c r="F3475" s="461" t="s">
        <v>15332</v>
      </c>
      <c r="G3475" s="460" t="s">
        <v>15331</v>
      </c>
      <c r="H3475" s="460" t="s">
        <v>6389</v>
      </c>
      <c r="I3475" s="460" t="s">
        <v>7869</v>
      </c>
      <c r="J3475" s="459" t="s">
        <v>6389</v>
      </c>
      <c r="K3475" s="458">
        <v>5</v>
      </c>
      <c r="L3475" s="458">
        <v>12</v>
      </c>
      <c r="M3475" s="457">
        <v>53472.939955718633</v>
      </c>
      <c r="N3475" s="458">
        <v>1</v>
      </c>
      <c r="O3475" s="458">
        <v>6</v>
      </c>
      <c r="P3475" s="457">
        <v>26506.799999999999</v>
      </c>
    </row>
    <row r="3476" spans="1:16" ht="67.5" x14ac:dyDescent="0.2">
      <c r="A3476" s="466" t="s">
        <v>7860</v>
      </c>
      <c r="B3476" s="465" t="s">
        <v>3526</v>
      </c>
      <c r="C3476" s="464" t="s">
        <v>2594</v>
      </c>
      <c r="D3476" s="463" t="s">
        <v>8357</v>
      </c>
      <c r="E3476" s="462">
        <v>7500</v>
      </c>
      <c r="F3476" s="461" t="s">
        <v>15330</v>
      </c>
      <c r="G3476" s="460" t="s">
        <v>15329</v>
      </c>
      <c r="H3476" s="460" t="s">
        <v>3574</v>
      </c>
      <c r="I3476" s="460" t="s">
        <v>7869</v>
      </c>
      <c r="J3476" s="459" t="s">
        <v>3574</v>
      </c>
      <c r="K3476" s="458">
        <v>3</v>
      </c>
      <c r="L3476" s="458">
        <v>12</v>
      </c>
      <c r="M3476" s="457">
        <v>95487.392778068985</v>
      </c>
      <c r="N3476" s="458">
        <v>1</v>
      </c>
      <c r="O3476" s="458">
        <v>6</v>
      </c>
      <c r="P3476" s="457">
        <v>46306.8</v>
      </c>
    </row>
    <row r="3477" spans="1:16" ht="67.5" x14ac:dyDescent="0.2">
      <c r="A3477" s="466" t="s">
        <v>7860</v>
      </c>
      <c r="B3477" s="465" t="s">
        <v>3526</v>
      </c>
      <c r="C3477" s="464" t="s">
        <v>2594</v>
      </c>
      <c r="D3477" s="463" t="s">
        <v>8137</v>
      </c>
      <c r="E3477" s="462">
        <v>2000</v>
      </c>
      <c r="F3477" s="461" t="s">
        <v>15328</v>
      </c>
      <c r="G3477" s="460" t="s">
        <v>15327</v>
      </c>
      <c r="H3477" s="460"/>
      <c r="I3477" s="460"/>
      <c r="J3477" s="459"/>
      <c r="K3477" s="458">
        <v>4</v>
      </c>
      <c r="L3477" s="458">
        <v>12</v>
      </c>
      <c r="M3477" s="457">
        <v>25463.304740818396</v>
      </c>
      <c r="N3477" s="458">
        <v>1</v>
      </c>
      <c r="O3477" s="458">
        <v>6</v>
      </c>
      <c r="P3477" s="457">
        <v>13306.8</v>
      </c>
    </row>
    <row r="3478" spans="1:16" ht="67.5" x14ac:dyDescent="0.2">
      <c r="A3478" s="466" t="s">
        <v>7860</v>
      </c>
      <c r="B3478" s="465" t="s">
        <v>3526</v>
      </c>
      <c r="C3478" s="464" t="s">
        <v>2594</v>
      </c>
      <c r="D3478" s="463" t="s">
        <v>8137</v>
      </c>
      <c r="E3478" s="462">
        <v>2000</v>
      </c>
      <c r="F3478" s="461" t="s">
        <v>15326</v>
      </c>
      <c r="G3478" s="460" t="s">
        <v>15325</v>
      </c>
      <c r="H3478" s="460"/>
      <c r="I3478" s="460"/>
      <c r="J3478" s="459"/>
      <c r="K3478" s="458">
        <v>3</v>
      </c>
      <c r="L3478" s="458">
        <v>12</v>
      </c>
      <c r="M3478" s="457">
        <v>25463.304740818396</v>
      </c>
      <c r="N3478" s="458">
        <v>1</v>
      </c>
      <c r="O3478" s="458">
        <v>6</v>
      </c>
      <c r="P3478" s="457">
        <v>13306.8</v>
      </c>
    </row>
    <row r="3479" spans="1:16" ht="67.5" x14ac:dyDescent="0.2">
      <c r="A3479" s="466" t="s">
        <v>7860</v>
      </c>
      <c r="B3479" s="465" t="s">
        <v>3526</v>
      </c>
      <c r="C3479" s="464" t="s">
        <v>2594</v>
      </c>
      <c r="D3479" s="463" t="s">
        <v>7887</v>
      </c>
      <c r="E3479" s="462">
        <v>4200</v>
      </c>
      <c r="F3479" s="461" t="s">
        <v>15324</v>
      </c>
      <c r="G3479" s="460" t="s">
        <v>15323</v>
      </c>
      <c r="H3479" s="460" t="s">
        <v>6389</v>
      </c>
      <c r="I3479" s="460" t="s">
        <v>7869</v>
      </c>
      <c r="J3479" s="459" t="s">
        <v>6389</v>
      </c>
      <c r="K3479" s="458">
        <v>3</v>
      </c>
      <c r="L3479" s="458">
        <v>12</v>
      </c>
      <c r="M3479" s="457">
        <v>53472.939955718633</v>
      </c>
      <c r="N3479" s="458">
        <v>1</v>
      </c>
      <c r="O3479" s="458">
        <v>6</v>
      </c>
      <c r="P3479" s="457">
        <v>26506.799999999999</v>
      </c>
    </row>
    <row r="3480" spans="1:16" ht="67.5" x14ac:dyDescent="0.2">
      <c r="A3480" s="466" t="s">
        <v>7860</v>
      </c>
      <c r="B3480" s="465" t="s">
        <v>3526</v>
      </c>
      <c r="C3480" s="464" t="s">
        <v>2594</v>
      </c>
      <c r="D3480" s="463" t="s">
        <v>7881</v>
      </c>
      <c r="E3480" s="462">
        <v>3200</v>
      </c>
      <c r="F3480" s="461" t="s">
        <v>15322</v>
      </c>
      <c r="G3480" s="460" t="s">
        <v>15321</v>
      </c>
      <c r="H3480" s="460" t="s">
        <v>6389</v>
      </c>
      <c r="I3480" s="460" t="s">
        <v>7869</v>
      </c>
      <c r="J3480" s="459" t="s">
        <v>6389</v>
      </c>
      <c r="K3480" s="458">
        <v>4</v>
      </c>
      <c r="L3480" s="458">
        <v>12</v>
      </c>
      <c r="M3480" s="457">
        <v>40741.287585309437</v>
      </c>
      <c r="N3480" s="458">
        <v>1</v>
      </c>
      <c r="O3480" s="458">
        <v>6</v>
      </c>
      <c r="P3480" s="457">
        <v>20506.8</v>
      </c>
    </row>
    <row r="3481" spans="1:16" ht="67.5" x14ac:dyDescent="0.2">
      <c r="A3481" s="466" t="s">
        <v>7860</v>
      </c>
      <c r="B3481" s="465" t="s">
        <v>3526</v>
      </c>
      <c r="C3481" s="464" t="s">
        <v>2594</v>
      </c>
      <c r="D3481" s="463" t="s">
        <v>8271</v>
      </c>
      <c r="E3481" s="462">
        <v>11000</v>
      </c>
      <c r="F3481" s="461" t="s">
        <v>15320</v>
      </c>
      <c r="G3481" s="460" t="s">
        <v>15319</v>
      </c>
      <c r="H3481" s="460" t="s">
        <v>3542</v>
      </c>
      <c r="I3481" s="460" t="s">
        <v>7861</v>
      </c>
      <c r="J3481" s="459" t="s">
        <v>3542</v>
      </c>
      <c r="K3481" s="458">
        <v>3</v>
      </c>
      <c r="L3481" s="458">
        <v>12</v>
      </c>
      <c r="M3481" s="457">
        <v>140048.17607450119</v>
      </c>
      <c r="N3481" s="458">
        <v>1</v>
      </c>
      <c r="O3481" s="458">
        <v>6</v>
      </c>
      <c r="P3481" s="457">
        <v>67306.8</v>
      </c>
    </row>
    <row r="3482" spans="1:16" ht="67.5" x14ac:dyDescent="0.2">
      <c r="A3482" s="466" t="s">
        <v>7860</v>
      </c>
      <c r="B3482" s="465" t="s">
        <v>3526</v>
      </c>
      <c r="C3482" s="464" t="s">
        <v>2594</v>
      </c>
      <c r="D3482" s="463" t="s">
        <v>9458</v>
      </c>
      <c r="E3482" s="462">
        <v>6500</v>
      </c>
      <c r="F3482" s="461" t="s">
        <v>15318</v>
      </c>
      <c r="G3482" s="460" t="s">
        <v>15317</v>
      </c>
      <c r="H3482" s="460" t="s">
        <v>3570</v>
      </c>
      <c r="I3482" s="460" t="s">
        <v>7869</v>
      </c>
      <c r="J3482" s="459" t="s">
        <v>3570</v>
      </c>
      <c r="K3482" s="458">
        <v>3</v>
      </c>
      <c r="L3482" s="458">
        <v>12</v>
      </c>
      <c r="M3482" s="457">
        <v>82755.740407659789</v>
      </c>
      <c r="N3482" s="458">
        <v>1</v>
      </c>
      <c r="O3482" s="458">
        <v>6</v>
      </c>
      <c r="P3482" s="457">
        <v>40306.800000000003</v>
      </c>
    </row>
    <row r="3483" spans="1:16" ht="67.5" x14ac:dyDescent="0.2">
      <c r="A3483" s="466" t="s">
        <v>7860</v>
      </c>
      <c r="B3483" s="465" t="s">
        <v>3526</v>
      </c>
      <c r="C3483" s="464" t="s">
        <v>2594</v>
      </c>
      <c r="D3483" s="463" t="s">
        <v>4784</v>
      </c>
      <c r="E3483" s="462">
        <v>2200</v>
      </c>
      <c r="F3483" s="461" t="s">
        <v>15316</v>
      </c>
      <c r="G3483" s="460" t="s">
        <v>15315</v>
      </c>
      <c r="H3483" s="460"/>
      <c r="I3483" s="460"/>
      <c r="J3483" s="459"/>
      <c r="K3483" s="458">
        <v>3</v>
      </c>
      <c r="L3483" s="458">
        <v>12</v>
      </c>
      <c r="M3483" s="457">
        <v>28009.635214900234</v>
      </c>
      <c r="N3483" s="458">
        <v>1</v>
      </c>
      <c r="O3483" s="458">
        <v>6</v>
      </c>
      <c r="P3483" s="457">
        <v>14506.8</v>
      </c>
    </row>
    <row r="3484" spans="1:16" ht="67.5" x14ac:dyDescent="0.2">
      <c r="A3484" s="466" t="s">
        <v>7860</v>
      </c>
      <c r="B3484" s="465" t="s">
        <v>3526</v>
      </c>
      <c r="C3484" s="464" t="s">
        <v>2594</v>
      </c>
      <c r="D3484" s="463" t="s">
        <v>8048</v>
      </c>
      <c r="E3484" s="462">
        <v>5500</v>
      </c>
      <c r="F3484" s="461" t="s">
        <v>15314</v>
      </c>
      <c r="G3484" s="460" t="s">
        <v>15313</v>
      </c>
      <c r="H3484" s="460" t="s">
        <v>6299</v>
      </c>
      <c r="I3484" s="460" t="s">
        <v>7869</v>
      </c>
      <c r="J3484" s="459" t="s">
        <v>6299</v>
      </c>
      <c r="K3484" s="458">
        <v>4</v>
      </c>
      <c r="L3484" s="458">
        <v>12</v>
      </c>
      <c r="M3484" s="457">
        <v>70024.088037250593</v>
      </c>
      <c r="N3484" s="458">
        <v>1</v>
      </c>
      <c r="O3484" s="458">
        <v>6</v>
      </c>
      <c r="P3484" s="457">
        <v>34306.800000000003</v>
      </c>
    </row>
    <row r="3485" spans="1:16" ht="67.5" x14ac:dyDescent="0.2">
      <c r="A3485" s="466" t="s">
        <v>7860</v>
      </c>
      <c r="B3485" s="465" t="s">
        <v>3526</v>
      </c>
      <c r="C3485" s="464" t="s">
        <v>2594</v>
      </c>
      <c r="D3485" s="463" t="s">
        <v>7872</v>
      </c>
      <c r="E3485" s="462">
        <v>4200</v>
      </c>
      <c r="F3485" s="461" t="s">
        <v>15312</v>
      </c>
      <c r="G3485" s="460" t="s">
        <v>15311</v>
      </c>
      <c r="H3485" s="460" t="s">
        <v>8496</v>
      </c>
      <c r="I3485" s="460" t="s">
        <v>7869</v>
      </c>
      <c r="J3485" s="459" t="s">
        <v>8496</v>
      </c>
      <c r="K3485" s="458">
        <v>3</v>
      </c>
      <c r="L3485" s="458">
        <v>12</v>
      </c>
      <c r="M3485" s="457">
        <v>53472.939955718633</v>
      </c>
      <c r="N3485" s="458">
        <v>1</v>
      </c>
      <c r="O3485" s="458">
        <v>6</v>
      </c>
      <c r="P3485" s="457">
        <v>26506.799999999999</v>
      </c>
    </row>
    <row r="3486" spans="1:16" ht="67.5" x14ac:dyDescent="0.2">
      <c r="A3486" s="466" t="s">
        <v>7860</v>
      </c>
      <c r="B3486" s="465" t="s">
        <v>3526</v>
      </c>
      <c r="C3486" s="464" t="s">
        <v>2594</v>
      </c>
      <c r="D3486" s="463" t="s">
        <v>7905</v>
      </c>
      <c r="E3486" s="462">
        <v>4200</v>
      </c>
      <c r="F3486" s="461" t="s">
        <v>15310</v>
      </c>
      <c r="G3486" s="460" t="s">
        <v>15309</v>
      </c>
      <c r="H3486" s="460" t="s">
        <v>3761</v>
      </c>
      <c r="I3486" s="460" t="s">
        <v>7861</v>
      </c>
      <c r="J3486" s="459" t="s">
        <v>3761</v>
      </c>
      <c r="K3486" s="458">
        <v>3</v>
      </c>
      <c r="L3486" s="458">
        <v>12</v>
      </c>
      <c r="M3486" s="457">
        <v>53472.939955718633</v>
      </c>
      <c r="N3486" s="458">
        <v>1</v>
      </c>
      <c r="O3486" s="458">
        <v>6</v>
      </c>
      <c r="P3486" s="457">
        <v>26506.799999999999</v>
      </c>
    </row>
    <row r="3487" spans="1:16" ht="67.5" x14ac:dyDescent="0.2">
      <c r="A3487" s="466" t="s">
        <v>7860</v>
      </c>
      <c r="B3487" s="465" t="s">
        <v>3526</v>
      </c>
      <c r="C3487" s="464" t="s">
        <v>2594</v>
      </c>
      <c r="D3487" s="463" t="s">
        <v>9370</v>
      </c>
      <c r="E3487" s="462">
        <v>4200</v>
      </c>
      <c r="F3487" s="461" t="s">
        <v>15308</v>
      </c>
      <c r="G3487" s="460" t="s">
        <v>15307</v>
      </c>
      <c r="H3487" s="460" t="s">
        <v>8241</v>
      </c>
      <c r="I3487" s="460" t="s">
        <v>7861</v>
      </c>
      <c r="J3487" s="459" t="s">
        <v>8241</v>
      </c>
      <c r="K3487" s="458">
        <v>3</v>
      </c>
      <c r="L3487" s="458">
        <v>12</v>
      </c>
      <c r="M3487" s="457">
        <v>53472.939955718633</v>
      </c>
      <c r="N3487" s="458">
        <v>1</v>
      </c>
      <c r="O3487" s="458">
        <v>6</v>
      </c>
      <c r="P3487" s="457">
        <v>26506.799999999999</v>
      </c>
    </row>
    <row r="3488" spans="1:16" ht="67.5" x14ac:dyDescent="0.2">
      <c r="A3488" s="466" t="s">
        <v>7860</v>
      </c>
      <c r="B3488" s="465" t="s">
        <v>3526</v>
      </c>
      <c r="C3488" s="464" t="s">
        <v>2594</v>
      </c>
      <c r="D3488" s="463" t="s">
        <v>7941</v>
      </c>
      <c r="E3488" s="462">
        <v>4200</v>
      </c>
      <c r="F3488" s="461" t="s">
        <v>15306</v>
      </c>
      <c r="G3488" s="460" t="s">
        <v>15305</v>
      </c>
      <c r="H3488" s="460" t="s">
        <v>6389</v>
      </c>
      <c r="I3488" s="460" t="s">
        <v>7869</v>
      </c>
      <c r="J3488" s="459" t="s">
        <v>6389</v>
      </c>
      <c r="K3488" s="458">
        <v>3</v>
      </c>
      <c r="L3488" s="458">
        <v>12</v>
      </c>
      <c r="M3488" s="457">
        <v>53472.939955718633</v>
      </c>
      <c r="N3488" s="458">
        <v>1</v>
      </c>
      <c r="O3488" s="458">
        <v>6</v>
      </c>
      <c r="P3488" s="457">
        <v>26506.799999999999</v>
      </c>
    </row>
    <row r="3489" spans="1:16" ht="67.5" x14ac:dyDescent="0.2">
      <c r="A3489" s="466" t="s">
        <v>7860</v>
      </c>
      <c r="B3489" s="465" t="s">
        <v>3526</v>
      </c>
      <c r="C3489" s="464" t="s">
        <v>2594</v>
      </c>
      <c r="D3489" s="463" t="s">
        <v>7941</v>
      </c>
      <c r="E3489" s="462">
        <v>4200</v>
      </c>
      <c r="F3489" s="461" t="s">
        <v>15304</v>
      </c>
      <c r="G3489" s="460" t="s">
        <v>15303</v>
      </c>
      <c r="H3489" s="460"/>
      <c r="I3489" s="460"/>
      <c r="J3489" s="459"/>
      <c r="K3489" s="458">
        <v>4</v>
      </c>
      <c r="L3489" s="458">
        <v>12</v>
      </c>
      <c r="M3489" s="457">
        <v>53472.939955718633</v>
      </c>
      <c r="N3489" s="458">
        <v>1</v>
      </c>
      <c r="O3489" s="458">
        <v>6</v>
      </c>
      <c r="P3489" s="457">
        <v>26506.799999999999</v>
      </c>
    </row>
    <row r="3490" spans="1:16" ht="67.5" x14ac:dyDescent="0.2">
      <c r="A3490" s="466" t="s">
        <v>7860</v>
      </c>
      <c r="B3490" s="465" t="s">
        <v>3526</v>
      </c>
      <c r="C3490" s="464" t="s">
        <v>2594</v>
      </c>
      <c r="D3490" s="463" t="s">
        <v>7941</v>
      </c>
      <c r="E3490" s="462">
        <v>4200</v>
      </c>
      <c r="F3490" s="461" t="s">
        <v>15302</v>
      </c>
      <c r="G3490" s="460" t="s">
        <v>15301</v>
      </c>
      <c r="H3490" s="460" t="s">
        <v>6389</v>
      </c>
      <c r="I3490" s="460" t="s">
        <v>7869</v>
      </c>
      <c r="J3490" s="459" t="s">
        <v>6389</v>
      </c>
      <c r="K3490" s="458">
        <v>4</v>
      </c>
      <c r="L3490" s="458">
        <v>10</v>
      </c>
      <c r="M3490" s="457">
        <v>44560.783296432193</v>
      </c>
      <c r="N3490" s="458">
        <v>1</v>
      </c>
      <c r="O3490" s="458">
        <v>6</v>
      </c>
      <c r="P3490" s="457">
        <v>26506.799999999999</v>
      </c>
    </row>
    <row r="3491" spans="1:16" ht="67.5" x14ac:dyDescent="0.2">
      <c r="A3491" s="466" t="s">
        <v>7860</v>
      </c>
      <c r="B3491" s="465" t="s">
        <v>3526</v>
      </c>
      <c r="C3491" s="464" t="s">
        <v>2594</v>
      </c>
      <c r="D3491" s="463" t="s">
        <v>8263</v>
      </c>
      <c r="E3491" s="462">
        <v>7500</v>
      </c>
      <c r="F3491" s="461" t="s">
        <v>15300</v>
      </c>
      <c r="G3491" s="460" t="s">
        <v>15299</v>
      </c>
      <c r="H3491" s="460" t="s">
        <v>7911</v>
      </c>
      <c r="I3491" s="460" t="s">
        <v>7861</v>
      </c>
      <c r="J3491" s="459" t="s">
        <v>7911</v>
      </c>
      <c r="K3491" s="458">
        <v>3</v>
      </c>
      <c r="L3491" s="458">
        <v>12</v>
      </c>
      <c r="M3491" s="457">
        <v>95487.392778068985</v>
      </c>
      <c r="N3491" s="458">
        <v>1</v>
      </c>
      <c r="O3491" s="458">
        <v>6</v>
      </c>
      <c r="P3491" s="457">
        <v>46306.8</v>
      </c>
    </row>
    <row r="3492" spans="1:16" ht="67.5" x14ac:dyDescent="0.2">
      <c r="A3492" s="466" t="s">
        <v>7860</v>
      </c>
      <c r="B3492" s="465" t="s">
        <v>3526</v>
      </c>
      <c r="C3492" s="464" t="s">
        <v>2594</v>
      </c>
      <c r="D3492" s="463" t="s">
        <v>7859</v>
      </c>
      <c r="E3492" s="462">
        <v>2500</v>
      </c>
      <c r="F3492" s="461" t="s">
        <v>15298</v>
      </c>
      <c r="G3492" s="460" t="s">
        <v>15297</v>
      </c>
      <c r="H3492" s="460"/>
      <c r="I3492" s="460"/>
      <c r="J3492" s="459"/>
      <c r="K3492" s="458">
        <v>3</v>
      </c>
      <c r="L3492" s="458">
        <v>9</v>
      </c>
      <c r="M3492" s="457">
        <v>23871.848194517246</v>
      </c>
      <c r="N3492" s="458">
        <v>0</v>
      </c>
      <c r="O3492" s="458">
        <v>0</v>
      </c>
      <c r="P3492" s="457">
        <v>0</v>
      </c>
    </row>
    <row r="3493" spans="1:16" ht="67.5" x14ac:dyDescent="0.2">
      <c r="A3493" s="466" t="s">
        <v>7860</v>
      </c>
      <c r="B3493" s="465" t="s">
        <v>3526</v>
      </c>
      <c r="C3493" s="464" t="s">
        <v>2594</v>
      </c>
      <c r="D3493" s="463" t="s">
        <v>4784</v>
      </c>
      <c r="E3493" s="462">
        <v>2500</v>
      </c>
      <c r="F3493" s="461" t="s">
        <v>15296</v>
      </c>
      <c r="G3493" s="460" t="s">
        <v>15295</v>
      </c>
      <c r="H3493" s="460"/>
      <c r="I3493" s="460" t="s">
        <v>8064</v>
      </c>
      <c r="J3493" s="459" t="s">
        <v>3538</v>
      </c>
      <c r="K3493" s="458">
        <v>4</v>
      </c>
      <c r="L3493" s="458">
        <v>12</v>
      </c>
      <c r="M3493" s="457">
        <v>31829.130926022997</v>
      </c>
      <c r="N3493" s="458">
        <v>1</v>
      </c>
      <c r="O3493" s="458">
        <v>6</v>
      </c>
      <c r="P3493" s="457">
        <v>16306.8</v>
      </c>
    </row>
    <row r="3494" spans="1:16" ht="67.5" x14ac:dyDescent="0.2">
      <c r="A3494" s="466" t="s">
        <v>7860</v>
      </c>
      <c r="B3494" s="465" t="s">
        <v>3526</v>
      </c>
      <c r="C3494" s="464" t="s">
        <v>2594</v>
      </c>
      <c r="D3494" s="463" t="s">
        <v>14250</v>
      </c>
      <c r="E3494" s="462">
        <v>4200</v>
      </c>
      <c r="F3494" s="461" t="s">
        <v>15294</v>
      </c>
      <c r="G3494" s="460" t="s">
        <v>15293</v>
      </c>
      <c r="H3494" s="460" t="s">
        <v>3528</v>
      </c>
      <c r="I3494" s="460" t="s">
        <v>7869</v>
      </c>
      <c r="J3494" s="459" t="s">
        <v>3528</v>
      </c>
      <c r="K3494" s="458">
        <v>3</v>
      </c>
      <c r="L3494" s="458">
        <v>12</v>
      </c>
      <c r="M3494" s="457">
        <v>53472.939955718633</v>
      </c>
      <c r="N3494" s="458">
        <v>1</v>
      </c>
      <c r="O3494" s="458">
        <v>6</v>
      </c>
      <c r="P3494" s="457">
        <v>26506.799999999999</v>
      </c>
    </row>
    <row r="3495" spans="1:16" ht="67.5" x14ac:dyDescent="0.2">
      <c r="A3495" s="466" t="s">
        <v>7860</v>
      </c>
      <c r="B3495" s="465" t="s">
        <v>3526</v>
      </c>
      <c r="C3495" s="464" t="s">
        <v>2594</v>
      </c>
      <c r="D3495" s="463" t="s">
        <v>7916</v>
      </c>
      <c r="E3495" s="462">
        <v>4200</v>
      </c>
      <c r="F3495" s="461" t="s">
        <v>15292</v>
      </c>
      <c r="G3495" s="460" t="s">
        <v>15291</v>
      </c>
      <c r="H3495" s="460" t="s">
        <v>8241</v>
      </c>
      <c r="I3495" s="460" t="s">
        <v>7861</v>
      </c>
      <c r="J3495" s="459" t="s">
        <v>8241</v>
      </c>
      <c r="K3495" s="458">
        <v>1</v>
      </c>
      <c r="L3495" s="458">
        <v>2</v>
      </c>
      <c r="M3495" s="457">
        <v>8912.1566592864383</v>
      </c>
      <c r="N3495" s="458">
        <v>1</v>
      </c>
      <c r="O3495" s="458">
        <v>6</v>
      </c>
      <c r="P3495" s="457">
        <v>26506.799999999999</v>
      </c>
    </row>
    <row r="3496" spans="1:16" ht="67.5" x14ac:dyDescent="0.2">
      <c r="A3496" s="466" t="s">
        <v>7860</v>
      </c>
      <c r="B3496" s="465" t="s">
        <v>3526</v>
      </c>
      <c r="C3496" s="464" t="s">
        <v>2594</v>
      </c>
      <c r="D3496" s="463" t="s">
        <v>9342</v>
      </c>
      <c r="E3496" s="462">
        <v>8500</v>
      </c>
      <c r="F3496" s="461" t="s">
        <v>15290</v>
      </c>
      <c r="G3496" s="460" t="s">
        <v>15289</v>
      </c>
      <c r="H3496" s="460" t="s">
        <v>8241</v>
      </c>
      <c r="I3496" s="460" t="s">
        <v>7869</v>
      </c>
      <c r="J3496" s="459" t="s">
        <v>8241</v>
      </c>
      <c r="K3496" s="458">
        <v>3</v>
      </c>
      <c r="L3496" s="458">
        <v>12</v>
      </c>
      <c r="M3496" s="457">
        <v>108219.04514847818</v>
      </c>
      <c r="N3496" s="458">
        <v>1</v>
      </c>
      <c r="O3496" s="458">
        <v>6</v>
      </c>
      <c r="P3496" s="457">
        <v>52306.8</v>
      </c>
    </row>
    <row r="3497" spans="1:16" ht="67.5" x14ac:dyDescent="0.2">
      <c r="A3497" s="466" t="s">
        <v>7860</v>
      </c>
      <c r="B3497" s="465" t="s">
        <v>3526</v>
      </c>
      <c r="C3497" s="464" t="s">
        <v>2594</v>
      </c>
      <c r="D3497" s="463" t="s">
        <v>8465</v>
      </c>
      <c r="E3497" s="462">
        <v>3500</v>
      </c>
      <c r="F3497" s="461" t="s">
        <v>15288</v>
      </c>
      <c r="G3497" s="460" t="s">
        <v>15287</v>
      </c>
      <c r="H3497" s="460" t="s">
        <v>7911</v>
      </c>
      <c r="I3497" s="460" t="s">
        <v>7861</v>
      </c>
      <c r="J3497" s="459" t="s">
        <v>7911</v>
      </c>
      <c r="K3497" s="458">
        <v>4</v>
      </c>
      <c r="L3497" s="458">
        <v>12</v>
      </c>
      <c r="M3497" s="457">
        <v>44560.783296432193</v>
      </c>
      <c r="N3497" s="458">
        <v>1</v>
      </c>
      <c r="O3497" s="458">
        <v>1</v>
      </c>
      <c r="P3497" s="457">
        <v>3717.8</v>
      </c>
    </row>
    <row r="3498" spans="1:16" ht="67.5" x14ac:dyDescent="0.2">
      <c r="A3498" s="466" t="s">
        <v>7860</v>
      </c>
      <c r="B3498" s="465" t="s">
        <v>3526</v>
      </c>
      <c r="C3498" s="464" t="s">
        <v>2594</v>
      </c>
      <c r="D3498" s="463" t="s">
        <v>7899</v>
      </c>
      <c r="E3498" s="462">
        <v>4200</v>
      </c>
      <c r="F3498" s="461" t="s">
        <v>15286</v>
      </c>
      <c r="G3498" s="460" t="s">
        <v>15285</v>
      </c>
      <c r="H3498" s="460" t="s">
        <v>6299</v>
      </c>
      <c r="I3498" s="460" t="s">
        <v>7869</v>
      </c>
      <c r="J3498" s="459" t="s">
        <v>6299</v>
      </c>
      <c r="K3498" s="458">
        <v>3</v>
      </c>
      <c r="L3498" s="458">
        <v>12</v>
      </c>
      <c r="M3498" s="457">
        <v>53472.939955718633</v>
      </c>
      <c r="N3498" s="458">
        <v>1</v>
      </c>
      <c r="O3498" s="458">
        <v>6</v>
      </c>
      <c r="P3498" s="457">
        <v>26506.799999999999</v>
      </c>
    </row>
    <row r="3499" spans="1:16" ht="67.5" x14ac:dyDescent="0.2">
      <c r="A3499" s="466" t="s">
        <v>7860</v>
      </c>
      <c r="B3499" s="465" t="s">
        <v>3526</v>
      </c>
      <c r="C3499" s="464" t="s">
        <v>2594</v>
      </c>
      <c r="D3499" s="463" t="s">
        <v>7887</v>
      </c>
      <c r="E3499" s="462">
        <v>4200</v>
      </c>
      <c r="F3499" s="461" t="s">
        <v>15284</v>
      </c>
      <c r="G3499" s="460" t="s">
        <v>15283</v>
      </c>
      <c r="H3499" s="460" t="s">
        <v>6389</v>
      </c>
      <c r="I3499" s="460" t="s">
        <v>7869</v>
      </c>
      <c r="J3499" s="459" t="s">
        <v>6389</v>
      </c>
      <c r="K3499" s="458">
        <v>4</v>
      </c>
      <c r="L3499" s="458">
        <v>12</v>
      </c>
      <c r="M3499" s="457">
        <v>53472.939955718633</v>
      </c>
      <c r="N3499" s="458">
        <v>1</v>
      </c>
      <c r="O3499" s="458">
        <v>6</v>
      </c>
      <c r="P3499" s="457">
        <v>26506.799999999999</v>
      </c>
    </row>
    <row r="3500" spans="1:16" ht="67.5" x14ac:dyDescent="0.2">
      <c r="A3500" s="466" t="s">
        <v>7860</v>
      </c>
      <c r="B3500" s="465" t="s">
        <v>3526</v>
      </c>
      <c r="C3500" s="464" t="s">
        <v>2594</v>
      </c>
      <c r="D3500" s="463" t="s">
        <v>15282</v>
      </c>
      <c r="E3500" s="462">
        <v>7500</v>
      </c>
      <c r="F3500" s="461" t="s">
        <v>15281</v>
      </c>
      <c r="G3500" s="460" t="s">
        <v>15280</v>
      </c>
      <c r="H3500" s="460" t="s">
        <v>4810</v>
      </c>
      <c r="I3500" s="460" t="s">
        <v>7869</v>
      </c>
      <c r="J3500" s="459" t="s">
        <v>4810</v>
      </c>
      <c r="K3500" s="458">
        <v>3</v>
      </c>
      <c r="L3500" s="458">
        <v>12</v>
      </c>
      <c r="M3500" s="457">
        <v>95487.392778068985</v>
      </c>
      <c r="N3500" s="458">
        <v>1</v>
      </c>
      <c r="O3500" s="458">
        <v>6</v>
      </c>
      <c r="P3500" s="457">
        <v>46306.8</v>
      </c>
    </row>
    <row r="3501" spans="1:16" ht="67.5" x14ac:dyDescent="0.2">
      <c r="A3501" s="466" t="s">
        <v>7860</v>
      </c>
      <c r="B3501" s="465" t="s">
        <v>3526</v>
      </c>
      <c r="C3501" s="464" t="s">
        <v>2594</v>
      </c>
      <c r="D3501" s="463" t="s">
        <v>15279</v>
      </c>
      <c r="E3501" s="462">
        <v>7500</v>
      </c>
      <c r="F3501" s="461" t="s">
        <v>15278</v>
      </c>
      <c r="G3501" s="460" t="s">
        <v>15277</v>
      </c>
      <c r="H3501" s="460" t="s">
        <v>3570</v>
      </c>
      <c r="I3501" s="460" t="s">
        <v>7869</v>
      </c>
      <c r="J3501" s="459" t="s">
        <v>3570</v>
      </c>
      <c r="K3501" s="458">
        <v>3</v>
      </c>
      <c r="L3501" s="458">
        <v>12</v>
      </c>
      <c r="M3501" s="457">
        <v>95487.392778068985</v>
      </c>
      <c r="N3501" s="458">
        <v>1</v>
      </c>
      <c r="O3501" s="458">
        <v>6</v>
      </c>
      <c r="P3501" s="457">
        <v>46306.8</v>
      </c>
    </row>
    <row r="3502" spans="1:16" ht="67.5" x14ac:dyDescent="0.2">
      <c r="A3502" s="466" t="s">
        <v>7860</v>
      </c>
      <c r="B3502" s="465" t="s">
        <v>3526</v>
      </c>
      <c r="C3502" s="464" t="s">
        <v>2594</v>
      </c>
      <c r="D3502" s="463" t="s">
        <v>7887</v>
      </c>
      <c r="E3502" s="462">
        <v>4200</v>
      </c>
      <c r="F3502" s="461" t="s">
        <v>15276</v>
      </c>
      <c r="G3502" s="460" t="s">
        <v>15275</v>
      </c>
      <c r="H3502" s="460" t="s">
        <v>6389</v>
      </c>
      <c r="I3502" s="460" t="s">
        <v>7869</v>
      </c>
      <c r="J3502" s="459" t="s">
        <v>6389</v>
      </c>
      <c r="K3502" s="458">
        <v>3</v>
      </c>
      <c r="L3502" s="458">
        <v>12</v>
      </c>
      <c r="M3502" s="457">
        <v>53472.939955718633</v>
      </c>
      <c r="N3502" s="458">
        <v>1</v>
      </c>
      <c r="O3502" s="458">
        <v>6</v>
      </c>
      <c r="P3502" s="457">
        <v>26506.799999999999</v>
      </c>
    </row>
    <row r="3503" spans="1:16" ht="67.5" x14ac:dyDescent="0.2">
      <c r="A3503" s="466" t="s">
        <v>7860</v>
      </c>
      <c r="B3503" s="465" t="s">
        <v>3526</v>
      </c>
      <c r="C3503" s="464" t="s">
        <v>2594</v>
      </c>
      <c r="D3503" s="463" t="s">
        <v>8278</v>
      </c>
      <c r="E3503" s="462">
        <v>2700</v>
      </c>
      <c r="F3503" s="461" t="s">
        <v>15274</v>
      </c>
      <c r="G3503" s="460" t="s">
        <v>15273</v>
      </c>
      <c r="H3503" s="460"/>
      <c r="I3503" s="460"/>
      <c r="J3503" s="459"/>
      <c r="K3503" s="458">
        <v>4</v>
      </c>
      <c r="L3503" s="458">
        <v>12</v>
      </c>
      <c r="M3503" s="457">
        <v>34375.461400104832</v>
      </c>
      <c r="N3503" s="458">
        <v>1</v>
      </c>
      <c r="O3503" s="458">
        <v>6</v>
      </c>
      <c r="P3503" s="457">
        <v>17506.8</v>
      </c>
    </row>
    <row r="3504" spans="1:16" ht="67.5" x14ac:dyDescent="0.2">
      <c r="A3504" s="466" t="s">
        <v>7860</v>
      </c>
      <c r="B3504" s="465" t="s">
        <v>3526</v>
      </c>
      <c r="C3504" s="464" t="s">
        <v>2594</v>
      </c>
      <c r="D3504" s="463" t="s">
        <v>7887</v>
      </c>
      <c r="E3504" s="462">
        <v>4200</v>
      </c>
      <c r="F3504" s="461" t="s">
        <v>15272</v>
      </c>
      <c r="G3504" s="460" t="s">
        <v>15271</v>
      </c>
      <c r="H3504" s="460" t="s">
        <v>6389</v>
      </c>
      <c r="I3504" s="460" t="s">
        <v>7869</v>
      </c>
      <c r="J3504" s="459" t="s">
        <v>6389</v>
      </c>
      <c r="K3504" s="458">
        <v>4</v>
      </c>
      <c r="L3504" s="458">
        <v>12</v>
      </c>
      <c r="M3504" s="457">
        <v>53472.939955718633</v>
      </c>
      <c r="N3504" s="458">
        <v>1</v>
      </c>
      <c r="O3504" s="458">
        <v>6</v>
      </c>
      <c r="P3504" s="457">
        <v>26506.799999999999</v>
      </c>
    </row>
    <row r="3505" spans="1:16" ht="67.5" x14ac:dyDescent="0.2">
      <c r="A3505" s="466" t="s">
        <v>7860</v>
      </c>
      <c r="B3505" s="465" t="s">
        <v>3526</v>
      </c>
      <c r="C3505" s="464" t="s">
        <v>2594</v>
      </c>
      <c r="D3505" s="463" t="s">
        <v>7859</v>
      </c>
      <c r="E3505" s="462">
        <v>2500</v>
      </c>
      <c r="F3505" s="461" t="s">
        <v>15270</v>
      </c>
      <c r="G3505" s="460" t="s">
        <v>15269</v>
      </c>
      <c r="H3505" s="460" t="s">
        <v>15268</v>
      </c>
      <c r="I3505" s="460" t="s">
        <v>7861</v>
      </c>
      <c r="J3505" s="459" t="s">
        <v>15268</v>
      </c>
      <c r="K3505" s="458">
        <v>3</v>
      </c>
      <c r="L3505" s="458">
        <v>5</v>
      </c>
      <c r="M3505" s="457">
        <v>13262.137885842914</v>
      </c>
      <c r="N3505" s="458">
        <v>0</v>
      </c>
      <c r="O3505" s="458">
        <v>0</v>
      </c>
      <c r="P3505" s="457">
        <v>0</v>
      </c>
    </row>
    <row r="3506" spans="1:16" ht="67.5" x14ac:dyDescent="0.2">
      <c r="A3506" s="466" t="s">
        <v>7860</v>
      </c>
      <c r="B3506" s="465" t="s">
        <v>3526</v>
      </c>
      <c r="C3506" s="464" t="s">
        <v>2594</v>
      </c>
      <c r="D3506" s="463" t="s">
        <v>7920</v>
      </c>
      <c r="E3506" s="462">
        <v>5500</v>
      </c>
      <c r="F3506" s="461" t="s">
        <v>15267</v>
      </c>
      <c r="G3506" s="460" t="s">
        <v>15266</v>
      </c>
      <c r="H3506" s="460" t="s">
        <v>7917</v>
      </c>
      <c r="I3506" s="460" t="s">
        <v>7869</v>
      </c>
      <c r="J3506" s="459" t="s">
        <v>7917</v>
      </c>
      <c r="K3506" s="458">
        <v>3</v>
      </c>
      <c r="L3506" s="458">
        <v>12</v>
      </c>
      <c r="M3506" s="457">
        <v>70024.088037250593</v>
      </c>
      <c r="N3506" s="458">
        <v>1</v>
      </c>
      <c r="O3506" s="458">
        <v>6</v>
      </c>
      <c r="P3506" s="457">
        <v>34306.800000000003</v>
      </c>
    </row>
    <row r="3507" spans="1:16" ht="67.5" x14ac:dyDescent="0.2">
      <c r="A3507" s="466" t="s">
        <v>7860</v>
      </c>
      <c r="B3507" s="465" t="s">
        <v>3526</v>
      </c>
      <c r="C3507" s="464" t="s">
        <v>2594</v>
      </c>
      <c r="D3507" s="463" t="s">
        <v>7899</v>
      </c>
      <c r="E3507" s="462">
        <v>4200</v>
      </c>
      <c r="F3507" s="461" t="s">
        <v>15265</v>
      </c>
      <c r="G3507" s="460" t="s">
        <v>15264</v>
      </c>
      <c r="H3507" s="460" t="s">
        <v>6389</v>
      </c>
      <c r="I3507" s="460" t="s">
        <v>7869</v>
      </c>
      <c r="J3507" s="459" t="s">
        <v>6389</v>
      </c>
      <c r="K3507" s="458">
        <v>3</v>
      </c>
      <c r="L3507" s="458">
        <v>12</v>
      </c>
      <c r="M3507" s="457">
        <v>53472.939955718633</v>
      </c>
      <c r="N3507" s="458">
        <v>1</v>
      </c>
      <c r="O3507" s="458">
        <v>6</v>
      </c>
      <c r="P3507" s="457">
        <v>26506.799999999999</v>
      </c>
    </row>
    <row r="3508" spans="1:16" ht="67.5" x14ac:dyDescent="0.2">
      <c r="A3508" s="466" t="s">
        <v>7860</v>
      </c>
      <c r="B3508" s="465" t="s">
        <v>3526</v>
      </c>
      <c r="C3508" s="464" t="s">
        <v>2594</v>
      </c>
      <c r="D3508" s="463" t="s">
        <v>7916</v>
      </c>
      <c r="E3508" s="462">
        <v>4200</v>
      </c>
      <c r="F3508" s="461" t="s">
        <v>15263</v>
      </c>
      <c r="G3508" s="460" t="s">
        <v>15262</v>
      </c>
      <c r="H3508" s="460" t="s">
        <v>8241</v>
      </c>
      <c r="I3508" s="460" t="s">
        <v>7869</v>
      </c>
      <c r="J3508" s="459" t="s">
        <v>8241</v>
      </c>
      <c r="K3508" s="458">
        <v>3</v>
      </c>
      <c r="L3508" s="458">
        <v>12</v>
      </c>
      <c r="M3508" s="457">
        <v>53472.939955718633</v>
      </c>
      <c r="N3508" s="458">
        <v>1</v>
      </c>
      <c r="O3508" s="458">
        <v>6</v>
      </c>
      <c r="P3508" s="457">
        <v>26506.799999999999</v>
      </c>
    </row>
    <row r="3509" spans="1:16" ht="67.5" x14ac:dyDescent="0.2">
      <c r="A3509" s="466" t="s">
        <v>7860</v>
      </c>
      <c r="B3509" s="465" t="s">
        <v>3526</v>
      </c>
      <c r="C3509" s="464" t="s">
        <v>2594</v>
      </c>
      <c r="D3509" s="463" t="s">
        <v>7932</v>
      </c>
      <c r="E3509" s="462">
        <v>4200</v>
      </c>
      <c r="F3509" s="461" t="s">
        <v>15261</v>
      </c>
      <c r="G3509" s="460" t="s">
        <v>15260</v>
      </c>
      <c r="H3509" s="460" t="s">
        <v>6389</v>
      </c>
      <c r="I3509" s="460" t="s">
        <v>7869</v>
      </c>
      <c r="J3509" s="459" t="s">
        <v>6389</v>
      </c>
      <c r="K3509" s="458">
        <v>3</v>
      </c>
      <c r="L3509" s="458">
        <v>12</v>
      </c>
      <c r="M3509" s="457">
        <v>53472.939955718633</v>
      </c>
      <c r="N3509" s="458">
        <v>1</v>
      </c>
      <c r="O3509" s="458">
        <v>6</v>
      </c>
      <c r="P3509" s="457">
        <v>26506.799999999999</v>
      </c>
    </row>
    <row r="3510" spans="1:16" ht="67.5" x14ac:dyDescent="0.2">
      <c r="A3510" s="466" t="s">
        <v>7860</v>
      </c>
      <c r="B3510" s="465" t="s">
        <v>3526</v>
      </c>
      <c r="C3510" s="464" t="s">
        <v>2594</v>
      </c>
      <c r="D3510" s="463" t="s">
        <v>7868</v>
      </c>
      <c r="E3510" s="462">
        <v>7500</v>
      </c>
      <c r="F3510" s="461" t="s">
        <v>15259</v>
      </c>
      <c r="G3510" s="460" t="s">
        <v>15258</v>
      </c>
      <c r="H3510" s="460" t="s">
        <v>8241</v>
      </c>
      <c r="I3510" s="460" t="s">
        <v>7869</v>
      </c>
      <c r="J3510" s="459" t="s">
        <v>8241</v>
      </c>
      <c r="K3510" s="458">
        <v>3</v>
      </c>
      <c r="L3510" s="458">
        <v>12</v>
      </c>
      <c r="M3510" s="457">
        <v>95487.392778068985</v>
      </c>
      <c r="N3510" s="458">
        <v>1</v>
      </c>
      <c r="O3510" s="458">
        <v>6</v>
      </c>
      <c r="P3510" s="457">
        <v>46306.8</v>
      </c>
    </row>
    <row r="3511" spans="1:16" ht="67.5" x14ac:dyDescent="0.2">
      <c r="A3511" s="466" t="s">
        <v>7860</v>
      </c>
      <c r="B3511" s="465" t="s">
        <v>3526</v>
      </c>
      <c r="C3511" s="464" t="s">
        <v>2594</v>
      </c>
      <c r="D3511" s="463" t="s">
        <v>8040</v>
      </c>
      <c r="E3511" s="462">
        <v>8500</v>
      </c>
      <c r="F3511" s="461" t="s">
        <v>15257</v>
      </c>
      <c r="G3511" s="460" t="s">
        <v>15256</v>
      </c>
      <c r="H3511" s="460" t="s">
        <v>3570</v>
      </c>
      <c r="I3511" s="460" t="s">
        <v>7869</v>
      </c>
      <c r="J3511" s="459" t="s">
        <v>3570</v>
      </c>
      <c r="K3511" s="458">
        <v>3</v>
      </c>
      <c r="L3511" s="458">
        <v>12</v>
      </c>
      <c r="M3511" s="457">
        <v>108219.04514847818</v>
      </c>
      <c r="N3511" s="458">
        <v>1</v>
      </c>
      <c r="O3511" s="458">
        <v>6</v>
      </c>
      <c r="P3511" s="457">
        <v>52306.8</v>
      </c>
    </row>
    <row r="3512" spans="1:16" ht="67.5" x14ac:dyDescent="0.2">
      <c r="A3512" s="466" t="s">
        <v>7860</v>
      </c>
      <c r="B3512" s="465" t="s">
        <v>3526</v>
      </c>
      <c r="C3512" s="464" t="s">
        <v>2594</v>
      </c>
      <c r="D3512" s="463" t="s">
        <v>8162</v>
      </c>
      <c r="E3512" s="462">
        <v>5500</v>
      </c>
      <c r="F3512" s="461" t="s">
        <v>15255</v>
      </c>
      <c r="G3512" s="460" t="s">
        <v>15254</v>
      </c>
      <c r="H3512" s="460" t="s">
        <v>3570</v>
      </c>
      <c r="I3512" s="460" t="s">
        <v>7869</v>
      </c>
      <c r="J3512" s="459" t="s">
        <v>3570</v>
      </c>
      <c r="K3512" s="458">
        <v>3</v>
      </c>
      <c r="L3512" s="458">
        <v>12</v>
      </c>
      <c r="M3512" s="457">
        <v>70024.088037250593</v>
      </c>
      <c r="N3512" s="458">
        <v>1</v>
      </c>
      <c r="O3512" s="458">
        <v>6</v>
      </c>
      <c r="P3512" s="457">
        <v>34306.800000000003</v>
      </c>
    </row>
    <row r="3513" spans="1:16" ht="67.5" x14ac:dyDescent="0.2">
      <c r="A3513" s="466" t="s">
        <v>7860</v>
      </c>
      <c r="B3513" s="465" t="s">
        <v>3526</v>
      </c>
      <c r="C3513" s="464" t="s">
        <v>2594</v>
      </c>
      <c r="D3513" s="463" t="s">
        <v>8011</v>
      </c>
      <c r="E3513" s="462">
        <v>2200</v>
      </c>
      <c r="F3513" s="461" t="s">
        <v>15253</v>
      </c>
      <c r="G3513" s="460" t="s">
        <v>15252</v>
      </c>
      <c r="H3513" s="460"/>
      <c r="I3513" s="460"/>
      <c r="J3513" s="459"/>
      <c r="K3513" s="458">
        <v>4</v>
      </c>
      <c r="L3513" s="458">
        <v>12</v>
      </c>
      <c r="M3513" s="457">
        <v>28009.635214900234</v>
      </c>
      <c r="N3513" s="458">
        <v>1</v>
      </c>
      <c r="O3513" s="458">
        <v>6</v>
      </c>
      <c r="P3513" s="457">
        <v>14506.8</v>
      </c>
    </row>
    <row r="3514" spans="1:16" ht="67.5" x14ac:dyDescent="0.2">
      <c r="A3514" s="466" t="s">
        <v>7860</v>
      </c>
      <c r="B3514" s="465" t="s">
        <v>3526</v>
      </c>
      <c r="C3514" s="464" t="s">
        <v>2594</v>
      </c>
      <c r="D3514" s="463" t="s">
        <v>7859</v>
      </c>
      <c r="E3514" s="462">
        <v>2500</v>
      </c>
      <c r="F3514" s="461" t="s">
        <v>15251</v>
      </c>
      <c r="G3514" s="460" t="s">
        <v>15250</v>
      </c>
      <c r="H3514" s="460"/>
      <c r="I3514" s="460"/>
      <c r="J3514" s="459"/>
      <c r="K3514" s="458">
        <v>3</v>
      </c>
      <c r="L3514" s="458">
        <v>12</v>
      </c>
      <c r="M3514" s="457">
        <v>31829.130926022997</v>
      </c>
      <c r="N3514" s="458">
        <v>1</v>
      </c>
      <c r="O3514" s="458">
        <v>6</v>
      </c>
      <c r="P3514" s="457">
        <v>16306.8</v>
      </c>
    </row>
    <row r="3515" spans="1:16" ht="67.5" x14ac:dyDescent="0.2">
      <c r="A3515" s="466" t="s">
        <v>7860</v>
      </c>
      <c r="B3515" s="465" t="s">
        <v>3526</v>
      </c>
      <c r="C3515" s="464" t="s">
        <v>2594</v>
      </c>
      <c r="D3515" s="463" t="s">
        <v>7859</v>
      </c>
      <c r="E3515" s="462">
        <v>2500</v>
      </c>
      <c r="F3515" s="461" t="s">
        <v>15249</v>
      </c>
      <c r="G3515" s="460" t="s">
        <v>15248</v>
      </c>
      <c r="H3515" s="460"/>
      <c r="I3515" s="460"/>
      <c r="J3515" s="459"/>
      <c r="K3515" s="458">
        <v>3</v>
      </c>
      <c r="L3515" s="458">
        <v>12</v>
      </c>
      <c r="M3515" s="457">
        <v>31829.130926022997</v>
      </c>
      <c r="N3515" s="458">
        <v>1</v>
      </c>
      <c r="O3515" s="458">
        <v>6</v>
      </c>
      <c r="P3515" s="457">
        <v>16306.8</v>
      </c>
    </row>
    <row r="3516" spans="1:16" ht="67.5" x14ac:dyDescent="0.2">
      <c r="A3516" s="466" t="s">
        <v>7860</v>
      </c>
      <c r="B3516" s="465" t="s">
        <v>3526</v>
      </c>
      <c r="C3516" s="464" t="s">
        <v>2594</v>
      </c>
      <c r="D3516" s="463" t="s">
        <v>8091</v>
      </c>
      <c r="E3516" s="462">
        <v>2700</v>
      </c>
      <c r="F3516" s="461" t="s">
        <v>15247</v>
      </c>
      <c r="G3516" s="460" t="s">
        <v>15246</v>
      </c>
      <c r="H3516" s="460"/>
      <c r="I3516" s="460"/>
      <c r="J3516" s="459"/>
      <c r="K3516" s="458">
        <v>4</v>
      </c>
      <c r="L3516" s="458">
        <v>12</v>
      </c>
      <c r="M3516" s="457">
        <v>34375.461400104832</v>
      </c>
      <c r="N3516" s="458">
        <v>1</v>
      </c>
      <c r="O3516" s="458">
        <v>6</v>
      </c>
      <c r="P3516" s="457">
        <v>17506.8</v>
      </c>
    </row>
    <row r="3517" spans="1:16" ht="67.5" x14ac:dyDescent="0.2">
      <c r="A3517" s="466" t="s">
        <v>7860</v>
      </c>
      <c r="B3517" s="465" t="s">
        <v>3526</v>
      </c>
      <c r="C3517" s="464" t="s">
        <v>2594</v>
      </c>
      <c r="D3517" s="463" t="s">
        <v>7859</v>
      </c>
      <c r="E3517" s="462">
        <v>2500</v>
      </c>
      <c r="F3517" s="461" t="s">
        <v>15245</v>
      </c>
      <c r="G3517" s="460" t="s">
        <v>15244</v>
      </c>
      <c r="H3517" s="460" t="s">
        <v>3528</v>
      </c>
      <c r="I3517" s="460" t="s">
        <v>7869</v>
      </c>
      <c r="J3517" s="459" t="s">
        <v>3528</v>
      </c>
      <c r="K3517" s="458">
        <v>3</v>
      </c>
      <c r="L3517" s="458">
        <v>12</v>
      </c>
      <c r="M3517" s="457">
        <v>31829.130926022997</v>
      </c>
      <c r="N3517" s="458">
        <v>1</v>
      </c>
      <c r="O3517" s="458">
        <v>6</v>
      </c>
      <c r="P3517" s="457">
        <v>16306.8</v>
      </c>
    </row>
    <row r="3518" spans="1:16" ht="67.5" x14ac:dyDescent="0.2">
      <c r="A3518" s="466" t="s">
        <v>7860</v>
      </c>
      <c r="B3518" s="465" t="s">
        <v>3526</v>
      </c>
      <c r="C3518" s="464" t="s">
        <v>2594</v>
      </c>
      <c r="D3518" s="463" t="s">
        <v>15243</v>
      </c>
      <c r="E3518" s="462">
        <v>5500</v>
      </c>
      <c r="F3518" s="461" t="s">
        <v>15242</v>
      </c>
      <c r="G3518" s="460" t="s">
        <v>15241</v>
      </c>
      <c r="H3518" s="460" t="s">
        <v>3570</v>
      </c>
      <c r="I3518" s="460" t="s">
        <v>7869</v>
      </c>
      <c r="J3518" s="459" t="s">
        <v>3570</v>
      </c>
      <c r="K3518" s="458">
        <v>3</v>
      </c>
      <c r="L3518" s="458">
        <v>12</v>
      </c>
      <c r="M3518" s="457">
        <v>70024.088037250593</v>
      </c>
      <c r="N3518" s="458">
        <v>1</v>
      </c>
      <c r="O3518" s="458">
        <v>6</v>
      </c>
      <c r="P3518" s="457">
        <v>34306.800000000003</v>
      </c>
    </row>
    <row r="3519" spans="1:16" ht="67.5" x14ac:dyDescent="0.2">
      <c r="A3519" s="466" t="s">
        <v>7860</v>
      </c>
      <c r="B3519" s="465" t="s">
        <v>3526</v>
      </c>
      <c r="C3519" s="464" t="s">
        <v>2594</v>
      </c>
      <c r="D3519" s="463" t="s">
        <v>8040</v>
      </c>
      <c r="E3519" s="462">
        <v>8500</v>
      </c>
      <c r="F3519" s="461" t="s">
        <v>15240</v>
      </c>
      <c r="G3519" s="460" t="s">
        <v>15239</v>
      </c>
      <c r="H3519" s="460" t="s">
        <v>3570</v>
      </c>
      <c r="I3519" s="460" t="s">
        <v>7869</v>
      </c>
      <c r="J3519" s="459" t="s">
        <v>3570</v>
      </c>
      <c r="K3519" s="458">
        <v>3</v>
      </c>
      <c r="L3519" s="458">
        <v>12</v>
      </c>
      <c r="M3519" s="457">
        <v>108219.04514847818</v>
      </c>
      <c r="N3519" s="458">
        <v>1</v>
      </c>
      <c r="O3519" s="458">
        <v>6</v>
      </c>
      <c r="P3519" s="457">
        <v>52306.8</v>
      </c>
    </row>
    <row r="3520" spans="1:16" ht="67.5" x14ac:dyDescent="0.2">
      <c r="A3520" s="466" t="s">
        <v>7860</v>
      </c>
      <c r="B3520" s="465" t="s">
        <v>3526</v>
      </c>
      <c r="C3520" s="464" t="s">
        <v>2594</v>
      </c>
      <c r="D3520" s="463" t="s">
        <v>8417</v>
      </c>
      <c r="E3520" s="462">
        <v>3200</v>
      </c>
      <c r="F3520" s="461" t="s">
        <v>15238</v>
      </c>
      <c r="G3520" s="460" t="s">
        <v>15237</v>
      </c>
      <c r="H3520" s="460" t="s">
        <v>6389</v>
      </c>
      <c r="I3520" s="460" t="s">
        <v>7869</v>
      </c>
      <c r="J3520" s="459" t="s">
        <v>6389</v>
      </c>
      <c r="K3520" s="458">
        <v>4</v>
      </c>
      <c r="L3520" s="458">
        <v>12</v>
      </c>
      <c r="M3520" s="457">
        <v>40741.287585309437</v>
      </c>
      <c r="N3520" s="458">
        <v>1</v>
      </c>
      <c r="O3520" s="458">
        <v>6</v>
      </c>
      <c r="P3520" s="457">
        <v>20506.8</v>
      </c>
    </row>
    <row r="3521" spans="1:16" ht="67.5" x14ac:dyDescent="0.2">
      <c r="A3521" s="466" t="s">
        <v>7860</v>
      </c>
      <c r="B3521" s="465" t="s">
        <v>3526</v>
      </c>
      <c r="C3521" s="464" t="s">
        <v>2594</v>
      </c>
      <c r="D3521" s="463" t="s">
        <v>8132</v>
      </c>
      <c r="E3521" s="462">
        <v>3500</v>
      </c>
      <c r="F3521" s="461" t="s">
        <v>15236</v>
      </c>
      <c r="G3521" s="460" t="s">
        <v>15235</v>
      </c>
      <c r="H3521" s="460" t="s">
        <v>7911</v>
      </c>
      <c r="I3521" s="460" t="s">
        <v>7861</v>
      </c>
      <c r="J3521" s="459" t="s">
        <v>7911</v>
      </c>
      <c r="K3521" s="458">
        <v>4</v>
      </c>
      <c r="L3521" s="458">
        <v>10</v>
      </c>
      <c r="M3521" s="457">
        <v>37133.986080360162</v>
      </c>
      <c r="N3521" s="458">
        <v>1</v>
      </c>
      <c r="O3521" s="458">
        <v>3</v>
      </c>
      <c r="P3521" s="457">
        <v>11153.4</v>
      </c>
    </row>
    <row r="3522" spans="1:16" ht="67.5" x14ac:dyDescent="0.2">
      <c r="A3522" s="466" t="s">
        <v>7860</v>
      </c>
      <c r="B3522" s="465" t="s">
        <v>3526</v>
      </c>
      <c r="C3522" s="464" t="s">
        <v>2594</v>
      </c>
      <c r="D3522" s="463" t="s">
        <v>8074</v>
      </c>
      <c r="E3522" s="462">
        <v>12500</v>
      </c>
      <c r="F3522" s="461" t="s">
        <v>15234</v>
      </c>
      <c r="G3522" s="460" t="s">
        <v>15233</v>
      </c>
      <c r="H3522" s="460" t="s">
        <v>3570</v>
      </c>
      <c r="I3522" s="460" t="s">
        <v>7869</v>
      </c>
      <c r="J3522" s="459" t="s">
        <v>3570</v>
      </c>
      <c r="K3522" s="458">
        <v>3</v>
      </c>
      <c r="L3522" s="458">
        <v>12</v>
      </c>
      <c r="M3522" s="457">
        <v>159145.65463011496</v>
      </c>
      <c r="N3522" s="458">
        <v>1</v>
      </c>
      <c r="O3522" s="458">
        <v>6</v>
      </c>
      <c r="P3522" s="457">
        <v>76306.8</v>
      </c>
    </row>
    <row r="3523" spans="1:16" ht="67.5" x14ac:dyDescent="0.2">
      <c r="A3523" s="466" t="s">
        <v>7860</v>
      </c>
      <c r="B3523" s="465" t="s">
        <v>3526</v>
      </c>
      <c r="C3523" s="464" t="s">
        <v>2594</v>
      </c>
      <c r="D3523" s="463" t="s">
        <v>6398</v>
      </c>
      <c r="E3523" s="462">
        <v>7500</v>
      </c>
      <c r="F3523" s="461" t="s">
        <v>15232</v>
      </c>
      <c r="G3523" s="460" t="s">
        <v>15231</v>
      </c>
      <c r="H3523" s="460" t="s">
        <v>4522</v>
      </c>
      <c r="I3523" s="460" t="s">
        <v>7869</v>
      </c>
      <c r="J3523" s="459" t="s">
        <v>4522</v>
      </c>
      <c r="K3523" s="458">
        <v>3</v>
      </c>
      <c r="L3523" s="458">
        <v>12</v>
      </c>
      <c r="M3523" s="457">
        <v>95487.392778068985</v>
      </c>
      <c r="N3523" s="458">
        <v>1</v>
      </c>
      <c r="O3523" s="458">
        <v>6</v>
      </c>
      <c r="P3523" s="457">
        <v>46306.8</v>
      </c>
    </row>
    <row r="3524" spans="1:16" ht="67.5" x14ac:dyDescent="0.2">
      <c r="A3524" s="466" t="s">
        <v>7860</v>
      </c>
      <c r="B3524" s="465" t="s">
        <v>3526</v>
      </c>
      <c r="C3524" s="464" t="s">
        <v>2594</v>
      </c>
      <c r="D3524" s="463" t="s">
        <v>7859</v>
      </c>
      <c r="E3524" s="462">
        <v>2500</v>
      </c>
      <c r="F3524" s="461" t="s">
        <v>15230</v>
      </c>
      <c r="G3524" s="460" t="s">
        <v>15229</v>
      </c>
      <c r="H3524" s="460"/>
      <c r="I3524" s="460"/>
      <c r="J3524" s="459"/>
      <c r="K3524" s="458">
        <v>3</v>
      </c>
      <c r="L3524" s="458">
        <v>5</v>
      </c>
      <c r="M3524" s="457">
        <v>13262.137885842914</v>
      </c>
      <c r="N3524" s="458">
        <v>0</v>
      </c>
      <c r="O3524" s="458">
        <v>0</v>
      </c>
      <c r="P3524" s="457">
        <v>0</v>
      </c>
    </row>
    <row r="3525" spans="1:16" ht="67.5" x14ac:dyDescent="0.2">
      <c r="A3525" s="466" t="s">
        <v>7860</v>
      </c>
      <c r="B3525" s="465" t="s">
        <v>3526</v>
      </c>
      <c r="C3525" s="464" t="s">
        <v>2594</v>
      </c>
      <c r="D3525" s="463" t="s">
        <v>7859</v>
      </c>
      <c r="E3525" s="462">
        <v>2500</v>
      </c>
      <c r="F3525" s="461" t="s">
        <v>15228</v>
      </c>
      <c r="G3525" s="460" t="s">
        <v>15227</v>
      </c>
      <c r="H3525" s="460"/>
      <c r="I3525" s="460" t="s">
        <v>8064</v>
      </c>
      <c r="J3525" s="459" t="s">
        <v>3574</v>
      </c>
      <c r="K3525" s="458">
        <v>6</v>
      </c>
      <c r="L3525" s="458">
        <v>12</v>
      </c>
      <c r="M3525" s="457">
        <v>31829.130926022997</v>
      </c>
      <c r="N3525" s="458">
        <v>1</v>
      </c>
      <c r="O3525" s="458">
        <v>6</v>
      </c>
      <c r="P3525" s="457">
        <v>16306.8</v>
      </c>
    </row>
    <row r="3526" spans="1:16" ht="67.5" x14ac:dyDescent="0.2">
      <c r="A3526" s="466" t="s">
        <v>7860</v>
      </c>
      <c r="B3526" s="465" t="s">
        <v>3526</v>
      </c>
      <c r="C3526" s="464" t="s">
        <v>2594</v>
      </c>
      <c r="D3526" s="463" t="s">
        <v>8558</v>
      </c>
      <c r="E3526" s="462">
        <v>1500</v>
      </c>
      <c r="F3526" s="461" t="s">
        <v>15226</v>
      </c>
      <c r="G3526" s="460" t="s">
        <v>15225</v>
      </c>
      <c r="H3526" s="460"/>
      <c r="I3526" s="460"/>
      <c r="J3526" s="459"/>
      <c r="K3526" s="458">
        <v>3</v>
      </c>
      <c r="L3526" s="458">
        <v>12</v>
      </c>
      <c r="M3526" s="457">
        <v>19097.478555613798</v>
      </c>
      <c r="N3526" s="458">
        <v>1</v>
      </c>
      <c r="O3526" s="458">
        <v>6</v>
      </c>
      <c r="P3526" s="457">
        <v>10306.799999999999</v>
      </c>
    </row>
    <row r="3527" spans="1:16" ht="67.5" x14ac:dyDescent="0.2">
      <c r="A3527" s="466" t="s">
        <v>7860</v>
      </c>
      <c r="B3527" s="465" t="s">
        <v>3526</v>
      </c>
      <c r="C3527" s="464" t="s">
        <v>2594</v>
      </c>
      <c r="D3527" s="463" t="s">
        <v>7916</v>
      </c>
      <c r="E3527" s="462">
        <v>4200</v>
      </c>
      <c r="F3527" s="461" t="s">
        <v>15224</v>
      </c>
      <c r="G3527" s="460" t="s">
        <v>15223</v>
      </c>
      <c r="H3527" s="460" t="s">
        <v>7911</v>
      </c>
      <c r="I3527" s="460" t="s">
        <v>7861</v>
      </c>
      <c r="J3527" s="459" t="s">
        <v>7911</v>
      </c>
      <c r="K3527" s="458">
        <v>3</v>
      </c>
      <c r="L3527" s="458">
        <v>12</v>
      </c>
      <c r="M3527" s="457">
        <v>53472.939955718633</v>
      </c>
      <c r="N3527" s="458">
        <v>1</v>
      </c>
      <c r="O3527" s="458">
        <v>6</v>
      </c>
      <c r="P3527" s="457">
        <v>26506.799999999999</v>
      </c>
    </row>
    <row r="3528" spans="1:16" ht="67.5" x14ac:dyDescent="0.2">
      <c r="A3528" s="466" t="s">
        <v>7860</v>
      </c>
      <c r="B3528" s="465" t="s">
        <v>3526</v>
      </c>
      <c r="C3528" s="464" t="s">
        <v>2594</v>
      </c>
      <c r="D3528" s="463" t="s">
        <v>7923</v>
      </c>
      <c r="E3528" s="462">
        <v>4200</v>
      </c>
      <c r="F3528" s="461" t="s">
        <v>15222</v>
      </c>
      <c r="G3528" s="460" t="s">
        <v>15221</v>
      </c>
      <c r="H3528" s="460" t="s">
        <v>6389</v>
      </c>
      <c r="I3528" s="460" t="s">
        <v>7869</v>
      </c>
      <c r="J3528" s="459" t="s">
        <v>6389</v>
      </c>
      <c r="K3528" s="458">
        <v>3</v>
      </c>
      <c r="L3528" s="458">
        <v>12</v>
      </c>
      <c r="M3528" s="457">
        <v>53472.939955718633</v>
      </c>
      <c r="N3528" s="458">
        <v>1</v>
      </c>
      <c r="O3528" s="458">
        <v>6</v>
      </c>
      <c r="P3528" s="457">
        <v>26506.799999999999</v>
      </c>
    </row>
    <row r="3529" spans="1:16" ht="67.5" x14ac:dyDescent="0.2">
      <c r="A3529" s="466" t="s">
        <v>7860</v>
      </c>
      <c r="B3529" s="465" t="s">
        <v>3526</v>
      </c>
      <c r="C3529" s="464" t="s">
        <v>2594</v>
      </c>
      <c r="D3529" s="463" t="s">
        <v>9866</v>
      </c>
      <c r="E3529" s="462">
        <v>2500</v>
      </c>
      <c r="F3529" s="461" t="s">
        <v>15220</v>
      </c>
      <c r="G3529" s="460" t="s">
        <v>15219</v>
      </c>
      <c r="H3529" s="460"/>
      <c r="I3529" s="460"/>
      <c r="J3529" s="459"/>
      <c r="K3529" s="458">
        <v>3</v>
      </c>
      <c r="L3529" s="458">
        <v>12</v>
      </c>
      <c r="M3529" s="457">
        <v>31829.130926022997</v>
      </c>
      <c r="N3529" s="458">
        <v>1</v>
      </c>
      <c r="O3529" s="458">
        <v>6</v>
      </c>
      <c r="P3529" s="457">
        <v>16306.8</v>
      </c>
    </row>
    <row r="3530" spans="1:16" ht="67.5" x14ac:dyDescent="0.2">
      <c r="A3530" s="466" t="s">
        <v>7860</v>
      </c>
      <c r="B3530" s="465" t="s">
        <v>3526</v>
      </c>
      <c r="C3530" s="464" t="s">
        <v>2594</v>
      </c>
      <c r="D3530" s="463" t="s">
        <v>8847</v>
      </c>
      <c r="E3530" s="462">
        <v>5500</v>
      </c>
      <c r="F3530" s="461" t="s">
        <v>15218</v>
      </c>
      <c r="G3530" s="460" t="s">
        <v>15217</v>
      </c>
      <c r="H3530" s="460" t="s">
        <v>4270</v>
      </c>
      <c r="I3530" s="460" t="s">
        <v>7861</v>
      </c>
      <c r="J3530" s="459" t="s">
        <v>4270</v>
      </c>
      <c r="K3530" s="458">
        <v>4</v>
      </c>
      <c r="L3530" s="458">
        <v>9</v>
      </c>
      <c r="M3530" s="457">
        <v>52518.066027937944</v>
      </c>
      <c r="N3530" s="458">
        <v>0</v>
      </c>
      <c r="O3530" s="458">
        <v>0</v>
      </c>
      <c r="P3530" s="457">
        <v>0</v>
      </c>
    </row>
    <row r="3531" spans="1:16" ht="67.5" x14ac:dyDescent="0.2">
      <c r="A3531" s="466" t="s">
        <v>7860</v>
      </c>
      <c r="B3531" s="465" t="s">
        <v>3526</v>
      </c>
      <c r="C3531" s="464" t="s">
        <v>2594</v>
      </c>
      <c r="D3531" s="463" t="s">
        <v>7859</v>
      </c>
      <c r="E3531" s="462">
        <v>2500</v>
      </c>
      <c r="F3531" s="461" t="s">
        <v>15216</v>
      </c>
      <c r="G3531" s="460" t="s">
        <v>15215</v>
      </c>
      <c r="H3531" s="460" t="s">
        <v>6389</v>
      </c>
      <c r="I3531" s="460" t="s">
        <v>7869</v>
      </c>
      <c r="J3531" s="459" t="s">
        <v>6389</v>
      </c>
      <c r="K3531" s="458">
        <v>3</v>
      </c>
      <c r="L3531" s="458">
        <v>5</v>
      </c>
      <c r="M3531" s="457">
        <v>13262.137885842914</v>
      </c>
      <c r="N3531" s="458">
        <v>0</v>
      </c>
      <c r="O3531" s="458">
        <v>0</v>
      </c>
      <c r="P3531" s="457">
        <v>0</v>
      </c>
    </row>
    <row r="3532" spans="1:16" ht="67.5" x14ac:dyDescent="0.2">
      <c r="A3532" s="466" t="s">
        <v>7860</v>
      </c>
      <c r="B3532" s="465" t="s">
        <v>3526</v>
      </c>
      <c r="C3532" s="464" t="s">
        <v>2594</v>
      </c>
      <c r="D3532" s="463" t="s">
        <v>8048</v>
      </c>
      <c r="E3532" s="462">
        <v>5500</v>
      </c>
      <c r="F3532" s="461" t="s">
        <v>15214</v>
      </c>
      <c r="G3532" s="460" t="s">
        <v>15213</v>
      </c>
      <c r="H3532" s="460" t="s">
        <v>15212</v>
      </c>
      <c r="I3532" s="460" t="s">
        <v>7861</v>
      </c>
      <c r="J3532" s="459" t="s">
        <v>15212</v>
      </c>
      <c r="K3532" s="458">
        <v>3</v>
      </c>
      <c r="L3532" s="458">
        <v>12</v>
      </c>
      <c r="M3532" s="457">
        <v>70024.088037250593</v>
      </c>
      <c r="N3532" s="458">
        <v>1</v>
      </c>
      <c r="O3532" s="458">
        <v>6</v>
      </c>
      <c r="P3532" s="457">
        <v>34306.800000000003</v>
      </c>
    </row>
    <row r="3533" spans="1:16" ht="67.5" x14ac:dyDescent="0.2">
      <c r="A3533" s="466" t="s">
        <v>7860</v>
      </c>
      <c r="B3533" s="465" t="s">
        <v>3526</v>
      </c>
      <c r="C3533" s="464" t="s">
        <v>2594</v>
      </c>
      <c r="D3533" s="463" t="s">
        <v>7923</v>
      </c>
      <c r="E3533" s="462">
        <v>4200</v>
      </c>
      <c r="F3533" s="461" t="s">
        <v>15211</v>
      </c>
      <c r="G3533" s="460" t="s">
        <v>15210</v>
      </c>
      <c r="H3533" s="460" t="s">
        <v>6389</v>
      </c>
      <c r="I3533" s="460" t="s">
        <v>7869</v>
      </c>
      <c r="J3533" s="459" t="s">
        <v>6389</v>
      </c>
      <c r="K3533" s="458">
        <v>4</v>
      </c>
      <c r="L3533" s="458">
        <v>12</v>
      </c>
      <c r="M3533" s="457">
        <v>53472.939955718633</v>
      </c>
      <c r="N3533" s="458">
        <v>1</v>
      </c>
      <c r="O3533" s="458">
        <v>6</v>
      </c>
      <c r="P3533" s="457">
        <v>26506.799999999999</v>
      </c>
    </row>
    <row r="3534" spans="1:16" ht="67.5" x14ac:dyDescent="0.2">
      <c r="A3534" s="466" t="s">
        <v>7860</v>
      </c>
      <c r="B3534" s="465" t="s">
        <v>3526</v>
      </c>
      <c r="C3534" s="464" t="s">
        <v>2594</v>
      </c>
      <c r="D3534" s="463" t="s">
        <v>7946</v>
      </c>
      <c r="E3534" s="462">
        <v>4200</v>
      </c>
      <c r="F3534" s="461" t="s">
        <v>15209</v>
      </c>
      <c r="G3534" s="460" t="s">
        <v>15208</v>
      </c>
      <c r="H3534" s="460" t="s">
        <v>6389</v>
      </c>
      <c r="I3534" s="460" t="s">
        <v>7869</v>
      </c>
      <c r="J3534" s="459" t="s">
        <v>6389</v>
      </c>
      <c r="K3534" s="458">
        <v>3</v>
      </c>
      <c r="L3534" s="458">
        <v>12</v>
      </c>
      <c r="M3534" s="457">
        <v>53472.939955718633</v>
      </c>
      <c r="N3534" s="458">
        <v>1</v>
      </c>
      <c r="O3534" s="458">
        <v>6</v>
      </c>
      <c r="P3534" s="457">
        <v>26506.799999999999</v>
      </c>
    </row>
    <row r="3535" spans="1:16" ht="67.5" x14ac:dyDescent="0.2">
      <c r="A3535" s="466" t="s">
        <v>7860</v>
      </c>
      <c r="B3535" s="465" t="s">
        <v>3526</v>
      </c>
      <c r="C3535" s="464" t="s">
        <v>2594</v>
      </c>
      <c r="D3535" s="463" t="s">
        <v>7270</v>
      </c>
      <c r="E3535" s="462">
        <v>2200</v>
      </c>
      <c r="F3535" s="461" t="s">
        <v>15207</v>
      </c>
      <c r="G3535" s="460" t="s">
        <v>15206</v>
      </c>
      <c r="H3535" s="460"/>
      <c r="I3535" s="460"/>
      <c r="J3535" s="459"/>
      <c r="K3535" s="458">
        <v>4</v>
      </c>
      <c r="L3535" s="458">
        <v>12</v>
      </c>
      <c r="M3535" s="457">
        <v>28009.635214900234</v>
      </c>
      <c r="N3535" s="458">
        <v>1</v>
      </c>
      <c r="O3535" s="458">
        <v>6</v>
      </c>
      <c r="P3535" s="457">
        <v>14506.8</v>
      </c>
    </row>
    <row r="3536" spans="1:16" ht="67.5" x14ac:dyDescent="0.2">
      <c r="A3536" s="466" t="s">
        <v>7860</v>
      </c>
      <c r="B3536" s="465" t="s">
        <v>3526</v>
      </c>
      <c r="C3536" s="464" t="s">
        <v>2594</v>
      </c>
      <c r="D3536" s="463" t="s">
        <v>7859</v>
      </c>
      <c r="E3536" s="462">
        <v>2500</v>
      </c>
      <c r="F3536" s="461" t="s">
        <v>15205</v>
      </c>
      <c r="G3536" s="460" t="s">
        <v>15204</v>
      </c>
      <c r="H3536" s="460"/>
      <c r="I3536" s="460"/>
      <c r="J3536" s="459"/>
      <c r="K3536" s="458">
        <v>1</v>
      </c>
      <c r="L3536" s="458">
        <v>3</v>
      </c>
      <c r="M3536" s="457">
        <v>7957.2827315057493</v>
      </c>
      <c r="N3536" s="458">
        <v>0</v>
      </c>
      <c r="O3536" s="458">
        <v>0</v>
      </c>
      <c r="P3536" s="457">
        <v>0</v>
      </c>
    </row>
    <row r="3537" spans="1:16" ht="67.5" x14ac:dyDescent="0.2">
      <c r="A3537" s="466" t="s">
        <v>7860</v>
      </c>
      <c r="B3537" s="465" t="s">
        <v>3526</v>
      </c>
      <c r="C3537" s="464" t="s">
        <v>2594</v>
      </c>
      <c r="D3537" s="463" t="s">
        <v>10259</v>
      </c>
      <c r="E3537" s="462">
        <v>3500</v>
      </c>
      <c r="F3537" s="461" t="s">
        <v>15203</v>
      </c>
      <c r="G3537" s="460" t="s">
        <v>15202</v>
      </c>
      <c r="H3537" s="460"/>
      <c r="I3537" s="460" t="s">
        <v>8064</v>
      </c>
      <c r="J3537" s="459" t="s">
        <v>3538</v>
      </c>
      <c r="K3537" s="458">
        <v>4</v>
      </c>
      <c r="L3537" s="458">
        <v>12</v>
      </c>
      <c r="M3537" s="457">
        <v>44560.783296432193</v>
      </c>
      <c r="N3537" s="458">
        <v>1</v>
      </c>
      <c r="O3537" s="458">
        <v>6</v>
      </c>
      <c r="P3537" s="457">
        <v>22306.799999999999</v>
      </c>
    </row>
    <row r="3538" spans="1:16" ht="67.5" x14ac:dyDescent="0.2">
      <c r="A3538" s="466" t="s">
        <v>7860</v>
      </c>
      <c r="B3538" s="465" t="s">
        <v>3526</v>
      </c>
      <c r="C3538" s="464" t="s">
        <v>2594</v>
      </c>
      <c r="D3538" s="463" t="s">
        <v>8481</v>
      </c>
      <c r="E3538" s="462">
        <v>7500</v>
      </c>
      <c r="F3538" s="461" t="s">
        <v>15201</v>
      </c>
      <c r="G3538" s="460" t="s">
        <v>15200</v>
      </c>
      <c r="H3538" s="460" t="s">
        <v>7911</v>
      </c>
      <c r="I3538" s="460" t="s">
        <v>7869</v>
      </c>
      <c r="J3538" s="459" t="s">
        <v>7911</v>
      </c>
      <c r="K3538" s="458">
        <v>3</v>
      </c>
      <c r="L3538" s="458">
        <v>12</v>
      </c>
      <c r="M3538" s="457">
        <v>95487.392778068985</v>
      </c>
      <c r="N3538" s="458">
        <v>1</v>
      </c>
      <c r="O3538" s="458">
        <v>6</v>
      </c>
      <c r="P3538" s="457">
        <v>46306.8</v>
      </c>
    </row>
    <row r="3539" spans="1:16" ht="67.5" x14ac:dyDescent="0.2">
      <c r="A3539" s="466" t="s">
        <v>7860</v>
      </c>
      <c r="B3539" s="465" t="s">
        <v>3526</v>
      </c>
      <c r="C3539" s="464" t="s">
        <v>2594</v>
      </c>
      <c r="D3539" s="463" t="s">
        <v>7887</v>
      </c>
      <c r="E3539" s="462">
        <v>4200</v>
      </c>
      <c r="F3539" s="461" t="s">
        <v>15199</v>
      </c>
      <c r="G3539" s="460" t="s">
        <v>15198</v>
      </c>
      <c r="H3539" s="460" t="s">
        <v>6389</v>
      </c>
      <c r="I3539" s="460" t="s">
        <v>7869</v>
      </c>
      <c r="J3539" s="459" t="s">
        <v>6389</v>
      </c>
      <c r="K3539" s="458">
        <v>3</v>
      </c>
      <c r="L3539" s="458">
        <v>12</v>
      </c>
      <c r="M3539" s="457">
        <v>53472.939955718633</v>
      </c>
      <c r="N3539" s="458">
        <v>1</v>
      </c>
      <c r="O3539" s="458">
        <v>6</v>
      </c>
      <c r="P3539" s="457">
        <v>26506.799999999999</v>
      </c>
    </row>
    <row r="3540" spans="1:16" ht="67.5" x14ac:dyDescent="0.2">
      <c r="A3540" s="466" t="s">
        <v>7860</v>
      </c>
      <c r="B3540" s="465" t="s">
        <v>3526</v>
      </c>
      <c r="C3540" s="464" t="s">
        <v>2594</v>
      </c>
      <c r="D3540" s="463" t="s">
        <v>9627</v>
      </c>
      <c r="E3540" s="462">
        <v>2500</v>
      </c>
      <c r="F3540" s="461" t="s">
        <v>15197</v>
      </c>
      <c r="G3540" s="460" t="s">
        <v>15196</v>
      </c>
      <c r="H3540" s="460"/>
      <c r="I3540" s="460" t="s">
        <v>8064</v>
      </c>
      <c r="J3540" s="459" t="s">
        <v>7996</v>
      </c>
      <c r="K3540" s="458">
        <v>4</v>
      </c>
      <c r="L3540" s="458">
        <v>12</v>
      </c>
      <c r="M3540" s="457">
        <v>31829.130926022997</v>
      </c>
      <c r="N3540" s="458">
        <v>1</v>
      </c>
      <c r="O3540" s="458">
        <v>6</v>
      </c>
      <c r="P3540" s="457">
        <v>16306.8</v>
      </c>
    </row>
    <row r="3541" spans="1:16" ht="67.5" x14ac:dyDescent="0.2">
      <c r="A3541" s="466" t="s">
        <v>7860</v>
      </c>
      <c r="B3541" s="465" t="s">
        <v>3526</v>
      </c>
      <c r="C3541" s="464" t="s">
        <v>2594</v>
      </c>
      <c r="D3541" s="463" t="s">
        <v>7946</v>
      </c>
      <c r="E3541" s="462">
        <v>4200</v>
      </c>
      <c r="F3541" s="461" t="s">
        <v>15195</v>
      </c>
      <c r="G3541" s="460" t="s">
        <v>15194</v>
      </c>
      <c r="H3541" s="460" t="s">
        <v>3859</v>
      </c>
      <c r="I3541" s="460" t="s">
        <v>7869</v>
      </c>
      <c r="J3541" s="459" t="s">
        <v>3859</v>
      </c>
      <c r="K3541" s="458">
        <v>3</v>
      </c>
      <c r="L3541" s="458">
        <v>12</v>
      </c>
      <c r="M3541" s="457">
        <v>53472.939955718633</v>
      </c>
      <c r="N3541" s="458">
        <v>1</v>
      </c>
      <c r="O3541" s="458">
        <v>6</v>
      </c>
      <c r="P3541" s="457">
        <v>26506.799999999999</v>
      </c>
    </row>
    <row r="3542" spans="1:16" ht="67.5" x14ac:dyDescent="0.2">
      <c r="A3542" s="466" t="s">
        <v>7860</v>
      </c>
      <c r="B3542" s="465" t="s">
        <v>3526</v>
      </c>
      <c r="C3542" s="464" t="s">
        <v>2594</v>
      </c>
      <c r="D3542" s="463" t="s">
        <v>15193</v>
      </c>
      <c r="E3542" s="462">
        <v>2200</v>
      </c>
      <c r="F3542" s="461" t="s">
        <v>15192</v>
      </c>
      <c r="G3542" s="460" t="s">
        <v>15191</v>
      </c>
      <c r="H3542" s="460" t="s">
        <v>6514</v>
      </c>
      <c r="I3542" s="460" t="s">
        <v>7861</v>
      </c>
      <c r="J3542" s="459" t="s">
        <v>6514</v>
      </c>
      <c r="K3542" s="458">
        <v>3</v>
      </c>
      <c r="L3542" s="458">
        <v>12</v>
      </c>
      <c r="M3542" s="457">
        <v>28009.635214900234</v>
      </c>
      <c r="N3542" s="458">
        <v>1</v>
      </c>
      <c r="O3542" s="458">
        <v>6</v>
      </c>
      <c r="P3542" s="457">
        <v>14506.8</v>
      </c>
    </row>
    <row r="3543" spans="1:16" ht="67.5" x14ac:dyDescent="0.2">
      <c r="A3543" s="466" t="s">
        <v>7860</v>
      </c>
      <c r="B3543" s="465" t="s">
        <v>3526</v>
      </c>
      <c r="C3543" s="464" t="s">
        <v>2594</v>
      </c>
      <c r="D3543" s="463" t="s">
        <v>9545</v>
      </c>
      <c r="E3543" s="462">
        <v>4200</v>
      </c>
      <c r="F3543" s="461" t="s">
        <v>15190</v>
      </c>
      <c r="G3543" s="460" t="s">
        <v>15189</v>
      </c>
      <c r="H3543" s="460" t="s">
        <v>3761</v>
      </c>
      <c r="I3543" s="460" t="s">
        <v>7861</v>
      </c>
      <c r="J3543" s="459" t="s">
        <v>3761</v>
      </c>
      <c r="K3543" s="458">
        <v>4</v>
      </c>
      <c r="L3543" s="458">
        <v>12</v>
      </c>
      <c r="M3543" s="457">
        <v>53472.939955718633</v>
      </c>
      <c r="N3543" s="458">
        <v>1</v>
      </c>
      <c r="O3543" s="458">
        <v>6</v>
      </c>
      <c r="P3543" s="457">
        <v>26506.799999999999</v>
      </c>
    </row>
    <row r="3544" spans="1:16" ht="67.5" x14ac:dyDescent="0.2">
      <c r="A3544" s="466" t="s">
        <v>7860</v>
      </c>
      <c r="B3544" s="465" t="s">
        <v>3526</v>
      </c>
      <c r="C3544" s="464" t="s">
        <v>2594</v>
      </c>
      <c r="D3544" s="463" t="s">
        <v>8048</v>
      </c>
      <c r="E3544" s="462">
        <v>5500</v>
      </c>
      <c r="F3544" s="461" t="s">
        <v>15188</v>
      </c>
      <c r="G3544" s="460" t="s">
        <v>15187</v>
      </c>
      <c r="H3544" s="460" t="s">
        <v>3859</v>
      </c>
      <c r="I3544" s="460" t="s">
        <v>7869</v>
      </c>
      <c r="J3544" s="459" t="s">
        <v>3859</v>
      </c>
      <c r="K3544" s="458">
        <v>4</v>
      </c>
      <c r="L3544" s="458">
        <v>10</v>
      </c>
      <c r="M3544" s="457">
        <v>58353.406697708822</v>
      </c>
      <c r="N3544" s="458">
        <v>1</v>
      </c>
      <c r="O3544" s="458">
        <v>6</v>
      </c>
      <c r="P3544" s="457">
        <v>34306.800000000003</v>
      </c>
    </row>
    <row r="3545" spans="1:16" ht="67.5" x14ac:dyDescent="0.2">
      <c r="A3545" s="466" t="s">
        <v>7860</v>
      </c>
      <c r="B3545" s="465" t="s">
        <v>3526</v>
      </c>
      <c r="C3545" s="464" t="s">
        <v>2594</v>
      </c>
      <c r="D3545" s="463" t="s">
        <v>7887</v>
      </c>
      <c r="E3545" s="462">
        <v>4200</v>
      </c>
      <c r="F3545" s="461" t="s">
        <v>15186</v>
      </c>
      <c r="G3545" s="460" t="s">
        <v>15185</v>
      </c>
      <c r="H3545" s="460" t="s">
        <v>3859</v>
      </c>
      <c r="I3545" s="460" t="s">
        <v>7861</v>
      </c>
      <c r="J3545" s="459" t="s">
        <v>3859</v>
      </c>
      <c r="K3545" s="458">
        <v>3</v>
      </c>
      <c r="L3545" s="458">
        <v>12</v>
      </c>
      <c r="M3545" s="457">
        <v>53472.939955718633</v>
      </c>
      <c r="N3545" s="458">
        <v>1</v>
      </c>
      <c r="O3545" s="458">
        <v>6</v>
      </c>
      <c r="P3545" s="457">
        <v>26506.799999999999</v>
      </c>
    </row>
    <row r="3546" spans="1:16" ht="67.5" x14ac:dyDescent="0.2">
      <c r="A3546" s="466" t="s">
        <v>7860</v>
      </c>
      <c r="B3546" s="465" t="s">
        <v>3526</v>
      </c>
      <c r="C3546" s="464" t="s">
        <v>2594</v>
      </c>
      <c r="D3546" s="463" t="s">
        <v>15184</v>
      </c>
      <c r="E3546" s="462">
        <v>4200</v>
      </c>
      <c r="F3546" s="461" t="s">
        <v>15183</v>
      </c>
      <c r="G3546" s="460" t="s">
        <v>15182</v>
      </c>
      <c r="H3546" s="460" t="s">
        <v>8020</v>
      </c>
      <c r="I3546" s="460" t="s">
        <v>7861</v>
      </c>
      <c r="J3546" s="459" t="s">
        <v>8020</v>
      </c>
      <c r="K3546" s="458">
        <v>4</v>
      </c>
      <c r="L3546" s="458">
        <v>12</v>
      </c>
      <c r="M3546" s="457">
        <v>53472.939955718633</v>
      </c>
      <c r="N3546" s="458">
        <v>1</v>
      </c>
      <c r="O3546" s="458">
        <v>6</v>
      </c>
      <c r="P3546" s="457">
        <v>26506.799999999999</v>
      </c>
    </row>
    <row r="3547" spans="1:16" ht="67.5" x14ac:dyDescent="0.2">
      <c r="A3547" s="466" t="s">
        <v>7860</v>
      </c>
      <c r="B3547" s="465" t="s">
        <v>3526</v>
      </c>
      <c r="C3547" s="464" t="s">
        <v>2594</v>
      </c>
      <c r="D3547" s="463" t="s">
        <v>7859</v>
      </c>
      <c r="E3547" s="462">
        <v>2500</v>
      </c>
      <c r="F3547" s="461" t="s">
        <v>15181</v>
      </c>
      <c r="G3547" s="460" t="s">
        <v>15180</v>
      </c>
      <c r="H3547" s="460" t="s">
        <v>3838</v>
      </c>
      <c r="I3547" s="460" t="s">
        <v>7861</v>
      </c>
      <c r="J3547" s="459" t="s">
        <v>3838</v>
      </c>
      <c r="K3547" s="458">
        <v>4</v>
      </c>
      <c r="L3547" s="458">
        <v>12</v>
      </c>
      <c r="M3547" s="457">
        <v>31829.130926022997</v>
      </c>
      <c r="N3547" s="458">
        <v>1</v>
      </c>
      <c r="O3547" s="458">
        <v>1</v>
      </c>
      <c r="P3547" s="457">
        <v>2717.8</v>
      </c>
    </row>
    <row r="3548" spans="1:16" ht="67.5" x14ac:dyDescent="0.2">
      <c r="A3548" s="466" t="s">
        <v>7860</v>
      </c>
      <c r="B3548" s="465" t="s">
        <v>3526</v>
      </c>
      <c r="C3548" s="464" t="s">
        <v>2594</v>
      </c>
      <c r="D3548" s="463" t="s">
        <v>3541</v>
      </c>
      <c r="E3548" s="462">
        <v>1500</v>
      </c>
      <c r="F3548" s="461" t="s">
        <v>15179</v>
      </c>
      <c r="G3548" s="460" t="s">
        <v>15178</v>
      </c>
      <c r="H3548" s="460"/>
      <c r="I3548" s="460"/>
      <c r="J3548" s="459"/>
      <c r="K3548" s="458">
        <v>3</v>
      </c>
      <c r="L3548" s="458">
        <v>12</v>
      </c>
      <c r="M3548" s="457">
        <v>19097.478555613798</v>
      </c>
      <c r="N3548" s="458">
        <v>1</v>
      </c>
      <c r="O3548" s="458">
        <v>6</v>
      </c>
      <c r="P3548" s="457">
        <v>10306.799999999999</v>
      </c>
    </row>
    <row r="3549" spans="1:16" ht="67.5" x14ac:dyDescent="0.2">
      <c r="A3549" s="466" t="s">
        <v>7860</v>
      </c>
      <c r="B3549" s="465" t="s">
        <v>3526</v>
      </c>
      <c r="C3549" s="464" t="s">
        <v>2594</v>
      </c>
      <c r="D3549" s="463" t="s">
        <v>8811</v>
      </c>
      <c r="E3549" s="462">
        <v>10500</v>
      </c>
      <c r="F3549" s="461" t="s">
        <v>15177</v>
      </c>
      <c r="G3549" s="460" t="s">
        <v>15176</v>
      </c>
      <c r="H3549" s="460" t="s">
        <v>7976</v>
      </c>
      <c r="I3549" s="460" t="s">
        <v>7869</v>
      </c>
      <c r="J3549" s="459" t="s">
        <v>7976</v>
      </c>
      <c r="K3549" s="458">
        <v>4</v>
      </c>
      <c r="L3549" s="458">
        <v>12</v>
      </c>
      <c r="M3549" s="457">
        <v>133682.34988929657</v>
      </c>
      <c r="N3549" s="458">
        <v>1</v>
      </c>
      <c r="O3549" s="458">
        <v>6</v>
      </c>
      <c r="P3549" s="457">
        <v>64306.8</v>
      </c>
    </row>
    <row r="3550" spans="1:16" ht="67.5" x14ac:dyDescent="0.2">
      <c r="A3550" s="466" t="s">
        <v>7860</v>
      </c>
      <c r="B3550" s="465" t="s">
        <v>3526</v>
      </c>
      <c r="C3550" s="464" t="s">
        <v>2594</v>
      </c>
      <c r="D3550" s="463" t="s">
        <v>7960</v>
      </c>
      <c r="E3550" s="462">
        <v>2500</v>
      </c>
      <c r="F3550" s="461" t="s">
        <v>15175</v>
      </c>
      <c r="G3550" s="460" t="s">
        <v>15174</v>
      </c>
      <c r="H3550" s="460"/>
      <c r="I3550" s="460"/>
      <c r="J3550" s="459"/>
      <c r="K3550" s="458">
        <v>4</v>
      </c>
      <c r="L3550" s="458">
        <v>12</v>
      </c>
      <c r="M3550" s="457">
        <v>31829.130926022997</v>
      </c>
      <c r="N3550" s="458">
        <v>1</v>
      </c>
      <c r="O3550" s="458">
        <v>6</v>
      </c>
      <c r="P3550" s="457">
        <v>16306.8</v>
      </c>
    </row>
    <row r="3551" spans="1:16" ht="67.5" x14ac:dyDescent="0.2">
      <c r="A3551" s="466" t="s">
        <v>7860</v>
      </c>
      <c r="B3551" s="465" t="s">
        <v>3526</v>
      </c>
      <c r="C3551" s="464" t="s">
        <v>2594</v>
      </c>
      <c r="D3551" s="463" t="s">
        <v>7859</v>
      </c>
      <c r="E3551" s="462">
        <v>2500</v>
      </c>
      <c r="F3551" s="461" t="s">
        <v>15173</v>
      </c>
      <c r="G3551" s="460" t="s">
        <v>15172</v>
      </c>
      <c r="H3551" s="460"/>
      <c r="I3551" s="460"/>
      <c r="J3551" s="459"/>
      <c r="K3551" s="458">
        <v>3</v>
      </c>
      <c r="L3551" s="458">
        <v>12</v>
      </c>
      <c r="M3551" s="457">
        <v>31829.130926022997</v>
      </c>
      <c r="N3551" s="458">
        <v>1</v>
      </c>
      <c r="O3551" s="458">
        <v>6</v>
      </c>
      <c r="P3551" s="457">
        <v>16306.8</v>
      </c>
    </row>
    <row r="3552" spans="1:16" ht="67.5" x14ac:dyDescent="0.2">
      <c r="A3552" s="466" t="s">
        <v>7860</v>
      </c>
      <c r="B3552" s="465" t="s">
        <v>3526</v>
      </c>
      <c r="C3552" s="464" t="s">
        <v>2594</v>
      </c>
      <c r="D3552" s="463" t="s">
        <v>7881</v>
      </c>
      <c r="E3552" s="462">
        <v>3200</v>
      </c>
      <c r="F3552" s="461" t="s">
        <v>15171</v>
      </c>
      <c r="G3552" s="460" t="s">
        <v>15170</v>
      </c>
      <c r="H3552" s="460" t="s">
        <v>6389</v>
      </c>
      <c r="I3552" s="460" t="s">
        <v>7869</v>
      </c>
      <c r="J3552" s="459" t="s">
        <v>6389</v>
      </c>
      <c r="K3552" s="458">
        <v>4</v>
      </c>
      <c r="L3552" s="458">
        <v>12</v>
      </c>
      <c r="M3552" s="457">
        <v>40741.287585309437</v>
      </c>
      <c r="N3552" s="458">
        <v>1</v>
      </c>
      <c r="O3552" s="458">
        <v>6</v>
      </c>
      <c r="P3552" s="457">
        <v>20506.8</v>
      </c>
    </row>
    <row r="3553" spans="1:16" ht="67.5" x14ac:dyDescent="0.2">
      <c r="A3553" s="466" t="s">
        <v>7860</v>
      </c>
      <c r="B3553" s="465" t="s">
        <v>3526</v>
      </c>
      <c r="C3553" s="464" t="s">
        <v>2594</v>
      </c>
      <c r="D3553" s="463" t="s">
        <v>7859</v>
      </c>
      <c r="E3553" s="462">
        <v>2500</v>
      </c>
      <c r="F3553" s="461" t="s">
        <v>15169</v>
      </c>
      <c r="G3553" s="460" t="s">
        <v>15168</v>
      </c>
      <c r="H3553" s="460" t="s">
        <v>7865</v>
      </c>
      <c r="I3553" s="460" t="s">
        <v>7861</v>
      </c>
      <c r="J3553" s="459" t="s">
        <v>7865</v>
      </c>
      <c r="K3553" s="458">
        <v>4</v>
      </c>
      <c r="L3553" s="458">
        <v>12</v>
      </c>
      <c r="M3553" s="457">
        <v>31829.130926022997</v>
      </c>
      <c r="N3553" s="458">
        <v>1</v>
      </c>
      <c r="O3553" s="458">
        <v>6</v>
      </c>
      <c r="P3553" s="457">
        <v>16306.8</v>
      </c>
    </row>
    <row r="3554" spans="1:16" ht="67.5" x14ac:dyDescent="0.2">
      <c r="A3554" s="466" t="s">
        <v>7860</v>
      </c>
      <c r="B3554" s="465" t="s">
        <v>3526</v>
      </c>
      <c r="C3554" s="464" t="s">
        <v>2594</v>
      </c>
      <c r="D3554" s="463" t="s">
        <v>7887</v>
      </c>
      <c r="E3554" s="462">
        <v>4200</v>
      </c>
      <c r="F3554" s="461" t="s">
        <v>15167</v>
      </c>
      <c r="G3554" s="460" t="s">
        <v>15166</v>
      </c>
      <c r="H3554" s="460" t="s">
        <v>6389</v>
      </c>
      <c r="I3554" s="460" t="s">
        <v>7869</v>
      </c>
      <c r="J3554" s="459" t="s">
        <v>6389</v>
      </c>
      <c r="K3554" s="458">
        <v>3</v>
      </c>
      <c r="L3554" s="458">
        <v>12</v>
      </c>
      <c r="M3554" s="457">
        <v>53472.939955718633</v>
      </c>
      <c r="N3554" s="458">
        <v>1</v>
      </c>
      <c r="O3554" s="458">
        <v>6</v>
      </c>
      <c r="P3554" s="457">
        <v>26506.799999999999</v>
      </c>
    </row>
    <row r="3555" spans="1:16" ht="67.5" x14ac:dyDescent="0.2">
      <c r="A3555" s="466" t="s">
        <v>7860</v>
      </c>
      <c r="B3555" s="465" t="s">
        <v>3526</v>
      </c>
      <c r="C3555" s="464" t="s">
        <v>2594</v>
      </c>
      <c r="D3555" s="463" t="s">
        <v>7899</v>
      </c>
      <c r="E3555" s="462">
        <v>4200</v>
      </c>
      <c r="F3555" s="461" t="s">
        <v>15165</v>
      </c>
      <c r="G3555" s="460" t="s">
        <v>15164</v>
      </c>
      <c r="H3555" s="460" t="s">
        <v>15163</v>
      </c>
      <c r="I3555" s="460" t="s">
        <v>7869</v>
      </c>
      <c r="J3555" s="459" t="s">
        <v>15163</v>
      </c>
      <c r="K3555" s="458">
        <v>3</v>
      </c>
      <c r="L3555" s="458">
        <v>12</v>
      </c>
      <c r="M3555" s="457">
        <v>53472.939955718633</v>
      </c>
      <c r="N3555" s="458">
        <v>1</v>
      </c>
      <c r="O3555" s="458">
        <v>6</v>
      </c>
      <c r="P3555" s="457">
        <v>26506.799999999999</v>
      </c>
    </row>
    <row r="3556" spans="1:16" ht="67.5" x14ac:dyDescent="0.2">
      <c r="A3556" s="466" t="s">
        <v>7860</v>
      </c>
      <c r="B3556" s="465" t="s">
        <v>3526</v>
      </c>
      <c r="C3556" s="464" t="s">
        <v>2594</v>
      </c>
      <c r="D3556" s="463" t="s">
        <v>9044</v>
      </c>
      <c r="E3556" s="462">
        <v>5500</v>
      </c>
      <c r="F3556" s="461" t="s">
        <v>15162</v>
      </c>
      <c r="G3556" s="460" t="s">
        <v>15161</v>
      </c>
      <c r="H3556" s="460" t="s">
        <v>8069</v>
      </c>
      <c r="I3556" s="460" t="s">
        <v>7869</v>
      </c>
      <c r="J3556" s="459" t="s">
        <v>8069</v>
      </c>
      <c r="K3556" s="458">
        <v>5</v>
      </c>
      <c r="L3556" s="458">
        <v>12</v>
      </c>
      <c r="M3556" s="457">
        <v>93365.450716334119</v>
      </c>
      <c r="N3556" s="458">
        <v>1</v>
      </c>
      <c r="O3556" s="458">
        <v>6</v>
      </c>
      <c r="P3556" s="457">
        <v>34306.800000000003</v>
      </c>
    </row>
    <row r="3557" spans="1:16" ht="67.5" x14ac:dyDescent="0.2">
      <c r="A3557" s="466" t="s">
        <v>7860</v>
      </c>
      <c r="B3557" s="465" t="s">
        <v>3526</v>
      </c>
      <c r="C3557" s="464" t="s">
        <v>2594</v>
      </c>
      <c r="D3557" s="463" t="s">
        <v>10259</v>
      </c>
      <c r="E3557" s="462">
        <v>3500</v>
      </c>
      <c r="F3557" s="461" t="s">
        <v>15160</v>
      </c>
      <c r="G3557" s="460" t="s">
        <v>15159</v>
      </c>
      <c r="H3557" s="460"/>
      <c r="I3557" s="460"/>
      <c r="J3557" s="459"/>
      <c r="K3557" s="458">
        <v>3</v>
      </c>
      <c r="L3557" s="458">
        <v>12</v>
      </c>
      <c r="M3557" s="457">
        <v>44560.783296432193</v>
      </c>
      <c r="N3557" s="458">
        <v>1</v>
      </c>
      <c r="O3557" s="458">
        <v>6</v>
      </c>
      <c r="P3557" s="457">
        <v>22306.799999999999</v>
      </c>
    </row>
    <row r="3558" spans="1:16" ht="67.5" x14ac:dyDescent="0.2">
      <c r="A3558" s="466" t="s">
        <v>7860</v>
      </c>
      <c r="B3558" s="465" t="s">
        <v>3526</v>
      </c>
      <c r="C3558" s="464" t="s">
        <v>2594</v>
      </c>
      <c r="D3558" s="463" t="s">
        <v>7887</v>
      </c>
      <c r="E3558" s="462">
        <v>4200</v>
      </c>
      <c r="F3558" s="461" t="s">
        <v>15158</v>
      </c>
      <c r="G3558" s="460" t="s">
        <v>15157</v>
      </c>
      <c r="H3558" s="460" t="s">
        <v>6389</v>
      </c>
      <c r="I3558" s="460" t="s">
        <v>7869</v>
      </c>
      <c r="J3558" s="459" t="s">
        <v>6389</v>
      </c>
      <c r="K3558" s="458">
        <v>3</v>
      </c>
      <c r="L3558" s="458">
        <v>12</v>
      </c>
      <c r="M3558" s="457">
        <v>53472.939955718633</v>
      </c>
      <c r="N3558" s="458">
        <v>1</v>
      </c>
      <c r="O3558" s="458">
        <v>6</v>
      </c>
      <c r="P3558" s="457">
        <v>26506.799999999999</v>
      </c>
    </row>
    <row r="3559" spans="1:16" ht="67.5" x14ac:dyDescent="0.2">
      <c r="A3559" s="466" t="s">
        <v>7860</v>
      </c>
      <c r="B3559" s="465" t="s">
        <v>3526</v>
      </c>
      <c r="C3559" s="464" t="s">
        <v>2594</v>
      </c>
      <c r="D3559" s="463" t="s">
        <v>14378</v>
      </c>
      <c r="E3559" s="462">
        <v>6000</v>
      </c>
      <c r="F3559" s="461" t="s">
        <v>15156</v>
      </c>
      <c r="G3559" s="460" t="s">
        <v>15155</v>
      </c>
      <c r="H3559" s="460" t="s">
        <v>8241</v>
      </c>
      <c r="I3559" s="460" t="s">
        <v>7869</v>
      </c>
      <c r="J3559" s="459" t="s">
        <v>8241</v>
      </c>
      <c r="K3559" s="458">
        <v>3</v>
      </c>
      <c r="L3559" s="458">
        <v>12</v>
      </c>
      <c r="M3559" s="457">
        <v>76389.914222455191</v>
      </c>
      <c r="N3559" s="458">
        <v>1</v>
      </c>
      <c r="O3559" s="458">
        <v>6</v>
      </c>
      <c r="P3559" s="457">
        <v>37306.800000000003</v>
      </c>
    </row>
    <row r="3560" spans="1:16" ht="67.5" x14ac:dyDescent="0.2">
      <c r="A3560" s="466" t="s">
        <v>7860</v>
      </c>
      <c r="B3560" s="465" t="s">
        <v>3526</v>
      </c>
      <c r="C3560" s="464" t="s">
        <v>2594</v>
      </c>
      <c r="D3560" s="463" t="s">
        <v>7923</v>
      </c>
      <c r="E3560" s="462">
        <v>4200</v>
      </c>
      <c r="F3560" s="461" t="s">
        <v>15154</v>
      </c>
      <c r="G3560" s="460" t="s">
        <v>15153</v>
      </c>
      <c r="H3560" s="460" t="s">
        <v>6389</v>
      </c>
      <c r="I3560" s="460" t="s">
        <v>7869</v>
      </c>
      <c r="J3560" s="459" t="s">
        <v>6389</v>
      </c>
      <c r="K3560" s="458">
        <v>5</v>
      </c>
      <c r="L3560" s="458">
        <v>12</v>
      </c>
      <c r="M3560" s="457">
        <v>53472.939955718633</v>
      </c>
      <c r="N3560" s="458">
        <v>1</v>
      </c>
      <c r="O3560" s="458">
        <v>6</v>
      </c>
      <c r="P3560" s="457">
        <v>26506.799999999999</v>
      </c>
    </row>
    <row r="3561" spans="1:16" ht="67.5" x14ac:dyDescent="0.2">
      <c r="A3561" s="466" t="s">
        <v>7860</v>
      </c>
      <c r="B3561" s="465" t="s">
        <v>3526</v>
      </c>
      <c r="C3561" s="464" t="s">
        <v>2594</v>
      </c>
      <c r="D3561" s="463" t="s">
        <v>7920</v>
      </c>
      <c r="E3561" s="462">
        <v>5500</v>
      </c>
      <c r="F3561" s="461" t="s">
        <v>15152</v>
      </c>
      <c r="G3561" s="460" t="s">
        <v>15151</v>
      </c>
      <c r="H3561" s="460" t="s">
        <v>3761</v>
      </c>
      <c r="I3561" s="460" t="s">
        <v>7869</v>
      </c>
      <c r="J3561" s="459" t="s">
        <v>3761</v>
      </c>
      <c r="K3561" s="458">
        <v>3</v>
      </c>
      <c r="L3561" s="458">
        <v>12</v>
      </c>
      <c r="M3561" s="457">
        <v>70024.088037250593</v>
      </c>
      <c r="N3561" s="458">
        <v>1</v>
      </c>
      <c r="O3561" s="458">
        <v>6</v>
      </c>
      <c r="P3561" s="457">
        <v>34306.800000000003</v>
      </c>
    </row>
    <row r="3562" spans="1:16" ht="67.5" x14ac:dyDescent="0.2">
      <c r="A3562" s="466" t="s">
        <v>7860</v>
      </c>
      <c r="B3562" s="465" t="s">
        <v>3526</v>
      </c>
      <c r="C3562" s="464" t="s">
        <v>2594</v>
      </c>
      <c r="D3562" s="463" t="s">
        <v>15150</v>
      </c>
      <c r="E3562" s="462">
        <v>5500</v>
      </c>
      <c r="F3562" s="461" t="s">
        <v>15149</v>
      </c>
      <c r="G3562" s="460" t="s">
        <v>15148</v>
      </c>
      <c r="H3562" s="460" t="s">
        <v>6299</v>
      </c>
      <c r="I3562" s="460" t="s">
        <v>7869</v>
      </c>
      <c r="J3562" s="459" t="s">
        <v>6299</v>
      </c>
      <c r="K3562" s="458">
        <v>3</v>
      </c>
      <c r="L3562" s="458">
        <v>12</v>
      </c>
      <c r="M3562" s="457">
        <v>70024.088037250593</v>
      </c>
      <c r="N3562" s="458">
        <v>1</v>
      </c>
      <c r="O3562" s="458">
        <v>6</v>
      </c>
      <c r="P3562" s="457">
        <v>34306.800000000003</v>
      </c>
    </row>
    <row r="3563" spans="1:16" ht="67.5" x14ac:dyDescent="0.2">
      <c r="A3563" s="466" t="s">
        <v>7860</v>
      </c>
      <c r="B3563" s="465" t="s">
        <v>3526</v>
      </c>
      <c r="C3563" s="464" t="s">
        <v>2594</v>
      </c>
      <c r="D3563" s="463" t="s">
        <v>7899</v>
      </c>
      <c r="E3563" s="462">
        <v>4200</v>
      </c>
      <c r="F3563" s="461" t="s">
        <v>15147</v>
      </c>
      <c r="G3563" s="460" t="s">
        <v>15146</v>
      </c>
      <c r="H3563" s="460" t="s">
        <v>6389</v>
      </c>
      <c r="I3563" s="460" t="s">
        <v>7869</v>
      </c>
      <c r="J3563" s="459" t="s">
        <v>6389</v>
      </c>
      <c r="K3563" s="458">
        <v>4</v>
      </c>
      <c r="L3563" s="458">
        <v>12</v>
      </c>
      <c r="M3563" s="457">
        <v>53472.939955718633</v>
      </c>
      <c r="N3563" s="458">
        <v>1</v>
      </c>
      <c r="O3563" s="458">
        <v>6</v>
      </c>
      <c r="P3563" s="457">
        <v>26506.799999999999</v>
      </c>
    </row>
    <row r="3564" spans="1:16" ht="67.5" x14ac:dyDescent="0.2">
      <c r="A3564" s="466" t="s">
        <v>7860</v>
      </c>
      <c r="B3564" s="465" t="s">
        <v>3526</v>
      </c>
      <c r="C3564" s="464" t="s">
        <v>2594</v>
      </c>
      <c r="D3564" s="463" t="s">
        <v>10547</v>
      </c>
      <c r="E3564" s="462">
        <v>5000</v>
      </c>
      <c r="F3564" s="461" t="s">
        <v>15145</v>
      </c>
      <c r="G3564" s="460" t="s">
        <v>15144</v>
      </c>
      <c r="H3564" s="460" t="s">
        <v>8241</v>
      </c>
      <c r="I3564" s="460" t="s">
        <v>7869</v>
      </c>
      <c r="J3564" s="459" t="s">
        <v>8241</v>
      </c>
      <c r="K3564" s="458">
        <v>3</v>
      </c>
      <c r="L3564" s="458">
        <v>12</v>
      </c>
      <c r="M3564" s="457">
        <v>63658.261852045995</v>
      </c>
      <c r="N3564" s="458">
        <v>1</v>
      </c>
      <c r="O3564" s="458">
        <v>6</v>
      </c>
      <c r="P3564" s="457">
        <v>31306.799999999999</v>
      </c>
    </row>
    <row r="3565" spans="1:16" ht="67.5" x14ac:dyDescent="0.2">
      <c r="A3565" s="466" t="s">
        <v>7860</v>
      </c>
      <c r="B3565" s="465" t="s">
        <v>3526</v>
      </c>
      <c r="C3565" s="464" t="s">
        <v>2594</v>
      </c>
      <c r="D3565" s="463" t="s">
        <v>7929</v>
      </c>
      <c r="E3565" s="462">
        <v>1500</v>
      </c>
      <c r="F3565" s="461" t="s">
        <v>15143</v>
      </c>
      <c r="G3565" s="460" t="s">
        <v>15142</v>
      </c>
      <c r="H3565" s="460" t="s">
        <v>6514</v>
      </c>
      <c r="I3565" s="460" t="s">
        <v>7861</v>
      </c>
      <c r="J3565" s="459" t="s">
        <v>6514</v>
      </c>
      <c r="K3565" s="458">
        <v>6</v>
      </c>
      <c r="L3565" s="458">
        <v>11</v>
      </c>
      <c r="M3565" s="457">
        <v>17506.022009312648</v>
      </c>
      <c r="N3565" s="458">
        <v>1</v>
      </c>
      <c r="O3565" s="458">
        <v>6</v>
      </c>
      <c r="P3565" s="457">
        <v>10306.799999999999</v>
      </c>
    </row>
    <row r="3566" spans="1:16" ht="67.5" x14ac:dyDescent="0.2">
      <c r="A3566" s="466" t="s">
        <v>7860</v>
      </c>
      <c r="B3566" s="465" t="s">
        <v>3526</v>
      </c>
      <c r="C3566" s="464" t="s">
        <v>2594</v>
      </c>
      <c r="D3566" s="463" t="s">
        <v>7923</v>
      </c>
      <c r="E3566" s="462">
        <v>4200</v>
      </c>
      <c r="F3566" s="461" t="s">
        <v>15141</v>
      </c>
      <c r="G3566" s="460" t="s">
        <v>15140</v>
      </c>
      <c r="H3566" s="460" t="s">
        <v>4810</v>
      </c>
      <c r="I3566" s="460" t="s">
        <v>7869</v>
      </c>
      <c r="J3566" s="459" t="s">
        <v>4810</v>
      </c>
      <c r="K3566" s="458">
        <v>3</v>
      </c>
      <c r="L3566" s="458">
        <v>12</v>
      </c>
      <c r="M3566" s="457">
        <v>53472.939955718633</v>
      </c>
      <c r="N3566" s="458">
        <v>1</v>
      </c>
      <c r="O3566" s="458">
        <v>1</v>
      </c>
      <c r="P3566" s="457">
        <v>4417.8</v>
      </c>
    </row>
    <row r="3567" spans="1:16" ht="67.5" x14ac:dyDescent="0.2">
      <c r="A3567" s="466" t="s">
        <v>7860</v>
      </c>
      <c r="B3567" s="465" t="s">
        <v>3526</v>
      </c>
      <c r="C3567" s="464" t="s">
        <v>2594</v>
      </c>
      <c r="D3567" s="463" t="s">
        <v>7887</v>
      </c>
      <c r="E3567" s="462">
        <v>4200</v>
      </c>
      <c r="F3567" s="461" t="s">
        <v>15139</v>
      </c>
      <c r="G3567" s="460" t="s">
        <v>15138</v>
      </c>
      <c r="H3567" s="460" t="s">
        <v>6389</v>
      </c>
      <c r="I3567" s="460" t="s">
        <v>7869</v>
      </c>
      <c r="J3567" s="459" t="s">
        <v>6389</v>
      </c>
      <c r="K3567" s="458">
        <v>3</v>
      </c>
      <c r="L3567" s="458">
        <v>12</v>
      </c>
      <c r="M3567" s="457">
        <v>53472.939955718633</v>
      </c>
      <c r="N3567" s="458">
        <v>1</v>
      </c>
      <c r="O3567" s="458">
        <v>6</v>
      </c>
      <c r="P3567" s="457">
        <v>26506.799999999999</v>
      </c>
    </row>
    <row r="3568" spans="1:16" ht="67.5" x14ac:dyDescent="0.2">
      <c r="A3568" s="466" t="s">
        <v>7860</v>
      </c>
      <c r="B3568" s="465" t="s">
        <v>3526</v>
      </c>
      <c r="C3568" s="464" t="s">
        <v>2594</v>
      </c>
      <c r="D3568" s="463" t="s">
        <v>7887</v>
      </c>
      <c r="E3568" s="462">
        <v>4200</v>
      </c>
      <c r="F3568" s="461" t="s">
        <v>15137</v>
      </c>
      <c r="G3568" s="460" t="s">
        <v>15136</v>
      </c>
      <c r="H3568" s="460" t="s">
        <v>6389</v>
      </c>
      <c r="I3568" s="460" t="s">
        <v>7869</v>
      </c>
      <c r="J3568" s="459" t="s">
        <v>6389</v>
      </c>
      <c r="K3568" s="458">
        <v>5</v>
      </c>
      <c r="L3568" s="458">
        <v>12</v>
      </c>
      <c r="M3568" s="457">
        <v>53472.939955718633</v>
      </c>
      <c r="N3568" s="458">
        <v>1</v>
      </c>
      <c r="O3568" s="458">
        <v>6</v>
      </c>
      <c r="P3568" s="457">
        <v>26506.799999999999</v>
      </c>
    </row>
    <row r="3569" spans="1:16" ht="67.5" x14ac:dyDescent="0.2">
      <c r="A3569" s="466" t="s">
        <v>7860</v>
      </c>
      <c r="B3569" s="465" t="s">
        <v>3526</v>
      </c>
      <c r="C3569" s="464" t="s">
        <v>2594</v>
      </c>
      <c r="D3569" s="463" t="s">
        <v>8091</v>
      </c>
      <c r="E3569" s="462">
        <v>2700</v>
      </c>
      <c r="F3569" s="461" t="s">
        <v>15135</v>
      </c>
      <c r="G3569" s="460" t="s">
        <v>15134</v>
      </c>
      <c r="H3569" s="460" t="s">
        <v>8420</v>
      </c>
      <c r="I3569" s="460" t="s">
        <v>7869</v>
      </c>
      <c r="J3569" s="459" t="s">
        <v>8420</v>
      </c>
      <c r="K3569" s="458">
        <v>4</v>
      </c>
      <c r="L3569" s="458">
        <v>12</v>
      </c>
      <c r="M3569" s="457">
        <v>34375.461400104832</v>
      </c>
      <c r="N3569" s="458">
        <v>1</v>
      </c>
      <c r="O3569" s="458">
        <v>6</v>
      </c>
      <c r="P3569" s="457">
        <v>17506.8</v>
      </c>
    </row>
    <row r="3570" spans="1:16" ht="67.5" x14ac:dyDescent="0.2">
      <c r="A3570" s="466" t="s">
        <v>7860</v>
      </c>
      <c r="B3570" s="465" t="s">
        <v>3526</v>
      </c>
      <c r="C3570" s="464" t="s">
        <v>2594</v>
      </c>
      <c r="D3570" s="463" t="s">
        <v>8481</v>
      </c>
      <c r="E3570" s="462">
        <v>7500</v>
      </c>
      <c r="F3570" s="461" t="s">
        <v>15133</v>
      </c>
      <c r="G3570" s="460" t="s">
        <v>15132</v>
      </c>
      <c r="H3570" s="460" t="s">
        <v>3528</v>
      </c>
      <c r="I3570" s="460" t="s">
        <v>7869</v>
      </c>
      <c r="J3570" s="459" t="s">
        <v>3528</v>
      </c>
      <c r="K3570" s="458">
        <v>3</v>
      </c>
      <c r="L3570" s="458">
        <v>12</v>
      </c>
      <c r="M3570" s="457">
        <v>95487.392778068985</v>
      </c>
      <c r="N3570" s="458">
        <v>1</v>
      </c>
      <c r="O3570" s="458">
        <v>6</v>
      </c>
      <c r="P3570" s="457">
        <v>46306.8</v>
      </c>
    </row>
    <row r="3571" spans="1:16" ht="67.5" x14ac:dyDescent="0.2">
      <c r="A3571" s="466" t="s">
        <v>7860</v>
      </c>
      <c r="B3571" s="465" t="s">
        <v>3526</v>
      </c>
      <c r="C3571" s="464" t="s">
        <v>2594</v>
      </c>
      <c r="D3571" s="463" t="s">
        <v>8558</v>
      </c>
      <c r="E3571" s="462">
        <v>1500</v>
      </c>
      <c r="F3571" s="461" t="s">
        <v>15131</v>
      </c>
      <c r="G3571" s="460" t="s">
        <v>15130</v>
      </c>
      <c r="H3571" s="460"/>
      <c r="I3571" s="460"/>
      <c r="J3571" s="459"/>
      <c r="K3571" s="458">
        <v>4</v>
      </c>
      <c r="L3571" s="458">
        <v>12</v>
      </c>
      <c r="M3571" s="457">
        <v>19097.478555613798</v>
      </c>
      <c r="N3571" s="458">
        <v>1</v>
      </c>
      <c r="O3571" s="458">
        <v>6</v>
      </c>
      <c r="P3571" s="457">
        <v>10306.799999999999</v>
      </c>
    </row>
    <row r="3572" spans="1:16" ht="67.5" x14ac:dyDescent="0.2">
      <c r="A3572" s="466" t="s">
        <v>7860</v>
      </c>
      <c r="B3572" s="465" t="s">
        <v>3526</v>
      </c>
      <c r="C3572" s="464" t="s">
        <v>2594</v>
      </c>
      <c r="D3572" s="463" t="s">
        <v>7923</v>
      </c>
      <c r="E3572" s="462">
        <v>4200</v>
      </c>
      <c r="F3572" s="461" t="s">
        <v>15129</v>
      </c>
      <c r="G3572" s="460" t="s">
        <v>15128</v>
      </c>
      <c r="H3572" s="460" t="s">
        <v>3574</v>
      </c>
      <c r="I3572" s="460" t="s">
        <v>7869</v>
      </c>
      <c r="J3572" s="459" t="s">
        <v>3574</v>
      </c>
      <c r="K3572" s="458">
        <v>1</v>
      </c>
      <c r="L3572" s="458">
        <v>2</v>
      </c>
      <c r="M3572" s="457">
        <v>8912.1566592864383</v>
      </c>
      <c r="N3572" s="458">
        <v>1</v>
      </c>
      <c r="O3572" s="458">
        <v>6</v>
      </c>
      <c r="P3572" s="457">
        <v>26506.799999999999</v>
      </c>
    </row>
    <row r="3573" spans="1:16" ht="67.5" x14ac:dyDescent="0.2">
      <c r="A3573" s="466" t="s">
        <v>7860</v>
      </c>
      <c r="B3573" s="465" t="s">
        <v>3526</v>
      </c>
      <c r="C3573" s="464" t="s">
        <v>2594</v>
      </c>
      <c r="D3573" s="463" t="s">
        <v>7905</v>
      </c>
      <c r="E3573" s="462">
        <v>4200</v>
      </c>
      <c r="F3573" s="461" t="s">
        <v>15127</v>
      </c>
      <c r="G3573" s="460" t="s">
        <v>15126</v>
      </c>
      <c r="H3573" s="460" t="s">
        <v>3761</v>
      </c>
      <c r="I3573" s="460" t="s">
        <v>7861</v>
      </c>
      <c r="J3573" s="459" t="s">
        <v>3761</v>
      </c>
      <c r="K3573" s="458">
        <v>3</v>
      </c>
      <c r="L3573" s="458">
        <v>12</v>
      </c>
      <c r="M3573" s="457">
        <v>53472.939955718633</v>
      </c>
      <c r="N3573" s="458">
        <v>1</v>
      </c>
      <c r="O3573" s="458">
        <v>6</v>
      </c>
      <c r="P3573" s="457">
        <v>26506.799999999999</v>
      </c>
    </row>
    <row r="3574" spans="1:16" ht="67.5" x14ac:dyDescent="0.2">
      <c r="A3574" s="466" t="s">
        <v>7860</v>
      </c>
      <c r="B3574" s="465" t="s">
        <v>3526</v>
      </c>
      <c r="C3574" s="464" t="s">
        <v>2594</v>
      </c>
      <c r="D3574" s="463" t="s">
        <v>7881</v>
      </c>
      <c r="E3574" s="462">
        <v>3200</v>
      </c>
      <c r="F3574" s="461" t="s">
        <v>15125</v>
      </c>
      <c r="G3574" s="460" t="s">
        <v>15124</v>
      </c>
      <c r="H3574" s="460" t="s">
        <v>3528</v>
      </c>
      <c r="I3574" s="460" t="s">
        <v>7861</v>
      </c>
      <c r="J3574" s="459" t="s">
        <v>3528</v>
      </c>
      <c r="K3574" s="458">
        <v>6</v>
      </c>
      <c r="L3574" s="458">
        <v>12</v>
      </c>
      <c r="M3574" s="457">
        <v>40741.287585309437</v>
      </c>
      <c r="N3574" s="458">
        <v>1</v>
      </c>
      <c r="O3574" s="458">
        <v>6</v>
      </c>
      <c r="P3574" s="457">
        <v>20506.8</v>
      </c>
    </row>
    <row r="3575" spans="1:16" ht="67.5" x14ac:dyDescent="0.2">
      <c r="A3575" s="466" t="s">
        <v>7860</v>
      </c>
      <c r="B3575" s="465" t="s">
        <v>3526</v>
      </c>
      <c r="C3575" s="464" t="s">
        <v>2594</v>
      </c>
      <c r="D3575" s="463" t="s">
        <v>7887</v>
      </c>
      <c r="E3575" s="462">
        <v>4200</v>
      </c>
      <c r="F3575" s="461" t="s">
        <v>15123</v>
      </c>
      <c r="G3575" s="460" t="s">
        <v>15122</v>
      </c>
      <c r="H3575" s="460" t="s">
        <v>3528</v>
      </c>
      <c r="I3575" s="460" t="s">
        <v>7869</v>
      </c>
      <c r="J3575" s="459" t="s">
        <v>3528</v>
      </c>
      <c r="K3575" s="458">
        <v>3</v>
      </c>
      <c r="L3575" s="458">
        <v>12</v>
      </c>
      <c r="M3575" s="457">
        <v>53472.939955718633</v>
      </c>
      <c r="N3575" s="458">
        <v>1</v>
      </c>
      <c r="O3575" s="458">
        <v>1</v>
      </c>
      <c r="P3575" s="457">
        <v>4417.8</v>
      </c>
    </row>
    <row r="3576" spans="1:16" ht="67.5" x14ac:dyDescent="0.2">
      <c r="A3576" s="466" t="s">
        <v>7860</v>
      </c>
      <c r="B3576" s="465" t="s">
        <v>3526</v>
      </c>
      <c r="C3576" s="464" t="s">
        <v>2594</v>
      </c>
      <c r="D3576" s="463" t="s">
        <v>15121</v>
      </c>
      <c r="E3576" s="462">
        <v>6000</v>
      </c>
      <c r="F3576" s="461" t="s">
        <v>15120</v>
      </c>
      <c r="G3576" s="460" t="s">
        <v>15119</v>
      </c>
      <c r="H3576" s="460" t="s">
        <v>3595</v>
      </c>
      <c r="I3576" s="460" t="s">
        <v>7869</v>
      </c>
      <c r="J3576" s="459" t="s">
        <v>3595</v>
      </c>
      <c r="K3576" s="458">
        <v>4</v>
      </c>
      <c r="L3576" s="458">
        <v>11</v>
      </c>
      <c r="M3576" s="457">
        <v>70024.088037250593</v>
      </c>
      <c r="N3576" s="458">
        <v>1</v>
      </c>
      <c r="O3576" s="458">
        <v>6</v>
      </c>
      <c r="P3576" s="457">
        <v>37306.800000000003</v>
      </c>
    </row>
    <row r="3577" spans="1:16" ht="67.5" x14ac:dyDescent="0.2">
      <c r="A3577" s="466" t="s">
        <v>7860</v>
      </c>
      <c r="B3577" s="465" t="s">
        <v>3526</v>
      </c>
      <c r="C3577" s="464" t="s">
        <v>2594</v>
      </c>
      <c r="D3577" s="463" t="s">
        <v>7923</v>
      </c>
      <c r="E3577" s="462">
        <v>4200</v>
      </c>
      <c r="F3577" s="461" t="s">
        <v>15118</v>
      </c>
      <c r="G3577" s="460" t="s">
        <v>15117</v>
      </c>
      <c r="H3577" s="460" t="s">
        <v>3542</v>
      </c>
      <c r="I3577" s="460" t="s">
        <v>7869</v>
      </c>
      <c r="J3577" s="459" t="s">
        <v>3542</v>
      </c>
      <c r="K3577" s="458">
        <v>1</v>
      </c>
      <c r="L3577" s="458">
        <v>3</v>
      </c>
      <c r="M3577" s="457">
        <v>13368.234988929658</v>
      </c>
      <c r="N3577" s="458">
        <v>0</v>
      </c>
      <c r="O3577" s="458">
        <v>0</v>
      </c>
      <c r="P3577" s="457">
        <v>0</v>
      </c>
    </row>
    <row r="3578" spans="1:16" ht="67.5" x14ac:dyDescent="0.2">
      <c r="A3578" s="466" t="s">
        <v>7860</v>
      </c>
      <c r="B3578" s="465" t="s">
        <v>3526</v>
      </c>
      <c r="C3578" s="464" t="s">
        <v>2594</v>
      </c>
      <c r="D3578" s="463" t="s">
        <v>7941</v>
      </c>
      <c r="E3578" s="462">
        <v>4200</v>
      </c>
      <c r="F3578" s="461" t="s">
        <v>15116</v>
      </c>
      <c r="G3578" s="460" t="s">
        <v>15115</v>
      </c>
      <c r="H3578" s="460" t="s">
        <v>6514</v>
      </c>
      <c r="I3578" s="460" t="s">
        <v>7869</v>
      </c>
      <c r="J3578" s="459" t="s">
        <v>6514</v>
      </c>
      <c r="K3578" s="458">
        <v>3</v>
      </c>
      <c r="L3578" s="458">
        <v>12</v>
      </c>
      <c r="M3578" s="457">
        <v>53472.939955718633</v>
      </c>
      <c r="N3578" s="458">
        <v>1</v>
      </c>
      <c r="O3578" s="458">
        <v>6</v>
      </c>
      <c r="P3578" s="457">
        <v>26506.799999999999</v>
      </c>
    </row>
    <row r="3579" spans="1:16" ht="67.5" x14ac:dyDescent="0.2">
      <c r="A3579" s="466" t="s">
        <v>7860</v>
      </c>
      <c r="B3579" s="465" t="s">
        <v>3526</v>
      </c>
      <c r="C3579" s="464" t="s">
        <v>2594</v>
      </c>
      <c r="D3579" s="463" t="s">
        <v>8417</v>
      </c>
      <c r="E3579" s="462">
        <v>3200</v>
      </c>
      <c r="F3579" s="461" t="s">
        <v>15114</v>
      </c>
      <c r="G3579" s="460" t="s">
        <v>15113</v>
      </c>
      <c r="H3579" s="460" t="s">
        <v>8159</v>
      </c>
      <c r="I3579" s="460" t="s">
        <v>7861</v>
      </c>
      <c r="J3579" s="459" t="s">
        <v>8159</v>
      </c>
      <c r="K3579" s="458">
        <v>4</v>
      </c>
      <c r="L3579" s="458">
        <v>10</v>
      </c>
      <c r="M3579" s="457">
        <v>33951.072987757863</v>
      </c>
      <c r="N3579" s="458">
        <v>1</v>
      </c>
      <c r="O3579" s="458">
        <v>6</v>
      </c>
      <c r="P3579" s="457">
        <v>20506.8</v>
      </c>
    </row>
    <row r="3580" spans="1:16" ht="67.5" x14ac:dyDescent="0.2">
      <c r="A3580" s="466" t="s">
        <v>7860</v>
      </c>
      <c r="B3580" s="465" t="s">
        <v>3526</v>
      </c>
      <c r="C3580" s="464" t="s">
        <v>2594</v>
      </c>
      <c r="D3580" s="463" t="s">
        <v>8257</v>
      </c>
      <c r="E3580" s="462">
        <v>5500</v>
      </c>
      <c r="F3580" s="461" t="s">
        <v>15112</v>
      </c>
      <c r="G3580" s="460" t="s">
        <v>15111</v>
      </c>
      <c r="H3580" s="460" t="s">
        <v>6514</v>
      </c>
      <c r="I3580" s="460" t="s">
        <v>7869</v>
      </c>
      <c r="J3580" s="459" t="s">
        <v>6514</v>
      </c>
      <c r="K3580" s="458">
        <v>1</v>
      </c>
      <c r="L3580" s="458">
        <v>1</v>
      </c>
      <c r="M3580" s="457">
        <v>5835.3406697708824</v>
      </c>
      <c r="N3580" s="458">
        <v>1</v>
      </c>
      <c r="O3580" s="458">
        <v>6</v>
      </c>
      <c r="P3580" s="457">
        <v>34306.800000000003</v>
      </c>
    </row>
    <row r="3581" spans="1:16" ht="67.5" x14ac:dyDescent="0.2">
      <c r="A3581" s="466" t="s">
        <v>7860</v>
      </c>
      <c r="B3581" s="465" t="s">
        <v>3526</v>
      </c>
      <c r="C3581" s="464" t="s">
        <v>2594</v>
      </c>
      <c r="D3581" s="463" t="s">
        <v>8315</v>
      </c>
      <c r="E3581" s="462">
        <v>9000</v>
      </c>
      <c r="F3581" s="461" t="s">
        <v>15110</v>
      </c>
      <c r="G3581" s="460" t="s">
        <v>15109</v>
      </c>
      <c r="H3581" s="460"/>
      <c r="I3581" s="460"/>
      <c r="J3581" s="459"/>
      <c r="K3581" s="458">
        <v>3</v>
      </c>
      <c r="L3581" s="458">
        <v>12</v>
      </c>
      <c r="M3581" s="457">
        <v>114584.87133368278</v>
      </c>
      <c r="N3581" s="458">
        <v>1</v>
      </c>
      <c r="O3581" s="458">
        <v>6</v>
      </c>
      <c r="P3581" s="457">
        <v>55306.8</v>
      </c>
    </row>
    <row r="3582" spans="1:16" ht="67.5" x14ac:dyDescent="0.2">
      <c r="A3582" s="466" t="s">
        <v>7860</v>
      </c>
      <c r="B3582" s="465" t="s">
        <v>3526</v>
      </c>
      <c r="C3582" s="464" t="s">
        <v>2594</v>
      </c>
      <c r="D3582" s="463" t="s">
        <v>7899</v>
      </c>
      <c r="E3582" s="462">
        <v>4200</v>
      </c>
      <c r="F3582" s="461" t="s">
        <v>15108</v>
      </c>
      <c r="G3582" s="460" t="s">
        <v>15107</v>
      </c>
      <c r="H3582" s="460" t="s">
        <v>3574</v>
      </c>
      <c r="I3582" s="460" t="s">
        <v>7861</v>
      </c>
      <c r="J3582" s="459" t="s">
        <v>3574</v>
      </c>
      <c r="K3582" s="458">
        <v>3</v>
      </c>
      <c r="L3582" s="458">
        <v>12</v>
      </c>
      <c r="M3582" s="457">
        <v>53472.939955718633</v>
      </c>
      <c r="N3582" s="458">
        <v>1</v>
      </c>
      <c r="O3582" s="458">
        <v>6</v>
      </c>
      <c r="P3582" s="457">
        <v>26506.799999999999</v>
      </c>
    </row>
    <row r="3583" spans="1:16" ht="67.5" x14ac:dyDescent="0.2">
      <c r="A3583" s="466" t="s">
        <v>7860</v>
      </c>
      <c r="B3583" s="465" t="s">
        <v>3526</v>
      </c>
      <c r="C3583" s="464" t="s">
        <v>2594</v>
      </c>
      <c r="D3583" s="463" t="s">
        <v>9370</v>
      </c>
      <c r="E3583" s="462">
        <v>4200</v>
      </c>
      <c r="F3583" s="461" t="s">
        <v>15106</v>
      </c>
      <c r="G3583" s="460" t="s">
        <v>15105</v>
      </c>
      <c r="H3583" s="460" t="s">
        <v>6389</v>
      </c>
      <c r="I3583" s="460" t="s">
        <v>7869</v>
      </c>
      <c r="J3583" s="459" t="s">
        <v>6389</v>
      </c>
      <c r="K3583" s="458">
        <v>3</v>
      </c>
      <c r="L3583" s="458">
        <v>12</v>
      </c>
      <c r="M3583" s="457">
        <v>53472.939955718633</v>
      </c>
      <c r="N3583" s="458">
        <v>1</v>
      </c>
      <c r="O3583" s="458">
        <v>6</v>
      </c>
      <c r="P3583" s="457">
        <v>26506.799999999999</v>
      </c>
    </row>
    <row r="3584" spans="1:16" ht="67.5" x14ac:dyDescent="0.2">
      <c r="A3584" s="466" t="s">
        <v>7860</v>
      </c>
      <c r="B3584" s="465" t="s">
        <v>3526</v>
      </c>
      <c r="C3584" s="464" t="s">
        <v>2594</v>
      </c>
      <c r="D3584" s="463" t="s">
        <v>7887</v>
      </c>
      <c r="E3584" s="462">
        <v>4200</v>
      </c>
      <c r="F3584" s="461" t="s">
        <v>15104</v>
      </c>
      <c r="G3584" s="460" t="s">
        <v>15103</v>
      </c>
      <c r="H3584" s="460" t="s">
        <v>3542</v>
      </c>
      <c r="I3584" s="460" t="s">
        <v>7869</v>
      </c>
      <c r="J3584" s="459" t="s">
        <v>3542</v>
      </c>
      <c r="K3584" s="458">
        <v>4</v>
      </c>
      <c r="L3584" s="458">
        <v>7</v>
      </c>
      <c r="M3584" s="457">
        <v>31192.548307502537</v>
      </c>
      <c r="N3584" s="458">
        <v>1</v>
      </c>
      <c r="O3584" s="458">
        <v>6</v>
      </c>
      <c r="P3584" s="457">
        <v>26506.799999999999</v>
      </c>
    </row>
    <row r="3585" spans="1:16" ht="67.5" x14ac:dyDescent="0.2">
      <c r="A3585" s="466" t="s">
        <v>7860</v>
      </c>
      <c r="B3585" s="465" t="s">
        <v>3526</v>
      </c>
      <c r="C3585" s="464" t="s">
        <v>2594</v>
      </c>
      <c r="D3585" s="463" t="s">
        <v>15102</v>
      </c>
      <c r="E3585" s="462">
        <v>5500</v>
      </c>
      <c r="F3585" s="461" t="s">
        <v>15101</v>
      </c>
      <c r="G3585" s="460" t="s">
        <v>15100</v>
      </c>
      <c r="H3585" s="460" t="s">
        <v>15099</v>
      </c>
      <c r="I3585" s="460" t="s">
        <v>7869</v>
      </c>
      <c r="J3585" s="459" t="s">
        <v>15099</v>
      </c>
      <c r="K3585" s="458">
        <v>3</v>
      </c>
      <c r="L3585" s="458">
        <v>12</v>
      </c>
      <c r="M3585" s="457">
        <v>70024.088037250593</v>
      </c>
      <c r="N3585" s="458">
        <v>1</v>
      </c>
      <c r="O3585" s="458">
        <v>6</v>
      </c>
      <c r="P3585" s="457">
        <v>34306.800000000003</v>
      </c>
    </row>
    <row r="3586" spans="1:16" ht="67.5" x14ac:dyDescent="0.2">
      <c r="A3586" s="466" t="s">
        <v>7860</v>
      </c>
      <c r="B3586" s="465" t="s">
        <v>3526</v>
      </c>
      <c r="C3586" s="464" t="s">
        <v>2594</v>
      </c>
      <c r="D3586" s="463" t="s">
        <v>7887</v>
      </c>
      <c r="E3586" s="462">
        <v>4200</v>
      </c>
      <c r="F3586" s="461" t="s">
        <v>15098</v>
      </c>
      <c r="G3586" s="460" t="s">
        <v>15097</v>
      </c>
      <c r="H3586" s="460" t="s">
        <v>3574</v>
      </c>
      <c r="I3586" s="460" t="s">
        <v>7869</v>
      </c>
      <c r="J3586" s="459" t="s">
        <v>3574</v>
      </c>
      <c r="K3586" s="458">
        <v>4</v>
      </c>
      <c r="L3586" s="458">
        <v>12</v>
      </c>
      <c r="M3586" s="457">
        <v>53472.939955718633</v>
      </c>
      <c r="N3586" s="458">
        <v>1</v>
      </c>
      <c r="O3586" s="458">
        <v>6</v>
      </c>
      <c r="P3586" s="457">
        <v>26506.799999999999</v>
      </c>
    </row>
    <row r="3587" spans="1:16" ht="67.5" x14ac:dyDescent="0.2">
      <c r="A3587" s="466" t="s">
        <v>7860</v>
      </c>
      <c r="B3587" s="465" t="s">
        <v>3526</v>
      </c>
      <c r="C3587" s="464" t="s">
        <v>2594</v>
      </c>
      <c r="D3587" s="463" t="s">
        <v>7859</v>
      </c>
      <c r="E3587" s="462">
        <v>2500</v>
      </c>
      <c r="F3587" s="461" t="s">
        <v>15096</v>
      </c>
      <c r="G3587" s="460" t="s">
        <v>15095</v>
      </c>
      <c r="H3587" s="460" t="s">
        <v>4810</v>
      </c>
      <c r="I3587" s="460" t="s">
        <v>7869</v>
      </c>
      <c r="J3587" s="459" t="s">
        <v>4810</v>
      </c>
      <c r="K3587" s="458">
        <v>3</v>
      </c>
      <c r="L3587" s="458">
        <v>5</v>
      </c>
      <c r="M3587" s="457">
        <v>13262.137885842914</v>
      </c>
      <c r="N3587" s="458">
        <v>0</v>
      </c>
      <c r="O3587" s="458">
        <v>0</v>
      </c>
      <c r="P3587" s="457">
        <v>0</v>
      </c>
    </row>
    <row r="3588" spans="1:16" ht="67.5" x14ac:dyDescent="0.2">
      <c r="A3588" s="466" t="s">
        <v>7860</v>
      </c>
      <c r="B3588" s="465" t="s">
        <v>3526</v>
      </c>
      <c r="C3588" s="464" t="s">
        <v>2594</v>
      </c>
      <c r="D3588" s="463" t="s">
        <v>7923</v>
      </c>
      <c r="E3588" s="462">
        <v>4200</v>
      </c>
      <c r="F3588" s="461" t="s">
        <v>15094</v>
      </c>
      <c r="G3588" s="460" t="s">
        <v>15093</v>
      </c>
      <c r="H3588" s="460" t="s">
        <v>3574</v>
      </c>
      <c r="I3588" s="460" t="s">
        <v>7869</v>
      </c>
      <c r="J3588" s="459" t="s">
        <v>3574</v>
      </c>
      <c r="K3588" s="458">
        <v>4</v>
      </c>
      <c r="L3588" s="458">
        <v>12</v>
      </c>
      <c r="M3588" s="457">
        <v>57929.018285361853</v>
      </c>
      <c r="N3588" s="458">
        <v>1</v>
      </c>
      <c r="O3588" s="458">
        <v>6</v>
      </c>
      <c r="P3588" s="457">
        <v>26506.799999999999</v>
      </c>
    </row>
    <row r="3589" spans="1:16" ht="67.5" x14ac:dyDescent="0.2">
      <c r="A3589" s="466" t="s">
        <v>7860</v>
      </c>
      <c r="B3589" s="465" t="s">
        <v>3526</v>
      </c>
      <c r="C3589" s="464" t="s">
        <v>2594</v>
      </c>
      <c r="D3589" s="463" t="s">
        <v>7859</v>
      </c>
      <c r="E3589" s="462">
        <v>2500</v>
      </c>
      <c r="F3589" s="461" t="s">
        <v>15092</v>
      </c>
      <c r="G3589" s="460" t="s">
        <v>15091</v>
      </c>
      <c r="H3589" s="460" t="s">
        <v>6514</v>
      </c>
      <c r="I3589" s="460" t="s">
        <v>7861</v>
      </c>
      <c r="J3589" s="459" t="s">
        <v>6514</v>
      </c>
      <c r="K3589" s="458">
        <v>3</v>
      </c>
      <c r="L3589" s="458">
        <v>5</v>
      </c>
      <c r="M3589" s="457">
        <v>13262.137885842914</v>
      </c>
      <c r="N3589" s="458">
        <v>0</v>
      </c>
      <c r="O3589" s="458">
        <v>0</v>
      </c>
      <c r="P3589" s="457">
        <v>0</v>
      </c>
    </row>
    <row r="3590" spans="1:16" ht="67.5" x14ac:dyDescent="0.2">
      <c r="A3590" s="466" t="s">
        <v>7860</v>
      </c>
      <c r="B3590" s="465" t="s">
        <v>3526</v>
      </c>
      <c r="C3590" s="464" t="s">
        <v>2594</v>
      </c>
      <c r="D3590" s="463" t="s">
        <v>14250</v>
      </c>
      <c r="E3590" s="462">
        <v>4200</v>
      </c>
      <c r="F3590" s="461" t="s">
        <v>15090</v>
      </c>
      <c r="G3590" s="460" t="s">
        <v>15089</v>
      </c>
      <c r="H3590" s="460"/>
      <c r="I3590" s="460"/>
      <c r="J3590" s="459"/>
      <c r="K3590" s="458">
        <v>3</v>
      </c>
      <c r="L3590" s="458">
        <v>12</v>
      </c>
      <c r="M3590" s="457">
        <v>53472.939955718633</v>
      </c>
      <c r="N3590" s="458">
        <v>1</v>
      </c>
      <c r="O3590" s="458">
        <v>6</v>
      </c>
      <c r="P3590" s="457">
        <v>26506.799999999999</v>
      </c>
    </row>
    <row r="3591" spans="1:16" ht="67.5" x14ac:dyDescent="0.2">
      <c r="A3591" s="466" t="s">
        <v>7860</v>
      </c>
      <c r="B3591" s="465" t="s">
        <v>3526</v>
      </c>
      <c r="C3591" s="464" t="s">
        <v>2594</v>
      </c>
      <c r="D3591" s="463" t="s">
        <v>8558</v>
      </c>
      <c r="E3591" s="462">
        <v>1500</v>
      </c>
      <c r="F3591" s="461" t="s">
        <v>15088</v>
      </c>
      <c r="G3591" s="460" t="s">
        <v>15087</v>
      </c>
      <c r="H3591" s="460" t="s">
        <v>8321</v>
      </c>
      <c r="I3591" s="460" t="s">
        <v>7861</v>
      </c>
      <c r="J3591" s="459" t="s">
        <v>8321</v>
      </c>
      <c r="K3591" s="458">
        <v>3</v>
      </c>
      <c r="L3591" s="458">
        <v>12</v>
      </c>
      <c r="M3591" s="457">
        <v>19097.478555613798</v>
      </c>
      <c r="N3591" s="458">
        <v>1</v>
      </c>
      <c r="O3591" s="458">
        <v>6</v>
      </c>
      <c r="P3591" s="457">
        <v>10306.799999999999</v>
      </c>
    </row>
    <row r="3592" spans="1:16" ht="67.5" x14ac:dyDescent="0.2">
      <c r="A3592" s="466" t="s">
        <v>7860</v>
      </c>
      <c r="B3592" s="465" t="s">
        <v>3526</v>
      </c>
      <c r="C3592" s="464" t="s">
        <v>2594</v>
      </c>
      <c r="D3592" s="463" t="s">
        <v>9226</v>
      </c>
      <c r="E3592" s="462">
        <v>4200</v>
      </c>
      <c r="F3592" s="461" t="s">
        <v>15086</v>
      </c>
      <c r="G3592" s="460" t="s">
        <v>15085</v>
      </c>
      <c r="H3592" s="460" t="s">
        <v>6389</v>
      </c>
      <c r="I3592" s="460" t="s">
        <v>7869</v>
      </c>
      <c r="J3592" s="459" t="s">
        <v>6389</v>
      </c>
      <c r="K3592" s="458">
        <v>3</v>
      </c>
      <c r="L3592" s="458">
        <v>12</v>
      </c>
      <c r="M3592" s="457">
        <v>53472.939955718633</v>
      </c>
      <c r="N3592" s="458">
        <v>1</v>
      </c>
      <c r="O3592" s="458">
        <v>6</v>
      </c>
      <c r="P3592" s="457">
        <v>26506.799999999999</v>
      </c>
    </row>
    <row r="3593" spans="1:16" ht="67.5" x14ac:dyDescent="0.2">
      <c r="A3593" s="466" t="s">
        <v>7860</v>
      </c>
      <c r="B3593" s="465" t="s">
        <v>3526</v>
      </c>
      <c r="C3593" s="464" t="s">
        <v>2594</v>
      </c>
      <c r="D3593" s="463" t="s">
        <v>8808</v>
      </c>
      <c r="E3593" s="462">
        <v>5500</v>
      </c>
      <c r="F3593" s="461" t="s">
        <v>15084</v>
      </c>
      <c r="G3593" s="460" t="s">
        <v>15083</v>
      </c>
      <c r="H3593" s="460" t="s">
        <v>8159</v>
      </c>
      <c r="I3593" s="460" t="s">
        <v>7869</v>
      </c>
      <c r="J3593" s="459" t="s">
        <v>8159</v>
      </c>
      <c r="K3593" s="458">
        <v>1</v>
      </c>
      <c r="L3593" s="458">
        <v>2</v>
      </c>
      <c r="M3593" s="457">
        <v>11670.681339541765</v>
      </c>
      <c r="N3593" s="458">
        <v>1</v>
      </c>
      <c r="O3593" s="458">
        <v>6</v>
      </c>
      <c r="P3593" s="457">
        <v>34306.800000000003</v>
      </c>
    </row>
    <row r="3594" spans="1:16" ht="67.5" x14ac:dyDescent="0.2">
      <c r="A3594" s="466" t="s">
        <v>7860</v>
      </c>
      <c r="B3594" s="465" t="s">
        <v>3526</v>
      </c>
      <c r="C3594" s="464" t="s">
        <v>2594</v>
      </c>
      <c r="D3594" s="463" t="s">
        <v>10875</v>
      </c>
      <c r="E3594" s="462">
        <v>8000</v>
      </c>
      <c r="F3594" s="461" t="s">
        <v>15082</v>
      </c>
      <c r="G3594" s="460" t="s">
        <v>15081</v>
      </c>
      <c r="H3594" s="460" t="s">
        <v>4304</v>
      </c>
      <c r="I3594" s="460" t="s">
        <v>7869</v>
      </c>
      <c r="J3594" s="459" t="s">
        <v>4304</v>
      </c>
      <c r="K3594" s="458">
        <v>3</v>
      </c>
      <c r="L3594" s="458">
        <v>12</v>
      </c>
      <c r="M3594" s="457">
        <v>101853.21896327358</v>
      </c>
      <c r="N3594" s="458">
        <v>1</v>
      </c>
      <c r="O3594" s="458">
        <v>6</v>
      </c>
      <c r="P3594" s="457">
        <v>49306.8</v>
      </c>
    </row>
    <row r="3595" spans="1:16" ht="67.5" x14ac:dyDescent="0.2">
      <c r="A3595" s="466" t="s">
        <v>7860</v>
      </c>
      <c r="B3595" s="465" t="s">
        <v>3526</v>
      </c>
      <c r="C3595" s="464" t="s">
        <v>2594</v>
      </c>
      <c r="D3595" s="463" t="s">
        <v>11169</v>
      </c>
      <c r="E3595" s="462">
        <v>7500</v>
      </c>
      <c r="F3595" s="461" t="s">
        <v>15080</v>
      </c>
      <c r="G3595" s="460" t="s">
        <v>15079</v>
      </c>
      <c r="H3595" s="460" t="s">
        <v>7911</v>
      </c>
      <c r="I3595" s="460" t="s">
        <v>7869</v>
      </c>
      <c r="J3595" s="459" t="s">
        <v>7911</v>
      </c>
      <c r="K3595" s="458">
        <v>3</v>
      </c>
      <c r="L3595" s="458">
        <v>12</v>
      </c>
      <c r="M3595" s="457">
        <v>95487.392778068985</v>
      </c>
      <c r="N3595" s="458">
        <v>1</v>
      </c>
      <c r="O3595" s="458">
        <v>6</v>
      </c>
      <c r="P3595" s="457">
        <v>46306.8</v>
      </c>
    </row>
    <row r="3596" spans="1:16" ht="67.5" x14ac:dyDescent="0.2">
      <c r="A3596" s="466" t="s">
        <v>7860</v>
      </c>
      <c r="B3596" s="465" t="s">
        <v>3526</v>
      </c>
      <c r="C3596" s="464" t="s">
        <v>2594</v>
      </c>
      <c r="D3596" s="463" t="s">
        <v>8472</v>
      </c>
      <c r="E3596" s="462">
        <v>2200</v>
      </c>
      <c r="F3596" s="461" t="s">
        <v>15078</v>
      </c>
      <c r="G3596" s="460" t="s">
        <v>15077</v>
      </c>
      <c r="H3596" s="460" t="s">
        <v>4304</v>
      </c>
      <c r="I3596" s="460" t="s">
        <v>7861</v>
      </c>
      <c r="J3596" s="459" t="s">
        <v>4304</v>
      </c>
      <c r="K3596" s="458">
        <v>4</v>
      </c>
      <c r="L3596" s="458">
        <v>12</v>
      </c>
      <c r="M3596" s="457">
        <v>28009.635214900234</v>
      </c>
      <c r="N3596" s="458">
        <v>1</v>
      </c>
      <c r="O3596" s="458">
        <v>6</v>
      </c>
      <c r="P3596" s="457">
        <v>14506.8</v>
      </c>
    </row>
    <row r="3597" spans="1:16" ht="67.5" x14ac:dyDescent="0.2">
      <c r="A3597" s="466" t="s">
        <v>7860</v>
      </c>
      <c r="B3597" s="465" t="s">
        <v>3526</v>
      </c>
      <c r="C3597" s="464" t="s">
        <v>2594</v>
      </c>
      <c r="D3597" s="463" t="s">
        <v>7989</v>
      </c>
      <c r="E3597" s="462">
        <v>5500</v>
      </c>
      <c r="F3597" s="461" t="s">
        <v>15076</v>
      </c>
      <c r="G3597" s="460" t="s">
        <v>15075</v>
      </c>
      <c r="H3597" s="460" t="s">
        <v>7976</v>
      </c>
      <c r="I3597" s="460" t="s">
        <v>7869</v>
      </c>
      <c r="J3597" s="459" t="s">
        <v>7976</v>
      </c>
      <c r="K3597" s="458">
        <v>1</v>
      </c>
      <c r="L3597" s="458">
        <v>1</v>
      </c>
      <c r="M3597" s="457">
        <v>5835.3406697708824</v>
      </c>
      <c r="N3597" s="458">
        <v>1</v>
      </c>
      <c r="O3597" s="458">
        <v>4</v>
      </c>
      <c r="P3597" s="457">
        <v>22871.200000000001</v>
      </c>
    </row>
    <row r="3598" spans="1:16" ht="67.5" x14ac:dyDescent="0.2">
      <c r="A3598" s="466" t="s">
        <v>7860</v>
      </c>
      <c r="B3598" s="465" t="s">
        <v>3526</v>
      </c>
      <c r="C3598" s="464" t="s">
        <v>2594</v>
      </c>
      <c r="D3598" s="463" t="s">
        <v>8185</v>
      </c>
      <c r="E3598" s="462">
        <v>6000</v>
      </c>
      <c r="F3598" s="461" t="s">
        <v>15074</v>
      </c>
      <c r="G3598" s="460" t="s">
        <v>15073</v>
      </c>
      <c r="H3598" s="460" t="s">
        <v>7911</v>
      </c>
      <c r="I3598" s="460" t="s">
        <v>7869</v>
      </c>
      <c r="J3598" s="459" t="s">
        <v>7911</v>
      </c>
      <c r="K3598" s="458">
        <v>3</v>
      </c>
      <c r="L3598" s="458">
        <v>12</v>
      </c>
      <c r="M3598" s="457">
        <v>76389.914222455191</v>
      </c>
      <c r="N3598" s="458">
        <v>1</v>
      </c>
      <c r="O3598" s="458">
        <v>6</v>
      </c>
      <c r="P3598" s="457">
        <v>37306.800000000003</v>
      </c>
    </row>
    <row r="3599" spans="1:16" ht="67.5" x14ac:dyDescent="0.2">
      <c r="A3599" s="466" t="s">
        <v>7860</v>
      </c>
      <c r="B3599" s="465" t="s">
        <v>3526</v>
      </c>
      <c r="C3599" s="464" t="s">
        <v>2594</v>
      </c>
      <c r="D3599" s="463" t="s">
        <v>7905</v>
      </c>
      <c r="E3599" s="462">
        <v>4200</v>
      </c>
      <c r="F3599" s="461" t="s">
        <v>15072</v>
      </c>
      <c r="G3599" s="460" t="s">
        <v>15071</v>
      </c>
      <c r="H3599" s="460" t="s">
        <v>3761</v>
      </c>
      <c r="I3599" s="460" t="s">
        <v>7869</v>
      </c>
      <c r="J3599" s="459" t="s">
        <v>3761</v>
      </c>
      <c r="K3599" s="458">
        <v>3</v>
      </c>
      <c r="L3599" s="458">
        <v>12</v>
      </c>
      <c r="M3599" s="457">
        <v>53472.939955718633</v>
      </c>
      <c r="N3599" s="458">
        <v>1</v>
      </c>
      <c r="O3599" s="458">
        <v>6</v>
      </c>
      <c r="P3599" s="457">
        <v>26506.799999999999</v>
      </c>
    </row>
    <row r="3600" spans="1:16" ht="67.5" x14ac:dyDescent="0.2">
      <c r="A3600" s="466" t="s">
        <v>7860</v>
      </c>
      <c r="B3600" s="465" t="s">
        <v>3526</v>
      </c>
      <c r="C3600" s="464" t="s">
        <v>2594</v>
      </c>
      <c r="D3600" s="463" t="s">
        <v>8660</v>
      </c>
      <c r="E3600" s="462">
        <v>4200</v>
      </c>
      <c r="F3600" s="461" t="s">
        <v>15070</v>
      </c>
      <c r="G3600" s="460" t="s">
        <v>15069</v>
      </c>
      <c r="H3600" s="460" t="s">
        <v>6389</v>
      </c>
      <c r="I3600" s="460" t="s">
        <v>7869</v>
      </c>
      <c r="J3600" s="459" t="s">
        <v>6389</v>
      </c>
      <c r="K3600" s="458">
        <v>4</v>
      </c>
      <c r="L3600" s="458">
        <v>12</v>
      </c>
      <c r="M3600" s="457">
        <v>53472.939955718633</v>
      </c>
      <c r="N3600" s="458">
        <v>1</v>
      </c>
      <c r="O3600" s="458">
        <v>6</v>
      </c>
      <c r="P3600" s="457">
        <v>26506.799999999999</v>
      </c>
    </row>
    <row r="3601" spans="1:16" ht="67.5" x14ac:dyDescent="0.2">
      <c r="A3601" s="466" t="s">
        <v>7860</v>
      </c>
      <c r="B3601" s="465" t="s">
        <v>3526</v>
      </c>
      <c r="C3601" s="464" t="s">
        <v>2594</v>
      </c>
      <c r="D3601" s="463" t="s">
        <v>7887</v>
      </c>
      <c r="E3601" s="462">
        <v>4200</v>
      </c>
      <c r="F3601" s="461" t="s">
        <v>15068</v>
      </c>
      <c r="G3601" s="460" t="s">
        <v>15067</v>
      </c>
      <c r="H3601" s="460" t="s">
        <v>3574</v>
      </c>
      <c r="I3601" s="460" t="s">
        <v>7861</v>
      </c>
      <c r="J3601" s="459" t="s">
        <v>3574</v>
      </c>
      <c r="K3601" s="458">
        <v>3</v>
      </c>
      <c r="L3601" s="458">
        <v>12</v>
      </c>
      <c r="M3601" s="457">
        <v>53472.939955718633</v>
      </c>
      <c r="N3601" s="458">
        <v>1</v>
      </c>
      <c r="O3601" s="458">
        <v>6</v>
      </c>
      <c r="P3601" s="457">
        <v>26506.799999999999</v>
      </c>
    </row>
    <row r="3602" spans="1:16" ht="67.5" x14ac:dyDescent="0.2">
      <c r="A3602" s="466" t="s">
        <v>7860</v>
      </c>
      <c r="B3602" s="465" t="s">
        <v>3526</v>
      </c>
      <c r="C3602" s="464" t="s">
        <v>2594</v>
      </c>
      <c r="D3602" s="463" t="s">
        <v>7923</v>
      </c>
      <c r="E3602" s="462">
        <v>4200</v>
      </c>
      <c r="F3602" s="461" t="s">
        <v>15066</v>
      </c>
      <c r="G3602" s="460" t="s">
        <v>15065</v>
      </c>
      <c r="H3602" s="460" t="s">
        <v>6299</v>
      </c>
      <c r="I3602" s="460" t="s">
        <v>7869</v>
      </c>
      <c r="J3602" s="459" t="s">
        <v>6299</v>
      </c>
      <c r="K3602" s="458">
        <v>3</v>
      </c>
      <c r="L3602" s="458">
        <v>12</v>
      </c>
      <c r="M3602" s="457">
        <v>53472.939955718633</v>
      </c>
      <c r="N3602" s="458">
        <v>1</v>
      </c>
      <c r="O3602" s="458">
        <v>6</v>
      </c>
      <c r="P3602" s="457">
        <v>26506.799999999999</v>
      </c>
    </row>
    <row r="3603" spans="1:16" ht="67.5" x14ac:dyDescent="0.2">
      <c r="A3603" s="466" t="s">
        <v>7860</v>
      </c>
      <c r="B3603" s="465" t="s">
        <v>3526</v>
      </c>
      <c r="C3603" s="464" t="s">
        <v>2594</v>
      </c>
      <c r="D3603" s="463" t="s">
        <v>7881</v>
      </c>
      <c r="E3603" s="462">
        <v>3200</v>
      </c>
      <c r="F3603" s="461" t="s">
        <v>15064</v>
      </c>
      <c r="G3603" s="460" t="s">
        <v>15063</v>
      </c>
      <c r="H3603" s="460" t="s">
        <v>8216</v>
      </c>
      <c r="I3603" s="460" t="s">
        <v>7861</v>
      </c>
      <c r="J3603" s="459" t="s">
        <v>8216</v>
      </c>
      <c r="K3603" s="458">
        <v>4</v>
      </c>
      <c r="L3603" s="458">
        <v>12</v>
      </c>
      <c r="M3603" s="457">
        <v>40741.287585309437</v>
      </c>
      <c r="N3603" s="458">
        <v>1</v>
      </c>
      <c r="O3603" s="458">
        <v>6</v>
      </c>
      <c r="P3603" s="457">
        <v>20506.8</v>
      </c>
    </row>
    <row r="3604" spans="1:16" ht="67.5" x14ac:dyDescent="0.2">
      <c r="A3604" s="466" t="s">
        <v>7860</v>
      </c>
      <c r="B3604" s="465" t="s">
        <v>3526</v>
      </c>
      <c r="C3604" s="464" t="s">
        <v>2594</v>
      </c>
      <c r="D3604" s="463" t="s">
        <v>7960</v>
      </c>
      <c r="E3604" s="462">
        <v>2500</v>
      </c>
      <c r="F3604" s="461" t="s">
        <v>15062</v>
      </c>
      <c r="G3604" s="460" t="s">
        <v>15061</v>
      </c>
      <c r="H3604" s="460" t="s">
        <v>10453</v>
      </c>
      <c r="I3604" s="460" t="s">
        <v>7861</v>
      </c>
      <c r="J3604" s="459" t="s">
        <v>10453</v>
      </c>
      <c r="K3604" s="458">
        <v>4</v>
      </c>
      <c r="L3604" s="458">
        <v>12</v>
      </c>
      <c r="M3604" s="457">
        <v>31829.130926022997</v>
      </c>
      <c r="N3604" s="458">
        <v>1</v>
      </c>
      <c r="O3604" s="458">
        <v>6</v>
      </c>
      <c r="P3604" s="457">
        <v>16306.8</v>
      </c>
    </row>
    <row r="3605" spans="1:16" ht="67.5" x14ac:dyDescent="0.2">
      <c r="A3605" s="466" t="s">
        <v>7860</v>
      </c>
      <c r="B3605" s="465" t="s">
        <v>3526</v>
      </c>
      <c r="C3605" s="464" t="s">
        <v>2594</v>
      </c>
      <c r="D3605" s="463" t="s">
        <v>8048</v>
      </c>
      <c r="E3605" s="462">
        <v>5500</v>
      </c>
      <c r="F3605" s="461" t="s">
        <v>15060</v>
      </c>
      <c r="G3605" s="460" t="s">
        <v>15059</v>
      </c>
      <c r="H3605" s="460" t="s">
        <v>11317</v>
      </c>
      <c r="I3605" s="460" t="s">
        <v>7861</v>
      </c>
      <c r="J3605" s="459" t="s">
        <v>11317</v>
      </c>
      <c r="K3605" s="458">
        <v>3</v>
      </c>
      <c r="L3605" s="458">
        <v>9</v>
      </c>
      <c r="M3605" s="457">
        <v>52518.066027937944</v>
      </c>
      <c r="N3605" s="458">
        <v>0</v>
      </c>
      <c r="O3605" s="458">
        <v>0</v>
      </c>
      <c r="P3605" s="457">
        <v>0</v>
      </c>
    </row>
    <row r="3606" spans="1:16" ht="67.5" x14ac:dyDescent="0.2">
      <c r="A3606" s="466" t="s">
        <v>7860</v>
      </c>
      <c r="B3606" s="465" t="s">
        <v>3526</v>
      </c>
      <c r="C3606" s="464" t="s">
        <v>2594</v>
      </c>
      <c r="D3606" s="463" t="s">
        <v>7899</v>
      </c>
      <c r="E3606" s="462">
        <v>4200</v>
      </c>
      <c r="F3606" s="461" t="s">
        <v>15058</v>
      </c>
      <c r="G3606" s="460" t="s">
        <v>15057</v>
      </c>
      <c r="H3606" s="460" t="s">
        <v>6389</v>
      </c>
      <c r="I3606" s="460" t="s">
        <v>7869</v>
      </c>
      <c r="J3606" s="459" t="s">
        <v>6389</v>
      </c>
      <c r="K3606" s="458">
        <v>3</v>
      </c>
      <c r="L3606" s="458">
        <v>12</v>
      </c>
      <c r="M3606" s="457">
        <v>53472.939955718633</v>
      </c>
      <c r="N3606" s="458">
        <v>1</v>
      </c>
      <c r="O3606" s="458">
        <v>6</v>
      </c>
      <c r="P3606" s="457">
        <v>26506.799999999999</v>
      </c>
    </row>
    <row r="3607" spans="1:16" ht="67.5" x14ac:dyDescent="0.2">
      <c r="A3607" s="466" t="s">
        <v>7860</v>
      </c>
      <c r="B3607" s="465" t="s">
        <v>3526</v>
      </c>
      <c r="C3607" s="464" t="s">
        <v>2594</v>
      </c>
      <c r="D3607" s="463" t="s">
        <v>8091</v>
      </c>
      <c r="E3607" s="462">
        <v>2700</v>
      </c>
      <c r="F3607" s="461" t="s">
        <v>15056</v>
      </c>
      <c r="G3607" s="460" t="s">
        <v>15055</v>
      </c>
      <c r="H3607" s="460" t="s">
        <v>6389</v>
      </c>
      <c r="I3607" s="460" t="s">
        <v>7869</v>
      </c>
      <c r="J3607" s="459" t="s">
        <v>6389</v>
      </c>
      <c r="K3607" s="458">
        <v>4</v>
      </c>
      <c r="L3607" s="458">
        <v>10</v>
      </c>
      <c r="M3607" s="457">
        <v>28646.217833420695</v>
      </c>
      <c r="N3607" s="458">
        <v>0</v>
      </c>
      <c r="O3607" s="458">
        <v>0</v>
      </c>
      <c r="P3607" s="457">
        <v>0</v>
      </c>
    </row>
    <row r="3608" spans="1:16" ht="67.5" x14ac:dyDescent="0.2">
      <c r="A3608" s="466" t="s">
        <v>7860</v>
      </c>
      <c r="B3608" s="465" t="s">
        <v>3526</v>
      </c>
      <c r="C3608" s="464" t="s">
        <v>2594</v>
      </c>
      <c r="D3608" s="463" t="s">
        <v>8017</v>
      </c>
      <c r="E3608" s="462">
        <v>7500</v>
      </c>
      <c r="F3608" s="461" t="s">
        <v>15054</v>
      </c>
      <c r="G3608" s="460" t="s">
        <v>15053</v>
      </c>
      <c r="H3608" s="460" t="s">
        <v>7911</v>
      </c>
      <c r="I3608" s="460" t="s">
        <v>7869</v>
      </c>
      <c r="J3608" s="459" t="s">
        <v>7911</v>
      </c>
      <c r="K3608" s="458">
        <v>1</v>
      </c>
      <c r="L3608" s="458">
        <v>3</v>
      </c>
      <c r="M3608" s="457">
        <v>23871.848194517246</v>
      </c>
      <c r="N3608" s="458">
        <v>1</v>
      </c>
      <c r="O3608" s="458">
        <v>6</v>
      </c>
      <c r="P3608" s="457">
        <v>46306.8</v>
      </c>
    </row>
    <row r="3609" spans="1:16" ht="67.5" x14ac:dyDescent="0.2">
      <c r="A3609" s="466" t="s">
        <v>7860</v>
      </c>
      <c r="B3609" s="465" t="s">
        <v>3526</v>
      </c>
      <c r="C3609" s="464" t="s">
        <v>2594</v>
      </c>
      <c r="D3609" s="463" t="s">
        <v>7920</v>
      </c>
      <c r="E3609" s="462">
        <v>5500</v>
      </c>
      <c r="F3609" s="461" t="s">
        <v>15052</v>
      </c>
      <c r="G3609" s="460" t="s">
        <v>15051</v>
      </c>
      <c r="H3609" s="460" t="s">
        <v>3761</v>
      </c>
      <c r="I3609" s="460" t="s">
        <v>7869</v>
      </c>
      <c r="J3609" s="459" t="s">
        <v>3761</v>
      </c>
      <c r="K3609" s="458">
        <v>3</v>
      </c>
      <c r="L3609" s="458">
        <v>12</v>
      </c>
      <c r="M3609" s="457">
        <v>70024.088037250593</v>
      </c>
      <c r="N3609" s="458">
        <v>1</v>
      </c>
      <c r="O3609" s="458">
        <v>6</v>
      </c>
      <c r="P3609" s="457">
        <v>34306.800000000003</v>
      </c>
    </row>
    <row r="3610" spans="1:16" ht="67.5" x14ac:dyDescent="0.2">
      <c r="A3610" s="466" t="s">
        <v>7860</v>
      </c>
      <c r="B3610" s="465" t="s">
        <v>3526</v>
      </c>
      <c r="C3610" s="464" t="s">
        <v>2594</v>
      </c>
      <c r="D3610" s="463" t="s">
        <v>8061</v>
      </c>
      <c r="E3610" s="462">
        <v>3000</v>
      </c>
      <c r="F3610" s="461" t="s">
        <v>15050</v>
      </c>
      <c r="G3610" s="460" t="s">
        <v>15049</v>
      </c>
      <c r="H3610" s="460" t="s">
        <v>6514</v>
      </c>
      <c r="I3610" s="460" t="s">
        <v>7861</v>
      </c>
      <c r="J3610" s="459" t="s">
        <v>6514</v>
      </c>
      <c r="K3610" s="458">
        <v>3</v>
      </c>
      <c r="L3610" s="458">
        <v>12</v>
      </c>
      <c r="M3610" s="457">
        <v>38194.957111227595</v>
      </c>
      <c r="N3610" s="458">
        <v>1</v>
      </c>
      <c r="O3610" s="458">
        <v>6</v>
      </c>
      <c r="P3610" s="457">
        <v>19306.8</v>
      </c>
    </row>
    <row r="3611" spans="1:16" ht="67.5" x14ac:dyDescent="0.2">
      <c r="A3611" s="466" t="s">
        <v>7860</v>
      </c>
      <c r="B3611" s="465" t="s">
        <v>3526</v>
      </c>
      <c r="C3611" s="464" t="s">
        <v>2594</v>
      </c>
      <c r="D3611" s="463" t="s">
        <v>7887</v>
      </c>
      <c r="E3611" s="462">
        <v>4200</v>
      </c>
      <c r="F3611" s="461" t="s">
        <v>15048</v>
      </c>
      <c r="G3611" s="460" t="s">
        <v>15047</v>
      </c>
      <c r="H3611" s="460" t="s">
        <v>6389</v>
      </c>
      <c r="I3611" s="460" t="s">
        <v>7869</v>
      </c>
      <c r="J3611" s="459" t="s">
        <v>6389</v>
      </c>
      <c r="K3611" s="458">
        <v>3</v>
      </c>
      <c r="L3611" s="458">
        <v>12</v>
      </c>
      <c r="M3611" s="457">
        <v>53472.939955718633</v>
      </c>
      <c r="N3611" s="458">
        <v>1</v>
      </c>
      <c r="O3611" s="458">
        <v>6</v>
      </c>
      <c r="P3611" s="457">
        <v>26506.799999999999</v>
      </c>
    </row>
    <row r="3612" spans="1:16" ht="67.5" x14ac:dyDescent="0.2">
      <c r="A3612" s="466" t="s">
        <v>7860</v>
      </c>
      <c r="B3612" s="465" t="s">
        <v>3526</v>
      </c>
      <c r="C3612" s="464" t="s">
        <v>2594</v>
      </c>
      <c r="D3612" s="463" t="s">
        <v>8005</v>
      </c>
      <c r="E3612" s="462">
        <v>4200</v>
      </c>
      <c r="F3612" s="461" t="s">
        <v>15046</v>
      </c>
      <c r="G3612" s="460" t="s">
        <v>15045</v>
      </c>
      <c r="H3612" s="460" t="s">
        <v>3642</v>
      </c>
      <c r="I3612" s="460" t="s">
        <v>7861</v>
      </c>
      <c r="J3612" s="459" t="s">
        <v>3642</v>
      </c>
      <c r="K3612" s="458">
        <v>3</v>
      </c>
      <c r="L3612" s="458">
        <v>12</v>
      </c>
      <c r="M3612" s="457">
        <v>53472.939955718633</v>
      </c>
      <c r="N3612" s="458">
        <v>1</v>
      </c>
      <c r="O3612" s="458">
        <v>6</v>
      </c>
      <c r="P3612" s="457">
        <v>26506.799999999999</v>
      </c>
    </row>
    <row r="3613" spans="1:16" ht="67.5" x14ac:dyDescent="0.2">
      <c r="A3613" s="466" t="s">
        <v>7860</v>
      </c>
      <c r="B3613" s="465" t="s">
        <v>3526</v>
      </c>
      <c r="C3613" s="464" t="s">
        <v>2594</v>
      </c>
      <c r="D3613" s="463" t="s">
        <v>7887</v>
      </c>
      <c r="E3613" s="462">
        <v>4200</v>
      </c>
      <c r="F3613" s="461" t="s">
        <v>15044</v>
      </c>
      <c r="G3613" s="460" t="s">
        <v>15043</v>
      </c>
      <c r="H3613" s="460" t="s">
        <v>6389</v>
      </c>
      <c r="I3613" s="460" t="s">
        <v>7869</v>
      </c>
      <c r="J3613" s="459" t="s">
        <v>6389</v>
      </c>
      <c r="K3613" s="458">
        <v>4</v>
      </c>
      <c r="L3613" s="458">
        <v>12</v>
      </c>
      <c r="M3613" s="457">
        <v>53472.939955718633</v>
      </c>
      <c r="N3613" s="458">
        <v>1</v>
      </c>
      <c r="O3613" s="458">
        <v>6</v>
      </c>
      <c r="P3613" s="457">
        <v>26506.799999999999</v>
      </c>
    </row>
    <row r="3614" spans="1:16" ht="67.5" x14ac:dyDescent="0.2">
      <c r="A3614" s="466" t="s">
        <v>7860</v>
      </c>
      <c r="B3614" s="465" t="s">
        <v>3526</v>
      </c>
      <c r="C3614" s="464" t="s">
        <v>2594</v>
      </c>
      <c r="D3614" s="463" t="s">
        <v>9717</v>
      </c>
      <c r="E3614" s="462">
        <v>5500</v>
      </c>
      <c r="F3614" s="461" t="s">
        <v>15042</v>
      </c>
      <c r="G3614" s="460" t="s">
        <v>15041</v>
      </c>
      <c r="H3614" s="460" t="s">
        <v>4104</v>
      </c>
      <c r="I3614" s="460" t="s">
        <v>7861</v>
      </c>
      <c r="J3614" s="459" t="s">
        <v>4104</v>
      </c>
      <c r="K3614" s="458">
        <v>1</v>
      </c>
      <c r="L3614" s="458">
        <v>1</v>
      </c>
      <c r="M3614" s="457">
        <v>5835.3406697708824</v>
      </c>
      <c r="N3614" s="458">
        <v>0</v>
      </c>
      <c r="O3614" s="458">
        <v>0</v>
      </c>
      <c r="P3614" s="457">
        <v>0</v>
      </c>
    </row>
    <row r="3615" spans="1:16" ht="67.5" x14ac:dyDescent="0.2">
      <c r="A3615" s="466" t="s">
        <v>7860</v>
      </c>
      <c r="B3615" s="465" t="s">
        <v>3526</v>
      </c>
      <c r="C3615" s="464" t="s">
        <v>2594</v>
      </c>
      <c r="D3615" s="463" t="s">
        <v>7946</v>
      </c>
      <c r="E3615" s="462">
        <v>4200</v>
      </c>
      <c r="F3615" s="461" t="s">
        <v>15040</v>
      </c>
      <c r="G3615" s="460" t="s">
        <v>15039</v>
      </c>
      <c r="H3615" s="460" t="s">
        <v>6389</v>
      </c>
      <c r="I3615" s="460" t="s">
        <v>7869</v>
      </c>
      <c r="J3615" s="459" t="s">
        <v>6389</v>
      </c>
      <c r="K3615" s="458">
        <v>3</v>
      </c>
      <c r="L3615" s="458">
        <v>12</v>
      </c>
      <c r="M3615" s="457">
        <v>53472.939955718633</v>
      </c>
      <c r="N3615" s="458">
        <v>1</v>
      </c>
      <c r="O3615" s="458">
        <v>1</v>
      </c>
      <c r="P3615" s="457">
        <v>4417.8</v>
      </c>
    </row>
    <row r="3616" spans="1:16" ht="67.5" x14ac:dyDescent="0.2">
      <c r="A3616" s="466" t="s">
        <v>7860</v>
      </c>
      <c r="B3616" s="465" t="s">
        <v>3526</v>
      </c>
      <c r="C3616" s="464" t="s">
        <v>2594</v>
      </c>
      <c r="D3616" s="463" t="s">
        <v>7887</v>
      </c>
      <c r="E3616" s="462">
        <v>4200</v>
      </c>
      <c r="F3616" s="461" t="s">
        <v>15038</v>
      </c>
      <c r="G3616" s="460" t="s">
        <v>15037</v>
      </c>
      <c r="H3616" s="460" t="s">
        <v>3542</v>
      </c>
      <c r="I3616" s="460" t="s">
        <v>7861</v>
      </c>
      <c r="J3616" s="459" t="s">
        <v>3542</v>
      </c>
      <c r="K3616" s="458">
        <v>4</v>
      </c>
      <c r="L3616" s="458">
        <v>12</v>
      </c>
      <c r="M3616" s="457">
        <v>53472.939955718633</v>
      </c>
      <c r="N3616" s="458">
        <v>1</v>
      </c>
      <c r="O3616" s="458">
        <v>6</v>
      </c>
      <c r="P3616" s="457">
        <v>26506.799999999999</v>
      </c>
    </row>
    <row r="3617" spans="1:16" ht="67.5" x14ac:dyDescent="0.2">
      <c r="A3617" s="466" t="s">
        <v>7860</v>
      </c>
      <c r="B3617" s="465" t="s">
        <v>3526</v>
      </c>
      <c r="C3617" s="464" t="s">
        <v>2594</v>
      </c>
      <c r="D3617" s="463" t="s">
        <v>10111</v>
      </c>
      <c r="E3617" s="462">
        <v>8500</v>
      </c>
      <c r="F3617" s="461" t="s">
        <v>15036</v>
      </c>
      <c r="G3617" s="460" t="s">
        <v>15035</v>
      </c>
      <c r="H3617" s="460" t="s">
        <v>7911</v>
      </c>
      <c r="I3617" s="460" t="s">
        <v>7869</v>
      </c>
      <c r="J3617" s="459" t="s">
        <v>7911</v>
      </c>
      <c r="K3617" s="458">
        <v>2</v>
      </c>
      <c r="L3617" s="458">
        <v>6</v>
      </c>
      <c r="M3617" s="457">
        <v>54109.52257423909</v>
      </c>
      <c r="N3617" s="458">
        <v>1</v>
      </c>
      <c r="O3617" s="458">
        <v>6</v>
      </c>
      <c r="P3617" s="457">
        <v>52306.8</v>
      </c>
    </row>
    <row r="3618" spans="1:16" ht="67.5" x14ac:dyDescent="0.2">
      <c r="A3618" s="466" t="s">
        <v>7860</v>
      </c>
      <c r="B3618" s="465" t="s">
        <v>3526</v>
      </c>
      <c r="C3618" s="464" t="s">
        <v>2594</v>
      </c>
      <c r="D3618" s="463" t="s">
        <v>7923</v>
      </c>
      <c r="E3618" s="462">
        <v>4200</v>
      </c>
      <c r="F3618" s="461" t="s">
        <v>15034</v>
      </c>
      <c r="G3618" s="460" t="s">
        <v>15033</v>
      </c>
      <c r="H3618" s="460"/>
      <c r="I3618" s="460"/>
      <c r="J3618" s="459"/>
      <c r="K3618" s="458">
        <v>4</v>
      </c>
      <c r="L3618" s="458">
        <v>12</v>
      </c>
      <c r="M3618" s="457">
        <v>53472.939955718633</v>
      </c>
      <c r="N3618" s="458">
        <v>1</v>
      </c>
      <c r="O3618" s="458">
        <v>6</v>
      </c>
      <c r="P3618" s="457">
        <v>26506.799999999999</v>
      </c>
    </row>
    <row r="3619" spans="1:16" ht="67.5" x14ac:dyDescent="0.2">
      <c r="A3619" s="466" t="s">
        <v>7860</v>
      </c>
      <c r="B3619" s="465" t="s">
        <v>3526</v>
      </c>
      <c r="C3619" s="464" t="s">
        <v>2594</v>
      </c>
      <c r="D3619" s="463" t="s">
        <v>7881</v>
      </c>
      <c r="E3619" s="462">
        <v>3200</v>
      </c>
      <c r="F3619" s="461" t="s">
        <v>15032</v>
      </c>
      <c r="G3619" s="460" t="s">
        <v>15031</v>
      </c>
      <c r="H3619" s="460"/>
      <c r="I3619" s="460"/>
      <c r="J3619" s="459"/>
      <c r="K3619" s="458">
        <v>4</v>
      </c>
      <c r="L3619" s="458">
        <v>12</v>
      </c>
      <c r="M3619" s="457">
        <v>40741.287585309437</v>
      </c>
      <c r="N3619" s="458">
        <v>1</v>
      </c>
      <c r="O3619" s="458">
        <v>6</v>
      </c>
      <c r="P3619" s="457">
        <v>20506.8</v>
      </c>
    </row>
    <row r="3620" spans="1:16" ht="67.5" x14ac:dyDescent="0.2">
      <c r="A3620" s="466" t="s">
        <v>7860</v>
      </c>
      <c r="B3620" s="465" t="s">
        <v>3526</v>
      </c>
      <c r="C3620" s="464" t="s">
        <v>2594</v>
      </c>
      <c r="D3620" s="463" t="s">
        <v>7932</v>
      </c>
      <c r="E3620" s="462">
        <v>4200</v>
      </c>
      <c r="F3620" s="461" t="s">
        <v>15030</v>
      </c>
      <c r="G3620" s="460" t="s">
        <v>15029</v>
      </c>
      <c r="H3620" s="460" t="s">
        <v>6389</v>
      </c>
      <c r="I3620" s="460" t="s">
        <v>7869</v>
      </c>
      <c r="J3620" s="459" t="s">
        <v>6389</v>
      </c>
      <c r="K3620" s="458">
        <v>4</v>
      </c>
      <c r="L3620" s="458">
        <v>12</v>
      </c>
      <c r="M3620" s="457">
        <v>53472.939955718633</v>
      </c>
      <c r="N3620" s="458">
        <v>1</v>
      </c>
      <c r="O3620" s="458">
        <v>6</v>
      </c>
      <c r="P3620" s="457">
        <v>26506.799999999999</v>
      </c>
    </row>
    <row r="3621" spans="1:16" ht="67.5" x14ac:dyDescent="0.2">
      <c r="A3621" s="466" t="s">
        <v>7860</v>
      </c>
      <c r="B3621" s="465" t="s">
        <v>3526</v>
      </c>
      <c r="C3621" s="464" t="s">
        <v>2594</v>
      </c>
      <c r="D3621" s="463" t="s">
        <v>15028</v>
      </c>
      <c r="E3621" s="462">
        <v>4200</v>
      </c>
      <c r="F3621" s="461" t="s">
        <v>15027</v>
      </c>
      <c r="G3621" s="460" t="s">
        <v>15026</v>
      </c>
      <c r="H3621" s="460" t="s">
        <v>8279</v>
      </c>
      <c r="I3621" s="460" t="s">
        <v>7861</v>
      </c>
      <c r="J3621" s="459" t="s">
        <v>8279</v>
      </c>
      <c r="K3621" s="458">
        <v>3</v>
      </c>
      <c r="L3621" s="458">
        <v>12</v>
      </c>
      <c r="M3621" s="457">
        <v>53472.939955718633</v>
      </c>
      <c r="N3621" s="458">
        <v>1</v>
      </c>
      <c r="O3621" s="458">
        <v>6</v>
      </c>
      <c r="P3621" s="457">
        <v>26506.799999999999</v>
      </c>
    </row>
    <row r="3622" spans="1:16" ht="67.5" x14ac:dyDescent="0.2">
      <c r="A3622" s="466" t="s">
        <v>7860</v>
      </c>
      <c r="B3622" s="465" t="s">
        <v>3526</v>
      </c>
      <c r="C3622" s="464" t="s">
        <v>2594</v>
      </c>
      <c r="D3622" s="463" t="s">
        <v>15025</v>
      </c>
      <c r="E3622" s="462">
        <v>4200</v>
      </c>
      <c r="F3622" s="461" t="s">
        <v>15024</v>
      </c>
      <c r="G3622" s="460" t="s">
        <v>15023</v>
      </c>
      <c r="H3622" s="460" t="s">
        <v>7615</v>
      </c>
      <c r="I3622" s="460" t="s">
        <v>7869</v>
      </c>
      <c r="J3622" s="459" t="s">
        <v>7615</v>
      </c>
      <c r="K3622" s="458">
        <v>4</v>
      </c>
      <c r="L3622" s="458">
        <v>12</v>
      </c>
      <c r="M3622" s="457">
        <v>53472.939955718633</v>
      </c>
      <c r="N3622" s="458">
        <v>1</v>
      </c>
      <c r="O3622" s="458">
        <v>6</v>
      </c>
      <c r="P3622" s="457">
        <v>26506.799999999999</v>
      </c>
    </row>
    <row r="3623" spans="1:16" ht="67.5" x14ac:dyDescent="0.2">
      <c r="A3623" s="466" t="s">
        <v>7860</v>
      </c>
      <c r="B3623" s="465" t="s">
        <v>3526</v>
      </c>
      <c r="C3623" s="464" t="s">
        <v>2594</v>
      </c>
      <c r="D3623" s="463" t="s">
        <v>9052</v>
      </c>
      <c r="E3623" s="462">
        <v>8500</v>
      </c>
      <c r="F3623" s="461" t="s">
        <v>15022</v>
      </c>
      <c r="G3623" s="460" t="s">
        <v>15021</v>
      </c>
      <c r="H3623" s="460" t="s">
        <v>7911</v>
      </c>
      <c r="I3623" s="460" t="s">
        <v>7861</v>
      </c>
      <c r="J3623" s="459" t="s">
        <v>7911</v>
      </c>
      <c r="K3623" s="458">
        <v>1</v>
      </c>
      <c r="L3623" s="458">
        <v>3</v>
      </c>
      <c r="M3623" s="457">
        <v>27054.761287119545</v>
      </c>
      <c r="N3623" s="458">
        <v>1</v>
      </c>
      <c r="O3623" s="458">
        <v>6</v>
      </c>
      <c r="P3623" s="457">
        <v>52306.8</v>
      </c>
    </row>
    <row r="3624" spans="1:16" ht="67.5" x14ac:dyDescent="0.2">
      <c r="A3624" s="466" t="s">
        <v>7860</v>
      </c>
      <c r="B3624" s="465" t="s">
        <v>3526</v>
      </c>
      <c r="C3624" s="464" t="s">
        <v>2594</v>
      </c>
      <c r="D3624" s="463" t="s">
        <v>7887</v>
      </c>
      <c r="E3624" s="462">
        <v>4200</v>
      </c>
      <c r="F3624" s="461" t="s">
        <v>15020</v>
      </c>
      <c r="G3624" s="460" t="s">
        <v>15019</v>
      </c>
      <c r="H3624" s="460" t="s">
        <v>6514</v>
      </c>
      <c r="I3624" s="460" t="s">
        <v>7869</v>
      </c>
      <c r="J3624" s="459" t="s">
        <v>6514</v>
      </c>
      <c r="K3624" s="458">
        <v>4</v>
      </c>
      <c r="L3624" s="458">
        <v>12</v>
      </c>
      <c r="M3624" s="457">
        <v>53472.939955718633</v>
      </c>
      <c r="N3624" s="458">
        <v>1</v>
      </c>
      <c r="O3624" s="458">
        <v>6</v>
      </c>
      <c r="P3624" s="457">
        <v>26506.799999999999</v>
      </c>
    </row>
    <row r="3625" spans="1:16" ht="67.5" x14ac:dyDescent="0.2">
      <c r="A3625" s="466" t="s">
        <v>7860</v>
      </c>
      <c r="B3625" s="465" t="s">
        <v>3526</v>
      </c>
      <c r="C3625" s="464" t="s">
        <v>2594</v>
      </c>
      <c r="D3625" s="463" t="s">
        <v>8475</v>
      </c>
      <c r="E3625" s="462">
        <v>5500</v>
      </c>
      <c r="F3625" s="461" t="s">
        <v>15018</v>
      </c>
      <c r="G3625" s="460" t="s">
        <v>15017</v>
      </c>
      <c r="H3625" s="460" t="s">
        <v>7950</v>
      </c>
      <c r="I3625" s="460" t="s">
        <v>7869</v>
      </c>
      <c r="J3625" s="459" t="s">
        <v>7950</v>
      </c>
      <c r="K3625" s="458">
        <v>3</v>
      </c>
      <c r="L3625" s="458">
        <v>12</v>
      </c>
      <c r="M3625" s="457">
        <v>70024.088037250593</v>
      </c>
      <c r="N3625" s="458">
        <v>1</v>
      </c>
      <c r="O3625" s="458">
        <v>6</v>
      </c>
      <c r="P3625" s="457">
        <v>34306.800000000003</v>
      </c>
    </row>
    <row r="3626" spans="1:16" ht="67.5" x14ac:dyDescent="0.2">
      <c r="A3626" s="466" t="s">
        <v>7860</v>
      </c>
      <c r="B3626" s="465" t="s">
        <v>3526</v>
      </c>
      <c r="C3626" s="464" t="s">
        <v>2594</v>
      </c>
      <c r="D3626" s="463" t="s">
        <v>7887</v>
      </c>
      <c r="E3626" s="462">
        <v>4200</v>
      </c>
      <c r="F3626" s="461" t="s">
        <v>15016</v>
      </c>
      <c r="G3626" s="460" t="s">
        <v>15015</v>
      </c>
      <c r="H3626" s="460" t="s">
        <v>3574</v>
      </c>
      <c r="I3626" s="460" t="s">
        <v>7861</v>
      </c>
      <c r="J3626" s="459" t="s">
        <v>3574</v>
      </c>
      <c r="K3626" s="458">
        <v>4</v>
      </c>
      <c r="L3626" s="458">
        <v>12</v>
      </c>
      <c r="M3626" s="457">
        <v>53472.939955718633</v>
      </c>
      <c r="N3626" s="458">
        <v>1</v>
      </c>
      <c r="O3626" s="458">
        <v>6</v>
      </c>
      <c r="P3626" s="457">
        <v>26506.799999999999</v>
      </c>
    </row>
    <row r="3627" spans="1:16" ht="67.5" x14ac:dyDescent="0.2">
      <c r="A3627" s="466" t="s">
        <v>7860</v>
      </c>
      <c r="B3627" s="465" t="s">
        <v>3526</v>
      </c>
      <c r="C3627" s="464" t="s">
        <v>2594</v>
      </c>
      <c r="D3627" s="463" t="s">
        <v>8011</v>
      </c>
      <c r="E3627" s="462">
        <v>2200</v>
      </c>
      <c r="F3627" s="461" t="s">
        <v>15014</v>
      </c>
      <c r="G3627" s="460" t="s">
        <v>15013</v>
      </c>
      <c r="H3627" s="460" t="s">
        <v>3528</v>
      </c>
      <c r="I3627" s="460" t="s">
        <v>7869</v>
      </c>
      <c r="J3627" s="459" t="s">
        <v>3528</v>
      </c>
      <c r="K3627" s="458">
        <v>3</v>
      </c>
      <c r="L3627" s="458">
        <v>12</v>
      </c>
      <c r="M3627" s="457">
        <v>28009.635214900234</v>
      </c>
      <c r="N3627" s="458">
        <v>1</v>
      </c>
      <c r="O3627" s="458">
        <v>6</v>
      </c>
      <c r="P3627" s="457">
        <v>14506.8</v>
      </c>
    </row>
    <row r="3628" spans="1:16" ht="67.5" x14ac:dyDescent="0.2">
      <c r="A3628" s="466" t="s">
        <v>7860</v>
      </c>
      <c r="B3628" s="465" t="s">
        <v>3526</v>
      </c>
      <c r="C3628" s="464" t="s">
        <v>2594</v>
      </c>
      <c r="D3628" s="463" t="s">
        <v>8005</v>
      </c>
      <c r="E3628" s="462">
        <v>4200</v>
      </c>
      <c r="F3628" s="461" t="s">
        <v>15012</v>
      </c>
      <c r="G3628" s="460" t="s">
        <v>15011</v>
      </c>
      <c r="H3628" s="460" t="s">
        <v>3542</v>
      </c>
      <c r="I3628" s="460" t="s">
        <v>7861</v>
      </c>
      <c r="J3628" s="459" t="s">
        <v>3542</v>
      </c>
      <c r="K3628" s="458">
        <v>1</v>
      </c>
      <c r="L3628" s="458">
        <v>2</v>
      </c>
      <c r="M3628" s="457">
        <v>8912.1566592864383</v>
      </c>
      <c r="N3628" s="458">
        <v>0</v>
      </c>
      <c r="O3628" s="458">
        <v>0</v>
      </c>
      <c r="P3628" s="457">
        <v>0</v>
      </c>
    </row>
    <row r="3629" spans="1:16" ht="67.5" x14ac:dyDescent="0.2">
      <c r="A3629" s="466" t="s">
        <v>7860</v>
      </c>
      <c r="B3629" s="465" t="s">
        <v>3526</v>
      </c>
      <c r="C3629" s="464" t="s">
        <v>2594</v>
      </c>
      <c r="D3629" s="463" t="s">
        <v>7881</v>
      </c>
      <c r="E3629" s="462">
        <v>3200</v>
      </c>
      <c r="F3629" s="461" t="s">
        <v>15010</v>
      </c>
      <c r="G3629" s="460" t="s">
        <v>15009</v>
      </c>
      <c r="H3629" s="460" t="s">
        <v>3859</v>
      </c>
      <c r="I3629" s="460" t="s">
        <v>7861</v>
      </c>
      <c r="J3629" s="459" t="s">
        <v>3859</v>
      </c>
      <c r="K3629" s="458">
        <v>3</v>
      </c>
      <c r="L3629" s="458">
        <v>12</v>
      </c>
      <c r="M3629" s="457">
        <v>40741.287585309437</v>
      </c>
      <c r="N3629" s="458">
        <v>1</v>
      </c>
      <c r="O3629" s="458">
        <v>6</v>
      </c>
      <c r="P3629" s="457">
        <v>20506.8</v>
      </c>
    </row>
    <row r="3630" spans="1:16" ht="67.5" x14ac:dyDescent="0.2">
      <c r="A3630" s="466" t="s">
        <v>7860</v>
      </c>
      <c r="B3630" s="465" t="s">
        <v>3526</v>
      </c>
      <c r="C3630" s="464" t="s">
        <v>2594</v>
      </c>
      <c r="D3630" s="463" t="s">
        <v>7887</v>
      </c>
      <c r="E3630" s="462">
        <v>4200</v>
      </c>
      <c r="F3630" s="461" t="s">
        <v>15008</v>
      </c>
      <c r="G3630" s="460" t="s">
        <v>15007</v>
      </c>
      <c r="H3630" s="460" t="s">
        <v>6514</v>
      </c>
      <c r="I3630" s="460" t="s">
        <v>7869</v>
      </c>
      <c r="J3630" s="459" t="s">
        <v>6514</v>
      </c>
      <c r="K3630" s="458">
        <v>4</v>
      </c>
      <c r="L3630" s="458">
        <v>12</v>
      </c>
      <c r="M3630" s="457">
        <v>53472.939955718633</v>
      </c>
      <c r="N3630" s="458">
        <v>1</v>
      </c>
      <c r="O3630" s="458">
        <v>6</v>
      </c>
      <c r="P3630" s="457">
        <v>26506.799999999999</v>
      </c>
    </row>
    <row r="3631" spans="1:16" ht="67.5" x14ac:dyDescent="0.2">
      <c r="A3631" s="466" t="s">
        <v>7860</v>
      </c>
      <c r="B3631" s="465" t="s">
        <v>3526</v>
      </c>
      <c r="C3631" s="464" t="s">
        <v>2594</v>
      </c>
      <c r="D3631" s="463" t="s">
        <v>7923</v>
      </c>
      <c r="E3631" s="462">
        <v>4200</v>
      </c>
      <c r="F3631" s="461" t="s">
        <v>15006</v>
      </c>
      <c r="G3631" s="460" t="s">
        <v>15005</v>
      </c>
      <c r="H3631" s="460" t="s">
        <v>8020</v>
      </c>
      <c r="I3631" s="460" t="s">
        <v>7861</v>
      </c>
      <c r="J3631" s="459" t="s">
        <v>8020</v>
      </c>
      <c r="K3631" s="458">
        <v>2</v>
      </c>
      <c r="L3631" s="458">
        <v>9</v>
      </c>
      <c r="M3631" s="457">
        <v>40104.704966788973</v>
      </c>
      <c r="N3631" s="458">
        <v>0</v>
      </c>
      <c r="O3631" s="458">
        <v>0</v>
      </c>
      <c r="P3631" s="457">
        <v>0</v>
      </c>
    </row>
    <row r="3632" spans="1:16" ht="67.5" x14ac:dyDescent="0.2">
      <c r="A3632" s="466" t="s">
        <v>7860</v>
      </c>
      <c r="B3632" s="465" t="s">
        <v>3526</v>
      </c>
      <c r="C3632" s="464" t="s">
        <v>2594</v>
      </c>
      <c r="D3632" s="463" t="s">
        <v>7923</v>
      </c>
      <c r="E3632" s="462">
        <v>4200</v>
      </c>
      <c r="F3632" s="461" t="s">
        <v>15004</v>
      </c>
      <c r="G3632" s="460" t="s">
        <v>15003</v>
      </c>
      <c r="H3632" s="460" t="s">
        <v>6389</v>
      </c>
      <c r="I3632" s="460" t="s">
        <v>7869</v>
      </c>
      <c r="J3632" s="459" t="s">
        <v>6389</v>
      </c>
      <c r="K3632" s="458">
        <v>4</v>
      </c>
      <c r="L3632" s="458">
        <v>12</v>
      </c>
      <c r="M3632" s="457">
        <v>53472.939955718633</v>
      </c>
      <c r="N3632" s="458">
        <v>1</v>
      </c>
      <c r="O3632" s="458">
        <v>6</v>
      </c>
      <c r="P3632" s="457">
        <v>26506.799999999999</v>
      </c>
    </row>
    <row r="3633" spans="1:16" ht="67.5" x14ac:dyDescent="0.2">
      <c r="A3633" s="466" t="s">
        <v>7860</v>
      </c>
      <c r="B3633" s="465" t="s">
        <v>3526</v>
      </c>
      <c r="C3633" s="464" t="s">
        <v>2594</v>
      </c>
      <c r="D3633" s="463" t="s">
        <v>7859</v>
      </c>
      <c r="E3633" s="462">
        <v>2500</v>
      </c>
      <c r="F3633" s="461" t="s">
        <v>15002</v>
      </c>
      <c r="G3633" s="460" t="s">
        <v>15001</v>
      </c>
      <c r="H3633" s="460"/>
      <c r="I3633" s="460"/>
      <c r="J3633" s="459"/>
      <c r="K3633" s="458">
        <v>5</v>
      </c>
      <c r="L3633" s="458">
        <v>12</v>
      </c>
      <c r="M3633" s="457">
        <v>31829.130926022997</v>
      </c>
      <c r="N3633" s="458">
        <v>1</v>
      </c>
      <c r="O3633" s="458">
        <v>6</v>
      </c>
      <c r="P3633" s="457">
        <v>16306.8</v>
      </c>
    </row>
    <row r="3634" spans="1:16" ht="67.5" x14ac:dyDescent="0.2">
      <c r="A3634" s="466" t="s">
        <v>7860</v>
      </c>
      <c r="B3634" s="465" t="s">
        <v>3526</v>
      </c>
      <c r="C3634" s="464" t="s">
        <v>2594</v>
      </c>
      <c r="D3634" s="463" t="s">
        <v>8156</v>
      </c>
      <c r="E3634" s="462">
        <v>4200</v>
      </c>
      <c r="F3634" s="461" t="s">
        <v>15000</v>
      </c>
      <c r="G3634" s="460" t="s">
        <v>14999</v>
      </c>
      <c r="H3634" s="460"/>
      <c r="I3634" s="460"/>
      <c r="J3634" s="459"/>
      <c r="K3634" s="458">
        <v>5</v>
      </c>
      <c r="L3634" s="458">
        <v>12</v>
      </c>
      <c r="M3634" s="457">
        <v>53472.939955718633</v>
      </c>
      <c r="N3634" s="458">
        <v>1</v>
      </c>
      <c r="O3634" s="458">
        <v>6</v>
      </c>
      <c r="P3634" s="457">
        <v>26506.799999999999</v>
      </c>
    </row>
    <row r="3635" spans="1:16" ht="67.5" x14ac:dyDescent="0.2">
      <c r="A3635" s="466" t="s">
        <v>7860</v>
      </c>
      <c r="B3635" s="465" t="s">
        <v>3526</v>
      </c>
      <c r="C3635" s="464" t="s">
        <v>2594</v>
      </c>
      <c r="D3635" s="463" t="s">
        <v>8417</v>
      </c>
      <c r="E3635" s="462">
        <v>3200</v>
      </c>
      <c r="F3635" s="461" t="s">
        <v>14998</v>
      </c>
      <c r="G3635" s="460" t="s">
        <v>14997</v>
      </c>
      <c r="H3635" s="460" t="s">
        <v>3574</v>
      </c>
      <c r="I3635" s="460" t="s">
        <v>7869</v>
      </c>
      <c r="J3635" s="459" t="s">
        <v>3574</v>
      </c>
      <c r="K3635" s="458">
        <v>4</v>
      </c>
      <c r="L3635" s="458">
        <v>12</v>
      </c>
      <c r="M3635" s="457">
        <v>40741.287585309437</v>
      </c>
      <c r="N3635" s="458">
        <v>1</v>
      </c>
      <c r="O3635" s="458">
        <v>6</v>
      </c>
      <c r="P3635" s="457">
        <v>20506.8</v>
      </c>
    </row>
    <row r="3636" spans="1:16" ht="67.5" x14ac:dyDescent="0.2">
      <c r="A3636" s="466" t="s">
        <v>7860</v>
      </c>
      <c r="B3636" s="465" t="s">
        <v>3526</v>
      </c>
      <c r="C3636" s="464" t="s">
        <v>2594</v>
      </c>
      <c r="D3636" s="463" t="s">
        <v>7881</v>
      </c>
      <c r="E3636" s="462">
        <v>3200</v>
      </c>
      <c r="F3636" s="461" t="s">
        <v>14996</v>
      </c>
      <c r="G3636" s="460" t="s">
        <v>14995</v>
      </c>
      <c r="H3636" s="460" t="s">
        <v>6299</v>
      </c>
      <c r="I3636" s="460" t="s">
        <v>7869</v>
      </c>
      <c r="J3636" s="459" t="s">
        <v>6299</v>
      </c>
      <c r="K3636" s="458">
        <v>3</v>
      </c>
      <c r="L3636" s="458">
        <v>12</v>
      </c>
      <c r="M3636" s="457">
        <v>40741.287585309437</v>
      </c>
      <c r="N3636" s="458">
        <v>1</v>
      </c>
      <c r="O3636" s="458">
        <v>6</v>
      </c>
      <c r="P3636" s="457">
        <v>20506.8</v>
      </c>
    </row>
    <row r="3637" spans="1:16" ht="67.5" x14ac:dyDescent="0.2">
      <c r="A3637" s="466" t="s">
        <v>7860</v>
      </c>
      <c r="B3637" s="465" t="s">
        <v>3526</v>
      </c>
      <c r="C3637" s="464" t="s">
        <v>2594</v>
      </c>
      <c r="D3637" s="463" t="s">
        <v>7953</v>
      </c>
      <c r="E3637" s="462">
        <v>9500</v>
      </c>
      <c r="F3637" s="461" t="s">
        <v>14994</v>
      </c>
      <c r="G3637" s="460" t="s">
        <v>14993</v>
      </c>
      <c r="H3637" s="460" t="s">
        <v>8241</v>
      </c>
      <c r="I3637" s="460" t="s">
        <v>7869</v>
      </c>
      <c r="J3637" s="459" t="s">
        <v>8241</v>
      </c>
      <c r="K3637" s="458">
        <v>3</v>
      </c>
      <c r="L3637" s="458">
        <v>12</v>
      </c>
      <c r="M3637" s="457">
        <v>120950.69751888738</v>
      </c>
      <c r="N3637" s="458">
        <v>1</v>
      </c>
      <c r="O3637" s="458">
        <v>6</v>
      </c>
      <c r="P3637" s="457">
        <v>58306.8</v>
      </c>
    </row>
    <row r="3638" spans="1:16" ht="67.5" x14ac:dyDescent="0.2">
      <c r="A3638" s="466" t="s">
        <v>7860</v>
      </c>
      <c r="B3638" s="465" t="s">
        <v>3526</v>
      </c>
      <c r="C3638" s="464" t="s">
        <v>2594</v>
      </c>
      <c r="D3638" s="463" t="s">
        <v>8011</v>
      </c>
      <c r="E3638" s="462">
        <v>2200</v>
      </c>
      <c r="F3638" s="461" t="s">
        <v>14992</v>
      </c>
      <c r="G3638" s="460" t="s">
        <v>14991</v>
      </c>
      <c r="H3638" s="460" t="s">
        <v>4810</v>
      </c>
      <c r="I3638" s="460" t="s">
        <v>7869</v>
      </c>
      <c r="J3638" s="459" t="s">
        <v>4810</v>
      </c>
      <c r="K3638" s="458">
        <v>4</v>
      </c>
      <c r="L3638" s="458">
        <v>12</v>
      </c>
      <c r="M3638" s="457">
        <v>28009.635214900234</v>
      </c>
      <c r="N3638" s="458">
        <v>1</v>
      </c>
      <c r="O3638" s="458">
        <v>6</v>
      </c>
      <c r="P3638" s="457">
        <v>14506.8</v>
      </c>
    </row>
    <row r="3639" spans="1:16" ht="67.5" x14ac:dyDescent="0.2">
      <c r="A3639" s="466" t="s">
        <v>7860</v>
      </c>
      <c r="B3639" s="465" t="s">
        <v>3526</v>
      </c>
      <c r="C3639" s="464" t="s">
        <v>2594</v>
      </c>
      <c r="D3639" s="463" t="s">
        <v>7899</v>
      </c>
      <c r="E3639" s="462">
        <v>4200</v>
      </c>
      <c r="F3639" s="461" t="s">
        <v>14990</v>
      </c>
      <c r="G3639" s="460" t="s">
        <v>14989</v>
      </c>
      <c r="H3639" s="460" t="s">
        <v>4104</v>
      </c>
      <c r="I3639" s="460" t="s">
        <v>7861</v>
      </c>
      <c r="J3639" s="459" t="s">
        <v>4104</v>
      </c>
      <c r="K3639" s="458">
        <v>2</v>
      </c>
      <c r="L3639" s="458">
        <v>8</v>
      </c>
      <c r="M3639" s="457">
        <v>35648.626637145753</v>
      </c>
      <c r="N3639" s="458">
        <v>0</v>
      </c>
      <c r="O3639" s="458">
        <v>0</v>
      </c>
      <c r="P3639" s="457">
        <v>0</v>
      </c>
    </row>
    <row r="3640" spans="1:16" ht="67.5" x14ac:dyDescent="0.2">
      <c r="A3640" s="466" t="s">
        <v>7860</v>
      </c>
      <c r="B3640" s="465" t="s">
        <v>3526</v>
      </c>
      <c r="C3640" s="464" t="s">
        <v>2594</v>
      </c>
      <c r="D3640" s="463" t="s">
        <v>7923</v>
      </c>
      <c r="E3640" s="462">
        <v>4200</v>
      </c>
      <c r="F3640" s="461" t="s">
        <v>14988</v>
      </c>
      <c r="G3640" s="460" t="s">
        <v>14987</v>
      </c>
      <c r="H3640" s="460" t="s">
        <v>3574</v>
      </c>
      <c r="I3640" s="460" t="s">
        <v>7869</v>
      </c>
      <c r="J3640" s="459" t="s">
        <v>3574</v>
      </c>
      <c r="K3640" s="458">
        <v>3</v>
      </c>
      <c r="L3640" s="458">
        <v>5</v>
      </c>
      <c r="M3640" s="457">
        <v>22280.391648216097</v>
      </c>
      <c r="N3640" s="458">
        <v>0</v>
      </c>
      <c r="O3640" s="458">
        <v>0</v>
      </c>
      <c r="P3640" s="457">
        <v>0</v>
      </c>
    </row>
    <row r="3641" spans="1:16" ht="67.5" x14ac:dyDescent="0.2">
      <c r="A3641" s="466" t="s">
        <v>7860</v>
      </c>
      <c r="B3641" s="465" t="s">
        <v>3526</v>
      </c>
      <c r="C3641" s="464" t="s">
        <v>2594</v>
      </c>
      <c r="D3641" s="463" t="s">
        <v>8061</v>
      </c>
      <c r="E3641" s="462">
        <v>3000</v>
      </c>
      <c r="F3641" s="461" t="s">
        <v>14986</v>
      </c>
      <c r="G3641" s="460" t="s">
        <v>14985</v>
      </c>
      <c r="H3641" s="460"/>
      <c r="I3641" s="460"/>
      <c r="J3641" s="459"/>
      <c r="K3641" s="458">
        <v>4</v>
      </c>
      <c r="L3641" s="458">
        <v>12</v>
      </c>
      <c r="M3641" s="457">
        <v>38194.957111227595</v>
      </c>
      <c r="N3641" s="458">
        <v>1</v>
      </c>
      <c r="O3641" s="458">
        <v>6</v>
      </c>
      <c r="P3641" s="457">
        <v>19306.8</v>
      </c>
    </row>
    <row r="3642" spans="1:16" ht="67.5" x14ac:dyDescent="0.2">
      <c r="A3642" s="466" t="s">
        <v>7860</v>
      </c>
      <c r="B3642" s="465" t="s">
        <v>3526</v>
      </c>
      <c r="C3642" s="464" t="s">
        <v>2594</v>
      </c>
      <c r="D3642" s="463" t="s">
        <v>8379</v>
      </c>
      <c r="E3642" s="462">
        <v>3500</v>
      </c>
      <c r="F3642" s="461" t="s">
        <v>14984</v>
      </c>
      <c r="G3642" s="460" t="s">
        <v>14983</v>
      </c>
      <c r="H3642" s="460"/>
      <c r="I3642" s="460" t="s">
        <v>8064</v>
      </c>
      <c r="J3642" s="459" t="s">
        <v>3538</v>
      </c>
      <c r="K3642" s="458">
        <v>3</v>
      </c>
      <c r="L3642" s="458">
        <v>12</v>
      </c>
      <c r="M3642" s="457">
        <v>44560.783296432193</v>
      </c>
      <c r="N3642" s="458">
        <v>1</v>
      </c>
      <c r="O3642" s="458">
        <v>6</v>
      </c>
      <c r="P3642" s="457">
        <v>22306.799999999999</v>
      </c>
    </row>
    <row r="3643" spans="1:16" ht="67.5" x14ac:dyDescent="0.2">
      <c r="A3643" s="466" t="s">
        <v>7860</v>
      </c>
      <c r="B3643" s="465" t="s">
        <v>3526</v>
      </c>
      <c r="C3643" s="464" t="s">
        <v>2594</v>
      </c>
      <c r="D3643" s="463" t="s">
        <v>6258</v>
      </c>
      <c r="E3643" s="462">
        <v>4200</v>
      </c>
      <c r="F3643" s="461" t="s">
        <v>14982</v>
      </c>
      <c r="G3643" s="460" t="s">
        <v>14981</v>
      </c>
      <c r="H3643" s="460"/>
      <c r="I3643" s="460"/>
      <c r="J3643" s="459"/>
      <c r="K3643" s="458">
        <v>3</v>
      </c>
      <c r="L3643" s="458">
        <v>12</v>
      </c>
      <c r="M3643" s="457">
        <v>53472.939955718633</v>
      </c>
      <c r="N3643" s="458">
        <v>1</v>
      </c>
      <c r="O3643" s="458">
        <v>6</v>
      </c>
      <c r="P3643" s="457">
        <v>26506.799999999999</v>
      </c>
    </row>
    <row r="3644" spans="1:16" ht="67.5" x14ac:dyDescent="0.2">
      <c r="A3644" s="466" t="s">
        <v>7860</v>
      </c>
      <c r="B3644" s="465" t="s">
        <v>3526</v>
      </c>
      <c r="C3644" s="464" t="s">
        <v>2594</v>
      </c>
      <c r="D3644" s="463" t="s">
        <v>8061</v>
      </c>
      <c r="E3644" s="462">
        <v>3000</v>
      </c>
      <c r="F3644" s="461" t="s">
        <v>14980</v>
      </c>
      <c r="G3644" s="460" t="s">
        <v>14979</v>
      </c>
      <c r="H3644" s="460" t="s">
        <v>14978</v>
      </c>
      <c r="I3644" s="460" t="s">
        <v>7861</v>
      </c>
      <c r="J3644" s="459" t="s">
        <v>14978</v>
      </c>
      <c r="K3644" s="458">
        <v>4</v>
      </c>
      <c r="L3644" s="458">
        <v>12</v>
      </c>
      <c r="M3644" s="457">
        <v>38194.957111227595</v>
      </c>
      <c r="N3644" s="458">
        <v>1</v>
      </c>
      <c r="O3644" s="458">
        <v>1</v>
      </c>
      <c r="P3644" s="457">
        <v>3217.8</v>
      </c>
    </row>
    <row r="3645" spans="1:16" ht="67.5" x14ac:dyDescent="0.2">
      <c r="A3645" s="466" t="s">
        <v>7860</v>
      </c>
      <c r="B3645" s="465" t="s">
        <v>3526</v>
      </c>
      <c r="C3645" s="464" t="s">
        <v>2594</v>
      </c>
      <c r="D3645" s="463" t="s">
        <v>8278</v>
      </c>
      <c r="E3645" s="462">
        <v>2700</v>
      </c>
      <c r="F3645" s="461" t="s">
        <v>14977</v>
      </c>
      <c r="G3645" s="460" t="s">
        <v>14976</v>
      </c>
      <c r="H3645" s="460" t="s">
        <v>4810</v>
      </c>
      <c r="I3645" s="460" t="s">
        <v>7869</v>
      </c>
      <c r="J3645" s="459" t="s">
        <v>4810</v>
      </c>
      <c r="K3645" s="458">
        <v>3</v>
      </c>
      <c r="L3645" s="458">
        <v>12</v>
      </c>
      <c r="M3645" s="457">
        <v>34375.461400104832</v>
      </c>
      <c r="N3645" s="458">
        <v>1</v>
      </c>
      <c r="O3645" s="458">
        <v>6</v>
      </c>
      <c r="P3645" s="457">
        <v>17506.8</v>
      </c>
    </row>
    <row r="3646" spans="1:16" ht="67.5" x14ac:dyDescent="0.2">
      <c r="A3646" s="466" t="s">
        <v>7860</v>
      </c>
      <c r="B3646" s="465" t="s">
        <v>3526</v>
      </c>
      <c r="C3646" s="464" t="s">
        <v>2594</v>
      </c>
      <c r="D3646" s="463" t="s">
        <v>14975</v>
      </c>
      <c r="E3646" s="462">
        <v>8000</v>
      </c>
      <c r="F3646" s="461" t="s">
        <v>14974</v>
      </c>
      <c r="G3646" s="460" t="s">
        <v>14973</v>
      </c>
      <c r="H3646" s="460" t="s">
        <v>3574</v>
      </c>
      <c r="I3646" s="460" t="s">
        <v>7869</v>
      </c>
      <c r="J3646" s="459" t="s">
        <v>3574</v>
      </c>
      <c r="K3646" s="458">
        <v>3</v>
      </c>
      <c r="L3646" s="458">
        <v>12</v>
      </c>
      <c r="M3646" s="457">
        <v>101853.21896327358</v>
      </c>
      <c r="N3646" s="458">
        <v>1</v>
      </c>
      <c r="O3646" s="458">
        <v>6</v>
      </c>
      <c r="P3646" s="457">
        <v>49306.8</v>
      </c>
    </row>
    <row r="3647" spans="1:16" ht="67.5" x14ac:dyDescent="0.2">
      <c r="A3647" s="466" t="s">
        <v>7860</v>
      </c>
      <c r="B3647" s="465" t="s">
        <v>3526</v>
      </c>
      <c r="C3647" s="464" t="s">
        <v>2594</v>
      </c>
      <c r="D3647" s="463" t="s">
        <v>8282</v>
      </c>
      <c r="E3647" s="462">
        <v>4200</v>
      </c>
      <c r="F3647" s="461" t="s">
        <v>14972</v>
      </c>
      <c r="G3647" s="460" t="s">
        <v>14971</v>
      </c>
      <c r="H3647" s="460" t="s">
        <v>8279</v>
      </c>
      <c r="I3647" s="460" t="s">
        <v>7869</v>
      </c>
      <c r="J3647" s="459" t="s">
        <v>8279</v>
      </c>
      <c r="K3647" s="458">
        <v>4</v>
      </c>
      <c r="L3647" s="458">
        <v>12</v>
      </c>
      <c r="M3647" s="457">
        <v>53472.939955718633</v>
      </c>
      <c r="N3647" s="458">
        <v>1</v>
      </c>
      <c r="O3647" s="458">
        <v>6</v>
      </c>
      <c r="P3647" s="457">
        <v>26506.799999999999</v>
      </c>
    </row>
    <row r="3648" spans="1:16" ht="67.5" x14ac:dyDescent="0.2">
      <c r="A3648" s="466" t="s">
        <v>7860</v>
      </c>
      <c r="B3648" s="465" t="s">
        <v>3526</v>
      </c>
      <c r="C3648" s="464" t="s">
        <v>2594</v>
      </c>
      <c r="D3648" s="463" t="s">
        <v>8478</v>
      </c>
      <c r="E3648" s="462">
        <v>7500</v>
      </c>
      <c r="F3648" s="461" t="s">
        <v>14970</v>
      </c>
      <c r="G3648" s="460" t="s">
        <v>14969</v>
      </c>
      <c r="H3648" s="460" t="s">
        <v>8241</v>
      </c>
      <c r="I3648" s="460" t="s">
        <v>7869</v>
      </c>
      <c r="J3648" s="459" t="s">
        <v>8241</v>
      </c>
      <c r="K3648" s="458">
        <v>3</v>
      </c>
      <c r="L3648" s="458">
        <v>12</v>
      </c>
      <c r="M3648" s="457">
        <v>95487.392778068985</v>
      </c>
      <c r="N3648" s="458">
        <v>1</v>
      </c>
      <c r="O3648" s="458">
        <v>6</v>
      </c>
      <c r="P3648" s="457">
        <v>46306.8</v>
      </c>
    </row>
    <row r="3649" spans="1:16" ht="67.5" x14ac:dyDescent="0.2">
      <c r="A3649" s="466" t="s">
        <v>7860</v>
      </c>
      <c r="B3649" s="465" t="s">
        <v>3526</v>
      </c>
      <c r="C3649" s="464" t="s">
        <v>2594</v>
      </c>
      <c r="D3649" s="463" t="s">
        <v>7887</v>
      </c>
      <c r="E3649" s="462">
        <v>4200</v>
      </c>
      <c r="F3649" s="461" t="s">
        <v>14968</v>
      </c>
      <c r="G3649" s="460" t="s">
        <v>14967</v>
      </c>
      <c r="H3649" s="460" t="s">
        <v>6389</v>
      </c>
      <c r="I3649" s="460" t="s">
        <v>7861</v>
      </c>
      <c r="J3649" s="459" t="s">
        <v>6389</v>
      </c>
      <c r="K3649" s="458">
        <v>3</v>
      </c>
      <c r="L3649" s="458">
        <v>12</v>
      </c>
      <c r="M3649" s="457">
        <v>53472.939955718633</v>
      </c>
      <c r="N3649" s="458">
        <v>1</v>
      </c>
      <c r="O3649" s="458">
        <v>6</v>
      </c>
      <c r="P3649" s="457">
        <v>26506.799999999999</v>
      </c>
    </row>
    <row r="3650" spans="1:16" ht="67.5" x14ac:dyDescent="0.2">
      <c r="A3650" s="466" t="s">
        <v>7860</v>
      </c>
      <c r="B3650" s="465" t="s">
        <v>3526</v>
      </c>
      <c r="C3650" s="464" t="s">
        <v>2594</v>
      </c>
      <c r="D3650" s="463" t="s">
        <v>7859</v>
      </c>
      <c r="E3650" s="462">
        <v>2500</v>
      </c>
      <c r="F3650" s="461" t="s">
        <v>14966</v>
      </c>
      <c r="G3650" s="460" t="s">
        <v>14965</v>
      </c>
      <c r="H3650" s="460"/>
      <c r="I3650" s="460"/>
      <c r="J3650" s="459"/>
      <c r="K3650" s="458">
        <v>5</v>
      </c>
      <c r="L3650" s="458">
        <v>12</v>
      </c>
      <c r="M3650" s="457">
        <v>31829.130926022997</v>
      </c>
      <c r="N3650" s="458">
        <v>1</v>
      </c>
      <c r="O3650" s="458">
        <v>6</v>
      </c>
      <c r="P3650" s="457">
        <v>16306.8</v>
      </c>
    </row>
    <row r="3651" spans="1:16" ht="67.5" x14ac:dyDescent="0.2">
      <c r="A3651" s="466" t="s">
        <v>7860</v>
      </c>
      <c r="B3651" s="465" t="s">
        <v>3526</v>
      </c>
      <c r="C3651" s="464" t="s">
        <v>2594</v>
      </c>
      <c r="D3651" s="463" t="s">
        <v>7923</v>
      </c>
      <c r="E3651" s="462">
        <v>4200</v>
      </c>
      <c r="F3651" s="461" t="s">
        <v>14964</v>
      </c>
      <c r="G3651" s="460" t="s">
        <v>14963</v>
      </c>
      <c r="H3651" s="460" t="s">
        <v>3574</v>
      </c>
      <c r="I3651" s="460" t="s">
        <v>7869</v>
      </c>
      <c r="J3651" s="459" t="s">
        <v>3574</v>
      </c>
      <c r="K3651" s="458">
        <v>4</v>
      </c>
      <c r="L3651" s="458">
        <v>7</v>
      </c>
      <c r="M3651" s="457">
        <v>31192.548307502537</v>
      </c>
      <c r="N3651" s="458">
        <v>1</v>
      </c>
      <c r="O3651" s="458">
        <v>6</v>
      </c>
      <c r="P3651" s="457">
        <v>26506.799999999999</v>
      </c>
    </row>
    <row r="3652" spans="1:16" ht="67.5" x14ac:dyDescent="0.2">
      <c r="A3652" s="466" t="s">
        <v>7860</v>
      </c>
      <c r="B3652" s="465" t="s">
        <v>3526</v>
      </c>
      <c r="C3652" s="464" t="s">
        <v>2594</v>
      </c>
      <c r="D3652" s="463" t="s">
        <v>8061</v>
      </c>
      <c r="E3652" s="462">
        <v>3000</v>
      </c>
      <c r="F3652" s="461" t="s">
        <v>14962</v>
      </c>
      <c r="G3652" s="460" t="s">
        <v>14961</v>
      </c>
      <c r="H3652" s="460" t="s">
        <v>3642</v>
      </c>
      <c r="I3652" s="460" t="s">
        <v>7861</v>
      </c>
      <c r="J3652" s="459" t="s">
        <v>3642</v>
      </c>
      <c r="K3652" s="458">
        <v>5</v>
      </c>
      <c r="L3652" s="458">
        <v>12</v>
      </c>
      <c r="M3652" s="457">
        <v>38194.957111227595</v>
      </c>
      <c r="N3652" s="458">
        <v>0</v>
      </c>
      <c r="O3652" s="458">
        <v>0</v>
      </c>
      <c r="P3652" s="457">
        <v>0</v>
      </c>
    </row>
    <row r="3653" spans="1:16" ht="67.5" x14ac:dyDescent="0.2">
      <c r="A3653" s="466" t="s">
        <v>7860</v>
      </c>
      <c r="B3653" s="465" t="s">
        <v>3526</v>
      </c>
      <c r="C3653" s="464" t="s">
        <v>2594</v>
      </c>
      <c r="D3653" s="463" t="s">
        <v>8481</v>
      </c>
      <c r="E3653" s="462">
        <v>7500</v>
      </c>
      <c r="F3653" s="461" t="s">
        <v>14960</v>
      </c>
      <c r="G3653" s="460" t="s">
        <v>14959</v>
      </c>
      <c r="H3653" s="460" t="s">
        <v>8352</v>
      </c>
      <c r="I3653" s="460" t="s">
        <v>7869</v>
      </c>
      <c r="J3653" s="459" t="s">
        <v>8352</v>
      </c>
      <c r="K3653" s="458">
        <v>3</v>
      </c>
      <c r="L3653" s="458">
        <v>12</v>
      </c>
      <c r="M3653" s="457">
        <v>95487.392778068985</v>
      </c>
      <c r="N3653" s="458">
        <v>1</v>
      </c>
      <c r="O3653" s="458">
        <v>6</v>
      </c>
      <c r="P3653" s="457">
        <v>46306.8</v>
      </c>
    </row>
    <row r="3654" spans="1:16" ht="67.5" x14ac:dyDescent="0.2">
      <c r="A3654" s="466" t="s">
        <v>7860</v>
      </c>
      <c r="B3654" s="465" t="s">
        <v>3526</v>
      </c>
      <c r="C3654" s="464" t="s">
        <v>2594</v>
      </c>
      <c r="D3654" s="463" t="s">
        <v>8558</v>
      </c>
      <c r="E3654" s="462">
        <v>1500</v>
      </c>
      <c r="F3654" s="461" t="s">
        <v>14958</v>
      </c>
      <c r="G3654" s="460" t="s">
        <v>14957</v>
      </c>
      <c r="H3654" s="460"/>
      <c r="I3654" s="460"/>
      <c r="J3654" s="459"/>
      <c r="K3654" s="458">
        <v>3</v>
      </c>
      <c r="L3654" s="458">
        <v>12</v>
      </c>
      <c r="M3654" s="457">
        <v>19097.478555613798</v>
      </c>
      <c r="N3654" s="458">
        <v>1</v>
      </c>
      <c r="O3654" s="458">
        <v>6</v>
      </c>
      <c r="P3654" s="457">
        <v>10306.799999999999</v>
      </c>
    </row>
    <row r="3655" spans="1:16" ht="67.5" x14ac:dyDescent="0.2">
      <c r="A3655" s="466" t="s">
        <v>7860</v>
      </c>
      <c r="B3655" s="465" t="s">
        <v>3526</v>
      </c>
      <c r="C3655" s="464" t="s">
        <v>2594</v>
      </c>
      <c r="D3655" s="463" t="s">
        <v>7859</v>
      </c>
      <c r="E3655" s="462">
        <v>2500</v>
      </c>
      <c r="F3655" s="461" t="s">
        <v>14956</v>
      </c>
      <c r="G3655" s="460" t="s">
        <v>14955</v>
      </c>
      <c r="H3655" s="460" t="s">
        <v>11187</v>
      </c>
      <c r="I3655" s="460" t="s">
        <v>7869</v>
      </c>
      <c r="J3655" s="459" t="s">
        <v>11187</v>
      </c>
      <c r="K3655" s="458">
        <v>5</v>
      </c>
      <c r="L3655" s="458">
        <v>12</v>
      </c>
      <c r="M3655" s="457">
        <v>31829.130926022997</v>
      </c>
      <c r="N3655" s="458">
        <v>1</v>
      </c>
      <c r="O3655" s="458">
        <v>6</v>
      </c>
      <c r="P3655" s="457">
        <v>16306.8</v>
      </c>
    </row>
    <row r="3656" spans="1:16" ht="67.5" x14ac:dyDescent="0.2">
      <c r="A3656" s="466" t="s">
        <v>7860</v>
      </c>
      <c r="B3656" s="465" t="s">
        <v>3526</v>
      </c>
      <c r="C3656" s="464" t="s">
        <v>2594</v>
      </c>
      <c r="D3656" s="463" t="s">
        <v>7923</v>
      </c>
      <c r="E3656" s="462">
        <v>4200</v>
      </c>
      <c r="F3656" s="461" t="s">
        <v>14954</v>
      </c>
      <c r="G3656" s="460" t="s">
        <v>14953</v>
      </c>
      <c r="H3656" s="460" t="s">
        <v>4810</v>
      </c>
      <c r="I3656" s="460" t="s">
        <v>7869</v>
      </c>
      <c r="J3656" s="459" t="s">
        <v>4810</v>
      </c>
      <c r="K3656" s="458">
        <v>4</v>
      </c>
      <c r="L3656" s="458">
        <v>12</v>
      </c>
      <c r="M3656" s="457">
        <v>53472.939955718633</v>
      </c>
      <c r="N3656" s="458">
        <v>1</v>
      </c>
      <c r="O3656" s="458">
        <v>6</v>
      </c>
      <c r="P3656" s="457">
        <v>26506.799999999999</v>
      </c>
    </row>
    <row r="3657" spans="1:16" ht="67.5" x14ac:dyDescent="0.2">
      <c r="A3657" s="466" t="s">
        <v>7860</v>
      </c>
      <c r="B3657" s="465" t="s">
        <v>3526</v>
      </c>
      <c r="C3657" s="464" t="s">
        <v>2594</v>
      </c>
      <c r="D3657" s="463" t="s">
        <v>7887</v>
      </c>
      <c r="E3657" s="462">
        <v>4200</v>
      </c>
      <c r="F3657" s="461" t="s">
        <v>14952</v>
      </c>
      <c r="G3657" s="460" t="s">
        <v>14951</v>
      </c>
      <c r="H3657" s="460" t="s">
        <v>6299</v>
      </c>
      <c r="I3657" s="460" t="s">
        <v>7869</v>
      </c>
      <c r="J3657" s="459" t="s">
        <v>6299</v>
      </c>
      <c r="K3657" s="458">
        <v>3</v>
      </c>
      <c r="L3657" s="458">
        <v>12</v>
      </c>
      <c r="M3657" s="457">
        <v>53472.939955718633</v>
      </c>
      <c r="N3657" s="458">
        <v>1</v>
      </c>
      <c r="O3657" s="458">
        <v>6</v>
      </c>
      <c r="P3657" s="457">
        <v>26506.799999999999</v>
      </c>
    </row>
    <row r="3658" spans="1:16" ht="67.5" x14ac:dyDescent="0.2">
      <c r="A3658" s="466" t="s">
        <v>7860</v>
      </c>
      <c r="B3658" s="465" t="s">
        <v>3526</v>
      </c>
      <c r="C3658" s="464" t="s">
        <v>2594</v>
      </c>
      <c r="D3658" s="463" t="s">
        <v>4784</v>
      </c>
      <c r="E3658" s="462">
        <v>2200</v>
      </c>
      <c r="F3658" s="461" t="s">
        <v>14950</v>
      </c>
      <c r="G3658" s="460" t="s">
        <v>14949</v>
      </c>
      <c r="H3658" s="460"/>
      <c r="I3658" s="460" t="s">
        <v>8064</v>
      </c>
      <c r="J3658" s="459" t="s">
        <v>6514</v>
      </c>
      <c r="K3658" s="458">
        <v>1</v>
      </c>
      <c r="L3658" s="458">
        <v>1</v>
      </c>
      <c r="M3658" s="457">
        <v>2334.1362679083531</v>
      </c>
      <c r="N3658" s="458">
        <v>0</v>
      </c>
      <c r="O3658" s="458">
        <v>0</v>
      </c>
      <c r="P3658" s="457">
        <v>0</v>
      </c>
    </row>
    <row r="3659" spans="1:16" ht="67.5" x14ac:dyDescent="0.2">
      <c r="A3659" s="466" t="s">
        <v>7860</v>
      </c>
      <c r="B3659" s="465" t="s">
        <v>3526</v>
      </c>
      <c r="C3659" s="464" t="s">
        <v>2594</v>
      </c>
      <c r="D3659" s="463" t="s">
        <v>14948</v>
      </c>
      <c r="E3659" s="462">
        <v>4200</v>
      </c>
      <c r="F3659" s="461" t="s">
        <v>14947</v>
      </c>
      <c r="G3659" s="460" t="s">
        <v>14946</v>
      </c>
      <c r="H3659" s="460" t="s">
        <v>4810</v>
      </c>
      <c r="I3659" s="460" t="s">
        <v>7869</v>
      </c>
      <c r="J3659" s="459" t="s">
        <v>4810</v>
      </c>
      <c r="K3659" s="458">
        <v>4</v>
      </c>
      <c r="L3659" s="458">
        <v>12</v>
      </c>
      <c r="M3659" s="457">
        <v>53472.939955718633</v>
      </c>
      <c r="N3659" s="458">
        <v>1</v>
      </c>
      <c r="O3659" s="458">
        <v>6</v>
      </c>
      <c r="P3659" s="457">
        <v>26506.799999999999</v>
      </c>
    </row>
    <row r="3660" spans="1:16" ht="67.5" x14ac:dyDescent="0.2">
      <c r="A3660" s="466" t="s">
        <v>7860</v>
      </c>
      <c r="B3660" s="465" t="s">
        <v>3526</v>
      </c>
      <c r="C3660" s="464" t="s">
        <v>2594</v>
      </c>
      <c r="D3660" s="463" t="s">
        <v>7923</v>
      </c>
      <c r="E3660" s="462">
        <v>4200</v>
      </c>
      <c r="F3660" s="461" t="s">
        <v>14945</v>
      </c>
      <c r="G3660" s="460" t="s">
        <v>14944</v>
      </c>
      <c r="H3660" s="460" t="s">
        <v>4295</v>
      </c>
      <c r="I3660" s="460" t="s">
        <v>7861</v>
      </c>
      <c r="J3660" s="459" t="s">
        <v>4295</v>
      </c>
      <c r="K3660" s="458">
        <v>3</v>
      </c>
      <c r="L3660" s="458">
        <v>12</v>
      </c>
      <c r="M3660" s="457">
        <v>53472.939955718633</v>
      </c>
      <c r="N3660" s="458">
        <v>1</v>
      </c>
      <c r="O3660" s="458">
        <v>6</v>
      </c>
      <c r="P3660" s="457">
        <v>26506.799999999999</v>
      </c>
    </row>
    <row r="3661" spans="1:16" ht="67.5" x14ac:dyDescent="0.2">
      <c r="A3661" s="466" t="s">
        <v>7860</v>
      </c>
      <c r="B3661" s="465" t="s">
        <v>3526</v>
      </c>
      <c r="C3661" s="464" t="s">
        <v>2594</v>
      </c>
      <c r="D3661" s="463" t="s">
        <v>8140</v>
      </c>
      <c r="E3661" s="462">
        <v>4200</v>
      </c>
      <c r="F3661" s="461" t="s">
        <v>14943</v>
      </c>
      <c r="G3661" s="460" t="s">
        <v>14942</v>
      </c>
      <c r="H3661" s="460" t="s">
        <v>7911</v>
      </c>
      <c r="I3661" s="460" t="s">
        <v>7869</v>
      </c>
      <c r="J3661" s="459" t="s">
        <v>7911</v>
      </c>
      <c r="K3661" s="458">
        <v>5</v>
      </c>
      <c r="L3661" s="458">
        <v>12</v>
      </c>
      <c r="M3661" s="457">
        <v>53472.939955718633</v>
      </c>
      <c r="N3661" s="458">
        <v>1</v>
      </c>
      <c r="O3661" s="458">
        <v>6</v>
      </c>
      <c r="P3661" s="457">
        <v>26506.799999999999</v>
      </c>
    </row>
    <row r="3662" spans="1:16" ht="67.5" x14ac:dyDescent="0.2">
      <c r="A3662" s="466" t="s">
        <v>7860</v>
      </c>
      <c r="B3662" s="465" t="s">
        <v>3526</v>
      </c>
      <c r="C3662" s="464" t="s">
        <v>2594</v>
      </c>
      <c r="D3662" s="463" t="s">
        <v>8278</v>
      </c>
      <c r="E3662" s="462">
        <v>2700</v>
      </c>
      <c r="F3662" s="461" t="s">
        <v>14941</v>
      </c>
      <c r="G3662" s="460" t="s">
        <v>14940</v>
      </c>
      <c r="H3662" s="460" t="s">
        <v>8069</v>
      </c>
      <c r="I3662" s="460" t="s">
        <v>7861</v>
      </c>
      <c r="J3662" s="459" t="s">
        <v>8069</v>
      </c>
      <c r="K3662" s="458">
        <v>4</v>
      </c>
      <c r="L3662" s="458">
        <v>12</v>
      </c>
      <c r="M3662" s="457">
        <v>34375.461400104832</v>
      </c>
      <c r="N3662" s="458">
        <v>1</v>
      </c>
      <c r="O3662" s="458">
        <v>6</v>
      </c>
      <c r="P3662" s="457">
        <v>17506.8</v>
      </c>
    </row>
    <row r="3663" spans="1:16" ht="67.5" x14ac:dyDescent="0.2">
      <c r="A3663" s="466" t="s">
        <v>7860</v>
      </c>
      <c r="B3663" s="465" t="s">
        <v>3526</v>
      </c>
      <c r="C3663" s="464" t="s">
        <v>2594</v>
      </c>
      <c r="D3663" s="463" t="s">
        <v>8011</v>
      </c>
      <c r="E3663" s="462">
        <v>2200</v>
      </c>
      <c r="F3663" s="461" t="s">
        <v>14939</v>
      </c>
      <c r="G3663" s="460" t="s">
        <v>14938</v>
      </c>
      <c r="H3663" s="460"/>
      <c r="I3663" s="460"/>
      <c r="J3663" s="459"/>
      <c r="K3663" s="458">
        <v>4</v>
      </c>
      <c r="L3663" s="458">
        <v>10</v>
      </c>
      <c r="M3663" s="457">
        <v>23341.36267908353</v>
      </c>
      <c r="N3663" s="458">
        <v>0</v>
      </c>
      <c r="O3663" s="458">
        <v>0</v>
      </c>
      <c r="P3663" s="457">
        <v>0</v>
      </c>
    </row>
    <row r="3664" spans="1:16" ht="67.5" x14ac:dyDescent="0.2">
      <c r="A3664" s="466" t="s">
        <v>7860</v>
      </c>
      <c r="B3664" s="465" t="s">
        <v>3526</v>
      </c>
      <c r="C3664" s="464" t="s">
        <v>2594</v>
      </c>
      <c r="D3664" s="463" t="s">
        <v>7859</v>
      </c>
      <c r="E3664" s="462">
        <v>2500</v>
      </c>
      <c r="F3664" s="461" t="s">
        <v>14937</v>
      </c>
      <c r="G3664" s="460" t="s">
        <v>14936</v>
      </c>
      <c r="H3664" s="460"/>
      <c r="I3664" s="460"/>
      <c r="J3664" s="459"/>
      <c r="K3664" s="458">
        <v>3</v>
      </c>
      <c r="L3664" s="458">
        <v>5</v>
      </c>
      <c r="M3664" s="457">
        <v>13262.137885842914</v>
      </c>
      <c r="N3664" s="458">
        <v>0</v>
      </c>
      <c r="O3664" s="458">
        <v>0</v>
      </c>
      <c r="P3664" s="457">
        <v>0</v>
      </c>
    </row>
    <row r="3665" spans="1:16" ht="67.5" x14ac:dyDescent="0.2">
      <c r="A3665" s="466" t="s">
        <v>7860</v>
      </c>
      <c r="B3665" s="465" t="s">
        <v>3526</v>
      </c>
      <c r="C3665" s="464" t="s">
        <v>2594</v>
      </c>
      <c r="D3665" s="463" t="s">
        <v>7859</v>
      </c>
      <c r="E3665" s="462">
        <v>2500</v>
      </c>
      <c r="F3665" s="461" t="s">
        <v>14935</v>
      </c>
      <c r="G3665" s="460" t="s">
        <v>14934</v>
      </c>
      <c r="H3665" s="460"/>
      <c r="I3665" s="460"/>
      <c r="J3665" s="459"/>
      <c r="K3665" s="458">
        <v>4</v>
      </c>
      <c r="L3665" s="458">
        <v>12</v>
      </c>
      <c r="M3665" s="457">
        <v>31829.130926022997</v>
      </c>
      <c r="N3665" s="458">
        <v>1</v>
      </c>
      <c r="O3665" s="458">
        <v>6</v>
      </c>
      <c r="P3665" s="457">
        <v>16306.8</v>
      </c>
    </row>
    <row r="3666" spans="1:16" ht="67.5" x14ac:dyDescent="0.2">
      <c r="A3666" s="466" t="s">
        <v>7860</v>
      </c>
      <c r="B3666" s="465" t="s">
        <v>3526</v>
      </c>
      <c r="C3666" s="464" t="s">
        <v>2594</v>
      </c>
      <c r="D3666" s="463" t="s">
        <v>14933</v>
      </c>
      <c r="E3666" s="462">
        <v>5500</v>
      </c>
      <c r="F3666" s="461" t="s">
        <v>14932</v>
      </c>
      <c r="G3666" s="460" t="s">
        <v>14931</v>
      </c>
      <c r="H3666" s="460" t="s">
        <v>6389</v>
      </c>
      <c r="I3666" s="460" t="s">
        <v>7869</v>
      </c>
      <c r="J3666" s="459" t="s">
        <v>6389</v>
      </c>
      <c r="K3666" s="458">
        <v>3</v>
      </c>
      <c r="L3666" s="458">
        <v>12</v>
      </c>
      <c r="M3666" s="457">
        <v>70024.088037250593</v>
      </c>
      <c r="N3666" s="458">
        <v>1</v>
      </c>
      <c r="O3666" s="458">
        <v>6</v>
      </c>
      <c r="P3666" s="457">
        <v>34306.800000000003</v>
      </c>
    </row>
    <row r="3667" spans="1:16" ht="67.5" x14ac:dyDescent="0.2">
      <c r="A3667" s="466" t="s">
        <v>7860</v>
      </c>
      <c r="B3667" s="465" t="s">
        <v>3526</v>
      </c>
      <c r="C3667" s="464" t="s">
        <v>2594</v>
      </c>
      <c r="D3667" s="463" t="s">
        <v>7872</v>
      </c>
      <c r="E3667" s="462">
        <v>4200</v>
      </c>
      <c r="F3667" s="461" t="s">
        <v>14930</v>
      </c>
      <c r="G3667" s="460" t="s">
        <v>14929</v>
      </c>
      <c r="H3667" s="460" t="s">
        <v>3591</v>
      </c>
      <c r="I3667" s="460" t="s">
        <v>7869</v>
      </c>
      <c r="J3667" s="459" t="s">
        <v>3591</v>
      </c>
      <c r="K3667" s="458">
        <v>4</v>
      </c>
      <c r="L3667" s="458">
        <v>12</v>
      </c>
      <c r="M3667" s="457">
        <v>53472.939955718633</v>
      </c>
      <c r="N3667" s="458">
        <v>1</v>
      </c>
      <c r="O3667" s="458">
        <v>6</v>
      </c>
      <c r="P3667" s="457">
        <v>26506.799999999999</v>
      </c>
    </row>
    <row r="3668" spans="1:16" ht="67.5" x14ac:dyDescent="0.2">
      <c r="A3668" s="466" t="s">
        <v>7860</v>
      </c>
      <c r="B3668" s="465" t="s">
        <v>3526</v>
      </c>
      <c r="C3668" s="464" t="s">
        <v>2594</v>
      </c>
      <c r="D3668" s="463" t="s">
        <v>9887</v>
      </c>
      <c r="E3668" s="462">
        <v>9000</v>
      </c>
      <c r="F3668" s="461" t="s">
        <v>14928</v>
      </c>
      <c r="G3668" s="460" t="s">
        <v>14927</v>
      </c>
      <c r="H3668" s="460" t="s">
        <v>3859</v>
      </c>
      <c r="I3668" s="460" t="s">
        <v>7869</v>
      </c>
      <c r="J3668" s="459" t="s">
        <v>3859</v>
      </c>
      <c r="K3668" s="458">
        <v>1</v>
      </c>
      <c r="L3668" s="458">
        <v>1</v>
      </c>
      <c r="M3668" s="457">
        <v>9548.7392778068988</v>
      </c>
      <c r="N3668" s="458">
        <v>1</v>
      </c>
      <c r="O3668" s="458">
        <v>6</v>
      </c>
      <c r="P3668" s="457">
        <v>55306.8</v>
      </c>
    </row>
    <row r="3669" spans="1:16" ht="67.5" x14ac:dyDescent="0.2">
      <c r="A3669" s="466" t="s">
        <v>7860</v>
      </c>
      <c r="B3669" s="465" t="s">
        <v>3526</v>
      </c>
      <c r="C3669" s="464" t="s">
        <v>2594</v>
      </c>
      <c r="D3669" s="463" t="s">
        <v>7270</v>
      </c>
      <c r="E3669" s="462">
        <v>1500</v>
      </c>
      <c r="F3669" s="461" t="s">
        <v>14926</v>
      </c>
      <c r="G3669" s="460" t="s">
        <v>14925</v>
      </c>
      <c r="H3669" s="460"/>
      <c r="I3669" s="460"/>
      <c r="J3669" s="459"/>
      <c r="K3669" s="458">
        <v>4</v>
      </c>
      <c r="L3669" s="458">
        <v>12</v>
      </c>
      <c r="M3669" s="457">
        <v>19097.478555613798</v>
      </c>
      <c r="N3669" s="458">
        <v>1</v>
      </c>
      <c r="O3669" s="458">
        <v>6</v>
      </c>
      <c r="P3669" s="457">
        <v>10306.799999999999</v>
      </c>
    </row>
    <row r="3670" spans="1:16" ht="67.5" x14ac:dyDescent="0.2">
      <c r="A3670" s="466" t="s">
        <v>7860</v>
      </c>
      <c r="B3670" s="465" t="s">
        <v>3526</v>
      </c>
      <c r="C3670" s="464" t="s">
        <v>2594</v>
      </c>
      <c r="D3670" s="463" t="s">
        <v>7908</v>
      </c>
      <c r="E3670" s="462">
        <v>4200</v>
      </c>
      <c r="F3670" s="461" t="s">
        <v>14924</v>
      </c>
      <c r="G3670" s="460" t="s">
        <v>14923</v>
      </c>
      <c r="H3670" s="460" t="s">
        <v>3859</v>
      </c>
      <c r="I3670" s="460" t="s">
        <v>7861</v>
      </c>
      <c r="J3670" s="459" t="s">
        <v>3859</v>
      </c>
      <c r="K3670" s="458">
        <v>3</v>
      </c>
      <c r="L3670" s="458">
        <v>5</v>
      </c>
      <c r="M3670" s="457">
        <v>22280.391648216097</v>
      </c>
      <c r="N3670" s="458">
        <v>0</v>
      </c>
      <c r="O3670" s="458">
        <v>0</v>
      </c>
      <c r="P3670" s="457">
        <v>0</v>
      </c>
    </row>
    <row r="3671" spans="1:16" ht="67.5" x14ac:dyDescent="0.2">
      <c r="A3671" s="466" t="s">
        <v>7860</v>
      </c>
      <c r="B3671" s="465" t="s">
        <v>3526</v>
      </c>
      <c r="C3671" s="464" t="s">
        <v>2594</v>
      </c>
      <c r="D3671" s="463" t="s">
        <v>7923</v>
      </c>
      <c r="E3671" s="462">
        <v>4200</v>
      </c>
      <c r="F3671" s="461" t="s">
        <v>14922</v>
      </c>
      <c r="G3671" s="460" t="s">
        <v>14921</v>
      </c>
      <c r="H3671" s="460" t="s">
        <v>3859</v>
      </c>
      <c r="I3671" s="460" t="s">
        <v>7861</v>
      </c>
      <c r="J3671" s="459" t="s">
        <v>3859</v>
      </c>
      <c r="K3671" s="458">
        <v>5</v>
      </c>
      <c r="L3671" s="458">
        <v>12</v>
      </c>
      <c r="M3671" s="457">
        <v>53472.939955718633</v>
      </c>
      <c r="N3671" s="458">
        <v>1</v>
      </c>
      <c r="O3671" s="458">
        <v>6</v>
      </c>
      <c r="P3671" s="457">
        <v>26506.799999999999</v>
      </c>
    </row>
    <row r="3672" spans="1:16" ht="67.5" x14ac:dyDescent="0.2">
      <c r="A3672" s="466" t="s">
        <v>7860</v>
      </c>
      <c r="B3672" s="465" t="s">
        <v>3526</v>
      </c>
      <c r="C3672" s="464" t="s">
        <v>2594</v>
      </c>
      <c r="D3672" s="463" t="s">
        <v>7887</v>
      </c>
      <c r="E3672" s="462">
        <v>4200</v>
      </c>
      <c r="F3672" s="461" t="s">
        <v>14920</v>
      </c>
      <c r="G3672" s="460" t="s">
        <v>14919</v>
      </c>
      <c r="H3672" s="460" t="s">
        <v>4810</v>
      </c>
      <c r="I3672" s="460" t="s">
        <v>7869</v>
      </c>
      <c r="J3672" s="459" t="s">
        <v>4810</v>
      </c>
      <c r="K3672" s="458">
        <v>2</v>
      </c>
      <c r="L3672" s="458">
        <v>9</v>
      </c>
      <c r="M3672" s="457">
        <v>40104.704966788973</v>
      </c>
      <c r="N3672" s="458">
        <v>0</v>
      </c>
      <c r="O3672" s="458">
        <v>0</v>
      </c>
      <c r="P3672" s="457">
        <v>0</v>
      </c>
    </row>
    <row r="3673" spans="1:16" ht="67.5" x14ac:dyDescent="0.2">
      <c r="A3673" s="466" t="s">
        <v>7860</v>
      </c>
      <c r="B3673" s="465" t="s">
        <v>3526</v>
      </c>
      <c r="C3673" s="464" t="s">
        <v>2594</v>
      </c>
      <c r="D3673" s="463" t="s">
        <v>7916</v>
      </c>
      <c r="E3673" s="462">
        <v>4200</v>
      </c>
      <c r="F3673" s="461" t="s">
        <v>14918</v>
      </c>
      <c r="G3673" s="460" t="s">
        <v>14917</v>
      </c>
      <c r="H3673" s="460" t="s">
        <v>8260</v>
      </c>
      <c r="I3673" s="460" t="s">
        <v>7869</v>
      </c>
      <c r="J3673" s="459" t="s">
        <v>8260</v>
      </c>
      <c r="K3673" s="458">
        <v>3</v>
      </c>
      <c r="L3673" s="458">
        <v>12</v>
      </c>
      <c r="M3673" s="457">
        <v>53472.939955718633</v>
      </c>
      <c r="N3673" s="458">
        <v>1</v>
      </c>
      <c r="O3673" s="458">
        <v>6</v>
      </c>
      <c r="P3673" s="457">
        <v>26506.799999999999</v>
      </c>
    </row>
    <row r="3674" spans="1:16" ht="67.5" x14ac:dyDescent="0.2">
      <c r="A3674" s="466" t="s">
        <v>7860</v>
      </c>
      <c r="B3674" s="465" t="s">
        <v>3526</v>
      </c>
      <c r="C3674" s="464" t="s">
        <v>2594</v>
      </c>
      <c r="D3674" s="463" t="s">
        <v>9589</v>
      </c>
      <c r="E3674" s="462">
        <v>4200</v>
      </c>
      <c r="F3674" s="461" t="s">
        <v>14916</v>
      </c>
      <c r="G3674" s="460" t="s">
        <v>14915</v>
      </c>
      <c r="H3674" s="460" t="s">
        <v>6299</v>
      </c>
      <c r="I3674" s="460" t="s">
        <v>7869</v>
      </c>
      <c r="J3674" s="459" t="s">
        <v>6299</v>
      </c>
      <c r="K3674" s="458">
        <v>3</v>
      </c>
      <c r="L3674" s="458">
        <v>12</v>
      </c>
      <c r="M3674" s="457">
        <v>53472.939955718633</v>
      </c>
      <c r="N3674" s="458">
        <v>1</v>
      </c>
      <c r="O3674" s="458">
        <v>6</v>
      </c>
      <c r="P3674" s="457">
        <v>26506.799999999999</v>
      </c>
    </row>
    <row r="3675" spans="1:16" ht="67.5" x14ac:dyDescent="0.2">
      <c r="A3675" s="466" t="s">
        <v>7860</v>
      </c>
      <c r="B3675" s="465" t="s">
        <v>3526</v>
      </c>
      <c r="C3675" s="464" t="s">
        <v>2594</v>
      </c>
      <c r="D3675" s="463" t="s">
        <v>7916</v>
      </c>
      <c r="E3675" s="462">
        <v>4200</v>
      </c>
      <c r="F3675" s="461" t="s">
        <v>14914</v>
      </c>
      <c r="G3675" s="460" t="s">
        <v>14913</v>
      </c>
      <c r="H3675" s="460" t="s">
        <v>7911</v>
      </c>
      <c r="I3675" s="460" t="s">
        <v>7861</v>
      </c>
      <c r="J3675" s="459" t="s">
        <v>7911</v>
      </c>
      <c r="K3675" s="458">
        <v>3</v>
      </c>
      <c r="L3675" s="458">
        <v>12</v>
      </c>
      <c r="M3675" s="457">
        <v>53472.939955718633</v>
      </c>
      <c r="N3675" s="458">
        <v>1</v>
      </c>
      <c r="O3675" s="458">
        <v>6</v>
      </c>
      <c r="P3675" s="457">
        <v>26506.799999999999</v>
      </c>
    </row>
    <row r="3676" spans="1:16" ht="67.5" x14ac:dyDescent="0.2">
      <c r="A3676" s="466" t="s">
        <v>7860</v>
      </c>
      <c r="B3676" s="465" t="s">
        <v>3526</v>
      </c>
      <c r="C3676" s="464" t="s">
        <v>2594</v>
      </c>
      <c r="D3676" s="463" t="s">
        <v>7899</v>
      </c>
      <c r="E3676" s="462">
        <v>4200</v>
      </c>
      <c r="F3676" s="461" t="s">
        <v>14912</v>
      </c>
      <c r="G3676" s="460" t="s">
        <v>14911</v>
      </c>
      <c r="H3676" s="460" t="s">
        <v>6389</v>
      </c>
      <c r="I3676" s="460" t="s">
        <v>7869</v>
      </c>
      <c r="J3676" s="459" t="s">
        <v>6389</v>
      </c>
      <c r="K3676" s="458">
        <v>3</v>
      </c>
      <c r="L3676" s="458">
        <v>12</v>
      </c>
      <c r="M3676" s="457">
        <v>53472.939955718633</v>
      </c>
      <c r="N3676" s="458">
        <v>1</v>
      </c>
      <c r="O3676" s="458">
        <v>6</v>
      </c>
      <c r="P3676" s="457">
        <v>26506.799999999999</v>
      </c>
    </row>
    <row r="3677" spans="1:16" ht="67.5" x14ac:dyDescent="0.2">
      <c r="A3677" s="466" t="s">
        <v>7860</v>
      </c>
      <c r="B3677" s="465" t="s">
        <v>3526</v>
      </c>
      <c r="C3677" s="464" t="s">
        <v>2594</v>
      </c>
      <c r="D3677" s="463" t="s">
        <v>14910</v>
      </c>
      <c r="E3677" s="462">
        <v>4200</v>
      </c>
      <c r="F3677" s="461" t="s">
        <v>14909</v>
      </c>
      <c r="G3677" s="460" t="s">
        <v>14908</v>
      </c>
      <c r="H3677" s="460" t="s">
        <v>4810</v>
      </c>
      <c r="I3677" s="460" t="s">
        <v>7869</v>
      </c>
      <c r="J3677" s="459" t="s">
        <v>4810</v>
      </c>
      <c r="K3677" s="458">
        <v>1</v>
      </c>
      <c r="L3677" s="458">
        <v>2</v>
      </c>
      <c r="M3677" s="457">
        <v>8912.1566592864383</v>
      </c>
      <c r="N3677" s="458">
        <v>0</v>
      </c>
      <c r="O3677" s="458">
        <v>0</v>
      </c>
      <c r="P3677" s="457">
        <v>0</v>
      </c>
    </row>
    <row r="3678" spans="1:16" ht="67.5" x14ac:dyDescent="0.2">
      <c r="A3678" s="466" t="s">
        <v>7860</v>
      </c>
      <c r="B3678" s="465" t="s">
        <v>3526</v>
      </c>
      <c r="C3678" s="464" t="s">
        <v>2594</v>
      </c>
      <c r="D3678" s="463" t="s">
        <v>8472</v>
      </c>
      <c r="E3678" s="462">
        <v>2200</v>
      </c>
      <c r="F3678" s="461" t="s">
        <v>14907</v>
      </c>
      <c r="G3678" s="460" t="s">
        <v>14906</v>
      </c>
      <c r="H3678" s="460"/>
      <c r="I3678" s="460" t="s">
        <v>8064</v>
      </c>
      <c r="J3678" s="459" t="s">
        <v>6514</v>
      </c>
      <c r="K3678" s="458">
        <v>4</v>
      </c>
      <c r="L3678" s="458">
        <v>12</v>
      </c>
      <c r="M3678" s="457">
        <v>28009.635214900234</v>
      </c>
      <c r="N3678" s="458">
        <v>1</v>
      </c>
      <c r="O3678" s="458">
        <v>6</v>
      </c>
      <c r="P3678" s="457">
        <v>14506.8</v>
      </c>
    </row>
    <row r="3679" spans="1:16" ht="67.5" x14ac:dyDescent="0.2">
      <c r="A3679" s="466" t="s">
        <v>7860</v>
      </c>
      <c r="B3679" s="465" t="s">
        <v>3526</v>
      </c>
      <c r="C3679" s="464" t="s">
        <v>2594</v>
      </c>
      <c r="D3679" s="463" t="s">
        <v>7887</v>
      </c>
      <c r="E3679" s="462">
        <v>4200</v>
      </c>
      <c r="F3679" s="461" t="s">
        <v>14905</v>
      </c>
      <c r="G3679" s="460" t="s">
        <v>14904</v>
      </c>
      <c r="H3679" s="460" t="s">
        <v>3574</v>
      </c>
      <c r="I3679" s="460" t="s">
        <v>7869</v>
      </c>
      <c r="J3679" s="459" t="s">
        <v>3574</v>
      </c>
      <c r="K3679" s="458">
        <v>1</v>
      </c>
      <c r="L3679" s="458">
        <v>2</v>
      </c>
      <c r="M3679" s="457">
        <v>8912.1566592864383</v>
      </c>
      <c r="N3679" s="458">
        <v>1</v>
      </c>
      <c r="O3679" s="458">
        <v>6</v>
      </c>
      <c r="P3679" s="457">
        <v>26506.799999999999</v>
      </c>
    </row>
    <row r="3680" spans="1:16" ht="67.5" x14ac:dyDescent="0.2">
      <c r="A3680" s="466" t="s">
        <v>7860</v>
      </c>
      <c r="B3680" s="465" t="s">
        <v>3526</v>
      </c>
      <c r="C3680" s="464" t="s">
        <v>2594</v>
      </c>
      <c r="D3680" s="463" t="s">
        <v>8011</v>
      </c>
      <c r="E3680" s="462">
        <v>2200</v>
      </c>
      <c r="F3680" s="461" t="s">
        <v>14903</v>
      </c>
      <c r="G3680" s="460" t="s">
        <v>14902</v>
      </c>
      <c r="H3680" s="460"/>
      <c r="I3680" s="460"/>
      <c r="J3680" s="459"/>
      <c r="K3680" s="458">
        <v>4</v>
      </c>
      <c r="L3680" s="458">
        <v>12</v>
      </c>
      <c r="M3680" s="457">
        <v>28009.635214900234</v>
      </c>
      <c r="N3680" s="458">
        <v>1</v>
      </c>
      <c r="O3680" s="458">
        <v>6</v>
      </c>
      <c r="P3680" s="457">
        <v>14506.8</v>
      </c>
    </row>
    <row r="3681" spans="1:16" ht="67.5" x14ac:dyDescent="0.2">
      <c r="A3681" s="466" t="s">
        <v>7860</v>
      </c>
      <c r="B3681" s="465" t="s">
        <v>3526</v>
      </c>
      <c r="C3681" s="464" t="s">
        <v>2594</v>
      </c>
      <c r="D3681" s="463" t="s">
        <v>7872</v>
      </c>
      <c r="E3681" s="462">
        <v>4200</v>
      </c>
      <c r="F3681" s="461" t="s">
        <v>14901</v>
      </c>
      <c r="G3681" s="460" t="s">
        <v>14900</v>
      </c>
      <c r="H3681" s="460" t="s">
        <v>6389</v>
      </c>
      <c r="I3681" s="460" t="s">
        <v>7869</v>
      </c>
      <c r="J3681" s="459" t="s">
        <v>6389</v>
      </c>
      <c r="K3681" s="458">
        <v>1</v>
      </c>
      <c r="L3681" s="458">
        <v>1</v>
      </c>
      <c r="M3681" s="457">
        <v>4456.0783296432191</v>
      </c>
      <c r="N3681" s="458">
        <v>0</v>
      </c>
      <c r="O3681" s="458">
        <v>0</v>
      </c>
      <c r="P3681" s="457">
        <v>0</v>
      </c>
    </row>
    <row r="3682" spans="1:16" ht="67.5" x14ac:dyDescent="0.2">
      <c r="A3682" s="466" t="s">
        <v>7860</v>
      </c>
      <c r="B3682" s="465" t="s">
        <v>3526</v>
      </c>
      <c r="C3682" s="464" t="s">
        <v>2594</v>
      </c>
      <c r="D3682" s="463" t="s">
        <v>8417</v>
      </c>
      <c r="E3682" s="462">
        <v>3200</v>
      </c>
      <c r="F3682" s="461" t="s">
        <v>14899</v>
      </c>
      <c r="G3682" s="460" t="s">
        <v>14898</v>
      </c>
      <c r="H3682" s="460" t="s">
        <v>7911</v>
      </c>
      <c r="I3682" s="460" t="s">
        <v>7861</v>
      </c>
      <c r="J3682" s="459" t="s">
        <v>7911</v>
      </c>
      <c r="K3682" s="458">
        <v>3</v>
      </c>
      <c r="L3682" s="458">
        <v>12</v>
      </c>
      <c r="M3682" s="457">
        <v>40741.287585309437</v>
      </c>
      <c r="N3682" s="458">
        <v>1</v>
      </c>
      <c r="O3682" s="458">
        <v>1</v>
      </c>
      <c r="P3682" s="457">
        <v>3417.8</v>
      </c>
    </row>
    <row r="3683" spans="1:16" ht="67.5" x14ac:dyDescent="0.2">
      <c r="A3683" s="466" t="s">
        <v>7860</v>
      </c>
      <c r="B3683" s="465" t="s">
        <v>3526</v>
      </c>
      <c r="C3683" s="464" t="s">
        <v>2594</v>
      </c>
      <c r="D3683" s="463" t="s">
        <v>7932</v>
      </c>
      <c r="E3683" s="462">
        <v>4200</v>
      </c>
      <c r="F3683" s="461" t="s">
        <v>14897</v>
      </c>
      <c r="G3683" s="460" t="s">
        <v>14896</v>
      </c>
      <c r="H3683" s="460" t="s">
        <v>6389</v>
      </c>
      <c r="I3683" s="460" t="s">
        <v>7869</v>
      </c>
      <c r="J3683" s="459" t="s">
        <v>6389</v>
      </c>
      <c r="K3683" s="458">
        <v>4</v>
      </c>
      <c r="L3683" s="458">
        <v>12</v>
      </c>
      <c r="M3683" s="457">
        <v>53472.939955718633</v>
      </c>
      <c r="N3683" s="458">
        <v>1</v>
      </c>
      <c r="O3683" s="458">
        <v>6</v>
      </c>
      <c r="P3683" s="457">
        <v>26506.799999999999</v>
      </c>
    </row>
    <row r="3684" spans="1:16" ht="67.5" x14ac:dyDescent="0.2">
      <c r="A3684" s="466" t="s">
        <v>7860</v>
      </c>
      <c r="B3684" s="465" t="s">
        <v>3526</v>
      </c>
      <c r="C3684" s="464" t="s">
        <v>2594</v>
      </c>
      <c r="D3684" s="463" t="s">
        <v>8248</v>
      </c>
      <c r="E3684" s="462">
        <v>4200</v>
      </c>
      <c r="F3684" s="461" t="s">
        <v>14895</v>
      </c>
      <c r="G3684" s="460" t="s">
        <v>14894</v>
      </c>
      <c r="H3684" s="460" t="s">
        <v>11768</v>
      </c>
      <c r="I3684" s="460" t="s">
        <v>7869</v>
      </c>
      <c r="J3684" s="459" t="s">
        <v>11768</v>
      </c>
      <c r="K3684" s="458">
        <v>3</v>
      </c>
      <c r="L3684" s="458">
        <v>12</v>
      </c>
      <c r="M3684" s="457">
        <v>53472.939955718633</v>
      </c>
      <c r="N3684" s="458">
        <v>1</v>
      </c>
      <c r="O3684" s="458">
        <v>6</v>
      </c>
      <c r="P3684" s="457">
        <v>26506.799999999999</v>
      </c>
    </row>
    <row r="3685" spans="1:16" ht="67.5" x14ac:dyDescent="0.2">
      <c r="A3685" s="466" t="s">
        <v>7860</v>
      </c>
      <c r="B3685" s="465" t="s">
        <v>3526</v>
      </c>
      <c r="C3685" s="464" t="s">
        <v>2594</v>
      </c>
      <c r="D3685" s="463" t="s">
        <v>7946</v>
      </c>
      <c r="E3685" s="462">
        <v>4200</v>
      </c>
      <c r="F3685" s="461" t="s">
        <v>14893</v>
      </c>
      <c r="G3685" s="460" t="s">
        <v>14892</v>
      </c>
      <c r="H3685" s="460" t="s">
        <v>6389</v>
      </c>
      <c r="I3685" s="460" t="s">
        <v>7869</v>
      </c>
      <c r="J3685" s="459" t="s">
        <v>6389</v>
      </c>
      <c r="K3685" s="458">
        <v>3</v>
      </c>
      <c r="L3685" s="458">
        <v>12</v>
      </c>
      <c r="M3685" s="457">
        <v>53472.939955718633</v>
      </c>
      <c r="N3685" s="458">
        <v>1</v>
      </c>
      <c r="O3685" s="458">
        <v>6</v>
      </c>
      <c r="P3685" s="457">
        <v>26506.799999999999</v>
      </c>
    </row>
    <row r="3686" spans="1:16" ht="67.5" x14ac:dyDescent="0.2">
      <c r="A3686" s="466" t="s">
        <v>7860</v>
      </c>
      <c r="B3686" s="465" t="s">
        <v>3526</v>
      </c>
      <c r="C3686" s="464" t="s">
        <v>2594</v>
      </c>
      <c r="D3686" s="463" t="s">
        <v>10701</v>
      </c>
      <c r="E3686" s="462">
        <v>6000</v>
      </c>
      <c r="F3686" s="461" t="s">
        <v>14891</v>
      </c>
      <c r="G3686" s="460" t="s">
        <v>14890</v>
      </c>
      <c r="H3686" s="460" t="s">
        <v>8854</v>
      </c>
      <c r="I3686" s="460" t="s">
        <v>7869</v>
      </c>
      <c r="J3686" s="459" t="s">
        <v>8854</v>
      </c>
      <c r="K3686" s="458">
        <v>3</v>
      </c>
      <c r="L3686" s="458">
        <v>12</v>
      </c>
      <c r="M3686" s="457">
        <v>76389.914222455191</v>
      </c>
      <c r="N3686" s="458">
        <v>1</v>
      </c>
      <c r="O3686" s="458">
        <v>6</v>
      </c>
      <c r="P3686" s="457">
        <v>37306.800000000003</v>
      </c>
    </row>
    <row r="3687" spans="1:16" ht="67.5" x14ac:dyDescent="0.2">
      <c r="A3687" s="466" t="s">
        <v>7860</v>
      </c>
      <c r="B3687" s="465" t="s">
        <v>3526</v>
      </c>
      <c r="C3687" s="464" t="s">
        <v>2594</v>
      </c>
      <c r="D3687" s="463" t="s">
        <v>8128</v>
      </c>
      <c r="E3687" s="462">
        <v>8500</v>
      </c>
      <c r="F3687" s="461" t="s">
        <v>14889</v>
      </c>
      <c r="G3687" s="460" t="s">
        <v>14888</v>
      </c>
      <c r="H3687" s="460" t="s">
        <v>8125</v>
      </c>
      <c r="I3687" s="460" t="s">
        <v>7869</v>
      </c>
      <c r="J3687" s="459" t="s">
        <v>8125</v>
      </c>
      <c r="K3687" s="458">
        <v>3</v>
      </c>
      <c r="L3687" s="458">
        <v>8</v>
      </c>
      <c r="M3687" s="457">
        <v>72146.030098985459</v>
      </c>
      <c r="N3687" s="458">
        <v>2</v>
      </c>
      <c r="O3687" s="458">
        <v>6</v>
      </c>
      <c r="P3687" s="457">
        <v>52306.8</v>
      </c>
    </row>
    <row r="3688" spans="1:16" ht="67.5" x14ac:dyDescent="0.2">
      <c r="A3688" s="466" t="s">
        <v>7860</v>
      </c>
      <c r="B3688" s="465" t="s">
        <v>3526</v>
      </c>
      <c r="C3688" s="464" t="s">
        <v>2594</v>
      </c>
      <c r="D3688" s="463" t="s">
        <v>7923</v>
      </c>
      <c r="E3688" s="462">
        <v>4200</v>
      </c>
      <c r="F3688" s="461" t="s">
        <v>14887</v>
      </c>
      <c r="G3688" s="460" t="s">
        <v>14886</v>
      </c>
      <c r="H3688" s="460" t="s">
        <v>3574</v>
      </c>
      <c r="I3688" s="460" t="s">
        <v>7861</v>
      </c>
      <c r="J3688" s="459" t="s">
        <v>3574</v>
      </c>
      <c r="K3688" s="458">
        <v>4</v>
      </c>
      <c r="L3688" s="458">
        <v>12</v>
      </c>
      <c r="M3688" s="457">
        <v>53472.939955718633</v>
      </c>
      <c r="N3688" s="458">
        <v>1</v>
      </c>
      <c r="O3688" s="458">
        <v>6</v>
      </c>
      <c r="P3688" s="457">
        <v>26506.799999999999</v>
      </c>
    </row>
    <row r="3689" spans="1:16" ht="67.5" x14ac:dyDescent="0.2">
      <c r="A3689" s="466" t="s">
        <v>7860</v>
      </c>
      <c r="B3689" s="465" t="s">
        <v>3526</v>
      </c>
      <c r="C3689" s="464" t="s">
        <v>2594</v>
      </c>
      <c r="D3689" s="463" t="s">
        <v>7881</v>
      </c>
      <c r="E3689" s="462">
        <v>3200</v>
      </c>
      <c r="F3689" s="461" t="s">
        <v>14885</v>
      </c>
      <c r="G3689" s="460" t="s">
        <v>14884</v>
      </c>
      <c r="H3689" s="460" t="s">
        <v>6389</v>
      </c>
      <c r="I3689" s="460" t="s">
        <v>7869</v>
      </c>
      <c r="J3689" s="459" t="s">
        <v>6389</v>
      </c>
      <c r="K3689" s="458">
        <v>4</v>
      </c>
      <c r="L3689" s="458">
        <v>12</v>
      </c>
      <c r="M3689" s="457">
        <v>40741.287585309437</v>
      </c>
      <c r="N3689" s="458">
        <v>1</v>
      </c>
      <c r="O3689" s="458">
        <v>6</v>
      </c>
      <c r="P3689" s="457">
        <v>20506.8</v>
      </c>
    </row>
    <row r="3690" spans="1:16" ht="67.5" x14ac:dyDescent="0.2">
      <c r="A3690" s="466" t="s">
        <v>7860</v>
      </c>
      <c r="B3690" s="465" t="s">
        <v>3526</v>
      </c>
      <c r="C3690" s="464" t="s">
        <v>2594</v>
      </c>
      <c r="D3690" s="463" t="s">
        <v>7859</v>
      </c>
      <c r="E3690" s="462">
        <v>2500</v>
      </c>
      <c r="F3690" s="461" t="s">
        <v>14883</v>
      </c>
      <c r="G3690" s="460" t="s">
        <v>14882</v>
      </c>
      <c r="H3690" s="460"/>
      <c r="I3690" s="460"/>
      <c r="J3690" s="459"/>
      <c r="K3690" s="458">
        <v>3</v>
      </c>
      <c r="L3690" s="458">
        <v>12</v>
      </c>
      <c r="M3690" s="457">
        <v>31829.130926022997</v>
      </c>
      <c r="N3690" s="458">
        <v>1</v>
      </c>
      <c r="O3690" s="458">
        <v>1</v>
      </c>
      <c r="P3690" s="457">
        <v>2717.8</v>
      </c>
    </row>
    <row r="3691" spans="1:16" ht="67.5" x14ac:dyDescent="0.2">
      <c r="A3691" s="466" t="s">
        <v>7860</v>
      </c>
      <c r="B3691" s="465" t="s">
        <v>3526</v>
      </c>
      <c r="C3691" s="464" t="s">
        <v>2594</v>
      </c>
      <c r="D3691" s="463" t="s">
        <v>7887</v>
      </c>
      <c r="E3691" s="462">
        <v>4200</v>
      </c>
      <c r="F3691" s="461" t="s">
        <v>14881</v>
      </c>
      <c r="G3691" s="460" t="s">
        <v>14880</v>
      </c>
      <c r="H3691" s="460" t="s">
        <v>3574</v>
      </c>
      <c r="I3691" s="460" t="s">
        <v>7869</v>
      </c>
      <c r="J3691" s="459" t="s">
        <v>3574</v>
      </c>
      <c r="K3691" s="458">
        <v>3</v>
      </c>
      <c r="L3691" s="458">
        <v>12</v>
      </c>
      <c r="M3691" s="457">
        <v>53472.939955718633</v>
      </c>
      <c r="N3691" s="458">
        <v>1</v>
      </c>
      <c r="O3691" s="458">
        <v>6</v>
      </c>
      <c r="P3691" s="457">
        <v>26506.799999999999</v>
      </c>
    </row>
    <row r="3692" spans="1:16" ht="67.5" x14ac:dyDescent="0.2">
      <c r="A3692" s="466" t="s">
        <v>7860</v>
      </c>
      <c r="B3692" s="465" t="s">
        <v>3526</v>
      </c>
      <c r="C3692" s="464" t="s">
        <v>2594</v>
      </c>
      <c r="D3692" s="463" t="s">
        <v>8465</v>
      </c>
      <c r="E3692" s="462">
        <v>3500</v>
      </c>
      <c r="F3692" s="461" t="s">
        <v>14879</v>
      </c>
      <c r="G3692" s="460" t="s">
        <v>14878</v>
      </c>
      <c r="H3692" s="460" t="s">
        <v>8241</v>
      </c>
      <c r="I3692" s="460" t="s">
        <v>7869</v>
      </c>
      <c r="J3692" s="459" t="s">
        <v>8241</v>
      </c>
      <c r="K3692" s="458">
        <v>3</v>
      </c>
      <c r="L3692" s="458">
        <v>12</v>
      </c>
      <c r="M3692" s="457">
        <v>44560.783296432193</v>
      </c>
      <c r="N3692" s="458">
        <v>1</v>
      </c>
      <c r="O3692" s="458">
        <v>6</v>
      </c>
      <c r="P3692" s="457">
        <v>22306.799999999999</v>
      </c>
    </row>
    <row r="3693" spans="1:16" ht="67.5" x14ac:dyDescent="0.2">
      <c r="A3693" s="466" t="s">
        <v>7860</v>
      </c>
      <c r="B3693" s="465" t="s">
        <v>3526</v>
      </c>
      <c r="C3693" s="464" t="s">
        <v>2594</v>
      </c>
      <c r="D3693" s="463" t="s">
        <v>7932</v>
      </c>
      <c r="E3693" s="462">
        <v>4200</v>
      </c>
      <c r="F3693" s="461" t="s">
        <v>14877</v>
      </c>
      <c r="G3693" s="460" t="s">
        <v>14876</v>
      </c>
      <c r="H3693" s="460" t="s">
        <v>6389</v>
      </c>
      <c r="I3693" s="460" t="s">
        <v>7869</v>
      </c>
      <c r="J3693" s="459" t="s">
        <v>6389</v>
      </c>
      <c r="K3693" s="458">
        <v>3</v>
      </c>
      <c r="L3693" s="458">
        <v>12</v>
      </c>
      <c r="M3693" s="457">
        <v>53472.939955718633</v>
      </c>
      <c r="N3693" s="458">
        <v>1</v>
      </c>
      <c r="O3693" s="458">
        <v>6</v>
      </c>
      <c r="P3693" s="457">
        <v>26506.799999999999</v>
      </c>
    </row>
    <row r="3694" spans="1:16" ht="67.5" x14ac:dyDescent="0.2">
      <c r="A3694" s="466" t="s">
        <v>7860</v>
      </c>
      <c r="B3694" s="465" t="s">
        <v>3526</v>
      </c>
      <c r="C3694" s="464" t="s">
        <v>2594</v>
      </c>
      <c r="D3694" s="463" t="s">
        <v>7887</v>
      </c>
      <c r="E3694" s="462">
        <v>4200</v>
      </c>
      <c r="F3694" s="461" t="s">
        <v>14875</v>
      </c>
      <c r="G3694" s="460" t="s">
        <v>14874</v>
      </c>
      <c r="H3694" s="460" t="s">
        <v>6389</v>
      </c>
      <c r="I3694" s="460" t="s">
        <v>7869</v>
      </c>
      <c r="J3694" s="459" t="s">
        <v>6389</v>
      </c>
      <c r="K3694" s="458">
        <v>4</v>
      </c>
      <c r="L3694" s="458">
        <v>12</v>
      </c>
      <c r="M3694" s="457">
        <v>53472.939955718633</v>
      </c>
      <c r="N3694" s="458">
        <v>1</v>
      </c>
      <c r="O3694" s="458">
        <v>6</v>
      </c>
      <c r="P3694" s="457">
        <v>26506.799999999999</v>
      </c>
    </row>
    <row r="3695" spans="1:16" ht="67.5" x14ac:dyDescent="0.2">
      <c r="A3695" s="466" t="s">
        <v>7860</v>
      </c>
      <c r="B3695" s="465" t="s">
        <v>3526</v>
      </c>
      <c r="C3695" s="464" t="s">
        <v>2594</v>
      </c>
      <c r="D3695" s="463" t="s">
        <v>7941</v>
      </c>
      <c r="E3695" s="462">
        <v>4200</v>
      </c>
      <c r="F3695" s="461" t="s">
        <v>14873</v>
      </c>
      <c r="G3695" s="460" t="s">
        <v>14872</v>
      </c>
      <c r="H3695" s="460" t="s">
        <v>14676</v>
      </c>
      <c r="I3695" s="460" t="s">
        <v>7869</v>
      </c>
      <c r="J3695" s="459" t="s">
        <v>14676</v>
      </c>
      <c r="K3695" s="458">
        <v>3</v>
      </c>
      <c r="L3695" s="458">
        <v>12</v>
      </c>
      <c r="M3695" s="457">
        <v>53472.939955718633</v>
      </c>
      <c r="N3695" s="458">
        <v>1</v>
      </c>
      <c r="O3695" s="458">
        <v>6</v>
      </c>
      <c r="P3695" s="457">
        <v>26506.799999999999</v>
      </c>
    </row>
    <row r="3696" spans="1:16" ht="67.5" x14ac:dyDescent="0.2">
      <c r="A3696" s="466" t="s">
        <v>7860</v>
      </c>
      <c r="B3696" s="465" t="s">
        <v>3526</v>
      </c>
      <c r="C3696" s="464" t="s">
        <v>2594</v>
      </c>
      <c r="D3696" s="463" t="s">
        <v>7923</v>
      </c>
      <c r="E3696" s="462">
        <v>4200</v>
      </c>
      <c r="F3696" s="461" t="s">
        <v>14871</v>
      </c>
      <c r="G3696" s="460" t="s">
        <v>14870</v>
      </c>
      <c r="H3696" s="460" t="s">
        <v>6389</v>
      </c>
      <c r="I3696" s="460" t="s">
        <v>7869</v>
      </c>
      <c r="J3696" s="459" t="s">
        <v>6389</v>
      </c>
      <c r="K3696" s="458">
        <v>4</v>
      </c>
      <c r="L3696" s="458">
        <v>7</v>
      </c>
      <c r="M3696" s="457">
        <v>31192.548307502537</v>
      </c>
      <c r="N3696" s="458">
        <v>0</v>
      </c>
      <c r="O3696" s="458">
        <v>0</v>
      </c>
      <c r="P3696" s="457">
        <v>0</v>
      </c>
    </row>
    <row r="3697" spans="1:16" ht="67.5" x14ac:dyDescent="0.2">
      <c r="A3697" s="466" t="s">
        <v>7860</v>
      </c>
      <c r="B3697" s="465" t="s">
        <v>3526</v>
      </c>
      <c r="C3697" s="464" t="s">
        <v>2594</v>
      </c>
      <c r="D3697" s="463" t="s">
        <v>8278</v>
      </c>
      <c r="E3697" s="462">
        <v>2700</v>
      </c>
      <c r="F3697" s="461" t="s">
        <v>14869</v>
      </c>
      <c r="G3697" s="460" t="s">
        <v>14868</v>
      </c>
      <c r="H3697" s="460" t="s">
        <v>14134</v>
      </c>
      <c r="I3697" s="460" t="s">
        <v>7861</v>
      </c>
      <c r="J3697" s="459" t="s">
        <v>14134</v>
      </c>
      <c r="K3697" s="458">
        <v>3</v>
      </c>
      <c r="L3697" s="458">
        <v>12</v>
      </c>
      <c r="M3697" s="457">
        <v>34375.461400104832</v>
      </c>
      <c r="N3697" s="458">
        <v>1</v>
      </c>
      <c r="O3697" s="458">
        <v>6</v>
      </c>
      <c r="P3697" s="457">
        <v>17506.8</v>
      </c>
    </row>
    <row r="3698" spans="1:16" ht="67.5" x14ac:dyDescent="0.2">
      <c r="A3698" s="466" t="s">
        <v>7860</v>
      </c>
      <c r="B3698" s="465" t="s">
        <v>3526</v>
      </c>
      <c r="C3698" s="464" t="s">
        <v>2594</v>
      </c>
      <c r="D3698" s="463" t="s">
        <v>7887</v>
      </c>
      <c r="E3698" s="462">
        <v>4200</v>
      </c>
      <c r="F3698" s="461" t="s">
        <v>14867</v>
      </c>
      <c r="G3698" s="460" t="s">
        <v>14866</v>
      </c>
      <c r="H3698" s="460" t="s">
        <v>3542</v>
      </c>
      <c r="I3698" s="460" t="s">
        <v>7869</v>
      </c>
      <c r="J3698" s="459" t="s">
        <v>3542</v>
      </c>
      <c r="K3698" s="458">
        <v>4</v>
      </c>
      <c r="L3698" s="458">
        <v>7</v>
      </c>
      <c r="M3698" s="457">
        <v>31192.548307502537</v>
      </c>
      <c r="N3698" s="458">
        <v>1</v>
      </c>
      <c r="O3698" s="458">
        <v>6</v>
      </c>
      <c r="P3698" s="457">
        <v>26506.799999999999</v>
      </c>
    </row>
    <row r="3699" spans="1:16" ht="67.5" x14ac:dyDescent="0.2">
      <c r="A3699" s="466" t="s">
        <v>7860</v>
      </c>
      <c r="B3699" s="465" t="s">
        <v>3526</v>
      </c>
      <c r="C3699" s="464" t="s">
        <v>2594</v>
      </c>
      <c r="D3699" s="463" t="s">
        <v>7932</v>
      </c>
      <c r="E3699" s="462">
        <v>4200</v>
      </c>
      <c r="F3699" s="461" t="s">
        <v>14865</v>
      </c>
      <c r="G3699" s="460" t="s">
        <v>14864</v>
      </c>
      <c r="H3699" s="460" t="s">
        <v>6389</v>
      </c>
      <c r="I3699" s="460" t="s">
        <v>7869</v>
      </c>
      <c r="J3699" s="459" t="s">
        <v>6389</v>
      </c>
      <c r="K3699" s="458">
        <v>5</v>
      </c>
      <c r="L3699" s="458">
        <v>12</v>
      </c>
      <c r="M3699" s="457">
        <v>53472.939955718633</v>
      </c>
      <c r="N3699" s="458">
        <v>1</v>
      </c>
      <c r="O3699" s="458">
        <v>6</v>
      </c>
      <c r="P3699" s="457">
        <v>26506.799999999999</v>
      </c>
    </row>
    <row r="3700" spans="1:16" ht="67.5" x14ac:dyDescent="0.2">
      <c r="A3700" s="466" t="s">
        <v>7860</v>
      </c>
      <c r="B3700" s="465" t="s">
        <v>3526</v>
      </c>
      <c r="C3700" s="464" t="s">
        <v>2594</v>
      </c>
      <c r="D3700" s="463" t="s">
        <v>7881</v>
      </c>
      <c r="E3700" s="462">
        <v>3200</v>
      </c>
      <c r="F3700" s="461" t="s">
        <v>14863</v>
      </c>
      <c r="G3700" s="460" t="s">
        <v>14862</v>
      </c>
      <c r="H3700" s="460" t="s">
        <v>6389</v>
      </c>
      <c r="I3700" s="460" t="s">
        <v>7869</v>
      </c>
      <c r="J3700" s="459" t="s">
        <v>6389</v>
      </c>
      <c r="K3700" s="458">
        <v>3</v>
      </c>
      <c r="L3700" s="458">
        <v>12</v>
      </c>
      <c r="M3700" s="457">
        <v>40741.287585309437</v>
      </c>
      <c r="N3700" s="458">
        <v>1</v>
      </c>
      <c r="O3700" s="458">
        <v>6</v>
      </c>
      <c r="P3700" s="457">
        <v>20506.8</v>
      </c>
    </row>
    <row r="3701" spans="1:16" ht="67.5" x14ac:dyDescent="0.2">
      <c r="A3701" s="466" t="s">
        <v>7860</v>
      </c>
      <c r="B3701" s="465" t="s">
        <v>3526</v>
      </c>
      <c r="C3701" s="464" t="s">
        <v>2594</v>
      </c>
      <c r="D3701" s="463" t="s">
        <v>7923</v>
      </c>
      <c r="E3701" s="462">
        <v>4200</v>
      </c>
      <c r="F3701" s="461" t="s">
        <v>14861</v>
      </c>
      <c r="G3701" s="460" t="s">
        <v>14860</v>
      </c>
      <c r="H3701" s="460" t="s">
        <v>3859</v>
      </c>
      <c r="I3701" s="460" t="s">
        <v>7861</v>
      </c>
      <c r="J3701" s="459" t="s">
        <v>3859</v>
      </c>
      <c r="K3701" s="458">
        <v>3</v>
      </c>
      <c r="L3701" s="458">
        <v>12</v>
      </c>
      <c r="M3701" s="457">
        <v>53472.939955718633</v>
      </c>
      <c r="N3701" s="458">
        <v>1</v>
      </c>
      <c r="O3701" s="458">
        <v>6</v>
      </c>
      <c r="P3701" s="457">
        <v>26506.799999999999</v>
      </c>
    </row>
    <row r="3702" spans="1:16" ht="67.5" x14ac:dyDescent="0.2">
      <c r="A3702" s="466" t="s">
        <v>7860</v>
      </c>
      <c r="B3702" s="465" t="s">
        <v>3526</v>
      </c>
      <c r="C3702" s="464" t="s">
        <v>2594</v>
      </c>
      <c r="D3702" s="463" t="s">
        <v>11436</v>
      </c>
      <c r="E3702" s="462">
        <v>1500</v>
      </c>
      <c r="F3702" s="461" t="s">
        <v>14859</v>
      </c>
      <c r="G3702" s="460" t="s">
        <v>14858</v>
      </c>
      <c r="H3702" s="460"/>
      <c r="I3702" s="460"/>
      <c r="J3702" s="459"/>
      <c r="K3702" s="458">
        <v>4</v>
      </c>
      <c r="L3702" s="458">
        <v>12</v>
      </c>
      <c r="M3702" s="457">
        <v>19097.478555613798</v>
      </c>
      <c r="N3702" s="458">
        <v>1</v>
      </c>
      <c r="O3702" s="458">
        <v>6</v>
      </c>
      <c r="P3702" s="457">
        <v>10306.799999999999</v>
      </c>
    </row>
    <row r="3703" spans="1:16" ht="67.5" x14ac:dyDescent="0.2">
      <c r="A3703" s="466" t="s">
        <v>7860</v>
      </c>
      <c r="B3703" s="465" t="s">
        <v>3526</v>
      </c>
      <c r="C3703" s="464" t="s">
        <v>2594</v>
      </c>
      <c r="D3703" s="463" t="s">
        <v>8454</v>
      </c>
      <c r="E3703" s="462">
        <v>7500</v>
      </c>
      <c r="F3703" s="461" t="s">
        <v>14857</v>
      </c>
      <c r="G3703" s="460" t="s">
        <v>14856</v>
      </c>
      <c r="H3703" s="460" t="s">
        <v>7950</v>
      </c>
      <c r="I3703" s="460" t="s">
        <v>7869</v>
      </c>
      <c r="J3703" s="459" t="s">
        <v>7950</v>
      </c>
      <c r="K3703" s="458">
        <v>2</v>
      </c>
      <c r="L3703" s="458">
        <v>9</v>
      </c>
      <c r="M3703" s="457">
        <v>71615.544583551746</v>
      </c>
      <c r="N3703" s="458">
        <v>0</v>
      </c>
      <c r="O3703" s="458">
        <v>0</v>
      </c>
      <c r="P3703" s="457">
        <v>0</v>
      </c>
    </row>
    <row r="3704" spans="1:16" ht="67.5" x14ac:dyDescent="0.2">
      <c r="A3704" s="466" t="s">
        <v>7860</v>
      </c>
      <c r="B3704" s="465" t="s">
        <v>3526</v>
      </c>
      <c r="C3704" s="464" t="s">
        <v>2594</v>
      </c>
      <c r="D3704" s="463" t="s">
        <v>7270</v>
      </c>
      <c r="E3704" s="462">
        <v>2200</v>
      </c>
      <c r="F3704" s="461" t="s">
        <v>14855</v>
      </c>
      <c r="G3704" s="460" t="s">
        <v>14854</v>
      </c>
      <c r="H3704" s="460" t="s">
        <v>6389</v>
      </c>
      <c r="I3704" s="460" t="s">
        <v>7869</v>
      </c>
      <c r="J3704" s="459" t="s">
        <v>6389</v>
      </c>
      <c r="K3704" s="458">
        <v>4</v>
      </c>
      <c r="L3704" s="458">
        <v>12</v>
      </c>
      <c r="M3704" s="457">
        <v>28009.635214900234</v>
      </c>
      <c r="N3704" s="458">
        <v>1</v>
      </c>
      <c r="O3704" s="458">
        <v>6</v>
      </c>
      <c r="P3704" s="457">
        <v>14506.8</v>
      </c>
    </row>
    <row r="3705" spans="1:16" ht="67.5" x14ac:dyDescent="0.2">
      <c r="A3705" s="466" t="s">
        <v>7860</v>
      </c>
      <c r="B3705" s="465" t="s">
        <v>3526</v>
      </c>
      <c r="C3705" s="464" t="s">
        <v>2594</v>
      </c>
      <c r="D3705" s="463" t="s">
        <v>7859</v>
      </c>
      <c r="E3705" s="462">
        <v>2500</v>
      </c>
      <c r="F3705" s="461" t="s">
        <v>14853</v>
      </c>
      <c r="G3705" s="460" t="s">
        <v>14852</v>
      </c>
      <c r="H3705" s="460"/>
      <c r="I3705" s="460"/>
      <c r="J3705" s="459"/>
      <c r="K3705" s="458">
        <v>3</v>
      </c>
      <c r="L3705" s="458">
        <v>5</v>
      </c>
      <c r="M3705" s="457">
        <v>13262.137885842914</v>
      </c>
      <c r="N3705" s="458">
        <v>0</v>
      </c>
      <c r="O3705" s="458">
        <v>0</v>
      </c>
      <c r="P3705" s="457">
        <v>0</v>
      </c>
    </row>
    <row r="3706" spans="1:16" ht="67.5" x14ac:dyDescent="0.2">
      <c r="A3706" s="466" t="s">
        <v>7860</v>
      </c>
      <c r="B3706" s="465" t="s">
        <v>3526</v>
      </c>
      <c r="C3706" s="464" t="s">
        <v>2594</v>
      </c>
      <c r="D3706" s="463" t="s">
        <v>7887</v>
      </c>
      <c r="E3706" s="462">
        <v>4200</v>
      </c>
      <c r="F3706" s="461" t="s">
        <v>14851</v>
      </c>
      <c r="G3706" s="460" t="s">
        <v>14850</v>
      </c>
      <c r="H3706" s="460" t="s">
        <v>6389</v>
      </c>
      <c r="I3706" s="460" t="s">
        <v>7869</v>
      </c>
      <c r="J3706" s="459" t="s">
        <v>6389</v>
      </c>
      <c r="K3706" s="458">
        <v>3</v>
      </c>
      <c r="L3706" s="458">
        <v>12</v>
      </c>
      <c r="M3706" s="457">
        <v>53472.939955718633</v>
      </c>
      <c r="N3706" s="458">
        <v>1</v>
      </c>
      <c r="O3706" s="458">
        <v>6</v>
      </c>
      <c r="P3706" s="457">
        <v>26506.799999999999</v>
      </c>
    </row>
    <row r="3707" spans="1:16" ht="67.5" x14ac:dyDescent="0.2">
      <c r="A3707" s="466" t="s">
        <v>7860</v>
      </c>
      <c r="B3707" s="465" t="s">
        <v>3526</v>
      </c>
      <c r="C3707" s="464" t="s">
        <v>2594</v>
      </c>
      <c r="D3707" s="463" t="s">
        <v>8074</v>
      </c>
      <c r="E3707" s="462">
        <v>12500</v>
      </c>
      <c r="F3707" s="461" t="s">
        <v>14849</v>
      </c>
      <c r="G3707" s="460" t="s">
        <v>14848</v>
      </c>
      <c r="H3707" s="460" t="s">
        <v>7911</v>
      </c>
      <c r="I3707" s="460" t="s">
        <v>7869</v>
      </c>
      <c r="J3707" s="459" t="s">
        <v>7911</v>
      </c>
      <c r="K3707" s="458">
        <v>3</v>
      </c>
      <c r="L3707" s="458">
        <v>12</v>
      </c>
      <c r="M3707" s="457">
        <v>159145.65463011496</v>
      </c>
      <c r="N3707" s="458">
        <v>1</v>
      </c>
      <c r="O3707" s="458">
        <v>6</v>
      </c>
      <c r="P3707" s="457">
        <v>76306.8</v>
      </c>
    </row>
    <row r="3708" spans="1:16" ht="67.5" x14ac:dyDescent="0.2">
      <c r="A3708" s="466" t="s">
        <v>7860</v>
      </c>
      <c r="B3708" s="465" t="s">
        <v>3526</v>
      </c>
      <c r="C3708" s="464" t="s">
        <v>2594</v>
      </c>
      <c r="D3708" s="463" t="s">
        <v>7887</v>
      </c>
      <c r="E3708" s="462">
        <v>4200</v>
      </c>
      <c r="F3708" s="461" t="s">
        <v>14847</v>
      </c>
      <c r="G3708" s="460" t="s">
        <v>14846</v>
      </c>
      <c r="H3708" s="460" t="s">
        <v>4810</v>
      </c>
      <c r="I3708" s="460" t="s">
        <v>7869</v>
      </c>
      <c r="J3708" s="459" t="s">
        <v>4810</v>
      </c>
      <c r="K3708" s="458">
        <v>4</v>
      </c>
      <c r="L3708" s="458">
        <v>12</v>
      </c>
      <c r="M3708" s="457">
        <v>53472.939955718633</v>
      </c>
      <c r="N3708" s="458">
        <v>1</v>
      </c>
      <c r="O3708" s="458">
        <v>1</v>
      </c>
      <c r="P3708" s="457">
        <v>4417.8</v>
      </c>
    </row>
    <row r="3709" spans="1:16" ht="67.5" x14ac:dyDescent="0.2">
      <c r="A3709" s="466" t="s">
        <v>7860</v>
      </c>
      <c r="B3709" s="465" t="s">
        <v>3526</v>
      </c>
      <c r="C3709" s="464" t="s">
        <v>2594</v>
      </c>
      <c r="D3709" s="463" t="s">
        <v>8185</v>
      </c>
      <c r="E3709" s="462">
        <v>6000</v>
      </c>
      <c r="F3709" s="461" t="s">
        <v>14845</v>
      </c>
      <c r="G3709" s="460" t="s">
        <v>14844</v>
      </c>
      <c r="H3709" s="460" t="s">
        <v>8241</v>
      </c>
      <c r="I3709" s="460" t="s">
        <v>7861</v>
      </c>
      <c r="J3709" s="459" t="s">
        <v>8241</v>
      </c>
      <c r="K3709" s="458">
        <v>3</v>
      </c>
      <c r="L3709" s="458">
        <v>12</v>
      </c>
      <c r="M3709" s="457">
        <v>76389.914222455191</v>
      </c>
      <c r="N3709" s="458">
        <v>1</v>
      </c>
      <c r="O3709" s="458">
        <v>6</v>
      </c>
      <c r="P3709" s="457">
        <v>37306.800000000003</v>
      </c>
    </row>
    <row r="3710" spans="1:16" ht="67.5" x14ac:dyDescent="0.2">
      <c r="A3710" s="466" t="s">
        <v>7860</v>
      </c>
      <c r="B3710" s="465" t="s">
        <v>3526</v>
      </c>
      <c r="C3710" s="464" t="s">
        <v>2594</v>
      </c>
      <c r="D3710" s="463" t="s">
        <v>7887</v>
      </c>
      <c r="E3710" s="462">
        <v>4200</v>
      </c>
      <c r="F3710" s="461" t="s">
        <v>14843</v>
      </c>
      <c r="G3710" s="460" t="s">
        <v>14842</v>
      </c>
      <c r="H3710" s="460" t="s">
        <v>3574</v>
      </c>
      <c r="I3710" s="460" t="s">
        <v>7869</v>
      </c>
      <c r="J3710" s="459" t="s">
        <v>3574</v>
      </c>
      <c r="K3710" s="458">
        <v>4</v>
      </c>
      <c r="L3710" s="458">
        <v>12</v>
      </c>
      <c r="M3710" s="457">
        <v>57929.018285361853</v>
      </c>
      <c r="N3710" s="458">
        <v>1</v>
      </c>
      <c r="O3710" s="458">
        <v>6</v>
      </c>
      <c r="P3710" s="457">
        <v>26506.799999999999</v>
      </c>
    </row>
    <row r="3711" spans="1:16" ht="67.5" x14ac:dyDescent="0.2">
      <c r="A3711" s="466" t="s">
        <v>7860</v>
      </c>
      <c r="B3711" s="465" t="s">
        <v>3526</v>
      </c>
      <c r="C3711" s="464" t="s">
        <v>2594</v>
      </c>
      <c r="D3711" s="463" t="s">
        <v>8011</v>
      </c>
      <c r="E3711" s="462">
        <v>2200</v>
      </c>
      <c r="F3711" s="461" t="s">
        <v>14841</v>
      </c>
      <c r="G3711" s="460" t="s">
        <v>14840</v>
      </c>
      <c r="H3711" s="460"/>
      <c r="I3711" s="460"/>
      <c r="J3711" s="459"/>
      <c r="K3711" s="458">
        <v>4</v>
      </c>
      <c r="L3711" s="458">
        <v>12</v>
      </c>
      <c r="M3711" s="457">
        <v>28009.635214900234</v>
      </c>
      <c r="N3711" s="458">
        <v>1</v>
      </c>
      <c r="O3711" s="458">
        <v>6</v>
      </c>
      <c r="P3711" s="457">
        <v>14506.8</v>
      </c>
    </row>
    <row r="3712" spans="1:16" ht="67.5" x14ac:dyDescent="0.2">
      <c r="A3712" s="466" t="s">
        <v>7860</v>
      </c>
      <c r="B3712" s="465" t="s">
        <v>3526</v>
      </c>
      <c r="C3712" s="464" t="s">
        <v>2594</v>
      </c>
      <c r="D3712" s="463" t="s">
        <v>11436</v>
      </c>
      <c r="E3712" s="462">
        <v>1500</v>
      </c>
      <c r="F3712" s="461" t="s">
        <v>14839</v>
      </c>
      <c r="G3712" s="460" t="s">
        <v>14838</v>
      </c>
      <c r="H3712" s="460"/>
      <c r="I3712" s="460"/>
      <c r="J3712" s="459"/>
      <c r="K3712" s="458">
        <v>1</v>
      </c>
      <c r="L3712" s="458">
        <v>1</v>
      </c>
      <c r="M3712" s="457">
        <v>1591.4565463011497</v>
      </c>
      <c r="N3712" s="458">
        <v>0</v>
      </c>
      <c r="O3712" s="458">
        <v>0</v>
      </c>
      <c r="P3712" s="457">
        <v>0</v>
      </c>
    </row>
    <row r="3713" spans="1:16" ht="67.5" x14ac:dyDescent="0.2">
      <c r="A3713" s="466" t="s">
        <v>7860</v>
      </c>
      <c r="B3713" s="465" t="s">
        <v>3526</v>
      </c>
      <c r="C3713" s="464" t="s">
        <v>2594</v>
      </c>
      <c r="D3713" s="463" t="s">
        <v>8257</v>
      </c>
      <c r="E3713" s="462">
        <v>5500</v>
      </c>
      <c r="F3713" s="461" t="s">
        <v>14837</v>
      </c>
      <c r="G3713" s="460" t="s">
        <v>14836</v>
      </c>
      <c r="H3713" s="460" t="s">
        <v>8655</v>
      </c>
      <c r="I3713" s="460" t="s">
        <v>7869</v>
      </c>
      <c r="J3713" s="459" t="s">
        <v>8655</v>
      </c>
      <c r="K3713" s="458">
        <v>3</v>
      </c>
      <c r="L3713" s="458">
        <v>12</v>
      </c>
      <c r="M3713" s="457">
        <v>70024.088037250593</v>
      </c>
      <c r="N3713" s="458">
        <v>1</v>
      </c>
      <c r="O3713" s="458">
        <v>6</v>
      </c>
      <c r="P3713" s="457">
        <v>34306.800000000003</v>
      </c>
    </row>
    <row r="3714" spans="1:16" ht="67.5" x14ac:dyDescent="0.2">
      <c r="A3714" s="466" t="s">
        <v>7860</v>
      </c>
      <c r="B3714" s="465" t="s">
        <v>3526</v>
      </c>
      <c r="C3714" s="464" t="s">
        <v>2594</v>
      </c>
      <c r="D3714" s="463" t="s">
        <v>9342</v>
      </c>
      <c r="E3714" s="462">
        <v>8500</v>
      </c>
      <c r="F3714" s="461" t="s">
        <v>14835</v>
      </c>
      <c r="G3714" s="460" t="s">
        <v>14834</v>
      </c>
      <c r="H3714" s="460" t="s">
        <v>7911</v>
      </c>
      <c r="I3714" s="460" t="s">
        <v>7869</v>
      </c>
      <c r="J3714" s="459" t="s">
        <v>7911</v>
      </c>
      <c r="K3714" s="458">
        <v>3</v>
      </c>
      <c r="L3714" s="458">
        <v>12</v>
      </c>
      <c r="M3714" s="457">
        <v>108219.04514847818</v>
      </c>
      <c r="N3714" s="458">
        <v>1</v>
      </c>
      <c r="O3714" s="458">
        <v>6</v>
      </c>
      <c r="P3714" s="457">
        <v>52306.8</v>
      </c>
    </row>
    <row r="3715" spans="1:16" ht="67.5" x14ac:dyDescent="0.2">
      <c r="A3715" s="466" t="s">
        <v>7860</v>
      </c>
      <c r="B3715" s="465" t="s">
        <v>3526</v>
      </c>
      <c r="C3715" s="464" t="s">
        <v>2594</v>
      </c>
      <c r="D3715" s="463" t="s">
        <v>7887</v>
      </c>
      <c r="E3715" s="462">
        <v>4200</v>
      </c>
      <c r="F3715" s="461" t="s">
        <v>14833</v>
      </c>
      <c r="G3715" s="460" t="s">
        <v>14832</v>
      </c>
      <c r="H3715" s="460" t="s">
        <v>6389</v>
      </c>
      <c r="I3715" s="460" t="s">
        <v>7869</v>
      </c>
      <c r="J3715" s="459" t="s">
        <v>6389</v>
      </c>
      <c r="K3715" s="458">
        <v>4</v>
      </c>
      <c r="L3715" s="458">
        <v>12</v>
      </c>
      <c r="M3715" s="457">
        <v>53472.939955718633</v>
      </c>
      <c r="N3715" s="458">
        <v>1</v>
      </c>
      <c r="O3715" s="458">
        <v>6</v>
      </c>
      <c r="P3715" s="457">
        <v>26506.799999999999</v>
      </c>
    </row>
    <row r="3716" spans="1:16" ht="67.5" x14ac:dyDescent="0.2">
      <c r="A3716" s="466" t="s">
        <v>7860</v>
      </c>
      <c r="B3716" s="465" t="s">
        <v>3526</v>
      </c>
      <c r="C3716" s="464" t="s">
        <v>2594</v>
      </c>
      <c r="D3716" s="463" t="s">
        <v>7923</v>
      </c>
      <c r="E3716" s="462">
        <v>4200</v>
      </c>
      <c r="F3716" s="461" t="s">
        <v>14831</v>
      </c>
      <c r="G3716" s="460" t="s">
        <v>14830</v>
      </c>
      <c r="H3716" s="460" t="s">
        <v>6389</v>
      </c>
      <c r="I3716" s="460" t="s">
        <v>7869</v>
      </c>
      <c r="J3716" s="459" t="s">
        <v>6389</v>
      </c>
      <c r="K3716" s="458">
        <v>3</v>
      </c>
      <c r="L3716" s="458">
        <v>12</v>
      </c>
      <c r="M3716" s="457">
        <v>53472.939955718633</v>
      </c>
      <c r="N3716" s="458">
        <v>1</v>
      </c>
      <c r="O3716" s="458">
        <v>6</v>
      </c>
      <c r="P3716" s="457">
        <v>26506.799999999999</v>
      </c>
    </row>
    <row r="3717" spans="1:16" ht="67.5" x14ac:dyDescent="0.2">
      <c r="A3717" s="466" t="s">
        <v>7860</v>
      </c>
      <c r="B3717" s="465" t="s">
        <v>3526</v>
      </c>
      <c r="C3717" s="464" t="s">
        <v>2594</v>
      </c>
      <c r="D3717" s="463" t="s">
        <v>11810</v>
      </c>
      <c r="E3717" s="462">
        <v>6500</v>
      </c>
      <c r="F3717" s="461" t="s">
        <v>14829</v>
      </c>
      <c r="G3717" s="460" t="s">
        <v>14828</v>
      </c>
      <c r="H3717" s="460" t="s">
        <v>8621</v>
      </c>
      <c r="I3717" s="460" t="s">
        <v>7861</v>
      </c>
      <c r="J3717" s="459" t="s">
        <v>8621</v>
      </c>
      <c r="K3717" s="458">
        <v>1</v>
      </c>
      <c r="L3717" s="458">
        <v>1</v>
      </c>
      <c r="M3717" s="457">
        <v>6896.3117006383154</v>
      </c>
      <c r="N3717" s="458">
        <v>1</v>
      </c>
      <c r="O3717" s="458">
        <v>6</v>
      </c>
      <c r="P3717" s="457">
        <v>40306.800000000003</v>
      </c>
    </row>
    <row r="3718" spans="1:16" ht="67.5" x14ac:dyDescent="0.2">
      <c r="A3718" s="466" t="s">
        <v>7860</v>
      </c>
      <c r="B3718" s="465" t="s">
        <v>3526</v>
      </c>
      <c r="C3718" s="464" t="s">
        <v>2594</v>
      </c>
      <c r="D3718" s="463" t="s">
        <v>8811</v>
      </c>
      <c r="E3718" s="462">
        <v>10500</v>
      </c>
      <c r="F3718" s="461" t="s">
        <v>14827</v>
      </c>
      <c r="G3718" s="460" t="s">
        <v>14826</v>
      </c>
      <c r="H3718" s="460" t="s">
        <v>7926</v>
      </c>
      <c r="I3718" s="460" t="s">
        <v>7869</v>
      </c>
      <c r="J3718" s="459" t="s">
        <v>7926</v>
      </c>
      <c r="K3718" s="458">
        <v>1</v>
      </c>
      <c r="L3718" s="458">
        <v>2</v>
      </c>
      <c r="M3718" s="457">
        <v>22280.391648216097</v>
      </c>
      <c r="N3718" s="458">
        <v>1</v>
      </c>
      <c r="O3718" s="458">
        <v>6</v>
      </c>
      <c r="P3718" s="457">
        <v>64306.8</v>
      </c>
    </row>
    <row r="3719" spans="1:16" ht="67.5" x14ac:dyDescent="0.2">
      <c r="A3719" s="466" t="s">
        <v>7860</v>
      </c>
      <c r="B3719" s="465" t="s">
        <v>3526</v>
      </c>
      <c r="C3719" s="464" t="s">
        <v>2594</v>
      </c>
      <c r="D3719" s="463" t="s">
        <v>7859</v>
      </c>
      <c r="E3719" s="462">
        <v>2500</v>
      </c>
      <c r="F3719" s="461" t="s">
        <v>14825</v>
      </c>
      <c r="G3719" s="460" t="s">
        <v>14824</v>
      </c>
      <c r="H3719" s="460"/>
      <c r="I3719" s="460"/>
      <c r="J3719" s="459"/>
      <c r="K3719" s="458">
        <v>3</v>
      </c>
      <c r="L3719" s="458">
        <v>5</v>
      </c>
      <c r="M3719" s="457">
        <v>13262.137885842914</v>
      </c>
      <c r="N3719" s="458">
        <v>0</v>
      </c>
      <c r="O3719" s="458">
        <v>0</v>
      </c>
      <c r="P3719" s="457">
        <v>0</v>
      </c>
    </row>
    <row r="3720" spans="1:16" ht="67.5" x14ac:dyDescent="0.2">
      <c r="A3720" s="466" t="s">
        <v>7860</v>
      </c>
      <c r="B3720" s="465" t="s">
        <v>3526</v>
      </c>
      <c r="C3720" s="464" t="s">
        <v>2594</v>
      </c>
      <c r="D3720" s="463" t="s">
        <v>14823</v>
      </c>
      <c r="E3720" s="462">
        <v>4200</v>
      </c>
      <c r="F3720" s="461" t="s">
        <v>14822</v>
      </c>
      <c r="G3720" s="460" t="s">
        <v>14821</v>
      </c>
      <c r="H3720" s="460"/>
      <c r="I3720" s="460"/>
      <c r="J3720" s="459"/>
      <c r="K3720" s="458">
        <v>4</v>
      </c>
      <c r="L3720" s="458">
        <v>12</v>
      </c>
      <c r="M3720" s="457">
        <v>53472.939955718633</v>
      </c>
      <c r="N3720" s="458">
        <v>1</v>
      </c>
      <c r="O3720" s="458">
        <v>6</v>
      </c>
      <c r="P3720" s="457">
        <v>26506.799999999999</v>
      </c>
    </row>
    <row r="3721" spans="1:16" ht="67.5" x14ac:dyDescent="0.2">
      <c r="A3721" s="466" t="s">
        <v>7860</v>
      </c>
      <c r="B3721" s="465" t="s">
        <v>3526</v>
      </c>
      <c r="C3721" s="464" t="s">
        <v>2594</v>
      </c>
      <c r="D3721" s="463" t="s">
        <v>7887</v>
      </c>
      <c r="E3721" s="462">
        <v>4200</v>
      </c>
      <c r="F3721" s="461" t="s">
        <v>14820</v>
      </c>
      <c r="G3721" s="460" t="s">
        <v>14819</v>
      </c>
      <c r="H3721" s="460" t="s">
        <v>8216</v>
      </c>
      <c r="I3721" s="460" t="s">
        <v>7861</v>
      </c>
      <c r="J3721" s="459" t="s">
        <v>8216</v>
      </c>
      <c r="K3721" s="458">
        <v>4</v>
      </c>
      <c r="L3721" s="458">
        <v>11</v>
      </c>
      <c r="M3721" s="457">
        <v>49016.861626075413</v>
      </c>
      <c r="N3721" s="458">
        <v>0</v>
      </c>
      <c r="O3721" s="458">
        <v>0</v>
      </c>
      <c r="P3721" s="457">
        <v>0</v>
      </c>
    </row>
    <row r="3722" spans="1:16" ht="67.5" x14ac:dyDescent="0.2">
      <c r="A3722" s="466" t="s">
        <v>7860</v>
      </c>
      <c r="B3722" s="465" t="s">
        <v>3526</v>
      </c>
      <c r="C3722" s="464" t="s">
        <v>2594</v>
      </c>
      <c r="D3722" s="463" t="s">
        <v>9226</v>
      </c>
      <c r="E3722" s="462">
        <v>4200</v>
      </c>
      <c r="F3722" s="461" t="s">
        <v>14818</v>
      </c>
      <c r="G3722" s="460" t="s">
        <v>14817</v>
      </c>
      <c r="H3722" s="460" t="s">
        <v>4810</v>
      </c>
      <c r="I3722" s="460" t="s">
        <v>7869</v>
      </c>
      <c r="J3722" s="459" t="s">
        <v>4810</v>
      </c>
      <c r="K3722" s="458">
        <v>3</v>
      </c>
      <c r="L3722" s="458">
        <v>12</v>
      </c>
      <c r="M3722" s="457">
        <v>53472.939955718633</v>
      </c>
      <c r="N3722" s="458">
        <v>1</v>
      </c>
      <c r="O3722" s="458">
        <v>6</v>
      </c>
      <c r="P3722" s="457">
        <v>26506.799999999999</v>
      </c>
    </row>
    <row r="3723" spans="1:16" ht="67.5" x14ac:dyDescent="0.2">
      <c r="A3723" s="466" t="s">
        <v>7860</v>
      </c>
      <c r="B3723" s="465" t="s">
        <v>3526</v>
      </c>
      <c r="C3723" s="464" t="s">
        <v>2594</v>
      </c>
      <c r="D3723" s="463" t="s">
        <v>7923</v>
      </c>
      <c r="E3723" s="462">
        <v>4200</v>
      </c>
      <c r="F3723" s="461" t="s">
        <v>14816</v>
      </c>
      <c r="G3723" s="460" t="s">
        <v>14815</v>
      </c>
      <c r="H3723" s="460" t="s">
        <v>3591</v>
      </c>
      <c r="I3723" s="460" t="s">
        <v>7861</v>
      </c>
      <c r="J3723" s="459" t="s">
        <v>3591</v>
      </c>
      <c r="K3723" s="458">
        <v>3</v>
      </c>
      <c r="L3723" s="458">
        <v>12</v>
      </c>
      <c r="M3723" s="457">
        <v>53472.939955718633</v>
      </c>
      <c r="N3723" s="458">
        <v>1</v>
      </c>
      <c r="O3723" s="458">
        <v>6</v>
      </c>
      <c r="P3723" s="457">
        <v>26506.799999999999</v>
      </c>
    </row>
    <row r="3724" spans="1:16" ht="67.5" x14ac:dyDescent="0.2">
      <c r="A3724" s="466" t="s">
        <v>7860</v>
      </c>
      <c r="B3724" s="465" t="s">
        <v>3526</v>
      </c>
      <c r="C3724" s="464" t="s">
        <v>2594</v>
      </c>
      <c r="D3724" s="463" t="s">
        <v>7859</v>
      </c>
      <c r="E3724" s="462">
        <v>2500</v>
      </c>
      <c r="F3724" s="461" t="s">
        <v>14814</v>
      </c>
      <c r="G3724" s="460" t="s">
        <v>14813</v>
      </c>
      <c r="H3724" s="460"/>
      <c r="I3724" s="460"/>
      <c r="J3724" s="459"/>
      <c r="K3724" s="458">
        <v>3</v>
      </c>
      <c r="L3724" s="458">
        <v>12</v>
      </c>
      <c r="M3724" s="457">
        <v>31829.130926022997</v>
      </c>
      <c r="N3724" s="458">
        <v>1</v>
      </c>
      <c r="O3724" s="458">
        <v>6</v>
      </c>
      <c r="P3724" s="457">
        <v>16306.8</v>
      </c>
    </row>
    <row r="3725" spans="1:16" ht="67.5" x14ac:dyDescent="0.2">
      <c r="A3725" s="466" t="s">
        <v>7860</v>
      </c>
      <c r="B3725" s="465" t="s">
        <v>3526</v>
      </c>
      <c r="C3725" s="464" t="s">
        <v>2594</v>
      </c>
      <c r="D3725" s="463" t="s">
        <v>8091</v>
      </c>
      <c r="E3725" s="462">
        <v>2700</v>
      </c>
      <c r="F3725" s="461" t="s">
        <v>14812</v>
      </c>
      <c r="G3725" s="460" t="s">
        <v>14811</v>
      </c>
      <c r="H3725" s="460"/>
      <c r="I3725" s="460"/>
      <c r="J3725" s="459"/>
      <c r="K3725" s="458">
        <v>4</v>
      </c>
      <c r="L3725" s="458">
        <v>12</v>
      </c>
      <c r="M3725" s="457">
        <v>34375.461400104832</v>
      </c>
      <c r="N3725" s="458">
        <v>0</v>
      </c>
      <c r="O3725" s="458">
        <v>0</v>
      </c>
      <c r="P3725" s="457">
        <v>0</v>
      </c>
    </row>
    <row r="3726" spans="1:16" ht="67.5" x14ac:dyDescent="0.2">
      <c r="A3726" s="466" t="s">
        <v>7860</v>
      </c>
      <c r="B3726" s="465" t="s">
        <v>3526</v>
      </c>
      <c r="C3726" s="464" t="s">
        <v>2594</v>
      </c>
      <c r="D3726" s="463" t="s">
        <v>7887</v>
      </c>
      <c r="E3726" s="462">
        <v>4200</v>
      </c>
      <c r="F3726" s="461" t="s">
        <v>14810</v>
      </c>
      <c r="G3726" s="460" t="s">
        <v>14809</v>
      </c>
      <c r="H3726" s="460" t="s">
        <v>3574</v>
      </c>
      <c r="I3726" s="460" t="s">
        <v>7869</v>
      </c>
      <c r="J3726" s="459" t="s">
        <v>3574</v>
      </c>
      <c r="K3726" s="458">
        <v>4</v>
      </c>
      <c r="L3726" s="458">
        <v>12</v>
      </c>
      <c r="M3726" s="457">
        <v>53472.939955718633</v>
      </c>
      <c r="N3726" s="458">
        <v>0</v>
      </c>
      <c r="O3726" s="458">
        <v>0</v>
      </c>
      <c r="P3726" s="457">
        <v>0</v>
      </c>
    </row>
    <row r="3727" spans="1:16" ht="67.5" x14ac:dyDescent="0.2">
      <c r="A3727" s="466" t="s">
        <v>7860</v>
      </c>
      <c r="B3727" s="465" t="s">
        <v>3526</v>
      </c>
      <c r="C3727" s="464" t="s">
        <v>2594</v>
      </c>
      <c r="D3727" s="463" t="s">
        <v>8638</v>
      </c>
      <c r="E3727" s="462">
        <v>7500</v>
      </c>
      <c r="F3727" s="461" t="s">
        <v>14808</v>
      </c>
      <c r="G3727" s="460" t="s">
        <v>14807</v>
      </c>
      <c r="H3727" s="460" t="s">
        <v>8241</v>
      </c>
      <c r="I3727" s="460" t="s">
        <v>7869</v>
      </c>
      <c r="J3727" s="459" t="s">
        <v>8241</v>
      </c>
      <c r="K3727" s="458">
        <v>3</v>
      </c>
      <c r="L3727" s="458">
        <v>12</v>
      </c>
      <c r="M3727" s="457">
        <v>95487.392778068985</v>
      </c>
      <c r="N3727" s="458">
        <v>1</v>
      </c>
      <c r="O3727" s="458">
        <v>6</v>
      </c>
      <c r="P3727" s="457">
        <v>46306.8</v>
      </c>
    </row>
    <row r="3728" spans="1:16" ht="67.5" x14ac:dyDescent="0.2">
      <c r="A3728" s="466" t="s">
        <v>7860</v>
      </c>
      <c r="B3728" s="465" t="s">
        <v>3526</v>
      </c>
      <c r="C3728" s="464" t="s">
        <v>2594</v>
      </c>
      <c r="D3728" s="463" t="s">
        <v>13903</v>
      </c>
      <c r="E3728" s="462">
        <v>4200</v>
      </c>
      <c r="F3728" s="461" t="s">
        <v>14806</v>
      </c>
      <c r="G3728" s="460" t="s">
        <v>14805</v>
      </c>
      <c r="H3728" s="460" t="s">
        <v>6389</v>
      </c>
      <c r="I3728" s="460" t="s">
        <v>7869</v>
      </c>
      <c r="J3728" s="459" t="s">
        <v>6389</v>
      </c>
      <c r="K3728" s="458">
        <v>3</v>
      </c>
      <c r="L3728" s="458">
        <v>12</v>
      </c>
      <c r="M3728" s="457">
        <v>53472.939955718633</v>
      </c>
      <c r="N3728" s="458">
        <v>1</v>
      </c>
      <c r="O3728" s="458">
        <v>6</v>
      </c>
      <c r="P3728" s="457">
        <v>26506.799999999999</v>
      </c>
    </row>
    <row r="3729" spans="1:16" ht="67.5" x14ac:dyDescent="0.2">
      <c r="A3729" s="466" t="s">
        <v>7860</v>
      </c>
      <c r="B3729" s="465" t="s">
        <v>3526</v>
      </c>
      <c r="C3729" s="464" t="s">
        <v>2594</v>
      </c>
      <c r="D3729" s="463" t="s">
        <v>14804</v>
      </c>
      <c r="E3729" s="462">
        <v>3500</v>
      </c>
      <c r="F3729" s="461" t="s">
        <v>14803</v>
      </c>
      <c r="G3729" s="460" t="s">
        <v>14802</v>
      </c>
      <c r="H3729" s="460"/>
      <c r="I3729" s="460"/>
      <c r="J3729" s="459"/>
      <c r="K3729" s="458">
        <v>3</v>
      </c>
      <c r="L3729" s="458">
        <v>12</v>
      </c>
      <c r="M3729" s="457">
        <v>44560.783296432193</v>
      </c>
      <c r="N3729" s="458">
        <v>1</v>
      </c>
      <c r="O3729" s="458">
        <v>6</v>
      </c>
      <c r="P3729" s="457">
        <v>22306.799999999999</v>
      </c>
    </row>
    <row r="3730" spans="1:16" ht="67.5" x14ac:dyDescent="0.2">
      <c r="A3730" s="466" t="s">
        <v>7860</v>
      </c>
      <c r="B3730" s="465" t="s">
        <v>3526</v>
      </c>
      <c r="C3730" s="464" t="s">
        <v>2594</v>
      </c>
      <c r="D3730" s="463" t="s">
        <v>8091</v>
      </c>
      <c r="E3730" s="462">
        <v>2700</v>
      </c>
      <c r="F3730" s="461" t="s">
        <v>14801</v>
      </c>
      <c r="G3730" s="460" t="s">
        <v>14800</v>
      </c>
      <c r="H3730" s="460" t="s">
        <v>8364</v>
      </c>
      <c r="I3730" s="460" t="s">
        <v>7869</v>
      </c>
      <c r="J3730" s="459" t="s">
        <v>8364</v>
      </c>
      <c r="K3730" s="458">
        <v>4</v>
      </c>
      <c r="L3730" s="458">
        <v>12</v>
      </c>
      <c r="M3730" s="457">
        <v>34375.461400104832</v>
      </c>
      <c r="N3730" s="458">
        <v>1</v>
      </c>
      <c r="O3730" s="458">
        <v>6</v>
      </c>
      <c r="P3730" s="457">
        <v>17506.8</v>
      </c>
    </row>
    <row r="3731" spans="1:16" ht="67.5" x14ac:dyDescent="0.2">
      <c r="A3731" s="466" t="s">
        <v>7860</v>
      </c>
      <c r="B3731" s="465" t="s">
        <v>3526</v>
      </c>
      <c r="C3731" s="464" t="s">
        <v>2594</v>
      </c>
      <c r="D3731" s="463" t="s">
        <v>9503</v>
      </c>
      <c r="E3731" s="462">
        <v>5500</v>
      </c>
      <c r="F3731" s="461" t="s">
        <v>14799</v>
      </c>
      <c r="G3731" s="460" t="s">
        <v>14798</v>
      </c>
      <c r="H3731" s="460" t="s">
        <v>3595</v>
      </c>
      <c r="I3731" s="460" t="s">
        <v>7869</v>
      </c>
      <c r="J3731" s="459" t="s">
        <v>3595</v>
      </c>
      <c r="K3731" s="458">
        <v>3</v>
      </c>
      <c r="L3731" s="458">
        <v>12</v>
      </c>
      <c r="M3731" s="457">
        <v>70024.088037250593</v>
      </c>
      <c r="N3731" s="458">
        <v>1</v>
      </c>
      <c r="O3731" s="458">
        <v>6</v>
      </c>
      <c r="P3731" s="457">
        <v>34306.800000000003</v>
      </c>
    </row>
    <row r="3732" spans="1:16" ht="67.5" x14ac:dyDescent="0.2">
      <c r="A3732" s="466" t="s">
        <v>7860</v>
      </c>
      <c r="B3732" s="465" t="s">
        <v>3526</v>
      </c>
      <c r="C3732" s="464" t="s">
        <v>2594</v>
      </c>
      <c r="D3732" s="463" t="s">
        <v>7989</v>
      </c>
      <c r="E3732" s="462">
        <v>5500</v>
      </c>
      <c r="F3732" s="461" t="s">
        <v>14797</v>
      </c>
      <c r="G3732" s="460" t="s">
        <v>14796</v>
      </c>
      <c r="H3732" s="460" t="s">
        <v>8241</v>
      </c>
      <c r="I3732" s="460" t="s">
        <v>7861</v>
      </c>
      <c r="J3732" s="459" t="s">
        <v>8241</v>
      </c>
      <c r="K3732" s="458">
        <v>3</v>
      </c>
      <c r="L3732" s="458">
        <v>12</v>
      </c>
      <c r="M3732" s="457">
        <v>70024.088037250593</v>
      </c>
      <c r="N3732" s="458">
        <v>1</v>
      </c>
      <c r="O3732" s="458">
        <v>6</v>
      </c>
      <c r="P3732" s="457">
        <v>34306.800000000003</v>
      </c>
    </row>
    <row r="3733" spans="1:16" ht="67.5" x14ac:dyDescent="0.2">
      <c r="A3733" s="466" t="s">
        <v>7860</v>
      </c>
      <c r="B3733" s="465" t="s">
        <v>3526</v>
      </c>
      <c r="C3733" s="464" t="s">
        <v>2594</v>
      </c>
      <c r="D3733" s="463" t="s">
        <v>8005</v>
      </c>
      <c r="E3733" s="462">
        <v>4200</v>
      </c>
      <c r="F3733" s="461" t="s">
        <v>14795</v>
      </c>
      <c r="G3733" s="460" t="s">
        <v>14794</v>
      </c>
      <c r="H3733" s="460" t="s">
        <v>8020</v>
      </c>
      <c r="I3733" s="460" t="s">
        <v>7861</v>
      </c>
      <c r="J3733" s="459" t="s">
        <v>8020</v>
      </c>
      <c r="K3733" s="458">
        <v>4</v>
      </c>
      <c r="L3733" s="458">
        <v>12</v>
      </c>
      <c r="M3733" s="457">
        <v>53472.939955718633</v>
      </c>
      <c r="N3733" s="458">
        <v>1</v>
      </c>
      <c r="O3733" s="458">
        <v>6</v>
      </c>
      <c r="P3733" s="457">
        <v>26506.799999999999</v>
      </c>
    </row>
    <row r="3734" spans="1:16" ht="67.5" x14ac:dyDescent="0.2">
      <c r="A3734" s="466" t="s">
        <v>7860</v>
      </c>
      <c r="B3734" s="465" t="s">
        <v>3526</v>
      </c>
      <c r="C3734" s="464" t="s">
        <v>2594</v>
      </c>
      <c r="D3734" s="463" t="s">
        <v>8162</v>
      </c>
      <c r="E3734" s="462">
        <v>5500</v>
      </c>
      <c r="F3734" s="461" t="s">
        <v>14793</v>
      </c>
      <c r="G3734" s="460" t="s">
        <v>14792</v>
      </c>
      <c r="H3734" s="460" t="s">
        <v>8159</v>
      </c>
      <c r="I3734" s="460" t="s">
        <v>7869</v>
      </c>
      <c r="J3734" s="459" t="s">
        <v>8159</v>
      </c>
      <c r="K3734" s="458">
        <v>3</v>
      </c>
      <c r="L3734" s="458">
        <v>12</v>
      </c>
      <c r="M3734" s="457">
        <v>70024.088037250593</v>
      </c>
      <c r="N3734" s="458">
        <v>1</v>
      </c>
      <c r="O3734" s="458">
        <v>6</v>
      </c>
      <c r="P3734" s="457">
        <v>34306.800000000003</v>
      </c>
    </row>
    <row r="3735" spans="1:16" ht="67.5" x14ac:dyDescent="0.2">
      <c r="A3735" s="466" t="s">
        <v>7860</v>
      </c>
      <c r="B3735" s="465" t="s">
        <v>3526</v>
      </c>
      <c r="C3735" s="464" t="s">
        <v>2594</v>
      </c>
      <c r="D3735" s="463" t="s">
        <v>8599</v>
      </c>
      <c r="E3735" s="462">
        <v>5500</v>
      </c>
      <c r="F3735" s="461" t="s">
        <v>14791</v>
      </c>
      <c r="G3735" s="460" t="s">
        <v>14790</v>
      </c>
      <c r="H3735" s="460" t="s">
        <v>6299</v>
      </c>
      <c r="I3735" s="460" t="s">
        <v>7869</v>
      </c>
      <c r="J3735" s="459" t="s">
        <v>6299</v>
      </c>
      <c r="K3735" s="458">
        <v>4</v>
      </c>
      <c r="L3735" s="458">
        <v>12</v>
      </c>
      <c r="M3735" s="457">
        <v>70024.088037250593</v>
      </c>
      <c r="N3735" s="458">
        <v>1</v>
      </c>
      <c r="O3735" s="458">
        <v>6</v>
      </c>
      <c r="P3735" s="457">
        <v>34306.800000000003</v>
      </c>
    </row>
    <row r="3736" spans="1:16" ht="67.5" x14ac:dyDescent="0.2">
      <c r="A3736" s="466" t="s">
        <v>7860</v>
      </c>
      <c r="B3736" s="465" t="s">
        <v>3526</v>
      </c>
      <c r="C3736" s="464" t="s">
        <v>2594</v>
      </c>
      <c r="D3736" s="463" t="s">
        <v>7887</v>
      </c>
      <c r="E3736" s="462">
        <v>4200</v>
      </c>
      <c r="F3736" s="461" t="s">
        <v>14789</v>
      </c>
      <c r="G3736" s="460" t="s">
        <v>14788</v>
      </c>
      <c r="H3736" s="460" t="s">
        <v>4810</v>
      </c>
      <c r="I3736" s="460" t="s">
        <v>7869</v>
      </c>
      <c r="J3736" s="459" t="s">
        <v>4810</v>
      </c>
      <c r="K3736" s="458">
        <v>3</v>
      </c>
      <c r="L3736" s="458">
        <v>10</v>
      </c>
      <c r="M3736" s="457">
        <v>44560.783296432193</v>
      </c>
      <c r="N3736" s="458">
        <v>0</v>
      </c>
      <c r="O3736" s="458">
        <v>0</v>
      </c>
      <c r="P3736" s="457">
        <v>0</v>
      </c>
    </row>
    <row r="3737" spans="1:16" ht="67.5" x14ac:dyDescent="0.2">
      <c r="A3737" s="466" t="s">
        <v>7860</v>
      </c>
      <c r="B3737" s="465" t="s">
        <v>3526</v>
      </c>
      <c r="C3737" s="464" t="s">
        <v>2594</v>
      </c>
      <c r="D3737" s="463" t="s">
        <v>8005</v>
      </c>
      <c r="E3737" s="462">
        <v>4200</v>
      </c>
      <c r="F3737" s="461" t="s">
        <v>14787</v>
      </c>
      <c r="G3737" s="460" t="s">
        <v>14786</v>
      </c>
      <c r="H3737" s="460" t="s">
        <v>6389</v>
      </c>
      <c r="I3737" s="460" t="s">
        <v>7869</v>
      </c>
      <c r="J3737" s="459" t="s">
        <v>6389</v>
      </c>
      <c r="K3737" s="458">
        <v>3</v>
      </c>
      <c r="L3737" s="458">
        <v>12</v>
      </c>
      <c r="M3737" s="457">
        <v>53472.939955718633</v>
      </c>
      <c r="N3737" s="458">
        <v>1</v>
      </c>
      <c r="O3737" s="458">
        <v>6</v>
      </c>
      <c r="P3737" s="457">
        <v>26506.799999999999</v>
      </c>
    </row>
    <row r="3738" spans="1:16" ht="67.5" x14ac:dyDescent="0.2">
      <c r="A3738" s="466" t="s">
        <v>7860</v>
      </c>
      <c r="B3738" s="465" t="s">
        <v>3526</v>
      </c>
      <c r="C3738" s="464" t="s">
        <v>2594</v>
      </c>
      <c r="D3738" s="463" t="s">
        <v>8074</v>
      </c>
      <c r="E3738" s="462">
        <v>12500</v>
      </c>
      <c r="F3738" s="461" t="s">
        <v>14785</v>
      </c>
      <c r="G3738" s="460" t="s">
        <v>14784</v>
      </c>
      <c r="H3738" s="460" t="s">
        <v>3570</v>
      </c>
      <c r="I3738" s="460" t="s">
        <v>7869</v>
      </c>
      <c r="J3738" s="459" t="s">
        <v>3570</v>
      </c>
      <c r="K3738" s="458">
        <v>1</v>
      </c>
      <c r="L3738" s="458">
        <v>3</v>
      </c>
      <c r="M3738" s="457">
        <v>39786.413657528741</v>
      </c>
      <c r="N3738" s="458">
        <v>0</v>
      </c>
      <c r="O3738" s="458">
        <v>0</v>
      </c>
      <c r="P3738" s="457">
        <v>0</v>
      </c>
    </row>
    <row r="3739" spans="1:16" ht="67.5" x14ac:dyDescent="0.2">
      <c r="A3739" s="466" t="s">
        <v>7860</v>
      </c>
      <c r="B3739" s="465" t="s">
        <v>3526</v>
      </c>
      <c r="C3739" s="464" t="s">
        <v>2594</v>
      </c>
      <c r="D3739" s="463" t="s">
        <v>7270</v>
      </c>
      <c r="E3739" s="462">
        <v>1500</v>
      </c>
      <c r="F3739" s="461" t="s">
        <v>14783</v>
      </c>
      <c r="G3739" s="460" t="s">
        <v>14782</v>
      </c>
      <c r="H3739" s="460"/>
      <c r="I3739" s="460"/>
      <c r="J3739" s="459"/>
      <c r="K3739" s="458">
        <v>4</v>
      </c>
      <c r="L3739" s="458">
        <v>12</v>
      </c>
      <c r="M3739" s="457">
        <v>19097.478555613798</v>
      </c>
      <c r="N3739" s="458">
        <v>1</v>
      </c>
      <c r="O3739" s="458">
        <v>6</v>
      </c>
      <c r="P3739" s="457">
        <v>10306.799999999999</v>
      </c>
    </row>
    <row r="3740" spans="1:16" ht="67.5" x14ac:dyDescent="0.2">
      <c r="A3740" s="466" t="s">
        <v>7860</v>
      </c>
      <c r="B3740" s="465" t="s">
        <v>3526</v>
      </c>
      <c r="C3740" s="464" t="s">
        <v>2594</v>
      </c>
      <c r="D3740" s="463" t="s">
        <v>7887</v>
      </c>
      <c r="E3740" s="462">
        <v>4200</v>
      </c>
      <c r="F3740" s="461" t="s">
        <v>14781</v>
      </c>
      <c r="G3740" s="460" t="s">
        <v>14780</v>
      </c>
      <c r="H3740" s="460" t="s">
        <v>4810</v>
      </c>
      <c r="I3740" s="460" t="s">
        <v>7869</v>
      </c>
      <c r="J3740" s="459" t="s">
        <v>4810</v>
      </c>
      <c r="K3740" s="458">
        <v>6</v>
      </c>
      <c r="L3740" s="458">
        <v>12</v>
      </c>
      <c r="M3740" s="457">
        <v>53472.939955718633</v>
      </c>
      <c r="N3740" s="458">
        <v>1</v>
      </c>
      <c r="O3740" s="458">
        <v>6</v>
      </c>
      <c r="P3740" s="457">
        <v>26506.799999999999</v>
      </c>
    </row>
    <row r="3741" spans="1:16" ht="67.5" x14ac:dyDescent="0.2">
      <c r="A3741" s="466" t="s">
        <v>7860</v>
      </c>
      <c r="B3741" s="465" t="s">
        <v>3526</v>
      </c>
      <c r="C3741" s="464" t="s">
        <v>2594</v>
      </c>
      <c r="D3741" s="463" t="s">
        <v>7905</v>
      </c>
      <c r="E3741" s="462">
        <v>4200</v>
      </c>
      <c r="F3741" s="461" t="s">
        <v>14779</v>
      </c>
      <c r="G3741" s="460" t="s">
        <v>14778</v>
      </c>
      <c r="H3741" s="460" t="s">
        <v>8199</v>
      </c>
      <c r="I3741" s="460" t="s">
        <v>7869</v>
      </c>
      <c r="J3741" s="459" t="s">
        <v>8199</v>
      </c>
      <c r="K3741" s="458">
        <v>3</v>
      </c>
      <c r="L3741" s="458">
        <v>12</v>
      </c>
      <c r="M3741" s="457">
        <v>53472.939955718633</v>
      </c>
      <c r="N3741" s="458">
        <v>1</v>
      </c>
      <c r="O3741" s="458">
        <v>6</v>
      </c>
      <c r="P3741" s="457">
        <v>26506.799999999999</v>
      </c>
    </row>
    <row r="3742" spans="1:16" ht="67.5" x14ac:dyDescent="0.2">
      <c r="A3742" s="466" t="s">
        <v>7860</v>
      </c>
      <c r="B3742" s="465" t="s">
        <v>3526</v>
      </c>
      <c r="C3742" s="464" t="s">
        <v>2594</v>
      </c>
      <c r="D3742" s="463" t="s">
        <v>7899</v>
      </c>
      <c r="E3742" s="462">
        <v>4200</v>
      </c>
      <c r="F3742" s="461" t="s">
        <v>14777</v>
      </c>
      <c r="G3742" s="460" t="s">
        <v>14776</v>
      </c>
      <c r="H3742" s="460" t="s">
        <v>6299</v>
      </c>
      <c r="I3742" s="460" t="s">
        <v>7869</v>
      </c>
      <c r="J3742" s="459" t="s">
        <v>6299</v>
      </c>
      <c r="K3742" s="458">
        <v>3</v>
      </c>
      <c r="L3742" s="458">
        <v>12</v>
      </c>
      <c r="M3742" s="457">
        <v>53472.939955718633</v>
      </c>
      <c r="N3742" s="458">
        <v>1</v>
      </c>
      <c r="O3742" s="458">
        <v>6</v>
      </c>
      <c r="P3742" s="457">
        <v>26506.799999999999</v>
      </c>
    </row>
    <row r="3743" spans="1:16" ht="67.5" x14ac:dyDescent="0.2">
      <c r="A3743" s="466" t="s">
        <v>7860</v>
      </c>
      <c r="B3743" s="465" t="s">
        <v>3526</v>
      </c>
      <c r="C3743" s="464" t="s">
        <v>2594</v>
      </c>
      <c r="D3743" s="463" t="s">
        <v>9226</v>
      </c>
      <c r="E3743" s="462">
        <v>4200</v>
      </c>
      <c r="F3743" s="461" t="s">
        <v>14775</v>
      </c>
      <c r="G3743" s="460" t="s">
        <v>14774</v>
      </c>
      <c r="H3743" s="460" t="s">
        <v>6514</v>
      </c>
      <c r="I3743" s="460" t="s">
        <v>7869</v>
      </c>
      <c r="J3743" s="459" t="s">
        <v>6514</v>
      </c>
      <c r="K3743" s="458">
        <v>3</v>
      </c>
      <c r="L3743" s="458">
        <v>11</v>
      </c>
      <c r="M3743" s="457">
        <v>49016.861626075413</v>
      </c>
      <c r="N3743" s="458">
        <v>0</v>
      </c>
      <c r="O3743" s="458">
        <v>0</v>
      </c>
      <c r="P3743" s="457">
        <v>0</v>
      </c>
    </row>
    <row r="3744" spans="1:16" ht="67.5" x14ac:dyDescent="0.2">
      <c r="A3744" s="466" t="s">
        <v>7860</v>
      </c>
      <c r="B3744" s="465" t="s">
        <v>3526</v>
      </c>
      <c r="C3744" s="464" t="s">
        <v>2594</v>
      </c>
      <c r="D3744" s="463" t="s">
        <v>7887</v>
      </c>
      <c r="E3744" s="462">
        <v>4200</v>
      </c>
      <c r="F3744" s="461" t="s">
        <v>14773</v>
      </c>
      <c r="G3744" s="460" t="s">
        <v>14772</v>
      </c>
      <c r="H3744" s="460" t="s">
        <v>3642</v>
      </c>
      <c r="I3744" s="460" t="s">
        <v>7861</v>
      </c>
      <c r="J3744" s="459" t="s">
        <v>3642</v>
      </c>
      <c r="K3744" s="458">
        <v>4</v>
      </c>
      <c r="L3744" s="458">
        <v>12</v>
      </c>
      <c r="M3744" s="457">
        <v>53472.939955718633</v>
      </c>
      <c r="N3744" s="458">
        <v>1</v>
      </c>
      <c r="O3744" s="458">
        <v>6</v>
      </c>
      <c r="P3744" s="457">
        <v>26506.799999999999</v>
      </c>
    </row>
    <row r="3745" spans="1:16" ht="67.5" x14ac:dyDescent="0.2">
      <c r="A3745" s="466" t="s">
        <v>7860</v>
      </c>
      <c r="B3745" s="465" t="s">
        <v>3526</v>
      </c>
      <c r="C3745" s="464" t="s">
        <v>2594</v>
      </c>
      <c r="D3745" s="463" t="s">
        <v>8048</v>
      </c>
      <c r="E3745" s="462">
        <v>5500</v>
      </c>
      <c r="F3745" s="461" t="s">
        <v>14771</v>
      </c>
      <c r="G3745" s="460" t="s">
        <v>14770</v>
      </c>
      <c r="H3745" s="460" t="s">
        <v>8396</v>
      </c>
      <c r="I3745" s="460" t="s">
        <v>7861</v>
      </c>
      <c r="J3745" s="459" t="s">
        <v>8396</v>
      </c>
      <c r="K3745" s="458">
        <v>4</v>
      </c>
      <c r="L3745" s="458">
        <v>10</v>
      </c>
      <c r="M3745" s="457">
        <v>58353.406697708822</v>
      </c>
      <c r="N3745" s="458">
        <v>1</v>
      </c>
      <c r="O3745" s="458">
        <v>6</v>
      </c>
      <c r="P3745" s="457">
        <v>34306.800000000003</v>
      </c>
    </row>
    <row r="3746" spans="1:16" ht="67.5" x14ac:dyDescent="0.2">
      <c r="A3746" s="466" t="s">
        <v>7860</v>
      </c>
      <c r="B3746" s="465" t="s">
        <v>3526</v>
      </c>
      <c r="C3746" s="464" t="s">
        <v>2594</v>
      </c>
      <c r="D3746" s="463" t="s">
        <v>7932</v>
      </c>
      <c r="E3746" s="462">
        <v>4200</v>
      </c>
      <c r="F3746" s="461" t="s">
        <v>14769</v>
      </c>
      <c r="G3746" s="460" t="s">
        <v>14768</v>
      </c>
      <c r="H3746" s="460" t="s">
        <v>6389</v>
      </c>
      <c r="I3746" s="460" t="s">
        <v>7869</v>
      </c>
      <c r="J3746" s="459" t="s">
        <v>6389</v>
      </c>
      <c r="K3746" s="458">
        <v>4</v>
      </c>
      <c r="L3746" s="458">
        <v>12</v>
      </c>
      <c r="M3746" s="457">
        <v>53472.939955718633</v>
      </c>
      <c r="N3746" s="458">
        <v>1</v>
      </c>
      <c r="O3746" s="458">
        <v>6</v>
      </c>
      <c r="P3746" s="457">
        <v>26506.799999999999</v>
      </c>
    </row>
    <row r="3747" spans="1:16" ht="67.5" x14ac:dyDescent="0.2">
      <c r="A3747" s="466" t="s">
        <v>7860</v>
      </c>
      <c r="B3747" s="465" t="s">
        <v>3526</v>
      </c>
      <c r="C3747" s="464" t="s">
        <v>2594</v>
      </c>
      <c r="D3747" s="463" t="s">
        <v>7946</v>
      </c>
      <c r="E3747" s="462">
        <v>4200</v>
      </c>
      <c r="F3747" s="461" t="s">
        <v>14767</v>
      </c>
      <c r="G3747" s="460" t="s">
        <v>14766</v>
      </c>
      <c r="H3747" s="460" t="s">
        <v>6389</v>
      </c>
      <c r="I3747" s="460" t="s">
        <v>7869</v>
      </c>
      <c r="J3747" s="459" t="s">
        <v>6389</v>
      </c>
      <c r="K3747" s="458">
        <v>4</v>
      </c>
      <c r="L3747" s="458">
        <v>12</v>
      </c>
      <c r="M3747" s="457">
        <v>53472.939955718633</v>
      </c>
      <c r="N3747" s="458">
        <v>1</v>
      </c>
      <c r="O3747" s="458">
        <v>6</v>
      </c>
      <c r="P3747" s="457">
        <v>26506.799999999999</v>
      </c>
    </row>
    <row r="3748" spans="1:16" ht="67.5" x14ac:dyDescent="0.2">
      <c r="A3748" s="466" t="s">
        <v>7860</v>
      </c>
      <c r="B3748" s="465" t="s">
        <v>3526</v>
      </c>
      <c r="C3748" s="464" t="s">
        <v>2594</v>
      </c>
      <c r="D3748" s="463" t="s">
        <v>7881</v>
      </c>
      <c r="E3748" s="462">
        <v>3200</v>
      </c>
      <c r="F3748" s="461" t="s">
        <v>14765</v>
      </c>
      <c r="G3748" s="460" t="s">
        <v>14764</v>
      </c>
      <c r="H3748" s="460" t="s">
        <v>6389</v>
      </c>
      <c r="I3748" s="460" t="s">
        <v>7869</v>
      </c>
      <c r="J3748" s="459" t="s">
        <v>6389</v>
      </c>
      <c r="K3748" s="458">
        <v>3</v>
      </c>
      <c r="L3748" s="458">
        <v>12</v>
      </c>
      <c r="M3748" s="457">
        <v>40741.287585309437</v>
      </c>
      <c r="N3748" s="458">
        <v>1</v>
      </c>
      <c r="O3748" s="458">
        <v>6</v>
      </c>
      <c r="P3748" s="457">
        <v>20506.8</v>
      </c>
    </row>
    <row r="3749" spans="1:16" ht="67.5" x14ac:dyDescent="0.2">
      <c r="A3749" s="466" t="s">
        <v>7860</v>
      </c>
      <c r="B3749" s="465" t="s">
        <v>3526</v>
      </c>
      <c r="C3749" s="464" t="s">
        <v>2594</v>
      </c>
      <c r="D3749" s="463" t="s">
        <v>7887</v>
      </c>
      <c r="E3749" s="462">
        <v>4200</v>
      </c>
      <c r="F3749" s="461" t="s">
        <v>14763</v>
      </c>
      <c r="G3749" s="460" t="s">
        <v>14762</v>
      </c>
      <c r="H3749" s="460" t="s">
        <v>3574</v>
      </c>
      <c r="I3749" s="460" t="s">
        <v>7869</v>
      </c>
      <c r="J3749" s="459" t="s">
        <v>3574</v>
      </c>
      <c r="K3749" s="458">
        <v>4</v>
      </c>
      <c r="L3749" s="458">
        <v>10</v>
      </c>
      <c r="M3749" s="457">
        <v>44560.783296432193</v>
      </c>
      <c r="N3749" s="458">
        <v>1</v>
      </c>
      <c r="O3749" s="458">
        <v>6</v>
      </c>
      <c r="P3749" s="457">
        <v>26506.799999999999</v>
      </c>
    </row>
    <row r="3750" spans="1:16" ht="67.5" x14ac:dyDescent="0.2">
      <c r="A3750" s="466" t="s">
        <v>7860</v>
      </c>
      <c r="B3750" s="465" t="s">
        <v>3526</v>
      </c>
      <c r="C3750" s="464" t="s">
        <v>2594</v>
      </c>
      <c r="D3750" s="463" t="s">
        <v>14761</v>
      </c>
      <c r="E3750" s="462">
        <v>2200</v>
      </c>
      <c r="F3750" s="461" t="s">
        <v>14760</v>
      </c>
      <c r="G3750" s="460" t="s">
        <v>14759</v>
      </c>
      <c r="H3750" s="460" t="s">
        <v>6514</v>
      </c>
      <c r="I3750" s="460" t="s">
        <v>7869</v>
      </c>
      <c r="J3750" s="459" t="s">
        <v>6514</v>
      </c>
      <c r="K3750" s="458">
        <v>4</v>
      </c>
      <c r="L3750" s="458">
        <v>12</v>
      </c>
      <c r="M3750" s="457">
        <v>28009.635214900234</v>
      </c>
      <c r="N3750" s="458">
        <v>1</v>
      </c>
      <c r="O3750" s="458">
        <v>6</v>
      </c>
      <c r="P3750" s="457">
        <v>14506.8</v>
      </c>
    </row>
    <row r="3751" spans="1:16" ht="67.5" x14ac:dyDescent="0.2">
      <c r="A3751" s="466" t="s">
        <v>7860</v>
      </c>
      <c r="B3751" s="465" t="s">
        <v>3526</v>
      </c>
      <c r="C3751" s="464" t="s">
        <v>2594</v>
      </c>
      <c r="D3751" s="463" t="s">
        <v>8345</v>
      </c>
      <c r="E3751" s="462">
        <v>3500</v>
      </c>
      <c r="F3751" s="461" t="s">
        <v>14758</v>
      </c>
      <c r="G3751" s="460" t="s">
        <v>14757</v>
      </c>
      <c r="H3751" s="460" t="s">
        <v>8342</v>
      </c>
      <c r="I3751" s="460" t="s">
        <v>7869</v>
      </c>
      <c r="J3751" s="459" t="s">
        <v>8342</v>
      </c>
      <c r="K3751" s="458">
        <v>2</v>
      </c>
      <c r="L3751" s="458">
        <v>5</v>
      </c>
      <c r="M3751" s="457">
        <v>18566.993040180081</v>
      </c>
      <c r="N3751" s="458">
        <v>0</v>
      </c>
      <c r="O3751" s="458">
        <v>0</v>
      </c>
      <c r="P3751" s="457">
        <v>0</v>
      </c>
    </row>
    <row r="3752" spans="1:16" ht="67.5" x14ac:dyDescent="0.2">
      <c r="A3752" s="466" t="s">
        <v>7860</v>
      </c>
      <c r="B3752" s="465" t="s">
        <v>3526</v>
      </c>
      <c r="C3752" s="464" t="s">
        <v>2594</v>
      </c>
      <c r="D3752" s="463" t="s">
        <v>8478</v>
      </c>
      <c r="E3752" s="462">
        <v>7500</v>
      </c>
      <c r="F3752" s="461" t="s">
        <v>14756</v>
      </c>
      <c r="G3752" s="460" t="s">
        <v>14755</v>
      </c>
      <c r="H3752" s="460" t="s">
        <v>7911</v>
      </c>
      <c r="I3752" s="460" t="s">
        <v>7861</v>
      </c>
      <c r="J3752" s="459" t="s">
        <v>7911</v>
      </c>
      <c r="K3752" s="458">
        <v>3</v>
      </c>
      <c r="L3752" s="458">
        <v>12</v>
      </c>
      <c r="M3752" s="457">
        <v>95487.392778068985</v>
      </c>
      <c r="N3752" s="458">
        <v>1</v>
      </c>
      <c r="O3752" s="458">
        <v>6</v>
      </c>
      <c r="P3752" s="457">
        <v>46306.8</v>
      </c>
    </row>
    <row r="3753" spans="1:16" ht="67.5" x14ac:dyDescent="0.2">
      <c r="A3753" s="466" t="s">
        <v>7860</v>
      </c>
      <c r="B3753" s="465" t="s">
        <v>3526</v>
      </c>
      <c r="C3753" s="464" t="s">
        <v>2594</v>
      </c>
      <c r="D3753" s="463" t="s">
        <v>7864</v>
      </c>
      <c r="E3753" s="462">
        <v>5500</v>
      </c>
      <c r="F3753" s="461" t="s">
        <v>14754</v>
      </c>
      <c r="G3753" s="460" t="s">
        <v>14753</v>
      </c>
      <c r="H3753" s="460" t="s">
        <v>4522</v>
      </c>
      <c r="I3753" s="460" t="s">
        <v>7869</v>
      </c>
      <c r="J3753" s="459" t="s">
        <v>4522</v>
      </c>
      <c r="K3753" s="458">
        <v>4</v>
      </c>
      <c r="L3753" s="458">
        <v>12</v>
      </c>
      <c r="M3753" s="457">
        <v>70024.088037250593</v>
      </c>
      <c r="N3753" s="458">
        <v>1</v>
      </c>
      <c r="O3753" s="458">
        <v>6</v>
      </c>
      <c r="P3753" s="457">
        <v>34306.800000000003</v>
      </c>
    </row>
    <row r="3754" spans="1:16" ht="67.5" x14ac:dyDescent="0.2">
      <c r="A3754" s="466" t="s">
        <v>7860</v>
      </c>
      <c r="B3754" s="465" t="s">
        <v>3526</v>
      </c>
      <c r="C3754" s="464" t="s">
        <v>2594</v>
      </c>
      <c r="D3754" s="463" t="s">
        <v>8558</v>
      </c>
      <c r="E3754" s="462">
        <v>1500</v>
      </c>
      <c r="F3754" s="461" t="s">
        <v>14752</v>
      </c>
      <c r="G3754" s="460" t="s">
        <v>14751</v>
      </c>
      <c r="H3754" s="460"/>
      <c r="I3754" s="460"/>
      <c r="J3754" s="459"/>
      <c r="K3754" s="458">
        <v>4</v>
      </c>
      <c r="L3754" s="458">
        <v>12</v>
      </c>
      <c r="M3754" s="457">
        <v>19097.478555613798</v>
      </c>
      <c r="N3754" s="458">
        <v>1</v>
      </c>
      <c r="O3754" s="458">
        <v>6</v>
      </c>
      <c r="P3754" s="457">
        <v>10306.799999999999</v>
      </c>
    </row>
    <row r="3755" spans="1:16" ht="67.5" x14ac:dyDescent="0.2">
      <c r="A3755" s="466" t="s">
        <v>7860</v>
      </c>
      <c r="B3755" s="465" t="s">
        <v>3526</v>
      </c>
      <c r="C3755" s="464" t="s">
        <v>2594</v>
      </c>
      <c r="D3755" s="463" t="s">
        <v>7923</v>
      </c>
      <c r="E3755" s="462">
        <v>4200</v>
      </c>
      <c r="F3755" s="461" t="s">
        <v>14750</v>
      </c>
      <c r="G3755" s="460" t="s">
        <v>14749</v>
      </c>
      <c r="H3755" s="460" t="s">
        <v>3542</v>
      </c>
      <c r="I3755" s="460" t="s">
        <v>7861</v>
      </c>
      <c r="J3755" s="459" t="s">
        <v>3542</v>
      </c>
      <c r="K3755" s="458">
        <v>3</v>
      </c>
      <c r="L3755" s="458">
        <v>12</v>
      </c>
      <c r="M3755" s="457">
        <v>53472.939955718633</v>
      </c>
      <c r="N3755" s="458">
        <v>1</v>
      </c>
      <c r="O3755" s="458">
        <v>6</v>
      </c>
      <c r="P3755" s="457">
        <v>26506.799999999999</v>
      </c>
    </row>
    <row r="3756" spans="1:16" ht="67.5" x14ac:dyDescent="0.2">
      <c r="A3756" s="466" t="s">
        <v>7860</v>
      </c>
      <c r="B3756" s="465" t="s">
        <v>3526</v>
      </c>
      <c r="C3756" s="464" t="s">
        <v>2594</v>
      </c>
      <c r="D3756" s="463" t="s">
        <v>7923</v>
      </c>
      <c r="E3756" s="462">
        <v>2500</v>
      </c>
      <c r="F3756" s="461" t="s">
        <v>14748</v>
      </c>
      <c r="G3756" s="460" t="s">
        <v>14747</v>
      </c>
      <c r="H3756" s="460" t="s">
        <v>6514</v>
      </c>
      <c r="I3756" s="460" t="s">
        <v>7861</v>
      </c>
      <c r="J3756" s="459" t="s">
        <v>6514</v>
      </c>
      <c r="K3756" s="458">
        <v>5</v>
      </c>
      <c r="L3756" s="458">
        <v>7</v>
      </c>
      <c r="M3756" s="457">
        <v>29388.897555027899</v>
      </c>
      <c r="N3756" s="458">
        <v>1</v>
      </c>
      <c r="O3756" s="458">
        <v>6</v>
      </c>
      <c r="P3756" s="457">
        <v>16306.8</v>
      </c>
    </row>
    <row r="3757" spans="1:16" ht="67.5" x14ac:dyDescent="0.2">
      <c r="A3757" s="466" t="s">
        <v>7860</v>
      </c>
      <c r="B3757" s="465" t="s">
        <v>3526</v>
      </c>
      <c r="C3757" s="464" t="s">
        <v>2594</v>
      </c>
      <c r="D3757" s="463" t="s">
        <v>8083</v>
      </c>
      <c r="E3757" s="462">
        <v>5500</v>
      </c>
      <c r="F3757" s="461" t="s">
        <v>14746</v>
      </c>
      <c r="G3757" s="460" t="s">
        <v>14745</v>
      </c>
      <c r="H3757" s="460" t="s">
        <v>7865</v>
      </c>
      <c r="I3757" s="460" t="s">
        <v>7861</v>
      </c>
      <c r="J3757" s="459" t="s">
        <v>7865</v>
      </c>
      <c r="K3757" s="458">
        <v>4</v>
      </c>
      <c r="L3757" s="458">
        <v>12</v>
      </c>
      <c r="M3757" s="457">
        <v>70024.088037250593</v>
      </c>
      <c r="N3757" s="458">
        <v>1</v>
      </c>
      <c r="O3757" s="458">
        <v>6</v>
      </c>
      <c r="P3757" s="457">
        <v>34306.800000000003</v>
      </c>
    </row>
    <row r="3758" spans="1:16" ht="67.5" x14ac:dyDescent="0.2">
      <c r="A3758" s="466" t="s">
        <v>7860</v>
      </c>
      <c r="B3758" s="465" t="s">
        <v>3526</v>
      </c>
      <c r="C3758" s="464" t="s">
        <v>2594</v>
      </c>
      <c r="D3758" s="463" t="s">
        <v>11585</v>
      </c>
      <c r="E3758" s="462">
        <v>4200</v>
      </c>
      <c r="F3758" s="461" t="s">
        <v>14744</v>
      </c>
      <c r="G3758" s="460" t="s">
        <v>14743</v>
      </c>
      <c r="H3758" s="460" t="s">
        <v>6299</v>
      </c>
      <c r="I3758" s="460" t="s">
        <v>7869</v>
      </c>
      <c r="J3758" s="459" t="s">
        <v>6299</v>
      </c>
      <c r="K3758" s="458">
        <v>3</v>
      </c>
      <c r="L3758" s="458">
        <v>12</v>
      </c>
      <c r="M3758" s="457">
        <v>53472.939955718633</v>
      </c>
      <c r="N3758" s="458">
        <v>1</v>
      </c>
      <c r="O3758" s="458">
        <v>6</v>
      </c>
      <c r="P3758" s="457">
        <v>26506.799999999999</v>
      </c>
    </row>
    <row r="3759" spans="1:16" ht="67.5" x14ac:dyDescent="0.2">
      <c r="A3759" s="466" t="s">
        <v>7860</v>
      </c>
      <c r="B3759" s="465" t="s">
        <v>3526</v>
      </c>
      <c r="C3759" s="464" t="s">
        <v>2594</v>
      </c>
      <c r="D3759" s="463" t="s">
        <v>8011</v>
      </c>
      <c r="E3759" s="462">
        <v>2200</v>
      </c>
      <c r="F3759" s="461" t="s">
        <v>14742</v>
      </c>
      <c r="G3759" s="460" t="s">
        <v>14741</v>
      </c>
      <c r="H3759" s="460"/>
      <c r="I3759" s="460"/>
      <c r="J3759" s="459"/>
      <c r="K3759" s="458">
        <v>4</v>
      </c>
      <c r="L3759" s="458">
        <v>12</v>
      </c>
      <c r="M3759" s="457">
        <v>28009.635214900234</v>
      </c>
      <c r="N3759" s="458">
        <v>1</v>
      </c>
      <c r="O3759" s="458">
        <v>6</v>
      </c>
      <c r="P3759" s="457">
        <v>14506.8</v>
      </c>
    </row>
    <row r="3760" spans="1:16" ht="67.5" x14ac:dyDescent="0.2">
      <c r="A3760" s="466" t="s">
        <v>7860</v>
      </c>
      <c r="B3760" s="465" t="s">
        <v>3526</v>
      </c>
      <c r="C3760" s="464" t="s">
        <v>2594</v>
      </c>
      <c r="D3760" s="463" t="s">
        <v>8061</v>
      </c>
      <c r="E3760" s="462">
        <v>3000</v>
      </c>
      <c r="F3760" s="461" t="s">
        <v>14740</v>
      </c>
      <c r="G3760" s="460" t="s">
        <v>14739</v>
      </c>
      <c r="H3760" s="460" t="s">
        <v>6514</v>
      </c>
      <c r="I3760" s="460" t="s">
        <v>7869</v>
      </c>
      <c r="J3760" s="459" t="s">
        <v>6514</v>
      </c>
      <c r="K3760" s="458">
        <v>5</v>
      </c>
      <c r="L3760" s="458">
        <v>12</v>
      </c>
      <c r="M3760" s="457">
        <v>38194.957111227595</v>
      </c>
      <c r="N3760" s="458">
        <v>1</v>
      </c>
      <c r="O3760" s="458">
        <v>6</v>
      </c>
      <c r="P3760" s="457">
        <v>19306.8</v>
      </c>
    </row>
    <row r="3761" spans="1:16" ht="67.5" x14ac:dyDescent="0.2">
      <c r="A3761" s="466" t="s">
        <v>7860</v>
      </c>
      <c r="B3761" s="465" t="s">
        <v>3526</v>
      </c>
      <c r="C3761" s="464" t="s">
        <v>2594</v>
      </c>
      <c r="D3761" s="463" t="s">
        <v>7887</v>
      </c>
      <c r="E3761" s="462">
        <v>4200</v>
      </c>
      <c r="F3761" s="461" t="s">
        <v>14738</v>
      </c>
      <c r="G3761" s="460" t="s">
        <v>14737</v>
      </c>
      <c r="H3761" s="460" t="s">
        <v>6389</v>
      </c>
      <c r="I3761" s="460" t="s">
        <v>7869</v>
      </c>
      <c r="J3761" s="459" t="s">
        <v>6389</v>
      </c>
      <c r="K3761" s="458">
        <v>3</v>
      </c>
      <c r="L3761" s="458">
        <v>12</v>
      </c>
      <c r="M3761" s="457">
        <v>53472.939955718633</v>
      </c>
      <c r="N3761" s="458">
        <v>1</v>
      </c>
      <c r="O3761" s="458">
        <v>6</v>
      </c>
      <c r="P3761" s="457">
        <v>26506.799999999999</v>
      </c>
    </row>
    <row r="3762" spans="1:16" ht="67.5" x14ac:dyDescent="0.2">
      <c r="A3762" s="466" t="s">
        <v>7860</v>
      </c>
      <c r="B3762" s="465" t="s">
        <v>3526</v>
      </c>
      <c r="C3762" s="464" t="s">
        <v>2594</v>
      </c>
      <c r="D3762" s="463" t="s">
        <v>7881</v>
      </c>
      <c r="E3762" s="462">
        <v>3200</v>
      </c>
      <c r="F3762" s="461" t="s">
        <v>14736</v>
      </c>
      <c r="G3762" s="460" t="s">
        <v>14735</v>
      </c>
      <c r="H3762" s="460" t="s">
        <v>4104</v>
      </c>
      <c r="I3762" s="460" t="s">
        <v>7869</v>
      </c>
      <c r="J3762" s="459" t="s">
        <v>4104</v>
      </c>
      <c r="K3762" s="458">
        <v>4</v>
      </c>
      <c r="L3762" s="458">
        <v>12</v>
      </c>
      <c r="M3762" s="457">
        <v>40741.287585309437</v>
      </c>
      <c r="N3762" s="458">
        <v>1</v>
      </c>
      <c r="O3762" s="458">
        <v>6</v>
      </c>
      <c r="P3762" s="457">
        <v>20506.8</v>
      </c>
    </row>
    <row r="3763" spans="1:16" ht="67.5" x14ac:dyDescent="0.2">
      <c r="A3763" s="466" t="s">
        <v>7860</v>
      </c>
      <c r="B3763" s="465" t="s">
        <v>3526</v>
      </c>
      <c r="C3763" s="464" t="s">
        <v>2594</v>
      </c>
      <c r="D3763" s="463" t="s">
        <v>8717</v>
      </c>
      <c r="E3763" s="462">
        <v>2200</v>
      </c>
      <c r="F3763" s="461" t="s">
        <v>14734</v>
      </c>
      <c r="G3763" s="460" t="s">
        <v>14733</v>
      </c>
      <c r="H3763" s="460" t="s">
        <v>3859</v>
      </c>
      <c r="I3763" s="460" t="s">
        <v>7869</v>
      </c>
      <c r="J3763" s="459" t="s">
        <v>3859</v>
      </c>
      <c r="K3763" s="458">
        <v>4</v>
      </c>
      <c r="L3763" s="458">
        <v>12</v>
      </c>
      <c r="M3763" s="457">
        <v>28009.635214900234</v>
      </c>
      <c r="N3763" s="458">
        <v>1</v>
      </c>
      <c r="O3763" s="458">
        <v>6</v>
      </c>
      <c r="P3763" s="457">
        <v>14506.8</v>
      </c>
    </row>
    <row r="3764" spans="1:16" ht="67.5" x14ac:dyDescent="0.2">
      <c r="A3764" s="466" t="s">
        <v>7860</v>
      </c>
      <c r="B3764" s="465" t="s">
        <v>3526</v>
      </c>
      <c r="C3764" s="464" t="s">
        <v>2594</v>
      </c>
      <c r="D3764" s="463" t="s">
        <v>11462</v>
      </c>
      <c r="E3764" s="462">
        <v>9500</v>
      </c>
      <c r="F3764" s="461" t="s">
        <v>14732</v>
      </c>
      <c r="G3764" s="460" t="s">
        <v>14731</v>
      </c>
      <c r="H3764" s="460" t="s">
        <v>6389</v>
      </c>
      <c r="I3764" s="460" t="s">
        <v>7869</v>
      </c>
      <c r="J3764" s="459" t="s">
        <v>6389</v>
      </c>
      <c r="K3764" s="458">
        <v>3</v>
      </c>
      <c r="L3764" s="458">
        <v>12</v>
      </c>
      <c r="M3764" s="457">
        <v>120950.69751888738</v>
      </c>
      <c r="N3764" s="458">
        <v>1</v>
      </c>
      <c r="O3764" s="458">
        <v>6</v>
      </c>
      <c r="P3764" s="457">
        <v>58306.8</v>
      </c>
    </row>
    <row r="3765" spans="1:16" ht="67.5" x14ac:dyDescent="0.2">
      <c r="A3765" s="466" t="s">
        <v>7860</v>
      </c>
      <c r="B3765" s="465" t="s">
        <v>3526</v>
      </c>
      <c r="C3765" s="464" t="s">
        <v>2594</v>
      </c>
      <c r="D3765" s="463" t="s">
        <v>7960</v>
      </c>
      <c r="E3765" s="462">
        <v>2500</v>
      </c>
      <c r="F3765" s="461" t="s">
        <v>14730</v>
      </c>
      <c r="G3765" s="460" t="s">
        <v>14729</v>
      </c>
      <c r="H3765" s="460"/>
      <c r="I3765" s="460"/>
      <c r="J3765" s="459"/>
      <c r="K3765" s="458">
        <v>4</v>
      </c>
      <c r="L3765" s="458">
        <v>12</v>
      </c>
      <c r="M3765" s="457">
        <v>31829.130926022997</v>
      </c>
      <c r="N3765" s="458">
        <v>1</v>
      </c>
      <c r="O3765" s="458">
        <v>6</v>
      </c>
      <c r="P3765" s="457">
        <v>16306.8</v>
      </c>
    </row>
    <row r="3766" spans="1:16" ht="67.5" x14ac:dyDescent="0.2">
      <c r="A3766" s="466" t="s">
        <v>7860</v>
      </c>
      <c r="B3766" s="465" t="s">
        <v>3526</v>
      </c>
      <c r="C3766" s="464" t="s">
        <v>2594</v>
      </c>
      <c r="D3766" s="463" t="s">
        <v>7881</v>
      </c>
      <c r="E3766" s="462">
        <v>3200</v>
      </c>
      <c r="F3766" s="461" t="s">
        <v>14728</v>
      </c>
      <c r="G3766" s="460" t="s">
        <v>14727</v>
      </c>
      <c r="H3766" s="460" t="s">
        <v>8216</v>
      </c>
      <c r="I3766" s="460" t="s">
        <v>7861</v>
      </c>
      <c r="J3766" s="459" t="s">
        <v>8216</v>
      </c>
      <c r="K3766" s="458">
        <v>5</v>
      </c>
      <c r="L3766" s="458">
        <v>12</v>
      </c>
      <c r="M3766" s="457">
        <v>40741.287585309437</v>
      </c>
      <c r="N3766" s="458">
        <v>1</v>
      </c>
      <c r="O3766" s="458">
        <v>6</v>
      </c>
      <c r="P3766" s="457">
        <v>20506.8</v>
      </c>
    </row>
    <row r="3767" spans="1:16" ht="67.5" x14ac:dyDescent="0.2">
      <c r="A3767" s="466" t="s">
        <v>7860</v>
      </c>
      <c r="B3767" s="465" t="s">
        <v>3526</v>
      </c>
      <c r="C3767" s="464" t="s">
        <v>2594</v>
      </c>
      <c r="D3767" s="463" t="s">
        <v>10259</v>
      </c>
      <c r="E3767" s="462">
        <v>3500</v>
      </c>
      <c r="F3767" s="461" t="s">
        <v>14726</v>
      </c>
      <c r="G3767" s="460" t="s">
        <v>14725</v>
      </c>
      <c r="H3767" s="460"/>
      <c r="I3767" s="460" t="s">
        <v>8064</v>
      </c>
      <c r="J3767" s="459" t="s">
        <v>6463</v>
      </c>
      <c r="K3767" s="458">
        <v>3</v>
      </c>
      <c r="L3767" s="458">
        <v>7</v>
      </c>
      <c r="M3767" s="457">
        <v>25993.790256252112</v>
      </c>
      <c r="N3767" s="458">
        <v>0</v>
      </c>
      <c r="O3767" s="458">
        <v>0</v>
      </c>
      <c r="P3767" s="457">
        <v>0</v>
      </c>
    </row>
    <row r="3768" spans="1:16" ht="67.5" x14ac:dyDescent="0.2">
      <c r="A3768" s="466" t="s">
        <v>7860</v>
      </c>
      <c r="B3768" s="465" t="s">
        <v>3526</v>
      </c>
      <c r="C3768" s="464" t="s">
        <v>2594</v>
      </c>
      <c r="D3768" s="463" t="s">
        <v>7859</v>
      </c>
      <c r="E3768" s="462">
        <v>2500</v>
      </c>
      <c r="F3768" s="461" t="s">
        <v>14724</v>
      </c>
      <c r="G3768" s="460" t="s">
        <v>14723</v>
      </c>
      <c r="H3768" s="460"/>
      <c r="I3768" s="460"/>
      <c r="J3768" s="459"/>
      <c r="K3768" s="458">
        <v>3</v>
      </c>
      <c r="L3768" s="458">
        <v>12</v>
      </c>
      <c r="M3768" s="457">
        <v>31829.130926022997</v>
      </c>
      <c r="N3768" s="458">
        <v>1</v>
      </c>
      <c r="O3768" s="458">
        <v>6</v>
      </c>
      <c r="P3768" s="457">
        <v>16306.8</v>
      </c>
    </row>
    <row r="3769" spans="1:16" ht="67.5" x14ac:dyDescent="0.2">
      <c r="A3769" s="466" t="s">
        <v>7860</v>
      </c>
      <c r="B3769" s="465" t="s">
        <v>3526</v>
      </c>
      <c r="C3769" s="464" t="s">
        <v>2594</v>
      </c>
      <c r="D3769" s="463" t="s">
        <v>7881</v>
      </c>
      <c r="E3769" s="462">
        <v>3200</v>
      </c>
      <c r="F3769" s="461" t="s">
        <v>14722</v>
      </c>
      <c r="G3769" s="460" t="s">
        <v>14721</v>
      </c>
      <c r="H3769" s="460" t="s">
        <v>6299</v>
      </c>
      <c r="I3769" s="460" t="s">
        <v>7869</v>
      </c>
      <c r="J3769" s="459" t="s">
        <v>6299</v>
      </c>
      <c r="K3769" s="458">
        <v>4</v>
      </c>
      <c r="L3769" s="458">
        <v>10</v>
      </c>
      <c r="M3769" s="457">
        <v>33951.072987757863</v>
      </c>
      <c r="N3769" s="458">
        <v>1</v>
      </c>
      <c r="O3769" s="458">
        <v>6</v>
      </c>
      <c r="P3769" s="457">
        <v>20506.8</v>
      </c>
    </row>
    <row r="3770" spans="1:16" ht="67.5" x14ac:dyDescent="0.2">
      <c r="A3770" s="466" t="s">
        <v>7860</v>
      </c>
      <c r="B3770" s="465" t="s">
        <v>3526</v>
      </c>
      <c r="C3770" s="464" t="s">
        <v>2594</v>
      </c>
      <c r="D3770" s="463" t="s">
        <v>7946</v>
      </c>
      <c r="E3770" s="462">
        <v>4200</v>
      </c>
      <c r="F3770" s="461" t="s">
        <v>14720</v>
      </c>
      <c r="G3770" s="460" t="s">
        <v>14719</v>
      </c>
      <c r="H3770" s="460" t="s">
        <v>6389</v>
      </c>
      <c r="I3770" s="460" t="s">
        <v>7869</v>
      </c>
      <c r="J3770" s="459" t="s">
        <v>6389</v>
      </c>
      <c r="K3770" s="458">
        <v>4</v>
      </c>
      <c r="L3770" s="458">
        <v>12</v>
      </c>
      <c r="M3770" s="457">
        <v>53472.939955718633</v>
      </c>
      <c r="N3770" s="458">
        <v>1</v>
      </c>
      <c r="O3770" s="458">
        <v>6</v>
      </c>
      <c r="P3770" s="457">
        <v>26506.799999999999</v>
      </c>
    </row>
    <row r="3771" spans="1:16" ht="67.5" x14ac:dyDescent="0.2">
      <c r="A3771" s="466" t="s">
        <v>7860</v>
      </c>
      <c r="B3771" s="465" t="s">
        <v>3526</v>
      </c>
      <c r="C3771" s="464" t="s">
        <v>2594</v>
      </c>
      <c r="D3771" s="463" t="s">
        <v>7859</v>
      </c>
      <c r="E3771" s="462">
        <v>2500</v>
      </c>
      <c r="F3771" s="461" t="s">
        <v>14718</v>
      </c>
      <c r="G3771" s="460" t="s">
        <v>14717</v>
      </c>
      <c r="H3771" s="460" t="s">
        <v>3574</v>
      </c>
      <c r="I3771" s="460" t="s">
        <v>7861</v>
      </c>
      <c r="J3771" s="459" t="s">
        <v>3574</v>
      </c>
      <c r="K3771" s="458">
        <v>1</v>
      </c>
      <c r="L3771" s="458">
        <v>1</v>
      </c>
      <c r="M3771" s="457">
        <v>2652.427577168583</v>
      </c>
      <c r="N3771" s="458">
        <v>1</v>
      </c>
      <c r="O3771" s="458">
        <v>6</v>
      </c>
      <c r="P3771" s="457">
        <v>16306.8</v>
      </c>
    </row>
    <row r="3772" spans="1:16" ht="67.5" x14ac:dyDescent="0.2">
      <c r="A3772" s="466" t="s">
        <v>7860</v>
      </c>
      <c r="B3772" s="465" t="s">
        <v>3526</v>
      </c>
      <c r="C3772" s="464" t="s">
        <v>2594</v>
      </c>
      <c r="D3772" s="463" t="s">
        <v>8048</v>
      </c>
      <c r="E3772" s="462">
        <v>5500</v>
      </c>
      <c r="F3772" s="461" t="s">
        <v>14716</v>
      </c>
      <c r="G3772" s="460" t="s">
        <v>14715</v>
      </c>
      <c r="H3772" s="460" t="s">
        <v>7865</v>
      </c>
      <c r="I3772" s="460" t="s">
        <v>7861</v>
      </c>
      <c r="J3772" s="459" t="s">
        <v>7865</v>
      </c>
      <c r="K3772" s="458">
        <v>4</v>
      </c>
      <c r="L3772" s="458">
        <v>12</v>
      </c>
      <c r="M3772" s="457">
        <v>70024.088037250593</v>
      </c>
      <c r="N3772" s="458">
        <v>1</v>
      </c>
      <c r="O3772" s="458">
        <v>1</v>
      </c>
      <c r="P3772" s="457">
        <v>5717.8</v>
      </c>
    </row>
    <row r="3773" spans="1:16" ht="67.5" x14ac:dyDescent="0.2">
      <c r="A3773" s="466" t="s">
        <v>7860</v>
      </c>
      <c r="B3773" s="465" t="s">
        <v>3526</v>
      </c>
      <c r="C3773" s="464" t="s">
        <v>2594</v>
      </c>
      <c r="D3773" s="463" t="s">
        <v>7887</v>
      </c>
      <c r="E3773" s="462">
        <v>4200</v>
      </c>
      <c r="F3773" s="461" t="s">
        <v>14714</v>
      </c>
      <c r="G3773" s="460" t="s">
        <v>14713</v>
      </c>
      <c r="H3773" s="460" t="s">
        <v>4810</v>
      </c>
      <c r="I3773" s="460" t="s">
        <v>7869</v>
      </c>
      <c r="J3773" s="459" t="s">
        <v>4810</v>
      </c>
      <c r="K3773" s="458">
        <v>1</v>
      </c>
      <c r="L3773" s="458">
        <v>1</v>
      </c>
      <c r="M3773" s="457">
        <v>4456.0783296432191</v>
      </c>
      <c r="N3773" s="458">
        <v>0</v>
      </c>
      <c r="O3773" s="458">
        <v>0</v>
      </c>
      <c r="P3773" s="457">
        <v>0</v>
      </c>
    </row>
    <row r="3774" spans="1:16" ht="67.5" x14ac:dyDescent="0.2">
      <c r="A3774" s="466" t="s">
        <v>7860</v>
      </c>
      <c r="B3774" s="465" t="s">
        <v>3526</v>
      </c>
      <c r="C3774" s="464" t="s">
        <v>2594</v>
      </c>
      <c r="D3774" s="463" t="s">
        <v>8108</v>
      </c>
      <c r="E3774" s="462">
        <v>4000</v>
      </c>
      <c r="F3774" s="461" t="s">
        <v>14712</v>
      </c>
      <c r="G3774" s="460" t="s">
        <v>14711</v>
      </c>
      <c r="H3774" s="460" t="s">
        <v>7926</v>
      </c>
      <c r="I3774" s="460" t="s">
        <v>7869</v>
      </c>
      <c r="J3774" s="459" t="s">
        <v>7926</v>
      </c>
      <c r="K3774" s="458">
        <v>4</v>
      </c>
      <c r="L3774" s="458">
        <v>12</v>
      </c>
      <c r="M3774" s="457">
        <v>50926.609481636791</v>
      </c>
      <c r="N3774" s="458">
        <v>1</v>
      </c>
      <c r="O3774" s="458">
        <v>6</v>
      </c>
      <c r="P3774" s="457">
        <v>25306.799999999999</v>
      </c>
    </row>
    <row r="3775" spans="1:16" ht="67.5" x14ac:dyDescent="0.2">
      <c r="A3775" s="466" t="s">
        <v>7860</v>
      </c>
      <c r="B3775" s="465" t="s">
        <v>3526</v>
      </c>
      <c r="C3775" s="464" t="s">
        <v>2594</v>
      </c>
      <c r="D3775" s="463" t="s">
        <v>7908</v>
      </c>
      <c r="E3775" s="462">
        <v>4200</v>
      </c>
      <c r="F3775" s="461" t="s">
        <v>14710</v>
      </c>
      <c r="G3775" s="460" t="s">
        <v>14709</v>
      </c>
      <c r="H3775" s="460" t="s">
        <v>7926</v>
      </c>
      <c r="I3775" s="460" t="s">
        <v>7861</v>
      </c>
      <c r="J3775" s="459" t="s">
        <v>7926</v>
      </c>
      <c r="K3775" s="458">
        <v>3</v>
      </c>
      <c r="L3775" s="458">
        <v>5</v>
      </c>
      <c r="M3775" s="457">
        <v>22280.391648216097</v>
      </c>
      <c r="N3775" s="458">
        <v>0</v>
      </c>
      <c r="O3775" s="458">
        <v>0</v>
      </c>
      <c r="P3775" s="457">
        <v>0</v>
      </c>
    </row>
    <row r="3776" spans="1:16" ht="67.5" x14ac:dyDescent="0.2">
      <c r="A3776" s="466" t="s">
        <v>7860</v>
      </c>
      <c r="B3776" s="465" t="s">
        <v>3526</v>
      </c>
      <c r="C3776" s="464" t="s">
        <v>2594</v>
      </c>
      <c r="D3776" s="463" t="s">
        <v>7859</v>
      </c>
      <c r="E3776" s="462">
        <v>2500</v>
      </c>
      <c r="F3776" s="461" t="s">
        <v>14708</v>
      </c>
      <c r="G3776" s="460" t="s">
        <v>14707</v>
      </c>
      <c r="H3776" s="460" t="s">
        <v>10897</v>
      </c>
      <c r="I3776" s="460" t="s">
        <v>7869</v>
      </c>
      <c r="J3776" s="459" t="s">
        <v>10897</v>
      </c>
      <c r="K3776" s="458">
        <v>3</v>
      </c>
      <c r="L3776" s="458">
        <v>5</v>
      </c>
      <c r="M3776" s="457">
        <v>13262.137885842914</v>
      </c>
      <c r="N3776" s="458">
        <v>0</v>
      </c>
      <c r="O3776" s="458">
        <v>0</v>
      </c>
      <c r="P3776" s="457">
        <v>0</v>
      </c>
    </row>
    <row r="3777" spans="1:16" ht="67.5" x14ac:dyDescent="0.2">
      <c r="A3777" s="466" t="s">
        <v>7860</v>
      </c>
      <c r="B3777" s="465" t="s">
        <v>3526</v>
      </c>
      <c r="C3777" s="464" t="s">
        <v>2594</v>
      </c>
      <c r="D3777" s="463" t="s">
        <v>8999</v>
      </c>
      <c r="E3777" s="462">
        <v>3000</v>
      </c>
      <c r="F3777" s="461" t="s">
        <v>14706</v>
      </c>
      <c r="G3777" s="460" t="s">
        <v>14705</v>
      </c>
      <c r="H3777" s="460" t="s">
        <v>3642</v>
      </c>
      <c r="I3777" s="460" t="s">
        <v>7861</v>
      </c>
      <c r="J3777" s="459" t="s">
        <v>3642</v>
      </c>
      <c r="K3777" s="458">
        <v>3</v>
      </c>
      <c r="L3777" s="458">
        <v>12</v>
      </c>
      <c r="M3777" s="457">
        <v>38194.957111227595</v>
      </c>
      <c r="N3777" s="458">
        <v>1</v>
      </c>
      <c r="O3777" s="458">
        <v>6</v>
      </c>
      <c r="P3777" s="457">
        <v>19306.8</v>
      </c>
    </row>
    <row r="3778" spans="1:16" ht="67.5" x14ac:dyDescent="0.2">
      <c r="A3778" s="466" t="s">
        <v>7860</v>
      </c>
      <c r="B3778" s="465" t="s">
        <v>3526</v>
      </c>
      <c r="C3778" s="464" t="s">
        <v>2594</v>
      </c>
      <c r="D3778" s="463" t="s">
        <v>7923</v>
      </c>
      <c r="E3778" s="462">
        <v>4200</v>
      </c>
      <c r="F3778" s="461" t="s">
        <v>14704</v>
      </c>
      <c r="G3778" s="460" t="s">
        <v>14703</v>
      </c>
      <c r="H3778" s="460" t="s">
        <v>6389</v>
      </c>
      <c r="I3778" s="460" t="s">
        <v>7869</v>
      </c>
      <c r="J3778" s="459" t="s">
        <v>6389</v>
      </c>
      <c r="K3778" s="458">
        <v>3</v>
      </c>
      <c r="L3778" s="458">
        <v>12</v>
      </c>
      <c r="M3778" s="457">
        <v>53472.939955718633</v>
      </c>
      <c r="N3778" s="458">
        <v>1</v>
      </c>
      <c r="O3778" s="458">
        <v>1</v>
      </c>
      <c r="P3778" s="457">
        <v>4417.8</v>
      </c>
    </row>
    <row r="3779" spans="1:16" ht="67.5" x14ac:dyDescent="0.2">
      <c r="A3779" s="466" t="s">
        <v>7860</v>
      </c>
      <c r="B3779" s="465" t="s">
        <v>3526</v>
      </c>
      <c r="C3779" s="464" t="s">
        <v>2594</v>
      </c>
      <c r="D3779" s="463" t="s">
        <v>14427</v>
      </c>
      <c r="E3779" s="462">
        <v>6000</v>
      </c>
      <c r="F3779" s="461" t="s">
        <v>14702</v>
      </c>
      <c r="G3779" s="460" t="s">
        <v>14701</v>
      </c>
      <c r="H3779" s="460" t="s">
        <v>7926</v>
      </c>
      <c r="I3779" s="460" t="s">
        <v>7869</v>
      </c>
      <c r="J3779" s="459" t="s">
        <v>7926</v>
      </c>
      <c r="K3779" s="458">
        <v>1</v>
      </c>
      <c r="L3779" s="458">
        <v>3</v>
      </c>
      <c r="M3779" s="457">
        <v>19097.478555613798</v>
      </c>
      <c r="N3779" s="458">
        <v>1</v>
      </c>
      <c r="O3779" s="458">
        <v>6</v>
      </c>
      <c r="P3779" s="457">
        <v>37306.800000000003</v>
      </c>
    </row>
    <row r="3780" spans="1:16" ht="67.5" x14ac:dyDescent="0.2">
      <c r="A3780" s="466" t="s">
        <v>7860</v>
      </c>
      <c r="B3780" s="465" t="s">
        <v>3526</v>
      </c>
      <c r="C3780" s="464" t="s">
        <v>2594</v>
      </c>
      <c r="D3780" s="463" t="s">
        <v>7923</v>
      </c>
      <c r="E3780" s="462">
        <v>3200</v>
      </c>
      <c r="F3780" s="461" t="s">
        <v>5355</v>
      </c>
      <c r="G3780" s="460" t="s">
        <v>14700</v>
      </c>
      <c r="H3780" s="460" t="s">
        <v>6389</v>
      </c>
      <c r="I3780" s="460" t="s">
        <v>7869</v>
      </c>
      <c r="J3780" s="459" t="s">
        <v>6389</v>
      </c>
      <c r="K3780" s="458">
        <v>4</v>
      </c>
      <c r="L3780" s="458">
        <v>6</v>
      </c>
      <c r="M3780" s="457">
        <v>25675.498946991884</v>
      </c>
      <c r="N3780" s="458">
        <v>0</v>
      </c>
      <c r="O3780" s="458">
        <v>0</v>
      </c>
      <c r="P3780" s="457">
        <v>0</v>
      </c>
    </row>
    <row r="3781" spans="1:16" ht="67.5" x14ac:dyDescent="0.2">
      <c r="A3781" s="466" t="s">
        <v>7860</v>
      </c>
      <c r="B3781" s="465" t="s">
        <v>3526</v>
      </c>
      <c r="C3781" s="464" t="s">
        <v>2594</v>
      </c>
      <c r="D3781" s="463" t="s">
        <v>9537</v>
      </c>
      <c r="E3781" s="462">
        <v>4200</v>
      </c>
      <c r="F3781" s="461" t="s">
        <v>14699</v>
      </c>
      <c r="G3781" s="460" t="s">
        <v>14698</v>
      </c>
      <c r="H3781" s="460"/>
      <c r="I3781" s="460" t="s">
        <v>8064</v>
      </c>
      <c r="J3781" s="459" t="s">
        <v>3538</v>
      </c>
      <c r="K3781" s="458">
        <v>3</v>
      </c>
      <c r="L3781" s="458">
        <v>12</v>
      </c>
      <c r="M3781" s="457">
        <v>53472.939955718633</v>
      </c>
      <c r="N3781" s="458">
        <v>1</v>
      </c>
      <c r="O3781" s="458">
        <v>6</v>
      </c>
      <c r="P3781" s="457">
        <v>26506.799999999999</v>
      </c>
    </row>
    <row r="3782" spans="1:16" ht="67.5" x14ac:dyDescent="0.2">
      <c r="A3782" s="466" t="s">
        <v>7860</v>
      </c>
      <c r="B3782" s="465" t="s">
        <v>3526</v>
      </c>
      <c r="C3782" s="464" t="s">
        <v>2594</v>
      </c>
      <c r="D3782" s="463" t="s">
        <v>7953</v>
      </c>
      <c r="E3782" s="462">
        <v>9500</v>
      </c>
      <c r="F3782" s="461" t="s">
        <v>14697</v>
      </c>
      <c r="G3782" s="460" t="s">
        <v>14696</v>
      </c>
      <c r="H3782" s="460" t="s">
        <v>7976</v>
      </c>
      <c r="I3782" s="460" t="s">
        <v>7869</v>
      </c>
      <c r="J3782" s="459" t="s">
        <v>7976</v>
      </c>
      <c r="K3782" s="458">
        <v>3</v>
      </c>
      <c r="L3782" s="458">
        <v>12</v>
      </c>
      <c r="M3782" s="457">
        <v>120950.69751888738</v>
      </c>
      <c r="N3782" s="458">
        <v>1</v>
      </c>
      <c r="O3782" s="458">
        <v>6</v>
      </c>
      <c r="P3782" s="457">
        <v>58306.8</v>
      </c>
    </row>
    <row r="3783" spans="1:16" ht="67.5" x14ac:dyDescent="0.2">
      <c r="A3783" s="466" t="s">
        <v>7860</v>
      </c>
      <c r="B3783" s="465" t="s">
        <v>3526</v>
      </c>
      <c r="C3783" s="464" t="s">
        <v>2594</v>
      </c>
      <c r="D3783" s="463" t="s">
        <v>7887</v>
      </c>
      <c r="E3783" s="462">
        <v>4200</v>
      </c>
      <c r="F3783" s="461" t="s">
        <v>14695</v>
      </c>
      <c r="G3783" s="460" t="s">
        <v>14694</v>
      </c>
      <c r="H3783" s="460" t="s">
        <v>3574</v>
      </c>
      <c r="I3783" s="460" t="s">
        <v>7861</v>
      </c>
      <c r="J3783" s="459" t="s">
        <v>3574</v>
      </c>
      <c r="K3783" s="458">
        <v>4</v>
      </c>
      <c r="L3783" s="458">
        <v>10</v>
      </c>
      <c r="M3783" s="457">
        <v>44560.783296432193</v>
      </c>
      <c r="N3783" s="458">
        <v>1</v>
      </c>
      <c r="O3783" s="458">
        <v>6</v>
      </c>
      <c r="P3783" s="457">
        <v>26506.799999999999</v>
      </c>
    </row>
    <row r="3784" spans="1:16" ht="67.5" x14ac:dyDescent="0.2">
      <c r="A3784" s="466" t="s">
        <v>7860</v>
      </c>
      <c r="B3784" s="465" t="s">
        <v>3526</v>
      </c>
      <c r="C3784" s="464" t="s">
        <v>2594</v>
      </c>
      <c r="D3784" s="463" t="s">
        <v>7932</v>
      </c>
      <c r="E3784" s="462">
        <v>4200</v>
      </c>
      <c r="F3784" s="461" t="s">
        <v>14693</v>
      </c>
      <c r="G3784" s="460" t="s">
        <v>14692</v>
      </c>
      <c r="H3784" s="460" t="s">
        <v>6389</v>
      </c>
      <c r="I3784" s="460" t="s">
        <v>7869</v>
      </c>
      <c r="J3784" s="459" t="s">
        <v>6389</v>
      </c>
      <c r="K3784" s="458">
        <v>4</v>
      </c>
      <c r="L3784" s="458">
        <v>10</v>
      </c>
      <c r="M3784" s="457">
        <v>44560.783296432193</v>
      </c>
      <c r="N3784" s="458">
        <v>1</v>
      </c>
      <c r="O3784" s="458">
        <v>1</v>
      </c>
      <c r="P3784" s="457">
        <v>4417.8</v>
      </c>
    </row>
    <row r="3785" spans="1:16" ht="67.5" x14ac:dyDescent="0.2">
      <c r="A3785" s="466" t="s">
        <v>7860</v>
      </c>
      <c r="B3785" s="465" t="s">
        <v>3526</v>
      </c>
      <c r="C3785" s="464" t="s">
        <v>2594</v>
      </c>
      <c r="D3785" s="463" t="s">
        <v>14691</v>
      </c>
      <c r="E3785" s="462">
        <v>12500</v>
      </c>
      <c r="F3785" s="461" t="s">
        <v>14690</v>
      </c>
      <c r="G3785" s="460" t="s">
        <v>14689</v>
      </c>
      <c r="H3785" s="460" t="s">
        <v>8159</v>
      </c>
      <c r="I3785" s="460" t="s">
        <v>7869</v>
      </c>
      <c r="J3785" s="459" t="s">
        <v>8159</v>
      </c>
      <c r="K3785" s="458">
        <v>3</v>
      </c>
      <c r="L3785" s="458">
        <v>12</v>
      </c>
      <c r="M3785" s="457">
        <v>159145.65463011496</v>
      </c>
      <c r="N3785" s="458">
        <v>1</v>
      </c>
      <c r="O3785" s="458">
        <v>6</v>
      </c>
      <c r="P3785" s="457">
        <v>76306.8</v>
      </c>
    </row>
    <row r="3786" spans="1:16" ht="67.5" x14ac:dyDescent="0.2">
      <c r="A3786" s="466" t="s">
        <v>7860</v>
      </c>
      <c r="B3786" s="465" t="s">
        <v>3526</v>
      </c>
      <c r="C3786" s="464" t="s">
        <v>2594</v>
      </c>
      <c r="D3786" s="463" t="s">
        <v>7908</v>
      </c>
      <c r="E3786" s="462">
        <v>4200</v>
      </c>
      <c r="F3786" s="461" t="s">
        <v>14688</v>
      </c>
      <c r="G3786" s="460" t="s">
        <v>14687</v>
      </c>
      <c r="H3786" s="460" t="s">
        <v>3574</v>
      </c>
      <c r="I3786" s="460" t="s">
        <v>7869</v>
      </c>
      <c r="J3786" s="459" t="s">
        <v>3574</v>
      </c>
      <c r="K3786" s="458">
        <v>3</v>
      </c>
      <c r="L3786" s="458">
        <v>5</v>
      </c>
      <c r="M3786" s="457">
        <v>22280.391648216097</v>
      </c>
      <c r="N3786" s="458">
        <v>0</v>
      </c>
      <c r="O3786" s="458">
        <v>0</v>
      </c>
      <c r="P3786" s="457">
        <v>0</v>
      </c>
    </row>
    <row r="3787" spans="1:16" ht="67.5" x14ac:dyDescent="0.2">
      <c r="A3787" s="466" t="s">
        <v>7860</v>
      </c>
      <c r="B3787" s="465" t="s">
        <v>3526</v>
      </c>
      <c r="C3787" s="464" t="s">
        <v>2594</v>
      </c>
      <c r="D3787" s="463" t="s">
        <v>9603</v>
      </c>
      <c r="E3787" s="462">
        <v>5500</v>
      </c>
      <c r="F3787" s="461" t="s">
        <v>14686</v>
      </c>
      <c r="G3787" s="460" t="s">
        <v>14685</v>
      </c>
      <c r="H3787" s="460" t="s">
        <v>4270</v>
      </c>
      <c r="I3787" s="460" t="s">
        <v>7869</v>
      </c>
      <c r="J3787" s="459" t="s">
        <v>4270</v>
      </c>
      <c r="K3787" s="458">
        <v>3</v>
      </c>
      <c r="L3787" s="458">
        <v>12</v>
      </c>
      <c r="M3787" s="457">
        <v>70024.088037250593</v>
      </c>
      <c r="N3787" s="458">
        <v>1</v>
      </c>
      <c r="O3787" s="458">
        <v>6</v>
      </c>
      <c r="P3787" s="457">
        <v>34306.800000000003</v>
      </c>
    </row>
    <row r="3788" spans="1:16" ht="67.5" x14ac:dyDescent="0.2">
      <c r="A3788" s="466" t="s">
        <v>7860</v>
      </c>
      <c r="B3788" s="465" t="s">
        <v>3526</v>
      </c>
      <c r="C3788" s="464" t="s">
        <v>2594</v>
      </c>
      <c r="D3788" s="463" t="s">
        <v>8717</v>
      </c>
      <c r="E3788" s="462">
        <v>2200</v>
      </c>
      <c r="F3788" s="461" t="s">
        <v>14684</v>
      </c>
      <c r="G3788" s="460" t="s">
        <v>14683</v>
      </c>
      <c r="H3788" s="460"/>
      <c r="I3788" s="460"/>
      <c r="J3788" s="459"/>
      <c r="K3788" s="458">
        <v>4</v>
      </c>
      <c r="L3788" s="458">
        <v>12</v>
      </c>
      <c r="M3788" s="457">
        <v>28009.635214900234</v>
      </c>
      <c r="N3788" s="458">
        <v>1</v>
      </c>
      <c r="O3788" s="458">
        <v>6</v>
      </c>
      <c r="P3788" s="457">
        <v>14506.8</v>
      </c>
    </row>
    <row r="3789" spans="1:16" ht="67.5" x14ac:dyDescent="0.2">
      <c r="A3789" s="466" t="s">
        <v>7860</v>
      </c>
      <c r="B3789" s="465" t="s">
        <v>3526</v>
      </c>
      <c r="C3789" s="464" t="s">
        <v>2594</v>
      </c>
      <c r="D3789" s="463" t="s">
        <v>10701</v>
      </c>
      <c r="E3789" s="462">
        <v>6000</v>
      </c>
      <c r="F3789" s="461" t="s">
        <v>14682</v>
      </c>
      <c r="G3789" s="460" t="s">
        <v>14681</v>
      </c>
      <c r="H3789" s="460" t="s">
        <v>8854</v>
      </c>
      <c r="I3789" s="460" t="s">
        <v>7869</v>
      </c>
      <c r="J3789" s="459" t="s">
        <v>8854</v>
      </c>
      <c r="K3789" s="458">
        <v>3</v>
      </c>
      <c r="L3789" s="458">
        <v>12</v>
      </c>
      <c r="M3789" s="457">
        <v>76389.914222455191</v>
      </c>
      <c r="N3789" s="458">
        <v>1</v>
      </c>
      <c r="O3789" s="458">
        <v>6</v>
      </c>
      <c r="P3789" s="457">
        <v>37306.800000000003</v>
      </c>
    </row>
    <row r="3790" spans="1:16" ht="67.5" x14ac:dyDescent="0.2">
      <c r="A3790" s="466" t="s">
        <v>7860</v>
      </c>
      <c r="B3790" s="465" t="s">
        <v>3526</v>
      </c>
      <c r="C3790" s="464" t="s">
        <v>2594</v>
      </c>
      <c r="D3790" s="463" t="s">
        <v>8282</v>
      </c>
      <c r="E3790" s="462">
        <v>4200</v>
      </c>
      <c r="F3790" s="461" t="s">
        <v>14680</v>
      </c>
      <c r="G3790" s="460" t="s">
        <v>14679</v>
      </c>
      <c r="H3790" s="460" t="s">
        <v>6299</v>
      </c>
      <c r="I3790" s="460" t="s">
        <v>7869</v>
      </c>
      <c r="J3790" s="459" t="s">
        <v>6299</v>
      </c>
      <c r="K3790" s="458">
        <v>4</v>
      </c>
      <c r="L3790" s="458">
        <v>12</v>
      </c>
      <c r="M3790" s="457">
        <v>53472.939955718633</v>
      </c>
      <c r="N3790" s="458">
        <v>1</v>
      </c>
      <c r="O3790" s="458">
        <v>6</v>
      </c>
      <c r="P3790" s="457">
        <v>26506.799999999999</v>
      </c>
    </row>
    <row r="3791" spans="1:16" ht="67.5" x14ac:dyDescent="0.2">
      <c r="A3791" s="466" t="s">
        <v>7860</v>
      </c>
      <c r="B3791" s="465" t="s">
        <v>3526</v>
      </c>
      <c r="C3791" s="464" t="s">
        <v>2594</v>
      </c>
      <c r="D3791" s="463" t="s">
        <v>7887</v>
      </c>
      <c r="E3791" s="462">
        <v>4200</v>
      </c>
      <c r="F3791" s="461" t="s">
        <v>14678</v>
      </c>
      <c r="G3791" s="460" t="s">
        <v>14677</v>
      </c>
      <c r="H3791" s="460" t="s">
        <v>14676</v>
      </c>
      <c r="I3791" s="460" t="s">
        <v>7869</v>
      </c>
      <c r="J3791" s="459" t="s">
        <v>14676</v>
      </c>
      <c r="K3791" s="458">
        <v>3</v>
      </c>
      <c r="L3791" s="458">
        <v>12</v>
      </c>
      <c r="M3791" s="457">
        <v>53472.939955718633</v>
      </c>
      <c r="N3791" s="458">
        <v>1</v>
      </c>
      <c r="O3791" s="458">
        <v>6</v>
      </c>
      <c r="P3791" s="457">
        <v>26506.799999999999</v>
      </c>
    </row>
    <row r="3792" spans="1:16" ht="67.5" x14ac:dyDescent="0.2">
      <c r="A3792" s="466" t="s">
        <v>7860</v>
      </c>
      <c r="B3792" s="465" t="s">
        <v>3526</v>
      </c>
      <c r="C3792" s="464" t="s">
        <v>2594</v>
      </c>
      <c r="D3792" s="463" t="s">
        <v>8438</v>
      </c>
      <c r="E3792" s="462">
        <v>7500</v>
      </c>
      <c r="F3792" s="461" t="s">
        <v>14675</v>
      </c>
      <c r="G3792" s="460" t="s">
        <v>14674</v>
      </c>
      <c r="H3792" s="460" t="s">
        <v>7950</v>
      </c>
      <c r="I3792" s="460" t="s">
        <v>7869</v>
      </c>
      <c r="J3792" s="459" t="s">
        <v>7950</v>
      </c>
      <c r="K3792" s="458">
        <v>3</v>
      </c>
      <c r="L3792" s="458">
        <v>12</v>
      </c>
      <c r="M3792" s="457">
        <v>95487.392778068985</v>
      </c>
      <c r="N3792" s="458">
        <v>1</v>
      </c>
      <c r="O3792" s="458">
        <v>6</v>
      </c>
      <c r="P3792" s="457">
        <v>46306.8</v>
      </c>
    </row>
    <row r="3793" spans="1:16" ht="67.5" x14ac:dyDescent="0.2">
      <c r="A3793" s="466" t="s">
        <v>7860</v>
      </c>
      <c r="B3793" s="465" t="s">
        <v>3526</v>
      </c>
      <c r="C3793" s="464" t="s">
        <v>2594</v>
      </c>
      <c r="D3793" s="463" t="s">
        <v>8305</v>
      </c>
      <c r="E3793" s="462">
        <v>9000</v>
      </c>
      <c r="F3793" s="461" t="s">
        <v>14673</v>
      </c>
      <c r="G3793" s="460" t="s">
        <v>14672</v>
      </c>
      <c r="H3793" s="460" t="s">
        <v>6299</v>
      </c>
      <c r="I3793" s="460" t="s">
        <v>7869</v>
      </c>
      <c r="J3793" s="459" t="s">
        <v>6299</v>
      </c>
      <c r="K3793" s="458">
        <v>3</v>
      </c>
      <c r="L3793" s="458">
        <v>12</v>
      </c>
      <c r="M3793" s="457">
        <v>114584.87133368278</v>
      </c>
      <c r="N3793" s="458">
        <v>1</v>
      </c>
      <c r="O3793" s="458">
        <v>6</v>
      </c>
      <c r="P3793" s="457">
        <v>55306.8</v>
      </c>
    </row>
    <row r="3794" spans="1:16" ht="67.5" x14ac:dyDescent="0.2">
      <c r="A3794" s="466" t="s">
        <v>7860</v>
      </c>
      <c r="B3794" s="465" t="s">
        <v>3526</v>
      </c>
      <c r="C3794" s="464" t="s">
        <v>2594</v>
      </c>
      <c r="D3794" s="463" t="s">
        <v>4784</v>
      </c>
      <c r="E3794" s="462">
        <v>2200</v>
      </c>
      <c r="F3794" s="461" t="s">
        <v>14671</v>
      </c>
      <c r="G3794" s="460" t="s">
        <v>14670</v>
      </c>
      <c r="H3794" s="460"/>
      <c r="I3794" s="460" t="s">
        <v>8064</v>
      </c>
      <c r="J3794" s="459" t="s">
        <v>6463</v>
      </c>
      <c r="K3794" s="458">
        <v>4</v>
      </c>
      <c r="L3794" s="458">
        <v>12</v>
      </c>
      <c r="M3794" s="457">
        <v>28009.635214900234</v>
      </c>
      <c r="N3794" s="458">
        <v>1</v>
      </c>
      <c r="O3794" s="458">
        <v>6</v>
      </c>
      <c r="P3794" s="457">
        <v>14506.8</v>
      </c>
    </row>
    <row r="3795" spans="1:16" ht="67.5" x14ac:dyDescent="0.2">
      <c r="A3795" s="466" t="s">
        <v>7860</v>
      </c>
      <c r="B3795" s="465" t="s">
        <v>3526</v>
      </c>
      <c r="C3795" s="464" t="s">
        <v>2594</v>
      </c>
      <c r="D3795" s="463" t="s">
        <v>8043</v>
      </c>
      <c r="E3795" s="462">
        <v>1500</v>
      </c>
      <c r="F3795" s="461" t="s">
        <v>14669</v>
      </c>
      <c r="G3795" s="460" t="s">
        <v>14668</v>
      </c>
      <c r="H3795" s="460"/>
      <c r="I3795" s="460"/>
      <c r="J3795" s="459"/>
      <c r="K3795" s="458">
        <v>3</v>
      </c>
      <c r="L3795" s="458">
        <v>12</v>
      </c>
      <c r="M3795" s="457">
        <v>19097.478555613798</v>
      </c>
      <c r="N3795" s="458">
        <v>1</v>
      </c>
      <c r="O3795" s="458">
        <v>6</v>
      </c>
      <c r="P3795" s="457">
        <v>10306.799999999999</v>
      </c>
    </row>
    <row r="3796" spans="1:16" ht="67.5" x14ac:dyDescent="0.2">
      <c r="A3796" s="466" t="s">
        <v>7860</v>
      </c>
      <c r="B3796" s="465" t="s">
        <v>3526</v>
      </c>
      <c r="C3796" s="464" t="s">
        <v>2594</v>
      </c>
      <c r="D3796" s="463" t="s">
        <v>8137</v>
      </c>
      <c r="E3796" s="462">
        <v>2000</v>
      </c>
      <c r="F3796" s="461" t="s">
        <v>14667</v>
      </c>
      <c r="G3796" s="460" t="s">
        <v>14666</v>
      </c>
      <c r="H3796" s="460"/>
      <c r="I3796" s="460"/>
      <c r="J3796" s="459"/>
      <c r="K3796" s="458">
        <v>3</v>
      </c>
      <c r="L3796" s="458">
        <v>12</v>
      </c>
      <c r="M3796" s="457">
        <v>25463.304740818396</v>
      </c>
      <c r="N3796" s="458">
        <v>1</v>
      </c>
      <c r="O3796" s="458">
        <v>6</v>
      </c>
      <c r="P3796" s="457">
        <v>13306.8</v>
      </c>
    </row>
    <row r="3797" spans="1:16" ht="67.5" x14ac:dyDescent="0.2">
      <c r="A3797" s="466" t="s">
        <v>7860</v>
      </c>
      <c r="B3797" s="465" t="s">
        <v>3526</v>
      </c>
      <c r="C3797" s="464" t="s">
        <v>2594</v>
      </c>
      <c r="D3797" s="463" t="s">
        <v>8005</v>
      </c>
      <c r="E3797" s="462">
        <v>4200</v>
      </c>
      <c r="F3797" s="461" t="s">
        <v>14665</v>
      </c>
      <c r="G3797" s="460" t="s">
        <v>14664</v>
      </c>
      <c r="H3797" s="460" t="s">
        <v>13941</v>
      </c>
      <c r="I3797" s="460" t="s">
        <v>7861</v>
      </c>
      <c r="J3797" s="459" t="s">
        <v>13941</v>
      </c>
      <c r="K3797" s="458">
        <v>3</v>
      </c>
      <c r="L3797" s="458">
        <v>12</v>
      </c>
      <c r="M3797" s="457">
        <v>53472.939955718633</v>
      </c>
      <c r="N3797" s="458">
        <v>1</v>
      </c>
      <c r="O3797" s="458">
        <v>6</v>
      </c>
      <c r="P3797" s="457">
        <v>26506.799999999999</v>
      </c>
    </row>
    <row r="3798" spans="1:16" ht="67.5" x14ac:dyDescent="0.2">
      <c r="A3798" s="466" t="s">
        <v>7860</v>
      </c>
      <c r="B3798" s="465" t="s">
        <v>3526</v>
      </c>
      <c r="C3798" s="464" t="s">
        <v>2594</v>
      </c>
      <c r="D3798" s="463" t="s">
        <v>8386</v>
      </c>
      <c r="E3798" s="462">
        <v>2500</v>
      </c>
      <c r="F3798" s="461" t="s">
        <v>14663</v>
      </c>
      <c r="G3798" s="460" t="s">
        <v>14662</v>
      </c>
      <c r="H3798" s="460" t="s">
        <v>8420</v>
      </c>
      <c r="I3798" s="460" t="s">
        <v>7861</v>
      </c>
      <c r="J3798" s="459" t="s">
        <v>8420</v>
      </c>
      <c r="K3798" s="458">
        <v>2</v>
      </c>
      <c r="L3798" s="458">
        <v>3</v>
      </c>
      <c r="M3798" s="457">
        <v>7957.2827315057493</v>
      </c>
      <c r="N3798" s="458">
        <v>0</v>
      </c>
      <c r="O3798" s="458">
        <v>0</v>
      </c>
      <c r="P3798" s="457">
        <v>0</v>
      </c>
    </row>
    <row r="3799" spans="1:16" ht="67.5" x14ac:dyDescent="0.2">
      <c r="A3799" s="466" t="s">
        <v>7860</v>
      </c>
      <c r="B3799" s="465" t="s">
        <v>3526</v>
      </c>
      <c r="C3799" s="464" t="s">
        <v>2594</v>
      </c>
      <c r="D3799" s="463" t="s">
        <v>10307</v>
      </c>
      <c r="E3799" s="462">
        <v>10500</v>
      </c>
      <c r="F3799" s="461" t="s">
        <v>14661</v>
      </c>
      <c r="G3799" s="460" t="s">
        <v>14660</v>
      </c>
      <c r="H3799" s="460" t="s">
        <v>7911</v>
      </c>
      <c r="I3799" s="460" t="s">
        <v>7869</v>
      </c>
      <c r="J3799" s="459" t="s">
        <v>7911</v>
      </c>
      <c r="K3799" s="458">
        <v>3</v>
      </c>
      <c r="L3799" s="458">
        <v>12</v>
      </c>
      <c r="M3799" s="457">
        <v>133682.34988929657</v>
      </c>
      <c r="N3799" s="458">
        <v>1</v>
      </c>
      <c r="O3799" s="458">
        <v>6</v>
      </c>
      <c r="P3799" s="457">
        <v>64306.8</v>
      </c>
    </row>
    <row r="3800" spans="1:16" ht="67.5" x14ac:dyDescent="0.2">
      <c r="A3800" s="466" t="s">
        <v>7860</v>
      </c>
      <c r="B3800" s="465" t="s">
        <v>3526</v>
      </c>
      <c r="C3800" s="464" t="s">
        <v>2594</v>
      </c>
      <c r="D3800" s="463" t="s">
        <v>8248</v>
      </c>
      <c r="E3800" s="462">
        <v>4200</v>
      </c>
      <c r="F3800" s="461" t="s">
        <v>14659</v>
      </c>
      <c r="G3800" s="460" t="s">
        <v>14658</v>
      </c>
      <c r="H3800" s="460" t="s">
        <v>6514</v>
      </c>
      <c r="I3800" s="460" t="s">
        <v>7869</v>
      </c>
      <c r="J3800" s="459" t="s">
        <v>6514</v>
      </c>
      <c r="K3800" s="458">
        <v>4</v>
      </c>
      <c r="L3800" s="458">
        <v>10</v>
      </c>
      <c r="M3800" s="457">
        <v>44560.783296432193</v>
      </c>
      <c r="N3800" s="458">
        <v>1</v>
      </c>
      <c r="O3800" s="458">
        <v>6</v>
      </c>
      <c r="P3800" s="457">
        <v>26506.799999999999</v>
      </c>
    </row>
    <row r="3801" spans="1:16" ht="67.5" x14ac:dyDescent="0.2">
      <c r="A3801" s="466" t="s">
        <v>7860</v>
      </c>
      <c r="B3801" s="465" t="s">
        <v>3526</v>
      </c>
      <c r="C3801" s="464" t="s">
        <v>2594</v>
      </c>
      <c r="D3801" s="463" t="s">
        <v>14657</v>
      </c>
      <c r="E3801" s="462">
        <v>4200</v>
      </c>
      <c r="F3801" s="461" t="s">
        <v>14656</v>
      </c>
      <c r="G3801" s="460" t="s">
        <v>14655</v>
      </c>
      <c r="H3801" s="460" t="s">
        <v>8241</v>
      </c>
      <c r="I3801" s="460" t="s">
        <v>7861</v>
      </c>
      <c r="J3801" s="459" t="s">
        <v>8241</v>
      </c>
      <c r="K3801" s="458">
        <v>4</v>
      </c>
      <c r="L3801" s="458">
        <v>12</v>
      </c>
      <c r="M3801" s="457">
        <v>53472.939955718633</v>
      </c>
      <c r="N3801" s="458">
        <v>1</v>
      </c>
      <c r="O3801" s="458">
        <v>6</v>
      </c>
      <c r="P3801" s="457">
        <v>26506.799999999999</v>
      </c>
    </row>
    <row r="3802" spans="1:16" ht="67.5" x14ac:dyDescent="0.2">
      <c r="A3802" s="466" t="s">
        <v>7860</v>
      </c>
      <c r="B3802" s="465" t="s">
        <v>3526</v>
      </c>
      <c r="C3802" s="464" t="s">
        <v>2594</v>
      </c>
      <c r="D3802" s="463" t="s">
        <v>8048</v>
      </c>
      <c r="E3802" s="462">
        <v>5500</v>
      </c>
      <c r="F3802" s="461" t="s">
        <v>14654</v>
      </c>
      <c r="G3802" s="460" t="s">
        <v>14653</v>
      </c>
      <c r="H3802" s="460" t="s">
        <v>7865</v>
      </c>
      <c r="I3802" s="460" t="s">
        <v>7869</v>
      </c>
      <c r="J3802" s="459" t="s">
        <v>7865</v>
      </c>
      <c r="K3802" s="458">
        <v>1</v>
      </c>
      <c r="L3802" s="458">
        <v>2</v>
      </c>
      <c r="M3802" s="457">
        <v>11670.681339541765</v>
      </c>
      <c r="N3802" s="458">
        <v>1</v>
      </c>
      <c r="O3802" s="458">
        <v>1</v>
      </c>
      <c r="P3802" s="457">
        <v>5717.8</v>
      </c>
    </row>
    <row r="3803" spans="1:16" ht="67.5" x14ac:dyDescent="0.2">
      <c r="A3803" s="466" t="s">
        <v>7860</v>
      </c>
      <c r="B3803" s="465" t="s">
        <v>3526</v>
      </c>
      <c r="C3803" s="464" t="s">
        <v>2594</v>
      </c>
      <c r="D3803" s="463" t="s">
        <v>7905</v>
      </c>
      <c r="E3803" s="462">
        <v>4200</v>
      </c>
      <c r="F3803" s="461" t="s">
        <v>14652</v>
      </c>
      <c r="G3803" s="460" t="s">
        <v>14651</v>
      </c>
      <c r="H3803" s="460" t="s">
        <v>3761</v>
      </c>
      <c r="I3803" s="460" t="s">
        <v>7869</v>
      </c>
      <c r="J3803" s="459" t="s">
        <v>3761</v>
      </c>
      <c r="K3803" s="458">
        <v>3</v>
      </c>
      <c r="L3803" s="458">
        <v>12</v>
      </c>
      <c r="M3803" s="457">
        <v>53472.939955718633</v>
      </c>
      <c r="N3803" s="458">
        <v>1</v>
      </c>
      <c r="O3803" s="458">
        <v>6</v>
      </c>
      <c r="P3803" s="457">
        <v>26506.799999999999</v>
      </c>
    </row>
    <row r="3804" spans="1:16" ht="67.5" x14ac:dyDescent="0.2">
      <c r="A3804" s="466" t="s">
        <v>7860</v>
      </c>
      <c r="B3804" s="465" t="s">
        <v>3526</v>
      </c>
      <c r="C3804" s="464" t="s">
        <v>2594</v>
      </c>
      <c r="D3804" s="463" t="s">
        <v>7872</v>
      </c>
      <c r="E3804" s="462">
        <v>4200</v>
      </c>
      <c r="F3804" s="461" t="s">
        <v>14650</v>
      </c>
      <c r="G3804" s="460" t="s">
        <v>14649</v>
      </c>
      <c r="H3804" s="460" t="s">
        <v>4810</v>
      </c>
      <c r="I3804" s="460" t="s">
        <v>7869</v>
      </c>
      <c r="J3804" s="459" t="s">
        <v>4810</v>
      </c>
      <c r="K3804" s="458">
        <v>3</v>
      </c>
      <c r="L3804" s="458">
        <v>12</v>
      </c>
      <c r="M3804" s="457">
        <v>53472.939955718633</v>
      </c>
      <c r="N3804" s="458">
        <v>1</v>
      </c>
      <c r="O3804" s="458">
        <v>6</v>
      </c>
      <c r="P3804" s="457">
        <v>26506.799999999999</v>
      </c>
    </row>
    <row r="3805" spans="1:16" ht="67.5" x14ac:dyDescent="0.2">
      <c r="A3805" s="466" t="s">
        <v>7860</v>
      </c>
      <c r="B3805" s="465" t="s">
        <v>3526</v>
      </c>
      <c r="C3805" s="464" t="s">
        <v>2594</v>
      </c>
      <c r="D3805" s="463" t="s">
        <v>8465</v>
      </c>
      <c r="E3805" s="462">
        <v>3500</v>
      </c>
      <c r="F3805" s="461" t="s">
        <v>14648</v>
      </c>
      <c r="G3805" s="460" t="s">
        <v>14647</v>
      </c>
      <c r="H3805" s="460"/>
      <c r="I3805" s="460" t="s">
        <v>8064</v>
      </c>
      <c r="J3805" s="459" t="s">
        <v>3538</v>
      </c>
      <c r="K3805" s="458">
        <v>3</v>
      </c>
      <c r="L3805" s="458">
        <v>12</v>
      </c>
      <c r="M3805" s="457">
        <v>44560.783296432193</v>
      </c>
      <c r="N3805" s="458">
        <v>1</v>
      </c>
      <c r="O3805" s="458">
        <v>6</v>
      </c>
      <c r="P3805" s="457">
        <v>22306.799999999999</v>
      </c>
    </row>
    <row r="3806" spans="1:16" ht="67.5" x14ac:dyDescent="0.2">
      <c r="A3806" s="466" t="s">
        <v>7860</v>
      </c>
      <c r="B3806" s="465" t="s">
        <v>3526</v>
      </c>
      <c r="C3806" s="464" t="s">
        <v>2594</v>
      </c>
      <c r="D3806" s="463" t="s">
        <v>8048</v>
      </c>
      <c r="E3806" s="462">
        <v>5500</v>
      </c>
      <c r="F3806" s="461" t="s">
        <v>14646</v>
      </c>
      <c r="G3806" s="460" t="s">
        <v>14645</v>
      </c>
      <c r="H3806" s="460" t="s">
        <v>3542</v>
      </c>
      <c r="I3806" s="460" t="s">
        <v>7869</v>
      </c>
      <c r="J3806" s="459" t="s">
        <v>3542</v>
      </c>
      <c r="K3806" s="458">
        <v>5</v>
      </c>
      <c r="L3806" s="458">
        <v>12</v>
      </c>
      <c r="M3806" s="457">
        <v>70024.088037250593</v>
      </c>
      <c r="N3806" s="458">
        <v>1</v>
      </c>
      <c r="O3806" s="458">
        <v>6</v>
      </c>
      <c r="P3806" s="457">
        <v>34306.800000000003</v>
      </c>
    </row>
    <row r="3807" spans="1:16" ht="67.5" x14ac:dyDescent="0.2">
      <c r="A3807" s="466" t="s">
        <v>7860</v>
      </c>
      <c r="B3807" s="465" t="s">
        <v>3526</v>
      </c>
      <c r="C3807" s="464" t="s">
        <v>2594</v>
      </c>
      <c r="D3807" s="463" t="s">
        <v>9132</v>
      </c>
      <c r="E3807" s="462">
        <v>2200</v>
      </c>
      <c r="F3807" s="461" t="s">
        <v>14644</v>
      </c>
      <c r="G3807" s="460" t="s">
        <v>14643</v>
      </c>
      <c r="H3807" s="460"/>
      <c r="I3807" s="460" t="s">
        <v>8064</v>
      </c>
      <c r="J3807" s="459" t="s">
        <v>14642</v>
      </c>
      <c r="K3807" s="458">
        <v>3</v>
      </c>
      <c r="L3807" s="458">
        <v>12</v>
      </c>
      <c r="M3807" s="457">
        <v>28009.635214900234</v>
      </c>
      <c r="N3807" s="458">
        <v>1</v>
      </c>
      <c r="O3807" s="458">
        <v>6</v>
      </c>
      <c r="P3807" s="457">
        <v>14506.8</v>
      </c>
    </row>
    <row r="3808" spans="1:16" ht="67.5" x14ac:dyDescent="0.2">
      <c r="A3808" s="466" t="s">
        <v>7860</v>
      </c>
      <c r="B3808" s="465" t="s">
        <v>3526</v>
      </c>
      <c r="C3808" s="464" t="s">
        <v>2594</v>
      </c>
      <c r="D3808" s="463" t="s">
        <v>7932</v>
      </c>
      <c r="E3808" s="462">
        <v>4200</v>
      </c>
      <c r="F3808" s="461" t="s">
        <v>14641</v>
      </c>
      <c r="G3808" s="460" t="s">
        <v>14640</v>
      </c>
      <c r="H3808" s="460" t="s">
        <v>3574</v>
      </c>
      <c r="I3808" s="460" t="s">
        <v>7869</v>
      </c>
      <c r="J3808" s="459" t="s">
        <v>3574</v>
      </c>
      <c r="K3808" s="458">
        <v>3</v>
      </c>
      <c r="L3808" s="458">
        <v>12</v>
      </c>
      <c r="M3808" s="457">
        <v>53472.939955718633</v>
      </c>
      <c r="N3808" s="458">
        <v>1</v>
      </c>
      <c r="O3808" s="458">
        <v>6</v>
      </c>
      <c r="P3808" s="457">
        <v>26506.799999999999</v>
      </c>
    </row>
    <row r="3809" spans="1:16" ht="67.5" x14ac:dyDescent="0.2">
      <c r="A3809" s="466" t="s">
        <v>7860</v>
      </c>
      <c r="B3809" s="465" t="s">
        <v>3526</v>
      </c>
      <c r="C3809" s="464" t="s">
        <v>2594</v>
      </c>
      <c r="D3809" s="463" t="s">
        <v>8226</v>
      </c>
      <c r="E3809" s="462">
        <v>6500</v>
      </c>
      <c r="F3809" s="461" t="s">
        <v>14639</v>
      </c>
      <c r="G3809" s="460" t="s">
        <v>14638</v>
      </c>
      <c r="H3809" s="460" t="s">
        <v>8223</v>
      </c>
      <c r="I3809" s="460" t="s">
        <v>7869</v>
      </c>
      <c r="J3809" s="459" t="s">
        <v>8223</v>
      </c>
      <c r="K3809" s="458">
        <v>3</v>
      </c>
      <c r="L3809" s="458">
        <v>12</v>
      </c>
      <c r="M3809" s="457">
        <v>82755.740407659789</v>
      </c>
      <c r="N3809" s="458">
        <v>1</v>
      </c>
      <c r="O3809" s="458">
        <v>6</v>
      </c>
      <c r="P3809" s="457">
        <v>40306.800000000003</v>
      </c>
    </row>
    <row r="3810" spans="1:16" ht="67.5" x14ac:dyDescent="0.2">
      <c r="A3810" s="466" t="s">
        <v>7860</v>
      </c>
      <c r="B3810" s="465" t="s">
        <v>3526</v>
      </c>
      <c r="C3810" s="464" t="s">
        <v>2594</v>
      </c>
      <c r="D3810" s="463" t="s">
        <v>7887</v>
      </c>
      <c r="E3810" s="462">
        <v>4200</v>
      </c>
      <c r="F3810" s="461" t="s">
        <v>14637</v>
      </c>
      <c r="G3810" s="460" t="s">
        <v>14636</v>
      </c>
      <c r="H3810" s="460" t="s">
        <v>6389</v>
      </c>
      <c r="I3810" s="460" t="s">
        <v>7869</v>
      </c>
      <c r="J3810" s="459" t="s">
        <v>6389</v>
      </c>
      <c r="K3810" s="458">
        <v>3</v>
      </c>
      <c r="L3810" s="458">
        <v>12</v>
      </c>
      <c r="M3810" s="457">
        <v>53472.939955718633</v>
      </c>
      <c r="N3810" s="458">
        <v>1</v>
      </c>
      <c r="O3810" s="458">
        <v>6</v>
      </c>
      <c r="P3810" s="457">
        <v>26506.799999999999</v>
      </c>
    </row>
    <row r="3811" spans="1:16" ht="67.5" x14ac:dyDescent="0.2">
      <c r="A3811" s="466" t="s">
        <v>7860</v>
      </c>
      <c r="B3811" s="465" t="s">
        <v>3526</v>
      </c>
      <c r="C3811" s="464" t="s">
        <v>2594</v>
      </c>
      <c r="D3811" s="463" t="s">
        <v>7881</v>
      </c>
      <c r="E3811" s="462">
        <v>3200</v>
      </c>
      <c r="F3811" s="461" t="s">
        <v>14635</v>
      </c>
      <c r="G3811" s="460" t="s">
        <v>14634</v>
      </c>
      <c r="H3811" s="460" t="s">
        <v>3591</v>
      </c>
      <c r="I3811" s="460" t="s">
        <v>7861</v>
      </c>
      <c r="J3811" s="459" t="s">
        <v>3591</v>
      </c>
      <c r="K3811" s="458">
        <v>3</v>
      </c>
      <c r="L3811" s="458">
        <v>12</v>
      </c>
      <c r="M3811" s="457">
        <v>40741.287585309437</v>
      </c>
      <c r="N3811" s="458">
        <v>1</v>
      </c>
      <c r="O3811" s="458">
        <v>6</v>
      </c>
      <c r="P3811" s="457">
        <v>20506.8</v>
      </c>
    </row>
    <row r="3812" spans="1:16" ht="67.5" x14ac:dyDescent="0.2">
      <c r="A3812" s="466" t="s">
        <v>7860</v>
      </c>
      <c r="B3812" s="465" t="s">
        <v>3526</v>
      </c>
      <c r="C3812" s="464" t="s">
        <v>2594</v>
      </c>
      <c r="D3812" s="463" t="s">
        <v>7899</v>
      </c>
      <c r="E3812" s="462">
        <v>4200</v>
      </c>
      <c r="F3812" s="461" t="s">
        <v>14633</v>
      </c>
      <c r="G3812" s="460" t="s">
        <v>14632</v>
      </c>
      <c r="H3812" s="460" t="s">
        <v>6389</v>
      </c>
      <c r="I3812" s="460" t="s">
        <v>7869</v>
      </c>
      <c r="J3812" s="459" t="s">
        <v>6389</v>
      </c>
      <c r="K3812" s="458">
        <v>3</v>
      </c>
      <c r="L3812" s="458">
        <v>12</v>
      </c>
      <c r="M3812" s="457">
        <v>53472.939955718633</v>
      </c>
      <c r="N3812" s="458">
        <v>1</v>
      </c>
      <c r="O3812" s="458">
        <v>6</v>
      </c>
      <c r="P3812" s="457">
        <v>26506.799999999999</v>
      </c>
    </row>
    <row r="3813" spans="1:16" ht="67.5" x14ac:dyDescent="0.2">
      <c r="A3813" s="466" t="s">
        <v>7860</v>
      </c>
      <c r="B3813" s="465" t="s">
        <v>3526</v>
      </c>
      <c r="C3813" s="464" t="s">
        <v>2594</v>
      </c>
      <c r="D3813" s="463" t="s">
        <v>5577</v>
      </c>
      <c r="E3813" s="462">
        <v>7500</v>
      </c>
      <c r="F3813" s="461" t="s">
        <v>14631</v>
      </c>
      <c r="G3813" s="460" t="s">
        <v>14630</v>
      </c>
      <c r="H3813" s="460" t="s">
        <v>6514</v>
      </c>
      <c r="I3813" s="460" t="s">
        <v>7869</v>
      </c>
      <c r="J3813" s="459" t="s">
        <v>6514</v>
      </c>
      <c r="K3813" s="458">
        <v>3</v>
      </c>
      <c r="L3813" s="458">
        <v>12</v>
      </c>
      <c r="M3813" s="457">
        <v>95487.392778068985</v>
      </c>
      <c r="N3813" s="458">
        <v>1</v>
      </c>
      <c r="O3813" s="458">
        <v>6</v>
      </c>
      <c r="P3813" s="457">
        <v>46306.8</v>
      </c>
    </row>
    <row r="3814" spans="1:16" ht="67.5" x14ac:dyDescent="0.2">
      <c r="A3814" s="466" t="s">
        <v>7860</v>
      </c>
      <c r="B3814" s="465" t="s">
        <v>3526</v>
      </c>
      <c r="C3814" s="464" t="s">
        <v>2594</v>
      </c>
      <c r="D3814" s="463" t="s">
        <v>7859</v>
      </c>
      <c r="E3814" s="462">
        <v>2500</v>
      </c>
      <c r="F3814" s="461" t="s">
        <v>14629</v>
      </c>
      <c r="G3814" s="460" t="s">
        <v>14628</v>
      </c>
      <c r="H3814" s="460"/>
      <c r="I3814" s="460" t="s">
        <v>8064</v>
      </c>
      <c r="J3814" s="459" t="s">
        <v>9116</v>
      </c>
      <c r="K3814" s="458">
        <v>5</v>
      </c>
      <c r="L3814" s="458">
        <v>12</v>
      </c>
      <c r="M3814" s="457">
        <v>31829.130926022997</v>
      </c>
      <c r="N3814" s="458">
        <v>1</v>
      </c>
      <c r="O3814" s="458">
        <v>6</v>
      </c>
      <c r="P3814" s="457">
        <v>16306.8</v>
      </c>
    </row>
    <row r="3815" spans="1:16" ht="67.5" x14ac:dyDescent="0.2">
      <c r="A3815" s="466" t="s">
        <v>7860</v>
      </c>
      <c r="B3815" s="465" t="s">
        <v>3526</v>
      </c>
      <c r="C3815" s="464" t="s">
        <v>2594</v>
      </c>
      <c r="D3815" s="463" t="s">
        <v>8481</v>
      </c>
      <c r="E3815" s="462">
        <v>7500</v>
      </c>
      <c r="F3815" s="461" t="s">
        <v>14627</v>
      </c>
      <c r="G3815" s="460" t="s">
        <v>14626</v>
      </c>
      <c r="H3815" s="460" t="s">
        <v>8223</v>
      </c>
      <c r="I3815" s="460" t="s">
        <v>7869</v>
      </c>
      <c r="J3815" s="459" t="s">
        <v>8223</v>
      </c>
      <c r="K3815" s="458">
        <v>3</v>
      </c>
      <c r="L3815" s="458">
        <v>12</v>
      </c>
      <c r="M3815" s="457">
        <v>95487.392778068985</v>
      </c>
      <c r="N3815" s="458">
        <v>1</v>
      </c>
      <c r="O3815" s="458">
        <v>6</v>
      </c>
      <c r="P3815" s="457">
        <v>46306.8</v>
      </c>
    </row>
    <row r="3816" spans="1:16" ht="67.5" x14ac:dyDescent="0.2">
      <c r="A3816" s="466" t="s">
        <v>7860</v>
      </c>
      <c r="B3816" s="465" t="s">
        <v>3526</v>
      </c>
      <c r="C3816" s="464" t="s">
        <v>2594</v>
      </c>
      <c r="D3816" s="463" t="s">
        <v>7887</v>
      </c>
      <c r="E3816" s="462">
        <v>4200</v>
      </c>
      <c r="F3816" s="461" t="s">
        <v>14625</v>
      </c>
      <c r="G3816" s="460" t="s">
        <v>14624</v>
      </c>
      <c r="H3816" s="460" t="s">
        <v>3542</v>
      </c>
      <c r="I3816" s="460" t="s">
        <v>7869</v>
      </c>
      <c r="J3816" s="459" t="s">
        <v>3542</v>
      </c>
      <c r="K3816" s="458">
        <v>1</v>
      </c>
      <c r="L3816" s="458">
        <v>2</v>
      </c>
      <c r="M3816" s="457">
        <v>8912.1566592864383</v>
      </c>
      <c r="N3816" s="458">
        <v>1</v>
      </c>
      <c r="O3816" s="458">
        <v>6</v>
      </c>
      <c r="P3816" s="457">
        <v>26506.799999999999</v>
      </c>
    </row>
    <row r="3817" spans="1:16" ht="67.5" x14ac:dyDescent="0.2">
      <c r="A3817" s="466" t="s">
        <v>7860</v>
      </c>
      <c r="B3817" s="465" t="s">
        <v>3526</v>
      </c>
      <c r="C3817" s="464" t="s">
        <v>2594</v>
      </c>
      <c r="D3817" s="463" t="s">
        <v>7989</v>
      </c>
      <c r="E3817" s="462">
        <v>5500</v>
      </c>
      <c r="F3817" s="461" t="s">
        <v>14623</v>
      </c>
      <c r="G3817" s="460" t="s">
        <v>14622</v>
      </c>
      <c r="H3817" s="460" t="s">
        <v>8159</v>
      </c>
      <c r="I3817" s="460" t="s">
        <v>7869</v>
      </c>
      <c r="J3817" s="459" t="s">
        <v>8159</v>
      </c>
      <c r="K3817" s="458">
        <v>3</v>
      </c>
      <c r="L3817" s="458">
        <v>12</v>
      </c>
      <c r="M3817" s="457">
        <v>70024.088037250593</v>
      </c>
      <c r="N3817" s="458">
        <v>1</v>
      </c>
      <c r="O3817" s="458">
        <v>6</v>
      </c>
      <c r="P3817" s="457">
        <v>34306.800000000003</v>
      </c>
    </row>
    <row r="3818" spans="1:16" ht="67.5" x14ac:dyDescent="0.2">
      <c r="A3818" s="466" t="s">
        <v>7860</v>
      </c>
      <c r="B3818" s="465" t="s">
        <v>3526</v>
      </c>
      <c r="C3818" s="464" t="s">
        <v>2594</v>
      </c>
      <c r="D3818" s="463" t="s">
        <v>8011</v>
      </c>
      <c r="E3818" s="462">
        <v>2200</v>
      </c>
      <c r="F3818" s="461" t="s">
        <v>14621</v>
      </c>
      <c r="G3818" s="460" t="s">
        <v>14620</v>
      </c>
      <c r="H3818" s="460"/>
      <c r="I3818" s="460" t="s">
        <v>8064</v>
      </c>
      <c r="J3818" s="459" t="s">
        <v>3538</v>
      </c>
      <c r="K3818" s="458">
        <v>4</v>
      </c>
      <c r="L3818" s="458">
        <v>12</v>
      </c>
      <c r="M3818" s="457">
        <v>28009.635214900234</v>
      </c>
      <c r="N3818" s="458">
        <v>1</v>
      </c>
      <c r="O3818" s="458">
        <v>6</v>
      </c>
      <c r="P3818" s="457">
        <v>14506.8</v>
      </c>
    </row>
    <row r="3819" spans="1:16" ht="67.5" x14ac:dyDescent="0.2">
      <c r="A3819" s="466" t="s">
        <v>7860</v>
      </c>
      <c r="B3819" s="465" t="s">
        <v>3526</v>
      </c>
      <c r="C3819" s="464" t="s">
        <v>2594</v>
      </c>
      <c r="D3819" s="463" t="s">
        <v>14619</v>
      </c>
      <c r="E3819" s="462">
        <v>5500</v>
      </c>
      <c r="F3819" s="461" t="s">
        <v>14618</v>
      </c>
      <c r="G3819" s="460" t="s">
        <v>14617</v>
      </c>
      <c r="H3819" s="460"/>
      <c r="I3819" s="460"/>
      <c r="J3819" s="459"/>
      <c r="K3819" s="458">
        <v>4</v>
      </c>
      <c r="L3819" s="458">
        <v>10</v>
      </c>
      <c r="M3819" s="457">
        <v>58353.406697708822</v>
      </c>
      <c r="N3819" s="458">
        <v>1</v>
      </c>
      <c r="O3819" s="458">
        <v>6</v>
      </c>
      <c r="P3819" s="457">
        <v>34306.800000000003</v>
      </c>
    </row>
    <row r="3820" spans="1:16" ht="67.5" x14ac:dyDescent="0.2">
      <c r="A3820" s="466" t="s">
        <v>7860</v>
      </c>
      <c r="B3820" s="465" t="s">
        <v>3526</v>
      </c>
      <c r="C3820" s="464" t="s">
        <v>2594</v>
      </c>
      <c r="D3820" s="463" t="s">
        <v>9589</v>
      </c>
      <c r="E3820" s="462">
        <v>4200</v>
      </c>
      <c r="F3820" s="461" t="s">
        <v>14616</v>
      </c>
      <c r="G3820" s="460" t="s">
        <v>14615</v>
      </c>
      <c r="H3820" s="460" t="s">
        <v>6514</v>
      </c>
      <c r="I3820" s="460" t="s">
        <v>7869</v>
      </c>
      <c r="J3820" s="459" t="s">
        <v>6514</v>
      </c>
      <c r="K3820" s="458">
        <v>3</v>
      </c>
      <c r="L3820" s="458">
        <v>12</v>
      </c>
      <c r="M3820" s="457">
        <v>53472.939955718633</v>
      </c>
      <c r="N3820" s="458">
        <v>1</v>
      </c>
      <c r="O3820" s="458">
        <v>6</v>
      </c>
      <c r="P3820" s="457">
        <v>26506.799999999999</v>
      </c>
    </row>
    <row r="3821" spans="1:16" ht="67.5" x14ac:dyDescent="0.2">
      <c r="A3821" s="466" t="s">
        <v>7860</v>
      </c>
      <c r="B3821" s="465" t="s">
        <v>3526</v>
      </c>
      <c r="C3821" s="464" t="s">
        <v>2594</v>
      </c>
      <c r="D3821" s="463" t="s">
        <v>7881</v>
      </c>
      <c r="E3821" s="462">
        <v>3200</v>
      </c>
      <c r="F3821" s="461" t="s">
        <v>14614</v>
      </c>
      <c r="G3821" s="460" t="s">
        <v>14613</v>
      </c>
      <c r="H3821" s="460" t="s">
        <v>6389</v>
      </c>
      <c r="I3821" s="460" t="s">
        <v>7869</v>
      </c>
      <c r="J3821" s="459" t="s">
        <v>6389</v>
      </c>
      <c r="K3821" s="458">
        <v>4</v>
      </c>
      <c r="L3821" s="458">
        <v>12</v>
      </c>
      <c r="M3821" s="457">
        <v>40741.287585309437</v>
      </c>
      <c r="N3821" s="458">
        <v>1</v>
      </c>
      <c r="O3821" s="458">
        <v>6</v>
      </c>
      <c r="P3821" s="457">
        <v>20506.8</v>
      </c>
    </row>
    <row r="3822" spans="1:16" ht="67.5" x14ac:dyDescent="0.2">
      <c r="A3822" s="466" t="s">
        <v>7860</v>
      </c>
      <c r="B3822" s="465" t="s">
        <v>3526</v>
      </c>
      <c r="C3822" s="464" t="s">
        <v>2594</v>
      </c>
      <c r="D3822" s="463" t="s">
        <v>8005</v>
      </c>
      <c r="E3822" s="462">
        <v>4200</v>
      </c>
      <c r="F3822" s="461" t="s">
        <v>14612</v>
      </c>
      <c r="G3822" s="460" t="s">
        <v>14611</v>
      </c>
      <c r="H3822" s="460" t="s">
        <v>3642</v>
      </c>
      <c r="I3822" s="460" t="s">
        <v>7861</v>
      </c>
      <c r="J3822" s="459" t="s">
        <v>3642</v>
      </c>
      <c r="K3822" s="458">
        <v>4</v>
      </c>
      <c r="L3822" s="458">
        <v>12</v>
      </c>
      <c r="M3822" s="457">
        <v>53472.939955718633</v>
      </c>
      <c r="N3822" s="458">
        <v>1</v>
      </c>
      <c r="O3822" s="458">
        <v>1</v>
      </c>
      <c r="P3822" s="457">
        <v>4417.8</v>
      </c>
    </row>
    <row r="3823" spans="1:16" ht="67.5" x14ac:dyDescent="0.2">
      <c r="A3823" s="466" t="s">
        <v>7860</v>
      </c>
      <c r="B3823" s="465" t="s">
        <v>3526</v>
      </c>
      <c r="C3823" s="464" t="s">
        <v>2594</v>
      </c>
      <c r="D3823" s="463" t="s">
        <v>14610</v>
      </c>
      <c r="E3823" s="462">
        <v>8500</v>
      </c>
      <c r="F3823" s="461" t="s">
        <v>14609</v>
      </c>
      <c r="G3823" s="460" t="s">
        <v>14608</v>
      </c>
      <c r="H3823" s="460" t="s">
        <v>8352</v>
      </c>
      <c r="I3823" s="460" t="s">
        <v>7869</v>
      </c>
      <c r="J3823" s="459" t="s">
        <v>8352</v>
      </c>
      <c r="K3823" s="458">
        <v>1</v>
      </c>
      <c r="L3823" s="458">
        <v>1</v>
      </c>
      <c r="M3823" s="457">
        <v>9018.2537623731823</v>
      </c>
      <c r="N3823" s="458">
        <v>1</v>
      </c>
      <c r="O3823" s="458">
        <v>6</v>
      </c>
      <c r="P3823" s="457">
        <v>52306.8</v>
      </c>
    </row>
    <row r="3824" spans="1:16" ht="67.5" x14ac:dyDescent="0.2">
      <c r="A3824" s="466" t="s">
        <v>7860</v>
      </c>
      <c r="B3824" s="465" t="s">
        <v>3526</v>
      </c>
      <c r="C3824" s="464" t="s">
        <v>2594</v>
      </c>
      <c r="D3824" s="463" t="s">
        <v>7859</v>
      </c>
      <c r="E3824" s="462">
        <v>2500</v>
      </c>
      <c r="F3824" s="461" t="s">
        <v>14607</v>
      </c>
      <c r="G3824" s="460" t="s">
        <v>14606</v>
      </c>
      <c r="H3824" s="460" t="s">
        <v>7865</v>
      </c>
      <c r="I3824" s="460" t="s">
        <v>7861</v>
      </c>
      <c r="J3824" s="459" t="s">
        <v>7865</v>
      </c>
      <c r="K3824" s="458">
        <v>4</v>
      </c>
      <c r="L3824" s="458">
        <v>12</v>
      </c>
      <c r="M3824" s="457">
        <v>31829.130926022997</v>
      </c>
      <c r="N3824" s="458">
        <v>1</v>
      </c>
      <c r="O3824" s="458">
        <v>1</v>
      </c>
      <c r="P3824" s="457">
        <v>2717.8</v>
      </c>
    </row>
    <row r="3825" spans="1:16" ht="67.5" x14ac:dyDescent="0.2">
      <c r="A3825" s="466" t="s">
        <v>7860</v>
      </c>
      <c r="B3825" s="465" t="s">
        <v>3526</v>
      </c>
      <c r="C3825" s="464" t="s">
        <v>2594</v>
      </c>
      <c r="D3825" s="463" t="s">
        <v>7887</v>
      </c>
      <c r="E3825" s="462">
        <v>4200</v>
      </c>
      <c r="F3825" s="461" t="s">
        <v>14605</v>
      </c>
      <c r="G3825" s="460" t="s">
        <v>14604</v>
      </c>
      <c r="H3825" s="460" t="s">
        <v>6389</v>
      </c>
      <c r="I3825" s="460" t="s">
        <v>7869</v>
      </c>
      <c r="J3825" s="459" t="s">
        <v>6389</v>
      </c>
      <c r="K3825" s="458">
        <v>5</v>
      </c>
      <c r="L3825" s="458">
        <v>12</v>
      </c>
      <c r="M3825" s="457">
        <v>53472.939955718633</v>
      </c>
      <c r="N3825" s="458">
        <v>1</v>
      </c>
      <c r="O3825" s="458">
        <v>6</v>
      </c>
      <c r="P3825" s="457">
        <v>26506.799999999999</v>
      </c>
    </row>
    <row r="3826" spans="1:16" ht="67.5" x14ac:dyDescent="0.2">
      <c r="A3826" s="466" t="s">
        <v>7860</v>
      </c>
      <c r="B3826" s="465" t="s">
        <v>3526</v>
      </c>
      <c r="C3826" s="464" t="s">
        <v>2594</v>
      </c>
      <c r="D3826" s="463" t="s">
        <v>9458</v>
      </c>
      <c r="E3826" s="462">
        <v>6500</v>
      </c>
      <c r="F3826" s="461" t="s">
        <v>14603</v>
      </c>
      <c r="G3826" s="460" t="s">
        <v>14602</v>
      </c>
      <c r="H3826" s="460" t="s">
        <v>14601</v>
      </c>
      <c r="I3826" s="460" t="s">
        <v>7869</v>
      </c>
      <c r="J3826" s="459" t="s">
        <v>14601</v>
      </c>
      <c r="K3826" s="458">
        <v>3</v>
      </c>
      <c r="L3826" s="458">
        <v>12</v>
      </c>
      <c r="M3826" s="457">
        <v>82755.740407659789</v>
      </c>
      <c r="N3826" s="458">
        <v>1</v>
      </c>
      <c r="O3826" s="458">
        <v>6</v>
      </c>
      <c r="P3826" s="457">
        <v>40306.800000000003</v>
      </c>
    </row>
    <row r="3827" spans="1:16" ht="67.5" x14ac:dyDescent="0.2">
      <c r="A3827" s="466" t="s">
        <v>7860</v>
      </c>
      <c r="B3827" s="465" t="s">
        <v>3526</v>
      </c>
      <c r="C3827" s="464" t="s">
        <v>2594</v>
      </c>
      <c r="D3827" s="463" t="s">
        <v>7899</v>
      </c>
      <c r="E3827" s="462">
        <v>4200</v>
      </c>
      <c r="F3827" s="461" t="s">
        <v>14600</v>
      </c>
      <c r="G3827" s="460" t="s">
        <v>14599</v>
      </c>
      <c r="H3827" s="460" t="s">
        <v>3859</v>
      </c>
      <c r="I3827" s="460" t="s">
        <v>7861</v>
      </c>
      <c r="J3827" s="459" t="s">
        <v>3859</v>
      </c>
      <c r="K3827" s="458">
        <v>3</v>
      </c>
      <c r="L3827" s="458">
        <v>12</v>
      </c>
      <c r="M3827" s="457">
        <v>53472.939955718633</v>
      </c>
      <c r="N3827" s="458">
        <v>1</v>
      </c>
      <c r="O3827" s="458">
        <v>6</v>
      </c>
      <c r="P3827" s="457">
        <v>26506.799999999999</v>
      </c>
    </row>
    <row r="3828" spans="1:16" ht="67.5" x14ac:dyDescent="0.2">
      <c r="A3828" s="466" t="s">
        <v>7860</v>
      </c>
      <c r="B3828" s="465" t="s">
        <v>3526</v>
      </c>
      <c r="C3828" s="464" t="s">
        <v>2594</v>
      </c>
      <c r="D3828" s="463" t="s">
        <v>8185</v>
      </c>
      <c r="E3828" s="462">
        <v>6000</v>
      </c>
      <c r="F3828" s="461" t="s">
        <v>14598</v>
      </c>
      <c r="G3828" s="460" t="s">
        <v>14597</v>
      </c>
      <c r="H3828" s="460" t="s">
        <v>8241</v>
      </c>
      <c r="I3828" s="460" t="s">
        <v>7861</v>
      </c>
      <c r="J3828" s="459" t="s">
        <v>8241</v>
      </c>
      <c r="K3828" s="458">
        <v>3</v>
      </c>
      <c r="L3828" s="458">
        <v>12</v>
      </c>
      <c r="M3828" s="457">
        <v>76389.914222455191</v>
      </c>
      <c r="N3828" s="458">
        <v>1</v>
      </c>
      <c r="O3828" s="458">
        <v>6</v>
      </c>
      <c r="P3828" s="457">
        <v>37306.800000000003</v>
      </c>
    </row>
    <row r="3829" spans="1:16" ht="67.5" x14ac:dyDescent="0.2">
      <c r="A3829" s="466" t="s">
        <v>7860</v>
      </c>
      <c r="B3829" s="465" t="s">
        <v>3526</v>
      </c>
      <c r="C3829" s="464" t="s">
        <v>2594</v>
      </c>
      <c r="D3829" s="463" t="s">
        <v>9589</v>
      </c>
      <c r="E3829" s="462">
        <v>4200</v>
      </c>
      <c r="F3829" s="461" t="s">
        <v>14596</v>
      </c>
      <c r="G3829" s="460" t="s">
        <v>14595</v>
      </c>
      <c r="H3829" s="460" t="s">
        <v>6514</v>
      </c>
      <c r="I3829" s="460" t="s">
        <v>7869</v>
      </c>
      <c r="J3829" s="459" t="s">
        <v>6514</v>
      </c>
      <c r="K3829" s="458">
        <v>3</v>
      </c>
      <c r="L3829" s="458">
        <v>12</v>
      </c>
      <c r="M3829" s="457">
        <v>53472.939955718633</v>
      </c>
      <c r="N3829" s="458">
        <v>1</v>
      </c>
      <c r="O3829" s="458">
        <v>6</v>
      </c>
      <c r="P3829" s="457">
        <v>26506.799999999999</v>
      </c>
    </row>
    <row r="3830" spans="1:16" ht="67.5" x14ac:dyDescent="0.2">
      <c r="A3830" s="466" t="s">
        <v>7860</v>
      </c>
      <c r="B3830" s="465" t="s">
        <v>3526</v>
      </c>
      <c r="C3830" s="464" t="s">
        <v>2594</v>
      </c>
      <c r="D3830" s="463" t="s">
        <v>7999</v>
      </c>
      <c r="E3830" s="462">
        <v>5500</v>
      </c>
      <c r="F3830" s="461" t="s">
        <v>14594</v>
      </c>
      <c r="G3830" s="460" t="s">
        <v>14593</v>
      </c>
      <c r="H3830" s="460" t="s">
        <v>8069</v>
      </c>
      <c r="I3830" s="460" t="s">
        <v>7869</v>
      </c>
      <c r="J3830" s="459" t="s">
        <v>8069</v>
      </c>
      <c r="K3830" s="458">
        <v>3</v>
      </c>
      <c r="L3830" s="458">
        <v>12</v>
      </c>
      <c r="M3830" s="457">
        <v>70024.088037250593</v>
      </c>
      <c r="N3830" s="458">
        <v>1</v>
      </c>
      <c r="O3830" s="458">
        <v>6</v>
      </c>
      <c r="P3830" s="457">
        <v>34306.800000000003</v>
      </c>
    </row>
    <row r="3831" spans="1:16" ht="67.5" x14ac:dyDescent="0.2">
      <c r="A3831" s="466" t="s">
        <v>7860</v>
      </c>
      <c r="B3831" s="465" t="s">
        <v>3526</v>
      </c>
      <c r="C3831" s="464" t="s">
        <v>2594</v>
      </c>
      <c r="D3831" s="463" t="s">
        <v>8011</v>
      </c>
      <c r="E3831" s="462">
        <v>2200</v>
      </c>
      <c r="F3831" s="461" t="s">
        <v>14592</v>
      </c>
      <c r="G3831" s="460" t="s">
        <v>14591</v>
      </c>
      <c r="H3831" s="460"/>
      <c r="I3831" s="460"/>
      <c r="J3831" s="459"/>
      <c r="K3831" s="458">
        <v>4</v>
      </c>
      <c r="L3831" s="458">
        <v>12</v>
      </c>
      <c r="M3831" s="457">
        <v>28009.635214900234</v>
      </c>
      <c r="N3831" s="458">
        <v>1</v>
      </c>
      <c r="O3831" s="458">
        <v>6</v>
      </c>
      <c r="P3831" s="457">
        <v>14506.8</v>
      </c>
    </row>
    <row r="3832" spans="1:16" ht="67.5" x14ac:dyDescent="0.2">
      <c r="A3832" s="466" t="s">
        <v>7860</v>
      </c>
      <c r="B3832" s="465" t="s">
        <v>3526</v>
      </c>
      <c r="C3832" s="464" t="s">
        <v>2594</v>
      </c>
      <c r="D3832" s="463" t="s">
        <v>7908</v>
      </c>
      <c r="E3832" s="462">
        <v>4200</v>
      </c>
      <c r="F3832" s="461" t="s">
        <v>14590</v>
      </c>
      <c r="G3832" s="460" t="s">
        <v>14589</v>
      </c>
      <c r="H3832" s="460" t="s">
        <v>6389</v>
      </c>
      <c r="I3832" s="460" t="s">
        <v>7869</v>
      </c>
      <c r="J3832" s="459" t="s">
        <v>6389</v>
      </c>
      <c r="K3832" s="458">
        <v>3</v>
      </c>
      <c r="L3832" s="458">
        <v>5</v>
      </c>
      <c r="M3832" s="457">
        <v>22280.391648216097</v>
      </c>
      <c r="N3832" s="458">
        <v>0</v>
      </c>
      <c r="O3832" s="458">
        <v>0</v>
      </c>
      <c r="P3832" s="457">
        <v>0</v>
      </c>
    </row>
    <row r="3833" spans="1:16" ht="67.5" x14ac:dyDescent="0.2">
      <c r="A3833" s="466" t="s">
        <v>7860</v>
      </c>
      <c r="B3833" s="465" t="s">
        <v>3526</v>
      </c>
      <c r="C3833" s="464" t="s">
        <v>2594</v>
      </c>
      <c r="D3833" s="463" t="s">
        <v>7899</v>
      </c>
      <c r="E3833" s="462">
        <v>4200</v>
      </c>
      <c r="F3833" s="461" t="s">
        <v>14588</v>
      </c>
      <c r="G3833" s="460" t="s">
        <v>14587</v>
      </c>
      <c r="H3833" s="460" t="s">
        <v>6389</v>
      </c>
      <c r="I3833" s="460" t="s">
        <v>7869</v>
      </c>
      <c r="J3833" s="459" t="s">
        <v>6389</v>
      </c>
      <c r="K3833" s="458">
        <v>3</v>
      </c>
      <c r="L3833" s="458">
        <v>12</v>
      </c>
      <c r="M3833" s="457">
        <v>53472.939955718633</v>
      </c>
      <c r="N3833" s="458">
        <v>1</v>
      </c>
      <c r="O3833" s="458">
        <v>6</v>
      </c>
      <c r="P3833" s="457">
        <v>26506.799999999999</v>
      </c>
    </row>
    <row r="3834" spans="1:16" ht="67.5" x14ac:dyDescent="0.2">
      <c r="A3834" s="466" t="s">
        <v>7860</v>
      </c>
      <c r="B3834" s="465" t="s">
        <v>3526</v>
      </c>
      <c r="C3834" s="464" t="s">
        <v>2594</v>
      </c>
      <c r="D3834" s="463" t="s">
        <v>9627</v>
      </c>
      <c r="E3834" s="462">
        <v>2500</v>
      </c>
      <c r="F3834" s="461" t="s">
        <v>14586</v>
      </c>
      <c r="G3834" s="460" t="s">
        <v>14585</v>
      </c>
      <c r="H3834" s="460"/>
      <c r="I3834" s="460" t="s">
        <v>8064</v>
      </c>
      <c r="J3834" s="459" t="s">
        <v>3538</v>
      </c>
      <c r="K3834" s="458">
        <v>3</v>
      </c>
      <c r="L3834" s="458">
        <v>12</v>
      </c>
      <c r="M3834" s="457">
        <v>31829.130926022997</v>
      </c>
      <c r="N3834" s="458">
        <v>1</v>
      </c>
      <c r="O3834" s="458">
        <v>6</v>
      </c>
      <c r="P3834" s="457">
        <v>16306.8</v>
      </c>
    </row>
    <row r="3835" spans="1:16" ht="67.5" x14ac:dyDescent="0.2">
      <c r="A3835" s="466" t="s">
        <v>7860</v>
      </c>
      <c r="B3835" s="465" t="s">
        <v>3526</v>
      </c>
      <c r="C3835" s="464" t="s">
        <v>2594</v>
      </c>
      <c r="D3835" s="463" t="s">
        <v>7908</v>
      </c>
      <c r="E3835" s="462">
        <v>4200</v>
      </c>
      <c r="F3835" s="461" t="s">
        <v>14584</v>
      </c>
      <c r="G3835" s="460" t="s">
        <v>14583</v>
      </c>
      <c r="H3835" s="460"/>
      <c r="I3835" s="460"/>
      <c r="J3835" s="459"/>
      <c r="K3835" s="458">
        <v>3</v>
      </c>
      <c r="L3835" s="458">
        <v>5</v>
      </c>
      <c r="M3835" s="457">
        <v>22280.391648216097</v>
      </c>
      <c r="N3835" s="458">
        <v>0</v>
      </c>
      <c r="O3835" s="458">
        <v>0</v>
      </c>
      <c r="P3835" s="457">
        <v>0</v>
      </c>
    </row>
    <row r="3836" spans="1:16" ht="67.5" x14ac:dyDescent="0.2">
      <c r="A3836" s="466" t="s">
        <v>7860</v>
      </c>
      <c r="B3836" s="465" t="s">
        <v>3526</v>
      </c>
      <c r="C3836" s="464" t="s">
        <v>2594</v>
      </c>
      <c r="D3836" s="463" t="s">
        <v>8086</v>
      </c>
      <c r="E3836" s="462">
        <v>4200</v>
      </c>
      <c r="F3836" s="461" t="s">
        <v>14582</v>
      </c>
      <c r="G3836" s="460" t="s">
        <v>14581</v>
      </c>
      <c r="H3836" s="460" t="s">
        <v>6463</v>
      </c>
      <c r="I3836" s="460" t="s">
        <v>7869</v>
      </c>
      <c r="J3836" s="459" t="s">
        <v>6463</v>
      </c>
      <c r="K3836" s="458">
        <v>4</v>
      </c>
      <c r="L3836" s="458">
        <v>12</v>
      </c>
      <c r="M3836" s="457">
        <v>53472.939955718633</v>
      </c>
      <c r="N3836" s="458">
        <v>1</v>
      </c>
      <c r="O3836" s="458">
        <v>6</v>
      </c>
      <c r="P3836" s="457">
        <v>26506.799999999999</v>
      </c>
    </row>
    <row r="3837" spans="1:16" ht="67.5" x14ac:dyDescent="0.2">
      <c r="A3837" s="466" t="s">
        <v>7860</v>
      </c>
      <c r="B3837" s="465" t="s">
        <v>3526</v>
      </c>
      <c r="C3837" s="464" t="s">
        <v>2594</v>
      </c>
      <c r="D3837" s="463" t="s">
        <v>7859</v>
      </c>
      <c r="E3837" s="462">
        <v>2500</v>
      </c>
      <c r="F3837" s="461" t="s">
        <v>14580</v>
      </c>
      <c r="G3837" s="460" t="s">
        <v>14579</v>
      </c>
      <c r="H3837" s="460"/>
      <c r="I3837" s="460"/>
      <c r="J3837" s="459"/>
      <c r="K3837" s="458">
        <v>3</v>
      </c>
      <c r="L3837" s="458">
        <v>5</v>
      </c>
      <c r="M3837" s="457">
        <v>13262.137885842914</v>
      </c>
      <c r="N3837" s="458">
        <v>0</v>
      </c>
      <c r="O3837" s="458">
        <v>0</v>
      </c>
      <c r="P3837" s="457">
        <v>0</v>
      </c>
    </row>
    <row r="3838" spans="1:16" ht="67.5" x14ac:dyDescent="0.2">
      <c r="A3838" s="466" t="s">
        <v>7860</v>
      </c>
      <c r="B3838" s="465" t="s">
        <v>3526</v>
      </c>
      <c r="C3838" s="464" t="s">
        <v>2594</v>
      </c>
      <c r="D3838" s="463" t="s">
        <v>8417</v>
      </c>
      <c r="E3838" s="462">
        <v>3200</v>
      </c>
      <c r="F3838" s="461" t="s">
        <v>14578</v>
      </c>
      <c r="G3838" s="460" t="s">
        <v>14577</v>
      </c>
      <c r="H3838" s="460" t="s">
        <v>3574</v>
      </c>
      <c r="I3838" s="460" t="s">
        <v>7861</v>
      </c>
      <c r="J3838" s="459" t="s">
        <v>3574</v>
      </c>
      <c r="K3838" s="458">
        <v>1</v>
      </c>
      <c r="L3838" s="458">
        <v>3</v>
      </c>
      <c r="M3838" s="457">
        <v>10185.321896327359</v>
      </c>
      <c r="N3838" s="458">
        <v>0</v>
      </c>
      <c r="O3838" s="458">
        <v>0</v>
      </c>
      <c r="P3838" s="457">
        <v>0</v>
      </c>
    </row>
    <row r="3839" spans="1:16" ht="67.5" x14ac:dyDescent="0.2">
      <c r="A3839" s="466" t="s">
        <v>7860</v>
      </c>
      <c r="B3839" s="465" t="s">
        <v>3526</v>
      </c>
      <c r="C3839" s="464" t="s">
        <v>2594</v>
      </c>
      <c r="D3839" s="463" t="s">
        <v>8122</v>
      </c>
      <c r="E3839" s="462">
        <v>10000</v>
      </c>
      <c r="F3839" s="461" t="s">
        <v>14576</v>
      </c>
      <c r="G3839" s="460" t="s">
        <v>14575</v>
      </c>
      <c r="H3839" s="460" t="s">
        <v>7911</v>
      </c>
      <c r="I3839" s="460" t="s">
        <v>7861</v>
      </c>
      <c r="J3839" s="459" t="s">
        <v>7911</v>
      </c>
      <c r="K3839" s="458">
        <v>3</v>
      </c>
      <c r="L3839" s="458">
        <v>12</v>
      </c>
      <c r="M3839" s="457">
        <v>127316.52370409199</v>
      </c>
      <c r="N3839" s="458">
        <v>1</v>
      </c>
      <c r="O3839" s="458">
        <v>6</v>
      </c>
      <c r="P3839" s="457">
        <v>61306.8</v>
      </c>
    </row>
    <row r="3840" spans="1:16" ht="67.5" x14ac:dyDescent="0.2">
      <c r="A3840" s="466" t="s">
        <v>7860</v>
      </c>
      <c r="B3840" s="465" t="s">
        <v>3526</v>
      </c>
      <c r="C3840" s="464" t="s">
        <v>2594</v>
      </c>
      <c r="D3840" s="463" t="s">
        <v>14574</v>
      </c>
      <c r="E3840" s="462">
        <v>5500</v>
      </c>
      <c r="F3840" s="461" t="s">
        <v>14573</v>
      </c>
      <c r="G3840" s="460" t="s">
        <v>14572</v>
      </c>
      <c r="H3840" s="460" t="s">
        <v>8020</v>
      </c>
      <c r="I3840" s="460" t="s">
        <v>7869</v>
      </c>
      <c r="J3840" s="459" t="s">
        <v>8020</v>
      </c>
      <c r="K3840" s="458">
        <v>3</v>
      </c>
      <c r="L3840" s="458">
        <v>8</v>
      </c>
      <c r="M3840" s="457">
        <v>53048.551543371657</v>
      </c>
      <c r="N3840" s="458">
        <v>1</v>
      </c>
      <c r="O3840" s="458">
        <v>6</v>
      </c>
      <c r="P3840" s="457">
        <v>34306.800000000003</v>
      </c>
    </row>
    <row r="3841" spans="1:16" ht="67.5" x14ac:dyDescent="0.2">
      <c r="A3841" s="466" t="s">
        <v>7860</v>
      </c>
      <c r="B3841" s="465" t="s">
        <v>3526</v>
      </c>
      <c r="C3841" s="464" t="s">
        <v>2594</v>
      </c>
      <c r="D3841" s="463" t="s">
        <v>14571</v>
      </c>
      <c r="E3841" s="462">
        <v>4200</v>
      </c>
      <c r="F3841" s="461" t="s">
        <v>14570</v>
      </c>
      <c r="G3841" s="460" t="s">
        <v>14569</v>
      </c>
      <c r="H3841" s="460" t="s">
        <v>4810</v>
      </c>
      <c r="I3841" s="460" t="s">
        <v>7869</v>
      </c>
      <c r="J3841" s="459" t="s">
        <v>4810</v>
      </c>
      <c r="K3841" s="458">
        <v>3</v>
      </c>
      <c r="L3841" s="458">
        <v>12</v>
      </c>
      <c r="M3841" s="457">
        <v>53472.939955718633</v>
      </c>
      <c r="N3841" s="458">
        <v>1</v>
      </c>
      <c r="O3841" s="458">
        <v>6</v>
      </c>
      <c r="P3841" s="457">
        <v>26506.799999999999</v>
      </c>
    </row>
    <row r="3842" spans="1:16" ht="67.5" x14ac:dyDescent="0.2">
      <c r="A3842" s="466" t="s">
        <v>7860</v>
      </c>
      <c r="B3842" s="465" t="s">
        <v>3526</v>
      </c>
      <c r="C3842" s="464" t="s">
        <v>2594</v>
      </c>
      <c r="D3842" s="463" t="s">
        <v>7908</v>
      </c>
      <c r="E3842" s="462">
        <v>4200</v>
      </c>
      <c r="F3842" s="461" t="s">
        <v>14568</v>
      </c>
      <c r="G3842" s="460" t="s">
        <v>14567</v>
      </c>
      <c r="H3842" s="460" t="s">
        <v>3574</v>
      </c>
      <c r="I3842" s="460" t="s">
        <v>7861</v>
      </c>
      <c r="J3842" s="459" t="s">
        <v>3574</v>
      </c>
      <c r="K3842" s="458">
        <v>4</v>
      </c>
      <c r="L3842" s="458">
        <v>6</v>
      </c>
      <c r="M3842" s="457">
        <v>26736.469977859317</v>
      </c>
      <c r="N3842" s="458">
        <v>0</v>
      </c>
      <c r="O3842" s="458">
        <v>0</v>
      </c>
      <c r="P3842" s="457">
        <v>0</v>
      </c>
    </row>
    <row r="3843" spans="1:16" ht="67.5" x14ac:dyDescent="0.2">
      <c r="A3843" s="466" t="s">
        <v>7860</v>
      </c>
      <c r="B3843" s="465" t="s">
        <v>3526</v>
      </c>
      <c r="C3843" s="464" t="s">
        <v>2594</v>
      </c>
      <c r="D3843" s="463" t="s">
        <v>7920</v>
      </c>
      <c r="E3843" s="462">
        <v>5500</v>
      </c>
      <c r="F3843" s="461" t="s">
        <v>14566</v>
      </c>
      <c r="G3843" s="460" t="s">
        <v>14565</v>
      </c>
      <c r="H3843" s="460" t="s">
        <v>3761</v>
      </c>
      <c r="I3843" s="460" t="s">
        <v>7869</v>
      </c>
      <c r="J3843" s="459" t="s">
        <v>3761</v>
      </c>
      <c r="K3843" s="458">
        <v>3</v>
      </c>
      <c r="L3843" s="458">
        <v>12</v>
      </c>
      <c r="M3843" s="457">
        <v>70024.088037250593</v>
      </c>
      <c r="N3843" s="458">
        <v>1</v>
      </c>
      <c r="O3843" s="458">
        <v>6</v>
      </c>
      <c r="P3843" s="457">
        <v>34306.800000000003</v>
      </c>
    </row>
    <row r="3844" spans="1:16" ht="67.5" x14ac:dyDescent="0.2">
      <c r="A3844" s="466" t="s">
        <v>7860</v>
      </c>
      <c r="B3844" s="465" t="s">
        <v>3526</v>
      </c>
      <c r="C3844" s="464" t="s">
        <v>2594</v>
      </c>
      <c r="D3844" s="463" t="s">
        <v>7941</v>
      </c>
      <c r="E3844" s="462">
        <v>4200</v>
      </c>
      <c r="F3844" s="461" t="s">
        <v>14564</v>
      </c>
      <c r="G3844" s="460" t="s">
        <v>14563</v>
      </c>
      <c r="H3844" s="460" t="s">
        <v>8199</v>
      </c>
      <c r="I3844" s="460" t="s">
        <v>7869</v>
      </c>
      <c r="J3844" s="459" t="s">
        <v>8199</v>
      </c>
      <c r="K3844" s="458">
        <v>3</v>
      </c>
      <c r="L3844" s="458">
        <v>12</v>
      </c>
      <c r="M3844" s="457">
        <v>53472.939955718633</v>
      </c>
      <c r="N3844" s="458">
        <v>1</v>
      </c>
      <c r="O3844" s="458">
        <v>6</v>
      </c>
      <c r="P3844" s="457">
        <v>26506.799999999999</v>
      </c>
    </row>
    <row r="3845" spans="1:16" ht="67.5" x14ac:dyDescent="0.2">
      <c r="A3845" s="466" t="s">
        <v>7860</v>
      </c>
      <c r="B3845" s="465" t="s">
        <v>3526</v>
      </c>
      <c r="C3845" s="464" t="s">
        <v>2594</v>
      </c>
      <c r="D3845" s="463" t="s">
        <v>8417</v>
      </c>
      <c r="E3845" s="462">
        <v>3200</v>
      </c>
      <c r="F3845" s="461" t="s">
        <v>14562</v>
      </c>
      <c r="G3845" s="460" t="s">
        <v>14561</v>
      </c>
      <c r="H3845" s="460" t="s">
        <v>6389</v>
      </c>
      <c r="I3845" s="460" t="s">
        <v>7869</v>
      </c>
      <c r="J3845" s="459" t="s">
        <v>6389</v>
      </c>
      <c r="K3845" s="458">
        <v>4</v>
      </c>
      <c r="L3845" s="458">
        <v>12</v>
      </c>
      <c r="M3845" s="457">
        <v>40741.287585309437</v>
      </c>
      <c r="N3845" s="458">
        <v>1</v>
      </c>
      <c r="O3845" s="458">
        <v>6</v>
      </c>
      <c r="P3845" s="457">
        <v>20506.8</v>
      </c>
    </row>
    <row r="3846" spans="1:16" ht="67.5" x14ac:dyDescent="0.2">
      <c r="A3846" s="466" t="s">
        <v>7860</v>
      </c>
      <c r="B3846" s="465" t="s">
        <v>3526</v>
      </c>
      <c r="C3846" s="464" t="s">
        <v>2594</v>
      </c>
      <c r="D3846" s="463" t="s">
        <v>7872</v>
      </c>
      <c r="E3846" s="462">
        <v>4200</v>
      </c>
      <c r="F3846" s="461" t="s">
        <v>14560</v>
      </c>
      <c r="G3846" s="460" t="s">
        <v>14559</v>
      </c>
      <c r="H3846" s="460" t="s">
        <v>6514</v>
      </c>
      <c r="I3846" s="460" t="s">
        <v>7869</v>
      </c>
      <c r="J3846" s="459" t="s">
        <v>6514</v>
      </c>
      <c r="K3846" s="458">
        <v>3</v>
      </c>
      <c r="L3846" s="458">
        <v>12</v>
      </c>
      <c r="M3846" s="457">
        <v>53472.939955718633</v>
      </c>
      <c r="N3846" s="458">
        <v>1</v>
      </c>
      <c r="O3846" s="458">
        <v>6</v>
      </c>
      <c r="P3846" s="457">
        <v>26506.799999999999</v>
      </c>
    </row>
    <row r="3847" spans="1:16" ht="67.5" x14ac:dyDescent="0.2">
      <c r="A3847" s="466" t="s">
        <v>7860</v>
      </c>
      <c r="B3847" s="465" t="s">
        <v>3526</v>
      </c>
      <c r="C3847" s="464" t="s">
        <v>2594</v>
      </c>
      <c r="D3847" s="463" t="s">
        <v>7881</v>
      </c>
      <c r="E3847" s="462">
        <v>3200</v>
      </c>
      <c r="F3847" s="461" t="s">
        <v>14558</v>
      </c>
      <c r="G3847" s="460" t="s">
        <v>14557</v>
      </c>
      <c r="H3847" s="460" t="s">
        <v>3574</v>
      </c>
      <c r="I3847" s="460" t="s">
        <v>7869</v>
      </c>
      <c r="J3847" s="459" t="s">
        <v>3574</v>
      </c>
      <c r="K3847" s="458">
        <v>3</v>
      </c>
      <c r="L3847" s="458">
        <v>12</v>
      </c>
      <c r="M3847" s="457">
        <v>40741.287585309437</v>
      </c>
      <c r="N3847" s="458">
        <v>1</v>
      </c>
      <c r="O3847" s="458">
        <v>6</v>
      </c>
      <c r="P3847" s="457">
        <v>20506.8</v>
      </c>
    </row>
    <row r="3848" spans="1:16" ht="67.5" x14ac:dyDescent="0.2">
      <c r="A3848" s="466" t="s">
        <v>7860</v>
      </c>
      <c r="B3848" s="465" t="s">
        <v>3526</v>
      </c>
      <c r="C3848" s="464" t="s">
        <v>2594</v>
      </c>
      <c r="D3848" s="463" t="s">
        <v>11721</v>
      </c>
      <c r="E3848" s="462">
        <v>7500</v>
      </c>
      <c r="F3848" s="461" t="s">
        <v>14556</v>
      </c>
      <c r="G3848" s="460" t="s">
        <v>14555</v>
      </c>
      <c r="H3848" s="460" t="s">
        <v>3570</v>
      </c>
      <c r="I3848" s="460" t="s">
        <v>7869</v>
      </c>
      <c r="J3848" s="459" t="s">
        <v>3570</v>
      </c>
      <c r="K3848" s="458">
        <v>3</v>
      </c>
      <c r="L3848" s="458">
        <v>12</v>
      </c>
      <c r="M3848" s="457">
        <v>95487.392778068985</v>
      </c>
      <c r="N3848" s="458">
        <v>1</v>
      </c>
      <c r="O3848" s="458">
        <v>6</v>
      </c>
      <c r="P3848" s="457">
        <v>46306.8</v>
      </c>
    </row>
    <row r="3849" spans="1:16" ht="67.5" x14ac:dyDescent="0.2">
      <c r="A3849" s="466" t="s">
        <v>7860</v>
      </c>
      <c r="B3849" s="465" t="s">
        <v>3526</v>
      </c>
      <c r="C3849" s="464" t="s">
        <v>2594</v>
      </c>
      <c r="D3849" s="463" t="s">
        <v>7899</v>
      </c>
      <c r="E3849" s="462">
        <v>4200</v>
      </c>
      <c r="F3849" s="461" t="s">
        <v>14554</v>
      </c>
      <c r="G3849" s="460" t="s">
        <v>14553</v>
      </c>
      <c r="H3849" s="460" t="s">
        <v>6389</v>
      </c>
      <c r="I3849" s="460" t="s">
        <v>7869</v>
      </c>
      <c r="J3849" s="459" t="s">
        <v>6389</v>
      </c>
      <c r="K3849" s="458">
        <v>3</v>
      </c>
      <c r="L3849" s="458">
        <v>12</v>
      </c>
      <c r="M3849" s="457">
        <v>53472.939955718633</v>
      </c>
      <c r="N3849" s="458">
        <v>1</v>
      </c>
      <c r="O3849" s="458">
        <v>1</v>
      </c>
      <c r="P3849" s="457">
        <v>4417.8</v>
      </c>
    </row>
    <row r="3850" spans="1:16" ht="67.5" x14ac:dyDescent="0.2">
      <c r="A3850" s="466" t="s">
        <v>7860</v>
      </c>
      <c r="B3850" s="465" t="s">
        <v>3526</v>
      </c>
      <c r="C3850" s="464" t="s">
        <v>2594</v>
      </c>
      <c r="D3850" s="463" t="s">
        <v>7859</v>
      </c>
      <c r="E3850" s="462">
        <v>2500</v>
      </c>
      <c r="F3850" s="461" t="s">
        <v>14552</v>
      </c>
      <c r="G3850" s="460" t="s">
        <v>14551</v>
      </c>
      <c r="H3850" s="460" t="s">
        <v>6514</v>
      </c>
      <c r="I3850" s="460" t="s">
        <v>7861</v>
      </c>
      <c r="J3850" s="459" t="s">
        <v>6514</v>
      </c>
      <c r="K3850" s="458">
        <v>3</v>
      </c>
      <c r="L3850" s="458">
        <v>12</v>
      </c>
      <c r="M3850" s="457">
        <v>31829.130926022997</v>
      </c>
      <c r="N3850" s="458">
        <v>1</v>
      </c>
      <c r="O3850" s="458">
        <v>1</v>
      </c>
      <c r="P3850" s="457">
        <v>2717.8</v>
      </c>
    </row>
    <row r="3851" spans="1:16" ht="67.5" x14ac:dyDescent="0.2">
      <c r="A3851" s="466" t="s">
        <v>7860</v>
      </c>
      <c r="B3851" s="465" t="s">
        <v>3526</v>
      </c>
      <c r="C3851" s="464" t="s">
        <v>2594</v>
      </c>
      <c r="D3851" s="463" t="s">
        <v>8194</v>
      </c>
      <c r="E3851" s="462">
        <v>8500</v>
      </c>
      <c r="F3851" s="461" t="s">
        <v>14550</v>
      </c>
      <c r="G3851" s="460" t="s">
        <v>14549</v>
      </c>
      <c r="H3851" s="460" t="s">
        <v>7911</v>
      </c>
      <c r="I3851" s="460" t="s">
        <v>7869</v>
      </c>
      <c r="J3851" s="459" t="s">
        <v>7911</v>
      </c>
      <c r="K3851" s="458">
        <v>7</v>
      </c>
      <c r="L3851" s="458">
        <v>12</v>
      </c>
      <c r="M3851" s="457">
        <v>108219.04514847818</v>
      </c>
      <c r="N3851" s="458">
        <v>1</v>
      </c>
      <c r="O3851" s="458">
        <v>6</v>
      </c>
      <c r="P3851" s="457">
        <v>52306.8</v>
      </c>
    </row>
    <row r="3852" spans="1:16" ht="67.5" x14ac:dyDescent="0.2">
      <c r="A3852" s="466" t="s">
        <v>7860</v>
      </c>
      <c r="B3852" s="465" t="s">
        <v>3526</v>
      </c>
      <c r="C3852" s="464" t="s">
        <v>2594</v>
      </c>
      <c r="D3852" s="463" t="s">
        <v>11858</v>
      </c>
      <c r="E3852" s="462">
        <v>7000</v>
      </c>
      <c r="F3852" s="461" t="s">
        <v>14548</v>
      </c>
      <c r="G3852" s="460" t="s">
        <v>14547</v>
      </c>
      <c r="H3852" s="460" t="s">
        <v>4209</v>
      </c>
      <c r="I3852" s="460" t="s">
        <v>7869</v>
      </c>
      <c r="J3852" s="459" t="s">
        <v>4209</v>
      </c>
      <c r="K3852" s="458">
        <v>3</v>
      </c>
      <c r="L3852" s="458">
        <v>12</v>
      </c>
      <c r="M3852" s="457">
        <v>89121.566592864387</v>
      </c>
      <c r="N3852" s="458">
        <v>1</v>
      </c>
      <c r="O3852" s="458">
        <v>6</v>
      </c>
      <c r="P3852" s="457">
        <v>43306.8</v>
      </c>
    </row>
    <row r="3853" spans="1:16" ht="67.5" x14ac:dyDescent="0.2">
      <c r="A3853" s="466" t="s">
        <v>7860</v>
      </c>
      <c r="B3853" s="465" t="s">
        <v>3526</v>
      </c>
      <c r="C3853" s="464" t="s">
        <v>2594</v>
      </c>
      <c r="D3853" s="463" t="s">
        <v>9085</v>
      </c>
      <c r="E3853" s="462">
        <v>8000</v>
      </c>
      <c r="F3853" s="461" t="s">
        <v>14546</v>
      </c>
      <c r="G3853" s="460" t="s">
        <v>14545</v>
      </c>
      <c r="H3853" s="460" t="s">
        <v>3574</v>
      </c>
      <c r="I3853" s="460" t="s">
        <v>7869</v>
      </c>
      <c r="J3853" s="459" t="s">
        <v>3574</v>
      </c>
      <c r="K3853" s="458">
        <v>3</v>
      </c>
      <c r="L3853" s="458">
        <v>12</v>
      </c>
      <c r="M3853" s="457">
        <v>101853.21896327358</v>
      </c>
      <c r="N3853" s="458">
        <v>1</v>
      </c>
      <c r="O3853" s="458">
        <v>6</v>
      </c>
      <c r="P3853" s="457">
        <v>49306.8</v>
      </c>
    </row>
    <row r="3854" spans="1:16" ht="67.5" x14ac:dyDescent="0.2">
      <c r="A3854" s="466" t="s">
        <v>7860</v>
      </c>
      <c r="B3854" s="465" t="s">
        <v>3526</v>
      </c>
      <c r="C3854" s="464" t="s">
        <v>2594</v>
      </c>
      <c r="D3854" s="463" t="s">
        <v>8345</v>
      </c>
      <c r="E3854" s="462">
        <v>3500</v>
      </c>
      <c r="F3854" s="461" t="s">
        <v>14544</v>
      </c>
      <c r="G3854" s="460" t="s">
        <v>14543</v>
      </c>
      <c r="H3854" s="460" t="s">
        <v>14542</v>
      </c>
      <c r="I3854" s="460" t="s">
        <v>7869</v>
      </c>
      <c r="J3854" s="459" t="s">
        <v>14542</v>
      </c>
      <c r="K3854" s="458">
        <v>2</v>
      </c>
      <c r="L3854" s="458">
        <v>4</v>
      </c>
      <c r="M3854" s="457">
        <v>14853.594432144064</v>
      </c>
      <c r="N3854" s="458">
        <v>2</v>
      </c>
      <c r="O3854" s="458">
        <v>6</v>
      </c>
      <c r="P3854" s="457">
        <v>22306.799999999999</v>
      </c>
    </row>
    <row r="3855" spans="1:16" ht="67.5" x14ac:dyDescent="0.2">
      <c r="A3855" s="466" t="s">
        <v>7860</v>
      </c>
      <c r="B3855" s="465" t="s">
        <v>3526</v>
      </c>
      <c r="C3855" s="464" t="s">
        <v>2594</v>
      </c>
      <c r="D3855" s="463" t="s">
        <v>7923</v>
      </c>
      <c r="E3855" s="462">
        <v>4200</v>
      </c>
      <c r="F3855" s="461" t="s">
        <v>14541</v>
      </c>
      <c r="G3855" s="460" t="s">
        <v>14540</v>
      </c>
      <c r="H3855" s="460" t="s">
        <v>6514</v>
      </c>
      <c r="I3855" s="460" t="s">
        <v>7869</v>
      </c>
      <c r="J3855" s="459" t="s">
        <v>6514</v>
      </c>
      <c r="K3855" s="458">
        <v>1</v>
      </c>
      <c r="L3855" s="458">
        <v>1</v>
      </c>
      <c r="M3855" s="457">
        <v>4456.0783296432191</v>
      </c>
      <c r="N3855" s="458">
        <v>0</v>
      </c>
      <c r="O3855" s="458">
        <v>0</v>
      </c>
      <c r="P3855" s="457">
        <v>0</v>
      </c>
    </row>
    <row r="3856" spans="1:16" ht="67.5" x14ac:dyDescent="0.2">
      <c r="A3856" s="466" t="s">
        <v>7860</v>
      </c>
      <c r="B3856" s="465" t="s">
        <v>3526</v>
      </c>
      <c r="C3856" s="464" t="s">
        <v>2594</v>
      </c>
      <c r="D3856" s="463" t="s">
        <v>8278</v>
      </c>
      <c r="E3856" s="462">
        <v>2700</v>
      </c>
      <c r="F3856" s="461" t="s">
        <v>14539</v>
      </c>
      <c r="G3856" s="460" t="s">
        <v>14538</v>
      </c>
      <c r="H3856" s="460"/>
      <c r="I3856" s="460"/>
      <c r="J3856" s="459"/>
      <c r="K3856" s="458">
        <v>4</v>
      </c>
      <c r="L3856" s="458">
        <v>12</v>
      </c>
      <c r="M3856" s="457">
        <v>34375.461400104832</v>
      </c>
      <c r="N3856" s="458">
        <v>1</v>
      </c>
      <c r="O3856" s="458">
        <v>6</v>
      </c>
      <c r="P3856" s="457">
        <v>17506.8</v>
      </c>
    </row>
    <row r="3857" spans="1:16" ht="67.5" x14ac:dyDescent="0.2">
      <c r="A3857" s="466" t="s">
        <v>7860</v>
      </c>
      <c r="B3857" s="465" t="s">
        <v>3526</v>
      </c>
      <c r="C3857" s="464" t="s">
        <v>2594</v>
      </c>
      <c r="D3857" s="463" t="s">
        <v>8011</v>
      </c>
      <c r="E3857" s="462">
        <v>2200</v>
      </c>
      <c r="F3857" s="461" t="s">
        <v>14537</v>
      </c>
      <c r="G3857" s="460" t="s">
        <v>14536</v>
      </c>
      <c r="H3857" s="460"/>
      <c r="I3857" s="460"/>
      <c r="J3857" s="459"/>
      <c r="K3857" s="458">
        <v>4</v>
      </c>
      <c r="L3857" s="458">
        <v>12</v>
      </c>
      <c r="M3857" s="457">
        <v>28009.635214900234</v>
      </c>
      <c r="N3857" s="458">
        <v>1</v>
      </c>
      <c r="O3857" s="458">
        <v>6</v>
      </c>
      <c r="P3857" s="457">
        <v>14506.8</v>
      </c>
    </row>
    <row r="3858" spans="1:16" ht="67.5" x14ac:dyDescent="0.2">
      <c r="A3858" s="466" t="s">
        <v>7860</v>
      </c>
      <c r="B3858" s="465" t="s">
        <v>3526</v>
      </c>
      <c r="C3858" s="464" t="s">
        <v>2594</v>
      </c>
      <c r="D3858" s="463" t="s">
        <v>11500</v>
      </c>
      <c r="E3858" s="462">
        <v>3000</v>
      </c>
      <c r="F3858" s="461" t="s">
        <v>14535</v>
      </c>
      <c r="G3858" s="460" t="s">
        <v>14534</v>
      </c>
      <c r="H3858" s="460" t="s">
        <v>4209</v>
      </c>
      <c r="I3858" s="460" t="s">
        <v>7869</v>
      </c>
      <c r="J3858" s="459" t="s">
        <v>4209</v>
      </c>
      <c r="K3858" s="458">
        <v>3</v>
      </c>
      <c r="L3858" s="458">
        <v>12</v>
      </c>
      <c r="M3858" s="457">
        <v>38194.957111227595</v>
      </c>
      <c r="N3858" s="458">
        <v>1</v>
      </c>
      <c r="O3858" s="458">
        <v>6</v>
      </c>
      <c r="P3858" s="457">
        <v>19306.8</v>
      </c>
    </row>
    <row r="3859" spans="1:16" ht="67.5" x14ac:dyDescent="0.2">
      <c r="A3859" s="466" t="s">
        <v>7860</v>
      </c>
      <c r="B3859" s="465" t="s">
        <v>3526</v>
      </c>
      <c r="C3859" s="464" t="s">
        <v>2594</v>
      </c>
      <c r="D3859" s="463" t="s">
        <v>7929</v>
      </c>
      <c r="E3859" s="462">
        <v>1500</v>
      </c>
      <c r="F3859" s="461" t="s">
        <v>14533</v>
      </c>
      <c r="G3859" s="460" t="s">
        <v>14532</v>
      </c>
      <c r="H3859" s="460" t="s">
        <v>7926</v>
      </c>
      <c r="I3859" s="460" t="s">
        <v>7869</v>
      </c>
      <c r="J3859" s="459" t="s">
        <v>7926</v>
      </c>
      <c r="K3859" s="458">
        <v>6</v>
      </c>
      <c r="L3859" s="458">
        <v>11</v>
      </c>
      <c r="M3859" s="457">
        <v>17506.022009312648</v>
      </c>
      <c r="N3859" s="458">
        <v>1</v>
      </c>
      <c r="O3859" s="458">
        <v>6</v>
      </c>
      <c r="P3859" s="457">
        <v>10306.799999999999</v>
      </c>
    </row>
    <row r="3860" spans="1:16" ht="67.5" x14ac:dyDescent="0.2">
      <c r="A3860" s="466" t="s">
        <v>7860</v>
      </c>
      <c r="B3860" s="465" t="s">
        <v>3526</v>
      </c>
      <c r="C3860" s="464" t="s">
        <v>2594</v>
      </c>
      <c r="D3860" s="463" t="s">
        <v>8478</v>
      </c>
      <c r="E3860" s="462">
        <v>7500</v>
      </c>
      <c r="F3860" s="461" t="s">
        <v>14531</v>
      </c>
      <c r="G3860" s="460" t="s">
        <v>14530</v>
      </c>
      <c r="H3860" s="460" t="s">
        <v>7950</v>
      </c>
      <c r="I3860" s="460" t="s">
        <v>7869</v>
      </c>
      <c r="J3860" s="459" t="s">
        <v>7950</v>
      </c>
      <c r="K3860" s="458">
        <v>3</v>
      </c>
      <c r="L3860" s="458">
        <v>12</v>
      </c>
      <c r="M3860" s="457">
        <v>95487.392778068985</v>
      </c>
      <c r="N3860" s="458">
        <v>1</v>
      </c>
      <c r="O3860" s="458">
        <v>6</v>
      </c>
      <c r="P3860" s="457">
        <v>46306.8</v>
      </c>
    </row>
    <row r="3861" spans="1:16" ht="67.5" x14ac:dyDescent="0.2">
      <c r="A3861" s="466" t="s">
        <v>7860</v>
      </c>
      <c r="B3861" s="465" t="s">
        <v>3526</v>
      </c>
      <c r="C3861" s="464" t="s">
        <v>2594</v>
      </c>
      <c r="D3861" s="463" t="s">
        <v>9928</v>
      </c>
      <c r="E3861" s="462">
        <v>4200</v>
      </c>
      <c r="F3861" s="461" t="s">
        <v>14529</v>
      </c>
      <c r="G3861" s="460" t="s">
        <v>14528</v>
      </c>
      <c r="H3861" s="460" t="s">
        <v>6299</v>
      </c>
      <c r="I3861" s="460" t="s">
        <v>7869</v>
      </c>
      <c r="J3861" s="459" t="s">
        <v>6299</v>
      </c>
      <c r="K3861" s="458">
        <v>3</v>
      </c>
      <c r="L3861" s="458">
        <v>12</v>
      </c>
      <c r="M3861" s="457">
        <v>53472.939955718633</v>
      </c>
      <c r="N3861" s="458">
        <v>1</v>
      </c>
      <c r="O3861" s="458">
        <v>6</v>
      </c>
      <c r="P3861" s="457">
        <v>26506.799999999999</v>
      </c>
    </row>
    <row r="3862" spans="1:16" ht="67.5" x14ac:dyDescent="0.2">
      <c r="A3862" s="466" t="s">
        <v>7860</v>
      </c>
      <c r="B3862" s="465" t="s">
        <v>3526</v>
      </c>
      <c r="C3862" s="464" t="s">
        <v>2594</v>
      </c>
      <c r="D3862" s="463" t="s">
        <v>7859</v>
      </c>
      <c r="E3862" s="462">
        <v>2500</v>
      </c>
      <c r="F3862" s="461" t="s">
        <v>14527</v>
      </c>
      <c r="G3862" s="460" t="s">
        <v>14526</v>
      </c>
      <c r="H3862" s="460" t="s">
        <v>6514</v>
      </c>
      <c r="I3862" s="460" t="s">
        <v>7861</v>
      </c>
      <c r="J3862" s="459" t="s">
        <v>6514</v>
      </c>
      <c r="K3862" s="458">
        <v>4</v>
      </c>
      <c r="L3862" s="458">
        <v>12</v>
      </c>
      <c r="M3862" s="457">
        <v>31829.130926022997</v>
      </c>
      <c r="N3862" s="458">
        <v>1</v>
      </c>
      <c r="O3862" s="458">
        <v>1</v>
      </c>
      <c r="P3862" s="457">
        <v>2717.8</v>
      </c>
    </row>
    <row r="3863" spans="1:16" ht="67.5" x14ac:dyDescent="0.2">
      <c r="A3863" s="466" t="s">
        <v>7860</v>
      </c>
      <c r="B3863" s="465" t="s">
        <v>3526</v>
      </c>
      <c r="C3863" s="464" t="s">
        <v>2594</v>
      </c>
      <c r="D3863" s="463" t="s">
        <v>9254</v>
      </c>
      <c r="E3863" s="462">
        <v>3500</v>
      </c>
      <c r="F3863" s="461" t="s">
        <v>14525</v>
      </c>
      <c r="G3863" s="460" t="s">
        <v>14524</v>
      </c>
      <c r="H3863" s="460"/>
      <c r="I3863" s="460" t="s">
        <v>8064</v>
      </c>
      <c r="J3863" s="459" t="s">
        <v>3538</v>
      </c>
      <c r="K3863" s="458">
        <v>3</v>
      </c>
      <c r="L3863" s="458">
        <v>12</v>
      </c>
      <c r="M3863" s="457">
        <v>44560.783296432193</v>
      </c>
      <c r="N3863" s="458">
        <v>1</v>
      </c>
      <c r="O3863" s="458">
        <v>6</v>
      </c>
      <c r="P3863" s="457">
        <v>22306.799999999999</v>
      </c>
    </row>
    <row r="3864" spans="1:16" ht="67.5" x14ac:dyDescent="0.2">
      <c r="A3864" s="466" t="s">
        <v>7860</v>
      </c>
      <c r="B3864" s="465" t="s">
        <v>3526</v>
      </c>
      <c r="C3864" s="464" t="s">
        <v>2594</v>
      </c>
      <c r="D3864" s="463" t="s">
        <v>7923</v>
      </c>
      <c r="E3864" s="462">
        <v>2500</v>
      </c>
      <c r="F3864" s="461" t="s">
        <v>14523</v>
      </c>
      <c r="G3864" s="460" t="s">
        <v>14522</v>
      </c>
      <c r="H3864" s="460" t="s">
        <v>3574</v>
      </c>
      <c r="I3864" s="460" t="s">
        <v>7861</v>
      </c>
      <c r="J3864" s="459" t="s">
        <v>3574</v>
      </c>
      <c r="K3864" s="458">
        <v>5</v>
      </c>
      <c r="L3864" s="458">
        <v>8</v>
      </c>
      <c r="M3864" s="457">
        <v>33844.975884671119</v>
      </c>
      <c r="N3864" s="458">
        <v>1</v>
      </c>
      <c r="O3864" s="458">
        <v>6</v>
      </c>
      <c r="P3864" s="457">
        <v>16306.8</v>
      </c>
    </row>
    <row r="3865" spans="1:16" ht="67.5" x14ac:dyDescent="0.2">
      <c r="A3865" s="466" t="s">
        <v>7860</v>
      </c>
      <c r="B3865" s="465" t="s">
        <v>3526</v>
      </c>
      <c r="C3865" s="464" t="s">
        <v>2594</v>
      </c>
      <c r="D3865" s="463" t="s">
        <v>7923</v>
      </c>
      <c r="E3865" s="462">
        <v>4200</v>
      </c>
      <c r="F3865" s="461" t="s">
        <v>14521</v>
      </c>
      <c r="G3865" s="460" t="s">
        <v>14520</v>
      </c>
      <c r="H3865" s="460" t="s">
        <v>3574</v>
      </c>
      <c r="I3865" s="460" t="s">
        <v>7869</v>
      </c>
      <c r="J3865" s="459" t="s">
        <v>3574</v>
      </c>
      <c r="K3865" s="458">
        <v>4</v>
      </c>
      <c r="L3865" s="458">
        <v>7</v>
      </c>
      <c r="M3865" s="457">
        <v>31192.548307502537</v>
      </c>
      <c r="N3865" s="458">
        <v>1</v>
      </c>
      <c r="O3865" s="458">
        <v>6</v>
      </c>
      <c r="P3865" s="457">
        <v>26506.799999999999</v>
      </c>
    </row>
    <row r="3866" spans="1:16" ht="67.5" x14ac:dyDescent="0.2">
      <c r="A3866" s="466" t="s">
        <v>7860</v>
      </c>
      <c r="B3866" s="465" t="s">
        <v>3526</v>
      </c>
      <c r="C3866" s="464" t="s">
        <v>2594</v>
      </c>
      <c r="D3866" s="463" t="s">
        <v>7881</v>
      </c>
      <c r="E3866" s="462">
        <v>3200</v>
      </c>
      <c r="F3866" s="461" t="s">
        <v>14519</v>
      </c>
      <c r="G3866" s="460" t="s">
        <v>14518</v>
      </c>
      <c r="H3866" s="460"/>
      <c r="I3866" s="460"/>
      <c r="J3866" s="459"/>
      <c r="K3866" s="458">
        <v>4</v>
      </c>
      <c r="L3866" s="458">
        <v>12</v>
      </c>
      <c r="M3866" s="457">
        <v>40741.287585309437</v>
      </c>
      <c r="N3866" s="458">
        <v>1</v>
      </c>
      <c r="O3866" s="458">
        <v>6</v>
      </c>
      <c r="P3866" s="457">
        <v>20506.8</v>
      </c>
    </row>
    <row r="3867" spans="1:16" ht="67.5" x14ac:dyDescent="0.2">
      <c r="A3867" s="466" t="s">
        <v>7860</v>
      </c>
      <c r="B3867" s="465" t="s">
        <v>3526</v>
      </c>
      <c r="C3867" s="464" t="s">
        <v>2594</v>
      </c>
      <c r="D3867" s="463" t="s">
        <v>10248</v>
      </c>
      <c r="E3867" s="462">
        <v>5500</v>
      </c>
      <c r="F3867" s="461" t="s">
        <v>14517</v>
      </c>
      <c r="G3867" s="460" t="s">
        <v>14516</v>
      </c>
      <c r="H3867" s="460" t="s">
        <v>7911</v>
      </c>
      <c r="I3867" s="460" t="s">
        <v>7869</v>
      </c>
      <c r="J3867" s="459" t="s">
        <v>7911</v>
      </c>
      <c r="K3867" s="458">
        <v>1</v>
      </c>
      <c r="L3867" s="458">
        <v>1</v>
      </c>
      <c r="M3867" s="457">
        <v>5835.3406697708824</v>
      </c>
      <c r="N3867" s="458">
        <v>1</v>
      </c>
      <c r="O3867" s="458">
        <v>6</v>
      </c>
      <c r="P3867" s="457">
        <v>34306.800000000003</v>
      </c>
    </row>
    <row r="3868" spans="1:16" ht="67.5" x14ac:dyDescent="0.2">
      <c r="A3868" s="466" t="s">
        <v>7860</v>
      </c>
      <c r="B3868" s="465" t="s">
        <v>3526</v>
      </c>
      <c r="C3868" s="464" t="s">
        <v>2594</v>
      </c>
      <c r="D3868" s="463" t="s">
        <v>7932</v>
      </c>
      <c r="E3868" s="462">
        <v>4200</v>
      </c>
      <c r="F3868" s="461" t="s">
        <v>14515</v>
      </c>
      <c r="G3868" s="460" t="s">
        <v>14514</v>
      </c>
      <c r="H3868" s="460" t="s">
        <v>3642</v>
      </c>
      <c r="I3868" s="460" t="s">
        <v>7861</v>
      </c>
      <c r="J3868" s="459" t="s">
        <v>3642</v>
      </c>
      <c r="K3868" s="458">
        <v>4</v>
      </c>
      <c r="L3868" s="458">
        <v>9</v>
      </c>
      <c r="M3868" s="457">
        <v>40104.704966788973</v>
      </c>
      <c r="N3868" s="458">
        <v>0</v>
      </c>
      <c r="O3868" s="458">
        <v>0</v>
      </c>
      <c r="P3868" s="457">
        <v>0</v>
      </c>
    </row>
    <row r="3869" spans="1:16" ht="67.5" x14ac:dyDescent="0.2">
      <c r="A3869" s="466" t="s">
        <v>7860</v>
      </c>
      <c r="B3869" s="465" t="s">
        <v>3526</v>
      </c>
      <c r="C3869" s="464" t="s">
        <v>2594</v>
      </c>
      <c r="D3869" s="463" t="s">
        <v>7916</v>
      </c>
      <c r="E3869" s="462">
        <v>4200</v>
      </c>
      <c r="F3869" s="461" t="s">
        <v>14513</v>
      </c>
      <c r="G3869" s="460" t="s">
        <v>14512</v>
      </c>
      <c r="H3869" s="460" t="s">
        <v>3538</v>
      </c>
      <c r="I3869" s="460" t="s">
        <v>7869</v>
      </c>
      <c r="J3869" s="459" t="s">
        <v>3538</v>
      </c>
      <c r="K3869" s="458">
        <v>3</v>
      </c>
      <c r="L3869" s="458">
        <v>12</v>
      </c>
      <c r="M3869" s="457">
        <v>53472.939955718633</v>
      </c>
      <c r="N3869" s="458">
        <v>1</v>
      </c>
      <c r="O3869" s="458">
        <v>6</v>
      </c>
      <c r="P3869" s="457">
        <v>26506.799999999999</v>
      </c>
    </row>
    <row r="3870" spans="1:16" ht="67.5" x14ac:dyDescent="0.2">
      <c r="A3870" s="466" t="s">
        <v>7860</v>
      </c>
      <c r="B3870" s="465" t="s">
        <v>3526</v>
      </c>
      <c r="C3870" s="464" t="s">
        <v>2594</v>
      </c>
      <c r="D3870" s="463" t="s">
        <v>9824</v>
      </c>
      <c r="E3870" s="462">
        <v>4200</v>
      </c>
      <c r="F3870" s="461" t="s">
        <v>14511</v>
      </c>
      <c r="G3870" s="460" t="s">
        <v>14510</v>
      </c>
      <c r="H3870" s="460" t="s">
        <v>7865</v>
      </c>
      <c r="I3870" s="460" t="s">
        <v>7869</v>
      </c>
      <c r="J3870" s="459" t="s">
        <v>7865</v>
      </c>
      <c r="K3870" s="458">
        <v>1</v>
      </c>
      <c r="L3870" s="458">
        <v>2</v>
      </c>
      <c r="M3870" s="457">
        <v>8912.1566592864383</v>
      </c>
      <c r="N3870" s="458">
        <v>0</v>
      </c>
      <c r="O3870" s="458">
        <v>0</v>
      </c>
      <c r="P3870" s="457">
        <v>0</v>
      </c>
    </row>
    <row r="3871" spans="1:16" ht="67.5" x14ac:dyDescent="0.2">
      <c r="A3871" s="466" t="s">
        <v>7860</v>
      </c>
      <c r="B3871" s="465" t="s">
        <v>3526</v>
      </c>
      <c r="C3871" s="464" t="s">
        <v>2594</v>
      </c>
      <c r="D3871" s="463" t="s">
        <v>8011</v>
      </c>
      <c r="E3871" s="462">
        <v>2200</v>
      </c>
      <c r="F3871" s="461" t="s">
        <v>14509</v>
      </c>
      <c r="G3871" s="460" t="s">
        <v>14508</v>
      </c>
      <c r="H3871" s="460"/>
      <c r="I3871" s="460"/>
      <c r="J3871" s="459"/>
      <c r="K3871" s="458">
        <v>4</v>
      </c>
      <c r="L3871" s="458">
        <v>12</v>
      </c>
      <c r="M3871" s="457">
        <v>28009.635214900234</v>
      </c>
      <c r="N3871" s="458">
        <v>1</v>
      </c>
      <c r="O3871" s="458">
        <v>6</v>
      </c>
      <c r="P3871" s="457">
        <v>14506.8</v>
      </c>
    </row>
    <row r="3872" spans="1:16" ht="67.5" x14ac:dyDescent="0.2">
      <c r="A3872" s="466" t="s">
        <v>7860</v>
      </c>
      <c r="B3872" s="465" t="s">
        <v>3526</v>
      </c>
      <c r="C3872" s="464" t="s">
        <v>2594</v>
      </c>
      <c r="D3872" s="463" t="s">
        <v>8091</v>
      </c>
      <c r="E3872" s="462">
        <v>2700</v>
      </c>
      <c r="F3872" s="461" t="s">
        <v>14507</v>
      </c>
      <c r="G3872" s="460" t="s">
        <v>14506</v>
      </c>
      <c r="H3872" s="460"/>
      <c r="I3872" s="460"/>
      <c r="J3872" s="459"/>
      <c r="K3872" s="458">
        <v>4</v>
      </c>
      <c r="L3872" s="458">
        <v>12</v>
      </c>
      <c r="M3872" s="457">
        <v>34375.461400104832</v>
      </c>
      <c r="N3872" s="458">
        <v>1</v>
      </c>
      <c r="O3872" s="458">
        <v>6</v>
      </c>
      <c r="P3872" s="457">
        <v>17506.8</v>
      </c>
    </row>
    <row r="3873" spans="1:16" ht="67.5" x14ac:dyDescent="0.2">
      <c r="A3873" s="466" t="s">
        <v>7860</v>
      </c>
      <c r="B3873" s="465" t="s">
        <v>3526</v>
      </c>
      <c r="C3873" s="464" t="s">
        <v>2594</v>
      </c>
      <c r="D3873" s="463" t="s">
        <v>13823</v>
      </c>
      <c r="E3873" s="462">
        <v>7500</v>
      </c>
      <c r="F3873" s="461" t="s">
        <v>14505</v>
      </c>
      <c r="G3873" s="460" t="s">
        <v>14504</v>
      </c>
      <c r="H3873" s="460" t="s">
        <v>3859</v>
      </c>
      <c r="I3873" s="460" t="s">
        <v>7869</v>
      </c>
      <c r="J3873" s="459" t="s">
        <v>3859</v>
      </c>
      <c r="K3873" s="458">
        <v>3</v>
      </c>
      <c r="L3873" s="458">
        <v>12</v>
      </c>
      <c r="M3873" s="457">
        <v>95487.392778068985</v>
      </c>
      <c r="N3873" s="458">
        <v>1</v>
      </c>
      <c r="O3873" s="458">
        <v>6</v>
      </c>
      <c r="P3873" s="457">
        <v>46306.8</v>
      </c>
    </row>
    <row r="3874" spans="1:16" ht="67.5" x14ac:dyDescent="0.2">
      <c r="A3874" s="466" t="s">
        <v>7860</v>
      </c>
      <c r="B3874" s="465" t="s">
        <v>3526</v>
      </c>
      <c r="C3874" s="464" t="s">
        <v>2594</v>
      </c>
      <c r="D3874" s="463" t="s">
        <v>14503</v>
      </c>
      <c r="E3874" s="462">
        <v>9000</v>
      </c>
      <c r="F3874" s="461" t="s">
        <v>14502</v>
      </c>
      <c r="G3874" s="460" t="s">
        <v>14501</v>
      </c>
      <c r="H3874" s="460" t="s">
        <v>6389</v>
      </c>
      <c r="I3874" s="460" t="s">
        <v>7869</v>
      </c>
      <c r="J3874" s="459" t="s">
        <v>6389</v>
      </c>
      <c r="K3874" s="458">
        <v>3</v>
      </c>
      <c r="L3874" s="458">
        <v>12</v>
      </c>
      <c r="M3874" s="457">
        <v>114584.87133368278</v>
      </c>
      <c r="N3874" s="458">
        <v>1</v>
      </c>
      <c r="O3874" s="458">
        <v>6</v>
      </c>
      <c r="P3874" s="457">
        <v>55306.8</v>
      </c>
    </row>
    <row r="3875" spans="1:16" ht="67.5" x14ac:dyDescent="0.2">
      <c r="A3875" s="466" t="s">
        <v>7860</v>
      </c>
      <c r="B3875" s="465" t="s">
        <v>3526</v>
      </c>
      <c r="C3875" s="464" t="s">
        <v>2594</v>
      </c>
      <c r="D3875" s="463" t="s">
        <v>8011</v>
      </c>
      <c r="E3875" s="462">
        <v>2200</v>
      </c>
      <c r="F3875" s="461" t="s">
        <v>14500</v>
      </c>
      <c r="G3875" s="460" t="s">
        <v>14499</v>
      </c>
      <c r="H3875" s="460"/>
      <c r="I3875" s="460"/>
      <c r="J3875" s="459"/>
      <c r="K3875" s="458">
        <v>5</v>
      </c>
      <c r="L3875" s="458">
        <v>12</v>
      </c>
      <c r="M3875" s="457">
        <v>28009.635214900234</v>
      </c>
      <c r="N3875" s="458">
        <v>1</v>
      </c>
      <c r="O3875" s="458">
        <v>6</v>
      </c>
      <c r="P3875" s="457">
        <v>14506.8</v>
      </c>
    </row>
    <row r="3876" spans="1:16" ht="67.5" x14ac:dyDescent="0.2">
      <c r="A3876" s="466" t="s">
        <v>7860</v>
      </c>
      <c r="B3876" s="465" t="s">
        <v>3526</v>
      </c>
      <c r="C3876" s="464" t="s">
        <v>2594</v>
      </c>
      <c r="D3876" s="463" t="s">
        <v>7946</v>
      </c>
      <c r="E3876" s="462">
        <v>4200</v>
      </c>
      <c r="F3876" s="461" t="s">
        <v>14498</v>
      </c>
      <c r="G3876" s="460" t="s">
        <v>14497</v>
      </c>
      <c r="H3876" s="460" t="s">
        <v>7865</v>
      </c>
      <c r="I3876" s="460" t="s">
        <v>7861</v>
      </c>
      <c r="J3876" s="459" t="s">
        <v>7865</v>
      </c>
      <c r="K3876" s="458">
        <v>3</v>
      </c>
      <c r="L3876" s="458">
        <v>12</v>
      </c>
      <c r="M3876" s="457">
        <v>53472.939955718633</v>
      </c>
      <c r="N3876" s="458">
        <v>1</v>
      </c>
      <c r="O3876" s="458">
        <v>6</v>
      </c>
      <c r="P3876" s="457">
        <v>26506.799999999999</v>
      </c>
    </row>
    <row r="3877" spans="1:16" ht="67.5" x14ac:dyDescent="0.2">
      <c r="A3877" s="466" t="s">
        <v>7860</v>
      </c>
      <c r="B3877" s="465" t="s">
        <v>3526</v>
      </c>
      <c r="C3877" s="464" t="s">
        <v>2594</v>
      </c>
      <c r="D3877" s="463" t="s">
        <v>10307</v>
      </c>
      <c r="E3877" s="462">
        <v>10500</v>
      </c>
      <c r="F3877" s="461" t="s">
        <v>14496</v>
      </c>
      <c r="G3877" s="460" t="s">
        <v>14495</v>
      </c>
      <c r="H3877" s="460" t="s">
        <v>8159</v>
      </c>
      <c r="I3877" s="460" t="s">
        <v>7869</v>
      </c>
      <c r="J3877" s="459" t="s">
        <v>8159</v>
      </c>
      <c r="K3877" s="458">
        <v>2</v>
      </c>
      <c r="L3877" s="458">
        <v>6</v>
      </c>
      <c r="M3877" s="457">
        <v>66841.174944648286</v>
      </c>
      <c r="N3877" s="458">
        <v>0</v>
      </c>
      <c r="O3877" s="458">
        <v>0</v>
      </c>
      <c r="P3877" s="457">
        <v>0</v>
      </c>
    </row>
    <row r="3878" spans="1:16" ht="67.5" x14ac:dyDescent="0.2">
      <c r="A3878" s="466" t="s">
        <v>7860</v>
      </c>
      <c r="B3878" s="465" t="s">
        <v>3526</v>
      </c>
      <c r="C3878" s="464" t="s">
        <v>2594</v>
      </c>
      <c r="D3878" s="463" t="s">
        <v>10085</v>
      </c>
      <c r="E3878" s="462">
        <v>4200</v>
      </c>
      <c r="F3878" s="461" t="s">
        <v>14494</v>
      </c>
      <c r="G3878" s="460" t="s">
        <v>14493</v>
      </c>
      <c r="H3878" s="460" t="s">
        <v>8069</v>
      </c>
      <c r="I3878" s="460" t="s">
        <v>7869</v>
      </c>
      <c r="J3878" s="459" t="s">
        <v>8069</v>
      </c>
      <c r="K3878" s="458">
        <v>3</v>
      </c>
      <c r="L3878" s="458">
        <v>12</v>
      </c>
      <c r="M3878" s="457">
        <v>53472.939955718633</v>
      </c>
      <c r="N3878" s="458">
        <v>0</v>
      </c>
      <c r="O3878" s="458">
        <v>0</v>
      </c>
      <c r="P3878" s="457">
        <v>0</v>
      </c>
    </row>
    <row r="3879" spans="1:16" ht="67.5" x14ac:dyDescent="0.2">
      <c r="A3879" s="466" t="s">
        <v>7860</v>
      </c>
      <c r="B3879" s="465" t="s">
        <v>3526</v>
      </c>
      <c r="C3879" s="464" t="s">
        <v>2594</v>
      </c>
      <c r="D3879" s="463" t="s">
        <v>14492</v>
      </c>
      <c r="E3879" s="462">
        <v>13000</v>
      </c>
      <c r="F3879" s="461" t="s">
        <v>14491</v>
      </c>
      <c r="G3879" s="460" t="s">
        <v>14490</v>
      </c>
      <c r="H3879" s="460" t="s">
        <v>8364</v>
      </c>
      <c r="I3879" s="460" t="s">
        <v>7869</v>
      </c>
      <c r="J3879" s="459" t="s">
        <v>8364</v>
      </c>
      <c r="K3879" s="458">
        <v>3</v>
      </c>
      <c r="L3879" s="458">
        <v>5</v>
      </c>
      <c r="M3879" s="457">
        <v>68963.117006383152</v>
      </c>
      <c r="N3879" s="458">
        <v>0</v>
      </c>
      <c r="O3879" s="458">
        <v>0</v>
      </c>
      <c r="P3879" s="457">
        <v>0</v>
      </c>
    </row>
    <row r="3880" spans="1:16" ht="67.5" x14ac:dyDescent="0.2">
      <c r="A3880" s="466" t="s">
        <v>7860</v>
      </c>
      <c r="B3880" s="465" t="s">
        <v>3526</v>
      </c>
      <c r="C3880" s="464" t="s">
        <v>2594</v>
      </c>
      <c r="D3880" s="463" t="s">
        <v>8638</v>
      </c>
      <c r="E3880" s="462">
        <v>7500</v>
      </c>
      <c r="F3880" s="461" t="s">
        <v>14489</v>
      </c>
      <c r="G3880" s="460" t="s">
        <v>14488</v>
      </c>
      <c r="H3880" s="460" t="s">
        <v>3570</v>
      </c>
      <c r="I3880" s="460" t="s">
        <v>7869</v>
      </c>
      <c r="J3880" s="459" t="s">
        <v>3570</v>
      </c>
      <c r="K3880" s="458">
        <v>3</v>
      </c>
      <c r="L3880" s="458">
        <v>12</v>
      </c>
      <c r="M3880" s="457">
        <v>95487.392778068985</v>
      </c>
      <c r="N3880" s="458">
        <v>1</v>
      </c>
      <c r="O3880" s="458">
        <v>6</v>
      </c>
      <c r="P3880" s="457">
        <v>46306.8</v>
      </c>
    </row>
    <row r="3881" spans="1:16" ht="67.5" x14ac:dyDescent="0.2">
      <c r="A3881" s="466" t="s">
        <v>7860</v>
      </c>
      <c r="B3881" s="465" t="s">
        <v>3526</v>
      </c>
      <c r="C3881" s="464" t="s">
        <v>2594</v>
      </c>
      <c r="D3881" s="463" t="s">
        <v>7887</v>
      </c>
      <c r="E3881" s="462">
        <v>4200</v>
      </c>
      <c r="F3881" s="461" t="s">
        <v>14487</v>
      </c>
      <c r="G3881" s="460" t="s">
        <v>14486</v>
      </c>
      <c r="H3881" s="460" t="s">
        <v>3574</v>
      </c>
      <c r="I3881" s="460" t="s">
        <v>7861</v>
      </c>
      <c r="J3881" s="459" t="s">
        <v>3574</v>
      </c>
      <c r="K3881" s="458">
        <v>4</v>
      </c>
      <c r="L3881" s="458">
        <v>12</v>
      </c>
      <c r="M3881" s="457">
        <v>53472.939955718633</v>
      </c>
      <c r="N3881" s="458">
        <v>1</v>
      </c>
      <c r="O3881" s="458">
        <v>6</v>
      </c>
      <c r="P3881" s="457">
        <v>26506.799999999999</v>
      </c>
    </row>
    <row r="3882" spans="1:16" ht="67.5" x14ac:dyDescent="0.2">
      <c r="A3882" s="466" t="s">
        <v>7860</v>
      </c>
      <c r="B3882" s="465" t="s">
        <v>3526</v>
      </c>
      <c r="C3882" s="464" t="s">
        <v>2594</v>
      </c>
      <c r="D3882" s="463" t="s">
        <v>7946</v>
      </c>
      <c r="E3882" s="462">
        <v>4200</v>
      </c>
      <c r="F3882" s="461" t="s">
        <v>14485</v>
      </c>
      <c r="G3882" s="460" t="s">
        <v>14484</v>
      </c>
      <c r="H3882" s="460" t="s">
        <v>6389</v>
      </c>
      <c r="I3882" s="460" t="s">
        <v>7869</v>
      </c>
      <c r="J3882" s="459" t="s">
        <v>6389</v>
      </c>
      <c r="K3882" s="458">
        <v>3</v>
      </c>
      <c r="L3882" s="458">
        <v>12</v>
      </c>
      <c r="M3882" s="457">
        <v>53472.939955718633</v>
      </c>
      <c r="N3882" s="458">
        <v>1</v>
      </c>
      <c r="O3882" s="458">
        <v>1</v>
      </c>
      <c r="P3882" s="457">
        <v>4417.8</v>
      </c>
    </row>
    <row r="3883" spans="1:16" ht="67.5" x14ac:dyDescent="0.2">
      <c r="A3883" s="466" t="s">
        <v>7860</v>
      </c>
      <c r="B3883" s="465" t="s">
        <v>3526</v>
      </c>
      <c r="C3883" s="464" t="s">
        <v>2594</v>
      </c>
      <c r="D3883" s="463" t="s">
        <v>11585</v>
      </c>
      <c r="E3883" s="462">
        <v>4200</v>
      </c>
      <c r="F3883" s="461" t="s">
        <v>14483</v>
      </c>
      <c r="G3883" s="460" t="s">
        <v>14482</v>
      </c>
      <c r="H3883" s="460" t="s">
        <v>6389</v>
      </c>
      <c r="I3883" s="460" t="s">
        <v>7869</v>
      </c>
      <c r="J3883" s="459" t="s">
        <v>6389</v>
      </c>
      <c r="K3883" s="458">
        <v>3</v>
      </c>
      <c r="L3883" s="458">
        <v>12</v>
      </c>
      <c r="M3883" s="457">
        <v>53472.939955718633</v>
      </c>
      <c r="N3883" s="458">
        <v>1</v>
      </c>
      <c r="O3883" s="458">
        <v>6</v>
      </c>
      <c r="P3883" s="457">
        <v>26506.799999999999</v>
      </c>
    </row>
    <row r="3884" spans="1:16" ht="67.5" x14ac:dyDescent="0.2">
      <c r="A3884" s="466" t="s">
        <v>7860</v>
      </c>
      <c r="B3884" s="465" t="s">
        <v>3526</v>
      </c>
      <c r="C3884" s="464" t="s">
        <v>2594</v>
      </c>
      <c r="D3884" s="463" t="s">
        <v>7923</v>
      </c>
      <c r="E3884" s="462">
        <v>4200</v>
      </c>
      <c r="F3884" s="461" t="s">
        <v>14481</v>
      </c>
      <c r="G3884" s="460" t="s">
        <v>14480</v>
      </c>
      <c r="H3884" s="460" t="s">
        <v>3574</v>
      </c>
      <c r="I3884" s="460" t="s">
        <v>7869</v>
      </c>
      <c r="J3884" s="459" t="s">
        <v>3574</v>
      </c>
      <c r="K3884" s="458">
        <v>3</v>
      </c>
      <c r="L3884" s="458">
        <v>5</v>
      </c>
      <c r="M3884" s="457">
        <v>22280.391648216097</v>
      </c>
      <c r="N3884" s="458">
        <v>0</v>
      </c>
      <c r="O3884" s="458">
        <v>0</v>
      </c>
      <c r="P3884" s="457">
        <v>0</v>
      </c>
    </row>
    <row r="3885" spans="1:16" ht="67.5" x14ac:dyDescent="0.2">
      <c r="A3885" s="466" t="s">
        <v>7860</v>
      </c>
      <c r="B3885" s="465" t="s">
        <v>3526</v>
      </c>
      <c r="C3885" s="464" t="s">
        <v>2594</v>
      </c>
      <c r="D3885" s="463" t="s">
        <v>8011</v>
      </c>
      <c r="E3885" s="462">
        <v>2200</v>
      </c>
      <c r="F3885" s="461" t="s">
        <v>14479</v>
      </c>
      <c r="G3885" s="460" t="s">
        <v>14478</v>
      </c>
      <c r="H3885" s="460"/>
      <c r="I3885" s="460"/>
      <c r="J3885" s="459"/>
      <c r="K3885" s="458">
        <v>4</v>
      </c>
      <c r="L3885" s="458">
        <v>12</v>
      </c>
      <c r="M3885" s="457">
        <v>28009.635214900234</v>
      </c>
      <c r="N3885" s="458">
        <v>1</v>
      </c>
      <c r="O3885" s="458">
        <v>6</v>
      </c>
      <c r="P3885" s="457">
        <v>14506.8</v>
      </c>
    </row>
    <row r="3886" spans="1:16" ht="67.5" x14ac:dyDescent="0.2">
      <c r="A3886" s="466" t="s">
        <v>7860</v>
      </c>
      <c r="B3886" s="465" t="s">
        <v>3526</v>
      </c>
      <c r="C3886" s="464" t="s">
        <v>2594</v>
      </c>
      <c r="D3886" s="463" t="s">
        <v>7887</v>
      </c>
      <c r="E3886" s="462">
        <v>4200</v>
      </c>
      <c r="F3886" s="461" t="s">
        <v>14477</v>
      </c>
      <c r="G3886" s="460" t="s">
        <v>14476</v>
      </c>
      <c r="H3886" s="460" t="s">
        <v>6389</v>
      </c>
      <c r="I3886" s="460" t="s">
        <v>7869</v>
      </c>
      <c r="J3886" s="459" t="s">
        <v>6389</v>
      </c>
      <c r="K3886" s="458">
        <v>3</v>
      </c>
      <c r="L3886" s="458">
        <v>12</v>
      </c>
      <c r="M3886" s="457">
        <v>53472.939955718633</v>
      </c>
      <c r="N3886" s="458">
        <v>1</v>
      </c>
      <c r="O3886" s="458">
        <v>6</v>
      </c>
      <c r="P3886" s="457">
        <v>26506.799999999999</v>
      </c>
    </row>
    <row r="3887" spans="1:16" ht="67.5" x14ac:dyDescent="0.2">
      <c r="A3887" s="466" t="s">
        <v>7860</v>
      </c>
      <c r="B3887" s="465" t="s">
        <v>3526</v>
      </c>
      <c r="C3887" s="464" t="s">
        <v>2594</v>
      </c>
      <c r="D3887" s="463" t="s">
        <v>7908</v>
      </c>
      <c r="E3887" s="462">
        <v>4200</v>
      </c>
      <c r="F3887" s="461" t="s">
        <v>14475</v>
      </c>
      <c r="G3887" s="460" t="s">
        <v>14474</v>
      </c>
      <c r="H3887" s="460" t="s">
        <v>3574</v>
      </c>
      <c r="I3887" s="460" t="s">
        <v>7861</v>
      </c>
      <c r="J3887" s="459" t="s">
        <v>3574</v>
      </c>
      <c r="K3887" s="458">
        <v>3</v>
      </c>
      <c r="L3887" s="458">
        <v>5</v>
      </c>
      <c r="M3887" s="457">
        <v>22280.391648216097</v>
      </c>
      <c r="N3887" s="458">
        <v>0</v>
      </c>
      <c r="O3887" s="458">
        <v>0</v>
      </c>
      <c r="P3887" s="457">
        <v>0</v>
      </c>
    </row>
    <row r="3888" spans="1:16" ht="67.5" x14ac:dyDescent="0.2">
      <c r="A3888" s="466" t="s">
        <v>7860</v>
      </c>
      <c r="B3888" s="465" t="s">
        <v>3526</v>
      </c>
      <c r="C3888" s="464" t="s">
        <v>2594</v>
      </c>
      <c r="D3888" s="463" t="s">
        <v>7859</v>
      </c>
      <c r="E3888" s="462">
        <v>2500</v>
      </c>
      <c r="F3888" s="461" t="s">
        <v>14473</v>
      </c>
      <c r="G3888" s="460" t="s">
        <v>14472</v>
      </c>
      <c r="H3888" s="460"/>
      <c r="I3888" s="460" t="s">
        <v>8064</v>
      </c>
      <c r="J3888" s="459" t="s">
        <v>8069</v>
      </c>
      <c r="K3888" s="458">
        <v>3</v>
      </c>
      <c r="L3888" s="458">
        <v>12</v>
      </c>
      <c r="M3888" s="457">
        <v>31829.130926022997</v>
      </c>
      <c r="N3888" s="458">
        <v>1</v>
      </c>
      <c r="O3888" s="458">
        <v>6</v>
      </c>
      <c r="P3888" s="457">
        <v>16306.8</v>
      </c>
    </row>
    <row r="3889" spans="1:16" ht="67.5" x14ac:dyDescent="0.2">
      <c r="A3889" s="466" t="s">
        <v>7860</v>
      </c>
      <c r="B3889" s="465" t="s">
        <v>3526</v>
      </c>
      <c r="C3889" s="464" t="s">
        <v>2594</v>
      </c>
      <c r="D3889" s="463" t="s">
        <v>14471</v>
      </c>
      <c r="E3889" s="462">
        <v>2200</v>
      </c>
      <c r="F3889" s="461" t="s">
        <v>14470</v>
      </c>
      <c r="G3889" s="460" t="s">
        <v>14469</v>
      </c>
      <c r="H3889" s="460" t="s">
        <v>3859</v>
      </c>
      <c r="I3889" s="460" t="s">
        <v>7869</v>
      </c>
      <c r="J3889" s="459" t="s">
        <v>3859</v>
      </c>
      <c r="K3889" s="458">
        <v>4</v>
      </c>
      <c r="L3889" s="458">
        <v>12</v>
      </c>
      <c r="M3889" s="457">
        <v>28009.635214900234</v>
      </c>
      <c r="N3889" s="458">
        <v>0</v>
      </c>
      <c r="O3889" s="458">
        <v>6</v>
      </c>
      <c r="P3889" s="457">
        <v>14506.8</v>
      </c>
    </row>
    <row r="3890" spans="1:16" ht="67.5" x14ac:dyDescent="0.2">
      <c r="A3890" s="466" t="s">
        <v>7860</v>
      </c>
      <c r="B3890" s="465" t="s">
        <v>3526</v>
      </c>
      <c r="C3890" s="464" t="s">
        <v>2594</v>
      </c>
      <c r="D3890" s="463" t="s">
        <v>7908</v>
      </c>
      <c r="E3890" s="462">
        <v>4200</v>
      </c>
      <c r="F3890" s="461" t="s">
        <v>14468</v>
      </c>
      <c r="G3890" s="460" t="s">
        <v>14467</v>
      </c>
      <c r="H3890" s="460" t="s">
        <v>6389</v>
      </c>
      <c r="I3890" s="460" t="s">
        <v>7869</v>
      </c>
      <c r="J3890" s="459" t="s">
        <v>6389</v>
      </c>
      <c r="K3890" s="458">
        <v>3</v>
      </c>
      <c r="L3890" s="458">
        <v>5</v>
      </c>
      <c r="M3890" s="457">
        <v>22280.391648216097</v>
      </c>
      <c r="N3890" s="458">
        <v>0</v>
      </c>
      <c r="O3890" s="458">
        <v>0</v>
      </c>
      <c r="P3890" s="457">
        <v>0</v>
      </c>
    </row>
    <row r="3891" spans="1:16" ht="67.5" x14ac:dyDescent="0.2">
      <c r="A3891" s="466" t="s">
        <v>7860</v>
      </c>
      <c r="B3891" s="465" t="s">
        <v>3526</v>
      </c>
      <c r="C3891" s="464" t="s">
        <v>2594</v>
      </c>
      <c r="D3891" s="463" t="s">
        <v>9762</v>
      </c>
      <c r="E3891" s="462">
        <v>10500</v>
      </c>
      <c r="F3891" s="461" t="s">
        <v>14466</v>
      </c>
      <c r="G3891" s="460" t="s">
        <v>14465</v>
      </c>
      <c r="H3891" s="460" t="s">
        <v>7911</v>
      </c>
      <c r="I3891" s="460" t="s">
        <v>7869</v>
      </c>
      <c r="J3891" s="459" t="s">
        <v>7911</v>
      </c>
      <c r="K3891" s="458">
        <v>1</v>
      </c>
      <c r="L3891" s="458">
        <v>3</v>
      </c>
      <c r="M3891" s="457">
        <v>33420.587472324143</v>
      </c>
      <c r="N3891" s="458">
        <v>0</v>
      </c>
      <c r="O3891" s="458">
        <v>0</v>
      </c>
      <c r="P3891" s="457">
        <v>0</v>
      </c>
    </row>
    <row r="3892" spans="1:16" ht="67.5" x14ac:dyDescent="0.2">
      <c r="A3892" s="466" t="s">
        <v>7860</v>
      </c>
      <c r="B3892" s="465" t="s">
        <v>3526</v>
      </c>
      <c r="C3892" s="464" t="s">
        <v>2594</v>
      </c>
      <c r="D3892" s="463" t="s">
        <v>7887</v>
      </c>
      <c r="E3892" s="462">
        <v>4200</v>
      </c>
      <c r="F3892" s="461" t="s">
        <v>14464</v>
      </c>
      <c r="G3892" s="460" t="s">
        <v>14463</v>
      </c>
      <c r="H3892" s="460" t="s">
        <v>12955</v>
      </c>
      <c r="I3892" s="460" t="s">
        <v>7869</v>
      </c>
      <c r="J3892" s="459" t="s">
        <v>12955</v>
      </c>
      <c r="K3892" s="458">
        <v>4</v>
      </c>
      <c r="L3892" s="458">
        <v>10</v>
      </c>
      <c r="M3892" s="457">
        <v>44560.783296432193</v>
      </c>
      <c r="N3892" s="458">
        <v>1</v>
      </c>
      <c r="O3892" s="458">
        <v>6</v>
      </c>
      <c r="P3892" s="457">
        <v>26506.799999999999</v>
      </c>
    </row>
    <row r="3893" spans="1:16" ht="67.5" x14ac:dyDescent="0.2">
      <c r="A3893" s="466" t="s">
        <v>7860</v>
      </c>
      <c r="B3893" s="465" t="s">
        <v>3526</v>
      </c>
      <c r="C3893" s="464" t="s">
        <v>2594</v>
      </c>
      <c r="D3893" s="463" t="s">
        <v>7989</v>
      </c>
      <c r="E3893" s="462">
        <v>5500</v>
      </c>
      <c r="F3893" s="461" t="s">
        <v>14462</v>
      </c>
      <c r="G3893" s="460" t="s">
        <v>14461</v>
      </c>
      <c r="H3893" s="460" t="s">
        <v>14460</v>
      </c>
      <c r="I3893" s="460" t="s">
        <v>7861</v>
      </c>
      <c r="J3893" s="459" t="s">
        <v>14460</v>
      </c>
      <c r="K3893" s="458">
        <v>3</v>
      </c>
      <c r="L3893" s="458">
        <v>12</v>
      </c>
      <c r="M3893" s="457">
        <v>70024.088037250593</v>
      </c>
      <c r="N3893" s="458">
        <v>1</v>
      </c>
      <c r="O3893" s="458">
        <v>6</v>
      </c>
      <c r="P3893" s="457">
        <v>34306.800000000003</v>
      </c>
    </row>
    <row r="3894" spans="1:16" ht="67.5" x14ac:dyDescent="0.2">
      <c r="A3894" s="466" t="s">
        <v>7860</v>
      </c>
      <c r="B3894" s="465" t="s">
        <v>3526</v>
      </c>
      <c r="C3894" s="464" t="s">
        <v>2594</v>
      </c>
      <c r="D3894" s="463" t="s">
        <v>7881</v>
      </c>
      <c r="E3894" s="462">
        <v>3200</v>
      </c>
      <c r="F3894" s="461" t="s">
        <v>14459</v>
      </c>
      <c r="G3894" s="460" t="s">
        <v>14458</v>
      </c>
      <c r="H3894" s="460" t="s">
        <v>6299</v>
      </c>
      <c r="I3894" s="460" t="s">
        <v>7869</v>
      </c>
      <c r="J3894" s="459" t="s">
        <v>6299</v>
      </c>
      <c r="K3894" s="458">
        <v>3</v>
      </c>
      <c r="L3894" s="458">
        <v>12</v>
      </c>
      <c r="M3894" s="457">
        <v>40741.287585309437</v>
      </c>
      <c r="N3894" s="458">
        <v>1</v>
      </c>
      <c r="O3894" s="458">
        <v>6</v>
      </c>
      <c r="P3894" s="457">
        <v>20506.8</v>
      </c>
    </row>
    <row r="3895" spans="1:16" ht="67.5" x14ac:dyDescent="0.2">
      <c r="A3895" s="466" t="s">
        <v>7860</v>
      </c>
      <c r="B3895" s="465" t="s">
        <v>3526</v>
      </c>
      <c r="C3895" s="464" t="s">
        <v>2594</v>
      </c>
      <c r="D3895" s="463" t="s">
        <v>8122</v>
      </c>
      <c r="E3895" s="462">
        <v>10000</v>
      </c>
      <c r="F3895" s="461" t="s">
        <v>14457</v>
      </c>
      <c r="G3895" s="460" t="s">
        <v>14456</v>
      </c>
      <c r="H3895" s="460" t="s">
        <v>7911</v>
      </c>
      <c r="I3895" s="460" t="s">
        <v>7869</v>
      </c>
      <c r="J3895" s="459" t="s">
        <v>7911</v>
      </c>
      <c r="K3895" s="458">
        <v>3</v>
      </c>
      <c r="L3895" s="458">
        <v>12</v>
      </c>
      <c r="M3895" s="457">
        <v>127316.52370409199</v>
      </c>
      <c r="N3895" s="458">
        <v>1</v>
      </c>
      <c r="O3895" s="458">
        <v>6</v>
      </c>
      <c r="P3895" s="457">
        <v>61306.8</v>
      </c>
    </row>
    <row r="3896" spans="1:16" ht="67.5" x14ac:dyDescent="0.2">
      <c r="A3896" s="466" t="s">
        <v>7860</v>
      </c>
      <c r="B3896" s="465" t="s">
        <v>3526</v>
      </c>
      <c r="C3896" s="464" t="s">
        <v>2594</v>
      </c>
      <c r="D3896" s="463" t="s">
        <v>8579</v>
      </c>
      <c r="E3896" s="462">
        <v>2500</v>
      </c>
      <c r="F3896" s="461" t="s">
        <v>14455</v>
      </c>
      <c r="G3896" s="460" t="s">
        <v>14454</v>
      </c>
      <c r="H3896" s="460" t="s">
        <v>14453</v>
      </c>
      <c r="I3896" s="460" t="s">
        <v>7869</v>
      </c>
      <c r="J3896" s="459" t="s">
        <v>14453</v>
      </c>
      <c r="K3896" s="458">
        <v>4</v>
      </c>
      <c r="L3896" s="458">
        <v>12</v>
      </c>
      <c r="M3896" s="457">
        <v>31829.130926022997</v>
      </c>
      <c r="N3896" s="458">
        <v>1</v>
      </c>
      <c r="O3896" s="458">
        <v>6</v>
      </c>
      <c r="P3896" s="457">
        <v>16306.8</v>
      </c>
    </row>
    <row r="3897" spans="1:16" ht="67.5" x14ac:dyDescent="0.2">
      <c r="A3897" s="466" t="s">
        <v>7860</v>
      </c>
      <c r="B3897" s="465" t="s">
        <v>3526</v>
      </c>
      <c r="C3897" s="464" t="s">
        <v>2594</v>
      </c>
      <c r="D3897" s="463" t="s">
        <v>8472</v>
      </c>
      <c r="E3897" s="462">
        <v>2200</v>
      </c>
      <c r="F3897" s="461" t="s">
        <v>14452</v>
      </c>
      <c r="G3897" s="460" t="s">
        <v>14451</v>
      </c>
      <c r="H3897" s="460"/>
      <c r="I3897" s="460" t="s">
        <v>8064</v>
      </c>
      <c r="J3897" s="459" t="s">
        <v>9948</v>
      </c>
      <c r="K3897" s="458">
        <v>4</v>
      </c>
      <c r="L3897" s="458">
        <v>12</v>
      </c>
      <c r="M3897" s="457">
        <v>28009.635214900234</v>
      </c>
      <c r="N3897" s="458">
        <v>1</v>
      </c>
      <c r="O3897" s="458">
        <v>6</v>
      </c>
      <c r="P3897" s="457">
        <v>14506.8</v>
      </c>
    </row>
    <row r="3898" spans="1:16" ht="67.5" x14ac:dyDescent="0.2">
      <c r="A3898" s="466" t="s">
        <v>7860</v>
      </c>
      <c r="B3898" s="465" t="s">
        <v>3526</v>
      </c>
      <c r="C3898" s="464" t="s">
        <v>2594</v>
      </c>
      <c r="D3898" s="463" t="s">
        <v>8263</v>
      </c>
      <c r="E3898" s="462">
        <v>7500</v>
      </c>
      <c r="F3898" s="461" t="s">
        <v>14450</v>
      </c>
      <c r="G3898" s="460" t="s">
        <v>14449</v>
      </c>
      <c r="H3898" s="460" t="s">
        <v>8352</v>
      </c>
      <c r="I3898" s="460" t="s">
        <v>7869</v>
      </c>
      <c r="J3898" s="459" t="s">
        <v>8352</v>
      </c>
      <c r="K3898" s="458">
        <v>3</v>
      </c>
      <c r="L3898" s="458">
        <v>12</v>
      </c>
      <c r="M3898" s="457">
        <v>95487.392778068985</v>
      </c>
      <c r="N3898" s="458">
        <v>1</v>
      </c>
      <c r="O3898" s="458">
        <v>6</v>
      </c>
      <c r="P3898" s="457">
        <v>46306.8</v>
      </c>
    </row>
    <row r="3899" spans="1:16" ht="67.5" x14ac:dyDescent="0.2">
      <c r="A3899" s="466" t="s">
        <v>7860</v>
      </c>
      <c r="B3899" s="465" t="s">
        <v>3526</v>
      </c>
      <c r="C3899" s="464" t="s">
        <v>2594</v>
      </c>
      <c r="D3899" s="463" t="s">
        <v>8351</v>
      </c>
      <c r="E3899" s="462">
        <v>4200</v>
      </c>
      <c r="F3899" s="461" t="s">
        <v>14448</v>
      </c>
      <c r="G3899" s="460" t="s">
        <v>14447</v>
      </c>
      <c r="H3899" s="460" t="s">
        <v>6389</v>
      </c>
      <c r="I3899" s="460" t="s">
        <v>7869</v>
      </c>
      <c r="J3899" s="459" t="s">
        <v>6389</v>
      </c>
      <c r="K3899" s="458">
        <v>4</v>
      </c>
      <c r="L3899" s="458">
        <v>9</v>
      </c>
      <c r="M3899" s="457">
        <v>40104.704966788973</v>
      </c>
      <c r="N3899" s="458">
        <v>0</v>
      </c>
      <c r="O3899" s="458">
        <v>0</v>
      </c>
      <c r="P3899" s="457">
        <v>0</v>
      </c>
    </row>
    <row r="3900" spans="1:16" ht="67.5" x14ac:dyDescent="0.2">
      <c r="A3900" s="466" t="s">
        <v>7860</v>
      </c>
      <c r="B3900" s="465" t="s">
        <v>3526</v>
      </c>
      <c r="C3900" s="464" t="s">
        <v>2594</v>
      </c>
      <c r="D3900" s="463" t="s">
        <v>13724</v>
      </c>
      <c r="E3900" s="462">
        <v>6500</v>
      </c>
      <c r="F3900" s="461" t="s">
        <v>14446</v>
      </c>
      <c r="G3900" s="460" t="s">
        <v>14445</v>
      </c>
      <c r="H3900" s="460" t="s">
        <v>7911</v>
      </c>
      <c r="I3900" s="460" t="s">
        <v>7869</v>
      </c>
      <c r="J3900" s="459" t="s">
        <v>7911</v>
      </c>
      <c r="K3900" s="458">
        <v>1</v>
      </c>
      <c r="L3900" s="458">
        <v>1</v>
      </c>
      <c r="M3900" s="457">
        <v>6896.3117006383154</v>
      </c>
      <c r="N3900" s="458">
        <v>0</v>
      </c>
      <c r="O3900" s="458">
        <v>0</v>
      </c>
      <c r="P3900" s="457">
        <v>0</v>
      </c>
    </row>
    <row r="3901" spans="1:16" ht="67.5" x14ac:dyDescent="0.2">
      <c r="A3901" s="466" t="s">
        <v>7860</v>
      </c>
      <c r="B3901" s="465" t="s">
        <v>3526</v>
      </c>
      <c r="C3901" s="464" t="s">
        <v>2594</v>
      </c>
      <c r="D3901" s="463" t="s">
        <v>14444</v>
      </c>
      <c r="E3901" s="462">
        <v>8000</v>
      </c>
      <c r="F3901" s="461" t="s">
        <v>14443</v>
      </c>
      <c r="G3901" s="460" t="s">
        <v>14442</v>
      </c>
      <c r="H3901" s="460" t="s">
        <v>3595</v>
      </c>
      <c r="I3901" s="460" t="s">
        <v>7869</v>
      </c>
      <c r="J3901" s="459" t="s">
        <v>3595</v>
      </c>
      <c r="K3901" s="458">
        <v>3</v>
      </c>
      <c r="L3901" s="458">
        <v>12</v>
      </c>
      <c r="M3901" s="457">
        <v>101853.21896327358</v>
      </c>
      <c r="N3901" s="458">
        <v>1</v>
      </c>
      <c r="O3901" s="458">
        <v>6</v>
      </c>
      <c r="P3901" s="457">
        <v>49306.8</v>
      </c>
    </row>
    <row r="3902" spans="1:16" ht="67.5" x14ac:dyDescent="0.2">
      <c r="A3902" s="466" t="s">
        <v>7860</v>
      </c>
      <c r="B3902" s="465" t="s">
        <v>3526</v>
      </c>
      <c r="C3902" s="464" t="s">
        <v>2594</v>
      </c>
      <c r="D3902" s="463" t="s">
        <v>8663</v>
      </c>
      <c r="E3902" s="462">
        <v>4200</v>
      </c>
      <c r="F3902" s="461" t="s">
        <v>14441</v>
      </c>
      <c r="G3902" s="460" t="s">
        <v>14440</v>
      </c>
      <c r="H3902" s="460" t="s">
        <v>3574</v>
      </c>
      <c r="I3902" s="460" t="s">
        <v>7861</v>
      </c>
      <c r="J3902" s="459" t="s">
        <v>3574</v>
      </c>
      <c r="K3902" s="458">
        <v>3</v>
      </c>
      <c r="L3902" s="458">
        <v>12</v>
      </c>
      <c r="M3902" s="457">
        <v>53472.939955718633</v>
      </c>
      <c r="N3902" s="458">
        <v>1</v>
      </c>
      <c r="O3902" s="458">
        <v>6</v>
      </c>
      <c r="P3902" s="457">
        <v>26506.799999999999</v>
      </c>
    </row>
    <row r="3903" spans="1:16" ht="67.5" x14ac:dyDescent="0.2">
      <c r="A3903" s="466" t="s">
        <v>7860</v>
      </c>
      <c r="B3903" s="465" t="s">
        <v>3526</v>
      </c>
      <c r="C3903" s="464" t="s">
        <v>2594</v>
      </c>
      <c r="D3903" s="463" t="s">
        <v>8011</v>
      </c>
      <c r="E3903" s="462">
        <v>2200</v>
      </c>
      <c r="F3903" s="461" t="s">
        <v>14439</v>
      </c>
      <c r="G3903" s="460" t="s">
        <v>14438</v>
      </c>
      <c r="H3903" s="460"/>
      <c r="I3903" s="460" t="s">
        <v>8064</v>
      </c>
      <c r="J3903" s="459" t="s">
        <v>10735</v>
      </c>
      <c r="K3903" s="458">
        <v>4</v>
      </c>
      <c r="L3903" s="458">
        <v>12</v>
      </c>
      <c r="M3903" s="457">
        <v>28009.635214900234</v>
      </c>
      <c r="N3903" s="458">
        <v>1</v>
      </c>
      <c r="O3903" s="458">
        <v>6</v>
      </c>
      <c r="P3903" s="457">
        <v>14506.8</v>
      </c>
    </row>
    <row r="3904" spans="1:16" ht="67.5" x14ac:dyDescent="0.2">
      <c r="A3904" s="466" t="s">
        <v>7860</v>
      </c>
      <c r="B3904" s="465" t="s">
        <v>3526</v>
      </c>
      <c r="C3904" s="464" t="s">
        <v>2594</v>
      </c>
      <c r="D3904" s="463" t="s">
        <v>7932</v>
      </c>
      <c r="E3904" s="462">
        <v>4200</v>
      </c>
      <c r="F3904" s="461" t="s">
        <v>14437</v>
      </c>
      <c r="G3904" s="460" t="s">
        <v>14436</v>
      </c>
      <c r="H3904" s="460" t="s">
        <v>6389</v>
      </c>
      <c r="I3904" s="460" t="s">
        <v>7869</v>
      </c>
      <c r="J3904" s="459" t="s">
        <v>6389</v>
      </c>
      <c r="K3904" s="458">
        <v>3</v>
      </c>
      <c r="L3904" s="458">
        <v>12</v>
      </c>
      <c r="M3904" s="457">
        <v>53472.939955718633</v>
      </c>
      <c r="N3904" s="458">
        <v>1</v>
      </c>
      <c r="O3904" s="458">
        <v>6</v>
      </c>
      <c r="P3904" s="457">
        <v>26506.799999999999</v>
      </c>
    </row>
    <row r="3905" spans="1:16" ht="67.5" x14ac:dyDescent="0.2">
      <c r="A3905" s="466" t="s">
        <v>7860</v>
      </c>
      <c r="B3905" s="465" t="s">
        <v>3526</v>
      </c>
      <c r="C3905" s="464" t="s">
        <v>2594</v>
      </c>
      <c r="D3905" s="463" t="s">
        <v>9759</v>
      </c>
      <c r="E3905" s="462">
        <v>7500</v>
      </c>
      <c r="F3905" s="461" t="s">
        <v>14435</v>
      </c>
      <c r="G3905" s="460" t="s">
        <v>14434</v>
      </c>
      <c r="H3905" s="460" t="s">
        <v>7911</v>
      </c>
      <c r="I3905" s="460" t="s">
        <v>7861</v>
      </c>
      <c r="J3905" s="459" t="s">
        <v>7911</v>
      </c>
      <c r="K3905" s="458">
        <v>1</v>
      </c>
      <c r="L3905" s="458">
        <v>3</v>
      </c>
      <c r="M3905" s="457">
        <v>23871.848194517246</v>
      </c>
      <c r="N3905" s="458">
        <v>1</v>
      </c>
      <c r="O3905" s="458">
        <v>6</v>
      </c>
      <c r="P3905" s="457">
        <v>46306.8</v>
      </c>
    </row>
    <row r="3906" spans="1:16" ht="67.5" x14ac:dyDescent="0.2">
      <c r="A3906" s="466" t="s">
        <v>7860</v>
      </c>
      <c r="B3906" s="465" t="s">
        <v>3526</v>
      </c>
      <c r="C3906" s="464" t="s">
        <v>2594</v>
      </c>
      <c r="D3906" s="463" t="s">
        <v>8278</v>
      </c>
      <c r="E3906" s="462">
        <v>2700</v>
      </c>
      <c r="F3906" s="461" t="s">
        <v>14433</v>
      </c>
      <c r="G3906" s="460" t="s">
        <v>14432</v>
      </c>
      <c r="H3906" s="460" t="s">
        <v>6389</v>
      </c>
      <c r="I3906" s="460" t="s">
        <v>7869</v>
      </c>
      <c r="J3906" s="459" t="s">
        <v>6389</v>
      </c>
      <c r="K3906" s="458">
        <v>4</v>
      </c>
      <c r="L3906" s="458">
        <v>12</v>
      </c>
      <c r="M3906" s="457">
        <v>34375.461400104832</v>
      </c>
      <c r="N3906" s="458">
        <v>1</v>
      </c>
      <c r="O3906" s="458">
        <v>6</v>
      </c>
      <c r="P3906" s="457">
        <v>17506.8</v>
      </c>
    </row>
    <row r="3907" spans="1:16" ht="67.5" x14ac:dyDescent="0.2">
      <c r="A3907" s="466" t="s">
        <v>7860</v>
      </c>
      <c r="B3907" s="465" t="s">
        <v>3526</v>
      </c>
      <c r="C3907" s="464" t="s">
        <v>2594</v>
      </c>
      <c r="D3907" s="463" t="s">
        <v>9824</v>
      </c>
      <c r="E3907" s="462">
        <v>4200</v>
      </c>
      <c r="F3907" s="461" t="s">
        <v>14431</v>
      </c>
      <c r="G3907" s="460" t="s">
        <v>14430</v>
      </c>
      <c r="H3907" s="460" t="s">
        <v>6299</v>
      </c>
      <c r="I3907" s="460" t="s">
        <v>7869</v>
      </c>
      <c r="J3907" s="459" t="s">
        <v>6299</v>
      </c>
      <c r="K3907" s="458">
        <v>3</v>
      </c>
      <c r="L3907" s="458">
        <v>12</v>
      </c>
      <c r="M3907" s="457">
        <v>53472.939955718633</v>
      </c>
      <c r="N3907" s="458">
        <v>1</v>
      </c>
      <c r="O3907" s="458">
        <v>6</v>
      </c>
      <c r="P3907" s="457">
        <v>26506.799999999999</v>
      </c>
    </row>
    <row r="3908" spans="1:16" ht="67.5" x14ac:dyDescent="0.2">
      <c r="A3908" s="466" t="s">
        <v>7860</v>
      </c>
      <c r="B3908" s="465" t="s">
        <v>3526</v>
      </c>
      <c r="C3908" s="464" t="s">
        <v>2594</v>
      </c>
      <c r="D3908" s="463" t="s">
        <v>11883</v>
      </c>
      <c r="E3908" s="462">
        <v>9500</v>
      </c>
      <c r="F3908" s="461" t="s">
        <v>14429</v>
      </c>
      <c r="G3908" s="460" t="s">
        <v>14428</v>
      </c>
      <c r="H3908" s="460" t="s">
        <v>10324</v>
      </c>
      <c r="I3908" s="460" t="s">
        <v>7869</v>
      </c>
      <c r="J3908" s="459" t="s">
        <v>10324</v>
      </c>
      <c r="K3908" s="458">
        <v>3</v>
      </c>
      <c r="L3908" s="458">
        <v>12</v>
      </c>
      <c r="M3908" s="457">
        <v>120950.69751888738</v>
      </c>
      <c r="N3908" s="458">
        <v>1</v>
      </c>
      <c r="O3908" s="458">
        <v>6</v>
      </c>
      <c r="P3908" s="457">
        <v>58306.8</v>
      </c>
    </row>
    <row r="3909" spans="1:16" ht="67.5" x14ac:dyDescent="0.2">
      <c r="A3909" s="466" t="s">
        <v>7860</v>
      </c>
      <c r="B3909" s="465" t="s">
        <v>3526</v>
      </c>
      <c r="C3909" s="464" t="s">
        <v>2594</v>
      </c>
      <c r="D3909" s="463" t="s">
        <v>14427</v>
      </c>
      <c r="E3909" s="462">
        <v>6000</v>
      </c>
      <c r="F3909" s="461" t="s">
        <v>14426</v>
      </c>
      <c r="G3909" s="460" t="s">
        <v>14425</v>
      </c>
      <c r="H3909" s="460" t="s">
        <v>7865</v>
      </c>
      <c r="I3909" s="460" t="s">
        <v>7869</v>
      </c>
      <c r="J3909" s="459" t="s">
        <v>7865</v>
      </c>
      <c r="K3909" s="458">
        <v>1</v>
      </c>
      <c r="L3909" s="458">
        <v>3</v>
      </c>
      <c r="M3909" s="457">
        <v>19097.478555613798</v>
      </c>
      <c r="N3909" s="458">
        <v>1</v>
      </c>
      <c r="O3909" s="458">
        <v>6</v>
      </c>
      <c r="P3909" s="457">
        <v>37306.800000000003</v>
      </c>
    </row>
    <row r="3910" spans="1:16" ht="67.5" x14ac:dyDescent="0.2">
      <c r="A3910" s="466" t="s">
        <v>7860</v>
      </c>
      <c r="B3910" s="465" t="s">
        <v>3526</v>
      </c>
      <c r="C3910" s="464" t="s">
        <v>2594</v>
      </c>
      <c r="D3910" s="463" t="s">
        <v>4784</v>
      </c>
      <c r="E3910" s="462">
        <v>2200</v>
      </c>
      <c r="F3910" s="461" t="s">
        <v>14424</v>
      </c>
      <c r="G3910" s="460" t="s">
        <v>14423</v>
      </c>
      <c r="H3910" s="460"/>
      <c r="I3910" s="460" t="s">
        <v>8064</v>
      </c>
      <c r="J3910" s="459" t="s">
        <v>4337</v>
      </c>
      <c r="K3910" s="458">
        <v>3</v>
      </c>
      <c r="L3910" s="458">
        <v>12</v>
      </c>
      <c r="M3910" s="457">
        <v>28009.635214900234</v>
      </c>
      <c r="N3910" s="458">
        <v>1</v>
      </c>
      <c r="O3910" s="458">
        <v>6</v>
      </c>
      <c r="P3910" s="457">
        <v>14506.8</v>
      </c>
    </row>
    <row r="3911" spans="1:16" ht="67.5" x14ac:dyDescent="0.2">
      <c r="A3911" s="466" t="s">
        <v>7860</v>
      </c>
      <c r="B3911" s="465" t="s">
        <v>3526</v>
      </c>
      <c r="C3911" s="464" t="s">
        <v>2594</v>
      </c>
      <c r="D3911" s="463" t="s">
        <v>8248</v>
      </c>
      <c r="E3911" s="462">
        <v>4200</v>
      </c>
      <c r="F3911" s="461" t="s">
        <v>14422</v>
      </c>
      <c r="G3911" s="460" t="s">
        <v>14421</v>
      </c>
      <c r="H3911" s="460" t="s">
        <v>3542</v>
      </c>
      <c r="I3911" s="460" t="s">
        <v>7861</v>
      </c>
      <c r="J3911" s="459" t="s">
        <v>3542</v>
      </c>
      <c r="K3911" s="458">
        <v>3</v>
      </c>
      <c r="L3911" s="458">
        <v>12</v>
      </c>
      <c r="M3911" s="457">
        <v>53472.939955718633</v>
      </c>
      <c r="N3911" s="458">
        <v>1</v>
      </c>
      <c r="O3911" s="458">
        <v>6</v>
      </c>
      <c r="P3911" s="457">
        <v>26506.799999999999</v>
      </c>
    </row>
    <row r="3912" spans="1:16" ht="67.5" x14ac:dyDescent="0.2">
      <c r="A3912" s="466" t="s">
        <v>7860</v>
      </c>
      <c r="B3912" s="465" t="s">
        <v>3526</v>
      </c>
      <c r="C3912" s="464" t="s">
        <v>2594</v>
      </c>
      <c r="D3912" s="463" t="s">
        <v>8048</v>
      </c>
      <c r="E3912" s="462">
        <v>5500</v>
      </c>
      <c r="F3912" s="461" t="s">
        <v>14420</v>
      </c>
      <c r="G3912" s="460" t="s">
        <v>14419</v>
      </c>
      <c r="H3912" s="460" t="s">
        <v>3591</v>
      </c>
      <c r="I3912" s="460" t="s">
        <v>7869</v>
      </c>
      <c r="J3912" s="459" t="s">
        <v>3591</v>
      </c>
      <c r="K3912" s="458">
        <v>3</v>
      </c>
      <c r="L3912" s="458">
        <v>12</v>
      </c>
      <c r="M3912" s="457">
        <v>70024.088037250593</v>
      </c>
      <c r="N3912" s="458">
        <v>1</v>
      </c>
      <c r="O3912" s="458">
        <v>1</v>
      </c>
      <c r="P3912" s="457">
        <v>5717.8</v>
      </c>
    </row>
    <row r="3913" spans="1:16" ht="67.5" x14ac:dyDescent="0.2">
      <c r="A3913" s="466" t="s">
        <v>7860</v>
      </c>
      <c r="B3913" s="465" t="s">
        <v>3526</v>
      </c>
      <c r="C3913" s="464" t="s">
        <v>2594</v>
      </c>
      <c r="D3913" s="463" t="s">
        <v>7923</v>
      </c>
      <c r="E3913" s="462">
        <v>4200</v>
      </c>
      <c r="F3913" s="461" t="s">
        <v>14418</v>
      </c>
      <c r="G3913" s="460" t="s">
        <v>14417</v>
      </c>
      <c r="H3913" s="460" t="s">
        <v>6189</v>
      </c>
      <c r="I3913" s="460" t="s">
        <v>7861</v>
      </c>
      <c r="J3913" s="459" t="s">
        <v>6189</v>
      </c>
      <c r="K3913" s="458">
        <v>3</v>
      </c>
      <c r="L3913" s="458">
        <v>5</v>
      </c>
      <c r="M3913" s="457">
        <v>22280.391648216097</v>
      </c>
      <c r="N3913" s="458">
        <v>0</v>
      </c>
      <c r="O3913" s="458">
        <v>0</v>
      </c>
      <c r="P3913" s="457">
        <v>0</v>
      </c>
    </row>
    <row r="3914" spans="1:16" ht="67.5" x14ac:dyDescent="0.2">
      <c r="A3914" s="466" t="s">
        <v>7860</v>
      </c>
      <c r="B3914" s="465" t="s">
        <v>3526</v>
      </c>
      <c r="C3914" s="464" t="s">
        <v>2594</v>
      </c>
      <c r="D3914" s="463" t="s">
        <v>7908</v>
      </c>
      <c r="E3914" s="462">
        <v>4200</v>
      </c>
      <c r="F3914" s="461" t="s">
        <v>14416</v>
      </c>
      <c r="G3914" s="460" t="s">
        <v>14415</v>
      </c>
      <c r="H3914" s="460" t="s">
        <v>6389</v>
      </c>
      <c r="I3914" s="460" t="s">
        <v>7869</v>
      </c>
      <c r="J3914" s="459" t="s">
        <v>6389</v>
      </c>
      <c r="K3914" s="458">
        <v>3</v>
      </c>
      <c r="L3914" s="458">
        <v>5</v>
      </c>
      <c r="M3914" s="457">
        <v>22280.391648216097</v>
      </c>
      <c r="N3914" s="458">
        <v>0</v>
      </c>
      <c r="O3914" s="458">
        <v>0</v>
      </c>
      <c r="P3914" s="457">
        <v>0</v>
      </c>
    </row>
    <row r="3915" spans="1:16" ht="67.5" x14ac:dyDescent="0.2">
      <c r="A3915" s="466" t="s">
        <v>7860</v>
      </c>
      <c r="B3915" s="465" t="s">
        <v>3526</v>
      </c>
      <c r="C3915" s="464" t="s">
        <v>2594</v>
      </c>
      <c r="D3915" s="463" t="s">
        <v>7923</v>
      </c>
      <c r="E3915" s="462">
        <v>4200</v>
      </c>
      <c r="F3915" s="461" t="s">
        <v>14414</v>
      </c>
      <c r="G3915" s="460" t="s">
        <v>14413</v>
      </c>
      <c r="H3915" s="460" t="s">
        <v>3574</v>
      </c>
      <c r="I3915" s="460" t="s">
        <v>7861</v>
      </c>
      <c r="J3915" s="459" t="s">
        <v>3574</v>
      </c>
      <c r="K3915" s="458">
        <v>4</v>
      </c>
      <c r="L3915" s="458">
        <v>12</v>
      </c>
      <c r="M3915" s="457">
        <v>53472.939955718633</v>
      </c>
      <c r="N3915" s="458">
        <v>1</v>
      </c>
      <c r="O3915" s="458">
        <v>6</v>
      </c>
      <c r="P3915" s="457">
        <v>26506.799999999999</v>
      </c>
    </row>
    <row r="3916" spans="1:16" ht="67.5" x14ac:dyDescent="0.2">
      <c r="A3916" s="466" t="s">
        <v>7860</v>
      </c>
      <c r="B3916" s="465" t="s">
        <v>3526</v>
      </c>
      <c r="C3916" s="464" t="s">
        <v>2594</v>
      </c>
      <c r="D3916" s="463" t="s">
        <v>8386</v>
      </c>
      <c r="E3916" s="462">
        <v>2500</v>
      </c>
      <c r="F3916" s="461" t="s">
        <v>14412</v>
      </c>
      <c r="G3916" s="460" t="s">
        <v>14411</v>
      </c>
      <c r="H3916" s="460"/>
      <c r="I3916" s="460" t="s">
        <v>8064</v>
      </c>
      <c r="J3916" s="459" t="s">
        <v>3574</v>
      </c>
      <c r="K3916" s="458">
        <v>4</v>
      </c>
      <c r="L3916" s="458">
        <v>12</v>
      </c>
      <c r="M3916" s="457">
        <v>31829.130926022997</v>
      </c>
      <c r="N3916" s="458">
        <v>1</v>
      </c>
      <c r="O3916" s="458">
        <v>6</v>
      </c>
      <c r="P3916" s="457">
        <v>16306.8</v>
      </c>
    </row>
    <row r="3917" spans="1:16" ht="67.5" x14ac:dyDescent="0.2">
      <c r="A3917" s="466" t="s">
        <v>7860</v>
      </c>
      <c r="B3917" s="465" t="s">
        <v>3526</v>
      </c>
      <c r="C3917" s="464" t="s">
        <v>2594</v>
      </c>
      <c r="D3917" s="463" t="s">
        <v>11083</v>
      </c>
      <c r="E3917" s="462">
        <v>4200</v>
      </c>
      <c r="F3917" s="461" t="s">
        <v>14410</v>
      </c>
      <c r="G3917" s="460" t="s">
        <v>14409</v>
      </c>
      <c r="H3917" s="460" t="s">
        <v>6514</v>
      </c>
      <c r="I3917" s="460" t="s">
        <v>7869</v>
      </c>
      <c r="J3917" s="459" t="s">
        <v>6514</v>
      </c>
      <c r="K3917" s="458">
        <v>5</v>
      </c>
      <c r="L3917" s="458">
        <v>12</v>
      </c>
      <c r="M3917" s="457">
        <v>53472.939955718633</v>
      </c>
      <c r="N3917" s="458">
        <v>1</v>
      </c>
      <c r="O3917" s="458">
        <v>6</v>
      </c>
      <c r="P3917" s="457">
        <v>26506.799999999999</v>
      </c>
    </row>
    <row r="3918" spans="1:16" ht="67.5" x14ac:dyDescent="0.2">
      <c r="A3918" s="466" t="s">
        <v>7860</v>
      </c>
      <c r="B3918" s="465" t="s">
        <v>3526</v>
      </c>
      <c r="C3918" s="464" t="s">
        <v>2594</v>
      </c>
      <c r="D3918" s="463" t="s">
        <v>7887</v>
      </c>
      <c r="E3918" s="462">
        <v>4200</v>
      </c>
      <c r="F3918" s="461" t="s">
        <v>14408</v>
      </c>
      <c r="G3918" s="460" t="s">
        <v>14407</v>
      </c>
      <c r="H3918" s="460" t="s">
        <v>6389</v>
      </c>
      <c r="I3918" s="460" t="s">
        <v>7869</v>
      </c>
      <c r="J3918" s="459" t="s">
        <v>6389</v>
      </c>
      <c r="K3918" s="458">
        <v>3</v>
      </c>
      <c r="L3918" s="458">
        <v>12</v>
      </c>
      <c r="M3918" s="457">
        <v>53472.939955718633</v>
      </c>
      <c r="N3918" s="458">
        <v>1</v>
      </c>
      <c r="O3918" s="458">
        <v>6</v>
      </c>
      <c r="P3918" s="457">
        <v>26506.799999999999</v>
      </c>
    </row>
    <row r="3919" spans="1:16" ht="67.5" x14ac:dyDescent="0.2">
      <c r="A3919" s="466" t="s">
        <v>7860</v>
      </c>
      <c r="B3919" s="465" t="s">
        <v>3526</v>
      </c>
      <c r="C3919" s="464" t="s">
        <v>2594</v>
      </c>
      <c r="D3919" s="463" t="s">
        <v>8086</v>
      </c>
      <c r="E3919" s="462">
        <v>4200</v>
      </c>
      <c r="F3919" s="461" t="s">
        <v>14406</v>
      </c>
      <c r="G3919" s="460" t="s">
        <v>14405</v>
      </c>
      <c r="H3919" s="460" t="s">
        <v>6389</v>
      </c>
      <c r="I3919" s="460" t="s">
        <v>7869</v>
      </c>
      <c r="J3919" s="459" t="s">
        <v>6389</v>
      </c>
      <c r="K3919" s="458">
        <v>3</v>
      </c>
      <c r="L3919" s="458">
        <v>12</v>
      </c>
      <c r="M3919" s="457">
        <v>53472.939955718633</v>
      </c>
      <c r="N3919" s="458">
        <v>0</v>
      </c>
      <c r="O3919" s="458">
        <v>0</v>
      </c>
      <c r="P3919" s="457">
        <v>0</v>
      </c>
    </row>
    <row r="3920" spans="1:16" ht="67.5" x14ac:dyDescent="0.2">
      <c r="A3920" s="466" t="s">
        <v>7860</v>
      </c>
      <c r="B3920" s="465" t="s">
        <v>3526</v>
      </c>
      <c r="C3920" s="464" t="s">
        <v>2594</v>
      </c>
      <c r="D3920" s="463" t="s">
        <v>8643</v>
      </c>
      <c r="E3920" s="462">
        <v>2200</v>
      </c>
      <c r="F3920" s="461" t="s">
        <v>14404</v>
      </c>
      <c r="G3920" s="460" t="s">
        <v>14403</v>
      </c>
      <c r="H3920" s="460"/>
      <c r="I3920" s="460" t="s">
        <v>8064</v>
      </c>
      <c r="J3920" s="459" t="s">
        <v>3538</v>
      </c>
      <c r="K3920" s="458">
        <v>3</v>
      </c>
      <c r="L3920" s="458">
        <v>12</v>
      </c>
      <c r="M3920" s="457">
        <v>28009.635214900234</v>
      </c>
      <c r="N3920" s="458">
        <v>1</v>
      </c>
      <c r="O3920" s="458">
        <v>6</v>
      </c>
      <c r="P3920" s="457">
        <v>14506.8</v>
      </c>
    </row>
    <row r="3921" spans="1:16" ht="67.5" x14ac:dyDescent="0.2">
      <c r="A3921" s="466" t="s">
        <v>7860</v>
      </c>
      <c r="B3921" s="465" t="s">
        <v>3526</v>
      </c>
      <c r="C3921" s="464" t="s">
        <v>2594</v>
      </c>
      <c r="D3921" s="463" t="s">
        <v>7859</v>
      </c>
      <c r="E3921" s="462">
        <v>2500</v>
      </c>
      <c r="F3921" s="461" t="s">
        <v>14402</v>
      </c>
      <c r="G3921" s="460" t="s">
        <v>14401</v>
      </c>
      <c r="H3921" s="460" t="s">
        <v>6389</v>
      </c>
      <c r="I3921" s="460" t="s">
        <v>7869</v>
      </c>
      <c r="J3921" s="459" t="s">
        <v>6389</v>
      </c>
      <c r="K3921" s="458">
        <v>4</v>
      </c>
      <c r="L3921" s="458">
        <v>12</v>
      </c>
      <c r="M3921" s="457">
        <v>31829.130926022997</v>
      </c>
      <c r="N3921" s="458">
        <v>1</v>
      </c>
      <c r="O3921" s="458">
        <v>6</v>
      </c>
      <c r="P3921" s="457">
        <v>16306.8</v>
      </c>
    </row>
    <row r="3922" spans="1:16" ht="67.5" x14ac:dyDescent="0.2">
      <c r="A3922" s="466" t="s">
        <v>7860</v>
      </c>
      <c r="B3922" s="465" t="s">
        <v>3526</v>
      </c>
      <c r="C3922" s="464" t="s">
        <v>2594</v>
      </c>
      <c r="D3922" s="463" t="s">
        <v>7899</v>
      </c>
      <c r="E3922" s="462">
        <v>4200</v>
      </c>
      <c r="F3922" s="461" t="s">
        <v>14400</v>
      </c>
      <c r="G3922" s="460" t="s">
        <v>14399</v>
      </c>
      <c r="H3922" s="460" t="s">
        <v>7865</v>
      </c>
      <c r="I3922" s="460" t="s">
        <v>7869</v>
      </c>
      <c r="J3922" s="459" t="s">
        <v>7865</v>
      </c>
      <c r="K3922" s="458">
        <v>3</v>
      </c>
      <c r="L3922" s="458">
        <v>12</v>
      </c>
      <c r="M3922" s="457">
        <v>53472.939955718633</v>
      </c>
      <c r="N3922" s="458">
        <v>1</v>
      </c>
      <c r="O3922" s="458">
        <v>6</v>
      </c>
      <c r="P3922" s="457">
        <v>26506.799999999999</v>
      </c>
    </row>
    <row r="3923" spans="1:16" ht="67.5" x14ac:dyDescent="0.2">
      <c r="A3923" s="466" t="s">
        <v>7860</v>
      </c>
      <c r="B3923" s="465" t="s">
        <v>3526</v>
      </c>
      <c r="C3923" s="464" t="s">
        <v>2594</v>
      </c>
      <c r="D3923" s="463" t="s">
        <v>9226</v>
      </c>
      <c r="E3923" s="462">
        <v>4200</v>
      </c>
      <c r="F3923" s="461" t="s">
        <v>14398</v>
      </c>
      <c r="G3923" s="460" t="s">
        <v>14397</v>
      </c>
      <c r="H3923" s="460" t="s">
        <v>6389</v>
      </c>
      <c r="I3923" s="460" t="s">
        <v>7869</v>
      </c>
      <c r="J3923" s="459" t="s">
        <v>6389</v>
      </c>
      <c r="K3923" s="458">
        <v>3</v>
      </c>
      <c r="L3923" s="458">
        <v>12</v>
      </c>
      <c r="M3923" s="457">
        <v>53472.939955718633</v>
      </c>
      <c r="N3923" s="458">
        <v>1</v>
      </c>
      <c r="O3923" s="458">
        <v>6</v>
      </c>
      <c r="P3923" s="457">
        <v>26506.799999999999</v>
      </c>
    </row>
    <row r="3924" spans="1:16" ht="67.5" x14ac:dyDescent="0.2">
      <c r="A3924" s="466" t="s">
        <v>7860</v>
      </c>
      <c r="B3924" s="465" t="s">
        <v>3526</v>
      </c>
      <c r="C3924" s="464" t="s">
        <v>2594</v>
      </c>
      <c r="D3924" s="463" t="s">
        <v>7881</v>
      </c>
      <c r="E3924" s="462">
        <v>3200</v>
      </c>
      <c r="F3924" s="461" t="s">
        <v>14396</v>
      </c>
      <c r="G3924" s="460" t="s">
        <v>14395</v>
      </c>
      <c r="H3924" s="460" t="s">
        <v>12955</v>
      </c>
      <c r="I3924" s="460" t="s">
        <v>7861</v>
      </c>
      <c r="J3924" s="459" t="s">
        <v>12955</v>
      </c>
      <c r="K3924" s="458">
        <v>4</v>
      </c>
      <c r="L3924" s="458">
        <v>10</v>
      </c>
      <c r="M3924" s="457">
        <v>33951.072987757863</v>
      </c>
      <c r="N3924" s="458">
        <v>1</v>
      </c>
      <c r="O3924" s="458">
        <v>6</v>
      </c>
      <c r="P3924" s="457">
        <v>20506.8</v>
      </c>
    </row>
    <row r="3925" spans="1:16" ht="67.5" x14ac:dyDescent="0.2">
      <c r="A3925" s="466" t="s">
        <v>7860</v>
      </c>
      <c r="B3925" s="465" t="s">
        <v>3526</v>
      </c>
      <c r="C3925" s="464" t="s">
        <v>2594</v>
      </c>
      <c r="D3925" s="463" t="s">
        <v>8663</v>
      </c>
      <c r="E3925" s="462">
        <v>4200</v>
      </c>
      <c r="F3925" s="461" t="s">
        <v>14394</v>
      </c>
      <c r="G3925" s="460" t="s">
        <v>14393</v>
      </c>
      <c r="H3925" s="460" t="s">
        <v>6389</v>
      </c>
      <c r="I3925" s="460" t="s">
        <v>7869</v>
      </c>
      <c r="J3925" s="459" t="s">
        <v>6389</v>
      </c>
      <c r="K3925" s="458">
        <v>3</v>
      </c>
      <c r="L3925" s="458">
        <v>12</v>
      </c>
      <c r="M3925" s="457">
        <v>53472.939955718633</v>
      </c>
      <c r="N3925" s="458">
        <v>1</v>
      </c>
      <c r="O3925" s="458">
        <v>6</v>
      </c>
      <c r="P3925" s="457">
        <v>26506.799999999999</v>
      </c>
    </row>
    <row r="3926" spans="1:16" ht="67.5" x14ac:dyDescent="0.2">
      <c r="A3926" s="466" t="s">
        <v>7860</v>
      </c>
      <c r="B3926" s="465" t="s">
        <v>3526</v>
      </c>
      <c r="C3926" s="464" t="s">
        <v>2594</v>
      </c>
      <c r="D3926" s="463" t="s">
        <v>9545</v>
      </c>
      <c r="E3926" s="462">
        <v>4200</v>
      </c>
      <c r="F3926" s="461" t="s">
        <v>14392</v>
      </c>
      <c r="G3926" s="460" t="s">
        <v>14391</v>
      </c>
      <c r="H3926" s="460" t="s">
        <v>3761</v>
      </c>
      <c r="I3926" s="460" t="s">
        <v>7869</v>
      </c>
      <c r="J3926" s="459" t="s">
        <v>3761</v>
      </c>
      <c r="K3926" s="458">
        <v>4</v>
      </c>
      <c r="L3926" s="458">
        <v>12</v>
      </c>
      <c r="M3926" s="457">
        <v>53472.939955718633</v>
      </c>
      <c r="N3926" s="458">
        <v>1</v>
      </c>
      <c r="O3926" s="458">
        <v>6</v>
      </c>
      <c r="P3926" s="457">
        <v>26506.799999999999</v>
      </c>
    </row>
    <row r="3927" spans="1:16" ht="67.5" x14ac:dyDescent="0.2">
      <c r="A3927" s="466" t="s">
        <v>7860</v>
      </c>
      <c r="B3927" s="465" t="s">
        <v>3526</v>
      </c>
      <c r="C3927" s="464" t="s">
        <v>2594</v>
      </c>
      <c r="D3927" s="463" t="s">
        <v>7932</v>
      </c>
      <c r="E3927" s="462">
        <v>4200</v>
      </c>
      <c r="F3927" s="461" t="s">
        <v>14390</v>
      </c>
      <c r="G3927" s="460" t="s">
        <v>14389</v>
      </c>
      <c r="H3927" s="460" t="s">
        <v>3574</v>
      </c>
      <c r="I3927" s="460" t="s">
        <v>7861</v>
      </c>
      <c r="J3927" s="459" t="s">
        <v>3574</v>
      </c>
      <c r="K3927" s="458">
        <v>4</v>
      </c>
      <c r="L3927" s="458">
        <v>10</v>
      </c>
      <c r="M3927" s="457">
        <v>44560.783296432193</v>
      </c>
      <c r="N3927" s="458">
        <v>1</v>
      </c>
      <c r="O3927" s="458">
        <v>6</v>
      </c>
      <c r="P3927" s="457">
        <v>26506.799999999999</v>
      </c>
    </row>
    <row r="3928" spans="1:16" ht="67.5" x14ac:dyDescent="0.2">
      <c r="A3928" s="466" t="s">
        <v>7860</v>
      </c>
      <c r="B3928" s="465" t="s">
        <v>3526</v>
      </c>
      <c r="C3928" s="464" t="s">
        <v>2594</v>
      </c>
      <c r="D3928" s="463" t="s">
        <v>7881</v>
      </c>
      <c r="E3928" s="462">
        <v>3200</v>
      </c>
      <c r="F3928" s="461" t="s">
        <v>14388</v>
      </c>
      <c r="G3928" s="460" t="s">
        <v>14387</v>
      </c>
      <c r="H3928" s="460" t="s">
        <v>3574</v>
      </c>
      <c r="I3928" s="460" t="s">
        <v>7861</v>
      </c>
      <c r="J3928" s="459" t="s">
        <v>3574</v>
      </c>
      <c r="K3928" s="458">
        <v>4</v>
      </c>
      <c r="L3928" s="458">
        <v>12</v>
      </c>
      <c r="M3928" s="457">
        <v>40741.287585309437</v>
      </c>
      <c r="N3928" s="458">
        <v>1</v>
      </c>
      <c r="O3928" s="458">
        <v>6</v>
      </c>
      <c r="P3928" s="457">
        <v>20506.8</v>
      </c>
    </row>
    <row r="3929" spans="1:16" ht="67.5" x14ac:dyDescent="0.2">
      <c r="A3929" s="466" t="s">
        <v>7860</v>
      </c>
      <c r="B3929" s="465" t="s">
        <v>3526</v>
      </c>
      <c r="C3929" s="464" t="s">
        <v>2594</v>
      </c>
      <c r="D3929" s="463" t="s">
        <v>7932</v>
      </c>
      <c r="E3929" s="462">
        <v>4200</v>
      </c>
      <c r="F3929" s="461" t="s">
        <v>14386</v>
      </c>
      <c r="G3929" s="460" t="s">
        <v>14385</v>
      </c>
      <c r="H3929" s="460" t="s">
        <v>8216</v>
      </c>
      <c r="I3929" s="460" t="s">
        <v>7861</v>
      </c>
      <c r="J3929" s="459" t="s">
        <v>8216</v>
      </c>
      <c r="K3929" s="458">
        <v>3</v>
      </c>
      <c r="L3929" s="458">
        <v>12</v>
      </c>
      <c r="M3929" s="457">
        <v>53472.939955718633</v>
      </c>
      <c r="N3929" s="458">
        <v>1</v>
      </c>
      <c r="O3929" s="458">
        <v>3</v>
      </c>
      <c r="P3929" s="457">
        <v>13253.4</v>
      </c>
    </row>
    <row r="3930" spans="1:16" ht="67.5" x14ac:dyDescent="0.2">
      <c r="A3930" s="466" t="s">
        <v>7860</v>
      </c>
      <c r="B3930" s="465" t="s">
        <v>3526</v>
      </c>
      <c r="C3930" s="464" t="s">
        <v>2594</v>
      </c>
      <c r="D3930" s="463" t="s">
        <v>12763</v>
      </c>
      <c r="E3930" s="462">
        <v>5500</v>
      </c>
      <c r="F3930" s="461" t="s">
        <v>14384</v>
      </c>
      <c r="G3930" s="460" t="s">
        <v>14383</v>
      </c>
      <c r="H3930" s="460" t="s">
        <v>6389</v>
      </c>
      <c r="I3930" s="460" t="s">
        <v>7869</v>
      </c>
      <c r="J3930" s="459" t="s">
        <v>6389</v>
      </c>
      <c r="K3930" s="458">
        <v>4</v>
      </c>
      <c r="L3930" s="458">
        <v>12</v>
      </c>
      <c r="M3930" s="457">
        <v>70024.088037250593</v>
      </c>
      <c r="N3930" s="458">
        <v>1</v>
      </c>
      <c r="O3930" s="458">
        <v>6</v>
      </c>
      <c r="P3930" s="457">
        <v>34306.800000000003</v>
      </c>
    </row>
    <row r="3931" spans="1:16" ht="67.5" x14ac:dyDescent="0.2">
      <c r="A3931" s="466" t="s">
        <v>7860</v>
      </c>
      <c r="B3931" s="465" t="s">
        <v>3526</v>
      </c>
      <c r="C3931" s="464" t="s">
        <v>2594</v>
      </c>
      <c r="D3931" s="463" t="s">
        <v>7960</v>
      </c>
      <c r="E3931" s="462">
        <v>2500</v>
      </c>
      <c r="F3931" s="461" t="s">
        <v>14382</v>
      </c>
      <c r="G3931" s="460" t="s">
        <v>14381</v>
      </c>
      <c r="H3931" s="460"/>
      <c r="I3931" s="460"/>
      <c r="J3931" s="459"/>
      <c r="K3931" s="458">
        <v>4</v>
      </c>
      <c r="L3931" s="458">
        <v>12</v>
      </c>
      <c r="M3931" s="457">
        <v>31829.130926022997</v>
      </c>
      <c r="N3931" s="458">
        <v>1</v>
      </c>
      <c r="O3931" s="458">
        <v>6</v>
      </c>
      <c r="P3931" s="457">
        <v>16306.8</v>
      </c>
    </row>
    <row r="3932" spans="1:16" ht="67.5" x14ac:dyDescent="0.2">
      <c r="A3932" s="466" t="s">
        <v>7860</v>
      </c>
      <c r="B3932" s="465" t="s">
        <v>3526</v>
      </c>
      <c r="C3932" s="464" t="s">
        <v>2594</v>
      </c>
      <c r="D3932" s="463" t="s">
        <v>7908</v>
      </c>
      <c r="E3932" s="462">
        <v>4200</v>
      </c>
      <c r="F3932" s="461" t="s">
        <v>14380</v>
      </c>
      <c r="G3932" s="460" t="s">
        <v>14379</v>
      </c>
      <c r="H3932" s="460" t="s">
        <v>6514</v>
      </c>
      <c r="I3932" s="460" t="s">
        <v>7869</v>
      </c>
      <c r="J3932" s="459" t="s">
        <v>6514</v>
      </c>
      <c r="K3932" s="458">
        <v>3</v>
      </c>
      <c r="L3932" s="458">
        <v>5</v>
      </c>
      <c r="M3932" s="457">
        <v>22280.391648216097</v>
      </c>
      <c r="N3932" s="458">
        <v>0</v>
      </c>
      <c r="O3932" s="458">
        <v>0</v>
      </c>
      <c r="P3932" s="457">
        <v>0</v>
      </c>
    </row>
    <row r="3933" spans="1:16" ht="67.5" x14ac:dyDescent="0.2">
      <c r="A3933" s="466" t="s">
        <v>7860</v>
      </c>
      <c r="B3933" s="465" t="s">
        <v>3526</v>
      </c>
      <c r="C3933" s="464" t="s">
        <v>2594</v>
      </c>
      <c r="D3933" s="463" t="s">
        <v>14378</v>
      </c>
      <c r="E3933" s="462">
        <v>6000</v>
      </c>
      <c r="F3933" s="461" t="s">
        <v>14377</v>
      </c>
      <c r="G3933" s="460" t="s">
        <v>14376</v>
      </c>
      <c r="H3933" s="460" t="s">
        <v>8241</v>
      </c>
      <c r="I3933" s="460" t="s">
        <v>7869</v>
      </c>
      <c r="J3933" s="459" t="s">
        <v>8241</v>
      </c>
      <c r="K3933" s="458">
        <v>6</v>
      </c>
      <c r="L3933" s="458">
        <v>12</v>
      </c>
      <c r="M3933" s="457">
        <v>76389.914222455191</v>
      </c>
      <c r="N3933" s="458">
        <v>1</v>
      </c>
      <c r="O3933" s="458">
        <v>6</v>
      </c>
      <c r="P3933" s="457">
        <v>37306.800000000003</v>
      </c>
    </row>
    <row r="3934" spans="1:16" ht="67.5" x14ac:dyDescent="0.2">
      <c r="A3934" s="466" t="s">
        <v>7860</v>
      </c>
      <c r="B3934" s="465" t="s">
        <v>3526</v>
      </c>
      <c r="C3934" s="464" t="s">
        <v>2594</v>
      </c>
      <c r="D3934" s="463" t="s">
        <v>8061</v>
      </c>
      <c r="E3934" s="462">
        <v>3000</v>
      </c>
      <c r="F3934" s="461" t="s">
        <v>14375</v>
      </c>
      <c r="G3934" s="460" t="s">
        <v>14374</v>
      </c>
      <c r="H3934" s="460"/>
      <c r="I3934" s="460"/>
      <c r="J3934" s="459"/>
      <c r="K3934" s="458">
        <v>4</v>
      </c>
      <c r="L3934" s="458">
        <v>10</v>
      </c>
      <c r="M3934" s="457">
        <v>31829.130926022997</v>
      </c>
      <c r="N3934" s="458">
        <v>1</v>
      </c>
      <c r="O3934" s="458">
        <v>6</v>
      </c>
      <c r="P3934" s="457">
        <v>19306.8</v>
      </c>
    </row>
    <row r="3935" spans="1:16" ht="67.5" x14ac:dyDescent="0.2">
      <c r="A3935" s="466" t="s">
        <v>7860</v>
      </c>
      <c r="B3935" s="465" t="s">
        <v>3526</v>
      </c>
      <c r="C3935" s="464" t="s">
        <v>2594</v>
      </c>
      <c r="D3935" s="463" t="s">
        <v>7916</v>
      </c>
      <c r="E3935" s="462">
        <v>4200</v>
      </c>
      <c r="F3935" s="461" t="s">
        <v>14373</v>
      </c>
      <c r="G3935" s="460" t="s">
        <v>14372</v>
      </c>
      <c r="H3935" s="460" t="s">
        <v>8241</v>
      </c>
      <c r="I3935" s="460" t="s">
        <v>7869</v>
      </c>
      <c r="J3935" s="459" t="s">
        <v>8241</v>
      </c>
      <c r="K3935" s="458">
        <v>3</v>
      </c>
      <c r="L3935" s="458">
        <v>12</v>
      </c>
      <c r="M3935" s="457">
        <v>53472.939955718633</v>
      </c>
      <c r="N3935" s="458">
        <v>1</v>
      </c>
      <c r="O3935" s="458">
        <v>6</v>
      </c>
      <c r="P3935" s="457">
        <v>26506.799999999999</v>
      </c>
    </row>
    <row r="3936" spans="1:16" ht="67.5" x14ac:dyDescent="0.2">
      <c r="A3936" s="466" t="s">
        <v>7860</v>
      </c>
      <c r="B3936" s="465" t="s">
        <v>3526</v>
      </c>
      <c r="C3936" s="464" t="s">
        <v>2594</v>
      </c>
      <c r="D3936" s="463" t="s">
        <v>7899</v>
      </c>
      <c r="E3936" s="462">
        <v>4200</v>
      </c>
      <c r="F3936" s="461" t="s">
        <v>14371</v>
      </c>
      <c r="G3936" s="460" t="s">
        <v>14370</v>
      </c>
      <c r="H3936" s="460" t="s">
        <v>6389</v>
      </c>
      <c r="I3936" s="460" t="s">
        <v>7869</v>
      </c>
      <c r="J3936" s="459" t="s">
        <v>6389</v>
      </c>
      <c r="K3936" s="458">
        <v>3</v>
      </c>
      <c r="L3936" s="458">
        <v>12</v>
      </c>
      <c r="M3936" s="457">
        <v>53472.939955718633</v>
      </c>
      <c r="N3936" s="458">
        <v>1</v>
      </c>
      <c r="O3936" s="458">
        <v>6</v>
      </c>
      <c r="P3936" s="457">
        <v>26506.799999999999</v>
      </c>
    </row>
    <row r="3937" spans="1:16" ht="67.5" x14ac:dyDescent="0.2">
      <c r="A3937" s="466" t="s">
        <v>7860</v>
      </c>
      <c r="B3937" s="465" t="s">
        <v>3526</v>
      </c>
      <c r="C3937" s="464" t="s">
        <v>2594</v>
      </c>
      <c r="D3937" s="463" t="s">
        <v>7899</v>
      </c>
      <c r="E3937" s="462">
        <v>4200</v>
      </c>
      <c r="F3937" s="461" t="s">
        <v>14369</v>
      </c>
      <c r="G3937" s="460" t="s">
        <v>14368</v>
      </c>
      <c r="H3937" s="460" t="s">
        <v>6389</v>
      </c>
      <c r="I3937" s="460" t="s">
        <v>7869</v>
      </c>
      <c r="J3937" s="459" t="s">
        <v>6389</v>
      </c>
      <c r="K3937" s="458">
        <v>3</v>
      </c>
      <c r="L3937" s="458">
        <v>12</v>
      </c>
      <c r="M3937" s="457">
        <v>53472.939955718633</v>
      </c>
      <c r="N3937" s="458">
        <v>1</v>
      </c>
      <c r="O3937" s="458">
        <v>6</v>
      </c>
      <c r="P3937" s="457">
        <v>26506.799999999999</v>
      </c>
    </row>
    <row r="3938" spans="1:16" ht="67.5" x14ac:dyDescent="0.2">
      <c r="A3938" s="466" t="s">
        <v>7860</v>
      </c>
      <c r="B3938" s="465" t="s">
        <v>3526</v>
      </c>
      <c r="C3938" s="464" t="s">
        <v>2594</v>
      </c>
      <c r="D3938" s="463" t="s">
        <v>8558</v>
      </c>
      <c r="E3938" s="462">
        <v>1500</v>
      </c>
      <c r="F3938" s="461" t="s">
        <v>14367</v>
      </c>
      <c r="G3938" s="460" t="s">
        <v>14366</v>
      </c>
      <c r="H3938" s="460"/>
      <c r="I3938" s="460"/>
      <c r="J3938" s="459"/>
      <c r="K3938" s="458">
        <v>3</v>
      </c>
      <c r="L3938" s="458">
        <v>12</v>
      </c>
      <c r="M3938" s="457">
        <v>19097.478555613798</v>
      </c>
      <c r="N3938" s="458">
        <v>1</v>
      </c>
      <c r="O3938" s="458">
        <v>6</v>
      </c>
      <c r="P3938" s="457">
        <v>10306.799999999999</v>
      </c>
    </row>
    <row r="3939" spans="1:16" ht="67.5" x14ac:dyDescent="0.2">
      <c r="A3939" s="466" t="s">
        <v>7860</v>
      </c>
      <c r="B3939" s="465" t="s">
        <v>3526</v>
      </c>
      <c r="C3939" s="464" t="s">
        <v>2594</v>
      </c>
      <c r="D3939" s="463" t="s">
        <v>7881</v>
      </c>
      <c r="E3939" s="462">
        <v>3200</v>
      </c>
      <c r="F3939" s="461" t="s">
        <v>14365</v>
      </c>
      <c r="G3939" s="460" t="s">
        <v>14364</v>
      </c>
      <c r="H3939" s="460" t="s">
        <v>6189</v>
      </c>
      <c r="I3939" s="460" t="s">
        <v>7861</v>
      </c>
      <c r="J3939" s="459" t="s">
        <v>6189</v>
      </c>
      <c r="K3939" s="458">
        <v>4</v>
      </c>
      <c r="L3939" s="458">
        <v>10</v>
      </c>
      <c r="M3939" s="457">
        <v>33951.072987757863</v>
      </c>
      <c r="N3939" s="458">
        <v>1</v>
      </c>
      <c r="O3939" s="458">
        <v>6</v>
      </c>
      <c r="P3939" s="457">
        <v>20506.8</v>
      </c>
    </row>
    <row r="3940" spans="1:16" ht="67.5" x14ac:dyDescent="0.2">
      <c r="A3940" s="466" t="s">
        <v>7860</v>
      </c>
      <c r="B3940" s="465" t="s">
        <v>3526</v>
      </c>
      <c r="C3940" s="464" t="s">
        <v>2594</v>
      </c>
      <c r="D3940" s="463" t="s">
        <v>7859</v>
      </c>
      <c r="E3940" s="462">
        <v>2500</v>
      </c>
      <c r="F3940" s="461" t="s">
        <v>14363</v>
      </c>
      <c r="G3940" s="460" t="s">
        <v>14362</v>
      </c>
      <c r="H3940" s="460" t="s">
        <v>3542</v>
      </c>
      <c r="I3940" s="460" t="s">
        <v>7861</v>
      </c>
      <c r="J3940" s="459" t="s">
        <v>3542</v>
      </c>
      <c r="K3940" s="458">
        <v>3</v>
      </c>
      <c r="L3940" s="458">
        <v>5</v>
      </c>
      <c r="M3940" s="457">
        <v>13262.137885842914</v>
      </c>
      <c r="N3940" s="458">
        <v>0</v>
      </c>
      <c r="O3940" s="458">
        <v>0</v>
      </c>
      <c r="P3940" s="457">
        <v>0</v>
      </c>
    </row>
    <row r="3941" spans="1:16" ht="67.5" x14ac:dyDescent="0.2">
      <c r="A3941" s="466" t="s">
        <v>7860</v>
      </c>
      <c r="B3941" s="465" t="s">
        <v>3526</v>
      </c>
      <c r="C3941" s="464" t="s">
        <v>2594</v>
      </c>
      <c r="D3941" s="463" t="s">
        <v>7916</v>
      </c>
      <c r="E3941" s="462">
        <v>4200</v>
      </c>
      <c r="F3941" s="461" t="s">
        <v>14361</v>
      </c>
      <c r="G3941" s="460" t="s">
        <v>14360</v>
      </c>
      <c r="H3941" s="460" t="s">
        <v>8241</v>
      </c>
      <c r="I3941" s="460" t="s">
        <v>7861</v>
      </c>
      <c r="J3941" s="459" t="s">
        <v>8241</v>
      </c>
      <c r="K3941" s="458">
        <v>3</v>
      </c>
      <c r="L3941" s="458">
        <v>12</v>
      </c>
      <c r="M3941" s="457">
        <v>53472.939955718633</v>
      </c>
      <c r="N3941" s="458">
        <v>1</v>
      </c>
      <c r="O3941" s="458">
        <v>6</v>
      </c>
      <c r="P3941" s="457">
        <v>26506.799999999999</v>
      </c>
    </row>
    <row r="3942" spans="1:16" ht="67.5" x14ac:dyDescent="0.2">
      <c r="A3942" s="466" t="s">
        <v>7860</v>
      </c>
      <c r="B3942" s="465" t="s">
        <v>3526</v>
      </c>
      <c r="C3942" s="464" t="s">
        <v>2594</v>
      </c>
      <c r="D3942" s="463" t="s">
        <v>7887</v>
      </c>
      <c r="E3942" s="462">
        <v>4200</v>
      </c>
      <c r="F3942" s="461" t="s">
        <v>14359</v>
      </c>
      <c r="G3942" s="460" t="s">
        <v>14358</v>
      </c>
      <c r="H3942" s="460" t="s">
        <v>6389</v>
      </c>
      <c r="I3942" s="460" t="s">
        <v>7869</v>
      </c>
      <c r="J3942" s="459" t="s">
        <v>6389</v>
      </c>
      <c r="K3942" s="458">
        <v>4</v>
      </c>
      <c r="L3942" s="458">
        <v>12</v>
      </c>
      <c r="M3942" s="457">
        <v>53472.939955718633</v>
      </c>
      <c r="N3942" s="458">
        <v>1</v>
      </c>
      <c r="O3942" s="458">
        <v>6</v>
      </c>
      <c r="P3942" s="457">
        <v>26506.799999999999</v>
      </c>
    </row>
    <row r="3943" spans="1:16" ht="67.5" x14ac:dyDescent="0.2">
      <c r="A3943" s="466" t="s">
        <v>7860</v>
      </c>
      <c r="B3943" s="465" t="s">
        <v>3526</v>
      </c>
      <c r="C3943" s="464" t="s">
        <v>2594</v>
      </c>
      <c r="D3943" s="463" t="s">
        <v>7859</v>
      </c>
      <c r="E3943" s="462">
        <v>2500</v>
      </c>
      <c r="F3943" s="461" t="s">
        <v>14357</v>
      </c>
      <c r="G3943" s="460" t="s">
        <v>14356</v>
      </c>
      <c r="H3943" s="460" t="s">
        <v>8241</v>
      </c>
      <c r="I3943" s="460" t="s">
        <v>7861</v>
      </c>
      <c r="J3943" s="459" t="s">
        <v>8241</v>
      </c>
      <c r="K3943" s="458">
        <v>3</v>
      </c>
      <c r="L3943" s="458">
        <v>5</v>
      </c>
      <c r="M3943" s="457">
        <v>13262.137885842914</v>
      </c>
      <c r="N3943" s="458">
        <v>0</v>
      </c>
      <c r="O3943" s="458">
        <v>0</v>
      </c>
      <c r="P3943" s="457">
        <v>0</v>
      </c>
    </row>
    <row r="3944" spans="1:16" ht="67.5" x14ac:dyDescent="0.2">
      <c r="A3944" s="466" t="s">
        <v>7860</v>
      </c>
      <c r="B3944" s="465" t="s">
        <v>3526</v>
      </c>
      <c r="C3944" s="464" t="s">
        <v>2594</v>
      </c>
      <c r="D3944" s="463" t="s">
        <v>7887</v>
      </c>
      <c r="E3944" s="462">
        <v>4200</v>
      </c>
      <c r="F3944" s="461" t="s">
        <v>14355</v>
      </c>
      <c r="G3944" s="460" t="s">
        <v>14354</v>
      </c>
      <c r="H3944" s="460" t="s">
        <v>6389</v>
      </c>
      <c r="I3944" s="460" t="s">
        <v>7869</v>
      </c>
      <c r="J3944" s="459" t="s">
        <v>6389</v>
      </c>
      <c r="K3944" s="458">
        <v>4</v>
      </c>
      <c r="L3944" s="458">
        <v>12</v>
      </c>
      <c r="M3944" s="457">
        <v>53472.939955718633</v>
      </c>
      <c r="N3944" s="458">
        <v>1</v>
      </c>
      <c r="O3944" s="458">
        <v>6</v>
      </c>
      <c r="P3944" s="457">
        <v>26506.799999999999</v>
      </c>
    </row>
    <row r="3945" spans="1:16" ht="67.5" x14ac:dyDescent="0.2">
      <c r="A3945" s="466" t="s">
        <v>7860</v>
      </c>
      <c r="B3945" s="465" t="s">
        <v>3526</v>
      </c>
      <c r="C3945" s="464" t="s">
        <v>2594</v>
      </c>
      <c r="D3945" s="463" t="s">
        <v>8522</v>
      </c>
      <c r="E3945" s="462">
        <v>2500</v>
      </c>
      <c r="F3945" s="461" t="s">
        <v>14353</v>
      </c>
      <c r="G3945" s="460" t="s">
        <v>14352</v>
      </c>
      <c r="H3945" s="460" t="s">
        <v>6514</v>
      </c>
      <c r="I3945" s="460" t="s">
        <v>7869</v>
      </c>
      <c r="J3945" s="459" t="s">
        <v>6514</v>
      </c>
      <c r="K3945" s="458">
        <v>4</v>
      </c>
      <c r="L3945" s="458">
        <v>12</v>
      </c>
      <c r="M3945" s="457">
        <v>31829.130926022997</v>
      </c>
      <c r="N3945" s="458">
        <v>1</v>
      </c>
      <c r="O3945" s="458">
        <v>6</v>
      </c>
      <c r="P3945" s="457">
        <v>16306.8</v>
      </c>
    </row>
    <row r="3946" spans="1:16" ht="67.5" x14ac:dyDescent="0.2">
      <c r="A3946" s="466" t="s">
        <v>7860</v>
      </c>
      <c r="B3946" s="465" t="s">
        <v>3526</v>
      </c>
      <c r="C3946" s="464" t="s">
        <v>2594</v>
      </c>
      <c r="D3946" s="463" t="s">
        <v>7887</v>
      </c>
      <c r="E3946" s="462">
        <v>4200</v>
      </c>
      <c r="F3946" s="461" t="s">
        <v>14351</v>
      </c>
      <c r="G3946" s="460" t="s">
        <v>14350</v>
      </c>
      <c r="H3946" s="460" t="s">
        <v>3642</v>
      </c>
      <c r="I3946" s="460" t="s">
        <v>7869</v>
      </c>
      <c r="J3946" s="459" t="s">
        <v>3642</v>
      </c>
      <c r="K3946" s="458">
        <v>2</v>
      </c>
      <c r="L3946" s="458">
        <v>6</v>
      </c>
      <c r="M3946" s="457">
        <v>26736.469977859317</v>
      </c>
      <c r="N3946" s="458">
        <v>0</v>
      </c>
      <c r="O3946" s="458">
        <v>0</v>
      </c>
      <c r="P3946" s="457">
        <v>0</v>
      </c>
    </row>
    <row r="3947" spans="1:16" ht="67.5" x14ac:dyDescent="0.2">
      <c r="A3947" s="466" t="s">
        <v>7860</v>
      </c>
      <c r="B3947" s="465" t="s">
        <v>3526</v>
      </c>
      <c r="C3947" s="464" t="s">
        <v>2594</v>
      </c>
      <c r="D3947" s="463" t="s">
        <v>7923</v>
      </c>
      <c r="E3947" s="462">
        <v>4200</v>
      </c>
      <c r="F3947" s="461" t="s">
        <v>14349</v>
      </c>
      <c r="G3947" s="460" t="s">
        <v>14348</v>
      </c>
      <c r="H3947" s="460" t="s">
        <v>6389</v>
      </c>
      <c r="I3947" s="460" t="s">
        <v>7869</v>
      </c>
      <c r="J3947" s="459" t="s">
        <v>6389</v>
      </c>
      <c r="K3947" s="458">
        <v>5</v>
      </c>
      <c r="L3947" s="458">
        <v>12</v>
      </c>
      <c r="M3947" s="457">
        <v>53472.939955718633</v>
      </c>
      <c r="N3947" s="458">
        <v>1</v>
      </c>
      <c r="O3947" s="458">
        <v>6</v>
      </c>
      <c r="P3947" s="457">
        <v>26506.799999999999</v>
      </c>
    </row>
    <row r="3948" spans="1:16" ht="67.5" x14ac:dyDescent="0.2">
      <c r="A3948" s="466" t="s">
        <v>7860</v>
      </c>
      <c r="B3948" s="465" t="s">
        <v>3526</v>
      </c>
      <c r="C3948" s="464" t="s">
        <v>2594</v>
      </c>
      <c r="D3948" s="463" t="s">
        <v>10106</v>
      </c>
      <c r="E3948" s="462">
        <v>4200</v>
      </c>
      <c r="F3948" s="461" t="s">
        <v>14347</v>
      </c>
      <c r="G3948" s="460" t="s">
        <v>14346</v>
      </c>
      <c r="H3948" s="460" t="s">
        <v>14345</v>
      </c>
      <c r="I3948" s="460" t="s">
        <v>7869</v>
      </c>
      <c r="J3948" s="459" t="s">
        <v>14345</v>
      </c>
      <c r="K3948" s="458">
        <v>3</v>
      </c>
      <c r="L3948" s="458">
        <v>7</v>
      </c>
      <c r="M3948" s="457">
        <v>31192.548307502537</v>
      </c>
      <c r="N3948" s="458">
        <v>0</v>
      </c>
      <c r="O3948" s="458">
        <v>0</v>
      </c>
      <c r="P3948" s="457">
        <v>0</v>
      </c>
    </row>
    <row r="3949" spans="1:16" ht="67.5" x14ac:dyDescent="0.2">
      <c r="A3949" s="466" t="s">
        <v>7860</v>
      </c>
      <c r="B3949" s="465" t="s">
        <v>3526</v>
      </c>
      <c r="C3949" s="464" t="s">
        <v>2594</v>
      </c>
      <c r="D3949" s="463" t="s">
        <v>7859</v>
      </c>
      <c r="E3949" s="462">
        <v>2500</v>
      </c>
      <c r="F3949" s="461" t="s">
        <v>14344</v>
      </c>
      <c r="G3949" s="460" t="s">
        <v>14343</v>
      </c>
      <c r="H3949" s="460" t="s">
        <v>8279</v>
      </c>
      <c r="I3949" s="460" t="s">
        <v>7861</v>
      </c>
      <c r="J3949" s="459" t="s">
        <v>8279</v>
      </c>
      <c r="K3949" s="458">
        <v>3</v>
      </c>
      <c r="L3949" s="458">
        <v>5</v>
      </c>
      <c r="M3949" s="457">
        <v>13262.137885842914</v>
      </c>
      <c r="N3949" s="458">
        <v>0</v>
      </c>
      <c r="O3949" s="458">
        <v>0</v>
      </c>
      <c r="P3949" s="457">
        <v>0</v>
      </c>
    </row>
    <row r="3950" spans="1:16" ht="67.5" x14ac:dyDescent="0.2">
      <c r="A3950" s="466" t="s">
        <v>7860</v>
      </c>
      <c r="B3950" s="465" t="s">
        <v>3526</v>
      </c>
      <c r="C3950" s="464" t="s">
        <v>2594</v>
      </c>
      <c r="D3950" s="463" t="s">
        <v>7908</v>
      </c>
      <c r="E3950" s="462">
        <v>4200</v>
      </c>
      <c r="F3950" s="461" t="s">
        <v>14342</v>
      </c>
      <c r="G3950" s="460" t="s">
        <v>14341</v>
      </c>
      <c r="H3950" s="460" t="s">
        <v>3574</v>
      </c>
      <c r="I3950" s="460" t="s">
        <v>7869</v>
      </c>
      <c r="J3950" s="459" t="s">
        <v>3574</v>
      </c>
      <c r="K3950" s="458">
        <v>3</v>
      </c>
      <c r="L3950" s="458">
        <v>5</v>
      </c>
      <c r="M3950" s="457">
        <v>22280.391648216097</v>
      </c>
      <c r="N3950" s="458">
        <v>0</v>
      </c>
      <c r="O3950" s="458">
        <v>0</v>
      </c>
      <c r="P3950" s="457">
        <v>0</v>
      </c>
    </row>
    <row r="3951" spans="1:16" ht="67.5" x14ac:dyDescent="0.2">
      <c r="A3951" s="466" t="s">
        <v>7860</v>
      </c>
      <c r="B3951" s="465" t="s">
        <v>3526</v>
      </c>
      <c r="C3951" s="464" t="s">
        <v>2594</v>
      </c>
      <c r="D3951" s="463" t="s">
        <v>8011</v>
      </c>
      <c r="E3951" s="462">
        <v>2200</v>
      </c>
      <c r="F3951" s="461" t="s">
        <v>14340</v>
      </c>
      <c r="G3951" s="460" t="s">
        <v>14339</v>
      </c>
      <c r="H3951" s="460" t="s">
        <v>8241</v>
      </c>
      <c r="I3951" s="460" t="s">
        <v>7861</v>
      </c>
      <c r="J3951" s="459" t="s">
        <v>8241</v>
      </c>
      <c r="K3951" s="458">
        <v>4</v>
      </c>
      <c r="L3951" s="458">
        <v>12</v>
      </c>
      <c r="M3951" s="457">
        <v>28009.635214900234</v>
      </c>
      <c r="N3951" s="458">
        <v>1</v>
      </c>
      <c r="O3951" s="458">
        <v>6</v>
      </c>
      <c r="P3951" s="457">
        <v>14506.8</v>
      </c>
    </row>
    <row r="3952" spans="1:16" ht="67.5" x14ac:dyDescent="0.2">
      <c r="A3952" s="466" t="s">
        <v>7860</v>
      </c>
      <c r="B3952" s="465" t="s">
        <v>3526</v>
      </c>
      <c r="C3952" s="464" t="s">
        <v>2594</v>
      </c>
      <c r="D3952" s="463" t="s">
        <v>8140</v>
      </c>
      <c r="E3952" s="462">
        <v>4200</v>
      </c>
      <c r="F3952" s="461" t="s">
        <v>14338</v>
      </c>
      <c r="G3952" s="460" t="s">
        <v>14337</v>
      </c>
      <c r="H3952" s="460" t="s">
        <v>8241</v>
      </c>
      <c r="I3952" s="460" t="s">
        <v>7861</v>
      </c>
      <c r="J3952" s="459" t="s">
        <v>8241</v>
      </c>
      <c r="K3952" s="458">
        <v>5</v>
      </c>
      <c r="L3952" s="458">
        <v>12</v>
      </c>
      <c r="M3952" s="457">
        <v>53472.939955718633</v>
      </c>
      <c r="N3952" s="458">
        <v>1</v>
      </c>
      <c r="O3952" s="458">
        <v>6</v>
      </c>
      <c r="P3952" s="457">
        <v>26506.799999999999</v>
      </c>
    </row>
    <row r="3953" spans="1:16" ht="67.5" x14ac:dyDescent="0.2">
      <c r="A3953" s="466" t="s">
        <v>7860</v>
      </c>
      <c r="B3953" s="465" t="s">
        <v>3526</v>
      </c>
      <c r="C3953" s="464" t="s">
        <v>2594</v>
      </c>
      <c r="D3953" s="463" t="s">
        <v>10373</v>
      </c>
      <c r="E3953" s="462">
        <v>5500</v>
      </c>
      <c r="F3953" s="461" t="s">
        <v>14336</v>
      </c>
      <c r="G3953" s="460" t="s">
        <v>14335</v>
      </c>
      <c r="H3953" s="460" t="s">
        <v>4270</v>
      </c>
      <c r="I3953" s="460" t="s">
        <v>7869</v>
      </c>
      <c r="J3953" s="459" t="s">
        <v>4270</v>
      </c>
      <c r="K3953" s="458">
        <v>2</v>
      </c>
      <c r="L3953" s="458">
        <v>9</v>
      </c>
      <c r="M3953" s="457">
        <v>52518.066027937944</v>
      </c>
      <c r="N3953" s="458">
        <v>0</v>
      </c>
      <c r="O3953" s="458">
        <v>0</v>
      </c>
      <c r="P3953" s="457">
        <v>0</v>
      </c>
    </row>
    <row r="3954" spans="1:16" ht="67.5" x14ac:dyDescent="0.2">
      <c r="A3954" s="466" t="s">
        <v>7860</v>
      </c>
      <c r="B3954" s="465" t="s">
        <v>3526</v>
      </c>
      <c r="C3954" s="464" t="s">
        <v>2594</v>
      </c>
      <c r="D3954" s="463" t="s">
        <v>7887</v>
      </c>
      <c r="E3954" s="462">
        <v>4200</v>
      </c>
      <c r="F3954" s="461" t="s">
        <v>14334</v>
      </c>
      <c r="G3954" s="460" t="s">
        <v>14333</v>
      </c>
      <c r="H3954" s="460" t="s">
        <v>6389</v>
      </c>
      <c r="I3954" s="460" t="s">
        <v>7869</v>
      </c>
      <c r="J3954" s="459" t="s">
        <v>6389</v>
      </c>
      <c r="K3954" s="458">
        <v>4</v>
      </c>
      <c r="L3954" s="458">
        <v>12</v>
      </c>
      <c r="M3954" s="457">
        <v>53472.939955718633</v>
      </c>
      <c r="N3954" s="458">
        <v>1</v>
      </c>
      <c r="O3954" s="458">
        <v>6</v>
      </c>
      <c r="P3954" s="457">
        <v>26506.799999999999</v>
      </c>
    </row>
    <row r="3955" spans="1:16" ht="67.5" x14ac:dyDescent="0.2">
      <c r="A3955" s="466" t="s">
        <v>7860</v>
      </c>
      <c r="B3955" s="465" t="s">
        <v>3526</v>
      </c>
      <c r="C3955" s="464" t="s">
        <v>2594</v>
      </c>
      <c r="D3955" s="463" t="s">
        <v>8017</v>
      </c>
      <c r="E3955" s="462">
        <v>7500</v>
      </c>
      <c r="F3955" s="461" t="s">
        <v>14332</v>
      </c>
      <c r="G3955" s="460" t="s">
        <v>14331</v>
      </c>
      <c r="H3955" s="460" t="s">
        <v>7911</v>
      </c>
      <c r="I3955" s="460" t="s">
        <v>7869</v>
      </c>
      <c r="J3955" s="459" t="s">
        <v>7911</v>
      </c>
      <c r="K3955" s="458">
        <v>1</v>
      </c>
      <c r="L3955" s="458">
        <v>3</v>
      </c>
      <c r="M3955" s="457">
        <v>23871.848194517246</v>
      </c>
      <c r="N3955" s="458">
        <v>1</v>
      </c>
      <c r="O3955" s="458">
        <v>6</v>
      </c>
      <c r="P3955" s="457">
        <v>46306.8</v>
      </c>
    </row>
    <row r="3956" spans="1:16" ht="67.5" x14ac:dyDescent="0.2">
      <c r="A3956" s="466" t="s">
        <v>7860</v>
      </c>
      <c r="B3956" s="465" t="s">
        <v>3526</v>
      </c>
      <c r="C3956" s="464" t="s">
        <v>2594</v>
      </c>
      <c r="D3956" s="463" t="s">
        <v>7916</v>
      </c>
      <c r="E3956" s="462">
        <v>4200</v>
      </c>
      <c r="F3956" s="461" t="s">
        <v>14330</v>
      </c>
      <c r="G3956" s="460" t="s">
        <v>14329</v>
      </c>
      <c r="H3956" s="460" t="s">
        <v>7911</v>
      </c>
      <c r="I3956" s="460" t="s">
        <v>7861</v>
      </c>
      <c r="J3956" s="459" t="s">
        <v>7911</v>
      </c>
      <c r="K3956" s="458">
        <v>3</v>
      </c>
      <c r="L3956" s="458">
        <v>12</v>
      </c>
      <c r="M3956" s="457">
        <v>53472.939955718633</v>
      </c>
      <c r="N3956" s="458">
        <v>1</v>
      </c>
      <c r="O3956" s="458">
        <v>6</v>
      </c>
      <c r="P3956" s="457">
        <v>26506.799999999999</v>
      </c>
    </row>
    <row r="3957" spans="1:16" ht="67.5" x14ac:dyDescent="0.2">
      <c r="A3957" s="466" t="s">
        <v>7860</v>
      </c>
      <c r="B3957" s="465" t="s">
        <v>3526</v>
      </c>
      <c r="C3957" s="464" t="s">
        <v>2594</v>
      </c>
      <c r="D3957" s="463" t="s">
        <v>7859</v>
      </c>
      <c r="E3957" s="462">
        <v>2500</v>
      </c>
      <c r="F3957" s="461" t="s">
        <v>14328</v>
      </c>
      <c r="G3957" s="460" t="s">
        <v>14327</v>
      </c>
      <c r="H3957" s="460"/>
      <c r="I3957" s="460" t="s">
        <v>8064</v>
      </c>
      <c r="J3957" s="459" t="s">
        <v>3538</v>
      </c>
      <c r="K3957" s="458">
        <v>3</v>
      </c>
      <c r="L3957" s="458">
        <v>12</v>
      </c>
      <c r="M3957" s="457">
        <v>31829.130926022997</v>
      </c>
      <c r="N3957" s="458">
        <v>1</v>
      </c>
      <c r="O3957" s="458">
        <v>6</v>
      </c>
      <c r="P3957" s="457">
        <v>16306.8</v>
      </c>
    </row>
    <row r="3958" spans="1:16" ht="67.5" x14ac:dyDescent="0.2">
      <c r="A3958" s="466" t="s">
        <v>7860</v>
      </c>
      <c r="B3958" s="465" t="s">
        <v>3526</v>
      </c>
      <c r="C3958" s="464" t="s">
        <v>2594</v>
      </c>
      <c r="D3958" s="463" t="s">
        <v>7859</v>
      </c>
      <c r="E3958" s="462">
        <v>2500</v>
      </c>
      <c r="F3958" s="461" t="s">
        <v>14326</v>
      </c>
      <c r="G3958" s="460" t="s">
        <v>14325</v>
      </c>
      <c r="H3958" s="460" t="s">
        <v>7911</v>
      </c>
      <c r="I3958" s="460" t="s">
        <v>7861</v>
      </c>
      <c r="J3958" s="459" t="s">
        <v>7911</v>
      </c>
      <c r="K3958" s="458">
        <v>3</v>
      </c>
      <c r="L3958" s="458">
        <v>5</v>
      </c>
      <c r="M3958" s="457">
        <v>13262.137885842914</v>
      </c>
      <c r="N3958" s="458">
        <v>0</v>
      </c>
      <c r="O3958" s="458">
        <v>0</v>
      </c>
      <c r="P3958" s="457">
        <v>0</v>
      </c>
    </row>
    <row r="3959" spans="1:16" ht="67.5" x14ac:dyDescent="0.2">
      <c r="A3959" s="466" t="s">
        <v>7860</v>
      </c>
      <c r="B3959" s="465" t="s">
        <v>3526</v>
      </c>
      <c r="C3959" s="464" t="s">
        <v>2594</v>
      </c>
      <c r="D3959" s="463" t="s">
        <v>7932</v>
      </c>
      <c r="E3959" s="462">
        <v>4200</v>
      </c>
      <c r="F3959" s="461" t="s">
        <v>14324</v>
      </c>
      <c r="G3959" s="460" t="s">
        <v>14323</v>
      </c>
      <c r="H3959" s="460" t="s">
        <v>6389</v>
      </c>
      <c r="I3959" s="460" t="s">
        <v>7869</v>
      </c>
      <c r="J3959" s="459" t="s">
        <v>6389</v>
      </c>
      <c r="K3959" s="458">
        <v>4</v>
      </c>
      <c r="L3959" s="458">
        <v>12</v>
      </c>
      <c r="M3959" s="457">
        <v>53472.939955718633</v>
      </c>
      <c r="N3959" s="458">
        <v>1</v>
      </c>
      <c r="O3959" s="458">
        <v>1</v>
      </c>
      <c r="P3959" s="457">
        <v>4417.8</v>
      </c>
    </row>
    <row r="3960" spans="1:16" ht="67.5" x14ac:dyDescent="0.2">
      <c r="A3960" s="466" t="s">
        <v>7860</v>
      </c>
      <c r="B3960" s="465" t="s">
        <v>3526</v>
      </c>
      <c r="C3960" s="464" t="s">
        <v>2594</v>
      </c>
      <c r="D3960" s="463" t="s">
        <v>7887</v>
      </c>
      <c r="E3960" s="462">
        <v>4200</v>
      </c>
      <c r="F3960" s="461" t="s">
        <v>14322</v>
      </c>
      <c r="G3960" s="460" t="s">
        <v>14321</v>
      </c>
      <c r="H3960" s="460" t="s">
        <v>3642</v>
      </c>
      <c r="I3960" s="460" t="s">
        <v>7861</v>
      </c>
      <c r="J3960" s="459" t="s">
        <v>3642</v>
      </c>
      <c r="K3960" s="458">
        <v>4</v>
      </c>
      <c r="L3960" s="458">
        <v>12</v>
      </c>
      <c r="M3960" s="457">
        <v>53472.939955718633</v>
      </c>
      <c r="N3960" s="458">
        <v>1</v>
      </c>
      <c r="O3960" s="458">
        <v>6</v>
      </c>
      <c r="P3960" s="457">
        <v>26506.799999999999</v>
      </c>
    </row>
    <row r="3961" spans="1:16" ht="67.5" x14ac:dyDescent="0.2">
      <c r="A3961" s="466" t="s">
        <v>7860</v>
      </c>
      <c r="B3961" s="465" t="s">
        <v>3526</v>
      </c>
      <c r="C3961" s="464" t="s">
        <v>2594</v>
      </c>
      <c r="D3961" s="463" t="s">
        <v>7859</v>
      </c>
      <c r="E3961" s="462">
        <v>2500</v>
      </c>
      <c r="F3961" s="461" t="s">
        <v>14320</v>
      </c>
      <c r="G3961" s="460" t="s">
        <v>14319</v>
      </c>
      <c r="H3961" s="460" t="s">
        <v>8069</v>
      </c>
      <c r="I3961" s="460" t="s">
        <v>7861</v>
      </c>
      <c r="J3961" s="459" t="s">
        <v>8069</v>
      </c>
      <c r="K3961" s="458">
        <v>3</v>
      </c>
      <c r="L3961" s="458">
        <v>12</v>
      </c>
      <c r="M3961" s="457">
        <v>31829.130926022997</v>
      </c>
      <c r="N3961" s="458">
        <v>1</v>
      </c>
      <c r="O3961" s="458">
        <v>6</v>
      </c>
      <c r="P3961" s="457">
        <v>16306.8</v>
      </c>
    </row>
    <row r="3962" spans="1:16" ht="67.5" x14ac:dyDescent="0.2">
      <c r="A3962" s="466" t="s">
        <v>7860</v>
      </c>
      <c r="B3962" s="465" t="s">
        <v>3526</v>
      </c>
      <c r="C3962" s="464" t="s">
        <v>2594</v>
      </c>
      <c r="D3962" s="463" t="s">
        <v>8061</v>
      </c>
      <c r="E3962" s="462">
        <v>3000</v>
      </c>
      <c r="F3962" s="461" t="s">
        <v>14318</v>
      </c>
      <c r="G3962" s="460" t="s">
        <v>14317</v>
      </c>
      <c r="H3962" s="460" t="s">
        <v>6389</v>
      </c>
      <c r="I3962" s="460" t="s">
        <v>7869</v>
      </c>
      <c r="J3962" s="459" t="s">
        <v>6389</v>
      </c>
      <c r="K3962" s="458">
        <v>4</v>
      </c>
      <c r="L3962" s="458">
        <v>9</v>
      </c>
      <c r="M3962" s="457">
        <v>28646.217833420695</v>
      </c>
      <c r="N3962" s="458">
        <v>0</v>
      </c>
      <c r="O3962" s="458">
        <v>0</v>
      </c>
      <c r="P3962" s="457">
        <v>0</v>
      </c>
    </row>
    <row r="3963" spans="1:16" ht="67.5" x14ac:dyDescent="0.2">
      <c r="A3963" s="466" t="s">
        <v>7860</v>
      </c>
      <c r="B3963" s="465" t="s">
        <v>3526</v>
      </c>
      <c r="C3963" s="464" t="s">
        <v>2594</v>
      </c>
      <c r="D3963" s="463" t="s">
        <v>7859</v>
      </c>
      <c r="E3963" s="462">
        <v>2500</v>
      </c>
      <c r="F3963" s="461" t="s">
        <v>14316</v>
      </c>
      <c r="G3963" s="460" t="s">
        <v>14315</v>
      </c>
      <c r="H3963" s="460"/>
      <c r="I3963" s="460"/>
      <c r="J3963" s="459"/>
      <c r="K3963" s="458">
        <v>4</v>
      </c>
      <c r="L3963" s="458">
        <v>12</v>
      </c>
      <c r="M3963" s="457">
        <v>31829.130926022997</v>
      </c>
      <c r="N3963" s="458">
        <v>1</v>
      </c>
      <c r="O3963" s="458">
        <v>6</v>
      </c>
      <c r="P3963" s="457">
        <v>16306.8</v>
      </c>
    </row>
    <row r="3964" spans="1:16" ht="67.5" x14ac:dyDescent="0.2">
      <c r="A3964" s="466" t="s">
        <v>7860</v>
      </c>
      <c r="B3964" s="465" t="s">
        <v>3526</v>
      </c>
      <c r="C3964" s="464" t="s">
        <v>2594</v>
      </c>
      <c r="D3964" s="463" t="s">
        <v>7859</v>
      </c>
      <c r="E3964" s="462">
        <v>2500</v>
      </c>
      <c r="F3964" s="461" t="s">
        <v>14314</v>
      </c>
      <c r="G3964" s="460" t="s">
        <v>14313</v>
      </c>
      <c r="H3964" s="460"/>
      <c r="I3964" s="460" t="s">
        <v>8064</v>
      </c>
      <c r="J3964" s="459" t="s">
        <v>3574</v>
      </c>
      <c r="K3964" s="458">
        <v>3</v>
      </c>
      <c r="L3964" s="458">
        <v>12</v>
      </c>
      <c r="M3964" s="457">
        <v>31829.130926022997</v>
      </c>
      <c r="N3964" s="458">
        <v>1</v>
      </c>
      <c r="O3964" s="458">
        <v>6</v>
      </c>
      <c r="P3964" s="457">
        <v>16306.8</v>
      </c>
    </row>
    <row r="3965" spans="1:16" ht="67.5" x14ac:dyDescent="0.2">
      <c r="A3965" s="466" t="s">
        <v>7860</v>
      </c>
      <c r="B3965" s="465" t="s">
        <v>3526</v>
      </c>
      <c r="C3965" s="464" t="s">
        <v>2594</v>
      </c>
      <c r="D3965" s="463" t="s">
        <v>7923</v>
      </c>
      <c r="E3965" s="462">
        <v>4200</v>
      </c>
      <c r="F3965" s="461" t="s">
        <v>14312</v>
      </c>
      <c r="G3965" s="460" t="s">
        <v>14311</v>
      </c>
      <c r="H3965" s="460" t="s">
        <v>6389</v>
      </c>
      <c r="I3965" s="460" t="s">
        <v>7869</v>
      </c>
      <c r="J3965" s="459" t="s">
        <v>6389</v>
      </c>
      <c r="K3965" s="458">
        <v>3</v>
      </c>
      <c r="L3965" s="458">
        <v>5</v>
      </c>
      <c r="M3965" s="457">
        <v>22280.391648216097</v>
      </c>
      <c r="N3965" s="458">
        <v>0</v>
      </c>
      <c r="O3965" s="458">
        <v>0</v>
      </c>
      <c r="P3965" s="457">
        <v>0</v>
      </c>
    </row>
    <row r="3966" spans="1:16" ht="67.5" x14ac:dyDescent="0.2">
      <c r="A3966" s="466" t="s">
        <v>7860</v>
      </c>
      <c r="B3966" s="465" t="s">
        <v>3526</v>
      </c>
      <c r="C3966" s="464" t="s">
        <v>2594</v>
      </c>
      <c r="D3966" s="463" t="s">
        <v>7887</v>
      </c>
      <c r="E3966" s="462">
        <v>4200</v>
      </c>
      <c r="F3966" s="461" t="s">
        <v>14310</v>
      </c>
      <c r="G3966" s="460" t="s">
        <v>14309</v>
      </c>
      <c r="H3966" s="460" t="s">
        <v>6514</v>
      </c>
      <c r="I3966" s="460" t="s">
        <v>7869</v>
      </c>
      <c r="J3966" s="459" t="s">
        <v>6514</v>
      </c>
      <c r="K3966" s="458">
        <v>4</v>
      </c>
      <c r="L3966" s="458">
        <v>12</v>
      </c>
      <c r="M3966" s="457">
        <v>53472.939955718633</v>
      </c>
      <c r="N3966" s="458">
        <v>1</v>
      </c>
      <c r="O3966" s="458">
        <v>6</v>
      </c>
      <c r="P3966" s="457">
        <v>26506.799999999999</v>
      </c>
    </row>
    <row r="3967" spans="1:16" ht="67.5" x14ac:dyDescent="0.2">
      <c r="A3967" s="466" t="s">
        <v>7860</v>
      </c>
      <c r="B3967" s="465" t="s">
        <v>3526</v>
      </c>
      <c r="C3967" s="464" t="s">
        <v>2594</v>
      </c>
      <c r="D3967" s="463" t="s">
        <v>9458</v>
      </c>
      <c r="E3967" s="462">
        <v>6500</v>
      </c>
      <c r="F3967" s="461" t="s">
        <v>14308</v>
      </c>
      <c r="G3967" s="460" t="s">
        <v>14307</v>
      </c>
      <c r="H3967" s="460" t="s">
        <v>4270</v>
      </c>
      <c r="I3967" s="460" t="s">
        <v>7861</v>
      </c>
      <c r="J3967" s="459" t="s">
        <v>4270</v>
      </c>
      <c r="K3967" s="458">
        <v>3</v>
      </c>
      <c r="L3967" s="458">
        <v>12</v>
      </c>
      <c r="M3967" s="457">
        <v>82755.740407659789</v>
      </c>
      <c r="N3967" s="458">
        <v>1</v>
      </c>
      <c r="O3967" s="458">
        <v>6</v>
      </c>
      <c r="P3967" s="457">
        <v>40306.800000000003</v>
      </c>
    </row>
    <row r="3968" spans="1:16" ht="67.5" x14ac:dyDescent="0.2">
      <c r="A3968" s="466" t="s">
        <v>7860</v>
      </c>
      <c r="B3968" s="465" t="s">
        <v>3526</v>
      </c>
      <c r="C3968" s="464" t="s">
        <v>2594</v>
      </c>
      <c r="D3968" s="463" t="s">
        <v>7923</v>
      </c>
      <c r="E3968" s="462">
        <v>4200</v>
      </c>
      <c r="F3968" s="461" t="s">
        <v>14306</v>
      </c>
      <c r="G3968" s="460" t="s">
        <v>14305</v>
      </c>
      <c r="H3968" s="460" t="s">
        <v>6389</v>
      </c>
      <c r="I3968" s="460" t="s">
        <v>7869</v>
      </c>
      <c r="J3968" s="459" t="s">
        <v>6389</v>
      </c>
      <c r="K3968" s="458">
        <v>3</v>
      </c>
      <c r="L3968" s="458">
        <v>5</v>
      </c>
      <c r="M3968" s="457">
        <v>22280.391648216097</v>
      </c>
      <c r="N3968" s="458">
        <v>0</v>
      </c>
      <c r="O3968" s="458">
        <v>0</v>
      </c>
      <c r="P3968" s="457">
        <v>0</v>
      </c>
    </row>
    <row r="3969" spans="1:16" ht="67.5" x14ac:dyDescent="0.2">
      <c r="A3969" s="466" t="s">
        <v>7860</v>
      </c>
      <c r="B3969" s="465" t="s">
        <v>3526</v>
      </c>
      <c r="C3969" s="464" t="s">
        <v>2594</v>
      </c>
      <c r="D3969" s="463" t="s">
        <v>7881</v>
      </c>
      <c r="E3969" s="462">
        <v>3200</v>
      </c>
      <c r="F3969" s="461" t="s">
        <v>14304</v>
      </c>
      <c r="G3969" s="460" t="s">
        <v>14303</v>
      </c>
      <c r="H3969" s="460" t="s">
        <v>3642</v>
      </c>
      <c r="I3969" s="460" t="s">
        <v>7869</v>
      </c>
      <c r="J3969" s="459" t="s">
        <v>3642</v>
      </c>
      <c r="K3969" s="458">
        <v>5</v>
      </c>
      <c r="L3969" s="458">
        <v>12</v>
      </c>
      <c r="M3969" s="457">
        <v>40741.287585309437</v>
      </c>
      <c r="N3969" s="458">
        <v>1</v>
      </c>
      <c r="O3969" s="458">
        <v>6</v>
      </c>
      <c r="P3969" s="457">
        <v>20506.8</v>
      </c>
    </row>
    <row r="3970" spans="1:16" ht="67.5" x14ac:dyDescent="0.2">
      <c r="A3970" s="466" t="s">
        <v>7860</v>
      </c>
      <c r="B3970" s="465" t="s">
        <v>3526</v>
      </c>
      <c r="C3970" s="464" t="s">
        <v>2594</v>
      </c>
      <c r="D3970" s="463" t="s">
        <v>8137</v>
      </c>
      <c r="E3970" s="462">
        <v>2000</v>
      </c>
      <c r="F3970" s="461" t="s">
        <v>14302</v>
      </c>
      <c r="G3970" s="460" t="s">
        <v>14301</v>
      </c>
      <c r="H3970" s="460"/>
      <c r="I3970" s="460"/>
      <c r="J3970" s="459"/>
      <c r="K3970" s="458">
        <v>3</v>
      </c>
      <c r="L3970" s="458">
        <v>12</v>
      </c>
      <c r="M3970" s="457">
        <v>25463.304740818396</v>
      </c>
      <c r="N3970" s="458">
        <v>1</v>
      </c>
      <c r="O3970" s="458">
        <v>6</v>
      </c>
      <c r="P3970" s="457">
        <v>13306.8</v>
      </c>
    </row>
    <row r="3971" spans="1:16" ht="67.5" x14ac:dyDescent="0.2">
      <c r="A3971" s="466" t="s">
        <v>7860</v>
      </c>
      <c r="B3971" s="465" t="s">
        <v>3526</v>
      </c>
      <c r="C3971" s="464" t="s">
        <v>2594</v>
      </c>
      <c r="D3971" s="463" t="s">
        <v>8811</v>
      </c>
      <c r="E3971" s="462">
        <v>10500</v>
      </c>
      <c r="F3971" s="461" t="s">
        <v>14300</v>
      </c>
      <c r="G3971" s="460" t="s">
        <v>14299</v>
      </c>
      <c r="H3971" s="460" t="s">
        <v>7911</v>
      </c>
      <c r="I3971" s="460" t="s">
        <v>7869</v>
      </c>
      <c r="J3971" s="459" t="s">
        <v>7911</v>
      </c>
      <c r="K3971" s="458">
        <v>4</v>
      </c>
      <c r="L3971" s="458">
        <v>12</v>
      </c>
      <c r="M3971" s="457">
        <v>133682.34988929657</v>
      </c>
      <c r="N3971" s="458">
        <v>1</v>
      </c>
      <c r="O3971" s="458">
        <v>6</v>
      </c>
      <c r="P3971" s="457">
        <v>64306.8</v>
      </c>
    </row>
    <row r="3972" spans="1:16" ht="67.5" x14ac:dyDescent="0.2">
      <c r="A3972" s="466" t="s">
        <v>7860</v>
      </c>
      <c r="B3972" s="465" t="s">
        <v>3526</v>
      </c>
      <c r="C3972" s="464" t="s">
        <v>2594</v>
      </c>
      <c r="D3972" s="463" t="s">
        <v>7923</v>
      </c>
      <c r="E3972" s="462">
        <v>4200</v>
      </c>
      <c r="F3972" s="461" t="s">
        <v>14298</v>
      </c>
      <c r="G3972" s="460" t="s">
        <v>14297</v>
      </c>
      <c r="H3972" s="460" t="s">
        <v>3574</v>
      </c>
      <c r="I3972" s="460" t="s">
        <v>7861</v>
      </c>
      <c r="J3972" s="459" t="s">
        <v>3574</v>
      </c>
      <c r="K3972" s="458">
        <v>3</v>
      </c>
      <c r="L3972" s="458">
        <v>5</v>
      </c>
      <c r="M3972" s="457">
        <v>22280.391648216097</v>
      </c>
      <c r="N3972" s="458">
        <v>0</v>
      </c>
      <c r="O3972" s="458">
        <v>0</v>
      </c>
      <c r="P3972" s="457">
        <v>0</v>
      </c>
    </row>
    <row r="3973" spans="1:16" ht="67.5" x14ac:dyDescent="0.2">
      <c r="A3973" s="466" t="s">
        <v>7860</v>
      </c>
      <c r="B3973" s="465" t="s">
        <v>3526</v>
      </c>
      <c r="C3973" s="464" t="s">
        <v>2594</v>
      </c>
      <c r="D3973" s="463" t="s">
        <v>7859</v>
      </c>
      <c r="E3973" s="462">
        <v>2500</v>
      </c>
      <c r="F3973" s="461" t="s">
        <v>14296</v>
      </c>
      <c r="G3973" s="460" t="s">
        <v>14295</v>
      </c>
      <c r="H3973" s="460" t="s">
        <v>6389</v>
      </c>
      <c r="I3973" s="460" t="s">
        <v>7869</v>
      </c>
      <c r="J3973" s="459" t="s">
        <v>6389</v>
      </c>
      <c r="K3973" s="458">
        <v>3</v>
      </c>
      <c r="L3973" s="458">
        <v>5</v>
      </c>
      <c r="M3973" s="457">
        <v>13262.137885842914</v>
      </c>
      <c r="N3973" s="458">
        <v>0</v>
      </c>
      <c r="O3973" s="458">
        <v>0</v>
      </c>
      <c r="P3973" s="457">
        <v>0</v>
      </c>
    </row>
    <row r="3974" spans="1:16" ht="67.5" x14ac:dyDescent="0.2">
      <c r="A3974" s="466" t="s">
        <v>7860</v>
      </c>
      <c r="B3974" s="465" t="s">
        <v>3526</v>
      </c>
      <c r="C3974" s="464" t="s">
        <v>2594</v>
      </c>
      <c r="D3974" s="463" t="s">
        <v>8717</v>
      </c>
      <c r="E3974" s="462">
        <v>2200</v>
      </c>
      <c r="F3974" s="461" t="s">
        <v>14294</v>
      </c>
      <c r="G3974" s="460" t="s">
        <v>14293</v>
      </c>
      <c r="H3974" s="460"/>
      <c r="I3974" s="460"/>
      <c r="J3974" s="459"/>
      <c r="K3974" s="458">
        <v>4</v>
      </c>
      <c r="L3974" s="458">
        <v>12</v>
      </c>
      <c r="M3974" s="457">
        <v>28009.635214900234</v>
      </c>
      <c r="N3974" s="458">
        <v>1</v>
      </c>
      <c r="O3974" s="458">
        <v>6</v>
      </c>
      <c r="P3974" s="457">
        <v>14506.8</v>
      </c>
    </row>
    <row r="3975" spans="1:16" ht="67.5" x14ac:dyDescent="0.2">
      <c r="A3975" s="466" t="s">
        <v>7860</v>
      </c>
      <c r="B3975" s="465" t="s">
        <v>3526</v>
      </c>
      <c r="C3975" s="464" t="s">
        <v>2594</v>
      </c>
      <c r="D3975" s="463" t="s">
        <v>8156</v>
      </c>
      <c r="E3975" s="462">
        <v>4200</v>
      </c>
      <c r="F3975" s="461" t="s">
        <v>14292</v>
      </c>
      <c r="G3975" s="460" t="s">
        <v>14291</v>
      </c>
      <c r="H3975" s="460" t="s">
        <v>7911</v>
      </c>
      <c r="I3975" s="460" t="s">
        <v>7869</v>
      </c>
      <c r="J3975" s="459" t="s">
        <v>7911</v>
      </c>
      <c r="K3975" s="458">
        <v>1</v>
      </c>
      <c r="L3975" s="458">
        <v>1</v>
      </c>
      <c r="M3975" s="457">
        <v>4456.0783296432191</v>
      </c>
      <c r="N3975" s="458">
        <v>1</v>
      </c>
      <c r="O3975" s="458">
        <v>6</v>
      </c>
      <c r="P3975" s="457">
        <v>26506.799999999999</v>
      </c>
    </row>
    <row r="3976" spans="1:16" ht="67.5" x14ac:dyDescent="0.2">
      <c r="A3976" s="466" t="s">
        <v>7860</v>
      </c>
      <c r="B3976" s="465" t="s">
        <v>3526</v>
      </c>
      <c r="C3976" s="464" t="s">
        <v>2594</v>
      </c>
      <c r="D3976" s="463" t="s">
        <v>8808</v>
      </c>
      <c r="E3976" s="462">
        <v>5500</v>
      </c>
      <c r="F3976" s="461" t="s">
        <v>14290</v>
      </c>
      <c r="G3976" s="460" t="s">
        <v>14289</v>
      </c>
      <c r="H3976" s="460" t="s">
        <v>8893</v>
      </c>
      <c r="I3976" s="460" t="s">
        <v>7869</v>
      </c>
      <c r="J3976" s="459" t="s">
        <v>8893</v>
      </c>
      <c r="K3976" s="458">
        <v>3</v>
      </c>
      <c r="L3976" s="458">
        <v>12</v>
      </c>
      <c r="M3976" s="457">
        <v>70024.088037250593</v>
      </c>
      <c r="N3976" s="458">
        <v>1</v>
      </c>
      <c r="O3976" s="458">
        <v>6</v>
      </c>
      <c r="P3976" s="457">
        <v>34306.800000000003</v>
      </c>
    </row>
    <row r="3977" spans="1:16" ht="67.5" x14ac:dyDescent="0.2">
      <c r="A3977" s="466" t="s">
        <v>7860</v>
      </c>
      <c r="B3977" s="465" t="s">
        <v>3526</v>
      </c>
      <c r="C3977" s="464" t="s">
        <v>2594</v>
      </c>
      <c r="D3977" s="463" t="s">
        <v>7923</v>
      </c>
      <c r="E3977" s="462">
        <v>3000</v>
      </c>
      <c r="F3977" s="461" t="s">
        <v>14288</v>
      </c>
      <c r="G3977" s="460" t="s">
        <v>14287</v>
      </c>
      <c r="H3977" s="460" t="s">
        <v>6514</v>
      </c>
      <c r="I3977" s="460" t="s">
        <v>7869</v>
      </c>
      <c r="J3977" s="459" t="s">
        <v>6514</v>
      </c>
      <c r="K3977" s="458">
        <v>6</v>
      </c>
      <c r="L3977" s="458">
        <v>12</v>
      </c>
      <c r="M3977" s="457">
        <v>40741.287585309437</v>
      </c>
      <c r="N3977" s="458">
        <v>1</v>
      </c>
      <c r="O3977" s="458">
        <v>6</v>
      </c>
      <c r="P3977" s="457">
        <v>19306.8</v>
      </c>
    </row>
    <row r="3978" spans="1:16" ht="67.5" x14ac:dyDescent="0.2">
      <c r="A3978" s="466" t="s">
        <v>7860</v>
      </c>
      <c r="B3978" s="465" t="s">
        <v>3526</v>
      </c>
      <c r="C3978" s="464" t="s">
        <v>2594</v>
      </c>
      <c r="D3978" s="463" t="s">
        <v>4791</v>
      </c>
      <c r="E3978" s="462">
        <v>7500</v>
      </c>
      <c r="F3978" s="461" t="s">
        <v>14286</v>
      </c>
      <c r="G3978" s="460" t="s">
        <v>14285</v>
      </c>
      <c r="H3978" s="460" t="s">
        <v>3574</v>
      </c>
      <c r="I3978" s="460" t="s">
        <v>7869</v>
      </c>
      <c r="J3978" s="459" t="s">
        <v>3574</v>
      </c>
      <c r="K3978" s="458">
        <v>3</v>
      </c>
      <c r="L3978" s="458">
        <v>12</v>
      </c>
      <c r="M3978" s="457">
        <v>95487.392778068985</v>
      </c>
      <c r="N3978" s="458">
        <v>1</v>
      </c>
      <c r="O3978" s="458">
        <v>6</v>
      </c>
      <c r="P3978" s="457">
        <v>46306.8</v>
      </c>
    </row>
    <row r="3979" spans="1:16" ht="67.5" x14ac:dyDescent="0.2">
      <c r="A3979" s="466" t="s">
        <v>7860</v>
      </c>
      <c r="B3979" s="465" t="s">
        <v>3526</v>
      </c>
      <c r="C3979" s="464" t="s">
        <v>2594</v>
      </c>
      <c r="D3979" s="463" t="s">
        <v>7923</v>
      </c>
      <c r="E3979" s="462">
        <v>4200</v>
      </c>
      <c r="F3979" s="461" t="s">
        <v>14284</v>
      </c>
      <c r="G3979" s="460" t="s">
        <v>14283</v>
      </c>
      <c r="H3979" s="460" t="s">
        <v>3642</v>
      </c>
      <c r="I3979" s="460" t="s">
        <v>7861</v>
      </c>
      <c r="J3979" s="459" t="s">
        <v>3642</v>
      </c>
      <c r="K3979" s="458">
        <v>3</v>
      </c>
      <c r="L3979" s="458">
        <v>5</v>
      </c>
      <c r="M3979" s="457">
        <v>22280.391648216097</v>
      </c>
      <c r="N3979" s="458">
        <v>0</v>
      </c>
      <c r="O3979" s="458">
        <v>0</v>
      </c>
      <c r="P3979" s="457">
        <v>0</v>
      </c>
    </row>
    <row r="3980" spans="1:16" ht="67.5" x14ac:dyDescent="0.2">
      <c r="A3980" s="466" t="s">
        <v>7860</v>
      </c>
      <c r="B3980" s="465" t="s">
        <v>3526</v>
      </c>
      <c r="C3980" s="464" t="s">
        <v>2594</v>
      </c>
      <c r="D3980" s="463" t="s">
        <v>8091</v>
      </c>
      <c r="E3980" s="462">
        <v>2700</v>
      </c>
      <c r="F3980" s="461" t="s">
        <v>14282</v>
      </c>
      <c r="G3980" s="460" t="s">
        <v>14281</v>
      </c>
      <c r="H3980" s="460"/>
      <c r="I3980" s="460" t="s">
        <v>8064</v>
      </c>
      <c r="J3980" s="459" t="s">
        <v>14280</v>
      </c>
      <c r="K3980" s="458">
        <v>4</v>
      </c>
      <c r="L3980" s="458">
        <v>12</v>
      </c>
      <c r="M3980" s="457">
        <v>34375.461400104832</v>
      </c>
      <c r="N3980" s="458">
        <v>1</v>
      </c>
      <c r="O3980" s="458">
        <v>6</v>
      </c>
      <c r="P3980" s="457">
        <v>17506.8</v>
      </c>
    </row>
    <row r="3981" spans="1:16" ht="67.5" x14ac:dyDescent="0.2">
      <c r="A3981" s="466" t="s">
        <v>7860</v>
      </c>
      <c r="B3981" s="465" t="s">
        <v>3526</v>
      </c>
      <c r="C3981" s="464" t="s">
        <v>2594</v>
      </c>
      <c r="D3981" s="463" t="s">
        <v>7932</v>
      </c>
      <c r="E3981" s="462">
        <v>4200</v>
      </c>
      <c r="F3981" s="461" t="s">
        <v>14279</v>
      </c>
      <c r="G3981" s="460" t="s">
        <v>14278</v>
      </c>
      <c r="H3981" s="460" t="s">
        <v>6389</v>
      </c>
      <c r="I3981" s="460" t="s">
        <v>7869</v>
      </c>
      <c r="J3981" s="459" t="s">
        <v>6389</v>
      </c>
      <c r="K3981" s="458">
        <v>4</v>
      </c>
      <c r="L3981" s="458">
        <v>12</v>
      </c>
      <c r="M3981" s="457">
        <v>53472.939955718633</v>
      </c>
      <c r="N3981" s="458">
        <v>1</v>
      </c>
      <c r="O3981" s="458">
        <v>6</v>
      </c>
      <c r="P3981" s="457">
        <v>26506.799999999999</v>
      </c>
    </row>
    <row r="3982" spans="1:16" ht="67.5" x14ac:dyDescent="0.2">
      <c r="A3982" s="466" t="s">
        <v>7860</v>
      </c>
      <c r="B3982" s="465" t="s">
        <v>3526</v>
      </c>
      <c r="C3982" s="464" t="s">
        <v>2594</v>
      </c>
      <c r="D3982" s="463" t="s">
        <v>7923</v>
      </c>
      <c r="E3982" s="462">
        <v>4200</v>
      </c>
      <c r="F3982" s="461" t="s">
        <v>14277</v>
      </c>
      <c r="G3982" s="460" t="s">
        <v>14276</v>
      </c>
      <c r="H3982" s="460" t="s">
        <v>6389</v>
      </c>
      <c r="I3982" s="460" t="s">
        <v>7869</v>
      </c>
      <c r="J3982" s="459" t="s">
        <v>6389</v>
      </c>
      <c r="K3982" s="458">
        <v>3</v>
      </c>
      <c r="L3982" s="458">
        <v>12</v>
      </c>
      <c r="M3982" s="457">
        <v>53472.939955718633</v>
      </c>
      <c r="N3982" s="458">
        <v>1</v>
      </c>
      <c r="O3982" s="458">
        <v>6</v>
      </c>
      <c r="P3982" s="457">
        <v>26506.799999999999</v>
      </c>
    </row>
    <row r="3983" spans="1:16" ht="67.5" x14ac:dyDescent="0.2">
      <c r="A3983" s="466" t="s">
        <v>7860</v>
      </c>
      <c r="B3983" s="465" t="s">
        <v>3526</v>
      </c>
      <c r="C3983" s="464" t="s">
        <v>2594</v>
      </c>
      <c r="D3983" s="463" t="s">
        <v>7881</v>
      </c>
      <c r="E3983" s="462">
        <v>3200</v>
      </c>
      <c r="F3983" s="461" t="s">
        <v>14275</v>
      </c>
      <c r="G3983" s="460" t="s">
        <v>14274</v>
      </c>
      <c r="H3983" s="460" t="s">
        <v>10324</v>
      </c>
      <c r="I3983" s="460" t="s">
        <v>7869</v>
      </c>
      <c r="J3983" s="459" t="s">
        <v>10324</v>
      </c>
      <c r="K3983" s="458">
        <v>4</v>
      </c>
      <c r="L3983" s="458">
        <v>12</v>
      </c>
      <c r="M3983" s="457">
        <v>40741.287585309437</v>
      </c>
      <c r="N3983" s="458">
        <v>1</v>
      </c>
      <c r="O3983" s="458">
        <v>1</v>
      </c>
      <c r="P3983" s="457">
        <v>3417.8</v>
      </c>
    </row>
    <row r="3984" spans="1:16" ht="67.5" x14ac:dyDescent="0.2">
      <c r="A3984" s="466" t="s">
        <v>7860</v>
      </c>
      <c r="B3984" s="465" t="s">
        <v>3526</v>
      </c>
      <c r="C3984" s="464" t="s">
        <v>2594</v>
      </c>
      <c r="D3984" s="463" t="s">
        <v>7932</v>
      </c>
      <c r="E3984" s="462">
        <v>4200</v>
      </c>
      <c r="F3984" s="461" t="s">
        <v>14273</v>
      </c>
      <c r="G3984" s="460" t="s">
        <v>14272</v>
      </c>
      <c r="H3984" s="460" t="s">
        <v>3574</v>
      </c>
      <c r="I3984" s="460" t="s">
        <v>7869</v>
      </c>
      <c r="J3984" s="459" t="s">
        <v>3574</v>
      </c>
      <c r="K3984" s="458">
        <v>3</v>
      </c>
      <c r="L3984" s="458">
        <v>12</v>
      </c>
      <c r="M3984" s="457">
        <v>53472.939955718633</v>
      </c>
      <c r="N3984" s="458">
        <v>1</v>
      </c>
      <c r="O3984" s="458">
        <v>6</v>
      </c>
      <c r="P3984" s="457">
        <v>26506.799999999999</v>
      </c>
    </row>
    <row r="3985" spans="1:16" ht="67.5" x14ac:dyDescent="0.2">
      <c r="A3985" s="466" t="s">
        <v>7860</v>
      </c>
      <c r="B3985" s="465" t="s">
        <v>3526</v>
      </c>
      <c r="C3985" s="464" t="s">
        <v>2594</v>
      </c>
      <c r="D3985" s="463" t="s">
        <v>11110</v>
      </c>
      <c r="E3985" s="462">
        <v>4200</v>
      </c>
      <c r="F3985" s="461" t="s">
        <v>14271</v>
      </c>
      <c r="G3985" s="460" t="s">
        <v>14270</v>
      </c>
      <c r="H3985" s="460" t="s">
        <v>6389</v>
      </c>
      <c r="I3985" s="460" t="s">
        <v>7869</v>
      </c>
      <c r="J3985" s="459" t="s">
        <v>6389</v>
      </c>
      <c r="K3985" s="458">
        <v>4</v>
      </c>
      <c r="L3985" s="458">
        <v>12</v>
      </c>
      <c r="M3985" s="457">
        <v>53472.939955718633</v>
      </c>
      <c r="N3985" s="458">
        <v>1</v>
      </c>
      <c r="O3985" s="458">
        <v>6</v>
      </c>
      <c r="P3985" s="457">
        <v>26506.799999999999</v>
      </c>
    </row>
    <row r="3986" spans="1:16" ht="67.5" x14ac:dyDescent="0.2">
      <c r="A3986" s="466" t="s">
        <v>7860</v>
      </c>
      <c r="B3986" s="465" t="s">
        <v>3526</v>
      </c>
      <c r="C3986" s="464" t="s">
        <v>2594</v>
      </c>
      <c r="D3986" s="463" t="s">
        <v>7881</v>
      </c>
      <c r="E3986" s="462">
        <v>3200</v>
      </c>
      <c r="F3986" s="461" t="s">
        <v>14269</v>
      </c>
      <c r="G3986" s="460" t="s">
        <v>14268</v>
      </c>
      <c r="H3986" s="460" t="s">
        <v>4304</v>
      </c>
      <c r="I3986" s="460" t="s">
        <v>7861</v>
      </c>
      <c r="J3986" s="459" t="s">
        <v>4304</v>
      </c>
      <c r="K3986" s="458">
        <v>3</v>
      </c>
      <c r="L3986" s="458">
        <v>12</v>
      </c>
      <c r="M3986" s="457">
        <v>40741.287585309437</v>
      </c>
      <c r="N3986" s="458">
        <v>1</v>
      </c>
      <c r="O3986" s="458">
        <v>6</v>
      </c>
      <c r="P3986" s="457">
        <v>20506.8</v>
      </c>
    </row>
    <row r="3987" spans="1:16" ht="67.5" x14ac:dyDescent="0.2">
      <c r="A3987" s="466" t="s">
        <v>7860</v>
      </c>
      <c r="B3987" s="465" t="s">
        <v>3526</v>
      </c>
      <c r="C3987" s="464" t="s">
        <v>2594</v>
      </c>
      <c r="D3987" s="463" t="s">
        <v>14267</v>
      </c>
      <c r="E3987" s="462">
        <v>11000</v>
      </c>
      <c r="F3987" s="461" t="s">
        <v>14266</v>
      </c>
      <c r="G3987" s="460" t="s">
        <v>14265</v>
      </c>
      <c r="H3987" s="460" t="s">
        <v>4810</v>
      </c>
      <c r="I3987" s="460" t="s">
        <v>7869</v>
      </c>
      <c r="J3987" s="459" t="s">
        <v>4810</v>
      </c>
      <c r="K3987" s="458">
        <v>3</v>
      </c>
      <c r="L3987" s="458">
        <v>12</v>
      </c>
      <c r="M3987" s="457">
        <v>140048.17607450119</v>
      </c>
      <c r="N3987" s="458">
        <v>1</v>
      </c>
      <c r="O3987" s="458">
        <v>6</v>
      </c>
      <c r="P3987" s="457">
        <v>67306.8</v>
      </c>
    </row>
    <row r="3988" spans="1:16" ht="67.5" x14ac:dyDescent="0.2">
      <c r="A3988" s="466" t="s">
        <v>7860</v>
      </c>
      <c r="B3988" s="465" t="s">
        <v>3526</v>
      </c>
      <c r="C3988" s="464" t="s">
        <v>2594</v>
      </c>
      <c r="D3988" s="463" t="s">
        <v>14264</v>
      </c>
      <c r="E3988" s="462">
        <v>9500</v>
      </c>
      <c r="F3988" s="461" t="s">
        <v>14263</v>
      </c>
      <c r="G3988" s="460" t="s">
        <v>14262</v>
      </c>
      <c r="H3988" s="460" t="s">
        <v>8216</v>
      </c>
      <c r="I3988" s="460" t="s">
        <v>7869</v>
      </c>
      <c r="J3988" s="459" t="s">
        <v>8216</v>
      </c>
      <c r="K3988" s="458">
        <v>1</v>
      </c>
      <c r="L3988" s="458">
        <v>1</v>
      </c>
      <c r="M3988" s="457">
        <v>10079.224793240615</v>
      </c>
      <c r="N3988" s="458">
        <v>1</v>
      </c>
      <c r="O3988" s="458">
        <v>6</v>
      </c>
      <c r="P3988" s="457">
        <v>58306.8</v>
      </c>
    </row>
    <row r="3989" spans="1:16" ht="67.5" x14ac:dyDescent="0.2">
      <c r="A3989" s="466" t="s">
        <v>7860</v>
      </c>
      <c r="B3989" s="465" t="s">
        <v>3526</v>
      </c>
      <c r="C3989" s="464" t="s">
        <v>2594</v>
      </c>
      <c r="D3989" s="463" t="s">
        <v>8137</v>
      </c>
      <c r="E3989" s="462">
        <v>2000</v>
      </c>
      <c r="F3989" s="461" t="s">
        <v>14261</v>
      </c>
      <c r="G3989" s="460" t="s">
        <v>14260</v>
      </c>
      <c r="H3989" s="460"/>
      <c r="I3989" s="460"/>
      <c r="J3989" s="459"/>
      <c r="K3989" s="458">
        <v>4</v>
      </c>
      <c r="L3989" s="458">
        <v>12</v>
      </c>
      <c r="M3989" s="457">
        <v>25463.304740818396</v>
      </c>
      <c r="N3989" s="458">
        <v>1</v>
      </c>
      <c r="O3989" s="458">
        <v>6</v>
      </c>
      <c r="P3989" s="457">
        <v>13306.8</v>
      </c>
    </row>
    <row r="3990" spans="1:16" ht="67.5" x14ac:dyDescent="0.2">
      <c r="A3990" s="466" t="s">
        <v>7860</v>
      </c>
      <c r="B3990" s="465" t="s">
        <v>3526</v>
      </c>
      <c r="C3990" s="464" t="s">
        <v>2594</v>
      </c>
      <c r="D3990" s="463" t="s">
        <v>7946</v>
      </c>
      <c r="E3990" s="462">
        <v>4200</v>
      </c>
      <c r="F3990" s="461" t="s">
        <v>14259</v>
      </c>
      <c r="G3990" s="460" t="s">
        <v>14258</v>
      </c>
      <c r="H3990" s="460" t="s">
        <v>6389</v>
      </c>
      <c r="I3990" s="460" t="s">
        <v>7869</v>
      </c>
      <c r="J3990" s="459" t="s">
        <v>6389</v>
      </c>
      <c r="K3990" s="458">
        <v>4</v>
      </c>
      <c r="L3990" s="458">
        <v>12</v>
      </c>
      <c r="M3990" s="457">
        <v>53472.939955718633</v>
      </c>
      <c r="N3990" s="458">
        <v>1</v>
      </c>
      <c r="O3990" s="458">
        <v>6</v>
      </c>
      <c r="P3990" s="457">
        <v>26506.799999999999</v>
      </c>
    </row>
    <row r="3991" spans="1:16" ht="67.5" x14ac:dyDescent="0.2">
      <c r="A3991" s="466" t="s">
        <v>7860</v>
      </c>
      <c r="B3991" s="465" t="s">
        <v>3526</v>
      </c>
      <c r="C3991" s="464" t="s">
        <v>2594</v>
      </c>
      <c r="D3991" s="463" t="s">
        <v>14257</v>
      </c>
      <c r="E3991" s="462">
        <v>14000</v>
      </c>
      <c r="F3991" s="461" t="s">
        <v>14256</v>
      </c>
      <c r="G3991" s="460" t="s">
        <v>14255</v>
      </c>
      <c r="H3991" s="460" t="s">
        <v>3542</v>
      </c>
      <c r="I3991" s="460" t="s">
        <v>7869</v>
      </c>
      <c r="J3991" s="459" t="s">
        <v>3542</v>
      </c>
      <c r="K3991" s="458">
        <v>3</v>
      </c>
      <c r="L3991" s="458">
        <v>7</v>
      </c>
      <c r="M3991" s="457">
        <v>103975.16102500845</v>
      </c>
      <c r="N3991" s="458">
        <v>1</v>
      </c>
      <c r="O3991" s="458">
        <v>6</v>
      </c>
      <c r="P3991" s="457">
        <v>85306.8</v>
      </c>
    </row>
    <row r="3992" spans="1:16" ht="67.5" x14ac:dyDescent="0.2">
      <c r="A3992" s="466" t="s">
        <v>7860</v>
      </c>
      <c r="B3992" s="465" t="s">
        <v>3526</v>
      </c>
      <c r="C3992" s="464" t="s">
        <v>2594</v>
      </c>
      <c r="D3992" s="463" t="s">
        <v>10175</v>
      </c>
      <c r="E3992" s="462">
        <v>4200</v>
      </c>
      <c r="F3992" s="461" t="s">
        <v>14254</v>
      </c>
      <c r="G3992" s="460" t="s">
        <v>14253</v>
      </c>
      <c r="H3992" s="460" t="s">
        <v>6389</v>
      </c>
      <c r="I3992" s="460" t="s">
        <v>7869</v>
      </c>
      <c r="J3992" s="459" t="s">
        <v>6389</v>
      </c>
      <c r="K3992" s="458">
        <v>4</v>
      </c>
      <c r="L3992" s="458">
        <v>12</v>
      </c>
      <c r="M3992" s="457">
        <v>53472.939955718633</v>
      </c>
      <c r="N3992" s="458">
        <v>1</v>
      </c>
      <c r="O3992" s="458">
        <v>1</v>
      </c>
      <c r="P3992" s="457">
        <v>4417.8</v>
      </c>
    </row>
    <row r="3993" spans="1:16" ht="67.5" x14ac:dyDescent="0.2">
      <c r="A3993" s="466" t="s">
        <v>7860</v>
      </c>
      <c r="B3993" s="465" t="s">
        <v>3526</v>
      </c>
      <c r="C3993" s="464" t="s">
        <v>2594</v>
      </c>
      <c r="D3993" s="463" t="s">
        <v>8011</v>
      </c>
      <c r="E3993" s="462">
        <v>2200</v>
      </c>
      <c r="F3993" s="461" t="s">
        <v>14252</v>
      </c>
      <c r="G3993" s="460" t="s">
        <v>14251</v>
      </c>
      <c r="H3993" s="460"/>
      <c r="I3993" s="460" t="s">
        <v>8064</v>
      </c>
      <c r="J3993" s="459" t="s">
        <v>10735</v>
      </c>
      <c r="K3993" s="458">
        <v>4</v>
      </c>
      <c r="L3993" s="458">
        <v>12</v>
      </c>
      <c r="M3993" s="457">
        <v>28009.635214900234</v>
      </c>
      <c r="N3993" s="458">
        <v>1</v>
      </c>
      <c r="O3993" s="458">
        <v>6</v>
      </c>
      <c r="P3993" s="457">
        <v>14506.8</v>
      </c>
    </row>
    <row r="3994" spans="1:16" ht="67.5" x14ac:dyDescent="0.2">
      <c r="A3994" s="466" t="s">
        <v>7860</v>
      </c>
      <c r="B3994" s="465" t="s">
        <v>3526</v>
      </c>
      <c r="C3994" s="464" t="s">
        <v>2594</v>
      </c>
      <c r="D3994" s="463" t="s">
        <v>14250</v>
      </c>
      <c r="E3994" s="462">
        <v>4200</v>
      </c>
      <c r="F3994" s="461" t="s">
        <v>14249</v>
      </c>
      <c r="G3994" s="460" t="s">
        <v>14248</v>
      </c>
      <c r="H3994" s="460"/>
      <c r="I3994" s="460"/>
      <c r="J3994" s="459"/>
      <c r="K3994" s="458">
        <v>3</v>
      </c>
      <c r="L3994" s="458">
        <v>12</v>
      </c>
      <c r="M3994" s="457">
        <v>53472.939955718633</v>
      </c>
      <c r="N3994" s="458">
        <v>1</v>
      </c>
      <c r="O3994" s="458">
        <v>6</v>
      </c>
      <c r="P3994" s="457">
        <v>26506.799999999999</v>
      </c>
    </row>
    <row r="3995" spans="1:16" ht="67.5" x14ac:dyDescent="0.2">
      <c r="A3995" s="466" t="s">
        <v>7860</v>
      </c>
      <c r="B3995" s="465" t="s">
        <v>3526</v>
      </c>
      <c r="C3995" s="464" t="s">
        <v>2594</v>
      </c>
      <c r="D3995" s="463" t="s">
        <v>9458</v>
      </c>
      <c r="E3995" s="462">
        <v>6500</v>
      </c>
      <c r="F3995" s="461" t="s">
        <v>14247</v>
      </c>
      <c r="G3995" s="460" t="s">
        <v>14246</v>
      </c>
      <c r="H3995" s="460" t="s">
        <v>7911</v>
      </c>
      <c r="I3995" s="460" t="s">
        <v>7869</v>
      </c>
      <c r="J3995" s="459" t="s">
        <v>7911</v>
      </c>
      <c r="K3995" s="458">
        <v>3</v>
      </c>
      <c r="L3995" s="458">
        <v>12</v>
      </c>
      <c r="M3995" s="457">
        <v>82755.740407659789</v>
      </c>
      <c r="N3995" s="458">
        <v>1</v>
      </c>
      <c r="O3995" s="458">
        <v>6</v>
      </c>
      <c r="P3995" s="457">
        <v>40306.800000000003</v>
      </c>
    </row>
    <row r="3996" spans="1:16" ht="67.5" x14ac:dyDescent="0.2">
      <c r="A3996" s="466" t="s">
        <v>7860</v>
      </c>
      <c r="B3996" s="465" t="s">
        <v>3526</v>
      </c>
      <c r="C3996" s="464" t="s">
        <v>2594</v>
      </c>
      <c r="D3996" s="463" t="s">
        <v>9322</v>
      </c>
      <c r="E3996" s="462">
        <v>7500</v>
      </c>
      <c r="F3996" s="461" t="s">
        <v>14245</v>
      </c>
      <c r="G3996" s="460" t="s">
        <v>14244</v>
      </c>
      <c r="H3996" s="460" t="s">
        <v>8893</v>
      </c>
      <c r="I3996" s="460" t="s">
        <v>7869</v>
      </c>
      <c r="J3996" s="459" t="s">
        <v>8893</v>
      </c>
      <c r="K3996" s="458">
        <v>3</v>
      </c>
      <c r="L3996" s="458">
        <v>12</v>
      </c>
      <c r="M3996" s="457">
        <v>95487.392778068985</v>
      </c>
      <c r="N3996" s="458">
        <v>1</v>
      </c>
      <c r="O3996" s="458">
        <v>6</v>
      </c>
      <c r="P3996" s="457">
        <v>46306.8</v>
      </c>
    </row>
    <row r="3997" spans="1:16" ht="67.5" x14ac:dyDescent="0.2">
      <c r="A3997" s="466" t="s">
        <v>7860</v>
      </c>
      <c r="B3997" s="465" t="s">
        <v>3526</v>
      </c>
      <c r="C3997" s="464" t="s">
        <v>2594</v>
      </c>
      <c r="D3997" s="463" t="s">
        <v>8835</v>
      </c>
      <c r="E3997" s="462">
        <v>5500</v>
      </c>
      <c r="F3997" s="461" t="s">
        <v>14243</v>
      </c>
      <c r="G3997" s="460" t="s">
        <v>14242</v>
      </c>
      <c r="H3997" s="460" t="s">
        <v>8241</v>
      </c>
      <c r="I3997" s="460" t="s">
        <v>7869</v>
      </c>
      <c r="J3997" s="459" t="s">
        <v>8241</v>
      </c>
      <c r="K3997" s="458">
        <v>3</v>
      </c>
      <c r="L3997" s="458">
        <v>12</v>
      </c>
      <c r="M3997" s="457">
        <v>70024.088037250593</v>
      </c>
      <c r="N3997" s="458">
        <v>1</v>
      </c>
      <c r="O3997" s="458">
        <v>6</v>
      </c>
      <c r="P3997" s="457">
        <v>34306.800000000003</v>
      </c>
    </row>
    <row r="3998" spans="1:16" ht="67.5" x14ac:dyDescent="0.2">
      <c r="A3998" s="466" t="s">
        <v>7860</v>
      </c>
      <c r="B3998" s="465" t="s">
        <v>3526</v>
      </c>
      <c r="C3998" s="464" t="s">
        <v>2594</v>
      </c>
      <c r="D3998" s="463" t="s">
        <v>9254</v>
      </c>
      <c r="E3998" s="462">
        <v>3500</v>
      </c>
      <c r="F3998" s="461" t="s">
        <v>14241</v>
      </c>
      <c r="G3998" s="460" t="s">
        <v>14240</v>
      </c>
      <c r="H3998" s="460"/>
      <c r="I3998" s="460" t="s">
        <v>8064</v>
      </c>
      <c r="J3998" s="459" t="s">
        <v>3538</v>
      </c>
      <c r="K3998" s="458">
        <v>1</v>
      </c>
      <c r="L3998" s="458">
        <v>2</v>
      </c>
      <c r="M3998" s="457">
        <v>7426.7972160720319</v>
      </c>
      <c r="N3998" s="458">
        <v>1</v>
      </c>
      <c r="O3998" s="458">
        <v>6</v>
      </c>
      <c r="P3998" s="457">
        <v>22306.799999999999</v>
      </c>
    </row>
    <row r="3999" spans="1:16" ht="67.5" x14ac:dyDescent="0.2">
      <c r="A3999" s="466" t="s">
        <v>7860</v>
      </c>
      <c r="B3999" s="465" t="s">
        <v>3526</v>
      </c>
      <c r="C3999" s="464" t="s">
        <v>2594</v>
      </c>
      <c r="D3999" s="463" t="s">
        <v>11727</v>
      </c>
      <c r="E3999" s="462">
        <v>5500</v>
      </c>
      <c r="F3999" s="461" t="s">
        <v>14239</v>
      </c>
      <c r="G3999" s="460" t="s">
        <v>14238</v>
      </c>
      <c r="H3999" s="460" t="s">
        <v>6299</v>
      </c>
      <c r="I3999" s="460" t="s">
        <v>7869</v>
      </c>
      <c r="J3999" s="459" t="s">
        <v>6299</v>
      </c>
      <c r="K3999" s="458">
        <v>3</v>
      </c>
      <c r="L3999" s="458">
        <v>12</v>
      </c>
      <c r="M3999" s="457">
        <v>70024.088037250593</v>
      </c>
      <c r="N3999" s="458">
        <v>1</v>
      </c>
      <c r="O3999" s="458">
        <v>6</v>
      </c>
      <c r="P3999" s="457">
        <v>34306.800000000003</v>
      </c>
    </row>
    <row r="4000" spans="1:16" ht="67.5" x14ac:dyDescent="0.2">
      <c r="A4000" s="466" t="s">
        <v>7860</v>
      </c>
      <c r="B4000" s="465" t="s">
        <v>3526</v>
      </c>
      <c r="C4000" s="464" t="s">
        <v>2594</v>
      </c>
      <c r="D4000" s="463" t="s">
        <v>7908</v>
      </c>
      <c r="E4000" s="462">
        <v>4200</v>
      </c>
      <c r="F4000" s="461" t="s">
        <v>14237</v>
      </c>
      <c r="G4000" s="460" t="s">
        <v>14236</v>
      </c>
      <c r="H4000" s="460" t="s">
        <v>3574</v>
      </c>
      <c r="I4000" s="460" t="s">
        <v>7869</v>
      </c>
      <c r="J4000" s="459" t="s">
        <v>3574</v>
      </c>
      <c r="K4000" s="458">
        <v>3</v>
      </c>
      <c r="L4000" s="458">
        <v>5</v>
      </c>
      <c r="M4000" s="457">
        <v>22280.391648216097</v>
      </c>
      <c r="N4000" s="458">
        <v>0</v>
      </c>
      <c r="O4000" s="458">
        <v>0</v>
      </c>
      <c r="P4000" s="457">
        <v>0</v>
      </c>
    </row>
    <row r="4001" spans="1:16" ht="67.5" x14ac:dyDescent="0.2">
      <c r="A4001" s="466" t="s">
        <v>7860</v>
      </c>
      <c r="B4001" s="465" t="s">
        <v>3526</v>
      </c>
      <c r="C4001" s="464" t="s">
        <v>2594</v>
      </c>
      <c r="D4001" s="463" t="s">
        <v>7899</v>
      </c>
      <c r="E4001" s="462">
        <v>4200</v>
      </c>
      <c r="F4001" s="461" t="s">
        <v>14235</v>
      </c>
      <c r="G4001" s="460" t="s">
        <v>14234</v>
      </c>
      <c r="H4001" s="460" t="s">
        <v>6514</v>
      </c>
      <c r="I4001" s="460" t="s">
        <v>7869</v>
      </c>
      <c r="J4001" s="459" t="s">
        <v>6514</v>
      </c>
      <c r="K4001" s="458">
        <v>1</v>
      </c>
      <c r="L4001" s="458">
        <v>4</v>
      </c>
      <c r="M4001" s="457">
        <v>17824.313318572877</v>
      </c>
      <c r="N4001" s="458">
        <v>0</v>
      </c>
      <c r="O4001" s="458">
        <v>0</v>
      </c>
      <c r="P4001" s="457">
        <v>0</v>
      </c>
    </row>
    <row r="4002" spans="1:16" ht="67.5" x14ac:dyDescent="0.2">
      <c r="A4002" s="466" t="s">
        <v>7860</v>
      </c>
      <c r="B4002" s="465" t="s">
        <v>3526</v>
      </c>
      <c r="C4002" s="464" t="s">
        <v>2594</v>
      </c>
      <c r="D4002" s="463" t="s">
        <v>7881</v>
      </c>
      <c r="E4002" s="462">
        <v>3200</v>
      </c>
      <c r="F4002" s="461" t="s">
        <v>14233</v>
      </c>
      <c r="G4002" s="460" t="s">
        <v>14232</v>
      </c>
      <c r="H4002" s="460"/>
      <c r="I4002" s="460"/>
      <c r="J4002" s="459"/>
      <c r="K4002" s="458">
        <v>3</v>
      </c>
      <c r="L4002" s="458">
        <v>12</v>
      </c>
      <c r="M4002" s="457">
        <v>40741.287585309437</v>
      </c>
      <c r="N4002" s="458">
        <v>1</v>
      </c>
      <c r="O4002" s="458">
        <v>6</v>
      </c>
      <c r="P4002" s="457">
        <v>20506.8</v>
      </c>
    </row>
    <row r="4003" spans="1:16" ht="67.5" x14ac:dyDescent="0.2">
      <c r="A4003" s="466" t="s">
        <v>7860</v>
      </c>
      <c r="B4003" s="465" t="s">
        <v>3526</v>
      </c>
      <c r="C4003" s="464" t="s">
        <v>2594</v>
      </c>
      <c r="D4003" s="463" t="s">
        <v>8005</v>
      </c>
      <c r="E4003" s="462">
        <v>4200</v>
      </c>
      <c r="F4003" s="461" t="s">
        <v>14231</v>
      </c>
      <c r="G4003" s="460" t="s">
        <v>14230</v>
      </c>
      <c r="H4003" s="460" t="s">
        <v>14229</v>
      </c>
      <c r="I4003" s="460" t="s">
        <v>7861</v>
      </c>
      <c r="J4003" s="459" t="s">
        <v>14229</v>
      </c>
      <c r="K4003" s="458">
        <v>4</v>
      </c>
      <c r="L4003" s="458">
        <v>12</v>
      </c>
      <c r="M4003" s="457">
        <v>53472.939955718633</v>
      </c>
      <c r="N4003" s="458">
        <v>1</v>
      </c>
      <c r="O4003" s="458">
        <v>6</v>
      </c>
      <c r="P4003" s="457">
        <v>26506.799999999999</v>
      </c>
    </row>
    <row r="4004" spans="1:16" ht="67.5" x14ac:dyDescent="0.2">
      <c r="A4004" s="466" t="s">
        <v>7860</v>
      </c>
      <c r="B4004" s="465" t="s">
        <v>3526</v>
      </c>
      <c r="C4004" s="464" t="s">
        <v>2594</v>
      </c>
      <c r="D4004" s="463" t="s">
        <v>7923</v>
      </c>
      <c r="E4004" s="462">
        <v>4200</v>
      </c>
      <c r="F4004" s="461" t="s">
        <v>14228</v>
      </c>
      <c r="G4004" s="460" t="s">
        <v>14227</v>
      </c>
      <c r="H4004" s="460" t="s">
        <v>3574</v>
      </c>
      <c r="I4004" s="460" t="s">
        <v>7861</v>
      </c>
      <c r="J4004" s="459" t="s">
        <v>3574</v>
      </c>
      <c r="K4004" s="458">
        <v>1</v>
      </c>
      <c r="L4004" s="458">
        <v>2</v>
      </c>
      <c r="M4004" s="457">
        <v>8912.1566592864383</v>
      </c>
      <c r="N4004" s="458">
        <v>1</v>
      </c>
      <c r="O4004" s="458">
        <v>6</v>
      </c>
      <c r="P4004" s="457">
        <v>26506.799999999999</v>
      </c>
    </row>
    <row r="4005" spans="1:16" ht="67.5" x14ac:dyDescent="0.2">
      <c r="A4005" s="466" t="s">
        <v>7860</v>
      </c>
      <c r="B4005" s="465" t="s">
        <v>3526</v>
      </c>
      <c r="C4005" s="464" t="s">
        <v>2594</v>
      </c>
      <c r="D4005" s="463" t="s">
        <v>7923</v>
      </c>
      <c r="E4005" s="462">
        <v>4200</v>
      </c>
      <c r="F4005" s="461" t="s">
        <v>14226</v>
      </c>
      <c r="G4005" s="460" t="s">
        <v>14225</v>
      </c>
      <c r="H4005" s="460" t="s">
        <v>3574</v>
      </c>
      <c r="I4005" s="460" t="s">
        <v>7861</v>
      </c>
      <c r="J4005" s="459" t="s">
        <v>3574</v>
      </c>
      <c r="K4005" s="458">
        <v>4</v>
      </c>
      <c r="L4005" s="458">
        <v>12</v>
      </c>
      <c r="M4005" s="457">
        <v>53472.939955718633</v>
      </c>
      <c r="N4005" s="458">
        <v>1</v>
      </c>
      <c r="O4005" s="458">
        <v>6</v>
      </c>
      <c r="P4005" s="457">
        <v>26506.799999999999</v>
      </c>
    </row>
    <row r="4006" spans="1:16" ht="67.5" x14ac:dyDescent="0.2">
      <c r="A4006" s="466" t="s">
        <v>7860</v>
      </c>
      <c r="B4006" s="465" t="s">
        <v>3526</v>
      </c>
      <c r="C4006" s="464" t="s">
        <v>2594</v>
      </c>
      <c r="D4006" s="463" t="s">
        <v>14224</v>
      </c>
      <c r="E4006" s="462">
        <v>10500</v>
      </c>
      <c r="F4006" s="461" t="s">
        <v>14223</v>
      </c>
      <c r="G4006" s="460" t="s">
        <v>14222</v>
      </c>
      <c r="H4006" s="460" t="s">
        <v>8392</v>
      </c>
      <c r="I4006" s="460" t="s">
        <v>7869</v>
      </c>
      <c r="J4006" s="459" t="s">
        <v>8392</v>
      </c>
      <c r="K4006" s="458">
        <v>5</v>
      </c>
      <c r="L4006" s="458">
        <v>12</v>
      </c>
      <c r="M4006" s="457">
        <v>133682.34988929657</v>
      </c>
      <c r="N4006" s="458">
        <v>1</v>
      </c>
      <c r="O4006" s="458">
        <v>6</v>
      </c>
      <c r="P4006" s="457">
        <v>64306.8</v>
      </c>
    </row>
    <row r="4007" spans="1:16" ht="67.5" x14ac:dyDescent="0.2">
      <c r="A4007" s="466" t="s">
        <v>7860</v>
      </c>
      <c r="B4007" s="465" t="s">
        <v>3526</v>
      </c>
      <c r="C4007" s="464" t="s">
        <v>2594</v>
      </c>
      <c r="D4007" s="463" t="s">
        <v>9085</v>
      </c>
      <c r="E4007" s="462">
        <v>8000</v>
      </c>
      <c r="F4007" s="461" t="s">
        <v>14221</v>
      </c>
      <c r="G4007" s="460" t="s">
        <v>14220</v>
      </c>
      <c r="H4007" s="460" t="s">
        <v>3574</v>
      </c>
      <c r="I4007" s="460" t="s">
        <v>7869</v>
      </c>
      <c r="J4007" s="459" t="s">
        <v>3574</v>
      </c>
      <c r="K4007" s="458">
        <v>3</v>
      </c>
      <c r="L4007" s="458">
        <v>12</v>
      </c>
      <c r="M4007" s="457">
        <v>101853.21896327358</v>
      </c>
      <c r="N4007" s="458">
        <v>1</v>
      </c>
      <c r="O4007" s="458">
        <v>6</v>
      </c>
      <c r="P4007" s="457">
        <v>49306.8</v>
      </c>
    </row>
    <row r="4008" spans="1:16" ht="67.5" x14ac:dyDescent="0.2">
      <c r="A4008" s="466" t="s">
        <v>7860</v>
      </c>
      <c r="B4008" s="465" t="s">
        <v>3526</v>
      </c>
      <c r="C4008" s="464" t="s">
        <v>2594</v>
      </c>
      <c r="D4008" s="463" t="s">
        <v>7270</v>
      </c>
      <c r="E4008" s="462">
        <v>2200</v>
      </c>
      <c r="F4008" s="461" t="s">
        <v>14219</v>
      </c>
      <c r="G4008" s="460" t="s">
        <v>14218</v>
      </c>
      <c r="H4008" s="460"/>
      <c r="I4008" s="460"/>
      <c r="J4008" s="459"/>
      <c r="K4008" s="458">
        <v>4</v>
      </c>
      <c r="L4008" s="458">
        <v>12</v>
      </c>
      <c r="M4008" s="457">
        <v>28009.635214900234</v>
      </c>
      <c r="N4008" s="458">
        <v>1</v>
      </c>
      <c r="O4008" s="458">
        <v>6</v>
      </c>
      <c r="P4008" s="457">
        <v>14506.8</v>
      </c>
    </row>
    <row r="4009" spans="1:16" ht="67.5" x14ac:dyDescent="0.2">
      <c r="A4009" s="466" t="s">
        <v>7860</v>
      </c>
      <c r="B4009" s="465" t="s">
        <v>3526</v>
      </c>
      <c r="C4009" s="464" t="s">
        <v>2594</v>
      </c>
      <c r="D4009" s="463" t="s">
        <v>7859</v>
      </c>
      <c r="E4009" s="462">
        <v>2500</v>
      </c>
      <c r="F4009" s="461" t="s">
        <v>14217</v>
      </c>
      <c r="G4009" s="460" t="s">
        <v>14216</v>
      </c>
      <c r="H4009" s="460"/>
      <c r="I4009" s="460"/>
      <c r="J4009" s="459"/>
      <c r="K4009" s="458">
        <v>4</v>
      </c>
      <c r="L4009" s="458">
        <v>12</v>
      </c>
      <c r="M4009" s="457">
        <v>31829.130926022997</v>
      </c>
      <c r="N4009" s="458">
        <v>1</v>
      </c>
      <c r="O4009" s="458">
        <v>6</v>
      </c>
      <c r="P4009" s="457">
        <v>16306.8</v>
      </c>
    </row>
    <row r="4010" spans="1:16" ht="67.5" x14ac:dyDescent="0.2">
      <c r="A4010" s="466" t="s">
        <v>7860</v>
      </c>
      <c r="B4010" s="465" t="s">
        <v>3526</v>
      </c>
      <c r="C4010" s="464" t="s">
        <v>2594</v>
      </c>
      <c r="D4010" s="463" t="s">
        <v>14215</v>
      </c>
      <c r="E4010" s="462">
        <v>5500</v>
      </c>
      <c r="F4010" s="461" t="s">
        <v>14214</v>
      </c>
      <c r="G4010" s="460" t="s">
        <v>14213</v>
      </c>
      <c r="H4010" s="460" t="s">
        <v>7911</v>
      </c>
      <c r="I4010" s="460" t="s">
        <v>7869</v>
      </c>
      <c r="J4010" s="459" t="s">
        <v>7911</v>
      </c>
      <c r="K4010" s="458">
        <v>3</v>
      </c>
      <c r="L4010" s="458">
        <v>12</v>
      </c>
      <c r="M4010" s="457">
        <v>70024.088037250593</v>
      </c>
      <c r="N4010" s="458">
        <v>1</v>
      </c>
      <c r="O4010" s="458">
        <v>6</v>
      </c>
      <c r="P4010" s="457">
        <v>34306.800000000003</v>
      </c>
    </row>
    <row r="4011" spans="1:16" ht="67.5" x14ac:dyDescent="0.2">
      <c r="A4011" s="466" t="s">
        <v>7860</v>
      </c>
      <c r="B4011" s="465" t="s">
        <v>3526</v>
      </c>
      <c r="C4011" s="464" t="s">
        <v>2594</v>
      </c>
      <c r="D4011" s="463" t="s">
        <v>7859</v>
      </c>
      <c r="E4011" s="462">
        <v>2500</v>
      </c>
      <c r="F4011" s="461" t="s">
        <v>14212</v>
      </c>
      <c r="G4011" s="460" t="s">
        <v>14211</v>
      </c>
      <c r="H4011" s="460"/>
      <c r="I4011" s="460" t="s">
        <v>8064</v>
      </c>
      <c r="J4011" s="459" t="s">
        <v>3538</v>
      </c>
      <c r="K4011" s="458">
        <v>3</v>
      </c>
      <c r="L4011" s="458">
        <v>12</v>
      </c>
      <c r="M4011" s="457">
        <v>31829.130926022997</v>
      </c>
      <c r="N4011" s="458">
        <v>1</v>
      </c>
      <c r="O4011" s="458">
        <v>6</v>
      </c>
      <c r="P4011" s="457">
        <v>16306.8</v>
      </c>
    </row>
    <row r="4012" spans="1:16" ht="67.5" x14ac:dyDescent="0.2">
      <c r="A4012" s="466" t="s">
        <v>7860</v>
      </c>
      <c r="B4012" s="465" t="s">
        <v>3526</v>
      </c>
      <c r="C4012" s="464" t="s">
        <v>2594</v>
      </c>
      <c r="D4012" s="463" t="s">
        <v>7887</v>
      </c>
      <c r="E4012" s="462">
        <v>4200</v>
      </c>
      <c r="F4012" s="461" t="s">
        <v>14210</v>
      </c>
      <c r="G4012" s="460" t="s">
        <v>14209</v>
      </c>
      <c r="H4012" s="460" t="s">
        <v>6389</v>
      </c>
      <c r="I4012" s="460" t="s">
        <v>7869</v>
      </c>
      <c r="J4012" s="459" t="s">
        <v>6389</v>
      </c>
      <c r="K4012" s="458">
        <v>3</v>
      </c>
      <c r="L4012" s="458">
        <v>12</v>
      </c>
      <c r="M4012" s="457">
        <v>53472.939955718633</v>
      </c>
      <c r="N4012" s="458">
        <v>1</v>
      </c>
      <c r="O4012" s="458">
        <v>6</v>
      </c>
      <c r="P4012" s="457">
        <v>26506.799999999999</v>
      </c>
    </row>
    <row r="4013" spans="1:16" ht="67.5" x14ac:dyDescent="0.2">
      <c r="A4013" s="466" t="s">
        <v>7860</v>
      </c>
      <c r="B4013" s="465" t="s">
        <v>3526</v>
      </c>
      <c r="C4013" s="464" t="s">
        <v>2594</v>
      </c>
      <c r="D4013" s="463" t="s">
        <v>7875</v>
      </c>
      <c r="E4013" s="462">
        <v>4200</v>
      </c>
      <c r="F4013" s="461" t="s">
        <v>14208</v>
      </c>
      <c r="G4013" s="460" t="s">
        <v>14207</v>
      </c>
      <c r="H4013" s="460" t="s">
        <v>3574</v>
      </c>
      <c r="I4013" s="460" t="s">
        <v>7869</v>
      </c>
      <c r="J4013" s="459" t="s">
        <v>3574</v>
      </c>
      <c r="K4013" s="458">
        <v>4</v>
      </c>
      <c r="L4013" s="458">
        <v>7</v>
      </c>
      <c r="M4013" s="457">
        <v>31192.548307502537</v>
      </c>
      <c r="N4013" s="458">
        <v>0</v>
      </c>
      <c r="O4013" s="458">
        <v>0</v>
      </c>
      <c r="P4013" s="457">
        <v>0</v>
      </c>
    </row>
    <row r="4014" spans="1:16" ht="67.5" x14ac:dyDescent="0.2">
      <c r="A4014" s="466" t="s">
        <v>7860</v>
      </c>
      <c r="B4014" s="465" t="s">
        <v>3526</v>
      </c>
      <c r="C4014" s="464" t="s">
        <v>2594</v>
      </c>
      <c r="D4014" s="463" t="s">
        <v>8478</v>
      </c>
      <c r="E4014" s="462">
        <v>7500</v>
      </c>
      <c r="F4014" s="461" t="s">
        <v>14206</v>
      </c>
      <c r="G4014" s="460" t="s">
        <v>14205</v>
      </c>
      <c r="H4014" s="460" t="s">
        <v>7911</v>
      </c>
      <c r="I4014" s="460" t="s">
        <v>7861</v>
      </c>
      <c r="J4014" s="459" t="s">
        <v>7911</v>
      </c>
      <c r="K4014" s="458">
        <v>3</v>
      </c>
      <c r="L4014" s="458">
        <v>12</v>
      </c>
      <c r="M4014" s="457">
        <v>95487.392778068985</v>
      </c>
      <c r="N4014" s="458">
        <v>1</v>
      </c>
      <c r="O4014" s="458">
        <v>6</v>
      </c>
      <c r="P4014" s="457">
        <v>46306.8</v>
      </c>
    </row>
    <row r="4015" spans="1:16" ht="67.5" x14ac:dyDescent="0.2">
      <c r="A4015" s="466" t="s">
        <v>7860</v>
      </c>
      <c r="B4015" s="465" t="s">
        <v>3526</v>
      </c>
      <c r="C4015" s="464" t="s">
        <v>2594</v>
      </c>
      <c r="D4015" s="463" t="s">
        <v>8048</v>
      </c>
      <c r="E4015" s="462">
        <v>5500</v>
      </c>
      <c r="F4015" s="461" t="s">
        <v>14204</v>
      </c>
      <c r="G4015" s="460" t="s">
        <v>14203</v>
      </c>
      <c r="H4015" s="460" t="s">
        <v>7911</v>
      </c>
      <c r="I4015" s="460" t="s">
        <v>7869</v>
      </c>
      <c r="J4015" s="459" t="s">
        <v>7911</v>
      </c>
      <c r="K4015" s="458">
        <v>4</v>
      </c>
      <c r="L4015" s="458">
        <v>10</v>
      </c>
      <c r="M4015" s="457">
        <v>58353.406697708822</v>
      </c>
      <c r="N4015" s="458">
        <v>1</v>
      </c>
      <c r="O4015" s="458">
        <v>6</v>
      </c>
      <c r="P4015" s="457">
        <v>34306.800000000003</v>
      </c>
    </row>
    <row r="4016" spans="1:16" ht="67.5" x14ac:dyDescent="0.2">
      <c r="A4016" s="466" t="s">
        <v>7860</v>
      </c>
      <c r="B4016" s="465" t="s">
        <v>3526</v>
      </c>
      <c r="C4016" s="464" t="s">
        <v>2594</v>
      </c>
      <c r="D4016" s="463" t="s">
        <v>9570</v>
      </c>
      <c r="E4016" s="462">
        <v>5500</v>
      </c>
      <c r="F4016" s="461" t="s">
        <v>14202</v>
      </c>
      <c r="G4016" s="460" t="s">
        <v>14201</v>
      </c>
      <c r="H4016" s="460" t="s">
        <v>9567</v>
      </c>
      <c r="I4016" s="460" t="s">
        <v>7869</v>
      </c>
      <c r="J4016" s="459" t="s">
        <v>9567</v>
      </c>
      <c r="K4016" s="458">
        <v>2</v>
      </c>
      <c r="L4016" s="458">
        <v>7</v>
      </c>
      <c r="M4016" s="457">
        <v>40847.384688396174</v>
      </c>
      <c r="N4016" s="458">
        <v>0</v>
      </c>
      <c r="O4016" s="458">
        <v>0</v>
      </c>
      <c r="P4016" s="457">
        <v>0</v>
      </c>
    </row>
    <row r="4017" spans="1:16" ht="67.5" x14ac:dyDescent="0.2">
      <c r="A4017" s="466" t="s">
        <v>7860</v>
      </c>
      <c r="B4017" s="465" t="s">
        <v>3526</v>
      </c>
      <c r="C4017" s="464" t="s">
        <v>2594</v>
      </c>
      <c r="D4017" s="463" t="s">
        <v>7887</v>
      </c>
      <c r="E4017" s="462">
        <v>4200</v>
      </c>
      <c r="F4017" s="461" t="s">
        <v>14200</v>
      </c>
      <c r="G4017" s="460" t="s">
        <v>14199</v>
      </c>
      <c r="H4017" s="460" t="s">
        <v>4810</v>
      </c>
      <c r="I4017" s="460" t="s">
        <v>7869</v>
      </c>
      <c r="J4017" s="459" t="s">
        <v>4810</v>
      </c>
      <c r="K4017" s="458">
        <v>4</v>
      </c>
      <c r="L4017" s="458">
        <v>12</v>
      </c>
      <c r="M4017" s="457">
        <v>53472.939955718633</v>
      </c>
      <c r="N4017" s="458">
        <v>1</v>
      </c>
      <c r="O4017" s="458">
        <v>6</v>
      </c>
      <c r="P4017" s="457">
        <v>26506.799999999999</v>
      </c>
    </row>
    <row r="4018" spans="1:16" ht="67.5" x14ac:dyDescent="0.2">
      <c r="A4018" s="466" t="s">
        <v>7860</v>
      </c>
      <c r="B4018" s="465" t="s">
        <v>3526</v>
      </c>
      <c r="C4018" s="464" t="s">
        <v>2594</v>
      </c>
      <c r="D4018" s="463" t="s">
        <v>7908</v>
      </c>
      <c r="E4018" s="462">
        <v>4200</v>
      </c>
      <c r="F4018" s="461" t="s">
        <v>14198</v>
      </c>
      <c r="G4018" s="460" t="s">
        <v>14197</v>
      </c>
      <c r="H4018" s="460" t="s">
        <v>6389</v>
      </c>
      <c r="I4018" s="460" t="s">
        <v>7869</v>
      </c>
      <c r="J4018" s="459" t="s">
        <v>6389</v>
      </c>
      <c r="K4018" s="458">
        <v>3</v>
      </c>
      <c r="L4018" s="458">
        <v>5</v>
      </c>
      <c r="M4018" s="457">
        <v>22280.391648216097</v>
      </c>
      <c r="N4018" s="458">
        <v>0</v>
      </c>
      <c r="O4018" s="458">
        <v>0</v>
      </c>
      <c r="P4018" s="457">
        <v>0</v>
      </c>
    </row>
    <row r="4019" spans="1:16" ht="67.5" x14ac:dyDescent="0.2">
      <c r="A4019" s="466" t="s">
        <v>7860</v>
      </c>
      <c r="B4019" s="465" t="s">
        <v>3526</v>
      </c>
      <c r="C4019" s="464" t="s">
        <v>2594</v>
      </c>
      <c r="D4019" s="463" t="s">
        <v>8005</v>
      </c>
      <c r="E4019" s="462">
        <v>4200</v>
      </c>
      <c r="F4019" s="461" t="s">
        <v>14196</v>
      </c>
      <c r="G4019" s="460" t="s">
        <v>14195</v>
      </c>
      <c r="H4019" s="460" t="s">
        <v>8216</v>
      </c>
      <c r="I4019" s="460" t="s">
        <v>7861</v>
      </c>
      <c r="J4019" s="459" t="s">
        <v>8216</v>
      </c>
      <c r="K4019" s="458">
        <v>3</v>
      </c>
      <c r="L4019" s="458">
        <v>12</v>
      </c>
      <c r="M4019" s="457">
        <v>53472.939955718633</v>
      </c>
      <c r="N4019" s="458">
        <v>1</v>
      </c>
      <c r="O4019" s="458">
        <v>1</v>
      </c>
      <c r="P4019" s="457">
        <v>4417.8</v>
      </c>
    </row>
    <row r="4020" spans="1:16" ht="67.5" x14ac:dyDescent="0.2">
      <c r="A4020" s="466" t="s">
        <v>7860</v>
      </c>
      <c r="B4020" s="465" t="s">
        <v>3526</v>
      </c>
      <c r="C4020" s="464" t="s">
        <v>2594</v>
      </c>
      <c r="D4020" s="463" t="s">
        <v>8011</v>
      </c>
      <c r="E4020" s="462">
        <v>2200</v>
      </c>
      <c r="F4020" s="461" t="s">
        <v>14194</v>
      </c>
      <c r="G4020" s="460" t="s">
        <v>14193</v>
      </c>
      <c r="H4020" s="460"/>
      <c r="I4020" s="460"/>
      <c r="J4020" s="459"/>
      <c r="K4020" s="458">
        <v>4</v>
      </c>
      <c r="L4020" s="458">
        <v>12</v>
      </c>
      <c r="M4020" s="457">
        <v>28009.635214900234</v>
      </c>
      <c r="N4020" s="458">
        <v>1</v>
      </c>
      <c r="O4020" s="458">
        <v>6</v>
      </c>
      <c r="P4020" s="457">
        <v>14506.8</v>
      </c>
    </row>
    <row r="4021" spans="1:16" ht="67.5" x14ac:dyDescent="0.2">
      <c r="A4021" s="466" t="s">
        <v>7860</v>
      </c>
      <c r="B4021" s="465" t="s">
        <v>3526</v>
      </c>
      <c r="C4021" s="464" t="s">
        <v>2594</v>
      </c>
      <c r="D4021" s="463" t="s">
        <v>7859</v>
      </c>
      <c r="E4021" s="462">
        <v>2500</v>
      </c>
      <c r="F4021" s="461" t="s">
        <v>14192</v>
      </c>
      <c r="G4021" s="460" t="s">
        <v>14191</v>
      </c>
      <c r="H4021" s="460"/>
      <c r="I4021" s="460"/>
      <c r="J4021" s="459"/>
      <c r="K4021" s="458">
        <v>3</v>
      </c>
      <c r="L4021" s="458">
        <v>5</v>
      </c>
      <c r="M4021" s="457">
        <v>13262.137885842914</v>
      </c>
      <c r="N4021" s="458">
        <v>0</v>
      </c>
      <c r="O4021" s="458">
        <v>0</v>
      </c>
      <c r="P4021" s="457">
        <v>0</v>
      </c>
    </row>
    <row r="4022" spans="1:16" ht="67.5" x14ac:dyDescent="0.2">
      <c r="A4022" s="466" t="s">
        <v>7860</v>
      </c>
      <c r="B4022" s="465" t="s">
        <v>3526</v>
      </c>
      <c r="C4022" s="464" t="s">
        <v>2594</v>
      </c>
      <c r="D4022" s="463" t="s">
        <v>7887</v>
      </c>
      <c r="E4022" s="462">
        <v>4200</v>
      </c>
      <c r="F4022" s="461" t="s">
        <v>14190</v>
      </c>
      <c r="G4022" s="460" t="s">
        <v>14189</v>
      </c>
      <c r="H4022" s="460" t="s">
        <v>4810</v>
      </c>
      <c r="I4022" s="460" t="s">
        <v>7869</v>
      </c>
      <c r="J4022" s="459" t="s">
        <v>4810</v>
      </c>
      <c r="K4022" s="458">
        <v>3</v>
      </c>
      <c r="L4022" s="458">
        <v>12</v>
      </c>
      <c r="M4022" s="457">
        <v>53472.939955718633</v>
      </c>
      <c r="N4022" s="458">
        <v>1</v>
      </c>
      <c r="O4022" s="458">
        <v>6</v>
      </c>
      <c r="P4022" s="457">
        <v>26506.799999999999</v>
      </c>
    </row>
    <row r="4023" spans="1:16" ht="67.5" x14ac:dyDescent="0.2">
      <c r="A4023" s="466" t="s">
        <v>7860</v>
      </c>
      <c r="B4023" s="465" t="s">
        <v>3526</v>
      </c>
      <c r="C4023" s="464" t="s">
        <v>2594</v>
      </c>
      <c r="D4023" s="463" t="s">
        <v>7953</v>
      </c>
      <c r="E4023" s="462">
        <v>9500</v>
      </c>
      <c r="F4023" s="461" t="s">
        <v>14188</v>
      </c>
      <c r="G4023" s="460" t="s">
        <v>14187</v>
      </c>
      <c r="H4023" s="460" t="s">
        <v>7911</v>
      </c>
      <c r="I4023" s="460" t="s">
        <v>7869</v>
      </c>
      <c r="J4023" s="459" t="s">
        <v>7911</v>
      </c>
      <c r="K4023" s="458">
        <v>3</v>
      </c>
      <c r="L4023" s="458">
        <v>12</v>
      </c>
      <c r="M4023" s="457">
        <v>120950.69751888738</v>
      </c>
      <c r="N4023" s="458">
        <v>1</v>
      </c>
      <c r="O4023" s="458">
        <v>6</v>
      </c>
      <c r="P4023" s="457">
        <v>58306.8</v>
      </c>
    </row>
    <row r="4024" spans="1:16" ht="67.5" x14ac:dyDescent="0.2">
      <c r="A4024" s="466" t="s">
        <v>7860</v>
      </c>
      <c r="B4024" s="465" t="s">
        <v>3526</v>
      </c>
      <c r="C4024" s="464" t="s">
        <v>2594</v>
      </c>
      <c r="D4024" s="463" t="s">
        <v>8091</v>
      </c>
      <c r="E4024" s="462">
        <v>2700</v>
      </c>
      <c r="F4024" s="461" t="s">
        <v>14186</v>
      </c>
      <c r="G4024" s="460" t="s">
        <v>14185</v>
      </c>
      <c r="H4024" s="460"/>
      <c r="I4024" s="460"/>
      <c r="J4024" s="459"/>
      <c r="K4024" s="458">
        <v>1</v>
      </c>
      <c r="L4024" s="458">
        <v>2</v>
      </c>
      <c r="M4024" s="457">
        <v>5729.2435666841393</v>
      </c>
      <c r="N4024" s="458">
        <v>0</v>
      </c>
      <c r="O4024" s="458">
        <v>0</v>
      </c>
      <c r="P4024" s="457">
        <v>0</v>
      </c>
    </row>
    <row r="4025" spans="1:16" ht="67.5" x14ac:dyDescent="0.2">
      <c r="A4025" s="466" t="s">
        <v>7860</v>
      </c>
      <c r="B4025" s="465" t="s">
        <v>3526</v>
      </c>
      <c r="C4025" s="464" t="s">
        <v>2594</v>
      </c>
      <c r="D4025" s="463" t="s">
        <v>14184</v>
      </c>
      <c r="E4025" s="462">
        <v>4200</v>
      </c>
      <c r="F4025" s="461" t="s">
        <v>14183</v>
      </c>
      <c r="G4025" s="460" t="s">
        <v>14182</v>
      </c>
      <c r="H4025" s="460" t="s">
        <v>3591</v>
      </c>
      <c r="I4025" s="460" t="s">
        <v>7861</v>
      </c>
      <c r="J4025" s="459" t="s">
        <v>3591</v>
      </c>
      <c r="K4025" s="458">
        <v>3</v>
      </c>
      <c r="L4025" s="458">
        <v>12</v>
      </c>
      <c r="M4025" s="457">
        <v>53472.939955718633</v>
      </c>
      <c r="N4025" s="458">
        <v>1</v>
      </c>
      <c r="O4025" s="458">
        <v>6</v>
      </c>
      <c r="P4025" s="457">
        <v>26506.799999999999</v>
      </c>
    </row>
    <row r="4026" spans="1:16" ht="67.5" x14ac:dyDescent="0.2">
      <c r="A4026" s="466" t="s">
        <v>7860</v>
      </c>
      <c r="B4026" s="465" t="s">
        <v>3526</v>
      </c>
      <c r="C4026" s="464" t="s">
        <v>2594</v>
      </c>
      <c r="D4026" s="463" t="s">
        <v>9254</v>
      </c>
      <c r="E4026" s="462">
        <v>3500</v>
      </c>
      <c r="F4026" s="461" t="s">
        <v>14181</v>
      </c>
      <c r="G4026" s="460" t="s">
        <v>14180</v>
      </c>
      <c r="H4026" s="460" t="s">
        <v>8241</v>
      </c>
      <c r="I4026" s="460" t="s">
        <v>7869</v>
      </c>
      <c r="J4026" s="459" t="s">
        <v>8241</v>
      </c>
      <c r="K4026" s="458">
        <v>3</v>
      </c>
      <c r="L4026" s="458">
        <v>12</v>
      </c>
      <c r="M4026" s="457">
        <v>44560.783296432193</v>
      </c>
      <c r="N4026" s="458">
        <v>1</v>
      </c>
      <c r="O4026" s="458">
        <v>6</v>
      </c>
      <c r="P4026" s="457">
        <v>22306.799999999999</v>
      </c>
    </row>
    <row r="4027" spans="1:16" ht="67.5" x14ac:dyDescent="0.2">
      <c r="A4027" s="466" t="s">
        <v>7860</v>
      </c>
      <c r="B4027" s="465" t="s">
        <v>3526</v>
      </c>
      <c r="C4027" s="464" t="s">
        <v>2594</v>
      </c>
      <c r="D4027" s="463" t="s">
        <v>11858</v>
      </c>
      <c r="E4027" s="462">
        <v>5500</v>
      </c>
      <c r="F4027" s="461" t="s">
        <v>14179</v>
      </c>
      <c r="G4027" s="460" t="s">
        <v>14178</v>
      </c>
      <c r="H4027" s="460" t="s">
        <v>4209</v>
      </c>
      <c r="I4027" s="460" t="s">
        <v>7869</v>
      </c>
      <c r="J4027" s="459" t="s">
        <v>4209</v>
      </c>
      <c r="K4027" s="458">
        <v>1</v>
      </c>
      <c r="L4027" s="458">
        <v>3</v>
      </c>
      <c r="M4027" s="457">
        <v>17506.022009312648</v>
      </c>
      <c r="N4027" s="458">
        <v>1</v>
      </c>
      <c r="O4027" s="458">
        <v>6</v>
      </c>
      <c r="P4027" s="457">
        <v>34306.800000000003</v>
      </c>
    </row>
    <row r="4028" spans="1:16" ht="67.5" x14ac:dyDescent="0.2">
      <c r="A4028" s="466" t="s">
        <v>7860</v>
      </c>
      <c r="B4028" s="465" t="s">
        <v>3526</v>
      </c>
      <c r="C4028" s="464" t="s">
        <v>2594</v>
      </c>
      <c r="D4028" s="463" t="s">
        <v>9458</v>
      </c>
      <c r="E4028" s="462">
        <v>6500</v>
      </c>
      <c r="F4028" s="461" t="s">
        <v>14177</v>
      </c>
      <c r="G4028" s="460" t="s">
        <v>14176</v>
      </c>
      <c r="H4028" s="460" t="s">
        <v>4270</v>
      </c>
      <c r="I4028" s="460" t="s">
        <v>7869</v>
      </c>
      <c r="J4028" s="459" t="s">
        <v>4270</v>
      </c>
      <c r="K4028" s="458">
        <v>3</v>
      </c>
      <c r="L4028" s="458">
        <v>12</v>
      </c>
      <c r="M4028" s="457">
        <v>82755.740407659789</v>
      </c>
      <c r="N4028" s="458">
        <v>1</v>
      </c>
      <c r="O4028" s="458">
        <v>6</v>
      </c>
      <c r="P4028" s="457">
        <v>40306.800000000003</v>
      </c>
    </row>
    <row r="4029" spans="1:16" ht="67.5" x14ac:dyDescent="0.2">
      <c r="A4029" s="466" t="s">
        <v>7860</v>
      </c>
      <c r="B4029" s="465" t="s">
        <v>3526</v>
      </c>
      <c r="C4029" s="464" t="s">
        <v>2594</v>
      </c>
      <c r="D4029" s="463" t="s">
        <v>8048</v>
      </c>
      <c r="E4029" s="462">
        <v>5500</v>
      </c>
      <c r="F4029" s="461" t="s">
        <v>14175</v>
      </c>
      <c r="G4029" s="460" t="s">
        <v>14174</v>
      </c>
      <c r="H4029" s="460" t="s">
        <v>3859</v>
      </c>
      <c r="I4029" s="460" t="s">
        <v>7861</v>
      </c>
      <c r="J4029" s="459" t="s">
        <v>3859</v>
      </c>
      <c r="K4029" s="458">
        <v>4</v>
      </c>
      <c r="L4029" s="458">
        <v>10</v>
      </c>
      <c r="M4029" s="457">
        <v>58353.406697708822</v>
      </c>
      <c r="N4029" s="458">
        <v>1</v>
      </c>
      <c r="O4029" s="458">
        <v>6</v>
      </c>
      <c r="P4029" s="457">
        <v>34306.800000000003</v>
      </c>
    </row>
    <row r="4030" spans="1:16" ht="67.5" x14ac:dyDescent="0.2">
      <c r="A4030" s="466" t="s">
        <v>7860</v>
      </c>
      <c r="B4030" s="465" t="s">
        <v>3526</v>
      </c>
      <c r="C4030" s="464" t="s">
        <v>2594</v>
      </c>
      <c r="D4030" s="463" t="s">
        <v>9887</v>
      </c>
      <c r="E4030" s="462">
        <v>9000</v>
      </c>
      <c r="F4030" s="461" t="s">
        <v>14173</v>
      </c>
      <c r="G4030" s="460" t="s">
        <v>14172</v>
      </c>
      <c r="H4030" s="460" t="s">
        <v>7976</v>
      </c>
      <c r="I4030" s="460" t="s">
        <v>7869</v>
      </c>
      <c r="J4030" s="459" t="s">
        <v>7976</v>
      </c>
      <c r="K4030" s="458">
        <v>1</v>
      </c>
      <c r="L4030" s="458">
        <v>3</v>
      </c>
      <c r="M4030" s="457">
        <v>28646.217833420695</v>
      </c>
      <c r="N4030" s="458">
        <v>1</v>
      </c>
      <c r="O4030" s="458">
        <v>6</v>
      </c>
      <c r="P4030" s="457">
        <v>55306.8</v>
      </c>
    </row>
    <row r="4031" spans="1:16" ht="67.5" x14ac:dyDescent="0.2">
      <c r="A4031" s="466" t="s">
        <v>7860</v>
      </c>
      <c r="B4031" s="465" t="s">
        <v>3526</v>
      </c>
      <c r="C4031" s="464" t="s">
        <v>2594</v>
      </c>
      <c r="D4031" s="463" t="s">
        <v>14171</v>
      </c>
      <c r="E4031" s="462">
        <v>10500</v>
      </c>
      <c r="F4031" s="461" t="s">
        <v>14170</v>
      </c>
      <c r="G4031" s="460" t="s">
        <v>14169</v>
      </c>
      <c r="H4031" s="460" t="s">
        <v>14168</v>
      </c>
      <c r="I4031" s="460" t="s">
        <v>7869</v>
      </c>
      <c r="J4031" s="459" t="s">
        <v>14168</v>
      </c>
      <c r="K4031" s="458">
        <v>3</v>
      </c>
      <c r="L4031" s="458">
        <v>12</v>
      </c>
      <c r="M4031" s="457">
        <v>133682.34988929657</v>
      </c>
      <c r="N4031" s="458">
        <v>1</v>
      </c>
      <c r="O4031" s="458">
        <v>6</v>
      </c>
      <c r="P4031" s="457">
        <v>64306.8</v>
      </c>
    </row>
    <row r="4032" spans="1:16" ht="67.5" x14ac:dyDescent="0.2">
      <c r="A4032" s="466" t="s">
        <v>7860</v>
      </c>
      <c r="B4032" s="465" t="s">
        <v>3526</v>
      </c>
      <c r="C4032" s="464" t="s">
        <v>2594</v>
      </c>
      <c r="D4032" s="463" t="s">
        <v>7923</v>
      </c>
      <c r="E4032" s="462">
        <v>4200</v>
      </c>
      <c r="F4032" s="461" t="s">
        <v>14167</v>
      </c>
      <c r="G4032" s="460" t="s">
        <v>14166</v>
      </c>
      <c r="H4032" s="460" t="s">
        <v>6389</v>
      </c>
      <c r="I4032" s="460" t="s">
        <v>7869</v>
      </c>
      <c r="J4032" s="459" t="s">
        <v>6389</v>
      </c>
      <c r="K4032" s="458">
        <v>3</v>
      </c>
      <c r="L4032" s="458">
        <v>12</v>
      </c>
      <c r="M4032" s="457">
        <v>53472.939955718633</v>
      </c>
      <c r="N4032" s="458">
        <v>1</v>
      </c>
      <c r="O4032" s="458">
        <v>6</v>
      </c>
      <c r="P4032" s="457">
        <v>26506.799999999999</v>
      </c>
    </row>
    <row r="4033" spans="1:16" ht="67.5" x14ac:dyDescent="0.2">
      <c r="A4033" s="466" t="s">
        <v>7860</v>
      </c>
      <c r="B4033" s="465" t="s">
        <v>3526</v>
      </c>
      <c r="C4033" s="464" t="s">
        <v>2594</v>
      </c>
      <c r="D4033" s="463" t="s">
        <v>8011</v>
      </c>
      <c r="E4033" s="462">
        <v>2200</v>
      </c>
      <c r="F4033" s="461" t="s">
        <v>14165</v>
      </c>
      <c r="G4033" s="460" t="s">
        <v>14164</v>
      </c>
      <c r="H4033" s="460" t="s">
        <v>10453</v>
      </c>
      <c r="I4033" s="460" t="s">
        <v>7861</v>
      </c>
      <c r="J4033" s="459" t="s">
        <v>10453</v>
      </c>
      <c r="K4033" s="458">
        <v>5</v>
      </c>
      <c r="L4033" s="458">
        <v>12</v>
      </c>
      <c r="M4033" s="457">
        <v>28009.635214900234</v>
      </c>
      <c r="N4033" s="458">
        <v>1</v>
      </c>
      <c r="O4033" s="458">
        <v>6</v>
      </c>
      <c r="P4033" s="457">
        <v>14506.8</v>
      </c>
    </row>
    <row r="4034" spans="1:16" ht="67.5" x14ac:dyDescent="0.2">
      <c r="A4034" s="466" t="s">
        <v>7860</v>
      </c>
      <c r="B4034" s="465" t="s">
        <v>3526</v>
      </c>
      <c r="C4034" s="464" t="s">
        <v>2594</v>
      </c>
      <c r="D4034" s="463" t="s">
        <v>9342</v>
      </c>
      <c r="E4034" s="462">
        <v>8500</v>
      </c>
      <c r="F4034" s="461" t="s">
        <v>14163</v>
      </c>
      <c r="G4034" s="460" t="s">
        <v>14162</v>
      </c>
      <c r="H4034" s="460" t="s">
        <v>7911</v>
      </c>
      <c r="I4034" s="460" t="s">
        <v>7869</v>
      </c>
      <c r="J4034" s="459" t="s">
        <v>7911</v>
      </c>
      <c r="K4034" s="458">
        <v>3</v>
      </c>
      <c r="L4034" s="458">
        <v>12</v>
      </c>
      <c r="M4034" s="457">
        <v>108219.04514847818</v>
      </c>
      <c r="N4034" s="458">
        <v>1</v>
      </c>
      <c r="O4034" s="458">
        <v>6</v>
      </c>
      <c r="P4034" s="457">
        <v>52306.8</v>
      </c>
    </row>
    <row r="4035" spans="1:16" ht="67.5" x14ac:dyDescent="0.2">
      <c r="A4035" s="466" t="s">
        <v>7860</v>
      </c>
      <c r="B4035" s="465" t="s">
        <v>3526</v>
      </c>
      <c r="C4035" s="464" t="s">
        <v>2594</v>
      </c>
      <c r="D4035" s="463" t="s">
        <v>7946</v>
      </c>
      <c r="E4035" s="462">
        <v>4200</v>
      </c>
      <c r="F4035" s="461" t="s">
        <v>14161</v>
      </c>
      <c r="G4035" s="460" t="s">
        <v>14160</v>
      </c>
      <c r="H4035" s="460" t="s">
        <v>4270</v>
      </c>
      <c r="I4035" s="460" t="s">
        <v>7861</v>
      </c>
      <c r="J4035" s="459" t="s">
        <v>4270</v>
      </c>
      <c r="K4035" s="458">
        <v>3</v>
      </c>
      <c r="L4035" s="458">
        <v>12</v>
      </c>
      <c r="M4035" s="457">
        <v>53472.939955718633</v>
      </c>
      <c r="N4035" s="458">
        <v>1</v>
      </c>
      <c r="O4035" s="458">
        <v>6</v>
      </c>
      <c r="P4035" s="457">
        <v>26506.799999999999</v>
      </c>
    </row>
    <row r="4036" spans="1:16" ht="67.5" x14ac:dyDescent="0.2">
      <c r="A4036" s="466" t="s">
        <v>7860</v>
      </c>
      <c r="B4036" s="465" t="s">
        <v>3526</v>
      </c>
      <c r="C4036" s="464" t="s">
        <v>2594</v>
      </c>
      <c r="D4036" s="463" t="s">
        <v>7923</v>
      </c>
      <c r="E4036" s="462">
        <v>4200</v>
      </c>
      <c r="F4036" s="461" t="s">
        <v>14159</v>
      </c>
      <c r="G4036" s="460" t="s">
        <v>14158</v>
      </c>
      <c r="H4036" s="460" t="s">
        <v>3574</v>
      </c>
      <c r="I4036" s="460" t="s">
        <v>7861</v>
      </c>
      <c r="J4036" s="459" t="s">
        <v>3574</v>
      </c>
      <c r="K4036" s="458">
        <v>3</v>
      </c>
      <c r="L4036" s="458">
        <v>5</v>
      </c>
      <c r="M4036" s="457">
        <v>22280.391648216097</v>
      </c>
      <c r="N4036" s="458">
        <v>0</v>
      </c>
      <c r="O4036" s="458">
        <v>0</v>
      </c>
      <c r="P4036" s="457">
        <v>0</v>
      </c>
    </row>
    <row r="4037" spans="1:16" ht="67.5" x14ac:dyDescent="0.2">
      <c r="A4037" s="466" t="s">
        <v>7860</v>
      </c>
      <c r="B4037" s="465" t="s">
        <v>3526</v>
      </c>
      <c r="C4037" s="464" t="s">
        <v>2594</v>
      </c>
      <c r="D4037" s="463" t="s">
        <v>7887</v>
      </c>
      <c r="E4037" s="462">
        <v>4200</v>
      </c>
      <c r="F4037" s="461" t="s">
        <v>14157</v>
      </c>
      <c r="G4037" s="460" t="s">
        <v>14156</v>
      </c>
      <c r="H4037" s="460" t="s">
        <v>6389</v>
      </c>
      <c r="I4037" s="460" t="s">
        <v>7869</v>
      </c>
      <c r="J4037" s="459" t="s">
        <v>6389</v>
      </c>
      <c r="K4037" s="458">
        <v>3</v>
      </c>
      <c r="L4037" s="458">
        <v>12</v>
      </c>
      <c r="M4037" s="457">
        <v>53472.939955718633</v>
      </c>
      <c r="N4037" s="458">
        <v>1</v>
      </c>
      <c r="O4037" s="458">
        <v>6</v>
      </c>
      <c r="P4037" s="457">
        <v>26506.799999999999</v>
      </c>
    </row>
    <row r="4038" spans="1:16" ht="67.5" x14ac:dyDescent="0.2">
      <c r="A4038" s="466" t="s">
        <v>7860</v>
      </c>
      <c r="B4038" s="465" t="s">
        <v>3526</v>
      </c>
      <c r="C4038" s="464" t="s">
        <v>2594</v>
      </c>
      <c r="D4038" s="463" t="s">
        <v>7859</v>
      </c>
      <c r="E4038" s="462">
        <v>2500</v>
      </c>
      <c r="F4038" s="461" t="s">
        <v>14155</v>
      </c>
      <c r="G4038" s="460" t="s">
        <v>14154</v>
      </c>
      <c r="H4038" s="460" t="s">
        <v>7926</v>
      </c>
      <c r="I4038" s="460" t="s">
        <v>7861</v>
      </c>
      <c r="J4038" s="459" t="s">
        <v>7926</v>
      </c>
      <c r="K4038" s="458">
        <v>3</v>
      </c>
      <c r="L4038" s="458">
        <v>12</v>
      </c>
      <c r="M4038" s="457">
        <v>31829.130926022997</v>
      </c>
      <c r="N4038" s="458">
        <v>1</v>
      </c>
      <c r="O4038" s="458">
        <v>1</v>
      </c>
      <c r="P4038" s="457">
        <v>2717.8</v>
      </c>
    </row>
    <row r="4039" spans="1:16" ht="67.5" x14ac:dyDescent="0.2">
      <c r="A4039" s="466" t="s">
        <v>7860</v>
      </c>
      <c r="B4039" s="465" t="s">
        <v>3526</v>
      </c>
      <c r="C4039" s="464" t="s">
        <v>2594</v>
      </c>
      <c r="D4039" s="463" t="s">
        <v>7872</v>
      </c>
      <c r="E4039" s="462">
        <v>4200</v>
      </c>
      <c r="F4039" s="461" t="s">
        <v>14153</v>
      </c>
      <c r="G4039" s="460" t="s">
        <v>14152</v>
      </c>
      <c r="H4039" s="460" t="s">
        <v>3528</v>
      </c>
      <c r="I4039" s="460" t="s">
        <v>7869</v>
      </c>
      <c r="J4039" s="459" t="s">
        <v>3528</v>
      </c>
      <c r="K4039" s="458">
        <v>4</v>
      </c>
      <c r="L4039" s="458">
        <v>12</v>
      </c>
      <c r="M4039" s="457">
        <v>53472.939955718633</v>
      </c>
      <c r="N4039" s="458">
        <v>1</v>
      </c>
      <c r="O4039" s="458">
        <v>6</v>
      </c>
      <c r="P4039" s="457">
        <v>26506.799999999999</v>
      </c>
    </row>
    <row r="4040" spans="1:16" ht="67.5" x14ac:dyDescent="0.2">
      <c r="A4040" s="466" t="s">
        <v>7860</v>
      </c>
      <c r="B4040" s="465" t="s">
        <v>3526</v>
      </c>
      <c r="C4040" s="464" t="s">
        <v>2594</v>
      </c>
      <c r="D4040" s="463" t="s">
        <v>14151</v>
      </c>
      <c r="E4040" s="462">
        <v>5500</v>
      </c>
      <c r="F4040" s="461" t="s">
        <v>14150</v>
      </c>
      <c r="G4040" s="460" t="s">
        <v>14149</v>
      </c>
      <c r="H4040" s="460" t="s">
        <v>6299</v>
      </c>
      <c r="I4040" s="460" t="s">
        <v>7869</v>
      </c>
      <c r="J4040" s="459" t="s">
        <v>6299</v>
      </c>
      <c r="K4040" s="458">
        <v>3</v>
      </c>
      <c r="L4040" s="458">
        <v>12</v>
      </c>
      <c r="M4040" s="457">
        <v>70024.088037250593</v>
      </c>
      <c r="N4040" s="458">
        <v>1</v>
      </c>
      <c r="O4040" s="458">
        <v>6</v>
      </c>
      <c r="P4040" s="457">
        <v>34306.800000000003</v>
      </c>
    </row>
    <row r="4041" spans="1:16" ht="67.5" x14ac:dyDescent="0.2">
      <c r="A4041" s="466" t="s">
        <v>7860</v>
      </c>
      <c r="B4041" s="465" t="s">
        <v>3526</v>
      </c>
      <c r="C4041" s="464" t="s">
        <v>2594</v>
      </c>
      <c r="D4041" s="463" t="s">
        <v>7887</v>
      </c>
      <c r="E4041" s="462">
        <v>4200</v>
      </c>
      <c r="F4041" s="461" t="s">
        <v>14148</v>
      </c>
      <c r="G4041" s="460" t="s">
        <v>14147</v>
      </c>
      <c r="H4041" s="460" t="s">
        <v>4810</v>
      </c>
      <c r="I4041" s="460" t="s">
        <v>7869</v>
      </c>
      <c r="J4041" s="459" t="s">
        <v>4810</v>
      </c>
      <c r="K4041" s="458">
        <v>3</v>
      </c>
      <c r="L4041" s="458">
        <v>12</v>
      </c>
      <c r="M4041" s="457">
        <v>53472.939955718633</v>
      </c>
      <c r="N4041" s="458">
        <v>1</v>
      </c>
      <c r="O4041" s="458">
        <v>6</v>
      </c>
      <c r="P4041" s="457">
        <v>26506.799999999999</v>
      </c>
    </row>
    <row r="4042" spans="1:16" ht="67.5" x14ac:dyDescent="0.2">
      <c r="A4042" s="466" t="s">
        <v>7860</v>
      </c>
      <c r="B4042" s="465" t="s">
        <v>3526</v>
      </c>
      <c r="C4042" s="464" t="s">
        <v>2594</v>
      </c>
      <c r="D4042" s="463" t="s">
        <v>8493</v>
      </c>
      <c r="E4042" s="462">
        <v>6500</v>
      </c>
      <c r="F4042" s="461" t="s">
        <v>14146</v>
      </c>
      <c r="G4042" s="460" t="s">
        <v>14145</v>
      </c>
      <c r="H4042" s="460" t="s">
        <v>8241</v>
      </c>
      <c r="I4042" s="460" t="s">
        <v>7861</v>
      </c>
      <c r="J4042" s="459" t="s">
        <v>8241</v>
      </c>
      <c r="K4042" s="458">
        <v>3</v>
      </c>
      <c r="L4042" s="458">
        <v>12</v>
      </c>
      <c r="M4042" s="457">
        <v>82755.740407659789</v>
      </c>
      <c r="N4042" s="458">
        <v>1</v>
      </c>
      <c r="O4042" s="458">
        <v>6</v>
      </c>
      <c r="P4042" s="457">
        <v>40306.800000000003</v>
      </c>
    </row>
    <row r="4043" spans="1:16" ht="67.5" x14ac:dyDescent="0.2">
      <c r="A4043" s="466" t="s">
        <v>7860</v>
      </c>
      <c r="B4043" s="465" t="s">
        <v>3526</v>
      </c>
      <c r="C4043" s="464" t="s">
        <v>2594</v>
      </c>
      <c r="D4043" s="463" t="s">
        <v>7979</v>
      </c>
      <c r="E4043" s="462">
        <v>10000</v>
      </c>
      <c r="F4043" s="461" t="s">
        <v>14144</v>
      </c>
      <c r="G4043" s="460" t="s">
        <v>14143</v>
      </c>
      <c r="H4043" s="460" t="s">
        <v>8352</v>
      </c>
      <c r="I4043" s="460" t="s">
        <v>7869</v>
      </c>
      <c r="J4043" s="459" t="s">
        <v>8352</v>
      </c>
      <c r="K4043" s="458">
        <v>3</v>
      </c>
      <c r="L4043" s="458">
        <v>12</v>
      </c>
      <c r="M4043" s="457">
        <v>127316.52370409199</v>
      </c>
      <c r="N4043" s="458">
        <v>1</v>
      </c>
      <c r="O4043" s="458">
        <v>6</v>
      </c>
      <c r="P4043" s="457">
        <v>61306.8</v>
      </c>
    </row>
    <row r="4044" spans="1:16" ht="67.5" x14ac:dyDescent="0.2">
      <c r="A4044" s="466" t="s">
        <v>7860</v>
      </c>
      <c r="B4044" s="465" t="s">
        <v>3526</v>
      </c>
      <c r="C4044" s="464" t="s">
        <v>2594</v>
      </c>
      <c r="D4044" s="463" t="s">
        <v>8011</v>
      </c>
      <c r="E4044" s="462">
        <v>2200</v>
      </c>
      <c r="F4044" s="461" t="s">
        <v>14142</v>
      </c>
      <c r="G4044" s="460" t="s">
        <v>14141</v>
      </c>
      <c r="H4044" s="460"/>
      <c r="I4044" s="460"/>
      <c r="J4044" s="459"/>
      <c r="K4044" s="458">
        <v>4</v>
      </c>
      <c r="L4044" s="458">
        <v>12</v>
      </c>
      <c r="M4044" s="457">
        <v>28009.635214900234</v>
      </c>
      <c r="N4044" s="458">
        <v>1</v>
      </c>
      <c r="O4044" s="458">
        <v>6</v>
      </c>
      <c r="P4044" s="457">
        <v>14506.8</v>
      </c>
    </row>
    <row r="4045" spans="1:16" ht="67.5" x14ac:dyDescent="0.2">
      <c r="A4045" s="466" t="s">
        <v>7860</v>
      </c>
      <c r="B4045" s="465" t="s">
        <v>3526</v>
      </c>
      <c r="C4045" s="464" t="s">
        <v>2594</v>
      </c>
      <c r="D4045" s="463" t="s">
        <v>8011</v>
      </c>
      <c r="E4045" s="462">
        <v>2200</v>
      </c>
      <c r="F4045" s="461" t="s">
        <v>14140</v>
      </c>
      <c r="G4045" s="460" t="s">
        <v>14139</v>
      </c>
      <c r="H4045" s="460" t="s">
        <v>13259</v>
      </c>
      <c r="I4045" s="460" t="s">
        <v>7869</v>
      </c>
      <c r="J4045" s="459" t="s">
        <v>13259</v>
      </c>
      <c r="K4045" s="458">
        <v>4</v>
      </c>
      <c r="L4045" s="458">
        <v>12</v>
      </c>
      <c r="M4045" s="457">
        <v>28009.635214900234</v>
      </c>
      <c r="N4045" s="458">
        <v>1</v>
      </c>
      <c r="O4045" s="458">
        <v>6</v>
      </c>
      <c r="P4045" s="457">
        <v>14506.8</v>
      </c>
    </row>
    <row r="4046" spans="1:16" ht="67.5" x14ac:dyDescent="0.2">
      <c r="A4046" s="466" t="s">
        <v>7860</v>
      </c>
      <c r="B4046" s="465" t="s">
        <v>3526</v>
      </c>
      <c r="C4046" s="464" t="s">
        <v>2594</v>
      </c>
      <c r="D4046" s="463" t="s">
        <v>7923</v>
      </c>
      <c r="E4046" s="462">
        <v>4200</v>
      </c>
      <c r="F4046" s="461" t="s">
        <v>14138</v>
      </c>
      <c r="G4046" s="460" t="s">
        <v>14137</v>
      </c>
      <c r="H4046" s="460" t="s">
        <v>3574</v>
      </c>
      <c r="I4046" s="460" t="s">
        <v>7869</v>
      </c>
      <c r="J4046" s="459" t="s">
        <v>3574</v>
      </c>
      <c r="K4046" s="458">
        <v>4</v>
      </c>
      <c r="L4046" s="458">
        <v>7</v>
      </c>
      <c r="M4046" s="457">
        <v>31192.548307502537</v>
      </c>
      <c r="N4046" s="458">
        <v>1</v>
      </c>
      <c r="O4046" s="458">
        <v>6</v>
      </c>
      <c r="P4046" s="457">
        <v>26506.799999999999</v>
      </c>
    </row>
    <row r="4047" spans="1:16" ht="67.5" x14ac:dyDescent="0.2">
      <c r="A4047" s="466" t="s">
        <v>7860</v>
      </c>
      <c r="B4047" s="465" t="s">
        <v>3526</v>
      </c>
      <c r="C4047" s="464" t="s">
        <v>2594</v>
      </c>
      <c r="D4047" s="463" t="s">
        <v>9280</v>
      </c>
      <c r="E4047" s="462">
        <v>4200</v>
      </c>
      <c r="F4047" s="461" t="s">
        <v>14136</v>
      </c>
      <c r="G4047" s="460" t="s">
        <v>14135</v>
      </c>
      <c r="H4047" s="460" t="s">
        <v>14134</v>
      </c>
      <c r="I4047" s="460" t="s">
        <v>7861</v>
      </c>
      <c r="J4047" s="459" t="s">
        <v>14134</v>
      </c>
      <c r="K4047" s="458">
        <v>5</v>
      </c>
      <c r="L4047" s="458">
        <v>12</v>
      </c>
      <c r="M4047" s="457">
        <v>53472.939955718633</v>
      </c>
      <c r="N4047" s="458">
        <v>1</v>
      </c>
      <c r="O4047" s="458">
        <v>6</v>
      </c>
      <c r="P4047" s="457">
        <v>26506.799999999999</v>
      </c>
    </row>
    <row r="4048" spans="1:16" ht="67.5" x14ac:dyDescent="0.2">
      <c r="A4048" s="466" t="s">
        <v>7860</v>
      </c>
      <c r="B4048" s="465" t="s">
        <v>3526</v>
      </c>
      <c r="C4048" s="464" t="s">
        <v>2594</v>
      </c>
      <c r="D4048" s="463" t="s">
        <v>14133</v>
      </c>
      <c r="E4048" s="462">
        <v>8000</v>
      </c>
      <c r="F4048" s="461" t="s">
        <v>14132</v>
      </c>
      <c r="G4048" s="460" t="s">
        <v>14131</v>
      </c>
      <c r="H4048" s="460" t="s">
        <v>9608</v>
      </c>
      <c r="I4048" s="460" t="s">
        <v>7869</v>
      </c>
      <c r="J4048" s="459" t="s">
        <v>9608</v>
      </c>
      <c r="K4048" s="458">
        <v>1</v>
      </c>
      <c r="L4048" s="458">
        <v>1</v>
      </c>
      <c r="M4048" s="457">
        <v>8487.7682469394658</v>
      </c>
      <c r="N4048" s="458">
        <v>1</v>
      </c>
      <c r="O4048" s="458">
        <v>6</v>
      </c>
      <c r="P4048" s="457">
        <v>49306.8</v>
      </c>
    </row>
    <row r="4049" spans="1:16" ht="67.5" x14ac:dyDescent="0.2">
      <c r="A4049" s="466" t="s">
        <v>7860</v>
      </c>
      <c r="B4049" s="465" t="s">
        <v>3526</v>
      </c>
      <c r="C4049" s="464" t="s">
        <v>2594</v>
      </c>
      <c r="D4049" s="463" t="s">
        <v>8132</v>
      </c>
      <c r="E4049" s="462">
        <v>3500</v>
      </c>
      <c r="F4049" s="461" t="s">
        <v>14130</v>
      </c>
      <c r="G4049" s="460" t="s">
        <v>14129</v>
      </c>
      <c r="H4049" s="460"/>
      <c r="I4049" s="460" t="s">
        <v>8064</v>
      </c>
      <c r="J4049" s="459" t="s">
        <v>3538</v>
      </c>
      <c r="K4049" s="458">
        <v>3</v>
      </c>
      <c r="L4049" s="458">
        <v>12</v>
      </c>
      <c r="M4049" s="457">
        <v>44560.783296432193</v>
      </c>
      <c r="N4049" s="458">
        <v>1</v>
      </c>
      <c r="O4049" s="458">
        <v>6</v>
      </c>
      <c r="P4049" s="457">
        <v>22306.799999999999</v>
      </c>
    </row>
    <row r="4050" spans="1:16" ht="67.5" x14ac:dyDescent="0.2">
      <c r="A4050" s="466" t="s">
        <v>7860</v>
      </c>
      <c r="B4050" s="465" t="s">
        <v>3526</v>
      </c>
      <c r="C4050" s="464" t="s">
        <v>2594</v>
      </c>
      <c r="D4050" s="463" t="s">
        <v>14128</v>
      </c>
      <c r="E4050" s="462">
        <v>14000</v>
      </c>
      <c r="F4050" s="461" t="s">
        <v>14127</v>
      </c>
      <c r="G4050" s="460" t="s">
        <v>14126</v>
      </c>
      <c r="H4050" s="460" t="s">
        <v>4810</v>
      </c>
      <c r="I4050" s="460" t="s">
        <v>7869</v>
      </c>
      <c r="J4050" s="459" t="s">
        <v>4810</v>
      </c>
      <c r="K4050" s="458">
        <v>4</v>
      </c>
      <c r="L4050" s="458">
        <v>12</v>
      </c>
      <c r="M4050" s="457">
        <v>178243.13318572877</v>
      </c>
      <c r="N4050" s="458">
        <v>1</v>
      </c>
      <c r="O4050" s="458">
        <v>6</v>
      </c>
      <c r="P4050" s="457">
        <v>85306.8</v>
      </c>
    </row>
    <row r="4051" spans="1:16" ht="67.5" x14ac:dyDescent="0.2">
      <c r="A4051" s="466" t="s">
        <v>7860</v>
      </c>
      <c r="B4051" s="465" t="s">
        <v>3526</v>
      </c>
      <c r="C4051" s="464" t="s">
        <v>2594</v>
      </c>
      <c r="D4051" s="463" t="s">
        <v>10064</v>
      </c>
      <c r="E4051" s="462">
        <v>7500</v>
      </c>
      <c r="F4051" s="461" t="s">
        <v>14125</v>
      </c>
      <c r="G4051" s="460" t="s">
        <v>14124</v>
      </c>
      <c r="H4051" s="460" t="s">
        <v>7926</v>
      </c>
      <c r="I4051" s="460" t="s">
        <v>7869</v>
      </c>
      <c r="J4051" s="459" t="s">
        <v>7926</v>
      </c>
      <c r="K4051" s="458">
        <v>3</v>
      </c>
      <c r="L4051" s="458">
        <v>12</v>
      </c>
      <c r="M4051" s="457">
        <v>95487.392778068985</v>
      </c>
      <c r="N4051" s="458">
        <v>1</v>
      </c>
      <c r="O4051" s="458">
        <v>6</v>
      </c>
      <c r="P4051" s="457">
        <v>46306.8</v>
      </c>
    </row>
    <row r="4052" spans="1:16" ht="67.5" x14ac:dyDescent="0.2">
      <c r="A4052" s="466" t="s">
        <v>7860</v>
      </c>
      <c r="B4052" s="465" t="s">
        <v>3526</v>
      </c>
      <c r="C4052" s="464" t="s">
        <v>2594</v>
      </c>
      <c r="D4052" s="463" t="s">
        <v>7986</v>
      </c>
      <c r="E4052" s="462">
        <v>7500</v>
      </c>
      <c r="F4052" s="461" t="s">
        <v>14123</v>
      </c>
      <c r="G4052" s="460" t="s">
        <v>14122</v>
      </c>
      <c r="H4052" s="460"/>
      <c r="I4052" s="460"/>
      <c r="J4052" s="459"/>
      <c r="K4052" s="458">
        <v>3</v>
      </c>
      <c r="L4052" s="458">
        <v>12</v>
      </c>
      <c r="M4052" s="457">
        <v>95487.392778068985</v>
      </c>
      <c r="N4052" s="458">
        <v>1</v>
      </c>
      <c r="O4052" s="458">
        <v>6</v>
      </c>
      <c r="P4052" s="457">
        <v>46306.8</v>
      </c>
    </row>
    <row r="4053" spans="1:16" ht="67.5" x14ac:dyDescent="0.2">
      <c r="A4053" s="466" t="s">
        <v>7860</v>
      </c>
      <c r="B4053" s="465" t="s">
        <v>3526</v>
      </c>
      <c r="C4053" s="464" t="s">
        <v>2594</v>
      </c>
      <c r="D4053" s="463" t="s">
        <v>7868</v>
      </c>
      <c r="E4053" s="462">
        <v>7500</v>
      </c>
      <c r="F4053" s="461" t="s">
        <v>14121</v>
      </c>
      <c r="G4053" s="460" t="s">
        <v>14120</v>
      </c>
      <c r="H4053" s="460" t="s">
        <v>3570</v>
      </c>
      <c r="I4053" s="460" t="s">
        <v>7861</v>
      </c>
      <c r="J4053" s="459" t="s">
        <v>3570</v>
      </c>
      <c r="K4053" s="458">
        <v>3</v>
      </c>
      <c r="L4053" s="458">
        <v>12</v>
      </c>
      <c r="M4053" s="457">
        <v>95487.392778068985</v>
      </c>
      <c r="N4053" s="458">
        <v>1</v>
      </c>
      <c r="O4053" s="458">
        <v>6</v>
      </c>
      <c r="P4053" s="457">
        <v>46306.8</v>
      </c>
    </row>
    <row r="4054" spans="1:16" ht="67.5" x14ac:dyDescent="0.2">
      <c r="A4054" s="466" t="s">
        <v>7860</v>
      </c>
      <c r="B4054" s="465" t="s">
        <v>3526</v>
      </c>
      <c r="C4054" s="464" t="s">
        <v>2594</v>
      </c>
      <c r="D4054" s="463" t="s">
        <v>7941</v>
      </c>
      <c r="E4054" s="462">
        <v>4200</v>
      </c>
      <c r="F4054" s="461" t="s">
        <v>14119</v>
      </c>
      <c r="G4054" s="460" t="s">
        <v>14118</v>
      </c>
      <c r="H4054" s="460" t="s">
        <v>6299</v>
      </c>
      <c r="I4054" s="460" t="s">
        <v>7869</v>
      </c>
      <c r="J4054" s="459" t="s">
        <v>6299</v>
      </c>
      <c r="K4054" s="458">
        <v>4</v>
      </c>
      <c r="L4054" s="458">
        <v>10</v>
      </c>
      <c r="M4054" s="457">
        <v>44560.783296432193</v>
      </c>
      <c r="N4054" s="458">
        <v>1</v>
      </c>
      <c r="O4054" s="458">
        <v>6</v>
      </c>
      <c r="P4054" s="457">
        <v>26506.799999999999</v>
      </c>
    </row>
    <row r="4055" spans="1:16" ht="67.5" x14ac:dyDescent="0.2">
      <c r="A4055" s="466" t="s">
        <v>7860</v>
      </c>
      <c r="B4055" s="465" t="s">
        <v>3526</v>
      </c>
      <c r="C4055" s="464" t="s">
        <v>2594</v>
      </c>
      <c r="D4055" s="463" t="s">
        <v>9646</v>
      </c>
      <c r="E4055" s="462">
        <v>5500</v>
      </c>
      <c r="F4055" s="461" t="s">
        <v>14117</v>
      </c>
      <c r="G4055" s="460" t="s">
        <v>14116</v>
      </c>
      <c r="H4055" s="460" t="s">
        <v>6514</v>
      </c>
      <c r="I4055" s="460" t="s">
        <v>7869</v>
      </c>
      <c r="J4055" s="459" t="s">
        <v>6514</v>
      </c>
      <c r="K4055" s="458">
        <v>5</v>
      </c>
      <c r="L4055" s="458">
        <v>12</v>
      </c>
      <c r="M4055" s="457">
        <v>91243.508654599253</v>
      </c>
      <c r="N4055" s="458">
        <v>1</v>
      </c>
      <c r="O4055" s="458">
        <v>6</v>
      </c>
      <c r="P4055" s="457">
        <v>34306.800000000003</v>
      </c>
    </row>
    <row r="4056" spans="1:16" ht="67.5" x14ac:dyDescent="0.2">
      <c r="A4056" s="466" t="s">
        <v>7860</v>
      </c>
      <c r="B4056" s="465" t="s">
        <v>3526</v>
      </c>
      <c r="C4056" s="464" t="s">
        <v>2594</v>
      </c>
      <c r="D4056" s="463" t="s">
        <v>10085</v>
      </c>
      <c r="E4056" s="462">
        <v>4200</v>
      </c>
      <c r="F4056" s="461" t="s">
        <v>14115</v>
      </c>
      <c r="G4056" s="460" t="s">
        <v>14114</v>
      </c>
      <c r="H4056" s="460" t="s">
        <v>6389</v>
      </c>
      <c r="I4056" s="460" t="s">
        <v>7869</v>
      </c>
      <c r="J4056" s="459" t="s">
        <v>6389</v>
      </c>
      <c r="K4056" s="458">
        <v>3</v>
      </c>
      <c r="L4056" s="458">
        <v>10</v>
      </c>
      <c r="M4056" s="457">
        <v>44560.783296432193</v>
      </c>
      <c r="N4056" s="458">
        <v>0</v>
      </c>
      <c r="O4056" s="458">
        <v>0</v>
      </c>
      <c r="P4056" s="457">
        <v>0</v>
      </c>
    </row>
    <row r="4057" spans="1:16" ht="67.5" x14ac:dyDescent="0.2">
      <c r="A4057" s="466" t="s">
        <v>7860</v>
      </c>
      <c r="B4057" s="465" t="s">
        <v>3526</v>
      </c>
      <c r="C4057" s="464" t="s">
        <v>2594</v>
      </c>
      <c r="D4057" s="463" t="s">
        <v>8660</v>
      </c>
      <c r="E4057" s="462">
        <v>4200</v>
      </c>
      <c r="F4057" s="461" t="s">
        <v>14113</v>
      </c>
      <c r="G4057" s="460" t="s">
        <v>14112</v>
      </c>
      <c r="H4057" s="460" t="s">
        <v>6389</v>
      </c>
      <c r="I4057" s="460" t="s">
        <v>7869</v>
      </c>
      <c r="J4057" s="459" t="s">
        <v>6389</v>
      </c>
      <c r="K4057" s="458">
        <v>3</v>
      </c>
      <c r="L4057" s="458">
        <v>12</v>
      </c>
      <c r="M4057" s="457">
        <v>53472.939955718633</v>
      </c>
      <c r="N4057" s="458">
        <v>1</v>
      </c>
      <c r="O4057" s="458">
        <v>6</v>
      </c>
      <c r="P4057" s="457">
        <v>26506.799999999999</v>
      </c>
    </row>
    <row r="4058" spans="1:16" ht="67.5" x14ac:dyDescent="0.2">
      <c r="A4058" s="466" t="s">
        <v>7860</v>
      </c>
      <c r="B4058" s="465" t="s">
        <v>3526</v>
      </c>
      <c r="C4058" s="464" t="s">
        <v>2594</v>
      </c>
      <c r="D4058" s="463" t="s">
        <v>14111</v>
      </c>
      <c r="E4058" s="462">
        <v>2200</v>
      </c>
      <c r="F4058" s="461" t="s">
        <v>14110</v>
      </c>
      <c r="G4058" s="460" t="s">
        <v>14109</v>
      </c>
      <c r="H4058" s="460"/>
      <c r="I4058" s="460" t="s">
        <v>8064</v>
      </c>
      <c r="J4058" s="459" t="s">
        <v>6514</v>
      </c>
      <c r="K4058" s="458">
        <v>5</v>
      </c>
      <c r="L4058" s="458">
        <v>12</v>
      </c>
      <c r="M4058" s="457">
        <v>41802.25861617687</v>
      </c>
      <c r="N4058" s="458">
        <v>1</v>
      </c>
      <c r="O4058" s="458">
        <v>6</v>
      </c>
      <c r="P4058" s="457">
        <v>14506.8</v>
      </c>
    </row>
    <row r="4059" spans="1:16" ht="67.5" x14ac:dyDescent="0.2">
      <c r="A4059" s="466" t="s">
        <v>7860</v>
      </c>
      <c r="B4059" s="465" t="s">
        <v>3526</v>
      </c>
      <c r="C4059" s="464" t="s">
        <v>2594</v>
      </c>
      <c r="D4059" s="463" t="s">
        <v>9611</v>
      </c>
      <c r="E4059" s="462">
        <v>5500</v>
      </c>
      <c r="F4059" s="461" t="s">
        <v>14108</v>
      </c>
      <c r="G4059" s="460" t="s">
        <v>14107</v>
      </c>
      <c r="H4059" s="460" t="s">
        <v>4522</v>
      </c>
      <c r="I4059" s="460" t="s">
        <v>7869</v>
      </c>
      <c r="J4059" s="459" t="s">
        <v>4522</v>
      </c>
      <c r="K4059" s="458">
        <v>4</v>
      </c>
      <c r="L4059" s="458">
        <v>12</v>
      </c>
      <c r="M4059" s="457">
        <v>70024.088037250593</v>
      </c>
      <c r="N4059" s="458">
        <v>1</v>
      </c>
      <c r="O4059" s="458">
        <v>6</v>
      </c>
      <c r="P4059" s="457">
        <v>34306.800000000003</v>
      </c>
    </row>
    <row r="4060" spans="1:16" ht="67.5" x14ac:dyDescent="0.2">
      <c r="A4060" s="466" t="s">
        <v>7860</v>
      </c>
      <c r="B4060" s="465" t="s">
        <v>3526</v>
      </c>
      <c r="C4060" s="464" t="s">
        <v>2594</v>
      </c>
      <c r="D4060" s="463" t="s">
        <v>8122</v>
      </c>
      <c r="E4060" s="462">
        <v>7500</v>
      </c>
      <c r="F4060" s="461" t="s">
        <v>14106</v>
      </c>
      <c r="G4060" s="460" t="s">
        <v>14105</v>
      </c>
      <c r="H4060" s="460" t="s">
        <v>7911</v>
      </c>
      <c r="I4060" s="460" t="s">
        <v>7869</v>
      </c>
      <c r="J4060" s="459" t="s">
        <v>7911</v>
      </c>
      <c r="K4060" s="458">
        <v>4</v>
      </c>
      <c r="L4060" s="458">
        <v>12</v>
      </c>
      <c r="M4060" s="457">
        <v>108749.53066391189</v>
      </c>
      <c r="N4060" s="458">
        <v>1</v>
      </c>
      <c r="O4060" s="458">
        <v>6</v>
      </c>
      <c r="P4060" s="457">
        <v>46306.8</v>
      </c>
    </row>
    <row r="4061" spans="1:16" ht="67.5" x14ac:dyDescent="0.2">
      <c r="A4061" s="466" t="s">
        <v>7860</v>
      </c>
      <c r="B4061" s="465" t="s">
        <v>3526</v>
      </c>
      <c r="C4061" s="464" t="s">
        <v>2594</v>
      </c>
      <c r="D4061" s="463" t="s">
        <v>9322</v>
      </c>
      <c r="E4061" s="462">
        <v>7500</v>
      </c>
      <c r="F4061" s="461" t="s">
        <v>14104</v>
      </c>
      <c r="G4061" s="460" t="s">
        <v>14103</v>
      </c>
      <c r="H4061" s="460" t="s">
        <v>7911</v>
      </c>
      <c r="I4061" s="460" t="s">
        <v>7869</v>
      </c>
      <c r="J4061" s="459" t="s">
        <v>7911</v>
      </c>
      <c r="K4061" s="458">
        <v>3</v>
      </c>
      <c r="L4061" s="458">
        <v>12</v>
      </c>
      <c r="M4061" s="457">
        <v>95487.392778068985</v>
      </c>
      <c r="N4061" s="458">
        <v>1</v>
      </c>
      <c r="O4061" s="458">
        <v>6</v>
      </c>
      <c r="P4061" s="457">
        <v>46306.8</v>
      </c>
    </row>
    <row r="4062" spans="1:16" ht="67.5" x14ac:dyDescent="0.2">
      <c r="A4062" s="466" t="s">
        <v>7860</v>
      </c>
      <c r="B4062" s="465" t="s">
        <v>3526</v>
      </c>
      <c r="C4062" s="464" t="s">
        <v>2594</v>
      </c>
      <c r="D4062" s="463" t="s">
        <v>8357</v>
      </c>
      <c r="E4062" s="462">
        <v>7500</v>
      </c>
      <c r="F4062" s="461" t="s">
        <v>14102</v>
      </c>
      <c r="G4062" s="460" t="s">
        <v>14101</v>
      </c>
      <c r="H4062" s="460" t="s">
        <v>6389</v>
      </c>
      <c r="I4062" s="460" t="s">
        <v>7869</v>
      </c>
      <c r="J4062" s="459" t="s">
        <v>6389</v>
      </c>
      <c r="K4062" s="458">
        <v>3</v>
      </c>
      <c r="L4062" s="458">
        <v>12</v>
      </c>
      <c r="M4062" s="457">
        <v>95487.392778068985</v>
      </c>
      <c r="N4062" s="458">
        <v>1</v>
      </c>
      <c r="O4062" s="458">
        <v>6</v>
      </c>
      <c r="P4062" s="457">
        <v>46306.8</v>
      </c>
    </row>
    <row r="4063" spans="1:16" ht="67.5" x14ac:dyDescent="0.2">
      <c r="A4063" s="466" t="s">
        <v>7860</v>
      </c>
      <c r="B4063" s="465" t="s">
        <v>3526</v>
      </c>
      <c r="C4063" s="464" t="s">
        <v>2594</v>
      </c>
      <c r="D4063" s="463" t="s">
        <v>7887</v>
      </c>
      <c r="E4063" s="462">
        <v>4200</v>
      </c>
      <c r="F4063" s="461" t="s">
        <v>14100</v>
      </c>
      <c r="G4063" s="460" t="s">
        <v>14099</v>
      </c>
      <c r="H4063" s="460" t="s">
        <v>3574</v>
      </c>
      <c r="I4063" s="460" t="s">
        <v>7861</v>
      </c>
      <c r="J4063" s="459" t="s">
        <v>3574</v>
      </c>
      <c r="K4063" s="458">
        <v>4</v>
      </c>
      <c r="L4063" s="458">
        <v>10</v>
      </c>
      <c r="M4063" s="457">
        <v>44560.783296432193</v>
      </c>
      <c r="N4063" s="458">
        <v>1</v>
      </c>
      <c r="O4063" s="458">
        <v>6</v>
      </c>
      <c r="P4063" s="457">
        <v>26506.799999999999</v>
      </c>
    </row>
    <row r="4064" spans="1:16" ht="67.5" x14ac:dyDescent="0.2">
      <c r="A4064" s="466" t="s">
        <v>7860</v>
      </c>
      <c r="B4064" s="465" t="s">
        <v>3526</v>
      </c>
      <c r="C4064" s="464" t="s">
        <v>2594</v>
      </c>
      <c r="D4064" s="463" t="s">
        <v>7932</v>
      </c>
      <c r="E4064" s="462">
        <v>4200</v>
      </c>
      <c r="F4064" s="461" t="s">
        <v>14098</v>
      </c>
      <c r="G4064" s="460" t="s">
        <v>14097</v>
      </c>
      <c r="H4064" s="460" t="s">
        <v>3574</v>
      </c>
      <c r="I4064" s="460" t="s">
        <v>7869</v>
      </c>
      <c r="J4064" s="459" t="s">
        <v>3574</v>
      </c>
      <c r="K4064" s="458">
        <v>3</v>
      </c>
      <c r="L4064" s="458">
        <v>12</v>
      </c>
      <c r="M4064" s="457">
        <v>53472.939955718633</v>
      </c>
      <c r="N4064" s="458">
        <v>1</v>
      </c>
      <c r="O4064" s="458">
        <v>6</v>
      </c>
      <c r="P4064" s="457">
        <v>26506.799999999999</v>
      </c>
    </row>
    <row r="4065" spans="1:16" ht="67.5" x14ac:dyDescent="0.2">
      <c r="A4065" s="466" t="s">
        <v>7860</v>
      </c>
      <c r="B4065" s="465" t="s">
        <v>3526</v>
      </c>
      <c r="C4065" s="464" t="s">
        <v>2594</v>
      </c>
      <c r="D4065" s="463" t="s">
        <v>4784</v>
      </c>
      <c r="E4065" s="462">
        <v>2200</v>
      </c>
      <c r="F4065" s="461" t="s">
        <v>14096</v>
      </c>
      <c r="G4065" s="460" t="s">
        <v>14095</v>
      </c>
      <c r="H4065" s="460"/>
      <c r="I4065" s="460" t="s">
        <v>8064</v>
      </c>
      <c r="J4065" s="459" t="s">
        <v>8069</v>
      </c>
      <c r="K4065" s="458">
        <v>3</v>
      </c>
      <c r="L4065" s="458">
        <v>12</v>
      </c>
      <c r="M4065" s="457">
        <v>28009.635214900234</v>
      </c>
      <c r="N4065" s="458">
        <v>1</v>
      </c>
      <c r="O4065" s="458">
        <v>6</v>
      </c>
      <c r="P4065" s="457">
        <v>14506.8</v>
      </c>
    </row>
    <row r="4066" spans="1:16" ht="67.5" x14ac:dyDescent="0.2">
      <c r="A4066" s="466" t="s">
        <v>7860</v>
      </c>
      <c r="B4066" s="465" t="s">
        <v>3526</v>
      </c>
      <c r="C4066" s="464" t="s">
        <v>2594</v>
      </c>
      <c r="D4066" s="463" t="s">
        <v>8438</v>
      </c>
      <c r="E4066" s="462">
        <v>7500</v>
      </c>
      <c r="F4066" s="461" t="s">
        <v>14094</v>
      </c>
      <c r="G4066" s="460" t="s">
        <v>14093</v>
      </c>
      <c r="H4066" s="460" t="s">
        <v>8241</v>
      </c>
      <c r="I4066" s="460" t="s">
        <v>7869</v>
      </c>
      <c r="J4066" s="459" t="s">
        <v>8241</v>
      </c>
      <c r="K4066" s="458">
        <v>4</v>
      </c>
      <c r="L4066" s="458">
        <v>12</v>
      </c>
      <c r="M4066" s="457">
        <v>95487.392778068985</v>
      </c>
      <c r="N4066" s="458">
        <v>1</v>
      </c>
      <c r="O4066" s="458">
        <v>6</v>
      </c>
      <c r="P4066" s="457">
        <v>46306.8</v>
      </c>
    </row>
    <row r="4067" spans="1:16" ht="67.5" x14ac:dyDescent="0.2">
      <c r="A4067" s="466" t="s">
        <v>7860</v>
      </c>
      <c r="B4067" s="465" t="s">
        <v>3526</v>
      </c>
      <c r="C4067" s="464" t="s">
        <v>2594</v>
      </c>
      <c r="D4067" s="463" t="s">
        <v>7859</v>
      </c>
      <c r="E4067" s="462">
        <v>2500</v>
      </c>
      <c r="F4067" s="461" t="s">
        <v>14092</v>
      </c>
      <c r="G4067" s="460" t="s">
        <v>14091</v>
      </c>
      <c r="H4067" s="460" t="s">
        <v>6299</v>
      </c>
      <c r="I4067" s="460" t="s">
        <v>7869</v>
      </c>
      <c r="J4067" s="459" t="s">
        <v>6299</v>
      </c>
      <c r="K4067" s="458">
        <v>5</v>
      </c>
      <c r="L4067" s="458">
        <v>12</v>
      </c>
      <c r="M4067" s="457">
        <v>31829.130926022997</v>
      </c>
      <c r="N4067" s="458">
        <v>1</v>
      </c>
      <c r="O4067" s="458">
        <v>6</v>
      </c>
      <c r="P4067" s="457">
        <v>16306.8</v>
      </c>
    </row>
    <row r="4068" spans="1:16" ht="67.5" x14ac:dyDescent="0.2">
      <c r="A4068" s="466" t="s">
        <v>7860</v>
      </c>
      <c r="B4068" s="465" t="s">
        <v>3526</v>
      </c>
      <c r="C4068" s="464" t="s">
        <v>2594</v>
      </c>
      <c r="D4068" s="463" t="s">
        <v>7923</v>
      </c>
      <c r="E4068" s="462">
        <v>4200</v>
      </c>
      <c r="F4068" s="461" t="s">
        <v>14090</v>
      </c>
      <c r="G4068" s="460" t="s">
        <v>14089</v>
      </c>
      <c r="H4068" s="460" t="s">
        <v>8069</v>
      </c>
      <c r="I4068" s="460" t="s">
        <v>7861</v>
      </c>
      <c r="J4068" s="459" t="s">
        <v>8069</v>
      </c>
      <c r="K4068" s="458">
        <v>3</v>
      </c>
      <c r="L4068" s="458">
        <v>12</v>
      </c>
      <c r="M4068" s="457">
        <v>53472.939955718633</v>
      </c>
      <c r="N4068" s="458">
        <v>1</v>
      </c>
      <c r="O4068" s="458">
        <v>6</v>
      </c>
      <c r="P4068" s="457">
        <v>26506.799999999999</v>
      </c>
    </row>
    <row r="4069" spans="1:16" ht="67.5" x14ac:dyDescent="0.2">
      <c r="A4069" s="466" t="s">
        <v>7860</v>
      </c>
      <c r="B4069" s="465" t="s">
        <v>3526</v>
      </c>
      <c r="C4069" s="464" t="s">
        <v>2594</v>
      </c>
      <c r="D4069" s="463" t="s">
        <v>8005</v>
      </c>
      <c r="E4069" s="462">
        <v>4200</v>
      </c>
      <c r="F4069" s="461" t="s">
        <v>14088</v>
      </c>
      <c r="G4069" s="460" t="s">
        <v>14087</v>
      </c>
      <c r="H4069" s="460" t="s">
        <v>6514</v>
      </c>
      <c r="I4069" s="460" t="s">
        <v>7869</v>
      </c>
      <c r="J4069" s="459" t="s">
        <v>6514</v>
      </c>
      <c r="K4069" s="458">
        <v>5</v>
      </c>
      <c r="L4069" s="458">
        <v>12</v>
      </c>
      <c r="M4069" s="457">
        <v>53472.939955718633</v>
      </c>
      <c r="N4069" s="458">
        <v>1</v>
      </c>
      <c r="O4069" s="458">
        <v>6</v>
      </c>
      <c r="P4069" s="457">
        <v>26506.799999999999</v>
      </c>
    </row>
    <row r="4070" spans="1:16" ht="67.5" x14ac:dyDescent="0.2">
      <c r="A4070" s="466" t="s">
        <v>7860</v>
      </c>
      <c r="B4070" s="465" t="s">
        <v>3526</v>
      </c>
      <c r="C4070" s="464" t="s">
        <v>2594</v>
      </c>
      <c r="D4070" s="463" t="s">
        <v>7923</v>
      </c>
      <c r="E4070" s="462">
        <v>4200</v>
      </c>
      <c r="F4070" s="461" t="s">
        <v>14086</v>
      </c>
      <c r="G4070" s="460" t="s">
        <v>14085</v>
      </c>
      <c r="H4070" s="460" t="s">
        <v>6389</v>
      </c>
      <c r="I4070" s="460" t="s">
        <v>7869</v>
      </c>
      <c r="J4070" s="459" t="s">
        <v>6389</v>
      </c>
      <c r="K4070" s="458">
        <v>3</v>
      </c>
      <c r="L4070" s="458">
        <v>5</v>
      </c>
      <c r="M4070" s="457">
        <v>22280.391648216097</v>
      </c>
      <c r="N4070" s="458">
        <v>0</v>
      </c>
      <c r="O4070" s="458">
        <v>0</v>
      </c>
      <c r="P4070" s="457">
        <v>0</v>
      </c>
    </row>
    <row r="4071" spans="1:16" ht="67.5" x14ac:dyDescent="0.2">
      <c r="A4071" s="466" t="s">
        <v>7860</v>
      </c>
      <c r="B4071" s="465" t="s">
        <v>3526</v>
      </c>
      <c r="C4071" s="464" t="s">
        <v>2594</v>
      </c>
      <c r="D4071" s="463" t="s">
        <v>7908</v>
      </c>
      <c r="E4071" s="462">
        <v>4200</v>
      </c>
      <c r="F4071" s="461" t="s">
        <v>14084</v>
      </c>
      <c r="G4071" s="460" t="s">
        <v>14083</v>
      </c>
      <c r="H4071" s="460" t="s">
        <v>6389</v>
      </c>
      <c r="I4071" s="460" t="s">
        <v>7869</v>
      </c>
      <c r="J4071" s="459" t="s">
        <v>6389</v>
      </c>
      <c r="K4071" s="458">
        <v>3</v>
      </c>
      <c r="L4071" s="458">
        <v>5</v>
      </c>
      <c r="M4071" s="457">
        <v>22280.391648216097</v>
      </c>
      <c r="N4071" s="458">
        <v>0</v>
      </c>
      <c r="O4071" s="458">
        <v>0</v>
      </c>
      <c r="P4071" s="457">
        <v>0</v>
      </c>
    </row>
    <row r="4072" spans="1:16" ht="67.5" x14ac:dyDescent="0.2">
      <c r="A4072" s="466" t="s">
        <v>7860</v>
      </c>
      <c r="B4072" s="465" t="s">
        <v>3526</v>
      </c>
      <c r="C4072" s="464" t="s">
        <v>2594</v>
      </c>
      <c r="D4072" s="463" t="s">
        <v>8315</v>
      </c>
      <c r="E4072" s="462">
        <v>9000</v>
      </c>
      <c r="F4072" s="461" t="s">
        <v>14082</v>
      </c>
      <c r="G4072" s="460" t="s">
        <v>14081</v>
      </c>
      <c r="H4072" s="460" t="s">
        <v>4810</v>
      </c>
      <c r="I4072" s="460" t="s">
        <v>7869</v>
      </c>
      <c r="J4072" s="459" t="s">
        <v>4810</v>
      </c>
      <c r="K4072" s="458">
        <v>3</v>
      </c>
      <c r="L4072" s="458">
        <v>12</v>
      </c>
      <c r="M4072" s="457">
        <v>114584.87133368278</v>
      </c>
      <c r="N4072" s="458">
        <v>1</v>
      </c>
      <c r="O4072" s="458">
        <v>6</v>
      </c>
      <c r="P4072" s="457">
        <v>55306.8</v>
      </c>
    </row>
    <row r="4073" spans="1:16" ht="67.5" x14ac:dyDescent="0.2">
      <c r="A4073" s="466" t="s">
        <v>7860</v>
      </c>
      <c r="B4073" s="465" t="s">
        <v>3526</v>
      </c>
      <c r="C4073" s="464" t="s">
        <v>2594</v>
      </c>
      <c r="D4073" s="463" t="s">
        <v>9495</v>
      </c>
      <c r="E4073" s="462">
        <v>9000</v>
      </c>
      <c r="F4073" s="461" t="s">
        <v>14080</v>
      </c>
      <c r="G4073" s="460" t="s">
        <v>14079</v>
      </c>
      <c r="H4073" s="460" t="s">
        <v>3528</v>
      </c>
      <c r="I4073" s="460" t="s">
        <v>7869</v>
      </c>
      <c r="J4073" s="459" t="s">
        <v>3528</v>
      </c>
      <c r="K4073" s="458">
        <v>3</v>
      </c>
      <c r="L4073" s="458">
        <v>12</v>
      </c>
      <c r="M4073" s="457">
        <v>114584.87133368278</v>
      </c>
      <c r="N4073" s="458">
        <v>1</v>
      </c>
      <c r="O4073" s="458">
        <v>6</v>
      </c>
      <c r="P4073" s="457">
        <v>55306.8</v>
      </c>
    </row>
    <row r="4074" spans="1:16" ht="67.5" x14ac:dyDescent="0.2">
      <c r="A4074" s="466" t="s">
        <v>7860</v>
      </c>
      <c r="B4074" s="465" t="s">
        <v>3526</v>
      </c>
      <c r="C4074" s="464" t="s">
        <v>2594</v>
      </c>
      <c r="D4074" s="463" t="s">
        <v>8011</v>
      </c>
      <c r="E4074" s="462">
        <v>2200</v>
      </c>
      <c r="F4074" s="461" t="s">
        <v>14078</v>
      </c>
      <c r="G4074" s="460" t="s">
        <v>14077</v>
      </c>
      <c r="H4074" s="460"/>
      <c r="I4074" s="460"/>
      <c r="J4074" s="459"/>
      <c r="K4074" s="458">
        <v>5</v>
      </c>
      <c r="L4074" s="458">
        <v>12</v>
      </c>
      <c r="M4074" s="457">
        <v>28009.635214900234</v>
      </c>
      <c r="N4074" s="458">
        <v>1</v>
      </c>
      <c r="O4074" s="458">
        <v>6</v>
      </c>
      <c r="P4074" s="457">
        <v>14506.8</v>
      </c>
    </row>
    <row r="4075" spans="1:16" ht="67.5" x14ac:dyDescent="0.2">
      <c r="A4075" s="466" t="s">
        <v>7860</v>
      </c>
      <c r="B4075" s="465" t="s">
        <v>3526</v>
      </c>
      <c r="C4075" s="464" t="s">
        <v>2594</v>
      </c>
      <c r="D4075" s="463" t="s">
        <v>8472</v>
      </c>
      <c r="E4075" s="462">
        <v>2200</v>
      </c>
      <c r="F4075" s="461" t="s">
        <v>14076</v>
      </c>
      <c r="G4075" s="460" t="s">
        <v>14075</v>
      </c>
      <c r="H4075" s="460"/>
      <c r="I4075" s="460"/>
      <c r="J4075" s="459"/>
      <c r="K4075" s="458">
        <v>4</v>
      </c>
      <c r="L4075" s="458">
        <v>12</v>
      </c>
      <c r="M4075" s="457">
        <v>28009.635214900234</v>
      </c>
      <c r="N4075" s="458">
        <v>1</v>
      </c>
      <c r="O4075" s="458">
        <v>6</v>
      </c>
      <c r="P4075" s="457">
        <v>14506.8</v>
      </c>
    </row>
    <row r="4076" spans="1:16" ht="67.5" x14ac:dyDescent="0.2">
      <c r="A4076" s="466" t="s">
        <v>7860</v>
      </c>
      <c r="B4076" s="465" t="s">
        <v>3526</v>
      </c>
      <c r="C4076" s="464" t="s">
        <v>2594</v>
      </c>
      <c r="D4076" s="463" t="s">
        <v>7859</v>
      </c>
      <c r="E4076" s="462">
        <v>2500</v>
      </c>
      <c r="F4076" s="461" t="s">
        <v>14074</v>
      </c>
      <c r="G4076" s="460" t="s">
        <v>14073</v>
      </c>
      <c r="H4076" s="460"/>
      <c r="I4076" s="460" t="s">
        <v>8064</v>
      </c>
      <c r="J4076" s="459" t="s">
        <v>6514</v>
      </c>
      <c r="K4076" s="458">
        <v>3</v>
      </c>
      <c r="L4076" s="458">
        <v>12</v>
      </c>
      <c r="M4076" s="457">
        <v>31829.130926022997</v>
      </c>
      <c r="N4076" s="458">
        <v>1</v>
      </c>
      <c r="O4076" s="458">
        <v>6</v>
      </c>
      <c r="P4076" s="457">
        <v>16306.8</v>
      </c>
    </row>
    <row r="4077" spans="1:16" ht="67.5" x14ac:dyDescent="0.2">
      <c r="A4077" s="466" t="s">
        <v>7860</v>
      </c>
      <c r="B4077" s="465" t="s">
        <v>3526</v>
      </c>
      <c r="C4077" s="464" t="s">
        <v>2594</v>
      </c>
      <c r="D4077" s="463" t="s">
        <v>7887</v>
      </c>
      <c r="E4077" s="462">
        <v>4200</v>
      </c>
      <c r="F4077" s="461" t="s">
        <v>14072</v>
      </c>
      <c r="G4077" s="460" t="s">
        <v>14071</v>
      </c>
      <c r="H4077" s="460" t="s">
        <v>6389</v>
      </c>
      <c r="I4077" s="460" t="s">
        <v>7869</v>
      </c>
      <c r="J4077" s="459" t="s">
        <v>6389</v>
      </c>
      <c r="K4077" s="458">
        <v>3</v>
      </c>
      <c r="L4077" s="458">
        <v>12</v>
      </c>
      <c r="M4077" s="457">
        <v>53472.939955718633</v>
      </c>
      <c r="N4077" s="458">
        <v>1</v>
      </c>
      <c r="O4077" s="458">
        <v>6</v>
      </c>
      <c r="P4077" s="457">
        <v>26506.799999999999</v>
      </c>
    </row>
    <row r="4078" spans="1:16" ht="67.5" x14ac:dyDescent="0.2">
      <c r="A4078" s="466" t="s">
        <v>7860</v>
      </c>
      <c r="B4078" s="465" t="s">
        <v>3526</v>
      </c>
      <c r="C4078" s="464" t="s">
        <v>2594</v>
      </c>
      <c r="D4078" s="463" t="s">
        <v>7923</v>
      </c>
      <c r="E4078" s="462">
        <v>4200</v>
      </c>
      <c r="F4078" s="461" t="s">
        <v>14070</v>
      </c>
      <c r="G4078" s="460" t="s">
        <v>14069</v>
      </c>
      <c r="H4078" s="460" t="s">
        <v>6389</v>
      </c>
      <c r="I4078" s="460" t="s">
        <v>7869</v>
      </c>
      <c r="J4078" s="459" t="s">
        <v>6389</v>
      </c>
      <c r="K4078" s="458">
        <v>2</v>
      </c>
      <c r="L4078" s="458">
        <v>4</v>
      </c>
      <c r="M4078" s="457">
        <v>17824.313318572877</v>
      </c>
      <c r="N4078" s="458">
        <v>0</v>
      </c>
      <c r="O4078" s="458">
        <v>0</v>
      </c>
      <c r="P4078" s="457">
        <v>0</v>
      </c>
    </row>
    <row r="4079" spans="1:16" ht="67.5" x14ac:dyDescent="0.2">
      <c r="A4079" s="466" t="s">
        <v>7860</v>
      </c>
      <c r="B4079" s="465" t="s">
        <v>3526</v>
      </c>
      <c r="C4079" s="464" t="s">
        <v>2594</v>
      </c>
      <c r="D4079" s="463" t="s">
        <v>7905</v>
      </c>
      <c r="E4079" s="462">
        <v>4200</v>
      </c>
      <c r="F4079" s="461" t="s">
        <v>14068</v>
      </c>
      <c r="G4079" s="460" t="s">
        <v>14067</v>
      </c>
      <c r="H4079" s="460" t="s">
        <v>6514</v>
      </c>
      <c r="I4079" s="460" t="s">
        <v>7869</v>
      </c>
      <c r="J4079" s="459" t="s">
        <v>6514</v>
      </c>
      <c r="K4079" s="458">
        <v>4</v>
      </c>
      <c r="L4079" s="458">
        <v>10</v>
      </c>
      <c r="M4079" s="457">
        <v>44560.783296432193</v>
      </c>
      <c r="N4079" s="458">
        <v>1</v>
      </c>
      <c r="O4079" s="458">
        <v>6</v>
      </c>
      <c r="P4079" s="457">
        <v>26506.799999999999</v>
      </c>
    </row>
    <row r="4080" spans="1:16" ht="67.5" x14ac:dyDescent="0.2">
      <c r="A4080" s="466" t="s">
        <v>7860</v>
      </c>
      <c r="B4080" s="465" t="s">
        <v>3526</v>
      </c>
      <c r="C4080" s="464" t="s">
        <v>2594</v>
      </c>
      <c r="D4080" s="463" t="s">
        <v>8048</v>
      </c>
      <c r="E4080" s="462">
        <v>5500</v>
      </c>
      <c r="F4080" s="461" t="s">
        <v>14066</v>
      </c>
      <c r="G4080" s="460" t="s">
        <v>14065</v>
      </c>
      <c r="H4080" s="460" t="s">
        <v>6514</v>
      </c>
      <c r="I4080" s="460" t="s">
        <v>7861</v>
      </c>
      <c r="J4080" s="459" t="s">
        <v>6514</v>
      </c>
      <c r="K4080" s="458">
        <v>4</v>
      </c>
      <c r="L4080" s="458">
        <v>12</v>
      </c>
      <c r="M4080" s="457">
        <v>70024.088037250593</v>
      </c>
      <c r="N4080" s="458">
        <v>1</v>
      </c>
      <c r="O4080" s="458">
        <v>6</v>
      </c>
      <c r="P4080" s="457">
        <v>34306.800000000003</v>
      </c>
    </row>
    <row r="4081" spans="1:16" ht="67.5" x14ac:dyDescent="0.2">
      <c r="A4081" s="466" t="s">
        <v>7860</v>
      </c>
      <c r="B4081" s="465" t="s">
        <v>3526</v>
      </c>
      <c r="C4081" s="464" t="s">
        <v>2594</v>
      </c>
      <c r="D4081" s="463" t="s">
        <v>7923</v>
      </c>
      <c r="E4081" s="462">
        <v>4200</v>
      </c>
      <c r="F4081" s="461" t="s">
        <v>14064</v>
      </c>
      <c r="G4081" s="460" t="s">
        <v>14063</v>
      </c>
      <c r="H4081" s="460" t="s">
        <v>6389</v>
      </c>
      <c r="I4081" s="460" t="s">
        <v>7869</v>
      </c>
      <c r="J4081" s="459" t="s">
        <v>6389</v>
      </c>
      <c r="K4081" s="458">
        <v>3</v>
      </c>
      <c r="L4081" s="458">
        <v>5</v>
      </c>
      <c r="M4081" s="457">
        <v>22280.391648216097</v>
      </c>
      <c r="N4081" s="458">
        <v>0</v>
      </c>
      <c r="O4081" s="458">
        <v>0</v>
      </c>
      <c r="P4081" s="457">
        <v>0</v>
      </c>
    </row>
    <row r="4082" spans="1:16" ht="67.5" x14ac:dyDescent="0.2">
      <c r="A4082" s="466" t="s">
        <v>7860</v>
      </c>
      <c r="B4082" s="465" t="s">
        <v>3526</v>
      </c>
      <c r="C4082" s="464" t="s">
        <v>2594</v>
      </c>
      <c r="D4082" s="463" t="s">
        <v>7923</v>
      </c>
      <c r="E4082" s="462">
        <v>4200</v>
      </c>
      <c r="F4082" s="461" t="s">
        <v>14062</v>
      </c>
      <c r="G4082" s="460" t="s">
        <v>14061</v>
      </c>
      <c r="H4082" s="460" t="s">
        <v>6389</v>
      </c>
      <c r="I4082" s="460" t="s">
        <v>7869</v>
      </c>
      <c r="J4082" s="459" t="s">
        <v>6389</v>
      </c>
      <c r="K4082" s="458">
        <v>3</v>
      </c>
      <c r="L4082" s="458">
        <v>5</v>
      </c>
      <c r="M4082" s="457">
        <v>22280.391648216097</v>
      </c>
      <c r="N4082" s="458">
        <v>0</v>
      </c>
      <c r="O4082" s="458">
        <v>0</v>
      </c>
      <c r="P4082" s="457">
        <v>0</v>
      </c>
    </row>
    <row r="4083" spans="1:16" ht="67.5" x14ac:dyDescent="0.2">
      <c r="A4083" s="466" t="s">
        <v>7860</v>
      </c>
      <c r="B4083" s="465" t="s">
        <v>3526</v>
      </c>
      <c r="C4083" s="464" t="s">
        <v>2594</v>
      </c>
      <c r="D4083" s="463" t="s">
        <v>7859</v>
      </c>
      <c r="E4083" s="462">
        <v>2500</v>
      </c>
      <c r="F4083" s="461" t="s">
        <v>14060</v>
      </c>
      <c r="G4083" s="460" t="s">
        <v>14059</v>
      </c>
      <c r="H4083" s="460" t="s">
        <v>6389</v>
      </c>
      <c r="I4083" s="460" t="s">
        <v>7869</v>
      </c>
      <c r="J4083" s="459" t="s">
        <v>6389</v>
      </c>
      <c r="K4083" s="458">
        <v>3</v>
      </c>
      <c r="L4083" s="458">
        <v>12</v>
      </c>
      <c r="M4083" s="457">
        <v>31829.130926022997</v>
      </c>
      <c r="N4083" s="458">
        <v>1</v>
      </c>
      <c r="O4083" s="458">
        <v>6</v>
      </c>
      <c r="P4083" s="457">
        <v>16306.8</v>
      </c>
    </row>
    <row r="4084" spans="1:16" ht="67.5" x14ac:dyDescent="0.2">
      <c r="A4084" s="466" t="s">
        <v>7860</v>
      </c>
      <c r="B4084" s="465" t="s">
        <v>3526</v>
      </c>
      <c r="C4084" s="464" t="s">
        <v>2594</v>
      </c>
      <c r="D4084" s="463" t="s">
        <v>7923</v>
      </c>
      <c r="E4084" s="462">
        <v>4200</v>
      </c>
      <c r="F4084" s="461" t="s">
        <v>14058</v>
      </c>
      <c r="G4084" s="460" t="s">
        <v>14057</v>
      </c>
      <c r="H4084" s="460" t="s">
        <v>6389</v>
      </c>
      <c r="I4084" s="460" t="s">
        <v>7869</v>
      </c>
      <c r="J4084" s="459" t="s">
        <v>6389</v>
      </c>
      <c r="K4084" s="458">
        <v>4</v>
      </c>
      <c r="L4084" s="458">
        <v>12</v>
      </c>
      <c r="M4084" s="457">
        <v>53472.939955718633</v>
      </c>
      <c r="N4084" s="458">
        <v>1</v>
      </c>
      <c r="O4084" s="458">
        <v>6</v>
      </c>
      <c r="P4084" s="457">
        <v>26506.799999999999</v>
      </c>
    </row>
    <row r="4085" spans="1:16" ht="67.5" x14ac:dyDescent="0.2">
      <c r="A4085" s="466" t="s">
        <v>7860</v>
      </c>
      <c r="B4085" s="465" t="s">
        <v>3526</v>
      </c>
      <c r="C4085" s="464" t="s">
        <v>2594</v>
      </c>
      <c r="D4085" s="463" t="s">
        <v>8315</v>
      </c>
      <c r="E4085" s="462">
        <v>9000</v>
      </c>
      <c r="F4085" s="461" t="s">
        <v>14056</v>
      </c>
      <c r="G4085" s="460" t="s">
        <v>14055</v>
      </c>
      <c r="H4085" s="460" t="s">
        <v>4810</v>
      </c>
      <c r="I4085" s="460" t="s">
        <v>7869</v>
      </c>
      <c r="J4085" s="459" t="s">
        <v>4810</v>
      </c>
      <c r="K4085" s="458">
        <v>3</v>
      </c>
      <c r="L4085" s="458">
        <v>12</v>
      </c>
      <c r="M4085" s="457">
        <v>114584.87133368278</v>
      </c>
      <c r="N4085" s="458">
        <v>1</v>
      </c>
      <c r="O4085" s="458">
        <v>6</v>
      </c>
      <c r="P4085" s="457">
        <v>55306.8</v>
      </c>
    </row>
    <row r="4086" spans="1:16" ht="67.5" x14ac:dyDescent="0.2">
      <c r="A4086" s="466" t="s">
        <v>7860</v>
      </c>
      <c r="B4086" s="465" t="s">
        <v>3526</v>
      </c>
      <c r="C4086" s="464" t="s">
        <v>2594</v>
      </c>
      <c r="D4086" s="463" t="s">
        <v>7859</v>
      </c>
      <c r="E4086" s="462">
        <v>2500</v>
      </c>
      <c r="F4086" s="461" t="s">
        <v>14054</v>
      </c>
      <c r="G4086" s="460" t="s">
        <v>14053</v>
      </c>
      <c r="H4086" s="460"/>
      <c r="I4086" s="460"/>
      <c r="J4086" s="459"/>
      <c r="K4086" s="458">
        <v>7</v>
      </c>
      <c r="L4086" s="458">
        <v>12</v>
      </c>
      <c r="M4086" s="457">
        <v>31829.130926022997</v>
      </c>
      <c r="N4086" s="458">
        <v>1</v>
      </c>
      <c r="O4086" s="458">
        <v>6</v>
      </c>
      <c r="P4086" s="457">
        <v>16306.8</v>
      </c>
    </row>
    <row r="4087" spans="1:16" ht="67.5" x14ac:dyDescent="0.2">
      <c r="A4087" s="466" t="s">
        <v>7860</v>
      </c>
      <c r="B4087" s="465" t="s">
        <v>3526</v>
      </c>
      <c r="C4087" s="464" t="s">
        <v>2594</v>
      </c>
      <c r="D4087" s="463" t="s">
        <v>7887</v>
      </c>
      <c r="E4087" s="462">
        <v>4200</v>
      </c>
      <c r="F4087" s="461" t="s">
        <v>14052</v>
      </c>
      <c r="G4087" s="460" t="s">
        <v>14051</v>
      </c>
      <c r="H4087" s="460" t="s">
        <v>6389</v>
      </c>
      <c r="I4087" s="460" t="s">
        <v>7869</v>
      </c>
      <c r="J4087" s="459" t="s">
        <v>6389</v>
      </c>
      <c r="K4087" s="458">
        <v>4</v>
      </c>
      <c r="L4087" s="458">
        <v>12</v>
      </c>
      <c r="M4087" s="457">
        <v>53472.939955718633</v>
      </c>
      <c r="N4087" s="458">
        <v>1</v>
      </c>
      <c r="O4087" s="458">
        <v>6</v>
      </c>
      <c r="P4087" s="457">
        <v>26506.799999999999</v>
      </c>
    </row>
    <row r="4088" spans="1:16" ht="67.5" x14ac:dyDescent="0.2">
      <c r="A4088" s="466" t="s">
        <v>7860</v>
      </c>
      <c r="B4088" s="465" t="s">
        <v>3526</v>
      </c>
      <c r="C4088" s="464" t="s">
        <v>2594</v>
      </c>
      <c r="D4088" s="463" t="s">
        <v>7916</v>
      </c>
      <c r="E4088" s="462">
        <v>4200</v>
      </c>
      <c r="F4088" s="461" t="s">
        <v>14050</v>
      </c>
      <c r="G4088" s="460" t="s">
        <v>14049</v>
      </c>
      <c r="H4088" s="460" t="s">
        <v>8241</v>
      </c>
      <c r="I4088" s="460" t="s">
        <v>7869</v>
      </c>
      <c r="J4088" s="459" t="s">
        <v>8241</v>
      </c>
      <c r="K4088" s="458">
        <v>3</v>
      </c>
      <c r="L4088" s="458">
        <v>12</v>
      </c>
      <c r="M4088" s="457">
        <v>53472.939955718633</v>
      </c>
      <c r="N4088" s="458">
        <v>1</v>
      </c>
      <c r="O4088" s="458">
        <v>6</v>
      </c>
      <c r="P4088" s="457">
        <v>26506.799999999999</v>
      </c>
    </row>
    <row r="4089" spans="1:16" ht="67.5" x14ac:dyDescent="0.2">
      <c r="A4089" s="466" t="s">
        <v>7860</v>
      </c>
      <c r="B4089" s="465" t="s">
        <v>3526</v>
      </c>
      <c r="C4089" s="464" t="s">
        <v>2594</v>
      </c>
      <c r="D4089" s="463" t="s">
        <v>7881</v>
      </c>
      <c r="E4089" s="462">
        <v>3200</v>
      </c>
      <c r="F4089" s="461" t="s">
        <v>14048</v>
      </c>
      <c r="G4089" s="460" t="s">
        <v>14047</v>
      </c>
      <c r="H4089" s="460" t="s">
        <v>14046</v>
      </c>
      <c r="I4089" s="460" t="s">
        <v>7861</v>
      </c>
      <c r="J4089" s="459" t="s">
        <v>14046</v>
      </c>
      <c r="K4089" s="458">
        <v>4</v>
      </c>
      <c r="L4089" s="458">
        <v>12</v>
      </c>
      <c r="M4089" s="457">
        <v>40741.287585309437</v>
      </c>
      <c r="N4089" s="458">
        <v>1</v>
      </c>
      <c r="O4089" s="458">
        <v>6</v>
      </c>
      <c r="P4089" s="457">
        <v>20506.8</v>
      </c>
    </row>
    <row r="4090" spans="1:16" ht="67.5" x14ac:dyDescent="0.2">
      <c r="A4090" s="466" t="s">
        <v>7860</v>
      </c>
      <c r="B4090" s="465" t="s">
        <v>3526</v>
      </c>
      <c r="C4090" s="464" t="s">
        <v>2594</v>
      </c>
      <c r="D4090" s="463" t="s">
        <v>8086</v>
      </c>
      <c r="E4090" s="462">
        <v>2500</v>
      </c>
      <c r="F4090" s="461" t="s">
        <v>14045</v>
      </c>
      <c r="G4090" s="460" t="s">
        <v>14044</v>
      </c>
      <c r="H4090" s="460" t="s">
        <v>6389</v>
      </c>
      <c r="I4090" s="460" t="s">
        <v>7869</v>
      </c>
      <c r="J4090" s="459" t="s">
        <v>6389</v>
      </c>
      <c r="K4090" s="458">
        <v>5</v>
      </c>
      <c r="L4090" s="458">
        <v>12</v>
      </c>
      <c r="M4090" s="457">
        <v>49865.638450769358</v>
      </c>
      <c r="N4090" s="458">
        <v>1</v>
      </c>
      <c r="O4090" s="458">
        <v>6</v>
      </c>
      <c r="P4090" s="457">
        <v>16306.8</v>
      </c>
    </row>
    <row r="4091" spans="1:16" ht="67.5" x14ac:dyDescent="0.2">
      <c r="A4091" s="466" t="s">
        <v>7860</v>
      </c>
      <c r="B4091" s="465" t="s">
        <v>3526</v>
      </c>
      <c r="C4091" s="464" t="s">
        <v>2594</v>
      </c>
      <c r="D4091" s="463" t="s">
        <v>7887</v>
      </c>
      <c r="E4091" s="462">
        <v>4200</v>
      </c>
      <c r="F4091" s="461" t="s">
        <v>14043</v>
      </c>
      <c r="G4091" s="460" t="s">
        <v>14042</v>
      </c>
      <c r="H4091" s="460" t="s">
        <v>6389</v>
      </c>
      <c r="I4091" s="460" t="s">
        <v>7869</v>
      </c>
      <c r="J4091" s="459" t="s">
        <v>6389</v>
      </c>
      <c r="K4091" s="458">
        <v>4</v>
      </c>
      <c r="L4091" s="458">
        <v>12</v>
      </c>
      <c r="M4091" s="457">
        <v>53472.939955718633</v>
      </c>
      <c r="N4091" s="458">
        <v>1</v>
      </c>
      <c r="O4091" s="458">
        <v>6</v>
      </c>
      <c r="P4091" s="457">
        <v>26506.799999999999</v>
      </c>
    </row>
    <row r="4092" spans="1:16" ht="67.5" x14ac:dyDescent="0.2">
      <c r="A4092" s="466" t="s">
        <v>7860</v>
      </c>
      <c r="B4092" s="465" t="s">
        <v>3526</v>
      </c>
      <c r="C4092" s="464" t="s">
        <v>2594</v>
      </c>
      <c r="D4092" s="463" t="s">
        <v>8438</v>
      </c>
      <c r="E4092" s="462">
        <v>7500</v>
      </c>
      <c r="F4092" s="461" t="s">
        <v>14041</v>
      </c>
      <c r="G4092" s="460" t="s">
        <v>14040</v>
      </c>
      <c r="H4092" s="460" t="s">
        <v>7911</v>
      </c>
      <c r="I4092" s="460" t="s">
        <v>7869</v>
      </c>
      <c r="J4092" s="459" t="s">
        <v>7911</v>
      </c>
      <c r="K4092" s="458">
        <v>1</v>
      </c>
      <c r="L4092" s="458">
        <v>1</v>
      </c>
      <c r="M4092" s="457">
        <v>7957.2827315057493</v>
      </c>
      <c r="N4092" s="458">
        <v>1</v>
      </c>
      <c r="O4092" s="458">
        <v>6</v>
      </c>
      <c r="P4092" s="457">
        <v>46306.8</v>
      </c>
    </row>
    <row r="4093" spans="1:16" ht="67.5" x14ac:dyDescent="0.2">
      <c r="A4093" s="466" t="s">
        <v>7860</v>
      </c>
      <c r="B4093" s="465" t="s">
        <v>3526</v>
      </c>
      <c r="C4093" s="464" t="s">
        <v>2594</v>
      </c>
      <c r="D4093" s="463" t="s">
        <v>8005</v>
      </c>
      <c r="E4093" s="462">
        <v>4200</v>
      </c>
      <c r="F4093" s="461" t="s">
        <v>14039</v>
      </c>
      <c r="G4093" s="460" t="s">
        <v>14038</v>
      </c>
      <c r="H4093" s="460" t="s">
        <v>11270</v>
      </c>
      <c r="I4093" s="460" t="s">
        <v>7861</v>
      </c>
      <c r="J4093" s="459" t="s">
        <v>11270</v>
      </c>
      <c r="K4093" s="458">
        <v>4</v>
      </c>
      <c r="L4093" s="458">
        <v>12</v>
      </c>
      <c r="M4093" s="457">
        <v>53472.939955718633</v>
      </c>
      <c r="N4093" s="458">
        <v>1</v>
      </c>
      <c r="O4093" s="458">
        <v>6</v>
      </c>
      <c r="P4093" s="457">
        <v>26506.799999999999</v>
      </c>
    </row>
    <row r="4094" spans="1:16" ht="67.5" x14ac:dyDescent="0.2">
      <c r="A4094" s="466" t="s">
        <v>7860</v>
      </c>
      <c r="B4094" s="465" t="s">
        <v>3526</v>
      </c>
      <c r="C4094" s="464" t="s">
        <v>2594</v>
      </c>
      <c r="D4094" s="463" t="s">
        <v>7986</v>
      </c>
      <c r="E4094" s="462">
        <v>7500</v>
      </c>
      <c r="F4094" s="461" t="s">
        <v>14037</v>
      </c>
      <c r="G4094" s="460" t="s">
        <v>14036</v>
      </c>
      <c r="H4094" s="460" t="s">
        <v>7911</v>
      </c>
      <c r="I4094" s="460" t="s">
        <v>7861</v>
      </c>
      <c r="J4094" s="459" t="s">
        <v>7911</v>
      </c>
      <c r="K4094" s="458">
        <v>3</v>
      </c>
      <c r="L4094" s="458">
        <v>12</v>
      </c>
      <c r="M4094" s="457">
        <v>95487.392778068985</v>
      </c>
      <c r="N4094" s="458">
        <v>1</v>
      </c>
      <c r="O4094" s="458">
        <v>6</v>
      </c>
      <c r="P4094" s="457">
        <v>46306.8</v>
      </c>
    </row>
    <row r="4095" spans="1:16" ht="67.5" x14ac:dyDescent="0.2">
      <c r="A4095" s="466" t="s">
        <v>7860</v>
      </c>
      <c r="B4095" s="465" t="s">
        <v>3526</v>
      </c>
      <c r="C4095" s="464" t="s">
        <v>2594</v>
      </c>
      <c r="D4095" s="463" t="s">
        <v>8278</v>
      </c>
      <c r="E4095" s="462">
        <v>2700</v>
      </c>
      <c r="F4095" s="461" t="s">
        <v>14035</v>
      </c>
      <c r="G4095" s="460" t="s">
        <v>14034</v>
      </c>
      <c r="H4095" s="460" t="s">
        <v>8279</v>
      </c>
      <c r="I4095" s="460" t="s">
        <v>7869</v>
      </c>
      <c r="J4095" s="459" t="s">
        <v>8279</v>
      </c>
      <c r="K4095" s="458">
        <v>4</v>
      </c>
      <c r="L4095" s="458">
        <v>12</v>
      </c>
      <c r="M4095" s="457">
        <v>34375.461400104832</v>
      </c>
      <c r="N4095" s="458">
        <v>1</v>
      </c>
      <c r="O4095" s="458">
        <v>6</v>
      </c>
      <c r="P4095" s="457">
        <v>17506.8</v>
      </c>
    </row>
    <row r="4096" spans="1:16" ht="67.5" x14ac:dyDescent="0.2">
      <c r="A4096" s="466" t="s">
        <v>7860</v>
      </c>
      <c r="B4096" s="465" t="s">
        <v>3526</v>
      </c>
      <c r="C4096" s="464" t="s">
        <v>2594</v>
      </c>
      <c r="D4096" s="463" t="s">
        <v>8660</v>
      </c>
      <c r="E4096" s="462">
        <v>4200</v>
      </c>
      <c r="F4096" s="461" t="s">
        <v>14033</v>
      </c>
      <c r="G4096" s="460" t="s">
        <v>14032</v>
      </c>
      <c r="H4096" s="460" t="s">
        <v>6389</v>
      </c>
      <c r="I4096" s="460" t="s">
        <v>7869</v>
      </c>
      <c r="J4096" s="459" t="s">
        <v>6389</v>
      </c>
      <c r="K4096" s="458">
        <v>4</v>
      </c>
      <c r="L4096" s="458">
        <v>12</v>
      </c>
      <c r="M4096" s="457">
        <v>53472.939955718633</v>
      </c>
      <c r="N4096" s="458">
        <v>1</v>
      </c>
      <c r="O4096" s="458">
        <v>6</v>
      </c>
      <c r="P4096" s="457">
        <v>26506.799999999999</v>
      </c>
    </row>
    <row r="4097" spans="1:16" ht="67.5" x14ac:dyDescent="0.2">
      <c r="A4097" s="466" t="s">
        <v>7860</v>
      </c>
      <c r="B4097" s="465" t="s">
        <v>3526</v>
      </c>
      <c r="C4097" s="464" t="s">
        <v>2594</v>
      </c>
      <c r="D4097" s="463" t="s">
        <v>7859</v>
      </c>
      <c r="E4097" s="462">
        <v>2500</v>
      </c>
      <c r="F4097" s="461" t="s">
        <v>14031</v>
      </c>
      <c r="G4097" s="460" t="s">
        <v>14030</v>
      </c>
      <c r="H4097" s="460" t="s">
        <v>6389</v>
      </c>
      <c r="I4097" s="460" t="s">
        <v>7869</v>
      </c>
      <c r="J4097" s="459" t="s">
        <v>6389</v>
      </c>
      <c r="K4097" s="458">
        <v>3</v>
      </c>
      <c r="L4097" s="458">
        <v>12</v>
      </c>
      <c r="M4097" s="457">
        <v>31829.130926022997</v>
      </c>
      <c r="N4097" s="458">
        <v>1</v>
      </c>
      <c r="O4097" s="458">
        <v>1</v>
      </c>
      <c r="P4097" s="457">
        <v>2717.8</v>
      </c>
    </row>
    <row r="4098" spans="1:16" ht="67.5" x14ac:dyDescent="0.2">
      <c r="A4098" s="466" t="s">
        <v>7860</v>
      </c>
      <c r="B4098" s="465" t="s">
        <v>3526</v>
      </c>
      <c r="C4098" s="464" t="s">
        <v>2594</v>
      </c>
      <c r="D4098" s="463" t="s">
        <v>7916</v>
      </c>
      <c r="E4098" s="462">
        <v>4200</v>
      </c>
      <c r="F4098" s="461" t="s">
        <v>14029</v>
      </c>
      <c r="G4098" s="460" t="s">
        <v>14028</v>
      </c>
      <c r="H4098" s="460" t="s">
        <v>7911</v>
      </c>
      <c r="I4098" s="460" t="s">
        <v>7861</v>
      </c>
      <c r="J4098" s="459" t="s">
        <v>7911</v>
      </c>
      <c r="K4098" s="458">
        <v>5</v>
      </c>
      <c r="L4098" s="458">
        <v>11</v>
      </c>
      <c r="M4098" s="457">
        <v>49016.861626075413</v>
      </c>
      <c r="N4098" s="458">
        <v>0</v>
      </c>
      <c r="O4098" s="458">
        <v>0</v>
      </c>
      <c r="P4098" s="457">
        <v>0</v>
      </c>
    </row>
    <row r="4099" spans="1:16" ht="67.5" x14ac:dyDescent="0.2">
      <c r="A4099" s="466" t="s">
        <v>7860</v>
      </c>
      <c r="B4099" s="465" t="s">
        <v>3526</v>
      </c>
      <c r="C4099" s="464" t="s">
        <v>2594</v>
      </c>
      <c r="D4099" s="463" t="s">
        <v>7875</v>
      </c>
      <c r="E4099" s="462">
        <v>4200</v>
      </c>
      <c r="F4099" s="461" t="s">
        <v>14027</v>
      </c>
      <c r="G4099" s="460" t="s">
        <v>14026</v>
      </c>
      <c r="H4099" s="460" t="s">
        <v>3574</v>
      </c>
      <c r="I4099" s="460" t="s">
        <v>7869</v>
      </c>
      <c r="J4099" s="459" t="s">
        <v>3574</v>
      </c>
      <c r="K4099" s="458">
        <v>3</v>
      </c>
      <c r="L4099" s="458">
        <v>5</v>
      </c>
      <c r="M4099" s="457">
        <v>22280.391648216097</v>
      </c>
      <c r="N4099" s="458">
        <v>0</v>
      </c>
      <c r="O4099" s="458">
        <v>0</v>
      </c>
      <c r="P4099" s="457">
        <v>0</v>
      </c>
    </row>
    <row r="4100" spans="1:16" ht="67.5" x14ac:dyDescent="0.2">
      <c r="A4100" s="466" t="s">
        <v>7860</v>
      </c>
      <c r="B4100" s="465" t="s">
        <v>3526</v>
      </c>
      <c r="C4100" s="464" t="s">
        <v>2594</v>
      </c>
      <c r="D4100" s="463" t="s">
        <v>13554</v>
      </c>
      <c r="E4100" s="462">
        <v>5500</v>
      </c>
      <c r="F4100" s="461" t="s">
        <v>14025</v>
      </c>
      <c r="G4100" s="460" t="s">
        <v>14024</v>
      </c>
      <c r="H4100" s="460" t="s">
        <v>8950</v>
      </c>
      <c r="I4100" s="460" t="s">
        <v>7869</v>
      </c>
      <c r="J4100" s="459" t="s">
        <v>8950</v>
      </c>
      <c r="K4100" s="458">
        <v>3</v>
      </c>
      <c r="L4100" s="458">
        <v>12</v>
      </c>
      <c r="M4100" s="457">
        <v>70024.088037250593</v>
      </c>
      <c r="N4100" s="458">
        <v>1</v>
      </c>
      <c r="O4100" s="458">
        <v>6</v>
      </c>
      <c r="P4100" s="457">
        <v>34306.800000000003</v>
      </c>
    </row>
    <row r="4101" spans="1:16" ht="67.5" x14ac:dyDescent="0.2">
      <c r="A4101" s="466" t="s">
        <v>7860</v>
      </c>
      <c r="B4101" s="465" t="s">
        <v>3526</v>
      </c>
      <c r="C4101" s="464" t="s">
        <v>2594</v>
      </c>
      <c r="D4101" s="463" t="s">
        <v>7923</v>
      </c>
      <c r="E4101" s="462">
        <v>2500</v>
      </c>
      <c r="F4101" s="461" t="s">
        <v>14023</v>
      </c>
      <c r="G4101" s="460" t="s">
        <v>14022</v>
      </c>
      <c r="H4101" s="460" t="s">
        <v>3574</v>
      </c>
      <c r="I4101" s="460" t="s">
        <v>7869</v>
      </c>
      <c r="J4101" s="459" t="s">
        <v>3574</v>
      </c>
      <c r="K4101" s="458">
        <v>5</v>
      </c>
      <c r="L4101" s="458">
        <v>12</v>
      </c>
      <c r="M4101" s="457">
        <v>38088.860008140851</v>
      </c>
      <c r="N4101" s="458">
        <v>1</v>
      </c>
      <c r="O4101" s="458">
        <v>6</v>
      </c>
      <c r="P4101" s="457">
        <v>16306.8</v>
      </c>
    </row>
    <row r="4102" spans="1:16" ht="67.5" x14ac:dyDescent="0.2">
      <c r="A4102" s="466" t="s">
        <v>7860</v>
      </c>
      <c r="B4102" s="465" t="s">
        <v>3526</v>
      </c>
      <c r="C4102" s="464" t="s">
        <v>2594</v>
      </c>
      <c r="D4102" s="463" t="s">
        <v>8061</v>
      </c>
      <c r="E4102" s="462">
        <v>3000</v>
      </c>
      <c r="F4102" s="461" t="s">
        <v>14021</v>
      </c>
      <c r="G4102" s="460" t="s">
        <v>14020</v>
      </c>
      <c r="H4102" s="460" t="s">
        <v>8069</v>
      </c>
      <c r="I4102" s="460" t="s">
        <v>7861</v>
      </c>
      <c r="J4102" s="459" t="s">
        <v>8069</v>
      </c>
      <c r="K4102" s="458">
        <v>4</v>
      </c>
      <c r="L4102" s="458">
        <v>12</v>
      </c>
      <c r="M4102" s="457">
        <v>38194.957111227595</v>
      </c>
      <c r="N4102" s="458">
        <v>1</v>
      </c>
      <c r="O4102" s="458">
        <v>1</v>
      </c>
      <c r="P4102" s="457">
        <v>3217.8</v>
      </c>
    </row>
    <row r="4103" spans="1:16" ht="67.5" x14ac:dyDescent="0.2">
      <c r="A4103" s="466" t="s">
        <v>7860</v>
      </c>
      <c r="B4103" s="465" t="s">
        <v>3526</v>
      </c>
      <c r="C4103" s="464" t="s">
        <v>2594</v>
      </c>
      <c r="D4103" s="463" t="s">
        <v>7887</v>
      </c>
      <c r="E4103" s="462">
        <v>4200</v>
      </c>
      <c r="F4103" s="461" t="s">
        <v>14019</v>
      </c>
      <c r="G4103" s="460" t="s">
        <v>14018</v>
      </c>
      <c r="H4103" s="460" t="s">
        <v>3542</v>
      </c>
      <c r="I4103" s="460" t="s">
        <v>7861</v>
      </c>
      <c r="J4103" s="459" t="s">
        <v>3542</v>
      </c>
      <c r="K4103" s="458">
        <v>3</v>
      </c>
      <c r="L4103" s="458">
        <v>12</v>
      </c>
      <c r="M4103" s="457">
        <v>53472.939955718633</v>
      </c>
      <c r="N4103" s="458">
        <v>1</v>
      </c>
      <c r="O4103" s="458">
        <v>6</v>
      </c>
      <c r="P4103" s="457">
        <v>26506.799999999999</v>
      </c>
    </row>
    <row r="4104" spans="1:16" ht="67.5" x14ac:dyDescent="0.2">
      <c r="A4104" s="466" t="s">
        <v>7860</v>
      </c>
      <c r="B4104" s="465" t="s">
        <v>3526</v>
      </c>
      <c r="C4104" s="464" t="s">
        <v>2594</v>
      </c>
      <c r="D4104" s="463" t="s">
        <v>7923</v>
      </c>
      <c r="E4104" s="462">
        <v>4200</v>
      </c>
      <c r="F4104" s="461" t="s">
        <v>14017</v>
      </c>
      <c r="G4104" s="460" t="s">
        <v>14016</v>
      </c>
      <c r="H4104" s="460" t="s">
        <v>6389</v>
      </c>
      <c r="I4104" s="460" t="s">
        <v>7869</v>
      </c>
      <c r="J4104" s="459" t="s">
        <v>6389</v>
      </c>
      <c r="K4104" s="458">
        <v>3</v>
      </c>
      <c r="L4104" s="458">
        <v>5</v>
      </c>
      <c r="M4104" s="457">
        <v>22280.391648216097</v>
      </c>
      <c r="N4104" s="458">
        <v>0</v>
      </c>
      <c r="O4104" s="458">
        <v>0</v>
      </c>
      <c r="P4104" s="457">
        <v>0</v>
      </c>
    </row>
    <row r="4105" spans="1:16" ht="67.5" x14ac:dyDescent="0.2">
      <c r="A4105" s="466" t="s">
        <v>7860</v>
      </c>
      <c r="B4105" s="465" t="s">
        <v>3526</v>
      </c>
      <c r="C4105" s="464" t="s">
        <v>2594</v>
      </c>
      <c r="D4105" s="463" t="s">
        <v>7868</v>
      </c>
      <c r="E4105" s="462">
        <v>7500</v>
      </c>
      <c r="F4105" s="461" t="s">
        <v>14015</v>
      </c>
      <c r="G4105" s="460" t="s">
        <v>14014</v>
      </c>
      <c r="H4105" s="460" t="s">
        <v>7911</v>
      </c>
      <c r="I4105" s="460" t="s">
        <v>7869</v>
      </c>
      <c r="J4105" s="459" t="s">
        <v>7911</v>
      </c>
      <c r="K4105" s="458">
        <v>4</v>
      </c>
      <c r="L4105" s="458">
        <v>9</v>
      </c>
      <c r="M4105" s="457">
        <v>71615.544583551746</v>
      </c>
      <c r="N4105" s="458">
        <v>0</v>
      </c>
      <c r="O4105" s="458">
        <v>0</v>
      </c>
      <c r="P4105" s="457">
        <v>0</v>
      </c>
    </row>
    <row r="4106" spans="1:16" ht="67.5" x14ac:dyDescent="0.2">
      <c r="A4106" s="466" t="s">
        <v>7860</v>
      </c>
      <c r="B4106" s="465" t="s">
        <v>3526</v>
      </c>
      <c r="C4106" s="464" t="s">
        <v>2594</v>
      </c>
      <c r="D4106" s="463" t="s">
        <v>8048</v>
      </c>
      <c r="E4106" s="462">
        <v>5500</v>
      </c>
      <c r="F4106" s="461" t="s">
        <v>14013</v>
      </c>
      <c r="G4106" s="460" t="s">
        <v>14012</v>
      </c>
      <c r="H4106" s="460" t="s">
        <v>8241</v>
      </c>
      <c r="I4106" s="460" t="s">
        <v>7869</v>
      </c>
      <c r="J4106" s="459" t="s">
        <v>8241</v>
      </c>
      <c r="K4106" s="458">
        <v>1</v>
      </c>
      <c r="L4106" s="458">
        <v>2</v>
      </c>
      <c r="M4106" s="457">
        <v>11670.681339541765</v>
      </c>
      <c r="N4106" s="458">
        <v>1</v>
      </c>
      <c r="O4106" s="458">
        <v>6</v>
      </c>
      <c r="P4106" s="457">
        <v>34306.800000000003</v>
      </c>
    </row>
    <row r="4107" spans="1:16" ht="67.5" x14ac:dyDescent="0.2">
      <c r="A4107" s="466" t="s">
        <v>7860</v>
      </c>
      <c r="B4107" s="465" t="s">
        <v>3526</v>
      </c>
      <c r="C4107" s="464" t="s">
        <v>2594</v>
      </c>
      <c r="D4107" s="463" t="s">
        <v>7887</v>
      </c>
      <c r="E4107" s="462">
        <v>4200</v>
      </c>
      <c r="F4107" s="461" t="s">
        <v>14011</v>
      </c>
      <c r="G4107" s="460" t="s">
        <v>14010</v>
      </c>
      <c r="H4107" s="460" t="s">
        <v>4810</v>
      </c>
      <c r="I4107" s="460" t="s">
        <v>7869</v>
      </c>
      <c r="J4107" s="459" t="s">
        <v>4810</v>
      </c>
      <c r="K4107" s="458">
        <v>4</v>
      </c>
      <c r="L4107" s="458">
        <v>12</v>
      </c>
      <c r="M4107" s="457">
        <v>53472.939955718633</v>
      </c>
      <c r="N4107" s="458">
        <v>0</v>
      </c>
      <c r="O4107" s="458">
        <v>0</v>
      </c>
      <c r="P4107" s="457">
        <v>0</v>
      </c>
    </row>
    <row r="4108" spans="1:16" ht="67.5" x14ac:dyDescent="0.2">
      <c r="A4108" s="466" t="s">
        <v>7860</v>
      </c>
      <c r="B4108" s="465" t="s">
        <v>3526</v>
      </c>
      <c r="C4108" s="464" t="s">
        <v>2594</v>
      </c>
      <c r="D4108" s="463" t="s">
        <v>7887</v>
      </c>
      <c r="E4108" s="462">
        <v>4200</v>
      </c>
      <c r="F4108" s="461" t="s">
        <v>14009</v>
      </c>
      <c r="G4108" s="460" t="s">
        <v>14008</v>
      </c>
      <c r="H4108" s="460" t="s">
        <v>3542</v>
      </c>
      <c r="I4108" s="460" t="s">
        <v>7861</v>
      </c>
      <c r="J4108" s="459" t="s">
        <v>3542</v>
      </c>
      <c r="K4108" s="458">
        <v>3</v>
      </c>
      <c r="L4108" s="458">
        <v>12</v>
      </c>
      <c r="M4108" s="457">
        <v>53472.939955718633</v>
      </c>
      <c r="N4108" s="458">
        <v>1</v>
      </c>
      <c r="O4108" s="458">
        <v>6</v>
      </c>
      <c r="P4108" s="457">
        <v>26506.799999999999</v>
      </c>
    </row>
    <row r="4109" spans="1:16" ht="67.5" x14ac:dyDescent="0.2">
      <c r="A4109" s="466" t="s">
        <v>7860</v>
      </c>
      <c r="B4109" s="465" t="s">
        <v>3526</v>
      </c>
      <c r="C4109" s="464" t="s">
        <v>2594</v>
      </c>
      <c r="D4109" s="463" t="s">
        <v>7916</v>
      </c>
      <c r="E4109" s="462">
        <v>4200</v>
      </c>
      <c r="F4109" s="461" t="s">
        <v>14007</v>
      </c>
      <c r="G4109" s="460" t="s">
        <v>14006</v>
      </c>
      <c r="H4109" s="460" t="s">
        <v>8241</v>
      </c>
      <c r="I4109" s="460" t="s">
        <v>7861</v>
      </c>
      <c r="J4109" s="459" t="s">
        <v>8241</v>
      </c>
      <c r="K4109" s="458">
        <v>3</v>
      </c>
      <c r="L4109" s="458">
        <v>12</v>
      </c>
      <c r="M4109" s="457">
        <v>53472.939955718633</v>
      </c>
      <c r="N4109" s="458">
        <v>1</v>
      </c>
      <c r="O4109" s="458">
        <v>6</v>
      </c>
      <c r="P4109" s="457">
        <v>26506.799999999999</v>
      </c>
    </row>
    <row r="4110" spans="1:16" ht="67.5" x14ac:dyDescent="0.2">
      <c r="A4110" s="466" t="s">
        <v>7860</v>
      </c>
      <c r="B4110" s="465" t="s">
        <v>3526</v>
      </c>
      <c r="C4110" s="464" t="s">
        <v>2594</v>
      </c>
      <c r="D4110" s="463" t="s">
        <v>8960</v>
      </c>
      <c r="E4110" s="462">
        <v>10500</v>
      </c>
      <c r="F4110" s="461" t="s">
        <v>14005</v>
      </c>
      <c r="G4110" s="460" t="s">
        <v>14004</v>
      </c>
      <c r="H4110" s="460" t="s">
        <v>8241</v>
      </c>
      <c r="I4110" s="460" t="s">
        <v>7869</v>
      </c>
      <c r="J4110" s="459" t="s">
        <v>8241</v>
      </c>
      <c r="K4110" s="458">
        <v>3</v>
      </c>
      <c r="L4110" s="458">
        <v>12</v>
      </c>
      <c r="M4110" s="457">
        <v>133682.34988929657</v>
      </c>
      <c r="N4110" s="458">
        <v>1</v>
      </c>
      <c r="O4110" s="458">
        <v>6</v>
      </c>
      <c r="P4110" s="457">
        <v>64306.8</v>
      </c>
    </row>
    <row r="4111" spans="1:16" ht="67.5" x14ac:dyDescent="0.2">
      <c r="A4111" s="466" t="s">
        <v>7860</v>
      </c>
      <c r="B4111" s="465" t="s">
        <v>3526</v>
      </c>
      <c r="C4111" s="464" t="s">
        <v>2594</v>
      </c>
      <c r="D4111" s="463" t="s">
        <v>7916</v>
      </c>
      <c r="E4111" s="462">
        <v>4200</v>
      </c>
      <c r="F4111" s="461" t="s">
        <v>14003</v>
      </c>
      <c r="G4111" s="460" t="s">
        <v>14002</v>
      </c>
      <c r="H4111" s="460" t="s">
        <v>7911</v>
      </c>
      <c r="I4111" s="460" t="s">
        <v>7869</v>
      </c>
      <c r="J4111" s="459" t="s">
        <v>7911</v>
      </c>
      <c r="K4111" s="458">
        <v>1</v>
      </c>
      <c r="L4111" s="458">
        <v>2</v>
      </c>
      <c r="M4111" s="457">
        <v>8912.1566592864383</v>
      </c>
      <c r="N4111" s="458">
        <v>1</v>
      </c>
      <c r="O4111" s="458">
        <v>6</v>
      </c>
      <c r="P4111" s="457">
        <v>26506.799999999999</v>
      </c>
    </row>
    <row r="4112" spans="1:16" ht="67.5" x14ac:dyDescent="0.2">
      <c r="A4112" s="466" t="s">
        <v>7860</v>
      </c>
      <c r="B4112" s="465" t="s">
        <v>3526</v>
      </c>
      <c r="C4112" s="464" t="s">
        <v>2594</v>
      </c>
      <c r="D4112" s="463" t="s">
        <v>7887</v>
      </c>
      <c r="E4112" s="462">
        <v>4200</v>
      </c>
      <c r="F4112" s="461" t="s">
        <v>14001</v>
      </c>
      <c r="G4112" s="460" t="s">
        <v>14000</v>
      </c>
      <c r="H4112" s="460" t="s">
        <v>3574</v>
      </c>
      <c r="I4112" s="460" t="s">
        <v>7861</v>
      </c>
      <c r="J4112" s="459" t="s">
        <v>3574</v>
      </c>
      <c r="K4112" s="458">
        <v>4</v>
      </c>
      <c r="L4112" s="458">
        <v>12</v>
      </c>
      <c r="M4112" s="457">
        <v>53472.939955718633</v>
      </c>
      <c r="N4112" s="458">
        <v>1</v>
      </c>
      <c r="O4112" s="458">
        <v>6</v>
      </c>
      <c r="P4112" s="457">
        <v>26506.799999999999</v>
      </c>
    </row>
    <row r="4113" spans="1:16" ht="67.5" x14ac:dyDescent="0.2">
      <c r="A4113" s="466" t="s">
        <v>7860</v>
      </c>
      <c r="B4113" s="465" t="s">
        <v>3526</v>
      </c>
      <c r="C4113" s="464" t="s">
        <v>2594</v>
      </c>
      <c r="D4113" s="463" t="s">
        <v>9067</v>
      </c>
      <c r="E4113" s="462">
        <v>5500</v>
      </c>
      <c r="F4113" s="461" t="s">
        <v>13999</v>
      </c>
      <c r="G4113" s="460" t="s">
        <v>13998</v>
      </c>
      <c r="H4113" s="460" t="s">
        <v>8893</v>
      </c>
      <c r="I4113" s="460" t="s">
        <v>7869</v>
      </c>
      <c r="J4113" s="459" t="s">
        <v>8893</v>
      </c>
      <c r="K4113" s="458">
        <v>3</v>
      </c>
      <c r="L4113" s="458">
        <v>12</v>
      </c>
      <c r="M4113" s="457">
        <v>70024.088037250593</v>
      </c>
      <c r="N4113" s="458">
        <v>1</v>
      </c>
      <c r="O4113" s="458">
        <v>6</v>
      </c>
      <c r="P4113" s="457">
        <v>34306.800000000003</v>
      </c>
    </row>
    <row r="4114" spans="1:16" ht="67.5" x14ac:dyDescent="0.2">
      <c r="A4114" s="466" t="s">
        <v>7860</v>
      </c>
      <c r="B4114" s="465" t="s">
        <v>3526</v>
      </c>
      <c r="C4114" s="464" t="s">
        <v>2594</v>
      </c>
      <c r="D4114" s="463" t="s">
        <v>13997</v>
      </c>
      <c r="E4114" s="462">
        <v>9500</v>
      </c>
      <c r="F4114" s="461" t="s">
        <v>13996</v>
      </c>
      <c r="G4114" s="460" t="s">
        <v>13995</v>
      </c>
      <c r="H4114" s="460" t="s">
        <v>4810</v>
      </c>
      <c r="I4114" s="460" t="s">
        <v>7869</v>
      </c>
      <c r="J4114" s="459" t="s">
        <v>4810</v>
      </c>
      <c r="K4114" s="458">
        <v>3</v>
      </c>
      <c r="L4114" s="458">
        <v>12</v>
      </c>
      <c r="M4114" s="457">
        <v>120950.69751888738</v>
      </c>
      <c r="N4114" s="458">
        <v>1</v>
      </c>
      <c r="O4114" s="458">
        <v>6</v>
      </c>
      <c r="P4114" s="457">
        <v>58306.8</v>
      </c>
    </row>
    <row r="4115" spans="1:16" ht="67.5" x14ac:dyDescent="0.2">
      <c r="A4115" s="466" t="s">
        <v>7860</v>
      </c>
      <c r="B4115" s="465" t="s">
        <v>3526</v>
      </c>
      <c r="C4115" s="464" t="s">
        <v>2594</v>
      </c>
      <c r="D4115" s="463" t="s">
        <v>7923</v>
      </c>
      <c r="E4115" s="462">
        <v>4200</v>
      </c>
      <c r="F4115" s="461" t="s">
        <v>13994</v>
      </c>
      <c r="G4115" s="460" t="s">
        <v>13993</v>
      </c>
      <c r="H4115" s="460" t="s">
        <v>6514</v>
      </c>
      <c r="I4115" s="460" t="s">
        <v>7869</v>
      </c>
      <c r="J4115" s="459" t="s">
        <v>6514</v>
      </c>
      <c r="K4115" s="458">
        <v>5</v>
      </c>
      <c r="L4115" s="458">
        <v>12</v>
      </c>
      <c r="M4115" s="457">
        <v>53472.939955718633</v>
      </c>
      <c r="N4115" s="458">
        <v>0</v>
      </c>
      <c r="O4115" s="458">
        <v>0</v>
      </c>
      <c r="P4115" s="457">
        <v>0</v>
      </c>
    </row>
    <row r="4116" spans="1:16" ht="67.5" x14ac:dyDescent="0.2">
      <c r="A4116" s="466" t="s">
        <v>7860</v>
      </c>
      <c r="B4116" s="465" t="s">
        <v>3526</v>
      </c>
      <c r="C4116" s="464" t="s">
        <v>2594</v>
      </c>
      <c r="D4116" s="463" t="s">
        <v>8465</v>
      </c>
      <c r="E4116" s="462">
        <v>3500</v>
      </c>
      <c r="F4116" s="461" t="s">
        <v>13992</v>
      </c>
      <c r="G4116" s="460" t="s">
        <v>13991</v>
      </c>
      <c r="H4116" s="460" t="s">
        <v>7911</v>
      </c>
      <c r="I4116" s="460" t="s">
        <v>7869</v>
      </c>
      <c r="J4116" s="459" t="s">
        <v>7911</v>
      </c>
      <c r="K4116" s="458">
        <v>4</v>
      </c>
      <c r="L4116" s="458">
        <v>10</v>
      </c>
      <c r="M4116" s="457">
        <v>37133.986080360162</v>
      </c>
      <c r="N4116" s="458">
        <v>1</v>
      </c>
      <c r="O4116" s="458">
        <v>6</v>
      </c>
      <c r="P4116" s="457">
        <v>22306.799999999999</v>
      </c>
    </row>
    <row r="4117" spans="1:16" ht="67.5" x14ac:dyDescent="0.2">
      <c r="A4117" s="466" t="s">
        <v>7860</v>
      </c>
      <c r="B4117" s="465" t="s">
        <v>3526</v>
      </c>
      <c r="C4117" s="464" t="s">
        <v>2594</v>
      </c>
      <c r="D4117" s="463" t="s">
        <v>7923</v>
      </c>
      <c r="E4117" s="462">
        <v>4200</v>
      </c>
      <c r="F4117" s="461" t="s">
        <v>13990</v>
      </c>
      <c r="G4117" s="460" t="s">
        <v>13989</v>
      </c>
      <c r="H4117" s="460" t="s">
        <v>4810</v>
      </c>
      <c r="I4117" s="460" t="s">
        <v>7869</v>
      </c>
      <c r="J4117" s="459" t="s">
        <v>4810</v>
      </c>
      <c r="K4117" s="458">
        <v>3</v>
      </c>
      <c r="L4117" s="458">
        <v>12</v>
      </c>
      <c r="M4117" s="457">
        <v>53472.939955718633</v>
      </c>
      <c r="N4117" s="458">
        <v>1</v>
      </c>
      <c r="O4117" s="458">
        <v>6</v>
      </c>
      <c r="P4117" s="457">
        <v>26506.799999999999</v>
      </c>
    </row>
    <row r="4118" spans="1:16" ht="67.5" x14ac:dyDescent="0.2">
      <c r="A4118" s="466" t="s">
        <v>7860</v>
      </c>
      <c r="B4118" s="465" t="s">
        <v>3526</v>
      </c>
      <c r="C4118" s="464" t="s">
        <v>2594</v>
      </c>
      <c r="D4118" s="463" t="s">
        <v>9589</v>
      </c>
      <c r="E4118" s="462">
        <v>4200</v>
      </c>
      <c r="F4118" s="461" t="s">
        <v>13988</v>
      </c>
      <c r="G4118" s="460" t="s">
        <v>13987</v>
      </c>
      <c r="H4118" s="460" t="s">
        <v>6389</v>
      </c>
      <c r="I4118" s="460" t="s">
        <v>7869</v>
      </c>
      <c r="J4118" s="459" t="s">
        <v>6389</v>
      </c>
      <c r="K4118" s="458">
        <v>4</v>
      </c>
      <c r="L4118" s="458">
        <v>12</v>
      </c>
      <c r="M4118" s="457">
        <v>53472.939955718633</v>
      </c>
      <c r="N4118" s="458">
        <v>1</v>
      </c>
      <c r="O4118" s="458">
        <v>6</v>
      </c>
      <c r="P4118" s="457">
        <v>26506.799999999999</v>
      </c>
    </row>
    <row r="4119" spans="1:16" ht="67.5" x14ac:dyDescent="0.2">
      <c r="A4119" s="466" t="s">
        <v>7860</v>
      </c>
      <c r="B4119" s="465" t="s">
        <v>3526</v>
      </c>
      <c r="C4119" s="464" t="s">
        <v>2594</v>
      </c>
      <c r="D4119" s="463" t="s">
        <v>7932</v>
      </c>
      <c r="E4119" s="462">
        <v>4200</v>
      </c>
      <c r="F4119" s="461" t="s">
        <v>13986</v>
      </c>
      <c r="G4119" s="460" t="s">
        <v>13985</v>
      </c>
      <c r="H4119" s="460" t="s">
        <v>6514</v>
      </c>
      <c r="I4119" s="460" t="s">
        <v>7861</v>
      </c>
      <c r="J4119" s="459" t="s">
        <v>6514</v>
      </c>
      <c r="K4119" s="458">
        <v>3</v>
      </c>
      <c r="L4119" s="458">
        <v>12</v>
      </c>
      <c r="M4119" s="457">
        <v>53472.939955718633</v>
      </c>
      <c r="N4119" s="458">
        <v>1</v>
      </c>
      <c r="O4119" s="458">
        <v>6</v>
      </c>
      <c r="P4119" s="457">
        <v>26506.799999999999</v>
      </c>
    </row>
    <row r="4120" spans="1:16" ht="67.5" x14ac:dyDescent="0.2">
      <c r="A4120" s="466" t="s">
        <v>7860</v>
      </c>
      <c r="B4120" s="465" t="s">
        <v>3526</v>
      </c>
      <c r="C4120" s="464" t="s">
        <v>2594</v>
      </c>
      <c r="D4120" s="463" t="s">
        <v>7941</v>
      </c>
      <c r="E4120" s="462">
        <v>4200</v>
      </c>
      <c r="F4120" s="461" t="s">
        <v>13984</v>
      </c>
      <c r="G4120" s="460" t="s">
        <v>13983</v>
      </c>
      <c r="H4120" s="460" t="s">
        <v>3574</v>
      </c>
      <c r="I4120" s="460" t="s">
        <v>7869</v>
      </c>
      <c r="J4120" s="459" t="s">
        <v>3574</v>
      </c>
      <c r="K4120" s="458">
        <v>3</v>
      </c>
      <c r="L4120" s="458">
        <v>12</v>
      </c>
      <c r="M4120" s="457">
        <v>53472.939955718633</v>
      </c>
      <c r="N4120" s="458">
        <v>1</v>
      </c>
      <c r="O4120" s="458">
        <v>6</v>
      </c>
      <c r="P4120" s="457">
        <v>26506.799999999999</v>
      </c>
    </row>
    <row r="4121" spans="1:16" ht="67.5" x14ac:dyDescent="0.2">
      <c r="A4121" s="466" t="s">
        <v>7860</v>
      </c>
      <c r="B4121" s="465" t="s">
        <v>3526</v>
      </c>
      <c r="C4121" s="464" t="s">
        <v>2594</v>
      </c>
      <c r="D4121" s="463" t="s">
        <v>9928</v>
      </c>
      <c r="E4121" s="462">
        <v>4200</v>
      </c>
      <c r="F4121" s="461" t="s">
        <v>13982</v>
      </c>
      <c r="G4121" s="460" t="s">
        <v>13981</v>
      </c>
      <c r="H4121" s="460" t="s">
        <v>6514</v>
      </c>
      <c r="I4121" s="460" t="s">
        <v>7869</v>
      </c>
      <c r="J4121" s="459" t="s">
        <v>6514</v>
      </c>
      <c r="K4121" s="458">
        <v>5</v>
      </c>
      <c r="L4121" s="458">
        <v>12</v>
      </c>
      <c r="M4121" s="457">
        <v>53472.939955718633</v>
      </c>
      <c r="N4121" s="458">
        <v>1</v>
      </c>
      <c r="O4121" s="458">
        <v>6</v>
      </c>
      <c r="P4121" s="457">
        <v>26506.799999999999</v>
      </c>
    </row>
    <row r="4122" spans="1:16" ht="67.5" x14ac:dyDescent="0.2">
      <c r="A4122" s="466" t="s">
        <v>7860</v>
      </c>
      <c r="B4122" s="465" t="s">
        <v>3526</v>
      </c>
      <c r="C4122" s="464" t="s">
        <v>2594</v>
      </c>
      <c r="D4122" s="463" t="s">
        <v>7887</v>
      </c>
      <c r="E4122" s="462">
        <v>4200</v>
      </c>
      <c r="F4122" s="461" t="s">
        <v>13980</v>
      </c>
      <c r="G4122" s="460" t="s">
        <v>13979</v>
      </c>
      <c r="H4122" s="460"/>
      <c r="I4122" s="460"/>
      <c r="J4122" s="459"/>
      <c r="K4122" s="458">
        <v>4</v>
      </c>
      <c r="L4122" s="458">
        <v>12</v>
      </c>
      <c r="M4122" s="457">
        <v>53472.939955718633</v>
      </c>
      <c r="N4122" s="458">
        <v>1</v>
      </c>
      <c r="O4122" s="458">
        <v>6</v>
      </c>
      <c r="P4122" s="457">
        <v>26506.799999999999</v>
      </c>
    </row>
    <row r="4123" spans="1:16" ht="67.5" x14ac:dyDescent="0.2">
      <c r="A4123" s="466" t="s">
        <v>7860</v>
      </c>
      <c r="B4123" s="465" t="s">
        <v>3526</v>
      </c>
      <c r="C4123" s="464" t="s">
        <v>2594</v>
      </c>
      <c r="D4123" s="463" t="s">
        <v>7905</v>
      </c>
      <c r="E4123" s="462">
        <v>4200</v>
      </c>
      <c r="F4123" s="461" t="s">
        <v>13978</v>
      </c>
      <c r="G4123" s="460" t="s">
        <v>13977</v>
      </c>
      <c r="H4123" s="460" t="s">
        <v>9754</v>
      </c>
      <c r="I4123" s="460" t="s">
        <v>7861</v>
      </c>
      <c r="J4123" s="459" t="s">
        <v>9754</v>
      </c>
      <c r="K4123" s="458">
        <v>3</v>
      </c>
      <c r="L4123" s="458">
        <v>12</v>
      </c>
      <c r="M4123" s="457">
        <v>53472.939955718633</v>
      </c>
      <c r="N4123" s="458">
        <v>1</v>
      </c>
      <c r="O4123" s="458">
        <v>6</v>
      </c>
      <c r="P4123" s="457">
        <v>26506.799999999999</v>
      </c>
    </row>
    <row r="4124" spans="1:16" ht="67.5" x14ac:dyDescent="0.2">
      <c r="A4124" s="466" t="s">
        <v>7860</v>
      </c>
      <c r="B4124" s="465" t="s">
        <v>3526</v>
      </c>
      <c r="C4124" s="464" t="s">
        <v>2594</v>
      </c>
      <c r="D4124" s="463" t="s">
        <v>7859</v>
      </c>
      <c r="E4124" s="462">
        <v>2500</v>
      </c>
      <c r="F4124" s="461" t="s">
        <v>13976</v>
      </c>
      <c r="G4124" s="460" t="s">
        <v>13975</v>
      </c>
      <c r="H4124" s="460"/>
      <c r="I4124" s="460" t="s">
        <v>8064</v>
      </c>
      <c r="J4124" s="459" t="s">
        <v>9116</v>
      </c>
      <c r="K4124" s="458">
        <v>5</v>
      </c>
      <c r="L4124" s="458">
        <v>12</v>
      </c>
      <c r="M4124" s="457">
        <v>31829.130926022997</v>
      </c>
      <c r="N4124" s="458">
        <v>1</v>
      </c>
      <c r="O4124" s="458">
        <v>6</v>
      </c>
      <c r="P4124" s="457">
        <v>16306.8</v>
      </c>
    </row>
    <row r="4125" spans="1:16" ht="67.5" x14ac:dyDescent="0.2">
      <c r="A4125" s="466" t="s">
        <v>7860</v>
      </c>
      <c r="B4125" s="465" t="s">
        <v>3526</v>
      </c>
      <c r="C4125" s="464" t="s">
        <v>2594</v>
      </c>
      <c r="D4125" s="463" t="s">
        <v>13438</v>
      </c>
      <c r="E4125" s="462">
        <v>7500</v>
      </c>
      <c r="F4125" s="461" t="s">
        <v>13974</v>
      </c>
      <c r="G4125" s="460" t="s">
        <v>13973</v>
      </c>
      <c r="H4125" s="460"/>
      <c r="I4125" s="460"/>
      <c r="J4125" s="459"/>
      <c r="K4125" s="458">
        <v>3</v>
      </c>
      <c r="L4125" s="458">
        <v>12</v>
      </c>
      <c r="M4125" s="457">
        <v>95487.392778068985</v>
      </c>
      <c r="N4125" s="458">
        <v>1</v>
      </c>
      <c r="O4125" s="458">
        <v>6</v>
      </c>
      <c r="P4125" s="457">
        <v>46306.8</v>
      </c>
    </row>
    <row r="4126" spans="1:16" ht="67.5" x14ac:dyDescent="0.2">
      <c r="A4126" s="466" t="s">
        <v>7860</v>
      </c>
      <c r="B4126" s="465" t="s">
        <v>3526</v>
      </c>
      <c r="C4126" s="464" t="s">
        <v>2594</v>
      </c>
      <c r="D4126" s="463" t="s">
        <v>7908</v>
      </c>
      <c r="E4126" s="462">
        <v>4200</v>
      </c>
      <c r="F4126" s="461" t="s">
        <v>13972</v>
      </c>
      <c r="G4126" s="460" t="s">
        <v>13971</v>
      </c>
      <c r="H4126" s="460" t="s">
        <v>6389</v>
      </c>
      <c r="I4126" s="460" t="s">
        <v>7869</v>
      </c>
      <c r="J4126" s="459" t="s">
        <v>6389</v>
      </c>
      <c r="K4126" s="458">
        <v>3</v>
      </c>
      <c r="L4126" s="458">
        <v>5</v>
      </c>
      <c r="M4126" s="457">
        <v>22280.391648216097</v>
      </c>
      <c r="N4126" s="458">
        <v>0</v>
      </c>
      <c r="O4126" s="458">
        <v>0</v>
      </c>
      <c r="P4126" s="457">
        <v>0</v>
      </c>
    </row>
    <row r="4127" spans="1:16" ht="67.5" x14ac:dyDescent="0.2">
      <c r="A4127" s="466" t="s">
        <v>7860</v>
      </c>
      <c r="B4127" s="465" t="s">
        <v>3526</v>
      </c>
      <c r="C4127" s="464" t="s">
        <v>2594</v>
      </c>
      <c r="D4127" s="463" t="s">
        <v>7908</v>
      </c>
      <c r="E4127" s="462">
        <v>4200</v>
      </c>
      <c r="F4127" s="461" t="s">
        <v>13970</v>
      </c>
      <c r="G4127" s="460" t="s">
        <v>13969</v>
      </c>
      <c r="H4127" s="460" t="s">
        <v>8216</v>
      </c>
      <c r="I4127" s="460" t="s">
        <v>7869</v>
      </c>
      <c r="J4127" s="459" t="s">
        <v>8216</v>
      </c>
      <c r="K4127" s="458">
        <v>3</v>
      </c>
      <c r="L4127" s="458">
        <v>5</v>
      </c>
      <c r="M4127" s="457">
        <v>22280.391648216097</v>
      </c>
      <c r="N4127" s="458">
        <v>0</v>
      </c>
      <c r="O4127" s="458">
        <v>0</v>
      </c>
      <c r="P4127" s="457">
        <v>0</v>
      </c>
    </row>
    <row r="4128" spans="1:16" ht="67.5" x14ac:dyDescent="0.2">
      <c r="A4128" s="466" t="s">
        <v>7860</v>
      </c>
      <c r="B4128" s="465" t="s">
        <v>3526</v>
      </c>
      <c r="C4128" s="464" t="s">
        <v>2594</v>
      </c>
      <c r="D4128" s="463" t="s">
        <v>8472</v>
      </c>
      <c r="E4128" s="462">
        <v>2200</v>
      </c>
      <c r="F4128" s="461" t="s">
        <v>13968</v>
      </c>
      <c r="G4128" s="460" t="s">
        <v>13967</v>
      </c>
      <c r="H4128" s="460" t="s">
        <v>7911</v>
      </c>
      <c r="I4128" s="460" t="s">
        <v>7861</v>
      </c>
      <c r="J4128" s="459" t="s">
        <v>7911</v>
      </c>
      <c r="K4128" s="458">
        <v>4</v>
      </c>
      <c r="L4128" s="458">
        <v>12</v>
      </c>
      <c r="M4128" s="457">
        <v>28009.635214900234</v>
      </c>
      <c r="N4128" s="458">
        <v>1</v>
      </c>
      <c r="O4128" s="458">
        <v>6</v>
      </c>
      <c r="P4128" s="457">
        <v>14506.8</v>
      </c>
    </row>
    <row r="4129" spans="1:16" ht="67.5" x14ac:dyDescent="0.2">
      <c r="A4129" s="466" t="s">
        <v>7860</v>
      </c>
      <c r="B4129" s="465" t="s">
        <v>3526</v>
      </c>
      <c r="C4129" s="464" t="s">
        <v>2594</v>
      </c>
      <c r="D4129" s="463" t="s">
        <v>8061</v>
      </c>
      <c r="E4129" s="462">
        <v>3000</v>
      </c>
      <c r="F4129" s="461" t="s">
        <v>13966</v>
      </c>
      <c r="G4129" s="460" t="s">
        <v>13965</v>
      </c>
      <c r="H4129" s="460"/>
      <c r="I4129" s="460"/>
      <c r="J4129" s="459"/>
      <c r="K4129" s="458">
        <v>5</v>
      </c>
      <c r="L4129" s="458">
        <v>12</v>
      </c>
      <c r="M4129" s="457">
        <v>38194.957111227595</v>
      </c>
      <c r="N4129" s="458">
        <v>1</v>
      </c>
      <c r="O4129" s="458">
        <v>6</v>
      </c>
      <c r="P4129" s="457">
        <v>19306.8</v>
      </c>
    </row>
    <row r="4130" spans="1:16" ht="67.5" x14ac:dyDescent="0.2">
      <c r="A4130" s="466" t="s">
        <v>7860</v>
      </c>
      <c r="B4130" s="465" t="s">
        <v>3526</v>
      </c>
      <c r="C4130" s="464" t="s">
        <v>2594</v>
      </c>
      <c r="D4130" s="463" t="s">
        <v>13964</v>
      </c>
      <c r="E4130" s="462">
        <v>11000</v>
      </c>
      <c r="F4130" s="461" t="s">
        <v>13963</v>
      </c>
      <c r="G4130" s="460" t="s">
        <v>13962</v>
      </c>
      <c r="H4130" s="460" t="s">
        <v>4810</v>
      </c>
      <c r="I4130" s="460" t="s">
        <v>7869</v>
      </c>
      <c r="J4130" s="459" t="s">
        <v>4810</v>
      </c>
      <c r="K4130" s="458">
        <v>3</v>
      </c>
      <c r="L4130" s="458">
        <v>12</v>
      </c>
      <c r="M4130" s="457">
        <v>140048.17607450119</v>
      </c>
      <c r="N4130" s="458">
        <v>1</v>
      </c>
      <c r="O4130" s="458">
        <v>6</v>
      </c>
      <c r="P4130" s="457">
        <v>67306.8</v>
      </c>
    </row>
    <row r="4131" spans="1:16" ht="67.5" x14ac:dyDescent="0.2">
      <c r="A4131" s="466" t="s">
        <v>7860</v>
      </c>
      <c r="B4131" s="465" t="s">
        <v>3526</v>
      </c>
      <c r="C4131" s="464" t="s">
        <v>2594</v>
      </c>
      <c r="D4131" s="463" t="s">
        <v>7887</v>
      </c>
      <c r="E4131" s="462">
        <v>4200</v>
      </c>
      <c r="F4131" s="461" t="s">
        <v>13961</v>
      </c>
      <c r="G4131" s="460" t="s">
        <v>13960</v>
      </c>
      <c r="H4131" s="460" t="s">
        <v>6389</v>
      </c>
      <c r="I4131" s="460" t="s">
        <v>7869</v>
      </c>
      <c r="J4131" s="459" t="s">
        <v>6389</v>
      </c>
      <c r="K4131" s="458">
        <v>4</v>
      </c>
      <c r="L4131" s="458">
        <v>10</v>
      </c>
      <c r="M4131" s="457">
        <v>44560.783296432193</v>
      </c>
      <c r="N4131" s="458">
        <v>1</v>
      </c>
      <c r="O4131" s="458">
        <v>6</v>
      </c>
      <c r="P4131" s="457">
        <v>26506.799999999999</v>
      </c>
    </row>
    <row r="4132" spans="1:16" ht="67.5" x14ac:dyDescent="0.2">
      <c r="A4132" s="466" t="s">
        <v>7860</v>
      </c>
      <c r="B4132" s="465" t="s">
        <v>3526</v>
      </c>
      <c r="C4132" s="464" t="s">
        <v>2594</v>
      </c>
      <c r="D4132" s="463" t="s">
        <v>8315</v>
      </c>
      <c r="E4132" s="462">
        <v>9000</v>
      </c>
      <c r="F4132" s="461" t="s">
        <v>13959</v>
      </c>
      <c r="G4132" s="460" t="s">
        <v>13958</v>
      </c>
      <c r="H4132" s="460" t="s">
        <v>4810</v>
      </c>
      <c r="I4132" s="460" t="s">
        <v>7869</v>
      </c>
      <c r="J4132" s="459" t="s">
        <v>4810</v>
      </c>
      <c r="K4132" s="458">
        <v>3</v>
      </c>
      <c r="L4132" s="458">
        <v>12</v>
      </c>
      <c r="M4132" s="457">
        <v>114584.87133368278</v>
      </c>
      <c r="N4132" s="458">
        <v>1</v>
      </c>
      <c r="O4132" s="458">
        <v>6</v>
      </c>
      <c r="P4132" s="457">
        <v>55306.8</v>
      </c>
    </row>
    <row r="4133" spans="1:16" ht="67.5" x14ac:dyDescent="0.2">
      <c r="A4133" s="466" t="s">
        <v>7860</v>
      </c>
      <c r="B4133" s="465" t="s">
        <v>3526</v>
      </c>
      <c r="C4133" s="464" t="s">
        <v>2594</v>
      </c>
      <c r="D4133" s="463" t="s">
        <v>7887</v>
      </c>
      <c r="E4133" s="462">
        <v>4200</v>
      </c>
      <c r="F4133" s="461" t="s">
        <v>13957</v>
      </c>
      <c r="G4133" s="460" t="s">
        <v>13956</v>
      </c>
      <c r="H4133" s="460" t="s">
        <v>4810</v>
      </c>
      <c r="I4133" s="460" t="s">
        <v>7869</v>
      </c>
      <c r="J4133" s="459" t="s">
        <v>4810</v>
      </c>
      <c r="K4133" s="458">
        <v>3</v>
      </c>
      <c r="L4133" s="458">
        <v>12</v>
      </c>
      <c r="M4133" s="457">
        <v>53472.939955718633</v>
      </c>
      <c r="N4133" s="458">
        <v>1</v>
      </c>
      <c r="O4133" s="458">
        <v>6</v>
      </c>
      <c r="P4133" s="457">
        <v>26506.799999999999</v>
      </c>
    </row>
    <row r="4134" spans="1:16" ht="67.5" x14ac:dyDescent="0.2">
      <c r="A4134" s="466" t="s">
        <v>7860</v>
      </c>
      <c r="B4134" s="465" t="s">
        <v>3526</v>
      </c>
      <c r="C4134" s="464" t="s">
        <v>2594</v>
      </c>
      <c r="D4134" s="463" t="s">
        <v>10270</v>
      </c>
      <c r="E4134" s="462">
        <v>2200</v>
      </c>
      <c r="F4134" s="461" t="s">
        <v>13955</v>
      </c>
      <c r="G4134" s="460" t="s">
        <v>13954</v>
      </c>
      <c r="H4134" s="460"/>
      <c r="I4134" s="460"/>
      <c r="J4134" s="459"/>
      <c r="K4134" s="458">
        <v>3</v>
      </c>
      <c r="L4134" s="458">
        <v>12</v>
      </c>
      <c r="M4134" s="457">
        <v>28009.635214900234</v>
      </c>
      <c r="N4134" s="458">
        <v>1</v>
      </c>
      <c r="O4134" s="458">
        <v>6</v>
      </c>
      <c r="P4134" s="457">
        <v>14506.8</v>
      </c>
    </row>
    <row r="4135" spans="1:16" ht="67.5" x14ac:dyDescent="0.2">
      <c r="A4135" s="466" t="s">
        <v>7860</v>
      </c>
      <c r="B4135" s="465" t="s">
        <v>3526</v>
      </c>
      <c r="C4135" s="464" t="s">
        <v>2594</v>
      </c>
      <c r="D4135" s="463" t="s">
        <v>7859</v>
      </c>
      <c r="E4135" s="462">
        <v>2500</v>
      </c>
      <c r="F4135" s="461" t="s">
        <v>13953</v>
      </c>
      <c r="G4135" s="460" t="s">
        <v>13952</v>
      </c>
      <c r="H4135" s="460" t="s">
        <v>6514</v>
      </c>
      <c r="I4135" s="460" t="s">
        <v>7861</v>
      </c>
      <c r="J4135" s="459" t="s">
        <v>6514</v>
      </c>
      <c r="K4135" s="458">
        <v>3</v>
      </c>
      <c r="L4135" s="458">
        <v>5</v>
      </c>
      <c r="M4135" s="457">
        <v>13262.137885842914</v>
      </c>
      <c r="N4135" s="458">
        <v>0</v>
      </c>
      <c r="O4135" s="458">
        <v>0</v>
      </c>
      <c r="P4135" s="457">
        <v>0</v>
      </c>
    </row>
    <row r="4136" spans="1:16" ht="67.5" x14ac:dyDescent="0.2">
      <c r="A4136" s="466" t="s">
        <v>7860</v>
      </c>
      <c r="B4136" s="465" t="s">
        <v>3526</v>
      </c>
      <c r="C4136" s="464" t="s">
        <v>2594</v>
      </c>
      <c r="D4136" s="463" t="s">
        <v>7960</v>
      </c>
      <c r="E4136" s="462">
        <v>2500</v>
      </c>
      <c r="F4136" s="461" t="s">
        <v>13951</v>
      </c>
      <c r="G4136" s="460" t="s">
        <v>13950</v>
      </c>
      <c r="H4136" s="460"/>
      <c r="I4136" s="460"/>
      <c r="J4136" s="459"/>
      <c r="K4136" s="458">
        <v>4</v>
      </c>
      <c r="L4136" s="458">
        <v>12</v>
      </c>
      <c r="M4136" s="457">
        <v>31829.130926022997</v>
      </c>
      <c r="N4136" s="458">
        <v>1</v>
      </c>
      <c r="O4136" s="458">
        <v>2</v>
      </c>
      <c r="P4136" s="457">
        <v>5435.6</v>
      </c>
    </row>
    <row r="4137" spans="1:16" ht="67.5" x14ac:dyDescent="0.2">
      <c r="A4137" s="466" t="s">
        <v>7860</v>
      </c>
      <c r="B4137" s="465" t="s">
        <v>3526</v>
      </c>
      <c r="C4137" s="464" t="s">
        <v>2594</v>
      </c>
      <c r="D4137" s="463" t="s">
        <v>7923</v>
      </c>
      <c r="E4137" s="462">
        <v>4200</v>
      </c>
      <c r="F4137" s="461" t="s">
        <v>13949</v>
      </c>
      <c r="G4137" s="460" t="s">
        <v>13948</v>
      </c>
      <c r="H4137" s="460" t="s">
        <v>4810</v>
      </c>
      <c r="I4137" s="460" t="s">
        <v>7869</v>
      </c>
      <c r="J4137" s="459" t="s">
        <v>4810</v>
      </c>
      <c r="K4137" s="458">
        <v>4</v>
      </c>
      <c r="L4137" s="458">
        <v>12</v>
      </c>
      <c r="M4137" s="457">
        <v>53472.939955718633</v>
      </c>
      <c r="N4137" s="458">
        <v>1</v>
      </c>
      <c r="O4137" s="458">
        <v>6</v>
      </c>
      <c r="P4137" s="457">
        <v>26506.799999999999</v>
      </c>
    </row>
    <row r="4138" spans="1:16" ht="67.5" x14ac:dyDescent="0.2">
      <c r="A4138" s="466" t="s">
        <v>7860</v>
      </c>
      <c r="B4138" s="465" t="s">
        <v>3526</v>
      </c>
      <c r="C4138" s="464" t="s">
        <v>2594</v>
      </c>
      <c r="D4138" s="463" t="s">
        <v>8236</v>
      </c>
      <c r="E4138" s="462">
        <v>4200</v>
      </c>
      <c r="F4138" s="461" t="s">
        <v>13947</v>
      </c>
      <c r="G4138" s="460" t="s">
        <v>13946</v>
      </c>
      <c r="H4138" s="460" t="s">
        <v>4810</v>
      </c>
      <c r="I4138" s="460" t="s">
        <v>7869</v>
      </c>
      <c r="J4138" s="459" t="s">
        <v>4810</v>
      </c>
      <c r="K4138" s="458">
        <v>4</v>
      </c>
      <c r="L4138" s="458">
        <v>12</v>
      </c>
      <c r="M4138" s="457">
        <v>53472.939955718633</v>
      </c>
      <c r="N4138" s="458">
        <v>1</v>
      </c>
      <c r="O4138" s="458">
        <v>1</v>
      </c>
      <c r="P4138" s="457">
        <v>4417.8</v>
      </c>
    </row>
    <row r="4139" spans="1:16" ht="67.5" x14ac:dyDescent="0.2">
      <c r="A4139" s="466" t="s">
        <v>7860</v>
      </c>
      <c r="B4139" s="465" t="s">
        <v>3526</v>
      </c>
      <c r="C4139" s="464" t="s">
        <v>2594</v>
      </c>
      <c r="D4139" s="463" t="s">
        <v>7859</v>
      </c>
      <c r="E4139" s="462">
        <v>2500</v>
      </c>
      <c r="F4139" s="461" t="s">
        <v>13945</v>
      </c>
      <c r="G4139" s="460" t="s">
        <v>13944</v>
      </c>
      <c r="H4139" s="460" t="s">
        <v>11270</v>
      </c>
      <c r="I4139" s="460" t="s">
        <v>7869</v>
      </c>
      <c r="J4139" s="459" t="s">
        <v>11270</v>
      </c>
      <c r="K4139" s="458">
        <v>3</v>
      </c>
      <c r="L4139" s="458">
        <v>5</v>
      </c>
      <c r="M4139" s="457">
        <v>13262.137885842914</v>
      </c>
      <c r="N4139" s="458">
        <v>0</v>
      </c>
      <c r="O4139" s="458">
        <v>0</v>
      </c>
      <c r="P4139" s="457">
        <v>0</v>
      </c>
    </row>
    <row r="4140" spans="1:16" ht="67.5" x14ac:dyDescent="0.2">
      <c r="A4140" s="466" t="s">
        <v>7860</v>
      </c>
      <c r="B4140" s="465" t="s">
        <v>3526</v>
      </c>
      <c r="C4140" s="464" t="s">
        <v>2594</v>
      </c>
      <c r="D4140" s="463" t="s">
        <v>8248</v>
      </c>
      <c r="E4140" s="462">
        <v>4200</v>
      </c>
      <c r="F4140" s="461" t="s">
        <v>13943</v>
      </c>
      <c r="G4140" s="460" t="s">
        <v>13942</v>
      </c>
      <c r="H4140" s="460" t="s">
        <v>13941</v>
      </c>
      <c r="I4140" s="460" t="s">
        <v>7861</v>
      </c>
      <c r="J4140" s="459" t="s">
        <v>13941</v>
      </c>
      <c r="K4140" s="458">
        <v>3</v>
      </c>
      <c r="L4140" s="458">
        <v>12</v>
      </c>
      <c r="M4140" s="457">
        <v>53472.939955718633</v>
      </c>
      <c r="N4140" s="458">
        <v>1</v>
      </c>
      <c r="O4140" s="458">
        <v>6</v>
      </c>
      <c r="P4140" s="457">
        <v>26506.799999999999</v>
      </c>
    </row>
    <row r="4141" spans="1:16" ht="67.5" x14ac:dyDescent="0.2">
      <c r="A4141" s="466" t="s">
        <v>7860</v>
      </c>
      <c r="B4141" s="465" t="s">
        <v>3526</v>
      </c>
      <c r="C4141" s="464" t="s">
        <v>2594</v>
      </c>
      <c r="D4141" s="463" t="s">
        <v>7859</v>
      </c>
      <c r="E4141" s="462">
        <v>2500</v>
      </c>
      <c r="F4141" s="461" t="s">
        <v>13940</v>
      </c>
      <c r="G4141" s="460" t="s">
        <v>13939</v>
      </c>
      <c r="H4141" s="460" t="s">
        <v>3570</v>
      </c>
      <c r="I4141" s="460" t="s">
        <v>7861</v>
      </c>
      <c r="J4141" s="459" t="s">
        <v>3570</v>
      </c>
      <c r="K4141" s="458">
        <v>4</v>
      </c>
      <c r="L4141" s="458">
        <v>12</v>
      </c>
      <c r="M4141" s="457">
        <v>31829.130926022997</v>
      </c>
      <c r="N4141" s="458">
        <v>1</v>
      </c>
      <c r="O4141" s="458">
        <v>6</v>
      </c>
      <c r="P4141" s="457">
        <v>16306.8</v>
      </c>
    </row>
    <row r="4142" spans="1:16" ht="67.5" x14ac:dyDescent="0.2">
      <c r="A4142" s="466" t="s">
        <v>7860</v>
      </c>
      <c r="B4142" s="465" t="s">
        <v>3526</v>
      </c>
      <c r="C4142" s="464" t="s">
        <v>2594</v>
      </c>
      <c r="D4142" s="463" t="s">
        <v>8226</v>
      </c>
      <c r="E4142" s="462">
        <v>6500</v>
      </c>
      <c r="F4142" s="461" t="s">
        <v>13938</v>
      </c>
      <c r="G4142" s="460" t="s">
        <v>13937</v>
      </c>
      <c r="H4142" s="460" t="s">
        <v>8223</v>
      </c>
      <c r="I4142" s="460" t="s">
        <v>7861</v>
      </c>
      <c r="J4142" s="459" t="s">
        <v>8223</v>
      </c>
      <c r="K4142" s="458">
        <v>1</v>
      </c>
      <c r="L4142" s="458">
        <v>1</v>
      </c>
      <c r="M4142" s="457">
        <v>6896.3117006383154</v>
      </c>
      <c r="N4142" s="458">
        <v>1</v>
      </c>
      <c r="O4142" s="458">
        <v>6</v>
      </c>
      <c r="P4142" s="457">
        <v>40306.800000000003</v>
      </c>
    </row>
    <row r="4143" spans="1:16" ht="67.5" x14ac:dyDescent="0.2">
      <c r="A4143" s="466" t="s">
        <v>7860</v>
      </c>
      <c r="B4143" s="465" t="s">
        <v>3526</v>
      </c>
      <c r="C4143" s="464" t="s">
        <v>2594</v>
      </c>
      <c r="D4143" s="463" t="s">
        <v>13936</v>
      </c>
      <c r="E4143" s="462">
        <v>8000</v>
      </c>
      <c r="F4143" s="461" t="s">
        <v>13935</v>
      </c>
      <c r="G4143" s="460" t="s">
        <v>13934</v>
      </c>
      <c r="H4143" s="460" t="s">
        <v>6299</v>
      </c>
      <c r="I4143" s="460" t="s">
        <v>7869</v>
      </c>
      <c r="J4143" s="459" t="s">
        <v>6299</v>
      </c>
      <c r="K4143" s="458">
        <v>3</v>
      </c>
      <c r="L4143" s="458">
        <v>12</v>
      </c>
      <c r="M4143" s="457">
        <v>101853.21896327358</v>
      </c>
      <c r="N4143" s="458">
        <v>1</v>
      </c>
      <c r="O4143" s="458">
        <v>6</v>
      </c>
      <c r="P4143" s="457">
        <v>49306.8</v>
      </c>
    </row>
    <row r="4144" spans="1:16" ht="67.5" x14ac:dyDescent="0.2">
      <c r="A4144" s="466" t="s">
        <v>7860</v>
      </c>
      <c r="B4144" s="465" t="s">
        <v>3526</v>
      </c>
      <c r="C4144" s="464" t="s">
        <v>2594</v>
      </c>
      <c r="D4144" s="463" t="s">
        <v>8061</v>
      </c>
      <c r="E4144" s="462">
        <v>3000</v>
      </c>
      <c r="F4144" s="461" t="s">
        <v>13933</v>
      </c>
      <c r="G4144" s="460" t="s">
        <v>13932</v>
      </c>
      <c r="H4144" s="460"/>
      <c r="I4144" s="460"/>
      <c r="J4144" s="459"/>
      <c r="K4144" s="458">
        <v>5</v>
      </c>
      <c r="L4144" s="458">
        <v>9</v>
      </c>
      <c r="M4144" s="457">
        <v>28646.217833420695</v>
      </c>
      <c r="N4144" s="458">
        <v>0</v>
      </c>
      <c r="O4144" s="458">
        <v>0</v>
      </c>
      <c r="P4144" s="457">
        <v>0</v>
      </c>
    </row>
    <row r="4145" spans="1:16" ht="67.5" x14ac:dyDescent="0.2">
      <c r="A4145" s="466" t="s">
        <v>7860</v>
      </c>
      <c r="B4145" s="465" t="s">
        <v>3526</v>
      </c>
      <c r="C4145" s="464" t="s">
        <v>2594</v>
      </c>
      <c r="D4145" s="463" t="s">
        <v>7881</v>
      </c>
      <c r="E4145" s="462">
        <v>3200</v>
      </c>
      <c r="F4145" s="461" t="s">
        <v>13931</v>
      </c>
      <c r="G4145" s="460" t="s">
        <v>13930</v>
      </c>
      <c r="H4145" s="460" t="s">
        <v>3574</v>
      </c>
      <c r="I4145" s="460" t="s">
        <v>7861</v>
      </c>
      <c r="J4145" s="459" t="s">
        <v>3574</v>
      </c>
      <c r="K4145" s="458">
        <v>4</v>
      </c>
      <c r="L4145" s="458">
        <v>12</v>
      </c>
      <c r="M4145" s="457">
        <v>40741.287585309437</v>
      </c>
      <c r="N4145" s="458">
        <v>1</v>
      </c>
      <c r="O4145" s="458">
        <v>6</v>
      </c>
      <c r="P4145" s="457">
        <v>20506.8</v>
      </c>
    </row>
    <row r="4146" spans="1:16" ht="67.5" x14ac:dyDescent="0.2">
      <c r="A4146" s="466" t="s">
        <v>7860</v>
      </c>
      <c r="B4146" s="465" t="s">
        <v>3526</v>
      </c>
      <c r="C4146" s="464" t="s">
        <v>2594</v>
      </c>
      <c r="D4146" s="463" t="s">
        <v>7270</v>
      </c>
      <c r="E4146" s="462">
        <v>2200</v>
      </c>
      <c r="F4146" s="461" t="s">
        <v>13929</v>
      </c>
      <c r="G4146" s="460" t="s">
        <v>13928</v>
      </c>
      <c r="H4146" s="460"/>
      <c r="I4146" s="460" t="s">
        <v>8064</v>
      </c>
      <c r="J4146" s="459" t="s">
        <v>3538</v>
      </c>
      <c r="K4146" s="458">
        <v>3</v>
      </c>
      <c r="L4146" s="458">
        <v>12</v>
      </c>
      <c r="M4146" s="457">
        <v>28009.635214900234</v>
      </c>
      <c r="N4146" s="458">
        <v>1</v>
      </c>
      <c r="O4146" s="458">
        <v>6</v>
      </c>
      <c r="P4146" s="457">
        <v>14506.8</v>
      </c>
    </row>
    <row r="4147" spans="1:16" ht="67.5" x14ac:dyDescent="0.2">
      <c r="A4147" s="466" t="s">
        <v>7860</v>
      </c>
      <c r="B4147" s="465" t="s">
        <v>3526</v>
      </c>
      <c r="C4147" s="464" t="s">
        <v>2594</v>
      </c>
      <c r="D4147" s="463" t="s">
        <v>13927</v>
      </c>
      <c r="E4147" s="462">
        <v>1500</v>
      </c>
      <c r="F4147" s="461" t="s">
        <v>13926</v>
      </c>
      <c r="G4147" s="460" t="s">
        <v>13925</v>
      </c>
      <c r="H4147" s="460" t="s">
        <v>4270</v>
      </c>
      <c r="I4147" s="460" t="s">
        <v>7869</v>
      </c>
      <c r="J4147" s="459" t="s">
        <v>4270</v>
      </c>
      <c r="K4147" s="458">
        <v>4</v>
      </c>
      <c r="L4147" s="458">
        <v>12</v>
      </c>
      <c r="M4147" s="457">
        <v>19097.478555613798</v>
      </c>
      <c r="N4147" s="458">
        <v>1</v>
      </c>
      <c r="O4147" s="458">
        <v>6</v>
      </c>
      <c r="P4147" s="457">
        <v>10306.799999999999</v>
      </c>
    </row>
    <row r="4148" spans="1:16" ht="67.5" x14ac:dyDescent="0.2">
      <c r="A4148" s="466" t="s">
        <v>7860</v>
      </c>
      <c r="B4148" s="465" t="s">
        <v>3526</v>
      </c>
      <c r="C4148" s="464" t="s">
        <v>2594</v>
      </c>
      <c r="D4148" s="463" t="s">
        <v>8005</v>
      </c>
      <c r="E4148" s="462">
        <v>4200</v>
      </c>
      <c r="F4148" s="461" t="s">
        <v>13924</v>
      </c>
      <c r="G4148" s="460" t="s">
        <v>13923</v>
      </c>
      <c r="H4148" s="460" t="s">
        <v>4810</v>
      </c>
      <c r="I4148" s="460" t="s">
        <v>7869</v>
      </c>
      <c r="J4148" s="459" t="s">
        <v>4810</v>
      </c>
      <c r="K4148" s="458">
        <v>3</v>
      </c>
      <c r="L4148" s="458">
        <v>12</v>
      </c>
      <c r="M4148" s="457">
        <v>53472.939955718633</v>
      </c>
      <c r="N4148" s="458">
        <v>1</v>
      </c>
      <c r="O4148" s="458">
        <v>6</v>
      </c>
      <c r="P4148" s="457">
        <v>26506.799999999999</v>
      </c>
    </row>
    <row r="4149" spans="1:16" ht="67.5" x14ac:dyDescent="0.2">
      <c r="A4149" s="466" t="s">
        <v>7860</v>
      </c>
      <c r="B4149" s="465" t="s">
        <v>3526</v>
      </c>
      <c r="C4149" s="464" t="s">
        <v>2594</v>
      </c>
      <c r="D4149" s="463" t="s">
        <v>7899</v>
      </c>
      <c r="E4149" s="462">
        <v>4200</v>
      </c>
      <c r="F4149" s="461" t="s">
        <v>13922</v>
      </c>
      <c r="G4149" s="460" t="s">
        <v>13921</v>
      </c>
      <c r="H4149" s="460" t="s">
        <v>6389</v>
      </c>
      <c r="I4149" s="460" t="s">
        <v>7869</v>
      </c>
      <c r="J4149" s="459" t="s">
        <v>6389</v>
      </c>
      <c r="K4149" s="458">
        <v>3</v>
      </c>
      <c r="L4149" s="458">
        <v>12</v>
      </c>
      <c r="M4149" s="457">
        <v>53472.939955718633</v>
      </c>
      <c r="N4149" s="458">
        <v>1</v>
      </c>
      <c r="O4149" s="458">
        <v>6</v>
      </c>
      <c r="P4149" s="457">
        <v>26506.799999999999</v>
      </c>
    </row>
    <row r="4150" spans="1:16" ht="67.5" x14ac:dyDescent="0.2">
      <c r="A4150" s="466" t="s">
        <v>7860</v>
      </c>
      <c r="B4150" s="465" t="s">
        <v>3526</v>
      </c>
      <c r="C4150" s="464" t="s">
        <v>2594</v>
      </c>
      <c r="D4150" s="463" t="s">
        <v>8417</v>
      </c>
      <c r="E4150" s="462">
        <v>3200</v>
      </c>
      <c r="F4150" s="461" t="s">
        <v>13920</v>
      </c>
      <c r="G4150" s="460" t="s">
        <v>13919</v>
      </c>
      <c r="H4150" s="460" t="s">
        <v>12054</v>
      </c>
      <c r="I4150" s="460" t="s">
        <v>7861</v>
      </c>
      <c r="J4150" s="459" t="s">
        <v>12054</v>
      </c>
      <c r="K4150" s="458">
        <v>4</v>
      </c>
      <c r="L4150" s="458">
        <v>12</v>
      </c>
      <c r="M4150" s="457">
        <v>40741.287585309437</v>
      </c>
      <c r="N4150" s="458">
        <v>1</v>
      </c>
      <c r="O4150" s="458">
        <v>6</v>
      </c>
      <c r="P4150" s="457">
        <v>20506.8</v>
      </c>
    </row>
    <row r="4151" spans="1:16" ht="67.5" x14ac:dyDescent="0.2">
      <c r="A4151" s="466" t="s">
        <v>7860</v>
      </c>
      <c r="B4151" s="465" t="s">
        <v>3526</v>
      </c>
      <c r="C4151" s="464" t="s">
        <v>2594</v>
      </c>
      <c r="D4151" s="463" t="s">
        <v>8302</v>
      </c>
      <c r="E4151" s="462">
        <v>4200</v>
      </c>
      <c r="F4151" s="461" t="s">
        <v>13918</v>
      </c>
      <c r="G4151" s="460" t="s">
        <v>13917</v>
      </c>
      <c r="H4151" s="460" t="s">
        <v>7911</v>
      </c>
      <c r="I4151" s="460" t="s">
        <v>7869</v>
      </c>
      <c r="J4151" s="459" t="s">
        <v>7911</v>
      </c>
      <c r="K4151" s="458">
        <v>3</v>
      </c>
      <c r="L4151" s="458">
        <v>12</v>
      </c>
      <c r="M4151" s="457">
        <v>53472.939955718633</v>
      </c>
      <c r="N4151" s="458">
        <v>1</v>
      </c>
      <c r="O4151" s="458">
        <v>6</v>
      </c>
      <c r="P4151" s="457">
        <v>26506.799999999999</v>
      </c>
    </row>
    <row r="4152" spans="1:16" ht="67.5" x14ac:dyDescent="0.2">
      <c r="A4152" s="466" t="s">
        <v>7860</v>
      </c>
      <c r="B4152" s="465" t="s">
        <v>3526</v>
      </c>
      <c r="C4152" s="464" t="s">
        <v>2594</v>
      </c>
      <c r="D4152" s="463" t="s">
        <v>7887</v>
      </c>
      <c r="E4152" s="462">
        <v>4200</v>
      </c>
      <c r="F4152" s="461" t="s">
        <v>13916</v>
      </c>
      <c r="G4152" s="460" t="s">
        <v>13915</v>
      </c>
      <c r="H4152" s="460" t="s">
        <v>6389</v>
      </c>
      <c r="I4152" s="460" t="s">
        <v>7869</v>
      </c>
      <c r="J4152" s="459" t="s">
        <v>6389</v>
      </c>
      <c r="K4152" s="458">
        <v>3</v>
      </c>
      <c r="L4152" s="458">
        <v>12</v>
      </c>
      <c r="M4152" s="457">
        <v>53472.939955718633</v>
      </c>
      <c r="N4152" s="458">
        <v>1</v>
      </c>
      <c r="O4152" s="458">
        <v>6</v>
      </c>
      <c r="P4152" s="457">
        <v>26506.799999999999</v>
      </c>
    </row>
    <row r="4153" spans="1:16" ht="67.5" x14ac:dyDescent="0.2">
      <c r="A4153" s="466" t="s">
        <v>7860</v>
      </c>
      <c r="B4153" s="465" t="s">
        <v>3526</v>
      </c>
      <c r="C4153" s="464" t="s">
        <v>2594</v>
      </c>
      <c r="D4153" s="463" t="s">
        <v>7899</v>
      </c>
      <c r="E4153" s="462">
        <v>4200</v>
      </c>
      <c r="F4153" s="461" t="s">
        <v>13914</v>
      </c>
      <c r="G4153" s="460" t="s">
        <v>13913</v>
      </c>
      <c r="H4153" s="460" t="s">
        <v>6389</v>
      </c>
      <c r="I4153" s="460" t="s">
        <v>7869</v>
      </c>
      <c r="J4153" s="459" t="s">
        <v>6389</v>
      </c>
      <c r="K4153" s="458">
        <v>3</v>
      </c>
      <c r="L4153" s="458">
        <v>12</v>
      </c>
      <c r="M4153" s="457">
        <v>53472.939955718633</v>
      </c>
      <c r="N4153" s="458">
        <v>1</v>
      </c>
      <c r="O4153" s="458">
        <v>6</v>
      </c>
      <c r="P4153" s="457">
        <v>26506.799999999999</v>
      </c>
    </row>
    <row r="4154" spans="1:16" ht="67.5" x14ac:dyDescent="0.2">
      <c r="A4154" s="466" t="s">
        <v>7860</v>
      </c>
      <c r="B4154" s="465" t="s">
        <v>3526</v>
      </c>
      <c r="C4154" s="464" t="s">
        <v>2594</v>
      </c>
      <c r="D4154" s="463" t="s">
        <v>7899</v>
      </c>
      <c r="E4154" s="462">
        <v>4200</v>
      </c>
      <c r="F4154" s="461" t="s">
        <v>13912</v>
      </c>
      <c r="G4154" s="460" t="s">
        <v>13911</v>
      </c>
      <c r="H4154" s="460" t="s">
        <v>6389</v>
      </c>
      <c r="I4154" s="460" t="s">
        <v>7869</v>
      </c>
      <c r="J4154" s="459" t="s">
        <v>6389</v>
      </c>
      <c r="K4154" s="458">
        <v>3</v>
      </c>
      <c r="L4154" s="458">
        <v>12</v>
      </c>
      <c r="M4154" s="457">
        <v>53472.939955718633</v>
      </c>
      <c r="N4154" s="458">
        <v>1</v>
      </c>
      <c r="O4154" s="458">
        <v>6</v>
      </c>
      <c r="P4154" s="457">
        <v>26506.799999999999</v>
      </c>
    </row>
    <row r="4155" spans="1:16" ht="67.5" x14ac:dyDescent="0.2">
      <c r="A4155" s="466" t="s">
        <v>7860</v>
      </c>
      <c r="B4155" s="465" t="s">
        <v>3526</v>
      </c>
      <c r="C4155" s="464" t="s">
        <v>2594</v>
      </c>
      <c r="D4155" s="463" t="s">
        <v>8137</v>
      </c>
      <c r="E4155" s="462">
        <v>2000</v>
      </c>
      <c r="F4155" s="461" t="s">
        <v>13910</v>
      </c>
      <c r="G4155" s="460" t="s">
        <v>13909</v>
      </c>
      <c r="H4155" s="460"/>
      <c r="I4155" s="460"/>
      <c r="J4155" s="459"/>
      <c r="K4155" s="458">
        <v>3</v>
      </c>
      <c r="L4155" s="458">
        <v>12</v>
      </c>
      <c r="M4155" s="457">
        <v>25463.304740818396</v>
      </c>
      <c r="N4155" s="458">
        <v>1</v>
      </c>
      <c r="O4155" s="458">
        <v>6</v>
      </c>
      <c r="P4155" s="457">
        <v>13306.8</v>
      </c>
    </row>
    <row r="4156" spans="1:16" ht="67.5" x14ac:dyDescent="0.2">
      <c r="A4156" s="466" t="s">
        <v>7860</v>
      </c>
      <c r="B4156" s="465" t="s">
        <v>3526</v>
      </c>
      <c r="C4156" s="464" t="s">
        <v>2594</v>
      </c>
      <c r="D4156" s="463" t="s">
        <v>13908</v>
      </c>
      <c r="E4156" s="462">
        <v>12500</v>
      </c>
      <c r="F4156" s="461" t="s">
        <v>13907</v>
      </c>
      <c r="G4156" s="460" t="s">
        <v>13906</v>
      </c>
      <c r="H4156" s="460" t="s">
        <v>7911</v>
      </c>
      <c r="I4156" s="460" t="s">
        <v>7861</v>
      </c>
      <c r="J4156" s="459" t="s">
        <v>7911</v>
      </c>
      <c r="K4156" s="458">
        <v>3</v>
      </c>
      <c r="L4156" s="458">
        <v>12</v>
      </c>
      <c r="M4156" s="457">
        <v>159145.65463011496</v>
      </c>
      <c r="N4156" s="458">
        <v>1</v>
      </c>
      <c r="O4156" s="458">
        <v>6</v>
      </c>
      <c r="P4156" s="457">
        <v>76306.8</v>
      </c>
    </row>
    <row r="4157" spans="1:16" ht="67.5" x14ac:dyDescent="0.2">
      <c r="A4157" s="466" t="s">
        <v>7860</v>
      </c>
      <c r="B4157" s="465" t="s">
        <v>3526</v>
      </c>
      <c r="C4157" s="464" t="s">
        <v>2594</v>
      </c>
      <c r="D4157" s="463" t="s">
        <v>8278</v>
      </c>
      <c r="E4157" s="462">
        <v>2700</v>
      </c>
      <c r="F4157" s="461" t="s">
        <v>13905</v>
      </c>
      <c r="G4157" s="460" t="s">
        <v>13904</v>
      </c>
      <c r="H4157" s="460"/>
      <c r="I4157" s="460" t="s">
        <v>8064</v>
      </c>
      <c r="J4157" s="459" t="s">
        <v>4337</v>
      </c>
      <c r="K4157" s="458">
        <v>4</v>
      </c>
      <c r="L4157" s="458">
        <v>12</v>
      </c>
      <c r="M4157" s="457">
        <v>34375.461400104832</v>
      </c>
      <c r="N4157" s="458">
        <v>1</v>
      </c>
      <c r="O4157" s="458">
        <v>6</v>
      </c>
      <c r="P4157" s="457">
        <v>17506.8</v>
      </c>
    </row>
    <row r="4158" spans="1:16" ht="67.5" x14ac:dyDescent="0.2">
      <c r="A4158" s="466" t="s">
        <v>7860</v>
      </c>
      <c r="B4158" s="465" t="s">
        <v>3526</v>
      </c>
      <c r="C4158" s="464" t="s">
        <v>2594</v>
      </c>
      <c r="D4158" s="463" t="s">
        <v>10233</v>
      </c>
      <c r="E4158" s="462">
        <v>7500</v>
      </c>
      <c r="F4158" s="461" t="s">
        <v>7111</v>
      </c>
      <c r="G4158" s="460" t="s">
        <v>7110</v>
      </c>
      <c r="H4158" s="460" t="s">
        <v>4270</v>
      </c>
      <c r="I4158" s="460" t="s">
        <v>7869</v>
      </c>
      <c r="J4158" s="459" t="s">
        <v>4270</v>
      </c>
      <c r="K4158" s="458">
        <v>1</v>
      </c>
      <c r="L4158" s="458">
        <v>2</v>
      </c>
      <c r="M4158" s="457">
        <v>15914.565463011499</v>
      </c>
      <c r="N4158" s="458">
        <v>0</v>
      </c>
      <c r="O4158" s="458">
        <v>0</v>
      </c>
      <c r="P4158" s="457">
        <v>0</v>
      </c>
    </row>
    <row r="4159" spans="1:16" ht="67.5" x14ac:dyDescent="0.2">
      <c r="A4159" s="466" t="s">
        <v>7860</v>
      </c>
      <c r="B4159" s="465" t="s">
        <v>3526</v>
      </c>
      <c r="C4159" s="464" t="s">
        <v>2594</v>
      </c>
      <c r="D4159" s="463" t="s">
        <v>13903</v>
      </c>
      <c r="E4159" s="462">
        <v>4200</v>
      </c>
      <c r="F4159" s="461" t="s">
        <v>13902</v>
      </c>
      <c r="G4159" s="460" t="s">
        <v>13901</v>
      </c>
      <c r="H4159" s="460" t="s">
        <v>3542</v>
      </c>
      <c r="I4159" s="460" t="s">
        <v>7861</v>
      </c>
      <c r="J4159" s="459" t="s">
        <v>3542</v>
      </c>
      <c r="K4159" s="458">
        <v>3</v>
      </c>
      <c r="L4159" s="458">
        <v>12</v>
      </c>
      <c r="M4159" s="457">
        <v>53472.939955718633</v>
      </c>
      <c r="N4159" s="458">
        <v>1</v>
      </c>
      <c r="O4159" s="458">
        <v>6</v>
      </c>
      <c r="P4159" s="457">
        <v>26506.799999999999</v>
      </c>
    </row>
    <row r="4160" spans="1:16" ht="67.5" x14ac:dyDescent="0.2">
      <c r="A4160" s="466" t="s">
        <v>7860</v>
      </c>
      <c r="B4160" s="465" t="s">
        <v>3526</v>
      </c>
      <c r="C4160" s="464" t="s">
        <v>2594</v>
      </c>
      <c r="D4160" s="463" t="s">
        <v>7899</v>
      </c>
      <c r="E4160" s="462">
        <v>4200</v>
      </c>
      <c r="F4160" s="461" t="s">
        <v>13900</v>
      </c>
      <c r="G4160" s="460" t="s">
        <v>13899</v>
      </c>
      <c r="H4160" s="460" t="s">
        <v>6514</v>
      </c>
      <c r="I4160" s="460" t="s">
        <v>7869</v>
      </c>
      <c r="J4160" s="459" t="s">
        <v>6514</v>
      </c>
      <c r="K4160" s="458">
        <v>3</v>
      </c>
      <c r="L4160" s="458">
        <v>12</v>
      </c>
      <c r="M4160" s="457">
        <v>53472.939955718633</v>
      </c>
      <c r="N4160" s="458">
        <v>1</v>
      </c>
      <c r="O4160" s="458">
        <v>6</v>
      </c>
      <c r="P4160" s="457">
        <v>26506.799999999999</v>
      </c>
    </row>
    <row r="4161" spans="1:16" ht="67.5" x14ac:dyDescent="0.2">
      <c r="A4161" s="466" t="s">
        <v>7860</v>
      </c>
      <c r="B4161" s="465" t="s">
        <v>3526</v>
      </c>
      <c r="C4161" s="464" t="s">
        <v>2594</v>
      </c>
      <c r="D4161" s="463" t="s">
        <v>8386</v>
      </c>
      <c r="E4161" s="462">
        <v>2500</v>
      </c>
      <c r="F4161" s="461" t="s">
        <v>13898</v>
      </c>
      <c r="G4161" s="460" t="s">
        <v>13897</v>
      </c>
      <c r="H4161" s="460" t="s">
        <v>7990</v>
      </c>
      <c r="I4161" s="460" t="s">
        <v>7869</v>
      </c>
      <c r="J4161" s="459" t="s">
        <v>7990</v>
      </c>
      <c r="K4161" s="458">
        <v>3</v>
      </c>
      <c r="L4161" s="458">
        <v>12</v>
      </c>
      <c r="M4161" s="457">
        <v>31829.130926022997</v>
      </c>
      <c r="N4161" s="458">
        <v>1</v>
      </c>
      <c r="O4161" s="458">
        <v>6</v>
      </c>
      <c r="P4161" s="457">
        <v>16306.8</v>
      </c>
    </row>
    <row r="4162" spans="1:16" ht="67.5" x14ac:dyDescent="0.2">
      <c r="A4162" s="466" t="s">
        <v>7860</v>
      </c>
      <c r="B4162" s="465" t="s">
        <v>3526</v>
      </c>
      <c r="C4162" s="464" t="s">
        <v>2594</v>
      </c>
      <c r="D4162" s="463" t="s">
        <v>7859</v>
      </c>
      <c r="E4162" s="462">
        <v>2500</v>
      </c>
      <c r="F4162" s="461" t="s">
        <v>13896</v>
      </c>
      <c r="G4162" s="460" t="s">
        <v>13895</v>
      </c>
      <c r="H4162" s="460" t="s">
        <v>6389</v>
      </c>
      <c r="I4162" s="460" t="s">
        <v>7869</v>
      </c>
      <c r="J4162" s="459" t="s">
        <v>6389</v>
      </c>
      <c r="K4162" s="458">
        <v>3</v>
      </c>
      <c r="L4162" s="458">
        <v>5</v>
      </c>
      <c r="M4162" s="457">
        <v>13262.137885842914</v>
      </c>
      <c r="N4162" s="458">
        <v>0</v>
      </c>
      <c r="O4162" s="458">
        <v>0</v>
      </c>
      <c r="P4162" s="457">
        <v>0</v>
      </c>
    </row>
    <row r="4163" spans="1:16" ht="67.5" x14ac:dyDescent="0.2">
      <c r="A4163" s="466" t="s">
        <v>7860</v>
      </c>
      <c r="B4163" s="465" t="s">
        <v>3526</v>
      </c>
      <c r="C4163" s="464" t="s">
        <v>2594</v>
      </c>
      <c r="D4163" s="463" t="s">
        <v>7859</v>
      </c>
      <c r="E4163" s="462">
        <v>2500</v>
      </c>
      <c r="F4163" s="461" t="s">
        <v>13894</v>
      </c>
      <c r="G4163" s="460" t="s">
        <v>13893</v>
      </c>
      <c r="H4163" s="460" t="s">
        <v>8279</v>
      </c>
      <c r="I4163" s="460" t="s">
        <v>7869</v>
      </c>
      <c r="J4163" s="459" t="s">
        <v>8279</v>
      </c>
      <c r="K4163" s="458">
        <v>4</v>
      </c>
      <c r="L4163" s="458">
        <v>12</v>
      </c>
      <c r="M4163" s="457">
        <v>31829.130926022997</v>
      </c>
      <c r="N4163" s="458">
        <v>0</v>
      </c>
      <c r="O4163" s="458">
        <v>0</v>
      </c>
      <c r="P4163" s="457">
        <v>0</v>
      </c>
    </row>
    <row r="4164" spans="1:16" ht="67.5" x14ac:dyDescent="0.2">
      <c r="A4164" s="466" t="s">
        <v>7860</v>
      </c>
      <c r="B4164" s="465" t="s">
        <v>3526</v>
      </c>
      <c r="C4164" s="464" t="s">
        <v>2594</v>
      </c>
      <c r="D4164" s="463" t="s">
        <v>7923</v>
      </c>
      <c r="E4164" s="462">
        <v>4200</v>
      </c>
      <c r="F4164" s="461" t="s">
        <v>13892</v>
      </c>
      <c r="G4164" s="460" t="s">
        <v>13891</v>
      </c>
      <c r="H4164" s="460" t="s">
        <v>6514</v>
      </c>
      <c r="I4164" s="460" t="s">
        <v>7869</v>
      </c>
      <c r="J4164" s="459" t="s">
        <v>6514</v>
      </c>
      <c r="K4164" s="458">
        <v>3</v>
      </c>
      <c r="L4164" s="458">
        <v>12</v>
      </c>
      <c r="M4164" s="457">
        <v>53472.939955718633</v>
      </c>
      <c r="N4164" s="458">
        <v>1</v>
      </c>
      <c r="O4164" s="458">
        <v>6</v>
      </c>
      <c r="P4164" s="457">
        <v>26506.799999999999</v>
      </c>
    </row>
    <row r="4165" spans="1:16" ht="67.5" x14ac:dyDescent="0.2">
      <c r="A4165" s="466" t="s">
        <v>7860</v>
      </c>
      <c r="B4165" s="465" t="s">
        <v>3526</v>
      </c>
      <c r="C4165" s="464" t="s">
        <v>2594</v>
      </c>
      <c r="D4165" s="463" t="s">
        <v>8663</v>
      </c>
      <c r="E4165" s="462">
        <v>4200</v>
      </c>
      <c r="F4165" s="461" t="s">
        <v>13890</v>
      </c>
      <c r="G4165" s="460" t="s">
        <v>13889</v>
      </c>
      <c r="H4165" s="460" t="s">
        <v>6389</v>
      </c>
      <c r="I4165" s="460" t="s">
        <v>7869</v>
      </c>
      <c r="J4165" s="459" t="s">
        <v>6389</v>
      </c>
      <c r="K4165" s="458">
        <v>3</v>
      </c>
      <c r="L4165" s="458">
        <v>12</v>
      </c>
      <c r="M4165" s="457">
        <v>53472.939955718633</v>
      </c>
      <c r="N4165" s="458">
        <v>1</v>
      </c>
      <c r="O4165" s="458">
        <v>1</v>
      </c>
      <c r="P4165" s="457">
        <v>4417.8</v>
      </c>
    </row>
    <row r="4166" spans="1:16" ht="67.5" x14ac:dyDescent="0.2">
      <c r="A4166" s="466" t="s">
        <v>7860</v>
      </c>
      <c r="B4166" s="465" t="s">
        <v>3526</v>
      </c>
      <c r="C4166" s="464" t="s">
        <v>2594</v>
      </c>
      <c r="D4166" s="463" t="s">
        <v>7887</v>
      </c>
      <c r="E4166" s="462">
        <v>4200</v>
      </c>
      <c r="F4166" s="461" t="s">
        <v>13888</v>
      </c>
      <c r="G4166" s="460" t="s">
        <v>13887</v>
      </c>
      <c r="H4166" s="460" t="s">
        <v>3642</v>
      </c>
      <c r="I4166" s="460" t="s">
        <v>7869</v>
      </c>
      <c r="J4166" s="459" t="s">
        <v>3642</v>
      </c>
      <c r="K4166" s="458">
        <v>4</v>
      </c>
      <c r="L4166" s="458">
        <v>10</v>
      </c>
      <c r="M4166" s="457">
        <v>44560.783296432193</v>
      </c>
      <c r="N4166" s="458">
        <v>1</v>
      </c>
      <c r="O4166" s="458">
        <v>6</v>
      </c>
      <c r="P4166" s="457">
        <v>26506.799999999999</v>
      </c>
    </row>
    <row r="4167" spans="1:16" ht="67.5" x14ac:dyDescent="0.2">
      <c r="A4167" s="466" t="s">
        <v>7860</v>
      </c>
      <c r="B4167" s="465" t="s">
        <v>3526</v>
      </c>
      <c r="C4167" s="464" t="s">
        <v>2594</v>
      </c>
      <c r="D4167" s="463" t="s">
        <v>8011</v>
      </c>
      <c r="E4167" s="462">
        <v>2200</v>
      </c>
      <c r="F4167" s="461" t="s">
        <v>13886</v>
      </c>
      <c r="G4167" s="460" t="s">
        <v>13885</v>
      </c>
      <c r="H4167" s="460"/>
      <c r="I4167" s="460" t="s">
        <v>8064</v>
      </c>
      <c r="J4167" s="459" t="s">
        <v>3538</v>
      </c>
      <c r="K4167" s="458">
        <v>4</v>
      </c>
      <c r="L4167" s="458">
        <v>12</v>
      </c>
      <c r="M4167" s="457">
        <v>28009.635214900234</v>
      </c>
      <c r="N4167" s="458">
        <v>1</v>
      </c>
      <c r="O4167" s="458">
        <v>6</v>
      </c>
      <c r="P4167" s="457">
        <v>14506.8</v>
      </c>
    </row>
    <row r="4168" spans="1:16" ht="67.5" x14ac:dyDescent="0.2">
      <c r="A4168" s="466" t="s">
        <v>7860</v>
      </c>
      <c r="B4168" s="465" t="s">
        <v>3526</v>
      </c>
      <c r="C4168" s="464" t="s">
        <v>2594</v>
      </c>
      <c r="D4168" s="463" t="s">
        <v>7881</v>
      </c>
      <c r="E4168" s="462">
        <v>3200</v>
      </c>
      <c r="F4168" s="461" t="s">
        <v>13884</v>
      </c>
      <c r="G4168" s="460" t="s">
        <v>13883</v>
      </c>
      <c r="H4168" s="460" t="s">
        <v>3642</v>
      </c>
      <c r="I4168" s="460" t="s">
        <v>7861</v>
      </c>
      <c r="J4168" s="459" t="s">
        <v>3642</v>
      </c>
      <c r="K4168" s="458">
        <v>4</v>
      </c>
      <c r="L4168" s="458">
        <v>12</v>
      </c>
      <c r="M4168" s="457">
        <v>40741.287585309437</v>
      </c>
      <c r="N4168" s="458">
        <v>1</v>
      </c>
      <c r="O4168" s="458">
        <v>6</v>
      </c>
      <c r="P4168" s="457">
        <v>20506.8</v>
      </c>
    </row>
    <row r="4169" spans="1:16" ht="67.5" x14ac:dyDescent="0.2">
      <c r="A4169" s="466" t="s">
        <v>7860</v>
      </c>
      <c r="B4169" s="465" t="s">
        <v>3526</v>
      </c>
      <c r="C4169" s="464" t="s">
        <v>2594</v>
      </c>
      <c r="D4169" s="463" t="s">
        <v>7887</v>
      </c>
      <c r="E4169" s="462">
        <v>4200</v>
      </c>
      <c r="F4169" s="461" t="s">
        <v>13882</v>
      </c>
      <c r="G4169" s="460" t="s">
        <v>13881</v>
      </c>
      <c r="H4169" s="460" t="s">
        <v>4810</v>
      </c>
      <c r="I4169" s="460" t="s">
        <v>7869</v>
      </c>
      <c r="J4169" s="459" t="s">
        <v>4810</v>
      </c>
      <c r="K4169" s="458">
        <v>3</v>
      </c>
      <c r="L4169" s="458">
        <v>12</v>
      </c>
      <c r="M4169" s="457">
        <v>53472.939955718633</v>
      </c>
      <c r="N4169" s="458">
        <v>1</v>
      </c>
      <c r="O4169" s="458">
        <v>6</v>
      </c>
      <c r="P4169" s="457">
        <v>26506.799999999999</v>
      </c>
    </row>
    <row r="4170" spans="1:16" ht="67.5" x14ac:dyDescent="0.2">
      <c r="A4170" s="466" t="s">
        <v>7860</v>
      </c>
      <c r="B4170" s="465" t="s">
        <v>3526</v>
      </c>
      <c r="C4170" s="464" t="s">
        <v>2594</v>
      </c>
      <c r="D4170" s="463" t="s">
        <v>8493</v>
      </c>
      <c r="E4170" s="462">
        <v>6500</v>
      </c>
      <c r="F4170" s="461" t="s">
        <v>13880</v>
      </c>
      <c r="G4170" s="460" t="s">
        <v>13879</v>
      </c>
      <c r="H4170" s="460" t="s">
        <v>8241</v>
      </c>
      <c r="I4170" s="460" t="s">
        <v>7869</v>
      </c>
      <c r="J4170" s="459" t="s">
        <v>8241</v>
      </c>
      <c r="K4170" s="458">
        <v>3</v>
      </c>
      <c r="L4170" s="458">
        <v>12</v>
      </c>
      <c r="M4170" s="457">
        <v>82755.740407659789</v>
      </c>
      <c r="N4170" s="458">
        <v>1</v>
      </c>
      <c r="O4170" s="458">
        <v>6</v>
      </c>
      <c r="P4170" s="457">
        <v>40306.800000000003</v>
      </c>
    </row>
    <row r="4171" spans="1:16" ht="67.5" x14ac:dyDescent="0.2">
      <c r="A4171" s="466" t="s">
        <v>7860</v>
      </c>
      <c r="B4171" s="465" t="s">
        <v>3526</v>
      </c>
      <c r="C4171" s="464" t="s">
        <v>2594</v>
      </c>
      <c r="D4171" s="463" t="s">
        <v>13043</v>
      </c>
      <c r="E4171" s="462">
        <v>6500</v>
      </c>
      <c r="F4171" s="461" t="s">
        <v>13878</v>
      </c>
      <c r="G4171" s="460" t="s">
        <v>13877</v>
      </c>
      <c r="H4171" s="460" t="s">
        <v>7865</v>
      </c>
      <c r="I4171" s="460" t="s">
        <v>7869</v>
      </c>
      <c r="J4171" s="459" t="s">
        <v>7865</v>
      </c>
      <c r="K4171" s="458">
        <v>5</v>
      </c>
      <c r="L4171" s="458">
        <v>12</v>
      </c>
      <c r="M4171" s="457">
        <v>82755.740407659789</v>
      </c>
      <c r="N4171" s="458">
        <v>1</v>
      </c>
      <c r="O4171" s="458">
        <v>6</v>
      </c>
      <c r="P4171" s="457">
        <v>40306.800000000003</v>
      </c>
    </row>
    <row r="4172" spans="1:16" ht="67.5" x14ac:dyDescent="0.2">
      <c r="A4172" s="466" t="s">
        <v>7860</v>
      </c>
      <c r="B4172" s="465" t="s">
        <v>3526</v>
      </c>
      <c r="C4172" s="464" t="s">
        <v>2594</v>
      </c>
      <c r="D4172" s="463" t="s">
        <v>7887</v>
      </c>
      <c r="E4172" s="462">
        <v>4200</v>
      </c>
      <c r="F4172" s="461" t="s">
        <v>13876</v>
      </c>
      <c r="G4172" s="460" t="s">
        <v>13875</v>
      </c>
      <c r="H4172" s="460" t="s">
        <v>6389</v>
      </c>
      <c r="I4172" s="460" t="s">
        <v>7869</v>
      </c>
      <c r="J4172" s="459" t="s">
        <v>6389</v>
      </c>
      <c r="K4172" s="458">
        <v>3</v>
      </c>
      <c r="L4172" s="458">
        <v>12</v>
      </c>
      <c r="M4172" s="457">
        <v>53472.939955718633</v>
      </c>
      <c r="N4172" s="458">
        <v>1</v>
      </c>
      <c r="O4172" s="458">
        <v>6</v>
      </c>
      <c r="P4172" s="457">
        <v>26506.799999999999</v>
      </c>
    </row>
    <row r="4173" spans="1:16" ht="67.5" x14ac:dyDescent="0.2">
      <c r="A4173" s="466" t="s">
        <v>7860</v>
      </c>
      <c r="B4173" s="465" t="s">
        <v>3526</v>
      </c>
      <c r="C4173" s="464" t="s">
        <v>2594</v>
      </c>
      <c r="D4173" s="463" t="s">
        <v>8162</v>
      </c>
      <c r="E4173" s="462">
        <v>5500</v>
      </c>
      <c r="F4173" s="461" t="s">
        <v>13874</v>
      </c>
      <c r="G4173" s="460" t="s">
        <v>13873</v>
      </c>
      <c r="H4173" s="460" t="s">
        <v>7911</v>
      </c>
      <c r="I4173" s="460" t="s">
        <v>7861</v>
      </c>
      <c r="J4173" s="459" t="s">
        <v>7911</v>
      </c>
      <c r="K4173" s="458">
        <v>3</v>
      </c>
      <c r="L4173" s="458">
        <v>12</v>
      </c>
      <c r="M4173" s="457">
        <v>70024.088037250593</v>
      </c>
      <c r="N4173" s="458">
        <v>1</v>
      </c>
      <c r="O4173" s="458">
        <v>6</v>
      </c>
      <c r="P4173" s="457">
        <v>34306.800000000003</v>
      </c>
    </row>
    <row r="4174" spans="1:16" ht="67.5" x14ac:dyDescent="0.2">
      <c r="A4174" s="466" t="s">
        <v>7860</v>
      </c>
      <c r="B4174" s="465" t="s">
        <v>3526</v>
      </c>
      <c r="C4174" s="464" t="s">
        <v>2594</v>
      </c>
      <c r="D4174" s="463" t="s">
        <v>7859</v>
      </c>
      <c r="E4174" s="462">
        <v>2500</v>
      </c>
      <c r="F4174" s="461" t="s">
        <v>13872</v>
      </c>
      <c r="G4174" s="460" t="s">
        <v>13871</v>
      </c>
      <c r="H4174" s="460" t="s">
        <v>8069</v>
      </c>
      <c r="I4174" s="460" t="s">
        <v>7869</v>
      </c>
      <c r="J4174" s="459" t="s">
        <v>8069</v>
      </c>
      <c r="K4174" s="458">
        <v>3</v>
      </c>
      <c r="L4174" s="458">
        <v>12</v>
      </c>
      <c r="M4174" s="457">
        <v>31829.130926022997</v>
      </c>
      <c r="N4174" s="458">
        <v>1</v>
      </c>
      <c r="O4174" s="458">
        <v>6</v>
      </c>
      <c r="P4174" s="457">
        <v>16306.8</v>
      </c>
    </row>
    <row r="4175" spans="1:16" ht="67.5" x14ac:dyDescent="0.2">
      <c r="A4175" s="466" t="s">
        <v>7860</v>
      </c>
      <c r="B4175" s="465" t="s">
        <v>3526</v>
      </c>
      <c r="C4175" s="464" t="s">
        <v>2594</v>
      </c>
      <c r="D4175" s="463" t="s">
        <v>7887</v>
      </c>
      <c r="E4175" s="462">
        <v>4200</v>
      </c>
      <c r="F4175" s="461" t="s">
        <v>13870</v>
      </c>
      <c r="G4175" s="460" t="s">
        <v>13869</v>
      </c>
      <c r="H4175" s="460" t="s">
        <v>3542</v>
      </c>
      <c r="I4175" s="460" t="s">
        <v>7861</v>
      </c>
      <c r="J4175" s="459" t="s">
        <v>3542</v>
      </c>
      <c r="K4175" s="458">
        <v>3</v>
      </c>
      <c r="L4175" s="458">
        <v>12</v>
      </c>
      <c r="M4175" s="457">
        <v>53472.939955718633</v>
      </c>
      <c r="N4175" s="458">
        <v>1</v>
      </c>
      <c r="O4175" s="458">
        <v>6</v>
      </c>
      <c r="P4175" s="457">
        <v>26506.799999999999</v>
      </c>
    </row>
    <row r="4176" spans="1:16" ht="67.5" x14ac:dyDescent="0.2">
      <c r="A4176" s="466" t="s">
        <v>7860</v>
      </c>
      <c r="B4176" s="465" t="s">
        <v>3526</v>
      </c>
      <c r="C4176" s="464" t="s">
        <v>2594</v>
      </c>
      <c r="D4176" s="463" t="s">
        <v>7887</v>
      </c>
      <c r="E4176" s="462">
        <v>4200</v>
      </c>
      <c r="F4176" s="461" t="s">
        <v>13868</v>
      </c>
      <c r="G4176" s="460" t="s">
        <v>13867</v>
      </c>
      <c r="H4176" s="460" t="s">
        <v>6389</v>
      </c>
      <c r="I4176" s="460" t="s">
        <v>7869</v>
      </c>
      <c r="J4176" s="459" t="s">
        <v>6389</v>
      </c>
      <c r="K4176" s="458">
        <v>3</v>
      </c>
      <c r="L4176" s="458">
        <v>7</v>
      </c>
      <c r="M4176" s="457">
        <v>31192.548307502537</v>
      </c>
      <c r="N4176" s="458">
        <v>0</v>
      </c>
      <c r="O4176" s="458">
        <v>0</v>
      </c>
      <c r="P4176" s="457">
        <v>0</v>
      </c>
    </row>
    <row r="4177" spans="1:16" ht="67.5" x14ac:dyDescent="0.2">
      <c r="A4177" s="466" t="s">
        <v>7860</v>
      </c>
      <c r="B4177" s="465" t="s">
        <v>3526</v>
      </c>
      <c r="C4177" s="464" t="s">
        <v>2594</v>
      </c>
      <c r="D4177" s="463" t="s">
        <v>9537</v>
      </c>
      <c r="E4177" s="462">
        <v>4200</v>
      </c>
      <c r="F4177" s="461" t="s">
        <v>13866</v>
      </c>
      <c r="G4177" s="460" t="s">
        <v>13865</v>
      </c>
      <c r="H4177" s="460" t="s">
        <v>3570</v>
      </c>
      <c r="I4177" s="460" t="s">
        <v>7861</v>
      </c>
      <c r="J4177" s="459" t="s">
        <v>3570</v>
      </c>
      <c r="K4177" s="458">
        <v>3</v>
      </c>
      <c r="L4177" s="458">
        <v>12</v>
      </c>
      <c r="M4177" s="457">
        <v>53472.939955718633</v>
      </c>
      <c r="N4177" s="458">
        <v>1</v>
      </c>
      <c r="O4177" s="458">
        <v>6</v>
      </c>
      <c r="P4177" s="457">
        <v>26506.799999999999</v>
      </c>
    </row>
    <row r="4178" spans="1:16" ht="67.5" x14ac:dyDescent="0.2">
      <c r="A4178" s="466" t="s">
        <v>7860</v>
      </c>
      <c r="B4178" s="465" t="s">
        <v>3526</v>
      </c>
      <c r="C4178" s="464" t="s">
        <v>2594</v>
      </c>
      <c r="D4178" s="463" t="s">
        <v>13198</v>
      </c>
      <c r="E4178" s="462">
        <v>8500</v>
      </c>
      <c r="F4178" s="461" t="s">
        <v>13864</v>
      </c>
      <c r="G4178" s="460" t="s">
        <v>13863</v>
      </c>
      <c r="H4178" s="460" t="s">
        <v>4810</v>
      </c>
      <c r="I4178" s="460" t="s">
        <v>7869</v>
      </c>
      <c r="J4178" s="459" t="s">
        <v>4810</v>
      </c>
      <c r="K4178" s="458">
        <v>3</v>
      </c>
      <c r="L4178" s="458">
        <v>12</v>
      </c>
      <c r="M4178" s="457">
        <v>108219.04514847818</v>
      </c>
      <c r="N4178" s="458">
        <v>1</v>
      </c>
      <c r="O4178" s="458">
        <v>6</v>
      </c>
      <c r="P4178" s="457">
        <v>52306.8</v>
      </c>
    </row>
    <row r="4179" spans="1:16" ht="67.5" x14ac:dyDescent="0.2">
      <c r="A4179" s="466" t="s">
        <v>7860</v>
      </c>
      <c r="B4179" s="465" t="s">
        <v>3526</v>
      </c>
      <c r="C4179" s="464" t="s">
        <v>2594</v>
      </c>
      <c r="D4179" s="463" t="s">
        <v>8185</v>
      </c>
      <c r="E4179" s="462">
        <v>6000</v>
      </c>
      <c r="F4179" s="461" t="s">
        <v>13862</v>
      </c>
      <c r="G4179" s="460" t="s">
        <v>13861</v>
      </c>
      <c r="H4179" s="460" t="s">
        <v>7911</v>
      </c>
      <c r="I4179" s="460" t="s">
        <v>7869</v>
      </c>
      <c r="J4179" s="459" t="s">
        <v>7911</v>
      </c>
      <c r="K4179" s="458">
        <v>5</v>
      </c>
      <c r="L4179" s="458">
        <v>12</v>
      </c>
      <c r="M4179" s="457">
        <v>76389.914222455191</v>
      </c>
      <c r="N4179" s="458">
        <v>1</v>
      </c>
      <c r="O4179" s="458">
        <v>6</v>
      </c>
      <c r="P4179" s="457">
        <v>37306.800000000003</v>
      </c>
    </row>
    <row r="4180" spans="1:16" ht="67.5" x14ac:dyDescent="0.2">
      <c r="A4180" s="466" t="s">
        <v>7860</v>
      </c>
      <c r="B4180" s="465" t="s">
        <v>3526</v>
      </c>
      <c r="C4180" s="464" t="s">
        <v>2594</v>
      </c>
      <c r="D4180" s="463" t="s">
        <v>7881</v>
      </c>
      <c r="E4180" s="462">
        <v>3200</v>
      </c>
      <c r="F4180" s="461" t="s">
        <v>13860</v>
      </c>
      <c r="G4180" s="460" t="s">
        <v>13859</v>
      </c>
      <c r="H4180" s="460" t="s">
        <v>6514</v>
      </c>
      <c r="I4180" s="460" t="s">
        <v>7869</v>
      </c>
      <c r="J4180" s="459" t="s">
        <v>6514</v>
      </c>
      <c r="K4180" s="458">
        <v>4</v>
      </c>
      <c r="L4180" s="458">
        <v>12</v>
      </c>
      <c r="M4180" s="457">
        <v>40741.287585309437</v>
      </c>
      <c r="N4180" s="458">
        <v>1</v>
      </c>
      <c r="O4180" s="458">
        <v>6</v>
      </c>
      <c r="P4180" s="457">
        <v>20506.8</v>
      </c>
    </row>
    <row r="4181" spans="1:16" ht="67.5" x14ac:dyDescent="0.2">
      <c r="A4181" s="466" t="s">
        <v>7860</v>
      </c>
      <c r="B4181" s="465" t="s">
        <v>3526</v>
      </c>
      <c r="C4181" s="464" t="s">
        <v>2594</v>
      </c>
      <c r="D4181" s="463" t="s">
        <v>7887</v>
      </c>
      <c r="E4181" s="462">
        <v>4200</v>
      </c>
      <c r="F4181" s="461" t="s">
        <v>13858</v>
      </c>
      <c r="G4181" s="460" t="s">
        <v>13857</v>
      </c>
      <c r="H4181" s="460" t="s">
        <v>6389</v>
      </c>
      <c r="I4181" s="460" t="s">
        <v>7869</v>
      </c>
      <c r="J4181" s="459" t="s">
        <v>6389</v>
      </c>
      <c r="K4181" s="458">
        <v>4</v>
      </c>
      <c r="L4181" s="458">
        <v>12</v>
      </c>
      <c r="M4181" s="457">
        <v>53472.939955718633</v>
      </c>
      <c r="N4181" s="458">
        <v>1</v>
      </c>
      <c r="O4181" s="458">
        <v>1</v>
      </c>
      <c r="P4181" s="457">
        <v>4417.8</v>
      </c>
    </row>
    <row r="4182" spans="1:16" ht="67.5" x14ac:dyDescent="0.2">
      <c r="A4182" s="466" t="s">
        <v>7860</v>
      </c>
      <c r="B4182" s="465" t="s">
        <v>3526</v>
      </c>
      <c r="C4182" s="464" t="s">
        <v>2594</v>
      </c>
      <c r="D4182" s="463" t="s">
        <v>7960</v>
      </c>
      <c r="E4182" s="462">
        <v>2500</v>
      </c>
      <c r="F4182" s="461" t="s">
        <v>13856</v>
      </c>
      <c r="G4182" s="460" t="s">
        <v>13855</v>
      </c>
      <c r="H4182" s="460" t="s">
        <v>8069</v>
      </c>
      <c r="I4182" s="460" t="s">
        <v>7869</v>
      </c>
      <c r="J4182" s="459" t="s">
        <v>8069</v>
      </c>
      <c r="K4182" s="458">
        <v>4</v>
      </c>
      <c r="L4182" s="458">
        <v>12</v>
      </c>
      <c r="M4182" s="457">
        <v>31829.130926022997</v>
      </c>
      <c r="N4182" s="458">
        <v>1</v>
      </c>
      <c r="O4182" s="458">
        <v>6</v>
      </c>
      <c r="P4182" s="457">
        <v>16306.8</v>
      </c>
    </row>
    <row r="4183" spans="1:16" ht="67.5" x14ac:dyDescent="0.2">
      <c r="A4183" s="466" t="s">
        <v>7860</v>
      </c>
      <c r="B4183" s="465" t="s">
        <v>3526</v>
      </c>
      <c r="C4183" s="464" t="s">
        <v>2594</v>
      </c>
      <c r="D4183" s="463" t="s">
        <v>7923</v>
      </c>
      <c r="E4183" s="462">
        <v>4200</v>
      </c>
      <c r="F4183" s="461" t="s">
        <v>13854</v>
      </c>
      <c r="G4183" s="460" t="s">
        <v>13853</v>
      </c>
      <c r="H4183" s="460" t="s">
        <v>6389</v>
      </c>
      <c r="I4183" s="460" t="s">
        <v>7869</v>
      </c>
      <c r="J4183" s="459" t="s">
        <v>6389</v>
      </c>
      <c r="K4183" s="458">
        <v>3</v>
      </c>
      <c r="L4183" s="458">
        <v>12</v>
      </c>
      <c r="M4183" s="457">
        <v>53472.939955718633</v>
      </c>
      <c r="N4183" s="458">
        <v>1</v>
      </c>
      <c r="O4183" s="458">
        <v>6</v>
      </c>
      <c r="P4183" s="457">
        <v>26506.799999999999</v>
      </c>
    </row>
    <row r="4184" spans="1:16" ht="67.5" x14ac:dyDescent="0.2">
      <c r="A4184" s="466" t="s">
        <v>7860</v>
      </c>
      <c r="B4184" s="465" t="s">
        <v>3526</v>
      </c>
      <c r="C4184" s="464" t="s">
        <v>2594</v>
      </c>
      <c r="D4184" s="463" t="s">
        <v>7887</v>
      </c>
      <c r="E4184" s="462">
        <v>4200</v>
      </c>
      <c r="F4184" s="461" t="s">
        <v>13852</v>
      </c>
      <c r="G4184" s="460" t="s">
        <v>13851</v>
      </c>
      <c r="H4184" s="460" t="s">
        <v>6389</v>
      </c>
      <c r="I4184" s="460" t="s">
        <v>7869</v>
      </c>
      <c r="J4184" s="459" t="s">
        <v>6389</v>
      </c>
      <c r="K4184" s="458">
        <v>4</v>
      </c>
      <c r="L4184" s="458">
        <v>12</v>
      </c>
      <c r="M4184" s="457">
        <v>53472.939955718633</v>
      </c>
      <c r="N4184" s="458">
        <v>1</v>
      </c>
      <c r="O4184" s="458">
        <v>6</v>
      </c>
      <c r="P4184" s="457">
        <v>26506.799999999999</v>
      </c>
    </row>
    <row r="4185" spans="1:16" ht="67.5" x14ac:dyDescent="0.2">
      <c r="A4185" s="466" t="s">
        <v>7860</v>
      </c>
      <c r="B4185" s="465" t="s">
        <v>3526</v>
      </c>
      <c r="C4185" s="464" t="s">
        <v>2594</v>
      </c>
      <c r="D4185" s="463" t="s">
        <v>8248</v>
      </c>
      <c r="E4185" s="462">
        <v>4200</v>
      </c>
      <c r="F4185" s="461" t="s">
        <v>13850</v>
      </c>
      <c r="G4185" s="460" t="s">
        <v>13849</v>
      </c>
      <c r="H4185" s="460" t="s">
        <v>4810</v>
      </c>
      <c r="I4185" s="460" t="s">
        <v>7869</v>
      </c>
      <c r="J4185" s="459" t="s">
        <v>4810</v>
      </c>
      <c r="K4185" s="458">
        <v>2</v>
      </c>
      <c r="L4185" s="458">
        <v>8</v>
      </c>
      <c r="M4185" s="457">
        <v>35648.626637145753</v>
      </c>
      <c r="N4185" s="458">
        <v>0</v>
      </c>
      <c r="O4185" s="458">
        <v>0</v>
      </c>
      <c r="P4185" s="457">
        <v>0</v>
      </c>
    </row>
    <row r="4186" spans="1:16" ht="67.5" x14ac:dyDescent="0.2">
      <c r="A4186" s="466" t="s">
        <v>7860</v>
      </c>
      <c r="B4186" s="465" t="s">
        <v>3526</v>
      </c>
      <c r="C4186" s="464" t="s">
        <v>2594</v>
      </c>
      <c r="D4186" s="463" t="s">
        <v>7923</v>
      </c>
      <c r="E4186" s="462">
        <v>4200</v>
      </c>
      <c r="F4186" s="461" t="s">
        <v>13848</v>
      </c>
      <c r="G4186" s="460" t="s">
        <v>13847</v>
      </c>
      <c r="H4186" s="460" t="s">
        <v>3574</v>
      </c>
      <c r="I4186" s="460" t="s">
        <v>7869</v>
      </c>
      <c r="J4186" s="459" t="s">
        <v>3574</v>
      </c>
      <c r="K4186" s="458">
        <v>3</v>
      </c>
      <c r="L4186" s="458">
        <v>5</v>
      </c>
      <c r="M4186" s="457">
        <v>22280.391648216097</v>
      </c>
      <c r="N4186" s="458">
        <v>0</v>
      </c>
      <c r="O4186" s="458">
        <v>0</v>
      </c>
      <c r="P4186" s="457">
        <v>0</v>
      </c>
    </row>
    <row r="4187" spans="1:16" ht="67.5" x14ac:dyDescent="0.2">
      <c r="A4187" s="466" t="s">
        <v>7860</v>
      </c>
      <c r="B4187" s="465" t="s">
        <v>3526</v>
      </c>
      <c r="C4187" s="464" t="s">
        <v>2594</v>
      </c>
      <c r="D4187" s="463" t="s">
        <v>8478</v>
      </c>
      <c r="E4187" s="462">
        <v>7500</v>
      </c>
      <c r="F4187" s="461" t="s">
        <v>13846</v>
      </c>
      <c r="G4187" s="460" t="s">
        <v>13845</v>
      </c>
      <c r="H4187" s="460" t="s">
        <v>7950</v>
      </c>
      <c r="I4187" s="460" t="s">
        <v>7869</v>
      </c>
      <c r="J4187" s="459" t="s">
        <v>7950</v>
      </c>
      <c r="K4187" s="458">
        <v>3</v>
      </c>
      <c r="L4187" s="458">
        <v>12</v>
      </c>
      <c r="M4187" s="457">
        <v>95487.392778068985</v>
      </c>
      <c r="N4187" s="458">
        <v>1</v>
      </c>
      <c r="O4187" s="458">
        <v>6</v>
      </c>
      <c r="P4187" s="457">
        <v>46306.8</v>
      </c>
    </row>
    <row r="4188" spans="1:16" ht="67.5" x14ac:dyDescent="0.2">
      <c r="A4188" s="466" t="s">
        <v>7860</v>
      </c>
      <c r="B4188" s="465" t="s">
        <v>3526</v>
      </c>
      <c r="C4188" s="464" t="s">
        <v>2594</v>
      </c>
      <c r="D4188" s="463" t="s">
        <v>9370</v>
      </c>
      <c r="E4188" s="462">
        <v>4200</v>
      </c>
      <c r="F4188" s="461" t="s">
        <v>13844</v>
      </c>
      <c r="G4188" s="460" t="s">
        <v>13843</v>
      </c>
      <c r="H4188" s="460" t="s">
        <v>8893</v>
      </c>
      <c r="I4188" s="460" t="s">
        <v>7869</v>
      </c>
      <c r="J4188" s="459" t="s">
        <v>8893</v>
      </c>
      <c r="K4188" s="458">
        <v>3</v>
      </c>
      <c r="L4188" s="458">
        <v>12</v>
      </c>
      <c r="M4188" s="457">
        <v>53472.939955718633</v>
      </c>
      <c r="N4188" s="458">
        <v>1</v>
      </c>
      <c r="O4188" s="458">
        <v>6</v>
      </c>
      <c r="P4188" s="457">
        <v>26506.799999999999</v>
      </c>
    </row>
    <row r="4189" spans="1:16" ht="67.5" x14ac:dyDescent="0.2">
      <c r="A4189" s="466" t="s">
        <v>7860</v>
      </c>
      <c r="B4189" s="465" t="s">
        <v>3526</v>
      </c>
      <c r="C4189" s="464" t="s">
        <v>2594</v>
      </c>
      <c r="D4189" s="463" t="s">
        <v>9280</v>
      </c>
      <c r="E4189" s="462">
        <v>4200</v>
      </c>
      <c r="F4189" s="461" t="s">
        <v>13842</v>
      </c>
      <c r="G4189" s="460" t="s">
        <v>13841</v>
      </c>
      <c r="H4189" s="460" t="s">
        <v>7926</v>
      </c>
      <c r="I4189" s="460" t="s">
        <v>7861</v>
      </c>
      <c r="J4189" s="459" t="s">
        <v>7926</v>
      </c>
      <c r="K4189" s="458">
        <v>1</v>
      </c>
      <c r="L4189" s="458">
        <v>2</v>
      </c>
      <c r="M4189" s="457">
        <v>8912.1566592864383</v>
      </c>
      <c r="N4189" s="458">
        <v>1</v>
      </c>
      <c r="O4189" s="458">
        <v>6</v>
      </c>
      <c r="P4189" s="457">
        <v>26506.799999999999</v>
      </c>
    </row>
    <row r="4190" spans="1:16" ht="67.5" x14ac:dyDescent="0.2">
      <c r="A4190" s="466" t="s">
        <v>7860</v>
      </c>
      <c r="B4190" s="465" t="s">
        <v>3526</v>
      </c>
      <c r="C4190" s="464" t="s">
        <v>2594</v>
      </c>
      <c r="D4190" s="463" t="s">
        <v>8465</v>
      </c>
      <c r="E4190" s="462">
        <v>3500</v>
      </c>
      <c r="F4190" s="461" t="s">
        <v>13840</v>
      </c>
      <c r="G4190" s="460" t="s">
        <v>13839</v>
      </c>
      <c r="H4190" s="460" t="s">
        <v>7911</v>
      </c>
      <c r="I4190" s="460" t="s">
        <v>7861</v>
      </c>
      <c r="J4190" s="459" t="s">
        <v>7911</v>
      </c>
      <c r="K4190" s="458">
        <v>4</v>
      </c>
      <c r="L4190" s="458">
        <v>12</v>
      </c>
      <c r="M4190" s="457">
        <v>44560.783296432193</v>
      </c>
      <c r="N4190" s="458">
        <v>1</v>
      </c>
      <c r="O4190" s="458">
        <v>6</v>
      </c>
      <c r="P4190" s="457">
        <v>22306.799999999999</v>
      </c>
    </row>
    <row r="4191" spans="1:16" ht="67.5" x14ac:dyDescent="0.2">
      <c r="A4191" s="466" t="s">
        <v>7860</v>
      </c>
      <c r="B4191" s="465" t="s">
        <v>3526</v>
      </c>
      <c r="C4191" s="464" t="s">
        <v>2594</v>
      </c>
      <c r="D4191" s="463" t="s">
        <v>7881</v>
      </c>
      <c r="E4191" s="462">
        <v>3200</v>
      </c>
      <c r="F4191" s="461" t="s">
        <v>13838</v>
      </c>
      <c r="G4191" s="460" t="s">
        <v>13837</v>
      </c>
      <c r="H4191" s="460" t="s">
        <v>6389</v>
      </c>
      <c r="I4191" s="460" t="s">
        <v>7869</v>
      </c>
      <c r="J4191" s="459" t="s">
        <v>6389</v>
      </c>
      <c r="K4191" s="458">
        <v>3</v>
      </c>
      <c r="L4191" s="458">
        <v>12</v>
      </c>
      <c r="M4191" s="457">
        <v>40741.287585309437</v>
      </c>
      <c r="N4191" s="458">
        <v>1</v>
      </c>
      <c r="O4191" s="458">
        <v>6</v>
      </c>
      <c r="P4191" s="457">
        <v>20506.8</v>
      </c>
    </row>
    <row r="4192" spans="1:16" ht="67.5" x14ac:dyDescent="0.2">
      <c r="A4192" s="466" t="s">
        <v>7860</v>
      </c>
      <c r="B4192" s="465" t="s">
        <v>3526</v>
      </c>
      <c r="C4192" s="464" t="s">
        <v>2594</v>
      </c>
      <c r="D4192" s="463" t="s">
        <v>7932</v>
      </c>
      <c r="E4192" s="462">
        <v>4200</v>
      </c>
      <c r="F4192" s="461" t="s">
        <v>13836</v>
      </c>
      <c r="G4192" s="460" t="s">
        <v>13835</v>
      </c>
      <c r="H4192" s="460" t="s">
        <v>6389</v>
      </c>
      <c r="I4192" s="460" t="s">
        <v>7869</v>
      </c>
      <c r="J4192" s="459" t="s">
        <v>6389</v>
      </c>
      <c r="K4192" s="458">
        <v>3</v>
      </c>
      <c r="L4192" s="458">
        <v>12</v>
      </c>
      <c r="M4192" s="457">
        <v>53472.939955718633</v>
      </c>
      <c r="N4192" s="458">
        <v>1</v>
      </c>
      <c r="O4192" s="458">
        <v>6</v>
      </c>
      <c r="P4192" s="457">
        <v>26506.799999999999</v>
      </c>
    </row>
    <row r="4193" spans="1:16" ht="67.5" x14ac:dyDescent="0.2">
      <c r="A4193" s="466" t="s">
        <v>7860</v>
      </c>
      <c r="B4193" s="465" t="s">
        <v>3526</v>
      </c>
      <c r="C4193" s="464" t="s">
        <v>2594</v>
      </c>
      <c r="D4193" s="463" t="s">
        <v>8248</v>
      </c>
      <c r="E4193" s="462">
        <v>4200</v>
      </c>
      <c r="F4193" s="461" t="s">
        <v>13834</v>
      </c>
      <c r="G4193" s="460" t="s">
        <v>13833</v>
      </c>
      <c r="H4193" s="460" t="s">
        <v>6514</v>
      </c>
      <c r="I4193" s="460" t="s">
        <v>7869</v>
      </c>
      <c r="J4193" s="459" t="s">
        <v>6514</v>
      </c>
      <c r="K4193" s="458">
        <v>3</v>
      </c>
      <c r="L4193" s="458">
        <v>12</v>
      </c>
      <c r="M4193" s="457">
        <v>53472.939955718633</v>
      </c>
      <c r="N4193" s="458">
        <v>1</v>
      </c>
      <c r="O4193" s="458">
        <v>6</v>
      </c>
      <c r="P4193" s="457">
        <v>26506.799999999999</v>
      </c>
    </row>
    <row r="4194" spans="1:16" ht="67.5" x14ac:dyDescent="0.2">
      <c r="A4194" s="466" t="s">
        <v>7860</v>
      </c>
      <c r="B4194" s="465" t="s">
        <v>3526</v>
      </c>
      <c r="C4194" s="464" t="s">
        <v>2594</v>
      </c>
      <c r="D4194" s="463" t="s">
        <v>7960</v>
      </c>
      <c r="E4194" s="462">
        <v>2500</v>
      </c>
      <c r="F4194" s="461" t="s">
        <v>13832</v>
      </c>
      <c r="G4194" s="460" t="s">
        <v>13831</v>
      </c>
      <c r="H4194" s="460" t="s">
        <v>6514</v>
      </c>
      <c r="I4194" s="460" t="s">
        <v>7869</v>
      </c>
      <c r="J4194" s="459" t="s">
        <v>6514</v>
      </c>
      <c r="K4194" s="458">
        <v>4</v>
      </c>
      <c r="L4194" s="458">
        <v>12</v>
      </c>
      <c r="M4194" s="457">
        <v>31829.130926022997</v>
      </c>
      <c r="N4194" s="458">
        <v>1</v>
      </c>
      <c r="O4194" s="458">
        <v>6</v>
      </c>
      <c r="P4194" s="457">
        <v>16306.8</v>
      </c>
    </row>
    <row r="4195" spans="1:16" ht="67.5" x14ac:dyDescent="0.2">
      <c r="A4195" s="466" t="s">
        <v>7860</v>
      </c>
      <c r="B4195" s="465" t="s">
        <v>3526</v>
      </c>
      <c r="C4195" s="464" t="s">
        <v>2594</v>
      </c>
      <c r="D4195" s="463" t="s">
        <v>7908</v>
      </c>
      <c r="E4195" s="462">
        <v>4200</v>
      </c>
      <c r="F4195" s="461" t="s">
        <v>13830</v>
      </c>
      <c r="G4195" s="460" t="s">
        <v>13829</v>
      </c>
      <c r="H4195" s="460" t="s">
        <v>3574</v>
      </c>
      <c r="I4195" s="460" t="s">
        <v>7861</v>
      </c>
      <c r="J4195" s="459" t="s">
        <v>3574</v>
      </c>
      <c r="K4195" s="458">
        <v>3</v>
      </c>
      <c r="L4195" s="458">
        <v>5</v>
      </c>
      <c r="M4195" s="457">
        <v>22280.391648216097</v>
      </c>
      <c r="N4195" s="458">
        <v>0</v>
      </c>
      <c r="O4195" s="458">
        <v>0</v>
      </c>
      <c r="P4195" s="457">
        <v>0</v>
      </c>
    </row>
    <row r="4196" spans="1:16" ht="67.5" x14ac:dyDescent="0.2">
      <c r="A4196" s="466" t="s">
        <v>7860</v>
      </c>
      <c r="B4196" s="465" t="s">
        <v>3526</v>
      </c>
      <c r="C4196" s="464" t="s">
        <v>2594</v>
      </c>
      <c r="D4196" s="463" t="s">
        <v>13828</v>
      </c>
      <c r="E4196" s="462">
        <v>9000</v>
      </c>
      <c r="F4196" s="461" t="s">
        <v>13827</v>
      </c>
      <c r="G4196" s="460" t="s">
        <v>13826</v>
      </c>
      <c r="H4196" s="460" t="s">
        <v>8396</v>
      </c>
      <c r="I4196" s="460" t="s">
        <v>7869</v>
      </c>
      <c r="J4196" s="459" t="s">
        <v>8396</v>
      </c>
      <c r="K4196" s="458">
        <v>3</v>
      </c>
      <c r="L4196" s="458">
        <v>12</v>
      </c>
      <c r="M4196" s="457">
        <v>114584.87133368278</v>
      </c>
      <c r="N4196" s="458">
        <v>1</v>
      </c>
      <c r="O4196" s="458">
        <v>6</v>
      </c>
      <c r="P4196" s="457">
        <v>55306.8</v>
      </c>
    </row>
    <row r="4197" spans="1:16" ht="67.5" x14ac:dyDescent="0.2">
      <c r="A4197" s="466" t="s">
        <v>7860</v>
      </c>
      <c r="B4197" s="465" t="s">
        <v>3526</v>
      </c>
      <c r="C4197" s="464" t="s">
        <v>2594</v>
      </c>
      <c r="D4197" s="463" t="s">
        <v>7859</v>
      </c>
      <c r="E4197" s="462">
        <v>2500</v>
      </c>
      <c r="F4197" s="461" t="s">
        <v>13825</v>
      </c>
      <c r="G4197" s="460" t="s">
        <v>13824</v>
      </c>
      <c r="H4197" s="460"/>
      <c r="I4197" s="460"/>
      <c r="J4197" s="459"/>
      <c r="K4197" s="458">
        <v>6</v>
      </c>
      <c r="L4197" s="458">
        <v>12</v>
      </c>
      <c r="M4197" s="457">
        <v>31829.130926022997</v>
      </c>
      <c r="N4197" s="458">
        <v>1</v>
      </c>
      <c r="O4197" s="458">
        <v>6</v>
      </c>
      <c r="P4197" s="457">
        <v>16306.8</v>
      </c>
    </row>
    <row r="4198" spans="1:16" ht="67.5" x14ac:dyDescent="0.2">
      <c r="A4198" s="466" t="s">
        <v>7860</v>
      </c>
      <c r="B4198" s="465" t="s">
        <v>3526</v>
      </c>
      <c r="C4198" s="464" t="s">
        <v>2594</v>
      </c>
      <c r="D4198" s="463" t="s">
        <v>13823</v>
      </c>
      <c r="E4198" s="462">
        <v>7500</v>
      </c>
      <c r="F4198" s="461" t="s">
        <v>13822</v>
      </c>
      <c r="G4198" s="460" t="s">
        <v>13821</v>
      </c>
      <c r="H4198" s="460" t="s">
        <v>4810</v>
      </c>
      <c r="I4198" s="460" t="s">
        <v>7869</v>
      </c>
      <c r="J4198" s="459" t="s">
        <v>4810</v>
      </c>
      <c r="K4198" s="458">
        <v>5</v>
      </c>
      <c r="L4198" s="458">
        <v>12</v>
      </c>
      <c r="M4198" s="457">
        <v>95487.392778068985</v>
      </c>
      <c r="N4198" s="458">
        <v>0</v>
      </c>
      <c r="O4198" s="458">
        <v>0</v>
      </c>
      <c r="P4198" s="457">
        <v>0</v>
      </c>
    </row>
    <row r="4199" spans="1:16" ht="67.5" x14ac:dyDescent="0.2">
      <c r="A4199" s="466" t="s">
        <v>7860</v>
      </c>
      <c r="B4199" s="465" t="s">
        <v>3526</v>
      </c>
      <c r="C4199" s="464" t="s">
        <v>2594</v>
      </c>
      <c r="D4199" s="463" t="s">
        <v>7859</v>
      </c>
      <c r="E4199" s="462">
        <v>2500</v>
      </c>
      <c r="F4199" s="461" t="s">
        <v>13820</v>
      </c>
      <c r="G4199" s="460" t="s">
        <v>13819</v>
      </c>
      <c r="H4199" s="460" t="s">
        <v>7865</v>
      </c>
      <c r="I4199" s="460" t="s">
        <v>7861</v>
      </c>
      <c r="J4199" s="459" t="s">
        <v>7865</v>
      </c>
      <c r="K4199" s="458">
        <v>4</v>
      </c>
      <c r="L4199" s="458">
        <v>12</v>
      </c>
      <c r="M4199" s="457">
        <v>31829.130926022997</v>
      </c>
      <c r="N4199" s="458">
        <v>1</v>
      </c>
      <c r="O4199" s="458">
        <v>6</v>
      </c>
      <c r="P4199" s="457">
        <v>16306.8</v>
      </c>
    </row>
    <row r="4200" spans="1:16" ht="67.5" x14ac:dyDescent="0.2">
      <c r="A4200" s="466" t="s">
        <v>7860</v>
      </c>
      <c r="B4200" s="465" t="s">
        <v>3526</v>
      </c>
      <c r="C4200" s="464" t="s">
        <v>2594</v>
      </c>
      <c r="D4200" s="463" t="s">
        <v>7887</v>
      </c>
      <c r="E4200" s="462">
        <v>4200</v>
      </c>
      <c r="F4200" s="461" t="s">
        <v>13818</v>
      </c>
      <c r="G4200" s="460" t="s">
        <v>13817</v>
      </c>
      <c r="H4200" s="460" t="s">
        <v>6389</v>
      </c>
      <c r="I4200" s="460" t="s">
        <v>7869</v>
      </c>
      <c r="J4200" s="459" t="s">
        <v>6389</v>
      </c>
      <c r="K4200" s="458">
        <v>3</v>
      </c>
      <c r="L4200" s="458">
        <v>12</v>
      </c>
      <c r="M4200" s="457">
        <v>53472.939955718633</v>
      </c>
      <c r="N4200" s="458">
        <v>1</v>
      </c>
      <c r="O4200" s="458">
        <v>6</v>
      </c>
      <c r="P4200" s="457">
        <v>26506.799999999999</v>
      </c>
    </row>
    <row r="4201" spans="1:16" ht="67.5" x14ac:dyDescent="0.2">
      <c r="A4201" s="466" t="s">
        <v>7860</v>
      </c>
      <c r="B4201" s="465" t="s">
        <v>3526</v>
      </c>
      <c r="C4201" s="464" t="s">
        <v>2594</v>
      </c>
      <c r="D4201" s="463" t="s">
        <v>8293</v>
      </c>
      <c r="E4201" s="462">
        <v>7500</v>
      </c>
      <c r="F4201" s="461" t="s">
        <v>13816</v>
      </c>
      <c r="G4201" s="460" t="s">
        <v>13815</v>
      </c>
      <c r="H4201" s="460" t="s">
        <v>3528</v>
      </c>
      <c r="I4201" s="460" t="s">
        <v>7869</v>
      </c>
      <c r="J4201" s="459" t="s">
        <v>3528</v>
      </c>
      <c r="K4201" s="458">
        <v>5</v>
      </c>
      <c r="L4201" s="458">
        <v>11</v>
      </c>
      <c r="M4201" s="457">
        <v>87530.110046563233</v>
      </c>
      <c r="N4201" s="458">
        <v>0</v>
      </c>
      <c r="O4201" s="458">
        <v>0</v>
      </c>
      <c r="P4201" s="457">
        <v>0</v>
      </c>
    </row>
    <row r="4202" spans="1:16" ht="67.5" x14ac:dyDescent="0.2">
      <c r="A4202" s="466" t="s">
        <v>7860</v>
      </c>
      <c r="B4202" s="465" t="s">
        <v>3526</v>
      </c>
      <c r="C4202" s="464" t="s">
        <v>2594</v>
      </c>
      <c r="D4202" s="463" t="s">
        <v>13814</v>
      </c>
      <c r="E4202" s="462">
        <v>4200</v>
      </c>
      <c r="F4202" s="461" t="s">
        <v>13813</v>
      </c>
      <c r="G4202" s="460" t="s">
        <v>13812</v>
      </c>
      <c r="H4202" s="460" t="s">
        <v>7865</v>
      </c>
      <c r="I4202" s="460" t="s">
        <v>7869</v>
      </c>
      <c r="J4202" s="459" t="s">
        <v>7865</v>
      </c>
      <c r="K4202" s="458">
        <v>3</v>
      </c>
      <c r="L4202" s="458">
        <v>12</v>
      </c>
      <c r="M4202" s="457">
        <v>53472.939955718633</v>
      </c>
      <c r="N4202" s="458">
        <v>1</v>
      </c>
      <c r="O4202" s="458">
        <v>6</v>
      </c>
      <c r="P4202" s="457">
        <v>26506.799999999999</v>
      </c>
    </row>
    <row r="4203" spans="1:16" ht="67.5" x14ac:dyDescent="0.2">
      <c r="A4203" s="466" t="s">
        <v>7860</v>
      </c>
      <c r="B4203" s="465" t="s">
        <v>3526</v>
      </c>
      <c r="C4203" s="464" t="s">
        <v>2594</v>
      </c>
      <c r="D4203" s="463" t="s">
        <v>7868</v>
      </c>
      <c r="E4203" s="462">
        <v>7500</v>
      </c>
      <c r="F4203" s="461" t="s">
        <v>13811</v>
      </c>
      <c r="G4203" s="460" t="s">
        <v>13810</v>
      </c>
      <c r="H4203" s="460" t="s">
        <v>7911</v>
      </c>
      <c r="I4203" s="460" t="s">
        <v>7869</v>
      </c>
      <c r="J4203" s="459" t="s">
        <v>7911</v>
      </c>
      <c r="K4203" s="458">
        <v>2</v>
      </c>
      <c r="L4203" s="458">
        <v>6</v>
      </c>
      <c r="M4203" s="457">
        <v>47743.696389034492</v>
      </c>
      <c r="N4203" s="458">
        <v>0</v>
      </c>
      <c r="O4203" s="458">
        <v>0</v>
      </c>
      <c r="P4203" s="457">
        <v>0</v>
      </c>
    </row>
    <row r="4204" spans="1:16" ht="67.5" x14ac:dyDescent="0.2">
      <c r="A4204" s="466" t="s">
        <v>7860</v>
      </c>
      <c r="B4204" s="465" t="s">
        <v>3526</v>
      </c>
      <c r="C4204" s="464" t="s">
        <v>2594</v>
      </c>
      <c r="D4204" s="463" t="s">
        <v>7881</v>
      </c>
      <c r="E4204" s="462">
        <v>3200</v>
      </c>
      <c r="F4204" s="461" t="s">
        <v>13809</v>
      </c>
      <c r="G4204" s="460" t="s">
        <v>13808</v>
      </c>
      <c r="H4204" s="460" t="s">
        <v>6389</v>
      </c>
      <c r="I4204" s="460" t="s">
        <v>7869</v>
      </c>
      <c r="J4204" s="459" t="s">
        <v>6389</v>
      </c>
      <c r="K4204" s="458">
        <v>4</v>
      </c>
      <c r="L4204" s="458">
        <v>10</v>
      </c>
      <c r="M4204" s="457">
        <v>33951.072987757863</v>
      </c>
      <c r="N4204" s="458">
        <v>1</v>
      </c>
      <c r="O4204" s="458">
        <v>6</v>
      </c>
      <c r="P4204" s="457">
        <v>20506.8</v>
      </c>
    </row>
    <row r="4205" spans="1:16" ht="67.5" x14ac:dyDescent="0.2">
      <c r="A4205" s="466" t="s">
        <v>7860</v>
      </c>
      <c r="B4205" s="465" t="s">
        <v>3526</v>
      </c>
      <c r="C4205" s="464" t="s">
        <v>2594</v>
      </c>
      <c r="D4205" s="463" t="s">
        <v>7887</v>
      </c>
      <c r="E4205" s="462">
        <v>4200</v>
      </c>
      <c r="F4205" s="461" t="s">
        <v>13807</v>
      </c>
      <c r="G4205" s="460" t="s">
        <v>13806</v>
      </c>
      <c r="H4205" s="460" t="s">
        <v>6389</v>
      </c>
      <c r="I4205" s="460" t="s">
        <v>7869</v>
      </c>
      <c r="J4205" s="459" t="s">
        <v>6389</v>
      </c>
      <c r="K4205" s="458">
        <v>3</v>
      </c>
      <c r="L4205" s="458">
        <v>12</v>
      </c>
      <c r="M4205" s="457">
        <v>53472.939955718633</v>
      </c>
      <c r="N4205" s="458">
        <v>1</v>
      </c>
      <c r="O4205" s="458">
        <v>6</v>
      </c>
      <c r="P4205" s="457">
        <v>26506.799999999999</v>
      </c>
    </row>
    <row r="4206" spans="1:16" ht="67.5" x14ac:dyDescent="0.2">
      <c r="A4206" s="466" t="s">
        <v>7860</v>
      </c>
      <c r="B4206" s="465" t="s">
        <v>3526</v>
      </c>
      <c r="C4206" s="464" t="s">
        <v>2594</v>
      </c>
      <c r="D4206" s="463" t="s">
        <v>7859</v>
      </c>
      <c r="E4206" s="462">
        <v>2500</v>
      </c>
      <c r="F4206" s="461" t="s">
        <v>13805</v>
      </c>
      <c r="G4206" s="460" t="s">
        <v>13804</v>
      </c>
      <c r="H4206" s="460"/>
      <c r="I4206" s="460"/>
      <c r="J4206" s="459"/>
      <c r="K4206" s="458">
        <v>1</v>
      </c>
      <c r="L4206" s="458">
        <v>2</v>
      </c>
      <c r="M4206" s="457">
        <v>5304.8551543371659</v>
      </c>
      <c r="N4206" s="458">
        <v>0</v>
      </c>
      <c r="O4206" s="458">
        <v>0</v>
      </c>
      <c r="P4206" s="457">
        <v>0</v>
      </c>
    </row>
    <row r="4207" spans="1:16" ht="67.5" x14ac:dyDescent="0.2">
      <c r="A4207" s="466" t="s">
        <v>7860</v>
      </c>
      <c r="B4207" s="465" t="s">
        <v>3526</v>
      </c>
      <c r="C4207" s="464" t="s">
        <v>2594</v>
      </c>
      <c r="D4207" s="463" t="s">
        <v>9928</v>
      </c>
      <c r="E4207" s="462">
        <v>4200</v>
      </c>
      <c r="F4207" s="461" t="s">
        <v>13803</v>
      </c>
      <c r="G4207" s="460" t="s">
        <v>13802</v>
      </c>
      <c r="H4207" s="460" t="s">
        <v>3570</v>
      </c>
      <c r="I4207" s="460" t="s">
        <v>7861</v>
      </c>
      <c r="J4207" s="459" t="s">
        <v>3570</v>
      </c>
      <c r="K4207" s="458">
        <v>3</v>
      </c>
      <c r="L4207" s="458">
        <v>12</v>
      </c>
      <c r="M4207" s="457">
        <v>53472.939955718633</v>
      </c>
      <c r="N4207" s="458">
        <v>1</v>
      </c>
      <c r="O4207" s="458">
        <v>6</v>
      </c>
      <c r="P4207" s="457">
        <v>26506.799999999999</v>
      </c>
    </row>
    <row r="4208" spans="1:16" ht="67.5" x14ac:dyDescent="0.2">
      <c r="A4208" s="466" t="s">
        <v>7860</v>
      </c>
      <c r="B4208" s="465" t="s">
        <v>3526</v>
      </c>
      <c r="C4208" s="464" t="s">
        <v>2594</v>
      </c>
      <c r="D4208" s="463" t="s">
        <v>7887</v>
      </c>
      <c r="E4208" s="462">
        <v>4200</v>
      </c>
      <c r="F4208" s="461" t="s">
        <v>13801</v>
      </c>
      <c r="G4208" s="460" t="s">
        <v>13800</v>
      </c>
      <c r="H4208" s="460" t="s">
        <v>7865</v>
      </c>
      <c r="I4208" s="460" t="s">
        <v>7861</v>
      </c>
      <c r="J4208" s="459" t="s">
        <v>7865</v>
      </c>
      <c r="K4208" s="458">
        <v>4</v>
      </c>
      <c r="L4208" s="458">
        <v>12</v>
      </c>
      <c r="M4208" s="457">
        <v>53472.939955718633</v>
      </c>
      <c r="N4208" s="458">
        <v>1</v>
      </c>
      <c r="O4208" s="458">
        <v>6</v>
      </c>
      <c r="P4208" s="457">
        <v>26506.799999999999</v>
      </c>
    </row>
    <row r="4209" spans="1:16" ht="67.5" x14ac:dyDescent="0.2">
      <c r="A4209" s="466" t="s">
        <v>7860</v>
      </c>
      <c r="B4209" s="465" t="s">
        <v>3526</v>
      </c>
      <c r="C4209" s="464" t="s">
        <v>2594</v>
      </c>
      <c r="D4209" s="463" t="s">
        <v>7887</v>
      </c>
      <c r="E4209" s="462">
        <v>4200</v>
      </c>
      <c r="F4209" s="461" t="s">
        <v>13799</v>
      </c>
      <c r="G4209" s="460" t="s">
        <v>13798</v>
      </c>
      <c r="H4209" s="460" t="s">
        <v>4810</v>
      </c>
      <c r="I4209" s="460" t="s">
        <v>7869</v>
      </c>
      <c r="J4209" s="459" t="s">
        <v>4810</v>
      </c>
      <c r="K4209" s="458">
        <v>3</v>
      </c>
      <c r="L4209" s="458">
        <v>12</v>
      </c>
      <c r="M4209" s="457">
        <v>53472.939955718633</v>
      </c>
      <c r="N4209" s="458">
        <v>1</v>
      </c>
      <c r="O4209" s="458">
        <v>6</v>
      </c>
      <c r="P4209" s="457">
        <v>26506.799999999999</v>
      </c>
    </row>
    <row r="4210" spans="1:16" ht="67.5" x14ac:dyDescent="0.2">
      <c r="A4210" s="466" t="s">
        <v>7860</v>
      </c>
      <c r="B4210" s="465" t="s">
        <v>3526</v>
      </c>
      <c r="C4210" s="464" t="s">
        <v>2594</v>
      </c>
      <c r="D4210" s="463" t="s">
        <v>13797</v>
      </c>
      <c r="E4210" s="462">
        <v>4200</v>
      </c>
      <c r="F4210" s="461" t="s">
        <v>13796</v>
      </c>
      <c r="G4210" s="460" t="s">
        <v>13795</v>
      </c>
      <c r="H4210" s="460" t="s">
        <v>7472</v>
      </c>
      <c r="I4210" s="460" t="s">
        <v>7869</v>
      </c>
      <c r="J4210" s="459" t="s">
        <v>7472</v>
      </c>
      <c r="K4210" s="458">
        <v>4</v>
      </c>
      <c r="L4210" s="458">
        <v>12</v>
      </c>
      <c r="M4210" s="457">
        <v>53472.939955718633</v>
      </c>
      <c r="N4210" s="458">
        <v>1</v>
      </c>
      <c r="O4210" s="458">
        <v>6</v>
      </c>
      <c r="P4210" s="457">
        <v>26506.799999999999</v>
      </c>
    </row>
    <row r="4211" spans="1:16" ht="67.5" x14ac:dyDescent="0.2">
      <c r="A4211" s="466" t="s">
        <v>7860</v>
      </c>
      <c r="B4211" s="465" t="s">
        <v>3526</v>
      </c>
      <c r="C4211" s="464" t="s">
        <v>2594</v>
      </c>
      <c r="D4211" s="463" t="s">
        <v>7899</v>
      </c>
      <c r="E4211" s="462">
        <v>4200</v>
      </c>
      <c r="F4211" s="461" t="s">
        <v>13794</v>
      </c>
      <c r="G4211" s="460" t="s">
        <v>13793</v>
      </c>
      <c r="H4211" s="460" t="s">
        <v>6299</v>
      </c>
      <c r="I4211" s="460" t="s">
        <v>7869</v>
      </c>
      <c r="J4211" s="459" t="s">
        <v>6299</v>
      </c>
      <c r="K4211" s="458">
        <v>3</v>
      </c>
      <c r="L4211" s="458">
        <v>12</v>
      </c>
      <c r="M4211" s="457">
        <v>53472.939955718633</v>
      </c>
      <c r="N4211" s="458">
        <v>1</v>
      </c>
      <c r="O4211" s="458">
        <v>6</v>
      </c>
      <c r="P4211" s="457">
        <v>26506.799999999999</v>
      </c>
    </row>
    <row r="4212" spans="1:16" ht="67.5" x14ac:dyDescent="0.2">
      <c r="A4212" s="466" t="s">
        <v>7860</v>
      </c>
      <c r="B4212" s="465" t="s">
        <v>3526</v>
      </c>
      <c r="C4212" s="464" t="s">
        <v>2594</v>
      </c>
      <c r="D4212" s="463" t="s">
        <v>7923</v>
      </c>
      <c r="E4212" s="462">
        <v>4200</v>
      </c>
      <c r="F4212" s="461" t="s">
        <v>13792</v>
      </c>
      <c r="G4212" s="460" t="s">
        <v>13791</v>
      </c>
      <c r="H4212" s="460" t="s">
        <v>3642</v>
      </c>
      <c r="I4212" s="460" t="s">
        <v>7869</v>
      </c>
      <c r="J4212" s="459" t="s">
        <v>3642</v>
      </c>
      <c r="K4212" s="458">
        <v>1</v>
      </c>
      <c r="L4212" s="458">
        <v>2</v>
      </c>
      <c r="M4212" s="457">
        <v>8912.1566592864383</v>
      </c>
      <c r="N4212" s="458">
        <v>1</v>
      </c>
      <c r="O4212" s="458">
        <v>6</v>
      </c>
      <c r="P4212" s="457">
        <v>26506.799999999999</v>
      </c>
    </row>
    <row r="4213" spans="1:16" ht="67.5" x14ac:dyDescent="0.2">
      <c r="A4213" s="466" t="s">
        <v>7860</v>
      </c>
      <c r="B4213" s="465" t="s">
        <v>3526</v>
      </c>
      <c r="C4213" s="464" t="s">
        <v>2594</v>
      </c>
      <c r="D4213" s="463" t="s">
        <v>7859</v>
      </c>
      <c r="E4213" s="462">
        <v>2500</v>
      </c>
      <c r="F4213" s="461" t="s">
        <v>13790</v>
      </c>
      <c r="G4213" s="460" t="s">
        <v>13789</v>
      </c>
      <c r="H4213" s="460"/>
      <c r="I4213" s="460"/>
      <c r="J4213" s="459"/>
      <c r="K4213" s="458">
        <v>6</v>
      </c>
      <c r="L4213" s="458">
        <v>12</v>
      </c>
      <c r="M4213" s="457">
        <v>31829.130926022997</v>
      </c>
      <c r="N4213" s="458">
        <v>1</v>
      </c>
      <c r="O4213" s="458">
        <v>6</v>
      </c>
      <c r="P4213" s="457">
        <v>16306.8</v>
      </c>
    </row>
    <row r="4214" spans="1:16" ht="67.5" x14ac:dyDescent="0.2">
      <c r="A4214" s="466" t="s">
        <v>7860</v>
      </c>
      <c r="B4214" s="465" t="s">
        <v>3526</v>
      </c>
      <c r="C4214" s="464" t="s">
        <v>2594</v>
      </c>
      <c r="D4214" s="463" t="s">
        <v>13788</v>
      </c>
      <c r="E4214" s="462">
        <v>7500</v>
      </c>
      <c r="F4214" s="461" t="s">
        <v>13787</v>
      </c>
      <c r="G4214" s="460" t="s">
        <v>13786</v>
      </c>
      <c r="H4214" s="460" t="s">
        <v>7950</v>
      </c>
      <c r="I4214" s="460" t="s">
        <v>7869</v>
      </c>
      <c r="J4214" s="459" t="s">
        <v>7950</v>
      </c>
      <c r="K4214" s="458">
        <v>2</v>
      </c>
      <c r="L4214" s="458">
        <v>9</v>
      </c>
      <c r="M4214" s="457">
        <v>71615.544583551746</v>
      </c>
      <c r="N4214" s="458">
        <v>0</v>
      </c>
      <c r="O4214" s="458">
        <v>0</v>
      </c>
      <c r="P4214" s="457">
        <v>0</v>
      </c>
    </row>
    <row r="4215" spans="1:16" ht="67.5" x14ac:dyDescent="0.2">
      <c r="A4215" s="466" t="s">
        <v>7860</v>
      </c>
      <c r="B4215" s="465" t="s">
        <v>3526</v>
      </c>
      <c r="C4215" s="464" t="s">
        <v>2594</v>
      </c>
      <c r="D4215" s="463" t="s">
        <v>10069</v>
      </c>
      <c r="E4215" s="462">
        <v>4200</v>
      </c>
      <c r="F4215" s="461" t="s">
        <v>13785</v>
      </c>
      <c r="G4215" s="460" t="s">
        <v>13784</v>
      </c>
      <c r="H4215" s="460" t="s">
        <v>6514</v>
      </c>
      <c r="I4215" s="460" t="s">
        <v>7869</v>
      </c>
      <c r="J4215" s="459" t="s">
        <v>6514</v>
      </c>
      <c r="K4215" s="458">
        <v>3</v>
      </c>
      <c r="L4215" s="458">
        <v>12</v>
      </c>
      <c r="M4215" s="457">
        <v>53472.939955718633</v>
      </c>
      <c r="N4215" s="458">
        <v>1</v>
      </c>
      <c r="O4215" s="458">
        <v>6</v>
      </c>
      <c r="P4215" s="457">
        <v>26506.799999999999</v>
      </c>
    </row>
    <row r="4216" spans="1:16" ht="67.5" x14ac:dyDescent="0.2">
      <c r="A4216" s="466" t="s">
        <v>7860</v>
      </c>
      <c r="B4216" s="465" t="s">
        <v>3526</v>
      </c>
      <c r="C4216" s="464" t="s">
        <v>2594</v>
      </c>
      <c r="D4216" s="463" t="s">
        <v>8293</v>
      </c>
      <c r="E4216" s="462">
        <v>7500</v>
      </c>
      <c r="F4216" s="461" t="s">
        <v>13783</v>
      </c>
      <c r="G4216" s="460" t="s">
        <v>13782</v>
      </c>
      <c r="H4216" s="460" t="s">
        <v>7926</v>
      </c>
      <c r="I4216" s="460" t="s">
        <v>7869</v>
      </c>
      <c r="J4216" s="459" t="s">
        <v>7926</v>
      </c>
      <c r="K4216" s="458">
        <v>3</v>
      </c>
      <c r="L4216" s="458">
        <v>12</v>
      </c>
      <c r="M4216" s="457">
        <v>95487.392778068985</v>
      </c>
      <c r="N4216" s="458">
        <v>1</v>
      </c>
      <c r="O4216" s="458">
        <v>6</v>
      </c>
      <c r="P4216" s="457">
        <v>46306.8</v>
      </c>
    </row>
    <row r="4217" spans="1:16" ht="67.5" x14ac:dyDescent="0.2">
      <c r="A4217" s="466" t="s">
        <v>7860</v>
      </c>
      <c r="B4217" s="465" t="s">
        <v>3526</v>
      </c>
      <c r="C4217" s="464" t="s">
        <v>2594</v>
      </c>
      <c r="D4217" s="463" t="s">
        <v>7881</v>
      </c>
      <c r="E4217" s="462">
        <v>3200</v>
      </c>
      <c r="F4217" s="461" t="s">
        <v>13781</v>
      </c>
      <c r="G4217" s="460" t="s">
        <v>13780</v>
      </c>
      <c r="H4217" s="460" t="s">
        <v>7865</v>
      </c>
      <c r="I4217" s="460" t="s">
        <v>7861</v>
      </c>
      <c r="J4217" s="459" t="s">
        <v>7865</v>
      </c>
      <c r="K4217" s="458">
        <v>3</v>
      </c>
      <c r="L4217" s="458">
        <v>12</v>
      </c>
      <c r="M4217" s="457">
        <v>40741.287585309437</v>
      </c>
      <c r="N4217" s="458">
        <v>1</v>
      </c>
      <c r="O4217" s="458">
        <v>1</v>
      </c>
      <c r="P4217" s="457">
        <v>3417.8</v>
      </c>
    </row>
    <row r="4218" spans="1:16" ht="67.5" x14ac:dyDescent="0.2">
      <c r="A4218" s="466" t="s">
        <v>7860</v>
      </c>
      <c r="B4218" s="465" t="s">
        <v>3526</v>
      </c>
      <c r="C4218" s="464" t="s">
        <v>2594</v>
      </c>
      <c r="D4218" s="463" t="s">
        <v>8248</v>
      </c>
      <c r="E4218" s="462">
        <v>4200</v>
      </c>
      <c r="F4218" s="461" t="s">
        <v>13779</v>
      </c>
      <c r="G4218" s="460" t="s">
        <v>13778</v>
      </c>
      <c r="H4218" s="460" t="s">
        <v>4810</v>
      </c>
      <c r="I4218" s="460" t="s">
        <v>7869</v>
      </c>
      <c r="J4218" s="459" t="s">
        <v>4810</v>
      </c>
      <c r="K4218" s="458">
        <v>3</v>
      </c>
      <c r="L4218" s="458">
        <v>12</v>
      </c>
      <c r="M4218" s="457">
        <v>53472.939955718633</v>
      </c>
      <c r="N4218" s="458">
        <v>1</v>
      </c>
      <c r="O4218" s="458">
        <v>6</v>
      </c>
      <c r="P4218" s="457">
        <v>26506.799999999999</v>
      </c>
    </row>
    <row r="4219" spans="1:16" ht="67.5" x14ac:dyDescent="0.2">
      <c r="A4219" s="466" t="s">
        <v>7860</v>
      </c>
      <c r="B4219" s="465" t="s">
        <v>3526</v>
      </c>
      <c r="C4219" s="464" t="s">
        <v>2594</v>
      </c>
      <c r="D4219" s="463" t="s">
        <v>13777</v>
      </c>
      <c r="E4219" s="462">
        <v>9500</v>
      </c>
      <c r="F4219" s="461" t="s">
        <v>13776</v>
      </c>
      <c r="G4219" s="460" t="s">
        <v>13775</v>
      </c>
      <c r="H4219" s="460" t="s">
        <v>6299</v>
      </c>
      <c r="I4219" s="460" t="s">
        <v>7869</v>
      </c>
      <c r="J4219" s="459" t="s">
        <v>6299</v>
      </c>
      <c r="K4219" s="458">
        <v>3</v>
      </c>
      <c r="L4219" s="458">
        <v>12</v>
      </c>
      <c r="M4219" s="457">
        <v>120950.69751888738</v>
      </c>
      <c r="N4219" s="458">
        <v>1</v>
      </c>
      <c r="O4219" s="458">
        <v>6</v>
      </c>
      <c r="P4219" s="457">
        <v>58306.8</v>
      </c>
    </row>
    <row r="4220" spans="1:16" ht="67.5" x14ac:dyDescent="0.2">
      <c r="A4220" s="466" t="s">
        <v>7860</v>
      </c>
      <c r="B4220" s="465" t="s">
        <v>3526</v>
      </c>
      <c r="C4220" s="464" t="s">
        <v>2594</v>
      </c>
      <c r="D4220" s="463" t="s">
        <v>7986</v>
      </c>
      <c r="E4220" s="462">
        <v>7500</v>
      </c>
      <c r="F4220" s="461" t="s">
        <v>13774</v>
      </c>
      <c r="G4220" s="460" t="s">
        <v>13773</v>
      </c>
      <c r="H4220" s="460" t="s">
        <v>4270</v>
      </c>
      <c r="I4220" s="460" t="s">
        <v>7869</v>
      </c>
      <c r="J4220" s="459" t="s">
        <v>4270</v>
      </c>
      <c r="K4220" s="458">
        <v>3</v>
      </c>
      <c r="L4220" s="458">
        <v>12</v>
      </c>
      <c r="M4220" s="457">
        <v>95487.392778068985</v>
      </c>
      <c r="N4220" s="458">
        <v>1</v>
      </c>
      <c r="O4220" s="458">
        <v>6</v>
      </c>
      <c r="P4220" s="457">
        <v>46306.8</v>
      </c>
    </row>
    <row r="4221" spans="1:16" ht="67.5" x14ac:dyDescent="0.2">
      <c r="A4221" s="466" t="s">
        <v>7860</v>
      </c>
      <c r="B4221" s="465" t="s">
        <v>3526</v>
      </c>
      <c r="C4221" s="464" t="s">
        <v>2594</v>
      </c>
      <c r="D4221" s="463" t="s">
        <v>7923</v>
      </c>
      <c r="E4221" s="462">
        <v>4200</v>
      </c>
      <c r="F4221" s="461" t="s">
        <v>13772</v>
      </c>
      <c r="G4221" s="460" t="s">
        <v>13771</v>
      </c>
      <c r="H4221" s="460" t="s">
        <v>6389</v>
      </c>
      <c r="I4221" s="460" t="s">
        <v>7869</v>
      </c>
      <c r="J4221" s="459" t="s">
        <v>6389</v>
      </c>
      <c r="K4221" s="458">
        <v>4</v>
      </c>
      <c r="L4221" s="458">
        <v>12</v>
      </c>
      <c r="M4221" s="457">
        <v>53472.939955718633</v>
      </c>
      <c r="N4221" s="458">
        <v>1</v>
      </c>
      <c r="O4221" s="458">
        <v>6</v>
      </c>
      <c r="P4221" s="457">
        <v>26506.799999999999</v>
      </c>
    </row>
    <row r="4222" spans="1:16" ht="67.5" x14ac:dyDescent="0.2">
      <c r="A4222" s="466" t="s">
        <v>7860</v>
      </c>
      <c r="B4222" s="465" t="s">
        <v>3526</v>
      </c>
      <c r="C4222" s="464" t="s">
        <v>2594</v>
      </c>
      <c r="D4222" s="463" t="s">
        <v>7923</v>
      </c>
      <c r="E4222" s="462">
        <v>4200</v>
      </c>
      <c r="F4222" s="461" t="s">
        <v>13770</v>
      </c>
      <c r="G4222" s="460" t="s">
        <v>13769</v>
      </c>
      <c r="H4222" s="460" t="s">
        <v>3574</v>
      </c>
      <c r="I4222" s="460" t="s">
        <v>7861</v>
      </c>
      <c r="J4222" s="459" t="s">
        <v>3574</v>
      </c>
      <c r="K4222" s="458">
        <v>3</v>
      </c>
      <c r="L4222" s="458">
        <v>12</v>
      </c>
      <c r="M4222" s="457">
        <v>53472.939955718633</v>
      </c>
      <c r="N4222" s="458">
        <v>1</v>
      </c>
      <c r="O4222" s="458">
        <v>6</v>
      </c>
      <c r="P4222" s="457">
        <v>26506.799999999999</v>
      </c>
    </row>
    <row r="4223" spans="1:16" ht="67.5" x14ac:dyDescent="0.2">
      <c r="A4223" s="466" t="s">
        <v>7860</v>
      </c>
      <c r="B4223" s="465" t="s">
        <v>3526</v>
      </c>
      <c r="C4223" s="464" t="s">
        <v>2594</v>
      </c>
      <c r="D4223" s="463" t="s">
        <v>12244</v>
      </c>
      <c r="E4223" s="462">
        <v>9000</v>
      </c>
      <c r="F4223" s="461" t="s">
        <v>13768</v>
      </c>
      <c r="G4223" s="460" t="s">
        <v>13767</v>
      </c>
      <c r="H4223" s="460" t="s">
        <v>6514</v>
      </c>
      <c r="I4223" s="460" t="s">
        <v>7869</v>
      </c>
      <c r="J4223" s="459" t="s">
        <v>6514</v>
      </c>
      <c r="K4223" s="458">
        <v>3</v>
      </c>
      <c r="L4223" s="458">
        <v>12</v>
      </c>
      <c r="M4223" s="457">
        <v>114584.87133368278</v>
      </c>
      <c r="N4223" s="458">
        <v>1</v>
      </c>
      <c r="O4223" s="458">
        <v>6</v>
      </c>
      <c r="P4223" s="457">
        <v>55306.8</v>
      </c>
    </row>
    <row r="4224" spans="1:16" ht="67.5" x14ac:dyDescent="0.2">
      <c r="A4224" s="466" t="s">
        <v>7860</v>
      </c>
      <c r="B4224" s="465" t="s">
        <v>3526</v>
      </c>
      <c r="C4224" s="464" t="s">
        <v>2594</v>
      </c>
      <c r="D4224" s="463" t="s">
        <v>11459</v>
      </c>
      <c r="E4224" s="462">
        <v>10000</v>
      </c>
      <c r="F4224" s="461" t="s">
        <v>7087</v>
      </c>
      <c r="G4224" s="460" t="s">
        <v>7086</v>
      </c>
      <c r="H4224" s="460" t="s">
        <v>8020</v>
      </c>
      <c r="I4224" s="460" t="s">
        <v>7869</v>
      </c>
      <c r="J4224" s="459" t="s">
        <v>8020</v>
      </c>
      <c r="K4224" s="458">
        <v>1</v>
      </c>
      <c r="L4224" s="458">
        <v>3</v>
      </c>
      <c r="M4224" s="457">
        <v>31829.130926022997</v>
      </c>
      <c r="N4224" s="458">
        <v>1</v>
      </c>
      <c r="O4224" s="458">
        <v>6</v>
      </c>
      <c r="P4224" s="457">
        <v>61306.8</v>
      </c>
    </row>
    <row r="4225" spans="1:16" ht="67.5" x14ac:dyDescent="0.2">
      <c r="A4225" s="466" t="s">
        <v>7860</v>
      </c>
      <c r="B4225" s="465" t="s">
        <v>3526</v>
      </c>
      <c r="C4225" s="464" t="s">
        <v>2594</v>
      </c>
      <c r="D4225" s="463" t="s">
        <v>7887</v>
      </c>
      <c r="E4225" s="462">
        <v>4200</v>
      </c>
      <c r="F4225" s="461" t="s">
        <v>13766</v>
      </c>
      <c r="G4225" s="460" t="s">
        <v>13765</v>
      </c>
      <c r="H4225" s="460" t="s">
        <v>6189</v>
      </c>
      <c r="I4225" s="460" t="s">
        <v>7861</v>
      </c>
      <c r="J4225" s="459" t="s">
        <v>6189</v>
      </c>
      <c r="K4225" s="458">
        <v>3</v>
      </c>
      <c r="L4225" s="458">
        <v>12</v>
      </c>
      <c r="M4225" s="457">
        <v>53472.939955718633</v>
      </c>
      <c r="N4225" s="458">
        <v>1</v>
      </c>
      <c r="O4225" s="458">
        <v>6</v>
      </c>
      <c r="P4225" s="457">
        <v>26506.799999999999</v>
      </c>
    </row>
    <row r="4226" spans="1:16" ht="67.5" x14ac:dyDescent="0.2">
      <c r="A4226" s="466" t="s">
        <v>7860</v>
      </c>
      <c r="B4226" s="465" t="s">
        <v>3526</v>
      </c>
      <c r="C4226" s="464" t="s">
        <v>2594</v>
      </c>
      <c r="D4226" s="463" t="s">
        <v>7859</v>
      </c>
      <c r="E4226" s="462">
        <v>2500</v>
      </c>
      <c r="F4226" s="461" t="s">
        <v>13764</v>
      </c>
      <c r="G4226" s="460" t="s">
        <v>13763</v>
      </c>
      <c r="H4226" s="460"/>
      <c r="I4226" s="460"/>
      <c r="J4226" s="459"/>
      <c r="K4226" s="458">
        <v>4</v>
      </c>
      <c r="L4226" s="458">
        <v>12</v>
      </c>
      <c r="M4226" s="457">
        <v>31829.130926022997</v>
      </c>
      <c r="N4226" s="458">
        <v>1</v>
      </c>
      <c r="O4226" s="458">
        <v>6</v>
      </c>
      <c r="P4226" s="457">
        <v>16306.8</v>
      </c>
    </row>
    <row r="4227" spans="1:16" ht="67.5" x14ac:dyDescent="0.2">
      <c r="A4227" s="466" t="s">
        <v>7860</v>
      </c>
      <c r="B4227" s="465" t="s">
        <v>3526</v>
      </c>
      <c r="C4227" s="464" t="s">
        <v>2594</v>
      </c>
      <c r="D4227" s="463" t="s">
        <v>7887</v>
      </c>
      <c r="E4227" s="462">
        <v>4200</v>
      </c>
      <c r="F4227" s="461" t="s">
        <v>13762</v>
      </c>
      <c r="G4227" s="460" t="s">
        <v>13761</v>
      </c>
      <c r="H4227" s="460"/>
      <c r="I4227" s="460"/>
      <c r="J4227" s="459"/>
      <c r="K4227" s="458">
        <v>3</v>
      </c>
      <c r="L4227" s="458">
        <v>7</v>
      </c>
      <c r="M4227" s="457">
        <v>31192.548307502537</v>
      </c>
      <c r="N4227" s="458">
        <v>0</v>
      </c>
      <c r="O4227" s="458">
        <v>0</v>
      </c>
      <c r="P4227" s="457">
        <v>0</v>
      </c>
    </row>
    <row r="4228" spans="1:16" ht="67.5" x14ac:dyDescent="0.2">
      <c r="A4228" s="466" t="s">
        <v>7860</v>
      </c>
      <c r="B4228" s="465" t="s">
        <v>3526</v>
      </c>
      <c r="C4228" s="464" t="s">
        <v>2594</v>
      </c>
      <c r="D4228" s="463" t="s">
        <v>7872</v>
      </c>
      <c r="E4228" s="462">
        <v>4200</v>
      </c>
      <c r="F4228" s="461" t="s">
        <v>13760</v>
      </c>
      <c r="G4228" s="460" t="s">
        <v>13759</v>
      </c>
      <c r="H4228" s="460" t="s">
        <v>8279</v>
      </c>
      <c r="I4228" s="460" t="s">
        <v>7869</v>
      </c>
      <c r="J4228" s="459" t="s">
        <v>8279</v>
      </c>
      <c r="K4228" s="458">
        <v>3</v>
      </c>
      <c r="L4228" s="458">
        <v>12</v>
      </c>
      <c r="M4228" s="457">
        <v>53472.939955718633</v>
      </c>
      <c r="N4228" s="458">
        <v>1</v>
      </c>
      <c r="O4228" s="458">
        <v>6</v>
      </c>
      <c r="P4228" s="457">
        <v>26506.799999999999</v>
      </c>
    </row>
    <row r="4229" spans="1:16" ht="67.5" x14ac:dyDescent="0.2">
      <c r="A4229" s="466" t="s">
        <v>7860</v>
      </c>
      <c r="B4229" s="465" t="s">
        <v>3526</v>
      </c>
      <c r="C4229" s="464" t="s">
        <v>2594</v>
      </c>
      <c r="D4229" s="463" t="s">
        <v>8999</v>
      </c>
      <c r="E4229" s="462">
        <v>3000</v>
      </c>
      <c r="F4229" s="461" t="s">
        <v>13758</v>
      </c>
      <c r="G4229" s="460" t="s">
        <v>13757</v>
      </c>
      <c r="H4229" s="460"/>
      <c r="I4229" s="460"/>
      <c r="J4229" s="459"/>
      <c r="K4229" s="458">
        <v>3</v>
      </c>
      <c r="L4229" s="458">
        <v>12</v>
      </c>
      <c r="M4229" s="457">
        <v>38194.957111227595</v>
      </c>
      <c r="N4229" s="458">
        <v>1</v>
      </c>
      <c r="O4229" s="458">
        <v>6</v>
      </c>
      <c r="P4229" s="457">
        <v>19306.8</v>
      </c>
    </row>
    <row r="4230" spans="1:16" ht="67.5" x14ac:dyDescent="0.2">
      <c r="A4230" s="466" t="s">
        <v>7860</v>
      </c>
      <c r="B4230" s="465" t="s">
        <v>3526</v>
      </c>
      <c r="C4230" s="464" t="s">
        <v>2594</v>
      </c>
      <c r="D4230" s="463" t="s">
        <v>8083</v>
      </c>
      <c r="E4230" s="462">
        <v>5500</v>
      </c>
      <c r="F4230" s="461" t="s">
        <v>13756</v>
      </c>
      <c r="G4230" s="460" t="s">
        <v>13755</v>
      </c>
      <c r="H4230" s="460" t="s">
        <v>6514</v>
      </c>
      <c r="I4230" s="460" t="s">
        <v>7869</v>
      </c>
      <c r="J4230" s="459" t="s">
        <v>6514</v>
      </c>
      <c r="K4230" s="458">
        <v>3</v>
      </c>
      <c r="L4230" s="458">
        <v>12</v>
      </c>
      <c r="M4230" s="457">
        <v>70024.088037250593</v>
      </c>
      <c r="N4230" s="458">
        <v>1</v>
      </c>
      <c r="O4230" s="458">
        <v>6</v>
      </c>
      <c r="P4230" s="457">
        <v>34306.800000000003</v>
      </c>
    </row>
    <row r="4231" spans="1:16" ht="67.5" x14ac:dyDescent="0.2">
      <c r="A4231" s="466" t="s">
        <v>7860</v>
      </c>
      <c r="B4231" s="465" t="s">
        <v>3526</v>
      </c>
      <c r="C4231" s="464" t="s">
        <v>2594</v>
      </c>
      <c r="D4231" s="463" t="s">
        <v>8278</v>
      </c>
      <c r="E4231" s="462">
        <v>2700</v>
      </c>
      <c r="F4231" s="461" t="s">
        <v>13754</v>
      </c>
      <c r="G4231" s="460" t="s">
        <v>13753</v>
      </c>
      <c r="H4231" s="460" t="s">
        <v>6514</v>
      </c>
      <c r="I4231" s="460" t="s">
        <v>7869</v>
      </c>
      <c r="J4231" s="459" t="s">
        <v>6514</v>
      </c>
      <c r="K4231" s="458">
        <v>4</v>
      </c>
      <c r="L4231" s="458">
        <v>12</v>
      </c>
      <c r="M4231" s="457">
        <v>34375.461400104832</v>
      </c>
      <c r="N4231" s="458">
        <v>1</v>
      </c>
      <c r="O4231" s="458">
        <v>6</v>
      </c>
      <c r="P4231" s="457">
        <v>17506.8</v>
      </c>
    </row>
    <row r="4232" spans="1:16" ht="67.5" x14ac:dyDescent="0.2">
      <c r="A4232" s="466" t="s">
        <v>7860</v>
      </c>
      <c r="B4232" s="465" t="s">
        <v>3526</v>
      </c>
      <c r="C4232" s="464" t="s">
        <v>2594</v>
      </c>
      <c r="D4232" s="463" t="s">
        <v>13752</v>
      </c>
      <c r="E4232" s="462">
        <v>9500</v>
      </c>
      <c r="F4232" s="461" t="s">
        <v>13751</v>
      </c>
      <c r="G4232" s="460" t="s">
        <v>13750</v>
      </c>
      <c r="H4232" s="460" t="s">
        <v>4810</v>
      </c>
      <c r="I4232" s="460" t="s">
        <v>7869</v>
      </c>
      <c r="J4232" s="459" t="s">
        <v>4810</v>
      </c>
      <c r="K4232" s="458">
        <v>3</v>
      </c>
      <c r="L4232" s="458">
        <v>12</v>
      </c>
      <c r="M4232" s="457">
        <v>120950.69751888738</v>
      </c>
      <c r="N4232" s="458">
        <v>1</v>
      </c>
      <c r="O4232" s="458">
        <v>6</v>
      </c>
      <c r="P4232" s="457">
        <v>58306.8</v>
      </c>
    </row>
    <row r="4233" spans="1:16" ht="67.5" x14ac:dyDescent="0.2">
      <c r="A4233" s="466" t="s">
        <v>7860</v>
      </c>
      <c r="B4233" s="465" t="s">
        <v>3526</v>
      </c>
      <c r="C4233" s="464" t="s">
        <v>2594</v>
      </c>
      <c r="D4233" s="463" t="s">
        <v>7899</v>
      </c>
      <c r="E4233" s="462">
        <v>4200</v>
      </c>
      <c r="F4233" s="461" t="s">
        <v>13749</v>
      </c>
      <c r="G4233" s="460" t="s">
        <v>13748</v>
      </c>
      <c r="H4233" s="460" t="s">
        <v>9145</v>
      </c>
      <c r="I4233" s="460" t="s">
        <v>7869</v>
      </c>
      <c r="J4233" s="459" t="s">
        <v>9145</v>
      </c>
      <c r="K4233" s="458">
        <v>3</v>
      </c>
      <c r="L4233" s="458">
        <v>12</v>
      </c>
      <c r="M4233" s="457">
        <v>53472.939955718633</v>
      </c>
      <c r="N4233" s="458">
        <v>1</v>
      </c>
      <c r="O4233" s="458">
        <v>6</v>
      </c>
      <c r="P4233" s="457">
        <v>26506.799999999999</v>
      </c>
    </row>
    <row r="4234" spans="1:16" ht="67.5" x14ac:dyDescent="0.2">
      <c r="A4234" s="466" t="s">
        <v>7860</v>
      </c>
      <c r="B4234" s="465" t="s">
        <v>3526</v>
      </c>
      <c r="C4234" s="464" t="s">
        <v>2594</v>
      </c>
      <c r="D4234" s="463" t="s">
        <v>7859</v>
      </c>
      <c r="E4234" s="462">
        <v>2500</v>
      </c>
      <c r="F4234" s="461" t="s">
        <v>13747</v>
      </c>
      <c r="G4234" s="460" t="s">
        <v>13746</v>
      </c>
      <c r="H4234" s="460" t="s">
        <v>4270</v>
      </c>
      <c r="I4234" s="460" t="s">
        <v>7869</v>
      </c>
      <c r="J4234" s="459" t="s">
        <v>4270</v>
      </c>
      <c r="K4234" s="458">
        <v>4</v>
      </c>
      <c r="L4234" s="458">
        <v>12</v>
      </c>
      <c r="M4234" s="457">
        <v>31829.130926022997</v>
      </c>
      <c r="N4234" s="458">
        <v>1</v>
      </c>
      <c r="O4234" s="458">
        <v>6</v>
      </c>
      <c r="P4234" s="457">
        <v>16306.8</v>
      </c>
    </row>
    <row r="4235" spans="1:16" ht="67.5" x14ac:dyDescent="0.2">
      <c r="A4235" s="466" t="s">
        <v>7860</v>
      </c>
      <c r="B4235" s="465" t="s">
        <v>3526</v>
      </c>
      <c r="C4235" s="464" t="s">
        <v>2594</v>
      </c>
      <c r="D4235" s="463" t="s">
        <v>8091</v>
      </c>
      <c r="E4235" s="462">
        <v>2700</v>
      </c>
      <c r="F4235" s="461" t="s">
        <v>13745</v>
      </c>
      <c r="G4235" s="460" t="s">
        <v>13744</v>
      </c>
      <c r="H4235" s="460"/>
      <c r="I4235" s="460"/>
      <c r="J4235" s="459"/>
      <c r="K4235" s="458">
        <v>4</v>
      </c>
      <c r="L4235" s="458">
        <v>12</v>
      </c>
      <c r="M4235" s="457">
        <v>34375.461400104832</v>
      </c>
      <c r="N4235" s="458">
        <v>1</v>
      </c>
      <c r="O4235" s="458">
        <v>6</v>
      </c>
      <c r="P4235" s="457">
        <v>17506.8</v>
      </c>
    </row>
    <row r="4236" spans="1:16" ht="67.5" x14ac:dyDescent="0.2">
      <c r="A4236" s="466" t="s">
        <v>7860</v>
      </c>
      <c r="B4236" s="465" t="s">
        <v>3526</v>
      </c>
      <c r="C4236" s="464" t="s">
        <v>2594</v>
      </c>
      <c r="D4236" s="463" t="s">
        <v>8522</v>
      </c>
      <c r="E4236" s="462">
        <v>2500</v>
      </c>
      <c r="F4236" s="461" t="s">
        <v>13743</v>
      </c>
      <c r="G4236" s="460" t="s">
        <v>13742</v>
      </c>
      <c r="H4236" s="460" t="s">
        <v>6514</v>
      </c>
      <c r="I4236" s="460" t="s">
        <v>7869</v>
      </c>
      <c r="J4236" s="459" t="s">
        <v>6514</v>
      </c>
      <c r="K4236" s="458">
        <v>4</v>
      </c>
      <c r="L4236" s="458">
        <v>12</v>
      </c>
      <c r="M4236" s="457">
        <v>31829.130926022997</v>
      </c>
      <c r="N4236" s="458">
        <v>1</v>
      </c>
      <c r="O4236" s="458">
        <v>6</v>
      </c>
      <c r="P4236" s="457">
        <v>16306.8</v>
      </c>
    </row>
    <row r="4237" spans="1:16" ht="67.5" x14ac:dyDescent="0.2">
      <c r="A4237" s="466" t="s">
        <v>7860</v>
      </c>
      <c r="B4237" s="465" t="s">
        <v>3526</v>
      </c>
      <c r="C4237" s="464" t="s">
        <v>2594</v>
      </c>
      <c r="D4237" s="463" t="s">
        <v>4784</v>
      </c>
      <c r="E4237" s="462">
        <v>2200</v>
      </c>
      <c r="F4237" s="461" t="s">
        <v>13741</v>
      </c>
      <c r="G4237" s="460" t="s">
        <v>13740</v>
      </c>
      <c r="H4237" s="460"/>
      <c r="I4237" s="460"/>
      <c r="J4237" s="459"/>
      <c r="K4237" s="458">
        <v>4</v>
      </c>
      <c r="L4237" s="458">
        <v>12</v>
      </c>
      <c r="M4237" s="457">
        <v>28009.635214900234</v>
      </c>
      <c r="N4237" s="458">
        <v>1</v>
      </c>
      <c r="O4237" s="458">
        <v>6</v>
      </c>
      <c r="P4237" s="457">
        <v>14506.8</v>
      </c>
    </row>
    <row r="4238" spans="1:16" ht="67.5" x14ac:dyDescent="0.2">
      <c r="A4238" s="466" t="s">
        <v>7860</v>
      </c>
      <c r="B4238" s="465" t="s">
        <v>3526</v>
      </c>
      <c r="C4238" s="464" t="s">
        <v>2594</v>
      </c>
      <c r="D4238" s="463" t="s">
        <v>8271</v>
      </c>
      <c r="E4238" s="462">
        <v>11000</v>
      </c>
      <c r="F4238" s="461" t="s">
        <v>13739</v>
      </c>
      <c r="G4238" s="460" t="s">
        <v>13738</v>
      </c>
      <c r="H4238" s="460" t="s">
        <v>3542</v>
      </c>
      <c r="I4238" s="460" t="s">
        <v>7869</v>
      </c>
      <c r="J4238" s="459" t="s">
        <v>3542</v>
      </c>
      <c r="K4238" s="458">
        <v>3</v>
      </c>
      <c r="L4238" s="458">
        <v>12</v>
      </c>
      <c r="M4238" s="457">
        <v>140048.17607450119</v>
      </c>
      <c r="N4238" s="458">
        <v>1</v>
      </c>
      <c r="O4238" s="458">
        <v>6</v>
      </c>
      <c r="P4238" s="457">
        <v>67306.8</v>
      </c>
    </row>
    <row r="4239" spans="1:16" ht="67.5" x14ac:dyDescent="0.2">
      <c r="A4239" s="466" t="s">
        <v>7860</v>
      </c>
      <c r="B4239" s="465" t="s">
        <v>3526</v>
      </c>
      <c r="C4239" s="464" t="s">
        <v>2594</v>
      </c>
      <c r="D4239" s="463" t="s">
        <v>10547</v>
      </c>
      <c r="E4239" s="462">
        <v>5000</v>
      </c>
      <c r="F4239" s="461" t="s">
        <v>13737</v>
      </c>
      <c r="G4239" s="460" t="s">
        <v>13736</v>
      </c>
      <c r="H4239" s="460"/>
      <c r="I4239" s="460" t="s">
        <v>8064</v>
      </c>
      <c r="J4239" s="459" t="s">
        <v>3538</v>
      </c>
      <c r="K4239" s="458">
        <v>3</v>
      </c>
      <c r="L4239" s="458">
        <v>12</v>
      </c>
      <c r="M4239" s="457">
        <v>63658.261852045995</v>
      </c>
      <c r="N4239" s="458">
        <v>1</v>
      </c>
      <c r="O4239" s="458">
        <v>6</v>
      </c>
      <c r="P4239" s="457">
        <v>31306.799999999999</v>
      </c>
    </row>
    <row r="4240" spans="1:16" ht="67.5" x14ac:dyDescent="0.2">
      <c r="A4240" s="466" t="s">
        <v>7860</v>
      </c>
      <c r="B4240" s="465" t="s">
        <v>3526</v>
      </c>
      <c r="C4240" s="464" t="s">
        <v>2594</v>
      </c>
      <c r="D4240" s="463" t="s">
        <v>7923</v>
      </c>
      <c r="E4240" s="462">
        <v>4200</v>
      </c>
      <c r="F4240" s="461" t="s">
        <v>13735</v>
      </c>
      <c r="G4240" s="460" t="s">
        <v>13734</v>
      </c>
      <c r="H4240" s="460" t="s">
        <v>3642</v>
      </c>
      <c r="I4240" s="460" t="s">
        <v>7869</v>
      </c>
      <c r="J4240" s="459" t="s">
        <v>3642</v>
      </c>
      <c r="K4240" s="458">
        <v>3</v>
      </c>
      <c r="L4240" s="458">
        <v>5</v>
      </c>
      <c r="M4240" s="457">
        <v>22280.391648216097</v>
      </c>
      <c r="N4240" s="458">
        <v>0</v>
      </c>
      <c r="O4240" s="458">
        <v>0</v>
      </c>
      <c r="P4240" s="457">
        <v>0</v>
      </c>
    </row>
    <row r="4241" spans="1:16" ht="67.5" x14ac:dyDescent="0.2">
      <c r="A4241" s="466" t="s">
        <v>7860</v>
      </c>
      <c r="B4241" s="465" t="s">
        <v>3526</v>
      </c>
      <c r="C4241" s="464" t="s">
        <v>2594</v>
      </c>
      <c r="D4241" s="463" t="s">
        <v>8162</v>
      </c>
      <c r="E4241" s="462">
        <v>5500</v>
      </c>
      <c r="F4241" s="461" t="s">
        <v>13733</v>
      </c>
      <c r="G4241" s="460" t="s">
        <v>13732</v>
      </c>
      <c r="H4241" s="460" t="s">
        <v>8401</v>
      </c>
      <c r="I4241" s="460" t="s">
        <v>7861</v>
      </c>
      <c r="J4241" s="459" t="s">
        <v>8401</v>
      </c>
      <c r="K4241" s="458">
        <v>1</v>
      </c>
      <c r="L4241" s="458">
        <v>2</v>
      </c>
      <c r="M4241" s="457">
        <v>11670.681339541765</v>
      </c>
      <c r="N4241" s="458">
        <v>1</v>
      </c>
      <c r="O4241" s="458">
        <v>6</v>
      </c>
      <c r="P4241" s="457">
        <v>34306.800000000003</v>
      </c>
    </row>
    <row r="4242" spans="1:16" ht="67.5" x14ac:dyDescent="0.2">
      <c r="A4242" s="466" t="s">
        <v>7860</v>
      </c>
      <c r="B4242" s="465" t="s">
        <v>3526</v>
      </c>
      <c r="C4242" s="464" t="s">
        <v>2594</v>
      </c>
      <c r="D4242" s="463" t="s">
        <v>8011</v>
      </c>
      <c r="E4242" s="462">
        <v>2200</v>
      </c>
      <c r="F4242" s="461" t="s">
        <v>13731</v>
      </c>
      <c r="G4242" s="460" t="s">
        <v>13730</v>
      </c>
      <c r="H4242" s="460" t="s">
        <v>13729</v>
      </c>
      <c r="I4242" s="460" t="s">
        <v>7861</v>
      </c>
      <c r="J4242" s="459" t="s">
        <v>13729</v>
      </c>
      <c r="K4242" s="458">
        <v>3</v>
      </c>
      <c r="L4242" s="458">
        <v>12</v>
      </c>
      <c r="M4242" s="457">
        <v>28009.635214900234</v>
      </c>
      <c r="N4242" s="458">
        <v>1</v>
      </c>
      <c r="O4242" s="458">
        <v>6</v>
      </c>
      <c r="P4242" s="457">
        <v>14506.8</v>
      </c>
    </row>
    <row r="4243" spans="1:16" ht="67.5" x14ac:dyDescent="0.2">
      <c r="A4243" s="466" t="s">
        <v>7860</v>
      </c>
      <c r="B4243" s="465" t="s">
        <v>3526</v>
      </c>
      <c r="C4243" s="464" t="s">
        <v>2594</v>
      </c>
      <c r="D4243" s="463" t="s">
        <v>7960</v>
      </c>
      <c r="E4243" s="462">
        <v>2500</v>
      </c>
      <c r="F4243" s="461" t="s">
        <v>13728</v>
      </c>
      <c r="G4243" s="460" t="s">
        <v>13727</v>
      </c>
      <c r="H4243" s="460"/>
      <c r="I4243" s="460"/>
      <c r="J4243" s="459"/>
      <c r="K4243" s="458">
        <v>4</v>
      </c>
      <c r="L4243" s="458">
        <v>12</v>
      </c>
      <c r="M4243" s="457">
        <v>31829.130926022997</v>
      </c>
      <c r="N4243" s="458">
        <v>1</v>
      </c>
      <c r="O4243" s="458">
        <v>6</v>
      </c>
      <c r="P4243" s="457">
        <v>16306.8</v>
      </c>
    </row>
    <row r="4244" spans="1:16" ht="67.5" x14ac:dyDescent="0.2">
      <c r="A4244" s="466" t="s">
        <v>7860</v>
      </c>
      <c r="B4244" s="465" t="s">
        <v>3526</v>
      </c>
      <c r="C4244" s="464" t="s">
        <v>2594</v>
      </c>
      <c r="D4244" s="463" t="s">
        <v>7908</v>
      </c>
      <c r="E4244" s="462">
        <v>4200</v>
      </c>
      <c r="F4244" s="461" t="s">
        <v>13726</v>
      </c>
      <c r="G4244" s="460" t="s">
        <v>13725</v>
      </c>
      <c r="H4244" s="460" t="s">
        <v>6389</v>
      </c>
      <c r="I4244" s="460" t="s">
        <v>7869</v>
      </c>
      <c r="J4244" s="459" t="s">
        <v>6389</v>
      </c>
      <c r="K4244" s="458">
        <v>3</v>
      </c>
      <c r="L4244" s="458">
        <v>5</v>
      </c>
      <c r="M4244" s="457">
        <v>22280.391648216097</v>
      </c>
      <c r="N4244" s="458">
        <v>0</v>
      </c>
      <c r="O4244" s="458">
        <v>0</v>
      </c>
      <c r="P4244" s="457">
        <v>0</v>
      </c>
    </row>
    <row r="4245" spans="1:16" ht="67.5" x14ac:dyDescent="0.2">
      <c r="A4245" s="466" t="s">
        <v>7860</v>
      </c>
      <c r="B4245" s="465" t="s">
        <v>3526</v>
      </c>
      <c r="C4245" s="464" t="s">
        <v>2594</v>
      </c>
      <c r="D4245" s="463" t="s">
        <v>13724</v>
      </c>
      <c r="E4245" s="462">
        <v>6500</v>
      </c>
      <c r="F4245" s="461" t="s">
        <v>13723</v>
      </c>
      <c r="G4245" s="460" t="s">
        <v>13722</v>
      </c>
      <c r="H4245" s="460" t="s">
        <v>7911</v>
      </c>
      <c r="I4245" s="460" t="s">
        <v>7869</v>
      </c>
      <c r="J4245" s="459" t="s">
        <v>7911</v>
      </c>
      <c r="K4245" s="458">
        <v>2</v>
      </c>
      <c r="L4245" s="458">
        <v>6</v>
      </c>
      <c r="M4245" s="457">
        <v>41377.870203829894</v>
      </c>
      <c r="N4245" s="458">
        <v>1</v>
      </c>
      <c r="O4245" s="458">
        <v>6</v>
      </c>
      <c r="P4245" s="457">
        <v>40306.800000000003</v>
      </c>
    </row>
    <row r="4246" spans="1:16" ht="67.5" x14ac:dyDescent="0.2">
      <c r="A4246" s="466" t="s">
        <v>7860</v>
      </c>
      <c r="B4246" s="465" t="s">
        <v>3526</v>
      </c>
      <c r="C4246" s="464" t="s">
        <v>2594</v>
      </c>
      <c r="D4246" s="463" t="s">
        <v>8236</v>
      </c>
      <c r="E4246" s="462">
        <v>4200</v>
      </c>
      <c r="F4246" s="461" t="s">
        <v>13721</v>
      </c>
      <c r="G4246" s="460" t="s">
        <v>13720</v>
      </c>
      <c r="H4246" s="460" t="s">
        <v>4810</v>
      </c>
      <c r="I4246" s="460" t="s">
        <v>7869</v>
      </c>
      <c r="J4246" s="459" t="s">
        <v>4810</v>
      </c>
      <c r="K4246" s="458">
        <v>4</v>
      </c>
      <c r="L4246" s="458">
        <v>12</v>
      </c>
      <c r="M4246" s="457">
        <v>53472.939955718633</v>
      </c>
      <c r="N4246" s="458">
        <v>1</v>
      </c>
      <c r="O4246" s="458">
        <v>6</v>
      </c>
      <c r="P4246" s="457">
        <v>26506.799999999999</v>
      </c>
    </row>
    <row r="4247" spans="1:16" ht="67.5" x14ac:dyDescent="0.2">
      <c r="A4247" s="466" t="s">
        <v>7860</v>
      </c>
      <c r="B4247" s="465" t="s">
        <v>3526</v>
      </c>
      <c r="C4247" s="464" t="s">
        <v>2594</v>
      </c>
      <c r="D4247" s="463" t="s">
        <v>7270</v>
      </c>
      <c r="E4247" s="462">
        <v>2200</v>
      </c>
      <c r="F4247" s="461" t="s">
        <v>13719</v>
      </c>
      <c r="G4247" s="460" t="s">
        <v>13718</v>
      </c>
      <c r="H4247" s="460"/>
      <c r="I4247" s="460" t="s">
        <v>8064</v>
      </c>
      <c r="J4247" s="459" t="s">
        <v>3538</v>
      </c>
      <c r="K4247" s="458">
        <v>3</v>
      </c>
      <c r="L4247" s="458">
        <v>12</v>
      </c>
      <c r="M4247" s="457">
        <v>28009.635214900234</v>
      </c>
      <c r="N4247" s="458">
        <v>1</v>
      </c>
      <c r="O4247" s="458">
        <v>6</v>
      </c>
      <c r="P4247" s="457">
        <v>14506.8</v>
      </c>
    </row>
    <row r="4248" spans="1:16" ht="67.5" x14ac:dyDescent="0.2">
      <c r="A4248" s="466" t="s">
        <v>7860</v>
      </c>
      <c r="B4248" s="465" t="s">
        <v>3526</v>
      </c>
      <c r="C4248" s="464" t="s">
        <v>2594</v>
      </c>
      <c r="D4248" s="463" t="s">
        <v>8438</v>
      </c>
      <c r="E4248" s="462">
        <v>7500</v>
      </c>
      <c r="F4248" s="461" t="s">
        <v>13717</v>
      </c>
      <c r="G4248" s="460" t="s">
        <v>13716</v>
      </c>
      <c r="H4248" s="460" t="s">
        <v>7911</v>
      </c>
      <c r="I4248" s="460" t="s">
        <v>7869</v>
      </c>
      <c r="J4248" s="459" t="s">
        <v>7911</v>
      </c>
      <c r="K4248" s="458">
        <v>1</v>
      </c>
      <c r="L4248" s="458">
        <v>2</v>
      </c>
      <c r="M4248" s="457">
        <v>15914.565463011499</v>
      </c>
      <c r="N4248" s="458">
        <v>0</v>
      </c>
      <c r="O4248" s="458">
        <v>0</v>
      </c>
      <c r="P4248" s="457">
        <v>0</v>
      </c>
    </row>
    <row r="4249" spans="1:16" ht="67.5" x14ac:dyDescent="0.2">
      <c r="A4249" s="466" t="s">
        <v>7860</v>
      </c>
      <c r="B4249" s="465" t="s">
        <v>3526</v>
      </c>
      <c r="C4249" s="464" t="s">
        <v>2594</v>
      </c>
      <c r="D4249" s="463" t="s">
        <v>8226</v>
      </c>
      <c r="E4249" s="462">
        <v>6500</v>
      </c>
      <c r="F4249" s="461" t="s">
        <v>13715</v>
      </c>
      <c r="G4249" s="460" t="s">
        <v>13714</v>
      </c>
      <c r="H4249" s="460" t="s">
        <v>8223</v>
      </c>
      <c r="I4249" s="460" t="s">
        <v>7869</v>
      </c>
      <c r="J4249" s="459" t="s">
        <v>8223</v>
      </c>
      <c r="K4249" s="458">
        <v>3</v>
      </c>
      <c r="L4249" s="458">
        <v>12</v>
      </c>
      <c r="M4249" s="457">
        <v>82755.740407659789</v>
      </c>
      <c r="N4249" s="458">
        <v>1</v>
      </c>
      <c r="O4249" s="458">
        <v>6</v>
      </c>
      <c r="P4249" s="457">
        <v>40306.800000000003</v>
      </c>
    </row>
    <row r="4250" spans="1:16" ht="67.5" x14ac:dyDescent="0.2">
      <c r="A4250" s="466" t="s">
        <v>7860</v>
      </c>
      <c r="B4250" s="465" t="s">
        <v>3526</v>
      </c>
      <c r="C4250" s="464" t="s">
        <v>2594</v>
      </c>
      <c r="D4250" s="463" t="s">
        <v>9458</v>
      </c>
      <c r="E4250" s="462">
        <v>6500</v>
      </c>
      <c r="F4250" s="461" t="s">
        <v>13713</v>
      </c>
      <c r="G4250" s="460" t="s">
        <v>13712</v>
      </c>
      <c r="H4250" s="460" t="s">
        <v>7911</v>
      </c>
      <c r="I4250" s="460" t="s">
        <v>7861</v>
      </c>
      <c r="J4250" s="459" t="s">
        <v>7911</v>
      </c>
      <c r="K4250" s="458">
        <v>3</v>
      </c>
      <c r="L4250" s="458">
        <v>12</v>
      </c>
      <c r="M4250" s="457">
        <v>82755.740407659789</v>
      </c>
      <c r="N4250" s="458">
        <v>1</v>
      </c>
      <c r="O4250" s="458">
        <v>6</v>
      </c>
      <c r="P4250" s="457">
        <v>40306.800000000003</v>
      </c>
    </row>
    <row r="4251" spans="1:16" ht="67.5" x14ac:dyDescent="0.2">
      <c r="A4251" s="466" t="s">
        <v>7860</v>
      </c>
      <c r="B4251" s="465" t="s">
        <v>3526</v>
      </c>
      <c r="C4251" s="464" t="s">
        <v>2594</v>
      </c>
      <c r="D4251" s="463" t="s">
        <v>7859</v>
      </c>
      <c r="E4251" s="462">
        <v>2500</v>
      </c>
      <c r="F4251" s="461" t="s">
        <v>13711</v>
      </c>
      <c r="G4251" s="460" t="s">
        <v>13710</v>
      </c>
      <c r="H4251" s="460" t="s">
        <v>8199</v>
      </c>
      <c r="I4251" s="460" t="s">
        <v>7861</v>
      </c>
      <c r="J4251" s="459" t="s">
        <v>8199</v>
      </c>
      <c r="K4251" s="458">
        <v>3</v>
      </c>
      <c r="L4251" s="458">
        <v>12</v>
      </c>
      <c r="M4251" s="457">
        <v>31829.130926022997</v>
      </c>
      <c r="N4251" s="458">
        <v>1</v>
      </c>
      <c r="O4251" s="458">
        <v>6</v>
      </c>
      <c r="P4251" s="457">
        <v>16306.8</v>
      </c>
    </row>
    <row r="4252" spans="1:16" ht="67.5" x14ac:dyDescent="0.2">
      <c r="A4252" s="466" t="s">
        <v>7860</v>
      </c>
      <c r="B4252" s="465" t="s">
        <v>3526</v>
      </c>
      <c r="C4252" s="464" t="s">
        <v>2594</v>
      </c>
      <c r="D4252" s="463" t="s">
        <v>8122</v>
      </c>
      <c r="E4252" s="462">
        <v>9500</v>
      </c>
      <c r="F4252" s="461" t="s">
        <v>13709</v>
      </c>
      <c r="G4252" s="460" t="s">
        <v>13708</v>
      </c>
      <c r="H4252" s="460" t="s">
        <v>7911</v>
      </c>
      <c r="I4252" s="460" t="s">
        <v>7869</v>
      </c>
      <c r="J4252" s="459" t="s">
        <v>7911</v>
      </c>
      <c r="K4252" s="458">
        <v>6</v>
      </c>
      <c r="L4252" s="458">
        <v>12</v>
      </c>
      <c r="M4252" s="457">
        <v>126255.55267322455</v>
      </c>
      <c r="N4252" s="458">
        <v>1</v>
      </c>
      <c r="O4252" s="458">
        <v>6</v>
      </c>
      <c r="P4252" s="457">
        <v>58306.8</v>
      </c>
    </row>
    <row r="4253" spans="1:16" ht="67.5" x14ac:dyDescent="0.2">
      <c r="A4253" s="466" t="s">
        <v>7860</v>
      </c>
      <c r="B4253" s="465" t="s">
        <v>3526</v>
      </c>
      <c r="C4253" s="464" t="s">
        <v>2594</v>
      </c>
      <c r="D4253" s="463" t="s">
        <v>7932</v>
      </c>
      <c r="E4253" s="462">
        <v>4200</v>
      </c>
      <c r="F4253" s="461" t="s">
        <v>13707</v>
      </c>
      <c r="G4253" s="460" t="s">
        <v>13706</v>
      </c>
      <c r="H4253" s="460" t="s">
        <v>6389</v>
      </c>
      <c r="I4253" s="460" t="s">
        <v>7869</v>
      </c>
      <c r="J4253" s="459" t="s">
        <v>6389</v>
      </c>
      <c r="K4253" s="458">
        <v>3</v>
      </c>
      <c r="L4253" s="458">
        <v>12</v>
      </c>
      <c r="M4253" s="457">
        <v>53472.939955718633</v>
      </c>
      <c r="N4253" s="458">
        <v>1</v>
      </c>
      <c r="O4253" s="458">
        <v>6</v>
      </c>
      <c r="P4253" s="457">
        <v>26506.799999999999</v>
      </c>
    </row>
    <row r="4254" spans="1:16" ht="67.5" x14ac:dyDescent="0.2">
      <c r="A4254" s="466" t="s">
        <v>7860</v>
      </c>
      <c r="B4254" s="465" t="s">
        <v>3526</v>
      </c>
      <c r="C4254" s="464" t="s">
        <v>2594</v>
      </c>
      <c r="D4254" s="463" t="s">
        <v>7887</v>
      </c>
      <c r="E4254" s="462">
        <v>4200</v>
      </c>
      <c r="F4254" s="461" t="s">
        <v>13705</v>
      </c>
      <c r="G4254" s="460" t="s">
        <v>13704</v>
      </c>
      <c r="H4254" s="460" t="s">
        <v>3574</v>
      </c>
      <c r="I4254" s="460" t="s">
        <v>7861</v>
      </c>
      <c r="J4254" s="459" t="s">
        <v>3574</v>
      </c>
      <c r="K4254" s="458">
        <v>3</v>
      </c>
      <c r="L4254" s="458">
        <v>12</v>
      </c>
      <c r="M4254" s="457">
        <v>53472.939955718633</v>
      </c>
      <c r="N4254" s="458">
        <v>1</v>
      </c>
      <c r="O4254" s="458">
        <v>6</v>
      </c>
      <c r="P4254" s="457">
        <v>26506.799999999999</v>
      </c>
    </row>
    <row r="4255" spans="1:16" ht="67.5" x14ac:dyDescent="0.2">
      <c r="A4255" s="466" t="s">
        <v>7860</v>
      </c>
      <c r="B4255" s="465" t="s">
        <v>3526</v>
      </c>
      <c r="C4255" s="464" t="s">
        <v>2594</v>
      </c>
      <c r="D4255" s="463" t="s">
        <v>7887</v>
      </c>
      <c r="E4255" s="462">
        <v>4200</v>
      </c>
      <c r="F4255" s="461" t="s">
        <v>13703</v>
      </c>
      <c r="G4255" s="460" t="s">
        <v>13702</v>
      </c>
      <c r="H4255" s="460" t="s">
        <v>4810</v>
      </c>
      <c r="I4255" s="460" t="s">
        <v>7869</v>
      </c>
      <c r="J4255" s="459" t="s">
        <v>4810</v>
      </c>
      <c r="K4255" s="458">
        <v>3</v>
      </c>
      <c r="L4255" s="458">
        <v>12</v>
      </c>
      <c r="M4255" s="457">
        <v>53472.939955718633</v>
      </c>
      <c r="N4255" s="458">
        <v>1</v>
      </c>
      <c r="O4255" s="458">
        <v>6</v>
      </c>
      <c r="P4255" s="457">
        <v>26506.799999999999</v>
      </c>
    </row>
    <row r="4256" spans="1:16" ht="67.5" x14ac:dyDescent="0.2">
      <c r="A4256" s="466" t="s">
        <v>7860</v>
      </c>
      <c r="B4256" s="465" t="s">
        <v>3526</v>
      </c>
      <c r="C4256" s="464" t="s">
        <v>2594</v>
      </c>
      <c r="D4256" s="463" t="s">
        <v>8811</v>
      </c>
      <c r="E4256" s="462">
        <v>10500</v>
      </c>
      <c r="F4256" s="461" t="s">
        <v>13701</v>
      </c>
      <c r="G4256" s="460" t="s">
        <v>13700</v>
      </c>
      <c r="H4256" s="460" t="s">
        <v>7911</v>
      </c>
      <c r="I4256" s="460" t="s">
        <v>7869</v>
      </c>
      <c r="J4256" s="459" t="s">
        <v>7911</v>
      </c>
      <c r="K4256" s="458">
        <v>3</v>
      </c>
      <c r="L4256" s="458">
        <v>12</v>
      </c>
      <c r="M4256" s="457">
        <v>133682.34988929657</v>
      </c>
      <c r="N4256" s="458">
        <v>1</v>
      </c>
      <c r="O4256" s="458">
        <v>6</v>
      </c>
      <c r="P4256" s="457">
        <v>64306.8</v>
      </c>
    </row>
    <row r="4257" spans="1:16" ht="67.5" x14ac:dyDescent="0.2">
      <c r="A4257" s="466" t="s">
        <v>7860</v>
      </c>
      <c r="B4257" s="465" t="s">
        <v>3526</v>
      </c>
      <c r="C4257" s="464" t="s">
        <v>2594</v>
      </c>
      <c r="D4257" s="463" t="s">
        <v>7887</v>
      </c>
      <c r="E4257" s="462">
        <v>4200</v>
      </c>
      <c r="F4257" s="461" t="s">
        <v>13699</v>
      </c>
      <c r="G4257" s="460" t="s">
        <v>13698</v>
      </c>
      <c r="H4257" s="460" t="s">
        <v>3574</v>
      </c>
      <c r="I4257" s="460" t="s">
        <v>7861</v>
      </c>
      <c r="J4257" s="459" t="s">
        <v>3574</v>
      </c>
      <c r="K4257" s="458">
        <v>3</v>
      </c>
      <c r="L4257" s="458">
        <v>12</v>
      </c>
      <c r="M4257" s="457">
        <v>53472.939955718633</v>
      </c>
      <c r="N4257" s="458">
        <v>1</v>
      </c>
      <c r="O4257" s="458">
        <v>6</v>
      </c>
      <c r="P4257" s="457">
        <v>26506.799999999999</v>
      </c>
    </row>
    <row r="4258" spans="1:16" ht="67.5" x14ac:dyDescent="0.2">
      <c r="A4258" s="466" t="s">
        <v>7860</v>
      </c>
      <c r="B4258" s="465" t="s">
        <v>3526</v>
      </c>
      <c r="C4258" s="464" t="s">
        <v>2594</v>
      </c>
      <c r="D4258" s="463" t="s">
        <v>7946</v>
      </c>
      <c r="E4258" s="462">
        <v>4200</v>
      </c>
      <c r="F4258" s="461" t="s">
        <v>13697</v>
      </c>
      <c r="G4258" s="460" t="s">
        <v>13696</v>
      </c>
      <c r="H4258" s="460" t="s">
        <v>6389</v>
      </c>
      <c r="I4258" s="460" t="s">
        <v>7869</v>
      </c>
      <c r="J4258" s="459" t="s">
        <v>6389</v>
      </c>
      <c r="K4258" s="458">
        <v>3</v>
      </c>
      <c r="L4258" s="458">
        <v>12</v>
      </c>
      <c r="M4258" s="457">
        <v>53472.939955718633</v>
      </c>
      <c r="N4258" s="458">
        <v>1</v>
      </c>
      <c r="O4258" s="458">
        <v>6</v>
      </c>
      <c r="P4258" s="457">
        <v>26506.799999999999</v>
      </c>
    </row>
    <row r="4259" spans="1:16" ht="67.5" x14ac:dyDescent="0.2">
      <c r="A4259" s="466" t="s">
        <v>7860</v>
      </c>
      <c r="B4259" s="465" t="s">
        <v>3526</v>
      </c>
      <c r="C4259" s="464" t="s">
        <v>2594</v>
      </c>
      <c r="D4259" s="463" t="s">
        <v>8417</v>
      </c>
      <c r="E4259" s="462">
        <v>3200</v>
      </c>
      <c r="F4259" s="461" t="s">
        <v>13695</v>
      </c>
      <c r="G4259" s="460" t="s">
        <v>13694</v>
      </c>
      <c r="H4259" s="460" t="s">
        <v>8216</v>
      </c>
      <c r="I4259" s="460" t="s">
        <v>7861</v>
      </c>
      <c r="J4259" s="459" t="s">
        <v>8216</v>
      </c>
      <c r="K4259" s="458">
        <v>3</v>
      </c>
      <c r="L4259" s="458">
        <v>12</v>
      </c>
      <c r="M4259" s="457">
        <v>40741.287585309437</v>
      </c>
      <c r="N4259" s="458">
        <v>1</v>
      </c>
      <c r="O4259" s="458">
        <v>1</v>
      </c>
      <c r="P4259" s="457">
        <v>3417.8</v>
      </c>
    </row>
    <row r="4260" spans="1:16" ht="67.5" x14ac:dyDescent="0.2">
      <c r="A4260" s="466" t="s">
        <v>7860</v>
      </c>
      <c r="B4260" s="465" t="s">
        <v>3526</v>
      </c>
      <c r="C4260" s="464" t="s">
        <v>2594</v>
      </c>
      <c r="D4260" s="463" t="s">
        <v>7887</v>
      </c>
      <c r="E4260" s="462">
        <v>4200</v>
      </c>
      <c r="F4260" s="461" t="s">
        <v>13693</v>
      </c>
      <c r="G4260" s="460" t="s">
        <v>13692</v>
      </c>
      <c r="H4260" s="460" t="s">
        <v>6389</v>
      </c>
      <c r="I4260" s="460" t="s">
        <v>7869</v>
      </c>
      <c r="J4260" s="459" t="s">
        <v>6389</v>
      </c>
      <c r="K4260" s="458">
        <v>3</v>
      </c>
      <c r="L4260" s="458">
        <v>12</v>
      </c>
      <c r="M4260" s="457">
        <v>53472.939955718633</v>
      </c>
      <c r="N4260" s="458">
        <v>1</v>
      </c>
      <c r="O4260" s="458">
        <v>6</v>
      </c>
      <c r="P4260" s="457">
        <v>26506.799999999999</v>
      </c>
    </row>
    <row r="4261" spans="1:16" ht="67.5" x14ac:dyDescent="0.2">
      <c r="A4261" s="466" t="s">
        <v>7860</v>
      </c>
      <c r="B4261" s="465" t="s">
        <v>3526</v>
      </c>
      <c r="C4261" s="464" t="s">
        <v>2594</v>
      </c>
      <c r="D4261" s="463" t="s">
        <v>8091</v>
      </c>
      <c r="E4261" s="462">
        <v>2700</v>
      </c>
      <c r="F4261" s="461" t="s">
        <v>13691</v>
      </c>
      <c r="G4261" s="460" t="s">
        <v>13690</v>
      </c>
      <c r="H4261" s="460"/>
      <c r="I4261" s="460"/>
      <c r="J4261" s="459"/>
      <c r="K4261" s="458">
        <v>4</v>
      </c>
      <c r="L4261" s="458">
        <v>10</v>
      </c>
      <c r="M4261" s="457">
        <v>28646.217833420695</v>
      </c>
      <c r="N4261" s="458">
        <v>1</v>
      </c>
      <c r="O4261" s="458">
        <v>6</v>
      </c>
      <c r="P4261" s="457">
        <v>17506.8</v>
      </c>
    </row>
    <row r="4262" spans="1:16" ht="67.5" x14ac:dyDescent="0.2">
      <c r="A4262" s="466" t="s">
        <v>7860</v>
      </c>
      <c r="B4262" s="465" t="s">
        <v>3526</v>
      </c>
      <c r="C4262" s="464" t="s">
        <v>2594</v>
      </c>
      <c r="D4262" s="463" t="s">
        <v>7859</v>
      </c>
      <c r="E4262" s="462">
        <v>2500</v>
      </c>
      <c r="F4262" s="461" t="s">
        <v>13689</v>
      </c>
      <c r="G4262" s="460" t="s">
        <v>13688</v>
      </c>
      <c r="H4262" s="460"/>
      <c r="I4262" s="460"/>
      <c r="J4262" s="459"/>
      <c r="K4262" s="458">
        <v>5</v>
      </c>
      <c r="L4262" s="458">
        <v>12</v>
      </c>
      <c r="M4262" s="457">
        <v>31829.130926022997</v>
      </c>
      <c r="N4262" s="458">
        <v>1</v>
      </c>
      <c r="O4262" s="458">
        <v>6</v>
      </c>
      <c r="P4262" s="457">
        <v>16306.8</v>
      </c>
    </row>
    <row r="4263" spans="1:16" ht="67.5" x14ac:dyDescent="0.2">
      <c r="A4263" s="466" t="s">
        <v>7860</v>
      </c>
      <c r="B4263" s="465" t="s">
        <v>3526</v>
      </c>
      <c r="C4263" s="464" t="s">
        <v>2594</v>
      </c>
      <c r="D4263" s="463" t="s">
        <v>7932</v>
      </c>
      <c r="E4263" s="462">
        <v>4200</v>
      </c>
      <c r="F4263" s="461" t="s">
        <v>13687</v>
      </c>
      <c r="G4263" s="460" t="s">
        <v>13686</v>
      </c>
      <c r="H4263" s="460" t="s">
        <v>3574</v>
      </c>
      <c r="I4263" s="460" t="s">
        <v>7869</v>
      </c>
      <c r="J4263" s="459" t="s">
        <v>3574</v>
      </c>
      <c r="K4263" s="458">
        <v>3</v>
      </c>
      <c r="L4263" s="458">
        <v>7</v>
      </c>
      <c r="M4263" s="457">
        <v>31192.548307502537</v>
      </c>
      <c r="N4263" s="458">
        <v>0</v>
      </c>
      <c r="O4263" s="458">
        <v>0</v>
      </c>
      <c r="P4263" s="457">
        <v>0</v>
      </c>
    </row>
    <row r="4264" spans="1:16" ht="67.5" x14ac:dyDescent="0.2">
      <c r="A4264" s="466" t="s">
        <v>7860</v>
      </c>
      <c r="B4264" s="465" t="s">
        <v>3526</v>
      </c>
      <c r="C4264" s="464" t="s">
        <v>2594</v>
      </c>
      <c r="D4264" s="463" t="s">
        <v>7887</v>
      </c>
      <c r="E4264" s="462">
        <v>4200</v>
      </c>
      <c r="F4264" s="461" t="s">
        <v>13685</v>
      </c>
      <c r="G4264" s="460" t="s">
        <v>13684</v>
      </c>
      <c r="H4264" s="460" t="s">
        <v>6389</v>
      </c>
      <c r="I4264" s="460" t="s">
        <v>7869</v>
      </c>
      <c r="J4264" s="459" t="s">
        <v>6389</v>
      </c>
      <c r="K4264" s="458">
        <v>3</v>
      </c>
      <c r="L4264" s="458">
        <v>12</v>
      </c>
      <c r="M4264" s="457">
        <v>53472.939955718633</v>
      </c>
      <c r="N4264" s="458">
        <v>1</v>
      </c>
      <c r="O4264" s="458">
        <v>6</v>
      </c>
      <c r="P4264" s="457">
        <v>26506.799999999999</v>
      </c>
    </row>
    <row r="4265" spans="1:16" ht="67.5" x14ac:dyDescent="0.2">
      <c r="A4265" s="466" t="s">
        <v>7860</v>
      </c>
      <c r="B4265" s="465" t="s">
        <v>3526</v>
      </c>
      <c r="C4265" s="464" t="s">
        <v>2594</v>
      </c>
      <c r="D4265" s="463" t="s">
        <v>13683</v>
      </c>
      <c r="E4265" s="462">
        <v>4200</v>
      </c>
      <c r="F4265" s="461" t="s">
        <v>13682</v>
      </c>
      <c r="G4265" s="460" t="s">
        <v>13681</v>
      </c>
      <c r="H4265" s="460" t="s">
        <v>4810</v>
      </c>
      <c r="I4265" s="460" t="s">
        <v>7869</v>
      </c>
      <c r="J4265" s="459" t="s">
        <v>4810</v>
      </c>
      <c r="K4265" s="458">
        <v>3</v>
      </c>
      <c r="L4265" s="458">
        <v>12</v>
      </c>
      <c r="M4265" s="457">
        <v>53472.939955718633</v>
      </c>
      <c r="N4265" s="458">
        <v>1</v>
      </c>
      <c r="O4265" s="458">
        <v>6</v>
      </c>
      <c r="P4265" s="457">
        <v>26506.799999999999</v>
      </c>
    </row>
    <row r="4266" spans="1:16" ht="67.5" x14ac:dyDescent="0.2">
      <c r="A4266" s="466" t="s">
        <v>7860</v>
      </c>
      <c r="B4266" s="465" t="s">
        <v>3526</v>
      </c>
      <c r="C4266" s="464" t="s">
        <v>2594</v>
      </c>
      <c r="D4266" s="463" t="s">
        <v>7932</v>
      </c>
      <c r="E4266" s="462">
        <v>4200</v>
      </c>
      <c r="F4266" s="461" t="s">
        <v>13680</v>
      </c>
      <c r="G4266" s="460" t="s">
        <v>13679</v>
      </c>
      <c r="H4266" s="460" t="s">
        <v>4810</v>
      </c>
      <c r="I4266" s="460" t="s">
        <v>7869</v>
      </c>
      <c r="J4266" s="459" t="s">
        <v>4810</v>
      </c>
      <c r="K4266" s="458">
        <v>3</v>
      </c>
      <c r="L4266" s="458">
        <v>12</v>
      </c>
      <c r="M4266" s="457">
        <v>53472.939955718633</v>
      </c>
      <c r="N4266" s="458">
        <v>1</v>
      </c>
      <c r="O4266" s="458">
        <v>6</v>
      </c>
      <c r="P4266" s="457">
        <v>26506.799999999999</v>
      </c>
    </row>
    <row r="4267" spans="1:16" ht="67.5" x14ac:dyDescent="0.2">
      <c r="A4267" s="466" t="s">
        <v>7860</v>
      </c>
      <c r="B4267" s="465" t="s">
        <v>3526</v>
      </c>
      <c r="C4267" s="464" t="s">
        <v>2594</v>
      </c>
      <c r="D4267" s="463" t="s">
        <v>8278</v>
      </c>
      <c r="E4267" s="462">
        <v>2700</v>
      </c>
      <c r="F4267" s="461" t="s">
        <v>13678</v>
      </c>
      <c r="G4267" s="460" t="s">
        <v>13677</v>
      </c>
      <c r="H4267" s="460"/>
      <c r="I4267" s="460" t="s">
        <v>8064</v>
      </c>
      <c r="J4267" s="459" t="s">
        <v>3538</v>
      </c>
      <c r="K4267" s="458">
        <v>3</v>
      </c>
      <c r="L4267" s="458">
        <v>12</v>
      </c>
      <c r="M4267" s="457">
        <v>34375.461400104832</v>
      </c>
      <c r="N4267" s="458">
        <v>1</v>
      </c>
      <c r="O4267" s="458">
        <v>6</v>
      </c>
      <c r="P4267" s="457">
        <v>17506.8</v>
      </c>
    </row>
    <row r="4268" spans="1:16" ht="67.5" x14ac:dyDescent="0.2">
      <c r="A4268" s="466" t="s">
        <v>7860</v>
      </c>
      <c r="B4268" s="465" t="s">
        <v>3526</v>
      </c>
      <c r="C4268" s="464" t="s">
        <v>2594</v>
      </c>
      <c r="D4268" s="463" t="s">
        <v>8599</v>
      </c>
      <c r="E4268" s="462">
        <v>5500</v>
      </c>
      <c r="F4268" s="461" t="s">
        <v>13676</v>
      </c>
      <c r="G4268" s="460" t="s">
        <v>13675</v>
      </c>
      <c r="H4268" s="460" t="s">
        <v>7615</v>
      </c>
      <c r="I4268" s="460" t="s">
        <v>7869</v>
      </c>
      <c r="J4268" s="459" t="s">
        <v>7615</v>
      </c>
      <c r="K4268" s="458">
        <v>4</v>
      </c>
      <c r="L4268" s="458">
        <v>12</v>
      </c>
      <c r="M4268" s="457">
        <v>70024.088037250593</v>
      </c>
      <c r="N4268" s="458">
        <v>1</v>
      </c>
      <c r="O4268" s="458">
        <v>6</v>
      </c>
      <c r="P4268" s="457">
        <v>34306.800000000003</v>
      </c>
    </row>
    <row r="4269" spans="1:16" ht="67.5" x14ac:dyDescent="0.2">
      <c r="A4269" s="466" t="s">
        <v>7860</v>
      </c>
      <c r="B4269" s="465" t="s">
        <v>3526</v>
      </c>
      <c r="C4269" s="464" t="s">
        <v>2594</v>
      </c>
      <c r="D4269" s="463" t="s">
        <v>8315</v>
      </c>
      <c r="E4269" s="462">
        <v>9000</v>
      </c>
      <c r="F4269" s="461" t="s">
        <v>13674</v>
      </c>
      <c r="G4269" s="460" t="s">
        <v>13673</v>
      </c>
      <c r="H4269" s="460" t="s">
        <v>4810</v>
      </c>
      <c r="I4269" s="460" t="s">
        <v>7869</v>
      </c>
      <c r="J4269" s="459" t="s">
        <v>4810</v>
      </c>
      <c r="K4269" s="458">
        <v>3</v>
      </c>
      <c r="L4269" s="458">
        <v>12</v>
      </c>
      <c r="M4269" s="457">
        <v>114584.87133368278</v>
      </c>
      <c r="N4269" s="458">
        <v>1</v>
      </c>
      <c r="O4269" s="458">
        <v>6</v>
      </c>
      <c r="P4269" s="457">
        <v>55306.8</v>
      </c>
    </row>
    <row r="4270" spans="1:16" ht="67.5" x14ac:dyDescent="0.2">
      <c r="A4270" s="466" t="s">
        <v>7860</v>
      </c>
      <c r="B4270" s="465" t="s">
        <v>3526</v>
      </c>
      <c r="C4270" s="464" t="s">
        <v>2594</v>
      </c>
      <c r="D4270" s="463" t="s">
        <v>8011</v>
      </c>
      <c r="E4270" s="462">
        <v>2200</v>
      </c>
      <c r="F4270" s="461" t="s">
        <v>13672</v>
      </c>
      <c r="G4270" s="460" t="s">
        <v>13671</v>
      </c>
      <c r="H4270" s="460"/>
      <c r="I4270" s="460"/>
      <c r="J4270" s="459"/>
      <c r="K4270" s="458">
        <v>4</v>
      </c>
      <c r="L4270" s="458">
        <v>12</v>
      </c>
      <c r="M4270" s="457">
        <v>28009.635214900234</v>
      </c>
      <c r="N4270" s="458">
        <v>1</v>
      </c>
      <c r="O4270" s="458">
        <v>6</v>
      </c>
      <c r="P4270" s="457">
        <v>14506.8</v>
      </c>
    </row>
    <row r="4271" spans="1:16" ht="67.5" x14ac:dyDescent="0.2">
      <c r="A4271" s="466" t="s">
        <v>7860</v>
      </c>
      <c r="B4271" s="465" t="s">
        <v>3526</v>
      </c>
      <c r="C4271" s="464" t="s">
        <v>2594</v>
      </c>
      <c r="D4271" s="463" t="s">
        <v>7908</v>
      </c>
      <c r="E4271" s="462">
        <v>4200</v>
      </c>
      <c r="F4271" s="461" t="s">
        <v>13670</v>
      </c>
      <c r="G4271" s="460" t="s">
        <v>13669</v>
      </c>
      <c r="H4271" s="460" t="s">
        <v>6389</v>
      </c>
      <c r="I4271" s="460" t="s">
        <v>7869</v>
      </c>
      <c r="J4271" s="459" t="s">
        <v>6389</v>
      </c>
      <c r="K4271" s="458">
        <v>1</v>
      </c>
      <c r="L4271" s="458">
        <v>6</v>
      </c>
      <c r="M4271" s="457">
        <v>26736.469977859317</v>
      </c>
      <c r="N4271" s="458">
        <v>0</v>
      </c>
      <c r="O4271" s="458">
        <v>0</v>
      </c>
      <c r="P4271" s="457">
        <v>0</v>
      </c>
    </row>
    <row r="4272" spans="1:16" ht="67.5" x14ac:dyDescent="0.2">
      <c r="A4272" s="466" t="s">
        <v>7860</v>
      </c>
      <c r="B4272" s="465" t="s">
        <v>3526</v>
      </c>
      <c r="C4272" s="464" t="s">
        <v>2594</v>
      </c>
      <c r="D4272" s="463" t="s">
        <v>8278</v>
      </c>
      <c r="E4272" s="462">
        <v>2700</v>
      </c>
      <c r="F4272" s="461" t="s">
        <v>13668</v>
      </c>
      <c r="G4272" s="460" t="s">
        <v>13667</v>
      </c>
      <c r="H4272" s="460"/>
      <c r="I4272" s="460"/>
      <c r="J4272" s="459"/>
      <c r="K4272" s="458">
        <v>4</v>
      </c>
      <c r="L4272" s="458">
        <v>12</v>
      </c>
      <c r="M4272" s="457">
        <v>34375.461400104832</v>
      </c>
      <c r="N4272" s="458">
        <v>1</v>
      </c>
      <c r="O4272" s="458">
        <v>6</v>
      </c>
      <c r="P4272" s="457">
        <v>17506.8</v>
      </c>
    </row>
    <row r="4273" spans="1:16" ht="67.5" x14ac:dyDescent="0.2">
      <c r="A4273" s="466" t="s">
        <v>7860</v>
      </c>
      <c r="B4273" s="465" t="s">
        <v>3526</v>
      </c>
      <c r="C4273" s="464" t="s">
        <v>2594</v>
      </c>
      <c r="D4273" s="463" t="s">
        <v>7881</v>
      </c>
      <c r="E4273" s="462">
        <v>3200</v>
      </c>
      <c r="F4273" s="461" t="s">
        <v>13666</v>
      </c>
      <c r="G4273" s="460" t="s">
        <v>13665</v>
      </c>
      <c r="H4273" s="460" t="s">
        <v>3574</v>
      </c>
      <c r="I4273" s="460" t="s">
        <v>7861</v>
      </c>
      <c r="J4273" s="459" t="s">
        <v>3574</v>
      </c>
      <c r="K4273" s="458">
        <v>3</v>
      </c>
      <c r="L4273" s="458">
        <v>12</v>
      </c>
      <c r="M4273" s="457">
        <v>40741.287585309437</v>
      </c>
      <c r="N4273" s="458">
        <v>1</v>
      </c>
      <c r="O4273" s="458">
        <v>2</v>
      </c>
      <c r="P4273" s="457">
        <v>6835.6</v>
      </c>
    </row>
    <row r="4274" spans="1:16" ht="67.5" x14ac:dyDescent="0.2">
      <c r="A4274" s="466" t="s">
        <v>7860</v>
      </c>
      <c r="B4274" s="465" t="s">
        <v>3526</v>
      </c>
      <c r="C4274" s="464" t="s">
        <v>2594</v>
      </c>
      <c r="D4274" s="463" t="s">
        <v>13523</v>
      </c>
      <c r="E4274" s="462">
        <v>7500</v>
      </c>
      <c r="F4274" s="461" t="s">
        <v>13664</v>
      </c>
      <c r="G4274" s="460" t="s">
        <v>13663</v>
      </c>
      <c r="H4274" s="460" t="s">
        <v>8125</v>
      </c>
      <c r="I4274" s="460" t="s">
        <v>7869</v>
      </c>
      <c r="J4274" s="459" t="s">
        <v>8125</v>
      </c>
      <c r="K4274" s="458">
        <v>3</v>
      </c>
      <c r="L4274" s="458">
        <v>12</v>
      </c>
      <c r="M4274" s="457">
        <v>95487.392778068985</v>
      </c>
      <c r="N4274" s="458">
        <v>1</v>
      </c>
      <c r="O4274" s="458">
        <v>6</v>
      </c>
      <c r="P4274" s="457">
        <v>46306.8</v>
      </c>
    </row>
    <row r="4275" spans="1:16" ht="67.5" x14ac:dyDescent="0.2">
      <c r="A4275" s="466" t="s">
        <v>7860</v>
      </c>
      <c r="B4275" s="465" t="s">
        <v>3526</v>
      </c>
      <c r="C4275" s="464" t="s">
        <v>2594</v>
      </c>
      <c r="D4275" s="463" t="s">
        <v>8558</v>
      </c>
      <c r="E4275" s="462">
        <v>1500</v>
      </c>
      <c r="F4275" s="461" t="s">
        <v>13662</v>
      </c>
      <c r="G4275" s="460" t="s">
        <v>13661</v>
      </c>
      <c r="H4275" s="460" t="s">
        <v>13660</v>
      </c>
      <c r="I4275" s="460" t="s">
        <v>7861</v>
      </c>
      <c r="J4275" s="459" t="s">
        <v>13660</v>
      </c>
      <c r="K4275" s="458">
        <v>5</v>
      </c>
      <c r="L4275" s="458">
        <v>12</v>
      </c>
      <c r="M4275" s="457">
        <v>19097.478555613798</v>
      </c>
      <c r="N4275" s="458">
        <v>1</v>
      </c>
      <c r="O4275" s="458">
        <v>6</v>
      </c>
      <c r="P4275" s="457">
        <v>10306.799999999999</v>
      </c>
    </row>
    <row r="4276" spans="1:16" ht="67.5" x14ac:dyDescent="0.2">
      <c r="A4276" s="466" t="s">
        <v>7860</v>
      </c>
      <c r="B4276" s="465" t="s">
        <v>3526</v>
      </c>
      <c r="C4276" s="464" t="s">
        <v>2594</v>
      </c>
      <c r="D4276" s="463" t="s">
        <v>7881</v>
      </c>
      <c r="E4276" s="462">
        <v>3200</v>
      </c>
      <c r="F4276" s="461" t="s">
        <v>13659</v>
      </c>
      <c r="G4276" s="460" t="s">
        <v>13658</v>
      </c>
      <c r="H4276" s="460" t="s">
        <v>6299</v>
      </c>
      <c r="I4276" s="460" t="s">
        <v>7869</v>
      </c>
      <c r="J4276" s="459" t="s">
        <v>6299</v>
      </c>
      <c r="K4276" s="458">
        <v>3</v>
      </c>
      <c r="L4276" s="458">
        <v>12</v>
      </c>
      <c r="M4276" s="457">
        <v>40741.287585309437</v>
      </c>
      <c r="N4276" s="458">
        <v>1</v>
      </c>
      <c r="O4276" s="458">
        <v>6</v>
      </c>
      <c r="P4276" s="457">
        <v>20506.8</v>
      </c>
    </row>
    <row r="4277" spans="1:16" ht="67.5" x14ac:dyDescent="0.2">
      <c r="A4277" s="466" t="s">
        <v>7860</v>
      </c>
      <c r="B4277" s="465" t="s">
        <v>3526</v>
      </c>
      <c r="C4277" s="464" t="s">
        <v>2594</v>
      </c>
      <c r="D4277" s="463" t="s">
        <v>7946</v>
      </c>
      <c r="E4277" s="462">
        <v>4200</v>
      </c>
      <c r="F4277" s="461" t="s">
        <v>13657</v>
      </c>
      <c r="G4277" s="460" t="s">
        <v>13656</v>
      </c>
      <c r="H4277" s="460" t="s">
        <v>6514</v>
      </c>
      <c r="I4277" s="460" t="s">
        <v>7869</v>
      </c>
      <c r="J4277" s="459" t="s">
        <v>6514</v>
      </c>
      <c r="K4277" s="458">
        <v>3</v>
      </c>
      <c r="L4277" s="458">
        <v>12</v>
      </c>
      <c r="M4277" s="457">
        <v>53472.939955718633</v>
      </c>
      <c r="N4277" s="458">
        <v>1</v>
      </c>
      <c r="O4277" s="458">
        <v>6</v>
      </c>
      <c r="P4277" s="457">
        <v>26506.799999999999</v>
      </c>
    </row>
    <row r="4278" spans="1:16" ht="67.5" x14ac:dyDescent="0.2">
      <c r="A4278" s="466" t="s">
        <v>7860</v>
      </c>
      <c r="B4278" s="465" t="s">
        <v>3526</v>
      </c>
      <c r="C4278" s="464" t="s">
        <v>2594</v>
      </c>
      <c r="D4278" s="463" t="s">
        <v>8185</v>
      </c>
      <c r="E4278" s="462">
        <v>6000</v>
      </c>
      <c r="F4278" s="461" t="s">
        <v>13655</v>
      </c>
      <c r="G4278" s="460" t="s">
        <v>13654</v>
      </c>
      <c r="H4278" s="460" t="s">
        <v>7911</v>
      </c>
      <c r="I4278" s="460" t="s">
        <v>7861</v>
      </c>
      <c r="J4278" s="459" t="s">
        <v>7911</v>
      </c>
      <c r="K4278" s="458">
        <v>3</v>
      </c>
      <c r="L4278" s="458">
        <v>12</v>
      </c>
      <c r="M4278" s="457">
        <v>76389.914222455191</v>
      </c>
      <c r="N4278" s="458">
        <v>1</v>
      </c>
      <c r="O4278" s="458">
        <v>6</v>
      </c>
      <c r="P4278" s="457">
        <v>37306.800000000003</v>
      </c>
    </row>
    <row r="4279" spans="1:16" ht="67.5" x14ac:dyDescent="0.2">
      <c r="A4279" s="466" t="s">
        <v>7860</v>
      </c>
      <c r="B4279" s="465" t="s">
        <v>3526</v>
      </c>
      <c r="C4279" s="464" t="s">
        <v>2594</v>
      </c>
      <c r="D4279" s="463" t="s">
        <v>7859</v>
      </c>
      <c r="E4279" s="462">
        <v>2500</v>
      </c>
      <c r="F4279" s="461" t="s">
        <v>13653</v>
      </c>
      <c r="G4279" s="460" t="s">
        <v>13652</v>
      </c>
      <c r="H4279" s="460" t="s">
        <v>6389</v>
      </c>
      <c r="I4279" s="460" t="s">
        <v>7869</v>
      </c>
      <c r="J4279" s="459" t="s">
        <v>6389</v>
      </c>
      <c r="K4279" s="458">
        <v>3</v>
      </c>
      <c r="L4279" s="458">
        <v>5</v>
      </c>
      <c r="M4279" s="457">
        <v>13262.137885842914</v>
      </c>
      <c r="N4279" s="458">
        <v>0</v>
      </c>
      <c r="O4279" s="458">
        <v>0</v>
      </c>
      <c r="P4279" s="457">
        <v>0</v>
      </c>
    </row>
    <row r="4280" spans="1:16" ht="67.5" x14ac:dyDescent="0.2">
      <c r="A4280" s="466" t="s">
        <v>7860</v>
      </c>
      <c r="B4280" s="465" t="s">
        <v>3526</v>
      </c>
      <c r="C4280" s="464" t="s">
        <v>2594</v>
      </c>
      <c r="D4280" s="463" t="s">
        <v>8040</v>
      </c>
      <c r="E4280" s="462">
        <v>8500</v>
      </c>
      <c r="F4280" s="461" t="s">
        <v>13651</v>
      </c>
      <c r="G4280" s="460" t="s">
        <v>13650</v>
      </c>
      <c r="H4280" s="460" t="s">
        <v>7911</v>
      </c>
      <c r="I4280" s="460" t="s">
        <v>7861</v>
      </c>
      <c r="J4280" s="459" t="s">
        <v>7911</v>
      </c>
      <c r="K4280" s="458">
        <v>1</v>
      </c>
      <c r="L4280" s="458">
        <v>2</v>
      </c>
      <c r="M4280" s="457">
        <v>18036.507524746365</v>
      </c>
      <c r="N4280" s="458">
        <v>1</v>
      </c>
      <c r="O4280" s="458">
        <v>6</v>
      </c>
      <c r="P4280" s="457">
        <v>52306.8</v>
      </c>
    </row>
    <row r="4281" spans="1:16" ht="67.5" x14ac:dyDescent="0.2">
      <c r="A4281" s="466" t="s">
        <v>7860</v>
      </c>
      <c r="B4281" s="465" t="s">
        <v>3526</v>
      </c>
      <c r="C4281" s="464" t="s">
        <v>2594</v>
      </c>
      <c r="D4281" s="463" t="s">
        <v>7923</v>
      </c>
      <c r="E4281" s="462">
        <v>4200</v>
      </c>
      <c r="F4281" s="461" t="s">
        <v>13649</v>
      </c>
      <c r="G4281" s="460" t="s">
        <v>13648</v>
      </c>
      <c r="H4281" s="460"/>
      <c r="I4281" s="460"/>
      <c r="J4281" s="459"/>
      <c r="K4281" s="458">
        <v>4</v>
      </c>
      <c r="L4281" s="458">
        <v>12</v>
      </c>
      <c r="M4281" s="457">
        <v>53472.939955718633</v>
      </c>
      <c r="N4281" s="458">
        <v>1</v>
      </c>
      <c r="O4281" s="458">
        <v>6</v>
      </c>
      <c r="P4281" s="457">
        <v>26506.799999999999</v>
      </c>
    </row>
    <row r="4282" spans="1:16" ht="67.5" x14ac:dyDescent="0.2">
      <c r="A4282" s="466" t="s">
        <v>7860</v>
      </c>
      <c r="B4282" s="465" t="s">
        <v>3526</v>
      </c>
      <c r="C4282" s="464" t="s">
        <v>2594</v>
      </c>
      <c r="D4282" s="463" t="s">
        <v>9254</v>
      </c>
      <c r="E4282" s="462">
        <v>3500</v>
      </c>
      <c r="F4282" s="461" t="s">
        <v>13647</v>
      </c>
      <c r="G4282" s="460" t="s">
        <v>13646</v>
      </c>
      <c r="H4282" s="460"/>
      <c r="I4282" s="460" t="s">
        <v>8064</v>
      </c>
      <c r="J4282" s="459" t="s">
        <v>7181</v>
      </c>
      <c r="K4282" s="458">
        <v>3</v>
      </c>
      <c r="L4282" s="458">
        <v>12</v>
      </c>
      <c r="M4282" s="457">
        <v>44560.783296432193</v>
      </c>
      <c r="N4282" s="458">
        <v>1</v>
      </c>
      <c r="O4282" s="458">
        <v>6</v>
      </c>
      <c r="P4282" s="457">
        <v>22306.799999999999</v>
      </c>
    </row>
    <row r="4283" spans="1:16" ht="67.5" x14ac:dyDescent="0.2">
      <c r="A4283" s="466" t="s">
        <v>7860</v>
      </c>
      <c r="B4283" s="465" t="s">
        <v>3526</v>
      </c>
      <c r="C4283" s="464" t="s">
        <v>2594</v>
      </c>
      <c r="D4283" s="463" t="s">
        <v>7929</v>
      </c>
      <c r="E4283" s="462">
        <v>1500</v>
      </c>
      <c r="F4283" s="461" t="s">
        <v>13645</v>
      </c>
      <c r="G4283" s="460" t="s">
        <v>13644</v>
      </c>
      <c r="H4283" s="460" t="s">
        <v>6514</v>
      </c>
      <c r="I4283" s="460" t="s">
        <v>7861</v>
      </c>
      <c r="J4283" s="459" t="s">
        <v>6514</v>
      </c>
      <c r="K4283" s="458">
        <v>6</v>
      </c>
      <c r="L4283" s="458">
        <v>11</v>
      </c>
      <c r="M4283" s="457">
        <v>17506.022009312648</v>
      </c>
      <c r="N4283" s="458">
        <v>1</v>
      </c>
      <c r="O4283" s="458">
        <v>6</v>
      </c>
      <c r="P4283" s="457">
        <v>10306.799999999999</v>
      </c>
    </row>
    <row r="4284" spans="1:16" ht="67.5" x14ac:dyDescent="0.2">
      <c r="A4284" s="466" t="s">
        <v>7860</v>
      </c>
      <c r="B4284" s="465" t="s">
        <v>3526</v>
      </c>
      <c r="C4284" s="464" t="s">
        <v>2594</v>
      </c>
      <c r="D4284" s="463" t="s">
        <v>7946</v>
      </c>
      <c r="E4284" s="462">
        <v>4200</v>
      </c>
      <c r="F4284" s="461" t="s">
        <v>13643</v>
      </c>
      <c r="G4284" s="460" t="s">
        <v>13642</v>
      </c>
      <c r="H4284" s="460" t="s">
        <v>6389</v>
      </c>
      <c r="I4284" s="460" t="s">
        <v>7869</v>
      </c>
      <c r="J4284" s="459" t="s">
        <v>6389</v>
      </c>
      <c r="K4284" s="458">
        <v>4</v>
      </c>
      <c r="L4284" s="458">
        <v>12</v>
      </c>
      <c r="M4284" s="457">
        <v>53472.939955718633</v>
      </c>
      <c r="N4284" s="458">
        <v>1</v>
      </c>
      <c r="O4284" s="458">
        <v>6</v>
      </c>
      <c r="P4284" s="457">
        <v>26506.799999999999</v>
      </c>
    </row>
    <row r="4285" spans="1:16" ht="67.5" x14ac:dyDescent="0.2">
      <c r="A4285" s="466" t="s">
        <v>7860</v>
      </c>
      <c r="B4285" s="465" t="s">
        <v>3526</v>
      </c>
      <c r="C4285" s="464" t="s">
        <v>2594</v>
      </c>
      <c r="D4285" s="463" t="s">
        <v>7859</v>
      </c>
      <c r="E4285" s="462">
        <v>2500</v>
      </c>
      <c r="F4285" s="461" t="s">
        <v>13641</v>
      </c>
      <c r="G4285" s="460" t="s">
        <v>13640</v>
      </c>
      <c r="H4285" s="460" t="s">
        <v>7911</v>
      </c>
      <c r="I4285" s="460" t="s">
        <v>7869</v>
      </c>
      <c r="J4285" s="459" t="s">
        <v>7911</v>
      </c>
      <c r="K4285" s="458">
        <v>3</v>
      </c>
      <c r="L4285" s="458">
        <v>5</v>
      </c>
      <c r="M4285" s="457">
        <v>13262.137885842914</v>
      </c>
      <c r="N4285" s="458">
        <v>0</v>
      </c>
      <c r="O4285" s="458">
        <v>0</v>
      </c>
      <c r="P4285" s="457">
        <v>0</v>
      </c>
    </row>
    <row r="4286" spans="1:16" ht="67.5" x14ac:dyDescent="0.2">
      <c r="A4286" s="466" t="s">
        <v>7860</v>
      </c>
      <c r="B4286" s="465" t="s">
        <v>3526</v>
      </c>
      <c r="C4286" s="464" t="s">
        <v>2594</v>
      </c>
      <c r="D4286" s="463" t="s">
        <v>7932</v>
      </c>
      <c r="E4286" s="462">
        <v>4200</v>
      </c>
      <c r="F4286" s="461" t="s">
        <v>13639</v>
      </c>
      <c r="G4286" s="460" t="s">
        <v>13638</v>
      </c>
      <c r="H4286" s="460" t="s">
        <v>6389</v>
      </c>
      <c r="I4286" s="460" t="s">
        <v>7869</v>
      </c>
      <c r="J4286" s="459" t="s">
        <v>6389</v>
      </c>
      <c r="K4286" s="458">
        <v>2</v>
      </c>
      <c r="L4286" s="458">
        <v>7</v>
      </c>
      <c r="M4286" s="457">
        <v>31192.548307502537</v>
      </c>
      <c r="N4286" s="458">
        <v>0</v>
      </c>
      <c r="O4286" s="458">
        <v>0</v>
      </c>
      <c r="P4286" s="457">
        <v>0</v>
      </c>
    </row>
    <row r="4287" spans="1:16" ht="67.5" x14ac:dyDescent="0.2">
      <c r="A4287" s="466" t="s">
        <v>7860</v>
      </c>
      <c r="B4287" s="465" t="s">
        <v>3526</v>
      </c>
      <c r="C4287" s="464" t="s">
        <v>2594</v>
      </c>
      <c r="D4287" s="463" t="s">
        <v>8386</v>
      </c>
      <c r="E4287" s="462">
        <v>2500</v>
      </c>
      <c r="F4287" s="461" t="s">
        <v>13637</v>
      </c>
      <c r="G4287" s="460" t="s">
        <v>13636</v>
      </c>
      <c r="H4287" s="460" t="s">
        <v>9074</v>
      </c>
      <c r="I4287" s="460" t="s">
        <v>7869</v>
      </c>
      <c r="J4287" s="459" t="s">
        <v>9074</v>
      </c>
      <c r="K4287" s="458">
        <v>4</v>
      </c>
      <c r="L4287" s="458">
        <v>12</v>
      </c>
      <c r="M4287" s="457">
        <v>31829.130926022997</v>
      </c>
      <c r="N4287" s="458">
        <v>1</v>
      </c>
      <c r="O4287" s="458">
        <v>6</v>
      </c>
      <c r="P4287" s="457">
        <v>16306.8</v>
      </c>
    </row>
    <row r="4288" spans="1:16" ht="67.5" x14ac:dyDescent="0.2">
      <c r="A4288" s="466" t="s">
        <v>7860</v>
      </c>
      <c r="B4288" s="465" t="s">
        <v>3526</v>
      </c>
      <c r="C4288" s="464" t="s">
        <v>2594</v>
      </c>
      <c r="D4288" s="463" t="s">
        <v>7887</v>
      </c>
      <c r="E4288" s="462">
        <v>4200</v>
      </c>
      <c r="F4288" s="461" t="s">
        <v>13635</v>
      </c>
      <c r="G4288" s="460" t="s">
        <v>13634</v>
      </c>
      <c r="H4288" s="460" t="s">
        <v>3642</v>
      </c>
      <c r="I4288" s="460" t="s">
        <v>7861</v>
      </c>
      <c r="J4288" s="459" t="s">
        <v>3642</v>
      </c>
      <c r="K4288" s="458">
        <v>1</v>
      </c>
      <c r="L4288" s="458">
        <v>2</v>
      </c>
      <c r="M4288" s="457">
        <v>8912.1566592864383</v>
      </c>
      <c r="N4288" s="458">
        <v>1</v>
      </c>
      <c r="O4288" s="458">
        <v>6</v>
      </c>
      <c r="P4288" s="457">
        <v>26506.799999999999</v>
      </c>
    </row>
    <row r="4289" spans="1:16" ht="67.5" x14ac:dyDescent="0.2">
      <c r="A4289" s="466" t="s">
        <v>7860</v>
      </c>
      <c r="B4289" s="465" t="s">
        <v>3526</v>
      </c>
      <c r="C4289" s="464" t="s">
        <v>2594</v>
      </c>
      <c r="D4289" s="463" t="s">
        <v>7887</v>
      </c>
      <c r="E4289" s="462">
        <v>4200</v>
      </c>
      <c r="F4289" s="461" t="s">
        <v>13633</v>
      </c>
      <c r="G4289" s="460" t="s">
        <v>13632</v>
      </c>
      <c r="H4289" s="460" t="s">
        <v>4810</v>
      </c>
      <c r="I4289" s="460" t="s">
        <v>7869</v>
      </c>
      <c r="J4289" s="459" t="s">
        <v>4810</v>
      </c>
      <c r="K4289" s="458">
        <v>3</v>
      </c>
      <c r="L4289" s="458">
        <v>12</v>
      </c>
      <c r="M4289" s="457">
        <v>53472.939955718633</v>
      </c>
      <c r="N4289" s="458">
        <v>1</v>
      </c>
      <c r="O4289" s="458">
        <v>6</v>
      </c>
      <c r="P4289" s="457">
        <v>26506.799999999999</v>
      </c>
    </row>
    <row r="4290" spans="1:16" ht="67.5" x14ac:dyDescent="0.2">
      <c r="A4290" s="466" t="s">
        <v>7860</v>
      </c>
      <c r="B4290" s="465" t="s">
        <v>3526</v>
      </c>
      <c r="C4290" s="464" t="s">
        <v>2594</v>
      </c>
      <c r="D4290" s="463" t="s">
        <v>8185</v>
      </c>
      <c r="E4290" s="462">
        <v>6000</v>
      </c>
      <c r="F4290" s="461" t="s">
        <v>13631</v>
      </c>
      <c r="G4290" s="460" t="s">
        <v>13630</v>
      </c>
      <c r="H4290" s="460" t="s">
        <v>7911</v>
      </c>
      <c r="I4290" s="460" t="s">
        <v>7861</v>
      </c>
      <c r="J4290" s="459" t="s">
        <v>7911</v>
      </c>
      <c r="K4290" s="458">
        <v>4</v>
      </c>
      <c r="L4290" s="458">
        <v>12</v>
      </c>
      <c r="M4290" s="457">
        <v>76389.914222455191</v>
      </c>
      <c r="N4290" s="458">
        <v>1</v>
      </c>
      <c r="O4290" s="458">
        <v>6</v>
      </c>
      <c r="P4290" s="457">
        <v>37306.800000000003</v>
      </c>
    </row>
    <row r="4291" spans="1:16" ht="67.5" x14ac:dyDescent="0.2">
      <c r="A4291" s="466" t="s">
        <v>7860</v>
      </c>
      <c r="B4291" s="465" t="s">
        <v>3526</v>
      </c>
      <c r="C4291" s="464" t="s">
        <v>2594</v>
      </c>
      <c r="D4291" s="463" t="s">
        <v>8040</v>
      </c>
      <c r="E4291" s="462">
        <v>8500</v>
      </c>
      <c r="F4291" s="461" t="s">
        <v>13629</v>
      </c>
      <c r="G4291" s="460" t="s">
        <v>13628</v>
      </c>
      <c r="H4291" s="460" t="s">
        <v>3570</v>
      </c>
      <c r="I4291" s="460" t="s">
        <v>7861</v>
      </c>
      <c r="J4291" s="459" t="s">
        <v>3570</v>
      </c>
      <c r="K4291" s="458">
        <v>3</v>
      </c>
      <c r="L4291" s="458">
        <v>12</v>
      </c>
      <c r="M4291" s="457">
        <v>108219.04514847818</v>
      </c>
      <c r="N4291" s="458">
        <v>1</v>
      </c>
      <c r="O4291" s="458">
        <v>6</v>
      </c>
      <c r="P4291" s="457">
        <v>52306.8</v>
      </c>
    </row>
    <row r="4292" spans="1:16" ht="67.5" x14ac:dyDescent="0.2">
      <c r="A4292" s="466" t="s">
        <v>7860</v>
      </c>
      <c r="B4292" s="465" t="s">
        <v>3526</v>
      </c>
      <c r="C4292" s="464" t="s">
        <v>2594</v>
      </c>
      <c r="D4292" s="463" t="s">
        <v>10710</v>
      </c>
      <c r="E4292" s="462">
        <v>5500</v>
      </c>
      <c r="F4292" s="461" t="s">
        <v>13627</v>
      </c>
      <c r="G4292" s="460" t="s">
        <v>13626</v>
      </c>
      <c r="H4292" s="460" t="s">
        <v>8199</v>
      </c>
      <c r="I4292" s="460" t="s">
        <v>7869</v>
      </c>
      <c r="J4292" s="459" t="s">
        <v>8199</v>
      </c>
      <c r="K4292" s="458">
        <v>5</v>
      </c>
      <c r="L4292" s="458">
        <v>12</v>
      </c>
      <c r="M4292" s="457">
        <v>75859.428707021478</v>
      </c>
      <c r="N4292" s="458">
        <v>1</v>
      </c>
      <c r="O4292" s="458">
        <v>6</v>
      </c>
      <c r="P4292" s="457">
        <v>34306.800000000003</v>
      </c>
    </row>
    <row r="4293" spans="1:16" ht="67.5" x14ac:dyDescent="0.2">
      <c r="A4293" s="466" t="s">
        <v>7860</v>
      </c>
      <c r="B4293" s="465" t="s">
        <v>3526</v>
      </c>
      <c r="C4293" s="464" t="s">
        <v>2594</v>
      </c>
      <c r="D4293" s="463" t="s">
        <v>8599</v>
      </c>
      <c r="E4293" s="462">
        <v>5500</v>
      </c>
      <c r="F4293" s="461" t="s">
        <v>13625</v>
      </c>
      <c r="G4293" s="460" t="s">
        <v>13624</v>
      </c>
      <c r="H4293" s="460" t="s">
        <v>6514</v>
      </c>
      <c r="I4293" s="460" t="s">
        <v>7861</v>
      </c>
      <c r="J4293" s="459" t="s">
        <v>6514</v>
      </c>
      <c r="K4293" s="458">
        <v>4</v>
      </c>
      <c r="L4293" s="458">
        <v>12</v>
      </c>
      <c r="M4293" s="457">
        <v>70024.088037250593</v>
      </c>
      <c r="N4293" s="458">
        <v>1</v>
      </c>
      <c r="O4293" s="458">
        <v>6</v>
      </c>
      <c r="P4293" s="457">
        <v>34306.800000000003</v>
      </c>
    </row>
    <row r="4294" spans="1:16" ht="67.5" x14ac:dyDescent="0.2">
      <c r="A4294" s="466" t="s">
        <v>7860</v>
      </c>
      <c r="B4294" s="465" t="s">
        <v>3526</v>
      </c>
      <c r="C4294" s="464" t="s">
        <v>2594</v>
      </c>
      <c r="D4294" s="463" t="s">
        <v>7859</v>
      </c>
      <c r="E4294" s="462">
        <v>2500</v>
      </c>
      <c r="F4294" s="461" t="s">
        <v>13623</v>
      </c>
      <c r="G4294" s="460" t="s">
        <v>13622</v>
      </c>
      <c r="H4294" s="460" t="s">
        <v>6514</v>
      </c>
      <c r="I4294" s="460" t="s">
        <v>7861</v>
      </c>
      <c r="J4294" s="459" t="s">
        <v>6514</v>
      </c>
      <c r="K4294" s="458">
        <v>4</v>
      </c>
      <c r="L4294" s="458">
        <v>12</v>
      </c>
      <c r="M4294" s="457">
        <v>31829.130926022997</v>
      </c>
      <c r="N4294" s="458">
        <v>1</v>
      </c>
      <c r="O4294" s="458">
        <v>6</v>
      </c>
      <c r="P4294" s="457">
        <v>16306.8</v>
      </c>
    </row>
    <row r="4295" spans="1:16" ht="67.5" x14ac:dyDescent="0.2">
      <c r="A4295" s="466" t="s">
        <v>7860</v>
      </c>
      <c r="B4295" s="465" t="s">
        <v>3526</v>
      </c>
      <c r="C4295" s="464" t="s">
        <v>2594</v>
      </c>
      <c r="D4295" s="463" t="s">
        <v>9537</v>
      </c>
      <c r="E4295" s="462">
        <v>4200</v>
      </c>
      <c r="F4295" s="461" t="s">
        <v>13621</v>
      </c>
      <c r="G4295" s="460" t="s">
        <v>13620</v>
      </c>
      <c r="H4295" s="460" t="s">
        <v>8832</v>
      </c>
      <c r="I4295" s="460" t="s">
        <v>7869</v>
      </c>
      <c r="J4295" s="459" t="s">
        <v>8832</v>
      </c>
      <c r="K4295" s="458">
        <v>3</v>
      </c>
      <c r="L4295" s="458">
        <v>12</v>
      </c>
      <c r="M4295" s="457">
        <v>53472.939955718633</v>
      </c>
      <c r="N4295" s="458">
        <v>1</v>
      </c>
      <c r="O4295" s="458">
        <v>6</v>
      </c>
      <c r="P4295" s="457">
        <v>26506.799999999999</v>
      </c>
    </row>
    <row r="4296" spans="1:16" ht="67.5" x14ac:dyDescent="0.2">
      <c r="A4296" s="466" t="s">
        <v>7860</v>
      </c>
      <c r="B4296" s="465" t="s">
        <v>3526</v>
      </c>
      <c r="C4296" s="464" t="s">
        <v>2594</v>
      </c>
      <c r="D4296" s="463" t="s">
        <v>8083</v>
      </c>
      <c r="E4296" s="462">
        <v>5500</v>
      </c>
      <c r="F4296" s="461" t="s">
        <v>13619</v>
      </c>
      <c r="G4296" s="460" t="s">
        <v>13618</v>
      </c>
      <c r="H4296" s="460" t="s">
        <v>6514</v>
      </c>
      <c r="I4296" s="460" t="s">
        <v>7869</v>
      </c>
      <c r="J4296" s="459" t="s">
        <v>6514</v>
      </c>
      <c r="K4296" s="458">
        <v>4</v>
      </c>
      <c r="L4296" s="458">
        <v>12</v>
      </c>
      <c r="M4296" s="457">
        <v>70024.088037250593</v>
      </c>
      <c r="N4296" s="458">
        <v>1</v>
      </c>
      <c r="O4296" s="458">
        <v>6</v>
      </c>
      <c r="P4296" s="457">
        <v>34306.800000000003</v>
      </c>
    </row>
    <row r="4297" spans="1:16" ht="67.5" x14ac:dyDescent="0.2">
      <c r="A4297" s="466" t="s">
        <v>7860</v>
      </c>
      <c r="B4297" s="465" t="s">
        <v>3526</v>
      </c>
      <c r="C4297" s="464" t="s">
        <v>2594</v>
      </c>
      <c r="D4297" s="463" t="s">
        <v>7887</v>
      </c>
      <c r="E4297" s="462">
        <v>4200</v>
      </c>
      <c r="F4297" s="461" t="s">
        <v>13617</v>
      </c>
      <c r="G4297" s="460" t="s">
        <v>13616</v>
      </c>
      <c r="H4297" s="460" t="s">
        <v>4304</v>
      </c>
      <c r="I4297" s="460" t="s">
        <v>7861</v>
      </c>
      <c r="J4297" s="459" t="s">
        <v>4304</v>
      </c>
      <c r="K4297" s="458">
        <v>4</v>
      </c>
      <c r="L4297" s="458">
        <v>12</v>
      </c>
      <c r="M4297" s="457">
        <v>53472.939955718633</v>
      </c>
      <c r="N4297" s="458">
        <v>1</v>
      </c>
      <c r="O4297" s="458">
        <v>6</v>
      </c>
      <c r="P4297" s="457">
        <v>26506.799999999999</v>
      </c>
    </row>
    <row r="4298" spans="1:16" ht="67.5" x14ac:dyDescent="0.2">
      <c r="A4298" s="466" t="s">
        <v>7860</v>
      </c>
      <c r="B4298" s="465" t="s">
        <v>3526</v>
      </c>
      <c r="C4298" s="464" t="s">
        <v>2594</v>
      </c>
      <c r="D4298" s="463" t="s">
        <v>7887</v>
      </c>
      <c r="E4298" s="462">
        <v>4200</v>
      </c>
      <c r="F4298" s="461" t="s">
        <v>13615</v>
      </c>
      <c r="G4298" s="460" t="s">
        <v>13614</v>
      </c>
      <c r="H4298" s="460" t="s">
        <v>6389</v>
      </c>
      <c r="I4298" s="460" t="s">
        <v>7869</v>
      </c>
      <c r="J4298" s="459" t="s">
        <v>6389</v>
      </c>
      <c r="K4298" s="458">
        <v>4</v>
      </c>
      <c r="L4298" s="458">
        <v>12</v>
      </c>
      <c r="M4298" s="457">
        <v>53472.939955718633</v>
      </c>
      <c r="N4298" s="458">
        <v>1</v>
      </c>
      <c r="O4298" s="458">
        <v>6</v>
      </c>
      <c r="P4298" s="457">
        <v>26506.799999999999</v>
      </c>
    </row>
    <row r="4299" spans="1:16" ht="67.5" x14ac:dyDescent="0.2">
      <c r="A4299" s="466" t="s">
        <v>7860</v>
      </c>
      <c r="B4299" s="465" t="s">
        <v>3526</v>
      </c>
      <c r="C4299" s="464" t="s">
        <v>2594</v>
      </c>
      <c r="D4299" s="463" t="s">
        <v>7859</v>
      </c>
      <c r="E4299" s="462">
        <v>2500</v>
      </c>
      <c r="F4299" s="461" t="s">
        <v>13613</v>
      </c>
      <c r="G4299" s="460" t="s">
        <v>13612</v>
      </c>
      <c r="H4299" s="460"/>
      <c r="I4299" s="460" t="s">
        <v>8064</v>
      </c>
      <c r="J4299" s="459" t="s">
        <v>3538</v>
      </c>
      <c r="K4299" s="458">
        <v>3</v>
      </c>
      <c r="L4299" s="458">
        <v>12</v>
      </c>
      <c r="M4299" s="457">
        <v>31829.130926022997</v>
      </c>
      <c r="N4299" s="458">
        <v>1</v>
      </c>
      <c r="O4299" s="458">
        <v>6</v>
      </c>
      <c r="P4299" s="457">
        <v>16306.8</v>
      </c>
    </row>
    <row r="4300" spans="1:16" ht="67.5" x14ac:dyDescent="0.2">
      <c r="A4300" s="466" t="s">
        <v>7860</v>
      </c>
      <c r="B4300" s="465" t="s">
        <v>3526</v>
      </c>
      <c r="C4300" s="464" t="s">
        <v>2594</v>
      </c>
      <c r="D4300" s="463" t="s">
        <v>8048</v>
      </c>
      <c r="E4300" s="462">
        <v>5500</v>
      </c>
      <c r="F4300" s="461" t="s">
        <v>13611</v>
      </c>
      <c r="G4300" s="460" t="s">
        <v>13610</v>
      </c>
      <c r="H4300" s="460" t="s">
        <v>6514</v>
      </c>
      <c r="I4300" s="460" t="s">
        <v>7869</v>
      </c>
      <c r="J4300" s="459" t="s">
        <v>6514</v>
      </c>
      <c r="K4300" s="458">
        <v>5</v>
      </c>
      <c r="L4300" s="458">
        <v>12</v>
      </c>
      <c r="M4300" s="457">
        <v>70024.088037250593</v>
      </c>
      <c r="N4300" s="458">
        <v>1</v>
      </c>
      <c r="O4300" s="458">
        <v>6</v>
      </c>
      <c r="P4300" s="457">
        <v>34306.800000000003</v>
      </c>
    </row>
    <row r="4301" spans="1:16" ht="67.5" x14ac:dyDescent="0.2">
      <c r="A4301" s="466" t="s">
        <v>7860</v>
      </c>
      <c r="B4301" s="465" t="s">
        <v>3526</v>
      </c>
      <c r="C4301" s="464" t="s">
        <v>2594</v>
      </c>
      <c r="D4301" s="463" t="s">
        <v>7887</v>
      </c>
      <c r="E4301" s="462">
        <v>4200</v>
      </c>
      <c r="F4301" s="461" t="s">
        <v>13609</v>
      </c>
      <c r="G4301" s="460" t="s">
        <v>13608</v>
      </c>
      <c r="H4301" s="460" t="s">
        <v>6389</v>
      </c>
      <c r="I4301" s="460" t="s">
        <v>7869</v>
      </c>
      <c r="J4301" s="459" t="s">
        <v>6389</v>
      </c>
      <c r="K4301" s="458">
        <v>3</v>
      </c>
      <c r="L4301" s="458">
        <v>12</v>
      </c>
      <c r="M4301" s="457">
        <v>53472.939955718633</v>
      </c>
      <c r="N4301" s="458">
        <v>1</v>
      </c>
      <c r="O4301" s="458">
        <v>6</v>
      </c>
      <c r="P4301" s="457">
        <v>26506.799999999999</v>
      </c>
    </row>
    <row r="4302" spans="1:16" ht="67.5" x14ac:dyDescent="0.2">
      <c r="A4302" s="466" t="s">
        <v>7860</v>
      </c>
      <c r="B4302" s="465" t="s">
        <v>3526</v>
      </c>
      <c r="C4302" s="464" t="s">
        <v>2594</v>
      </c>
      <c r="D4302" s="463" t="s">
        <v>13607</v>
      </c>
      <c r="E4302" s="462">
        <v>14000</v>
      </c>
      <c r="F4302" s="461" t="s">
        <v>13606</v>
      </c>
      <c r="G4302" s="460" t="s">
        <v>13605</v>
      </c>
      <c r="H4302" s="460" t="s">
        <v>7911</v>
      </c>
      <c r="I4302" s="460" t="s">
        <v>7869</v>
      </c>
      <c r="J4302" s="459" t="s">
        <v>7911</v>
      </c>
      <c r="K4302" s="458">
        <v>1</v>
      </c>
      <c r="L4302" s="458">
        <v>3</v>
      </c>
      <c r="M4302" s="457">
        <v>44560.783296432193</v>
      </c>
      <c r="N4302" s="458">
        <v>1</v>
      </c>
      <c r="O4302" s="458">
        <v>6</v>
      </c>
      <c r="P4302" s="457">
        <v>85306.8</v>
      </c>
    </row>
    <row r="4303" spans="1:16" ht="67.5" x14ac:dyDescent="0.2">
      <c r="A4303" s="466" t="s">
        <v>7860</v>
      </c>
      <c r="B4303" s="465" t="s">
        <v>3526</v>
      </c>
      <c r="C4303" s="464" t="s">
        <v>2594</v>
      </c>
      <c r="D4303" s="463" t="s">
        <v>7270</v>
      </c>
      <c r="E4303" s="462">
        <v>1500</v>
      </c>
      <c r="F4303" s="461" t="s">
        <v>13604</v>
      </c>
      <c r="G4303" s="460" t="s">
        <v>13603</v>
      </c>
      <c r="H4303" s="460"/>
      <c r="I4303" s="460"/>
      <c r="J4303" s="459"/>
      <c r="K4303" s="458">
        <v>4</v>
      </c>
      <c r="L4303" s="458">
        <v>12</v>
      </c>
      <c r="M4303" s="457">
        <v>19097.478555613798</v>
      </c>
      <c r="N4303" s="458">
        <v>1</v>
      </c>
      <c r="O4303" s="458">
        <v>6</v>
      </c>
      <c r="P4303" s="457">
        <v>10306.799999999999</v>
      </c>
    </row>
    <row r="4304" spans="1:16" ht="67.5" x14ac:dyDescent="0.2">
      <c r="A4304" s="466" t="s">
        <v>7860</v>
      </c>
      <c r="B4304" s="465" t="s">
        <v>3526</v>
      </c>
      <c r="C4304" s="464" t="s">
        <v>2594</v>
      </c>
      <c r="D4304" s="463" t="s">
        <v>11734</v>
      </c>
      <c r="E4304" s="462">
        <v>5500</v>
      </c>
      <c r="F4304" s="461" t="s">
        <v>13602</v>
      </c>
      <c r="G4304" s="460" t="s">
        <v>13601</v>
      </c>
      <c r="H4304" s="460" t="s">
        <v>7917</v>
      </c>
      <c r="I4304" s="460" t="s">
        <v>7869</v>
      </c>
      <c r="J4304" s="459" t="s">
        <v>7917</v>
      </c>
      <c r="K4304" s="458">
        <v>3</v>
      </c>
      <c r="L4304" s="458">
        <v>12</v>
      </c>
      <c r="M4304" s="457">
        <v>70024.088037250593</v>
      </c>
      <c r="N4304" s="458">
        <v>1</v>
      </c>
      <c r="O4304" s="458">
        <v>6</v>
      </c>
      <c r="P4304" s="457">
        <v>34306.800000000003</v>
      </c>
    </row>
    <row r="4305" spans="1:16" ht="67.5" x14ac:dyDescent="0.2">
      <c r="A4305" s="466" t="s">
        <v>7860</v>
      </c>
      <c r="B4305" s="465" t="s">
        <v>3526</v>
      </c>
      <c r="C4305" s="464" t="s">
        <v>2594</v>
      </c>
      <c r="D4305" s="463" t="s">
        <v>7887</v>
      </c>
      <c r="E4305" s="462">
        <v>4200</v>
      </c>
      <c r="F4305" s="461" t="s">
        <v>13600</v>
      </c>
      <c r="G4305" s="460" t="s">
        <v>13599</v>
      </c>
      <c r="H4305" s="460" t="s">
        <v>4810</v>
      </c>
      <c r="I4305" s="460" t="s">
        <v>7869</v>
      </c>
      <c r="J4305" s="459" t="s">
        <v>4810</v>
      </c>
      <c r="K4305" s="458">
        <v>3</v>
      </c>
      <c r="L4305" s="458">
        <v>12</v>
      </c>
      <c r="M4305" s="457">
        <v>53472.939955718633</v>
      </c>
      <c r="N4305" s="458">
        <v>1</v>
      </c>
      <c r="O4305" s="458">
        <v>1</v>
      </c>
      <c r="P4305" s="457">
        <v>4417.8</v>
      </c>
    </row>
    <row r="4306" spans="1:16" ht="67.5" x14ac:dyDescent="0.2">
      <c r="A4306" s="466" t="s">
        <v>7860</v>
      </c>
      <c r="B4306" s="465" t="s">
        <v>3526</v>
      </c>
      <c r="C4306" s="464" t="s">
        <v>2594</v>
      </c>
      <c r="D4306" s="463" t="s">
        <v>7899</v>
      </c>
      <c r="E4306" s="462">
        <v>4200</v>
      </c>
      <c r="F4306" s="461" t="s">
        <v>13598</v>
      </c>
      <c r="G4306" s="460" t="s">
        <v>13597</v>
      </c>
      <c r="H4306" s="460" t="s">
        <v>6389</v>
      </c>
      <c r="I4306" s="460" t="s">
        <v>7869</v>
      </c>
      <c r="J4306" s="459" t="s">
        <v>6389</v>
      </c>
      <c r="K4306" s="458">
        <v>3</v>
      </c>
      <c r="L4306" s="458">
        <v>12</v>
      </c>
      <c r="M4306" s="457">
        <v>53472.939955718633</v>
      </c>
      <c r="N4306" s="458">
        <v>1</v>
      </c>
      <c r="O4306" s="458">
        <v>6</v>
      </c>
      <c r="P4306" s="457">
        <v>26506.799999999999</v>
      </c>
    </row>
    <row r="4307" spans="1:16" ht="67.5" x14ac:dyDescent="0.2">
      <c r="A4307" s="466" t="s">
        <v>7860</v>
      </c>
      <c r="B4307" s="465" t="s">
        <v>3526</v>
      </c>
      <c r="C4307" s="464" t="s">
        <v>2594</v>
      </c>
      <c r="D4307" s="463" t="s">
        <v>7859</v>
      </c>
      <c r="E4307" s="462">
        <v>2500</v>
      </c>
      <c r="F4307" s="461" t="s">
        <v>13596</v>
      </c>
      <c r="G4307" s="460" t="s">
        <v>13595</v>
      </c>
      <c r="H4307" s="460"/>
      <c r="I4307" s="460" t="s">
        <v>8064</v>
      </c>
      <c r="J4307" s="459" t="s">
        <v>3574</v>
      </c>
      <c r="K4307" s="458">
        <v>3</v>
      </c>
      <c r="L4307" s="458">
        <v>12</v>
      </c>
      <c r="M4307" s="457">
        <v>31829.130926022997</v>
      </c>
      <c r="N4307" s="458">
        <v>1</v>
      </c>
      <c r="O4307" s="458">
        <v>6</v>
      </c>
      <c r="P4307" s="457">
        <v>16306.8</v>
      </c>
    </row>
    <row r="4308" spans="1:16" ht="67.5" x14ac:dyDescent="0.2">
      <c r="A4308" s="466" t="s">
        <v>7860</v>
      </c>
      <c r="B4308" s="465" t="s">
        <v>3526</v>
      </c>
      <c r="C4308" s="464" t="s">
        <v>2594</v>
      </c>
      <c r="D4308" s="463" t="s">
        <v>7923</v>
      </c>
      <c r="E4308" s="462">
        <v>4200</v>
      </c>
      <c r="F4308" s="461" t="s">
        <v>13594</v>
      </c>
      <c r="G4308" s="460" t="s">
        <v>13593</v>
      </c>
      <c r="H4308" s="460" t="s">
        <v>4810</v>
      </c>
      <c r="I4308" s="460" t="s">
        <v>7869</v>
      </c>
      <c r="J4308" s="459" t="s">
        <v>4810</v>
      </c>
      <c r="K4308" s="458">
        <v>7</v>
      </c>
      <c r="L4308" s="458">
        <v>10</v>
      </c>
      <c r="M4308" s="457">
        <v>44560.783296432193</v>
      </c>
      <c r="N4308" s="458">
        <v>0</v>
      </c>
      <c r="O4308" s="458">
        <v>0</v>
      </c>
      <c r="P4308" s="457">
        <v>0</v>
      </c>
    </row>
    <row r="4309" spans="1:16" ht="67.5" x14ac:dyDescent="0.2">
      <c r="A4309" s="466" t="s">
        <v>7860</v>
      </c>
      <c r="B4309" s="465" t="s">
        <v>3526</v>
      </c>
      <c r="C4309" s="464" t="s">
        <v>2594</v>
      </c>
      <c r="D4309" s="463" t="s">
        <v>8048</v>
      </c>
      <c r="E4309" s="462">
        <v>5500</v>
      </c>
      <c r="F4309" s="461" t="s">
        <v>13592</v>
      </c>
      <c r="G4309" s="460" t="s">
        <v>13591</v>
      </c>
      <c r="H4309" s="460"/>
      <c r="I4309" s="460"/>
      <c r="J4309" s="459"/>
      <c r="K4309" s="458">
        <v>2</v>
      </c>
      <c r="L4309" s="458">
        <v>7</v>
      </c>
      <c r="M4309" s="457">
        <v>40847.384688396174</v>
      </c>
      <c r="N4309" s="458">
        <v>0</v>
      </c>
      <c r="O4309" s="458">
        <v>0</v>
      </c>
      <c r="P4309" s="457">
        <v>0</v>
      </c>
    </row>
    <row r="4310" spans="1:16" ht="67.5" x14ac:dyDescent="0.2">
      <c r="A4310" s="466" t="s">
        <v>7860</v>
      </c>
      <c r="B4310" s="465" t="s">
        <v>3526</v>
      </c>
      <c r="C4310" s="464" t="s">
        <v>2594</v>
      </c>
      <c r="D4310" s="463" t="s">
        <v>7881</v>
      </c>
      <c r="E4310" s="462">
        <v>3200</v>
      </c>
      <c r="F4310" s="461" t="s">
        <v>13590</v>
      </c>
      <c r="G4310" s="460" t="s">
        <v>13589</v>
      </c>
      <c r="H4310" s="460"/>
      <c r="I4310" s="460"/>
      <c r="J4310" s="459"/>
      <c r="K4310" s="458">
        <v>3</v>
      </c>
      <c r="L4310" s="458">
        <v>12</v>
      </c>
      <c r="M4310" s="457">
        <v>40741.287585309437</v>
      </c>
      <c r="N4310" s="458">
        <v>1</v>
      </c>
      <c r="O4310" s="458">
        <v>6</v>
      </c>
      <c r="P4310" s="457">
        <v>20506.8</v>
      </c>
    </row>
    <row r="4311" spans="1:16" ht="67.5" x14ac:dyDescent="0.2">
      <c r="A4311" s="466" t="s">
        <v>7860</v>
      </c>
      <c r="B4311" s="465" t="s">
        <v>3526</v>
      </c>
      <c r="C4311" s="464" t="s">
        <v>2594</v>
      </c>
      <c r="D4311" s="463" t="s">
        <v>13588</v>
      </c>
      <c r="E4311" s="462">
        <v>7500</v>
      </c>
      <c r="F4311" s="461" t="s">
        <v>13587</v>
      </c>
      <c r="G4311" s="460" t="s">
        <v>13586</v>
      </c>
      <c r="H4311" s="460" t="s">
        <v>6389</v>
      </c>
      <c r="I4311" s="460" t="s">
        <v>7869</v>
      </c>
      <c r="J4311" s="459" t="s">
        <v>6389</v>
      </c>
      <c r="K4311" s="458">
        <v>1</v>
      </c>
      <c r="L4311" s="458">
        <v>2</v>
      </c>
      <c r="M4311" s="457">
        <v>15914.565463011499</v>
      </c>
      <c r="N4311" s="458">
        <v>0</v>
      </c>
      <c r="O4311" s="458">
        <v>0</v>
      </c>
      <c r="P4311" s="457">
        <v>0</v>
      </c>
    </row>
    <row r="4312" spans="1:16" ht="67.5" x14ac:dyDescent="0.2">
      <c r="A4312" s="466" t="s">
        <v>7860</v>
      </c>
      <c r="B4312" s="465" t="s">
        <v>3526</v>
      </c>
      <c r="C4312" s="464" t="s">
        <v>2594</v>
      </c>
      <c r="D4312" s="463" t="s">
        <v>7859</v>
      </c>
      <c r="E4312" s="462">
        <v>2500</v>
      </c>
      <c r="F4312" s="461" t="s">
        <v>13585</v>
      </c>
      <c r="G4312" s="460" t="s">
        <v>13584</v>
      </c>
      <c r="H4312" s="460" t="s">
        <v>8069</v>
      </c>
      <c r="I4312" s="460" t="s">
        <v>7869</v>
      </c>
      <c r="J4312" s="459" t="s">
        <v>8069</v>
      </c>
      <c r="K4312" s="458">
        <v>3</v>
      </c>
      <c r="L4312" s="458">
        <v>12</v>
      </c>
      <c r="M4312" s="457">
        <v>31829.130926022997</v>
      </c>
      <c r="N4312" s="458">
        <v>1</v>
      </c>
      <c r="O4312" s="458">
        <v>6</v>
      </c>
      <c r="P4312" s="457">
        <v>16306.8</v>
      </c>
    </row>
    <row r="4313" spans="1:16" ht="67.5" x14ac:dyDescent="0.2">
      <c r="A4313" s="466" t="s">
        <v>7860</v>
      </c>
      <c r="B4313" s="465" t="s">
        <v>3526</v>
      </c>
      <c r="C4313" s="464" t="s">
        <v>2594</v>
      </c>
      <c r="D4313" s="463" t="s">
        <v>9458</v>
      </c>
      <c r="E4313" s="462">
        <v>6500</v>
      </c>
      <c r="F4313" s="461" t="s">
        <v>13583</v>
      </c>
      <c r="G4313" s="460" t="s">
        <v>13582</v>
      </c>
      <c r="H4313" s="460" t="s">
        <v>7911</v>
      </c>
      <c r="I4313" s="460" t="s">
        <v>7861</v>
      </c>
      <c r="J4313" s="459" t="s">
        <v>7911</v>
      </c>
      <c r="K4313" s="458">
        <v>3</v>
      </c>
      <c r="L4313" s="458">
        <v>12</v>
      </c>
      <c r="M4313" s="457">
        <v>82755.740407659789</v>
      </c>
      <c r="N4313" s="458">
        <v>1</v>
      </c>
      <c r="O4313" s="458">
        <v>6</v>
      </c>
      <c r="P4313" s="457">
        <v>40306.800000000003</v>
      </c>
    </row>
    <row r="4314" spans="1:16" ht="67.5" x14ac:dyDescent="0.2">
      <c r="A4314" s="466" t="s">
        <v>7860</v>
      </c>
      <c r="B4314" s="465" t="s">
        <v>3526</v>
      </c>
      <c r="C4314" s="464" t="s">
        <v>2594</v>
      </c>
      <c r="D4314" s="463" t="s">
        <v>7887</v>
      </c>
      <c r="E4314" s="462">
        <v>4200</v>
      </c>
      <c r="F4314" s="461" t="s">
        <v>13581</v>
      </c>
      <c r="G4314" s="460" t="s">
        <v>13580</v>
      </c>
      <c r="H4314" s="460" t="s">
        <v>4810</v>
      </c>
      <c r="I4314" s="460" t="s">
        <v>7869</v>
      </c>
      <c r="J4314" s="459" t="s">
        <v>4810</v>
      </c>
      <c r="K4314" s="458">
        <v>3</v>
      </c>
      <c r="L4314" s="458">
        <v>7</v>
      </c>
      <c r="M4314" s="457">
        <v>31192.548307502537</v>
      </c>
      <c r="N4314" s="458">
        <v>0</v>
      </c>
      <c r="O4314" s="458">
        <v>0</v>
      </c>
      <c r="P4314" s="457">
        <v>0</v>
      </c>
    </row>
    <row r="4315" spans="1:16" ht="67.5" x14ac:dyDescent="0.2">
      <c r="A4315" s="466" t="s">
        <v>7860</v>
      </c>
      <c r="B4315" s="465" t="s">
        <v>3526</v>
      </c>
      <c r="C4315" s="464" t="s">
        <v>2594</v>
      </c>
      <c r="D4315" s="463" t="s">
        <v>7887</v>
      </c>
      <c r="E4315" s="462">
        <v>4200</v>
      </c>
      <c r="F4315" s="461" t="s">
        <v>13579</v>
      </c>
      <c r="G4315" s="460" t="s">
        <v>13578</v>
      </c>
      <c r="H4315" s="460" t="s">
        <v>6389</v>
      </c>
      <c r="I4315" s="460" t="s">
        <v>7869</v>
      </c>
      <c r="J4315" s="459" t="s">
        <v>6389</v>
      </c>
      <c r="K4315" s="458">
        <v>6</v>
      </c>
      <c r="L4315" s="458">
        <v>12</v>
      </c>
      <c r="M4315" s="457">
        <v>53472.939955718633</v>
      </c>
      <c r="N4315" s="458">
        <v>1</v>
      </c>
      <c r="O4315" s="458">
        <v>6</v>
      </c>
      <c r="P4315" s="457">
        <v>26506.799999999999</v>
      </c>
    </row>
    <row r="4316" spans="1:16" ht="67.5" x14ac:dyDescent="0.2">
      <c r="A4316" s="466" t="s">
        <v>7860</v>
      </c>
      <c r="B4316" s="465" t="s">
        <v>3526</v>
      </c>
      <c r="C4316" s="464" t="s">
        <v>2594</v>
      </c>
      <c r="D4316" s="463" t="s">
        <v>8472</v>
      </c>
      <c r="E4316" s="462">
        <v>2200</v>
      </c>
      <c r="F4316" s="461" t="s">
        <v>13577</v>
      </c>
      <c r="G4316" s="460" t="s">
        <v>13576</v>
      </c>
      <c r="H4316" s="460"/>
      <c r="I4316" s="460"/>
      <c r="J4316" s="459"/>
      <c r="K4316" s="458">
        <v>4</v>
      </c>
      <c r="L4316" s="458">
        <v>12</v>
      </c>
      <c r="M4316" s="457">
        <v>28009.635214900234</v>
      </c>
      <c r="N4316" s="458">
        <v>1</v>
      </c>
      <c r="O4316" s="458">
        <v>6</v>
      </c>
      <c r="P4316" s="457">
        <v>14506.8</v>
      </c>
    </row>
    <row r="4317" spans="1:16" ht="67.5" x14ac:dyDescent="0.2">
      <c r="A4317" s="466" t="s">
        <v>7860</v>
      </c>
      <c r="B4317" s="465" t="s">
        <v>3526</v>
      </c>
      <c r="C4317" s="464" t="s">
        <v>2594</v>
      </c>
      <c r="D4317" s="463" t="s">
        <v>7887</v>
      </c>
      <c r="E4317" s="462">
        <v>4200</v>
      </c>
      <c r="F4317" s="461" t="s">
        <v>13575</v>
      </c>
      <c r="G4317" s="460" t="s">
        <v>13574</v>
      </c>
      <c r="H4317" s="460" t="s">
        <v>3574</v>
      </c>
      <c r="I4317" s="460" t="s">
        <v>7861</v>
      </c>
      <c r="J4317" s="459" t="s">
        <v>3574</v>
      </c>
      <c r="K4317" s="458">
        <v>4</v>
      </c>
      <c r="L4317" s="458">
        <v>12</v>
      </c>
      <c r="M4317" s="457">
        <v>53472.939955718633</v>
      </c>
      <c r="N4317" s="458">
        <v>1</v>
      </c>
      <c r="O4317" s="458">
        <v>6</v>
      </c>
      <c r="P4317" s="457">
        <v>26506.799999999999</v>
      </c>
    </row>
    <row r="4318" spans="1:16" ht="67.5" x14ac:dyDescent="0.2">
      <c r="A4318" s="466" t="s">
        <v>7860</v>
      </c>
      <c r="B4318" s="465" t="s">
        <v>3526</v>
      </c>
      <c r="C4318" s="464" t="s">
        <v>2594</v>
      </c>
      <c r="D4318" s="463" t="s">
        <v>8061</v>
      </c>
      <c r="E4318" s="462">
        <v>3000</v>
      </c>
      <c r="F4318" s="461" t="s">
        <v>13573</v>
      </c>
      <c r="G4318" s="460" t="s">
        <v>13572</v>
      </c>
      <c r="H4318" s="460" t="s">
        <v>6514</v>
      </c>
      <c r="I4318" s="460" t="s">
        <v>7869</v>
      </c>
      <c r="J4318" s="459" t="s">
        <v>6514</v>
      </c>
      <c r="K4318" s="458">
        <v>5</v>
      </c>
      <c r="L4318" s="458">
        <v>10</v>
      </c>
      <c r="M4318" s="457">
        <v>31829.130926022997</v>
      </c>
      <c r="N4318" s="458">
        <v>0</v>
      </c>
      <c r="O4318" s="458">
        <v>0</v>
      </c>
      <c r="P4318" s="457">
        <v>0</v>
      </c>
    </row>
    <row r="4319" spans="1:16" ht="67.5" x14ac:dyDescent="0.2">
      <c r="A4319" s="466" t="s">
        <v>7860</v>
      </c>
      <c r="B4319" s="465" t="s">
        <v>3526</v>
      </c>
      <c r="C4319" s="464" t="s">
        <v>2594</v>
      </c>
      <c r="D4319" s="463" t="s">
        <v>13565</v>
      </c>
      <c r="E4319" s="462">
        <v>4200</v>
      </c>
      <c r="F4319" s="461" t="s">
        <v>13571</v>
      </c>
      <c r="G4319" s="460" t="s">
        <v>13570</v>
      </c>
      <c r="H4319" s="460" t="s">
        <v>6514</v>
      </c>
      <c r="I4319" s="460" t="s">
        <v>7869</v>
      </c>
      <c r="J4319" s="459" t="s">
        <v>6514</v>
      </c>
      <c r="K4319" s="458">
        <v>3</v>
      </c>
      <c r="L4319" s="458">
        <v>12</v>
      </c>
      <c r="M4319" s="457">
        <v>53472.939955718633</v>
      </c>
      <c r="N4319" s="458">
        <v>1</v>
      </c>
      <c r="O4319" s="458">
        <v>6</v>
      </c>
      <c r="P4319" s="457">
        <v>26506.799999999999</v>
      </c>
    </row>
    <row r="4320" spans="1:16" ht="67.5" x14ac:dyDescent="0.2">
      <c r="A4320" s="466" t="s">
        <v>7860</v>
      </c>
      <c r="B4320" s="465" t="s">
        <v>3526</v>
      </c>
      <c r="C4320" s="464" t="s">
        <v>2594</v>
      </c>
      <c r="D4320" s="463" t="s">
        <v>8493</v>
      </c>
      <c r="E4320" s="462">
        <v>6500</v>
      </c>
      <c r="F4320" s="461" t="s">
        <v>13569</v>
      </c>
      <c r="G4320" s="460" t="s">
        <v>13568</v>
      </c>
      <c r="H4320" s="460" t="s">
        <v>7950</v>
      </c>
      <c r="I4320" s="460" t="s">
        <v>7869</v>
      </c>
      <c r="J4320" s="459" t="s">
        <v>7950</v>
      </c>
      <c r="K4320" s="458">
        <v>3</v>
      </c>
      <c r="L4320" s="458">
        <v>12</v>
      </c>
      <c r="M4320" s="457">
        <v>82755.740407659789</v>
      </c>
      <c r="N4320" s="458">
        <v>1</v>
      </c>
      <c r="O4320" s="458">
        <v>6</v>
      </c>
      <c r="P4320" s="457">
        <v>40306.800000000003</v>
      </c>
    </row>
    <row r="4321" spans="1:16" ht="67.5" x14ac:dyDescent="0.2">
      <c r="A4321" s="466" t="s">
        <v>7860</v>
      </c>
      <c r="B4321" s="465" t="s">
        <v>3526</v>
      </c>
      <c r="C4321" s="464" t="s">
        <v>2594</v>
      </c>
      <c r="D4321" s="463" t="s">
        <v>7916</v>
      </c>
      <c r="E4321" s="462">
        <v>4200</v>
      </c>
      <c r="F4321" s="461" t="s">
        <v>13567</v>
      </c>
      <c r="G4321" s="460" t="s">
        <v>13566</v>
      </c>
      <c r="H4321" s="460" t="s">
        <v>8352</v>
      </c>
      <c r="I4321" s="460" t="s">
        <v>7869</v>
      </c>
      <c r="J4321" s="459" t="s">
        <v>8352</v>
      </c>
      <c r="K4321" s="458">
        <v>3</v>
      </c>
      <c r="L4321" s="458">
        <v>12</v>
      </c>
      <c r="M4321" s="457">
        <v>53472.939955718633</v>
      </c>
      <c r="N4321" s="458">
        <v>1</v>
      </c>
      <c r="O4321" s="458">
        <v>6</v>
      </c>
      <c r="P4321" s="457">
        <v>26506.799999999999</v>
      </c>
    </row>
    <row r="4322" spans="1:16" ht="67.5" x14ac:dyDescent="0.2">
      <c r="A4322" s="466" t="s">
        <v>7860</v>
      </c>
      <c r="B4322" s="465" t="s">
        <v>3526</v>
      </c>
      <c r="C4322" s="464" t="s">
        <v>2594</v>
      </c>
      <c r="D4322" s="463" t="s">
        <v>13565</v>
      </c>
      <c r="E4322" s="462">
        <v>4200</v>
      </c>
      <c r="F4322" s="461" t="s">
        <v>13564</v>
      </c>
      <c r="G4322" s="460" t="s">
        <v>13563</v>
      </c>
      <c r="H4322" s="460" t="s">
        <v>9145</v>
      </c>
      <c r="I4322" s="460" t="s">
        <v>7869</v>
      </c>
      <c r="J4322" s="459" t="s">
        <v>9145</v>
      </c>
      <c r="K4322" s="458">
        <v>3</v>
      </c>
      <c r="L4322" s="458">
        <v>12</v>
      </c>
      <c r="M4322" s="457">
        <v>53472.939955718633</v>
      </c>
      <c r="N4322" s="458">
        <v>1</v>
      </c>
      <c r="O4322" s="458">
        <v>6</v>
      </c>
      <c r="P4322" s="457">
        <v>26506.799999999999</v>
      </c>
    </row>
    <row r="4323" spans="1:16" ht="67.5" x14ac:dyDescent="0.2">
      <c r="A4323" s="466" t="s">
        <v>7860</v>
      </c>
      <c r="B4323" s="465" t="s">
        <v>3526</v>
      </c>
      <c r="C4323" s="464" t="s">
        <v>2594</v>
      </c>
      <c r="D4323" s="463" t="s">
        <v>11324</v>
      </c>
      <c r="E4323" s="462">
        <v>8500</v>
      </c>
      <c r="F4323" s="461" t="s">
        <v>13562</v>
      </c>
      <c r="G4323" s="460" t="s">
        <v>13561</v>
      </c>
      <c r="H4323" s="460" t="s">
        <v>11859</v>
      </c>
      <c r="I4323" s="460" t="s">
        <v>7869</v>
      </c>
      <c r="J4323" s="459" t="s">
        <v>11859</v>
      </c>
      <c r="K4323" s="458">
        <v>5</v>
      </c>
      <c r="L4323" s="458">
        <v>12</v>
      </c>
      <c r="M4323" s="457">
        <v>108219.04514847818</v>
      </c>
      <c r="N4323" s="458">
        <v>1</v>
      </c>
      <c r="O4323" s="458">
        <v>6</v>
      </c>
      <c r="P4323" s="457">
        <v>52306.8</v>
      </c>
    </row>
    <row r="4324" spans="1:16" ht="67.5" x14ac:dyDescent="0.2">
      <c r="A4324" s="466" t="s">
        <v>7860</v>
      </c>
      <c r="B4324" s="465" t="s">
        <v>3526</v>
      </c>
      <c r="C4324" s="464" t="s">
        <v>2594</v>
      </c>
      <c r="D4324" s="463" t="s">
        <v>7899</v>
      </c>
      <c r="E4324" s="462">
        <v>4200</v>
      </c>
      <c r="F4324" s="461" t="s">
        <v>13560</v>
      </c>
      <c r="G4324" s="460" t="s">
        <v>13559</v>
      </c>
      <c r="H4324" s="460" t="s">
        <v>6389</v>
      </c>
      <c r="I4324" s="460" t="s">
        <v>7869</v>
      </c>
      <c r="J4324" s="459" t="s">
        <v>6389</v>
      </c>
      <c r="K4324" s="458">
        <v>3</v>
      </c>
      <c r="L4324" s="458">
        <v>12</v>
      </c>
      <c r="M4324" s="457">
        <v>53472.939955718633</v>
      </c>
      <c r="N4324" s="458">
        <v>1</v>
      </c>
      <c r="O4324" s="458">
        <v>6</v>
      </c>
      <c r="P4324" s="457">
        <v>26506.799999999999</v>
      </c>
    </row>
    <row r="4325" spans="1:16" ht="67.5" x14ac:dyDescent="0.2">
      <c r="A4325" s="466" t="s">
        <v>7860</v>
      </c>
      <c r="B4325" s="465" t="s">
        <v>3526</v>
      </c>
      <c r="C4325" s="464" t="s">
        <v>2594</v>
      </c>
      <c r="D4325" s="463" t="s">
        <v>7899</v>
      </c>
      <c r="E4325" s="462">
        <v>4200</v>
      </c>
      <c r="F4325" s="461" t="s">
        <v>13558</v>
      </c>
      <c r="G4325" s="460" t="s">
        <v>13557</v>
      </c>
      <c r="H4325" s="460" t="s">
        <v>6299</v>
      </c>
      <c r="I4325" s="460" t="s">
        <v>7869</v>
      </c>
      <c r="J4325" s="459" t="s">
        <v>6299</v>
      </c>
      <c r="K4325" s="458">
        <v>3</v>
      </c>
      <c r="L4325" s="458">
        <v>12</v>
      </c>
      <c r="M4325" s="457">
        <v>53472.939955718633</v>
      </c>
      <c r="N4325" s="458">
        <v>1</v>
      </c>
      <c r="O4325" s="458">
        <v>6</v>
      </c>
      <c r="P4325" s="457">
        <v>26506.799999999999</v>
      </c>
    </row>
    <row r="4326" spans="1:16" ht="67.5" x14ac:dyDescent="0.2">
      <c r="A4326" s="466" t="s">
        <v>7860</v>
      </c>
      <c r="B4326" s="465" t="s">
        <v>3526</v>
      </c>
      <c r="C4326" s="464" t="s">
        <v>2594</v>
      </c>
      <c r="D4326" s="463" t="s">
        <v>8011</v>
      </c>
      <c r="E4326" s="462">
        <v>2200</v>
      </c>
      <c r="F4326" s="461" t="s">
        <v>13556</v>
      </c>
      <c r="G4326" s="460" t="s">
        <v>13555</v>
      </c>
      <c r="H4326" s="460"/>
      <c r="I4326" s="460"/>
      <c r="J4326" s="459"/>
      <c r="K4326" s="458">
        <v>4</v>
      </c>
      <c r="L4326" s="458">
        <v>12</v>
      </c>
      <c r="M4326" s="457">
        <v>28009.635214900234</v>
      </c>
      <c r="N4326" s="458">
        <v>1</v>
      </c>
      <c r="O4326" s="458">
        <v>6</v>
      </c>
      <c r="P4326" s="457">
        <v>14506.8</v>
      </c>
    </row>
    <row r="4327" spans="1:16" ht="67.5" x14ac:dyDescent="0.2">
      <c r="A4327" s="466" t="s">
        <v>7860</v>
      </c>
      <c r="B4327" s="465" t="s">
        <v>3526</v>
      </c>
      <c r="C4327" s="464" t="s">
        <v>2594</v>
      </c>
      <c r="D4327" s="463" t="s">
        <v>13554</v>
      </c>
      <c r="E4327" s="462">
        <v>5500</v>
      </c>
      <c r="F4327" s="461" t="s">
        <v>13553</v>
      </c>
      <c r="G4327" s="460" t="s">
        <v>13552</v>
      </c>
      <c r="H4327" s="460" t="s">
        <v>7950</v>
      </c>
      <c r="I4327" s="460" t="s">
        <v>7869</v>
      </c>
      <c r="J4327" s="459" t="s">
        <v>7950</v>
      </c>
      <c r="K4327" s="458">
        <v>1</v>
      </c>
      <c r="L4327" s="458">
        <v>2</v>
      </c>
      <c r="M4327" s="457">
        <v>11670.681339541765</v>
      </c>
      <c r="N4327" s="458">
        <v>1</v>
      </c>
      <c r="O4327" s="458">
        <v>6</v>
      </c>
      <c r="P4327" s="457">
        <v>34306.800000000003</v>
      </c>
    </row>
    <row r="4328" spans="1:16" ht="67.5" x14ac:dyDescent="0.2">
      <c r="A4328" s="466" t="s">
        <v>7860</v>
      </c>
      <c r="B4328" s="465" t="s">
        <v>3526</v>
      </c>
      <c r="C4328" s="464" t="s">
        <v>2594</v>
      </c>
      <c r="D4328" s="463" t="s">
        <v>8423</v>
      </c>
      <c r="E4328" s="462">
        <v>4200</v>
      </c>
      <c r="F4328" s="461" t="s">
        <v>13551</v>
      </c>
      <c r="G4328" s="460" t="s">
        <v>13550</v>
      </c>
      <c r="H4328" s="460" t="s">
        <v>7911</v>
      </c>
      <c r="I4328" s="460" t="s">
        <v>7861</v>
      </c>
      <c r="J4328" s="459" t="s">
        <v>7911</v>
      </c>
      <c r="K4328" s="458">
        <v>3</v>
      </c>
      <c r="L4328" s="458">
        <v>12</v>
      </c>
      <c r="M4328" s="457">
        <v>53472.939955718633</v>
      </c>
      <c r="N4328" s="458">
        <v>1</v>
      </c>
      <c r="O4328" s="458">
        <v>6</v>
      </c>
      <c r="P4328" s="457">
        <v>26506.799999999999</v>
      </c>
    </row>
    <row r="4329" spans="1:16" ht="67.5" x14ac:dyDescent="0.2">
      <c r="A4329" s="466" t="s">
        <v>7860</v>
      </c>
      <c r="B4329" s="465" t="s">
        <v>3526</v>
      </c>
      <c r="C4329" s="464" t="s">
        <v>2594</v>
      </c>
      <c r="D4329" s="463" t="s">
        <v>9246</v>
      </c>
      <c r="E4329" s="462">
        <v>5500</v>
      </c>
      <c r="F4329" s="461" t="s">
        <v>13549</v>
      </c>
      <c r="G4329" s="460" t="s">
        <v>13548</v>
      </c>
      <c r="H4329" s="460" t="s">
        <v>8352</v>
      </c>
      <c r="I4329" s="460" t="s">
        <v>7869</v>
      </c>
      <c r="J4329" s="459" t="s">
        <v>8352</v>
      </c>
      <c r="K4329" s="458">
        <v>3</v>
      </c>
      <c r="L4329" s="458">
        <v>12</v>
      </c>
      <c r="M4329" s="457">
        <v>70024.088037250593</v>
      </c>
      <c r="N4329" s="458">
        <v>1</v>
      </c>
      <c r="O4329" s="458">
        <v>6</v>
      </c>
      <c r="P4329" s="457">
        <v>34306.800000000003</v>
      </c>
    </row>
    <row r="4330" spans="1:16" ht="67.5" x14ac:dyDescent="0.2">
      <c r="A4330" s="466" t="s">
        <v>7860</v>
      </c>
      <c r="B4330" s="465" t="s">
        <v>3526</v>
      </c>
      <c r="C4330" s="464" t="s">
        <v>2594</v>
      </c>
      <c r="D4330" s="463" t="s">
        <v>7887</v>
      </c>
      <c r="E4330" s="462">
        <v>4200</v>
      </c>
      <c r="F4330" s="461" t="s">
        <v>13547</v>
      </c>
      <c r="G4330" s="460" t="s">
        <v>13546</v>
      </c>
      <c r="H4330" s="460" t="s">
        <v>3574</v>
      </c>
      <c r="I4330" s="460" t="s">
        <v>7861</v>
      </c>
      <c r="J4330" s="459" t="s">
        <v>3574</v>
      </c>
      <c r="K4330" s="458">
        <v>4</v>
      </c>
      <c r="L4330" s="458">
        <v>12</v>
      </c>
      <c r="M4330" s="457">
        <v>53472.939955718633</v>
      </c>
      <c r="N4330" s="458">
        <v>1</v>
      </c>
      <c r="O4330" s="458">
        <v>6</v>
      </c>
      <c r="P4330" s="457">
        <v>26506.799999999999</v>
      </c>
    </row>
    <row r="4331" spans="1:16" ht="67.5" x14ac:dyDescent="0.2">
      <c r="A4331" s="466" t="s">
        <v>7860</v>
      </c>
      <c r="B4331" s="465" t="s">
        <v>3526</v>
      </c>
      <c r="C4331" s="464" t="s">
        <v>2594</v>
      </c>
      <c r="D4331" s="463" t="s">
        <v>12457</v>
      </c>
      <c r="E4331" s="462">
        <v>4200</v>
      </c>
      <c r="F4331" s="461" t="s">
        <v>13545</v>
      </c>
      <c r="G4331" s="460" t="s">
        <v>13544</v>
      </c>
      <c r="H4331" s="460" t="s">
        <v>4810</v>
      </c>
      <c r="I4331" s="460" t="s">
        <v>7869</v>
      </c>
      <c r="J4331" s="459" t="s">
        <v>4810</v>
      </c>
      <c r="K4331" s="458">
        <v>3</v>
      </c>
      <c r="L4331" s="458">
        <v>12</v>
      </c>
      <c r="M4331" s="457">
        <v>53472.939955718633</v>
      </c>
      <c r="N4331" s="458">
        <v>1</v>
      </c>
      <c r="O4331" s="458">
        <v>1</v>
      </c>
      <c r="P4331" s="457">
        <v>4417.8</v>
      </c>
    </row>
    <row r="4332" spans="1:16" ht="67.5" x14ac:dyDescent="0.2">
      <c r="A4332" s="466" t="s">
        <v>7860</v>
      </c>
      <c r="B4332" s="465" t="s">
        <v>3526</v>
      </c>
      <c r="C4332" s="464" t="s">
        <v>2594</v>
      </c>
      <c r="D4332" s="463" t="s">
        <v>7923</v>
      </c>
      <c r="E4332" s="462">
        <v>4200</v>
      </c>
      <c r="F4332" s="461" t="s">
        <v>13543</v>
      </c>
      <c r="G4332" s="460" t="s">
        <v>13542</v>
      </c>
      <c r="H4332" s="460" t="s">
        <v>6389</v>
      </c>
      <c r="I4332" s="460" t="s">
        <v>7869</v>
      </c>
      <c r="J4332" s="459" t="s">
        <v>6389</v>
      </c>
      <c r="K4332" s="458">
        <v>4</v>
      </c>
      <c r="L4332" s="458">
        <v>12</v>
      </c>
      <c r="M4332" s="457">
        <v>53472.939955718633</v>
      </c>
      <c r="N4332" s="458">
        <v>1</v>
      </c>
      <c r="O4332" s="458">
        <v>6</v>
      </c>
      <c r="P4332" s="457">
        <v>26506.799999999999</v>
      </c>
    </row>
    <row r="4333" spans="1:16" ht="67.5" x14ac:dyDescent="0.2">
      <c r="A4333" s="466" t="s">
        <v>7860</v>
      </c>
      <c r="B4333" s="465" t="s">
        <v>3526</v>
      </c>
      <c r="C4333" s="464" t="s">
        <v>2594</v>
      </c>
      <c r="D4333" s="463" t="s">
        <v>7887</v>
      </c>
      <c r="E4333" s="462">
        <v>4200</v>
      </c>
      <c r="F4333" s="461" t="s">
        <v>13541</v>
      </c>
      <c r="G4333" s="460" t="s">
        <v>13540</v>
      </c>
      <c r="H4333" s="460" t="s">
        <v>4810</v>
      </c>
      <c r="I4333" s="460" t="s">
        <v>7869</v>
      </c>
      <c r="J4333" s="459" t="s">
        <v>4810</v>
      </c>
      <c r="K4333" s="458">
        <v>3</v>
      </c>
      <c r="L4333" s="458">
        <v>12</v>
      </c>
      <c r="M4333" s="457">
        <v>53472.939955718633</v>
      </c>
      <c r="N4333" s="458">
        <v>1</v>
      </c>
      <c r="O4333" s="458">
        <v>6</v>
      </c>
      <c r="P4333" s="457">
        <v>26506.799999999999</v>
      </c>
    </row>
    <row r="4334" spans="1:16" ht="67.5" x14ac:dyDescent="0.2">
      <c r="A4334" s="466" t="s">
        <v>7860</v>
      </c>
      <c r="B4334" s="465" t="s">
        <v>3526</v>
      </c>
      <c r="C4334" s="464" t="s">
        <v>2594</v>
      </c>
      <c r="D4334" s="463" t="s">
        <v>8061</v>
      </c>
      <c r="E4334" s="462">
        <v>2500</v>
      </c>
      <c r="F4334" s="461" t="s">
        <v>13539</v>
      </c>
      <c r="G4334" s="460" t="s">
        <v>13538</v>
      </c>
      <c r="H4334" s="460" t="s">
        <v>12113</v>
      </c>
      <c r="I4334" s="460" t="s">
        <v>7861</v>
      </c>
      <c r="J4334" s="459" t="s">
        <v>12113</v>
      </c>
      <c r="K4334" s="458">
        <v>4</v>
      </c>
      <c r="L4334" s="458">
        <v>6</v>
      </c>
      <c r="M4334" s="457">
        <v>16445.050978445215</v>
      </c>
      <c r="N4334" s="458">
        <v>1</v>
      </c>
      <c r="O4334" s="458">
        <v>6</v>
      </c>
      <c r="P4334" s="457">
        <v>16306.8</v>
      </c>
    </row>
    <row r="4335" spans="1:16" ht="67.5" x14ac:dyDescent="0.2">
      <c r="A4335" s="466" t="s">
        <v>7860</v>
      </c>
      <c r="B4335" s="465" t="s">
        <v>3526</v>
      </c>
      <c r="C4335" s="464" t="s">
        <v>2594</v>
      </c>
      <c r="D4335" s="463" t="s">
        <v>7859</v>
      </c>
      <c r="E4335" s="462">
        <v>2500</v>
      </c>
      <c r="F4335" s="461" t="s">
        <v>13537</v>
      </c>
      <c r="G4335" s="460" t="s">
        <v>13536</v>
      </c>
      <c r="H4335" s="460"/>
      <c r="I4335" s="460"/>
      <c r="J4335" s="459"/>
      <c r="K4335" s="458">
        <v>4</v>
      </c>
      <c r="L4335" s="458">
        <v>12</v>
      </c>
      <c r="M4335" s="457">
        <v>31829.130926022997</v>
      </c>
      <c r="N4335" s="458">
        <v>1</v>
      </c>
      <c r="O4335" s="458">
        <v>6</v>
      </c>
      <c r="P4335" s="457">
        <v>16306.8</v>
      </c>
    </row>
    <row r="4336" spans="1:16" ht="67.5" x14ac:dyDescent="0.2">
      <c r="A4336" s="466" t="s">
        <v>7860</v>
      </c>
      <c r="B4336" s="465" t="s">
        <v>3526</v>
      </c>
      <c r="C4336" s="464" t="s">
        <v>2594</v>
      </c>
      <c r="D4336" s="463" t="s">
        <v>7887</v>
      </c>
      <c r="E4336" s="462">
        <v>4200</v>
      </c>
      <c r="F4336" s="461" t="s">
        <v>13535</v>
      </c>
      <c r="G4336" s="460" t="s">
        <v>13534</v>
      </c>
      <c r="H4336" s="460" t="s">
        <v>3542</v>
      </c>
      <c r="I4336" s="460" t="s">
        <v>7861</v>
      </c>
      <c r="J4336" s="459" t="s">
        <v>3542</v>
      </c>
      <c r="K4336" s="458">
        <v>3</v>
      </c>
      <c r="L4336" s="458">
        <v>12</v>
      </c>
      <c r="M4336" s="457">
        <v>53472.939955718633</v>
      </c>
      <c r="N4336" s="458">
        <v>1</v>
      </c>
      <c r="O4336" s="458">
        <v>6</v>
      </c>
      <c r="P4336" s="457">
        <v>26506.799999999999</v>
      </c>
    </row>
    <row r="4337" spans="1:16" ht="67.5" x14ac:dyDescent="0.2">
      <c r="A4337" s="466" t="s">
        <v>7860</v>
      </c>
      <c r="B4337" s="465" t="s">
        <v>3526</v>
      </c>
      <c r="C4337" s="464" t="s">
        <v>2594</v>
      </c>
      <c r="D4337" s="463" t="s">
        <v>8005</v>
      </c>
      <c r="E4337" s="462">
        <v>4200</v>
      </c>
      <c r="F4337" s="461" t="s">
        <v>13533</v>
      </c>
      <c r="G4337" s="460" t="s">
        <v>13532</v>
      </c>
      <c r="H4337" s="460"/>
      <c r="I4337" s="460"/>
      <c r="J4337" s="459"/>
      <c r="K4337" s="458">
        <v>4</v>
      </c>
      <c r="L4337" s="458">
        <v>12</v>
      </c>
      <c r="M4337" s="457">
        <v>53472.939955718633</v>
      </c>
      <c r="N4337" s="458">
        <v>1</v>
      </c>
      <c r="O4337" s="458">
        <v>6</v>
      </c>
      <c r="P4337" s="457">
        <v>26506.799999999999</v>
      </c>
    </row>
    <row r="4338" spans="1:16" ht="67.5" x14ac:dyDescent="0.2">
      <c r="A4338" s="466" t="s">
        <v>7860</v>
      </c>
      <c r="B4338" s="465" t="s">
        <v>3526</v>
      </c>
      <c r="C4338" s="464" t="s">
        <v>2594</v>
      </c>
      <c r="D4338" s="463" t="s">
        <v>7887</v>
      </c>
      <c r="E4338" s="462">
        <v>4200</v>
      </c>
      <c r="F4338" s="461" t="s">
        <v>13531</v>
      </c>
      <c r="G4338" s="460" t="s">
        <v>13530</v>
      </c>
      <c r="H4338" s="460" t="s">
        <v>3542</v>
      </c>
      <c r="I4338" s="460" t="s">
        <v>7861</v>
      </c>
      <c r="J4338" s="459" t="s">
        <v>3542</v>
      </c>
      <c r="K4338" s="458">
        <v>1</v>
      </c>
      <c r="L4338" s="458">
        <v>6</v>
      </c>
      <c r="M4338" s="457">
        <v>26736.469977859317</v>
      </c>
      <c r="N4338" s="458">
        <v>0</v>
      </c>
      <c r="O4338" s="458">
        <v>0</v>
      </c>
      <c r="P4338" s="457">
        <v>0</v>
      </c>
    </row>
    <row r="4339" spans="1:16" ht="67.5" x14ac:dyDescent="0.2">
      <c r="A4339" s="466" t="s">
        <v>7860</v>
      </c>
      <c r="B4339" s="465" t="s">
        <v>3526</v>
      </c>
      <c r="C4339" s="464" t="s">
        <v>2594</v>
      </c>
      <c r="D4339" s="463" t="s">
        <v>8048</v>
      </c>
      <c r="E4339" s="462">
        <v>5500</v>
      </c>
      <c r="F4339" s="461" t="s">
        <v>13529</v>
      </c>
      <c r="G4339" s="460" t="s">
        <v>13528</v>
      </c>
      <c r="H4339" s="460" t="s">
        <v>7865</v>
      </c>
      <c r="I4339" s="460" t="s">
        <v>7861</v>
      </c>
      <c r="J4339" s="459" t="s">
        <v>7865</v>
      </c>
      <c r="K4339" s="458">
        <v>4</v>
      </c>
      <c r="L4339" s="458">
        <v>10</v>
      </c>
      <c r="M4339" s="457">
        <v>58353.406697708822</v>
      </c>
      <c r="N4339" s="458">
        <v>1</v>
      </c>
      <c r="O4339" s="458">
        <v>6</v>
      </c>
      <c r="P4339" s="457">
        <v>34306.800000000003</v>
      </c>
    </row>
    <row r="4340" spans="1:16" ht="67.5" x14ac:dyDescent="0.2">
      <c r="A4340" s="466" t="s">
        <v>7860</v>
      </c>
      <c r="B4340" s="465" t="s">
        <v>3526</v>
      </c>
      <c r="C4340" s="464" t="s">
        <v>2594</v>
      </c>
      <c r="D4340" s="463" t="s">
        <v>8540</v>
      </c>
      <c r="E4340" s="462">
        <v>10500</v>
      </c>
      <c r="F4340" s="461" t="s">
        <v>13527</v>
      </c>
      <c r="G4340" s="460" t="s">
        <v>13526</v>
      </c>
      <c r="H4340" s="460" t="s">
        <v>7865</v>
      </c>
      <c r="I4340" s="460" t="s">
        <v>7861</v>
      </c>
      <c r="J4340" s="459" t="s">
        <v>7865</v>
      </c>
      <c r="K4340" s="458">
        <v>3</v>
      </c>
      <c r="L4340" s="458">
        <v>12</v>
      </c>
      <c r="M4340" s="457">
        <v>133682.34988929657</v>
      </c>
      <c r="N4340" s="458">
        <v>1</v>
      </c>
      <c r="O4340" s="458">
        <v>6</v>
      </c>
      <c r="P4340" s="457">
        <v>64306.8</v>
      </c>
    </row>
    <row r="4341" spans="1:16" ht="67.5" x14ac:dyDescent="0.2">
      <c r="A4341" s="466" t="s">
        <v>7860</v>
      </c>
      <c r="B4341" s="465" t="s">
        <v>3526</v>
      </c>
      <c r="C4341" s="464" t="s">
        <v>2594</v>
      </c>
      <c r="D4341" s="463" t="s">
        <v>8472</v>
      </c>
      <c r="E4341" s="462">
        <v>2200</v>
      </c>
      <c r="F4341" s="461" t="s">
        <v>13525</v>
      </c>
      <c r="G4341" s="460" t="s">
        <v>13524</v>
      </c>
      <c r="H4341" s="460"/>
      <c r="I4341" s="460" t="s">
        <v>8064</v>
      </c>
      <c r="J4341" s="459" t="s">
        <v>6514</v>
      </c>
      <c r="K4341" s="458">
        <v>4</v>
      </c>
      <c r="L4341" s="458">
        <v>12</v>
      </c>
      <c r="M4341" s="457">
        <v>28009.635214900234</v>
      </c>
      <c r="N4341" s="458">
        <v>1</v>
      </c>
      <c r="O4341" s="458">
        <v>6</v>
      </c>
      <c r="P4341" s="457">
        <v>14506.8</v>
      </c>
    </row>
    <row r="4342" spans="1:16" ht="67.5" x14ac:dyDescent="0.2">
      <c r="A4342" s="466" t="s">
        <v>7860</v>
      </c>
      <c r="B4342" s="465" t="s">
        <v>3526</v>
      </c>
      <c r="C4342" s="464" t="s">
        <v>2594</v>
      </c>
      <c r="D4342" s="463" t="s">
        <v>13523</v>
      </c>
      <c r="E4342" s="462">
        <v>7500</v>
      </c>
      <c r="F4342" s="461" t="s">
        <v>13522</v>
      </c>
      <c r="G4342" s="460" t="s">
        <v>13521</v>
      </c>
      <c r="H4342" s="460" t="s">
        <v>8125</v>
      </c>
      <c r="I4342" s="460" t="s">
        <v>7869</v>
      </c>
      <c r="J4342" s="459" t="s">
        <v>8125</v>
      </c>
      <c r="K4342" s="458">
        <v>3</v>
      </c>
      <c r="L4342" s="458">
        <v>12</v>
      </c>
      <c r="M4342" s="457">
        <v>95487.392778068985</v>
      </c>
      <c r="N4342" s="458">
        <v>1</v>
      </c>
      <c r="O4342" s="458">
        <v>6</v>
      </c>
      <c r="P4342" s="457">
        <v>46306.8</v>
      </c>
    </row>
    <row r="4343" spans="1:16" ht="67.5" x14ac:dyDescent="0.2">
      <c r="A4343" s="466" t="s">
        <v>7860</v>
      </c>
      <c r="B4343" s="465" t="s">
        <v>3526</v>
      </c>
      <c r="C4343" s="464" t="s">
        <v>2594</v>
      </c>
      <c r="D4343" s="463" t="s">
        <v>7859</v>
      </c>
      <c r="E4343" s="462">
        <v>2500</v>
      </c>
      <c r="F4343" s="461" t="s">
        <v>13520</v>
      </c>
      <c r="G4343" s="460" t="s">
        <v>13519</v>
      </c>
      <c r="H4343" s="460"/>
      <c r="I4343" s="460"/>
      <c r="J4343" s="459"/>
      <c r="K4343" s="458">
        <v>3</v>
      </c>
      <c r="L4343" s="458">
        <v>9</v>
      </c>
      <c r="M4343" s="457">
        <v>23871.848194517246</v>
      </c>
      <c r="N4343" s="458">
        <v>0</v>
      </c>
      <c r="O4343" s="458">
        <v>0</v>
      </c>
      <c r="P4343" s="457">
        <v>0</v>
      </c>
    </row>
    <row r="4344" spans="1:16" ht="67.5" x14ac:dyDescent="0.2">
      <c r="A4344" s="466" t="s">
        <v>7860</v>
      </c>
      <c r="B4344" s="465" t="s">
        <v>3526</v>
      </c>
      <c r="C4344" s="464" t="s">
        <v>2594</v>
      </c>
      <c r="D4344" s="463" t="s">
        <v>8011</v>
      </c>
      <c r="E4344" s="462">
        <v>2200</v>
      </c>
      <c r="F4344" s="461" t="s">
        <v>13518</v>
      </c>
      <c r="G4344" s="460" t="s">
        <v>13517</v>
      </c>
      <c r="H4344" s="460"/>
      <c r="I4344" s="460"/>
      <c r="J4344" s="459"/>
      <c r="K4344" s="458">
        <v>4</v>
      </c>
      <c r="L4344" s="458">
        <v>12</v>
      </c>
      <c r="M4344" s="457">
        <v>28009.635214900234</v>
      </c>
      <c r="N4344" s="458">
        <v>1</v>
      </c>
      <c r="O4344" s="458">
        <v>6</v>
      </c>
      <c r="P4344" s="457">
        <v>14506.8</v>
      </c>
    </row>
    <row r="4345" spans="1:16" ht="67.5" x14ac:dyDescent="0.2">
      <c r="A4345" s="466" t="s">
        <v>7860</v>
      </c>
      <c r="B4345" s="465" t="s">
        <v>3526</v>
      </c>
      <c r="C4345" s="464" t="s">
        <v>2594</v>
      </c>
      <c r="D4345" s="463" t="s">
        <v>11182</v>
      </c>
      <c r="E4345" s="462">
        <v>8000</v>
      </c>
      <c r="F4345" s="461" t="s">
        <v>13516</v>
      </c>
      <c r="G4345" s="460" t="s">
        <v>13515</v>
      </c>
      <c r="H4345" s="460" t="s">
        <v>8854</v>
      </c>
      <c r="I4345" s="460" t="s">
        <v>7869</v>
      </c>
      <c r="J4345" s="459" t="s">
        <v>8854</v>
      </c>
      <c r="K4345" s="458">
        <v>0</v>
      </c>
      <c r="L4345" s="458">
        <v>0</v>
      </c>
      <c r="M4345" s="457">
        <v>0</v>
      </c>
      <c r="N4345" s="458">
        <v>1</v>
      </c>
      <c r="O4345" s="458">
        <v>2</v>
      </c>
      <c r="P4345" s="457">
        <v>16435.599999999999</v>
      </c>
    </row>
    <row r="4346" spans="1:16" ht="67.5" x14ac:dyDescent="0.2">
      <c r="A4346" s="466" t="s">
        <v>7860</v>
      </c>
      <c r="B4346" s="465" t="s">
        <v>3526</v>
      </c>
      <c r="C4346" s="464" t="s">
        <v>2594</v>
      </c>
      <c r="D4346" s="463" t="s">
        <v>11375</v>
      </c>
      <c r="E4346" s="462">
        <v>7500</v>
      </c>
      <c r="F4346" s="461" t="s">
        <v>13514</v>
      </c>
      <c r="G4346" s="460" t="s">
        <v>13513</v>
      </c>
      <c r="H4346" s="460" t="s">
        <v>3617</v>
      </c>
      <c r="I4346" s="460" t="s">
        <v>7869</v>
      </c>
      <c r="J4346" s="459" t="s">
        <v>3617</v>
      </c>
      <c r="K4346" s="458">
        <v>3</v>
      </c>
      <c r="L4346" s="458">
        <v>12</v>
      </c>
      <c r="M4346" s="457">
        <v>95487.392778068985</v>
      </c>
      <c r="N4346" s="458">
        <v>1</v>
      </c>
      <c r="O4346" s="458">
        <v>6</v>
      </c>
      <c r="P4346" s="457">
        <v>46306.8</v>
      </c>
    </row>
    <row r="4347" spans="1:16" ht="67.5" x14ac:dyDescent="0.2">
      <c r="A4347" s="466" t="s">
        <v>7860</v>
      </c>
      <c r="B4347" s="465" t="s">
        <v>3526</v>
      </c>
      <c r="C4347" s="464" t="s">
        <v>2594</v>
      </c>
      <c r="D4347" s="463" t="s">
        <v>8040</v>
      </c>
      <c r="E4347" s="462">
        <v>8500</v>
      </c>
      <c r="F4347" s="461" t="s">
        <v>13512</v>
      </c>
      <c r="G4347" s="460" t="s">
        <v>13511</v>
      </c>
      <c r="H4347" s="460" t="s">
        <v>4270</v>
      </c>
      <c r="I4347" s="460" t="s">
        <v>7869</v>
      </c>
      <c r="J4347" s="459" t="s">
        <v>4270</v>
      </c>
      <c r="K4347" s="458">
        <v>3</v>
      </c>
      <c r="L4347" s="458">
        <v>12</v>
      </c>
      <c r="M4347" s="457">
        <v>108219.04514847818</v>
      </c>
      <c r="N4347" s="458">
        <v>1</v>
      </c>
      <c r="O4347" s="458">
        <v>6</v>
      </c>
      <c r="P4347" s="457">
        <v>52306.8</v>
      </c>
    </row>
    <row r="4348" spans="1:16" ht="67.5" x14ac:dyDescent="0.2">
      <c r="A4348" s="466" t="s">
        <v>7860</v>
      </c>
      <c r="B4348" s="465" t="s">
        <v>3526</v>
      </c>
      <c r="C4348" s="464" t="s">
        <v>2594</v>
      </c>
      <c r="D4348" s="463" t="s">
        <v>7960</v>
      </c>
      <c r="E4348" s="462">
        <v>2500</v>
      </c>
      <c r="F4348" s="461" t="s">
        <v>13510</v>
      </c>
      <c r="G4348" s="460" t="s">
        <v>13509</v>
      </c>
      <c r="H4348" s="460" t="s">
        <v>7990</v>
      </c>
      <c r="I4348" s="460" t="s">
        <v>7869</v>
      </c>
      <c r="J4348" s="459" t="s">
        <v>7990</v>
      </c>
      <c r="K4348" s="458">
        <v>4</v>
      </c>
      <c r="L4348" s="458">
        <v>10</v>
      </c>
      <c r="M4348" s="457">
        <v>26524.275771685829</v>
      </c>
      <c r="N4348" s="458">
        <v>1</v>
      </c>
      <c r="O4348" s="458">
        <v>6</v>
      </c>
      <c r="P4348" s="457">
        <v>16306.8</v>
      </c>
    </row>
    <row r="4349" spans="1:16" ht="67.5" x14ac:dyDescent="0.2">
      <c r="A4349" s="466" t="s">
        <v>7860</v>
      </c>
      <c r="B4349" s="465" t="s">
        <v>3526</v>
      </c>
      <c r="C4349" s="464" t="s">
        <v>2594</v>
      </c>
      <c r="D4349" s="463" t="s">
        <v>9458</v>
      </c>
      <c r="E4349" s="462">
        <v>6500</v>
      </c>
      <c r="F4349" s="461" t="s">
        <v>13508</v>
      </c>
      <c r="G4349" s="460" t="s">
        <v>13507</v>
      </c>
      <c r="H4349" s="460" t="s">
        <v>8352</v>
      </c>
      <c r="I4349" s="460" t="s">
        <v>7869</v>
      </c>
      <c r="J4349" s="459" t="s">
        <v>8352</v>
      </c>
      <c r="K4349" s="458">
        <v>3</v>
      </c>
      <c r="L4349" s="458">
        <v>12</v>
      </c>
      <c r="M4349" s="457">
        <v>82755.740407659789</v>
      </c>
      <c r="N4349" s="458">
        <v>1</v>
      </c>
      <c r="O4349" s="458">
        <v>6</v>
      </c>
      <c r="P4349" s="457">
        <v>40306.800000000003</v>
      </c>
    </row>
    <row r="4350" spans="1:16" ht="67.5" x14ac:dyDescent="0.2">
      <c r="A4350" s="466" t="s">
        <v>7860</v>
      </c>
      <c r="B4350" s="465" t="s">
        <v>3526</v>
      </c>
      <c r="C4350" s="464" t="s">
        <v>2594</v>
      </c>
      <c r="D4350" s="463" t="s">
        <v>7902</v>
      </c>
      <c r="E4350" s="462">
        <v>4200</v>
      </c>
      <c r="F4350" s="461" t="s">
        <v>13506</v>
      </c>
      <c r="G4350" s="460" t="s">
        <v>13505</v>
      </c>
      <c r="H4350" s="460" t="s">
        <v>6389</v>
      </c>
      <c r="I4350" s="460" t="s">
        <v>7869</v>
      </c>
      <c r="J4350" s="459" t="s">
        <v>6389</v>
      </c>
      <c r="K4350" s="458">
        <v>3</v>
      </c>
      <c r="L4350" s="458">
        <v>12</v>
      </c>
      <c r="M4350" s="457">
        <v>53472.939955718633</v>
      </c>
      <c r="N4350" s="458">
        <v>1</v>
      </c>
      <c r="O4350" s="458">
        <v>6</v>
      </c>
      <c r="P4350" s="457">
        <v>26506.799999999999</v>
      </c>
    </row>
    <row r="4351" spans="1:16" ht="67.5" x14ac:dyDescent="0.2">
      <c r="A4351" s="466" t="s">
        <v>7860</v>
      </c>
      <c r="B4351" s="465" t="s">
        <v>3526</v>
      </c>
      <c r="C4351" s="464" t="s">
        <v>2594</v>
      </c>
      <c r="D4351" s="463" t="s">
        <v>9495</v>
      </c>
      <c r="E4351" s="462">
        <v>9000</v>
      </c>
      <c r="F4351" s="461" t="s">
        <v>13504</v>
      </c>
      <c r="G4351" s="460" t="s">
        <v>13503</v>
      </c>
      <c r="H4351" s="460" t="s">
        <v>4522</v>
      </c>
      <c r="I4351" s="460" t="s">
        <v>7869</v>
      </c>
      <c r="J4351" s="459" t="s">
        <v>4522</v>
      </c>
      <c r="K4351" s="458">
        <v>3</v>
      </c>
      <c r="L4351" s="458">
        <v>12</v>
      </c>
      <c r="M4351" s="457">
        <v>114584.87133368278</v>
      </c>
      <c r="N4351" s="458">
        <v>1</v>
      </c>
      <c r="O4351" s="458">
        <v>6</v>
      </c>
      <c r="P4351" s="457">
        <v>55306.8</v>
      </c>
    </row>
    <row r="4352" spans="1:16" ht="67.5" x14ac:dyDescent="0.2">
      <c r="A4352" s="466" t="s">
        <v>7860</v>
      </c>
      <c r="B4352" s="465" t="s">
        <v>3526</v>
      </c>
      <c r="C4352" s="464" t="s">
        <v>2594</v>
      </c>
      <c r="D4352" s="463" t="s">
        <v>8717</v>
      </c>
      <c r="E4352" s="462">
        <v>2200</v>
      </c>
      <c r="F4352" s="461" t="s">
        <v>13502</v>
      </c>
      <c r="G4352" s="460" t="s">
        <v>13501</v>
      </c>
      <c r="H4352" s="460" t="s">
        <v>8714</v>
      </c>
      <c r="I4352" s="460" t="s">
        <v>7861</v>
      </c>
      <c r="J4352" s="459" t="s">
        <v>8714</v>
      </c>
      <c r="K4352" s="458">
        <v>1</v>
      </c>
      <c r="L4352" s="458">
        <v>1</v>
      </c>
      <c r="M4352" s="457">
        <v>2334.1362679083531</v>
      </c>
      <c r="N4352" s="458">
        <v>0</v>
      </c>
      <c r="O4352" s="458">
        <v>0</v>
      </c>
      <c r="P4352" s="457">
        <v>0</v>
      </c>
    </row>
    <row r="4353" spans="1:16" ht="67.5" x14ac:dyDescent="0.2">
      <c r="A4353" s="466" t="s">
        <v>7860</v>
      </c>
      <c r="B4353" s="465" t="s">
        <v>3526</v>
      </c>
      <c r="C4353" s="464" t="s">
        <v>2594</v>
      </c>
      <c r="D4353" s="463" t="s">
        <v>9717</v>
      </c>
      <c r="E4353" s="462">
        <v>5500</v>
      </c>
      <c r="F4353" s="461" t="s">
        <v>13500</v>
      </c>
      <c r="G4353" s="460" t="s">
        <v>13499</v>
      </c>
      <c r="H4353" s="460" t="s">
        <v>7976</v>
      </c>
      <c r="I4353" s="460" t="s">
        <v>7869</v>
      </c>
      <c r="J4353" s="459" t="s">
        <v>7976</v>
      </c>
      <c r="K4353" s="458">
        <v>4</v>
      </c>
      <c r="L4353" s="458">
        <v>11</v>
      </c>
      <c r="M4353" s="457">
        <v>64188.747367479707</v>
      </c>
      <c r="N4353" s="458">
        <v>1</v>
      </c>
      <c r="O4353" s="458">
        <v>6</v>
      </c>
      <c r="P4353" s="457">
        <v>34306.800000000003</v>
      </c>
    </row>
    <row r="4354" spans="1:16" ht="67.5" x14ac:dyDescent="0.2">
      <c r="A4354" s="466" t="s">
        <v>7860</v>
      </c>
      <c r="B4354" s="465" t="s">
        <v>3526</v>
      </c>
      <c r="C4354" s="464" t="s">
        <v>2594</v>
      </c>
      <c r="D4354" s="463" t="s">
        <v>13498</v>
      </c>
      <c r="E4354" s="462">
        <v>7500</v>
      </c>
      <c r="F4354" s="461" t="s">
        <v>13497</v>
      </c>
      <c r="G4354" s="460" t="s">
        <v>13496</v>
      </c>
      <c r="H4354" s="460" t="s">
        <v>4522</v>
      </c>
      <c r="I4354" s="460" t="s">
        <v>7869</v>
      </c>
      <c r="J4354" s="459" t="s">
        <v>4522</v>
      </c>
      <c r="K4354" s="458">
        <v>3</v>
      </c>
      <c r="L4354" s="458">
        <v>12</v>
      </c>
      <c r="M4354" s="457">
        <v>95487.392778068985</v>
      </c>
      <c r="N4354" s="458">
        <v>1</v>
      </c>
      <c r="O4354" s="458">
        <v>6</v>
      </c>
      <c r="P4354" s="457">
        <v>46306.8</v>
      </c>
    </row>
    <row r="4355" spans="1:16" ht="67.5" x14ac:dyDescent="0.2">
      <c r="A4355" s="466" t="s">
        <v>7860</v>
      </c>
      <c r="B4355" s="465" t="s">
        <v>3526</v>
      </c>
      <c r="C4355" s="464" t="s">
        <v>2594</v>
      </c>
      <c r="D4355" s="463" t="s">
        <v>13495</v>
      </c>
      <c r="E4355" s="462">
        <v>6500</v>
      </c>
      <c r="F4355" s="461" t="s">
        <v>13494</v>
      </c>
      <c r="G4355" s="460" t="s">
        <v>13493</v>
      </c>
      <c r="H4355" s="460" t="s">
        <v>6299</v>
      </c>
      <c r="I4355" s="460" t="s">
        <v>7869</v>
      </c>
      <c r="J4355" s="459" t="s">
        <v>6299</v>
      </c>
      <c r="K4355" s="458">
        <v>3</v>
      </c>
      <c r="L4355" s="458">
        <v>12</v>
      </c>
      <c r="M4355" s="457">
        <v>82755.740407659789</v>
      </c>
      <c r="N4355" s="458">
        <v>1</v>
      </c>
      <c r="O4355" s="458">
        <v>6</v>
      </c>
      <c r="P4355" s="457">
        <v>40306.800000000003</v>
      </c>
    </row>
    <row r="4356" spans="1:16" ht="67.5" x14ac:dyDescent="0.2">
      <c r="A4356" s="466" t="s">
        <v>7860</v>
      </c>
      <c r="B4356" s="465" t="s">
        <v>3526</v>
      </c>
      <c r="C4356" s="464" t="s">
        <v>2594</v>
      </c>
      <c r="D4356" s="463" t="s">
        <v>9566</v>
      </c>
      <c r="E4356" s="462">
        <v>7500</v>
      </c>
      <c r="F4356" s="461" t="s">
        <v>13492</v>
      </c>
      <c r="G4356" s="460" t="s">
        <v>13491</v>
      </c>
      <c r="H4356" s="460" t="s">
        <v>3570</v>
      </c>
      <c r="I4356" s="460" t="s">
        <v>7869</v>
      </c>
      <c r="J4356" s="459" t="s">
        <v>3570</v>
      </c>
      <c r="K4356" s="458">
        <v>3</v>
      </c>
      <c r="L4356" s="458">
        <v>12</v>
      </c>
      <c r="M4356" s="457">
        <v>95487.392778068985</v>
      </c>
      <c r="N4356" s="458">
        <v>1</v>
      </c>
      <c r="O4356" s="458">
        <v>6</v>
      </c>
      <c r="P4356" s="457">
        <v>46306.8</v>
      </c>
    </row>
    <row r="4357" spans="1:16" ht="67.5" x14ac:dyDescent="0.2">
      <c r="A4357" s="466" t="s">
        <v>7860</v>
      </c>
      <c r="B4357" s="465" t="s">
        <v>3526</v>
      </c>
      <c r="C4357" s="464" t="s">
        <v>2594</v>
      </c>
      <c r="D4357" s="463" t="s">
        <v>7887</v>
      </c>
      <c r="E4357" s="462">
        <v>4200</v>
      </c>
      <c r="F4357" s="461" t="s">
        <v>13490</v>
      </c>
      <c r="G4357" s="460" t="s">
        <v>13489</v>
      </c>
      <c r="H4357" s="460" t="s">
        <v>8020</v>
      </c>
      <c r="I4357" s="460" t="s">
        <v>7861</v>
      </c>
      <c r="J4357" s="459" t="s">
        <v>8020</v>
      </c>
      <c r="K4357" s="458">
        <v>4</v>
      </c>
      <c r="L4357" s="458">
        <v>12</v>
      </c>
      <c r="M4357" s="457">
        <v>53472.939955718633</v>
      </c>
      <c r="N4357" s="458">
        <v>1</v>
      </c>
      <c r="O4357" s="458">
        <v>6</v>
      </c>
      <c r="P4357" s="457">
        <v>26506.799999999999</v>
      </c>
    </row>
    <row r="4358" spans="1:16" ht="67.5" x14ac:dyDescent="0.2">
      <c r="A4358" s="466" t="s">
        <v>7860</v>
      </c>
      <c r="B4358" s="465" t="s">
        <v>3526</v>
      </c>
      <c r="C4358" s="464" t="s">
        <v>2594</v>
      </c>
      <c r="D4358" s="463" t="s">
        <v>7859</v>
      </c>
      <c r="E4358" s="462">
        <v>2500</v>
      </c>
      <c r="F4358" s="461" t="s">
        <v>13488</v>
      </c>
      <c r="G4358" s="460" t="s">
        <v>13487</v>
      </c>
      <c r="H4358" s="460" t="s">
        <v>8069</v>
      </c>
      <c r="I4358" s="460" t="s">
        <v>7861</v>
      </c>
      <c r="J4358" s="459" t="s">
        <v>8069</v>
      </c>
      <c r="K4358" s="458">
        <v>3</v>
      </c>
      <c r="L4358" s="458">
        <v>12</v>
      </c>
      <c r="M4358" s="457">
        <v>31829.130926022997</v>
      </c>
      <c r="N4358" s="458">
        <v>1</v>
      </c>
      <c r="O4358" s="458">
        <v>6</v>
      </c>
      <c r="P4358" s="457">
        <v>16306.8</v>
      </c>
    </row>
    <row r="4359" spans="1:16" ht="67.5" x14ac:dyDescent="0.2">
      <c r="A4359" s="466" t="s">
        <v>7860</v>
      </c>
      <c r="B4359" s="465" t="s">
        <v>3526</v>
      </c>
      <c r="C4359" s="464" t="s">
        <v>2594</v>
      </c>
      <c r="D4359" s="463" t="s">
        <v>8417</v>
      </c>
      <c r="E4359" s="462">
        <v>3200</v>
      </c>
      <c r="F4359" s="461" t="s">
        <v>13486</v>
      </c>
      <c r="G4359" s="460" t="s">
        <v>13485</v>
      </c>
      <c r="H4359" s="460" t="s">
        <v>3574</v>
      </c>
      <c r="I4359" s="460" t="s">
        <v>7861</v>
      </c>
      <c r="J4359" s="459" t="s">
        <v>3574</v>
      </c>
      <c r="K4359" s="458">
        <v>3</v>
      </c>
      <c r="L4359" s="458">
        <v>12</v>
      </c>
      <c r="M4359" s="457">
        <v>40741.287585309437</v>
      </c>
      <c r="N4359" s="458">
        <v>1</v>
      </c>
      <c r="O4359" s="458">
        <v>6</v>
      </c>
      <c r="P4359" s="457">
        <v>20506.8</v>
      </c>
    </row>
    <row r="4360" spans="1:16" ht="67.5" x14ac:dyDescent="0.2">
      <c r="A4360" s="466" t="s">
        <v>7860</v>
      </c>
      <c r="B4360" s="465" t="s">
        <v>3526</v>
      </c>
      <c r="C4360" s="464" t="s">
        <v>2594</v>
      </c>
      <c r="D4360" s="463" t="s">
        <v>7887</v>
      </c>
      <c r="E4360" s="462">
        <v>4200</v>
      </c>
      <c r="F4360" s="461" t="s">
        <v>13484</v>
      </c>
      <c r="G4360" s="460" t="s">
        <v>13483</v>
      </c>
      <c r="H4360" s="460" t="s">
        <v>3542</v>
      </c>
      <c r="I4360" s="460" t="s">
        <v>7861</v>
      </c>
      <c r="J4360" s="459" t="s">
        <v>3542</v>
      </c>
      <c r="K4360" s="458">
        <v>3</v>
      </c>
      <c r="L4360" s="458">
        <v>12</v>
      </c>
      <c r="M4360" s="457">
        <v>53472.939955718633</v>
      </c>
      <c r="N4360" s="458">
        <v>1</v>
      </c>
      <c r="O4360" s="458">
        <v>6</v>
      </c>
      <c r="P4360" s="457">
        <v>26506.799999999999</v>
      </c>
    </row>
    <row r="4361" spans="1:16" ht="67.5" x14ac:dyDescent="0.2">
      <c r="A4361" s="466" t="s">
        <v>7860</v>
      </c>
      <c r="B4361" s="465" t="s">
        <v>3526</v>
      </c>
      <c r="C4361" s="464" t="s">
        <v>2594</v>
      </c>
      <c r="D4361" s="463" t="s">
        <v>7887</v>
      </c>
      <c r="E4361" s="462">
        <v>4200</v>
      </c>
      <c r="F4361" s="461" t="s">
        <v>13482</v>
      </c>
      <c r="G4361" s="460" t="s">
        <v>13481</v>
      </c>
      <c r="H4361" s="460" t="s">
        <v>3574</v>
      </c>
      <c r="I4361" s="460" t="s">
        <v>7861</v>
      </c>
      <c r="J4361" s="459" t="s">
        <v>3574</v>
      </c>
      <c r="K4361" s="458">
        <v>3</v>
      </c>
      <c r="L4361" s="458">
        <v>12</v>
      </c>
      <c r="M4361" s="457">
        <v>53472.939955718633</v>
      </c>
      <c r="N4361" s="458">
        <v>1</v>
      </c>
      <c r="O4361" s="458">
        <v>6</v>
      </c>
      <c r="P4361" s="457">
        <v>26506.799999999999</v>
      </c>
    </row>
    <row r="4362" spans="1:16" ht="67.5" x14ac:dyDescent="0.2">
      <c r="A4362" s="466" t="s">
        <v>7860</v>
      </c>
      <c r="B4362" s="465" t="s">
        <v>3526</v>
      </c>
      <c r="C4362" s="464" t="s">
        <v>2594</v>
      </c>
      <c r="D4362" s="463" t="s">
        <v>8465</v>
      </c>
      <c r="E4362" s="462">
        <v>3500</v>
      </c>
      <c r="F4362" s="461" t="s">
        <v>13480</v>
      </c>
      <c r="G4362" s="460" t="s">
        <v>13479</v>
      </c>
      <c r="H4362" s="460"/>
      <c r="I4362" s="460"/>
      <c r="J4362" s="459"/>
      <c r="K4362" s="458">
        <v>4</v>
      </c>
      <c r="L4362" s="458">
        <v>12</v>
      </c>
      <c r="M4362" s="457">
        <v>44560.783296432193</v>
      </c>
      <c r="N4362" s="458">
        <v>1</v>
      </c>
      <c r="O4362" s="458">
        <v>6</v>
      </c>
      <c r="P4362" s="457">
        <v>22306.799999999999</v>
      </c>
    </row>
    <row r="4363" spans="1:16" ht="67.5" x14ac:dyDescent="0.2">
      <c r="A4363" s="466" t="s">
        <v>7860</v>
      </c>
      <c r="B4363" s="465" t="s">
        <v>3526</v>
      </c>
      <c r="C4363" s="464" t="s">
        <v>2594</v>
      </c>
      <c r="D4363" s="463" t="s">
        <v>7923</v>
      </c>
      <c r="E4363" s="462">
        <v>4200</v>
      </c>
      <c r="F4363" s="461" t="s">
        <v>13478</v>
      </c>
      <c r="G4363" s="460" t="s">
        <v>13477</v>
      </c>
      <c r="H4363" s="460" t="s">
        <v>6389</v>
      </c>
      <c r="I4363" s="460" t="s">
        <v>7869</v>
      </c>
      <c r="J4363" s="459" t="s">
        <v>6389</v>
      </c>
      <c r="K4363" s="458">
        <v>4</v>
      </c>
      <c r="L4363" s="458">
        <v>12</v>
      </c>
      <c r="M4363" s="457">
        <v>53472.939955718633</v>
      </c>
      <c r="N4363" s="458">
        <v>1</v>
      </c>
      <c r="O4363" s="458">
        <v>6</v>
      </c>
      <c r="P4363" s="457">
        <v>26506.799999999999</v>
      </c>
    </row>
    <row r="4364" spans="1:16" ht="67.5" x14ac:dyDescent="0.2">
      <c r="A4364" s="466" t="s">
        <v>7860</v>
      </c>
      <c r="B4364" s="465" t="s">
        <v>3526</v>
      </c>
      <c r="C4364" s="464" t="s">
        <v>2594</v>
      </c>
      <c r="D4364" s="463" t="s">
        <v>8091</v>
      </c>
      <c r="E4364" s="462">
        <v>2700</v>
      </c>
      <c r="F4364" s="461" t="s">
        <v>13476</v>
      </c>
      <c r="G4364" s="460" t="s">
        <v>13475</v>
      </c>
      <c r="H4364" s="460"/>
      <c r="I4364" s="460"/>
      <c r="J4364" s="459"/>
      <c r="K4364" s="458">
        <v>4</v>
      </c>
      <c r="L4364" s="458">
        <v>12</v>
      </c>
      <c r="M4364" s="457">
        <v>34375.461400104832</v>
      </c>
      <c r="N4364" s="458">
        <v>0</v>
      </c>
      <c r="O4364" s="458">
        <v>0</v>
      </c>
      <c r="P4364" s="457">
        <v>0</v>
      </c>
    </row>
    <row r="4365" spans="1:16" ht="67.5" x14ac:dyDescent="0.2">
      <c r="A4365" s="466" t="s">
        <v>7860</v>
      </c>
      <c r="B4365" s="465" t="s">
        <v>3526</v>
      </c>
      <c r="C4365" s="464" t="s">
        <v>2594</v>
      </c>
      <c r="D4365" s="463" t="s">
        <v>11810</v>
      </c>
      <c r="E4365" s="462">
        <v>6500</v>
      </c>
      <c r="F4365" s="461" t="s">
        <v>13474</v>
      </c>
      <c r="G4365" s="460" t="s">
        <v>13473</v>
      </c>
      <c r="H4365" s="460" t="s">
        <v>4270</v>
      </c>
      <c r="I4365" s="460" t="s">
        <v>7869</v>
      </c>
      <c r="J4365" s="459" t="s">
        <v>4270</v>
      </c>
      <c r="K4365" s="458">
        <v>3</v>
      </c>
      <c r="L4365" s="458">
        <v>12</v>
      </c>
      <c r="M4365" s="457">
        <v>82755.740407659789</v>
      </c>
      <c r="N4365" s="458">
        <v>1</v>
      </c>
      <c r="O4365" s="458">
        <v>6</v>
      </c>
      <c r="P4365" s="457">
        <v>40306.800000000003</v>
      </c>
    </row>
    <row r="4366" spans="1:16" ht="67.5" x14ac:dyDescent="0.2">
      <c r="A4366" s="466" t="s">
        <v>7860</v>
      </c>
      <c r="B4366" s="465" t="s">
        <v>3526</v>
      </c>
      <c r="C4366" s="464" t="s">
        <v>2594</v>
      </c>
      <c r="D4366" s="463" t="s">
        <v>7868</v>
      </c>
      <c r="E4366" s="462">
        <v>7500</v>
      </c>
      <c r="F4366" s="461" t="s">
        <v>13472</v>
      </c>
      <c r="G4366" s="460" t="s">
        <v>13471</v>
      </c>
      <c r="H4366" s="460" t="s">
        <v>3570</v>
      </c>
      <c r="I4366" s="460" t="s">
        <v>7861</v>
      </c>
      <c r="J4366" s="459" t="s">
        <v>3570</v>
      </c>
      <c r="K4366" s="458">
        <v>3</v>
      </c>
      <c r="L4366" s="458">
        <v>12</v>
      </c>
      <c r="M4366" s="457">
        <v>95487.392778068985</v>
      </c>
      <c r="N4366" s="458">
        <v>1</v>
      </c>
      <c r="O4366" s="458">
        <v>6</v>
      </c>
      <c r="P4366" s="457">
        <v>46306.8</v>
      </c>
    </row>
    <row r="4367" spans="1:16" ht="67.5" x14ac:dyDescent="0.2">
      <c r="A4367" s="466" t="s">
        <v>7860</v>
      </c>
      <c r="B4367" s="465" t="s">
        <v>3526</v>
      </c>
      <c r="C4367" s="464" t="s">
        <v>2594</v>
      </c>
      <c r="D4367" s="463" t="s">
        <v>11606</v>
      </c>
      <c r="E4367" s="462">
        <v>10500</v>
      </c>
      <c r="F4367" s="461" t="s">
        <v>7046</v>
      </c>
      <c r="G4367" s="460" t="s">
        <v>7045</v>
      </c>
      <c r="H4367" s="460" t="s">
        <v>8241</v>
      </c>
      <c r="I4367" s="460" t="s">
        <v>7869</v>
      </c>
      <c r="J4367" s="459" t="s">
        <v>8241</v>
      </c>
      <c r="K4367" s="458">
        <v>1</v>
      </c>
      <c r="L4367" s="458">
        <v>3</v>
      </c>
      <c r="M4367" s="457">
        <v>33420.587472324143</v>
      </c>
      <c r="N4367" s="458">
        <v>1</v>
      </c>
      <c r="O4367" s="458">
        <v>6</v>
      </c>
      <c r="P4367" s="457">
        <v>64306.8</v>
      </c>
    </row>
    <row r="4368" spans="1:16" ht="67.5" x14ac:dyDescent="0.2">
      <c r="A4368" s="466" t="s">
        <v>7860</v>
      </c>
      <c r="B4368" s="465" t="s">
        <v>3526</v>
      </c>
      <c r="C4368" s="464" t="s">
        <v>2594</v>
      </c>
      <c r="D4368" s="463" t="s">
        <v>8011</v>
      </c>
      <c r="E4368" s="462">
        <v>2200</v>
      </c>
      <c r="F4368" s="461" t="s">
        <v>13470</v>
      </c>
      <c r="G4368" s="460" t="s">
        <v>13469</v>
      </c>
      <c r="H4368" s="460"/>
      <c r="I4368" s="460" t="s">
        <v>8064</v>
      </c>
      <c r="J4368" s="459" t="s">
        <v>3574</v>
      </c>
      <c r="K4368" s="458">
        <v>4</v>
      </c>
      <c r="L4368" s="458">
        <v>12</v>
      </c>
      <c r="M4368" s="457">
        <v>28009.635214900234</v>
      </c>
      <c r="N4368" s="458">
        <v>1</v>
      </c>
      <c r="O4368" s="458">
        <v>6</v>
      </c>
      <c r="P4368" s="457">
        <v>14506.8</v>
      </c>
    </row>
    <row r="4369" spans="1:16" ht="67.5" x14ac:dyDescent="0.2">
      <c r="A4369" s="466" t="s">
        <v>7860</v>
      </c>
      <c r="B4369" s="465" t="s">
        <v>3526</v>
      </c>
      <c r="C4369" s="464" t="s">
        <v>2594</v>
      </c>
      <c r="D4369" s="463" t="s">
        <v>8011</v>
      </c>
      <c r="E4369" s="462">
        <v>2200</v>
      </c>
      <c r="F4369" s="461" t="s">
        <v>13468</v>
      </c>
      <c r="G4369" s="460" t="s">
        <v>13467</v>
      </c>
      <c r="H4369" s="460"/>
      <c r="I4369" s="460"/>
      <c r="J4369" s="459"/>
      <c r="K4369" s="458">
        <v>4</v>
      </c>
      <c r="L4369" s="458">
        <v>12</v>
      </c>
      <c r="M4369" s="457">
        <v>28009.635214900234</v>
      </c>
      <c r="N4369" s="458">
        <v>1</v>
      </c>
      <c r="O4369" s="458">
        <v>6</v>
      </c>
      <c r="P4369" s="457">
        <v>14506.8</v>
      </c>
    </row>
    <row r="4370" spans="1:16" ht="67.5" x14ac:dyDescent="0.2">
      <c r="A4370" s="466" t="s">
        <v>7860</v>
      </c>
      <c r="B4370" s="465" t="s">
        <v>3526</v>
      </c>
      <c r="C4370" s="464" t="s">
        <v>2594</v>
      </c>
      <c r="D4370" s="463" t="s">
        <v>8137</v>
      </c>
      <c r="E4370" s="462">
        <v>2000</v>
      </c>
      <c r="F4370" s="461" t="s">
        <v>13466</v>
      </c>
      <c r="G4370" s="460" t="s">
        <v>13465</v>
      </c>
      <c r="H4370" s="460"/>
      <c r="I4370" s="460"/>
      <c r="J4370" s="459"/>
      <c r="K4370" s="458">
        <v>3</v>
      </c>
      <c r="L4370" s="458">
        <v>12</v>
      </c>
      <c r="M4370" s="457">
        <v>25463.304740818396</v>
      </c>
      <c r="N4370" s="458">
        <v>1</v>
      </c>
      <c r="O4370" s="458">
        <v>6</v>
      </c>
      <c r="P4370" s="457">
        <v>13306.8</v>
      </c>
    </row>
    <row r="4371" spans="1:16" ht="67.5" x14ac:dyDescent="0.2">
      <c r="A4371" s="466" t="s">
        <v>7860</v>
      </c>
      <c r="B4371" s="465" t="s">
        <v>3526</v>
      </c>
      <c r="C4371" s="464" t="s">
        <v>2594</v>
      </c>
      <c r="D4371" s="463" t="s">
        <v>8005</v>
      </c>
      <c r="E4371" s="462">
        <v>4200</v>
      </c>
      <c r="F4371" s="461" t="s">
        <v>13464</v>
      </c>
      <c r="G4371" s="460" t="s">
        <v>13463</v>
      </c>
      <c r="H4371" s="460"/>
      <c r="I4371" s="460"/>
      <c r="J4371" s="459"/>
      <c r="K4371" s="458">
        <v>3</v>
      </c>
      <c r="L4371" s="458">
        <v>12</v>
      </c>
      <c r="M4371" s="457">
        <v>53472.939955718633</v>
      </c>
      <c r="N4371" s="458">
        <v>1</v>
      </c>
      <c r="O4371" s="458">
        <v>6</v>
      </c>
      <c r="P4371" s="457">
        <v>26506.799999999999</v>
      </c>
    </row>
    <row r="4372" spans="1:16" ht="67.5" x14ac:dyDescent="0.2">
      <c r="A4372" s="466" t="s">
        <v>7860</v>
      </c>
      <c r="B4372" s="465" t="s">
        <v>3526</v>
      </c>
      <c r="C4372" s="464" t="s">
        <v>2594</v>
      </c>
      <c r="D4372" s="463" t="s">
        <v>7941</v>
      </c>
      <c r="E4372" s="462">
        <v>4200</v>
      </c>
      <c r="F4372" s="461" t="s">
        <v>13462</v>
      </c>
      <c r="G4372" s="460" t="s">
        <v>13461</v>
      </c>
      <c r="H4372" s="460" t="s">
        <v>6299</v>
      </c>
      <c r="I4372" s="460" t="s">
        <v>7869</v>
      </c>
      <c r="J4372" s="459" t="s">
        <v>6299</v>
      </c>
      <c r="K4372" s="458">
        <v>2</v>
      </c>
      <c r="L4372" s="458">
        <v>9</v>
      </c>
      <c r="M4372" s="457">
        <v>40104.704966788973</v>
      </c>
      <c r="N4372" s="458">
        <v>0</v>
      </c>
      <c r="O4372" s="458">
        <v>0</v>
      </c>
      <c r="P4372" s="457">
        <v>0</v>
      </c>
    </row>
    <row r="4373" spans="1:16" ht="67.5" x14ac:dyDescent="0.2">
      <c r="A4373" s="466" t="s">
        <v>7860</v>
      </c>
      <c r="B4373" s="465" t="s">
        <v>3526</v>
      </c>
      <c r="C4373" s="464" t="s">
        <v>2594</v>
      </c>
      <c r="D4373" s="463" t="s">
        <v>8271</v>
      </c>
      <c r="E4373" s="462">
        <v>11000</v>
      </c>
      <c r="F4373" s="461" t="s">
        <v>13460</v>
      </c>
      <c r="G4373" s="460" t="s">
        <v>13459</v>
      </c>
      <c r="H4373" s="460" t="s">
        <v>4810</v>
      </c>
      <c r="I4373" s="460" t="s">
        <v>7869</v>
      </c>
      <c r="J4373" s="459" t="s">
        <v>4810</v>
      </c>
      <c r="K4373" s="458">
        <v>3</v>
      </c>
      <c r="L4373" s="458">
        <v>12</v>
      </c>
      <c r="M4373" s="457">
        <v>140048.17607450119</v>
      </c>
      <c r="N4373" s="458">
        <v>1</v>
      </c>
      <c r="O4373" s="458">
        <v>6</v>
      </c>
      <c r="P4373" s="457">
        <v>67306.8</v>
      </c>
    </row>
    <row r="4374" spans="1:16" ht="67.5" x14ac:dyDescent="0.2">
      <c r="A4374" s="466" t="s">
        <v>7860</v>
      </c>
      <c r="B4374" s="465" t="s">
        <v>3526</v>
      </c>
      <c r="C4374" s="464" t="s">
        <v>2594</v>
      </c>
      <c r="D4374" s="463" t="s">
        <v>7908</v>
      </c>
      <c r="E4374" s="462">
        <v>4200</v>
      </c>
      <c r="F4374" s="461" t="s">
        <v>13458</v>
      </c>
      <c r="G4374" s="460" t="s">
        <v>13457</v>
      </c>
      <c r="H4374" s="460" t="s">
        <v>6514</v>
      </c>
      <c r="I4374" s="460" t="s">
        <v>7869</v>
      </c>
      <c r="J4374" s="459" t="s">
        <v>6514</v>
      </c>
      <c r="K4374" s="458">
        <v>3</v>
      </c>
      <c r="L4374" s="458">
        <v>5</v>
      </c>
      <c r="M4374" s="457">
        <v>22280.391648216097</v>
      </c>
      <c r="N4374" s="458">
        <v>0</v>
      </c>
      <c r="O4374" s="458">
        <v>0</v>
      </c>
      <c r="P4374" s="457">
        <v>0</v>
      </c>
    </row>
    <row r="4375" spans="1:16" ht="67.5" x14ac:dyDescent="0.2">
      <c r="A4375" s="466" t="s">
        <v>7860</v>
      </c>
      <c r="B4375" s="465" t="s">
        <v>3526</v>
      </c>
      <c r="C4375" s="464" t="s">
        <v>2594</v>
      </c>
      <c r="D4375" s="463" t="s">
        <v>7881</v>
      </c>
      <c r="E4375" s="462">
        <v>3200</v>
      </c>
      <c r="F4375" s="461" t="s">
        <v>13456</v>
      </c>
      <c r="G4375" s="460" t="s">
        <v>13455</v>
      </c>
      <c r="H4375" s="460" t="s">
        <v>7865</v>
      </c>
      <c r="I4375" s="460" t="s">
        <v>7861</v>
      </c>
      <c r="J4375" s="459" t="s">
        <v>7865</v>
      </c>
      <c r="K4375" s="458">
        <v>3</v>
      </c>
      <c r="L4375" s="458">
        <v>12</v>
      </c>
      <c r="M4375" s="457">
        <v>40741.287585309437</v>
      </c>
      <c r="N4375" s="458">
        <v>1</v>
      </c>
      <c r="O4375" s="458">
        <v>6</v>
      </c>
      <c r="P4375" s="457">
        <v>20506.8</v>
      </c>
    </row>
    <row r="4376" spans="1:16" ht="67.5" x14ac:dyDescent="0.2">
      <c r="A4376" s="466" t="s">
        <v>7860</v>
      </c>
      <c r="B4376" s="465" t="s">
        <v>3526</v>
      </c>
      <c r="C4376" s="464" t="s">
        <v>2594</v>
      </c>
      <c r="D4376" s="463" t="s">
        <v>7859</v>
      </c>
      <c r="E4376" s="462">
        <v>2500</v>
      </c>
      <c r="F4376" s="461" t="s">
        <v>13454</v>
      </c>
      <c r="G4376" s="460" t="s">
        <v>13453</v>
      </c>
      <c r="H4376" s="460" t="s">
        <v>9508</v>
      </c>
      <c r="I4376" s="460" t="s">
        <v>7861</v>
      </c>
      <c r="J4376" s="459" t="s">
        <v>9508</v>
      </c>
      <c r="K4376" s="458">
        <v>3</v>
      </c>
      <c r="L4376" s="458">
        <v>12</v>
      </c>
      <c r="M4376" s="457">
        <v>31829.130926022997</v>
      </c>
      <c r="N4376" s="458">
        <v>1</v>
      </c>
      <c r="O4376" s="458">
        <v>6</v>
      </c>
      <c r="P4376" s="457">
        <v>16306.8</v>
      </c>
    </row>
    <row r="4377" spans="1:16" ht="67.5" x14ac:dyDescent="0.2">
      <c r="A4377" s="466" t="s">
        <v>7860</v>
      </c>
      <c r="B4377" s="465" t="s">
        <v>3526</v>
      </c>
      <c r="C4377" s="464" t="s">
        <v>2594</v>
      </c>
      <c r="D4377" s="463" t="s">
        <v>8423</v>
      </c>
      <c r="E4377" s="462">
        <v>4200</v>
      </c>
      <c r="F4377" s="461" t="s">
        <v>13452</v>
      </c>
      <c r="G4377" s="460" t="s">
        <v>13451</v>
      </c>
      <c r="H4377" s="460" t="s">
        <v>7911</v>
      </c>
      <c r="I4377" s="460" t="s">
        <v>7861</v>
      </c>
      <c r="J4377" s="459" t="s">
        <v>7911</v>
      </c>
      <c r="K4377" s="458">
        <v>3</v>
      </c>
      <c r="L4377" s="458">
        <v>12</v>
      </c>
      <c r="M4377" s="457">
        <v>53472.939955718633</v>
      </c>
      <c r="N4377" s="458">
        <v>1</v>
      </c>
      <c r="O4377" s="458">
        <v>6</v>
      </c>
      <c r="P4377" s="457">
        <v>26506.799999999999</v>
      </c>
    </row>
    <row r="4378" spans="1:16" ht="67.5" x14ac:dyDescent="0.2">
      <c r="A4378" s="466" t="s">
        <v>7860</v>
      </c>
      <c r="B4378" s="465" t="s">
        <v>3526</v>
      </c>
      <c r="C4378" s="464" t="s">
        <v>2594</v>
      </c>
      <c r="D4378" s="463" t="s">
        <v>9627</v>
      </c>
      <c r="E4378" s="462">
        <v>2500</v>
      </c>
      <c r="F4378" s="461" t="s">
        <v>13450</v>
      </c>
      <c r="G4378" s="460" t="s">
        <v>13449</v>
      </c>
      <c r="H4378" s="460" t="s">
        <v>3790</v>
      </c>
      <c r="I4378" s="460" t="s">
        <v>7861</v>
      </c>
      <c r="J4378" s="459" t="s">
        <v>3790</v>
      </c>
      <c r="K4378" s="458">
        <v>3</v>
      </c>
      <c r="L4378" s="458">
        <v>12</v>
      </c>
      <c r="M4378" s="457">
        <v>31829.130926022997</v>
      </c>
      <c r="N4378" s="458">
        <v>1</v>
      </c>
      <c r="O4378" s="458">
        <v>6</v>
      </c>
      <c r="P4378" s="457">
        <v>16306.8</v>
      </c>
    </row>
    <row r="4379" spans="1:16" ht="67.5" x14ac:dyDescent="0.2">
      <c r="A4379" s="466" t="s">
        <v>7860</v>
      </c>
      <c r="B4379" s="465" t="s">
        <v>3526</v>
      </c>
      <c r="C4379" s="464" t="s">
        <v>2594</v>
      </c>
      <c r="D4379" s="463" t="s">
        <v>7859</v>
      </c>
      <c r="E4379" s="462">
        <v>2500</v>
      </c>
      <c r="F4379" s="461" t="s">
        <v>13448</v>
      </c>
      <c r="G4379" s="460" t="s">
        <v>13447</v>
      </c>
      <c r="H4379" s="460" t="s">
        <v>7950</v>
      </c>
      <c r="I4379" s="460" t="s">
        <v>7861</v>
      </c>
      <c r="J4379" s="459" t="s">
        <v>7950</v>
      </c>
      <c r="K4379" s="458">
        <v>3</v>
      </c>
      <c r="L4379" s="458">
        <v>12</v>
      </c>
      <c r="M4379" s="457">
        <v>31829.130926022997</v>
      </c>
      <c r="N4379" s="458">
        <v>1</v>
      </c>
      <c r="O4379" s="458">
        <v>6</v>
      </c>
      <c r="P4379" s="457">
        <v>16306.8</v>
      </c>
    </row>
    <row r="4380" spans="1:16" ht="67.5" x14ac:dyDescent="0.2">
      <c r="A4380" s="466" t="s">
        <v>7860</v>
      </c>
      <c r="B4380" s="465" t="s">
        <v>3526</v>
      </c>
      <c r="C4380" s="464" t="s">
        <v>2594</v>
      </c>
      <c r="D4380" s="463" t="s">
        <v>7887</v>
      </c>
      <c r="E4380" s="462">
        <v>4200</v>
      </c>
      <c r="F4380" s="461" t="s">
        <v>13446</v>
      </c>
      <c r="G4380" s="460" t="s">
        <v>13445</v>
      </c>
      <c r="H4380" s="460" t="s">
        <v>6389</v>
      </c>
      <c r="I4380" s="460" t="s">
        <v>7869</v>
      </c>
      <c r="J4380" s="459" t="s">
        <v>6389</v>
      </c>
      <c r="K4380" s="458">
        <v>3</v>
      </c>
      <c r="L4380" s="458">
        <v>12</v>
      </c>
      <c r="M4380" s="457">
        <v>53472.939955718633</v>
      </c>
      <c r="N4380" s="458">
        <v>1</v>
      </c>
      <c r="O4380" s="458">
        <v>6</v>
      </c>
      <c r="P4380" s="457">
        <v>26506.799999999999</v>
      </c>
    </row>
    <row r="4381" spans="1:16" ht="67.5" x14ac:dyDescent="0.2">
      <c r="A4381" s="466" t="s">
        <v>7860</v>
      </c>
      <c r="B4381" s="465" t="s">
        <v>3526</v>
      </c>
      <c r="C4381" s="464" t="s">
        <v>2594</v>
      </c>
      <c r="D4381" s="463" t="s">
        <v>7887</v>
      </c>
      <c r="E4381" s="462">
        <v>4200</v>
      </c>
      <c r="F4381" s="461" t="s">
        <v>13444</v>
      </c>
      <c r="G4381" s="460" t="s">
        <v>13443</v>
      </c>
      <c r="H4381" s="460" t="s">
        <v>4810</v>
      </c>
      <c r="I4381" s="460" t="s">
        <v>7869</v>
      </c>
      <c r="J4381" s="459" t="s">
        <v>4810</v>
      </c>
      <c r="K4381" s="458">
        <v>3</v>
      </c>
      <c r="L4381" s="458">
        <v>12</v>
      </c>
      <c r="M4381" s="457">
        <v>53472.939955718633</v>
      </c>
      <c r="N4381" s="458">
        <v>1</v>
      </c>
      <c r="O4381" s="458">
        <v>6</v>
      </c>
      <c r="P4381" s="457">
        <v>26506.799999999999</v>
      </c>
    </row>
    <row r="4382" spans="1:16" ht="67.5" x14ac:dyDescent="0.2">
      <c r="A4382" s="466" t="s">
        <v>7860</v>
      </c>
      <c r="B4382" s="465" t="s">
        <v>3526</v>
      </c>
      <c r="C4382" s="464" t="s">
        <v>2594</v>
      </c>
      <c r="D4382" s="463" t="s">
        <v>7887</v>
      </c>
      <c r="E4382" s="462">
        <v>4200</v>
      </c>
      <c r="F4382" s="461" t="s">
        <v>13442</v>
      </c>
      <c r="G4382" s="460" t="s">
        <v>13441</v>
      </c>
      <c r="H4382" s="460" t="s">
        <v>6389</v>
      </c>
      <c r="I4382" s="460" t="s">
        <v>7869</v>
      </c>
      <c r="J4382" s="459" t="s">
        <v>6389</v>
      </c>
      <c r="K4382" s="458">
        <v>4</v>
      </c>
      <c r="L4382" s="458">
        <v>12</v>
      </c>
      <c r="M4382" s="457">
        <v>53472.939955718633</v>
      </c>
      <c r="N4382" s="458">
        <v>1</v>
      </c>
      <c r="O4382" s="458">
        <v>6</v>
      </c>
      <c r="P4382" s="457">
        <v>26506.799999999999</v>
      </c>
    </row>
    <row r="4383" spans="1:16" ht="67.5" x14ac:dyDescent="0.2">
      <c r="A4383" s="466" t="s">
        <v>7860</v>
      </c>
      <c r="B4383" s="465" t="s">
        <v>3526</v>
      </c>
      <c r="C4383" s="464" t="s">
        <v>2594</v>
      </c>
      <c r="D4383" s="463" t="s">
        <v>7881</v>
      </c>
      <c r="E4383" s="462">
        <v>3200</v>
      </c>
      <c r="F4383" s="461" t="s">
        <v>13440</v>
      </c>
      <c r="G4383" s="460" t="s">
        <v>13439</v>
      </c>
      <c r="H4383" s="460"/>
      <c r="I4383" s="460"/>
      <c r="J4383" s="459"/>
      <c r="K4383" s="458">
        <v>4</v>
      </c>
      <c r="L4383" s="458">
        <v>12</v>
      </c>
      <c r="M4383" s="457">
        <v>40741.287585309437</v>
      </c>
      <c r="N4383" s="458">
        <v>1</v>
      </c>
      <c r="O4383" s="458">
        <v>6</v>
      </c>
      <c r="P4383" s="457">
        <v>20506.8</v>
      </c>
    </row>
    <row r="4384" spans="1:16" ht="67.5" x14ac:dyDescent="0.2">
      <c r="A4384" s="466" t="s">
        <v>7860</v>
      </c>
      <c r="B4384" s="465" t="s">
        <v>3526</v>
      </c>
      <c r="C4384" s="464" t="s">
        <v>2594</v>
      </c>
      <c r="D4384" s="463" t="s">
        <v>13438</v>
      </c>
      <c r="E4384" s="462">
        <v>7500</v>
      </c>
      <c r="F4384" s="461" t="s">
        <v>13437</v>
      </c>
      <c r="G4384" s="460" t="s">
        <v>13436</v>
      </c>
      <c r="H4384" s="460" t="s">
        <v>4810</v>
      </c>
      <c r="I4384" s="460" t="s">
        <v>7869</v>
      </c>
      <c r="J4384" s="459" t="s">
        <v>4810</v>
      </c>
      <c r="K4384" s="458">
        <v>3</v>
      </c>
      <c r="L4384" s="458">
        <v>12</v>
      </c>
      <c r="M4384" s="457">
        <v>95487.392778068985</v>
      </c>
      <c r="N4384" s="458">
        <v>1</v>
      </c>
      <c r="O4384" s="458">
        <v>6</v>
      </c>
      <c r="P4384" s="457">
        <v>46306.8</v>
      </c>
    </row>
    <row r="4385" spans="1:16" ht="67.5" x14ac:dyDescent="0.2">
      <c r="A4385" s="466" t="s">
        <v>7860</v>
      </c>
      <c r="B4385" s="465" t="s">
        <v>3526</v>
      </c>
      <c r="C4385" s="464" t="s">
        <v>2594</v>
      </c>
      <c r="D4385" s="463" t="s">
        <v>8315</v>
      </c>
      <c r="E4385" s="462">
        <v>9000</v>
      </c>
      <c r="F4385" s="461" t="s">
        <v>13435</v>
      </c>
      <c r="G4385" s="460" t="s">
        <v>13434</v>
      </c>
      <c r="H4385" s="460" t="s">
        <v>4810</v>
      </c>
      <c r="I4385" s="460" t="s">
        <v>7869</v>
      </c>
      <c r="J4385" s="459" t="s">
        <v>4810</v>
      </c>
      <c r="K4385" s="458">
        <v>4</v>
      </c>
      <c r="L4385" s="458">
        <v>11</v>
      </c>
      <c r="M4385" s="457">
        <v>105036.13205587589</v>
      </c>
      <c r="N4385" s="458">
        <v>1</v>
      </c>
      <c r="O4385" s="458">
        <v>6</v>
      </c>
      <c r="P4385" s="457">
        <v>55306.8</v>
      </c>
    </row>
    <row r="4386" spans="1:16" ht="67.5" x14ac:dyDescent="0.2">
      <c r="A4386" s="466" t="s">
        <v>7860</v>
      </c>
      <c r="B4386" s="465" t="s">
        <v>3526</v>
      </c>
      <c r="C4386" s="464" t="s">
        <v>2594</v>
      </c>
      <c r="D4386" s="463" t="s">
        <v>13433</v>
      </c>
      <c r="E4386" s="462">
        <v>8000</v>
      </c>
      <c r="F4386" s="461" t="s">
        <v>13432</v>
      </c>
      <c r="G4386" s="460" t="s">
        <v>13431</v>
      </c>
      <c r="H4386" s="460" t="s">
        <v>5743</v>
      </c>
      <c r="I4386" s="460" t="s">
        <v>7869</v>
      </c>
      <c r="J4386" s="459" t="s">
        <v>5743</v>
      </c>
      <c r="K4386" s="458">
        <v>3</v>
      </c>
      <c r="L4386" s="458">
        <v>12</v>
      </c>
      <c r="M4386" s="457">
        <v>101853.21896327358</v>
      </c>
      <c r="N4386" s="458">
        <v>1</v>
      </c>
      <c r="O4386" s="458">
        <v>6</v>
      </c>
      <c r="P4386" s="457">
        <v>49306.8</v>
      </c>
    </row>
    <row r="4387" spans="1:16" ht="67.5" x14ac:dyDescent="0.2">
      <c r="A4387" s="466" t="s">
        <v>7860</v>
      </c>
      <c r="B4387" s="465" t="s">
        <v>3526</v>
      </c>
      <c r="C4387" s="464" t="s">
        <v>2594</v>
      </c>
      <c r="D4387" s="463" t="s">
        <v>11998</v>
      </c>
      <c r="E4387" s="462">
        <v>5500</v>
      </c>
      <c r="F4387" s="461" t="s">
        <v>13430</v>
      </c>
      <c r="G4387" s="460" t="s">
        <v>13429</v>
      </c>
      <c r="H4387" s="460" t="s">
        <v>4270</v>
      </c>
      <c r="I4387" s="460" t="s">
        <v>7869</v>
      </c>
      <c r="J4387" s="459" t="s">
        <v>4270</v>
      </c>
      <c r="K4387" s="458">
        <v>3</v>
      </c>
      <c r="L4387" s="458">
        <v>12</v>
      </c>
      <c r="M4387" s="457">
        <v>70024.088037250593</v>
      </c>
      <c r="N4387" s="458">
        <v>1</v>
      </c>
      <c r="O4387" s="458">
        <v>6</v>
      </c>
      <c r="P4387" s="457">
        <v>34306.800000000003</v>
      </c>
    </row>
    <row r="4388" spans="1:16" ht="67.5" x14ac:dyDescent="0.2">
      <c r="A4388" s="466" t="s">
        <v>7860</v>
      </c>
      <c r="B4388" s="465" t="s">
        <v>3526</v>
      </c>
      <c r="C4388" s="464" t="s">
        <v>2594</v>
      </c>
      <c r="D4388" s="463" t="s">
        <v>13428</v>
      </c>
      <c r="E4388" s="462">
        <v>14500</v>
      </c>
      <c r="F4388" s="461" t="s">
        <v>13427</v>
      </c>
      <c r="G4388" s="460" t="s">
        <v>13426</v>
      </c>
      <c r="H4388" s="460" t="s">
        <v>4270</v>
      </c>
      <c r="I4388" s="460" t="s">
        <v>7869</v>
      </c>
      <c r="J4388" s="459" t="s">
        <v>4270</v>
      </c>
      <c r="K4388" s="458">
        <v>4</v>
      </c>
      <c r="L4388" s="458">
        <v>12</v>
      </c>
      <c r="M4388" s="457">
        <v>184608.95937093339</v>
      </c>
      <c r="N4388" s="458">
        <v>1</v>
      </c>
      <c r="O4388" s="458">
        <v>6</v>
      </c>
      <c r="P4388" s="457">
        <v>88306.8</v>
      </c>
    </row>
    <row r="4389" spans="1:16" ht="67.5" x14ac:dyDescent="0.2">
      <c r="A4389" s="466" t="s">
        <v>7860</v>
      </c>
      <c r="B4389" s="465" t="s">
        <v>3526</v>
      </c>
      <c r="C4389" s="464" t="s">
        <v>2594</v>
      </c>
      <c r="D4389" s="463" t="s">
        <v>8137</v>
      </c>
      <c r="E4389" s="462">
        <v>2000</v>
      </c>
      <c r="F4389" s="461" t="s">
        <v>13425</v>
      </c>
      <c r="G4389" s="460" t="s">
        <v>13424</v>
      </c>
      <c r="H4389" s="460"/>
      <c r="I4389" s="460"/>
      <c r="J4389" s="459"/>
      <c r="K4389" s="458">
        <v>3</v>
      </c>
      <c r="L4389" s="458">
        <v>12</v>
      </c>
      <c r="M4389" s="457">
        <v>25463.304740818396</v>
      </c>
      <c r="N4389" s="458">
        <v>1</v>
      </c>
      <c r="O4389" s="458">
        <v>6</v>
      </c>
      <c r="P4389" s="457">
        <v>13306.8</v>
      </c>
    </row>
    <row r="4390" spans="1:16" ht="67.5" x14ac:dyDescent="0.2">
      <c r="A4390" s="466" t="s">
        <v>7860</v>
      </c>
      <c r="B4390" s="465" t="s">
        <v>3526</v>
      </c>
      <c r="C4390" s="464" t="s">
        <v>2594</v>
      </c>
      <c r="D4390" s="463" t="s">
        <v>7859</v>
      </c>
      <c r="E4390" s="462">
        <v>2500</v>
      </c>
      <c r="F4390" s="461" t="s">
        <v>13423</v>
      </c>
      <c r="G4390" s="460" t="s">
        <v>13422</v>
      </c>
      <c r="H4390" s="460" t="s">
        <v>4810</v>
      </c>
      <c r="I4390" s="460" t="s">
        <v>7869</v>
      </c>
      <c r="J4390" s="459" t="s">
        <v>4810</v>
      </c>
      <c r="K4390" s="458">
        <v>3</v>
      </c>
      <c r="L4390" s="458">
        <v>5</v>
      </c>
      <c r="M4390" s="457">
        <v>13262.137885842914</v>
      </c>
      <c r="N4390" s="458">
        <v>0</v>
      </c>
      <c r="O4390" s="458">
        <v>0</v>
      </c>
      <c r="P4390" s="457">
        <v>0</v>
      </c>
    </row>
    <row r="4391" spans="1:16" ht="67.5" x14ac:dyDescent="0.2">
      <c r="A4391" s="466" t="s">
        <v>7860</v>
      </c>
      <c r="B4391" s="465" t="s">
        <v>3526</v>
      </c>
      <c r="C4391" s="464" t="s">
        <v>2594</v>
      </c>
      <c r="D4391" s="463" t="s">
        <v>7923</v>
      </c>
      <c r="E4391" s="462">
        <v>4200</v>
      </c>
      <c r="F4391" s="461" t="s">
        <v>13421</v>
      </c>
      <c r="G4391" s="460" t="s">
        <v>13420</v>
      </c>
      <c r="H4391" s="460" t="s">
        <v>8069</v>
      </c>
      <c r="I4391" s="460" t="s">
        <v>7869</v>
      </c>
      <c r="J4391" s="459" t="s">
        <v>8069</v>
      </c>
      <c r="K4391" s="458">
        <v>2</v>
      </c>
      <c r="L4391" s="458">
        <v>4</v>
      </c>
      <c r="M4391" s="457">
        <v>20582.837998828203</v>
      </c>
      <c r="N4391" s="458">
        <v>1</v>
      </c>
      <c r="O4391" s="458">
        <v>6</v>
      </c>
      <c r="P4391" s="457">
        <v>26506.799999999999</v>
      </c>
    </row>
    <row r="4392" spans="1:16" ht="67.5" x14ac:dyDescent="0.2">
      <c r="A4392" s="466" t="s">
        <v>7860</v>
      </c>
      <c r="B4392" s="465" t="s">
        <v>3526</v>
      </c>
      <c r="C4392" s="464" t="s">
        <v>2594</v>
      </c>
      <c r="D4392" s="463" t="s">
        <v>7946</v>
      </c>
      <c r="E4392" s="462">
        <v>4200</v>
      </c>
      <c r="F4392" s="461" t="s">
        <v>13419</v>
      </c>
      <c r="G4392" s="460" t="s">
        <v>13418</v>
      </c>
      <c r="H4392" s="460" t="s">
        <v>6299</v>
      </c>
      <c r="I4392" s="460" t="s">
        <v>7869</v>
      </c>
      <c r="J4392" s="459" t="s">
        <v>6299</v>
      </c>
      <c r="K4392" s="458">
        <v>4</v>
      </c>
      <c r="L4392" s="458">
        <v>12</v>
      </c>
      <c r="M4392" s="457">
        <v>53472.939955718633</v>
      </c>
      <c r="N4392" s="458">
        <v>1</v>
      </c>
      <c r="O4392" s="458">
        <v>6</v>
      </c>
      <c r="P4392" s="457">
        <v>26506.799999999999</v>
      </c>
    </row>
    <row r="4393" spans="1:16" ht="67.5" x14ac:dyDescent="0.2">
      <c r="A4393" s="466" t="s">
        <v>7860</v>
      </c>
      <c r="B4393" s="465" t="s">
        <v>3526</v>
      </c>
      <c r="C4393" s="464" t="s">
        <v>2594</v>
      </c>
      <c r="D4393" s="463" t="s">
        <v>10039</v>
      </c>
      <c r="E4393" s="462">
        <v>4200</v>
      </c>
      <c r="F4393" s="461" t="s">
        <v>13417</v>
      </c>
      <c r="G4393" s="460" t="s">
        <v>13416</v>
      </c>
      <c r="H4393" s="460" t="s">
        <v>8279</v>
      </c>
      <c r="I4393" s="460" t="s">
        <v>7869</v>
      </c>
      <c r="J4393" s="459" t="s">
        <v>8279</v>
      </c>
      <c r="K4393" s="458">
        <v>4</v>
      </c>
      <c r="L4393" s="458">
        <v>12</v>
      </c>
      <c r="M4393" s="457">
        <v>53472.939955718633</v>
      </c>
      <c r="N4393" s="458">
        <v>1</v>
      </c>
      <c r="O4393" s="458">
        <v>6</v>
      </c>
      <c r="P4393" s="457">
        <v>26506.799999999999</v>
      </c>
    </row>
    <row r="4394" spans="1:16" ht="67.5" x14ac:dyDescent="0.2">
      <c r="A4394" s="466" t="s">
        <v>7860</v>
      </c>
      <c r="B4394" s="465" t="s">
        <v>3526</v>
      </c>
      <c r="C4394" s="464" t="s">
        <v>2594</v>
      </c>
      <c r="D4394" s="463" t="s">
        <v>7899</v>
      </c>
      <c r="E4394" s="462">
        <v>4200</v>
      </c>
      <c r="F4394" s="461" t="s">
        <v>13415</v>
      </c>
      <c r="G4394" s="460" t="s">
        <v>13414</v>
      </c>
      <c r="H4394" s="460" t="s">
        <v>6389</v>
      </c>
      <c r="I4394" s="460" t="s">
        <v>7869</v>
      </c>
      <c r="J4394" s="459" t="s">
        <v>6389</v>
      </c>
      <c r="K4394" s="458">
        <v>3</v>
      </c>
      <c r="L4394" s="458">
        <v>12</v>
      </c>
      <c r="M4394" s="457">
        <v>53472.939955718633</v>
      </c>
      <c r="N4394" s="458">
        <v>1</v>
      </c>
      <c r="O4394" s="458">
        <v>6</v>
      </c>
      <c r="P4394" s="457">
        <v>26506.799999999999</v>
      </c>
    </row>
    <row r="4395" spans="1:16" ht="67.5" x14ac:dyDescent="0.2">
      <c r="A4395" s="466" t="s">
        <v>7860</v>
      </c>
      <c r="B4395" s="465" t="s">
        <v>3526</v>
      </c>
      <c r="C4395" s="464" t="s">
        <v>2594</v>
      </c>
      <c r="D4395" s="463" t="s">
        <v>8663</v>
      </c>
      <c r="E4395" s="462">
        <v>4200</v>
      </c>
      <c r="F4395" s="461" t="s">
        <v>13413</v>
      </c>
      <c r="G4395" s="460" t="s">
        <v>13412</v>
      </c>
      <c r="H4395" s="460" t="s">
        <v>6389</v>
      </c>
      <c r="I4395" s="460" t="s">
        <v>7869</v>
      </c>
      <c r="J4395" s="459" t="s">
        <v>6389</v>
      </c>
      <c r="K4395" s="458">
        <v>3</v>
      </c>
      <c r="L4395" s="458">
        <v>12</v>
      </c>
      <c r="M4395" s="457">
        <v>53472.939955718633</v>
      </c>
      <c r="N4395" s="458">
        <v>1</v>
      </c>
      <c r="O4395" s="458">
        <v>6</v>
      </c>
      <c r="P4395" s="457">
        <v>26506.799999999999</v>
      </c>
    </row>
    <row r="4396" spans="1:16" ht="67.5" x14ac:dyDescent="0.2">
      <c r="A4396" s="466" t="s">
        <v>7860</v>
      </c>
      <c r="B4396" s="465" t="s">
        <v>3526</v>
      </c>
      <c r="C4396" s="464" t="s">
        <v>2594</v>
      </c>
      <c r="D4396" s="463" t="s">
        <v>8579</v>
      </c>
      <c r="E4396" s="462">
        <v>2200</v>
      </c>
      <c r="F4396" s="461" t="s">
        <v>13411</v>
      </c>
      <c r="G4396" s="460" t="s">
        <v>13410</v>
      </c>
      <c r="H4396" s="460"/>
      <c r="I4396" s="460"/>
      <c r="J4396" s="459"/>
      <c r="K4396" s="458">
        <v>5</v>
      </c>
      <c r="L4396" s="458">
        <v>12</v>
      </c>
      <c r="M4396" s="457">
        <v>28009.635214900234</v>
      </c>
      <c r="N4396" s="458">
        <v>1</v>
      </c>
      <c r="O4396" s="458">
        <v>6</v>
      </c>
      <c r="P4396" s="457">
        <v>14506.8</v>
      </c>
    </row>
    <row r="4397" spans="1:16" ht="67.5" x14ac:dyDescent="0.2">
      <c r="A4397" s="466" t="s">
        <v>7860</v>
      </c>
      <c r="B4397" s="465" t="s">
        <v>3526</v>
      </c>
      <c r="C4397" s="464" t="s">
        <v>2594</v>
      </c>
      <c r="D4397" s="463" t="s">
        <v>7887</v>
      </c>
      <c r="E4397" s="462">
        <v>4200</v>
      </c>
      <c r="F4397" s="461" t="s">
        <v>13409</v>
      </c>
      <c r="G4397" s="460" t="s">
        <v>13408</v>
      </c>
      <c r="H4397" s="460" t="s">
        <v>6514</v>
      </c>
      <c r="I4397" s="460" t="s">
        <v>7869</v>
      </c>
      <c r="J4397" s="459" t="s">
        <v>6514</v>
      </c>
      <c r="K4397" s="458">
        <v>4</v>
      </c>
      <c r="L4397" s="458">
        <v>12</v>
      </c>
      <c r="M4397" s="457">
        <v>53472.939955718633</v>
      </c>
      <c r="N4397" s="458">
        <v>1</v>
      </c>
      <c r="O4397" s="458">
        <v>6</v>
      </c>
      <c r="P4397" s="457">
        <v>26506.799999999999</v>
      </c>
    </row>
    <row r="4398" spans="1:16" ht="67.5" x14ac:dyDescent="0.2">
      <c r="A4398" s="466" t="s">
        <v>7860</v>
      </c>
      <c r="B4398" s="465" t="s">
        <v>3526</v>
      </c>
      <c r="C4398" s="464" t="s">
        <v>2594</v>
      </c>
      <c r="D4398" s="463" t="s">
        <v>7887</v>
      </c>
      <c r="E4398" s="462">
        <v>4200</v>
      </c>
      <c r="F4398" s="461" t="s">
        <v>13407</v>
      </c>
      <c r="G4398" s="460" t="s">
        <v>13406</v>
      </c>
      <c r="H4398" s="460" t="s">
        <v>3642</v>
      </c>
      <c r="I4398" s="460" t="s">
        <v>7861</v>
      </c>
      <c r="J4398" s="459" t="s">
        <v>3642</v>
      </c>
      <c r="K4398" s="458">
        <v>1</v>
      </c>
      <c r="L4398" s="458">
        <v>1</v>
      </c>
      <c r="M4398" s="457">
        <v>4456.0783296432191</v>
      </c>
      <c r="N4398" s="458">
        <v>0</v>
      </c>
      <c r="O4398" s="458">
        <v>0</v>
      </c>
      <c r="P4398" s="457">
        <v>0</v>
      </c>
    </row>
    <row r="4399" spans="1:16" ht="67.5" x14ac:dyDescent="0.2">
      <c r="A4399" s="466" t="s">
        <v>7860</v>
      </c>
      <c r="B4399" s="465" t="s">
        <v>3526</v>
      </c>
      <c r="C4399" s="464" t="s">
        <v>2594</v>
      </c>
      <c r="D4399" s="463" t="s">
        <v>8048</v>
      </c>
      <c r="E4399" s="462">
        <v>5500</v>
      </c>
      <c r="F4399" s="461" t="s">
        <v>13405</v>
      </c>
      <c r="G4399" s="460" t="s">
        <v>13404</v>
      </c>
      <c r="H4399" s="460" t="s">
        <v>6514</v>
      </c>
      <c r="I4399" s="460" t="s">
        <v>7869</v>
      </c>
      <c r="J4399" s="459" t="s">
        <v>6514</v>
      </c>
      <c r="K4399" s="458">
        <v>4</v>
      </c>
      <c r="L4399" s="458">
        <v>10</v>
      </c>
      <c r="M4399" s="457">
        <v>58353.406697708822</v>
      </c>
      <c r="N4399" s="458">
        <v>1</v>
      </c>
      <c r="O4399" s="458">
        <v>6</v>
      </c>
      <c r="P4399" s="457">
        <v>34306.800000000003</v>
      </c>
    </row>
    <row r="4400" spans="1:16" ht="67.5" x14ac:dyDescent="0.2">
      <c r="A4400" s="466" t="s">
        <v>7860</v>
      </c>
      <c r="B4400" s="465" t="s">
        <v>3526</v>
      </c>
      <c r="C4400" s="464" t="s">
        <v>2594</v>
      </c>
      <c r="D4400" s="463" t="s">
        <v>9772</v>
      </c>
      <c r="E4400" s="462">
        <v>11000</v>
      </c>
      <c r="F4400" s="461" t="s">
        <v>13403</v>
      </c>
      <c r="G4400" s="460" t="s">
        <v>13402</v>
      </c>
      <c r="H4400" s="460" t="s">
        <v>4810</v>
      </c>
      <c r="I4400" s="460" t="s">
        <v>7869</v>
      </c>
      <c r="J4400" s="459" t="s">
        <v>4810</v>
      </c>
      <c r="K4400" s="458">
        <v>3</v>
      </c>
      <c r="L4400" s="458">
        <v>12</v>
      </c>
      <c r="M4400" s="457">
        <v>140048.17607450119</v>
      </c>
      <c r="N4400" s="458">
        <v>1</v>
      </c>
      <c r="O4400" s="458">
        <v>6</v>
      </c>
      <c r="P4400" s="457">
        <v>67306.8</v>
      </c>
    </row>
    <row r="4401" spans="1:16" ht="67.5" x14ac:dyDescent="0.2">
      <c r="A4401" s="466" t="s">
        <v>7860</v>
      </c>
      <c r="B4401" s="465" t="s">
        <v>3526</v>
      </c>
      <c r="C4401" s="464" t="s">
        <v>2594</v>
      </c>
      <c r="D4401" s="463" t="s">
        <v>8406</v>
      </c>
      <c r="E4401" s="462">
        <v>1500</v>
      </c>
      <c r="F4401" s="461" t="s">
        <v>13401</v>
      </c>
      <c r="G4401" s="460" t="s">
        <v>13400</v>
      </c>
      <c r="H4401" s="460"/>
      <c r="I4401" s="460"/>
      <c r="J4401" s="459"/>
      <c r="K4401" s="458">
        <v>4</v>
      </c>
      <c r="L4401" s="458">
        <v>12</v>
      </c>
      <c r="M4401" s="457">
        <v>19097.478555613798</v>
      </c>
      <c r="N4401" s="458">
        <v>1</v>
      </c>
      <c r="O4401" s="458">
        <v>6</v>
      </c>
      <c r="P4401" s="457">
        <v>10306.799999999999</v>
      </c>
    </row>
    <row r="4402" spans="1:16" ht="67.5" x14ac:dyDescent="0.2">
      <c r="A4402" s="466" t="s">
        <v>7860</v>
      </c>
      <c r="B4402" s="465" t="s">
        <v>3526</v>
      </c>
      <c r="C4402" s="464" t="s">
        <v>2594</v>
      </c>
      <c r="D4402" s="463" t="s">
        <v>7916</v>
      </c>
      <c r="E4402" s="462">
        <v>4200</v>
      </c>
      <c r="F4402" s="461" t="s">
        <v>13399</v>
      </c>
      <c r="G4402" s="460" t="s">
        <v>13398</v>
      </c>
      <c r="H4402" s="460" t="s">
        <v>7911</v>
      </c>
      <c r="I4402" s="460" t="s">
        <v>7861</v>
      </c>
      <c r="J4402" s="459" t="s">
        <v>7911</v>
      </c>
      <c r="K4402" s="458">
        <v>4</v>
      </c>
      <c r="L4402" s="458">
        <v>10</v>
      </c>
      <c r="M4402" s="457">
        <v>44560.783296432193</v>
      </c>
      <c r="N4402" s="458">
        <v>1</v>
      </c>
      <c r="O4402" s="458">
        <v>6</v>
      </c>
      <c r="P4402" s="457">
        <v>26506.799999999999</v>
      </c>
    </row>
    <row r="4403" spans="1:16" ht="67.5" x14ac:dyDescent="0.2">
      <c r="A4403" s="466" t="s">
        <v>7860</v>
      </c>
      <c r="B4403" s="465" t="s">
        <v>3526</v>
      </c>
      <c r="C4403" s="464" t="s">
        <v>2594</v>
      </c>
      <c r="D4403" s="463" t="s">
        <v>8417</v>
      </c>
      <c r="E4403" s="462">
        <v>3200</v>
      </c>
      <c r="F4403" s="461" t="s">
        <v>13397</v>
      </c>
      <c r="G4403" s="460" t="s">
        <v>13396</v>
      </c>
      <c r="H4403" s="460" t="s">
        <v>3642</v>
      </c>
      <c r="I4403" s="460" t="s">
        <v>7869</v>
      </c>
      <c r="J4403" s="459" t="s">
        <v>3642</v>
      </c>
      <c r="K4403" s="458">
        <v>4</v>
      </c>
      <c r="L4403" s="458">
        <v>10</v>
      </c>
      <c r="M4403" s="457">
        <v>33951.072987757863</v>
      </c>
      <c r="N4403" s="458">
        <v>1</v>
      </c>
      <c r="O4403" s="458">
        <v>6</v>
      </c>
      <c r="P4403" s="457">
        <v>20506.8</v>
      </c>
    </row>
    <row r="4404" spans="1:16" ht="67.5" x14ac:dyDescent="0.2">
      <c r="A4404" s="466" t="s">
        <v>7860</v>
      </c>
      <c r="B4404" s="465" t="s">
        <v>3526</v>
      </c>
      <c r="C4404" s="464" t="s">
        <v>2594</v>
      </c>
      <c r="D4404" s="463" t="s">
        <v>8011</v>
      </c>
      <c r="E4404" s="462">
        <v>2200</v>
      </c>
      <c r="F4404" s="461" t="s">
        <v>13395</v>
      </c>
      <c r="G4404" s="460" t="s">
        <v>13394</v>
      </c>
      <c r="H4404" s="460"/>
      <c r="I4404" s="460"/>
      <c r="J4404" s="459"/>
      <c r="K4404" s="458">
        <v>4</v>
      </c>
      <c r="L4404" s="458">
        <v>12</v>
      </c>
      <c r="M4404" s="457">
        <v>28009.635214900234</v>
      </c>
      <c r="N4404" s="458">
        <v>0</v>
      </c>
      <c r="O4404" s="458">
        <v>6</v>
      </c>
      <c r="P4404" s="457">
        <v>14506.8</v>
      </c>
    </row>
    <row r="4405" spans="1:16" ht="67.5" x14ac:dyDescent="0.2">
      <c r="A4405" s="466" t="s">
        <v>7860</v>
      </c>
      <c r="B4405" s="465" t="s">
        <v>3526</v>
      </c>
      <c r="C4405" s="464" t="s">
        <v>2594</v>
      </c>
      <c r="D4405" s="463" t="s">
        <v>8257</v>
      </c>
      <c r="E4405" s="462">
        <v>5500</v>
      </c>
      <c r="F4405" s="461" t="s">
        <v>13393</v>
      </c>
      <c r="G4405" s="460" t="s">
        <v>13392</v>
      </c>
      <c r="H4405" s="460" t="s">
        <v>6389</v>
      </c>
      <c r="I4405" s="460" t="s">
        <v>7869</v>
      </c>
      <c r="J4405" s="459" t="s">
        <v>6389</v>
      </c>
      <c r="K4405" s="458">
        <v>4</v>
      </c>
      <c r="L4405" s="458">
        <v>12</v>
      </c>
      <c r="M4405" s="457">
        <v>70024.088037250593</v>
      </c>
      <c r="N4405" s="458">
        <v>1</v>
      </c>
      <c r="O4405" s="458">
        <v>6</v>
      </c>
      <c r="P4405" s="457">
        <v>34306.800000000003</v>
      </c>
    </row>
    <row r="4406" spans="1:16" ht="67.5" x14ac:dyDescent="0.2">
      <c r="A4406" s="466" t="s">
        <v>7860</v>
      </c>
      <c r="B4406" s="465" t="s">
        <v>3526</v>
      </c>
      <c r="C4406" s="464" t="s">
        <v>2594</v>
      </c>
      <c r="D4406" s="463" t="s">
        <v>7908</v>
      </c>
      <c r="E4406" s="462">
        <v>4200</v>
      </c>
      <c r="F4406" s="461" t="s">
        <v>13391</v>
      </c>
      <c r="G4406" s="460" t="s">
        <v>13390</v>
      </c>
      <c r="H4406" s="460" t="s">
        <v>6514</v>
      </c>
      <c r="I4406" s="460" t="s">
        <v>7869</v>
      </c>
      <c r="J4406" s="459" t="s">
        <v>6514</v>
      </c>
      <c r="K4406" s="458">
        <v>3</v>
      </c>
      <c r="L4406" s="458">
        <v>5</v>
      </c>
      <c r="M4406" s="457">
        <v>22280.391648216097</v>
      </c>
      <c r="N4406" s="458">
        <v>0</v>
      </c>
      <c r="O4406" s="458">
        <v>0</v>
      </c>
      <c r="P4406" s="457">
        <v>0</v>
      </c>
    </row>
    <row r="4407" spans="1:16" ht="67.5" x14ac:dyDescent="0.2">
      <c r="A4407" s="466" t="s">
        <v>7860</v>
      </c>
      <c r="B4407" s="465" t="s">
        <v>3526</v>
      </c>
      <c r="C4407" s="464" t="s">
        <v>2594</v>
      </c>
      <c r="D4407" s="463" t="s">
        <v>7887</v>
      </c>
      <c r="E4407" s="462">
        <v>4200</v>
      </c>
      <c r="F4407" s="461" t="s">
        <v>13389</v>
      </c>
      <c r="G4407" s="460" t="s">
        <v>13388</v>
      </c>
      <c r="H4407" s="460" t="s">
        <v>3642</v>
      </c>
      <c r="I4407" s="460" t="s">
        <v>7861</v>
      </c>
      <c r="J4407" s="459" t="s">
        <v>3642</v>
      </c>
      <c r="K4407" s="458">
        <v>1</v>
      </c>
      <c r="L4407" s="458">
        <v>2</v>
      </c>
      <c r="M4407" s="457">
        <v>8912.1566592864383</v>
      </c>
      <c r="N4407" s="458">
        <v>1</v>
      </c>
      <c r="O4407" s="458">
        <v>6</v>
      </c>
      <c r="P4407" s="457">
        <v>26506.799999999999</v>
      </c>
    </row>
    <row r="4408" spans="1:16" ht="67.5" x14ac:dyDescent="0.2">
      <c r="A4408" s="466" t="s">
        <v>7860</v>
      </c>
      <c r="B4408" s="465" t="s">
        <v>3526</v>
      </c>
      <c r="C4408" s="464" t="s">
        <v>2594</v>
      </c>
      <c r="D4408" s="463" t="s">
        <v>7953</v>
      </c>
      <c r="E4408" s="462">
        <v>9500</v>
      </c>
      <c r="F4408" s="461" t="s">
        <v>13387</v>
      </c>
      <c r="G4408" s="460" t="s">
        <v>13386</v>
      </c>
      <c r="H4408" s="460" t="s">
        <v>8401</v>
      </c>
      <c r="I4408" s="460" t="s">
        <v>7869</v>
      </c>
      <c r="J4408" s="459" t="s">
        <v>8401</v>
      </c>
      <c r="K4408" s="458">
        <v>3</v>
      </c>
      <c r="L4408" s="458">
        <v>12</v>
      </c>
      <c r="M4408" s="457">
        <v>120950.69751888738</v>
      </c>
      <c r="N4408" s="458">
        <v>1</v>
      </c>
      <c r="O4408" s="458">
        <v>6</v>
      </c>
      <c r="P4408" s="457">
        <v>58306.8</v>
      </c>
    </row>
    <row r="4409" spans="1:16" ht="67.5" x14ac:dyDescent="0.2">
      <c r="A4409" s="466" t="s">
        <v>7860</v>
      </c>
      <c r="B4409" s="465" t="s">
        <v>3526</v>
      </c>
      <c r="C4409" s="464" t="s">
        <v>2594</v>
      </c>
      <c r="D4409" s="463" t="s">
        <v>7270</v>
      </c>
      <c r="E4409" s="462">
        <v>1500</v>
      </c>
      <c r="F4409" s="461" t="s">
        <v>13385</v>
      </c>
      <c r="G4409" s="460" t="s">
        <v>13384</v>
      </c>
      <c r="H4409" s="460"/>
      <c r="I4409" s="460"/>
      <c r="J4409" s="459"/>
      <c r="K4409" s="458">
        <v>4</v>
      </c>
      <c r="L4409" s="458">
        <v>12</v>
      </c>
      <c r="M4409" s="457">
        <v>19097.478555613798</v>
      </c>
      <c r="N4409" s="458">
        <v>1</v>
      </c>
      <c r="O4409" s="458">
        <v>6</v>
      </c>
      <c r="P4409" s="457">
        <v>10306.799999999999</v>
      </c>
    </row>
    <row r="4410" spans="1:16" ht="67.5" x14ac:dyDescent="0.2">
      <c r="A4410" s="466" t="s">
        <v>7860</v>
      </c>
      <c r="B4410" s="465" t="s">
        <v>3526</v>
      </c>
      <c r="C4410" s="464" t="s">
        <v>2594</v>
      </c>
      <c r="D4410" s="463" t="s">
        <v>8248</v>
      </c>
      <c r="E4410" s="462">
        <v>4200</v>
      </c>
      <c r="F4410" s="461" t="s">
        <v>13383</v>
      </c>
      <c r="G4410" s="460" t="s">
        <v>13382</v>
      </c>
      <c r="H4410" s="460" t="s">
        <v>4810</v>
      </c>
      <c r="I4410" s="460" t="s">
        <v>7869</v>
      </c>
      <c r="J4410" s="459" t="s">
        <v>4810</v>
      </c>
      <c r="K4410" s="458">
        <v>3</v>
      </c>
      <c r="L4410" s="458">
        <v>12</v>
      </c>
      <c r="M4410" s="457">
        <v>53472.939955718633</v>
      </c>
      <c r="N4410" s="458">
        <v>1</v>
      </c>
      <c r="O4410" s="458">
        <v>6</v>
      </c>
      <c r="P4410" s="457">
        <v>26506.799999999999</v>
      </c>
    </row>
    <row r="4411" spans="1:16" ht="67.5" x14ac:dyDescent="0.2">
      <c r="A4411" s="466" t="s">
        <v>7860</v>
      </c>
      <c r="B4411" s="465" t="s">
        <v>3526</v>
      </c>
      <c r="C4411" s="464" t="s">
        <v>2594</v>
      </c>
      <c r="D4411" s="463" t="s">
        <v>7887</v>
      </c>
      <c r="E4411" s="462">
        <v>4200</v>
      </c>
      <c r="F4411" s="461" t="s">
        <v>13381</v>
      </c>
      <c r="G4411" s="460" t="s">
        <v>13380</v>
      </c>
      <c r="H4411" s="460" t="s">
        <v>6389</v>
      </c>
      <c r="I4411" s="460" t="s">
        <v>7869</v>
      </c>
      <c r="J4411" s="459" t="s">
        <v>6389</v>
      </c>
      <c r="K4411" s="458">
        <v>4</v>
      </c>
      <c r="L4411" s="458">
        <v>12</v>
      </c>
      <c r="M4411" s="457">
        <v>53472.939955718633</v>
      </c>
      <c r="N4411" s="458">
        <v>1</v>
      </c>
      <c r="O4411" s="458">
        <v>6</v>
      </c>
      <c r="P4411" s="457">
        <v>26506.799999999999</v>
      </c>
    </row>
    <row r="4412" spans="1:16" ht="67.5" x14ac:dyDescent="0.2">
      <c r="A4412" s="466" t="s">
        <v>7860</v>
      </c>
      <c r="B4412" s="465" t="s">
        <v>3526</v>
      </c>
      <c r="C4412" s="464" t="s">
        <v>2594</v>
      </c>
      <c r="D4412" s="463" t="s">
        <v>7953</v>
      </c>
      <c r="E4412" s="462">
        <v>9500</v>
      </c>
      <c r="F4412" s="461" t="s">
        <v>13379</v>
      </c>
      <c r="G4412" s="460" t="s">
        <v>13378</v>
      </c>
      <c r="H4412" s="460" t="s">
        <v>8352</v>
      </c>
      <c r="I4412" s="460" t="s">
        <v>7869</v>
      </c>
      <c r="J4412" s="459" t="s">
        <v>8352</v>
      </c>
      <c r="K4412" s="458">
        <v>3</v>
      </c>
      <c r="L4412" s="458">
        <v>12</v>
      </c>
      <c r="M4412" s="457">
        <v>120950.69751888738</v>
      </c>
      <c r="N4412" s="458">
        <v>1</v>
      </c>
      <c r="O4412" s="458">
        <v>6</v>
      </c>
      <c r="P4412" s="457">
        <v>58306.8</v>
      </c>
    </row>
    <row r="4413" spans="1:16" ht="67.5" x14ac:dyDescent="0.2">
      <c r="A4413" s="466" t="s">
        <v>7860</v>
      </c>
      <c r="B4413" s="465" t="s">
        <v>3526</v>
      </c>
      <c r="C4413" s="464" t="s">
        <v>2594</v>
      </c>
      <c r="D4413" s="463" t="s">
        <v>7859</v>
      </c>
      <c r="E4413" s="462">
        <v>2500</v>
      </c>
      <c r="F4413" s="461" t="s">
        <v>13377</v>
      </c>
      <c r="G4413" s="460" t="s">
        <v>13376</v>
      </c>
      <c r="H4413" s="460"/>
      <c r="I4413" s="460"/>
      <c r="J4413" s="459"/>
      <c r="K4413" s="458">
        <v>3</v>
      </c>
      <c r="L4413" s="458">
        <v>5</v>
      </c>
      <c r="M4413" s="457">
        <v>13262.137885842914</v>
      </c>
      <c r="N4413" s="458">
        <v>0</v>
      </c>
      <c r="O4413" s="458">
        <v>0</v>
      </c>
      <c r="P4413" s="457">
        <v>0</v>
      </c>
    </row>
    <row r="4414" spans="1:16" ht="67.5" x14ac:dyDescent="0.2">
      <c r="A4414" s="466" t="s">
        <v>7860</v>
      </c>
      <c r="B4414" s="465" t="s">
        <v>3526</v>
      </c>
      <c r="C4414" s="464" t="s">
        <v>2594</v>
      </c>
      <c r="D4414" s="463" t="s">
        <v>7859</v>
      </c>
      <c r="E4414" s="462">
        <v>2500</v>
      </c>
      <c r="F4414" s="461" t="s">
        <v>13375</v>
      </c>
      <c r="G4414" s="460" t="s">
        <v>13374</v>
      </c>
      <c r="H4414" s="460"/>
      <c r="I4414" s="460"/>
      <c r="J4414" s="459"/>
      <c r="K4414" s="458">
        <v>4</v>
      </c>
      <c r="L4414" s="458">
        <v>12</v>
      </c>
      <c r="M4414" s="457">
        <v>31829.130926022997</v>
      </c>
      <c r="N4414" s="458">
        <v>1</v>
      </c>
      <c r="O4414" s="458">
        <v>6</v>
      </c>
      <c r="P4414" s="457">
        <v>16306.8</v>
      </c>
    </row>
    <row r="4415" spans="1:16" ht="67.5" x14ac:dyDescent="0.2">
      <c r="A4415" s="466" t="s">
        <v>7860</v>
      </c>
      <c r="B4415" s="465" t="s">
        <v>3526</v>
      </c>
      <c r="C4415" s="464" t="s">
        <v>2594</v>
      </c>
      <c r="D4415" s="463" t="s">
        <v>7887</v>
      </c>
      <c r="E4415" s="462">
        <v>4200</v>
      </c>
      <c r="F4415" s="461" t="s">
        <v>13373</v>
      </c>
      <c r="G4415" s="460" t="s">
        <v>13372</v>
      </c>
      <c r="H4415" s="460" t="s">
        <v>3574</v>
      </c>
      <c r="I4415" s="460" t="s">
        <v>7869</v>
      </c>
      <c r="J4415" s="459" t="s">
        <v>3574</v>
      </c>
      <c r="K4415" s="458">
        <v>4</v>
      </c>
      <c r="L4415" s="458">
        <v>7</v>
      </c>
      <c r="M4415" s="457">
        <v>31192.548307502537</v>
      </c>
      <c r="N4415" s="458">
        <v>1</v>
      </c>
      <c r="O4415" s="458">
        <v>6</v>
      </c>
      <c r="P4415" s="457">
        <v>26506.799999999999</v>
      </c>
    </row>
    <row r="4416" spans="1:16" ht="67.5" x14ac:dyDescent="0.2">
      <c r="A4416" s="466" t="s">
        <v>7860</v>
      </c>
      <c r="B4416" s="465" t="s">
        <v>3526</v>
      </c>
      <c r="C4416" s="464" t="s">
        <v>2594</v>
      </c>
      <c r="D4416" s="463" t="s">
        <v>10307</v>
      </c>
      <c r="E4416" s="462">
        <v>10500</v>
      </c>
      <c r="F4416" s="461" t="s">
        <v>13371</v>
      </c>
      <c r="G4416" s="460" t="s">
        <v>13370</v>
      </c>
      <c r="H4416" s="460" t="s">
        <v>11113</v>
      </c>
      <c r="I4416" s="460" t="s">
        <v>7861</v>
      </c>
      <c r="J4416" s="459" t="s">
        <v>11113</v>
      </c>
      <c r="K4416" s="458">
        <v>3</v>
      </c>
      <c r="L4416" s="458">
        <v>12</v>
      </c>
      <c r="M4416" s="457">
        <v>133682.34988929657</v>
      </c>
      <c r="N4416" s="458">
        <v>1</v>
      </c>
      <c r="O4416" s="458">
        <v>6</v>
      </c>
      <c r="P4416" s="457">
        <v>64306.8</v>
      </c>
    </row>
    <row r="4417" spans="1:16" ht="67.5" x14ac:dyDescent="0.2">
      <c r="A4417" s="466" t="s">
        <v>7860</v>
      </c>
      <c r="B4417" s="465" t="s">
        <v>3526</v>
      </c>
      <c r="C4417" s="464" t="s">
        <v>2594</v>
      </c>
      <c r="D4417" s="463" t="s">
        <v>13369</v>
      </c>
      <c r="E4417" s="462">
        <v>5500</v>
      </c>
      <c r="F4417" s="461" t="s">
        <v>13368</v>
      </c>
      <c r="G4417" s="460" t="s">
        <v>13367</v>
      </c>
      <c r="H4417" s="460" t="s">
        <v>10453</v>
      </c>
      <c r="I4417" s="460" t="s">
        <v>7861</v>
      </c>
      <c r="J4417" s="459" t="s">
        <v>10453</v>
      </c>
      <c r="K4417" s="458">
        <v>3</v>
      </c>
      <c r="L4417" s="458">
        <v>12</v>
      </c>
      <c r="M4417" s="457">
        <v>70024.088037250593</v>
      </c>
      <c r="N4417" s="458">
        <v>1</v>
      </c>
      <c r="O4417" s="458">
        <v>6</v>
      </c>
      <c r="P4417" s="457">
        <v>34306.800000000003</v>
      </c>
    </row>
    <row r="4418" spans="1:16" ht="67.5" x14ac:dyDescent="0.2">
      <c r="A4418" s="466" t="s">
        <v>7860</v>
      </c>
      <c r="B4418" s="465" t="s">
        <v>3526</v>
      </c>
      <c r="C4418" s="464" t="s">
        <v>2594</v>
      </c>
      <c r="D4418" s="463" t="s">
        <v>13366</v>
      </c>
      <c r="E4418" s="462">
        <v>9000</v>
      </c>
      <c r="F4418" s="461" t="s">
        <v>13365</v>
      </c>
      <c r="G4418" s="460" t="s">
        <v>13364</v>
      </c>
      <c r="H4418" s="460" t="s">
        <v>4810</v>
      </c>
      <c r="I4418" s="460" t="s">
        <v>7869</v>
      </c>
      <c r="J4418" s="459" t="s">
        <v>4810</v>
      </c>
      <c r="K4418" s="458">
        <v>3</v>
      </c>
      <c r="L4418" s="458">
        <v>12</v>
      </c>
      <c r="M4418" s="457">
        <v>114584.87133368278</v>
      </c>
      <c r="N4418" s="458">
        <v>1</v>
      </c>
      <c r="O4418" s="458">
        <v>6</v>
      </c>
      <c r="P4418" s="457">
        <v>55306.8</v>
      </c>
    </row>
    <row r="4419" spans="1:16" ht="67.5" x14ac:dyDescent="0.2">
      <c r="A4419" s="466" t="s">
        <v>7860</v>
      </c>
      <c r="B4419" s="465" t="s">
        <v>3526</v>
      </c>
      <c r="C4419" s="464" t="s">
        <v>2594</v>
      </c>
      <c r="D4419" s="463" t="s">
        <v>7859</v>
      </c>
      <c r="E4419" s="462">
        <v>2500</v>
      </c>
      <c r="F4419" s="461" t="s">
        <v>13363</v>
      </c>
      <c r="G4419" s="460" t="s">
        <v>13362</v>
      </c>
      <c r="H4419" s="460"/>
      <c r="I4419" s="460"/>
      <c r="J4419" s="459"/>
      <c r="K4419" s="458">
        <v>4</v>
      </c>
      <c r="L4419" s="458">
        <v>12</v>
      </c>
      <c r="M4419" s="457">
        <v>31829.130926022997</v>
      </c>
      <c r="N4419" s="458">
        <v>1</v>
      </c>
      <c r="O4419" s="458">
        <v>6</v>
      </c>
      <c r="P4419" s="457">
        <v>16306.8</v>
      </c>
    </row>
    <row r="4420" spans="1:16" ht="67.5" x14ac:dyDescent="0.2">
      <c r="A4420" s="466" t="s">
        <v>7860</v>
      </c>
      <c r="B4420" s="465" t="s">
        <v>3526</v>
      </c>
      <c r="C4420" s="464" t="s">
        <v>2594</v>
      </c>
      <c r="D4420" s="463" t="s">
        <v>9246</v>
      </c>
      <c r="E4420" s="462">
        <v>5500</v>
      </c>
      <c r="F4420" s="461" t="s">
        <v>13361</v>
      </c>
      <c r="G4420" s="460" t="s">
        <v>13360</v>
      </c>
      <c r="H4420" s="460"/>
      <c r="I4420" s="460"/>
      <c r="J4420" s="459"/>
      <c r="K4420" s="458">
        <v>3</v>
      </c>
      <c r="L4420" s="458">
        <v>12</v>
      </c>
      <c r="M4420" s="457">
        <v>70024.088037250593</v>
      </c>
      <c r="N4420" s="458">
        <v>1</v>
      </c>
      <c r="O4420" s="458">
        <v>6</v>
      </c>
      <c r="P4420" s="457">
        <v>34306.800000000003</v>
      </c>
    </row>
    <row r="4421" spans="1:16" ht="67.5" x14ac:dyDescent="0.2">
      <c r="A4421" s="466" t="s">
        <v>7860</v>
      </c>
      <c r="B4421" s="465" t="s">
        <v>3526</v>
      </c>
      <c r="C4421" s="464" t="s">
        <v>2594</v>
      </c>
      <c r="D4421" s="463" t="s">
        <v>7887</v>
      </c>
      <c r="E4421" s="462">
        <v>4200</v>
      </c>
      <c r="F4421" s="461" t="s">
        <v>13359</v>
      </c>
      <c r="G4421" s="460" t="s">
        <v>13358</v>
      </c>
      <c r="H4421" s="460" t="s">
        <v>6389</v>
      </c>
      <c r="I4421" s="460" t="s">
        <v>7869</v>
      </c>
      <c r="J4421" s="459" t="s">
        <v>6389</v>
      </c>
      <c r="K4421" s="458">
        <v>4</v>
      </c>
      <c r="L4421" s="458">
        <v>12</v>
      </c>
      <c r="M4421" s="457">
        <v>53472.939955718633</v>
      </c>
      <c r="N4421" s="458">
        <v>1</v>
      </c>
      <c r="O4421" s="458">
        <v>6</v>
      </c>
      <c r="P4421" s="457">
        <v>26506.799999999999</v>
      </c>
    </row>
    <row r="4422" spans="1:16" ht="67.5" x14ac:dyDescent="0.2">
      <c r="A4422" s="466" t="s">
        <v>7860</v>
      </c>
      <c r="B4422" s="465" t="s">
        <v>3526</v>
      </c>
      <c r="C4422" s="464" t="s">
        <v>2594</v>
      </c>
      <c r="D4422" s="463" t="s">
        <v>7859</v>
      </c>
      <c r="E4422" s="462">
        <v>2500</v>
      </c>
      <c r="F4422" s="461" t="s">
        <v>13357</v>
      </c>
      <c r="G4422" s="460" t="s">
        <v>13356</v>
      </c>
      <c r="H4422" s="460" t="s">
        <v>3574</v>
      </c>
      <c r="I4422" s="460" t="s">
        <v>7861</v>
      </c>
      <c r="J4422" s="459" t="s">
        <v>3574</v>
      </c>
      <c r="K4422" s="458">
        <v>3</v>
      </c>
      <c r="L4422" s="458">
        <v>12</v>
      </c>
      <c r="M4422" s="457">
        <v>31829.130926022997</v>
      </c>
      <c r="N4422" s="458">
        <v>1</v>
      </c>
      <c r="O4422" s="458">
        <v>6</v>
      </c>
      <c r="P4422" s="457">
        <v>16306.8</v>
      </c>
    </row>
    <row r="4423" spans="1:16" ht="67.5" x14ac:dyDescent="0.2">
      <c r="A4423" s="466" t="s">
        <v>7860</v>
      </c>
      <c r="B4423" s="465" t="s">
        <v>3526</v>
      </c>
      <c r="C4423" s="464" t="s">
        <v>2594</v>
      </c>
      <c r="D4423" s="463" t="s">
        <v>10020</v>
      </c>
      <c r="E4423" s="462">
        <v>5500</v>
      </c>
      <c r="F4423" s="461" t="s">
        <v>13355</v>
      </c>
      <c r="G4423" s="460" t="s">
        <v>13354</v>
      </c>
      <c r="H4423" s="460" t="s">
        <v>9567</v>
      </c>
      <c r="I4423" s="460" t="s">
        <v>7869</v>
      </c>
      <c r="J4423" s="459" t="s">
        <v>9567</v>
      </c>
      <c r="K4423" s="458">
        <v>3</v>
      </c>
      <c r="L4423" s="458">
        <v>12</v>
      </c>
      <c r="M4423" s="457">
        <v>70024.088037250593</v>
      </c>
      <c r="N4423" s="458">
        <v>1</v>
      </c>
      <c r="O4423" s="458">
        <v>6</v>
      </c>
      <c r="P4423" s="457">
        <v>34306.800000000003</v>
      </c>
    </row>
    <row r="4424" spans="1:16" ht="67.5" x14ac:dyDescent="0.2">
      <c r="A4424" s="466" t="s">
        <v>7860</v>
      </c>
      <c r="B4424" s="465" t="s">
        <v>3526</v>
      </c>
      <c r="C4424" s="464" t="s">
        <v>2594</v>
      </c>
      <c r="D4424" s="463" t="s">
        <v>7908</v>
      </c>
      <c r="E4424" s="462">
        <v>4200</v>
      </c>
      <c r="F4424" s="461" t="s">
        <v>13353</v>
      </c>
      <c r="G4424" s="460" t="s">
        <v>13352</v>
      </c>
      <c r="H4424" s="460" t="s">
        <v>6389</v>
      </c>
      <c r="I4424" s="460" t="s">
        <v>7869</v>
      </c>
      <c r="J4424" s="459" t="s">
        <v>6389</v>
      </c>
      <c r="K4424" s="458">
        <v>3</v>
      </c>
      <c r="L4424" s="458">
        <v>5</v>
      </c>
      <c r="M4424" s="457">
        <v>22280.391648216097</v>
      </c>
      <c r="N4424" s="458">
        <v>0</v>
      </c>
      <c r="O4424" s="458">
        <v>0</v>
      </c>
      <c r="P4424" s="457">
        <v>0</v>
      </c>
    </row>
    <row r="4425" spans="1:16" ht="67.5" x14ac:dyDescent="0.2">
      <c r="A4425" s="466" t="s">
        <v>7860</v>
      </c>
      <c r="B4425" s="465" t="s">
        <v>3526</v>
      </c>
      <c r="C4425" s="464" t="s">
        <v>2594</v>
      </c>
      <c r="D4425" s="463" t="s">
        <v>8011</v>
      </c>
      <c r="E4425" s="462">
        <v>2200</v>
      </c>
      <c r="F4425" s="461" t="s">
        <v>13351</v>
      </c>
      <c r="G4425" s="460" t="s">
        <v>13350</v>
      </c>
      <c r="H4425" s="460"/>
      <c r="I4425" s="460"/>
      <c r="J4425" s="459"/>
      <c r="K4425" s="458">
        <v>4</v>
      </c>
      <c r="L4425" s="458">
        <v>12</v>
      </c>
      <c r="M4425" s="457">
        <v>28009.635214900234</v>
      </c>
      <c r="N4425" s="458">
        <v>1</v>
      </c>
      <c r="O4425" s="458">
        <v>6</v>
      </c>
      <c r="P4425" s="457">
        <v>14506.8</v>
      </c>
    </row>
    <row r="4426" spans="1:16" ht="67.5" x14ac:dyDescent="0.2">
      <c r="A4426" s="466" t="s">
        <v>7860</v>
      </c>
      <c r="B4426" s="465" t="s">
        <v>3526</v>
      </c>
      <c r="C4426" s="464" t="s">
        <v>2594</v>
      </c>
      <c r="D4426" s="463" t="s">
        <v>7887</v>
      </c>
      <c r="E4426" s="462">
        <v>4200</v>
      </c>
      <c r="F4426" s="461" t="s">
        <v>13349</v>
      </c>
      <c r="G4426" s="460" t="s">
        <v>13348</v>
      </c>
      <c r="H4426" s="460" t="s">
        <v>3542</v>
      </c>
      <c r="I4426" s="460" t="s">
        <v>7861</v>
      </c>
      <c r="J4426" s="459" t="s">
        <v>3542</v>
      </c>
      <c r="K4426" s="458">
        <v>4</v>
      </c>
      <c r="L4426" s="458">
        <v>12</v>
      </c>
      <c r="M4426" s="457">
        <v>53472.939955718633</v>
      </c>
      <c r="N4426" s="458">
        <v>0</v>
      </c>
      <c r="O4426" s="458">
        <v>0</v>
      </c>
      <c r="P4426" s="457">
        <v>0</v>
      </c>
    </row>
    <row r="4427" spans="1:16" ht="67.5" x14ac:dyDescent="0.2">
      <c r="A4427" s="466" t="s">
        <v>7860</v>
      </c>
      <c r="B4427" s="465" t="s">
        <v>3526</v>
      </c>
      <c r="C4427" s="464" t="s">
        <v>2594</v>
      </c>
      <c r="D4427" s="463" t="s">
        <v>8345</v>
      </c>
      <c r="E4427" s="462">
        <v>3500</v>
      </c>
      <c r="F4427" s="461" t="s">
        <v>13347</v>
      </c>
      <c r="G4427" s="460" t="s">
        <v>13346</v>
      </c>
      <c r="H4427" s="460" t="s">
        <v>8342</v>
      </c>
      <c r="I4427" s="460" t="s">
        <v>7869</v>
      </c>
      <c r="J4427" s="459" t="s">
        <v>8342</v>
      </c>
      <c r="K4427" s="458">
        <v>3</v>
      </c>
      <c r="L4427" s="458">
        <v>8</v>
      </c>
      <c r="M4427" s="457">
        <v>29707.188864288128</v>
      </c>
      <c r="N4427" s="458">
        <v>2</v>
      </c>
      <c r="O4427" s="458">
        <v>6</v>
      </c>
      <c r="P4427" s="457">
        <v>22306.799999999999</v>
      </c>
    </row>
    <row r="4428" spans="1:16" ht="67.5" x14ac:dyDescent="0.2">
      <c r="A4428" s="466" t="s">
        <v>7860</v>
      </c>
      <c r="B4428" s="465" t="s">
        <v>3526</v>
      </c>
      <c r="C4428" s="464" t="s">
        <v>2594</v>
      </c>
      <c r="D4428" s="463" t="s">
        <v>7946</v>
      </c>
      <c r="E4428" s="462">
        <v>4200</v>
      </c>
      <c r="F4428" s="461" t="s">
        <v>13345</v>
      </c>
      <c r="G4428" s="460" t="s">
        <v>13344</v>
      </c>
      <c r="H4428" s="460" t="s">
        <v>6389</v>
      </c>
      <c r="I4428" s="460" t="s">
        <v>7869</v>
      </c>
      <c r="J4428" s="459" t="s">
        <v>6389</v>
      </c>
      <c r="K4428" s="458">
        <v>5</v>
      </c>
      <c r="L4428" s="458">
        <v>12</v>
      </c>
      <c r="M4428" s="457">
        <v>53472.939955718633</v>
      </c>
      <c r="N4428" s="458">
        <v>1</v>
      </c>
      <c r="O4428" s="458">
        <v>6</v>
      </c>
      <c r="P4428" s="457">
        <v>26506.799999999999</v>
      </c>
    </row>
    <row r="4429" spans="1:16" ht="67.5" x14ac:dyDescent="0.2">
      <c r="A4429" s="466" t="s">
        <v>7860</v>
      </c>
      <c r="B4429" s="465" t="s">
        <v>3526</v>
      </c>
      <c r="C4429" s="464" t="s">
        <v>2594</v>
      </c>
      <c r="D4429" s="463" t="s">
        <v>8638</v>
      </c>
      <c r="E4429" s="462">
        <v>7500</v>
      </c>
      <c r="F4429" s="461" t="s">
        <v>13343</v>
      </c>
      <c r="G4429" s="460" t="s">
        <v>13342</v>
      </c>
      <c r="H4429" s="460" t="s">
        <v>3570</v>
      </c>
      <c r="I4429" s="460" t="s">
        <v>7869</v>
      </c>
      <c r="J4429" s="459" t="s">
        <v>3570</v>
      </c>
      <c r="K4429" s="458">
        <v>3</v>
      </c>
      <c r="L4429" s="458">
        <v>12</v>
      </c>
      <c r="M4429" s="457">
        <v>95487.392778068985</v>
      </c>
      <c r="N4429" s="458">
        <v>1</v>
      </c>
      <c r="O4429" s="458">
        <v>6</v>
      </c>
      <c r="P4429" s="457">
        <v>46306.8</v>
      </c>
    </row>
    <row r="4430" spans="1:16" ht="67.5" x14ac:dyDescent="0.2">
      <c r="A4430" s="466" t="s">
        <v>7860</v>
      </c>
      <c r="B4430" s="465" t="s">
        <v>3526</v>
      </c>
      <c r="C4430" s="464" t="s">
        <v>2594</v>
      </c>
      <c r="D4430" s="463" t="s">
        <v>8005</v>
      </c>
      <c r="E4430" s="462">
        <v>4200</v>
      </c>
      <c r="F4430" s="461" t="s">
        <v>13341</v>
      </c>
      <c r="G4430" s="460" t="s">
        <v>13340</v>
      </c>
      <c r="H4430" s="460" t="s">
        <v>6299</v>
      </c>
      <c r="I4430" s="460" t="s">
        <v>7869</v>
      </c>
      <c r="J4430" s="459" t="s">
        <v>6299</v>
      </c>
      <c r="K4430" s="458">
        <v>3</v>
      </c>
      <c r="L4430" s="458">
        <v>12</v>
      </c>
      <c r="M4430" s="457">
        <v>53472.939955718633</v>
      </c>
      <c r="N4430" s="458">
        <v>1</v>
      </c>
      <c r="O4430" s="458">
        <v>6</v>
      </c>
      <c r="P4430" s="457">
        <v>26506.799999999999</v>
      </c>
    </row>
    <row r="4431" spans="1:16" ht="67.5" x14ac:dyDescent="0.2">
      <c r="A4431" s="466" t="s">
        <v>7860</v>
      </c>
      <c r="B4431" s="465" t="s">
        <v>3526</v>
      </c>
      <c r="C4431" s="464" t="s">
        <v>2594</v>
      </c>
      <c r="D4431" s="463" t="s">
        <v>8417</v>
      </c>
      <c r="E4431" s="462">
        <v>3200</v>
      </c>
      <c r="F4431" s="461" t="s">
        <v>13339</v>
      </c>
      <c r="G4431" s="460" t="s">
        <v>13338</v>
      </c>
      <c r="H4431" s="460" t="s">
        <v>8069</v>
      </c>
      <c r="I4431" s="460" t="s">
        <v>7861</v>
      </c>
      <c r="J4431" s="459" t="s">
        <v>8069</v>
      </c>
      <c r="K4431" s="458">
        <v>4</v>
      </c>
      <c r="L4431" s="458">
        <v>12</v>
      </c>
      <c r="M4431" s="457">
        <v>40741.287585309437</v>
      </c>
      <c r="N4431" s="458">
        <v>1</v>
      </c>
      <c r="O4431" s="458">
        <v>6</v>
      </c>
      <c r="P4431" s="457">
        <v>20506.8</v>
      </c>
    </row>
    <row r="4432" spans="1:16" ht="67.5" x14ac:dyDescent="0.2">
      <c r="A4432" s="466" t="s">
        <v>7860</v>
      </c>
      <c r="B4432" s="465" t="s">
        <v>3526</v>
      </c>
      <c r="C4432" s="464" t="s">
        <v>2594</v>
      </c>
      <c r="D4432" s="463" t="s">
        <v>4784</v>
      </c>
      <c r="E4432" s="462">
        <v>2200</v>
      </c>
      <c r="F4432" s="461" t="s">
        <v>13337</v>
      </c>
      <c r="G4432" s="460" t="s">
        <v>13336</v>
      </c>
      <c r="H4432" s="460"/>
      <c r="I4432" s="460"/>
      <c r="J4432" s="459"/>
      <c r="K4432" s="458">
        <v>4</v>
      </c>
      <c r="L4432" s="458">
        <v>12</v>
      </c>
      <c r="M4432" s="457">
        <v>28009.635214900234</v>
      </c>
      <c r="N4432" s="458">
        <v>1</v>
      </c>
      <c r="O4432" s="458">
        <v>6</v>
      </c>
      <c r="P4432" s="457">
        <v>14506.8</v>
      </c>
    </row>
    <row r="4433" spans="1:16" ht="67.5" x14ac:dyDescent="0.2">
      <c r="A4433" s="466" t="s">
        <v>7860</v>
      </c>
      <c r="B4433" s="465" t="s">
        <v>3526</v>
      </c>
      <c r="C4433" s="464" t="s">
        <v>2594</v>
      </c>
      <c r="D4433" s="463" t="s">
        <v>7905</v>
      </c>
      <c r="E4433" s="462">
        <v>4200</v>
      </c>
      <c r="F4433" s="461" t="s">
        <v>13335</v>
      </c>
      <c r="G4433" s="460" t="s">
        <v>13334</v>
      </c>
      <c r="H4433" s="460" t="s">
        <v>6299</v>
      </c>
      <c r="I4433" s="460" t="s">
        <v>7869</v>
      </c>
      <c r="J4433" s="459" t="s">
        <v>6299</v>
      </c>
      <c r="K4433" s="458">
        <v>3</v>
      </c>
      <c r="L4433" s="458">
        <v>12</v>
      </c>
      <c r="M4433" s="457">
        <v>53472.939955718633</v>
      </c>
      <c r="N4433" s="458">
        <v>1</v>
      </c>
      <c r="O4433" s="458">
        <v>6</v>
      </c>
      <c r="P4433" s="457">
        <v>26506.799999999999</v>
      </c>
    </row>
    <row r="4434" spans="1:16" ht="67.5" x14ac:dyDescent="0.2">
      <c r="A4434" s="466" t="s">
        <v>7860</v>
      </c>
      <c r="B4434" s="465" t="s">
        <v>3526</v>
      </c>
      <c r="C4434" s="464" t="s">
        <v>2594</v>
      </c>
      <c r="D4434" s="463" t="s">
        <v>7887</v>
      </c>
      <c r="E4434" s="462">
        <v>4200</v>
      </c>
      <c r="F4434" s="461" t="s">
        <v>13333</v>
      </c>
      <c r="G4434" s="460" t="s">
        <v>13332</v>
      </c>
      <c r="H4434" s="460" t="s">
        <v>3574</v>
      </c>
      <c r="I4434" s="460" t="s">
        <v>7869</v>
      </c>
      <c r="J4434" s="459" t="s">
        <v>3574</v>
      </c>
      <c r="K4434" s="458">
        <v>1</v>
      </c>
      <c r="L4434" s="458">
        <v>2</v>
      </c>
      <c r="M4434" s="457">
        <v>8912.1566592864383</v>
      </c>
      <c r="N4434" s="458">
        <v>1</v>
      </c>
      <c r="O4434" s="458">
        <v>6</v>
      </c>
      <c r="P4434" s="457">
        <v>26506.799999999999</v>
      </c>
    </row>
    <row r="4435" spans="1:16" ht="67.5" x14ac:dyDescent="0.2">
      <c r="A4435" s="466" t="s">
        <v>7860</v>
      </c>
      <c r="B4435" s="465" t="s">
        <v>3526</v>
      </c>
      <c r="C4435" s="464" t="s">
        <v>2594</v>
      </c>
      <c r="D4435" s="463" t="s">
        <v>7887</v>
      </c>
      <c r="E4435" s="462">
        <v>4200</v>
      </c>
      <c r="F4435" s="461" t="s">
        <v>13331</v>
      </c>
      <c r="G4435" s="460" t="s">
        <v>13330</v>
      </c>
      <c r="H4435" s="460" t="s">
        <v>6389</v>
      </c>
      <c r="I4435" s="460" t="s">
        <v>7869</v>
      </c>
      <c r="J4435" s="459" t="s">
        <v>6389</v>
      </c>
      <c r="K4435" s="458">
        <v>4</v>
      </c>
      <c r="L4435" s="458">
        <v>12</v>
      </c>
      <c r="M4435" s="457">
        <v>53472.939955718633</v>
      </c>
      <c r="N4435" s="458">
        <v>1</v>
      </c>
      <c r="O4435" s="458">
        <v>6</v>
      </c>
      <c r="P4435" s="457">
        <v>26506.799999999999</v>
      </c>
    </row>
    <row r="4436" spans="1:16" ht="67.5" x14ac:dyDescent="0.2">
      <c r="A4436" s="466" t="s">
        <v>7860</v>
      </c>
      <c r="B4436" s="465" t="s">
        <v>3526</v>
      </c>
      <c r="C4436" s="464" t="s">
        <v>2594</v>
      </c>
      <c r="D4436" s="463" t="s">
        <v>7986</v>
      </c>
      <c r="E4436" s="462">
        <v>7500</v>
      </c>
      <c r="F4436" s="461" t="s">
        <v>13329</v>
      </c>
      <c r="G4436" s="460" t="s">
        <v>13328</v>
      </c>
      <c r="H4436" s="460" t="s">
        <v>3570</v>
      </c>
      <c r="I4436" s="460" t="s">
        <v>7869</v>
      </c>
      <c r="J4436" s="459" t="s">
        <v>3570</v>
      </c>
      <c r="K4436" s="458">
        <v>3</v>
      </c>
      <c r="L4436" s="458">
        <v>12</v>
      </c>
      <c r="M4436" s="457">
        <v>95487.392778068985</v>
      </c>
      <c r="N4436" s="458">
        <v>1</v>
      </c>
      <c r="O4436" s="458">
        <v>6</v>
      </c>
      <c r="P4436" s="457">
        <v>46306.8</v>
      </c>
    </row>
    <row r="4437" spans="1:16" ht="67.5" x14ac:dyDescent="0.2">
      <c r="A4437" s="466" t="s">
        <v>7860</v>
      </c>
      <c r="B4437" s="465" t="s">
        <v>3526</v>
      </c>
      <c r="C4437" s="464" t="s">
        <v>2594</v>
      </c>
      <c r="D4437" s="463" t="s">
        <v>10556</v>
      </c>
      <c r="E4437" s="462">
        <v>10000</v>
      </c>
      <c r="F4437" s="461" t="s">
        <v>13327</v>
      </c>
      <c r="G4437" s="460" t="s">
        <v>13326</v>
      </c>
      <c r="H4437" s="460" t="s">
        <v>7911</v>
      </c>
      <c r="I4437" s="460" t="s">
        <v>7861</v>
      </c>
      <c r="J4437" s="459" t="s">
        <v>7911</v>
      </c>
      <c r="K4437" s="458">
        <v>1</v>
      </c>
      <c r="L4437" s="458">
        <v>3</v>
      </c>
      <c r="M4437" s="457">
        <v>31829.130926022997</v>
      </c>
      <c r="N4437" s="458">
        <v>1</v>
      </c>
      <c r="O4437" s="458">
        <v>6</v>
      </c>
      <c r="P4437" s="457">
        <v>61306.8</v>
      </c>
    </row>
    <row r="4438" spans="1:16" ht="67.5" x14ac:dyDescent="0.2">
      <c r="A4438" s="466" t="s">
        <v>7860</v>
      </c>
      <c r="B4438" s="465" t="s">
        <v>3526</v>
      </c>
      <c r="C4438" s="464" t="s">
        <v>2594</v>
      </c>
      <c r="D4438" s="463" t="s">
        <v>8005</v>
      </c>
      <c r="E4438" s="462">
        <v>4200</v>
      </c>
      <c r="F4438" s="461" t="s">
        <v>13325</v>
      </c>
      <c r="G4438" s="460" t="s">
        <v>13324</v>
      </c>
      <c r="H4438" s="460" t="s">
        <v>4810</v>
      </c>
      <c r="I4438" s="460" t="s">
        <v>7869</v>
      </c>
      <c r="J4438" s="459" t="s">
        <v>4810</v>
      </c>
      <c r="K4438" s="458">
        <v>1</v>
      </c>
      <c r="L4438" s="458">
        <v>1</v>
      </c>
      <c r="M4438" s="457">
        <v>4456.0783296432191</v>
      </c>
      <c r="N4438" s="458">
        <v>0</v>
      </c>
      <c r="O4438" s="458">
        <v>0</v>
      </c>
      <c r="P4438" s="457">
        <v>0</v>
      </c>
    </row>
    <row r="4439" spans="1:16" ht="67.5" x14ac:dyDescent="0.2">
      <c r="A4439" s="466" t="s">
        <v>7860</v>
      </c>
      <c r="B4439" s="465" t="s">
        <v>3526</v>
      </c>
      <c r="C4439" s="464" t="s">
        <v>2594</v>
      </c>
      <c r="D4439" s="463" t="s">
        <v>9589</v>
      </c>
      <c r="E4439" s="462">
        <v>4200</v>
      </c>
      <c r="F4439" s="461" t="s">
        <v>13323</v>
      </c>
      <c r="G4439" s="460" t="s">
        <v>13322</v>
      </c>
      <c r="H4439" s="460" t="s">
        <v>6514</v>
      </c>
      <c r="I4439" s="460" t="s">
        <v>7869</v>
      </c>
      <c r="J4439" s="459" t="s">
        <v>6514</v>
      </c>
      <c r="K4439" s="458">
        <v>4</v>
      </c>
      <c r="L4439" s="458">
        <v>12</v>
      </c>
      <c r="M4439" s="457">
        <v>53472.939955718633</v>
      </c>
      <c r="N4439" s="458">
        <v>1</v>
      </c>
      <c r="O4439" s="458">
        <v>6</v>
      </c>
      <c r="P4439" s="457">
        <v>26506.799999999999</v>
      </c>
    </row>
    <row r="4440" spans="1:16" ht="67.5" x14ac:dyDescent="0.2">
      <c r="A4440" s="466" t="s">
        <v>7860</v>
      </c>
      <c r="B4440" s="465" t="s">
        <v>3526</v>
      </c>
      <c r="C4440" s="464" t="s">
        <v>2594</v>
      </c>
      <c r="D4440" s="463" t="s">
        <v>8648</v>
      </c>
      <c r="E4440" s="462">
        <v>2200</v>
      </c>
      <c r="F4440" s="461" t="s">
        <v>13321</v>
      </c>
      <c r="G4440" s="460" t="s">
        <v>13320</v>
      </c>
      <c r="H4440" s="460" t="s">
        <v>6299</v>
      </c>
      <c r="I4440" s="460" t="s">
        <v>7869</v>
      </c>
      <c r="J4440" s="459" t="s">
        <v>6299</v>
      </c>
      <c r="K4440" s="458">
        <v>5</v>
      </c>
      <c r="L4440" s="458">
        <v>12</v>
      </c>
      <c r="M4440" s="457">
        <v>28009.635214900234</v>
      </c>
      <c r="N4440" s="458">
        <v>1</v>
      </c>
      <c r="O4440" s="458">
        <v>6</v>
      </c>
      <c r="P4440" s="457">
        <v>14506.8</v>
      </c>
    </row>
    <row r="4441" spans="1:16" ht="67.5" x14ac:dyDescent="0.2">
      <c r="A4441" s="466" t="s">
        <v>7860</v>
      </c>
      <c r="B4441" s="465" t="s">
        <v>3526</v>
      </c>
      <c r="C4441" s="464" t="s">
        <v>2594</v>
      </c>
      <c r="D4441" s="463" t="s">
        <v>7868</v>
      </c>
      <c r="E4441" s="462">
        <v>7500</v>
      </c>
      <c r="F4441" s="461" t="s">
        <v>13319</v>
      </c>
      <c r="G4441" s="460" t="s">
        <v>13318</v>
      </c>
      <c r="H4441" s="460" t="s">
        <v>8199</v>
      </c>
      <c r="I4441" s="460" t="s">
        <v>7861</v>
      </c>
      <c r="J4441" s="459" t="s">
        <v>8199</v>
      </c>
      <c r="K4441" s="458">
        <v>5</v>
      </c>
      <c r="L4441" s="458">
        <v>12</v>
      </c>
      <c r="M4441" s="457">
        <v>95487.392778068985</v>
      </c>
      <c r="N4441" s="458">
        <v>1</v>
      </c>
      <c r="O4441" s="458">
        <v>6</v>
      </c>
      <c r="P4441" s="457">
        <v>46306.8</v>
      </c>
    </row>
    <row r="4442" spans="1:16" ht="67.5" x14ac:dyDescent="0.2">
      <c r="A4442" s="466" t="s">
        <v>7860</v>
      </c>
      <c r="B4442" s="465" t="s">
        <v>3526</v>
      </c>
      <c r="C4442" s="464" t="s">
        <v>2594</v>
      </c>
      <c r="D4442" s="463" t="s">
        <v>12457</v>
      </c>
      <c r="E4442" s="462">
        <v>4200</v>
      </c>
      <c r="F4442" s="461" t="s">
        <v>13317</v>
      </c>
      <c r="G4442" s="460" t="s">
        <v>13316</v>
      </c>
      <c r="H4442" s="460" t="s">
        <v>6389</v>
      </c>
      <c r="I4442" s="460" t="s">
        <v>7869</v>
      </c>
      <c r="J4442" s="459" t="s">
        <v>6389</v>
      </c>
      <c r="K4442" s="458">
        <v>3</v>
      </c>
      <c r="L4442" s="458">
        <v>12</v>
      </c>
      <c r="M4442" s="457">
        <v>53472.939955718633</v>
      </c>
      <c r="N4442" s="458">
        <v>1</v>
      </c>
      <c r="O4442" s="458">
        <v>6</v>
      </c>
      <c r="P4442" s="457">
        <v>26506.799999999999</v>
      </c>
    </row>
    <row r="4443" spans="1:16" ht="67.5" x14ac:dyDescent="0.2">
      <c r="A4443" s="466" t="s">
        <v>7860</v>
      </c>
      <c r="B4443" s="465" t="s">
        <v>3526</v>
      </c>
      <c r="C4443" s="464" t="s">
        <v>2594</v>
      </c>
      <c r="D4443" s="463" t="s">
        <v>7923</v>
      </c>
      <c r="E4443" s="462">
        <v>4200</v>
      </c>
      <c r="F4443" s="461" t="s">
        <v>13315</v>
      </c>
      <c r="G4443" s="460" t="s">
        <v>13314</v>
      </c>
      <c r="H4443" s="460" t="s">
        <v>6389</v>
      </c>
      <c r="I4443" s="460" t="s">
        <v>7869</v>
      </c>
      <c r="J4443" s="459" t="s">
        <v>6389</v>
      </c>
      <c r="K4443" s="458">
        <v>5</v>
      </c>
      <c r="L4443" s="458">
        <v>12</v>
      </c>
      <c r="M4443" s="457">
        <v>53472.939955718633</v>
      </c>
      <c r="N4443" s="458">
        <v>1</v>
      </c>
      <c r="O4443" s="458">
        <v>6</v>
      </c>
      <c r="P4443" s="457">
        <v>26506.799999999999</v>
      </c>
    </row>
    <row r="4444" spans="1:16" ht="67.5" x14ac:dyDescent="0.2">
      <c r="A4444" s="466" t="s">
        <v>7860</v>
      </c>
      <c r="B4444" s="465" t="s">
        <v>3526</v>
      </c>
      <c r="C4444" s="464" t="s">
        <v>2594</v>
      </c>
      <c r="D4444" s="463" t="s">
        <v>7960</v>
      </c>
      <c r="E4444" s="462">
        <v>2500</v>
      </c>
      <c r="F4444" s="461" t="s">
        <v>13313</v>
      </c>
      <c r="G4444" s="460" t="s">
        <v>13312</v>
      </c>
      <c r="H4444" s="460" t="s">
        <v>9573</v>
      </c>
      <c r="I4444" s="460" t="s">
        <v>7869</v>
      </c>
      <c r="J4444" s="459" t="s">
        <v>9573</v>
      </c>
      <c r="K4444" s="458">
        <v>4</v>
      </c>
      <c r="L4444" s="458">
        <v>12</v>
      </c>
      <c r="M4444" s="457">
        <v>31829.130926022997</v>
      </c>
      <c r="N4444" s="458">
        <v>1</v>
      </c>
      <c r="O4444" s="458">
        <v>6</v>
      </c>
      <c r="P4444" s="457">
        <v>16306.8</v>
      </c>
    </row>
    <row r="4445" spans="1:16" ht="67.5" x14ac:dyDescent="0.2">
      <c r="A4445" s="466" t="s">
        <v>7860</v>
      </c>
      <c r="B4445" s="465" t="s">
        <v>3526</v>
      </c>
      <c r="C4445" s="464" t="s">
        <v>2594</v>
      </c>
      <c r="D4445" s="463" t="s">
        <v>7923</v>
      </c>
      <c r="E4445" s="462">
        <v>4200</v>
      </c>
      <c r="F4445" s="461" t="s">
        <v>13311</v>
      </c>
      <c r="G4445" s="460" t="s">
        <v>13310</v>
      </c>
      <c r="H4445" s="460"/>
      <c r="I4445" s="460"/>
      <c r="J4445" s="459"/>
      <c r="K4445" s="458">
        <v>5</v>
      </c>
      <c r="L4445" s="458">
        <v>12</v>
      </c>
      <c r="M4445" s="457">
        <v>53472.939955718633</v>
      </c>
      <c r="N4445" s="458">
        <v>1</v>
      </c>
      <c r="O4445" s="458">
        <v>6</v>
      </c>
      <c r="P4445" s="457">
        <v>26506.799999999999</v>
      </c>
    </row>
    <row r="4446" spans="1:16" ht="67.5" x14ac:dyDescent="0.2">
      <c r="A4446" s="466" t="s">
        <v>7860</v>
      </c>
      <c r="B4446" s="465" t="s">
        <v>3526</v>
      </c>
      <c r="C4446" s="464" t="s">
        <v>2594</v>
      </c>
      <c r="D4446" s="463" t="s">
        <v>8048</v>
      </c>
      <c r="E4446" s="462">
        <v>5500</v>
      </c>
      <c r="F4446" s="461" t="s">
        <v>13309</v>
      </c>
      <c r="G4446" s="460" t="s">
        <v>13308</v>
      </c>
      <c r="H4446" s="460" t="s">
        <v>7865</v>
      </c>
      <c r="I4446" s="460" t="s">
        <v>7861</v>
      </c>
      <c r="J4446" s="459" t="s">
        <v>7865</v>
      </c>
      <c r="K4446" s="458">
        <v>4</v>
      </c>
      <c r="L4446" s="458">
        <v>12</v>
      </c>
      <c r="M4446" s="457">
        <v>70024.088037250593</v>
      </c>
      <c r="N4446" s="458">
        <v>1</v>
      </c>
      <c r="O4446" s="458">
        <v>6</v>
      </c>
      <c r="P4446" s="457">
        <v>34306.800000000003</v>
      </c>
    </row>
    <row r="4447" spans="1:16" ht="67.5" x14ac:dyDescent="0.2">
      <c r="A4447" s="466" t="s">
        <v>7860</v>
      </c>
      <c r="B4447" s="465" t="s">
        <v>3526</v>
      </c>
      <c r="C4447" s="464" t="s">
        <v>2594</v>
      </c>
      <c r="D4447" s="463" t="s">
        <v>8282</v>
      </c>
      <c r="E4447" s="462">
        <v>4200</v>
      </c>
      <c r="F4447" s="461" t="s">
        <v>13307</v>
      </c>
      <c r="G4447" s="460" t="s">
        <v>13306</v>
      </c>
      <c r="H4447" s="460" t="s">
        <v>8279</v>
      </c>
      <c r="I4447" s="460" t="s">
        <v>7869</v>
      </c>
      <c r="J4447" s="459" t="s">
        <v>8279</v>
      </c>
      <c r="K4447" s="458">
        <v>4</v>
      </c>
      <c r="L4447" s="458">
        <v>12</v>
      </c>
      <c r="M4447" s="457">
        <v>53472.939955718633</v>
      </c>
      <c r="N4447" s="458">
        <v>1</v>
      </c>
      <c r="O4447" s="458">
        <v>6</v>
      </c>
      <c r="P4447" s="457">
        <v>26506.799999999999</v>
      </c>
    </row>
    <row r="4448" spans="1:16" ht="67.5" x14ac:dyDescent="0.2">
      <c r="A4448" s="466" t="s">
        <v>7860</v>
      </c>
      <c r="B4448" s="465" t="s">
        <v>3526</v>
      </c>
      <c r="C4448" s="464" t="s">
        <v>2594</v>
      </c>
      <c r="D4448" s="463" t="s">
        <v>7859</v>
      </c>
      <c r="E4448" s="462">
        <v>2500</v>
      </c>
      <c r="F4448" s="461" t="s">
        <v>13305</v>
      </c>
      <c r="G4448" s="460" t="s">
        <v>13304</v>
      </c>
      <c r="H4448" s="460" t="s">
        <v>6299</v>
      </c>
      <c r="I4448" s="460" t="s">
        <v>7869</v>
      </c>
      <c r="J4448" s="459" t="s">
        <v>6299</v>
      </c>
      <c r="K4448" s="458">
        <v>3</v>
      </c>
      <c r="L4448" s="458">
        <v>12</v>
      </c>
      <c r="M4448" s="457">
        <v>31829.130926022997</v>
      </c>
      <c r="N4448" s="458">
        <v>1</v>
      </c>
      <c r="O4448" s="458">
        <v>6</v>
      </c>
      <c r="P4448" s="457">
        <v>16306.8</v>
      </c>
    </row>
    <row r="4449" spans="1:16" ht="67.5" x14ac:dyDescent="0.2">
      <c r="A4449" s="466" t="s">
        <v>7860</v>
      </c>
      <c r="B4449" s="465" t="s">
        <v>3526</v>
      </c>
      <c r="C4449" s="464" t="s">
        <v>2594</v>
      </c>
      <c r="D4449" s="463" t="s">
        <v>8811</v>
      </c>
      <c r="E4449" s="462">
        <v>10500</v>
      </c>
      <c r="F4449" s="461" t="s">
        <v>13303</v>
      </c>
      <c r="G4449" s="460" t="s">
        <v>13302</v>
      </c>
      <c r="H4449" s="460" t="s">
        <v>4270</v>
      </c>
      <c r="I4449" s="460" t="s">
        <v>7869</v>
      </c>
      <c r="J4449" s="459" t="s">
        <v>4270</v>
      </c>
      <c r="K4449" s="458">
        <v>3</v>
      </c>
      <c r="L4449" s="458">
        <v>8</v>
      </c>
      <c r="M4449" s="457">
        <v>89121.566592864387</v>
      </c>
      <c r="N4449" s="458">
        <v>0</v>
      </c>
      <c r="O4449" s="458">
        <v>0</v>
      </c>
      <c r="P4449" s="457">
        <v>0</v>
      </c>
    </row>
    <row r="4450" spans="1:16" ht="67.5" x14ac:dyDescent="0.2">
      <c r="A4450" s="466" t="s">
        <v>7860</v>
      </c>
      <c r="B4450" s="465" t="s">
        <v>3526</v>
      </c>
      <c r="C4450" s="464" t="s">
        <v>2594</v>
      </c>
      <c r="D4450" s="463" t="s">
        <v>8011</v>
      </c>
      <c r="E4450" s="462">
        <v>2200</v>
      </c>
      <c r="F4450" s="461" t="s">
        <v>13301</v>
      </c>
      <c r="G4450" s="460" t="s">
        <v>13300</v>
      </c>
      <c r="H4450" s="460"/>
      <c r="I4450" s="460"/>
      <c r="J4450" s="459"/>
      <c r="K4450" s="458">
        <v>4</v>
      </c>
      <c r="L4450" s="458">
        <v>12</v>
      </c>
      <c r="M4450" s="457">
        <v>28009.635214900234</v>
      </c>
      <c r="N4450" s="458">
        <v>1</v>
      </c>
      <c r="O4450" s="458">
        <v>6</v>
      </c>
      <c r="P4450" s="457">
        <v>14506.8</v>
      </c>
    </row>
    <row r="4451" spans="1:16" ht="67.5" x14ac:dyDescent="0.2">
      <c r="A4451" s="466" t="s">
        <v>7860</v>
      </c>
      <c r="B4451" s="465" t="s">
        <v>3526</v>
      </c>
      <c r="C4451" s="464" t="s">
        <v>2594</v>
      </c>
      <c r="D4451" s="463" t="s">
        <v>8005</v>
      </c>
      <c r="E4451" s="462">
        <v>4200</v>
      </c>
      <c r="F4451" s="461" t="s">
        <v>13299</v>
      </c>
      <c r="G4451" s="460" t="s">
        <v>13298</v>
      </c>
      <c r="H4451" s="460" t="s">
        <v>6514</v>
      </c>
      <c r="I4451" s="460" t="s">
        <v>7869</v>
      </c>
      <c r="J4451" s="459" t="s">
        <v>6514</v>
      </c>
      <c r="K4451" s="458">
        <v>3</v>
      </c>
      <c r="L4451" s="458">
        <v>12</v>
      </c>
      <c r="M4451" s="457">
        <v>53472.939955718633</v>
      </c>
      <c r="N4451" s="458">
        <v>1</v>
      </c>
      <c r="O4451" s="458">
        <v>6</v>
      </c>
      <c r="P4451" s="457">
        <v>26506.799999999999</v>
      </c>
    </row>
    <row r="4452" spans="1:16" ht="67.5" x14ac:dyDescent="0.2">
      <c r="A4452" s="466" t="s">
        <v>7860</v>
      </c>
      <c r="B4452" s="465" t="s">
        <v>3526</v>
      </c>
      <c r="C4452" s="464" t="s">
        <v>2594</v>
      </c>
      <c r="D4452" s="463" t="s">
        <v>13297</v>
      </c>
      <c r="E4452" s="462">
        <v>5500</v>
      </c>
      <c r="F4452" s="461" t="s">
        <v>13296</v>
      </c>
      <c r="G4452" s="460" t="s">
        <v>13295</v>
      </c>
      <c r="H4452" s="460" t="s">
        <v>9567</v>
      </c>
      <c r="I4452" s="460" t="s">
        <v>7869</v>
      </c>
      <c r="J4452" s="459" t="s">
        <v>9567</v>
      </c>
      <c r="K4452" s="458">
        <v>3</v>
      </c>
      <c r="L4452" s="458">
        <v>12</v>
      </c>
      <c r="M4452" s="457">
        <v>70024.088037250593</v>
      </c>
      <c r="N4452" s="458">
        <v>1</v>
      </c>
      <c r="O4452" s="458">
        <v>6</v>
      </c>
      <c r="P4452" s="457">
        <v>34306.800000000003</v>
      </c>
    </row>
    <row r="4453" spans="1:16" ht="67.5" x14ac:dyDescent="0.2">
      <c r="A4453" s="466" t="s">
        <v>7860</v>
      </c>
      <c r="B4453" s="465" t="s">
        <v>3526</v>
      </c>
      <c r="C4453" s="464" t="s">
        <v>2594</v>
      </c>
      <c r="D4453" s="463" t="s">
        <v>9928</v>
      </c>
      <c r="E4453" s="462">
        <v>4200</v>
      </c>
      <c r="F4453" s="461" t="s">
        <v>13294</v>
      </c>
      <c r="G4453" s="460" t="s">
        <v>13293</v>
      </c>
      <c r="H4453" s="460" t="s">
        <v>6389</v>
      </c>
      <c r="I4453" s="460" t="s">
        <v>7869</v>
      </c>
      <c r="J4453" s="459" t="s">
        <v>6389</v>
      </c>
      <c r="K4453" s="458">
        <v>5</v>
      </c>
      <c r="L4453" s="458">
        <v>12</v>
      </c>
      <c r="M4453" s="457">
        <v>53472.939955718633</v>
      </c>
      <c r="N4453" s="458">
        <v>1</v>
      </c>
      <c r="O4453" s="458">
        <v>6</v>
      </c>
      <c r="P4453" s="457">
        <v>26506.799999999999</v>
      </c>
    </row>
    <row r="4454" spans="1:16" ht="67.5" x14ac:dyDescent="0.2">
      <c r="A4454" s="466" t="s">
        <v>7860</v>
      </c>
      <c r="B4454" s="465" t="s">
        <v>3526</v>
      </c>
      <c r="C4454" s="464" t="s">
        <v>2594</v>
      </c>
      <c r="D4454" s="463" t="s">
        <v>7916</v>
      </c>
      <c r="E4454" s="462">
        <v>4200</v>
      </c>
      <c r="F4454" s="461" t="s">
        <v>13292</v>
      </c>
      <c r="G4454" s="460" t="s">
        <v>13291</v>
      </c>
      <c r="H4454" s="460" t="s">
        <v>8832</v>
      </c>
      <c r="I4454" s="460" t="s">
        <v>7869</v>
      </c>
      <c r="J4454" s="459" t="s">
        <v>8832</v>
      </c>
      <c r="K4454" s="458">
        <v>3</v>
      </c>
      <c r="L4454" s="458">
        <v>12</v>
      </c>
      <c r="M4454" s="457">
        <v>53472.939955718633</v>
      </c>
      <c r="N4454" s="458">
        <v>1</v>
      </c>
      <c r="O4454" s="458">
        <v>6</v>
      </c>
      <c r="P4454" s="457">
        <v>26506.799999999999</v>
      </c>
    </row>
    <row r="4455" spans="1:16" ht="67.5" x14ac:dyDescent="0.2">
      <c r="A4455" s="466" t="s">
        <v>7860</v>
      </c>
      <c r="B4455" s="465" t="s">
        <v>3526</v>
      </c>
      <c r="C4455" s="464" t="s">
        <v>2594</v>
      </c>
      <c r="D4455" s="463" t="s">
        <v>7923</v>
      </c>
      <c r="E4455" s="462">
        <v>4200</v>
      </c>
      <c r="F4455" s="461" t="s">
        <v>13290</v>
      </c>
      <c r="G4455" s="460" t="s">
        <v>13289</v>
      </c>
      <c r="H4455" s="460" t="s">
        <v>3574</v>
      </c>
      <c r="I4455" s="460" t="s">
        <v>7869</v>
      </c>
      <c r="J4455" s="459" t="s">
        <v>3574</v>
      </c>
      <c r="K4455" s="458">
        <v>5</v>
      </c>
      <c r="L4455" s="458">
        <v>12</v>
      </c>
      <c r="M4455" s="457">
        <v>53472.939955718633</v>
      </c>
      <c r="N4455" s="458">
        <v>1</v>
      </c>
      <c r="O4455" s="458">
        <v>6</v>
      </c>
      <c r="P4455" s="457">
        <v>26506.799999999999</v>
      </c>
    </row>
    <row r="4456" spans="1:16" ht="67.5" x14ac:dyDescent="0.2">
      <c r="A4456" s="466" t="s">
        <v>7860</v>
      </c>
      <c r="B4456" s="465" t="s">
        <v>3526</v>
      </c>
      <c r="C4456" s="464" t="s">
        <v>2594</v>
      </c>
      <c r="D4456" s="463" t="s">
        <v>13288</v>
      </c>
      <c r="E4456" s="462">
        <v>7500</v>
      </c>
      <c r="F4456" s="461" t="s">
        <v>13287</v>
      </c>
      <c r="G4456" s="460" t="s">
        <v>13286</v>
      </c>
      <c r="H4456" s="460" t="s">
        <v>6514</v>
      </c>
      <c r="I4456" s="460" t="s">
        <v>7869</v>
      </c>
      <c r="J4456" s="459" t="s">
        <v>6514</v>
      </c>
      <c r="K4456" s="458">
        <v>3</v>
      </c>
      <c r="L4456" s="458">
        <v>12</v>
      </c>
      <c r="M4456" s="457">
        <v>95487.392778068985</v>
      </c>
      <c r="N4456" s="458">
        <v>1</v>
      </c>
      <c r="O4456" s="458">
        <v>4</v>
      </c>
      <c r="P4456" s="457">
        <v>30871.200000000001</v>
      </c>
    </row>
    <row r="4457" spans="1:16" ht="67.5" x14ac:dyDescent="0.2">
      <c r="A4457" s="466" t="s">
        <v>7860</v>
      </c>
      <c r="B4457" s="465" t="s">
        <v>3526</v>
      </c>
      <c r="C4457" s="464" t="s">
        <v>2594</v>
      </c>
      <c r="D4457" s="463" t="s">
        <v>13285</v>
      </c>
      <c r="E4457" s="462">
        <v>4200</v>
      </c>
      <c r="F4457" s="461" t="s">
        <v>13284</v>
      </c>
      <c r="G4457" s="460" t="s">
        <v>13283</v>
      </c>
      <c r="H4457" s="460" t="s">
        <v>9500</v>
      </c>
      <c r="I4457" s="460" t="s">
        <v>7861</v>
      </c>
      <c r="J4457" s="459" t="s">
        <v>9500</v>
      </c>
      <c r="K4457" s="458">
        <v>3</v>
      </c>
      <c r="L4457" s="458">
        <v>12</v>
      </c>
      <c r="M4457" s="457">
        <v>53472.939955718633</v>
      </c>
      <c r="N4457" s="458">
        <v>1</v>
      </c>
      <c r="O4457" s="458">
        <v>6</v>
      </c>
      <c r="P4457" s="457">
        <v>26506.799999999999</v>
      </c>
    </row>
    <row r="4458" spans="1:16" ht="67.5" x14ac:dyDescent="0.2">
      <c r="A4458" s="466" t="s">
        <v>7860</v>
      </c>
      <c r="B4458" s="465" t="s">
        <v>3526</v>
      </c>
      <c r="C4458" s="464" t="s">
        <v>2594</v>
      </c>
      <c r="D4458" s="463" t="s">
        <v>7960</v>
      </c>
      <c r="E4458" s="462">
        <v>2500</v>
      </c>
      <c r="F4458" s="461" t="s">
        <v>13282</v>
      </c>
      <c r="G4458" s="460" t="s">
        <v>13281</v>
      </c>
      <c r="H4458" s="460" t="s">
        <v>8279</v>
      </c>
      <c r="I4458" s="460" t="s">
        <v>7861</v>
      </c>
      <c r="J4458" s="459" t="s">
        <v>8279</v>
      </c>
      <c r="K4458" s="458">
        <v>4</v>
      </c>
      <c r="L4458" s="458">
        <v>12</v>
      </c>
      <c r="M4458" s="457">
        <v>31829.130926022997</v>
      </c>
      <c r="N4458" s="458">
        <v>1</v>
      </c>
      <c r="O4458" s="458">
        <v>6</v>
      </c>
      <c r="P4458" s="457">
        <v>16306.8</v>
      </c>
    </row>
    <row r="4459" spans="1:16" ht="67.5" x14ac:dyDescent="0.2">
      <c r="A4459" s="466" t="s">
        <v>7860</v>
      </c>
      <c r="B4459" s="465" t="s">
        <v>3526</v>
      </c>
      <c r="C4459" s="464" t="s">
        <v>2594</v>
      </c>
      <c r="D4459" s="463" t="s">
        <v>8185</v>
      </c>
      <c r="E4459" s="462">
        <v>6000</v>
      </c>
      <c r="F4459" s="461" t="s">
        <v>13280</v>
      </c>
      <c r="G4459" s="460" t="s">
        <v>13279</v>
      </c>
      <c r="H4459" s="460" t="s">
        <v>7911</v>
      </c>
      <c r="I4459" s="460" t="s">
        <v>7869</v>
      </c>
      <c r="J4459" s="459" t="s">
        <v>7911</v>
      </c>
      <c r="K4459" s="458">
        <v>3</v>
      </c>
      <c r="L4459" s="458">
        <v>12</v>
      </c>
      <c r="M4459" s="457">
        <v>76389.914222455191</v>
      </c>
      <c r="N4459" s="458">
        <v>1</v>
      </c>
      <c r="O4459" s="458">
        <v>6</v>
      </c>
      <c r="P4459" s="457">
        <v>37306.800000000003</v>
      </c>
    </row>
    <row r="4460" spans="1:16" ht="67.5" x14ac:dyDescent="0.2">
      <c r="A4460" s="466" t="s">
        <v>7860</v>
      </c>
      <c r="B4460" s="465" t="s">
        <v>3526</v>
      </c>
      <c r="C4460" s="464" t="s">
        <v>2594</v>
      </c>
      <c r="D4460" s="463" t="s">
        <v>7960</v>
      </c>
      <c r="E4460" s="462">
        <v>2500</v>
      </c>
      <c r="F4460" s="461" t="s">
        <v>13278</v>
      </c>
      <c r="G4460" s="460" t="s">
        <v>13277</v>
      </c>
      <c r="H4460" s="460"/>
      <c r="I4460" s="460"/>
      <c r="J4460" s="459"/>
      <c r="K4460" s="458">
        <v>4</v>
      </c>
      <c r="L4460" s="458">
        <v>12</v>
      </c>
      <c r="M4460" s="457">
        <v>31829.130926022997</v>
      </c>
      <c r="N4460" s="458">
        <v>1</v>
      </c>
      <c r="O4460" s="458">
        <v>6</v>
      </c>
      <c r="P4460" s="457">
        <v>16306.8</v>
      </c>
    </row>
    <row r="4461" spans="1:16" ht="67.5" x14ac:dyDescent="0.2">
      <c r="A4461" s="466" t="s">
        <v>7860</v>
      </c>
      <c r="B4461" s="465" t="s">
        <v>3526</v>
      </c>
      <c r="C4461" s="464" t="s">
        <v>2594</v>
      </c>
      <c r="D4461" s="463" t="s">
        <v>7859</v>
      </c>
      <c r="E4461" s="462">
        <v>2500</v>
      </c>
      <c r="F4461" s="461" t="s">
        <v>13276</v>
      </c>
      <c r="G4461" s="460" t="s">
        <v>13275</v>
      </c>
      <c r="H4461" s="460"/>
      <c r="I4461" s="460" t="s">
        <v>8064</v>
      </c>
      <c r="J4461" s="459" t="s">
        <v>3538</v>
      </c>
      <c r="K4461" s="458">
        <v>3</v>
      </c>
      <c r="L4461" s="458">
        <v>12</v>
      </c>
      <c r="M4461" s="457">
        <v>31829.130926022997</v>
      </c>
      <c r="N4461" s="458">
        <v>1</v>
      </c>
      <c r="O4461" s="458">
        <v>6</v>
      </c>
      <c r="P4461" s="457">
        <v>16306.8</v>
      </c>
    </row>
    <row r="4462" spans="1:16" ht="67.5" x14ac:dyDescent="0.2">
      <c r="A4462" s="466" t="s">
        <v>7860</v>
      </c>
      <c r="B4462" s="465" t="s">
        <v>3526</v>
      </c>
      <c r="C4462" s="464" t="s">
        <v>2594</v>
      </c>
      <c r="D4462" s="463" t="s">
        <v>8040</v>
      </c>
      <c r="E4462" s="462">
        <v>8500</v>
      </c>
      <c r="F4462" s="461" t="s">
        <v>13274</v>
      </c>
      <c r="G4462" s="460" t="s">
        <v>13273</v>
      </c>
      <c r="H4462" s="460" t="s">
        <v>7911</v>
      </c>
      <c r="I4462" s="460" t="s">
        <v>7861</v>
      </c>
      <c r="J4462" s="459" t="s">
        <v>7911</v>
      </c>
      <c r="K4462" s="458">
        <v>3</v>
      </c>
      <c r="L4462" s="458">
        <v>12</v>
      </c>
      <c r="M4462" s="457">
        <v>108219.04514847818</v>
      </c>
      <c r="N4462" s="458">
        <v>1</v>
      </c>
      <c r="O4462" s="458">
        <v>6</v>
      </c>
      <c r="P4462" s="457">
        <v>52306.8</v>
      </c>
    </row>
    <row r="4463" spans="1:16" ht="67.5" x14ac:dyDescent="0.2">
      <c r="A4463" s="466" t="s">
        <v>7860</v>
      </c>
      <c r="B4463" s="465" t="s">
        <v>3526</v>
      </c>
      <c r="C4463" s="464" t="s">
        <v>2594</v>
      </c>
      <c r="D4463" s="463" t="s">
        <v>8122</v>
      </c>
      <c r="E4463" s="462">
        <v>10000</v>
      </c>
      <c r="F4463" s="461" t="s">
        <v>13272</v>
      </c>
      <c r="G4463" s="460" t="s">
        <v>13271</v>
      </c>
      <c r="H4463" s="460" t="s">
        <v>7911</v>
      </c>
      <c r="I4463" s="460" t="s">
        <v>7869</v>
      </c>
      <c r="J4463" s="459" t="s">
        <v>7911</v>
      </c>
      <c r="K4463" s="458">
        <v>3</v>
      </c>
      <c r="L4463" s="458">
        <v>12</v>
      </c>
      <c r="M4463" s="457">
        <v>127316.52370409199</v>
      </c>
      <c r="N4463" s="458">
        <v>1</v>
      </c>
      <c r="O4463" s="458">
        <v>6</v>
      </c>
      <c r="P4463" s="457">
        <v>61306.8</v>
      </c>
    </row>
    <row r="4464" spans="1:16" ht="67.5" x14ac:dyDescent="0.2">
      <c r="A4464" s="466" t="s">
        <v>7860</v>
      </c>
      <c r="B4464" s="465" t="s">
        <v>3526</v>
      </c>
      <c r="C4464" s="464" t="s">
        <v>2594</v>
      </c>
      <c r="D4464" s="463" t="s">
        <v>7859</v>
      </c>
      <c r="E4464" s="462">
        <v>2500</v>
      </c>
      <c r="F4464" s="461" t="s">
        <v>4987</v>
      </c>
      <c r="G4464" s="460" t="s">
        <v>13270</v>
      </c>
      <c r="H4464" s="460" t="s">
        <v>6514</v>
      </c>
      <c r="I4464" s="460" t="s">
        <v>7869</v>
      </c>
      <c r="J4464" s="459" t="s">
        <v>6514</v>
      </c>
      <c r="K4464" s="458">
        <v>3</v>
      </c>
      <c r="L4464" s="458">
        <v>5</v>
      </c>
      <c r="M4464" s="457">
        <v>13262.137885842914</v>
      </c>
      <c r="N4464" s="458">
        <v>0</v>
      </c>
      <c r="O4464" s="458">
        <v>0</v>
      </c>
      <c r="P4464" s="457">
        <v>0</v>
      </c>
    </row>
    <row r="4465" spans="1:16" ht="67.5" x14ac:dyDescent="0.2">
      <c r="A4465" s="466" t="s">
        <v>7860</v>
      </c>
      <c r="B4465" s="465" t="s">
        <v>3526</v>
      </c>
      <c r="C4465" s="464" t="s">
        <v>2594</v>
      </c>
      <c r="D4465" s="463" t="s">
        <v>8345</v>
      </c>
      <c r="E4465" s="462">
        <v>3500</v>
      </c>
      <c r="F4465" s="461" t="s">
        <v>13269</v>
      </c>
      <c r="G4465" s="460" t="s">
        <v>13268</v>
      </c>
      <c r="H4465" s="460" t="s">
        <v>8342</v>
      </c>
      <c r="I4465" s="460" t="s">
        <v>7869</v>
      </c>
      <c r="J4465" s="459" t="s">
        <v>8342</v>
      </c>
      <c r="K4465" s="458">
        <v>2</v>
      </c>
      <c r="L4465" s="458">
        <v>4</v>
      </c>
      <c r="M4465" s="457">
        <v>14853.594432144064</v>
      </c>
      <c r="N4465" s="458">
        <v>2</v>
      </c>
      <c r="O4465" s="458">
        <v>6</v>
      </c>
      <c r="P4465" s="457">
        <v>22306.799999999999</v>
      </c>
    </row>
    <row r="4466" spans="1:16" ht="67.5" x14ac:dyDescent="0.2">
      <c r="A4466" s="466" t="s">
        <v>7860</v>
      </c>
      <c r="B4466" s="465" t="s">
        <v>3526</v>
      </c>
      <c r="C4466" s="464" t="s">
        <v>2594</v>
      </c>
      <c r="D4466" s="463" t="s">
        <v>8128</v>
      </c>
      <c r="E4466" s="462">
        <v>8500</v>
      </c>
      <c r="F4466" s="461" t="s">
        <v>13267</v>
      </c>
      <c r="G4466" s="460" t="s">
        <v>13266</v>
      </c>
      <c r="H4466" s="460" t="s">
        <v>8125</v>
      </c>
      <c r="I4466" s="460" t="s">
        <v>7869</v>
      </c>
      <c r="J4466" s="459" t="s">
        <v>8125</v>
      </c>
      <c r="K4466" s="458">
        <v>3</v>
      </c>
      <c r="L4466" s="458">
        <v>8</v>
      </c>
      <c r="M4466" s="457">
        <v>72146.030098985459</v>
      </c>
      <c r="N4466" s="458">
        <v>2</v>
      </c>
      <c r="O4466" s="458">
        <v>6</v>
      </c>
      <c r="P4466" s="457">
        <v>52306.8</v>
      </c>
    </row>
    <row r="4467" spans="1:16" ht="67.5" x14ac:dyDescent="0.2">
      <c r="A4467" s="466" t="s">
        <v>7860</v>
      </c>
      <c r="B4467" s="465" t="s">
        <v>3526</v>
      </c>
      <c r="C4467" s="464" t="s">
        <v>2594</v>
      </c>
      <c r="D4467" s="463" t="s">
        <v>9254</v>
      </c>
      <c r="E4467" s="462">
        <v>3500</v>
      </c>
      <c r="F4467" s="461" t="s">
        <v>13265</v>
      </c>
      <c r="G4467" s="460" t="s">
        <v>13264</v>
      </c>
      <c r="H4467" s="460"/>
      <c r="I4467" s="460" t="s">
        <v>8064</v>
      </c>
      <c r="J4467" s="459" t="s">
        <v>3538</v>
      </c>
      <c r="K4467" s="458">
        <v>3</v>
      </c>
      <c r="L4467" s="458">
        <v>12</v>
      </c>
      <c r="M4467" s="457">
        <v>44560.783296432193</v>
      </c>
      <c r="N4467" s="458">
        <v>1</v>
      </c>
      <c r="O4467" s="458">
        <v>6</v>
      </c>
      <c r="P4467" s="457">
        <v>22306.799999999999</v>
      </c>
    </row>
    <row r="4468" spans="1:16" ht="67.5" x14ac:dyDescent="0.2">
      <c r="A4468" s="466" t="s">
        <v>7860</v>
      </c>
      <c r="B4468" s="465" t="s">
        <v>3526</v>
      </c>
      <c r="C4468" s="464" t="s">
        <v>2594</v>
      </c>
      <c r="D4468" s="463" t="s">
        <v>12805</v>
      </c>
      <c r="E4468" s="462">
        <v>11000</v>
      </c>
      <c r="F4468" s="461" t="s">
        <v>13263</v>
      </c>
      <c r="G4468" s="460" t="s">
        <v>13262</v>
      </c>
      <c r="H4468" s="460" t="s">
        <v>4810</v>
      </c>
      <c r="I4468" s="460" t="s">
        <v>7869</v>
      </c>
      <c r="J4468" s="459" t="s">
        <v>4810</v>
      </c>
      <c r="K4468" s="458">
        <v>3</v>
      </c>
      <c r="L4468" s="458">
        <v>12</v>
      </c>
      <c r="M4468" s="457">
        <v>140048.17607450119</v>
      </c>
      <c r="N4468" s="458">
        <v>1</v>
      </c>
      <c r="O4468" s="458">
        <v>6</v>
      </c>
      <c r="P4468" s="457">
        <v>67306.8</v>
      </c>
    </row>
    <row r="4469" spans="1:16" ht="67.5" x14ac:dyDescent="0.2">
      <c r="A4469" s="466" t="s">
        <v>7860</v>
      </c>
      <c r="B4469" s="465" t="s">
        <v>3526</v>
      </c>
      <c r="C4469" s="464" t="s">
        <v>2594</v>
      </c>
      <c r="D4469" s="463" t="s">
        <v>8083</v>
      </c>
      <c r="E4469" s="462">
        <v>5500</v>
      </c>
      <c r="F4469" s="461" t="s">
        <v>13261</v>
      </c>
      <c r="G4469" s="460" t="s">
        <v>13260</v>
      </c>
      <c r="H4469" s="460" t="s">
        <v>13259</v>
      </c>
      <c r="I4469" s="460" t="s">
        <v>7869</v>
      </c>
      <c r="J4469" s="459" t="s">
        <v>13259</v>
      </c>
      <c r="K4469" s="458">
        <v>4</v>
      </c>
      <c r="L4469" s="458">
        <v>12</v>
      </c>
      <c r="M4469" s="457">
        <v>70024.088037250593</v>
      </c>
      <c r="N4469" s="458">
        <v>1</v>
      </c>
      <c r="O4469" s="458">
        <v>6</v>
      </c>
      <c r="P4469" s="457">
        <v>34306.800000000003</v>
      </c>
    </row>
    <row r="4470" spans="1:16" ht="67.5" x14ac:dyDescent="0.2">
      <c r="A4470" s="466" t="s">
        <v>7860</v>
      </c>
      <c r="B4470" s="465" t="s">
        <v>3526</v>
      </c>
      <c r="C4470" s="464" t="s">
        <v>2594</v>
      </c>
      <c r="D4470" s="463" t="s">
        <v>7932</v>
      </c>
      <c r="E4470" s="462">
        <v>4200</v>
      </c>
      <c r="F4470" s="461" t="s">
        <v>13258</v>
      </c>
      <c r="G4470" s="460" t="s">
        <v>13257</v>
      </c>
      <c r="H4470" s="460" t="s">
        <v>3574</v>
      </c>
      <c r="I4470" s="460" t="s">
        <v>7861</v>
      </c>
      <c r="J4470" s="459" t="s">
        <v>3574</v>
      </c>
      <c r="K4470" s="458">
        <v>1</v>
      </c>
      <c r="L4470" s="458">
        <v>3</v>
      </c>
      <c r="M4470" s="457">
        <v>13368.234988929658</v>
      </c>
      <c r="N4470" s="458">
        <v>0</v>
      </c>
      <c r="O4470" s="458">
        <v>0</v>
      </c>
      <c r="P4470" s="457">
        <v>0</v>
      </c>
    </row>
    <row r="4471" spans="1:16" ht="67.5" x14ac:dyDescent="0.2">
      <c r="A4471" s="466" t="s">
        <v>7860</v>
      </c>
      <c r="B4471" s="465" t="s">
        <v>3526</v>
      </c>
      <c r="C4471" s="464" t="s">
        <v>2594</v>
      </c>
      <c r="D4471" s="463" t="s">
        <v>8465</v>
      </c>
      <c r="E4471" s="462">
        <v>3500</v>
      </c>
      <c r="F4471" s="461" t="s">
        <v>13256</v>
      </c>
      <c r="G4471" s="460" t="s">
        <v>13255</v>
      </c>
      <c r="H4471" s="460" t="s">
        <v>8241</v>
      </c>
      <c r="I4471" s="460" t="s">
        <v>7861</v>
      </c>
      <c r="J4471" s="459" t="s">
        <v>8241</v>
      </c>
      <c r="K4471" s="458">
        <v>3</v>
      </c>
      <c r="L4471" s="458">
        <v>12</v>
      </c>
      <c r="M4471" s="457">
        <v>44560.783296432193</v>
      </c>
      <c r="N4471" s="458">
        <v>1</v>
      </c>
      <c r="O4471" s="458">
        <v>6</v>
      </c>
      <c r="P4471" s="457">
        <v>22306.799999999999</v>
      </c>
    </row>
    <row r="4472" spans="1:16" ht="67.5" x14ac:dyDescent="0.2">
      <c r="A4472" s="466" t="s">
        <v>7860</v>
      </c>
      <c r="B4472" s="465" t="s">
        <v>3526</v>
      </c>
      <c r="C4472" s="464" t="s">
        <v>2594</v>
      </c>
      <c r="D4472" s="463" t="s">
        <v>9226</v>
      </c>
      <c r="E4472" s="462">
        <v>4200</v>
      </c>
      <c r="F4472" s="461" t="s">
        <v>13254</v>
      </c>
      <c r="G4472" s="460" t="s">
        <v>13253</v>
      </c>
      <c r="H4472" s="460" t="s">
        <v>4810</v>
      </c>
      <c r="I4472" s="460" t="s">
        <v>7869</v>
      </c>
      <c r="J4472" s="459" t="s">
        <v>4810</v>
      </c>
      <c r="K4472" s="458">
        <v>3</v>
      </c>
      <c r="L4472" s="458">
        <v>12</v>
      </c>
      <c r="M4472" s="457">
        <v>53472.939955718633</v>
      </c>
      <c r="N4472" s="458">
        <v>1</v>
      </c>
      <c r="O4472" s="458">
        <v>6</v>
      </c>
      <c r="P4472" s="457">
        <v>26506.799999999999</v>
      </c>
    </row>
    <row r="4473" spans="1:16" ht="67.5" x14ac:dyDescent="0.2">
      <c r="A4473" s="466" t="s">
        <v>7860</v>
      </c>
      <c r="B4473" s="465" t="s">
        <v>3526</v>
      </c>
      <c r="C4473" s="464" t="s">
        <v>2594</v>
      </c>
      <c r="D4473" s="463" t="s">
        <v>7881</v>
      </c>
      <c r="E4473" s="462">
        <v>3200</v>
      </c>
      <c r="F4473" s="461" t="s">
        <v>13252</v>
      </c>
      <c r="G4473" s="460" t="s">
        <v>13251</v>
      </c>
      <c r="H4473" s="460" t="s">
        <v>6189</v>
      </c>
      <c r="I4473" s="460" t="s">
        <v>7861</v>
      </c>
      <c r="J4473" s="459" t="s">
        <v>6189</v>
      </c>
      <c r="K4473" s="458">
        <v>3</v>
      </c>
      <c r="L4473" s="458">
        <v>12</v>
      </c>
      <c r="M4473" s="457">
        <v>40741.287585309437</v>
      </c>
      <c r="N4473" s="458">
        <v>1</v>
      </c>
      <c r="O4473" s="458">
        <v>6</v>
      </c>
      <c r="P4473" s="457">
        <v>20506.8</v>
      </c>
    </row>
    <row r="4474" spans="1:16" ht="67.5" x14ac:dyDescent="0.2">
      <c r="A4474" s="466" t="s">
        <v>7860</v>
      </c>
      <c r="B4474" s="465" t="s">
        <v>3526</v>
      </c>
      <c r="C4474" s="464" t="s">
        <v>2594</v>
      </c>
      <c r="D4474" s="463" t="s">
        <v>7887</v>
      </c>
      <c r="E4474" s="462">
        <v>4200</v>
      </c>
      <c r="F4474" s="461" t="s">
        <v>13250</v>
      </c>
      <c r="G4474" s="460" t="s">
        <v>13249</v>
      </c>
      <c r="H4474" s="460" t="s">
        <v>3542</v>
      </c>
      <c r="I4474" s="460" t="s">
        <v>7861</v>
      </c>
      <c r="J4474" s="459" t="s">
        <v>3542</v>
      </c>
      <c r="K4474" s="458">
        <v>5</v>
      </c>
      <c r="L4474" s="458">
        <v>9</v>
      </c>
      <c r="M4474" s="457">
        <v>40104.704966788973</v>
      </c>
      <c r="N4474" s="458">
        <v>1</v>
      </c>
      <c r="O4474" s="458">
        <v>6</v>
      </c>
      <c r="P4474" s="457">
        <v>26506.799999999999</v>
      </c>
    </row>
    <row r="4475" spans="1:16" ht="67.5" x14ac:dyDescent="0.2">
      <c r="A4475" s="466" t="s">
        <v>7860</v>
      </c>
      <c r="B4475" s="465" t="s">
        <v>3526</v>
      </c>
      <c r="C4475" s="464" t="s">
        <v>2594</v>
      </c>
      <c r="D4475" s="463" t="s">
        <v>7887</v>
      </c>
      <c r="E4475" s="462">
        <v>4200</v>
      </c>
      <c r="F4475" s="461" t="s">
        <v>13248</v>
      </c>
      <c r="G4475" s="460" t="s">
        <v>13247</v>
      </c>
      <c r="H4475" s="460" t="s">
        <v>7865</v>
      </c>
      <c r="I4475" s="460" t="s">
        <v>7869</v>
      </c>
      <c r="J4475" s="459" t="s">
        <v>7865</v>
      </c>
      <c r="K4475" s="458">
        <v>1</v>
      </c>
      <c r="L4475" s="458">
        <v>2</v>
      </c>
      <c r="M4475" s="457">
        <v>8912.1566592864383</v>
      </c>
      <c r="N4475" s="458">
        <v>0</v>
      </c>
      <c r="O4475" s="458">
        <v>0</v>
      </c>
      <c r="P4475" s="457">
        <v>0</v>
      </c>
    </row>
    <row r="4476" spans="1:16" ht="67.5" x14ac:dyDescent="0.2">
      <c r="A4476" s="466" t="s">
        <v>7860</v>
      </c>
      <c r="B4476" s="465" t="s">
        <v>3526</v>
      </c>
      <c r="C4476" s="464" t="s">
        <v>2594</v>
      </c>
      <c r="D4476" s="463" t="s">
        <v>11699</v>
      </c>
      <c r="E4476" s="462">
        <v>5500</v>
      </c>
      <c r="F4476" s="461" t="s">
        <v>13246</v>
      </c>
      <c r="G4476" s="460" t="s">
        <v>13245</v>
      </c>
      <c r="H4476" s="460" t="s">
        <v>6389</v>
      </c>
      <c r="I4476" s="460" t="s">
        <v>7869</v>
      </c>
      <c r="J4476" s="459" t="s">
        <v>6389</v>
      </c>
      <c r="K4476" s="458">
        <v>3</v>
      </c>
      <c r="L4476" s="458">
        <v>12</v>
      </c>
      <c r="M4476" s="457">
        <v>70024.088037250593</v>
      </c>
      <c r="N4476" s="458">
        <v>1</v>
      </c>
      <c r="O4476" s="458">
        <v>6</v>
      </c>
      <c r="P4476" s="457">
        <v>34306.800000000003</v>
      </c>
    </row>
    <row r="4477" spans="1:16" ht="67.5" x14ac:dyDescent="0.2">
      <c r="A4477" s="466" t="s">
        <v>7860</v>
      </c>
      <c r="B4477" s="465" t="s">
        <v>3526</v>
      </c>
      <c r="C4477" s="464" t="s">
        <v>2594</v>
      </c>
      <c r="D4477" s="463" t="s">
        <v>7881</v>
      </c>
      <c r="E4477" s="462">
        <v>3200</v>
      </c>
      <c r="F4477" s="461" t="s">
        <v>13244</v>
      </c>
      <c r="G4477" s="460" t="s">
        <v>13243</v>
      </c>
      <c r="H4477" s="460" t="s">
        <v>6389</v>
      </c>
      <c r="I4477" s="460" t="s">
        <v>7869</v>
      </c>
      <c r="J4477" s="459" t="s">
        <v>6389</v>
      </c>
      <c r="K4477" s="458">
        <v>3</v>
      </c>
      <c r="L4477" s="458">
        <v>12</v>
      </c>
      <c r="M4477" s="457">
        <v>40741.287585309437</v>
      </c>
      <c r="N4477" s="458">
        <v>1</v>
      </c>
      <c r="O4477" s="458">
        <v>6</v>
      </c>
      <c r="P4477" s="457">
        <v>20506.8</v>
      </c>
    </row>
    <row r="4478" spans="1:16" ht="67.5" x14ac:dyDescent="0.2">
      <c r="A4478" s="466" t="s">
        <v>7860</v>
      </c>
      <c r="B4478" s="465" t="s">
        <v>3526</v>
      </c>
      <c r="C4478" s="464" t="s">
        <v>2594</v>
      </c>
      <c r="D4478" s="463" t="s">
        <v>8005</v>
      </c>
      <c r="E4478" s="462">
        <v>4200</v>
      </c>
      <c r="F4478" s="461" t="s">
        <v>13242</v>
      </c>
      <c r="G4478" s="460" t="s">
        <v>13241</v>
      </c>
      <c r="H4478" s="460" t="s">
        <v>6299</v>
      </c>
      <c r="I4478" s="460" t="s">
        <v>7869</v>
      </c>
      <c r="J4478" s="459" t="s">
        <v>6299</v>
      </c>
      <c r="K4478" s="458">
        <v>3</v>
      </c>
      <c r="L4478" s="458">
        <v>12</v>
      </c>
      <c r="M4478" s="457">
        <v>53472.939955718633</v>
      </c>
      <c r="N4478" s="458">
        <v>1</v>
      </c>
      <c r="O4478" s="458">
        <v>6</v>
      </c>
      <c r="P4478" s="457">
        <v>26506.799999999999</v>
      </c>
    </row>
    <row r="4479" spans="1:16" ht="67.5" x14ac:dyDescent="0.2">
      <c r="A4479" s="466" t="s">
        <v>7860</v>
      </c>
      <c r="B4479" s="465" t="s">
        <v>3526</v>
      </c>
      <c r="C4479" s="464" t="s">
        <v>2594</v>
      </c>
      <c r="D4479" s="463" t="s">
        <v>8043</v>
      </c>
      <c r="E4479" s="462">
        <v>1500</v>
      </c>
      <c r="F4479" s="461" t="s">
        <v>13240</v>
      </c>
      <c r="G4479" s="460" t="s">
        <v>13239</v>
      </c>
      <c r="H4479" s="460" t="s">
        <v>6514</v>
      </c>
      <c r="I4479" s="460" t="s">
        <v>7861</v>
      </c>
      <c r="J4479" s="459" t="s">
        <v>6514</v>
      </c>
      <c r="K4479" s="458">
        <v>4</v>
      </c>
      <c r="L4479" s="458">
        <v>12</v>
      </c>
      <c r="M4479" s="457">
        <v>19097.478555613798</v>
      </c>
      <c r="N4479" s="458">
        <v>1</v>
      </c>
      <c r="O4479" s="458">
        <v>6</v>
      </c>
      <c r="P4479" s="457">
        <v>10306.799999999999</v>
      </c>
    </row>
    <row r="4480" spans="1:16" ht="67.5" x14ac:dyDescent="0.2">
      <c r="A4480" s="466" t="s">
        <v>7860</v>
      </c>
      <c r="B4480" s="465" t="s">
        <v>3526</v>
      </c>
      <c r="C4480" s="464" t="s">
        <v>2594</v>
      </c>
      <c r="D4480" s="463" t="s">
        <v>7887</v>
      </c>
      <c r="E4480" s="462">
        <v>4200</v>
      </c>
      <c r="F4480" s="461" t="s">
        <v>13238</v>
      </c>
      <c r="G4480" s="460" t="s">
        <v>13237</v>
      </c>
      <c r="H4480" s="460" t="s">
        <v>6389</v>
      </c>
      <c r="I4480" s="460" t="s">
        <v>7869</v>
      </c>
      <c r="J4480" s="459" t="s">
        <v>6389</v>
      </c>
      <c r="K4480" s="458">
        <v>3</v>
      </c>
      <c r="L4480" s="458">
        <v>12</v>
      </c>
      <c r="M4480" s="457">
        <v>53472.939955718633</v>
      </c>
      <c r="N4480" s="458">
        <v>1</v>
      </c>
      <c r="O4480" s="458">
        <v>6</v>
      </c>
      <c r="P4480" s="457">
        <v>26506.799999999999</v>
      </c>
    </row>
    <row r="4481" spans="1:16" ht="67.5" x14ac:dyDescent="0.2">
      <c r="A4481" s="466" t="s">
        <v>7860</v>
      </c>
      <c r="B4481" s="465" t="s">
        <v>3526</v>
      </c>
      <c r="C4481" s="464" t="s">
        <v>2594</v>
      </c>
      <c r="D4481" s="463" t="s">
        <v>7887</v>
      </c>
      <c r="E4481" s="462">
        <v>4200</v>
      </c>
      <c r="F4481" s="461" t="s">
        <v>13236</v>
      </c>
      <c r="G4481" s="460" t="s">
        <v>13235</v>
      </c>
      <c r="H4481" s="460" t="s">
        <v>6389</v>
      </c>
      <c r="I4481" s="460" t="s">
        <v>7869</v>
      </c>
      <c r="J4481" s="459" t="s">
        <v>6389</v>
      </c>
      <c r="K4481" s="458">
        <v>2</v>
      </c>
      <c r="L4481" s="458">
        <v>8</v>
      </c>
      <c r="M4481" s="457">
        <v>35648.626637145753</v>
      </c>
      <c r="N4481" s="458">
        <v>0</v>
      </c>
      <c r="O4481" s="458">
        <v>0</v>
      </c>
      <c r="P4481" s="457">
        <v>0</v>
      </c>
    </row>
    <row r="4482" spans="1:16" ht="67.5" x14ac:dyDescent="0.2">
      <c r="A4482" s="466" t="s">
        <v>7860</v>
      </c>
      <c r="B4482" s="465" t="s">
        <v>3526</v>
      </c>
      <c r="C4482" s="464" t="s">
        <v>2594</v>
      </c>
      <c r="D4482" s="463" t="s">
        <v>13234</v>
      </c>
      <c r="E4482" s="462">
        <v>4000</v>
      </c>
      <c r="F4482" s="461" t="s">
        <v>13233</v>
      </c>
      <c r="G4482" s="460" t="s">
        <v>13232</v>
      </c>
      <c r="H4482" s="460"/>
      <c r="I4482" s="460"/>
      <c r="J4482" s="459"/>
      <c r="K4482" s="458">
        <v>4</v>
      </c>
      <c r="L4482" s="458">
        <v>12</v>
      </c>
      <c r="M4482" s="457">
        <v>50926.609481636791</v>
      </c>
      <c r="N4482" s="458">
        <v>1</v>
      </c>
      <c r="O4482" s="458">
        <v>6</v>
      </c>
      <c r="P4482" s="457">
        <v>25306.799999999999</v>
      </c>
    </row>
    <row r="4483" spans="1:16" ht="67.5" x14ac:dyDescent="0.2">
      <c r="A4483" s="466" t="s">
        <v>7860</v>
      </c>
      <c r="B4483" s="465" t="s">
        <v>3526</v>
      </c>
      <c r="C4483" s="464" t="s">
        <v>2594</v>
      </c>
      <c r="D4483" s="463" t="s">
        <v>7941</v>
      </c>
      <c r="E4483" s="462">
        <v>4200</v>
      </c>
      <c r="F4483" s="461" t="s">
        <v>13231</v>
      </c>
      <c r="G4483" s="460" t="s">
        <v>13230</v>
      </c>
      <c r="H4483" s="460" t="s">
        <v>8216</v>
      </c>
      <c r="I4483" s="460" t="s">
        <v>7861</v>
      </c>
      <c r="J4483" s="459" t="s">
        <v>8216</v>
      </c>
      <c r="K4483" s="458">
        <v>3</v>
      </c>
      <c r="L4483" s="458">
        <v>12</v>
      </c>
      <c r="M4483" s="457">
        <v>53472.939955718633</v>
      </c>
      <c r="N4483" s="458">
        <v>1</v>
      </c>
      <c r="O4483" s="458">
        <v>6</v>
      </c>
      <c r="P4483" s="457">
        <v>26506.799999999999</v>
      </c>
    </row>
    <row r="4484" spans="1:16" ht="67.5" x14ac:dyDescent="0.2">
      <c r="A4484" s="466" t="s">
        <v>7860</v>
      </c>
      <c r="B4484" s="465" t="s">
        <v>3526</v>
      </c>
      <c r="C4484" s="464" t="s">
        <v>2594</v>
      </c>
      <c r="D4484" s="463" t="s">
        <v>7887</v>
      </c>
      <c r="E4484" s="462">
        <v>4200</v>
      </c>
      <c r="F4484" s="461" t="s">
        <v>13229</v>
      </c>
      <c r="G4484" s="460" t="s">
        <v>13228</v>
      </c>
      <c r="H4484" s="460" t="s">
        <v>8216</v>
      </c>
      <c r="I4484" s="460" t="s">
        <v>7861</v>
      </c>
      <c r="J4484" s="459" t="s">
        <v>8216</v>
      </c>
      <c r="K4484" s="458">
        <v>3</v>
      </c>
      <c r="L4484" s="458">
        <v>12</v>
      </c>
      <c r="M4484" s="457">
        <v>53472.939955718633</v>
      </c>
      <c r="N4484" s="458">
        <v>1</v>
      </c>
      <c r="O4484" s="458">
        <v>1</v>
      </c>
      <c r="P4484" s="457">
        <v>4417.8</v>
      </c>
    </row>
    <row r="4485" spans="1:16" ht="67.5" x14ac:dyDescent="0.2">
      <c r="A4485" s="466" t="s">
        <v>7860</v>
      </c>
      <c r="B4485" s="465" t="s">
        <v>3526</v>
      </c>
      <c r="C4485" s="464" t="s">
        <v>2594</v>
      </c>
      <c r="D4485" s="463" t="s">
        <v>13227</v>
      </c>
      <c r="E4485" s="462">
        <v>10500</v>
      </c>
      <c r="F4485" s="461" t="s">
        <v>13226</v>
      </c>
      <c r="G4485" s="460" t="s">
        <v>13225</v>
      </c>
      <c r="H4485" s="460" t="s">
        <v>9608</v>
      </c>
      <c r="I4485" s="460" t="s">
        <v>7869</v>
      </c>
      <c r="J4485" s="459" t="s">
        <v>9608</v>
      </c>
      <c r="K4485" s="458">
        <v>3</v>
      </c>
      <c r="L4485" s="458">
        <v>12</v>
      </c>
      <c r="M4485" s="457">
        <v>133682.34988929657</v>
      </c>
      <c r="N4485" s="458">
        <v>1</v>
      </c>
      <c r="O4485" s="458">
        <v>6</v>
      </c>
      <c r="P4485" s="457">
        <v>64306.8</v>
      </c>
    </row>
    <row r="4486" spans="1:16" ht="67.5" x14ac:dyDescent="0.2">
      <c r="A4486" s="466" t="s">
        <v>7860</v>
      </c>
      <c r="B4486" s="465" t="s">
        <v>3526</v>
      </c>
      <c r="C4486" s="464" t="s">
        <v>2594</v>
      </c>
      <c r="D4486" s="463" t="s">
        <v>7859</v>
      </c>
      <c r="E4486" s="462">
        <v>2500</v>
      </c>
      <c r="F4486" s="461" t="s">
        <v>13224</v>
      </c>
      <c r="G4486" s="460" t="s">
        <v>13223</v>
      </c>
      <c r="H4486" s="460" t="s">
        <v>3859</v>
      </c>
      <c r="I4486" s="460" t="s">
        <v>7861</v>
      </c>
      <c r="J4486" s="459" t="s">
        <v>3859</v>
      </c>
      <c r="K4486" s="458">
        <v>3</v>
      </c>
      <c r="L4486" s="458">
        <v>12</v>
      </c>
      <c r="M4486" s="457">
        <v>31829.130926022997</v>
      </c>
      <c r="N4486" s="458">
        <v>1</v>
      </c>
      <c r="O4486" s="458">
        <v>6</v>
      </c>
      <c r="P4486" s="457">
        <v>16306.8</v>
      </c>
    </row>
    <row r="4487" spans="1:16" ht="67.5" x14ac:dyDescent="0.2">
      <c r="A4487" s="466" t="s">
        <v>7860</v>
      </c>
      <c r="B4487" s="465" t="s">
        <v>3526</v>
      </c>
      <c r="C4487" s="464" t="s">
        <v>2594</v>
      </c>
      <c r="D4487" s="463" t="s">
        <v>7923</v>
      </c>
      <c r="E4487" s="462">
        <v>4200</v>
      </c>
      <c r="F4487" s="461" t="s">
        <v>13222</v>
      </c>
      <c r="G4487" s="460" t="s">
        <v>13221</v>
      </c>
      <c r="H4487" s="460" t="s">
        <v>6389</v>
      </c>
      <c r="I4487" s="460" t="s">
        <v>7869</v>
      </c>
      <c r="J4487" s="459" t="s">
        <v>6389</v>
      </c>
      <c r="K4487" s="458">
        <v>4</v>
      </c>
      <c r="L4487" s="458">
        <v>12</v>
      </c>
      <c r="M4487" s="457">
        <v>53472.939955718633</v>
      </c>
      <c r="N4487" s="458">
        <v>1</v>
      </c>
      <c r="O4487" s="458">
        <v>6</v>
      </c>
      <c r="P4487" s="457">
        <v>26506.799999999999</v>
      </c>
    </row>
    <row r="4488" spans="1:16" ht="67.5" x14ac:dyDescent="0.2">
      <c r="A4488" s="466" t="s">
        <v>7860</v>
      </c>
      <c r="B4488" s="465" t="s">
        <v>3526</v>
      </c>
      <c r="C4488" s="464" t="s">
        <v>2594</v>
      </c>
      <c r="D4488" s="463" t="s">
        <v>7908</v>
      </c>
      <c r="E4488" s="462">
        <v>4200</v>
      </c>
      <c r="F4488" s="461" t="s">
        <v>13220</v>
      </c>
      <c r="G4488" s="460" t="s">
        <v>13219</v>
      </c>
      <c r="H4488" s="460" t="s">
        <v>6389</v>
      </c>
      <c r="I4488" s="460" t="s">
        <v>7869</v>
      </c>
      <c r="J4488" s="459" t="s">
        <v>6389</v>
      </c>
      <c r="K4488" s="458">
        <v>3</v>
      </c>
      <c r="L4488" s="458">
        <v>5</v>
      </c>
      <c r="M4488" s="457">
        <v>22280.391648216097</v>
      </c>
      <c r="N4488" s="458">
        <v>0</v>
      </c>
      <c r="O4488" s="458">
        <v>0</v>
      </c>
      <c r="P4488" s="457">
        <v>0</v>
      </c>
    </row>
    <row r="4489" spans="1:16" ht="67.5" x14ac:dyDescent="0.2">
      <c r="A4489" s="466" t="s">
        <v>7860</v>
      </c>
      <c r="B4489" s="465" t="s">
        <v>3526</v>
      </c>
      <c r="C4489" s="464" t="s">
        <v>2594</v>
      </c>
      <c r="D4489" s="463" t="s">
        <v>8137</v>
      </c>
      <c r="E4489" s="462">
        <v>2000</v>
      </c>
      <c r="F4489" s="461" t="s">
        <v>13218</v>
      </c>
      <c r="G4489" s="460" t="s">
        <v>13217</v>
      </c>
      <c r="H4489" s="460"/>
      <c r="I4489" s="460"/>
      <c r="J4489" s="459"/>
      <c r="K4489" s="458">
        <v>4</v>
      </c>
      <c r="L4489" s="458">
        <v>12</v>
      </c>
      <c r="M4489" s="457">
        <v>25463.304740818396</v>
      </c>
      <c r="N4489" s="458">
        <v>1</v>
      </c>
      <c r="O4489" s="458">
        <v>6</v>
      </c>
      <c r="P4489" s="457">
        <v>13306.8</v>
      </c>
    </row>
    <row r="4490" spans="1:16" ht="67.5" x14ac:dyDescent="0.2">
      <c r="A4490" s="466" t="s">
        <v>7860</v>
      </c>
      <c r="B4490" s="465" t="s">
        <v>3526</v>
      </c>
      <c r="C4490" s="464" t="s">
        <v>2594</v>
      </c>
      <c r="D4490" s="463" t="s">
        <v>7859</v>
      </c>
      <c r="E4490" s="462">
        <v>2500</v>
      </c>
      <c r="F4490" s="461" t="s">
        <v>13216</v>
      </c>
      <c r="G4490" s="460" t="s">
        <v>13215</v>
      </c>
      <c r="H4490" s="460" t="s">
        <v>6389</v>
      </c>
      <c r="I4490" s="460" t="s">
        <v>7869</v>
      </c>
      <c r="J4490" s="459" t="s">
        <v>6389</v>
      </c>
      <c r="K4490" s="458">
        <v>3</v>
      </c>
      <c r="L4490" s="458">
        <v>12</v>
      </c>
      <c r="M4490" s="457">
        <v>31829.130926022997</v>
      </c>
      <c r="N4490" s="458">
        <v>1</v>
      </c>
      <c r="O4490" s="458">
        <v>6</v>
      </c>
      <c r="P4490" s="457">
        <v>16306.8</v>
      </c>
    </row>
    <row r="4491" spans="1:16" ht="67.5" x14ac:dyDescent="0.2">
      <c r="A4491" s="466" t="s">
        <v>7860</v>
      </c>
      <c r="B4491" s="465" t="s">
        <v>3526</v>
      </c>
      <c r="C4491" s="464" t="s">
        <v>2594</v>
      </c>
      <c r="D4491" s="463" t="s">
        <v>7887</v>
      </c>
      <c r="E4491" s="462">
        <v>4200</v>
      </c>
      <c r="F4491" s="461" t="s">
        <v>13214</v>
      </c>
      <c r="G4491" s="460" t="s">
        <v>13213</v>
      </c>
      <c r="H4491" s="460" t="s">
        <v>3642</v>
      </c>
      <c r="I4491" s="460" t="s">
        <v>7861</v>
      </c>
      <c r="J4491" s="459" t="s">
        <v>3642</v>
      </c>
      <c r="K4491" s="458">
        <v>4</v>
      </c>
      <c r="L4491" s="458">
        <v>12</v>
      </c>
      <c r="M4491" s="457">
        <v>53472.939955718633</v>
      </c>
      <c r="N4491" s="458">
        <v>1</v>
      </c>
      <c r="O4491" s="458">
        <v>6</v>
      </c>
      <c r="P4491" s="457">
        <v>26506.799999999999</v>
      </c>
    </row>
    <row r="4492" spans="1:16" ht="67.5" x14ac:dyDescent="0.2">
      <c r="A4492" s="466" t="s">
        <v>7860</v>
      </c>
      <c r="B4492" s="465" t="s">
        <v>3526</v>
      </c>
      <c r="C4492" s="464" t="s">
        <v>2594</v>
      </c>
      <c r="D4492" s="463" t="s">
        <v>10979</v>
      </c>
      <c r="E4492" s="462">
        <v>8000</v>
      </c>
      <c r="F4492" s="461" t="s">
        <v>13212</v>
      </c>
      <c r="G4492" s="460" t="s">
        <v>13211</v>
      </c>
      <c r="H4492" s="460" t="s">
        <v>9608</v>
      </c>
      <c r="I4492" s="460" t="s">
        <v>7869</v>
      </c>
      <c r="J4492" s="459" t="s">
        <v>9608</v>
      </c>
      <c r="K4492" s="458">
        <v>1</v>
      </c>
      <c r="L4492" s="458">
        <v>1</v>
      </c>
      <c r="M4492" s="457">
        <v>8487.7682469394658</v>
      </c>
      <c r="N4492" s="458">
        <v>1</v>
      </c>
      <c r="O4492" s="458">
        <v>6</v>
      </c>
      <c r="P4492" s="457">
        <v>49306.8</v>
      </c>
    </row>
    <row r="4493" spans="1:16" ht="67.5" x14ac:dyDescent="0.2">
      <c r="A4493" s="466" t="s">
        <v>7860</v>
      </c>
      <c r="B4493" s="465" t="s">
        <v>3526</v>
      </c>
      <c r="C4493" s="464" t="s">
        <v>2594</v>
      </c>
      <c r="D4493" s="463" t="s">
        <v>8315</v>
      </c>
      <c r="E4493" s="462">
        <v>9000</v>
      </c>
      <c r="F4493" s="461" t="s">
        <v>13210</v>
      </c>
      <c r="G4493" s="460" t="s">
        <v>13209</v>
      </c>
      <c r="H4493" s="460" t="s">
        <v>4810</v>
      </c>
      <c r="I4493" s="460" t="s">
        <v>7869</v>
      </c>
      <c r="J4493" s="459" t="s">
        <v>4810</v>
      </c>
      <c r="K4493" s="458">
        <v>3</v>
      </c>
      <c r="L4493" s="458">
        <v>12</v>
      </c>
      <c r="M4493" s="457">
        <v>114584.87133368278</v>
      </c>
      <c r="N4493" s="458">
        <v>1</v>
      </c>
      <c r="O4493" s="458">
        <v>6</v>
      </c>
      <c r="P4493" s="457">
        <v>55306.8</v>
      </c>
    </row>
    <row r="4494" spans="1:16" ht="67.5" x14ac:dyDescent="0.2">
      <c r="A4494" s="466" t="s">
        <v>7860</v>
      </c>
      <c r="B4494" s="465" t="s">
        <v>3526</v>
      </c>
      <c r="C4494" s="464" t="s">
        <v>2594</v>
      </c>
      <c r="D4494" s="463" t="s">
        <v>8011</v>
      </c>
      <c r="E4494" s="462">
        <v>2200</v>
      </c>
      <c r="F4494" s="461" t="s">
        <v>13208</v>
      </c>
      <c r="G4494" s="460" t="s">
        <v>13207</v>
      </c>
      <c r="H4494" s="460"/>
      <c r="I4494" s="460"/>
      <c r="J4494" s="459"/>
      <c r="K4494" s="458">
        <v>4</v>
      </c>
      <c r="L4494" s="458">
        <v>12</v>
      </c>
      <c r="M4494" s="457">
        <v>28009.635214900234</v>
      </c>
      <c r="N4494" s="458">
        <v>1</v>
      </c>
      <c r="O4494" s="458">
        <v>6</v>
      </c>
      <c r="P4494" s="457">
        <v>14506.8</v>
      </c>
    </row>
    <row r="4495" spans="1:16" ht="67.5" x14ac:dyDescent="0.2">
      <c r="A4495" s="466" t="s">
        <v>7860</v>
      </c>
      <c r="B4495" s="465" t="s">
        <v>3526</v>
      </c>
      <c r="C4495" s="464" t="s">
        <v>2594</v>
      </c>
      <c r="D4495" s="463" t="s">
        <v>8406</v>
      </c>
      <c r="E4495" s="462">
        <v>1500</v>
      </c>
      <c r="F4495" s="461" t="s">
        <v>13206</v>
      </c>
      <c r="G4495" s="460" t="s">
        <v>13205</v>
      </c>
      <c r="H4495" s="460"/>
      <c r="I4495" s="460"/>
      <c r="J4495" s="459"/>
      <c r="K4495" s="458">
        <v>4</v>
      </c>
      <c r="L4495" s="458">
        <v>12</v>
      </c>
      <c r="M4495" s="457">
        <v>19097.478555613798</v>
      </c>
      <c r="N4495" s="458">
        <v>1</v>
      </c>
      <c r="O4495" s="458">
        <v>5</v>
      </c>
      <c r="P4495" s="457">
        <v>8589</v>
      </c>
    </row>
    <row r="4496" spans="1:16" ht="67.5" x14ac:dyDescent="0.2">
      <c r="A4496" s="466" t="s">
        <v>7860</v>
      </c>
      <c r="B4496" s="465" t="s">
        <v>3526</v>
      </c>
      <c r="C4496" s="464" t="s">
        <v>2594</v>
      </c>
      <c r="D4496" s="463" t="s">
        <v>8185</v>
      </c>
      <c r="E4496" s="462">
        <v>6000</v>
      </c>
      <c r="F4496" s="461" t="s">
        <v>13204</v>
      </c>
      <c r="G4496" s="460" t="s">
        <v>13203</v>
      </c>
      <c r="H4496" s="460" t="s">
        <v>8420</v>
      </c>
      <c r="I4496" s="460" t="s">
        <v>7861</v>
      </c>
      <c r="J4496" s="459" t="s">
        <v>8420</v>
      </c>
      <c r="K4496" s="458">
        <v>3</v>
      </c>
      <c r="L4496" s="458">
        <v>12</v>
      </c>
      <c r="M4496" s="457">
        <v>76389.914222455191</v>
      </c>
      <c r="N4496" s="458">
        <v>1</v>
      </c>
      <c r="O4496" s="458">
        <v>6</v>
      </c>
      <c r="P4496" s="457">
        <v>37306.800000000003</v>
      </c>
    </row>
    <row r="4497" spans="1:16" ht="67.5" x14ac:dyDescent="0.2">
      <c r="A4497" s="466" t="s">
        <v>7860</v>
      </c>
      <c r="B4497" s="465" t="s">
        <v>3526</v>
      </c>
      <c r="C4497" s="464" t="s">
        <v>2594</v>
      </c>
      <c r="D4497" s="463" t="s">
        <v>8048</v>
      </c>
      <c r="E4497" s="462">
        <v>5500</v>
      </c>
      <c r="F4497" s="461" t="s">
        <v>13202</v>
      </c>
      <c r="G4497" s="460" t="s">
        <v>13201</v>
      </c>
      <c r="H4497" s="460" t="s">
        <v>3542</v>
      </c>
      <c r="I4497" s="460" t="s">
        <v>7861</v>
      </c>
      <c r="J4497" s="459" t="s">
        <v>3542</v>
      </c>
      <c r="K4497" s="458">
        <v>3</v>
      </c>
      <c r="L4497" s="458">
        <v>9</v>
      </c>
      <c r="M4497" s="457">
        <v>52518.066027937944</v>
      </c>
      <c r="N4497" s="458">
        <v>0</v>
      </c>
      <c r="O4497" s="458">
        <v>0</v>
      </c>
      <c r="P4497" s="457">
        <v>0</v>
      </c>
    </row>
    <row r="4498" spans="1:16" ht="67.5" x14ac:dyDescent="0.2">
      <c r="A4498" s="466" t="s">
        <v>7860</v>
      </c>
      <c r="B4498" s="465" t="s">
        <v>3526</v>
      </c>
      <c r="C4498" s="464" t="s">
        <v>2594</v>
      </c>
      <c r="D4498" s="463" t="s">
        <v>8798</v>
      </c>
      <c r="E4498" s="462">
        <v>7500</v>
      </c>
      <c r="F4498" s="461" t="s">
        <v>13200</v>
      </c>
      <c r="G4498" s="460" t="s">
        <v>13199</v>
      </c>
      <c r="H4498" s="460" t="s">
        <v>8241</v>
      </c>
      <c r="I4498" s="460" t="s">
        <v>7869</v>
      </c>
      <c r="J4498" s="459" t="s">
        <v>8241</v>
      </c>
      <c r="K4498" s="458">
        <v>4</v>
      </c>
      <c r="L4498" s="458">
        <v>12</v>
      </c>
      <c r="M4498" s="457">
        <v>95487.392778068985</v>
      </c>
      <c r="N4498" s="458">
        <v>1</v>
      </c>
      <c r="O4498" s="458">
        <v>6</v>
      </c>
      <c r="P4498" s="457">
        <v>46306.8</v>
      </c>
    </row>
    <row r="4499" spans="1:16" ht="67.5" x14ac:dyDescent="0.2">
      <c r="A4499" s="466" t="s">
        <v>7860</v>
      </c>
      <c r="B4499" s="465" t="s">
        <v>3526</v>
      </c>
      <c r="C4499" s="464" t="s">
        <v>2594</v>
      </c>
      <c r="D4499" s="463" t="s">
        <v>13198</v>
      </c>
      <c r="E4499" s="462">
        <v>8500</v>
      </c>
      <c r="F4499" s="461" t="s">
        <v>13197</v>
      </c>
      <c r="G4499" s="460" t="s">
        <v>13196</v>
      </c>
      <c r="H4499" s="460" t="s">
        <v>3542</v>
      </c>
      <c r="I4499" s="460" t="s">
        <v>7869</v>
      </c>
      <c r="J4499" s="459" t="s">
        <v>3542</v>
      </c>
      <c r="K4499" s="458">
        <v>3</v>
      </c>
      <c r="L4499" s="458">
        <v>12</v>
      </c>
      <c r="M4499" s="457">
        <v>108219.04514847818</v>
      </c>
      <c r="N4499" s="458">
        <v>1</v>
      </c>
      <c r="O4499" s="458">
        <v>6</v>
      </c>
      <c r="P4499" s="457">
        <v>52306.8</v>
      </c>
    </row>
    <row r="4500" spans="1:16" ht="67.5" x14ac:dyDescent="0.2">
      <c r="A4500" s="466" t="s">
        <v>7860</v>
      </c>
      <c r="B4500" s="465" t="s">
        <v>3526</v>
      </c>
      <c r="C4500" s="464" t="s">
        <v>2594</v>
      </c>
      <c r="D4500" s="463" t="s">
        <v>13195</v>
      </c>
      <c r="E4500" s="462">
        <v>4000</v>
      </c>
      <c r="F4500" s="461" t="s">
        <v>13194</v>
      </c>
      <c r="G4500" s="460" t="s">
        <v>13193</v>
      </c>
      <c r="H4500" s="460" t="s">
        <v>6514</v>
      </c>
      <c r="I4500" s="460" t="s">
        <v>7861</v>
      </c>
      <c r="J4500" s="459" t="s">
        <v>6514</v>
      </c>
      <c r="K4500" s="458">
        <v>4</v>
      </c>
      <c r="L4500" s="458">
        <v>10</v>
      </c>
      <c r="M4500" s="457">
        <v>42438.841234697327</v>
      </c>
      <c r="N4500" s="458">
        <v>1</v>
      </c>
      <c r="O4500" s="458">
        <v>6</v>
      </c>
      <c r="P4500" s="457">
        <v>25306.799999999999</v>
      </c>
    </row>
    <row r="4501" spans="1:16" ht="67.5" x14ac:dyDescent="0.2">
      <c r="A4501" s="466" t="s">
        <v>7860</v>
      </c>
      <c r="B4501" s="465" t="s">
        <v>3526</v>
      </c>
      <c r="C4501" s="464" t="s">
        <v>2594</v>
      </c>
      <c r="D4501" s="463" t="s">
        <v>9658</v>
      </c>
      <c r="E4501" s="462">
        <v>4200</v>
      </c>
      <c r="F4501" s="461" t="s">
        <v>13192</v>
      </c>
      <c r="G4501" s="460" t="s">
        <v>13191</v>
      </c>
      <c r="H4501" s="460"/>
      <c r="I4501" s="460"/>
      <c r="J4501" s="459"/>
      <c r="K4501" s="458">
        <v>3</v>
      </c>
      <c r="L4501" s="458">
        <v>12</v>
      </c>
      <c r="M4501" s="457">
        <v>53472.939955718633</v>
      </c>
      <c r="N4501" s="458">
        <v>1</v>
      </c>
      <c r="O4501" s="458">
        <v>6</v>
      </c>
      <c r="P4501" s="457">
        <v>26506.799999999999</v>
      </c>
    </row>
    <row r="4502" spans="1:16" ht="67.5" x14ac:dyDescent="0.2">
      <c r="A4502" s="466" t="s">
        <v>7860</v>
      </c>
      <c r="B4502" s="465" t="s">
        <v>3526</v>
      </c>
      <c r="C4502" s="464" t="s">
        <v>2594</v>
      </c>
      <c r="D4502" s="463" t="s">
        <v>9772</v>
      </c>
      <c r="E4502" s="462">
        <v>11000</v>
      </c>
      <c r="F4502" s="461" t="s">
        <v>13190</v>
      </c>
      <c r="G4502" s="460" t="s">
        <v>13189</v>
      </c>
      <c r="H4502" s="460" t="s">
        <v>4810</v>
      </c>
      <c r="I4502" s="460" t="s">
        <v>7869</v>
      </c>
      <c r="J4502" s="459" t="s">
        <v>4810</v>
      </c>
      <c r="K4502" s="458">
        <v>3</v>
      </c>
      <c r="L4502" s="458">
        <v>12</v>
      </c>
      <c r="M4502" s="457">
        <v>140048.17607450119</v>
      </c>
      <c r="N4502" s="458">
        <v>1</v>
      </c>
      <c r="O4502" s="458">
        <v>6</v>
      </c>
      <c r="P4502" s="457">
        <v>67306.8</v>
      </c>
    </row>
    <row r="4503" spans="1:16" ht="67.5" x14ac:dyDescent="0.2">
      <c r="A4503" s="466" t="s">
        <v>7860</v>
      </c>
      <c r="B4503" s="465" t="s">
        <v>3526</v>
      </c>
      <c r="C4503" s="464" t="s">
        <v>2594</v>
      </c>
      <c r="D4503" s="463" t="s">
        <v>7859</v>
      </c>
      <c r="E4503" s="462">
        <v>2500</v>
      </c>
      <c r="F4503" s="461" t="s">
        <v>13188</v>
      </c>
      <c r="G4503" s="460" t="s">
        <v>13187</v>
      </c>
      <c r="H4503" s="460" t="s">
        <v>8020</v>
      </c>
      <c r="I4503" s="460" t="s">
        <v>7861</v>
      </c>
      <c r="J4503" s="459" t="s">
        <v>8020</v>
      </c>
      <c r="K4503" s="458">
        <v>1</v>
      </c>
      <c r="L4503" s="458">
        <v>2</v>
      </c>
      <c r="M4503" s="457">
        <v>5304.8551543371659</v>
      </c>
      <c r="N4503" s="458">
        <v>0</v>
      </c>
      <c r="O4503" s="458">
        <v>0</v>
      </c>
      <c r="P4503" s="457">
        <v>0</v>
      </c>
    </row>
    <row r="4504" spans="1:16" ht="67.5" x14ac:dyDescent="0.2">
      <c r="A4504" s="466" t="s">
        <v>7860</v>
      </c>
      <c r="B4504" s="465" t="s">
        <v>3526</v>
      </c>
      <c r="C4504" s="464" t="s">
        <v>2594</v>
      </c>
      <c r="D4504" s="463" t="s">
        <v>8048</v>
      </c>
      <c r="E4504" s="462">
        <v>1500</v>
      </c>
      <c r="F4504" s="461" t="s">
        <v>13186</v>
      </c>
      <c r="G4504" s="460" t="s">
        <v>13185</v>
      </c>
      <c r="H4504" s="460" t="s">
        <v>8279</v>
      </c>
      <c r="I4504" s="460" t="s">
        <v>7861</v>
      </c>
      <c r="J4504" s="459" t="s">
        <v>8279</v>
      </c>
      <c r="K4504" s="458">
        <v>5</v>
      </c>
      <c r="L4504" s="458">
        <v>12</v>
      </c>
      <c r="M4504" s="457">
        <v>61536.319790311121</v>
      </c>
      <c r="N4504" s="458">
        <v>1</v>
      </c>
      <c r="O4504" s="458">
        <v>6</v>
      </c>
      <c r="P4504" s="457">
        <v>10306.799999999999</v>
      </c>
    </row>
    <row r="4505" spans="1:16" ht="67.5" x14ac:dyDescent="0.2">
      <c r="A4505" s="466" t="s">
        <v>7860</v>
      </c>
      <c r="B4505" s="465" t="s">
        <v>3526</v>
      </c>
      <c r="C4505" s="464" t="s">
        <v>2594</v>
      </c>
      <c r="D4505" s="463" t="s">
        <v>7859</v>
      </c>
      <c r="E4505" s="462">
        <v>2500</v>
      </c>
      <c r="F4505" s="461" t="s">
        <v>13184</v>
      </c>
      <c r="G4505" s="460" t="s">
        <v>13183</v>
      </c>
      <c r="H4505" s="460" t="s">
        <v>3642</v>
      </c>
      <c r="I4505" s="460" t="s">
        <v>7861</v>
      </c>
      <c r="J4505" s="459" t="s">
        <v>3642</v>
      </c>
      <c r="K4505" s="458">
        <v>5</v>
      </c>
      <c r="L4505" s="458">
        <v>12</v>
      </c>
      <c r="M4505" s="457">
        <v>31829.130926022997</v>
      </c>
      <c r="N4505" s="458">
        <v>1</v>
      </c>
      <c r="O4505" s="458">
        <v>6</v>
      </c>
      <c r="P4505" s="457">
        <v>16306.8</v>
      </c>
    </row>
    <row r="4506" spans="1:16" ht="67.5" x14ac:dyDescent="0.2">
      <c r="A4506" s="466" t="s">
        <v>7860</v>
      </c>
      <c r="B4506" s="465" t="s">
        <v>3526</v>
      </c>
      <c r="C4506" s="464" t="s">
        <v>2594</v>
      </c>
      <c r="D4506" s="463" t="s">
        <v>7887</v>
      </c>
      <c r="E4506" s="462">
        <v>4200</v>
      </c>
      <c r="F4506" s="461" t="s">
        <v>13182</v>
      </c>
      <c r="G4506" s="460" t="s">
        <v>13181</v>
      </c>
      <c r="H4506" s="460" t="s">
        <v>6514</v>
      </c>
      <c r="I4506" s="460" t="s">
        <v>7869</v>
      </c>
      <c r="J4506" s="459" t="s">
        <v>6514</v>
      </c>
      <c r="K4506" s="458">
        <v>4</v>
      </c>
      <c r="L4506" s="458">
        <v>12</v>
      </c>
      <c r="M4506" s="457">
        <v>53472.939955718633</v>
      </c>
      <c r="N4506" s="458">
        <v>1</v>
      </c>
      <c r="O4506" s="458">
        <v>6</v>
      </c>
      <c r="P4506" s="457">
        <v>26506.799999999999</v>
      </c>
    </row>
    <row r="4507" spans="1:16" ht="67.5" x14ac:dyDescent="0.2">
      <c r="A4507" s="466" t="s">
        <v>7860</v>
      </c>
      <c r="B4507" s="465" t="s">
        <v>3526</v>
      </c>
      <c r="C4507" s="464" t="s">
        <v>2594</v>
      </c>
      <c r="D4507" s="463" t="s">
        <v>7881</v>
      </c>
      <c r="E4507" s="462">
        <v>3200</v>
      </c>
      <c r="F4507" s="461" t="s">
        <v>13180</v>
      </c>
      <c r="G4507" s="460" t="s">
        <v>13179</v>
      </c>
      <c r="H4507" s="460" t="s">
        <v>4304</v>
      </c>
      <c r="I4507" s="460" t="s">
        <v>7861</v>
      </c>
      <c r="J4507" s="459" t="s">
        <v>4304</v>
      </c>
      <c r="K4507" s="458">
        <v>4</v>
      </c>
      <c r="L4507" s="458">
        <v>12</v>
      </c>
      <c r="M4507" s="457">
        <v>40741.287585309437</v>
      </c>
      <c r="N4507" s="458">
        <v>1</v>
      </c>
      <c r="O4507" s="458">
        <v>1</v>
      </c>
      <c r="P4507" s="457">
        <v>3417.8</v>
      </c>
    </row>
    <row r="4508" spans="1:16" ht="67.5" x14ac:dyDescent="0.2">
      <c r="A4508" s="466" t="s">
        <v>7860</v>
      </c>
      <c r="B4508" s="465" t="s">
        <v>3526</v>
      </c>
      <c r="C4508" s="464" t="s">
        <v>2594</v>
      </c>
      <c r="D4508" s="463" t="s">
        <v>7887</v>
      </c>
      <c r="E4508" s="462">
        <v>4200</v>
      </c>
      <c r="F4508" s="461" t="s">
        <v>13178</v>
      </c>
      <c r="G4508" s="460" t="s">
        <v>13177</v>
      </c>
      <c r="H4508" s="460" t="s">
        <v>8216</v>
      </c>
      <c r="I4508" s="460" t="s">
        <v>7861</v>
      </c>
      <c r="J4508" s="459" t="s">
        <v>8216</v>
      </c>
      <c r="K4508" s="458">
        <v>3</v>
      </c>
      <c r="L4508" s="458">
        <v>12</v>
      </c>
      <c r="M4508" s="457">
        <v>53472.939955718633</v>
      </c>
      <c r="N4508" s="458">
        <v>1</v>
      </c>
      <c r="O4508" s="458">
        <v>6</v>
      </c>
      <c r="P4508" s="457">
        <v>26506.799999999999</v>
      </c>
    </row>
    <row r="4509" spans="1:16" ht="67.5" x14ac:dyDescent="0.2">
      <c r="A4509" s="466" t="s">
        <v>7860</v>
      </c>
      <c r="B4509" s="465" t="s">
        <v>3526</v>
      </c>
      <c r="C4509" s="464" t="s">
        <v>2594</v>
      </c>
      <c r="D4509" s="463" t="s">
        <v>8345</v>
      </c>
      <c r="E4509" s="462">
        <v>3500</v>
      </c>
      <c r="F4509" s="461" t="s">
        <v>13176</v>
      </c>
      <c r="G4509" s="460" t="s">
        <v>13175</v>
      </c>
      <c r="H4509" s="460" t="s">
        <v>8342</v>
      </c>
      <c r="I4509" s="460" t="s">
        <v>7869</v>
      </c>
      <c r="J4509" s="459" t="s">
        <v>8342</v>
      </c>
      <c r="K4509" s="458">
        <v>3</v>
      </c>
      <c r="L4509" s="458">
        <v>8</v>
      </c>
      <c r="M4509" s="457">
        <v>29707.188864288128</v>
      </c>
      <c r="N4509" s="458">
        <v>2</v>
      </c>
      <c r="O4509" s="458">
        <v>6</v>
      </c>
      <c r="P4509" s="457">
        <v>22306.799999999999</v>
      </c>
    </row>
    <row r="4510" spans="1:16" ht="67.5" x14ac:dyDescent="0.2">
      <c r="A4510" s="466" t="s">
        <v>7860</v>
      </c>
      <c r="B4510" s="465" t="s">
        <v>3526</v>
      </c>
      <c r="C4510" s="464" t="s">
        <v>2594</v>
      </c>
      <c r="D4510" s="463" t="s">
        <v>13174</v>
      </c>
      <c r="E4510" s="462">
        <v>12500</v>
      </c>
      <c r="F4510" s="461" t="s">
        <v>13173</v>
      </c>
      <c r="G4510" s="460" t="s">
        <v>13172</v>
      </c>
      <c r="H4510" s="460" t="s">
        <v>8893</v>
      </c>
      <c r="I4510" s="460" t="s">
        <v>7869</v>
      </c>
      <c r="J4510" s="459" t="s">
        <v>8893</v>
      </c>
      <c r="K4510" s="458">
        <v>3</v>
      </c>
      <c r="L4510" s="458">
        <v>12</v>
      </c>
      <c r="M4510" s="457">
        <v>159145.65463011496</v>
      </c>
      <c r="N4510" s="458">
        <v>1</v>
      </c>
      <c r="O4510" s="458">
        <v>6</v>
      </c>
      <c r="P4510" s="457">
        <v>76306.8</v>
      </c>
    </row>
    <row r="4511" spans="1:16" ht="67.5" x14ac:dyDescent="0.2">
      <c r="A4511" s="466" t="s">
        <v>7860</v>
      </c>
      <c r="B4511" s="465" t="s">
        <v>3526</v>
      </c>
      <c r="C4511" s="464" t="s">
        <v>2594</v>
      </c>
      <c r="D4511" s="463" t="s">
        <v>7916</v>
      </c>
      <c r="E4511" s="462">
        <v>4200</v>
      </c>
      <c r="F4511" s="461" t="s">
        <v>13171</v>
      </c>
      <c r="G4511" s="460" t="s">
        <v>13170</v>
      </c>
      <c r="H4511" s="460" t="s">
        <v>8241</v>
      </c>
      <c r="I4511" s="460" t="s">
        <v>7861</v>
      </c>
      <c r="J4511" s="459" t="s">
        <v>8241</v>
      </c>
      <c r="K4511" s="458">
        <v>3</v>
      </c>
      <c r="L4511" s="458">
        <v>12</v>
      </c>
      <c r="M4511" s="457">
        <v>53472.939955718633</v>
      </c>
      <c r="N4511" s="458">
        <v>1</v>
      </c>
      <c r="O4511" s="458">
        <v>6</v>
      </c>
      <c r="P4511" s="457">
        <v>26506.799999999999</v>
      </c>
    </row>
    <row r="4512" spans="1:16" ht="67.5" x14ac:dyDescent="0.2">
      <c r="A4512" s="466" t="s">
        <v>7860</v>
      </c>
      <c r="B4512" s="465" t="s">
        <v>3526</v>
      </c>
      <c r="C4512" s="464" t="s">
        <v>2594</v>
      </c>
      <c r="D4512" s="463" t="s">
        <v>7881</v>
      </c>
      <c r="E4512" s="462">
        <v>3200</v>
      </c>
      <c r="F4512" s="461" t="s">
        <v>13169</v>
      </c>
      <c r="G4512" s="460" t="s">
        <v>13168</v>
      </c>
      <c r="H4512" s="460" t="s">
        <v>7911</v>
      </c>
      <c r="I4512" s="460" t="s">
        <v>7869</v>
      </c>
      <c r="J4512" s="459" t="s">
        <v>7911</v>
      </c>
      <c r="K4512" s="458">
        <v>3</v>
      </c>
      <c r="L4512" s="458">
        <v>12</v>
      </c>
      <c r="M4512" s="457">
        <v>40741.287585309437</v>
      </c>
      <c r="N4512" s="458">
        <v>1</v>
      </c>
      <c r="O4512" s="458">
        <v>1</v>
      </c>
      <c r="P4512" s="457">
        <v>3417.8</v>
      </c>
    </row>
    <row r="4513" spans="1:16" ht="67.5" x14ac:dyDescent="0.2">
      <c r="A4513" s="466" t="s">
        <v>7860</v>
      </c>
      <c r="B4513" s="465" t="s">
        <v>3526</v>
      </c>
      <c r="C4513" s="464" t="s">
        <v>2594</v>
      </c>
      <c r="D4513" s="463" t="s">
        <v>7932</v>
      </c>
      <c r="E4513" s="462">
        <v>4200</v>
      </c>
      <c r="F4513" s="461" t="s">
        <v>13167</v>
      </c>
      <c r="G4513" s="460" t="s">
        <v>13166</v>
      </c>
      <c r="H4513" s="460" t="s">
        <v>6389</v>
      </c>
      <c r="I4513" s="460" t="s">
        <v>7869</v>
      </c>
      <c r="J4513" s="459" t="s">
        <v>6389</v>
      </c>
      <c r="K4513" s="458">
        <v>3</v>
      </c>
      <c r="L4513" s="458">
        <v>12</v>
      </c>
      <c r="M4513" s="457">
        <v>53472.939955718633</v>
      </c>
      <c r="N4513" s="458">
        <v>1</v>
      </c>
      <c r="O4513" s="458">
        <v>6</v>
      </c>
      <c r="P4513" s="457">
        <v>26506.799999999999</v>
      </c>
    </row>
    <row r="4514" spans="1:16" ht="67.5" x14ac:dyDescent="0.2">
      <c r="A4514" s="466" t="s">
        <v>7860</v>
      </c>
      <c r="B4514" s="465" t="s">
        <v>3526</v>
      </c>
      <c r="C4514" s="464" t="s">
        <v>2594</v>
      </c>
      <c r="D4514" s="463" t="s">
        <v>8005</v>
      </c>
      <c r="E4514" s="462">
        <v>4200</v>
      </c>
      <c r="F4514" s="461" t="s">
        <v>13165</v>
      </c>
      <c r="G4514" s="460" t="s">
        <v>13164</v>
      </c>
      <c r="H4514" s="460" t="s">
        <v>4810</v>
      </c>
      <c r="I4514" s="460" t="s">
        <v>7869</v>
      </c>
      <c r="J4514" s="459" t="s">
        <v>4810</v>
      </c>
      <c r="K4514" s="458">
        <v>4</v>
      </c>
      <c r="L4514" s="458">
        <v>12</v>
      </c>
      <c r="M4514" s="457">
        <v>53472.939955718633</v>
      </c>
      <c r="N4514" s="458">
        <v>1</v>
      </c>
      <c r="O4514" s="458">
        <v>6</v>
      </c>
      <c r="P4514" s="457">
        <v>26506.799999999999</v>
      </c>
    </row>
    <row r="4515" spans="1:16" ht="67.5" x14ac:dyDescent="0.2">
      <c r="A4515" s="466" t="s">
        <v>7860</v>
      </c>
      <c r="B4515" s="465" t="s">
        <v>3526</v>
      </c>
      <c r="C4515" s="464" t="s">
        <v>2594</v>
      </c>
      <c r="D4515" s="463" t="s">
        <v>11727</v>
      </c>
      <c r="E4515" s="462">
        <v>5500</v>
      </c>
      <c r="F4515" s="461" t="s">
        <v>13163</v>
      </c>
      <c r="G4515" s="460" t="s">
        <v>13162</v>
      </c>
      <c r="H4515" s="460" t="s">
        <v>4810</v>
      </c>
      <c r="I4515" s="460" t="s">
        <v>7869</v>
      </c>
      <c r="J4515" s="459" t="s">
        <v>4810</v>
      </c>
      <c r="K4515" s="458">
        <v>4</v>
      </c>
      <c r="L4515" s="458">
        <v>12</v>
      </c>
      <c r="M4515" s="457">
        <v>70024.088037250593</v>
      </c>
      <c r="N4515" s="458">
        <v>1</v>
      </c>
      <c r="O4515" s="458">
        <v>6</v>
      </c>
      <c r="P4515" s="457">
        <v>34306.800000000003</v>
      </c>
    </row>
    <row r="4516" spans="1:16" ht="67.5" x14ac:dyDescent="0.2">
      <c r="A4516" s="466" t="s">
        <v>7860</v>
      </c>
      <c r="B4516" s="465" t="s">
        <v>3526</v>
      </c>
      <c r="C4516" s="464" t="s">
        <v>2594</v>
      </c>
      <c r="D4516" s="463" t="s">
        <v>7887</v>
      </c>
      <c r="E4516" s="462">
        <v>4200</v>
      </c>
      <c r="F4516" s="461" t="s">
        <v>13161</v>
      </c>
      <c r="G4516" s="460" t="s">
        <v>13160</v>
      </c>
      <c r="H4516" s="460" t="s">
        <v>3542</v>
      </c>
      <c r="I4516" s="460" t="s">
        <v>7861</v>
      </c>
      <c r="J4516" s="459" t="s">
        <v>3542</v>
      </c>
      <c r="K4516" s="458">
        <v>3</v>
      </c>
      <c r="L4516" s="458">
        <v>12</v>
      </c>
      <c r="M4516" s="457">
        <v>53472.939955718633</v>
      </c>
      <c r="N4516" s="458">
        <v>1</v>
      </c>
      <c r="O4516" s="458">
        <v>6</v>
      </c>
      <c r="P4516" s="457">
        <v>26506.799999999999</v>
      </c>
    </row>
    <row r="4517" spans="1:16" ht="67.5" x14ac:dyDescent="0.2">
      <c r="A4517" s="466" t="s">
        <v>7860</v>
      </c>
      <c r="B4517" s="465" t="s">
        <v>3526</v>
      </c>
      <c r="C4517" s="464" t="s">
        <v>2594</v>
      </c>
      <c r="D4517" s="463" t="s">
        <v>8162</v>
      </c>
      <c r="E4517" s="462">
        <v>5500</v>
      </c>
      <c r="F4517" s="461" t="s">
        <v>13159</v>
      </c>
      <c r="G4517" s="460" t="s">
        <v>13158</v>
      </c>
      <c r="H4517" s="460" t="s">
        <v>8241</v>
      </c>
      <c r="I4517" s="460" t="s">
        <v>7861</v>
      </c>
      <c r="J4517" s="459" t="s">
        <v>8241</v>
      </c>
      <c r="K4517" s="458">
        <v>2</v>
      </c>
      <c r="L4517" s="458">
        <v>6</v>
      </c>
      <c r="M4517" s="457">
        <v>35012.044018625296</v>
      </c>
      <c r="N4517" s="458">
        <v>1</v>
      </c>
      <c r="O4517" s="458">
        <v>6</v>
      </c>
      <c r="P4517" s="457">
        <v>34306.800000000003</v>
      </c>
    </row>
    <row r="4518" spans="1:16" ht="67.5" x14ac:dyDescent="0.2">
      <c r="A4518" s="466" t="s">
        <v>7860</v>
      </c>
      <c r="B4518" s="465" t="s">
        <v>3526</v>
      </c>
      <c r="C4518" s="464" t="s">
        <v>2594</v>
      </c>
      <c r="D4518" s="463" t="s">
        <v>7986</v>
      </c>
      <c r="E4518" s="462">
        <v>7500</v>
      </c>
      <c r="F4518" s="461" t="s">
        <v>13157</v>
      </c>
      <c r="G4518" s="460" t="s">
        <v>13156</v>
      </c>
      <c r="H4518" s="460" t="s">
        <v>7911</v>
      </c>
      <c r="I4518" s="460" t="s">
        <v>7869</v>
      </c>
      <c r="J4518" s="459" t="s">
        <v>7911</v>
      </c>
      <c r="K4518" s="458">
        <v>3</v>
      </c>
      <c r="L4518" s="458">
        <v>12</v>
      </c>
      <c r="M4518" s="457">
        <v>95487.392778068985</v>
      </c>
      <c r="N4518" s="458">
        <v>1</v>
      </c>
      <c r="O4518" s="458">
        <v>6</v>
      </c>
      <c r="P4518" s="457">
        <v>46306.8</v>
      </c>
    </row>
    <row r="4519" spans="1:16" ht="67.5" x14ac:dyDescent="0.2">
      <c r="A4519" s="466" t="s">
        <v>7860</v>
      </c>
      <c r="B4519" s="465" t="s">
        <v>3526</v>
      </c>
      <c r="C4519" s="464" t="s">
        <v>2594</v>
      </c>
      <c r="D4519" s="463" t="s">
        <v>7859</v>
      </c>
      <c r="E4519" s="462">
        <v>2500</v>
      </c>
      <c r="F4519" s="461" t="s">
        <v>13155</v>
      </c>
      <c r="G4519" s="460" t="s">
        <v>13154</v>
      </c>
      <c r="H4519" s="460"/>
      <c r="I4519" s="460"/>
      <c r="J4519" s="459"/>
      <c r="K4519" s="458">
        <v>3</v>
      </c>
      <c r="L4519" s="458">
        <v>12</v>
      </c>
      <c r="M4519" s="457">
        <v>31829.130926022997</v>
      </c>
      <c r="N4519" s="458">
        <v>1</v>
      </c>
      <c r="O4519" s="458">
        <v>6</v>
      </c>
      <c r="P4519" s="457">
        <v>16306.8</v>
      </c>
    </row>
    <row r="4520" spans="1:16" ht="67.5" x14ac:dyDescent="0.2">
      <c r="A4520" s="466" t="s">
        <v>7860</v>
      </c>
      <c r="B4520" s="465" t="s">
        <v>3526</v>
      </c>
      <c r="C4520" s="464" t="s">
        <v>2594</v>
      </c>
      <c r="D4520" s="463" t="s">
        <v>8282</v>
      </c>
      <c r="E4520" s="462">
        <v>4200</v>
      </c>
      <c r="F4520" s="461" t="s">
        <v>13153</v>
      </c>
      <c r="G4520" s="460" t="s">
        <v>13152</v>
      </c>
      <c r="H4520" s="460" t="s">
        <v>6514</v>
      </c>
      <c r="I4520" s="460" t="s">
        <v>7869</v>
      </c>
      <c r="J4520" s="459" t="s">
        <v>6514</v>
      </c>
      <c r="K4520" s="458">
        <v>3</v>
      </c>
      <c r="L4520" s="458">
        <v>12</v>
      </c>
      <c r="M4520" s="457">
        <v>53472.939955718633</v>
      </c>
      <c r="N4520" s="458">
        <v>1</v>
      </c>
      <c r="O4520" s="458">
        <v>1</v>
      </c>
      <c r="P4520" s="457">
        <v>4417.8</v>
      </c>
    </row>
    <row r="4521" spans="1:16" ht="67.5" x14ac:dyDescent="0.2">
      <c r="A4521" s="466" t="s">
        <v>7860</v>
      </c>
      <c r="B4521" s="465" t="s">
        <v>3526</v>
      </c>
      <c r="C4521" s="464" t="s">
        <v>2594</v>
      </c>
      <c r="D4521" s="463" t="s">
        <v>13151</v>
      </c>
      <c r="E4521" s="462">
        <v>7500</v>
      </c>
      <c r="F4521" s="461" t="s">
        <v>13150</v>
      </c>
      <c r="G4521" s="460" t="s">
        <v>13149</v>
      </c>
      <c r="H4521" s="460" t="s">
        <v>7911</v>
      </c>
      <c r="I4521" s="460" t="s">
        <v>7869</v>
      </c>
      <c r="J4521" s="459" t="s">
        <v>7911</v>
      </c>
      <c r="K4521" s="458">
        <v>3</v>
      </c>
      <c r="L4521" s="458">
        <v>12</v>
      </c>
      <c r="M4521" s="457">
        <v>95487.392778068985</v>
      </c>
      <c r="N4521" s="458">
        <v>1</v>
      </c>
      <c r="O4521" s="458">
        <v>6</v>
      </c>
      <c r="P4521" s="457">
        <v>46306.8</v>
      </c>
    </row>
    <row r="4522" spans="1:16" ht="67.5" x14ac:dyDescent="0.2">
      <c r="A4522" s="466" t="s">
        <v>7860</v>
      </c>
      <c r="B4522" s="465" t="s">
        <v>3526</v>
      </c>
      <c r="C4522" s="464" t="s">
        <v>2594</v>
      </c>
      <c r="D4522" s="463" t="s">
        <v>9322</v>
      </c>
      <c r="E4522" s="462">
        <v>7500</v>
      </c>
      <c r="F4522" s="461" t="s">
        <v>13148</v>
      </c>
      <c r="G4522" s="460" t="s">
        <v>13147</v>
      </c>
      <c r="H4522" s="460" t="s">
        <v>7911</v>
      </c>
      <c r="I4522" s="460" t="s">
        <v>7869</v>
      </c>
      <c r="J4522" s="459" t="s">
        <v>7911</v>
      </c>
      <c r="K4522" s="458">
        <v>3</v>
      </c>
      <c r="L4522" s="458">
        <v>12</v>
      </c>
      <c r="M4522" s="457">
        <v>95487.392778068985</v>
      </c>
      <c r="N4522" s="458">
        <v>1</v>
      </c>
      <c r="O4522" s="458">
        <v>6</v>
      </c>
      <c r="P4522" s="457">
        <v>46306.8</v>
      </c>
    </row>
    <row r="4523" spans="1:16" ht="67.5" x14ac:dyDescent="0.2">
      <c r="A4523" s="466" t="s">
        <v>7860</v>
      </c>
      <c r="B4523" s="465" t="s">
        <v>3526</v>
      </c>
      <c r="C4523" s="464" t="s">
        <v>2594</v>
      </c>
      <c r="D4523" s="463" t="s">
        <v>7887</v>
      </c>
      <c r="E4523" s="462">
        <v>4200</v>
      </c>
      <c r="F4523" s="461" t="s">
        <v>13146</v>
      </c>
      <c r="G4523" s="460" t="s">
        <v>13145</v>
      </c>
      <c r="H4523" s="460" t="s">
        <v>3642</v>
      </c>
      <c r="I4523" s="460" t="s">
        <v>7861</v>
      </c>
      <c r="J4523" s="459" t="s">
        <v>3642</v>
      </c>
      <c r="K4523" s="458">
        <v>4</v>
      </c>
      <c r="L4523" s="458">
        <v>12</v>
      </c>
      <c r="M4523" s="457">
        <v>53472.939955718633</v>
      </c>
      <c r="N4523" s="458">
        <v>1</v>
      </c>
      <c r="O4523" s="458">
        <v>6</v>
      </c>
      <c r="P4523" s="457">
        <v>26506.799999999999</v>
      </c>
    </row>
    <row r="4524" spans="1:16" ht="67.5" x14ac:dyDescent="0.2">
      <c r="A4524" s="466" t="s">
        <v>7860</v>
      </c>
      <c r="B4524" s="465" t="s">
        <v>3526</v>
      </c>
      <c r="C4524" s="464" t="s">
        <v>2594</v>
      </c>
      <c r="D4524" s="463" t="s">
        <v>8048</v>
      </c>
      <c r="E4524" s="462">
        <v>5500</v>
      </c>
      <c r="F4524" s="461" t="s">
        <v>13144</v>
      </c>
      <c r="G4524" s="460" t="s">
        <v>13143</v>
      </c>
      <c r="H4524" s="460" t="s">
        <v>8199</v>
      </c>
      <c r="I4524" s="460" t="s">
        <v>7861</v>
      </c>
      <c r="J4524" s="459" t="s">
        <v>8199</v>
      </c>
      <c r="K4524" s="458">
        <v>1</v>
      </c>
      <c r="L4524" s="458">
        <v>2</v>
      </c>
      <c r="M4524" s="457">
        <v>11670.681339541765</v>
      </c>
      <c r="N4524" s="458">
        <v>1</v>
      </c>
      <c r="O4524" s="458">
        <v>6</v>
      </c>
      <c r="P4524" s="457">
        <v>34306.800000000003</v>
      </c>
    </row>
    <row r="4525" spans="1:16" ht="67.5" x14ac:dyDescent="0.2">
      <c r="A4525" s="466" t="s">
        <v>7860</v>
      </c>
      <c r="B4525" s="465" t="s">
        <v>3526</v>
      </c>
      <c r="C4525" s="464" t="s">
        <v>2594</v>
      </c>
      <c r="D4525" s="463" t="s">
        <v>8478</v>
      </c>
      <c r="E4525" s="462">
        <v>7500</v>
      </c>
      <c r="F4525" s="461" t="s">
        <v>13142</v>
      </c>
      <c r="G4525" s="460" t="s">
        <v>13141</v>
      </c>
      <c r="H4525" s="460" t="s">
        <v>8352</v>
      </c>
      <c r="I4525" s="460" t="s">
        <v>7869</v>
      </c>
      <c r="J4525" s="459" t="s">
        <v>8352</v>
      </c>
      <c r="K4525" s="458">
        <v>3</v>
      </c>
      <c r="L4525" s="458">
        <v>12</v>
      </c>
      <c r="M4525" s="457">
        <v>95487.392778068985</v>
      </c>
      <c r="N4525" s="458">
        <v>1</v>
      </c>
      <c r="O4525" s="458">
        <v>6</v>
      </c>
      <c r="P4525" s="457">
        <v>46306.8</v>
      </c>
    </row>
    <row r="4526" spans="1:16" ht="67.5" x14ac:dyDescent="0.2">
      <c r="A4526" s="466" t="s">
        <v>7860</v>
      </c>
      <c r="B4526" s="465" t="s">
        <v>3526</v>
      </c>
      <c r="C4526" s="464" t="s">
        <v>2594</v>
      </c>
      <c r="D4526" s="463" t="s">
        <v>8128</v>
      </c>
      <c r="E4526" s="462">
        <v>8500</v>
      </c>
      <c r="F4526" s="461" t="s">
        <v>13140</v>
      </c>
      <c r="G4526" s="460" t="s">
        <v>13139</v>
      </c>
      <c r="H4526" s="460" t="s">
        <v>6005</v>
      </c>
      <c r="I4526" s="460" t="s">
        <v>7869</v>
      </c>
      <c r="J4526" s="459" t="s">
        <v>6005</v>
      </c>
      <c r="K4526" s="458">
        <v>1</v>
      </c>
      <c r="L4526" s="458">
        <v>2</v>
      </c>
      <c r="M4526" s="457">
        <v>18036.507524746365</v>
      </c>
      <c r="N4526" s="458">
        <v>0</v>
      </c>
      <c r="O4526" s="458">
        <v>0</v>
      </c>
      <c r="P4526" s="457">
        <v>0</v>
      </c>
    </row>
    <row r="4527" spans="1:16" ht="67.5" x14ac:dyDescent="0.2">
      <c r="A4527" s="466" t="s">
        <v>7860</v>
      </c>
      <c r="B4527" s="465" t="s">
        <v>3526</v>
      </c>
      <c r="C4527" s="464" t="s">
        <v>2594</v>
      </c>
      <c r="D4527" s="463" t="s">
        <v>3585</v>
      </c>
      <c r="E4527" s="462">
        <v>4200</v>
      </c>
      <c r="F4527" s="461" t="s">
        <v>13138</v>
      </c>
      <c r="G4527" s="460" t="s">
        <v>13137</v>
      </c>
      <c r="H4527" s="460" t="s">
        <v>8352</v>
      </c>
      <c r="I4527" s="460" t="s">
        <v>7869</v>
      </c>
      <c r="J4527" s="459" t="s">
        <v>8352</v>
      </c>
      <c r="K4527" s="458">
        <v>3</v>
      </c>
      <c r="L4527" s="458">
        <v>12</v>
      </c>
      <c r="M4527" s="457">
        <v>53472.939955718633</v>
      </c>
      <c r="N4527" s="458">
        <v>1</v>
      </c>
      <c r="O4527" s="458">
        <v>6</v>
      </c>
      <c r="P4527" s="457">
        <v>26506.799999999999</v>
      </c>
    </row>
    <row r="4528" spans="1:16" ht="67.5" x14ac:dyDescent="0.2">
      <c r="A4528" s="466" t="s">
        <v>7860</v>
      </c>
      <c r="B4528" s="465" t="s">
        <v>3526</v>
      </c>
      <c r="C4528" s="464" t="s">
        <v>2594</v>
      </c>
      <c r="D4528" s="463" t="s">
        <v>11585</v>
      </c>
      <c r="E4528" s="462">
        <v>4200</v>
      </c>
      <c r="F4528" s="461" t="s">
        <v>13136</v>
      </c>
      <c r="G4528" s="460" t="s">
        <v>13135</v>
      </c>
      <c r="H4528" s="460" t="s">
        <v>4810</v>
      </c>
      <c r="I4528" s="460" t="s">
        <v>7869</v>
      </c>
      <c r="J4528" s="459" t="s">
        <v>4810</v>
      </c>
      <c r="K4528" s="458">
        <v>3</v>
      </c>
      <c r="L4528" s="458">
        <v>12</v>
      </c>
      <c r="M4528" s="457">
        <v>53472.939955718633</v>
      </c>
      <c r="N4528" s="458">
        <v>1</v>
      </c>
      <c r="O4528" s="458">
        <v>6</v>
      </c>
      <c r="P4528" s="457">
        <v>26506.799999999999</v>
      </c>
    </row>
    <row r="4529" spans="1:16" ht="67.5" x14ac:dyDescent="0.2">
      <c r="A4529" s="466" t="s">
        <v>7860</v>
      </c>
      <c r="B4529" s="465" t="s">
        <v>3526</v>
      </c>
      <c r="C4529" s="464" t="s">
        <v>2594</v>
      </c>
      <c r="D4529" s="463" t="s">
        <v>7923</v>
      </c>
      <c r="E4529" s="462">
        <v>4200</v>
      </c>
      <c r="F4529" s="461" t="s">
        <v>13134</v>
      </c>
      <c r="G4529" s="460" t="s">
        <v>13133</v>
      </c>
      <c r="H4529" s="460" t="s">
        <v>3642</v>
      </c>
      <c r="I4529" s="460" t="s">
        <v>7861</v>
      </c>
      <c r="J4529" s="459" t="s">
        <v>3642</v>
      </c>
      <c r="K4529" s="458">
        <v>4</v>
      </c>
      <c r="L4529" s="458">
        <v>12</v>
      </c>
      <c r="M4529" s="457">
        <v>53472.939955718633</v>
      </c>
      <c r="N4529" s="458">
        <v>1</v>
      </c>
      <c r="O4529" s="458">
        <v>6</v>
      </c>
      <c r="P4529" s="457">
        <v>26506.799999999999</v>
      </c>
    </row>
    <row r="4530" spans="1:16" ht="67.5" x14ac:dyDescent="0.2">
      <c r="A4530" s="466" t="s">
        <v>7860</v>
      </c>
      <c r="B4530" s="465" t="s">
        <v>3526</v>
      </c>
      <c r="C4530" s="464" t="s">
        <v>2594</v>
      </c>
      <c r="D4530" s="463" t="s">
        <v>9085</v>
      </c>
      <c r="E4530" s="462">
        <v>8000</v>
      </c>
      <c r="F4530" s="461" t="s">
        <v>13132</v>
      </c>
      <c r="G4530" s="460" t="s">
        <v>13131</v>
      </c>
      <c r="H4530" s="460" t="s">
        <v>3574</v>
      </c>
      <c r="I4530" s="460" t="s">
        <v>7869</v>
      </c>
      <c r="J4530" s="459" t="s">
        <v>3574</v>
      </c>
      <c r="K4530" s="458">
        <v>3</v>
      </c>
      <c r="L4530" s="458">
        <v>12</v>
      </c>
      <c r="M4530" s="457">
        <v>101853.21896327358</v>
      </c>
      <c r="N4530" s="458">
        <v>1</v>
      </c>
      <c r="O4530" s="458">
        <v>6</v>
      </c>
      <c r="P4530" s="457">
        <v>49306.8</v>
      </c>
    </row>
    <row r="4531" spans="1:16" ht="67.5" x14ac:dyDescent="0.2">
      <c r="A4531" s="466" t="s">
        <v>7860</v>
      </c>
      <c r="B4531" s="465" t="s">
        <v>3526</v>
      </c>
      <c r="C4531" s="464" t="s">
        <v>2594</v>
      </c>
      <c r="D4531" s="463" t="s">
        <v>8005</v>
      </c>
      <c r="E4531" s="462">
        <v>4200</v>
      </c>
      <c r="F4531" s="461" t="s">
        <v>13130</v>
      </c>
      <c r="G4531" s="460" t="s">
        <v>13129</v>
      </c>
      <c r="H4531" s="460" t="s">
        <v>4810</v>
      </c>
      <c r="I4531" s="460" t="s">
        <v>7869</v>
      </c>
      <c r="J4531" s="459" t="s">
        <v>4810</v>
      </c>
      <c r="K4531" s="458">
        <v>3</v>
      </c>
      <c r="L4531" s="458">
        <v>12</v>
      </c>
      <c r="M4531" s="457">
        <v>53472.939955718633</v>
      </c>
      <c r="N4531" s="458">
        <v>1</v>
      </c>
      <c r="O4531" s="458">
        <v>6</v>
      </c>
      <c r="P4531" s="457">
        <v>26506.799999999999</v>
      </c>
    </row>
    <row r="4532" spans="1:16" ht="67.5" x14ac:dyDescent="0.2">
      <c r="A4532" s="466" t="s">
        <v>7860</v>
      </c>
      <c r="B4532" s="465" t="s">
        <v>3526</v>
      </c>
      <c r="C4532" s="464" t="s">
        <v>2594</v>
      </c>
      <c r="D4532" s="463" t="s">
        <v>7887</v>
      </c>
      <c r="E4532" s="462">
        <v>4200</v>
      </c>
      <c r="F4532" s="461" t="s">
        <v>13128</v>
      </c>
      <c r="G4532" s="460" t="s">
        <v>13127</v>
      </c>
      <c r="H4532" s="460" t="s">
        <v>3859</v>
      </c>
      <c r="I4532" s="460" t="s">
        <v>7861</v>
      </c>
      <c r="J4532" s="459" t="s">
        <v>3859</v>
      </c>
      <c r="K4532" s="458">
        <v>3</v>
      </c>
      <c r="L4532" s="458">
        <v>12</v>
      </c>
      <c r="M4532" s="457">
        <v>53472.939955718633</v>
      </c>
      <c r="N4532" s="458">
        <v>1</v>
      </c>
      <c r="O4532" s="458">
        <v>6</v>
      </c>
      <c r="P4532" s="457">
        <v>26506.799999999999</v>
      </c>
    </row>
    <row r="4533" spans="1:16" ht="67.5" x14ac:dyDescent="0.2">
      <c r="A4533" s="466" t="s">
        <v>7860</v>
      </c>
      <c r="B4533" s="465" t="s">
        <v>3526</v>
      </c>
      <c r="C4533" s="464" t="s">
        <v>2594</v>
      </c>
      <c r="D4533" s="463" t="s">
        <v>13126</v>
      </c>
      <c r="E4533" s="462">
        <v>7000</v>
      </c>
      <c r="F4533" s="461" t="s">
        <v>13125</v>
      </c>
      <c r="G4533" s="460" t="s">
        <v>13124</v>
      </c>
      <c r="H4533" s="460" t="s">
        <v>7865</v>
      </c>
      <c r="I4533" s="460" t="s">
        <v>7861</v>
      </c>
      <c r="J4533" s="459" t="s">
        <v>7865</v>
      </c>
      <c r="K4533" s="458">
        <v>3</v>
      </c>
      <c r="L4533" s="458">
        <v>12</v>
      </c>
      <c r="M4533" s="457">
        <v>89121.566592864387</v>
      </c>
      <c r="N4533" s="458">
        <v>1</v>
      </c>
      <c r="O4533" s="458">
        <v>6</v>
      </c>
      <c r="P4533" s="457">
        <v>43306.8</v>
      </c>
    </row>
    <row r="4534" spans="1:16" ht="67.5" x14ac:dyDescent="0.2">
      <c r="A4534" s="466" t="s">
        <v>7860</v>
      </c>
      <c r="B4534" s="465" t="s">
        <v>3526</v>
      </c>
      <c r="C4534" s="464" t="s">
        <v>2594</v>
      </c>
      <c r="D4534" s="463" t="s">
        <v>8005</v>
      </c>
      <c r="E4534" s="462">
        <v>4200</v>
      </c>
      <c r="F4534" s="461" t="s">
        <v>13123</v>
      </c>
      <c r="G4534" s="460" t="s">
        <v>13122</v>
      </c>
      <c r="H4534" s="460" t="s">
        <v>8655</v>
      </c>
      <c r="I4534" s="460" t="s">
        <v>7869</v>
      </c>
      <c r="J4534" s="459" t="s">
        <v>8655</v>
      </c>
      <c r="K4534" s="458">
        <v>3</v>
      </c>
      <c r="L4534" s="458">
        <v>12</v>
      </c>
      <c r="M4534" s="457">
        <v>53472.939955718633</v>
      </c>
      <c r="N4534" s="458">
        <v>1</v>
      </c>
      <c r="O4534" s="458">
        <v>6</v>
      </c>
      <c r="P4534" s="457">
        <v>26506.799999999999</v>
      </c>
    </row>
    <row r="4535" spans="1:16" ht="67.5" x14ac:dyDescent="0.2">
      <c r="A4535" s="466" t="s">
        <v>7860</v>
      </c>
      <c r="B4535" s="465" t="s">
        <v>3526</v>
      </c>
      <c r="C4535" s="464" t="s">
        <v>2594</v>
      </c>
      <c r="D4535" s="463" t="s">
        <v>8811</v>
      </c>
      <c r="E4535" s="462">
        <v>10500</v>
      </c>
      <c r="F4535" s="461" t="s">
        <v>13121</v>
      </c>
      <c r="G4535" s="460" t="s">
        <v>13120</v>
      </c>
      <c r="H4535" s="460" t="s">
        <v>8241</v>
      </c>
      <c r="I4535" s="460" t="s">
        <v>7869</v>
      </c>
      <c r="J4535" s="459" t="s">
        <v>8241</v>
      </c>
      <c r="K4535" s="458">
        <v>4</v>
      </c>
      <c r="L4535" s="458">
        <v>12</v>
      </c>
      <c r="M4535" s="457">
        <v>133682.34988929657</v>
      </c>
      <c r="N4535" s="458">
        <v>1</v>
      </c>
      <c r="O4535" s="458">
        <v>6</v>
      </c>
      <c r="P4535" s="457">
        <v>64306.8</v>
      </c>
    </row>
    <row r="4536" spans="1:16" ht="67.5" x14ac:dyDescent="0.2">
      <c r="A4536" s="466" t="s">
        <v>7860</v>
      </c>
      <c r="B4536" s="465" t="s">
        <v>3526</v>
      </c>
      <c r="C4536" s="464" t="s">
        <v>2594</v>
      </c>
      <c r="D4536" s="463" t="s">
        <v>13119</v>
      </c>
      <c r="E4536" s="462">
        <v>5500</v>
      </c>
      <c r="F4536" s="461" t="s">
        <v>13118</v>
      </c>
      <c r="G4536" s="460" t="s">
        <v>13117</v>
      </c>
      <c r="H4536" s="460" t="s">
        <v>8159</v>
      </c>
      <c r="I4536" s="460" t="s">
        <v>7869</v>
      </c>
      <c r="J4536" s="459" t="s">
        <v>8159</v>
      </c>
      <c r="K4536" s="458">
        <v>3</v>
      </c>
      <c r="L4536" s="458">
        <v>12</v>
      </c>
      <c r="M4536" s="457">
        <v>76389.914222455191</v>
      </c>
      <c r="N4536" s="458">
        <v>1</v>
      </c>
      <c r="O4536" s="458">
        <v>6</v>
      </c>
      <c r="P4536" s="457">
        <v>34306.800000000003</v>
      </c>
    </row>
    <row r="4537" spans="1:16" ht="67.5" x14ac:dyDescent="0.2">
      <c r="A4537" s="466" t="s">
        <v>7860</v>
      </c>
      <c r="B4537" s="465" t="s">
        <v>3526</v>
      </c>
      <c r="C4537" s="464" t="s">
        <v>2594</v>
      </c>
      <c r="D4537" s="463" t="s">
        <v>8472</v>
      </c>
      <c r="E4537" s="462">
        <v>2200</v>
      </c>
      <c r="F4537" s="461" t="s">
        <v>13116</v>
      </c>
      <c r="G4537" s="460" t="s">
        <v>13115</v>
      </c>
      <c r="H4537" s="460"/>
      <c r="I4537" s="460"/>
      <c r="J4537" s="459"/>
      <c r="K4537" s="458">
        <v>4</v>
      </c>
      <c r="L4537" s="458">
        <v>12</v>
      </c>
      <c r="M4537" s="457">
        <v>28009.635214900234</v>
      </c>
      <c r="N4537" s="458">
        <v>1</v>
      </c>
      <c r="O4537" s="458">
        <v>6</v>
      </c>
      <c r="P4537" s="457">
        <v>14506.8</v>
      </c>
    </row>
    <row r="4538" spans="1:16" ht="67.5" x14ac:dyDescent="0.2">
      <c r="A4538" s="466" t="s">
        <v>7860</v>
      </c>
      <c r="B4538" s="465" t="s">
        <v>3526</v>
      </c>
      <c r="C4538" s="464" t="s">
        <v>2594</v>
      </c>
      <c r="D4538" s="463" t="s">
        <v>7899</v>
      </c>
      <c r="E4538" s="462">
        <v>4200</v>
      </c>
      <c r="F4538" s="461" t="s">
        <v>13114</v>
      </c>
      <c r="G4538" s="460" t="s">
        <v>13113</v>
      </c>
      <c r="H4538" s="460" t="s">
        <v>3574</v>
      </c>
      <c r="I4538" s="460" t="s">
        <v>7861</v>
      </c>
      <c r="J4538" s="459" t="s">
        <v>3574</v>
      </c>
      <c r="K4538" s="458">
        <v>3</v>
      </c>
      <c r="L4538" s="458">
        <v>12</v>
      </c>
      <c r="M4538" s="457">
        <v>53472.939955718633</v>
      </c>
      <c r="N4538" s="458">
        <v>1</v>
      </c>
      <c r="O4538" s="458">
        <v>6</v>
      </c>
      <c r="P4538" s="457">
        <v>26506.799999999999</v>
      </c>
    </row>
    <row r="4539" spans="1:16" ht="67.5" x14ac:dyDescent="0.2">
      <c r="A4539" s="466" t="s">
        <v>7860</v>
      </c>
      <c r="B4539" s="465" t="s">
        <v>3526</v>
      </c>
      <c r="C4539" s="464" t="s">
        <v>2594</v>
      </c>
      <c r="D4539" s="463" t="s">
        <v>7941</v>
      </c>
      <c r="E4539" s="462">
        <v>4200</v>
      </c>
      <c r="F4539" s="461" t="s">
        <v>13112</v>
      </c>
      <c r="G4539" s="460" t="s">
        <v>13111</v>
      </c>
      <c r="H4539" s="460" t="s">
        <v>4810</v>
      </c>
      <c r="I4539" s="460" t="s">
        <v>7869</v>
      </c>
      <c r="J4539" s="459" t="s">
        <v>4810</v>
      </c>
      <c r="K4539" s="458">
        <v>3</v>
      </c>
      <c r="L4539" s="458">
        <v>12</v>
      </c>
      <c r="M4539" s="457">
        <v>53472.939955718633</v>
      </c>
      <c r="N4539" s="458">
        <v>0</v>
      </c>
      <c r="O4539" s="458">
        <v>0</v>
      </c>
      <c r="P4539" s="457">
        <v>0</v>
      </c>
    </row>
    <row r="4540" spans="1:16" ht="67.5" x14ac:dyDescent="0.2">
      <c r="A4540" s="466" t="s">
        <v>7860</v>
      </c>
      <c r="B4540" s="465" t="s">
        <v>3526</v>
      </c>
      <c r="C4540" s="464" t="s">
        <v>2594</v>
      </c>
      <c r="D4540" s="463" t="s">
        <v>8040</v>
      </c>
      <c r="E4540" s="462">
        <v>8500</v>
      </c>
      <c r="F4540" s="461" t="s">
        <v>13110</v>
      </c>
      <c r="G4540" s="460" t="s">
        <v>13109</v>
      </c>
      <c r="H4540" s="460" t="s">
        <v>3570</v>
      </c>
      <c r="I4540" s="460" t="s">
        <v>7869</v>
      </c>
      <c r="J4540" s="459" t="s">
        <v>3570</v>
      </c>
      <c r="K4540" s="458">
        <v>3</v>
      </c>
      <c r="L4540" s="458">
        <v>12</v>
      </c>
      <c r="M4540" s="457">
        <v>108219.04514847818</v>
      </c>
      <c r="N4540" s="458">
        <v>1</v>
      </c>
      <c r="O4540" s="458">
        <v>6</v>
      </c>
      <c r="P4540" s="457">
        <v>52306.8</v>
      </c>
    </row>
    <row r="4541" spans="1:16" ht="67.5" x14ac:dyDescent="0.2">
      <c r="A4541" s="466" t="s">
        <v>7860</v>
      </c>
      <c r="B4541" s="465" t="s">
        <v>3526</v>
      </c>
      <c r="C4541" s="464" t="s">
        <v>2594</v>
      </c>
      <c r="D4541" s="463" t="s">
        <v>7932</v>
      </c>
      <c r="E4541" s="462">
        <v>4200</v>
      </c>
      <c r="F4541" s="461" t="s">
        <v>13108</v>
      </c>
      <c r="G4541" s="460" t="s">
        <v>13107</v>
      </c>
      <c r="H4541" s="460" t="s">
        <v>6514</v>
      </c>
      <c r="I4541" s="460" t="s">
        <v>7869</v>
      </c>
      <c r="J4541" s="459" t="s">
        <v>6514</v>
      </c>
      <c r="K4541" s="458">
        <v>3</v>
      </c>
      <c r="L4541" s="458">
        <v>12</v>
      </c>
      <c r="M4541" s="457">
        <v>53472.939955718633</v>
      </c>
      <c r="N4541" s="458">
        <v>1</v>
      </c>
      <c r="O4541" s="458">
        <v>6</v>
      </c>
      <c r="P4541" s="457">
        <v>26506.799999999999</v>
      </c>
    </row>
    <row r="4542" spans="1:16" ht="67.5" x14ac:dyDescent="0.2">
      <c r="A4542" s="466" t="s">
        <v>7860</v>
      </c>
      <c r="B4542" s="465" t="s">
        <v>3526</v>
      </c>
      <c r="C4542" s="464" t="s">
        <v>2594</v>
      </c>
      <c r="D4542" s="463" t="s">
        <v>7999</v>
      </c>
      <c r="E4542" s="462">
        <v>5500</v>
      </c>
      <c r="F4542" s="461" t="s">
        <v>13106</v>
      </c>
      <c r="G4542" s="460" t="s">
        <v>13105</v>
      </c>
      <c r="H4542" s="460" t="s">
        <v>10453</v>
      </c>
      <c r="I4542" s="460" t="s">
        <v>7869</v>
      </c>
      <c r="J4542" s="459" t="s">
        <v>10453</v>
      </c>
      <c r="K4542" s="458">
        <v>3</v>
      </c>
      <c r="L4542" s="458">
        <v>12</v>
      </c>
      <c r="M4542" s="457">
        <v>70024.088037250593</v>
      </c>
      <c r="N4542" s="458">
        <v>1</v>
      </c>
      <c r="O4542" s="458">
        <v>6</v>
      </c>
      <c r="P4542" s="457">
        <v>34306.800000000003</v>
      </c>
    </row>
    <row r="4543" spans="1:16" ht="67.5" x14ac:dyDescent="0.2">
      <c r="A4543" s="466" t="s">
        <v>7860</v>
      </c>
      <c r="B4543" s="465" t="s">
        <v>3526</v>
      </c>
      <c r="C4543" s="464" t="s">
        <v>2594</v>
      </c>
      <c r="D4543" s="463" t="s">
        <v>7941</v>
      </c>
      <c r="E4543" s="462">
        <v>4200</v>
      </c>
      <c r="F4543" s="461" t="s">
        <v>13104</v>
      </c>
      <c r="G4543" s="460" t="s">
        <v>13103</v>
      </c>
      <c r="H4543" s="460" t="s">
        <v>8216</v>
      </c>
      <c r="I4543" s="460" t="s">
        <v>7861</v>
      </c>
      <c r="J4543" s="459" t="s">
        <v>8216</v>
      </c>
      <c r="K4543" s="458">
        <v>3</v>
      </c>
      <c r="L4543" s="458">
        <v>12</v>
      </c>
      <c r="M4543" s="457">
        <v>53472.939955718633</v>
      </c>
      <c r="N4543" s="458">
        <v>1</v>
      </c>
      <c r="O4543" s="458">
        <v>6</v>
      </c>
      <c r="P4543" s="457">
        <v>26506.799999999999</v>
      </c>
    </row>
    <row r="4544" spans="1:16" ht="67.5" x14ac:dyDescent="0.2">
      <c r="A4544" s="466" t="s">
        <v>7860</v>
      </c>
      <c r="B4544" s="465" t="s">
        <v>3526</v>
      </c>
      <c r="C4544" s="464" t="s">
        <v>2594</v>
      </c>
      <c r="D4544" s="463" t="s">
        <v>7923</v>
      </c>
      <c r="E4544" s="462">
        <v>4200</v>
      </c>
      <c r="F4544" s="461" t="s">
        <v>13102</v>
      </c>
      <c r="G4544" s="460" t="s">
        <v>13101</v>
      </c>
      <c r="H4544" s="460" t="s">
        <v>6389</v>
      </c>
      <c r="I4544" s="460" t="s">
        <v>7869</v>
      </c>
      <c r="J4544" s="459" t="s">
        <v>6389</v>
      </c>
      <c r="K4544" s="458">
        <v>3</v>
      </c>
      <c r="L4544" s="458">
        <v>7</v>
      </c>
      <c r="M4544" s="457">
        <v>31192.548307502537</v>
      </c>
      <c r="N4544" s="458">
        <v>0</v>
      </c>
      <c r="O4544" s="458">
        <v>0</v>
      </c>
      <c r="P4544" s="457">
        <v>0</v>
      </c>
    </row>
    <row r="4545" spans="1:16" ht="67.5" x14ac:dyDescent="0.2">
      <c r="A4545" s="466" t="s">
        <v>7860</v>
      </c>
      <c r="B4545" s="465" t="s">
        <v>3526</v>
      </c>
      <c r="C4545" s="464" t="s">
        <v>2594</v>
      </c>
      <c r="D4545" s="463" t="s">
        <v>9589</v>
      </c>
      <c r="E4545" s="462">
        <v>4200</v>
      </c>
      <c r="F4545" s="461" t="s">
        <v>13100</v>
      </c>
      <c r="G4545" s="460" t="s">
        <v>13099</v>
      </c>
      <c r="H4545" s="460" t="s">
        <v>6389</v>
      </c>
      <c r="I4545" s="460" t="s">
        <v>7869</v>
      </c>
      <c r="J4545" s="459" t="s">
        <v>6389</v>
      </c>
      <c r="K4545" s="458">
        <v>1</v>
      </c>
      <c r="L4545" s="458">
        <v>1</v>
      </c>
      <c r="M4545" s="457">
        <v>4456.0783296432191</v>
      </c>
      <c r="N4545" s="458">
        <v>0</v>
      </c>
      <c r="O4545" s="458">
        <v>0</v>
      </c>
      <c r="P4545" s="457">
        <v>0</v>
      </c>
    </row>
    <row r="4546" spans="1:16" ht="67.5" x14ac:dyDescent="0.2">
      <c r="A4546" s="466" t="s">
        <v>7860</v>
      </c>
      <c r="B4546" s="465" t="s">
        <v>3526</v>
      </c>
      <c r="C4546" s="464" t="s">
        <v>2594</v>
      </c>
      <c r="D4546" s="463" t="s">
        <v>7887</v>
      </c>
      <c r="E4546" s="462">
        <v>4200</v>
      </c>
      <c r="F4546" s="461" t="s">
        <v>13098</v>
      </c>
      <c r="G4546" s="460" t="s">
        <v>13097</v>
      </c>
      <c r="H4546" s="460" t="s">
        <v>6389</v>
      </c>
      <c r="I4546" s="460" t="s">
        <v>7869</v>
      </c>
      <c r="J4546" s="459" t="s">
        <v>6389</v>
      </c>
      <c r="K4546" s="458">
        <v>3</v>
      </c>
      <c r="L4546" s="458">
        <v>12</v>
      </c>
      <c r="M4546" s="457">
        <v>53472.939955718633</v>
      </c>
      <c r="N4546" s="458">
        <v>1</v>
      </c>
      <c r="O4546" s="458">
        <v>6</v>
      </c>
      <c r="P4546" s="457">
        <v>26506.799999999999</v>
      </c>
    </row>
    <row r="4547" spans="1:16" ht="67.5" x14ac:dyDescent="0.2">
      <c r="A4547" s="466" t="s">
        <v>7860</v>
      </c>
      <c r="B4547" s="465" t="s">
        <v>3526</v>
      </c>
      <c r="C4547" s="464" t="s">
        <v>2594</v>
      </c>
      <c r="D4547" s="463" t="s">
        <v>7859</v>
      </c>
      <c r="E4547" s="462">
        <v>2500</v>
      </c>
      <c r="F4547" s="461" t="s">
        <v>13096</v>
      </c>
      <c r="G4547" s="460" t="s">
        <v>13095</v>
      </c>
      <c r="H4547" s="460"/>
      <c r="I4547" s="460"/>
      <c r="J4547" s="459"/>
      <c r="K4547" s="458">
        <v>4</v>
      </c>
      <c r="L4547" s="458">
        <v>12</v>
      </c>
      <c r="M4547" s="457">
        <v>31829.130926022997</v>
      </c>
      <c r="N4547" s="458">
        <v>1</v>
      </c>
      <c r="O4547" s="458">
        <v>6</v>
      </c>
      <c r="P4547" s="457">
        <v>16306.8</v>
      </c>
    </row>
    <row r="4548" spans="1:16" ht="67.5" x14ac:dyDescent="0.2">
      <c r="A4548" s="466" t="s">
        <v>7860</v>
      </c>
      <c r="B4548" s="465" t="s">
        <v>3526</v>
      </c>
      <c r="C4548" s="464" t="s">
        <v>2594</v>
      </c>
      <c r="D4548" s="463" t="s">
        <v>8278</v>
      </c>
      <c r="E4548" s="462">
        <v>2700</v>
      </c>
      <c r="F4548" s="461" t="s">
        <v>13094</v>
      </c>
      <c r="G4548" s="460" t="s">
        <v>13093</v>
      </c>
      <c r="H4548" s="460"/>
      <c r="I4548" s="460"/>
      <c r="J4548" s="459"/>
      <c r="K4548" s="458">
        <v>4</v>
      </c>
      <c r="L4548" s="458">
        <v>12</v>
      </c>
      <c r="M4548" s="457">
        <v>34375.461400104832</v>
      </c>
      <c r="N4548" s="458">
        <v>1</v>
      </c>
      <c r="O4548" s="458">
        <v>6</v>
      </c>
      <c r="P4548" s="457">
        <v>17506.8</v>
      </c>
    </row>
    <row r="4549" spans="1:16" ht="67.5" x14ac:dyDescent="0.2">
      <c r="A4549" s="466" t="s">
        <v>7860</v>
      </c>
      <c r="B4549" s="465" t="s">
        <v>3526</v>
      </c>
      <c r="C4549" s="464" t="s">
        <v>2594</v>
      </c>
      <c r="D4549" s="463" t="s">
        <v>7923</v>
      </c>
      <c r="E4549" s="462">
        <v>4200</v>
      </c>
      <c r="F4549" s="461" t="s">
        <v>13092</v>
      </c>
      <c r="G4549" s="460" t="s">
        <v>13091</v>
      </c>
      <c r="H4549" s="460" t="s">
        <v>4810</v>
      </c>
      <c r="I4549" s="460" t="s">
        <v>7869</v>
      </c>
      <c r="J4549" s="459" t="s">
        <v>4810</v>
      </c>
      <c r="K4549" s="458">
        <v>4</v>
      </c>
      <c r="L4549" s="458">
        <v>12</v>
      </c>
      <c r="M4549" s="457">
        <v>53472.939955718633</v>
      </c>
      <c r="N4549" s="458">
        <v>1</v>
      </c>
      <c r="O4549" s="458">
        <v>6</v>
      </c>
      <c r="P4549" s="457">
        <v>26506.799999999999</v>
      </c>
    </row>
    <row r="4550" spans="1:16" ht="67.5" x14ac:dyDescent="0.2">
      <c r="A4550" s="466" t="s">
        <v>7860</v>
      </c>
      <c r="B4550" s="465" t="s">
        <v>3526</v>
      </c>
      <c r="C4550" s="464" t="s">
        <v>2594</v>
      </c>
      <c r="D4550" s="463" t="s">
        <v>9370</v>
      </c>
      <c r="E4550" s="462">
        <v>4200</v>
      </c>
      <c r="F4550" s="461" t="s">
        <v>13090</v>
      </c>
      <c r="G4550" s="460" t="s">
        <v>13089</v>
      </c>
      <c r="H4550" s="460" t="s">
        <v>7911</v>
      </c>
      <c r="I4550" s="460" t="s">
        <v>7869</v>
      </c>
      <c r="J4550" s="459" t="s">
        <v>7911</v>
      </c>
      <c r="K4550" s="458">
        <v>4</v>
      </c>
      <c r="L4550" s="458">
        <v>10</v>
      </c>
      <c r="M4550" s="457">
        <v>44560.783296432193</v>
      </c>
      <c r="N4550" s="458">
        <v>1</v>
      </c>
      <c r="O4550" s="458">
        <v>6</v>
      </c>
      <c r="P4550" s="457">
        <v>26506.799999999999</v>
      </c>
    </row>
    <row r="4551" spans="1:16" ht="67.5" x14ac:dyDescent="0.2">
      <c r="A4551" s="466" t="s">
        <v>7860</v>
      </c>
      <c r="B4551" s="465" t="s">
        <v>3526</v>
      </c>
      <c r="C4551" s="464" t="s">
        <v>2594</v>
      </c>
      <c r="D4551" s="463" t="s">
        <v>13088</v>
      </c>
      <c r="E4551" s="462">
        <v>8000</v>
      </c>
      <c r="F4551" s="461" t="s">
        <v>13087</v>
      </c>
      <c r="G4551" s="460" t="s">
        <v>13086</v>
      </c>
      <c r="H4551" s="460" t="s">
        <v>6389</v>
      </c>
      <c r="I4551" s="460" t="s">
        <v>7869</v>
      </c>
      <c r="J4551" s="459" t="s">
        <v>6389</v>
      </c>
      <c r="K4551" s="458">
        <v>3</v>
      </c>
      <c r="L4551" s="458">
        <v>12</v>
      </c>
      <c r="M4551" s="457">
        <v>101853.21896327358</v>
      </c>
      <c r="N4551" s="458">
        <v>1</v>
      </c>
      <c r="O4551" s="458">
        <v>6</v>
      </c>
      <c r="P4551" s="457">
        <v>49306.8</v>
      </c>
    </row>
    <row r="4552" spans="1:16" ht="67.5" x14ac:dyDescent="0.2">
      <c r="A4552" s="466" t="s">
        <v>7860</v>
      </c>
      <c r="B4552" s="465" t="s">
        <v>3526</v>
      </c>
      <c r="C4552" s="464" t="s">
        <v>2594</v>
      </c>
      <c r="D4552" s="463" t="s">
        <v>8048</v>
      </c>
      <c r="E4552" s="462">
        <v>5500</v>
      </c>
      <c r="F4552" s="461" t="s">
        <v>13085</v>
      </c>
      <c r="G4552" s="460" t="s">
        <v>13084</v>
      </c>
      <c r="H4552" s="460" t="s">
        <v>13083</v>
      </c>
      <c r="I4552" s="460" t="s">
        <v>7861</v>
      </c>
      <c r="J4552" s="459" t="s">
        <v>13083</v>
      </c>
      <c r="K4552" s="458">
        <v>1</v>
      </c>
      <c r="L4552" s="458">
        <v>2</v>
      </c>
      <c r="M4552" s="457">
        <v>11670.681339541765</v>
      </c>
      <c r="N4552" s="458">
        <v>1</v>
      </c>
      <c r="O4552" s="458">
        <v>6</v>
      </c>
      <c r="P4552" s="457">
        <v>34306.800000000003</v>
      </c>
    </row>
    <row r="4553" spans="1:16" ht="67.5" x14ac:dyDescent="0.2">
      <c r="A4553" s="466" t="s">
        <v>7860</v>
      </c>
      <c r="B4553" s="465" t="s">
        <v>3526</v>
      </c>
      <c r="C4553" s="464" t="s">
        <v>2594</v>
      </c>
      <c r="D4553" s="463" t="s">
        <v>9589</v>
      </c>
      <c r="E4553" s="462">
        <v>4200</v>
      </c>
      <c r="F4553" s="461" t="s">
        <v>13082</v>
      </c>
      <c r="G4553" s="460" t="s">
        <v>13081</v>
      </c>
      <c r="H4553" s="460" t="s">
        <v>6514</v>
      </c>
      <c r="I4553" s="460" t="s">
        <v>7869</v>
      </c>
      <c r="J4553" s="459" t="s">
        <v>6514</v>
      </c>
      <c r="K4553" s="458">
        <v>3</v>
      </c>
      <c r="L4553" s="458">
        <v>12</v>
      </c>
      <c r="M4553" s="457">
        <v>53472.939955718633</v>
      </c>
      <c r="N4553" s="458">
        <v>1</v>
      </c>
      <c r="O4553" s="458">
        <v>6</v>
      </c>
      <c r="P4553" s="457">
        <v>26506.799999999999</v>
      </c>
    </row>
    <row r="4554" spans="1:16" ht="67.5" x14ac:dyDescent="0.2">
      <c r="A4554" s="466" t="s">
        <v>7860</v>
      </c>
      <c r="B4554" s="465" t="s">
        <v>3526</v>
      </c>
      <c r="C4554" s="464" t="s">
        <v>2594</v>
      </c>
      <c r="D4554" s="463" t="s">
        <v>8048</v>
      </c>
      <c r="E4554" s="462">
        <v>5500</v>
      </c>
      <c r="F4554" s="461" t="s">
        <v>13080</v>
      </c>
      <c r="G4554" s="460" t="s">
        <v>13079</v>
      </c>
      <c r="H4554" s="460" t="s">
        <v>8199</v>
      </c>
      <c r="I4554" s="460" t="s">
        <v>7869</v>
      </c>
      <c r="J4554" s="459" t="s">
        <v>8199</v>
      </c>
      <c r="K4554" s="458">
        <v>4</v>
      </c>
      <c r="L4554" s="458">
        <v>10</v>
      </c>
      <c r="M4554" s="457">
        <v>58353.406697708822</v>
      </c>
      <c r="N4554" s="458">
        <v>1</v>
      </c>
      <c r="O4554" s="458">
        <v>6</v>
      </c>
      <c r="P4554" s="457">
        <v>34306.800000000003</v>
      </c>
    </row>
    <row r="4555" spans="1:16" ht="67.5" x14ac:dyDescent="0.2">
      <c r="A4555" s="466" t="s">
        <v>7860</v>
      </c>
      <c r="B4555" s="465" t="s">
        <v>3526</v>
      </c>
      <c r="C4555" s="464" t="s">
        <v>2594</v>
      </c>
      <c r="D4555" s="463" t="s">
        <v>7916</v>
      </c>
      <c r="E4555" s="462">
        <v>4200</v>
      </c>
      <c r="F4555" s="461" t="s">
        <v>13078</v>
      </c>
      <c r="G4555" s="460" t="s">
        <v>13077</v>
      </c>
      <c r="H4555" s="460" t="s">
        <v>7911</v>
      </c>
      <c r="I4555" s="460" t="s">
        <v>7861</v>
      </c>
      <c r="J4555" s="459" t="s">
        <v>7911</v>
      </c>
      <c r="K4555" s="458">
        <v>3</v>
      </c>
      <c r="L4555" s="458">
        <v>12</v>
      </c>
      <c r="M4555" s="457">
        <v>53472.939955718633</v>
      </c>
      <c r="N4555" s="458">
        <v>1</v>
      </c>
      <c r="O4555" s="458">
        <v>6</v>
      </c>
      <c r="P4555" s="457">
        <v>26506.799999999999</v>
      </c>
    </row>
    <row r="4556" spans="1:16" ht="67.5" x14ac:dyDescent="0.2">
      <c r="A4556" s="466" t="s">
        <v>7860</v>
      </c>
      <c r="B4556" s="465" t="s">
        <v>3526</v>
      </c>
      <c r="C4556" s="464" t="s">
        <v>2594</v>
      </c>
      <c r="D4556" s="463" t="s">
        <v>7960</v>
      </c>
      <c r="E4556" s="462">
        <v>2500</v>
      </c>
      <c r="F4556" s="461" t="s">
        <v>13076</v>
      </c>
      <c r="G4556" s="460" t="s">
        <v>13075</v>
      </c>
      <c r="H4556" s="460" t="s">
        <v>9573</v>
      </c>
      <c r="I4556" s="460" t="s">
        <v>7869</v>
      </c>
      <c r="J4556" s="459" t="s">
        <v>9573</v>
      </c>
      <c r="K4556" s="458">
        <v>4</v>
      </c>
      <c r="L4556" s="458">
        <v>12</v>
      </c>
      <c r="M4556" s="457">
        <v>31829.130926022997</v>
      </c>
      <c r="N4556" s="458">
        <v>1</v>
      </c>
      <c r="O4556" s="458">
        <v>6</v>
      </c>
      <c r="P4556" s="457">
        <v>16306.8</v>
      </c>
    </row>
    <row r="4557" spans="1:16" ht="67.5" x14ac:dyDescent="0.2">
      <c r="A4557" s="466" t="s">
        <v>7860</v>
      </c>
      <c r="B4557" s="465" t="s">
        <v>3526</v>
      </c>
      <c r="C4557" s="464" t="s">
        <v>2594</v>
      </c>
      <c r="D4557" s="463" t="s">
        <v>7859</v>
      </c>
      <c r="E4557" s="462">
        <v>2500</v>
      </c>
      <c r="F4557" s="461" t="s">
        <v>13074</v>
      </c>
      <c r="G4557" s="460" t="s">
        <v>13073</v>
      </c>
      <c r="H4557" s="460" t="s">
        <v>6514</v>
      </c>
      <c r="I4557" s="460" t="s">
        <v>7869</v>
      </c>
      <c r="J4557" s="459" t="s">
        <v>6514</v>
      </c>
      <c r="K4557" s="458">
        <v>3</v>
      </c>
      <c r="L4557" s="458">
        <v>7</v>
      </c>
      <c r="M4557" s="457">
        <v>18566.993040180081</v>
      </c>
      <c r="N4557" s="458">
        <v>0</v>
      </c>
      <c r="O4557" s="458">
        <v>0</v>
      </c>
      <c r="P4557" s="457">
        <v>0</v>
      </c>
    </row>
    <row r="4558" spans="1:16" ht="67.5" x14ac:dyDescent="0.2">
      <c r="A4558" s="466" t="s">
        <v>7860</v>
      </c>
      <c r="B4558" s="465" t="s">
        <v>3526</v>
      </c>
      <c r="C4558" s="464" t="s">
        <v>2594</v>
      </c>
      <c r="D4558" s="463" t="s">
        <v>7923</v>
      </c>
      <c r="E4558" s="462">
        <v>4200</v>
      </c>
      <c r="F4558" s="461" t="s">
        <v>13072</v>
      </c>
      <c r="G4558" s="460" t="s">
        <v>13071</v>
      </c>
      <c r="H4558" s="460" t="s">
        <v>6389</v>
      </c>
      <c r="I4558" s="460" t="s">
        <v>7869</v>
      </c>
      <c r="J4558" s="459" t="s">
        <v>6389</v>
      </c>
      <c r="K4558" s="458">
        <v>4</v>
      </c>
      <c r="L4558" s="458">
        <v>12</v>
      </c>
      <c r="M4558" s="457">
        <v>53472.939955718633</v>
      </c>
      <c r="N4558" s="458">
        <v>1</v>
      </c>
      <c r="O4558" s="458">
        <v>6</v>
      </c>
      <c r="P4558" s="457">
        <v>26506.799999999999</v>
      </c>
    </row>
    <row r="4559" spans="1:16" ht="67.5" x14ac:dyDescent="0.2">
      <c r="A4559" s="466" t="s">
        <v>7860</v>
      </c>
      <c r="B4559" s="465" t="s">
        <v>3526</v>
      </c>
      <c r="C4559" s="464" t="s">
        <v>2594</v>
      </c>
      <c r="D4559" s="463" t="s">
        <v>8257</v>
      </c>
      <c r="E4559" s="462">
        <v>5500</v>
      </c>
      <c r="F4559" s="461" t="s">
        <v>13070</v>
      </c>
      <c r="G4559" s="460" t="s">
        <v>13069</v>
      </c>
      <c r="H4559" s="460" t="s">
        <v>6514</v>
      </c>
      <c r="I4559" s="460" t="s">
        <v>7869</v>
      </c>
      <c r="J4559" s="459" t="s">
        <v>6514</v>
      </c>
      <c r="K4559" s="458">
        <v>4</v>
      </c>
      <c r="L4559" s="458">
        <v>12</v>
      </c>
      <c r="M4559" s="457">
        <v>70024.088037250593</v>
      </c>
      <c r="N4559" s="458">
        <v>1</v>
      </c>
      <c r="O4559" s="458">
        <v>6</v>
      </c>
      <c r="P4559" s="457">
        <v>34306.800000000003</v>
      </c>
    </row>
    <row r="4560" spans="1:16" ht="67.5" x14ac:dyDescent="0.2">
      <c r="A4560" s="466" t="s">
        <v>7860</v>
      </c>
      <c r="B4560" s="465" t="s">
        <v>3526</v>
      </c>
      <c r="C4560" s="464" t="s">
        <v>2594</v>
      </c>
      <c r="D4560" s="463" t="s">
        <v>8030</v>
      </c>
      <c r="E4560" s="462">
        <v>8000</v>
      </c>
      <c r="F4560" s="461" t="s">
        <v>13068</v>
      </c>
      <c r="G4560" s="460" t="s">
        <v>13067</v>
      </c>
      <c r="H4560" s="460" t="s">
        <v>13066</v>
      </c>
      <c r="I4560" s="460" t="s">
        <v>7869</v>
      </c>
      <c r="J4560" s="459" t="s">
        <v>13066</v>
      </c>
      <c r="K4560" s="458">
        <v>3</v>
      </c>
      <c r="L4560" s="458">
        <v>12</v>
      </c>
      <c r="M4560" s="457">
        <v>101853.21896327358</v>
      </c>
      <c r="N4560" s="458">
        <v>1</v>
      </c>
      <c r="O4560" s="458">
        <v>1</v>
      </c>
      <c r="P4560" s="457">
        <v>8217.7999999999993</v>
      </c>
    </row>
    <row r="4561" spans="1:16" ht="67.5" x14ac:dyDescent="0.2">
      <c r="A4561" s="466" t="s">
        <v>7860</v>
      </c>
      <c r="B4561" s="465" t="s">
        <v>3526</v>
      </c>
      <c r="C4561" s="464" t="s">
        <v>2594</v>
      </c>
      <c r="D4561" s="463" t="s">
        <v>7887</v>
      </c>
      <c r="E4561" s="462">
        <v>4200</v>
      </c>
      <c r="F4561" s="461" t="s">
        <v>13065</v>
      </c>
      <c r="G4561" s="460" t="s">
        <v>13064</v>
      </c>
      <c r="H4561" s="460" t="s">
        <v>3542</v>
      </c>
      <c r="I4561" s="460" t="s">
        <v>7861</v>
      </c>
      <c r="J4561" s="459" t="s">
        <v>3542</v>
      </c>
      <c r="K4561" s="458">
        <v>4</v>
      </c>
      <c r="L4561" s="458">
        <v>12</v>
      </c>
      <c r="M4561" s="457">
        <v>53472.939955718633</v>
      </c>
      <c r="N4561" s="458">
        <v>1</v>
      </c>
      <c r="O4561" s="458">
        <v>6</v>
      </c>
      <c r="P4561" s="457">
        <v>26506.799999999999</v>
      </c>
    </row>
    <row r="4562" spans="1:16" ht="67.5" x14ac:dyDescent="0.2">
      <c r="A4562" s="466" t="s">
        <v>7860</v>
      </c>
      <c r="B4562" s="465" t="s">
        <v>3526</v>
      </c>
      <c r="C4562" s="464" t="s">
        <v>2594</v>
      </c>
      <c r="D4562" s="463" t="s">
        <v>8008</v>
      </c>
      <c r="E4562" s="462">
        <v>7500</v>
      </c>
      <c r="F4562" s="461" t="s">
        <v>13063</v>
      </c>
      <c r="G4562" s="460" t="s">
        <v>13062</v>
      </c>
      <c r="H4562" s="460" t="s">
        <v>4810</v>
      </c>
      <c r="I4562" s="460" t="s">
        <v>7869</v>
      </c>
      <c r="J4562" s="459" t="s">
        <v>4810</v>
      </c>
      <c r="K4562" s="458">
        <v>4</v>
      </c>
      <c r="L4562" s="458">
        <v>12</v>
      </c>
      <c r="M4562" s="457">
        <v>95487.392778068985</v>
      </c>
      <c r="N4562" s="458">
        <v>1</v>
      </c>
      <c r="O4562" s="458">
        <v>6</v>
      </c>
      <c r="P4562" s="457">
        <v>46306.8</v>
      </c>
    </row>
    <row r="4563" spans="1:16" ht="67.5" x14ac:dyDescent="0.2">
      <c r="A4563" s="466" t="s">
        <v>7860</v>
      </c>
      <c r="B4563" s="465" t="s">
        <v>3526</v>
      </c>
      <c r="C4563" s="464" t="s">
        <v>2594</v>
      </c>
      <c r="D4563" s="463" t="s">
        <v>8011</v>
      </c>
      <c r="E4563" s="462">
        <v>2200</v>
      </c>
      <c r="F4563" s="461" t="s">
        <v>13061</v>
      </c>
      <c r="G4563" s="460" t="s">
        <v>13060</v>
      </c>
      <c r="H4563" s="460" t="s">
        <v>8069</v>
      </c>
      <c r="I4563" s="460" t="s">
        <v>7869</v>
      </c>
      <c r="J4563" s="459" t="s">
        <v>8069</v>
      </c>
      <c r="K4563" s="458">
        <v>1</v>
      </c>
      <c r="L4563" s="458">
        <v>2</v>
      </c>
      <c r="M4563" s="457">
        <v>4668.2725358167063</v>
      </c>
      <c r="N4563" s="458">
        <v>0</v>
      </c>
      <c r="O4563" s="458">
        <v>0</v>
      </c>
      <c r="P4563" s="457">
        <v>0</v>
      </c>
    </row>
    <row r="4564" spans="1:16" ht="67.5" x14ac:dyDescent="0.2">
      <c r="A4564" s="466" t="s">
        <v>7860</v>
      </c>
      <c r="B4564" s="465" t="s">
        <v>3526</v>
      </c>
      <c r="C4564" s="464" t="s">
        <v>2594</v>
      </c>
      <c r="D4564" s="463" t="s">
        <v>7923</v>
      </c>
      <c r="E4564" s="462">
        <v>4200</v>
      </c>
      <c r="F4564" s="461" t="s">
        <v>13059</v>
      </c>
      <c r="G4564" s="460" t="s">
        <v>13058</v>
      </c>
      <c r="H4564" s="460" t="s">
        <v>11031</v>
      </c>
      <c r="I4564" s="460" t="s">
        <v>7869</v>
      </c>
      <c r="J4564" s="459" t="s">
        <v>11031</v>
      </c>
      <c r="K4564" s="458">
        <v>3</v>
      </c>
      <c r="L4564" s="458">
        <v>5</v>
      </c>
      <c r="M4564" s="457">
        <v>22280.391648216097</v>
      </c>
      <c r="N4564" s="458">
        <v>0</v>
      </c>
      <c r="O4564" s="458">
        <v>0</v>
      </c>
      <c r="P4564" s="457">
        <v>0</v>
      </c>
    </row>
    <row r="4565" spans="1:16" ht="67.5" x14ac:dyDescent="0.2">
      <c r="A4565" s="466" t="s">
        <v>7860</v>
      </c>
      <c r="B4565" s="465" t="s">
        <v>3526</v>
      </c>
      <c r="C4565" s="464" t="s">
        <v>2594</v>
      </c>
      <c r="D4565" s="463" t="s">
        <v>7887</v>
      </c>
      <c r="E4565" s="462">
        <v>4200</v>
      </c>
      <c r="F4565" s="461" t="s">
        <v>13057</v>
      </c>
      <c r="G4565" s="460" t="s">
        <v>13056</v>
      </c>
      <c r="H4565" s="460" t="s">
        <v>11124</v>
      </c>
      <c r="I4565" s="460" t="s">
        <v>7861</v>
      </c>
      <c r="J4565" s="459" t="s">
        <v>11124</v>
      </c>
      <c r="K4565" s="458">
        <v>4</v>
      </c>
      <c r="L4565" s="458">
        <v>10</v>
      </c>
      <c r="M4565" s="457">
        <v>44560.783296432193</v>
      </c>
      <c r="N4565" s="458">
        <v>1</v>
      </c>
      <c r="O4565" s="458">
        <v>6</v>
      </c>
      <c r="P4565" s="457">
        <v>26506.799999999999</v>
      </c>
    </row>
    <row r="4566" spans="1:16" ht="67.5" x14ac:dyDescent="0.2">
      <c r="A4566" s="466" t="s">
        <v>7860</v>
      </c>
      <c r="B4566" s="465" t="s">
        <v>3526</v>
      </c>
      <c r="C4566" s="464" t="s">
        <v>2594</v>
      </c>
      <c r="D4566" s="463" t="s">
        <v>7881</v>
      </c>
      <c r="E4566" s="462">
        <v>3200</v>
      </c>
      <c r="F4566" s="461" t="s">
        <v>13055</v>
      </c>
      <c r="G4566" s="460" t="s">
        <v>13054</v>
      </c>
      <c r="H4566" s="460" t="s">
        <v>3838</v>
      </c>
      <c r="I4566" s="460" t="s">
        <v>7861</v>
      </c>
      <c r="J4566" s="459" t="s">
        <v>3838</v>
      </c>
      <c r="K4566" s="458">
        <v>4</v>
      </c>
      <c r="L4566" s="458">
        <v>12</v>
      </c>
      <c r="M4566" s="457">
        <v>40741.287585309437</v>
      </c>
      <c r="N4566" s="458">
        <v>1</v>
      </c>
      <c r="O4566" s="458">
        <v>6</v>
      </c>
      <c r="P4566" s="457">
        <v>20506.8</v>
      </c>
    </row>
    <row r="4567" spans="1:16" ht="67.5" x14ac:dyDescent="0.2">
      <c r="A4567" s="466" t="s">
        <v>7860</v>
      </c>
      <c r="B4567" s="465" t="s">
        <v>3526</v>
      </c>
      <c r="C4567" s="464" t="s">
        <v>2594</v>
      </c>
      <c r="D4567" s="463" t="s">
        <v>7923</v>
      </c>
      <c r="E4567" s="462">
        <v>4200</v>
      </c>
      <c r="F4567" s="461" t="s">
        <v>13053</v>
      </c>
      <c r="G4567" s="460" t="s">
        <v>13052</v>
      </c>
      <c r="H4567" s="460" t="s">
        <v>6389</v>
      </c>
      <c r="I4567" s="460" t="s">
        <v>7869</v>
      </c>
      <c r="J4567" s="459" t="s">
        <v>6389</v>
      </c>
      <c r="K4567" s="458">
        <v>1</v>
      </c>
      <c r="L4567" s="458">
        <v>2</v>
      </c>
      <c r="M4567" s="457">
        <v>8912.1566592864383</v>
      </c>
      <c r="N4567" s="458">
        <v>1</v>
      </c>
      <c r="O4567" s="458">
        <v>6</v>
      </c>
      <c r="P4567" s="457">
        <v>26506.799999999999</v>
      </c>
    </row>
    <row r="4568" spans="1:16" ht="67.5" x14ac:dyDescent="0.2">
      <c r="A4568" s="466" t="s">
        <v>7860</v>
      </c>
      <c r="B4568" s="465" t="s">
        <v>3526</v>
      </c>
      <c r="C4568" s="464" t="s">
        <v>2594</v>
      </c>
      <c r="D4568" s="463" t="s">
        <v>8278</v>
      </c>
      <c r="E4568" s="462">
        <v>2700</v>
      </c>
      <c r="F4568" s="461" t="s">
        <v>13051</v>
      </c>
      <c r="G4568" s="460" t="s">
        <v>13050</v>
      </c>
      <c r="H4568" s="460" t="s">
        <v>12113</v>
      </c>
      <c r="I4568" s="460" t="s">
        <v>7869</v>
      </c>
      <c r="J4568" s="459" t="s">
        <v>12113</v>
      </c>
      <c r="K4568" s="458">
        <v>4</v>
      </c>
      <c r="L4568" s="458">
        <v>12</v>
      </c>
      <c r="M4568" s="457">
        <v>34375.461400104832</v>
      </c>
      <c r="N4568" s="458">
        <v>1</v>
      </c>
      <c r="O4568" s="458">
        <v>6</v>
      </c>
      <c r="P4568" s="457">
        <v>17506.8</v>
      </c>
    </row>
    <row r="4569" spans="1:16" ht="67.5" x14ac:dyDescent="0.2">
      <c r="A4569" s="466" t="s">
        <v>7860</v>
      </c>
      <c r="B4569" s="465" t="s">
        <v>3526</v>
      </c>
      <c r="C4569" s="464" t="s">
        <v>2594</v>
      </c>
      <c r="D4569" s="463" t="s">
        <v>7932</v>
      </c>
      <c r="E4569" s="462">
        <v>4200</v>
      </c>
      <c r="F4569" s="461" t="s">
        <v>13049</v>
      </c>
      <c r="G4569" s="460" t="s">
        <v>13048</v>
      </c>
      <c r="H4569" s="460" t="s">
        <v>6514</v>
      </c>
      <c r="I4569" s="460" t="s">
        <v>7869</v>
      </c>
      <c r="J4569" s="459" t="s">
        <v>6514</v>
      </c>
      <c r="K4569" s="458">
        <v>4</v>
      </c>
      <c r="L4569" s="458">
        <v>12</v>
      </c>
      <c r="M4569" s="457">
        <v>53472.939955718633</v>
      </c>
      <c r="N4569" s="458">
        <v>1</v>
      </c>
      <c r="O4569" s="458">
        <v>6</v>
      </c>
      <c r="P4569" s="457">
        <v>26506.799999999999</v>
      </c>
    </row>
    <row r="4570" spans="1:16" ht="67.5" x14ac:dyDescent="0.2">
      <c r="A4570" s="466" t="s">
        <v>7860</v>
      </c>
      <c r="B4570" s="465" t="s">
        <v>3526</v>
      </c>
      <c r="C4570" s="464" t="s">
        <v>2594</v>
      </c>
      <c r="D4570" s="463" t="s">
        <v>12277</v>
      </c>
      <c r="E4570" s="462">
        <v>8000</v>
      </c>
      <c r="F4570" s="461" t="s">
        <v>13047</v>
      </c>
      <c r="G4570" s="460" t="s">
        <v>13046</v>
      </c>
      <c r="H4570" s="460" t="s">
        <v>4522</v>
      </c>
      <c r="I4570" s="460" t="s">
        <v>7869</v>
      </c>
      <c r="J4570" s="459" t="s">
        <v>4522</v>
      </c>
      <c r="K4570" s="458">
        <v>3</v>
      </c>
      <c r="L4570" s="458">
        <v>12</v>
      </c>
      <c r="M4570" s="457">
        <v>101853.21896327358</v>
      </c>
      <c r="N4570" s="458">
        <v>1</v>
      </c>
      <c r="O4570" s="458">
        <v>6</v>
      </c>
      <c r="P4570" s="457">
        <v>49306.8</v>
      </c>
    </row>
    <row r="4571" spans="1:16" ht="67.5" x14ac:dyDescent="0.2">
      <c r="A4571" s="466" t="s">
        <v>7860</v>
      </c>
      <c r="B4571" s="465" t="s">
        <v>3526</v>
      </c>
      <c r="C4571" s="464" t="s">
        <v>2594</v>
      </c>
      <c r="D4571" s="463" t="s">
        <v>8137</v>
      </c>
      <c r="E4571" s="462">
        <v>2000</v>
      </c>
      <c r="F4571" s="461" t="s">
        <v>13045</v>
      </c>
      <c r="G4571" s="460" t="s">
        <v>13044</v>
      </c>
      <c r="H4571" s="460"/>
      <c r="I4571" s="460"/>
      <c r="J4571" s="459"/>
      <c r="K4571" s="458">
        <v>3</v>
      </c>
      <c r="L4571" s="458">
        <v>12</v>
      </c>
      <c r="M4571" s="457">
        <v>25463.304740818396</v>
      </c>
      <c r="N4571" s="458">
        <v>1</v>
      </c>
      <c r="O4571" s="458">
        <v>6</v>
      </c>
      <c r="P4571" s="457">
        <v>13306.8</v>
      </c>
    </row>
    <row r="4572" spans="1:16" ht="67.5" x14ac:dyDescent="0.2">
      <c r="A4572" s="466" t="s">
        <v>7860</v>
      </c>
      <c r="B4572" s="465" t="s">
        <v>3526</v>
      </c>
      <c r="C4572" s="464" t="s">
        <v>2594</v>
      </c>
      <c r="D4572" s="463" t="s">
        <v>13043</v>
      </c>
      <c r="E4572" s="462">
        <v>6500</v>
      </c>
      <c r="F4572" s="461" t="s">
        <v>13042</v>
      </c>
      <c r="G4572" s="460" t="s">
        <v>13041</v>
      </c>
      <c r="H4572" s="460" t="s">
        <v>6299</v>
      </c>
      <c r="I4572" s="460" t="s">
        <v>7869</v>
      </c>
      <c r="J4572" s="459" t="s">
        <v>6299</v>
      </c>
      <c r="K4572" s="458">
        <v>5</v>
      </c>
      <c r="L4572" s="458">
        <v>12</v>
      </c>
      <c r="M4572" s="457">
        <v>82755.740407659789</v>
      </c>
      <c r="N4572" s="458">
        <v>1</v>
      </c>
      <c r="O4572" s="458">
        <v>6</v>
      </c>
      <c r="P4572" s="457">
        <v>40306.800000000003</v>
      </c>
    </row>
    <row r="4573" spans="1:16" ht="67.5" x14ac:dyDescent="0.2">
      <c r="A4573" s="466" t="s">
        <v>7860</v>
      </c>
      <c r="B4573" s="465" t="s">
        <v>3526</v>
      </c>
      <c r="C4573" s="464" t="s">
        <v>2594</v>
      </c>
      <c r="D4573" s="463" t="s">
        <v>7960</v>
      </c>
      <c r="E4573" s="462">
        <v>2500</v>
      </c>
      <c r="F4573" s="461" t="s">
        <v>13040</v>
      </c>
      <c r="G4573" s="460" t="s">
        <v>13039</v>
      </c>
      <c r="H4573" s="460" t="s">
        <v>8279</v>
      </c>
      <c r="I4573" s="460" t="s">
        <v>7861</v>
      </c>
      <c r="J4573" s="459" t="s">
        <v>8279</v>
      </c>
      <c r="K4573" s="458">
        <v>1</v>
      </c>
      <c r="L4573" s="458">
        <v>3</v>
      </c>
      <c r="M4573" s="457">
        <v>7957.2827315057493</v>
      </c>
      <c r="N4573" s="458">
        <v>0</v>
      </c>
      <c r="O4573" s="458">
        <v>0</v>
      </c>
      <c r="P4573" s="457">
        <v>0</v>
      </c>
    </row>
    <row r="4574" spans="1:16" ht="67.5" x14ac:dyDescent="0.2">
      <c r="A4574" s="466" t="s">
        <v>7860</v>
      </c>
      <c r="B4574" s="465" t="s">
        <v>3526</v>
      </c>
      <c r="C4574" s="464" t="s">
        <v>2594</v>
      </c>
      <c r="D4574" s="463" t="s">
        <v>7960</v>
      </c>
      <c r="E4574" s="462">
        <v>2500</v>
      </c>
      <c r="F4574" s="461" t="s">
        <v>13038</v>
      </c>
      <c r="G4574" s="460" t="s">
        <v>13037</v>
      </c>
      <c r="H4574" s="460" t="s">
        <v>6514</v>
      </c>
      <c r="I4574" s="460" t="s">
        <v>7869</v>
      </c>
      <c r="J4574" s="459" t="s">
        <v>6514</v>
      </c>
      <c r="K4574" s="458">
        <v>4</v>
      </c>
      <c r="L4574" s="458">
        <v>10</v>
      </c>
      <c r="M4574" s="457">
        <v>26524.275771685829</v>
      </c>
      <c r="N4574" s="458">
        <v>1</v>
      </c>
      <c r="O4574" s="458">
        <v>6</v>
      </c>
      <c r="P4574" s="457">
        <v>16306.8</v>
      </c>
    </row>
    <row r="4575" spans="1:16" ht="67.5" x14ac:dyDescent="0.2">
      <c r="A4575" s="466" t="s">
        <v>7860</v>
      </c>
      <c r="B4575" s="465" t="s">
        <v>3526</v>
      </c>
      <c r="C4575" s="464" t="s">
        <v>2594</v>
      </c>
      <c r="D4575" s="463" t="s">
        <v>8493</v>
      </c>
      <c r="E4575" s="462">
        <v>6500</v>
      </c>
      <c r="F4575" s="461" t="s">
        <v>13036</v>
      </c>
      <c r="G4575" s="460" t="s">
        <v>13035</v>
      </c>
      <c r="H4575" s="460" t="s">
        <v>7911</v>
      </c>
      <c r="I4575" s="460" t="s">
        <v>7861</v>
      </c>
      <c r="J4575" s="459" t="s">
        <v>7911</v>
      </c>
      <c r="K4575" s="458">
        <v>3</v>
      </c>
      <c r="L4575" s="458">
        <v>12</v>
      </c>
      <c r="M4575" s="457">
        <v>82755.740407659789</v>
      </c>
      <c r="N4575" s="458">
        <v>1</v>
      </c>
      <c r="O4575" s="458">
        <v>6</v>
      </c>
      <c r="P4575" s="457">
        <v>40306.800000000003</v>
      </c>
    </row>
    <row r="4576" spans="1:16" ht="67.5" x14ac:dyDescent="0.2">
      <c r="A4576" s="466" t="s">
        <v>7860</v>
      </c>
      <c r="B4576" s="465" t="s">
        <v>3526</v>
      </c>
      <c r="C4576" s="464" t="s">
        <v>2594</v>
      </c>
      <c r="D4576" s="463" t="s">
        <v>7887</v>
      </c>
      <c r="E4576" s="462">
        <v>4200</v>
      </c>
      <c r="F4576" s="461" t="s">
        <v>13034</v>
      </c>
      <c r="G4576" s="460" t="s">
        <v>13033</v>
      </c>
      <c r="H4576" s="460" t="s">
        <v>3574</v>
      </c>
      <c r="I4576" s="460" t="s">
        <v>7869</v>
      </c>
      <c r="J4576" s="459" t="s">
        <v>3574</v>
      </c>
      <c r="K4576" s="458">
        <v>5</v>
      </c>
      <c r="L4576" s="458">
        <v>12</v>
      </c>
      <c r="M4576" s="457">
        <v>57929.018285361853</v>
      </c>
      <c r="N4576" s="458">
        <v>1</v>
      </c>
      <c r="O4576" s="458">
        <v>6</v>
      </c>
      <c r="P4576" s="457">
        <v>26506.799999999999</v>
      </c>
    </row>
    <row r="4577" spans="1:16" ht="67.5" x14ac:dyDescent="0.2">
      <c r="A4577" s="466" t="s">
        <v>7860</v>
      </c>
      <c r="B4577" s="465" t="s">
        <v>3526</v>
      </c>
      <c r="C4577" s="464" t="s">
        <v>2594</v>
      </c>
      <c r="D4577" s="463" t="s">
        <v>7908</v>
      </c>
      <c r="E4577" s="462">
        <v>4200</v>
      </c>
      <c r="F4577" s="461" t="s">
        <v>13032</v>
      </c>
      <c r="G4577" s="460" t="s">
        <v>13031</v>
      </c>
      <c r="H4577" s="460" t="s">
        <v>3574</v>
      </c>
      <c r="I4577" s="460" t="s">
        <v>7861</v>
      </c>
      <c r="J4577" s="459" t="s">
        <v>3574</v>
      </c>
      <c r="K4577" s="458">
        <v>3</v>
      </c>
      <c r="L4577" s="458">
        <v>5</v>
      </c>
      <c r="M4577" s="457">
        <v>22280.391648216097</v>
      </c>
      <c r="N4577" s="458">
        <v>0</v>
      </c>
      <c r="O4577" s="458">
        <v>0</v>
      </c>
      <c r="P4577" s="457">
        <v>0</v>
      </c>
    </row>
    <row r="4578" spans="1:16" ht="67.5" x14ac:dyDescent="0.2">
      <c r="A4578" s="466" t="s">
        <v>7860</v>
      </c>
      <c r="B4578" s="465" t="s">
        <v>3526</v>
      </c>
      <c r="C4578" s="464" t="s">
        <v>2594</v>
      </c>
      <c r="D4578" s="463" t="s">
        <v>7905</v>
      </c>
      <c r="E4578" s="462">
        <v>4200</v>
      </c>
      <c r="F4578" s="461" t="s">
        <v>13030</v>
      </c>
      <c r="G4578" s="460" t="s">
        <v>13029</v>
      </c>
      <c r="H4578" s="460" t="s">
        <v>6299</v>
      </c>
      <c r="I4578" s="460" t="s">
        <v>7869</v>
      </c>
      <c r="J4578" s="459" t="s">
        <v>6299</v>
      </c>
      <c r="K4578" s="458">
        <v>3</v>
      </c>
      <c r="L4578" s="458">
        <v>12</v>
      </c>
      <c r="M4578" s="457">
        <v>53472.939955718633</v>
      </c>
      <c r="N4578" s="458">
        <v>1</v>
      </c>
      <c r="O4578" s="458">
        <v>6</v>
      </c>
      <c r="P4578" s="457">
        <v>26506.799999999999</v>
      </c>
    </row>
    <row r="4579" spans="1:16" ht="67.5" x14ac:dyDescent="0.2">
      <c r="A4579" s="466" t="s">
        <v>7860</v>
      </c>
      <c r="B4579" s="465" t="s">
        <v>3526</v>
      </c>
      <c r="C4579" s="464" t="s">
        <v>2594</v>
      </c>
      <c r="D4579" s="463" t="s">
        <v>7989</v>
      </c>
      <c r="E4579" s="462">
        <v>5500</v>
      </c>
      <c r="F4579" s="461" t="s">
        <v>13028</v>
      </c>
      <c r="G4579" s="460" t="s">
        <v>13027</v>
      </c>
      <c r="H4579" s="460" t="s">
        <v>7911</v>
      </c>
      <c r="I4579" s="460" t="s">
        <v>7869</v>
      </c>
      <c r="J4579" s="459" t="s">
        <v>7911</v>
      </c>
      <c r="K4579" s="458">
        <v>3</v>
      </c>
      <c r="L4579" s="458">
        <v>12</v>
      </c>
      <c r="M4579" s="457">
        <v>70024.088037250593</v>
      </c>
      <c r="N4579" s="458">
        <v>1</v>
      </c>
      <c r="O4579" s="458">
        <v>6</v>
      </c>
      <c r="P4579" s="457">
        <v>34306.800000000003</v>
      </c>
    </row>
    <row r="4580" spans="1:16" ht="67.5" x14ac:dyDescent="0.2">
      <c r="A4580" s="466" t="s">
        <v>7860</v>
      </c>
      <c r="B4580" s="465" t="s">
        <v>3526</v>
      </c>
      <c r="C4580" s="464" t="s">
        <v>2594</v>
      </c>
      <c r="D4580" s="463" t="s">
        <v>8579</v>
      </c>
      <c r="E4580" s="462">
        <v>2200</v>
      </c>
      <c r="F4580" s="461" t="s">
        <v>13026</v>
      </c>
      <c r="G4580" s="460" t="s">
        <v>13025</v>
      </c>
      <c r="H4580" s="460"/>
      <c r="I4580" s="460"/>
      <c r="J4580" s="459"/>
      <c r="K4580" s="458">
        <v>4</v>
      </c>
      <c r="L4580" s="458">
        <v>12</v>
      </c>
      <c r="M4580" s="457">
        <v>28009.635214900234</v>
      </c>
      <c r="N4580" s="458">
        <v>1</v>
      </c>
      <c r="O4580" s="458">
        <v>6</v>
      </c>
      <c r="P4580" s="457">
        <v>14506.8</v>
      </c>
    </row>
    <row r="4581" spans="1:16" ht="67.5" x14ac:dyDescent="0.2">
      <c r="A4581" s="466" t="s">
        <v>7860</v>
      </c>
      <c r="B4581" s="465" t="s">
        <v>3526</v>
      </c>
      <c r="C4581" s="464" t="s">
        <v>2594</v>
      </c>
      <c r="D4581" s="463" t="s">
        <v>13024</v>
      </c>
      <c r="E4581" s="462">
        <v>4200</v>
      </c>
      <c r="F4581" s="461" t="s">
        <v>13023</v>
      </c>
      <c r="G4581" s="460" t="s">
        <v>13022</v>
      </c>
      <c r="H4581" s="460" t="s">
        <v>6389</v>
      </c>
      <c r="I4581" s="460" t="s">
        <v>7869</v>
      </c>
      <c r="J4581" s="459" t="s">
        <v>6389</v>
      </c>
      <c r="K4581" s="458">
        <v>3</v>
      </c>
      <c r="L4581" s="458">
        <v>12</v>
      </c>
      <c r="M4581" s="457">
        <v>53472.939955718633</v>
      </c>
      <c r="N4581" s="458">
        <v>1</v>
      </c>
      <c r="O4581" s="458">
        <v>6</v>
      </c>
      <c r="P4581" s="457">
        <v>26506.799999999999</v>
      </c>
    </row>
    <row r="4582" spans="1:16" ht="67.5" x14ac:dyDescent="0.2">
      <c r="A4582" s="466" t="s">
        <v>7860</v>
      </c>
      <c r="B4582" s="465" t="s">
        <v>3526</v>
      </c>
      <c r="C4582" s="464" t="s">
        <v>2594</v>
      </c>
      <c r="D4582" s="463" t="s">
        <v>7999</v>
      </c>
      <c r="E4582" s="462">
        <v>5500</v>
      </c>
      <c r="F4582" s="461" t="s">
        <v>13021</v>
      </c>
      <c r="G4582" s="460" t="s">
        <v>13020</v>
      </c>
      <c r="H4582" s="460" t="s">
        <v>13019</v>
      </c>
      <c r="I4582" s="460" t="s">
        <v>7869</v>
      </c>
      <c r="J4582" s="459" t="s">
        <v>13019</v>
      </c>
      <c r="K4582" s="458">
        <v>3</v>
      </c>
      <c r="L4582" s="458">
        <v>12</v>
      </c>
      <c r="M4582" s="457">
        <v>70024.088037250593</v>
      </c>
      <c r="N4582" s="458">
        <v>1</v>
      </c>
      <c r="O4582" s="458">
        <v>6</v>
      </c>
      <c r="P4582" s="457">
        <v>34306.800000000003</v>
      </c>
    </row>
    <row r="4583" spans="1:16" ht="67.5" x14ac:dyDescent="0.2">
      <c r="A4583" s="466" t="s">
        <v>7860</v>
      </c>
      <c r="B4583" s="465" t="s">
        <v>3526</v>
      </c>
      <c r="C4583" s="464" t="s">
        <v>2594</v>
      </c>
      <c r="D4583" s="463" t="s">
        <v>7899</v>
      </c>
      <c r="E4583" s="462">
        <v>4200</v>
      </c>
      <c r="F4583" s="461" t="s">
        <v>13018</v>
      </c>
      <c r="G4583" s="460" t="s">
        <v>13017</v>
      </c>
      <c r="H4583" s="460" t="s">
        <v>6514</v>
      </c>
      <c r="I4583" s="460" t="s">
        <v>7869</v>
      </c>
      <c r="J4583" s="459" t="s">
        <v>6514</v>
      </c>
      <c r="K4583" s="458">
        <v>3</v>
      </c>
      <c r="L4583" s="458">
        <v>12</v>
      </c>
      <c r="M4583" s="457">
        <v>53472.939955718633</v>
      </c>
      <c r="N4583" s="458">
        <v>1</v>
      </c>
      <c r="O4583" s="458">
        <v>6</v>
      </c>
      <c r="P4583" s="457">
        <v>26506.799999999999</v>
      </c>
    </row>
    <row r="4584" spans="1:16" ht="67.5" x14ac:dyDescent="0.2">
      <c r="A4584" s="466" t="s">
        <v>7860</v>
      </c>
      <c r="B4584" s="465" t="s">
        <v>3526</v>
      </c>
      <c r="C4584" s="464" t="s">
        <v>2594</v>
      </c>
      <c r="D4584" s="463" t="s">
        <v>12244</v>
      </c>
      <c r="E4584" s="462">
        <v>9000</v>
      </c>
      <c r="F4584" s="461" t="s">
        <v>13016</v>
      </c>
      <c r="G4584" s="460" t="s">
        <v>13015</v>
      </c>
      <c r="H4584" s="460" t="s">
        <v>4810</v>
      </c>
      <c r="I4584" s="460" t="s">
        <v>7869</v>
      </c>
      <c r="J4584" s="459" t="s">
        <v>4810</v>
      </c>
      <c r="K4584" s="458">
        <v>3</v>
      </c>
      <c r="L4584" s="458">
        <v>12</v>
      </c>
      <c r="M4584" s="457">
        <v>114584.87133368278</v>
      </c>
      <c r="N4584" s="458">
        <v>1</v>
      </c>
      <c r="O4584" s="458">
        <v>6</v>
      </c>
      <c r="P4584" s="457">
        <v>55306.8</v>
      </c>
    </row>
    <row r="4585" spans="1:16" ht="67.5" x14ac:dyDescent="0.2">
      <c r="A4585" s="466" t="s">
        <v>7860</v>
      </c>
      <c r="B4585" s="465" t="s">
        <v>3526</v>
      </c>
      <c r="C4585" s="464" t="s">
        <v>2594</v>
      </c>
      <c r="D4585" s="463" t="s">
        <v>7887</v>
      </c>
      <c r="E4585" s="462">
        <v>4200</v>
      </c>
      <c r="F4585" s="461" t="s">
        <v>13014</v>
      </c>
      <c r="G4585" s="460" t="s">
        <v>13013</v>
      </c>
      <c r="H4585" s="460" t="s">
        <v>3574</v>
      </c>
      <c r="I4585" s="460" t="s">
        <v>7861</v>
      </c>
      <c r="J4585" s="459" t="s">
        <v>3574</v>
      </c>
      <c r="K4585" s="458">
        <v>3</v>
      </c>
      <c r="L4585" s="458">
        <v>12</v>
      </c>
      <c r="M4585" s="457">
        <v>53472.939955718633</v>
      </c>
      <c r="N4585" s="458">
        <v>1</v>
      </c>
      <c r="O4585" s="458">
        <v>6</v>
      </c>
      <c r="P4585" s="457">
        <v>26506.799999999999</v>
      </c>
    </row>
    <row r="4586" spans="1:16" ht="67.5" x14ac:dyDescent="0.2">
      <c r="A4586" s="466" t="s">
        <v>7860</v>
      </c>
      <c r="B4586" s="465" t="s">
        <v>3526</v>
      </c>
      <c r="C4586" s="464" t="s">
        <v>2594</v>
      </c>
      <c r="D4586" s="463" t="s">
        <v>7887</v>
      </c>
      <c r="E4586" s="462">
        <v>4200</v>
      </c>
      <c r="F4586" s="461" t="s">
        <v>13012</v>
      </c>
      <c r="G4586" s="460" t="s">
        <v>13011</v>
      </c>
      <c r="H4586" s="460" t="s">
        <v>6299</v>
      </c>
      <c r="I4586" s="460" t="s">
        <v>7869</v>
      </c>
      <c r="J4586" s="459" t="s">
        <v>6299</v>
      </c>
      <c r="K4586" s="458">
        <v>3</v>
      </c>
      <c r="L4586" s="458">
        <v>12</v>
      </c>
      <c r="M4586" s="457">
        <v>53472.939955718633</v>
      </c>
      <c r="N4586" s="458">
        <v>0</v>
      </c>
      <c r="O4586" s="458">
        <v>0</v>
      </c>
      <c r="P4586" s="457">
        <v>0</v>
      </c>
    </row>
    <row r="4587" spans="1:16" ht="67.5" x14ac:dyDescent="0.2">
      <c r="A4587" s="466" t="s">
        <v>7860</v>
      </c>
      <c r="B4587" s="465" t="s">
        <v>3526</v>
      </c>
      <c r="C4587" s="464" t="s">
        <v>2594</v>
      </c>
      <c r="D4587" s="463" t="s">
        <v>7881</v>
      </c>
      <c r="E4587" s="462">
        <v>3200</v>
      </c>
      <c r="F4587" s="461" t="s">
        <v>13010</v>
      </c>
      <c r="G4587" s="460" t="s">
        <v>13009</v>
      </c>
      <c r="H4587" s="460" t="s">
        <v>6514</v>
      </c>
      <c r="I4587" s="460" t="s">
        <v>7861</v>
      </c>
      <c r="J4587" s="459" t="s">
        <v>6514</v>
      </c>
      <c r="K4587" s="458">
        <v>3</v>
      </c>
      <c r="L4587" s="458">
        <v>12</v>
      </c>
      <c r="M4587" s="457">
        <v>40741.287585309437</v>
      </c>
      <c r="N4587" s="458">
        <v>1</v>
      </c>
      <c r="O4587" s="458">
        <v>6</v>
      </c>
      <c r="P4587" s="457">
        <v>20506.8</v>
      </c>
    </row>
    <row r="4588" spans="1:16" ht="67.5" x14ac:dyDescent="0.2">
      <c r="A4588" s="466" t="s">
        <v>7860</v>
      </c>
      <c r="B4588" s="465" t="s">
        <v>3526</v>
      </c>
      <c r="C4588" s="464" t="s">
        <v>2594</v>
      </c>
      <c r="D4588" s="463" t="s">
        <v>8132</v>
      </c>
      <c r="E4588" s="462">
        <v>2500</v>
      </c>
      <c r="F4588" s="461" t="s">
        <v>13008</v>
      </c>
      <c r="G4588" s="460" t="s">
        <v>13007</v>
      </c>
      <c r="H4588" s="460" t="s">
        <v>8352</v>
      </c>
      <c r="I4588" s="460" t="s">
        <v>7869</v>
      </c>
      <c r="J4588" s="459" t="s">
        <v>8352</v>
      </c>
      <c r="K4588" s="458">
        <v>4</v>
      </c>
      <c r="L4588" s="458">
        <v>12</v>
      </c>
      <c r="M4588" s="457">
        <v>31829.130926022997</v>
      </c>
      <c r="N4588" s="458">
        <v>1</v>
      </c>
      <c r="O4588" s="458">
        <v>6</v>
      </c>
      <c r="P4588" s="457">
        <v>16306.8</v>
      </c>
    </row>
    <row r="4589" spans="1:16" ht="67.5" x14ac:dyDescent="0.2">
      <c r="A4589" s="466" t="s">
        <v>7860</v>
      </c>
      <c r="B4589" s="465" t="s">
        <v>3526</v>
      </c>
      <c r="C4589" s="464" t="s">
        <v>2594</v>
      </c>
      <c r="D4589" s="463" t="s">
        <v>7887</v>
      </c>
      <c r="E4589" s="462">
        <v>4200</v>
      </c>
      <c r="F4589" s="461" t="s">
        <v>13006</v>
      </c>
      <c r="G4589" s="460" t="s">
        <v>13005</v>
      </c>
      <c r="H4589" s="460" t="s">
        <v>8216</v>
      </c>
      <c r="I4589" s="460" t="s">
        <v>7861</v>
      </c>
      <c r="J4589" s="459" t="s">
        <v>8216</v>
      </c>
      <c r="K4589" s="458">
        <v>3</v>
      </c>
      <c r="L4589" s="458">
        <v>12</v>
      </c>
      <c r="M4589" s="457">
        <v>53472.939955718633</v>
      </c>
      <c r="N4589" s="458">
        <v>1</v>
      </c>
      <c r="O4589" s="458">
        <v>6</v>
      </c>
      <c r="P4589" s="457">
        <v>26506.799999999999</v>
      </c>
    </row>
    <row r="4590" spans="1:16" ht="67.5" x14ac:dyDescent="0.2">
      <c r="A4590" s="466" t="s">
        <v>7860</v>
      </c>
      <c r="B4590" s="465" t="s">
        <v>3526</v>
      </c>
      <c r="C4590" s="464" t="s">
        <v>2594</v>
      </c>
      <c r="D4590" s="463" t="s">
        <v>13004</v>
      </c>
      <c r="E4590" s="462">
        <v>5500</v>
      </c>
      <c r="F4590" s="461" t="s">
        <v>13003</v>
      </c>
      <c r="G4590" s="460" t="s">
        <v>13002</v>
      </c>
      <c r="H4590" s="460" t="s">
        <v>3570</v>
      </c>
      <c r="I4590" s="460" t="s">
        <v>7869</v>
      </c>
      <c r="J4590" s="459" t="s">
        <v>3570</v>
      </c>
      <c r="K4590" s="458">
        <v>3</v>
      </c>
      <c r="L4590" s="458">
        <v>12</v>
      </c>
      <c r="M4590" s="457">
        <v>70024.088037250593</v>
      </c>
      <c r="N4590" s="458">
        <v>1</v>
      </c>
      <c r="O4590" s="458">
        <v>6</v>
      </c>
      <c r="P4590" s="457">
        <v>34306.800000000003</v>
      </c>
    </row>
    <row r="4591" spans="1:16" ht="67.5" x14ac:dyDescent="0.2">
      <c r="A4591" s="466" t="s">
        <v>7860</v>
      </c>
      <c r="B4591" s="465" t="s">
        <v>3526</v>
      </c>
      <c r="C4591" s="464" t="s">
        <v>2594</v>
      </c>
      <c r="D4591" s="463" t="s">
        <v>7887</v>
      </c>
      <c r="E4591" s="462">
        <v>4200</v>
      </c>
      <c r="F4591" s="461" t="s">
        <v>13001</v>
      </c>
      <c r="G4591" s="460" t="s">
        <v>13000</v>
      </c>
      <c r="H4591" s="460" t="s">
        <v>4304</v>
      </c>
      <c r="I4591" s="460" t="s">
        <v>7869</v>
      </c>
      <c r="J4591" s="459" t="s">
        <v>4304</v>
      </c>
      <c r="K4591" s="458">
        <v>4</v>
      </c>
      <c r="L4591" s="458">
        <v>7</v>
      </c>
      <c r="M4591" s="457">
        <v>31192.548307502537</v>
      </c>
      <c r="N4591" s="458">
        <v>1</v>
      </c>
      <c r="O4591" s="458">
        <v>6</v>
      </c>
      <c r="P4591" s="457">
        <v>26506.799999999999</v>
      </c>
    </row>
    <row r="4592" spans="1:16" ht="67.5" x14ac:dyDescent="0.2">
      <c r="A4592" s="466" t="s">
        <v>7860</v>
      </c>
      <c r="B4592" s="465" t="s">
        <v>3526</v>
      </c>
      <c r="C4592" s="464" t="s">
        <v>2594</v>
      </c>
      <c r="D4592" s="463" t="s">
        <v>7908</v>
      </c>
      <c r="E4592" s="462">
        <v>4200</v>
      </c>
      <c r="F4592" s="461" t="s">
        <v>12999</v>
      </c>
      <c r="G4592" s="460" t="s">
        <v>12998</v>
      </c>
      <c r="H4592" s="460" t="s">
        <v>6514</v>
      </c>
      <c r="I4592" s="460" t="s">
        <v>7869</v>
      </c>
      <c r="J4592" s="459" t="s">
        <v>6514</v>
      </c>
      <c r="K4592" s="458">
        <v>3</v>
      </c>
      <c r="L4592" s="458">
        <v>5</v>
      </c>
      <c r="M4592" s="457">
        <v>22280.391648216097</v>
      </c>
      <c r="N4592" s="458">
        <v>0</v>
      </c>
      <c r="O4592" s="458">
        <v>0</v>
      </c>
      <c r="P4592" s="457">
        <v>0</v>
      </c>
    </row>
    <row r="4593" spans="1:16" ht="67.5" x14ac:dyDescent="0.2">
      <c r="A4593" s="466" t="s">
        <v>7860</v>
      </c>
      <c r="B4593" s="465" t="s">
        <v>3526</v>
      </c>
      <c r="C4593" s="464" t="s">
        <v>2594</v>
      </c>
      <c r="D4593" s="463" t="s">
        <v>7908</v>
      </c>
      <c r="E4593" s="462">
        <v>4200</v>
      </c>
      <c r="F4593" s="461" t="s">
        <v>12997</v>
      </c>
      <c r="G4593" s="460" t="s">
        <v>12996</v>
      </c>
      <c r="H4593" s="460" t="s">
        <v>6514</v>
      </c>
      <c r="I4593" s="460" t="s">
        <v>7869</v>
      </c>
      <c r="J4593" s="459" t="s">
        <v>6514</v>
      </c>
      <c r="K4593" s="458">
        <v>3</v>
      </c>
      <c r="L4593" s="458">
        <v>5</v>
      </c>
      <c r="M4593" s="457">
        <v>22280.391648216097</v>
      </c>
      <c r="N4593" s="458">
        <v>0</v>
      </c>
      <c r="O4593" s="458">
        <v>0</v>
      </c>
      <c r="P4593" s="457">
        <v>0</v>
      </c>
    </row>
    <row r="4594" spans="1:16" ht="67.5" x14ac:dyDescent="0.2">
      <c r="A4594" s="466" t="s">
        <v>7860</v>
      </c>
      <c r="B4594" s="465" t="s">
        <v>3526</v>
      </c>
      <c r="C4594" s="464" t="s">
        <v>2594</v>
      </c>
      <c r="D4594" s="463" t="s">
        <v>7908</v>
      </c>
      <c r="E4594" s="462">
        <v>4200</v>
      </c>
      <c r="F4594" s="461" t="s">
        <v>12995</v>
      </c>
      <c r="G4594" s="460" t="s">
        <v>12994</v>
      </c>
      <c r="H4594" s="460" t="s">
        <v>4304</v>
      </c>
      <c r="I4594" s="460" t="s">
        <v>7861</v>
      </c>
      <c r="J4594" s="459" t="s">
        <v>4304</v>
      </c>
      <c r="K4594" s="458">
        <v>3</v>
      </c>
      <c r="L4594" s="458">
        <v>5</v>
      </c>
      <c r="M4594" s="457">
        <v>22280.391648216097</v>
      </c>
      <c r="N4594" s="458">
        <v>0</v>
      </c>
      <c r="O4594" s="458">
        <v>0</v>
      </c>
      <c r="P4594" s="457">
        <v>0</v>
      </c>
    </row>
    <row r="4595" spans="1:16" ht="67.5" x14ac:dyDescent="0.2">
      <c r="A4595" s="466" t="s">
        <v>7860</v>
      </c>
      <c r="B4595" s="465" t="s">
        <v>3526</v>
      </c>
      <c r="C4595" s="464" t="s">
        <v>2594</v>
      </c>
      <c r="D4595" s="463" t="s">
        <v>7899</v>
      </c>
      <c r="E4595" s="462">
        <v>4200</v>
      </c>
      <c r="F4595" s="461" t="s">
        <v>12993</v>
      </c>
      <c r="G4595" s="460" t="s">
        <v>12992</v>
      </c>
      <c r="H4595" s="460" t="s">
        <v>6389</v>
      </c>
      <c r="I4595" s="460" t="s">
        <v>7869</v>
      </c>
      <c r="J4595" s="459" t="s">
        <v>6389</v>
      </c>
      <c r="K4595" s="458">
        <v>3</v>
      </c>
      <c r="L4595" s="458">
        <v>12</v>
      </c>
      <c r="M4595" s="457">
        <v>53472.939955718633</v>
      </c>
      <c r="N4595" s="458">
        <v>1</v>
      </c>
      <c r="O4595" s="458">
        <v>6</v>
      </c>
      <c r="P4595" s="457">
        <v>26506.799999999999</v>
      </c>
    </row>
    <row r="4596" spans="1:16" ht="67.5" x14ac:dyDescent="0.2">
      <c r="A4596" s="466" t="s">
        <v>7860</v>
      </c>
      <c r="B4596" s="465" t="s">
        <v>3526</v>
      </c>
      <c r="C4596" s="464" t="s">
        <v>2594</v>
      </c>
      <c r="D4596" s="463" t="s">
        <v>8811</v>
      </c>
      <c r="E4596" s="462">
        <v>10500</v>
      </c>
      <c r="F4596" s="461" t="s">
        <v>12991</v>
      </c>
      <c r="G4596" s="460" t="s">
        <v>12990</v>
      </c>
      <c r="H4596" s="460" t="s">
        <v>7911</v>
      </c>
      <c r="I4596" s="460" t="s">
        <v>7869</v>
      </c>
      <c r="J4596" s="459" t="s">
        <v>7911</v>
      </c>
      <c r="K4596" s="458">
        <v>4</v>
      </c>
      <c r="L4596" s="458">
        <v>12</v>
      </c>
      <c r="M4596" s="457">
        <v>133682.34988929657</v>
      </c>
      <c r="N4596" s="458">
        <v>1</v>
      </c>
      <c r="O4596" s="458">
        <v>6</v>
      </c>
      <c r="P4596" s="457">
        <v>64306.8</v>
      </c>
    </row>
    <row r="4597" spans="1:16" ht="67.5" x14ac:dyDescent="0.2">
      <c r="A4597" s="466" t="s">
        <v>7860</v>
      </c>
      <c r="B4597" s="465" t="s">
        <v>3526</v>
      </c>
      <c r="C4597" s="464" t="s">
        <v>2594</v>
      </c>
      <c r="D4597" s="463" t="s">
        <v>7923</v>
      </c>
      <c r="E4597" s="462">
        <v>4200</v>
      </c>
      <c r="F4597" s="461" t="s">
        <v>12989</v>
      </c>
      <c r="G4597" s="460" t="s">
        <v>12988</v>
      </c>
      <c r="H4597" s="460" t="s">
        <v>6389</v>
      </c>
      <c r="I4597" s="460" t="s">
        <v>7869</v>
      </c>
      <c r="J4597" s="459" t="s">
        <v>6389</v>
      </c>
      <c r="K4597" s="458">
        <v>4</v>
      </c>
      <c r="L4597" s="458">
        <v>12</v>
      </c>
      <c r="M4597" s="457">
        <v>53472.939955718633</v>
      </c>
      <c r="N4597" s="458">
        <v>1</v>
      </c>
      <c r="O4597" s="458">
        <v>6</v>
      </c>
      <c r="P4597" s="457">
        <v>26506.799999999999</v>
      </c>
    </row>
    <row r="4598" spans="1:16" ht="67.5" x14ac:dyDescent="0.2">
      <c r="A4598" s="466" t="s">
        <v>7860</v>
      </c>
      <c r="B4598" s="465" t="s">
        <v>3526</v>
      </c>
      <c r="C4598" s="464" t="s">
        <v>2594</v>
      </c>
      <c r="D4598" s="463" t="s">
        <v>7859</v>
      </c>
      <c r="E4598" s="462">
        <v>2500</v>
      </c>
      <c r="F4598" s="461" t="s">
        <v>12987</v>
      </c>
      <c r="G4598" s="460" t="s">
        <v>12986</v>
      </c>
      <c r="H4598" s="460" t="s">
        <v>6514</v>
      </c>
      <c r="I4598" s="460" t="s">
        <v>7861</v>
      </c>
      <c r="J4598" s="459" t="s">
        <v>6514</v>
      </c>
      <c r="K4598" s="458">
        <v>3</v>
      </c>
      <c r="L4598" s="458">
        <v>12</v>
      </c>
      <c r="M4598" s="457">
        <v>31829.130926022997</v>
      </c>
      <c r="N4598" s="458">
        <v>1</v>
      </c>
      <c r="O4598" s="458">
        <v>6</v>
      </c>
      <c r="P4598" s="457">
        <v>16306.8</v>
      </c>
    </row>
    <row r="4599" spans="1:16" ht="67.5" x14ac:dyDescent="0.2">
      <c r="A4599" s="466" t="s">
        <v>7860</v>
      </c>
      <c r="B4599" s="465" t="s">
        <v>3526</v>
      </c>
      <c r="C4599" s="464" t="s">
        <v>2594</v>
      </c>
      <c r="D4599" s="463" t="s">
        <v>7859</v>
      </c>
      <c r="E4599" s="462">
        <v>2500</v>
      </c>
      <c r="F4599" s="461" t="s">
        <v>12985</v>
      </c>
      <c r="G4599" s="460" t="s">
        <v>12984</v>
      </c>
      <c r="H4599" s="460"/>
      <c r="I4599" s="460"/>
      <c r="J4599" s="459"/>
      <c r="K4599" s="458">
        <v>4</v>
      </c>
      <c r="L4599" s="458">
        <v>12</v>
      </c>
      <c r="M4599" s="457">
        <v>31829.130926022997</v>
      </c>
      <c r="N4599" s="458">
        <v>1</v>
      </c>
      <c r="O4599" s="458">
        <v>6</v>
      </c>
      <c r="P4599" s="457">
        <v>16306.8</v>
      </c>
    </row>
    <row r="4600" spans="1:16" ht="67.5" x14ac:dyDescent="0.2">
      <c r="A4600" s="466" t="s">
        <v>7860</v>
      </c>
      <c r="B4600" s="465" t="s">
        <v>3526</v>
      </c>
      <c r="C4600" s="464" t="s">
        <v>2594</v>
      </c>
      <c r="D4600" s="463" t="s">
        <v>9824</v>
      </c>
      <c r="E4600" s="462">
        <v>4200</v>
      </c>
      <c r="F4600" s="461" t="s">
        <v>12983</v>
      </c>
      <c r="G4600" s="460" t="s">
        <v>12982</v>
      </c>
      <c r="H4600" s="460" t="s">
        <v>6389</v>
      </c>
      <c r="I4600" s="460" t="s">
        <v>7869</v>
      </c>
      <c r="J4600" s="459" t="s">
        <v>6389</v>
      </c>
      <c r="K4600" s="458">
        <v>3</v>
      </c>
      <c r="L4600" s="458">
        <v>12</v>
      </c>
      <c r="M4600" s="457">
        <v>53472.939955718633</v>
      </c>
      <c r="N4600" s="458">
        <v>1</v>
      </c>
      <c r="O4600" s="458">
        <v>6</v>
      </c>
      <c r="P4600" s="457">
        <v>26506.799999999999</v>
      </c>
    </row>
    <row r="4601" spans="1:16" ht="67.5" x14ac:dyDescent="0.2">
      <c r="A4601" s="466" t="s">
        <v>7860</v>
      </c>
      <c r="B4601" s="465" t="s">
        <v>3526</v>
      </c>
      <c r="C4601" s="464" t="s">
        <v>2594</v>
      </c>
      <c r="D4601" s="463" t="s">
        <v>11074</v>
      </c>
      <c r="E4601" s="462">
        <v>5500</v>
      </c>
      <c r="F4601" s="461" t="s">
        <v>12981</v>
      </c>
      <c r="G4601" s="460" t="s">
        <v>12980</v>
      </c>
      <c r="H4601" s="460" t="s">
        <v>8352</v>
      </c>
      <c r="I4601" s="460" t="s">
        <v>7869</v>
      </c>
      <c r="J4601" s="459" t="s">
        <v>8352</v>
      </c>
      <c r="K4601" s="458">
        <v>4</v>
      </c>
      <c r="L4601" s="458">
        <v>12</v>
      </c>
      <c r="M4601" s="457">
        <v>70024.088037250593</v>
      </c>
      <c r="N4601" s="458">
        <v>1</v>
      </c>
      <c r="O4601" s="458">
        <v>6</v>
      </c>
      <c r="P4601" s="457">
        <v>34306.800000000003</v>
      </c>
    </row>
    <row r="4602" spans="1:16" ht="67.5" x14ac:dyDescent="0.2">
      <c r="A4602" s="466" t="s">
        <v>7860</v>
      </c>
      <c r="B4602" s="465" t="s">
        <v>3526</v>
      </c>
      <c r="C4602" s="464" t="s">
        <v>2594</v>
      </c>
      <c r="D4602" s="463" t="s">
        <v>8357</v>
      </c>
      <c r="E4602" s="462">
        <v>7500</v>
      </c>
      <c r="F4602" s="461" t="s">
        <v>12979</v>
      </c>
      <c r="G4602" s="460" t="s">
        <v>12978</v>
      </c>
      <c r="H4602" s="460" t="s">
        <v>6389</v>
      </c>
      <c r="I4602" s="460" t="s">
        <v>7869</v>
      </c>
      <c r="J4602" s="459" t="s">
        <v>6389</v>
      </c>
      <c r="K4602" s="458">
        <v>4</v>
      </c>
      <c r="L4602" s="458">
        <v>10</v>
      </c>
      <c r="M4602" s="457">
        <v>79572.827315057482</v>
      </c>
      <c r="N4602" s="458">
        <v>1</v>
      </c>
      <c r="O4602" s="458">
        <v>6</v>
      </c>
      <c r="P4602" s="457">
        <v>46306.8</v>
      </c>
    </row>
    <row r="4603" spans="1:16" ht="67.5" x14ac:dyDescent="0.2">
      <c r="A4603" s="466" t="s">
        <v>7860</v>
      </c>
      <c r="B4603" s="465" t="s">
        <v>3526</v>
      </c>
      <c r="C4603" s="464" t="s">
        <v>2594</v>
      </c>
      <c r="D4603" s="463" t="s">
        <v>8040</v>
      </c>
      <c r="E4603" s="462">
        <v>8500</v>
      </c>
      <c r="F4603" s="461" t="s">
        <v>12977</v>
      </c>
      <c r="G4603" s="460" t="s">
        <v>12976</v>
      </c>
      <c r="H4603" s="460" t="s">
        <v>7911</v>
      </c>
      <c r="I4603" s="460" t="s">
        <v>7861</v>
      </c>
      <c r="J4603" s="459" t="s">
        <v>7911</v>
      </c>
      <c r="K4603" s="458">
        <v>3</v>
      </c>
      <c r="L4603" s="458">
        <v>12</v>
      </c>
      <c r="M4603" s="457">
        <v>108219.04514847818</v>
      </c>
      <c r="N4603" s="458">
        <v>1</v>
      </c>
      <c r="O4603" s="458">
        <v>6</v>
      </c>
      <c r="P4603" s="457">
        <v>52306.8</v>
      </c>
    </row>
    <row r="4604" spans="1:16" ht="67.5" x14ac:dyDescent="0.2">
      <c r="A4604" s="466" t="s">
        <v>7860</v>
      </c>
      <c r="B4604" s="465" t="s">
        <v>3526</v>
      </c>
      <c r="C4604" s="464" t="s">
        <v>2594</v>
      </c>
      <c r="D4604" s="463" t="s">
        <v>8048</v>
      </c>
      <c r="E4604" s="462">
        <v>5500</v>
      </c>
      <c r="F4604" s="461" t="s">
        <v>12975</v>
      </c>
      <c r="G4604" s="460" t="s">
        <v>12974</v>
      </c>
      <c r="H4604" s="460" t="s">
        <v>3859</v>
      </c>
      <c r="I4604" s="460" t="s">
        <v>7869</v>
      </c>
      <c r="J4604" s="459" t="s">
        <v>3859</v>
      </c>
      <c r="K4604" s="458">
        <v>1</v>
      </c>
      <c r="L4604" s="458">
        <v>2</v>
      </c>
      <c r="M4604" s="457">
        <v>11670.681339541765</v>
      </c>
      <c r="N4604" s="458">
        <v>1</v>
      </c>
      <c r="O4604" s="458">
        <v>6</v>
      </c>
      <c r="P4604" s="457">
        <v>34306.800000000003</v>
      </c>
    </row>
    <row r="4605" spans="1:16" ht="67.5" x14ac:dyDescent="0.2">
      <c r="A4605" s="466" t="s">
        <v>7860</v>
      </c>
      <c r="B4605" s="465" t="s">
        <v>3526</v>
      </c>
      <c r="C4605" s="464" t="s">
        <v>2594</v>
      </c>
      <c r="D4605" s="463" t="s">
        <v>7887</v>
      </c>
      <c r="E4605" s="462">
        <v>4200</v>
      </c>
      <c r="F4605" s="461" t="s">
        <v>12973</v>
      </c>
      <c r="G4605" s="460" t="s">
        <v>12972</v>
      </c>
      <c r="H4605" s="460" t="s">
        <v>6389</v>
      </c>
      <c r="I4605" s="460" t="s">
        <v>7869</v>
      </c>
      <c r="J4605" s="459" t="s">
        <v>6389</v>
      </c>
      <c r="K4605" s="458">
        <v>4</v>
      </c>
      <c r="L4605" s="458">
        <v>10</v>
      </c>
      <c r="M4605" s="457">
        <v>44560.783296432193</v>
      </c>
      <c r="N4605" s="458">
        <v>1</v>
      </c>
      <c r="O4605" s="458">
        <v>6</v>
      </c>
      <c r="P4605" s="457">
        <v>26506.799999999999</v>
      </c>
    </row>
    <row r="4606" spans="1:16" ht="67.5" x14ac:dyDescent="0.2">
      <c r="A4606" s="466" t="s">
        <v>7860</v>
      </c>
      <c r="B4606" s="465" t="s">
        <v>3526</v>
      </c>
      <c r="C4606" s="464" t="s">
        <v>2594</v>
      </c>
      <c r="D4606" s="463" t="s">
        <v>7923</v>
      </c>
      <c r="E4606" s="462">
        <v>4200</v>
      </c>
      <c r="F4606" s="461" t="s">
        <v>12971</v>
      </c>
      <c r="G4606" s="460" t="s">
        <v>12970</v>
      </c>
      <c r="H4606" s="460" t="s">
        <v>6389</v>
      </c>
      <c r="I4606" s="460" t="s">
        <v>7869</v>
      </c>
      <c r="J4606" s="459" t="s">
        <v>6389</v>
      </c>
      <c r="K4606" s="458">
        <v>3</v>
      </c>
      <c r="L4606" s="458">
        <v>12</v>
      </c>
      <c r="M4606" s="457">
        <v>53472.939955718633</v>
      </c>
      <c r="N4606" s="458">
        <v>1</v>
      </c>
      <c r="O4606" s="458">
        <v>6</v>
      </c>
      <c r="P4606" s="457">
        <v>26506.799999999999</v>
      </c>
    </row>
    <row r="4607" spans="1:16" ht="67.5" x14ac:dyDescent="0.2">
      <c r="A4607" s="466" t="s">
        <v>7860</v>
      </c>
      <c r="B4607" s="465" t="s">
        <v>3526</v>
      </c>
      <c r="C4607" s="464" t="s">
        <v>2594</v>
      </c>
      <c r="D4607" s="463" t="s">
        <v>11858</v>
      </c>
      <c r="E4607" s="462">
        <v>7000</v>
      </c>
      <c r="F4607" s="461" t="s">
        <v>12969</v>
      </c>
      <c r="G4607" s="460" t="s">
        <v>12968</v>
      </c>
      <c r="H4607" s="460" t="s">
        <v>4209</v>
      </c>
      <c r="I4607" s="460" t="s">
        <v>7869</v>
      </c>
      <c r="J4607" s="459" t="s">
        <v>4209</v>
      </c>
      <c r="K4607" s="458">
        <v>3</v>
      </c>
      <c r="L4607" s="458">
        <v>12</v>
      </c>
      <c r="M4607" s="457">
        <v>89121.566592864387</v>
      </c>
      <c r="N4607" s="458">
        <v>1</v>
      </c>
      <c r="O4607" s="458">
        <v>6</v>
      </c>
      <c r="P4607" s="457">
        <v>43306.8</v>
      </c>
    </row>
    <row r="4608" spans="1:16" ht="67.5" x14ac:dyDescent="0.2">
      <c r="A4608" s="466" t="s">
        <v>7860</v>
      </c>
      <c r="B4608" s="465" t="s">
        <v>3526</v>
      </c>
      <c r="C4608" s="464" t="s">
        <v>2594</v>
      </c>
      <c r="D4608" s="463" t="s">
        <v>8011</v>
      </c>
      <c r="E4608" s="462">
        <v>2200</v>
      </c>
      <c r="F4608" s="461" t="s">
        <v>12967</v>
      </c>
      <c r="G4608" s="460" t="s">
        <v>12966</v>
      </c>
      <c r="H4608" s="460" t="s">
        <v>6389</v>
      </c>
      <c r="I4608" s="460" t="s">
        <v>7869</v>
      </c>
      <c r="J4608" s="459" t="s">
        <v>6389</v>
      </c>
      <c r="K4608" s="458">
        <v>4</v>
      </c>
      <c r="L4608" s="458">
        <v>12</v>
      </c>
      <c r="M4608" s="457">
        <v>28009.635214900234</v>
      </c>
      <c r="N4608" s="458">
        <v>1</v>
      </c>
      <c r="O4608" s="458">
        <v>6</v>
      </c>
      <c r="P4608" s="457">
        <v>14506.8</v>
      </c>
    </row>
    <row r="4609" spans="1:16" ht="67.5" x14ac:dyDescent="0.2">
      <c r="A4609" s="466" t="s">
        <v>7860</v>
      </c>
      <c r="B4609" s="465" t="s">
        <v>3526</v>
      </c>
      <c r="C4609" s="464" t="s">
        <v>2594</v>
      </c>
      <c r="D4609" s="463" t="s">
        <v>7923</v>
      </c>
      <c r="E4609" s="462">
        <v>4200</v>
      </c>
      <c r="F4609" s="461" t="s">
        <v>12965</v>
      </c>
      <c r="G4609" s="460" t="s">
        <v>12964</v>
      </c>
      <c r="H4609" s="460"/>
      <c r="I4609" s="460"/>
      <c r="J4609" s="459"/>
      <c r="K4609" s="458">
        <v>4</v>
      </c>
      <c r="L4609" s="458">
        <v>12</v>
      </c>
      <c r="M4609" s="457">
        <v>53472.939955718633</v>
      </c>
      <c r="N4609" s="458">
        <v>1</v>
      </c>
      <c r="O4609" s="458">
        <v>6</v>
      </c>
      <c r="P4609" s="457">
        <v>26506.799999999999</v>
      </c>
    </row>
    <row r="4610" spans="1:16" ht="67.5" x14ac:dyDescent="0.2">
      <c r="A4610" s="466" t="s">
        <v>7860</v>
      </c>
      <c r="B4610" s="465" t="s">
        <v>3526</v>
      </c>
      <c r="C4610" s="464" t="s">
        <v>2594</v>
      </c>
      <c r="D4610" s="463" t="s">
        <v>7887</v>
      </c>
      <c r="E4610" s="462">
        <v>4200</v>
      </c>
      <c r="F4610" s="461" t="s">
        <v>12963</v>
      </c>
      <c r="G4610" s="460" t="s">
        <v>12962</v>
      </c>
      <c r="H4610" s="460" t="s">
        <v>6389</v>
      </c>
      <c r="I4610" s="460" t="s">
        <v>7869</v>
      </c>
      <c r="J4610" s="459" t="s">
        <v>6389</v>
      </c>
      <c r="K4610" s="458">
        <v>4</v>
      </c>
      <c r="L4610" s="458">
        <v>12</v>
      </c>
      <c r="M4610" s="457">
        <v>53472.939955718633</v>
      </c>
      <c r="N4610" s="458">
        <v>1</v>
      </c>
      <c r="O4610" s="458">
        <v>6</v>
      </c>
      <c r="P4610" s="457">
        <v>26506.799999999999</v>
      </c>
    </row>
    <row r="4611" spans="1:16" ht="67.5" x14ac:dyDescent="0.2">
      <c r="A4611" s="466" t="s">
        <v>7860</v>
      </c>
      <c r="B4611" s="465" t="s">
        <v>3526</v>
      </c>
      <c r="C4611" s="464" t="s">
        <v>2594</v>
      </c>
      <c r="D4611" s="463" t="s">
        <v>7887</v>
      </c>
      <c r="E4611" s="462">
        <v>4200</v>
      </c>
      <c r="F4611" s="461" t="s">
        <v>12961</v>
      </c>
      <c r="G4611" s="460" t="s">
        <v>12960</v>
      </c>
      <c r="H4611" s="460" t="s">
        <v>3642</v>
      </c>
      <c r="I4611" s="460" t="s">
        <v>7861</v>
      </c>
      <c r="J4611" s="459" t="s">
        <v>3642</v>
      </c>
      <c r="K4611" s="458">
        <v>4</v>
      </c>
      <c r="L4611" s="458">
        <v>12</v>
      </c>
      <c r="M4611" s="457">
        <v>53472.939955718633</v>
      </c>
      <c r="N4611" s="458">
        <v>1</v>
      </c>
      <c r="O4611" s="458">
        <v>6</v>
      </c>
      <c r="P4611" s="457">
        <v>26506.799999999999</v>
      </c>
    </row>
    <row r="4612" spans="1:16" ht="67.5" x14ac:dyDescent="0.2">
      <c r="A4612" s="466" t="s">
        <v>7860</v>
      </c>
      <c r="B4612" s="465" t="s">
        <v>3526</v>
      </c>
      <c r="C4612" s="464" t="s">
        <v>2594</v>
      </c>
      <c r="D4612" s="463" t="s">
        <v>7932</v>
      </c>
      <c r="E4612" s="462">
        <v>4200</v>
      </c>
      <c r="F4612" s="461" t="s">
        <v>12959</v>
      </c>
      <c r="G4612" s="460" t="s">
        <v>12958</v>
      </c>
      <c r="H4612" s="460" t="s">
        <v>6389</v>
      </c>
      <c r="I4612" s="460" t="s">
        <v>7869</v>
      </c>
      <c r="J4612" s="459" t="s">
        <v>6389</v>
      </c>
      <c r="K4612" s="458">
        <v>3</v>
      </c>
      <c r="L4612" s="458">
        <v>12</v>
      </c>
      <c r="M4612" s="457">
        <v>53472.939955718633</v>
      </c>
      <c r="N4612" s="458">
        <v>1</v>
      </c>
      <c r="O4612" s="458">
        <v>6</v>
      </c>
      <c r="P4612" s="457">
        <v>26506.799999999999</v>
      </c>
    </row>
    <row r="4613" spans="1:16" ht="67.5" x14ac:dyDescent="0.2">
      <c r="A4613" s="466" t="s">
        <v>7860</v>
      </c>
      <c r="B4613" s="465" t="s">
        <v>3526</v>
      </c>
      <c r="C4613" s="464" t="s">
        <v>2594</v>
      </c>
      <c r="D4613" s="463" t="s">
        <v>7908</v>
      </c>
      <c r="E4613" s="462">
        <v>4200</v>
      </c>
      <c r="F4613" s="461" t="s">
        <v>12957</v>
      </c>
      <c r="G4613" s="460" t="s">
        <v>12956</v>
      </c>
      <c r="H4613" s="460" t="s">
        <v>12955</v>
      </c>
      <c r="I4613" s="460" t="s">
        <v>7869</v>
      </c>
      <c r="J4613" s="459" t="s">
        <v>12955</v>
      </c>
      <c r="K4613" s="458">
        <v>3</v>
      </c>
      <c r="L4613" s="458">
        <v>5</v>
      </c>
      <c r="M4613" s="457">
        <v>22280.391648216097</v>
      </c>
      <c r="N4613" s="458">
        <v>0</v>
      </c>
      <c r="O4613" s="458">
        <v>0</v>
      </c>
      <c r="P4613" s="457">
        <v>0</v>
      </c>
    </row>
    <row r="4614" spans="1:16" ht="67.5" x14ac:dyDescent="0.2">
      <c r="A4614" s="466" t="s">
        <v>7860</v>
      </c>
      <c r="B4614" s="465" t="s">
        <v>3526</v>
      </c>
      <c r="C4614" s="464" t="s">
        <v>2594</v>
      </c>
      <c r="D4614" s="463" t="s">
        <v>7887</v>
      </c>
      <c r="E4614" s="462">
        <v>4200</v>
      </c>
      <c r="F4614" s="461" t="s">
        <v>12954</v>
      </c>
      <c r="G4614" s="460" t="s">
        <v>12953</v>
      </c>
      <c r="H4614" s="460" t="s">
        <v>6389</v>
      </c>
      <c r="I4614" s="460" t="s">
        <v>7869</v>
      </c>
      <c r="J4614" s="459" t="s">
        <v>6389</v>
      </c>
      <c r="K4614" s="458">
        <v>4</v>
      </c>
      <c r="L4614" s="458">
        <v>12</v>
      </c>
      <c r="M4614" s="457">
        <v>53472.939955718633</v>
      </c>
      <c r="N4614" s="458">
        <v>1</v>
      </c>
      <c r="O4614" s="458">
        <v>6</v>
      </c>
      <c r="P4614" s="457">
        <v>26506.799999999999</v>
      </c>
    </row>
    <row r="4615" spans="1:16" ht="67.5" x14ac:dyDescent="0.2">
      <c r="A4615" s="466" t="s">
        <v>7860</v>
      </c>
      <c r="B4615" s="465" t="s">
        <v>3526</v>
      </c>
      <c r="C4615" s="464" t="s">
        <v>2594</v>
      </c>
      <c r="D4615" s="463" t="s">
        <v>7859</v>
      </c>
      <c r="E4615" s="462">
        <v>2500</v>
      </c>
      <c r="F4615" s="461" t="s">
        <v>12952</v>
      </c>
      <c r="G4615" s="460" t="s">
        <v>12951</v>
      </c>
      <c r="H4615" s="460"/>
      <c r="I4615" s="460"/>
      <c r="J4615" s="459"/>
      <c r="K4615" s="458">
        <v>4</v>
      </c>
      <c r="L4615" s="458">
        <v>12</v>
      </c>
      <c r="M4615" s="457">
        <v>31829.130926022997</v>
      </c>
      <c r="N4615" s="458">
        <v>1</v>
      </c>
      <c r="O4615" s="458">
        <v>6</v>
      </c>
      <c r="P4615" s="457">
        <v>16306.8</v>
      </c>
    </row>
    <row r="4616" spans="1:16" ht="67.5" x14ac:dyDescent="0.2">
      <c r="A4616" s="466" t="s">
        <v>7860</v>
      </c>
      <c r="B4616" s="465" t="s">
        <v>3526</v>
      </c>
      <c r="C4616" s="464" t="s">
        <v>2594</v>
      </c>
      <c r="D4616" s="463" t="s">
        <v>8423</v>
      </c>
      <c r="E4616" s="462">
        <v>4200</v>
      </c>
      <c r="F4616" s="461" t="s">
        <v>12950</v>
      </c>
      <c r="G4616" s="460" t="s">
        <v>12949</v>
      </c>
      <c r="H4616" s="460" t="s">
        <v>7911</v>
      </c>
      <c r="I4616" s="460" t="s">
        <v>7869</v>
      </c>
      <c r="J4616" s="459" t="s">
        <v>7911</v>
      </c>
      <c r="K4616" s="458">
        <v>3</v>
      </c>
      <c r="L4616" s="458">
        <v>12</v>
      </c>
      <c r="M4616" s="457">
        <v>53472.939955718633</v>
      </c>
      <c r="N4616" s="458">
        <v>1</v>
      </c>
      <c r="O4616" s="458">
        <v>6</v>
      </c>
      <c r="P4616" s="457">
        <v>26506.799999999999</v>
      </c>
    </row>
    <row r="4617" spans="1:16" ht="67.5" x14ac:dyDescent="0.2">
      <c r="A4617" s="466" t="s">
        <v>7860</v>
      </c>
      <c r="B4617" s="465" t="s">
        <v>3526</v>
      </c>
      <c r="C4617" s="464" t="s">
        <v>2594</v>
      </c>
      <c r="D4617" s="463" t="s">
        <v>7923</v>
      </c>
      <c r="E4617" s="462">
        <v>4200</v>
      </c>
      <c r="F4617" s="461" t="s">
        <v>12948</v>
      </c>
      <c r="G4617" s="460" t="s">
        <v>12947</v>
      </c>
      <c r="H4617" s="460" t="s">
        <v>6299</v>
      </c>
      <c r="I4617" s="460" t="s">
        <v>7869</v>
      </c>
      <c r="J4617" s="459" t="s">
        <v>6299</v>
      </c>
      <c r="K4617" s="458">
        <v>4</v>
      </c>
      <c r="L4617" s="458">
        <v>12</v>
      </c>
      <c r="M4617" s="457">
        <v>53472.939955718633</v>
      </c>
      <c r="N4617" s="458">
        <v>1</v>
      </c>
      <c r="O4617" s="458">
        <v>6</v>
      </c>
      <c r="P4617" s="457">
        <v>26506.799999999999</v>
      </c>
    </row>
    <row r="4618" spans="1:16" ht="67.5" x14ac:dyDescent="0.2">
      <c r="A4618" s="466" t="s">
        <v>7860</v>
      </c>
      <c r="B4618" s="465" t="s">
        <v>3526</v>
      </c>
      <c r="C4618" s="464" t="s">
        <v>2594</v>
      </c>
      <c r="D4618" s="463" t="s">
        <v>7923</v>
      </c>
      <c r="E4618" s="462">
        <v>4200</v>
      </c>
      <c r="F4618" s="461" t="s">
        <v>12946</v>
      </c>
      <c r="G4618" s="460" t="s">
        <v>12945</v>
      </c>
      <c r="H4618" s="460" t="s">
        <v>6514</v>
      </c>
      <c r="I4618" s="460" t="s">
        <v>7861</v>
      </c>
      <c r="J4618" s="459" t="s">
        <v>6514</v>
      </c>
      <c r="K4618" s="458">
        <v>3</v>
      </c>
      <c r="L4618" s="458">
        <v>5</v>
      </c>
      <c r="M4618" s="457">
        <v>22280.391648216097</v>
      </c>
      <c r="N4618" s="458">
        <v>0</v>
      </c>
      <c r="O4618" s="458">
        <v>0</v>
      </c>
      <c r="P4618" s="457">
        <v>0</v>
      </c>
    </row>
    <row r="4619" spans="1:16" ht="67.5" x14ac:dyDescent="0.2">
      <c r="A4619" s="466" t="s">
        <v>7860</v>
      </c>
      <c r="B4619" s="465" t="s">
        <v>3526</v>
      </c>
      <c r="C4619" s="464" t="s">
        <v>2594</v>
      </c>
      <c r="D4619" s="463" t="s">
        <v>7859</v>
      </c>
      <c r="E4619" s="462">
        <v>2500</v>
      </c>
      <c r="F4619" s="461" t="s">
        <v>12944</v>
      </c>
      <c r="G4619" s="460" t="s">
        <v>12943</v>
      </c>
      <c r="H4619" s="460" t="s">
        <v>8069</v>
      </c>
      <c r="I4619" s="460" t="s">
        <v>7869</v>
      </c>
      <c r="J4619" s="459" t="s">
        <v>8069</v>
      </c>
      <c r="K4619" s="458">
        <v>3</v>
      </c>
      <c r="L4619" s="458">
        <v>5</v>
      </c>
      <c r="M4619" s="457">
        <v>13262.137885842914</v>
      </c>
      <c r="N4619" s="458">
        <v>0</v>
      </c>
      <c r="O4619" s="458">
        <v>0</v>
      </c>
      <c r="P4619" s="457">
        <v>0</v>
      </c>
    </row>
    <row r="4620" spans="1:16" ht="67.5" x14ac:dyDescent="0.2">
      <c r="A4620" s="466" t="s">
        <v>7860</v>
      </c>
      <c r="B4620" s="465" t="s">
        <v>3526</v>
      </c>
      <c r="C4620" s="464" t="s">
        <v>2594</v>
      </c>
      <c r="D4620" s="463" t="s">
        <v>7859</v>
      </c>
      <c r="E4620" s="462">
        <v>2500</v>
      </c>
      <c r="F4620" s="461" t="s">
        <v>12942</v>
      </c>
      <c r="G4620" s="460" t="s">
        <v>12941</v>
      </c>
      <c r="H4620" s="460" t="s">
        <v>6514</v>
      </c>
      <c r="I4620" s="460" t="s">
        <v>7869</v>
      </c>
      <c r="J4620" s="459" t="s">
        <v>6514</v>
      </c>
      <c r="K4620" s="458">
        <v>3</v>
      </c>
      <c r="L4620" s="458">
        <v>5</v>
      </c>
      <c r="M4620" s="457">
        <v>13262.137885842914</v>
      </c>
      <c r="N4620" s="458">
        <v>0</v>
      </c>
      <c r="O4620" s="458">
        <v>0</v>
      </c>
      <c r="P4620" s="457">
        <v>0</v>
      </c>
    </row>
    <row r="4621" spans="1:16" ht="67.5" x14ac:dyDescent="0.2">
      <c r="A4621" s="466" t="s">
        <v>7860</v>
      </c>
      <c r="B4621" s="465" t="s">
        <v>3526</v>
      </c>
      <c r="C4621" s="464" t="s">
        <v>2594</v>
      </c>
      <c r="D4621" s="463" t="s">
        <v>7923</v>
      </c>
      <c r="E4621" s="462">
        <v>4200</v>
      </c>
      <c r="F4621" s="461" t="s">
        <v>12940</v>
      </c>
      <c r="G4621" s="460" t="s">
        <v>12939</v>
      </c>
      <c r="H4621" s="460" t="s">
        <v>6389</v>
      </c>
      <c r="I4621" s="460" t="s">
        <v>7869</v>
      </c>
      <c r="J4621" s="459" t="s">
        <v>6389</v>
      </c>
      <c r="K4621" s="458">
        <v>3</v>
      </c>
      <c r="L4621" s="458">
        <v>12</v>
      </c>
      <c r="M4621" s="457">
        <v>53472.939955718633</v>
      </c>
      <c r="N4621" s="458">
        <v>1</v>
      </c>
      <c r="O4621" s="458">
        <v>6</v>
      </c>
      <c r="P4621" s="457">
        <v>26506.799999999999</v>
      </c>
    </row>
    <row r="4622" spans="1:16" ht="67.5" x14ac:dyDescent="0.2">
      <c r="A4622" s="466" t="s">
        <v>7860</v>
      </c>
      <c r="B4622" s="465" t="s">
        <v>3526</v>
      </c>
      <c r="C4622" s="464" t="s">
        <v>2594</v>
      </c>
      <c r="D4622" s="463" t="s">
        <v>7872</v>
      </c>
      <c r="E4622" s="462">
        <v>4200</v>
      </c>
      <c r="F4622" s="461" t="s">
        <v>12938</v>
      </c>
      <c r="G4622" s="460" t="s">
        <v>12937</v>
      </c>
      <c r="H4622" s="460" t="s">
        <v>8216</v>
      </c>
      <c r="I4622" s="460" t="s">
        <v>7861</v>
      </c>
      <c r="J4622" s="459" t="s">
        <v>8216</v>
      </c>
      <c r="K4622" s="458">
        <v>3</v>
      </c>
      <c r="L4622" s="458">
        <v>12</v>
      </c>
      <c r="M4622" s="457">
        <v>53472.939955718633</v>
      </c>
      <c r="N4622" s="458">
        <v>1</v>
      </c>
      <c r="O4622" s="458">
        <v>6</v>
      </c>
      <c r="P4622" s="457">
        <v>26506.799999999999</v>
      </c>
    </row>
    <row r="4623" spans="1:16" ht="67.5" x14ac:dyDescent="0.2">
      <c r="A4623" s="466" t="s">
        <v>7860</v>
      </c>
      <c r="B4623" s="465" t="s">
        <v>3526</v>
      </c>
      <c r="C4623" s="464" t="s">
        <v>2594</v>
      </c>
      <c r="D4623" s="463" t="s">
        <v>8011</v>
      </c>
      <c r="E4623" s="462">
        <v>2200</v>
      </c>
      <c r="F4623" s="461" t="s">
        <v>12936</v>
      </c>
      <c r="G4623" s="460" t="s">
        <v>12935</v>
      </c>
      <c r="H4623" s="460" t="s">
        <v>3542</v>
      </c>
      <c r="I4623" s="460" t="s">
        <v>7861</v>
      </c>
      <c r="J4623" s="459" t="s">
        <v>3542</v>
      </c>
      <c r="K4623" s="458">
        <v>4</v>
      </c>
      <c r="L4623" s="458">
        <v>12</v>
      </c>
      <c r="M4623" s="457">
        <v>28009.635214900234</v>
      </c>
      <c r="N4623" s="458">
        <v>1</v>
      </c>
      <c r="O4623" s="458">
        <v>6</v>
      </c>
      <c r="P4623" s="457">
        <v>14506.8</v>
      </c>
    </row>
    <row r="4624" spans="1:16" ht="67.5" x14ac:dyDescent="0.2">
      <c r="A4624" s="466" t="s">
        <v>7860</v>
      </c>
      <c r="B4624" s="465" t="s">
        <v>3526</v>
      </c>
      <c r="C4624" s="464" t="s">
        <v>2594</v>
      </c>
      <c r="D4624" s="463" t="s">
        <v>7875</v>
      </c>
      <c r="E4624" s="462">
        <v>4200</v>
      </c>
      <c r="F4624" s="461" t="s">
        <v>12934</v>
      </c>
      <c r="G4624" s="460" t="s">
        <v>12933</v>
      </c>
      <c r="H4624" s="460" t="s">
        <v>3574</v>
      </c>
      <c r="I4624" s="460" t="s">
        <v>7861</v>
      </c>
      <c r="J4624" s="459" t="s">
        <v>3574</v>
      </c>
      <c r="K4624" s="458">
        <v>4</v>
      </c>
      <c r="L4624" s="458">
        <v>5</v>
      </c>
      <c r="M4624" s="457">
        <v>22280.391648216097</v>
      </c>
      <c r="N4624" s="458">
        <v>0</v>
      </c>
      <c r="O4624" s="458">
        <v>0</v>
      </c>
      <c r="P4624" s="457">
        <v>0</v>
      </c>
    </row>
    <row r="4625" spans="1:16" ht="67.5" x14ac:dyDescent="0.2">
      <c r="A4625" s="466" t="s">
        <v>7860</v>
      </c>
      <c r="B4625" s="465" t="s">
        <v>3526</v>
      </c>
      <c r="C4625" s="464" t="s">
        <v>2594</v>
      </c>
      <c r="D4625" s="463" t="s">
        <v>7946</v>
      </c>
      <c r="E4625" s="462">
        <v>4200</v>
      </c>
      <c r="F4625" s="461" t="s">
        <v>12932</v>
      </c>
      <c r="G4625" s="460" t="s">
        <v>12931</v>
      </c>
      <c r="H4625" s="460" t="s">
        <v>3574</v>
      </c>
      <c r="I4625" s="460" t="s">
        <v>7861</v>
      </c>
      <c r="J4625" s="459" t="s">
        <v>3574</v>
      </c>
      <c r="K4625" s="458">
        <v>3</v>
      </c>
      <c r="L4625" s="458">
        <v>12</v>
      </c>
      <c r="M4625" s="457">
        <v>53472.939955718633</v>
      </c>
      <c r="N4625" s="458">
        <v>1</v>
      </c>
      <c r="O4625" s="458">
        <v>6</v>
      </c>
      <c r="P4625" s="457">
        <v>26506.799999999999</v>
      </c>
    </row>
    <row r="4626" spans="1:16" ht="67.5" x14ac:dyDescent="0.2">
      <c r="A4626" s="466" t="s">
        <v>7860</v>
      </c>
      <c r="B4626" s="465" t="s">
        <v>3526</v>
      </c>
      <c r="C4626" s="464" t="s">
        <v>2594</v>
      </c>
      <c r="D4626" s="463" t="s">
        <v>9762</v>
      </c>
      <c r="E4626" s="462">
        <v>10500</v>
      </c>
      <c r="F4626" s="461" t="s">
        <v>12930</v>
      </c>
      <c r="G4626" s="460" t="s">
        <v>12929</v>
      </c>
      <c r="H4626" s="460" t="s">
        <v>3570</v>
      </c>
      <c r="I4626" s="460" t="s">
        <v>7869</v>
      </c>
      <c r="J4626" s="459" t="s">
        <v>3570</v>
      </c>
      <c r="K4626" s="458">
        <v>4</v>
      </c>
      <c r="L4626" s="458">
        <v>12</v>
      </c>
      <c r="M4626" s="457">
        <v>133682.34988929657</v>
      </c>
      <c r="N4626" s="458">
        <v>1</v>
      </c>
      <c r="O4626" s="458">
        <v>6</v>
      </c>
      <c r="P4626" s="457">
        <v>64306.8</v>
      </c>
    </row>
    <row r="4627" spans="1:16" ht="67.5" x14ac:dyDescent="0.2">
      <c r="A4627" s="466" t="s">
        <v>7860</v>
      </c>
      <c r="B4627" s="465" t="s">
        <v>3526</v>
      </c>
      <c r="C4627" s="464" t="s">
        <v>2594</v>
      </c>
      <c r="D4627" s="463" t="s">
        <v>8086</v>
      </c>
      <c r="E4627" s="462">
        <v>4200</v>
      </c>
      <c r="F4627" s="461" t="s">
        <v>12928</v>
      </c>
      <c r="G4627" s="460" t="s">
        <v>12927</v>
      </c>
      <c r="H4627" s="460" t="s">
        <v>6299</v>
      </c>
      <c r="I4627" s="460" t="s">
        <v>7869</v>
      </c>
      <c r="J4627" s="459" t="s">
        <v>6299</v>
      </c>
      <c r="K4627" s="458">
        <v>3</v>
      </c>
      <c r="L4627" s="458">
        <v>12</v>
      </c>
      <c r="M4627" s="457">
        <v>53472.939955718633</v>
      </c>
      <c r="N4627" s="458">
        <v>1</v>
      </c>
      <c r="O4627" s="458">
        <v>6</v>
      </c>
      <c r="P4627" s="457">
        <v>26506.799999999999</v>
      </c>
    </row>
    <row r="4628" spans="1:16" ht="67.5" x14ac:dyDescent="0.2">
      <c r="A4628" s="466" t="s">
        <v>7860</v>
      </c>
      <c r="B4628" s="465" t="s">
        <v>3526</v>
      </c>
      <c r="C4628" s="464" t="s">
        <v>2594</v>
      </c>
      <c r="D4628" s="463" t="s">
        <v>7887</v>
      </c>
      <c r="E4628" s="462">
        <v>4200</v>
      </c>
      <c r="F4628" s="461" t="s">
        <v>12926</v>
      </c>
      <c r="G4628" s="460" t="s">
        <v>12925</v>
      </c>
      <c r="H4628" s="460" t="s">
        <v>6389</v>
      </c>
      <c r="I4628" s="460" t="s">
        <v>7869</v>
      </c>
      <c r="J4628" s="459" t="s">
        <v>6389</v>
      </c>
      <c r="K4628" s="458">
        <v>3</v>
      </c>
      <c r="L4628" s="458">
        <v>12</v>
      </c>
      <c r="M4628" s="457">
        <v>53472.939955718633</v>
      </c>
      <c r="N4628" s="458">
        <v>1</v>
      </c>
      <c r="O4628" s="458">
        <v>6</v>
      </c>
      <c r="P4628" s="457">
        <v>26506.799999999999</v>
      </c>
    </row>
    <row r="4629" spans="1:16" ht="67.5" x14ac:dyDescent="0.2">
      <c r="A4629" s="466" t="s">
        <v>7860</v>
      </c>
      <c r="B4629" s="465" t="s">
        <v>3526</v>
      </c>
      <c r="C4629" s="464" t="s">
        <v>2594</v>
      </c>
      <c r="D4629" s="463" t="s">
        <v>7923</v>
      </c>
      <c r="E4629" s="462">
        <v>4200</v>
      </c>
      <c r="F4629" s="461" t="s">
        <v>12924</v>
      </c>
      <c r="G4629" s="460" t="s">
        <v>12923</v>
      </c>
      <c r="H4629" s="460" t="s">
        <v>6189</v>
      </c>
      <c r="I4629" s="460" t="s">
        <v>7861</v>
      </c>
      <c r="J4629" s="459" t="s">
        <v>6189</v>
      </c>
      <c r="K4629" s="458">
        <v>4</v>
      </c>
      <c r="L4629" s="458">
        <v>12</v>
      </c>
      <c r="M4629" s="457">
        <v>53472.939955718633</v>
      </c>
      <c r="N4629" s="458">
        <v>1</v>
      </c>
      <c r="O4629" s="458">
        <v>6</v>
      </c>
      <c r="P4629" s="457">
        <v>26506.799999999999</v>
      </c>
    </row>
    <row r="4630" spans="1:16" ht="67.5" x14ac:dyDescent="0.2">
      <c r="A4630" s="466" t="s">
        <v>7860</v>
      </c>
      <c r="B4630" s="465" t="s">
        <v>3526</v>
      </c>
      <c r="C4630" s="464" t="s">
        <v>2594</v>
      </c>
      <c r="D4630" s="463" t="s">
        <v>11763</v>
      </c>
      <c r="E4630" s="462">
        <v>2200</v>
      </c>
      <c r="F4630" s="461" t="s">
        <v>12922</v>
      </c>
      <c r="G4630" s="460" t="s">
        <v>12921</v>
      </c>
      <c r="H4630" s="460"/>
      <c r="I4630" s="460"/>
      <c r="J4630" s="459"/>
      <c r="K4630" s="458">
        <v>4</v>
      </c>
      <c r="L4630" s="458">
        <v>12</v>
      </c>
      <c r="M4630" s="457">
        <v>28009.635214900234</v>
      </c>
      <c r="N4630" s="458">
        <v>1</v>
      </c>
      <c r="O4630" s="458">
        <v>6</v>
      </c>
      <c r="P4630" s="457">
        <v>14506.8</v>
      </c>
    </row>
    <row r="4631" spans="1:16" ht="67.5" x14ac:dyDescent="0.2">
      <c r="A4631" s="466" t="s">
        <v>7860</v>
      </c>
      <c r="B4631" s="465" t="s">
        <v>3526</v>
      </c>
      <c r="C4631" s="464" t="s">
        <v>2594</v>
      </c>
      <c r="D4631" s="463" t="s">
        <v>7884</v>
      </c>
      <c r="E4631" s="462">
        <v>4200</v>
      </c>
      <c r="F4631" s="461" t="s">
        <v>12920</v>
      </c>
      <c r="G4631" s="460" t="s">
        <v>12919</v>
      </c>
      <c r="H4631" s="460" t="s">
        <v>6514</v>
      </c>
      <c r="I4631" s="460" t="s">
        <v>7869</v>
      </c>
      <c r="J4631" s="459" t="s">
        <v>6514</v>
      </c>
      <c r="K4631" s="458">
        <v>4</v>
      </c>
      <c r="L4631" s="458">
        <v>12</v>
      </c>
      <c r="M4631" s="457">
        <v>53472.939955718633</v>
      </c>
      <c r="N4631" s="458">
        <v>1</v>
      </c>
      <c r="O4631" s="458">
        <v>6</v>
      </c>
      <c r="P4631" s="457">
        <v>26506.799999999999</v>
      </c>
    </row>
    <row r="4632" spans="1:16" ht="67.5" x14ac:dyDescent="0.2">
      <c r="A4632" s="466" t="s">
        <v>7860</v>
      </c>
      <c r="B4632" s="465" t="s">
        <v>3526</v>
      </c>
      <c r="C4632" s="464" t="s">
        <v>2594</v>
      </c>
      <c r="D4632" s="463" t="s">
        <v>7941</v>
      </c>
      <c r="E4632" s="462">
        <v>4200</v>
      </c>
      <c r="F4632" s="461" t="s">
        <v>12918</v>
      </c>
      <c r="G4632" s="460" t="s">
        <v>12917</v>
      </c>
      <c r="H4632" s="460"/>
      <c r="I4632" s="460"/>
      <c r="J4632" s="459"/>
      <c r="K4632" s="458">
        <v>3</v>
      </c>
      <c r="L4632" s="458">
        <v>12</v>
      </c>
      <c r="M4632" s="457">
        <v>53472.939955718633</v>
      </c>
      <c r="N4632" s="458">
        <v>1</v>
      </c>
      <c r="O4632" s="458">
        <v>6</v>
      </c>
      <c r="P4632" s="457">
        <v>26506.799999999999</v>
      </c>
    </row>
    <row r="4633" spans="1:16" ht="67.5" x14ac:dyDescent="0.2">
      <c r="A4633" s="466" t="s">
        <v>7860</v>
      </c>
      <c r="B4633" s="465" t="s">
        <v>3526</v>
      </c>
      <c r="C4633" s="464" t="s">
        <v>2594</v>
      </c>
      <c r="D4633" s="463" t="s">
        <v>7908</v>
      </c>
      <c r="E4633" s="462">
        <v>4200</v>
      </c>
      <c r="F4633" s="461" t="s">
        <v>12916</v>
      </c>
      <c r="G4633" s="460" t="s">
        <v>12915</v>
      </c>
      <c r="H4633" s="460" t="s">
        <v>6389</v>
      </c>
      <c r="I4633" s="460" t="s">
        <v>7869</v>
      </c>
      <c r="J4633" s="459" t="s">
        <v>6389</v>
      </c>
      <c r="K4633" s="458">
        <v>1</v>
      </c>
      <c r="L4633" s="458">
        <v>6</v>
      </c>
      <c r="M4633" s="457">
        <v>26736.469977859317</v>
      </c>
      <c r="N4633" s="458">
        <v>0</v>
      </c>
      <c r="O4633" s="458">
        <v>0</v>
      </c>
      <c r="P4633" s="457">
        <v>0</v>
      </c>
    </row>
    <row r="4634" spans="1:16" ht="67.5" x14ac:dyDescent="0.2">
      <c r="A4634" s="466" t="s">
        <v>7860</v>
      </c>
      <c r="B4634" s="465" t="s">
        <v>3526</v>
      </c>
      <c r="C4634" s="464" t="s">
        <v>2594</v>
      </c>
      <c r="D4634" s="463" t="s">
        <v>12914</v>
      </c>
      <c r="E4634" s="462">
        <v>4200</v>
      </c>
      <c r="F4634" s="461" t="s">
        <v>12913</v>
      </c>
      <c r="G4634" s="460" t="s">
        <v>12912</v>
      </c>
      <c r="H4634" s="460" t="s">
        <v>8352</v>
      </c>
      <c r="I4634" s="460" t="s">
        <v>7861</v>
      </c>
      <c r="J4634" s="459" t="s">
        <v>8352</v>
      </c>
      <c r="K4634" s="458">
        <v>3</v>
      </c>
      <c r="L4634" s="458">
        <v>12</v>
      </c>
      <c r="M4634" s="457">
        <v>53472.939955718633</v>
      </c>
      <c r="N4634" s="458">
        <v>1</v>
      </c>
      <c r="O4634" s="458">
        <v>6</v>
      </c>
      <c r="P4634" s="457">
        <v>26506.799999999999</v>
      </c>
    </row>
    <row r="4635" spans="1:16" ht="67.5" x14ac:dyDescent="0.2">
      <c r="A4635" s="466" t="s">
        <v>7860</v>
      </c>
      <c r="B4635" s="465" t="s">
        <v>3526</v>
      </c>
      <c r="C4635" s="464" t="s">
        <v>2594</v>
      </c>
      <c r="D4635" s="463" t="s">
        <v>7859</v>
      </c>
      <c r="E4635" s="462">
        <v>2500</v>
      </c>
      <c r="F4635" s="461" t="s">
        <v>12911</v>
      </c>
      <c r="G4635" s="460" t="s">
        <v>12910</v>
      </c>
      <c r="H4635" s="460" t="s">
        <v>10072</v>
      </c>
      <c r="I4635" s="460" t="s">
        <v>7861</v>
      </c>
      <c r="J4635" s="459" t="s">
        <v>10072</v>
      </c>
      <c r="K4635" s="458">
        <v>3</v>
      </c>
      <c r="L4635" s="458">
        <v>5</v>
      </c>
      <c r="M4635" s="457">
        <v>13262.137885842914</v>
      </c>
      <c r="N4635" s="458">
        <v>0</v>
      </c>
      <c r="O4635" s="458">
        <v>0</v>
      </c>
      <c r="P4635" s="457">
        <v>0</v>
      </c>
    </row>
    <row r="4636" spans="1:16" ht="67.5" x14ac:dyDescent="0.2">
      <c r="A4636" s="466" t="s">
        <v>7860</v>
      </c>
      <c r="B4636" s="465" t="s">
        <v>3526</v>
      </c>
      <c r="C4636" s="464" t="s">
        <v>2594</v>
      </c>
      <c r="D4636" s="463" t="s">
        <v>8122</v>
      </c>
      <c r="E4636" s="462">
        <v>10000</v>
      </c>
      <c r="F4636" s="461" t="s">
        <v>12909</v>
      </c>
      <c r="G4636" s="460" t="s">
        <v>12908</v>
      </c>
      <c r="H4636" s="460" t="s">
        <v>7911</v>
      </c>
      <c r="I4636" s="460" t="s">
        <v>7869</v>
      </c>
      <c r="J4636" s="459" t="s">
        <v>7911</v>
      </c>
      <c r="K4636" s="458">
        <v>3</v>
      </c>
      <c r="L4636" s="458">
        <v>12</v>
      </c>
      <c r="M4636" s="457">
        <v>127316.52370409199</v>
      </c>
      <c r="N4636" s="458">
        <v>1</v>
      </c>
      <c r="O4636" s="458">
        <v>3</v>
      </c>
      <c r="P4636" s="457">
        <v>30653.4</v>
      </c>
    </row>
    <row r="4637" spans="1:16" ht="67.5" x14ac:dyDescent="0.2">
      <c r="A4637" s="466" t="s">
        <v>7860</v>
      </c>
      <c r="B4637" s="465" t="s">
        <v>3526</v>
      </c>
      <c r="C4637" s="464" t="s">
        <v>2594</v>
      </c>
      <c r="D4637" s="463" t="s">
        <v>7923</v>
      </c>
      <c r="E4637" s="462">
        <v>4200</v>
      </c>
      <c r="F4637" s="461" t="s">
        <v>12907</v>
      </c>
      <c r="G4637" s="460" t="s">
        <v>12906</v>
      </c>
      <c r="H4637" s="460" t="s">
        <v>3574</v>
      </c>
      <c r="I4637" s="460" t="s">
        <v>7861</v>
      </c>
      <c r="J4637" s="459" t="s">
        <v>3574</v>
      </c>
      <c r="K4637" s="458">
        <v>2</v>
      </c>
      <c r="L4637" s="458">
        <v>4</v>
      </c>
      <c r="M4637" s="457">
        <v>17824.313318572877</v>
      </c>
      <c r="N4637" s="458">
        <v>0</v>
      </c>
      <c r="O4637" s="458">
        <v>0</v>
      </c>
      <c r="P4637" s="457">
        <v>0</v>
      </c>
    </row>
    <row r="4638" spans="1:16" ht="67.5" x14ac:dyDescent="0.2">
      <c r="A4638" s="466" t="s">
        <v>7860</v>
      </c>
      <c r="B4638" s="465" t="s">
        <v>3526</v>
      </c>
      <c r="C4638" s="464" t="s">
        <v>2594</v>
      </c>
      <c r="D4638" s="463" t="s">
        <v>7908</v>
      </c>
      <c r="E4638" s="462">
        <v>4200</v>
      </c>
      <c r="F4638" s="461" t="s">
        <v>12905</v>
      </c>
      <c r="G4638" s="460" t="s">
        <v>12904</v>
      </c>
      <c r="H4638" s="460" t="s">
        <v>6389</v>
      </c>
      <c r="I4638" s="460" t="s">
        <v>7869</v>
      </c>
      <c r="J4638" s="459" t="s">
        <v>6389</v>
      </c>
      <c r="K4638" s="458">
        <v>3</v>
      </c>
      <c r="L4638" s="458">
        <v>5</v>
      </c>
      <c r="M4638" s="457">
        <v>22280.391648216097</v>
      </c>
      <c r="N4638" s="458">
        <v>0</v>
      </c>
      <c r="O4638" s="458">
        <v>0</v>
      </c>
      <c r="P4638" s="457">
        <v>0</v>
      </c>
    </row>
    <row r="4639" spans="1:16" ht="67.5" x14ac:dyDescent="0.2">
      <c r="A4639" s="466" t="s">
        <v>7860</v>
      </c>
      <c r="B4639" s="465" t="s">
        <v>3526</v>
      </c>
      <c r="C4639" s="464" t="s">
        <v>2594</v>
      </c>
      <c r="D4639" s="463" t="s">
        <v>7932</v>
      </c>
      <c r="E4639" s="462">
        <v>4200</v>
      </c>
      <c r="F4639" s="461" t="s">
        <v>12903</v>
      </c>
      <c r="G4639" s="460" t="s">
        <v>12902</v>
      </c>
      <c r="H4639" s="460" t="s">
        <v>6389</v>
      </c>
      <c r="I4639" s="460" t="s">
        <v>7869</v>
      </c>
      <c r="J4639" s="459" t="s">
        <v>6389</v>
      </c>
      <c r="K4639" s="458">
        <v>4</v>
      </c>
      <c r="L4639" s="458">
        <v>12</v>
      </c>
      <c r="M4639" s="457">
        <v>53472.939955718633</v>
      </c>
      <c r="N4639" s="458">
        <v>1</v>
      </c>
      <c r="O4639" s="458">
        <v>6</v>
      </c>
      <c r="P4639" s="457">
        <v>26506.799999999999</v>
      </c>
    </row>
    <row r="4640" spans="1:16" ht="67.5" x14ac:dyDescent="0.2">
      <c r="A4640" s="466" t="s">
        <v>7860</v>
      </c>
      <c r="B4640" s="465" t="s">
        <v>3526</v>
      </c>
      <c r="C4640" s="464" t="s">
        <v>2594</v>
      </c>
      <c r="D4640" s="463" t="s">
        <v>8128</v>
      </c>
      <c r="E4640" s="462">
        <v>8500</v>
      </c>
      <c r="F4640" s="461" t="s">
        <v>12901</v>
      </c>
      <c r="G4640" s="460" t="s">
        <v>12900</v>
      </c>
      <c r="H4640" s="460" t="s">
        <v>6005</v>
      </c>
      <c r="I4640" s="460" t="s">
        <v>7869</v>
      </c>
      <c r="J4640" s="459" t="s">
        <v>6005</v>
      </c>
      <c r="K4640" s="458">
        <v>0</v>
      </c>
      <c r="L4640" s="458">
        <v>0</v>
      </c>
      <c r="M4640" s="457">
        <v>0</v>
      </c>
      <c r="N4640" s="458">
        <v>1</v>
      </c>
      <c r="O4640" s="458">
        <v>2</v>
      </c>
      <c r="P4640" s="457">
        <v>17435.599999999999</v>
      </c>
    </row>
    <row r="4641" spans="1:16" ht="67.5" x14ac:dyDescent="0.2">
      <c r="A4641" s="466" t="s">
        <v>7860</v>
      </c>
      <c r="B4641" s="465" t="s">
        <v>3526</v>
      </c>
      <c r="C4641" s="464" t="s">
        <v>2594</v>
      </c>
      <c r="D4641" s="463" t="s">
        <v>7887</v>
      </c>
      <c r="E4641" s="462">
        <v>4200</v>
      </c>
      <c r="F4641" s="461" t="s">
        <v>12899</v>
      </c>
      <c r="G4641" s="460" t="s">
        <v>12898</v>
      </c>
      <c r="H4641" s="460" t="s">
        <v>6389</v>
      </c>
      <c r="I4641" s="460" t="s">
        <v>7869</v>
      </c>
      <c r="J4641" s="459" t="s">
        <v>6389</v>
      </c>
      <c r="K4641" s="458">
        <v>4</v>
      </c>
      <c r="L4641" s="458">
        <v>12</v>
      </c>
      <c r="M4641" s="457">
        <v>53472.939955718633</v>
      </c>
      <c r="N4641" s="458">
        <v>1</v>
      </c>
      <c r="O4641" s="458">
        <v>6</v>
      </c>
      <c r="P4641" s="457">
        <v>26506.799999999999</v>
      </c>
    </row>
    <row r="4642" spans="1:16" ht="67.5" x14ac:dyDescent="0.2">
      <c r="A4642" s="466" t="s">
        <v>7860</v>
      </c>
      <c r="B4642" s="465" t="s">
        <v>3526</v>
      </c>
      <c r="C4642" s="464" t="s">
        <v>2594</v>
      </c>
      <c r="D4642" s="463" t="s">
        <v>7859</v>
      </c>
      <c r="E4642" s="462">
        <v>2500</v>
      </c>
      <c r="F4642" s="461" t="s">
        <v>12897</v>
      </c>
      <c r="G4642" s="460" t="s">
        <v>12896</v>
      </c>
      <c r="H4642" s="460"/>
      <c r="I4642" s="460"/>
      <c r="J4642" s="459"/>
      <c r="K4642" s="458">
        <v>5</v>
      </c>
      <c r="L4642" s="458">
        <v>12</v>
      </c>
      <c r="M4642" s="457">
        <v>31829.130926022997</v>
      </c>
      <c r="N4642" s="458">
        <v>1</v>
      </c>
      <c r="O4642" s="458">
        <v>6</v>
      </c>
      <c r="P4642" s="457">
        <v>16306.8</v>
      </c>
    </row>
    <row r="4643" spans="1:16" ht="67.5" x14ac:dyDescent="0.2">
      <c r="A4643" s="466" t="s">
        <v>7860</v>
      </c>
      <c r="B4643" s="465" t="s">
        <v>3526</v>
      </c>
      <c r="C4643" s="464" t="s">
        <v>2594</v>
      </c>
      <c r="D4643" s="463" t="s">
        <v>7859</v>
      </c>
      <c r="E4643" s="462">
        <v>2500</v>
      </c>
      <c r="F4643" s="461" t="s">
        <v>12895</v>
      </c>
      <c r="G4643" s="460" t="s">
        <v>12894</v>
      </c>
      <c r="H4643" s="460"/>
      <c r="I4643" s="460" t="s">
        <v>8064</v>
      </c>
      <c r="J4643" s="459" t="s">
        <v>3574</v>
      </c>
      <c r="K4643" s="458">
        <v>4</v>
      </c>
      <c r="L4643" s="458">
        <v>12</v>
      </c>
      <c r="M4643" s="457">
        <v>31829.130926022997</v>
      </c>
      <c r="N4643" s="458">
        <v>1</v>
      </c>
      <c r="O4643" s="458">
        <v>6</v>
      </c>
      <c r="P4643" s="457">
        <v>16306.8</v>
      </c>
    </row>
    <row r="4644" spans="1:16" ht="67.5" x14ac:dyDescent="0.2">
      <c r="A4644" s="466" t="s">
        <v>7860</v>
      </c>
      <c r="B4644" s="465" t="s">
        <v>3526</v>
      </c>
      <c r="C4644" s="464" t="s">
        <v>2594</v>
      </c>
      <c r="D4644" s="463" t="s">
        <v>12893</v>
      </c>
      <c r="E4644" s="462">
        <v>6000</v>
      </c>
      <c r="F4644" s="461" t="s">
        <v>12892</v>
      </c>
      <c r="G4644" s="460" t="s">
        <v>12891</v>
      </c>
      <c r="H4644" s="460" t="s">
        <v>8401</v>
      </c>
      <c r="I4644" s="460" t="s">
        <v>7869</v>
      </c>
      <c r="J4644" s="459" t="s">
        <v>8401</v>
      </c>
      <c r="K4644" s="458">
        <v>3</v>
      </c>
      <c r="L4644" s="458">
        <v>12</v>
      </c>
      <c r="M4644" s="457">
        <v>76389.914222455191</v>
      </c>
      <c r="N4644" s="458">
        <v>1</v>
      </c>
      <c r="O4644" s="458">
        <v>6</v>
      </c>
      <c r="P4644" s="457">
        <v>37306.800000000003</v>
      </c>
    </row>
    <row r="4645" spans="1:16" ht="67.5" x14ac:dyDescent="0.2">
      <c r="A4645" s="466" t="s">
        <v>7860</v>
      </c>
      <c r="B4645" s="465" t="s">
        <v>3526</v>
      </c>
      <c r="C4645" s="464" t="s">
        <v>2594</v>
      </c>
      <c r="D4645" s="463" t="s">
        <v>3541</v>
      </c>
      <c r="E4645" s="462">
        <v>1500</v>
      </c>
      <c r="F4645" s="461" t="s">
        <v>12890</v>
      </c>
      <c r="G4645" s="460" t="s">
        <v>12889</v>
      </c>
      <c r="H4645" s="460" t="s">
        <v>8069</v>
      </c>
      <c r="I4645" s="460" t="s">
        <v>7861</v>
      </c>
      <c r="J4645" s="459" t="s">
        <v>8069</v>
      </c>
      <c r="K4645" s="458">
        <v>3</v>
      </c>
      <c r="L4645" s="458">
        <v>12</v>
      </c>
      <c r="M4645" s="457">
        <v>19097.478555613798</v>
      </c>
      <c r="N4645" s="458">
        <v>1</v>
      </c>
      <c r="O4645" s="458">
        <v>6</v>
      </c>
      <c r="P4645" s="457">
        <v>10306.799999999999</v>
      </c>
    </row>
    <row r="4646" spans="1:16" ht="67.5" x14ac:dyDescent="0.2">
      <c r="A4646" s="466" t="s">
        <v>7860</v>
      </c>
      <c r="B4646" s="465" t="s">
        <v>3526</v>
      </c>
      <c r="C4646" s="464" t="s">
        <v>2594</v>
      </c>
      <c r="D4646" s="463" t="s">
        <v>9589</v>
      </c>
      <c r="E4646" s="462">
        <v>4200</v>
      </c>
      <c r="F4646" s="461" t="s">
        <v>12888</v>
      </c>
      <c r="G4646" s="460" t="s">
        <v>12887</v>
      </c>
      <c r="H4646" s="460" t="s">
        <v>3574</v>
      </c>
      <c r="I4646" s="460" t="s">
        <v>7869</v>
      </c>
      <c r="J4646" s="459" t="s">
        <v>3574</v>
      </c>
      <c r="K4646" s="458">
        <v>4</v>
      </c>
      <c r="L4646" s="458">
        <v>12</v>
      </c>
      <c r="M4646" s="457">
        <v>53472.939955718633</v>
      </c>
      <c r="N4646" s="458">
        <v>1</v>
      </c>
      <c r="O4646" s="458">
        <v>6</v>
      </c>
      <c r="P4646" s="457">
        <v>26506.799999999999</v>
      </c>
    </row>
    <row r="4647" spans="1:16" ht="67.5" x14ac:dyDescent="0.2">
      <c r="A4647" s="466" t="s">
        <v>7860</v>
      </c>
      <c r="B4647" s="465" t="s">
        <v>3526</v>
      </c>
      <c r="C4647" s="464" t="s">
        <v>2594</v>
      </c>
      <c r="D4647" s="463" t="s">
        <v>8137</v>
      </c>
      <c r="E4647" s="462">
        <v>2000</v>
      </c>
      <c r="F4647" s="461" t="s">
        <v>12886</v>
      </c>
      <c r="G4647" s="460" t="s">
        <v>12885</v>
      </c>
      <c r="H4647" s="460"/>
      <c r="I4647" s="460"/>
      <c r="J4647" s="459"/>
      <c r="K4647" s="458">
        <v>3</v>
      </c>
      <c r="L4647" s="458">
        <v>12</v>
      </c>
      <c r="M4647" s="457">
        <v>25463.304740818396</v>
      </c>
      <c r="N4647" s="458">
        <v>1</v>
      </c>
      <c r="O4647" s="458">
        <v>6</v>
      </c>
      <c r="P4647" s="457">
        <v>13306.8</v>
      </c>
    </row>
    <row r="4648" spans="1:16" ht="67.5" x14ac:dyDescent="0.2">
      <c r="A4648" s="466" t="s">
        <v>7860</v>
      </c>
      <c r="B4648" s="465" t="s">
        <v>3526</v>
      </c>
      <c r="C4648" s="464" t="s">
        <v>2594</v>
      </c>
      <c r="D4648" s="463" t="s">
        <v>7270</v>
      </c>
      <c r="E4648" s="462">
        <v>2200</v>
      </c>
      <c r="F4648" s="461" t="s">
        <v>12884</v>
      </c>
      <c r="G4648" s="460" t="s">
        <v>12883</v>
      </c>
      <c r="H4648" s="460"/>
      <c r="I4648" s="460"/>
      <c r="J4648" s="459"/>
      <c r="K4648" s="458">
        <v>3</v>
      </c>
      <c r="L4648" s="458">
        <v>12</v>
      </c>
      <c r="M4648" s="457">
        <v>28009.635214900234</v>
      </c>
      <c r="N4648" s="458">
        <v>1</v>
      </c>
      <c r="O4648" s="458">
        <v>6</v>
      </c>
      <c r="P4648" s="457">
        <v>14506.8</v>
      </c>
    </row>
    <row r="4649" spans="1:16" ht="67.5" x14ac:dyDescent="0.2">
      <c r="A4649" s="466" t="s">
        <v>7860</v>
      </c>
      <c r="B4649" s="465" t="s">
        <v>3526</v>
      </c>
      <c r="C4649" s="464" t="s">
        <v>2594</v>
      </c>
      <c r="D4649" s="463" t="s">
        <v>7923</v>
      </c>
      <c r="E4649" s="462">
        <v>4200</v>
      </c>
      <c r="F4649" s="461" t="s">
        <v>12882</v>
      </c>
      <c r="G4649" s="460" t="s">
        <v>12881</v>
      </c>
      <c r="H4649" s="460" t="s">
        <v>3642</v>
      </c>
      <c r="I4649" s="460" t="s">
        <v>7861</v>
      </c>
      <c r="J4649" s="459" t="s">
        <v>3642</v>
      </c>
      <c r="K4649" s="458">
        <v>4</v>
      </c>
      <c r="L4649" s="458">
        <v>7</v>
      </c>
      <c r="M4649" s="457">
        <v>31192.548307502537</v>
      </c>
      <c r="N4649" s="458">
        <v>1</v>
      </c>
      <c r="O4649" s="458">
        <v>6</v>
      </c>
      <c r="P4649" s="457">
        <v>26506.799999999999</v>
      </c>
    </row>
    <row r="4650" spans="1:16" ht="67.5" x14ac:dyDescent="0.2">
      <c r="A4650" s="466" t="s">
        <v>7860</v>
      </c>
      <c r="B4650" s="465" t="s">
        <v>3526</v>
      </c>
      <c r="C4650" s="464" t="s">
        <v>2594</v>
      </c>
      <c r="D4650" s="463" t="s">
        <v>7908</v>
      </c>
      <c r="E4650" s="462">
        <v>4200</v>
      </c>
      <c r="F4650" s="461" t="s">
        <v>12880</v>
      </c>
      <c r="G4650" s="460" t="s">
        <v>12879</v>
      </c>
      <c r="H4650" s="460" t="s">
        <v>3642</v>
      </c>
      <c r="I4650" s="460" t="s">
        <v>7861</v>
      </c>
      <c r="J4650" s="459" t="s">
        <v>3642</v>
      </c>
      <c r="K4650" s="458">
        <v>3</v>
      </c>
      <c r="L4650" s="458">
        <v>5</v>
      </c>
      <c r="M4650" s="457">
        <v>22280.391648216097</v>
      </c>
      <c r="N4650" s="458">
        <v>0</v>
      </c>
      <c r="O4650" s="458">
        <v>0</v>
      </c>
      <c r="P4650" s="457">
        <v>0</v>
      </c>
    </row>
    <row r="4651" spans="1:16" ht="67.5" x14ac:dyDescent="0.2">
      <c r="A4651" s="466" t="s">
        <v>7860</v>
      </c>
      <c r="B4651" s="465" t="s">
        <v>3526</v>
      </c>
      <c r="C4651" s="464" t="s">
        <v>2594</v>
      </c>
      <c r="D4651" s="463" t="s">
        <v>7859</v>
      </c>
      <c r="E4651" s="462">
        <v>2500</v>
      </c>
      <c r="F4651" s="461" t="s">
        <v>12878</v>
      </c>
      <c r="G4651" s="460" t="s">
        <v>12877</v>
      </c>
      <c r="H4651" s="460" t="s">
        <v>6514</v>
      </c>
      <c r="I4651" s="460" t="s">
        <v>7861</v>
      </c>
      <c r="J4651" s="459" t="s">
        <v>6514</v>
      </c>
      <c r="K4651" s="458">
        <v>4</v>
      </c>
      <c r="L4651" s="458">
        <v>12</v>
      </c>
      <c r="M4651" s="457">
        <v>31829.130926022997</v>
      </c>
      <c r="N4651" s="458">
        <v>1</v>
      </c>
      <c r="O4651" s="458">
        <v>6</v>
      </c>
      <c r="P4651" s="457">
        <v>16306.8</v>
      </c>
    </row>
    <row r="4652" spans="1:16" ht="67.5" x14ac:dyDescent="0.2">
      <c r="A4652" s="466" t="s">
        <v>7860</v>
      </c>
      <c r="B4652" s="465" t="s">
        <v>3526</v>
      </c>
      <c r="C4652" s="464" t="s">
        <v>2594</v>
      </c>
      <c r="D4652" s="463" t="s">
        <v>8086</v>
      </c>
      <c r="E4652" s="462">
        <v>4200</v>
      </c>
      <c r="F4652" s="461" t="s">
        <v>12876</v>
      </c>
      <c r="G4652" s="460" t="s">
        <v>12875</v>
      </c>
      <c r="H4652" s="460" t="s">
        <v>6514</v>
      </c>
      <c r="I4652" s="460" t="s">
        <v>7869</v>
      </c>
      <c r="J4652" s="459" t="s">
        <v>6514</v>
      </c>
      <c r="K4652" s="458">
        <v>3</v>
      </c>
      <c r="L4652" s="458">
        <v>12</v>
      </c>
      <c r="M4652" s="457">
        <v>53472.939955718633</v>
      </c>
      <c r="N4652" s="458">
        <v>1</v>
      </c>
      <c r="O4652" s="458">
        <v>6</v>
      </c>
      <c r="P4652" s="457">
        <v>26506.799999999999</v>
      </c>
    </row>
    <row r="4653" spans="1:16" ht="67.5" x14ac:dyDescent="0.2">
      <c r="A4653" s="466" t="s">
        <v>7860</v>
      </c>
      <c r="B4653" s="465" t="s">
        <v>3526</v>
      </c>
      <c r="C4653" s="464" t="s">
        <v>2594</v>
      </c>
      <c r="D4653" s="463" t="s">
        <v>8137</v>
      </c>
      <c r="E4653" s="462">
        <v>2000</v>
      </c>
      <c r="F4653" s="461" t="s">
        <v>12874</v>
      </c>
      <c r="G4653" s="460" t="s">
        <v>12873</v>
      </c>
      <c r="H4653" s="460"/>
      <c r="I4653" s="460"/>
      <c r="J4653" s="459"/>
      <c r="K4653" s="458">
        <v>3</v>
      </c>
      <c r="L4653" s="458">
        <v>12</v>
      </c>
      <c r="M4653" s="457">
        <v>25463.304740818396</v>
      </c>
      <c r="N4653" s="458">
        <v>1</v>
      </c>
      <c r="O4653" s="458">
        <v>6</v>
      </c>
      <c r="P4653" s="457">
        <v>13306.8</v>
      </c>
    </row>
    <row r="4654" spans="1:16" ht="67.5" x14ac:dyDescent="0.2">
      <c r="A4654" s="466" t="s">
        <v>7860</v>
      </c>
      <c r="B4654" s="465" t="s">
        <v>3526</v>
      </c>
      <c r="C4654" s="464" t="s">
        <v>2594</v>
      </c>
      <c r="D4654" s="463" t="s">
        <v>7887</v>
      </c>
      <c r="E4654" s="462">
        <v>4200</v>
      </c>
      <c r="F4654" s="461" t="s">
        <v>12872</v>
      </c>
      <c r="G4654" s="460" t="s">
        <v>12871</v>
      </c>
      <c r="H4654" s="460" t="s">
        <v>6514</v>
      </c>
      <c r="I4654" s="460" t="s">
        <v>7861</v>
      </c>
      <c r="J4654" s="459" t="s">
        <v>6514</v>
      </c>
      <c r="K4654" s="458">
        <v>4</v>
      </c>
      <c r="L4654" s="458">
        <v>12</v>
      </c>
      <c r="M4654" s="457">
        <v>53472.939955718633</v>
      </c>
      <c r="N4654" s="458">
        <v>1</v>
      </c>
      <c r="O4654" s="458">
        <v>6</v>
      </c>
      <c r="P4654" s="457">
        <v>26506.799999999999</v>
      </c>
    </row>
    <row r="4655" spans="1:16" ht="67.5" x14ac:dyDescent="0.2">
      <c r="A4655" s="466" t="s">
        <v>7860</v>
      </c>
      <c r="B4655" s="465" t="s">
        <v>3526</v>
      </c>
      <c r="C4655" s="464" t="s">
        <v>2594</v>
      </c>
      <c r="D4655" s="463" t="s">
        <v>8478</v>
      </c>
      <c r="E4655" s="462">
        <v>7500</v>
      </c>
      <c r="F4655" s="461" t="s">
        <v>12870</v>
      </c>
      <c r="G4655" s="460" t="s">
        <v>12869</v>
      </c>
      <c r="H4655" s="460" t="s">
        <v>7911</v>
      </c>
      <c r="I4655" s="460" t="s">
        <v>7869</v>
      </c>
      <c r="J4655" s="459" t="s">
        <v>7911</v>
      </c>
      <c r="K4655" s="458">
        <v>3</v>
      </c>
      <c r="L4655" s="458">
        <v>12</v>
      </c>
      <c r="M4655" s="457">
        <v>95487.392778068985</v>
      </c>
      <c r="N4655" s="458">
        <v>1</v>
      </c>
      <c r="O4655" s="458">
        <v>6</v>
      </c>
      <c r="P4655" s="457">
        <v>46306.8</v>
      </c>
    </row>
    <row r="4656" spans="1:16" ht="67.5" x14ac:dyDescent="0.2">
      <c r="A4656" s="466" t="s">
        <v>7860</v>
      </c>
      <c r="B4656" s="465" t="s">
        <v>3526</v>
      </c>
      <c r="C4656" s="464" t="s">
        <v>2594</v>
      </c>
      <c r="D4656" s="463" t="s">
        <v>9334</v>
      </c>
      <c r="E4656" s="462">
        <v>5500</v>
      </c>
      <c r="F4656" s="461" t="s">
        <v>12868</v>
      </c>
      <c r="G4656" s="460" t="s">
        <v>12867</v>
      </c>
      <c r="H4656" s="460" t="s">
        <v>4810</v>
      </c>
      <c r="I4656" s="460" t="s">
        <v>7869</v>
      </c>
      <c r="J4656" s="459" t="s">
        <v>4810</v>
      </c>
      <c r="K4656" s="458">
        <v>3</v>
      </c>
      <c r="L4656" s="458">
        <v>12</v>
      </c>
      <c r="M4656" s="457">
        <v>70024.088037250593</v>
      </c>
      <c r="N4656" s="458">
        <v>1</v>
      </c>
      <c r="O4656" s="458">
        <v>6</v>
      </c>
      <c r="P4656" s="457">
        <v>34306.800000000003</v>
      </c>
    </row>
    <row r="4657" spans="1:16" ht="67.5" x14ac:dyDescent="0.2">
      <c r="A4657" s="466" t="s">
        <v>7860</v>
      </c>
      <c r="B4657" s="465" t="s">
        <v>3526</v>
      </c>
      <c r="C4657" s="464" t="s">
        <v>2594</v>
      </c>
      <c r="D4657" s="463" t="s">
        <v>8438</v>
      </c>
      <c r="E4657" s="462">
        <v>7500</v>
      </c>
      <c r="F4657" s="461" t="s">
        <v>12866</v>
      </c>
      <c r="G4657" s="460" t="s">
        <v>12865</v>
      </c>
      <c r="H4657" s="460" t="s">
        <v>7911</v>
      </c>
      <c r="I4657" s="460" t="s">
        <v>7869</v>
      </c>
      <c r="J4657" s="459" t="s">
        <v>7911</v>
      </c>
      <c r="K4657" s="458">
        <v>4</v>
      </c>
      <c r="L4657" s="458">
        <v>9</v>
      </c>
      <c r="M4657" s="457">
        <v>71615.544583551746</v>
      </c>
      <c r="N4657" s="458">
        <v>0</v>
      </c>
      <c r="O4657" s="458">
        <v>0</v>
      </c>
      <c r="P4657" s="457">
        <v>0</v>
      </c>
    </row>
    <row r="4658" spans="1:16" ht="67.5" x14ac:dyDescent="0.2">
      <c r="A4658" s="466" t="s">
        <v>7860</v>
      </c>
      <c r="B4658" s="465" t="s">
        <v>3526</v>
      </c>
      <c r="C4658" s="464" t="s">
        <v>2594</v>
      </c>
      <c r="D4658" s="463" t="s">
        <v>8011</v>
      </c>
      <c r="E4658" s="462">
        <v>2200</v>
      </c>
      <c r="F4658" s="461" t="s">
        <v>12864</v>
      </c>
      <c r="G4658" s="460" t="s">
        <v>12863</v>
      </c>
      <c r="H4658" s="460"/>
      <c r="I4658" s="460" t="s">
        <v>8064</v>
      </c>
      <c r="J4658" s="459" t="s">
        <v>10453</v>
      </c>
      <c r="K4658" s="458">
        <v>5</v>
      </c>
      <c r="L4658" s="458">
        <v>12</v>
      </c>
      <c r="M4658" s="457">
        <v>28009.635214900234</v>
      </c>
      <c r="N4658" s="458">
        <v>1</v>
      </c>
      <c r="O4658" s="458">
        <v>6</v>
      </c>
      <c r="P4658" s="457">
        <v>14506.8</v>
      </c>
    </row>
    <row r="4659" spans="1:16" ht="67.5" x14ac:dyDescent="0.2">
      <c r="A4659" s="466" t="s">
        <v>7860</v>
      </c>
      <c r="B4659" s="465" t="s">
        <v>3526</v>
      </c>
      <c r="C4659" s="464" t="s">
        <v>2594</v>
      </c>
      <c r="D4659" s="463" t="s">
        <v>9280</v>
      </c>
      <c r="E4659" s="462">
        <v>4200</v>
      </c>
      <c r="F4659" s="461" t="s">
        <v>12862</v>
      </c>
      <c r="G4659" s="460" t="s">
        <v>12861</v>
      </c>
      <c r="H4659" s="460" t="s">
        <v>6389</v>
      </c>
      <c r="I4659" s="460" t="s">
        <v>7869</v>
      </c>
      <c r="J4659" s="459" t="s">
        <v>6389</v>
      </c>
      <c r="K4659" s="458">
        <v>5</v>
      </c>
      <c r="L4659" s="458">
        <v>12</v>
      </c>
      <c r="M4659" s="457">
        <v>53472.939955718633</v>
      </c>
      <c r="N4659" s="458">
        <v>1</v>
      </c>
      <c r="O4659" s="458">
        <v>6</v>
      </c>
      <c r="P4659" s="457">
        <v>26506.799999999999</v>
      </c>
    </row>
    <row r="4660" spans="1:16" ht="67.5" x14ac:dyDescent="0.2">
      <c r="A4660" s="466" t="s">
        <v>7860</v>
      </c>
      <c r="B4660" s="465" t="s">
        <v>3526</v>
      </c>
      <c r="C4660" s="464" t="s">
        <v>2594</v>
      </c>
      <c r="D4660" s="463" t="s">
        <v>7916</v>
      </c>
      <c r="E4660" s="462">
        <v>4200</v>
      </c>
      <c r="F4660" s="461" t="s">
        <v>12860</v>
      </c>
      <c r="G4660" s="460" t="s">
        <v>12859</v>
      </c>
      <c r="H4660" s="460" t="s">
        <v>8241</v>
      </c>
      <c r="I4660" s="460" t="s">
        <v>7861</v>
      </c>
      <c r="J4660" s="459" t="s">
        <v>8241</v>
      </c>
      <c r="K4660" s="458">
        <v>3</v>
      </c>
      <c r="L4660" s="458">
        <v>12</v>
      </c>
      <c r="M4660" s="457">
        <v>53472.939955718633</v>
      </c>
      <c r="N4660" s="458">
        <v>1</v>
      </c>
      <c r="O4660" s="458">
        <v>6</v>
      </c>
      <c r="P4660" s="457">
        <v>26506.799999999999</v>
      </c>
    </row>
    <row r="4661" spans="1:16" ht="67.5" x14ac:dyDescent="0.2">
      <c r="A4661" s="466" t="s">
        <v>7860</v>
      </c>
      <c r="B4661" s="465" t="s">
        <v>3526</v>
      </c>
      <c r="C4661" s="464" t="s">
        <v>2594</v>
      </c>
      <c r="D4661" s="463" t="s">
        <v>7887</v>
      </c>
      <c r="E4661" s="462">
        <v>4200</v>
      </c>
      <c r="F4661" s="461" t="s">
        <v>12858</v>
      </c>
      <c r="G4661" s="460" t="s">
        <v>12857</v>
      </c>
      <c r="H4661" s="460" t="s">
        <v>6389</v>
      </c>
      <c r="I4661" s="460" t="s">
        <v>7869</v>
      </c>
      <c r="J4661" s="459" t="s">
        <v>6389</v>
      </c>
      <c r="K4661" s="458">
        <v>4</v>
      </c>
      <c r="L4661" s="458">
        <v>12</v>
      </c>
      <c r="M4661" s="457">
        <v>53472.939955718633</v>
      </c>
      <c r="N4661" s="458">
        <v>1</v>
      </c>
      <c r="O4661" s="458">
        <v>6</v>
      </c>
      <c r="P4661" s="457">
        <v>26506.799999999999</v>
      </c>
    </row>
    <row r="4662" spans="1:16" ht="67.5" x14ac:dyDescent="0.2">
      <c r="A4662" s="466" t="s">
        <v>7860</v>
      </c>
      <c r="B4662" s="465" t="s">
        <v>3526</v>
      </c>
      <c r="C4662" s="464" t="s">
        <v>2594</v>
      </c>
      <c r="D4662" s="463" t="s">
        <v>7932</v>
      </c>
      <c r="E4662" s="462">
        <v>4200</v>
      </c>
      <c r="F4662" s="461" t="s">
        <v>12856</v>
      </c>
      <c r="G4662" s="460" t="s">
        <v>12855</v>
      </c>
      <c r="H4662" s="460" t="s">
        <v>6389</v>
      </c>
      <c r="I4662" s="460" t="s">
        <v>7869</v>
      </c>
      <c r="J4662" s="459" t="s">
        <v>6389</v>
      </c>
      <c r="K4662" s="458">
        <v>3</v>
      </c>
      <c r="L4662" s="458">
        <v>12</v>
      </c>
      <c r="M4662" s="457">
        <v>53472.939955718633</v>
      </c>
      <c r="N4662" s="458">
        <v>1</v>
      </c>
      <c r="O4662" s="458">
        <v>6</v>
      </c>
      <c r="P4662" s="457">
        <v>26506.799999999999</v>
      </c>
    </row>
    <row r="4663" spans="1:16" ht="67.5" x14ac:dyDescent="0.2">
      <c r="A4663" s="466" t="s">
        <v>7860</v>
      </c>
      <c r="B4663" s="465" t="s">
        <v>3526</v>
      </c>
      <c r="C4663" s="464" t="s">
        <v>2594</v>
      </c>
      <c r="D4663" s="463" t="s">
        <v>7941</v>
      </c>
      <c r="E4663" s="462">
        <v>4200</v>
      </c>
      <c r="F4663" s="461" t="s">
        <v>12854</v>
      </c>
      <c r="G4663" s="460" t="s">
        <v>12853</v>
      </c>
      <c r="H4663" s="460" t="s">
        <v>6514</v>
      </c>
      <c r="I4663" s="460" t="s">
        <v>7869</v>
      </c>
      <c r="J4663" s="459" t="s">
        <v>6514</v>
      </c>
      <c r="K4663" s="458">
        <v>3</v>
      </c>
      <c r="L4663" s="458">
        <v>12</v>
      </c>
      <c r="M4663" s="457">
        <v>53472.939955718633</v>
      </c>
      <c r="N4663" s="458">
        <v>1</v>
      </c>
      <c r="O4663" s="458">
        <v>6</v>
      </c>
      <c r="P4663" s="457">
        <v>26506.799999999999</v>
      </c>
    </row>
    <row r="4664" spans="1:16" ht="67.5" x14ac:dyDescent="0.2">
      <c r="A4664" s="466" t="s">
        <v>7860</v>
      </c>
      <c r="B4664" s="465" t="s">
        <v>3526</v>
      </c>
      <c r="C4664" s="464" t="s">
        <v>2594</v>
      </c>
      <c r="D4664" s="463" t="s">
        <v>9154</v>
      </c>
      <c r="E4664" s="462">
        <v>7500</v>
      </c>
      <c r="F4664" s="461" t="s">
        <v>12852</v>
      </c>
      <c r="G4664" s="460" t="s">
        <v>12851</v>
      </c>
      <c r="H4664" s="460" t="s">
        <v>6389</v>
      </c>
      <c r="I4664" s="460" t="s">
        <v>7869</v>
      </c>
      <c r="J4664" s="459" t="s">
        <v>6389</v>
      </c>
      <c r="K4664" s="458">
        <v>3</v>
      </c>
      <c r="L4664" s="458">
        <v>12</v>
      </c>
      <c r="M4664" s="457">
        <v>95487.392778068985</v>
      </c>
      <c r="N4664" s="458">
        <v>1</v>
      </c>
      <c r="O4664" s="458">
        <v>6</v>
      </c>
      <c r="P4664" s="457">
        <v>46306.8</v>
      </c>
    </row>
    <row r="4665" spans="1:16" ht="67.5" x14ac:dyDescent="0.2">
      <c r="A4665" s="466" t="s">
        <v>7860</v>
      </c>
      <c r="B4665" s="465" t="s">
        <v>3526</v>
      </c>
      <c r="C4665" s="464" t="s">
        <v>2594</v>
      </c>
      <c r="D4665" s="463" t="s">
        <v>8005</v>
      </c>
      <c r="E4665" s="462">
        <v>4200</v>
      </c>
      <c r="F4665" s="461" t="s">
        <v>12850</v>
      </c>
      <c r="G4665" s="460" t="s">
        <v>12849</v>
      </c>
      <c r="H4665" s="460" t="s">
        <v>6514</v>
      </c>
      <c r="I4665" s="460" t="s">
        <v>7869</v>
      </c>
      <c r="J4665" s="459" t="s">
        <v>6514</v>
      </c>
      <c r="K4665" s="458">
        <v>3</v>
      </c>
      <c r="L4665" s="458">
        <v>12</v>
      </c>
      <c r="M4665" s="457">
        <v>53472.939955718633</v>
      </c>
      <c r="N4665" s="458">
        <v>1</v>
      </c>
      <c r="O4665" s="458">
        <v>1</v>
      </c>
      <c r="P4665" s="457">
        <v>4417.8</v>
      </c>
    </row>
    <row r="4666" spans="1:16" ht="67.5" x14ac:dyDescent="0.2">
      <c r="A4666" s="466" t="s">
        <v>7860</v>
      </c>
      <c r="B4666" s="465" t="s">
        <v>3526</v>
      </c>
      <c r="C4666" s="464" t="s">
        <v>2594</v>
      </c>
      <c r="D4666" s="463" t="s">
        <v>12848</v>
      </c>
      <c r="E4666" s="462">
        <v>10500</v>
      </c>
      <c r="F4666" s="461" t="s">
        <v>12847</v>
      </c>
      <c r="G4666" s="460" t="s">
        <v>12846</v>
      </c>
      <c r="H4666" s="460" t="s">
        <v>7911</v>
      </c>
      <c r="I4666" s="460" t="s">
        <v>7869</v>
      </c>
      <c r="J4666" s="459" t="s">
        <v>7911</v>
      </c>
      <c r="K4666" s="458">
        <v>3</v>
      </c>
      <c r="L4666" s="458">
        <v>12</v>
      </c>
      <c r="M4666" s="457">
        <v>133682.34988929657</v>
      </c>
      <c r="N4666" s="458">
        <v>1</v>
      </c>
      <c r="O4666" s="458">
        <v>6</v>
      </c>
      <c r="P4666" s="457">
        <v>64306.8</v>
      </c>
    </row>
    <row r="4667" spans="1:16" ht="67.5" x14ac:dyDescent="0.2">
      <c r="A4667" s="466" t="s">
        <v>7860</v>
      </c>
      <c r="B4667" s="465" t="s">
        <v>3526</v>
      </c>
      <c r="C4667" s="464" t="s">
        <v>2594</v>
      </c>
      <c r="D4667" s="463" t="s">
        <v>9824</v>
      </c>
      <c r="E4667" s="462">
        <v>4200</v>
      </c>
      <c r="F4667" s="461" t="s">
        <v>12845</v>
      </c>
      <c r="G4667" s="460" t="s">
        <v>12844</v>
      </c>
      <c r="H4667" s="460" t="s">
        <v>6389</v>
      </c>
      <c r="I4667" s="460" t="s">
        <v>7869</v>
      </c>
      <c r="J4667" s="459" t="s">
        <v>6389</v>
      </c>
      <c r="K4667" s="458">
        <v>3</v>
      </c>
      <c r="L4667" s="458">
        <v>12</v>
      </c>
      <c r="M4667" s="457">
        <v>53472.939955718633</v>
      </c>
      <c r="N4667" s="458">
        <v>1</v>
      </c>
      <c r="O4667" s="458">
        <v>6</v>
      </c>
      <c r="P4667" s="457">
        <v>26506.799999999999</v>
      </c>
    </row>
    <row r="4668" spans="1:16" ht="67.5" x14ac:dyDescent="0.2">
      <c r="A4668" s="466" t="s">
        <v>7860</v>
      </c>
      <c r="B4668" s="465" t="s">
        <v>3526</v>
      </c>
      <c r="C4668" s="464" t="s">
        <v>2594</v>
      </c>
      <c r="D4668" s="463" t="s">
        <v>8048</v>
      </c>
      <c r="E4668" s="462">
        <v>5500</v>
      </c>
      <c r="F4668" s="461" t="s">
        <v>12843</v>
      </c>
      <c r="G4668" s="460" t="s">
        <v>12842</v>
      </c>
      <c r="H4668" s="460" t="s">
        <v>7911</v>
      </c>
      <c r="I4668" s="460" t="s">
        <v>7869</v>
      </c>
      <c r="J4668" s="459" t="s">
        <v>7911</v>
      </c>
      <c r="K4668" s="458">
        <v>4</v>
      </c>
      <c r="L4668" s="458">
        <v>10</v>
      </c>
      <c r="M4668" s="457">
        <v>58353.406697708822</v>
      </c>
      <c r="N4668" s="458">
        <v>1</v>
      </c>
      <c r="O4668" s="458">
        <v>6</v>
      </c>
      <c r="P4668" s="457">
        <v>34306.800000000003</v>
      </c>
    </row>
    <row r="4669" spans="1:16" ht="67.5" x14ac:dyDescent="0.2">
      <c r="A4669" s="466" t="s">
        <v>7860</v>
      </c>
      <c r="B4669" s="465" t="s">
        <v>3526</v>
      </c>
      <c r="C4669" s="464" t="s">
        <v>2594</v>
      </c>
      <c r="D4669" s="463" t="s">
        <v>7270</v>
      </c>
      <c r="E4669" s="462">
        <v>2200</v>
      </c>
      <c r="F4669" s="461" t="s">
        <v>12841</v>
      </c>
      <c r="G4669" s="460" t="s">
        <v>12840</v>
      </c>
      <c r="H4669" s="460"/>
      <c r="I4669" s="460"/>
      <c r="J4669" s="459"/>
      <c r="K4669" s="458">
        <v>3</v>
      </c>
      <c r="L4669" s="458">
        <v>12</v>
      </c>
      <c r="M4669" s="457">
        <v>28009.635214900234</v>
      </c>
      <c r="N4669" s="458">
        <v>1</v>
      </c>
      <c r="O4669" s="458">
        <v>6</v>
      </c>
      <c r="P4669" s="457">
        <v>14506.8</v>
      </c>
    </row>
    <row r="4670" spans="1:16" ht="67.5" x14ac:dyDescent="0.2">
      <c r="A4670" s="466" t="s">
        <v>7860</v>
      </c>
      <c r="B4670" s="465" t="s">
        <v>3526</v>
      </c>
      <c r="C4670" s="464" t="s">
        <v>2594</v>
      </c>
      <c r="D4670" s="463" t="s">
        <v>8417</v>
      </c>
      <c r="E4670" s="462">
        <v>3200</v>
      </c>
      <c r="F4670" s="461" t="s">
        <v>12839</v>
      </c>
      <c r="G4670" s="460" t="s">
        <v>12838</v>
      </c>
      <c r="H4670" s="460" t="s">
        <v>4304</v>
      </c>
      <c r="I4670" s="460" t="s">
        <v>7861</v>
      </c>
      <c r="J4670" s="459" t="s">
        <v>4304</v>
      </c>
      <c r="K4670" s="458">
        <v>4</v>
      </c>
      <c r="L4670" s="458">
        <v>12</v>
      </c>
      <c r="M4670" s="457">
        <v>40741.287585309437</v>
      </c>
      <c r="N4670" s="458">
        <v>1</v>
      </c>
      <c r="O4670" s="458">
        <v>6</v>
      </c>
      <c r="P4670" s="457">
        <v>20506.8</v>
      </c>
    </row>
    <row r="4671" spans="1:16" ht="67.5" x14ac:dyDescent="0.2">
      <c r="A4671" s="466" t="s">
        <v>7860</v>
      </c>
      <c r="B4671" s="465" t="s">
        <v>3526</v>
      </c>
      <c r="C4671" s="464" t="s">
        <v>2594</v>
      </c>
      <c r="D4671" s="463" t="s">
        <v>7859</v>
      </c>
      <c r="E4671" s="462">
        <v>2500</v>
      </c>
      <c r="F4671" s="461" t="s">
        <v>12837</v>
      </c>
      <c r="G4671" s="460" t="s">
        <v>12836</v>
      </c>
      <c r="H4671" s="460" t="s">
        <v>7865</v>
      </c>
      <c r="I4671" s="460" t="s">
        <v>7861</v>
      </c>
      <c r="J4671" s="459" t="s">
        <v>7865</v>
      </c>
      <c r="K4671" s="458">
        <v>3</v>
      </c>
      <c r="L4671" s="458">
        <v>12</v>
      </c>
      <c r="M4671" s="457">
        <v>31829.130926022997</v>
      </c>
      <c r="N4671" s="458">
        <v>1</v>
      </c>
      <c r="O4671" s="458">
        <v>6</v>
      </c>
      <c r="P4671" s="457">
        <v>16306.8</v>
      </c>
    </row>
    <row r="4672" spans="1:16" ht="67.5" x14ac:dyDescent="0.2">
      <c r="A4672" s="466" t="s">
        <v>7860</v>
      </c>
      <c r="B4672" s="465" t="s">
        <v>3526</v>
      </c>
      <c r="C4672" s="464" t="s">
        <v>2594</v>
      </c>
      <c r="D4672" s="463" t="s">
        <v>8011</v>
      </c>
      <c r="E4672" s="462">
        <v>2200</v>
      </c>
      <c r="F4672" s="461" t="s">
        <v>12835</v>
      </c>
      <c r="G4672" s="460" t="s">
        <v>12834</v>
      </c>
      <c r="H4672" s="460"/>
      <c r="I4672" s="460"/>
      <c r="J4672" s="459"/>
      <c r="K4672" s="458">
        <v>4</v>
      </c>
      <c r="L4672" s="458">
        <v>12</v>
      </c>
      <c r="M4672" s="457">
        <v>28009.635214900234</v>
      </c>
      <c r="N4672" s="458">
        <v>1</v>
      </c>
      <c r="O4672" s="458">
        <v>6</v>
      </c>
      <c r="P4672" s="457">
        <v>14506.8</v>
      </c>
    </row>
    <row r="4673" spans="1:16" ht="67.5" x14ac:dyDescent="0.2">
      <c r="A4673" s="466" t="s">
        <v>7860</v>
      </c>
      <c r="B4673" s="465" t="s">
        <v>3526</v>
      </c>
      <c r="C4673" s="464" t="s">
        <v>2594</v>
      </c>
      <c r="D4673" s="463" t="s">
        <v>7859</v>
      </c>
      <c r="E4673" s="462">
        <v>2500</v>
      </c>
      <c r="F4673" s="461" t="s">
        <v>12833</v>
      </c>
      <c r="G4673" s="460" t="s">
        <v>12832</v>
      </c>
      <c r="H4673" s="460"/>
      <c r="I4673" s="460" t="s">
        <v>8064</v>
      </c>
      <c r="J4673" s="459" t="s">
        <v>9116</v>
      </c>
      <c r="K4673" s="458">
        <v>4</v>
      </c>
      <c r="L4673" s="458">
        <v>12</v>
      </c>
      <c r="M4673" s="457">
        <v>31829.130926022997</v>
      </c>
      <c r="N4673" s="458">
        <v>1</v>
      </c>
      <c r="O4673" s="458">
        <v>6</v>
      </c>
      <c r="P4673" s="457">
        <v>16306.8</v>
      </c>
    </row>
    <row r="4674" spans="1:16" ht="67.5" x14ac:dyDescent="0.2">
      <c r="A4674" s="466" t="s">
        <v>7860</v>
      </c>
      <c r="B4674" s="465" t="s">
        <v>3526</v>
      </c>
      <c r="C4674" s="464" t="s">
        <v>2594</v>
      </c>
      <c r="D4674" s="463" t="s">
        <v>7887</v>
      </c>
      <c r="E4674" s="462">
        <v>4200</v>
      </c>
      <c r="F4674" s="461" t="s">
        <v>12831</v>
      </c>
      <c r="G4674" s="460" t="s">
        <v>12830</v>
      </c>
      <c r="H4674" s="460" t="s">
        <v>6389</v>
      </c>
      <c r="I4674" s="460" t="s">
        <v>7869</v>
      </c>
      <c r="J4674" s="459" t="s">
        <v>6389</v>
      </c>
      <c r="K4674" s="458">
        <v>4</v>
      </c>
      <c r="L4674" s="458">
        <v>12</v>
      </c>
      <c r="M4674" s="457">
        <v>53472.939955718633</v>
      </c>
      <c r="N4674" s="458">
        <v>1</v>
      </c>
      <c r="O4674" s="458">
        <v>1</v>
      </c>
      <c r="P4674" s="457">
        <v>4417.8</v>
      </c>
    </row>
    <row r="4675" spans="1:16" ht="67.5" x14ac:dyDescent="0.2">
      <c r="A4675" s="466" t="s">
        <v>7860</v>
      </c>
      <c r="B4675" s="465" t="s">
        <v>3526</v>
      </c>
      <c r="C4675" s="464" t="s">
        <v>2594</v>
      </c>
      <c r="D4675" s="463" t="s">
        <v>7905</v>
      </c>
      <c r="E4675" s="462">
        <v>4200</v>
      </c>
      <c r="F4675" s="461" t="s">
        <v>12829</v>
      </c>
      <c r="G4675" s="460" t="s">
        <v>12828</v>
      </c>
      <c r="H4675" s="460" t="s">
        <v>8199</v>
      </c>
      <c r="I4675" s="460" t="s">
        <v>7861</v>
      </c>
      <c r="J4675" s="459" t="s">
        <v>8199</v>
      </c>
      <c r="K4675" s="458">
        <v>1</v>
      </c>
      <c r="L4675" s="458">
        <v>1</v>
      </c>
      <c r="M4675" s="457">
        <v>4456.0783296432191</v>
      </c>
      <c r="N4675" s="458">
        <v>1</v>
      </c>
      <c r="O4675" s="458">
        <v>6</v>
      </c>
      <c r="P4675" s="457">
        <v>26506.799999999999</v>
      </c>
    </row>
    <row r="4676" spans="1:16" ht="67.5" x14ac:dyDescent="0.2">
      <c r="A4676" s="466" t="s">
        <v>7860</v>
      </c>
      <c r="B4676" s="465" t="s">
        <v>3526</v>
      </c>
      <c r="C4676" s="464" t="s">
        <v>2594</v>
      </c>
      <c r="D4676" s="463" t="s">
        <v>11375</v>
      </c>
      <c r="E4676" s="462">
        <v>7500</v>
      </c>
      <c r="F4676" s="461" t="s">
        <v>12827</v>
      </c>
      <c r="G4676" s="460" t="s">
        <v>12826</v>
      </c>
      <c r="H4676" s="460" t="s">
        <v>3617</v>
      </c>
      <c r="I4676" s="460" t="s">
        <v>7869</v>
      </c>
      <c r="J4676" s="459" t="s">
        <v>3617</v>
      </c>
      <c r="K4676" s="458">
        <v>3</v>
      </c>
      <c r="L4676" s="458">
        <v>12</v>
      </c>
      <c r="M4676" s="457">
        <v>95487.392778068985</v>
      </c>
      <c r="N4676" s="458">
        <v>1</v>
      </c>
      <c r="O4676" s="458">
        <v>6</v>
      </c>
      <c r="P4676" s="457">
        <v>46306.8</v>
      </c>
    </row>
    <row r="4677" spans="1:16" ht="67.5" x14ac:dyDescent="0.2">
      <c r="A4677" s="466" t="s">
        <v>7860</v>
      </c>
      <c r="B4677" s="465" t="s">
        <v>3526</v>
      </c>
      <c r="C4677" s="464" t="s">
        <v>2594</v>
      </c>
      <c r="D4677" s="463" t="s">
        <v>9226</v>
      </c>
      <c r="E4677" s="462">
        <v>4200</v>
      </c>
      <c r="F4677" s="461" t="s">
        <v>12825</v>
      </c>
      <c r="G4677" s="460" t="s">
        <v>12824</v>
      </c>
      <c r="H4677" s="460" t="s">
        <v>8020</v>
      </c>
      <c r="I4677" s="460" t="s">
        <v>7861</v>
      </c>
      <c r="J4677" s="459" t="s">
        <v>8020</v>
      </c>
      <c r="K4677" s="458">
        <v>3</v>
      </c>
      <c r="L4677" s="458">
        <v>12</v>
      </c>
      <c r="M4677" s="457">
        <v>53472.939955718633</v>
      </c>
      <c r="N4677" s="458">
        <v>1</v>
      </c>
      <c r="O4677" s="458">
        <v>1</v>
      </c>
      <c r="P4677" s="457">
        <v>4417.8</v>
      </c>
    </row>
    <row r="4678" spans="1:16" ht="67.5" x14ac:dyDescent="0.2">
      <c r="A4678" s="466" t="s">
        <v>7860</v>
      </c>
      <c r="B4678" s="465" t="s">
        <v>3526</v>
      </c>
      <c r="C4678" s="464" t="s">
        <v>2594</v>
      </c>
      <c r="D4678" s="463" t="s">
        <v>7932</v>
      </c>
      <c r="E4678" s="462">
        <v>4200</v>
      </c>
      <c r="F4678" s="461" t="s">
        <v>12823</v>
      </c>
      <c r="G4678" s="460" t="s">
        <v>12822</v>
      </c>
      <c r="H4678" s="460" t="s">
        <v>6299</v>
      </c>
      <c r="I4678" s="460" t="s">
        <v>7869</v>
      </c>
      <c r="J4678" s="459" t="s">
        <v>6299</v>
      </c>
      <c r="K4678" s="458">
        <v>4</v>
      </c>
      <c r="L4678" s="458">
        <v>12</v>
      </c>
      <c r="M4678" s="457">
        <v>53472.939955718633</v>
      </c>
      <c r="N4678" s="458">
        <v>1</v>
      </c>
      <c r="O4678" s="458">
        <v>6</v>
      </c>
      <c r="P4678" s="457">
        <v>26506.799999999999</v>
      </c>
    </row>
    <row r="4679" spans="1:16" ht="67.5" x14ac:dyDescent="0.2">
      <c r="A4679" s="466" t="s">
        <v>7860</v>
      </c>
      <c r="B4679" s="465" t="s">
        <v>3526</v>
      </c>
      <c r="C4679" s="464" t="s">
        <v>2594</v>
      </c>
      <c r="D4679" s="463" t="s">
        <v>7932</v>
      </c>
      <c r="E4679" s="462">
        <v>4200</v>
      </c>
      <c r="F4679" s="461" t="s">
        <v>12821</v>
      </c>
      <c r="G4679" s="460" t="s">
        <v>12820</v>
      </c>
      <c r="H4679" s="460" t="s">
        <v>6389</v>
      </c>
      <c r="I4679" s="460" t="s">
        <v>7869</v>
      </c>
      <c r="J4679" s="459" t="s">
        <v>6389</v>
      </c>
      <c r="K4679" s="458">
        <v>4</v>
      </c>
      <c r="L4679" s="458">
        <v>12</v>
      </c>
      <c r="M4679" s="457">
        <v>53472.939955718633</v>
      </c>
      <c r="N4679" s="458">
        <v>1</v>
      </c>
      <c r="O4679" s="458">
        <v>6</v>
      </c>
      <c r="P4679" s="457">
        <v>26506.799999999999</v>
      </c>
    </row>
    <row r="4680" spans="1:16" ht="67.5" x14ac:dyDescent="0.2">
      <c r="A4680" s="466" t="s">
        <v>7860</v>
      </c>
      <c r="B4680" s="465" t="s">
        <v>3526</v>
      </c>
      <c r="C4680" s="464" t="s">
        <v>2594</v>
      </c>
      <c r="D4680" s="463" t="s">
        <v>9193</v>
      </c>
      <c r="E4680" s="462">
        <v>9000</v>
      </c>
      <c r="F4680" s="461" t="s">
        <v>12819</v>
      </c>
      <c r="G4680" s="460" t="s">
        <v>12818</v>
      </c>
      <c r="H4680" s="460" t="s">
        <v>4522</v>
      </c>
      <c r="I4680" s="460" t="s">
        <v>7869</v>
      </c>
      <c r="J4680" s="459" t="s">
        <v>4522</v>
      </c>
      <c r="K4680" s="458">
        <v>1</v>
      </c>
      <c r="L4680" s="458">
        <v>1</v>
      </c>
      <c r="M4680" s="457">
        <v>9548.7392778068988</v>
      </c>
      <c r="N4680" s="458">
        <v>0</v>
      </c>
      <c r="O4680" s="458">
        <v>0</v>
      </c>
      <c r="P4680" s="457">
        <v>0</v>
      </c>
    </row>
    <row r="4681" spans="1:16" ht="67.5" x14ac:dyDescent="0.2">
      <c r="A4681" s="466" t="s">
        <v>7860</v>
      </c>
      <c r="B4681" s="465" t="s">
        <v>3526</v>
      </c>
      <c r="C4681" s="464" t="s">
        <v>2594</v>
      </c>
      <c r="D4681" s="463" t="s">
        <v>7887</v>
      </c>
      <c r="E4681" s="462">
        <v>4200</v>
      </c>
      <c r="F4681" s="461" t="s">
        <v>12817</v>
      </c>
      <c r="G4681" s="460" t="s">
        <v>12816</v>
      </c>
      <c r="H4681" s="460" t="s">
        <v>3642</v>
      </c>
      <c r="I4681" s="460" t="s">
        <v>7861</v>
      </c>
      <c r="J4681" s="459" t="s">
        <v>3642</v>
      </c>
      <c r="K4681" s="458">
        <v>4</v>
      </c>
      <c r="L4681" s="458">
        <v>12</v>
      </c>
      <c r="M4681" s="457">
        <v>53472.939955718633</v>
      </c>
      <c r="N4681" s="458">
        <v>1</v>
      </c>
      <c r="O4681" s="458">
        <v>1</v>
      </c>
      <c r="P4681" s="457">
        <v>4417.8</v>
      </c>
    </row>
    <row r="4682" spans="1:16" ht="67.5" x14ac:dyDescent="0.2">
      <c r="A4682" s="466" t="s">
        <v>7860</v>
      </c>
      <c r="B4682" s="465" t="s">
        <v>3526</v>
      </c>
      <c r="C4682" s="464" t="s">
        <v>2594</v>
      </c>
      <c r="D4682" s="463" t="s">
        <v>7908</v>
      </c>
      <c r="E4682" s="462">
        <v>4200</v>
      </c>
      <c r="F4682" s="461" t="s">
        <v>12815</v>
      </c>
      <c r="G4682" s="460" t="s">
        <v>12814</v>
      </c>
      <c r="H4682" s="460" t="s">
        <v>8279</v>
      </c>
      <c r="I4682" s="460" t="s">
        <v>7861</v>
      </c>
      <c r="J4682" s="459" t="s">
        <v>8279</v>
      </c>
      <c r="K4682" s="458">
        <v>3</v>
      </c>
      <c r="L4682" s="458">
        <v>5</v>
      </c>
      <c r="M4682" s="457">
        <v>22280.391648216097</v>
      </c>
      <c r="N4682" s="458">
        <v>0</v>
      </c>
      <c r="O4682" s="458">
        <v>0</v>
      </c>
      <c r="P4682" s="457">
        <v>0</v>
      </c>
    </row>
    <row r="4683" spans="1:16" ht="67.5" x14ac:dyDescent="0.2">
      <c r="A4683" s="466" t="s">
        <v>7860</v>
      </c>
      <c r="B4683" s="465" t="s">
        <v>3526</v>
      </c>
      <c r="C4683" s="464" t="s">
        <v>2594</v>
      </c>
      <c r="D4683" s="463" t="s">
        <v>8005</v>
      </c>
      <c r="E4683" s="462">
        <v>4200</v>
      </c>
      <c r="F4683" s="461" t="s">
        <v>12813</v>
      </c>
      <c r="G4683" s="460" t="s">
        <v>12812</v>
      </c>
      <c r="H4683" s="460" t="s">
        <v>7911</v>
      </c>
      <c r="I4683" s="460" t="s">
        <v>7869</v>
      </c>
      <c r="J4683" s="459" t="s">
        <v>7911</v>
      </c>
      <c r="K4683" s="458">
        <v>4</v>
      </c>
      <c r="L4683" s="458">
        <v>12</v>
      </c>
      <c r="M4683" s="457">
        <v>53472.939955718633</v>
      </c>
      <c r="N4683" s="458">
        <v>1</v>
      </c>
      <c r="O4683" s="458">
        <v>1</v>
      </c>
      <c r="P4683" s="457">
        <v>4417.8</v>
      </c>
    </row>
    <row r="4684" spans="1:16" ht="67.5" x14ac:dyDescent="0.2">
      <c r="A4684" s="466" t="s">
        <v>7860</v>
      </c>
      <c r="B4684" s="465" t="s">
        <v>3526</v>
      </c>
      <c r="C4684" s="464" t="s">
        <v>2594</v>
      </c>
      <c r="D4684" s="463" t="s">
        <v>9762</v>
      </c>
      <c r="E4684" s="462">
        <v>10500</v>
      </c>
      <c r="F4684" s="461" t="s">
        <v>12811</v>
      </c>
      <c r="G4684" s="460" t="s">
        <v>12810</v>
      </c>
      <c r="H4684" s="460" t="s">
        <v>8260</v>
      </c>
      <c r="I4684" s="460" t="s">
        <v>7869</v>
      </c>
      <c r="J4684" s="459" t="s">
        <v>8260</v>
      </c>
      <c r="K4684" s="458">
        <v>3</v>
      </c>
      <c r="L4684" s="458">
        <v>12</v>
      </c>
      <c r="M4684" s="457">
        <v>133682.34988929657</v>
      </c>
      <c r="N4684" s="458">
        <v>1</v>
      </c>
      <c r="O4684" s="458">
        <v>6</v>
      </c>
      <c r="P4684" s="457">
        <v>64306.8</v>
      </c>
    </row>
    <row r="4685" spans="1:16" ht="67.5" x14ac:dyDescent="0.2">
      <c r="A4685" s="466" t="s">
        <v>7860</v>
      </c>
      <c r="B4685" s="465" t="s">
        <v>3526</v>
      </c>
      <c r="C4685" s="464" t="s">
        <v>2594</v>
      </c>
      <c r="D4685" s="463" t="s">
        <v>7887</v>
      </c>
      <c r="E4685" s="462">
        <v>4200</v>
      </c>
      <c r="F4685" s="461" t="s">
        <v>12809</v>
      </c>
      <c r="G4685" s="460" t="s">
        <v>12808</v>
      </c>
      <c r="H4685" s="460" t="s">
        <v>6389</v>
      </c>
      <c r="I4685" s="460" t="s">
        <v>7869</v>
      </c>
      <c r="J4685" s="459" t="s">
        <v>6389</v>
      </c>
      <c r="K4685" s="458">
        <v>3</v>
      </c>
      <c r="L4685" s="458">
        <v>12</v>
      </c>
      <c r="M4685" s="457">
        <v>53472.939955718633</v>
      </c>
      <c r="N4685" s="458">
        <v>1</v>
      </c>
      <c r="O4685" s="458">
        <v>6</v>
      </c>
      <c r="P4685" s="457">
        <v>26506.799999999999</v>
      </c>
    </row>
    <row r="4686" spans="1:16" ht="67.5" x14ac:dyDescent="0.2">
      <c r="A4686" s="466" t="s">
        <v>7860</v>
      </c>
      <c r="B4686" s="465" t="s">
        <v>3526</v>
      </c>
      <c r="C4686" s="464" t="s">
        <v>2594</v>
      </c>
      <c r="D4686" s="463" t="s">
        <v>7923</v>
      </c>
      <c r="E4686" s="462">
        <v>4200</v>
      </c>
      <c r="F4686" s="461" t="s">
        <v>12807</v>
      </c>
      <c r="G4686" s="460" t="s">
        <v>12806</v>
      </c>
      <c r="H4686" s="460" t="s">
        <v>6514</v>
      </c>
      <c r="I4686" s="460" t="s">
        <v>7869</v>
      </c>
      <c r="J4686" s="459" t="s">
        <v>6514</v>
      </c>
      <c r="K4686" s="458">
        <v>3</v>
      </c>
      <c r="L4686" s="458">
        <v>5</v>
      </c>
      <c r="M4686" s="457">
        <v>22280.391648216097</v>
      </c>
      <c r="N4686" s="458">
        <v>0</v>
      </c>
      <c r="O4686" s="458">
        <v>0</v>
      </c>
      <c r="P4686" s="457">
        <v>0</v>
      </c>
    </row>
    <row r="4687" spans="1:16" ht="67.5" x14ac:dyDescent="0.2">
      <c r="A4687" s="466" t="s">
        <v>7860</v>
      </c>
      <c r="B4687" s="465" t="s">
        <v>3526</v>
      </c>
      <c r="C4687" s="464" t="s">
        <v>2594</v>
      </c>
      <c r="D4687" s="463" t="s">
        <v>12805</v>
      </c>
      <c r="E4687" s="462">
        <v>11000</v>
      </c>
      <c r="F4687" s="461" t="s">
        <v>12804</v>
      </c>
      <c r="G4687" s="460" t="s">
        <v>12803</v>
      </c>
      <c r="H4687" s="460" t="s">
        <v>4810</v>
      </c>
      <c r="I4687" s="460" t="s">
        <v>7869</v>
      </c>
      <c r="J4687" s="459" t="s">
        <v>4810</v>
      </c>
      <c r="K4687" s="458">
        <v>3</v>
      </c>
      <c r="L4687" s="458">
        <v>12</v>
      </c>
      <c r="M4687" s="457">
        <v>140048.17607450119</v>
      </c>
      <c r="N4687" s="458">
        <v>1</v>
      </c>
      <c r="O4687" s="458">
        <v>6</v>
      </c>
      <c r="P4687" s="457">
        <v>67306.8</v>
      </c>
    </row>
    <row r="4688" spans="1:16" ht="67.5" x14ac:dyDescent="0.2">
      <c r="A4688" s="466" t="s">
        <v>7860</v>
      </c>
      <c r="B4688" s="465" t="s">
        <v>3526</v>
      </c>
      <c r="C4688" s="464" t="s">
        <v>2594</v>
      </c>
      <c r="D4688" s="463" t="s">
        <v>7923</v>
      </c>
      <c r="E4688" s="462">
        <v>4200</v>
      </c>
      <c r="F4688" s="461" t="s">
        <v>12802</v>
      </c>
      <c r="G4688" s="460" t="s">
        <v>12801</v>
      </c>
      <c r="H4688" s="460" t="s">
        <v>3542</v>
      </c>
      <c r="I4688" s="460" t="s">
        <v>7861</v>
      </c>
      <c r="J4688" s="459" t="s">
        <v>3542</v>
      </c>
      <c r="K4688" s="458">
        <v>1</v>
      </c>
      <c r="L4688" s="458">
        <v>2</v>
      </c>
      <c r="M4688" s="457">
        <v>8912.1566592864383</v>
      </c>
      <c r="N4688" s="458">
        <v>1</v>
      </c>
      <c r="O4688" s="458">
        <v>6</v>
      </c>
      <c r="P4688" s="457">
        <v>26506.799999999999</v>
      </c>
    </row>
    <row r="4689" spans="1:16" ht="67.5" x14ac:dyDescent="0.2">
      <c r="A4689" s="466" t="s">
        <v>7860</v>
      </c>
      <c r="B4689" s="465" t="s">
        <v>3526</v>
      </c>
      <c r="C4689" s="464" t="s">
        <v>2594</v>
      </c>
      <c r="D4689" s="463" t="s">
        <v>8005</v>
      </c>
      <c r="E4689" s="462">
        <v>4200</v>
      </c>
      <c r="F4689" s="461" t="s">
        <v>12800</v>
      </c>
      <c r="G4689" s="460" t="s">
        <v>12799</v>
      </c>
      <c r="H4689" s="460" t="s">
        <v>4810</v>
      </c>
      <c r="I4689" s="460" t="s">
        <v>7869</v>
      </c>
      <c r="J4689" s="459" t="s">
        <v>4810</v>
      </c>
      <c r="K4689" s="458">
        <v>3</v>
      </c>
      <c r="L4689" s="458">
        <v>12</v>
      </c>
      <c r="M4689" s="457">
        <v>53472.939955718633</v>
      </c>
      <c r="N4689" s="458">
        <v>1</v>
      </c>
      <c r="O4689" s="458">
        <v>6</v>
      </c>
      <c r="P4689" s="457">
        <v>26506.799999999999</v>
      </c>
    </row>
    <row r="4690" spans="1:16" ht="67.5" x14ac:dyDescent="0.2">
      <c r="A4690" s="466" t="s">
        <v>7860</v>
      </c>
      <c r="B4690" s="465" t="s">
        <v>3526</v>
      </c>
      <c r="C4690" s="464" t="s">
        <v>2594</v>
      </c>
      <c r="D4690" s="463" t="s">
        <v>12798</v>
      </c>
      <c r="E4690" s="462">
        <v>3500</v>
      </c>
      <c r="F4690" s="461" t="s">
        <v>12797</v>
      </c>
      <c r="G4690" s="460" t="s">
        <v>12796</v>
      </c>
      <c r="H4690" s="460" t="s">
        <v>6299</v>
      </c>
      <c r="I4690" s="460" t="s">
        <v>7869</v>
      </c>
      <c r="J4690" s="459" t="s">
        <v>6299</v>
      </c>
      <c r="K4690" s="458">
        <v>3</v>
      </c>
      <c r="L4690" s="458">
        <v>12</v>
      </c>
      <c r="M4690" s="457">
        <v>44560.783296432193</v>
      </c>
      <c r="N4690" s="458">
        <v>1</v>
      </c>
      <c r="O4690" s="458">
        <v>6</v>
      </c>
      <c r="P4690" s="457">
        <v>22306.799999999999</v>
      </c>
    </row>
    <row r="4691" spans="1:16" ht="67.5" x14ac:dyDescent="0.2">
      <c r="A4691" s="466" t="s">
        <v>7860</v>
      </c>
      <c r="B4691" s="465" t="s">
        <v>3526</v>
      </c>
      <c r="C4691" s="464" t="s">
        <v>2594</v>
      </c>
      <c r="D4691" s="463" t="s">
        <v>7905</v>
      </c>
      <c r="E4691" s="462">
        <v>4200</v>
      </c>
      <c r="F4691" s="461" t="s">
        <v>12795</v>
      </c>
      <c r="G4691" s="460" t="s">
        <v>12794</v>
      </c>
      <c r="H4691" s="460" t="s">
        <v>12793</v>
      </c>
      <c r="I4691" s="460" t="s">
        <v>7869</v>
      </c>
      <c r="J4691" s="459" t="s">
        <v>12793</v>
      </c>
      <c r="K4691" s="458">
        <v>3</v>
      </c>
      <c r="L4691" s="458">
        <v>12</v>
      </c>
      <c r="M4691" s="457">
        <v>53472.939955718633</v>
      </c>
      <c r="N4691" s="458">
        <v>1</v>
      </c>
      <c r="O4691" s="458">
        <v>6</v>
      </c>
      <c r="P4691" s="457">
        <v>26506.799999999999</v>
      </c>
    </row>
    <row r="4692" spans="1:16" ht="67.5" x14ac:dyDescent="0.2">
      <c r="A4692" s="466" t="s">
        <v>7860</v>
      </c>
      <c r="B4692" s="465" t="s">
        <v>3526</v>
      </c>
      <c r="C4692" s="464" t="s">
        <v>2594</v>
      </c>
      <c r="D4692" s="463" t="s">
        <v>9824</v>
      </c>
      <c r="E4692" s="462">
        <v>4200</v>
      </c>
      <c r="F4692" s="461" t="s">
        <v>12792</v>
      </c>
      <c r="G4692" s="460" t="s">
        <v>12791</v>
      </c>
      <c r="H4692" s="460" t="s">
        <v>6514</v>
      </c>
      <c r="I4692" s="460" t="s">
        <v>7869</v>
      </c>
      <c r="J4692" s="459" t="s">
        <v>6514</v>
      </c>
      <c r="K4692" s="458">
        <v>3</v>
      </c>
      <c r="L4692" s="458">
        <v>12</v>
      </c>
      <c r="M4692" s="457">
        <v>53472.939955718633</v>
      </c>
      <c r="N4692" s="458">
        <v>1</v>
      </c>
      <c r="O4692" s="458">
        <v>6</v>
      </c>
      <c r="P4692" s="457">
        <v>26506.799999999999</v>
      </c>
    </row>
    <row r="4693" spans="1:16" ht="67.5" x14ac:dyDescent="0.2">
      <c r="A4693" s="466" t="s">
        <v>7860</v>
      </c>
      <c r="B4693" s="465" t="s">
        <v>3526</v>
      </c>
      <c r="C4693" s="464" t="s">
        <v>2594</v>
      </c>
      <c r="D4693" s="463" t="s">
        <v>7946</v>
      </c>
      <c r="E4693" s="462">
        <v>4200</v>
      </c>
      <c r="F4693" s="461" t="s">
        <v>12790</v>
      </c>
      <c r="G4693" s="460" t="s">
        <v>12789</v>
      </c>
      <c r="H4693" s="460" t="s">
        <v>3570</v>
      </c>
      <c r="I4693" s="460" t="s">
        <v>7869</v>
      </c>
      <c r="J4693" s="459" t="s">
        <v>3570</v>
      </c>
      <c r="K4693" s="458">
        <v>4</v>
      </c>
      <c r="L4693" s="458">
        <v>12</v>
      </c>
      <c r="M4693" s="457">
        <v>53472.939955718633</v>
      </c>
      <c r="N4693" s="458">
        <v>1</v>
      </c>
      <c r="O4693" s="458">
        <v>6</v>
      </c>
      <c r="P4693" s="457">
        <v>26506.799999999999</v>
      </c>
    </row>
    <row r="4694" spans="1:16" ht="67.5" x14ac:dyDescent="0.2">
      <c r="A4694" s="466" t="s">
        <v>7860</v>
      </c>
      <c r="B4694" s="465" t="s">
        <v>3526</v>
      </c>
      <c r="C4694" s="464" t="s">
        <v>2594</v>
      </c>
      <c r="D4694" s="463" t="s">
        <v>7881</v>
      </c>
      <c r="E4694" s="462">
        <v>3200</v>
      </c>
      <c r="F4694" s="461" t="s">
        <v>12788</v>
      </c>
      <c r="G4694" s="460" t="s">
        <v>12787</v>
      </c>
      <c r="H4694" s="460" t="s">
        <v>6514</v>
      </c>
      <c r="I4694" s="460" t="s">
        <v>7869</v>
      </c>
      <c r="J4694" s="459" t="s">
        <v>6514</v>
      </c>
      <c r="K4694" s="458">
        <v>4</v>
      </c>
      <c r="L4694" s="458">
        <v>12</v>
      </c>
      <c r="M4694" s="457">
        <v>40741.287585309437</v>
      </c>
      <c r="N4694" s="458">
        <v>1</v>
      </c>
      <c r="O4694" s="458">
        <v>6</v>
      </c>
      <c r="P4694" s="457">
        <v>20506.8</v>
      </c>
    </row>
    <row r="4695" spans="1:16" ht="67.5" x14ac:dyDescent="0.2">
      <c r="A4695" s="466" t="s">
        <v>7860</v>
      </c>
      <c r="B4695" s="465" t="s">
        <v>3526</v>
      </c>
      <c r="C4695" s="464" t="s">
        <v>2594</v>
      </c>
      <c r="D4695" s="463" t="s">
        <v>7932</v>
      </c>
      <c r="E4695" s="462">
        <v>4200</v>
      </c>
      <c r="F4695" s="461" t="s">
        <v>12786</v>
      </c>
      <c r="G4695" s="460" t="s">
        <v>12785</v>
      </c>
      <c r="H4695" s="460" t="s">
        <v>6389</v>
      </c>
      <c r="I4695" s="460" t="s">
        <v>7869</v>
      </c>
      <c r="J4695" s="459" t="s">
        <v>6389</v>
      </c>
      <c r="K4695" s="458">
        <v>5</v>
      </c>
      <c r="L4695" s="458">
        <v>12</v>
      </c>
      <c r="M4695" s="457">
        <v>53472.939955718633</v>
      </c>
      <c r="N4695" s="458">
        <v>1</v>
      </c>
      <c r="O4695" s="458">
        <v>6</v>
      </c>
      <c r="P4695" s="457">
        <v>26506.799999999999</v>
      </c>
    </row>
    <row r="4696" spans="1:16" ht="67.5" x14ac:dyDescent="0.2">
      <c r="A4696" s="466" t="s">
        <v>7860</v>
      </c>
      <c r="B4696" s="465" t="s">
        <v>3526</v>
      </c>
      <c r="C4696" s="464" t="s">
        <v>2594</v>
      </c>
      <c r="D4696" s="463" t="s">
        <v>7881</v>
      </c>
      <c r="E4696" s="462">
        <v>3200</v>
      </c>
      <c r="F4696" s="461" t="s">
        <v>12784</v>
      </c>
      <c r="G4696" s="460" t="s">
        <v>12783</v>
      </c>
      <c r="H4696" s="460" t="s">
        <v>8279</v>
      </c>
      <c r="I4696" s="460" t="s">
        <v>7869</v>
      </c>
      <c r="J4696" s="459" t="s">
        <v>8279</v>
      </c>
      <c r="K4696" s="458">
        <v>3</v>
      </c>
      <c r="L4696" s="458">
        <v>12</v>
      </c>
      <c r="M4696" s="457">
        <v>40741.287585309437</v>
      </c>
      <c r="N4696" s="458">
        <v>1</v>
      </c>
      <c r="O4696" s="458">
        <v>6</v>
      </c>
      <c r="P4696" s="457">
        <v>20506.8</v>
      </c>
    </row>
    <row r="4697" spans="1:16" ht="67.5" x14ac:dyDescent="0.2">
      <c r="A4697" s="466" t="s">
        <v>7860</v>
      </c>
      <c r="B4697" s="465" t="s">
        <v>3526</v>
      </c>
      <c r="C4697" s="464" t="s">
        <v>2594</v>
      </c>
      <c r="D4697" s="463" t="s">
        <v>8061</v>
      </c>
      <c r="E4697" s="462">
        <v>3000</v>
      </c>
      <c r="F4697" s="461" t="s">
        <v>12782</v>
      </c>
      <c r="G4697" s="460" t="s">
        <v>12781</v>
      </c>
      <c r="H4697" s="460" t="s">
        <v>6189</v>
      </c>
      <c r="I4697" s="460" t="s">
        <v>7861</v>
      </c>
      <c r="J4697" s="459" t="s">
        <v>6189</v>
      </c>
      <c r="K4697" s="458">
        <v>4</v>
      </c>
      <c r="L4697" s="458">
        <v>10</v>
      </c>
      <c r="M4697" s="457">
        <v>31829.130926022997</v>
      </c>
      <c r="N4697" s="458">
        <v>1</v>
      </c>
      <c r="O4697" s="458">
        <v>6</v>
      </c>
      <c r="P4697" s="457">
        <v>19306.8</v>
      </c>
    </row>
    <row r="4698" spans="1:16" ht="67.5" x14ac:dyDescent="0.2">
      <c r="A4698" s="466" t="s">
        <v>7860</v>
      </c>
      <c r="B4698" s="465" t="s">
        <v>3526</v>
      </c>
      <c r="C4698" s="464" t="s">
        <v>2594</v>
      </c>
      <c r="D4698" s="463" t="s">
        <v>8185</v>
      </c>
      <c r="E4698" s="462">
        <v>6000</v>
      </c>
      <c r="F4698" s="461" t="s">
        <v>12780</v>
      </c>
      <c r="G4698" s="460" t="s">
        <v>12779</v>
      </c>
      <c r="H4698" s="460" t="s">
        <v>8159</v>
      </c>
      <c r="I4698" s="460" t="s">
        <v>7869</v>
      </c>
      <c r="J4698" s="459" t="s">
        <v>8159</v>
      </c>
      <c r="K4698" s="458">
        <v>5</v>
      </c>
      <c r="L4698" s="458">
        <v>12</v>
      </c>
      <c r="M4698" s="457">
        <v>76389.914222455191</v>
      </c>
      <c r="N4698" s="458">
        <v>1</v>
      </c>
      <c r="O4698" s="458">
        <v>6</v>
      </c>
      <c r="P4698" s="457">
        <v>37306.800000000003</v>
      </c>
    </row>
    <row r="4699" spans="1:16" ht="67.5" x14ac:dyDescent="0.2">
      <c r="A4699" s="466" t="s">
        <v>7860</v>
      </c>
      <c r="B4699" s="465" t="s">
        <v>3526</v>
      </c>
      <c r="C4699" s="464" t="s">
        <v>2594</v>
      </c>
      <c r="D4699" s="463" t="s">
        <v>7887</v>
      </c>
      <c r="E4699" s="462">
        <v>4200</v>
      </c>
      <c r="F4699" s="461" t="s">
        <v>12778</v>
      </c>
      <c r="G4699" s="460" t="s">
        <v>12777</v>
      </c>
      <c r="H4699" s="460" t="s">
        <v>3542</v>
      </c>
      <c r="I4699" s="460" t="s">
        <v>7861</v>
      </c>
      <c r="J4699" s="459" t="s">
        <v>3542</v>
      </c>
      <c r="K4699" s="458">
        <v>4</v>
      </c>
      <c r="L4699" s="458">
        <v>12</v>
      </c>
      <c r="M4699" s="457">
        <v>53472.939955718633</v>
      </c>
      <c r="N4699" s="458">
        <v>1</v>
      </c>
      <c r="O4699" s="458">
        <v>6</v>
      </c>
      <c r="P4699" s="457">
        <v>26506.799999999999</v>
      </c>
    </row>
    <row r="4700" spans="1:16" ht="67.5" x14ac:dyDescent="0.2">
      <c r="A4700" s="466" t="s">
        <v>7860</v>
      </c>
      <c r="B4700" s="465" t="s">
        <v>3526</v>
      </c>
      <c r="C4700" s="464" t="s">
        <v>2594</v>
      </c>
      <c r="D4700" s="463" t="s">
        <v>7868</v>
      </c>
      <c r="E4700" s="462">
        <v>7500</v>
      </c>
      <c r="F4700" s="461" t="s">
        <v>12776</v>
      </c>
      <c r="G4700" s="460" t="s">
        <v>12775</v>
      </c>
      <c r="H4700" s="460" t="s">
        <v>12774</v>
      </c>
      <c r="I4700" s="460" t="s">
        <v>7861</v>
      </c>
      <c r="J4700" s="459" t="s">
        <v>12774</v>
      </c>
      <c r="K4700" s="458">
        <v>1</v>
      </c>
      <c r="L4700" s="458">
        <v>1</v>
      </c>
      <c r="M4700" s="457">
        <v>7957.2827315057493</v>
      </c>
      <c r="N4700" s="458">
        <v>1</v>
      </c>
      <c r="O4700" s="458">
        <v>6</v>
      </c>
      <c r="P4700" s="457">
        <v>46306.8</v>
      </c>
    </row>
    <row r="4701" spans="1:16" ht="67.5" x14ac:dyDescent="0.2">
      <c r="A4701" s="466" t="s">
        <v>7860</v>
      </c>
      <c r="B4701" s="465" t="s">
        <v>3526</v>
      </c>
      <c r="C4701" s="464" t="s">
        <v>2594</v>
      </c>
      <c r="D4701" s="463" t="s">
        <v>7887</v>
      </c>
      <c r="E4701" s="462">
        <v>4200</v>
      </c>
      <c r="F4701" s="461" t="s">
        <v>12773</v>
      </c>
      <c r="G4701" s="460" t="s">
        <v>12772</v>
      </c>
      <c r="H4701" s="460" t="s">
        <v>6389</v>
      </c>
      <c r="I4701" s="460" t="s">
        <v>7869</v>
      </c>
      <c r="J4701" s="459" t="s">
        <v>6389</v>
      </c>
      <c r="K4701" s="458">
        <v>3</v>
      </c>
      <c r="L4701" s="458">
        <v>12</v>
      </c>
      <c r="M4701" s="457">
        <v>53472.939955718633</v>
      </c>
      <c r="N4701" s="458">
        <v>1</v>
      </c>
      <c r="O4701" s="458">
        <v>6</v>
      </c>
      <c r="P4701" s="457">
        <v>26506.799999999999</v>
      </c>
    </row>
    <row r="4702" spans="1:16" ht="67.5" x14ac:dyDescent="0.2">
      <c r="A4702" s="466" t="s">
        <v>7860</v>
      </c>
      <c r="B4702" s="465" t="s">
        <v>3526</v>
      </c>
      <c r="C4702" s="464" t="s">
        <v>2594</v>
      </c>
      <c r="D4702" s="463" t="s">
        <v>7932</v>
      </c>
      <c r="E4702" s="462">
        <v>4200</v>
      </c>
      <c r="F4702" s="461" t="s">
        <v>12771</v>
      </c>
      <c r="G4702" s="460" t="s">
        <v>12770</v>
      </c>
      <c r="H4702" s="460" t="s">
        <v>6389</v>
      </c>
      <c r="I4702" s="460" t="s">
        <v>7869</v>
      </c>
      <c r="J4702" s="459" t="s">
        <v>6389</v>
      </c>
      <c r="K4702" s="458">
        <v>3</v>
      </c>
      <c r="L4702" s="458">
        <v>12</v>
      </c>
      <c r="M4702" s="457">
        <v>53472.939955718633</v>
      </c>
      <c r="N4702" s="458">
        <v>1</v>
      </c>
      <c r="O4702" s="458">
        <v>6</v>
      </c>
      <c r="P4702" s="457">
        <v>26506.799999999999</v>
      </c>
    </row>
    <row r="4703" spans="1:16" ht="67.5" x14ac:dyDescent="0.2">
      <c r="A4703" s="466" t="s">
        <v>7860</v>
      </c>
      <c r="B4703" s="465" t="s">
        <v>3526</v>
      </c>
      <c r="C4703" s="464" t="s">
        <v>2594</v>
      </c>
      <c r="D4703" s="463" t="s">
        <v>7887</v>
      </c>
      <c r="E4703" s="462">
        <v>4200</v>
      </c>
      <c r="F4703" s="461" t="s">
        <v>12769</v>
      </c>
      <c r="G4703" s="460" t="s">
        <v>12768</v>
      </c>
      <c r="H4703" s="460" t="s">
        <v>4304</v>
      </c>
      <c r="I4703" s="460" t="s">
        <v>7861</v>
      </c>
      <c r="J4703" s="459" t="s">
        <v>4304</v>
      </c>
      <c r="K4703" s="458">
        <v>4</v>
      </c>
      <c r="L4703" s="458">
        <v>12</v>
      </c>
      <c r="M4703" s="457">
        <v>53472.939955718633</v>
      </c>
      <c r="N4703" s="458">
        <v>1</v>
      </c>
      <c r="O4703" s="458">
        <v>6</v>
      </c>
      <c r="P4703" s="457">
        <v>26506.799999999999</v>
      </c>
    </row>
    <row r="4704" spans="1:16" ht="67.5" x14ac:dyDescent="0.2">
      <c r="A4704" s="466" t="s">
        <v>7860</v>
      </c>
      <c r="B4704" s="465" t="s">
        <v>3526</v>
      </c>
      <c r="C4704" s="464" t="s">
        <v>2594</v>
      </c>
      <c r="D4704" s="463" t="s">
        <v>7932</v>
      </c>
      <c r="E4704" s="462">
        <v>4200</v>
      </c>
      <c r="F4704" s="461" t="s">
        <v>12767</v>
      </c>
      <c r="G4704" s="460" t="s">
        <v>12766</v>
      </c>
      <c r="H4704" s="460" t="s">
        <v>6389</v>
      </c>
      <c r="I4704" s="460" t="s">
        <v>7869</v>
      </c>
      <c r="J4704" s="459" t="s">
        <v>6389</v>
      </c>
      <c r="K4704" s="458">
        <v>4</v>
      </c>
      <c r="L4704" s="458">
        <v>12</v>
      </c>
      <c r="M4704" s="457">
        <v>53472.939955718633</v>
      </c>
      <c r="N4704" s="458">
        <v>1</v>
      </c>
      <c r="O4704" s="458">
        <v>6</v>
      </c>
      <c r="P4704" s="457">
        <v>26506.799999999999</v>
      </c>
    </row>
    <row r="4705" spans="1:16" ht="67.5" x14ac:dyDescent="0.2">
      <c r="A4705" s="466" t="s">
        <v>7860</v>
      </c>
      <c r="B4705" s="465" t="s">
        <v>3526</v>
      </c>
      <c r="C4705" s="464" t="s">
        <v>2594</v>
      </c>
      <c r="D4705" s="463" t="s">
        <v>7946</v>
      </c>
      <c r="E4705" s="462">
        <v>4200</v>
      </c>
      <c r="F4705" s="461" t="s">
        <v>12765</v>
      </c>
      <c r="G4705" s="460" t="s">
        <v>12764</v>
      </c>
      <c r="H4705" s="460" t="s">
        <v>7865</v>
      </c>
      <c r="I4705" s="460" t="s">
        <v>7861</v>
      </c>
      <c r="J4705" s="459" t="s">
        <v>7865</v>
      </c>
      <c r="K4705" s="458">
        <v>3</v>
      </c>
      <c r="L4705" s="458">
        <v>12</v>
      </c>
      <c r="M4705" s="457">
        <v>53472.939955718633</v>
      </c>
      <c r="N4705" s="458">
        <v>1</v>
      </c>
      <c r="O4705" s="458">
        <v>6</v>
      </c>
      <c r="P4705" s="457">
        <v>26506.799999999999</v>
      </c>
    </row>
    <row r="4706" spans="1:16" ht="67.5" x14ac:dyDescent="0.2">
      <c r="A4706" s="466" t="s">
        <v>7860</v>
      </c>
      <c r="B4706" s="465" t="s">
        <v>3526</v>
      </c>
      <c r="C4706" s="464" t="s">
        <v>2594</v>
      </c>
      <c r="D4706" s="463" t="s">
        <v>12763</v>
      </c>
      <c r="E4706" s="462">
        <v>5500</v>
      </c>
      <c r="F4706" s="461" t="s">
        <v>12762</v>
      </c>
      <c r="G4706" s="460" t="s">
        <v>12761</v>
      </c>
      <c r="H4706" s="460" t="s">
        <v>6514</v>
      </c>
      <c r="I4706" s="460" t="s">
        <v>7869</v>
      </c>
      <c r="J4706" s="459" t="s">
        <v>6514</v>
      </c>
      <c r="K4706" s="458">
        <v>3</v>
      </c>
      <c r="L4706" s="458">
        <v>7</v>
      </c>
      <c r="M4706" s="457">
        <v>40847.384688396174</v>
      </c>
      <c r="N4706" s="458">
        <v>0</v>
      </c>
      <c r="O4706" s="458">
        <v>0</v>
      </c>
      <c r="P4706" s="457">
        <v>0</v>
      </c>
    </row>
    <row r="4707" spans="1:16" ht="67.5" x14ac:dyDescent="0.2">
      <c r="A4707" s="466" t="s">
        <v>7860</v>
      </c>
      <c r="B4707" s="465" t="s">
        <v>3526</v>
      </c>
      <c r="C4707" s="464" t="s">
        <v>2594</v>
      </c>
      <c r="D4707" s="463" t="s">
        <v>12760</v>
      </c>
      <c r="E4707" s="462">
        <v>7500</v>
      </c>
      <c r="F4707" s="461" t="s">
        <v>12759</v>
      </c>
      <c r="G4707" s="460" t="s">
        <v>12758</v>
      </c>
      <c r="H4707" s="460" t="s">
        <v>8241</v>
      </c>
      <c r="I4707" s="460" t="s">
        <v>7869</v>
      </c>
      <c r="J4707" s="459" t="s">
        <v>8241</v>
      </c>
      <c r="K4707" s="458">
        <v>3</v>
      </c>
      <c r="L4707" s="458">
        <v>12</v>
      </c>
      <c r="M4707" s="457">
        <v>95487.392778068985</v>
      </c>
      <c r="N4707" s="458">
        <v>1</v>
      </c>
      <c r="O4707" s="458">
        <v>6</v>
      </c>
      <c r="P4707" s="457">
        <v>46306.8</v>
      </c>
    </row>
    <row r="4708" spans="1:16" ht="67.5" x14ac:dyDescent="0.2">
      <c r="A4708" s="466" t="s">
        <v>7860</v>
      </c>
      <c r="B4708" s="465" t="s">
        <v>3526</v>
      </c>
      <c r="C4708" s="464" t="s">
        <v>2594</v>
      </c>
      <c r="D4708" s="463" t="s">
        <v>7859</v>
      </c>
      <c r="E4708" s="462">
        <v>2500</v>
      </c>
      <c r="F4708" s="461" t="s">
        <v>12757</v>
      </c>
      <c r="G4708" s="460" t="s">
        <v>12756</v>
      </c>
      <c r="H4708" s="460"/>
      <c r="I4708" s="460" t="s">
        <v>8064</v>
      </c>
      <c r="J4708" s="459" t="s">
        <v>6514</v>
      </c>
      <c r="K4708" s="458">
        <v>3</v>
      </c>
      <c r="L4708" s="458">
        <v>12</v>
      </c>
      <c r="M4708" s="457">
        <v>31829.130926022997</v>
      </c>
      <c r="N4708" s="458">
        <v>1</v>
      </c>
      <c r="O4708" s="458">
        <v>6</v>
      </c>
      <c r="P4708" s="457">
        <v>16306.8</v>
      </c>
    </row>
    <row r="4709" spans="1:16" ht="67.5" x14ac:dyDescent="0.2">
      <c r="A4709" s="466" t="s">
        <v>7860</v>
      </c>
      <c r="B4709" s="465" t="s">
        <v>3526</v>
      </c>
      <c r="C4709" s="464" t="s">
        <v>2594</v>
      </c>
      <c r="D4709" s="463" t="s">
        <v>4784</v>
      </c>
      <c r="E4709" s="462">
        <v>2200</v>
      </c>
      <c r="F4709" s="461" t="s">
        <v>12755</v>
      </c>
      <c r="G4709" s="460" t="s">
        <v>12754</v>
      </c>
      <c r="H4709" s="460" t="s">
        <v>6514</v>
      </c>
      <c r="I4709" s="460" t="s">
        <v>7869</v>
      </c>
      <c r="J4709" s="459" t="s">
        <v>6514</v>
      </c>
      <c r="K4709" s="458">
        <v>3</v>
      </c>
      <c r="L4709" s="458">
        <v>12</v>
      </c>
      <c r="M4709" s="457">
        <v>28009.635214900234</v>
      </c>
      <c r="N4709" s="458">
        <v>1</v>
      </c>
      <c r="O4709" s="458">
        <v>6</v>
      </c>
      <c r="P4709" s="457">
        <v>14506.8</v>
      </c>
    </row>
    <row r="4710" spans="1:16" ht="67.5" x14ac:dyDescent="0.2">
      <c r="A4710" s="466" t="s">
        <v>7860</v>
      </c>
      <c r="B4710" s="465" t="s">
        <v>3526</v>
      </c>
      <c r="C4710" s="464" t="s">
        <v>2594</v>
      </c>
      <c r="D4710" s="463" t="s">
        <v>7887</v>
      </c>
      <c r="E4710" s="462">
        <v>4200</v>
      </c>
      <c r="F4710" s="461" t="s">
        <v>12753</v>
      </c>
      <c r="G4710" s="460" t="s">
        <v>12752</v>
      </c>
      <c r="H4710" s="460" t="s">
        <v>3574</v>
      </c>
      <c r="I4710" s="460" t="s">
        <v>7861</v>
      </c>
      <c r="J4710" s="459" t="s">
        <v>3574</v>
      </c>
      <c r="K4710" s="458">
        <v>4</v>
      </c>
      <c r="L4710" s="458">
        <v>12</v>
      </c>
      <c r="M4710" s="457">
        <v>53472.939955718633</v>
      </c>
      <c r="N4710" s="458">
        <v>1</v>
      </c>
      <c r="O4710" s="458">
        <v>6</v>
      </c>
      <c r="P4710" s="457">
        <v>26506.799999999999</v>
      </c>
    </row>
    <row r="4711" spans="1:16" ht="67.5" x14ac:dyDescent="0.2">
      <c r="A4711" s="466" t="s">
        <v>7860</v>
      </c>
      <c r="B4711" s="465" t="s">
        <v>3526</v>
      </c>
      <c r="C4711" s="464" t="s">
        <v>2594</v>
      </c>
      <c r="D4711" s="463" t="s">
        <v>7932</v>
      </c>
      <c r="E4711" s="462">
        <v>4200</v>
      </c>
      <c r="F4711" s="461" t="s">
        <v>12751</v>
      </c>
      <c r="G4711" s="460" t="s">
        <v>12750</v>
      </c>
      <c r="H4711" s="460" t="s">
        <v>3574</v>
      </c>
      <c r="I4711" s="460" t="s">
        <v>7869</v>
      </c>
      <c r="J4711" s="459" t="s">
        <v>3574</v>
      </c>
      <c r="K4711" s="458">
        <v>5</v>
      </c>
      <c r="L4711" s="458">
        <v>12</v>
      </c>
      <c r="M4711" s="457">
        <v>53472.939955718633</v>
      </c>
      <c r="N4711" s="458">
        <v>1</v>
      </c>
      <c r="O4711" s="458">
        <v>6</v>
      </c>
      <c r="P4711" s="457">
        <v>26506.799999999999</v>
      </c>
    </row>
    <row r="4712" spans="1:16" ht="67.5" x14ac:dyDescent="0.2">
      <c r="A4712" s="466" t="s">
        <v>7860</v>
      </c>
      <c r="B4712" s="465" t="s">
        <v>3526</v>
      </c>
      <c r="C4712" s="464" t="s">
        <v>2594</v>
      </c>
      <c r="D4712" s="463" t="s">
        <v>8345</v>
      </c>
      <c r="E4712" s="462">
        <v>3500</v>
      </c>
      <c r="F4712" s="461" t="s">
        <v>12749</v>
      </c>
      <c r="G4712" s="460" t="s">
        <v>12748</v>
      </c>
      <c r="H4712" s="460" t="s">
        <v>8342</v>
      </c>
      <c r="I4712" s="460" t="s">
        <v>7869</v>
      </c>
      <c r="J4712" s="459" t="s">
        <v>8342</v>
      </c>
      <c r="K4712" s="458">
        <v>2</v>
      </c>
      <c r="L4712" s="458">
        <v>4</v>
      </c>
      <c r="M4712" s="457">
        <v>14853.594432144064</v>
      </c>
      <c r="N4712" s="458">
        <v>2</v>
      </c>
      <c r="O4712" s="458">
        <v>6</v>
      </c>
      <c r="P4712" s="457">
        <v>22306.799999999999</v>
      </c>
    </row>
    <row r="4713" spans="1:16" ht="67.5" x14ac:dyDescent="0.2">
      <c r="A4713" s="466" t="s">
        <v>7860</v>
      </c>
      <c r="B4713" s="465" t="s">
        <v>3526</v>
      </c>
      <c r="C4713" s="464" t="s">
        <v>2594</v>
      </c>
      <c r="D4713" s="463" t="s">
        <v>8248</v>
      </c>
      <c r="E4713" s="462">
        <v>4200</v>
      </c>
      <c r="F4713" s="461" t="s">
        <v>12747</v>
      </c>
      <c r="G4713" s="460" t="s">
        <v>12746</v>
      </c>
      <c r="H4713" s="460" t="s">
        <v>6514</v>
      </c>
      <c r="I4713" s="460" t="s">
        <v>7861</v>
      </c>
      <c r="J4713" s="459" t="s">
        <v>6514</v>
      </c>
      <c r="K4713" s="458">
        <v>3</v>
      </c>
      <c r="L4713" s="458">
        <v>12</v>
      </c>
      <c r="M4713" s="457">
        <v>53472.939955718633</v>
      </c>
      <c r="N4713" s="458">
        <v>1</v>
      </c>
      <c r="O4713" s="458">
        <v>6</v>
      </c>
      <c r="P4713" s="457">
        <v>26506.799999999999</v>
      </c>
    </row>
    <row r="4714" spans="1:16" ht="67.5" x14ac:dyDescent="0.2">
      <c r="A4714" s="466" t="s">
        <v>7860</v>
      </c>
      <c r="B4714" s="465" t="s">
        <v>3526</v>
      </c>
      <c r="C4714" s="464" t="s">
        <v>2594</v>
      </c>
      <c r="D4714" s="463" t="s">
        <v>7859</v>
      </c>
      <c r="E4714" s="462">
        <v>2500</v>
      </c>
      <c r="F4714" s="461" t="s">
        <v>12745</v>
      </c>
      <c r="G4714" s="460" t="s">
        <v>12744</v>
      </c>
      <c r="H4714" s="460"/>
      <c r="I4714" s="460" t="s">
        <v>8064</v>
      </c>
      <c r="J4714" s="459" t="s">
        <v>3538</v>
      </c>
      <c r="K4714" s="458">
        <v>5</v>
      </c>
      <c r="L4714" s="458">
        <v>12</v>
      </c>
      <c r="M4714" s="457">
        <v>31829.130926022997</v>
      </c>
      <c r="N4714" s="458">
        <v>1</v>
      </c>
      <c r="O4714" s="458">
        <v>6</v>
      </c>
      <c r="P4714" s="457">
        <v>16306.8</v>
      </c>
    </row>
    <row r="4715" spans="1:16" ht="67.5" x14ac:dyDescent="0.2">
      <c r="A4715" s="466" t="s">
        <v>7860</v>
      </c>
      <c r="B4715" s="465" t="s">
        <v>3526</v>
      </c>
      <c r="C4715" s="464" t="s">
        <v>2594</v>
      </c>
      <c r="D4715" s="463" t="s">
        <v>7908</v>
      </c>
      <c r="E4715" s="462">
        <v>4200</v>
      </c>
      <c r="F4715" s="461" t="s">
        <v>12743</v>
      </c>
      <c r="G4715" s="460" t="s">
        <v>12742</v>
      </c>
      <c r="H4715" s="460" t="s">
        <v>6389</v>
      </c>
      <c r="I4715" s="460" t="s">
        <v>7869</v>
      </c>
      <c r="J4715" s="459" t="s">
        <v>6389</v>
      </c>
      <c r="K4715" s="458">
        <v>3</v>
      </c>
      <c r="L4715" s="458">
        <v>5</v>
      </c>
      <c r="M4715" s="457">
        <v>22280.391648216097</v>
      </c>
      <c r="N4715" s="458">
        <v>0</v>
      </c>
      <c r="O4715" s="458">
        <v>0</v>
      </c>
      <c r="P4715" s="457">
        <v>0</v>
      </c>
    </row>
    <row r="4716" spans="1:16" ht="67.5" x14ac:dyDescent="0.2">
      <c r="A4716" s="466" t="s">
        <v>7860</v>
      </c>
      <c r="B4716" s="465" t="s">
        <v>3526</v>
      </c>
      <c r="C4716" s="464" t="s">
        <v>2594</v>
      </c>
      <c r="D4716" s="463" t="s">
        <v>8048</v>
      </c>
      <c r="E4716" s="462">
        <v>5500</v>
      </c>
      <c r="F4716" s="461" t="s">
        <v>12741</v>
      </c>
      <c r="G4716" s="460" t="s">
        <v>12740</v>
      </c>
      <c r="H4716" s="460" t="s">
        <v>3838</v>
      </c>
      <c r="I4716" s="460" t="s">
        <v>7861</v>
      </c>
      <c r="J4716" s="459" t="s">
        <v>3838</v>
      </c>
      <c r="K4716" s="458">
        <v>5</v>
      </c>
      <c r="L4716" s="458">
        <v>12</v>
      </c>
      <c r="M4716" s="457">
        <v>70024.088037250593</v>
      </c>
      <c r="N4716" s="458">
        <v>1</v>
      </c>
      <c r="O4716" s="458">
        <v>6</v>
      </c>
      <c r="P4716" s="457">
        <v>34306.800000000003</v>
      </c>
    </row>
    <row r="4717" spans="1:16" ht="67.5" x14ac:dyDescent="0.2">
      <c r="A4717" s="466" t="s">
        <v>7860</v>
      </c>
      <c r="B4717" s="465" t="s">
        <v>3526</v>
      </c>
      <c r="C4717" s="464" t="s">
        <v>2594</v>
      </c>
      <c r="D4717" s="463" t="s">
        <v>7953</v>
      </c>
      <c r="E4717" s="462">
        <v>9500</v>
      </c>
      <c r="F4717" s="461" t="s">
        <v>12739</v>
      </c>
      <c r="G4717" s="460" t="s">
        <v>12738</v>
      </c>
      <c r="H4717" s="460" t="s">
        <v>8396</v>
      </c>
      <c r="I4717" s="460" t="s">
        <v>7861</v>
      </c>
      <c r="J4717" s="459" t="s">
        <v>8396</v>
      </c>
      <c r="K4717" s="458">
        <v>3</v>
      </c>
      <c r="L4717" s="458">
        <v>12</v>
      </c>
      <c r="M4717" s="457">
        <v>120950.69751888738</v>
      </c>
      <c r="N4717" s="458">
        <v>1</v>
      </c>
      <c r="O4717" s="458">
        <v>6</v>
      </c>
      <c r="P4717" s="457">
        <v>58306.8</v>
      </c>
    </row>
    <row r="4718" spans="1:16" ht="67.5" x14ac:dyDescent="0.2">
      <c r="A4718" s="466" t="s">
        <v>7860</v>
      </c>
      <c r="B4718" s="465" t="s">
        <v>3526</v>
      </c>
      <c r="C4718" s="464" t="s">
        <v>2594</v>
      </c>
      <c r="D4718" s="463" t="s">
        <v>8960</v>
      </c>
      <c r="E4718" s="462">
        <v>10500</v>
      </c>
      <c r="F4718" s="461" t="s">
        <v>12737</v>
      </c>
      <c r="G4718" s="460" t="s">
        <v>12736</v>
      </c>
      <c r="H4718" s="460" t="s">
        <v>7926</v>
      </c>
      <c r="I4718" s="460" t="s">
        <v>7869</v>
      </c>
      <c r="J4718" s="459" t="s">
        <v>7926</v>
      </c>
      <c r="K4718" s="458">
        <v>2</v>
      </c>
      <c r="L4718" s="458">
        <v>6</v>
      </c>
      <c r="M4718" s="457">
        <v>66841.174944648286</v>
      </c>
      <c r="N4718" s="458">
        <v>1</v>
      </c>
      <c r="O4718" s="458">
        <v>6</v>
      </c>
      <c r="P4718" s="457">
        <v>64306.8</v>
      </c>
    </row>
    <row r="4719" spans="1:16" ht="67.5" x14ac:dyDescent="0.2">
      <c r="A4719" s="466" t="s">
        <v>7860</v>
      </c>
      <c r="B4719" s="465" t="s">
        <v>3526</v>
      </c>
      <c r="C4719" s="464" t="s">
        <v>2594</v>
      </c>
      <c r="D4719" s="463" t="s">
        <v>4784</v>
      </c>
      <c r="E4719" s="462">
        <v>2200</v>
      </c>
      <c r="F4719" s="461" t="s">
        <v>12735</v>
      </c>
      <c r="G4719" s="460" t="s">
        <v>12734</v>
      </c>
      <c r="H4719" s="460"/>
      <c r="I4719" s="460"/>
      <c r="J4719" s="459"/>
      <c r="K4719" s="458">
        <v>3</v>
      </c>
      <c r="L4719" s="458">
        <v>12</v>
      </c>
      <c r="M4719" s="457">
        <v>28009.635214900234</v>
      </c>
      <c r="N4719" s="458">
        <v>1</v>
      </c>
      <c r="O4719" s="458">
        <v>6</v>
      </c>
      <c r="P4719" s="457">
        <v>14506.8</v>
      </c>
    </row>
    <row r="4720" spans="1:16" ht="67.5" x14ac:dyDescent="0.2">
      <c r="A4720" s="466" t="s">
        <v>7860</v>
      </c>
      <c r="B4720" s="465" t="s">
        <v>3526</v>
      </c>
      <c r="C4720" s="464" t="s">
        <v>2594</v>
      </c>
      <c r="D4720" s="463" t="s">
        <v>7872</v>
      </c>
      <c r="E4720" s="462">
        <v>4200</v>
      </c>
      <c r="F4720" s="461" t="s">
        <v>12733</v>
      </c>
      <c r="G4720" s="460" t="s">
        <v>12732</v>
      </c>
      <c r="H4720" s="460" t="s">
        <v>8496</v>
      </c>
      <c r="I4720" s="460" t="s">
        <v>7869</v>
      </c>
      <c r="J4720" s="459" t="s">
        <v>8496</v>
      </c>
      <c r="K4720" s="458">
        <v>3</v>
      </c>
      <c r="L4720" s="458">
        <v>12</v>
      </c>
      <c r="M4720" s="457">
        <v>53472.939955718633</v>
      </c>
      <c r="N4720" s="458">
        <v>1</v>
      </c>
      <c r="O4720" s="458">
        <v>6</v>
      </c>
      <c r="P4720" s="457">
        <v>26506.799999999999</v>
      </c>
    </row>
    <row r="4721" spans="1:16" ht="67.5" x14ac:dyDescent="0.2">
      <c r="A4721" s="466" t="s">
        <v>7860</v>
      </c>
      <c r="B4721" s="465" t="s">
        <v>3526</v>
      </c>
      <c r="C4721" s="464" t="s">
        <v>2594</v>
      </c>
      <c r="D4721" s="463" t="s">
        <v>12731</v>
      </c>
      <c r="E4721" s="462">
        <v>10500</v>
      </c>
      <c r="F4721" s="461" t="s">
        <v>12730</v>
      </c>
      <c r="G4721" s="460" t="s">
        <v>12729</v>
      </c>
      <c r="H4721" s="460" t="s">
        <v>8352</v>
      </c>
      <c r="I4721" s="460" t="s">
        <v>7869</v>
      </c>
      <c r="J4721" s="459" t="s">
        <v>8352</v>
      </c>
      <c r="K4721" s="458">
        <v>1</v>
      </c>
      <c r="L4721" s="458">
        <v>3</v>
      </c>
      <c r="M4721" s="457">
        <v>33420.587472324143</v>
      </c>
      <c r="N4721" s="458">
        <v>0</v>
      </c>
      <c r="O4721" s="458">
        <v>0</v>
      </c>
      <c r="P4721" s="457">
        <v>0</v>
      </c>
    </row>
    <row r="4722" spans="1:16" ht="67.5" x14ac:dyDescent="0.2">
      <c r="A4722" s="466" t="s">
        <v>7860</v>
      </c>
      <c r="B4722" s="465" t="s">
        <v>3526</v>
      </c>
      <c r="C4722" s="464" t="s">
        <v>2594</v>
      </c>
      <c r="D4722" s="463" t="s">
        <v>8048</v>
      </c>
      <c r="E4722" s="462">
        <v>5500</v>
      </c>
      <c r="F4722" s="461" t="s">
        <v>12728</v>
      </c>
      <c r="G4722" s="460" t="s">
        <v>12727</v>
      </c>
      <c r="H4722" s="460" t="s">
        <v>6299</v>
      </c>
      <c r="I4722" s="460" t="s">
        <v>7869</v>
      </c>
      <c r="J4722" s="459" t="s">
        <v>6299</v>
      </c>
      <c r="K4722" s="458">
        <v>6</v>
      </c>
      <c r="L4722" s="458">
        <v>12</v>
      </c>
      <c r="M4722" s="457">
        <v>70024.088037250593</v>
      </c>
      <c r="N4722" s="458">
        <v>1</v>
      </c>
      <c r="O4722" s="458">
        <v>6</v>
      </c>
      <c r="P4722" s="457">
        <v>34306.800000000003</v>
      </c>
    </row>
    <row r="4723" spans="1:16" ht="67.5" x14ac:dyDescent="0.2">
      <c r="A4723" s="466" t="s">
        <v>7860</v>
      </c>
      <c r="B4723" s="465" t="s">
        <v>3526</v>
      </c>
      <c r="C4723" s="464" t="s">
        <v>2594</v>
      </c>
      <c r="D4723" s="463" t="s">
        <v>7881</v>
      </c>
      <c r="E4723" s="462">
        <v>3200</v>
      </c>
      <c r="F4723" s="461" t="s">
        <v>12726</v>
      </c>
      <c r="G4723" s="460" t="s">
        <v>12725</v>
      </c>
      <c r="H4723" s="460"/>
      <c r="I4723" s="460"/>
      <c r="J4723" s="459"/>
      <c r="K4723" s="458">
        <v>4</v>
      </c>
      <c r="L4723" s="458">
        <v>12</v>
      </c>
      <c r="M4723" s="457">
        <v>40741.287585309437</v>
      </c>
      <c r="N4723" s="458">
        <v>1</v>
      </c>
      <c r="O4723" s="458">
        <v>6</v>
      </c>
      <c r="P4723" s="457">
        <v>20506.8</v>
      </c>
    </row>
    <row r="4724" spans="1:16" ht="67.5" x14ac:dyDescent="0.2">
      <c r="A4724" s="466" t="s">
        <v>7860</v>
      </c>
      <c r="B4724" s="465" t="s">
        <v>3526</v>
      </c>
      <c r="C4724" s="464" t="s">
        <v>2594</v>
      </c>
      <c r="D4724" s="463" t="s">
        <v>8091</v>
      </c>
      <c r="E4724" s="462">
        <v>2700</v>
      </c>
      <c r="F4724" s="461" t="s">
        <v>12724</v>
      </c>
      <c r="G4724" s="460" t="s">
        <v>12723</v>
      </c>
      <c r="H4724" s="460"/>
      <c r="I4724" s="460"/>
      <c r="J4724" s="459"/>
      <c r="K4724" s="458">
        <v>4</v>
      </c>
      <c r="L4724" s="458">
        <v>12</v>
      </c>
      <c r="M4724" s="457">
        <v>34375.461400104832</v>
      </c>
      <c r="N4724" s="458">
        <v>1</v>
      </c>
      <c r="O4724" s="458">
        <v>6</v>
      </c>
      <c r="P4724" s="457">
        <v>17506.8</v>
      </c>
    </row>
    <row r="4725" spans="1:16" ht="67.5" x14ac:dyDescent="0.2">
      <c r="A4725" s="466" t="s">
        <v>7860</v>
      </c>
      <c r="B4725" s="465" t="s">
        <v>3526</v>
      </c>
      <c r="C4725" s="464" t="s">
        <v>2594</v>
      </c>
      <c r="D4725" s="463" t="s">
        <v>7989</v>
      </c>
      <c r="E4725" s="462">
        <v>5500</v>
      </c>
      <c r="F4725" s="461" t="s">
        <v>12722</v>
      </c>
      <c r="G4725" s="460" t="s">
        <v>12721</v>
      </c>
      <c r="H4725" s="460" t="s">
        <v>7911</v>
      </c>
      <c r="I4725" s="460" t="s">
        <v>7869</v>
      </c>
      <c r="J4725" s="459" t="s">
        <v>7911</v>
      </c>
      <c r="K4725" s="458">
        <v>1</v>
      </c>
      <c r="L4725" s="458">
        <v>1</v>
      </c>
      <c r="M4725" s="457">
        <v>5835.3406697708824</v>
      </c>
      <c r="N4725" s="458">
        <v>1</v>
      </c>
      <c r="O4725" s="458">
        <v>6</v>
      </c>
      <c r="P4725" s="457">
        <v>34306.800000000003</v>
      </c>
    </row>
    <row r="4726" spans="1:16" ht="67.5" x14ac:dyDescent="0.2">
      <c r="A4726" s="466" t="s">
        <v>7860</v>
      </c>
      <c r="B4726" s="465" t="s">
        <v>3526</v>
      </c>
      <c r="C4726" s="464" t="s">
        <v>2594</v>
      </c>
      <c r="D4726" s="463" t="s">
        <v>7908</v>
      </c>
      <c r="E4726" s="462">
        <v>4200</v>
      </c>
      <c r="F4726" s="461" t="s">
        <v>12720</v>
      </c>
      <c r="G4726" s="460" t="s">
        <v>12719</v>
      </c>
      <c r="H4726" s="460" t="s">
        <v>6389</v>
      </c>
      <c r="I4726" s="460" t="s">
        <v>7869</v>
      </c>
      <c r="J4726" s="459" t="s">
        <v>6389</v>
      </c>
      <c r="K4726" s="458">
        <v>3</v>
      </c>
      <c r="L4726" s="458">
        <v>5</v>
      </c>
      <c r="M4726" s="457">
        <v>22280.391648216097</v>
      </c>
      <c r="N4726" s="458">
        <v>0</v>
      </c>
      <c r="O4726" s="458">
        <v>0</v>
      </c>
      <c r="P4726" s="457">
        <v>0</v>
      </c>
    </row>
    <row r="4727" spans="1:16" ht="67.5" x14ac:dyDescent="0.2">
      <c r="A4727" s="466" t="s">
        <v>7860</v>
      </c>
      <c r="B4727" s="465" t="s">
        <v>3526</v>
      </c>
      <c r="C4727" s="464" t="s">
        <v>2594</v>
      </c>
      <c r="D4727" s="463" t="s">
        <v>7859</v>
      </c>
      <c r="E4727" s="462">
        <v>2500</v>
      </c>
      <c r="F4727" s="461" t="s">
        <v>12718</v>
      </c>
      <c r="G4727" s="460" t="s">
        <v>12717</v>
      </c>
      <c r="H4727" s="460" t="s">
        <v>4104</v>
      </c>
      <c r="I4727" s="460" t="s">
        <v>7869</v>
      </c>
      <c r="J4727" s="459" t="s">
        <v>4104</v>
      </c>
      <c r="K4727" s="458">
        <v>5</v>
      </c>
      <c r="L4727" s="458">
        <v>12</v>
      </c>
      <c r="M4727" s="457">
        <v>31829.130926022997</v>
      </c>
      <c r="N4727" s="458">
        <v>1</v>
      </c>
      <c r="O4727" s="458">
        <v>6</v>
      </c>
      <c r="P4727" s="457">
        <v>16306.8</v>
      </c>
    </row>
    <row r="4728" spans="1:16" ht="67.5" x14ac:dyDescent="0.2">
      <c r="A4728" s="466" t="s">
        <v>7860</v>
      </c>
      <c r="B4728" s="465" t="s">
        <v>3526</v>
      </c>
      <c r="C4728" s="464" t="s">
        <v>2594</v>
      </c>
      <c r="D4728" s="463" t="s">
        <v>7960</v>
      </c>
      <c r="E4728" s="462">
        <v>2500</v>
      </c>
      <c r="F4728" s="461" t="s">
        <v>12716</v>
      </c>
      <c r="G4728" s="460" t="s">
        <v>12715</v>
      </c>
      <c r="H4728" s="460"/>
      <c r="I4728" s="460"/>
      <c r="J4728" s="459"/>
      <c r="K4728" s="458">
        <v>4</v>
      </c>
      <c r="L4728" s="458">
        <v>12</v>
      </c>
      <c r="M4728" s="457">
        <v>31829.130926022997</v>
      </c>
      <c r="N4728" s="458">
        <v>1</v>
      </c>
      <c r="O4728" s="458">
        <v>6</v>
      </c>
      <c r="P4728" s="457">
        <v>16306.8</v>
      </c>
    </row>
    <row r="4729" spans="1:16" ht="67.5" x14ac:dyDescent="0.2">
      <c r="A4729" s="466" t="s">
        <v>7860</v>
      </c>
      <c r="B4729" s="465" t="s">
        <v>3526</v>
      </c>
      <c r="C4729" s="464" t="s">
        <v>2594</v>
      </c>
      <c r="D4729" s="463" t="s">
        <v>7923</v>
      </c>
      <c r="E4729" s="462">
        <v>4200</v>
      </c>
      <c r="F4729" s="461" t="s">
        <v>12714</v>
      </c>
      <c r="G4729" s="460" t="s">
        <v>12713</v>
      </c>
      <c r="H4729" s="460" t="s">
        <v>3574</v>
      </c>
      <c r="I4729" s="460" t="s">
        <v>7861</v>
      </c>
      <c r="J4729" s="459" t="s">
        <v>3574</v>
      </c>
      <c r="K4729" s="458">
        <v>1</v>
      </c>
      <c r="L4729" s="458">
        <v>2</v>
      </c>
      <c r="M4729" s="457">
        <v>8912.1566592864383</v>
      </c>
      <c r="N4729" s="458">
        <v>1</v>
      </c>
      <c r="O4729" s="458">
        <v>6</v>
      </c>
      <c r="P4729" s="457">
        <v>26506.799999999999</v>
      </c>
    </row>
    <row r="4730" spans="1:16" ht="67.5" x14ac:dyDescent="0.2">
      <c r="A4730" s="466" t="s">
        <v>7860</v>
      </c>
      <c r="B4730" s="465" t="s">
        <v>3526</v>
      </c>
      <c r="C4730" s="464" t="s">
        <v>2594</v>
      </c>
      <c r="D4730" s="463" t="s">
        <v>9193</v>
      </c>
      <c r="E4730" s="462">
        <v>9000</v>
      </c>
      <c r="F4730" s="461" t="s">
        <v>12712</v>
      </c>
      <c r="G4730" s="460" t="s">
        <v>12711</v>
      </c>
      <c r="H4730" s="460" t="s">
        <v>6299</v>
      </c>
      <c r="I4730" s="460" t="s">
        <v>7869</v>
      </c>
      <c r="J4730" s="459" t="s">
        <v>6299</v>
      </c>
      <c r="K4730" s="458">
        <v>3</v>
      </c>
      <c r="L4730" s="458">
        <v>12</v>
      </c>
      <c r="M4730" s="457">
        <v>114584.87133368278</v>
      </c>
      <c r="N4730" s="458">
        <v>1</v>
      </c>
      <c r="O4730" s="458">
        <v>6</v>
      </c>
      <c r="P4730" s="457">
        <v>55306.8</v>
      </c>
    </row>
    <row r="4731" spans="1:16" ht="67.5" x14ac:dyDescent="0.2">
      <c r="A4731" s="466" t="s">
        <v>7860</v>
      </c>
      <c r="B4731" s="465" t="s">
        <v>3526</v>
      </c>
      <c r="C4731" s="464" t="s">
        <v>2594</v>
      </c>
      <c r="D4731" s="463" t="s">
        <v>8406</v>
      </c>
      <c r="E4731" s="462">
        <v>1500</v>
      </c>
      <c r="F4731" s="461" t="s">
        <v>12710</v>
      </c>
      <c r="G4731" s="460" t="s">
        <v>12709</v>
      </c>
      <c r="H4731" s="460"/>
      <c r="I4731" s="460"/>
      <c r="J4731" s="459"/>
      <c r="K4731" s="458">
        <v>4</v>
      </c>
      <c r="L4731" s="458">
        <v>12</v>
      </c>
      <c r="M4731" s="457">
        <v>19097.478555613798</v>
      </c>
      <c r="N4731" s="458">
        <v>0</v>
      </c>
      <c r="O4731" s="458">
        <v>0</v>
      </c>
      <c r="P4731" s="457">
        <v>0</v>
      </c>
    </row>
    <row r="4732" spans="1:16" ht="67.5" x14ac:dyDescent="0.2">
      <c r="A4732" s="466" t="s">
        <v>7860</v>
      </c>
      <c r="B4732" s="465" t="s">
        <v>3526</v>
      </c>
      <c r="C4732" s="464" t="s">
        <v>2594</v>
      </c>
      <c r="D4732" s="463" t="s">
        <v>8132</v>
      </c>
      <c r="E4732" s="462">
        <v>2500</v>
      </c>
      <c r="F4732" s="461" t="s">
        <v>12708</v>
      </c>
      <c r="G4732" s="460" t="s">
        <v>12707</v>
      </c>
      <c r="H4732" s="460" t="s">
        <v>3538</v>
      </c>
      <c r="I4732" s="460" t="s">
        <v>7869</v>
      </c>
      <c r="J4732" s="459" t="s">
        <v>3538</v>
      </c>
      <c r="K4732" s="458">
        <v>3</v>
      </c>
      <c r="L4732" s="458">
        <v>12</v>
      </c>
      <c r="M4732" s="457">
        <v>31829.130926022997</v>
      </c>
      <c r="N4732" s="458">
        <v>1</v>
      </c>
      <c r="O4732" s="458">
        <v>6</v>
      </c>
      <c r="P4732" s="457">
        <v>16306.8</v>
      </c>
    </row>
    <row r="4733" spans="1:16" ht="67.5" x14ac:dyDescent="0.2">
      <c r="A4733" s="466" t="s">
        <v>7860</v>
      </c>
      <c r="B4733" s="465" t="s">
        <v>3526</v>
      </c>
      <c r="C4733" s="464" t="s">
        <v>2594</v>
      </c>
      <c r="D4733" s="463" t="s">
        <v>7859</v>
      </c>
      <c r="E4733" s="462">
        <v>2500</v>
      </c>
      <c r="F4733" s="461" t="s">
        <v>12706</v>
      </c>
      <c r="G4733" s="460" t="s">
        <v>12705</v>
      </c>
      <c r="H4733" s="460"/>
      <c r="I4733" s="460"/>
      <c r="J4733" s="459"/>
      <c r="K4733" s="458">
        <v>4</v>
      </c>
      <c r="L4733" s="458">
        <v>12</v>
      </c>
      <c r="M4733" s="457">
        <v>31829.130926022997</v>
      </c>
      <c r="N4733" s="458">
        <v>1</v>
      </c>
      <c r="O4733" s="458">
        <v>6</v>
      </c>
      <c r="P4733" s="457">
        <v>16306.8</v>
      </c>
    </row>
    <row r="4734" spans="1:16" ht="67.5" x14ac:dyDescent="0.2">
      <c r="A4734" s="466" t="s">
        <v>7860</v>
      </c>
      <c r="B4734" s="465" t="s">
        <v>3526</v>
      </c>
      <c r="C4734" s="464" t="s">
        <v>2594</v>
      </c>
      <c r="D4734" s="463" t="s">
        <v>7881</v>
      </c>
      <c r="E4734" s="462">
        <v>3200</v>
      </c>
      <c r="F4734" s="461" t="s">
        <v>12704</v>
      </c>
      <c r="G4734" s="460" t="s">
        <v>12703</v>
      </c>
      <c r="H4734" s="460" t="s">
        <v>6389</v>
      </c>
      <c r="I4734" s="460" t="s">
        <v>7869</v>
      </c>
      <c r="J4734" s="459" t="s">
        <v>6389</v>
      </c>
      <c r="K4734" s="458">
        <v>3</v>
      </c>
      <c r="L4734" s="458">
        <v>12</v>
      </c>
      <c r="M4734" s="457">
        <v>40741.287585309437</v>
      </c>
      <c r="N4734" s="458">
        <v>1</v>
      </c>
      <c r="O4734" s="458">
        <v>6</v>
      </c>
      <c r="P4734" s="457">
        <v>20506.8</v>
      </c>
    </row>
    <row r="4735" spans="1:16" ht="67.5" x14ac:dyDescent="0.2">
      <c r="A4735" s="466" t="s">
        <v>7860</v>
      </c>
      <c r="B4735" s="465" t="s">
        <v>3526</v>
      </c>
      <c r="C4735" s="464" t="s">
        <v>2594</v>
      </c>
      <c r="D4735" s="463" t="s">
        <v>7916</v>
      </c>
      <c r="E4735" s="462">
        <v>4200</v>
      </c>
      <c r="F4735" s="461" t="s">
        <v>12702</v>
      </c>
      <c r="G4735" s="460" t="s">
        <v>12701</v>
      </c>
      <c r="H4735" s="460" t="s">
        <v>7911</v>
      </c>
      <c r="I4735" s="460" t="s">
        <v>7861</v>
      </c>
      <c r="J4735" s="459" t="s">
        <v>7911</v>
      </c>
      <c r="K4735" s="458">
        <v>3</v>
      </c>
      <c r="L4735" s="458">
        <v>12</v>
      </c>
      <c r="M4735" s="457">
        <v>53472.939955718633</v>
      </c>
      <c r="N4735" s="458">
        <v>1</v>
      </c>
      <c r="O4735" s="458">
        <v>1</v>
      </c>
      <c r="P4735" s="457">
        <v>4417.8</v>
      </c>
    </row>
    <row r="4736" spans="1:16" ht="67.5" x14ac:dyDescent="0.2">
      <c r="A4736" s="466" t="s">
        <v>7860</v>
      </c>
      <c r="B4736" s="465" t="s">
        <v>3526</v>
      </c>
      <c r="C4736" s="464" t="s">
        <v>2594</v>
      </c>
      <c r="D4736" s="463" t="s">
        <v>8478</v>
      </c>
      <c r="E4736" s="462">
        <v>7500</v>
      </c>
      <c r="F4736" s="461" t="s">
        <v>12700</v>
      </c>
      <c r="G4736" s="460" t="s">
        <v>12699</v>
      </c>
      <c r="H4736" s="460" t="s">
        <v>7926</v>
      </c>
      <c r="I4736" s="460" t="s">
        <v>7869</v>
      </c>
      <c r="J4736" s="459" t="s">
        <v>7926</v>
      </c>
      <c r="K4736" s="458">
        <v>3</v>
      </c>
      <c r="L4736" s="458">
        <v>12</v>
      </c>
      <c r="M4736" s="457">
        <v>95487.392778068985</v>
      </c>
      <c r="N4736" s="458">
        <v>1</v>
      </c>
      <c r="O4736" s="458">
        <v>6</v>
      </c>
      <c r="P4736" s="457">
        <v>46306.8</v>
      </c>
    </row>
    <row r="4737" spans="1:16" ht="67.5" x14ac:dyDescent="0.2">
      <c r="A4737" s="466" t="s">
        <v>7860</v>
      </c>
      <c r="B4737" s="465" t="s">
        <v>3526</v>
      </c>
      <c r="C4737" s="464" t="s">
        <v>2594</v>
      </c>
      <c r="D4737" s="463" t="s">
        <v>8086</v>
      </c>
      <c r="E4737" s="462">
        <v>4200</v>
      </c>
      <c r="F4737" s="461" t="s">
        <v>12698</v>
      </c>
      <c r="G4737" s="460" t="s">
        <v>12697</v>
      </c>
      <c r="H4737" s="460" t="s">
        <v>6389</v>
      </c>
      <c r="I4737" s="460" t="s">
        <v>7869</v>
      </c>
      <c r="J4737" s="459" t="s">
        <v>6389</v>
      </c>
      <c r="K4737" s="458">
        <v>2</v>
      </c>
      <c r="L4737" s="458">
        <v>8</v>
      </c>
      <c r="M4737" s="457">
        <v>35648.626637145753</v>
      </c>
      <c r="N4737" s="458">
        <v>0</v>
      </c>
      <c r="O4737" s="458">
        <v>0</v>
      </c>
      <c r="P4737" s="457">
        <v>0</v>
      </c>
    </row>
    <row r="4738" spans="1:16" ht="67.5" x14ac:dyDescent="0.2">
      <c r="A4738" s="466" t="s">
        <v>7860</v>
      </c>
      <c r="B4738" s="465" t="s">
        <v>3526</v>
      </c>
      <c r="C4738" s="464" t="s">
        <v>2594</v>
      </c>
      <c r="D4738" s="463" t="s">
        <v>10979</v>
      </c>
      <c r="E4738" s="462">
        <v>8000</v>
      </c>
      <c r="F4738" s="461" t="s">
        <v>12696</v>
      </c>
      <c r="G4738" s="460" t="s">
        <v>12695</v>
      </c>
      <c r="H4738" s="460" t="s">
        <v>9608</v>
      </c>
      <c r="I4738" s="460" t="s">
        <v>7869</v>
      </c>
      <c r="J4738" s="459" t="s">
        <v>9608</v>
      </c>
      <c r="K4738" s="458">
        <v>1</v>
      </c>
      <c r="L4738" s="458">
        <v>1</v>
      </c>
      <c r="M4738" s="457">
        <v>8487.7682469394658</v>
      </c>
      <c r="N4738" s="458">
        <v>1</v>
      </c>
      <c r="O4738" s="458">
        <v>6</v>
      </c>
      <c r="P4738" s="457">
        <v>49306.8</v>
      </c>
    </row>
    <row r="4739" spans="1:16" ht="67.5" x14ac:dyDescent="0.2">
      <c r="A4739" s="466" t="s">
        <v>7860</v>
      </c>
      <c r="B4739" s="465" t="s">
        <v>3526</v>
      </c>
      <c r="C4739" s="464" t="s">
        <v>2594</v>
      </c>
      <c r="D4739" s="463" t="s">
        <v>8005</v>
      </c>
      <c r="E4739" s="462">
        <v>4200</v>
      </c>
      <c r="F4739" s="461" t="s">
        <v>12694</v>
      </c>
      <c r="G4739" s="460" t="s">
        <v>12693</v>
      </c>
      <c r="H4739" s="460" t="s">
        <v>6389</v>
      </c>
      <c r="I4739" s="460" t="s">
        <v>7869</v>
      </c>
      <c r="J4739" s="459" t="s">
        <v>6389</v>
      </c>
      <c r="K4739" s="458">
        <v>4</v>
      </c>
      <c r="L4739" s="458">
        <v>12</v>
      </c>
      <c r="M4739" s="457">
        <v>53472.939955718633</v>
      </c>
      <c r="N4739" s="458">
        <v>1</v>
      </c>
      <c r="O4739" s="458">
        <v>6</v>
      </c>
      <c r="P4739" s="457">
        <v>26506.799999999999</v>
      </c>
    </row>
    <row r="4740" spans="1:16" ht="67.5" x14ac:dyDescent="0.2">
      <c r="A4740" s="466" t="s">
        <v>7860</v>
      </c>
      <c r="B4740" s="465" t="s">
        <v>3526</v>
      </c>
      <c r="C4740" s="464" t="s">
        <v>2594</v>
      </c>
      <c r="D4740" s="463" t="s">
        <v>7908</v>
      </c>
      <c r="E4740" s="462">
        <v>4200</v>
      </c>
      <c r="F4740" s="461" t="s">
        <v>12692</v>
      </c>
      <c r="G4740" s="460" t="s">
        <v>12691</v>
      </c>
      <c r="H4740" s="460" t="s">
        <v>6389</v>
      </c>
      <c r="I4740" s="460" t="s">
        <v>7869</v>
      </c>
      <c r="J4740" s="459" t="s">
        <v>6389</v>
      </c>
      <c r="K4740" s="458">
        <v>3</v>
      </c>
      <c r="L4740" s="458">
        <v>5</v>
      </c>
      <c r="M4740" s="457">
        <v>22280.391648216097</v>
      </c>
      <c r="N4740" s="458">
        <v>0</v>
      </c>
      <c r="O4740" s="458">
        <v>0</v>
      </c>
      <c r="P4740" s="457">
        <v>0</v>
      </c>
    </row>
    <row r="4741" spans="1:16" ht="67.5" x14ac:dyDescent="0.2">
      <c r="A4741" s="466" t="s">
        <v>7860</v>
      </c>
      <c r="B4741" s="465" t="s">
        <v>3526</v>
      </c>
      <c r="C4741" s="464" t="s">
        <v>2594</v>
      </c>
      <c r="D4741" s="463" t="s">
        <v>7941</v>
      </c>
      <c r="E4741" s="462">
        <v>4200</v>
      </c>
      <c r="F4741" s="461" t="s">
        <v>12690</v>
      </c>
      <c r="G4741" s="460" t="s">
        <v>12689</v>
      </c>
      <c r="H4741" s="460" t="s">
        <v>6514</v>
      </c>
      <c r="I4741" s="460" t="s">
        <v>7869</v>
      </c>
      <c r="J4741" s="459" t="s">
        <v>6514</v>
      </c>
      <c r="K4741" s="458">
        <v>3</v>
      </c>
      <c r="L4741" s="458">
        <v>12</v>
      </c>
      <c r="M4741" s="457">
        <v>53472.939955718633</v>
      </c>
      <c r="N4741" s="458">
        <v>1</v>
      </c>
      <c r="O4741" s="458">
        <v>6</v>
      </c>
      <c r="P4741" s="457">
        <v>26506.799999999999</v>
      </c>
    </row>
    <row r="4742" spans="1:16" ht="67.5" x14ac:dyDescent="0.2">
      <c r="A4742" s="466" t="s">
        <v>7860</v>
      </c>
      <c r="B4742" s="465" t="s">
        <v>3526</v>
      </c>
      <c r="C4742" s="464" t="s">
        <v>2594</v>
      </c>
      <c r="D4742" s="463" t="s">
        <v>12688</v>
      </c>
      <c r="E4742" s="462">
        <v>10500</v>
      </c>
      <c r="F4742" s="461" t="s">
        <v>12687</v>
      </c>
      <c r="G4742" s="460" t="s">
        <v>12686</v>
      </c>
      <c r="H4742" s="460" t="s">
        <v>3617</v>
      </c>
      <c r="I4742" s="460" t="s">
        <v>7869</v>
      </c>
      <c r="J4742" s="459" t="s">
        <v>3617</v>
      </c>
      <c r="K4742" s="458">
        <v>3</v>
      </c>
      <c r="L4742" s="458">
        <v>12</v>
      </c>
      <c r="M4742" s="457">
        <v>133682.34988929657</v>
      </c>
      <c r="N4742" s="458">
        <v>1</v>
      </c>
      <c r="O4742" s="458">
        <v>6</v>
      </c>
      <c r="P4742" s="457">
        <v>64306.8</v>
      </c>
    </row>
    <row r="4743" spans="1:16" ht="67.5" x14ac:dyDescent="0.2">
      <c r="A4743" s="466" t="s">
        <v>7860</v>
      </c>
      <c r="B4743" s="465" t="s">
        <v>3526</v>
      </c>
      <c r="C4743" s="464" t="s">
        <v>2594</v>
      </c>
      <c r="D4743" s="463" t="s">
        <v>7887</v>
      </c>
      <c r="E4743" s="462">
        <v>4200</v>
      </c>
      <c r="F4743" s="461" t="s">
        <v>12685</v>
      </c>
      <c r="G4743" s="460" t="s">
        <v>12684</v>
      </c>
      <c r="H4743" s="460" t="s">
        <v>3542</v>
      </c>
      <c r="I4743" s="460" t="s">
        <v>7861</v>
      </c>
      <c r="J4743" s="459" t="s">
        <v>3542</v>
      </c>
      <c r="K4743" s="458">
        <v>3</v>
      </c>
      <c r="L4743" s="458">
        <v>12</v>
      </c>
      <c r="M4743" s="457">
        <v>53472.939955718633</v>
      </c>
      <c r="N4743" s="458">
        <v>1</v>
      </c>
      <c r="O4743" s="458">
        <v>6</v>
      </c>
      <c r="P4743" s="457">
        <v>26506.799999999999</v>
      </c>
    </row>
    <row r="4744" spans="1:16" ht="67.5" x14ac:dyDescent="0.2">
      <c r="A4744" s="466" t="s">
        <v>7860</v>
      </c>
      <c r="B4744" s="465" t="s">
        <v>3526</v>
      </c>
      <c r="C4744" s="464" t="s">
        <v>2594</v>
      </c>
      <c r="D4744" s="463" t="s">
        <v>7923</v>
      </c>
      <c r="E4744" s="462">
        <v>4200</v>
      </c>
      <c r="F4744" s="461" t="s">
        <v>12683</v>
      </c>
      <c r="G4744" s="460" t="s">
        <v>12682</v>
      </c>
      <c r="H4744" s="460" t="s">
        <v>8069</v>
      </c>
      <c r="I4744" s="460" t="s">
        <v>7869</v>
      </c>
      <c r="J4744" s="459" t="s">
        <v>8069</v>
      </c>
      <c r="K4744" s="458">
        <v>5</v>
      </c>
      <c r="L4744" s="458">
        <v>12</v>
      </c>
      <c r="M4744" s="457">
        <v>53472.939955718633</v>
      </c>
      <c r="N4744" s="458">
        <v>1</v>
      </c>
      <c r="O4744" s="458">
        <v>6</v>
      </c>
      <c r="P4744" s="457">
        <v>26506.799999999999</v>
      </c>
    </row>
    <row r="4745" spans="1:16" ht="67.5" x14ac:dyDescent="0.2">
      <c r="A4745" s="466" t="s">
        <v>7860</v>
      </c>
      <c r="B4745" s="465" t="s">
        <v>3526</v>
      </c>
      <c r="C4745" s="464" t="s">
        <v>2594</v>
      </c>
      <c r="D4745" s="463" t="s">
        <v>9589</v>
      </c>
      <c r="E4745" s="462">
        <v>4200</v>
      </c>
      <c r="F4745" s="461" t="s">
        <v>12681</v>
      </c>
      <c r="G4745" s="460" t="s">
        <v>12680</v>
      </c>
      <c r="H4745" s="460" t="s">
        <v>6514</v>
      </c>
      <c r="I4745" s="460" t="s">
        <v>7861</v>
      </c>
      <c r="J4745" s="459" t="s">
        <v>6514</v>
      </c>
      <c r="K4745" s="458">
        <v>4</v>
      </c>
      <c r="L4745" s="458">
        <v>12</v>
      </c>
      <c r="M4745" s="457">
        <v>53472.939955718633</v>
      </c>
      <c r="N4745" s="458">
        <v>1</v>
      </c>
      <c r="O4745" s="458">
        <v>6</v>
      </c>
      <c r="P4745" s="457">
        <v>26506.799999999999</v>
      </c>
    </row>
    <row r="4746" spans="1:16" ht="67.5" x14ac:dyDescent="0.2">
      <c r="A4746" s="466" t="s">
        <v>7860</v>
      </c>
      <c r="B4746" s="465" t="s">
        <v>3526</v>
      </c>
      <c r="C4746" s="464" t="s">
        <v>2594</v>
      </c>
      <c r="D4746" s="463" t="s">
        <v>10637</v>
      </c>
      <c r="E4746" s="462">
        <v>4200</v>
      </c>
      <c r="F4746" s="461" t="s">
        <v>12679</v>
      </c>
      <c r="G4746" s="460" t="s">
        <v>12678</v>
      </c>
      <c r="H4746" s="460" t="s">
        <v>6389</v>
      </c>
      <c r="I4746" s="460" t="s">
        <v>7869</v>
      </c>
      <c r="J4746" s="459" t="s">
        <v>6389</v>
      </c>
      <c r="K4746" s="458">
        <v>4</v>
      </c>
      <c r="L4746" s="458">
        <v>12</v>
      </c>
      <c r="M4746" s="457">
        <v>53472.939955718633</v>
      </c>
      <c r="N4746" s="458">
        <v>1</v>
      </c>
      <c r="O4746" s="458">
        <v>6</v>
      </c>
      <c r="P4746" s="457">
        <v>26506.799999999999</v>
      </c>
    </row>
    <row r="4747" spans="1:16" ht="67.5" x14ac:dyDescent="0.2">
      <c r="A4747" s="466" t="s">
        <v>7860</v>
      </c>
      <c r="B4747" s="465" t="s">
        <v>3526</v>
      </c>
      <c r="C4747" s="464" t="s">
        <v>2594</v>
      </c>
      <c r="D4747" s="463" t="s">
        <v>8226</v>
      </c>
      <c r="E4747" s="462">
        <v>6500</v>
      </c>
      <c r="F4747" s="461" t="s">
        <v>12677</v>
      </c>
      <c r="G4747" s="460" t="s">
        <v>12676</v>
      </c>
      <c r="H4747" s="460" t="s">
        <v>11131</v>
      </c>
      <c r="I4747" s="460" t="s">
        <v>7861</v>
      </c>
      <c r="J4747" s="459" t="s">
        <v>11131</v>
      </c>
      <c r="K4747" s="458">
        <v>1</v>
      </c>
      <c r="L4747" s="458">
        <v>1</v>
      </c>
      <c r="M4747" s="457">
        <v>6896.3117006383154</v>
      </c>
      <c r="N4747" s="458">
        <v>1</v>
      </c>
      <c r="O4747" s="458">
        <v>6</v>
      </c>
      <c r="P4747" s="457">
        <v>40306.800000000003</v>
      </c>
    </row>
    <row r="4748" spans="1:16" ht="67.5" x14ac:dyDescent="0.2">
      <c r="A4748" s="466" t="s">
        <v>7860</v>
      </c>
      <c r="B4748" s="465" t="s">
        <v>3526</v>
      </c>
      <c r="C4748" s="464" t="s">
        <v>2594</v>
      </c>
      <c r="D4748" s="463" t="s">
        <v>8091</v>
      </c>
      <c r="E4748" s="462">
        <v>2700</v>
      </c>
      <c r="F4748" s="461" t="s">
        <v>12675</v>
      </c>
      <c r="G4748" s="460" t="s">
        <v>12674</v>
      </c>
      <c r="H4748" s="460" t="s">
        <v>8069</v>
      </c>
      <c r="I4748" s="460" t="s">
        <v>7869</v>
      </c>
      <c r="J4748" s="459" t="s">
        <v>8069</v>
      </c>
      <c r="K4748" s="458">
        <v>4</v>
      </c>
      <c r="L4748" s="458">
        <v>12</v>
      </c>
      <c r="M4748" s="457">
        <v>34375.461400104832</v>
      </c>
      <c r="N4748" s="458">
        <v>1</v>
      </c>
      <c r="O4748" s="458">
        <v>6</v>
      </c>
      <c r="P4748" s="457">
        <v>17506.8</v>
      </c>
    </row>
    <row r="4749" spans="1:16" ht="67.5" x14ac:dyDescent="0.2">
      <c r="A4749" s="466" t="s">
        <v>7860</v>
      </c>
      <c r="B4749" s="465" t="s">
        <v>3526</v>
      </c>
      <c r="C4749" s="464" t="s">
        <v>2594</v>
      </c>
      <c r="D4749" s="463" t="s">
        <v>8128</v>
      </c>
      <c r="E4749" s="462">
        <v>8500</v>
      </c>
      <c r="F4749" s="461" t="s">
        <v>12673</v>
      </c>
      <c r="G4749" s="460" t="s">
        <v>12672</v>
      </c>
      <c r="H4749" s="460" t="s">
        <v>6005</v>
      </c>
      <c r="I4749" s="460" t="s">
        <v>7869</v>
      </c>
      <c r="J4749" s="459" t="s">
        <v>6005</v>
      </c>
      <c r="K4749" s="458">
        <v>3</v>
      </c>
      <c r="L4749" s="458">
        <v>8</v>
      </c>
      <c r="M4749" s="457">
        <v>72146.030098985459</v>
      </c>
      <c r="N4749" s="458">
        <v>2</v>
      </c>
      <c r="O4749" s="458">
        <v>6</v>
      </c>
      <c r="P4749" s="457">
        <v>52306.8</v>
      </c>
    </row>
    <row r="4750" spans="1:16" ht="67.5" x14ac:dyDescent="0.2">
      <c r="A4750" s="466" t="s">
        <v>7860</v>
      </c>
      <c r="B4750" s="465" t="s">
        <v>3526</v>
      </c>
      <c r="C4750" s="464" t="s">
        <v>2594</v>
      </c>
      <c r="D4750" s="463" t="s">
        <v>7881</v>
      </c>
      <c r="E4750" s="462">
        <v>3200</v>
      </c>
      <c r="F4750" s="461" t="s">
        <v>12671</v>
      </c>
      <c r="G4750" s="460" t="s">
        <v>12670</v>
      </c>
      <c r="H4750" s="460"/>
      <c r="I4750" s="460"/>
      <c r="J4750" s="459"/>
      <c r="K4750" s="458">
        <v>5</v>
      </c>
      <c r="L4750" s="458">
        <v>12</v>
      </c>
      <c r="M4750" s="457">
        <v>40741.287585309437</v>
      </c>
      <c r="N4750" s="458">
        <v>1</v>
      </c>
      <c r="O4750" s="458">
        <v>6</v>
      </c>
      <c r="P4750" s="457">
        <v>20506.8</v>
      </c>
    </row>
    <row r="4751" spans="1:16" ht="67.5" x14ac:dyDescent="0.2">
      <c r="A4751" s="466" t="s">
        <v>7860</v>
      </c>
      <c r="B4751" s="465" t="s">
        <v>3526</v>
      </c>
      <c r="C4751" s="464" t="s">
        <v>2594</v>
      </c>
      <c r="D4751" s="463" t="s">
        <v>8278</v>
      </c>
      <c r="E4751" s="462">
        <v>2700</v>
      </c>
      <c r="F4751" s="461" t="s">
        <v>12669</v>
      </c>
      <c r="G4751" s="460" t="s">
        <v>12668</v>
      </c>
      <c r="H4751" s="460" t="s">
        <v>6514</v>
      </c>
      <c r="I4751" s="460" t="s">
        <v>7861</v>
      </c>
      <c r="J4751" s="459" t="s">
        <v>6514</v>
      </c>
      <c r="K4751" s="458">
        <v>4</v>
      </c>
      <c r="L4751" s="458">
        <v>12</v>
      </c>
      <c r="M4751" s="457">
        <v>34375.461400104832</v>
      </c>
      <c r="N4751" s="458">
        <v>1</v>
      </c>
      <c r="O4751" s="458">
        <v>6</v>
      </c>
      <c r="P4751" s="457">
        <v>17506.8</v>
      </c>
    </row>
    <row r="4752" spans="1:16" ht="67.5" x14ac:dyDescent="0.2">
      <c r="A4752" s="466" t="s">
        <v>7860</v>
      </c>
      <c r="B4752" s="465" t="s">
        <v>3526</v>
      </c>
      <c r="C4752" s="464" t="s">
        <v>2594</v>
      </c>
      <c r="D4752" s="463" t="s">
        <v>12667</v>
      </c>
      <c r="E4752" s="462">
        <v>6000</v>
      </c>
      <c r="F4752" s="461" t="s">
        <v>12666</v>
      </c>
      <c r="G4752" s="460" t="s">
        <v>12665</v>
      </c>
      <c r="H4752" s="460"/>
      <c r="I4752" s="460" t="s">
        <v>8064</v>
      </c>
      <c r="J4752" s="459" t="s">
        <v>12664</v>
      </c>
      <c r="K4752" s="458">
        <v>1</v>
      </c>
      <c r="L4752" s="458">
        <v>3</v>
      </c>
      <c r="M4752" s="457">
        <v>19097.478555613798</v>
      </c>
      <c r="N4752" s="458">
        <v>1</v>
      </c>
      <c r="O4752" s="458">
        <v>6</v>
      </c>
      <c r="P4752" s="457">
        <v>37306.800000000003</v>
      </c>
    </row>
    <row r="4753" spans="1:16" ht="67.5" x14ac:dyDescent="0.2">
      <c r="A4753" s="466" t="s">
        <v>7860</v>
      </c>
      <c r="B4753" s="465" t="s">
        <v>3526</v>
      </c>
      <c r="C4753" s="464" t="s">
        <v>2594</v>
      </c>
      <c r="D4753" s="463" t="s">
        <v>7859</v>
      </c>
      <c r="E4753" s="462">
        <v>2500</v>
      </c>
      <c r="F4753" s="461" t="s">
        <v>12663</v>
      </c>
      <c r="G4753" s="460" t="s">
        <v>12662</v>
      </c>
      <c r="H4753" s="460" t="s">
        <v>6389</v>
      </c>
      <c r="I4753" s="460" t="s">
        <v>7869</v>
      </c>
      <c r="J4753" s="459" t="s">
        <v>6389</v>
      </c>
      <c r="K4753" s="458">
        <v>4</v>
      </c>
      <c r="L4753" s="458">
        <v>12</v>
      </c>
      <c r="M4753" s="457">
        <v>31829.130926022997</v>
      </c>
      <c r="N4753" s="458">
        <v>1</v>
      </c>
      <c r="O4753" s="458">
        <v>6</v>
      </c>
      <c r="P4753" s="457">
        <v>16306.8</v>
      </c>
    </row>
    <row r="4754" spans="1:16" ht="67.5" x14ac:dyDescent="0.2">
      <c r="A4754" s="466" t="s">
        <v>7860</v>
      </c>
      <c r="B4754" s="465" t="s">
        <v>3526</v>
      </c>
      <c r="C4754" s="464" t="s">
        <v>2594</v>
      </c>
      <c r="D4754" s="463" t="s">
        <v>4784</v>
      </c>
      <c r="E4754" s="462">
        <v>2200</v>
      </c>
      <c r="F4754" s="461" t="s">
        <v>12661</v>
      </c>
      <c r="G4754" s="460" t="s">
        <v>12660</v>
      </c>
      <c r="H4754" s="460"/>
      <c r="I4754" s="460"/>
      <c r="J4754" s="459"/>
      <c r="K4754" s="458">
        <v>4</v>
      </c>
      <c r="L4754" s="458">
        <v>12</v>
      </c>
      <c r="M4754" s="457">
        <v>28009.635214900234</v>
      </c>
      <c r="N4754" s="458">
        <v>1</v>
      </c>
      <c r="O4754" s="458">
        <v>6</v>
      </c>
      <c r="P4754" s="457">
        <v>14506.8</v>
      </c>
    </row>
    <row r="4755" spans="1:16" ht="67.5" x14ac:dyDescent="0.2">
      <c r="A4755" s="466" t="s">
        <v>7860</v>
      </c>
      <c r="B4755" s="465" t="s">
        <v>3526</v>
      </c>
      <c r="C4755" s="464" t="s">
        <v>2594</v>
      </c>
      <c r="D4755" s="463" t="s">
        <v>4784</v>
      </c>
      <c r="E4755" s="462">
        <v>2200</v>
      </c>
      <c r="F4755" s="461" t="s">
        <v>12659</v>
      </c>
      <c r="G4755" s="460" t="s">
        <v>12658</v>
      </c>
      <c r="H4755" s="460"/>
      <c r="I4755" s="460" t="s">
        <v>8064</v>
      </c>
      <c r="J4755" s="459" t="s">
        <v>12657</v>
      </c>
      <c r="K4755" s="458">
        <v>3</v>
      </c>
      <c r="L4755" s="458">
        <v>12</v>
      </c>
      <c r="M4755" s="457">
        <v>28009.635214900234</v>
      </c>
      <c r="N4755" s="458">
        <v>1</v>
      </c>
      <c r="O4755" s="458">
        <v>6</v>
      </c>
      <c r="P4755" s="457">
        <v>14506.8</v>
      </c>
    </row>
    <row r="4756" spans="1:16" ht="67.5" x14ac:dyDescent="0.2">
      <c r="A4756" s="466" t="s">
        <v>7860</v>
      </c>
      <c r="B4756" s="465" t="s">
        <v>3526</v>
      </c>
      <c r="C4756" s="464" t="s">
        <v>2594</v>
      </c>
      <c r="D4756" s="463" t="s">
        <v>12656</v>
      </c>
      <c r="E4756" s="462">
        <v>5000</v>
      </c>
      <c r="F4756" s="461" t="s">
        <v>12655</v>
      </c>
      <c r="G4756" s="460" t="s">
        <v>12654</v>
      </c>
      <c r="H4756" s="460"/>
      <c r="I4756" s="460"/>
      <c r="J4756" s="459"/>
      <c r="K4756" s="458">
        <v>5</v>
      </c>
      <c r="L4756" s="458">
        <v>12</v>
      </c>
      <c r="M4756" s="457">
        <v>63658.261852045995</v>
      </c>
      <c r="N4756" s="458">
        <v>1</v>
      </c>
      <c r="O4756" s="458">
        <v>6</v>
      </c>
      <c r="P4756" s="457">
        <v>31306.799999999999</v>
      </c>
    </row>
    <row r="4757" spans="1:16" ht="67.5" x14ac:dyDescent="0.2">
      <c r="A4757" s="466" t="s">
        <v>7860</v>
      </c>
      <c r="B4757" s="465" t="s">
        <v>3526</v>
      </c>
      <c r="C4757" s="464" t="s">
        <v>2594</v>
      </c>
      <c r="D4757" s="463" t="s">
        <v>12653</v>
      </c>
      <c r="E4757" s="462">
        <v>6000</v>
      </c>
      <c r="F4757" s="461" t="s">
        <v>12652</v>
      </c>
      <c r="G4757" s="460" t="s">
        <v>12651</v>
      </c>
      <c r="H4757" s="460" t="s">
        <v>3595</v>
      </c>
      <c r="I4757" s="460" t="s">
        <v>7861</v>
      </c>
      <c r="J4757" s="459" t="s">
        <v>3595</v>
      </c>
      <c r="K4757" s="458">
        <v>3</v>
      </c>
      <c r="L4757" s="458">
        <v>12</v>
      </c>
      <c r="M4757" s="457">
        <v>76389.914222455191</v>
      </c>
      <c r="N4757" s="458">
        <v>1</v>
      </c>
      <c r="O4757" s="458">
        <v>6</v>
      </c>
      <c r="P4757" s="457">
        <v>37306.800000000003</v>
      </c>
    </row>
    <row r="4758" spans="1:16" ht="67.5" x14ac:dyDescent="0.2">
      <c r="A4758" s="466" t="s">
        <v>7860</v>
      </c>
      <c r="B4758" s="465" t="s">
        <v>3526</v>
      </c>
      <c r="C4758" s="464" t="s">
        <v>2594</v>
      </c>
      <c r="D4758" s="463" t="s">
        <v>8005</v>
      </c>
      <c r="E4758" s="462">
        <v>4200</v>
      </c>
      <c r="F4758" s="461" t="s">
        <v>12650</v>
      </c>
      <c r="G4758" s="460" t="s">
        <v>12649</v>
      </c>
      <c r="H4758" s="460" t="s">
        <v>6299</v>
      </c>
      <c r="I4758" s="460" t="s">
        <v>7869</v>
      </c>
      <c r="J4758" s="459" t="s">
        <v>6299</v>
      </c>
      <c r="K4758" s="458">
        <v>3</v>
      </c>
      <c r="L4758" s="458">
        <v>12</v>
      </c>
      <c r="M4758" s="457">
        <v>53472.939955718633</v>
      </c>
      <c r="N4758" s="458">
        <v>1</v>
      </c>
      <c r="O4758" s="458">
        <v>6</v>
      </c>
      <c r="P4758" s="457">
        <v>26506.799999999999</v>
      </c>
    </row>
    <row r="4759" spans="1:16" ht="67.5" x14ac:dyDescent="0.2">
      <c r="A4759" s="466" t="s">
        <v>7860</v>
      </c>
      <c r="B4759" s="465" t="s">
        <v>3526</v>
      </c>
      <c r="C4759" s="464" t="s">
        <v>2594</v>
      </c>
      <c r="D4759" s="463" t="s">
        <v>7887</v>
      </c>
      <c r="E4759" s="462">
        <v>4200</v>
      </c>
      <c r="F4759" s="461" t="s">
        <v>12648</v>
      </c>
      <c r="G4759" s="460" t="s">
        <v>12647</v>
      </c>
      <c r="H4759" s="460"/>
      <c r="I4759" s="460"/>
      <c r="J4759" s="459"/>
      <c r="K4759" s="458">
        <v>3</v>
      </c>
      <c r="L4759" s="458">
        <v>12</v>
      </c>
      <c r="M4759" s="457">
        <v>53472.939955718633</v>
      </c>
      <c r="N4759" s="458">
        <v>1</v>
      </c>
      <c r="O4759" s="458">
        <v>6</v>
      </c>
      <c r="P4759" s="457">
        <v>26506.799999999999</v>
      </c>
    </row>
    <row r="4760" spans="1:16" ht="67.5" x14ac:dyDescent="0.2">
      <c r="A4760" s="466" t="s">
        <v>7860</v>
      </c>
      <c r="B4760" s="465" t="s">
        <v>3526</v>
      </c>
      <c r="C4760" s="464" t="s">
        <v>2594</v>
      </c>
      <c r="D4760" s="463" t="s">
        <v>7946</v>
      </c>
      <c r="E4760" s="462">
        <v>4200</v>
      </c>
      <c r="F4760" s="461" t="s">
        <v>12646</v>
      </c>
      <c r="G4760" s="460" t="s">
        <v>12645</v>
      </c>
      <c r="H4760" s="460" t="s">
        <v>6389</v>
      </c>
      <c r="I4760" s="460" t="s">
        <v>7869</v>
      </c>
      <c r="J4760" s="459" t="s">
        <v>6389</v>
      </c>
      <c r="K4760" s="458">
        <v>3</v>
      </c>
      <c r="L4760" s="458">
        <v>12</v>
      </c>
      <c r="M4760" s="457">
        <v>53472.939955718633</v>
      </c>
      <c r="N4760" s="458">
        <v>1</v>
      </c>
      <c r="O4760" s="458">
        <v>6</v>
      </c>
      <c r="P4760" s="457">
        <v>26506.799999999999</v>
      </c>
    </row>
    <row r="4761" spans="1:16" ht="67.5" x14ac:dyDescent="0.2">
      <c r="A4761" s="466" t="s">
        <v>7860</v>
      </c>
      <c r="B4761" s="465" t="s">
        <v>3526</v>
      </c>
      <c r="C4761" s="464" t="s">
        <v>2594</v>
      </c>
      <c r="D4761" s="463" t="s">
        <v>7899</v>
      </c>
      <c r="E4761" s="462">
        <v>4200</v>
      </c>
      <c r="F4761" s="461" t="s">
        <v>12644</v>
      </c>
      <c r="G4761" s="460" t="s">
        <v>12643</v>
      </c>
      <c r="H4761" s="460" t="s">
        <v>6389</v>
      </c>
      <c r="I4761" s="460" t="s">
        <v>7869</v>
      </c>
      <c r="J4761" s="459" t="s">
        <v>6389</v>
      </c>
      <c r="K4761" s="458">
        <v>3</v>
      </c>
      <c r="L4761" s="458">
        <v>12</v>
      </c>
      <c r="M4761" s="457">
        <v>53472.939955718633</v>
      </c>
      <c r="N4761" s="458">
        <v>1</v>
      </c>
      <c r="O4761" s="458">
        <v>6</v>
      </c>
      <c r="P4761" s="457">
        <v>26506.799999999999</v>
      </c>
    </row>
    <row r="4762" spans="1:16" ht="67.5" x14ac:dyDescent="0.2">
      <c r="A4762" s="466" t="s">
        <v>7860</v>
      </c>
      <c r="B4762" s="465" t="s">
        <v>3526</v>
      </c>
      <c r="C4762" s="464" t="s">
        <v>2594</v>
      </c>
      <c r="D4762" s="463" t="s">
        <v>8558</v>
      </c>
      <c r="E4762" s="462">
        <v>1500</v>
      </c>
      <c r="F4762" s="461" t="s">
        <v>12642</v>
      </c>
      <c r="G4762" s="460" t="s">
        <v>12641</v>
      </c>
      <c r="H4762" s="460"/>
      <c r="I4762" s="460"/>
      <c r="J4762" s="459"/>
      <c r="K4762" s="458">
        <v>4</v>
      </c>
      <c r="L4762" s="458">
        <v>12</v>
      </c>
      <c r="M4762" s="457">
        <v>19097.478555613798</v>
      </c>
      <c r="N4762" s="458">
        <v>1</v>
      </c>
      <c r="O4762" s="458">
        <v>6</v>
      </c>
      <c r="P4762" s="457">
        <v>10306.799999999999</v>
      </c>
    </row>
    <row r="4763" spans="1:16" ht="67.5" x14ac:dyDescent="0.2">
      <c r="A4763" s="466" t="s">
        <v>7860</v>
      </c>
      <c r="B4763" s="465" t="s">
        <v>3526</v>
      </c>
      <c r="C4763" s="464" t="s">
        <v>2594</v>
      </c>
      <c r="D4763" s="463" t="s">
        <v>7905</v>
      </c>
      <c r="E4763" s="462">
        <v>4200</v>
      </c>
      <c r="F4763" s="461" t="s">
        <v>12640</v>
      </c>
      <c r="G4763" s="460" t="s">
        <v>12639</v>
      </c>
      <c r="H4763" s="460" t="s">
        <v>7865</v>
      </c>
      <c r="I4763" s="460" t="s">
        <v>7861</v>
      </c>
      <c r="J4763" s="459" t="s">
        <v>7865</v>
      </c>
      <c r="K4763" s="458">
        <v>3</v>
      </c>
      <c r="L4763" s="458">
        <v>12</v>
      </c>
      <c r="M4763" s="457">
        <v>53472.939955718633</v>
      </c>
      <c r="N4763" s="458">
        <v>1</v>
      </c>
      <c r="O4763" s="458">
        <v>1</v>
      </c>
      <c r="P4763" s="457">
        <v>4417.8</v>
      </c>
    </row>
    <row r="4764" spans="1:16" ht="67.5" x14ac:dyDescent="0.2">
      <c r="A4764" s="466" t="s">
        <v>7860</v>
      </c>
      <c r="B4764" s="465" t="s">
        <v>3526</v>
      </c>
      <c r="C4764" s="464" t="s">
        <v>2594</v>
      </c>
      <c r="D4764" s="463" t="s">
        <v>8162</v>
      </c>
      <c r="E4764" s="462">
        <v>5500</v>
      </c>
      <c r="F4764" s="461" t="s">
        <v>12638</v>
      </c>
      <c r="G4764" s="460" t="s">
        <v>12637</v>
      </c>
      <c r="H4764" s="460" t="s">
        <v>3617</v>
      </c>
      <c r="I4764" s="460" t="s">
        <v>7869</v>
      </c>
      <c r="J4764" s="459" t="s">
        <v>3617</v>
      </c>
      <c r="K4764" s="458">
        <v>3</v>
      </c>
      <c r="L4764" s="458">
        <v>12</v>
      </c>
      <c r="M4764" s="457">
        <v>70024.088037250593</v>
      </c>
      <c r="N4764" s="458">
        <v>1</v>
      </c>
      <c r="O4764" s="458">
        <v>6</v>
      </c>
      <c r="P4764" s="457">
        <v>34306.800000000003</v>
      </c>
    </row>
    <row r="4765" spans="1:16" ht="67.5" x14ac:dyDescent="0.2">
      <c r="A4765" s="466" t="s">
        <v>7860</v>
      </c>
      <c r="B4765" s="465" t="s">
        <v>3526</v>
      </c>
      <c r="C4765" s="464" t="s">
        <v>2594</v>
      </c>
      <c r="D4765" s="463" t="s">
        <v>8122</v>
      </c>
      <c r="E4765" s="462">
        <v>10000</v>
      </c>
      <c r="F4765" s="461" t="s">
        <v>12636</v>
      </c>
      <c r="G4765" s="460" t="s">
        <v>12635</v>
      </c>
      <c r="H4765" s="460" t="s">
        <v>8159</v>
      </c>
      <c r="I4765" s="460" t="s">
        <v>7869</v>
      </c>
      <c r="J4765" s="459" t="s">
        <v>8159</v>
      </c>
      <c r="K4765" s="458">
        <v>3</v>
      </c>
      <c r="L4765" s="458">
        <v>12</v>
      </c>
      <c r="M4765" s="457">
        <v>127316.52370409199</v>
      </c>
      <c r="N4765" s="458">
        <v>1</v>
      </c>
      <c r="O4765" s="458">
        <v>6</v>
      </c>
      <c r="P4765" s="457">
        <v>61306.8</v>
      </c>
    </row>
    <row r="4766" spans="1:16" ht="67.5" x14ac:dyDescent="0.2">
      <c r="A4766" s="466" t="s">
        <v>7860</v>
      </c>
      <c r="B4766" s="465" t="s">
        <v>3526</v>
      </c>
      <c r="C4766" s="464" t="s">
        <v>2594</v>
      </c>
      <c r="D4766" s="463" t="s">
        <v>7899</v>
      </c>
      <c r="E4766" s="462">
        <v>4200</v>
      </c>
      <c r="F4766" s="461" t="s">
        <v>12634</v>
      </c>
      <c r="G4766" s="460" t="s">
        <v>12633</v>
      </c>
      <c r="H4766" s="460" t="s">
        <v>6389</v>
      </c>
      <c r="I4766" s="460" t="s">
        <v>7869</v>
      </c>
      <c r="J4766" s="459" t="s">
        <v>6389</v>
      </c>
      <c r="K4766" s="458">
        <v>3</v>
      </c>
      <c r="L4766" s="458">
        <v>12</v>
      </c>
      <c r="M4766" s="457">
        <v>53472.939955718633</v>
      </c>
      <c r="N4766" s="458">
        <v>1</v>
      </c>
      <c r="O4766" s="458">
        <v>6</v>
      </c>
      <c r="P4766" s="457">
        <v>26506.799999999999</v>
      </c>
    </row>
    <row r="4767" spans="1:16" ht="67.5" x14ac:dyDescent="0.2">
      <c r="A4767" s="466" t="s">
        <v>7860</v>
      </c>
      <c r="B4767" s="465" t="s">
        <v>3526</v>
      </c>
      <c r="C4767" s="464" t="s">
        <v>2594</v>
      </c>
      <c r="D4767" s="463" t="s">
        <v>7905</v>
      </c>
      <c r="E4767" s="462">
        <v>4200</v>
      </c>
      <c r="F4767" s="461" t="s">
        <v>12632</v>
      </c>
      <c r="G4767" s="460" t="s">
        <v>12631</v>
      </c>
      <c r="H4767" s="460" t="s">
        <v>3574</v>
      </c>
      <c r="I4767" s="460" t="s">
        <v>7861</v>
      </c>
      <c r="J4767" s="459" t="s">
        <v>3574</v>
      </c>
      <c r="K4767" s="458">
        <v>1</v>
      </c>
      <c r="L4767" s="458">
        <v>3</v>
      </c>
      <c r="M4767" s="457">
        <v>13368.234988929658</v>
      </c>
      <c r="N4767" s="458">
        <v>0</v>
      </c>
      <c r="O4767" s="458">
        <v>0</v>
      </c>
      <c r="P4767" s="457">
        <v>0</v>
      </c>
    </row>
    <row r="4768" spans="1:16" ht="67.5" x14ac:dyDescent="0.2">
      <c r="A4768" s="466" t="s">
        <v>7860</v>
      </c>
      <c r="B4768" s="465" t="s">
        <v>3526</v>
      </c>
      <c r="C4768" s="464" t="s">
        <v>2594</v>
      </c>
      <c r="D4768" s="463" t="s">
        <v>9537</v>
      </c>
      <c r="E4768" s="462">
        <v>4200</v>
      </c>
      <c r="F4768" s="461" t="s">
        <v>12630</v>
      </c>
      <c r="G4768" s="460" t="s">
        <v>12629</v>
      </c>
      <c r="H4768" s="460" t="s">
        <v>8241</v>
      </c>
      <c r="I4768" s="460" t="s">
        <v>7869</v>
      </c>
      <c r="J4768" s="459" t="s">
        <v>8241</v>
      </c>
      <c r="K4768" s="458">
        <v>3</v>
      </c>
      <c r="L4768" s="458">
        <v>12</v>
      </c>
      <c r="M4768" s="457">
        <v>53472.939955718633</v>
      </c>
      <c r="N4768" s="458">
        <v>1</v>
      </c>
      <c r="O4768" s="458">
        <v>6</v>
      </c>
      <c r="P4768" s="457">
        <v>26506.799999999999</v>
      </c>
    </row>
    <row r="4769" spans="1:16" ht="67.5" x14ac:dyDescent="0.2">
      <c r="A4769" s="466" t="s">
        <v>7860</v>
      </c>
      <c r="B4769" s="465" t="s">
        <v>3526</v>
      </c>
      <c r="C4769" s="464" t="s">
        <v>2594</v>
      </c>
      <c r="D4769" s="463" t="s">
        <v>8553</v>
      </c>
      <c r="E4769" s="462">
        <v>5500</v>
      </c>
      <c r="F4769" s="461" t="s">
        <v>12628</v>
      </c>
      <c r="G4769" s="460" t="s">
        <v>12627</v>
      </c>
      <c r="H4769" s="460" t="s">
        <v>8241</v>
      </c>
      <c r="I4769" s="460" t="s">
        <v>7869</v>
      </c>
      <c r="J4769" s="459" t="s">
        <v>8241</v>
      </c>
      <c r="K4769" s="458">
        <v>5</v>
      </c>
      <c r="L4769" s="458">
        <v>12</v>
      </c>
      <c r="M4769" s="457">
        <v>94956.907262635272</v>
      </c>
      <c r="N4769" s="458">
        <v>1</v>
      </c>
      <c r="O4769" s="458">
        <v>6</v>
      </c>
      <c r="P4769" s="457">
        <v>34306.800000000003</v>
      </c>
    </row>
    <row r="4770" spans="1:16" ht="67.5" x14ac:dyDescent="0.2">
      <c r="A4770" s="466" t="s">
        <v>7860</v>
      </c>
      <c r="B4770" s="465" t="s">
        <v>3526</v>
      </c>
      <c r="C4770" s="464" t="s">
        <v>2594</v>
      </c>
      <c r="D4770" s="463" t="s">
        <v>7887</v>
      </c>
      <c r="E4770" s="462">
        <v>4200</v>
      </c>
      <c r="F4770" s="461" t="s">
        <v>12626</v>
      </c>
      <c r="G4770" s="460" t="s">
        <v>12625</v>
      </c>
      <c r="H4770" s="460" t="s">
        <v>6389</v>
      </c>
      <c r="I4770" s="460" t="s">
        <v>7869</v>
      </c>
      <c r="J4770" s="459" t="s">
        <v>6389</v>
      </c>
      <c r="K4770" s="458">
        <v>4</v>
      </c>
      <c r="L4770" s="458">
        <v>12</v>
      </c>
      <c r="M4770" s="457">
        <v>53472.939955718633</v>
      </c>
      <c r="N4770" s="458">
        <v>1</v>
      </c>
      <c r="O4770" s="458">
        <v>6</v>
      </c>
      <c r="P4770" s="457">
        <v>26506.799999999999</v>
      </c>
    </row>
    <row r="4771" spans="1:16" ht="67.5" x14ac:dyDescent="0.2">
      <c r="A4771" s="466" t="s">
        <v>7860</v>
      </c>
      <c r="B4771" s="465" t="s">
        <v>3526</v>
      </c>
      <c r="C4771" s="464" t="s">
        <v>2594</v>
      </c>
      <c r="D4771" s="463" t="s">
        <v>6398</v>
      </c>
      <c r="E4771" s="462">
        <v>7500</v>
      </c>
      <c r="F4771" s="461" t="s">
        <v>12624</v>
      </c>
      <c r="G4771" s="460" t="s">
        <v>12623</v>
      </c>
      <c r="H4771" s="460" t="s">
        <v>4522</v>
      </c>
      <c r="I4771" s="460" t="s">
        <v>7869</v>
      </c>
      <c r="J4771" s="459" t="s">
        <v>4522</v>
      </c>
      <c r="K4771" s="458">
        <v>5</v>
      </c>
      <c r="L4771" s="458">
        <v>12</v>
      </c>
      <c r="M4771" s="457">
        <v>95487.392778068985</v>
      </c>
      <c r="N4771" s="458">
        <v>1</v>
      </c>
      <c r="O4771" s="458">
        <v>6</v>
      </c>
      <c r="P4771" s="457">
        <v>46306.8</v>
      </c>
    </row>
    <row r="4772" spans="1:16" ht="67.5" x14ac:dyDescent="0.2">
      <c r="A4772" s="466" t="s">
        <v>7860</v>
      </c>
      <c r="B4772" s="465" t="s">
        <v>3526</v>
      </c>
      <c r="C4772" s="464" t="s">
        <v>2594</v>
      </c>
      <c r="D4772" s="463" t="s">
        <v>8345</v>
      </c>
      <c r="E4772" s="462">
        <v>3500</v>
      </c>
      <c r="F4772" s="461" t="s">
        <v>12622</v>
      </c>
      <c r="G4772" s="460" t="s">
        <v>12621</v>
      </c>
      <c r="H4772" s="460" t="s">
        <v>8342</v>
      </c>
      <c r="I4772" s="460" t="s">
        <v>7869</v>
      </c>
      <c r="J4772" s="459" t="s">
        <v>8342</v>
      </c>
      <c r="K4772" s="458">
        <v>0</v>
      </c>
      <c r="L4772" s="458">
        <v>0</v>
      </c>
      <c r="M4772" s="457">
        <v>0</v>
      </c>
      <c r="N4772" s="458">
        <v>1</v>
      </c>
      <c r="O4772" s="458">
        <v>2</v>
      </c>
      <c r="P4772" s="457">
        <v>7435.6</v>
      </c>
    </row>
    <row r="4773" spans="1:16" ht="67.5" x14ac:dyDescent="0.2">
      <c r="A4773" s="466" t="s">
        <v>7860</v>
      </c>
      <c r="B4773" s="465" t="s">
        <v>3526</v>
      </c>
      <c r="C4773" s="464" t="s">
        <v>2594</v>
      </c>
      <c r="D4773" s="463" t="s">
        <v>8185</v>
      </c>
      <c r="E4773" s="462">
        <v>6000</v>
      </c>
      <c r="F4773" s="461" t="s">
        <v>12620</v>
      </c>
      <c r="G4773" s="460" t="s">
        <v>12619</v>
      </c>
      <c r="H4773" s="460" t="s">
        <v>7911</v>
      </c>
      <c r="I4773" s="460" t="s">
        <v>7861</v>
      </c>
      <c r="J4773" s="459" t="s">
        <v>7911</v>
      </c>
      <c r="K4773" s="458">
        <v>3</v>
      </c>
      <c r="L4773" s="458">
        <v>12</v>
      </c>
      <c r="M4773" s="457">
        <v>76389.914222455191</v>
      </c>
      <c r="N4773" s="458">
        <v>1</v>
      </c>
      <c r="O4773" s="458">
        <v>6</v>
      </c>
      <c r="P4773" s="457">
        <v>37306.800000000003</v>
      </c>
    </row>
    <row r="4774" spans="1:16" ht="67.5" x14ac:dyDescent="0.2">
      <c r="A4774" s="466" t="s">
        <v>7860</v>
      </c>
      <c r="B4774" s="465" t="s">
        <v>3526</v>
      </c>
      <c r="C4774" s="464" t="s">
        <v>2594</v>
      </c>
      <c r="D4774" s="463" t="s">
        <v>7887</v>
      </c>
      <c r="E4774" s="462">
        <v>4200</v>
      </c>
      <c r="F4774" s="461" t="s">
        <v>12618</v>
      </c>
      <c r="G4774" s="460" t="s">
        <v>12617</v>
      </c>
      <c r="H4774" s="460" t="s">
        <v>6514</v>
      </c>
      <c r="I4774" s="460" t="s">
        <v>7861</v>
      </c>
      <c r="J4774" s="459" t="s">
        <v>6514</v>
      </c>
      <c r="K4774" s="458">
        <v>3</v>
      </c>
      <c r="L4774" s="458">
        <v>12</v>
      </c>
      <c r="M4774" s="457">
        <v>53472.939955718633</v>
      </c>
      <c r="N4774" s="458">
        <v>1</v>
      </c>
      <c r="O4774" s="458">
        <v>6</v>
      </c>
      <c r="P4774" s="457">
        <v>26506.799999999999</v>
      </c>
    </row>
    <row r="4775" spans="1:16" ht="67.5" x14ac:dyDescent="0.2">
      <c r="A4775" s="466" t="s">
        <v>7860</v>
      </c>
      <c r="B4775" s="465" t="s">
        <v>3526</v>
      </c>
      <c r="C4775" s="464" t="s">
        <v>2594</v>
      </c>
      <c r="D4775" s="463" t="s">
        <v>7941</v>
      </c>
      <c r="E4775" s="462">
        <v>4200</v>
      </c>
      <c r="F4775" s="461" t="s">
        <v>12616</v>
      </c>
      <c r="G4775" s="460" t="s">
        <v>12615</v>
      </c>
      <c r="H4775" s="460" t="s">
        <v>6389</v>
      </c>
      <c r="I4775" s="460" t="s">
        <v>7869</v>
      </c>
      <c r="J4775" s="459" t="s">
        <v>6389</v>
      </c>
      <c r="K4775" s="458">
        <v>3</v>
      </c>
      <c r="L4775" s="458">
        <v>12</v>
      </c>
      <c r="M4775" s="457">
        <v>53472.939955718633</v>
      </c>
      <c r="N4775" s="458">
        <v>1</v>
      </c>
      <c r="O4775" s="458">
        <v>6</v>
      </c>
      <c r="P4775" s="457">
        <v>26506.799999999999</v>
      </c>
    </row>
    <row r="4776" spans="1:16" ht="67.5" x14ac:dyDescent="0.2">
      <c r="A4776" s="466" t="s">
        <v>7860</v>
      </c>
      <c r="B4776" s="465" t="s">
        <v>3526</v>
      </c>
      <c r="C4776" s="464" t="s">
        <v>2594</v>
      </c>
      <c r="D4776" s="463" t="s">
        <v>8011</v>
      </c>
      <c r="E4776" s="462">
        <v>2200</v>
      </c>
      <c r="F4776" s="461" t="s">
        <v>12614</v>
      </c>
      <c r="G4776" s="460" t="s">
        <v>12613</v>
      </c>
      <c r="H4776" s="460"/>
      <c r="I4776" s="460"/>
      <c r="J4776" s="459"/>
      <c r="K4776" s="458">
        <v>4</v>
      </c>
      <c r="L4776" s="458">
        <v>12</v>
      </c>
      <c r="M4776" s="457">
        <v>28009.635214900234</v>
      </c>
      <c r="N4776" s="458">
        <v>1</v>
      </c>
      <c r="O4776" s="458">
        <v>6</v>
      </c>
      <c r="P4776" s="457">
        <v>14506.8</v>
      </c>
    </row>
    <row r="4777" spans="1:16" ht="67.5" x14ac:dyDescent="0.2">
      <c r="A4777" s="466" t="s">
        <v>7860</v>
      </c>
      <c r="B4777" s="465" t="s">
        <v>3526</v>
      </c>
      <c r="C4777" s="464" t="s">
        <v>2594</v>
      </c>
      <c r="D4777" s="463" t="s">
        <v>11459</v>
      </c>
      <c r="E4777" s="462">
        <v>10000</v>
      </c>
      <c r="F4777" s="461" t="s">
        <v>12612</v>
      </c>
      <c r="G4777" s="460" t="s">
        <v>12611</v>
      </c>
      <c r="H4777" s="460" t="s">
        <v>8020</v>
      </c>
      <c r="I4777" s="460" t="s">
        <v>7869</v>
      </c>
      <c r="J4777" s="459" t="s">
        <v>8020</v>
      </c>
      <c r="K4777" s="458">
        <v>1</v>
      </c>
      <c r="L4777" s="458">
        <v>3</v>
      </c>
      <c r="M4777" s="457">
        <v>31829.130926022997</v>
      </c>
      <c r="N4777" s="458">
        <v>1</v>
      </c>
      <c r="O4777" s="458">
        <v>6</v>
      </c>
      <c r="P4777" s="457">
        <v>61306.8</v>
      </c>
    </row>
    <row r="4778" spans="1:16" ht="67.5" x14ac:dyDescent="0.2">
      <c r="A4778" s="466" t="s">
        <v>7860</v>
      </c>
      <c r="B4778" s="465" t="s">
        <v>3526</v>
      </c>
      <c r="C4778" s="464" t="s">
        <v>2594</v>
      </c>
      <c r="D4778" s="463" t="s">
        <v>8428</v>
      </c>
      <c r="E4778" s="462">
        <v>8500</v>
      </c>
      <c r="F4778" s="461" t="s">
        <v>12610</v>
      </c>
      <c r="G4778" s="460" t="s">
        <v>12609</v>
      </c>
      <c r="H4778" s="460" t="s">
        <v>7911</v>
      </c>
      <c r="I4778" s="460" t="s">
        <v>7869</v>
      </c>
      <c r="J4778" s="459" t="s">
        <v>7911</v>
      </c>
      <c r="K4778" s="458">
        <v>3</v>
      </c>
      <c r="L4778" s="458">
        <v>12</v>
      </c>
      <c r="M4778" s="457">
        <v>108219.04514847818</v>
      </c>
      <c r="N4778" s="458">
        <v>1</v>
      </c>
      <c r="O4778" s="458">
        <v>6</v>
      </c>
      <c r="P4778" s="457">
        <v>52306.8</v>
      </c>
    </row>
    <row r="4779" spans="1:16" ht="67.5" x14ac:dyDescent="0.2">
      <c r="A4779" s="466" t="s">
        <v>7860</v>
      </c>
      <c r="B4779" s="465" t="s">
        <v>3526</v>
      </c>
      <c r="C4779" s="464" t="s">
        <v>2594</v>
      </c>
      <c r="D4779" s="463" t="s">
        <v>8847</v>
      </c>
      <c r="E4779" s="462">
        <v>5500</v>
      </c>
      <c r="F4779" s="461" t="s">
        <v>12608</v>
      </c>
      <c r="G4779" s="460" t="s">
        <v>12607</v>
      </c>
      <c r="H4779" s="460" t="s">
        <v>3570</v>
      </c>
      <c r="I4779" s="460" t="s">
        <v>7869</v>
      </c>
      <c r="J4779" s="459" t="s">
        <v>3570</v>
      </c>
      <c r="K4779" s="458">
        <v>3</v>
      </c>
      <c r="L4779" s="458">
        <v>12</v>
      </c>
      <c r="M4779" s="457">
        <v>70024.088037250593</v>
      </c>
      <c r="N4779" s="458">
        <v>1</v>
      </c>
      <c r="O4779" s="458">
        <v>6</v>
      </c>
      <c r="P4779" s="457">
        <v>34306.800000000003</v>
      </c>
    </row>
    <row r="4780" spans="1:16" ht="67.5" x14ac:dyDescent="0.2">
      <c r="A4780" s="466" t="s">
        <v>7860</v>
      </c>
      <c r="B4780" s="465" t="s">
        <v>3526</v>
      </c>
      <c r="C4780" s="464" t="s">
        <v>2594</v>
      </c>
      <c r="D4780" s="463" t="s">
        <v>8011</v>
      </c>
      <c r="E4780" s="462">
        <v>2200</v>
      </c>
      <c r="F4780" s="461" t="s">
        <v>12606</v>
      </c>
      <c r="G4780" s="460" t="s">
        <v>12605</v>
      </c>
      <c r="H4780" s="460" t="s">
        <v>3595</v>
      </c>
      <c r="I4780" s="460" t="s">
        <v>7861</v>
      </c>
      <c r="J4780" s="459" t="s">
        <v>3595</v>
      </c>
      <c r="K4780" s="458">
        <v>4</v>
      </c>
      <c r="L4780" s="458">
        <v>12</v>
      </c>
      <c r="M4780" s="457">
        <v>28009.635214900234</v>
      </c>
      <c r="N4780" s="458">
        <v>1</v>
      </c>
      <c r="O4780" s="458">
        <v>6</v>
      </c>
      <c r="P4780" s="457">
        <v>14506.8</v>
      </c>
    </row>
    <row r="4781" spans="1:16" ht="67.5" x14ac:dyDescent="0.2">
      <c r="A4781" s="466" t="s">
        <v>7860</v>
      </c>
      <c r="B4781" s="465" t="s">
        <v>3526</v>
      </c>
      <c r="C4781" s="464" t="s">
        <v>2594</v>
      </c>
      <c r="D4781" s="463" t="s">
        <v>8248</v>
      </c>
      <c r="E4781" s="462">
        <v>4200</v>
      </c>
      <c r="F4781" s="461" t="s">
        <v>12604</v>
      </c>
      <c r="G4781" s="460" t="s">
        <v>12603</v>
      </c>
      <c r="H4781" s="460" t="s">
        <v>7865</v>
      </c>
      <c r="I4781" s="460" t="s">
        <v>7861</v>
      </c>
      <c r="J4781" s="459" t="s">
        <v>7865</v>
      </c>
      <c r="K4781" s="458">
        <v>3</v>
      </c>
      <c r="L4781" s="458">
        <v>12</v>
      </c>
      <c r="M4781" s="457">
        <v>53472.939955718633</v>
      </c>
      <c r="N4781" s="458">
        <v>1</v>
      </c>
      <c r="O4781" s="458">
        <v>6</v>
      </c>
      <c r="P4781" s="457">
        <v>26506.799999999999</v>
      </c>
    </row>
    <row r="4782" spans="1:16" ht="67.5" x14ac:dyDescent="0.2">
      <c r="A4782" s="466" t="s">
        <v>7860</v>
      </c>
      <c r="B4782" s="465" t="s">
        <v>3526</v>
      </c>
      <c r="C4782" s="464" t="s">
        <v>2594</v>
      </c>
      <c r="D4782" s="463" t="s">
        <v>7941</v>
      </c>
      <c r="E4782" s="462">
        <v>4200</v>
      </c>
      <c r="F4782" s="461" t="s">
        <v>12602</v>
      </c>
      <c r="G4782" s="460" t="s">
        <v>12601</v>
      </c>
      <c r="H4782" s="460" t="s">
        <v>3574</v>
      </c>
      <c r="I4782" s="460" t="s">
        <v>7861</v>
      </c>
      <c r="J4782" s="459" t="s">
        <v>3574</v>
      </c>
      <c r="K4782" s="458">
        <v>3</v>
      </c>
      <c r="L4782" s="458">
        <v>12</v>
      </c>
      <c r="M4782" s="457">
        <v>53472.939955718633</v>
      </c>
      <c r="N4782" s="458">
        <v>1</v>
      </c>
      <c r="O4782" s="458">
        <v>6</v>
      </c>
      <c r="P4782" s="457">
        <v>26506.799999999999</v>
      </c>
    </row>
    <row r="4783" spans="1:16" ht="67.5" x14ac:dyDescent="0.2">
      <c r="A4783" s="466" t="s">
        <v>7860</v>
      </c>
      <c r="B4783" s="465" t="s">
        <v>3526</v>
      </c>
      <c r="C4783" s="464" t="s">
        <v>2594</v>
      </c>
      <c r="D4783" s="463" t="s">
        <v>7887</v>
      </c>
      <c r="E4783" s="462">
        <v>4200</v>
      </c>
      <c r="F4783" s="461" t="s">
        <v>12600</v>
      </c>
      <c r="G4783" s="460" t="s">
        <v>12599</v>
      </c>
      <c r="H4783" s="460" t="s">
        <v>12598</v>
      </c>
      <c r="I4783" s="460" t="s">
        <v>7869</v>
      </c>
      <c r="J4783" s="459" t="s">
        <v>12598</v>
      </c>
      <c r="K4783" s="458">
        <v>4</v>
      </c>
      <c r="L4783" s="458">
        <v>12</v>
      </c>
      <c r="M4783" s="457">
        <v>53472.939955718633</v>
      </c>
      <c r="N4783" s="458">
        <v>1</v>
      </c>
      <c r="O4783" s="458">
        <v>6</v>
      </c>
      <c r="P4783" s="457">
        <v>26506.799999999999</v>
      </c>
    </row>
    <row r="4784" spans="1:16" ht="67.5" x14ac:dyDescent="0.2">
      <c r="A4784" s="466" t="s">
        <v>7860</v>
      </c>
      <c r="B4784" s="465" t="s">
        <v>3526</v>
      </c>
      <c r="C4784" s="464" t="s">
        <v>2594</v>
      </c>
      <c r="D4784" s="463" t="s">
        <v>7946</v>
      </c>
      <c r="E4784" s="462">
        <v>4200</v>
      </c>
      <c r="F4784" s="461" t="s">
        <v>12597</v>
      </c>
      <c r="G4784" s="460" t="s">
        <v>12596</v>
      </c>
      <c r="H4784" s="460" t="s">
        <v>6389</v>
      </c>
      <c r="I4784" s="460" t="s">
        <v>7869</v>
      </c>
      <c r="J4784" s="459" t="s">
        <v>6389</v>
      </c>
      <c r="K4784" s="458">
        <v>3</v>
      </c>
      <c r="L4784" s="458">
        <v>12</v>
      </c>
      <c r="M4784" s="457">
        <v>53472.939955718633</v>
      </c>
      <c r="N4784" s="458">
        <v>1</v>
      </c>
      <c r="O4784" s="458">
        <v>1</v>
      </c>
      <c r="P4784" s="457">
        <v>4417.8</v>
      </c>
    </row>
    <row r="4785" spans="1:16" ht="67.5" x14ac:dyDescent="0.2">
      <c r="A4785" s="466" t="s">
        <v>7860</v>
      </c>
      <c r="B4785" s="465" t="s">
        <v>3526</v>
      </c>
      <c r="C4785" s="464" t="s">
        <v>2594</v>
      </c>
      <c r="D4785" s="463" t="s">
        <v>12595</v>
      </c>
      <c r="E4785" s="462">
        <v>8500</v>
      </c>
      <c r="F4785" s="461" t="s">
        <v>12594</v>
      </c>
      <c r="G4785" s="460" t="s">
        <v>12593</v>
      </c>
      <c r="H4785" s="460" t="s">
        <v>7911</v>
      </c>
      <c r="I4785" s="460" t="s">
        <v>7869</v>
      </c>
      <c r="J4785" s="459" t="s">
        <v>7911</v>
      </c>
      <c r="K4785" s="458">
        <v>2</v>
      </c>
      <c r="L4785" s="458">
        <v>6</v>
      </c>
      <c r="M4785" s="457">
        <v>54109.52257423909</v>
      </c>
      <c r="N4785" s="458">
        <v>1</v>
      </c>
      <c r="O4785" s="458">
        <v>6</v>
      </c>
      <c r="P4785" s="457">
        <v>52306.8</v>
      </c>
    </row>
    <row r="4786" spans="1:16" ht="67.5" x14ac:dyDescent="0.2">
      <c r="A4786" s="466" t="s">
        <v>7860</v>
      </c>
      <c r="B4786" s="465" t="s">
        <v>3526</v>
      </c>
      <c r="C4786" s="464" t="s">
        <v>2594</v>
      </c>
      <c r="D4786" s="463" t="s">
        <v>7887</v>
      </c>
      <c r="E4786" s="462">
        <v>4200</v>
      </c>
      <c r="F4786" s="461" t="s">
        <v>12592</v>
      </c>
      <c r="G4786" s="460" t="s">
        <v>12591</v>
      </c>
      <c r="H4786" s="460" t="s">
        <v>6389</v>
      </c>
      <c r="I4786" s="460" t="s">
        <v>7869</v>
      </c>
      <c r="J4786" s="459" t="s">
        <v>6389</v>
      </c>
      <c r="K4786" s="458">
        <v>4</v>
      </c>
      <c r="L4786" s="458">
        <v>12</v>
      </c>
      <c r="M4786" s="457">
        <v>53472.939955718633</v>
      </c>
      <c r="N4786" s="458">
        <v>1</v>
      </c>
      <c r="O4786" s="458">
        <v>6</v>
      </c>
      <c r="P4786" s="457">
        <v>26506.799999999999</v>
      </c>
    </row>
    <row r="4787" spans="1:16" ht="67.5" x14ac:dyDescent="0.2">
      <c r="A4787" s="466" t="s">
        <v>7860</v>
      </c>
      <c r="B4787" s="465" t="s">
        <v>3526</v>
      </c>
      <c r="C4787" s="464" t="s">
        <v>2594</v>
      </c>
      <c r="D4787" s="463" t="s">
        <v>7923</v>
      </c>
      <c r="E4787" s="462">
        <v>4200</v>
      </c>
      <c r="F4787" s="461" t="s">
        <v>12590</v>
      </c>
      <c r="G4787" s="460" t="s">
        <v>12589</v>
      </c>
      <c r="H4787" s="460" t="s">
        <v>4304</v>
      </c>
      <c r="I4787" s="460" t="s">
        <v>7861</v>
      </c>
      <c r="J4787" s="459" t="s">
        <v>4304</v>
      </c>
      <c r="K4787" s="458">
        <v>2</v>
      </c>
      <c r="L4787" s="458">
        <v>9</v>
      </c>
      <c r="M4787" s="457">
        <v>40104.704966788973</v>
      </c>
      <c r="N4787" s="458">
        <v>0</v>
      </c>
      <c r="O4787" s="458">
        <v>0</v>
      </c>
      <c r="P4787" s="457">
        <v>0</v>
      </c>
    </row>
    <row r="4788" spans="1:16" ht="67.5" x14ac:dyDescent="0.2">
      <c r="A4788" s="466" t="s">
        <v>7860</v>
      </c>
      <c r="B4788" s="465" t="s">
        <v>3526</v>
      </c>
      <c r="C4788" s="464" t="s">
        <v>2594</v>
      </c>
      <c r="D4788" s="463" t="s">
        <v>8226</v>
      </c>
      <c r="E4788" s="462">
        <v>6500</v>
      </c>
      <c r="F4788" s="461" t="s">
        <v>12588</v>
      </c>
      <c r="G4788" s="460" t="s">
        <v>12587</v>
      </c>
      <c r="H4788" s="460" t="s">
        <v>8223</v>
      </c>
      <c r="I4788" s="460" t="s">
        <v>7861</v>
      </c>
      <c r="J4788" s="459" t="s">
        <v>8223</v>
      </c>
      <c r="K4788" s="458">
        <v>5</v>
      </c>
      <c r="L4788" s="458">
        <v>12</v>
      </c>
      <c r="M4788" s="457">
        <v>82755.740407659789</v>
      </c>
      <c r="N4788" s="458">
        <v>1</v>
      </c>
      <c r="O4788" s="458">
        <v>6</v>
      </c>
      <c r="P4788" s="457">
        <v>40306.800000000003</v>
      </c>
    </row>
    <row r="4789" spans="1:16" ht="67.5" x14ac:dyDescent="0.2">
      <c r="A4789" s="466" t="s">
        <v>7860</v>
      </c>
      <c r="B4789" s="465" t="s">
        <v>3526</v>
      </c>
      <c r="C4789" s="464" t="s">
        <v>2594</v>
      </c>
      <c r="D4789" s="463" t="s">
        <v>7923</v>
      </c>
      <c r="E4789" s="462">
        <v>2500</v>
      </c>
      <c r="F4789" s="461" t="s">
        <v>12586</v>
      </c>
      <c r="G4789" s="460" t="s">
        <v>12585</v>
      </c>
      <c r="H4789" s="460" t="s">
        <v>3542</v>
      </c>
      <c r="I4789" s="460" t="s">
        <v>7861</v>
      </c>
      <c r="J4789" s="459" t="s">
        <v>3542</v>
      </c>
      <c r="K4789" s="458">
        <v>4</v>
      </c>
      <c r="L4789" s="458">
        <v>12</v>
      </c>
      <c r="M4789" s="457">
        <v>33632.781678497631</v>
      </c>
      <c r="N4789" s="458">
        <v>1</v>
      </c>
      <c r="O4789" s="458">
        <v>6</v>
      </c>
      <c r="P4789" s="457">
        <v>16306.8</v>
      </c>
    </row>
    <row r="4790" spans="1:16" ht="67.5" x14ac:dyDescent="0.2">
      <c r="A4790" s="466" t="s">
        <v>7860</v>
      </c>
      <c r="B4790" s="465" t="s">
        <v>3526</v>
      </c>
      <c r="C4790" s="464" t="s">
        <v>2594</v>
      </c>
      <c r="D4790" s="463" t="s">
        <v>10380</v>
      </c>
      <c r="E4790" s="462">
        <v>1500</v>
      </c>
      <c r="F4790" s="461" t="s">
        <v>12584</v>
      </c>
      <c r="G4790" s="460" t="s">
        <v>12583</v>
      </c>
      <c r="H4790" s="460" t="s">
        <v>6389</v>
      </c>
      <c r="I4790" s="460" t="s">
        <v>7869</v>
      </c>
      <c r="J4790" s="459" t="s">
        <v>6389</v>
      </c>
      <c r="K4790" s="458">
        <v>4</v>
      </c>
      <c r="L4790" s="458">
        <v>12</v>
      </c>
      <c r="M4790" s="457">
        <v>19097.478555613798</v>
      </c>
      <c r="N4790" s="458">
        <v>1</v>
      </c>
      <c r="O4790" s="458">
        <v>6</v>
      </c>
      <c r="P4790" s="457">
        <v>10306.799999999999</v>
      </c>
    </row>
    <row r="4791" spans="1:16" ht="67.5" x14ac:dyDescent="0.2">
      <c r="A4791" s="466" t="s">
        <v>7860</v>
      </c>
      <c r="B4791" s="465" t="s">
        <v>3526</v>
      </c>
      <c r="C4791" s="464" t="s">
        <v>2594</v>
      </c>
      <c r="D4791" s="463" t="s">
        <v>8011</v>
      </c>
      <c r="E4791" s="462">
        <v>2200</v>
      </c>
      <c r="F4791" s="461" t="s">
        <v>12582</v>
      </c>
      <c r="G4791" s="460" t="s">
        <v>12581</v>
      </c>
      <c r="H4791" s="460"/>
      <c r="I4791" s="460"/>
      <c r="J4791" s="459"/>
      <c r="K4791" s="458">
        <v>4</v>
      </c>
      <c r="L4791" s="458">
        <v>12</v>
      </c>
      <c r="M4791" s="457">
        <v>28009.635214900234</v>
      </c>
      <c r="N4791" s="458">
        <v>1</v>
      </c>
      <c r="O4791" s="458">
        <v>6</v>
      </c>
      <c r="P4791" s="457">
        <v>14506.8</v>
      </c>
    </row>
    <row r="4792" spans="1:16" ht="67.5" x14ac:dyDescent="0.2">
      <c r="A4792" s="466" t="s">
        <v>7860</v>
      </c>
      <c r="B4792" s="465" t="s">
        <v>3526</v>
      </c>
      <c r="C4792" s="464" t="s">
        <v>2594</v>
      </c>
      <c r="D4792" s="463" t="s">
        <v>8271</v>
      </c>
      <c r="E4792" s="462">
        <v>11000</v>
      </c>
      <c r="F4792" s="461" t="s">
        <v>12580</v>
      </c>
      <c r="G4792" s="460" t="s">
        <v>12579</v>
      </c>
      <c r="H4792" s="460" t="s">
        <v>4810</v>
      </c>
      <c r="I4792" s="460" t="s">
        <v>7869</v>
      </c>
      <c r="J4792" s="459" t="s">
        <v>4810</v>
      </c>
      <c r="K4792" s="458">
        <v>3</v>
      </c>
      <c r="L4792" s="458">
        <v>12</v>
      </c>
      <c r="M4792" s="457">
        <v>140048.17607450119</v>
      </c>
      <c r="N4792" s="458">
        <v>1</v>
      </c>
      <c r="O4792" s="458">
        <v>6</v>
      </c>
      <c r="P4792" s="457">
        <v>67306.8</v>
      </c>
    </row>
    <row r="4793" spans="1:16" ht="67.5" x14ac:dyDescent="0.2">
      <c r="A4793" s="466" t="s">
        <v>7860</v>
      </c>
      <c r="B4793" s="465" t="s">
        <v>3526</v>
      </c>
      <c r="C4793" s="464" t="s">
        <v>2594</v>
      </c>
      <c r="D4793" s="463" t="s">
        <v>11585</v>
      </c>
      <c r="E4793" s="462">
        <v>4200</v>
      </c>
      <c r="F4793" s="461" t="s">
        <v>12578</v>
      </c>
      <c r="G4793" s="460" t="s">
        <v>12577</v>
      </c>
      <c r="H4793" s="460" t="s">
        <v>4810</v>
      </c>
      <c r="I4793" s="460" t="s">
        <v>7869</v>
      </c>
      <c r="J4793" s="459" t="s">
        <v>4810</v>
      </c>
      <c r="K4793" s="458">
        <v>3</v>
      </c>
      <c r="L4793" s="458">
        <v>12</v>
      </c>
      <c r="M4793" s="457">
        <v>53472.939955718633</v>
      </c>
      <c r="N4793" s="458">
        <v>1</v>
      </c>
      <c r="O4793" s="458">
        <v>6</v>
      </c>
      <c r="P4793" s="457">
        <v>26506.799999999999</v>
      </c>
    </row>
    <row r="4794" spans="1:16" ht="67.5" x14ac:dyDescent="0.2">
      <c r="A4794" s="466" t="s">
        <v>7860</v>
      </c>
      <c r="B4794" s="465" t="s">
        <v>3526</v>
      </c>
      <c r="C4794" s="464" t="s">
        <v>2594</v>
      </c>
      <c r="D4794" s="463" t="s">
        <v>7923</v>
      </c>
      <c r="E4794" s="462">
        <v>4200</v>
      </c>
      <c r="F4794" s="461" t="s">
        <v>12576</v>
      </c>
      <c r="G4794" s="460" t="s">
        <v>12575</v>
      </c>
      <c r="H4794" s="460" t="s">
        <v>4810</v>
      </c>
      <c r="I4794" s="460" t="s">
        <v>7869</v>
      </c>
      <c r="J4794" s="459" t="s">
        <v>4810</v>
      </c>
      <c r="K4794" s="458">
        <v>3</v>
      </c>
      <c r="L4794" s="458">
        <v>5</v>
      </c>
      <c r="M4794" s="457">
        <v>22280.391648216097</v>
      </c>
      <c r="N4794" s="458">
        <v>0</v>
      </c>
      <c r="O4794" s="458">
        <v>0</v>
      </c>
      <c r="P4794" s="457">
        <v>0</v>
      </c>
    </row>
    <row r="4795" spans="1:16" ht="67.5" x14ac:dyDescent="0.2">
      <c r="A4795" s="466" t="s">
        <v>7860</v>
      </c>
      <c r="B4795" s="465" t="s">
        <v>3526</v>
      </c>
      <c r="C4795" s="464" t="s">
        <v>2594</v>
      </c>
      <c r="D4795" s="463" t="s">
        <v>7887</v>
      </c>
      <c r="E4795" s="462">
        <v>4200</v>
      </c>
      <c r="F4795" s="461" t="s">
        <v>12574</v>
      </c>
      <c r="G4795" s="460" t="s">
        <v>12573</v>
      </c>
      <c r="H4795" s="460" t="s">
        <v>3642</v>
      </c>
      <c r="I4795" s="460" t="s">
        <v>7861</v>
      </c>
      <c r="J4795" s="459" t="s">
        <v>3642</v>
      </c>
      <c r="K4795" s="458">
        <v>4</v>
      </c>
      <c r="L4795" s="458">
        <v>12</v>
      </c>
      <c r="M4795" s="457">
        <v>53472.939955718633</v>
      </c>
      <c r="N4795" s="458">
        <v>1</v>
      </c>
      <c r="O4795" s="458">
        <v>1</v>
      </c>
      <c r="P4795" s="457">
        <v>4417.8</v>
      </c>
    </row>
    <row r="4796" spans="1:16" ht="67.5" x14ac:dyDescent="0.2">
      <c r="A4796" s="466" t="s">
        <v>7860</v>
      </c>
      <c r="B4796" s="465" t="s">
        <v>3526</v>
      </c>
      <c r="C4796" s="464" t="s">
        <v>2594</v>
      </c>
      <c r="D4796" s="463" t="s">
        <v>7887</v>
      </c>
      <c r="E4796" s="462">
        <v>4200</v>
      </c>
      <c r="F4796" s="461" t="s">
        <v>12572</v>
      </c>
      <c r="G4796" s="460" t="s">
        <v>12571</v>
      </c>
      <c r="H4796" s="460" t="s">
        <v>6389</v>
      </c>
      <c r="I4796" s="460" t="s">
        <v>7869</v>
      </c>
      <c r="J4796" s="459" t="s">
        <v>6389</v>
      </c>
      <c r="K4796" s="458">
        <v>3</v>
      </c>
      <c r="L4796" s="458">
        <v>12</v>
      </c>
      <c r="M4796" s="457">
        <v>53472.939955718633</v>
      </c>
      <c r="N4796" s="458">
        <v>0</v>
      </c>
      <c r="O4796" s="458">
        <v>0</v>
      </c>
      <c r="P4796" s="457">
        <v>0</v>
      </c>
    </row>
    <row r="4797" spans="1:16" ht="67.5" x14ac:dyDescent="0.2">
      <c r="A4797" s="466" t="s">
        <v>7860</v>
      </c>
      <c r="B4797" s="465" t="s">
        <v>3526</v>
      </c>
      <c r="C4797" s="464" t="s">
        <v>2594</v>
      </c>
      <c r="D4797" s="463" t="s">
        <v>10039</v>
      </c>
      <c r="E4797" s="462">
        <v>4200</v>
      </c>
      <c r="F4797" s="461" t="s">
        <v>12570</v>
      </c>
      <c r="G4797" s="460" t="s">
        <v>12569</v>
      </c>
      <c r="H4797" s="460" t="s">
        <v>8279</v>
      </c>
      <c r="I4797" s="460" t="s">
        <v>7869</v>
      </c>
      <c r="J4797" s="459" t="s">
        <v>8279</v>
      </c>
      <c r="K4797" s="458">
        <v>4</v>
      </c>
      <c r="L4797" s="458">
        <v>12</v>
      </c>
      <c r="M4797" s="457">
        <v>53472.939955718633</v>
      </c>
      <c r="N4797" s="458">
        <v>0</v>
      </c>
      <c r="O4797" s="458">
        <v>0</v>
      </c>
      <c r="P4797" s="457">
        <v>0</v>
      </c>
    </row>
    <row r="4798" spans="1:16" ht="67.5" x14ac:dyDescent="0.2">
      <c r="A4798" s="466" t="s">
        <v>7860</v>
      </c>
      <c r="B4798" s="465" t="s">
        <v>3526</v>
      </c>
      <c r="C4798" s="464" t="s">
        <v>2594</v>
      </c>
      <c r="D4798" s="463" t="s">
        <v>7923</v>
      </c>
      <c r="E4798" s="462">
        <v>4200</v>
      </c>
      <c r="F4798" s="461" t="s">
        <v>12568</v>
      </c>
      <c r="G4798" s="460" t="s">
        <v>12567</v>
      </c>
      <c r="H4798" s="460" t="s">
        <v>6389</v>
      </c>
      <c r="I4798" s="460" t="s">
        <v>7869</v>
      </c>
      <c r="J4798" s="459" t="s">
        <v>6389</v>
      </c>
      <c r="K4798" s="458">
        <v>3</v>
      </c>
      <c r="L4798" s="458">
        <v>5</v>
      </c>
      <c r="M4798" s="457">
        <v>22280.391648216097</v>
      </c>
      <c r="N4798" s="458">
        <v>0</v>
      </c>
      <c r="O4798" s="458">
        <v>0</v>
      </c>
      <c r="P4798" s="457">
        <v>0</v>
      </c>
    </row>
    <row r="4799" spans="1:16" ht="67.5" x14ac:dyDescent="0.2">
      <c r="A4799" s="466" t="s">
        <v>7860</v>
      </c>
      <c r="B4799" s="465" t="s">
        <v>3526</v>
      </c>
      <c r="C4799" s="464" t="s">
        <v>2594</v>
      </c>
      <c r="D4799" s="463" t="s">
        <v>8417</v>
      </c>
      <c r="E4799" s="462">
        <v>3200</v>
      </c>
      <c r="F4799" s="461" t="s">
        <v>12566</v>
      </c>
      <c r="G4799" s="460" t="s">
        <v>12565</v>
      </c>
      <c r="H4799" s="460" t="s">
        <v>3574</v>
      </c>
      <c r="I4799" s="460" t="s">
        <v>7861</v>
      </c>
      <c r="J4799" s="459" t="s">
        <v>3574</v>
      </c>
      <c r="K4799" s="458">
        <v>4</v>
      </c>
      <c r="L4799" s="458">
        <v>12</v>
      </c>
      <c r="M4799" s="457">
        <v>40741.287585309437</v>
      </c>
      <c r="N4799" s="458">
        <v>1</v>
      </c>
      <c r="O4799" s="458">
        <v>6</v>
      </c>
      <c r="P4799" s="457">
        <v>20506.8</v>
      </c>
    </row>
    <row r="4800" spans="1:16" ht="67.5" x14ac:dyDescent="0.2">
      <c r="A4800" s="466" t="s">
        <v>7860</v>
      </c>
      <c r="B4800" s="465" t="s">
        <v>3526</v>
      </c>
      <c r="C4800" s="464" t="s">
        <v>2594</v>
      </c>
      <c r="D4800" s="463" t="s">
        <v>8011</v>
      </c>
      <c r="E4800" s="462">
        <v>2200</v>
      </c>
      <c r="F4800" s="461" t="s">
        <v>12564</v>
      </c>
      <c r="G4800" s="460" t="s">
        <v>12563</v>
      </c>
      <c r="H4800" s="460"/>
      <c r="I4800" s="460"/>
      <c r="J4800" s="459"/>
      <c r="K4800" s="458">
        <v>5</v>
      </c>
      <c r="L4800" s="458">
        <v>12</v>
      </c>
      <c r="M4800" s="457">
        <v>28009.635214900234</v>
      </c>
      <c r="N4800" s="458">
        <v>1</v>
      </c>
      <c r="O4800" s="458">
        <v>6</v>
      </c>
      <c r="P4800" s="457">
        <v>14506.8</v>
      </c>
    </row>
    <row r="4801" spans="1:16" ht="67.5" x14ac:dyDescent="0.2">
      <c r="A4801" s="466" t="s">
        <v>7860</v>
      </c>
      <c r="B4801" s="465" t="s">
        <v>3526</v>
      </c>
      <c r="C4801" s="464" t="s">
        <v>2594</v>
      </c>
      <c r="D4801" s="463" t="s">
        <v>8156</v>
      </c>
      <c r="E4801" s="462">
        <v>4200</v>
      </c>
      <c r="F4801" s="461" t="s">
        <v>12562</v>
      </c>
      <c r="G4801" s="460" t="s">
        <v>12561</v>
      </c>
      <c r="H4801" s="460" t="s">
        <v>7911</v>
      </c>
      <c r="I4801" s="460" t="s">
        <v>7861</v>
      </c>
      <c r="J4801" s="459" t="s">
        <v>7911</v>
      </c>
      <c r="K4801" s="458">
        <v>4</v>
      </c>
      <c r="L4801" s="458">
        <v>9</v>
      </c>
      <c r="M4801" s="457">
        <v>40104.704966788973</v>
      </c>
      <c r="N4801" s="458">
        <v>0</v>
      </c>
      <c r="O4801" s="458">
        <v>0</v>
      </c>
      <c r="P4801" s="457">
        <v>0</v>
      </c>
    </row>
    <row r="4802" spans="1:16" ht="67.5" x14ac:dyDescent="0.2">
      <c r="A4802" s="466" t="s">
        <v>7860</v>
      </c>
      <c r="B4802" s="465" t="s">
        <v>3526</v>
      </c>
      <c r="C4802" s="464" t="s">
        <v>2594</v>
      </c>
      <c r="D4802" s="463" t="s">
        <v>7859</v>
      </c>
      <c r="E4802" s="462">
        <v>2500</v>
      </c>
      <c r="F4802" s="461" t="s">
        <v>12560</v>
      </c>
      <c r="G4802" s="460" t="s">
        <v>12559</v>
      </c>
      <c r="H4802" s="460" t="s">
        <v>4304</v>
      </c>
      <c r="I4802" s="460" t="s">
        <v>7861</v>
      </c>
      <c r="J4802" s="459" t="s">
        <v>4304</v>
      </c>
      <c r="K4802" s="458">
        <v>3</v>
      </c>
      <c r="L4802" s="458">
        <v>5</v>
      </c>
      <c r="M4802" s="457">
        <v>13262.137885842914</v>
      </c>
      <c r="N4802" s="458">
        <v>0</v>
      </c>
      <c r="O4802" s="458">
        <v>0</v>
      </c>
      <c r="P4802" s="457">
        <v>0</v>
      </c>
    </row>
    <row r="4803" spans="1:16" ht="67.5" x14ac:dyDescent="0.2">
      <c r="A4803" s="466" t="s">
        <v>7860</v>
      </c>
      <c r="B4803" s="465" t="s">
        <v>3526</v>
      </c>
      <c r="C4803" s="464" t="s">
        <v>2594</v>
      </c>
      <c r="D4803" s="463" t="s">
        <v>7887</v>
      </c>
      <c r="E4803" s="462">
        <v>4200</v>
      </c>
      <c r="F4803" s="461" t="s">
        <v>12558</v>
      </c>
      <c r="G4803" s="460" t="s">
        <v>12557</v>
      </c>
      <c r="H4803" s="460" t="s">
        <v>3542</v>
      </c>
      <c r="I4803" s="460" t="s">
        <v>7861</v>
      </c>
      <c r="J4803" s="459" t="s">
        <v>3542</v>
      </c>
      <c r="K4803" s="458">
        <v>3</v>
      </c>
      <c r="L4803" s="458">
        <v>12</v>
      </c>
      <c r="M4803" s="457">
        <v>53472.939955718633</v>
      </c>
      <c r="N4803" s="458">
        <v>1</v>
      </c>
      <c r="O4803" s="458">
        <v>6</v>
      </c>
      <c r="P4803" s="457">
        <v>26506.799999999999</v>
      </c>
    </row>
    <row r="4804" spans="1:16" ht="67.5" x14ac:dyDescent="0.2">
      <c r="A4804" s="466" t="s">
        <v>7860</v>
      </c>
      <c r="B4804" s="465" t="s">
        <v>3526</v>
      </c>
      <c r="C4804" s="464" t="s">
        <v>2594</v>
      </c>
      <c r="D4804" s="463" t="s">
        <v>7908</v>
      </c>
      <c r="E4804" s="462">
        <v>4200</v>
      </c>
      <c r="F4804" s="461" t="s">
        <v>12556</v>
      </c>
      <c r="G4804" s="460" t="s">
        <v>12555</v>
      </c>
      <c r="H4804" s="460" t="s">
        <v>6389</v>
      </c>
      <c r="I4804" s="460" t="s">
        <v>7869</v>
      </c>
      <c r="J4804" s="459" t="s">
        <v>6389</v>
      </c>
      <c r="K4804" s="458">
        <v>3</v>
      </c>
      <c r="L4804" s="458">
        <v>5</v>
      </c>
      <c r="M4804" s="457">
        <v>22280.391648216097</v>
      </c>
      <c r="N4804" s="458">
        <v>0</v>
      </c>
      <c r="O4804" s="458">
        <v>0</v>
      </c>
      <c r="P4804" s="457">
        <v>0</v>
      </c>
    </row>
    <row r="4805" spans="1:16" ht="67.5" x14ac:dyDescent="0.2">
      <c r="A4805" s="466" t="s">
        <v>7860</v>
      </c>
      <c r="B4805" s="465" t="s">
        <v>3526</v>
      </c>
      <c r="C4805" s="464" t="s">
        <v>2594</v>
      </c>
      <c r="D4805" s="463" t="s">
        <v>7946</v>
      </c>
      <c r="E4805" s="462">
        <v>4200</v>
      </c>
      <c r="F4805" s="461" t="s">
        <v>12554</v>
      </c>
      <c r="G4805" s="460" t="s">
        <v>12553</v>
      </c>
      <c r="H4805" s="460" t="s">
        <v>6299</v>
      </c>
      <c r="I4805" s="460" t="s">
        <v>7869</v>
      </c>
      <c r="J4805" s="459" t="s">
        <v>6299</v>
      </c>
      <c r="K4805" s="458">
        <v>3</v>
      </c>
      <c r="L4805" s="458">
        <v>12</v>
      </c>
      <c r="M4805" s="457">
        <v>53472.939955718633</v>
      </c>
      <c r="N4805" s="458">
        <v>1</v>
      </c>
      <c r="O4805" s="458">
        <v>6</v>
      </c>
      <c r="P4805" s="457">
        <v>26506.799999999999</v>
      </c>
    </row>
    <row r="4806" spans="1:16" ht="67.5" x14ac:dyDescent="0.2">
      <c r="A4806" s="466" t="s">
        <v>7860</v>
      </c>
      <c r="B4806" s="465" t="s">
        <v>3526</v>
      </c>
      <c r="C4806" s="464" t="s">
        <v>2594</v>
      </c>
      <c r="D4806" s="463" t="s">
        <v>7872</v>
      </c>
      <c r="E4806" s="462">
        <v>4200</v>
      </c>
      <c r="F4806" s="461" t="s">
        <v>12552</v>
      </c>
      <c r="G4806" s="460" t="s">
        <v>12551</v>
      </c>
      <c r="H4806" s="460" t="s">
        <v>6299</v>
      </c>
      <c r="I4806" s="460" t="s">
        <v>7869</v>
      </c>
      <c r="J4806" s="459" t="s">
        <v>6299</v>
      </c>
      <c r="K4806" s="458">
        <v>3</v>
      </c>
      <c r="L4806" s="458">
        <v>12</v>
      </c>
      <c r="M4806" s="457">
        <v>53472.939955718633</v>
      </c>
      <c r="N4806" s="458">
        <v>1</v>
      </c>
      <c r="O4806" s="458">
        <v>6</v>
      </c>
      <c r="P4806" s="457">
        <v>26506.799999999999</v>
      </c>
    </row>
    <row r="4807" spans="1:16" ht="67.5" x14ac:dyDescent="0.2">
      <c r="A4807" s="466" t="s">
        <v>7860</v>
      </c>
      <c r="B4807" s="465" t="s">
        <v>3526</v>
      </c>
      <c r="C4807" s="464" t="s">
        <v>2594</v>
      </c>
      <c r="D4807" s="463" t="s">
        <v>7923</v>
      </c>
      <c r="E4807" s="462">
        <v>4200</v>
      </c>
      <c r="F4807" s="461" t="s">
        <v>12550</v>
      </c>
      <c r="G4807" s="460" t="s">
        <v>12549</v>
      </c>
      <c r="H4807" s="460" t="s">
        <v>6514</v>
      </c>
      <c r="I4807" s="460" t="s">
        <v>7861</v>
      </c>
      <c r="J4807" s="459" t="s">
        <v>6514</v>
      </c>
      <c r="K4807" s="458">
        <v>3</v>
      </c>
      <c r="L4807" s="458">
        <v>12</v>
      </c>
      <c r="M4807" s="457">
        <v>53472.939955718633</v>
      </c>
      <c r="N4807" s="458">
        <v>1</v>
      </c>
      <c r="O4807" s="458">
        <v>6</v>
      </c>
      <c r="P4807" s="457">
        <v>26506.799999999999</v>
      </c>
    </row>
    <row r="4808" spans="1:16" ht="67.5" x14ac:dyDescent="0.2">
      <c r="A4808" s="466" t="s">
        <v>7860</v>
      </c>
      <c r="B4808" s="465" t="s">
        <v>3526</v>
      </c>
      <c r="C4808" s="464" t="s">
        <v>2594</v>
      </c>
      <c r="D4808" s="463" t="s">
        <v>7908</v>
      </c>
      <c r="E4808" s="462">
        <v>4200</v>
      </c>
      <c r="F4808" s="461" t="s">
        <v>12548</v>
      </c>
      <c r="G4808" s="460" t="s">
        <v>12547</v>
      </c>
      <c r="H4808" s="460" t="s">
        <v>6389</v>
      </c>
      <c r="I4808" s="460" t="s">
        <v>7869</v>
      </c>
      <c r="J4808" s="459" t="s">
        <v>6389</v>
      </c>
      <c r="K4808" s="458">
        <v>3</v>
      </c>
      <c r="L4808" s="458">
        <v>5</v>
      </c>
      <c r="M4808" s="457">
        <v>22280.391648216097</v>
      </c>
      <c r="N4808" s="458">
        <v>0</v>
      </c>
      <c r="O4808" s="458">
        <v>0</v>
      </c>
      <c r="P4808" s="457">
        <v>0</v>
      </c>
    </row>
    <row r="4809" spans="1:16" ht="67.5" x14ac:dyDescent="0.2">
      <c r="A4809" s="466" t="s">
        <v>7860</v>
      </c>
      <c r="B4809" s="465" t="s">
        <v>3526</v>
      </c>
      <c r="C4809" s="464" t="s">
        <v>2594</v>
      </c>
      <c r="D4809" s="463" t="s">
        <v>7899</v>
      </c>
      <c r="E4809" s="462">
        <v>4200</v>
      </c>
      <c r="F4809" s="461" t="s">
        <v>12546</v>
      </c>
      <c r="G4809" s="460" t="s">
        <v>12545</v>
      </c>
      <c r="H4809" s="460" t="s">
        <v>3859</v>
      </c>
      <c r="I4809" s="460" t="s">
        <v>7861</v>
      </c>
      <c r="J4809" s="459" t="s">
        <v>3859</v>
      </c>
      <c r="K4809" s="458">
        <v>3</v>
      </c>
      <c r="L4809" s="458">
        <v>12</v>
      </c>
      <c r="M4809" s="457">
        <v>53472.939955718633</v>
      </c>
      <c r="N4809" s="458">
        <v>1</v>
      </c>
      <c r="O4809" s="458">
        <v>6</v>
      </c>
      <c r="P4809" s="457">
        <v>26506.799999999999</v>
      </c>
    </row>
    <row r="4810" spans="1:16" ht="67.5" x14ac:dyDescent="0.2">
      <c r="A4810" s="466" t="s">
        <v>7860</v>
      </c>
      <c r="B4810" s="465" t="s">
        <v>3526</v>
      </c>
      <c r="C4810" s="464" t="s">
        <v>2594</v>
      </c>
      <c r="D4810" s="463" t="s">
        <v>10823</v>
      </c>
      <c r="E4810" s="462">
        <v>3000</v>
      </c>
      <c r="F4810" s="461" t="s">
        <v>12544</v>
      </c>
      <c r="G4810" s="460" t="s">
        <v>12543</v>
      </c>
      <c r="H4810" s="460"/>
      <c r="I4810" s="460" t="s">
        <v>8064</v>
      </c>
      <c r="J4810" s="459" t="s">
        <v>12542</v>
      </c>
      <c r="K4810" s="458">
        <v>1</v>
      </c>
      <c r="L4810" s="458">
        <v>1</v>
      </c>
      <c r="M4810" s="457">
        <v>3182.9130926022995</v>
      </c>
      <c r="N4810" s="458">
        <v>1</v>
      </c>
      <c r="O4810" s="458">
        <v>6</v>
      </c>
      <c r="P4810" s="457">
        <v>19306.8</v>
      </c>
    </row>
    <row r="4811" spans="1:16" ht="67.5" x14ac:dyDescent="0.2">
      <c r="A4811" s="466" t="s">
        <v>7860</v>
      </c>
      <c r="B4811" s="465" t="s">
        <v>3526</v>
      </c>
      <c r="C4811" s="464" t="s">
        <v>2594</v>
      </c>
      <c r="D4811" s="463" t="s">
        <v>7887</v>
      </c>
      <c r="E4811" s="462">
        <v>4200</v>
      </c>
      <c r="F4811" s="461" t="s">
        <v>12541</v>
      </c>
      <c r="G4811" s="460" t="s">
        <v>12540</v>
      </c>
      <c r="H4811" s="460" t="s">
        <v>4810</v>
      </c>
      <c r="I4811" s="460" t="s">
        <v>7869</v>
      </c>
      <c r="J4811" s="459" t="s">
        <v>4810</v>
      </c>
      <c r="K4811" s="458">
        <v>5</v>
      </c>
      <c r="L4811" s="458">
        <v>12</v>
      </c>
      <c r="M4811" s="457">
        <v>53472.939955718633</v>
      </c>
      <c r="N4811" s="458">
        <v>1</v>
      </c>
      <c r="O4811" s="458">
        <v>6</v>
      </c>
      <c r="P4811" s="457">
        <v>26506.799999999999</v>
      </c>
    </row>
    <row r="4812" spans="1:16" ht="67.5" x14ac:dyDescent="0.2">
      <c r="A4812" s="466" t="s">
        <v>7860</v>
      </c>
      <c r="B4812" s="465" t="s">
        <v>3526</v>
      </c>
      <c r="C4812" s="464" t="s">
        <v>2594</v>
      </c>
      <c r="D4812" s="463" t="s">
        <v>7923</v>
      </c>
      <c r="E4812" s="462">
        <v>4200</v>
      </c>
      <c r="F4812" s="461" t="s">
        <v>12539</v>
      </c>
      <c r="G4812" s="460" t="s">
        <v>12538</v>
      </c>
      <c r="H4812" s="460" t="s">
        <v>8020</v>
      </c>
      <c r="I4812" s="460" t="s">
        <v>7861</v>
      </c>
      <c r="J4812" s="459" t="s">
        <v>8020</v>
      </c>
      <c r="K4812" s="458">
        <v>4</v>
      </c>
      <c r="L4812" s="458">
        <v>12</v>
      </c>
      <c r="M4812" s="457">
        <v>53472.939955718633</v>
      </c>
      <c r="N4812" s="458">
        <v>1</v>
      </c>
      <c r="O4812" s="458">
        <v>6</v>
      </c>
      <c r="P4812" s="457">
        <v>26506.799999999999</v>
      </c>
    </row>
    <row r="4813" spans="1:16" ht="67.5" x14ac:dyDescent="0.2">
      <c r="A4813" s="466" t="s">
        <v>7860</v>
      </c>
      <c r="B4813" s="465" t="s">
        <v>3526</v>
      </c>
      <c r="C4813" s="464" t="s">
        <v>2594</v>
      </c>
      <c r="D4813" s="463" t="s">
        <v>8048</v>
      </c>
      <c r="E4813" s="462">
        <v>5500</v>
      </c>
      <c r="F4813" s="461" t="s">
        <v>12537</v>
      </c>
      <c r="G4813" s="460" t="s">
        <v>12536</v>
      </c>
      <c r="H4813" s="460" t="s">
        <v>12535</v>
      </c>
      <c r="I4813" s="460" t="s">
        <v>7869</v>
      </c>
      <c r="J4813" s="459" t="s">
        <v>12535</v>
      </c>
      <c r="K4813" s="458">
        <v>1</v>
      </c>
      <c r="L4813" s="458">
        <v>2</v>
      </c>
      <c r="M4813" s="457">
        <v>11670.681339541765</v>
      </c>
      <c r="N4813" s="458">
        <v>1</v>
      </c>
      <c r="O4813" s="458">
        <v>6</v>
      </c>
      <c r="P4813" s="457">
        <v>34306.800000000003</v>
      </c>
    </row>
    <row r="4814" spans="1:16" ht="67.5" x14ac:dyDescent="0.2">
      <c r="A4814" s="466" t="s">
        <v>7860</v>
      </c>
      <c r="B4814" s="465" t="s">
        <v>3526</v>
      </c>
      <c r="C4814" s="464" t="s">
        <v>2594</v>
      </c>
      <c r="D4814" s="463" t="s">
        <v>11169</v>
      </c>
      <c r="E4814" s="462">
        <v>7500</v>
      </c>
      <c r="F4814" s="461" t="s">
        <v>12534</v>
      </c>
      <c r="G4814" s="460" t="s">
        <v>12533</v>
      </c>
      <c r="H4814" s="460" t="s">
        <v>7911</v>
      </c>
      <c r="I4814" s="460" t="s">
        <v>7869</v>
      </c>
      <c r="J4814" s="459" t="s">
        <v>7911</v>
      </c>
      <c r="K4814" s="458">
        <v>3</v>
      </c>
      <c r="L4814" s="458">
        <v>12</v>
      </c>
      <c r="M4814" s="457">
        <v>95487.392778068985</v>
      </c>
      <c r="N4814" s="458">
        <v>1</v>
      </c>
      <c r="O4814" s="458">
        <v>6</v>
      </c>
      <c r="P4814" s="457">
        <v>46306.8</v>
      </c>
    </row>
    <row r="4815" spans="1:16" ht="67.5" x14ac:dyDescent="0.2">
      <c r="A4815" s="466" t="s">
        <v>7860</v>
      </c>
      <c r="B4815" s="465" t="s">
        <v>3526</v>
      </c>
      <c r="C4815" s="464" t="s">
        <v>2594</v>
      </c>
      <c r="D4815" s="463" t="s">
        <v>7887</v>
      </c>
      <c r="E4815" s="462">
        <v>4200</v>
      </c>
      <c r="F4815" s="461" t="s">
        <v>12532</v>
      </c>
      <c r="G4815" s="460" t="s">
        <v>12531</v>
      </c>
      <c r="H4815" s="460" t="s">
        <v>6389</v>
      </c>
      <c r="I4815" s="460" t="s">
        <v>7869</v>
      </c>
      <c r="J4815" s="459" t="s">
        <v>6389</v>
      </c>
      <c r="K4815" s="458">
        <v>3</v>
      </c>
      <c r="L4815" s="458">
        <v>12</v>
      </c>
      <c r="M4815" s="457">
        <v>53472.939955718633</v>
      </c>
      <c r="N4815" s="458">
        <v>1</v>
      </c>
      <c r="O4815" s="458">
        <v>6</v>
      </c>
      <c r="P4815" s="457">
        <v>26506.799999999999</v>
      </c>
    </row>
    <row r="4816" spans="1:16" ht="67.5" x14ac:dyDescent="0.2">
      <c r="A4816" s="466" t="s">
        <v>7860</v>
      </c>
      <c r="B4816" s="465" t="s">
        <v>3526</v>
      </c>
      <c r="C4816" s="464" t="s">
        <v>2594</v>
      </c>
      <c r="D4816" s="463" t="s">
        <v>9537</v>
      </c>
      <c r="E4816" s="462">
        <v>4200</v>
      </c>
      <c r="F4816" s="461" t="s">
        <v>12530</v>
      </c>
      <c r="G4816" s="460" t="s">
        <v>12529</v>
      </c>
      <c r="H4816" s="460" t="s">
        <v>7911</v>
      </c>
      <c r="I4816" s="460" t="s">
        <v>7861</v>
      </c>
      <c r="J4816" s="459" t="s">
        <v>7911</v>
      </c>
      <c r="K4816" s="458">
        <v>3</v>
      </c>
      <c r="L4816" s="458">
        <v>12</v>
      </c>
      <c r="M4816" s="457">
        <v>53472.939955718633</v>
      </c>
      <c r="N4816" s="458">
        <v>1</v>
      </c>
      <c r="O4816" s="458">
        <v>6</v>
      </c>
      <c r="P4816" s="457">
        <v>26506.799999999999</v>
      </c>
    </row>
    <row r="4817" spans="1:16" ht="67.5" x14ac:dyDescent="0.2">
      <c r="A4817" s="466" t="s">
        <v>7860</v>
      </c>
      <c r="B4817" s="465" t="s">
        <v>3526</v>
      </c>
      <c r="C4817" s="464" t="s">
        <v>2594</v>
      </c>
      <c r="D4817" s="463" t="s">
        <v>8011</v>
      </c>
      <c r="E4817" s="462">
        <v>2200</v>
      </c>
      <c r="F4817" s="461" t="s">
        <v>12528</v>
      </c>
      <c r="G4817" s="460" t="s">
        <v>12527</v>
      </c>
      <c r="H4817" s="460"/>
      <c r="I4817" s="460"/>
      <c r="J4817" s="459"/>
      <c r="K4817" s="458">
        <v>5</v>
      </c>
      <c r="L4817" s="458">
        <v>12</v>
      </c>
      <c r="M4817" s="457">
        <v>28009.635214900234</v>
      </c>
      <c r="N4817" s="458">
        <v>1</v>
      </c>
      <c r="O4817" s="458">
        <v>6</v>
      </c>
      <c r="P4817" s="457">
        <v>14506.8</v>
      </c>
    </row>
    <row r="4818" spans="1:16" ht="67.5" x14ac:dyDescent="0.2">
      <c r="A4818" s="466" t="s">
        <v>7860</v>
      </c>
      <c r="B4818" s="465" t="s">
        <v>3526</v>
      </c>
      <c r="C4818" s="464" t="s">
        <v>2594</v>
      </c>
      <c r="D4818" s="463" t="s">
        <v>7923</v>
      </c>
      <c r="E4818" s="462">
        <v>2500</v>
      </c>
      <c r="F4818" s="461" t="s">
        <v>12526</v>
      </c>
      <c r="G4818" s="460" t="s">
        <v>12525</v>
      </c>
      <c r="H4818" s="460" t="s">
        <v>7865</v>
      </c>
      <c r="I4818" s="460" t="s">
        <v>7861</v>
      </c>
      <c r="J4818" s="459" t="s">
        <v>7865</v>
      </c>
      <c r="K4818" s="458">
        <v>6</v>
      </c>
      <c r="L4818" s="458">
        <v>12</v>
      </c>
      <c r="M4818" s="457">
        <v>38088.860008140851</v>
      </c>
      <c r="N4818" s="458">
        <v>1</v>
      </c>
      <c r="O4818" s="458">
        <v>6</v>
      </c>
      <c r="P4818" s="457">
        <v>16306.8</v>
      </c>
    </row>
    <row r="4819" spans="1:16" ht="67.5" x14ac:dyDescent="0.2">
      <c r="A4819" s="466" t="s">
        <v>7860</v>
      </c>
      <c r="B4819" s="465" t="s">
        <v>3526</v>
      </c>
      <c r="C4819" s="464" t="s">
        <v>2594</v>
      </c>
      <c r="D4819" s="463" t="s">
        <v>7887</v>
      </c>
      <c r="E4819" s="462">
        <v>4200</v>
      </c>
      <c r="F4819" s="461" t="s">
        <v>12524</v>
      </c>
      <c r="G4819" s="460" t="s">
        <v>12523</v>
      </c>
      <c r="H4819" s="460" t="s">
        <v>6514</v>
      </c>
      <c r="I4819" s="460" t="s">
        <v>7869</v>
      </c>
      <c r="J4819" s="459" t="s">
        <v>6514</v>
      </c>
      <c r="K4819" s="458">
        <v>3</v>
      </c>
      <c r="L4819" s="458">
        <v>12</v>
      </c>
      <c r="M4819" s="457">
        <v>53472.939955718633</v>
      </c>
      <c r="N4819" s="458">
        <v>1</v>
      </c>
      <c r="O4819" s="458">
        <v>6</v>
      </c>
      <c r="P4819" s="457">
        <v>26506.799999999999</v>
      </c>
    </row>
    <row r="4820" spans="1:16" ht="67.5" x14ac:dyDescent="0.2">
      <c r="A4820" s="466" t="s">
        <v>7860</v>
      </c>
      <c r="B4820" s="465" t="s">
        <v>3526</v>
      </c>
      <c r="C4820" s="464" t="s">
        <v>2594</v>
      </c>
      <c r="D4820" s="463" t="s">
        <v>7887</v>
      </c>
      <c r="E4820" s="462">
        <v>4200</v>
      </c>
      <c r="F4820" s="461" t="s">
        <v>12522</v>
      </c>
      <c r="G4820" s="460" t="s">
        <v>12521</v>
      </c>
      <c r="H4820" s="460" t="s">
        <v>3574</v>
      </c>
      <c r="I4820" s="460" t="s">
        <v>7861</v>
      </c>
      <c r="J4820" s="459" t="s">
        <v>3574</v>
      </c>
      <c r="K4820" s="458">
        <v>4</v>
      </c>
      <c r="L4820" s="458">
        <v>12</v>
      </c>
      <c r="M4820" s="457">
        <v>53472.939955718633</v>
      </c>
      <c r="N4820" s="458">
        <v>1</v>
      </c>
      <c r="O4820" s="458">
        <v>6</v>
      </c>
      <c r="P4820" s="457">
        <v>26506.799999999999</v>
      </c>
    </row>
    <row r="4821" spans="1:16" ht="67.5" x14ac:dyDescent="0.2">
      <c r="A4821" s="466" t="s">
        <v>7860</v>
      </c>
      <c r="B4821" s="465" t="s">
        <v>3526</v>
      </c>
      <c r="C4821" s="464" t="s">
        <v>2594</v>
      </c>
      <c r="D4821" s="463" t="s">
        <v>8465</v>
      </c>
      <c r="E4821" s="462">
        <v>3500</v>
      </c>
      <c r="F4821" s="461" t="s">
        <v>12520</v>
      </c>
      <c r="G4821" s="460" t="s">
        <v>12519</v>
      </c>
      <c r="H4821" s="460"/>
      <c r="I4821" s="460"/>
      <c r="J4821" s="459"/>
      <c r="K4821" s="458">
        <v>4</v>
      </c>
      <c r="L4821" s="458">
        <v>10</v>
      </c>
      <c r="M4821" s="457">
        <v>37133.986080360162</v>
      </c>
      <c r="N4821" s="458">
        <v>1</v>
      </c>
      <c r="O4821" s="458">
        <v>6</v>
      </c>
      <c r="P4821" s="457">
        <v>22306.799999999999</v>
      </c>
    </row>
    <row r="4822" spans="1:16" ht="67.5" x14ac:dyDescent="0.2">
      <c r="A4822" s="466" t="s">
        <v>7860</v>
      </c>
      <c r="B4822" s="465" t="s">
        <v>3526</v>
      </c>
      <c r="C4822" s="464" t="s">
        <v>2594</v>
      </c>
      <c r="D4822" s="463" t="s">
        <v>7932</v>
      </c>
      <c r="E4822" s="462">
        <v>4200</v>
      </c>
      <c r="F4822" s="461" t="s">
        <v>12518</v>
      </c>
      <c r="G4822" s="460" t="s">
        <v>12517</v>
      </c>
      <c r="H4822" s="460" t="s">
        <v>6514</v>
      </c>
      <c r="I4822" s="460" t="s">
        <v>7869</v>
      </c>
      <c r="J4822" s="459" t="s">
        <v>6514</v>
      </c>
      <c r="K4822" s="458">
        <v>3</v>
      </c>
      <c r="L4822" s="458">
        <v>12</v>
      </c>
      <c r="M4822" s="457">
        <v>53472.939955718633</v>
      </c>
      <c r="N4822" s="458">
        <v>1</v>
      </c>
      <c r="O4822" s="458">
        <v>6</v>
      </c>
      <c r="P4822" s="457">
        <v>26506.799999999999</v>
      </c>
    </row>
    <row r="4823" spans="1:16" ht="67.5" x14ac:dyDescent="0.2">
      <c r="A4823" s="466" t="s">
        <v>7860</v>
      </c>
      <c r="B4823" s="465" t="s">
        <v>3526</v>
      </c>
      <c r="C4823" s="464" t="s">
        <v>2594</v>
      </c>
      <c r="D4823" s="463" t="s">
        <v>8005</v>
      </c>
      <c r="E4823" s="462">
        <v>4200</v>
      </c>
      <c r="F4823" s="461" t="s">
        <v>12516</v>
      </c>
      <c r="G4823" s="460" t="s">
        <v>12515</v>
      </c>
      <c r="H4823" s="460" t="s">
        <v>6389</v>
      </c>
      <c r="I4823" s="460" t="s">
        <v>7869</v>
      </c>
      <c r="J4823" s="459" t="s">
        <v>6389</v>
      </c>
      <c r="K4823" s="458">
        <v>3</v>
      </c>
      <c r="L4823" s="458">
        <v>12</v>
      </c>
      <c r="M4823" s="457">
        <v>53472.939955718633</v>
      </c>
      <c r="N4823" s="458">
        <v>1</v>
      </c>
      <c r="O4823" s="458">
        <v>6</v>
      </c>
      <c r="P4823" s="457">
        <v>26506.799999999999</v>
      </c>
    </row>
    <row r="4824" spans="1:16" ht="67.5" x14ac:dyDescent="0.2">
      <c r="A4824" s="466" t="s">
        <v>7860</v>
      </c>
      <c r="B4824" s="465" t="s">
        <v>3526</v>
      </c>
      <c r="C4824" s="464" t="s">
        <v>2594</v>
      </c>
      <c r="D4824" s="463" t="s">
        <v>7887</v>
      </c>
      <c r="E4824" s="462">
        <v>4200</v>
      </c>
      <c r="F4824" s="461" t="s">
        <v>12514</v>
      </c>
      <c r="G4824" s="460" t="s">
        <v>12513</v>
      </c>
      <c r="H4824" s="460" t="s">
        <v>6514</v>
      </c>
      <c r="I4824" s="460" t="s">
        <v>7869</v>
      </c>
      <c r="J4824" s="459" t="s">
        <v>6514</v>
      </c>
      <c r="K4824" s="458">
        <v>4</v>
      </c>
      <c r="L4824" s="458">
        <v>12</v>
      </c>
      <c r="M4824" s="457">
        <v>53472.939955718633</v>
      </c>
      <c r="N4824" s="458">
        <v>1</v>
      </c>
      <c r="O4824" s="458">
        <v>6</v>
      </c>
      <c r="P4824" s="457">
        <v>26506.799999999999</v>
      </c>
    </row>
    <row r="4825" spans="1:16" ht="67.5" x14ac:dyDescent="0.2">
      <c r="A4825" s="466" t="s">
        <v>7860</v>
      </c>
      <c r="B4825" s="465" t="s">
        <v>3526</v>
      </c>
      <c r="C4825" s="464" t="s">
        <v>2594</v>
      </c>
      <c r="D4825" s="463" t="s">
        <v>7923</v>
      </c>
      <c r="E4825" s="462">
        <v>4200</v>
      </c>
      <c r="F4825" s="461" t="s">
        <v>12512</v>
      </c>
      <c r="G4825" s="460" t="s">
        <v>12511</v>
      </c>
      <c r="H4825" s="460" t="s">
        <v>6389</v>
      </c>
      <c r="I4825" s="460" t="s">
        <v>7869</v>
      </c>
      <c r="J4825" s="459" t="s">
        <v>6389</v>
      </c>
      <c r="K4825" s="458">
        <v>3</v>
      </c>
      <c r="L4825" s="458">
        <v>12</v>
      </c>
      <c r="M4825" s="457">
        <v>53472.939955718633</v>
      </c>
      <c r="N4825" s="458">
        <v>1</v>
      </c>
      <c r="O4825" s="458">
        <v>6</v>
      </c>
      <c r="P4825" s="457">
        <v>26506.799999999999</v>
      </c>
    </row>
    <row r="4826" spans="1:16" ht="67.5" x14ac:dyDescent="0.2">
      <c r="A4826" s="466" t="s">
        <v>7860</v>
      </c>
      <c r="B4826" s="465" t="s">
        <v>3526</v>
      </c>
      <c r="C4826" s="464" t="s">
        <v>2594</v>
      </c>
      <c r="D4826" s="463" t="s">
        <v>9458</v>
      </c>
      <c r="E4826" s="462">
        <v>6500</v>
      </c>
      <c r="F4826" s="461" t="s">
        <v>12510</v>
      </c>
      <c r="G4826" s="460" t="s">
        <v>12509</v>
      </c>
      <c r="H4826" s="460" t="s">
        <v>8241</v>
      </c>
      <c r="I4826" s="460" t="s">
        <v>7869</v>
      </c>
      <c r="J4826" s="459" t="s">
        <v>8241</v>
      </c>
      <c r="K4826" s="458">
        <v>3</v>
      </c>
      <c r="L4826" s="458">
        <v>12</v>
      </c>
      <c r="M4826" s="457">
        <v>82755.740407659789</v>
      </c>
      <c r="N4826" s="458">
        <v>1</v>
      </c>
      <c r="O4826" s="458">
        <v>6</v>
      </c>
      <c r="P4826" s="457">
        <v>40306.800000000003</v>
      </c>
    </row>
    <row r="4827" spans="1:16" ht="67.5" x14ac:dyDescent="0.2">
      <c r="A4827" s="466" t="s">
        <v>7860</v>
      </c>
      <c r="B4827" s="465" t="s">
        <v>3526</v>
      </c>
      <c r="C4827" s="464" t="s">
        <v>2594</v>
      </c>
      <c r="D4827" s="463" t="s">
        <v>12508</v>
      </c>
      <c r="E4827" s="462">
        <v>3500</v>
      </c>
      <c r="F4827" s="461" t="s">
        <v>12507</v>
      </c>
      <c r="G4827" s="460" t="s">
        <v>12506</v>
      </c>
      <c r="H4827" s="460" t="s">
        <v>3528</v>
      </c>
      <c r="I4827" s="460" t="s">
        <v>7861</v>
      </c>
      <c r="J4827" s="459" t="s">
        <v>3528</v>
      </c>
      <c r="K4827" s="458">
        <v>3</v>
      </c>
      <c r="L4827" s="458">
        <v>12</v>
      </c>
      <c r="M4827" s="457">
        <v>44560.783296432193</v>
      </c>
      <c r="N4827" s="458">
        <v>1</v>
      </c>
      <c r="O4827" s="458">
        <v>6</v>
      </c>
      <c r="P4827" s="457">
        <v>22306.799999999999</v>
      </c>
    </row>
    <row r="4828" spans="1:16" ht="67.5" x14ac:dyDescent="0.2">
      <c r="A4828" s="466" t="s">
        <v>7860</v>
      </c>
      <c r="B4828" s="465" t="s">
        <v>3526</v>
      </c>
      <c r="C4828" s="464" t="s">
        <v>2594</v>
      </c>
      <c r="D4828" s="463" t="s">
        <v>7932</v>
      </c>
      <c r="E4828" s="462">
        <v>4200</v>
      </c>
      <c r="F4828" s="461" t="s">
        <v>12505</v>
      </c>
      <c r="G4828" s="460" t="s">
        <v>12504</v>
      </c>
      <c r="H4828" s="460" t="s">
        <v>6389</v>
      </c>
      <c r="I4828" s="460" t="s">
        <v>7869</v>
      </c>
      <c r="J4828" s="459" t="s">
        <v>6389</v>
      </c>
      <c r="K4828" s="458">
        <v>4</v>
      </c>
      <c r="L4828" s="458">
        <v>12</v>
      </c>
      <c r="M4828" s="457">
        <v>53472.939955718633</v>
      </c>
      <c r="N4828" s="458">
        <v>1</v>
      </c>
      <c r="O4828" s="458">
        <v>6</v>
      </c>
      <c r="P4828" s="457">
        <v>26506.799999999999</v>
      </c>
    </row>
    <row r="4829" spans="1:16" ht="67.5" x14ac:dyDescent="0.2">
      <c r="A4829" s="466" t="s">
        <v>7860</v>
      </c>
      <c r="B4829" s="465" t="s">
        <v>3526</v>
      </c>
      <c r="C4829" s="464" t="s">
        <v>2594</v>
      </c>
      <c r="D4829" s="463" t="s">
        <v>8005</v>
      </c>
      <c r="E4829" s="462">
        <v>4200</v>
      </c>
      <c r="F4829" s="461" t="s">
        <v>12503</v>
      </c>
      <c r="G4829" s="460" t="s">
        <v>12502</v>
      </c>
      <c r="H4829" s="460" t="s">
        <v>6389</v>
      </c>
      <c r="I4829" s="460" t="s">
        <v>7869</v>
      </c>
      <c r="J4829" s="459" t="s">
        <v>6389</v>
      </c>
      <c r="K4829" s="458">
        <v>4</v>
      </c>
      <c r="L4829" s="458">
        <v>12</v>
      </c>
      <c r="M4829" s="457">
        <v>53472.939955718633</v>
      </c>
      <c r="N4829" s="458">
        <v>1</v>
      </c>
      <c r="O4829" s="458">
        <v>6</v>
      </c>
      <c r="P4829" s="457">
        <v>26506.799999999999</v>
      </c>
    </row>
    <row r="4830" spans="1:16" ht="67.5" x14ac:dyDescent="0.2">
      <c r="A4830" s="466" t="s">
        <v>7860</v>
      </c>
      <c r="B4830" s="465" t="s">
        <v>3526</v>
      </c>
      <c r="C4830" s="464" t="s">
        <v>2594</v>
      </c>
      <c r="D4830" s="463" t="s">
        <v>9627</v>
      </c>
      <c r="E4830" s="462">
        <v>2500</v>
      </c>
      <c r="F4830" s="461" t="s">
        <v>12501</v>
      </c>
      <c r="G4830" s="460" t="s">
        <v>12500</v>
      </c>
      <c r="H4830" s="460"/>
      <c r="I4830" s="460"/>
      <c r="J4830" s="459"/>
      <c r="K4830" s="458">
        <v>3</v>
      </c>
      <c r="L4830" s="458">
        <v>12</v>
      </c>
      <c r="M4830" s="457">
        <v>31829.130926022997</v>
      </c>
      <c r="N4830" s="458">
        <v>1</v>
      </c>
      <c r="O4830" s="458">
        <v>6</v>
      </c>
      <c r="P4830" s="457">
        <v>16306.8</v>
      </c>
    </row>
    <row r="4831" spans="1:16" ht="67.5" x14ac:dyDescent="0.2">
      <c r="A4831" s="466" t="s">
        <v>7860</v>
      </c>
      <c r="B4831" s="465" t="s">
        <v>3526</v>
      </c>
      <c r="C4831" s="464" t="s">
        <v>2594</v>
      </c>
      <c r="D4831" s="463" t="s">
        <v>7859</v>
      </c>
      <c r="E4831" s="462">
        <v>2500</v>
      </c>
      <c r="F4831" s="461" t="s">
        <v>12499</v>
      </c>
      <c r="G4831" s="460" t="s">
        <v>12498</v>
      </c>
      <c r="H4831" s="460"/>
      <c r="I4831" s="460"/>
      <c r="J4831" s="459"/>
      <c r="K4831" s="458">
        <v>4</v>
      </c>
      <c r="L4831" s="458">
        <v>12</v>
      </c>
      <c r="M4831" s="457">
        <v>31829.130926022997</v>
      </c>
      <c r="N4831" s="458">
        <v>1</v>
      </c>
      <c r="O4831" s="458">
        <v>6</v>
      </c>
      <c r="P4831" s="457">
        <v>16306.8</v>
      </c>
    </row>
    <row r="4832" spans="1:16" ht="67.5" x14ac:dyDescent="0.2">
      <c r="A4832" s="466" t="s">
        <v>7860</v>
      </c>
      <c r="B4832" s="465" t="s">
        <v>3526</v>
      </c>
      <c r="C4832" s="464" t="s">
        <v>2594</v>
      </c>
      <c r="D4832" s="463" t="s">
        <v>7923</v>
      </c>
      <c r="E4832" s="462">
        <v>4200</v>
      </c>
      <c r="F4832" s="461" t="s">
        <v>12497</v>
      </c>
      <c r="G4832" s="460" t="s">
        <v>12496</v>
      </c>
      <c r="H4832" s="460" t="s">
        <v>6514</v>
      </c>
      <c r="I4832" s="460" t="s">
        <v>7861</v>
      </c>
      <c r="J4832" s="459" t="s">
        <v>6514</v>
      </c>
      <c r="K4832" s="458">
        <v>3</v>
      </c>
      <c r="L4832" s="458">
        <v>5</v>
      </c>
      <c r="M4832" s="457">
        <v>22280.391648216097</v>
      </c>
      <c r="N4832" s="458">
        <v>0</v>
      </c>
      <c r="O4832" s="458">
        <v>0</v>
      </c>
      <c r="P4832" s="457">
        <v>0</v>
      </c>
    </row>
    <row r="4833" spans="1:16" ht="67.5" x14ac:dyDescent="0.2">
      <c r="A4833" s="466" t="s">
        <v>7860</v>
      </c>
      <c r="B4833" s="465" t="s">
        <v>3526</v>
      </c>
      <c r="C4833" s="464" t="s">
        <v>2594</v>
      </c>
      <c r="D4833" s="463" t="s">
        <v>8808</v>
      </c>
      <c r="E4833" s="462">
        <v>5500</v>
      </c>
      <c r="F4833" s="461" t="s">
        <v>12495</v>
      </c>
      <c r="G4833" s="460" t="s">
        <v>12494</v>
      </c>
      <c r="H4833" s="460" t="s">
        <v>8420</v>
      </c>
      <c r="I4833" s="460" t="s">
        <v>7869</v>
      </c>
      <c r="J4833" s="459" t="s">
        <v>8420</v>
      </c>
      <c r="K4833" s="458">
        <v>3</v>
      </c>
      <c r="L4833" s="458">
        <v>12</v>
      </c>
      <c r="M4833" s="457">
        <v>70024.088037250593</v>
      </c>
      <c r="N4833" s="458">
        <v>1</v>
      </c>
      <c r="O4833" s="458">
        <v>6</v>
      </c>
      <c r="P4833" s="457">
        <v>34306.800000000003</v>
      </c>
    </row>
    <row r="4834" spans="1:16" ht="67.5" x14ac:dyDescent="0.2">
      <c r="A4834" s="466" t="s">
        <v>7860</v>
      </c>
      <c r="B4834" s="465" t="s">
        <v>3526</v>
      </c>
      <c r="C4834" s="464" t="s">
        <v>2594</v>
      </c>
      <c r="D4834" s="463" t="s">
        <v>10637</v>
      </c>
      <c r="E4834" s="462">
        <v>4200</v>
      </c>
      <c r="F4834" s="461" t="s">
        <v>12493</v>
      </c>
      <c r="G4834" s="460" t="s">
        <v>12492</v>
      </c>
      <c r="H4834" s="460" t="s">
        <v>6299</v>
      </c>
      <c r="I4834" s="460" t="s">
        <v>7869</v>
      </c>
      <c r="J4834" s="459" t="s">
        <v>6299</v>
      </c>
      <c r="K4834" s="458">
        <v>4</v>
      </c>
      <c r="L4834" s="458">
        <v>12</v>
      </c>
      <c r="M4834" s="457">
        <v>53472.939955718633</v>
      </c>
      <c r="N4834" s="458">
        <v>1</v>
      </c>
      <c r="O4834" s="458">
        <v>6</v>
      </c>
      <c r="P4834" s="457">
        <v>26506.799999999999</v>
      </c>
    </row>
    <row r="4835" spans="1:16" ht="67.5" x14ac:dyDescent="0.2">
      <c r="A4835" s="466" t="s">
        <v>7860</v>
      </c>
      <c r="B4835" s="465" t="s">
        <v>3526</v>
      </c>
      <c r="C4835" s="464" t="s">
        <v>2594</v>
      </c>
      <c r="D4835" s="463" t="s">
        <v>12491</v>
      </c>
      <c r="E4835" s="462">
        <v>9000</v>
      </c>
      <c r="F4835" s="461" t="s">
        <v>12490</v>
      </c>
      <c r="G4835" s="460" t="s">
        <v>12489</v>
      </c>
      <c r="H4835" s="460" t="s">
        <v>4810</v>
      </c>
      <c r="I4835" s="460" t="s">
        <v>7869</v>
      </c>
      <c r="J4835" s="459" t="s">
        <v>4810</v>
      </c>
      <c r="K4835" s="458">
        <v>3</v>
      </c>
      <c r="L4835" s="458">
        <v>12</v>
      </c>
      <c r="M4835" s="457">
        <v>114584.87133368278</v>
      </c>
      <c r="N4835" s="458">
        <v>1</v>
      </c>
      <c r="O4835" s="458">
        <v>6</v>
      </c>
      <c r="P4835" s="457">
        <v>55306.8</v>
      </c>
    </row>
    <row r="4836" spans="1:16" ht="67.5" x14ac:dyDescent="0.2">
      <c r="A4836" s="466" t="s">
        <v>7860</v>
      </c>
      <c r="B4836" s="465" t="s">
        <v>3526</v>
      </c>
      <c r="C4836" s="464" t="s">
        <v>2594</v>
      </c>
      <c r="D4836" s="463" t="s">
        <v>8048</v>
      </c>
      <c r="E4836" s="462">
        <v>2200</v>
      </c>
      <c r="F4836" s="461" t="s">
        <v>12488</v>
      </c>
      <c r="G4836" s="460" t="s">
        <v>12487</v>
      </c>
      <c r="H4836" s="460" t="s">
        <v>8069</v>
      </c>
      <c r="I4836" s="460" t="s">
        <v>7861</v>
      </c>
      <c r="J4836" s="459" t="s">
        <v>8069</v>
      </c>
      <c r="K4836" s="458">
        <v>5</v>
      </c>
      <c r="L4836" s="458">
        <v>11</v>
      </c>
      <c r="M4836" s="457">
        <v>32677.907750716942</v>
      </c>
      <c r="N4836" s="458">
        <v>1</v>
      </c>
      <c r="O4836" s="458">
        <v>6</v>
      </c>
      <c r="P4836" s="457">
        <v>14506.8</v>
      </c>
    </row>
    <row r="4837" spans="1:16" ht="67.5" x14ac:dyDescent="0.2">
      <c r="A4837" s="466" t="s">
        <v>7860</v>
      </c>
      <c r="B4837" s="465" t="s">
        <v>3526</v>
      </c>
      <c r="C4837" s="464" t="s">
        <v>2594</v>
      </c>
      <c r="D4837" s="463" t="s">
        <v>8282</v>
      </c>
      <c r="E4837" s="462">
        <v>4200</v>
      </c>
      <c r="F4837" s="461" t="s">
        <v>12486</v>
      </c>
      <c r="G4837" s="460" t="s">
        <v>12485</v>
      </c>
      <c r="H4837" s="460" t="s">
        <v>8279</v>
      </c>
      <c r="I4837" s="460" t="s">
        <v>7869</v>
      </c>
      <c r="J4837" s="459" t="s">
        <v>8279</v>
      </c>
      <c r="K4837" s="458">
        <v>4</v>
      </c>
      <c r="L4837" s="458">
        <v>12</v>
      </c>
      <c r="M4837" s="457">
        <v>53472.939955718633</v>
      </c>
      <c r="N4837" s="458">
        <v>1</v>
      </c>
      <c r="O4837" s="458">
        <v>6</v>
      </c>
      <c r="P4837" s="457">
        <v>26506.799999999999</v>
      </c>
    </row>
    <row r="4838" spans="1:16" ht="67.5" x14ac:dyDescent="0.2">
      <c r="A4838" s="466" t="s">
        <v>7860</v>
      </c>
      <c r="B4838" s="465" t="s">
        <v>3526</v>
      </c>
      <c r="C4838" s="464" t="s">
        <v>2594</v>
      </c>
      <c r="D4838" s="463" t="s">
        <v>9759</v>
      </c>
      <c r="E4838" s="462">
        <v>5500</v>
      </c>
      <c r="F4838" s="461" t="s">
        <v>12484</v>
      </c>
      <c r="G4838" s="460" t="s">
        <v>12483</v>
      </c>
      <c r="H4838" s="460" t="s">
        <v>8352</v>
      </c>
      <c r="I4838" s="460" t="s">
        <v>7861</v>
      </c>
      <c r="J4838" s="459" t="s">
        <v>8352</v>
      </c>
      <c r="K4838" s="458">
        <v>2</v>
      </c>
      <c r="L4838" s="458">
        <v>5</v>
      </c>
      <c r="M4838" s="457">
        <v>35542.529534059009</v>
      </c>
      <c r="N4838" s="458">
        <v>1</v>
      </c>
      <c r="O4838" s="458">
        <v>6</v>
      </c>
      <c r="P4838" s="457">
        <v>34306.800000000003</v>
      </c>
    </row>
    <row r="4839" spans="1:16" ht="67.5" x14ac:dyDescent="0.2">
      <c r="A4839" s="466" t="s">
        <v>7860</v>
      </c>
      <c r="B4839" s="465" t="s">
        <v>3526</v>
      </c>
      <c r="C4839" s="464" t="s">
        <v>2594</v>
      </c>
      <c r="D4839" s="463" t="s">
        <v>9646</v>
      </c>
      <c r="E4839" s="462">
        <v>7500</v>
      </c>
      <c r="F4839" s="461" t="s">
        <v>12482</v>
      </c>
      <c r="G4839" s="460" t="s">
        <v>12481</v>
      </c>
      <c r="H4839" s="460" t="s">
        <v>6389</v>
      </c>
      <c r="I4839" s="460" t="s">
        <v>7869</v>
      </c>
      <c r="J4839" s="459" t="s">
        <v>6389</v>
      </c>
      <c r="K4839" s="458">
        <v>3</v>
      </c>
      <c r="L4839" s="458">
        <v>12</v>
      </c>
      <c r="M4839" s="457">
        <v>95487.392778068985</v>
      </c>
      <c r="N4839" s="458">
        <v>1</v>
      </c>
      <c r="O4839" s="458">
        <v>6</v>
      </c>
      <c r="P4839" s="457">
        <v>46306.8</v>
      </c>
    </row>
    <row r="4840" spans="1:16" ht="67.5" x14ac:dyDescent="0.2">
      <c r="A4840" s="466" t="s">
        <v>7860</v>
      </c>
      <c r="B4840" s="465" t="s">
        <v>3526</v>
      </c>
      <c r="C4840" s="464" t="s">
        <v>2594</v>
      </c>
      <c r="D4840" s="463" t="s">
        <v>7887</v>
      </c>
      <c r="E4840" s="462">
        <v>4200</v>
      </c>
      <c r="F4840" s="461" t="s">
        <v>12480</v>
      </c>
      <c r="G4840" s="460" t="s">
        <v>12479</v>
      </c>
      <c r="H4840" s="460" t="s">
        <v>3574</v>
      </c>
      <c r="I4840" s="460" t="s">
        <v>7861</v>
      </c>
      <c r="J4840" s="459" t="s">
        <v>3574</v>
      </c>
      <c r="K4840" s="458">
        <v>3</v>
      </c>
      <c r="L4840" s="458">
        <v>12</v>
      </c>
      <c r="M4840" s="457">
        <v>53472.939955718633</v>
      </c>
      <c r="N4840" s="458">
        <v>1</v>
      </c>
      <c r="O4840" s="458">
        <v>6</v>
      </c>
      <c r="P4840" s="457">
        <v>26506.799999999999</v>
      </c>
    </row>
    <row r="4841" spans="1:16" ht="67.5" x14ac:dyDescent="0.2">
      <c r="A4841" s="466" t="s">
        <v>7860</v>
      </c>
      <c r="B4841" s="465" t="s">
        <v>3526</v>
      </c>
      <c r="C4841" s="464" t="s">
        <v>2594</v>
      </c>
      <c r="D4841" s="463" t="s">
        <v>7923</v>
      </c>
      <c r="E4841" s="462">
        <v>4200</v>
      </c>
      <c r="F4841" s="461" t="s">
        <v>12478</v>
      </c>
      <c r="G4841" s="460" t="s">
        <v>12477</v>
      </c>
      <c r="H4841" s="460" t="s">
        <v>6389</v>
      </c>
      <c r="I4841" s="460" t="s">
        <v>7869</v>
      </c>
      <c r="J4841" s="459" t="s">
        <v>6389</v>
      </c>
      <c r="K4841" s="458">
        <v>3</v>
      </c>
      <c r="L4841" s="458">
        <v>5</v>
      </c>
      <c r="M4841" s="457">
        <v>22280.391648216097</v>
      </c>
      <c r="N4841" s="458">
        <v>0</v>
      </c>
      <c r="O4841" s="458">
        <v>0</v>
      </c>
      <c r="P4841" s="457">
        <v>0</v>
      </c>
    </row>
    <row r="4842" spans="1:16" ht="67.5" x14ac:dyDescent="0.2">
      <c r="A4842" s="466" t="s">
        <v>7860</v>
      </c>
      <c r="B4842" s="465" t="s">
        <v>3526</v>
      </c>
      <c r="C4842" s="464" t="s">
        <v>2594</v>
      </c>
      <c r="D4842" s="463" t="s">
        <v>7881</v>
      </c>
      <c r="E4842" s="462">
        <v>3200</v>
      </c>
      <c r="F4842" s="461" t="s">
        <v>12476</v>
      </c>
      <c r="G4842" s="460" t="s">
        <v>12475</v>
      </c>
      <c r="H4842" s="460" t="s">
        <v>6514</v>
      </c>
      <c r="I4842" s="460" t="s">
        <v>7861</v>
      </c>
      <c r="J4842" s="459" t="s">
        <v>6514</v>
      </c>
      <c r="K4842" s="458">
        <v>3</v>
      </c>
      <c r="L4842" s="458">
        <v>12</v>
      </c>
      <c r="M4842" s="457">
        <v>40741.287585309437</v>
      </c>
      <c r="N4842" s="458">
        <v>1</v>
      </c>
      <c r="O4842" s="458">
        <v>6</v>
      </c>
      <c r="P4842" s="457">
        <v>20506.8</v>
      </c>
    </row>
    <row r="4843" spans="1:16" ht="67.5" x14ac:dyDescent="0.2">
      <c r="A4843" s="466" t="s">
        <v>7860</v>
      </c>
      <c r="B4843" s="465" t="s">
        <v>3526</v>
      </c>
      <c r="C4843" s="464" t="s">
        <v>2594</v>
      </c>
      <c r="D4843" s="463" t="s">
        <v>11721</v>
      </c>
      <c r="E4843" s="462">
        <v>7500</v>
      </c>
      <c r="F4843" s="461" t="s">
        <v>12474</v>
      </c>
      <c r="G4843" s="460" t="s">
        <v>12473</v>
      </c>
      <c r="H4843" s="460" t="s">
        <v>12472</v>
      </c>
      <c r="I4843" s="460" t="s">
        <v>7869</v>
      </c>
      <c r="J4843" s="459" t="s">
        <v>12472</v>
      </c>
      <c r="K4843" s="458">
        <v>3</v>
      </c>
      <c r="L4843" s="458">
        <v>12</v>
      </c>
      <c r="M4843" s="457">
        <v>95487.392778068985</v>
      </c>
      <c r="N4843" s="458">
        <v>1</v>
      </c>
      <c r="O4843" s="458">
        <v>6</v>
      </c>
      <c r="P4843" s="457">
        <v>46306.8</v>
      </c>
    </row>
    <row r="4844" spans="1:16" ht="67.5" x14ac:dyDescent="0.2">
      <c r="A4844" s="466" t="s">
        <v>7860</v>
      </c>
      <c r="B4844" s="465" t="s">
        <v>3526</v>
      </c>
      <c r="C4844" s="464" t="s">
        <v>2594</v>
      </c>
      <c r="D4844" s="463" t="s">
        <v>11324</v>
      </c>
      <c r="E4844" s="462">
        <v>8500</v>
      </c>
      <c r="F4844" s="461" t="s">
        <v>12471</v>
      </c>
      <c r="G4844" s="460" t="s">
        <v>12470</v>
      </c>
      <c r="H4844" s="460" t="s">
        <v>7911</v>
      </c>
      <c r="I4844" s="460" t="s">
        <v>7869</v>
      </c>
      <c r="J4844" s="459" t="s">
        <v>7911</v>
      </c>
      <c r="K4844" s="458">
        <v>5</v>
      </c>
      <c r="L4844" s="458">
        <v>12</v>
      </c>
      <c r="M4844" s="457">
        <v>108219.04514847818</v>
      </c>
      <c r="N4844" s="458">
        <v>1</v>
      </c>
      <c r="O4844" s="458">
        <v>6</v>
      </c>
      <c r="P4844" s="457">
        <v>52306.8</v>
      </c>
    </row>
    <row r="4845" spans="1:16" ht="67.5" x14ac:dyDescent="0.2">
      <c r="A4845" s="466" t="s">
        <v>7860</v>
      </c>
      <c r="B4845" s="465" t="s">
        <v>3526</v>
      </c>
      <c r="C4845" s="464" t="s">
        <v>2594</v>
      </c>
      <c r="D4845" s="463" t="s">
        <v>7881</v>
      </c>
      <c r="E4845" s="462">
        <v>3200</v>
      </c>
      <c r="F4845" s="461" t="s">
        <v>12469</v>
      </c>
      <c r="G4845" s="460" t="s">
        <v>12468</v>
      </c>
      <c r="H4845" s="460" t="s">
        <v>3574</v>
      </c>
      <c r="I4845" s="460" t="s">
        <v>7861</v>
      </c>
      <c r="J4845" s="459" t="s">
        <v>3574</v>
      </c>
      <c r="K4845" s="458">
        <v>3</v>
      </c>
      <c r="L4845" s="458">
        <v>12</v>
      </c>
      <c r="M4845" s="457">
        <v>40741.287585309437</v>
      </c>
      <c r="N4845" s="458">
        <v>1</v>
      </c>
      <c r="O4845" s="458">
        <v>6</v>
      </c>
      <c r="P4845" s="457">
        <v>20506.8</v>
      </c>
    </row>
    <row r="4846" spans="1:16" ht="67.5" x14ac:dyDescent="0.2">
      <c r="A4846" s="466" t="s">
        <v>7860</v>
      </c>
      <c r="B4846" s="465" t="s">
        <v>3526</v>
      </c>
      <c r="C4846" s="464" t="s">
        <v>2594</v>
      </c>
      <c r="D4846" s="463" t="s">
        <v>10085</v>
      </c>
      <c r="E4846" s="462">
        <v>4200</v>
      </c>
      <c r="F4846" s="461" t="s">
        <v>12467</v>
      </c>
      <c r="G4846" s="460" t="s">
        <v>12466</v>
      </c>
      <c r="H4846" s="460" t="s">
        <v>6389</v>
      </c>
      <c r="I4846" s="460" t="s">
        <v>7869</v>
      </c>
      <c r="J4846" s="459" t="s">
        <v>6389</v>
      </c>
      <c r="K4846" s="458">
        <v>3</v>
      </c>
      <c r="L4846" s="458">
        <v>12</v>
      </c>
      <c r="M4846" s="457">
        <v>53472.939955718633</v>
      </c>
      <c r="N4846" s="458">
        <v>1</v>
      </c>
      <c r="O4846" s="458">
        <v>6</v>
      </c>
      <c r="P4846" s="457">
        <v>26506.799999999999</v>
      </c>
    </row>
    <row r="4847" spans="1:16" ht="67.5" x14ac:dyDescent="0.2">
      <c r="A4847" s="466" t="s">
        <v>7860</v>
      </c>
      <c r="B4847" s="465" t="s">
        <v>3526</v>
      </c>
      <c r="C4847" s="464" t="s">
        <v>2594</v>
      </c>
      <c r="D4847" s="463" t="s">
        <v>7887</v>
      </c>
      <c r="E4847" s="462">
        <v>4200</v>
      </c>
      <c r="F4847" s="461" t="s">
        <v>12465</v>
      </c>
      <c r="G4847" s="460" t="s">
        <v>12464</v>
      </c>
      <c r="H4847" s="460" t="s">
        <v>3574</v>
      </c>
      <c r="I4847" s="460" t="s">
        <v>7869</v>
      </c>
      <c r="J4847" s="459" t="s">
        <v>3574</v>
      </c>
      <c r="K4847" s="458">
        <v>1</v>
      </c>
      <c r="L4847" s="458">
        <v>2</v>
      </c>
      <c r="M4847" s="457">
        <v>8912.1566592864383</v>
      </c>
      <c r="N4847" s="458">
        <v>1</v>
      </c>
      <c r="O4847" s="458">
        <v>6</v>
      </c>
      <c r="P4847" s="457">
        <v>26506.799999999999</v>
      </c>
    </row>
    <row r="4848" spans="1:16" ht="67.5" x14ac:dyDescent="0.2">
      <c r="A4848" s="466" t="s">
        <v>7860</v>
      </c>
      <c r="B4848" s="465" t="s">
        <v>3526</v>
      </c>
      <c r="C4848" s="464" t="s">
        <v>2594</v>
      </c>
      <c r="D4848" s="463" t="s">
        <v>7859</v>
      </c>
      <c r="E4848" s="462">
        <v>2500</v>
      </c>
      <c r="F4848" s="461" t="s">
        <v>12463</v>
      </c>
      <c r="G4848" s="460" t="s">
        <v>12462</v>
      </c>
      <c r="H4848" s="460" t="s">
        <v>8069</v>
      </c>
      <c r="I4848" s="460" t="s">
        <v>7861</v>
      </c>
      <c r="J4848" s="459" t="s">
        <v>8069</v>
      </c>
      <c r="K4848" s="458">
        <v>3</v>
      </c>
      <c r="L4848" s="458">
        <v>5</v>
      </c>
      <c r="M4848" s="457">
        <v>13262.137885842914</v>
      </c>
      <c r="N4848" s="458">
        <v>0</v>
      </c>
      <c r="O4848" s="458">
        <v>0</v>
      </c>
      <c r="P4848" s="457">
        <v>0</v>
      </c>
    </row>
    <row r="4849" spans="1:16" ht="67.5" x14ac:dyDescent="0.2">
      <c r="A4849" s="466" t="s">
        <v>7860</v>
      </c>
      <c r="B4849" s="465" t="s">
        <v>3526</v>
      </c>
      <c r="C4849" s="464" t="s">
        <v>2594</v>
      </c>
      <c r="D4849" s="463" t="s">
        <v>7859</v>
      </c>
      <c r="E4849" s="462">
        <v>2500</v>
      </c>
      <c r="F4849" s="461" t="s">
        <v>12461</v>
      </c>
      <c r="G4849" s="460" t="s">
        <v>12460</v>
      </c>
      <c r="H4849" s="460" t="s">
        <v>6299</v>
      </c>
      <c r="I4849" s="460" t="s">
        <v>7869</v>
      </c>
      <c r="J4849" s="459" t="s">
        <v>6299</v>
      </c>
      <c r="K4849" s="458">
        <v>3</v>
      </c>
      <c r="L4849" s="458">
        <v>12</v>
      </c>
      <c r="M4849" s="457">
        <v>31829.130926022997</v>
      </c>
      <c r="N4849" s="458">
        <v>1</v>
      </c>
      <c r="O4849" s="458">
        <v>6</v>
      </c>
      <c r="P4849" s="457">
        <v>16306.8</v>
      </c>
    </row>
    <row r="4850" spans="1:16" ht="67.5" x14ac:dyDescent="0.2">
      <c r="A4850" s="466" t="s">
        <v>7860</v>
      </c>
      <c r="B4850" s="465" t="s">
        <v>3526</v>
      </c>
      <c r="C4850" s="464" t="s">
        <v>2594</v>
      </c>
      <c r="D4850" s="463" t="s">
        <v>8599</v>
      </c>
      <c r="E4850" s="462">
        <v>5500</v>
      </c>
      <c r="F4850" s="461" t="s">
        <v>12459</v>
      </c>
      <c r="G4850" s="460" t="s">
        <v>12458</v>
      </c>
      <c r="H4850" s="460" t="s">
        <v>10897</v>
      </c>
      <c r="I4850" s="460" t="s">
        <v>7869</v>
      </c>
      <c r="J4850" s="459" t="s">
        <v>10897</v>
      </c>
      <c r="K4850" s="458">
        <v>3</v>
      </c>
      <c r="L4850" s="458">
        <v>12</v>
      </c>
      <c r="M4850" s="457">
        <v>70024.088037250593</v>
      </c>
      <c r="N4850" s="458">
        <v>1</v>
      </c>
      <c r="O4850" s="458">
        <v>6</v>
      </c>
      <c r="P4850" s="457">
        <v>34306.800000000003</v>
      </c>
    </row>
    <row r="4851" spans="1:16" ht="67.5" x14ac:dyDescent="0.2">
      <c r="A4851" s="466" t="s">
        <v>7860</v>
      </c>
      <c r="B4851" s="465" t="s">
        <v>3526</v>
      </c>
      <c r="C4851" s="464" t="s">
        <v>2594</v>
      </c>
      <c r="D4851" s="463" t="s">
        <v>12457</v>
      </c>
      <c r="E4851" s="462">
        <v>4200</v>
      </c>
      <c r="F4851" s="461" t="s">
        <v>12456</v>
      </c>
      <c r="G4851" s="460" t="s">
        <v>12455</v>
      </c>
      <c r="H4851" s="460" t="s">
        <v>6389</v>
      </c>
      <c r="I4851" s="460" t="s">
        <v>7869</v>
      </c>
      <c r="J4851" s="459" t="s">
        <v>6389</v>
      </c>
      <c r="K4851" s="458">
        <v>3</v>
      </c>
      <c r="L4851" s="458">
        <v>12</v>
      </c>
      <c r="M4851" s="457">
        <v>53472.939955718633</v>
      </c>
      <c r="N4851" s="458">
        <v>1</v>
      </c>
      <c r="O4851" s="458">
        <v>6</v>
      </c>
      <c r="P4851" s="457">
        <v>26506.799999999999</v>
      </c>
    </row>
    <row r="4852" spans="1:16" ht="67.5" x14ac:dyDescent="0.2">
      <c r="A4852" s="466" t="s">
        <v>7860</v>
      </c>
      <c r="B4852" s="465" t="s">
        <v>3526</v>
      </c>
      <c r="C4852" s="464" t="s">
        <v>2594</v>
      </c>
      <c r="D4852" s="463" t="s">
        <v>8017</v>
      </c>
      <c r="E4852" s="462">
        <v>4200</v>
      </c>
      <c r="F4852" s="461" t="s">
        <v>12454</v>
      </c>
      <c r="G4852" s="460" t="s">
        <v>12453</v>
      </c>
      <c r="H4852" s="460" t="s">
        <v>7976</v>
      </c>
      <c r="I4852" s="460" t="s">
        <v>7869</v>
      </c>
      <c r="J4852" s="459" t="s">
        <v>7976</v>
      </c>
      <c r="K4852" s="458">
        <v>4</v>
      </c>
      <c r="L4852" s="458">
        <v>12</v>
      </c>
      <c r="M4852" s="457">
        <v>63976.553161306219</v>
      </c>
      <c r="N4852" s="458">
        <v>1</v>
      </c>
      <c r="O4852" s="458">
        <v>6</v>
      </c>
      <c r="P4852" s="457">
        <v>26506.799999999999</v>
      </c>
    </row>
    <row r="4853" spans="1:16" ht="67.5" x14ac:dyDescent="0.2">
      <c r="A4853" s="466" t="s">
        <v>7860</v>
      </c>
      <c r="B4853" s="465" t="s">
        <v>3526</v>
      </c>
      <c r="C4853" s="464" t="s">
        <v>2594</v>
      </c>
      <c r="D4853" s="463" t="s">
        <v>7932</v>
      </c>
      <c r="E4853" s="462">
        <v>4200</v>
      </c>
      <c r="F4853" s="461" t="s">
        <v>12452</v>
      </c>
      <c r="G4853" s="460" t="s">
        <v>12451</v>
      </c>
      <c r="H4853" s="460" t="s">
        <v>6389</v>
      </c>
      <c r="I4853" s="460" t="s">
        <v>7869</v>
      </c>
      <c r="J4853" s="459" t="s">
        <v>6389</v>
      </c>
      <c r="K4853" s="458">
        <v>3</v>
      </c>
      <c r="L4853" s="458">
        <v>12</v>
      </c>
      <c r="M4853" s="457">
        <v>53472.939955718633</v>
      </c>
      <c r="N4853" s="458">
        <v>1</v>
      </c>
      <c r="O4853" s="458">
        <v>6</v>
      </c>
      <c r="P4853" s="457">
        <v>26506.799999999999</v>
      </c>
    </row>
    <row r="4854" spans="1:16" ht="67.5" x14ac:dyDescent="0.2">
      <c r="A4854" s="466" t="s">
        <v>7860</v>
      </c>
      <c r="B4854" s="465" t="s">
        <v>3526</v>
      </c>
      <c r="C4854" s="464" t="s">
        <v>2594</v>
      </c>
      <c r="D4854" s="463" t="s">
        <v>12450</v>
      </c>
      <c r="E4854" s="462">
        <v>9000</v>
      </c>
      <c r="F4854" s="461" t="s">
        <v>12449</v>
      </c>
      <c r="G4854" s="460" t="s">
        <v>12448</v>
      </c>
      <c r="H4854" s="460" t="s">
        <v>4839</v>
      </c>
      <c r="I4854" s="460" t="s">
        <v>7869</v>
      </c>
      <c r="J4854" s="459" t="s">
        <v>4839</v>
      </c>
      <c r="K4854" s="458">
        <v>3</v>
      </c>
      <c r="L4854" s="458">
        <v>12</v>
      </c>
      <c r="M4854" s="457">
        <v>114584.87133368278</v>
      </c>
      <c r="N4854" s="458">
        <v>1</v>
      </c>
      <c r="O4854" s="458">
        <v>6</v>
      </c>
      <c r="P4854" s="457">
        <v>55306.8</v>
      </c>
    </row>
    <row r="4855" spans="1:16" ht="67.5" x14ac:dyDescent="0.2">
      <c r="A4855" s="466" t="s">
        <v>7860</v>
      </c>
      <c r="B4855" s="465" t="s">
        <v>3526</v>
      </c>
      <c r="C4855" s="464" t="s">
        <v>2594</v>
      </c>
      <c r="D4855" s="463" t="s">
        <v>7875</v>
      </c>
      <c r="E4855" s="462">
        <v>4200</v>
      </c>
      <c r="F4855" s="461" t="s">
        <v>12447</v>
      </c>
      <c r="G4855" s="460" t="s">
        <v>12446</v>
      </c>
      <c r="H4855" s="460" t="s">
        <v>3574</v>
      </c>
      <c r="I4855" s="460" t="s">
        <v>7869</v>
      </c>
      <c r="J4855" s="459" t="s">
        <v>3574</v>
      </c>
      <c r="K4855" s="458">
        <v>3</v>
      </c>
      <c r="L4855" s="458">
        <v>5</v>
      </c>
      <c r="M4855" s="457">
        <v>22280.391648216097</v>
      </c>
      <c r="N4855" s="458">
        <v>0</v>
      </c>
      <c r="O4855" s="458">
        <v>0</v>
      </c>
      <c r="P4855" s="457">
        <v>0</v>
      </c>
    </row>
    <row r="4856" spans="1:16" ht="67.5" x14ac:dyDescent="0.2">
      <c r="A4856" s="466" t="s">
        <v>7860</v>
      </c>
      <c r="B4856" s="465" t="s">
        <v>3526</v>
      </c>
      <c r="C4856" s="464" t="s">
        <v>2594</v>
      </c>
      <c r="D4856" s="463" t="s">
        <v>4784</v>
      </c>
      <c r="E4856" s="462">
        <v>2200</v>
      </c>
      <c r="F4856" s="461" t="s">
        <v>12445</v>
      </c>
      <c r="G4856" s="460" t="s">
        <v>12444</v>
      </c>
      <c r="H4856" s="460"/>
      <c r="I4856" s="460" t="s">
        <v>8064</v>
      </c>
      <c r="J4856" s="459" t="s">
        <v>3521</v>
      </c>
      <c r="K4856" s="458">
        <v>4</v>
      </c>
      <c r="L4856" s="458">
        <v>12</v>
      </c>
      <c r="M4856" s="457">
        <v>28009.635214900234</v>
      </c>
      <c r="N4856" s="458">
        <v>1</v>
      </c>
      <c r="O4856" s="458">
        <v>6</v>
      </c>
      <c r="P4856" s="457">
        <v>14506.8</v>
      </c>
    </row>
    <row r="4857" spans="1:16" ht="67.5" x14ac:dyDescent="0.2">
      <c r="A4857" s="466" t="s">
        <v>7860</v>
      </c>
      <c r="B4857" s="465" t="s">
        <v>3526</v>
      </c>
      <c r="C4857" s="464" t="s">
        <v>2594</v>
      </c>
      <c r="D4857" s="463" t="s">
        <v>8048</v>
      </c>
      <c r="E4857" s="462">
        <v>5500</v>
      </c>
      <c r="F4857" s="461" t="s">
        <v>12443</v>
      </c>
      <c r="G4857" s="460" t="s">
        <v>12442</v>
      </c>
      <c r="H4857" s="460" t="s">
        <v>6514</v>
      </c>
      <c r="I4857" s="460" t="s">
        <v>7869</v>
      </c>
      <c r="J4857" s="459" t="s">
        <v>6514</v>
      </c>
      <c r="K4857" s="458">
        <v>4</v>
      </c>
      <c r="L4857" s="458">
        <v>12</v>
      </c>
      <c r="M4857" s="457">
        <v>70024.088037250593</v>
      </c>
      <c r="N4857" s="458">
        <v>1</v>
      </c>
      <c r="O4857" s="458">
        <v>6</v>
      </c>
      <c r="P4857" s="457">
        <v>34306.800000000003</v>
      </c>
    </row>
    <row r="4858" spans="1:16" ht="67.5" x14ac:dyDescent="0.2">
      <c r="A4858" s="466" t="s">
        <v>7860</v>
      </c>
      <c r="B4858" s="465" t="s">
        <v>3526</v>
      </c>
      <c r="C4858" s="464" t="s">
        <v>2594</v>
      </c>
      <c r="D4858" s="463" t="s">
        <v>7941</v>
      </c>
      <c r="E4858" s="462">
        <v>4200</v>
      </c>
      <c r="F4858" s="461" t="s">
        <v>12441</v>
      </c>
      <c r="G4858" s="460" t="s">
        <v>12440</v>
      </c>
      <c r="H4858" s="460" t="s">
        <v>7926</v>
      </c>
      <c r="I4858" s="460" t="s">
        <v>7869</v>
      </c>
      <c r="J4858" s="459" t="s">
        <v>7926</v>
      </c>
      <c r="K4858" s="458">
        <v>4</v>
      </c>
      <c r="L4858" s="458">
        <v>10</v>
      </c>
      <c r="M4858" s="457">
        <v>44560.783296432193</v>
      </c>
      <c r="N4858" s="458">
        <v>1</v>
      </c>
      <c r="O4858" s="458">
        <v>6</v>
      </c>
      <c r="P4858" s="457">
        <v>26506.799999999999</v>
      </c>
    </row>
    <row r="4859" spans="1:16" ht="67.5" x14ac:dyDescent="0.2">
      <c r="A4859" s="466" t="s">
        <v>7860</v>
      </c>
      <c r="B4859" s="465" t="s">
        <v>3526</v>
      </c>
      <c r="C4859" s="464" t="s">
        <v>2594</v>
      </c>
      <c r="D4859" s="463" t="s">
        <v>10106</v>
      </c>
      <c r="E4859" s="462">
        <v>4200</v>
      </c>
      <c r="F4859" s="461" t="s">
        <v>12439</v>
      </c>
      <c r="G4859" s="460" t="s">
        <v>12438</v>
      </c>
      <c r="H4859" s="460" t="s">
        <v>12437</v>
      </c>
      <c r="I4859" s="460" t="s">
        <v>7869</v>
      </c>
      <c r="J4859" s="459" t="s">
        <v>12437</v>
      </c>
      <c r="K4859" s="458">
        <v>4</v>
      </c>
      <c r="L4859" s="458">
        <v>12</v>
      </c>
      <c r="M4859" s="457">
        <v>53472.939955718633</v>
      </c>
      <c r="N4859" s="458">
        <v>1</v>
      </c>
      <c r="O4859" s="458">
        <v>6</v>
      </c>
      <c r="P4859" s="457">
        <v>26506.799999999999</v>
      </c>
    </row>
    <row r="4860" spans="1:16" ht="67.5" x14ac:dyDescent="0.2">
      <c r="A4860" s="466" t="s">
        <v>7860</v>
      </c>
      <c r="B4860" s="465" t="s">
        <v>3526</v>
      </c>
      <c r="C4860" s="464" t="s">
        <v>2594</v>
      </c>
      <c r="D4860" s="463" t="s">
        <v>7868</v>
      </c>
      <c r="E4860" s="462">
        <v>7500</v>
      </c>
      <c r="F4860" s="461" t="s">
        <v>12436</v>
      </c>
      <c r="G4860" s="460" t="s">
        <v>12435</v>
      </c>
      <c r="H4860" s="460" t="s">
        <v>8352</v>
      </c>
      <c r="I4860" s="460" t="s">
        <v>7869</v>
      </c>
      <c r="J4860" s="459" t="s">
        <v>8352</v>
      </c>
      <c r="K4860" s="458">
        <v>3</v>
      </c>
      <c r="L4860" s="458">
        <v>12</v>
      </c>
      <c r="M4860" s="457">
        <v>95487.392778068985</v>
      </c>
      <c r="N4860" s="458">
        <v>1</v>
      </c>
      <c r="O4860" s="458">
        <v>6</v>
      </c>
      <c r="P4860" s="457">
        <v>46306.8</v>
      </c>
    </row>
    <row r="4861" spans="1:16" ht="67.5" x14ac:dyDescent="0.2">
      <c r="A4861" s="466" t="s">
        <v>7860</v>
      </c>
      <c r="B4861" s="465" t="s">
        <v>3526</v>
      </c>
      <c r="C4861" s="464" t="s">
        <v>2594</v>
      </c>
      <c r="D4861" s="463" t="s">
        <v>8005</v>
      </c>
      <c r="E4861" s="462">
        <v>4200</v>
      </c>
      <c r="F4861" s="461" t="s">
        <v>12434</v>
      </c>
      <c r="G4861" s="460" t="s">
        <v>12433</v>
      </c>
      <c r="H4861" s="460" t="s">
        <v>3574</v>
      </c>
      <c r="I4861" s="460" t="s">
        <v>7869</v>
      </c>
      <c r="J4861" s="459" t="s">
        <v>3574</v>
      </c>
      <c r="K4861" s="458">
        <v>3</v>
      </c>
      <c r="L4861" s="458">
        <v>12</v>
      </c>
      <c r="M4861" s="457">
        <v>53472.939955718633</v>
      </c>
      <c r="N4861" s="458">
        <v>1</v>
      </c>
      <c r="O4861" s="458">
        <v>6</v>
      </c>
      <c r="P4861" s="457">
        <v>26506.799999999999</v>
      </c>
    </row>
    <row r="4862" spans="1:16" ht="67.5" x14ac:dyDescent="0.2">
      <c r="A4862" s="466" t="s">
        <v>7860</v>
      </c>
      <c r="B4862" s="465" t="s">
        <v>3526</v>
      </c>
      <c r="C4862" s="464" t="s">
        <v>2594</v>
      </c>
      <c r="D4862" s="463" t="s">
        <v>7899</v>
      </c>
      <c r="E4862" s="462">
        <v>4200</v>
      </c>
      <c r="F4862" s="461" t="s">
        <v>12432</v>
      </c>
      <c r="G4862" s="460" t="s">
        <v>12431</v>
      </c>
      <c r="H4862" s="460" t="s">
        <v>4295</v>
      </c>
      <c r="I4862" s="460" t="s">
        <v>7861</v>
      </c>
      <c r="J4862" s="459" t="s">
        <v>4295</v>
      </c>
      <c r="K4862" s="458">
        <v>3</v>
      </c>
      <c r="L4862" s="458">
        <v>12</v>
      </c>
      <c r="M4862" s="457">
        <v>53472.939955718633</v>
      </c>
      <c r="N4862" s="458">
        <v>1</v>
      </c>
      <c r="O4862" s="458">
        <v>6</v>
      </c>
      <c r="P4862" s="457">
        <v>26506.799999999999</v>
      </c>
    </row>
    <row r="4863" spans="1:16" ht="67.5" x14ac:dyDescent="0.2">
      <c r="A4863" s="466" t="s">
        <v>7860</v>
      </c>
      <c r="B4863" s="465" t="s">
        <v>3526</v>
      </c>
      <c r="C4863" s="464" t="s">
        <v>2594</v>
      </c>
      <c r="D4863" s="463" t="s">
        <v>7923</v>
      </c>
      <c r="E4863" s="462">
        <v>4200</v>
      </c>
      <c r="F4863" s="461" t="s">
        <v>12430</v>
      </c>
      <c r="G4863" s="460" t="s">
        <v>12429</v>
      </c>
      <c r="H4863" s="460" t="s">
        <v>3574</v>
      </c>
      <c r="I4863" s="460" t="s">
        <v>7861</v>
      </c>
      <c r="J4863" s="459" t="s">
        <v>3574</v>
      </c>
      <c r="K4863" s="458">
        <v>3</v>
      </c>
      <c r="L4863" s="458">
        <v>5</v>
      </c>
      <c r="M4863" s="457">
        <v>22280.391648216097</v>
      </c>
      <c r="N4863" s="458">
        <v>0</v>
      </c>
      <c r="O4863" s="458">
        <v>0</v>
      </c>
      <c r="P4863" s="457">
        <v>0</v>
      </c>
    </row>
    <row r="4864" spans="1:16" ht="67.5" x14ac:dyDescent="0.2">
      <c r="A4864" s="466" t="s">
        <v>7860</v>
      </c>
      <c r="B4864" s="465" t="s">
        <v>3526</v>
      </c>
      <c r="C4864" s="464" t="s">
        <v>2594</v>
      </c>
      <c r="D4864" s="463" t="s">
        <v>7887</v>
      </c>
      <c r="E4864" s="462">
        <v>4200</v>
      </c>
      <c r="F4864" s="461" t="s">
        <v>12428</v>
      </c>
      <c r="G4864" s="460" t="s">
        <v>12427</v>
      </c>
      <c r="H4864" s="460" t="s">
        <v>6389</v>
      </c>
      <c r="I4864" s="460" t="s">
        <v>7869</v>
      </c>
      <c r="J4864" s="459" t="s">
        <v>6389</v>
      </c>
      <c r="K4864" s="458">
        <v>3</v>
      </c>
      <c r="L4864" s="458">
        <v>12</v>
      </c>
      <c r="M4864" s="457">
        <v>53472.939955718633</v>
      </c>
      <c r="N4864" s="458">
        <v>1</v>
      </c>
      <c r="O4864" s="458">
        <v>6</v>
      </c>
      <c r="P4864" s="457">
        <v>26506.799999999999</v>
      </c>
    </row>
    <row r="4865" spans="1:16" ht="67.5" x14ac:dyDescent="0.2">
      <c r="A4865" s="466" t="s">
        <v>7860</v>
      </c>
      <c r="B4865" s="465" t="s">
        <v>3526</v>
      </c>
      <c r="C4865" s="464" t="s">
        <v>2594</v>
      </c>
      <c r="D4865" s="463" t="s">
        <v>7887</v>
      </c>
      <c r="E4865" s="462">
        <v>4200</v>
      </c>
      <c r="F4865" s="461" t="s">
        <v>12426</v>
      </c>
      <c r="G4865" s="460" t="s">
        <v>12425</v>
      </c>
      <c r="H4865" s="460" t="s">
        <v>6389</v>
      </c>
      <c r="I4865" s="460" t="s">
        <v>7869</v>
      </c>
      <c r="J4865" s="459" t="s">
        <v>6389</v>
      </c>
      <c r="K4865" s="458">
        <v>3</v>
      </c>
      <c r="L4865" s="458">
        <v>12</v>
      </c>
      <c r="M4865" s="457">
        <v>53472.939955718633</v>
      </c>
      <c r="N4865" s="458">
        <v>0</v>
      </c>
      <c r="O4865" s="458">
        <v>0</v>
      </c>
      <c r="P4865" s="457">
        <v>0</v>
      </c>
    </row>
    <row r="4866" spans="1:16" ht="67.5" x14ac:dyDescent="0.2">
      <c r="A4866" s="466" t="s">
        <v>7860</v>
      </c>
      <c r="B4866" s="465" t="s">
        <v>3526</v>
      </c>
      <c r="C4866" s="464" t="s">
        <v>2594</v>
      </c>
      <c r="D4866" s="463" t="s">
        <v>7887</v>
      </c>
      <c r="E4866" s="462">
        <v>4200</v>
      </c>
      <c r="F4866" s="461" t="s">
        <v>12424</v>
      </c>
      <c r="G4866" s="460" t="s">
        <v>12423</v>
      </c>
      <c r="H4866" s="460" t="s">
        <v>6389</v>
      </c>
      <c r="I4866" s="460" t="s">
        <v>7869</v>
      </c>
      <c r="J4866" s="459" t="s">
        <v>6389</v>
      </c>
      <c r="K4866" s="458">
        <v>3</v>
      </c>
      <c r="L4866" s="458">
        <v>12</v>
      </c>
      <c r="M4866" s="457">
        <v>53472.939955718633</v>
      </c>
      <c r="N4866" s="458">
        <v>1</v>
      </c>
      <c r="O4866" s="458">
        <v>6</v>
      </c>
      <c r="P4866" s="457">
        <v>26506.799999999999</v>
      </c>
    </row>
    <row r="4867" spans="1:16" ht="67.5" x14ac:dyDescent="0.2">
      <c r="A4867" s="466" t="s">
        <v>7860</v>
      </c>
      <c r="B4867" s="465" t="s">
        <v>3526</v>
      </c>
      <c r="C4867" s="464" t="s">
        <v>2594</v>
      </c>
      <c r="D4867" s="463" t="s">
        <v>12422</v>
      </c>
      <c r="E4867" s="462">
        <v>7500</v>
      </c>
      <c r="F4867" s="461" t="s">
        <v>12421</v>
      </c>
      <c r="G4867" s="460" t="s">
        <v>12420</v>
      </c>
      <c r="H4867" s="460" t="s">
        <v>7911</v>
      </c>
      <c r="I4867" s="460" t="s">
        <v>7861</v>
      </c>
      <c r="J4867" s="459" t="s">
        <v>7911</v>
      </c>
      <c r="K4867" s="458">
        <v>3</v>
      </c>
      <c r="L4867" s="458">
        <v>12</v>
      </c>
      <c r="M4867" s="457">
        <v>95487.392778068985</v>
      </c>
      <c r="N4867" s="458">
        <v>1</v>
      </c>
      <c r="O4867" s="458">
        <v>6</v>
      </c>
      <c r="P4867" s="457">
        <v>46306.8</v>
      </c>
    </row>
    <row r="4868" spans="1:16" ht="67.5" x14ac:dyDescent="0.2">
      <c r="A4868" s="466" t="s">
        <v>7860</v>
      </c>
      <c r="B4868" s="465" t="s">
        <v>3526</v>
      </c>
      <c r="C4868" s="464" t="s">
        <v>2594</v>
      </c>
      <c r="D4868" s="463" t="s">
        <v>7986</v>
      </c>
      <c r="E4868" s="462">
        <v>7500</v>
      </c>
      <c r="F4868" s="461" t="s">
        <v>12419</v>
      </c>
      <c r="G4868" s="460" t="s">
        <v>12418</v>
      </c>
      <c r="H4868" s="460" t="s">
        <v>7911</v>
      </c>
      <c r="I4868" s="460" t="s">
        <v>7869</v>
      </c>
      <c r="J4868" s="459" t="s">
        <v>7911</v>
      </c>
      <c r="K4868" s="458">
        <v>3</v>
      </c>
      <c r="L4868" s="458">
        <v>12</v>
      </c>
      <c r="M4868" s="457">
        <v>95487.392778068985</v>
      </c>
      <c r="N4868" s="458">
        <v>1</v>
      </c>
      <c r="O4868" s="458">
        <v>6</v>
      </c>
      <c r="P4868" s="457">
        <v>46306.8</v>
      </c>
    </row>
    <row r="4869" spans="1:16" ht="67.5" x14ac:dyDescent="0.2">
      <c r="A4869" s="466" t="s">
        <v>7860</v>
      </c>
      <c r="B4869" s="465" t="s">
        <v>3526</v>
      </c>
      <c r="C4869" s="464" t="s">
        <v>2594</v>
      </c>
      <c r="D4869" s="463" t="s">
        <v>8005</v>
      </c>
      <c r="E4869" s="462">
        <v>4200</v>
      </c>
      <c r="F4869" s="461" t="s">
        <v>12417</v>
      </c>
      <c r="G4869" s="460" t="s">
        <v>12416</v>
      </c>
      <c r="H4869" s="460"/>
      <c r="I4869" s="460"/>
      <c r="J4869" s="459"/>
      <c r="K4869" s="458">
        <v>3</v>
      </c>
      <c r="L4869" s="458">
        <v>12</v>
      </c>
      <c r="M4869" s="457">
        <v>53472.939955718633</v>
      </c>
      <c r="N4869" s="458">
        <v>1</v>
      </c>
      <c r="O4869" s="458">
        <v>6</v>
      </c>
      <c r="P4869" s="457">
        <v>26506.799999999999</v>
      </c>
    </row>
    <row r="4870" spans="1:16" ht="67.5" x14ac:dyDescent="0.2">
      <c r="A4870" s="466" t="s">
        <v>7860</v>
      </c>
      <c r="B4870" s="465" t="s">
        <v>3526</v>
      </c>
      <c r="C4870" s="464" t="s">
        <v>2594</v>
      </c>
      <c r="D4870" s="463" t="s">
        <v>8145</v>
      </c>
      <c r="E4870" s="462">
        <v>7500</v>
      </c>
      <c r="F4870" s="461" t="s">
        <v>12415</v>
      </c>
      <c r="G4870" s="460" t="s">
        <v>12414</v>
      </c>
      <c r="H4870" s="460" t="s">
        <v>4810</v>
      </c>
      <c r="I4870" s="460" t="s">
        <v>7869</v>
      </c>
      <c r="J4870" s="459" t="s">
        <v>4810</v>
      </c>
      <c r="K4870" s="458">
        <v>3</v>
      </c>
      <c r="L4870" s="458">
        <v>12</v>
      </c>
      <c r="M4870" s="457">
        <v>95487.392778068985</v>
      </c>
      <c r="N4870" s="458">
        <v>1</v>
      </c>
      <c r="O4870" s="458">
        <v>1</v>
      </c>
      <c r="P4870" s="457">
        <v>7717.8</v>
      </c>
    </row>
    <row r="4871" spans="1:16" ht="67.5" x14ac:dyDescent="0.2">
      <c r="A4871" s="466" t="s">
        <v>7860</v>
      </c>
      <c r="B4871" s="465" t="s">
        <v>3526</v>
      </c>
      <c r="C4871" s="464" t="s">
        <v>2594</v>
      </c>
      <c r="D4871" s="463" t="s">
        <v>8638</v>
      </c>
      <c r="E4871" s="462">
        <v>7500</v>
      </c>
      <c r="F4871" s="461" t="s">
        <v>12413</v>
      </c>
      <c r="G4871" s="460" t="s">
        <v>12412</v>
      </c>
      <c r="H4871" s="460" t="s">
        <v>7911</v>
      </c>
      <c r="I4871" s="460" t="s">
        <v>7869</v>
      </c>
      <c r="J4871" s="459" t="s">
        <v>7911</v>
      </c>
      <c r="K4871" s="458">
        <v>3</v>
      </c>
      <c r="L4871" s="458">
        <v>12</v>
      </c>
      <c r="M4871" s="457">
        <v>95487.392778068985</v>
      </c>
      <c r="N4871" s="458">
        <v>1</v>
      </c>
      <c r="O4871" s="458">
        <v>6</v>
      </c>
      <c r="P4871" s="457">
        <v>46306.8</v>
      </c>
    </row>
    <row r="4872" spans="1:16" ht="67.5" x14ac:dyDescent="0.2">
      <c r="A4872" s="466" t="s">
        <v>7860</v>
      </c>
      <c r="B4872" s="465" t="s">
        <v>3526</v>
      </c>
      <c r="C4872" s="464" t="s">
        <v>2594</v>
      </c>
      <c r="D4872" s="463" t="s">
        <v>7887</v>
      </c>
      <c r="E4872" s="462">
        <v>4200</v>
      </c>
      <c r="F4872" s="461" t="s">
        <v>12411</v>
      </c>
      <c r="G4872" s="460" t="s">
        <v>12410</v>
      </c>
      <c r="H4872" s="460" t="s">
        <v>3574</v>
      </c>
      <c r="I4872" s="460" t="s">
        <v>7869</v>
      </c>
      <c r="J4872" s="459" t="s">
        <v>3574</v>
      </c>
      <c r="K4872" s="458">
        <v>4</v>
      </c>
      <c r="L4872" s="458">
        <v>10</v>
      </c>
      <c r="M4872" s="457">
        <v>44560.783296432193</v>
      </c>
      <c r="N4872" s="458">
        <v>1</v>
      </c>
      <c r="O4872" s="458">
        <v>6</v>
      </c>
      <c r="P4872" s="457">
        <v>26506.799999999999</v>
      </c>
    </row>
    <row r="4873" spans="1:16" ht="67.5" x14ac:dyDescent="0.2">
      <c r="A4873" s="466" t="s">
        <v>7860</v>
      </c>
      <c r="B4873" s="465" t="s">
        <v>3526</v>
      </c>
      <c r="C4873" s="464" t="s">
        <v>2594</v>
      </c>
      <c r="D4873" s="463" t="s">
        <v>7908</v>
      </c>
      <c r="E4873" s="462">
        <v>4200</v>
      </c>
      <c r="F4873" s="461" t="s">
        <v>12409</v>
      </c>
      <c r="G4873" s="460" t="s">
        <v>12408</v>
      </c>
      <c r="H4873" s="460" t="s">
        <v>3642</v>
      </c>
      <c r="I4873" s="460" t="s">
        <v>7869</v>
      </c>
      <c r="J4873" s="459" t="s">
        <v>3642</v>
      </c>
      <c r="K4873" s="458">
        <v>3</v>
      </c>
      <c r="L4873" s="458">
        <v>5</v>
      </c>
      <c r="M4873" s="457">
        <v>22280.391648216097</v>
      </c>
      <c r="N4873" s="458">
        <v>0</v>
      </c>
      <c r="O4873" s="458">
        <v>0</v>
      </c>
      <c r="P4873" s="457">
        <v>0</v>
      </c>
    </row>
    <row r="4874" spans="1:16" ht="67.5" x14ac:dyDescent="0.2">
      <c r="A4874" s="466" t="s">
        <v>7860</v>
      </c>
      <c r="B4874" s="465" t="s">
        <v>3526</v>
      </c>
      <c r="C4874" s="464" t="s">
        <v>2594</v>
      </c>
      <c r="D4874" s="463" t="s">
        <v>8137</v>
      </c>
      <c r="E4874" s="462">
        <v>2000</v>
      </c>
      <c r="F4874" s="461" t="s">
        <v>12407</v>
      </c>
      <c r="G4874" s="460" t="s">
        <v>12406</v>
      </c>
      <c r="H4874" s="460"/>
      <c r="I4874" s="460"/>
      <c r="J4874" s="459"/>
      <c r="K4874" s="458">
        <v>4</v>
      </c>
      <c r="L4874" s="458">
        <v>12</v>
      </c>
      <c r="M4874" s="457">
        <v>25463.304740818396</v>
      </c>
      <c r="N4874" s="458">
        <v>1</v>
      </c>
      <c r="O4874" s="458">
        <v>6</v>
      </c>
      <c r="P4874" s="457">
        <v>13306.8</v>
      </c>
    </row>
    <row r="4875" spans="1:16" ht="67.5" x14ac:dyDescent="0.2">
      <c r="A4875" s="466" t="s">
        <v>7860</v>
      </c>
      <c r="B4875" s="465" t="s">
        <v>3526</v>
      </c>
      <c r="C4875" s="464" t="s">
        <v>2594</v>
      </c>
      <c r="D4875" s="463" t="s">
        <v>7887</v>
      </c>
      <c r="E4875" s="462">
        <v>4200</v>
      </c>
      <c r="F4875" s="461" t="s">
        <v>12405</v>
      </c>
      <c r="G4875" s="460" t="s">
        <v>12404</v>
      </c>
      <c r="H4875" s="460" t="s">
        <v>3574</v>
      </c>
      <c r="I4875" s="460" t="s">
        <v>7869</v>
      </c>
      <c r="J4875" s="459" t="s">
        <v>3574</v>
      </c>
      <c r="K4875" s="458">
        <v>4</v>
      </c>
      <c r="L4875" s="458">
        <v>12</v>
      </c>
      <c r="M4875" s="457">
        <v>57929.018285361853</v>
      </c>
      <c r="N4875" s="458">
        <v>1</v>
      </c>
      <c r="O4875" s="458">
        <v>6</v>
      </c>
      <c r="P4875" s="457">
        <v>26506.799999999999</v>
      </c>
    </row>
    <row r="4876" spans="1:16" ht="67.5" x14ac:dyDescent="0.2">
      <c r="A4876" s="466" t="s">
        <v>7860</v>
      </c>
      <c r="B4876" s="465" t="s">
        <v>3526</v>
      </c>
      <c r="C4876" s="464" t="s">
        <v>2594</v>
      </c>
      <c r="D4876" s="463" t="s">
        <v>8599</v>
      </c>
      <c r="E4876" s="462">
        <v>5500</v>
      </c>
      <c r="F4876" s="461" t="s">
        <v>12403</v>
      </c>
      <c r="G4876" s="460" t="s">
        <v>12402</v>
      </c>
      <c r="H4876" s="460" t="s">
        <v>3591</v>
      </c>
      <c r="I4876" s="460" t="s">
        <v>7861</v>
      </c>
      <c r="J4876" s="459" t="s">
        <v>3591</v>
      </c>
      <c r="K4876" s="458">
        <v>3</v>
      </c>
      <c r="L4876" s="458">
        <v>12</v>
      </c>
      <c r="M4876" s="457">
        <v>70024.088037250593</v>
      </c>
      <c r="N4876" s="458">
        <v>1</v>
      </c>
      <c r="O4876" s="458">
        <v>6</v>
      </c>
      <c r="P4876" s="457">
        <v>34306.800000000003</v>
      </c>
    </row>
    <row r="4877" spans="1:16" ht="67.5" x14ac:dyDescent="0.2">
      <c r="A4877" s="466" t="s">
        <v>7860</v>
      </c>
      <c r="B4877" s="465" t="s">
        <v>3526</v>
      </c>
      <c r="C4877" s="464" t="s">
        <v>2594</v>
      </c>
      <c r="D4877" s="463" t="s">
        <v>7887</v>
      </c>
      <c r="E4877" s="462">
        <v>2500</v>
      </c>
      <c r="F4877" s="461" t="s">
        <v>6012</v>
      </c>
      <c r="G4877" s="460" t="s">
        <v>12401</v>
      </c>
      <c r="H4877" s="460" t="s">
        <v>3642</v>
      </c>
      <c r="I4877" s="460" t="s">
        <v>7861</v>
      </c>
      <c r="J4877" s="459" t="s">
        <v>3642</v>
      </c>
      <c r="K4877" s="458">
        <v>4</v>
      </c>
      <c r="L4877" s="458">
        <v>7</v>
      </c>
      <c r="M4877" s="457">
        <v>22174.294545129353</v>
      </c>
      <c r="N4877" s="458">
        <v>1</v>
      </c>
      <c r="O4877" s="458">
        <v>6</v>
      </c>
      <c r="P4877" s="457">
        <v>16306.8</v>
      </c>
    </row>
    <row r="4878" spans="1:16" ht="67.5" x14ac:dyDescent="0.2">
      <c r="A4878" s="466" t="s">
        <v>7860</v>
      </c>
      <c r="B4878" s="465" t="s">
        <v>3526</v>
      </c>
      <c r="C4878" s="464" t="s">
        <v>2594</v>
      </c>
      <c r="D4878" s="463" t="s">
        <v>7887</v>
      </c>
      <c r="E4878" s="462">
        <v>4200</v>
      </c>
      <c r="F4878" s="461" t="s">
        <v>12400</v>
      </c>
      <c r="G4878" s="460" t="s">
        <v>12399</v>
      </c>
      <c r="H4878" s="460" t="s">
        <v>3642</v>
      </c>
      <c r="I4878" s="460" t="s">
        <v>7861</v>
      </c>
      <c r="J4878" s="459" t="s">
        <v>3642</v>
      </c>
      <c r="K4878" s="458">
        <v>4</v>
      </c>
      <c r="L4878" s="458">
        <v>12</v>
      </c>
      <c r="M4878" s="457">
        <v>53472.939955718633</v>
      </c>
      <c r="N4878" s="458">
        <v>1</v>
      </c>
      <c r="O4878" s="458">
        <v>6</v>
      </c>
      <c r="P4878" s="457">
        <v>26506.799999999999</v>
      </c>
    </row>
    <row r="4879" spans="1:16" ht="67.5" x14ac:dyDescent="0.2">
      <c r="A4879" s="466" t="s">
        <v>7860</v>
      </c>
      <c r="B4879" s="465" t="s">
        <v>3526</v>
      </c>
      <c r="C4879" s="464" t="s">
        <v>2594</v>
      </c>
      <c r="D4879" s="463" t="s">
        <v>8083</v>
      </c>
      <c r="E4879" s="462">
        <v>5500</v>
      </c>
      <c r="F4879" s="461" t="s">
        <v>12398</v>
      </c>
      <c r="G4879" s="460" t="s">
        <v>12397</v>
      </c>
      <c r="H4879" s="460" t="s">
        <v>12113</v>
      </c>
      <c r="I4879" s="460" t="s">
        <v>7869</v>
      </c>
      <c r="J4879" s="459" t="s">
        <v>12113</v>
      </c>
      <c r="K4879" s="458">
        <v>5</v>
      </c>
      <c r="L4879" s="458">
        <v>12</v>
      </c>
      <c r="M4879" s="457">
        <v>70024.088037250593</v>
      </c>
      <c r="N4879" s="458">
        <v>1</v>
      </c>
      <c r="O4879" s="458">
        <v>6</v>
      </c>
      <c r="P4879" s="457">
        <v>34306.800000000003</v>
      </c>
    </row>
    <row r="4880" spans="1:16" ht="67.5" x14ac:dyDescent="0.2">
      <c r="A4880" s="466" t="s">
        <v>7860</v>
      </c>
      <c r="B4880" s="465" t="s">
        <v>3526</v>
      </c>
      <c r="C4880" s="464" t="s">
        <v>2594</v>
      </c>
      <c r="D4880" s="463" t="s">
        <v>8011</v>
      </c>
      <c r="E4880" s="462">
        <v>2200</v>
      </c>
      <c r="F4880" s="461" t="s">
        <v>12396</v>
      </c>
      <c r="G4880" s="460" t="s">
        <v>12395</v>
      </c>
      <c r="H4880" s="460"/>
      <c r="I4880" s="460" t="s">
        <v>8064</v>
      </c>
      <c r="J4880" s="459" t="s">
        <v>3538</v>
      </c>
      <c r="K4880" s="458">
        <v>4</v>
      </c>
      <c r="L4880" s="458">
        <v>12</v>
      </c>
      <c r="M4880" s="457">
        <v>28009.635214900234</v>
      </c>
      <c r="N4880" s="458">
        <v>1</v>
      </c>
      <c r="O4880" s="458">
        <v>6</v>
      </c>
      <c r="P4880" s="457">
        <v>14506.8</v>
      </c>
    </row>
    <row r="4881" spans="1:16" ht="67.5" x14ac:dyDescent="0.2">
      <c r="A4881" s="466" t="s">
        <v>7860</v>
      </c>
      <c r="B4881" s="465" t="s">
        <v>3526</v>
      </c>
      <c r="C4881" s="464" t="s">
        <v>2594</v>
      </c>
      <c r="D4881" s="463" t="s">
        <v>9627</v>
      </c>
      <c r="E4881" s="462">
        <v>2500</v>
      </c>
      <c r="F4881" s="461" t="s">
        <v>12394</v>
      </c>
      <c r="G4881" s="460" t="s">
        <v>12393</v>
      </c>
      <c r="H4881" s="460" t="s">
        <v>3542</v>
      </c>
      <c r="I4881" s="460" t="s">
        <v>7861</v>
      </c>
      <c r="J4881" s="459" t="s">
        <v>3542</v>
      </c>
      <c r="K4881" s="458">
        <v>4</v>
      </c>
      <c r="L4881" s="458">
        <v>12</v>
      </c>
      <c r="M4881" s="457">
        <v>31829.130926022997</v>
      </c>
      <c r="N4881" s="458">
        <v>1</v>
      </c>
      <c r="O4881" s="458">
        <v>6</v>
      </c>
      <c r="P4881" s="457">
        <v>16306.8</v>
      </c>
    </row>
    <row r="4882" spans="1:16" ht="67.5" x14ac:dyDescent="0.2">
      <c r="A4882" s="466" t="s">
        <v>7860</v>
      </c>
      <c r="B4882" s="465" t="s">
        <v>3526</v>
      </c>
      <c r="C4882" s="464" t="s">
        <v>2594</v>
      </c>
      <c r="D4882" s="463" t="s">
        <v>7908</v>
      </c>
      <c r="E4882" s="462">
        <v>4200</v>
      </c>
      <c r="F4882" s="461" t="s">
        <v>12392</v>
      </c>
      <c r="G4882" s="460" t="s">
        <v>12391</v>
      </c>
      <c r="H4882" s="460" t="s">
        <v>6389</v>
      </c>
      <c r="I4882" s="460" t="s">
        <v>7869</v>
      </c>
      <c r="J4882" s="459" t="s">
        <v>6389</v>
      </c>
      <c r="K4882" s="458">
        <v>3</v>
      </c>
      <c r="L4882" s="458">
        <v>5</v>
      </c>
      <c r="M4882" s="457">
        <v>22280.391648216097</v>
      </c>
      <c r="N4882" s="458">
        <v>0</v>
      </c>
      <c r="O4882" s="458">
        <v>0</v>
      </c>
      <c r="P4882" s="457">
        <v>0</v>
      </c>
    </row>
    <row r="4883" spans="1:16" ht="67.5" x14ac:dyDescent="0.2">
      <c r="A4883" s="466" t="s">
        <v>7860</v>
      </c>
      <c r="B4883" s="465" t="s">
        <v>3526</v>
      </c>
      <c r="C4883" s="464" t="s">
        <v>2594</v>
      </c>
      <c r="D4883" s="463" t="s">
        <v>7881</v>
      </c>
      <c r="E4883" s="462">
        <v>3200</v>
      </c>
      <c r="F4883" s="461" t="s">
        <v>12390</v>
      </c>
      <c r="G4883" s="460" t="s">
        <v>12389</v>
      </c>
      <c r="H4883" s="460" t="s">
        <v>6389</v>
      </c>
      <c r="I4883" s="460" t="s">
        <v>7869</v>
      </c>
      <c r="J4883" s="459" t="s">
        <v>6389</v>
      </c>
      <c r="K4883" s="458">
        <v>4</v>
      </c>
      <c r="L4883" s="458">
        <v>12</v>
      </c>
      <c r="M4883" s="457">
        <v>40741.287585309437</v>
      </c>
      <c r="N4883" s="458">
        <v>1</v>
      </c>
      <c r="O4883" s="458">
        <v>6</v>
      </c>
      <c r="P4883" s="457">
        <v>20506.8</v>
      </c>
    </row>
    <row r="4884" spans="1:16" ht="67.5" x14ac:dyDescent="0.2">
      <c r="A4884" s="466" t="s">
        <v>7860</v>
      </c>
      <c r="B4884" s="465" t="s">
        <v>3526</v>
      </c>
      <c r="C4884" s="464" t="s">
        <v>2594</v>
      </c>
      <c r="D4884" s="463" t="s">
        <v>8023</v>
      </c>
      <c r="E4884" s="462">
        <v>7500</v>
      </c>
      <c r="F4884" s="461" t="s">
        <v>12388</v>
      </c>
      <c r="G4884" s="460" t="s">
        <v>12387</v>
      </c>
      <c r="H4884" s="460" t="s">
        <v>3574</v>
      </c>
      <c r="I4884" s="460" t="s">
        <v>7869</v>
      </c>
      <c r="J4884" s="459" t="s">
        <v>3574</v>
      </c>
      <c r="K4884" s="458">
        <v>5</v>
      </c>
      <c r="L4884" s="458">
        <v>12</v>
      </c>
      <c r="M4884" s="457">
        <v>112993.41478738164</v>
      </c>
      <c r="N4884" s="458">
        <v>1</v>
      </c>
      <c r="O4884" s="458">
        <v>6</v>
      </c>
      <c r="P4884" s="457">
        <v>46306.8</v>
      </c>
    </row>
    <row r="4885" spans="1:16" ht="67.5" x14ac:dyDescent="0.2">
      <c r="A4885" s="466" t="s">
        <v>7860</v>
      </c>
      <c r="B4885" s="465" t="s">
        <v>3526</v>
      </c>
      <c r="C4885" s="464" t="s">
        <v>2594</v>
      </c>
      <c r="D4885" s="463" t="s">
        <v>7932</v>
      </c>
      <c r="E4885" s="462">
        <v>4200</v>
      </c>
      <c r="F4885" s="461" t="s">
        <v>12386</v>
      </c>
      <c r="G4885" s="460" t="s">
        <v>12385</v>
      </c>
      <c r="H4885" s="460" t="s">
        <v>6389</v>
      </c>
      <c r="I4885" s="460" t="s">
        <v>7869</v>
      </c>
      <c r="J4885" s="459" t="s">
        <v>6389</v>
      </c>
      <c r="K4885" s="458">
        <v>4</v>
      </c>
      <c r="L4885" s="458">
        <v>12</v>
      </c>
      <c r="M4885" s="457">
        <v>53472.939955718633</v>
      </c>
      <c r="N4885" s="458">
        <v>1</v>
      </c>
      <c r="O4885" s="458">
        <v>6</v>
      </c>
      <c r="P4885" s="457">
        <v>26506.799999999999</v>
      </c>
    </row>
    <row r="4886" spans="1:16" ht="67.5" x14ac:dyDescent="0.2">
      <c r="A4886" s="466" t="s">
        <v>7860</v>
      </c>
      <c r="B4886" s="465" t="s">
        <v>3526</v>
      </c>
      <c r="C4886" s="464" t="s">
        <v>2594</v>
      </c>
      <c r="D4886" s="463" t="s">
        <v>7887</v>
      </c>
      <c r="E4886" s="462">
        <v>4200</v>
      </c>
      <c r="F4886" s="461" t="s">
        <v>12384</v>
      </c>
      <c r="G4886" s="460" t="s">
        <v>12383</v>
      </c>
      <c r="H4886" s="460" t="s">
        <v>6389</v>
      </c>
      <c r="I4886" s="460" t="s">
        <v>7869</v>
      </c>
      <c r="J4886" s="459" t="s">
        <v>6389</v>
      </c>
      <c r="K4886" s="458">
        <v>4</v>
      </c>
      <c r="L4886" s="458">
        <v>10</v>
      </c>
      <c r="M4886" s="457">
        <v>44560.783296432193</v>
      </c>
      <c r="N4886" s="458">
        <v>1</v>
      </c>
      <c r="O4886" s="458">
        <v>6</v>
      </c>
      <c r="P4886" s="457">
        <v>26506.799999999999</v>
      </c>
    </row>
    <row r="4887" spans="1:16" ht="67.5" x14ac:dyDescent="0.2">
      <c r="A4887" s="466" t="s">
        <v>7860</v>
      </c>
      <c r="B4887" s="465" t="s">
        <v>3526</v>
      </c>
      <c r="C4887" s="464" t="s">
        <v>2594</v>
      </c>
      <c r="D4887" s="463" t="s">
        <v>8011</v>
      </c>
      <c r="E4887" s="462">
        <v>2200</v>
      </c>
      <c r="F4887" s="461" t="s">
        <v>12382</v>
      </c>
      <c r="G4887" s="460" t="s">
        <v>12381</v>
      </c>
      <c r="H4887" s="460"/>
      <c r="I4887" s="460"/>
      <c r="J4887" s="459"/>
      <c r="K4887" s="458">
        <v>5</v>
      </c>
      <c r="L4887" s="458">
        <v>12</v>
      </c>
      <c r="M4887" s="457">
        <v>28009.635214900234</v>
      </c>
      <c r="N4887" s="458">
        <v>1</v>
      </c>
      <c r="O4887" s="458">
        <v>6</v>
      </c>
      <c r="P4887" s="457">
        <v>14506.8</v>
      </c>
    </row>
    <row r="4888" spans="1:16" ht="67.5" x14ac:dyDescent="0.2">
      <c r="A4888" s="466" t="s">
        <v>7860</v>
      </c>
      <c r="B4888" s="465" t="s">
        <v>3526</v>
      </c>
      <c r="C4888" s="464" t="s">
        <v>2594</v>
      </c>
      <c r="D4888" s="463" t="s">
        <v>10233</v>
      </c>
      <c r="E4888" s="462">
        <v>7500</v>
      </c>
      <c r="F4888" s="461" t="s">
        <v>12380</v>
      </c>
      <c r="G4888" s="460" t="s">
        <v>12379</v>
      </c>
      <c r="H4888" s="460"/>
      <c r="I4888" s="460"/>
      <c r="J4888" s="459"/>
      <c r="K4888" s="458">
        <v>3</v>
      </c>
      <c r="L4888" s="458">
        <v>12</v>
      </c>
      <c r="M4888" s="457">
        <v>95487.392778068985</v>
      </c>
      <c r="N4888" s="458">
        <v>1</v>
      </c>
      <c r="O4888" s="458">
        <v>6</v>
      </c>
      <c r="P4888" s="457">
        <v>46306.8</v>
      </c>
    </row>
    <row r="4889" spans="1:16" ht="67.5" x14ac:dyDescent="0.2">
      <c r="A4889" s="466" t="s">
        <v>7860</v>
      </c>
      <c r="B4889" s="465" t="s">
        <v>3526</v>
      </c>
      <c r="C4889" s="464" t="s">
        <v>2594</v>
      </c>
      <c r="D4889" s="463" t="s">
        <v>7859</v>
      </c>
      <c r="E4889" s="462">
        <v>2500</v>
      </c>
      <c r="F4889" s="461" t="s">
        <v>12378</v>
      </c>
      <c r="G4889" s="460" t="s">
        <v>12377</v>
      </c>
      <c r="H4889" s="460"/>
      <c r="I4889" s="460"/>
      <c r="J4889" s="459"/>
      <c r="K4889" s="458">
        <v>3</v>
      </c>
      <c r="L4889" s="458">
        <v>12</v>
      </c>
      <c r="M4889" s="457">
        <v>31829.130926022997</v>
      </c>
      <c r="N4889" s="458">
        <v>1</v>
      </c>
      <c r="O4889" s="458">
        <v>6</v>
      </c>
      <c r="P4889" s="457">
        <v>16306.8</v>
      </c>
    </row>
    <row r="4890" spans="1:16" ht="67.5" x14ac:dyDescent="0.2">
      <c r="A4890" s="466" t="s">
        <v>7860</v>
      </c>
      <c r="B4890" s="465" t="s">
        <v>3526</v>
      </c>
      <c r="C4890" s="464" t="s">
        <v>2594</v>
      </c>
      <c r="D4890" s="463" t="s">
        <v>12376</v>
      </c>
      <c r="E4890" s="462">
        <v>7500</v>
      </c>
      <c r="F4890" s="461" t="s">
        <v>12375</v>
      </c>
      <c r="G4890" s="460" t="s">
        <v>12374</v>
      </c>
      <c r="H4890" s="460" t="s">
        <v>4147</v>
      </c>
      <c r="I4890" s="460" t="s">
        <v>7861</v>
      </c>
      <c r="J4890" s="459" t="s">
        <v>4147</v>
      </c>
      <c r="K4890" s="458">
        <v>1</v>
      </c>
      <c r="L4890" s="458">
        <v>1</v>
      </c>
      <c r="M4890" s="457">
        <v>7957.2827315057493</v>
      </c>
      <c r="N4890" s="458">
        <v>1</v>
      </c>
      <c r="O4890" s="458">
        <v>6</v>
      </c>
      <c r="P4890" s="457">
        <v>46306.8</v>
      </c>
    </row>
    <row r="4891" spans="1:16" ht="67.5" x14ac:dyDescent="0.2">
      <c r="A4891" s="466" t="s">
        <v>7860</v>
      </c>
      <c r="B4891" s="465" t="s">
        <v>3526</v>
      </c>
      <c r="C4891" s="464" t="s">
        <v>2594</v>
      </c>
      <c r="D4891" s="463" t="s">
        <v>8005</v>
      </c>
      <c r="E4891" s="462">
        <v>4200</v>
      </c>
      <c r="F4891" s="461" t="s">
        <v>12373</v>
      </c>
      <c r="G4891" s="460" t="s">
        <v>12372</v>
      </c>
      <c r="H4891" s="460" t="s">
        <v>4810</v>
      </c>
      <c r="I4891" s="460" t="s">
        <v>7869</v>
      </c>
      <c r="J4891" s="459" t="s">
        <v>4810</v>
      </c>
      <c r="K4891" s="458">
        <v>3</v>
      </c>
      <c r="L4891" s="458">
        <v>12</v>
      </c>
      <c r="M4891" s="457">
        <v>53472.939955718633</v>
      </c>
      <c r="N4891" s="458">
        <v>1</v>
      </c>
      <c r="O4891" s="458">
        <v>6</v>
      </c>
      <c r="P4891" s="457">
        <v>26506.799999999999</v>
      </c>
    </row>
    <row r="4892" spans="1:16" ht="67.5" x14ac:dyDescent="0.2">
      <c r="A4892" s="466" t="s">
        <v>7860</v>
      </c>
      <c r="B4892" s="465" t="s">
        <v>3526</v>
      </c>
      <c r="C4892" s="464" t="s">
        <v>2594</v>
      </c>
      <c r="D4892" s="463" t="s">
        <v>7859</v>
      </c>
      <c r="E4892" s="462">
        <v>2500</v>
      </c>
      <c r="F4892" s="461" t="s">
        <v>12371</v>
      </c>
      <c r="G4892" s="460" t="s">
        <v>12370</v>
      </c>
      <c r="H4892" s="460" t="s">
        <v>6389</v>
      </c>
      <c r="I4892" s="460" t="s">
        <v>7869</v>
      </c>
      <c r="J4892" s="459" t="s">
        <v>6389</v>
      </c>
      <c r="K4892" s="458">
        <v>3</v>
      </c>
      <c r="L4892" s="458">
        <v>5</v>
      </c>
      <c r="M4892" s="457">
        <v>13262.137885842914</v>
      </c>
      <c r="N4892" s="458">
        <v>0</v>
      </c>
      <c r="O4892" s="458">
        <v>0</v>
      </c>
      <c r="P4892" s="457">
        <v>0</v>
      </c>
    </row>
    <row r="4893" spans="1:16" ht="67.5" x14ac:dyDescent="0.2">
      <c r="A4893" s="466" t="s">
        <v>7860</v>
      </c>
      <c r="B4893" s="465" t="s">
        <v>3526</v>
      </c>
      <c r="C4893" s="464" t="s">
        <v>2594</v>
      </c>
      <c r="D4893" s="463" t="s">
        <v>7887</v>
      </c>
      <c r="E4893" s="462">
        <v>4200</v>
      </c>
      <c r="F4893" s="461" t="s">
        <v>12369</v>
      </c>
      <c r="G4893" s="460" t="s">
        <v>12368</v>
      </c>
      <c r="H4893" s="460" t="s">
        <v>6514</v>
      </c>
      <c r="I4893" s="460" t="s">
        <v>7869</v>
      </c>
      <c r="J4893" s="459" t="s">
        <v>6514</v>
      </c>
      <c r="K4893" s="458">
        <v>3</v>
      </c>
      <c r="L4893" s="458">
        <v>12</v>
      </c>
      <c r="M4893" s="457">
        <v>53472.939955718633</v>
      </c>
      <c r="N4893" s="458">
        <v>1</v>
      </c>
      <c r="O4893" s="458">
        <v>6</v>
      </c>
      <c r="P4893" s="457">
        <v>26506.799999999999</v>
      </c>
    </row>
    <row r="4894" spans="1:16" ht="67.5" x14ac:dyDescent="0.2">
      <c r="A4894" s="466" t="s">
        <v>7860</v>
      </c>
      <c r="B4894" s="465" t="s">
        <v>3526</v>
      </c>
      <c r="C4894" s="464" t="s">
        <v>2594</v>
      </c>
      <c r="D4894" s="463" t="s">
        <v>9928</v>
      </c>
      <c r="E4894" s="462">
        <v>4200</v>
      </c>
      <c r="F4894" s="461" t="s">
        <v>12367</v>
      </c>
      <c r="G4894" s="460" t="s">
        <v>12366</v>
      </c>
      <c r="H4894" s="460" t="s">
        <v>4270</v>
      </c>
      <c r="I4894" s="460" t="s">
        <v>7869</v>
      </c>
      <c r="J4894" s="459" t="s">
        <v>4270</v>
      </c>
      <c r="K4894" s="458">
        <v>4</v>
      </c>
      <c r="L4894" s="458">
        <v>12</v>
      </c>
      <c r="M4894" s="457">
        <v>53472.939955718633</v>
      </c>
      <c r="N4894" s="458">
        <v>1</v>
      </c>
      <c r="O4894" s="458">
        <v>6</v>
      </c>
      <c r="P4894" s="457">
        <v>26506.799999999999</v>
      </c>
    </row>
    <row r="4895" spans="1:16" ht="67.5" x14ac:dyDescent="0.2">
      <c r="A4895" s="466" t="s">
        <v>7860</v>
      </c>
      <c r="B4895" s="465" t="s">
        <v>3526</v>
      </c>
      <c r="C4895" s="464" t="s">
        <v>2594</v>
      </c>
      <c r="D4895" s="463" t="s">
        <v>7916</v>
      </c>
      <c r="E4895" s="462">
        <v>4200</v>
      </c>
      <c r="F4895" s="461" t="s">
        <v>12365</v>
      </c>
      <c r="G4895" s="460" t="s">
        <v>12364</v>
      </c>
      <c r="H4895" s="460" t="s">
        <v>8241</v>
      </c>
      <c r="I4895" s="460" t="s">
        <v>7869</v>
      </c>
      <c r="J4895" s="459" t="s">
        <v>8241</v>
      </c>
      <c r="K4895" s="458">
        <v>3</v>
      </c>
      <c r="L4895" s="458">
        <v>12</v>
      </c>
      <c r="M4895" s="457">
        <v>53472.939955718633</v>
      </c>
      <c r="N4895" s="458">
        <v>1</v>
      </c>
      <c r="O4895" s="458">
        <v>6</v>
      </c>
      <c r="P4895" s="457">
        <v>26506.799999999999</v>
      </c>
    </row>
    <row r="4896" spans="1:16" ht="67.5" x14ac:dyDescent="0.2">
      <c r="A4896" s="466" t="s">
        <v>7860</v>
      </c>
      <c r="B4896" s="465" t="s">
        <v>3526</v>
      </c>
      <c r="C4896" s="464" t="s">
        <v>2594</v>
      </c>
      <c r="D4896" s="463" t="s">
        <v>7887</v>
      </c>
      <c r="E4896" s="462">
        <v>4200</v>
      </c>
      <c r="F4896" s="461" t="s">
        <v>12363</v>
      </c>
      <c r="G4896" s="460" t="s">
        <v>12362</v>
      </c>
      <c r="H4896" s="460" t="s">
        <v>6389</v>
      </c>
      <c r="I4896" s="460" t="s">
        <v>7869</v>
      </c>
      <c r="J4896" s="459" t="s">
        <v>6389</v>
      </c>
      <c r="K4896" s="458">
        <v>3</v>
      </c>
      <c r="L4896" s="458">
        <v>12</v>
      </c>
      <c r="M4896" s="457">
        <v>53472.939955718633</v>
      </c>
      <c r="N4896" s="458">
        <v>1</v>
      </c>
      <c r="O4896" s="458">
        <v>6</v>
      </c>
      <c r="P4896" s="457">
        <v>26506.799999999999</v>
      </c>
    </row>
    <row r="4897" spans="1:16" ht="67.5" x14ac:dyDescent="0.2">
      <c r="A4897" s="466" t="s">
        <v>7860</v>
      </c>
      <c r="B4897" s="465" t="s">
        <v>3526</v>
      </c>
      <c r="C4897" s="464" t="s">
        <v>2594</v>
      </c>
      <c r="D4897" s="463" t="s">
        <v>11246</v>
      </c>
      <c r="E4897" s="462">
        <v>4200</v>
      </c>
      <c r="F4897" s="461" t="s">
        <v>12361</v>
      </c>
      <c r="G4897" s="460" t="s">
        <v>12360</v>
      </c>
      <c r="H4897" s="460" t="s">
        <v>7865</v>
      </c>
      <c r="I4897" s="460" t="s">
        <v>7861</v>
      </c>
      <c r="J4897" s="459" t="s">
        <v>7865</v>
      </c>
      <c r="K4897" s="458">
        <v>3</v>
      </c>
      <c r="L4897" s="458">
        <v>12</v>
      </c>
      <c r="M4897" s="457">
        <v>53472.939955718633</v>
      </c>
      <c r="N4897" s="458">
        <v>1</v>
      </c>
      <c r="O4897" s="458">
        <v>1</v>
      </c>
      <c r="P4897" s="457">
        <v>4417.8</v>
      </c>
    </row>
    <row r="4898" spans="1:16" ht="67.5" x14ac:dyDescent="0.2">
      <c r="A4898" s="466" t="s">
        <v>7860</v>
      </c>
      <c r="B4898" s="465" t="s">
        <v>3526</v>
      </c>
      <c r="C4898" s="464" t="s">
        <v>2594</v>
      </c>
      <c r="D4898" s="463" t="s">
        <v>7875</v>
      </c>
      <c r="E4898" s="462">
        <v>4200</v>
      </c>
      <c r="F4898" s="461" t="s">
        <v>12359</v>
      </c>
      <c r="G4898" s="460" t="s">
        <v>12358</v>
      </c>
      <c r="H4898" s="460" t="s">
        <v>4810</v>
      </c>
      <c r="I4898" s="460" t="s">
        <v>7869</v>
      </c>
      <c r="J4898" s="459" t="s">
        <v>4810</v>
      </c>
      <c r="K4898" s="458">
        <v>4</v>
      </c>
      <c r="L4898" s="458">
        <v>12</v>
      </c>
      <c r="M4898" s="457">
        <v>53472.939955718633</v>
      </c>
      <c r="N4898" s="458">
        <v>1</v>
      </c>
      <c r="O4898" s="458">
        <v>6</v>
      </c>
      <c r="P4898" s="457">
        <v>26506.799999999999</v>
      </c>
    </row>
    <row r="4899" spans="1:16" ht="67.5" x14ac:dyDescent="0.2">
      <c r="A4899" s="466" t="s">
        <v>7860</v>
      </c>
      <c r="B4899" s="465" t="s">
        <v>3526</v>
      </c>
      <c r="C4899" s="464" t="s">
        <v>2594</v>
      </c>
      <c r="D4899" s="463" t="s">
        <v>7881</v>
      </c>
      <c r="E4899" s="462">
        <v>3200</v>
      </c>
      <c r="F4899" s="461" t="s">
        <v>12357</v>
      </c>
      <c r="G4899" s="460" t="s">
        <v>12356</v>
      </c>
      <c r="H4899" s="460" t="s">
        <v>6514</v>
      </c>
      <c r="I4899" s="460" t="s">
        <v>7861</v>
      </c>
      <c r="J4899" s="459" t="s">
        <v>6514</v>
      </c>
      <c r="K4899" s="458">
        <v>3</v>
      </c>
      <c r="L4899" s="458">
        <v>12</v>
      </c>
      <c r="M4899" s="457">
        <v>40741.287585309437</v>
      </c>
      <c r="N4899" s="458">
        <v>1</v>
      </c>
      <c r="O4899" s="458">
        <v>6</v>
      </c>
      <c r="P4899" s="457">
        <v>20506.8</v>
      </c>
    </row>
    <row r="4900" spans="1:16" ht="67.5" x14ac:dyDescent="0.2">
      <c r="A4900" s="466" t="s">
        <v>7860</v>
      </c>
      <c r="B4900" s="465" t="s">
        <v>3526</v>
      </c>
      <c r="C4900" s="464" t="s">
        <v>2594</v>
      </c>
      <c r="D4900" s="463" t="s">
        <v>7887</v>
      </c>
      <c r="E4900" s="462">
        <v>4200</v>
      </c>
      <c r="F4900" s="461" t="s">
        <v>12355</v>
      </c>
      <c r="G4900" s="460" t="s">
        <v>12354</v>
      </c>
      <c r="H4900" s="460" t="s">
        <v>6389</v>
      </c>
      <c r="I4900" s="460" t="s">
        <v>7869</v>
      </c>
      <c r="J4900" s="459" t="s">
        <v>6389</v>
      </c>
      <c r="K4900" s="458">
        <v>3</v>
      </c>
      <c r="L4900" s="458">
        <v>12</v>
      </c>
      <c r="M4900" s="457">
        <v>53472.939955718633</v>
      </c>
      <c r="N4900" s="458">
        <v>1</v>
      </c>
      <c r="O4900" s="458">
        <v>6</v>
      </c>
      <c r="P4900" s="457">
        <v>26506.799999999999</v>
      </c>
    </row>
    <row r="4901" spans="1:16" ht="67.5" x14ac:dyDescent="0.2">
      <c r="A4901" s="466" t="s">
        <v>7860</v>
      </c>
      <c r="B4901" s="465" t="s">
        <v>3526</v>
      </c>
      <c r="C4901" s="464" t="s">
        <v>2594</v>
      </c>
      <c r="D4901" s="463" t="s">
        <v>7946</v>
      </c>
      <c r="E4901" s="462">
        <v>4200</v>
      </c>
      <c r="F4901" s="461" t="s">
        <v>12353</v>
      </c>
      <c r="G4901" s="460" t="s">
        <v>12352</v>
      </c>
      <c r="H4901" s="460" t="s">
        <v>6389</v>
      </c>
      <c r="I4901" s="460" t="s">
        <v>7869</v>
      </c>
      <c r="J4901" s="459" t="s">
        <v>6389</v>
      </c>
      <c r="K4901" s="458">
        <v>4</v>
      </c>
      <c r="L4901" s="458">
        <v>12</v>
      </c>
      <c r="M4901" s="457">
        <v>53472.939955718633</v>
      </c>
      <c r="N4901" s="458">
        <v>1</v>
      </c>
      <c r="O4901" s="458">
        <v>6</v>
      </c>
      <c r="P4901" s="457">
        <v>26506.799999999999</v>
      </c>
    </row>
    <row r="4902" spans="1:16" ht="67.5" x14ac:dyDescent="0.2">
      <c r="A4902" s="466" t="s">
        <v>7860</v>
      </c>
      <c r="B4902" s="465" t="s">
        <v>3526</v>
      </c>
      <c r="C4902" s="464" t="s">
        <v>2594</v>
      </c>
      <c r="D4902" s="463" t="s">
        <v>7923</v>
      </c>
      <c r="E4902" s="462">
        <v>4200</v>
      </c>
      <c r="F4902" s="461" t="s">
        <v>12351</v>
      </c>
      <c r="G4902" s="460" t="s">
        <v>12350</v>
      </c>
      <c r="H4902" s="460" t="s">
        <v>6389</v>
      </c>
      <c r="I4902" s="460" t="s">
        <v>7869</v>
      </c>
      <c r="J4902" s="459" t="s">
        <v>6389</v>
      </c>
      <c r="K4902" s="458">
        <v>3</v>
      </c>
      <c r="L4902" s="458">
        <v>12</v>
      </c>
      <c r="M4902" s="457">
        <v>53472.939955718633</v>
      </c>
      <c r="N4902" s="458">
        <v>1</v>
      </c>
      <c r="O4902" s="458">
        <v>6</v>
      </c>
      <c r="P4902" s="457">
        <v>26506.799999999999</v>
      </c>
    </row>
    <row r="4903" spans="1:16" ht="67.5" x14ac:dyDescent="0.2">
      <c r="A4903" s="466" t="s">
        <v>7860</v>
      </c>
      <c r="B4903" s="465" t="s">
        <v>3526</v>
      </c>
      <c r="C4903" s="464" t="s">
        <v>2594</v>
      </c>
      <c r="D4903" s="463" t="s">
        <v>7887</v>
      </c>
      <c r="E4903" s="462">
        <v>4200</v>
      </c>
      <c r="F4903" s="461" t="s">
        <v>12349</v>
      </c>
      <c r="G4903" s="460" t="s">
        <v>12348</v>
      </c>
      <c r="H4903" s="460" t="s">
        <v>4810</v>
      </c>
      <c r="I4903" s="460" t="s">
        <v>7869</v>
      </c>
      <c r="J4903" s="459" t="s">
        <v>4810</v>
      </c>
      <c r="K4903" s="458">
        <v>3</v>
      </c>
      <c r="L4903" s="458">
        <v>12</v>
      </c>
      <c r="M4903" s="457">
        <v>53472.939955718633</v>
      </c>
      <c r="N4903" s="458">
        <v>1</v>
      </c>
      <c r="O4903" s="458">
        <v>6</v>
      </c>
      <c r="P4903" s="457">
        <v>26506.799999999999</v>
      </c>
    </row>
    <row r="4904" spans="1:16" ht="67.5" x14ac:dyDescent="0.2">
      <c r="A4904" s="466" t="s">
        <v>7860</v>
      </c>
      <c r="B4904" s="465" t="s">
        <v>3526</v>
      </c>
      <c r="C4904" s="464" t="s">
        <v>2594</v>
      </c>
      <c r="D4904" s="463" t="s">
        <v>7973</v>
      </c>
      <c r="E4904" s="462">
        <v>5500</v>
      </c>
      <c r="F4904" s="461" t="s">
        <v>12347</v>
      </c>
      <c r="G4904" s="460" t="s">
        <v>12346</v>
      </c>
      <c r="H4904" s="460" t="s">
        <v>4209</v>
      </c>
      <c r="I4904" s="460" t="s">
        <v>7869</v>
      </c>
      <c r="J4904" s="459" t="s">
        <v>4209</v>
      </c>
      <c r="K4904" s="458">
        <v>3</v>
      </c>
      <c r="L4904" s="458">
        <v>12</v>
      </c>
      <c r="M4904" s="457">
        <v>70024.088037250593</v>
      </c>
      <c r="N4904" s="458">
        <v>1</v>
      </c>
      <c r="O4904" s="458">
        <v>6</v>
      </c>
      <c r="P4904" s="457">
        <v>34306.800000000003</v>
      </c>
    </row>
    <row r="4905" spans="1:16" ht="67.5" x14ac:dyDescent="0.2">
      <c r="A4905" s="466" t="s">
        <v>7860</v>
      </c>
      <c r="B4905" s="465" t="s">
        <v>3526</v>
      </c>
      <c r="C4905" s="464" t="s">
        <v>2594</v>
      </c>
      <c r="D4905" s="463" t="s">
        <v>12345</v>
      </c>
      <c r="E4905" s="462">
        <v>4200</v>
      </c>
      <c r="F4905" s="461" t="s">
        <v>12344</v>
      </c>
      <c r="G4905" s="460" t="s">
        <v>12343</v>
      </c>
      <c r="H4905" s="460" t="s">
        <v>6514</v>
      </c>
      <c r="I4905" s="460" t="s">
        <v>7869</v>
      </c>
      <c r="J4905" s="459" t="s">
        <v>6514</v>
      </c>
      <c r="K4905" s="458">
        <v>3</v>
      </c>
      <c r="L4905" s="458">
        <v>12</v>
      </c>
      <c r="M4905" s="457">
        <v>53472.939955718633</v>
      </c>
      <c r="N4905" s="458">
        <v>1</v>
      </c>
      <c r="O4905" s="458">
        <v>6</v>
      </c>
      <c r="P4905" s="457">
        <v>26506.799999999999</v>
      </c>
    </row>
    <row r="4906" spans="1:16" ht="67.5" x14ac:dyDescent="0.2">
      <c r="A4906" s="466" t="s">
        <v>7860</v>
      </c>
      <c r="B4906" s="465" t="s">
        <v>3526</v>
      </c>
      <c r="C4906" s="464" t="s">
        <v>2594</v>
      </c>
      <c r="D4906" s="463" t="s">
        <v>7887</v>
      </c>
      <c r="E4906" s="462">
        <v>4200</v>
      </c>
      <c r="F4906" s="461" t="s">
        <v>12342</v>
      </c>
      <c r="G4906" s="460" t="s">
        <v>12341</v>
      </c>
      <c r="H4906" s="460" t="s">
        <v>4810</v>
      </c>
      <c r="I4906" s="460" t="s">
        <v>7869</v>
      </c>
      <c r="J4906" s="459" t="s">
        <v>4810</v>
      </c>
      <c r="K4906" s="458">
        <v>4</v>
      </c>
      <c r="L4906" s="458">
        <v>10</v>
      </c>
      <c r="M4906" s="457">
        <v>44560.783296432193</v>
      </c>
      <c r="N4906" s="458">
        <v>1</v>
      </c>
      <c r="O4906" s="458">
        <v>6</v>
      </c>
      <c r="P4906" s="457">
        <v>26506.799999999999</v>
      </c>
    </row>
    <row r="4907" spans="1:16" ht="67.5" x14ac:dyDescent="0.2">
      <c r="A4907" s="466" t="s">
        <v>7860</v>
      </c>
      <c r="B4907" s="465" t="s">
        <v>3526</v>
      </c>
      <c r="C4907" s="464" t="s">
        <v>2594</v>
      </c>
      <c r="D4907" s="463" t="s">
        <v>8884</v>
      </c>
      <c r="E4907" s="462">
        <v>3500</v>
      </c>
      <c r="F4907" s="461" t="s">
        <v>12340</v>
      </c>
      <c r="G4907" s="460" t="s">
        <v>12339</v>
      </c>
      <c r="H4907" s="460"/>
      <c r="I4907" s="460"/>
      <c r="J4907" s="459"/>
      <c r="K4907" s="458">
        <v>2</v>
      </c>
      <c r="L4907" s="458">
        <v>4</v>
      </c>
      <c r="M4907" s="457">
        <v>14853.594432144064</v>
      </c>
      <c r="N4907" s="458">
        <v>1</v>
      </c>
      <c r="O4907" s="458">
        <v>6</v>
      </c>
      <c r="P4907" s="457">
        <v>22306.799999999999</v>
      </c>
    </row>
    <row r="4908" spans="1:16" ht="67.5" x14ac:dyDescent="0.2">
      <c r="A4908" s="466" t="s">
        <v>7860</v>
      </c>
      <c r="B4908" s="465" t="s">
        <v>3526</v>
      </c>
      <c r="C4908" s="464" t="s">
        <v>2594</v>
      </c>
      <c r="D4908" s="463" t="s">
        <v>7946</v>
      </c>
      <c r="E4908" s="462">
        <v>4200</v>
      </c>
      <c r="F4908" s="461" t="s">
        <v>12338</v>
      </c>
      <c r="G4908" s="460" t="s">
        <v>12337</v>
      </c>
      <c r="H4908" s="460" t="s">
        <v>6514</v>
      </c>
      <c r="I4908" s="460" t="s">
        <v>7869</v>
      </c>
      <c r="J4908" s="459" t="s">
        <v>6514</v>
      </c>
      <c r="K4908" s="458">
        <v>3</v>
      </c>
      <c r="L4908" s="458">
        <v>12</v>
      </c>
      <c r="M4908" s="457">
        <v>53472.939955718633</v>
      </c>
      <c r="N4908" s="458">
        <v>1</v>
      </c>
      <c r="O4908" s="458">
        <v>6</v>
      </c>
      <c r="P4908" s="457">
        <v>26506.799999999999</v>
      </c>
    </row>
    <row r="4909" spans="1:16" ht="67.5" x14ac:dyDescent="0.2">
      <c r="A4909" s="466" t="s">
        <v>7860</v>
      </c>
      <c r="B4909" s="465" t="s">
        <v>3526</v>
      </c>
      <c r="C4909" s="464" t="s">
        <v>2594</v>
      </c>
      <c r="D4909" s="463" t="s">
        <v>9545</v>
      </c>
      <c r="E4909" s="462">
        <v>4200</v>
      </c>
      <c r="F4909" s="461" t="s">
        <v>12336</v>
      </c>
      <c r="G4909" s="460" t="s">
        <v>12335</v>
      </c>
      <c r="H4909" s="460" t="s">
        <v>9655</v>
      </c>
      <c r="I4909" s="460" t="s">
        <v>7861</v>
      </c>
      <c r="J4909" s="459" t="s">
        <v>9655</v>
      </c>
      <c r="K4909" s="458">
        <v>4</v>
      </c>
      <c r="L4909" s="458">
        <v>12</v>
      </c>
      <c r="M4909" s="457">
        <v>53472.939955718633</v>
      </c>
      <c r="N4909" s="458">
        <v>1</v>
      </c>
      <c r="O4909" s="458">
        <v>6</v>
      </c>
      <c r="P4909" s="457">
        <v>26506.799999999999</v>
      </c>
    </row>
    <row r="4910" spans="1:16" ht="67.5" x14ac:dyDescent="0.2">
      <c r="A4910" s="466" t="s">
        <v>7860</v>
      </c>
      <c r="B4910" s="465" t="s">
        <v>3526</v>
      </c>
      <c r="C4910" s="464" t="s">
        <v>2594</v>
      </c>
      <c r="D4910" s="463" t="s">
        <v>10595</v>
      </c>
      <c r="E4910" s="462">
        <v>4200</v>
      </c>
      <c r="F4910" s="461" t="s">
        <v>12334</v>
      </c>
      <c r="G4910" s="460" t="s">
        <v>12333</v>
      </c>
      <c r="H4910" s="460" t="s">
        <v>6514</v>
      </c>
      <c r="I4910" s="460" t="s">
        <v>7869</v>
      </c>
      <c r="J4910" s="459" t="s">
        <v>6514</v>
      </c>
      <c r="K4910" s="458">
        <v>3</v>
      </c>
      <c r="L4910" s="458">
        <v>12</v>
      </c>
      <c r="M4910" s="457">
        <v>53472.939955718633</v>
      </c>
      <c r="N4910" s="458">
        <v>1</v>
      </c>
      <c r="O4910" s="458">
        <v>6</v>
      </c>
      <c r="P4910" s="457">
        <v>26506.799999999999</v>
      </c>
    </row>
    <row r="4911" spans="1:16" ht="67.5" x14ac:dyDescent="0.2">
      <c r="A4911" s="466" t="s">
        <v>7860</v>
      </c>
      <c r="B4911" s="465" t="s">
        <v>3526</v>
      </c>
      <c r="C4911" s="464" t="s">
        <v>2594</v>
      </c>
      <c r="D4911" s="463" t="s">
        <v>7887</v>
      </c>
      <c r="E4911" s="462">
        <v>4200</v>
      </c>
      <c r="F4911" s="461" t="s">
        <v>12332</v>
      </c>
      <c r="G4911" s="460" t="s">
        <v>12331</v>
      </c>
      <c r="H4911" s="460" t="s">
        <v>3574</v>
      </c>
      <c r="I4911" s="460" t="s">
        <v>7869</v>
      </c>
      <c r="J4911" s="459" t="s">
        <v>3574</v>
      </c>
      <c r="K4911" s="458">
        <v>5</v>
      </c>
      <c r="L4911" s="458">
        <v>12</v>
      </c>
      <c r="M4911" s="457">
        <v>53472.939955718633</v>
      </c>
      <c r="N4911" s="458">
        <v>1</v>
      </c>
      <c r="O4911" s="458">
        <v>6</v>
      </c>
      <c r="P4911" s="457">
        <v>26506.799999999999</v>
      </c>
    </row>
    <row r="4912" spans="1:16" ht="67.5" x14ac:dyDescent="0.2">
      <c r="A4912" s="466" t="s">
        <v>7860</v>
      </c>
      <c r="B4912" s="465" t="s">
        <v>3526</v>
      </c>
      <c r="C4912" s="464" t="s">
        <v>2594</v>
      </c>
      <c r="D4912" s="463" t="s">
        <v>9928</v>
      </c>
      <c r="E4912" s="462">
        <v>4200</v>
      </c>
      <c r="F4912" s="461" t="s">
        <v>12330</v>
      </c>
      <c r="G4912" s="460" t="s">
        <v>12329</v>
      </c>
      <c r="H4912" s="460" t="s">
        <v>6514</v>
      </c>
      <c r="I4912" s="460" t="s">
        <v>7869</v>
      </c>
      <c r="J4912" s="459" t="s">
        <v>6514</v>
      </c>
      <c r="K4912" s="458">
        <v>5</v>
      </c>
      <c r="L4912" s="458">
        <v>12</v>
      </c>
      <c r="M4912" s="457">
        <v>53472.939955718633</v>
      </c>
      <c r="N4912" s="458">
        <v>1</v>
      </c>
      <c r="O4912" s="458">
        <v>6</v>
      </c>
      <c r="P4912" s="457">
        <v>26506.799999999999</v>
      </c>
    </row>
    <row r="4913" spans="1:16" ht="67.5" x14ac:dyDescent="0.2">
      <c r="A4913" s="466" t="s">
        <v>7860</v>
      </c>
      <c r="B4913" s="465" t="s">
        <v>3526</v>
      </c>
      <c r="C4913" s="464" t="s">
        <v>2594</v>
      </c>
      <c r="D4913" s="463" t="s">
        <v>7916</v>
      </c>
      <c r="E4913" s="462">
        <v>4200</v>
      </c>
      <c r="F4913" s="461" t="s">
        <v>12328</v>
      </c>
      <c r="G4913" s="460" t="s">
        <v>12327</v>
      </c>
      <c r="H4913" s="460" t="s">
        <v>8241</v>
      </c>
      <c r="I4913" s="460" t="s">
        <v>7861</v>
      </c>
      <c r="J4913" s="459" t="s">
        <v>8241</v>
      </c>
      <c r="K4913" s="458">
        <v>4</v>
      </c>
      <c r="L4913" s="458">
        <v>12</v>
      </c>
      <c r="M4913" s="457">
        <v>53472.939955718633</v>
      </c>
      <c r="N4913" s="458">
        <v>1</v>
      </c>
      <c r="O4913" s="458">
        <v>6</v>
      </c>
      <c r="P4913" s="457">
        <v>26506.799999999999</v>
      </c>
    </row>
    <row r="4914" spans="1:16" ht="67.5" x14ac:dyDescent="0.2">
      <c r="A4914" s="466" t="s">
        <v>7860</v>
      </c>
      <c r="B4914" s="465" t="s">
        <v>3526</v>
      </c>
      <c r="C4914" s="464" t="s">
        <v>2594</v>
      </c>
      <c r="D4914" s="463" t="s">
        <v>7887</v>
      </c>
      <c r="E4914" s="462">
        <v>4200</v>
      </c>
      <c r="F4914" s="461" t="s">
        <v>12326</v>
      </c>
      <c r="G4914" s="460" t="s">
        <v>12325</v>
      </c>
      <c r="H4914" s="460" t="s">
        <v>6389</v>
      </c>
      <c r="I4914" s="460" t="s">
        <v>7869</v>
      </c>
      <c r="J4914" s="459" t="s">
        <v>6389</v>
      </c>
      <c r="K4914" s="458">
        <v>5</v>
      </c>
      <c r="L4914" s="458">
        <v>12</v>
      </c>
      <c r="M4914" s="457">
        <v>53472.939955718633</v>
      </c>
      <c r="N4914" s="458">
        <v>1</v>
      </c>
      <c r="O4914" s="458">
        <v>6</v>
      </c>
      <c r="P4914" s="457">
        <v>26506.799999999999</v>
      </c>
    </row>
    <row r="4915" spans="1:16" ht="67.5" x14ac:dyDescent="0.2">
      <c r="A4915" s="466" t="s">
        <v>7860</v>
      </c>
      <c r="B4915" s="465" t="s">
        <v>3526</v>
      </c>
      <c r="C4915" s="464" t="s">
        <v>2594</v>
      </c>
      <c r="D4915" s="463" t="s">
        <v>7859</v>
      </c>
      <c r="E4915" s="462">
        <v>2500</v>
      </c>
      <c r="F4915" s="461" t="s">
        <v>12324</v>
      </c>
      <c r="G4915" s="460" t="s">
        <v>12323</v>
      </c>
      <c r="H4915" s="460"/>
      <c r="I4915" s="460"/>
      <c r="J4915" s="459"/>
      <c r="K4915" s="458">
        <v>3</v>
      </c>
      <c r="L4915" s="458">
        <v>5</v>
      </c>
      <c r="M4915" s="457">
        <v>13262.137885842914</v>
      </c>
      <c r="N4915" s="458">
        <v>0</v>
      </c>
      <c r="O4915" s="458">
        <v>0</v>
      </c>
      <c r="P4915" s="457">
        <v>0</v>
      </c>
    </row>
    <row r="4916" spans="1:16" ht="67.5" x14ac:dyDescent="0.2">
      <c r="A4916" s="466" t="s">
        <v>7860</v>
      </c>
      <c r="B4916" s="465" t="s">
        <v>3526</v>
      </c>
      <c r="C4916" s="464" t="s">
        <v>2594</v>
      </c>
      <c r="D4916" s="463" t="s">
        <v>7887</v>
      </c>
      <c r="E4916" s="462">
        <v>4200</v>
      </c>
      <c r="F4916" s="461" t="s">
        <v>12322</v>
      </c>
      <c r="G4916" s="460" t="s">
        <v>12321</v>
      </c>
      <c r="H4916" s="460" t="s">
        <v>6389</v>
      </c>
      <c r="I4916" s="460" t="s">
        <v>7869</v>
      </c>
      <c r="J4916" s="459" t="s">
        <v>6389</v>
      </c>
      <c r="K4916" s="458">
        <v>3</v>
      </c>
      <c r="L4916" s="458">
        <v>12</v>
      </c>
      <c r="M4916" s="457">
        <v>53472.939955718633</v>
      </c>
      <c r="N4916" s="458">
        <v>1</v>
      </c>
      <c r="O4916" s="458">
        <v>6</v>
      </c>
      <c r="P4916" s="457">
        <v>26506.799999999999</v>
      </c>
    </row>
    <row r="4917" spans="1:16" ht="67.5" x14ac:dyDescent="0.2">
      <c r="A4917" s="466" t="s">
        <v>7860</v>
      </c>
      <c r="B4917" s="465" t="s">
        <v>3526</v>
      </c>
      <c r="C4917" s="464" t="s">
        <v>2594</v>
      </c>
      <c r="D4917" s="463" t="s">
        <v>8145</v>
      </c>
      <c r="E4917" s="462">
        <v>5500</v>
      </c>
      <c r="F4917" s="461" t="s">
        <v>12320</v>
      </c>
      <c r="G4917" s="460" t="s">
        <v>12319</v>
      </c>
      <c r="H4917" s="460" t="s">
        <v>3542</v>
      </c>
      <c r="I4917" s="460" t="s">
        <v>7869</v>
      </c>
      <c r="J4917" s="459" t="s">
        <v>3542</v>
      </c>
      <c r="K4917" s="458">
        <v>4</v>
      </c>
      <c r="L4917" s="458">
        <v>12</v>
      </c>
      <c r="M4917" s="457">
        <v>80103.31283049121</v>
      </c>
      <c r="N4917" s="458">
        <v>1</v>
      </c>
      <c r="O4917" s="458">
        <v>6</v>
      </c>
      <c r="P4917" s="457">
        <v>34306.800000000003</v>
      </c>
    </row>
    <row r="4918" spans="1:16" ht="67.5" x14ac:dyDescent="0.2">
      <c r="A4918" s="466" t="s">
        <v>7860</v>
      </c>
      <c r="B4918" s="465" t="s">
        <v>3526</v>
      </c>
      <c r="C4918" s="464" t="s">
        <v>2594</v>
      </c>
      <c r="D4918" s="463" t="s">
        <v>7932</v>
      </c>
      <c r="E4918" s="462">
        <v>4200</v>
      </c>
      <c r="F4918" s="461" t="s">
        <v>12318</v>
      </c>
      <c r="G4918" s="460" t="s">
        <v>12317</v>
      </c>
      <c r="H4918" s="460" t="s">
        <v>3574</v>
      </c>
      <c r="I4918" s="460" t="s">
        <v>7861</v>
      </c>
      <c r="J4918" s="459" t="s">
        <v>3574</v>
      </c>
      <c r="K4918" s="458">
        <v>4</v>
      </c>
      <c r="L4918" s="458">
        <v>10</v>
      </c>
      <c r="M4918" s="457">
        <v>44560.783296432193</v>
      </c>
      <c r="N4918" s="458">
        <v>1</v>
      </c>
      <c r="O4918" s="458">
        <v>6</v>
      </c>
      <c r="P4918" s="457">
        <v>26506.799999999999</v>
      </c>
    </row>
    <row r="4919" spans="1:16" ht="67.5" x14ac:dyDescent="0.2">
      <c r="A4919" s="466" t="s">
        <v>7860</v>
      </c>
      <c r="B4919" s="465" t="s">
        <v>3526</v>
      </c>
      <c r="C4919" s="464" t="s">
        <v>2594</v>
      </c>
      <c r="D4919" s="463" t="s">
        <v>7932</v>
      </c>
      <c r="E4919" s="462">
        <v>4200</v>
      </c>
      <c r="F4919" s="461" t="s">
        <v>12316</v>
      </c>
      <c r="G4919" s="460" t="s">
        <v>12315</v>
      </c>
      <c r="H4919" s="460" t="s">
        <v>3574</v>
      </c>
      <c r="I4919" s="460" t="s">
        <v>7869</v>
      </c>
      <c r="J4919" s="459" t="s">
        <v>3574</v>
      </c>
      <c r="K4919" s="458">
        <v>3</v>
      </c>
      <c r="L4919" s="458">
        <v>12</v>
      </c>
      <c r="M4919" s="457">
        <v>53472.939955718633</v>
      </c>
      <c r="N4919" s="458">
        <v>1</v>
      </c>
      <c r="O4919" s="458">
        <v>6</v>
      </c>
      <c r="P4919" s="457">
        <v>26506.799999999999</v>
      </c>
    </row>
    <row r="4920" spans="1:16" ht="67.5" x14ac:dyDescent="0.2">
      <c r="A4920" s="466" t="s">
        <v>7860</v>
      </c>
      <c r="B4920" s="465" t="s">
        <v>3526</v>
      </c>
      <c r="C4920" s="464" t="s">
        <v>2594</v>
      </c>
      <c r="D4920" s="463" t="s">
        <v>7932</v>
      </c>
      <c r="E4920" s="462">
        <v>4200</v>
      </c>
      <c r="F4920" s="461" t="s">
        <v>12314</v>
      </c>
      <c r="G4920" s="460" t="s">
        <v>12313</v>
      </c>
      <c r="H4920" s="460" t="s">
        <v>6389</v>
      </c>
      <c r="I4920" s="460" t="s">
        <v>7869</v>
      </c>
      <c r="J4920" s="459" t="s">
        <v>6389</v>
      </c>
      <c r="K4920" s="458">
        <v>3</v>
      </c>
      <c r="L4920" s="458">
        <v>12</v>
      </c>
      <c r="M4920" s="457">
        <v>53472.939955718633</v>
      </c>
      <c r="N4920" s="458">
        <v>1</v>
      </c>
      <c r="O4920" s="458">
        <v>6</v>
      </c>
      <c r="P4920" s="457">
        <v>26506.799999999999</v>
      </c>
    </row>
    <row r="4921" spans="1:16" ht="67.5" x14ac:dyDescent="0.2">
      <c r="A4921" s="466" t="s">
        <v>7860</v>
      </c>
      <c r="B4921" s="465" t="s">
        <v>3526</v>
      </c>
      <c r="C4921" s="464" t="s">
        <v>2594</v>
      </c>
      <c r="D4921" s="463" t="s">
        <v>9168</v>
      </c>
      <c r="E4921" s="462">
        <v>1500</v>
      </c>
      <c r="F4921" s="461" t="s">
        <v>12312</v>
      </c>
      <c r="G4921" s="460" t="s">
        <v>12311</v>
      </c>
      <c r="H4921" s="460"/>
      <c r="I4921" s="460"/>
      <c r="J4921" s="459"/>
      <c r="K4921" s="458">
        <v>3</v>
      </c>
      <c r="L4921" s="458">
        <v>12</v>
      </c>
      <c r="M4921" s="457">
        <v>19097.478555613798</v>
      </c>
      <c r="N4921" s="458">
        <v>1</v>
      </c>
      <c r="O4921" s="458">
        <v>6</v>
      </c>
      <c r="P4921" s="457">
        <v>10306.799999999999</v>
      </c>
    </row>
    <row r="4922" spans="1:16" ht="67.5" x14ac:dyDescent="0.2">
      <c r="A4922" s="466" t="s">
        <v>7860</v>
      </c>
      <c r="B4922" s="465" t="s">
        <v>3526</v>
      </c>
      <c r="C4922" s="464" t="s">
        <v>2594</v>
      </c>
      <c r="D4922" s="463" t="s">
        <v>7859</v>
      </c>
      <c r="E4922" s="462">
        <v>2500</v>
      </c>
      <c r="F4922" s="461" t="s">
        <v>12310</v>
      </c>
      <c r="G4922" s="460" t="s">
        <v>12309</v>
      </c>
      <c r="H4922" s="460"/>
      <c r="I4922" s="460"/>
      <c r="J4922" s="459"/>
      <c r="K4922" s="458">
        <v>4</v>
      </c>
      <c r="L4922" s="458">
        <v>12</v>
      </c>
      <c r="M4922" s="457">
        <v>31829.130926022997</v>
      </c>
      <c r="N4922" s="458">
        <v>1</v>
      </c>
      <c r="O4922" s="458">
        <v>6</v>
      </c>
      <c r="P4922" s="457">
        <v>16306.8</v>
      </c>
    </row>
    <row r="4923" spans="1:16" ht="67.5" x14ac:dyDescent="0.2">
      <c r="A4923" s="466" t="s">
        <v>7860</v>
      </c>
      <c r="B4923" s="465" t="s">
        <v>3526</v>
      </c>
      <c r="C4923" s="464" t="s">
        <v>2594</v>
      </c>
      <c r="D4923" s="463" t="s">
        <v>7916</v>
      </c>
      <c r="E4923" s="462">
        <v>4200</v>
      </c>
      <c r="F4923" s="461" t="s">
        <v>12308</v>
      </c>
      <c r="G4923" s="460" t="s">
        <v>12307</v>
      </c>
      <c r="H4923" s="460" t="s">
        <v>7950</v>
      </c>
      <c r="I4923" s="460" t="s">
        <v>7861</v>
      </c>
      <c r="J4923" s="459" t="s">
        <v>7950</v>
      </c>
      <c r="K4923" s="458">
        <v>3</v>
      </c>
      <c r="L4923" s="458">
        <v>12</v>
      </c>
      <c r="M4923" s="457">
        <v>53472.939955718633</v>
      </c>
      <c r="N4923" s="458">
        <v>1</v>
      </c>
      <c r="O4923" s="458">
        <v>6</v>
      </c>
      <c r="P4923" s="457">
        <v>26506.799999999999</v>
      </c>
    </row>
    <row r="4924" spans="1:16" ht="67.5" x14ac:dyDescent="0.2">
      <c r="A4924" s="466" t="s">
        <v>7860</v>
      </c>
      <c r="B4924" s="465" t="s">
        <v>3526</v>
      </c>
      <c r="C4924" s="464" t="s">
        <v>2594</v>
      </c>
      <c r="D4924" s="463" t="s">
        <v>12306</v>
      </c>
      <c r="E4924" s="462">
        <v>10500</v>
      </c>
      <c r="F4924" s="461" t="s">
        <v>12305</v>
      </c>
      <c r="G4924" s="460" t="s">
        <v>12304</v>
      </c>
      <c r="H4924" s="460" t="s">
        <v>9608</v>
      </c>
      <c r="I4924" s="460" t="s">
        <v>7869</v>
      </c>
      <c r="J4924" s="459" t="s">
        <v>9608</v>
      </c>
      <c r="K4924" s="458">
        <v>5</v>
      </c>
      <c r="L4924" s="458">
        <v>12</v>
      </c>
      <c r="M4924" s="457">
        <v>133682.34988929657</v>
      </c>
      <c r="N4924" s="458">
        <v>1</v>
      </c>
      <c r="O4924" s="458">
        <v>6</v>
      </c>
      <c r="P4924" s="457">
        <v>64306.8</v>
      </c>
    </row>
    <row r="4925" spans="1:16" ht="67.5" x14ac:dyDescent="0.2">
      <c r="A4925" s="466" t="s">
        <v>7860</v>
      </c>
      <c r="B4925" s="465" t="s">
        <v>3526</v>
      </c>
      <c r="C4925" s="464" t="s">
        <v>2594</v>
      </c>
      <c r="D4925" s="463" t="s">
        <v>7887</v>
      </c>
      <c r="E4925" s="462">
        <v>4200</v>
      </c>
      <c r="F4925" s="461" t="s">
        <v>12303</v>
      </c>
      <c r="G4925" s="460" t="s">
        <v>12302</v>
      </c>
      <c r="H4925" s="460" t="s">
        <v>3542</v>
      </c>
      <c r="I4925" s="460" t="s">
        <v>7861</v>
      </c>
      <c r="J4925" s="459" t="s">
        <v>3542</v>
      </c>
      <c r="K4925" s="458">
        <v>3</v>
      </c>
      <c r="L4925" s="458">
        <v>12</v>
      </c>
      <c r="M4925" s="457">
        <v>53472.939955718633</v>
      </c>
      <c r="N4925" s="458">
        <v>1</v>
      </c>
      <c r="O4925" s="458">
        <v>6</v>
      </c>
      <c r="P4925" s="457">
        <v>26506.799999999999</v>
      </c>
    </row>
    <row r="4926" spans="1:16" ht="67.5" x14ac:dyDescent="0.2">
      <c r="A4926" s="466" t="s">
        <v>7860</v>
      </c>
      <c r="B4926" s="465" t="s">
        <v>3526</v>
      </c>
      <c r="C4926" s="464" t="s">
        <v>2594</v>
      </c>
      <c r="D4926" s="463" t="s">
        <v>8040</v>
      </c>
      <c r="E4926" s="462">
        <v>8500</v>
      </c>
      <c r="F4926" s="461" t="s">
        <v>12301</v>
      </c>
      <c r="G4926" s="460" t="s">
        <v>12300</v>
      </c>
      <c r="H4926" s="460" t="s">
        <v>7911</v>
      </c>
      <c r="I4926" s="460" t="s">
        <v>7861</v>
      </c>
      <c r="J4926" s="459" t="s">
        <v>7911</v>
      </c>
      <c r="K4926" s="458">
        <v>3</v>
      </c>
      <c r="L4926" s="458">
        <v>12</v>
      </c>
      <c r="M4926" s="457">
        <v>108219.04514847818</v>
      </c>
      <c r="N4926" s="458">
        <v>1</v>
      </c>
      <c r="O4926" s="458">
        <v>6</v>
      </c>
      <c r="P4926" s="457">
        <v>52306.8</v>
      </c>
    </row>
    <row r="4927" spans="1:16" ht="67.5" x14ac:dyDescent="0.2">
      <c r="A4927" s="466" t="s">
        <v>7860</v>
      </c>
      <c r="B4927" s="465" t="s">
        <v>3526</v>
      </c>
      <c r="C4927" s="464" t="s">
        <v>2594</v>
      </c>
      <c r="D4927" s="463" t="s">
        <v>12299</v>
      </c>
      <c r="E4927" s="462">
        <v>7500</v>
      </c>
      <c r="F4927" s="461" t="s">
        <v>12298</v>
      </c>
      <c r="G4927" s="460" t="s">
        <v>12297</v>
      </c>
      <c r="H4927" s="460" t="s">
        <v>6389</v>
      </c>
      <c r="I4927" s="460" t="s">
        <v>7869</v>
      </c>
      <c r="J4927" s="459" t="s">
        <v>6389</v>
      </c>
      <c r="K4927" s="458">
        <v>3</v>
      </c>
      <c r="L4927" s="458">
        <v>12</v>
      </c>
      <c r="M4927" s="457">
        <v>95487.392778068985</v>
      </c>
      <c r="N4927" s="458">
        <v>1</v>
      </c>
      <c r="O4927" s="458">
        <v>6</v>
      </c>
      <c r="P4927" s="457">
        <v>46306.8</v>
      </c>
    </row>
    <row r="4928" spans="1:16" ht="67.5" x14ac:dyDescent="0.2">
      <c r="A4928" s="466" t="s">
        <v>7860</v>
      </c>
      <c r="B4928" s="465" t="s">
        <v>3526</v>
      </c>
      <c r="C4928" s="464" t="s">
        <v>2594</v>
      </c>
      <c r="D4928" s="463" t="s">
        <v>9717</v>
      </c>
      <c r="E4928" s="462">
        <v>4200</v>
      </c>
      <c r="F4928" s="461" t="s">
        <v>12296</v>
      </c>
      <c r="G4928" s="460" t="s">
        <v>12295</v>
      </c>
      <c r="H4928" s="460" t="s">
        <v>7911</v>
      </c>
      <c r="I4928" s="460" t="s">
        <v>7861</v>
      </c>
      <c r="J4928" s="459" t="s">
        <v>7911</v>
      </c>
      <c r="K4928" s="458">
        <v>5</v>
      </c>
      <c r="L4928" s="458">
        <v>12</v>
      </c>
      <c r="M4928" s="457">
        <v>68644.825697122928</v>
      </c>
      <c r="N4928" s="458">
        <v>1</v>
      </c>
      <c r="O4928" s="458">
        <v>6</v>
      </c>
      <c r="P4928" s="457">
        <v>26506.799999999999</v>
      </c>
    </row>
    <row r="4929" spans="1:16" ht="67.5" x14ac:dyDescent="0.2">
      <c r="A4929" s="466" t="s">
        <v>7860</v>
      </c>
      <c r="B4929" s="465" t="s">
        <v>3526</v>
      </c>
      <c r="C4929" s="464" t="s">
        <v>2594</v>
      </c>
      <c r="D4929" s="463" t="s">
        <v>8558</v>
      </c>
      <c r="E4929" s="462">
        <v>1500</v>
      </c>
      <c r="F4929" s="461" t="s">
        <v>12294</v>
      </c>
      <c r="G4929" s="460" t="s">
        <v>12293</v>
      </c>
      <c r="H4929" s="460" t="s">
        <v>4565</v>
      </c>
      <c r="I4929" s="460" t="s">
        <v>7861</v>
      </c>
      <c r="J4929" s="459" t="s">
        <v>4565</v>
      </c>
      <c r="K4929" s="458">
        <v>5</v>
      </c>
      <c r="L4929" s="458">
        <v>12</v>
      </c>
      <c r="M4929" s="457">
        <v>19097.478555613798</v>
      </c>
      <c r="N4929" s="458">
        <v>1</v>
      </c>
      <c r="O4929" s="458">
        <v>6</v>
      </c>
      <c r="P4929" s="457">
        <v>10306.799999999999</v>
      </c>
    </row>
    <row r="4930" spans="1:16" ht="67.5" x14ac:dyDescent="0.2">
      <c r="A4930" s="466" t="s">
        <v>7860</v>
      </c>
      <c r="B4930" s="465" t="s">
        <v>3526</v>
      </c>
      <c r="C4930" s="464" t="s">
        <v>2594</v>
      </c>
      <c r="D4930" s="463" t="s">
        <v>7941</v>
      </c>
      <c r="E4930" s="462">
        <v>4200</v>
      </c>
      <c r="F4930" s="461" t="s">
        <v>12292</v>
      </c>
      <c r="G4930" s="460" t="s">
        <v>12291</v>
      </c>
      <c r="H4930" s="460" t="s">
        <v>6389</v>
      </c>
      <c r="I4930" s="460" t="s">
        <v>7869</v>
      </c>
      <c r="J4930" s="459" t="s">
        <v>6389</v>
      </c>
      <c r="K4930" s="458">
        <v>3</v>
      </c>
      <c r="L4930" s="458">
        <v>12</v>
      </c>
      <c r="M4930" s="457">
        <v>53472.939955718633</v>
      </c>
      <c r="N4930" s="458">
        <v>1</v>
      </c>
      <c r="O4930" s="458">
        <v>6</v>
      </c>
      <c r="P4930" s="457">
        <v>26506.799999999999</v>
      </c>
    </row>
    <row r="4931" spans="1:16" ht="67.5" x14ac:dyDescent="0.2">
      <c r="A4931" s="466" t="s">
        <v>7860</v>
      </c>
      <c r="B4931" s="465" t="s">
        <v>3526</v>
      </c>
      <c r="C4931" s="464" t="s">
        <v>2594</v>
      </c>
      <c r="D4931" s="463" t="s">
        <v>7932</v>
      </c>
      <c r="E4931" s="462">
        <v>4200</v>
      </c>
      <c r="F4931" s="461" t="s">
        <v>12290</v>
      </c>
      <c r="G4931" s="460" t="s">
        <v>12289</v>
      </c>
      <c r="H4931" s="460" t="s">
        <v>3642</v>
      </c>
      <c r="I4931" s="460" t="s">
        <v>7861</v>
      </c>
      <c r="J4931" s="459" t="s">
        <v>3642</v>
      </c>
      <c r="K4931" s="458">
        <v>4</v>
      </c>
      <c r="L4931" s="458">
        <v>12</v>
      </c>
      <c r="M4931" s="457">
        <v>53472.939955718633</v>
      </c>
      <c r="N4931" s="458">
        <v>1</v>
      </c>
      <c r="O4931" s="458">
        <v>6</v>
      </c>
      <c r="P4931" s="457">
        <v>26506.799999999999</v>
      </c>
    </row>
    <row r="4932" spans="1:16" ht="67.5" x14ac:dyDescent="0.2">
      <c r="A4932" s="466" t="s">
        <v>7860</v>
      </c>
      <c r="B4932" s="465" t="s">
        <v>3526</v>
      </c>
      <c r="C4932" s="464" t="s">
        <v>2594</v>
      </c>
      <c r="D4932" s="463" t="s">
        <v>7932</v>
      </c>
      <c r="E4932" s="462">
        <v>4200</v>
      </c>
      <c r="F4932" s="461" t="s">
        <v>12288</v>
      </c>
      <c r="G4932" s="460" t="s">
        <v>12287</v>
      </c>
      <c r="H4932" s="460" t="s">
        <v>6389</v>
      </c>
      <c r="I4932" s="460" t="s">
        <v>7869</v>
      </c>
      <c r="J4932" s="459" t="s">
        <v>6389</v>
      </c>
      <c r="K4932" s="458">
        <v>3</v>
      </c>
      <c r="L4932" s="458">
        <v>12</v>
      </c>
      <c r="M4932" s="457">
        <v>53472.939955718633</v>
      </c>
      <c r="N4932" s="458">
        <v>1</v>
      </c>
      <c r="O4932" s="458">
        <v>6</v>
      </c>
      <c r="P4932" s="457">
        <v>26506.799999999999</v>
      </c>
    </row>
    <row r="4933" spans="1:16" ht="67.5" x14ac:dyDescent="0.2">
      <c r="A4933" s="466" t="s">
        <v>7860</v>
      </c>
      <c r="B4933" s="465" t="s">
        <v>3526</v>
      </c>
      <c r="C4933" s="464" t="s">
        <v>2594</v>
      </c>
      <c r="D4933" s="463" t="s">
        <v>7946</v>
      </c>
      <c r="E4933" s="462">
        <v>4200</v>
      </c>
      <c r="F4933" s="461" t="s">
        <v>12286</v>
      </c>
      <c r="G4933" s="460" t="s">
        <v>12285</v>
      </c>
      <c r="H4933" s="460"/>
      <c r="I4933" s="460"/>
      <c r="J4933" s="459"/>
      <c r="K4933" s="458">
        <v>4</v>
      </c>
      <c r="L4933" s="458">
        <v>12</v>
      </c>
      <c r="M4933" s="457">
        <v>53472.939955718633</v>
      </c>
      <c r="N4933" s="458">
        <v>1</v>
      </c>
      <c r="O4933" s="458">
        <v>6</v>
      </c>
      <c r="P4933" s="457">
        <v>26506.799999999999</v>
      </c>
    </row>
    <row r="4934" spans="1:16" ht="67.5" x14ac:dyDescent="0.2">
      <c r="A4934" s="466" t="s">
        <v>7860</v>
      </c>
      <c r="B4934" s="465" t="s">
        <v>3526</v>
      </c>
      <c r="C4934" s="464" t="s">
        <v>2594</v>
      </c>
      <c r="D4934" s="463" t="s">
        <v>8417</v>
      </c>
      <c r="E4934" s="462">
        <v>3200</v>
      </c>
      <c r="F4934" s="461" t="s">
        <v>12284</v>
      </c>
      <c r="G4934" s="460" t="s">
        <v>12283</v>
      </c>
      <c r="H4934" s="460"/>
      <c r="I4934" s="460"/>
      <c r="J4934" s="459"/>
      <c r="K4934" s="458">
        <v>4</v>
      </c>
      <c r="L4934" s="458">
        <v>9</v>
      </c>
      <c r="M4934" s="457">
        <v>30555.965688982076</v>
      </c>
      <c r="N4934" s="458">
        <v>0</v>
      </c>
      <c r="O4934" s="458">
        <v>0</v>
      </c>
      <c r="P4934" s="457">
        <v>0</v>
      </c>
    </row>
    <row r="4935" spans="1:16" ht="67.5" x14ac:dyDescent="0.2">
      <c r="A4935" s="466" t="s">
        <v>7860</v>
      </c>
      <c r="B4935" s="465" t="s">
        <v>3526</v>
      </c>
      <c r="C4935" s="464" t="s">
        <v>2594</v>
      </c>
      <c r="D4935" s="463" t="s">
        <v>4784</v>
      </c>
      <c r="E4935" s="462">
        <v>2200</v>
      </c>
      <c r="F4935" s="461" t="s">
        <v>12282</v>
      </c>
      <c r="G4935" s="460" t="s">
        <v>12281</v>
      </c>
      <c r="H4935" s="460" t="s">
        <v>12280</v>
      </c>
      <c r="I4935" s="460" t="s">
        <v>7861</v>
      </c>
      <c r="J4935" s="459" t="s">
        <v>12280</v>
      </c>
      <c r="K4935" s="458">
        <v>4</v>
      </c>
      <c r="L4935" s="458">
        <v>10</v>
      </c>
      <c r="M4935" s="457">
        <v>23341.36267908353</v>
      </c>
      <c r="N4935" s="458">
        <v>1</v>
      </c>
      <c r="O4935" s="458">
        <v>6</v>
      </c>
      <c r="P4935" s="457">
        <v>14506.8</v>
      </c>
    </row>
    <row r="4936" spans="1:16" ht="67.5" x14ac:dyDescent="0.2">
      <c r="A4936" s="466" t="s">
        <v>7860</v>
      </c>
      <c r="B4936" s="465" t="s">
        <v>3526</v>
      </c>
      <c r="C4936" s="464" t="s">
        <v>2594</v>
      </c>
      <c r="D4936" s="463" t="s">
        <v>7859</v>
      </c>
      <c r="E4936" s="462">
        <v>2500</v>
      </c>
      <c r="F4936" s="461" t="s">
        <v>12279</v>
      </c>
      <c r="G4936" s="460" t="s">
        <v>12278</v>
      </c>
      <c r="H4936" s="460"/>
      <c r="I4936" s="460" t="s">
        <v>8064</v>
      </c>
      <c r="J4936" s="459" t="s">
        <v>3538</v>
      </c>
      <c r="K4936" s="458">
        <v>3</v>
      </c>
      <c r="L4936" s="458">
        <v>12</v>
      </c>
      <c r="M4936" s="457">
        <v>31829.130926022997</v>
      </c>
      <c r="N4936" s="458">
        <v>1</v>
      </c>
      <c r="O4936" s="458">
        <v>6</v>
      </c>
      <c r="P4936" s="457">
        <v>16306.8</v>
      </c>
    </row>
    <row r="4937" spans="1:16" ht="67.5" x14ac:dyDescent="0.2">
      <c r="A4937" s="466" t="s">
        <v>7860</v>
      </c>
      <c r="B4937" s="465" t="s">
        <v>3526</v>
      </c>
      <c r="C4937" s="464" t="s">
        <v>2594</v>
      </c>
      <c r="D4937" s="463" t="s">
        <v>12277</v>
      </c>
      <c r="E4937" s="462">
        <v>8000</v>
      </c>
      <c r="F4937" s="461" t="s">
        <v>12276</v>
      </c>
      <c r="G4937" s="460" t="s">
        <v>12275</v>
      </c>
      <c r="H4937" s="460" t="s">
        <v>4522</v>
      </c>
      <c r="I4937" s="460" t="s">
        <v>7869</v>
      </c>
      <c r="J4937" s="459" t="s">
        <v>4522</v>
      </c>
      <c r="K4937" s="458">
        <v>3</v>
      </c>
      <c r="L4937" s="458">
        <v>12</v>
      </c>
      <c r="M4937" s="457">
        <v>101853.21896327358</v>
      </c>
      <c r="N4937" s="458">
        <v>1</v>
      </c>
      <c r="O4937" s="458">
        <v>6</v>
      </c>
      <c r="P4937" s="457">
        <v>49306.8</v>
      </c>
    </row>
    <row r="4938" spans="1:16" ht="67.5" x14ac:dyDescent="0.2">
      <c r="A4938" s="466" t="s">
        <v>7860</v>
      </c>
      <c r="B4938" s="465" t="s">
        <v>3526</v>
      </c>
      <c r="C4938" s="464" t="s">
        <v>2594</v>
      </c>
      <c r="D4938" s="463" t="s">
        <v>7859</v>
      </c>
      <c r="E4938" s="462">
        <v>2500</v>
      </c>
      <c r="F4938" s="461" t="s">
        <v>12274</v>
      </c>
      <c r="G4938" s="460" t="s">
        <v>12273</v>
      </c>
      <c r="H4938" s="460"/>
      <c r="I4938" s="460"/>
      <c r="J4938" s="459"/>
      <c r="K4938" s="458">
        <v>3</v>
      </c>
      <c r="L4938" s="458">
        <v>12</v>
      </c>
      <c r="M4938" s="457">
        <v>31829.130926022997</v>
      </c>
      <c r="N4938" s="458">
        <v>1</v>
      </c>
      <c r="O4938" s="458">
        <v>6</v>
      </c>
      <c r="P4938" s="457">
        <v>16306.8</v>
      </c>
    </row>
    <row r="4939" spans="1:16" ht="67.5" x14ac:dyDescent="0.2">
      <c r="A4939" s="466" t="s">
        <v>7860</v>
      </c>
      <c r="B4939" s="465" t="s">
        <v>3526</v>
      </c>
      <c r="C4939" s="464" t="s">
        <v>2594</v>
      </c>
      <c r="D4939" s="463" t="s">
        <v>7887</v>
      </c>
      <c r="E4939" s="462">
        <v>4200</v>
      </c>
      <c r="F4939" s="461" t="s">
        <v>12272</v>
      </c>
      <c r="G4939" s="460" t="s">
        <v>12271</v>
      </c>
      <c r="H4939" s="460" t="s">
        <v>6389</v>
      </c>
      <c r="I4939" s="460" t="s">
        <v>7869</v>
      </c>
      <c r="J4939" s="459" t="s">
        <v>6389</v>
      </c>
      <c r="K4939" s="458">
        <v>3</v>
      </c>
      <c r="L4939" s="458">
        <v>12</v>
      </c>
      <c r="M4939" s="457">
        <v>53472.939955718633</v>
      </c>
      <c r="N4939" s="458">
        <v>1</v>
      </c>
      <c r="O4939" s="458">
        <v>6</v>
      </c>
      <c r="P4939" s="457">
        <v>26506.799999999999</v>
      </c>
    </row>
    <row r="4940" spans="1:16" ht="67.5" x14ac:dyDescent="0.2">
      <c r="A4940" s="466" t="s">
        <v>7860</v>
      </c>
      <c r="B4940" s="465" t="s">
        <v>3526</v>
      </c>
      <c r="C4940" s="464" t="s">
        <v>2594</v>
      </c>
      <c r="D4940" s="463" t="s">
        <v>12270</v>
      </c>
      <c r="E4940" s="462">
        <v>8000</v>
      </c>
      <c r="F4940" s="461" t="s">
        <v>12269</v>
      </c>
      <c r="G4940" s="460" t="s">
        <v>12268</v>
      </c>
      <c r="H4940" s="460"/>
      <c r="I4940" s="460"/>
      <c r="J4940" s="459"/>
      <c r="K4940" s="458">
        <v>3</v>
      </c>
      <c r="L4940" s="458">
        <v>12</v>
      </c>
      <c r="M4940" s="457">
        <v>101853.21896327358</v>
      </c>
      <c r="N4940" s="458">
        <v>1</v>
      </c>
      <c r="O4940" s="458">
        <v>6</v>
      </c>
      <c r="P4940" s="457">
        <v>49306.8</v>
      </c>
    </row>
    <row r="4941" spans="1:16" ht="67.5" x14ac:dyDescent="0.2">
      <c r="A4941" s="466" t="s">
        <v>7860</v>
      </c>
      <c r="B4941" s="465" t="s">
        <v>3526</v>
      </c>
      <c r="C4941" s="464" t="s">
        <v>2594</v>
      </c>
      <c r="D4941" s="463" t="s">
        <v>7941</v>
      </c>
      <c r="E4941" s="462">
        <v>4200</v>
      </c>
      <c r="F4941" s="461" t="s">
        <v>12267</v>
      </c>
      <c r="G4941" s="460" t="s">
        <v>12266</v>
      </c>
      <c r="H4941" s="460" t="s">
        <v>6189</v>
      </c>
      <c r="I4941" s="460" t="s">
        <v>7861</v>
      </c>
      <c r="J4941" s="459" t="s">
        <v>6189</v>
      </c>
      <c r="K4941" s="458">
        <v>3</v>
      </c>
      <c r="L4941" s="458">
        <v>12</v>
      </c>
      <c r="M4941" s="457">
        <v>53472.939955718633</v>
      </c>
      <c r="N4941" s="458">
        <v>0</v>
      </c>
      <c r="O4941" s="458">
        <v>0</v>
      </c>
      <c r="P4941" s="457">
        <v>0</v>
      </c>
    </row>
    <row r="4942" spans="1:16" ht="67.5" x14ac:dyDescent="0.2">
      <c r="A4942" s="466" t="s">
        <v>7860</v>
      </c>
      <c r="B4942" s="465" t="s">
        <v>3526</v>
      </c>
      <c r="C4942" s="464" t="s">
        <v>2594</v>
      </c>
      <c r="D4942" s="463" t="s">
        <v>7932</v>
      </c>
      <c r="E4942" s="462">
        <v>4200</v>
      </c>
      <c r="F4942" s="461" t="s">
        <v>12265</v>
      </c>
      <c r="G4942" s="460" t="s">
        <v>12264</v>
      </c>
      <c r="H4942" s="460" t="s">
        <v>3642</v>
      </c>
      <c r="I4942" s="460" t="s">
        <v>7861</v>
      </c>
      <c r="J4942" s="459" t="s">
        <v>3642</v>
      </c>
      <c r="K4942" s="458">
        <v>3</v>
      </c>
      <c r="L4942" s="458">
        <v>12</v>
      </c>
      <c r="M4942" s="457">
        <v>53472.939955718633</v>
      </c>
      <c r="N4942" s="458">
        <v>1</v>
      </c>
      <c r="O4942" s="458">
        <v>6</v>
      </c>
      <c r="P4942" s="457">
        <v>26506.799999999999</v>
      </c>
    </row>
    <row r="4943" spans="1:16" ht="67.5" x14ac:dyDescent="0.2">
      <c r="A4943" s="466" t="s">
        <v>7860</v>
      </c>
      <c r="B4943" s="465" t="s">
        <v>3526</v>
      </c>
      <c r="C4943" s="464" t="s">
        <v>2594</v>
      </c>
      <c r="D4943" s="463" t="s">
        <v>8011</v>
      </c>
      <c r="E4943" s="462">
        <v>2200</v>
      </c>
      <c r="F4943" s="461" t="s">
        <v>12263</v>
      </c>
      <c r="G4943" s="460" t="s">
        <v>12262</v>
      </c>
      <c r="H4943" s="460" t="s">
        <v>4304</v>
      </c>
      <c r="I4943" s="460" t="s">
        <v>7861</v>
      </c>
      <c r="J4943" s="459" t="s">
        <v>4304</v>
      </c>
      <c r="K4943" s="458">
        <v>4</v>
      </c>
      <c r="L4943" s="458">
        <v>12</v>
      </c>
      <c r="M4943" s="457">
        <v>28009.635214900234</v>
      </c>
      <c r="N4943" s="458">
        <v>1</v>
      </c>
      <c r="O4943" s="458">
        <v>6</v>
      </c>
      <c r="P4943" s="457">
        <v>14506.8</v>
      </c>
    </row>
    <row r="4944" spans="1:16" ht="67.5" x14ac:dyDescent="0.2">
      <c r="A4944" s="466" t="s">
        <v>7860</v>
      </c>
      <c r="B4944" s="465" t="s">
        <v>3526</v>
      </c>
      <c r="C4944" s="464" t="s">
        <v>2594</v>
      </c>
      <c r="D4944" s="463" t="s">
        <v>7887</v>
      </c>
      <c r="E4944" s="462">
        <v>4200</v>
      </c>
      <c r="F4944" s="461" t="s">
        <v>12261</v>
      </c>
      <c r="G4944" s="460" t="s">
        <v>12260</v>
      </c>
      <c r="H4944" s="460" t="s">
        <v>4810</v>
      </c>
      <c r="I4944" s="460" t="s">
        <v>7869</v>
      </c>
      <c r="J4944" s="459" t="s">
        <v>4810</v>
      </c>
      <c r="K4944" s="458">
        <v>3</v>
      </c>
      <c r="L4944" s="458">
        <v>12</v>
      </c>
      <c r="M4944" s="457">
        <v>53472.939955718633</v>
      </c>
      <c r="N4944" s="458">
        <v>1</v>
      </c>
      <c r="O4944" s="458">
        <v>6</v>
      </c>
      <c r="P4944" s="457">
        <v>26506.799999999999</v>
      </c>
    </row>
    <row r="4945" spans="1:16" ht="67.5" x14ac:dyDescent="0.2">
      <c r="A4945" s="466" t="s">
        <v>7860</v>
      </c>
      <c r="B4945" s="465" t="s">
        <v>3526</v>
      </c>
      <c r="C4945" s="464" t="s">
        <v>2594</v>
      </c>
      <c r="D4945" s="463" t="s">
        <v>7868</v>
      </c>
      <c r="E4945" s="462">
        <v>7500</v>
      </c>
      <c r="F4945" s="461" t="s">
        <v>12259</v>
      </c>
      <c r="G4945" s="460" t="s">
        <v>12258</v>
      </c>
      <c r="H4945" s="460" t="s">
        <v>8621</v>
      </c>
      <c r="I4945" s="460" t="s">
        <v>7861</v>
      </c>
      <c r="J4945" s="459" t="s">
        <v>8621</v>
      </c>
      <c r="K4945" s="458">
        <v>3</v>
      </c>
      <c r="L4945" s="458">
        <v>12</v>
      </c>
      <c r="M4945" s="457">
        <v>95487.392778068985</v>
      </c>
      <c r="N4945" s="458">
        <v>1</v>
      </c>
      <c r="O4945" s="458">
        <v>6</v>
      </c>
      <c r="P4945" s="457">
        <v>46306.8</v>
      </c>
    </row>
    <row r="4946" spans="1:16" ht="67.5" x14ac:dyDescent="0.2">
      <c r="A4946" s="466" t="s">
        <v>7860</v>
      </c>
      <c r="B4946" s="465" t="s">
        <v>3526</v>
      </c>
      <c r="C4946" s="464" t="s">
        <v>2594</v>
      </c>
      <c r="D4946" s="463" t="s">
        <v>7887</v>
      </c>
      <c r="E4946" s="462">
        <v>4200</v>
      </c>
      <c r="F4946" s="461" t="s">
        <v>12257</v>
      </c>
      <c r="G4946" s="460" t="s">
        <v>12256</v>
      </c>
      <c r="H4946" s="460" t="s">
        <v>6389</v>
      </c>
      <c r="I4946" s="460" t="s">
        <v>7869</v>
      </c>
      <c r="J4946" s="459" t="s">
        <v>6389</v>
      </c>
      <c r="K4946" s="458">
        <v>3</v>
      </c>
      <c r="L4946" s="458">
        <v>12</v>
      </c>
      <c r="M4946" s="457">
        <v>53472.939955718633</v>
      </c>
      <c r="N4946" s="458">
        <v>1</v>
      </c>
      <c r="O4946" s="458">
        <v>6</v>
      </c>
      <c r="P4946" s="457">
        <v>26506.799999999999</v>
      </c>
    </row>
    <row r="4947" spans="1:16" ht="67.5" x14ac:dyDescent="0.2">
      <c r="A4947" s="466" t="s">
        <v>7860</v>
      </c>
      <c r="B4947" s="465" t="s">
        <v>3526</v>
      </c>
      <c r="C4947" s="464" t="s">
        <v>2594</v>
      </c>
      <c r="D4947" s="463" t="s">
        <v>7887</v>
      </c>
      <c r="E4947" s="462">
        <v>4200</v>
      </c>
      <c r="F4947" s="461" t="s">
        <v>12255</v>
      </c>
      <c r="G4947" s="460" t="s">
        <v>12254</v>
      </c>
      <c r="H4947" s="460" t="s">
        <v>6389</v>
      </c>
      <c r="I4947" s="460" t="s">
        <v>7869</v>
      </c>
      <c r="J4947" s="459" t="s">
        <v>6389</v>
      </c>
      <c r="K4947" s="458">
        <v>4</v>
      </c>
      <c r="L4947" s="458">
        <v>10</v>
      </c>
      <c r="M4947" s="457">
        <v>44560.783296432193</v>
      </c>
      <c r="N4947" s="458">
        <v>1</v>
      </c>
      <c r="O4947" s="458">
        <v>6</v>
      </c>
      <c r="P4947" s="457">
        <v>26506.799999999999</v>
      </c>
    </row>
    <row r="4948" spans="1:16" ht="67.5" x14ac:dyDescent="0.2">
      <c r="A4948" s="466" t="s">
        <v>7860</v>
      </c>
      <c r="B4948" s="465" t="s">
        <v>3526</v>
      </c>
      <c r="C4948" s="464" t="s">
        <v>2594</v>
      </c>
      <c r="D4948" s="463" t="s">
        <v>7899</v>
      </c>
      <c r="E4948" s="462">
        <v>4200</v>
      </c>
      <c r="F4948" s="461" t="s">
        <v>12253</v>
      </c>
      <c r="G4948" s="460" t="s">
        <v>12252</v>
      </c>
      <c r="H4948" s="460" t="s">
        <v>6389</v>
      </c>
      <c r="I4948" s="460" t="s">
        <v>7869</v>
      </c>
      <c r="J4948" s="459" t="s">
        <v>6389</v>
      </c>
      <c r="K4948" s="458">
        <v>3</v>
      </c>
      <c r="L4948" s="458">
        <v>12</v>
      </c>
      <c r="M4948" s="457">
        <v>53472.939955718633</v>
      </c>
      <c r="N4948" s="458">
        <v>1</v>
      </c>
      <c r="O4948" s="458">
        <v>6</v>
      </c>
      <c r="P4948" s="457">
        <v>26506.799999999999</v>
      </c>
    </row>
    <row r="4949" spans="1:16" ht="67.5" x14ac:dyDescent="0.2">
      <c r="A4949" s="466" t="s">
        <v>7860</v>
      </c>
      <c r="B4949" s="465" t="s">
        <v>3526</v>
      </c>
      <c r="C4949" s="464" t="s">
        <v>2594</v>
      </c>
      <c r="D4949" s="463" t="s">
        <v>7946</v>
      </c>
      <c r="E4949" s="462">
        <v>4200</v>
      </c>
      <c r="F4949" s="461" t="s">
        <v>12251</v>
      </c>
      <c r="G4949" s="460" t="s">
        <v>12250</v>
      </c>
      <c r="H4949" s="460" t="s">
        <v>6389</v>
      </c>
      <c r="I4949" s="460" t="s">
        <v>7869</v>
      </c>
      <c r="J4949" s="459" t="s">
        <v>6389</v>
      </c>
      <c r="K4949" s="458">
        <v>4</v>
      </c>
      <c r="L4949" s="458">
        <v>12</v>
      </c>
      <c r="M4949" s="457">
        <v>53472.939955718633</v>
      </c>
      <c r="N4949" s="458">
        <v>1</v>
      </c>
      <c r="O4949" s="458">
        <v>6</v>
      </c>
      <c r="P4949" s="457">
        <v>26506.799999999999</v>
      </c>
    </row>
    <row r="4950" spans="1:16" ht="67.5" x14ac:dyDescent="0.2">
      <c r="A4950" s="466" t="s">
        <v>7860</v>
      </c>
      <c r="B4950" s="465" t="s">
        <v>3526</v>
      </c>
      <c r="C4950" s="464" t="s">
        <v>2594</v>
      </c>
      <c r="D4950" s="463" t="s">
        <v>8417</v>
      </c>
      <c r="E4950" s="462">
        <v>3200</v>
      </c>
      <c r="F4950" s="461" t="s">
        <v>12249</v>
      </c>
      <c r="G4950" s="460" t="s">
        <v>12248</v>
      </c>
      <c r="H4950" s="460" t="s">
        <v>6514</v>
      </c>
      <c r="I4950" s="460" t="s">
        <v>7869</v>
      </c>
      <c r="J4950" s="459" t="s">
        <v>6514</v>
      </c>
      <c r="K4950" s="458">
        <v>1</v>
      </c>
      <c r="L4950" s="458">
        <v>3</v>
      </c>
      <c r="M4950" s="457">
        <v>10185.321896327359</v>
      </c>
      <c r="N4950" s="458">
        <v>0</v>
      </c>
      <c r="O4950" s="458">
        <v>0</v>
      </c>
      <c r="P4950" s="457">
        <v>0</v>
      </c>
    </row>
    <row r="4951" spans="1:16" ht="67.5" x14ac:dyDescent="0.2">
      <c r="A4951" s="466" t="s">
        <v>7860</v>
      </c>
      <c r="B4951" s="465" t="s">
        <v>3526</v>
      </c>
      <c r="C4951" s="464" t="s">
        <v>2594</v>
      </c>
      <c r="D4951" s="463" t="s">
        <v>12247</v>
      </c>
      <c r="E4951" s="462">
        <v>3500</v>
      </c>
      <c r="F4951" s="461" t="s">
        <v>12246</v>
      </c>
      <c r="G4951" s="460" t="s">
        <v>12245</v>
      </c>
      <c r="H4951" s="460"/>
      <c r="I4951" s="460"/>
      <c r="J4951" s="459"/>
      <c r="K4951" s="458">
        <v>1</v>
      </c>
      <c r="L4951" s="458">
        <v>3</v>
      </c>
      <c r="M4951" s="457">
        <v>11140.195824108048</v>
      </c>
      <c r="N4951" s="458">
        <v>1</v>
      </c>
      <c r="O4951" s="458">
        <v>6</v>
      </c>
      <c r="P4951" s="457">
        <v>22306.799999999999</v>
      </c>
    </row>
    <row r="4952" spans="1:16" ht="67.5" x14ac:dyDescent="0.2">
      <c r="A4952" s="466" t="s">
        <v>7860</v>
      </c>
      <c r="B4952" s="465" t="s">
        <v>3526</v>
      </c>
      <c r="C4952" s="464" t="s">
        <v>2594</v>
      </c>
      <c r="D4952" s="463" t="s">
        <v>12244</v>
      </c>
      <c r="E4952" s="462">
        <v>9000</v>
      </c>
      <c r="F4952" s="461" t="s">
        <v>12243</v>
      </c>
      <c r="G4952" s="460" t="s">
        <v>12242</v>
      </c>
      <c r="H4952" s="460" t="s">
        <v>8420</v>
      </c>
      <c r="I4952" s="460" t="s">
        <v>7869</v>
      </c>
      <c r="J4952" s="459" t="s">
        <v>8420</v>
      </c>
      <c r="K4952" s="458">
        <v>3</v>
      </c>
      <c r="L4952" s="458">
        <v>12</v>
      </c>
      <c r="M4952" s="457">
        <v>114584.87133368278</v>
      </c>
      <c r="N4952" s="458">
        <v>1</v>
      </c>
      <c r="O4952" s="458">
        <v>6</v>
      </c>
      <c r="P4952" s="457">
        <v>55306.8</v>
      </c>
    </row>
    <row r="4953" spans="1:16" ht="67.5" x14ac:dyDescent="0.2">
      <c r="A4953" s="466" t="s">
        <v>7860</v>
      </c>
      <c r="B4953" s="465" t="s">
        <v>3526</v>
      </c>
      <c r="C4953" s="464" t="s">
        <v>2594</v>
      </c>
      <c r="D4953" s="463" t="s">
        <v>7946</v>
      </c>
      <c r="E4953" s="462">
        <v>4200</v>
      </c>
      <c r="F4953" s="461" t="s">
        <v>12241</v>
      </c>
      <c r="G4953" s="460" t="s">
        <v>12240</v>
      </c>
      <c r="H4953" s="460" t="s">
        <v>7865</v>
      </c>
      <c r="I4953" s="460" t="s">
        <v>7869</v>
      </c>
      <c r="J4953" s="459" t="s">
        <v>7865</v>
      </c>
      <c r="K4953" s="458">
        <v>3</v>
      </c>
      <c r="L4953" s="458">
        <v>12</v>
      </c>
      <c r="M4953" s="457">
        <v>53472.939955718633</v>
      </c>
      <c r="N4953" s="458">
        <v>1</v>
      </c>
      <c r="O4953" s="458">
        <v>6</v>
      </c>
      <c r="P4953" s="457">
        <v>26506.799999999999</v>
      </c>
    </row>
    <row r="4954" spans="1:16" ht="67.5" x14ac:dyDescent="0.2">
      <c r="A4954" s="466" t="s">
        <v>7860</v>
      </c>
      <c r="B4954" s="465" t="s">
        <v>3526</v>
      </c>
      <c r="C4954" s="464" t="s">
        <v>2594</v>
      </c>
      <c r="D4954" s="463" t="s">
        <v>8599</v>
      </c>
      <c r="E4954" s="462">
        <v>5500</v>
      </c>
      <c r="F4954" s="461" t="s">
        <v>12239</v>
      </c>
      <c r="G4954" s="460" t="s">
        <v>12238</v>
      </c>
      <c r="H4954" s="460" t="s">
        <v>3642</v>
      </c>
      <c r="I4954" s="460" t="s">
        <v>7861</v>
      </c>
      <c r="J4954" s="459" t="s">
        <v>3642</v>
      </c>
      <c r="K4954" s="458">
        <v>3</v>
      </c>
      <c r="L4954" s="458">
        <v>12</v>
      </c>
      <c r="M4954" s="457">
        <v>70024.088037250593</v>
      </c>
      <c r="N4954" s="458">
        <v>1</v>
      </c>
      <c r="O4954" s="458">
        <v>6</v>
      </c>
      <c r="P4954" s="457">
        <v>34306.800000000003</v>
      </c>
    </row>
    <row r="4955" spans="1:16" ht="67.5" x14ac:dyDescent="0.2">
      <c r="A4955" s="466" t="s">
        <v>7860</v>
      </c>
      <c r="B4955" s="465" t="s">
        <v>3526</v>
      </c>
      <c r="C4955" s="464" t="s">
        <v>2594</v>
      </c>
      <c r="D4955" s="463" t="s">
        <v>8417</v>
      </c>
      <c r="E4955" s="462">
        <v>3200</v>
      </c>
      <c r="F4955" s="461" t="s">
        <v>12237</v>
      </c>
      <c r="G4955" s="460" t="s">
        <v>12236</v>
      </c>
      <c r="H4955" s="460" t="s">
        <v>3574</v>
      </c>
      <c r="I4955" s="460" t="s">
        <v>7861</v>
      </c>
      <c r="J4955" s="459" t="s">
        <v>3574</v>
      </c>
      <c r="K4955" s="458">
        <v>4</v>
      </c>
      <c r="L4955" s="458">
        <v>12</v>
      </c>
      <c r="M4955" s="457">
        <v>40741.287585309437</v>
      </c>
      <c r="N4955" s="458">
        <v>1</v>
      </c>
      <c r="O4955" s="458">
        <v>6</v>
      </c>
      <c r="P4955" s="457">
        <v>20506.8</v>
      </c>
    </row>
    <row r="4956" spans="1:16" ht="67.5" x14ac:dyDescent="0.2">
      <c r="A4956" s="466" t="s">
        <v>7860</v>
      </c>
      <c r="B4956" s="465" t="s">
        <v>3526</v>
      </c>
      <c r="C4956" s="464" t="s">
        <v>2594</v>
      </c>
      <c r="D4956" s="463" t="s">
        <v>7953</v>
      </c>
      <c r="E4956" s="462">
        <v>9500</v>
      </c>
      <c r="F4956" s="461" t="s">
        <v>12235</v>
      </c>
      <c r="G4956" s="460" t="s">
        <v>12234</v>
      </c>
      <c r="H4956" s="460" t="s">
        <v>7911</v>
      </c>
      <c r="I4956" s="460" t="s">
        <v>7869</v>
      </c>
      <c r="J4956" s="459" t="s">
        <v>7911</v>
      </c>
      <c r="K4956" s="458">
        <v>3</v>
      </c>
      <c r="L4956" s="458">
        <v>12</v>
      </c>
      <c r="M4956" s="457">
        <v>120950.69751888738</v>
      </c>
      <c r="N4956" s="458">
        <v>1</v>
      </c>
      <c r="O4956" s="458">
        <v>6</v>
      </c>
      <c r="P4956" s="457">
        <v>58306.8</v>
      </c>
    </row>
    <row r="4957" spans="1:16" ht="67.5" x14ac:dyDescent="0.2">
      <c r="A4957" s="466" t="s">
        <v>7860</v>
      </c>
      <c r="B4957" s="465" t="s">
        <v>3526</v>
      </c>
      <c r="C4957" s="464" t="s">
        <v>2594</v>
      </c>
      <c r="D4957" s="463" t="s">
        <v>8553</v>
      </c>
      <c r="E4957" s="462">
        <v>8500</v>
      </c>
      <c r="F4957" s="461" t="s">
        <v>12233</v>
      </c>
      <c r="G4957" s="460" t="s">
        <v>12232</v>
      </c>
      <c r="H4957" s="460" t="s">
        <v>8352</v>
      </c>
      <c r="I4957" s="460" t="s">
        <v>7869</v>
      </c>
      <c r="J4957" s="459" t="s">
        <v>8352</v>
      </c>
      <c r="K4957" s="458">
        <v>1</v>
      </c>
      <c r="L4957" s="458">
        <v>3</v>
      </c>
      <c r="M4957" s="457">
        <v>27054.761287119545</v>
      </c>
      <c r="N4957" s="458">
        <v>1</v>
      </c>
      <c r="O4957" s="458">
        <v>6</v>
      </c>
      <c r="P4957" s="457">
        <v>52306.8</v>
      </c>
    </row>
    <row r="4958" spans="1:16" ht="67.5" x14ac:dyDescent="0.2">
      <c r="A4958" s="466" t="s">
        <v>7860</v>
      </c>
      <c r="B4958" s="465" t="s">
        <v>3526</v>
      </c>
      <c r="C4958" s="464" t="s">
        <v>2594</v>
      </c>
      <c r="D4958" s="463" t="s">
        <v>8005</v>
      </c>
      <c r="E4958" s="462">
        <v>4200</v>
      </c>
      <c r="F4958" s="461" t="s">
        <v>12231</v>
      </c>
      <c r="G4958" s="460" t="s">
        <v>12230</v>
      </c>
      <c r="H4958" s="460" t="s">
        <v>7865</v>
      </c>
      <c r="I4958" s="460" t="s">
        <v>7861</v>
      </c>
      <c r="J4958" s="459" t="s">
        <v>7865</v>
      </c>
      <c r="K4958" s="458">
        <v>3</v>
      </c>
      <c r="L4958" s="458">
        <v>12</v>
      </c>
      <c r="M4958" s="457">
        <v>53472.939955718633</v>
      </c>
      <c r="N4958" s="458">
        <v>1</v>
      </c>
      <c r="O4958" s="458">
        <v>1</v>
      </c>
      <c r="P4958" s="457">
        <v>4417.8</v>
      </c>
    </row>
    <row r="4959" spans="1:16" ht="67.5" x14ac:dyDescent="0.2">
      <c r="A4959" s="466" t="s">
        <v>7860</v>
      </c>
      <c r="B4959" s="465" t="s">
        <v>3526</v>
      </c>
      <c r="C4959" s="464" t="s">
        <v>2594</v>
      </c>
      <c r="D4959" s="463" t="s">
        <v>12229</v>
      </c>
      <c r="E4959" s="462">
        <v>4200</v>
      </c>
      <c r="F4959" s="461" t="s">
        <v>12228</v>
      </c>
      <c r="G4959" s="460" t="s">
        <v>12227</v>
      </c>
      <c r="H4959" s="460" t="s">
        <v>8893</v>
      </c>
      <c r="I4959" s="460" t="s">
        <v>7861</v>
      </c>
      <c r="J4959" s="459" t="s">
        <v>8893</v>
      </c>
      <c r="K4959" s="458">
        <v>3</v>
      </c>
      <c r="L4959" s="458">
        <v>12</v>
      </c>
      <c r="M4959" s="457">
        <v>53472.939955718633</v>
      </c>
      <c r="N4959" s="458">
        <v>1</v>
      </c>
      <c r="O4959" s="458">
        <v>6</v>
      </c>
      <c r="P4959" s="457">
        <v>26506.799999999999</v>
      </c>
    </row>
    <row r="4960" spans="1:16" ht="67.5" x14ac:dyDescent="0.2">
      <c r="A4960" s="466" t="s">
        <v>7860</v>
      </c>
      <c r="B4960" s="465" t="s">
        <v>3526</v>
      </c>
      <c r="C4960" s="464" t="s">
        <v>2594</v>
      </c>
      <c r="D4960" s="463" t="s">
        <v>8478</v>
      </c>
      <c r="E4960" s="462">
        <v>7500</v>
      </c>
      <c r="F4960" s="461" t="s">
        <v>12226</v>
      </c>
      <c r="G4960" s="460" t="s">
        <v>12225</v>
      </c>
      <c r="H4960" s="460" t="s">
        <v>7911</v>
      </c>
      <c r="I4960" s="460" t="s">
        <v>7869</v>
      </c>
      <c r="J4960" s="459" t="s">
        <v>7911</v>
      </c>
      <c r="K4960" s="458">
        <v>3</v>
      </c>
      <c r="L4960" s="458">
        <v>12</v>
      </c>
      <c r="M4960" s="457">
        <v>95487.392778068985</v>
      </c>
      <c r="N4960" s="458">
        <v>1</v>
      </c>
      <c r="O4960" s="458">
        <v>6</v>
      </c>
      <c r="P4960" s="457">
        <v>46306.8</v>
      </c>
    </row>
    <row r="4961" spans="1:16" ht="67.5" x14ac:dyDescent="0.2">
      <c r="A4961" s="466" t="s">
        <v>7860</v>
      </c>
      <c r="B4961" s="465" t="s">
        <v>3526</v>
      </c>
      <c r="C4961" s="464" t="s">
        <v>2594</v>
      </c>
      <c r="D4961" s="463" t="s">
        <v>8257</v>
      </c>
      <c r="E4961" s="462">
        <v>5500</v>
      </c>
      <c r="F4961" s="461" t="s">
        <v>12224</v>
      </c>
      <c r="G4961" s="460" t="s">
        <v>12223</v>
      </c>
      <c r="H4961" s="460" t="s">
        <v>6514</v>
      </c>
      <c r="I4961" s="460" t="s">
        <v>7869</v>
      </c>
      <c r="J4961" s="459" t="s">
        <v>6514</v>
      </c>
      <c r="K4961" s="458">
        <v>4</v>
      </c>
      <c r="L4961" s="458">
        <v>12</v>
      </c>
      <c r="M4961" s="457">
        <v>70024.088037250593</v>
      </c>
      <c r="N4961" s="458">
        <v>1</v>
      </c>
      <c r="O4961" s="458">
        <v>6</v>
      </c>
      <c r="P4961" s="457">
        <v>34306.800000000003</v>
      </c>
    </row>
    <row r="4962" spans="1:16" ht="67.5" x14ac:dyDescent="0.2">
      <c r="A4962" s="466" t="s">
        <v>7860</v>
      </c>
      <c r="B4962" s="465" t="s">
        <v>3526</v>
      </c>
      <c r="C4962" s="464" t="s">
        <v>2594</v>
      </c>
      <c r="D4962" s="463" t="s">
        <v>7923</v>
      </c>
      <c r="E4962" s="462">
        <v>4200</v>
      </c>
      <c r="F4962" s="461" t="s">
        <v>12222</v>
      </c>
      <c r="G4962" s="460" t="s">
        <v>12221</v>
      </c>
      <c r="H4962" s="460" t="s">
        <v>6514</v>
      </c>
      <c r="I4962" s="460" t="s">
        <v>7861</v>
      </c>
      <c r="J4962" s="459" t="s">
        <v>6514</v>
      </c>
      <c r="K4962" s="458">
        <v>4</v>
      </c>
      <c r="L4962" s="458">
        <v>12</v>
      </c>
      <c r="M4962" s="457">
        <v>53472.939955718633</v>
      </c>
      <c r="N4962" s="458">
        <v>1</v>
      </c>
      <c r="O4962" s="458">
        <v>6</v>
      </c>
      <c r="P4962" s="457">
        <v>26506.799999999999</v>
      </c>
    </row>
    <row r="4963" spans="1:16" ht="67.5" x14ac:dyDescent="0.2">
      <c r="A4963" s="466" t="s">
        <v>7860</v>
      </c>
      <c r="B4963" s="465" t="s">
        <v>3526</v>
      </c>
      <c r="C4963" s="464" t="s">
        <v>2594</v>
      </c>
      <c r="D4963" s="463" t="s">
        <v>10933</v>
      </c>
      <c r="E4963" s="462">
        <v>4200</v>
      </c>
      <c r="F4963" s="461" t="s">
        <v>12220</v>
      </c>
      <c r="G4963" s="460" t="s">
        <v>12219</v>
      </c>
      <c r="H4963" s="460" t="s">
        <v>6514</v>
      </c>
      <c r="I4963" s="460" t="s">
        <v>7861</v>
      </c>
      <c r="J4963" s="459" t="s">
        <v>6514</v>
      </c>
      <c r="K4963" s="458">
        <v>4</v>
      </c>
      <c r="L4963" s="458">
        <v>12</v>
      </c>
      <c r="M4963" s="457">
        <v>53472.939955718633</v>
      </c>
      <c r="N4963" s="458">
        <v>1</v>
      </c>
      <c r="O4963" s="458">
        <v>6</v>
      </c>
      <c r="P4963" s="457">
        <v>26506.799999999999</v>
      </c>
    </row>
    <row r="4964" spans="1:16" ht="67.5" x14ac:dyDescent="0.2">
      <c r="A4964" s="466" t="s">
        <v>7860</v>
      </c>
      <c r="B4964" s="465" t="s">
        <v>3526</v>
      </c>
      <c r="C4964" s="464" t="s">
        <v>2594</v>
      </c>
      <c r="D4964" s="463" t="s">
        <v>8048</v>
      </c>
      <c r="E4964" s="462">
        <v>5500</v>
      </c>
      <c r="F4964" s="461" t="s">
        <v>12218</v>
      </c>
      <c r="G4964" s="460" t="s">
        <v>12217</v>
      </c>
      <c r="H4964" s="460" t="s">
        <v>8241</v>
      </c>
      <c r="I4964" s="460" t="s">
        <v>7869</v>
      </c>
      <c r="J4964" s="459" t="s">
        <v>8241</v>
      </c>
      <c r="K4964" s="458">
        <v>1</v>
      </c>
      <c r="L4964" s="458">
        <v>2</v>
      </c>
      <c r="M4964" s="457">
        <v>11670.681339541765</v>
      </c>
      <c r="N4964" s="458">
        <v>1</v>
      </c>
      <c r="O4964" s="458">
        <v>6</v>
      </c>
      <c r="P4964" s="457">
        <v>34306.800000000003</v>
      </c>
    </row>
    <row r="4965" spans="1:16" ht="67.5" x14ac:dyDescent="0.2">
      <c r="A4965" s="466" t="s">
        <v>7860</v>
      </c>
      <c r="B4965" s="465" t="s">
        <v>3526</v>
      </c>
      <c r="C4965" s="464" t="s">
        <v>2594</v>
      </c>
      <c r="D4965" s="463" t="s">
        <v>8248</v>
      </c>
      <c r="E4965" s="462">
        <v>4200</v>
      </c>
      <c r="F4965" s="461" t="s">
        <v>12216</v>
      </c>
      <c r="G4965" s="460" t="s">
        <v>12215</v>
      </c>
      <c r="H4965" s="460" t="s">
        <v>4810</v>
      </c>
      <c r="I4965" s="460" t="s">
        <v>7869</v>
      </c>
      <c r="J4965" s="459" t="s">
        <v>4810</v>
      </c>
      <c r="K4965" s="458">
        <v>4</v>
      </c>
      <c r="L4965" s="458">
        <v>10</v>
      </c>
      <c r="M4965" s="457">
        <v>44560.783296432193</v>
      </c>
      <c r="N4965" s="458">
        <v>1</v>
      </c>
      <c r="O4965" s="458">
        <v>6</v>
      </c>
      <c r="P4965" s="457">
        <v>26506.799999999999</v>
      </c>
    </row>
    <row r="4966" spans="1:16" ht="67.5" x14ac:dyDescent="0.2">
      <c r="A4966" s="466" t="s">
        <v>7860</v>
      </c>
      <c r="B4966" s="465" t="s">
        <v>3526</v>
      </c>
      <c r="C4966" s="464" t="s">
        <v>2594</v>
      </c>
      <c r="D4966" s="463" t="s">
        <v>4784</v>
      </c>
      <c r="E4966" s="462">
        <v>2200</v>
      </c>
      <c r="F4966" s="461" t="s">
        <v>12214</v>
      </c>
      <c r="G4966" s="460" t="s">
        <v>12213</v>
      </c>
      <c r="H4966" s="460" t="s">
        <v>4304</v>
      </c>
      <c r="I4966" s="460" t="s">
        <v>7861</v>
      </c>
      <c r="J4966" s="459" t="s">
        <v>4304</v>
      </c>
      <c r="K4966" s="458">
        <v>4</v>
      </c>
      <c r="L4966" s="458">
        <v>12</v>
      </c>
      <c r="M4966" s="457">
        <v>28009.635214900234</v>
      </c>
      <c r="N4966" s="458">
        <v>1</v>
      </c>
      <c r="O4966" s="458">
        <v>6</v>
      </c>
      <c r="P4966" s="457">
        <v>14506.8</v>
      </c>
    </row>
    <row r="4967" spans="1:16" ht="67.5" x14ac:dyDescent="0.2">
      <c r="A4967" s="466" t="s">
        <v>7860</v>
      </c>
      <c r="B4967" s="465" t="s">
        <v>3526</v>
      </c>
      <c r="C4967" s="464" t="s">
        <v>2594</v>
      </c>
      <c r="D4967" s="463" t="s">
        <v>12212</v>
      </c>
      <c r="E4967" s="462">
        <v>9000</v>
      </c>
      <c r="F4967" s="461" t="s">
        <v>12211</v>
      </c>
      <c r="G4967" s="460" t="s">
        <v>12210</v>
      </c>
      <c r="H4967" s="460" t="s">
        <v>4522</v>
      </c>
      <c r="I4967" s="460" t="s">
        <v>7869</v>
      </c>
      <c r="J4967" s="459" t="s">
        <v>4522</v>
      </c>
      <c r="K4967" s="458">
        <v>3</v>
      </c>
      <c r="L4967" s="458">
        <v>12</v>
      </c>
      <c r="M4967" s="457">
        <v>114584.87133368278</v>
      </c>
      <c r="N4967" s="458">
        <v>1</v>
      </c>
      <c r="O4967" s="458">
        <v>6</v>
      </c>
      <c r="P4967" s="457">
        <v>55306.8</v>
      </c>
    </row>
    <row r="4968" spans="1:16" ht="67.5" x14ac:dyDescent="0.2">
      <c r="A4968" s="466" t="s">
        <v>7860</v>
      </c>
      <c r="B4968" s="465" t="s">
        <v>3526</v>
      </c>
      <c r="C4968" s="464" t="s">
        <v>2594</v>
      </c>
      <c r="D4968" s="463" t="s">
        <v>8048</v>
      </c>
      <c r="E4968" s="462">
        <v>5500</v>
      </c>
      <c r="F4968" s="461" t="s">
        <v>12209</v>
      </c>
      <c r="G4968" s="460" t="s">
        <v>12208</v>
      </c>
      <c r="H4968" s="460" t="s">
        <v>3574</v>
      </c>
      <c r="I4968" s="460" t="s">
        <v>7861</v>
      </c>
      <c r="J4968" s="459" t="s">
        <v>3574</v>
      </c>
      <c r="K4968" s="458">
        <v>4</v>
      </c>
      <c r="L4968" s="458">
        <v>12</v>
      </c>
      <c r="M4968" s="457">
        <v>70024.088037250593</v>
      </c>
      <c r="N4968" s="458">
        <v>1</v>
      </c>
      <c r="O4968" s="458">
        <v>6</v>
      </c>
      <c r="P4968" s="457">
        <v>34306.800000000003</v>
      </c>
    </row>
    <row r="4969" spans="1:16" ht="67.5" x14ac:dyDescent="0.2">
      <c r="A4969" s="466" t="s">
        <v>7860</v>
      </c>
      <c r="B4969" s="465" t="s">
        <v>3526</v>
      </c>
      <c r="C4969" s="464" t="s">
        <v>2594</v>
      </c>
      <c r="D4969" s="463" t="s">
        <v>8185</v>
      </c>
      <c r="E4969" s="462">
        <v>6000</v>
      </c>
      <c r="F4969" s="461" t="s">
        <v>12207</v>
      </c>
      <c r="G4969" s="460" t="s">
        <v>12206</v>
      </c>
      <c r="H4969" s="460" t="s">
        <v>7911</v>
      </c>
      <c r="I4969" s="460" t="s">
        <v>7869</v>
      </c>
      <c r="J4969" s="459" t="s">
        <v>7911</v>
      </c>
      <c r="K4969" s="458">
        <v>3</v>
      </c>
      <c r="L4969" s="458">
        <v>12</v>
      </c>
      <c r="M4969" s="457">
        <v>76389.914222455191</v>
      </c>
      <c r="N4969" s="458">
        <v>1</v>
      </c>
      <c r="O4969" s="458">
        <v>6</v>
      </c>
      <c r="P4969" s="457">
        <v>37306.800000000003</v>
      </c>
    </row>
    <row r="4970" spans="1:16" ht="67.5" x14ac:dyDescent="0.2">
      <c r="A4970" s="466" t="s">
        <v>7860</v>
      </c>
      <c r="B4970" s="465" t="s">
        <v>3526</v>
      </c>
      <c r="C4970" s="464" t="s">
        <v>2594</v>
      </c>
      <c r="D4970" s="463" t="s">
        <v>7887</v>
      </c>
      <c r="E4970" s="462">
        <v>4200</v>
      </c>
      <c r="F4970" s="461" t="s">
        <v>12205</v>
      </c>
      <c r="G4970" s="460" t="s">
        <v>12204</v>
      </c>
      <c r="H4970" s="460" t="s">
        <v>3859</v>
      </c>
      <c r="I4970" s="460" t="s">
        <v>7861</v>
      </c>
      <c r="J4970" s="459" t="s">
        <v>3859</v>
      </c>
      <c r="K4970" s="458">
        <v>3</v>
      </c>
      <c r="L4970" s="458">
        <v>12</v>
      </c>
      <c r="M4970" s="457">
        <v>53472.939955718633</v>
      </c>
      <c r="N4970" s="458">
        <v>1</v>
      </c>
      <c r="O4970" s="458">
        <v>6</v>
      </c>
      <c r="P4970" s="457">
        <v>26506.799999999999</v>
      </c>
    </row>
    <row r="4971" spans="1:16" ht="67.5" x14ac:dyDescent="0.2">
      <c r="A4971" s="466" t="s">
        <v>7860</v>
      </c>
      <c r="B4971" s="465" t="s">
        <v>3526</v>
      </c>
      <c r="C4971" s="464" t="s">
        <v>2594</v>
      </c>
      <c r="D4971" s="463" t="s">
        <v>7859</v>
      </c>
      <c r="E4971" s="462">
        <v>2500</v>
      </c>
      <c r="F4971" s="461" t="s">
        <v>12203</v>
      </c>
      <c r="G4971" s="460" t="s">
        <v>12202</v>
      </c>
      <c r="H4971" s="460" t="s">
        <v>6389</v>
      </c>
      <c r="I4971" s="460" t="s">
        <v>7869</v>
      </c>
      <c r="J4971" s="459" t="s">
        <v>6389</v>
      </c>
      <c r="K4971" s="458">
        <v>4</v>
      </c>
      <c r="L4971" s="458">
        <v>12</v>
      </c>
      <c r="M4971" s="457">
        <v>31829.130926022997</v>
      </c>
      <c r="N4971" s="458">
        <v>1</v>
      </c>
      <c r="O4971" s="458">
        <v>6</v>
      </c>
      <c r="P4971" s="457">
        <v>16306.8</v>
      </c>
    </row>
    <row r="4972" spans="1:16" ht="67.5" x14ac:dyDescent="0.2">
      <c r="A4972" s="466" t="s">
        <v>7860</v>
      </c>
      <c r="B4972" s="465" t="s">
        <v>3526</v>
      </c>
      <c r="C4972" s="464" t="s">
        <v>2594</v>
      </c>
      <c r="D4972" s="463" t="s">
        <v>7887</v>
      </c>
      <c r="E4972" s="462">
        <v>4200</v>
      </c>
      <c r="F4972" s="461" t="s">
        <v>12201</v>
      </c>
      <c r="G4972" s="460" t="s">
        <v>12200</v>
      </c>
      <c r="H4972" s="460" t="s">
        <v>6389</v>
      </c>
      <c r="I4972" s="460" t="s">
        <v>7869</v>
      </c>
      <c r="J4972" s="459" t="s">
        <v>6389</v>
      </c>
      <c r="K4972" s="458">
        <v>3</v>
      </c>
      <c r="L4972" s="458">
        <v>12</v>
      </c>
      <c r="M4972" s="457">
        <v>53472.939955718633</v>
      </c>
      <c r="N4972" s="458">
        <v>1</v>
      </c>
      <c r="O4972" s="458">
        <v>6</v>
      </c>
      <c r="P4972" s="457">
        <v>26506.799999999999</v>
      </c>
    </row>
    <row r="4973" spans="1:16" ht="67.5" x14ac:dyDescent="0.2">
      <c r="A4973" s="466" t="s">
        <v>7860</v>
      </c>
      <c r="B4973" s="465" t="s">
        <v>3526</v>
      </c>
      <c r="C4973" s="464" t="s">
        <v>2594</v>
      </c>
      <c r="D4973" s="463" t="s">
        <v>12199</v>
      </c>
      <c r="E4973" s="462">
        <v>7500</v>
      </c>
      <c r="F4973" s="461" t="s">
        <v>12198</v>
      </c>
      <c r="G4973" s="460" t="s">
        <v>12197</v>
      </c>
      <c r="H4973" s="460" t="s">
        <v>4839</v>
      </c>
      <c r="I4973" s="460" t="s">
        <v>7869</v>
      </c>
      <c r="J4973" s="459" t="s">
        <v>4839</v>
      </c>
      <c r="K4973" s="458">
        <v>5</v>
      </c>
      <c r="L4973" s="458">
        <v>12</v>
      </c>
      <c r="M4973" s="457">
        <v>95487.392778068985</v>
      </c>
      <c r="N4973" s="458">
        <v>1</v>
      </c>
      <c r="O4973" s="458">
        <v>6</v>
      </c>
      <c r="P4973" s="457">
        <v>46306.8</v>
      </c>
    </row>
    <row r="4974" spans="1:16" ht="67.5" x14ac:dyDescent="0.2">
      <c r="A4974" s="466" t="s">
        <v>7860</v>
      </c>
      <c r="B4974" s="465" t="s">
        <v>3526</v>
      </c>
      <c r="C4974" s="464" t="s">
        <v>2594</v>
      </c>
      <c r="D4974" s="463" t="s">
        <v>8663</v>
      </c>
      <c r="E4974" s="462">
        <v>4200</v>
      </c>
      <c r="F4974" s="461" t="s">
        <v>12196</v>
      </c>
      <c r="G4974" s="460" t="s">
        <v>12195</v>
      </c>
      <c r="H4974" s="460" t="s">
        <v>6389</v>
      </c>
      <c r="I4974" s="460" t="s">
        <v>7869</v>
      </c>
      <c r="J4974" s="459" t="s">
        <v>6389</v>
      </c>
      <c r="K4974" s="458">
        <v>6</v>
      </c>
      <c r="L4974" s="458">
        <v>12</v>
      </c>
      <c r="M4974" s="457">
        <v>53472.939955718633</v>
      </c>
      <c r="N4974" s="458">
        <v>0</v>
      </c>
      <c r="O4974" s="458">
        <v>0</v>
      </c>
      <c r="P4974" s="457">
        <v>0</v>
      </c>
    </row>
    <row r="4975" spans="1:16" ht="67.5" x14ac:dyDescent="0.2">
      <c r="A4975" s="466" t="s">
        <v>7860</v>
      </c>
      <c r="B4975" s="465" t="s">
        <v>3526</v>
      </c>
      <c r="C4975" s="464" t="s">
        <v>2594</v>
      </c>
      <c r="D4975" s="463" t="s">
        <v>7887</v>
      </c>
      <c r="E4975" s="462">
        <v>4200</v>
      </c>
      <c r="F4975" s="461" t="s">
        <v>4700</v>
      </c>
      <c r="G4975" s="460" t="s">
        <v>12194</v>
      </c>
      <c r="H4975" s="460" t="s">
        <v>6389</v>
      </c>
      <c r="I4975" s="460" t="s">
        <v>7869</v>
      </c>
      <c r="J4975" s="459" t="s">
        <v>6389</v>
      </c>
      <c r="K4975" s="458">
        <v>1</v>
      </c>
      <c r="L4975" s="458">
        <v>2</v>
      </c>
      <c r="M4975" s="457">
        <v>8912.1566592864383</v>
      </c>
      <c r="N4975" s="458">
        <v>0</v>
      </c>
      <c r="O4975" s="458">
        <v>0</v>
      </c>
      <c r="P4975" s="457">
        <v>0</v>
      </c>
    </row>
    <row r="4976" spans="1:16" ht="67.5" x14ac:dyDescent="0.2">
      <c r="A4976" s="466" t="s">
        <v>7860</v>
      </c>
      <c r="B4976" s="465" t="s">
        <v>3526</v>
      </c>
      <c r="C4976" s="464" t="s">
        <v>2594</v>
      </c>
      <c r="D4976" s="463" t="s">
        <v>7887</v>
      </c>
      <c r="E4976" s="462">
        <v>4200</v>
      </c>
      <c r="F4976" s="461" t="s">
        <v>12193</v>
      </c>
      <c r="G4976" s="460" t="s">
        <v>12192</v>
      </c>
      <c r="H4976" s="460" t="s">
        <v>4810</v>
      </c>
      <c r="I4976" s="460" t="s">
        <v>7869</v>
      </c>
      <c r="J4976" s="459" t="s">
        <v>4810</v>
      </c>
      <c r="K4976" s="458">
        <v>4</v>
      </c>
      <c r="L4976" s="458">
        <v>12</v>
      </c>
      <c r="M4976" s="457">
        <v>53472.939955718633</v>
      </c>
      <c r="N4976" s="458">
        <v>1</v>
      </c>
      <c r="O4976" s="458">
        <v>1</v>
      </c>
      <c r="P4976" s="457">
        <v>4417.8</v>
      </c>
    </row>
    <row r="4977" spans="1:16" ht="67.5" x14ac:dyDescent="0.2">
      <c r="A4977" s="466" t="s">
        <v>7860</v>
      </c>
      <c r="B4977" s="465" t="s">
        <v>3526</v>
      </c>
      <c r="C4977" s="464" t="s">
        <v>2594</v>
      </c>
      <c r="D4977" s="463" t="s">
        <v>7859</v>
      </c>
      <c r="E4977" s="462">
        <v>2500</v>
      </c>
      <c r="F4977" s="461" t="s">
        <v>12191</v>
      </c>
      <c r="G4977" s="460" t="s">
        <v>12190</v>
      </c>
      <c r="H4977" s="460" t="s">
        <v>6514</v>
      </c>
      <c r="I4977" s="460" t="s">
        <v>7869</v>
      </c>
      <c r="J4977" s="459" t="s">
        <v>6514</v>
      </c>
      <c r="K4977" s="458">
        <v>3</v>
      </c>
      <c r="L4977" s="458">
        <v>5</v>
      </c>
      <c r="M4977" s="457">
        <v>13262.137885842914</v>
      </c>
      <c r="N4977" s="458">
        <v>0</v>
      </c>
      <c r="O4977" s="458">
        <v>0</v>
      </c>
      <c r="P4977" s="457">
        <v>0</v>
      </c>
    </row>
    <row r="4978" spans="1:16" ht="67.5" x14ac:dyDescent="0.2">
      <c r="A4978" s="466" t="s">
        <v>7860</v>
      </c>
      <c r="B4978" s="465" t="s">
        <v>3526</v>
      </c>
      <c r="C4978" s="464" t="s">
        <v>2594</v>
      </c>
      <c r="D4978" s="463" t="s">
        <v>7887</v>
      </c>
      <c r="E4978" s="462">
        <v>4200</v>
      </c>
      <c r="F4978" s="461" t="s">
        <v>12189</v>
      </c>
      <c r="G4978" s="460" t="s">
        <v>12188</v>
      </c>
      <c r="H4978" s="460" t="s">
        <v>6389</v>
      </c>
      <c r="I4978" s="460" t="s">
        <v>7869</v>
      </c>
      <c r="J4978" s="459" t="s">
        <v>6389</v>
      </c>
      <c r="K4978" s="458">
        <v>4</v>
      </c>
      <c r="L4978" s="458">
        <v>12</v>
      </c>
      <c r="M4978" s="457">
        <v>53472.939955718633</v>
      </c>
      <c r="N4978" s="458">
        <v>1</v>
      </c>
      <c r="O4978" s="458">
        <v>6</v>
      </c>
      <c r="P4978" s="457">
        <v>26506.799999999999</v>
      </c>
    </row>
    <row r="4979" spans="1:16" ht="67.5" x14ac:dyDescent="0.2">
      <c r="A4979" s="466" t="s">
        <v>7860</v>
      </c>
      <c r="B4979" s="465" t="s">
        <v>3526</v>
      </c>
      <c r="C4979" s="464" t="s">
        <v>2594</v>
      </c>
      <c r="D4979" s="463" t="s">
        <v>7887</v>
      </c>
      <c r="E4979" s="462">
        <v>4200</v>
      </c>
      <c r="F4979" s="461" t="s">
        <v>12187</v>
      </c>
      <c r="G4979" s="460" t="s">
        <v>12186</v>
      </c>
      <c r="H4979" s="460" t="s">
        <v>3574</v>
      </c>
      <c r="I4979" s="460" t="s">
        <v>7861</v>
      </c>
      <c r="J4979" s="459" t="s">
        <v>3574</v>
      </c>
      <c r="K4979" s="458">
        <v>3</v>
      </c>
      <c r="L4979" s="458">
        <v>12</v>
      </c>
      <c r="M4979" s="457">
        <v>53472.939955718633</v>
      </c>
      <c r="N4979" s="458">
        <v>1</v>
      </c>
      <c r="O4979" s="458">
        <v>6</v>
      </c>
      <c r="P4979" s="457">
        <v>26506.799999999999</v>
      </c>
    </row>
    <row r="4980" spans="1:16" ht="67.5" x14ac:dyDescent="0.2">
      <c r="A4980" s="466" t="s">
        <v>7860</v>
      </c>
      <c r="B4980" s="465" t="s">
        <v>3526</v>
      </c>
      <c r="C4980" s="464" t="s">
        <v>2594</v>
      </c>
      <c r="D4980" s="463" t="s">
        <v>7887</v>
      </c>
      <c r="E4980" s="462">
        <v>4200</v>
      </c>
      <c r="F4980" s="461" t="s">
        <v>12185</v>
      </c>
      <c r="G4980" s="460" t="s">
        <v>12184</v>
      </c>
      <c r="H4980" s="460" t="s">
        <v>6389</v>
      </c>
      <c r="I4980" s="460" t="s">
        <v>7869</v>
      </c>
      <c r="J4980" s="459" t="s">
        <v>6389</v>
      </c>
      <c r="K4980" s="458">
        <v>4</v>
      </c>
      <c r="L4980" s="458">
        <v>12</v>
      </c>
      <c r="M4980" s="457">
        <v>53472.939955718633</v>
      </c>
      <c r="N4980" s="458">
        <v>1</v>
      </c>
      <c r="O4980" s="458">
        <v>6</v>
      </c>
      <c r="P4980" s="457">
        <v>26506.799999999999</v>
      </c>
    </row>
    <row r="4981" spans="1:16" ht="67.5" x14ac:dyDescent="0.2">
      <c r="A4981" s="466" t="s">
        <v>7860</v>
      </c>
      <c r="B4981" s="465" t="s">
        <v>3526</v>
      </c>
      <c r="C4981" s="464" t="s">
        <v>2594</v>
      </c>
      <c r="D4981" s="463" t="s">
        <v>8061</v>
      </c>
      <c r="E4981" s="462">
        <v>3000</v>
      </c>
      <c r="F4981" s="461" t="s">
        <v>12183</v>
      </c>
      <c r="G4981" s="460" t="s">
        <v>12182</v>
      </c>
      <c r="H4981" s="460" t="s">
        <v>6389</v>
      </c>
      <c r="I4981" s="460" t="s">
        <v>7869</v>
      </c>
      <c r="J4981" s="459" t="s">
        <v>6389</v>
      </c>
      <c r="K4981" s="458">
        <v>4</v>
      </c>
      <c r="L4981" s="458">
        <v>12</v>
      </c>
      <c r="M4981" s="457">
        <v>38194.957111227595</v>
      </c>
      <c r="N4981" s="458">
        <v>0</v>
      </c>
      <c r="O4981" s="458">
        <v>0</v>
      </c>
      <c r="P4981" s="457">
        <v>0</v>
      </c>
    </row>
    <row r="4982" spans="1:16" ht="67.5" x14ac:dyDescent="0.2">
      <c r="A4982" s="466" t="s">
        <v>7860</v>
      </c>
      <c r="B4982" s="465" t="s">
        <v>3526</v>
      </c>
      <c r="C4982" s="464" t="s">
        <v>2594</v>
      </c>
      <c r="D4982" s="463" t="s">
        <v>7908</v>
      </c>
      <c r="E4982" s="462">
        <v>4200</v>
      </c>
      <c r="F4982" s="461" t="s">
        <v>12181</v>
      </c>
      <c r="G4982" s="460" t="s">
        <v>12180</v>
      </c>
      <c r="H4982" s="460" t="s">
        <v>6389</v>
      </c>
      <c r="I4982" s="460" t="s">
        <v>7869</v>
      </c>
      <c r="J4982" s="459" t="s">
        <v>6389</v>
      </c>
      <c r="K4982" s="458">
        <v>3</v>
      </c>
      <c r="L4982" s="458">
        <v>5</v>
      </c>
      <c r="M4982" s="457">
        <v>22280.391648216097</v>
      </c>
      <c r="N4982" s="458">
        <v>0</v>
      </c>
      <c r="O4982" s="458">
        <v>0</v>
      </c>
      <c r="P4982" s="457">
        <v>0</v>
      </c>
    </row>
    <row r="4983" spans="1:16" ht="67.5" x14ac:dyDescent="0.2">
      <c r="A4983" s="466" t="s">
        <v>7860</v>
      </c>
      <c r="B4983" s="465" t="s">
        <v>3526</v>
      </c>
      <c r="C4983" s="464" t="s">
        <v>2594</v>
      </c>
      <c r="D4983" s="463" t="s">
        <v>8137</v>
      </c>
      <c r="E4983" s="462">
        <v>2000</v>
      </c>
      <c r="F4983" s="461" t="s">
        <v>12179</v>
      </c>
      <c r="G4983" s="460" t="s">
        <v>12178</v>
      </c>
      <c r="H4983" s="460"/>
      <c r="I4983" s="460" t="s">
        <v>8064</v>
      </c>
      <c r="J4983" s="459" t="s">
        <v>10735</v>
      </c>
      <c r="K4983" s="458">
        <v>4</v>
      </c>
      <c r="L4983" s="458">
        <v>12</v>
      </c>
      <c r="M4983" s="457">
        <v>25463.304740818396</v>
      </c>
      <c r="N4983" s="458">
        <v>1</v>
      </c>
      <c r="O4983" s="458">
        <v>6</v>
      </c>
      <c r="P4983" s="457">
        <v>13306.8</v>
      </c>
    </row>
    <row r="4984" spans="1:16" ht="67.5" x14ac:dyDescent="0.2">
      <c r="A4984" s="466" t="s">
        <v>7860</v>
      </c>
      <c r="B4984" s="465" t="s">
        <v>3526</v>
      </c>
      <c r="C4984" s="464" t="s">
        <v>2594</v>
      </c>
      <c r="D4984" s="463" t="s">
        <v>8884</v>
      </c>
      <c r="E4984" s="462">
        <v>3500</v>
      </c>
      <c r="F4984" s="461" t="s">
        <v>12177</v>
      </c>
      <c r="G4984" s="460" t="s">
        <v>12176</v>
      </c>
      <c r="H4984" s="460"/>
      <c r="I4984" s="460"/>
      <c r="J4984" s="459"/>
      <c r="K4984" s="458">
        <v>1</v>
      </c>
      <c r="L4984" s="458">
        <v>3</v>
      </c>
      <c r="M4984" s="457">
        <v>11140.195824108048</v>
      </c>
      <c r="N4984" s="458">
        <v>0</v>
      </c>
      <c r="O4984" s="458">
        <v>0</v>
      </c>
      <c r="P4984" s="457">
        <v>0</v>
      </c>
    </row>
    <row r="4985" spans="1:16" ht="67.5" x14ac:dyDescent="0.2">
      <c r="A4985" s="466" t="s">
        <v>7860</v>
      </c>
      <c r="B4985" s="465" t="s">
        <v>3526</v>
      </c>
      <c r="C4985" s="464" t="s">
        <v>2594</v>
      </c>
      <c r="D4985" s="463" t="s">
        <v>10637</v>
      </c>
      <c r="E4985" s="462">
        <v>4200</v>
      </c>
      <c r="F4985" s="461" t="s">
        <v>12175</v>
      </c>
      <c r="G4985" s="460" t="s">
        <v>12174</v>
      </c>
      <c r="H4985" s="460" t="s">
        <v>6299</v>
      </c>
      <c r="I4985" s="460" t="s">
        <v>7869</v>
      </c>
      <c r="J4985" s="459" t="s">
        <v>6299</v>
      </c>
      <c r="K4985" s="458">
        <v>3</v>
      </c>
      <c r="L4985" s="458">
        <v>12</v>
      </c>
      <c r="M4985" s="457">
        <v>53472.939955718633</v>
      </c>
      <c r="N4985" s="458">
        <v>1</v>
      </c>
      <c r="O4985" s="458">
        <v>6</v>
      </c>
      <c r="P4985" s="457">
        <v>26506.799999999999</v>
      </c>
    </row>
    <row r="4986" spans="1:16" ht="67.5" x14ac:dyDescent="0.2">
      <c r="A4986" s="466" t="s">
        <v>7860</v>
      </c>
      <c r="B4986" s="465" t="s">
        <v>3526</v>
      </c>
      <c r="C4986" s="464" t="s">
        <v>2594</v>
      </c>
      <c r="D4986" s="463" t="s">
        <v>7887</v>
      </c>
      <c r="E4986" s="462">
        <v>4200</v>
      </c>
      <c r="F4986" s="461" t="s">
        <v>12173</v>
      </c>
      <c r="G4986" s="460" t="s">
        <v>12172</v>
      </c>
      <c r="H4986" s="460" t="s">
        <v>4170</v>
      </c>
      <c r="I4986" s="460" t="s">
        <v>7861</v>
      </c>
      <c r="J4986" s="459" t="s">
        <v>4170</v>
      </c>
      <c r="K4986" s="458">
        <v>3</v>
      </c>
      <c r="L4986" s="458">
        <v>12</v>
      </c>
      <c r="M4986" s="457">
        <v>53472.939955718633</v>
      </c>
      <c r="N4986" s="458">
        <v>1</v>
      </c>
      <c r="O4986" s="458">
        <v>6</v>
      </c>
      <c r="P4986" s="457">
        <v>26506.799999999999</v>
      </c>
    </row>
    <row r="4987" spans="1:16" ht="67.5" x14ac:dyDescent="0.2">
      <c r="A4987" s="466" t="s">
        <v>7860</v>
      </c>
      <c r="B4987" s="465" t="s">
        <v>3526</v>
      </c>
      <c r="C4987" s="464" t="s">
        <v>2594</v>
      </c>
      <c r="D4987" s="463" t="s">
        <v>7887</v>
      </c>
      <c r="E4987" s="462">
        <v>4200</v>
      </c>
      <c r="F4987" s="461" t="s">
        <v>12171</v>
      </c>
      <c r="G4987" s="460" t="s">
        <v>12170</v>
      </c>
      <c r="H4987" s="460" t="s">
        <v>8020</v>
      </c>
      <c r="I4987" s="460" t="s">
        <v>7869</v>
      </c>
      <c r="J4987" s="459" t="s">
        <v>8020</v>
      </c>
      <c r="K4987" s="458">
        <v>4</v>
      </c>
      <c r="L4987" s="458">
        <v>12</v>
      </c>
      <c r="M4987" s="457">
        <v>57929.018285361853</v>
      </c>
      <c r="N4987" s="458">
        <v>1</v>
      </c>
      <c r="O4987" s="458">
        <v>6</v>
      </c>
      <c r="P4987" s="457">
        <v>26506.799999999999</v>
      </c>
    </row>
    <row r="4988" spans="1:16" ht="67.5" x14ac:dyDescent="0.2">
      <c r="A4988" s="466" t="s">
        <v>7860</v>
      </c>
      <c r="B4988" s="465" t="s">
        <v>3526</v>
      </c>
      <c r="C4988" s="464" t="s">
        <v>2594</v>
      </c>
      <c r="D4988" s="463" t="s">
        <v>10064</v>
      </c>
      <c r="E4988" s="462">
        <v>7500</v>
      </c>
      <c r="F4988" s="461" t="s">
        <v>12169</v>
      </c>
      <c r="G4988" s="460" t="s">
        <v>12168</v>
      </c>
      <c r="H4988" s="460" t="s">
        <v>3528</v>
      </c>
      <c r="I4988" s="460" t="s">
        <v>7869</v>
      </c>
      <c r="J4988" s="459" t="s">
        <v>3528</v>
      </c>
      <c r="K4988" s="458">
        <v>3</v>
      </c>
      <c r="L4988" s="458">
        <v>12</v>
      </c>
      <c r="M4988" s="457">
        <v>95487.392778068985</v>
      </c>
      <c r="N4988" s="458">
        <v>1</v>
      </c>
      <c r="O4988" s="458">
        <v>6</v>
      </c>
      <c r="P4988" s="457">
        <v>46306.8</v>
      </c>
    </row>
    <row r="4989" spans="1:16" ht="67.5" x14ac:dyDescent="0.2">
      <c r="A4989" s="466" t="s">
        <v>7860</v>
      </c>
      <c r="B4989" s="465" t="s">
        <v>3526</v>
      </c>
      <c r="C4989" s="464" t="s">
        <v>2594</v>
      </c>
      <c r="D4989" s="463" t="s">
        <v>7881</v>
      </c>
      <c r="E4989" s="462">
        <v>3200</v>
      </c>
      <c r="F4989" s="461" t="s">
        <v>12167</v>
      </c>
      <c r="G4989" s="460" t="s">
        <v>12166</v>
      </c>
      <c r="H4989" s="460" t="s">
        <v>6389</v>
      </c>
      <c r="I4989" s="460" t="s">
        <v>7869</v>
      </c>
      <c r="J4989" s="459" t="s">
        <v>6389</v>
      </c>
      <c r="K4989" s="458">
        <v>5</v>
      </c>
      <c r="L4989" s="458">
        <v>12</v>
      </c>
      <c r="M4989" s="457">
        <v>40741.287585309437</v>
      </c>
      <c r="N4989" s="458">
        <v>0</v>
      </c>
      <c r="O4989" s="458">
        <v>0</v>
      </c>
      <c r="P4989" s="457">
        <v>0</v>
      </c>
    </row>
    <row r="4990" spans="1:16" ht="67.5" x14ac:dyDescent="0.2">
      <c r="A4990" s="466" t="s">
        <v>7860</v>
      </c>
      <c r="B4990" s="465" t="s">
        <v>3526</v>
      </c>
      <c r="C4990" s="464" t="s">
        <v>2594</v>
      </c>
      <c r="D4990" s="463" t="s">
        <v>9458</v>
      </c>
      <c r="E4990" s="462">
        <v>6500</v>
      </c>
      <c r="F4990" s="461" t="s">
        <v>12165</v>
      </c>
      <c r="G4990" s="460" t="s">
        <v>12164</v>
      </c>
      <c r="H4990" s="460" t="s">
        <v>7950</v>
      </c>
      <c r="I4990" s="460" t="s">
        <v>7869</v>
      </c>
      <c r="J4990" s="459" t="s">
        <v>7950</v>
      </c>
      <c r="K4990" s="458">
        <v>3</v>
      </c>
      <c r="L4990" s="458">
        <v>12</v>
      </c>
      <c r="M4990" s="457">
        <v>82755.740407659789</v>
      </c>
      <c r="N4990" s="458">
        <v>1</v>
      </c>
      <c r="O4990" s="458">
        <v>6</v>
      </c>
      <c r="P4990" s="457">
        <v>40306.800000000003</v>
      </c>
    </row>
    <row r="4991" spans="1:16" ht="67.5" x14ac:dyDescent="0.2">
      <c r="A4991" s="466" t="s">
        <v>7860</v>
      </c>
      <c r="B4991" s="465" t="s">
        <v>3526</v>
      </c>
      <c r="C4991" s="464" t="s">
        <v>2594</v>
      </c>
      <c r="D4991" s="463" t="s">
        <v>7920</v>
      </c>
      <c r="E4991" s="462">
        <v>5500</v>
      </c>
      <c r="F4991" s="461" t="s">
        <v>12163</v>
      </c>
      <c r="G4991" s="460" t="s">
        <v>12162</v>
      </c>
      <c r="H4991" s="460" t="s">
        <v>3761</v>
      </c>
      <c r="I4991" s="460" t="s">
        <v>7869</v>
      </c>
      <c r="J4991" s="459" t="s">
        <v>3761</v>
      </c>
      <c r="K4991" s="458">
        <v>3</v>
      </c>
      <c r="L4991" s="458">
        <v>12</v>
      </c>
      <c r="M4991" s="457">
        <v>70024.088037250593</v>
      </c>
      <c r="N4991" s="458">
        <v>1</v>
      </c>
      <c r="O4991" s="458">
        <v>6</v>
      </c>
      <c r="P4991" s="457">
        <v>34306.800000000003</v>
      </c>
    </row>
    <row r="4992" spans="1:16" ht="67.5" x14ac:dyDescent="0.2">
      <c r="A4992" s="466" t="s">
        <v>7860</v>
      </c>
      <c r="B4992" s="465" t="s">
        <v>3526</v>
      </c>
      <c r="C4992" s="464" t="s">
        <v>2594</v>
      </c>
      <c r="D4992" s="463" t="s">
        <v>8278</v>
      </c>
      <c r="E4992" s="462">
        <v>2700</v>
      </c>
      <c r="F4992" s="461" t="s">
        <v>12161</v>
      </c>
      <c r="G4992" s="460" t="s">
        <v>12160</v>
      </c>
      <c r="H4992" s="460" t="s">
        <v>6389</v>
      </c>
      <c r="I4992" s="460" t="s">
        <v>7869</v>
      </c>
      <c r="J4992" s="459" t="s">
        <v>6389</v>
      </c>
      <c r="K4992" s="458">
        <v>4</v>
      </c>
      <c r="L4992" s="458">
        <v>12</v>
      </c>
      <c r="M4992" s="457">
        <v>34375.461400104832</v>
      </c>
      <c r="N4992" s="458">
        <v>1</v>
      </c>
      <c r="O4992" s="458">
        <v>6</v>
      </c>
      <c r="P4992" s="457">
        <v>17506.8</v>
      </c>
    </row>
    <row r="4993" spans="1:16" ht="67.5" x14ac:dyDescent="0.2">
      <c r="A4993" s="466" t="s">
        <v>7860</v>
      </c>
      <c r="B4993" s="465" t="s">
        <v>3526</v>
      </c>
      <c r="C4993" s="464" t="s">
        <v>2594</v>
      </c>
      <c r="D4993" s="463" t="s">
        <v>8011</v>
      </c>
      <c r="E4993" s="462">
        <v>2200</v>
      </c>
      <c r="F4993" s="461" t="s">
        <v>12159</v>
      </c>
      <c r="G4993" s="460" t="s">
        <v>12158</v>
      </c>
      <c r="H4993" s="460" t="s">
        <v>6389</v>
      </c>
      <c r="I4993" s="460" t="s">
        <v>7869</v>
      </c>
      <c r="J4993" s="459" t="s">
        <v>6389</v>
      </c>
      <c r="K4993" s="458">
        <v>4</v>
      </c>
      <c r="L4993" s="458">
        <v>12</v>
      </c>
      <c r="M4993" s="457">
        <v>28009.635214900234</v>
      </c>
      <c r="N4993" s="458">
        <v>1</v>
      </c>
      <c r="O4993" s="458">
        <v>6</v>
      </c>
      <c r="P4993" s="457">
        <v>14506.8</v>
      </c>
    </row>
    <row r="4994" spans="1:16" ht="67.5" x14ac:dyDescent="0.2">
      <c r="A4994" s="466" t="s">
        <v>7860</v>
      </c>
      <c r="B4994" s="465" t="s">
        <v>3526</v>
      </c>
      <c r="C4994" s="464" t="s">
        <v>2594</v>
      </c>
      <c r="D4994" s="463" t="s">
        <v>7887</v>
      </c>
      <c r="E4994" s="462">
        <v>4200</v>
      </c>
      <c r="F4994" s="461" t="s">
        <v>12157</v>
      </c>
      <c r="G4994" s="460" t="s">
        <v>12156</v>
      </c>
      <c r="H4994" s="460" t="s">
        <v>6389</v>
      </c>
      <c r="I4994" s="460" t="s">
        <v>7869</v>
      </c>
      <c r="J4994" s="459" t="s">
        <v>6389</v>
      </c>
      <c r="K4994" s="458">
        <v>3</v>
      </c>
      <c r="L4994" s="458">
        <v>12</v>
      </c>
      <c r="M4994" s="457">
        <v>53472.939955718633</v>
      </c>
      <c r="N4994" s="458">
        <v>1</v>
      </c>
      <c r="O4994" s="458">
        <v>6</v>
      </c>
      <c r="P4994" s="457">
        <v>26506.799999999999</v>
      </c>
    </row>
    <row r="4995" spans="1:16" ht="67.5" x14ac:dyDescent="0.2">
      <c r="A4995" s="466" t="s">
        <v>7860</v>
      </c>
      <c r="B4995" s="465" t="s">
        <v>3526</v>
      </c>
      <c r="C4995" s="464" t="s">
        <v>2594</v>
      </c>
      <c r="D4995" s="463" t="s">
        <v>12149</v>
      </c>
      <c r="E4995" s="462">
        <v>14500</v>
      </c>
      <c r="F4995" s="461" t="s">
        <v>12155</v>
      </c>
      <c r="G4995" s="460" t="s">
        <v>12154</v>
      </c>
      <c r="H4995" s="460" t="s">
        <v>7911</v>
      </c>
      <c r="I4995" s="460" t="s">
        <v>7869</v>
      </c>
      <c r="J4995" s="459" t="s">
        <v>7911</v>
      </c>
      <c r="K4995" s="458">
        <v>3</v>
      </c>
      <c r="L4995" s="458">
        <v>12</v>
      </c>
      <c r="M4995" s="457">
        <v>184608.95937093339</v>
      </c>
      <c r="N4995" s="458">
        <v>1</v>
      </c>
      <c r="O4995" s="458">
        <v>6</v>
      </c>
      <c r="P4995" s="457">
        <v>88306.8</v>
      </c>
    </row>
    <row r="4996" spans="1:16" ht="67.5" x14ac:dyDescent="0.2">
      <c r="A4996" s="466" t="s">
        <v>7860</v>
      </c>
      <c r="B4996" s="465" t="s">
        <v>3526</v>
      </c>
      <c r="C4996" s="464" t="s">
        <v>2594</v>
      </c>
      <c r="D4996" s="463" t="s">
        <v>7923</v>
      </c>
      <c r="E4996" s="462">
        <v>4200</v>
      </c>
      <c r="F4996" s="461" t="s">
        <v>12153</v>
      </c>
      <c r="G4996" s="460" t="s">
        <v>12152</v>
      </c>
      <c r="H4996" s="460" t="s">
        <v>3642</v>
      </c>
      <c r="I4996" s="460" t="s">
        <v>7861</v>
      </c>
      <c r="J4996" s="459" t="s">
        <v>3642</v>
      </c>
      <c r="K4996" s="458">
        <v>5</v>
      </c>
      <c r="L4996" s="458">
        <v>12</v>
      </c>
      <c r="M4996" s="457">
        <v>53472.939955718633</v>
      </c>
      <c r="N4996" s="458">
        <v>1</v>
      </c>
      <c r="O4996" s="458">
        <v>6</v>
      </c>
      <c r="P4996" s="457">
        <v>26506.799999999999</v>
      </c>
    </row>
    <row r="4997" spans="1:16" ht="67.5" x14ac:dyDescent="0.2">
      <c r="A4997" s="466" t="s">
        <v>7860</v>
      </c>
      <c r="B4997" s="465" t="s">
        <v>3526</v>
      </c>
      <c r="C4997" s="464" t="s">
        <v>2594</v>
      </c>
      <c r="D4997" s="463" t="s">
        <v>7932</v>
      </c>
      <c r="E4997" s="462">
        <v>4200</v>
      </c>
      <c r="F4997" s="461" t="s">
        <v>12151</v>
      </c>
      <c r="G4997" s="460" t="s">
        <v>12150</v>
      </c>
      <c r="H4997" s="460" t="s">
        <v>3574</v>
      </c>
      <c r="I4997" s="460" t="s">
        <v>7861</v>
      </c>
      <c r="J4997" s="459" t="s">
        <v>3574</v>
      </c>
      <c r="K4997" s="458">
        <v>3</v>
      </c>
      <c r="L4997" s="458">
        <v>12</v>
      </c>
      <c r="M4997" s="457">
        <v>53472.939955718633</v>
      </c>
      <c r="N4997" s="458">
        <v>1</v>
      </c>
      <c r="O4997" s="458">
        <v>6</v>
      </c>
      <c r="P4997" s="457">
        <v>26506.799999999999</v>
      </c>
    </row>
    <row r="4998" spans="1:16" ht="67.5" x14ac:dyDescent="0.2">
      <c r="A4998" s="466" t="s">
        <v>7860</v>
      </c>
      <c r="B4998" s="465" t="s">
        <v>3526</v>
      </c>
      <c r="C4998" s="464" t="s">
        <v>2594</v>
      </c>
      <c r="D4998" s="463" t="s">
        <v>12149</v>
      </c>
      <c r="E4998" s="462">
        <v>14500</v>
      </c>
      <c r="F4998" s="461" t="s">
        <v>12148</v>
      </c>
      <c r="G4998" s="460" t="s">
        <v>12147</v>
      </c>
      <c r="H4998" s="460" t="s">
        <v>4270</v>
      </c>
      <c r="I4998" s="460" t="s">
        <v>7869</v>
      </c>
      <c r="J4998" s="459" t="s">
        <v>4270</v>
      </c>
      <c r="K4998" s="458">
        <v>5</v>
      </c>
      <c r="L4998" s="458">
        <v>12</v>
      </c>
      <c r="M4998" s="457">
        <v>184608.95937093339</v>
      </c>
      <c r="N4998" s="458">
        <v>1</v>
      </c>
      <c r="O4998" s="458">
        <v>6</v>
      </c>
      <c r="P4998" s="457">
        <v>88306.8</v>
      </c>
    </row>
    <row r="4999" spans="1:16" ht="67.5" x14ac:dyDescent="0.2">
      <c r="A4999" s="466" t="s">
        <v>7860</v>
      </c>
      <c r="B4999" s="465" t="s">
        <v>3526</v>
      </c>
      <c r="C4999" s="464" t="s">
        <v>2594</v>
      </c>
      <c r="D4999" s="463" t="s">
        <v>7960</v>
      </c>
      <c r="E4999" s="462">
        <v>2500</v>
      </c>
      <c r="F4999" s="461" t="s">
        <v>12146</v>
      </c>
      <c r="G4999" s="460" t="s">
        <v>12145</v>
      </c>
      <c r="H4999" s="460" t="s">
        <v>12144</v>
      </c>
      <c r="I4999" s="460" t="s">
        <v>7861</v>
      </c>
      <c r="J4999" s="459" t="s">
        <v>12144</v>
      </c>
      <c r="K4999" s="458">
        <v>4</v>
      </c>
      <c r="L4999" s="458">
        <v>12</v>
      </c>
      <c r="M4999" s="457">
        <v>31829.130926022997</v>
      </c>
      <c r="N4999" s="458">
        <v>1</v>
      </c>
      <c r="O4999" s="458">
        <v>6</v>
      </c>
      <c r="P4999" s="457">
        <v>16306.8</v>
      </c>
    </row>
    <row r="5000" spans="1:16" ht="67.5" x14ac:dyDescent="0.2">
      <c r="A5000" s="466" t="s">
        <v>7860</v>
      </c>
      <c r="B5000" s="465" t="s">
        <v>3526</v>
      </c>
      <c r="C5000" s="464" t="s">
        <v>2594</v>
      </c>
      <c r="D5000" s="463" t="s">
        <v>8048</v>
      </c>
      <c r="E5000" s="462">
        <v>5500</v>
      </c>
      <c r="F5000" s="461" t="s">
        <v>12143</v>
      </c>
      <c r="G5000" s="460" t="s">
        <v>12142</v>
      </c>
      <c r="H5000" s="460" t="s">
        <v>3542</v>
      </c>
      <c r="I5000" s="460" t="s">
        <v>7861</v>
      </c>
      <c r="J5000" s="459" t="s">
        <v>3542</v>
      </c>
      <c r="K5000" s="458">
        <v>3</v>
      </c>
      <c r="L5000" s="458">
        <v>11</v>
      </c>
      <c r="M5000" s="457">
        <v>64188.747367479707</v>
      </c>
      <c r="N5000" s="458">
        <v>0</v>
      </c>
      <c r="O5000" s="458">
        <v>0</v>
      </c>
      <c r="P5000" s="457">
        <v>0</v>
      </c>
    </row>
    <row r="5001" spans="1:16" ht="67.5" x14ac:dyDescent="0.2">
      <c r="A5001" s="466" t="s">
        <v>7860</v>
      </c>
      <c r="B5001" s="465" t="s">
        <v>3526</v>
      </c>
      <c r="C5001" s="464" t="s">
        <v>2594</v>
      </c>
      <c r="D5001" s="463" t="s">
        <v>7887</v>
      </c>
      <c r="E5001" s="462">
        <v>4200</v>
      </c>
      <c r="F5001" s="461" t="s">
        <v>12141</v>
      </c>
      <c r="G5001" s="460" t="s">
        <v>12140</v>
      </c>
      <c r="H5001" s="460" t="s">
        <v>8216</v>
      </c>
      <c r="I5001" s="460" t="s">
        <v>7861</v>
      </c>
      <c r="J5001" s="459" t="s">
        <v>8216</v>
      </c>
      <c r="K5001" s="458">
        <v>3</v>
      </c>
      <c r="L5001" s="458">
        <v>12</v>
      </c>
      <c r="M5001" s="457">
        <v>53472.939955718633</v>
      </c>
      <c r="N5001" s="458">
        <v>1</v>
      </c>
      <c r="O5001" s="458">
        <v>6</v>
      </c>
      <c r="P5001" s="457">
        <v>26506.799999999999</v>
      </c>
    </row>
    <row r="5002" spans="1:16" ht="67.5" x14ac:dyDescent="0.2">
      <c r="A5002" s="466" t="s">
        <v>7860</v>
      </c>
      <c r="B5002" s="465" t="s">
        <v>3526</v>
      </c>
      <c r="C5002" s="464" t="s">
        <v>2594</v>
      </c>
      <c r="D5002" s="463" t="s">
        <v>7887</v>
      </c>
      <c r="E5002" s="462">
        <v>4200</v>
      </c>
      <c r="F5002" s="461" t="s">
        <v>12139</v>
      </c>
      <c r="G5002" s="460" t="s">
        <v>12138</v>
      </c>
      <c r="H5002" s="460" t="s">
        <v>3642</v>
      </c>
      <c r="I5002" s="460" t="s">
        <v>7861</v>
      </c>
      <c r="J5002" s="459" t="s">
        <v>3642</v>
      </c>
      <c r="K5002" s="458">
        <v>3</v>
      </c>
      <c r="L5002" s="458">
        <v>12</v>
      </c>
      <c r="M5002" s="457">
        <v>53472.939955718633</v>
      </c>
      <c r="N5002" s="458">
        <v>1</v>
      </c>
      <c r="O5002" s="458">
        <v>6</v>
      </c>
      <c r="P5002" s="457">
        <v>26506.799999999999</v>
      </c>
    </row>
    <row r="5003" spans="1:16" ht="67.5" x14ac:dyDescent="0.2">
      <c r="A5003" s="466" t="s">
        <v>7860</v>
      </c>
      <c r="B5003" s="465" t="s">
        <v>3526</v>
      </c>
      <c r="C5003" s="464" t="s">
        <v>2594</v>
      </c>
      <c r="D5003" s="463" t="s">
        <v>7932</v>
      </c>
      <c r="E5003" s="462">
        <v>4200</v>
      </c>
      <c r="F5003" s="461" t="s">
        <v>12137</v>
      </c>
      <c r="G5003" s="460" t="s">
        <v>12136</v>
      </c>
      <c r="H5003" s="460" t="s">
        <v>3642</v>
      </c>
      <c r="I5003" s="460" t="s">
        <v>7861</v>
      </c>
      <c r="J5003" s="459" t="s">
        <v>3642</v>
      </c>
      <c r="K5003" s="458">
        <v>4</v>
      </c>
      <c r="L5003" s="458">
        <v>12</v>
      </c>
      <c r="M5003" s="457">
        <v>53472.939955718633</v>
      </c>
      <c r="N5003" s="458">
        <v>1</v>
      </c>
      <c r="O5003" s="458">
        <v>6</v>
      </c>
      <c r="P5003" s="457">
        <v>26506.799999999999</v>
      </c>
    </row>
    <row r="5004" spans="1:16" ht="67.5" x14ac:dyDescent="0.2">
      <c r="A5004" s="466" t="s">
        <v>7860</v>
      </c>
      <c r="B5004" s="465" t="s">
        <v>3526</v>
      </c>
      <c r="C5004" s="464" t="s">
        <v>2594</v>
      </c>
      <c r="D5004" s="463" t="s">
        <v>8005</v>
      </c>
      <c r="E5004" s="462">
        <v>4200</v>
      </c>
      <c r="F5004" s="461" t="s">
        <v>12135</v>
      </c>
      <c r="G5004" s="460" t="s">
        <v>12134</v>
      </c>
      <c r="H5004" s="460" t="s">
        <v>6389</v>
      </c>
      <c r="I5004" s="460" t="s">
        <v>7869</v>
      </c>
      <c r="J5004" s="459" t="s">
        <v>6389</v>
      </c>
      <c r="K5004" s="458">
        <v>4</v>
      </c>
      <c r="L5004" s="458">
        <v>12</v>
      </c>
      <c r="M5004" s="457">
        <v>53472.939955718633</v>
      </c>
      <c r="N5004" s="458">
        <v>1</v>
      </c>
      <c r="O5004" s="458">
        <v>6</v>
      </c>
      <c r="P5004" s="457">
        <v>26506.799999999999</v>
      </c>
    </row>
    <row r="5005" spans="1:16" ht="67.5" x14ac:dyDescent="0.2">
      <c r="A5005" s="466" t="s">
        <v>7860</v>
      </c>
      <c r="B5005" s="465" t="s">
        <v>3526</v>
      </c>
      <c r="C5005" s="464" t="s">
        <v>2594</v>
      </c>
      <c r="D5005" s="463" t="s">
        <v>7859</v>
      </c>
      <c r="E5005" s="462">
        <v>2500</v>
      </c>
      <c r="F5005" s="461" t="s">
        <v>12133</v>
      </c>
      <c r="G5005" s="460" t="s">
        <v>12132</v>
      </c>
      <c r="H5005" s="460"/>
      <c r="I5005" s="460"/>
      <c r="J5005" s="459"/>
      <c r="K5005" s="458">
        <v>4</v>
      </c>
      <c r="L5005" s="458">
        <v>12</v>
      </c>
      <c r="M5005" s="457">
        <v>31829.130926022997</v>
      </c>
      <c r="N5005" s="458">
        <v>1</v>
      </c>
      <c r="O5005" s="458">
        <v>6</v>
      </c>
      <c r="P5005" s="457">
        <v>16306.8</v>
      </c>
    </row>
    <row r="5006" spans="1:16" ht="67.5" x14ac:dyDescent="0.2">
      <c r="A5006" s="466" t="s">
        <v>7860</v>
      </c>
      <c r="B5006" s="465" t="s">
        <v>3526</v>
      </c>
      <c r="C5006" s="464" t="s">
        <v>2594</v>
      </c>
      <c r="D5006" s="463" t="s">
        <v>8386</v>
      </c>
      <c r="E5006" s="462">
        <v>2500</v>
      </c>
      <c r="F5006" s="461" t="s">
        <v>12131</v>
      </c>
      <c r="G5006" s="460" t="s">
        <v>12130</v>
      </c>
      <c r="H5006" s="460" t="s">
        <v>4810</v>
      </c>
      <c r="I5006" s="460" t="s">
        <v>7869</v>
      </c>
      <c r="J5006" s="459" t="s">
        <v>4810</v>
      </c>
      <c r="K5006" s="458">
        <v>3</v>
      </c>
      <c r="L5006" s="458">
        <v>12</v>
      </c>
      <c r="M5006" s="457">
        <v>31829.130926022997</v>
      </c>
      <c r="N5006" s="458">
        <v>1</v>
      </c>
      <c r="O5006" s="458">
        <v>6</v>
      </c>
      <c r="P5006" s="457">
        <v>16306.8</v>
      </c>
    </row>
    <row r="5007" spans="1:16" ht="67.5" x14ac:dyDescent="0.2">
      <c r="A5007" s="466" t="s">
        <v>7860</v>
      </c>
      <c r="B5007" s="465" t="s">
        <v>3526</v>
      </c>
      <c r="C5007" s="464" t="s">
        <v>2594</v>
      </c>
      <c r="D5007" s="463" t="s">
        <v>8558</v>
      </c>
      <c r="E5007" s="462">
        <v>1500</v>
      </c>
      <c r="F5007" s="461" t="s">
        <v>12129</v>
      </c>
      <c r="G5007" s="460" t="s">
        <v>12128</v>
      </c>
      <c r="H5007" s="460"/>
      <c r="I5007" s="460"/>
      <c r="J5007" s="459"/>
      <c r="K5007" s="458">
        <v>4</v>
      </c>
      <c r="L5007" s="458">
        <v>12</v>
      </c>
      <c r="M5007" s="457">
        <v>19097.478555613798</v>
      </c>
      <c r="N5007" s="458">
        <v>1</v>
      </c>
      <c r="O5007" s="458">
        <v>6</v>
      </c>
      <c r="P5007" s="457">
        <v>10306.799999999999</v>
      </c>
    </row>
    <row r="5008" spans="1:16" ht="67.5" x14ac:dyDescent="0.2">
      <c r="A5008" s="466" t="s">
        <v>7860</v>
      </c>
      <c r="B5008" s="465" t="s">
        <v>3526</v>
      </c>
      <c r="C5008" s="464" t="s">
        <v>2594</v>
      </c>
      <c r="D5008" s="463" t="s">
        <v>7932</v>
      </c>
      <c r="E5008" s="462">
        <v>4200</v>
      </c>
      <c r="F5008" s="461" t="s">
        <v>12127</v>
      </c>
      <c r="G5008" s="460" t="s">
        <v>12126</v>
      </c>
      <c r="H5008" s="460" t="s">
        <v>6389</v>
      </c>
      <c r="I5008" s="460" t="s">
        <v>7869</v>
      </c>
      <c r="J5008" s="459" t="s">
        <v>6389</v>
      </c>
      <c r="K5008" s="458">
        <v>4</v>
      </c>
      <c r="L5008" s="458">
        <v>12</v>
      </c>
      <c r="M5008" s="457">
        <v>53472.939955718633</v>
      </c>
      <c r="N5008" s="458">
        <v>1</v>
      </c>
      <c r="O5008" s="458">
        <v>6</v>
      </c>
      <c r="P5008" s="457">
        <v>26506.799999999999</v>
      </c>
    </row>
    <row r="5009" spans="1:16" ht="67.5" x14ac:dyDescent="0.2">
      <c r="A5009" s="466" t="s">
        <v>7860</v>
      </c>
      <c r="B5009" s="465" t="s">
        <v>3526</v>
      </c>
      <c r="C5009" s="464" t="s">
        <v>2594</v>
      </c>
      <c r="D5009" s="463" t="s">
        <v>7887</v>
      </c>
      <c r="E5009" s="462">
        <v>4200</v>
      </c>
      <c r="F5009" s="461" t="s">
        <v>12125</v>
      </c>
      <c r="G5009" s="460" t="s">
        <v>12124</v>
      </c>
      <c r="H5009" s="460" t="s">
        <v>8321</v>
      </c>
      <c r="I5009" s="460" t="s">
        <v>7861</v>
      </c>
      <c r="J5009" s="459" t="s">
        <v>8321</v>
      </c>
      <c r="K5009" s="458">
        <v>4</v>
      </c>
      <c r="L5009" s="458">
        <v>12</v>
      </c>
      <c r="M5009" s="457">
        <v>53472.939955718633</v>
      </c>
      <c r="N5009" s="458">
        <v>1</v>
      </c>
      <c r="O5009" s="458">
        <v>6</v>
      </c>
      <c r="P5009" s="457">
        <v>26506.799999999999</v>
      </c>
    </row>
    <row r="5010" spans="1:16" ht="67.5" x14ac:dyDescent="0.2">
      <c r="A5010" s="466" t="s">
        <v>7860</v>
      </c>
      <c r="B5010" s="465" t="s">
        <v>3526</v>
      </c>
      <c r="C5010" s="464" t="s">
        <v>2594</v>
      </c>
      <c r="D5010" s="463" t="s">
        <v>7923</v>
      </c>
      <c r="E5010" s="462">
        <v>4200</v>
      </c>
      <c r="F5010" s="461" t="s">
        <v>12123</v>
      </c>
      <c r="G5010" s="460" t="s">
        <v>12122</v>
      </c>
      <c r="H5010" s="460" t="s">
        <v>3642</v>
      </c>
      <c r="I5010" s="460" t="s">
        <v>7861</v>
      </c>
      <c r="J5010" s="459" t="s">
        <v>3642</v>
      </c>
      <c r="K5010" s="458">
        <v>4</v>
      </c>
      <c r="L5010" s="458">
        <v>12</v>
      </c>
      <c r="M5010" s="457">
        <v>53472.939955718633</v>
      </c>
      <c r="N5010" s="458">
        <v>1</v>
      </c>
      <c r="O5010" s="458">
        <v>6</v>
      </c>
      <c r="P5010" s="457">
        <v>26506.799999999999</v>
      </c>
    </row>
    <row r="5011" spans="1:16" ht="67.5" x14ac:dyDescent="0.2">
      <c r="A5011" s="466" t="s">
        <v>7860</v>
      </c>
      <c r="B5011" s="465" t="s">
        <v>3526</v>
      </c>
      <c r="C5011" s="464" t="s">
        <v>2594</v>
      </c>
      <c r="D5011" s="463" t="s">
        <v>7932</v>
      </c>
      <c r="E5011" s="462">
        <v>4200</v>
      </c>
      <c r="F5011" s="461" t="s">
        <v>12121</v>
      </c>
      <c r="G5011" s="460" t="s">
        <v>12120</v>
      </c>
      <c r="H5011" s="460" t="s">
        <v>3574</v>
      </c>
      <c r="I5011" s="460" t="s">
        <v>7869</v>
      </c>
      <c r="J5011" s="459" t="s">
        <v>3574</v>
      </c>
      <c r="K5011" s="458">
        <v>4</v>
      </c>
      <c r="L5011" s="458">
        <v>10</v>
      </c>
      <c r="M5011" s="457">
        <v>44560.783296432193</v>
      </c>
      <c r="N5011" s="458">
        <v>1</v>
      </c>
      <c r="O5011" s="458">
        <v>6</v>
      </c>
      <c r="P5011" s="457">
        <v>26506.799999999999</v>
      </c>
    </row>
    <row r="5012" spans="1:16" ht="67.5" x14ac:dyDescent="0.2">
      <c r="A5012" s="466" t="s">
        <v>7860</v>
      </c>
      <c r="B5012" s="465" t="s">
        <v>3526</v>
      </c>
      <c r="C5012" s="464" t="s">
        <v>2594</v>
      </c>
      <c r="D5012" s="463" t="s">
        <v>9090</v>
      </c>
      <c r="E5012" s="462">
        <v>6500</v>
      </c>
      <c r="F5012" s="461" t="s">
        <v>12119</v>
      </c>
      <c r="G5012" s="460" t="s">
        <v>12118</v>
      </c>
      <c r="H5012" s="460" t="s">
        <v>6389</v>
      </c>
      <c r="I5012" s="460" t="s">
        <v>7869</v>
      </c>
      <c r="J5012" s="459" t="s">
        <v>6389</v>
      </c>
      <c r="K5012" s="458">
        <v>3</v>
      </c>
      <c r="L5012" s="458">
        <v>12</v>
      </c>
      <c r="M5012" s="457">
        <v>82755.740407659789</v>
      </c>
      <c r="N5012" s="458">
        <v>1</v>
      </c>
      <c r="O5012" s="458">
        <v>6</v>
      </c>
      <c r="P5012" s="457">
        <v>40306.800000000003</v>
      </c>
    </row>
    <row r="5013" spans="1:16" ht="67.5" x14ac:dyDescent="0.2">
      <c r="A5013" s="466" t="s">
        <v>7860</v>
      </c>
      <c r="B5013" s="465" t="s">
        <v>3526</v>
      </c>
      <c r="C5013" s="464" t="s">
        <v>2594</v>
      </c>
      <c r="D5013" s="463" t="s">
        <v>8086</v>
      </c>
      <c r="E5013" s="462">
        <v>4200</v>
      </c>
      <c r="F5013" s="461" t="s">
        <v>12117</v>
      </c>
      <c r="G5013" s="460" t="s">
        <v>12116</v>
      </c>
      <c r="H5013" s="460" t="s">
        <v>3642</v>
      </c>
      <c r="I5013" s="460" t="s">
        <v>7861</v>
      </c>
      <c r="J5013" s="459" t="s">
        <v>3642</v>
      </c>
      <c r="K5013" s="458">
        <v>3</v>
      </c>
      <c r="L5013" s="458">
        <v>12</v>
      </c>
      <c r="M5013" s="457">
        <v>53472.939955718633</v>
      </c>
      <c r="N5013" s="458">
        <v>1</v>
      </c>
      <c r="O5013" s="458">
        <v>1</v>
      </c>
      <c r="P5013" s="457">
        <v>4417.8</v>
      </c>
    </row>
    <row r="5014" spans="1:16" ht="67.5" x14ac:dyDescent="0.2">
      <c r="A5014" s="466" t="s">
        <v>7860</v>
      </c>
      <c r="B5014" s="465" t="s">
        <v>3526</v>
      </c>
      <c r="C5014" s="464" t="s">
        <v>2594</v>
      </c>
      <c r="D5014" s="463" t="s">
        <v>8048</v>
      </c>
      <c r="E5014" s="462">
        <v>5500</v>
      </c>
      <c r="F5014" s="461" t="s">
        <v>12115</v>
      </c>
      <c r="G5014" s="460" t="s">
        <v>12114</v>
      </c>
      <c r="H5014" s="460" t="s">
        <v>12113</v>
      </c>
      <c r="I5014" s="460" t="s">
        <v>7869</v>
      </c>
      <c r="J5014" s="459" t="s">
        <v>12113</v>
      </c>
      <c r="K5014" s="458">
        <v>4</v>
      </c>
      <c r="L5014" s="458">
        <v>10</v>
      </c>
      <c r="M5014" s="457">
        <v>58353.406697708822</v>
      </c>
      <c r="N5014" s="458">
        <v>1</v>
      </c>
      <c r="O5014" s="458">
        <v>6</v>
      </c>
      <c r="P5014" s="457">
        <v>34306.800000000003</v>
      </c>
    </row>
    <row r="5015" spans="1:16" ht="67.5" x14ac:dyDescent="0.2">
      <c r="A5015" s="466" t="s">
        <v>7860</v>
      </c>
      <c r="B5015" s="465" t="s">
        <v>3526</v>
      </c>
      <c r="C5015" s="464" t="s">
        <v>2594</v>
      </c>
      <c r="D5015" s="463" t="s">
        <v>8005</v>
      </c>
      <c r="E5015" s="462">
        <v>4200</v>
      </c>
      <c r="F5015" s="461" t="s">
        <v>12112</v>
      </c>
      <c r="G5015" s="460" t="s">
        <v>12111</v>
      </c>
      <c r="H5015" s="460" t="s">
        <v>6389</v>
      </c>
      <c r="I5015" s="460" t="s">
        <v>7869</v>
      </c>
      <c r="J5015" s="459" t="s">
        <v>6389</v>
      </c>
      <c r="K5015" s="458">
        <v>4</v>
      </c>
      <c r="L5015" s="458">
        <v>12</v>
      </c>
      <c r="M5015" s="457">
        <v>53472.939955718633</v>
      </c>
      <c r="N5015" s="458">
        <v>1</v>
      </c>
      <c r="O5015" s="458">
        <v>6</v>
      </c>
      <c r="P5015" s="457">
        <v>26506.799999999999</v>
      </c>
    </row>
    <row r="5016" spans="1:16" ht="67.5" x14ac:dyDescent="0.2">
      <c r="A5016" s="466" t="s">
        <v>7860</v>
      </c>
      <c r="B5016" s="465" t="s">
        <v>3526</v>
      </c>
      <c r="C5016" s="464" t="s">
        <v>2594</v>
      </c>
      <c r="D5016" s="463" t="s">
        <v>11246</v>
      </c>
      <c r="E5016" s="462">
        <v>4200</v>
      </c>
      <c r="F5016" s="461" t="s">
        <v>12110</v>
      </c>
      <c r="G5016" s="460" t="s">
        <v>12109</v>
      </c>
      <c r="H5016" s="460" t="s">
        <v>7865</v>
      </c>
      <c r="I5016" s="460" t="s">
        <v>7861</v>
      </c>
      <c r="J5016" s="459" t="s">
        <v>7865</v>
      </c>
      <c r="K5016" s="458">
        <v>5</v>
      </c>
      <c r="L5016" s="458">
        <v>12</v>
      </c>
      <c r="M5016" s="457">
        <v>57929.018285361853</v>
      </c>
      <c r="N5016" s="458">
        <v>1</v>
      </c>
      <c r="O5016" s="458">
        <v>6</v>
      </c>
      <c r="P5016" s="457">
        <v>26506.799999999999</v>
      </c>
    </row>
    <row r="5017" spans="1:16" ht="67.5" x14ac:dyDescent="0.2">
      <c r="A5017" s="466" t="s">
        <v>7860</v>
      </c>
      <c r="B5017" s="465" t="s">
        <v>3526</v>
      </c>
      <c r="C5017" s="464" t="s">
        <v>2594</v>
      </c>
      <c r="D5017" s="463" t="s">
        <v>12108</v>
      </c>
      <c r="E5017" s="462">
        <v>7500</v>
      </c>
      <c r="F5017" s="461" t="s">
        <v>12107</v>
      </c>
      <c r="G5017" s="460" t="s">
        <v>12106</v>
      </c>
      <c r="H5017" s="460" t="s">
        <v>4810</v>
      </c>
      <c r="I5017" s="460" t="s">
        <v>7869</v>
      </c>
      <c r="J5017" s="459" t="s">
        <v>4810</v>
      </c>
      <c r="K5017" s="458">
        <v>3</v>
      </c>
      <c r="L5017" s="458">
        <v>12</v>
      </c>
      <c r="M5017" s="457">
        <v>95487.392778068985</v>
      </c>
      <c r="N5017" s="458">
        <v>1</v>
      </c>
      <c r="O5017" s="458">
        <v>6</v>
      </c>
      <c r="P5017" s="457">
        <v>46306.8</v>
      </c>
    </row>
    <row r="5018" spans="1:16" ht="67.5" x14ac:dyDescent="0.2">
      <c r="A5018" s="466" t="s">
        <v>7860</v>
      </c>
      <c r="B5018" s="465" t="s">
        <v>3526</v>
      </c>
      <c r="C5018" s="464" t="s">
        <v>2594</v>
      </c>
      <c r="D5018" s="463" t="s">
        <v>8663</v>
      </c>
      <c r="E5018" s="462">
        <v>4200</v>
      </c>
      <c r="F5018" s="461" t="s">
        <v>12105</v>
      </c>
      <c r="G5018" s="460" t="s">
        <v>12104</v>
      </c>
      <c r="H5018" s="460" t="s">
        <v>6389</v>
      </c>
      <c r="I5018" s="460" t="s">
        <v>7869</v>
      </c>
      <c r="J5018" s="459" t="s">
        <v>6389</v>
      </c>
      <c r="K5018" s="458">
        <v>4</v>
      </c>
      <c r="L5018" s="458">
        <v>12</v>
      </c>
      <c r="M5018" s="457">
        <v>53472.939955718633</v>
      </c>
      <c r="N5018" s="458">
        <v>1</v>
      </c>
      <c r="O5018" s="458">
        <v>6</v>
      </c>
      <c r="P5018" s="457">
        <v>26506.799999999999</v>
      </c>
    </row>
    <row r="5019" spans="1:16" ht="67.5" x14ac:dyDescent="0.2">
      <c r="A5019" s="466" t="s">
        <v>7860</v>
      </c>
      <c r="B5019" s="465" t="s">
        <v>3526</v>
      </c>
      <c r="C5019" s="464" t="s">
        <v>2594</v>
      </c>
      <c r="D5019" s="463" t="s">
        <v>8105</v>
      </c>
      <c r="E5019" s="462">
        <v>8000</v>
      </c>
      <c r="F5019" s="461" t="s">
        <v>12103</v>
      </c>
      <c r="G5019" s="460" t="s">
        <v>12102</v>
      </c>
      <c r="H5019" s="460" t="s">
        <v>7911</v>
      </c>
      <c r="I5019" s="460" t="s">
        <v>7869</v>
      </c>
      <c r="J5019" s="459" t="s">
        <v>7911</v>
      </c>
      <c r="K5019" s="458">
        <v>5</v>
      </c>
      <c r="L5019" s="458">
        <v>12</v>
      </c>
      <c r="M5019" s="457">
        <v>125194.58164235711</v>
      </c>
      <c r="N5019" s="458">
        <v>1</v>
      </c>
      <c r="O5019" s="458">
        <v>6</v>
      </c>
      <c r="P5019" s="457">
        <v>49306.8</v>
      </c>
    </row>
    <row r="5020" spans="1:16" ht="67.5" x14ac:dyDescent="0.2">
      <c r="A5020" s="466" t="s">
        <v>7860</v>
      </c>
      <c r="B5020" s="465" t="s">
        <v>3526</v>
      </c>
      <c r="C5020" s="464" t="s">
        <v>2594</v>
      </c>
      <c r="D5020" s="463" t="s">
        <v>7859</v>
      </c>
      <c r="E5020" s="462">
        <v>2500</v>
      </c>
      <c r="F5020" s="461" t="s">
        <v>12101</v>
      </c>
      <c r="G5020" s="460" t="s">
        <v>12100</v>
      </c>
      <c r="H5020" s="460"/>
      <c r="I5020" s="460"/>
      <c r="J5020" s="459"/>
      <c r="K5020" s="458">
        <v>4</v>
      </c>
      <c r="L5020" s="458">
        <v>6</v>
      </c>
      <c r="M5020" s="457">
        <v>15914.565463011499</v>
      </c>
      <c r="N5020" s="458">
        <v>1</v>
      </c>
      <c r="O5020" s="458">
        <v>6</v>
      </c>
      <c r="P5020" s="457">
        <v>16306.8</v>
      </c>
    </row>
    <row r="5021" spans="1:16" ht="67.5" x14ac:dyDescent="0.2">
      <c r="A5021" s="466" t="s">
        <v>7860</v>
      </c>
      <c r="B5021" s="465" t="s">
        <v>3526</v>
      </c>
      <c r="C5021" s="464" t="s">
        <v>2594</v>
      </c>
      <c r="D5021" s="463" t="s">
        <v>7941</v>
      </c>
      <c r="E5021" s="462">
        <v>4200</v>
      </c>
      <c r="F5021" s="461" t="s">
        <v>12099</v>
      </c>
      <c r="G5021" s="460" t="s">
        <v>12098</v>
      </c>
      <c r="H5021" s="460" t="s">
        <v>6514</v>
      </c>
      <c r="I5021" s="460" t="s">
        <v>7869</v>
      </c>
      <c r="J5021" s="459" t="s">
        <v>6514</v>
      </c>
      <c r="K5021" s="458">
        <v>1</v>
      </c>
      <c r="L5021" s="458">
        <v>2</v>
      </c>
      <c r="M5021" s="457">
        <v>8912.1566592864383</v>
      </c>
      <c r="N5021" s="458">
        <v>0</v>
      </c>
      <c r="O5021" s="458">
        <v>0</v>
      </c>
      <c r="P5021" s="457">
        <v>0</v>
      </c>
    </row>
    <row r="5022" spans="1:16" ht="67.5" x14ac:dyDescent="0.2">
      <c r="A5022" s="466" t="s">
        <v>7860</v>
      </c>
      <c r="B5022" s="465" t="s">
        <v>3526</v>
      </c>
      <c r="C5022" s="464" t="s">
        <v>2594</v>
      </c>
      <c r="D5022" s="463" t="s">
        <v>7887</v>
      </c>
      <c r="E5022" s="462">
        <v>4200</v>
      </c>
      <c r="F5022" s="461" t="s">
        <v>12097</v>
      </c>
      <c r="G5022" s="460" t="s">
        <v>12096</v>
      </c>
      <c r="H5022" s="460" t="s">
        <v>3542</v>
      </c>
      <c r="I5022" s="460" t="s">
        <v>7869</v>
      </c>
      <c r="J5022" s="459" t="s">
        <v>3542</v>
      </c>
      <c r="K5022" s="458">
        <v>4</v>
      </c>
      <c r="L5022" s="458">
        <v>7</v>
      </c>
      <c r="M5022" s="457">
        <v>31192.548307502537</v>
      </c>
      <c r="N5022" s="458">
        <v>1</v>
      </c>
      <c r="O5022" s="458">
        <v>6</v>
      </c>
      <c r="P5022" s="457">
        <v>26506.799999999999</v>
      </c>
    </row>
    <row r="5023" spans="1:16" ht="67.5" x14ac:dyDescent="0.2">
      <c r="A5023" s="466" t="s">
        <v>7860</v>
      </c>
      <c r="B5023" s="465" t="s">
        <v>3526</v>
      </c>
      <c r="C5023" s="464" t="s">
        <v>2594</v>
      </c>
      <c r="D5023" s="463" t="s">
        <v>7946</v>
      </c>
      <c r="E5023" s="462">
        <v>4200</v>
      </c>
      <c r="F5023" s="461" t="s">
        <v>12095</v>
      </c>
      <c r="G5023" s="460" t="s">
        <v>12094</v>
      </c>
      <c r="H5023" s="460" t="s">
        <v>6514</v>
      </c>
      <c r="I5023" s="460" t="s">
        <v>7861</v>
      </c>
      <c r="J5023" s="459" t="s">
        <v>6514</v>
      </c>
      <c r="K5023" s="458">
        <v>4</v>
      </c>
      <c r="L5023" s="458">
        <v>12</v>
      </c>
      <c r="M5023" s="457">
        <v>53472.939955718633</v>
      </c>
      <c r="N5023" s="458">
        <v>1</v>
      </c>
      <c r="O5023" s="458">
        <v>6</v>
      </c>
      <c r="P5023" s="457">
        <v>26506.799999999999</v>
      </c>
    </row>
    <row r="5024" spans="1:16" ht="67.5" x14ac:dyDescent="0.2">
      <c r="A5024" s="466" t="s">
        <v>7860</v>
      </c>
      <c r="B5024" s="465" t="s">
        <v>3526</v>
      </c>
      <c r="C5024" s="464" t="s">
        <v>2594</v>
      </c>
      <c r="D5024" s="463" t="s">
        <v>7859</v>
      </c>
      <c r="E5024" s="462">
        <v>2500</v>
      </c>
      <c r="F5024" s="461" t="s">
        <v>12093</v>
      </c>
      <c r="G5024" s="460" t="s">
        <v>12092</v>
      </c>
      <c r="H5024" s="460"/>
      <c r="I5024" s="460"/>
      <c r="J5024" s="459"/>
      <c r="K5024" s="458">
        <v>4</v>
      </c>
      <c r="L5024" s="458">
        <v>12</v>
      </c>
      <c r="M5024" s="457">
        <v>31829.130926022997</v>
      </c>
      <c r="N5024" s="458">
        <v>1</v>
      </c>
      <c r="O5024" s="458">
        <v>6</v>
      </c>
      <c r="P5024" s="457">
        <v>16306.8</v>
      </c>
    </row>
    <row r="5025" spans="1:16" ht="67.5" x14ac:dyDescent="0.2">
      <c r="A5025" s="466" t="s">
        <v>7860</v>
      </c>
      <c r="B5025" s="465" t="s">
        <v>3526</v>
      </c>
      <c r="C5025" s="464" t="s">
        <v>2594</v>
      </c>
      <c r="D5025" s="463" t="s">
        <v>7905</v>
      </c>
      <c r="E5025" s="462">
        <v>4200</v>
      </c>
      <c r="F5025" s="461" t="s">
        <v>12091</v>
      </c>
      <c r="G5025" s="460" t="s">
        <v>12090</v>
      </c>
      <c r="H5025" s="460" t="s">
        <v>3542</v>
      </c>
      <c r="I5025" s="460" t="s">
        <v>7869</v>
      </c>
      <c r="J5025" s="459" t="s">
        <v>3542</v>
      </c>
      <c r="K5025" s="458">
        <v>1</v>
      </c>
      <c r="L5025" s="458">
        <v>1</v>
      </c>
      <c r="M5025" s="457">
        <v>4456.0783296432191</v>
      </c>
      <c r="N5025" s="458">
        <v>1</v>
      </c>
      <c r="O5025" s="458">
        <v>6</v>
      </c>
      <c r="P5025" s="457">
        <v>26506.799999999999</v>
      </c>
    </row>
    <row r="5026" spans="1:16" ht="67.5" x14ac:dyDescent="0.2">
      <c r="A5026" s="466" t="s">
        <v>7860</v>
      </c>
      <c r="B5026" s="465" t="s">
        <v>3526</v>
      </c>
      <c r="C5026" s="464" t="s">
        <v>2594</v>
      </c>
      <c r="D5026" s="463" t="s">
        <v>7859</v>
      </c>
      <c r="E5026" s="462">
        <v>2500</v>
      </c>
      <c r="F5026" s="461" t="s">
        <v>12089</v>
      </c>
      <c r="G5026" s="460" t="s">
        <v>12088</v>
      </c>
      <c r="H5026" s="460" t="s">
        <v>12087</v>
      </c>
      <c r="I5026" s="460" t="s">
        <v>7869</v>
      </c>
      <c r="J5026" s="459" t="s">
        <v>12087</v>
      </c>
      <c r="K5026" s="458">
        <v>3</v>
      </c>
      <c r="L5026" s="458">
        <v>12</v>
      </c>
      <c r="M5026" s="457">
        <v>31829.130926022997</v>
      </c>
      <c r="N5026" s="458">
        <v>0</v>
      </c>
      <c r="O5026" s="458">
        <v>0</v>
      </c>
      <c r="P5026" s="457">
        <v>0</v>
      </c>
    </row>
    <row r="5027" spans="1:16" ht="67.5" x14ac:dyDescent="0.2">
      <c r="A5027" s="466" t="s">
        <v>7860</v>
      </c>
      <c r="B5027" s="465" t="s">
        <v>3526</v>
      </c>
      <c r="C5027" s="464" t="s">
        <v>2594</v>
      </c>
      <c r="D5027" s="463" t="s">
        <v>12086</v>
      </c>
      <c r="E5027" s="462">
        <v>12500</v>
      </c>
      <c r="F5027" s="461" t="s">
        <v>12085</v>
      </c>
      <c r="G5027" s="460" t="s">
        <v>12084</v>
      </c>
      <c r="H5027" s="460" t="s">
        <v>7976</v>
      </c>
      <c r="I5027" s="460" t="s">
        <v>7861</v>
      </c>
      <c r="J5027" s="459" t="s">
        <v>7976</v>
      </c>
      <c r="K5027" s="458">
        <v>3</v>
      </c>
      <c r="L5027" s="458">
        <v>12</v>
      </c>
      <c r="M5027" s="457">
        <v>159145.65463011496</v>
      </c>
      <c r="N5027" s="458">
        <v>1</v>
      </c>
      <c r="O5027" s="458">
        <v>6</v>
      </c>
      <c r="P5027" s="457">
        <v>76306.8</v>
      </c>
    </row>
    <row r="5028" spans="1:16" ht="67.5" x14ac:dyDescent="0.2">
      <c r="A5028" s="466" t="s">
        <v>7860</v>
      </c>
      <c r="B5028" s="465" t="s">
        <v>3526</v>
      </c>
      <c r="C5028" s="464" t="s">
        <v>2594</v>
      </c>
      <c r="D5028" s="463" t="s">
        <v>7887</v>
      </c>
      <c r="E5028" s="462">
        <v>4200</v>
      </c>
      <c r="F5028" s="461" t="s">
        <v>12083</v>
      </c>
      <c r="G5028" s="460" t="s">
        <v>12082</v>
      </c>
      <c r="H5028" s="460" t="s">
        <v>6389</v>
      </c>
      <c r="I5028" s="460" t="s">
        <v>7869</v>
      </c>
      <c r="J5028" s="459" t="s">
        <v>6389</v>
      </c>
      <c r="K5028" s="458">
        <v>3</v>
      </c>
      <c r="L5028" s="458">
        <v>12</v>
      </c>
      <c r="M5028" s="457">
        <v>53472.939955718633</v>
      </c>
      <c r="N5028" s="458">
        <v>1</v>
      </c>
      <c r="O5028" s="458">
        <v>6</v>
      </c>
      <c r="P5028" s="457">
        <v>26506.799999999999</v>
      </c>
    </row>
    <row r="5029" spans="1:16" ht="67.5" x14ac:dyDescent="0.2">
      <c r="A5029" s="466" t="s">
        <v>7860</v>
      </c>
      <c r="B5029" s="465" t="s">
        <v>3526</v>
      </c>
      <c r="C5029" s="464" t="s">
        <v>2594</v>
      </c>
      <c r="D5029" s="463" t="s">
        <v>7887</v>
      </c>
      <c r="E5029" s="462">
        <v>4200</v>
      </c>
      <c r="F5029" s="461" t="s">
        <v>12081</v>
      </c>
      <c r="G5029" s="460" t="s">
        <v>12080</v>
      </c>
      <c r="H5029" s="460" t="s">
        <v>3574</v>
      </c>
      <c r="I5029" s="460" t="s">
        <v>7869</v>
      </c>
      <c r="J5029" s="459" t="s">
        <v>3574</v>
      </c>
      <c r="K5029" s="458">
        <v>5</v>
      </c>
      <c r="L5029" s="458">
        <v>9</v>
      </c>
      <c r="M5029" s="457">
        <v>40104.704966788973</v>
      </c>
      <c r="N5029" s="458">
        <v>1</v>
      </c>
      <c r="O5029" s="458">
        <v>6</v>
      </c>
      <c r="P5029" s="457">
        <v>26506.799999999999</v>
      </c>
    </row>
    <row r="5030" spans="1:16" ht="67.5" x14ac:dyDescent="0.2">
      <c r="A5030" s="466" t="s">
        <v>7860</v>
      </c>
      <c r="B5030" s="465" t="s">
        <v>3526</v>
      </c>
      <c r="C5030" s="464" t="s">
        <v>2594</v>
      </c>
      <c r="D5030" s="463" t="s">
        <v>7887</v>
      </c>
      <c r="E5030" s="462">
        <v>4200</v>
      </c>
      <c r="F5030" s="461" t="s">
        <v>12079</v>
      </c>
      <c r="G5030" s="460" t="s">
        <v>12078</v>
      </c>
      <c r="H5030" s="460" t="s">
        <v>6463</v>
      </c>
      <c r="I5030" s="460" t="s">
        <v>7869</v>
      </c>
      <c r="J5030" s="459" t="s">
        <v>6463</v>
      </c>
      <c r="K5030" s="458">
        <v>3</v>
      </c>
      <c r="L5030" s="458">
        <v>12</v>
      </c>
      <c r="M5030" s="457">
        <v>53472.939955718633</v>
      </c>
      <c r="N5030" s="458">
        <v>1</v>
      </c>
      <c r="O5030" s="458">
        <v>6</v>
      </c>
      <c r="P5030" s="457">
        <v>26506.799999999999</v>
      </c>
    </row>
    <row r="5031" spans="1:16" ht="67.5" x14ac:dyDescent="0.2">
      <c r="A5031" s="466" t="s">
        <v>7860</v>
      </c>
      <c r="B5031" s="465" t="s">
        <v>3526</v>
      </c>
      <c r="C5031" s="464" t="s">
        <v>2594</v>
      </c>
      <c r="D5031" s="463" t="s">
        <v>12077</v>
      </c>
      <c r="E5031" s="462">
        <v>8500</v>
      </c>
      <c r="F5031" s="461" t="s">
        <v>12076</v>
      </c>
      <c r="G5031" s="460" t="s">
        <v>12075</v>
      </c>
      <c r="H5031" s="460" t="s">
        <v>3574</v>
      </c>
      <c r="I5031" s="460" t="s">
        <v>7869</v>
      </c>
      <c r="J5031" s="459" t="s">
        <v>3574</v>
      </c>
      <c r="K5031" s="458">
        <v>1</v>
      </c>
      <c r="L5031" s="458">
        <v>1</v>
      </c>
      <c r="M5031" s="457">
        <v>9018.2537623731823</v>
      </c>
      <c r="N5031" s="458">
        <v>1</v>
      </c>
      <c r="O5031" s="458">
        <v>6</v>
      </c>
      <c r="P5031" s="457">
        <v>52306.8</v>
      </c>
    </row>
    <row r="5032" spans="1:16" ht="67.5" x14ac:dyDescent="0.2">
      <c r="A5032" s="466" t="s">
        <v>7860</v>
      </c>
      <c r="B5032" s="465" t="s">
        <v>3526</v>
      </c>
      <c r="C5032" s="464" t="s">
        <v>2594</v>
      </c>
      <c r="D5032" s="463" t="s">
        <v>4784</v>
      </c>
      <c r="E5032" s="462">
        <v>2200</v>
      </c>
      <c r="F5032" s="461" t="s">
        <v>12074</v>
      </c>
      <c r="G5032" s="460" t="s">
        <v>12073</v>
      </c>
      <c r="H5032" s="460"/>
      <c r="I5032" s="460"/>
      <c r="J5032" s="459"/>
      <c r="K5032" s="458">
        <v>3</v>
      </c>
      <c r="L5032" s="458">
        <v>12</v>
      </c>
      <c r="M5032" s="457">
        <v>28009.635214900234</v>
      </c>
      <c r="N5032" s="458">
        <v>1</v>
      </c>
      <c r="O5032" s="458">
        <v>6</v>
      </c>
      <c r="P5032" s="457">
        <v>14506.8</v>
      </c>
    </row>
    <row r="5033" spans="1:16" ht="67.5" x14ac:dyDescent="0.2">
      <c r="A5033" s="466" t="s">
        <v>7860</v>
      </c>
      <c r="B5033" s="465" t="s">
        <v>3526</v>
      </c>
      <c r="C5033" s="464" t="s">
        <v>2594</v>
      </c>
      <c r="D5033" s="463" t="s">
        <v>12072</v>
      </c>
      <c r="E5033" s="462">
        <v>4200</v>
      </c>
      <c r="F5033" s="461" t="s">
        <v>12071</v>
      </c>
      <c r="G5033" s="460" t="s">
        <v>12070</v>
      </c>
      <c r="H5033" s="460" t="s">
        <v>12069</v>
      </c>
      <c r="I5033" s="460" t="s">
        <v>7869</v>
      </c>
      <c r="J5033" s="459" t="s">
        <v>12069</v>
      </c>
      <c r="K5033" s="458">
        <v>3</v>
      </c>
      <c r="L5033" s="458">
        <v>12</v>
      </c>
      <c r="M5033" s="457">
        <v>53472.939955718633</v>
      </c>
      <c r="N5033" s="458">
        <v>1</v>
      </c>
      <c r="O5033" s="458">
        <v>6</v>
      </c>
      <c r="P5033" s="457">
        <v>26506.799999999999</v>
      </c>
    </row>
    <row r="5034" spans="1:16" ht="67.5" x14ac:dyDescent="0.2">
      <c r="A5034" s="466" t="s">
        <v>7860</v>
      </c>
      <c r="B5034" s="465" t="s">
        <v>3526</v>
      </c>
      <c r="C5034" s="464" t="s">
        <v>2594</v>
      </c>
      <c r="D5034" s="463" t="s">
        <v>7881</v>
      </c>
      <c r="E5034" s="462">
        <v>3200</v>
      </c>
      <c r="F5034" s="461" t="s">
        <v>12068</v>
      </c>
      <c r="G5034" s="460" t="s">
        <v>12067</v>
      </c>
      <c r="H5034" s="460" t="s">
        <v>6389</v>
      </c>
      <c r="I5034" s="460" t="s">
        <v>7869</v>
      </c>
      <c r="J5034" s="459" t="s">
        <v>6389</v>
      </c>
      <c r="K5034" s="458">
        <v>3</v>
      </c>
      <c r="L5034" s="458">
        <v>12</v>
      </c>
      <c r="M5034" s="457">
        <v>40741.287585309437</v>
      </c>
      <c r="N5034" s="458">
        <v>1</v>
      </c>
      <c r="O5034" s="458">
        <v>6</v>
      </c>
      <c r="P5034" s="457">
        <v>20506.8</v>
      </c>
    </row>
    <row r="5035" spans="1:16" ht="67.5" x14ac:dyDescent="0.2">
      <c r="A5035" s="466" t="s">
        <v>7860</v>
      </c>
      <c r="B5035" s="465" t="s">
        <v>3526</v>
      </c>
      <c r="C5035" s="464" t="s">
        <v>2594</v>
      </c>
      <c r="D5035" s="463" t="s">
        <v>10399</v>
      </c>
      <c r="E5035" s="462">
        <v>7500</v>
      </c>
      <c r="F5035" s="461" t="s">
        <v>12066</v>
      </c>
      <c r="G5035" s="460" t="s">
        <v>12065</v>
      </c>
      <c r="H5035" s="460" t="s">
        <v>6389</v>
      </c>
      <c r="I5035" s="460" t="s">
        <v>7869</v>
      </c>
      <c r="J5035" s="459" t="s">
        <v>6389</v>
      </c>
      <c r="K5035" s="458">
        <v>1</v>
      </c>
      <c r="L5035" s="458">
        <v>1</v>
      </c>
      <c r="M5035" s="457">
        <v>7957.2827315057493</v>
      </c>
      <c r="N5035" s="458">
        <v>0</v>
      </c>
      <c r="O5035" s="458">
        <v>0</v>
      </c>
      <c r="P5035" s="457">
        <v>0</v>
      </c>
    </row>
    <row r="5036" spans="1:16" ht="67.5" x14ac:dyDescent="0.2">
      <c r="A5036" s="466" t="s">
        <v>7860</v>
      </c>
      <c r="B5036" s="465" t="s">
        <v>3526</v>
      </c>
      <c r="C5036" s="464" t="s">
        <v>2594</v>
      </c>
      <c r="D5036" s="463" t="s">
        <v>8438</v>
      </c>
      <c r="E5036" s="462">
        <v>7500</v>
      </c>
      <c r="F5036" s="461" t="s">
        <v>12064</v>
      </c>
      <c r="G5036" s="460" t="s">
        <v>12063</v>
      </c>
      <c r="H5036" s="460" t="s">
        <v>7911</v>
      </c>
      <c r="I5036" s="460" t="s">
        <v>7861</v>
      </c>
      <c r="J5036" s="459" t="s">
        <v>7911</v>
      </c>
      <c r="K5036" s="458">
        <v>5</v>
      </c>
      <c r="L5036" s="458">
        <v>12</v>
      </c>
      <c r="M5036" s="457">
        <v>95487.392778068985</v>
      </c>
      <c r="N5036" s="458">
        <v>1</v>
      </c>
      <c r="O5036" s="458">
        <v>6</v>
      </c>
      <c r="P5036" s="457">
        <v>46306.8</v>
      </c>
    </row>
    <row r="5037" spans="1:16" ht="67.5" x14ac:dyDescent="0.2">
      <c r="A5037" s="466" t="s">
        <v>7860</v>
      </c>
      <c r="B5037" s="465" t="s">
        <v>3526</v>
      </c>
      <c r="C5037" s="464" t="s">
        <v>2594</v>
      </c>
      <c r="D5037" s="463" t="s">
        <v>8048</v>
      </c>
      <c r="E5037" s="462">
        <v>5500</v>
      </c>
      <c r="F5037" s="461" t="s">
        <v>12062</v>
      </c>
      <c r="G5037" s="460" t="s">
        <v>12061</v>
      </c>
      <c r="H5037" s="460" t="s">
        <v>6299</v>
      </c>
      <c r="I5037" s="460" t="s">
        <v>7869</v>
      </c>
      <c r="J5037" s="459" t="s">
        <v>6299</v>
      </c>
      <c r="K5037" s="458">
        <v>4</v>
      </c>
      <c r="L5037" s="458">
        <v>10</v>
      </c>
      <c r="M5037" s="457">
        <v>58353.406697708822</v>
      </c>
      <c r="N5037" s="458">
        <v>1</v>
      </c>
      <c r="O5037" s="458">
        <v>6</v>
      </c>
      <c r="P5037" s="457">
        <v>34306.800000000003</v>
      </c>
    </row>
    <row r="5038" spans="1:16" ht="67.5" x14ac:dyDescent="0.2">
      <c r="A5038" s="466" t="s">
        <v>7860</v>
      </c>
      <c r="B5038" s="465" t="s">
        <v>3526</v>
      </c>
      <c r="C5038" s="464" t="s">
        <v>2594</v>
      </c>
      <c r="D5038" s="463" t="s">
        <v>8091</v>
      </c>
      <c r="E5038" s="462">
        <v>2700</v>
      </c>
      <c r="F5038" s="461" t="s">
        <v>12060</v>
      </c>
      <c r="G5038" s="460" t="s">
        <v>12059</v>
      </c>
      <c r="H5038" s="460"/>
      <c r="I5038" s="460"/>
      <c r="J5038" s="459"/>
      <c r="K5038" s="458">
        <v>4</v>
      </c>
      <c r="L5038" s="458">
        <v>12</v>
      </c>
      <c r="M5038" s="457">
        <v>34375.461400104832</v>
      </c>
      <c r="N5038" s="458">
        <v>1</v>
      </c>
      <c r="O5038" s="458">
        <v>2</v>
      </c>
      <c r="P5038" s="457">
        <v>5835.6</v>
      </c>
    </row>
    <row r="5039" spans="1:16" ht="67.5" x14ac:dyDescent="0.2">
      <c r="A5039" s="466" t="s">
        <v>7860</v>
      </c>
      <c r="B5039" s="465" t="s">
        <v>3526</v>
      </c>
      <c r="C5039" s="464" t="s">
        <v>2594</v>
      </c>
      <c r="D5039" s="463" t="s">
        <v>8248</v>
      </c>
      <c r="E5039" s="462">
        <v>4200</v>
      </c>
      <c r="F5039" s="461" t="s">
        <v>12058</v>
      </c>
      <c r="G5039" s="460" t="s">
        <v>12057</v>
      </c>
      <c r="H5039" s="460" t="s">
        <v>6514</v>
      </c>
      <c r="I5039" s="460" t="s">
        <v>7869</v>
      </c>
      <c r="J5039" s="459" t="s">
        <v>6514</v>
      </c>
      <c r="K5039" s="458">
        <v>1</v>
      </c>
      <c r="L5039" s="458">
        <v>2</v>
      </c>
      <c r="M5039" s="457">
        <v>8912.1566592864383</v>
      </c>
      <c r="N5039" s="458">
        <v>0</v>
      </c>
      <c r="O5039" s="458">
        <v>0</v>
      </c>
      <c r="P5039" s="457">
        <v>0</v>
      </c>
    </row>
    <row r="5040" spans="1:16" ht="67.5" x14ac:dyDescent="0.2">
      <c r="A5040" s="466" t="s">
        <v>7860</v>
      </c>
      <c r="B5040" s="465" t="s">
        <v>3526</v>
      </c>
      <c r="C5040" s="464" t="s">
        <v>2594</v>
      </c>
      <c r="D5040" s="463" t="s">
        <v>8091</v>
      </c>
      <c r="E5040" s="462">
        <v>2700</v>
      </c>
      <c r="F5040" s="461" t="s">
        <v>12056</v>
      </c>
      <c r="G5040" s="460" t="s">
        <v>12055</v>
      </c>
      <c r="H5040" s="460" t="s">
        <v>12054</v>
      </c>
      <c r="I5040" s="460" t="s">
        <v>7861</v>
      </c>
      <c r="J5040" s="459" t="s">
        <v>12054</v>
      </c>
      <c r="K5040" s="458">
        <v>4</v>
      </c>
      <c r="L5040" s="458">
        <v>12</v>
      </c>
      <c r="M5040" s="457">
        <v>34375.461400104832</v>
      </c>
      <c r="N5040" s="458">
        <v>1</v>
      </c>
      <c r="O5040" s="458">
        <v>6</v>
      </c>
      <c r="P5040" s="457">
        <v>17506.8</v>
      </c>
    </row>
    <row r="5041" spans="1:16" ht="67.5" x14ac:dyDescent="0.2">
      <c r="A5041" s="466" t="s">
        <v>7860</v>
      </c>
      <c r="B5041" s="465" t="s">
        <v>3526</v>
      </c>
      <c r="C5041" s="464" t="s">
        <v>2594</v>
      </c>
      <c r="D5041" s="463" t="s">
        <v>7923</v>
      </c>
      <c r="E5041" s="462">
        <v>4200</v>
      </c>
      <c r="F5041" s="461" t="s">
        <v>12053</v>
      </c>
      <c r="G5041" s="460" t="s">
        <v>12052</v>
      </c>
      <c r="H5041" s="460" t="s">
        <v>11031</v>
      </c>
      <c r="I5041" s="460" t="s">
        <v>7861</v>
      </c>
      <c r="J5041" s="459" t="s">
        <v>11031</v>
      </c>
      <c r="K5041" s="458">
        <v>4</v>
      </c>
      <c r="L5041" s="458">
        <v>12</v>
      </c>
      <c r="M5041" s="457">
        <v>53472.939955718633</v>
      </c>
      <c r="N5041" s="458">
        <v>1</v>
      </c>
      <c r="O5041" s="458">
        <v>6</v>
      </c>
      <c r="P5041" s="457">
        <v>26506.799999999999</v>
      </c>
    </row>
    <row r="5042" spans="1:16" ht="67.5" x14ac:dyDescent="0.2">
      <c r="A5042" s="466" t="s">
        <v>7860</v>
      </c>
      <c r="B5042" s="465" t="s">
        <v>3526</v>
      </c>
      <c r="C5042" s="464" t="s">
        <v>2594</v>
      </c>
      <c r="D5042" s="463" t="s">
        <v>12051</v>
      </c>
      <c r="E5042" s="462">
        <v>10500</v>
      </c>
      <c r="F5042" s="461" t="s">
        <v>12050</v>
      </c>
      <c r="G5042" s="460" t="s">
        <v>12049</v>
      </c>
      <c r="H5042" s="460" t="s">
        <v>4270</v>
      </c>
      <c r="I5042" s="460" t="s">
        <v>7869</v>
      </c>
      <c r="J5042" s="459" t="s">
        <v>4270</v>
      </c>
      <c r="K5042" s="458">
        <v>4</v>
      </c>
      <c r="L5042" s="458">
        <v>12</v>
      </c>
      <c r="M5042" s="457">
        <v>133682.34988929657</v>
      </c>
      <c r="N5042" s="458">
        <v>1</v>
      </c>
      <c r="O5042" s="458">
        <v>6</v>
      </c>
      <c r="P5042" s="457">
        <v>64306.8</v>
      </c>
    </row>
    <row r="5043" spans="1:16" ht="67.5" x14ac:dyDescent="0.2">
      <c r="A5043" s="466" t="s">
        <v>7860</v>
      </c>
      <c r="B5043" s="465" t="s">
        <v>3526</v>
      </c>
      <c r="C5043" s="464" t="s">
        <v>2594</v>
      </c>
      <c r="D5043" s="463" t="s">
        <v>8061</v>
      </c>
      <c r="E5043" s="462">
        <v>3000</v>
      </c>
      <c r="F5043" s="461" t="s">
        <v>12048</v>
      </c>
      <c r="G5043" s="460" t="s">
        <v>12047</v>
      </c>
      <c r="H5043" s="460" t="s">
        <v>6389</v>
      </c>
      <c r="I5043" s="460" t="s">
        <v>7869</v>
      </c>
      <c r="J5043" s="459" t="s">
        <v>6389</v>
      </c>
      <c r="K5043" s="458">
        <v>3</v>
      </c>
      <c r="L5043" s="458">
        <v>11</v>
      </c>
      <c r="M5043" s="457">
        <v>35012.044018625296</v>
      </c>
      <c r="N5043" s="458">
        <v>0</v>
      </c>
      <c r="O5043" s="458">
        <v>0</v>
      </c>
      <c r="P5043" s="457">
        <v>0</v>
      </c>
    </row>
    <row r="5044" spans="1:16" ht="67.5" x14ac:dyDescent="0.2">
      <c r="A5044" s="466" t="s">
        <v>7860</v>
      </c>
      <c r="B5044" s="465" t="s">
        <v>3526</v>
      </c>
      <c r="C5044" s="464" t="s">
        <v>2594</v>
      </c>
      <c r="D5044" s="463" t="s">
        <v>7923</v>
      </c>
      <c r="E5044" s="462">
        <v>4200</v>
      </c>
      <c r="F5044" s="461" t="s">
        <v>12046</v>
      </c>
      <c r="G5044" s="460" t="s">
        <v>12045</v>
      </c>
      <c r="H5044" s="460" t="s">
        <v>8216</v>
      </c>
      <c r="I5044" s="460" t="s">
        <v>7861</v>
      </c>
      <c r="J5044" s="459" t="s">
        <v>8216</v>
      </c>
      <c r="K5044" s="458">
        <v>4</v>
      </c>
      <c r="L5044" s="458">
        <v>12</v>
      </c>
      <c r="M5044" s="457">
        <v>53472.939955718633</v>
      </c>
      <c r="N5044" s="458">
        <v>1</v>
      </c>
      <c r="O5044" s="458">
        <v>6</v>
      </c>
      <c r="P5044" s="457">
        <v>26506.799999999999</v>
      </c>
    </row>
    <row r="5045" spans="1:16" ht="67.5" x14ac:dyDescent="0.2">
      <c r="A5045" s="466" t="s">
        <v>7860</v>
      </c>
      <c r="B5045" s="465" t="s">
        <v>3526</v>
      </c>
      <c r="C5045" s="464" t="s">
        <v>2594</v>
      </c>
      <c r="D5045" s="463" t="s">
        <v>11727</v>
      </c>
      <c r="E5045" s="462">
        <v>5500</v>
      </c>
      <c r="F5045" s="461" t="s">
        <v>12044</v>
      </c>
      <c r="G5045" s="460" t="s">
        <v>12043</v>
      </c>
      <c r="H5045" s="460" t="s">
        <v>6389</v>
      </c>
      <c r="I5045" s="460" t="s">
        <v>7869</v>
      </c>
      <c r="J5045" s="459" t="s">
        <v>6389</v>
      </c>
      <c r="K5045" s="458">
        <v>5</v>
      </c>
      <c r="L5045" s="458">
        <v>12</v>
      </c>
      <c r="M5045" s="457">
        <v>70024.088037250593</v>
      </c>
      <c r="N5045" s="458">
        <v>1</v>
      </c>
      <c r="O5045" s="458">
        <v>6</v>
      </c>
      <c r="P5045" s="457">
        <v>34306.800000000003</v>
      </c>
    </row>
    <row r="5046" spans="1:16" ht="67.5" x14ac:dyDescent="0.2">
      <c r="A5046" s="466" t="s">
        <v>7860</v>
      </c>
      <c r="B5046" s="465" t="s">
        <v>3526</v>
      </c>
      <c r="C5046" s="464" t="s">
        <v>2594</v>
      </c>
      <c r="D5046" s="463" t="s">
        <v>7989</v>
      </c>
      <c r="E5046" s="462">
        <v>5500</v>
      </c>
      <c r="F5046" s="461" t="s">
        <v>12042</v>
      </c>
      <c r="G5046" s="460" t="s">
        <v>12041</v>
      </c>
      <c r="H5046" s="460" t="s">
        <v>7911</v>
      </c>
      <c r="I5046" s="460" t="s">
        <v>7869</v>
      </c>
      <c r="J5046" s="459" t="s">
        <v>7911</v>
      </c>
      <c r="K5046" s="458">
        <v>3</v>
      </c>
      <c r="L5046" s="458">
        <v>12</v>
      </c>
      <c r="M5046" s="457">
        <v>70024.088037250593</v>
      </c>
      <c r="N5046" s="458">
        <v>1</v>
      </c>
      <c r="O5046" s="458">
        <v>6</v>
      </c>
      <c r="P5046" s="457">
        <v>34306.800000000003</v>
      </c>
    </row>
    <row r="5047" spans="1:16" ht="67.5" x14ac:dyDescent="0.2">
      <c r="A5047" s="466" t="s">
        <v>7860</v>
      </c>
      <c r="B5047" s="465" t="s">
        <v>3526</v>
      </c>
      <c r="C5047" s="464" t="s">
        <v>2594</v>
      </c>
      <c r="D5047" s="463" t="s">
        <v>4791</v>
      </c>
      <c r="E5047" s="462">
        <v>7500</v>
      </c>
      <c r="F5047" s="461" t="s">
        <v>12040</v>
      </c>
      <c r="G5047" s="460" t="s">
        <v>12039</v>
      </c>
      <c r="H5047" s="460" t="s">
        <v>6514</v>
      </c>
      <c r="I5047" s="460" t="s">
        <v>7869</v>
      </c>
      <c r="J5047" s="459" t="s">
        <v>6514</v>
      </c>
      <c r="K5047" s="458">
        <v>3</v>
      </c>
      <c r="L5047" s="458">
        <v>12</v>
      </c>
      <c r="M5047" s="457">
        <v>95487.392778068985</v>
      </c>
      <c r="N5047" s="458">
        <v>0</v>
      </c>
      <c r="O5047" s="458">
        <v>0</v>
      </c>
      <c r="P5047" s="457">
        <v>0</v>
      </c>
    </row>
    <row r="5048" spans="1:16" ht="67.5" x14ac:dyDescent="0.2">
      <c r="A5048" s="466" t="s">
        <v>7860</v>
      </c>
      <c r="B5048" s="465" t="s">
        <v>3526</v>
      </c>
      <c r="C5048" s="464" t="s">
        <v>2594</v>
      </c>
      <c r="D5048" s="463" t="s">
        <v>7887</v>
      </c>
      <c r="E5048" s="462">
        <v>4200</v>
      </c>
      <c r="F5048" s="461" t="s">
        <v>12038</v>
      </c>
      <c r="G5048" s="460" t="s">
        <v>12037</v>
      </c>
      <c r="H5048" s="460" t="s">
        <v>6389</v>
      </c>
      <c r="I5048" s="460" t="s">
        <v>7869</v>
      </c>
      <c r="J5048" s="459" t="s">
        <v>6389</v>
      </c>
      <c r="K5048" s="458">
        <v>3</v>
      </c>
      <c r="L5048" s="458">
        <v>12</v>
      </c>
      <c r="M5048" s="457">
        <v>53472.939955718633</v>
      </c>
      <c r="N5048" s="458">
        <v>1</v>
      </c>
      <c r="O5048" s="458">
        <v>6</v>
      </c>
      <c r="P5048" s="457">
        <v>26506.799999999999</v>
      </c>
    </row>
    <row r="5049" spans="1:16" ht="67.5" x14ac:dyDescent="0.2">
      <c r="A5049" s="466" t="s">
        <v>7860</v>
      </c>
      <c r="B5049" s="465" t="s">
        <v>3526</v>
      </c>
      <c r="C5049" s="464" t="s">
        <v>2594</v>
      </c>
      <c r="D5049" s="463" t="s">
        <v>7887</v>
      </c>
      <c r="E5049" s="462">
        <v>4200</v>
      </c>
      <c r="F5049" s="461" t="s">
        <v>12036</v>
      </c>
      <c r="G5049" s="460" t="s">
        <v>12035</v>
      </c>
      <c r="H5049" s="460" t="s">
        <v>6514</v>
      </c>
      <c r="I5049" s="460" t="s">
        <v>7869</v>
      </c>
      <c r="J5049" s="459" t="s">
        <v>6514</v>
      </c>
      <c r="K5049" s="458">
        <v>3</v>
      </c>
      <c r="L5049" s="458">
        <v>12</v>
      </c>
      <c r="M5049" s="457">
        <v>53472.939955718633</v>
      </c>
      <c r="N5049" s="458">
        <v>1</v>
      </c>
      <c r="O5049" s="458">
        <v>6</v>
      </c>
      <c r="P5049" s="457">
        <v>26506.799999999999</v>
      </c>
    </row>
    <row r="5050" spans="1:16" ht="67.5" x14ac:dyDescent="0.2">
      <c r="A5050" s="466" t="s">
        <v>7860</v>
      </c>
      <c r="B5050" s="465" t="s">
        <v>3526</v>
      </c>
      <c r="C5050" s="464" t="s">
        <v>2594</v>
      </c>
      <c r="D5050" s="463" t="s">
        <v>7270</v>
      </c>
      <c r="E5050" s="462">
        <v>1500</v>
      </c>
      <c r="F5050" s="461" t="s">
        <v>12034</v>
      </c>
      <c r="G5050" s="460" t="s">
        <v>12033</v>
      </c>
      <c r="H5050" s="460"/>
      <c r="I5050" s="460"/>
      <c r="J5050" s="459"/>
      <c r="K5050" s="458">
        <v>4</v>
      </c>
      <c r="L5050" s="458">
        <v>12</v>
      </c>
      <c r="M5050" s="457">
        <v>19097.478555613798</v>
      </c>
      <c r="N5050" s="458">
        <v>1</v>
      </c>
      <c r="O5050" s="458">
        <v>6</v>
      </c>
      <c r="P5050" s="457">
        <v>10306.799999999999</v>
      </c>
    </row>
    <row r="5051" spans="1:16" ht="67.5" x14ac:dyDescent="0.2">
      <c r="A5051" s="466" t="s">
        <v>7860</v>
      </c>
      <c r="B5051" s="465" t="s">
        <v>3526</v>
      </c>
      <c r="C5051" s="464" t="s">
        <v>2594</v>
      </c>
      <c r="D5051" s="463" t="s">
        <v>4784</v>
      </c>
      <c r="E5051" s="462">
        <v>2200</v>
      </c>
      <c r="F5051" s="461" t="s">
        <v>12032</v>
      </c>
      <c r="G5051" s="460" t="s">
        <v>12031</v>
      </c>
      <c r="H5051" s="460"/>
      <c r="I5051" s="460" t="s">
        <v>8064</v>
      </c>
      <c r="J5051" s="459" t="s">
        <v>9116</v>
      </c>
      <c r="K5051" s="458">
        <v>4</v>
      </c>
      <c r="L5051" s="458">
        <v>10</v>
      </c>
      <c r="M5051" s="457">
        <v>23341.36267908353</v>
      </c>
      <c r="N5051" s="458">
        <v>1</v>
      </c>
      <c r="O5051" s="458">
        <v>6</v>
      </c>
      <c r="P5051" s="457">
        <v>14506.8</v>
      </c>
    </row>
    <row r="5052" spans="1:16" ht="67.5" x14ac:dyDescent="0.2">
      <c r="A5052" s="466" t="s">
        <v>7860</v>
      </c>
      <c r="B5052" s="465" t="s">
        <v>3526</v>
      </c>
      <c r="C5052" s="464" t="s">
        <v>2594</v>
      </c>
      <c r="D5052" s="463" t="s">
        <v>7881</v>
      </c>
      <c r="E5052" s="462">
        <v>3200</v>
      </c>
      <c r="F5052" s="461" t="s">
        <v>12030</v>
      </c>
      <c r="G5052" s="460" t="s">
        <v>12029</v>
      </c>
      <c r="H5052" s="460" t="s">
        <v>6514</v>
      </c>
      <c r="I5052" s="460" t="s">
        <v>7861</v>
      </c>
      <c r="J5052" s="459" t="s">
        <v>6514</v>
      </c>
      <c r="K5052" s="458">
        <v>4</v>
      </c>
      <c r="L5052" s="458">
        <v>12</v>
      </c>
      <c r="M5052" s="457">
        <v>40741.287585309437</v>
      </c>
      <c r="N5052" s="458">
        <v>1</v>
      </c>
      <c r="O5052" s="458">
        <v>6</v>
      </c>
      <c r="P5052" s="457">
        <v>20506.8</v>
      </c>
    </row>
    <row r="5053" spans="1:16" ht="67.5" x14ac:dyDescent="0.2">
      <c r="A5053" s="466" t="s">
        <v>7860</v>
      </c>
      <c r="B5053" s="465" t="s">
        <v>3526</v>
      </c>
      <c r="C5053" s="464" t="s">
        <v>2594</v>
      </c>
      <c r="D5053" s="463" t="s">
        <v>7908</v>
      </c>
      <c r="E5053" s="462">
        <v>4200</v>
      </c>
      <c r="F5053" s="461" t="s">
        <v>12028</v>
      </c>
      <c r="G5053" s="460" t="s">
        <v>12027</v>
      </c>
      <c r="H5053" s="460" t="s">
        <v>3574</v>
      </c>
      <c r="I5053" s="460" t="s">
        <v>7869</v>
      </c>
      <c r="J5053" s="459" t="s">
        <v>3574</v>
      </c>
      <c r="K5053" s="458">
        <v>3</v>
      </c>
      <c r="L5053" s="458">
        <v>5</v>
      </c>
      <c r="M5053" s="457">
        <v>22280.391648216097</v>
      </c>
      <c r="N5053" s="458">
        <v>0</v>
      </c>
      <c r="O5053" s="458">
        <v>0</v>
      </c>
      <c r="P5053" s="457">
        <v>0</v>
      </c>
    </row>
    <row r="5054" spans="1:16" ht="67.5" x14ac:dyDescent="0.2">
      <c r="A5054" s="466" t="s">
        <v>7860</v>
      </c>
      <c r="B5054" s="465" t="s">
        <v>3526</v>
      </c>
      <c r="C5054" s="464" t="s">
        <v>2594</v>
      </c>
      <c r="D5054" s="463" t="s">
        <v>8475</v>
      </c>
      <c r="E5054" s="462">
        <v>5500</v>
      </c>
      <c r="F5054" s="461" t="s">
        <v>12026</v>
      </c>
      <c r="G5054" s="460" t="s">
        <v>12025</v>
      </c>
      <c r="H5054" s="460" t="s">
        <v>7472</v>
      </c>
      <c r="I5054" s="460" t="s">
        <v>7861</v>
      </c>
      <c r="J5054" s="459" t="s">
        <v>7472</v>
      </c>
      <c r="K5054" s="458">
        <v>3</v>
      </c>
      <c r="L5054" s="458">
        <v>12</v>
      </c>
      <c r="M5054" s="457">
        <v>70024.088037250593</v>
      </c>
      <c r="N5054" s="458">
        <v>1</v>
      </c>
      <c r="O5054" s="458">
        <v>6</v>
      </c>
      <c r="P5054" s="457">
        <v>34306.800000000003</v>
      </c>
    </row>
    <row r="5055" spans="1:16" ht="67.5" x14ac:dyDescent="0.2">
      <c r="A5055" s="466" t="s">
        <v>7860</v>
      </c>
      <c r="B5055" s="465" t="s">
        <v>3526</v>
      </c>
      <c r="C5055" s="464" t="s">
        <v>2594</v>
      </c>
      <c r="D5055" s="463" t="s">
        <v>7887</v>
      </c>
      <c r="E5055" s="462">
        <v>4200</v>
      </c>
      <c r="F5055" s="461" t="s">
        <v>12024</v>
      </c>
      <c r="G5055" s="460" t="s">
        <v>12023</v>
      </c>
      <c r="H5055" s="460" t="s">
        <v>3574</v>
      </c>
      <c r="I5055" s="460" t="s">
        <v>7869</v>
      </c>
      <c r="J5055" s="459" t="s">
        <v>3574</v>
      </c>
      <c r="K5055" s="458">
        <v>3</v>
      </c>
      <c r="L5055" s="458">
        <v>12</v>
      </c>
      <c r="M5055" s="457">
        <v>53472.939955718633</v>
      </c>
      <c r="N5055" s="458">
        <v>1</v>
      </c>
      <c r="O5055" s="458">
        <v>6</v>
      </c>
      <c r="P5055" s="457">
        <v>26506.799999999999</v>
      </c>
    </row>
    <row r="5056" spans="1:16" ht="67.5" x14ac:dyDescent="0.2">
      <c r="A5056" s="466" t="s">
        <v>7860</v>
      </c>
      <c r="B5056" s="465" t="s">
        <v>3526</v>
      </c>
      <c r="C5056" s="464" t="s">
        <v>2594</v>
      </c>
      <c r="D5056" s="463" t="s">
        <v>7859</v>
      </c>
      <c r="E5056" s="462">
        <v>2500</v>
      </c>
      <c r="F5056" s="461" t="s">
        <v>12022</v>
      </c>
      <c r="G5056" s="460" t="s">
        <v>12021</v>
      </c>
      <c r="H5056" s="460" t="s">
        <v>3859</v>
      </c>
      <c r="I5056" s="460" t="s">
        <v>7861</v>
      </c>
      <c r="J5056" s="459" t="s">
        <v>3859</v>
      </c>
      <c r="K5056" s="458">
        <v>3</v>
      </c>
      <c r="L5056" s="458">
        <v>12</v>
      </c>
      <c r="M5056" s="457">
        <v>31829.130926022997</v>
      </c>
      <c r="N5056" s="458">
        <v>1</v>
      </c>
      <c r="O5056" s="458">
        <v>6</v>
      </c>
      <c r="P5056" s="457">
        <v>16306.8</v>
      </c>
    </row>
    <row r="5057" spans="1:16" ht="67.5" x14ac:dyDescent="0.2">
      <c r="A5057" s="466" t="s">
        <v>7860</v>
      </c>
      <c r="B5057" s="465" t="s">
        <v>3526</v>
      </c>
      <c r="C5057" s="464" t="s">
        <v>2594</v>
      </c>
      <c r="D5057" s="463" t="s">
        <v>8048</v>
      </c>
      <c r="E5057" s="462">
        <v>5500</v>
      </c>
      <c r="F5057" s="461" t="s">
        <v>12020</v>
      </c>
      <c r="G5057" s="460" t="s">
        <v>12019</v>
      </c>
      <c r="H5057" s="460" t="s">
        <v>12018</v>
      </c>
      <c r="I5057" s="460" t="s">
        <v>7869</v>
      </c>
      <c r="J5057" s="459" t="s">
        <v>12018</v>
      </c>
      <c r="K5057" s="458">
        <v>1</v>
      </c>
      <c r="L5057" s="458">
        <v>3</v>
      </c>
      <c r="M5057" s="457">
        <v>17506.022009312648</v>
      </c>
      <c r="N5057" s="458">
        <v>0</v>
      </c>
      <c r="O5057" s="458">
        <v>0</v>
      </c>
      <c r="P5057" s="457">
        <v>0</v>
      </c>
    </row>
    <row r="5058" spans="1:16" ht="67.5" x14ac:dyDescent="0.2">
      <c r="A5058" s="466" t="s">
        <v>7860</v>
      </c>
      <c r="B5058" s="465" t="s">
        <v>3526</v>
      </c>
      <c r="C5058" s="464" t="s">
        <v>2594</v>
      </c>
      <c r="D5058" s="463" t="s">
        <v>9090</v>
      </c>
      <c r="E5058" s="462">
        <v>6500</v>
      </c>
      <c r="F5058" s="461" t="s">
        <v>12017</v>
      </c>
      <c r="G5058" s="460" t="s">
        <v>12016</v>
      </c>
      <c r="H5058" s="460" t="s">
        <v>6389</v>
      </c>
      <c r="I5058" s="460" t="s">
        <v>7869</v>
      </c>
      <c r="J5058" s="459" t="s">
        <v>6389</v>
      </c>
      <c r="K5058" s="458">
        <v>3</v>
      </c>
      <c r="L5058" s="458">
        <v>12</v>
      </c>
      <c r="M5058" s="457">
        <v>82755.740407659789</v>
      </c>
      <c r="N5058" s="458">
        <v>1</v>
      </c>
      <c r="O5058" s="458">
        <v>6</v>
      </c>
      <c r="P5058" s="457">
        <v>40306.800000000003</v>
      </c>
    </row>
    <row r="5059" spans="1:16" ht="67.5" x14ac:dyDescent="0.2">
      <c r="A5059" s="466" t="s">
        <v>7860</v>
      </c>
      <c r="B5059" s="465" t="s">
        <v>3526</v>
      </c>
      <c r="C5059" s="464" t="s">
        <v>2594</v>
      </c>
      <c r="D5059" s="463" t="s">
        <v>12015</v>
      </c>
      <c r="E5059" s="462">
        <v>7500</v>
      </c>
      <c r="F5059" s="461" t="s">
        <v>12014</v>
      </c>
      <c r="G5059" s="460" t="s">
        <v>12013</v>
      </c>
      <c r="H5059" s="460" t="s">
        <v>8621</v>
      </c>
      <c r="I5059" s="460" t="s">
        <v>7869</v>
      </c>
      <c r="J5059" s="459" t="s">
        <v>8621</v>
      </c>
      <c r="K5059" s="458">
        <v>3</v>
      </c>
      <c r="L5059" s="458">
        <v>12</v>
      </c>
      <c r="M5059" s="457">
        <v>95487.392778068985</v>
      </c>
      <c r="N5059" s="458">
        <v>1</v>
      </c>
      <c r="O5059" s="458">
        <v>6</v>
      </c>
      <c r="P5059" s="457">
        <v>46306.8</v>
      </c>
    </row>
    <row r="5060" spans="1:16" ht="67.5" x14ac:dyDescent="0.2">
      <c r="A5060" s="466" t="s">
        <v>7860</v>
      </c>
      <c r="B5060" s="465" t="s">
        <v>3526</v>
      </c>
      <c r="C5060" s="464" t="s">
        <v>2594</v>
      </c>
      <c r="D5060" s="463" t="s">
        <v>8638</v>
      </c>
      <c r="E5060" s="462">
        <v>7500</v>
      </c>
      <c r="F5060" s="461" t="s">
        <v>12012</v>
      </c>
      <c r="G5060" s="460" t="s">
        <v>12011</v>
      </c>
      <c r="H5060" s="460" t="s">
        <v>7911</v>
      </c>
      <c r="I5060" s="460" t="s">
        <v>7861</v>
      </c>
      <c r="J5060" s="459" t="s">
        <v>7911</v>
      </c>
      <c r="K5060" s="458">
        <v>3</v>
      </c>
      <c r="L5060" s="458">
        <v>12</v>
      </c>
      <c r="M5060" s="457">
        <v>95487.392778068985</v>
      </c>
      <c r="N5060" s="458">
        <v>1</v>
      </c>
      <c r="O5060" s="458">
        <v>6</v>
      </c>
      <c r="P5060" s="457">
        <v>46306.8</v>
      </c>
    </row>
    <row r="5061" spans="1:16" ht="67.5" x14ac:dyDescent="0.2">
      <c r="A5061" s="466" t="s">
        <v>7860</v>
      </c>
      <c r="B5061" s="465" t="s">
        <v>3526</v>
      </c>
      <c r="C5061" s="464" t="s">
        <v>2594</v>
      </c>
      <c r="D5061" s="463" t="s">
        <v>8278</v>
      </c>
      <c r="E5061" s="462">
        <v>2700</v>
      </c>
      <c r="F5061" s="461" t="s">
        <v>12010</v>
      </c>
      <c r="G5061" s="460" t="s">
        <v>12009</v>
      </c>
      <c r="H5061" s="460"/>
      <c r="I5061" s="460" t="s">
        <v>8064</v>
      </c>
      <c r="J5061" s="459" t="s">
        <v>6463</v>
      </c>
      <c r="K5061" s="458">
        <v>3</v>
      </c>
      <c r="L5061" s="458">
        <v>12</v>
      </c>
      <c r="M5061" s="457">
        <v>34375.461400104832</v>
      </c>
      <c r="N5061" s="458">
        <v>1</v>
      </c>
      <c r="O5061" s="458">
        <v>6</v>
      </c>
      <c r="P5061" s="457">
        <v>17506.8</v>
      </c>
    </row>
    <row r="5062" spans="1:16" ht="67.5" x14ac:dyDescent="0.2">
      <c r="A5062" s="466" t="s">
        <v>7860</v>
      </c>
      <c r="B5062" s="465" t="s">
        <v>3526</v>
      </c>
      <c r="C5062" s="464" t="s">
        <v>2594</v>
      </c>
      <c r="D5062" s="463" t="s">
        <v>7923</v>
      </c>
      <c r="E5062" s="462">
        <v>4200</v>
      </c>
      <c r="F5062" s="461" t="s">
        <v>12008</v>
      </c>
      <c r="G5062" s="460" t="s">
        <v>12007</v>
      </c>
      <c r="H5062" s="460" t="s">
        <v>3574</v>
      </c>
      <c r="I5062" s="460" t="s">
        <v>7869</v>
      </c>
      <c r="J5062" s="459" t="s">
        <v>3574</v>
      </c>
      <c r="K5062" s="458">
        <v>1</v>
      </c>
      <c r="L5062" s="458">
        <v>2</v>
      </c>
      <c r="M5062" s="457">
        <v>8912.1566592864383</v>
      </c>
      <c r="N5062" s="458">
        <v>1</v>
      </c>
      <c r="O5062" s="458">
        <v>6</v>
      </c>
      <c r="P5062" s="457">
        <v>26506.799999999999</v>
      </c>
    </row>
    <row r="5063" spans="1:16" ht="67.5" x14ac:dyDescent="0.2">
      <c r="A5063" s="466" t="s">
        <v>7860</v>
      </c>
      <c r="B5063" s="465" t="s">
        <v>3526</v>
      </c>
      <c r="C5063" s="464" t="s">
        <v>2594</v>
      </c>
      <c r="D5063" s="463" t="s">
        <v>8999</v>
      </c>
      <c r="E5063" s="462">
        <v>3000</v>
      </c>
      <c r="F5063" s="461" t="s">
        <v>12006</v>
      </c>
      <c r="G5063" s="460" t="s">
        <v>12005</v>
      </c>
      <c r="H5063" s="460" t="s">
        <v>3859</v>
      </c>
      <c r="I5063" s="460" t="s">
        <v>7869</v>
      </c>
      <c r="J5063" s="459" t="s">
        <v>3859</v>
      </c>
      <c r="K5063" s="458">
        <v>3</v>
      </c>
      <c r="L5063" s="458">
        <v>12</v>
      </c>
      <c r="M5063" s="457">
        <v>38194.957111227595</v>
      </c>
      <c r="N5063" s="458">
        <v>1</v>
      </c>
      <c r="O5063" s="458">
        <v>6</v>
      </c>
      <c r="P5063" s="457">
        <v>19306.8</v>
      </c>
    </row>
    <row r="5064" spans="1:16" ht="67.5" x14ac:dyDescent="0.2">
      <c r="A5064" s="466" t="s">
        <v>7860</v>
      </c>
      <c r="B5064" s="465" t="s">
        <v>3526</v>
      </c>
      <c r="C5064" s="464" t="s">
        <v>2594</v>
      </c>
      <c r="D5064" s="463" t="s">
        <v>8122</v>
      </c>
      <c r="E5064" s="462">
        <v>10000</v>
      </c>
      <c r="F5064" s="461" t="s">
        <v>12004</v>
      </c>
      <c r="G5064" s="460" t="s">
        <v>12003</v>
      </c>
      <c r="H5064" s="460" t="s">
        <v>7976</v>
      </c>
      <c r="I5064" s="460" t="s">
        <v>7869</v>
      </c>
      <c r="J5064" s="459" t="s">
        <v>7976</v>
      </c>
      <c r="K5064" s="458">
        <v>3</v>
      </c>
      <c r="L5064" s="458">
        <v>12</v>
      </c>
      <c r="M5064" s="457">
        <v>127316.52370409199</v>
      </c>
      <c r="N5064" s="458">
        <v>1</v>
      </c>
      <c r="O5064" s="458">
        <v>6</v>
      </c>
      <c r="P5064" s="457">
        <v>61306.8</v>
      </c>
    </row>
    <row r="5065" spans="1:16" ht="67.5" x14ac:dyDescent="0.2">
      <c r="A5065" s="466" t="s">
        <v>7860</v>
      </c>
      <c r="B5065" s="465" t="s">
        <v>3526</v>
      </c>
      <c r="C5065" s="464" t="s">
        <v>2594</v>
      </c>
      <c r="D5065" s="463" t="s">
        <v>8043</v>
      </c>
      <c r="E5065" s="462">
        <v>1500</v>
      </c>
      <c r="F5065" s="461" t="s">
        <v>12002</v>
      </c>
      <c r="G5065" s="460" t="s">
        <v>12001</v>
      </c>
      <c r="H5065" s="460" t="s">
        <v>3859</v>
      </c>
      <c r="I5065" s="460" t="s">
        <v>7861</v>
      </c>
      <c r="J5065" s="459" t="s">
        <v>3859</v>
      </c>
      <c r="K5065" s="458">
        <v>3</v>
      </c>
      <c r="L5065" s="458">
        <v>12</v>
      </c>
      <c r="M5065" s="457">
        <v>19097.478555613798</v>
      </c>
      <c r="N5065" s="458">
        <v>1</v>
      </c>
      <c r="O5065" s="458">
        <v>6</v>
      </c>
      <c r="P5065" s="457">
        <v>10306.799999999999</v>
      </c>
    </row>
    <row r="5066" spans="1:16" ht="67.5" x14ac:dyDescent="0.2">
      <c r="A5066" s="466" t="s">
        <v>7860</v>
      </c>
      <c r="B5066" s="465" t="s">
        <v>3526</v>
      </c>
      <c r="C5066" s="464" t="s">
        <v>2594</v>
      </c>
      <c r="D5066" s="463" t="s">
        <v>8648</v>
      </c>
      <c r="E5066" s="462">
        <v>2200</v>
      </c>
      <c r="F5066" s="461" t="s">
        <v>12000</v>
      </c>
      <c r="G5066" s="460" t="s">
        <v>11999</v>
      </c>
      <c r="H5066" s="460"/>
      <c r="I5066" s="460"/>
      <c r="J5066" s="459"/>
      <c r="K5066" s="458">
        <v>3</v>
      </c>
      <c r="L5066" s="458">
        <v>12</v>
      </c>
      <c r="M5066" s="457">
        <v>28009.635214900234</v>
      </c>
      <c r="N5066" s="458">
        <v>1</v>
      </c>
      <c r="O5066" s="458">
        <v>6</v>
      </c>
      <c r="P5066" s="457">
        <v>14506.8</v>
      </c>
    </row>
    <row r="5067" spans="1:16" ht="67.5" x14ac:dyDescent="0.2">
      <c r="A5067" s="466" t="s">
        <v>7860</v>
      </c>
      <c r="B5067" s="465" t="s">
        <v>3526</v>
      </c>
      <c r="C5067" s="464" t="s">
        <v>2594</v>
      </c>
      <c r="D5067" s="463" t="s">
        <v>11998</v>
      </c>
      <c r="E5067" s="462">
        <v>5500</v>
      </c>
      <c r="F5067" s="461" t="s">
        <v>11997</v>
      </c>
      <c r="G5067" s="460" t="s">
        <v>11996</v>
      </c>
      <c r="H5067" s="460" t="s">
        <v>8893</v>
      </c>
      <c r="I5067" s="460" t="s">
        <v>7869</v>
      </c>
      <c r="J5067" s="459" t="s">
        <v>8893</v>
      </c>
      <c r="K5067" s="458">
        <v>3</v>
      </c>
      <c r="L5067" s="458">
        <v>12</v>
      </c>
      <c r="M5067" s="457">
        <v>70024.088037250593</v>
      </c>
      <c r="N5067" s="458">
        <v>1</v>
      </c>
      <c r="O5067" s="458">
        <v>6</v>
      </c>
      <c r="P5067" s="457">
        <v>34306.800000000003</v>
      </c>
    </row>
    <row r="5068" spans="1:16" ht="67.5" x14ac:dyDescent="0.2">
      <c r="A5068" s="466" t="s">
        <v>7860</v>
      </c>
      <c r="B5068" s="465" t="s">
        <v>3526</v>
      </c>
      <c r="C5068" s="464" t="s">
        <v>2594</v>
      </c>
      <c r="D5068" s="463" t="s">
        <v>8122</v>
      </c>
      <c r="E5068" s="462">
        <v>10000</v>
      </c>
      <c r="F5068" s="461" t="s">
        <v>11995</v>
      </c>
      <c r="G5068" s="460" t="s">
        <v>11994</v>
      </c>
      <c r="H5068" s="460" t="s">
        <v>7976</v>
      </c>
      <c r="I5068" s="460" t="s">
        <v>7869</v>
      </c>
      <c r="J5068" s="459" t="s">
        <v>7976</v>
      </c>
      <c r="K5068" s="458">
        <v>3</v>
      </c>
      <c r="L5068" s="458">
        <v>12</v>
      </c>
      <c r="M5068" s="457">
        <v>127316.52370409199</v>
      </c>
      <c r="N5068" s="458">
        <v>1</v>
      </c>
      <c r="O5068" s="458">
        <v>6</v>
      </c>
      <c r="P5068" s="457">
        <v>61306.8</v>
      </c>
    </row>
    <row r="5069" spans="1:16" ht="67.5" x14ac:dyDescent="0.2">
      <c r="A5069" s="466" t="s">
        <v>7860</v>
      </c>
      <c r="B5069" s="465" t="s">
        <v>3526</v>
      </c>
      <c r="C5069" s="464" t="s">
        <v>2594</v>
      </c>
      <c r="D5069" s="463" t="s">
        <v>7908</v>
      </c>
      <c r="E5069" s="462">
        <v>4200</v>
      </c>
      <c r="F5069" s="461" t="s">
        <v>11993</v>
      </c>
      <c r="G5069" s="460" t="s">
        <v>11992</v>
      </c>
      <c r="H5069" s="460" t="s">
        <v>6189</v>
      </c>
      <c r="I5069" s="460" t="s">
        <v>7861</v>
      </c>
      <c r="J5069" s="459" t="s">
        <v>6189</v>
      </c>
      <c r="K5069" s="458">
        <v>3</v>
      </c>
      <c r="L5069" s="458">
        <v>5</v>
      </c>
      <c r="M5069" s="457">
        <v>22280.391648216097</v>
      </c>
      <c r="N5069" s="458">
        <v>0</v>
      </c>
      <c r="O5069" s="458">
        <v>0</v>
      </c>
      <c r="P5069" s="457">
        <v>0</v>
      </c>
    </row>
    <row r="5070" spans="1:16" ht="67.5" x14ac:dyDescent="0.2">
      <c r="A5070" s="466" t="s">
        <v>7860</v>
      </c>
      <c r="B5070" s="465" t="s">
        <v>3526</v>
      </c>
      <c r="C5070" s="464" t="s">
        <v>2594</v>
      </c>
      <c r="D5070" s="463" t="s">
        <v>8011</v>
      </c>
      <c r="E5070" s="462">
        <v>2200</v>
      </c>
      <c r="F5070" s="461" t="s">
        <v>11991</v>
      </c>
      <c r="G5070" s="460" t="s">
        <v>11990</v>
      </c>
      <c r="H5070" s="460"/>
      <c r="I5070" s="460"/>
      <c r="J5070" s="459"/>
      <c r="K5070" s="458">
        <v>5</v>
      </c>
      <c r="L5070" s="458">
        <v>12</v>
      </c>
      <c r="M5070" s="457">
        <v>28009.635214900234</v>
      </c>
      <c r="N5070" s="458">
        <v>1</v>
      </c>
      <c r="O5070" s="458">
        <v>6</v>
      </c>
      <c r="P5070" s="457">
        <v>14506.8</v>
      </c>
    </row>
    <row r="5071" spans="1:16" ht="67.5" x14ac:dyDescent="0.2">
      <c r="A5071" s="466" t="s">
        <v>7860</v>
      </c>
      <c r="B5071" s="465" t="s">
        <v>3526</v>
      </c>
      <c r="C5071" s="464" t="s">
        <v>2594</v>
      </c>
      <c r="D5071" s="463" t="s">
        <v>8122</v>
      </c>
      <c r="E5071" s="462">
        <v>10000</v>
      </c>
      <c r="F5071" s="461" t="s">
        <v>11989</v>
      </c>
      <c r="G5071" s="460" t="s">
        <v>11988</v>
      </c>
      <c r="H5071" s="460" t="s">
        <v>7911</v>
      </c>
      <c r="I5071" s="460" t="s">
        <v>7869</v>
      </c>
      <c r="J5071" s="459" t="s">
        <v>7911</v>
      </c>
      <c r="K5071" s="458">
        <v>1</v>
      </c>
      <c r="L5071" s="458">
        <v>1</v>
      </c>
      <c r="M5071" s="457">
        <v>10609.710308674332</v>
      </c>
      <c r="N5071" s="458">
        <v>0</v>
      </c>
      <c r="O5071" s="458">
        <v>0</v>
      </c>
      <c r="P5071" s="457">
        <v>0</v>
      </c>
    </row>
    <row r="5072" spans="1:16" ht="67.5" x14ac:dyDescent="0.2">
      <c r="A5072" s="466" t="s">
        <v>7860</v>
      </c>
      <c r="B5072" s="465" t="s">
        <v>3526</v>
      </c>
      <c r="C5072" s="464" t="s">
        <v>2594</v>
      </c>
      <c r="D5072" s="463" t="s">
        <v>7923</v>
      </c>
      <c r="E5072" s="462">
        <v>4200</v>
      </c>
      <c r="F5072" s="461" t="s">
        <v>11987</v>
      </c>
      <c r="G5072" s="460" t="s">
        <v>11986</v>
      </c>
      <c r="H5072" s="460" t="s">
        <v>7865</v>
      </c>
      <c r="I5072" s="460" t="s">
        <v>7861</v>
      </c>
      <c r="J5072" s="459" t="s">
        <v>7865</v>
      </c>
      <c r="K5072" s="458">
        <v>4</v>
      </c>
      <c r="L5072" s="458">
        <v>12</v>
      </c>
      <c r="M5072" s="457">
        <v>53472.939955718633</v>
      </c>
      <c r="N5072" s="458">
        <v>1</v>
      </c>
      <c r="O5072" s="458">
        <v>6</v>
      </c>
      <c r="P5072" s="457">
        <v>26506.799999999999</v>
      </c>
    </row>
    <row r="5073" spans="1:16" ht="67.5" x14ac:dyDescent="0.2">
      <c r="A5073" s="466" t="s">
        <v>7860</v>
      </c>
      <c r="B5073" s="465" t="s">
        <v>3526</v>
      </c>
      <c r="C5073" s="464" t="s">
        <v>2594</v>
      </c>
      <c r="D5073" s="463" t="s">
        <v>11985</v>
      </c>
      <c r="E5073" s="462">
        <v>5500</v>
      </c>
      <c r="F5073" s="461" t="s">
        <v>11984</v>
      </c>
      <c r="G5073" s="460" t="s">
        <v>11983</v>
      </c>
      <c r="H5073" s="460" t="s">
        <v>9513</v>
      </c>
      <c r="I5073" s="460" t="s">
        <v>7869</v>
      </c>
      <c r="J5073" s="459" t="s">
        <v>9513</v>
      </c>
      <c r="K5073" s="458">
        <v>3</v>
      </c>
      <c r="L5073" s="458">
        <v>12</v>
      </c>
      <c r="M5073" s="457">
        <v>70024.088037250593</v>
      </c>
      <c r="N5073" s="458">
        <v>1</v>
      </c>
      <c r="O5073" s="458">
        <v>1</v>
      </c>
      <c r="P5073" s="457">
        <v>5717.8</v>
      </c>
    </row>
    <row r="5074" spans="1:16" ht="67.5" x14ac:dyDescent="0.2">
      <c r="A5074" s="466" t="s">
        <v>7860</v>
      </c>
      <c r="B5074" s="465" t="s">
        <v>3526</v>
      </c>
      <c r="C5074" s="464" t="s">
        <v>2594</v>
      </c>
      <c r="D5074" s="463" t="s">
        <v>8345</v>
      </c>
      <c r="E5074" s="462">
        <v>3500</v>
      </c>
      <c r="F5074" s="461" t="s">
        <v>11982</v>
      </c>
      <c r="G5074" s="460" t="s">
        <v>11981</v>
      </c>
      <c r="H5074" s="460" t="s">
        <v>8342</v>
      </c>
      <c r="I5074" s="460" t="s">
        <v>7869</v>
      </c>
      <c r="J5074" s="459" t="s">
        <v>8342</v>
      </c>
      <c r="K5074" s="458">
        <v>3</v>
      </c>
      <c r="L5074" s="458">
        <v>8</v>
      </c>
      <c r="M5074" s="457">
        <v>29707.188864288128</v>
      </c>
      <c r="N5074" s="458">
        <v>2</v>
      </c>
      <c r="O5074" s="458">
        <v>6</v>
      </c>
      <c r="P5074" s="457">
        <v>22306.799999999999</v>
      </c>
    </row>
    <row r="5075" spans="1:16" ht="67.5" x14ac:dyDescent="0.2">
      <c r="A5075" s="466" t="s">
        <v>7860</v>
      </c>
      <c r="B5075" s="465" t="s">
        <v>3526</v>
      </c>
      <c r="C5075" s="464" t="s">
        <v>2594</v>
      </c>
      <c r="D5075" s="463" t="s">
        <v>11980</v>
      </c>
      <c r="E5075" s="462">
        <v>6500</v>
      </c>
      <c r="F5075" s="461" t="s">
        <v>3071</v>
      </c>
      <c r="G5075" s="460" t="s">
        <v>11979</v>
      </c>
      <c r="H5075" s="460" t="s">
        <v>7926</v>
      </c>
      <c r="I5075" s="460" t="s">
        <v>7869</v>
      </c>
      <c r="J5075" s="459" t="s">
        <v>7926</v>
      </c>
      <c r="K5075" s="458">
        <v>1</v>
      </c>
      <c r="L5075" s="458">
        <v>1</v>
      </c>
      <c r="M5075" s="457">
        <v>6896.3117006383154</v>
      </c>
      <c r="N5075" s="458">
        <v>0</v>
      </c>
      <c r="O5075" s="458">
        <v>0</v>
      </c>
      <c r="P5075" s="457">
        <v>0</v>
      </c>
    </row>
    <row r="5076" spans="1:16" ht="67.5" x14ac:dyDescent="0.2">
      <c r="A5076" s="466" t="s">
        <v>7860</v>
      </c>
      <c r="B5076" s="465" t="s">
        <v>3526</v>
      </c>
      <c r="C5076" s="464" t="s">
        <v>2594</v>
      </c>
      <c r="D5076" s="463" t="s">
        <v>7887</v>
      </c>
      <c r="E5076" s="462">
        <v>4200</v>
      </c>
      <c r="F5076" s="461" t="s">
        <v>11978</v>
      </c>
      <c r="G5076" s="460" t="s">
        <v>11977</v>
      </c>
      <c r="H5076" s="460" t="s">
        <v>6389</v>
      </c>
      <c r="I5076" s="460" t="s">
        <v>7869</v>
      </c>
      <c r="J5076" s="459" t="s">
        <v>6389</v>
      </c>
      <c r="K5076" s="458">
        <v>2</v>
      </c>
      <c r="L5076" s="458">
        <v>8</v>
      </c>
      <c r="M5076" s="457">
        <v>35648.626637145753</v>
      </c>
      <c r="N5076" s="458">
        <v>0</v>
      </c>
      <c r="O5076" s="458">
        <v>0</v>
      </c>
      <c r="P5076" s="457">
        <v>0</v>
      </c>
    </row>
    <row r="5077" spans="1:16" ht="67.5" x14ac:dyDescent="0.2">
      <c r="A5077" s="466" t="s">
        <v>7860</v>
      </c>
      <c r="B5077" s="465" t="s">
        <v>3526</v>
      </c>
      <c r="C5077" s="464" t="s">
        <v>2594</v>
      </c>
      <c r="D5077" s="463" t="s">
        <v>7887</v>
      </c>
      <c r="E5077" s="462">
        <v>4200</v>
      </c>
      <c r="F5077" s="461" t="s">
        <v>11976</v>
      </c>
      <c r="G5077" s="460" t="s">
        <v>11975</v>
      </c>
      <c r="H5077" s="460" t="s">
        <v>6514</v>
      </c>
      <c r="I5077" s="460" t="s">
        <v>7869</v>
      </c>
      <c r="J5077" s="459" t="s">
        <v>6514</v>
      </c>
      <c r="K5077" s="458">
        <v>3</v>
      </c>
      <c r="L5077" s="458">
        <v>12</v>
      </c>
      <c r="M5077" s="457">
        <v>53472.939955718633</v>
      </c>
      <c r="N5077" s="458">
        <v>1</v>
      </c>
      <c r="O5077" s="458">
        <v>6</v>
      </c>
      <c r="P5077" s="457">
        <v>26506.799999999999</v>
      </c>
    </row>
    <row r="5078" spans="1:16" ht="67.5" x14ac:dyDescent="0.2">
      <c r="A5078" s="466" t="s">
        <v>7860</v>
      </c>
      <c r="B5078" s="465" t="s">
        <v>3526</v>
      </c>
      <c r="C5078" s="464" t="s">
        <v>2594</v>
      </c>
      <c r="D5078" s="463" t="s">
        <v>8248</v>
      </c>
      <c r="E5078" s="462">
        <v>4200</v>
      </c>
      <c r="F5078" s="461" t="s">
        <v>11974</v>
      </c>
      <c r="G5078" s="460" t="s">
        <v>11973</v>
      </c>
      <c r="H5078" s="460" t="s">
        <v>3528</v>
      </c>
      <c r="I5078" s="460" t="s">
        <v>7861</v>
      </c>
      <c r="J5078" s="459" t="s">
        <v>3528</v>
      </c>
      <c r="K5078" s="458">
        <v>3</v>
      </c>
      <c r="L5078" s="458">
        <v>12</v>
      </c>
      <c r="M5078" s="457">
        <v>53472.939955718633</v>
      </c>
      <c r="N5078" s="458">
        <v>1</v>
      </c>
      <c r="O5078" s="458">
        <v>6</v>
      </c>
      <c r="P5078" s="457">
        <v>26506.799999999999</v>
      </c>
    </row>
    <row r="5079" spans="1:16" ht="67.5" x14ac:dyDescent="0.2">
      <c r="A5079" s="466" t="s">
        <v>7860</v>
      </c>
      <c r="B5079" s="465" t="s">
        <v>3526</v>
      </c>
      <c r="C5079" s="464" t="s">
        <v>2594</v>
      </c>
      <c r="D5079" s="463" t="s">
        <v>8040</v>
      </c>
      <c r="E5079" s="462">
        <v>8500</v>
      </c>
      <c r="F5079" s="461" t="s">
        <v>11972</v>
      </c>
      <c r="G5079" s="460" t="s">
        <v>11971</v>
      </c>
      <c r="H5079" s="460" t="s">
        <v>7911</v>
      </c>
      <c r="I5079" s="460" t="s">
        <v>7861</v>
      </c>
      <c r="J5079" s="459" t="s">
        <v>7911</v>
      </c>
      <c r="K5079" s="458">
        <v>3</v>
      </c>
      <c r="L5079" s="458">
        <v>12</v>
      </c>
      <c r="M5079" s="457">
        <v>108219.04514847818</v>
      </c>
      <c r="N5079" s="458">
        <v>1</v>
      </c>
      <c r="O5079" s="458">
        <v>6</v>
      </c>
      <c r="P5079" s="457">
        <v>52306.8</v>
      </c>
    </row>
    <row r="5080" spans="1:16" ht="67.5" x14ac:dyDescent="0.2">
      <c r="A5080" s="466" t="s">
        <v>7860</v>
      </c>
      <c r="B5080" s="465" t="s">
        <v>3526</v>
      </c>
      <c r="C5080" s="464" t="s">
        <v>2594</v>
      </c>
      <c r="D5080" s="463" t="s">
        <v>8137</v>
      </c>
      <c r="E5080" s="462">
        <v>2000</v>
      </c>
      <c r="F5080" s="461" t="s">
        <v>11970</v>
      </c>
      <c r="G5080" s="460" t="s">
        <v>11969</v>
      </c>
      <c r="H5080" s="460"/>
      <c r="I5080" s="460"/>
      <c r="J5080" s="459"/>
      <c r="K5080" s="458">
        <v>3</v>
      </c>
      <c r="L5080" s="458">
        <v>12</v>
      </c>
      <c r="M5080" s="457">
        <v>25463.304740818396</v>
      </c>
      <c r="N5080" s="458">
        <v>1</v>
      </c>
      <c r="O5080" s="458">
        <v>6</v>
      </c>
      <c r="P5080" s="457">
        <v>13306.8</v>
      </c>
    </row>
    <row r="5081" spans="1:16" ht="67.5" x14ac:dyDescent="0.2">
      <c r="A5081" s="466" t="s">
        <v>7860</v>
      </c>
      <c r="B5081" s="465" t="s">
        <v>3526</v>
      </c>
      <c r="C5081" s="464" t="s">
        <v>2594</v>
      </c>
      <c r="D5081" s="463" t="s">
        <v>8960</v>
      </c>
      <c r="E5081" s="462">
        <v>10500</v>
      </c>
      <c r="F5081" s="461" t="s">
        <v>11968</v>
      </c>
      <c r="G5081" s="460" t="s">
        <v>11967</v>
      </c>
      <c r="H5081" s="460" t="s">
        <v>7926</v>
      </c>
      <c r="I5081" s="460" t="s">
        <v>7869</v>
      </c>
      <c r="J5081" s="459" t="s">
        <v>7926</v>
      </c>
      <c r="K5081" s="458">
        <v>1</v>
      </c>
      <c r="L5081" s="458">
        <v>1</v>
      </c>
      <c r="M5081" s="457">
        <v>11140.195824108048</v>
      </c>
      <c r="N5081" s="458">
        <v>1</v>
      </c>
      <c r="O5081" s="458">
        <v>6</v>
      </c>
      <c r="P5081" s="457">
        <v>64306.8</v>
      </c>
    </row>
    <row r="5082" spans="1:16" ht="67.5" x14ac:dyDescent="0.2">
      <c r="A5082" s="466" t="s">
        <v>7860</v>
      </c>
      <c r="B5082" s="465" t="s">
        <v>3526</v>
      </c>
      <c r="C5082" s="464" t="s">
        <v>2594</v>
      </c>
      <c r="D5082" s="463" t="s">
        <v>7916</v>
      </c>
      <c r="E5082" s="462">
        <v>4200</v>
      </c>
      <c r="F5082" s="461" t="s">
        <v>11966</v>
      </c>
      <c r="G5082" s="460" t="s">
        <v>11965</v>
      </c>
      <c r="H5082" s="460" t="s">
        <v>3528</v>
      </c>
      <c r="I5082" s="460" t="s">
        <v>7869</v>
      </c>
      <c r="J5082" s="459" t="s">
        <v>3528</v>
      </c>
      <c r="K5082" s="458">
        <v>3</v>
      </c>
      <c r="L5082" s="458">
        <v>12</v>
      </c>
      <c r="M5082" s="457">
        <v>53472.939955718633</v>
      </c>
      <c r="N5082" s="458">
        <v>1</v>
      </c>
      <c r="O5082" s="458">
        <v>6</v>
      </c>
      <c r="P5082" s="457">
        <v>26506.799999999999</v>
      </c>
    </row>
    <row r="5083" spans="1:16" ht="67.5" x14ac:dyDescent="0.2">
      <c r="A5083" s="466" t="s">
        <v>7860</v>
      </c>
      <c r="B5083" s="465" t="s">
        <v>3526</v>
      </c>
      <c r="C5083" s="464" t="s">
        <v>2594</v>
      </c>
      <c r="D5083" s="463" t="s">
        <v>11074</v>
      </c>
      <c r="E5083" s="462">
        <v>5500</v>
      </c>
      <c r="F5083" s="461" t="s">
        <v>11964</v>
      </c>
      <c r="G5083" s="460" t="s">
        <v>11963</v>
      </c>
      <c r="H5083" s="460" t="s">
        <v>8832</v>
      </c>
      <c r="I5083" s="460" t="s">
        <v>7869</v>
      </c>
      <c r="J5083" s="459" t="s">
        <v>8832</v>
      </c>
      <c r="K5083" s="458">
        <v>3</v>
      </c>
      <c r="L5083" s="458">
        <v>12</v>
      </c>
      <c r="M5083" s="457">
        <v>70024.088037250593</v>
      </c>
      <c r="N5083" s="458">
        <v>1</v>
      </c>
      <c r="O5083" s="458">
        <v>6</v>
      </c>
      <c r="P5083" s="457">
        <v>34306.800000000003</v>
      </c>
    </row>
    <row r="5084" spans="1:16" ht="67.5" x14ac:dyDescent="0.2">
      <c r="A5084" s="466" t="s">
        <v>7860</v>
      </c>
      <c r="B5084" s="465" t="s">
        <v>3526</v>
      </c>
      <c r="C5084" s="464" t="s">
        <v>2594</v>
      </c>
      <c r="D5084" s="463" t="s">
        <v>11962</v>
      </c>
      <c r="E5084" s="462">
        <v>2500</v>
      </c>
      <c r="F5084" s="461" t="s">
        <v>11961</v>
      </c>
      <c r="G5084" s="460" t="s">
        <v>11960</v>
      </c>
      <c r="H5084" s="460"/>
      <c r="I5084" s="460"/>
      <c r="J5084" s="459"/>
      <c r="K5084" s="458">
        <v>3</v>
      </c>
      <c r="L5084" s="458">
        <v>12</v>
      </c>
      <c r="M5084" s="457">
        <v>31829.130926022997</v>
      </c>
      <c r="N5084" s="458">
        <v>1</v>
      </c>
      <c r="O5084" s="458">
        <v>6</v>
      </c>
      <c r="P5084" s="457">
        <v>16306.8</v>
      </c>
    </row>
    <row r="5085" spans="1:16" ht="67.5" x14ac:dyDescent="0.2">
      <c r="A5085" s="466" t="s">
        <v>7860</v>
      </c>
      <c r="B5085" s="465" t="s">
        <v>3526</v>
      </c>
      <c r="C5085" s="464" t="s">
        <v>2594</v>
      </c>
      <c r="D5085" s="463" t="s">
        <v>11957</v>
      </c>
      <c r="E5085" s="462">
        <v>7500</v>
      </c>
      <c r="F5085" s="461" t="s">
        <v>11959</v>
      </c>
      <c r="G5085" s="460" t="s">
        <v>11958</v>
      </c>
      <c r="H5085" s="460" t="s">
        <v>11954</v>
      </c>
      <c r="I5085" s="460" t="s">
        <v>7869</v>
      </c>
      <c r="J5085" s="459" t="s">
        <v>11954</v>
      </c>
      <c r="K5085" s="458">
        <v>3</v>
      </c>
      <c r="L5085" s="458">
        <v>12</v>
      </c>
      <c r="M5085" s="457">
        <v>95487.392778068985</v>
      </c>
      <c r="N5085" s="458">
        <v>1</v>
      </c>
      <c r="O5085" s="458">
        <v>6</v>
      </c>
      <c r="P5085" s="457">
        <v>46306.8</v>
      </c>
    </row>
    <row r="5086" spans="1:16" ht="67.5" x14ac:dyDescent="0.2">
      <c r="A5086" s="466" t="s">
        <v>7860</v>
      </c>
      <c r="B5086" s="465" t="s">
        <v>3526</v>
      </c>
      <c r="C5086" s="464" t="s">
        <v>2594</v>
      </c>
      <c r="D5086" s="463" t="s">
        <v>11957</v>
      </c>
      <c r="E5086" s="462">
        <v>7500</v>
      </c>
      <c r="F5086" s="461" t="s">
        <v>11956</v>
      </c>
      <c r="G5086" s="460" t="s">
        <v>11955</v>
      </c>
      <c r="H5086" s="460" t="s">
        <v>11954</v>
      </c>
      <c r="I5086" s="460" t="s">
        <v>7861</v>
      </c>
      <c r="J5086" s="459" t="s">
        <v>11954</v>
      </c>
      <c r="K5086" s="458">
        <v>3</v>
      </c>
      <c r="L5086" s="458">
        <v>12</v>
      </c>
      <c r="M5086" s="457">
        <v>95487.392778068985</v>
      </c>
      <c r="N5086" s="458">
        <v>1</v>
      </c>
      <c r="O5086" s="458">
        <v>6</v>
      </c>
      <c r="P5086" s="457">
        <v>46306.8</v>
      </c>
    </row>
    <row r="5087" spans="1:16" ht="67.5" x14ac:dyDescent="0.2">
      <c r="A5087" s="466" t="s">
        <v>7860</v>
      </c>
      <c r="B5087" s="465" t="s">
        <v>3526</v>
      </c>
      <c r="C5087" s="464" t="s">
        <v>2594</v>
      </c>
      <c r="D5087" s="463" t="s">
        <v>7887</v>
      </c>
      <c r="E5087" s="462">
        <v>4200</v>
      </c>
      <c r="F5087" s="461" t="s">
        <v>11953</v>
      </c>
      <c r="G5087" s="460" t="s">
        <v>11952</v>
      </c>
      <c r="H5087" s="460" t="s">
        <v>6389</v>
      </c>
      <c r="I5087" s="460" t="s">
        <v>7869</v>
      </c>
      <c r="J5087" s="459" t="s">
        <v>6389</v>
      </c>
      <c r="K5087" s="458">
        <v>4</v>
      </c>
      <c r="L5087" s="458">
        <v>12</v>
      </c>
      <c r="M5087" s="457">
        <v>53472.939955718633</v>
      </c>
      <c r="N5087" s="458">
        <v>1</v>
      </c>
      <c r="O5087" s="458">
        <v>1</v>
      </c>
      <c r="P5087" s="457">
        <v>4417.8</v>
      </c>
    </row>
    <row r="5088" spans="1:16" ht="67.5" x14ac:dyDescent="0.2">
      <c r="A5088" s="466" t="s">
        <v>7860</v>
      </c>
      <c r="B5088" s="465" t="s">
        <v>3526</v>
      </c>
      <c r="C5088" s="464" t="s">
        <v>2594</v>
      </c>
      <c r="D5088" s="463" t="s">
        <v>7923</v>
      </c>
      <c r="E5088" s="462">
        <v>4200</v>
      </c>
      <c r="F5088" s="461" t="s">
        <v>4628</v>
      </c>
      <c r="G5088" s="460" t="s">
        <v>11951</v>
      </c>
      <c r="H5088" s="460" t="s">
        <v>3574</v>
      </c>
      <c r="I5088" s="460" t="s">
        <v>7869</v>
      </c>
      <c r="J5088" s="459" t="s">
        <v>3574</v>
      </c>
      <c r="K5088" s="458">
        <v>3</v>
      </c>
      <c r="L5088" s="458">
        <v>5</v>
      </c>
      <c r="M5088" s="457">
        <v>22280.391648216097</v>
      </c>
      <c r="N5088" s="458">
        <v>0</v>
      </c>
      <c r="O5088" s="458">
        <v>0</v>
      </c>
      <c r="P5088" s="457">
        <v>0</v>
      </c>
    </row>
    <row r="5089" spans="1:16" ht="67.5" x14ac:dyDescent="0.2">
      <c r="A5089" s="466" t="s">
        <v>7860</v>
      </c>
      <c r="B5089" s="465" t="s">
        <v>3526</v>
      </c>
      <c r="C5089" s="464" t="s">
        <v>2594</v>
      </c>
      <c r="D5089" s="463" t="s">
        <v>8278</v>
      </c>
      <c r="E5089" s="462">
        <v>2700</v>
      </c>
      <c r="F5089" s="461" t="s">
        <v>11950</v>
      </c>
      <c r="G5089" s="460" t="s">
        <v>11949</v>
      </c>
      <c r="H5089" s="460"/>
      <c r="I5089" s="460" t="s">
        <v>8064</v>
      </c>
      <c r="J5089" s="459" t="s">
        <v>8279</v>
      </c>
      <c r="K5089" s="458">
        <v>4</v>
      </c>
      <c r="L5089" s="458">
        <v>12</v>
      </c>
      <c r="M5089" s="457">
        <v>34375.461400104832</v>
      </c>
      <c r="N5089" s="458">
        <v>1</v>
      </c>
      <c r="O5089" s="458">
        <v>6</v>
      </c>
      <c r="P5089" s="457">
        <v>17506.8</v>
      </c>
    </row>
    <row r="5090" spans="1:16" ht="67.5" x14ac:dyDescent="0.2">
      <c r="A5090" s="466" t="s">
        <v>7860</v>
      </c>
      <c r="B5090" s="465" t="s">
        <v>3526</v>
      </c>
      <c r="C5090" s="464" t="s">
        <v>2594</v>
      </c>
      <c r="D5090" s="463" t="s">
        <v>7881</v>
      </c>
      <c r="E5090" s="462">
        <v>3200</v>
      </c>
      <c r="F5090" s="461" t="s">
        <v>11948</v>
      </c>
      <c r="G5090" s="460" t="s">
        <v>11947</v>
      </c>
      <c r="H5090" s="460"/>
      <c r="I5090" s="460"/>
      <c r="J5090" s="459"/>
      <c r="K5090" s="458">
        <v>5</v>
      </c>
      <c r="L5090" s="458">
        <v>12</v>
      </c>
      <c r="M5090" s="457">
        <v>40741.287585309437</v>
      </c>
      <c r="N5090" s="458">
        <v>1</v>
      </c>
      <c r="O5090" s="458">
        <v>6</v>
      </c>
      <c r="P5090" s="457">
        <v>20506.8</v>
      </c>
    </row>
    <row r="5091" spans="1:16" ht="67.5" x14ac:dyDescent="0.2">
      <c r="A5091" s="466" t="s">
        <v>7860</v>
      </c>
      <c r="B5091" s="465" t="s">
        <v>3526</v>
      </c>
      <c r="C5091" s="464" t="s">
        <v>2594</v>
      </c>
      <c r="D5091" s="463" t="s">
        <v>8011</v>
      </c>
      <c r="E5091" s="462">
        <v>2200</v>
      </c>
      <c r="F5091" s="461" t="s">
        <v>11946</v>
      </c>
      <c r="G5091" s="460" t="s">
        <v>11945</v>
      </c>
      <c r="H5091" s="460"/>
      <c r="I5091" s="460"/>
      <c r="J5091" s="459"/>
      <c r="K5091" s="458">
        <v>4</v>
      </c>
      <c r="L5091" s="458">
        <v>12</v>
      </c>
      <c r="M5091" s="457">
        <v>28009.635214900234</v>
      </c>
      <c r="N5091" s="458">
        <v>1</v>
      </c>
      <c r="O5091" s="458">
        <v>6</v>
      </c>
      <c r="P5091" s="457">
        <v>14506.8</v>
      </c>
    </row>
    <row r="5092" spans="1:16" ht="67.5" x14ac:dyDescent="0.2">
      <c r="A5092" s="466" t="s">
        <v>7860</v>
      </c>
      <c r="B5092" s="465" t="s">
        <v>3526</v>
      </c>
      <c r="C5092" s="464" t="s">
        <v>2594</v>
      </c>
      <c r="D5092" s="463" t="s">
        <v>9193</v>
      </c>
      <c r="E5092" s="462">
        <v>9000</v>
      </c>
      <c r="F5092" s="461" t="s">
        <v>11944</v>
      </c>
      <c r="G5092" s="460" t="s">
        <v>11943</v>
      </c>
      <c r="H5092" s="460" t="s">
        <v>7865</v>
      </c>
      <c r="I5092" s="460" t="s">
        <v>7861</v>
      </c>
      <c r="J5092" s="459" t="s">
        <v>7865</v>
      </c>
      <c r="K5092" s="458">
        <v>3</v>
      </c>
      <c r="L5092" s="458">
        <v>12</v>
      </c>
      <c r="M5092" s="457">
        <v>114584.87133368278</v>
      </c>
      <c r="N5092" s="458">
        <v>1</v>
      </c>
      <c r="O5092" s="458">
        <v>6</v>
      </c>
      <c r="P5092" s="457">
        <v>55306.8</v>
      </c>
    </row>
    <row r="5093" spans="1:16" ht="67.5" x14ac:dyDescent="0.2">
      <c r="A5093" s="466" t="s">
        <v>7860</v>
      </c>
      <c r="B5093" s="465" t="s">
        <v>3526</v>
      </c>
      <c r="C5093" s="464" t="s">
        <v>2594</v>
      </c>
      <c r="D5093" s="463" t="s">
        <v>7859</v>
      </c>
      <c r="E5093" s="462">
        <v>2500</v>
      </c>
      <c r="F5093" s="461" t="s">
        <v>11942</v>
      </c>
      <c r="G5093" s="460" t="s">
        <v>11941</v>
      </c>
      <c r="H5093" s="460" t="s">
        <v>6514</v>
      </c>
      <c r="I5093" s="460" t="s">
        <v>7869</v>
      </c>
      <c r="J5093" s="459" t="s">
        <v>6514</v>
      </c>
      <c r="K5093" s="458">
        <v>3</v>
      </c>
      <c r="L5093" s="458">
        <v>5</v>
      </c>
      <c r="M5093" s="457">
        <v>13262.137885842914</v>
      </c>
      <c r="N5093" s="458">
        <v>0</v>
      </c>
      <c r="O5093" s="458">
        <v>0</v>
      </c>
      <c r="P5093" s="457">
        <v>0</v>
      </c>
    </row>
    <row r="5094" spans="1:16" ht="67.5" x14ac:dyDescent="0.2">
      <c r="A5094" s="466" t="s">
        <v>7860</v>
      </c>
      <c r="B5094" s="465" t="s">
        <v>3526</v>
      </c>
      <c r="C5094" s="464" t="s">
        <v>2594</v>
      </c>
      <c r="D5094" s="463" t="s">
        <v>7986</v>
      </c>
      <c r="E5094" s="462">
        <v>7500</v>
      </c>
      <c r="F5094" s="461" t="s">
        <v>11940</v>
      </c>
      <c r="G5094" s="460" t="s">
        <v>11939</v>
      </c>
      <c r="H5094" s="460" t="s">
        <v>3570</v>
      </c>
      <c r="I5094" s="460" t="s">
        <v>7861</v>
      </c>
      <c r="J5094" s="459" t="s">
        <v>3570</v>
      </c>
      <c r="K5094" s="458">
        <v>3</v>
      </c>
      <c r="L5094" s="458">
        <v>12</v>
      </c>
      <c r="M5094" s="457">
        <v>95487.392778068985</v>
      </c>
      <c r="N5094" s="458">
        <v>1</v>
      </c>
      <c r="O5094" s="458">
        <v>6</v>
      </c>
      <c r="P5094" s="457">
        <v>46306.8</v>
      </c>
    </row>
    <row r="5095" spans="1:16" ht="67.5" x14ac:dyDescent="0.2">
      <c r="A5095" s="466" t="s">
        <v>7860</v>
      </c>
      <c r="B5095" s="465" t="s">
        <v>3526</v>
      </c>
      <c r="C5095" s="464" t="s">
        <v>2594</v>
      </c>
      <c r="D5095" s="463" t="s">
        <v>8475</v>
      </c>
      <c r="E5095" s="462">
        <v>5500</v>
      </c>
      <c r="F5095" s="461" t="s">
        <v>11938</v>
      </c>
      <c r="G5095" s="460" t="s">
        <v>11937</v>
      </c>
      <c r="H5095" s="460" t="s">
        <v>7911</v>
      </c>
      <c r="I5095" s="460" t="s">
        <v>7869</v>
      </c>
      <c r="J5095" s="459" t="s">
        <v>7911</v>
      </c>
      <c r="K5095" s="458">
        <v>3</v>
      </c>
      <c r="L5095" s="458">
        <v>12</v>
      </c>
      <c r="M5095" s="457">
        <v>70024.088037250593</v>
      </c>
      <c r="N5095" s="458">
        <v>1</v>
      </c>
      <c r="O5095" s="458">
        <v>6</v>
      </c>
      <c r="P5095" s="457">
        <v>34306.800000000003</v>
      </c>
    </row>
    <row r="5096" spans="1:16" ht="67.5" x14ac:dyDescent="0.2">
      <c r="A5096" s="466" t="s">
        <v>7860</v>
      </c>
      <c r="B5096" s="465" t="s">
        <v>3526</v>
      </c>
      <c r="C5096" s="464" t="s">
        <v>2594</v>
      </c>
      <c r="D5096" s="463" t="s">
        <v>8438</v>
      </c>
      <c r="E5096" s="462">
        <v>7500</v>
      </c>
      <c r="F5096" s="461" t="s">
        <v>11936</v>
      </c>
      <c r="G5096" s="460" t="s">
        <v>11935</v>
      </c>
      <c r="H5096" s="460" t="s">
        <v>8352</v>
      </c>
      <c r="I5096" s="460" t="s">
        <v>7869</v>
      </c>
      <c r="J5096" s="459" t="s">
        <v>8352</v>
      </c>
      <c r="K5096" s="458">
        <v>3</v>
      </c>
      <c r="L5096" s="458">
        <v>12</v>
      </c>
      <c r="M5096" s="457">
        <v>95487.392778068985</v>
      </c>
      <c r="N5096" s="458">
        <v>1</v>
      </c>
      <c r="O5096" s="458">
        <v>6</v>
      </c>
      <c r="P5096" s="457">
        <v>46306.8</v>
      </c>
    </row>
    <row r="5097" spans="1:16" ht="67.5" x14ac:dyDescent="0.2">
      <c r="A5097" s="466" t="s">
        <v>7860</v>
      </c>
      <c r="B5097" s="465" t="s">
        <v>3526</v>
      </c>
      <c r="C5097" s="464" t="s">
        <v>2594</v>
      </c>
      <c r="D5097" s="463" t="s">
        <v>7946</v>
      </c>
      <c r="E5097" s="462">
        <v>4200</v>
      </c>
      <c r="F5097" s="461" t="s">
        <v>11934</v>
      </c>
      <c r="G5097" s="460" t="s">
        <v>11933</v>
      </c>
      <c r="H5097" s="460" t="s">
        <v>3570</v>
      </c>
      <c r="I5097" s="460" t="s">
        <v>7869</v>
      </c>
      <c r="J5097" s="459" t="s">
        <v>3570</v>
      </c>
      <c r="K5097" s="458">
        <v>3</v>
      </c>
      <c r="L5097" s="458">
        <v>12</v>
      </c>
      <c r="M5097" s="457">
        <v>53472.939955718633</v>
      </c>
      <c r="N5097" s="458">
        <v>1</v>
      </c>
      <c r="O5097" s="458">
        <v>6</v>
      </c>
      <c r="P5097" s="457">
        <v>26506.799999999999</v>
      </c>
    </row>
    <row r="5098" spans="1:16" ht="67.5" x14ac:dyDescent="0.2">
      <c r="A5098" s="466" t="s">
        <v>7860</v>
      </c>
      <c r="B5098" s="465" t="s">
        <v>3526</v>
      </c>
      <c r="C5098" s="464" t="s">
        <v>2594</v>
      </c>
      <c r="D5098" s="463" t="s">
        <v>7899</v>
      </c>
      <c r="E5098" s="462">
        <v>4200</v>
      </c>
      <c r="F5098" s="461" t="s">
        <v>11932</v>
      </c>
      <c r="G5098" s="460" t="s">
        <v>11931</v>
      </c>
      <c r="H5098" s="460" t="s">
        <v>8069</v>
      </c>
      <c r="I5098" s="460" t="s">
        <v>7869</v>
      </c>
      <c r="J5098" s="459" t="s">
        <v>8069</v>
      </c>
      <c r="K5098" s="458">
        <v>3</v>
      </c>
      <c r="L5098" s="458">
        <v>12</v>
      </c>
      <c r="M5098" s="457">
        <v>53472.939955718633</v>
      </c>
      <c r="N5098" s="458">
        <v>1</v>
      </c>
      <c r="O5098" s="458">
        <v>6</v>
      </c>
      <c r="P5098" s="457">
        <v>26506.799999999999</v>
      </c>
    </row>
    <row r="5099" spans="1:16" ht="67.5" x14ac:dyDescent="0.2">
      <c r="A5099" s="466" t="s">
        <v>7860</v>
      </c>
      <c r="B5099" s="465" t="s">
        <v>3526</v>
      </c>
      <c r="C5099" s="464" t="s">
        <v>2594</v>
      </c>
      <c r="D5099" s="463" t="s">
        <v>7887</v>
      </c>
      <c r="E5099" s="462">
        <v>4200</v>
      </c>
      <c r="F5099" s="461" t="s">
        <v>11930</v>
      </c>
      <c r="G5099" s="460" t="s">
        <v>11929</v>
      </c>
      <c r="H5099" s="460" t="s">
        <v>6389</v>
      </c>
      <c r="I5099" s="460" t="s">
        <v>7869</v>
      </c>
      <c r="J5099" s="459" t="s">
        <v>6389</v>
      </c>
      <c r="K5099" s="458">
        <v>4</v>
      </c>
      <c r="L5099" s="458">
        <v>12</v>
      </c>
      <c r="M5099" s="457">
        <v>53472.939955718633</v>
      </c>
      <c r="N5099" s="458">
        <v>1</v>
      </c>
      <c r="O5099" s="458">
        <v>6</v>
      </c>
      <c r="P5099" s="457">
        <v>26506.799999999999</v>
      </c>
    </row>
    <row r="5100" spans="1:16" ht="67.5" x14ac:dyDescent="0.2">
      <c r="A5100" s="466" t="s">
        <v>7860</v>
      </c>
      <c r="B5100" s="465" t="s">
        <v>3526</v>
      </c>
      <c r="C5100" s="464" t="s">
        <v>2594</v>
      </c>
      <c r="D5100" s="463" t="s">
        <v>7923</v>
      </c>
      <c r="E5100" s="462">
        <v>4200</v>
      </c>
      <c r="F5100" s="461" t="s">
        <v>11928</v>
      </c>
      <c r="G5100" s="460" t="s">
        <v>11927</v>
      </c>
      <c r="H5100" s="460" t="s">
        <v>3642</v>
      </c>
      <c r="I5100" s="460" t="s">
        <v>7861</v>
      </c>
      <c r="J5100" s="459" t="s">
        <v>3642</v>
      </c>
      <c r="K5100" s="458">
        <v>4</v>
      </c>
      <c r="L5100" s="458">
        <v>12</v>
      </c>
      <c r="M5100" s="457">
        <v>53472.939955718633</v>
      </c>
      <c r="N5100" s="458">
        <v>1</v>
      </c>
      <c r="O5100" s="458">
        <v>6</v>
      </c>
      <c r="P5100" s="457">
        <v>26506.799999999999</v>
      </c>
    </row>
    <row r="5101" spans="1:16" ht="67.5" x14ac:dyDescent="0.2">
      <c r="A5101" s="466" t="s">
        <v>7860</v>
      </c>
      <c r="B5101" s="465" t="s">
        <v>3526</v>
      </c>
      <c r="C5101" s="464" t="s">
        <v>2594</v>
      </c>
      <c r="D5101" s="463" t="s">
        <v>7899</v>
      </c>
      <c r="E5101" s="462">
        <v>4200</v>
      </c>
      <c r="F5101" s="461" t="s">
        <v>11926</v>
      </c>
      <c r="G5101" s="460" t="s">
        <v>11925</v>
      </c>
      <c r="H5101" s="460" t="s">
        <v>6514</v>
      </c>
      <c r="I5101" s="460" t="s">
        <v>7869</v>
      </c>
      <c r="J5101" s="459" t="s">
        <v>6514</v>
      </c>
      <c r="K5101" s="458">
        <v>3</v>
      </c>
      <c r="L5101" s="458">
        <v>12</v>
      </c>
      <c r="M5101" s="457">
        <v>53472.939955718633</v>
      </c>
      <c r="N5101" s="458">
        <v>1</v>
      </c>
      <c r="O5101" s="458">
        <v>6</v>
      </c>
      <c r="P5101" s="457">
        <v>26506.799999999999</v>
      </c>
    </row>
    <row r="5102" spans="1:16" ht="67.5" x14ac:dyDescent="0.2">
      <c r="A5102" s="466" t="s">
        <v>7860</v>
      </c>
      <c r="B5102" s="465" t="s">
        <v>3526</v>
      </c>
      <c r="C5102" s="464" t="s">
        <v>2594</v>
      </c>
      <c r="D5102" s="463" t="s">
        <v>7923</v>
      </c>
      <c r="E5102" s="462">
        <v>4200</v>
      </c>
      <c r="F5102" s="461" t="s">
        <v>11924</v>
      </c>
      <c r="G5102" s="460" t="s">
        <v>11923</v>
      </c>
      <c r="H5102" s="460" t="s">
        <v>3542</v>
      </c>
      <c r="I5102" s="460" t="s">
        <v>7861</v>
      </c>
      <c r="J5102" s="459" t="s">
        <v>3542</v>
      </c>
      <c r="K5102" s="458">
        <v>1</v>
      </c>
      <c r="L5102" s="458">
        <v>2</v>
      </c>
      <c r="M5102" s="457">
        <v>8912.1566592864383</v>
      </c>
      <c r="N5102" s="458">
        <v>1</v>
      </c>
      <c r="O5102" s="458">
        <v>6</v>
      </c>
      <c r="P5102" s="457">
        <v>26506.799999999999</v>
      </c>
    </row>
    <row r="5103" spans="1:16" ht="67.5" x14ac:dyDescent="0.2">
      <c r="A5103" s="466" t="s">
        <v>7860</v>
      </c>
      <c r="B5103" s="465" t="s">
        <v>3526</v>
      </c>
      <c r="C5103" s="464" t="s">
        <v>2594</v>
      </c>
      <c r="D5103" s="463" t="s">
        <v>7932</v>
      </c>
      <c r="E5103" s="462">
        <v>4200</v>
      </c>
      <c r="F5103" s="461" t="s">
        <v>11922</v>
      </c>
      <c r="G5103" s="460" t="s">
        <v>11921</v>
      </c>
      <c r="H5103" s="460" t="s">
        <v>7865</v>
      </c>
      <c r="I5103" s="460" t="s">
        <v>7869</v>
      </c>
      <c r="J5103" s="459" t="s">
        <v>7865</v>
      </c>
      <c r="K5103" s="458">
        <v>4</v>
      </c>
      <c r="L5103" s="458">
        <v>12</v>
      </c>
      <c r="M5103" s="457">
        <v>53472.939955718633</v>
      </c>
      <c r="N5103" s="458">
        <v>1</v>
      </c>
      <c r="O5103" s="458">
        <v>6</v>
      </c>
      <c r="P5103" s="457">
        <v>26506.799999999999</v>
      </c>
    </row>
    <row r="5104" spans="1:16" ht="67.5" x14ac:dyDescent="0.2">
      <c r="A5104" s="466" t="s">
        <v>7860</v>
      </c>
      <c r="B5104" s="465" t="s">
        <v>3526</v>
      </c>
      <c r="C5104" s="464" t="s">
        <v>2594</v>
      </c>
      <c r="D5104" s="463" t="s">
        <v>8406</v>
      </c>
      <c r="E5104" s="462">
        <v>1500</v>
      </c>
      <c r="F5104" s="461" t="s">
        <v>11920</v>
      </c>
      <c r="G5104" s="460" t="s">
        <v>11919</v>
      </c>
      <c r="H5104" s="460"/>
      <c r="I5104" s="460"/>
      <c r="J5104" s="459"/>
      <c r="K5104" s="458">
        <v>4</v>
      </c>
      <c r="L5104" s="458">
        <v>12</v>
      </c>
      <c r="M5104" s="457">
        <v>19097.478555613798</v>
      </c>
      <c r="N5104" s="458">
        <v>1</v>
      </c>
      <c r="O5104" s="458">
        <v>6</v>
      </c>
      <c r="P5104" s="457">
        <v>10306.799999999999</v>
      </c>
    </row>
    <row r="5105" spans="1:16" ht="67.5" x14ac:dyDescent="0.2">
      <c r="A5105" s="466" t="s">
        <v>7860</v>
      </c>
      <c r="B5105" s="465" t="s">
        <v>3526</v>
      </c>
      <c r="C5105" s="464" t="s">
        <v>2594</v>
      </c>
      <c r="D5105" s="463" t="s">
        <v>8005</v>
      </c>
      <c r="E5105" s="462">
        <v>4200</v>
      </c>
      <c r="F5105" s="461" t="s">
        <v>11918</v>
      </c>
      <c r="G5105" s="460" t="s">
        <v>11917</v>
      </c>
      <c r="H5105" s="460" t="s">
        <v>6514</v>
      </c>
      <c r="I5105" s="460" t="s">
        <v>7861</v>
      </c>
      <c r="J5105" s="459" t="s">
        <v>6514</v>
      </c>
      <c r="K5105" s="458">
        <v>3</v>
      </c>
      <c r="L5105" s="458">
        <v>12</v>
      </c>
      <c r="M5105" s="457">
        <v>53472.939955718633</v>
      </c>
      <c r="N5105" s="458">
        <v>1</v>
      </c>
      <c r="O5105" s="458">
        <v>6</v>
      </c>
      <c r="P5105" s="457">
        <v>26506.799999999999</v>
      </c>
    </row>
    <row r="5106" spans="1:16" ht="67.5" x14ac:dyDescent="0.2">
      <c r="A5106" s="466" t="s">
        <v>7860</v>
      </c>
      <c r="B5106" s="465" t="s">
        <v>3526</v>
      </c>
      <c r="C5106" s="464" t="s">
        <v>2594</v>
      </c>
      <c r="D5106" s="463" t="s">
        <v>8472</v>
      </c>
      <c r="E5106" s="462">
        <v>2200</v>
      </c>
      <c r="F5106" s="461" t="s">
        <v>11916</v>
      </c>
      <c r="G5106" s="460" t="s">
        <v>11915</v>
      </c>
      <c r="H5106" s="460" t="s">
        <v>11914</v>
      </c>
      <c r="I5106" s="460" t="s">
        <v>7861</v>
      </c>
      <c r="J5106" s="459" t="s">
        <v>11914</v>
      </c>
      <c r="K5106" s="458">
        <v>4</v>
      </c>
      <c r="L5106" s="458">
        <v>12</v>
      </c>
      <c r="M5106" s="457">
        <v>28009.635214900234</v>
      </c>
      <c r="N5106" s="458">
        <v>1</v>
      </c>
      <c r="O5106" s="458">
        <v>6</v>
      </c>
      <c r="P5106" s="457">
        <v>14506.8</v>
      </c>
    </row>
    <row r="5107" spans="1:16" ht="67.5" x14ac:dyDescent="0.2">
      <c r="A5107" s="466" t="s">
        <v>7860</v>
      </c>
      <c r="B5107" s="465" t="s">
        <v>3526</v>
      </c>
      <c r="C5107" s="464" t="s">
        <v>2594</v>
      </c>
      <c r="D5107" s="463" t="s">
        <v>11913</v>
      </c>
      <c r="E5107" s="462">
        <v>4200</v>
      </c>
      <c r="F5107" s="461" t="s">
        <v>11912</v>
      </c>
      <c r="G5107" s="460" t="s">
        <v>11911</v>
      </c>
      <c r="H5107" s="460" t="s">
        <v>3528</v>
      </c>
      <c r="I5107" s="460" t="s">
        <v>7869</v>
      </c>
      <c r="J5107" s="459" t="s">
        <v>3528</v>
      </c>
      <c r="K5107" s="458">
        <v>3</v>
      </c>
      <c r="L5107" s="458">
        <v>12</v>
      </c>
      <c r="M5107" s="457">
        <v>53472.939955718633</v>
      </c>
      <c r="N5107" s="458">
        <v>1</v>
      </c>
      <c r="O5107" s="458">
        <v>6</v>
      </c>
      <c r="P5107" s="457">
        <v>26506.799999999999</v>
      </c>
    </row>
    <row r="5108" spans="1:16" ht="67.5" x14ac:dyDescent="0.2">
      <c r="A5108" s="466" t="s">
        <v>7860</v>
      </c>
      <c r="B5108" s="465" t="s">
        <v>3526</v>
      </c>
      <c r="C5108" s="464" t="s">
        <v>2594</v>
      </c>
      <c r="D5108" s="463" t="s">
        <v>8282</v>
      </c>
      <c r="E5108" s="462">
        <v>4200</v>
      </c>
      <c r="F5108" s="461" t="s">
        <v>11910</v>
      </c>
      <c r="G5108" s="460" t="s">
        <v>11909</v>
      </c>
      <c r="H5108" s="460" t="s">
        <v>6299</v>
      </c>
      <c r="I5108" s="460" t="s">
        <v>7869</v>
      </c>
      <c r="J5108" s="459" t="s">
        <v>6299</v>
      </c>
      <c r="K5108" s="458">
        <v>5</v>
      </c>
      <c r="L5108" s="458">
        <v>12</v>
      </c>
      <c r="M5108" s="457">
        <v>53472.939955718633</v>
      </c>
      <c r="N5108" s="458">
        <v>1</v>
      </c>
      <c r="O5108" s="458">
        <v>6</v>
      </c>
      <c r="P5108" s="457">
        <v>26506.799999999999</v>
      </c>
    </row>
    <row r="5109" spans="1:16" ht="67.5" x14ac:dyDescent="0.2">
      <c r="A5109" s="466" t="s">
        <v>7860</v>
      </c>
      <c r="B5109" s="465" t="s">
        <v>3526</v>
      </c>
      <c r="C5109" s="464" t="s">
        <v>2594</v>
      </c>
      <c r="D5109" s="463" t="s">
        <v>8417</v>
      </c>
      <c r="E5109" s="462">
        <v>3200</v>
      </c>
      <c r="F5109" s="461" t="s">
        <v>11908</v>
      </c>
      <c r="G5109" s="460" t="s">
        <v>11907</v>
      </c>
      <c r="H5109" s="460" t="s">
        <v>6389</v>
      </c>
      <c r="I5109" s="460" t="s">
        <v>7869</v>
      </c>
      <c r="J5109" s="459" t="s">
        <v>6389</v>
      </c>
      <c r="K5109" s="458">
        <v>4</v>
      </c>
      <c r="L5109" s="458">
        <v>12</v>
      </c>
      <c r="M5109" s="457">
        <v>40741.287585309437</v>
      </c>
      <c r="N5109" s="458">
        <v>1</v>
      </c>
      <c r="O5109" s="458">
        <v>6</v>
      </c>
      <c r="P5109" s="457">
        <v>20506.8</v>
      </c>
    </row>
    <row r="5110" spans="1:16" ht="67.5" x14ac:dyDescent="0.2">
      <c r="A5110" s="466" t="s">
        <v>7860</v>
      </c>
      <c r="B5110" s="465" t="s">
        <v>3526</v>
      </c>
      <c r="C5110" s="464" t="s">
        <v>2594</v>
      </c>
      <c r="D5110" s="463" t="s">
        <v>11906</v>
      </c>
      <c r="E5110" s="462">
        <v>10500</v>
      </c>
      <c r="F5110" s="461" t="s">
        <v>11905</v>
      </c>
      <c r="G5110" s="460" t="s">
        <v>11904</v>
      </c>
      <c r="H5110" s="460" t="s">
        <v>3570</v>
      </c>
      <c r="I5110" s="460" t="s">
        <v>7869</v>
      </c>
      <c r="J5110" s="459" t="s">
        <v>3570</v>
      </c>
      <c r="K5110" s="458">
        <v>3</v>
      </c>
      <c r="L5110" s="458">
        <v>12</v>
      </c>
      <c r="M5110" s="457">
        <v>133682.34988929657</v>
      </c>
      <c r="N5110" s="458">
        <v>1</v>
      </c>
      <c r="O5110" s="458">
        <v>6</v>
      </c>
      <c r="P5110" s="457">
        <v>64306.8</v>
      </c>
    </row>
    <row r="5111" spans="1:16" ht="67.5" x14ac:dyDescent="0.2">
      <c r="A5111" s="466" t="s">
        <v>7860</v>
      </c>
      <c r="B5111" s="465" t="s">
        <v>3526</v>
      </c>
      <c r="C5111" s="464" t="s">
        <v>2594</v>
      </c>
      <c r="D5111" s="463" t="s">
        <v>7859</v>
      </c>
      <c r="E5111" s="462">
        <v>2500</v>
      </c>
      <c r="F5111" s="461" t="s">
        <v>11903</v>
      </c>
      <c r="G5111" s="460" t="s">
        <v>11902</v>
      </c>
      <c r="H5111" s="460" t="s">
        <v>10897</v>
      </c>
      <c r="I5111" s="460" t="s">
        <v>7869</v>
      </c>
      <c r="J5111" s="459" t="s">
        <v>10897</v>
      </c>
      <c r="K5111" s="458">
        <v>3</v>
      </c>
      <c r="L5111" s="458">
        <v>5</v>
      </c>
      <c r="M5111" s="457">
        <v>13262.137885842914</v>
      </c>
      <c r="N5111" s="458">
        <v>0</v>
      </c>
      <c r="O5111" s="458">
        <v>0</v>
      </c>
      <c r="P5111" s="457">
        <v>0</v>
      </c>
    </row>
    <row r="5112" spans="1:16" ht="67.5" x14ac:dyDescent="0.2">
      <c r="A5112" s="466" t="s">
        <v>7860</v>
      </c>
      <c r="B5112" s="465" t="s">
        <v>3526</v>
      </c>
      <c r="C5112" s="464" t="s">
        <v>2594</v>
      </c>
      <c r="D5112" s="463" t="s">
        <v>8048</v>
      </c>
      <c r="E5112" s="462">
        <v>5500</v>
      </c>
      <c r="F5112" s="461" t="s">
        <v>11901</v>
      </c>
      <c r="G5112" s="460" t="s">
        <v>11900</v>
      </c>
      <c r="H5112" s="460" t="s">
        <v>7911</v>
      </c>
      <c r="I5112" s="460" t="s">
        <v>7869</v>
      </c>
      <c r="J5112" s="459" t="s">
        <v>7911</v>
      </c>
      <c r="K5112" s="458">
        <v>5</v>
      </c>
      <c r="L5112" s="458">
        <v>12</v>
      </c>
      <c r="M5112" s="457">
        <v>70024.088037250593</v>
      </c>
      <c r="N5112" s="458">
        <v>1</v>
      </c>
      <c r="O5112" s="458">
        <v>6</v>
      </c>
      <c r="P5112" s="457">
        <v>34306.800000000003</v>
      </c>
    </row>
    <row r="5113" spans="1:16" ht="67.5" x14ac:dyDescent="0.2">
      <c r="A5113" s="466" t="s">
        <v>7860</v>
      </c>
      <c r="B5113" s="465" t="s">
        <v>3526</v>
      </c>
      <c r="C5113" s="464" t="s">
        <v>2594</v>
      </c>
      <c r="D5113" s="463" t="s">
        <v>7908</v>
      </c>
      <c r="E5113" s="462">
        <v>4200</v>
      </c>
      <c r="F5113" s="461" t="s">
        <v>11899</v>
      </c>
      <c r="G5113" s="460" t="s">
        <v>11898</v>
      </c>
      <c r="H5113" s="460" t="s">
        <v>3574</v>
      </c>
      <c r="I5113" s="460" t="s">
        <v>7869</v>
      </c>
      <c r="J5113" s="459" t="s">
        <v>3574</v>
      </c>
      <c r="K5113" s="458">
        <v>3</v>
      </c>
      <c r="L5113" s="458">
        <v>5</v>
      </c>
      <c r="M5113" s="457">
        <v>22280.391648216097</v>
      </c>
      <c r="N5113" s="458">
        <v>0</v>
      </c>
      <c r="O5113" s="458">
        <v>0</v>
      </c>
      <c r="P5113" s="457">
        <v>0</v>
      </c>
    </row>
    <row r="5114" spans="1:16" ht="67.5" x14ac:dyDescent="0.2">
      <c r="A5114" s="466" t="s">
        <v>7860</v>
      </c>
      <c r="B5114" s="465" t="s">
        <v>3526</v>
      </c>
      <c r="C5114" s="464" t="s">
        <v>2594</v>
      </c>
      <c r="D5114" s="463" t="s">
        <v>11897</v>
      </c>
      <c r="E5114" s="462">
        <v>5500</v>
      </c>
      <c r="F5114" s="461" t="s">
        <v>11896</v>
      </c>
      <c r="G5114" s="460" t="s">
        <v>11895</v>
      </c>
      <c r="H5114" s="460" t="s">
        <v>8420</v>
      </c>
      <c r="I5114" s="460" t="s">
        <v>7869</v>
      </c>
      <c r="J5114" s="459" t="s">
        <v>8420</v>
      </c>
      <c r="K5114" s="458">
        <v>4</v>
      </c>
      <c r="L5114" s="458">
        <v>9</v>
      </c>
      <c r="M5114" s="457">
        <v>52518.066027937944</v>
      </c>
      <c r="N5114" s="458">
        <v>0</v>
      </c>
      <c r="O5114" s="458">
        <v>0</v>
      </c>
      <c r="P5114" s="457">
        <v>0</v>
      </c>
    </row>
    <row r="5115" spans="1:16" ht="67.5" x14ac:dyDescent="0.2">
      <c r="A5115" s="466" t="s">
        <v>7860</v>
      </c>
      <c r="B5115" s="465" t="s">
        <v>3526</v>
      </c>
      <c r="C5115" s="464" t="s">
        <v>2594</v>
      </c>
      <c r="D5115" s="463" t="s">
        <v>11894</v>
      </c>
      <c r="E5115" s="462">
        <v>5500</v>
      </c>
      <c r="F5115" s="461" t="s">
        <v>11893</v>
      </c>
      <c r="G5115" s="460" t="s">
        <v>11892</v>
      </c>
      <c r="H5115" s="460" t="s">
        <v>3617</v>
      </c>
      <c r="I5115" s="460" t="s">
        <v>7869</v>
      </c>
      <c r="J5115" s="459" t="s">
        <v>3617</v>
      </c>
      <c r="K5115" s="458">
        <v>3</v>
      </c>
      <c r="L5115" s="458">
        <v>11</v>
      </c>
      <c r="M5115" s="457">
        <v>64188.747367479707</v>
      </c>
      <c r="N5115" s="458">
        <v>0</v>
      </c>
      <c r="O5115" s="458">
        <v>0</v>
      </c>
      <c r="P5115" s="457">
        <v>0</v>
      </c>
    </row>
    <row r="5116" spans="1:16" ht="67.5" x14ac:dyDescent="0.2">
      <c r="A5116" s="466" t="s">
        <v>7860</v>
      </c>
      <c r="B5116" s="465" t="s">
        <v>3526</v>
      </c>
      <c r="C5116" s="464" t="s">
        <v>2594</v>
      </c>
      <c r="D5116" s="463" t="s">
        <v>7859</v>
      </c>
      <c r="E5116" s="462">
        <v>2500</v>
      </c>
      <c r="F5116" s="461" t="s">
        <v>11891</v>
      </c>
      <c r="G5116" s="460" t="s">
        <v>11890</v>
      </c>
      <c r="H5116" s="460" t="s">
        <v>8020</v>
      </c>
      <c r="I5116" s="460" t="s">
        <v>7861</v>
      </c>
      <c r="J5116" s="459" t="s">
        <v>8020</v>
      </c>
      <c r="K5116" s="458">
        <v>4</v>
      </c>
      <c r="L5116" s="458">
        <v>12</v>
      </c>
      <c r="M5116" s="457">
        <v>31829.130926022997</v>
      </c>
      <c r="N5116" s="458">
        <v>1</v>
      </c>
      <c r="O5116" s="458">
        <v>6</v>
      </c>
      <c r="P5116" s="457">
        <v>16306.8</v>
      </c>
    </row>
    <row r="5117" spans="1:16" ht="67.5" x14ac:dyDescent="0.2">
      <c r="A5117" s="466" t="s">
        <v>7860</v>
      </c>
      <c r="B5117" s="465" t="s">
        <v>3526</v>
      </c>
      <c r="C5117" s="464" t="s">
        <v>2594</v>
      </c>
      <c r="D5117" s="463" t="s">
        <v>9408</v>
      </c>
      <c r="E5117" s="462">
        <v>10000</v>
      </c>
      <c r="F5117" s="461" t="s">
        <v>11889</v>
      </c>
      <c r="G5117" s="460" t="s">
        <v>11888</v>
      </c>
      <c r="H5117" s="460" t="s">
        <v>8352</v>
      </c>
      <c r="I5117" s="460" t="s">
        <v>7869</v>
      </c>
      <c r="J5117" s="459" t="s">
        <v>8352</v>
      </c>
      <c r="K5117" s="458">
        <v>4</v>
      </c>
      <c r="L5117" s="458">
        <v>12</v>
      </c>
      <c r="M5117" s="457">
        <v>127316.52370409199</v>
      </c>
      <c r="N5117" s="458">
        <v>1</v>
      </c>
      <c r="O5117" s="458">
        <v>6</v>
      </c>
      <c r="P5117" s="457">
        <v>61306.8</v>
      </c>
    </row>
    <row r="5118" spans="1:16" ht="67.5" x14ac:dyDescent="0.2">
      <c r="A5118" s="466" t="s">
        <v>7860</v>
      </c>
      <c r="B5118" s="465" t="s">
        <v>3526</v>
      </c>
      <c r="C5118" s="464" t="s">
        <v>2594</v>
      </c>
      <c r="D5118" s="463" t="s">
        <v>8132</v>
      </c>
      <c r="E5118" s="462">
        <v>2200</v>
      </c>
      <c r="F5118" s="461" t="s">
        <v>11887</v>
      </c>
      <c r="G5118" s="460" t="s">
        <v>11886</v>
      </c>
      <c r="H5118" s="460" t="s">
        <v>7976</v>
      </c>
      <c r="I5118" s="460" t="s">
        <v>7869</v>
      </c>
      <c r="J5118" s="459" t="s">
        <v>7976</v>
      </c>
      <c r="K5118" s="458">
        <v>5</v>
      </c>
      <c r="L5118" s="458">
        <v>12</v>
      </c>
      <c r="M5118" s="457">
        <v>31723.033822936253</v>
      </c>
      <c r="N5118" s="458">
        <v>1</v>
      </c>
      <c r="O5118" s="458">
        <v>6</v>
      </c>
      <c r="P5118" s="457">
        <v>14506.8</v>
      </c>
    </row>
    <row r="5119" spans="1:16" ht="67.5" x14ac:dyDescent="0.2">
      <c r="A5119" s="466" t="s">
        <v>7860</v>
      </c>
      <c r="B5119" s="465" t="s">
        <v>3526</v>
      </c>
      <c r="C5119" s="464" t="s">
        <v>2594</v>
      </c>
      <c r="D5119" s="463" t="s">
        <v>7979</v>
      </c>
      <c r="E5119" s="462">
        <v>10000</v>
      </c>
      <c r="F5119" s="461" t="s">
        <v>11885</v>
      </c>
      <c r="G5119" s="460" t="s">
        <v>11884</v>
      </c>
      <c r="H5119" s="460" t="s">
        <v>7911</v>
      </c>
      <c r="I5119" s="460" t="s">
        <v>7869</v>
      </c>
      <c r="J5119" s="459" t="s">
        <v>7911</v>
      </c>
      <c r="K5119" s="458">
        <v>3</v>
      </c>
      <c r="L5119" s="458">
        <v>12</v>
      </c>
      <c r="M5119" s="457">
        <v>127316.52370409199</v>
      </c>
      <c r="N5119" s="458">
        <v>1</v>
      </c>
      <c r="O5119" s="458">
        <v>6</v>
      </c>
      <c r="P5119" s="457">
        <v>61306.8</v>
      </c>
    </row>
    <row r="5120" spans="1:16" ht="67.5" x14ac:dyDescent="0.2">
      <c r="A5120" s="466" t="s">
        <v>7860</v>
      </c>
      <c r="B5120" s="465" t="s">
        <v>3526</v>
      </c>
      <c r="C5120" s="464" t="s">
        <v>2594</v>
      </c>
      <c r="D5120" s="463" t="s">
        <v>11883</v>
      </c>
      <c r="E5120" s="462">
        <v>9500</v>
      </c>
      <c r="F5120" s="461" t="s">
        <v>11882</v>
      </c>
      <c r="G5120" s="460" t="s">
        <v>11881</v>
      </c>
      <c r="H5120" s="460" t="s">
        <v>9101</v>
      </c>
      <c r="I5120" s="460" t="s">
        <v>7869</v>
      </c>
      <c r="J5120" s="459" t="s">
        <v>9101</v>
      </c>
      <c r="K5120" s="458">
        <v>3</v>
      </c>
      <c r="L5120" s="458">
        <v>12</v>
      </c>
      <c r="M5120" s="457">
        <v>120950.69751888738</v>
      </c>
      <c r="N5120" s="458">
        <v>1</v>
      </c>
      <c r="O5120" s="458">
        <v>6</v>
      </c>
      <c r="P5120" s="457">
        <v>58306.8</v>
      </c>
    </row>
    <row r="5121" spans="1:16" ht="67.5" x14ac:dyDescent="0.2">
      <c r="A5121" s="466" t="s">
        <v>7860</v>
      </c>
      <c r="B5121" s="465" t="s">
        <v>3526</v>
      </c>
      <c r="C5121" s="464" t="s">
        <v>2594</v>
      </c>
      <c r="D5121" s="463" t="s">
        <v>8558</v>
      </c>
      <c r="E5121" s="462">
        <v>1500</v>
      </c>
      <c r="F5121" s="461" t="s">
        <v>11880</v>
      </c>
      <c r="G5121" s="460" t="s">
        <v>11879</v>
      </c>
      <c r="H5121" s="460"/>
      <c r="I5121" s="460"/>
      <c r="J5121" s="459"/>
      <c r="K5121" s="458">
        <v>3</v>
      </c>
      <c r="L5121" s="458">
        <v>12</v>
      </c>
      <c r="M5121" s="457">
        <v>19097.478555613798</v>
      </c>
      <c r="N5121" s="458">
        <v>1</v>
      </c>
      <c r="O5121" s="458">
        <v>6</v>
      </c>
      <c r="P5121" s="457">
        <v>10306.799999999999</v>
      </c>
    </row>
    <row r="5122" spans="1:16" ht="67.5" x14ac:dyDescent="0.2">
      <c r="A5122" s="466" t="s">
        <v>7860</v>
      </c>
      <c r="B5122" s="465" t="s">
        <v>3526</v>
      </c>
      <c r="C5122" s="464" t="s">
        <v>2594</v>
      </c>
      <c r="D5122" s="463" t="s">
        <v>7932</v>
      </c>
      <c r="E5122" s="462">
        <v>4200</v>
      </c>
      <c r="F5122" s="461" t="s">
        <v>11878</v>
      </c>
      <c r="G5122" s="460" t="s">
        <v>11877</v>
      </c>
      <c r="H5122" s="460" t="s">
        <v>6389</v>
      </c>
      <c r="I5122" s="460" t="s">
        <v>7869</v>
      </c>
      <c r="J5122" s="459" t="s">
        <v>6389</v>
      </c>
      <c r="K5122" s="458">
        <v>3</v>
      </c>
      <c r="L5122" s="458">
        <v>12</v>
      </c>
      <c r="M5122" s="457">
        <v>53472.939955718633</v>
      </c>
      <c r="N5122" s="458">
        <v>1</v>
      </c>
      <c r="O5122" s="458">
        <v>6</v>
      </c>
      <c r="P5122" s="457">
        <v>26506.799999999999</v>
      </c>
    </row>
    <row r="5123" spans="1:16" ht="67.5" x14ac:dyDescent="0.2">
      <c r="A5123" s="466" t="s">
        <v>7860</v>
      </c>
      <c r="B5123" s="465" t="s">
        <v>3526</v>
      </c>
      <c r="C5123" s="464" t="s">
        <v>2594</v>
      </c>
      <c r="D5123" s="463" t="s">
        <v>7905</v>
      </c>
      <c r="E5123" s="462">
        <v>4200</v>
      </c>
      <c r="F5123" s="461" t="s">
        <v>11876</v>
      </c>
      <c r="G5123" s="460" t="s">
        <v>11875</v>
      </c>
      <c r="H5123" s="460" t="s">
        <v>3761</v>
      </c>
      <c r="I5123" s="460" t="s">
        <v>7869</v>
      </c>
      <c r="J5123" s="459" t="s">
        <v>3761</v>
      </c>
      <c r="K5123" s="458">
        <v>3</v>
      </c>
      <c r="L5123" s="458">
        <v>12</v>
      </c>
      <c r="M5123" s="457">
        <v>53472.939955718633</v>
      </c>
      <c r="N5123" s="458">
        <v>1</v>
      </c>
      <c r="O5123" s="458">
        <v>6</v>
      </c>
      <c r="P5123" s="457">
        <v>26506.799999999999</v>
      </c>
    </row>
    <row r="5124" spans="1:16" ht="67.5" x14ac:dyDescent="0.2">
      <c r="A5124" s="466" t="s">
        <v>7860</v>
      </c>
      <c r="B5124" s="465" t="s">
        <v>3526</v>
      </c>
      <c r="C5124" s="464" t="s">
        <v>2594</v>
      </c>
      <c r="D5124" s="463" t="s">
        <v>3585</v>
      </c>
      <c r="E5124" s="462">
        <v>4200</v>
      </c>
      <c r="F5124" s="461" t="s">
        <v>11874</v>
      </c>
      <c r="G5124" s="460" t="s">
        <v>11873</v>
      </c>
      <c r="H5124" s="460" t="s">
        <v>7911</v>
      </c>
      <c r="I5124" s="460" t="s">
        <v>7861</v>
      </c>
      <c r="J5124" s="459" t="s">
        <v>7911</v>
      </c>
      <c r="K5124" s="458">
        <v>3</v>
      </c>
      <c r="L5124" s="458">
        <v>12</v>
      </c>
      <c r="M5124" s="457">
        <v>53472.939955718633</v>
      </c>
      <c r="N5124" s="458">
        <v>1</v>
      </c>
      <c r="O5124" s="458">
        <v>6</v>
      </c>
      <c r="P5124" s="457">
        <v>26506.799999999999</v>
      </c>
    </row>
    <row r="5125" spans="1:16" ht="67.5" x14ac:dyDescent="0.2">
      <c r="A5125" s="466" t="s">
        <v>7860</v>
      </c>
      <c r="B5125" s="465" t="s">
        <v>3526</v>
      </c>
      <c r="C5125" s="464" t="s">
        <v>2594</v>
      </c>
      <c r="D5125" s="463" t="s">
        <v>7905</v>
      </c>
      <c r="E5125" s="462">
        <v>4200</v>
      </c>
      <c r="F5125" s="461" t="s">
        <v>11872</v>
      </c>
      <c r="G5125" s="460" t="s">
        <v>11871</v>
      </c>
      <c r="H5125" s="460" t="s">
        <v>7917</v>
      </c>
      <c r="I5125" s="460" t="s">
        <v>7861</v>
      </c>
      <c r="J5125" s="459" t="s">
        <v>7917</v>
      </c>
      <c r="K5125" s="458">
        <v>4</v>
      </c>
      <c r="L5125" s="458">
        <v>12</v>
      </c>
      <c r="M5125" s="457">
        <v>53472.939955718633</v>
      </c>
      <c r="N5125" s="458">
        <v>1</v>
      </c>
      <c r="O5125" s="458">
        <v>6</v>
      </c>
      <c r="P5125" s="457">
        <v>26506.799999999999</v>
      </c>
    </row>
    <row r="5126" spans="1:16" ht="67.5" x14ac:dyDescent="0.2">
      <c r="A5126" s="466" t="s">
        <v>7860</v>
      </c>
      <c r="B5126" s="465" t="s">
        <v>3526</v>
      </c>
      <c r="C5126" s="464" t="s">
        <v>2594</v>
      </c>
      <c r="D5126" s="463" t="s">
        <v>8478</v>
      </c>
      <c r="E5126" s="462">
        <v>7500</v>
      </c>
      <c r="F5126" s="461" t="s">
        <v>11870</v>
      </c>
      <c r="G5126" s="460" t="s">
        <v>11869</v>
      </c>
      <c r="H5126" s="460" t="s">
        <v>7911</v>
      </c>
      <c r="I5126" s="460" t="s">
        <v>7861</v>
      </c>
      <c r="J5126" s="459" t="s">
        <v>7911</v>
      </c>
      <c r="K5126" s="458">
        <v>3</v>
      </c>
      <c r="L5126" s="458">
        <v>12</v>
      </c>
      <c r="M5126" s="457">
        <v>95487.392778068985</v>
      </c>
      <c r="N5126" s="458">
        <v>1</v>
      </c>
      <c r="O5126" s="458">
        <v>6</v>
      </c>
      <c r="P5126" s="457">
        <v>46306.8</v>
      </c>
    </row>
    <row r="5127" spans="1:16" ht="67.5" x14ac:dyDescent="0.2">
      <c r="A5127" s="466" t="s">
        <v>7860</v>
      </c>
      <c r="B5127" s="465" t="s">
        <v>3526</v>
      </c>
      <c r="C5127" s="464" t="s">
        <v>2594</v>
      </c>
      <c r="D5127" s="463" t="s">
        <v>7905</v>
      </c>
      <c r="E5127" s="462">
        <v>4200</v>
      </c>
      <c r="F5127" s="461" t="s">
        <v>11868</v>
      </c>
      <c r="G5127" s="460" t="s">
        <v>11867</v>
      </c>
      <c r="H5127" s="460" t="s">
        <v>3761</v>
      </c>
      <c r="I5127" s="460" t="s">
        <v>7869</v>
      </c>
      <c r="J5127" s="459" t="s">
        <v>3761</v>
      </c>
      <c r="K5127" s="458">
        <v>3</v>
      </c>
      <c r="L5127" s="458">
        <v>12</v>
      </c>
      <c r="M5127" s="457">
        <v>53472.939955718633</v>
      </c>
      <c r="N5127" s="458">
        <v>1</v>
      </c>
      <c r="O5127" s="458">
        <v>6</v>
      </c>
      <c r="P5127" s="457">
        <v>26506.799999999999</v>
      </c>
    </row>
    <row r="5128" spans="1:16" ht="67.5" x14ac:dyDescent="0.2">
      <c r="A5128" s="466" t="s">
        <v>7860</v>
      </c>
      <c r="B5128" s="465" t="s">
        <v>3526</v>
      </c>
      <c r="C5128" s="464" t="s">
        <v>2594</v>
      </c>
      <c r="D5128" s="463" t="s">
        <v>7859</v>
      </c>
      <c r="E5128" s="462">
        <v>2500</v>
      </c>
      <c r="F5128" s="461" t="s">
        <v>11866</v>
      </c>
      <c r="G5128" s="460" t="s">
        <v>11865</v>
      </c>
      <c r="H5128" s="460"/>
      <c r="I5128" s="460"/>
      <c r="J5128" s="459"/>
      <c r="K5128" s="458">
        <v>1</v>
      </c>
      <c r="L5128" s="458">
        <v>3</v>
      </c>
      <c r="M5128" s="457">
        <v>7957.2827315057493</v>
      </c>
      <c r="N5128" s="458">
        <v>0</v>
      </c>
      <c r="O5128" s="458">
        <v>0</v>
      </c>
      <c r="P5128" s="457">
        <v>0</v>
      </c>
    </row>
    <row r="5129" spans="1:16" ht="67.5" x14ac:dyDescent="0.2">
      <c r="A5129" s="466" t="s">
        <v>7860</v>
      </c>
      <c r="B5129" s="465" t="s">
        <v>3526</v>
      </c>
      <c r="C5129" s="464" t="s">
        <v>2594</v>
      </c>
      <c r="D5129" s="463" t="s">
        <v>11721</v>
      </c>
      <c r="E5129" s="462">
        <v>7500</v>
      </c>
      <c r="F5129" s="461" t="s">
        <v>11864</v>
      </c>
      <c r="G5129" s="460" t="s">
        <v>11863</v>
      </c>
      <c r="H5129" s="460" t="s">
        <v>8241</v>
      </c>
      <c r="I5129" s="460" t="s">
        <v>7869</v>
      </c>
      <c r="J5129" s="459" t="s">
        <v>8241</v>
      </c>
      <c r="K5129" s="458">
        <v>3</v>
      </c>
      <c r="L5129" s="458">
        <v>12</v>
      </c>
      <c r="M5129" s="457">
        <v>95487.392778068985</v>
      </c>
      <c r="N5129" s="458">
        <v>1</v>
      </c>
      <c r="O5129" s="458">
        <v>6</v>
      </c>
      <c r="P5129" s="457">
        <v>46306.8</v>
      </c>
    </row>
    <row r="5130" spans="1:16" ht="67.5" x14ac:dyDescent="0.2">
      <c r="A5130" s="466" t="s">
        <v>7860</v>
      </c>
      <c r="B5130" s="465" t="s">
        <v>3526</v>
      </c>
      <c r="C5130" s="464" t="s">
        <v>2594</v>
      </c>
      <c r="D5130" s="463" t="s">
        <v>11862</v>
      </c>
      <c r="E5130" s="462">
        <v>7500</v>
      </c>
      <c r="F5130" s="461" t="s">
        <v>11861</v>
      </c>
      <c r="G5130" s="460" t="s">
        <v>11860</v>
      </c>
      <c r="H5130" s="460" t="s">
        <v>11859</v>
      </c>
      <c r="I5130" s="460" t="s">
        <v>7869</v>
      </c>
      <c r="J5130" s="459" t="s">
        <v>11859</v>
      </c>
      <c r="K5130" s="458">
        <v>5</v>
      </c>
      <c r="L5130" s="458">
        <v>12</v>
      </c>
      <c r="M5130" s="457">
        <v>95487.392778068985</v>
      </c>
      <c r="N5130" s="458">
        <v>1</v>
      </c>
      <c r="O5130" s="458">
        <v>6</v>
      </c>
      <c r="P5130" s="457">
        <v>46306.8</v>
      </c>
    </row>
    <row r="5131" spans="1:16" ht="67.5" x14ac:dyDescent="0.2">
      <c r="A5131" s="466" t="s">
        <v>7860</v>
      </c>
      <c r="B5131" s="465" t="s">
        <v>3526</v>
      </c>
      <c r="C5131" s="464" t="s">
        <v>2594</v>
      </c>
      <c r="D5131" s="463" t="s">
        <v>11858</v>
      </c>
      <c r="E5131" s="462">
        <v>7000</v>
      </c>
      <c r="F5131" s="461" t="s">
        <v>11857</v>
      </c>
      <c r="G5131" s="460" t="s">
        <v>11856</v>
      </c>
      <c r="H5131" s="460" t="s">
        <v>7970</v>
      </c>
      <c r="I5131" s="460" t="s">
        <v>7869</v>
      </c>
      <c r="J5131" s="459" t="s">
        <v>7970</v>
      </c>
      <c r="K5131" s="458">
        <v>3</v>
      </c>
      <c r="L5131" s="458">
        <v>12</v>
      </c>
      <c r="M5131" s="457">
        <v>89121.566592864387</v>
      </c>
      <c r="N5131" s="458">
        <v>1</v>
      </c>
      <c r="O5131" s="458">
        <v>6</v>
      </c>
      <c r="P5131" s="457">
        <v>43306.8</v>
      </c>
    </row>
    <row r="5132" spans="1:16" ht="67.5" x14ac:dyDescent="0.2">
      <c r="A5132" s="466" t="s">
        <v>7860</v>
      </c>
      <c r="B5132" s="465" t="s">
        <v>3526</v>
      </c>
      <c r="C5132" s="464" t="s">
        <v>2594</v>
      </c>
      <c r="D5132" s="463" t="s">
        <v>7859</v>
      </c>
      <c r="E5132" s="462">
        <v>2500</v>
      </c>
      <c r="F5132" s="461" t="s">
        <v>11855</v>
      </c>
      <c r="G5132" s="460" t="s">
        <v>11854</v>
      </c>
      <c r="H5132" s="460" t="s">
        <v>6514</v>
      </c>
      <c r="I5132" s="460" t="s">
        <v>7861</v>
      </c>
      <c r="J5132" s="459" t="s">
        <v>6514</v>
      </c>
      <c r="K5132" s="458">
        <v>5</v>
      </c>
      <c r="L5132" s="458">
        <v>12</v>
      </c>
      <c r="M5132" s="457">
        <v>31829.130926022997</v>
      </c>
      <c r="N5132" s="458">
        <v>1</v>
      </c>
      <c r="O5132" s="458">
        <v>6</v>
      </c>
      <c r="P5132" s="457">
        <v>16306.8</v>
      </c>
    </row>
    <row r="5133" spans="1:16" ht="67.5" x14ac:dyDescent="0.2">
      <c r="A5133" s="466" t="s">
        <v>7860</v>
      </c>
      <c r="B5133" s="465" t="s">
        <v>3526</v>
      </c>
      <c r="C5133" s="464" t="s">
        <v>2594</v>
      </c>
      <c r="D5133" s="463" t="s">
        <v>7859</v>
      </c>
      <c r="E5133" s="462">
        <v>2500</v>
      </c>
      <c r="F5133" s="461" t="s">
        <v>11853</v>
      </c>
      <c r="G5133" s="460" t="s">
        <v>11852</v>
      </c>
      <c r="H5133" s="460"/>
      <c r="I5133" s="460"/>
      <c r="J5133" s="459"/>
      <c r="K5133" s="458">
        <v>3</v>
      </c>
      <c r="L5133" s="458">
        <v>12</v>
      </c>
      <c r="M5133" s="457">
        <v>31829.130926022997</v>
      </c>
      <c r="N5133" s="458">
        <v>1</v>
      </c>
      <c r="O5133" s="458">
        <v>6</v>
      </c>
      <c r="P5133" s="457">
        <v>16306.8</v>
      </c>
    </row>
    <row r="5134" spans="1:16" ht="67.5" x14ac:dyDescent="0.2">
      <c r="A5134" s="466" t="s">
        <v>7860</v>
      </c>
      <c r="B5134" s="465" t="s">
        <v>3526</v>
      </c>
      <c r="C5134" s="464" t="s">
        <v>2594</v>
      </c>
      <c r="D5134" s="463" t="s">
        <v>7881</v>
      </c>
      <c r="E5134" s="462">
        <v>3200</v>
      </c>
      <c r="F5134" s="461" t="s">
        <v>11851</v>
      </c>
      <c r="G5134" s="460" t="s">
        <v>11850</v>
      </c>
      <c r="H5134" s="460"/>
      <c r="I5134" s="460"/>
      <c r="J5134" s="459"/>
      <c r="K5134" s="458">
        <v>3</v>
      </c>
      <c r="L5134" s="458">
        <v>12</v>
      </c>
      <c r="M5134" s="457">
        <v>40741.287585309437</v>
      </c>
      <c r="N5134" s="458">
        <v>1</v>
      </c>
      <c r="O5134" s="458">
        <v>6</v>
      </c>
      <c r="P5134" s="457">
        <v>20506.8</v>
      </c>
    </row>
    <row r="5135" spans="1:16" ht="67.5" x14ac:dyDescent="0.2">
      <c r="A5135" s="466" t="s">
        <v>7860</v>
      </c>
      <c r="B5135" s="465" t="s">
        <v>3526</v>
      </c>
      <c r="C5135" s="464" t="s">
        <v>2594</v>
      </c>
      <c r="D5135" s="463" t="s">
        <v>8011</v>
      </c>
      <c r="E5135" s="462">
        <v>2200</v>
      </c>
      <c r="F5135" s="461" t="s">
        <v>11849</v>
      </c>
      <c r="G5135" s="460" t="s">
        <v>11848</v>
      </c>
      <c r="H5135" s="460"/>
      <c r="I5135" s="460" t="s">
        <v>8064</v>
      </c>
      <c r="J5135" s="459" t="s">
        <v>3538</v>
      </c>
      <c r="K5135" s="458">
        <v>3</v>
      </c>
      <c r="L5135" s="458">
        <v>12</v>
      </c>
      <c r="M5135" s="457">
        <v>28009.635214900234</v>
      </c>
      <c r="N5135" s="458">
        <v>1</v>
      </c>
      <c r="O5135" s="458">
        <v>6</v>
      </c>
      <c r="P5135" s="457">
        <v>14506.8</v>
      </c>
    </row>
    <row r="5136" spans="1:16" ht="67.5" x14ac:dyDescent="0.2">
      <c r="A5136" s="466" t="s">
        <v>7860</v>
      </c>
      <c r="B5136" s="465" t="s">
        <v>3526</v>
      </c>
      <c r="C5136" s="464" t="s">
        <v>2594</v>
      </c>
      <c r="D5136" s="463" t="s">
        <v>11721</v>
      </c>
      <c r="E5136" s="462">
        <v>7500</v>
      </c>
      <c r="F5136" s="461" t="s">
        <v>11847</v>
      </c>
      <c r="G5136" s="460" t="s">
        <v>11846</v>
      </c>
      <c r="H5136" s="460" t="s">
        <v>7950</v>
      </c>
      <c r="I5136" s="460" t="s">
        <v>7869</v>
      </c>
      <c r="J5136" s="459" t="s">
        <v>7950</v>
      </c>
      <c r="K5136" s="458">
        <v>3</v>
      </c>
      <c r="L5136" s="458">
        <v>12</v>
      </c>
      <c r="M5136" s="457">
        <v>95487.392778068985</v>
      </c>
      <c r="N5136" s="458">
        <v>1</v>
      </c>
      <c r="O5136" s="458">
        <v>6</v>
      </c>
      <c r="P5136" s="457">
        <v>46306.8</v>
      </c>
    </row>
    <row r="5137" spans="1:16" ht="67.5" x14ac:dyDescent="0.2">
      <c r="A5137" s="466" t="s">
        <v>7860</v>
      </c>
      <c r="B5137" s="465" t="s">
        <v>3526</v>
      </c>
      <c r="C5137" s="464" t="s">
        <v>2594</v>
      </c>
      <c r="D5137" s="463" t="s">
        <v>8438</v>
      </c>
      <c r="E5137" s="462">
        <v>7500</v>
      </c>
      <c r="F5137" s="461" t="s">
        <v>11845</v>
      </c>
      <c r="G5137" s="460" t="s">
        <v>11844</v>
      </c>
      <c r="H5137" s="460" t="s">
        <v>7911</v>
      </c>
      <c r="I5137" s="460" t="s">
        <v>7869</v>
      </c>
      <c r="J5137" s="459" t="s">
        <v>7911</v>
      </c>
      <c r="K5137" s="458">
        <v>3</v>
      </c>
      <c r="L5137" s="458">
        <v>12</v>
      </c>
      <c r="M5137" s="457">
        <v>95487.392778068985</v>
      </c>
      <c r="N5137" s="458">
        <v>1</v>
      </c>
      <c r="O5137" s="458">
        <v>6</v>
      </c>
      <c r="P5137" s="457">
        <v>46306.8</v>
      </c>
    </row>
    <row r="5138" spans="1:16" ht="67.5" x14ac:dyDescent="0.2">
      <c r="A5138" s="466" t="s">
        <v>7860</v>
      </c>
      <c r="B5138" s="465" t="s">
        <v>3526</v>
      </c>
      <c r="C5138" s="464" t="s">
        <v>2594</v>
      </c>
      <c r="D5138" s="463" t="s">
        <v>7941</v>
      </c>
      <c r="E5138" s="462">
        <v>4200</v>
      </c>
      <c r="F5138" s="461" t="s">
        <v>11843</v>
      </c>
      <c r="G5138" s="460" t="s">
        <v>11842</v>
      </c>
      <c r="H5138" s="460" t="s">
        <v>6299</v>
      </c>
      <c r="I5138" s="460" t="s">
        <v>7869</v>
      </c>
      <c r="J5138" s="459" t="s">
        <v>6299</v>
      </c>
      <c r="K5138" s="458">
        <v>3</v>
      </c>
      <c r="L5138" s="458">
        <v>12</v>
      </c>
      <c r="M5138" s="457">
        <v>53472.939955718633</v>
      </c>
      <c r="N5138" s="458">
        <v>1</v>
      </c>
      <c r="O5138" s="458">
        <v>6</v>
      </c>
      <c r="P5138" s="457">
        <v>26506.799999999999</v>
      </c>
    </row>
    <row r="5139" spans="1:16" ht="67.5" x14ac:dyDescent="0.2">
      <c r="A5139" s="466" t="s">
        <v>7860</v>
      </c>
      <c r="B5139" s="465" t="s">
        <v>3526</v>
      </c>
      <c r="C5139" s="464" t="s">
        <v>2594</v>
      </c>
      <c r="D5139" s="463" t="s">
        <v>7887</v>
      </c>
      <c r="E5139" s="462">
        <v>4200</v>
      </c>
      <c r="F5139" s="461" t="s">
        <v>11841</v>
      </c>
      <c r="G5139" s="460" t="s">
        <v>11840</v>
      </c>
      <c r="H5139" s="460" t="s">
        <v>6389</v>
      </c>
      <c r="I5139" s="460" t="s">
        <v>7869</v>
      </c>
      <c r="J5139" s="459" t="s">
        <v>6389</v>
      </c>
      <c r="K5139" s="458">
        <v>3</v>
      </c>
      <c r="L5139" s="458">
        <v>12</v>
      </c>
      <c r="M5139" s="457">
        <v>53472.939955718633</v>
      </c>
      <c r="N5139" s="458">
        <v>1</v>
      </c>
      <c r="O5139" s="458">
        <v>6</v>
      </c>
      <c r="P5139" s="457">
        <v>26506.799999999999</v>
      </c>
    </row>
    <row r="5140" spans="1:16" ht="67.5" x14ac:dyDescent="0.2">
      <c r="A5140" s="466" t="s">
        <v>7860</v>
      </c>
      <c r="B5140" s="465" t="s">
        <v>3526</v>
      </c>
      <c r="C5140" s="464" t="s">
        <v>2594</v>
      </c>
      <c r="D5140" s="463" t="s">
        <v>7887</v>
      </c>
      <c r="E5140" s="462">
        <v>4200</v>
      </c>
      <c r="F5140" s="461" t="s">
        <v>11839</v>
      </c>
      <c r="G5140" s="460" t="s">
        <v>11838</v>
      </c>
      <c r="H5140" s="460" t="s">
        <v>3574</v>
      </c>
      <c r="I5140" s="460" t="s">
        <v>7861</v>
      </c>
      <c r="J5140" s="459" t="s">
        <v>3574</v>
      </c>
      <c r="K5140" s="458">
        <v>3</v>
      </c>
      <c r="L5140" s="458">
        <v>12</v>
      </c>
      <c r="M5140" s="457">
        <v>53472.939955718633</v>
      </c>
      <c r="N5140" s="458">
        <v>1</v>
      </c>
      <c r="O5140" s="458">
        <v>6</v>
      </c>
      <c r="P5140" s="457">
        <v>26506.799999999999</v>
      </c>
    </row>
    <row r="5141" spans="1:16" ht="67.5" x14ac:dyDescent="0.2">
      <c r="A5141" s="466" t="s">
        <v>7860</v>
      </c>
      <c r="B5141" s="465" t="s">
        <v>3526</v>
      </c>
      <c r="C5141" s="464" t="s">
        <v>2594</v>
      </c>
      <c r="D5141" s="463" t="s">
        <v>7887</v>
      </c>
      <c r="E5141" s="462">
        <v>4200</v>
      </c>
      <c r="F5141" s="461" t="s">
        <v>11837</v>
      </c>
      <c r="G5141" s="460" t="s">
        <v>11836</v>
      </c>
      <c r="H5141" s="460" t="s">
        <v>3542</v>
      </c>
      <c r="I5141" s="460" t="s">
        <v>7861</v>
      </c>
      <c r="J5141" s="459" t="s">
        <v>3542</v>
      </c>
      <c r="K5141" s="458">
        <v>3</v>
      </c>
      <c r="L5141" s="458">
        <v>12</v>
      </c>
      <c r="M5141" s="457">
        <v>53472.939955718633</v>
      </c>
      <c r="N5141" s="458">
        <v>1</v>
      </c>
      <c r="O5141" s="458">
        <v>6</v>
      </c>
      <c r="P5141" s="457">
        <v>26506.799999999999</v>
      </c>
    </row>
    <row r="5142" spans="1:16" ht="67.5" x14ac:dyDescent="0.2">
      <c r="A5142" s="466" t="s">
        <v>7860</v>
      </c>
      <c r="B5142" s="465" t="s">
        <v>3526</v>
      </c>
      <c r="C5142" s="464" t="s">
        <v>2594</v>
      </c>
      <c r="D5142" s="463" t="s">
        <v>7908</v>
      </c>
      <c r="E5142" s="462">
        <v>4200</v>
      </c>
      <c r="F5142" s="461" t="s">
        <v>11835</v>
      </c>
      <c r="G5142" s="460" t="s">
        <v>11834</v>
      </c>
      <c r="H5142" s="460" t="s">
        <v>6389</v>
      </c>
      <c r="I5142" s="460" t="s">
        <v>7869</v>
      </c>
      <c r="J5142" s="459" t="s">
        <v>6389</v>
      </c>
      <c r="K5142" s="458">
        <v>3</v>
      </c>
      <c r="L5142" s="458">
        <v>5</v>
      </c>
      <c r="M5142" s="457">
        <v>22280.391648216097</v>
      </c>
      <c r="N5142" s="458">
        <v>0</v>
      </c>
      <c r="O5142" s="458">
        <v>0</v>
      </c>
      <c r="P5142" s="457">
        <v>0</v>
      </c>
    </row>
    <row r="5143" spans="1:16" ht="67.5" x14ac:dyDescent="0.2">
      <c r="A5143" s="466" t="s">
        <v>7860</v>
      </c>
      <c r="B5143" s="465" t="s">
        <v>3526</v>
      </c>
      <c r="C5143" s="464" t="s">
        <v>2594</v>
      </c>
      <c r="D5143" s="463" t="s">
        <v>7899</v>
      </c>
      <c r="E5143" s="462">
        <v>4200</v>
      </c>
      <c r="F5143" s="461" t="s">
        <v>11833</v>
      </c>
      <c r="G5143" s="460" t="s">
        <v>11832</v>
      </c>
      <c r="H5143" s="460" t="s">
        <v>6389</v>
      </c>
      <c r="I5143" s="460" t="s">
        <v>7869</v>
      </c>
      <c r="J5143" s="459" t="s">
        <v>6389</v>
      </c>
      <c r="K5143" s="458">
        <v>3</v>
      </c>
      <c r="L5143" s="458">
        <v>12</v>
      </c>
      <c r="M5143" s="457">
        <v>53472.939955718633</v>
      </c>
      <c r="N5143" s="458">
        <v>1</v>
      </c>
      <c r="O5143" s="458">
        <v>6</v>
      </c>
      <c r="P5143" s="457">
        <v>26506.799999999999</v>
      </c>
    </row>
    <row r="5144" spans="1:16" ht="67.5" x14ac:dyDescent="0.2">
      <c r="A5144" s="466" t="s">
        <v>7860</v>
      </c>
      <c r="B5144" s="465" t="s">
        <v>3526</v>
      </c>
      <c r="C5144" s="464" t="s">
        <v>2594</v>
      </c>
      <c r="D5144" s="463" t="s">
        <v>9723</v>
      </c>
      <c r="E5144" s="462">
        <v>5500</v>
      </c>
      <c r="F5144" s="461" t="s">
        <v>11831</v>
      </c>
      <c r="G5144" s="460" t="s">
        <v>11830</v>
      </c>
      <c r="H5144" s="460" t="s">
        <v>8241</v>
      </c>
      <c r="I5144" s="460" t="s">
        <v>7869</v>
      </c>
      <c r="J5144" s="459" t="s">
        <v>8241</v>
      </c>
      <c r="K5144" s="458">
        <v>3</v>
      </c>
      <c r="L5144" s="458">
        <v>9</v>
      </c>
      <c r="M5144" s="457">
        <v>54640.00808967281</v>
      </c>
      <c r="N5144" s="458">
        <v>1</v>
      </c>
      <c r="O5144" s="458">
        <v>6</v>
      </c>
      <c r="P5144" s="457">
        <v>34306.800000000003</v>
      </c>
    </row>
    <row r="5145" spans="1:16" ht="67.5" x14ac:dyDescent="0.2">
      <c r="A5145" s="466" t="s">
        <v>7860</v>
      </c>
      <c r="B5145" s="465" t="s">
        <v>3526</v>
      </c>
      <c r="C5145" s="464" t="s">
        <v>2594</v>
      </c>
      <c r="D5145" s="463" t="s">
        <v>7946</v>
      </c>
      <c r="E5145" s="462">
        <v>4200</v>
      </c>
      <c r="F5145" s="461" t="s">
        <v>11829</v>
      </c>
      <c r="G5145" s="460" t="s">
        <v>11828</v>
      </c>
      <c r="H5145" s="460" t="s">
        <v>3642</v>
      </c>
      <c r="I5145" s="460" t="s">
        <v>7869</v>
      </c>
      <c r="J5145" s="459" t="s">
        <v>3642</v>
      </c>
      <c r="K5145" s="458">
        <v>4</v>
      </c>
      <c r="L5145" s="458">
        <v>12</v>
      </c>
      <c r="M5145" s="457">
        <v>53472.939955718633</v>
      </c>
      <c r="N5145" s="458">
        <v>1</v>
      </c>
      <c r="O5145" s="458">
        <v>6</v>
      </c>
      <c r="P5145" s="457">
        <v>26506.799999999999</v>
      </c>
    </row>
    <row r="5146" spans="1:16" ht="67.5" x14ac:dyDescent="0.2">
      <c r="A5146" s="466" t="s">
        <v>7860</v>
      </c>
      <c r="B5146" s="465" t="s">
        <v>3526</v>
      </c>
      <c r="C5146" s="464" t="s">
        <v>2594</v>
      </c>
      <c r="D5146" s="463" t="s">
        <v>9163</v>
      </c>
      <c r="E5146" s="462">
        <v>3500</v>
      </c>
      <c r="F5146" s="461" t="s">
        <v>11827</v>
      </c>
      <c r="G5146" s="460" t="s">
        <v>11826</v>
      </c>
      <c r="H5146" s="460" t="s">
        <v>8241</v>
      </c>
      <c r="I5146" s="460" t="s">
        <v>7869</v>
      </c>
      <c r="J5146" s="459" t="s">
        <v>8241</v>
      </c>
      <c r="K5146" s="458">
        <v>5</v>
      </c>
      <c r="L5146" s="458">
        <v>12</v>
      </c>
      <c r="M5146" s="457">
        <v>44560.783296432193</v>
      </c>
      <c r="N5146" s="458">
        <v>1</v>
      </c>
      <c r="O5146" s="458">
        <v>3</v>
      </c>
      <c r="P5146" s="457">
        <v>11153.4</v>
      </c>
    </row>
    <row r="5147" spans="1:16" ht="67.5" x14ac:dyDescent="0.2">
      <c r="A5147" s="466" t="s">
        <v>7860</v>
      </c>
      <c r="B5147" s="465" t="s">
        <v>3526</v>
      </c>
      <c r="C5147" s="464" t="s">
        <v>2594</v>
      </c>
      <c r="D5147" s="463" t="s">
        <v>10118</v>
      </c>
      <c r="E5147" s="462">
        <v>7500</v>
      </c>
      <c r="F5147" s="461" t="s">
        <v>11825</v>
      </c>
      <c r="G5147" s="460" t="s">
        <v>11824</v>
      </c>
      <c r="H5147" s="460" t="s">
        <v>7911</v>
      </c>
      <c r="I5147" s="460" t="s">
        <v>7869</v>
      </c>
      <c r="J5147" s="459" t="s">
        <v>7911</v>
      </c>
      <c r="K5147" s="458">
        <v>3</v>
      </c>
      <c r="L5147" s="458">
        <v>12</v>
      </c>
      <c r="M5147" s="457">
        <v>95487.392778068985</v>
      </c>
      <c r="N5147" s="458">
        <v>1</v>
      </c>
      <c r="O5147" s="458">
        <v>6</v>
      </c>
      <c r="P5147" s="457">
        <v>46306.8</v>
      </c>
    </row>
    <row r="5148" spans="1:16" ht="67.5" x14ac:dyDescent="0.2">
      <c r="A5148" s="466" t="s">
        <v>7860</v>
      </c>
      <c r="B5148" s="465" t="s">
        <v>3526</v>
      </c>
      <c r="C5148" s="464" t="s">
        <v>2594</v>
      </c>
      <c r="D5148" s="463" t="s">
        <v>9458</v>
      </c>
      <c r="E5148" s="462">
        <v>6500</v>
      </c>
      <c r="F5148" s="461" t="s">
        <v>11823</v>
      </c>
      <c r="G5148" s="460" t="s">
        <v>11822</v>
      </c>
      <c r="H5148" s="460" t="s">
        <v>7911</v>
      </c>
      <c r="I5148" s="460" t="s">
        <v>7869</v>
      </c>
      <c r="J5148" s="459" t="s">
        <v>7911</v>
      </c>
      <c r="K5148" s="458">
        <v>3</v>
      </c>
      <c r="L5148" s="458">
        <v>12</v>
      </c>
      <c r="M5148" s="457">
        <v>82755.740407659789</v>
      </c>
      <c r="N5148" s="458">
        <v>1</v>
      </c>
      <c r="O5148" s="458">
        <v>6</v>
      </c>
      <c r="P5148" s="457">
        <v>40306.800000000003</v>
      </c>
    </row>
    <row r="5149" spans="1:16" ht="67.5" x14ac:dyDescent="0.2">
      <c r="A5149" s="466" t="s">
        <v>7860</v>
      </c>
      <c r="B5149" s="465" t="s">
        <v>3526</v>
      </c>
      <c r="C5149" s="464" t="s">
        <v>2594</v>
      </c>
      <c r="D5149" s="463" t="s">
        <v>7887</v>
      </c>
      <c r="E5149" s="462">
        <v>4200</v>
      </c>
      <c r="F5149" s="461" t="s">
        <v>11821</v>
      </c>
      <c r="G5149" s="460" t="s">
        <v>11820</v>
      </c>
      <c r="H5149" s="460" t="s">
        <v>4810</v>
      </c>
      <c r="I5149" s="460" t="s">
        <v>7869</v>
      </c>
      <c r="J5149" s="459" t="s">
        <v>4810</v>
      </c>
      <c r="K5149" s="458">
        <v>4</v>
      </c>
      <c r="L5149" s="458">
        <v>12</v>
      </c>
      <c r="M5149" s="457">
        <v>53472.939955718633</v>
      </c>
      <c r="N5149" s="458">
        <v>1</v>
      </c>
      <c r="O5149" s="458">
        <v>6</v>
      </c>
      <c r="P5149" s="457">
        <v>26506.799999999999</v>
      </c>
    </row>
    <row r="5150" spans="1:16" ht="67.5" x14ac:dyDescent="0.2">
      <c r="A5150" s="466" t="s">
        <v>7860</v>
      </c>
      <c r="B5150" s="465" t="s">
        <v>3526</v>
      </c>
      <c r="C5150" s="464" t="s">
        <v>2594</v>
      </c>
      <c r="D5150" s="463" t="s">
        <v>7923</v>
      </c>
      <c r="E5150" s="462">
        <v>4200</v>
      </c>
      <c r="F5150" s="461" t="s">
        <v>11819</v>
      </c>
      <c r="G5150" s="460" t="s">
        <v>11818</v>
      </c>
      <c r="H5150" s="460" t="s">
        <v>8216</v>
      </c>
      <c r="I5150" s="460" t="s">
        <v>7861</v>
      </c>
      <c r="J5150" s="459" t="s">
        <v>8216</v>
      </c>
      <c r="K5150" s="458">
        <v>3</v>
      </c>
      <c r="L5150" s="458">
        <v>12</v>
      </c>
      <c r="M5150" s="457">
        <v>53472.939955718633</v>
      </c>
      <c r="N5150" s="458">
        <v>1</v>
      </c>
      <c r="O5150" s="458">
        <v>6</v>
      </c>
      <c r="P5150" s="457">
        <v>26506.799999999999</v>
      </c>
    </row>
    <row r="5151" spans="1:16" ht="67.5" x14ac:dyDescent="0.2">
      <c r="A5151" s="466" t="s">
        <v>7860</v>
      </c>
      <c r="B5151" s="465" t="s">
        <v>3526</v>
      </c>
      <c r="C5151" s="464" t="s">
        <v>2594</v>
      </c>
      <c r="D5151" s="463" t="s">
        <v>7941</v>
      </c>
      <c r="E5151" s="462">
        <v>4200</v>
      </c>
      <c r="F5151" s="461" t="s">
        <v>11817</v>
      </c>
      <c r="G5151" s="460" t="s">
        <v>11816</v>
      </c>
      <c r="H5151" s="460" t="s">
        <v>4304</v>
      </c>
      <c r="I5151" s="460" t="s">
        <v>7861</v>
      </c>
      <c r="J5151" s="459" t="s">
        <v>4304</v>
      </c>
      <c r="K5151" s="458">
        <v>4</v>
      </c>
      <c r="L5151" s="458">
        <v>10</v>
      </c>
      <c r="M5151" s="457">
        <v>44560.783296432193</v>
      </c>
      <c r="N5151" s="458">
        <v>1</v>
      </c>
      <c r="O5151" s="458">
        <v>6</v>
      </c>
      <c r="P5151" s="457">
        <v>26506.799999999999</v>
      </c>
    </row>
    <row r="5152" spans="1:16" ht="67.5" x14ac:dyDescent="0.2">
      <c r="A5152" s="466" t="s">
        <v>7860</v>
      </c>
      <c r="B5152" s="465" t="s">
        <v>3526</v>
      </c>
      <c r="C5152" s="464" t="s">
        <v>2594</v>
      </c>
      <c r="D5152" s="463" t="s">
        <v>8386</v>
      </c>
      <c r="E5152" s="462">
        <v>2500</v>
      </c>
      <c r="F5152" s="461" t="s">
        <v>11815</v>
      </c>
      <c r="G5152" s="460" t="s">
        <v>11814</v>
      </c>
      <c r="H5152" s="460"/>
      <c r="I5152" s="460" t="s">
        <v>8064</v>
      </c>
      <c r="J5152" s="459" t="s">
        <v>8069</v>
      </c>
      <c r="K5152" s="458">
        <v>3</v>
      </c>
      <c r="L5152" s="458">
        <v>12</v>
      </c>
      <c r="M5152" s="457">
        <v>31829.130926022997</v>
      </c>
      <c r="N5152" s="458">
        <v>1</v>
      </c>
      <c r="O5152" s="458">
        <v>1</v>
      </c>
      <c r="P5152" s="457">
        <v>2717.8</v>
      </c>
    </row>
    <row r="5153" spans="1:16" ht="67.5" x14ac:dyDescent="0.2">
      <c r="A5153" s="466" t="s">
        <v>7860</v>
      </c>
      <c r="B5153" s="465" t="s">
        <v>3526</v>
      </c>
      <c r="C5153" s="464" t="s">
        <v>2594</v>
      </c>
      <c r="D5153" s="463" t="s">
        <v>11813</v>
      </c>
      <c r="E5153" s="462">
        <v>4200</v>
      </c>
      <c r="F5153" s="461" t="s">
        <v>11812</v>
      </c>
      <c r="G5153" s="460" t="s">
        <v>11811</v>
      </c>
      <c r="H5153" s="460" t="s">
        <v>3542</v>
      </c>
      <c r="I5153" s="460" t="s">
        <v>7861</v>
      </c>
      <c r="J5153" s="459" t="s">
        <v>3542</v>
      </c>
      <c r="K5153" s="458">
        <v>3</v>
      </c>
      <c r="L5153" s="458">
        <v>12</v>
      </c>
      <c r="M5153" s="457">
        <v>53472.939955718633</v>
      </c>
      <c r="N5153" s="458">
        <v>1</v>
      </c>
      <c r="O5153" s="458">
        <v>1</v>
      </c>
      <c r="P5153" s="457">
        <v>4417.8</v>
      </c>
    </row>
    <row r="5154" spans="1:16" ht="67.5" x14ac:dyDescent="0.2">
      <c r="A5154" s="466" t="s">
        <v>7860</v>
      </c>
      <c r="B5154" s="465" t="s">
        <v>3526</v>
      </c>
      <c r="C5154" s="464" t="s">
        <v>2594</v>
      </c>
      <c r="D5154" s="463" t="s">
        <v>11810</v>
      </c>
      <c r="E5154" s="462">
        <v>6500</v>
      </c>
      <c r="F5154" s="461" t="s">
        <v>11809</v>
      </c>
      <c r="G5154" s="460" t="s">
        <v>11808</v>
      </c>
      <c r="H5154" s="460" t="s">
        <v>7911</v>
      </c>
      <c r="I5154" s="460" t="s">
        <v>7869</v>
      </c>
      <c r="J5154" s="459" t="s">
        <v>7911</v>
      </c>
      <c r="K5154" s="458">
        <v>1</v>
      </c>
      <c r="L5154" s="458">
        <v>1</v>
      </c>
      <c r="M5154" s="457">
        <v>6896.3117006383154</v>
      </c>
      <c r="N5154" s="458">
        <v>0</v>
      </c>
      <c r="O5154" s="458">
        <v>0</v>
      </c>
      <c r="P5154" s="457">
        <v>0</v>
      </c>
    </row>
    <row r="5155" spans="1:16" ht="67.5" x14ac:dyDescent="0.2">
      <c r="A5155" s="466" t="s">
        <v>7860</v>
      </c>
      <c r="B5155" s="465" t="s">
        <v>3526</v>
      </c>
      <c r="C5155" s="464" t="s">
        <v>2594</v>
      </c>
      <c r="D5155" s="463" t="s">
        <v>8005</v>
      </c>
      <c r="E5155" s="462">
        <v>4200</v>
      </c>
      <c r="F5155" s="461" t="s">
        <v>11807</v>
      </c>
      <c r="G5155" s="460" t="s">
        <v>11806</v>
      </c>
      <c r="H5155" s="460" t="s">
        <v>4810</v>
      </c>
      <c r="I5155" s="460" t="s">
        <v>7869</v>
      </c>
      <c r="J5155" s="459" t="s">
        <v>4810</v>
      </c>
      <c r="K5155" s="458">
        <v>4</v>
      </c>
      <c r="L5155" s="458">
        <v>12</v>
      </c>
      <c r="M5155" s="457">
        <v>53472.939955718633</v>
      </c>
      <c r="N5155" s="458">
        <v>1</v>
      </c>
      <c r="O5155" s="458">
        <v>6</v>
      </c>
      <c r="P5155" s="457">
        <v>26506.799999999999</v>
      </c>
    </row>
    <row r="5156" spans="1:16" ht="67.5" x14ac:dyDescent="0.2">
      <c r="A5156" s="466" t="s">
        <v>7860</v>
      </c>
      <c r="B5156" s="465" t="s">
        <v>3526</v>
      </c>
      <c r="C5156" s="464" t="s">
        <v>2594</v>
      </c>
      <c r="D5156" s="463" t="s">
        <v>8438</v>
      </c>
      <c r="E5156" s="462">
        <v>7500</v>
      </c>
      <c r="F5156" s="461" t="s">
        <v>11805</v>
      </c>
      <c r="G5156" s="460" t="s">
        <v>11804</v>
      </c>
      <c r="H5156" s="460" t="s">
        <v>8241</v>
      </c>
      <c r="I5156" s="460" t="s">
        <v>7869</v>
      </c>
      <c r="J5156" s="459" t="s">
        <v>8241</v>
      </c>
      <c r="K5156" s="458">
        <v>3</v>
      </c>
      <c r="L5156" s="458">
        <v>12</v>
      </c>
      <c r="M5156" s="457">
        <v>95487.392778068985</v>
      </c>
      <c r="N5156" s="458">
        <v>1</v>
      </c>
      <c r="O5156" s="458">
        <v>6</v>
      </c>
      <c r="P5156" s="457">
        <v>46306.8</v>
      </c>
    </row>
    <row r="5157" spans="1:16" ht="67.5" x14ac:dyDescent="0.2">
      <c r="A5157" s="466" t="s">
        <v>7860</v>
      </c>
      <c r="B5157" s="465" t="s">
        <v>3526</v>
      </c>
      <c r="C5157" s="464" t="s">
        <v>2594</v>
      </c>
      <c r="D5157" s="463" t="s">
        <v>7887</v>
      </c>
      <c r="E5157" s="462">
        <v>4200</v>
      </c>
      <c r="F5157" s="461" t="s">
        <v>11803</v>
      </c>
      <c r="G5157" s="460" t="s">
        <v>11802</v>
      </c>
      <c r="H5157" s="460" t="s">
        <v>6389</v>
      </c>
      <c r="I5157" s="460" t="s">
        <v>7869</v>
      </c>
      <c r="J5157" s="459" t="s">
        <v>6389</v>
      </c>
      <c r="K5157" s="458">
        <v>3</v>
      </c>
      <c r="L5157" s="458">
        <v>10</v>
      </c>
      <c r="M5157" s="457">
        <v>44560.783296432193</v>
      </c>
      <c r="N5157" s="458">
        <v>0</v>
      </c>
      <c r="O5157" s="458">
        <v>0</v>
      </c>
      <c r="P5157" s="457">
        <v>0</v>
      </c>
    </row>
    <row r="5158" spans="1:16" ht="67.5" x14ac:dyDescent="0.2">
      <c r="A5158" s="466" t="s">
        <v>7860</v>
      </c>
      <c r="B5158" s="465" t="s">
        <v>3526</v>
      </c>
      <c r="C5158" s="464" t="s">
        <v>2594</v>
      </c>
      <c r="D5158" s="463" t="s">
        <v>7872</v>
      </c>
      <c r="E5158" s="462">
        <v>4200</v>
      </c>
      <c r="F5158" s="461" t="s">
        <v>11801</v>
      </c>
      <c r="G5158" s="460" t="s">
        <v>11800</v>
      </c>
      <c r="H5158" s="460" t="s">
        <v>3591</v>
      </c>
      <c r="I5158" s="460" t="s">
        <v>7869</v>
      </c>
      <c r="J5158" s="459" t="s">
        <v>3591</v>
      </c>
      <c r="K5158" s="458">
        <v>3</v>
      </c>
      <c r="L5158" s="458">
        <v>12</v>
      </c>
      <c r="M5158" s="457">
        <v>53472.939955718633</v>
      </c>
      <c r="N5158" s="458">
        <v>1</v>
      </c>
      <c r="O5158" s="458">
        <v>6</v>
      </c>
      <c r="P5158" s="457">
        <v>26506.799999999999</v>
      </c>
    </row>
    <row r="5159" spans="1:16" ht="67.5" x14ac:dyDescent="0.2">
      <c r="A5159" s="466" t="s">
        <v>7860</v>
      </c>
      <c r="B5159" s="465" t="s">
        <v>3526</v>
      </c>
      <c r="C5159" s="464" t="s">
        <v>2594</v>
      </c>
      <c r="D5159" s="463" t="s">
        <v>7881</v>
      </c>
      <c r="E5159" s="462">
        <v>3200</v>
      </c>
      <c r="F5159" s="461" t="s">
        <v>11799</v>
      </c>
      <c r="G5159" s="460" t="s">
        <v>11798</v>
      </c>
      <c r="H5159" s="460" t="s">
        <v>6514</v>
      </c>
      <c r="I5159" s="460" t="s">
        <v>7861</v>
      </c>
      <c r="J5159" s="459" t="s">
        <v>6514</v>
      </c>
      <c r="K5159" s="458">
        <v>4</v>
      </c>
      <c r="L5159" s="458">
        <v>12</v>
      </c>
      <c r="M5159" s="457">
        <v>40741.287585309437</v>
      </c>
      <c r="N5159" s="458">
        <v>1</v>
      </c>
      <c r="O5159" s="458">
        <v>6</v>
      </c>
      <c r="P5159" s="457">
        <v>20506.8</v>
      </c>
    </row>
    <row r="5160" spans="1:16" ht="67.5" x14ac:dyDescent="0.2">
      <c r="A5160" s="466" t="s">
        <v>7860</v>
      </c>
      <c r="B5160" s="465" t="s">
        <v>3526</v>
      </c>
      <c r="C5160" s="464" t="s">
        <v>2594</v>
      </c>
      <c r="D5160" s="463" t="s">
        <v>7859</v>
      </c>
      <c r="E5160" s="462">
        <v>2500</v>
      </c>
      <c r="F5160" s="461" t="s">
        <v>11797</v>
      </c>
      <c r="G5160" s="460" t="s">
        <v>11796</v>
      </c>
      <c r="H5160" s="460"/>
      <c r="I5160" s="460"/>
      <c r="J5160" s="459"/>
      <c r="K5160" s="458">
        <v>4</v>
      </c>
      <c r="L5160" s="458">
        <v>12</v>
      </c>
      <c r="M5160" s="457">
        <v>31829.130926022997</v>
      </c>
      <c r="N5160" s="458">
        <v>1</v>
      </c>
      <c r="O5160" s="458">
        <v>6</v>
      </c>
      <c r="P5160" s="457">
        <v>16306.8</v>
      </c>
    </row>
    <row r="5161" spans="1:16" ht="67.5" x14ac:dyDescent="0.2">
      <c r="A5161" s="466" t="s">
        <v>7860</v>
      </c>
      <c r="B5161" s="465" t="s">
        <v>3526</v>
      </c>
      <c r="C5161" s="464" t="s">
        <v>2594</v>
      </c>
      <c r="D5161" s="463" t="s">
        <v>10052</v>
      </c>
      <c r="E5161" s="462">
        <v>7500</v>
      </c>
      <c r="F5161" s="461" t="s">
        <v>11795</v>
      </c>
      <c r="G5161" s="460" t="s">
        <v>11794</v>
      </c>
      <c r="H5161" s="460" t="s">
        <v>4810</v>
      </c>
      <c r="I5161" s="460" t="s">
        <v>7869</v>
      </c>
      <c r="J5161" s="459" t="s">
        <v>4810</v>
      </c>
      <c r="K5161" s="458">
        <v>3</v>
      </c>
      <c r="L5161" s="458">
        <v>12</v>
      </c>
      <c r="M5161" s="457">
        <v>95487.392778068985</v>
      </c>
      <c r="N5161" s="458">
        <v>1</v>
      </c>
      <c r="O5161" s="458">
        <v>6</v>
      </c>
      <c r="P5161" s="457">
        <v>46306.8</v>
      </c>
    </row>
    <row r="5162" spans="1:16" ht="67.5" x14ac:dyDescent="0.2">
      <c r="A5162" s="466" t="s">
        <v>7860</v>
      </c>
      <c r="B5162" s="465" t="s">
        <v>3526</v>
      </c>
      <c r="C5162" s="464" t="s">
        <v>2594</v>
      </c>
      <c r="D5162" s="463" t="s">
        <v>11793</v>
      </c>
      <c r="E5162" s="462">
        <v>14500</v>
      </c>
      <c r="F5162" s="461" t="s">
        <v>11792</v>
      </c>
      <c r="G5162" s="460" t="s">
        <v>11791</v>
      </c>
      <c r="H5162" s="460" t="s">
        <v>10047</v>
      </c>
      <c r="I5162" s="460" t="s">
        <v>7869</v>
      </c>
      <c r="J5162" s="459" t="s">
        <v>10047</v>
      </c>
      <c r="K5162" s="458">
        <v>1</v>
      </c>
      <c r="L5162" s="458">
        <v>3</v>
      </c>
      <c r="M5162" s="457">
        <v>46152.239842733346</v>
      </c>
      <c r="N5162" s="458">
        <v>1</v>
      </c>
      <c r="O5162" s="458">
        <v>6</v>
      </c>
      <c r="P5162" s="457">
        <v>88306.8</v>
      </c>
    </row>
    <row r="5163" spans="1:16" ht="67.5" x14ac:dyDescent="0.2">
      <c r="A5163" s="466" t="s">
        <v>7860</v>
      </c>
      <c r="B5163" s="465" t="s">
        <v>3526</v>
      </c>
      <c r="C5163" s="464" t="s">
        <v>2594</v>
      </c>
      <c r="D5163" s="463" t="s">
        <v>7887</v>
      </c>
      <c r="E5163" s="462">
        <v>4200</v>
      </c>
      <c r="F5163" s="461" t="s">
        <v>11790</v>
      </c>
      <c r="G5163" s="460" t="s">
        <v>11789</v>
      </c>
      <c r="H5163" s="460" t="s">
        <v>6389</v>
      </c>
      <c r="I5163" s="460" t="s">
        <v>7869</v>
      </c>
      <c r="J5163" s="459" t="s">
        <v>6389</v>
      </c>
      <c r="K5163" s="458">
        <v>4</v>
      </c>
      <c r="L5163" s="458">
        <v>12</v>
      </c>
      <c r="M5163" s="457">
        <v>53472.939955718633</v>
      </c>
      <c r="N5163" s="458">
        <v>1</v>
      </c>
      <c r="O5163" s="458">
        <v>6</v>
      </c>
      <c r="P5163" s="457">
        <v>26506.799999999999</v>
      </c>
    </row>
    <row r="5164" spans="1:16" ht="67.5" x14ac:dyDescent="0.2">
      <c r="A5164" s="466" t="s">
        <v>7860</v>
      </c>
      <c r="B5164" s="465" t="s">
        <v>3526</v>
      </c>
      <c r="C5164" s="464" t="s">
        <v>2594</v>
      </c>
      <c r="D5164" s="463" t="s">
        <v>7923</v>
      </c>
      <c r="E5164" s="462">
        <v>2500</v>
      </c>
      <c r="F5164" s="461" t="s">
        <v>11788</v>
      </c>
      <c r="G5164" s="460" t="s">
        <v>11787</v>
      </c>
      <c r="H5164" s="460" t="s">
        <v>11786</v>
      </c>
      <c r="I5164" s="460" t="s">
        <v>7869</v>
      </c>
      <c r="J5164" s="459" t="s">
        <v>11786</v>
      </c>
      <c r="K5164" s="458">
        <v>5</v>
      </c>
      <c r="L5164" s="458">
        <v>12</v>
      </c>
      <c r="M5164" s="457">
        <v>38088.860008140851</v>
      </c>
      <c r="N5164" s="458">
        <v>1</v>
      </c>
      <c r="O5164" s="458">
        <v>6</v>
      </c>
      <c r="P5164" s="457">
        <v>16306.8</v>
      </c>
    </row>
    <row r="5165" spans="1:16" ht="67.5" x14ac:dyDescent="0.2">
      <c r="A5165" s="466" t="s">
        <v>7860</v>
      </c>
      <c r="B5165" s="465" t="s">
        <v>3526</v>
      </c>
      <c r="C5165" s="464" t="s">
        <v>2594</v>
      </c>
      <c r="D5165" s="463" t="s">
        <v>11169</v>
      </c>
      <c r="E5165" s="462">
        <v>7500</v>
      </c>
      <c r="F5165" s="461" t="s">
        <v>11785</v>
      </c>
      <c r="G5165" s="460" t="s">
        <v>11784</v>
      </c>
      <c r="H5165" s="460" t="s">
        <v>4270</v>
      </c>
      <c r="I5165" s="460" t="s">
        <v>7869</v>
      </c>
      <c r="J5165" s="459" t="s">
        <v>4270</v>
      </c>
      <c r="K5165" s="458">
        <v>3</v>
      </c>
      <c r="L5165" s="458">
        <v>12</v>
      </c>
      <c r="M5165" s="457">
        <v>95487.392778068985</v>
      </c>
      <c r="N5165" s="458">
        <v>1</v>
      </c>
      <c r="O5165" s="458">
        <v>6</v>
      </c>
      <c r="P5165" s="457">
        <v>46306.8</v>
      </c>
    </row>
    <row r="5166" spans="1:16" ht="67.5" x14ac:dyDescent="0.2">
      <c r="A5166" s="466" t="s">
        <v>7860</v>
      </c>
      <c r="B5166" s="465" t="s">
        <v>3526</v>
      </c>
      <c r="C5166" s="464" t="s">
        <v>2594</v>
      </c>
      <c r="D5166" s="463" t="s">
        <v>10701</v>
      </c>
      <c r="E5166" s="462">
        <v>6000</v>
      </c>
      <c r="F5166" s="461" t="s">
        <v>11783</v>
      </c>
      <c r="G5166" s="460" t="s">
        <v>11782</v>
      </c>
      <c r="H5166" s="460" t="s">
        <v>8854</v>
      </c>
      <c r="I5166" s="460" t="s">
        <v>7869</v>
      </c>
      <c r="J5166" s="459" t="s">
        <v>8854</v>
      </c>
      <c r="K5166" s="458">
        <v>3</v>
      </c>
      <c r="L5166" s="458">
        <v>12</v>
      </c>
      <c r="M5166" s="457">
        <v>76389.914222455191</v>
      </c>
      <c r="N5166" s="458">
        <v>1</v>
      </c>
      <c r="O5166" s="458">
        <v>6</v>
      </c>
      <c r="P5166" s="457">
        <v>37306.800000000003</v>
      </c>
    </row>
    <row r="5167" spans="1:16" ht="67.5" x14ac:dyDescent="0.2">
      <c r="A5167" s="466" t="s">
        <v>7860</v>
      </c>
      <c r="B5167" s="465" t="s">
        <v>3526</v>
      </c>
      <c r="C5167" s="464" t="s">
        <v>2594</v>
      </c>
      <c r="D5167" s="463" t="s">
        <v>7923</v>
      </c>
      <c r="E5167" s="462">
        <v>4200</v>
      </c>
      <c r="F5167" s="461" t="s">
        <v>11781</v>
      </c>
      <c r="G5167" s="460" t="s">
        <v>11780</v>
      </c>
      <c r="H5167" s="460" t="s">
        <v>3574</v>
      </c>
      <c r="I5167" s="460" t="s">
        <v>7869</v>
      </c>
      <c r="J5167" s="459" t="s">
        <v>3574</v>
      </c>
      <c r="K5167" s="458">
        <v>4</v>
      </c>
      <c r="L5167" s="458">
        <v>7</v>
      </c>
      <c r="M5167" s="457">
        <v>31192.548307502537</v>
      </c>
      <c r="N5167" s="458">
        <v>1</v>
      </c>
      <c r="O5167" s="458">
        <v>6</v>
      </c>
      <c r="P5167" s="457">
        <v>26506.799999999999</v>
      </c>
    </row>
    <row r="5168" spans="1:16" ht="67.5" x14ac:dyDescent="0.2">
      <c r="A5168" s="466" t="s">
        <v>7860</v>
      </c>
      <c r="B5168" s="465" t="s">
        <v>3526</v>
      </c>
      <c r="C5168" s="464" t="s">
        <v>2594</v>
      </c>
      <c r="D5168" s="463" t="s">
        <v>11779</v>
      </c>
      <c r="E5168" s="462">
        <v>7000</v>
      </c>
      <c r="F5168" s="461" t="s">
        <v>11778</v>
      </c>
      <c r="G5168" s="460" t="s">
        <v>11777</v>
      </c>
      <c r="H5168" s="460" t="s">
        <v>8854</v>
      </c>
      <c r="I5168" s="460" t="s">
        <v>7869</v>
      </c>
      <c r="J5168" s="459" t="s">
        <v>8854</v>
      </c>
      <c r="K5168" s="458">
        <v>3</v>
      </c>
      <c r="L5168" s="458">
        <v>12</v>
      </c>
      <c r="M5168" s="457">
        <v>89121.566592864387</v>
      </c>
      <c r="N5168" s="458">
        <v>1</v>
      </c>
      <c r="O5168" s="458">
        <v>6</v>
      </c>
      <c r="P5168" s="457">
        <v>43306.8</v>
      </c>
    </row>
    <row r="5169" spans="1:16" ht="67.5" x14ac:dyDescent="0.2">
      <c r="A5169" s="466" t="s">
        <v>7860</v>
      </c>
      <c r="B5169" s="465" t="s">
        <v>3526</v>
      </c>
      <c r="C5169" s="464" t="s">
        <v>2594</v>
      </c>
      <c r="D5169" s="463" t="s">
        <v>7859</v>
      </c>
      <c r="E5169" s="462">
        <v>2500</v>
      </c>
      <c r="F5169" s="461" t="s">
        <v>11776</v>
      </c>
      <c r="G5169" s="460" t="s">
        <v>11775</v>
      </c>
      <c r="H5169" s="460"/>
      <c r="I5169" s="460" t="s">
        <v>8064</v>
      </c>
      <c r="J5169" s="459" t="s">
        <v>3574</v>
      </c>
      <c r="K5169" s="458">
        <v>4</v>
      </c>
      <c r="L5169" s="458">
        <v>12</v>
      </c>
      <c r="M5169" s="457">
        <v>31829.130926022997</v>
      </c>
      <c r="N5169" s="458">
        <v>1</v>
      </c>
      <c r="O5169" s="458">
        <v>6</v>
      </c>
      <c r="P5169" s="457">
        <v>16306.8</v>
      </c>
    </row>
    <row r="5170" spans="1:16" ht="67.5" x14ac:dyDescent="0.2">
      <c r="A5170" s="466" t="s">
        <v>7860</v>
      </c>
      <c r="B5170" s="465" t="s">
        <v>3526</v>
      </c>
      <c r="C5170" s="464" t="s">
        <v>2594</v>
      </c>
      <c r="D5170" s="463" t="s">
        <v>7859</v>
      </c>
      <c r="E5170" s="462">
        <v>2500</v>
      </c>
      <c r="F5170" s="461" t="s">
        <v>11774</v>
      </c>
      <c r="G5170" s="460" t="s">
        <v>11773</v>
      </c>
      <c r="H5170" s="460" t="s">
        <v>3591</v>
      </c>
      <c r="I5170" s="460" t="s">
        <v>7869</v>
      </c>
      <c r="J5170" s="459" t="s">
        <v>3591</v>
      </c>
      <c r="K5170" s="458">
        <v>3</v>
      </c>
      <c r="L5170" s="458">
        <v>5</v>
      </c>
      <c r="M5170" s="457">
        <v>13262.137885842914</v>
      </c>
      <c r="N5170" s="458">
        <v>0</v>
      </c>
      <c r="O5170" s="458">
        <v>0</v>
      </c>
      <c r="P5170" s="457">
        <v>0</v>
      </c>
    </row>
    <row r="5171" spans="1:16" ht="67.5" x14ac:dyDescent="0.2">
      <c r="A5171" s="466" t="s">
        <v>7860</v>
      </c>
      <c r="B5171" s="465" t="s">
        <v>3526</v>
      </c>
      <c r="C5171" s="464" t="s">
        <v>2594</v>
      </c>
      <c r="D5171" s="463" t="s">
        <v>7859</v>
      </c>
      <c r="E5171" s="462">
        <v>2500</v>
      </c>
      <c r="F5171" s="461" t="s">
        <v>11772</v>
      </c>
      <c r="G5171" s="460" t="s">
        <v>11771</v>
      </c>
      <c r="H5171" s="460" t="s">
        <v>7181</v>
      </c>
      <c r="I5171" s="460" t="s">
        <v>7861</v>
      </c>
      <c r="J5171" s="459" t="s">
        <v>7181</v>
      </c>
      <c r="K5171" s="458">
        <v>5</v>
      </c>
      <c r="L5171" s="458">
        <v>12</v>
      </c>
      <c r="M5171" s="457">
        <v>31829.130926022997</v>
      </c>
      <c r="N5171" s="458">
        <v>1</v>
      </c>
      <c r="O5171" s="458">
        <v>6</v>
      </c>
      <c r="P5171" s="457">
        <v>16306.8</v>
      </c>
    </row>
    <row r="5172" spans="1:16" ht="67.5" x14ac:dyDescent="0.2">
      <c r="A5172" s="466" t="s">
        <v>7860</v>
      </c>
      <c r="B5172" s="465" t="s">
        <v>3526</v>
      </c>
      <c r="C5172" s="464" t="s">
        <v>2594</v>
      </c>
      <c r="D5172" s="463" t="s">
        <v>7908</v>
      </c>
      <c r="E5172" s="462">
        <v>4200</v>
      </c>
      <c r="F5172" s="461" t="s">
        <v>11770</v>
      </c>
      <c r="G5172" s="460" t="s">
        <v>11769</v>
      </c>
      <c r="H5172" s="460" t="s">
        <v>11768</v>
      </c>
      <c r="I5172" s="460" t="s">
        <v>7861</v>
      </c>
      <c r="J5172" s="459" t="s">
        <v>11768</v>
      </c>
      <c r="K5172" s="458">
        <v>3</v>
      </c>
      <c r="L5172" s="458">
        <v>5</v>
      </c>
      <c r="M5172" s="457">
        <v>22280.391648216097</v>
      </c>
      <c r="N5172" s="458">
        <v>0</v>
      </c>
      <c r="O5172" s="458">
        <v>0</v>
      </c>
      <c r="P5172" s="457">
        <v>0</v>
      </c>
    </row>
    <row r="5173" spans="1:16" ht="67.5" x14ac:dyDescent="0.2">
      <c r="A5173" s="466" t="s">
        <v>7860</v>
      </c>
      <c r="B5173" s="465" t="s">
        <v>3526</v>
      </c>
      <c r="C5173" s="464" t="s">
        <v>2594</v>
      </c>
      <c r="D5173" s="463" t="s">
        <v>8091</v>
      </c>
      <c r="E5173" s="462">
        <v>2700</v>
      </c>
      <c r="F5173" s="461" t="s">
        <v>11767</v>
      </c>
      <c r="G5173" s="460" t="s">
        <v>11766</v>
      </c>
      <c r="H5173" s="460"/>
      <c r="I5173" s="460"/>
      <c r="J5173" s="459"/>
      <c r="K5173" s="458">
        <v>4</v>
      </c>
      <c r="L5173" s="458">
        <v>12</v>
      </c>
      <c r="M5173" s="457">
        <v>34375.461400104832</v>
      </c>
      <c r="N5173" s="458">
        <v>1</v>
      </c>
      <c r="O5173" s="458">
        <v>6</v>
      </c>
      <c r="P5173" s="457">
        <v>17506.8</v>
      </c>
    </row>
    <row r="5174" spans="1:16" ht="67.5" x14ac:dyDescent="0.2">
      <c r="A5174" s="466" t="s">
        <v>7860</v>
      </c>
      <c r="B5174" s="465" t="s">
        <v>3526</v>
      </c>
      <c r="C5174" s="464" t="s">
        <v>2594</v>
      </c>
      <c r="D5174" s="463" t="s">
        <v>8345</v>
      </c>
      <c r="E5174" s="462">
        <v>3500</v>
      </c>
      <c r="F5174" s="461" t="s">
        <v>11765</v>
      </c>
      <c r="G5174" s="460" t="s">
        <v>11764</v>
      </c>
      <c r="H5174" s="460" t="s">
        <v>8342</v>
      </c>
      <c r="I5174" s="460" t="s">
        <v>7869</v>
      </c>
      <c r="J5174" s="459" t="s">
        <v>8342</v>
      </c>
      <c r="K5174" s="458">
        <v>0</v>
      </c>
      <c r="L5174" s="458">
        <v>0</v>
      </c>
      <c r="M5174" s="457">
        <v>0</v>
      </c>
      <c r="N5174" s="458">
        <v>1</v>
      </c>
      <c r="O5174" s="458">
        <v>2</v>
      </c>
      <c r="P5174" s="457">
        <v>7435.6</v>
      </c>
    </row>
    <row r="5175" spans="1:16" ht="67.5" x14ac:dyDescent="0.2">
      <c r="A5175" s="466" t="s">
        <v>7860</v>
      </c>
      <c r="B5175" s="465" t="s">
        <v>3526</v>
      </c>
      <c r="C5175" s="464" t="s">
        <v>2594</v>
      </c>
      <c r="D5175" s="463" t="s">
        <v>11763</v>
      </c>
      <c r="E5175" s="462">
        <v>2200</v>
      </c>
      <c r="F5175" s="461" t="s">
        <v>11762</v>
      </c>
      <c r="G5175" s="460" t="s">
        <v>11761</v>
      </c>
      <c r="H5175" s="460"/>
      <c r="I5175" s="460"/>
      <c r="J5175" s="459"/>
      <c r="K5175" s="458">
        <v>4</v>
      </c>
      <c r="L5175" s="458">
        <v>12</v>
      </c>
      <c r="M5175" s="457">
        <v>28009.635214900234</v>
      </c>
      <c r="N5175" s="458">
        <v>1</v>
      </c>
      <c r="O5175" s="458">
        <v>6</v>
      </c>
      <c r="P5175" s="457">
        <v>14506.8</v>
      </c>
    </row>
    <row r="5176" spans="1:16" ht="67.5" x14ac:dyDescent="0.2">
      <c r="A5176" s="466" t="s">
        <v>7860</v>
      </c>
      <c r="B5176" s="465" t="s">
        <v>3526</v>
      </c>
      <c r="C5176" s="464" t="s">
        <v>2594</v>
      </c>
      <c r="D5176" s="463" t="s">
        <v>7960</v>
      </c>
      <c r="E5176" s="462">
        <v>2500</v>
      </c>
      <c r="F5176" s="461" t="s">
        <v>11760</v>
      </c>
      <c r="G5176" s="460" t="s">
        <v>11759</v>
      </c>
      <c r="H5176" s="460" t="s">
        <v>7990</v>
      </c>
      <c r="I5176" s="460" t="s">
        <v>7861</v>
      </c>
      <c r="J5176" s="459" t="s">
        <v>7990</v>
      </c>
      <c r="K5176" s="458">
        <v>4</v>
      </c>
      <c r="L5176" s="458">
        <v>12</v>
      </c>
      <c r="M5176" s="457">
        <v>31829.130926022997</v>
      </c>
      <c r="N5176" s="458">
        <v>1</v>
      </c>
      <c r="O5176" s="458">
        <v>6</v>
      </c>
      <c r="P5176" s="457">
        <v>16306.8</v>
      </c>
    </row>
    <row r="5177" spans="1:16" ht="67.5" x14ac:dyDescent="0.2">
      <c r="A5177" s="466" t="s">
        <v>7860</v>
      </c>
      <c r="B5177" s="465" t="s">
        <v>3526</v>
      </c>
      <c r="C5177" s="464" t="s">
        <v>2594</v>
      </c>
      <c r="D5177" s="463" t="s">
        <v>7923</v>
      </c>
      <c r="E5177" s="462">
        <v>4200</v>
      </c>
      <c r="F5177" s="461" t="s">
        <v>11758</v>
      </c>
      <c r="G5177" s="460" t="s">
        <v>11757</v>
      </c>
      <c r="H5177" s="460" t="s">
        <v>6389</v>
      </c>
      <c r="I5177" s="460" t="s">
        <v>7869</v>
      </c>
      <c r="J5177" s="459" t="s">
        <v>6389</v>
      </c>
      <c r="K5177" s="458">
        <v>4</v>
      </c>
      <c r="L5177" s="458">
        <v>12</v>
      </c>
      <c r="M5177" s="457">
        <v>53472.939955718633</v>
      </c>
      <c r="N5177" s="458">
        <v>1</v>
      </c>
      <c r="O5177" s="458">
        <v>6</v>
      </c>
      <c r="P5177" s="457">
        <v>26506.799999999999</v>
      </c>
    </row>
    <row r="5178" spans="1:16" ht="67.5" x14ac:dyDescent="0.2">
      <c r="A5178" s="466" t="s">
        <v>7860</v>
      </c>
      <c r="B5178" s="465" t="s">
        <v>3526</v>
      </c>
      <c r="C5178" s="464" t="s">
        <v>2594</v>
      </c>
      <c r="D5178" s="463" t="s">
        <v>7960</v>
      </c>
      <c r="E5178" s="462">
        <v>2500</v>
      </c>
      <c r="F5178" s="461" t="s">
        <v>11756</v>
      </c>
      <c r="G5178" s="460" t="s">
        <v>11755</v>
      </c>
      <c r="H5178" s="460" t="s">
        <v>8279</v>
      </c>
      <c r="I5178" s="460" t="s">
        <v>7869</v>
      </c>
      <c r="J5178" s="459" t="s">
        <v>8279</v>
      </c>
      <c r="K5178" s="458">
        <v>4</v>
      </c>
      <c r="L5178" s="458">
        <v>12</v>
      </c>
      <c r="M5178" s="457">
        <v>31829.130926022997</v>
      </c>
      <c r="N5178" s="458">
        <v>1</v>
      </c>
      <c r="O5178" s="458">
        <v>6</v>
      </c>
      <c r="P5178" s="457">
        <v>16306.8</v>
      </c>
    </row>
    <row r="5179" spans="1:16" ht="67.5" x14ac:dyDescent="0.2">
      <c r="A5179" s="466" t="s">
        <v>7860</v>
      </c>
      <c r="B5179" s="465" t="s">
        <v>3526</v>
      </c>
      <c r="C5179" s="464" t="s">
        <v>2594</v>
      </c>
      <c r="D5179" s="463" t="s">
        <v>10373</v>
      </c>
      <c r="E5179" s="462">
        <v>5500</v>
      </c>
      <c r="F5179" s="461" t="s">
        <v>11754</v>
      </c>
      <c r="G5179" s="460" t="s">
        <v>11753</v>
      </c>
      <c r="H5179" s="460" t="s">
        <v>7911</v>
      </c>
      <c r="I5179" s="460" t="s">
        <v>7869</v>
      </c>
      <c r="J5179" s="459" t="s">
        <v>7911</v>
      </c>
      <c r="K5179" s="458">
        <v>3</v>
      </c>
      <c r="L5179" s="458">
        <v>12</v>
      </c>
      <c r="M5179" s="457">
        <v>70024.088037250593</v>
      </c>
      <c r="N5179" s="458">
        <v>1</v>
      </c>
      <c r="O5179" s="458">
        <v>6</v>
      </c>
      <c r="P5179" s="457">
        <v>34306.800000000003</v>
      </c>
    </row>
    <row r="5180" spans="1:16" ht="67.5" x14ac:dyDescent="0.2">
      <c r="A5180" s="466" t="s">
        <v>7860</v>
      </c>
      <c r="B5180" s="465" t="s">
        <v>3526</v>
      </c>
      <c r="C5180" s="464" t="s">
        <v>2594</v>
      </c>
      <c r="D5180" s="463" t="s">
        <v>8808</v>
      </c>
      <c r="E5180" s="462">
        <v>5500</v>
      </c>
      <c r="F5180" s="461" t="s">
        <v>11752</v>
      </c>
      <c r="G5180" s="460" t="s">
        <v>11751</v>
      </c>
      <c r="H5180" s="460" t="s">
        <v>7911</v>
      </c>
      <c r="I5180" s="460" t="s">
        <v>7861</v>
      </c>
      <c r="J5180" s="459" t="s">
        <v>7911</v>
      </c>
      <c r="K5180" s="458">
        <v>3</v>
      </c>
      <c r="L5180" s="458">
        <v>12</v>
      </c>
      <c r="M5180" s="457">
        <v>70024.088037250593</v>
      </c>
      <c r="N5180" s="458">
        <v>1</v>
      </c>
      <c r="O5180" s="458">
        <v>6</v>
      </c>
      <c r="P5180" s="457">
        <v>34306.800000000003</v>
      </c>
    </row>
    <row r="5181" spans="1:16" ht="67.5" x14ac:dyDescent="0.2">
      <c r="A5181" s="466" t="s">
        <v>7860</v>
      </c>
      <c r="B5181" s="465" t="s">
        <v>3526</v>
      </c>
      <c r="C5181" s="464" t="s">
        <v>2594</v>
      </c>
      <c r="D5181" s="463" t="s">
        <v>8465</v>
      </c>
      <c r="E5181" s="462">
        <v>3500</v>
      </c>
      <c r="F5181" s="461" t="s">
        <v>11750</v>
      </c>
      <c r="G5181" s="460" t="s">
        <v>11749</v>
      </c>
      <c r="H5181" s="460" t="s">
        <v>3570</v>
      </c>
      <c r="I5181" s="460" t="s">
        <v>7869</v>
      </c>
      <c r="J5181" s="459" t="s">
        <v>3570</v>
      </c>
      <c r="K5181" s="458">
        <v>3</v>
      </c>
      <c r="L5181" s="458">
        <v>12</v>
      </c>
      <c r="M5181" s="457">
        <v>44560.783296432193</v>
      </c>
      <c r="N5181" s="458">
        <v>1</v>
      </c>
      <c r="O5181" s="458">
        <v>6</v>
      </c>
      <c r="P5181" s="457">
        <v>22306.799999999999</v>
      </c>
    </row>
    <row r="5182" spans="1:16" ht="67.5" x14ac:dyDescent="0.2">
      <c r="A5182" s="466" t="s">
        <v>7860</v>
      </c>
      <c r="B5182" s="465" t="s">
        <v>3526</v>
      </c>
      <c r="C5182" s="464" t="s">
        <v>2594</v>
      </c>
      <c r="D5182" s="463" t="s">
        <v>11074</v>
      </c>
      <c r="E5182" s="462">
        <v>5500</v>
      </c>
      <c r="F5182" s="461" t="s">
        <v>11748</v>
      </c>
      <c r="G5182" s="460" t="s">
        <v>11747</v>
      </c>
      <c r="H5182" s="460" t="s">
        <v>8893</v>
      </c>
      <c r="I5182" s="460" t="s">
        <v>7869</v>
      </c>
      <c r="J5182" s="459" t="s">
        <v>8893</v>
      </c>
      <c r="K5182" s="458">
        <v>3</v>
      </c>
      <c r="L5182" s="458">
        <v>12</v>
      </c>
      <c r="M5182" s="457">
        <v>70024.088037250593</v>
      </c>
      <c r="N5182" s="458">
        <v>1</v>
      </c>
      <c r="O5182" s="458">
        <v>6</v>
      </c>
      <c r="P5182" s="457">
        <v>34306.800000000003</v>
      </c>
    </row>
    <row r="5183" spans="1:16" ht="67.5" x14ac:dyDescent="0.2">
      <c r="A5183" s="466" t="s">
        <v>7860</v>
      </c>
      <c r="B5183" s="465" t="s">
        <v>3526</v>
      </c>
      <c r="C5183" s="464" t="s">
        <v>2594</v>
      </c>
      <c r="D5183" s="463" t="s">
        <v>7859</v>
      </c>
      <c r="E5183" s="462">
        <v>2500</v>
      </c>
      <c r="F5183" s="461" t="s">
        <v>11746</v>
      </c>
      <c r="G5183" s="460" t="s">
        <v>11745</v>
      </c>
      <c r="H5183" s="460"/>
      <c r="I5183" s="460" t="s">
        <v>8064</v>
      </c>
      <c r="J5183" s="459" t="s">
        <v>9116</v>
      </c>
      <c r="K5183" s="458">
        <v>4</v>
      </c>
      <c r="L5183" s="458">
        <v>12</v>
      </c>
      <c r="M5183" s="457">
        <v>31829.130926022997</v>
      </c>
      <c r="N5183" s="458">
        <v>1</v>
      </c>
      <c r="O5183" s="458">
        <v>6</v>
      </c>
      <c r="P5183" s="457">
        <v>16306.8</v>
      </c>
    </row>
    <row r="5184" spans="1:16" ht="67.5" x14ac:dyDescent="0.2">
      <c r="A5184" s="466" t="s">
        <v>7860</v>
      </c>
      <c r="B5184" s="465" t="s">
        <v>3526</v>
      </c>
      <c r="C5184" s="464" t="s">
        <v>2594</v>
      </c>
      <c r="D5184" s="463" t="s">
        <v>7859</v>
      </c>
      <c r="E5184" s="462">
        <v>2500</v>
      </c>
      <c r="F5184" s="461" t="s">
        <v>11744</v>
      </c>
      <c r="G5184" s="460" t="s">
        <v>11743</v>
      </c>
      <c r="H5184" s="460" t="s">
        <v>8352</v>
      </c>
      <c r="I5184" s="460" t="s">
        <v>7861</v>
      </c>
      <c r="J5184" s="459" t="s">
        <v>8352</v>
      </c>
      <c r="K5184" s="458">
        <v>4</v>
      </c>
      <c r="L5184" s="458">
        <v>12</v>
      </c>
      <c r="M5184" s="457">
        <v>31829.130926022997</v>
      </c>
      <c r="N5184" s="458">
        <v>1</v>
      </c>
      <c r="O5184" s="458">
        <v>6</v>
      </c>
      <c r="P5184" s="457">
        <v>16306.8</v>
      </c>
    </row>
    <row r="5185" spans="1:16" ht="67.5" x14ac:dyDescent="0.2">
      <c r="A5185" s="466" t="s">
        <v>7860</v>
      </c>
      <c r="B5185" s="465" t="s">
        <v>3526</v>
      </c>
      <c r="C5185" s="464" t="s">
        <v>2594</v>
      </c>
      <c r="D5185" s="463" t="s">
        <v>7872</v>
      </c>
      <c r="E5185" s="462">
        <v>4200</v>
      </c>
      <c r="F5185" s="461" t="s">
        <v>11742</v>
      </c>
      <c r="G5185" s="460" t="s">
        <v>11741</v>
      </c>
      <c r="H5185" s="460" t="s">
        <v>6389</v>
      </c>
      <c r="I5185" s="460" t="s">
        <v>7869</v>
      </c>
      <c r="J5185" s="459" t="s">
        <v>6389</v>
      </c>
      <c r="K5185" s="458">
        <v>4</v>
      </c>
      <c r="L5185" s="458">
        <v>12</v>
      </c>
      <c r="M5185" s="457">
        <v>53472.939955718633</v>
      </c>
      <c r="N5185" s="458">
        <v>1</v>
      </c>
      <c r="O5185" s="458">
        <v>6</v>
      </c>
      <c r="P5185" s="457">
        <v>26506.799999999999</v>
      </c>
    </row>
    <row r="5186" spans="1:16" ht="67.5" x14ac:dyDescent="0.2">
      <c r="A5186" s="466" t="s">
        <v>7860</v>
      </c>
      <c r="B5186" s="465" t="s">
        <v>3526</v>
      </c>
      <c r="C5186" s="464" t="s">
        <v>2594</v>
      </c>
      <c r="D5186" s="463" t="s">
        <v>7946</v>
      </c>
      <c r="E5186" s="462">
        <v>4200</v>
      </c>
      <c r="F5186" s="461" t="s">
        <v>11740</v>
      </c>
      <c r="G5186" s="460" t="s">
        <v>11739</v>
      </c>
      <c r="H5186" s="460" t="s">
        <v>6389</v>
      </c>
      <c r="I5186" s="460" t="s">
        <v>7869</v>
      </c>
      <c r="J5186" s="459" t="s">
        <v>6389</v>
      </c>
      <c r="K5186" s="458">
        <v>4</v>
      </c>
      <c r="L5186" s="458">
        <v>12</v>
      </c>
      <c r="M5186" s="457">
        <v>53472.939955718633</v>
      </c>
      <c r="N5186" s="458">
        <v>1</v>
      </c>
      <c r="O5186" s="458">
        <v>6</v>
      </c>
      <c r="P5186" s="457">
        <v>26506.799999999999</v>
      </c>
    </row>
    <row r="5187" spans="1:16" ht="67.5" x14ac:dyDescent="0.2">
      <c r="A5187" s="466" t="s">
        <v>7860</v>
      </c>
      <c r="B5187" s="465" t="s">
        <v>3526</v>
      </c>
      <c r="C5187" s="464" t="s">
        <v>2594</v>
      </c>
      <c r="D5187" s="463" t="s">
        <v>7923</v>
      </c>
      <c r="E5187" s="462">
        <v>4200</v>
      </c>
      <c r="F5187" s="461" t="s">
        <v>11738</v>
      </c>
      <c r="G5187" s="460" t="s">
        <v>11737</v>
      </c>
      <c r="H5187" s="460" t="s">
        <v>3642</v>
      </c>
      <c r="I5187" s="460" t="s">
        <v>7869</v>
      </c>
      <c r="J5187" s="459" t="s">
        <v>3642</v>
      </c>
      <c r="K5187" s="458">
        <v>4</v>
      </c>
      <c r="L5187" s="458">
        <v>7</v>
      </c>
      <c r="M5187" s="457">
        <v>31192.548307502537</v>
      </c>
      <c r="N5187" s="458">
        <v>1</v>
      </c>
      <c r="O5187" s="458">
        <v>6</v>
      </c>
      <c r="P5187" s="457">
        <v>26506.799999999999</v>
      </c>
    </row>
    <row r="5188" spans="1:16" ht="67.5" x14ac:dyDescent="0.2">
      <c r="A5188" s="466" t="s">
        <v>7860</v>
      </c>
      <c r="B5188" s="465" t="s">
        <v>3526</v>
      </c>
      <c r="C5188" s="464" t="s">
        <v>2594</v>
      </c>
      <c r="D5188" s="463" t="s">
        <v>8048</v>
      </c>
      <c r="E5188" s="462">
        <v>5500</v>
      </c>
      <c r="F5188" s="461" t="s">
        <v>11736</v>
      </c>
      <c r="G5188" s="460" t="s">
        <v>11735</v>
      </c>
      <c r="H5188" s="460" t="s">
        <v>3761</v>
      </c>
      <c r="I5188" s="460" t="s">
        <v>7861</v>
      </c>
      <c r="J5188" s="459" t="s">
        <v>3761</v>
      </c>
      <c r="K5188" s="458">
        <v>5</v>
      </c>
      <c r="L5188" s="458">
        <v>12</v>
      </c>
      <c r="M5188" s="457">
        <v>70024.088037250593</v>
      </c>
      <c r="N5188" s="458">
        <v>1</v>
      </c>
      <c r="O5188" s="458">
        <v>6</v>
      </c>
      <c r="P5188" s="457">
        <v>34306.800000000003</v>
      </c>
    </row>
    <row r="5189" spans="1:16" ht="67.5" x14ac:dyDescent="0.2">
      <c r="A5189" s="466" t="s">
        <v>7860</v>
      </c>
      <c r="B5189" s="465" t="s">
        <v>3526</v>
      </c>
      <c r="C5189" s="464" t="s">
        <v>2594</v>
      </c>
      <c r="D5189" s="463" t="s">
        <v>11734</v>
      </c>
      <c r="E5189" s="462">
        <v>5500</v>
      </c>
      <c r="F5189" s="461" t="s">
        <v>11733</v>
      </c>
      <c r="G5189" s="460" t="s">
        <v>11732</v>
      </c>
      <c r="H5189" s="460" t="s">
        <v>8199</v>
      </c>
      <c r="I5189" s="460" t="s">
        <v>7869</v>
      </c>
      <c r="J5189" s="459" t="s">
        <v>8199</v>
      </c>
      <c r="K5189" s="458">
        <v>3</v>
      </c>
      <c r="L5189" s="458">
        <v>12</v>
      </c>
      <c r="M5189" s="457">
        <v>70024.088037250593</v>
      </c>
      <c r="N5189" s="458">
        <v>1</v>
      </c>
      <c r="O5189" s="458">
        <v>6</v>
      </c>
      <c r="P5189" s="457">
        <v>34306.800000000003</v>
      </c>
    </row>
    <row r="5190" spans="1:16" ht="67.5" x14ac:dyDescent="0.2">
      <c r="A5190" s="466" t="s">
        <v>7860</v>
      </c>
      <c r="B5190" s="465" t="s">
        <v>3526</v>
      </c>
      <c r="C5190" s="464" t="s">
        <v>2594</v>
      </c>
      <c r="D5190" s="463" t="s">
        <v>11731</v>
      </c>
      <c r="E5190" s="462">
        <v>8000</v>
      </c>
      <c r="F5190" s="461" t="s">
        <v>11730</v>
      </c>
      <c r="G5190" s="460" t="s">
        <v>11729</v>
      </c>
      <c r="H5190" s="460" t="s">
        <v>11728</v>
      </c>
      <c r="I5190" s="460" t="s">
        <v>7869</v>
      </c>
      <c r="J5190" s="459" t="s">
        <v>11728</v>
      </c>
      <c r="K5190" s="458">
        <v>1</v>
      </c>
      <c r="L5190" s="458">
        <v>3</v>
      </c>
      <c r="M5190" s="457">
        <v>25463.304740818396</v>
      </c>
      <c r="N5190" s="458">
        <v>1</v>
      </c>
      <c r="O5190" s="458">
        <v>6</v>
      </c>
      <c r="P5190" s="457">
        <v>49306.8</v>
      </c>
    </row>
    <row r="5191" spans="1:16" ht="67.5" x14ac:dyDescent="0.2">
      <c r="A5191" s="466" t="s">
        <v>7860</v>
      </c>
      <c r="B5191" s="465" t="s">
        <v>3526</v>
      </c>
      <c r="C5191" s="464" t="s">
        <v>2594</v>
      </c>
      <c r="D5191" s="463" t="s">
        <v>11727</v>
      </c>
      <c r="E5191" s="462">
        <v>5500</v>
      </c>
      <c r="F5191" s="461" t="s">
        <v>11726</v>
      </c>
      <c r="G5191" s="460" t="s">
        <v>11725</v>
      </c>
      <c r="H5191" s="460" t="s">
        <v>6389</v>
      </c>
      <c r="I5191" s="460" t="s">
        <v>7869</v>
      </c>
      <c r="J5191" s="459" t="s">
        <v>6389</v>
      </c>
      <c r="K5191" s="458">
        <v>4</v>
      </c>
      <c r="L5191" s="458">
        <v>12</v>
      </c>
      <c r="M5191" s="457">
        <v>70024.088037250593</v>
      </c>
      <c r="N5191" s="458">
        <v>1</v>
      </c>
      <c r="O5191" s="458">
        <v>6</v>
      </c>
      <c r="P5191" s="457">
        <v>34306.800000000003</v>
      </c>
    </row>
    <row r="5192" spans="1:16" ht="67.5" x14ac:dyDescent="0.2">
      <c r="A5192" s="466" t="s">
        <v>7860</v>
      </c>
      <c r="B5192" s="465" t="s">
        <v>3526</v>
      </c>
      <c r="C5192" s="464" t="s">
        <v>2594</v>
      </c>
      <c r="D5192" s="463" t="s">
        <v>8128</v>
      </c>
      <c r="E5192" s="462">
        <v>8500</v>
      </c>
      <c r="F5192" s="461" t="s">
        <v>11724</v>
      </c>
      <c r="G5192" s="460" t="s">
        <v>11723</v>
      </c>
      <c r="H5192" s="460" t="s">
        <v>11722</v>
      </c>
      <c r="I5192" s="460" t="s">
        <v>7869</v>
      </c>
      <c r="J5192" s="459" t="s">
        <v>11722</v>
      </c>
      <c r="K5192" s="458">
        <v>0</v>
      </c>
      <c r="L5192" s="458">
        <v>0</v>
      </c>
      <c r="M5192" s="457">
        <v>0</v>
      </c>
      <c r="N5192" s="458">
        <v>1</v>
      </c>
      <c r="O5192" s="458">
        <v>2</v>
      </c>
      <c r="P5192" s="457">
        <v>17435.599999999999</v>
      </c>
    </row>
    <row r="5193" spans="1:16" ht="67.5" x14ac:dyDescent="0.2">
      <c r="A5193" s="466" t="s">
        <v>7860</v>
      </c>
      <c r="B5193" s="465" t="s">
        <v>3526</v>
      </c>
      <c r="C5193" s="464" t="s">
        <v>2594</v>
      </c>
      <c r="D5193" s="463" t="s">
        <v>11721</v>
      </c>
      <c r="E5193" s="462">
        <v>7500</v>
      </c>
      <c r="F5193" s="461" t="s">
        <v>11720</v>
      </c>
      <c r="G5193" s="460" t="s">
        <v>11719</v>
      </c>
      <c r="H5193" s="460" t="s">
        <v>3570</v>
      </c>
      <c r="I5193" s="460" t="s">
        <v>7869</v>
      </c>
      <c r="J5193" s="459" t="s">
        <v>3570</v>
      </c>
      <c r="K5193" s="458">
        <v>3</v>
      </c>
      <c r="L5193" s="458">
        <v>12</v>
      </c>
      <c r="M5193" s="457">
        <v>95487.392778068985</v>
      </c>
      <c r="N5193" s="458">
        <v>1</v>
      </c>
      <c r="O5193" s="458">
        <v>6</v>
      </c>
      <c r="P5193" s="457">
        <v>46306.8</v>
      </c>
    </row>
    <row r="5194" spans="1:16" ht="67.5" x14ac:dyDescent="0.2">
      <c r="A5194" s="466" t="s">
        <v>7860</v>
      </c>
      <c r="B5194" s="465" t="s">
        <v>3526</v>
      </c>
      <c r="C5194" s="464" t="s">
        <v>2594</v>
      </c>
      <c r="D5194" s="463" t="s">
        <v>7923</v>
      </c>
      <c r="E5194" s="462">
        <v>4200</v>
      </c>
      <c r="F5194" s="461" t="s">
        <v>11718</v>
      </c>
      <c r="G5194" s="460" t="s">
        <v>11717</v>
      </c>
      <c r="H5194" s="460" t="s">
        <v>4810</v>
      </c>
      <c r="I5194" s="460" t="s">
        <v>7869</v>
      </c>
      <c r="J5194" s="459" t="s">
        <v>4810</v>
      </c>
      <c r="K5194" s="458">
        <v>4</v>
      </c>
      <c r="L5194" s="458">
        <v>12</v>
      </c>
      <c r="M5194" s="457">
        <v>53472.939955718633</v>
      </c>
      <c r="N5194" s="458">
        <v>1</v>
      </c>
      <c r="O5194" s="458">
        <v>6</v>
      </c>
      <c r="P5194" s="457">
        <v>26506.799999999999</v>
      </c>
    </row>
    <row r="5195" spans="1:16" ht="67.5" x14ac:dyDescent="0.2">
      <c r="A5195" s="466" t="s">
        <v>7860</v>
      </c>
      <c r="B5195" s="465" t="s">
        <v>3526</v>
      </c>
      <c r="C5195" s="464" t="s">
        <v>2594</v>
      </c>
      <c r="D5195" s="463" t="s">
        <v>7859</v>
      </c>
      <c r="E5195" s="462">
        <v>2500</v>
      </c>
      <c r="F5195" s="461" t="s">
        <v>11716</v>
      </c>
      <c r="G5195" s="460" t="s">
        <v>11715</v>
      </c>
      <c r="H5195" s="460"/>
      <c r="I5195" s="460"/>
      <c r="J5195" s="459"/>
      <c r="K5195" s="458">
        <v>4</v>
      </c>
      <c r="L5195" s="458">
        <v>12</v>
      </c>
      <c r="M5195" s="457">
        <v>31829.130926022997</v>
      </c>
      <c r="N5195" s="458">
        <v>1</v>
      </c>
      <c r="O5195" s="458">
        <v>6</v>
      </c>
      <c r="P5195" s="457">
        <v>16306.8</v>
      </c>
    </row>
    <row r="5196" spans="1:16" ht="67.5" x14ac:dyDescent="0.2">
      <c r="A5196" s="466" t="s">
        <v>7860</v>
      </c>
      <c r="B5196" s="465" t="s">
        <v>3526</v>
      </c>
      <c r="C5196" s="464" t="s">
        <v>2594</v>
      </c>
      <c r="D5196" s="463" t="s">
        <v>8481</v>
      </c>
      <c r="E5196" s="462">
        <v>7500</v>
      </c>
      <c r="F5196" s="461" t="s">
        <v>11714</v>
      </c>
      <c r="G5196" s="460" t="s">
        <v>11713</v>
      </c>
      <c r="H5196" s="460" t="s">
        <v>3570</v>
      </c>
      <c r="I5196" s="460" t="s">
        <v>7869</v>
      </c>
      <c r="J5196" s="459" t="s">
        <v>3570</v>
      </c>
      <c r="K5196" s="458">
        <v>3</v>
      </c>
      <c r="L5196" s="458">
        <v>12</v>
      </c>
      <c r="M5196" s="457">
        <v>95487.392778068985</v>
      </c>
      <c r="N5196" s="458">
        <v>1</v>
      </c>
      <c r="O5196" s="458">
        <v>6</v>
      </c>
      <c r="P5196" s="457">
        <v>46306.8</v>
      </c>
    </row>
    <row r="5197" spans="1:16" ht="67.5" x14ac:dyDescent="0.2">
      <c r="A5197" s="466" t="s">
        <v>7860</v>
      </c>
      <c r="B5197" s="465" t="s">
        <v>3526</v>
      </c>
      <c r="C5197" s="464" t="s">
        <v>2594</v>
      </c>
      <c r="D5197" s="463" t="s">
        <v>7979</v>
      </c>
      <c r="E5197" s="462">
        <v>10000</v>
      </c>
      <c r="F5197" s="461" t="s">
        <v>11712</v>
      </c>
      <c r="G5197" s="460" t="s">
        <v>11711</v>
      </c>
      <c r="H5197" s="460" t="s">
        <v>7911</v>
      </c>
      <c r="I5197" s="460" t="s">
        <v>7869</v>
      </c>
      <c r="J5197" s="459" t="s">
        <v>7911</v>
      </c>
      <c r="K5197" s="458">
        <v>3</v>
      </c>
      <c r="L5197" s="458">
        <v>12</v>
      </c>
      <c r="M5197" s="457">
        <v>127316.52370409199</v>
      </c>
      <c r="N5197" s="458">
        <v>1</v>
      </c>
      <c r="O5197" s="458">
        <v>6</v>
      </c>
      <c r="P5197" s="457">
        <v>61306.8</v>
      </c>
    </row>
    <row r="5198" spans="1:16" ht="67.5" x14ac:dyDescent="0.2">
      <c r="A5198" s="466" t="s">
        <v>7860</v>
      </c>
      <c r="B5198" s="465" t="s">
        <v>3526</v>
      </c>
      <c r="C5198" s="464" t="s">
        <v>2594</v>
      </c>
      <c r="D5198" s="463" t="s">
        <v>8263</v>
      </c>
      <c r="E5198" s="462">
        <v>7500</v>
      </c>
      <c r="F5198" s="461" t="s">
        <v>11710</v>
      </c>
      <c r="G5198" s="460" t="s">
        <v>11709</v>
      </c>
      <c r="H5198" s="460" t="s">
        <v>7976</v>
      </c>
      <c r="I5198" s="460" t="s">
        <v>7869</v>
      </c>
      <c r="J5198" s="459" t="s">
        <v>7976</v>
      </c>
      <c r="K5198" s="458">
        <v>3</v>
      </c>
      <c r="L5198" s="458">
        <v>12</v>
      </c>
      <c r="M5198" s="457">
        <v>95487.392778068985</v>
      </c>
      <c r="N5198" s="458">
        <v>1</v>
      </c>
      <c r="O5198" s="458">
        <v>6</v>
      </c>
      <c r="P5198" s="457">
        <v>46306.8</v>
      </c>
    </row>
    <row r="5199" spans="1:16" ht="67.5" x14ac:dyDescent="0.2">
      <c r="A5199" s="466" t="s">
        <v>7860</v>
      </c>
      <c r="B5199" s="465" t="s">
        <v>3526</v>
      </c>
      <c r="C5199" s="464" t="s">
        <v>2594</v>
      </c>
      <c r="D5199" s="463" t="s">
        <v>8248</v>
      </c>
      <c r="E5199" s="462">
        <v>4200</v>
      </c>
      <c r="F5199" s="461" t="s">
        <v>11708</v>
      </c>
      <c r="G5199" s="460" t="s">
        <v>11707</v>
      </c>
      <c r="H5199" s="460" t="s">
        <v>6514</v>
      </c>
      <c r="I5199" s="460" t="s">
        <v>7869</v>
      </c>
      <c r="J5199" s="459" t="s">
        <v>6514</v>
      </c>
      <c r="K5199" s="458">
        <v>3</v>
      </c>
      <c r="L5199" s="458">
        <v>12</v>
      </c>
      <c r="M5199" s="457">
        <v>53472.939955718633</v>
      </c>
      <c r="N5199" s="458">
        <v>1</v>
      </c>
      <c r="O5199" s="458">
        <v>6</v>
      </c>
      <c r="P5199" s="457">
        <v>26506.799999999999</v>
      </c>
    </row>
    <row r="5200" spans="1:16" ht="67.5" x14ac:dyDescent="0.2">
      <c r="A5200" s="466" t="s">
        <v>7860</v>
      </c>
      <c r="B5200" s="465" t="s">
        <v>3526</v>
      </c>
      <c r="C5200" s="464" t="s">
        <v>2594</v>
      </c>
      <c r="D5200" s="463" t="s">
        <v>8048</v>
      </c>
      <c r="E5200" s="462">
        <v>5500</v>
      </c>
      <c r="F5200" s="461" t="s">
        <v>11706</v>
      </c>
      <c r="G5200" s="460" t="s">
        <v>11705</v>
      </c>
      <c r="H5200" s="460" t="s">
        <v>8216</v>
      </c>
      <c r="I5200" s="460" t="s">
        <v>7861</v>
      </c>
      <c r="J5200" s="459" t="s">
        <v>8216</v>
      </c>
      <c r="K5200" s="458">
        <v>4</v>
      </c>
      <c r="L5200" s="458">
        <v>10</v>
      </c>
      <c r="M5200" s="457">
        <v>58353.406697708822</v>
      </c>
      <c r="N5200" s="458">
        <v>1</v>
      </c>
      <c r="O5200" s="458">
        <v>6</v>
      </c>
      <c r="P5200" s="457">
        <v>34306.800000000003</v>
      </c>
    </row>
    <row r="5201" spans="1:16" ht="67.5" x14ac:dyDescent="0.2">
      <c r="A5201" s="466" t="s">
        <v>7860</v>
      </c>
      <c r="B5201" s="465" t="s">
        <v>3526</v>
      </c>
      <c r="C5201" s="464" t="s">
        <v>2594</v>
      </c>
      <c r="D5201" s="463" t="s">
        <v>7899</v>
      </c>
      <c r="E5201" s="462">
        <v>4200</v>
      </c>
      <c r="F5201" s="461" t="s">
        <v>11704</v>
      </c>
      <c r="G5201" s="460" t="s">
        <v>11703</v>
      </c>
      <c r="H5201" s="460" t="s">
        <v>6514</v>
      </c>
      <c r="I5201" s="460" t="s">
        <v>7869</v>
      </c>
      <c r="J5201" s="459" t="s">
        <v>6514</v>
      </c>
      <c r="K5201" s="458">
        <v>3</v>
      </c>
      <c r="L5201" s="458">
        <v>12</v>
      </c>
      <c r="M5201" s="457">
        <v>53472.939955718633</v>
      </c>
      <c r="N5201" s="458">
        <v>1</v>
      </c>
      <c r="O5201" s="458">
        <v>6</v>
      </c>
      <c r="P5201" s="457">
        <v>26506.799999999999</v>
      </c>
    </row>
    <row r="5202" spans="1:16" ht="67.5" x14ac:dyDescent="0.2">
      <c r="A5202" s="466" t="s">
        <v>7860</v>
      </c>
      <c r="B5202" s="465" t="s">
        <v>3526</v>
      </c>
      <c r="C5202" s="464" t="s">
        <v>2594</v>
      </c>
      <c r="D5202" s="463" t="s">
        <v>7878</v>
      </c>
      <c r="E5202" s="462">
        <v>4200</v>
      </c>
      <c r="F5202" s="461" t="s">
        <v>11702</v>
      </c>
      <c r="G5202" s="460" t="s">
        <v>11701</v>
      </c>
      <c r="H5202" s="460" t="s">
        <v>11700</v>
      </c>
      <c r="I5202" s="460" t="s">
        <v>7861</v>
      </c>
      <c r="J5202" s="459" t="s">
        <v>11700</v>
      </c>
      <c r="K5202" s="458">
        <v>3</v>
      </c>
      <c r="L5202" s="458">
        <v>12</v>
      </c>
      <c r="M5202" s="457">
        <v>53472.939955718633</v>
      </c>
      <c r="N5202" s="458">
        <v>1</v>
      </c>
      <c r="O5202" s="458">
        <v>6</v>
      </c>
      <c r="P5202" s="457">
        <v>26506.799999999999</v>
      </c>
    </row>
    <row r="5203" spans="1:16" ht="67.5" x14ac:dyDescent="0.2">
      <c r="A5203" s="466" t="s">
        <v>7860</v>
      </c>
      <c r="B5203" s="465" t="s">
        <v>3526</v>
      </c>
      <c r="C5203" s="464" t="s">
        <v>2594</v>
      </c>
      <c r="D5203" s="463" t="s">
        <v>11699</v>
      </c>
      <c r="E5203" s="462">
        <v>5500</v>
      </c>
      <c r="F5203" s="461" t="s">
        <v>11698</v>
      </c>
      <c r="G5203" s="460" t="s">
        <v>11697</v>
      </c>
      <c r="H5203" s="460" t="s">
        <v>6389</v>
      </c>
      <c r="I5203" s="460" t="s">
        <v>7869</v>
      </c>
      <c r="J5203" s="459" t="s">
        <v>6389</v>
      </c>
      <c r="K5203" s="458">
        <v>3</v>
      </c>
      <c r="L5203" s="458">
        <v>12</v>
      </c>
      <c r="M5203" s="457">
        <v>70024.088037250593</v>
      </c>
      <c r="N5203" s="458">
        <v>1</v>
      </c>
      <c r="O5203" s="458">
        <v>6</v>
      </c>
      <c r="P5203" s="457">
        <v>34306.800000000003</v>
      </c>
    </row>
    <row r="5204" spans="1:16" ht="67.5" x14ac:dyDescent="0.2">
      <c r="A5204" s="466" t="s">
        <v>7860</v>
      </c>
      <c r="B5204" s="465" t="s">
        <v>3526</v>
      </c>
      <c r="C5204" s="464" t="s">
        <v>2594</v>
      </c>
      <c r="D5204" s="463" t="s">
        <v>7887</v>
      </c>
      <c r="E5204" s="462">
        <v>4200</v>
      </c>
      <c r="F5204" s="461" t="s">
        <v>11696</v>
      </c>
      <c r="G5204" s="460" t="s">
        <v>11695</v>
      </c>
      <c r="H5204" s="460" t="s">
        <v>4810</v>
      </c>
      <c r="I5204" s="460" t="s">
        <v>7869</v>
      </c>
      <c r="J5204" s="459" t="s">
        <v>4810</v>
      </c>
      <c r="K5204" s="458">
        <v>1</v>
      </c>
      <c r="L5204" s="458">
        <v>3</v>
      </c>
      <c r="M5204" s="457">
        <v>13368.234988929658</v>
      </c>
      <c r="N5204" s="458">
        <v>0</v>
      </c>
      <c r="O5204" s="458">
        <v>0</v>
      </c>
      <c r="P5204" s="457">
        <v>0</v>
      </c>
    </row>
    <row r="5205" spans="1:16" ht="67.5" x14ac:dyDescent="0.2">
      <c r="A5205" s="466" t="s">
        <v>7860</v>
      </c>
      <c r="B5205" s="465" t="s">
        <v>3526</v>
      </c>
      <c r="C5205" s="464" t="s">
        <v>2594</v>
      </c>
      <c r="D5205" s="463" t="s">
        <v>7923</v>
      </c>
      <c r="E5205" s="462">
        <v>4200</v>
      </c>
      <c r="F5205" s="461" t="s">
        <v>11694</v>
      </c>
      <c r="G5205" s="460" t="s">
        <v>11693</v>
      </c>
      <c r="H5205" s="460" t="s">
        <v>3574</v>
      </c>
      <c r="I5205" s="460" t="s">
        <v>7861</v>
      </c>
      <c r="J5205" s="459" t="s">
        <v>3574</v>
      </c>
      <c r="K5205" s="458">
        <v>4</v>
      </c>
      <c r="L5205" s="458">
        <v>12</v>
      </c>
      <c r="M5205" s="457">
        <v>53472.939955718633</v>
      </c>
      <c r="N5205" s="458">
        <v>1</v>
      </c>
      <c r="O5205" s="458">
        <v>6</v>
      </c>
      <c r="P5205" s="457">
        <v>26506.799999999999</v>
      </c>
    </row>
    <row r="5206" spans="1:16" ht="67.5" x14ac:dyDescent="0.2">
      <c r="A5206" s="466" t="s">
        <v>7860</v>
      </c>
      <c r="B5206" s="465" t="s">
        <v>3526</v>
      </c>
      <c r="C5206" s="464" t="s">
        <v>2594</v>
      </c>
      <c r="D5206" s="463" t="s">
        <v>11436</v>
      </c>
      <c r="E5206" s="462">
        <v>1500</v>
      </c>
      <c r="F5206" s="461" t="s">
        <v>11692</v>
      </c>
      <c r="G5206" s="460" t="s">
        <v>11691</v>
      </c>
      <c r="H5206" s="460"/>
      <c r="I5206" s="460"/>
      <c r="J5206" s="459"/>
      <c r="K5206" s="458">
        <v>4</v>
      </c>
      <c r="L5206" s="458">
        <v>12</v>
      </c>
      <c r="M5206" s="457">
        <v>19097.478555613798</v>
      </c>
      <c r="N5206" s="458">
        <v>1</v>
      </c>
      <c r="O5206" s="458">
        <v>6</v>
      </c>
      <c r="P5206" s="457">
        <v>10306.799999999999</v>
      </c>
    </row>
    <row r="5207" spans="1:16" ht="67.5" x14ac:dyDescent="0.2">
      <c r="A5207" s="466" t="s">
        <v>7860</v>
      </c>
      <c r="B5207" s="465" t="s">
        <v>3526</v>
      </c>
      <c r="C5207" s="464" t="s">
        <v>2594</v>
      </c>
      <c r="D5207" s="463" t="s">
        <v>7881</v>
      </c>
      <c r="E5207" s="462">
        <v>3200</v>
      </c>
      <c r="F5207" s="461" t="s">
        <v>11690</v>
      </c>
      <c r="G5207" s="460" t="s">
        <v>11689</v>
      </c>
      <c r="H5207" s="460" t="s">
        <v>7865</v>
      </c>
      <c r="I5207" s="460" t="s">
        <v>7861</v>
      </c>
      <c r="J5207" s="459" t="s">
        <v>7865</v>
      </c>
      <c r="K5207" s="458">
        <v>3</v>
      </c>
      <c r="L5207" s="458">
        <v>12</v>
      </c>
      <c r="M5207" s="457">
        <v>40741.287585309437</v>
      </c>
      <c r="N5207" s="458">
        <v>1</v>
      </c>
      <c r="O5207" s="458">
        <v>6</v>
      </c>
      <c r="P5207" s="457">
        <v>20506.8</v>
      </c>
    </row>
    <row r="5208" spans="1:16" ht="67.5" x14ac:dyDescent="0.2">
      <c r="A5208" s="466" t="s">
        <v>7860</v>
      </c>
      <c r="B5208" s="465" t="s">
        <v>3526</v>
      </c>
      <c r="C5208" s="464" t="s">
        <v>2594</v>
      </c>
      <c r="D5208" s="463" t="s">
        <v>11324</v>
      </c>
      <c r="E5208" s="462">
        <v>8500</v>
      </c>
      <c r="F5208" s="461" t="s">
        <v>11688</v>
      </c>
      <c r="G5208" s="460" t="s">
        <v>11687</v>
      </c>
      <c r="H5208" s="460" t="s">
        <v>7950</v>
      </c>
      <c r="I5208" s="460" t="s">
        <v>7869</v>
      </c>
      <c r="J5208" s="459" t="s">
        <v>7950</v>
      </c>
      <c r="K5208" s="458">
        <v>5</v>
      </c>
      <c r="L5208" s="458">
        <v>12</v>
      </c>
      <c r="M5208" s="457">
        <v>108219.04514847818</v>
      </c>
      <c r="N5208" s="458">
        <v>1</v>
      </c>
      <c r="O5208" s="458">
        <v>6</v>
      </c>
      <c r="P5208" s="457">
        <v>52306.8</v>
      </c>
    </row>
    <row r="5209" spans="1:16" ht="67.5" x14ac:dyDescent="0.2">
      <c r="A5209" s="466" t="s">
        <v>7860</v>
      </c>
      <c r="B5209" s="465" t="s">
        <v>3526</v>
      </c>
      <c r="C5209" s="464" t="s">
        <v>2594</v>
      </c>
      <c r="D5209" s="463" t="s">
        <v>7923</v>
      </c>
      <c r="E5209" s="462">
        <v>3200</v>
      </c>
      <c r="F5209" s="461" t="s">
        <v>11686</v>
      </c>
      <c r="G5209" s="460" t="s">
        <v>11685</v>
      </c>
      <c r="H5209" s="460" t="s">
        <v>3574</v>
      </c>
      <c r="I5209" s="460" t="s">
        <v>7861</v>
      </c>
      <c r="J5209" s="459" t="s">
        <v>3574</v>
      </c>
      <c r="K5209" s="458">
        <v>4</v>
      </c>
      <c r="L5209" s="458">
        <v>12</v>
      </c>
      <c r="M5209" s="457">
        <v>46258.336945820083</v>
      </c>
      <c r="N5209" s="458">
        <v>1</v>
      </c>
      <c r="O5209" s="458">
        <v>6</v>
      </c>
      <c r="P5209" s="457">
        <v>20506.8</v>
      </c>
    </row>
    <row r="5210" spans="1:16" ht="67.5" x14ac:dyDescent="0.2">
      <c r="A5210" s="466" t="s">
        <v>7860</v>
      </c>
      <c r="B5210" s="465" t="s">
        <v>3526</v>
      </c>
      <c r="C5210" s="464" t="s">
        <v>2594</v>
      </c>
      <c r="D5210" s="463" t="s">
        <v>7881</v>
      </c>
      <c r="E5210" s="462">
        <v>3200</v>
      </c>
      <c r="F5210" s="461" t="s">
        <v>11684</v>
      </c>
      <c r="G5210" s="460" t="s">
        <v>11683</v>
      </c>
      <c r="H5210" s="460" t="s">
        <v>6389</v>
      </c>
      <c r="I5210" s="460" t="s">
        <v>7869</v>
      </c>
      <c r="J5210" s="459" t="s">
        <v>6389</v>
      </c>
      <c r="K5210" s="458">
        <v>4</v>
      </c>
      <c r="L5210" s="458">
        <v>12</v>
      </c>
      <c r="M5210" s="457">
        <v>40741.287585309437</v>
      </c>
      <c r="N5210" s="458">
        <v>1</v>
      </c>
      <c r="O5210" s="458">
        <v>6</v>
      </c>
      <c r="P5210" s="457">
        <v>20506.8</v>
      </c>
    </row>
    <row r="5211" spans="1:16" ht="67.5" x14ac:dyDescent="0.2">
      <c r="A5211" s="466" t="s">
        <v>7860</v>
      </c>
      <c r="B5211" s="465" t="s">
        <v>3526</v>
      </c>
      <c r="C5211" s="464" t="s">
        <v>2594</v>
      </c>
      <c r="D5211" s="463" t="s">
        <v>7881</v>
      </c>
      <c r="E5211" s="462">
        <v>3200</v>
      </c>
      <c r="F5211" s="461" t="s">
        <v>11682</v>
      </c>
      <c r="G5211" s="460" t="s">
        <v>11681</v>
      </c>
      <c r="H5211" s="460" t="s">
        <v>3642</v>
      </c>
      <c r="I5211" s="460" t="s">
        <v>7861</v>
      </c>
      <c r="J5211" s="459" t="s">
        <v>3642</v>
      </c>
      <c r="K5211" s="458">
        <v>3</v>
      </c>
      <c r="L5211" s="458">
        <v>12</v>
      </c>
      <c r="M5211" s="457">
        <v>40741.287585309437</v>
      </c>
      <c r="N5211" s="458">
        <v>1</v>
      </c>
      <c r="O5211" s="458">
        <v>6</v>
      </c>
      <c r="P5211" s="457">
        <v>20506.8</v>
      </c>
    </row>
    <row r="5212" spans="1:16" ht="67.5" x14ac:dyDescent="0.2">
      <c r="A5212" s="466" t="s">
        <v>7860</v>
      </c>
      <c r="B5212" s="465" t="s">
        <v>3526</v>
      </c>
      <c r="C5212" s="464" t="s">
        <v>2594</v>
      </c>
      <c r="D5212" s="463" t="s">
        <v>8115</v>
      </c>
      <c r="E5212" s="462">
        <v>11000</v>
      </c>
      <c r="F5212" s="461" t="s">
        <v>11680</v>
      </c>
      <c r="G5212" s="460" t="s">
        <v>11679</v>
      </c>
      <c r="H5212" s="460" t="s">
        <v>4810</v>
      </c>
      <c r="I5212" s="460" t="s">
        <v>7869</v>
      </c>
      <c r="J5212" s="459" t="s">
        <v>4810</v>
      </c>
      <c r="K5212" s="458">
        <v>3</v>
      </c>
      <c r="L5212" s="458">
        <v>12</v>
      </c>
      <c r="M5212" s="457">
        <v>140048.17607450119</v>
      </c>
      <c r="N5212" s="458">
        <v>1</v>
      </c>
      <c r="O5212" s="458">
        <v>6</v>
      </c>
      <c r="P5212" s="457">
        <v>67306.8</v>
      </c>
    </row>
    <row r="5213" spans="1:16" ht="67.5" x14ac:dyDescent="0.2">
      <c r="A5213" s="466" t="s">
        <v>7860</v>
      </c>
      <c r="B5213" s="465" t="s">
        <v>3526</v>
      </c>
      <c r="C5213" s="464" t="s">
        <v>2594</v>
      </c>
      <c r="D5213" s="463" t="s">
        <v>7881</v>
      </c>
      <c r="E5213" s="462">
        <v>3200</v>
      </c>
      <c r="F5213" s="461" t="s">
        <v>11678</v>
      </c>
      <c r="G5213" s="460" t="s">
        <v>11677</v>
      </c>
      <c r="H5213" s="460" t="s">
        <v>3574</v>
      </c>
      <c r="I5213" s="460" t="s">
        <v>7861</v>
      </c>
      <c r="J5213" s="459" t="s">
        <v>3574</v>
      </c>
      <c r="K5213" s="458">
        <v>3</v>
      </c>
      <c r="L5213" s="458">
        <v>12</v>
      </c>
      <c r="M5213" s="457">
        <v>40741.287585309437</v>
      </c>
      <c r="N5213" s="458">
        <v>1</v>
      </c>
      <c r="O5213" s="458">
        <v>6</v>
      </c>
      <c r="P5213" s="457">
        <v>20506.8</v>
      </c>
    </row>
    <row r="5214" spans="1:16" ht="67.5" x14ac:dyDescent="0.2">
      <c r="A5214" s="466" t="s">
        <v>7860</v>
      </c>
      <c r="B5214" s="465" t="s">
        <v>3526</v>
      </c>
      <c r="C5214" s="464" t="s">
        <v>2594</v>
      </c>
      <c r="D5214" s="463" t="s">
        <v>7923</v>
      </c>
      <c r="E5214" s="462">
        <v>3200</v>
      </c>
      <c r="F5214" s="461" t="s">
        <v>11676</v>
      </c>
      <c r="G5214" s="460" t="s">
        <v>11675</v>
      </c>
      <c r="H5214" s="460" t="s">
        <v>7865</v>
      </c>
      <c r="I5214" s="460" t="s">
        <v>7869</v>
      </c>
      <c r="J5214" s="459" t="s">
        <v>7865</v>
      </c>
      <c r="K5214" s="458">
        <v>4</v>
      </c>
      <c r="L5214" s="458">
        <v>6</v>
      </c>
      <c r="M5214" s="457">
        <v>25675.498946991884</v>
      </c>
      <c r="N5214" s="458">
        <v>0</v>
      </c>
      <c r="O5214" s="458">
        <v>0</v>
      </c>
      <c r="P5214" s="457">
        <v>0</v>
      </c>
    </row>
    <row r="5215" spans="1:16" ht="67.5" x14ac:dyDescent="0.2">
      <c r="A5215" s="466" t="s">
        <v>7860</v>
      </c>
      <c r="B5215" s="465" t="s">
        <v>3526</v>
      </c>
      <c r="C5215" s="464" t="s">
        <v>2594</v>
      </c>
      <c r="D5215" s="463" t="s">
        <v>8137</v>
      </c>
      <c r="E5215" s="462">
        <v>2000</v>
      </c>
      <c r="F5215" s="461" t="s">
        <v>11674</v>
      </c>
      <c r="G5215" s="460" t="s">
        <v>11673</v>
      </c>
      <c r="H5215" s="460"/>
      <c r="I5215" s="460"/>
      <c r="J5215" s="459"/>
      <c r="K5215" s="458">
        <v>3</v>
      </c>
      <c r="L5215" s="458">
        <v>12</v>
      </c>
      <c r="M5215" s="457">
        <v>25463.304740818396</v>
      </c>
      <c r="N5215" s="458">
        <v>1</v>
      </c>
      <c r="O5215" s="458">
        <v>6</v>
      </c>
      <c r="P5215" s="457">
        <v>13306.8</v>
      </c>
    </row>
    <row r="5216" spans="1:16" ht="67.5" x14ac:dyDescent="0.2">
      <c r="A5216" s="466" t="s">
        <v>7860</v>
      </c>
      <c r="B5216" s="465" t="s">
        <v>3526</v>
      </c>
      <c r="C5216" s="464" t="s">
        <v>2594</v>
      </c>
      <c r="D5216" s="463" t="s">
        <v>7908</v>
      </c>
      <c r="E5216" s="462">
        <v>4200</v>
      </c>
      <c r="F5216" s="461" t="s">
        <v>11672</v>
      </c>
      <c r="G5216" s="460" t="s">
        <v>11671</v>
      </c>
      <c r="H5216" s="460" t="s">
        <v>6514</v>
      </c>
      <c r="I5216" s="460" t="s">
        <v>7869</v>
      </c>
      <c r="J5216" s="459" t="s">
        <v>6514</v>
      </c>
      <c r="K5216" s="458">
        <v>3</v>
      </c>
      <c r="L5216" s="458">
        <v>5</v>
      </c>
      <c r="M5216" s="457">
        <v>22280.391648216097</v>
      </c>
      <c r="N5216" s="458">
        <v>0</v>
      </c>
      <c r="O5216" s="458">
        <v>0</v>
      </c>
      <c r="P5216" s="457">
        <v>0</v>
      </c>
    </row>
    <row r="5217" spans="1:16" ht="67.5" x14ac:dyDescent="0.2">
      <c r="A5217" s="466" t="s">
        <v>7860</v>
      </c>
      <c r="B5217" s="465" t="s">
        <v>3526</v>
      </c>
      <c r="C5217" s="464" t="s">
        <v>2594</v>
      </c>
      <c r="D5217" s="463" t="s">
        <v>8478</v>
      </c>
      <c r="E5217" s="462">
        <v>7500</v>
      </c>
      <c r="F5217" s="461" t="s">
        <v>11670</v>
      </c>
      <c r="G5217" s="460" t="s">
        <v>11669</v>
      </c>
      <c r="H5217" s="460" t="s">
        <v>7911</v>
      </c>
      <c r="I5217" s="460" t="s">
        <v>7869</v>
      </c>
      <c r="J5217" s="459" t="s">
        <v>7911</v>
      </c>
      <c r="K5217" s="458">
        <v>3</v>
      </c>
      <c r="L5217" s="458">
        <v>12</v>
      </c>
      <c r="M5217" s="457">
        <v>95487.392778068985</v>
      </c>
      <c r="N5217" s="458">
        <v>1</v>
      </c>
      <c r="O5217" s="458">
        <v>6</v>
      </c>
      <c r="P5217" s="457">
        <v>46306.8</v>
      </c>
    </row>
    <row r="5218" spans="1:16" ht="67.5" x14ac:dyDescent="0.2">
      <c r="A5218" s="466" t="s">
        <v>7860</v>
      </c>
      <c r="B5218" s="465" t="s">
        <v>3526</v>
      </c>
      <c r="C5218" s="464" t="s">
        <v>2594</v>
      </c>
      <c r="D5218" s="463" t="s">
        <v>9052</v>
      </c>
      <c r="E5218" s="462">
        <v>8500</v>
      </c>
      <c r="F5218" s="461" t="s">
        <v>11668</v>
      </c>
      <c r="G5218" s="460" t="s">
        <v>11667</v>
      </c>
      <c r="H5218" s="460" t="s">
        <v>7976</v>
      </c>
      <c r="I5218" s="460" t="s">
        <v>7861</v>
      </c>
      <c r="J5218" s="459" t="s">
        <v>7976</v>
      </c>
      <c r="K5218" s="458">
        <v>1</v>
      </c>
      <c r="L5218" s="458">
        <v>3</v>
      </c>
      <c r="M5218" s="457">
        <v>27054.761287119545</v>
      </c>
      <c r="N5218" s="458">
        <v>1</v>
      </c>
      <c r="O5218" s="458">
        <v>6</v>
      </c>
      <c r="P5218" s="457">
        <v>52306.8</v>
      </c>
    </row>
    <row r="5219" spans="1:16" ht="67.5" x14ac:dyDescent="0.2">
      <c r="A5219" s="466" t="s">
        <v>7860</v>
      </c>
      <c r="B5219" s="465" t="s">
        <v>3526</v>
      </c>
      <c r="C5219" s="464" t="s">
        <v>2594</v>
      </c>
      <c r="D5219" s="463" t="s">
        <v>7859</v>
      </c>
      <c r="E5219" s="462">
        <v>2500</v>
      </c>
      <c r="F5219" s="461" t="s">
        <v>11666</v>
      </c>
      <c r="G5219" s="460" t="s">
        <v>11665</v>
      </c>
      <c r="H5219" s="460"/>
      <c r="I5219" s="460"/>
      <c r="J5219" s="459"/>
      <c r="K5219" s="458">
        <v>4</v>
      </c>
      <c r="L5219" s="458">
        <v>12</v>
      </c>
      <c r="M5219" s="457">
        <v>31829.130926022997</v>
      </c>
      <c r="N5219" s="458">
        <v>1</v>
      </c>
      <c r="O5219" s="458">
        <v>6</v>
      </c>
      <c r="P5219" s="457">
        <v>16306.8</v>
      </c>
    </row>
    <row r="5220" spans="1:16" ht="67.5" x14ac:dyDescent="0.2">
      <c r="A5220" s="466" t="s">
        <v>7860</v>
      </c>
      <c r="B5220" s="465" t="s">
        <v>3526</v>
      </c>
      <c r="C5220" s="464" t="s">
        <v>2594</v>
      </c>
      <c r="D5220" s="463" t="s">
        <v>7887</v>
      </c>
      <c r="E5220" s="462">
        <v>4200</v>
      </c>
      <c r="F5220" s="461" t="s">
        <v>11664</v>
      </c>
      <c r="G5220" s="460" t="s">
        <v>11663</v>
      </c>
      <c r="H5220" s="460" t="s">
        <v>6514</v>
      </c>
      <c r="I5220" s="460" t="s">
        <v>7861</v>
      </c>
      <c r="J5220" s="459" t="s">
        <v>6514</v>
      </c>
      <c r="K5220" s="458">
        <v>4</v>
      </c>
      <c r="L5220" s="458">
        <v>12</v>
      </c>
      <c r="M5220" s="457">
        <v>53472.939955718633</v>
      </c>
      <c r="N5220" s="458">
        <v>1</v>
      </c>
      <c r="O5220" s="458">
        <v>6</v>
      </c>
      <c r="P5220" s="457">
        <v>26506.799999999999</v>
      </c>
    </row>
    <row r="5221" spans="1:16" ht="67.5" x14ac:dyDescent="0.2">
      <c r="A5221" s="466" t="s">
        <v>7860</v>
      </c>
      <c r="B5221" s="465" t="s">
        <v>3526</v>
      </c>
      <c r="C5221" s="464" t="s">
        <v>2594</v>
      </c>
      <c r="D5221" s="463" t="s">
        <v>8315</v>
      </c>
      <c r="E5221" s="462">
        <v>9000</v>
      </c>
      <c r="F5221" s="461" t="s">
        <v>11662</v>
      </c>
      <c r="G5221" s="460" t="s">
        <v>11661</v>
      </c>
      <c r="H5221" s="460" t="s">
        <v>4810</v>
      </c>
      <c r="I5221" s="460" t="s">
        <v>7869</v>
      </c>
      <c r="J5221" s="459" t="s">
        <v>4810</v>
      </c>
      <c r="K5221" s="458">
        <v>3</v>
      </c>
      <c r="L5221" s="458">
        <v>12</v>
      </c>
      <c r="M5221" s="457">
        <v>114584.87133368278</v>
      </c>
      <c r="N5221" s="458">
        <v>1</v>
      </c>
      <c r="O5221" s="458">
        <v>6</v>
      </c>
      <c r="P5221" s="457">
        <v>55306.8</v>
      </c>
    </row>
    <row r="5222" spans="1:16" ht="67.5" x14ac:dyDescent="0.2">
      <c r="A5222" s="466" t="s">
        <v>7860</v>
      </c>
      <c r="B5222" s="465" t="s">
        <v>3526</v>
      </c>
      <c r="C5222" s="464" t="s">
        <v>2594</v>
      </c>
      <c r="D5222" s="463" t="s">
        <v>7960</v>
      </c>
      <c r="E5222" s="462">
        <v>2500</v>
      </c>
      <c r="F5222" s="461" t="s">
        <v>11660</v>
      </c>
      <c r="G5222" s="460" t="s">
        <v>11659</v>
      </c>
      <c r="H5222" s="460" t="s">
        <v>10072</v>
      </c>
      <c r="I5222" s="460" t="s">
        <v>7861</v>
      </c>
      <c r="J5222" s="459" t="s">
        <v>10072</v>
      </c>
      <c r="K5222" s="458">
        <v>4</v>
      </c>
      <c r="L5222" s="458">
        <v>12</v>
      </c>
      <c r="M5222" s="457">
        <v>31829.130926022997</v>
      </c>
      <c r="N5222" s="458">
        <v>1</v>
      </c>
      <c r="O5222" s="458">
        <v>6</v>
      </c>
      <c r="P5222" s="457">
        <v>16306.8</v>
      </c>
    </row>
    <row r="5223" spans="1:16" ht="67.5" x14ac:dyDescent="0.2">
      <c r="A5223" s="466" t="s">
        <v>7860</v>
      </c>
      <c r="B5223" s="465" t="s">
        <v>3526</v>
      </c>
      <c r="C5223" s="464" t="s">
        <v>2594</v>
      </c>
      <c r="D5223" s="463" t="s">
        <v>8011</v>
      </c>
      <c r="E5223" s="462">
        <v>2200</v>
      </c>
      <c r="F5223" s="461" t="s">
        <v>11658</v>
      </c>
      <c r="G5223" s="460" t="s">
        <v>11657</v>
      </c>
      <c r="H5223" s="460"/>
      <c r="I5223" s="460"/>
      <c r="J5223" s="459"/>
      <c r="K5223" s="458">
        <v>4</v>
      </c>
      <c r="L5223" s="458">
        <v>12</v>
      </c>
      <c r="M5223" s="457">
        <v>28009.635214900234</v>
      </c>
      <c r="N5223" s="458">
        <v>1</v>
      </c>
      <c r="O5223" s="458">
        <v>6</v>
      </c>
      <c r="P5223" s="457">
        <v>14506.8</v>
      </c>
    </row>
    <row r="5224" spans="1:16" ht="67.5" x14ac:dyDescent="0.2">
      <c r="A5224" s="466" t="s">
        <v>7860</v>
      </c>
      <c r="B5224" s="465" t="s">
        <v>3526</v>
      </c>
      <c r="C5224" s="464" t="s">
        <v>2594</v>
      </c>
      <c r="D5224" s="463" t="s">
        <v>7923</v>
      </c>
      <c r="E5224" s="462">
        <v>4200</v>
      </c>
      <c r="F5224" s="461" t="s">
        <v>11656</v>
      </c>
      <c r="G5224" s="460" t="s">
        <v>11655</v>
      </c>
      <c r="H5224" s="460" t="s">
        <v>6389</v>
      </c>
      <c r="I5224" s="460" t="s">
        <v>7869</v>
      </c>
      <c r="J5224" s="459" t="s">
        <v>6389</v>
      </c>
      <c r="K5224" s="458">
        <v>3</v>
      </c>
      <c r="L5224" s="458">
        <v>5</v>
      </c>
      <c r="M5224" s="457">
        <v>22280.391648216097</v>
      </c>
      <c r="N5224" s="458">
        <v>0</v>
      </c>
      <c r="O5224" s="458">
        <v>0</v>
      </c>
      <c r="P5224" s="457">
        <v>0</v>
      </c>
    </row>
    <row r="5225" spans="1:16" ht="67.5" x14ac:dyDescent="0.2">
      <c r="A5225" s="466" t="s">
        <v>7860</v>
      </c>
      <c r="B5225" s="465" t="s">
        <v>3526</v>
      </c>
      <c r="C5225" s="464" t="s">
        <v>2594</v>
      </c>
      <c r="D5225" s="463" t="s">
        <v>8145</v>
      </c>
      <c r="E5225" s="462">
        <v>7500</v>
      </c>
      <c r="F5225" s="461" t="s">
        <v>11654</v>
      </c>
      <c r="G5225" s="460" t="s">
        <v>11653</v>
      </c>
      <c r="H5225" s="460" t="s">
        <v>4810</v>
      </c>
      <c r="I5225" s="460" t="s">
        <v>7869</v>
      </c>
      <c r="J5225" s="459" t="s">
        <v>4810</v>
      </c>
      <c r="K5225" s="458">
        <v>3</v>
      </c>
      <c r="L5225" s="458">
        <v>12</v>
      </c>
      <c r="M5225" s="457">
        <v>95487.392778068985</v>
      </c>
      <c r="N5225" s="458">
        <v>1</v>
      </c>
      <c r="O5225" s="458">
        <v>6</v>
      </c>
      <c r="P5225" s="457">
        <v>46306.8</v>
      </c>
    </row>
    <row r="5226" spans="1:16" ht="67.5" x14ac:dyDescent="0.2">
      <c r="A5226" s="466" t="s">
        <v>7860</v>
      </c>
      <c r="B5226" s="465" t="s">
        <v>3526</v>
      </c>
      <c r="C5226" s="464" t="s">
        <v>2594</v>
      </c>
      <c r="D5226" s="463" t="s">
        <v>7859</v>
      </c>
      <c r="E5226" s="462">
        <v>2500</v>
      </c>
      <c r="F5226" s="461" t="s">
        <v>11652</v>
      </c>
      <c r="G5226" s="460" t="s">
        <v>11651</v>
      </c>
      <c r="H5226" s="460"/>
      <c r="I5226" s="460"/>
      <c r="J5226" s="459"/>
      <c r="K5226" s="458">
        <v>3</v>
      </c>
      <c r="L5226" s="458">
        <v>12</v>
      </c>
      <c r="M5226" s="457">
        <v>31829.130926022997</v>
      </c>
      <c r="N5226" s="458">
        <v>1</v>
      </c>
      <c r="O5226" s="458">
        <v>6</v>
      </c>
      <c r="P5226" s="457">
        <v>16306.8</v>
      </c>
    </row>
    <row r="5227" spans="1:16" ht="67.5" x14ac:dyDescent="0.2">
      <c r="A5227" s="466" t="s">
        <v>7860</v>
      </c>
      <c r="B5227" s="465" t="s">
        <v>3526</v>
      </c>
      <c r="C5227" s="464" t="s">
        <v>2594</v>
      </c>
      <c r="D5227" s="463" t="s">
        <v>7881</v>
      </c>
      <c r="E5227" s="462">
        <v>3200</v>
      </c>
      <c r="F5227" s="461" t="s">
        <v>11650</v>
      </c>
      <c r="G5227" s="460" t="s">
        <v>11649</v>
      </c>
      <c r="H5227" s="460" t="s">
        <v>8216</v>
      </c>
      <c r="I5227" s="460" t="s">
        <v>7861</v>
      </c>
      <c r="J5227" s="459" t="s">
        <v>8216</v>
      </c>
      <c r="K5227" s="458">
        <v>4</v>
      </c>
      <c r="L5227" s="458">
        <v>10</v>
      </c>
      <c r="M5227" s="457">
        <v>33951.072987757863</v>
      </c>
      <c r="N5227" s="458">
        <v>1</v>
      </c>
      <c r="O5227" s="458">
        <v>6</v>
      </c>
      <c r="P5227" s="457">
        <v>20506.8</v>
      </c>
    </row>
    <row r="5228" spans="1:16" ht="67.5" x14ac:dyDescent="0.2">
      <c r="A5228" s="466" t="s">
        <v>7860</v>
      </c>
      <c r="B5228" s="465" t="s">
        <v>3526</v>
      </c>
      <c r="C5228" s="464" t="s">
        <v>2594</v>
      </c>
      <c r="D5228" s="463" t="s">
        <v>7859</v>
      </c>
      <c r="E5228" s="462">
        <v>2500</v>
      </c>
      <c r="F5228" s="461" t="s">
        <v>11648</v>
      </c>
      <c r="G5228" s="460" t="s">
        <v>11647</v>
      </c>
      <c r="H5228" s="460"/>
      <c r="I5228" s="460"/>
      <c r="J5228" s="459"/>
      <c r="K5228" s="458">
        <v>3</v>
      </c>
      <c r="L5228" s="458">
        <v>12</v>
      </c>
      <c r="M5228" s="457">
        <v>31829.130926022997</v>
      </c>
      <c r="N5228" s="458">
        <v>1</v>
      </c>
      <c r="O5228" s="458">
        <v>6</v>
      </c>
      <c r="P5228" s="457">
        <v>16306.8</v>
      </c>
    </row>
    <row r="5229" spans="1:16" ht="67.5" x14ac:dyDescent="0.2">
      <c r="A5229" s="466" t="s">
        <v>7860</v>
      </c>
      <c r="B5229" s="465" t="s">
        <v>3526</v>
      </c>
      <c r="C5229" s="464" t="s">
        <v>2594</v>
      </c>
      <c r="D5229" s="463" t="s">
        <v>7916</v>
      </c>
      <c r="E5229" s="462">
        <v>4200</v>
      </c>
      <c r="F5229" s="461" t="s">
        <v>11646</v>
      </c>
      <c r="G5229" s="460" t="s">
        <v>11645</v>
      </c>
      <c r="H5229" s="460" t="s">
        <v>7911</v>
      </c>
      <c r="I5229" s="460" t="s">
        <v>7869</v>
      </c>
      <c r="J5229" s="459" t="s">
        <v>7911</v>
      </c>
      <c r="K5229" s="458">
        <v>3</v>
      </c>
      <c r="L5229" s="458">
        <v>12</v>
      </c>
      <c r="M5229" s="457">
        <v>53472.939955718633</v>
      </c>
      <c r="N5229" s="458">
        <v>1</v>
      </c>
      <c r="O5229" s="458">
        <v>6</v>
      </c>
      <c r="P5229" s="457">
        <v>26506.799999999999</v>
      </c>
    </row>
    <row r="5230" spans="1:16" ht="67.5" x14ac:dyDescent="0.2">
      <c r="A5230" s="466" t="s">
        <v>7860</v>
      </c>
      <c r="B5230" s="465" t="s">
        <v>3526</v>
      </c>
      <c r="C5230" s="464" t="s">
        <v>2594</v>
      </c>
      <c r="D5230" s="463" t="s">
        <v>7872</v>
      </c>
      <c r="E5230" s="462">
        <v>4200</v>
      </c>
      <c r="F5230" s="461" t="s">
        <v>11644</v>
      </c>
      <c r="G5230" s="460" t="s">
        <v>11643</v>
      </c>
      <c r="H5230" s="460" t="s">
        <v>6299</v>
      </c>
      <c r="I5230" s="460" t="s">
        <v>7869</v>
      </c>
      <c r="J5230" s="459" t="s">
        <v>6299</v>
      </c>
      <c r="K5230" s="458">
        <v>3</v>
      </c>
      <c r="L5230" s="458">
        <v>12</v>
      </c>
      <c r="M5230" s="457">
        <v>53472.939955718633</v>
      </c>
      <c r="N5230" s="458">
        <v>1</v>
      </c>
      <c r="O5230" s="458">
        <v>6</v>
      </c>
      <c r="P5230" s="457">
        <v>26506.799999999999</v>
      </c>
    </row>
    <row r="5231" spans="1:16" ht="67.5" x14ac:dyDescent="0.2">
      <c r="A5231" s="466" t="s">
        <v>7860</v>
      </c>
      <c r="B5231" s="465" t="s">
        <v>3526</v>
      </c>
      <c r="C5231" s="464" t="s">
        <v>2594</v>
      </c>
      <c r="D5231" s="463" t="s">
        <v>8478</v>
      </c>
      <c r="E5231" s="462">
        <v>7500</v>
      </c>
      <c r="F5231" s="461" t="s">
        <v>11642</v>
      </c>
      <c r="G5231" s="460" t="s">
        <v>11641</v>
      </c>
      <c r="H5231" s="460" t="s">
        <v>3570</v>
      </c>
      <c r="I5231" s="460" t="s">
        <v>7861</v>
      </c>
      <c r="J5231" s="459" t="s">
        <v>3570</v>
      </c>
      <c r="K5231" s="458">
        <v>3</v>
      </c>
      <c r="L5231" s="458">
        <v>12</v>
      </c>
      <c r="M5231" s="457">
        <v>95487.392778068985</v>
      </c>
      <c r="N5231" s="458">
        <v>1</v>
      </c>
      <c r="O5231" s="458">
        <v>6</v>
      </c>
      <c r="P5231" s="457">
        <v>46306.8</v>
      </c>
    </row>
    <row r="5232" spans="1:16" ht="67.5" x14ac:dyDescent="0.2">
      <c r="A5232" s="466" t="s">
        <v>7860</v>
      </c>
      <c r="B5232" s="465" t="s">
        <v>3526</v>
      </c>
      <c r="C5232" s="464" t="s">
        <v>2594</v>
      </c>
      <c r="D5232" s="463" t="s">
        <v>11640</v>
      </c>
      <c r="E5232" s="462">
        <v>5500</v>
      </c>
      <c r="F5232" s="461" t="s">
        <v>11639</v>
      </c>
      <c r="G5232" s="460" t="s">
        <v>11638</v>
      </c>
      <c r="H5232" s="460" t="s">
        <v>3528</v>
      </c>
      <c r="I5232" s="460" t="s">
        <v>7869</v>
      </c>
      <c r="J5232" s="459" t="s">
        <v>3528</v>
      </c>
      <c r="K5232" s="458">
        <v>5</v>
      </c>
      <c r="L5232" s="458">
        <v>12</v>
      </c>
      <c r="M5232" s="457">
        <v>70024.088037250593</v>
      </c>
      <c r="N5232" s="458">
        <v>1</v>
      </c>
      <c r="O5232" s="458">
        <v>6</v>
      </c>
      <c r="P5232" s="457">
        <v>34306.800000000003</v>
      </c>
    </row>
    <row r="5233" spans="1:16" ht="67.5" x14ac:dyDescent="0.2">
      <c r="A5233" s="466" t="s">
        <v>7860</v>
      </c>
      <c r="B5233" s="465" t="s">
        <v>3526</v>
      </c>
      <c r="C5233" s="464" t="s">
        <v>2594</v>
      </c>
      <c r="D5233" s="463" t="s">
        <v>4784</v>
      </c>
      <c r="E5233" s="462">
        <v>2500</v>
      </c>
      <c r="F5233" s="461" t="s">
        <v>11637</v>
      </c>
      <c r="G5233" s="460" t="s">
        <v>11636</v>
      </c>
      <c r="H5233" s="460"/>
      <c r="I5233" s="460" t="s">
        <v>8064</v>
      </c>
      <c r="J5233" s="459" t="s">
        <v>4337</v>
      </c>
      <c r="K5233" s="458">
        <v>3</v>
      </c>
      <c r="L5233" s="458">
        <v>9</v>
      </c>
      <c r="M5233" s="457">
        <v>23871.848194517246</v>
      </c>
      <c r="N5233" s="458">
        <v>0</v>
      </c>
      <c r="O5233" s="458">
        <v>0</v>
      </c>
      <c r="P5233" s="457">
        <v>0</v>
      </c>
    </row>
    <row r="5234" spans="1:16" ht="67.5" x14ac:dyDescent="0.2">
      <c r="A5234" s="466" t="s">
        <v>7860</v>
      </c>
      <c r="B5234" s="465" t="s">
        <v>3526</v>
      </c>
      <c r="C5234" s="464" t="s">
        <v>2594</v>
      </c>
      <c r="D5234" s="463" t="s">
        <v>8236</v>
      </c>
      <c r="E5234" s="462">
        <v>4200</v>
      </c>
      <c r="F5234" s="461" t="s">
        <v>11635</v>
      </c>
      <c r="G5234" s="460" t="s">
        <v>11634</v>
      </c>
      <c r="H5234" s="460" t="s">
        <v>4810</v>
      </c>
      <c r="I5234" s="460" t="s">
        <v>7869</v>
      </c>
      <c r="J5234" s="459" t="s">
        <v>4810</v>
      </c>
      <c r="K5234" s="458">
        <v>4</v>
      </c>
      <c r="L5234" s="458">
        <v>12</v>
      </c>
      <c r="M5234" s="457">
        <v>53472.939955718633</v>
      </c>
      <c r="N5234" s="458">
        <v>1</v>
      </c>
      <c r="O5234" s="458">
        <v>6</v>
      </c>
      <c r="P5234" s="457">
        <v>26506.799999999999</v>
      </c>
    </row>
    <row r="5235" spans="1:16" ht="67.5" x14ac:dyDescent="0.2">
      <c r="A5235" s="466" t="s">
        <v>7860</v>
      </c>
      <c r="B5235" s="465" t="s">
        <v>3526</v>
      </c>
      <c r="C5235" s="464" t="s">
        <v>2594</v>
      </c>
      <c r="D5235" s="463" t="s">
        <v>7859</v>
      </c>
      <c r="E5235" s="462">
        <v>2500</v>
      </c>
      <c r="F5235" s="461" t="s">
        <v>11633</v>
      </c>
      <c r="G5235" s="460" t="s">
        <v>11632</v>
      </c>
      <c r="H5235" s="460" t="s">
        <v>3859</v>
      </c>
      <c r="I5235" s="460" t="s">
        <v>7861</v>
      </c>
      <c r="J5235" s="459" t="s">
        <v>3859</v>
      </c>
      <c r="K5235" s="458">
        <v>3</v>
      </c>
      <c r="L5235" s="458">
        <v>5</v>
      </c>
      <c r="M5235" s="457">
        <v>13262.137885842914</v>
      </c>
      <c r="N5235" s="458">
        <v>0</v>
      </c>
      <c r="O5235" s="458">
        <v>0</v>
      </c>
      <c r="P5235" s="457">
        <v>0</v>
      </c>
    </row>
    <row r="5236" spans="1:16" ht="67.5" x14ac:dyDescent="0.2">
      <c r="A5236" s="466" t="s">
        <v>7860</v>
      </c>
      <c r="B5236" s="465" t="s">
        <v>3526</v>
      </c>
      <c r="C5236" s="464" t="s">
        <v>2594</v>
      </c>
      <c r="D5236" s="463" t="s">
        <v>11631</v>
      </c>
      <c r="E5236" s="462">
        <v>6000</v>
      </c>
      <c r="F5236" s="461" t="s">
        <v>11630</v>
      </c>
      <c r="G5236" s="460" t="s">
        <v>11629</v>
      </c>
      <c r="H5236" s="460" t="s">
        <v>8069</v>
      </c>
      <c r="I5236" s="460" t="s">
        <v>7869</v>
      </c>
      <c r="J5236" s="459" t="s">
        <v>8069</v>
      </c>
      <c r="K5236" s="458">
        <v>4</v>
      </c>
      <c r="L5236" s="458">
        <v>12</v>
      </c>
      <c r="M5236" s="457">
        <v>84347.196953960942</v>
      </c>
      <c r="N5236" s="458">
        <v>1</v>
      </c>
      <c r="O5236" s="458">
        <v>6</v>
      </c>
      <c r="P5236" s="457">
        <v>37306.800000000003</v>
      </c>
    </row>
    <row r="5237" spans="1:16" ht="67.5" x14ac:dyDescent="0.2">
      <c r="A5237" s="466" t="s">
        <v>7860</v>
      </c>
      <c r="B5237" s="465" t="s">
        <v>3526</v>
      </c>
      <c r="C5237" s="464" t="s">
        <v>2594</v>
      </c>
      <c r="D5237" s="463" t="s">
        <v>8005</v>
      </c>
      <c r="E5237" s="462">
        <v>4200</v>
      </c>
      <c r="F5237" s="461" t="s">
        <v>11628</v>
      </c>
      <c r="G5237" s="460" t="s">
        <v>11627</v>
      </c>
      <c r="H5237" s="460" t="s">
        <v>6299</v>
      </c>
      <c r="I5237" s="460" t="s">
        <v>7869</v>
      </c>
      <c r="J5237" s="459" t="s">
        <v>6299</v>
      </c>
      <c r="K5237" s="458">
        <v>3</v>
      </c>
      <c r="L5237" s="458">
        <v>12</v>
      </c>
      <c r="M5237" s="457">
        <v>53472.939955718633</v>
      </c>
      <c r="N5237" s="458">
        <v>1</v>
      </c>
      <c r="O5237" s="458">
        <v>6</v>
      </c>
      <c r="P5237" s="457">
        <v>26506.799999999999</v>
      </c>
    </row>
    <row r="5238" spans="1:16" ht="67.5" x14ac:dyDescent="0.2">
      <c r="A5238" s="466" t="s">
        <v>7860</v>
      </c>
      <c r="B5238" s="465" t="s">
        <v>3526</v>
      </c>
      <c r="C5238" s="464" t="s">
        <v>2594</v>
      </c>
      <c r="D5238" s="463" t="s">
        <v>8438</v>
      </c>
      <c r="E5238" s="462">
        <v>7500</v>
      </c>
      <c r="F5238" s="461" t="s">
        <v>11626</v>
      </c>
      <c r="G5238" s="460" t="s">
        <v>11625</v>
      </c>
      <c r="H5238" s="460" t="s">
        <v>7911</v>
      </c>
      <c r="I5238" s="460" t="s">
        <v>7869</v>
      </c>
      <c r="J5238" s="459" t="s">
        <v>7911</v>
      </c>
      <c r="K5238" s="458">
        <v>1</v>
      </c>
      <c r="L5238" s="458">
        <v>1</v>
      </c>
      <c r="M5238" s="457">
        <v>7957.2827315057493</v>
      </c>
      <c r="N5238" s="458">
        <v>1</v>
      </c>
      <c r="O5238" s="458">
        <v>6</v>
      </c>
      <c r="P5238" s="457">
        <v>46306.8</v>
      </c>
    </row>
    <row r="5239" spans="1:16" ht="67.5" x14ac:dyDescent="0.2">
      <c r="A5239" s="466" t="s">
        <v>7860</v>
      </c>
      <c r="B5239" s="465" t="s">
        <v>3526</v>
      </c>
      <c r="C5239" s="464" t="s">
        <v>2594</v>
      </c>
      <c r="D5239" s="463" t="s">
        <v>8048</v>
      </c>
      <c r="E5239" s="462">
        <v>5500</v>
      </c>
      <c r="F5239" s="461" t="s">
        <v>11624</v>
      </c>
      <c r="G5239" s="460" t="s">
        <v>11623</v>
      </c>
      <c r="H5239" s="460" t="s">
        <v>7865</v>
      </c>
      <c r="I5239" s="460" t="s">
        <v>7861</v>
      </c>
      <c r="J5239" s="459" t="s">
        <v>7865</v>
      </c>
      <c r="K5239" s="458">
        <v>4</v>
      </c>
      <c r="L5239" s="458">
        <v>10</v>
      </c>
      <c r="M5239" s="457">
        <v>58353.406697708822</v>
      </c>
      <c r="N5239" s="458">
        <v>1</v>
      </c>
      <c r="O5239" s="458">
        <v>6</v>
      </c>
      <c r="P5239" s="457">
        <v>34306.800000000003</v>
      </c>
    </row>
    <row r="5240" spans="1:16" ht="67.5" x14ac:dyDescent="0.2">
      <c r="A5240" s="466" t="s">
        <v>7860</v>
      </c>
      <c r="B5240" s="465" t="s">
        <v>3526</v>
      </c>
      <c r="C5240" s="464" t="s">
        <v>2594</v>
      </c>
      <c r="D5240" s="463" t="s">
        <v>7859</v>
      </c>
      <c r="E5240" s="462">
        <v>2500</v>
      </c>
      <c r="F5240" s="461" t="s">
        <v>11622</v>
      </c>
      <c r="G5240" s="460" t="s">
        <v>11621</v>
      </c>
      <c r="H5240" s="460" t="s">
        <v>11620</v>
      </c>
      <c r="I5240" s="460" t="s">
        <v>7869</v>
      </c>
      <c r="J5240" s="459" t="s">
        <v>11620</v>
      </c>
      <c r="K5240" s="458">
        <v>4</v>
      </c>
      <c r="L5240" s="458">
        <v>12</v>
      </c>
      <c r="M5240" s="457">
        <v>31829.130926022997</v>
      </c>
      <c r="N5240" s="458">
        <v>1</v>
      </c>
      <c r="O5240" s="458">
        <v>6</v>
      </c>
      <c r="P5240" s="457">
        <v>16306.8</v>
      </c>
    </row>
    <row r="5241" spans="1:16" ht="67.5" x14ac:dyDescent="0.2">
      <c r="A5241" s="466" t="s">
        <v>7860</v>
      </c>
      <c r="B5241" s="465" t="s">
        <v>3526</v>
      </c>
      <c r="C5241" s="464" t="s">
        <v>2594</v>
      </c>
      <c r="D5241" s="463" t="s">
        <v>7887</v>
      </c>
      <c r="E5241" s="462">
        <v>4200</v>
      </c>
      <c r="F5241" s="461" t="s">
        <v>11619</v>
      </c>
      <c r="G5241" s="460" t="s">
        <v>11618</v>
      </c>
      <c r="H5241" s="460" t="s">
        <v>3574</v>
      </c>
      <c r="I5241" s="460" t="s">
        <v>7861</v>
      </c>
      <c r="J5241" s="459" t="s">
        <v>3574</v>
      </c>
      <c r="K5241" s="458">
        <v>4</v>
      </c>
      <c r="L5241" s="458">
        <v>12</v>
      </c>
      <c r="M5241" s="457">
        <v>53472.939955718633</v>
      </c>
      <c r="N5241" s="458">
        <v>1</v>
      </c>
      <c r="O5241" s="458">
        <v>6</v>
      </c>
      <c r="P5241" s="457">
        <v>26506.799999999999</v>
      </c>
    </row>
    <row r="5242" spans="1:16" ht="67.5" x14ac:dyDescent="0.2">
      <c r="A5242" s="466" t="s">
        <v>7860</v>
      </c>
      <c r="B5242" s="465" t="s">
        <v>3526</v>
      </c>
      <c r="C5242" s="464" t="s">
        <v>2594</v>
      </c>
      <c r="D5242" s="463" t="s">
        <v>8048</v>
      </c>
      <c r="E5242" s="462">
        <v>5500</v>
      </c>
      <c r="F5242" s="461" t="s">
        <v>11617</v>
      </c>
      <c r="G5242" s="460" t="s">
        <v>11616</v>
      </c>
      <c r="H5242" s="460" t="s">
        <v>3838</v>
      </c>
      <c r="I5242" s="460" t="s">
        <v>7869</v>
      </c>
      <c r="J5242" s="459" t="s">
        <v>3838</v>
      </c>
      <c r="K5242" s="458">
        <v>3</v>
      </c>
      <c r="L5242" s="458">
        <v>8</v>
      </c>
      <c r="M5242" s="457">
        <v>46682.725358167059</v>
      </c>
      <c r="N5242" s="458">
        <v>0</v>
      </c>
      <c r="O5242" s="458">
        <v>0</v>
      </c>
      <c r="P5242" s="457">
        <v>0</v>
      </c>
    </row>
    <row r="5243" spans="1:16" ht="67.5" x14ac:dyDescent="0.2">
      <c r="A5243" s="466" t="s">
        <v>7860</v>
      </c>
      <c r="B5243" s="465" t="s">
        <v>3526</v>
      </c>
      <c r="C5243" s="464" t="s">
        <v>2594</v>
      </c>
      <c r="D5243" s="463" t="s">
        <v>7887</v>
      </c>
      <c r="E5243" s="462">
        <v>4200</v>
      </c>
      <c r="F5243" s="461" t="s">
        <v>11615</v>
      </c>
      <c r="G5243" s="460" t="s">
        <v>11614</v>
      </c>
      <c r="H5243" s="460" t="s">
        <v>8159</v>
      </c>
      <c r="I5243" s="460" t="s">
        <v>7869</v>
      </c>
      <c r="J5243" s="459" t="s">
        <v>8159</v>
      </c>
      <c r="K5243" s="458">
        <v>4</v>
      </c>
      <c r="L5243" s="458">
        <v>10</v>
      </c>
      <c r="M5243" s="457">
        <v>44560.783296432193</v>
      </c>
      <c r="N5243" s="458">
        <v>1</v>
      </c>
      <c r="O5243" s="458">
        <v>6</v>
      </c>
      <c r="P5243" s="457">
        <v>26506.799999999999</v>
      </c>
    </row>
    <row r="5244" spans="1:16" ht="67.5" x14ac:dyDescent="0.2">
      <c r="A5244" s="466" t="s">
        <v>7860</v>
      </c>
      <c r="B5244" s="465" t="s">
        <v>3526</v>
      </c>
      <c r="C5244" s="464" t="s">
        <v>2594</v>
      </c>
      <c r="D5244" s="463" t="s">
        <v>7899</v>
      </c>
      <c r="E5244" s="462">
        <v>4200</v>
      </c>
      <c r="F5244" s="461" t="s">
        <v>11613</v>
      </c>
      <c r="G5244" s="460" t="s">
        <v>11612</v>
      </c>
      <c r="H5244" s="460" t="s">
        <v>6514</v>
      </c>
      <c r="I5244" s="460" t="s">
        <v>7869</v>
      </c>
      <c r="J5244" s="459" t="s">
        <v>6514</v>
      </c>
      <c r="K5244" s="458">
        <v>3</v>
      </c>
      <c r="L5244" s="458">
        <v>12</v>
      </c>
      <c r="M5244" s="457">
        <v>53472.939955718633</v>
      </c>
      <c r="N5244" s="458">
        <v>1</v>
      </c>
      <c r="O5244" s="458">
        <v>6</v>
      </c>
      <c r="P5244" s="457">
        <v>26506.799999999999</v>
      </c>
    </row>
    <row r="5245" spans="1:16" ht="67.5" x14ac:dyDescent="0.2">
      <c r="A5245" s="466" t="s">
        <v>7860</v>
      </c>
      <c r="B5245" s="465" t="s">
        <v>3526</v>
      </c>
      <c r="C5245" s="464" t="s">
        <v>2594</v>
      </c>
      <c r="D5245" s="463" t="s">
        <v>9246</v>
      </c>
      <c r="E5245" s="462">
        <v>5500</v>
      </c>
      <c r="F5245" s="461" t="s">
        <v>11611</v>
      </c>
      <c r="G5245" s="460" t="s">
        <v>11610</v>
      </c>
      <c r="H5245" s="460" t="s">
        <v>8893</v>
      </c>
      <c r="I5245" s="460" t="s">
        <v>7869</v>
      </c>
      <c r="J5245" s="459" t="s">
        <v>8893</v>
      </c>
      <c r="K5245" s="458">
        <v>3</v>
      </c>
      <c r="L5245" s="458">
        <v>12</v>
      </c>
      <c r="M5245" s="457">
        <v>70024.088037250593</v>
      </c>
      <c r="N5245" s="458">
        <v>1</v>
      </c>
      <c r="O5245" s="458">
        <v>6</v>
      </c>
      <c r="P5245" s="457">
        <v>34306.800000000003</v>
      </c>
    </row>
    <row r="5246" spans="1:16" ht="67.5" x14ac:dyDescent="0.2">
      <c r="A5246" s="466" t="s">
        <v>7860</v>
      </c>
      <c r="B5246" s="465" t="s">
        <v>3526</v>
      </c>
      <c r="C5246" s="464" t="s">
        <v>2594</v>
      </c>
      <c r="D5246" s="463" t="s">
        <v>11609</v>
      </c>
      <c r="E5246" s="462">
        <v>4200</v>
      </c>
      <c r="F5246" s="461" t="s">
        <v>11608</v>
      </c>
      <c r="G5246" s="460" t="s">
        <v>11607</v>
      </c>
      <c r="H5246" s="460" t="s">
        <v>8279</v>
      </c>
      <c r="I5246" s="460" t="s">
        <v>7869</v>
      </c>
      <c r="J5246" s="459" t="s">
        <v>8279</v>
      </c>
      <c r="K5246" s="458">
        <v>2</v>
      </c>
      <c r="L5246" s="458">
        <v>8</v>
      </c>
      <c r="M5246" s="457">
        <v>35648.626637145753</v>
      </c>
      <c r="N5246" s="458">
        <v>0</v>
      </c>
      <c r="O5246" s="458">
        <v>0</v>
      </c>
      <c r="P5246" s="457">
        <v>0</v>
      </c>
    </row>
    <row r="5247" spans="1:16" ht="67.5" x14ac:dyDescent="0.2">
      <c r="A5247" s="466" t="s">
        <v>7860</v>
      </c>
      <c r="B5247" s="465" t="s">
        <v>3526</v>
      </c>
      <c r="C5247" s="464" t="s">
        <v>2594</v>
      </c>
      <c r="D5247" s="463" t="s">
        <v>11606</v>
      </c>
      <c r="E5247" s="462">
        <v>10500</v>
      </c>
      <c r="F5247" s="461" t="s">
        <v>11605</v>
      </c>
      <c r="G5247" s="460" t="s">
        <v>11604</v>
      </c>
      <c r="H5247" s="460" t="s">
        <v>7911</v>
      </c>
      <c r="I5247" s="460" t="s">
        <v>7869</v>
      </c>
      <c r="J5247" s="459" t="s">
        <v>7911</v>
      </c>
      <c r="K5247" s="458">
        <v>1</v>
      </c>
      <c r="L5247" s="458">
        <v>1</v>
      </c>
      <c r="M5247" s="457">
        <v>11140.195824108048</v>
      </c>
      <c r="N5247" s="458">
        <v>1</v>
      </c>
      <c r="O5247" s="458">
        <v>6</v>
      </c>
      <c r="P5247" s="457">
        <v>64306.8</v>
      </c>
    </row>
    <row r="5248" spans="1:16" ht="67.5" x14ac:dyDescent="0.2">
      <c r="A5248" s="466" t="s">
        <v>7860</v>
      </c>
      <c r="B5248" s="465" t="s">
        <v>3526</v>
      </c>
      <c r="C5248" s="464" t="s">
        <v>2594</v>
      </c>
      <c r="D5248" s="463" t="s">
        <v>9246</v>
      </c>
      <c r="E5248" s="462">
        <v>5500</v>
      </c>
      <c r="F5248" s="461" t="s">
        <v>11603</v>
      </c>
      <c r="G5248" s="460" t="s">
        <v>11602</v>
      </c>
      <c r="H5248" s="460" t="s">
        <v>8893</v>
      </c>
      <c r="I5248" s="460" t="s">
        <v>7869</v>
      </c>
      <c r="J5248" s="459" t="s">
        <v>8893</v>
      </c>
      <c r="K5248" s="458">
        <v>4</v>
      </c>
      <c r="L5248" s="458">
        <v>12</v>
      </c>
      <c r="M5248" s="457">
        <v>70024.088037250593</v>
      </c>
      <c r="N5248" s="458">
        <v>1</v>
      </c>
      <c r="O5248" s="458">
        <v>6</v>
      </c>
      <c r="P5248" s="457">
        <v>34306.800000000003</v>
      </c>
    </row>
    <row r="5249" spans="1:16" ht="67.5" x14ac:dyDescent="0.2">
      <c r="A5249" s="466" t="s">
        <v>7860</v>
      </c>
      <c r="B5249" s="465" t="s">
        <v>3526</v>
      </c>
      <c r="C5249" s="464" t="s">
        <v>2594</v>
      </c>
      <c r="D5249" s="463" t="s">
        <v>8048</v>
      </c>
      <c r="E5249" s="462">
        <v>5500</v>
      </c>
      <c r="F5249" s="461" t="s">
        <v>11601</v>
      </c>
      <c r="G5249" s="460" t="s">
        <v>11600</v>
      </c>
      <c r="H5249" s="460" t="s">
        <v>8199</v>
      </c>
      <c r="I5249" s="460" t="s">
        <v>7869</v>
      </c>
      <c r="J5249" s="459" t="s">
        <v>8199</v>
      </c>
      <c r="K5249" s="458">
        <v>4</v>
      </c>
      <c r="L5249" s="458">
        <v>10</v>
      </c>
      <c r="M5249" s="457">
        <v>58353.406697708822</v>
      </c>
      <c r="N5249" s="458">
        <v>1</v>
      </c>
      <c r="O5249" s="458">
        <v>6</v>
      </c>
      <c r="P5249" s="457">
        <v>34306.800000000003</v>
      </c>
    </row>
    <row r="5250" spans="1:16" ht="67.5" x14ac:dyDescent="0.2">
      <c r="A5250" s="466" t="s">
        <v>7860</v>
      </c>
      <c r="B5250" s="465" t="s">
        <v>3526</v>
      </c>
      <c r="C5250" s="464" t="s">
        <v>2594</v>
      </c>
      <c r="D5250" s="463" t="s">
        <v>8074</v>
      </c>
      <c r="E5250" s="462">
        <v>12500</v>
      </c>
      <c r="F5250" s="461" t="s">
        <v>11599</v>
      </c>
      <c r="G5250" s="460" t="s">
        <v>11598</v>
      </c>
      <c r="H5250" s="460" t="s">
        <v>4270</v>
      </c>
      <c r="I5250" s="460" t="s">
        <v>7869</v>
      </c>
      <c r="J5250" s="459" t="s">
        <v>4270</v>
      </c>
      <c r="K5250" s="458">
        <v>5</v>
      </c>
      <c r="L5250" s="458">
        <v>12</v>
      </c>
      <c r="M5250" s="457">
        <v>159145.65463011496</v>
      </c>
      <c r="N5250" s="458">
        <v>1</v>
      </c>
      <c r="O5250" s="458">
        <v>6</v>
      </c>
      <c r="P5250" s="457">
        <v>76306.8</v>
      </c>
    </row>
    <row r="5251" spans="1:16" ht="67.5" x14ac:dyDescent="0.2">
      <c r="A5251" s="466" t="s">
        <v>7860</v>
      </c>
      <c r="B5251" s="465" t="s">
        <v>3526</v>
      </c>
      <c r="C5251" s="464" t="s">
        <v>2594</v>
      </c>
      <c r="D5251" s="463" t="s">
        <v>7908</v>
      </c>
      <c r="E5251" s="462">
        <v>4200</v>
      </c>
      <c r="F5251" s="461" t="s">
        <v>11597</v>
      </c>
      <c r="G5251" s="460" t="s">
        <v>11596</v>
      </c>
      <c r="H5251" s="460" t="s">
        <v>3574</v>
      </c>
      <c r="I5251" s="460" t="s">
        <v>7869</v>
      </c>
      <c r="J5251" s="459" t="s">
        <v>3574</v>
      </c>
      <c r="K5251" s="458">
        <v>3</v>
      </c>
      <c r="L5251" s="458">
        <v>5</v>
      </c>
      <c r="M5251" s="457">
        <v>22280.391648216097</v>
      </c>
      <c r="N5251" s="458">
        <v>0</v>
      </c>
      <c r="O5251" s="458">
        <v>0</v>
      </c>
      <c r="P5251" s="457">
        <v>0</v>
      </c>
    </row>
    <row r="5252" spans="1:16" ht="67.5" x14ac:dyDescent="0.2">
      <c r="A5252" s="466" t="s">
        <v>7860</v>
      </c>
      <c r="B5252" s="465" t="s">
        <v>3526</v>
      </c>
      <c r="C5252" s="464" t="s">
        <v>2594</v>
      </c>
      <c r="D5252" s="463" t="s">
        <v>8074</v>
      </c>
      <c r="E5252" s="462">
        <v>12500</v>
      </c>
      <c r="F5252" s="461" t="s">
        <v>11595</v>
      </c>
      <c r="G5252" s="460" t="s">
        <v>11594</v>
      </c>
      <c r="H5252" s="460" t="s">
        <v>7911</v>
      </c>
      <c r="I5252" s="460" t="s">
        <v>7869</v>
      </c>
      <c r="J5252" s="459" t="s">
        <v>7911</v>
      </c>
      <c r="K5252" s="458">
        <v>1</v>
      </c>
      <c r="L5252" s="458">
        <v>2</v>
      </c>
      <c r="M5252" s="457">
        <v>26524.275771685829</v>
      </c>
      <c r="N5252" s="458">
        <v>1</v>
      </c>
      <c r="O5252" s="458">
        <v>6</v>
      </c>
      <c r="P5252" s="457">
        <v>76306.8</v>
      </c>
    </row>
    <row r="5253" spans="1:16" ht="67.5" x14ac:dyDescent="0.2">
      <c r="A5253" s="466" t="s">
        <v>7860</v>
      </c>
      <c r="B5253" s="465" t="s">
        <v>3526</v>
      </c>
      <c r="C5253" s="464" t="s">
        <v>2594</v>
      </c>
      <c r="D5253" s="463" t="s">
        <v>7881</v>
      </c>
      <c r="E5253" s="462">
        <v>3200</v>
      </c>
      <c r="F5253" s="461" t="s">
        <v>11593</v>
      </c>
      <c r="G5253" s="460" t="s">
        <v>11592</v>
      </c>
      <c r="H5253" s="460" t="s">
        <v>6189</v>
      </c>
      <c r="I5253" s="460" t="s">
        <v>7861</v>
      </c>
      <c r="J5253" s="459" t="s">
        <v>6189</v>
      </c>
      <c r="K5253" s="458">
        <v>5</v>
      </c>
      <c r="L5253" s="458">
        <v>12</v>
      </c>
      <c r="M5253" s="457">
        <v>40741.287585309437</v>
      </c>
      <c r="N5253" s="458">
        <v>1</v>
      </c>
      <c r="O5253" s="458">
        <v>6</v>
      </c>
      <c r="P5253" s="457">
        <v>20506.8</v>
      </c>
    </row>
    <row r="5254" spans="1:16" ht="67.5" x14ac:dyDescent="0.2">
      <c r="A5254" s="466" t="s">
        <v>7860</v>
      </c>
      <c r="B5254" s="465" t="s">
        <v>3526</v>
      </c>
      <c r="C5254" s="464" t="s">
        <v>2594</v>
      </c>
      <c r="D5254" s="463" t="s">
        <v>8475</v>
      </c>
      <c r="E5254" s="462">
        <v>5500</v>
      </c>
      <c r="F5254" s="461" t="s">
        <v>11591</v>
      </c>
      <c r="G5254" s="460" t="s">
        <v>11590</v>
      </c>
      <c r="H5254" s="460"/>
      <c r="I5254" s="460"/>
      <c r="J5254" s="459"/>
      <c r="K5254" s="458">
        <v>3</v>
      </c>
      <c r="L5254" s="458">
        <v>12</v>
      </c>
      <c r="M5254" s="457">
        <v>70024.088037250593</v>
      </c>
      <c r="N5254" s="458">
        <v>1</v>
      </c>
      <c r="O5254" s="458">
        <v>6</v>
      </c>
      <c r="P5254" s="457">
        <v>34306.800000000003</v>
      </c>
    </row>
    <row r="5255" spans="1:16" ht="67.5" x14ac:dyDescent="0.2">
      <c r="A5255" s="466" t="s">
        <v>7860</v>
      </c>
      <c r="B5255" s="465" t="s">
        <v>3526</v>
      </c>
      <c r="C5255" s="464" t="s">
        <v>2594</v>
      </c>
      <c r="D5255" s="463" t="s">
        <v>7859</v>
      </c>
      <c r="E5255" s="462">
        <v>2500</v>
      </c>
      <c r="F5255" s="461" t="s">
        <v>11589</v>
      </c>
      <c r="G5255" s="460" t="s">
        <v>11588</v>
      </c>
      <c r="H5255" s="460"/>
      <c r="I5255" s="460"/>
      <c r="J5255" s="459"/>
      <c r="K5255" s="458">
        <v>4</v>
      </c>
      <c r="L5255" s="458">
        <v>12</v>
      </c>
      <c r="M5255" s="457">
        <v>31829.130926022997</v>
      </c>
      <c r="N5255" s="458">
        <v>0</v>
      </c>
      <c r="O5255" s="458">
        <v>0</v>
      </c>
      <c r="P5255" s="457">
        <v>0</v>
      </c>
    </row>
    <row r="5256" spans="1:16" ht="67.5" x14ac:dyDescent="0.2">
      <c r="A5256" s="466" t="s">
        <v>7860</v>
      </c>
      <c r="B5256" s="465" t="s">
        <v>3526</v>
      </c>
      <c r="C5256" s="464" t="s">
        <v>2594</v>
      </c>
      <c r="D5256" s="463" t="s">
        <v>7881</v>
      </c>
      <c r="E5256" s="462">
        <v>3200</v>
      </c>
      <c r="F5256" s="461" t="s">
        <v>11587</v>
      </c>
      <c r="G5256" s="460" t="s">
        <v>11586</v>
      </c>
      <c r="H5256" s="460" t="s">
        <v>3570</v>
      </c>
      <c r="I5256" s="460" t="s">
        <v>7869</v>
      </c>
      <c r="J5256" s="459" t="s">
        <v>3570</v>
      </c>
      <c r="K5256" s="458">
        <v>4</v>
      </c>
      <c r="L5256" s="458">
        <v>12</v>
      </c>
      <c r="M5256" s="457">
        <v>40741.287585309437</v>
      </c>
      <c r="N5256" s="458">
        <v>1</v>
      </c>
      <c r="O5256" s="458">
        <v>6</v>
      </c>
      <c r="P5256" s="457">
        <v>20506.8</v>
      </c>
    </row>
    <row r="5257" spans="1:16" ht="67.5" x14ac:dyDescent="0.2">
      <c r="A5257" s="466" t="s">
        <v>7860</v>
      </c>
      <c r="B5257" s="465" t="s">
        <v>3526</v>
      </c>
      <c r="C5257" s="464" t="s">
        <v>2594</v>
      </c>
      <c r="D5257" s="463" t="s">
        <v>11585</v>
      </c>
      <c r="E5257" s="462">
        <v>4200</v>
      </c>
      <c r="F5257" s="461" t="s">
        <v>11584</v>
      </c>
      <c r="G5257" s="460" t="s">
        <v>11583</v>
      </c>
      <c r="H5257" s="460" t="s">
        <v>4810</v>
      </c>
      <c r="I5257" s="460" t="s">
        <v>7869</v>
      </c>
      <c r="J5257" s="459" t="s">
        <v>4810</v>
      </c>
      <c r="K5257" s="458">
        <v>3</v>
      </c>
      <c r="L5257" s="458">
        <v>12</v>
      </c>
      <c r="M5257" s="457">
        <v>53472.939955718633</v>
      </c>
      <c r="N5257" s="458">
        <v>1</v>
      </c>
      <c r="O5257" s="458">
        <v>6</v>
      </c>
      <c r="P5257" s="457">
        <v>26506.799999999999</v>
      </c>
    </row>
    <row r="5258" spans="1:16" ht="67.5" x14ac:dyDescent="0.2">
      <c r="A5258" s="466" t="s">
        <v>7860</v>
      </c>
      <c r="B5258" s="465" t="s">
        <v>3526</v>
      </c>
      <c r="C5258" s="464" t="s">
        <v>2594</v>
      </c>
      <c r="D5258" s="463" t="s">
        <v>7887</v>
      </c>
      <c r="E5258" s="462">
        <v>4200</v>
      </c>
      <c r="F5258" s="461" t="s">
        <v>11582</v>
      </c>
      <c r="G5258" s="460" t="s">
        <v>11581</v>
      </c>
      <c r="H5258" s="460" t="s">
        <v>3574</v>
      </c>
      <c r="I5258" s="460" t="s">
        <v>7869</v>
      </c>
      <c r="J5258" s="459" t="s">
        <v>3574</v>
      </c>
      <c r="K5258" s="458">
        <v>3</v>
      </c>
      <c r="L5258" s="458">
        <v>12</v>
      </c>
      <c r="M5258" s="457">
        <v>53472.939955718633</v>
      </c>
      <c r="N5258" s="458">
        <v>1</v>
      </c>
      <c r="O5258" s="458">
        <v>6</v>
      </c>
      <c r="P5258" s="457">
        <v>26506.799999999999</v>
      </c>
    </row>
    <row r="5259" spans="1:16" ht="67.5" x14ac:dyDescent="0.2">
      <c r="A5259" s="466" t="s">
        <v>7860</v>
      </c>
      <c r="B5259" s="465" t="s">
        <v>3526</v>
      </c>
      <c r="C5259" s="464" t="s">
        <v>2594</v>
      </c>
      <c r="D5259" s="463" t="s">
        <v>8091</v>
      </c>
      <c r="E5259" s="462">
        <v>2700</v>
      </c>
      <c r="F5259" s="461" t="s">
        <v>11580</v>
      </c>
      <c r="G5259" s="460" t="s">
        <v>11579</v>
      </c>
      <c r="H5259" s="460"/>
      <c r="I5259" s="460"/>
      <c r="J5259" s="459"/>
      <c r="K5259" s="458">
        <v>4</v>
      </c>
      <c r="L5259" s="458">
        <v>12</v>
      </c>
      <c r="M5259" s="457">
        <v>34375.461400104832</v>
      </c>
      <c r="N5259" s="458">
        <v>0</v>
      </c>
      <c r="O5259" s="458">
        <v>0</v>
      </c>
      <c r="P5259" s="457">
        <v>0</v>
      </c>
    </row>
    <row r="5260" spans="1:16" ht="67.5" x14ac:dyDescent="0.2">
      <c r="A5260" s="466" t="s">
        <v>7860</v>
      </c>
      <c r="B5260" s="465" t="s">
        <v>3526</v>
      </c>
      <c r="C5260" s="464" t="s">
        <v>2594</v>
      </c>
      <c r="D5260" s="463" t="s">
        <v>8315</v>
      </c>
      <c r="E5260" s="462">
        <v>9000</v>
      </c>
      <c r="F5260" s="461" t="s">
        <v>11578</v>
      </c>
      <c r="G5260" s="460" t="s">
        <v>11577</v>
      </c>
      <c r="H5260" s="460" t="s">
        <v>4810</v>
      </c>
      <c r="I5260" s="460" t="s">
        <v>7869</v>
      </c>
      <c r="J5260" s="459" t="s">
        <v>4810</v>
      </c>
      <c r="K5260" s="458">
        <v>3</v>
      </c>
      <c r="L5260" s="458">
        <v>12</v>
      </c>
      <c r="M5260" s="457">
        <v>114584.87133368278</v>
      </c>
      <c r="N5260" s="458">
        <v>1</v>
      </c>
      <c r="O5260" s="458">
        <v>6</v>
      </c>
      <c r="P5260" s="457">
        <v>55306.8</v>
      </c>
    </row>
    <row r="5261" spans="1:16" ht="67.5" x14ac:dyDescent="0.2">
      <c r="A5261" s="466" t="s">
        <v>7860</v>
      </c>
      <c r="B5261" s="465" t="s">
        <v>3526</v>
      </c>
      <c r="C5261" s="464" t="s">
        <v>2594</v>
      </c>
      <c r="D5261" s="463" t="s">
        <v>8315</v>
      </c>
      <c r="E5261" s="462">
        <v>9000</v>
      </c>
      <c r="F5261" s="461" t="s">
        <v>11576</v>
      </c>
      <c r="G5261" s="460" t="s">
        <v>11575</v>
      </c>
      <c r="H5261" s="460" t="s">
        <v>4810</v>
      </c>
      <c r="I5261" s="460" t="s">
        <v>7869</v>
      </c>
      <c r="J5261" s="459" t="s">
        <v>4810</v>
      </c>
      <c r="K5261" s="458">
        <v>3</v>
      </c>
      <c r="L5261" s="458">
        <v>12</v>
      </c>
      <c r="M5261" s="457">
        <v>114584.87133368278</v>
      </c>
      <c r="N5261" s="458">
        <v>1</v>
      </c>
      <c r="O5261" s="458">
        <v>6</v>
      </c>
      <c r="P5261" s="457">
        <v>55306.8</v>
      </c>
    </row>
    <row r="5262" spans="1:16" ht="67.5" x14ac:dyDescent="0.2">
      <c r="A5262" s="466" t="s">
        <v>7860</v>
      </c>
      <c r="B5262" s="465" t="s">
        <v>3526</v>
      </c>
      <c r="C5262" s="464" t="s">
        <v>2594</v>
      </c>
      <c r="D5262" s="463" t="s">
        <v>7920</v>
      </c>
      <c r="E5262" s="462">
        <v>5500</v>
      </c>
      <c r="F5262" s="461" t="s">
        <v>11574</v>
      </c>
      <c r="G5262" s="460" t="s">
        <v>11573</v>
      </c>
      <c r="H5262" s="460" t="s">
        <v>3761</v>
      </c>
      <c r="I5262" s="460" t="s">
        <v>7869</v>
      </c>
      <c r="J5262" s="459" t="s">
        <v>3761</v>
      </c>
      <c r="K5262" s="458">
        <v>3</v>
      </c>
      <c r="L5262" s="458">
        <v>12</v>
      </c>
      <c r="M5262" s="457">
        <v>70024.088037250593</v>
      </c>
      <c r="N5262" s="458">
        <v>1</v>
      </c>
      <c r="O5262" s="458">
        <v>6</v>
      </c>
      <c r="P5262" s="457">
        <v>34306.800000000003</v>
      </c>
    </row>
    <row r="5263" spans="1:16" ht="67.5" x14ac:dyDescent="0.2">
      <c r="A5263" s="466" t="s">
        <v>7860</v>
      </c>
      <c r="B5263" s="465" t="s">
        <v>3526</v>
      </c>
      <c r="C5263" s="464" t="s">
        <v>2594</v>
      </c>
      <c r="D5263" s="463" t="s">
        <v>7923</v>
      </c>
      <c r="E5263" s="462">
        <v>4200</v>
      </c>
      <c r="F5263" s="461" t="s">
        <v>11572</v>
      </c>
      <c r="G5263" s="460" t="s">
        <v>11571</v>
      </c>
      <c r="H5263" s="460" t="s">
        <v>3542</v>
      </c>
      <c r="I5263" s="460" t="s">
        <v>7869</v>
      </c>
      <c r="J5263" s="459" t="s">
        <v>3542</v>
      </c>
      <c r="K5263" s="458">
        <v>4</v>
      </c>
      <c r="L5263" s="458">
        <v>7</v>
      </c>
      <c r="M5263" s="457">
        <v>31192.548307502537</v>
      </c>
      <c r="N5263" s="458">
        <v>1</v>
      </c>
      <c r="O5263" s="458">
        <v>6</v>
      </c>
      <c r="P5263" s="457">
        <v>26506.799999999999</v>
      </c>
    </row>
    <row r="5264" spans="1:16" ht="67.5" x14ac:dyDescent="0.2">
      <c r="A5264" s="466" t="s">
        <v>7860</v>
      </c>
      <c r="B5264" s="465" t="s">
        <v>3526</v>
      </c>
      <c r="C5264" s="464" t="s">
        <v>2594</v>
      </c>
      <c r="D5264" s="463" t="s">
        <v>7986</v>
      </c>
      <c r="E5264" s="462">
        <v>7500</v>
      </c>
      <c r="F5264" s="461" t="s">
        <v>11570</v>
      </c>
      <c r="G5264" s="460" t="s">
        <v>11569</v>
      </c>
      <c r="H5264" s="460" t="s">
        <v>7911</v>
      </c>
      <c r="I5264" s="460" t="s">
        <v>7861</v>
      </c>
      <c r="J5264" s="459" t="s">
        <v>7911</v>
      </c>
      <c r="K5264" s="458">
        <v>3</v>
      </c>
      <c r="L5264" s="458">
        <v>12</v>
      </c>
      <c r="M5264" s="457">
        <v>95487.392778068985</v>
      </c>
      <c r="N5264" s="458">
        <v>1</v>
      </c>
      <c r="O5264" s="458">
        <v>6</v>
      </c>
      <c r="P5264" s="457">
        <v>46306.8</v>
      </c>
    </row>
    <row r="5265" spans="1:16" ht="67.5" x14ac:dyDescent="0.2">
      <c r="A5265" s="466" t="s">
        <v>7860</v>
      </c>
      <c r="B5265" s="465" t="s">
        <v>3526</v>
      </c>
      <c r="C5265" s="464" t="s">
        <v>2594</v>
      </c>
      <c r="D5265" s="463" t="s">
        <v>9257</v>
      </c>
      <c r="E5265" s="462">
        <v>2200</v>
      </c>
      <c r="F5265" s="461" t="s">
        <v>11568</v>
      </c>
      <c r="G5265" s="460" t="s">
        <v>11567</v>
      </c>
      <c r="H5265" s="460" t="s">
        <v>6514</v>
      </c>
      <c r="I5265" s="460" t="s">
        <v>7861</v>
      </c>
      <c r="J5265" s="459" t="s">
        <v>6514</v>
      </c>
      <c r="K5265" s="458">
        <v>3</v>
      </c>
      <c r="L5265" s="458">
        <v>12</v>
      </c>
      <c r="M5265" s="457">
        <v>28009.635214900234</v>
      </c>
      <c r="N5265" s="458">
        <v>1</v>
      </c>
      <c r="O5265" s="458">
        <v>1</v>
      </c>
      <c r="P5265" s="457">
        <v>2417.8000000000002</v>
      </c>
    </row>
    <row r="5266" spans="1:16" ht="67.5" x14ac:dyDescent="0.2">
      <c r="A5266" s="466" t="s">
        <v>7860</v>
      </c>
      <c r="B5266" s="465" t="s">
        <v>3526</v>
      </c>
      <c r="C5266" s="464" t="s">
        <v>2594</v>
      </c>
      <c r="D5266" s="463" t="s">
        <v>7923</v>
      </c>
      <c r="E5266" s="462">
        <v>4200</v>
      </c>
      <c r="F5266" s="461" t="s">
        <v>11566</v>
      </c>
      <c r="G5266" s="460" t="s">
        <v>11565</v>
      </c>
      <c r="H5266" s="460" t="s">
        <v>8069</v>
      </c>
      <c r="I5266" s="460" t="s">
        <v>7861</v>
      </c>
      <c r="J5266" s="459" t="s">
        <v>8069</v>
      </c>
      <c r="K5266" s="458">
        <v>6</v>
      </c>
      <c r="L5266" s="458">
        <v>12</v>
      </c>
      <c r="M5266" s="457">
        <v>73100.904026766148</v>
      </c>
      <c r="N5266" s="458">
        <v>1</v>
      </c>
      <c r="O5266" s="458">
        <v>6</v>
      </c>
      <c r="P5266" s="457">
        <v>26506.799999999999</v>
      </c>
    </row>
    <row r="5267" spans="1:16" ht="67.5" x14ac:dyDescent="0.2">
      <c r="A5267" s="466" t="s">
        <v>7860</v>
      </c>
      <c r="B5267" s="465" t="s">
        <v>3526</v>
      </c>
      <c r="C5267" s="464" t="s">
        <v>2594</v>
      </c>
      <c r="D5267" s="463" t="s">
        <v>11564</v>
      </c>
      <c r="E5267" s="462">
        <v>11000</v>
      </c>
      <c r="F5267" s="461" t="s">
        <v>11563</v>
      </c>
      <c r="G5267" s="460" t="s">
        <v>11562</v>
      </c>
      <c r="H5267" s="460" t="s">
        <v>11561</v>
      </c>
      <c r="I5267" s="460" t="s">
        <v>7869</v>
      </c>
      <c r="J5267" s="459" t="s">
        <v>11561</v>
      </c>
      <c r="K5267" s="458">
        <v>3</v>
      </c>
      <c r="L5267" s="458">
        <v>12</v>
      </c>
      <c r="M5267" s="457">
        <v>140048.17607450119</v>
      </c>
      <c r="N5267" s="458">
        <v>1</v>
      </c>
      <c r="O5267" s="458">
        <v>6</v>
      </c>
      <c r="P5267" s="457">
        <v>67306.8</v>
      </c>
    </row>
    <row r="5268" spans="1:16" ht="67.5" x14ac:dyDescent="0.2">
      <c r="A5268" s="466" t="s">
        <v>7860</v>
      </c>
      <c r="B5268" s="465" t="s">
        <v>3526</v>
      </c>
      <c r="C5268" s="464" t="s">
        <v>2594</v>
      </c>
      <c r="D5268" s="463" t="s">
        <v>7923</v>
      </c>
      <c r="E5268" s="462">
        <v>4200</v>
      </c>
      <c r="F5268" s="461" t="s">
        <v>11560</v>
      </c>
      <c r="G5268" s="460" t="s">
        <v>11559</v>
      </c>
      <c r="H5268" s="460" t="s">
        <v>7865</v>
      </c>
      <c r="I5268" s="460" t="s">
        <v>7861</v>
      </c>
      <c r="J5268" s="459" t="s">
        <v>7865</v>
      </c>
      <c r="K5268" s="458">
        <v>4</v>
      </c>
      <c r="L5268" s="458">
        <v>12</v>
      </c>
      <c r="M5268" s="457">
        <v>53472.939955718633</v>
      </c>
      <c r="N5268" s="458">
        <v>1</v>
      </c>
      <c r="O5268" s="458">
        <v>6</v>
      </c>
      <c r="P5268" s="457">
        <v>26506.799999999999</v>
      </c>
    </row>
    <row r="5269" spans="1:16" ht="67.5" x14ac:dyDescent="0.2">
      <c r="A5269" s="466" t="s">
        <v>7860</v>
      </c>
      <c r="B5269" s="465" t="s">
        <v>3526</v>
      </c>
      <c r="C5269" s="464" t="s">
        <v>2594</v>
      </c>
      <c r="D5269" s="463" t="s">
        <v>7899</v>
      </c>
      <c r="E5269" s="462">
        <v>4200</v>
      </c>
      <c r="F5269" s="461" t="s">
        <v>11558</v>
      </c>
      <c r="G5269" s="460" t="s">
        <v>11557</v>
      </c>
      <c r="H5269" s="460" t="s">
        <v>6389</v>
      </c>
      <c r="I5269" s="460" t="s">
        <v>7869</v>
      </c>
      <c r="J5269" s="459" t="s">
        <v>6389</v>
      </c>
      <c r="K5269" s="458">
        <v>3</v>
      </c>
      <c r="L5269" s="458">
        <v>12</v>
      </c>
      <c r="M5269" s="457">
        <v>53472.939955718633</v>
      </c>
      <c r="N5269" s="458">
        <v>1</v>
      </c>
      <c r="O5269" s="458">
        <v>6</v>
      </c>
      <c r="P5269" s="457">
        <v>26506.799999999999</v>
      </c>
    </row>
    <row r="5270" spans="1:16" ht="67.5" x14ac:dyDescent="0.2">
      <c r="A5270" s="466" t="s">
        <v>7860</v>
      </c>
      <c r="B5270" s="465" t="s">
        <v>3526</v>
      </c>
      <c r="C5270" s="464" t="s">
        <v>2594</v>
      </c>
      <c r="D5270" s="463" t="s">
        <v>11556</v>
      </c>
      <c r="E5270" s="462">
        <v>7500</v>
      </c>
      <c r="F5270" s="461" t="s">
        <v>11555</v>
      </c>
      <c r="G5270" s="460" t="s">
        <v>11554</v>
      </c>
      <c r="H5270" s="460" t="s">
        <v>8216</v>
      </c>
      <c r="I5270" s="460" t="s">
        <v>7869</v>
      </c>
      <c r="J5270" s="459" t="s">
        <v>8216</v>
      </c>
      <c r="K5270" s="458">
        <v>4</v>
      </c>
      <c r="L5270" s="458">
        <v>12</v>
      </c>
      <c r="M5270" s="457">
        <v>95487.392778068985</v>
      </c>
      <c r="N5270" s="458">
        <v>1</v>
      </c>
      <c r="O5270" s="458">
        <v>6</v>
      </c>
      <c r="P5270" s="457">
        <v>46306.8</v>
      </c>
    </row>
    <row r="5271" spans="1:16" ht="67.5" x14ac:dyDescent="0.2">
      <c r="A5271" s="466" t="s">
        <v>7860</v>
      </c>
      <c r="B5271" s="465" t="s">
        <v>3526</v>
      </c>
      <c r="C5271" s="464" t="s">
        <v>2594</v>
      </c>
      <c r="D5271" s="463" t="s">
        <v>8011</v>
      </c>
      <c r="E5271" s="462">
        <v>2200</v>
      </c>
      <c r="F5271" s="461" t="s">
        <v>11553</v>
      </c>
      <c r="G5271" s="460" t="s">
        <v>11552</v>
      </c>
      <c r="H5271" s="460"/>
      <c r="I5271" s="460"/>
      <c r="J5271" s="459"/>
      <c r="K5271" s="458">
        <v>1</v>
      </c>
      <c r="L5271" s="458">
        <v>1</v>
      </c>
      <c r="M5271" s="457">
        <v>2334.1362679083531</v>
      </c>
      <c r="N5271" s="458">
        <v>0</v>
      </c>
      <c r="O5271" s="458">
        <v>6</v>
      </c>
      <c r="P5271" s="457">
        <v>14506.8</v>
      </c>
    </row>
    <row r="5272" spans="1:16" ht="67.5" x14ac:dyDescent="0.2">
      <c r="A5272" s="466" t="s">
        <v>7860</v>
      </c>
      <c r="B5272" s="465" t="s">
        <v>3526</v>
      </c>
      <c r="C5272" s="464" t="s">
        <v>2594</v>
      </c>
      <c r="D5272" s="463" t="s">
        <v>7887</v>
      </c>
      <c r="E5272" s="462">
        <v>4200</v>
      </c>
      <c r="F5272" s="461" t="s">
        <v>11551</v>
      </c>
      <c r="G5272" s="460" t="s">
        <v>11550</v>
      </c>
      <c r="H5272" s="460" t="s">
        <v>6389</v>
      </c>
      <c r="I5272" s="460" t="s">
        <v>7869</v>
      </c>
      <c r="J5272" s="459" t="s">
        <v>6389</v>
      </c>
      <c r="K5272" s="458">
        <v>4</v>
      </c>
      <c r="L5272" s="458">
        <v>12</v>
      </c>
      <c r="M5272" s="457">
        <v>53472.939955718633</v>
      </c>
      <c r="N5272" s="458">
        <v>1</v>
      </c>
      <c r="O5272" s="458">
        <v>6</v>
      </c>
      <c r="P5272" s="457">
        <v>26506.799999999999</v>
      </c>
    </row>
    <row r="5273" spans="1:16" ht="67.5" x14ac:dyDescent="0.2">
      <c r="A5273" s="466" t="s">
        <v>7860</v>
      </c>
      <c r="B5273" s="465" t="s">
        <v>3526</v>
      </c>
      <c r="C5273" s="464" t="s">
        <v>2594</v>
      </c>
      <c r="D5273" s="463" t="s">
        <v>8248</v>
      </c>
      <c r="E5273" s="462">
        <v>4200</v>
      </c>
      <c r="F5273" s="461" t="s">
        <v>11549</v>
      </c>
      <c r="G5273" s="460" t="s">
        <v>11548</v>
      </c>
      <c r="H5273" s="460" t="s">
        <v>4810</v>
      </c>
      <c r="I5273" s="460" t="s">
        <v>7869</v>
      </c>
      <c r="J5273" s="459" t="s">
        <v>4810</v>
      </c>
      <c r="K5273" s="458">
        <v>2</v>
      </c>
      <c r="L5273" s="458">
        <v>7</v>
      </c>
      <c r="M5273" s="457">
        <v>31192.548307502537</v>
      </c>
      <c r="N5273" s="458">
        <v>0</v>
      </c>
      <c r="O5273" s="458">
        <v>0</v>
      </c>
      <c r="P5273" s="457">
        <v>0</v>
      </c>
    </row>
    <row r="5274" spans="1:16" ht="67.5" x14ac:dyDescent="0.2">
      <c r="A5274" s="466" t="s">
        <v>7860</v>
      </c>
      <c r="B5274" s="465" t="s">
        <v>3526</v>
      </c>
      <c r="C5274" s="464" t="s">
        <v>2594</v>
      </c>
      <c r="D5274" s="463" t="s">
        <v>8005</v>
      </c>
      <c r="E5274" s="462">
        <v>4200</v>
      </c>
      <c r="F5274" s="461" t="s">
        <v>11547</v>
      </c>
      <c r="G5274" s="460" t="s">
        <v>11546</v>
      </c>
      <c r="H5274" s="460" t="s">
        <v>6389</v>
      </c>
      <c r="I5274" s="460" t="s">
        <v>7869</v>
      </c>
      <c r="J5274" s="459" t="s">
        <v>6389</v>
      </c>
      <c r="K5274" s="458">
        <v>4</v>
      </c>
      <c r="L5274" s="458">
        <v>12</v>
      </c>
      <c r="M5274" s="457">
        <v>53472.939955718633</v>
      </c>
      <c r="N5274" s="458">
        <v>1</v>
      </c>
      <c r="O5274" s="458">
        <v>6</v>
      </c>
      <c r="P5274" s="457">
        <v>26506.799999999999</v>
      </c>
    </row>
    <row r="5275" spans="1:16" ht="67.5" x14ac:dyDescent="0.2">
      <c r="A5275" s="466" t="s">
        <v>7860</v>
      </c>
      <c r="B5275" s="465" t="s">
        <v>3526</v>
      </c>
      <c r="C5275" s="464" t="s">
        <v>2594</v>
      </c>
      <c r="D5275" s="463" t="s">
        <v>8278</v>
      </c>
      <c r="E5275" s="462">
        <v>2700</v>
      </c>
      <c r="F5275" s="461" t="s">
        <v>11545</v>
      </c>
      <c r="G5275" s="460" t="s">
        <v>11544</v>
      </c>
      <c r="H5275" s="460"/>
      <c r="I5275" s="460"/>
      <c r="J5275" s="459"/>
      <c r="K5275" s="458">
        <v>3</v>
      </c>
      <c r="L5275" s="458">
        <v>12</v>
      </c>
      <c r="M5275" s="457">
        <v>34375.461400104832</v>
      </c>
      <c r="N5275" s="458">
        <v>1</v>
      </c>
      <c r="O5275" s="458">
        <v>6</v>
      </c>
      <c r="P5275" s="457">
        <v>17506.8</v>
      </c>
    </row>
    <row r="5276" spans="1:16" ht="67.5" x14ac:dyDescent="0.2">
      <c r="A5276" s="466" t="s">
        <v>7860</v>
      </c>
      <c r="B5276" s="465" t="s">
        <v>3526</v>
      </c>
      <c r="C5276" s="464" t="s">
        <v>2594</v>
      </c>
      <c r="D5276" s="463" t="s">
        <v>7859</v>
      </c>
      <c r="E5276" s="462">
        <v>2500</v>
      </c>
      <c r="F5276" s="461" t="s">
        <v>11543</v>
      </c>
      <c r="G5276" s="460" t="s">
        <v>11542</v>
      </c>
      <c r="H5276" s="460"/>
      <c r="I5276" s="460"/>
      <c r="J5276" s="459"/>
      <c r="K5276" s="458">
        <v>3</v>
      </c>
      <c r="L5276" s="458">
        <v>12</v>
      </c>
      <c r="M5276" s="457">
        <v>31829.130926022997</v>
      </c>
      <c r="N5276" s="458">
        <v>1</v>
      </c>
      <c r="O5276" s="458">
        <v>6</v>
      </c>
      <c r="P5276" s="457">
        <v>16306.8</v>
      </c>
    </row>
    <row r="5277" spans="1:16" ht="67.5" x14ac:dyDescent="0.2">
      <c r="A5277" s="466" t="s">
        <v>7860</v>
      </c>
      <c r="B5277" s="465" t="s">
        <v>3526</v>
      </c>
      <c r="C5277" s="464" t="s">
        <v>2594</v>
      </c>
      <c r="D5277" s="463" t="s">
        <v>8257</v>
      </c>
      <c r="E5277" s="462">
        <v>5500</v>
      </c>
      <c r="F5277" s="461" t="s">
        <v>11541</v>
      </c>
      <c r="G5277" s="460" t="s">
        <v>11540</v>
      </c>
      <c r="H5277" s="460" t="s">
        <v>8241</v>
      </c>
      <c r="I5277" s="460" t="s">
        <v>7869</v>
      </c>
      <c r="J5277" s="459" t="s">
        <v>8241</v>
      </c>
      <c r="K5277" s="458">
        <v>3</v>
      </c>
      <c r="L5277" s="458">
        <v>12</v>
      </c>
      <c r="M5277" s="457">
        <v>70024.088037250593</v>
      </c>
      <c r="N5277" s="458">
        <v>1</v>
      </c>
      <c r="O5277" s="458">
        <v>6</v>
      </c>
      <c r="P5277" s="457">
        <v>34306.800000000003</v>
      </c>
    </row>
    <row r="5278" spans="1:16" ht="67.5" x14ac:dyDescent="0.2">
      <c r="A5278" s="466" t="s">
        <v>7860</v>
      </c>
      <c r="B5278" s="465" t="s">
        <v>3526</v>
      </c>
      <c r="C5278" s="464" t="s">
        <v>2594</v>
      </c>
      <c r="D5278" s="463" t="s">
        <v>7908</v>
      </c>
      <c r="E5278" s="462">
        <v>4200</v>
      </c>
      <c r="F5278" s="461" t="s">
        <v>11539</v>
      </c>
      <c r="G5278" s="460" t="s">
        <v>11538</v>
      </c>
      <c r="H5278" s="460"/>
      <c r="I5278" s="460"/>
      <c r="J5278" s="459"/>
      <c r="K5278" s="458">
        <v>1</v>
      </c>
      <c r="L5278" s="458">
        <v>6</v>
      </c>
      <c r="M5278" s="457">
        <v>26736.469977859317</v>
      </c>
      <c r="N5278" s="458">
        <v>0</v>
      </c>
      <c r="O5278" s="458">
        <v>0</v>
      </c>
      <c r="P5278" s="457">
        <v>0</v>
      </c>
    </row>
    <row r="5279" spans="1:16" ht="67.5" x14ac:dyDescent="0.2">
      <c r="A5279" s="466" t="s">
        <v>7860</v>
      </c>
      <c r="B5279" s="465" t="s">
        <v>3526</v>
      </c>
      <c r="C5279" s="464" t="s">
        <v>2594</v>
      </c>
      <c r="D5279" s="463" t="s">
        <v>10039</v>
      </c>
      <c r="E5279" s="462">
        <v>4200</v>
      </c>
      <c r="F5279" s="461" t="s">
        <v>11537</v>
      </c>
      <c r="G5279" s="460" t="s">
        <v>11536</v>
      </c>
      <c r="H5279" s="460" t="s">
        <v>4810</v>
      </c>
      <c r="I5279" s="460" t="s">
        <v>7869</v>
      </c>
      <c r="J5279" s="459" t="s">
        <v>4810</v>
      </c>
      <c r="K5279" s="458">
        <v>4</v>
      </c>
      <c r="L5279" s="458">
        <v>12</v>
      </c>
      <c r="M5279" s="457">
        <v>53472.939955718633</v>
      </c>
      <c r="N5279" s="458">
        <v>1</v>
      </c>
      <c r="O5279" s="458">
        <v>6</v>
      </c>
      <c r="P5279" s="457">
        <v>26506.799999999999</v>
      </c>
    </row>
    <row r="5280" spans="1:16" ht="67.5" x14ac:dyDescent="0.2">
      <c r="A5280" s="466" t="s">
        <v>7860</v>
      </c>
      <c r="B5280" s="465" t="s">
        <v>3526</v>
      </c>
      <c r="C5280" s="464" t="s">
        <v>2594</v>
      </c>
      <c r="D5280" s="463" t="s">
        <v>7859</v>
      </c>
      <c r="E5280" s="462">
        <v>2500</v>
      </c>
      <c r="F5280" s="461" t="s">
        <v>11535</v>
      </c>
      <c r="G5280" s="460" t="s">
        <v>11534</v>
      </c>
      <c r="H5280" s="460"/>
      <c r="I5280" s="460" t="s">
        <v>8064</v>
      </c>
      <c r="J5280" s="459" t="s">
        <v>8069</v>
      </c>
      <c r="K5280" s="458">
        <v>3</v>
      </c>
      <c r="L5280" s="458">
        <v>5</v>
      </c>
      <c r="M5280" s="457">
        <v>13262.137885842914</v>
      </c>
      <c r="N5280" s="458">
        <v>0</v>
      </c>
      <c r="O5280" s="458">
        <v>0</v>
      </c>
      <c r="P5280" s="457">
        <v>0</v>
      </c>
    </row>
    <row r="5281" spans="1:16" ht="67.5" x14ac:dyDescent="0.2">
      <c r="A5281" s="466" t="s">
        <v>7860</v>
      </c>
      <c r="B5281" s="465" t="s">
        <v>3526</v>
      </c>
      <c r="C5281" s="464" t="s">
        <v>2594</v>
      </c>
      <c r="D5281" s="463" t="s">
        <v>7960</v>
      </c>
      <c r="E5281" s="462">
        <v>2500</v>
      </c>
      <c r="F5281" s="461" t="s">
        <v>11533</v>
      </c>
      <c r="G5281" s="460" t="s">
        <v>11532</v>
      </c>
      <c r="H5281" s="460"/>
      <c r="I5281" s="460" t="s">
        <v>8064</v>
      </c>
      <c r="J5281" s="459" t="s">
        <v>9116</v>
      </c>
      <c r="K5281" s="458">
        <v>4</v>
      </c>
      <c r="L5281" s="458">
        <v>12</v>
      </c>
      <c r="M5281" s="457">
        <v>31829.130926022997</v>
      </c>
      <c r="N5281" s="458">
        <v>1</v>
      </c>
      <c r="O5281" s="458">
        <v>6</v>
      </c>
      <c r="P5281" s="457">
        <v>16306.8</v>
      </c>
    </row>
    <row r="5282" spans="1:16" ht="67.5" x14ac:dyDescent="0.2">
      <c r="A5282" s="466" t="s">
        <v>7860</v>
      </c>
      <c r="B5282" s="465" t="s">
        <v>3526</v>
      </c>
      <c r="C5282" s="464" t="s">
        <v>2594</v>
      </c>
      <c r="D5282" s="463" t="s">
        <v>11531</v>
      </c>
      <c r="E5282" s="462">
        <v>7000</v>
      </c>
      <c r="F5282" s="461" t="s">
        <v>11530</v>
      </c>
      <c r="G5282" s="460" t="s">
        <v>11529</v>
      </c>
      <c r="H5282" s="460" t="s">
        <v>4209</v>
      </c>
      <c r="I5282" s="460" t="s">
        <v>7869</v>
      </c>
      <c r="J5282" s="459" t="s">
        <v>4209</v>
      </c>
      <c r="K5282" s="458">
        <v>3</v>
      </c>
      <c r="L5282" s="458">
        <v>12</v>
      </c>
      <c r="M5282" s="457">
        <v>89121.566592864387</v>
      </c>
      <c r="N5282" s="458">
        <v>1</v>
      </c>
      <c r="O5282" s="458">
        <v>6</v>
      </c>
      <c r="P5282" s="457">
        <v>43306.8</v>
      </c>
    </row>
    <row r="5283" spans="1:16" ht="67.5" x14ac:dyDescent="0.2">
      <c r="A5283" s="466" t="s">
        <v>7860</v>
      </c>
      <c r="B5283" s="465" t="s">
        <v>3526</v>
      </c>
      <c r="C5283" s="464" t="s">
        <v>2594</v>
      </c>
      <c r="D5283" s="463" t="s">
        <v>7923</v>
      </c>
      <c r="E5283" s="462">
        <v>4200</v>
      </c>
      <c r="F5283" s="461" t="s">
        <v>11528</v>
      </c>
      <c r="G5283" s="460" t="s">
        <v>11527</v>
      </c>
      <c r="H5283" s="460" t="s">
        <v>3642</v>
      </c>
      <c r="I5283" s="460" t="s">
        <v>7869</v>
      </c>
      <c r="J5283" s="459" t="s">
        <v>3642</v>
      </c>
      <c r="K5283" s="458">
        <v>1</v>
      </c>
      <c r="L5283" s="458">
        <v>3</v>
      </c>
      <c r="M5283" s="457">
        <v>13368.234988929658</v>
      </c>
      <c r="N5283" s="458">
        <v>0</v>
      </c>
      <c r="O5283" s="458">
        <v>0</v>
      </c>
      <c r="P5283" s="457">
        <v>0</v>
      </c>
    </row>
    <row r="5284" spans="1:16" ht="67.5" x14ac:dyDescent="0.2">
      <c r="A5284" s="466" t="s">
        <v>7860</v>
      </c>
      <c r="B5284" s="465" t="s">
        <v>3526</v>
      </c>
      <c r="C5284" s="464" t="s">
        <v>2594</v>
      </c>
      <c r="D5284" s="463" t="s">
        <v>10823</v>
      </c>
      <c r="E5284" s="462">
        <v>3000</v>
      </c>
      <c r="F5284" s="461" t="s">
        <v>11526</v>
      </c>
      <c r="G5284" s="460" t="s">
        <v>11525</v>
      </c>
      <c r="H5284" s="460"/>
      <c r="I5284" s="460" t="s">
        <v>8064</v>
      </c>
      <c r="J5284" s="459" t="s">
        <v>11524</v>
      </c>
      <c r="K5284" s="458">
        <v>1</v>
      </c>
      <c r="L5284" s="458">
        <v>1</v>
      </c>
      <c r="M5284" s="457">
        <v>3182.9130926022995</v>
      </c>
      <c r="N5284" s="458">
        <v>1</v>
      </c>
      <c r="O5284" s="458">
        <v>6</v>
      </c>
      <c r="P5284" s="457">
        <v>19306.8</v>
      </c>
    </row>
    <row r="5285" spans="1:16" ht="67.5" x14ac:dyDescent="0.2">
      <c r="A5285" s="466" t="s">
        <v>7860</v>
      </c>
      <c r="B5285" s="465" t="s">
        <v>3526</v>
      </c>
      <c r="C5285" s="464" t="s">
        <v>2594</v>
      </c>
      <c r="D5285" s="463" t="s">
        <v>7881</v>
      </c>
      <c r="E5285" s="462">
        <v>3200</v>
      </c>
      <c r="F5285" s="461" t="s">
        <v>11523</v>
      </c>
      <c r="G5285" s="460" t="s">
        <v>11522</v>
      </c>
      <c r="H5285" s="460" t="s">
        <v>3642</v>
      </c>
      <c r="I5285" s="460" t="s">
        <v>7861</v>
      </c>
      <c r="J5285" s="459" t="s">
        <v>3642</v>
      </c>
      <c r="K5285" s="458">
        <v>4</v>
      </c>
      <c r="L5285" s="458">
        <v>12</v>
      </c>
      <c r="M5285" s="457">
        <v>40741.287585309437</v>
      </c>
      <c r="N5285" s="458">
        <v>1</v>
      </c>
      <c r="O5285" s="458">
        <v>6</v>
      </c>
      <c r="P5285" s="457">
        <v>20506.8</v>
      </c>
    </row>
    <row r="5286" spans="1:16" ht="67.5" x14ac:dyDescent="0.2">
      <c r="A5286" s="466" t="s">
        <v>7860</v>
      </c>
      <c r="B5286" s="465" t="s">
        <v>3526</v>
      </c>
      <c r="C5286" s="464" t="s">
        <v>2594</v>
      </c>
      <c r="D5286" s="463" t="s">
        <v>8345</v>
      </c>
      <c r="E5286" s="462">
        <v>3500</v>
      </c>
      <c r="F5286" s="461" t="s">
        <v>11521</v>
      </c>
      <c r="G5286" s="460" t="s">
        <v>11520</v>
      </c>
      <c r="H5286" s="460" t="s">
        <v>8342</v>
      </c>
      <c r="I5286" s="460" t="s">
        <v>7869</v>
      </c>
      <c r="J5286" s="459" t="s">
        <v>8342</v>
      </c>
      <c r="K5286" s="458">
        <v>3</v>
      </c>
      <c r="L5286" s="458">
        <v>8</v>
      </c>
      <c r="M5286" s="457">
        <v>29707.188864288128</v>
      </c>
      <c r="N5286" s="458">
        <v>2</v>
      </c>
      <c r="O5286" s="458">
        <v>6</v>
      </c>
      <c r="P5286" s="457">
        <v>22306.799999999999</v>
      </c>
    </row>
    <row r="5287" spans="1:16" ht="67.5" x14ac:dyDescent="0.2">
      <c r="A5287" s="466" t="s">
        <v>7860</v>
      </c>
      <c r="B5287" s="465" t="s">
        <v>3526</v>
      </c>
      <c r="C5287" s="464" t="s">
        <v>2594</v>
      </c>
      <c r="D5287" s="463" t="s">
        <v>7923</v>
      </c>
      <c r="E5287" s="462">
        <v>4200</v>
      </c>
      <c r="F5287" s="461" t="s">
        <v>11519</v>
      </c>
      <c r="G5287" s="460" t="s">
        <v>11518</v>
      </c>
      <c r="H5287" s="460" t="s">
        <v>6299</v>
      </c>
      <c r="I5287" s="460" t="s">
        <v>7869</v>
      </c>
      <c r="J5287" s="459" t="s">
        <v>6299</v>
      </c>
      <c r="K5287" s="458">
        <v>5</v>
      </c>
      <c r="L5287" s="458">
        <v>12</v>
      </c>
      <c r="M5287" s="457">
        <v>53472.939955718633</v>
      </c>
      <c r="N5287" s="458">
        <v>1</v>
      </c>
      <c r="O5287" s="458">
        <v>6</v>
      </c>
      <c r="P5287" s="457">
        <v>26506.799999999999</v>
      </c>
    </row>
    <row r="5288" spans="1:16" ht="67.5" x14ac:dyDescent="0.2">
      <c r="A5288" s="466" t="s">
        <v>7860</v>
      </c>
      <c r="B5288" s="465" t="s">
        <v>3526</v>
      </c>
      <c r="C5288" s="464" t="s">
        <v>2594</v>
      </c>
      <c r="D5288" s="463" t="s">
        <v>11517</v>
      </c>
      <c r="E5288" s="462">
        <v>8000</v>
      </c>
      <c r="F5288" s="461" t="s">
        <v>11516</v>
      </c>
      <c r="G5288" s="460" t="s">
        <v>11515</v>
      </c>
      <c r="H5288" s="460" t="s">
        <v>6389</v>
      </c>
      <c r="I5288" s="460" t="s">
        <v>7869</v>
      </c>
      <c r="J5288" s="459" t="s">
        <v>6389</v>
      </c>
      <c r="K5288" s="458">
        <v>3</v>
      </c>
      <c r="L5288" s="458">
        <v>12</v>
      </c>
      <c r="M5288" s="457">
        <v>101853.21896327358</v>
      </c>
      <c r="N5288" s="458">
        <v>1</v>
      </c>
      <c r="O5288" s="458">
        <v>6</v>
      </c>
      <c r="P5288" s="457">
        <v>49306.8</v>
      </c>
    </row>
    <row r="5289" spans="1:16" ht="67.5" x14ac:dyDescent="0.2">
      <c r="A5289" s="466" t="s">
        <v>7860</v>
      </c>
      <c r="B5289" s="465" t="s">
        <v>3526</v>
      </c>
      <c r="C5289" s="464" t="s">
        <v>2594</v>
      </c>
      <c r="D5289" s="463" t="s">
        <v>8132</v>
      </c>
      <c r="E5289" s="462">
        <v>2500</v>
      </c>
      <c r="F5289" s="461" t="s">
        <v>11514</v>
      </c>
      <c r="G5289" s="460" t="s">
        <v>11513</v>
      </c>
      <c r="H5289" s="460" t="s">
        <v>8352</v>
      </c>
      <c r="I5289" s="460" t="s">
        <v>7869</v>
      </c>
      <c r="J5289" s="459" t="s">
        <v>8352</v>
      </c>
      <c r="K5289" s="458">
        <v>4</v>
      </c>
      <c r="L5289" s="458">
        <v>12</v>
      </c>
      <c r="M5289" s="457">
        <v>31829.130926022997</v>
      </c>
      <c r="N5289" s="458">
        <v>1</v>
      </c>
      <c r="O5289" s="458">
        <v>6</v>
      </c>
      <c r="P5289" s="457">
        <v>16306.8</v>
      </c>
    </row>
    <row r="5290" spans="1:16" ht="67.5" x14ac:dyDescent="0.2">
      <c r="A5290" s="466" t="s">
        <v>7860</v>
      </c>
      <c r="B5290" s="465" t="s">
        <v>3526</v>
      </c>
      <c r="C5290" s="464" t="s">
        <v>2594</v>
      </c>
      <c r="D5290" s="463" t="s">
        <v>7899</v>
      </c>
      <c r="E5290" s="462">
        <v>4200</v>
      </c>
      <c r="F5290" s="461" t="s">
        <v>11512</v>
      </c>
      <c r="G5290" s="460" t="s">
        <v>11511</v>
      </c>
      <c r="H5290" s="460" t="s">
        <v>6299</v>
      </c>
      <c r="I5290" s="460" t="s">
        <v>7869</v>
      </c>
      <c r="J5290" s="459" t="s">
        <v>6299</v>
      </c>
      <c r="K5290" s="458">
        <v>3</v>
      </c>
      <c r="L5290" s="458">
        <v>12</v>
      </c>
      <c r="M5290" s="457">
        <v>53472.939955718633</v>
      </c>
      <c r="N5290" s="458">
        <v>1</v>
      </c>
      <c r="O5290" s="458">
        <v>6</v>
      </c>
      <c r="P5290" s="457">
        <v>26506.799999999999</v>
      </c>
    </row>
    <row r="5291" spans="1:16" ht="67.5" x14ac:dyDescent="0.2">
      <c r="A5291" s="466" t="s">
        <v>7860</v>
      </c>
      <c r="B5291" s="465" t="s">
        <v>3526</v>
      </c>
      <c r="C5291" s="464" t="s">
        <v>2594</v>
      </c>
      <c r="D5291" s="463" t="s">
        <v>7929</v>
      </c>
      <c r="E5291" s="462">
        <v>1500</v>
      </c>
      <c r="F5291" s="461" t="s">
        <v>11510</v>
      </c>
      <c r="G5291" s="460" t="s">
        <v>11509</v>
      </c>
      <c r="H5291" s="460"/>
      <c r="I5291" s="460"/>
      <c r="J5291" s="459"/>
      <c r="K5291" s="458">
        <v>5</v>
      </c>
      <c r="L5291" s="458">
        <v>11</v>
      </c>
      <c r="M5291" s="457">
        <v>17506.022009312648</v>
      </c>
      <c r="N5291" s="458">
        <v>0</v>
      </c>
      <c r="O5291" s="458">
        <v>0</v>
      </c>
      <c r="P5291" s="457">
        <v>0</v>
      </c>
    </row>
    <row r="5292" spans="1:16" ht="67.5" x14ac:dyDescent="0.2">
      <c r="A5292" s="466" t="s">
        <v>7860</v>
      </c>
      <c r="B5292" s="465" t="s">
        <v>3526</v>
      </c>
      <c r="C5292" s="464" t="s">
        <v>2594</v>
      </c>
      <c r="D5292" s="463" t="s">
        <v>7859</v>
      </c>
      <c r="E5292" s="462">
        <v>2500</v>
      </c>
      <c r="F5292" s="461" t="s">
        <v>11508</v>
      </c>
      <c r="G5292" s="460" t="s">
        <v>11507</v>
      </c>
      <c r="H5292" s="460" t="s">
        <v>8279</v>
      </c>
      <c r="I5292" s="460" t="s">
        <v>7861</v>
      </c>
      <c r="J5292" s="459" t="s">
        <v>8279</v>
      </c>
      <c r="K5292" s="458">
        <v>5</v>
      </c>
      <c r="L5292" s="458">
        <v>12</v>
      </c>
      <c r="M5292" s="457">
        <v>31829.130926022997</v>
      </c>
      <c r="N5292" s="458">
        <v>1</v>
      </c>
      <c r="O5292" s="458">
        <v>6</v>
      </c>
      <c r="P5292" s="457">
        <v>16306.8</v>
      </c>
    </row>
    <row r="5293" spans="1:16" ht="67.5" x14ac:dyDescent="0.2">
      <c r="A5293" s="466" t="s">
        <v>7860</v>
      </c>
      <c r="B5293" s="465" t="s">
        <v>3526</v>
      </c>
      <c r="C5293" s="464" t="s">
        <v>2594</v>
      </c>
      <c r="D5293" s="463" t="s">
        <v>7859</v>
      </c>
      <c r="E5293" s="462">
        <v>2500</v>
      </c>
      <c r="F5293" s="461" t="s">
        <v>11506</v>
      </c>
      <c r="G5293" s="460" t="s">
        <v>11505</v>
      </c>
      <c r="H5293" s="460"/>
      <c r="I5293" s="460"/>
      <c r="J5293" s="459"/>
      <c r="K5293" s="458">
        <v>4</v>
      </c>
      <c r="L5293" s="458">
        <v>12</v>
      </c>
      <c r="M5293" s="457">
        <v>31829.130926022997</v>
      </c>
      <c r="N5293" s="458">
        <v>1</v>
      </c>
      <c r="O5293" s="458">
        <v>6</v>
      </c>
      <c r="P5293" s="457">
        <v>16306.8</v>
      </c>
    </row>
    <row r="5294" spans="1:16" ht="67.5" x14ac:dyDescent="0.2">
      <c r="A5294" s="466" t="s">
        <v>7860</v>
      </c>
      <c r="B5294" s="465" t="s">
        <v>3526</v>
      </c>
      <c r="C5294" s="464" t="s">
        <v>2594</v>
      </c>
      <c r="D5294" s="463" t="s">
        <v>7960</v>
      </c>
      <c r="E5294" s="462">
        <v>2500</v>
      </c>
      <c r="F5294" s="461" t="s">
        <v>11504</v>
      </c>
      <c r="G5294" s="460" t="s">
        <v>11503</v>
      </c>
      <c r="H5294" s="460" t="s">
        <v>8279</v>
      </c>
      <c r="I5294" s="460" t="s">
        <v>7869</v>
      </c>
      <c r="J5294" s="459" t="s">
        <v>8279</v>
      </c>
      <c r="K5294" s="458">
        <v>4</v>
      </c>
      <c r="L5294" s="458">
        <v>12</v>
      </c>
      <c r="M5294" s="457">
        <v>31829.130926022997</v>
      </c>
      <c r="N5294" s="458">
        <v>1</v>
      </c>
      <c r="O5294" s="458">
        <v>6</v>
      </c>
      <c r="P5294" s="457">
        <v>16306.8</v>
      </c>
    </row>
    <row r="5295" spans="1:16" ht="67.5" x14ac:dyDescent="0.2">
      <c r="A5295" s="466" t="s">
        <v>7860</v>
      </c>
      <c r="B5295" s="465" t="s">
        <v>3526</v>
      </c>
      <c r="C5295" s="464" t="s">
        <v>2594</v>
      </c>
      <c r="D5295" s="463" t="s">
        <v>7946</v>
      </c>
      <c r="E5295" s="462">
        <v>4200</v>
      </c>
      <c r="F5295" s="461" t="s">
        <v>11502</v>
      </c>
      <c r="G5295" s="460" t="s">
        <v>11501</v>
      </c>
      <c r="H5295" s="460" t="s">
        <v>3528</v>
      </c>
      <c r="I5295" s="460" t="s">
        <v>7869</v>
      </c>
      <c r="J5295" s="459" t="s">
        <v>3528</v>
      </c>
      <c r="K5295" s="458">
        <v>3</v>
      </c>
      <c r="L5295" s="458">
        <v>12</v>
      </c>
      <c r="M5295" s="457">
        <v>53472.939955718633</v>
      </c>
      <c r="N5295" s="458">
        <v>1</v>
      </c>
      <c r="O5295" s="458">
        <v>6</v>
      </c>
      <c r="P5295" s="457">
        <v>26506.799999999999</v>
      </c>
    </row>
    <row r="5296" spans="1:16" ht="67.5" x14ac:dyDescent="0.2">
      <c r="A5296" s="466" t="s">
        <v>7860</v>
      </c>
      <c r="B5296" s="465" t="s">
        <v>3526</v>
      </c>
      <c r="C5296" s="464" t="s">
        <v>2594</v>
      </c>
      <c r="D5296" s="463" t="s">
        <v>11500</v>
      </c>
      <c r="E5296" s="462">
        <v>3000</v>
      </c>
      <c r="F5296" s="461" t="s">
        <v>11499</v>
      </c>
      <c r="G5296" s="460" t="s">
        <v>11498</v>
      </c>
      <c r="H5296" s="460"/>
      <c r="I5296" s="460"/>
      <c r="J5296" s="459"/>
      <c r="K5296" s="458">
        <v>3</v>
      </c>
      <c r="L5296" s="458">
        <v>12</v>
      </c>
      <c r="M5296" s="457">
        <v>38194.957111227595</v>
      </c>
      <c r="N5296" s="458">
        <v>1</v>
      </c>
      <c r="O5296" s="458">
        <v>6</v>
      </c>
      <c r="P5296" s="457">
        <v>19306.8</v>
      </c>
    </row>
    <row r="5297" spans="1:16" ht="67.5" x14ac:dyDescent="0.2">
      <c r="A5297" s="466" t="s">
        <v>7860</v>
      </c>
      <c r="B5297" s="465" t="s">
        <v>3526</v>
      </c>
      <c r="C5297" s="464" t="s">
        <v>2594</v>
      </c>
      <c r="D5297" s="463" t="s">
        <v>7908</v>
      </c>
      <c r="E5297" s="462">
        <v>4200</v>
      </c>
      <c r="F5297" s="461" t="s">
        <v>11497</v>
      </c>
      <c r="G5297" s="460" t="s">
        <v>11496</v>
      </c>
      <c r="H5297" s="460" t="s">
        <v>6389</v>
      </c>
      <c r="I5297" s="460" t="s">
        <v>7869</v>
      </c>
      <c r="J5297" s="459" t="s">
        <v>6389</v>
      </c>
      <c r="K5297" s="458">
        <v>3</v>
      </c>
      <c r="L5297" s="458">
        <v>5</v>
      </c>
      <c r="M5297" s="457">
        <v>22280.391648216097</v>
      </c>
      <c r="N5297" s="458">
        <v>0</v>
      </c>
      <c r="O5297" s="458">
        <v>0</v>
      </c>
      <c r="P5297" s="457">
        <v>0</v>
      </c>
    </row>
    <row r="5298" spans="1:16" ht="67.5" x14ac:dyDescent="0.2">
      <c r="A5298" s="466" t="s">
        <v>7860</v>
      </c>
      <c r="B5298" s="465" t="s">
        <v>3526</v>
      </c>
      <c r="C5298" s="464" t="s">
        <v>2594</v>
      </c>
      <c r="D5298" s="463" t="s">
        <v>7923</v>
      </c>
      <c r="E5298" s="462">
        <v>4200</v>
      </c>
      <c r="F5298" s="461" t="s">
        <v>11495</v>
      </c>
      <c r="G5298" s="460" t="s">
        <v>11494</v>
      </c>
      <c r="H5298" s="460" t="s">
        <v>4304</v>
      </c>
      <c r="I5298" s="460" t="s">
        <v>7861</v>
      </c>
      <c r="J5298" s="459" t="s">
        <v>4304</v>
      </c>
      <c r="K5298" s="458">
        <v>3</v>
      </c>
      <c r="L5298" s="458">
        <v>8</v>
      </c>
      <c r="M5298" s="457">
        <v>35648.626637145753</v>
      </c>
      <c r="N5298" s="458">
        <v>0</v>
      </c>
      <c r="O5298" s="458">
        <v>0</v>
      </c>
      <c r="P5298" s="457">
        <v>0</v>
      </c>
    </row>
    <row r="5299" spans="1:16" ht="67.5" x14ac:dyDescent="0.2">
      <c r="A5299" s="466" t="s">
        <v>7860</v>
      </c>
      <c r="B5299" s="465" t="s">
        <v>3526</v>
      </c>
      <c r="C5299" s="464" t="s">
        <v>2594</v>
      </c>
      <c r="D5299" s="463" t="s">
        <v>7887</v>
      </c>
      <c r="E5299" s="462">
        <v>4200</v>
      </c>
      <c r="F5299" s="461" t="s">
        <v>11493</v>
      </c>
      <c r="G5299" s="460" t="s">
        <v>11492</v>
      </c>
      <c r="H5299" s="460" t="s">
        <v>6389</v>
      </c>
      <c r="I5299" s="460" t="s">
        <v>7869</v>
      </c>
      <c r="J5299" s="459" t="s">
        <v>6389</v>
      </c>
      <c r="K5299" s="458">
        <v>4</v>
      </c>
      <c r="L5299" s="458">
        <v>12</v>
      </c>
      <c r="M5299" s="457">
        <v>53472.939955718633</v>
      </c>
      <c r="N5299" s="458">
        <v>1</v>
      </c>
      <c r="O5299" s="458">
        <v>6</v>
      </c>
      <c r="P5299" s="457">
        <v>26506.799999999999</v>
      </c>
    </row>
    <row r="5300" spans="1:16" ht="67.5" x14ac:dyDescent="0.2">
      <c r="A5300" s="466" t="s">
        <v>7860</v>
      </c>
      <c r="B5300" s="465" t="s">
        <v>3526</v>
      </c>
      <c r="C5300" s="464" t="s">
        <v>2594</v>
      </c>
      <c r="D5300" s="463" t="s">
        <v>7859</v>
      </c>
      <c r="E5300" s="462">
        <v>2500</v>
      </c>
      <c r="F5300" s="461" t="s">
        <v>11491</v>
      </c>
      <c r="G5300" s="460" t="s">
        <v>11490</v>
      </c>
      <c r="H5300" s="460" t="s">
        <v>6299</v>
      </c>
      <c r="I5300" s="460" t="s">
        <v>7869</v>
      </c>
      <c r="J5300" s="459" t="s">
        <v>6299</v>
      </c>
      <c r="K5300" s="458">
        <v>3</v>
      </c>
      <c r="L5300" s="458">
        <v>5</v>
      </c>
      <c r="M5300" s="457">
        <v>13262.137885842914</v>
      </c>
      <c r="N5300" s="458">
        <v>0</v>
      </c>
      <c r="O5300" s="458">
        <v>0</v>
      </c>
      <c r="P5300" s="457">
        <v>0</v>
      </c>
    </row>
    <row r="5301" spans="1:16" ht="67.5" x14ac:dyDescent="0.2">
      <c r="A5301" s="466" t="s">
        <v>7860</v>
      </c>
      <c r="B5301" s="465" t="s">
        <v>3526</v>
      </c>
      <c r="C5301" s="464" t="s">
        <v>2594</v>
      </c>
      <c r="D5301" s="463" t="s">
        <v>7923</v>
      </c>
      <c r="E5301" s="462">
        <v>4200</v>
      </c>
      <c r="F5301" s="461" t="s">
        <v>11489</v>
      </c>
      <c r="G5301" s="460" t="s">
        <v>11488</v>
      </c>
      <c r="H5301" s="460" t="s">
        <v>6389</v>
      </c>
      <c r="I5301" s="460" t="s">
        <v>7869</v>
      </c>
      <c r="J5301" s="459" t="s">
        <v>6389</v>
      </c>
      <c r="K5301" s="458">
        <v>4</v>
      </c>
      <c r="L5301" s="458">
        <v>12</v>
      </c>
      <c r="M5301" s="457">
        <v>53472.939955718633</v>
      </c>
      <c r="N5301" s="458">
        <v>1</v>
      </c>
      <c r="O5301" s="458">
        <v>6</v>
      </c>
      <c r="P5301" s="457">
        <v>26506.799999999999</v>
      </c>
    </row>
    <row r="5302" spans="1:16" ht="67.5" x14ac:dyDescent="0.2">
      <c r="A5302" s="466" t="s">
        <v>7860</v>
      </c>
      <c r="B5302" s="465" t="s">
        <v>3526</v>
      </c>
      <c r="C5302" s="464" t="s">
        <v>2594</v>
      </c>
      <c r="D5302" s="463" t="s">
        <v>11487</v>
      </c>
      <c r="E5302" s="462">
        <v>8000</v>
      </c>
      <c r="F5302" s="461" t="s">
        <v>11486</v>
      </c>
      <c r="G5302" s="460" t="s">
        <v>11485</v>
      </c>
      <c r="H5302" s="460" t="s">
        <v>9608</v>
      </c>
      <c r="I5302" s="460" t="s">
        <v>7869</v>
      </c>
      <c r="J5302" s="459" t="s">
        <v>9608</v>
      </c>
      <c r="K5302" s="458">
        <v>1</v>
      </c>
      <c r="L5302" s="458">
        <v>2</v>
      </c>
      <c r="M5302" s="457">
        <v>16975.536493878932</v>
      </c>
      <c r="N5302" s="458">
        <v>0</v>
      </c>
      <c r="O5302" s="458">
        <v>0</v>
      </c>
      <c r="P5302" s="457">
        <v>0</v>
      </c>
    </row>
    <row r="5303" spans="1:16" ht="67.5" x14ac:dyDescent="0.2">
      <c r="A5303" s="466" t="s">
        <v>7860</v>
      </c>
      <c r="B5303" s="465" t="s">
        <v>3526</v>
      </c>
      <c r="C5303" s="464" t="s">
        <v>2594</v>
      </c>
      <c r="D5303" s="463" t="s">
        <v>11484</v>
      </c>
      <c r="E5303" s="462">
        <v>5500</v>
      </c>
      <c r="F5303" s="461" t="s">
        <v>11483</v>
      </c>
      <c r="G5303" s="460" t="s">
        <v>11482</v>
      </c>
      <c r="H5303" s="460" t="s">
        <v>10453</v>
      </c>
      <c r="I5303" s="460" t="s">
        <v>7869</v>
      </c>
      <c r="J5303" s="459" t="s">
        <v>10453</v>
      </c>
      <c r="K5303" s="458">
        <v>3</v>
      </c>
      <c r="L5303" s="458">
        <v>12</v>
      </c>
      <c r="M5303" s="457">
        <v>70024.088037250593</v>
      </c>
      <c r="N5303" s="458">
        <v>1</v>
      </c>
      <c r="O5303" s="458">
        <v>6</v>
      </c>
      <c r="P5303" s="457">
        <v>34306.800000000003</v>
      </c>
    </row>
    <row r="5304" spans="1:16" ht="67.5" x14ac:dyDescent="0.2">
      <c r="A5304" s="466" t="s">
        <v>7860</v>
      </c>
      <c r="B5304" s="465" t="s">
        <v>3526</v>
      </c>
      <c r="C5304" s="464" t="s">
        <v>2594</v>
      </c>
      <c r="D5304" s="463" t="s">
        <v>7875</v>
      </c>
      <c r="E5304" s="462">
        <v>4200</v>
      </c>
      <c r="F5304" s="461" t="s">
        <v>11481</v>
      </c>
      <c r="G5304" s="460" t="s">
        <v>11480</v>
      </c>
      <c r="H5304" s="460" t="s">
        <v>6389</v>
      </c>
      <c r="I5304" s="460" t="s">
        <v>7869</v>
      </c>
      <c r="J5304" s="459" t="s">
        <v>6389</v>
      </c>
      <c r="K5304" s="458">
        <v>3</v>
      </c>
      <c r="L5304" s="458">
        <v>5</v>
      </c>
      <c r="M5304" s="457">
        <v>22280.391648216097</v>
      </c>
      <c r="N5304" s="458">
        <v>0</v>
      </c>
      <c r="O5304" s="458">
        <v>0</v>
      </c>
      <c r="P5304" s="457">
        <v>0</v>
      </c>
    </row>
    <row r="5305" spans="1:16" ht="67.5" x14ac:dyDescent="0.2">
      <c r="A5305" s="466" t="s">
        <v>7860</v>
      </c>
      <c r="B5305" s="465" t="s">
        <v>3526</v>
      </c>
      <c r="C5305" s="464" t="s">
        <v>2594</v>
      </c>
      <c r="D5305" s="463" t="s">
        <v>7887</v>
      </c>
      <c r="E5305" s="462">
        <v>4200</v>
      </c>
      <c r="F5305" s="461" t="s">
        <v>11479</v>
      </c>
      <c r="G5305" s="460" t="s">
        <v>11478</v>
      </c>
      <c r="H5305" s="460" t="s">
        <v>6389</v>
      </c>
      <c r="I5305" s="460" t="s">
        <v>7869</v>
      </c>
      <c r="J5305" s="459" t="s">
        <v>6389</v>
      </c>
      <c r="K5305" s="458">
        <v>3</v>
      </c>
      <c r="L5305" s="458">
        <v>12</v>
      </c>
      <c r="M5305" s="457">
        <v>53472.939955718633</v>
      </c>
      <c r="N5305" s="458">
        <v>1</v>
      </c>
      <c r="O5305" s="458">
        <v>6</v>
      </c>
      <c r="P5305" s="457">
        <v>26506.799999999999</v>
      </c>
    </row>
    <row r="5306" spans="1:16" ht="67.5" x14ac:dyDescent="0.2">
      <c r="A5306" s="466" t="s">
        <v>7860</v>
      </c>
      <c r="B5306" s="465" t="s">
        <v>3526</v>
      </c>
      <c r="C5306" s="464" t="s">
        <v>2594</v>
      </c>
      <c r="D5306" s="463" t="s">
        <v>8091</v>
      </c>
      <c r="E5306" s="462">
        <v>2700</v>
      </c>
      <c r="F5306" s="461" t="s">
        <v>11477</v>
      </c>
      <c r="G5306" s="460" t="s">
        <v>11476</v>
      </c>
      <c r="H5306" s="460"/>
      <c r="I5306" s="460"/>
      <c r="J5306" s="459"/>
      <c r="K5306" s="458">
        <v>4</v>
      </c>
      <c r="L5306" s="458">
        <v>12</v>
      </c>
      <c r="M5306" s="457">
        <v>34375.461400104832</v>
      </c>
      <c r="N5306" s="458">
        <v>1</v>
      </c>
      <c r="O5306" s="458">
        <v>6</v>
      </c>
      <c r="P5306" s="457">
        <v>17506.8</v>
      </c>
    </row>
    <row r="5307" spans="1:16" ht="67.5" x14ac:dyDescent="0.2">
      <c r="A5307" s="466" t="s">
        <v>7860</v>
      </c>
      <c r="B5307" s="465" t="s">
        <v>3526</v>
      </c>
      <c r="C5307" s="464" t="s">
        <v>2594</v>
      </c>
      <c r="D5307" s="463" t="s">
        <v>7932</v>
      </c>
      <c r="E5307" s="462">
        <v>4200</v>
      </c>
      <c r="F5307" s="461" t="s">
        <v>11475</v>
      </c>
      <c r="G5307" s="460" t="s">
        <v>11474</v>
      </c>
      <c r="H5307" s="460" t="s">
        <v>6389</v>
      </c>
      <c r="I5307" s="460" t="s">
        <v>7869</v>
      </c>
      <c r="J5307" s="459" t="s">
        <v>6389</v>
      </c>
      <c r="K5307" s="458">
        <v>5</v>
      </c>
      <c r="L5307" s="458">
        <v>12</v>
      </c>
      <c r="M5307" s="457">
        <v>53472.939955718633</v>
      </c>
      <c r="N5307" s="458">
        <v>1</v>
      </c>
      <c r="O5307" s="458">
        <v>6</v>
      </c>
      <c r="P5307" s="457">
        <v>26506.799999999999</v>
      </c>
    </row>
    <row r="5308" spans="1:16" ht="67.5" x14ac:dyDescent="0.2">
      <c r="A5308" s="466" t="s">
        <v>7860</v>
      </c>
      <c r="B5308" s="465" t="s">
        <v>3526</v>
      </c>
      <c r="C5308" s="464" t="s">
        <v>2594</v>
      </c>
      <c r="D5308" s="463" t="s">
        <v>9646</v>
      </c>
      <c r="E5308" s="462">
        <v>7500</v>
      </c>
      <c r="F5308" s="461" t="s">
        <v>11473</v>
      </c>
      <c r="G5308" s="460" t="s">
        <v>11472</v>
      </c>
      <c r="H5308" s="460" t="s">
        <v>6514</v>
      </c>
      <c r="I5308" s="460" t="s">
        <v>7869</v>
      </c>
      <c r="J5308" s="459" t="s">
        <v>6514</v>
      </c>
      <c r="K5308" s="458">
        <v>3</v>
      </c>
      <c r="L5308" s="458">
        <v>12</v>
      </c>
      <c r="M5308" s="457">
        <v>95487.392778068985</v>
      </c>
      <c r="N5308" s="458">
        <v>1</v>
      </c>
      <c r="O5308" s="458">
        <v>6</v>
      </c>
      <c r="P5308" s="457">
        <v>46306.8</v>
      </c>
    </row>
    <row r="5309" spans="1:16" ht="67.5" x14ac:dyDescent="0.2">
      <c r="A5309" s="466" t="s">
        <v>7860</v>
      </c>
      <c r="B5309" s="465" t="s">
        <v>3526</v>
      </c>
      <c r="C5309" s="464" t="s">
        <v>2594</v>
      </c>
      <c r="D5309" s="463" t="s">
        <v>7923</v>
      </c>
      <c r="E5309" s="462">
        <v>2500</v>
      </c>
      <c r="F5309" s="461" t="s">
        <v>11471</v>
      </c>
      <c r="G5309" s="460" t="s">
        <v>11470</v>
      </c>
      <c r="H5309" s="460" t="s">
        <v>6514</v>
      </c>
      <c r="I5309" s="460" t="s">
        <v>7869</v>
      </c>
      <c r="J5309" s="459" t="s">
        <v>6514</v>
      </c>
      <c r="K5309" s="458">
        <v>4</v>
      </c>
      <c r="L5309" s="458">
        <v>12</v>
      </c>
      <c r="M5309" s="457">
        <v>38088.860008140851</v>
      </c>
      <c r="N5309" s="458">
        <v>1</v>
      </c>
      <c r="O5309" s="458">
        <v>6</v>
      </c>
      <c r="P5309" s="457">
        <v>16306.8</v>
      </c>
    </row>
    <row r="5310" spans="1:16" ht="67.5" x14ac:dyDescent="0.2">
      <c r="A5310" s="466" t="s">
        <v>7860</v>
      </c>
      <c r="B5310" s="465" t="s">
        <v>3526</v>
      </c>
      <c r="C5310" s="464" t="s">
        <v>2594</v>
      </c>
      <c r="D5310" s="463" t="s">
        <v>9213</v>
      </c>
      <c r="E5310" s="462">
        <v>4200</v>
      </c>
      <c r="F5310" s="461" t="s">
        <v>11469</v>
      </c>
      <c r="G5310" s="460" t="s">
        <v>11468</v>
      </c>
      <c r="H5310" s="460" t="s">
        <v>7950</v>
      </c>
      <c r="I5310" s="460" t="s">
        <v>7869</v>
      </c>
      <c r="J5310" s="459" t="s">
        <v>7950</v>
      </c>
      <c r="K5310" s="458">
        <v>4</v>
      </c>
      <c r="L5310" s="458">
        <v>12</v>
      </c>
      <c r="M5310" s="457">
        <v>53472.939955718633</v>
      </c>
      <c r="N5310" s="458">
        <v>1</v>
      </c>
      <c r="O5310" s="458">
        <v>6</v>
      </c>
      <c r="P5310" s="457">
        <v>26506.799999999999</v>
      </c>
    </row>
    <row r="5311" spans="1:16" ht="67.5" x14ac:dyDescent="0.2">
      <c r="A5311" s="466" t="s">
        <v>7860</v>
      </c>
      <c r="B5311" s="465" t="s">
        <v>3526</v>
      </c>
      <c r="C5311" s="464" t="s">
        <v>2594</v>
      </c>
      <c r="D5311" s="463" t="s">
        <v>7872</v>
      </c>
      <c r="E5311" s="462">
        <v>4200</v>
      </c>
      <c r="F5311" s="461" t="s">
        <v>11467</v>
      </c>
      <c r="G5311" s="460" t="s">
        <v>11466</v>
      </c>
      <c r="H5311" s="460" t="s">
        <v>11465</v>
      </c>
      <c r="I5311" s="460" t="s">
        <v>7869</v>
      </c>
      <c r="J5311" s="459" t="s">
        <v>11465</v>
      </c>
      <c r="K5311" s="458">
        <v>3</v>
      </c>
      <c r="L5311" s="458">
        <v>12</v>
      </c>
      <c r="M5311" s="457">
        <v>53472.939955718633</v>
      </c>
      <c r="N5311" s="458">
        <v>1</v>
      </c>
      <c r="O5311" s="458">
        <v>6</v>
      </c>
      <c r="P5311" s="457">
        <v>26506.799999999999</v>
      </c>
    </row>
    <row r="5312" spans="1:16" ht="67.5" x14ac:dyDescent="0.2">
      <c r="A5312" s="466" t="s">
        <v>7860</v>
      </c>
      <c r="B5312" s="465" t="s">
        <v>3526</v>
      </c>
      <c r="C5312" s="464" t="s">
        <v>2594</v>
      </c>
      <c r="D5312" s="463" t="s">
        <v>8808</v>
      </c>
      <c r="E5312" s="462">
        <v>5500</v>
      </c>
      <c r="F5312" s="461" t="s">
        <v>11464</v>
      </c>
      <c r="G5312" s="460" t="s">
        <v>11463</v>
      </c>
      <c r="H5312" s="460" t="s">
        <v>7950</v>
      </c>
      <c r="I5312" s="460" t="s">
        <v>7869</v>
      </c>
      <c r="J5312" s="459" t="s">
        <v>7950</v>
      </c>
      <c r="K5312" s="458">
        <v>3</v>
      </c>
      <c r="L5312" s="458">
        <v>12</v>
      </c>
      <c r="M5312" s="457">
        <v>70024.088037250593</v>
      </c>
      <c r="N5312" s="458">
        <v>1</v>
      </c>
      <c r="O5312" s="458">
        <v>6</v>
      </c>
      <c r="P5312" s="457">
        <v>34306.800000000003</v>
      </c>
    </row>
    <row r="5313" spans="1:16" ht="67.5" x14ac:dyDescent="0.2">
      <c r="A5313" s="466" t="s">
        <v>7860</v>
      </c>
      <c r="B5313" s="465" t="s">
        <v>3526</v>
      </c>
      <c r="C5313" s="464" t="s">
        <v>2594</v>
      </c>
      <c r="D5313" s="463" t="s">
        <v>11462</v>
      </c>
      <c r="E5313" s="462">
        <v>9500</v>
      </c>
      <c r="F5313" s="461" t="s">
        <v>11461</v>
      </c>
      <c r="G5313" s="460" t="s">
        <v>11460</v>
      </c>
      <c r="H5313" s="460" t="s">
        <v>6389</v>
      </c>
      <c r="I5313" s="460" t="s">
        <v>7869</v>
      </c>
      <c r="J5313" s="459" t="s">
        <v>6389</v>
      </c>
      <c r="K5313" s="458">
        <v>3</v>
      </c>
      <c r="L5313" s="458">
        <v>12</v>
      </c>
      <c r="M5313" s="457">
        <v>120950.69751888738</v>
      </c>
      <c r="N5313" s="458">
        <v>1</v>
      </c>
      <c r="O5313" s="458">
        <v>6</v>
      </c>
      <c r="P5313" s="457">
        <v>58306.8</v>
      </c>
    </row>
    <row r="5314" spans="1:16" ht="67.5" x14ac:dyDescent="0.2">
      <c r="A5314" s="466" t="s">
        <v>7860</v>
      </c>
      <c r="B5314" s="465" t="s">
        <v>3526</v>
      </c>
      <c r="C5314" s="464" t="s">
        <v>2594</v>
      </c>
      <c r="D5314" s="463" t="s">
        <v>11459</v>
      </c>
      <c r="E5314" s="462">
        <v>10000</v>
      </c>
      <c r="F5314" s="461" t="s">
        <v>11458</v>
      </c>
      <c r="G5314" s="460" t="s">
        <v>11457</v>
      </c>
      <c r="H5314" s="460" t="s">
        <v>3542</v>
      </c>
      <c r="I5314" s="460" t="s">
        <v>7869</v>
      </c>
      <c r="J5314" s="459" t="s">
        <v>3542</v>
      </c>
      <c r="K5314" s="458">
        <v>1</v>
      </c>
      <c r="L5314" s="458">
        <v>3</v>
      </c>
      <c r="M5314" s="457">
        <v>31829.130926022997</v>
      </c>
      <c r="N5314" s="458">
        <v>1</v>
      </c>
      <c r="O5314" s="458">
        <v>6</v>
      </c>
      <c r="P5314" s="457">
        <v>61306.8</v>
      </c>
    </row>
    <row r="5315" spans="1:16" ht="67.5" x14ac:dyDescent="0.2">
      <c r="A5315" s="466" t="s">
        <v>7860</v>
      </c>
      <c r="B5315" s="465" t="s">
        <v>3526</v>
      </c>
      <c r="C5315" s="464" t="s">
        <v>2594</v>
      </c>
      <c r="D5315" s="463" t="s">
        <v>7859</v>
      </c>
      <c r="E5315" s="462">
        <v>2500</v>
      </c>
      <c r="F5315" s="461" t="s">
        <v>11456</v>
      </c>
      <c r="G5315" s="460" t="s">
        <v>11455</v>
      </c>
      <c r="H5315" s="460"/>
      <c r="I5315" s="460"/>
      <c r="J5315" s="459"/>
      <c r="K5315" s="458">
        <v>4</v>
      </c>
      <c r="L5315" s="458">
        <v>12</v>
      </c>
      <c r="M5315" s="457">
        <v>31829.130926022997</v>
      </c>
      <c r="N5315" s="458">
        <v>1</v>
      </c>
      <c r="O5315" s="458">
        <v>6</v>
      </c>
      <c r="P5315" s="457">
        <v>16306.8</v>
      </c>
    </row>
    <row r="5316" spans="1:16" ht="67.5" x14ac:dyDescent="0.2">
      <c r="A5316" s="466" t="s">
        <v>7860</v>
      </c>
      <c r="B5316" s="465" t="s">
        <v>3526</v>
      </c>
      <c r="C5316" s="464" t="s">
        <v>2594</v>
      </c>
      <c r="D5316" s="463" t="s">
        <v>8847</v>
      </c>
      <c r="E5316" s="462">
        <v>5500</v>
      </c>
      <c r="F5316" s="461" t="s">
        <v>11454</v>
      </c>
      <c r="G5316" s="460" t="s">
        <v>11453</v>
      </c>
      <c r="H5316" s="460" t="s">
        <v>7911</v>
      </c>
      <c r="I5316" s="460" t="s">
        <v>7869</v>
      </c>
      <c r="J5316" s="459" t="s">
        <v>7911</v>
      </c>
      <c r="K5316" s="458">
        <v>3</v>
      </c>
      <c r="L5316" s="458">
        <v>12</v>
      </c>
      <c r="M5316" s="457">
        <v>70024.088037250593</v>
      </c>
      <c r="N5316" s="458">
        <v>1</v>
      </c>
      <c r="O5316" s="458">
        <v>6</v>
      </c>
      <c r="P5316" s="457">
        <v>34306.800000000003</v>
      </c>
    </row>
    <row r="5317" spans="1:16" ht="67.5" x14ac:dyDescent="0.2">
      <c r="A5317" s="466" t="s">
        <v>7860</v>
      </c>
      <c r="B5317" s="465" t="s">
        <v>3526</v>
      </c>
      <c r="C5317" s="464" t="s">
        <v>2594</v>
      </c>
      <c r="D5317" s="463" t="s">
        <v>7923</v>
      </c>
      <c r="E5317" s="462">
        <v>4200</v>
      </c>
      <c r="F5317" s="461" t="s">
        <v>11452</v>
      </c>
      <c r="G5317" s="460" t="s">
        <v>11451</v>
      </c>
      <c r="H5317" s="460" t="s">
        <v>3574</v>
      </c>
      <c r="I5317" s="460" t="s">
        <v>7869</v>
      </c>
      <c r="J5317" s="459" t="s">
        <v>3574</v>
      </c>
      <c r="K5317" s="458">
        <v>4</v>
      </c>
      <c r="L5317" s="458">
        <v>7</v>
      </c>
      <c r="M5317" s="457">
        <v>31192.548307502537</v>
      </c>
      <c r="N5317" s="458">
        <v>1</v>
      </c>
      <c r="O5317" s="458">
        <v>6</v>
      </c>
      <c r="P5317" s="457">
        <v>26506.799999999999</v>
      </c>
    </row>
    <row r="5318" spans="1:16" ht="67.5" x14ac:dyDescent="0.2">
      <c r="A5318" s="466" t="s">
        <v>7860</v>
      </c>
      <c r="B5318" s="465" t="s">
        <v>3526</v>
      </c>
      <c r="C5318" s="464" t="s">
        <v>2594</v>
      </c>
      <c r="D5318" s="463" t="s">
        <v>7960</v>
      </c>
      <c r="E5318" s="462">
        <v>2500</v>
      </c>
      <c r="F5318" s="461" t="s">
        <v>11450</v>
      </c>
      <c r="G5318" s="460" t="s">
        <v>11449</v>
      </c>
      <c r="H5318" s="460"/>
      <c r="I5318" s="460"/>
      <c r="J5318" s="459"/>
      <c r="K5318" s="458">
        <v>4</v>
      </c>
      <c r="L5318" s="458">
        <v>12</v>
      </c>
      <c r="M5318" s="457">
        <v>31829.130926022997</v>
      </c>
      <c r="N5318" s="458">
        <v>1</v>
      </c>
      <c r="O5318" s="458">
        <v>6</v>
      </c>
      <c r="P5318" s="457">
        <v>16306.8</v>
      </c>
    </row>
    <row r="5319" spans="1:16" ht="67.5" x14ac:dyDescent="0.2">
      <c r="A5319" s="466" t="s">
        <v>7860</v>
      </c>
      <c r="B5319" s="465" t="s">
        <v>3526</v>
      </c>
      <c r="C5319" s="464" t="s">
        <v>2594</v>
      </c>
      <c r="D5319" s="463" t="s">
        <v>11448</v>
      </c>
      <c r="E5319" s="462">
        <v>7500</v>
      </c>
      <c r="F5319" s="461" t="s">
        <v>11447</v>
      </c>
      <c r="G5319" s="460" t="s">
        <v>11446</v>
      </c>
      <c r="H5319" s="460" t="s">
        <v>7911</v>
      </c>
      <c r="I5319" s="460" t="s">
        <v>7869</v>
      </c>
      <c r="J5319" s="459" t="s">
        <v>7911</v>
      </c>
      <c r="K5319" s="458">
        <v>3</v>
      </c>
      <c r="L5319" s="458">
        <v>12</v>
      </c>
      <c r="M5319" s="457">
        <v>95487.392778068985</v>
      </c>
      <c r="N5319" s="458">
        <v>1</v>
      </c>
      <c r="O5319" s="458">
        <v>6</v>
      </c>
      <c r="P5319" s="457">
        <v>46306.8</v>
      </c>
    </row>
    <row r="5320" spans="1:16" ht="67.5" x14ac:dyDescent="0.2">
      <c r="A5320" s="466" t="s">
        <v>7860</v>
      </c>
      <c r="B5320" s="465" t="s">
        <v>3526</v>
      </c>
      <c r="C5320" s="464" t="s">
        <v>2594</v>
      </c>
      <c r="D5320" s="463" t="s">
        <v>8011</v>
      </c>
      <c r="E5320" s="462">
        <v>2200</v>
      </c>
      <c r="F5320" s="461" t="s">
        <v>11445</v>
      </c>
      <c r="G5320" s="460" t="s">
        <v>11444</v>
      </c>
      <c r="H5320" s="460"/>
      <c r="I5320" s="460"/>
      <c r="J5320" s="459"/>
      <c r="K5320" s="458">
        <v>4</v>
      </c>
      <c r="L5320" s="458">
        <v>12</v>
      </c>
      <c r="M5320" s="457">
        <v>28009.635214900234</v>
      </c>
      <c r="N5320" s="458">
        <v>1</v>
      </c>
      <c r="O5320" s="458">
        <v>6</v>
      </c>
      <c r="P5320" s="457">
        <v>14506.8</v>
      </c>
    </row>
    <row r="5321" spans="1:16" ht="67.5" x14ac:dyDescent="0.2">
      <c r="A5321" s="466" t="s">
        <v>7860</v>
      </c>
      <c r="B5321" s="465" t="s">
        <v>3526</v>
      </c>
      <c r="C5321" s="464" t="s">
        <v>2594</v>
      </c>
      <c r="D5321" s="463" t="s">
        <v>8048</v>
      </c>
      <c r="E5321" s="462">
        <v>5500</v>
      </c>
      <c r="F5321" s="461" t="s">
        <v>11443</v>
      </c>
      <c r="G5321" s="460" t="s">
        <v>11442</v>
      </c>
      <c r="H5321" s="460" t="s">
        <v>7911</v>
      </c>
      <c r="I5321" s="460" t="s">
        <v>7869</v>
      </c>
      <c r="J5321" s="459" t="s">
        <v>7911</v>
      </c>
      <c r="K5321" s="458">
        <v>4</v>
      </c>
      <c r="L5321" s="458">
        <v>10</v>
      </c>
      <c r="M5321" s="457">
        <v>58353.406697708822</v>
      </c>
      <c r="N5321" s="458">
        <v>1</v>
      </c>
      <c r="O5321" s="458">
        <v>6</v>
      </c>
      <c r="P5321" s="457">
        <v>34306.800000000003</v>
      </c>
    </row>
    <row r="5322" spans="1:16" ht="67.5" x14ac:dyDescent="0.2">
      <c r="A5322" s="466" t="s">
        <v>7860</v>
      </c>
      <c r="B5322" s="465" t="s">
        <v>3526</v>
      </c>
      <c r="C5322" s="464" t="s">
        <v>2594</v>
      </c>
      <c r="D5322" s="463" t="s">
        <v>11441</v>
      </c>
      <c r="E5322" s="462">
        <v>10500</v>
      </c>
      <c r="F5322" s="461" t="s">
        <v>11440</v>
      </c>
      <c r="G5322" s="460" t="s">
        <v>11439</v>
      </c>
      <c r="H5322" s="460" t="s">
        <v>9608</v>
      </c>
      <c r="I5322" s="460" t="s">
        <v>7869</v>
      </c>
      <c r="J5322" s="459" t="s">
        <v>9608</v>
      </c>
      <c r="K5322" s="458">
        <v>3</v>
      </c>
      <c r="L5322" s="458">
        <v>12</v>
      </c>
      <c r="M5322" s="457">
        <v>133682.34988929657</v>
      </c>
      <c r="N5322" s="458">
        <v>1</v>
      </c>
      <c r="O5322" s="458">
        <v>6</v>
      </c>
      <c r="P5322" s="457">
        <v>64306.8</v>
      </c>
    </row>
    <row r="5323" spans="1:16" ht="67.5" x14ac:dyDescent="0.2">
      <c r="A5323" s="466" t="s">
        <v>7860</v>
      </c>
      <c r="B5323" s="465" t="s">
        <v>3526</v>
      </c>
      <c r="C5323" s="464" t="s">
        <v>2594</v>
      </c>
      <c r="D5323" s="463" t="s">
        <v>7908</v>
      </c>
      <c r="E5323" s="462">
        <v>4200</v>
      </c>
      <c r="F5323" s="461" t="s">
        <v>11438</v>
      </c>
      <c r="G5323" s="460" t="s">
        <v>11437</v>
      </c>
      <c r="H5323" s="460" t="s">
        <v>6514</v>
      </c>
      <c r="I5323" s="460" t="s">
        <v>7869</v>
      </c>
      <c r="J5323" s="459" t="s">
        <v>6514</v>
      </c>
      <c r="K5323" s="458">
        <v>1</v>
      </c>
      <c r="L5323" s="458">
        <v>6</v>
      </c>
      <c r="M5323" s="457">
        <v>26736.469977859317</v>
      </c>
      <c r="N5323" s="458">
        <v>0</v>
      </c>
      <c r="O5323" s="458">
        <v>0</v>
      </c>
      <c r="P5323" s="457">
        <v>0</v>
      </c>
    </row>
    <row r="5324" spans="1:16" ht="67.5" x14ac:dyDescent="0.2">
      <c r="A5324" s="466" t="s">
        <v>7860</v>
      </c>
      <c r="B5324" s="465" t="s">
        <v>3526</v>
      </c>
      <c r="C5324" s="464" t="s">
        <v>2594</v>
      </c>
      <c r="D5324" s="463" t="s">
        <v>11436</v>
      </c>
      <c r="E5324" s="462">
        <v>1500</v>
      </c>
      <c r="F5324" s="461" t="s">
        <v>11435</v>
      </c>
      <c r="G5324" s="460" t="s">
        <v>11434</v>
      </c>
      <c r="H5324" s="460"/>
      <c r="I5324" s="460" t="s">
        <v>8064</v>
      </c>
      <c r="J5324" s="459" t="s">
        <v>7181</v>
      </c>
      <c r="K5324" s="458">
        <v>4</v>
      </c>
      <c r="L5324" s="458">
        <v>12</v>
      </c>
      <c r="M5324" s="457">
        <v>19097.478555613798</v>
      </c>
      <c r="N5324" s="458">
        <v>1</v>
      </c>
      <c r="O5324" s="458">
        <v>6</v>
      </c>
      <c r="P5324" s="457">
        <v>10306.799999999999</v>
      </c>
    </row>
    <row r="5325" spans="1:16" ht="67.5" x14ac:dyDescent="0.2">
      <c r="A5325" s="466" t="s">
        <v>7860</v>
      </c>
      <c r="B5325" s="465" t="s">
        <v>3526</v>
      </c>
      <c r="C5325" s="464" t="s">
        <v>2594</v>
      </c>
      <c r="D5325" s="463" t="s">
        <v>8005</v>
      </c>
      <c r="E5325" s="462">
        <v>4200</v>
      </c>
      <c r="F5325" s="461" t="s">
        <v>11433</v>
      </c>
      <c r="G5325" s="460" t="s">
        <v>11432</v>
      </c>
      <c r="H5325" s="460" t="s">
        <v>6189</v>
      </c>
      <c r="I5325" s="460" t="s">
        <v>7861</v>
      </c>
      <c r="J5325" s="459" t="s">
        <v>6189</v>
      </c>
      <c r="K5325" s="458">
        <v>3</v>
      </c>
      <c r="L5325" s="458">
        <v>12</v>
      </c>
      <c r="M5325" s="457">
        <v>53472.939955718633</v>
      </c>
      <c r="N5325" s="458">
        <v>1</v>
      </c>
      <c r="O5325" s="458">
        <v>6</v>
      </c>
      <c r="P5325" s="457">
        <v>26506.799999999999</v>
      </c>
    </row>
    <row r="5326" spans="1:16" ht="67.5" x14ac:dyDescent="0.2">
      <c r="A5326" s="466" t="s">
        <v>7860</v>
      </c>
      <c r="B5326" s="465" t="s">
        <v>3526</v>
      </c>
      <c r="C5326" s="464" t="s">
        <v>2594</v>
      </c>
      <c r="D5326" s="463" t="s">
        <v>7859</v>
      </c>
      <c r="E5326" s="462">
        <v>2500</v>
      </c>
      <c r="F5326" s="461" t="s">
        <v>11431</v>
      </c>
      <c r="G5326" s="460" t="s">
        <v>11430</v>
      </c>
      <c r="H5326" s="460" t="s">
        <v>6514</v>
      </c>
      <c r="I5326" s="460" t="s">
        <v>7869</v>
      </c>
      <c r="J5326" s="459" t="s">
        <v>6514</v>
      </c>
      <c r="K5326" s="458">
        <v>3</v>
      </c>
      <c r="L5326" s="458">
        <v>12</v>
      </c>
      <c r="M5326" s="457">
        <v>31829.130926022997</v>
      </c>
      <c r="N5326" s="458">
        <v>1</v>
      </c>
      <c r="O5326" s="458">
        <v>6</v>
      </c>
      <c r="P5326" s="457">
        <v>16306.8</v>
      </c>
    </row>
    <row r="5327" spans="1:16" ht="67.5" x14ac:dyDescent="0.2">
      <c r="A5327" s="466" t="s">
        <v>7860</v>
      </c>
      <c r="B5327" s="465" t="s">
        <v>3526</v>
      </c>
      <c r="C5327" s="464" t="s">
        <v>2594</v>
      </c>
      <c r="D5327" s="463" t="s">
        <v>11429</v>
      </c>
      <c r="E5327" s="462">
        <v>5500</v>
      </c>
      <c r="F5327" s="461" t="s">
        <v>11428</v>
      </c>
      <c r="G5327" s="460" t="s">
        <v>11427</v>
      </c>
      <c r="H5327" s="460" t="s">
        <v>9500</v>
      </c>
      <c r="I5327" s="460" t="s">
        <v>7869</v>
      </c>
      <c r="J5327" s="459" t="s">
        <v>9500</v>
      </c>
      <c r="K5327" s="458">
        <v>3</v>
      </c>
      <c r="L5327" s="458">
        <v>12</v>
      </c>
      <c r="M5327" s="457">
        <v>70024.088037250593</v>
      </c>
      <c r="N5327" s="458">
        <v>1</v>
      </c>
      <c r="O5327" s="458">
        <v>6</v>
      </c>
      <c r="P5327" s="457">
        <v>34306.800000000003</v>
      </c>
    </row>
    <row r="5328" spans="1:16" ht="67.5" x14ac:dyDescent="0.2">
      <c r="A5328" s="466" t="s">
        <v>7860</v>
      </c>
      <c r="B5328" s="465" t="s">
        <v>3526</v>
      </c>
      <c r="C5328" s="464" t="s">
        <v>2594</v>
      </c>
      <c r="D5328" s="463" t="s">
        <v>8011</v>
      </c>
      <c r="E5328" s="462">
        <v>2200</v>
      </c>
      <c r="F5328" s="461" t="s">
        <v>11426</v>
      </c>
      <c r="G5328" s="460" t="s">
        <v>11425</v>
      </c>
      <c r="H5328" s="460"/>
      <c r="I5328" s="460"/>
      <c r="J5328" s="459"/>
      <c r="K5328" s="458">
        <v>3</v>
      </c>
      <c r="L5328" s="458">
        <v>12</v>
      </c>
      <c r="M5328" s="457">
        <v>28009.635214900234</v>
      </c>
      <c r="N5328" s="458">
        <v>1</v>
      </c>
      <c r="O5328" s="458">
        <v>6</v>
      </c>
      <c r="P5328" s="457">
        <v>14506.8</v>
      </c>
    </row>
    <row r="5329" spans="1:16" ht="67.5" x14ac:dyDescent="0.2">
      <c r="A5329" s="466" t="s">
        <v>7860</v>
      </c>
      <c r="B5329" s="465" t="s">
        <v>3526</v>
      </c>
      <c r="C5329" s="464" t="s">
        <v>2594</v>
      </c>
      <c r="D5329" s="463" t="s">
        <v>8248</v>
      </c>
      <c r="E5329" s="462">
        <v>4200</v>
      </c>
      <c r="F5329" s="461" t="s">
        <v>11424</v>
      </c>
      <c r="G5329" s="460" t="s">
        <v>11423</v>
      </c>
      <c r="H5329" s="460" t="s">
        <v>6514</v>
      </c>
      <c r="I5329" s="460" t="s">
        <v>7861</v>
      </c>
      <c r="J5329" s="459" t="s">
        <v>6514</v>
      </c>
      <c r="K5329" s="458">
        <v>3</v>
      </c>
      <c r="L5329" s="458">
        <v>12</v>
      </c>
      <c r="M5329" s="457">
        <v>53472.939955718633</v>
      </c>
      <c r="N5329" s="458">
        <v>1</v>
      </c>
      <c r="O5329" s="458">
        <v>6</v>
      </c>
      <c r="P5329" s="457">
        <v>26506.799999999999</v>
      </c>
    </row>
    <row r="5330" spans="1:16" ht="67.5" x14ac:dyDescent="0.2">
      <c r="A5330" s="466" t="s">
        <v>7860</v>
      </c>
      <c r="B5330" s="465" t="s">
        <v>3526</v>
      </c>
      <c r="C5330" s="464" t="s">
        <v>2594</v>
      </c>
      <c r="D5330" s="463" t="s">
        <v>7929</v>
      </c>
      <c r="E5330" s="462">
        <v>1500</v>
      </c>
      <c r="F5330" s="461" t="s">
        <v>11422</v>
      </c>
      <c r="G5330" s="460" t="s">
        <v>11421</v>
      </c>
      <c r="H5330" s="460" t="s">
        <v>7926</v>
      </c>
      <c r="I5330" s="460" t="s">
        <v>7861</v>
      </c>
      <c r="J5330" s="459" t="s">
        <v>7926</v>
      </c>
      <c r="K5330" s="458">
        <v>6</v>
      </c>
      <c r="L5330" s="458">
        <v>11</v>
      </c>
      <c r="M5330" s="457">
        <v>17506.022009312648</v>
      </c>
      <c r="N5330" s="458">
        <v>1</v>
      </c>
      <c r="O5330" s="458">
        <v>6</v>
      </c>
      <c r="P5330" s="457">
        <v>10306.799999999999</v>
      </c>
    </row>
    <row r="5331" spans="1:16" ht="67.5" x14ac:dyDescent="0.2">
      <c r="A5331" s="466" t="s">
        <v>7860</v>
      </c>
      <c r="B5331" s="465" t="s">
        <v>3526</v>
      </c>
      <c r="C5331" s="464" t="s">
        <v>2594</v>
      </c>
      <c r="D5331" s="463" t="s">
        <v>8040</v>
      </c>
      <c r="E5331" s="462">
        <v>8500</v>
      </c>
      <c r="F5331" s="461" t="s">
        <v>11420</v>
      </c>
      <c r="G5331" s="460" t="s">
        <v>11419</v>
      </c>
      <c r="H5331" s="460" t="s">
        <v>4270</v>
      </c>
      <c r="I5331" s="460" t="s">
        <v>7869</v>
      </c>
      <c r="J5331" s="459" t="s">
        <v>4270</v>
      </c>
      <c r="K5331" s="458">
        <v>2</v>
      </c>
      <c r="L5331" s="458">
        <v>7</v>
      </c>
      <c r="M5331" s="457">
        <v>63127.776336612274</v>
      </c>
      <c r="N5331" s="458">
        <v>0</v>
      </c>
      <c r="O5331" s="458">
        <v>0</v>
      </c>
      <c r="P5331" s="457">
        <v>0</v>
      </c>
    </row>
    <row r="5332" spans="1:16" ht="67.5" x14ac:dyDescent="0.2">
      <c r="A5332" s="466" t="s">
        <v>7860</v>
      </c>
      <c r="B5332" s="465" t="s">
        <v>3526</v>
      </c>
      <c r="C5332" s="464" t="s">
        <v>2594</v>
      </c>
      <c r="D5332" s="463" t="s">
        <v>9545</v>
      </c>
      <c r="E5332" s="462">
        <v>4200</v>
      </c>
      <c r="F5332" s="461" t="s">
        <v>11418</v>
      </c>
      <c r="G5332" s="460" t="s">
        <v>11417</v>
      </c>
      <c r="H5332" s="460" t="s">
        <v>7917</v>
      </c>
      <c r="I5332" s="460" t="s">
        <v>7869</v>
      </c>
      <c r="J5332" s="459" t="s">
        <v>7917</v>
      </c>
      <c r="K5332" s="458">
        <v>4</v>
      </c>
      <c r="L5332" s="458">
        <v>12</v>
      </c>
      <c r="M5332" s="457">
        <v>53472.939955718633</v>
      </c>
      <c r="N5332" s="458">
        <v>1</v>
      </c>
      <c r="O5332" s="458">
        <v>6</v>
      </c>
      <c r="P5332" s="457">
        <v>26506.799999999999</v>
      </c>
    </row>
    <row r="5333" spans="1:16" ht="67.5" x14ac:dyDescent="0.2">
      <c r="A5333" s="466" t="s">
        <v>7860</v>
      </c>
      <c r="B5333" s="465" t="s">
        <v>3526</v>
      </c>
      <c r="C5333" s="464" t="s">
        <v>2594</v>
      </c>
      <c r="D5333" s="463" t="s">
        <v>8417</v>
      </c>
      <c r="E5333" s="462">
        <v>3200</v>
      </c>
      <c r="F5333" s="461" t="s">
        <v>11416</v>
      </c>
      <c r="G5333" s="460" t="s">
        <v>11415</v>
      </c>
      <c r="H5333" s="460" t="s">
        <v>6389</v>
      </c>
      <c r="I5333" s="460" t="s">
        <v>7869</v>
      </c>
      <c r="J5333" s="459" t="s">
        <v>6389</v>
      </c>
      <c r="K5333" s="458">
        <v>3</v>
      </c>
      <c r="L5333" s="458">
        <v>12</v>
      </c>
      <c r="M5333" s="457">
        <v>40741.287585309437</v>
      </c>
      <c r="N5333" s="458">
        <v>1</v>
      </c>
      <c r="O5333" s="458">
        <v>6</v>
      </c>
      <c r="P5333" s="457">
        <v>20506.8</v>
      </c>
    </row>
    <row r="5334" spans="1:16" ht="67.5" x14ac:dyDescent="0.2">
      <c r="A5334" s="466" t="s">
        <v>7860</v>
      </c>
      <c r="B5334" s="465" t="s">
        <v>3526</v>
      </c>
      <c r="C5334" s="464" t="s">
        <v>2594</v>
      </c>
      <c r="D5334" s="463" t="s">
        <v>9646</v>
      </c>
      <c r="E5334" s="462">
        <v>5500</v>
      </c>
      <c r="F5334" s="461" t="s">
        <v>11414</v>
      </c>
      <c r="G5334" s="460" t="s">
        <v>11413</v>
      </c>
      <c r="H5334" s="460" t="s">
        <v>3591</v>
      </c>
      <c r="I5334" s="460" t="s">
        <v>7869</v>
      </c>
      <c r="J5334" s="459" t="s">
        <v>3591</v>
      </c>
      <c r="K5334" s="458">
        <v>5</v>
      </c>
      <c r="L5334" s="458">
        <v>12</v>
      </c>
      <c r="M5334" s="457">
        <v>91243.508654599253</v>
      </c>
      <c r="N5334" s="458">
        <v>1</v>
      </c>
      <c r="O5334" s="458">
        <v>6</v>
      </c>
      <c r="P5334" s="457">
        <v>34306.800000000003</v>
      </c>
    </row>
    <row r="5335" spans="1:16" ht="67.5" x14ac:dyDescent="0.2">
      <c r="A5335" s="466" t="s">
        <v>7860</v>
      </c>
      <c r="B5335" s="465" t="s">
        <v>3526</v>
      </c>
      <c r="C5335" s="464" t="s">
        <v>2594</v>
      </c>
      <c r="D5335" s="463" t="s">
        <v>8278</v>
      </c>
      <c r="E5335" s="462">
        <v>2700</v>
      </c>
      <c r="F5335" s="461" t="s">
        <v>11412</v>
      </c>
      <c r="G5335" s="460" t="s">
        <v>11411</v>
      </c>
      <c r="H5335" s="460"/>
      <c r="I5335" s="460" t="s">
        <v>8064</v>
      </c>
      <c r="J5335" s="459" t="s">
        <v>6514</v>
      </c>
      <c r="K5335" s="458">
        <v>4</v>
      </c>
      <c r="L5335" s="458">
        <v>12</v>
      </c>
      <c r="M5335" s="457">
        <v>34375.461400104832</v>
      </c>
      <c r="N5335" s="458">
        <v>1</v>
      </c>
      <c r="O5335" s="458">
        <v>6</v>
      </c>
      <c r="P5335" s="457">
        <v>17506.8</v>
      </c>
    </row>
    <row r="5336" spans="1:16" ht="67.5" x14ac:dyDescent="0.2">
      <c r="A5336" s="466" t="s">
        <v>7860</v>
      </c>
      <c r="B5336" s="465" t="s">
        <v>3526</v>
      </c>
      <c r="C5336" s="464" t="s">
        <v>2594</v>
      </c>
      <c r="D5336" s="463" t="s">
        <v>7887</v>
      </c>
      <c r="E5336" s="462">
        <v>4200</v>
      </c>
      <c r="F5336" s="461" t="s">
        <v>11410</v>
      </c>
      <c r="G5336" s="460" t="s">
        <v>11409</v>
      </c>
      <c r="H5336" s="460" t="s">
        <v>6389</v>
      </c>
      <c r="I5336" s="460" t="s">
        <v>7869</v>
      </c>
      <c r="J5336" s="459" t="s">
        <v>6389</v>
      </c>
      <c r="K5336" s="458">
        <v>4</v>
      </c>
      <c r="L5336" s="458">
        <v>12</v>
      </c>
      <c r="M5336" s="457">
        <v>53472.939955718633</v>
      </c>
      <c r="N5336" s="458">
        <v>1</v>
      </c>
      <c r="O5336" s="458">
        <v>6</v>
      </c>
      <c r="P5336" s="457">
        <v>26506.799999999999</v>
      </c>
    </row>
    <row r="5337" spans="1:16" ht="67.5" x14ac:dyDescent="0.2">
      <c r="A5337" s="466" t="s">
        <v>7860</v>
      </c>
      <c r="B5337" s="465" t="s">
        <v>3526</v>
      </c>
      <c r="C5337" s="464" t="s">
        <v>2594</v>
      </c>
      <c r="D5337" s="463" t="s">
        <v>7887</v>
      </c>
      <c r="E5337" s="462">
        <v>4200</v>
      </c>
      <c r="F5337" s="461" t="s">
        <v>11408</v>
      </c>
      <c r="G5337" s="460" t="s">
        <v>11407</v>
      </c>
      <c r="H5337" s="460" t="s">
        <v>6389</v>
      </c>
      <c r="I5337" s="460" t="s">
        <v>7869</v>
      </c>
      <c r="J5337" s="459" t="s">
        <v>6389</v>
      </c>
      <c r="K5337" s="458">
        <v>4</v>
      </c>
      <c r="L5337" s="458">
        <v>12</v>
      </c>
      <c r="M5337" s="457">
        <v>53472.939955718633</v>
      </c>
      <c r="N5337" s="458">
        <v>1</v>
      </c>
      <c r="O5337" s="458">
        <v>6</v>
      </c>
      <c r="P5337" s="457">
        <v>26506.799999999999</v>
      </c>
    </row>
    <row r="5338" spans="1:16" ht="67.5" x14ac:dyDescent="0.2">
      <c r="A5338" s="466" t="s">
        <v>7860</v>
      </c>
      <c r="B5338" s="465" t="s">
        <v>3526</v>
      </c>
      <c r="C5338" s="464" t="s">
        <v>2594</v>
      </c>
      <c r="D5338" s="463" t="s">
        <v>7881</v>
      </c>
      <c r="E5338" s="462">
        <v>3200</v>
      </c>
      <c r="F5338" s="461" t="s">
        <v>11406</v>
      </c>
      <c r="G5338" s="460" t="s">
        <v>11405</v>
      </c>
      <c r="H5338" s="460" t="s">
        <v>3859</v>
      </c>
      <c r="I5338" s="460" t="s">
        <v>7861</v>
      </c>
      <c r="J5338" s="459" t="s">
        <v>3859</v>
      </c>
      <c r="K5338" s="458">
        <v>3</v>
      </c>
      <c r="L5338" s="458">
        <v>12</v>
      </c>
      <c r="M5338" s="457">
        <v>40741.287585309437</v>
      </c>
      <c r="N5338" s="458">
        <v>1</v>
      </c>
      <c r="O5338" s="458">
        <v>6</v>
      </c>
      <c r="P5338" s="457">
        <v>20506.8</v>
      </c>
    </row>
    <row r="5339" spans="1:16" ht="67.5" x14ac:dyDescent="0.2">
      <c r="A5339" s="466" t="s">
        <v>7860</v>
      </c>
      <c r="B5339" s="465" t="s">
        <v>3526</v>
      </c>
      <c r="C5339" s="464" t="s">
        <v>2594</v>
      </c>
      <c r="D5339" s="463" t="s">
        <v>11404</v>
      </c>
      <c r="E5339" s="462">
        <v>6000</v>
      </c>
      <c r="F5339" s="461" t="s">
        <v>11403</v>
      </c>
      <c r="G5339" s="460" t="s">
        <v>11402</v>
      </c>
      <c r="H5339" s="460" t="s">
        <v>9573</v>
      </c>
      <c r="I5339" s="460" t="s">
        <v>7869</v>
      </c>
      <c r="J5339" s="459" t="s">
        <v>9573</v>
      </c>
      <c r="K5339" s="458">
        <v>1</v>
      </c>
      <c r="L5339" s="458">
        <v>1</v>
      </c>
      <c r="M5339" s="457">
        <v>6365.8261852045989</v>
      </c>
      <c r="N5339" s="458">
        <v>1</v>
      </c>
      <c r="O5339" s="458">
        <v>6</v>
      </c>
      <c r="P5339" s="457">
        <v>37306.800000000003</v>
      </c>
    </row>
    <row r="5340" spans="1:16" ht="67.5" x14ac:dyDescent="0.2">
      <c r="A5340" s="466" t="s">
        <v>7860</v>
      </c>
      <c r="B5340" s="465" t="s">
        <v>3526</v>
      </c>
      <c r="C5340" s="464" t="s">
        <v>2594</v>
      </c>
      <c r="D5340" s="463" t="s">
        <v>7923</v>
      </c>
      <c r="E5340" s="462">
        <v>4200</v>
      </c>
      <c r="F5340" s="461" t="s">
        <v>11401</v>
      </c>
      <c r="G5340" s="460" t="s">
        <v>11400</v>
      </c>
      <c r="H5340" s="460" t="s">
        <v>6389</v>
      </c>
      <c r="I5340" s="460" t="s">
        <v>7869</v>
      </c>
      <c r="J5340" s="459" t="s">
        <v>6389</v>
      </c>
      <c r="K5340" s="458">
        <v>4</v>
      </c>
      <c r="L5340" s="458">
        <v>12</v>
      </c>
      <c r="M5340" s="457">
        <v>53472.939955718633</v>
      </c>
      <c r="N5340" s="458">
        <v>1</v>
      </c>
      <c r="O5340" s="458">
        <v>6</v>
      </c>
      <c r="P5340" s="457">
        <v>26506.799999999999</v>
      </c>
    </row>
    <row r="5341" spans="1:16" ht="67.5" x14ac:dyDescent="0.2">
      <c r="A5341" s="466" t="s">
        <v>7860</v>
      </c>
      <c r="B5341" s="465" t="s">
        <v>3526</v>
      </c>
      <c r="C5341" s="464" t="s">
        <v>2594</v>
      </c>
      <c r="D5341" s="463" t="s">
        <v>7887</v>
      </c>
      <c r="E5341" s="462">
        <v>4200</v>
      </c>
      <c r="F5341" s="461" t="s">
        <v>11399</v>
      </c>
      <c r="G5341" s="460" t="s">
        <v>11398</v>
      </c>
      <c r="H5341" s="460" t="s">
        <v>6389</v>
      </c>
      <c r="I5341" s="460" t="s">
        <v>7869</v>
      </c>
      <c r="J5341" s="459" t="s">
        <v>6389</v>
      </c>
      <c r="K5341" s="458">
        <v>3</v>
      </c>
      <c r="L5341" s="458">
        <v>12</v>
      </c>
      <c r="M5341" s="457">
        <v>53472.939955718633</v>
      </c>
      <c r="N5341" s="458">
        <v>1</v>
      </c>
      <c r="O5341" s="458">
        <v>6</v>
      </c>
      <c r="P5341" s="457">
        <v>26506.799999999999</v>
      </c>
    </row>
    <row r="5342" spans="1:16" ht="67.5" x14ac:dyDescent="0.2">
      <c r="A5342" s="466" t="s">
        <v>7860</v>
      </c>
      <c r="B5342" s="465" t="s">
        <v>3526</v>
      </c>
      <c r="C5342" s="464" t="s">
        <v>2594</v>
      </c>
      <c r="D5342" s="463" t="s">
        <v>9545</v>
      </c>
      <c r="E5342" s="462">
        <v>4200</v>
      </c>
      <c r="F5342" s="461" t="s">
        <v>11397</v>
      </c>
      <c r="G5342" s="460" t="s">
        <v>11396</v>
      </c>
      <c r="H5342" s="460" t="s">
        <v>6299</v>
      </c>
      <c r="I5342" s="460" t="s">
        <v>7869</v>
      </c>
      <c r="J5342" s="459" t="s">
        <v>6299</v>
      </c>
      <c r="K5342" s="458">
        <v>4</v>
      </c>
      <c r="L5342" s="458">
        <v>12</v>
      </c>
      <c r="M5342" s="457">
        <v>53472.939955718633</v>
      </c>
      <c r="N5342" s="458">
        <v>1</v>
      </c>
      <c r="O5342" s="458">
        <v>6</v>
      </c>
      <c r="P5342" s="457">
        <v>26506.799999999999</v>
      </c>
    </row>
    <row r="5343" spans="1:16" ht="67.5" x14ac:dyDescent="0.2">
      <c r="A5343" s="466" t="s">
        <v>7860</v>
      </c>
      <c r="B5343" s="465" t="s">
        <v>3526</v>
      </c>
      <c r="C5343" s="464" t="s">
        <v>2594</v>
      </c>
      <c r="D5343" s="463" t="s">
        <v>7859</v>
      </c>
      <c r="E5343" s="462">
        <v>2500</v>
      </c>
      <c r="F5343" s="461" t="s">
        <v>11395</v>
      </c>
      <c r="G5343" s="460" t="s">
        <v>11394</v>
      </c>
      <c r="H5343" s="460"/>
      <c r="I5343" s="460"/>
      <c r="J5343" s="459"/>
      <c r="K5343" s="458">
        <v>4</v>
      </c>
      <c r="L5343" s="458">
        <v>12</v>
      </c>
      <c r="M5343" s="457">
        <v>31829.130926022997</v>
      </c>
      <c r="N5343" s="458">
        <v>1</v>
      </c>
      <c r="O5343" s="458">
        <v>6</v>
      </c>
      <c r="P5343" s="457">
        <v>16306.8</v>
      </c>
    </row>
    <row r="5344" spans="1:16" ht="67.5" x14ac:dyDescent="0.2">
      <c r="A5344" s="466" t="s">
        <v>7860</v>
      </c>
      <c r="B5344" s="465" t="s">
        <v>3526</v>
      </c>
      <c r="C5344" s="464" t="s">
        <v>2594</v>
      </c>
      <c r="D5344" s="463" t="s">
        <v>7887</v>
      </c>
      <c r="E5344" s="462">
        <v>4200</v>
      </c>
      <c r="F5344" s="461" t="s">
        <v>11393</v>
      </c>
      <c r="G5344" s="460" t="s">
        <v>11392</v>
      </c>
      <c r="H5344" s="460" t="s">
        <v>6389</v>
      </c>
      <c r="I5344" s="460" t="s">
        <v>7869</v>
      </c>
      <c r="J5344" s="459" t="s">
        <v>6389</v>
      </c>
      <c r="K5344" s="458">
        <v>3</v>
      </c>
      <c r="L5344" s="458">
        <v>12</v>
      </c>
      <c r="M5344" s="457">
        <v>53472.939955718633</v>
      </c>
      <c r="N5344" s="458">
        <v>1</v>
      </c>
      <c r="O5344" s="458">
        <v>6</v>
      </c>
      <c r="P5344" s="457">
        <v>26506.799999999999</v>
      </c>
    </row>
    <row r="5345" spans="1:16" ht="67.5" x14ac:dyDescent="0.2">
      <c r="A5345" s="466" t="s">
        <v>7860</v>
      </c>
      <c r="B5345" s="465" t="s">
        <v>3526</v>
      </c>
      <c r="C5345" s="464" t="s">
        <v>2594</v>
      </c>
      <c r="D5345" s="463" t="s">
        <v>10595</v>
      </c>
      <c r="E5345" s="462">
        <v>3000</v>
      </c>
      <c r="F5345" s="461" t="s">
        <v>11391</v>
      </c>
      <c r="G5345" s="460" t="s">
        <v>11390</v>
      </c>
      <c r="H5345" s="460"/>
      <c r="I5345" s="460"/>
      <c r="J5345" s="459"/>
      <c r="K5345" s="458">
        <v>3</v>
      </c>
      <c r="L5345" s="458">
        <v>12</v>
      </c>
      <c r="M5345" s="457">
        <v>38194.957111227595</v>
      </c>
      <c r="N5345" s="458">
        <v>1</v>
      </c>
      <c r="O5345" s="458">
        <v>6</v>
      </c>
      <c r="P5345" s="457">
        <v>19306.8</v>
      </c>
    </row>
    <row r="5346" spans="1:16" ht="67.5" x14ac:dyDescent="0.2">
      <c r="A5346" s="466" t="s">
        <v>7860</v>
      </c>
      <c r="B5346" s="465" t="s">
        <v>3526</v>
      </c>
      <c r="C5346" s="464" t="s">
        <v>2594</v>
      </c>
      <c r="D5346" s="463" t="s">
        <v>8011</v>
      </c>
      <c r="E5346" s="462">
        <v>2200</v>
      </c>
      <c r="F5346" s="461" t="s">
        <v>11389</v>
      </c>
      <c r="G5346" s="460" t="s">
        <v>11388</v>
      </c>
      <c r="H5346" s="460"/>
      <c r="I5346" s="460"/>
      <c r="J5346" s="459"/>
      <c r="K5346" s="458">
        <v>1</v>
      </c>
      <c r="L5346" s="458">
        <v>1</v>
      </c>
      <c r="M5346" s="457">
        <v>2334.1362679083531</v>
      </c>
      <c r="N5346" s="458">
        <v>1</v>
      </c>
      <c r="O5346" s="458">
        <v>6</v>
      </c>
      <c r="P5346" s="457">
        <v>14506.8</v>
      </c>
    </row>
    <row r="5347" spans="1:16" ht="67.5" x14ac:dyDescent="0.2">
      <c r="A5347" s="466" t="s">
        <v>7860</v>
      </c>
      <c r="B5347" s="465" t="s">
        <v>3526</v>
      </c>
      <c r="C5347" s="464" t="s">
        <v>2594</v>
      </c>
      <c r="D5347" s="463" t="s">
        <v>8048</v>
      </c>
      <c r="E5347" s="462">
        <v>5500</v>
      </c>
      <c r="F5347" s="461" t="s">
        <v>11387</v>
      </c>
      <c r="G5347" s="460" t="s">
        <v>11386</v>
      </c>
      <c r="H5347" s="460" t="s">
        <v>8020</v>
      </c>
      <c r="I5347" s="460" t="s">
        <v>7861</v>
      </c>
      <c r="J5347" s="459" t="s">
        <v>8020</v>
      </c>
      <c r="K5347" s="458">
        <v>2</v>
      </c>
      <c r="L5347" s="458">
        <v>6</v>
      </c>
      <c r="M5347" s="457">
        <v>35012.044018625296</v>
      </c>
      <c r="N5347" s="458">
        <v>0</v>
      </c>
      <c r="O5347" s="458">
        <v>0</v>
      </c>
      <c r="P5347" s="457">
        <v>0</v>
      </c>
    </row>
    <row r="5348" spans="1:16" ht="67.5" x14ac:dyDescent="0.2">
      <c r="A5348" s="466" t="s">
        <v>7860</v>
      </c>
      <c r="B5348" s="465" t="s">
        <v>3526</v>
      </c>
      <c r="C5348" s="464" t="s">
        <v>2594</v>
      </c>
      <c r="D5348" s="463" t="s">
        <v>9589</v>
      </c>
      <c r="E5348" s="462">
        <v>4200</v>
      </c>
      <c r="F5348" s="461" t="s">
        <v>11385</v>
      </c>
      <c r="G5348" s="460" t="s">
        <v>11384</v>
      </c>
      <c r="H5348" s="460" t="s">
        <v>7865</v>
      </c>
      <c r="I5348" s="460" t="s">
        <v>7869</v>
      </c>
      <c r="J5348" s="459" t="s">
        <v>7865</v>
      </c>
      <c r="K5348" s="458">
        <v>4</v>
      </c>
      <c r="L5348" s="458">
        <v>12</v>
      </c>
      <c r="M5348" s="457">
        <v>53472.939955718633</v>
      </c>
      <c r="N5348" s="458">
        <v>1</v>
      </c>
      <c r="O5348" s="458">
        <v>6</v>
      </c>
      <c r="P5348" s="457">
        <v>26506.799999999999</v>
      </c>
    </row>
    <row r="5349" spans="1:16" ht="67.5" x14ac:dyDescent="0.2">
      <c r="A5349" s="466" t="s">
        <v>7860</v>
      </c>
      <c r="B5349" s="465" t="s">
        <v>3526</v>
      </c>
      <c r="C5349" s="464" t="s">
        <v>2594</v>
      </c>
      <c r="D5349" s="463" t="s">
        <v>7929</v>
      </c>
      <c r="E5349" s="462">
        <v>1500</v>
      </c>
      <c r="F5349" s="461" t="s">
        <v>11383</v>
      </c>
      <c r="G5349" s="460" t="s">
        <v>11382</v>
      </c>
      <c r="H5349" s="460"/>
      <c r="I5349" s="460"/>
      <c r="J5349" s="459"/>
      <c r="K5349" s="458">
        <v>6</v>
      </c>
      <c r="L5349" s="458">
        <v>11</v>
      </c>
      <c r="M5349" s="457">
        <v>17506.022009312648</v>
      </c>
      <c r="N5349" s="458">
        <v>1</v>
      </c>
      <c r="O5349" s="458">
        <v>6</v>
      </c>
      <c r="P5349" s="457">
        <v>10306.799999999999</v>
      </c>
    </row>
    <row r="5350" spans="1:16" ht="67.5" x14ac:dyDescent="0.2">
      <c r="A5350" s="466" t="s">
        <v>7860</v>
      </c>
      <c r="B5350" s="465" t="s">
        <v>3526</v>
      </c>
      <c r="C5350" s="464" t="s">
        <v>2594</v>
      </c>
      <c r="D5350" s="463" t="s">
        <v>7908</v>
      </c>
      <c r="E5350" s="462">
        <v>4200</v>
      </c>
      <c r="F5350" s="461" t="s">
        <v>11381</v>
      </c>
      <c r="G5350" s="460" t="s">
        <v>11380</v>
      </c>
      <c r="H5350" s="460" t="s">
        <v>6389</v>
      </c>
      <c r="I5350" s="460" t="s">
        <v>7869</v>
      </c>
      <c r="J5350" s="459" t="s">
        <v>6389</v>
      </c>
      <c r="K5350" s="458">
        <v>3</v>
      </c>
      <c r="L5350" s="458">
        <v>5</v>
      </c>
      <c r="M5350" s="457">
        <v>22280.391648216097</v>
      </c>
      <c r="N5350" s="458">
        <v>0</v>
      </c>
      <c r="O5350" s="458">
        <v>0</v>
      </c>
      <c r="P5350" s="457">
        <v>0</v>
      </c>
    </row>
    <row r="5351" spans="1:16" ht="67.5" x14ac:dyDescent="0.2">
      <c r="A5351" s="466" t="s">
        <v>7860</v>
      </c>
      <c r="B5351" s="465" t="s">
        <v>3526</v>
      </c>
      <c r="C5351" s="464" t="s">
        <v>2594</v>
      </c>
      <c r="D5351" s="463" t="s">
        <v>8417</v>
      </c>
      <c r="E5351" s="462">
        <v>3200</v>
      </c>
      <c r="F5351" s="461" t="s">
        <v>11379</v>
      </c>
      <c r="G5351" s="460" t="s">
        <v>11378</v>
      </c>
      <c r="H5351" s="460" t="s">
        <v>6189</v>
      </c>
      <c r="I5351" s="460" t="s">
        <v>7861</v>
      </c>
      <c r="J5351" s="459" t="s">
        <v>6189</v>
      </c>
      <c r="K5351" s="458">
        <v>4</v>
      </c>
      <c r="L5351" s="458">
        <v>10</v>
      </c>
      <c r="M5351" s="457">
        <v>33951.072987757863</v>
      </c>
      <c r="N5351" s="458">
        <v>1</v>
      </c>
      <c r="O5351" s="458">
        <v>6</v>
      </c>
      <c r="P5351" s="457">
        <v>20506.8</v>
      </c>
    </row>
    <row r="5352" spans="1:16" ht="67.5" x14ac:dyDescent="0.2">
      <c r="A5352" s="466" t="s">
        <v>7860</v>
      </c>
      <c r="B5352" s="465" t="s">
        <v>3526</v>
      </c>
      <c r="C5352" s="464" t="s">
        <v>2594</v>
      </c>
      <c r="D5352" s="463" t="s">
        <v>9193</v>
      </c>
      <c r="E5352" s="462">
        <v>9000</v>
      </c>
      <c r="F5352" s="461" t="s">
        <v>11377</v>
      </c>
      <c r="G5352" s="460" t="s">
        <v>11376</v>
      </c>
      <c r="H5352" s="460" t="s">
        <v>7865</v>
      </c>
      <c r="I5352" s="460" t="s">
        <v>7869</v>
      </c>
      <c r="J5352" s="459" t="s">
        <v>7865</v>
      </c>
      <c r="K5352" s="458">
        <v>3</v>
      </c>
      <c r="L5352" s="458">
        <v>12</v>
      </c>
      <c r="M5352" s="457">
        <v>114584.87133368278</v>
      </c>
      <c r="N5352" s="458">
        <v>1</v>
      </c>
      <c r="O5352" s="458">
        <v>6</v>
      </c>
      <c r="P5352" s="457">
        <v>55306.8</v>
      </c>
    </row>
    <row r="5353" spans="1:16" ht="67.5" x14ac:dyDescent="0.2">
      <c r="A5353" s="466" t="s">
        <v>7860</v>
      </c>
      <c r="B5353" s="465" t="s">
        <v>3526</v>
      </c>
      <c r="C5353" s="464" t="s">
        <v>2594</v>
      </c>
      <c r="D5353" s="463" t="s">
        <v>11375</v>
      </c>
      <c r="E5353" s="462">
        <v>7500</v>
      </c>
      <c r="F5353" s="461" t="s">
        <v>11374</v>
      </c>
      <c r="G5353" s="460" t="s">
        <v>11373</v>
      </c>
      <c r="H5353" s="460" t="s">
        <v>7911</v>
      </c>
      <c r="I5353" s="460" t="s">
        <v>7869</v>
      </c>
      <c r="J5353" s="459" t="s">
        <v>7911</v>
      </c>
      <c r="K5353" s="458">
        <v>4</v>
      </c>
      <c r="L5353" s="458">
        <v>12</v>
      </c>
      <c r="M5353" s="457">
        <v>95487.392778068985</v>
      </c>
      <c r="N5353" s="458">
        <v>1</v>
      </c>
      <c r="O5353" s="458">
        <v>6</v>
      </c>
      <c r="P5353" s="457">
        <v>46306.8</v>
      </c>
    </row>
    <row r="5354" spans="1:16" ht="67.5" x14ac:dyDescent="0.2">
      <c r="A5354" s="466" t="s">
        <v>7860</v>
      </c>
      <c r="B5354" s="465" t="s">
        <v>3526</v>
      </c>
      <c r="C5354" s="464" t="s">
        <v>2594</v>
      </c>
      <c r="D5354" s="463" t="s">
        <v>8011</v>
      </c>
      <c r="E5354" s="462">
        <v>2200</v>
      </c>
      <c r="F5354" s="461" t="s">
        <v>11372</v>
      </c>
      <c r="G5354" s="460" t="s">
        <v>11371</v>
      </c>
      <c r="H5354" s="460" t="s">
        <v>4810</v>
      </c>
      <c r="I5354" s="460" t="s">
        <v>7869</v>
      </c>
      <c r="J5354" s="459" t="s">
        <v>4810</v>
      </c>
      <c r="K5354" s="458">
        <v>4</v>
      </c>
      <c r="L5354" s="458">
        <v>12</v>
      </c>
      <c r="M5354" s="457">
        <v>28009.635214900234</v>
      </c>
      <c r="N5354" s="458">
        <v>1</v>
      </c>
      <c r="O5354" s="458">
        <v>1</v>
      </c>
      <c r="P5354" s="457">
        <v>2417.8000000000002</v>
      </c>
    </row>
    <row r="5355" spans="1:16" ht="67.5" x14ac:dyDescent="0.2">
      <c r="A5355" s="466" t="s">
        <v>7860</v>
      </c>
      <c r="B5355" s="465" t="s">
        <v>3526</v>
      </c>
      <c r="C5355" s="464" t="s">
        <v>2594</v>
      </c>
      <c r="D5355" s="463" t="s">
        <v>10303</v>
      </c>
      <c r="E5355" s="462">
        <v>10500</v>
      </c>
      <c r="F5355" s="461" t="s">
        <v>11370</v>
      </c>
      <c r="G5355" s="460" t="s">
        <v>11369</v>
      </c>
      <c r="H5355" s="460" t="s">
        <v>4270</v>
      </c>
      <c r="I5355" s="460" t="s">
        <v>7869</v>
      </c>
      <c r="J5355" s="459" t="s">
        <v>4270</v>
      </c>
      <c r="K5355" s="458">
        <v>3</v>
      </c>
      <c r="L5355" s="458">
        <v>12</v>
      </c>
      <c r="M5355" s="457">
        <v>133682.34988929657</v>
      </c>
      <c r="N5355" s="458">
        <v>1</v>
      </c>
      <c r="O5355" s="458">
        <v>6</v>
      </c>
      <c r="P5355" s="457">
        <v>64306.8</v>
      </c>
    </row>
    <row r="5356" spans="1:16" ht="67.5" x14ac:dyDescent="0.2">
      <c r="A5356" s="466" t="s">
        <v>7860</v>
      </c>
      <c r="B5356" s="465" t="s">
        <v>3526</v>
      </c>
      <c r="C5356" s="464" t="s">
        <v>2594</v>
      </c>
      <c r="D5356" s="463" t="s">
        <v>7899</v>
      </c>
      <c r="E5356" s="462">
        <v>4200</v>
      </c>
      <c r="F5356" s="461" t="s">
        <v>11368</v>
      </c>
      <c r="G5356" s="460" t="s">
        <v>11367</v>
      </c>
      <c r="H5356" s="460" t="s">
        <v>6389</v>
      </c>
      <c r="I5356" s="460" t="s">
        <v>7869</v>
      </c>
      <c r="J5356" s="459" t="s">
        <v>6389</v>
      </c>
      <c r="K5356" s="458">
        <v>3</v>
      </c>
      <c r="L5356" s="458">
        <v>12</v>
      </c>
      <c r="M5356" s="457">
        <v>53472.939955718633</v>
      </c>
      <c r="N5356" s="458">
        <v>1</v>
      </c>
      <c r="O5356" s="458">
        <v>6</v>
      </c>
      <c r="P5356" s="457">
        <v>26506.799999999999</v>
      </c>
    </row>
    <row r="5357" spans="1:16" ht="67.5" x14ac:dyDescent="0.2">
      <c r="A5357" s="466" t="s">
        <v>7860</v>
      </c>
      <c r="B5357" s="465" t="s">
        <v>3526</v>
      </c>
      <c r="C5357" s="464" t="s">
        <v>2594</v>
      </c>
      <c r="D5357" s="463" t="s">
        <v>9589</v>
      </c>
      <c r="E5357" s="462">
        <v>4200</v>
      </c>
      <c r="F5357" s="461" t="s">
        <v>11366</v>
      </c>
      <c r="G5357" s="460" t="s">
        <v>11365</v>
      </c>
      <c r="H5357" s="460" t="s">
        <v>6389</v>
      </c>
      <c r="I5357" s="460" t="s">
        <v>7869</v>
      </c>
      <c r="J5357" s="459" t="s">
        <v>6389</v>
      </c>
      <c r="K5357" s="458">
        <v>5</v>
      </c>
      <c r="L5357" s="458">
        <v>12</v>
      </c>
      <c r="M5357" s="457">
        <v>53472.939955718633</v>
      </c>
      <c r="N5357" s="458">
        <v>0</v>
      </c>
      <c r="O5357" s="458">
        <v>0</v>
      </c>
      <c r="P5357" s="457">
        <v>0</v>
      </c>
    </row>
    <row r="5358" spans="1:16" ht="67.5" x14ac:dyDescent="0.2">
      <c r="A5358" s="466" t="s">
        <v>7860</v>
      </c>
      <c r="B5358" s="465" t="s">
        <v>3526</v>
      </c>
      <c r="C5358" s="464" t="s">
        <v>2594</v>
      </c>
      <c r="D5358" s="463" t="s">
        <v>8278</v>
      </c>
      <c r="E5358" s="462">
        <v>2700</v>
      </c>
      <c r="F5358" s="461" t="s">
        <v>11364</v>
      </c>
      <c r="G5358" s="460" t="s">
        <v>11363</v>
      </c>
      <c r="H5358" s="460"/>
      <c r="I5358" s="460"/>
      <c r="J5358" s="459"/>
      <c r="K5358" s="458">
        <v>3</v>
      </c>
      <c r="L5358" s="458">
        <v>12</v>
      </c>
      <c r="M5358" s="457">
        <v>34375.461400104832</v>
      </c>
      <c r="N5358" s="458">
        <v>1</v>
      </c>
      <c r="O5358" s="458">
        <v>6</v>
      </c>
      <c r="P5358" s="457">
        <v>17506.8</v>
      </c>
    </row>
    <row r="5359" spans="1:16" ht="67.5" x14ac:dyDescent="0.2">
      <c r="A5359" s="466" t="s">
        <v>7860</v>
      </c>
      <c r="B5359" s="465" t="s">
        <v>3526</v>
      </c>
      <c r="C5359" s="464" t="s">
        <v>2594</v>
      </c>
      <c r="D5359" s="463" t="s">
        <v>7923</v>
      </c>
      <c r="E5359" s="462">
        <v>4200</v>
      </c>
      <c r="F5359" s="461" t="s">
        <v>11362</v>
      </c>
      <c r="G5359" s="460" t="s">
        <v>11361</v>
      </c>
      <c r="H5359" s="460" t="s">
        <v>6389</v>
      </c>
      <c r="I5359" s="460" t="s">
        <v>7869</v>
      </c>
      <c r="J5359" s="459" t="s">
        <v>6389</v>
      </c>
      <c r="K5359" s="458">
        <v>4</v>
      </c>
      <c r="L5359" s="458">
        <v>6</v>
      </c>
      <c r="M5359" s="457">
        <v>26736.469977859317</v>
      </c>
      <c r="N5359" s="458">
        <v>0</v>
      </c>
      <c r="O5359" s="458">
        <v>0</v>
      </c>
      <c r="P5359" s="457">
        <v>0</v>
      </c>
    </row>
    <row r="5360" spans="1:16" ht="67.5" x14ac:dyDescent="0.2">
      <c r="A5360" s="466" t="s">
        <v>7860</v>
      </c>
      <c r="B5360" s="465" t="s">
        <v>3526</v>
      </c>
      <c r="C5360" s="464" t="s">
        <v>2594</v>
      </c>
      <c r="D5360" s="463" t="s">
        <v>8391</v>
      </c>
      <c r="E5360" s="462">
        <v>4200</v>
      </c>
      <c r="F5360" s="461" t="s">
        <v>11360</v>
      </c>
      <c r="G5360" s="460" t="s">
        <v>11359</v>
      </c>
      <c r="H5360" s="460" t="s">
        <v>8241</v>
      </c>
      <c r="I5360" s="460" t="s">
        <v>7869</v>
      </c>
      <c r="J5360" s="459" t="s">
        <v>8241</v>
      </c>
      <c r="K5360" s="458">
        <v>3</v>
      </c>
      <c r="L5360" s="458">
        <v>12</v>
      </c>
      <c r="M5360" s="457">
        <v>53472.939955718633</v>
      </c>
      <c r="N5360" s="458">
        <v>1</v>
      </c>
      <c r="O5360" s="458">
        <v>6</v>
      </c>
      <c r="P5360" s="457">
        <v>26506.799999999999</v>
      </c>
    </row>
    <row r="5361" spans="1:16" ht="67.5" x14ac:dyDescent="0.2">
      <c r="A5361" s="466" t="s">
        <v>7860</v>
      </c>
      <c r="B5361" s="465" t="s">
        <v>3526</v>
      </c>
      <c r="C5361" s="464" t="s">
        <v>2594</v>
      </c>
      <c r="D5361" s="463" t="s">
        <v>8472</v>
      </c>
      <c r="E5361" s="462">
        <v>2200</v>
      </c>
      <c r="F5361" s="461" t="s">
        <v>11358</v>
      </c>
      <c r="G5361" s="460" t="s">
        <v>11357</v>
      </c>
      <c r="H5361" s="460"/>
      <c r="I5361" s="460" t="s">
        <v>8064</v>
      </c>
      <c r="J5361" s="459" t="s">
        <v>6514</v>
      </c>
      <c r="K5361" s="458">
        <v>4</v>
      </c>
      <c r="L5361" s="458">
        <v>12</v>
      </c>
      <c r="M5361" s="457">
        <v>28009.635214900234</v>
      </c>
      <c r="N5361" s="458">
        <v>1</v>
      </c>
      <c r="O5361" s="458">
        <v>6</v>
      </c>
      <c r="P5361" s="457">
        <v>14506.8</v>
      </c>
    </row>
    <row r="5362" spans="1:16" ht="67.5" x14ac:dyDescent="0.2">
      <c r="A5362" s="466" t="s">
        <v>7860</v>
      </c>
      <c r="B5362" s="465" t="s">
        <v>3526</v>
      </c>
      <c r="C5362" s="464" t="s">
        <v>2594</v>
      </c>
      <c r="D5362" s="463" t="s">
        <v>7872</v>
      </c>
      <c r="E5362" s="462">
        <v>2700</v>
      </c>
      <c r="F5362" s="461" t="s">
        <v>11356</v>
      </c>
      <c r="G5362" s="460" t="s">
        <v>11355</v>
      </c>
      <c r="H5362" s="460" t="s">
        <v>3591</v>
      </c>
      <c r="I5362" s="460" t="s">
        <v>7869</v>
      </c>
      <c r="J5362" s="459" t="s">
        <v>3591</v>
      </c>
      <c r="K5362" s="458">
        <v>5</v>
      </c>
      <c r="L5362" s="458">
        <v>12</v>
      </c>
      <c r="M5362" s="457">
        <v>50290.026863116334</v>
      </c>
      <c r="N5362" s="458">
        <v>1</v>
      </c>
      <c r="O5362" s="458">
        <v>6</v>
      </c>
      <c r="P5362" s="457">
        <v>17506.8</v>
      </c>
    </row>
    <row r="5363" spans="1:16" ht="67.5" x14ac:dyDescent="0.2">
      <c r="A5363" s="466" t="s">
        <v>7860</v>
      </c>
      <c r="B5363" s="465" t="s">
        <v>3526</v>
      </c>
      <c r="C5363" s="464" t="s">
        <v>2594</v>
      </c>
      <c r="D5363" s="463" t="s">
        <v>7881</v>
      </c>
      <c r="E5363" s="462">
        <v>3200</v>
      </c>
      <c r="F5363" s="461" t="s">
        <v>11354</v>
      </c>
      <c r="G5363" s="460" t="s">
        <v>11353</v>
      </c>
      <c r="H5363" s="460" t="s">
        <v>6389</v>
      </c>
      <c r="I5363" s="460" t="s">
        <v>7869</v>
      </c>
      <c r="J5363" s="459" t="s">
        <v>6389</v>
      </c>
      <c r="K5363" s="458">
        <v>3</v>
      </c>
      <c r="L5363" s="458">
        <v>12</v>
      </c>
      <c r="M5363" s="457">
        <v>40741.287585309437</v>
      </c>
      <c r="N5363" s="458">
        <v>1</v>
      </c>
      <c r="O5363" s="458">
        <v>6</v>
      </c>
      <c r="P5363" s="457">
        <v>20506.8</v>
      </c>
    </row>
    <row r="5364" spans="1:16" ht="67.5" x14ac:dyDescent="0.2">
      <c r="A5364" s="466" t="s">
        <v>7860</v>
      </c>
      <c r="B5364" s="465" t="s">
        <v>3526</v>
      </c>
      <c r="C5364" s="464" t="s">
        <v>2594</v>
      </c>
      <c r="D5364" s="463" t="s">
        <v>8011</v>
      </c>
      <c r="E5364" s="462">
        <v>2200</v>
      </c>
      <c r="F5364" s="461" t="s">
        <v>11352</v>
      </c>
      <c r="G5364" s="460" t="s">
        <v>11351</v>
      </c>
      <c r="H5364" s="460" t="s">
        <v>7865</v>
      </c>
      <c r="I5364" s="460" t="s">
        <v>7861</v>
      </c>
      <c r="J5364" s="459" t="s">
        <v>7865</v>
      </c>
      <c r="K5364" s="458">
        <v>3</v>
      </c>
      <c r="L5364" s="458">
        <v>12</v>
      </c>
      <c r="M5364" s="457">
        <v>28009.635214900234</v>
      </c>
      <c r="N5364" s="458">
        <v>1</v>
      </c>
      <c r="O5364" s="458">
        <v>6</v>
      </c>
      <c r="P5364" s="457">
        <v>14506.8</v>
      </c>
    </row>
    <row r="5365" spans="1:16" ht="67.5" x14ac:dyDescent="0.2">
      <c r="A5365" s="466" t="s">
        <v>7860</v>
      </c>
      <c r="B5365" s="465" t="s">
        <v>3526</v>
      </c>
      <c r="C5365" s="464" t="s">
        <v>2594</v>
      </c>
      <c r="D5365" s="463" t="s">
        <v>11350</v>
      </c>
      <c r="E5365" s="462">
        <v>7500</v>
      </c>
      <c r="F5365" s="461" t="s">
        <v>11349</v>
      </c>
      <c r="G5365" s="460" t="s">
        <v>11348</v>
      </c>
      <c r="H5365" s="460" t="s">
        <v>4810</v>
      </c>
      <c r="I5365" s="460" t="s">
        <v>7869</v>
      </c>
      <c r="J5365" s="459" t="s">
        <v>4810</v>
      </c>
      <c r="K5365" s="458">
        <v>4</v>
      </c>
      <c r="L5365" s="458">
        <v>12</v>
      </c>
      <c r="M5365" s="457">
        <v>95487.392778068985</v>
      </c>
      <c r="N5365" s="458">
        <v>1</v>
      </c>
      <c r="O5365" s="458">
        <v>6</v>
      </c>
      <c r="P5365" s="457">
        <v>46306.8</v>
      </c>
    </row>
    <row r="5366" spans="1:16" ht="67.5" x14ac:dyDescent="0.2">
      <c r="A5366" s="466" t="s">
        <v>7860</v>
      </c>
      <c r="B5366" s="465" t="s">
        <v>3526</v>
      </c>
      <c r="C5366" s="464" t="s">
        <v>2594</v>
      </c>
      <c r="D5366" s="463" t="s">
        <v>7872</v>
      </c>
      <c r="E5366" s="462">
        <v>4200</v>
      </c>
      <c r="F5366" s="461" t="s">
        <v>11347</v>
      </c>
      <c r="G5366" s="460" t="s">
        <v>11346</v>
      </c>
      <c r="H5366" s="460" t="s">
        <v>6299</v>
      </c>
      <c r="I5366" s="460" t="s">
        <v>7869</v>
      </c>
      <c r="J5366" s="459" t="s">
        <v>6299</v>
      </c>
      <c r="K5366" s="458">
        <v>3</v>
      </c>
      <c r="L5366" s="458">
        <v>12</v>
      </c>
      <c r="M5366" s="457">
        <v>53472.939955718633</v>
      </c>
      <c r="N5366" s="458">
        <v>1</v>
      </c>
      <c r="O5366" s="458">
        <v>6</v>
      </c>
      <c r="P5366" s="457">
        <v>26506.799999999999</v>
      </c>
    </row>
    <row r="5367" spans="1:16" ht="67.5" x14ac:dyDescent="0.2">
      <c r="A5367" s="466" t="s">
        <v>7860</v>
      </c>
      <c r="B5367" s="465" t="s">
        <v>3526</v>
      </c>
      <c r="C5367" s="464" t="s">
        <v>2594</v>
      </c>
      <c r="D5367" s="463" t="s">
        <v>7899</v>
      </c>
      <c r="E5367" s="462">
        <v>4200</v>
      </c>
      <c r="F5367" s="461" t="s">
        <v>11345</v>
      </c>
      <c r="G5367" s="460" t="s">
        <v>11344</v>
      </c>
      <c r="H5367" s="460" t="s">
        <v>3574</v>
      </c>
      <c r="I5367" s="460" t="s">
        <v>7861</v>
      </c>
      <c r="J5367" s="459" t="s">
        <v>3574</v>
      </c>
      <c r="K5367" s="458">
        <v>3</v>
      </c>
      <c r="L5367" s="458">
        <v>12</v>
      </c>
      <c r="M5367" s="457">
        <v>53472.939955718633</v>
      </c>
      <c r="N5367" s="458">
        <v>1</v>
      </c>
      <c r="O5367" s="458">
        <v>6</v>
      </c>
      <c r="P5367" s="457">
        <v>26506.799999999999</v>
      </c>
    </row>
    <row r="5368" spans="1:16" ht="67.5" x14ac:dyDescent="0.2">
      <c r="A5368" s="466" t="s">
        <v>7860</v>
      </c>
      <c r="B5368" s="465" t="s">
        <v>3526</v>
      </c>
      <c r="C5368" s="464" t="s">
        <v>2594</v>
      </c>
      <c r="D5368" s="463" t="s">
        <v>7887</v>
      </c>
      <c r="E5368" s="462">
        <v>4200</v>
      </c>
      <c r="F5368" s="461" t="s">
        <v>11343</v>
      </c>
      <c r="G5368" s="460" t="s">
        <v>11342</v>
      </c>
      <c r="H5368" s="460" t="s">
        <v>6389</v>
      </c>
      <c r="I5368" s="460" t="s">
        <v>7869</v>
      </c>
      <c r="J5368" s="459" t="s">
        <v>6389</v>
      </c>
      <c r="K5368" s="458">
        <v>3</v>
      </c>
      <c r="L5368" s="458">
        <v>12</v>
      </c>
      <c r="M5368" s="457">
        <v>53472.939955718633</v>
      </c>
      <c r="N5368" s="458">
        <v>1</v>
      </c>
      <c r="O5368" s="458">
        <v>6</v>
      </c>
      <c r="P5368" s="457">
        <v>26506.799999999999</v>
      </c>
    </row>
    <row r="5369" spans="1:16" ht="67.5" x14ac:dyDescent="0.2">
      <c r="A5369" s="466" t="s">
        <v>7860</v>
      </c>
      <c r="B5369" s="465" t="s">
        <v>3526</v>
      </c>
      <c r="C5369" s="464" t="s">
        <v>2594</v>
      </c>
      <c r="D5369" s="463" t="s">
        <v>11341</v>
      </c>
      <c r="E5369" s="462">
        <v>10500</v>
      </c>
      <c r="F5369" s="461" t="s">
        <v>11340</v>
      </c>
      <c r="G5369" s="460" t="s">
        <v>11339</v>
      </c>
      <c r="H5369" s="460" t="s">
        <v>6389</v>
      </c>
      <c r="I5369" s="460" t="s">
        <v>7869</v>
      </c>
      <c r="J5369" s="459" t="s">
        <v>6389</v>
      </c>
      <c r="K5369" s="458">
        <v>3</v>
      </c>
      <c r="L5369" s="458">
        <v>12</v>
      </c>
      <c r="M5369" s="457">
        <v>133682.34988929657</v>
      </c>
      <c r="N5369" s="458">
        <v>1</v>
      </c>
      <c r="O5369" s="458">
        <v>6</v>
      </c>
      <c r="P5369" s="457">
        <v>64306.8</v>
      </c>
    </row>
    <row r="5370" spans="1:16" ht="67.5" x14ac:dyDescent="0.2">
      <c r="A5370" s="466" t="s">
        <v>7860</v>
      </c>
      <c r="B5370" s="465" t="s">
        <v>3526</v>
      </c>
      <c r="C5370" s="464" t="s">
        <v>2594</v>
      </c>
      <c r="D5370" s="463" t="s">
        <v>7908</v>
      </c>
      <c r="E5370" s="462">
        <v>4200</v>
      </c>
      <c r="F5370" s="461" t="s">
        <v>11338</v>
      </c>
      <c r="G5370" s="460" t="s">
        <v>11337</v>
      </c>
      <c r="H5370" s="460" t="s">
        <v>6389</v>
      </c>
      <c r="I5370" s="460" t="s">
        <v>7869</v>
      </c>
      <c r="J5370" s="459" t="s">
        <v>6389</v>
      </c>
      <c r="K5370" s="458">
        <v>3</v>
      </c>
      <c r="L5370" s="458">
        <v>5</v>
      </c>
      <c r="M5370" s="457">
        <v>22280.391648216097</v>
      </c>
      <c r="N5370" s="458">
        <v>0</v>
      </c>
      <c r="O5370" s="458">
        <v>0</v>
      </c>
      <c r="P5370" s="457">
        <v>0</v>
      </c>
    </row>
    <row r="5371" spans="1:16" ht="67.5" x14ac:dyDescent="0.2">
      <c r="A5371" s="466" t="s">
        <v>7860</v>
      </c>
      <c r="B5371" s="465" t="s">
        <v>3526</v>
      </c>
      <c r="C5371" s="464" t="s">
        <v>2594</v>
      </c>
      <c r="D5371" s="463" t="s">
        <v>8017</v>
      </c>
      <c r="E5371" s="462">
        <v>7500</v>
      </c>
      <c r="F5371" s="461" t="s">
        <v>11336</v>
      </c>
      <c r="G5371" s="460" t="s">
        <v>11335</v>
      </c>
      <c r="H5371" s="460" t="s">
        <v>7976</v>
      </c>
      <c r="I5371" s="460" t="s">
        <v>7869</v>
      </c>
      <c r="J5371" s="459" t="s">
        <v>7976</v>
      </c>
      <c r="K5371" s="458">
        <v>1</v>
      </c>
      <c r="L5371" s="458">
        <v>2</v>
      </c>
      <c r="M5371" s="457">
        <v>15914.565463011499</v>
      </c>
      <c r="N5371" s="458">
        <v>0</v>
      </c>
      <c r="O5371" s="458">
        <v>0</v>
      </c>
      <c r="P5371" s="457">
        <v>0</v>
      </c>
    </row>
    <row r="5372" spans="1:16" ht="67.5" x14ac:dyDescent="0.2">
      <c r="A5372" s="466" t="s">
        <v>7860</v>
      </c>
      <c r="B5372" s="465" t="s">
        <v>3526</v>
      </c>
      <c r="C5372" s="464" t="s">
        <v>2594</v>
      </c>
      <c r="D5372" s="463" t="s">
        <v>7859</v>
      </c>
      <c r="E5372" s="462">
        <v>2500</v>
      </c>
      <c r="F5372" s="461" t="s">
        <v>11334</v>
      </c>
      <c r="G5372" s="460" t="s">
        <v>11333</v>
      </c>
      <c r="H5372" s="460" t="s">
        <v>11332</v>
      </c>
      <c r="I5372" s="460" t="s">
        <v>7861</v>
      </c>
      <c r="J5372" s="459" t="s">
        <v>11332</v>
      </c>
      <c r="K5372" s="458">
        <v>3</v>
      </c>
      <c r="L5372" s="458">
        <v>5</v>
      </c>
      <c r="M5372" s="457">
        <v>13262.137885842914</v>
      </c>
      <c r="N5372" s="458">
        <v>0</v>
      </c>
      <c r="O5372" s="458">
        <v>0</v>
      </c>
      <c r="P5372" s="457">
        <v>0</v>
      </c>
    </row>
    <row r="5373" spans="1:16" ht="67.5" x14ac:dyDescent="0.2">
      <c r="A5373" s="466" t="s">
        <v>7860</v>
      </c>
      <c r="B5373" s="465" t="s">
        <v>3526</v>
      </c>
      <c r="C5373" s="464" t="s">
        <v>2594</v>
      </c>
      <c r="D5373" s="463" t="s">
        <v>8417</v>
      </c>
      <c r="E5373" s="462">
        <v>3200</v>
      </c>
      <c r="F5373" s="461" t="s">
        <v>11331</v>
      </c>
      <c r="G5373" s="460" t="s">
        <v>11330</v>
      </c>
      <c r="H5373" s="460" t="s">
        <v>6389</v>
      </c>
      <c r="I5373" s="460" t="s">
        <v>7869</v>
      </c>
      <c r="J5373" s="459" t="s">
        <v>6389</v>
      </c>
      <c r="K5373" s="458">
        <v>4</v>
      </c>
      <c r="L5373" s="458">
        <v>12</v>
      </c>
      <c r="M5373" s="457">
        <v>40741.287585309437</v>
      </c>
      <c r="N5373" s="458">
        <v>1</v>
      </c>
      <c r="O5373" s="458">
        <v>6</v>
      </c>
      <c r="P5373" s="457">
        <v>20506.8</v>
      </c>
    </row>
    <row r="5374" spans="1:16" ht="67.5" x14ac:dyDescent="0.2">
      <c r="A5374" s="466" t="s">
        <v>7860</v>
      </c>
      <c r="B5374" s="465" t="s">
        <v>3526</v>
      </c>
      <c r="C5374" s="464" t="s">
        <v>2594</v>
      </c>
      <c r="D5374" s="463" t="s">
        <v>11329</v>
      </c>
      <c r="E5374" s="462">
        <v>7500</v>
      </c>
      <c r="F5374" s="461" t="s">
        <v>11328</v>
      </c>
      <c r="G5374" s="460" t="s">
        <v>11327</v>
      </c>
      <c r="H5374" s="460" t="s">
        <v>11156</v>
      </c>
      <c r="I5374" s="460" t="s">
        <v>7869</v>
      </c>
      <c r="J5374" s="459" t="s">
        <v>11156</v>
      </c>
      <c r="K5374" s="458">
        <v>3</v>
      </c>
      <c r="L5374" s="458">
        <v>12</v>
      </c>
      <c r="M5374" s="457">
        <v>95487.392778068985</v>
      </c>
      <c r="N5374" s="458">
        <v>1</v>
      </c>
      <c r="O5374" s="458">
        <v>6</v>
      </c>
      <c r="P5374" s="457">
        <v>46306.8</v>
      </c>
    </row>
    <row r="5375" spans="1:16" ht="67.5" x14ac:dyDescent="0.2">
      <c r="A5375" s="466" t="s">
        <v>7860</v>
      </c>
      <c r="B5375" s="465" t="s">
        <v>3526</v>
      </c>
      <c r="C5375" s="464" t="s">
        <v>2594</v>
      </c>
      <c r="D5375" s="463" t="s">
        <v>7859</v>
      </c>
      <c r="E5375" s="462">
        <v>2500</v>
      </c>
      <c r="F5375" s="461" t="s">
        <v>11326</v>
      </c>
      <c r="G5375" s="460" t="s">
        <v>11325</v>
      </c>
      <c r="H5375" s="460" t="s">
        <v>6389</v>
      </c>
      <c r="I5375" s="460" t="s">
        <v>7869</v>
      </c>
      <c r="J5375" s="459" t="s">
        <v>6389</v>
      </c>
      <c r="K5375" s="458">
        <v>4</v>
      </c>
      <c r="L5375" s="458">
        <v>12</v>
      </c>
      <c r="M5375" s="457">
        <v>31829.130926022997</v>
      </c>
      <c r="N5375" s="458">
        <v>1</v>
      </c>
      <c r="O5375" s="458">
        <v>6</v>
      </c>
      <c r="P5375" s="457">
        <v>16306.8</v>
      </c>
    </row>
    <row r="5376" spans="1:16" ht="67.5" x14ac:dyDescent="0.2">
      <c r="A5376" s="466" t="s">
        <v>7860</v>
      </c>
      <c r="B5376" s="465" t="s">
        <v>3526</v>
      </c>
      <c r="C5376" s="464" t="s">
        <v>2594</v>
      </c>
      <c r="D5376" s="463" t="s">
        <v>11324</v>
      </c>
      <c r="E5376" s="462">
        <v>8500</v>
      </c>
      <c r="F5376" s="461" t="s">
        <v>11323</v>
      </c>
      <c r="G5376" s="460" t="s">
        <v>11322</v>
      </c>
      <c r="H5376" s="460" t="s">
        <v>7911</v>
      </c>
      <c r="I5376" s="460" t="s">
        <v>7869</v>
      </c>
      <c r="J5376" s="459" t="s">
        <v>7911</v>
      </c>
      <c r="K5376" s="458">
        <v>5</v>
      </c>
      <c r="L5376" s="458">
        <v>12</v>
      </c>
      <c r="M5376" s="457">
        <v>108219.04514847818</v>
      </c>
      <c r="N5376" s="458">
        <v>1</v>
      </c>
      <c r="O5376" s="458">
        <v>6</v>
      </c>
      <c r="P5376" s="457">
        <v>52306.8</v>
      </c>
    </row>
    <row r="5377" spans="1:16" ht="67.5" x14ac:dyDescent="0.2">
      <c r="A5377" s="466" t="s">
        <v>7860</v>
      </c>
      <c r="B5377" s="465" t="s">
        <v>3526</v>
      </c>
      <c r="C5377" s="464" t="s">
        <v>2594</v>
      </c>
      <c r="D5377" s="463" t="s">
        <v>8086</v>
      </c>
      <c r="E5377" s="462">
        <v>4200</v>
      </c>
      <c r="F5377" s="461" t="s">
        <v>11321</v>
      </c>
      <c r="G5377" s="460" t="s">
        <v>11320</v>
      </c>
      <c r="H5377" s="460" t="s">
        <v>6514</v>
      </c>
      <c r="I5377" s="460" t="s">
        <v>7869</v>
      </c>
      <c r="J5377" s="459" t="s">
        <v>6514</v>
      </c>
      <c r="K5377" s="458">
        <v>4</v>
      </c>
      <c r="L5377" s="458">
        <v>12</v>
      </c>
      <c r="M5377" s="457">
        <v>53472.939955718633</v>
      </c>
      <c r="N5377" s="458">
        <v>1</v>
      </c>
      <c r="O5377" s="458">
        <v>1</v>
      </c>
      <c r="P5377" s="457">
        <v>4417.8</v>
      </c>
    </row>
    <row r="5378" spans="1:16" ht="67.5" x14ac:dyDescent="0.2">
      <c r="A5378" s="466" t="s">
        <v>7860</v>
      </c>
      <c r="B5378" s="465" t="s">
        <v>3526</v>
      </c>
      <c r="C5378" s="464" t="s">
        <v>2594</v>
      </c>
      <c r="D5378" s="463" t="s">
        <v>7929</v>
      </c>
      <c r="E5378" s="462">
        <v>1500</v>
      </c>
      <c r="F5378" s="461" t="s">
        <v>11319</v>
      </c>
      <c r="G5378" s="460" t="s">
        <v>11318</v>
      </c>
      <c r="H5378" s="460" t="s">
        <v>11317</v>
      </c>
      <c r="I5378" s="460" t="s">
        <v>7861</v>
      </c>
      <c r="J5378" s="459" t="s">
        <v>11317</v>
      </c>
      <c r="K5378" s="458">
        <v>2</v>
      </c>
      <c r="L5378" s="458">
        <v>4</v>
      </c>
      <c r="M5378" s="457">
        <v>6365.8261852045989</v>
      </c>
      <c r="N5378" s="458">
        <v>0</v>
      </c>
      <c r="O5378" s="458">
        <v>0</v>
      </c>
      <c r="P5378" s="457">
        <v>0</v>
      </c>
    </row>
    <row r="5379" spans="1:16" ht="67.5" x14ac:dyDescent="0.2">
      <c r="A5379" s="466" t="s">
        <v>7860</v>
      </c>
      <c r="B5379" s="465" t="s">
        <v>3526</v>
      </c>
      <c r="C5379" s="464" t="s">
        <v>2594</v>
      </c>
      <c r="D5379" s="463" t="s">
        <v>7973</v>
      </c>
      <c r="E5379" s="462">
        <v>5500</v>
      </c>
      <c r="F5379" s="461" t="s">
        <v>11316</v>
      </c>
      <c r="G5379" s="460" t="s">
        <v>11315</v>
      </c>
      <c r="H5379" s="460" t="s">
        <v>4209</v>
      </c>
      <c r="I5379" s="460" t="s">
        <v>7869</v>
      </c>
      <c r="J5379" s="459" t="s">
        <v>4209</v>
      </c>
      <c r="K5379" s="458">
        <v>3</v>
      </c>
      <c r="L5379" s="458">
        <v>12</v>
      </c>
      <c r="M5379" s="457">
        <v>70024.088037250593</v>
      </c>
      <c r="N5379" s="458">
        <v>1</v>
      </c>
      <c r="O5379" s="458">
        <v>6</v>
      </c>
      <c r="P5379" s="457">
        <v>34306.800000000003</v>
      </c>
    </row>
    <row r="5380" spans="1:16" ht="67.5" x14ac:dyDescent="0.2">
      <c r="A5380" s="466" t="s">
        <v>7860</v>
      </c>
      <c r="B5380" s="465" t="s">
        <v>3526</v>
      </c>
      <c r="C5380" s="464" t="s">
        <v>2594</v>
      </c>
      <c r="D5380" s="463" t="s">
        <v>8132</v>
      </c>
      <c r="E5380" s="462">
        <v>2500</v>
      </c>
      <c r="F5380" s="461" t="s">
        <v>11314</v>
      </c>
      <c r="G5380" s="460" t="s">
        <v>11313</v>
      </c>
      <c r="H5380" s="460" t="s">
        <v>8241</v>
      </c>
      <c r="I5380" s="460" t="s">
        <v>7869</v>
      </c>
      <c r="J5380" s="459" t="s">
        <v>8241</v>
      </c>
      <c r="K5380" s="458">
        <v>5</v>
      </c>
      <c r="L5380" s="458">
        <v>12</v>
      </c>
      <c r="M5380" s="457">
        <v>31829.130926022997</v>
      </c>
      <c r="N5380" s="458">
        <v>1</v>
      </c>
      <c r="O5380" s="458">
        <v>6</v>
      </c>
      <c r="P5380" s="457">
        <v>16306.8</v>
      </c>
    </row>
    <row r="5381" spans="1:16" ht="67.5" x14ac:dyDescent="0.2">
      <c r="A5381" s="466" t="s">
        <v>7860</v>
      </c>
      <c r="B5381" s="465" t="s">
        <v>3526</v>
      </c>
      <c r="C5381" s="464" t="s">
        <v>2594</v>
      </c>
      <c r="D5381" s="463" t="s">
        <v>8278</v>
      </c>
      <c r="E5381" s="462">
        <v>2700</v>
      </c>
      <c r="F5381" s="461" t="s">
        <v>11312</v>
      </c>
      <c r="G5381" s="460" t="s">
        <v>11311</v>
      </c>
      <c r="H5381" s="460"/>
      <c r="I5381" s="460" t="s">
        <v>8064</v>
      </c>
      <c r="J5381" s="459" t="s">
        <v>6463</v>
      </c>
      <c r="K5381" s="458">
        <v>4</v>
      </c>
      <c r="L5381" s="458">
        <v>12</v>
      </c>
      <c r="M5381" s="457">
        <v>34375.461400104832</v>
      </c>
      <c r="N5381" s="458">
        <v>1</v>
      </c>
      <c r="O5381" s="458">
        <v>6</v>
      </c>
      <c r="P5381" s="457">
        <v>17506.8</v>
      </c>
    </row>
    <row r="5382" spans="1:16" ht="67.5" x14ac:dyDescent="0.2">
      <c r="A5382" s="466" t="s">
        <v>7860</v>
      </c>
      <c r="B5382" s="465" t="s">
        <v>3526</v>
      </c>
      <c r="C5382" s="464" t="s">
        <v>2594</v>
      </c>
      <c r="D5382" s="463" t="s">
        <v>7941</v>
      </c>
      <c r="E5382" s="462">
        <v>4200</v>
      </c>
      <c r="F5382" s="461" t="s">
        <v>11310</v>
      </c>
      <c r="G5382" s="460" t="s">
        <v>11309</v>
      </c>
      <c r="H5382" s="460" t="s">
        <v>6299</v>
      </c>
      <c r="I5382" s="460" t="s">
        <v>7869</v>
      </c>
      <c r="J5382" s="459" t="s">
        <v>6299</v>
      </c>
      <c r="K5382" s="458">
        <v>3</v>
      </c>
      <c r="L5382" s="458">
        <v>12</v>
      </c>
      <c r="M5382" s="457">
        <v>53472.939955718633</v>
      </c>
      <c r="N5382" s="458">
        <v>1</v>
      </c>
      <c r="O5382" s="458">
        <v>6</v>
      </c>
      <c r="P5382" s="457">
        <v>26506.799999999999</v>
      </c>
    </row>
    <row r="5383" spans="1:16" ht="67.5" x14ac:dyDescent="0.2">
      <c r="A5383" s="466" t="s">
        <v>7860</v>
      </c>
      <c r="B5383" s="465" t="s">
        <v>3526</v>
      </c>
      <c r="C5383" s="464" t="s">
        <v>2594</v>
      </c>
      <c r="D5383" s="463" t="s">
        <v>11308</v>
      </c>
      <c r="E5383" s="462">
        <v>4200</v>
      </c>
      <c r="F5383" s="461" t="s">
        <v>11307</v>
      </c>
      <c r="G5383" s="460" t="s">
        <v>11306</v>
      </c>
      <c r="H5383" s="460" t="s">
        <v>7911</v>
      </c>
      <c r="I5383" s="460" t="s">
        <v>7869</v>
      </c>
      <c r="J5383" s="459" t="s">
        <v>7911</v>
      </c>
      <c r="K5383" s="458">
        <v>3</v>
      </c>
      <c r="L5383" s="458">
        <v>12</v>
      </c>
      <c r="M5383" s="457">
        <v>53472.939955718633</v>
      </c>
      <c r="N5383" s="458">
        <v>1</v>
      </c>
      <c r="O5383" s="458">
        <v>6</v>
      </c>
      <c r="P5383" s="457">
        <v>26506.799999999999</v>
      </c>
    </row>
    <row r="5384" spans="1:16" ht="67.5" x14ac:dyDescent="0.2">
      <c r="A5384" s="466" t="s">
        <v>7860</v>
      </c>
      <c r="B5384" s="465" t="s">
        <v>3526</v>
      </c>
      <c r="C5384" s="464" t="s">
        <v>2594</v>
      </c>
      <c r="D5384" s="463" t="s">
        <v>7923</v>
      </c>
      <c r="E5384" s="462">
        <v>4200</v>
      </c>
      <c r="F5384" s="461" t="s">
        <v>11305</v>
      </c>
      <c r="G5384" s="460" t="s">
        <v>11304</v>
      </c>
      <c r="H5384" s="460" t="s">
        <v>6389</v>
      </c>
      <c r="I5384" s="460" t="s">
        <v>7869</v>
      </c>
      <c r="J5384" s="459" t="s">
        <v>6389</v>
      </c>
      <c r="K5384" s="458">
        <v>4</v>
      </c>
      <c r="L5384" s="458">
        <v>12</v>
      </c>
      <c r="M5384" s="457">
        <v>53472.939955718633</v>
      </c>
      <c r="N5384" s="458">
        <v>1</v>
      </c>
      <c r="O5384" s="458">
        <v>6</v>
      </c>
      <c r="P5384" s="457">
        <v>26506.799999999999</v>
      </c>
    </row>
    <row r="5385" spans="1:16" ht="67.5" x14ac:dyDescent="0.2">
      <c r="A5385" s="466" t="s">
        <v>7860</v>
      </c>
      <c r="B5385" s="465" t="s">
        <v>3526</v>
      </c>
      <c r="C5385" s="464" t="s">
        <v>2594</v>
      </c>
      <c r="D5385" s="463" t="s">
        <v>7923</v>
      </c>
      <c r="E5385" s="462">
        <v>4200</v>
      </c>
      <c r="F5385" s="461" t="s">
        <v>11303</v>
      </c>
      <c r="G5385" s="460" t="s">
        <v>11302</v>
      </c>
      <c r="H5385" s="460" t="s">
        <v>4304</v>
      </c>
      <c r="I5385" s="460" t="s">
        <v>7861</v>
      </c>
      <c r="J5385" s="459" t="s">
        <v>4304</v>
      </c>
      <c r="K5385" s="458">
        <v>4</v>
      </c>
      <c r="L5385" s="458">
        <v>7</v>
      </c>
      <c r="M5385" s="457">
        <v>31192.548307502537</v>
      </c>
      <c r="N5385" s="458">
        <v>1</v>
      </c>
      <c r="O5385" s="458">
        <v>6</v>
      </c>
      <c r="P5385" s="457">
        <v>26506.799999999999</v>
      </c>
    </row>
    <row r="5386" spans="1:16" ht="67.5" x14ac:dyDescent="0.2">
      <c r="A5386" s="466" t="s">
        <v>7860</v>
      </c>
      <c r="B5386" s="465" t="s">
        <v>3526</v>
      </c>
      <c r="C5386" s="464" t="s">
        <v>2594</v>
      </c>
      <c r="D5386" s="463" t="s">
        <v>11301</v>
      </c>
      <c r="E5386" s="462">
        <v>4200</v>
      </c>
      <c r="F5386" s="461" t="s">
        <v>11300</v>
      </c>
      <c r="G5386" s="460" t="s">
        <v>11299</v>
      </c>
      <c r="H5386" s="460"/>
      <c r="I5386" s="460"/>
      <c r="J5386" s="459"/>
      <c r="K5386" s="458">
        <v>3</v>
      </c>
      <c r="L5386" s="458">
        <v>12</v>
      </c>
      <c r="M5386" s="457">
        <v>53472.939955718633</v>
      </c>
      <c r="N5386" s="458">
        <v>1</v>
      </c>
      <c r="O5386" s="458">
        <v>6</v>
      </c>
      <c r="P5386" s="457">
        <v>26506.799999999999</v>
      </c>
    </row>
    <row r="5387" spans="1:16" ht="67.5" x14ac:dyDescent="0.2">
      <c r="A5387" s="466" t="s">
        <v>7860</v>
      </c>
      <c r="B5387" s="465" t="s">
        <v>3526</v>
      </c>
      <c r="C5387" s="464" t="s">
        <v>2594</v>
      </c>
      <c r="D5387" s="463" t="s">
        <v>7887</v>
      </c>
      <c r="E5387" s="462">
        <v>4200</v>
      </c>
      <c r="F5387" s="461" t="s">
        <v>11298</v>
      </c>
      <c r="G5387" s="460" t="s">
        <v>11297</v>
      </c>
      <c r="H5387" s="460" t="s">
        <v>6389</v>
      </c>
      <c r="I5387" s="460" t="s">
        <v>7869</v>
      </c>
      <c r="J5387" s="459" t="s">
        <v>6389</v>
      </c>
      <c r="K5387" s="458">
        <v>3</v>
      </c>
      <c r="L5387" s="458">
        <v>12</v>
      </c>
      <c r="M5387" s="457">
        <v>53472.939955718633</v>
      </c>
      <c r="N5387" s="458">
        <v>1</v>
      </c>
      <c r="O5387" s="458">
        <v>6</v>
      </c>
      <c r="P5387" s="457">
        <v>26506.799999999999</v>
      </c>
    </row>
    <row r="5388" spans="1:16" ht="67.5" x14ac:dyDescent="0.2">
      <c r="A5388" s="466" t="s">
        <v>7860</v>
      </c>
      <c r="B5388" s="465" t="s">
        <v>3526</v>
      </c>
      <c r="C5388" s="464" t="s">
        <v>2594</v>
      </c>
      <c r="D5388" s="463" t="s">
        <v>10595</v>
      </c>
      <c r="E5388" s="462">
        <v>3000</v>
      </c>
      <c r="F5388" s="461" t="s">
        <v>11296</v>
      </c>
      <c r="G5388" s="460" t="s">
        <v>11295</v>
      </c>
      <c r="H5388" s="460" t="s">
        <v>6514</v>
      </c>
      <c r="I5388" s="460" t="s">
        <v>7861</v>
      </c>
      <c r="J5388" s="459" t="s">
        <v>6514</v>
      </c>
      <c r="K5388" s="458">
        <v>4</v>
      </c>
      <c r="L5388" s="458">
        <v>12</v>
      </c>
      <c r="M5388" s="457">
        <v>38194.957111227595</v>
      </c>
      <c r="N5388" s="458">
        <v>1</v>
      </c>
      <c r="O5388" s="458">
        <v>6</v>
      </c>
      <c r="P5388" s="457">
        <v>19306.8</v>
      </c>
    </row>
    <row r="5389" spans="1:16" ht="67.5" x14ac:dyDescent="0.2">
      <c r="A5389" s="466" t="s">
        <v>7860</v>
      </c>
      <c r="B5389" s="465" t="s">
        <v>3526</v>
      </c>
      <c r="C5389" s="464" t="s">
        <v>2594</v>
      </c>
      <c r="D5389" s="463" t="s">
        <v>7916</v>
      </c>
      <c r="E5389" s="462">
        <v>4200</v>
      </c>
      <c r="F5389" s="461" t="s">
        <v>11294</v>
      </c>
      <c r="G5389" s="460" t="s">
        <v>11293</v>
      </c>
      <c r="H5389" s="460" t="s">
        <v>7950</v>
      </c>
      <c r="I5389" s="460" t="s">
        <v>7869</v>
      </c>
      <c r="J5389" s="459" t="s">
        <v>7950</v>
      </c>
      <c r="K5389" s="458">
        <v>5</v>
      </c>
      <c r="L5389" s="458">
        <v>12</v>
      </c>
      <c r="M5389" s="457">
        <v>53472.939955718633</v>
      </c>
      <c r="N5389" s="458">
        <v>1</v>
      </c>
      <c r="O5389" s="458">
        <v>6</v>
      </c>
      <c r="P5389" s="457">
        <v>26506.799999999999</v>
      </c>
    </row>
    <row r="5390" spans="1:16" ht="67.5" x14ac:dyDescent="0.2">
      <c r="A5390" s="466" t="s">
        <v>7860</v>
      </c>
      <c r="B5390" s="465" t="s">
        <v>3526</v>
      </c>
      <c r="C5390" s="464" t="s">
        <v>2594</v>
      </c>
      <c r="D5390" s="463" t="s">
        <v>3585</v>
      </c>
      <c r="E5390" s="462">
        <v>4200</v>
      </c>
      <c r="F5390" s="461" t="s">
        <v>11292</v>
      </c>
      <c r="G5390" s="460" t="s">
        <v>11291</v>
      </c>
      <c r="H5390" s="460" t="s">
        <v>7911</v>
      </c>
      <c r="I5390" s="460" t="s">
        <v>7861</v>
      </c>
      <c r="J5390" s="459" t="s">
        <v>7911</v>
      </c>
      <c r="K5390" s="458">
        <v>4</v>
      </c>
      <c r="L5390" s="458">
        <v>12</v>
      </c>
      <c r="M5390" s="457">
        <v>57929.018285361853</v>
      </c>
      <c r="N5390" s="458">
        <v>1</v>
      </c>
      <c r="O5390" s="458">
        <v>6</v>
      </c>
      <c r="P5390" s="457">
        <v>26506.799999999999</v>
      </c>
    </row>
    <row r="5391" spans="1:16" ht="67.5" x14ac:dyDescent="0.2">
      <c r="A5391" s="466" t="s">
        <v>7860</v>
      </c>
      <c r="B5391" s="465" t="s">
        <v>3526</v>
      </c>
      <c r="C5391" s="464" t="s">
        <v>2594</v>
      </c>
      <c r="D5391" s="463" t="s">
        <v>7923</v>
      </c>
      <c r="E5391" s="462">
        <v>4200</v>
      </c>
      <c r="F5391" s="461" t="s">
        <v>11290</v>
      </c>
      <c r="G5391" s="460" t="s">
        <v>11289</v>
      </c>
      <c r="H5391" s="460" t="s">
        <v>3574</v>
      </c>
      <c r="I5391" s="460" t="s">
        <v>7869</v>
      </c>
      <c r="J5391" s="459" t="s">
        <v>3574</v>
      </c>
      <c r="K5391" s="458">
        <v>1</v>
      </c>
      <c r="L5391" s="458">
        <v>2</v>
      </c>
      <c r="M5391" s="457">
        <v>8912.1566592864383</v>
      </c>
      <c r="N5391" s="458">
        <v>1</v>
      </c>
      <c r="O5391" s="458">
        <v>6</v>
      </c>
      <c r="P5391" s="457">
        <v>26506.799999999999</v>
      </c>
    </row>
    <row r="5392" spans="1:16" ht="67.5" x14ac:dyDescent="0.2">
      <c r="A5392" s="466" t="s">
        <v>7860</v>
      </c>
      <c r="B5392" s="465" t="s">
        <v>3526</v>
      </c>
      <c r="C5392" s="464" t="s">
        <v>2594</v>
      </c>
      <c r="D5392" s="463" t="s">
        <v>7929</v>
      </c>
      <c r="E5392" s="462">
        <v>1500</v>
      </c>
      <c r="F5392" s="461" t="s">
        <v>11288</v>
      </c>
      <c r="G5392" s="460" t="s">
        <v>11287</v>
      </c>
      <c r="H5392" s="460"/>
      <c r="I5392" s="460"/>
      <c r="J5392" s="459"/>
      <c r="K5392" s="458">
        <v>5</v>
      </c>
      <c r="L5392" s="458">
        <v>11</v>
      </c>
      <c r="M5392" s="457">
        <v>17506.022009312648</v>
      </c>
      <c r="N5392" s="458">
        <v>1</v>
      </c>
      <c r="O5392" s="458">
        <v>6</v>
      </c>
      <c r="P5392" s="457">
        <v>10306.799999999999</v>
      </c>
    </row>
    <row r="5393" spans="1:16" ht="67.5" x14ac:dyDescent="0.2">
      <c r="A5393" s="466" t="s">
        <v>7860</v>
      </c>
      <c r="B5393" s="465" t="s">
        <v>3526</v>
      </c>
      <c r="C5393" s="464" t="s">
        <v>2594</v>
      </c>
      <c r="D5393" s="463" t="s">
        <v>7859</v>
      </c>
      <c r="E5393" s="462">
        <v>2500</v>
      </c>
      <c r="F5393" s="461" t="s">
        <v>11286</v>
      </c>
      <c r="G5393" s="460" t="s">
        <v>11285</v>
      </c>
      <c r="H5393" s="460" t="s">
        <v>8352</v>
      </c>
      <c r="I5393" s="460" t="s">
        <v>7861</v>
      </c>
      <c r="J5393" s="459" t="s">
        <v>8352</v>
      </c>
      <c r="K5393" s="458">
        <v>4</v>
      </c>
      <c r="L5393" s="458">
        <v>12</v>
      </c>
      <c r="M5393" s="457">
        <v>31829.130926022997</v>
      </c>
      <c r="N5393" s="458">
        <v>1</v>
      </c>
      <c r="O5393" s="458">
        <v>6</v>
      </c>
      <c r="P5393" s="457">
        <v>16306.8</v>
      </c>
    </row>
    <row r="5394" spans="1:16" ht="67.5" x14ac:dyDescent="0.2">
      <c r="A5394" s="466" t="s">
        <v>7860</v>
      </c>
      <c r="B5394" s="465" t="s">
        <v>3526</v>
      </c>
      <c r="C5394" s="464" t="s">
        <v>2594</v>
      </c>
      <c r="D5394" s="463" t="s">
        <v>7887</v>
      </c>
      <c r="E5394" s="462">
        <v>4200</v>
      </c>
      <c r="F5394" s="461" t="s">
        <v>11284</v>
      </c>
      <c r="G5394" s="460" t="s">
        <v>11283</v>
      </c>
      <c r="H5394" s="460" t="s">
        <v>6389</v>
      </c>
      <c r="I5394" s="460" t="s">
        <v>7869</v>
      </c>
      <c r="J5394" s="459" t="s">
        <v>6389</v>
      </c>
      <c r="K5394" s="458">
        <v>4</v>
      </c>
      <c r="L5394" s="458">
        <v>12</v>
      </c>
      <c r="M5394" s="457">
        <v>53472.939955718633</v>
      </c>
      <c r="N5394" s="458">
        <v>1</v>
      </c>
      <c r="O5394" s="458">
        <v>6</v>
      </c>
      <c r="P5394" s="457">
        <v>26506.799999999999</v>
      </c>
    </row>
    <row r="5395" spans="1:16" ht="67.5" x14ac:dyDescent="0.2">
      <c r="A5395" s="466" t="s">
        <v>7860</v>
      </c>
      <c r="B5395" s="465" t="s">
        <v>3526</v>
      </c>
      <c r="C5395" s="464" t="s">
        <v>2594</v>
      </c>
      <c r="D5395" s="463" t="s">
        <v>8278</v>
      </c>
      <c r="E5395" s="462">
        <v>2700</v>
      </c>
      <c r="F5395" s="461" t="s">
        <v>11282</v>
      </c>
      <c r="G5395" s="460" t="s">
        <v>11281</v>
      </c>
      <c r="H5395" s="460" t="s">
        <v>9391</v>
      </c>
      <c r="I5395" s="460" t="s">
        <v>7861</v>
      </c>
      <c r="J5395" s="459" t="s">
        <v>9391</v>
      </c>
      <c r="K5395" s="458">
        <v>3</v>
      </c>
      <c r="L5395" s="458">
        <v>12</v>
      </c>
      <c r="M5395" s="457">
        <v>34375.461400104832</v>
      </c>
      <c r="N5395" s="458">
        <v>1</v>
      </c>
      <c r="O5395" s="458">
        <v>6</v>
      </c>
      <c r="P5395" s="457">
        <v>17506.8</v>
      </c>
    </row>
    <row r="5396" spans="1:16" ht="67.5" x14ac:dyDescent="0.2">
      <c r="A5396" s="466" t="s">
        <v>7860</v>
      </c>
      <c r="B5396" s="465" t="s">
        <v>3526</v>
      </c>
      <c r="C5396" s="464" t="s">
        <v>2594</v>
      </c>
      <c r="D5396" s="463" t="s">
        <v>7859</v>
      </c>
      <c r="E5396" s="462">
        <v>2500</v>
      </c>
      <c r="F5396" s="461" t="s">
        <v>11280</v>
      </c>
      <c r="G5396" s="460" t="s">
        <v>11279</v>
      </c>
      <c r="H5396" s="460"/>
      <c r="I5396" s="460" t="s">
        <v>8064</v>
      </c>
      <c r="J5396" s="459" t="s">
        <v>3574</v>
      </c>
      <c r="K5396" s="458">
        <v>3</v>
      </c>
      <c r="L5396" s="458">
        <v>12</v>
      </c>
      <c r="M5396" s="457">
        <v>31829.130926022997</v>
      </c>
      <c r="N5396" s="458">
        <v>1</v>
      </c>
      <c r="O5396" s="458">
        <v>6</v>
      </c>
      <c r="P5396" s="457">
        <v>16306.8</v>
      </c>
    </row>
    <row r="5397" spans="1:16" ht="67.5" x14ac:dyDescent="0.2">
      <c r="A5397" s="466" t="s">
        <v>7860</v>
      </c>
      <c r="B5397" s="465" t="s">
        <v>3526</v>
      </c>
      <c r="C5397" s="464" t="s">
        <v>2594</v>
      </c>
      <c r="D5397" s="463" t="s">
        <v>7905</v>
      </c>
      <c r="E5397" s="462">
        <v>4200</v>
      </c>
      <c r="F5397" s="461" t="s">
        <v>11278</v>
      </c>
      <c r="G5397" s="460" t="s">
        <v>11277</v>
      </c>
      <c r="H5397" s="460" t="s">
        <v>3761</v>
      </c>
      <c r="I5397" s="460" t="s">
        <v>7869</v>
      </c>
      <c r="J5397" s="459" t="s">
        <v>3761</v>
      </c>
      <c r="K5397" s="458">
        <v>3</v>
      </c>
      <c r="L5397" s="458">
        <v>12</v>
      </c>
      <c r="M5397" s="457">
        <v>53472.939955718633</v>
      </c>
      <c r="N5397" s="458">
        <v>1</v>
      </c>
      <c r="O5397" s="458">
        <v>6</v>
      </c>
      <c r="P5397" s="457">
        <v>26506.799999999999</v>
      </c>
    </row>
    <row r="5398" spans="1:16" ht="67.5" x14ac:dyDescent="0.2">
      <c r="A5398" s="466" t="s">
        <v>7860</v>
      </c>
      <c r="B5398" s="465" t="s">
        <v>3526</v>
      </c>
      <c r="C5398" s="464" t="s">
        <v>2594</v>
      </c>
      <c r="D5398" s="463" t="s">
        <v>7881</v>
      </c>
      <c r="E5398" s="462">
        <v>3200</v>
      </c>
      <c r="F5398" s="461" t="s">
        <v>11276</v>
      </c>
      <c r="G5398" s="460" t="s">
        <v>11275</v>
      </c>
      <c r="H5398" s="460" t="s">
        <v>6389</v>
      </c>
      <c r="I5398" s="460" t="s">
        <v>7869</v>
      </c>
      <c r="J5398" s="459" t="s">
        <v>6389</v>
      </c>
      <c r="K5398" s="458">
        <v>4</v>
      </c>
      <c r="L5398" s="458">
        <v>12</v>
      </c>
      <c r="M5398" s="457">
        <v>40741.287585309437</v>
      </c>
      <c r="N5398" s="458">
        <v>1</v>
      </c>
      <c r="O5398" s="458">
        <v>6</v>
      </c>
      <c r="P5398" s="457">
        <v>20506.8</v>
      </c>
    </row>
    <row r="5399" spans="1:16" ht="67.5" x14ac:dyDescent="0.2">
      <c r="A5399" s="466" t="s">
        <v>7860</v>
      </c>
      <c r="B5399" s="465" t="s">
        <v>3526</v>
      </c>
      <c r="C5399" s="464" t="s">
        <v>2594</v>
      </c>
      <c r="D5399" s="463" t="s">
        <v>7881</v>
      </c>
      <c r="E5399" s="462">
        <v>3200</v>
      </c>
      <c r="F5399" s="461" t="s">
        <v>11274</v>
      </c>
      <c r="G5399" s="460" t="s">
        <v>11273</v>
      </c>
      <c r="H5399" s="460" t="s">
        <v>6299</v>
      </c>
      <c r="I5399" s="460" t="s">
        <v>7869</v>
      </c>
      <c r="J5399" s="459" t="s">
        <v>6299</v>
      </c>
      <c r="K5399" s="458">
        <v>4</v>
      </c>
      <c r="L5399" s="458">
        <v>12</v>
      </c>
      <c r="M5399" s="457">
        <v>40741.287585309437</v>
      </c>
      <c r="N5399" s="458">
        <v>1</v>
      </c>
      <c r="O5399" s="458">
        <v>6</v>
      </c>
      <c r="P5399" s="457">
        <v>20506.8</v>
      </c>
    </row>
    <row r="5400" spans="1:16" ht="67.5" x14ac:dyDescent="0.2">
      <c r="A5400" s="466" t="s">
        <v>7860</v>
      </c>
      <c r="B5400" s="465" t="s">
        <v>3526</v>
      </c>
      <c r="C5400" s="464" t="s">
        <v>2594</v>
      </c>
      <c r="D5400" s="463" t="s">
        <v>7859</v>
      </c>
      <c r="E5400" s="462">
        <v>2500</v>
      </c>
      <c r="F5400" s="461" t="s">
        <v>11272</v>
      </c>
      <c r="G5400" s="460" t="s">
        <v>11271</v>
      </c>
      <c r="H5400" s="460" t="s">
        <v>11270</v>
      </c>
      <c r="I5400" s="460" t="s">
        <v>7861</v>
      </c>
      <c r="J5400" s="459" t="s">
        <v>11270</v>
      </c>
      <c r="K5400" s="458">
        <v>4</v>
      </c>
      <c r="L5400" s="458">
        <v>6</v>
      </c>
      <c r="M5400" s="457">
        <v>15914.565463011499</v>
      </c>
      <c r="N5400" s="458">
        <v>0</v>
      </c>
      <c r="O5400" s="458">
        <v>0</v>
      </c>
      <c r="P5400" s="457">
        <v>0</v>
      </c>
    </row>
    <row r="5401" spans="1:16" ht="67.5" x14ac:dyDescent="0.2">
      <c r="A5401" s="466" t="s">
        <v>7860</v>
      </c>
      <c r="B5401" s="465" t="s">
        <v>3526</v>
      </c>
      <c r="C5401" s="464" t="s">
        <v>2594</v>
      </c>
      <c r="D5401" s="463" t="s">
        <v>7887</v>
      </c>
      <c r="E5401" s="462">
        <v>4200</v>
      </c>
      <c r="F5401" s="461" t="s">
        <v>11269</v>
      </c>
      <c r="G5401" s="460" t="s">
        <v>11268</v>
      </c>
      <c r="H5401" s="460" t="s">
        <v>3574</v>
      </c>
      <c r="I5401" s="460" t="s">
        <v>7861</v>
      </c>
      <c r="J5401" s="459" t="s">
        <v>3574</v>
      </c>
      <c r="K5401" s="458">
        <v>3</v>
      </c>
      <c r="L5401" s="458">
        <v>12</v>
      </c>
      <c r="M5401" s="457">
        <v>53472.939955718633</v>
      </c>
      <c r="N5401" s="458">
        <v>1</v>
      </c>
      <c r="O5401" s="458">
        <v>6</v>
      </c>
      <c r="P5401" s="457">
        <v>26506.799999999999</v>
      </c>
    </row>
    <row r="5402" spans="1:16" ht="67.5" x14ac:dyDescent="0.2">
      <c r="A5402" s="466" t="s">
        <v>7860</v>
      </c>
      <c r="B5402" s="465" t="s">
        <v>3526</v>
      </c>
      <c r="C5402" s="464" t="s">
        <v>2594</v>
      </c>
      <c r="D5402" s="463" t="s">
        <v>9458</v>
      </c>
      <c r="E5402" s="462">
        <v>6500</v>
      </c>
      <c r="F5402" s="461" t="s">
        <v>11267</v>
      </c>
      <c r="G5402" s="460" t="s">
        <v>11266</v>
      </c>
      <c r="H5402" s="460" t="s">
        <v>8241</v>
      </c>
      <c r="I5402" s="460" t="s">
        <v>7869</v>
      </c>
      <c r="J5402" s="459" t="s">
        <v>8241</v>
      </c>
      <c r="K5402" s="458">
        <v>3</v>
      </c>
      <c r="L5402" s="458">
        <v>12</v>
      </c>
      <c r="M5402" s="457">
        <v>82755.740407659789</v>
      </c>
      <c r="N5402" s="458">
        <v>1</v>
      </c>
      <c r="O5402" s="458">
        <v>6</v>
      </c>
      <c r="P5402" s="457">
        <v>40306.800000000003</v>
      </c>
    </row>
    <row r="5403" spans="1:16" ht="67.5" x14ac:dyDescent="0.2">
      <c r="A5403" s="466" t="s">
        <v>7860</v>
      </c>
      <c r="B5403" s="465" t="s">
        <v>3526</v>
      </c>
      <c r="C5403" s="464" t="s">
        <v>2594</v>
      </c>
      <c r="D5403" s="463" t="s">
        <v>7923</v>
      </c>
      <c r="E5403" s="462">
        <v>4200</v>
      </c>
      <c r="F5403" s="461" t="s">
        <v>11265</v>
      </c>
      <c r="G5403" s="460" t="s">
        <v>11264</v>
      </c>
      <c r="H5403" s="460"/>
      <c r="I5403" s="460"/>
      <c r="J5403" s="459"/>
      <c r="K5403" s="458">
        <v>5</v>
      </c>
      <c r="L5403" s="458">
        <v>12</v>
      </c>
      <c r="M5403" s="457">
        <v>53472.939955718633</v>
      </c>
      <c r="N5403" s="458">
        <v>1</v>
      </c>
      <c r="O5403" s="458">
        <v>6</v>
      </c>
      <c r="P5403" s="457">
        <v>26506.799999999999</v>
      </c>
    </row>
    <row r="5404" spans="1:16" ht="67.5" x14ac:dyDescent="0.2">
      <c r="A5404" s="466" t="s">
        <v>7860</v>
      </c>
      <c r="B5404" s="465" t="s">
        <v>3526</v>
      </c>
      <c r="C5404" s="464" t="s">
        <v>2594</v>
      </c>
      <c r="D5404" s="463" t="s">
        <v>9485</v>
      </c>
      <c r="E5404" s="462">
        <v>6500</v>
      </c>
      <c r="F5404" s="461" t="s">
        <v>11263</v>
      </c>
      <c r="G5404" s="460" t="s">
        <v>11262</v>
      </c>
      <c r="H5404" s="460" t="s">
        <v>4810</v>
      </c>
      <c r="I5404" s="460" t="s">
        <v>7869</v>
      </c>
      <c r="J5404" s="459" t="s">
        <v>4810</v>
      </c>
      <c r="K5404" s="458">
        <v>3</v>
      </c>
      <c r="L5404" s="458">
        <v>12</v>
      </c>
      <c r="M5404" s="457">
        <v>82755.740407659789</v>
      </c>
      <c r="N5404" s="458">
        <v>1</v>
      </c>
      <c r="O5404" s="458">
        <v>6</v>
      </c>
      <c r="P5404" s="457">
        <v>40306.800000000003</v>
      </c>
    </row>
    <row r="5405" spans="1:16" ht="67.5" x14ac:dyDescent="0.2">
      <c r="A5405" s="466" t="s">
        <v>7860</v>
      </c>
      <c r="B5405" s="465" t="s">
        <v>3526</v>
      </c>
      <c r="C5405" s="464" t="s">
        <v>2594</v>
      </c>
      <c r="D5405" s="463" t="s">
        <v>8278</v>
      </c>
      <c r="E5405" s="462">
        <v>2700</v>
      </c>
      <c r="F5405" s="461" t="s">
        <v>11261</v>
      </c>
      <c r="G5405" s="460" t="s">
        <v>11260</v>
      </c>
      <c r="H5405" s="460"/>
      <c r="I5405" s="460"/>
      <c r="J5405" s="459"/>
      <c r="K5405" s="458">
        <v>4</v>
      </c>
      <c r="L5405" s="458">
        <v>12</v>
      </c>
      <c r="M5405" s="457">
        <v>34375.461400104832</v>
      </c>
      <c r="N5405" s="458">
        <v>1</v>
      </c>
      <c r="O5405" s="458">
        <v>6</v>
      </c>
      <c r="P5405" s="457">
        <v>17506.8</v>
      </c>
    </row>
    <row r="5406" spans="1:16" ht="67.5" x14ac:dyDescent="0.2">
      <c r="A5406" s="466" t="s">
        <v>7860</v>
      </c>
      <c r="B5406" s="465" t="s">
        <v>3526</v>
      </c>
      <c r="C5406" s="464" t="s">
        <v>2594</v>
      </c>
      <c r="D5406" s="463" t="s">
        <v>10270</v>
      </c>
      <c r="E5406" s="462">
        <v>2200</v>
      </c>
      <c r="F5406" s="461" t="s">
        <v>11259</v>
      </c>
      <c r="G5406" s="460" t="s">
        <v>11258</v>
      </c>
      <c r="H5406" s="460"/>
      <c r="I5406" s="460" t="s">
        <v>8064</v>
      </c>
      <c r="J5406" s="459" t="s">
        <v>11257</v>
      </c>
      <c r="K5406" s="458">
        <v>3</v>
      </c>
      <c r="L5406" s="458">
        <v>12</v>
      </c>
      <c r="M5406" s="457">
        <v>28009.635214900234</v>
      </c>
      <c r="N5406" s="458">
        <v>1</v>
      </c>
      <c r="O5406" s="458">
        <v>6</v>
      </c>
      <c r="P5406" s="457">
        <v>14506.8</v>
      </c>
    </row>
    <row r="5407" spans="1:16" ht="67.5" x14ac:dyDescent="0.2">
      <c r="A5407" s="466" t="s">
        <v>7860</v>
      </c>
      <c r="B5407" s="465" t="s">
        <v>3526</v>
      </c>
      <c r="C5407" s="464" t="s">
        <v>2594</v>
      </c>
      <c r="D5407" s="463" t="s">
        <v>7941</v>
      </c>
      <c r="E5407" s="462">
        <v>4200</v>
      </c>
      <c r="F5407" s="461" t="s">
        <v>11256</v>
      </c>
      <c r="G5407" s="460" t="s">
        <v>11255</v>
      </c>
      <c r="H5407" s="460" t="s">
        <v>6514</v>
      </c>
      <c r="I5407" s="460" t="s">
        <v>7861</v>
      </c>
      <c r="J5407" s="459" t="s">
        <v>6514</v>
      </c>
      <c r="K5407" s="458">
        <v>3</v>
      </c>
      <c r="L5407" s="458">
        <v>12</v>
      </c>
      <c r="M5407" s="457">
        <v>53472.939955718633</v>
      </c>
      <c r="N5407" s="458">
        <v>1</v>
      </c>
      <c r="O5407" s="458">
        <v>6</v>
      </c>
      <c r="P5407" s="457">
        <v>26506.799999999999</v>
      </c>
    </row>
    <row r="5408" spans="1:16" ht="67.5" x14ac:dyDescent="0.2">
      <c r="A5408" s="466" t="s">
        <v>7860</v>
      </c>
      <c r="B5408" s="465" t="s">
        <v>3526</v>
      </c>
      <c r="C5408" s="464" t="s">
        <v>2594</v>
      </c>
      <c r="D5408" s="463" t="s">
        <v>9545</v>
      </c>
      <c r="E5408" s="462">
        <v>4200</v>
      </c>
      <c r="F5408" s="461" t="s">
        <v>11254</v>
      </c>
      <c r="G5408" s="460" t="s">
        <v>11253</v>
      </c>
      <c r="H5408" s="460" t="s">
        <v>3528</v>
      </c>
      <c r="I5408" s="460" t="s">
        <v>7869</v>
      </c>
      <c r="J5408" s="459" t="s">
        <v>3528</v>
      </c>
      <c r="K5408" s="458">
        <v>4</v>
      </c>
      <c r="L5408" s="458">
        <v>12</v>
      </c>
      <c r="M5408" s="457">
        <v>53472.939955718633</v>
      </c>
      <c r="N5408" s="458">
        <v>1</v>
      </c>
      <c r="O5408" s="458">
        <v>6</v>
      </c>
      <c r="P5408" s="457">
        <v>26506.799999999999</v>
      </c>
    </row>
    <row r="5409" spans="1:16" ht="67.5" x14ac:dyDescent="0.2">
      <c r="A5409" s="466" t="s">
        <v>7860</v>
      </c>
      <c r="B5409" s="465" t="s">
        <v>3526</v>
      </c>
      <c r="C5409" s="464" t="s">
        <v>2594</v>
      </c>
      <c r="D5409" s="463" t="s">
        <v>8011</v>
      </c>
      <c r="E5409" s="462">
        <v>2200</v>
      </c>
      <c r="F5409" s="461" t="s">
        <v>11252</v>
      </c>
      <c r="G5409" s="460" t="s">
        <v>11251</v>
      </c>
      <c r="H5409" s="460" t="s">
        <v>8069</v>
      </c>
      <c r="I5409" s="460" t="s">
        <v>7861</v>
      </c>
      <c r="J5409" s="459" t="s">
        <v>8069</v>
      </c>
      <c r="K5409" s="458">
        <v>4</v>
      </c>
      <c r="L5409" s="458">
        <v>12</v>
      </c>
      <c r="M5409" s="457">
        <v>28009.635214900234</v>
      </c>
      <c r="N5409" s="458">
        <v>1</v>
      </c>
      <c r="O5409" s="458">
        <v>6</v>
      </c>
      <c r="P5409" s="457">
        <v>14506.8</v>
      </c>
    </row>
    <row r="5410" spans="1:16" ht="67.5" x14ac:dyDescent="0.2">
      <c r="A5410" s="466" t="s">
        <v>7860</v>
      </c>
      <c r="B5410" s="465" t="s">
        <v>3526</v>
      </c>
      <c r="C5410" s="464" t="s">
        <v>2594</v>
      </c>
      <c r="D5410" s="463" t="s">
        <v>7859</v>
      </c>
      <c r="E5410" s="462">
        <v>2500</v>
      </c>
      <c r="F5410" s="461" t="s">
        <v>11250</v>
      </c>
      <c r="G5410" s="460" t="s">
        <v>11249</v>
      </c>
      <c r="H5410" s="460" t="s">
        <v>6389</v>
      </c>
      <c r="I5410" s="460" t="s">
        <v>7869</v>
      </c>
      <c r="J5410" s="459" t="s">
        <v>6389</v>
      </c>
      <c r="K5410" s="458">
        <v>4</v>
      </c>
      <c r="L5410" s="458">
        <v>12</v>
      </c>
      <c r="M5410" s="457">
        <v>31829.130926022997</v>
      </c>
      <c r="N5410" s="458">
        <v>1</v>
      </c>
      <c r="O5410" s="458">
        <v>6</v>
      </c>
      <c r="P5410" s="457">
        <v>16306.8</v>
      </c>
    </row>
    <row r="5411" spans="1:16" ht="67.5" x14ac:dyDescent="0.2">
      <c r="A5411" s="466" t="s">
        <v>7860</v>
      </c>
      <c r="B5411" s="465" t="s">
        <v>3526</v>
      </c>
      <c r="C5411" s="464" t="s">
        <v>2594</v>
      </c>
      <c r="D5411" s="463" t="s">
        <v>7923</v>
      </c>
      <c r="E5411" s="462">
        <v>2500</v>
      </c>
      <c r="F5411" s="461" t="s">
        <v>11248</v>
      </c>
      <c r="G5411" s="460" t="s">
        <v>11247</v>
      </c>
      <c r="H5411" s="460" t="s">
        <v>6514</v>
      </c>
      <c r="I5411" s="460" t="s">
        <v>7869</v>
      </c>
      <c r="J5411" s="459" t="s">
        <v>6514</v>
      </c>
      <c r="K5411" s="458">
        <v>5</v>
      </c>
      <c r="L5411" s="458">
        <v>8</v>
      </c>
      <c r="M5411" s="457">
        <v>33844.975884671119</v>
      </c>
      <c r="N5411" s="458">
        <v>1</v>
      </c>
      <c r="O5411" s="458">
        <v>6</v>
      </c>
      <c r="P5411" s="457">
        <v>16306.8</v>
      </c>
    </row>
    <row r="5412" spans="1:16" ht="67.5" x14ac:dyDescent="0.2">
      <c r="A5412" s="466" t="s">
        <v>7860</v>
      </c>
      <c r="B5412" s="465" t="s">
        <v>3526</v>
      </c>
      <c r="C5412" s="464" t="s">
        <v>2594</v>
      </c>
      <c r="D5412" s="463" t="s">
        <v>11246</v>
      </c>
      <c r="E5412" s="462">
        <v>4200</v>
      </c>
      <c r="F5412" s="461" t="s">
        <v>11245</v>
      </c>
      <c r="G5412" s="460" t="s">
        <v>11244</v>
      </c>
      <c r="H5412" s="460" t="s">
        <v>6299</v>
      </c>
      <c r="I5412" s="460" t="s">
        <v>7869</v>
      </c>
      <c r="J5412" s="459" t="s">
        <v>6299</v>
      </c>
      <c r="K5412" s="458">
        <v>3</v>
      </c>
      <c r="L5412" s="458">
        <v>12</v>
      </c>
      <c r="M5412" s="457">
        <v>53472.939955718633</v>
      </c>
      <c r="N5412" s="458">
        <v>1</v>
      </c>
      <c r="O5412" s="458">
        <v>6</v>
      </c>
      <c r="P5412" s="457">
        <v>26506.799999999999</v>
      </c>
    </row>
    <row r="5413" spans="1:16" ht="67.5" x14ac:dyDescent="0.2">
      <c r="A5413" s="466" t="s">
        <v>7860</v>
      </c>
      <c r="B5413" s="465" t="s">
        <v>3526</v>
      </c>
      <c r="C5413" s="464" t="s">
        <v>2594</v>
      </c>
      <c r="D5413" s="463" t="s">
        <v>9589</v>
      </c>
      <c r="E5413" s="462">
        <v>4200</v>
      </c>
      <c r="F5413" s="461" t="s">
        <v>11243</v>
      </c>
      <c r="G5413" s="460" t="s">
        <v>11242</v>
      </c>
      <c r="H5413" s="460" t="s">
        <v>6389</v>
      </c>
      <c r="I5413" s="460" t="s">
        <v>7869</v>
      </c>
      <c r="J5413" s="459" t="s">
        <v>6389</v>
      </c>
      <c r="K5413" s="458">
        <v>3</v>
      </c>
      <c r="L5413" s="458">
        <v>12</v>
      </c>
      <c r="M5413" s="457">
        <v>53472.939955718633</v>
      </c>
      <c r="N5413" s="458">
        <v>1</v>
      </c>
      <c r="O5413" s="458">
        <v>6</v>
      </c>
      <c r="P5413" s="457">
        <v>26506.799999999999</v>
      </c>
    </row>
    <row r="5414" spans="1:16" ht="67.5" x14ac:dyDescent="0.2">
      <c r="A5414" s="466" t="s">
        <v>7860</v>
      </c>
      <c r="B5414" s="465" t="s">
        <v>3526</v>
      </c>
      <c r="C5414" s="464" t="s">
        <v>2594</v>
      </c>
      <c r="D5414" s="463" t="s">
        <v>8122</v>
      </c>
      <c r="E5414" s="462">
        <v>10000</v>
      </c>
      <c r="F5414" s="461" t="s">
        <v>11241</v>
      </c>
      <c r="G5414" s="460" t="s">
        <v>11240</v>
      </c>
      <c r="H5414" s="460" t="s">
        <v>7950</v>
      </c>
      <c r="I5414" s="460" t="s">
        <v>7869</v>
      </c>
      <c r="J5414" s="459" t="s">
        <v>7950</v>
      </c>
      <c r="K5414" s="458">
        <v>3</v>
      </c>
      <c r="L5414" s="458">
        <v>12</v>
      </c>
      <c r="M5414" s="457">
        <v>127316.52370409199</v>
      </c>
      <c r="N5414" s="458">
        <v>1</v>
      </c>
      <c r="O5414" s="458">
        <v>6</v>
      </c>
      <c r="P5414" s="457">
        <v>61306.8</v>
      </c>
    </row>
    <row r="5415" spans="1:16" ht="67.5" x14ac:dyDescent="0.2">
      <c r="A5415" s="466" t="s">
        <v>7860</v>
      </c>
      <c r="B5415" s="465" t="s">
        <v>3526</v>
      </c>
      <c r="C5415" s="464" t="s">
        <v>2594</v>
      </c>
      <c r="D5415" s="463" t="s">
        <v>8091</v>
      </c>
      <c r="E5415" s="462">
        <v>2700</v>
      </c>
      <c r="F5415" s="461" t="s">
        <v>11239</v>
      </c>
      <c r="G5415" s="460" t="s">
        <v>11238</v>
      </c>
      <c r="H5415" s="460" t="s">
        <v>3574</v>
      </c>
      <c r="I5415" s="460" t="s">
        <v>7861</v>
      </c>
      <c r="J5415" s="459" t="s">
        <v>3574</v>
      </c>
      <c r="K5415" s="458">
        <v>4</v>
      </c>
      <c r="L5415" s="458">
        <v>12</v>
      </c>
      <c r="M5415" s="457">
        <v>34375.461400104832</v>
      </c>
      <c r="N5415" s="458">
        <v>1</v>
      </c>
      <c r="O5415" s="458">
        <v>6</v>
      </c>
      <c r="P5415" s="457">
        <v>17506.8</v>
      </c>
    </row>
    <row r="5416" spans="1:16" ht="67.5" x14ac:dyDescent="0.2">
      <c r="A5416" s="466" t="s">
        <v>7860</v>
      </c>
      <c r="B5416" s="465" t="s">
        <v>3526</v>
      </c>
      <c r="C5416" s="464" t="s">
        <v>2594</v>
      </c>
      <c r="D5416" s="463" t="s">
        <v>7887</v>
      </c>
      <c r="E5416" s="462">
        <v>4200</v>
      </c>
      <c r="F5416" s="461" t="s">
        <v>11237</v>
      </c>
      <c r="G5416" s="460" t="s">
        <v>11236</v>
      </c>
      <c r="H5416" s="460" t="s">
        <v>4810</v>
      </c>
      <c r="I5416" s="460" t="s">
        <v>7869</v>
      </c>
      <c r="J5416" s="459" t="s">
        <v>4810</v>
      </c>
      <c r="K5416" s="458">
        <v>4</v>
      </c>
      <c r="L5416" s="458">
        <v>12</v>
      </c>
      <c r="M5416" s="457">
        <v>53472.939955718633</v>
      </c>
      <c r="N5416" s="458">
        <v>1</v>
      </c>
      <c r="O5416" s="458">
        <v>6</v>
      </c>
      <c r="P5416" s="457">
        <v>26506.799999999999</v>
      </c>
    </row>
    <row r="5417" spans="1:16" ht="67.5" x14ac:dyDescent="0.2">
      <c r="A5417" s="466" t="s">
        <v>7860</v>
      </c>
      <c r="B5417" s="465" t="s">
        <v>3526</v>
      </c>
      <c r="C5417" s="464" t="s">
        <v>2594</v>
      </c>
      <c r="D5417" s="463" t="s">
        <v>7881</v>
      </c>
      <c r="E5417" s="462">
        <v>3200</v>
      </c>
      <c r="F5417" s="461" t="s">
        <v>11235</v>
      </c>
      <c r="G5417" s="460" t="s">
        <v>11234</v>
      </c>
      <c r="H5417" s="460" t="s">
        <v>8216</v>
      </c>
      <c r="I5417" s="460" t="s">
        <v>7861</v>
      </c>
      <c r="J5417" s="459" t="s">
        <v>8216</v>
      </c>
      <c r="K5417" s="458">
        <v>3</v>
      </c>
      <c r="L5417" s="458">
        <v>12</v>
      </c>
      <c r="M5417" s="457">
        <v>40741.287585309437</v>
      </c>
      <c r="N5417" s="458">
        <v>1</v>
      </c>
      <c r="O5417" s="458">
        <v>6</v>
      </c>
      <c r="P5417" s="457">
        <v>20506.8</v>
      </c>
    </row>
    <row r="5418" spans="1:16" ht="67.5" x14ac:dyDescent="0.2">
      <c r="A5418" s="466" t="s">
        <v>7860</v>
      </c>
      <c r="B5418" s="465" t="s">
        <v>3526</v>
      </c>
      <c r="C5418" s="464" t="s">
        <v>2594</v>
      </c>
      <c r="D5418" s="463" t="s">
        <v>8040</v>
      </c>
      <c r="E5418" s="462">
        <v>8500</v>
      </c>
      <c r="F5418" s="461" t="s">
        <v>11233</v>
      </c>
      <c r="G5418" s="460" t="s">
        <v>11232</v>
      </c>
      <c r="H5418" s="460" t="s">
        <v>3570</v>
      </c>
      <c r="I5418" s="460" t="s">
        <v>7869</v>
      </c>
      <c r="J5418" s="459" t="s">
        <v>3570</v>
      </c>
      <c r="K5418" s="458">
        <v>3</v>
      </c>
      <c r="L5418" s="458">
        <v>12</v>
      </c>
      <c r="M5418" s="457">
        <v>108219.04514847818</v>
      </c>
      <c r="N5418" s="458">
        <v>1</v>
      </c>
      <c r="O5418" s="458">
        <v>6</v>
      </c>
      <c r="P5418" s="457">
        <v>52306.8</v>
      </c>
    </row>
    <row r="5419" spans="1:16" ht="67.5" x14ac:dyDescent="0.2">
      <c r="A5419" s="466" t="s">
        <v>7860</v>
      </c>
      <c r="B5419" s="465" t="s">
        <v>3526</v>
      </c>
      <c r="C5419" s="464" t="s">
        <v>2594</v>
      </c>
      <c r="D5419" s="463" t="s">
        <v>8005</v>
      </c>
      <c r="E5419" s="462">
        <v>4200</v>
      </c>
      <c r="F5419" s="461" t="s">
        <v>11231</v>
      </c>
      <c r="G5419" s="460" t="s">
        <v>11230</v>
      </c>
      <c r="H5419" s="460" t="s">
        <v>6389</v>
      </c>
      <c r="I5419" s="460" t="s">
        <v>7869</v>
      </c>
      <c r="J5419" s="459" t="s">
        <v>6389</v>
      </c>
      <c r="K5419" s="458">
        <v>3</v>
      </c>
      <c r="L5419" s="458">
        <v>12</v>
      </c>
      <c r="M5419" s="457">
        <v>53472.939955718633</v>
      </c>
      <c r="N5419" s="458">
        <v>1</v>
      </c>
      <c r="O5419" s="458">
        <v>6</v>
      </c>
      <c r="P5419" s="457">
        <v>26506.799999999999</v>
      </c>
    </row>
    <row r="5420" spans="1:16" ht="67.5" x14ac:dyDescent="0.2">
      <c r="A5420" s="466" t="s">
        <v>7860</v>
      </c>
      <c r="B5420" s="465" t="s">
        <v>3526</v>
      </c>
      <c r="C5420" s="464" t="s">
        <v>2594</v>
      </c>
      <c r="D5420" s="463" t="s">
        <v>8315</v>
      </c>
      <c r="E5420" s="462">
        <v>9000</v>
      </c>
      <c r="F5420" s="461" t="s">
        <v>11229</v>
      </c>
      <c r="G5420" s="460" t="s">
        <v>11228</v>
      </c>
      <c r="H5420" s="460"/>
      <c r="I5420" s="460"/>
      <c r="J5420" s="459"/>
      <c r="K5420" s="458">
        <v>3</v>
      </c>
      <c r="L5420" s="458">
        <v>12</v>
      </c>
      <c r="M5420" s="457">
        <v>114584.87133368278</v>
      </c>
      <c r="N5420" s="458">
        <v>1</v>
      </c>
      <c r="O5420" s="458">
        <v>6</v>
      </c>
      <c r="P5420" s="457">
        <v>55306.8</v>
      </c>
    </row>
    <row r="5421" spans="1:16" ht="67.5" x14ac:dyDescent="0.2">
      <c r="A5421" s="466" t="s">
        <v>7860</v>
      </c>
      <c r="B5421" s="465" t="s">
        <v>3526</v>
      </c>
      <c r="C5421" s="464" t="s">
        <v>2594</v>
      </c>
      <c r="D5421" s="463" t="s">
        <v>11227</v>
      </c>
      <c r="E5421" s="462">
        <v>4200</v>
      </c>
      <c r="F5421" s="461" t="s">
        <v>11226</v>
      </c>
      <c r="G5421" s="460" t="s">
        <v>11225</v>
      </c>
      <c r="H5421" s="460" t="s">
        <v>3761</v>
      </c>
      <c r="I5421" s="460" t="s">
        <v>7869</v>
      </c>
      <c r="J5421" s="459" t="s">
        <v>3761</v>
      </c>
      <c r="K5421" s="458">
        <v>4</v>
      </c>
      <c r="L5421" s="458">
        <v>9</v>
      </c>
      <c r="M5421" s="457">
        <v>40104.704966788973</v>
      </c>
      <c r="N5421" s="458">
        <v>0</v>
      </c>
      <c r="O5421" s="458">
        <v>0</v>
      </c>
      <c r="P5421" s="457">
        <v>0</v>
      </c>
    </row>
    <row r="5422" spans="1:16" ht="67.5" x14ac:dyDescent="0.2">
      <c r="A5422" s="466" t="s">
        <v>7860</v>
      </c>
      <c r="B5422" s="465" t="s">
        <v>3526</v>
      </c>
      <c r="C5422" s="464" t="s">
        <v>2594</v>
      </c>
      <c r="D5422" s="463" t="s">
        <v>7881</v>
      </c>
      <c r="E5422" s="462">
        <v>3200</v>
      </c>
      <c r="F5422" s="461" t="s">
        <v>11224</v>
      </c>
      <c r="G5422" s="460" t="s">
        <v>11223</v>
      </c>
      <c r="H5422" s="460" t="s">
        <v>8069</v>
      </c>
      <c r="I5422" s="460" t="s">
        <v>7861</v>
      </c>
      <c r="J5422" s="459" t="s">
        <v>8069</v>
      </c>
      <c r="K5422" s="458">
        <v>3</v>
      </c>
      <c r="L5422" s="458">
        <v>12</v>
      </c>
      <c r="M5422" s="457">
        <v>40741.287585309437</v>
      </c>
      <c r="N5422" s="458">
        <v>1</v>
      </c>
      <c r="O5422" s="458">
        <v>6</v>
      </c>
      <c r="P5422" s="457">
        <v>20506.8</v>
      </c>
    </row>
    <row r="5423" spans="1:16" ht="67.5" x14ac:dyDescent="0.2">
      <c r="A5423" s="466" t="s">
        <v>7860</v>
      </c>
      <c r="B5423" s="465" t="s">
        <v>3526</v>
      </c>
      <c r="C5423" s="464" t="s">
        <v>2594</v>
      </c>
      <c r="D5423" s="463" t="s">
        <v>8091</v>
      </c>
      <c r="E5423" s="462">
        <v>2700</v>
      </c>
      <c r="F5423" s="461" t="s">
        <v>11222</v>
      </c>
      <c r="G5423" s="460" t="s">
        <v>11221</v>
      </c>
      <c r="H5423" s="460"/>
      <c r="I5423" s="460"/>
      <c r="J5423" s="459"/>
      <c r="K5423" s="458">
        <v>4</v>
      </c>
      <c r="L5423" s="458">
        <v>12</v>
      </c>
      <c r="M5423" s="457">
        <v>34375.461400104832</v>
      </c>
      <c r="N5423" s="458">
        <v>1</v>
      </c>
      <c r="O5423" s="458">
        <v>4</v>
      </c>
      <c r="P5423" s="457">
        <v>11671.2</v>
      </c>
    </row>
    <row r="5424" spans="1:16" ht="67.5" x14ac:dyDescent="0.2">
      <c r="A5424" s="466" t="s">
        <v>7860</v>
      </c>
      <c r="B5424" s="465" t="s">
        <v>3526</v>
      </c>
      <c r="C5424" s="464" t="s">
        <v>2594</v>
      </c>
      <c r="D5424" s="463" t="s">
        <v>7887</v>
      </c>
      <c r="E5424" s="462">
        <v>4200</v>
      </c>
      <c r="F5424" s="461" t="s">
        <v>11220</v>
      </c>
      <c r="G5424" s="460" t="s">
        <v>11219</v>
      </c>
      <c r="H5424" s="460" t="s">
        <v>6389</v>
      </c>
      <c r="I5424" s="460" t="s">
        <v>7869</v>
      </c>
      <c r="J5424" s="459" t="s">
        <v>6389</v>
      </c>
      <c r="K5424" s="458">
        <v>3</v>
      </c>
      <c r="L5424" s="458">
        <v>12</v>
      </c>
      <c r="M5424" s="457">
        <v>53472.939955718633</v>
      </c>
      <c r="N5424" s="458">
        <v>1</v>
      </c>
      <c r="O5424" s="458">
        <v>6</v>
      </c>
      <c r="P5424" s="457">
        <v>26506.799999999999</v>
      </c>
    </row>
    <row r="5425" spans="1:16" ht="67.5" x14ac:dyDescent="0.2">
      <c r="A5425" s="466" t="s">
        <v>7860</v>
      </c>
      <c r="B5425" s="465" t="s">
        <v>3526</v>
      </c>
      <c r="C5425" s="464" t="s">
        <v>2594</v>
      </c>
      <c r="D5425" s="463" t="s">
        <v>7946</v>
      </c>
      <c r="E5425" s="462">
        <v>4200</v>
      </c>
      <c r="F5425" s="461" t="s">
        <v>11218</v>
      </c>
      <c r="G5425" s="460" t="s">
        <v>11217</v>
      </c>
      <c r="H5425" s="460" t="s">
        <v>6389</v>
      </c>
      <c r="I5425" s="460" t="s">
        <v>7869</v>
      </c>
      <c r="J5425" s="459" t="s">
        <v>6389</v>
      </c>
      <c r="K5425" s="458">
        <v>3</v>
      </c>
      <c r="L5425" s="458">
        <v>12</v>
      </c>
      <c r="M5425" s="457">
        <v>53472.939955718633</v>
      </c>
      <c r="N5425" s="458">
        <v>1</v>
      </c>
      <c r="O5425" s="458">
        <v>6</v>
      </c>
      <c r="P5425" s="457">
        <v>26506.799999999999</v>
      </c>
    </row>
    <row r="5426" spans="1:16" ht="67.5" x14ac:dyDescent="0.2">
      <c r="A5426" s="466" t="s">
        <v>7860</v>
      </c>
      <c r="B5426" s="465" t="s">
        <v>3526</v>
      </c>
      <c r="C5426" s="464" t="s">
        <v>2594</v>
      </c>
      <c r="D5426" s="463" t="s">
        <v>9503</v>
      </c>
      <c r="E5426" s="462">
        <v>5500</v>
      </c>
      <c r="F5426" s="461" t="s">
        <v>11216</v>
      </c>
      <c r="G5426" s="460" t="s">
        <v>11215</v>
      </c>
      <c r="H5426" s="460" t="s">
        <v>11214</v>
      </c>
      <c r="I5426" s="460" t="s">
        <v>7869</v>
      </c>
      <c r="J5426" s="459" t="s">
        <v>11214</v>
      </c>
      <c r="K5426" s="458">
        <v>2</v>
      </c>
      <c r="L5426" s="458">
        <v>4</v>
      </c>
      <c r="M5426" s="457">
        <v>23341.36267908353</v>
      </c>
      <c r="N5426" s="458">
        <v>1</v>
      </c>
      <c r="O5426" s="458">
        <v>6</v>
      </c>
      <c r="P5426" s="457">
        <v>34306.800000000003</v>
      </c>
    </row>
    <row r="5427" spans="1:16" ht="67.5" x14ac:dyDescent="0.2">
      <c r="A5427" s="466" t="s">
        <v>7860</v>
      </c>
      <c r="B5427" s="465" t="s">
        <v>3526</v>
      </c>
      <c r="C5427" s="464" t="s">
        <v>2594</v>
      </c>
      <c r="D5427" s="463" t="s">
        <v>7887</v>
      </c>
      <c r="E5427" s="462">
        <v>4200</v>
      </c>
      <c r="F5427" s="461" t="s">
        <v>11213</v>
      </c>
      <c r="G5427" s="460" t="s">
        <v>11212</v>
      </c>
      <c r="H5427" s="460" t="s">
        <v>6389</v>
      </c>
      <c r="I5427" s="460" t="s">
        <v>7869</v>
      </c>
      <c r="J5427" s="459" t="s">
        <v>6389</v>
      </c>
      <c r="K5427" s="458">
        <v>3</v>
      </c>
      <c r="L5427" s="458">
        <v>12</v>
      </c>
      <c r="M5427" s="457">
        <v>53472.939955718633</v>
      </c>
      <c r="N5427" s="458">
        <v>1</v>
      </c>
      <c r="O5427" s="458">
        <v>6</v>
      </c>
      <c r="P5427" s="457">
        <v>26506.799999999999</v>
      </c>
    </row>
    <row r="5428" spans="1:16" ht="67.5" x14ac:dyDescent="0.2">
      <c r="A5428" s="466" t="s">
        <v>7860</v>
      </c>
      <c r="B5428" s="465" t="s">
        <v>3526</v>
      </c>
      <c r="C5428" s="464" t="s">
        <v>2594</v>
      </c>
      <c r="D5428" s="463" t="s">
        <v>10710</v>
      </c>
      <c r="E5428" s="462">
        <v>5500</v>
      </c>
      <c r="F5428" s="461" t="s">
        <v>11211</v>
      </c>
      <c r="G5428" s="460" t="s">
        <v>11210</v>
      </c>
      <c r="H5428" s="460" t="s">
        <v>8199</v>
      </c>
      <c r="I5428" s="460" t="s">
        <v>7869</v>
      </c>
      <c r="J5428" s="459" t="s">
        <v>8199</v>
      </c>
      <c r="K5428" s="458">
        <v>4</v>
      </c>
      <c r="L5428" s="458">
        <v>10</v>
      </c>
      <c r="M5428" s="457">
        <v>58353.406697708822</v>
      </c>
      <c r="N5428" s="458">
        <v>1</v>
      </c>
      <c r="O5428" s="458">
        <v>6</v>
      </c>
      <c r="P5428" s="457">
        <v>34306.800000000003</v>
      </c>
    </row>
    <row r="5429" spans="1:16" ht="67.5" x14ac:dyDescent="0.2">
      <c r="A5429" s="466" t="s">
        <v>7860</v>
      </c>
      <c r="B5429" s="465" t="s">
        <v>3526</v>
      </c>
      <c r="C5429" s="464" t="s">
        <v>2594</v>
      </c>
      <c r="D5429" s="463" t="s">
        <v>8115</v>
      </c>
      <c r="E5429" s="462">
        <v>11000</v>
      </c>
      <c r="F5429" s="461" t="s">
        <v>11209</v>
      </c>
      <c r="G5429" s="460" t="s">
        <v>11208</v>
      </c>
      <c r="H5429" s="460" t="s">
        <v>4810</v>
      </c>
      <c r="I5429" s="460" t="s">
        <v>7869</v>
      </c>
      <c r="J5429" s="459" t="s">
        <v>4810</v>
      </c>
      <c r="K5429" s="458">
        <v>3</v>
      </c>
      <c r="L5429" s="458">
        <v>12</v>
      </c>
      <c r="M5429" s="457">
        <v>140048.17607450119</v>
      </c>
      <c r="N5429" s="458">
        <v>1</v>
      </c>
      <c r="O5429" s="458">
        <v>6</v>
      </c>
      <c r="P5429" s="457">
        <v>67306.8</v>
      </c>
    </row>
    <row r="5430" spans="1:16" ht="67.5" x14ac:dyDescent="0.2">
      <c r="A5430" s="466" t="s">
        <v>7860</v>
      </c>
      <c r="B5430" s="465" t="s">
        <v>3526</v>
      </c>
      <c r="C5430" s="464" t="s">
        <v>2594</v>
      </c>
      <c r="D5430" s="463" t="s">
        <v>9085</v>
      </c>
      <c r="E5430" s="462">
        <v>8000</v>
      </c>
      <c r="F5430" s="461" t="s">
        <v>11207</v>
      </c>
      <c r="G5430" s="460" t="s">
        <v>11206</v>
      </c>
      <c r="H5430" s="460" t="s">
        <v>3574</v>
      </c>
      <c r="I5430" s="460" t="s">
        <v>7869</v>
      </c>
      <c r="J5430" s="459" t="s">
        <v>3574</v>
      </c>
      <c r="K5430" s="458">
        <v>3</v>
      </c>
      <c r="L5430" s="458">
        <v>12</v>
      </c>
      <c r="M5430" s="457">
        <v>101853.21896327358</v>
      </c>
      <c r="N5430" s="458">
        <v>1</v>
      </c>
      <c r="O5430" s="458">
        <v>6</v>
      </c>
      <c r="P5430" s="457">
        <v>49306.8</v>
      </c>
    </row>
    <row r="5431" spans="1:16" ht="67.5" x14ac:dyDescent="0.2">
      <c r="A5431" s="466" t="s">
        <v>7860</v>
      </c>
      <c r="B5431" s="465" t="s">
        <v>3526</v>
      </c>
      <c r="C5431" s="464" t="s">
        <v>2594</v>
      </c>
      <c r="D5431" s="463" t="s">
        <v>7887</v>
      </c>
      <c r="E5431" s="462">
        <v>4200</v>
      </c>
      <c r="F5431" s="461" t="s">
        <v>11205</v>
      </c>
      <c r="G5431" s="460" t="s">
        <v>11204</v>
      </c>
      <c r="H5431" s="460" t="s">
        <v>3574</v>
      </c>
      <c r="I5431" s="460" t="s">
        <v>7861</v>
      </c>
      <c r="J5431" s="459" t="s">
        <v>3574</v>
      </c>
      <c r="K5431" s="458">
        <v>3</v>
      </c>
      <c r="L5431" s="458">
        <v>12</v>
      </c>
      <c r="M5431" s="457">
        <v>53472.939955718633</v>
      </c>
      <c r="N5431" s="458">
        <v>1</v>
      </c>
      <c r="O5431" s="458">
        <v>6</v>
      </c>
      <c r="P5431" s="457">
        <v>26506.799999999999</v>
      </c>
    </row>
    <row r="5432" spans="1:16" ht="67.5" x14ac:dyDescent="0.2">
      <c r="A5432" s="466" t="s">
        <v>7860</v>
      </c>
      <c r="B5432" s="465" t="s">
        <v>3526</v>
      </c>
      <c r="C5432" s="464" t="s">
        <v>2594</v>
      </c>
      <c r="D5432" s="463" t="s">
        <v>7859</v>
      </c>
      <c r="E5432" s="462">
        <v>2500</v>
      </c>
      <c r="F5432" s="461" t="s">
        <v>11203</v>
      </c>
      <c r="G5432" s="460" t="s">
        <v>11202</v>
      </c>
      <c r="H5432" s="460" t="s">
        <v>3574</v>
      </c>
      <c r="I5432" s="460" t="s">
        <v>7861</v>
      </c>
      <c r="J5432" s="459" t="s">
        <v>3574</v>
      </c>
      <c r="K5432" s="458">
        <v>4</v>
      </c>
      <c r="L5432" s="458">
        <v>12</v>
      </c>
      <c r="M5432" s="457">
        <v>31829.130926022997</v>
      </c>
      <c r="N5432" s="458">
        <v>1</v>
      </c>
      <c r="O5432" s="458">
        <v>6</v>
      </c>
      <c r="P5432" s="457">
        <v>16306.8</v>
      </c>
    </row>
    <row r="5433" spans="1:16" ht="67.5" x14ac:dyDescent="0.2">
      <c r="A5433" s="466" t="s">
        <v>7860</v>
      </c>
      <c r="B5433" s="465" t="s">
        <v>3526</v>
      </c>
      <c r="C5433" s="464" t="s">
        <v>2594</v>
      </c>
      <c r="D5433" s="463" t="s">
        <v>7881</v>
      </c>
      <c r="E5433" s="462">
        <v>3200</v>
      </c>
      <c r="F5433" s="461" t="s">
        <v>11201</v>
      </c>
      <c r="G5433" s="460" t="s">
        <v>11200</v>
      </c>
      <c r="H5433" s="460" t="s">
        <v>7865</v>
      </c>
      <c r="I5433" s="460" t="s">
        <v>7861</v>
      </c>
      <c r="J5433" s="459" t="s">
        <v>7865</v>
      </c>
      <c r="K5433" s="458">
        <v>3</v>
      </c>
      <c r="L5433" s="458">
        <v>12</v>
      </c>
      <c r="M5433" s="457">
        <v>40741.287585309437</v>
      </c>
      <c r="N5433" s="458">
        <v>1</v>
      </c>
      <c r="O5433" s="458">
        <v>6</v>
      </c>
      <c r="P5433" s="457">
        <v>20506.8</v>
      </c>
    </row>
    <row r="5434" spans="1:16" ht="67.5" x14ac:dyDescent="0.2">
      <c r="A5434" s="466" t="s">
        <v>7860</v>
      </c>
      <c r="B5434" s="465" t="s">
        <v>3526</v>
      </c>
      <c r="C5434" s="464" t="s">
        <v>2594</v>
      </c>
      <c r="D5434" s="463" t="s">
        <v>7887</v>
      </c>
      <c r="E5434" s="462">
        <v>4200</v>
      </c>
      <c r="F5434" s="461" t="s">
        <v>11199</v>
      </c>
      <c r="G5434" s="460" t="s">
        <v>11198</v>
      </c>
      <c r="H5434" s="460" t="s">
        <v>4810</v>
      </c>
      <c r="I5434" s="460" t="s">
        <v>7869</v>
      </c>
      <c r="J5434" s="459" t="s">
        <v>4810</v>
      </c>
      <c r="K5434" s="458">
        <v>4</v>
      </c>
      <c r="L5434" s="458">
        <v>12</v>
      </c>
      <c r="M5434" s="457">
        <v>53472.939955718633</v>
      </c>
      <c r="N5434" s="458">
        <v>1</v>
      </c>
      <c r="O5434" s="458">
        <v>6</v>
      </c>
      <c r="P5434" s="457">
        <v>26506.799999999999</v>
      </c>
    </row>
    <row r="5435" spans="1:16" ht="67.5" x14ac:dyDescent="0.2">
      <c r="A5435" s="466" t="s">
        <v>7860</v>
      </c>
      <c r="B5435" s="465" t="s">
        <v>3526</v>
      </c>
      <c r="C5435" s="464" t="s">
        <v>2594</v>
      </c>
      <c r="D5435" s="463" t="s">
        <v>8011</v>
      </c>
      <c r="E5435" s="462">
        <v>2200</v>
      </c>
      <c r="F5435" s="461" t="s">
        <v>11197</v>
      </c>
      <c r="G5435" s="460" t="s">
        <v>11196</v>
      </c>
      <c r="H5435" s="460"/>
      <c r="I5435" s="460"/>
      <c r="J5435" s="459"/>
      <c r="K5435" s="458">
        <v>5</v>
      </c>
      <c r="L5435" s="458">
        <v>12</v>
      </c>
      <c r="M5435" s="457">
        <v>28009.635214900234</v>
      </c>
      <c r="N5435" s="458">
        <v>1</v>
      </c>
      <c r="O5435" s="458">
        <v>6</v>
      </c>
      <c r="P5435" s="457">
        <v>14506.8</v>
      </c>
    </row>
    <row r="5436" spans="1:16" ht="67.5" x14ac:dyDescent="0.2">
      <c r="A5436" s="466" t="s">
        <v>7860</v>
      </c>
      <c r="B5436" s="465" t="s">
        <v>3526</v>
      </c>
      <c r="C5436" s="464" t="s">
        <v>2594</v>
      </c>
      <c r="D5436" s="463" t="s">
        <v>8226</v>
      </c>
      <c r="E5436" s="462">
        <v>6500</v>
      </c>
      <c r="F5436" s="461" t="s">
        <v>11195</v>
      </c>
      <c r="G5436" s="460" t="s">
        <v>11194</v>
      </c>
      <c r="H5436" s="460" t="s">
        <v>8621</v>
      </c>
      <c r="I5436" s="460" t="s">
        <v>7861</v>
      </c>
      <c r="J5436" s="459" t="s">
        <v>8621</v>
      </c>
      <c r="K5436" s="458">
        <v>1</v>
      </c>
      <c r="L5436" s="458">
        <v>1</v>
      </c>
      <c r="M5436" s="457">
        <v>6896.3117006383154</v>
      </c>
      <c r="N5436" s="458">
        <v>1</v>
      </c>
      <c r="O5436" s="458">
        <v>6</v>
      </c>
      <c r="P5436" s="457">
        <v>40306.800000000003</v>
      </c>
    </row>
    <row r="5437" spans="1:16" ht="67.5" x14ac:dyDescent="0.2">
      <c r="A5437" s="466" t="s">
        <v>7860</v>
      </c>
      <c r="B5437" s="465" t="s">
        <v>3526</v>
      </c>
      <c r="C5437" s="464" t="s">
        <v>2594</v>
      </c>
      <c r="D5437" s="463" t="s">
        <v>7887</v>
      </c>
      <c r="E5437" s="462">
        <v>4200</v>
      </c>
      <c r="F5437" s="461" t="s">
        <v>11193</v>
      </c>
      <c r="G5437" s="460" t="s">
        <v>11192</v>
      </c>
      <c r="H5437" s="460" t="s">
        <v>3574</v>
      </c>
      <c r="I5437" s="460" t="s">
        <v>7861</v>
      </c>
      <c r="J5437" s="459" t="s">
        <v>3574</v>
      </c>
      <c r="K5437" s="458">
        <v>3</v>
      </c>
      <c r="L5437" s="458">
        <v>12</v>
      </c>
      <c r="M5437" s="457">
        <v>53472.939955718633</v>
      </c>
      <c r="N5437" s="458">
        <v>1</v>
      </c>
      <c r="O5437" s="458">
        <v>6</v>
      </c>
      <c r="P5437" s="457">
        <v>26506.799999999999</v>
      </c>
    </row>
    <row r="5438" spans="1:16" ht="67.5" x14ac:dyDescent="0.2">
      <c r="A5438" s="466" t="s">
        <v>7860</v>
      </c>
      <c r="B5438" s="465" t="s">
        <v>3526</v>
      </c>
      <c r="C5438" s="464" t="s">
        <v>2594</v>
      </c>
      <c r="D5438" s="463" t="s">
        <v>8345</v>
      </c>
      <c r="E5438" s="462">
        <v>3500</v>
      </c>
      <c r="F5438" s="461" t="s">
        <v>11191</v>
      </c>
      <c r="G5438" s="460" t="s">
        <v>11190</v>
      </c>
      <c r="H5438" s="460" t="s">
        <v>8342</v>
      </c>
      <c r="I5438" s="460" t="s">
        <v>7869</v>
      </c>
      <c r="J5438" s="459" t="s">
        <v>8342</v>
      </c>
      <c r="K5438" s="458">
        <v>2</v>
      </c>
      <c r="L5438" s="458">
        <v>4</v>
      </c>
      <c r="M5438" s="457">
        <v>14853.594432144064</v>
      </c>
      <c r="N5438" s="458">
        <v>1</v>
      </c>
      <c r="O5438" s="458">
        <v>3</v>
      </c>
      <c r="P5438" s="457">
        <v>11153.4</v>
      </c>
    </row>
    <row r="5439" spans="1:16" ht="67.5" x14ac:dyDescent="0.2">
      <c r="A5439" s="466" t="s">
        <v>7860</v>
      </c>
      <c r="B5439" s="465" t="s">
        <v>3526</v>
      </c>
      <c r="C5439" s="464" t="s">
        <v>2594</v>
      </c>
      <c r="D5439" s="463" t="s">
        <v>7881</v>
      </c>
      <c r="E5439" s="462">
        <v>3200</v>
      </c>
      <c r="F5439" s="461" t="s">
        <v>11189</v>
      </c>
      <c r="G5439" s="460" t="s">
        <v>11188</v>
      </c>
      <c r="H5439" s="460" t="s">
        <v>11187</v>
      </c>
      <c r="I5439" s="460" t="s">
        <v>7861</v>
      </c>
      <c r="J5439" s="459" t="s">
        <v>11187</v>
      </c>
      <c r="K5439" s="458">
        <v>4</v>
      </c>
      <c r="L5439" s="458">
        <v>12</v>
      </c>
      <c r="M5439" s="457">
        <v>40741.287585309437</v>
      </c>
      <c r="N5439" s="458">
        <v>1</v>
      </c>
      <c r="O5439" s="458">
        <v>6</v>
      </c>
      <c r="P5439" s="457">
        <v>20506.8</v>
      </c>
    </row>
    <row r="5440" spans="1:16" ht="67.5" x14ac:dyDescent="0.2">
      <c r="A5440" s="466" t="s">
        <v>7860</v>
      </c>
      <c r="B5440" s="465" t="s">
        <v>3526</v>
      </c>
      <c r="C5440" s="464" t="s">
        <v>2594</v>
      </c>
      <c r="D5440" s="463" t="s">
        <v>7859</v>
      </c>
      <c r="E5440" s="462">
        <v>2500</v>
      </c>
      <c r="F5440" s="461" t="s">
        <v>11186</v>
      </c>
      <c r="G5440" s="460" t="s">
        <v>11185</v>
      </c>
      <c r="H5440" s="460"/>
      <c r="I5440" s="460" t="s">
        <v>8064</v>
      </c>
      <c r="J5440" s="459" t="s">
        <v>3538</v>
      </c>
      <c r="K5440" s="458">
        <v>3</v>
      </c>
      <c r="L5440" s="458">
        <v>12</v>
      </c>
      <c r="M5440" s="457">
        <v>31829.130926022997</v>
      </c>
      <c r="N5440" s="458">
        <v>1</v>
      </c>
      <c r="O5440" s="458">
        <v>6</v>
      </c>
      <c r="P5440" s="457">
        <v>16306.8</v>
      </c>
    </row>
    <row r="5441" spans="1:16" ht="67.5" x14ac:dyDescent="0.2">
      <c r="A5441" s="466" t="s">
        <v>7860</v>
      </c>
      <c r="B5441" s="465" t="s">
        <v>3526</v>
      </c>
      <c r="C5441" s="464" t="s">
        <v>2594</v>
      </c>
      <c r="D5441" s="463" t="s">
        <v>7923</v>
      </c>
      <c r="E5441" s="462">
        <v>4200</v>
      </c>
      <c r="F5441" s="461" t="s">
        <v>11184</v>
      </c>
      <c r="G5441" s="460" t="s">
        <v>11183</v>
      </c>
      <c r="H5441" s="460" t="s">
        <v>3574</v>
      </c>
      <c r="I5441" s="460" t="s">
        <v>7869</v>
      </c>
      <c r="J5441" s="459" t="s">
        <v>3574</v>
      </c>
      <c r="K5441" s="458">
        <v>1</v>
      </c>
      <c r="L5441" s="458">
        <v>2</v>
      </c>
      <c r="M5441" s="457">
        <v>8912.1566592864383</v>
      </c>
      <c r="N5441" s="458">
        <v>1</v>
      </c>
      <c r="O5441" s="458">
        <v>6</v>
      </c>
      <c r="P5441" s="457">
        <v>26506.799999999999</v>
      </c>
    </row>
    <row r="5442" spans="1:16" ht="67.5" x14ac:dyDescent="0.2">
      <c r="A5442" s="466" t="s">
        <v>7860</v>
      </c>
      <c r="B5442" s="465" t="s">
        <v>3526</v>
      </c>
      <c r="C5442" s="464" t="s">
        <v>2594</v>
      </c>
      <c r="D5442" s="463" t="s">
        <v>11182</v>
      </c>
      <c r="E5442" s="462">
        <v>8000</v>
      </c>
      <c r="F5442" s="461" t="s">
        <v>11181</v>
      </c>
      <c r="G5442" s="460" t="s">
        <v>11180</v>
      </c>
      <c r="H5442" s="460" t="s">
        <v>8854</v>
      </c>
      <c r="I5442" s="460" t="s">
        <v>7869</v>
      </c>
      <c r="J5442" s="459" t="s">
        <v>8854</v>
      </c>
      <c r="K5442" s="458">
        <v>0</v>
      </c>
      <c r="L5442" s="458">
        <v>0</v>
      </c>
      <c r="M5442" s="457">
        <v>0</v>
      </c>
      <c r="N5442" s="458">
        <v>1</v>
      </c>
      <c r="O5442" s="458">
        <v>2</v>
      </c>
      <c r="P5442" s="457">
        <v>16435.599999999999</v>
      </c>
    </row>
    <row r="5443" spans="1:16" ht="67.5" x14ac:dyDescent="0.2">
      <c r="A5443" s="466" t="s">
        <v>7860</v>
      </c>
      <c r="B5443" s="465" t="s">
        <v>3526</v>
      </c>
      <c r="C5443" s="464" t="s">
        <v>2594</v>
      </c>
      <c r="D5443" s="463" t="s">
        <v>7887</v>
      </c>
      <c r="E5443" s="462">
        <v>4200</v>
      </c>
      <c r="F5443" s="461" t="s">
        <v>11179</v>
      </c>
      <c r="G5443" s="460" t="s">
        <v>11178</v>
      </c>
      <c r="H5443" s="460" t="s">
        <v>3542</v>
      </c>
      <c r="I5443" s="460" t="s">
        <v>7869</v>
      </c>
      <c r="J5443" s="459" t="s">
        <v>3542</v>
      </c>
      <c r="K5443" s="458">
        <v>5</v>
      </c>
      <c r="L5443" s="458">
        <v>12</v>
      </c>
      <c r="M5443" s="457">
        <v>57929.018285361853</v>
      </c>
      <c r="N5443" s="458">
        <v>1</v>
      </c>
      <c r="O5443" s="458">
        <v>6</v>
      </c>
      <c r="P5443" s="457">
        <v>26506.799999999999</v>
      </c>
    </row>
    <row r="5444" spans="1:16" ht="67.5" x14ac:dyDescent="0.2">
      <c r="A5444" s="466" t="s">
        <v>7860</v>
      </c>
      <c r="B5444" s="465" t="s">
        <v>3526</v>
      </c>
      <c r="C5444" s="464" t="s">
        <v>2594</v>
      </c>
      <c r="D5444" s="463" t="s">
        <v>8840</v>
      </c>
      <c r="E5444" s="462">
        <v>7500</v>
      </c>
      <c r="F5444" s="461" t="s">
        <v>11177</v>
      </c>
      <c r="G5444" s="460" t="s">
        <v>11176</v>
      </c>
      <c r="H5444" s="460" t="s">
        <v>4810</v>
      </c>
      <c r="I5444" s="460" t="s">
        <v>7869</v>
      </c>
      <c r="J5444" s="459" t="s">
        <v>4810</v>
      </c>
      <c r="K5444" s="458">
        <v>2</v>
      </c>
      <c r="L5444" s="458">
        <v>9</v>
      </c>
      <c r="M5444" s="457">
        <v>71615.544583551746</v>
      </c>
      <c r="N5444" s="458">
        <v>0</v>
      </c>
      <c r="O5444" s="458">
        <v>0</v>
      </c>
      <c r="P5444" s="457">
        <v>0</v>
      </c>
    </row>
    <row r="5445" spans="1:16" ht="67.5" x14ac:dyDescent="0.2">
      <c r="A5445" s="466" t="s">
        <v>7860</v>
      </c>
      <c r="B5445" s="465" t="s">
        <v>3526</v>
      </c>
      <c r="C5445" s="464" t="s">
        <v>2594</v>
      </c>
      <c r="D5445" s="463" t="s">
        <v>7916</v>
      </c>
      <c r="E5445" s="462">
        <v>4200</v>
      </c>
      <c r="F5445" s="461" t="s">
        <v>11175</v>
      </c>
      <c r="G5445" s="460" t="s">
        <v>11174</v>
      </c>
      <c r="H5445" s="460" t="s">
        <v>8352</v>
      </c>
      <c r="I5445" s="460" t="s">
        <v>7869</v>
      </c>
      <c r="J5445" s="459" t="s">
        <v>8352</v>
      </c>
      <c r="K5445" s="458">
        <v>1</v>
      </c>
      <c r="L5445" s="458">
        <v>2</v>
      </c>
      <c r="M5445" s="457">
        <v>8912.1566592864383</v>
      </c>
      <c r="N5445" s="458">
        <v>0</v>
      </c>
      <c r="O5445" s="458">
        <v>0</v>
      </c>
      <c r="P5445" s="457">
        <v>0</v>
      </c>
    </row>
    <row r="5446" spans="1:16" ht="67.5" x14ac:dyDescent="0.2">
      <c r="A5446" s="466" t="s">
        <v>7860</v>
      </c>
      <c r="B5446" s="465" t="s">
        <v>3526</v>
      </c>
      <c r="C5446" s="464" t="s">
        <v>2594</v>
      </c>
      <c r="D5446" s="463" t="s">
        <v>7923</v>
      </c>
      <c r="E5446" s="462">
        <v>4200</v>
      </c>
      <c r="F5446" s="461" t="s">
        <v>11173</v>
      </c>
      <c r="G5446" s="460" t="s">
        <v>11172</v>
      </c>
      <c r="H5446" s="460" t="s">
        <v>4810</v>
      </c>
      <c r="I5446" s="460" t="s">
        <v>7869</v>
      </c>
      <c r="J5446" s="459" t="s">
        <v>4810</v>
      </c>
      <c r="K5446" s="458">
        <v>3</v>
      </c>
      <c r="L5446" s="458">
        <v>5</v>
      </c>
      <c r="M5446" s="457">
        <v>22280.391648216097</v>
      </c>
      <c r="N5446" s="458">
        <v>0</v>
      </c>
      <c r="O5446" s="458">
        <v>0</v>
      </c>
      <c r="P5446" s="457">
        <v>0</v>
      </c>
    </row>
    <row r="5447" spans="1:16" ht="67.5" x14ac:dyDescent="0.2">
      <c r="A5447" s="466" t="s">
        <v>7860</v>
      </c>
      <c r="B5447" s="465" t="s">
        <v>3526</v>
      </c>
      <c r="C5447" s="464" t="s">
        <v>2594</v>
      </c>
      <c r="D5447" s="463" t="s">
        <v>8345</v>
      </c>
      <c r="E5447" s="462">
        <v>3500</v>
      </c>
      <c r="F5447" s="461" t="s">
        <v>11171</v>
      </c>
      <c r="G5447" s="460" t="s">
        <v>11170</v>
      </c>
      <c r="H5447" s="460" t="s">
        <v>8342</v>
      </c>
      <c r="I5447" s="460" t="s">
        <v>7869</v>
      </c>
      <c r="J5447" s="459" t="s">
        <v>8342</v>
      </c>
      <c r="K5447" s="458">
        <v>3</v>
      </c>
      <c r="L5447" s="458">
        <v>8</v>
      </c>
      <c r="M5447" s="457">
        <v>29707.188864288128</v>
      </c>
      <c r="N5447" s="458">
        <v>2</v>
      </c>
      <c r="O5447" s="458">
        <v>6</v>
      </c>
      <c r="P5447" s="457">
        <v>22306.799999999999</v>
      </c>
    </row>
    <row r="5448" spans="1:16" ht="67.5" x14ac:dyDescent="0.2">
      <c r="A5448" s="466" t="s">
        <v>7860</v>
      </c>
      <c r="B5448" s="465" t="s">
        <v>3526</v>
      </c>
      <c r="C5448" s="464" t="s">
        <v>2594</v>
      </c>
      <c r="D5448" s="463" t="s">
        <v>11169</v>
      </c>
      <c r="E5448" s="462">
        <v>7500</v>
      </c>
      <c r="F5448" s="461" t="s">
        <v>11168</v>
      </c>
      <c r="G5448" s="460" t="s">
        <v>11167</v>
      </c>
      <c r="H5448" s="460" t="s">
        <v>7911</v>
      </c>
      <c r="I5448" s="460" t="s">
        <v>7869</v>
      </c>
      <c r="J5448" s="459" t="s">
        <v>7911</v>
      </c>
      <c r="K5448" s="458">
        <v>3</v>
      </c>
      <c r="L5448" s="458">
        <v>12</v>
      </c>
      <c r="M5448" s="457">
        <v>95487.392778068985</v>
      </c>
      <c r="N5448" s="458">
        <v>1</v>
      </c>
      <c r="O5448" s="458">
        <v>6</v>
      </c>
      <c r="P5448" s="457">
        <v>46306.8</v>
      </c>
    </row>
    <row r="5449" spans="1:16" ht="67.5" x14ac:dyDescent="0.2">
      <c r="A5449" s="466" t="s">
        <v>7860</v>
      </c>
      <c r="B5449" s="465" t="s">
        <v>3526</v>
      </c>
      <c r="C5449" s="464" t="s">
        <v>2594</v>
      </c>
      <c r="D5449" s="463" t="s">
        <v>7923</v>
      </c>
      <c r="E5449" s="462">
        <v>4200</v>
      </c>
      <c r="F5449" s="461" t="s">
        <v>11166</v>
      </c>
      <c r="G5449" s="460" t="s">
        <v>11165</v>
      </c>
      <c r="H5449" s="460" t="s">
        <v>3574</v>
      </c>
      <c r="I5449" s="460" t="s">
        <v>7869</v>
      </c>
      <c r="J5449" s="459" t="s">
        <v>3574</v>
      </c>
      <c r="K5449" s="458">
        <v>4</v>
      </c>
      <c r="L5449" s="458">
        <v>7</v>
      </c>
      <c r="M5449" s="457">
        <v>31192.548307502537</v>
      </c>
      <c r="N5449" s="458">
        <v>1</v>
      </c>
      <c r="O5449" s="458">
        <v>6</v>
      </c>
      <c r="P5449" s="457">
        <v>26506.799999999999</v>
      </c>
    </row>
    <row r="5450" spans="1:16" ht="67.5" x14ac:dyDescent="0.2">
      <c r="A5450" s="466" t="s">
        <v>7860</v>
      </c>
      <c r="B5450" s="465" t="s">
        <v>3526</v>
      </c>
      <c r="C5450" s="464" t="s">
        <v>2594</v>
      </c>
      <c r="D5450" s="463" t="s">
        <v>10085</v>
      </c>
      <c r="E5450" s="462">
        <v>4200</v>
      </c>
      <c r="F5450" s="461" t="s">
        <v>11164</v>
      </c>
      <c r="G5450" s="460" t="s">
        <v>11163</v>
      </c>
      <c r="H5450" s="460" t="s">
        <v>11031</v>
      </c>
      <c r="I5450" s="460" t="s">
        <v>7869</v>
      </c>
      <c r="J5450" s="459" t="s">
        <v>11031</v>
      </c>
      <c r="K5450" s="458">
        <v>4</v>
      </c>
      <c r="L5450" s="458">
        <v>12</v>
      </c>
      <c r="M5450" s="457">
        <v>53472.939955718633</v>
      </c>
      <c r="N5450" s="458">
        <v>1</v>
      </c>
      <c r="O5450" s="458">
        <v>6</v>
      </c>
      <c r="P5450" s="457">
        <v>26506.799999999999</v>
      </c>
    </row>
    <row r="5451" spans="1:16" ht="67.5" x14ac:dyDescent="0.2">
      <c r="A5451" s="466" t="s">
        <v>7860</v>
      </c>
      <c r="B5451" s="465" t="s">
        <v>3526</v>
      </c>
      <c r="C5451" s="464" t="s">
        <v>2594</v>
      </c>
      <c r="D5451" s="463" t="s">
        <v>9012</v>
      </c>
      <c r="E5451" s="462">
        <v>8500</v>
      </c>
      <c r="F5451" s="461" t="s">
        <v>11162</v>
      </c>
      <c r="G5451" s="460" t="s">
        <v>11161</v>
      </c>
      <c r="H5451" s="460" t="s">
        <v>7911</v>
      </c>
      <c r="I5451" s="460" t="s">
        <v>7869</v>
      </c>
      <c r="J5451" s="459" t="s">
        <v>7911</v>
      </c>
      <c r="K5451" s="458">
        <v>2</v>
      </c>
      <c r="L5451" s="458">
        <v>6</v>
      </c>
      <c r="M5451" s="457">
        <v>54109.52257423909</v>
      </c>
      <c r="N5451" s="458">
        <v>1</v>
      </c>
      <c r="O5451" s="458">
        <v>6</v>
      </c>
      <c r="P5451" s="457">
        <v>52306.8</v>
      </c>
    </row>
    <row r="5452" spans="1:16" ht="67.5" x14ac:dyDescent="0.2">
      <c r="A5452" s="466" t="s">
        <v>7860</v>
      </c>
      <c r="B5452" s="465" t="s">
        <v>3526</v>
      </c>
      <c r="C5452" s="464" t="s">
        <v>2594</v>
      </c>
      <c r="D5452" s="463" t="s">
        <v>7916</v>
      </c>
      <c r="E5452" s="462">
        <v>4200</v>
      </c>
      <c r="F5452" s="461" t="s">
        <v>11160</v>
      </c>
      <c r="G5452" s="460" t="s">
        <v>11159</v>
      </c>
      <c r="H5452" s="460" t="s">
        <v>8420</v>
      </c>
      <c r="I5452" s="460" t="s">
        <v>7869</v>
      </c>
      <c r="J5452" s="459" t="s">
        <v>8420</v>
      </c>
      <c r="K5452" s="458">
        <v>3</v>
      </c>
      <c r="L5452" s="458">
        <v>12</v>
      </c>
      <c r="M5452" s="457">
        <v>53472.939955718633</v>
      </c>
      <c r="N5452" s="458">
        <v>1</v>
      </c>
      <c r="O5452" s="458">
        <v>6</v>
      </c>
      <c r="P5452" s="457">
        <v>26506.799999999999</v>
      </c>
    </row>
    <row r="5453" spans="1:16" ht="67.5" x14ac:dyDescent="0.2">
      <c r="A5453" s="466" t="s">
        <v>7860</v>
      </c>
      <c r="B5453" s="465" t="s">
        <v>3526</v>
      </c>
      <c r="C5453" s="464" t="s">
        <v>2594</v>
      </c>
      <c r="D5453" s="463" t="s">
        <v>9458</v>
      </c>
      <c r="E5453" s="462">
        <v>6500</v>
      </c>
      <c r="F5453" s="461" t="s">
        <v>11158</v>
      </c>
      <c r="G5453" s="460" t="s">
        <v>11157</v>
      </c>
      <c r="H5453" s="460" t="s">
        <v>11156</v>
      </c>
      <c r="I5453" s="460" t="s">
        <v>7869</v>
      </c>
      <c r="J5453" s="459" t="s">
        <v>11156</v>
      </c>
      <c r="K5453" s="458">
        <v>3</v>
      </c>
      <c r="L5453" s="458">
        <v>12</v>
      </c>
      <c r="M5453" s="457">
        <v>82755.740407659789</v>
      </c>
      <c r="N5453" s="458">
        <v>1</v>
      </c>
      <c r="O5453" s="458">
        <v>6</v>
      </c>
      <c r="P5453" s="457">
        <v>40306.800000000003</v>
      </c>
    </row>
    <row r="5454" spans="1:16" ht="67.5" x14ac:dyDescent="0.2">
      <c r="A5454" s="466" t="s">
        <v>7860</v>
      </c>
      <c r="B5454" s="465" t="s">
        <v>3526</v>
      </c>
      <c r="C5454" s="464" t="s">
        <v>2594</v>
      </c>
      <c r="D5454" s="463" t="s">
        <v>7859</v>
      </c>
      <c r="E5454" s="462">
        <v>2500</v>
      </c>
      <c r="F5454" s="461" t="s">
        <v>11155</v>
      </c>
      <c r="G5454" s="460" t="s">
        <v>11154</v>
      </c>
      <c r="H5454" s="460" t="s">
        <v>10453</v>
      </c>
      <c r="I5454" s="460" t="s">
        <v>7861</v>
      </c>
      <c r="J5454" s="459" t="s">
        <v>10453</v>
      </c>
      <c r="K5454" s="458">
        <v>3</v>
      </c>
      <c r="L5454" s="458">
        <v>12</v>
      </c>
      <c r="M5454" s="457">
        <v>31829.130926022997</v>
      </c>
      <c r="N5454" s="458">
        <v>1</v>
      </c>
      <c r="O5454" s="458">
        <v>6</v>
      </c>
      <c r="P5454" s="457">
        <v>16306.8</v>
      </c>
    </row>
    <row r="5455" spans="1:16" ht="67.5" x14ac:dyDescent="0.2">
      <c r="A5455" s="466" t="s">
        <v>7860</v>
      </c>
      <c r="B5455" s="465" t="s">
        <v>3526</v>
      </c>
      <c r="C5455" s="464" t="s">
        <v>2594</v>
      </c>
      <c r="D5455" s="463" t="s">
        <v>7887</v>
      </c>
      <c r="E5455" s="462">
        <v>4200</v>
      </c>
      <c r="F5455" s="461" t="s">
        <v>11153</v>
      </c>
      <c r="G5455" s="460" t="s">
        <v>11152</v>
      </c>
      <c r="H5455" s="460" t="s">
        <v>3542</v>
      </c>
      <c r="I5455" s="460" t="s">
        <v>7861</v>
      </c>
      <c r="J5455" s="459" t="s">
        <v>3542</v>
      </c>
      <c r="K5455" s="458">
        <v>3</v>
      </c>
      <c r="L5455" s="458">
        <v>12</v>
      </c>
      <c r="M5455" s="457">
        <v>53472.939955718633</v>
      </c>
      <c r="N5455" s="458">
        <v>1</v>
      </c>
      <c r="O5455" s="458">
        <v>6</v>
      </c>
      <c r="P5455" s="457">
        <v>26506.799999999999</v>
      </c>
    </row>
    <row r="5456" spans="1:16" ht="67.5" x14ac:dyDescent="0.2">
      <c r="A5456" s="466" t="s">
        <v>7860</v>
      </c>
      <c r="B5456" s="465" t="s">
        <v>3526</v>
      </c>
      <c r="C5456" s="464" t="s">
        <v>2594</v>
      </c>
      <c r="D5456" s="463" t="s">
        <v>8011</v>
      </c>
      <c r="E5456" s="462">
        <v>2200</v>
      </c>
      <c r="F5456" s="461" t="s">
        <v>11151</v>
      </c>
      <c r="G5456" s="460" t="s">
        <v>11150</v>
      </c>
      <c r="H5456" s="460" t="s">
        <v>6514</v>
      </c>
      <c r="I5456" s="460" t="s">
        <v>7869</v>
      </c>
      <c r="J5456" s="459" t="s">
        <v>6514</v>
      </c>
      <c r="K5456" s="458">
        <v>4</v>
      </c>
      <c r="L5456" s="458">
        <v>12</v>
      </c>
      <c r="M5456" s="457">
        <v>28009.635214900234</v>
      </c>
      <c r="N5456" s="458">
        <v>1</v>
      </c>
      <c r="O5456" s="458">
        <v>6</v>
      </c>
      <c r="P5456" s="457">
        <v>14506.8</v>
      </c>
    </row>
    <row r="5457" spans="1:16" ht="67.5" x14ac:dyDescent="0.2">
      <c r="A5457" s="466" t="s">
        <v>7860</v>
      </c>
      <c r="B5457" s="465" t="s">
        <v>3526</v>
      </c>
      <c r="C5457" s="464" t="s">
        <v>2594</v>
      </c>
      <c r="D5457" s="463" t="s">
        <v>8417</v>
      </c>
      <c r="E5457" s="462">
        <v>3200</v>
      </c>
      <c r="F5457" s="461" t="s">
        <v>11149</v>
      </c>
      <c r="G5457" s="460" t="s">
        <v>11148</v>
      </c>
      <c r="H5457" s="460" t="s">
        <v>6389</v>
      </c>
      <c r="I5457" s="460" t="s">
        <v>7869</v>
      </c>
      <c r="J5457" s="459" t="s">
        <v>6389</v>
      </c>
      <c r="K5457" s="458">
        <v>4</v>
      </c>
      <c r="L5457" s="458">
        <v>10</v>
      </c>
      <c r="M5457" s="457">
        <v>33951.072987757863</v>
      </c>
      <c r="N5457" s="458">
        <v>1</v>
      </c>
      <c r="O5457" s="458">
        <v>6</v>
      </c>
      <c r="P5457" s="457">
        <v>20506.8</v>
      </c>
    </row>
    <row r="5458" spans="1:16" ht="67.5" x14ac:dyDescent="0.2">
      <c r="A5458" s="466" t="s">
        <v>7860</v>
      </c>
      <c r="B5458" s="465" t="s">
        <v>3526</v>
      </c>
      <c r="C5458" s="464" t="s">
        <v>2594</v>
      </c>
      <c r="D5458" s="463" t="s">
        <v>7923</v>
      </c>
      <c r="E5458" s="462">
        <v>4200</v>
      </c>
      <c r="F5458" s="461" t="s">
        <v>11147</v>
      </c>
      <c r="G5458" s="460" t="s">
        <v>11146</v>
      </c>
      <c r="H5458" s="460" t="s">
        <v>8020</v>
      </c>
      <c r="I5458" s="460" t="s">
        <v>7869</v>
      </c>
      <c r="J5458" s="459" t="s">
        <v>8020</v>
      </c>
      <c r="K5458" s="458">
        <v>1</v>
      </c>
      <c r="L5458" s="458">
        <v>2</v>
      </c>
      <c r="M5458" s="457">
        <v>8912.1566592864383</v>
      </c>
      <c r="N5458" s="458">
        <v>1</v>
      </c>
      <c r="O5458" s="458">
        <v>6</v>
      </c>
      <c r="P5458" s="457">
        <v>26506.799999999999</v>
      </c>
    </row>
    <row r="5459" spans="1:16" ht="67.5" x14ac:dyDescent="0.2">
      <c r="A5459" s="466" t="s">
        <v>7860</v>
      </c>
      <c r="B5459" s="465" t="s">
        <v>3526</v>
      </c>
      <c r="C5459" s="464" t="s">
        <v>2594</v>
      </c>
      <c r="D5459" s="463" t="s">
        <v>8011</v>
      </c>
      <c r="E5459" s="462">
        <v>2200</v>
      </c>
      <c r="F5459" s="461" t="s">
        <v>11145</v>
      </c>
      <c r="G5459" s="460" t="s">
        <v>11144</v>
      </c>
      <c r="H5459" s="460"/>
      <c r="I5459" s="460"/>
      <c r="J5459" s="459"/>
      <c r="K5459" s="458">
        <v>4</v>
      </c>
      <c r="L5459" s="458">
        <v>12</v>
      </c>
      <c r="M5459" s="457">
        <v>28009.635214900234</v>
      </c>
      <c r="N5459" s="458">
        <v>1</v>
      </c>
      <c r="O5459" s="458">
        <v>6</v>
      </c>
      <c r="P5459" s="457">
        <v>14506.8</v>
      </c>
    </row>
    <row r="5460" spans="1:16" ht="67.5" x14ac:dyDescent="0.2">
      <c r="A5460" s="466" t="s">
        <v>7860</v>
      </c>
      <c r="B5460" s="465" t="s">
        <v>3526</v>
      </c>
      <c r="C5460" s="464" t="s">
        <v>2594</v>
      </c>
      <c r="D5460" s="463" t="s">
        <v>7887</v>
      </c>
      <c r="E5460" s="462">
        <v>4200</v>
      </c>
      <c r="F5460" s="461" t="s">
        <v>11143</v>
      </c>
      <c r="G5460" s="460" t="s">
        <v>11142</v>
      </c>
      <c r="H5460" s="460" t="s">
        <v>6389</v>
      </c>
      <c r="I5460" s="460" t="s">
        <v>7869</v>
      </c>
      <c r="J5460" s="459" t="s">
        <v>6389</v>
      </c>
      <c r="K5460" s="458">
        <v>3</v>
      </c>
      <c r="L5460" s="458">
        <v>12</v>
      </c>
      <c r="M5460" s="457">
        <v>53472.939955718633</v>
      </c>
      <c r="N5460" s="458">
        <v>1</v>
      </c>
      <c r="O5460" s="458">
        <v>6</v>
      </c>
      <c r="P5460" s="457">
        <v>26506.799999999999</v>
      </c>
    </row>
    <row r="5461" spans="1:16" ht="67.5" x14ac:dyDescent="0.2">
      <c r="A5461" s="466" t="s">
        <v>7860</v>
      </c>
      <c r="B5461" s="465" t="s">
        <v>3526</v>
      </c>
      <c r="C5461" s="464" t="s">
        <v>2594</v>
      </c>
      <c r="D5461" s="463" t="s">
        <v>7881</v>
      </c>
      <c r="E5461" s="462">
        <v>3200</v>
      </c>
      <c r="F5461" s="461" t="s">
        <v>11141</v>
      </c>
      <c r="G5461" s="460" t="s">
        <v>11140</v>
      </c>
      <c r="H5461" s="460" t="s">
        <v>7865</v>
      </c>
      <c r="I5461" s="460" t="s">
        <v>7861</v>
      </c>
      <c r="J5461" s="459" t="s">
        <v>7865</v>
      </c>
      <c r="K5461" s="458">
        <v>3</v>
      </c>
      <c r="L5461" s="458">
        <v>12</v>
      </c>
      <c r="M5461" s="457">
        <v>40741.287585309437</v>
      </c>
      <c r="N5461" s="458">
        <v>1</v>
      </c>
      <c r="O5461" s="458">
        <v>6</v>
      </c>
      <c r="P5461" s="457">
        <v>20506.8</v>
      </c>
    </row>
    <row r="5462" spans="1:16" ht="67.5" x14ac:dyDescent="0.2">
      <c r="A5462" s="466" t="s">
        <v>7860</v>
      </c>
      <c r="B5462" s="465" t="s">
        <v>3526</v>
      </c>
      <c r="C5462" s="464" t="s">
        <v>2594</v>
      </c>
      <c r="D5462" s="463" t="s">
        <v>7859</v>
      </c>
      <c r="E5462" s="462">
        <v>2500</v>
      </c>
      <c r="F5462" s="461" t="s">
        <v>11139</v>
      </c>
      <c r="G5462" s="460" t="s">
        <v>11138</v>
      </c>
      <c r="H5462" s="460"/>
      <c r="I5462" s="460" t="s">
        <v>8064</v>
      </c>
      <c r="J5462" s="459" t="s">
        <v>6514</v>
      </c>
      <c r="K5462" s="458">
        <v>6</v>
      </c>
      <c r="L5462" s="458">
        <v>12</v>
      </c>
      <c r="M5462" s="457">
        <v>31829.130926022997</v>
      </c>
      <c r="N5462" s="458">
        <v>1</v>
      </c>
      <c r="O5462" s="458">
        <v>6</v>
      </c>
      <c r="P5462" s="457">
        <v>16306.8</v>
      </c>
    </row>
    <row r="5463" spans="1:16" ht="67.5" x14ac:dyDescent="0.2">
      <c r="A5463" s="466" t="s">
        <v>7860</v>
      </c>
      <c r="B5463" s="465" t="s">
        <v>3526</v>
      </c>
      <c r="C5463" s="464" t="s">
        <v>2594</v>
      </c>
      <c r="D5463" s="463" t="s">
        <v>8091</v>
      </c>
      <c r="E5463" s="462">
        <v>2700</v>
      </c>
      <c r="F5463" s="461" t="s">
        <v>11137</v>
      </c>
      <c r="G5463" s="460" t="s">
        <v>11136</v>
      </c>
      <c r="H5463" s="460"/>
      <c r="I5463" s="460" t="s">
        <v>8064</v>
      </c>
      <c r="J5463" s="459" t="s">
        <v>8279</v>
      </c>
      <c r="K5463" s="458">
        <v>4</v>
      </c>
      <c r="L5463" s="458">
        <v>12</v>
      </c>
      <c r="M5463" s="457">
        <v>34375.461400104832</v>
      </c>
      <c r="N5463" s="458">
        <v>1</v>
      </c>
      <c r="O5463" s="458">
        <v>6</v>
      </c>
      <c r="P5463" s="457">
        <v>17506.8</v>
      </c>
    </row>
    <row r="5464" spans="1:16" ht="67.5" x14ac:dyDescent="0.2">
      <c r="A5464" s="466" t="s">
        <v>7860</v>
      </c>
      <c r="B5464" s="465" t="s">
        <v>3526</v>
      </c>
      <c r="C5464" s="464" t="s">
        <v>2594</v>
      </c>
      <c r="D5464" s="463" t="s">
        <v>8048</v>
      </c>
      <c r="E5464" s="462">
        <v>5500</v>
      </c>
      <c r="F5464" s="461" t="s">
        <v>11135</v>
      </c>
      <c r="G5464" s="460" t="s">
        <v>11134</v>
      </c>
      <c r="H5464" s="460" t="s">
        <v>3838</v>
      </c>
      <c r="I5464" s="460" t="s">
        <v>7861</v>
      </c>
      <c r="J5464" s="459" t="s">
        <v>3838</v>
      </c>
      <c r="K5464" s="458">
        <v>4</v>
      </c>
      <c r="L5464" s="458">
        <v>12</v>
      </c>
      <c r="M5464" s="457">
        <v>70024.088037250593</v>
      </c>
      <c r="N5464" s="458">
        <v>1</v>
      </c>
      <c r="O5464" s="458">
        <v>1</v>
      </c>
      <c r="P5464" s="457">
        <v>5717.8</v>
      </c>
    </row>
    <row r="5465" spans="1:16" ht="67.5" x14ac:dyDescent="0.2">
      <c r="A5465" s="466" t="s">
        <v>7860</v>
      </c>
      <c r="B5465" s="465" t="s">
        <v>3526</v>
      </c>
      <c r="C5465" s="464" t="s">
        <v>2594</v>
      </c>
      <c r="D5465" s="463" t="s">
        <v>10085</v>
      </c>
      <c r="E5465" s="462">
        <v>4200</v>
      </c>
      <c r="F5465" s="461" t="s">
        <v>11133</v>
      </c>
      <c r="G5465" s="460" t="s">
        <v>11132</v>
      </c>
      <c r="H5465" s="460" t="s">
        <v>11131</v>
      </c>
      <c r="I5465" s="460" t="s">
        <v>7861</v>
      </c>
      <c r="J5465" s="459" t="s">
        <v>11131</v>
      </c>
      <c r="K5465" s="458">
        <v>3</v>
      </c>
      <c r="L5465" s="458">
        <v>12</v>
      </c>
      <c r="M5465" s="457">
        <v>53472.939955718633</v>
      </c>
      <c r="N5465" s="458">
        <v>1</v>
      </c>
      <c r="O5465" s="458">
        <v>6</v>
      </c>
      <c r="P5465" s="457">
        <v>26506.799999999999</v>
      </c>
    </row>
    <row r="5466" spans="1:16" ht="67.5" x14ac:dyDescent="0.2">
      <c r="A5466" s="466" t="s">
        <v>7860</v>
      </c>
      <c r="B5466" s="465" t="s">
        <v>3526</v>
      </c>
      <c r="C5466" s="464" t="s">
        <v>2594</v>
      </c>
      <c r="D5466" s="463" t="s">
        <v>8236</v>
      </c>
      <c r="E5466" s="462">
        <v>4200</v>
      </c>
      <c r="F5466" s="461" t="s">
        <v>11130</v>
      </c>
      <c r="G5466" s="460" t="s">
        <v>11129</v>
      </c>
      <c r="H5466" s="460" t="s">
        <v>4810</v>
      </c>
      <c r="I5466" s="460" t="s">
        <v>7869</v>
      </c>
      <c r="J5466" s="459" t="s">
        <v>4810</v>
      </c>
      <c r="K5466" s="458">
        <v>4</v>
      </c>
      <c r="L5466" s="458">
        <v>12</v>
      </c>
      <c r="M5466" s="457">
        <v>53472.939955718633</v>
      </c>
      <c r="N5466" s="458">
        <v>1</v>
      </c>
      <c r="O5466" s="458">
        <v>6</v>
      </c>
      <c r="P5466" s="457">
        <v>26506.799999999999</v>
      </c>
    </row>
    <row r="5467" spans="1:16" ht="67.5" x14ac:dyDescent="0.2">
      <c r="A5467" s="466" t="s">
        <v>7860</v>
      </c>
      <c r="B5467" s="465" t="s">
        <v>3526</v>
      </c>
      <c r="C5467" s="464" t="s">
        <v>2594</v>
      </c>
      <c r="D5467" s="463" t="s">
        <v>10875</v>
      </c>
      <c r="E5467" s="462">
        <v>8000</v>
      </c>
      <c r="F5467" s="461" t="s">
        <v>11128</v>
      </c>
      <c r="G5467" s="460" t="s">
        <v>11127</v>
      </c>
      <c r="H5467" s="460" t="s">
        <v>3574</v>
      </c>
      <c r="I5467" s="460" t="s">
        <v>7869</v>
      </c>
      <c r="J5467" s="459" t="s">
        <v>3574</v>
      </c>
      <c r="K5467" s="458">
        <v>3</v>
      </c>
      <c r="L5467" s="458">
        <v>12</v>
      </c>
      <c r="M5467" s="457">
        <v>101853.21896327358</v>
      </c>
      <c r="N5467" s="458">
        <v>1</v>
      </c>
      <c r="O5467" s="458">
        <v>6</v>
      </c>
      <c r="P5467" s="457">
        <v>49306.8</v>
      </c>
    </row>
    <row r="5468" spans="1:16" ht="67.5" x14ac:dyDescent="0.2">
      <c r="A5468" s="466" t="s">
        <v>7860</v>
      </c>
      <c r="B5468" s="465" t="s">
        <v>3526</v>
      </c>
      <c r="C5468" s="464" t="s">
        <v>2594</v>
      </c>
      <c r="D5468" s="463" t="s">
        <v>8086</v>
      </c>
      <c r="E5468" s="462">
        <v>4200</v>
      </c>
      <c r="F5468" s="461" t="s">
        <v>11126</v>
      </c>
      <c r="G5468" s="460" t="s">
        <v>11125</v>
      </c>
      <c r="H5468" s="460" t="s">
        <v>11124</v>
      </c>
      <c r="I5468" s="460" t="s">
        <v>7869</v>
      </c>
      <c r="J5468" s="459" t="s">
        <v>11124</v>
      </c>
      <c r="K5468" s="458">
        <v>2</v>
      </c>
      <c r="L5468" s="458">
        <v>8</v>
      </c>
      <c r="M5468" s="457">
        <v>35648.626637145753</v>
      </c>
      <c r="N5468" s="458">
        <v>1</v>
      </c>
      <c r="O5468" s="458">
        <v>6</v>
      </c>
      <c r="P5468" s="457">
        <v>26506.799999999999</v>
      </c>
    </row>
    <row r="5469" spans="1:16" ht="67.5" x14ac:dyDescent="0.2">
      <c r="A5469" s="466" t="s">
        <v>7860</v>
      </c>
      <c r="B5469" s="465" t="s">
        <v>3526</v>
      </c>
      <c r="C5469" s="464" t="s">
        <v>2594</v>
      </c>
      <c r="D5469" s="463" t="s">
        <v>7859</v>
      </c>
      <c r="E5469" s="462">
        <v>2500</v>
      </c>
      <c r="F5469" s="461" t="s">
        <v>11123</v>
      </c>
      <c r="G5469" s="460" t="s">
        <v>11122</v>
      </c>
      <c r="H5469" s="460" t="s">
        <v>11121</v>
      </c>
      <c r="I5469" s="460" t="s">
        <v>7869</v>
      </c>
      <c r="J5469" s="459" t="s">
        <v>11121</v>
      </c>
      <c r="K5469" s="458">
        <v>3</v>
      </c>
      <c r="L5469" s="458">
        <v>5</v>
      </c>
      <c r="M5469" s="457">
        <v>13262.137885842914</v>
      </c>
      <c r="N5469" s="458">
        <v>0</v>
      </c>
      <c r="O5469" s="458">
        <v>0</v>
      </c>
      <c r="P5469" s="457">
        <v>0</v>
      </c>
    </row>
    <row r="5470" spans="1:16" ht="67.5" x14ac:dyDescent="0.2">
      <c r="A5470" s="466" t="s">
        <v>7860</v>
      </c>
      <c r="B5470" s="465" t="s">
        <v>3526</v>
      </c>
      <c r="C5470" s="464" t="s">
        <v>2594</v>
      </c>
      <c r="D5470" s="463" t="s">
        <v>8278</v>
      </c>
      <c r="E5470" s="462">
        <v>2700</v>
      </c>
      <c r="F5470" s="461" t="s">
        <v>11120</v>
      </c>
      <c r="G5470" s="460" t="s">
        <v>11119</v>
      </c>
      <c r="H5470" s="460"/>
      <c r="I5470" s="460" t="s">
        <v>8064</v>
      </c>
      <c r="J5470" s="459" t="s">
        <v>8279</v>
      </c>
      <c r="K5470" s="458">
        <v>4</v>
      </c>
      <c r="L5470" s="458">
        <v>12</v>
      </c>
      <c r="M5470" s="457">
        <v>34375.461400104832</v>
      </c>
      <c r="N5470" s="458">
        <v>1</v>
      </c>
      <c r="O5470" s="458">
        <v>6</v>
      </c>
      <c r="P5470" s="457">
        <v>17506.8</v>
      </c>
    </row>
    <row r="5471" spans="1:16" ht="67.5" x14ac:dyDescent="0.2">
      <c r="A5471" s="466" t="s">
        <v>7860</v>
      </c>
      <c r="B5471" s="465" t="s">
        <v>3526</v>
      </c>
      <c r="C5471" s="464" t="s">
        <v>2594</v>
      </c>
      <c r="D5471" s="463" t="s">
        <v>11118</v>
      </c>
      <c r="E5471" s="462">
        <v>9500</v>
      </c>
      <c r="F5471" s="461" t="s">
        <v>11117</v>
      </c>
      <c r="G5471" s="460" t="s">
        <v>11116</v>
      </c>
      <c r="H5471" s="460" t="s">
        <v>3542</v>
      </c>
      <c r="I5471" s="460" t="s">
        <v>7869</v>
      </c>
      <c r="J5471" s="459" t="s">
        <v>3542</v>
      </c>
      <c r="K5471" s="458">
        <v>1</v>
      </c>
      <c r="L5471" s="458">
        <v>1</v>
      </c>
      <c r="M5471" s="457">
        <v>10079.224793240615</v>
      </c>
      <c r="N5471" s="458">
        <v>1</v>
      </c>
      <c r="O5471" s="458">
        <v>6</v>
      </c>
      <c r="P5471" s="457">
        <v>58306.8</v>
      </c>
    </row>
    <row r="5472" spans="1:16" ht="67.5" x14ac:dyDescent="0.2">
      <c r="A5472" s="466" t="s">
        <v>7860</v>
      </c>
      <c r="B5472" s="465" t="s">
        <v>3526</v>
      </c>
      <c r="C5472" s="464" t="s">
        <v>2594</v>
      </c>
      <c r="D5472" s="463" t="s">
        <v>9052</v>
      </c>
      <c r="E5472" s="462">
        <v>8500</v>
      </c>
      <c r="F5472" s="461" t="s">
        <v>11115</v>
      </c>
      <c r="G5472" s="460" t="s">
        <v>11114</v>
      </c>
      <c r="H5472" s="460" t="s">
        <v>11113</v>
      </c>
      <c r="I5472" s="460" t="s">
        <v>7861</v>
      </c>
      <c r="J5472" s="459" t="s">
        <v>11113</v>
      </c>
      <c r="K5472" s="458">
        <v>1</v>
      </c>
      <c r="L5472" s="458">
        <v>3</v>
      </c>
      <c r="M5472" s="457">
        <v>27054.761287119545</v>
      </c>
      <c r="N5472" s="458">
        <v>1</v>
      </c>
      <c r="O5472" s="458">
        <v>6</v>
      </c>
      <c r="P5472" s="457">
        <v>52306.8</v>
      </c>
    </row>
    <row r="5473" spans="1:16" ht="67.5" x14ac:dyDescent="0.2">
      <c r="A5473" s="466" t="s">
        <v>7860</v>
      </c>
      <c r="B5473" s="465" t="s">
        <v>3526</v>
      </c>
      <c r="C5473" s="464" t="s">
        <v>2594</v>
      </c>
      <c r="D5473" s="463" t="s">
        <v>9570</v>
      </c>
      <c r="E5473" s="462">
        <v>5500</v>
      </c>
      <c r="F5473" s="461" t="s">
        <v>11112</v>
      </c>
      <c r="G5473" s="460" t="s">
        <v>11111</v>
      </c>
      <c r="H5473" s="460" t="s">
        <v>9567</v>
      </c>
      <c r="I5473" s="460" t="s">
        <v>7861</v>
      </c>
      <c r="J5473" s="459" t="s">
        <v>9567</v>
      </c>
      <c r="K5473" s="458">
        <v>3</v>
      </c>
      <c r="L5473" s="458">
        <v>12</v>
      </c>
      <c r="M5473" s="457">
        <v>70024.088037250593</v>
      </c>
      <c r="N5473" s="458">
        <v>1</v>
      </c>
      <c r="O5473" s="458">
        <v>6</v>
      </c>
      <c r="P5473" s="457">
        <v>34306.800000000003</v>
      </c>
    </row>
    <row r="5474" spans="1:16" ht="67.5" x14ac:dyDescent="0.2">
      <c r="A5474" s="466" t="s">
        <v>7860</v>
      </c>
      <c r="B5474" s="465" t="s">
        <v>3526</v>
      </c>
      <c r="C5474" s="464" t="s">
        <v>2594</v>
      </c>
      <c r="D5474" s="463" t="s">
        <v>11110</v>
      </c>
      <c r="E5474" s="462">
        <v>4200</v>
      </c>
      <c r="F5474" s="461" t="s">
        <v>11109</v>
      </c>
      <c r="G5474" s="460" t="s">
        <v>11108</v>
      </c>
      <c r="H5474" s="460" t="s">
        <v>6389</v>
      </c>
      <c r="I5474" s="460" t="s">
        <v>7869</v>
      </c>
      <c r="J5474" s="459" t="s">
        <v>6389</v>
      </c>
      <c r="K5474" s="458">
        <v>4</v>
      </c>
      <c r="L5474" s="458">
        <v>12</v>
      </c>
      <c r="M5474" s="457">
        <v>53472.939955718633</v>
      </c>
      <c r="N5474" s="458">
        <v>1</v>
      </c>
      <c r="O5474" s="458">
        <v>6</v>
      </c>
      <c r="P5474" s="457">
        <v>26506.799999999999</v>
      </c>
    </row>
    <row r="5475" spans="1:16" ht="67.5" x14ac:dyDescent="0.2">
      <c r="A5475" s="466" t="s">
        <v>7860</v>
      </c>
      <c r="B5475" s="465" t="s">
        <v>3526</v>
      </c>
      <c r="C5475" s="464" t="s">
        <v>2594</v>
      </c>
      <c r="D5475" s="463" t="s">
        <v>7923</v>
      </c>
      <c r="E5475" s="462">
        <v>3200</v>
      </c>
      <c r="F5475" s="461" t="s">
        <v>11107</v>
      </c>
      <c r="G5475" s="460" t="s">
        <v>11106</v>
      </c>
      <c r="H5475" s="460" t="s">
        <v>3574</v>
      </c>
      <c r="I5475" s="460" t="s">
        <v>7861</v>
      </c>
      <c r="J5475" s="459" t="s">
        <v>3574</v>
      </c>
      <c r="K5475" s="458">
        <v>5</v>
      </c>
      <c r="L5475" s="458">
        <v>12</v>
      </c>
      <c r="M5475" s="457">
        <v>46258.336945820083</v>
      </c>
      <c r="N5475" s="458">
        <v>1</v>
      </c>
      <c r="O5475" s="458">
        <v>6</v>
      </c>
      <c r="P5475" s="457">
        <v>20506.8</v>
      </c>
    </row>
    <row r="5476" spans="1:16" ht="67.5" x14ac:dyDescent="0.2">
      <c r="A5476" s="466" t="s">
        <v>7860</v>
      </c>
      <c r="B5476" s="465" t="s">
        <v>3526</v>
      </c>
      <c r="C5476" s="464" t="s">
        <v>2594</v>
      </c>
      <c r="D5476" s="463" t="s">
        <v>7923</v>
      </c>
      <c r="E5476" s="462">
        <v>4200</v>
      </c>
      <c r="F5476" s="461" t="s">
        <v>4426</v>
      </c>
      <c r="G5476" s="460" t="s">
        <v>11105</v>
      </c>
      <c r="H5476" s="460" t="s">
        <v>7865</v>
      </c>
      <c r="I5476" s="460" t="s">
        <v>7861</v>
      </c>
      <c r="J5476" s="459" t="s">
        <v>7865</v>
      </c>
      <c r="K5476" s="458">
        <v>3</v>
      </c>
      <c r="L5476" s="458">
        <v>5</v>
      </c>
      <c r="M5476" s="457">
        <v>22280.391648216097</v>
      </c>
      <c r="N5476" s="458">
        <v>0</v>
      </c>
      <c r="O5476" s="458">
        <v>0</v>
      </c>
      <c r="P5476" s="457">
        <v>0</v>
      </c>
    </row>
    <row r="5477" spans="1:16" ht="67.5" x14ac:dyDescent="0.2">
      <c r="A5477" s="466" t="s">
        <v>7860</v>
      </c>
      <c r="B5477" s="465" t="s">
        <v>3526</v>
      </c>
      <c r="C5477" s="464" t="s">
        <v>2594</v>
      </c>
      <c r="D5477" s="463" t="s">
        <v>9824</v>
      </c>
      <c r="E5477" s="462">
        <v>4200</v>
      </c>
      <c r="F5477" s="461" t="s">
        <v>11104</v>
      </c>
      <c r="G5477" s="460" t="s">
        <v>11103</v>
      </c>
      <c r="H5477" s="460" t="s">
        <v>6514</v>
      </c>
      <c r="I5477" s="460" t="s">
        <v>7869</v>
      </c>
      <c r="J5477" s="459" t="s">
        <v>6514</v>
      </c>
      <c r="K5477" s="458">
        <v>3</v>
      </c>
      <c r="L5477" s="458">
        <v>12</v>
      </c>
      <c r="M5477" s="457">
        <v>53472.939955718633</v>
      </c>
      <c r="N5477" s="458">
        <v>0</v>
      </c>
      <c r="O5477" s="458">
        <v>0</v>
      </c>
      <c r="P5477" s="457">
        <v>0</v>
      </c>
    </row>
    <row r="5478" spans="1:16" ht="67.5" x14ac:dyDescent="0.2">
      <c r="A5478" s="466" t="s">
        <v>7860</v>
      </c>
      <c r="B5478" s="465" t="s">
        <v>3526</v>
      </c>
      <c r="C5478" s="464" t="s">
        <v>2594</v>
      </c>
      <c r="D5478" s="463" t="s">
        <v>8302</v>
      </c>
      <c r="E5478" s="462">
        <v>4200</v>
      </c>
      <c r="F5478" s="461" t="s">
        <v>11102</v>
      </c>
      <c r="G5478" s="460" t="s">
        <v>11101</v>
      </c>
      <c r="H5478" s="460" t="s">
        <v>8069</v>
      </c>
      <c r="I5478" s="460" t="s">
        <v>7869</v>
      </c>
      <c r="J5478" s="459" t="s">
        <v>8069</v>
      </c>
      <c r="K5478" s="458">
        <v>4</v>
      </c>
      <c r="L5478" s="458">
        <v>10</v>
      </c>
      <c r="M5478" s="457">
        <v>44560.783296432193</v>
      </c>
      <c r="N5478" s="458">
        <v>1</v>
      </c>
      <c r="O5478" s="458">
        <v>6</v>
      </c>
      <c r="P5478" s="457">
        <v>26506.799999999999</v>
      </c>
    </row>
    <row r="5479" spans="1:16" ht="67.5" x14ac:dyDescent="0.2">
      <c r="A5479" s="466" t="s">
        <v>7860</v>
      </c>
      <c r="B5479" s="465" t="s">
        <v>3526</v>
      </c>
      <c r="C5479" s="464" t="s">
        <v>2594</v>
      </c>
      <c r="D5479" s="463" t="s">
        <v>11100</v>
      </c>
      <c r="E5479" s="462">
        <v>8000</v>
      </c>
      <c r="F5479" s="461" t="s">
        <v>11099</v>
      </c>
      <c r="G5479" s="460" t="s">
        <v>11098</v>
      </c>
      <c r="H5479" s="460" t="s">
        <v>6514</v>
      </c>
      <c r="I5479" s="460" t="s">
        <v>7869</v>
      </c>
      <c r="J5479" s="459" t="s">
        <v>6514</v>
      </c>
      <c r="K5479" s="458">
        <v>4</v>
      </c>
      <c r="L5479" s="458">
        <v>11</v>
      </c>
      <c r="M5479" s="457">
        <v>93365.450716334119</v>
      </c>
      <c r="N5479" s="458">
        <v>1</v>
      </c>
      <c r="O5479" s="458">
        <v>3</v>
      </c>
      <c r="P5479" s="457">
        <v>24653.4</v>
      </c>
    </row>
    <row r="5480" spans="1:16" ht="67.5" x14ac:dyDescent="0.2">
      <c r="A5480" s="466" t="s">
        <v>7860</v>
      </c>
      <c r="B5480" s="465" t="s">
        <v>3526</v>
      </c>
      <c r="C5480" s="464" t="s">
        <v>2594</v>
      </c>
      <c r="D5480" s="463" t="s">
        <v>7932</v>
      </c>
      <c r="E5480" s="462">
        <v>4200</v>
      </c>
      <c r="F5480" s="461" t="s">
        <v>11097</v>
      </c>
      <c r="G5480" s="460" t="s">
        <v>11096</v>
      </c>
      <c r="H5480" s="460" t="s">
        <v>3574</v>
      </c>
      <c r="I5480" s="460" t="s">
        <v>7861</v>
      </c>
      <c r="J5480" s="459" t="s">
        <v>3574</v>
      </c>
      <c r="K5480" s="458">
        <v>3</v>
      </c>
      <c r="L5480" s="458">
        <v>12</v>
      </c>
      <c r="M5480" s="457">
        <v>53472.939955718633</v>
      </c>
      <c r="N5480" s="458">
        <v>1</v>
      </c>
      <c r="O5480" s="458">
        <v>6</v>
      </c>
      <c r="P5480" s="457">
        <v>26506.799999999999</v>
      </c>
    </row>
    <row r="5481" spans="1:16" ht="67.5" x14ac:dyDescent="0.2">
      <c r="A5481" s="466" t="s">
        <v>7860</v>
      </c>
      <c r="B5481" s="465" t="s">
        <v>3526</v>
      </c>
      <c r="C5481" s="464" t="s">
        <v>2594</v>
      </c>
      <c r="D5481" s="463" t="s">
        <v>8061</v>
      </c>
      <c r="E5481" s="462">
        <v>3000</v>
      </c>
      <c r="F5481" s="461" t="s">
        <v>11095</v>
      </c>
      <c r="G5481" s="460" t="s">
        <v>11094</v>
      </c>
      <c r="H5481" s="460" t="s">
        <v>3542</v>
      </c>
      <c r="I5481" s="460" t="s">
        <v>7861</v>
      </c>
      <c r="J5481" s="459" t="s">
        <v>3542</v>
      </c>
      <c r="K5481" s="458">
        <v>5</v>
      </c>
      <c r="L5481" s="458">
        <v>12</v>
      </c>
      <c r="M5481" s="457">
        <v>38194.957111227595</v>
      </c>
      <c r="N5481" s="458">
        <v>1</v>
      </c>
      <c r="O5481" s="458">
        <v>6</v>
      </c>
      <c r="P5481" s="457">
        <v>19306.8</v>
      </c>
    </row>
    <row r="5482" spans="1:16" ht="67.5" x14ac:dyDescent="0.2">
      <c r="A5482" s="466" t="s">
        <v>7860</v>
      </c>
      <c r="B5482" s="465" t="s">
        <v>3526</v>
      </c>
      <c r="C5482" s="464" t="s">
        <v>2594</v>
      </c>
      <c r="D5482" s="463" t="s">
        <v>11093</v>
      </c>
      <c r="E5482" s="462">
        <v>5500</v>
      </c>
      <c r="F5482" s="461" t="s">
        <v>11092</v>
      </c>
      <c r="G5482" s="460" t="s">
        <v>11091</v>
      </c>
      <c r="H5482" s="460" t="s">
        <v>3574</v>
      </c>
      <c r="I5482" s="460" t="s">
        <v>7869</v>
      </c>
      <c r="J5482" s="459" t="s">
        <v>3574</v>
      </c>
      <c r="K5482" s="458">
        <v>3</v>
      </c>
      <c r="L5482" s="458">
        <v>12</v>
      </c>
      <c r="M5482" s="457">
        <v>70024.088037250593</v>
      </c>
      <c r="N5482" s="458">
        <v>1</v>
      </c>
      <c r="O5482" s="458">
        <v>6</v>
      </c>
      <c r="P5482" s="457">
        <v>34306.800000000003</v>
      </c>
    </row>
    <row r="5483" spans="1:16" ht="67.5" x14ac:dyDescent="0.2">
      <c r="A5483" s="466" t="s">
        <v>7860</v>
      </c>
      <c r="B5483" s="465" t="s">
        <v>3526</v>
      </c>
      <c r="C5483" s="464" t="s">
        <v>2594</v>
      </c>
      <c r="D5483" s="463" t="s">
        <v>8558</v>
      </c>
      <c r="E5483" s="462">
        <v>1500</v>
      </c>
      <c r="F5483" s="461" t="s">
        <v>11090</v>
      </c>
      <c r="G5483" s="460" t="s">
        <v>11089</v>
      </c>
      <c r="H5483" s="460"/>
      <c r="I5483" s="460"/>
      <c r="J5483" s="459"/>
      <c r="K5483" s="458">
        <v>4</v>
      </c>
      <c r="L5483" s="458">
        <v>12</v>
      </c>
      <c r="M5483" s="457">
        <v>19097.478555613798</v>
      </c>
      <c r="N5483" s="458">
        <v>1</v>
      </c>
      <c r="O5483" s="458">
        <v>6</v>
      </c>
      <c r="P5483" s="457">
        <v>10306.799999999999</v>
      </c>
    </row>
    <row r="5484" spans="1:16" ht="67.5" x14ac:dyDescent="0.2">
      <c r="A5484" s="466" t="s">
        <v>7860</v>
      </c>
      <c r="B5484" s="465" t="s">
        <v>3526</v>
      </c>
      <c r="C5484" s="464" t="s">
        <v>2594</v>
      </c>
      <c r="D5484" s="463" t="s">
        <v>11088</v>
      </c>
      <c r="E5484" s="462">
        <v>5500</v>
      </c>
      <c r="F5484" s="461" t="s">
        <v>11087</v>
      </c>
      <c r="G5484" s="460" t="s">
        <v>11086</v>
      </c>
      <c r="H5484" s="460" t="s">
        <v>7911</v>
      </c>
      <c r="I5484" s="460" t="s">
        <v>7869</v>
      </c>
      <c r="J5484" s="459" t="s">
        <v>7911</v>
      </c>
      <c r="K5484" s="458">
        <v>3</v>
      </c>
      <c r="L5484" s="458">
        <v>12</v>
      </c>
      <c r="M5484" s="457">
        <v>70024.088037250593</v>
      </c>
      <c r="N5484" s="458">
        <v>1</v>
      </c>
      <c r="O5484" s="458">
        <v>6</v>
      </c>
      <c r="P5484" s="457">
        <v>34306.800000000003</v>
      </c>
    </row>
    <row r="5485" spans="1:16" ht="67.5" x14ac:dyDescent="0.2">
      <c r="A5485" s="466" t="s">
        <v>7860</v>
      </c>
      <c r="B5485" s="465" t="s">
        <v>3526</v>
      </c>
      <c r="C5485" s="464" t="s">
        <v>2594</v>
      </c>
      <c r="D5485" s="463" t="s">
        <v>7887</v>
      </c>
      <c r="E5485" s="462">
        <v>4200</v>
      </c>
      <c r="F5485" s="461" t="s">
        <v>11085</v>
      </c>
      <c r="G5485" s="460" t="s">
        <v>11084</v>
      </c>
      <c r="H5485" s="460" t="s">
        <v>3542</v>
      </c>
      <c r="I5485" s="460" t="s">
        <v>7861</v>
      </c>
      <c r="J5485" s="459" t="s">
        <v>3542</v>
      </c>
      <c r="K5485" s="458">
        <v>5</v>
      </c>
      <c r="L5485" s="458">
        <v>12</v>
      </c>
      <c r="M5485" s="457">
        <v>53472.939955718633</v>
      </c>
      <c r="N5485" s="458">
        <v>1</v>
      </c>
      <c r="O5485" s="458">
        <v>6</v>
      </c>
      <c r="P5485" s="457">
        <v>26506.799999999999</v>
      </c>
    </row>
    <row r="5486" spans="1:16" ht="67.5" x14ac:dyDescent="0.2">
      <c r="A5486" s="466" t="s">
        <v>7860</v>
      </c>
      <c r="B5486" s="465" t="s">
        <v>3526</v>
      </c>
      <c r="C5486" s="464" t="s">
        <v>2594</v>
      </c>
      <c r="D5486" s="463" t="s">
        <v>11083</v>
      </c>
      <c r="E5486" s="462">
        <v>4200</v>
      </c>
      <c r="F5486" s="461" t="s">
        <v>11082</v>
      </c>
      <c r="G5486" s="460" t="s">
        <v>11081</v>
      </c>
      <c r="H5486" s="460" t="s">
        <v>6514</v>
      </c>
      <c r="I5486" s="460" t="s">
        <v>7869</v>
      </c>
      <c r="J5486" s="459" t="s">
        <v>6514</v>
      </c>
      <c r="K5486" s="458">
        <v>3</v>
      </c>
      <c r="L5486" s="458">
        <v>12</v>
      </c>
      <c r="M5486" s="457">
        <v>53472.939955718633</v>
      </c>
      <c r="N5486" s="458">
        <v>1</v>
      </c>
      <c r="O5486" s="458">
        <v>6</v>
      </c>
      <c r="P5486" s="457">
        <v>26506.799999999999</v>
      </c>
    </row>
    <row r="5487" spans="1:16" ht="67.5" x14ac:dyDescent="0.2">
      <c r="A5487" s="466" t="s">
        <v>7860</v>
      </c>
      <c r="B5487" s="465" t="s">
        <v>3526</v>
      </c>
      <c r="C5487" s="464" t="s">
        <v>2594</v>
      </c>
      <c r="D5487" s="463" t="s">
        <v>8475</v>
      </c>
      <c r="E5487" s="462">
        <v>5500</v>
      </c>
      <c r="F5487" s="461" t="s">
        <v>11080</v>
      </c>
      <c r="G5487" s="460" t="s">
        <v>11079</v>
      </c>
      <c r="H5487" s="460" t="s">
        <v>3570</v>
      </c>
      <c r="I5487" s="460" t="s">
        <v>7869</v>
      </c>
      <c r="J5487" s="459" t="s">
        <v>3570</v>
      </c>
      <c r="K5487" s="458">
        <v>3</v>
      </c>
      <c r="L5487" s="458">
        <v>12</v>
      </c>
      <c r="M5487" s="457">
        <v>70024.088037250593</v>
      </c>
      <c r="N5487" s="458">
        <v>1</v>
      </c>
      <c r="O5487" s="458">
        <v>6</v>
      </c>
      <c r="P5487" s="457">
        <v>34306.800000000003</v>
      </c>
    </row>
    <row r="5488" spans="1:16" ht="67.5" x14ac:dyDescent="0.2">
      <c r="A5488" s="466" t="s">
        <v>7860</v>
      </c>
      <c r="B5488" s="465" t="s">
        <v>3526</v>
      </c>
      <c r="C5488" s="464" t="s">
        <v>2594</v>
      </c>
      <c r="D5488" s="463" t="s">
        <v>8472</v>
      </c>
      <c r="E5488" s="462">
        <v>2200</v>
      </c>
      <c r="F5488" s="461" t="s">
        <v>11078</v>
      </c>
      <c r="G5488" s="460" t="s">
        <v>11077</v>
      </c>
      <c r="H5488" s="460"/>
      <c r="I5488" s="460" t="s">
        <v>8064</v>
      </c>
      <c r="J5488" s="459" t="s">
        <v>3538</v>
      </c>
      <c r="K5488" s="458">
        <v>4</v>
      </c>
      <c r="L5488" s="458">
        <v>12</v>
      </c>
      <c r="M5488" s="457">
        <v>28009.635214900234</v>
      </c>
      <c r="N5488" s="458">
        <v>1</v>
      </c>
      <c r="O5488" s="458">
        <v>6</v>
      </c>
      <c r="P5488" s="457">
        <v>14506.8</v>
      </c>
    </row>
    <row r="5489" spans="1:16" ht="67.5" x14ac:dyDescent="0.2">
      <c r="A5489" s="466" t="s">
        <v>7860</v>
      </c>
      <c r="B5489" s="465" t="s">
        <v>3526</v>
      </c>
      <c r="C5489" s="464" t="s">
        <v>2594</v>
      </c>
      <c r="D5489" s="463" t="s">
        <v>7859</v>
      </c>
      <c r="E5489" s="462">
        <v>2500</v>
      </c>
      <c r="F5489" s="461" t="s">
        <v>11076</v>
      </c>
      <c r="G5489" s="460" t="s">
        <v>11075</v>
      </c>
      <c r="H5489" s="460"/>
      <c r="I5489" s="460" t="s">
        <v>8064</v>
      </c>
      <c r="J5489" s="459" t="s">
        <v>11074</v>
      </c>
      <c r="K5489" s="458">
        <v>4</v>
      </c>
      <c r="L5489" s="458">
        <v>12</v>
      </c>
      <c r="M5489" s="457">
        <v>31829.130926022997</v>
      </c>
      <c r="N5489" s="458">
        <v>1</v>
      </c>
      <c r="O5489" s="458">
        <v>6</v>
      </c>
      <c r="P5489" s="457">
        <v>16306.8</v>
      </c>
    </row>
    <row r="5490" spans="1:16" ht="67.5" x14ac:dyDescent="0.2">
      <c r="A5490" s="466" t="s">
        <v>7860</v>
      </c>
      <c r="B5490" s="465" t="s">
        <v>3526</v>
      </c>
      <c r="C5490" s="464" t="s">
        <v>2594</v>
      </c>
      <c r="D5490" s="463" t="s">
        <v>9545</v>
      </c>
      <c r="E5490" s="462">
        <v>4200</v>
      </c>
      <c r="F5490" s="461" t="s">
        <v>11073</v>
      </c>
      <c r="G5490" s="460" t="s">
        <v>11072</v>
      </c>
      <c r="H5490" s="460" t="s">
        <v>3761</v>
      </c>
      <c r="I5490" s="460" t="s">
        <v>7861</v>
      </c>
      <c r="J5490" s="459" t="s">
        <v>3761</v>
      </c>
      <c r="K5490" s="458">
        <v>4</v>
      </c>
      <c r="L5490" s="458">
        <v>12</v>
      </c>
      <c r="M5490" s="457">
        <v>53472.939955718633</v>
      </c>
      <c r="N5490" s="458">
        <v>1</v>
      </c>
      <c r="O5490" s="458">
        <v>6</v>
      </c>
      <c r="P5490" s="457">
        <v>26506.799999999999</v>
      </c>
    </row>
    <row r="5491" spans="1:16" ht="67.5" x14ac:dyDescent="0.2">
      <c r="A5491" s="466" t="s">
        <v>7860</v>
      </c>
      <c r="B5491" s="465" t="s">
        <v>3526</v>
      </c>
      <c r="C5491" s="464" t="s">
        <v>2594</v>
      </c>
      <c r="D5491" s="463" t="s">
        <v>7868</v>
      </c>
      <c r="E5491" s="462">
        <v>5500</v>
      </c>
      <c r="F5491" s="461" t="s">
        <v>11071</v>
      </c>
      <c r="G5491" s="460" t="s">
        <v>11070</v>
      </c>
      <c r="H5491" s="460" t="s">
        <v>7926</v>
      </c>
      <c r="I5491" s="460" t="s">
        <v>7861</v>
      </c>
      <c r="J5491" s="459" t="s">
        <v>7926</v>
      </c>
      <c r="K5491" s="458">
        <v>4</v>
      </c>
      <c r="L5491" s="458">
        <v>12</v>
      </c>
      <c r="M5491" s="457">
        <v>74267.972160720325</v>
      </c>
      <c r="N5491" s="458">
        <v>1</v>
      </c>
      <c r="O5491" s="458">
        <v>6</v>
      </c>
      <c r="P5491" s="457">
        <v>34306.800000000003</v>
      </c>
    </row>
    <row r="5492" spans="1:16" ht="67.5" x14ac:dyDescent="0.2">
      <c r="A5492" s="466" t="s">
        <v>7860</v>
      </c>
      <c r="B5492" s="465" t="s">
        <v>3526</v>
      </c>
      <c r="C5492" s="464" t="s">
        <v>2594</v>
      </c>
      <c r="D5492" s="463" t="s">
        <v>7887</v>
      </c>
      <c r="E5492" s="462">
        <v>4200</v>
      </c>
      <c r="F5492" s="461" t="s">
        <v>11069</v>
      </c>
      <c r="G5492" s="460" t="s">
        <v>11068</v>
      </c>
      <c r="H5492" s="460" t="s">
        <v>6389</v>
      </c>
      <c r="I5492" s="460" t="s">
        <v>7869</v>
      </c>
      <c r="J5492" s="459" t="s">
        <v>6389</v>
      </c>
      <c r="K5492" s="458">
        <v>3</v>
      </c>
      <c r="L5492" s="458">
        <v>12</v>
      </c>
      <c r="M5492" s="457">
        <v>53472.939955718633</v>
      </c>
      <c r="N5492" s="458">
        <v>1</v>
      </c>
      <c r="O5492" s="458">
        <v>1</v>
      </c>
      <c r="P5492" s="457">
        <v>4417.8</v>
      </c>
    </row>
    <row r="5493" spans="1:16" ht="67.5" x14ac:dyDescent="0.2">
      <c r="A5493" s="466" t="s">
        <v>7860</v>
      </c>
      <c r="B5493" s="465" t="s">
        <v>3526</v>
      </c>
      <c r="C5493" s="464" t="s">
        <v>2594</v>
      </c>
      <c r="D5493" s="463" t="s">
        <v>7859</v>
      </c>
      <c r="E5493" s="462">
        <v>2500</v>
      </c>
      <c r="F5493" s="461" t="s">
        <v>11067</v>
      </c>
      <c r="G5493" s="460" t="s">
        <v>11066</v>
      </c>
      <c r="H5493" s="460"/>
      <c r="I5493" s="460"/>
      <c r="J5493" s="459"/>
      <c r="K5493" s="458">
        <v>4</v>
      </c>
      <c r="L5493" s="458">
        <v>12</v>
      </c>
      <c r="M5493" s="457">
        <v>31829.130926022997</v>
      </c>
      <c r="N5493" s="458">
        <v>1</v>
      </c>
      <c r="O5493" s="458">
        <v>6</v>
      </c>
      <c r="P5493" s="457">
        <v>16306.8</v>
      </c>
    </row>
    <row r="5494" spans="1:16" ht="67.5" x14ac:dyDescent="0.2">
      <c r="A5494" s="466" t="s">
        <v>7860</v>
      </c>
      <c r="B5494" s="465" t="s">
        <v>3526</v>
      </c>
      <c r="C5494" s="464" t="s">
        <v>2594</v>
      </c>
      <c r="D5494" s="463" t="s">
        <v>8386</v>
      </c>
      <c r="E5494" s="462">
        <v>2500</v>
      </c>
      <c r="F5494" s="461" t="s">
        <v>11065</v>
      </c>
      <c r="G5494" s="460" t="s">
        <v>11064</v>
      </c>
      <c r="H5494" s="460"/>
      <c r="I5494" s="460" t="s">
        <v>8064</v>
      </c>
      <c r="J5494" s="459" t="s">
        <v>3538</v>
      </c>
      <c r="K5494" s="458">
        <v>5</v>
      </c>
      <c r="L5494" s="458">
        <v>12</v>
      </c>
      <c r="M5494" s="457">
        <v>31829.130926022997</v>
      </c>
      <c r="N5494" s="458">
        <v>1</v>
      </c>
      <c r="O5494" s="458">
        <v>6</v>
      </c>
      <c r="P5494" s="457">
        <v>16306.8</v>
      </c>
    </row>
    <row r="5495" spans="1:16" ht="67.5" x14ac:dyDescent="0.2">
      <c r="A5495" s="466" t="s">
        <v>7860</v>
      </c>
      <c r="B5495" s="465" t="s">
        <v>3526</v>
      </c>
      <c r="C5495" s="464" t="s">
        <v>2594</v>
      </c>
      <c r="D5495" s="463" t="s">
        <v>7887</v>
      </c>
      <c r="E5495" s="462">
        <v>4200</v>
      </c>
      <c r="F5495" s="461" t="s">
        <v>11063</v>
      </c>
      <c r="G5495" s="460" t="s">
        <v>11062</v>
      </c>
      <c r="H5495" s="460" t="s">
        <v>6389</v>
      </c>
      <c r="I5495" s="460" t="s">
        <v>7869</v>
      </c>
      <c r="J5495" s="459" t="s">
        <v>6389</v>
      </c>
      <c r="K5495" s="458">
        <v>3</v>
      </c>
      <c r="L5495" s="458">
        <v>12</v>
      </c>
      <c r="M5495" s="457">
        <v>53472.939955718633</v>
      </c>
      <c r="N5495" s="458">
        <v>1</v>
      </c>
      <c r="O5495" s="458">
        <v>6</v>
      </c>
      <c r="P5495" s="457">
        <v>26506.799999999999</v>
      </c>
    </row>
    <row r="5496" spans="1:16" ht="67.5" x14ac:dyDescent="0.2">
      <c r="A5496" s="466" t="s">
        <v>7860</v>
      </c>
      <c r="B5496" s="465" t="s">
        <v>3526</v>
      </c>
      <c r="C5496" s="464" t="s">
        <v>2594</v>
      </c>
      <c r="D5496" s="463" t="s">
        <v>8011</v>
      </c>
      <c r="E5496" s="462">
        <v>2200</v>
      </c>
      <c r="F5496" s="461" t="s">
        <v>11061</v>
      </c>
      <c r="G5496" s="460" t="s">
        <v>11060</v>
      </c>
      <c r="H5496" s="460"/>
      <c r="I5496" s="460"/>
      <c r="J5496" s="459"/>
      <c r="K5496" s="458">
        <v>4</v>
      </c>
      <c r="L5496" s="458">
        <v>12</v>
      </c>
      <c r="M5496" s="457">
        <v>28009.635214900234</v>
      </c>
      <c r="N5496" s="458">
        <v>1</v>
      </c>
      <c r="O5496" s="458">
        <v>6</v>
      </c>
      <c r="P5496" s="457">
        <v>14506.8</v>
      </c>
    </row>
    <row r="5497" spans="1:16" ht="67.5" x14ac:dyDescent="0.2">
      <c r="A5497" s="466" t="s">
        <v>7860</v>
      </c>
      <c r="B5497" s="465" t="s">
        <v>3526</v>
      </c>
      <c r="C5497" s="464" t="s">
        <v>2594</v>
      </c>
      <c r="D5497" s="463" t="s">
        <v>7859</v>
      </c>
      <c r="E5497" s="462">
        <v>2500</v>
      </c>
      <c r="F5497" s="461" t="s">
        <v>11059</v>
      </c>
      <c r="G5497" s="460" t="s">
        <v>11058</v>
      </c>
      <c r="H5497" s="460" t="s">
        <v>7911</v>
      </c>
      <c r="I5497" s="460" t="s">
        <v>7869</v>
      </c>
      <c r="J5497" s="459" t="s">
        <v>7911</v>
      </c>
      <c r="K5497" s="458">
        <v>4</v>
      </c>
      <c r="L5497" s="458">
        <v>12</v>
      </c>
      <c r="M5497" s="457">
        <v>31829.130926022997</v>
      </c>
      <c r="N5497" s="458">
        <v>1</v>
      </c>
      <c r="O5497" s="458">
        <v>6</v>
      </c>
      <c r="P5497" s="457">
        <v>16306.8</v>
      </c>
    </row>
    <row r="5498" spans="1:16" ht="67.5" x14ac:dyDescent="0.2">
      <c r="A5498" s="466" t="s">
        <v>7860</v>
      </c>
      <c r="B5498" s="465" t="s">
        <v>3526</v>
      </c>
      <c r="C5498" s="464" t="s">
        <v>2594</v>
      </c>
      <c r="D5498" s="463" t="s">
        <v>8599</v>
      </c>
      <c r="E5498" s="462">
        <v>5500</v>
      </c>
      <c r="F5498" s="461" t="s">
        <v>11057</v>
      </c>
      <c r="G5498" s="460" t="s">
        <v>11056</v>
      </c>
      <c r="H5498" s="460" t="s">
        <v>6514</v>
      </c>
      <c r="I5498" s="460" t="s">
        <v>7861</v>
      </c>
      <c r="J5498" s="459" t="s">
        <v>6514</v>
      </c>
      <c r="K5498" s="458">
        <v>4</v>
      </c>
      <c r="L5498" s="458">
        <v>12</v>
      </c>
      <c r="M5498" s="457">
        <v>70024.088037250593</v>
      </c>
      <c r="N5498" s="458">
        <v>1</v>
      </c>
      <c r="O5498" s="458">
        <v>6</v>
      </c>
      <c r="P5498" s="457">
        <v>34306.800000000003</v>
      </c>
    </row>
    <row r="5499" spans="1:16" ht="67.5" x14ac:dyDescent="0.2">
      <c r="A5499" s="466" t="s">
        <v>7860</v>
      </c>
      <c r="B5499" s="465" t="s">
        <v>3526</v>
      </c>
      <c r="C5499" s="464" t="s">
        <v>2594</v>
      </c>
      <c r="D5499" s="463" t="s">
        <v>7887</v>
      </c>
      <c r="E5499" s="462">
        <v>4200</v>
      </c>
      <c r="F5499" s="461" t="s">
        <v>11055</v>
      </c>
      <c r="G5499" s="460" t="s">
        <v>11054</v>
      </c>
      <c r="H5499" s="460" t="s">
        <v>6389</v>
      </c>
      <c r="I5499" s="460" t="s">
        <v>7869</v>
      </c>
      <c r="J5499" s="459" t="s">
        <v>6389</v>
      </c>
      <c r="K5499" s="458">
        <v>3</v>
      </c>
      <c r="L5499" s="458">
        <v>12</v>
      </c>
      <c r="M5499" s="457">
        <v>53472.939955718633</v>
      </c>
      <c r="N5499" s="458">
        <v>1</v>
      </c>
      <c r="O5499" s="458">
        <v>6</v>
      </c>
      <c r="P5499" s="457">
        <v>26506.799999999999</v>
      </c>
    </row>
    <row r="5500" spans="1:16" ht="67.5" x14ac:dyDescent="0.2">
      <c r="A5500" s="466" t="s">
        <v>7860</v>
      </c>
      <c r="B5500" s="465" t="s">
        <v>3526</v>
      </c>
      <c r="C5500" s="464" t="s">
        <v>2594</v>
      </c>
      <c r="D5500" s="463" t="s">
        <v>8558</v>
      </c>
      <c r="E5500" s="462">
        <v>1500</v>
      </c>
      <c r="F5500" s="461" t="s">
        <v>11053</v>
      </c>
      <c r="G5500" s="460" t="s">
        <v>11052</v>
      </c>
      <c r="H5500" s="460"/>
      <c r="I5500" s="460" t="s">
        <v>8064</v>
      </c>
      <c r="J5500" s="459" t="s">
        <v>3538</v>
      </c>
      <c r="K5500" s="458">
        <v>3</v>
      </c>
      <c r="L5500" s="458">
        <v>12</v>
      </c>
      <c r="M5500" s="457">
        <v>19097.478555613798</v>
      </c>
      <c r="N5500" s="458">
        <v>1</v>
      </c>
      <c r="O5500" s="458">
        <v>6</v>
      </c>
      <c r="P5500" s="457">
        <v>10306.799999999999</v>
      </c>
    </row>
    <row r="5501" spans="1:16" ht="67.5" x14ac:dyDescent="0.2">
      <c r="A5501" s="466" t="s">
        <v>7860</v>
      </c>
      <c r="B5501" s="465" t="s">
        <v>3526</v>
      </c>
      <c r="C5501" s="464" t="s">
        <v>2594</v>
      </c>
      <c r="D5501" s="463" t="s">
        <v>9458</v>
      </c>
      <c r="E5501" s="462">
        <v>6500</v>
      </c>
      <c r="F5501" s="461" t="s">
        <v>11051</v>
      </c>
      <c r="G5501" s="460" t="s">
        <v>11050</v>
      </c>
      <c r="H5501" s="460" t="s">
        <v>8241</v>
      </c>
      <c r="I5501" s="460" t="s">
        <v>7869</v>
      </c>
      <c r="J5501" s="459" t="s">
        <v>8241</v>
      </c>
      <c r="K5501" s="458">
        <v>3</v>
      </c>
      <c r="L5501" s="458">
        <v>12</v>
      </c>
      <c r="M5501" s="457">
        <v>82755.740407659789</v>
      </c>
      <c r="N5501" s="458">
        <v>1</v>
      </c>
      <c r="O5501" s="458">
        <v>6</v>
      </c>
      <c r="P5501" s="457">
        <v>40306.800000000003</v>
      </c>
    </row>
    <row r="5502" spans="1:16" ht="67.5" x14ac:dyDescent="0.2">
      <c r="A5502" s="466" t="s">
        <v>7860</v>
      </c>
      <c r="B5502" s="465" t="s">
        <v>3526</v>
      </c>
      <c r="C5502" s="464" t="s">
        <v>2594</v>
      </c>
      <c r="D5502" s="463" t="s">
        <v>9545</v>
      </c>
      <c r="E5502" s="462">
        <v>4200</v>
      </c>
      <c r="F5502" s="461" t="s">
        <v>11049</v>
      </c>
      <c r="G5502" s="460" t="s">
        <v>11048</v>
      </c>
      <c r="H5502" s="460" t="s">
        <v>3761</v>
      </c>
      <c r="I5502" s="460" t="s">
        <v>7869</v>
      </c>
      <c r="J5502" s="459" t="s">
        <v>3761</v>
      </c>
      <c r="K5502" s="458">
        <v>4</v>
      </c>
      <c r="L5502" s="458">
        <v>12</v>
      </c>
      <c r="M5502" s="457">
        <v>53472.939955718633</v>
      </c>
      <c r="N5502" s="458">
        <v>1</v>
      </c>
      <c r="O5502" s="458">
        <v>6</v>
      </c>
      <c r="P5502" s="457">
        <v>26506.799999999999</v>
      </c>
    </row>
    <row r="5503" spans="1:16" ht="67.5" x14ac:dyDescent="0.2">
      <c r="A5503" s="466" t="s">
        <v>7860</v>
      </c>
      <c r="B5503" s="465" t="s">
        <v>3526</v>
      </c>
      <c r="C5503" s="464" t="s">
        <v>2594</v>
      </c>
      <c r="D5503" s="463" t="s">
        <v>7887</v>
      </c>
      <c r="E5503" s="462">
        <v>4200</v>
      </c>
      <c r="F5503" s="461" t="s">
        <v>11047</v>
      </c>
      <c r="G5503" s="460" t="s">
        <v>11046</v>
      </c>
      <c r="H5503" s="460" t="s">
        <v>6389</v>
      </c>
      <c r="I5503" s="460" t="s">
        <v>7869</v>
      </c>
      <c r="J5503" s="459" t="s">
        <v>6389</v>
      </c>
      <c r="K5503" s="458">
        <v>4</v>
      </c>
      <c r="L5503" s="458">
        <v>12</v>
      </c>
      <c r="M5503" s="457">
        <v>53472.939955718633</v>
      </c>
      <c r="N5503" s="458">
        <v>1</v>
      </c>
      <c r="O5503" s="458">
        <v>6</v>
      </c>
      <c r="P5503" s="457">
        <v>26506.799999999999</v>
      </c>
    </row>
    <row r="5504" spans="1:16" ht="67.5" x14ac:dyDescent="0.2">
      <c r="A5504" s="466" t="s">
        <v>7860</v>
      </c>
      <c r="B5504" s="465" t="s">
        <v>3526</v>
      </c>
      <c r="C5504" s="464" t="s">
        <v>2594</v>
      </c>
      <c r="D5504" s="463" t="s">
        <v>7859</v>
      </c>
      <c r="E5504" s="462">
        <v>2500</v>
      </c>
      <c r="F5504" s="461" t="s">
        <v>11045</v>
      </c>
      <c r="G5504" s="460" t="s">
        <v>11044</v>
      </c>
      <c r="H5504" s="460"/>
      <c r="I5504" s="460" t="s">
        <v>8064</v>
      </c>
      <c r="J5504" s="459" t="s">
        <v>3574</v>
      </c>
      <c r="K5504" s="458">
        <v>4</v>
      </c>
      <c r="L5504" s="458">
        <v>12</v>
      </c>
      <c r="M5504" s="457">
        <v>31829.130926022997</v>
      </c>
      <c r="N5504" s="458">
        <v>1</v>
      </c>
      <c r="O5504" s="458">
        <v>6</v>
      </c>
      <c r="P5504" s="457">
        <v>16306.8</v>
      </c>
    </row>
    <row r="5505" spans="1:16" ht="67.5" x14ac:dyDescent="0.2">
      <c r="A5505" s="466" t="s">
        <v>7860</v>
      </c>
      <c r="B5505" s="465" t="s">
        <v>3526</v>
      </c>
      <c r="C5505" s="464" t="s">
        <v>2594</v>
      </c>
      <c r="D5505" s="463" t="s">
        <v>8162</v>
      </c>
      <c r="E5505" s="462">
        <v>5500</v>
      </c>
      <c r="F5505" s="461" t="s">
        <v>11043</v>
      </c>
      <c r="G5505" s="460" t="s">
        <v>11042</v>
      </c>
      <c r="H5505" s="460" t="s">
        <v>7911</v>
      </c>
      <c r="I5505" s="460" t="s">
        <v>7869</v>
      </c>
      <c r="J5505" s="459" t="s">
        <v>7911</v>
      </c>
      <c r="K5505" s="458">
        <v>3</v>
      </c>
      <c r="L5505" s="458">
        <v>12</v>
      </c>
      <c r="M5505" s="457">
        <v>70024.088037250593</v>
      </c>
      <c r="N5505" s="458">
        <v>1</v>
      </c>
      <c r="O5505" s="458">
        <v>6</v>
      </c>
      <c r="P5505" s="457">
        <v>34306.800000000003</v>
      </c>
    </row>
    <row r="5506" spans="1:16" ht="67.5" x14ac:dyDescent="0.2">
      <c r="A5506" s="466" t="s">
        <v>7860</v>
      </c>
      <c r="B5506" s="465" t="s">
        <v>3526</v>
      </c>
      <c r="C5506" s="464" t="s">
        <v>2594</v>
      </c>
      <c r="D5506" s="463" t="s">
        <v>8061</v>
      </c>
      <c r="E5506" s="462">
        <v>3000</v>
      </c>
      <c r="F5506" s="461" t="s">
        <v>11041</v>
      </c>
      <c r="G5506" s="460" t="s">
        <v>11040</v>
      </c>
      <c r="H5506" s="460" t="s">
        <v>3642</v>
      </c>
      <c r="I5506" s="460" t="s">
        <v>7861</v>
      </c>
      <c r="J5506" s="459" t="s">
        <v>3642</v>
      </c>
      <c r="K5506" s="458">
        <v>4</v>
      </c>
      <c r="L5506" s="458">
        <v>12</v>
      </c>
      <c r="M5506" s="457">
        <v>38194.957111227595</v>
      </c>
      <c r="N5506" s="458">
        <v>1</v>
      </c>
      <c r="O5506" s="458">
        <v>6</v>
      </c>
      <c r="P5506" s="457">
        <v>19306.8</v>
      </c>
    </row>
    <row r="5507" spans="1:16" ht="67.5" x14ac:dyDescent="0.2">
      <c r="A5507" s="466" t="s">
        <v>7860</v>
      </c>
      <c r="B5507" s="465" t="s">
        <v>3526</v>
      </c>
      <c r="C5507" s="464" t="s">
        <v>2594</v>
      </c>
      <c r="D5507" s="463" t="s">
        <v>7859</v>
      </c>
      <c r="E5507" s="462">
        <v>2500</v>
      </c>
      <c r="F5507" s="461" t="s">
        <v>11039</v>
      </c>
      <c r="G5507" s="460" t="s">
        <v>11038</v>
      </c>
      <c r="H5507" s="460" t="s">
        <v>6299</v>
      </c>
      <c r="I5507" s="460" t="s">
        <v>7869</v>
      </c>
      <c r="J5507" s="459" t="s">
        <v>6299</v>
      </c>
      <c r="K5507" s="458">
        <v>3</v>
      </c>
      <c r="L5507" s="458">
        <v>5</v>
      </c>
      <c r="M5507" s="457">
        <v>13262.137885842914</v>
      </c>
      <c r="N5507" s="458">
        <v>0</v>
      </c>
      <c r="O5507" s="458">
        <v>0</v>
      </c>
      <c r="P5507" s="457">
        <v>0</v>
      </c>
    </row>
    <row r="5508" spans="1:16" ht="67.5" x14ac:dyDescent="0.2">
      <c r="A5508" s="466" t="s">
        <v>7860</v>
      </c>
      <c r="B5508" s="465" t="s">
        <v>3526</v>
      </c>
      <c r="C5508" s="464" t="s">
        <v>2594</v>
      </c>
      <c r="D5508" s="463" t="s">
        <v>7859</v>
      </c>
      <c r="E5508" s="462">
        <v>2500</v>
      </c>
      <c r="F5508" s="461" t="s">
        <v>11037</v>
      </c>
      <c r="G5508" s="460" t="s">
        <v>11036</v>
      </c>
      <c r="H5508" s="460" t="s">
        <v>8279</v>
      </c>
      <c r="I5508" s="460" t="s">
        <v>7869</v>
      </c>
      <c r="J5508" s="459" t="s">
        <v>8279</v>
      </c>
      <c r="K5508" s="458">
        <v>3</v>
      </c>
      <c r="L5508" s="458">
        <v>5</v>
      </c>
      <c r="M5508" s="457">
        <v>13262.137885842914</v>
      </c>
      <c r="N5508" s="458">
        <v>0</v>
      </c>
      <c r="O5508" s="458">
        <v>0</v>
      </c>
      <c r="P5508" s="457">
        <v>0</v>
      </c>
    </row>
    <row r="5509" spans="1:16" ht="67.5" x14ac:dyDescent="0.2">
      <c r="A5509" s="466" t="s">
        <v>7860</v>
      </c>
      <c r="B5509" s="465" t="s">
        <v>3526</v>
      </c>
      <c r="C5509" s="464" t="s">
        <v>2594</v>
      </c>
      <c r="D5509" s="463" t="s">
        <v>7899</v>
      </c>
      <c r="E5509" s="462">
        <v>4200</v>
      </c>
      <c r="F5509" s="461" t="s">
        <v>11035</v>
      </c>
      <c r="G5509" s="460" t="s">
        <v>11034</v>
      </c>
      <c r="H5509" s="460" t="s">
        <v>8002</v>
      </c>
      <c r="I5509" s="460" t="s">
        <v>7861</v>
      </c>
      <c r="J5509" s="459" t="s">
        <v>8002</v>
      </c>
      <c r="K5509" s="458">
        <v>3</v>
      </c>
      <c r="L5509" s="458">
        <v>12</v>
      </c>
      <c r="M5509" s="457">
        <v>53472.939955718633</v>
      </c>
      <c r="N5509" s="458">
        <v>1</v>
      </c>
      <c r="O5509" s="458">
        <v>6</v>
      </c>
      <c r="P5509" s="457">
        <v>26506.799999999999</v>
      </c>
    </row>
    <row r="5510" spans="1:16" ht="67.5" x14ac:dyDescent="0.2">
      <c r="A5510" s="466" t="s">
        <v>7860</v>
      </c>
      <c r="B5510" s="465" t="s">
        <v>3526</v>
      </c>
      <c r="C5510" s="464" t="s">
        <v>2594</v>
      </c>
      <c r="D5510" s="463" t="s">
        <v>7923</v>
      </c>
      <c r="E5510" s="462">
        <v>4200</v>
      </c>
      <c r="F5510" s="461" t="s">
        <v>11033</v>
      </c>
      <c r="G5510" s="460" t="s">
        <v>11032</v>
      </c>
      <c r="H5510" s="460" t="s">
        <v>11031</v>
      </c>
      <c r="I5510" s="460" t="s">
        <v>7869</v>
      </c>
      <c r="J5510" s="459" t="s">
        <v>11031</v>
      </c>
      <c r="K5510" s="458">
        <v>4</v>
      </c>
      <c r="L5510" s="458">
        <v>12</v>
      </c>
      <c r="M5510" s="457">
        <v>57929.018285361853</v>
      </c>
      <c r="N5510" s="458">
        <v>1</v>
      </c>
      <c r="O5510" s="458">
        <v>6</v>
      </c>
      <c r="P5510" s="457">
        <v>26506.799999999999</v>
      </c>
    </row>
    <row r="5511" spans="1:16" ht="67.5" x14ac:dyDescent="0.2">
      <c r="A5511" s="466" t="s">
        <v>7860</v>
      </c>
      <c r="B5511" s="465" t="s">
        <v>3526</v>
      </c>
      <c r="C5511" s="464" t="s">
        <v>2594</v>
      </c>
      <c r="D5511" s="463" t="s">
        <v>8472</v>
      </c>
      <c r="E5511" s="462">
        <v>2200</v>
      </c>
      <c r="F5511" s="461" t="s">
        <v>11030</v>
      </c>
      <c r="G5511" s="460" t="s">
        <v>11029</v>
      </c>
      <c r="H5511" s="460"/>
      <c r="I5511" s="460" t="s">
        <v>8064</v>
      </c>
      <c r="J5511" s="459" t="s">
        <v>3538</v>
      </c>
      <c r="K5511" s="458">
        <v>4</v>
      </c>
      <c r="L5511" s="458">
        <v>12</v>
      </c>
      <c r="M5511" s="457">
        <v>28009.635214900234</v>
      </c>
      <c r="N5511" s="458">
        <v>1</v>
      </c>
      <c r="O5511" s="458">
        <v>6</v>
      </c>
      <c r="P5511" s="457">
        <v>14506.8</v>
      </c>
    </row>
    <row r="5512" spans="1:16" ht="67.5" x14ac:dyDescent="0.2">
      <c r="A5512" s="466" t="s">
        <v>7860</v>
      </c>
      <c r="B5512" s="465" t="s">
        <v>3526</v>
      </c>
      <c r="C5512" s="464" t="s">
        <v>2594</v>
      </c>
      <c r="D5512" s="463" t="s">
        <v>8558</v>
      </c>
      <c r="E5512" s="462">
        <v>1500</v>
      </c>
      <c r="F5512" s="461" t="s">
        <v>11028</v>
      </c>
      <c r="G5512" s="460" t="s">
        <v>11027</v>
      </c>
      <c r="H5512" s="460" t="s">
        <v>3859</v>
      </c>
      <c r="I5512" s="460" t="s">
        <v>7861</v>
      </c>
      <c r="J5512" s="459" t="s">
        <v>3859</v>
      </c>
      <c r="K5512" s="458">
        <v>4</v>
      </c>
      <c r="L5512" s="458">
        <v>12</v>
      </c>
      <c r="M5512" s="457">
        <v>19097.478555613798</v>
      </c>
      <c r="N5512" s="458">
        <v>1</v>
      </c>
      <c r="O5512" s="458">
        <v>6</v>
      </c>
      <c r="P5512" s="457">
        <v>10306.799999999999</v>
      </c>
    </row>
    <row r="5513" spans="1:16" ht="67.5" x14ac:dyDescent="0.2">
      <c r="A5513" s="466" t="s">
        <v>7860</v>
      </c>
      <c r="B5513" s="465" t="s">
        <v>3526</v>
      </c>
      <c r="C5513" s="464" t="s">
        <v>2594</v>
      </c>
      <c r="D5513" s="463" t="s">
        <v>8005</v>
      </c>
      <c r="E5513" s="462">
        <v>4200</v>
      </c>
      <c r="F5513" s="461" t="s">
        <v>11026</v>
      </c>
      <c r="G5513" s="460" t="s">
        <v>11025</v>
      </c>
      <c r="H5513" s="460" t="s">
        <v>8832</v>
      </c>
      <c r="I5513" s="460" t="s">
        <v>7861</v>
      </c>
      <c r="J5513" s="459" t="s">
        <v>8832</v>
      </c>
      <c r="K5513" s="458">
        <v>3</v>
      </c>
      <c r="L5513" s="458">
        <v>12</v>
      </c>
      <c r="M5513" s="457">
        <v>53472.939955718633</v>
      </c>
      <c r="N5513" s="458">
        <v>1</v>
      </c>
      <c r="O5513" s="458">
        <v>6</v>
      </c>
      <c r="P5513" s="457">
        <v>26506.799999999999</v>
      </c>
    </row>
    <row r="5514" spans="1:16" ht="67.5" x14ac:dyDescent="0.2">
      <c r="A5514" s="466" t="s">
        <v>7860</v>
      </c>
      <c r="B5514" s="465" t="s">
        <v>3526</v>
      </c>
      <c r="C5514" s="464" t="s">
        <v>2594</v>
      </c>
      <c r="D5514" s="463" t="s">
        <v>8048</v>
      </c>
      <c r="E5514" s="462">
        <v>5500</v>
      </c>
      <c r="F5514" s="461" t="s">
        <v>11024</v>
      </c>
      <c r="G5514" s="460" t="s">
        <v>11023</v>
      </c>
      <c r="H5514" s="460" t="s">
        <v>6389</v>
      </c>
      <c r="I5514" s="460" t="s">
        <v>7869</v>
      </c>
      <c r="J5514" s="459" t="s">
        <v>6389</v>
      </c>
      <c r="K5514" s="458">
        <v>5</v>
      </c>
      <c r="L5514" s="458">
        <v>12</v>
      </c>
      <c r="M5514" s="457">
        <v>70024.088037250593</v>
      </c>
      <c r="N5514" s="458">
        <v>1</v>
      </c>
      <c r="O5514" s="458">
        <v>6</v>
      </c>
      <c r="P5514" s="457">
        <v>34306.800000000003</v>
      </c>
    </row>
    <row r="5515" spans="1:16" ht="67.5" x14ac:dyDescent="0.2">
      <c r="A5515" s="466" t="s">
        <v>7860</v>
      </c>
      <c r="B5515" s="465" t="s">
        <v>3526</v>
      </c>
      <c r="C5515" s="464" t="s">
        <v>2594</v>
      </c>
      <c r="D5515" s="463" t="s">
        <v>9125</v>
      </c>
      <c r="E5515" s="462">
        <v>14500</v>
      </c>
      <c r="F5515" s="461" t="s">
        <v>11022</v>
      </c>
      <c r="G5515" s="460" t="s">
        <v>11021</v>
      </c>
      <c r="H5515" s="460" t="s">
        <v>8352</v>
      </c>
      <c r="I5515" s="460" t="s">
        <v>7869</v>
      </c>
      <c r="J5515" s="459" t="s">
        <v>8352</v>
      </c>
      <c r="K5515" s="458">
        <v>3</v>
      </c>
      <c r="L5515" s="458">
        <v>12</v>
      </c>
      <c r="M5515" s="457">
        <v>184608.95937093339</v>
      </c>
      <c r="N5515" s="458">
        <v>1</v>
      </c>
      <c r="O5515" s="458">
        <v>6</v>
      </c>
      <c r="P5515" s="457">
        <v>88306.8</v>
      </c>
    </row>
    <row r="5516" spans="1:16" ht="67.5" x14ac:dyDescent="0.2">
      <c r="A5516" s="466" t="s">
        <v>7860</v>
      </c>
      <c r="B5516" s="465" t="s">
        <v>3526</v>
      </c>
      <c r="C5516" s="464" t="s">
        <v>2594</v>
      </c>
      <c r="D5516" s="463" t="s">
        <v>7908</v>
      </c>
      <c r="E5516" s="462">
        <v>4200</v>
      </c>
      <c r="F5516" s="461" t="s">
        <v>11020</v>
      </c>
      <c r="G5516" s="460" t="s">
        <v>11019</v>
      </c>
      <c r="H5516" s="460" t="s">
        <v>6389</v>
      </c>
      <c r="I5516" s="460" t="s">
        <v>7869</v>
      </c>
      <c r="J5516" s="459" t="s">
        <v>6389</v>
      </c>
      <c r="K5516" s="458">
        <v>3</v>
      </c>
      <c r="L5516" s="458">
        <v>5</v>
      </c>
      <c r="M5516" s="457">
        <v>22280.391648216097</v>
      </c>
      <c r="N5516" s="458">
        <v>0</v>
      </c>
      <c r="O5516" s="458">
        <v>0</v>
      </c>
      <c r="P5516" s="457">
        <v>0</v>
      </c>
    </row>
    <row r="5517" spans="1:16" ht="67.5" x14ac:dyDescent="0.2">
      <c r="A5517" s="466" t="s">
        <v>7860</v>
      </c>
      <c r="B5517" s="465" t="s">
        <v>3526</v>
      </c>
      <c r="C5517" s="464" t="s">
        <v>2594</v>
      </c>
      <c r="D5517" s="463" t="s">
        <v>7946</v>
      </c>
      <c r="E5517" s="462">
        <v>4200</v>
      </c>
      <c r="F5517" s="461" t="s">
        <v>11018</v>
      </c>
      <c r="G5517" s="460" t="s">
        <v>11017</v>
      </c>
      <c r="H5517" s="460" t="s">
        <v>4810</v>
      </c>
      <c r="I5517" s="460" t="s">
        <v>7869</v>
      </c>
      <c r="J5517" s="459" t="s">
        <v>4810</v>
      </c>
      <c r="K5517" s="458">
        <v>3</v>
      </c>
      <c r="L5517" s="458">
        <v>12</v>
      </c>
      <c r="M5517" s="457">
        <v>53472.939955718633</v>
      </c>
      <c r="N5517" s="458">
        <v>1</v>
      </c>
      <c r="O5517" s="458">
        <v>6</v>
      </c>
      <c r="P5517" s="457">
        <v>26506.799999999999</v>
      </c>
    </row>
    <row r="5518" spans="1:16" ht="67.5" x14ac:dyDescent="0.2">
      <c r="A5518" s="466" t="s">
        <v>7860</v>
      </c>
      <c r="B5518" s="465" t="s">
        <v>3526</v>
      </c>
      <c r="C5518" s="464" t="s">
        <v>2594</v>
      </c>
      <c r="D5518" s="463" t="s">
        <v>8663</v>
      </c>
      <c r="E5518" s="462">
        <v>4200</v>
      </c>
      <c r="F5518" s="461" t="s">
        <v>11016</v>
      </c>
      <c r="G5518" s="460" t="s">
        <v>11015</v>
      </c>
      <c r="H5518" s="460" t="s">
        <v>6389</v>
      </c>
      <c r="I5518" s="460" t="s">
        <v>7869</v>
      </c>
      <c r="J5518" s="459" t="s">
        <v>6389</v>
      </c>
      <c r="K5518" s="458">
        <v>3</v>
      </c>
      <c r="L5518" s="458">
        <v>12</v>
      </c>
      <c r="M5518" s="457">
        <v>53472.939955718633</v>
      </c>
      <c r="N5518" s="458">
        <v>1</v>
      </c>
      <c r="O5518" s="458">
        <v>1</v>
      </c>
      <c r="P5518" s="457">
        <v>4417.8</v>
      </c>
    </row>
    <row r="5519" spans="1:16" ht="67.5" x14ac:dyDescent="0.2">
      <c r="A5519" s="466" t="s">
        <v>7860</v>
      </c>
      <c r="B5519" s="465" t="s">
        <v>3526</v>
      </c>
      <c r="C5519" s="464" t="s">
        <v>2594</v>
      </c>
      <c r="D5519" s="463" t="s">
        <v>8811</v>
      </c>
      <c r="E5519" s="462">
        <v>10500</v>
      </c>
      <c r="F5519" s="461" t="s">
        <v>11014</v>
      </c>
      <c r="G5519" s="460" t="s">
        <v>11013</v>
      </c>
      <c r="H5519" s="460" t="s">
        <v>7950</v>
      </c>
      <c r="I5519" s="460" t="s">
        <v>7869</v>
      </c>
      <c r="J5519" s="459" t="s">
        <v>7950</v>
      </c>
      <c r="K5519" s="458">
        <v>4</v>
      </c>
      <c r="L5519" s="458">
        <v>12</v>
      </c>
      <c r="M5519" s="457">
        <v>133682.34988929657</v>
      </c>
      <c r="N5519" s="458">
        <v>1</v>
      </c>
      <c r="O5519" s="458">
        <v>6</v>
      </c>
      <c r="P5519" s="457">
        <v>64306.8</v>
      </c>
    </row>
    <row r="5520" spans="1:16" ht="67.5" x14ac:dyDescent="0.2">
      <c r="A5520" s="466" t="s">
        <v>7860</v>
      </c>
      <c r="B5520" s="465" t="s">
        <v>3526</v>
      </c>
      <c r="C5520" s="464" t="s">
        <v>2594</v>
      </c>
      <c r="D5520" s="463" t="s">
        <v>11012</v>
      </c>
      <c r="E5520" s="462">
        <v>7500</v>
      </c>
      <c r="F5520" s="461" t="s">
        <v>11011</v>
      </c>
      <c r="G5520" s="460" t="s">
        <v>11010</v>
      </c>
      <c r="H5520" s="460" t="s">
        <v>8392</v>
      </c>
      <c r="I5520" s="460" t="s">
        <v>7869</v>
      </c>
      <c r="J5520" s="459" t="s">
        <v>8392</v>
      </c>
      <c r="K5520" s="458">
        <v>5</v>
      </c>
      <c r="L5520" s="458">
        <v>12</v>
      </c>
      <c r="M5520" s="457">
        <v>95487.392778068985</v>
      </c>
      <c r="N5520" s="458">
        <v>1</v>
      </c>
      <c r="O5520" s="458">
        <v>6</v>
      </c>
      <c r="P5520" s="457">
        <v>46306.8</v>
      </c>
    </row>
    <row r="5521" spans="1:16" ht="67.5" x14ac:dyDescent="0.2">
      <c r="A5521" s="466" t="s">
        <v>7860</v>
      </c>
      <c r="B5521" s="465" t="s">
        <v>3526</v>
      </c>
      <c r="C5521" s="464" t="s">
        <v>2594</v>
      </c>
      <c r="D5521" s="463" t="s">
        <v>7887</v>
      </c>
      <c r="E5521" s="462">
        <v>4200</v>
      </c>
      <c r="F5521" s="461" t="s">
        <v>11009</v>
      </c>
      <c r="G5521" s="460" t="s">
        <v>11008</v>
      </c>
      <c r="H5521" s="460" t="s">
        <v>3574</v>
      </c>
      <c r="I5521" s="460" t="s">
        <v>7861</v>
      </c>
      <c r="J5521" s="459" t="s">
        <v>3574</v>
      </c>
      <c r="K5521" s="458">
        <v>4</v>
      </c>
      <c r="L5521" s="458">
        <v>12</v>
      </c>
      <c r="M5521" s="457">
        <v>53472.939955718633</v>
      </c>
      <c r="N5521" s="458">
        <v>1</v>
      </c>
      <c r="O5521" s="458">
        <v>6</v>
      </c>
      <c r="P5521" s="457">
        <v>26506.799999999999</v>
      </c>
    </row>
    <row r="5522" spans="1:16" ht="67.5" x14ac:dyDescent="0.2">
      <c r="A5522" s="466" t="s">
        <v>7860</v>
      </c>
      <c r="B5522" s="465" t="s">
        <v>3526</v>
      </c>
      <c r="C5522" s="464" t="s">
        <v>2594</v>
      </c>
      <c r="D5522" s="463" t="s">
        <v>7932</v>
      </c>
      <c r="E5522" s="462">
        <v>4200</v>
      </c>
      <c r="F5522" s="461" t="s">
        <v>11007</v>
      </c>
      <c r="G5522" s="460" t="s">
        <v>11006</v>
      </c>
      <c r="H5522" s="460" t="s">
        <v>6389</v>
      </c>
      <c r="I5522" s="460" t="s">
        <v>7869</v>
      </c>
      <c r="J5522" s="459" t="s">
        <v>6389</v>
      </c>
      <c r="K5522" s="458">
        <v>4</v>
      </c>
      <c r="L5522" s="458">
        <v>12</v>
      </c>
      <c r="M5522" s="457">
        <v>53472.939955718633</v>
      </c>
      <c r="N5522" s="458">
        <v>1</v>
      </c>
      <c r="O5522" s="458">
        <v>6</v>
      </c>
      <c r="P5522" s="457">
        <v>26506.799999999999</v>
      </c>
    </row>
    <row r="5523" spans="1:16" ht="67.5" x14ac:dyDescent="0.2">
      <c r="A5523" s="466" t="s">
        <v>7860</v>
      </c>
      <c r="B5523" s="465" t="s">
        <v>3526</v>
      </c>
      <c r="C5523" s="464" t="s">
        <v>2594</v>
      </c>
      <c r="D5523" s="463" t="s">
        <v>7887</v>
      </c>
      <c r="E5523" s="462">
        <v>4200</v>
      </c>
      <c r="F5523" s="461" t="s">
        <v>11005</v>
      </c>
      <c r="G5523" s="460" t="s">
        <v>11004</v>
      </c>
      <c r="H5523" s="460" t="s">
        <v>3642</v>
      </c>
      <c r="I5523" s="460" t="s">
        <v>7861</v>
      </c>
      <c r="J5523" s="459" t="s">
        <v>3642</v>
      </c>
      <c r="K5523" s="458">
        <v>4</v>
      </c>
      <c r="L5523" s="458">
        <v>12</v>
      </c>
      <c r="M5523" s="457">
        <v>53472.939955718633</v>
      </c>
      <c r="N5523" s="458">
        <v>1</v>
      </c>
      <c r="O5523" s="458">
        <v>6</v>
      </c>
      <c r="P5523" s="457">
        <v>26506.799999999999</v>
      </c>
    </row>
    <row r="5524" spans="1:16" ht="67.5" x14ac:dyDescent="0.2">
      <c r="A5524" s="466" t="s">
        <v>7860</v>
      </c>
      <c r="B5524" s="465" t="s">
        <v>3526</v>
      </c>
      <c r="C5524" s="464" t="s">
        <v>2594</v>
      </c>
      <c r="D5524" s="463" t="s">
        <v>11003</v>
      </c>
      <c r="E5524" s="462">
        <v>9000</v>
      </c>
      <c r="F5524" s="461" t="s">
        <v>11002</v>
      </c>
      <c r="G5524" s="460" t="s">
        <v>11001</v>
      </c>
      <c r="H5524" s="460" t="s">
        <v>4810</v>
      </c>
      <c r="I5524" s="460" t="s">
        <v>7869</v>
      </c>
      <c r="J5524" s="459" t="s">
        <v>4810</v>
      </c>
      <c r="K5524" s="458">
        <v>3</v>
      </c>
      <c r="L5524" s="458">
        <v>12</v>
      </c>
      <c r="M5524" s="457">
        <v>114584.87133368278</v>
      </c>
      <c r="N5524" s="458">
        <v>1</v>
      </c>
      <c r="O5524" s="458">
        <v>6</v>
      </c>
      <c r="P5524" s="457">
        <v>55306.8</v>
      </c>
    </row>
    <row r="5525" spans="1:16" ht="67.5" x14ac:dyDescent="0.2">
      <c r="A5525" s="466" t="s">
        <v>7860</v>
      </c>
      <c r="B5525" s="465" t="s">
        <v>3526</v>
      </c>
      <c r="C5525" s="464" t="s">
        <v>2594</v>
      </c>
      <c r="D5525" s="463" t="s">
        <v>11000</v>
      </c>
      <c r="E5525" s="462">
        <v>8000</v>
      </c>
      <c r="F5525" s="461" t="s">
        <v>10999</v>
      </c>
      <c r="G5525" s="460" t="s">
        <v>10998</v>
      </c>
      <c r="H5525" s="460" t="s">
        <v>3617</v>
      </c>
      <c r="I5525" s="460" t="s">
        <v>7869</v>
      </c>
      <c r="J5525" s="459" t="s">
        <v>3617</v>
      </c>
      <c r="K5525" s="458">
        <v>3</v>
      </c>
      <c r="L5525" s="458">
        <v>12</v>
      </c>
      <c r="M5525" s="457">
        <v>101853.21896327358</v>
      </c>
      <c r="N5525" s="458">
        <v>1</v>
      </c>
      <c r="O5525" s="458">
        <v>6</v>
      </c>
      <c r="P5525" s="457">
        <v>49306.8</v>
      </c>
    </row>
    <row r="5526" spans="1:16" ht="67.5" x14ac:dyDescent="0.2">
      <c r="A5526" s="466" t="s">
        <v>7860</v>
      </c>
      <c r="B5526" s="465" t="s">
        <v>3526</v>
      </c>
      <c r="C5526" s="464" t="s">
        <v>2594</v>
      </c>
      <c r="D5526" s="463" t="s">
        <v>7859</v>
      </c>
      <c r="E5526" s="462">
        <v>2500</v>
      </c>
      <c r="F5526" s="461" t="s">
        <v>10997</v>
      </c>
      <c r="G5526" s="460" t="s">
        <v>10996</v>
      </c>
      <c r="H5526" s="460" t="s">
        <v>6389</v>
      </c>
      <c r="I5526" s="460" t="s">
        <v>7869</v>
      </c>
      <c r="J5526" s="459" t="s">
        <v>6389</v>
      </c>
      <c r="K5526" s="458">
        <v>5</v>
      </c>
      <c r="L5526" s="458">
        <v>12</v>
      </c>
      <c r="M5526" s="457">
        <v>31829.130926022997</v>
      </c>
      <c r="N5526" s="458">
        <v>1</v>
      </c>
      <c r="O5526" s="458">
        <v>6</v>
      </c>
      <c r="P5526" s="457">
        <v>16306.8</v>
      </c>
    </row>
    <row r="5527" spans="1:16" ht="67.5" x14ac:dyDescent="0.2">
      <c r="A5527" s="466" t="s">
        <v>7860</v>
      </c>
      <c r="B5527" s="465" t="s">
        <v>3526</v>
      </c>
      <c r="C5527" s="464" t="s">
        <v>2594</v>
      </c>
      <c r="D5527" s="463" t="s">
        <v>7923</v>
      </c>
      <c r="E5527" s="462">
        <v>4200</v>
      </c>
      <c r="F5527" s="461" t="s">
        <v>5940</v>
      </c>
      <c r="G5527" s="460" t="s">
        <v>10995</v>
      </c>
      <c r="H5527" s="460" t="s">
        <v>3574</v>
      </c>
      <c r="I5527" s="460" t="s">
        <v>7861</v>
      </c>
      <c r="J5527" s="459" t="s">
        <v>3574</v>
      </c>
      <c r="K5527" s="458">
        <v>1</v>
      </c>
      <c r="L5527" s="458">
        <v>2</v>
      </c>
      <c r="M5527" s="457">
        <v>8912.1566592864383</v>
      </c>
      <c r="N5527" s="458">
        <v>1</v>
      </c>
      <c r="O5527" s="458">
        <v>6</v>
      </c>
      <c r="P5527" s="457">
        <v>26506.799999999999</v>
      </c>
    </row>
    <row r="5528" spans="1:16" ht="67.5" x14ac:dyDescent="0.2">
      <c r="A5528" s="466" t="s">
        <v>7860</v>
      </c>
      <c r="B5528" s="465" t="s">
        <v>3526</v>
      </c>
      <c r="C5528" s="464" t="s">
        <v>2594</v>
      </c>
      <c r="D5528" s="463" t="s">
        <v>8137</v>
      </c>
      <c r="E5528" s="462">
        <v>2000</v>
      </c>
      <c r="F5528" s="461" t="s">
        <v>10994</v>
      </c>
      <c r="G5528" s="460" t="s">
        <v>10993</v>
      </c>
      <c r="H5528" s="460"/>
      <c r="I5528" s="460" t="s">
        <v>8064</v>
      </c>
      <c r="J5528" s="459" t="s">
        <v>10735</v>
      </c>
      <c r="K5528" s="458">
        <v>3</v>
      </c>
      <c r="L5528" s="458">
        <v>12</v>
      </c>
      <c r="M5528" s="457">
        <v>25463.304740818396</v>
      </c>
      <c r="N5528" s="458">
        <v>1</v>
      </c>
      <c r="O5528" s="458">
        <v>6</v>
      </c>
      <c r="P5528" s="457">
        <v>13306.8</v>
      </c>
    </row>
    <row r="5529" spans="1:16" ht="67.5" x14ac:dyDescent="0.2">
      <c r="A5529" s="466" t="s">
        <v>7860</v>
      </c>
      <c r="B5529" s="465" t="s">
        <v>3526</v>
      </c>
      <c r="C5529" s="464" t="s">
        <v>2594</v>
      </c>
      <c r="D5529" s="463" t="s">
        <v>7887</v>
      </c>
      <c r="E5529" s="462">
        <v>4200</v>
      </c>
      <c r="F5529" s="461" t="s">
        <v>10992</v>
      </c>
      <c r="G5529" s="460" t="s">
        <v>10991</v>
      </c>
      <c r="H5529" s="460" t="s">
        <v>6389</v>
      </c>
      <c r="I5529" s="460" t="s">
        <v>7869</v>
      </c>
      <c r="J5529" s="459" t="s">
        <v>6389</v>
      </c>
      <c r="K5529" s="458">
        <v>4</v>
      </c>
      <c r="L5529" s="458">
        <v>12</v>
      </c>
      <c r="M5529" s="457">
        <v>53472.939955718633</v>
      </c>
      <c r="N5529" s="458">
        <v>1</v>
      </c>
      <c r="O5529" s="458">
        <v>6</v>
      </c>
      <c r="P5529" s="457">
        <v>26506.799999999999</v>
      </c>
    </row>
    <row r="5530" spans="1:16" ht="67.5" x14ac:dyDescent="0.2">
      <c r="A5530" s="466" t="s">
        <v>7860</v>
      </c>
      <c r="B5530" s="465" t="s">
        <v>3526</v>
      </c>
      <c r="C5530" s="464" t="s">
        <v>2594</v>
      </c>
      <c r="D5530" s="463" t="s">
        <v>8011</v>
      </c>
      <c r="E5530" s="462">
        <v>2200</v>
      </c>
      <c r="F5530" s="461" t="s">
        <v>10990</v>
      </c>
      <c r="G5530" s="460" t="s">
        <v>10989</v>
      </c>
      <c r="H5530" s="460"/>
      <c r="I5530" s="460"/>
      <c r="J5530" s="459"/>
      <c r="K5530" s="458">
        <v>4</v>
      </c>
      <c r="L5530" s="458">
        <v>12</v>
      </c>
      <c r="M5530" s="457">
        <v>28009.635214900234</v>
      </c>
      <c r="N5530" s="458">
        <v>1</v>
      </c>
      <c r="O5530" s="458">
        <v>6</v>
      </c>
      <c r="P5530" s="457">
        <v>14506.8</v>
      </c>
    </row>
    <row r="5531" spans="1:16" ht="67.5" x14ac:dyDescent="0.2">
      <c r="A5531" s="466" t="s">
        <v>7860</v>
      </c>
      <c r="B5531" s="465" t="s">
        <v>3526</v>
      </c>
      <c r="C5531" s="464" t="s">
        <v>2594</v>
      </c>
      <c r="D5531" s="463" t="s">
        <v>7923</v>
      </c>
      <c r="E5531" s="462">
        <v>4200</v>
      </c>
      <c r="F5531" s="461" t="s">
        <v>10988</v>
      </c>
      <c r="G5531" s="460" t="s">
        <v>10987</v>
      </c>
      <c r="H5531" s="460"/>
      <c r="I5531" s="460"/>
      <c r="J5531" s="459"/>
      <c r="K5531" s="458">
        <v>3</v>
      </c>
      <c r="L5531" s="458">
        <v>12</v>
      </c>
      <c r="M5531" s="457">
        <v>53472.939955718633</v>
      </c>
      <c r="N5531" s="458">
        <v>1</v>
      </c>
      <c r="O5531" s="458">
        <v>6</v>
      </c>
      <c r="P5531" s="457">
        <v>26506.799999999999</v>
      </c>
    </row>
    <row r="5532" spans="1:16" ht="67.5" x14ac:dyDescent="0.2">
      <c r="A5532" s="466" t="s">
        <v>7860</v>
      </c>
      <c r="B5532" s="465" t="s">
        <v>3526</v>
      </c>
      <c r="C5532" s="464" t="s">
        <v>2594</v>
      </c>
      <c r="D5532" s="463" t="s">
        <v>10986</v>
      </c>
      <c r="E5532" s="462">
        <v>5500</v>
      </c>
      <c r="F5532" s="461" t="s">
        <v>10985</v>
      </c>
      <c r="G5532" s="460" t="s">
        <v>10984</v>
      </c>
      <c r="H5532" s="460"/>
      <c r="I5532" s="460" t="s">
        <v>8064</v>
      </c>
      <c r="J5532" s="459" t="s">
        <v>8881</v>
      </c>
      <c r="K5532" s="458">
        <v>4</v>
      </c>
      <c r="L5532" s="458">
        <v>12</v>
      </c>
      <c r="M5532" s="457">
        <v>70024.088037250593</v>
      </c>
      <c r="N5532" s="458">
        <v>1</v>
      </c>
      <c r="O5532" s="458">
        <v>6</v>
      </c>
      <c r="P5532" s="457">
        <v>34306.800000000003</v>
      </c>
    </row>
    <row r="5533" spans="1:16" ht="67.5" x14ac:dyDescent="0.2">
      <c r="A5533" s="466" t="s">
        <v>7860</v>
      </c>
      <c r="B5533" s="465" t="s">
        <v>3526</v>
      </c>
      <c r="C5533" s="464" t="s">
        <v>2594</v>
      </c>
      <c r="D5533" s="463" t="s">
        <v>5796</v>
      </c>
      <c r="E5533" s="462">
        <v>14000</v>
      </c>
      <c r="F5533" s="461" t="s">
        <v>10983</v>
      </c>
      <c r="G5533" s="460" t="s">
        <v>10982</v>
      </c>
      <c r="H5533" s="460" t="s">
        <v>4810</v>
      </c>
      <c r="I5533" s="460" t="s">
        <v>7869</v>
      </c>
      <c r="J5533" s="459" t="s">
        <v>4810</v>
      </c>
      <c r="K5533" s="458">
        <v>3</v>
      </c>
      <c r="L5533" s="458">
        <v>12</v>
      </c>
      <c r="M5533" s="457">
        <v>178243.13318572877</v>
      </c>
      <c r="N5533" s="458">
        <v>0</v>
      </c>
      <c r="O5533" s="458">
        <v>0</v>
      </c>
      <c r="P5533" s="457">
        <v>0</v>
      </c>
    </row>
    <row r="5534" spans="1:16" ht="67.5" x14ac:dyDescent="0.2">
      <c r="A5534" s="466" t="s">
        <v>7860</v>
      </c>
      <c r="B5534" s="465" t="s">
        <v>3526</v>
      </c>
      <c r="C5534" s="464" t="s">
        <v>2594</v>
      </c>
      <c r="D5534" s="463" t="s">
        <v>7953</v>
      </c>
      <c r="E5534" s="462">
        <v>9500</v>
      </c>
      <c r="F5534" s="461" t="s">
        <v>10981</v>
      </c>
      <c r="G5534" s="460" t="s">
        <v>10980</v>
      </c>
      <c r="H5534" s="460" t="s">
        <v>7911</v>
      </c>
      <c r="I5534" s="460" t="s">
        <v>7869</v>
      </c>
      <c r="J5534" s="459" t="s">
        <v>7911</v>
      </c>
      <c r="K5534" s="458">
        <v>3</v>
      </c>
      <c r="L5534" s="458">
        <v>12</v>
      </c>
      <c r="M5534" s="457">
        <v>120950.69751888738</v>
      </c>
      <c r="N5534" s="458">
        <v>1</v>
      </c>
      <c r="O5534" s="458">
        <v>6</v>
      </c>
      <c r="P5534" s="457">
        <v>58306.8</v>
      </c>
    </row>
    <row r="5535" spans="1:16" ht="67.5" x14ac:dyDescent="0.2">
      <c r="A5535" s="466" t="s">
        <v>7860</v>
      </c>
      <c r="B5535" s="465" t="s">
        <v>3526</v>
      </c>
      <c r="C5535" s="464" t="s">
        <v>2594</v>
      </c>
      <c r="D5535" s="463" t="s">
        <v>10979</v>
      </c>
      <c r="E5535" s="462">
        <v>8000</v>
      </c>
      <c r="F5535" s="461" t="s">
        <v>10978</v>
      </c>
      <c r="G5535" s="460" t="s">
        <v>10977</v>
      </c>
      <c r="H5535" s="460" t="s">
        <v>9608</v>
      </c>
      <c r="I5535" s="460" t="s">
        <v>7869</v>
      </c>
      <c r="J5535" s="459" t="s">
        <v>9608</v>
      </c>
      <c r="K5535" s="458">
        <v>1</v>
      </c>
      <c r="L5535" s="458">
        <v>3</v>
      </c>
      <c r="M5535" s="457">
        <v>25463.304740818396</v>
      </c>
      <c r="N5535" s="458">
        <v>1</v>
      </c>
      <c r="O5535" s="458">
        <v>6</v>
      </c>
      <c r="P5535" s="457">
        <v>49306.8</v>
      </c>
    </row>
    <row r="5536" spans="1:16" ht="67.5" x14ac:dyDescent="0.2">
      <c r="A5536" s="466" t="s">
        <v>7860</v>
      </c>
      <c r="B5536" s="465" t="s">
        <v>3526</v>
      </c>
      <c r="C5536" s="464" t="s">
        <v>2594</v>
      </c>
      <c r="D5536" s="463" t="s">
        <v>10976</v>
      </c>
      <c r="E5536" s="462">
        <v>2500</v>
      </c>
      <c r="F5536" s="461" t="s">
        <v>10975</v>
      </c>
      <c r="G5536" s="460" t="s">
        <v>10974</v>
      </c>
      <c r="H5536" s="460"/>
      <c r="I5536" s="460" t="s">
        <v>8064</v>
      </c>
      <c r="J5536" s="459" t="s">
        <v>8279</v>
      </c>
      <c r="K5536" s="458">
        <v>1</v>
      </c>
      <c r="L5536" s="458">
        <v>3</v>
      </c>
      <c r="M5536" s="457">
        <v>7957.2827315057493</v>
      </c>
      <c r="N5536" s="458">
        <v>1</v>
      </c>
      <c r="O5536" s="458">
        <v>6</v>
      </c>
      <c r="P5536" s="457">
        <v>16306.8</v>
      </c>
    </row>
    <row r="5537" spans="1:16" ht="67.5" x14ac:dyDescent="0.2">
      <c r="A5537" s="466" t="s">
        <v>7860</v>
      </c>
      <c r="B5537" s="465" t="s">
        <v>3526</v>
      </c>
      <c r="C5537" s="464" t="s">
        <v>2594</v>
      </c>
      <c r="D5537" s="463" t="s">
        <v>8599</v>
      </c>
      <c r="E5537" s="462">
        <v>5500</v>
      </c>
      <c r="F5537" s="461" t="s">
        <v>10973</v>
      </c>
      <c r="G5537" s="460" t="s">
        <v>10972</v>
      </c>
      <c r="H5537" s="460" t="s">
        <v>6514</v>
      </c>
      <c r="I5537" s="460" t="s">
        <v>7861</v>
      </c>
      <c r="J5537" s="459" t="s">
        <v>6514</v>
      </c>
      <c r="K5537" s="458">
        <v>4</v>
      </c>
      <c r="L5537" s="458">
        <v>12</v>
      </c>
      <c r="M5537" s="457">
        <v>70024.088037250593</v>
      </c>
      <c r="N5537" s="458">
        <v>1</v>
      </c>
      <c r="O5537" s="458">
        <v>6</v>
      </c>
      <c r="P5537" s="457">
        <v>34306.800000000003</v>
      </c>
    </row>
    <row r="5538" spans="1:16" ht="67.5" x14ac:dyDescent="0.2">
      <c r="A5538" s="466" t="s">
        <v>7860</v>
      </c>
      <c r="B5538" s="465" t="s">
        <v>3526</v>
      </c>
      <c r="C5538" s="464" t="s">
        <v>2594</v>
      </c>
      <c r="D5538" s="463" t="s">
        <v>7916</v>
      </c>
      <c r="E5538" s="462">
        <v>4200</v>
      </c>
      <c r="F5538" s="461" t="s">
        <v>10971</v>
      </c>
      <c r="G5538" s="460" t="s">
        <v>10970</v>
      </c>
      <c r="H5538" s="460" t="s">
        <v>7911</v>
      </c>
      <c r="I5538" s="460" t="s">
        <v>7869</v>
      </c>
      <c r="J5538" s="459" t="s">
        <v>7911</v>
      </c>
      <c r="K5538" s="458">
        <v>3</v>
      </c>
      <c r="L5538" s="458">
        <v>12</v>
      </c>
      <c r="M5538" s="457">
        <v>53472.939955718633</v>
      </c>
      <c r="N5538" s="458">
        <v>1</v>
      </c>
      <c r="O5538" s="458">
        <v>6</v>
      </c>
      <c r="P5538" s="457">
        <v>26506.799999999999</v>
      </c>
    </row>
    <row r="5539" spans="1:16" ht="67.5" x14ac:dyDescent="0.2">
      <c r="A5539" s="466" t="s">
        <v>7860</v>
      </c>
      <c r="B5539" s="465" t="s">
        <v>3526</v>
      </c>
      <c r="C5539" s="464" t="s">
        <v>2594</v>
      </c>
      <c r="D5539" s="463" t="s">
        <v>7887</v>
      </c>
      <c r="E5539" s="462">
        <v>4200</v>
      </c>
      <c r="F5539" s="461" t="s">
        <v>10969</v>
      </c>
      <c r="G5539" s="460" t="s">
        <v>10968</v>
      </c>
      <c r="H5539" s="460" t="s">
        <v>8216</v>
      </c>
      <c r="I5539" s="460" t="s">
        <v>7861</v>
      </c>
      <c r="J5539" s="459" t="s">
        <v>8216</v>
      </c>
      <c r="K5539" s="458">
        <v>4</v>
      </c>
      <c r="L5539" s="458">
        <v>12</v>
      </c>
      <c r="M5539" s="457">
        <v>53472.939955718633</v>
      </c>
      <c r="N5539" s="458">
        <v>1</v>
      </c>
      <c r="O5539" s="458">
        <v>6</v>
      </c>
      <c r="P5539" s="457">
        <v>26506.799999999999</v>
      </c>
    </row>
    <row r="5540" spans="1:16" ht="67.5" x14ac:dyDescent="0.2">
      <c r="A5540" s="466" t="s">
        <v>7860</v>
      </c>
      <c r="B5540" s="465" t="s">
        <v>3526</v>
      </c>
      <c r="C5540" s="464" t="s">
        <v>2594</v>
      </c>
      <c r="D5540" s="463" t="s">
        <v>7923</v>
      </c>
      <c r="E5540" s="462">
        <v>4200</v>
      </c>
      <c r="F5540" s="461" t="s">
        <v>10967</v>
      </c>
      <c r="G5540" s="460" t="s">
        <v>10966</v>
      </c>
      <c r="H5540" s="460" t="s">
        <v>3574</v>
      </c>
      <c r="I5540" s="460" t="s">
        <v>7869</v>
      </c>
      <c r="J5540" s="459" t="s">
        <v>3574</v>
      </c>
      <c r="K5540" s="458">
        <v>3</v>
      </c>
      <c r="L5540" s="458">
        <v>5</v>
      </c>
      <c r="M5540" s="457">
        <v>22280.391648216097</v>
      </c>
      <c r="N5540" s="458">
        <v>0</v>
      </c>
      <c r="O5540" s="458">
        <v>0</v>
      </c>
      <c r="P5540" s="457">
        <v>0</v>
      </c>
    </row>
    <row r="5541" spans="1:16" ht="67.5" x14ac:dyDescent="0.2">
      <c r="A5541" s="466" t="s">
        <v>7860</v>
      </c>
      <c r="B5541" s="465" t="s">
        <v>3526</v>
      </c>
      <c r="C5541" s="464" t="s">
        <v>2594</v>
      </c>
      <c r="D5541" s="463" t="s">
        <v>7881</v>
      </c>
      <c r="E5541" s="462">
        <v>3200</v>
      </c>
      <c r="F5541" s="461" t="s">
        <v>10965</v>
      </c>
      <c r="G5541" s="460" t="s">
        <v>10964</v>
      </c>
      <c r="H5541" s="460" t="s">
        <v>8216</v>
      </c>
      <c r="I5541" s="460" t="s">
        <v>7861</v>
      </c>
      <c r="J5541" s="459" t="s">
        <v>8216</v>
      </c>
      <c r="K5541" s="458">
        <v>3</v>
      </c>
      <c r="L5541" s="458">
        <v>12</v>
      </c>
      <c r="M5541" s="457">
        <v>40741.287585309437</v>
      </c>
      <c r="N5541" s="458">
        <v>1</v>
      </c>
      <c r="O5541" s="458">
        <v>6</v>
      </c>
      <c r="P5541" s="457">
        <v>20506.8</v>
      </c>
    </row>
    <row r="5542" spans="1:16" ht="67.5" x14ac:dyDescent="0.2">
      <c r="A5542" s="466" t="s">
        <v>7860</v>
      </c>
      <c r="B5542" s="465" t="s">
        <v>3526</v>
      </c>
      <c r="C5542" s="464" t="s">
        <v>2594</v>
      </c>
      <c r="D5542" s="463" t="s">
        <v>7941</v>
      </c>
      <c r="E5542" s="462">
        <v>4200</v>
      </c>
      <c r="F5542" s="461" t="s">
        <v>10963</v>
      </c>
      <c r="G5542" s="460" t="s">
        <v>10962</v>
      </c>
      <c r="H5542" s="460" t="s">
        <v>8279</v>
      </c>
      <c r="I5542" s="460" t="s">
        <v>7869</v>
      </c>
      <c r="J5542" s="459" t="s">
        <v>8279</v>
      </c>
      <c r="K5542" s="458">
        <v>3</v>
      </c>
      <c r="L5542" s="458">
        <v>12</v>
      </c>
      <c r="M5542" s="457">
        <v>53472.939955718633</v>
      </c>
      <c r="N5542" s="458">
        <v>1</v>
      </c>
      <c r="O5542" s="458">
        <v>6</v>
      </c>
      <c r="P5542" s="457">
        <v>26506.799999999999</v>
      </c>
    </row>
    <row r="5543" spans="1:16" ht="67.5" x14ac:dyDescent="0.2">
      <c r="A5543" s="466" t="s">
        <v>7860</v>
      </c>
      <c r="B5543" s="465" t="s">
        <v>3526</v>
      </c>
      <c r="C5543" s="464" t="s">
        <v>2594</v>
      </c>
      <c r="D5543" s="463" t="s">
        <v>7859</v>
      </c>
      <c r="E5543" s="462">
        <v>2500</v>
      </c>
      <c r="F5543" s="461" t="s">
        <v>10961</v>
      </c>
      <c r="G5543" s="460" t="s">
        <v>10960</v>
      </c>
      <c r="H5543" s="460"/>
      <c r="I5543" s="460"/>
      <c r="J5543" s="459"/>
      <c r="K5543" s="458">
        <v>4</v>
      </c>
      <c r="L5543" s="458">
        <v>12</v>
      </c>
      <c r="M5543" s="457">
        <v>31829.130926022997</v>
      </c>
      <c r="N5543" s="458">
        <v>0</v>
      </c>
      <c r="O5543" s="458">
        <v>0</v>
      </c>
      <c r="P5543" s="457">
        <v>0</v>
      </c>
    </row>
    <row r="5544" spans="1:16" ht="67.5" x14ac:dyDescent="0.2">
      <c r="A5544" s="466" t="s">
        <v>7860</v>
      </c>
      <c r="B5544" s="465" t="s">
        <v>3526</v>
      </c>
      <c r="C5544" s="464" t="s">
        <v>2594</v>
      </c>
      <c r="D5544" s="463" t="s">
        <v>7887</v>
      </c>
      <c r="E5544" s="462">
        <v>4200</v>
      </c>
      <c r="F5544" s="461" t="s">
        <v>10959</v>
      </c>
      <c r="G5544" s="460" t="s">
        <v>10958</v>
      </c>
      <c r="H5544" s="460" t="s">
        <v>6389</v>
      </c>
      <c r="I5544" s="460" t="s">
        <v>7869</v>
      </c>
      <c r="J5544" s="459" t="s">
        <v>6389</v>
      </c>
      <c r="K5544" s="458">
        <v>4</v>
      </c>
      <c r="L5544" s="458">
        <v>12</v>
      </c>
      <c r="M5544" s="457">
        <v>53472.939955718633</v>
      </c>
      <c r="N5544" s="458">
        <v>1</v>
      </c>
      <c r="O5544" s="458">
        <v>6</v>
      </c>
      <c r="P5544" s="457">
        <v>26506.799999999999</v>
      </c>
    </row>
    <row r="5545" spans="1:16" ht="67.5" x14ac:dyDescent="0.2">
      <c r="A5545" s="466" t="s">
        <v>7860</v>
      </c>
      <c r="B5545" s="465" t="s">
        <v>3526</v>
      </c>
      <c r="C5545" s="464" t="s">
        <v>2594</v>
      </c>
      <c r="D5545" s="463" t="s">
        <v>7872</v>
      </c>
      <c r="E5545" s="462">
        <v>4200</v>
      </c>
      <c r="F5545" s="461" t="s">
        <v>10957</v>
      </c>
      <c r="G5545" s="460" t="s">
        <v>10956</v>
      </c>
      <c r="H5545" s="460" t="s">
        <v>3542</v>
      </c>
      <c r="I5545" s="460" t="s">
        <v>7869</v>
      </c>
      <c r="J5545" s="459" t="s">
        <v>3542</v>
      </c>
      <c r="K5545" s="458">
        <v>6</v>
      </c>
      <c r="L5545" s="458">
        <v>12</v>
      </c>
      <c r="M5545" s="457">
        <v>57929.018285361853</v>
      </c>
      <c r="N5545" s="458">
        <v>1</v>
      </c>
      <c r="O5545" s="458">
        <v>5</v>
      </c>
      <c r="P5545" s="457">
        <v>22089</v>
      </c>
    </row>
    <row r="5546" spans="1:16" ht="67.5" x14ac:dyDescent="0.2">
      <c r="A5546" s="466" t="s">
        <v>7860</v>
      </c>
      <c r="B5546" s="465" t="s">
        <v>3526</v>
      </c>
      <c r="C5546" s="464" t="s">
        <v>2594</v>
      </c>
      <c r="D5546" s="463" t="s">
        <v>8008</v>
      </c>
      <c r="E5546" s="462">
        <v>7500</v>
      </c>
      <c r="F5546" s="461" t="s">
        <v>10955</v>
      </c>
      <c r="G5546" s="460" t="s">
        <v>10954</v>
      </c>
      <c r="H5546" s="460" t="s">
        <v>4810</v>
      </c>
      <c r="I5546" s="460" t="s">
        <v>7869</v>
      </c>
      <c r="J5546" s="459" t="s">
        <v>4810</v>
      </c>
      <c r="K5546" s="458">
        <v>4</v>
      </c>
      <c r="L5546" s="458">
        <v>12</v>
      </c>
      <c r="M5546" s="457">
        <v>95487.392778068985</v>
      </c>
      <c r="N5546" s="458">
        <v>1</v>
      </c>
      <c r="O5546" s="458">
        <v>6</v>
      </c>
      <c r="P5546" s="457">
        <v>46306.8</v>
      </c>
    </row>
    <row r="5547" spans="1:16" ht="67.5" x14ac:dyDescent="0.2">
      <c r="A5547" s="466" t="s">
        <v>7860</v>
      </c>
      <c r="B5547" s="465" t="s">
        <v>3526</v>
      </c>
      <c r="C5547" s="464" t="s">
        <v>2594</v>
      </c>
      <c r="D5547" s="463" t="s">
        <v>8011</v>
      </c>
      <c r="E5547" s="462">
        <v>2200</v>
      </c>
      <c r="F5547" s="461" t="s">
        <v>10953</v>
      </c>
      <c r="G5547" s="460" t="s">
        <v>10952</v>
      </c>
      <c r="H5547" s="460"/>
      <c r="I5547" s="460" t="s">
        <v>8064</v>
      </c>
      <c r="J5547" s="459" t="s">
        <v>3538</v>
      </c>
      <c r="K5547" s="458">
        <v>4</v>
      </c>
      <c r="L5547" s="458">
        <v>12</v>
      </c>
      <c r="M5547" s="457">
        <v>28009.635214900234</v>
      </c>
      <c r="N5547" s="458">
        <v>1</v>
      </c>
      <c r="O5547" s="458">
        <v>6</v>
      </c>
      <c r="P5547" s="457">
        <v>14506.8</v>
      </c>
    </row>
    <row r="5548" spans="1:16" ht="67.5" x14ac:dyDescent="0.2">
      <c r="A5548" s="466" t="s">
        <v>7860</v>
      </c>
      <c r="B5548" s="465" t="s">
        <v>3526</v>
      </c>
      <c r="C5548" s="464" t="s">
        <v>2594</v>
      </c>
      <c r="D5548" s="463" t="s">
        <v>7881</v>
      </c>
      <c r="E5548" s="462">
        <v>3200</v>
      </c>
      <c r="F5548" s="461" t="s">
        <v>10951</v>
      </c>
      <c r="G5548" s="460" t="s">
        <v>10950</v>
      </c>
      <c r="H5548" s="460" t="s">
        <v>6514</v>
      </c>
      <c r="I5548" s="460" t="s">
        <v>7869</v>
      </c>
      <c r="J5548" s="459" t="s">
        <v>6514</v>
      </c>
      <c r="K5548" s="458">
        <v>4</v>
      </c>
      <c r="L5548" s="458">
        <v>12</v>
      </c>
      <c r="M5548" s="457">
        <v>40741.287585309437</v>
      </c>
      <c r="N5548" s="458">
        <v>1</v>
      </c>
      <c r="O5548" s="458">
        <v>6</v>
      </c>
      <c r="P5548" s="457">
        <v>20506.8</v>
      </c>
    </row>
    <row r="5549" spans="1:16" ht="67.5" x14ac:dyDescent="0.2">
      <c r="A5549" s="466" t="s">
        <v>7860</v>
      </c>
      <c r="B5549" s="465" t="s">
        <v>3526</v>
      </c>
      <c r="C5549" s="464" t="s">
        <v>2594</v>
      </c>
      <c r="D5549" s="463" t="s">
        <v>7859</v>
      </c>
      <c r="E5549" s="462">
        <v>2500</v>
      </c>
      <c r="F5549" s="461" t="s">
        <v>10949</v>
      </c>
      <c r="G5549" s="460" t="s">
        <v>10948</v>
      </c>
      <c r="H5549" s="460"/>
      <c r="I5549" s="460"/>
      <c r="J5549" s="459"/>
      <c r="K5549" s="458">
        <v>3</v>
      </c>
      <c r="L5549" s="458">
        <v>12</v>
      </c>
      <c r="M5549" s="457">
        <v>31829.130926022997</v>
      </c>
      <c r="N5549" s="458">
        <v>1</v>
      </c>
      <c r="O5549" s="458">
        <v>6</v>
      </c>
      <c r="P5549" s="457">
        <v>16306.8</v>
      </c>
    </row>
    <row r="5550" spans="1:16" ht="67.5" x14ac:dyDescent="0.2">
      <c r="A5550" s="466" t="s">
        <v>7860</v>
      </c>
      <c r="B5550" s="465" t="s">
        <v>3526</v>
      </c>
      <c r="C5550" s="464" t="s">
        <v>2594</v>
      </c>
      <c r="D5550" s="463" t="s">
        <v>7941</v>
      </c>
      <c r="E5550" s="462">
        <v>4200</v>
      </c>
      <c r="F5550" s="461" t="s">
        <v>10947</v>
      </c>
      <c r="G5550" s="460" t="s">
        <v>10946</v>
      </c>
      <c r="H5550" s="460" t="s">
        <v>4810</v>
      </c>
      <c r="I5550" s="460" t="s">
        <v>7869</v>
      </c>
      <c r="J5550" s="459" t="s">
        <v>4810</v>
      </c>
      <c r="K5550" s="458">
        <v>3</v>
      </c>
      <c r="L5550" s="458">
        <v>12</v>
      </c>
      <c r="M5550" s="457">
        <v>53472.939955718633</v>
      </c>
      <c r="N5550" s="458">
        <v>1</v>
      </c>
      <c r="O5550" s="458">
        <v>6</v>
      </c>
      <c r="P5550" s="457">
        <v>26506.799999999999</v>
      </c>
    </row>
    <row r="5551" spans="1:16" ht="67.5" x14ac:dyDescent="0.2">
      <c r="A5551" s="466" t="s">
        <v>7860</v>
      </c>
      <c r="B5551" s="465" t="s">
        <v>3526</v>
      </c>
      <c r="C5551" s="464" t="s">
        <v>2594</v>
      </c>
      <c r="D5551" s="463" t="s">
        <v>7859</v>
      </c>
      <c r="E5551" s="462">
        <v>2500</v>
      </c>
      <c r="F5551" s="461" t="s">
        <v>10945</v>
      </c>
      <c r="G5551" s="460" t="s">
        <v>10944</v>
      </c>
      <c r="H5551" s="460" t="s">
        <v>4810</v>
      </c>
      <c r="I5551" s="460" t="s">
        <v>7869</v>
      </c>
      <c r="J5551" s="459" t="s">
        <v>4810</v>
      </c>
      <c r="K5551" s="458">
        <v>4</v>
      </c>
      <c r="L5551" s="458">
        <v>12</v>
      </c>
      <c r="M5551" s="457">
        <v>31829.130926022997</v>
      </c>
      <c r="N5551" s="458">
        <v>1</v>
      </c>
      <c r="O5551" s="458">
        <v>6</v>
      </c>
      <c r="P5551" s="457">
        <v>16306.8</v>
      </c>
    </row>
    <row r="5552" spans="1:16" ht="67.5" x14ac:dyDescent="0.2">
      <c r="A5552" s="466" t="s">
        <v>7860</v>
      </c>
      <c r="B5552" s="465" t="s">
        <v>3526</v>
      </c>
      <c r="C5552" s="464" t="s">
        <v>2594</v>
      </c>
      <c r="D5552" s="463" t="s">
        <v>8011</v>
      </c>
      <c r="E5552" s="462">
        <v>2200</v>
      </c>
      <c r="F5552" s="461" t="s">
        <v>10943</v>
      </c>
      <c r="G5552" s="460" t="s">
        <v>10942</v>
      </c>
      <c r="H5552" s="460"/>
      <c r="I5552" s="460"/>
      <c r="J5552" s="459"/>
      <c r="K5552" s="458">
        <v>5</v>
      </c>
      <c r="L5552" s="458">
        <v>12</v>
      </c>
      <c r="M5552" s="457">
        <v>28009.635214900234</v>
      </c>
      <c r="N5552" s="458">
        <v>1</v>
      </c>
      <c r="O5552" s="458">
        <v>6</v>
      </c>
      <c r="P5552" s="457">
        <v>14506.8</v>
      </c>
    </row>
    <row r="5553" spans="1:16" ht="67.5" x14ac:dyDescent="0.2">
      <c r="A5553" s="466" t="s">
        <v>7860</v>
      </c>
      <c r="B5553" s="465" t="s">
        <v>3526</v>
      </c>
      <c r="C5553" s="464" t="s">
        <v>2594</v>
      </c>
      <c r="D5553" s="463" t="s">
        <v>7872</v>
      </c>
      <c r="E5553" s="462">
        <v>4200</v>
      </c>
      <c r="F5553" s="461" t="s">
        <v>10941</v>
      </c>
      <c r="G5553" s="460" t="s">
        <v>10940</v>
      </c>
      <c r="H5553" s="460"/>
      <c r="I5553" s="460"/>
      <c r="J5553" s="459"/>
      <c r="K5553" s="458">
        <v>4</v>
      </c>
      <c r="L5553" s="458">
        <v>12</v>
      </c>
      <c r="M5553" s="457">
        <v>53472.939955718633</v>
      </c>
      <c r="N5553" s="458">
        <v>1</v>
      </c>
      <c r="O5553" s="458">
        <v>6</v>
      </c>
      <c r="P5553" s="457">
        <v>26506.799999999999</v>
      </c>
    </row>
    <row r="5554" spans="1:16" ht="67.5" x14ac:dyDescent="0.2">
      <c r="A5554" s="466" t="s">
        <v>7860</v>
      </c>
      <c r="B5554" s="465" t="s">
        <v>3526</v>
      </c>
      <c r="C5554" s="464" t="s">
        <v>2594</v>
      </c>
      <c r="D5554" s="463" t="s">
        <v>9257</v>
      </c>
      <c r="E5554" s="462">
        <v>3500</v>
      </c>
      <c r="F5554" s="461" t="s">
        <v>10939</v>
      </c>
      <c r="G5554" s="460" t="s">
        <v>10938</v>
      </c>
      <c r="H5554" s="460" t="s">
        <v>3528</v>
      </c>
      <c r="I5554" s="460" t="s">
        <v>7869</v>
      </c>
      <c r="J5554" s="459" t="s">
        <v>3528</v>
      </c>
      <c r="K5554" s="458">
        <v>3</v>
      </c>
      <c r="L5554" s="458">
        <v>12</v>
      </c>
      <c r="M5554" s="457">
        <v>44560.783296432193</v>
      </c>
      <c r="N5554" s="458">
        <v>1</v>
      </c>
      <c r="O5554" s="458">
        <v>2</v>
      </c>
      <c r="P5554" s="457">
        <v>7435.6</v>
      </c>
    </row>
    <row r="5555" spans="1:16" ht="67.5" x14ac:dyDescent="0.2">
      <c r="A5555" s="466" t="s">
        <v>7860</v>
      </c>
      <c r="B5555" s="465" t="s">
        <v>3526</v>
      </c>
      <c r="C5555" s="464" t="s">
        <v>2594</v>
      </c>
      <c r="D5555" s="463" t="s">
        <v>7887</v>
      </c>
      <c r="E5555" s="462">
        <v>4200</v>
      </c>
      <c r="F5555" s="461" t="s">
        <v>10937</v>
      </c>
      <c r="G5555" s="460" t="s">
        <v>10936</v>
      </c>
      <c r="H5555" s="460" t="s">
        <v>6389</v>
      </c>
      <c r="I5555" s="460" t="s">
        <v>7869</v>
      </c>
      <c r="J5555" s="459" t="s">
        <v>6389</v>
      </c>
      <c r="K5555" s="458">
        <v>4</v>
      </c>
      <c r="L5555" s="458">
        <v>10</v>
      </c>
      <c r="M5555" s="457">
        <v>44560.783296432193</v>
      </c>
      <c r="N5555" s="458">
        <v>0</v>
      </c>
      <c r="O5555" s="458">
        <v>0</v>
      </c>
      <c r="P5555" s="457">
        <v>0</v>
      </c>
    </row>
    <row r="5556" spans="1:16" ht="67.5" x14ac:dyDescent="0.2">
      <c r="A5556" s="466" t="s">
        <v>7860</v>
      </c>
      <c r="B5556" s="465" t="s">
        <v>3526</v>
      </c>
      <c r="C5556" s="464" t="s">
        <v>2594</v>
      </c>
      <c r="D5556" s="463" t="s">
        <v>9928</v>
      </c>
      <c r="E5556" s="462">
        <v>4200</v>
      </c>
      <c r="F5556" s="461" t="s">
        <v>10935</v>
      </c>
      <c r="G5556" s="460" t="s">
        <v>10934</v>
      </c>
      <c r="H5556" s="460" t="s">
        <v>6389</v>
      </c>
      <c r="I5556" s="460" t="s">
        <v>7869</v>
      </c>
      <c r="J5556" s="459" t="s">
        <v>6389</v>
      </c>
      <c r="K5556" s="458">
        <v>4</v>
      </c>
      <c r="L5556" s="458">
        <v>12</v>
      </c>
      <c r="M5556" s="457">
        <v>53472.939955718633</v>
      </c>
      <c r="N5556" s="458">
        <v>1</v>
      </c>
      <c r="O5556" s="458">
        <v>6</v>
      </c>
      <c r="P5556" s="457">
        <v>26506.799999999999</v>
      </c>
    </row>
    <row r="5557" spans="1:16" ht="67.5" x14ac:dyDescent="0.2">
      <c r="A5557" s="466" t="s">
        <v>7860</v>
      </c>
      <c r="B5557" s="465" t="s">
        <v>3526</v>
      </c>
      <c r="C5557" s="464" t="s">
        <v>2594</v>
      </c>
      <c r="D5557" s="463" t="s">
        <v>10933</v>
      </c>
      <c r="E5557" s="462">
        <v>4200</v>
      </c>
      <c r="F5557" s="461" t="s">
        <v>10932</v>
      </c>
      <c r="G5557" s="460" t="s">
        <v>10931</v>
      </c>
      <c r="H5557" s="460" t="s">
        <v>6389</v>
      </c>
      <c r="I5557" s="460" t="s">
        <v>7869</v>
      </c>
      <c r="J5557" s="459" t="s">
        <v>6389</v>
      </c>
      <c r="K5557" s="458">
        <v>4</v>
      </c>
      <c r="L5557" s="458">
        <v>12</v>
      </c>
      <c r="M5557" s="457">
        <v>53472.939955718633</v>
      </c>
      <c r="N5557" s="458">
        <v>1</v>
      </c>
      <c r="O5557" s="458">
        <v>6</v>
      </c>
      <c r="P5557" s="457">
        <v>26506.799999999999</v>
      </c>
    </row>
    <row r="5558" spans="1:16" ht="67.5" x14ac:dyDescent="0.2">
      <c r="A5558" s="466" t="s">
        <v>7860</v>
      </c>
      <c r="B5558" s="465" t="s">
        <v>3526</v>
      </c>
      <c r="C5558" s="464" t="s">
        <v>2594</v>
      </c>
      <c r="D5558" s="463" t="s">
        <v>7887</v>
      </c>
      <c r="E5558" s="462">
        <v>4200</v>
      </c>
      <c r="F5558" s="461" t="s">
        <v>10930</v>
      </c>
      <c r="G5558" s="460" t="s">
        <v>10929</v>
      </c>
      <c r="H5558" s="460" t="s">
        <v>3574</v>
      </c>
      <c r="I5558" s="460" t="s">
        <v>7869</v>
      </c>
      <c r="J5558" s="459" t="s">
        <v>3574</v>
      </c>
      <c r="K5558" s="458">
        <v>4</v>
      </c>
      <c r="L5558" s="458">
        <v>12</v>
      </c>
      <c r="M5558" s="457">
        <v>53472.939955718633</v>
      </c>
      <c r="N5558" s="458">
        <v>1</v>
      </c>
      <c r="O5558" s="458">
        <v>6</v>
      </c>
      <c r="P5558" s="457">
        <v>26506.799999999999</v>
      </c>
    </row>
    <row r="5559" spans="1:16" ht="67.5" x14ac:dyDescent="0.2">
      <c r="A5559" s="466" t="s">
        <v>7860</v>
      </c>
      <c r="B5559" s="465" t="s">
        <v>3526</v>
      </c>
      <c r="C5559" s="464" t="s">
        <v>2594</v>
      </c>
      <c r="D5559" s="463" t="s">
        <v>7887</v>
      </c>
      <c r="E5559" s="462">
        <v>4200</v>
      </c>
      <c r="F5559" s="461" t="s">
        <v>10928</v>
      </c>
      <c r="G5559" s="460" t="s">
        <v>10927</v>
      </c>
      <c r="H5559" s="460" t="s">
        <v>3574</v>
      </c>
      <c r="I5559" s="460" t="s">
        <v>7861</v>
      </c>
      <c r="J5559" s="459" t="s">
        <v>3574</v>
      </c>
      <c r="K5559" s="458">
        <v>3</v>
      </c>
      <c r="L5559" s="458">
        <v>12</v>
      </c>
      <c r="M5559" s="457">
        <v>53472.939955718633</v>
      </c>
      <c r="N5559" s="458">
        <v>1</v>
      </c>
      <c r="O5559" s="458">
        <v>6</v>
      </c>
      <c r="P5559" s="457">
        <v>26506.799999999999</v>
      </c>
    </row>
    <row r="5560" spans="1:16" ht="67.5" x14ac:dyDescent="0.2">
      <c r="A5560" s="466" t="s">
        <v>7860</v>
      </c>
      <c r="B5560" s="465" t="s">
        <v>3526</v>
      </c>
      <c r="C5560" s="464" t="s">
        <v>2594</v>
      </c>
      <c r="D5560" s="463" t="s">
        <v>7916</v>
      </c>
      <c r="E5560" s="462">
        <v>4200</v>
      </c>
      <c r="F5560" s="461" t="s">
        <v>10926</v>
      </c>
      <c r="G5560" s="460" t="s">
        <v>10925</v>
      </c>
      <c r="H5560" s="460" t="s">
        <v>3570</v>
      </c>
      <c r="I5560" s="460" t="s">
        <v>7869</v>
      </c>
      <c r="J5560" s="459" t="s">
        <v>3570</v>
      </c>
      <c r="K5560" s="458">
        <v>3</v>
      </c>
      <c r="L5560" s="458">
        <v>12</v>
      </c>
      <c r="M5560" s="457">
        <v>53472.939955718633</v>
      </c>
      <c r="N5560" s="458">
        <v>1</v>
      </c>
      <c r="O5560" s="458">
        <v>6</v>
      </c>
      <c r="P5560" s="457">
        <v>26506.799999999999</v>
      </c>
    </row>
    <row r="5561" spans="1:16" ht="67.5" x14ac:dyDescent="0.2">
      <c r="A5561" s="466" t="s">
        <v>7860</v>
      </c>
      <c r="B5561" s="465" t="s">
        <v>3526</v>
      </c>
      <c r="C5561" s="464" t="s">
        <v>2594</v>
      </c>
      <c r="D5561" s="463" t="s">
        <v>7941</v>
      </c>
      <c r="E5561" s="462">
        <v>4200</v>
      </c>
      <c r="F5561" s="461" t="s">
        <v>10924</v>
      </c>
      <c r="G5561" s="460" t="s">
        <v>10923</v>
      </c>
      <c r="H5561" s="460" t="s">
        <v>6389</v>
      </c>
      <c r="I5561" s="460" t="s">
        <v>7869</v>
      </c>
      <c r="J5561" s="459" t="s">
        <v>6389</v>
      </c>
      <c r="K5561" s="458">
        <v>1</v>
      </c>
      <c r="L5561" s="458">
        <v>3</v>
      </c>
      <c r="M5561" s="457">
        <v>13368.234988929658</v>
      </c>
      <c r="N5561" s="458">
        <v>0</v>
      </c>
      <c r="O5561" s="458">
        <v>0</v>
      </c>
      <c r="P5561" s="457">
        <v>0</v>
      </c>
    </row>
    <row r="5562" spans="1:16" ht="67.5" x14ac:dyDescent="0.2">
      <c r="A5562" s="466" t="s">
        <v>7860</v>
      </c>
      <c r="B5562" s="465" t="s">
        <v>3526</v>
      </c>
      <c r="C5562" s="464" t="s">
        <v>2594</v>
      </c>
      <c r="D5562" s="463" t="s">
        <v>6977</v>
      </c>
      <c r="E5562" s="462">
        <v>6500</v>
      </c>
      <c r="F5562" s="461" t="s">
        <v>10922</v>
      </c>
      <c r="G5562" s="460" t="s">
        <v>10921</v>
      </c>
      <c r="H5562" s="460" t="s">
        <v>10920</v>
      </c>
      <c r="I5562" s="460" t="s">
        <v>7869</v>
      </c>
      <c r="J5562" s="459" t="s">
        <v>10920</v>
      </c>
      <c r="K5562" s="458">
        <v>1</v>
      </c>
      <c r="L5562" s="458">
        <v>1</v>
      </c>
      <c r="M5562" s="457">
        <v>6896.3117006383154</v>
      </c>
      <c r="N5562" s="458">
        <v>1</v>
      </c>
      <c r="O5562" s="458">
        <v>6</v>
      </c>
      <c r="P5562" s="457">
        <v>40306.800000000003</v>
      </c>
    </row>
    <row r="5563" spans="1:16" ht="67.5" x14ac:dyDescent="0.2">
      <c r="A5563" s="466" t="s">
        <v>7860</v>
      </c>
      <c r="B5563" s="465" t="s">
        <v>3526</v>
      </c>
      <c r="C5563" s="464" t="s">
        <v>2594</v>
      </c>
      <c r="D5563" s="463" t="s">
        <v>7887</v>
      </c>
      <c r="E5563" s="462">
        <v>4200</v>
      </c>
      <c r="F5563" s="461" t="s">
        <v>10919</v>
      </c>
      <c r="G5563" s="460" t="s">
        <v>10918</v>
      </c>
      <c r="H5563" s="460" t="s">
        <v>6389</v>
      </c>
      <c r="I5563" s="460" t="s">
        <v>7869</v>
      </c>
      <c r="J5563" s="459" t="s">
        <v>6389</v>
      </c>
      <c r="K5563" s="458">
        <v>3</v>
      </c>
      <c r="L5563" s="458">
        <v>12</v>
      </c>
      <c r="M5563" s="457">
        <v>53472.939955718633</v>
      </c>
      <c r="N5563" s="458">
        <v>1</v>
      </c>
      <c r="O5563" s="458">
        <v>6</v>
      </c>
      <c r="P5563" s="457">
        <v>26506.799999999999</v>
      </c>
    </row>
    <row r="5564" spans="1:16" ht="67.5" x14ac:dyDescent="0.2">
      <c r="A5564" s="466" t="s">
        <v>7860</v>
      </c>
      <c r="B5564" s="465" t="s">
        <v>3526</v>
      </c>
      <c r="C5564" s="464" t="s">
        <v>2594</v>
      </c>
      <c r="D5564" s="463" t="s">
        <v>7887</v>
      </c>
      <c r="E5564" s="462">
        <v>4200</v>
      </c>
      <c r="F5564" s="461" t="s">
        <v>10917</v>
      </c>
      <c r="G5564" s="460" t="s">
        <v>10916</v>
      </c>
      <c r="H5564" s="460" t="s">
        <v>6389</v>
      </c>
      <c r="I5564" s="460" t="s">
        <v>7869</v>
      </c>
      <c r="J5564" s="459" t="s">
        <v>6389</v>
      </c>
      <c r="K5564" s="458">
        <v>3</v>
      </c>
      <c r="L5564" s="458">
        <v>12</v>
      </c>
      <c r="M5564" s="457">
        <v>53472.939955718633</v>
      </c>
      <c r="N5564" s="458">
        <v>1</v>
      </c>
      <c r="O5564" s="458">
        <v>6</v>
      </c>
      <c r="P5564" s="457">
        <v>26506.799999999999</v>
      </c>
    </row>
    <row r="5565" spans="1:16" ht="67.5" x14ac:dyDescent="0.2">
      <c r="A5565" s="466" t="s">
        <v>7860</v>
      </c>
      <c r="B5565" s="465" t="s">
        <v>3526</v>
      </c>
      <c r="C5565" s="464" t="s">
        <v>2594</v>
      </c>
      <c r="D5565" s="463" t="s">
        <v>8811</v>
      </c>
      <c r="E5565" s="462">
        <v>10500</v>
      </c>
      <c r="F5565" s="461" t="s">
        <v>10915</v>
      </c>
      <c r="G5565" s="460" t="s">
        <v>10914</v>
      </c>
      <c r="H5565" s="460" t="s">
        <v>8241</v>
      </c>
      <c r="I5565" s="460" t="s">
        <v>7869</v>
      </c>
      <c r="J5565" s="459" t="s">
        <v>8241</v>
      </c>
      <c r="K5565" s="458">
        <v>4</v>
      </c>
      <c r="L5565" s="458">
        <v>12</v>
      </c>
      <c r="M5565" s="457">
        <v>133682.34988929657</v>
      </c>
      <c r="N5565" s="458">
        <v>1</v>
      </c>
      <c r="O5565" s="458">
        <v>6</v>
      </c>
      <c r="P5565" s="457">
        <v>64306.8</v>
      </c>
    </row>
    <row r="5566" spans="1:16" ht="67.5" x14ac:dyDescent="0.2">
      <c r="A5566" s="466" t="s">
        <v>7860</v>
      </c>
      <c r="B5566" s="465" t="s">
        <v>3526</v>
      </c>
      <c r="C5566" s="464" t="s">
        <v>2594</v>
      </c>
      <c r="D5566" s="463" t="s">
        <v>8005</v>
      </c>
      <c r="E5566" s="462">
        <v>4200</v>
      </c>
      <c r="F5566" s="461" t="s">
        <v>10913</v>
      </c>
      <c r="G5566" s="460" t="s">
        <v>10912</v>
      </c>
      <c r="H5566" s="460" t="s">
        <v>4810</v>
      </c>
      <c r="I5566" s="460" t="s">
        <v>7869</v>
      </c>
      <c r="J5566" s="459" t="s">
        <v>4810</v>
      </c>
      <c r="K5566" s="458">
        <v>3</v>
      </c>
      <c r="L5566" s="458">
        <v>12</v>
      </c>
      <c r="M5566" s="457">
        <v>53472.939955718633</v>
      </c>
      <c r="N5566" s="458">
        <v>1</v>
      </c>
      <c r="O5566" s="458">
        <v>6</v>
      </c>
      <c r="P5566" s="457">
        <v>26506.799999999999</v>
      </c>
    </row>
    <row r="5567" spans="1:16" ht="67.5" x14ac:dyDescent="0.2">
      <c r="A5567" s="466" t="s">
        <v>7860</v>
      </c>
      <c r="B5567" s="465" t="s">
        <v>3526</v>
      </c>
      <c r="C5567" s="464" t="s">
        <v>2594</v>
      </c>
      <c r="D5567" s="463" t="s">
        <v>8660</v>
      </c>
      <c r="E5567" s="462">
        <v>4200</v>
      </c>
      <c r="F5567" s="461" t="s">
        <v>10911</v>
      </c>
      <c r="G5567" s="460" t="s">
        <v>10910</v>
      </c>
      <c r="H5567" s="460" t="s">
        <v>3859</v>
      </c>
      <c r="I5567" s="460" t="s">
        <v>7861</v>
      </c>
      <c r="J5567" s="459" t="s">
        <v>3859</v>
      </c>
      <c r="K5567" s="458">
        <v>3</v>
      </c>
      <c r="L5567" s="458">
        <v>12</v>
      </c>
      <c r="M5567" s="457">
        <v>53472.939955718633</v>
      </c>
      <c r="N5567" s="458">
        <v>1</v>
      </c>
      <c r="O5567" s="458">
        <v>6</v>
      </c>
      <c r="P5567" s="457">
        <v>26506.799999999999</v>
      </c>
    </row>
    <row r="5568" spans="1:16" ht="67.5" x14ac:dyDescent="0.2">
      <c r="A5568" s="466" t="s">
        <v>7860</v>
      </c>
      <c r="B5568" s="465" t="s">
        <v>3526</v>
      </c>
      <c r="C5568" s="464" t="s">
        <v>2594</v>
      </c>
      <c r="D5568" s="463" t="s">
        <v>8278</v>
      </c>
      <c r="E5568" s="462">
        <v>2700</v>
      </c>
      <c r="F5568" s="461" t="s">
        <v>10909</v>
      </c>
      <c r="G5568" s="460" t="s">
        <v>10908</v>
      </c>
      <c r="H5568" s="460" t="s">
        <v>4304</v>
      </c>
      <c r="I5568" s="460" t="s">
        <v>7861</v>
      </c>
      <c r="J5568" s="459" t="s">
        <v>4304</v>
      </c>
      <c r="K5568" s="458">
        <v>3</v>
      </c>
      <c r="L5568" s="458">
        <v>12</v>
      </c>
      <c r="M5568" s="457">
        <v>34375.461400104832</v>
      </c>
      <c r="N5568" s="458">
        <v>1</v>
      </c>
      <c r="O5568" s="458">
        <v>6</v>
      </c>
      <c r="P5568" s="457">
        <v>17506.8</v>
      </c>
    </row>
    <row r="5569" spans="1:16" ht="67.5" x14ac:dyDescent="0.2">
      <c r="A5569" s="466" t="s">
        <v>7860</v>
      </c>
      <c r="B5569" s="465" t="s">
        <v>3526</v>
      </c>
      <c r="C5569" s="464" t="s">
        <v>2594</v>
      </c>
      <c r="D5569" s="463" t="s">
        <v>7941</v>
      </c>
      <c r="E5569" s="462">
        <v>4200</v>
      </c>
      <c r="F5569" s="461" t="s">
        <v>10907</v>
      </c>
      <c r="G5569" s="460" t="s">
        <v>10906</v>
      </c>
      <c r="H5569" s="460" t="s">
        <v>3838</v>
      </c>
      <c r="I5569" s="460" t="s">
        <v>7861</v>
      </c>
      <c r="J5569" s="459" t="s">
        <v>3838</v>
      </c>
      <c r="K5569" s="458">
        <v>3</v>
      </c>
      <c r="L5569" s="458">
        <v>12</v>
      </c>
      <c r="M5569" s="457">
        <v>53472.939955718633</v>
      </c>
      <c r="N5569" s="458">
        <v>1</v>
      </c>
      <c r="O5569" s="458">
        <v>6</v>
      </c>
      <c r="P5569" s="457">
        <v>26506.799999999999</v>
      </c>
    </row>
    <row r="5570" spans="1:16" ht="67.5" x14ac:dyDescent="0.2">
      <c r="A5570" s="466" t="s">
        <v>7860</v>
      </c>
      <c r="B5570" s="465" t="s">
        <v>3526</v>
      </c>
      <c r="C5570" s="464" t="s">
        <v>2594</v>
      </c>
      <c r="D5570" s="463" t="s">
        <v>7887</v>
      </c>
      <c r="E5570" s="462">
        <v>4200</v>
      </c>
      <c r="F5570" s="461" t="s">
        <v>10905</v>
      </c>
      <c r="G5570" s="460" t="s">
        <v>10904</v>
      </c>
      <c r="H5570" s="460" t="s">
        <v>3574</v>
      </c>
      <c r="I5570" s="460" t="s">
        <v>7861</v>
      </c>
      <c r="J5570" s="459" t="s">
        <v>3574</v>
      </c>
      <c r="K5570" s="458">
        <v>3</v>
      </c>
      <c r="L5570" s="458">
        <v>12</v>
      </c>
      <c r="M5570" s="457">
        <v>53472.939955718633</v>
      </c>
      <c r="N5570" s="458">
        <v>1</v>
      </c>
      <c r="O5570" s="458">
        <v>6</v>
      </c>
      <c r="P5570" s="457">
        <v>26506.799999999999</v>
      </c>
    </row>
    <row r="5571" spans="1:16" ht="67.5" x14ac:dyDescent="0.2">
      <c r="A5571" s="466" t="s">
        <v>7860</v>
      </c>
      <c r="B5571" s="465" t="s">
        <v>3526</v>
      </c>
      <c r="C5571" s="464" t="s">
        <v>2594</v>
      </c>
      <c r="D5571" s="463" t="s">
        <v>7881</v>
      </c>
      <c r="E5571" s="462">
        <v>3200</v>
      </c>
      <c r="F5571" s="461" t="s">
        <v>10903</v>
      </c>
      <c r="G5571" s="460" t="s">
        <v>10902</v>
      </c>
      <c r="H5571" s="460" t="s">
        <v>6389</v>
      </c>
      <c r="I5571" s="460" t="s">
        <v>7869</v>
      </c>
      <c r="J5571" s="459" t="s">
        <v>6389</v>
      </c>
      <c r="K5571" s="458">
        <v>4</v>
      </c>
      <c r="L5571" s="458">
        <v>12</v>
      </c>
      <c r="M5571" s="457">
        <v>40741.287585309437</v>
      </c>
      <c r="N5571" s="458">
        <v>1</v>
      </c>
      <c r="O5571" s="458">
        <v>6</v>
      </c>
      <c r="P5571" s="457">
        <v>20506.8</v>
      </c>
    </row>
    <row r="5572" spans="1:16" ht="67.5" x14ac:dyDescent="0.2">
      <c r="A5572" s="466" t="s">
        <v>7860</v>
      </c>
      <c r="B5572" s="465" t="s">
        <v>3526</v>
      </c>
      <c r="C5572" s="464" t="s">
        <v>2594</v>
      </c>
      <c r="D5572" s="463" t="s">
        <v>7908</v>
      </c>
      <c r="E5572" s="462">
        <v>4200</v>
      </c>
      <c r="F5572" s="461" t="s">
        <v>10901</v>
      </c>
      <c r="G5572" s="460" t="s">
        <v>10900</v>
      </c>
      <c r="H5572" s="460" t="s">
        <v>4304</v>
      </c>
      <c r="I5572" s="460" t="s">
        <v>7861</v>
      </c>
      <c r="J5572" s="459" t="s">
        <v>4304</v>
      </c>
      <c r="K5572" s="458">
        <v>3</v>
      </c>
      <c r="L5572" s="458">
        <v>5</v>
      </c>
      <c r="M5572" s="457">
        <v>22280.391648216097</v>
      </c>
      <c r="N5572" s="458">
        <v>0</v>
      </c>
      <c r="O5572" s="458">
        <v>0</v>
      </c>
      <c r="P5572" s="457">
        <v>0</v>
      </c>
    </row>
    <row r="5573" spans="1:16" ht="67.5" x14ac:dyDescent="0.2">
      <c r="A5573" s="466" t="s">
        <v>7860</v>
      </c>
      <c r="B5573" s="465" t="s">
        <v>3526</v>
      </c>
      <c r="C5573" s="464" t="s">
        <v>2594</v>
      </c>
      <c r="D5573" s="463" t="s">
        <v>7960</v>
      </c>
      <c r="E5573" s="462">
        <v>2500</v>
      </c>
      <c r="F5573" s="461" t="s">
        <v>10899</v>
      </c>
      <c r="G5573" s="460" t="s">
        <v>10898</v>
      </c>
      <c r="H5573" s="460" t="s">
        <v>10897</v>
      </c>
      <c r="I5573" s="460" t="s">
        <v>7861</v>
      </c>
      <c r="J5573" s="459" t="s">
        <v>10897</v>
      </c>
      <c r="K5573" s="458">
        <v>4</v>
      </c>
      <c r="L5573" s="458">
        <v>12</v>
      </c>
      <c r="M5573" s="457">
        <v>31829.130926022997</v>
      </c>
      <c r="N5573" s="458">
        <v>1</v>
      </c>
      <c r="O5573" s="458">
        <v>6</v>
      </c>
      <c r="P5573" s="457">
        <v>16306.8</v>
      </c>
    </row>
    <row r="5574" spans="1:16" ht="67.5" x14ac:dyDescent="0.2">
      <c r="A5574" s="466" t="s">
        <v>7860</v>
      </c>
      <c r="B5574" s="465" t="s">
        <v>3526</v>
      </c>
      <c r="C5574" s="464" t="s">
        <v>2594</v>
      </c>
      <c r="D5574" s="463" t="s">
        <v>8351</v>
      </c>
      <c r="E5574" s="462">
        <v>3000</v>
      </c>
      <c r="F5574" s="461" t="s">
        <v>10896</v>
      </c>
      <c r="G5574" s="460" t="s">
        <v>10895</v>
      </c>
      <c r="H5574" s="460" t="s">
        <v>6514</v>
      </c>
      <c r="I5574" s="460" t="s">
        <v>7869</v>
      </c>
      <c r="J5574" s="459" t="s">
        <v>6514</v>
      </c>
      <c r="K5574" s="458">
        <v>6</v>
      </c>
      <c r="L5574" s="458">
        <v>12</v>
      </c>
      <c r="M5574" s="457">
        <v>39468.122348268516</v>
      </c>
      <c r="N5574" s="458">
        <v>1</v>
      </c>
      <c r="O5574" s="458">
        <v>6</v>
      </c>
      <c r="P5574" s="457">
        <v>19306.8</v>
      </c>
    </row>
    <row r="5575" spans="1:16" ht="67.5" x14ac:dyDescent="0.2">
      <c r="A5575" s="466" t="s">
        <v>7860</v>
      </c>
      <c r="B5575" s="465" t="s">
        <v>3526</v>
      </c>
      <c r="C5575" s="464" t="s">
        <v>2594</v>
      </c>
      <c r="D5575" s="463" t="s">
        <v>8428</v>
      </c>
      <c r="E5575" s="462">
        <v>8500</v>
      </c>
      <c r="F5575" s="461" t="s">
        <v>10894</v>
      </c>
      <c r="G5575" s="460" t="s">
        <v>10893</v>
      </c>
      <c r="H5575" s="460" t="s">
        <v>8199</v>
      </c>
      <c r="I5575" s="460" t="s">
        <v>7869</v>
      </c>
      <c r="J5575" s="459" t="s">
        <v>8199</v>
      </c>
      <c r="K5575" s="458">
        <v>5</v>
      </c>
      <c r="L5575" s="458">
        <v>12</v>
      </c>
      <c r="M5575" s="457">
        <v>108219.04514847818</v>
      </c>
      <c r="N5575" s="458">
        <v>1</v>
      </c>
      <c r="O5575" s="458">
        <v>6</v>
      </c>
      <c r="P5575" s="457">
        <v>52306.8</v>
      </c>
    </row>
    <row r="5576" spans="1:16" ht="67.5" x14ac:dyDescent="0.2">
      <c r="A5576" s="466" t="s">
        <v>7860</v>
      </c>
      <c r="B5576" s="465" t="s">
        <v>3526</v>
      </c>
      <c r="C5576" s="464" t="s">
        <v>2594</v>
      </c>
      <c r="D5576" s="463" t="s">
        <v>10892</v>
      </c>
      <c r="E5576" s="462">
        <v>5500</v>
      </c>
      <c r="F5576" s="461" t="s">
        <v>10891</v>
      </c>
      <c r="G5576" s="460" t="s">
        <v>10890</v>
      </c>
      <c r="H5576" s="460" t="s">
        <v>4209</v>
      </c>
      <c r="I5576" s="460" t="s">
        <v>7869</v>
      </c>
      <c r="J5576" s="459" t="s">
        <v>4209</v>
      </c>
      <c r="K5576" s="458">
        <v>3</v>
      </c>
      <c r="L5576" s="458">
        <v>12</v>
      </c>
      <c r="M5576" s="457">
        <v>70024.088037250593</v>
      </c>
      <c r="N5576" s="458">
        <v>1</v>
      </c>
      <c r="O5576" s="458">
        <v>6</v>
      </c>
      <c r="P5576" s="457">
        <v>34306.800000000003</v>
      </c>
    </row>
    <row r="5577" spans="1:16" ht="67.5" x14ac:dyDescent="0.2">
      <c r="A5577" s="466" t="s">
        <v>7860</v>
      </c>
      <c r="B5577" s="465" t="s">
        <v>3526</v>
      </c>
      <c r="C5577" s="464" t="s">
        <v>2594</v>
      </c>
      <c r="D5577" s="463" t="s">
        <v>4784</v>
      </c>
      <c r="E5577" s="462">
        <v>2200</v>
      </c>
      <c r="F5577" s="461" t="s">
        <v>10889</v>
      </c>
      <c r="G5577" s="460" t="s">
        <v>10888</v>
      </c>
      <c r="H5577" s="460"/>
      <c r="I5577" s="460"/>
      <c r="J5577" s="459"/>
      <c r="K5577" s="458">
        <v>3</v>
      </c>
      <c r="L5577" s="458">
        <v>12</v>
      </c>
      <c r="M5577" s="457">
        <v>28009.635214900234</v>
      </c>
      <c r="N5577" s="458">
        <v>1</v>
      </c>
      <c r="O5577" s="458">
        <v>6</v>
      </c>
      <c r="P5577" s="457">
        <v>14506.8</v>
      </c>
    </row>
    <row r="5578" spans="1:16" ht="67.5" x14ac:dyDescent="0.2">
      <c r="A5578" s="466" t="s">
        <v>7860</v>
      </c>
      <c r="B5578" s="465" t="s">
        <v>3526</v>
      </c>
      <c r="C5578" s="464" t="s">
        <v>2594</v>
      </c>
      <c r="D5578" s="463" t="s">
        <v>7887</v>
      </c>
      <c r="E5578" s="462">
        <v>4200</v>
      </c>
      <c r="F5578" s="461" t="s">
        <v>10887</v>
      </c>
      <c r="G5578" s="460" t="s">
        <v>10886</v>
      </c>
      <c r="H5578" s="460" t="s">
        <v>3574</v>
      </c>
      <c r="I5578" s="460" t="s">
        <v>7861</v>
      </c>
      <c r="J5578" s="459" t="s">
        <v>3574</v>
      </c>
      <c r="K5578" s="458">
        <v>3</v>
      </c>
      <c r="L5578" s="458">
        <v>12</v>
      </c>
      <c r="M5578" s="457">
        <v>53472.939955718633</v>
      </c>
      <c r="N5578" s="458">
        <v>1</v>
      </c>
      <c r="O5578" s="458">
        <v>6</v>
      </c>
      <c r="P5578" s="457">
        <v>26506.799999999999</v>
      </c>
    </row>
    <row r="5579" spans="1:16" ht="67.5" x14ac:dyDescent="0.2">
      <c r="A5579" s="466" t="s">
        <v>7860</v>
      </c>
      <c r="B5579" s="465" t="s">
        <v>3526</v>
      </c>
      <c r="C5579" s="464" t="s">
        <v>2594</v>
      </c>
      <c r="D5579" s="463" t="s">
        <v>7881</v>
      </c>
      <c r="E5579" s="462">
        <v>3200</v>
      </c>
      <c r="F5579" s="461" t="s">
        <v>10885</v>
      </c>
      <c r="G5579" s="460" t="s">
        <v>10884</v>
      </c>
      <c r="H5579" s="460" t="s">
        <v>6389</v>
      </c>
      <c r="I5579" s="460" t="s">
        <v>7869</v>
      </c>
      <c r="J5579" s="459" t="s">
        <v>6389</v>
      </c>
      <c r="K5579" s="458">
        <v>4</v>
      </c>
      <c r="L5579" s="458">
        <v>10</v>
      </c>
      <c r="M5579" s="457">
        <v>33951.072987757863</v>
      </c>
      <c r="N5579" s="458">
        <v>1</v>
      </c>
      <c r="O5579" s="458">
        <v>6</v>
      </c>
      <c r="P5579" s="457">
        <v>20506.8</v>
      </c>
    </row>
    <row r="5580" spans="1:16" ht="67.5" x14ac:dyDescent="0.2">
      <c r="A5580" s="466" t="s">
        <v>7860</v>
      </c>
      <c r="B5580" s="465" t="s">
        <v>3526</v>
      </c>
      <c r="C5580" s="464" t="s">
        <v>2594</v>
      </c>
      <c r="D5580" s="463" t="s">
        <v>7916</v>
      </c>
      <c r="E5580" s="462">
        <v>4200</v>
      </c>
      <c r="F5580" s="461" t="s">
        <v>10883</v>
      </c>
      <c r="G5580" s="460" t="s">
        <v>10882</v>
      </c>
      <c r="H5580" s="460" t="s">
        <v>3570</v>
      </c>
      <c r="I5580" s="460" t="s">
        <v>7869</v>
      </c>
      <c r="J5580" s="459" t="s">
        <v>3570</v>
      </c>
      <c r="K5580" s="458">
        <v>3</v>
      </c>
      <c r="L5580" s="458">
        <v>12</v>
      </c>
      <c r="M5580" s="457">
        <v>53472.939955718633</v>
      </c>
      <c r="N5580" s="458">
        <v>1</v>
      </c>
      <c r="O5580" s="458">
        <v>6</v>
      </c>
      <c r="P5580" s="457">
        <v>26506.799999999999</v>
      </c>
    </row>
    <row r="5581" spans="1:16" ht="67.5" x14ac:dyDescent="0.2">
      <c r="A5581" s="466" t="s">
        <v>7860</v>
      </c>
      <c r="B5581" s="465" t="s">
        <v>3526</v>
      </c>
      <c r="C5581" s="464" t="s">
        <v>2594</v>
      </c>
      <c r="D5581" s="463" t="s">
        <v>9824</v>
      </c>
      <c r="E5581" s="462">
        <v>4200</v>
      </c>
      <c r="F5581" s="461" t="s">
        <v>10881</v>
      </c>
      <c r="G5581" s="460" t="s">
        <v>10880</v>
      </c>
      <c r="H5581" s="460" t="s">
        <v>6299</v>
      </c>
      <c r="I5581" s="460" t="s">
        <v>7869</v>
      </c>
      <c r="J5581" s="459" t="s">
        <v>6299</v>
      </c>
      <c r="K5581" s="458">
        <v>3</v>
      </c>
      <c r="L5581" s="458">
        <v>12</v>
      </c>
      <c r="M5581" s="457">
        <v>53472.939955718633</v>
      </c>
      <c r="N5581" s="458">
        <v>1</v>
      </c>
      <c r="O5581" s="458">
        <v>6</v>
      </c>
      <c r="P5581" s="457">
        <v>26506.799999999999</v>
      </c>
    </row>
    <row r="5582" spans="1:16" ht="67.5" x14ac:dyDescent="0.2">
      <c r="A5582" s="466" t="s">
        <v>7860</v>
      </c>
      <c r="B5582" s="465" t="s">
        <v>3526</v>
      </c>
      <c r="C5582" s="464" t="s">
        <v>2594</v>
      </c>
      <c r="D5582" s="463" t="s">
        <v>7859</v>
      </c>
      <c r="E5582" s="462">
        <v>2500</v>
      </c>
      <c r="F5582" s="461" t="s">
        <v>10879</v>
      </c>
      <c r="G5582" s="460" t="s">
        <v>10878</v>
      </c>
      <c r="H5582" s="460"/>
      <c r="I5582" s="460"/>
      <c r="J5582" s="459"/>
      <c r="K5582" s="458">
        <v>3</v>
      </c>
      <c r="L5582" s="458">
        <v>12</v>
      </c>
      <c r="M5582" s="457">
        <v>31829.130926022997</v>
      </c>
      <c r="N5582" s="458">
        <v>1</v>
      </c>
      <c r="O5582" s="458">
        <v>6</v>
      </c>
      <c r="P5582" s="457">
        <v>16306.8</v>
      </c>
    </row>
    <row r="5583" spans="1:16" ht="67.5" x14ac:dyDescent="0.2">
      <c r="A5583" s="466" t="s">
        <v>7860</v>
      </c>
      <c r="B5583" s="465" t="s">
        <v>3526</v>
      </c>
      <c r="C5583" s="464" t="s">
        <v>2594</v>
      </c>
      <c r="D5583" s="463" t="s">
        <v>8811</v>
      </c>
      <c r="E5583" s="462">
        <v>10500</v>
      </c>
      <c r="F5583" s="461" t="s">
        <v>10877</v>
      </c>
      <c r="G5583" s="460" t="s">
        <v>10876</v>
      </c>
      <c r="H5583" s="460" t="s">
        <v>7976</v>
      </c>
      <c r="I5583" s="460" t="s">
        <v>7869</v>
      </c>
      <c r="J5583" s="459" t="s">
        <v>7976</v>
      </c>
      <c r="K5583" s="458">
        <v>1</v>
      </c>
      <c r="L5583" s="458">
        <v>2</v>
      </c>
      <c r="M5583" s="457">
        <v>22280.391648216097</v>
      </c>
      <c r="N5583" s="458">
        <v>1</v>
      </c>
      <c r="O5583" s="458">
        <v>4</v>
      </c>
      <c r="P5583" s="457">
        <v>42871.199999999997</v>
      </c>
    </row>
    <row r="5584" spans="1:16" ht="67.5" x14ac:dyDescent="0.2">
      <c r="A5584" s="466" t="s">
        <v>7860</v>
      </c>
      <c r="B5584" s="465" t="s">
        <v>3526</v>
      </c>
      <c r="C5584" s="464" t="s">
        <v>2594</v>
      </c>
      <c r="D5584" s="463" t="s">
        <v>10875</v>
      </c>
      <c r="E5584" s="462">
        <v>8000</v>
      </c>
      <c r="F5584" s="461" t="s">
        <v>10874</v>
      </c>
      <c r="G5584" s="460" t="s">
        <v>10873</v>
      </c>
      <c r="H5584" s="460" t="s">
        <v>3642</v>
      </c>
      <c r="I5584" s="460" t="s">
        <v>7869</v>
      </c>
      <c r="J5584" s="459" t="s">
        <v>3642</v>
      </c>
      <c r="K5584" s="458">
        <v>3</v>
      </c>
      <c r="L5584" s="458">
        <v>12</v>
      </c>
      <c r="M5584" s="457">
        <v>101853.21896327358</v>
      </c>
      <c r="N5584" s="458">
        <v>1</v>
      </c>
      <c r="O5584" s="458">
        <v>6</v>
      </c>
      <c r="P5584" s="457">
        <v>49306.8</v>
      </c>
    </row>
    <row r="5585" spans="1:16" ht="67.5" x14ac:dyDescent="0.2">
      <c r="A5585" s="466" t="s">
        <v>7860</v>
      </c>
      <c r="B5585" s="465" t="s">
        <v>3526</v>
      </c>
      <c r="C5585" s="464" t="s">
        <v>2594</v>
      </c>
      <c r="D5585" s="463" t="s">
        <v>7859</v>
      </c>
      <c r="E5585" s="462">
        <v>2500</v>
      </c>
      <c r="F5585" s="461" t="s">
        <v>10872</v>
      </c>
      <c r="G5585" s="460" t="s">
        <v>10871</v>
      </c>
      <c r="H5585" s="460" t="s">
        <v>6389</v>
      </c>
      <c r="I5585" s="460" t="s">
        <v>7869</v>
      </c>
      <c r="J5585" s="459" t="s">
        <v>6389</v>
      </c>
      <c r="K5585" s="458">
        <v>4</v>
      </c>
      <c r="L5585" s="458">
        <v>12</v>
      </c>
      <c r="M5585" s="457">
        <v>31829.130926022997</v>
      </c>
      <c r="N5585" s="458">
        <v>1</v>
      </c>
      <c r="O5585" s="458">
        <v>6</v>
      </c>
      <c r="P5585" s="457">
        <v>16306.8</v>
      </c>
    </row>
    <row r="5586" spans="1:16" ht="67.5" x14ac:dyDescent="0.2">
      <c r="A5586" s="466" t="s">
        <v>7860</v>
      </c>
      <c r="B5586" s="465" t="s">
        <v>3526</v>
      </c>
      <c r="C5586" s="464" t="s">
        <v>2594</v>
      </c>
      <c r="D5586" s="463" t="s">
        <v>8558</v>
      </c>
      <c r="E5586" s="462">
        <v>1500</v>
      </c>
      <c r="F5586" s="461" t="s">
        <v>10870</v>
      </c>
      <c r="G5586" s="460" t="s">
        <v>10869</v>
      </c>
      <c r="H5586" s="460"/>
      <c r="I5586" s="460"/>
      <c r="J5586" s="459"/>
      <c r="K5586" s="458">
        <v>3</v>
      </c>
      <c r="L5586" s="458">
        <v>12</v>
      </c>
      <c r="M5586" s="457">
        <v>19097.478555613798</v>
      </c>
      <c r="N5586" s="458">
        <v>1</v>
      </c>
      <c r="O5586" s="458">
        <v>6</v>
      </c>
      <c r="P5586" s="457">
        <v>10306.799999999999</v>
      </c>
    </row>
    <row r="5587" spans="1:16" ht="67.5" x14ac:dyDescent="0.2">
      <c r="A5587" s="466" t="s">
        <v>7860</v>
      </c>
      <c r="B5587" s="465" t="s">
        <v>3526</v>
      </c>
      <c r="C5587" s="464" t="s">
        <v>2594</v>
      </c>
      <c r="D5587" s="463" t="s">
        <v>8005</v>
      </c>
      <c r="E5587" s="462">
        <v>4200</v>
      </c>
      <c r="F5587" s="461" t="s">
        <v>10868</v>
      </c>
      <c r="G5587" s="460" t="s">
        <v>10867</v>
      </c>
      <c r="H5587" s="460" t="s">
        <v>10324</v>
      </c>
      <c r="I5587" s="460" t="s">
        <v>7869</v>
      </c>
      <c r="J5587" s="459" t="s">
        <v>10324</v>
      </c>
      <c r="K5587" s="458">
        <v>3</v>
      </c>
      <c r="L5587" s="458">
        <v>12</v>
      </c>
      <c r="M5587" s="457">
        <v>53472.939955718633</v>
      </c>
      <c r="N5587" s="458">
        <v>1</v>
      </c>
      <c r="O5587" s="458">
        <v>6</v>
      </c>
      <c r="P5587" s="457">
        <v>26506.799999999999</v>
      </c>
    </row>
    <row r="5588" spans="1:16" ht="67.5" x14ac:dyDescent="0.2">
      <c r="A5588" s="466" t="s">
        <v>7860</v>
      </c>
      <c r="B5588" s="465" t="s">
        <v>3526</v>
      </c>
      <c r="C5588" s="464" t="s">
        <v>2594</v>
      </c>
      <c r="D5588" s="463" t="s">
        <v>8660</v>
      </c>
      <c r="E5588" s="462">
        <v>4200</v>
      </c>
      <c r="F5588" s="461" t="s">
        <v>10866</v>
      </c>
      <c r="G5588" s="460" t="s">
        <v>10865</v>
      </c>
      <c r="H5588" s="460" t="s">
        <v>6389</v>
      </c>
      <c r="I5588" s="460" t="s">
        <v>7869</v>
      </c>
      <c r="J5588" s="459" t="s">
        <v>6389</v>
      </c>
      <c r="K5588" s="458">
        <v>3</v>
      </c>
      <c r="L5588" s="458">
        <v>12</v>
      </c>
      <c r="M5588" s="457">
        <v>53472.939955718633</v>
      </c>
      <c r="N5588" s="458">
        <v>1</v>
      </c>
      <c r="O5588" s="458">
        <v>6</v>
      </c>
      <c r="P5588" s="457">
        <v>26506.799999999999</v>
      </c>
    </row>
    <row r="5589" spans="1:16" ht="67.5" x14ac:dyDescent="0.2">
      <c r="A5589" s="466" t="s">
        <v>7860</v>
      </c>
      <c r="B5589" s="465" t="s">
        <v>3526</v>
      </c>
      <c r="C5589" s="464" t="s">
        <v>2594</v>
      </c>
      <c r="D5589" s="463" t="s">
        <v>8040</v>
      </c>
      <c r="E5589" s="462">
        <v>8500</v>
      </c>
      <c r="F5589" s="461" t="s">
        <v>10864</v>
      </c>
      <c r="G5589" s="460" t="s">
        <v>10863</v>
      </c>
      <c r="H5589" s="460" t="s">
        <v>3570</v>
      </c>
      <c r="I5589" s="460" t="s">
        <v>7869</v>
      </c>
      <c r="J5589" s="459" t="s">
        <v>3570</v>
      </c>
      <c r="K5589" s="458">
        <v>3</v>
      </c>
      <c r="L5589" s="458">
        <v>12</v>
      </c>
      <c r="M5589" s="457">
        <v>108219.04514847818</v>
      </c>
      <c r="N5589" s="458">
        <v>1</v>
      </c>
      <c r="O5589" s="458">
        <v>6</v>
      </c>
      <c r="P5589" s="457">
        <v>52306.8</v>
      </c>
    </row>
    <row r="5590" spans="1:16" ht="67.5" x14ac:dyDescent="0.2">
      <c r="A5590" s="466" t="s">
        <v>7860</v>
      </c>
      <c r="B5590" s="465" t="s">
        <v>3526</v>
      </c>
      <c r="C5590" s="464" t="s">
        <v>2594</v>
      </c>
      <c r="D5590" s="463" t="s">
        <v>7953</v>
      </c>
      <c r="E5590" s="462">
        <v>9500</v>
      </c>
      <c r="F5590" s="461" t="s">
        <v>10862</v>
      </c>
      <c r="G5590" s="460" t="s">
        <v>10861</v>
      </c>
      <c r="H5590" s="460" t="s">
        <v>7976</v>
      </c>
      <c r="I5590" s="460" t="s">
        <v>7861</v>
      </c>
      <c r="J5590" s="459" t="s">
        <v>7976</v>
      </c>
      <c r="K5590" s="458">
        <v>3</v>
      </c>
      <c r="L5590" s="458">
        <v>12</v>
      </c>
      <c r="M5590" s="457">
        <v>120950.69751888738</v>
      </c>
      <c r="N5590" s="458">
        <v>1</v>
      </c>
      <c r="O5590" s="458">
        <v>6</v>
      </c>
      <c r="P5590" s="457">
        <v>58306.8</v>
      </c>
    </row>
    <row r="5591" spans="1:16" ht="67.5" x14ac:dyDescent="0.2">
      <c r="A5591" s="466" t="s">
        <v>7860</v>
      </c>
      <c r="B5591" s="465" t="s">
        <v>3526</v>
      </c>
      <c r="C5591" s="464" t="s">
        <v>2594</v>
      </c>
      <c r="D5591" s="463" t="s">
        <v>10860</v>
      </c>
      <c r="E5591" s="462">
        <v>7500</v>
      </c>
      <c r="F5591" s="461" t="s">
        <v>10859</v>
      </c>
      <c r="G5591" s="460" t="s">
        <v>10858</v>
      </c>
      <c r="H5591" s="460" t="s">
        <v>6389</v>
      </c>
      <c r="I5591" s="460" t="s">
        <v>7869</v>
      </c>
      <c r="J5591" s="459" t="s">
        <v>6389</v>
      </c>
      <c r="K5591" s="458">
        <v>3</v>
      </c>
      <c r="L5591" s="458">
        <v>12</v>
      </c>
      <c r="M5591" s="457">
        <v>95487.392778068985</v>
      </c>
      <c r="N5591" s="458">
        <v>1</v>
      </c>
      <c r="O5591" s="458">
        <v>6</v>
      </c>
      <c r="P5591" s="457">
        <v>46306.8</v>
      </c>
    </row>
    <row r="5592" spans="1:16" ht="67.5" x14ac:dyDescent="0.2">
      <c r="A5592" s="466" t="s">
        <v>7860</v>
      </c>
      <c r="B5592" s="465" t="s">
        <v>3526</v>
      </c>
      <c r="C5592" s="464" t="s">
        <v>2594</v>
      </c>
      <c r="D5592" s="463" t="s">
        <v>7923</v>
      </c>
      <c r="E5592" s="462">
        <v>2500</v>
      </c>
      <c r="F5592" s="461" t="s">
        <v>10857</v>
      </c>
      <c r="G5592" s="460" t="s">
        <v>10856</v>
      </c>
      <c r="H5592" s="460" t="s">
        <v>3859</v>
      </c>
      <c r="I5592" s="460" t="s">
        <v>7861</v>
      </c>
      <c r="J5592" s="459" t="s">
        <v>3859</v>
      </c>
      <c r="K5592" s="458">
        <v>4</v>
      </c>
      <c r="L5592" s="458">
        <v>12</v>
      </c>
      <c r="M5592" s="457">
        <v>38088.860008140851</v>
      </c>
      <c r="N5592" s="458">
        <v>1</v>
      </c>
      <c r="O5592" s="458">
        <v>6</v>
      </c>
      <c r="P5592" s="457">
        <v>16306.8</v>
      </c>
    </row>
    <row r="5593" spans="1:16" ht="67.5" x14ac:dyDescent="0.2">
      <c r="A5593" s="466" t="s">
        <v>7860</v>
      </c>
      <c r="B5593" s="465" t="s">
        <v>3526</v>
      </c>
      <c r="C5593" s="464" t="s">
        <v>2594</v>
      </c>
      <c r="D5593" s="463" t="s">
        <v>7887</v>
      </c>
      <c r="E5593" s="462">
        <v>4200</v>
      </c>
      <c r="F5593" s="461" t="s">
        <v>10855</v>
      </c>
      <c r="G5593" s="460" t="s">
        <v>10854</v>
      </c>
      <c r="H5593" s="460" t="s">
        <v>6389</v>
      </c>
      <c r="I5593" s="460" t="s">
        <v>7869</v>
      </c>
      <c r="J5593" s="459" t="s">
        <v>6389</v>
      </c>
      <c r="K5593" s="458">
        <v>4</v>
      </c>
      <c r="L5593" s="458">
        <v>12</v>
      </c>
      <c r="M5593" s="457">
        <v>53472.939955718633</v>
      </c>
      <c r="N5593" s="458">
        <v>1</v>
      </c>
      <c r="O5593" s="458">
        <v>6</v>
      </c>
      <c r="P5593" s="457">
        <v>26506.799999999999</v>
      </c>
    </row>
    <row r="5594" spans="1:16" ht="67.5" x14ac:dyDescent="0.2">
      <c r="A5594" s="466" t="s">
        <v>7860</v>
      </c>
      <c r="B5594" s="465" t="s">
        <v>3526</v>
      </c>
      <c r="C5594" s="464" t="s">
        <v>2594</v>
      </c>
      <c r="D5594" s="463" t="s">
        <v>9866</v>
      </c>
      <c r="E5594" s="462">
        <v>2500</v>
      </c>
      <c r="F5594" s="461" t="s">
        <v>10853</v>
      </c>
      <c r="G5594" s="460" t="s">
        <v>10852</v>
      </c>
      <c r="H5594" s="460"/>
      <c r="I5594" s="460"/>
      <c r="J5594" s="459"/>
      <c r="K5594" s="458">
        <v>3</v>
      </c>
      <c r="L5594" s="458">
        <v>10</v>
      </c>
      <c r="M5594" s="457">
        <v>26524.275771685829</v>
      </c>
      <c r="N5594" s="458">
        <v>0</v>
      </c>
      <c r="O5594" s="458">
        <v>0</v>
      </c>
      <c r="P5594" s="457">
        <v>0</v>
      </c>
    </row>
    <row r="5595" spans="1:16" ht="67.5" x14ac:dyDescent="0.2">
      <c r="A5595" s="466" t="s">
        <v>7860</v>
      </c>
      <c r="B5595" s="465" t="s">
        <v>3526</v>
      </c>
      <c r="C5595" s="464" t="s">
        <v>2594</v>
      </c>
      <c r="D5595" s="463" t="s">
        <v>10259</v>
      </c>
      <c r="E5595" s="462">
        <v>3500</v>
      </c>
      <c r="F5595" s="461" t="s">
        <v>10851</v>
      </c>
      <c r="G5595" s="460" t="s">
        <v>10850</v>
      </c>
      <c r="H5595" s="460"/>
      <c r="I5595" s="460" t="s">
        <v>8064</v>
      </c>
      <c r="J5595" s="459" t="s">
        <v>3538</v>
      </c>
      <c r="K5595" s="458">
        <v>4</v>
      </c>
      <c r="L5595" s="458">
        <v>12</v>
      </c>
      <c r="M5595" s="457">
        <v>44560.783296432193</v>
      </c>
      <c r="N5595" s="458">
        <v>1</v>
      </c>
      <c r="O5595" s="458">
        <v>6</v>
      </c>
      <c r="P5595" s="457">
        <v>22306.799999999999</v>
      </c>
    </row>
    <row r="5596" spans="1:16" ht="67.5" x14ac:dyDescent="0.2">
      <c r="A5596" s="466" t="s">
        <v>7860</v>
      </c>
      <c r="B5596" s="465" t="s">
        <v>3526</v>
      </c>
      <c r="C5596" s="464" t="s">
        <v>2594</v>
      </c>
      <c r="D5596" s="463" t="s">
        <v>8278</v>
      </c>
      <c r="E5596" s="462">
        <v>2700</v>
      </c>
      <c r="F5596" s="461" t="s">
        <v>10849</v>
      </c>
      <c r="G5596" s="460" t="s">
        <v>10848</v>
      </c>
      <c r="H5596" s="460"/>
      <c r="I5596" s="460" t="s">
        <v>8064</v>
      </c>
      <c r="J5596" s="459" t="s">
        <v>4337</v>
      </c>
      <c r="K5596" s="458">
        <v>4</v>
      </c>
      <c r="L5596" s="458">
        <v>12</v>
      </c>
      <c r="M5596" s="457">
        <v>34375.461400104832</v>
      </c>
      <c r="N5596" s="458">
        <v>1</v>
      </c>
      <c r="O5596" s="458">
        <v>6</v>
      </c>
      <c r="P5596" s="457">
        <v>17506.8</v>
      </c>
    </row>
    <row r="5597" spans="1:16" ht="67.5" x14ac:dyDescent="0.2">
      <c r="A5597" s="466" t="s">
        <v>7860</v>
      </c>
      <c r="B5597" s="465" t="s">
        <v>3526</v>
      </c>
      <c r="C5597" s="464" t="s">
        <v>2594</v>
      </c>
      <c r="D5597" s="463" t="s">
        <v>8156</v>
      </c>
      <c r="E5597" s="462">
        <v>4200</v>
      </c>
      <c r="F5597" s="461" t="s">
        <v>6647</v>
      </c>
      <c r="G5597" s="460" t="s">
        <v>6646</v>
      </c>
      <c r="H5597" s="460" t="s">
        <v>4270</v>
      </c>
      <c r="I5597" s="460" t="s">
        <v>7869</v>
      </c>
      <c r="J5597" s="459" t="s">
        <v>4270</v>
      </c>
      <c r="K5597" s="458">
        <v>2</v>
      </c>
      <c r="L5597" s="458">
        <v>9</v>
      </c>
      <c r="M5597" s="457">
        <v>40104.704966788973</v>
      </c>
      <c r="N5597" s="458">
        <v>0</v>
      </c>
      <c r="O5597" s="458">
        <v>0</v>
      </c>
      <c r="P5597" s="457">
        <v>0</v>
      </c>
    </row>
    <row r="5598" spans="1:16" ht="67.5" x14ac:dyDescent="0.2">
      <c r="A5598" s="466" t="s">
        <v>7860</v>
      </c>
      <c r="B5598" s="465" t="s">
        <v>3526</v>
      </c>
      <c r="C5598" s="464" t="s">
        <v>2594</v>
      </c>
      <c r="D5598" s="463" t="s">
        <v>7960</v>
      </c>
      <c r="E5598" s="462">
        <v>2500</v>
      </c>
      <c r="F5598" s="461" t="s">
        <v>10847</v>
      </c>
      <c r="G5598" s="460" t="s">
        <v>10846</v>
      </c>
      <c r="H5598" s="460" t="s">
        <v>6514</v>
      </c>
      <c r="I5598" s="460" t="s">
        <v>7861</v>
      </c>
      <c r="J5598" s="459" t="s">
        <v>6514</v>
      </c>
      <c r="K5598" s="458">
        <v>4</v>
      </c>
      <c r="L5598" s="458">
        <v>12</v>
      </c>
      <c r="M5598" s="457">
        <v>31829.130926022997</v>
      </c>
      <c r="N5598" s="458">
        <v>1</v>
      </c>
      <c r="O5598" s="458">
        <v>6</v>
      </c>
      <c r="P5598" s="457">
        <v>16306.8</v>
      </c>
    </row>
    <row r="5599" spans="1:16" ht="67.5" x14ac:dyDescent="0.2">
      <c r="A5599" s="466" t="s">
        <v>7860</v>
      </c>
      <c r="B5599" s="465" t="s">
        <v>3526</v>
      </c>
      <c r="C5599" s="464" t="s">
        <v>2594</v>
      </c>
      <c r="D5599" s="463" t="s">
        <v>7887</v>
      </c>
      <c r="E5599" s="462">
        <v>4200</v>
      </c>
      <c r="F5599" s="461" t="s">
        <v>10845</v>
      </c>
      <c r="G5599" s="460" t="s">
        <v>10844</v>
      </c>
      <c r="H5599" s="460" t="s">
        <v>6389</v>
      </c>
      <c r="I5599" s="460" t="s">
        <v>7869</v>
      </c>
      <c r="J5599" s="459" t="s">
        <v>6389</v>
      </c>
      <c r="K5599" s="458">
        <v>3</v>
      </c>
      <c r="L5599" s="458">
        <v>12</v>
      </c>
      <c r="M5599" s="457">
        <v>53472.939955718633</v>
      </c>
      <c r="N5599" s="458">
        <v>1</v>
      </c>
      <c r="O5599" s="458">
        <v>6</v>
      </c>
      <c r="P5599" s="457">
        <v>26506.799999999999</v>
      </c>
    </row>
    <row r="5600" spans="1:16" ht="67.5" x14ac:dyDescent="0.2">
      <c r="A5600" s="466" t="s">
        <v>7860</v>
      </c>
      <c r="B5600" s="465" t="s">
        <v>3526</v>
      </c>
      <c r="C5600" s="464" t="s">
        <v>2594</v>
      </c>
      <c r="D5600" s="463" t="s">
        <v>7881</v>
      </c>
      <c r="E5600" s="462">
        <v>3200</v>
      </c>
      <c r="F5600" s="461" t="s">
        <v>10843</v>
      </c>
      <c r="G5600" s="460" t="s">
        <v>10842</v>
      </c>
      <c r="H5600" s="460" t="s">
        <v>6514</v>
      </c>
      <c r="I5600" s="460" t="s">
        <v>7861</v>
      </c>
      <c r="J5600" s="459" t="s">
        <v>6514</v>
      </c>
      <c r="K5600" s="458">
        <v>3</v>
      </c>
      <c r="L5600" s="458">
        <v>12</v>
      </c>
      <c r="M5600" s="457">
        <v>40741.287585309437</v>
      </c>
      <c r="N5600" s="458">
        <v>1</v>
      </c>
      <c r="O5600" s="458">
        <v>6</v>
      </c>
      <c r="P5600" s="457">
        <v>20506.8</v>
      </c>
    </row>
    <row r="5601" spans="1:16" ht="67.5" x14ac:dyDescent="0.2">
      <c r="A5601" s="466" t="s">
        <v>7860</v>
      </c>
      <c r="B5601" s="465" t="s">
        <v>3526</v>
      </c>
      <c r="C5601" s="464" t="s">
        <v>2594</v>
      </c>
      <c r="D5601" s="463" t="s">
        <v>7887</v>
      </c>
      <c r="E5601" s="462">
        <v>4200</v>
      </c>
      <c r="F5601" s="461" t="s">
        <v>10841</v>
      </c>
      <c r="G5601" s="460" t="s">
        <v>10840</v>
      </c>
      <c r="H5601" s="460" t="s">
        <v>3574</v>
      </c>
      <c r="I5601" s="460" t="s">
        <v>7869</v>
      </c>
      <c r="J5601" s="459" t="s">
        <v>3574</v>
      </c>
      <c r="K5601" s="458">
        <v>4</v>
      </c>
      <c r="L5601" s="458">
        <v>10</v>
      </c>
      <c r="M5601" s="457">
        <v>44560.783296432193</v>
      </c>
      <c r="N5601" s="458">
        <v>1</v>
      </c>
      <c r="O5601" s="458">
        <v>6</v>
      </c>
      <c r="P5601" s="457">
        <v>26506.799999999999</v>
      </c>
    </row>
    <row r="5602" spans="1:16" ht="67.5" x14ac:dyDescent="0.2">
      <c r="A5602" s="466" t="s">
        <v>7860</v>
      </c>
      <c r="B5602" s="465" t="s">
        <v>3526</v>
      </c>
      <c r="C5602" s="464" t="s">
        <v>2594</v>
      </c>
      <c r="D5602" s="463" t="s">
        <v>8011</v>
      </c>
      <c r="E5602" s="462">
        <v>2200</v>
      </c>
      <c r="F5602" s="461" t="s">
        <v>10839</v>
      </c>
      <c r="G5602" s="460" t="s">
        <v>10838</v>
      </c>
      <c r="H5602" s="460"/>
      <c r="I5602" s="460"/>
      <c r="J5602" s="459"/>
      <c r="K5602" s="458">
        <v>4</v>
      </c>
      <c r="L5602" s="458">
        <v>12</v>
      </c>
      <c r="M5602" s="457">
        <v>28009.635214900234</v>
      </c>
      <c r="N5602" s="458">
        <v>1</v>
      </c>
      <c r="O5602" s="458">
        <v>6</v>
      </c>
      <c r="P5602" s="457">
        <v>14506.8</v>
      </c>
    </row>
    <row r="5603" spans="1:16" ht="67.5" x14ac:dyDescent="0.2">
      <c r="A5603" s="466" t="s">
        <v>7860</v>
      </c>
      <c r="B5603" s="465" t="s">
        <v>3526</v>
      </c>
      <c r="C5603" s="464" t="s">
        <v>2594</v>
      </c>
      <c r="D5603" s="463" t="s">
        <v>8091</v>
      </c>
      <c r="E5603" s="462">
        <v>2700</v>
      </c>
      <c r="F5603" s="461" t="s">
        <v>10837</v>
      </c>
      <c r="G5603" s="460" t="s">
        <v>10836</v>
      </c>
      <c r="H5603" s="460" t="s">
        <v>6389</v>
      </c>
      <c r="I5603" s="460" t="s">
        <v>7869</v>
      </c>
      <c r="J5603" s="459" t="s">
        <v>6389</v>
      </c>
      <c r="K5603" s="458">
        <v>4</v>
      </c>
      <c r="L5603" s="458">
        <v>12</v>
      </c>
      <c r="M5603" s="457">
        <v>34375.461400104832</v>
      </c>
      <c r="N5603" s="458">
        <v>1</v>
      </c>
      <c r="O5603" s="458">
        <v>6</v>
      </c>
      <c r="P5603" s="457">
        <v>17506.8</v>
      </c>
    </row>
    <row r="5604" spans="1:16" ht="67.5" x14ac:dyDescent="0.2">
      <c r="A5604" s="466" t="s">
        <v>7860</v>
      </c>
      <c r="B5604" s="465" t="s">
        <v>3526</v>
      </c>
      <c r="C5604" s="464" t="s">
        <v>2594</v>
      </c>
      <c r="D5604" s="463" t="s">
        <v>7887</v>
      </c>
      <c r="E5604" s="462">
        <v>4200</v>
      </c>
      <c r="F5604" s="461" t="s">
        <v>10835</v>
      </c>
      <c r="G5604" s="460" t="s">
        <v>10834</v>
      </c>
      <c r="H5604" s="460" t="s">
        <v>4810</v>
      </c>
      <c r="I5604" s="460" t="s">
        <v>7869</v>
      </c>
      <c r="J5604" s="459" t="s">
        <v>4810</v>
      </c>
      <c r="K5604" s="458">
        <v>4</v>
      </c>
      <c r="L5604" s="458">
        <v>12</v>
      </c>
      <c r="M5604" s="457">
        <v>53472.939955718633</v>
      </c>
      <c r="N5604" s="458">
        <v>1</v>
      </c>
      <c r="O5604" s="458">
        <v>6</v>
      </c>
      <c r="P5604" s="457">
        <v>26506.799999999999</v>
      </c>
    </row>
    <row r="5605" spans="1:16" ht="67.5" x14ac:dyDescent="0.2">
      <c r="A5605" s="466" t="s">
        <v>7860</v>
      </c>
      <c r="B5605" s="465" t="s">
        <v>3526</v>
      </c>
      <c r="C5605" s="464" t="s">
        <v>2594</v>
      </c>
      <c r="D5605" s="463" t="s">
        <v>8005</v>
      </c>
      <c r="E5605" s="462">
        <v>4200</v>
      </c>
      <c r="F5605" s="461" t="s">
        <v>10833</v>
      </c>
      <c r="G5605" s="460" t="s">
        <v>10832</v>
      </c>
      <c r="H5605" s="460" t="s">
        <v>4270</v>
      </c>
      <c r="I5605" s="460" t="s">
        <v>7869</v>
      </c>
      <c r="J5605" s="459" t="s">
        <v>4270</v>
      </c>
      <c r="K5605" s="458">
        <v>5</v>
      </c>
      <c r="L5605" s="458">
        <v>12</v>
      </c>
      <c r="M5605" s="457">
        <v>53472.939955718633</v>
      </c>
      <c r="N5605" s="458">
        <v>1</v>
      </c>
      <c r="O5605" s="458">
        <v>6</v>
      </c>
      <c r="P5605" s="457">
        <v>26506.799999999999</v>
      </c>
    </row>
    <row r="5606" spans="1:16" ht="67.5" x14ac:dyDescent="0.2">
      <c r="A5606" s="466" t="s">
        <v>7860</v>
      </c>
      <c r="B5606" s="465" t="s">
        <v>3526</v>
      </c>
      <c r="C5606" s="464" t="s">
        <v>2594</v>
      </c>
      <c r="D5606" s="463" t="s">
        <v>7941</v>
      </c>
      <c r="E5606" s="462">
        <v>4200</v>
      </c>
      <c r="F5606" s="461" t="s">
        <v>10831</v>
      </c>
      <c r="G5606" s="460" t="s">
        <v>10830</v>
      </c>
      <c r="H5606" s="460" t="s">
        <v>7865</v>
      </c>
      <c r="I5606" s="460" t="s">
        <v>7861</v>
      </c>
      <c r="J5606" s="459" t="s">
        <v>7865</v>
      </c>
      <c r="K5606" s="458">
        <v>3</v>
      </c>
      <c r="L5606" s="458">
        <v>12</v>
      </c>
      <c r="M5606" s="457">
        <v>53472.939955718633</v>
      </c>
      <c r="N5606" s="458">
        <v>1</v>
      </c>
      <c r="O5606" s="458">
        <v>6</v>
      </c>
      <c r="P5606" s="457">
        <v>26506.799999999999</v>
      </c>
    </row>
    <row r="5607" spans="1:16" ht="67.5" x14ac:dyDescent="0.2">
      <c r="A5607" s="466" t="s">
        <v>7860</v>
      </c>
      <c r="B5607" s="465" t="s">
        <v>3526</v>
      </c>
      <c r="C5607" s="464" t="s">
        <v>2594</v>
      </c>
      <c r="D5607" s="463" t="s">
        <v>7916</v>
      </c>
      <c r="E5607" s="462">
        <v>4200</v>
      </c>
      <c r="F5607" s="461" t="s">
        <v>10829</v>
      </c>
      <c r="G5607" s="460" t="s">
        <v>10828</v>
      </c>
      <c r="H5607" s="460" t="s">
        <v>7911</v>
      </c>
      <c r="I5607" s="460" t="s">
        <v>7861</v>
      </c>
      <c r="J5607" s="459" t="s">
        <v>7911</v>
      </c>
      <c r="K5607" s="458">
        <v>3</v>
      </c>
      <c r="L5607" s="458">
        <v>10</v>
      </c>
      <c r="M5607" s="457">
        <v>44560.783296432193</v>
      </c>
      <c r="N5607" s="458">
        <v>0</v>
      </c>
      <c r="O5607" s="458">
        <v>0</v>
      </c>
      <c r="P5607" s="457">
        <v>0</v>
      </c>
    </row>
    <row r="5608" spans="1:16" ht="67.5" x14ac:dyDescent="0.2">
      <c r="A5608" s="466" t="s">
        <v>7860</v>
      </c>
      <c r="B5608" s="465" t="s">
        <v>3526</v>
      </c>
      <c r="C5608" s="464" t="s">
        <v>2594</v>
      </c>
      <c r="D5608" s="463" t="s">
        <v>8315</v>
      </c>
      <c r="E5608" s="462">
        <v>9000</v>
      </c>
      <c r="F5608" s="461" t="s">
        <v>10827</v>
      </c>
      <c r="G5608" s="460" t="s">
        <v>10826</v>
      </c>
      <c r="H5608" s="460" t="s">
        <v>3542</v>
      </c>
      <c r="I5608" s="460" t="s">
        <v>7861</v>
      </c>
      <c r="J5608" s="459" t="s">
        <v>3542</v>
      </c>
      <c r="K5608" s="458">
        <v>3</v>
      </c>
      <c r="L5608" s="458">
        <v>12</v>
      </c>
      <c r="M5608" s="457">
        <v>114584.87133368278</v>
      </c>
      <c r="N5608" s="458">
        <v>1</v>
      </c>
      <c r="O5608" s="458">
        <v>6</v>
      </c>
      <c r="P5608" s="457">
        <v>55306.8</v>
      </c>
    </row>
    <row r="5609" spans="1:16" ht="67.5" x14ac:dyDescent="0.2">
      <c r="A5609" s="466" t="s">
        <v>7860</v>
      </c>
      <c r="B5609" s="465" t="s">
        <v>3526</v>
      </c>
      <c r="C5609" s="464" t="s">
        <v>2594</v>
      </c>
      <c r="D5609" s="463" t="s">
        <v>9646</v>
      </c>
      <c r="E5609" s="462">
        <v>5500</v>
      </c>
      <c r="F5609" s="461" t="s">
        <v>10825</v>
      </c>
      <c r="G5609" s="460" t="s">
        <v>10824</v>
      </c>
      <c r="H5609" s="460" t="s">
        <v>7926</v>
      </c>
      <c r="I5609" s="460" t="s">
        <v>7869</v>
      </c>
      <c r="J5609" s="459" t="s">
        <v>7926</v>
      </c>
      <c r="K5609" s="458">
        <v>5</v>
      </c>
      <c r="L5609" s="458">
        <v>12</v>
      </c>
      <c r="M5609" s="457">
        <v>91243.508654599253</v>
      </c>
      <c r="N5609" s="458">
        <v>1</v>
      </c>
      <c r="O5609" s="458">
        <v>6</v>
      </c>
      <c r="P5609" s="457">
        <v>34306.800000000003</v>
      </c>
    </row>
    <row r="5610" spans="1:16" ht="67.5" x14ac:dyDescent="0.2">
      <c r="A5610" s="466" t="s">
        <v>7860</v>
      </c>
      <c r="B5610" s="465" t="s">
        <v>3526</v>
      </c>
      <c r="C5610" s="464" t="s">
        <v>2594</v>
      </c>
      <c r="D5610" s="463" t="s">
        <v>10823</v>
      </c>
      <c r="E5610" s="462">
        <v>3000</v>
      </c>
      <c r="F5610" s="461" t="s">
        <v>10822</v>
      </c>
      <c r="G5610" s="460" t="s">
        <v>10821</v>
      </c>
      <c r="H5610" s="460" t="s">
        <v>10820</v>
      </c>
      <c r="I5610" s="460" t="s">
        <v>7869</v>
      </c>
      <c r="J5610" s="459" t="s">
        <v>10820</v>
      </c>
      <c r="K5610" s="458">
        <v>2</v>
      </c>
      <c r="L5610" s="458">
        <v>3</v>
      </c>
      <c r="M5610" s="457">
        <v>9548.7392778068988</v>
      </c>
      <c r="N5610" s="458">
        <v>0</v>
      </c>
      <c r="O5610" s="458">
        <v>0</v>
      </c>
      <c r="P5610" s="457">
        <v>0</v>
      </c>
    </row>
    <row r="5611" spans="1:16" ht="67.5" x14ac:dyDescent="0.2">
      <c r="A5611" s="466" t="s">
        <v>7860</v>
      </c>
      <c r="B5611" s="465" t="s">
        <v>3526</v>
      </c>
      <c r="C5611" s="464" t="s">
        <v>2594</v>
      </c>
      <c r="D5611" s="463" t="s">
        <v>8137</v>
      </c>
      <c r="E5611" s="462">
        <v>2000</v>
      </c>
      <c r="F5611" s="461" t="s">
        <v>10819</v>
      </c>
      <c r="G5611" s="460" t="s">
        <v>10818</v>
      </c>
      <c r="H5611" s="460"/>
      <c r="I5611" s="460"/>
      <c r="J5611" s="459"/>
      <c r="K5611" s="458">
        <v>3</v>
      </c>
      <c r="L5611" s="458">
        <v>12</v>
      </c>
      <c r="M5611" s="457">
        <v>25463.304740818396</v>
      </c>
      <c r="N5611" s="458">
        <v>1</v>
      </c>
      <c r="O5611" s="458">
        <v>6</v>
      </c>
      <c r="P5611" s="457">
        <v>13306.8</v>
      </c>
    </row>
    <row r="5612" spans="1:16" ht="67.5" x14ac:dyDescent="0.2">
      <c r="A5612" s="466" t="s">
        <v>7860</v>
      </c>
      <c r="B5612" s="465" t="s">
        <v>3526</v>
      </c>
      <c r="C5612" s="464" t="s">
        <v>2594</v>
      </c>
      <c r="D5612" s="463" t="s">
        <v>8108</v>
      </c>
      <c r="E5612" s="462">
        <v>4000</v>
      </c>
      <c r="F5612" s="461" t="s">
        <v>10817</v>
      </c>
      <c r="G5612" s="460" t="s">
        <v>10816</v>
      </c>
      <c r="H5612" s="460"/>
      <c r="I5612" s="460" t="s">
        <v>8064</v>
      </c>
      <c r="J5612" s="459" t="s">
        <v>10815</v>
      </c>
      <c r="K5612" s="458">
        <v>4</v>
      </c>
      <c r="L5612" s="458">
        <v>12</v>
      </c>
      <c r="M5612" s="457">
        <v>50926.609481636791</v>
      </c>
      <c r="N5612" s="458">
        <v>1</v>
      </c>
      <c r="O5612" s="458">
        <v>6</v>
      </c>
      <c r="P5612" s="457">
        <v>25306.799999999999</v>
      </c>
    </row>
    <row r="5613" spans="1:16" ht="67.5" x14ac:dyDescent="0.2">
      <c r="A5613" s="466" t="s">
        <v>7860</v>
      </c>
      <c r="B5613" s="465" t="s">
        <v>3526</v>
      </c>
      <c r="C5613" s="464" t="s">
        <v>2594</v>
      </c>
      <c r="D5613" s="463" t="s">
        <v>8011</v>
      </c>
      <c r="E5613" s="462">
        <v>2200</v>
      </c>
      <c r="F5613" s="461" t="s">
        <v>10814</v>
      </c>
      <c r="G5613" s="460" t="s">
        <v>10813</v>
      </c>
      <c r="H5613" s="460"/>
      <c r="I5613" s="460"/>
      <c r="J5613" s="459"/>
      <c r="K5613" s="458">
        <v>4</v>
      </c>
      <c r="L5613" s="458">
        <v>12</v>
      </c>
      <c r="M5613" s="457">
        <v>28009.635214900234</v>
      </c>
      <c r="N5613" s="458">
        <v>0</v>
      </c>
      <c r="O5613" s="458">
        <v>0</v>
      </c>
      <c r="P5613" s="457">
        <v>0</v>
      </c>
    </row>
    <row r="5614" spans="1:16" ht="67.5" x14ac:dyDescent="0.2">
      <c r="A5614" s="466" t="s">
        <v>7860</v>
      </c>
      <c r="B5614" s="465" t="s">
        <v>3526</v>
      </c>
      <c r="C5614" s="464" t="s">
        <v>2594</v>
      </c>
      <c r="D5614" s="463" t="s">
        <v>8478</v>
      </c>
      <c r="E5614" s="462">
        <v>7500</v>
      </c>
      <c r="F5614" s="461" t="s">
        <v>10812</v>
      </c>
      <c r="G5614" s="460" t="s">
        <v>10811</v>
      </c>
      <c r="H5614" s="460" t="s">
        <v>7911</v>
      </c>
      <c r="I5614" s="460" t="s">
        <v>7869</v>
      </c>
      <c r="J5614" s="459" t="s">
        <v>7911</v>
      </c>
      <c r="K5614" s="458">
        <v>3</v>
      </c>
      <c r="L5614" s="458">
        <v>12</v>
      </c>
      <c r="M5614" s="457">
        <v>95487.392778068985</v>
      </c>
      <c r="N5614" s="458">
        <v>1</v>
      </c>
      <c r="O5614" s="458">
        <v>6</v>
      </c>
      <c r="P5614" s="457">
        <v>46306.8</v>
      </c>
    </row>
    <row r="5615" spans="1:16" ht="67.5" x14ac:dyDescent="0.2">
      <c r="A5615" s="466" t="s">
        <v>7860</v>
      </c>
      <c r="B5615" s="465" t="s">
        <v>3526</v>
      </c>
      <c r="C5615" s="464" t="s">
        <v>2594</v>
      </c>
      <c r="D5615" s="463" t="s">
        <v>7887</v>
      </c>
      <c r="E5615" s="462">
        <v>4200</v>
      </c>
      <c r="F5615" s="461" t="s">
        <v>10810</v>
      </c>
      <c r="G5615" s="460" t="s">
        <v>10809</v>
      </c>
      <c r="H5615" s="460" t="s">
        <v>6514</v>
      </c>
      <c r="I5615" s="460" t="s">
        <v>7869</v>
      </c>
      <c r="J5615" s="459" t="s">
        <v>6514</v>
      </c>
      <c r="K5615" s="458">
        <v>3</v>
      </c>
      <c r="L5615" s="458">
        <v>12</v>
      </c>
      <c r="M5615" s="457">
        <v>53472.939955718633</v>
      </c>
      <c r="N5615" s="458">
        <v>1</v>
      </c>
      <c r="O5615" s="458">
        <v>6</v>
      </c>
      <c r="P5615" s="457">
        <v>26506.799999999999</v>
      </c>
    </row>
    <row r="5616" spans="1:16" ht="67.5" x14ac:dyDescent="0.2">
      <c r="A5616" s="466" t="s">
        <v>7860</v>
      </c>
      <c r="B5616" s="465" t="s">
        <v>3526</v>
      </c>
      <c r="C5616" s="464" t="s">
        <v>2594</v>
      </c>
      <c r="D5616" s="463" t="s">
        <v>7881</v>
      </c>
      <c r="E5616" s="462">
        <v>3200</v>
      </c>
      <c r="F5616" s="461" t="s">
        <v>10808</v>
      </c>
      <c r="G5616" s="460" t="s">
        <v>10807</v>
      </c>
      <c r="H5616" s="460" t="s">
        <v>7865</v>
      </c>
      <c r="I5616" s="460" t="s">
        <v>7861</v>
      </c>
      <c r="J5616" s="459" t="s">
        <v>7865</v>
      </c>
      <c r="K5616" s="458">
        <v>3</v>
      </c>
      <c r="L5616" s="458">
        <v>12</v>
      </c>
      <c r="M5616" s="457">
        <v>40741.287585309437</v>
      </c>
      <c r="N5616" s="458">
        <v>1</v>
      </c>
      <c r="O5616" s="458">
        <v>6</v>
      </c>
      <c r="P5616" s="457">
        <v>20506.8</v>
      </c>
    </row>
    <row r="5617" spans="1:16" ht="67.5" x14ac:dyDescent="0.2">
      <c r="A5617" s="466" t="s">
        <v>7860</v>
      </c>
      <c r="B5617" s="465" t="s">
        <v>3526</v>
      </c>
      <c r="C5617" s="464" t="s">
        <v>2594</v>
      </c>
      <c r="D5617" s="463" t="s">
        <v>8011</v>
      </c>
      <c r="E5617" s="462">
        <v>2200</v>
      </c>
      <c r="F5617" s="461" t="s">
        <v>10806</v>
      </c>
      <c r="G5617" s="460" t="s">
        <v>10805</v>
      </c>
      <c r="H5617" s="460"/>
      <c r="I5617" s="460"/>
      <c r="J5617" s="459"/>
      <c r="K5617" s="458">
        <v>4</v>
      </c>
      <c r="L5617" s="458">
        <v>12</v>
      </c>
      <c r="M5617" s="457">
        <v>28009.635214900234</v>
      </c>
      <c r="N5617" s="458">
        <v>1</v>
      </c>
      <c r="O5617" s="458">
        <v>6</v>
      </c>
      <c r="P5617" s="457">
        <v>14506.8</v>
      </c>
    </row>
    <row r="5618" spans="1:16" ht="67.5" x14ac:dyDescent="0.2">
      <c r="A5618" s="466" t="s">
        <v>7860</v>
      </c>
      <c r="B5618" s="465" t="s">
        <v>3526</v>
      </c>
      <c r="C5618" s="464" t="s">
        <v>2594</v>
      </c>
      <c r="D5618" s="463" t="s">
        <v>7887</v>
      </c>
      <c r="E5618" s="462">
        <v>4200</v>
      </c>
      <c r="F5618" s="461" t="s">
        <v>10804</v>
      </c>
      <c r="G5618" s="460" t="s">
        <v>10803</v>
      </c>
      <c r="H5618" s="460" t="s">
        <v>3574</v>
      </c>
      <c r="I5618" s="460" t="s">
        <v>7861</v>
      </c>
      <c r="J5618" s="459" t="s">
        <v>3574</v>
      </c>
      <c r="K5618" s="458">
        <v>5</v>
      </c>
      <c r="L5618" s="458">
        <v>9</v>
      </c>
      <c r="M5618" s="457">
        <v>40104.704966788973</v>
      </c>
      <c r="N5618" s="458">
        <v>1</v>
      </c>
      <c r="O5618" s="458">
        <v>6</v>
      </c>
      <c r="P5618" s="457">
        <v>26506.799999999999</v>
      </c>
    </row>
    <row r="5619" spans="1:16" ht="67.5" x14ac:dyDescent="0.2">
      <c r="A5619" s="466" t="s">
        <v>7860</v>
      </c>
      <c r="B5619" s="465" t="s">
        <v>3526</v>
      </c>
      <c r="C5619" s="464" t="s">
        <v>2594</v>
      </c>
      <c r="D5619" s="463" t="s">
        <v>7946</v>
      </c>
      <c r="E5619" s="462">
        <v>4200</v>
      </c>
      <c r="F5619" s="461" t="s">
        <v>10802</v>
      </c>
      <c r="G5619" s="460" t="s">
        <v>10801</v>
      </c>
      <c r="H5619" s="460" t="s">
        <v>6389</v>
      </c>
      <c r="I5619" s="460" t="s">
        <v>7869</v>
      </c>
      <c r="J5619" s="459" t="s">
        <v>6389</v>
      </c>
      <c r="K5619" s="458">
        <v>5</v>
      </c>
      <c r="L5619" s="458">
        <v>12</v>
      </c>
      <c r="M5619" s="457">
        <v>53472.939955718633</v>
      </c>
      <c r="N5619" s="458">
        <v>1</v>
      </c>
      <c r="O5619" s="458">
        <v>6</v>
      </c>
      <c r="P5619" s="457">
        <v>26506.799999999999</v>
      </c>
    </row>
    <row r="5620" spans="1:16" ht="67.5" x14ac:dyDescent="0.2">
      <c r="A5620" s="466" t="s">
        <v>7860</v>
      </c>
      <c r="B5620" s="465" t="s">
        <v>3526</v>
      </c>
      <c r="C5620" s="464" t="s">
        <v>2594</v>
      </c>
      <c r="D5620" s="463" t="s">
        <v>10585</v>
      </c>
      <c r="E5620" s="462">
        <v>2200</v>
      </c>
      <c r="F5620" s="461" t="s">
        <v>10800</v>
      </c>
      <c r="G5620" s="460" t="s">
        <v>10799</v>
      </c>
      <c r="H5620" s="460"/>
      <c r="I5620" s="460"/>
      <c r="J5620" s="459"/>
      <c r="K5620" s="458">
        <v>3</v>
      </c>
      <c r="L5620" s="458">
        <v>12</v>
      </c>
      <c r="M5620" s="457">
        <v>28009.635214900234</v>
      </c>
      <c r="N5620" s="458">
        <v>1</v>
      </c>
      <c r="O5620" s="458">
        <v>6</v>
      </c>
      <c r="P5620" s="457">
        <v>14506.8</v>
      </c>
    </row>
    <row r="5621" spans="1:16" ht="67.5" x14ac:dyDescent="0.2">
      <c r="A5621" s="466" t="s">
        <v>7860</v>
      </c>
      <c r="B5621" s="465" t="s">
        <v>3526</v>
      </c>
      <c r="C5621" s="464" t="s">
        <v>2594</v>
      </c>
      <c r="D5621" s="463" t="s">
        <v>7908</v>
      </c>
      <c r="E5621" s="462">
        <v>4200</v>
      </c>
      <c r="F5621" s="461" t="s">
        <v>10798</v>
      </c>
      <c r="G5621" s="460" t="s">
        <v>10797</v>
      </c>
      <c r="H5621" s="460" t="s">
        <v>6389</v>
      </c>
      <c r="I5621" s="460" t="s">
        <v>7869</v>
      </c>
      <c r="J5621" s="459" t="s">
        <v>6389</v>
      </c>
      <c r="K5621" s="458">
        <v>3</v>
      </c>
      <c r="L5621" s="458">
        <v>5</v>
      </c>
      <c r="M5621" s="457">
        <v>22280.391648216097</v>
      </c>
      <c r="N5621" s="458">
        <v>0</v>
      </c>
      <c r="O5621" s="458">
        <v>0</v>
      </c>
      <c r="P5621" s="457">
        <v>0</v>
      </c>
    </row>
    <row r="5622" spans="1:16" ht="67.5" x14ac:dyDescent="0.2">
      <c r="A5622" s="466" t="s">
        <v>7860</v>
      </c>
      <c r="B5622" s="465" t="s">
        <v>3526</v>
      </c>
      <c r="C5622" s="464" t="s">
        <v>2594</v>
      </c>
      <c r="D5622" s="463" t="s">
        <v>7859</v>
      </c>
      <c r="E5622" s="462">
        <v>2500</v>
      </c>
      <c r="F5622" s="461" t="s">
        <v>10796</v>
      </c>
      <c r="G5622" s="460" t="s">
        <v>10795</v>
      </c>
      <c r="H5622" s="460"/>
      <c r="I5622" s="460"/>
      <c r="J5622" s="459"/>
      <c r="K5622" s="458">
        <v>4</v>
      </c>
      <c r="L5622" s="458">
        <v>12</v>
      </c>
      <c r="M5622" s="457">
        <v>31829.130926022997</v>
      </c>
      <c r="N5622" s="458">
        <v>1</v>
      </c>
      <c r="O5622" s="458">
        <v>6</v>
      </c>
      <c r="P5622" s="457">
        <v>16306.8</v>
      </c>
    </row>
    <row r="5623" spans="1:16" ht="67.5" x14ac:dyDescent="0.2">
      <c r="A5623" s="466" t="s">
        <v>7860</v>
      </c>
      <c r="B5623" s="465" t="s">
        <v>3526</v>
      </c>
      <c r="C5623" s="464" t="s">
        <v>2594</v>
      </c>
      <c r="D5623" s="463" t="s">
        <v>7887</v>
      </c>
      <c r="E5623" s="462">
        <v>4200</v>
      </c>
      <c r="F5623" s="461" t="s">
        <v>10794</v>
      </c>
      <c r="G5623" s="460" t="s">
        <v>10793</v>
      </c>
      <c r="H5623" s="460" t="s">
        <v>6389</v>
      </c>
      <c r="I5623" s="460" t="s">
        <v>7869</v>
      </c>
      <c r="J5623" s="459" t="s">
        <v>6389</v>
      </c>
      <c r="K5623" s="458">
        <v>4</v>
      </c>
      <c r="L5623" s="458">
        <v>12</v>
      </c>
      <c r="M5623" s="457">
        <v>53472.939955718633</v>
      </c>
      <c r="N5623" s="458">
        <v>1</v>
      </c>
      <c r="O5623" s="458">
        <v>6</v>
      </c>
      <c r="P5623" s="457">
        <v>26506.799999999999</v>
      </c>
    </row>
    <row r="5624" spans="1:16" ht="67.5" x14ac:dyDescent="0.2">
      <c r="A5624" s="466" t="s">
        <v>7860</v>
      </c>
      <c r="B5624" s="465" t="s">
        <v>3526</v>
      </c>
      <c r="C5624" s="464" t="s">
        <v>2594</v>
      </c>
      <c r="D5624" s="463" t="s">
        <v>8145</v>
      </c>
      <c r="E5624" s="462">
        <v>5500</v>
      </c>
      <c r="F5624" s="461" t="s">
        <v>10792</v>
      </c>
      <c r="G5624" s="460" t="s">
        <v>10791</v>
      </c>
      <c r="H5624" s="460" t="s">
        <v>4810</v>
      </c>
      <c r="I5624" s="460" t="s">
        <v>7869</v>
      </c>
      <c r="J5624" s="459" t="s">
        <v>4810</v>
      </c>
      <c r="K5624" s="458">
        <v>5</v>
      </c>
      <c r="L5624" s="458">
        <v>12</v>
      </c>
      <c r="M5624" s="457">
        <v>97078.849324370138</v>
      </c>
      <c r="N5624" s="458">
        <v>1</v>
      </c>
      <c r="O5624" s="458">
        <v>6</v>
      </c>
      <c r="P5624" s="457">
        <v>34306.800000000003</v>
      </c>
    </row>
    <row r="5625" spans="1:16" ht="67.5" x14ac:dyDescent="0.2">
      <c r="A5625" s="466" t="s">
        <v>7860</v>
      </c>
      <c r="B5625" s="465" t="s">
        <v>3526</v>
      </c>
      <c r="C5625" s="464" t="s">
        <v>2594</v>
      </c>
      <c r="D5625" s="463" t="s">
        <v>8048</v>
      </c>
      <c r="E5625" s="462">
        <v>5500</v>
      </c>
      <c r="F5625" s="461" t="s">
        <v>10790</v>
      </c>
      <c r="G5625" s="460" t="s">
        <v>10789</v>
      </c>
      <c r="H5625" s="460" t="s">
        <v>8655</v>
      </c>
      <c r="I5625" s="460" t="s">
        <v>7861</v>
      </c>
      <c r="J5625" s="459" t="s">
        <v>8655</v>
      </c>
      <c r="K5625" s="458">
        <v>4</v>
      </c>
      <c r="L5625" s="458">
        <v>10</v>
      </c>
      <c r="M5625" s="457">
        <v>58353.406697708822</v>
      </c>
      <c r="N5625" s="458">
        <v>1</v>
      </c>
      <c r="O5625" s="458">
        <v>6</v>
      </c>
      <c r="P5625" s="457">
        <v>34306.800000000003</v>
      </c>
    </row>
    <row r="5626" spans="1:16" ht="67.5" x14ac:dyDescent="0.2">
      <c r="A5626" s="466" t="s">
        <v>7860</v>
      </c>
      <c r="B5626" s="465" t="s">
        <v>3526</v>
      </c>
      <c r="C5626" s="464" t="s">
        <v>2594</v>
      </c>
      <c r="D5626" s="463" t="s">
        <v>7887</v>
      </c>
      <c r="E5626" s="462">
        <v>4200</v>
      </c>
      <c r="F5626" s="461" t="s">
        <v>10788</v>
      </c>
      <c r="G5626" s="460" t="s">
        <v>10787</v>
      </c>
      <c r="H5626" s="460" t="s">
        <v>6389</v>
      </c>
      <c r="I5626" s="460" t="s">
        <v>7869</v>
      </c>
      <c r="J5626" s="459" t="s">
        <v>6389</v>
      </c>
      <c r="K5626" s="458">
        <v>4</v>
      </c>
      <c r="L5626" s="458">
        <v>12</v>
      </c>
      <c r="M5626" s="457">
        <v>53472.939955718633</v>
      </c>
      <c r="N5626" s="458">
        <v>1</v>
      </c>
      <c r="O5626" s="458">
        <v>6</v>
      </c>
      <c r="P5626" s="457">
        <v>26506.799999999999</v>
      </c>
    </row>
    <row r="5627" spans="1:16" ht="67.5" x14ac:dyDescent="0.2">
      <c r="A5627" s="466" t="s">
        <v>7860</v>
      </c>
      <c r="B5627" s="465" t="s">
        <v>3526</v>
      </c>
      <c r="C5627" s="464" t="s">
        <v>2594</v>
      </c>
      <c r="D5627" s="463" t="s">
        <v>10786</v>
      </c>
      <c r="E5627" s="462">
        <v>8000</v>
      </c>
      <c r="F5627" s="461" t="s">
        <v>10785</v>
      </c>
      <c r="G5627" s="460" t="s">
        <v>10784</v>
      </c>
      <c r="H5627" s="460" t="s">
        <v>9649</v>
      </c>
      <c r="I5627" s="460" t="s">
        <v>7869</v>
      </c>
      <c r="J5627" s="459" t="s">
        <v>9649</v>
      </c>
      <c r="K5627" s="458">
        <v>3</v>
      </c>
      <c r="L5627" s="458">
        <v>12</v>
      </c>
      <c r="M5627" s="457">
        <v>101853.21896327358</v>
      </c>
      <c r="N5627" s="458">
        <v>1</v>
      </c>
      <c r="O5627" s="458">
        <v>6</v>
      </c>
      <c r="P5627" s="457">
        <v>49306.8</v>
      </c>
    </row>
    <row r="5628" spans="1:16" ht="67.5" x14ac:dyDescent="0.2">
      <c r="A5628" s="466" t="s">
        <v>7860</v>
      </c>
      <c r="B5628" s="465" t="s">
        <v>3526</v>
      </c>
      <c r="C5628" s="464" t="s">
        <v>2594</v>
      </c>
      <c r="D5628" s="463" t="s">
        <v>8568</v>
      </c>
      <c r="E5628" s="462">
        <v>4200</v>
      </c>
      <c r="F5628" s="461" t="s">
        <v>10783</v>
      </c>
      <c r="G5628" s="460" t="s">
        <v>10782</v>
      </c>
      <c r="H5628" s="460" t="s">
        <v>7911</v>
      </c>
      <c r="I5628" s="460" t="s">
        <v>7869</v>
      </c>
      <c r="J5628" s="459" t="s">
        <v>7911</v>
      </c>
      <c r="K5628" s="458">
        <v>2</v>
      </c>
      <c r="L5628" s="458">
        <v>4</v>
      </c>
      <c r="M5628" s="457">
        <v>19203.575658700542</v>
      </c>
      <c r="N5628" s="458">
        <v>1</v>
      </c>
      <c r="O5628" s="458">
        <v>6</v>
      </c>
      <c r="P5628" s="457">
        <v>26506.799999999999</v>
      </c>
    </row>
    <row r="5629" spans="1:16" ht="67.5" x14ac:dyDescent="0.2">
      <c r="A5629" s="466" t="s">
        <v>7860</v>
      </c>
      <c r="B5629" s="465" t="s">
        <v>3526</v>
      </c>
      <c r="C5629" s="464" t="s">
        <v>2594</v>
      </c>
      <c r="D5629" s="463" t="s">
        <v>7887</v>
      </c>
      <c r="E5629" s="462">
        <v>4200</v>
      </c>
      <c r="F5629" s="461" t="s">
        <v>10781</v>
      </c>
      <c r="G5629" s="460" t="s">
        <v>10780</v>
      </c>
      <c r="H5629" s="460" t="s">
        <v>10779</v>
      </c>
      <c r="I5629" s="460" t="s">
        <v>7869</v>
      </c>
      <c r="J5629" s="459" t="s">
        <v>10779</v>
      </c>
      <c r="K5629" s="458">
        <v>3</v>
      </c>
      <c r="L5629" s="458">
        <v>12</v>
      </c>
      <c r="M5629" s="457">
        <v>53472.939955718633</v>
      </c>
      <c r="N5629" s="458">
        <v>1</v>
      </c>
      <c r="O5629" s="458">
        <v>6</v>
      </c>
      <c r="P5629" s="457">
        <v>26506.799999999999</v>
      </c>
    </row>
    <row r="5630" spans="1:16" ht="67.5" x14ac:dyDescent="0.2">
      <c r="A5630" s="466" t="s">
        <v>7860</v>
      </c>
      <c r="B5630" s="465" t="s">
        <v>3526</v>
      </c>
      <c r="C5630" s="464" t="s">
        <v>2594</v>
      </c>
      <c r="D5630" s="463" t="s">
        <v>7859</v>
      </c>
      <c r="E5630" s="462">
        <v>2500</v>
      </c>
      <c r="F5630" s="461" t="s">
        <v>10778</v>
      </c>
      <c r="G5630" s="460" t="s">
        <v>10777</v>
      </c>
      <c r="H5630" s="460" t="s">
        <v>6389</v>
      </c>
      <c r="I5630" s="460" t="s">
        <v>7869</v>
      </c>
      <c r="J5630" s="459" t="s">
        <v>6389</v>
      </c>
      <c r="K5630" s="458">
        <v>4</v>
      </c>
      <c r="L5630" s="458">
        <v>12</v>
      </c>
      <c r="M5630" s="457">
        <v>31829.130926022997</v>
      </c>
      <c r="N5630" s="458">
        <v>1</v>
      </c>
      <c r="O5630" s="458">
        <v>6</v>
      </c>
      <c r="P5630" s="457">
        <v>16306.8</v>
      </c>
    </row>
    <row r="5631" spans="1:16" ht="67.5" x14ac:dyDescent="0.2">
      <c r="A5631" s="466" t="s">
        <v>7860</v>
      </c>
      <c r="B5631" s="465" t="s">
        <v>3526</v>
      </c>
      <c r="C5631" s="464" t="s">
        <v>2594</v>
      </c>
      <c r="D5631" s="463" t="s">
        <v>10776</v>
      </c>
      <c r="E5631" s="462">
        <v>1500</v>
      </c>
      <c r="F5631" s="461" t="s">
        <v>10775</v>
      </c>
      <c r="G5631" s="460" t="s">
        <v>10774</v>
      </c>
      <c r="H5631" s="460" t="s">
        <v>8321</v>
      </c>
      <c r="I5631" s="460" t="s">
        <v>7861</v>
      </c>
      <c r="J5631" s="459" t="s">
        <v>8321</v>
      </c>
      <c r="K5631" s="458">
        <v>5</v>
      </c>
      <c r="L5631" s="458">
        <v>12</v>
      </c>
      <c r="M5631" s="457">
        <v>21749.90613278238</v>
      </c>
      <c r="N5631" s="458">
        <v>1</v>
      </c>
      <c r="O5631" s="458">
        <v>6</v>
      </c>
      <c r="P5631" s="457">
        <v>10306.799999999999</v>
      </c>
    </row>
    <row r="5632" spans="1:16" ht="67.5" x14ac:dyDescent="0.2">
      <c r="A5632" s="466" t="s">
        <v>7860</v>
      </c>
      <c r="B5632" s="465" t="s">
        <v>3526</v>
      </c>
      <c r="C5632" s="464" t="s">
        <v>2594</v>
      </c>
      <c r="D5632" s="463" t="s">
        <v>9132</v>
      </c>
      <c r="E5632" s="462">
        <v>2200</v>
      </c>
      <c r="F5632" s="461" t="s">
        <v>10773</v>
      </c>
      <c r="G5632" s="460" t="s">
        <v>10772</v>
      </c>
      <c r="H5632" s="460"/>
      <c r="I5632" s="460"/>
      <c r="J5632" s="459"/>
      <c r="K5632" s="458">
        <v>3</v>
      </c>
      <c r="L5632" s="458">
        <v>12</v>
      </c>
      <c r="M5632" s="457">
        <v>28009.635214900234</v>
      </c>
      <c r="N5632" s="458">
        <v>1</v>
      </c>
      <c r="O5632" s="458">
        <v>6</v>
      </c>
      <c r="P5632" s="457">
        <v>14506.8</v>
      </c>
    </row>
    <row r="5633" spans="1:16" ht="67.5" x14ac:dyDescent="0.2">
      <c r="A5633" s="466" t="s">
        <v>7860</v>
      </c>
      <c r="B5633" s="465" t="s">
        <v>3526</v>
      </c>
      <c r="C5633" s="464" t="s">
        <v>2594</v>
      </c>
      <c r="D5633" s="463" t="s">
        <v>8663</v>
      </c>
      <c r="E5633" s="462">
        <v>4200</v>
      </c>
      <c r="F5633" s="461" t="s">
        <v>10771</v>
      </c>
      <c r="G5633" s="460" t="s">
        <v>10770</v>
      </c>
      <c r="H5633" s="460" t="s">
        <v>7865</v>
      </c>
      <c r="I5633" s="460" t="s">
        <v>7861</v>
      </c>
      <c r="J5633" s="459" t="s">
        <v>7865</v>
      </c>
      <c r="K5633" s="458">
        <v>3</v>
      </c>
      <c r="L5633" s="458">
        <v>12</v>
      </c>
      <c r="M5633" s="457">
        <v>53472.939955718633</v>
      </c>
      <c r="N5633" s="458">
        <v>1</v>
      </c>
      <c r="O5633" s="458">
        <v>6</v>
      </c>
      <c r="P5633" s="457">
        <v>26506.799999999999</v>
      </c>
    </row>
    <row r="5634" spans="1:16" ht="67.5" x14ac:dyDescent="0.2">
      <c r="A5634" s="466" t="s">
        <v>7860</v>
      </c>
      <c r="B5634" s="465" t="s">
        <v>3526</v>
      </c>
      <c r="C5634" s="464" t="s">
        <v>2594</v>
      </c>
      <c r="D5634" s="463" t="s">
        <v>7905</v>
      </c>
      <c r="E5634" s="462">
        <v>4200</v>
      </c>
      <c r="F5634" s="461" t="s">
        <v>10769</v>
      </c>
      <c r="G5634" s="460" t="s">
        <v>10768</v>
      </c>
      <c r="H5634" s="460" t="s">
        <v>6299</v>
      </c>
      <c r="I5634" s="460" t="s">
        <v>7869</v>
      </c>
      <c r="J5634" s="459" t="s">
        <v>6299</v>
      </c>
      <c r="K5634" s="458">
        <v>3</v>
      </c>
      <c r="L5634" s="458">
        <v>12</v>
      </c>
      <c r="M5634" s="457">
        <v>53472.939955718633</v>
      </c>
      <c r="N5634" s="458">
        <v>1</v>
      </c>
      <c r="O5634" s="458">
        <v>6</v>
      </c>
      <c r="P5634" s="457">
        <v>26506.799999999999</v>
      </c>
    </row>
    <row r="5635" spans="1:16" ht="67.5" x14ac:dyDescent="0.2">
      <c r="A5635" s="466" t="s">
        <v>7860</v>
      </c>
      <c r="B5635" s="465" t="s">
        <v>3526</v>
      </c>
      <c r="C5635" s="464" t="s">
        <v>2594</v>
      </c>
      <c r="D5635" s="463" t="s">
        <v>7923</v>
      </c>
      <c r="E5635" s="462">
        <v>4200</v>
      </c>
      <c r="F5635" s="461" t="s">
        <v>10767</v>
      </c>
      <c r="G5635" s="460" t="s">
        <v>10766</v>
      </c>
      <c r="H5635" s="460" t="s">
        <v>4304</v>
      </c>
      <c r="I5635" s="460" t="s">
        <v>7869</v>
      </c>
      <c r="J5635" s="459" t="s">
        <v>4304</v>
      </c>
      <c r="K5635" s="458">
        <v>4</v>
      </c>
      <c r="L5635" s="458">
        <v>6</v>
      </c>
      <c r="M5635" s="457">
        <v>26736.469977859317</v>
      </c>
      <c r="N5635" s="458">
        <v>0</v>
      </c>
      <c r="O5635" s="458">
        <v>0</v>
      </c>
      <c r="P5635" s="457">
        <v>0</v>
      </c>
    </row>
    <row r="5636" spans="1:16" ht="67.5" x14ac:dyDescent="0.2">
      <c r="A5636" s="466" t="s">
        <v>7860</v>
      </c>
      <c r="B5636" s="465" t="s">
        <v>3526</v>
      </c>
      <c r="C5636" s="464" t="s">
        <v>2594</v>
      </c>
      <c r="D5636" s="463" t="s">
        <v>8074</v>
      </c>
      <c r="E5636" s="462">
        <v>12500</v>
      </c>
      <c r="F5636" s="461" t="s">
        <v>10765</v>
      </c>
      <c r="G5636" s="460" t="s">
        <v>10764</v>
      </c>
      <c r="H5636" s="460" t="s">
        <v>3570</v>
      </c>
      <c r="I5636" s="460" t="s">
        <v>7869</v>
      </c>
      <c r="J5636" s="459" t="s">
        <v>3570</v>
      </c>
      <c r="K5636" s="458">
        <v>3</v>
      </c>
      <c r="L5636" s="458">
        <v>12</v>
      </c>
      <c r="M5636" s="457">
        <v>159145.65463011496</v>
      </c>
      <c r="N5636" s="458">
        <v>0</v>
      </c>
      <c r="O5636" s="458">
        <v>0</v>
      </c>
      <c r="P5636" s="457">
        <v>0</v>
      </c>
    </row>
    <row r="5637" spans="1:16" ht="67.5" x14ac:dyDescent="0.2">
      <c r="A5637" s="466" t="s">
        <v>7860</v>
      </c>
      <c r="B5637" s="465" t="s">
        <v>3526</v>
      </c>
      <c r="C5637" s="464" t="s">
        <v>2594</v>
      </c>
      <c r="D5637" s="463" t="s">
        <v>7932</v>
      </c>
      <c r="E5637" s="462">
        <v>4200</v>
      </c>
      <c r="F5637" s="461" t="s">
        <v>10763</v>
      </c>
      <c r="G5637" s="460" t="s">
        <v>10762</v>
      </c>
      <c r="H5637" s="460" t="s">
        <v>6389</v>
      </c>
      <c r="I5637" s="460" t="s">
        <v>7869</v>
      </c>
      <c r="J5637" s="459" t="s">
        <v>6389</v>
      </c>
      <c r="K5637" s="458">
        <v>3</v>
      </c>
      <c r="L5637" s="458">
        <v>12</v>
      </c>
      <c r="M5637" s="457">
        <v>53472.939955718633</v>
      </c>
      <c r="N5637" s="458">
        <v>1</v>
      </c>
      <c r="O5637" s="458">
        <v>6</v>
      </c>
      <c r="P5637" s="457">
        <v>26506.799999999999</v>
      </c>
    </row>
    <row r="5638" spans="1:16" ht="67.5" x14ac:dyDescent="0.2">
      <c r="A5638" s="466" t="s">
        <v>7860</v>
      </c>
      <c r="B5638" s="465" t="s">
        <v>3526</v>
      </c>
      <c r="C5638" s="464" t="s">
        <v>2594</v>
      </c>
      <c r="D5638" s="463" t="s">
        <v>8660</v>
      </c>
      <c r="E5638" s="462">
        <v>4200</v>
      </c>
      <c r="F5638" s="461" t="s">
        <v>10761</v>
      </c>
      <c r="G5638" s="460" t="s">
        <v>10760</v>
      </c>
      <c r="H5638" s="460" t="s">
        <v>6389</v>
      </c>
      <c r="I5638" s="460" t="s">
        <v>7869</v>
      </c>
      <c r="J5638" s="459" t="s">
        <v>6389</v>
      </c>
      <c r="K5638" s="458">
        <v>3</v>
      </c>
      <c r="L5638" s="458">
        <v>12</v>
      </c>
      <c r="M5638" s="457">
        <v>53472.939955718633</v>
      </c>
      <c r="N5638" s="458">
        <v>1</v>
      </c>
      <c r="O5638" s="458">
        <v>6</v>
      </c>
      <c r="P5638" s="457">
        <v>26506.799999999999</v>
      </c>
    </row>
    <row r="5639" spans="1:16" ht="67.5" x14ac:dyDescent="0.2">
      <c r="A5639" s="466" t="s">
        <v>7860</v>
      </c>
      <c r="B5639" s="465" t="s">
        <v>3526</v>
      </c>
      <c r="C5639" s="464" t="s">
        <v>2594</v>
      </c>
      <c r="D5639" s="463" t="s">
        <v>7887</v>
      </c>
      <c r="E5639" s="462">
        <v>4200</v>
      </c>
      <c r="F5639" s="461" t="s">
        <v>10759</v>
      </c>
      <c r="G5639" s="460" t="s">
        <v>10758</v>
      </c>
      <c r="H5639" s="460" t="s">
        <v>6389</v>
      </c>
      <c r="I5639" s="460" t="s">
        <v>7869</v>
      </c>
      <c r="J5639" s="459" t="s">
        <v>6389</v>
      </c>
      <c r="K5639" s="458">
        <v>5</v>
      </c>
      <c r="L5639" s="458">
        <v>12</v>
      </c>
      <c r="M5639" s="457">
        <v>53472.939955718633</v>
      </c>
      <c r="N5639" s="458">
        <v>1</v>
      </c>
      <c r="O5639" s="458">
        <v>6</v>
      </c>
      <c r="P5639" s="457">
        <v>26506.799999999999</v>
      </c>
    </row>
    <row r="5640" spans="1:16" ht="67.5" x14ac:dyDescent="0.2">
      <c r="A5640" s="466" t="s">
        <v>7860</v>
      </c>
      <c r="B5640" s="465" t="s">
        <v>3526</v>
      </c>
      <c r="C5640" s="464" t="s">
        <v>2594</v>
      </c>
      <c r="D5640" s="463" t="s">
        <v>7887</v>
      </c>
      <c r="E5640" s="462">
        <v>4200</v>
      </c>
      <c r="F5640" s="461" t="s">
        <v>10757</v>
      </c>
      <c r="G5640" s="460" t="s">
        <v>10756</v>
      </c>
      <c r="H5640" s="460" t="s">
        <v>6389</v>
      </c>
      <c r="I5640" s="460" t="s">
        <v>7869</v>
      </c>
      <c r="J5640" s="459" t="s">
        <v>6389</v>
      </c>
      <c r="K5640" s="458">
        <v>5</v>
      </c>
      <c r="L5640" s="458">
        <v>12</v>
      </c>
      <c r="M5640" s="457">
        <v>53472.939955718633</v>
      </c>
      <c r="N5640" s="458">
        <v>1</v>
      </c>
      <c r="O5640" s="458">
        <v>6</v>
      </c>
      <c r="P5640" s="457">
        <v>26506.799999999999</v>
      </c>
    </row>
    <row r="5641" spans="1:16" ht="67.5" x14ac:dyDescent="0.2">
      <c r="A5641" s="466" t="s">
        <v>7860</v>
      </c>
      <c r="B5641" s="465" t="s">
        <v>3526</v>
      </c>
      <c r="C5641" s="464" t="s">
        <v>2594</v>
      </c>
      <c r="D5641" s="463" t="s">
        <v>7932</v>
      </c>
      <c r="E5641" s="462">
        <v>4200</v>
      </c>
      <c r="F5641" s="461" t="s">
        <v>10755</v>
      </c>
      <c r="G5641" s="460" t="s">
        <v>10754</v>
      </c>
      <c r="H5641" s="460" t="s">
        <v>6389</v>
      </c>
      <c r="I5641" s="460" t="s">
        <v>7869</v>
      </c>
      <c r="J5641" s="459" t="s">
        <v>6389</v>
      </c>
      <c r="K5641" s="458">
        <v>3</v>
      </c>
      <c r="L5641" s="458">
        <v>12</v>
      </c>
      <c r="M5641" s="457">
        <v>53472.939955718633</v>
      </c>
      <c r="N5641" s="458">
        <v>1</v>
      </c>
      <c r="O5641" s="458">
        <v>1</v>
      </c>
      <c r="P5641" s="457">
        <v>4417.8</v>
      </c>
    </row>
    <row r="5642" spans="1:16" ht="67.5" x14ac:dyDescent="0.2">
      <c r="A5642" s="466" t="s">
        <v>7860</v>
      </c>
      <c r="B5642" s="465" t="s">
        <v>3526</v>
      </c>
      <c r="C5642" s="464" t="s">
        <v>2594</v>
      </c>
      <c r="D5642" s="463" t="s">
        <v>7270</v>
      </c>
      <c r="E5642" s="462">
        <v>2200</v>
      </c>
      <c r="F5642" s="461" t="s">
        <v>10753</v>
      </c>
      <c r="G5642" s="460" t="s">
        <v>10752</v>
      </c>
      <c r="H5642" s="460"/>
      <c r="I5642" s="460"/>
      <c r="J5642" s="459"/>
      <c r="K5642" s="458">
        <v>4</v>
      </c>
      <c r="L5642" s="458">
        <v>12</v>
      </c>
      <c r="M5642" s="457">
        <v>28009.635214900234</v>
      </c>
      <c r="N5642" s="458">
        <v>1</v>
      </c>
      <c r="O5642" s="458">
        <v>6</v>
      </c>
      <c r="P5642" s="457">
        <v>14506.8</v>
      </c>
    </row>
    <row r="5643" spans="1:16" ht="67.5" x14ac:dyDescent="0.2">
      <c r="A5643" s="466" t="s">
        <v>7860</v>
      </c>
      <c r="B5643" s="465" t="s">
        <v>3526</v>
      </c>
      <c r="C5643" s="464" t="s">
        <v>2594</v>
      </c>
      <c r="D5643" s="463" t="s">
        <v>7887</v>
      </c>
      <c r="E5643" s="462">
        <v>4200</v>
      </c>
      <c r="F5643" s="461" t="s">
        <v>10751</v>
      </c>
      <c r="G5643" s="460" t="s">
        <v>10750</v>
      </c>
      <c r="H5643" s="460" t="s">
        <v>6389</v>
      </c>
      <c r="I5643" s="460" t="s">
        <v>7869</v>
      </c>
      <c r="J5643" s="459" t="s">
        <v>6389</v>
      </c>
      <c r="K5643" s="458">
        <v>3</v>
      </c>
      <c r="L5643" s="458">
        <v>12</v>
      </c>
      <c r="M5643" s="457">
        <v>53472.939955718633</v>
      </c>
      <c r="N5643" s="458">
        <v>1</v>
      </c>
      <c r="O5643" s="458">
        <v>6</v>
      </c>
      <c r="P5643" s="457">
        <v>26506.799999999999</v>
      </c>
    </row>
    <row r="5644" spans="1:16" ht="67.5" x14ac:dyDescent="0.2">
      <c r="A5644" s="466" t="s">
        <v>7860</v>
      </c>
      <c r="B5644" s="465" t="s">
        <v>3526</v>
      </c>
      <c r="C5644" s="464" t="s">
        <v>2594</v>
      </c>
      <c r="D5644" s="463" t="s">
        <v>9589</v>
      </c>
      <c r="E5644" s="462">
        <v>4200</v>
      </c>
      <c r="F5644" s="461" t="s">
        <v>10749</v>
      </c>
      <c r="G5644" s="460" t="s">
        <v>10748</v>
      </c>
      <c r="H5644" s="460" t="s">
        <v>6389</v>
      </c>
      <c r="I5644" s="460" t="s">
        <v>7869</v>
      </c>
      <c r="J5644" s="459" t="s">
        <v>6389</v>
      </c>
      <c r="K5644" s="458">
        <v>5</v>
      </c>
      <c r="L5644" s="458">
        <v>12</v>
      </c>
      <c r="M5644" s="457">
        <v>53472.939955718633</v>
      </c>
      <c r="N5644" s="458">
        <v>1</v>
      </c>
      <c r="O5644" s="458">
        <v>6</v>
      </c>
      <c r="P5644" s="457">
        <v>26506.799999999999</v>
      </c>
    </row>
    <row r="5645" spans="1:16" ht="67.5" x14ac:dyDescent="0.2">
      <c r="A5645" s="466" t="s">
        <v>7860</v>
      </c>
      <c r="B5645" s="465" t="s">
        <v>3526</v>
      </c>
      <c r="C5645" s="464" t="s">
        <v>2594</v>
      </c>
      <c r="D5645" s="463" t="s">
        <v>8660</v>
      </c>
      <c r="E5645" s="462">
        <v>4200</v>
      </c>
      <c r="F5645" s="461" t="s">
        <v>10747</v>
      </c>
      <c r="G5645" s="460" t="s">
        <v>10746</v>
      </c>
      <c r="H5645" s="460" t="s">
        <v>6389</v>
      </c>
      <c r="I5645" s="460" t="s">
        <v>7869</v>
      </c>
      <c r="J5645" s="459" t="s">
        <v>6389</v>
      </c>
      <c r="K5645" s="458">
        <v>3</v>
      </c>
      <c r="L5645" s="458">
        <v>12</v>
      </c>
      <c r="M5645" s="457">
        <v>53472.939955718633</v>
      </c>
      <c r="N5645" s="458">
        <v>1</v>
      </c>
      <c r="O5645" s="458">
        <v>6</v>
      </c>
      <c r="P5645" s="457">
        <v>26506.799999999999</v>
      </c>
    </row>
    <row r="5646" spans="1:16" ht="67.5" x14ac:dyDescent="0.2">
      <c r="A5646" s="466" t="s">
        <v>7860</v>
      </c>
      <c r="B5646" s="465" t="s">
        <v>3526</v>
      </c>
      <c r="C5646" s="464" t="s">
        <v>2594</v>
      </c>
      <c r="D5646" s="463" t="s">
        <v>7859</v>
      </c>
      <c r="E5646" s="462">
        <v>2500</v>
      </c>
      <c r="F5646" s="461" t="s">
        <v>10745</v>
      </c>
      <c r="G5646" s="460" t="s">
        <v>10744</v>
      </c>
      <c r="H5646" s="460"/>
      <c r="I5646" s="460" t="s">
        <v>8064</v>
      </c>
      <c r="J5646" s="459" t="s">
        <v>6463</v>
      </c>
      <c r="K5646" s="458">
        <v>4</v>
      </c>
      <c r="L5646" s="458">
        <v>12</v>
      </c>
      <c r="M5646" s="457">
        <v>31829.130926022997</v>
      </c>
      <c r="N5646" s="458">
        <v>1</v>
      </c>
      <c r="O5646" s="458">
        <v>6</v>
      </c>
      <c r="P5646" s="457">
        <v>16306.8</v>
      </c>
    </row>
    <row r="5647" spans="1:16" ht="67.5" x14ac:dyDescent="0.2">
      <c r="A5647" s="466" t="s">
        <v>7860</v>
      </c>
      <c r="B5647" s="465" t="s">
        <v>3526</v>
      </c>
      <c r="C5647" s="464" t="s">
        <v>2594</v>
      </c>
      <c r="D5647" s="463" t="s">
        <v>9463</v>
      </c>
      <c r="E5647" s="462">
        <v>7500</v>
      </c>
      <c r="F5647" s="461" t="s">
        <v>10743</v>
      </c>
      <c r="G5647" s="460" t="s">
        <v>10742</v>
      </c>
      <c r="H5647" s="460" t="s">
        <v>3570</v>
      </c>
      <c r="I5647" s="460" t="s">
        <v>7869</v>
      </c>
      <c r="J5647" s="459" t="s">
        <v>3570</v>
      </c>
      <c r="K5647" s="458">
        <v>3</v>
      </c>
      <c r="L5647" s="458">
        <v>12</v>
      </c>
      <c r="M5647" s="457">
        <v>95487.392778068985</v>
      </c>
      <c r="N5647" s="458">
        <v>1</v>
      </c>
      <c r="O5647" s="458">
        <v>6</v>
      </c>
      <c r="P5647" s="457">
        <v>46306.8</v>
      </c>
    </row>
    <row r="5648" spans="1:16" ht="67.5" x14ac:dyDescent="0.2">
      <c r="A5648" s="466" t="s">
        <v>7860</v>
      </c>
      <c r="B5648" s="465" t="s">
        <v>3526</v>
      </c>
      <c r="C5648" s="464" t="s">
        <v>2594</v>
      </c>
      <c r="D5648" s="463" t="s">
        <v>7887</v>
      </c>
      <c r="E5648" s="462">
        <v>4200</v>
      </c>
      <c r="F5648" s="461" t="s">
        <v>10741</v>
      </c>
      <c r="G5648" s="460" t="s">
        <v>10740</v>
      </c>
      <c r="H5648" s="460" t="s">
        <v>6514</v>
      </c>
      <c r="I5648" s="460" t="s">
        <v>7869</v>
      </c>
      <c r="J5648" s="459" t="s">
        <v>6514</v>
      </c>
      <c r="K5648" s="458">
        <v>3</v>
      </c>
      <c r="L5648" s="458">
        <v>12</v>
      </c>
      <c r="M5648" s="457">
        <v>53472.939955718633</v>
      </c>
      <c r="N5648" s="458">
        <v>1</v>
      </c>
      <c r="O5648" s="458">
        <v>6</v>
      </c>
      <c r="P5648" s="457">
        <v>26506.799999999999</v>
      </c>
    </row>
    <row r="5649" spans="1:16" ht="67.5" x14ac:dyDescent="0.2">
      <c r="A5649" s="466" t="s">
        <v>7860</v>
      </c>
      <c r="B5649" s="465" t="s">
        <v>3526</v>
      </c>
      <c r="C5649" s="464" t="s">
        <v>2594</v>
      </c>
      <c r="D5649" s="463" t="s">
        <v>7932</v>
      </c>
      <c r="E5649" s="462">
        <v>4200</v>
      </c>
      <c r="F5649" s="461" t="s">
        <v>10739</v>
      </c>
      <c r="G5649" s="460" t="s">
        <v>10738</v>
      </c>
      <c r="H5649" s="460" t="s">
        <v>3574</v>
      </c>
      <c r="I5649" s="460" t="s">
        <v>7869</v>
      </c>
      <c r="J5649" s="459" t="s">
        <v>3574</v>
      </c>
      <c r="K5649" s="458">
        <v>3</v>
      </c>
      <c r="L5649" s="458">
        <v>12</v>
      </c>
      <c r="M5649" s="457">
        <v>53472.939955718633</v>
      </c>
      <c r="N5649" s="458">
        <v>1</v>
      </c>
      <c r="O5649" s="458">
        <v>6</v>
      </c>
      <c r="P5649" s="457">
        <v>26506.799999999999</v>
      </c>
    </row>
    <row r="5650" spans="1:16" ht="67.5" x14ac:dyDescent="0.2">
      <c r="A5650" s="466" t="s">
        <v>7860</v>
      </c>
      <c r="B5650" s="465" t="s">
        <v>3526</v>
      </c>
      <c r="C5650" s="464" t="s">
        <v>2594</v>
      </c>
      <c r="D5650" s="463" t="s">
        <v>8011</v>
      </c>
      <c r="E5650" s="462">
        <v>2200</v>
      </c>
      <c r="F5650" s="461" t="s">
        <v>10737</v>
      </c>
      <c r="G5650" s="460" t="s">
        <v>10736</v>
      </c>
      <c r="H5650" s="460"/>
      <c r="I5650" s="460" t="s">
        <v>8064</v>
      </c>
      <c r="J5650" s="459" t="s">
        <v>10735</v>
      </c>
      <c r="K5650" s="458">
        <v>3</v>
      </c>
      <c r="L5650" s="458">
        <v>9</v>
      </c>
      <c r="M5650" s="457">
        <v>21007.226411175176</v>
      </c>
      <c r="N5650" s="458">
        <v>0</v>
      </c>
      <c r="O5650" s="458">
        <v>0</v>
      </c>
      <c r="P5650" s="457">
        <v>0</v>
      </c>
    </row>
    <row r="5651" spans="1:16" ht="67.5" x14ac:dyDescent="0.2">
      <c r="A5651" s="466" t="s">
        <v>7860</v>
      </c>
      <c r="B5651" s="465" t="s">
        <v>3526</v>
      </c>
      <c r="C5651" s="464" t="s">
        <v>2594</v>
      </c>
      <c r="D5651" s="463" t="s">
        <v>7899</v>
      </c>
      <c r="E5651" s="462">
        <v>4200</v>
      </c>
      <c r="F5651" s="461" t="s">
        <v>10734</v>
      </c>
      <c r="G5651" s="460" t="s">
        <v>10733</v>
      </c>
      <c r="H5651" s="460" t="s">
        <v>6389</v>
      </c>
      <c r="I5651" s="460" t="s">
        <v>7869</v>
      </c>
      <c r="J5651" s="459" t="s">
        <v>6389</v>
      </c>
      <c r="K5651" s="458">
        <v>3</v>
      </c>
      <c r="L5651" s="458">
        <v>12</v>
      </c>
      <c r="M5651" s="457">
        <v>53472.939955718633</v>
      </c>
      <c r="N5651" s="458">
        <v>1</v>
      </c>
      <c r="O5651" s="458">
        <v>6</v>
      </c>
      <c r="P5651" s="457">
        <v>26506.799999999999</v>
      </c>
    </row>
    <row r="5652" spans="1:16" ht="67.5" x14ac:dyDescent="0.2">
      <c r="A5652" s="466" t="s">
        <v>7860</v>
      </c>
      <c r="B5652" s="465" t="s">
        <v>3526</v>
      </c>
      <c r="C5652" s="464" t="s">
        <v>2594</v>
      </c>
      <c r="D5652" s="463" t="s">
        <v>4784</v>
      </c>
      <c r="E5652" s="462">
        <v>2200</v>
      </c>
      <c r="F5652" s="461" t="s">
        <v>10732</v>
      </c>
      <c r="G5652" s="460" t="s">
        <v>10731</v>
      </c>
      <c r="H5652" s="460" t="s">
        <v>3595</v>
      </c>
      <c r="I5652" s="460" t="s">
        <v>7861</v>
      </c>
      <c r="J5652" s="459" t="s">
        <v>3595</v>
      </c>
      <c r="K5652" s="458">
        <v>3</v>
      </c>
      <c r="L5652" s="458">
        <v>12</v>
      </c>
      <c r="M5652" s="457">
        <v>28009.635214900234</v>
      </c>
      <c r="N5652" s="458">
        <v>1</v>
      </c>
      <c r="O5652" s="458">
        <v>6</v>
      </c>
      <c r="P5652" s="457">
        <v>14506.8</v>
      </c>
    </row>
    <row r="5653" spans="1:16" ht="67.5" x14ac:dyDescent="0.2">
      <c r="A5653" s="466" t="s">
        <v>7860</v>
      </c>
      <c r="B5653" s="465" t="s">
        <v>3526</v>
      </c>
      <c r="C5653" s="464" t="s">
        <v>2594</v>
      </c>
      <c r="D5653" s="463" t="s">
        <v>7923</v>
      </c>
      <c r="E5653" s="462">
        <v>4200</v>
      </c>
      <c r="F5653" s="461" t="s">
        <v>10730</v>
      </c>
      <c r="G5653" s="460" t="s">
        <v>10729</v>
      </c>
      <c r="H5653" s="460" t="s">
        <v>6189</v>
      </c>
      <c r="I5653" s="460" t="s">
        <v>7861</v>
      </c>
      <c r="J5653" s="459" t="s">
        <v>6189</v>
      </c>
      <c r="K5653" s="458">
        <v>5</v>
      </c>
      <c r="L5653" s="458">
        <v>12</v>
      </c>
      <c r="M5653" s="457">
        <v>53472.939955718633</v>
      </c>
      <c r="N5653" s="458">
        <v>1</v>
      </c>
      <c r="O5653" s="458">
        <v>6</v>
      </c>
      <c r="P5653" s="457">
        <v>26506.799999999999</v>
      </c>
    </row>
    <row r="5654" spans="1:16" ht="67.5" x14ac:dyDescent="0.2">
      <c r="A5654" s="466" t="s">
        <v>7860</v>
      </c>
      <c r="B5654" s="465" t="s">
        <v>3526</v>
      </c>
      <c r="C5654" s="464" t="s">
        <v>2594</v>
      </c>
      <c r="D5654" s="463" t="s">
        <v>8005</v>
      </c>
      <c r="E5654" s="462">
        <v>4200</v>
      </c>
      <c r="F5654" s="461" t="s">
        <v>10728</v>
      </c>
      <c r="G5654" s="460" t="s">
        <v>10727</v>
      </c>
      <c r="H5654" s="460" t="s">
        <v>3570</v>
      </c>
      <c r="I5654" s="460" t="s">
        <v>7869</v>
      </c>
      <c r="J5654" s="459" t="s">
        <v>3570</v>
      </c>
      <c r="K5654" s="458">
        <v>4</v>
      </c>
      <c r="L5654" s="458">
        <v>12</v>
      </c>
      <c r="M5654" s="457">
        <v>53472.939955718633</v>
      </c>
      <c r="N5654" s="458">
        <v>1</v>
      </c>
      <c r="O5654" s="458">
        <v>6</v>
      </c>
      <c r="P5654" s="457">
        <v>26506.799999999999</v>
      </c>
    </row>
    <row r="5655" spans="1:16" ht="67.5" x14ac:dyDescent="0.2">
      <c r="A5655" s="466" t="s">
        <v>7860</v>
      </c>
      <c r="B5655" s="465" t="s">
        <v>3526</v>
      </c>
      <c r="C5655" s="464" t="s">
        <v>2594</v>
      </c>
      <c r="D5655" s="463" t="s">
        <v>7923</v>
      </c>
      <c r="E5655" s="462">
        <v>4200</v>
      </c>
      <c r="F5655" s="461" t="s">
        <v>10726</v>
      </c>
      <c r="G5655" s="460" t="s">
        <v>10725</v>
      </c>
      <c r="H5655" s="460" t="s">
        <v>6389</v>
      </c>
      <c r="I5655" s="460" t="s">
        <v>7869</v>
      </c>
      <c r="J5655" s="459" t="s">
        <v>6389</v>
      </c>
      <c r="K5655" s="458">
        <v>3</v>
      </c>
      <c r="L5655" s="458">
        <v>12</v>
      </c>
      <c r="M5655" s="457">
        <v>53472.939955718633</v>
      </c>
      <c r="N5655" s="458">
        <v>1</v>
      </c>
      <c r="O5655" s="458">
        <v>6</v>
      </c>
      <c r="P5655" s="457">
        <v>26506.799999999999</v>
      </c>
    </row>
    <row r="5656" spans="1:16" ht="67.5" x14ac:dyDescent="0.2">
      <c r="A5656" s="466" t="s">
        <v>7860</v>
      </c>
      <c r="B5656" s="465" t="s">
        <v>3526</v>
      </c>
      <c r="C5656" s="464" t="s">
        <v>2594</v>
      </c>
      <c r="D5656" s="463" t="s">
        <v>9370</v>
      </c>
      <c r="E5656" s="462">
        <v>4200</v>
      </c>
      <c r="F5656" s="461" t="s">
        <v>10724</v>
      </c>
      <c r="G5656" s="460" t="s">
        <v>10723</v>
      </c>
      <c r="H5656" s="460" t="s">
        <v>8241</v>
      </c>
      <c r="I5656" s="460" t="s">
        <v>7869</v>
      </c>
      <c r="J5656" s="459" t="s">
        <v>8241</v>
      </c>
      <c r="K5656" s="458">
        <v>3</v>
      </c>
      <c r="L5656" s="458">
        <v>12</v>
      </c>
      <c r="M5656" s="457">
        <v>53472.939955718633</v>
      </c>
      <c r="N5656" s="458">
        <v>1</v>
      </c>
      <c r="O5656" s="458">
        <v>6</v>
      </c>
      <c r="P5656" s="457">
        <v>26506.799999999999</v>
      </c>
    </row>
    <row r="5657" spans="1:16" ht="67.5" x14ac:dyDescent="0.2">
      <c r="A5657" s="466" t="s">
        <v>7860</v>
      </c>
      <c r="B5657" s="465" t="s">
        <v>3526</v>
      </c>
      <c r="C5657" s="464" t="s">
        <v>2594</v>
      </c>
      <c r="D5657" s="463" t="s">
        <v>7270</v>
      </c>
      <c r="E5657" s="462">
        <v>2200</v>
      </c>
      <c r="F5657" s="461" t="s">
        <v>10722</v>
      </c>
      <c r="G5657" s="460" t="s">
        <v>10721</v>
      </c>
      <c r="H5657" s="460" t="s">
        <v>7911</v>
      </c>
      <c r="I5657" s="460" t="s">
        <v>7861</v>
      </c>
      <c r="J5657" s="459" t="s">
        <v>7911</v>
      </c>
      <c r="K5657" s="458">
        <v>4</v>
      </c>
      <c r="L5657" s="458">
        <v>12</v>
      </c>
      <c r="M5657" s="457">
        <v>28009.635214900234</v>
      </c>
      <c r="N5657" s="458">
        <v>1</v>
      </c>
      <c r="O5657" s="458">
        <v>6</v>
      </c>
      <c r="P5657" s="457">
        <v>14506.8</v>
      </c>
    </row>
    <row r="5658" spans="1:16" ht="67.5" x14ac:dyDescent="0.2">
      <c r="A5658" s="466" t="s">
        <v>7860</v>
      </c>
      <c r="B5658" s="465" t="s">
        <v>3526</v>
      </c>
      <c r="C5658" s="464" t="s">
        <v>2594</v>
      </c>
      <c r="D5658" s="463" t="s">
        <v>7887</v>
      </c>
      <c r="E5658" s="462">
        <v>4200</v>
      </c>
      <c r="F5658" s="461" t="s">
        <v>10720</v>
      </c>
      <c r="G5658" s="460" t="s">
        <v>10719</v>
      </c>
      <c r="H5658" s="460" t="s">
        <v>3859</v>
      </c>
      <c r="I5658" s="460" t="s">
        <v>7861</v>
      </c>
      <c r="J5658" s="459" t="s">
        <v>3859</v>
      </c>
      <c r="K5658" s="458">
        <v>3</v>
      </c>
      <c r="L5658" s="458">
        <v>12</v>
      </c>
      <c r="M5658" s="457">
        <v>53472.939955718633</v>
      </c>
      <c r="N5658" s="458">
        <v>1</v>
      </c>
      <c r="O5658" s="458">
        <v>6</v>
      </c>
      <c r="P5658" s="457">
        <v>26506.799999999999</v>
      </c>
    </row>
    <row r="5659" spans="1:16" ht="67.5" x14ac:dyDescent="0.2">
      <c r="A5659" s="466" t="s">
        <v>7860</v>
      </c>
      <c r="B5659" s="465" t="s">
        <v>3526</v>
      </c>
      <c r="C5659" s="464" t="s">
        <v>2594</v>
      </c>
      <c r="D5659" s="463" t="s">
        <v>8558</v>
      </c>
      <c r="E5659" s="462">
        <v>1500</v>
      </c>
      <c r="F5659" s="461" t="s">
        <v>10718</v>
      </c>
      <c r="G5659" s="460" t="s">
        <v>10717</v>
      </c>
      <c r="H5659" s="460" t="s">
        <v>6514</v>
      </c>
      <c r="I5659" s="460" t="s">
        <v>7861</v>
      </c>
      <c r="J5659" s="459" t="s">
        <v>6514</v>
      </c>
      <c r="K5659" s="458">
        <v>3</v>
      </c>
      <c r="L5659" s="458">
        <v>12</v>
      </c>
      <c r="M5659" s="457">
        <v>19097.478555613798</v>
      </c>
      <c r="N5659" s="458">
        <v>1</v>
      </c>
      <c r="O5659" s="458">
        <v>6</v>
      </c>
      <c r="P5659" s="457">
        <v>10306.799999999999</v>
      </c>
    </row>
    <row r="5660" spans="1:16" ht="67.5" x14ac:dyDescent="0.2">
      <c r="A5660" s="466" t="s">
        <v>7860</v>
      </c>
      <c r="B5660" s="465" t="s">
        <v>3526</v>
      </c>
      <c r="C5660" s="464" t="s">
        <v>2594</v>
      </c>
      <c r="D5660" s="463" t="s">
        <v>8705</v>
      </c>
      <c r="E5660" s="462">
        <v>2200</v>
      </c>
      <c r="F5660" s="461" t="s">
        <v>10716</v>
      </c>
      <c r="G5660" s="460" t="s">
        <v>10715</v>
      </c>
      <c r="H5660" s="460"/>
      <c r="I5660" s="460"/>
      <c r="J5660" s="459"/>
      <c r="K5660" s="458">
        <v>4</v>
      </c>
      <c r="L5660" s="458">
        <v>12</v>
      </c>
      <c r="M5660" s="457">
        <v>28009.635214900234</v>
      </c>
      <c r="N5660" s="458">
        <v>1</v>
      </c>
      <c r="O5660" s="458">
        <v>6</v>
      </c>
      <c r="P5660" s="457">
        <v>14506.8</v>
      </c>
    </row>
    <row r="5661" spans="1:16" ht="67.5" x14ac:dyDescent="0.2">
      <c r="A5661" s="466" t="s">
        <v>7860</v>
      </c>
      <c r="B5661" s="465" t="s">
        <v>3526</v>
      </c>
      <c r="C5661" s="464" t="s">
        <v>2594</v>
      </c>
      <c r="D5661" s="463" t="s">
        <v>7960</v>
      </c>
      <c r="E5661" s="462">
        <v>2500</v>
      </c>
      <c r="F5661" s="461" t="s">
        <v>10714</v>
      </c>
      <c r="G5661" s="460" t="s">
        <v>10713</v>
      </c>
      <c r="H5661" s="460" t="s">
        <v>9898</v>
      </c>
      <c r="I5661" s="460" t="s">
        <v>7861</v>
      </c>
      <c r="J5661" s="459" t="s">
        <v>9898</v>
      </c>
      <c r="K5661" s="458">
        <v>4</v>
      </c>
      <c r="L5661" s="458">
        <v>12</v>
      </c>
      <c r="M5661" s="457">
        <v>31829.130926022997</v>
      </c>
      <c r="N5661" s="458">
        <v>1</v>
      </c>
      <c r="O5661" s="458">
        <v>1</v>
      </c>
      <c r="P5661" s="457">
        <v>2717.8</v>
      </c>
    </row>
    <row r="5662" spans="1:16" ht="67.5" x14ac:dyDescent="0.2">
      <c r="A5662" s="466" t="s">
        <v>7860</v>
      </c>
      <c r="B5662" s="465" t="s">
        <v>3526</v>
      </c>
      <c r="C5662" s="464" t="s">
        <v>2594</v>
      </c>
      <c r="D5662" s="463" t="s">
        <v>7887</v>
      </c>
      <c r="E5662" s="462">
        <v>4200</v>
      </c>
      <c r="F5662" s="461" t="s">
        <v>10712</v>
      </c>
      <c r="G5662" s="460" t="s">
        <v>10711</v>
      </c>
      <c r="H5662" s="460" t="s">
        <v>3542</v>
      </c>
      <c r="I5662" s="460" t="s">
        <v>7861</v>
      </c>
      <c r="J5662" s="459" t="s">
        <v>3542</v>
      </c>
      <c r="K5662" s="458">
        <v>4</v>
      </c>
      <c r="L5662" s="458">
        <v>12</v>
      </c>
      <c r="M5662" s="457">
        <v>53472.939955718633</v>
      </c>
      <c r="N5662" s="458">
        <v>1</v>
      </c>
      <c r="O5662" s="458">
        <v>6</v>
      </c>
      <c r="P5662" s="457">
        <v>26506.799999999999</v>
      </c>
    </row>
    <row r="5663" spans="1:16" ht="67.5" x14ac:dyDescent="0.2">
      <c r="A5663" s="466" t="s">
        <v>7860</v>
      </c>
      <c r="B5663" s="465" t="s">
        <v>3526</v>
      </c>
      <c r="C5663" s="464" t="s">
        <v>2594</v>
      </c>
      <c r="D5663" s="463" t="s">
        <v>10710</v>
      </c>
      <c r="E5663" s="462">
        <v>5500</v>
      </c>
      <c r="F5663" s="461" t="s">
        <v>10709</v>
      </c>
      <c r="G5663" s="460" t="s">
        <v>10708</v>
      </c>
      <c r="H5663" s="460" t="s">
        <v>3761</v>
      </c>
      <c r="I5663" s="460" t="s">
        <v>7869</v>
      </c>
      <c r="J5663" s="459" t="s">
        <v>3761</v>
      </c>
      <c r="K5663" s="458">
        <v>3</v>
      </c>
      <c r="L5663" s="458">
        <v>12</v>
      </c>
      <c r="M5663" s="457">
        <v>70024.088037250593</v>
      </c>
      <c r="N5663" s="458">
        <v>1</v>
      </c>
      <c r="O5663" s="458">
        <v>6</v>
      </c>
      <c r="P5663" s="457">
        <v>34306.800000000003</v>
      </c>
    </row>
    <row r="5664" spans="1:16" ht="67.5" x14ac:dyDescent="0.2">
      <c r="A5664" s="466" t="s">
        <v>7860</v>
      </c>
      <c r="B5664" s="465" t="s">
        <v>3526</v>
      </c>
      <c r="C5664" s="464" t="s">
        <v>2594</v>
      </c>
      <c r="D5664" s="463" t="s">
        <v>8417</v>
      </c>
      <c r="E5664" s="462">
        <v>3200</v>
      </c>
      <c r="F5664" s="461" t="s">
        <v>10707</v>
      </c>
      <c r="G5664" s="460" t="s">
        <v>10706</v>
      </c>
      <c r="H5664" s="460" t="s">
        <v>7615</v>
      </c>
      <c r="I5664" s="460" t="s">
        <v>7869</v>
      </c>
      <c r="J5664" s="459" t="s">
        <v>7615</v>
      </c>
      <c r="K5664" s="458">
        <v>4</v>
      </c>
      <c r="L5664" s="458">
        <v>10</v>
      </c>
      <c r="M5664" s="457">
        <v>33951.072987757863</v>
      </c>
      <c r="N5664" s="458">
        <v>1</v>
      </c>
      <c r="O5664" s="458">
        <v>6</v>
      </c>
      <c r="P5664" s="457">
        <v>20506.8</v>
      </c>
    </row>
    <row r="5665" spans="1:16" ht="67.5" x14ac:dyDescent="0.2">
      <c r="A5665" s="466" t="s">
        <v>7860</v>
      </c>
      <c r="B5665" s="465" t="s">
        <v>3526</v>
      </c>
      <c r="C5665" s="464" t="s">
        <v>2594</v>
      </c>
      <c r="D5665" s="463" t="s">
        <v>7905</v>
      </c>
      <c r="E5665" s="462">
        <v>4200</v>
      </c>
      <c r="F5665" s="461" t="s">
        <v>10705</v>
      </c>
      <c r="G5665" s="460" t="s">
        <v>10704</v>
      </c>
      <c r="H5665" s="460" t="s">
        <v>3761</v>
      </c>
      <c r="I5665" s="460" t="s">
        <v>7869</v>
      </c>
      <c r="J5665" s="459" t="s">
        <v>3761</v>
      </c>
      <c r="K5665" s="458">
        <v>3</v>
      </c>
      <c r="L5665" s="458">
        <v>12</v>
      </c>
      <c r="M5665" s="457">
        <v>53472.939955718633</v>
      </c>
      <c r="N5665" s="458">
        <v>1</v>
      </c>
      <c r="O5665" s="458">
        <v>6</v>
      </c>
      <c r="P5665" s="457">
        <v>26506.799999999999</v>
      </c>
    </row>
    <row r="5666" spans="1:16" ht="67.5" x14ac:dyDescent="0.2">
      <c r="A5666" s="466" t="s">
        <v>7860</v>
      </c>
      <c r="B5666" s="465" t="s">
        <v>3526</v>
      </c>
      <c r="C5666" s="464" t="s">
        <v>2594</v>
      </c>
      <c r="D5666" s="463" t="s">
        <v>8048</v>
      </c>
      <c r="E5666" s="462">
        <v>5500</v>
      </c>
      <c r="F5666" s="461" t="s">
        <v>10703</v>
      </c>
      <c r="G5666" s="460" t="s">
        <v>10702</v>
      </c>
      <c r="H5666" s="460" t="s">
        <v>6299</v>
      </c>
      <c r="I5666" s="460" t="s">
        <v>7869</v>
      </c>
      <c r="J5666" s="459" t="s">
        <v>6299</v>
      </c>
      <c r="K5666" s="458">
        <v>3</v>
      </c>
      <c r="L5666" s="458">
        <v>12</v>
      </c>
      <c r="M5666" s="457">
        <v>70024.088037250593</v>
      </c>
      <c r="N5666" s="458">
        <v>1</v>
      </c>
      <c r="O5666" s="458">
        <v>6</v>
      </c>
      <c r="P5666" s="457">
        <v>34306.800000000003</v>
      </c>
    </row>
    <row r="5667" spans="1:16" ht="67.5" x14ac:dyDescent="0.2">
      <c r="A5667" s="466" t="s">
        <v>7860</v>
      </c>
      <c r="B5667" s="465" t="s">
        <v>3526</v>
      </c>
      <c r="C5667" s="464" t="s">
        <v>2594</v>
      </c>
      <c r="D5667" s="463" t="s">
        <v>10701</v>
      </c>
      <c r="E5667" s="462">
        <v>6000</v>
      </c>
      <c r="F5667" s="461" t="s">
        <v>10700</v>
      </c>
      <c r="G5667" s="460" t="s">
        <v>10699</v>
      </c>
      <c r="H5667" s="460" t="s">
        <v>8854</v>
      </c>
      <c r="I5667" s="460" t="s">
        <v>7869</v>
      </c>
      <c r="J5667" s="459" t="s">
        <v>8854</v>
      </c>
      <c r="K5667" s="458">
        <v>3</v>
      </c>
      <c r="L5667" s="458">
        <v>12</v>
      </c>
      <c r="M5667" s="457">
        <v>76389.914222455191</v>
      </c>
      <c r="N5667" s="458">
        <v>1</v>
      </c>
      <c r="O5667" s="458">
        <v>6</v>
      </c>
      <c r="P5667" s="457">
        <v>37306.800000000003</v>
      </c>
    </row>
    <row r="5668" spans="1:16" ht="67.5" x14ac:dyDescent="0.2">
      <c r="A5668" s="466" t="s">
        <v>7860</v>
      </c>
      <c r="B5668" s="465" t="s">
        <v>3526</v>
      </c>
      <c r="C5668" s="464" t="s">
        <v>2594</v>
      </c>
      <c r="D5668" s="463" t="s">
        <v>10595</v>
      </c>
      <c r="E5668" s="462">
        <v>4200</v>
      </c>
      <c r="F5668" s="461" t="s">
        <v>10698</v>
      </c>
      <c r="G5668" s="460" t="s">
        <v>10697</v>
      </c>
      <c r="H5668" s="460" t="s">
        <v>3574</v>
      </c>
      <c r="I5668" s="460" t="s">
        <v>7861</v>
      </c>
      <c r="J5668" s="459" t="s">
        <v>3574</v>
      </c>
      <c r="K5668" s="458">
        <v>3</v>
      </c>
      <c r="L5668" s="458">
        <v>12</v>
      </c>
      <c r="M5668" s="457">
        <v>53472.939955718633</v>
      </c>
      <c r="N5668" s="458">
        <v>1</v>
      </c>
      <c r="O5668" s="458">
        <v>6</v>
      </c>
      <c r="P5668" s="457">
        <v>26506.799999999999</v>
      </c>
    </row>
    <row r="5669" spans="1:16" ht="67.5" x14ac:dyDescent="0.2">
      <c r="A5669" s="466" t="s">
        <v>7860</v>
      </c>
      <c r="B5669" s="465" t="s">
        <v>3526</v>
      </c>
      <c r="C5669" s="464" t="s">
        <v>2594</v>
      </c>
      <c r="D5669" s="463" t="s">
        <v>8040</v>
      </c>
      <c r="E5669" s="462">
        <v>8500</v>
      </c>
      <c r="F5669" s="461" t="s">
        <v>10696</v>
      </c>
      <c r="G5669" s="460" t="s">
        <v>10695</v>
      </c>
      <c r="H5669" s="460" t="s">
        <v>7911</v>
      </c>
      <c r="I5669" s="460" t="s">
        <v>7861</v>
      </c>
      <c r="J5669" s="459" t="s">
        <v>7911</v>
      </c>
      <c r="K5669" s="458">
        <v>1</v>
      </c>
      <c r="L5669" s="458">
        <v>2</v>
      </c>
      <c r="M5669" s="457">
        <v>18036.507524746365</v>
      </c>
      <c r="N5669" s="458">
        <v>1</v>
      </c>
      <c r="O5669" s="458">
        <v>6</v>
      </c>
      <c r="P5669" s="457">
        <v>52306.8</v>
      </c>
    </row>
    <row r="5670" spans="1:16" ht="67.5" x14ac:dyDescent="0.2">
      <c r="A5670" s="466" t="s">
        <v>7860</v>
      </c>
      <c r="B5670" s="465" t="s">
        <v>3526</v>
      </c>
      <c r="C5670" s="464" t="s">
        <v>2594</v>
      </c>
      <c r="D5670" s="463" t="s">
        <v>8345</v>
      </c>
      <c r="E5670" s="462">
        <v>3500</v>
      </c>
      <c r="F5670" s="461" t="s">
        <v>10694</v>
      </c>
      <c r="G5670" s="460" t="s">
        <v>10693</v>
      </c>
      <c r="H5670" s="460" t="s">
        <v>8342</v>
      </c>
      <c r="I5670" s="460" t="s">
        <v>7869</v>
      </c>
      <c r="J5670" s="459" t="s">
        <v>8342</v>
      </c>
      <c r="K5670" s="458">
        <v>3</v>
      </c>
      <c r="L5670" s="458">
        <v>7</v>
      </c>
      <c r="M5670" s="457">
        <v>25993.790256252112</v>
      </c>
      <c r="N5670" s="458">
        <v>0</v>
      </c>
      <c r="O5670" s="458">
        <v>0</v>
      </c>
      <c r="P5670" s="457">
        <v>0</v>
      </c>
    </row>
    <row r="5671" spans="1:16" ht="67.5" x14ac:dyDescent="0.2">
      <c r="A5671" s="466" t="s">
        <v>7860</v>
      </c>
      <c r="B5671" s="465" t="s">
        <v>3526</v>
      </c>
      <c r="C5671" s="464" t="s">
        <v>2594</v>
      </c>
      <c r="D5671" s="463" t="s">
        <v>7887</v>
      </c>
      <c r="E5671" s="462">
        <v>4200</v>
      </c>
      <c r="F5671" s="461" t="s">
        <v>10692</v>
      </c>
      <c r="G5671" s="460" t="s">
        <v>10691</v>
      </c>
      <c r="H5671" s="460" t="s">
        <v>6389</v>
      </c>
      <c r="I5671" s="460" t="s">
        <v>7869</v>
      </c>
      <c r="J5671" s="459" t="s">
        <v>6389</v>
      </c>
      <c r="K5671" s="458">
        <v>3</v>
      </c>
      <c r="L5671" s="458">
        <v>12</v>
      </c>
      <c r="M5671" s="457">
        <v>53472.939955718633</v>
      </c>
      <c r="N5671" s="458">
        <v>1</v>
      </c>
      <c r="O5671" s="458">
        <v>6</v>
      </c>
      <c r="P5671" s="457">
        <v>26506.799999999999</v>
      </c>
    </row>
    <row r="5672" spans="1:16" ht="67.5" x14ac:dyDescent="0.2">
      <c r="A5672" s="466" t="s">
        <v>7860</v>
      </c>
      <c r="B5672" s="465" t="s">
        <v>3526</v>
      </c>
      <c r="C5672" s="464" t="s">
        <v>2594</v>
      </c>
      <c r="D5672" s="463" t="s">
        <v>7887</v>
      </c>
      <c r="E5672" s="462">
        <v>4200</v>
      </c>
      <c r="F5672" s="461" t="s">
        <v>10690</v>
      </c>
      <c r="G5672" s="460" t="s">
        <v>10689</v>
      </c>
      <c r="H5672" s="460" t="s">
        <v>8216</v>
      </c>
      <c r="I5672" s="460" t="s">
        <v>7861</v>
      </c>
      <c r="J5672" s="459" t="s">
        <v>8216</v>
      </c>
      <c r="K5672" s="458">
        <v>3</v>
      </c>
      <c r="L5672" s="458">
        <v>12</v>
      </c>
      <c r="M5672" s="457">
        <v>53472.939955718633</v>
      </c>
      <c r="N5672" s="458">
        <v>1</v>
      </c>
      <c r="O5672" s="458">
        <v>6</v>
      </c>
      <c r="P5672" s="457">
        <v>26506.799999999999</v>
      </c>
    </row>
    <row r="5673" spans="1:16" ht="67.5" x14ac:dyDescent="0.2">
      <c r="A5673" s="466" t="s">
        <v>7860</v>
      </c>
      <c r="B5673" s="465" t="s">
        <v>3526</v>
      </c>
      <c r="C5673" s="464" t="s">
        <v>2594</v>
      </c>
      <c r="D5673" s="463" t="s">
        <v>7923</v>
      </c>
      <c r="E5673" s="462">
        <v>4200</v>
      </c>
      <c r="F5673" s="461" t="s">
        <v>10688</v>
      </c>
      <c r="G5673" s="460" t="s">
        <v>10687</v>
      </c>
      <c r="H5673" s="460" t="s">
        <v>6514</v>
      </c>
      <c r="I5673" s="460" t="s">
        <v>7869</v>
      </c>
      <c r="J5673" s="459" t="s">
        <v>6514</v>
      </c>
      <c r="K5673" s="458">
        <v>5</v>
      </c>
      <c r="L5673" s="458">
        <v>8</v>
      </c>
      <c r="M5673" s="457">
        <v>35648.626637145753</v>
      </c>
      <c r="N5673" s="458">
        <v>1</v>
      </c>
      <c r="O5673" s="458">
        <v>6</v>
      </c>
      <c r="P5673" s="457">
        <v>26506.799999999999</v>
      </c>
    </row>
    <row r="5674" spans="1:16" ht="67.5" x14ac:dyDescent="0.2">
      <c r="A5674" s="466" t="s">
        <v>7860</v>
      </c>
      <c r="B5674" s="465" t="s">
        <v>3526</v>
      </c>
      <c r="C5674" s="464" t="s">
        <v>2594</v>
      </c>
      <c r="D5674" s="463" t="s">
        <v>8011</v>
      </c>
      <c r="E5674" s="462">
        <v>2200</v>
      </c>
      <c r="F5674" s="461" t="s">
        <v>10686</v>
      </c>
      <c r="G5674" s="460" t="s">
        <v>10685</v>
      </c>
      <c r="H5674" s="460"/>
      <c r="I5674" s="460"/>
      <c r="J5674" s="459"/>
      <c r="K5674" s="458">
        <v>5</v>
      </c>
      <c r="L5674" s="458">
        <v>12</v>
      </c>
      <c r="M5674" s="457">
        <v>28009.635214900234</v>
      </c>
      <c r="N5674" s="458">
        <v>1</v>
      </c>
      <c r="O5674" s="458">
        <v>6</v>
      </c>
      <c r="P5674" s="457">
        <v>14506.8</v>
      </c>
    </row>
    <row r="5675" spans="1:16" ht="67.5" x14ac:dyDescent="0.2">
      <c r="A5675" s="466" t="s">
        <v>7860</v>
      </c>
      <c r="B5675" s="465" t="s">
        <v>3526</v>
      </c>
      <c r="C5675" s="464" t="s">
        <v>2594</v>
      </c>
      <c r="D5675" s="463" t="s">
        <v>8061</v>
      </c>
      <c r="E5675" s="462">
        <v>3000</v>
      </c>
      <c r="F5675" s="461" t="s">
        <v>10684</v>
      </c>
      <c r="G5675" s="460" t="s">
        <v>10683</v>
      </c>
      <c r="H5675" s="460" t="s">
        <v>8396</v>
      </c>
      <c r="I5675" s="460" t="s">
        <v>7869</v>
      </c>
      <c r="J5675" s="459" t="s">
        <v>8396</v>
      </c>
      <c r="K5675" s="458">
        <v>1</v>
      </c>
      <c r="L5675" s="458">
        <v>1</v>
      </c>
      <c r="M5675" s="457">
        <v>3182.9130926022995</v>
      </c>
      <c r="N5675" s="458">
        <v>1</v>
      </c>
      <c r="O5675" s="458">
        <v>6</v>
      </c>
      <c r="P5675" s="457">
        <v>19306.8</v>
      </c>
    </row>
    <row r="5676" spans="1:16" ht="67.5" x14ac:dyDescent="0.2">
      <c r="A5676" s="466" t="s">
        <v>7860</v>
      </c>
      <c r="B5676" s="465" t="s">
        <v>3526</v>
      </c>
      <c r="C5676" s="464" t="s">
        <v>2594</v>
      </c>
      <c r="D5676" s="463" t="s">
        <v>8406</v>
      </c>
      <c r="E5676" s="462">
        <v>1500</v>
      </c>
      <c r="F5676" s="461" t="s">
        <v>10682</v>
      </c>
      <c r="G5676" s="460" t="s">
        <v>10681</v>
      </c>
      <c r="H5676" s="460" t="s">
        <v>3859</v>
      </c>
      <c r="I5676" s="460" t="s">
        <v>7861</v>
      </c>
      <c r="J5676" s="459" t="s">
        <v>3859</v>
      </c>
      <c r="K5676" s="458">
        <v>4</v>
      </c>
      <c r="L5676" s="458">
        <v>12</v>
      </c>
      <c r="M5676" s="457">
        <v>19097.478555613798</v>
      </c>
      <c r="N5676" s="458">
        <v>1</v>
      </c>
      <c r="O5676" s="458">
        <v>6</v>
      </c>
      <c r="P5676" s="457">
        <v>10306.799999999999</v>
      </c>
    </row>
    <row r="5677" spans="1:16" ht="67.5" x14ac:dyDescent="0.2">
      <c r="A5677" s="466" t="s">
        <v>7860</v>
      </c>
      <c r="B5677" s="465" t="s">
        <v>3526</v>
      </c>
      <c r="C5677" s="464" t="s">
        <v>2594</v>
      </c>
      <c r="D5677" s="463" t="s">
        <v>8011</v>
      </c>
      <c r="E5677" s="462">
        <v>2200</v>
      </c>
      <c r="F5677" s="461" t="s">
        <v>10680</v>
      </c>
      <c r="G5677" s="460" t="s">
        <v>10679</v>
      </c>
      <c r="H5677" s="460"/>
      <c r="I5677" s="460"/>
      <c r="J5677" s="459"/>
      <c r="K5677" s="458">
        <v>4</v>
      </c>
      <c r="L5677" s="458">
        <v>12</v>
      </c>
      <c r="M5677" s="457">
        <v>28009.635214900234</v>
      </c>
      <c r="N5677" s="458">
        <v>1</v>
      </c>
      <c r="O5677" s="458">
        <v>6</v>
      </c>
      <c r="P5677" s="457">
        <v>14506.8</v>
      </c>
    </row>
    <row r="5678" spans="1:16" ht="67.5" x14ac:dyDescent="0.2">
      <c r="A5678" s="466" t="s">
        <v>7860</v>
      </c>
      <c r="B5678" s="465" t="s">
        <v>3526</v>
      </c>
      <c r="C5678" s="464" t="s">
        <v>2594</v>
      </c>
      <c r="D5678" s="463" t="s">
        <v>7908</v>
      </c>
      <c r="E5678" s="462">
        <v>4200</v>
      </c>
      <c r="F5678" s="461" t="s">
        <v>10678</v>
      </c>
      <c r="G5678" s="460" t="s">
        <v>10677</v>
      </c>
      <c r="H5678" s="460" t="s">
        <v>6389</v>
      </c>
      <c r="I5678" s="460" t="s">
        <v>7869</v>
      </c>
      <c r="J5678" s="459" t="s">
        <v>6389</v>
      </c>
      <c r="K5678" s="458">
        <v>3</v>
      </c>
      <c r="L5678" s="458">
        <v>5</v>
      </c>
      <c r="M5678" s="457">
        <v>22280.391648216097</v>
      </c>
      <c r="N5678" s="458">
        <v>0</v>
      </c>
      <c r="O5678" s="458">
        <v>0</v>
      </c>
      <c r="P5678" s="457">
        <v>0</v>
      </c>
    </row>
    <row r="5679" spans="1:16" ht="67.5" x14ac:dyDescent="0.2">
      <c r="A5679" s="466" t="s">
        <v>7860</v>
      </c>
      <c r="B5679" s="465" t="s">
        <v>3526</v>
      </c>
      <c r="C5679" s="464" t="s">
        <v>2594</v>
      </c>
      <c r="D5679" s="463" t="s">
        <v>7923</v>
      </c>
      <c r="E5679" s="462">
        <v>4200</v>
      </c>
      <c r="F5679" s="461" t="s">
        <v>10676</v>
      </c>
      <c r="G5679" s="460" t="s">
        <v>10675</v>
      </c>
      <c r="H5679" s="460" t="s">
        <v>6389</v>
      </c>
      <c r="I5679" s="460" t="s">
        <v>7869</v>
      </c>
      <c r="J5679" s="459" t="s">
        <v>6389</v>
      </c>
      <c r="K5679" s="458">
        <v>3</v>
      </c>
      <c r="L5679" s="458">
        <v>7</v>
      </c>
      <c r="M5679" s="457">
        <v>31192.548307502537</v>
      </c>
      <c r="N5679" s="458">
        <v>0</v>
      </c>
      <c r="O5679" s="458">
        <v>0</v>
      </c>
      <c r="P5679" s="457">
        <v>0</v>
      </c>
    </row>
    <row r="5680" spans="1:16" ht="67.5" x14ac:dyDescent="0.2">
      <c r="A5680" s="466" t="s">
        <v>7860</v>
      </c>
      <c r="B5680" s="465" t="s">
        <v>3526</v>
      </c>
      <c r="C5680" s="464" t="s">
        <v>2594</v>
      </c>
      <c r="D5680" s="463" t="s">
        <v>7923</v>
      </c>
      <c r="E5680" s="462">
        <v>4200</v>
      </c>
      <c r="F5680" s="461" t="s">
        <v>10674</v>
      </c>
      <c r="G5680" s="460" t="s">
        <v>10673</v>
      </c>
      <c r="H5680" s="460" t="s">
        <v>6514</v>
      </c>
      <c r="I5680" s="460" t="s">
        <v>7869</v>
      </c>
      <c r="J5680" s="459" t="s">
        <v>6514</v>
      </c>
      <c r="K5680" s="458">
        <v>1</v>
      </c>
      <c r="L5680" s="458">
        <v>1</v>
      </c>
      <c r="M5680" s="457">
        <v>4456.0783296432191</v>
      </c>
      <c r="N5680" s="458">
        <v>0</v>
      </c>
      <c r="O5680" s="458">
        <v>0</v>
      </c>
      <c r="P5680" s="457">
        <v>0</v>
      </c>
    </row>
    <row r="5681" spans="1:16" ht="67.5" x14ac:dyDescent="0.2">
      <c r="A5681" s="466" t="s">
        <v>7860</v>
      </c>
      <c r="B5681" s="465" t="s">
        <v>3526</v>
      </c>
      <c r="C5681" s="464" t="s">
        <v>2594</v>
      </c>
      <c r="D5681" s="463" t="s">
        <v>8005</v>
      </c>
      <c r="E5681" s="462">
        <v>4200</v>
      </c>
      <c r="F5681" s="461" t="s">
        <v>10672</v>
      </c>
      <c r="G5681" s="460" t="s">
        <v>10671</v>
      </c>
      <c r="H5681" s="460" t="s">
        <v>6389</v>
      </c>
      <c r="I5681" s="460" t="s">
        <v>7869</v>
      </c>
      <c r="J5681" s="459" t="s">
        <v>6389</v>
      </c>
      <c r="K5681" s="458">
        <v>5</v>
      </c>
      <c r="L5681" s="458">
        <v>12</v>
      </c>
      <c r="M5681" s="457">
        <v>53472.939955718633</v>
      </c>
      <c r="N5681" s="458">
        <v>1</v>
      </c>
      <c r="O5681" s="458">
        <v>6</v>
      </c>
      <c r="P5681" s="457">
        <v>26506.799999999999</v>
      </c>
    </row>
    <row r="5682" spans="1:16" ht="67.5" x14ac:dyDescent="0.2">
      <c r="A5682" s="466" t="s">
        <v>7860</v>
      </c>
      <c r="B5682" s="465" t="s">
        <v>3526</v>
      </c>
      <c r="C5682" s="464" t="s">
        <v>2594</v>
      </c>
      <c r="D5682" s="463" t="s">
        <v>8048</v>
      </c>
      <c r="E5682" s="462">
        <v>5500</v>
      </c>
      <c r="F5682" s="461" t="s">
        <v>10670</v>
      </c>
      <c r="G5682" s="460" t="s">
        <v>10669</v>
      </c>
      <c r="H5682" s="460" t="s">
        <v>10668</v>
      </c>
      <c r="I5682" s="460" t="s">
        <v>7861</v>
      </c>
      <c r="J5682" s="459" t="s">
        <v>10668</v>
      </c>
      <c r="K5682" s="458">
        <v>4</v>
      </c>
      <c r="L5682" s="458">
        <v>10</v>
      </c>
      <c r="M5682" s="457">
        <v>58353.406697708822</v>
      </c>
      <c r="N5682" s="458">
        <v>1</v>
      </c>
      <c r="O5682" s="458">
        <v>6</v>
      </c>
      <c r="P5682" s="457">
        <v>34306.800000000003</v>
      </c>
    </row>
    <row r="5683" spans="1:16" ht="67.5" x14ac:dyDescent="0.2">
      <c r="A5683" s="466" t="s">
        <v>7860</v>
      </c>
      <c r="B5683" s="465" t="s">
        <v>3526</v>
      </c>
      <c r="C5683" s="464" t="s">
        <v>2594</v>
      </c>
      <c r="D5683" s="463" t="s">
        <v>7923</v>
      </c>
      <c r="E5683" s="462">
        <v>4200</v>
      </c>
      <c r="F5683" s="461" t="s">
        <v>10667</v>
      </c>
      <c r="G5683" s="460" t="s">
        <v>10666</v>
      </c>
      <c r="H5683" s="460" t="s">
        <v>3574</v>
      </c>
      <c r="I5683" s="460" t="s">
        <v>7869</v>
      </c>
      <c r="J5683" s="459" t="s">
        <v>3574</v>
      </c>
      <c r="K5683" s="458">
        <v>1</v>
      </c>
      <c r="L5683" s="458">
        <v>2</v>
      </c>
      <c r="M5683" s="457">
        <v>8912.1566592864383</v>
      </c>
      <c r="N5683" s="458">
        <v>1</v>
      </c>
      <c r="O5683" s="458">
        <v>1</v>
      </c>
      <c r="P5683" s="457">
        <v>4417.8</v>
      </c>
    </row>
    <row r="5684" spans="1:16" ht="67.5" x14ac:dyDescent="0.2">
      <c r="A5684" s="466" t="s">
        <v>7860</v>
      </c>
      <c r="B5684" s="465" t="s">
        <v>3526</v>
      </c>
      <c r="C5684" s="464" t="s">
        <v>2594</v>
      </c>
      <c r="D5684" s="463" t="s">
        <v>7908</v>
      </c>
      <c r="E5684" s="462">
        <v>4200</v>
      </c>
      <c r="F5684" s="461" t="s">
        <v>10665</v>
      </c>
      <c r="G5684" s="460" t="s">
        <v>10664</v>
      </c>
      <c r="H5684" s="460" t="s">
        <v>6514</v>
      </c>
      <c r="I5684" s="460" t="s">
        <v>7869</v>
      </c>
      <c r="J5684" s="459" t="s">
        <v>6514</v>
      </c>
      <c r="K5684" s="458">
        <v>3</v>
      </c>
      <c r="L5684" s="458">
        <v>5</v>
      </c>
      <c r="M5684" s="457">
        <v>22280.391648216097</v>
      </c>
      <c r="N5684" s="458">
        <v>0</v>
      </c>
      <c r="O5684" s="458">
        <v>0</v>
      </c>
      <c r="P5684" s="457">
        <v>0</v>
      </c>
    </row>
    <row r="5685" spans="1:16" ht="67.5" x14ac:dyDescent="0.2">
      <c r="A5685" s="466" t="s">
        <v>7860</v>
      </c>
      <c r="B5685" s="465" t="s">
        <v>3526</v>
      </c>
      <c r="C5685" s="464" t="s">
        <v>2594</v>
      </c>
      <c r="D5685" s="463" t="s">
        <v>7887</v>
      </c>
      <c r="E5685" s="462">
        <v>4200</v>
      </c>
      <c r="F5685" s="461" t="s">
        <v>10663</v>
      </c>
      <c r="G5685" s="460" t="s">
        <v>10662</v>
      </c>
      <c r="H5685" s="460" t="s">
        <v>6389</v>
      </c>
      <c r="I5685" s="460" t="s">
        <v>7869</v>
      </c>
      <c r="J5685" s="459" t="s">
        <v>6389</v>
      </c>
      <c r="K5685" s="458">
        <v>4</v>
      </c>
      <c r="L5685" s="458">
        <v>12</v>
      </c>
      <c r="M5685" s="457">
        <v>53472.939955718633</v>
      </c>
      <c r="N5685" s="458">
        <v>1</v>
      </c>
      <c r="O5685" s="458">
        <v>6</v>
      </c>
      <c r="P5685" s="457">
        <v>26506.799999999999</v>
      </c>
    </row>
    <row r="5686" spans="1:16" ht="67.5" x14ac:dyDescent="0.2">
      <c r="A5686" s="466" t="s">
        <v>7860</v>
      </c>
      <c r="B5686" s="465" t="s">
        <v>3526</v>
      </c>
      <c r="C5686" s="464" t="s">
        <v>2594</v>
      </c>
      <c r="D5686" s="463" t="s">
        <v>8108</v>
      </c>
      <c r="E5686" s="462">
        <v>4000</v>
      </c>
      <c r="F5686" s="461" t="s">
        <v>10661</v>
      </c>
      <c r="G5686" s="460" t="s">
        <v>10660</v>
      </c>
      <c r="H5686" s="460"/>
      <c r="I5686" s="460"/>
      <c r="J5686" s="459"/>
      <c r="K5686" s="458">
        <v>4</v>
      </c>
      <c r="L5686" s="458">
        <v>12</v>
      </c>
      <c r="M5686" s="457">
        <v>50926.609481636791</v>
      </c>
      <c r="N5686" s="458">
        <v>1</v>
      </c>
      <c r="O5686" s="458">
        <v>6</v>
      </c>
      <c r="P5686" s="457">
        <v>25306.799999999999</v>
      </c>
    </row>
    <row r="5687" spans="1:16" ht="67.5" x14ac:dyDescent="0.2">
      <c r="A5687" s="466" t="s">
        <v>7860</v>
      </c>
      <c r="B5687" s="465" t="s">
        <v>3526</v>
      </c>
      <c r="C5687" s="464" t="s">
        <v>2594</v>
      </c>
      <c r="D5687" s="463" t="s">
        <v>8048</v>
      </c>
      <c r="E5687" s="462">
        <v>5500</v>
      </c>
      <c r="F5687" s="461" t="s">
        <v>10659</v>
      </c>
      <c r="G5687" s="460" t="s">
        <v>10658</v>
      </c>
      <c r="H5687" s="460" t="s">
        <v>8321</v>
      </c>
      <c r="I5687" s="460" t="s">
        <v>7861</v>
      </c>
      <c r="J5687" s="459" t="s">
        <v>8321</v>
      </c>
      <c r="K5687" s="458">
        <v>4</v>
      </c>
      <c r="L5687" s="458">
        <v>10</v>
      </c>
      <c r="M5687" s="457">
        <v>58353.406697708822</v>
      </c>
      <c r="N5687" s="458">
        <v>1</v>
      </c>
      <c r="O5687" s="458">
        <v>6</v>
      </c>
      <c r="P5687" s="457">
        <v>34306.800000000003</v>
      </c>
    </row>
    <row r="5688" spans="1:16" ht="67.5" x14ac:dyDescent="0.2">
      <c r="A5688" s="466" t="s">
        <v>7860</v>
      </c>
      <c r="B5688" s="465" t="s">
        <v>3526</v>
      </c>
      <c r="C5688" s="464" t="s">
        <v>2594</v>
      </c>
      <c r="D5688" s="463" t="s">
        <v>7887</v>
      </c>
      <c r="E5688" s="462">
        <v>4200</v>
      </c>
      <c r="F5688" s="461" t="s">
        <v>10657</v>
      </c>
      <c r="G5688" s="460" t="s">
        <v>10656</v>
      </c>
      <c r="H5688" s="460" t="s">
        <v>6189</v>
      </c>
      <c r="I5688" s="460" t="s">
        <v>7861</v>
      </c>
      <c r="J5688" s="459" t="s">
        <v>6189</v>
      </c>
      <c r="K5688" s="458">
        <v>3</v>
      </c>
      <c r="L5688" s="458">
        <v>9</v>
      </c>
      <c r="M5688" s="457">
        <v>40104.704966788973</v>
      </c>
      <c r="N5688" s="458">
        <v>0</v>
      </c>
      <c r="O5688" s="458">
        <v>0</v>
      </c>
      <c r="P5688" s="457">
        <v>0</v>
      </c>
    </row>
    <row r="5689" spans="1:16" ht="67.5" x14ac:dyDescent="0.2">
      <c r="A5689" s="466" t="s">
        <v>7860</v>
      </c>
      <c r="B5689" s="465" t="s">
        <v>3526</v>
      </c>
      <c r="C5689" s="464" t="s">
        <v>2594</v>
      </c>
      <c r="D5689" s="463" t="s">
        <v>7887</v>
      </c>
      <c r="E5689" s="462">
        <v>4200</v>
      </c>
      <c r="F5689" s="461" t="s">
        <v>10655</v>
      </c>
      <c r="G5689" s="460" t="s">
        <v>10654</v>
      </c>
      <c r="H5689" s="460" t="s">
        <v>4810</v>
      </c>
      <c r="I5689" s="460" t="s">
        <v>7869</v>
      </c>
      <c r="J5689" s="459" t="s">
        <v>4810</v>
      </c>
      <c r="K5689" s="458">
        <v>3</v>
      </c>
      <c r="L5689" s="458">
        <v>12</v>
      </c>
      <c r="M5689" s="457">
        <v>53472.939955718633</v>
      </c>
      <c r="N5689" s="458">
        <v>1</v>
      </c>
      <c r="O5689" s="458">
        <v>6</v>
      </c>
      <c r="P5689" s="457">
        <v>26506.799999999999</v>
      </c>
    </row>
    <row r="5690" spans="1:16" ht="67.5" x14ac:dyDescent="0.2">
      <c r="A5690" s="466" t="s">
        <v>7860</v>
      </c>
      <c r="B5690" s="465" t="s">
        <v>3526</v>
      </c>
      <c r="C5690" s="464" t="s">
        <v>2594</v>
      </c>
      <c r="D5690" s="463" t="s">
        <v>9132</v>
      </c>
      <c r="E5690" s="462">
        <v>2200</v>
      </c>
      <c r="F5690" s="461" t="s">
        <v>10653</v>
      </c>
      <c r="G5690" s="460" t="s">
        <v>10652</v>
      </c>
      <c r="H5690" s="460" t="s">
        <v>7911</v>
      </c>
      <c r="I5690" s="460" t="s">
        <v>7861</v>
      </c>
      <c r="J5690" s="459" t="s">
        <v>7911</v>
      </c>
      <c r="K5690" s="458">
        <v>3</v>
      </c>
      <c r="L5690" s="458">
        <v>12</v>
      </c>
      <c r="M5690" s="457">
        <v>28009.635214900234</v>
      </c>
      <c r="N5690" s="458">
        <v>1</v>
      </c>
      <c r="O5690" s="458">
        <v>6</v>
      </c>
      <c r="P5690" s="457">
        <v>14506.8</v>
      </c>
    </row>
    <row r="5691" spans="1:16" ht="67.5" x14ac:dyDescent="0.2">
      <c r="A5691" s="466" t="s">
        <v>7860</v>
      </c>
      <c r="B5691" s="465" t="s">
        <v>3526</v>
      </c>
      <c r="C5691" s="464" t="s">
        <v>2594</v>
      </c>
      <c r="D5691" s="463" t="s">
        <v>9723</v>
      </c>
      <c r="E5691" s="462">
        <v>7500</v>
      </c>
      <c r="F5691" s="461" t="s">
        <v>10651</v>
      </c>
      <c r="G5691" s="460" t="s">
        <v>10650</v>
      </c>
      <c r="H5691" s="460" t="s">
        <v>8241</v>
      </c>
      <c r="I5691" s="460" t="s">
        <v>7869</v>
      </c>
      <c r="J5691" s="459" t="s">
        <v>8241</v>
      </c>
      <c r="K5691" s="458">
        <v>1</v>
      </c>
      <c r="L5691" s="458">
        <v>1</v>
      </c>
      <c r="M5691" s="457">
        <v>7957.2827315057493</v>
      </c>
      <c r="N5691" s="458">
        <v>1</v>
      </c>
      <c r="O5691" s="458">
        <v>6</v>
      </c>
      <c r="P5691" s="457">
        <v>46306.8</v>
      </c>
    </row>
    <row r="5692" spans="1:16" ht="67.5" x14ac:dyDescent="0.2">
      <c r="A5692" s="466" t="s">
        <v>7860</v>
      </c>
      <c r="B5692" s="465" t="s">
        <v>3526</v>
      </c>
      <c r="C5692" s="464" t="s">
        <v>2594</v>
      </c>
      <c r="D5692" s="463" t="s">
        <v>8478</v>
      </c>
      <c r="E5692" s="462">
        <v>7500</v>
      </c>
      <c r="F5692" s="461" t="s">
        <v>10649</v>
      </c>
      <c r="G5692" s="460" t="s">
        <v>10648</v>
      </c>
      <c r="H5692" s="460" t="s">
        <v>8241</v>
      </c>
      <c r="I5692" s="460" t="s">
        <v>7869</v>
      </c>
      <c r="J5692" s="459" t="s">
        <v>8241</v>
      </c>
      <c r="K5692" s="458">
        <v>2</v>
      </c>
      <c r="L5692" s="458">
        <v>9</v>
      </c>
      <c r="M5692" s="457">
        <v>71615.544583551746</v>
      </c>
      <c r="N5692" s="458">
        <v>0</v>
      </c>
      <c r="O5692" s="458">
        <v>0</v>
      </c>
      <c r="P5692" s="457">
        <v>0</v>
      </c>
    </row>
    <row r="5693" spans="1:16" ht="67.5" x14ac:dyDescent="0.2">
      <c r="A5693" s="466" t="s">
        <v>7860</v>
      </c>
      <c r="B5693" s="465" t="s">
        <v>3526</v>
      </c>
      <c r="C5693" s="464" t="s">
        <v>2594</v>
      </c>
      <c r="D5693" s="463" t="s">
        <v>7887</v>
      </c>
      <c r="E5693" s="462">
        <v>4200</v>
      </c>
      <c r="F5693" s="461" t="s">
        <v>10647</v>
      </c>
      <c r="G5693" s="460" t="s">
        <v>10646</v>
      </c>
      <c r="H5693" s="460" t="s">
        <v>4810</v>
      </c>
      <c r="I5693" s="460" t="s">
        <v>7869</v>
      </c>
      <c r="J5693" s="459" t="s">
        <v>4810</v>
      </c>
      <c r="K5693" s="458">
        <v>5</v>
      </c>
      <c r="L5693" s="458">
        <v>12</v>
      </c>
      <c r="M5693" s="457">
        <v>53472.939955718633</v>
      </c>
      <c r="N5693" s="458">
        <v>1</v>
      </c>
      <c r="O5693" s="458">
        <v>6</v>
      </c>
      <c r="P5693" s="457">
        <v>26506.799999999999</v>
      </c>
    </row>
    <row r="5694" spans="1:16" ht="67.5" x14ac:dyDescent="0.2">
      <c r="A5694" s="466" t="s">
        <v>7860</v>
      </c>
      <c r="B5694" s="465" t="s">
        <v>3526</v>
      </c>
      <c r="C5694" s="464" t="s">
        <v>2594</v>
      </c>
      <c r="D5694" s="463" t="s">
        <v>8091</v>
      </c>
      <c r="E5694" s="462">
        <v>2700</v>
      </c>
      <c r="F5694" s="461" t="s">
        <v>10645</v>
      </c>
      <c r="G5694" s="460" t="s">
        <v>10644</v>
      </c>
      <c r="H5694" s="460"/>
      <c r="I5694" s="460" t="s">
        <v>8064</v>
      </c>
      <c r="J5694" s="459" t="s">
        <v>3538</v>
      </c>
      <c r="K5694" s="458">
        <v>4</v>
      </c>
      <c r="L5694" s="458">
        <v>12</v>
      </c>
      <c r="M5694" s="457">
        <v>34375.461400104832</v>
      </c>
      <c r="N5694" s="458">
        <v>1</v>
      </c>
      <c r="O5694" s="458">
        <v>6</v>
      </c>
      <c r="P5694" s="457">
        <v>17506.8</v>
      </c>
    </row>
    <row r="5695" spans="1:16" ht="67.5" x14ac:dyDescent="0.2">
      <c r="A5695" s="466" t="s">
        <v>7860</v>
      </c>
      <c r="B5695" s="465" t="s">
        <v>3526</v>
      </c>
      <c r="C5695" s="464" t="s">
        <v>2594</v>
      </c>
      <c r="D5695" s="463" t="s">
        <v>7887</v>
      </c>
      <c r="E5695" s="462">
        <v>4200</v>
      </c>
      <c r="F5695" s="461" t="s">
        <v>10643</v>
      </c>
      <c r="G5695" s="460" t="s">
        <v>10642</v>
      </c>
      <c r="H5695" s="460" t="s">
        <v>3859</v>
      </c>
      <c r="I5695" s="460" t="s">
        <v>7861</v>
      </c>
      <c r="J5695" s="459" t="s">
        <v>3859</v>
      </c>
      <c r="K5695" s="458">
        <v>4</v>
      </c>
      <c r="L5695" s="458">
        <v>12</v>
      </c>
      <c r="M5695" s="457">
        <v>53472.939955718633</v>
      </c>
      <c r="N5695" s="458">
        <v>1</v>
      </c>
      <c r="O5695" s="458">
        <v>6</v>
      </c>
      <c r="P5695" s="457">
        <v>26506.799999999999</v>
      </c>
    </row>
    <row r="5696" spans="1:16" ht="67.5" x14ac:dyDescent="0.2">
      <c r="A5696" s="466" t="s">
        <v>7860</v>
      </c>
      <c r="B5696" s="465" t="s">
        <v>3526</v>
      </c>
      <c r="C5696" s="464" t="s">
        <v>2594</v>
      </c>
      <c r="D5696" s="463" t="s">
        <v>7923</v>
      </c>
      <c r="E5696" s="462">
        <v>4200</v>
      </c>
      <c r="F5696" s="461" t="s">
        <v>10641</v>
      </c>
      <c r="G5696" s="460" t="s">
        <v>10640</v>
      </c>
      <c r="H5696" s="460" t="s">
        <v>6299</v>
      </c>
      <c r="I5696" s="460" t="s">
        <v>7869</v>
      </c>
      <c r="J5696" s="459" t="s">
        <v>6299</v>
      </c>
      <c r="K5696" s="458">
        <v>3</v>
      </c>
      <c r="L5696" s="458">
        <v>12</v>
      </c>
      <c r="M5696" s="457">
        <v>53472.939955718633</v>
      </c>
      <c r="N5696" s="458">
        <v>1</v>
      </c>
      <c r="O5696" s="458">
        <v>6</v>
      </c>
      <c r="P5696" s="457">
        <v>26506.799999999999</v>
      </c>
    </row>
    <row r="5697" spans="1:16" ht="67.5" x14ac:dyDescent="0.2">
      <c r="A5697" s="466" t="s">
        <v>7860</v>
      </c>
      <c r="B5697" s="465" t="s">
        <v>3526</v>
      </c>
      <c r="C5697" s="464" t="s">
        <v>2594</v>
      </c>
      <c r="D5697" s="463" t="s">
        <v>8185</v>
      </c>
      <c r="E5697" s="462">
        <v>6000</v>
      </c>
      <c r="F5697" s="461" t="s">
        <v>10639</v>
      </c>
      <c r="G5697" s="460" t="s">
        <v>10638</v>
      </c>
      <c r="H5697" s="460" t="s">
        <v>8159</v>
      </c>
      <c r="I5697" s="460" t="s">
        <v>7869</v>
      </c>
      <c r="J5697" s="459" t="s">
        <v>8159</v>
      </c>
      <c r="K5697" s="458">
        <v>3</v>
      </c>
      <c r="L5697" s="458">
        <v>12</v>
      </c>
      <c r="M5697" s="457">
        <v>76389.914222455191</v>
      </c>
      <c r="N5697" s="458">
        <v>1</v>
      </c>
      <c r="O5697" s="458">
        <v>3</v>
      </c>
      <c r="P5697" s="457">
        <v>18653.400000000001</v>
      </c>
    </row>
    <row r="5698" spans="1:16" ht="67.5" x14ac:dyDescent="0.2">
      <c r="A5698" s="466" t="s">
        <v>7860</v>
      </c>
      <c r="B5698" s="465" t="s">
        <v>3526</v>
      </c>
      <c r="C5698" s="464" t="s">
        <v>2594</v>
      </c>
      <c r="D5698" s="463" t="s">
        <v>10637</v>
      </c>
      <c r="E5698" s="462">
        <v>4200</v>
      </c>
      <c r="F5698" s="461" t="s">
        <v>10636</v>
      </c>
      <c r="G5698" s="460" t="s">
        <v>10635</v>
      </c>
      <c r="H5698" s="460" t="s">
        <v>6514</v>
      </c>
      <c r="I5698" s="460" t="s">
        <v>7869</v>
      </c>
      <c r="J5698" s="459" t="s">
        <v>6514</v>
      </c>
      <c r="K5698" s="458">
        <v>3</v>
      </c>
      <c r="L5698" s="458">
        <v>12</v>
      </c>
      <c r="M5698" s="457">
        <v>53472.939955718633</v>
      </c>
      <c r="N5698" s="458">
        <v>1</v>
      </c>
      <c r="O5698" s="458">
        <v>6</v>
      </c>
      <c r="P5698" s="457">
        <v>26506.799999999999</v>
      </c>
    </row>
    <row r="5699" spans="1:16" ht="67.5" x14ac:dyDescent="0.2">
      <c r="A5699" s="466" t="s">
        <v>7860</v>
      </c>
      <c r="B5699" s="465" t="s">
        <v>3526</v>
      </c>
      <c r="C5699" s="464" t="s">
        <v>2594</v>
      </c>
      <c r="D5699" s="463" t="s">
        <v>9589</v>
      </c>
      <c r="E5699" s="462">
        <v>4200</v>
      </c>
      <c r="F5699" s="461" t="s">
        <v>10634</v>
      </c>
      <c r="G5699" s="460" t="s">
        <v>10633</v>
      </c>
      <c r="H5699" s="460" t="s">
        <v>6389</v>
      </c>
      <c r="I5699" s="460" t="s">
        <v>7869</v>
      </c>
      <c r="J5699" s="459" t="s">
        <v>6389</v>
      </c>
      <c r="K5699" s="458">
        <v>3</v>
      </c>
      <c r="L5699" s="458">
        <v>12</v>
      </c>
      <c r="M5699" s="457">
        <v>53472.939955718633</v>
      </c>
      <c r="N5699" s="458">
        <v>1</v>
      </c>
      <c r="O5699" s="458">
        <v>6</v>
      </c>
      <c r="P5699" s="457">
        <v>26506.799999999999</v>
      </c>
    </row>
    <row r="5700" spans="1:16" ht="67.5" x14ac:dyDescent="0.2">
      <c r="A5700" s="466" t="s">
        <v>7860</v>
      </c>
      <c r="B5700" s="465" t="s">
        <v>3526</v>
      </c>
      <c r="C5700" s="464" t="s">
        <v>2594</v>
      </c>
      <c r="D5700" s="463" t="s">
        <v>8048</v>
      </c>
      <c r="E5700" s="462">
        <v>5500</v>
      </c>
      <c r="F5700" s="461" t="s">
        <v>10632</v>
      </c>
      <c r="G5700" s="460" t="s">
        <v>10631</v>
      </c>
      <c r="H5700" s="460" t="s">
        <v>8655</v>
      </c>
      <c r="I5700" s="460" t="s">
        <v>7861</v>
      </c>
      <c r="J5700" s="459" t="s">
        <v>8655</v>
      </c>
      <c r="K5700" s="458">
        <v>4</v>
      </c>
      <c r="L5700" s="458">
        <v>10</v>
      </c>
      <c r="M5700" s="457">
        <v>58353.406697708822</v>
      </c>
      <c r="N5700" s="458">
        <v>1</v>
      </c>
      <c r="O5700" s="458">
        <v>6</v>
      </c>
      <c r="P5700" s="457">
        <v>34306.800000000003</v>
      </c>
    </row>
    <row r="5701" spans="1:16" ht="67.5" x14ac:dyDescent="0.2">
      <c r="A5701" s="466" t="s">
        <v>7860</v>
      </c>
      <c r="B5701" s="465" t="s">
        <v>3526</v>
      </c>
      <c r="C5701" s="464" t="s">
        <v>2594</v>
      </c>
      <c r="D5701" s="463" t="s">
        <v>7932</v>
      </c>
      <c r="E5701" s="462">
        <v>4200</v>
      </c>
      <c r="F5701" s="461" t="s">
        <v>10630</v>
      </c>
      <c r="G5701" s="460" t="s">
        <v>10629</v>
      </c>
      <c r="H5701" s="460" t="s">
        <v>3642</v>
      </c>
      <c r="I5701" s="460" t="s">
        <v>7861</v>
      </c>
      <c r="J5701" s="459" t="s">
        <v>3642</v>
      </c>
      <c r="K5701" s="458">
        <v>3</v>
      </c>
      <c r="L5701" s="458">
        <v>12</v>
      </c>
      <c r="M5701" s="457">
        <v>53472.939955718633</v>
      </c>
      <c r="N5701" s="458">
        <v>1</v>
      </c>
      <c r="O5701" s="458">
        <v>6</v>
      </c>
      <c r="P5701" s="457">
        <v>26506.799999999999</v>
      </c>
    </row>
    <row r="5702" spans="1:16" ht="67.5" x14ac:dyDescent="0.2">
      <c r="A5702" s="466" t="s">
        <v>7860</v>
      </c>
      <c r="B5702" s="465" t="s">
        <v>3526</v>
      </c>
      <c r="C5702" s="464" t="s">
        <v>2594</v>
      </c>
      <c r="D5702" s="463" t="s">
        <v>7859</v>
      </c>
      <c r="E5702" s="462">
        <v>2500</v>
      </c>
      <c r="F5702" s="461" t="s">
        <v>10628</v>
      </c>
      <c r="G5702" s="460" t="s">
        <v>10627</v>
      </c>
      <c r="H5702" s="460" t="s">
        <v>6189</v>
      </c>
      <c r="I5702" s="460" t="s">
        <v>7861</v>
      </c>
      <c r="J5702" s="459" t="s">
        <v>6189</v>
      </c>
      <c r="K5702" s="458">
        <v>3</v>
      </c>
      <c r="L5702" s="458">
        <v>5</v>
      </c>
      <c r="M5702" s="457">
        <v>13262.137885842914</v>
      </c>
      <c r="N5702" s="458">
        <v>0</v>
      </c>
      <c r="O5702" s="458">
        <v>0</v>
      </c>
      <c r="P5702" s="457">
        <v>0</v>
      </c>
    </row>
    <row r="5703" spans="1:16" ht="67.5" x14ac:dyDescent="0.2">
      <c r="A5703" s="466" t="s">
        <v>7860</v>
      </c>
      <c r="B5703" s="465" t="s">
        <v>3526</v>
      </c>
      <c r="C5703" s="464" t="s">
        <v>2594</v>
      </c>
      <c r="D5703" s="463" t="s">
        <v>8048</v>
      </c>
      <c r="E5703" s="462">
        <v>5500</v>
      </c>
      <c r="F5703" s="461" t="s">
        <v>10626</v>
      </c>
      <c r="G5703" s="460" t="s">
        <v>10625</v>
      </c>
      <c r="H5703" s="460" t="s">
        <v>8199</v>
      </c>
      <c r="I5703" s="460" t="s">
        <v>7869</v>
      </c>
      <c r="J5703" s="459" t="s">
        <v>8199</v>
      </c>
      <c r="K5703" s="458">
        <v>3</v>
      </c>
      <c r="L5703" s="458">
        <v>7</v>
      </c>
      <c r="M5703" s="457">
        <v>40847.384688396174</v>
      </c>
      <c r="N5703" s="458">
        <v>0</v>
      </c>
      <c r="O5703" s="458">
        <v>0</v>
      </c>
      <c r="P5703" s="457">
        <v>0</v>
      </c>
    </row>
    <row r="5704" spans="1:16" ht="67.5" x14ac:dyDescent="0.2">
      <c r="A5704" s="466" t="s">
        <v>7860</v>
      </c>
      <c r="B5704" s="465" t="s">
        <v>3526</v>
      </c>
      <c r="C5704" s="464" t="s">
        <v>2594</v>
      </c>
      <c r="D5704" s="463" t="s">
        <v>7859</v>
      </c>
      <c r="E5704" s="462">
        <v>2500</v>
      </c>
      <c r="F5704" s="461" t="s">
        <v>10624</v>
      </c>
      <c r="G5704" s="460" t="s">
        <v>10623</v>
      </c>
      <c r="H5704" s="460" t="s">
        <v>4304</v>
      </c>
      <c r="I5704" s="460" t="s">
        <v>7861</v>
      </c>
      <c r="J5704" s="459" t="s">
        <v>4304</v>
      </c>
      <c r="K5704" s="458">
        <v>3</v>
      </c>
      <c r="L5704" s="458">
        <v>12</v>
      </c>
      <c r="M5704" s="457">
        <v>31829.130926022997</v>
      </c>
      <c r="N5704" s="458">
        <v>1</v>
      </c>
      <c r="O5704" s="458">
        <v>6</v>
      </c>
      <c r="P5704" s="457">
        <v>16306.8</v>
      </c>
    </row>
    <row r="5705" spans="1:16" ht="67.5" x14ac:dyDescent="0.2">
      <c r="A5705" s="466" t="s">
        <v>7860</v>
      </c>
      <c r="B5705" s="465" t="s">
        <v>3526</v>
      </c>
      <c r="C5705" s="464" t="s">
        <v>2594</v>
      </c>
      <c r="D5705" s="463" t="s">
        <v>10622</v>
      </c>
      <c r="E5705" s="462">
        <v>7500</v>
      </c>
      <c r="F5705" s="461" t="s">
        <v>10621</v>
      </c>
      <c r="G5705" s="460" t="s">
        <v>10620</v>
      </c>
      <c r="H5705" s="460" t="s">
        <v>4810</v>
      </c>
      <c r="I5705" s="460" t="s">
        <v>7869</v>
      </c>
      <c r="J5705" s="459" t="s">
        <v>4810</v>
      </c>
      <c r="K5705" s="458">
        <v>3</v>
      </c>
      <c r="L5705" s="458">
        <v>12</v>
      </c>
      <c r="M5705" s="457">
        <v>95487.392778068985</v>
      </c>
      <c r="N5705" s="458">
        <v>1</v>
      </c>
      <c r="O5705" s="458">
        <v>6</v>
      </c>
      <c r="P5705" s="457">
        <v>46306.8</v>
      </c>
    </row>
    <row r="5706" spans="1:16" ht="67.5" x14ac:dyDescent="0.2">
      <c r="A5706" s="466" t="s">
        <v>7860</v>
      </c>
      <c r="B5706" s="465" t="s">
        <v>3526</v>
      </c>
      <c r="C5706" s="464" t="s">
        <v>2594</v>
      </c>
      <c r="D5706" s="463" t="s">
        <v>7887</v>
      </c>
      <c r="E5706" s="462">
        <v>4200</v>
      </c>
      <c r="F5706" s="461" t="s">
        <v>10619</v>
      </c>
      <c r="G5706" s="460" t="s">
        <v>10618</v>
      </c>
      <c r="H5706" s="460" t="s">
        <v>6389</v>
      </c>
      <c r="I5706" s="460" t="s">
        <v>7869</v>
      </c>
      <c r="J5706" s="459" t="s">
        <v>6389</v>
      </c>
      <c r="K5706" s="458">
        <v>5</v>
      </c>
      <c r="L5706" s="458">
        <v>9</v>
      </c>
      <c r="M5706" s="457">
        <v>40104.704966788973</v>
      </c>
      <c r="N5706" s="458">
        <v>1</v>
      </c>
      <c r="O5706" s="458">
        <v>6</v>
      </c>
      <c r="P5706" s="457">
        <v>26506.799999999999</v>
      </c>
    </row>
    <row r="5707" spans="1:16" ht="67.5" x14ac:dyDescent="0.2">
      <c r="A5707" s="466" t="s">
        <v>7860</v>
      </c>
      <c r="B5707" s="465" t="s">
        <v>3526</v>
      </c>
      <c r="C5707" s="464" t="s">
        <v>2594</v>
      </c>
      <c r="D5707" s="463" t="s">
        <v>7923</v>
      </c>
      <c r="E5707" s="462">
        <v>4200</v>
      </c>
      <c r="F5707" s="461" t="s">
        <v>10617</v>
      </c>
      <c r="G5707" s="460" t="s">
        <v>10616</v>
      </c>
      <c r="H5707" s="460" t="s">
        <v>3574</v>
      </c>
      <c r="I5707" s="460" t="s">
        <v>7869</v>
      </c>
      <c r="J5707" s="459" t="s">
        <v>3574</v>
      </c>
      <c r="K5707" s="458">
        <v>4</v>
      </c>
      <c r="L5707" s="458">
        <v>12</v>
      </c>
      <c r="M5707" s="457">
        <v>57929.018285361853</v>
      </c>
      <c r="N5707" s="458">
        <v>1</v>
      </c>
      <c r="O5707" s="458">
        <v>6</v>
      </c>
      <c r="P5707" s="457">
        <v>26506.799999999999</v>
      </c>
    </row>
    <row r="5708" spans="1:16" ht="67.5" x14ac:dyDescent="0.2">
      <c r="A5708" s="466" t="s">
        <v>7860</v>
      </c>
      <c r="B5708" s="465" t="s">
        <v>3526</v>
      </c>
      <c r="C5708" s="464" t="s">
        <v>2594</v>
      </c>
      <c r="D5708" s="463" t="s">
        <v>7887</v>
      </c>
      <c r="E5708" s="462">
        <v>4200</v>
      </c>
      <c r="F5708" s="461" t="s">
        <v>10615</v>
      </c>
      <c r="G5708" s="460" t="s">
        <v>10614</v>
      </c>
      <c r="H5708" s="460" t="s">
        <v>3642</v>
      </c>
      <c r="I5708" s="460" t="s">
        <v>7861</v>
      </c>
      <c r="J5708" s="459" t="s">
        <v>3642</v>
      </c>
      <c r="K5708" s="458">
        <v>5</v>
      </c>
      <c r="L5708" s="458">
        <v>12</v>
      </c>
      <c r="M5708" s="457">
        <v>53472.939955718633</v>
      </c>
      <c r="N5708" s="458">
        <v>1</v>
      </c>
      <c r="O5708" s="458">
        <v>6</v>
      </c>
      <c r="P5708" s="457">
        <v>26506.799999999999</v>
      </c>
    </row>
    <row r="5709" spans="1:16" ht="67.5" x14ac:dyDescent="0.2">
      <c r="A5709" s="466" t="s">
        <v>7860</v>
      </c>
      <c r="B5709" s="465" t="s">
        <v>3526</v>
      </c>
      <c r="C5709" s="464" t="s">
        <v>2594</v>
      </c>
      <c r="D5709" s="463" t="s">
        <v>10613</v>
      </c>
      <c r="E5709" s="462">
        <v>5500</v>
      </c>
      <c r="F5709" s="461" t="s">
        <v>10612</v>
      </c>
      <c r="G5709" s="460" t="s">
        <v>10611</v>
      </c>
      <c r="H5709" s="460" t="s">
        <v>3595</v>
      </c>
      <c r="I5709" s="460" t="s">
        <v>7869</v>
      </c>
      <c r="J5709" s="459" t="s">
        <v>3595</v>
      </c>
      <c r="K5709" s="458">
        <v>3</v>
      </c>
      <c r="L5709" s="458">
        <v>12</v>
      </c>
      <c r="M5709" s="457">
        <v>70024.088037250593</v>
      </c>
      <c r="N5709" s="458">
        <v>1</v>
      </c>
      <c r="O5709" s="458">
        <v>6</v>
      </c>
      <c r="P5709" s="457">
        <v>34306.800000000003</v>
      </c>
    </row>
    <row r="5710" spans="1:16" ht="67.5" x14ac:dyDescent="0.2">
      <c r="A5710" s="466" t="s">
        <v>7860</v>
      </c>
      <c r="B5710" s="465" t="s">
        <v>3526</v>
      </c>
      <c r="C5710" s="464" t="s">
        <v>2594</v>
      </c>
      <c r="D5710" s="463" t="s">
        <v>7923</v>
      </c>
      <c r="E5710" s="462">
        <v>2500</v>
      </c>
      <c r="F5710" s="461" t="s">
        <v>10610</v>
      </c>
      <c r="G5710" s="460" t="s">
        <v>10609</v>
      </c>
      <c r="H5710" s="460" t="s">
        <v>10608</v>
      </c>
      <c r="I5710" s="460" t="s">
        <v>7861</v>
      </c>
      <c r="J5710" s="459" t="s">
        <v>10608</v>
      </c>
      <c r="K5710" s="458">
        <v>4</v>
      </c>
      <c r="L5710" s="458">
        <v>12</v>
      </c>
      <c r="M5710" s="457">
        <v>38088.860008140851</v>
      </c>
      <c r="N5710" s="458">
        <v>1</v>
      </c>
      <c r="O5710" s="458">
        <v>6</v>
      </c>
      <c r="P5710" s="457">
        <v>16306.8</v>
      </c>
    </row>
    <row r="5711" spans="1:16" ht="67.5" x14ac:dyDescent="0.2">
      <c r="A5711" s="466" t="s">
        <v>7860</v>
      </c>
      <c r="B5711" s="465" t="s">
        <v>3526</v>
      </c>
      <c r="C5711" s="464" t="s">
        <v>2594</v>
      </c>
      <c r="D5711" s="463" t="s">
        <v>7875</v>
      </c>
      <c r="E5711" s="462">
        <v>4200</v>
      </c>
      <c r="F5711" s="461" t="s">
        <v>10607</v>
      </c>
      <c r="G5711" s="460" t="s">
        <v>10606</v>
      </c>
      <c r="H5711" s="460" t="s">
        <v>3542</v>
      </c>
      <c r="I5711" s="460" t="s">
        <v>7869</v>
      </c>
      <c r="J5711" s="459" t="s">
        <v>3542</v>
      </c>
      <c r="K5711" s="458">
        <v>3</v>
      </c>
      <c r="L5711" s="458">
        <v>5</v>
      </c>
      <c r="M5711" s="457">
        <v>22280.391648216097</v>
      </c>
      <c r="N5711" s="458">
        <v>0</v>
      </c>
      <c r="O5711" s="458">
        <v>0</v>
      </c>
      <c r="P5711" s="457">
        <v>0</v>
      </c>
    </row>
    <row r="5712" spans="1:16" ht="67.5" x14ac:dyDescent="0.2">
      <c r="A5712" s="466" t="s">
        <v>7860</v>
      </c>
      <c r="B5712" s="465" t="s">
        <v>3526</v>
      </c>
      <c r="C5712" s="464" t="s">
        <v>2594</v>
      </c>
      <c r="D5712" s="463" t="s">
        <v>9824</v>
      </c>
      <c r="E5712" s="462">
        <v>4200</v>
      </c>
      <c r="F5712" s="461" t="s">
        <v>10605</v>
      </c>
      <c r="G5712" s="460" t="s">
        <v>10604</v>
      </c>
      <c r="H5712" s="460" t="s">
        <v>6299</v>
      </c>
      <c r="I5712" s="460" t="s">
        <v>7869</v>
      </c>
      <c r="J5712" s="459" t="s">
        <v>6299</v>
      </c>
      <c r="K5712" s="458">
        <v>3</v>
      </c>
      <c r="L5712" s="458">
        <v>12</v>
      </c>
      <c r="M5712" s="457">
        <v>53472.939955718633</v>
      </c>
      <c r="N5712" s="458">
        <v>1</v>
      </c>
      <c r="O5712" s="458">
        <v>6</v>
      </c>
      <c r="P5712" s="457">
        <v>26506.799999999999</v>
      </c>
    </row>
    <row r="5713" spans="1:16" ht="67.5" x14ac:dyDescent="0.2">
      <c r="A5713" s="466" t="s">
        <v>7860</v>
      </c>
      <c r="B5713" s="465" t="s">
        <v>3526</v>
      </c>
      <c r="C5713" s="464" t="s">
        <v>2594</v>
      </c>
      <c r="D5713" s="463" t="s">
        <v>8008</v>
      </c>
      <c r="E5713" s="462">
        <v>7500</v>
      </c>
      <c r="F5713" s="461" t="s">
        <v>10603</v>
      </c>
      <c r="G5713" s="460" t="s">
        <v>10602</v>
      </c>
      <c r="H5713" s="460" t="s">
        <v>4810</v>
      </c>
      <c r="I5713" s="460" t="s">
        <v>7869</v>
      </c>
      <c r="J5713" s="459" t="s">
        <v>4810</v>
      </c>
      <c r="K5713" s="458">
        <v>4</v>
      </c>
      <c r="L5713" s="458">
        <v>12</v>
      </c>
      <c r="M5713" s="457">
        <v>95487.392778068985</v>
      </c>
      <c r="N5713" s="458">
        <v>1</v>
      </c>
      <c r="O5713" s="458">
        <v>6</v>
      </c>
      <c r="P5713" s="457">
        <v>46306.8</v>
      </c>
    </row>
    <row r="5714" spans="1:16" ht="67.5" x14ac:dyDescent="0.2">
      <c r="A5714" s="466" t="s">
        <v>7860</v>
      </c>
      <c r="B5714" s="465" t="s">
        <v>3526</v>
      </c>
      <c r="C5714" s="464" t="s">
        <v>2594</v>
      </c>
      <c r="D5714" s="463" t="s">
        <v>8122</v>
      </c>
      <c r="E5714" s="462">
        <v>10000</v>
      </c>
      <c r="F5714" s="461" t="s">
        <v>10601</v>
      </c>
      <c r="G5714" s="460" t="s">
        <v>10600</v>
      </c>
      <c r="H5714" s="460" t="s">
        <v>7950</v>
      </c>
      <c r="I5714" s="460" t="s">
        <v>7869</v>
      </c>
      <c r="J5714" s="459" t="s">
        <v>7950</v>
      </c>
      <c r="K5714" s="458">
        <v>3</v>
      </c>
      <c r="L5714" s="458">
        <v>12</v>
      </c>
      <c r="M5714" s="457">
        <v>127316.52370409199</v>
      </c>
      <c r="N5714" s="458">
        <v>1</v>
      </c>
      <c r="O5714" s="458">
        <v>6</v>
      </c>
      <c r="P5714" s="457">
        <v>61306.8</v>
      </c>
    </row>
    <row r="5715" spans="1:16" ht="67.5" x14ac:dyDescent="0.2">
      <c r="A5715" s="466" t="s">
        <v>7860</v>
      </c>
      <c r="B5715" s="465" t="s">
        <v>3526</v>
      </c>
      <c r="C5715" s="464" t="s">
        <v>2594</v>
      </c>
      <c r="D5715" s="463" t="s">
        <v>7887</v>
      </c>
      <c r="E5715" s="462">
        <v>4200</v>
      </c>
      <c r="F5715" s="461" t="s">
        <v>10599</v>
      </c>
      <c r="G5715" s="460" t="s">
        <v>10598</v>
      </c>
      <c r="H5715" s="460" t="s">
        <v>3642</v>
      </c>
      <c r="I5715" s="460" t="s">
        <v>7861</v>
      </c>
      <c r="J5715" s="459" t="s">
        <v>3642</v>
      </c>
      <c r="K5715" s="458">
        <v>4</v>
      </c>
      <c r="L5715" s="458">
        <v>10</v>
      </c>
      <c r="M5715" s="457">
        <v>44560.783296432193</v>
      </c>
      <c r="N5715" s="458">
        <v>1</v>
      </c>
      <c r="O5715" s="458">
        <v>6</v>
      </c>
      <c r="P5715" s="457">
        <v>26506.799999999999</v>
      </c>
    </row>
    <row r="5716" spans="1:16" ht="67.5" x14ac:dyDescent="0.2">
      <c r="A5716" s="466" t="s">
        <v>7860</v>
      </c>
      <c r="B5716" s="465" t="s">
        <v>3526</v>
      </c>
      <c r="C5716" s="464" t="s">
        <v>2594</v>
      </c>
      <c r="D5716" s="463" t="s">
        <v>7932</v>
      </c>
      <c r="E5716" s="462">
        <v>4200</v>
      </c>
      <c r="F5716" s="461" t="s">
        <v>10597</v>
      </c>
      <c r="G5716" s="460" t="s">
        <v>10596</v>
      </c>
      <c r="H5716" s="460" t="s">
        <v>6389</v>
      </c>
      <c r="I5716" s="460" t="s">
        <v>7869</v>
      </c>
      <c r="J5716" s="459" t="s">
        <v>6389</v>
      </c>
      <c r="K5716" s="458">
        <v>3</v>
      </c>
      <c r="L5716" s="458">
        <v>12</v>
      </c>
      <c r="M5716" s="457">
        <v>53472.939955718633</v>
      </c>
      <c r="N5716" s="458">
        <v>1</v>
      </c>
      <c r="O5716" s="458">
        <v>6</v>
      </c>
      <c r="P5716" s="457">
        <v>26506.799999999999</v>
      </c>
    </row>
    <row r="5717" spans="1:16" ht="67.5" x14ac:dyDescent="0.2">
      <c r="A5717" s="466" t="s">
        <v>7860</v>
      </c>
      <c r="B5717" s="465" t="s">
        <v>3526</v>
      </c>
      <c r="C5717" s="464" t="s">
        <v>2594</v>
      </c>
      <c r="D5717" s="463" t="s">
        <v>10595</v>
      </c>
      <c r="E5717" s="462">
        <v>2500</v>
      </c>
      <c r="F5717" s="461" t="s">
        <v>10594</v>
      </c>
      <c r="G5717" s="460" t="s">
        <v>10593</v>
      </c>
      <c r="H5717" s="460" t="s">
        <v>7615</v>
      </c>
      <c r="I5717" s="460" t="s">
        <v>7861</v>
      </c>
      <c r="J5717" s="459" t="s">
        <v>7615</v>
      </c>
      <c r="K5717" s="458">
        <v>5</v>
      </c>
      <c r="L5717" s="458">
        <v>12</v>
      </c>
      <c r="M5717" s="457">
        <v>37133.986080360162</v>
      </c>
      <c r="N5717" s="458">
        <v>1</v>
      </c>
      <c r="O5717" s="458">
        <v>6</v>
      </c>
      <c r="P5717" s="457">
        <v>16306.8</v>
      </c>
    </row>
    <row r="5718" spans="1:16" ht="67.5" x14ac:dyDescent="0.2">
      <c r="A5718" s="466" t="s">
        <v>7860</v>
      </c>
      <c r="B5718" s="465" t="s">
        <v>3526</v>
      </c>
      <c r="C5718" s="464" t="s">
        <v>2594</v>
      </c>
      <c r="D5718" s="463" t="s">
        <v>8011</v>
      </c>
      <c r="E5718" s="462">
        <v>2200</v>
      </c>
      <c r="F5718" s="461" t="s">
        <v>10592</v>
      </c>
      <c r="G5718" s="460" t="s">
        <v>10591</v>
      </c>
      <c r="H5718" s="460"/>
      <c r="I5718" s="460"/>
      <c r="J5718" s="459"/>
      <c r="K5718" s="458">
        <v>4</v>
      </c>
      <c r="L5718" s="458">
        <v>12</v>
      </c>
      <c r="M5718" s="457">
        <v>28009.635214900234</v>
      </c>
      <c r="N5718" s="458">
        <v>1</v>
      </c>
      <c r="O5718" s="458">
        <v>6</v>
      </c>
      <c r="P5718" s="457">
        <v>14506.8</v>
      </c>
    </row>
    <row r="5719" spans="1:16" ht="67.5" x14ac:dyDescent="0.2">
      <c r="A5719" s="466" t="s">
        <v>7860</v>
      </c>
      <c r="B5719" s="465" t="s">
        <v>3526</v>
      </c>
      <c r="C5719" s="464" t="s">
        <v>2594</v>
      </c>
      <c r="D5719" s="463" t="s">
        <v>8005</v>
      </c>
      <c r="E5719" s="462">
        <v>4200</v>
      </c>
      <c r="F5719" s="461" t="s">
        <v>10590</v>
      </c>
      <c r="G5719" s="460" t="s">
        <v>10589</v>
      </c>
      <c r="H5719" s="460" t="s">
        <v>8241</v>
      </c>
      <c r="I5719" s="460" t="s">
        <v>7861</v>
      </c>
      <c r="J5719" s="459" t="s">
        <v>8241</v>
      </c>
      <c r="K5719" s="458">
        <v>3</v>
      </c>
      <c r="L5719" s="458">
        <v>12</v>
      </c>
      <c r="M5719" s="457">
        <v>53472.939955718633</v>
      </c>
      <c r="N5719" s="458">
        <v>1</v>
      </c>
      <c r="O5719" s="458">
        <v>6</v>
      </c>
      <c r="P5719" s="457">
        <v>26506.799999999999</v>
      </c>
    </row>
    <row r="5720" spans="1:16" ht="67.5" x14ac:dyDescent="0.2">
      <c r="A5720" s="466" t="s">
        <v>7860</v>
      </c>
      <c r="B5720" s="465" t="s">
        <v>3526</v>
      </c>
      <c r="C5720" s="464" t="s">
        <v>2594</v>
      </c>
      <c r="D5720" s="463" t="s">
        <v>10588</v>
      </c>
      <c r="E5720" s="462">
        <v>7500</v>
      </c>
      <c r="F5720" s="461" t="s">
        <v>10587</v>
      </c>
      <c r="G5720" s="460" t="s">
        <v>10586</v>
      </c>
      <c r="H5720" s="460"/>
      <c r="I5720" s="460"/>
      <c r="J5720" s="459"/>
      <c r="K5720" s="458">
        <v>3</v>
      </c>
      <c r="L5720" s="458">
        <v>12</v>
      </c>
      <c r="M5720" s="457">
        <v>95487.392778068985</v>
      </c>
      <c r="N5720" s="458">
        <v>1</v>
      </c>
      <c r="O5720" s="458">
        <v>6</v>
      </c>
      <c r="P5720" s="457">
        <v>46306.8</v>
      </c>
    </row>
    <row r="5721" spans="1:16" ht="67.5" x14ac:dyDescent="0.2">
      <c r="A5721" s="466" t="s">
        <v>7860</v>
      </c>
      <c r="B5721" s="465" t="s">
        <v>3526</v>
      </c>
      <c r="C5721" s="464" t="s">
        <v>2594</v>
      </c>
      <c r="D5721" s="463" t="s">
        <v>10585</v>
      </c>
      <c r="E5721" s="462">
        <v>2200</v>
      </c>
      <c r="F5721" s="461" t="s">
        <v>10584</v>
      </c>
      <c r="G5721" s="460" t="s">
        <v>10583</v>
      </c>
      <c r="H5721" s="460"/>
      <c r="I5721" s="460"/>
      <c r="J5721" s="459"/>
      <c r="K5721" s="458">
        <v>3</v>
      </c>
      <c r="L5721" s="458">
        <v>12</v>
      </c>
      <c r="M5721" s="457">
        <v>28009.635214900234</v>
      </c>
      <c r="N5721" s="458">
        <v>0</v>
      </c>
      <c r="O5721" s="458">
        <v>0</v>
      </c>
      <c r="P5721" s="457">
        <v>0</v>
      </c>
    </row>
    <row r="5722" spans="1:16" ht="67.5" x14ac:dyDescent="0.2">
      <c r="A5722" s="466" t="s">
        <v>7860</v>
      </c>
      <c r="B5722" s="465" t="s">
        <v>3526</v>
      </c>
      <c r="C5722" s="464" t="s">
        <v>2594</v>
      </c>
      <c r="D5722" s="463" t="s">
        <v>8061</v>
      </c>
      <c r="E5722" s="462">
        <v>3000</v>
      </c>
      <c r="F5722" s="461" t="s">
        <v>10582</v>
      </c>
      <c r="G5722" s="460" t="s">
        <v>10581</v>
      </c>
      <c r="H5722" s="460" t="s">
        <v>4810</v>
      </c>
      <c r="I5722" s="460" t="s">
        <v>7869</v>
      </c>
      <c r="J5722" s="459" t="s">
        <v>4810</v>
      </c>
      <c r="K5722" s="458">
        <v>4</v>
      </c>
      <c r="L5722" s="458">
        <v>9</v>
      </c>
      <c r="M5722" s="457">
        <v>28646.217833420695</v>
      </c>
      <c r="N5722" s="458">
        <v>0</v>
      </c>
      <c r="O5722" s="458">
        <v>0</v>
      </c>
      <c r="P5722" s="457">
        <v>0</v>
      </c>
    </row>
    <row r="5723" spans="1:16" ht="67.5" x14ac:dyDescent="0.2">
      <c r="A5723" s="466" t="s">
        <v>7860</v>
      </c>
      <c r="B5723" s="465" t="s">
        <v>3526</v>
      </c>
      <c r="C5723" s="464" t="s">
        <v>2594</v>
      </c>
      <c r="D5723" s="463" t="s">
        <v>7881</v>
      </c>
      <c r="E5723" s="462">
        <v>3200</v>
      </c>
      <c r="F5723" s="461" t="s">
        <v>10580</v>
      </c>
      <c r="G5723" s="460" t="s">
        <v>10579</v>
      </c>
      <c r="H5723" s="460" t="s">
        <v>6389</v>
      </c>
      <c r="I5723" s="460" t="s">
        <v>7869</v>
      </c>
      <c r="J5723" s="459" t="s">
        <v>6389</v>
      </c>
      <c r="K5723" s="458">
        <v>4</v>
      </c>
      <c r="L5723" s="458">
        <v>12</v>
      </c>
      <c r="M5723" s="457">
        <v>40741.287585309437</v>
      </c>
      <c r="N5723" s="458">
        <v>0</v>
      </c>
      <c r="O5723" s="458">
        <v>0</v>
      </c>
      <c r="P5723" s="457">
        <v>0</v>
      </c>
    </row>
    <row r="5724" spans="1:16" ht="67.5" x14ac:dyDescent="0.2">
      <c r="A5724" s="466" t="s">
        <v>7860</v>
      </c>
      <c r="B5724" s="465" t="s">
        <v>3526</v>
      </c>
      <c r="C5724" s="464" t="s">
        <v>2594</v>
      </c>
      <c r="D5724" s="463" t="s">
        <v>7859</v>
      </c>
      <c r="E5724" s="462">
        <v>2500</v>
      </c>
      <c r="F5724" s="461" t="s">
        <v>10578</v>
      </c>
      <c r="G5724" s="460" t="s">
        <v>10577</v>
      </c>
      <c r="H5724" s="460" t="s">
        <v>3642</v>
      </c>
      <c r="I5724" s="460" t="s">
        <v>7861</v>
      </c>
      <c r="J5724" s="459" t="s">
        <v>3642</v>
      </c>
      <c r="K5724" s="458">
        <v>4</v>
      </c>
      <c r="L5724" s="458">
        <v>12</v>
      </c>
      <c r="M5724" s="457">
        <v>31829.130926022997</v>
      </c>
      <c r="N5724" s="458">
        <v>1</v>
      </c>
      <c r="O5724" s="458">
        <v>6</v>
      </c>
      <c r="P5724" s="457">
        <v>16306.8</v>
      </c>
    </row>
    <row r="5725" spans="1:16" ht="67.5" x14ac:dyDescent="0.2">
      <c r="A5725" s="466" t="s">
        <v>7860</v>
      </c>
      <c r="B5725" s="465" t="s">
        <v>3526</v>
      </c>
      <c r="C5725" s="464" t="s">
        <v>2594</v>
      </c>
      <c r="D5725" s="463" t="s">
        <v>8847</v>
      </c>
      <c r="E5725" s="462">
        <v>5500</v>
      </c>
      <c r="F5725" s="461" t="s">
        <v>10576</v>
      </c>
      <c r="G5725" s="460" t="s">
        <v>10575</v>
      </c>
      <c r="H5725" s="460" t="s">
        <v>8241</v>
      </c>
      <c r="I5725" s="460" t="s">
        <v>7869</v>
      </c>
      <c r="J5725" s="459" t="s">
        <v>8241</v>
      </c>
      <c r="K5725" s="458">
        <v>3</v>
      </c>
      <c r="L5725" s="458">
        <v>12</v>
      </c>
      <c r="M5725" s="457">
        <v>70024.088037250593</v>
      </c>
      <c r="N5725" s="458">
        <v>1</v>
      </c>
      <c r="O5725" s="458">
        <v>6</v>
      </c>
      <c r="P5725" s="457">
        <v>34306.800000000003</v>
      </c>
    </row>
    <row r="5726" spans="1:16" ht="67.5" x14ac:dyDescent="0.2">
      <c r="A5726" s="466" t="s">
        <v>7860</v>
      </c>
      <c r="B5726" s="465" t="s">
        <v>3526</v>
      </c>
      <c r="C5726" s="464" t="s">
        <v>2594</v>
      </c>
      <c r="D5726" s="463" t="s">
        <v>8011</v>
      </c>
      <c r="E5726" s="462">
        <v>2200</v>
      </c>
      <c r="F5726" s="461" t="s">
        <v>10574</v>
      </c>
      <c r="G5726" s="460" t="s">
        <v>10573</v>
      </c>
      <c r="H5726" s="460"/>
      <c r="I5726" s="460"/>
      <c r="J5726" s="459"/>
      <c r="K5726" s="458">
        <v>4</v>
      </c>
      <c r="L5726" s="458">
        <v>12</v>
      </c>
      <c r="M5726" s="457">
        <v>28009.635214900234</v>
      </c>
      <c r="N5726" s="458">
        <v>1</v>
      </c>
      <c r="O5726" s="458">
        <v>6</v>
      </c>
      <c r="P5726" s="457">
        <v>14506.8</v>
      </c>
    </row>
    <row r="5727" spans="1:16" ht="67.5" x14ac:dyDescent="0.2">
      <c r="A5727" s="466" t="s">
        <v>7860</v>
      </c>
      <c r="B5727" s="465" t="s">
        <v>3526</v>
      </c>
      <c r="C5727" s="464" t="s">
        <v>2594</v>
      </c>
      <c r="D5727" s="463" t="s">
        <v>8011</v>
      </c>
      <c r="E5727" s="462">
        <v>2200</v>
      </c>
      <c r="F5727" s="461" t="s">
        <v>10572</v>
      </c>
      <c r="G5727" s="460" t="s">
        <v>10571</v>
      </c>
      <c r="H5727" s="460" t="s">
        <v>3591</v>
      </c>
      <c r="I5727" s="460" t="s">
        <v>7869</v>
      </c>
      <c r="J5727" s="459" t="s">
        <v>3591</v>
      </c>
      <c r="K5727" s="458">
        <v>5</v>
      </c>
      <c r="L5727" s="458">
        <v>12</v>
      </c>
      <c r="M5727" s="457">
        <v>28009.635214900234</v>
      </c>
      <c r="N5727" s="458">
        <v>1</v>
      </c>
      <c r="O5727" s="458">
        <v>6</v>
      </c>
      <c r="P5727" s="457">
        <v>14506.8</v>
      </c>
    </row>
    <row r="5728" spans="1:16" ht="67.5" x14ac:dyDescent="0.2">
      <c r="A5728" s="466" t="s">
        <v>7860</v>
      </c>
      <c r="B5728" s="465" t="s">
        <v>3526</v>
      </c>
      <c r="C5728" s="464" t="s">
        <v>2594</v>
      </c>
      <c r="D5728" s="463" t="s">
        <v>7887</v>
      </c>
      <c r="E5728" s="462">
        <v>4200</v>
      </c>
      <c r="F5728" s="461" t="s">
        <v>10570</v>
      </c>
      <c r="G5728" s="460" t="s">
        <v>10569</v>
      </c>
      <c r="H5728" s="460" t="s">
        <v>3642</v>
      </c>
      <c r="I5728" s="460" t="s">
        <v>7861</v>
      </c>
      <c r="J5728" s="459" t="s">
        <v>3642</v>
      </c>
      <c r="K5728" s="458">
        <v>4</v>
      </c>
      <c r="L5728" s="458">
        <v>12</v>
      </c>
      <c r="M5728" s="457">
        <v>53472.939955718633</v>
      </c>
      <c r="N5728" s="458">
        <v>1</v>
      </c>
      <c r="O5728" s="458">
        <v>6</v>
      </c>
      <c r="P5728" s="457">
        <v>26506.799999999999</v>
      </c>
    </row>
    <row r="5729" spans="1:16" ht="67.5" x14ac:dyDescent="0.2">
      <c r="A5729" s="466" t="s">
        <v>7860</v>
      </c>
      <c r="B5729" s="465" t="s">
        <v>3526</v>
      </c>
      <c r="C5729" s="464" t="s">
        <v>2594</v>
      </c>
      <c r="D5729" s="463" t="s">
        <v>8005</v>
      </c>
      <c r="E5729" s="462">
        <v>4200</v>
      </c>
      <c r="F5729" s="461" t="s">
        <v>10568</v>
      </c>
      <c r="G5729" s="460" t="s">
        <v>10567</v>
      </c>
      <c r="H5729" s="460" t="s">
        <v>6389</v>
      </c>
      <c r="I5729" s="460" t="s">
        <v>7869</v>
      </c>
      <c r="J5729" s="459" t="s">
        <v>6389</v>
      </c>
      <c r="K5729" s="458">
        <v>1</v>
      </c>
      <c r="L5729" s="458">
        <v>6</v>
      </c>
      <c r="M5729" s="457">
        <v>26736.469977859317</v>
      </c>
      <c r="N5729" s="458">
        <v>0</v>
      </c>
      <c r="O5729" s="458">
        <v>0</v>
      </c>
      <c r="P5729" s="457">
        <v>0</v>
      </c>
    </row>
    <row r="5730" spans="1:16" ht="67.5" x14ac:dyDescent="0.2">
      <c r="A5730" s="466" t="s">
        <v>7860</v>
      </c>
      <c r="B5730" s="465" t="s">
        <v>3526</v>
      </c>
      <c r="C5730" s="464" t="s">
        <v>2594</v>
      </c>
      <c r="D5730" s="463" t="s">
        <v>7875</v>
      </c>
      <c r="E5730" s="462">
        <v>4200</v>
      </c>
      <c r="F5730" s="461" t="s">
        <v>10566</v>
      </c>
      <c r="G5730" s="460" t="s">
        <v>10565</v>
      </c>
      <c r="H5730" s="460" t="s">
        <v>6389</v>
      </c>
      <c r="I5730" s="460" t="s">
        <v>7869</v>
      </c>
      <c r="J5730" s="459" t="s">
        <v>6389</v>
      </c>
      <c r="K5730" s="458">
        <v>3</v>
      </c>
      <c r="L5730" s="458">
        <v>12</v>
      </c>
      <c r="M5730" s="457">
        <v>53472.939955718633</v>
      </c>
      <c r="N5730" s="458">
        <v>1</v>
      </c>
      <c r="O5730" s="458">
        <v>6</v>
      </c>
      <c r="P5730" s="457">
        <v>26506.799999999999</v>
      </c>
    </row>
    <row r="5731" spans="1:16" ht="67.5" x14ac:dyDescent="0.2">
      <c r="A5731" s="466" t="s">
        <v>7860</v>
      </c>
      <c r="B5731" s="465" t="s">
        <v>3526</v>
      </c>
      <c r="C5731" s="464" t="s">
        <v>2594</v>
      </c>
      <c r="D5731" s="463" t="s">
        <v>7859</v>
      </c>
      <c r="E5731" s="462">
        <v>2500</v>
      </c>
      <c r="F5731" s="461" t="s">
        <v>10564</v>
      </c>
      <c r="G5731" s="460" t="s">
        <v>10563</v>
      </c>
      <c r="H5731" s="460" t="s">
        <v>6514</v>
      </c>
      <c r="I5731" s="460" t="s">
        <v>7869</v>
      </c>
      <c r="J5731" s="459" t="s">
        <v>6514</v>
      </c>
      <c r="K5731" s="458">
        <v>3</v>
      </c>
      <c r="L5731" s="458">
        <v>12</v>
      </c>
      <c r="M5731" s="457">
        <v>31829.130926022997</v>
      </c>
      <c r="N5731" s="458">
        <v>1</v>
      </c>
      <c r="O5731" s="458">
        <v>6</v>
      </c>
      <c r="P5731" s="457">
        <v>16306.8</v>
      </c>
    </row>
    <row r="5732" spans="1:16" ht="67.5" x14ac:dyDescent="0.2">
      <c r="A5732" s="466" t="s">
        <v>7860</v>
      </c>
      <c r="B5732" s="465" t="s">
        <v>3526</v>
      </c>
      <c r="C5732" s="464" t="s">
        <v>2594</v>
      </c>
      <c r="D5732" s="463" t="s">
        <v>8091</v>
      </c>
      <c r="E5732" s="462">
        <v>2700</v>
      </c>
      <c r="F5732" s="461" t="s">
        <v>10562</v>
      </c>
      <c r="G5732" s="460" t="s">
        <v>10561</v>
      </c>
      <c r="H5732" s="460"/>
      <c r="I5732" s="460"/>
      <c r="J5732" s="459"/>
      <c r="K5732" s="458">
        <v>4</v>
      </c>
      <c r="L5732" s="458">
        <v>12</v>
      </c>
      <c r="M5732" s="457">
        <v>34375.461400104832</v>
      </c>
      <c r="N5732" s="458">
        <v>1</v>
      </c>
      <c r="O5732" s="458">
        <v>6</v>
      </c>
      <c r="P5732" s="457">
        <v>17506.8</v>
      </c>
    </row>
    <row r="5733" spans="1:16" ht="67.5" x14ac:dyDescent="0.2">
      <c r="A5733" s="466" t="s">
        <v>7860</v>
      </c>
      <c r="B5733" s="465" t="s">
        <v>3526</v>
      </c>
      <c r="C5733" s="464" t="s">
        <v>2594</v>
      </c>
      <c r="D5733" s="463" t="s">
        <v>7887</v>
      </c>
      <c r="E5733" s="462">
        <v>4200</v>
      </c>
      <c r="F5733" s="461" t="s">
        <v>10560</v>
      </c>
      <c r="G5733" s="460" t="s">
        <v>10559</v>
      </c>
      <c r="H5733" s="460" t="s">
        <v>6389</v>
      </c>
      <c r="I5733" s="460" t="s">
        <v>7869</v>
      </c>
      <c r="J5733" s="459" t="s">
        <v>6389</v>
      </c>
      <c r="K5733" s="458">
        <v>4</v>
      </c>
      <c r="L5733" s="458">
        <v>12</v>
      </c>
      <c r="M5733" s="457">
        <v>53472.939955718633</v>
      </c>
      <c r="N5733" s="458">
        <v>1</v>
      </c>
      <c r="O5733" s="458">
        <v>6</v>
      </c>
      <c r="P5733" s="457">
        <v>26506.799999999999</v>
      </c>
    </row>
    <row r="5734" spans="1:16" ht="67.5" x14ac:dyDescent="0.2">
      <c r="A5734" s="466" t="s">
        <v>7860</v>
      </c>
      <c r="B5734" s="465" t="s">
        <v>3526</v>
      </c>
      <c r="C5734" s="464" t="s">
        <v>2594</v>
      </c>
      <c r="D5734" s="463" t="s">
        <v>8278</v>
      </c>
      <c r="E5734" s="462">
        <v>2700</v>
      </c>
      <c r="F5734" s="461" t="s">
        <v>10558</v>
      </c>
      <c r="G5734" s="460" t="s">
        <v>10557</v>
      </c>
      <c r="H5734" s="460"/>
      <c r="I5734" s="460"/>
      <c r="J5734" s="459"/>
      <c r="K5734" s="458">
        <v>4</v>
      </c>
      <c r="L5734" s="458">
        <v>12</v>
      </c>
      <c r="M5734" s="457">
        <v>34375.461400104832</v>
      </c>
      <c r="N5734" s="458">
        <v>1</v>
      </c>
      <c r="O5734" s="458">
        <v>6</v>
      </c>
      <c r="P5734" s="457">
        <v>17506.8</v>
      </c>
    </row>
    <row r="5735" spans="1:16" ht="67.5" x14ac:dyDescent="0.2">
      <c r="A5735" s="466" t="s">
        <v>7860</v>
      </c>
      <c r="B5735" s="465" t="s">
        <v>3526</v>
      </c>
      <c r="C5735" s="464" t="s">
        <v>2594</v>
      </c>
      <c r="D5735" s="463" t="s">
        <v>10556</v>
      </c>
      <c r="E5735" s="462">
        <v>10000</v>
      </c>
      <c r="F5735" s="461" t="s">
        <v>10555</v>
      </c>
      <c r="G5735" s="460" t="s">
        <v>10554</v>
      </c>
      <c r="H5735" s="460" t="s">
        <v>8241</v>
      </c>
      <c r="I5735" s="460" t="s">
        <v>7869</v>
      </c>
      <c r="J5735" s="459" t="s">
        <v>8241</v>
      </c>
      <c r="K5735" s="458">
        <v>1</v>
      </c>
      <c r="L5735" s="458">
        <v>3</v>
      </c>
      <c r="M5735" s="457">
        <v>31829.130926022997</v>
      </c>
      <c r="N5735" s="458">
        <v>1</v>
      </c>
      <c r="O5735" s="458">
        <v>6</v>
      </c>
      <c r="P5735" s="457">
        <v>61306.8</v>
      </c>
    </row>
    <row r="5736" spans="1:16" ht="67.5" x14ac:dyDescent="0.2">
      <c r="A5736" s="466" t="s">
        <v>7860</v>
      </c>
      <c r="B5736" s="465" t="s">
        <v>3526</v>
      </c>
      <c r="C5736" s="464" t="s">
        <v>2594</v>
      </c>
      <c r="D5736" s="463" t="s">
        <v>7923</v>
      </c>
      <c r="E5736" s="462">
        <v>4200</v>
      </c>
      <c r="F5736" s="461" t="s">
        <v>10553</v>
      </c>
      <c r="G5736" s="460" t="s">
        <v>10552</v>
      </c>
      <c r="H5736" s="460" t="s">
        <v>6389</v>
      </c>
      <c r="I5736" s="460" t="s">
        <v>7869</v>
      </c>
      <c r="J5736" s="459" t="s">
        <v>6389</v>
      </c>
      <c r="K5736" s="458">
        <v>3</v>
      </c>
      <c r="L5736" s="458">
        <v>12</v>
      </c>
      <c r="M5736" s="457">
        <v>53472.939955718633</v>
      </c>
      <c r="N5736" s="458">
        <v>1</v>
      </c>
      <c r="O5736" s="458">
        <v>6</v>
      </c>
      <c r="P5736" s="457">
        <v>26506.799999999999</v>
      </c>
    </row>
    <row r="5737" spans="1:16" ht="67.5" x14ac:dyDescent="0.2">
      <c r="A5737" s="466" t="s">
        <v>7860</v>
      </c>
      <c r="B5737" s="465" t="s">
        <v>3526</v>
      </c>
      <c r="C5737" s="464" t="s">
        <v>2594</v>
      </c>
      <c r="D5737" s="463" t="s">
        <v>7887</v>
      </c>
      <c r="E5737" s="462">
        <v>4200</v>
      </c>
      <c r="F5737" s="461" t="s">
        <v>10551</v>
      </c>
      <c r="G5737" s="460" t="s">
        <v>10550</v>
      </c>
      <c r="H5737" s="460" t="s">
        <v>6389</v>
      </c>
      <c r="I5737" s="460" t="s">
        <v>7869</v>
      </c>
      <c r="J5737" s="459" t="s">
        <v>6389</v>
      </c>
      <c r="K5737" s="458">
        <v>5</v>
      </c>
      <c r="L5737" s="458">
        <v>12</v>
      </c>
      <c r="M5737" s="457">
        <v>53472.939955718633</v>
      </c>
      <c r="N5737" s="458">
        <v>1</v>
      </c>
      <c r="O5737" s="458">
        <v>6</v>
      </c>
      <c r="P5737" s="457">
        <v>26506.799999999999</v>
      </c>
    </row>
    <row r="5738" spans="1:16" ht="67.5" x14ac:dyDescent="0.2">
      <c r="A5738" s="466" t="s">
        <v>7860</v>
      </c>
      <c r="B5738" s="465" t="s">
        <v>3526</v>
      </c>
      <c r="C5738" s="464" t="s">
        <v>2594</v>
      </c>
      <c r="D5738" s="463" t="s">
        <v>8660</v>
      </c>
      <c r="E5738" s="462">
        <v>4200</v>
      </c>
      <c r="F5738" s="461" t="s">
        <v>10549</v>
      </c>
      <c r="G5738" s="460" t="s">
        <v>10548</v>
      </c>
      <c r="H5738" s="460" t="s">
        <v>6389</v>
      </c>
      <c r="I5738" s="460" t="s">
        <v>7869</v>
      </c>
      <c r="J5738" s="459" t="s">
        <v>6389</v>
      </c>
      <c r="K5738" s="458">
        <v>3</v>
      </c>
      <c r="L5738" s="458">
        <v>7</v>
      </c>
      <c r="M5738" s="457">
        <v>31192.548307502537</v>
      </c>
      <c r="N5738" s="458">
        <v>0</v>
      </c>
      <c r="O5738" s="458">
        <v>0</v>
      </c>
      <c r="P5738" s="457">
        <v>0</v>
      </c>
    </row>
    <row r="5739" spans="1:16" ht="67.5" x14ac:dyDescent="0.2">
      <c r="A5739" s="466" t="s">
        <v>7860</v>
      </c>
      <c r="B5739" s="465" t="s">
        <v>3526</v>
      </c>
      <c r="C5739" s="464" t="s">
        <v>2594</v>
      </c>
      <c r="D5739" s="463" t="s">
        <v>10547</v>
      </c>
      <c r="E5739" s="462">
        <v>5000</v>
      </c>
      <c r="F5739" s="461" t="s">
        <v>10546</v>
      </c>
      <c r="G5739" s="460" t="s">
        <v>10545</v>
      </c>
      <c r="H5739" s="460" t="s">
        <v>8420</v>
      </c>
      <c r="I5739" s="460" t="s">
        <v>7861</v>
      </c>
      <c r="J5739" s="459" t="s">
        <v>8420</v>
      </c>
      <c r="K5739" s="458">
        <v>3</v>
      </c>
      <c r="L5739" s="458">
        <v>12</v>
      </c>
      <c r="M5739" s="457">
        <v>63658.261852045995</v>
      </c>
      <c r="N5739" s="458">
        <v>1</v>
      </c>
      <c r="O5739" s="458">
        <v>6</v>
      </c>
      <c r="P5739" s="457">
        <v>31306.799999999999</v>
      </c>
    </row>
    <row r="5740" spans="1:16" ht="67.5" x14ac:dyDescent="0.2">
      <c r="A5740" s="466" t="s">
        <v>7860</v>
      </c>
      <c r="B5740" s="465" t="s">
        <v>3526</v>
      </c>
      <c r="C5740" s="464" t="s">
        <v>2594</v>
      </c>
      <c r="D5740" s="463" t="s">
        <v>7905</v>
      </c>
      <c r="E5740" s="462">
        <v>4200</v>
      </c>
      <c r="F5740" s="461" t="s">
        <v>10544</v>
      </c>
      <c r="G5740" s="460" t="s">
        <v>10543</v>
      </c>
      <c r="H5740" s="460" t="s">
        <v>6389</v>
      </c>
      <c r="I5740" s="460" t="s">
        <v>7869</v>
      </c>
      <c r="J5740" s="459" t="s">
        <v>6389</v>
      </c>
      <c r="K5740" s="458">
        <v>4</v>
      </c>
      <c r="L5740" s="458">
        <v>12</v>
      </c>
      <c r="M5740" s="457">
        <v>53472.939955718633</v>
      </c>
      <c r="N5740" s="458">
        <v>1</v>
      </c>
      <c r="O5740" s="458">
        <v>6</v>
      </c>
      <c r="P5740" s="457">
        <v>26506.799999999999</v>
      </c>
    </row>
    <row r="5741" spans="1:16" ht="67.5" x14ac:dyDescent="0.2">
      <c r="A5741" s="466" t="s">
        <v>7860</v>
      </c>
      <c r="B5741" s="465" t="s">
        <v>3526</v>
      </c>
      <c r="C5741" s="464" t="s">
        <v>2594</v>
      </c>
      <c r="D5741" s="463" t="s">
        <v>9723</v>
      </c>
      <c r="E5741" s="462">
        <v>6000</v>
      </c>
      <c r="F5741" s="461" t="s">
        <v>10542</v>
      </c>
      <c r="G5741" s="460" t="s">
        <v>10541</v>
      </c>
      <c r="H5741" s="460" t="s">
        <v>8352</v>
      </c>
      <c r="I5741" s="460" t="s">
        <v>7869</v>
      </c>
      <c r="J5741" s="459" t="s">
        <v>8352</v>
      </c>
      <c r="K5741" s="458">
        <v>4</v>
      </c>
      <c r="L5741" s="458">
        <v>12</v>
      </c>
      <c r="M5741" s="457">
        <v>84347.196953960942</v>
      </c>
      <c r="N5741" s="458">
        <v>1</v>
      </c>
      <c r="O5741" s="458">
        <v>6</v>
      </c>
      <c r="P5741" s="457">
        <v>37306.800000000003</v>
      </c>
    </row>
    <row r="5742" spans="1:16" ht="67.5" x14ac:dyDescent="0.2">
      <c r="A5742" s="466" t="s">
        <v>7860</v>
      </c>
      <c r="B5742" s="465" t="s">
        <v>3526</v>
      </c>
      <c r="C5742" s="464" t="s">
        <v>2594</v>
      </c>
      <c r="D5742" s="463" t="s">
        <v>8137</v>
      </c>
      <c r="E5742" s="462">
        <v>2000</v>
      </c>
      <c r="F5742" s="461" t="s">
        <v>10540</v>
      </c>
      <c r="G5742" s="460" t="s">
        <v>10539</v>
      </c>
      <c r="H5742" s="460"/>
      <c r="I5742" s="460"/>
      <c r="J5742" s="459"/>
      <c r="K5742" s="458">
        <v>4</v>
      </c>
      <c r="L5742" s="458">
        <v>12</v>
      </c>
      <c r="M5742" s="457">
        <v>25463.304740818396</v>
      </c>
      <c r="N5742" s="458">
        <v>1</v>
      </c>
      <c r="O5742" s="458">
        <v>6</v>
      </c>
      <c r="P5742" s="457">
        <v>13306.8</v>
      </c>
    </row>
    <row r="5743" spans="1:16" ht="67.5" x14ac:dyDescent="0.2">
      <c r="A5743" s="466" t="s">
        <v>7860</v>
      </c>
      <c r="B5743" s="465" t="s">
        <v>3526</v>
      </c>
      <c r="C5743" s="464" t="s">
        <v>2594</v>
      </c>
      <c r="D5743" s="463" t="s">
        <v>8226</v>
      </c>
      <c r="E5743" s="462">
        <v>6500</v>
      </c>
      <c r="F5743" s="461" t="s">
        <v>10538</v>
      </c>
      <c r="G5743" s="460" t="s">
        <v>10537</v>
      </c>
      <c r="H5743" s="460" t="s">
        <v>8223</v>
      </c>
      <c r="I5743" s="460" t="s">
        <v>7861</v>
      </c>
      <c r="J5743" s="459" t="s">
        <v>8223</v>
      </c>
      <c r="K5743" s="458">
        <v>1</v>
      </c>
      <c r="L5743" s="458">
        <v>1</v>
      </c>
      <c r="M5743" s="457">
        <v>6896.3117006383154</v>
      </c>
      <c r="N5743" s="458">
        <v>1</v>
      </c>
      <c r="O5743" s="458">
        <v>6</v>
      </c>
      <c r="P5743" s="457">
        <v>40306.800000000003</v>
      </c>
    </row>
    <row r="5744" spans="1:16" ht="67.5" x14ac:dyDescent="0.2">
      <c r="A5744" s="466" t="s">
        <v>7860</v>
      </c>
      <c r="B5744" s="465" t="s">
        <v>3526</v>
      </c>
      <c r="C5744" s="464" t="s">
        <v>2594</v>
      </c>
      <c r="D5744" s="463" t="s">
        <v>8271</v>
      </c>
      <c r="E5744" s="462">
        <v>11000</v>
      </c>
      <c r="F5744" s="461" t="s">
        <v>10536</v>
      </c>
      <c r="G5744" s="460" t="s">
        <v>10535</v>
      </c>
      <c r="H5744" s="460" t="s">
        <v>4810</v>
      </c>
      <c r="I5744" s="460" t="s">
        <v>7869</v>
      </c>
      <c r="J5744" s="459" t="s">
        <v>4810</v>
      </c>
      <c r="K5744" s="458">
        <v>3</v>
      </c>
      <c r="L5744" s="458">
        <v>12</v>
      </c>
      <c r="M5744" s="457">
        <v>140048.17607450119</v>
      </c>
      <c r="N5744" s="458">
        <v>1</v>
      </c>
      <c r="O5744" s="458">
        <v>6</v>
      </c>
      <c r="P5744" s="457">
        <v>67306.8</v>
      </c>
    </row>
    <row r="5745" spans="1:16" ht="67.5" x14ac:dyDescent="0.2">
      <c r="A5745" s="466" t="s">
        <v>7860</v>
      </c>
      <c r="B5745" s="465" t="s">
        <v>3526</v>
      </c>
      <c r="C5745" s="464" t="s">
        <v>2594</v>
      </c>
      <c r="D5745" s="463" t="s">
        <v>7923</v>
      </c>
      <c r="E5745" s="462">
        <v>4200</v>
      </c>
      <c r="F5745" s="461" t="s">
        <v>10534</v>
      </c>
      <c r="G5745" s="460" t="s">
        <v>10533</v>
      </c>
      <c r="H5745" s="460" t="s">
        <v>6514</v>
      </c>
      <c r="I5745" s="460" t="s">
        <v>7861</v>
      </c>
      <c r="J5745" s="459" t="s">
        <v>6514</v>
      </c>
      <c r="K5745" s="458">
        <v>4</v>
      </c>
      <c r="L5745" s="458">
        <v>12</v>
      </c>
      <c r="M5745" s="457">
        <v>53472.939955718633</v>
      </c>
      <c r="N5745" s="458">
        <v>1</v>
      </c>
      <c r="O5745" s="458">
        <v>6</v>
      </c>
      <c r="P5745" s="457">
        <v>26506.799999999999</v>
      </c>
    </row>
    <row r="5746" spans="1:16" ht="67.5" x14ac:dyDescent="0.2">
      <c r="A5746" s="466" t="s">
        <v>7860</v>
      </c>
      <c r="B5746" s="465" t="s">
        <v>3526</v>
      </c>
      <c r="C5746" s="464" t="s">
        <v>2594</v>
      </c>
      <c r="D5746" s="463" t="s">
        <v>8128</v>
      </c>
      <c r="E5746" s="462">
        <v>8500</v>
      </c>
      <c r="F5746" s="461" t="s">
        <v>10532</v>
      </c>
      <c r="G5746" s="460" t="s">
        <v>10531</v>
      </c>
      <c r="H5746" s="460" t="s">
        <v>6005</v>
      </c>
      <c r="I5746" s="460" t="s">
        <v>7869</v>
      </c>
      <c r="J5746" s="459" t="s">
        <v>6005</v>
      </c>
      <c r="K5746" s="458">
        <v>0</v>
      </c>
      <c r="L5746" s="458">
        <v>0</v>
      </c>
      <c r="M5746" s="457">
        <v>0</v>
      </c>
      <c r="N5746" s="458">
        <v>1</v>
      </c>
      <c r="O5746" s="458">
        <v>2</v>
      </c>
      <c r="P5746" s="457">
        <v>17435.599999999999</v>
      </c>
    </row>
    <row r="5747" spans="1:16" ht="67.5" x14ac:dyDescent="0.2">
      <c r="A5747" s="466" t="s">
        <v>7860</v>
      </c>
      <c r="B5747" s="465" t="s">
        <v>3526</v>
      </c>
      <c r="C5747" s="464" t="s">
        <v>2594</v>
      </c>
      <c r="D5747" s="463" t="s">
        <v>9458</v>
      </c>
      <c r="E5747" s="462">
        <v>6500</v>
      </c>
      <c r="F5747" s="461" t="s">
        <v>10530</v>
      </c>
      <c r="G5747" s="460" t="s">
        <v>10529</v>
      </c>
      <c r="H5747" s="460" t="s">
        <v>8241</v>
      </c>
      <c r="I5747" s="460" t="s">
        <v>7869</v>
      </c>
      <c r="J5747" s="459" t="s">
        <v>8241</v>
      </c>
      <c r="K5747" s="458">
        <v>3</v>
      </c>
      <c r="L5747" s="458">
        <v>12</v>
      </c>
      <c r="M5747" s="457">
        <v>82755.740407659789</v>
      </c>
      <c r="N5747" s="458">
        <v>1</v>
      </c>
      <c r="O5747" s="458">
        <v>6</v>
      </c>
      <c r="P5747" s="457">
        <v>40306.800000000003</v>
      </c>
    </row>
    <row r="5748" spans="1:16" ht="67.5" x14ac:dyDescent="0.2">
      <c r="A5748" s="466" t="s">
        <v>7860</v>
      </c>
      <c r="B5748" s="465" t="s">
        <v>3526</v>
      </c>
      <c r="C5748" s="464" t="s">
        <v>2594</v>
      </c>
      <c r="D5748" s="463" t="s">
        <v>8005</v>
      </c>
      <c r="E5748" s="462">
        <v>4200</v>
      </c>
      <c r="F5748" s="461" t="s">
        <v>10528</v>
      </c>
      <c r="G5748" s="460" t="s">
        <v>10527</v>
      </c>
      <c r="H5748" s="460" t="s">
        <v>7865</v>
      </c>
      <c r="I5748" s="460" t="s">
        <v>7861</v>
      </c>
      <c r="J5748" s="459" t="s">
        <v>7865</v>
      </c>
      <c r="K5748" s="458">
        <v>4</v>
      </c>
      <c r="L5748" s="458">
        <v>12</v>
      </c>
      <c r="M5748" s="457">
        <v>53472.939955718633</v>
      </c>
      <c r="N5748" s="458">
        <v>1</v>
      </c>
      <c r="O5748" s="458">
        <v>6</v>
      </c>
      <c r="P5748" s="457">
        <v>26506.799999999999</v>
      </c>
    </row>
    <row r="5749" spans="1:16" ht="67.5" x14ac:dyDescent="0.2">
      <c r="A5749" s="466" t="s">
        <v>7860</v>
      </c>
      <c r="B5749" s="465" t="s">
        <v>3526</v>
      </c>
      <c r="C5749" s="464" t="s">
        <v>2594</v>
      </c>
      <c r="D5749" s="463" t="s">
        <v>7908</v>
      </c>
      <c r="E5749" s="462">
        <v>4200</v>
      </c>
      <c r="F5749" s="461" t="s">
        <v>4275</v>
      </c>
      <c r="G5749" s="460" t="s">
        <v>10526</v>
      </c>
      <c r="H5749" s="460" t="s">
        <v>6389</v>
      </c>
      <c r="I5749" s="460" t="s">
        <v>7869</v>
      </c>
      <c r="J5749" s="459" t="s">
        <v>6389</v>
      </c>
      <c r="K5749" s="458">
        <v>3</v>
      </c>
      <c r="L5749" s="458">
        <v>5</v>
      </c>
      <c r="M5749" s="457">
        <v>22280.391648216097</v>
      </c>
      <c r="N5749" s="458">
        <v>0</v>
      </c>
      <c r="O5749" s="458">
        <v>0</v>
      </c>
      <c r="P5749" s="457">
        <v>0</v>
      </c>
    </row>
    <row r="5750" spans="1:16" ht="67.5" x14ac:dyDescent="0.2">
      <c r="A5750" s="466" t="s">
        <v>7860</v>
      </c>
      <c r="B5750" s="465" t="s">
        <v>3526</v>
      </c>
      <c r="C5750" s="464" t="s">
        <v>2594</v>
      </c>
      <c r="D5750" s="463" t="s">
        <v>7923</v>
      </c>
      <c r="E5750" s="462">
        <v>4200</v>
      </c>
      <c r="F5750" s="461" t="s">
        <v>10525</v>
      </c>
      <c r="G5750" s="460" t="s">
        <v>10524</v>
      </c>
      <c r="H5750" s="460" t="s">
        <v>6389</v>
      </c>
      <c r="I5750" s="460" t="s">
        <v>7869</v>
      </c>
      <c r="J5750" s="459" t="s">
        <v>6389</v>
      </c>
      <c r="K5750" s="458">
        <v>3</v>
      </c>
      <c r="L5750" s="458">
        <v>5</v>
      </c>
      <c r="M5750" s="457">
        <v>22280.391648216097</v>
      </c>
      <c r="N5750" s="458">
        <v>0</v>
      </c>
      <c r="O5750" s="458">
        <v>0</v>
      </c>
      <c r="P5750" s="457">
        <v>0</v>
      </c>
    </row>
    <row r="5751" spans="1:16" ht="67.5" x14ac:dyDescent="0.2">
      <c r="A5751" s="466" t="s">
        <v>7860</v>
      </c>
      <c r="B5751" s="465" t="s">
        <v>3526</v>
      </c>
      <c r="C5751" s="464" t="s">
        <v>2594</v>
      </c>
      <c r="D5751" s="463" t="s">
        <v>8315</v>
      </c>
      <c r="E5751" s="462">
        <v>9000</v>
      </c>
      <c r="F5751" s="461" t="s">
        <v>10523</v>
      </c>
      <c r="G5751" s="460" t="s">
        <v>10522</v>
      </c>
      <c r="H5751" s="460" t="s">
        <v>4810</v>
      </c>
      <c r="I5751" s="460" t="s">
        <v>7869</v>
      </c>
      <c r="J5751" s="459" t="s">
        <v>4810</v>
      </c>
      <c r="K5751" s="458">
        <v>3</v>
      </c>
      <c r="L5751" s="458">
        <v>12</v>
      </c>
      <c r="M5751" s="457">
        <v>114584.87133368278</v>
      </c>
      <c r="N5751" s="458">
        <v>1</v>
      </c>
      <c r="O5751" s="458">
        <v>6</v>
      </c>
      <c r="P5751" s="457">
        <v>55306.8</v>
      </c>
    </row>
    <row r="5752" spans="1:16" ht="67.5" x14ac:dyDescent="0.2">
      <c r="A5752" s="466" t="s">
        <v>7860</v>
      </c>
      <c r="B5752" s="465" t="s">
        <v>3526</v>
      </c>
      <c r="C5752" s="464" t="s">
        <v>2594</v>
      </c>
      <c r="D5752" s="463" t="s">
        <v>7941</v>
      </c>
      <c r="E5752" s="462">
        <v>4200</v>
      </c>
      <c r="F5752" s="461" t="s">
        <v>10521</v>
      </c>
      <c r="G5752" s="460" t="s">
        <v>10520</v>
      </c>
      <c r="H5752" s="460" t="s">
        <v>3574</v>
      </c>
      <c r="I5752" s="460" t="s">
        <v>7861</v>
      </c>
      <c r="J5752" s="459" t="s">
        <v>3574</v>
      </c>
      <c r="K5752" s="458">
        <v>3</v>
      </c>
      <c r="L5752" s="458">
        <v>12</v>
      </c>
      <c r="M5752" s="457">
        <v>53472.939955718633</v>
      </c>
      <c r="N5752" s="458">
        <v>1</v>
      </c>
      <c r="O5752" s="458">
        <v>6</v>
      </c>
      <c r="P5752" s="457">
        <v>26506.799999999999</v>
      </c>
    </row>
    <row r="5753" spans="1:16" ht="67.5" x14ac:dyDescent="0.2">
      <c r="A5753" s="466" t="s">
        <v>7860</v>
      </c>
      <c r="B5753" s="465" t="s">
        <v>3526</v>
      </c>
      <c r="C5753" s="464" t="s">
        <v>2594</v>
      </c>
      <c r="D5753" s="463" t="s">
        <v>9589</v>
      </c>
      <c r="E5753" s="462">
        <v>4200</v>
      </c>
      <c r="F5753" s="461" t="s">
        <v>10519</v>
      </c>
      <c r="G5753" s="460" t="s">
        <v>10518</v>
      </c>
      <c r="H5753" s="460" t="s">
        <v>6299</v>
      </c>
      <c r="I5753" s="460" t="s">
        <v>7869</v>
      </c>
      <c r="J5753" s="459" t="s">
        <v>6299</v>
      </c>
      <c r="K5753" s="458">
        <v>5</v>
      </c>
      <c r="L5753" s="458">
        <v>12</v>
      </c>
      <c r="M5753" s="457">
        <v>53472.939955718633</v>
      </c>
      <c r="N5753" s="458">
        <v>1</v>
      </c>
      <c r="O5753" s="458">
        <v>6</v>
      </c>
      <c r="P5753" s="457">
        <v>26506.799999999999</v>
      </c>
    </row>
    <row r="5754" spans="1:16" ht="67.5" x14ac:dyDescent="0.2">
      <c r="A5754" s="466" t="s">
        <v>7860</v>
      </c>
      <c r="B5754" s="465" t="s">
        <v>3526</v>
      </c>
      <c r="C5754" s="464" t="s">
        <v>2594</v>
      </c>
      <c r="D5754" s="463" t="s">
        <v>8048</v>
      </c>
      <c r="E5754" s="462">
        <v>5500</v>
      </c>
      <c r="F5754" s="461" t="s">
        <v>10517</v>
      </c>
      <c r="G5754" s="460" t="s">
        <v>10516</v>
      </c>
      <c r="H5754" s="460" t="s">
        <v>8279</v>
      </c>
      <c r="I5754" s="460" t="s">
        <v>7869</v>
      </c>
      <c r="J5754" s="459" t="s">
        <v>8279</v>
      </c>
      <c r="K5754" s="458">
        <v>4</v>
      </c>
      <c r="L5754" s="458">
        <v>10</v>
      </c>
      <c r="M5754" s="457">
        <v>58353.406697708822</v>
      </c>
      <c r="N5754" s="458">
        <v>1</v>
      </c>
      <c r="O5754" s="458">
        <v>6</v>
      </c>
      <c r="P5754" s="457">
        <v>34306.800000000003</v>
      </c>
    </row>
    <row r="5755" spans="1:16" ht="67.5" x14ac:dyDescent="0.2">
      <c r="A5755" s="466" t="s">
        <v>7860</v>
      </c>
      <c r="B5755" s="465" t="s">
        <v>3526</v>
      </c>
      <c r="C5755" s="464" t="s">
        <v>2594</v>
      </c>
      <c r="D5755" s="463" t="s">
        <v>8248</v>
      </c>
      <c r="E5755" s="462">
        <v>4200</v>
      </c>
      <c r="F5755" s="461" t="s">
        <v>10515</v>
      </c>
      <c r="G5755" s="460" t="s">
        <v>10514</v>
      </c>
      <c r="H5755" s="460" t="s">
        <v>4810</v>
      </c>
      <c r="I5755" s="460" t="s">
        <v>7869</v>
      </c>
      <c r="J5755" s="459" t="s">
        <v>4810</v>
      </c>
      <c r="K5755" s="458">
        <v>3</v>
      </c>
      <c r="L5755" s="458">
        <v>12</v>
      </c>
      <c r="M5755" s="457">
        <v>53472.939955718633</v>
      </c>
      <c r="N5755" s="458">
        <v>1</v>
      </c>
      <c r="O5755" s="458">
        <v>6</v>
      </c>
      <c r="P5755" s="457">
        <v>26506.799999999999</v>
      </c>
    </row>
    <row r="5756" spans="1:16" ht="67.5" x14ac:dyDescent="0.2">
      <c r="A5756" s="466" t="s">
        <v>7860</v>
      </c>
      <c r="B5756" s="465" t="s">
        <v>3526</v>
      </c>
      <c r="C5756" s="464" t="s">
        <v>2594</v>
      </c>
      <c r="D5756" s="463" t="s">
        <v>10513</v>
      </c>
      <c r="E5756" s="462">
        <v>7500</v>
      </c>
      <c r="F5756" s="461" t="s">
        <v>10512</v>
      </c>
      <c r="G5756" s="460" t="s">
        <v>10511</v>
      </c>
      <c r="H5756" s="460" t="s">
        <v>3528</v>
      </c>
      <c r="I5756" s="460" t="s">
        <v>7869</v>
      </c>
      <c r="J5756" s="459" t="s">
        <v>3528</v>
      </c>
      <c r="K5756" s="458">
        <v>3</v>
      </c>
      <c r="L5756" s="458">
        <v>12</v>
      </c>
      <c r="M5756" s="457">
        <v>95487.392778068985</v>
      </c>
      <c r="N5756" s="458">
        <v>1</v>
      </c>
      <c r="O5756" s="458">
        <v>6</v>
      </c>
      <c r="P5756" s="457">
        <v>46306.8</v>
      </c>
    </row>
    <row r="5757" spans="1:16" ht="67.5" x14ac:dyDescent="0.2">
      <c r="A5757" s="466" t="s">
        <v>7860</v>
      </c>
      <c r="B5757" s="465" t="s">
        <v>3526</v>
      </c>
      <c r="C5757" s="464" t="s">
        <v>2594</v>
      </c>
      <c r="D5757" s="463" t="s">
        <v>10510</v>
      </c>
      <c r="E5757" s="462">
        <v>8500</v>
      </c>
      <c r="F5757" s="461" t="s">
        <v>10509</v>
      </c>
      <c r="G5757" s="460" t="s">
        <v>10508</v>
      </c>
      <c r="H5757" s="460" t="s">
        <v>7950</v>
      </c>
      <c r="I5757" s="460" t="s">
        <v>7869</v>
      </c>
      <c r="J5757" s="459" t="s">
        <v>7950</v>
      </c>
      <c r="K5757" s="458">
        <v>2</v>
      </c>
      <c r="L5757" s="458">
        <v>6</v>
      </c>
      <c r="M5757" s="457">
        <v>54109.52257423909</v>
      </c>
      <c r="N5757" s="458">
        <v>1</v>
      </c>
      <c r="O5757" s="458">
        <v>6</v>
      </c>
      <c r="P5757" s="457">
        <v>52306.8</v>
      </c>
    </row>
    <row r="5758" spans="1:16" ht="67.5" x14ac:dyDescent="0.2">
      <c r="A5758" s="466" t="s">
        <v>7860</v>
      </c>
      <c r="B5758" s="465" t="s">
        <v>3526</v>
      </c>
      <c r="C5758" s="464" t="s">
        <v>2594</v>
      </c>
      <c r="D5758" s="463" t="s">
        <v>8417</v>
      </c>
      <c r="E5758" s="462">
        <v>3200</v>
      </c>
      <c r="F5758" s="461" t="s">
        <v>10507</v>
      </c>
      <c r="G5758" s="460" t="s">
        <v>10506</v>
      </c>
      <c r="H5758" s="460" t="s">
        <v>8279</v>
      </c>
      <c r="I5758" s="460" t="s">
        <v>7861</v>
      </c>
      <c r="J5758" s="459" t="s">
        <v>8279</v>
      </c>
      <c r="K5758" s="458">
        <v>3</v>
      </c>
      <c r="L5758" s="458">
        <v>12</v>
      </c>
      <c r="M5758" s="457">
        <v>40741.287585309437</v>
      </c>
      <c r="N5758" s="458">
        <v>1</v>
      </c>
      <c r="O5758" s="458">
        <v>6</v>
      </c>
      <c r="P5758" s="457">
        <v>20506.8</v>
      </c>
    </row>
    <row r="5759" spans="1:16" ht="67.5" x14ac:dyDescent="0.2">
      <c r="A5759" s="466" t="s">
        <v>7860</v>
      </c>
      <c r="B5759" s="465" t="s">
        <v>3526</v>
      </c>
      <c r="C5759" s="464" t="s">
        <v>2594</v>
      </c>
      <c r="D5759" s="463" t="s">
        <v>7859</v>
      </c>
      <c r="E5759" s="462">
        <v>2500</v>
      </c>
      <c r="F5759" s="461" t="s">
        <v>10505</v>
      </c>
      <c r="G5759" s="460" t="s">
        <v>10504</v>
      </c>
      <c r="H5759" s="460" t="s">
        <v>3859</v>
      </c>
      <c r="I5759" s="460" t="s">
        <v>7861</v>
      </c>
      <c r="J5759" s="459" t="s">
        <v>3859</v>
      </c>
      <c r="K5759" s="458">
        <v>3</v>
      </c>
      <c r="L5759" s="458">
        <v>12</v>
      </c>
      <c r="M5759" s="457">
        <v>31829.130926022997</v>
      </c>
      <c r="N5759" s="458">
        <v>1</v>
      </c>
      <c r="O5759" s="458">
        <v>6</v>
      </c>
      <c r="P5759" s="457">
        <v>16306.8</v>
      </c>
    </row>
    <row r="5760" spans="1:16" ht="67.5" x14ac:dyDescent="0.2">
      <c r="A5760" s="466" t="s">
        <v>7860</v>
      </c>
      <c r="B5760" s="465" t="s">
        <v>3526</v>
      </c>
      <c r="C5760" s="464" t="s">
        <v>2594</v>
      </c>
      <c r="D5760" s="463" t="s">
        <v>9723</v>
      </c>
      <c r="E5760" s="462">
        <v>7500</v>
      </c>
      <c r="F5760" s="461" t="s">
        <v>6593</v>
      </c>
      <c r="G5760" s="460" t="s">
        <v>6592</v>
      </c>
      <c r="H5760" s="460" t="s">
        <v>8401</v>
      </c>
      <c r="I5760" s="460" t="s">
        <v>7869</v>
      </c>
      <c r="J5760" s="459" t="s">
        <v>8401</v>
      </c>
      <c r="K5760" s="458">
        <v>1</v>
      </c>
      <c r="L5760" s="458">
        <v>1</v>
      </c>
      <c r="M5760" s="457">
        <v>7957.2827315057493</v>
      </c>
      <c r="N5760" s="458">
        <v>1</v>
      </c>
      <c r="O5760" s="458">
        <v>6</v>
      </c>
      <c r="P5760" s="457">
        <v>46306.8</v>
      </c>
    </row>
    <row r="5761" spans="1:16" ht="67.5" x14ac:dyDescent="0.2">
      <c r="A5761" s="466" t="s">
        <v>7860</v>
      </c>
      <c r="B5761" s="465" t="s">
        <v>3526</v>
      </c>
      <c r="C5761" s="464" t="s">
        <v>2594</v>
      </c>
      <c r="D5761" s="463" t="s">
        <v>8302</v>
      </c>
      <c r="E5761" s="462">
        <v>4200</v>
      </c>
      <c r="F5761" s="461" t="s">
        <v>10503</v>
      </c>
      <c r="G5761" s="460" t="s">
        <v>10502</v>
      </c>
      <c r="H5761" s="460" t="s">
        <v>8241</v>
      </c>
      <c r="I5761" s="460" t="s">
        <v>7869</v>
      </c>
      <c r="J5761" s="459" t="s">
        <v>8241</v>
      </c>
      <c r="K5761" s="458">
        <v>3</v>
      </c>
      <c r="L5761" s="458">
        <v>12</v>
      </c>
      <c r="M5761" s="457">
        <v>53472.939955718633</v>
      </c>
      <c r="N5761" s="458">
        <v>1</v>
      </c>
      <c r="O5761" s="458">
        <v>6</v>
      </c>
      <c r="P5761" s="457">
        <v>26506.799999999999</v>
      </c>
    </row>
    <row r="5762" spans="1:16" ht="67.5" x14ac:dyDescent="0.2">
      <c r="A5762" s="466" t="s">
        <v>7860</v>
      </c>
      <c r="B5762" s="465" t="s">
        <v>3526</v>
      </c>
      <c r="C5762" s="464" t="s">
        <v>2594</v>
      </c>
      <c r="D5762" s="463" t="s">
        <v>10501</v>
      </c>
      <c r="E5762" s="462">
        <v>4000</v>
      </c>
      <c r="F5762" s="461" t="s">
        <v>10500</v>
      </c>
      <c r="G5762" s="460" t="s">
        <v>10499</v>
      </c>
      <c r="H5762" s="460"/>
      <c r="I5762" s="460"/>
      <c r="J5762" s="459"/>
      <c r="K5762" s="458">
        <v>3</v>
      </c>
      <c r="L5762" s="458">
        <v>12</v>
      </c>
      <c r="M5762" s="457">
        <v>50926.609481636791</v>
      </c>
      <c r="N5762" s="458">
        <v>1</v>
      </c>
      <c r="O5762" s="458">
        <v>6</v>
      </c>
      <c r="P5762" s="457">
        <v>25306.799999999999</v>
      </c>
    </row>
    <row r="5763" spans="1:16" ht="67.5" x14ac:dyDescent="0.2">
      <c r="A5763" s="466" t="s">
        <v>7860</v>
      </c>
      <c r="B5763" s="465" t="s">
        <v>3526</v>
      </c>
      <c r="C5763" s="464" t="s">
        <v>2594</v>
      </c>
      <c r="D5763" s="463" t="s">
        <v>8558</v>
      </c>
      <c r="E5763" s="462">
        <v>1500</v>
      </c>
      <c r="F5763" s="461" t="s">
        <v>10498</v>
      </c>
      <c r="G5763" s="460" t="s">
        <v>10497</v>
      </c>
      <c r="H5763" s="460" t="s">
        <v>9659</v>
      </c>
      <c r="I5763" s="460" t="s">
        <v>7861</v>
      </c>
      <c r="J5763" s="459" t="s">
        <v>9659</v>
      </c>
      <c r="K5763" s="458">
        <v>3</v>
      </c>
      <c r="L5763" s="458">
        <v>12</v>
      </c>
      <c r="M5763" s="457">
        <v>19097.478555613798</v>
      </c>
      <c r="N5763" s="458">
        <v>1</v>
      </c>
      <c r="O5763" s="458">
        <v>6</v>
      </c>
      <c r="P5763" s="457">
        <v>10306.799999999999</v>
      </c>
    </row>
    <row r="5764" spans="1:16" ht="67.5" x14ac:dyDescent="0.2">
      <c r="A5764" s="466" t="s">
        <v>7860</v>
      </c>
      <c r="B5764" s="465" t="s">
        <v>3526</v>
      </c>
      <c r="C5764" s="464" t="s">
        <v>2594</v>
      </c>
      <c r="D5764" s="463" t="s">
        <v>7887</v>
      </c>
      <c r="E5764" s="462">
        <v>4200</v>
      </c>
      <c r="F5764" s="461" t="s">
        <v>10496</v>
      </c>
      <c r="G5764" s="460" t="s">
        <v>10495</v>
      </c>
      <c r="H5764" s="460" t="s">
        <v>3642</v>
      </c>
      <c r="I5764" s="460" t="s">
        <v>7861</v>
      </c>
      <c r="J5764" s="459" t="s">
        <v>3642</v>
      </c>
      <c r="K5764" s="458">
        <v>5</v>
      </c>
      <c r="L5764" s="458">
        <v>12</v>
      </c>
      <c r="M5764" s="457">
        <v>53472.939955718633</v>
      </c>
      <c r="N5764" s="458">
        <v>0</v>
      </c>
      <c r="O5764" s="458">
        <v>0</v>
      </c>
      <c r="P5764" s="457">
        <v>0</v>
      </c>
    </row>
    <row r="5765" spans="1:16" ht="67.5" x14ac:dyDescent="0.2">
      <c r="A5765" s="466" t="s">
        <v>7860</v>
      </c>
      <c r="B5765" s="465" t="s">
        <v>3526</v>
      </c>
      <c r="C5765" s="464" t="s">
        <v>2594</v>
      </c>
      <c r="D5765" s="463" t="s">
        <v>7887</v>
      </c>
      <c r="E5765" s="462">
        <v>4200</v>
      </c>
      <c r="F5765" s="461" t="s">
        <v>10494</v>
      </c>
      <c r="G5765" s="460" t="s">
        <v>10493</v>
      </c>
      <c r="H5765" s="460" t="s">
        <v>3574</v>
      </c>
      <c r="I5765" s="460" t="s">
        <v>7869</v>
      </c>
      <c r="J5765" s="459" t="s">
        <v>3574</v>
      </c>
      <c r="K5765" s="458">
        <v>4</v>
      </c>
      <c r="L5765" s="458">
        <v>7</v>
      </c>
      <c r="M5765" s="457">
        <v>31192.548307502537</v>
      </c>
      <c r="N5765" s="458">
        <v>1</v>
      </c>
      <c r="O5765" s="458">
        <v>6</v>
      </c>
      <c r="P5765" s="457">
        <v>26506.799999999999</v>
      </c>
    </row>
    <row r="5766" spans="1:16" ht="67.5" x14ac:dyDescent="0.2">
      <c r="A5766" s="466" t="s">
        <v>7860</v>
      </c>
      <c r="B5766" s="465" t="s">
        <v>3526</v>
      </c>
      <c r="C5766" s="464" t="s">
        <v>2594</v>
      </c>
      <c r="D5766" s="463" t="s">
        <v>7953</v>
      </c>
      <c r="E5766" s="462">
        <v>9500</v>
      </c>
      <c r="F5766" s="461" t="s">
        <v>10492</v>
      </c>
      <c r="G5766" s="460" t="s">
        <v>10491</v>
      </c>
      <c r="H5766" s="460" t="s">
        <v>8159</v>
      </c>
      <c r="I5766" s="460" t="s">
        <v>7869</v>
      </c>
      <c r="J5766" s="459" t="s">
        <v>8159</v>
      </c>
      <c r="K5766" s="458">
        <v>3</v>
      </c>
      <c r="L5766" s="458">
        <v>12</v>
      </c>
      <c r="M5766" s="457">
        <v>120950.69751888738</v>
      </c>
      <c r="N5766" s="458">
        <v>1</v>
      </c>
      <c r="O5766" s="458">
        <v>6</v>
      </c>
      <c r="P5766" s="457">
        <v>58306.8</v>
      </c>
    </row>
    <row r="5767" spans="1:16" ht="67.5" x14ac:dyDescent="0.2">
      <c r="A5767" s="466" t="s">
        <v>7860</v>
      </c>
      <c r="B5767" s="465" t="s">
        <v>3526</v>
      </c>
      <c r="C5767" s="464" t="s">
        <v>2594</v>
      </c>
      <c r="D5767" s="463" t="s">
        <v>7960</v>
      </c>
      <c r="E5767" s="462">
        <v>2500</v>
      </c>
      <c r="F5767" s="461" t="s">
        <v>10490</v>
      </c>
      <c r="G5767" s="460" t="s">
        <v>10489</v>
      </c>
      <c r="H5767" s="460" t="s">
        <v>10344</v>
      </c>
      <c r="I5767" s="460" t="s">
        <v>7869</v>
      </c>
      <c r="J5767" s="459" t="s">
        <v>10344</v>
      </c>
      <c r="K5767" s="458">
        <v>4</v>
      </c>
      <c r="L5767" s="458">
        <v>12</v>
      </c>
      <c r="M5767" s="457">
        <v>31829.130926022997</v>
      </c>
      <c r="N5767" s="458">
        <v>1</v>
      </c>
      <c r="O5767" s="458">
        <v>6</v>
      </c>
      <c r="P5767" s="457">
        <v>16306.8</v>
      </c>
    </row>
    <row r="5768" spans="1:16" ht="67.5" x14ac:dyDescent="0.2">
      <c r="A5768" s="466" t="s">
        <v>7860</v>
      </c>
      <c r="B5768" s="465" t="s">
        <v>3526</v>
      </c>
      <c r="C5768" s="464" t="s">
        <v>2594</v>
      </c>
      <c r="D5768" s="463" t="s">
        <v>8086</v>
      </c>
      <c r="E5768" s="462">
        <v>4200</v>
      </c>
      <c r="F5768" s="461" t="s">
        <v>10488</v>
      </c>
      <c r="G5768" s="460" t="s">
        <v>10487</v>
      </c>
      <c r="H5768" s="460" t="s">
        <v>8279</v>
      </c>
      <c r="I5768" s="460" t="s">
        <v>7869</v>
      </c>
      <c r="J5768" s="459" t="s">
        <v>8279</v>
      </c>
      <c r="K5768" s="458">
        <v>4</v>
      </c>
      <c r="L5768" s="458">
        <v>7</v>
      </c>
      <c r="M5768" s="457">
        <v>31192.548307502537</v>
      </c>
      <c r="N5768" s="458">
        <v>1</v>
      </c>
      <c r="O5768" s="458">
        <v>6</v>
      </c>
      <c r="P5768" s="457">
        <v>26506.799999999999</v>
      </c>
    </row>
    <row r="5769" spans="1:16" ht="67.5" x14ac:dyDescent="0.2">
      <c r="A5769" s="466" t="s">
        <v>7860</v>
      </c>
      <c r="B5769" s="465" t="s">
        <v>3526</v>
      </c>
      <c r="C5769" s="464" t="s">
        <v>2594</v>
      </c>
      <c r="D5769" s="463" t="s">
        <v>8417</v>
      </c>
      <c r="E5769" s="462">
        <v>3200</v>
      </c>
      <c r="F5769" s="461" t="s">
        <v>10486</v>
      </c>
      <c r="G5769" s="460" t="s">
        <v>10485</v>
      </c>
      <c r="H5769" s="460" t="s">
        <v>6389</v>
      </c>
      <c r="I5769" s="460" t="s">
        <v>7869</v>
      </c>
      <c r="J5769" s="459" t="s">
        <v>6389</v>
      </c>
      <c r="K5769" s="458">
        <v>4</v>
      </c>
      <c r="L5769" s="458">
        <v>12</v>
      </c>
      <c r="M5769" s="457">
        <v>40741.287585309437</v>
      </c>
      <c r="N5769" s="458">
        <v>1</v>
      </c>
      <c r="O5769" s="458">
        <v>6</v>
      </c>
      <c r="P5769" s="457">
        <v>20506.8</v>
      </c>
    </row>
    <row r="5770" spans="1:16" ht="67.5" x14ac:dyDescent="0.2">
      <c r="A5770" s="466" t="s">
        <v>7860</v>
      </c>
      <c r="B5770" s="465" t="s">
        <v>3526</v>
      </c>
      <c r="C5770" s="464" t="s">
        <v>2594</v>
      </c>
      <c r="D5770" s="463" t="s">
        <v>7908</v>
      </c>
      <c r="E5770" s="462">
        <v>4200</v>
      </c>
      <c r="F5770" s="461" t="s">
        <v>10484</v>
      </c>
      <c r="G5770" s="460" t="s">
        <v>10483</v>
      </c>
      <c r="H5770" s="460" t="s">
        <v>3574</v>
      </c>
      <c r="I5770" s="460" t="s">
        <v>7861</v>
      </c>
      <c r="J5770" s="459" t="s">
        <v>3574</v>
      </c>
      <c r="K5770" s="458">
        <v>3</v>
      </c>
      <c r="L5770" s="458">
        <v>5</v>
      </c>
      <c r="M5770" s="457">
        <v>22280.391648216097</v>
      </c>
      <c r="N5770" s="458">
        <v>0</v>
      </c>
      <c r="O5770" s="458">
        <v>0</v>
      </c>
      <c r="P5770" s="457">
        <v>0</v>
      </c>
    </row>
    <row r="5771" spans="1:16" ht="67.5" x14ac:dyDescent="0.2">
      <c r="A5771" s="466" t="s">
        <v>7860</v>
      </c>
      <c r="B5771" s="465" t="s">
        <v>3526</v>
      </c>
      <c r="C5771" s="464" t="s">
        <v>2594</v>
      </c>
      <c r="D5771" s="463" t="s">
        <v>8091</v>
      </c>
      <c r="E5771" s="462">
        <v>2700</v>
      </c>
      <c r="F5771" s="461" t="s">
        <v>10482</v>
      </c>
      <c r="G5771" s="460" t="s">
        <v>10481</v>
      </c>
      <c r="H5771" s="460" t="s">
        <v>6389</v>
      </c>
      <c r="I5771" s="460" t="s">
        <v>7869</v>
      </c>
      <c r="J5771" s="459" t="s">
        <v>6389</v>
      </c>
      <c r="K5771" s="458">
        <v>4</v>
      </c>
      <c r="L5771" s="458">
        <v>12</v>
      </c>
      <c r="M5771" s="457">
        <v>34375.461400104832</v>
      </c>
      <c r="N5771" s="458">
        <v>0</v>
      </c>
      <c r="O5771" s="458">
        <v>0</v>
      </c>
      <c r="P5771" s="457">
        <v>0</v>
      </c>
    </row>
    <row r="5772" spans="1:16" ht="67.5" x14ac:dyDescent="0.2">
      <c r="A5772" s="466" t="s">
        <v>7860</v>
      </c>
      <c r="B5772" s="465" t="s">
        <v>3526</v>
      </c>
      <c r="C5772" s="464" t="s">
        <v>2594</v>
      </c>
      <c r="D5772" s="463" t="s">
        <v>8005</v>
      </c>
      <c r="E5772" s="462">
        <v>4200</v>
      </c>
      <c r="F5772" s="461" t="s">
        <v>10480</v>
      </c>
      <c r="G5772" s="460" t="s">
        <v>10479</v>
      </c>
      <c r="H5772" s="460" t="s">
        <v>6389</v>
      </c>
      <c r="I5772" s="460" t="s">
        <v>7869</v>
      </c>
      <c r="J5772" s="459" t="s">
        <v>6389</v>
      </c>
      <c r="K5772" s="458">
        <v>3</v>
      </c>
      <c r="L5772" s="458">
        <v>12</v>
      </c>
      <c r="M5772" s="457">
        <v>53472.939955718633</v>
      </c>
      <c r="N5772" s="458">
        <v>1</v>
      </c>
      <c r="O5772" s="458">
        <v>6</v>
      </c>
      <c r="P5772" s="457">
        <v>26506.799999999999</v>
      </c>
    </row>
    <row r="5773" spans="1:16" ht="67.5" x14ac:dyDescent="0.2">
      <c r="A5773" s="466" t="s">
        <v>7860</v>
      </c>
      <c r="B5773" s="465" t="s">
        <v>3526</v>
      </c>
      <c r="C5773" s="464" t="s">
        <v>2594</v>
      </c>
      <c r="D5773" s="463" t="s">
        <v>7986</v>
      </c>
      <c r="E5773" s="462">
        <v>7500</v>
      </c>
      <c r="F5773" s="461" t="s">
        <v>10478</v>
      </c>
      <c r="G5773" s="460" t="s">
        <v>10477</v>
      </c>
      <c r="H5773" s="460" t="s">
        <v>7911</v>
      </c>
      <c r="I5773" s="460" t="s">
        <v>7861</v>
      </c>
      <c r="J5773" s="459" t="s">
        <v>7911</v>
      </c>
      <c r="K5773" s="458">
        <v>3</v>
      </c>
      <c r="L5773" s="458">
        <v>12</v>
      </c>
      <c r="M5773" s="457">
        <v>95487.392778068985</v>
      </c>
      <c r="N5773" s="458">
        <v>1</v>
      </c>
      <c r="O5773" s="458">
        <v>6</v>
      </c>
      <c r="P5773" s="457">
        <v>46306.8</v>
      </c>
    </row>
    <row r="5774" spans="1:16" ht="67.5" x14ac:dyDescent="0.2">
      <c r="A5774" s="466" t="s">
        <v>7860</v>
      </c>
      <c r="B5774" s="465" t="s">
        <v>3526</v>
      </c>
      <c r="C5774" s="464" t="s">
        <v>2594</v>
      </c>
      <c r="D5774" s="463" t="s">
        <v>9458</v>
      </c>
      <c r="E5774" s="462">
        <v>6500</v>
      </c>
      <c r="F5774" s="461" t="s">
        <v>10476</v>
      </c>
      <c r="G5774" s="460" t="s">
        <v>10475</v>
      </c>
      <c r="H5774" s="460" t="s">
        <v>3570</v>
      </c>
      <c r="I5774" s="460" t="s">
        <v>7869</v>
      </c>
      <c r="J5774" s="459" t="s">
        <v>3570</v>
      </c>
      <c r="K5774" s="458">
        <v>3</v>
      </c>
      <c r="L5774" s="458">
        <v>12</v>
      </c>
      <c r="M5774" s="457">
        <v>82755.740407659789</v>
      </c>
      <c r="N5774" s="458">
        <v>1</v>
      </c>
      <c r="O5774" s="458">
        <v>6</v>
      </c>
      <c r="P5774" s="457">
        <v>40306.800000000003</v>
      </c>
    </row>
    <row r="5775" spans="1:16" ht="67.5" x14ac:dyDescent="0.2">
      <c r="A5775" s="466" t="s">
        <v>7860</v>
      </c>
      <c r="B5775" s="465" t="s">
        <v>3526</v>
      </c>
      <c r="C5775" s="464" t="s">
        <v>2594</v>
      </c>
      <c r="D5775" s="463" t="s">
        <v>7908</v>
      </c>
      <c r="E5775" s="462">
        <v>4200</v>
      </c>
      <c r="F5775" s="461" t="s">
        <v>10474</v>
      </c>
      <c r="G5775" s="460" t="s">
        <v>10473</v>
      </c>
      <c r="H5775" s="460" t="s">
        <v>7865</v>
      </c>
      <c r="I5775" s="460" t="s">
        <v>7861</v>
      </c>
      <c r="J5775" s="459" t="s">
        <v>7865</v>
      </c>
      <c r="K5775" s="458">
        <v>3</v>
      </c>
      <c r="L5775" s="458">
        <v>5</v>
      </c>
      <c r="M5775" s="457">
        <v>22280.391648216097</v>
      </c>
      <c r="N5775" s="458">
        <v>0</v>
      </c>
      <c r="O5775" s="458">
        <v>0</v>
      </c>
      <c r="P5775" s="457">
        <v>0</v>
      </c>
    </row>
    <row r="5776" spans="1:16" ht="67.5" x14ac:dyDescent="0.2">
      <c r="A5776" s="466" t="s">
        <v>7860</v>
      </c>
      <c r="B5776" s="465" t="s">
        <v>3526</v>
      </c>
      <c r="C5776" s="464" t="s">
        <v>2594</v>
      </c>
      <c r="D5776" s="463" t="s">
        <v>7859</v>
      </c>
      <c r="E5776" s="462">
        <v>2500</v>
      </c>
      <c r="F5776" s="461" t="s">
        <v>10472</v>
      </c>
      <c r="G5776" s="460" t="s">
        <v>10471</v>
      </c>
      <c r="H5776" s="460" t="s">
        <v>3859</v>
      </c>
      <c r="I5776" s="460" t="s">
        <v>7861</v>
      </c>
      <c r="J5776" s="459" t="s">
        <v>3859</v>
      </c>
      <c r="K5776" s="458">
        <v>3</v>
      </c>
      <c r="L5776" s="458">
        <v>12</v>
      </c>
      <c r="M5776" s="457">
        <v>31829.130926022997</v>
      </c>
      <c r="N5776" s="458">
        <v>1</v>
      </c>
      <c r="O5776" s="458">
        <v>6</v>
      </c>
      <c r="P5776" s="457">
        <v>16306.8</v>
      </c>
    </row>
    <row r="5777" spans="1:16" ht="67.5" x14ac:dyDescent="0.2">
      <c r="A5777" s="466" t="s">
        <v>7860</v>
      </c>
      <c r="B5777" s="465" t="s">
        <v>3526</v>
      </c>
      <c r="C5777" s="464" t="s">
        <v>2594</v>
      </c>
      <c r="D5777" s="463" t="s">
        <v>8808</v>
      </c>
      <c r="E5777" s="462">
        <v>5500</v>
      </c>
      <c r="F5777" s="461" t="s">
        <v>10470</v>
      </c>
      <c r="G5777" s="460" t="s">
        <v>10469</v>
      </c>
      <c r="H5777" s="460" t="s">
        <v>7911</v>
      </c>
      <c r="I5777" s="460" t="s">
        <v>7869</v>
      </c>
      <c r="J5777" s="459" t="s">
        <v>7911</v>
      </c>
      <c r="K5777" s="458">
        <v>2</v>
      </c>
      <c r="L5777" s="458">
        <v>9</v>
      </c>
      <c r="M5777" s="457">
        <v>52518.066027937944</v>
      </c>
      <c r="N5777" s="458">
        <v>0</v>
      </c>
      <c r="O5777" s="458">
        <v>0</v>
      </c>
      <c r="P5777" s="457">
        <v>0</v>
      </c>
    </row>
    <row r="5778" spans="1:16" ht="67.5" x14ac:dyDescent="0.2">
      <c r="A5778" s="466" t="s">
        <v>7860</v>
      </c>
      <c r="B5778" s="465" t="s">
        <v>3526</v>
      </c>
      <c r="C5778" s="464" t="s">
        <v>2594</v>
      </c>
      <c r="D5778" s="463" t="s">
        <v>10468</v>
      </c>
      <c r="E5778" s="462">
        <v>7500</v>
      </c>
      <c r="F5778" s="461" t="s">
        <v>10467</v>
      </c>
      <c r="G5778" s="460" t="s">
        <v>10466</v>
      </c>
      <c r="H5778" s="460" t="s">
        <v>6514</v>
      </c>
      <c r="I5778" s="460" t="s">
        <v>7869</v>
      </c>
      <c r="J5778" s="459" t="s">
        <v>6514</v>
      </c>
      <c r="K5778" s="458">
        <v>3</v>
      </c>
      <c r="L5778" s="458">
        <v>12</v>
      </c>
      <c r="M5778" s="457">
        <v>95487.392778068985</v>
      </c>
      <c r="N5778" s="458">
        <v>1</v>
      </c>
      <c r="O5778" s="458">
        <v>6</v>
      </c>
      <c r="P5778" s="457">
        <v>46306.8</v>
      </c>
    </row>
    <row r="5779" spans="1:16" ht="67.5" x14ac:dyDescent="0.2">
      <c r="A5779" s="466" t="s">
        <v>7860</v>
      </c>
      <c r="B5779" s="465" t="s">
        <v>3526</v>
      </c>
      <c r="C5779" s="464" t="s">
        <v>2594</v>
      </c>
      <c r="D5779" s="463" t="s">
        <v>9246</v>
      </c>
      <c r="E5779" s="462">
        <v>5500</v>
      </c>
      <c r="F5779" s="461" t="s">
        <v>10465</v>
      </c>
      <c r="G5779" s="460" t="s">
        <v>10464</v>
      </c>
      <c r="H5779" s="460" t="s">
        <v>7911</v>
      </c>
      <c r="I5779" s="460" t="s">
        <v>7869</v>
      </c>
      <c r="J5779" s="459" t="s">
        <v>7911</v>
      </c>
      <c r="K5779" s="458">
        <v>3</v>
      </c>
      <c r="L5779" s="458">
        <v>12</v>
      </c>
      <c r="M5779" s="457">
        <v>70024.088037250593</v>
      </c>
      <c r="N5779" s="458">
        <v>1</v>
      </c>
      <c r="O5779" s="458">
        <v>6</v>
      </c>
      <c r="P5779" s="457">
        <v>34306.800000000003</v>
      </c>
    </row>
    <row r="5780" spans="1:16" ht="67.5" x14ac:dyDescent="0.2">
      <c r="A5780" s="466" t="s">
        <v>7860</v>
      </c>
      <c r="B5780" s="465" t="s">
        <v>3526</v>
      </c>
      <c r="C5780" s="464" t="s">
        <v>2594</v>
      </c>
      <c r="D5780" s="463" t="s">
        <v>7887</v>
      </c>
      <c r="E5780" s="462">
        <v>4200</v>
      </c>
      <c r="F5780" s="461" t="s">
        <v>10463</v>
      </c>
      <c r="G5780" s="460" t="s">
        <v>10462</v>
      </c>
      <c r="H5780" s="460" t="s">
        <v>6389</v>
      </c>
      <c r="I5780" s="460" t="s">
        <v>7869</v>
      </c>
      <c r="J5780" s="459" t="s">
        <v>6389</v>
      </c>
      <c r="K5780" s="458">
        <v>4</v>
      </c>
      <c r="L5780" s="458">
        <v>12</v>
      </c>
      <c r="M5780" s="457">
        <v>53472.939955718633</v>
      </c>
      <c r="N5780" s="458">
        <v>1</v>
      </c>
      <c r="O5780" s="458">
        <v>6</v>
      </c>
      <c r="P5780" s="457">
        <v>26506.799999999999</v>
      </c>
    </row>
    <row r="5781" spans="1:16" ht="67.5" x14ac:dyDescent="0.2">
      <c r="A5781" s="466" t="s">
        <v>7860</v>
      </c>
      <c r="B5781" s="465" t="s">
        <v>3526</v>
      </c>
      <c r="C5781" s="464" t="s">
        <v>2594</v>
      </c>
      <c r="D5781" s="463" t="s">
        <v>10085</v>
      </c>
      <c r="E5781" s="462">
        <v>4200</v>
      </c>
      <c r="F5781" s="461" t="s">
        <v>10461</v>
      </c>
      <c r="G5781" s="460" t="s">
        <v>10460</v>
      </c>
      <c r="H5781" s="460" t="s">
        <v>6514</v>
      </c>
      <c r="I5781" s="460" t="s">
        <v>7869</v>
      </c>
      <c r="J5781" s="459" t="s">
        <v>6514</v>
      </c>
      <c r="K5781" s="458">
        <v>5</v>
      </c>
      <c r="L5781" s="458">
        <v>12</v>
      </c>
      <c r="M5781" s="457">
        <v>53472.939955718633</v>
      </c>
      <c r="N5781" s="458">
        <v>1</v>
      </c>
      <c r="O5781" s="458">
        <v>6</v>
      </c>
      <c r="P5781" s="457">
        <v>26506.799999999999</v>
      </c>
    </row>
    <row r="5782" spans="1:16" ht="67.5" x14ac:dyDescent="0.2">
      <c r="A5782" s="466" t="s">
        <v>7860</v>
      </c>
      <c r="B5782" s="465" t="s">
        <v>3526</v>
      </c>
      <c r="C5782" s="464" t="s">
        <v>2594</v>
      </c>
      <c r="D5782" s="463" t="s">
        <v>9067</v>
      </c>
      <c r="E5782" s="462">
        <v>5500</v>
      </c>
      <c r="F5782" s="461" t="s">
        <v>10459</v>
      </c>
      <c r="G5782" s="460" t="s">
        <v>10458</v>
      </c>
      <c r="H5782" s="460" t="s">
        <v>4270</v>
      </c>
      <c r="I5782" s="460" t="s">
        <v>7869</v>
      </c>
      <c r="J5782" s="459" t="s">
        <v>4270</v>
      </c>
      <c r="K5782" s="458">
        <v>5</v>
      </c>
      <c r="L5782" s="458">
        <v>12</v>
      </c>
      <c r="M5782" s="457">
        <v>70024.088037250593</v>
      </c>
      <c r="N5782" s="458">
        <v>1</v>
      </c>
      <c r="O5782" s="458">
        <v>6</v>
      </c>
      <c r="P5782" s="457">
        <v>34306.800000000003</v>
      </c>
    </row>
    <row r="5783" spans="1:16" ht="67.5" x14ac:dyDescent="0.2">
      <c r="A5783" s="466" t="s">
        <v>7860</v>
      </c>
      <c r="B5783" s="465" t="s">
        <v>3526</v>
      </c>
      <c r="C5783" s="464" t="s">
        <v>2594</v>
      </c>
      <c r="D5783" s="463" t="s">
        <v>8048</v>
      </c>
      <c r="E5783" s="462">
        <v>5500</v>
      </c>
      <c r="F5783" s="461" t="s">
        <v>10457</v>
      </c>
      <c r="G5783" s="460" t="s">
        <v>10456</v>
      </c>
      <c r="H5783" s="460" t="s">
        <v>8420</v>
      </c>
      <c r="I5783" s="460" t="s">
        <v>7861</v>
      </c>
      <c r="J5783" s="459" t="s">
        <v>8420</v>
      </c>
      <c r="K5783" s="458">
        <v>4</v>
      </c>
      <c r="L5783" s="458">
        <v>12</v>
      </c>
      <c r="M5783" s="457">
        <v>70024.088037250593</v>
      </c>
      <c r="N5783" s="458">
        <v>1</v>
      </c>
      <c r="O5783" s="458">
        <v>6</v>
      </c>
      <c r="P5783" s="457">
        <v>34306.800000000003</v>
      </c>
    </row>
    <row r="5784" spans="1:16" ht="67.5" x14ac:dyDescent="0.2">
      <c r="A5784" s="466" t="s">
        <v>7860</v>
      </c>
      <c r="B5784" s="465" t="s">
        <v>3526</v>
      </c>
      <c r="C5784" s="464" t="s">
        <v>2594</v>
      </c>
      <c r="D5784" s="463" t="s">
        <v>8599</v>
      </c>
      <c r="E5784" s="462">
        <v>5500</v>
      </c>
      <c r="F5784" s="461" t="s">
        <v>10455</v>
      </c>
      <c r="G5784" s="460" t="s">
        <v>10454</v>
      </c>
      <c r="H5784" s="460" t="s">
        <v>10453</v>
      </c>
      <c r="I5784" s="460" t="s">
        <v>7869</v>
      </c>
      <c r="J5784" s="459" t="s">
        <v>10453</v>
      </c>
      <c r="K5784" s="458">
        <v>4</v>
      </c>
      <c r="L5784" s="458">
        <v>12</v>
      </c>
      <c r="M5784" s="457">
        <v>70024.088037250593</v>
      </c>
      <c r="N5784" s="458">
        <v>1</v>
      </c>
      <c r="O5784" s="458">
        <v>6</v>
      </c>
      <c r="P5784" s="457">
        <v>34306.800000000003</v>
      </c>
    </row>
    <row r="5785" spans="1:16" ht="67.5" x14ac:dyDescent="0.2">
      <c r="A5785" s="466" t="s">
        <v>7860</v>
      </c>
      <c r="B5785" s="465" t="s">
        <v>3526</v>
      </c>
      <c r="C5785" s="464" t="s">
        <v>2594</v>
      </c>
      <c r="D5785" s="463" t="s">
        <v>8048</v>
      </c>
      <c r="E5785" s="462">
        <v>5500</v>
      </c>
      <c r="F5785" s="461" t="s">
        <v>10452</v>
      </c>
      <c r="G5785" s="460" t="s">
        <v>10451</v>
      </c>
      <c r="H5785" s="460" t="s">
        <v>8352</v>
      </c>
      <c r="I5785" s="460" t="s">
        <v>7861</v>
      </c>
      <c r="J5785" s="459" t="s">
        <v>8352</v>
      </c>
      <c r="K5785" s="458">
        <v>3</v>
      </c>
      <c r="L5785" s="458">
        <v>12</v>
      </c>
      <c r="M5785" s="457">
        <v>70024.088037250593</v>
      </c>
      <c r="N5785" s="458">
        <v>1</v>
      </c>
      <c r="O5785" s="458">
        <v>6</v>
      </c>
      <c r="P5785" s="457">
        <v>34306.800000000003</v>
      </c>
    </row>
    <row r="5786" spans="1:16" ht="67.5" x14ac:dyDescent="0.2">
      <c r="A5786" s="466" t="s">
        <v>7860</v>
      </c>
      <c r="B5786" s="465" t="s">
        <v>3526</v>
      </c>
      <c r="C5786" s="464" t="s">
        <v>2594</v>
      </c>
      <c r="D5786" s="463" t="s">
        <v>7887</v>
      </c>
      <c r="E5786" s="462">
        <v>4200</v>
      </c>
      <c r="F5786" s="461" t="s">
        <v>10450</v>
      </c>
      <c r="G5786" s="460" t="s">
        <v>10449</v>
      </c>
      <c r="H5786" s="460" t="s">
        <v>3542</v>
      </c>
      <c r="I5786" s="460" t="s">
        <v>7861</v>
      </c>
      <c r="J5786" s="459" t="s">
        <v>3542</v>
      </c>
      <c r="K5786" s="458">
        <v>4</v>
      </c>
      <c r="L5786" s="458">
        <v>12</v>
      </c>
      <c r="M5786" s="457">
        <v>53472.939955718633</v>
      </c>
      <c r="N5786" s="458">
        <v>1</v>
      </c>
      <c r="O5786" s="458">
        <v>6</v>
      </c>
      <c r="P5786" s="457">
        <v>26506.799999999999</v>
      </c>
    </row>
    <row r="5787" spans="1:16" ht="67.5" x14ac:dyDescent="0.2">
      <c r="A5787" s="466" t="s">
        <v>7860</v>
      </c>
      <c r="B5787" s="465" t="s">
        <v>3526</v>
      </c>
      <c r="C5787" s="464" t="s">
        <v>2594</v>
      </c>
      <c r="D5787" s="463" t="s">
        <v>8663</v>
      </c>
      <c r="E5787" s="462">
        <v>4200</v>
      </c>
      <c r="F5787" s="461" t="s">
        <v>10448</v>
      </c>
      <c r="G5787" s="460" t="s">
        <v>10447</v>
      </c>
      <c r="H5787" s="460" t="s">
        <v>6389</v>
      </c>
      <c r="I5787" s="460" t="s">
        <v>7869</v>
      </c>
      <c r="J5787" s="459" t="s">
        <v>6389</v>
      </c>
      <c r="K5787" s="458">
        <v>3</v>
      </c>
      <c r="L5787" s="458">
        <v>9</v>
      </c>
      <c r="M5787" s="457">
        <v>40104.704966788973</v>
      </c>
      <c r="N5787" s="458">
        <v>0</v>
      </c>
      <c r="O5787" s="458">
        <v>0</v>
      </c>
      <c r="P5787" s="457">
        <v>0</v>
      </c>
    </row>
    <row r="5788" spans="1:16" ht="67.5" x14ac:dyDescent="0.2">
      <c r="A5788" s="466" t="s">
        <v>7860</v>
      </c>
      <c r="B5788" s="465" t="s">
        <v>3526</v>
      </c>
      <c r="C5788" s="464" t="s">
        <v>2594</v>
      </c>
      <c r="D5788" s="463" t="s">
        <v>7887</v>
      </c>
      <c r="E5788" s="462">
        <v>4200</v>
      </c>
      <c r="F5788" s="461" t="s">
        <v>10446</v>
      </c>
      <c r="G5788" s="460" t="s">
        <v>10445</v>
      </c>
      <c r="H5788" s="460" t="s">
        <v>3574</v>
      </c>
      <c r="I5788" s="460" t="s">
        <v>7861</v>
      </c>
      <c r="J5788" s="459" t="s">
        <v>3574</v>
      </c>
      <c r="K5788" s="458">
        <v>4</v>
      </c>
      <c r="L5788" s="458">
        <v>10</v>
      </c>
      <c r="M5788" s="457">
        <v>44560.783296432193</v>
      </c>
      <c r="N5788" s="458">
        <v>1</v>
      </c>
      <c r="O5788" s="458">
        <v>6</v>
      </c>
      <c r="P5788" s="457">
        <v>26506.799999999999</v>
      </c>
    </row>
    <row r="5789" spans="1:16" ht="67.5" x14ac:dyDescent="0.2">
      <c r="A5789" s="466" t="s">
        <v>7860</v>
      </c>
      <c r="B5789" s="465" t="s">
        <v>3526</v>
      </c>
      <c r="C5789" s="464" t="s">
        <v>2594</v>
      </c>
      <c r="D5789" s="463" t="s">
        <v>7908</v>
      </c>
      <c r="E5789" s="462">
        <v>4200</v>
      </c>
      <c r="F5789" s="461" t="s">
        <v>10444</v>
      </c>
      <c r="G5789" s="460" t="s">
        <v>10443</v>
      </c>
      <c r="H5789" s="460" t="s">
        <v>3642</v>
      </c>
      <c r="I5789" s="460" t="s">
        <v>7869</v>
      </c>
      <c r="J5789" s="459" t="s">
        <v>3642</v>
      </c>
      <c r="K5789" s="458">
        <v>3</v>
      </c>
      <c r="L5789" s="458">
        <v>5</v>
      </c>
      <c r="M5789" s="457">
        <v>22280.391648216097</v>
      </c>
      <c r="N5789" s="458">
        <v>0</v>
      </c>
      <c r="O5789" s="458">
        <v>0</v>
      </c>
      <c r="P5789" s="457">
        <v>0</v>
      </c>
    </row>
    <row r="5790" spans="1:16" ht="67.5" x14ac:dyDescent="0.2">
      <c r="A5790" s="466" t="s">
        <v>7860</v>
      </c>
      <c r="B5790" s="465" t="s">
        <v>3526</v>
      </c>
      <c r="C5790" s="464" t="s">
        <v>2594</v>
      </c>
      <c r="D5790" s="463" t="s">
        <v>7881</v>
      </c>
      <c r="E5790" s="462">
        <v>3200</v>
      </c>
      <c r="F5790" s="461" t="s">
        <v>10442</v>
      </c>
      <c r="G5790" s="460" t="s">
        <v>10441</v>
      </c>
      <c r="H5790" s="460" t="s">
        <v>3642</v>
      </c>
      <c r="I5790" s="460" t="s">
        <v>7861</v>
      </c>
      <c r="J5790" s="459" t="s">
        <v>3642</v>
      </c>
      <c r="K5790" s="458">
        <v>4</v>
      </c>
      <c r="L5790" s="458">
        <v>10</v>
      </c>
      <c r="M5790" s="457">
        <v>33951.072987757863</v>
      </c>
      <c r="N5790" s="458">
        <v>1</v>
      </c>
      <c r="O5790" s="458">
        <v>6</v>
      </c>
      <c r="P5790" s="457">
        <v>20506.8</v>
      </c>
    </row>
    <row r="5791" spans="1:16" ht="67.5" x14ac:dyDescent="0.2">
      <c r="A5791" s="466" t="s">
        <v>7860</v>
      </c>
      <c r="B5791" s="465" t="s">
        <v>3526</v>
      </c>
      <c r="C5791" s="464" t="s">
        <v>2594</v>
      </c>
      <c r="D5791" s="463" t="s">
        <v>3585</v>
      </c>
      <c r="E5791" s="462">
        <v>4200</v>
      </c>
      <c r="F5791" s="461" t="s">
        <v>10440</v>
      </c>
      <c r="G5791" s="460" t="s">
        <v>10439</v>
      </c>
      <c r="H5791" s="460" t="s">
        <v>3570</v>
      </c>
      <c r="I5791" s="460" t="s">
        <v>7861</v>
      </c>
      <c r="J5791" s="459" t="s">
        <v>3570</v>
      </c>
      <c r="K5791" s="458">
        <v>2</v>
      </c>
      <c r="L5791" s="458">
        <v>5</v>
      </c>
      <c r="M5791" s="457">
        <v>22280.391648216097</v>
      </c>
      <c r="N5791" s="458">
        <v>0</v>
      </c>
      <c r="O5791" s="458">
        <v>0</v>
      </c>
      <c r="P5791" s="457">
        <v>0</v>
      </c>
    </row>
    <row r="5792" spans="1:16" ht="67.5" x14ac:dyDescent="0.2">
      <c r="A5792" s="466" t="s">
        <v>7860</v>
      </c>
      <c r="B5792" s="465" t="s">
        <v>3526</v>
      </c>
      <c r="C5792" s="464" t="s">
        <v>2594</v>
      </c>
      <c r="D5792" s="463" t="s">
        <v>7923</v>
      </c>
      <c r="E5792" s="462">
        <v>4200</v>
      </c>
      <c r="F5792" s="461" t="s">
        <v>10438</v>
      </c>
      <c r="G5792" s="460" t="s">
        <v>10437</v>
      </c>
      <c r="H5792" s="460" t="s">
        <v>6189</v>
      </c>
      <c r="I5792" s="460" t="s">
        <v>7861</v>
      </c>
      <c r="J5792" s="459" t="s">
        <v>6189</v>
      </c>
      <c r="K5792" s="458">
        <v>4</v>
      </c>
      <c r="L5792" s="458">
        <v>12</v>
      </c>
      <c r="M5792" s="457">
        <v>53472.939955718633</v>
      </c>
      <c r="N5792" s="458">
        <v>1</v>
      </c>
      <c r="O5792" s="458">
        <v>6</v>
      </c>
      <c r="P5792" s="457">
        <v>26506.799999999999</v>
      </c>
    </row>
    <row r="5793" spans="1:16" ht="67.5" x14ac:dyDescent="0.2">
      <c r="A5793" s="466" t="s">
        <v>7860</v>
      </c>
      <c r="B5793" s="465" t="s">
        <v>3526</v>
      </c>
      <c r="C5793" s="464" t="s">
        <v>2594</v>
      </c>
      <c r="D5793" s="463" t="s">
        <v>8086</v>
      </c>
      <c r="E5793" s="462">
        <v>4200</v>
      </c>
      <c r="F5793" s="461" t="s">
        <v>10436</v>
      </c>
      <c r="G5793" s="460" t="s">
        <v>10435</v>
      </c>
      <c r="H5793" s="460" t="s">
        <v>6389</v>
      </c>
      <c r="I5793" s="460" t="s">
        <v>7869</v>
      </c>
      <c r="J5793" s="459" t="s">
        <v>6389</v>
      </c>
      <c r="K5793" s="458">
        <v>3</v>
      </c>
      <c r="L5793" s="458">
        <v>12</v>
      </c>
      <c r="M5793" s="457">
        <v>53472.939955718633</v>
      </c>
      <c r="N5793" s="458">
        <v>1</v>
      </c>
      <c r="O5793" s="458">
        <v>6</v>
      </c>
      <c r="P5793" s="457">
        <v>26506.799999999999</v>
      </c>
    </row>
    <row r="5794" spans="1:16" ht="67.5" x14ac:dyDescent="0.2">
      <c r="A5794" s="466" t="s">
        <v>7860</v>
      </c>
      <c r="B5794" s="465" t="s">
        <v>3526</v>
      </c>
      <c r="C5794" s="464" t="s">
        <v>2594</v>
      </c>
      <c r="D5794" s="463" t="s">
        <v>8847</v>
      </c>
      <c r="E5794" s="462">
        <v>5500</v>
      </c>
      <c r="F5794" s="461" t="s">
        <v>10434</v>
      </c>
      <c r="G5794" s="460" t="s">
        <v>10433</v>
      </c>
      <c r="H5794" s="460" t="s">
        <v>8352</v>
      </c>
      <c r="I5794" s="460" t="s">
        <v>7869</v>
      </c>
      <c r="J5794" s="459" t="s">
        <v>8352</v>
      </c>
      <c r="K5794" s="458">
        <v>3</v>
      </c>
      <c r="L5794" s="458">
        <v>12</v>
      </c>
      <c r="M5794" s="457">
        <v>70024.088037250593</v>
      </c>
      <c r="N5794" s="458">
        <v>1</v>
      </c>
      <c r="O5794" s="458">
        <v>6</v>
      </c>
      <c r="P5794" s="457">
        <v>34306.800000000003</v>
      </c>
    </row>
    <row r="5795" spans="1:16" ht="67.5" x14ac:dyDescent="0.2">
      <c r="A5795" s="466" t="s">
        <v>7860</v>
      </c>
      <c r="B5795" s="465" t="s">
        <v>3526</v>
      </c>
      <c r="C5795" s="464" t="s">
        <v>2594</v>
      </c>
      <c r="D5795" s="463" t="s">
        <v>8185</v>
      </c>
      <c r="E5795" s="462">
        <v>6000</v>
      </c>
      <c r="F5795" s="461" t="s">
        <v>10432</v>
      </c>
      <c r="G5795" s="460" t="s">
        <v>10431</v>
      </c>
      <c r="H5795" s="460" t="s">
        <v>8352</v>
      </c>
      <c r="I5795" s="460" t="s">
        <v>7869</v>
      </c>
      <c r="J5795" s="459" t="s">
        <v>8352</v>
      </c>
      <c r="K5795" s="458">
        <v>3</v>
      </c>
      <c r="L5795" s="458">
        <v>12</v>
      </c>
      <c r="M5795" s="457">
        <v>76389.914222455191</v>
      </c>
      <c r="N5795" s="458">
        <v>1</v>
      </c>
      <c r="O5795" s="458">
        <v>6</v>
      </c>
      <c r="P5795" s="457">
        <v>37306.800000000003</v>
      </c>
    </row>
    <row r="5796" spans="1:16" ht="67.5" x14ac:dyDescent="0.2">
      <c r="A5796" s="466" t="s">
        <v>7860</v>
      </c>
      <c r="B5796" s="465" t="s">
        <v>3526</v>
      </c>
      <c r="C5796" s="464" t="s">
        <v>2594</v>
      </c>
      <c r="D5796" s="463" t="s">
        <v>8091</v>
      </c>
      <c r="E5796" s="462">
        <v>2700</v>
      </c>
      <c r="F5796" s="461" t="s">
        <v>10430</v>
      </c>
      <c r="G5796" s="460" t="s">
        <v>10429</v>
      </c>
      <c r="H5796" s="460"/>
      <c r="I5796" s="460"/>
      <c r="J5796" s="459"/>
      <c r="K5796" s="458">
        <v>4</v>
      </c>
      <c r="L5796" s="458">
        <v>12</v>
      </c>
      <c r="M5796" s="457">
        <v>34375.461400104832</v>
      </c>
      <c r="N5796" s="458">
        <v>1</v>
      </c>
      <c r="O5796" s="458">
        <v>6</v>
      </c>
      <c r="P5796" s="457">
        <v>17506.8</v>
      </c>
    </row>
    <row r="5797" spans="1:16" ht="67.5" x14ac:dyDescent="0.2">
      <c r="A5797" s="466" t="s">
        <v>7860</v>
      </c>
      <c r="B5797" s="465" t="s">
        <v>3526</v>
      </c>
      <c r="C5797" s="464" t="s">
        <v>2594</v>
      </c>
      <c r="D5797" s="463" t="s">
        <v>7887</v>
      </c>
      <c r="E5797" s="462">
        <v>4200</v>
      </c>
      <c r="F5797" s="461" t="s">
        <v>10428</v>
      </c>
      <c r="G5797" s="460" t="s">
        <v>10427</v>
      </c>
      <c r="H5797" s="460" t="s">
        <v>6299</v>
      </c>
      <c r="I5797" s="460" t="s">
        <v>7869</v>
      </c>
      <c r="J5797" s="459" t="s">
        <v>6299</v>
      </c>
      <c r="K5797" s="458">
        <v>3</v>
      </c>
      <c r="L5797" s="458">
        <v>12</v>
      </c>
      <c r="M5797" s="457">
        <v>53472.939955718633</v>
      </c>
      <c r="N5797" s="458">
        <v>1</v>
      </c>
      <c r="O5797" s="458">
        <v>1</v>
      </c>
      <c r="P5797" s="457">
        <v>4417.8</v>
      </c>
    </row>
    <row r="5798" spans="1:16" ht="67.5" x14ac:dyDescent="0.2">
      <c r="A5798" s="466" t="s">
        <v>7860</v>
      </c>
      <c r="B5798" s="465" t="s">
        <v>3526</v>
      </c>
      <c r="C5798" s="464" t="s">
        <v>2594</v>
      </c>
      <c r="D5798" s="463" t="s">
        <v>8061</v>
      </c>
      <c r="E5798" s="462">
        <v>3000</v>
      </c>
      <c r="F5798" s="461" t="s">
        <v>10426</v>
      </c>
      <c r="G5798" s="460" t="s">
        <v>10425</v>
      </c>
      <c r="H5798" s="460" t="s">
        <v>3574</v>
      </c>
      <c r="I5798" s="460" t="s">
        <v>7861</v>
      </c>
      <c r="J5798" s="459" t="s">
        <v>3574</v>
      </c>
      <c r="K5798" s="458">
        <v>5</v>
      </c>
      <c r="L5798" s="458">
        <v>12</v>
      </c>
      <c r="M5798" s="457">
        <v>38194.957111227595</v>
      </c>
      <c r="N5798" s="458">
        <v>1</v>
      </c>
      <c r="O5798" s="458">
        <v>6</v>
      </c>
      <c r="P5798" s="457">
        <v>19306.8</v>
      </c>
    </row>
    <row r="5799" spans="1:16" ht="67.5" x14ac:dyDescent="0.2">
      <c r="A5799" s="466" t="s">
        <v>7860</v>
      </c>
      <c r="B5799" s="465" t="s">
        <v>3526</v>
      </c>
      <c r="C5799" s="464" t="s">
        <v>2594</v>
      </c>
      <c r="D5799" s="463" t="s">
        <v>7923</v>
      </c>
      <c r="E5799" s="462">
        <v>4200</v>
      </c>
      <c r="F5799" s="461" t="s">
        <v>10424</v>
      </c>
      <c r="G5799" s="460" t="s">
        <v>10423</v>
      </c>
      <c r="H5799" s="460" t="s">
        <v>3542</v>
      </c>
      <c r="I5799" s="460" t="s">
        <v>7869</v>
      </c>
      <c r="J5799" s="459" t="s">
        <v>3542</v>
      </c>
      <c r="K5799" s="458">
        <v>3</v>
      </c>
      <c r="L5799" s="458">
        <v>5</v>
      </c>
      <c r="M5799" s="457">
        <v>22280.391648216097</v>
      </c>
      <c r="N5799" s="458">
        <v>0</v>
      </c>
      <c r="O5799" s="458">
        <v>0</v>
      </c>
      <c r="P5799" s="457">
        <v>0</v>
      </c>
    </row>
    <row r="5800" spans="1:16" ht="67.5" x14ac:dyDescent="0.2">
      <c r="A5800" s="466" t="s">
        <v>7860</v>
      </c>
      <c r="B5800" s="465" t="s">
        <v>3526</v>
      </c>
      <c r="C5800" s="464" t="s">
        <v>2594</v>
      </c>
      <c r="D5800" s="463" t="s">
        <v>7923</v>
      </c>
      <c r="E5800" s="462">
        <v>4200</v>
      </c>
      <c r="F5800" s="461" t="s">
        <v>10422</v>
      </c>
      <c r="G5800" s="460" t="s">
        <v>10421</v>
      </c>
      <c r="H5800" s="460" t="s">
        <v>6299</v>
      </c>
      <c r="I5800" s="460" t="s">
        <v>7869</v>
      </c>
      <c r="J5800" s="459" t="s">
        <v>6299</v>
      </c>
      <c r="K5800" s="458">
        <v>3</v>
      </c>
      <c r="L5800" s="458">
        <v>5</v>
      </c>
      <c r="M5800" s="457">
        <v>22280.391648216097</v>
      </c>
      <c r="N5800" s="458">
        <v>0</v>
      </c>
      <c r="O5800" s="458">
        <v>0</v>
      </c>
      <c r="P5800" s="457">
        <v>0</v>
      </c>
    </row>
    <row r="5801" spans="1:16" ht="67.5" x14ac:dyDescent="0.2">
      <c r="A5801" s="466" t="s">
        <v>7860</v>
      </c>
      <c r="B5801" s="465" t="s">
        <v>3526</v>
      </c>
      <c r="C5801" s="464" t="s">
        <v>2594</v>
      </c>
      <c r="D5801" s="463" t="s">
        <v>8083</v>
      </c>
      <c r="E5801" s="462">
        <v>5500</v>
      </c>
      <c r="F5801" s="461" t="s">
        <v>10420</v>
      </c>
      <c r="G5801" s="460" t="s">
        <v>10419</v>
      </c>
      <c r="H5801" s="460" t="s">
        <v>6389</v>
      </c>
      <c r="I5801" s="460" t="s">
        <v>7869</v>
      </c>
      <c r="J5801" s="459" t="s">
        <v>6389</v>
      </c>
      <c r="K5801" s="458">
        <v>4</v>
      </c>
      <c r="L5801" s="458">
        <v>12</v>
      </c>
      <c r="M5801" s="457">
        <v>70024.088037250593</v>
      </c>
      <c r="N5801" s="458">
        <v>1</v>
      </c>
      <c r="O5801" s="458">
        <v>6</v>
      </c>
      <c r="P5801" s="457">
        <v>34306.800000000003</v>
      </c>
    </row>
    <row r="5802" spans="1:16" ht="67.5" x14ac:dyDescent="0.2">
      <c r="A5802" s="466" t="s">
        <v>7860</v>
      </c>
      <c r="B5802" s="465" t="s">
        <v>3526</v>
      </c>
      <c r="C5802" s="464" t="s">
        <v>2594</v>
      </c>
      <c r="D5802" s="463" t="s">
        <v>7881</v>
      </c>
      <c r="E5802" s="462">
        <v>3200</v>
      </c>
      <c r="F5802" s="461" t="s">
        <v>10418</v>
      </c>
      <c r="G5802" s="460" t="s">
        <v>10417</v>
      </c>
      <c r="H5802" s="460" t="s">
        <v>6389</v>
      </c>
      <c r="I5802" s="460" t="s">
        <v>7869</v>
      </c>
      <c r="J5802" s="459" t="s">
        <v>6389</v>
      </c>
      <c r="K5802" s="458">
        <v>4</v>
      </c>
      <c r="L5802" s="458">
        <v>10</v>
      </c>
      <c r="M5802" s="457">
        <v>33951.072987757863</v>
      </c>
      <c r="N5802" s="458">
        <v>1</v>
      </c>
      <c r="O5802" s="458">
        <v>6</v>
      </c>
      <c r="P5802" s="457">
        <v>20506.8</v>
      </c>
    </row>
    <row r="5803" spans="1:16" ht="67.5" x14ac:dyDescent="0.2">
      <c r="A5803" s="466" t="s">
        <v>7860</v>
      </c>
      <c r="B5803" s="465" t="s">
        <v>3526</v>
      </c>
      <c r="C5803" s="464" t="s">
        <v>2594</v>
      </c>
      <c r="D5803" s="463" t="s">
        <v>8345</v>
      </c>
      <c r="E5803" s="462">
        <v>3500</v>
      </c>
      <c r="F5803" s="461" t="s">
        <v>10416</v>
      </c>
      <c r="G5803" s="460" t="s">
        <v>10415</v>
      </c>
      <c r="H5803" s="460" t="s">
        <v>8342</v>
      </c>
      <c r="I5803" s="460" t="s">
        <v>7869</v>
      </c>
      <c r="J5803" s="459" t="s">
        <v>8342</v>
      </c>
      <c r="K5803" s="458">
        <v>2</v>
      </c>
      <c r="L5803" s="458">
        <v>4</v>
      </c>
      <c r="M5803" s="457">
        <v>14853.594432144064</v>
      </c>
      <c r="N5803" s="458">
        <v>2</v>
      </c>
      <c r="O5803" s="458">
        <v>6</v>
      </c>
      <c r="P5803" s="457">
        <v>22306.799999999999</v>
      </c>
    </row>
    <row r="5804" spans="1:16" ht="67.5" x14ac:dyDescent="0.2">
      <c r="A5804" s="466" t="s">
        <v>7860</v>
      </c>
      <c r="B5804" s="465" t="s">
        <v>3526</v>
      </c>
      <c r="C5804" s="464" t="s">
        <v>2594</v>
      </c>
      <c r="D5804" s="463" t="s">
        <v>7868</v>
      </c>
      <c r="E5804" s="462">
        <v>7500</v>
      </c>
      <c r="F5804" s="461" t="s">
        <v>10414</v>
      </c>
      <c r="G5804" s="460" t="s">
        <v>10413</v>
      </c>
      <c r="H5804" s="460" t="s">
        <v>3570</v>
      </c>
      <c r="I5804" s="460" t="s">
        <v>7861</v>
      </c>
      <c r="J5804" s="459" t="s">
        <v>3570</v>
      </c>
      <c r="K5804" s="458">
        <v>4</v>
      </c>
      <c r="L5804" s="458">
        <v>11</v>
      </c>
      <c r="M5804" s="457">
        <v>87530.110046563233</v>
      </c>
      <c r="N5804" s="458">
        <v>1</v>
      </c>
      <c r="O5804" s="458">
        <v>6</v>
      </c>
      <c r="P5804" s="457">
        <v>46306.8</v>
      </c>
    </row>
    <row r="5805" spans="1:16" ht="67.5" x14ac:dyDescent="0.2">
      <c r="A5805" s="466" t="s">
        <v>7860</v>
      </c>
      <c r="B5805" s="465" t="s">
        <v>3526</v>
      </c>
      <c r="C5805" s="464" t="s">
        <v>2594</v>
      </c>
      <c r="D5805" s="463" t="s">
        <v>10412</v>
      </c>
      <c r="E5805" s="462">
        <v>7000</v>
      </c>
      <c r="F5805" s="461" t="s">
        <v>10411</v>
      </c>
      <c r="G5805" s="460" t="s">
        <v>10410</v>
      </c>
      <c r="H5805" s="460" t="s">
        <v>4810</v>
      </c>
      <c r="I5805" s="460" t="s">
        <v>7869</v>
      </c>
      <c r="J5805" s="459" t="s">
        <v>4810</v>
      </c>
      <c r="K5805" s="458">
        <v>3</v>
      </c>
      <c r="L5805" s="458">
        <v>12</v>
      </c>
      <c r="M5805" s="457">
        <v>89121.566592864387</v>
      </c>
      <c r="N5805" s="458">
        <v>1</v>
      </c>
      <c r="O5805" s="458">
        <v>6</v>
      </c>
      <c r="P5805" s="457">
        <v>43306.8</v>
      </c>
    </row>
    <row r="5806" spans="1:16" ht="67.5" x14ac:dyDescent="0.2">
      <c r="A5806" s="466" t="s">
        <v>7860</v>
      </c>
      <c r="B5806" s="465" t="s">
        <v>3526</v>
      </c>
      <c r="C5806" s="464" t="s">
        <v>2594</v>
      </c>
      <c r="D5806" s="463" t="s">
        <v>7887</v>
      </c>
      <c r="E5806" s="462">
        <v>4200</v>
      </c>
      <c r="F5806" s="461" t="s">
        <v>10409</v>
      </c>
      <c r="G5806" s="460" t="s">
        <v>10408</v>
      </c>
      <c r="H5806" s="460" t="s">
        <v>3574</v>
      </c>
      <c r="I5806" s="460" t="s">
        <v>7869</v>
      </c>
      <c r="J5806" s="459" t="s">
        <v>3574</v>
      </c>
      <c r="K5806" s="458">
        <v>5</v>
      </c>
      <c r="L5806" s="458">
        <v>12</v>
      </c>
      <c r="M5806" s="457">
        <v>53472.939955718633</v>
      </c>
      <c r="N5806" s="458">
        <v>1</v>
      </c>
      <c r="O5806" s="458">
        <v>6</v>
      </c>
      <c r="P5806" s="457">
        <v>26506.799999999999</v>
      </c>
    </row>
    <row r="5807" spans="1:16" ht="67.5" x14ac:dyDescent="0.2">
      <c r="A5807" s="466" t="s">
        <v>7860</v>
      </c>
      <c r="B5807" s="465" t="s">
        <v>3526</v>
      </c>
      <c r="C5807" s="464" t="s">
        <v>2594</v>
      </c>
      <c r="D5807" s="463" t="s">
        <v>7887</v>
      </c>
      <c r="E5807" s="462">
        <v>4200</v>
      </c>
      <c r="F5807" s="461" t="s">
        <v>10407</v>
      </c>
      <c r="G5807" s="460" t="s">
        <v>10406</v>
      </c>
      <c r="H5807" s="460" t="s">
        <v>6389</v>
      </c>
      <c r="I5807" s="460" t="s">
        <v>7869</v>
      </c>
      <c r="J5807" s="459" t="s">
        <v>6389</v>
      </c>
      <c r="K5807" s="458">
        <v>4</v>
      </c>
      <c r="L5807" s="458">
        <v>12</v>
      </c>
      <c r="M5807" s="457">
        <v>53472.939955718633</v>
      </c>
      <c r="N5807" s="458">
        <v>1</v>
      </c>
      <c r="O5807" s="458">
        <v>6</v>
      </c>
      <c r="P5807" s="457">
        <v>26506.799999999999</v>
      </c>
    </row>
    <row r="5808" spans="1:16" ht="67.5" x14ac:dyDescent="0.2">
      <c r="A5808" s="466" t="s">
        <v>7860</v>
      </c>
      <c r="B5808" s="465" t="s">
        <v>3526</v>
      </c>
      <c r="C5808" s="464" t="s">
        <v>2594</v>
      </c>
      <c r="D5808" s="463" t="s">
        <v>8048</v>
      </c>
      <c r="E5808" s="462">
        <v>5500</v>
      </c>
      <c r="F5808" s="461" t="s">
        <v>10405</v>
      </c>
      <c r="G5808" s="460" t="s">
        <v>10404</v>
      </c>
      <c r="H5808" s="460" t="s">
        <v>6514</v>
      </c>
      <c r="I5808" s="460" t="s">
        <v>7869</v>
      </c>
      <c r="J5808" s="459" t="s">
        <v>6514</v>
      </c>
      <c r="K5808" s="458">
        <v>4</v>
      </c>
      <c r="L5808" s="458">
        <v>12</v>
      </c>
      <c r="M5808" s="457">
        <v>70024.088037250593</v>
      </c>
      <c r="N5808" s="458">
        <v>1</v>
      </c>
      <c r="O5808" s="458">
        <v>6</v>
      </c>
      <c r="P5808" s="457">
        <v>34306.800000000003</v>
      </c>
    </row>
    <row r="5809" spans="1:16" ht="67.5" x14ac:dyDescent="0.2">
      <c r="A5809" s="466" t="s">
        <v>7860</v>
      </c>
      <c r="B5809" s="465" t="s">
        <v>3526</v>
      </c>
      <c r="C5809" s="464" t="s">
        <v>2594</v>
      </c>
      <c r="D5809" s="463" t="s">
        <v>7946</v>
      </c>
      <c r="E5809" s="462">
        <v>4200</v>
      </c>
      <c r="F5809" s="461" t="s">
        <v>10403</v>
      </c>
      <c r="G5809" s="460" t="s">
        <v>10402</v>
      </c>
      <c r="H5809" s="460" t="s">
        <v>6389</v>
      </c>
      <c r="I5809" s="460" t="s">
        <v>7869</v>
      </c>
      <c r="J5809" s="459" t="s">
        <v>6389</v>
      </c>
      <c r="K5809" s="458">
        <v>5</v>
      </c>
      <c r="L5809" s="458">
        <v>12</v>
      </c>
      <c r="M5809" s="457">
        <v>53472.939955718633</v>
      </c>
      <c r="N5809" s="458">
        <v>1</v>
      </c>
      <c r="O5809" s="458">
        <v>6</v>
      </c>
      <c r="P5809" s="457">
        <v>26506.799999999999</v>
      </c>
    </row>
    <row r="5810" spans="1:16" ht="67.5" x14ac:dyDescent="0.2">
      <c r="A5810" s="466" t="s">
        <v>7860</v>
      </c>
      <c r="B5810" s="465" t="s">
        <v>3526</v>
      </c>
      <c r="C5810" s="464" t="s">
        <v>2594</v>
      </c>
      <c r="D5810" s="463" t="s">
        <v>7932</v>
      </c>
      <c r="E5810" s="462">
        <v>4200</v>
      </c>
      <c r="F5810" s="461" t="s">
        <v>10401</v>
      </c>
      <c r="G5810" s="460" t="s">
        <v>10400</v>
      </c>
      <c r="H5810" s="460" t="s">
        <v>6389</v>
      </c>
      <c r="I5810" s="460" t="s">
        <v>7869</v>
      </c>
      <c r="J5810" s="459" t="s">
        <v>6389</v>
      </c>
      <c r="K5810" s="458">
        <v>3</v>
      </c>
      <c r="L5810" s="458">
        <v>12</v>
      </c>
      <c r="M5810" s="457">
        <v>53472.939955718633</v>
      </c>
      <c r="N5810" s="458">
        <v>1</v>
      </c>
      <c r="O5810" s="458">
        <v>6</v>
      </c>
      <c r="P5810" s="457">
        <v>26506.799999999999</v>
      </c>
    </row>
    <row r="5811" spans="1:16" ht="67.5" x14ac:dyDescent="0.2">
      <c r="A5811" s="466" t="s">
        <v>7860</v>
      </c>
      <c r="B5811" s="465" t="s">
        <v>3526</v>
      </c>
      <c r="C5811" s="464" t="s">
        <v>2594</v>
      </c>
      <c r="D5811" s="463" t="s">
        <v>10399</v>
      </c>
      <c r="E5811" s="462">
        <v>7500</v>
      </c>
      <c r="F5811" s="461" t="s">
        <v>10398</v>
      </c>
      <c r="G5811" s="460" t="s">
        <v>10397</v>
      </c>
      <c r="H5811" s="460" t="s">
        <v>6389</v>
      </c>
      <c r="I5811" s="460" t="s">
        <v>7869</v>
      </c>
      <c r="J5811" s="459" t="s">
        <v>6389</v>
      </c>
      <c r="K5811" s="458">
        <v>3</v>
      </c>
      <c r="L5811" s="458">
        <v>12</v>
      </c>
      <c r="M5811" s="457">
        <v>95487.392778068985</v>
      </c>
      <c r="N5811" s="458">
        <v>1</v>
      </c>
      <c r="O5811" s="458">
        <v>6</v>
      </c>
      <c r="P5811" s="457">
        <v>46306.8</v>
      </c>
    </row>
    <row r="5812" spans="1:16" ht="67.5" x14ac:dyDescent="0.2">
      <c r="A5812" s="466" t="s">
        <v>7860</v>
      </c>
      <c r="B5812" s="465" t="s">
        <v>3526</v>
      </c>
      <c r="C5812" s="464" t="s">
        <v>2594</v>
      </c>
      <c r="D5812" s="463" t="s">
        <v>7923</v>
      </c>
      <c r="E5812" s="462">
        <v>4200</v>
      </c>
      <c r="F5812" s="461" t="s">
        <v>10396</v>
      </c>
      <c r="G5812" s="460" t="s">
        <v>10395</v>
      </c>
      <c r="H5812" s="460" t="s">
        <v>6389</v>
      </c>
      <c r="I5812" s="460" t="s">
        <v>7869</v>
      </c>
      <c r="J5812" s="459" t="s">
        <v>6389</v>
      </c>
      <c r="K5812" s="458">
        <v>3</v>
      </c>
      <c r="L5812" s="458">
        <v>5</v>
      </c>
      <c r="M5812" s="457">
        <v>22280.391648216097</v>
      </c>
      <c r="N5812" s="458">
        <v>0</v>
      </c>
      <c r="O5812" s="458">
        <v>0</v>
      </c>
      <c r="P5812" s="457">
        <v>0</v>
      </c>
    </row>
    <row r="5813" spans="1:16" ht="67.5" x14ac:dyDescent="0.2">
      <c r="A5813" s="466" t="s">
        <v>7860</v>
      </c>
      <c r="B5813" s="465" t="s">
        <v>3526</v>
      </c>
      <c r="C5813" s="464" t="s">
        <v>2594</v>
      </c>
      <c r="D5813" s="463" t="s">
        <v>7859</v>
      </c>
      <c r="E5813" s="462">
        <v>2500</v>
      </c>
      <c r="F5813" s="461" t="s">
        <v>10394</v>
      </c>
      <c r="G5813" s="460" t="s">
        <v>10393</v>
      </c>
      <c r="H5813" s="460"/>
      <c r="I5813" s="460" t="s">
        <v>8064</v>
      </c>
      <c r="J5813" s="459" t="s">
        <v>3574</v>
      </c>
      <c r="K5813" s="458">
        <v>3</v>
      </c>
      <c r="L5813" s="458">
        <v>12</v>
      </c>
      <c r="M5813" s="457">
        <v>31829.130926022997</v>
      </c>
      <c r="N5813" s="458">
        <v>1</v>
      </c>
      <c r="O5813" s="458">
        <v>6</v>
      </c>
      <c r="P5813" s="457">
        <v>16306.8</v>
      </c>
    </row>
    <row r="5814" spans="1:16" ht="67.5" x14ac:dyDescent="0.2">
      <c r="A5814" s="466" t="s">
        <v>7860</v>
      </c>
      <c r="B5814" s="465" t="s">
        <v>3526</v>
      </c>
      <c r="C5814" s="464" t="s">
        <v>2594</v>
      </c>
      <c r="D5814" s="463" t="s">
        <v>7932</v>
      </c>
      <c r="E5814" s="462">
        <v>4200</v>
      </c>
      <c r="F5814" s="461" t="s">
        <v>10392</v>
      </c>
      <c r="G5814" s="460" t="s">
        <v>10391</v>
      </c>
      <c r="H5814" s="460" t="s">
        <v>6389</v>
      </c>
      <c r="I5814" s="460" t="s">
        <v>7869</v>
      </c>
      <c r="J5814" s="459" t="s">
        <v>6389</v>
      </c>
      <c r="K5814" s="458">
        <v>3</v>
      </c>
      <c r="L5814" s="458">
        <v>7</v>
      </c>
      <c r="M5814" s="457">
        <v>31192.548307502537</v>
      </c>
      <c r="N5814" s="458">
        <v>0</v>
      </c>
      <c r="O5814" s="458">
        <v>0</v>
      </c>
      <c r="P5814" s="457">
        <v>0</v>
      </c>
    </row>
    <row r="5815" spans="1:16" ht="67.5" x14ac:dyDescent="0.2">
      <c r="A5815" s="466" t="s">
        <v>7860</v>
      </c>
      <c r="B5815" s="465" t="s">
        <v>3526</v>
      </c>
      <c r="C5815" s="464" t="s">
        <v>2594</v>
      </c>
      <c r="D5815" s="463" t="s">
        <v>7887</v>
      </c>
      <c r="E5815" s="462">
        <v>4200</v>
      </c>
      <c r="F5815" s="461" t="s">
        <v>10390</v>
      </c>
      <c r="G5815" s="460" t="s">
        <v>10389</v>
      </c>
      <c r="H5815" s="460" t="s">
        <v>3642</v>
      </c>
      <c r="I5815" s="460" t="s">
        <v>7861</v>
      </c>
      <c r="J5815" s="459" t="s">
        <v>3642</v>
      </c>
      <c r="K5815" s="458">
        <v>3</v>
      </c>
      <c r="L5815" s="458">
        <v>12</v>
      </c>
      <c r="M5815" s="457">
        <v>53472.939955718633</v>
      </c>
      <c r="N5815" s="458">
        <v>1</v>
      </c>
      <c r="O5815" s="458">
        <v>6</v>
      </c>
      <c r="P5815" s="457">
        <v>26506.799999999999</v>
      </c>
    </row>
    <row r="5816" spans="1:16" ht="67.5" x14ac:dyDescent="0.2">
      <c r="A5816" s="466" t="s">
        <v>7860</v>
      </c>
      <c r="B5816" s="465" t="s">
        <v>3526</v>
      </c>
      <c r="C5816" s="464" t="s">
        <v>2594</v>
      </c>
      <c r="D5816" s="463" t="s">
        <v>9723</v>
      </c>
      <c r="E5816" s="462">
        <v>7500</v>
      </c>
      <c r="F5816" s="461" t="s">
        <v>10388</v>
      </c>
      <c r="G5816" s="460" t="s">
        <v>10387</v>
      </c>
      <c r="H5816" s="460" t="s">
        <v>7976</v>
      </c>
      <c r="I5816" s="460" t="s">
        <v>7869</v>
      </c>
      <c r="J5816" s="459" t="s">
        <v>7976</v>
      </c>
      <c r="K5816" s="458">
        <v>1</v>
      </c>
      <c r="L5816" s="458">
        <v>1</v>
      </c>
      <c r="M5816" s="457">
        <v>7957.2827315057493</v>
      </c>
      <c r="N5816" s="458">
        <v>1</v>
      </c>
      <c r="O5816" s="458">
        <v>6</v>
      </c>
      <c r="P5816" s="457">
        <v>46306.8</v>
      </c>
    </row>
    <row r="5817" spans="1:16" ht="67.5" x14ac:dyDescent="0.2">
      <c r="A5817" s="466" t="s">
        <v>7860</v>
      </c>
      <c r="B5817" s="465" t="s">
        <v>3526</v>
      </c>
      <c r="C5817" s="464" t="s">
        <v>2594</v>
      </c>
      <c r="D5817" s="463" t="s">
        <v>7887</v>
      </c>
      <c r="E5817" s="462">
        <v>4200</v>
      </c>
      <c r="F5817" s="461" t="s">
        <v>10386</v>
      </c>
      <c r="G5817" s="460" t="s">
        <v>10385</v>
      </c>
      <c r="H5817" s="460" t="s">
        <v>3574</v>
      </c>
      <c r="I5817" s="460" t="s">
        <v>7869</v>
      </c>
      <c r="J5817" s="459" t="s">
        <v>3574</v>
      </c>
      <c r="K5817" s="458">
        <v>4</v>
      </c>
      <c r="L5817" s="458">
        <v>12</v>
      </c>
      <c r="M5817" s="457">
        <v>57929.018285361853</v>
      </c>
      <c r="N5817" s="458">
        <v>1</v>
      </c>
      <c r="O5817" s="458">
        <v>6</v>
      </c>
      <c r="P5817" s="457">
        <v>26506.799999999999</v>
      </c>
    </row>
    <row r="5818" spans="1:16" ht="67.5" x14ac:dyDescent="0.2">
      <c r="A5818" s="466" t="s">
        <v>7860</v>
      </c>
      <c r="B5818" s="465" t="s">
        <v>3526</v>
      </c>
      <c r="C5818" s="464" t="s">
        <v>2594</v>
      </c>
      <c r="D5818" s="463" t="s">
        <v>7859</v>
      </c>
      <c r="E5818" s="462">
        <v>2500</v>
      </c>
      <c r="F5818" s="461" t="s">
        <v>10384</v>
      </c>
      <c r="G5818" s="460" t="s">
        <v>10383</v>
      </c>
      <c r="H5818" s="460"/>
      <c r="I5818" s="460"/>
      <c r="J5818" s="459"/>
      <c r="K5818" s="458">
        <v>3</v>
      </c>
      <c r="L5818" s="458">
        <v>12</v>
      </c>
      <c r="M5818" s="457">
        <v>31829.130926022997</v>
      </c>
      <c r="N5818" s="458">
        <v>1</v>
      </c>
      <c r="O5818" s="458">
        <v>6</v>
      </c>
      <c r="P5818" s="457">
        <v>16306.8</v>
      </c>
    </row>
    <row r="5819" spans="1:16" ht="67.5" x14ac:dyDescent="0.2">
      <c r="A5819" s="466" t="s">
        <v>7860</v>
      </c>
      <c r="B5819" s="465" t="s">
        <v>3526</v>
      </c>
      <c r="C5819" s="464" t="s">
        <v>2594</v>
      </c>
      <c r="D5819" s="463" t="s">
        <v>3585</v>
      </c>
      <c r="E5819" s="462">
        <v>4200</v>
      </c>
      <c r="F5819" s="461" t="s">
        <v>10382</v>
      </c>
      <c r="G5819" s="460" t="s">
        <v>10381</v>
      </c>
      <c r="H5819" s="460" t="s">
        <v>7911</v>
      </c>
      <c r="I5819" s="460" t="s">
        <v>7869</v>
      </c>
      <c r="J5819" s="459" t="s">
        <v>7911</v>
      </c>
      <c r="K5819" s="458">
        <v>3</v>
      </c>
      <c r="L5819" s="458">
        <v>12</v>
      </c>
      <c r="M5819" s="457">
        <v>53472.939955718633</v>
      </c>
      <c r="N5819" s="458">
        <v>1</v>
      </c>
      <c r="O5819" s="458">
        <v>6</v>
      </c>
      <c r="P5819" s="457">
        <v>26506.799999999999</v>
      </c>
    </row>
    <row r="5820" spans="1:16" ht="67.5" x14ac:dyDescent="0.2">
      <c r="A5820" s="466" t="s">
        <v>7860</v>
      </c>
      <c r="B5820" s="465" t="s">
        <v>3526</v>
      </c>
      <c r="C5820" s="464" t="s">
        <v>2594</v>
      </c>
      <c r="D5820" s="463" t="s">
        <v>10380</v>
      </c>
      <c r="E5820" s="462">
        <v>1500</v>
      </c>
      <c r="F5820" s="461" t="s">
        <v>10379</v>
      </c>
      <c r="G5820" s="460" t="s">
        <v>10378</v>
      </c>
      <c r="H5820" s="460" t="s">
        <v>7926</v>
      </c>
      <c r="I5820" s="460" t="s">
        <v>7869</v>
      </c>
      <c r="J5820" s="459" t="s">
        <v>7926</v>
      </c>
      <c r="K5820" s="458">
        <v>1</v>
      </c>
      <c r="L5820" s="458">
        <v>2</v>
      </c>
      <c r="M5820" s="457">
        <v>3182.9130926022995</v>
      </c>
      <c r="N5820" s="458">
        <v>0</v>
      </c>
      <c r="O5820" s="458">
        <v>0</v>
      </c>
      <c r="P5820" s="457">
        <v>0</v>
      </c>
    </row>
    <row r="5821" spans="1:16" ht="67.5" x14ac:dyDescent="0.2">
      <c r="A5821" s="466" t="s">
        <v>7860</v>
      </c>
      <c r="B5821" s="465" t="s">
        <v>3526</v>
      </c>
      <c r="C5821" s="464" t="s">
        <v>2594</v>
      </c>
      <c r="D5821" s="463" t="s">
        <v>7887</v>
      </c>
      <c r="E5821" s="462">
        <v>4200</v>
      </c>
      <c r="F5821" s="461" t="s">
        <v>10377</v>
      </c>
      <c r="G5821" s="460" t="s">
        <v>10376</v>
      </c>
      <c r="H5821" s="460" t="s">
        <v>8216</v>
      </c>
      <c r="I5821" s="460" t="s">
        <v>7861</v>
      </c>
      <c r="J5821" s="459" t="s">
        <v>8216</v>
      </c>
      <c r="K5821" s="458">
        <v>3</v>
      </c>
      <c r="L5821" s="458">
        <v>12</v>
      </c>
      <c r="M5821" s="457">
        <v>53472.939955718633</v>
      </c>
      <c r="N5821" s="458">
        <v>1</v>
      </c>
      <c r="O5821" s="458">
        <v>6</v>
      </c>
      <c r="P5821" s="457">
        <v>26506.799999999999</v>
      </c>
    </row>
    <row r="5822" spans="1:16" ht="67.5" x14ac:dyDescent="0.2">
      <c r="A5822" s="466" t="s">
        <v>7860</v>
      </c>
      <c r="B5822" s="465" t="s">
        <v>3526</v>
      </c>
      <c r="C5822" s="464" t="s">
        <v>2594</v>
      </c>
      <c r="D5822" s="463" t="s">
        <v>4810</v>
      </c>
      <c r="E5822" s="462">
        <v>7500</v>
      </c>
      <c r="F5822" s="461" t="s">
        <v>10375</v>
      </c>
      <c r="G5822" s="460" t="s">
        <v>10374</v>
      </c>
      <c r="H5822" s="460" t="s">
        <v>3542</v>
      </c>
      <c r="I5822" s="460" t="s">
        <v>7869</v>
      </c>
      <c r="J5822" s="459" t="s">
        <v>3542</v>
      </c>
      <c r="K5822" s="458">
        <v>1</v>
      </c>
      <c r="L5822" s="458">
        <v>1</v>
      </c>
      <c r="M5822" s="457">
        <v>7957.2827315057493</v>
      </c>
      <c r="N5822" s="458">
        <v>0</v>
      </c>
      <c r="O5822" s="458">
        <v>0</v>
      </c>
      <c r="P5822" s="457">
        <v>0</v>
      </c>
    </row>
    <row r="5823" spans="1:16" ht="67.5" x14ac:dyDescent="0.2">
      <c r="A5823" s="466" t="s">
        <v>7860</v>
      </c>
      <c r="B5823" s="465" t="s">
        <v>3526</v>
      </c>
      <c r="C5823" s="464" t="s">
        <v>2594</v>
      </c>
      <c r="D5823" s="463" t="s">
        <v>10373</v>
      </c>
      <c r="E5823" s="462">
        <v>5500</v>
      </c>
      <c r="F5823" s="461" t="s">
        <v>10372</v>
      </c>
      <c r="G5823" s="460" t="s">
        <v>10371</v>
      </c>
      <c r="H5823" s="460" t="s">
        <v>8352</v>
      </c>
      <c r="I5823" s="460" t="s">
        <v>7869</v>
      </c>
      <c r="J5823" s="459" t="s">
        <v>8352</v>
      </c>
      <c r="K5823" s="458">
        <v>3</v>
      </c>
      <c r="L5823" s="458">
        <v>12</v>
      </c>
      <c r="M5823" s="457">
        <v>70024.088037250593</v>
      </c>
      <c r="N5823" s="458">
        <v>1</v>
      </c>
      <c r="O5823" s="458">
        <v>6</v>
      </c>
      <c r="P5823" s="457">
        <v>34306.800000000003</v>
      </c>
    </row>
    <row r="5824" spans="1:16" ht="67.5" x14ac:dyDescent="0.2">
      <c r="A5824" s="466" t="s">
        <v>7860</v>
      </c>
      <c r="B5824" s="465" t="s">
        <v>3526</v>
      </c>
      <c r="C5824" s="464" t="s">
        <v>2594</v>
      </c>
      <c r="D5824" s="463" t="s">
        <v>7923</v>
      </c>
      <c r="E5824" s="462">
        <v>4200</v>
      </c>
      <c r="F5824" s="461" t="s">
        <v>10370</v>
      </c>
      <c r="G5824" s="460" t="s">
        <v>10369</v>
      </c>
      <c r="H5824" s="460" t="s">
        <v>3574</v>
      </c>
      <c r="I5824" s="460" t="s">
        <v>7861</v>
      </c>
      <c r="J5824" s="459" t="s">
        <v>3574</v>
      </c>
      <c r="K5824" s="458">
        <v>4</v>
      </c>
      <c r="L5824" s="458">
        <v>12</v>
      </c>
      <c r="M5824" s="457">
        <v>57929.018285361853</v>
      </c>
      <c r="N5824" s="458">
        <v>1</v>
      </c>
      <c r="O5824" s="458">
        <v>6</v>
      </c>
      <c r="P5824" s="457">
        <v>26506.799999999999</v>
      </c>
    </row>
    <row r="5825" spans="1:16" ht="67.5" x14ac:dyDescent="0.2">
      <c r="A5825" s="466" t="s">
        <v>7860</v>
      </c>
      <c r="B5825" s="465" t="s">
        <v>3526</v>
      </c>
      <c r="C5825" s="464" t="s">
        <v>2594</v>
      </c>
      <c r="D5825" s="463" t="s">
        <v>9915</v>
      </c>
      <c r="E5825" s="462">
        <v>4200</v>
      </c>
      <c r="F5825" s="461" t="s">
        <v>10368</v>
      </c>
      <c r="G5825" s="460" t="s">
        <v>10367</v>
      </c>
      <c r="H5825" s="460" t="s">
        <v>7976</v>
      </c>
      <c r="I5825" s="460" t="s">
        <v>7869</v>
      </c>
      <c r="J5825" s="459" t="s">
        <v>7976</v>
      </c>
      <c r="K5825" s="458">
        <v>4</v>
      </c>
      <c r="L5825" s="458">
        <v>12</v>
      </c>
      <c r="M5825" s="457">
        <v>53472.939955718633</v>
      </c>
      <c r="N5825" s="458">
        <v>1</v>
      </c>
      <c r="O5825" s="458">
        <v>6</v>
      </c>
      <c r="P5825" s="457">
        <v>26506.799999999999</v>
      </c>
    </row>
    <row r="5826" spans="1:16" ht="67.5" x14ac:dyDescent="0.2">
      <c r="A5826" s="466" t="s">
        <v>7860</v>
      </c>
      <c r="B5826" s="465" t="s">
        <v>3526</v>
      </c>
      <c r="C5826" s="464" t="s">
        <v>2594</v>
      </c>
      <c r="D5826" s="463" t="s">
        <v>7908</v>
      </c>
      <c r="E5826" s="462">
        <v>4200</v>
      </c>
      <c r="F5826" s="461" t="s">
        <v>10366</v>
      </c>
      <c r="G5826" s="460" t="s">
        <v>10365</v>
      </c>
      <c r="H5826" s="460" t="s">
        <v>6389</v>
      </c>
      <c r="I5826" s="460" t="s">
        <v>7869</v>
      </c>
      <c r="J5826" s="459" t="s">
        <v>6389</v>
      </c>
      <c r="K5826" s="458">
        <v>3</v>
      </c>
      <c r="L5826" s="458">
        <v>5</v>
      </c>
      <c r="M5826" s="457">
        <v>22280.391648216097</v>
      </c>
      <c r="N5826" s="458">
        <v>0</v>
      </c>
      <c r="O5826" s="458">
        <v>0</v>
      </c>
      <c r="P5826" s="457">
        <v>0</v>
      </c>
    </row>
    <row r="5827" spans="1:16" ht="67.5" x14ac:dyDescent="0.2">
      <c r="A5827" s="466" t="s">
        <v>7860</v>
      </c>
      <c r="B5827" s="465" t="s">
        <v>3526</v>
      </c>
      <c r="C5827" s="464" t="s">
        <v>2594</v>
      </c>
      <c r="D5827" s="463" t="s">
        <v>7929</v>
      </c>
      <c r="E5827" s="462">
        <v>1500</v>
      </c>
      <c r="F5827" s="461" t="s">
        <v>10364</v>
      </c>
      <c r="G5827" s="460" t="s">
        <v>10363</v>
      </c>
      <c r="H5827" s="460"/>
      <c r="I5827" s="460"/>
      <c r="J5827" s="459"/>
      <c r="K5827" s="458">
        <v>6</v>
      </c>
      <c r="L5827" s="458">
        <v>11</v>
      </c>
      <c r="M5827" s="457">
        <v>17506.022009312648</v>
      </c>
      <c r="N5827" s="458">
        <v>1</v>
      </c>
      <c r="O5827" s="458">
        <v>6</v>
      </c>
      <c r="P5827" s="457">
        <v>10306.799999999999</v>
      </c>
    </row>
    <row r="5828" spans="1:16" ht="67.5" x14ac:dyDescent="0.2">
      <c r="A5828" s="466" t="s">
        <v>7860</v>
      </c>
      <c r="B5828" s="465" t="s">
        <v>3526</v>
      </c>
      <c r="C5828" s="464" t="s">
        <v>2594</v>
      </c>
      <c r="D5828" s="463" t="s">
        <v>8011</v>
      </c>
      <c r="E5828" s="462">
        <v>2200</v>
      </c>
      <c r="F5828" s="461" t="s">
        <v>10362</v>
      </c>
      <c r="G5828" s="460" t="s">
        <v>10361</v>
      </c>
      <c r="H5828" s="460"/>
      <c r="I5828" s="460" t="s">
        <v>8064</v>
      </c>
      <c r="J5828" s="459" t="s">
        <v>10360</v>
      </c>
      <c r="K5828" s="458">
        <v>4</v>
      </c>
      <c r="L5828" s="458">
        <v>12</v>
      </c>
      <c r="M5828" s="457">
        <v>28009.635214900234</v>
      </c>
      <c r="N5828" s="458">
        <v>1</v>
      </c>
      <c r="O5828" s="458">
        <v>6</v>
      </c>
      <c r="P5828" s="457">
        <v>14506.8</v>
      </c>
    </row>
    <row r="5829" spans="1:16" ht="67.5" x14ac:dyDescent="0.2">
      <c r="A5829" s="466" t="s">
        <v>7860</v>
      </c>
      <c r="B5829" s="465" t="s">
        <v>3526</v>
      </c>
      <c r="C5829" s="464" t="s">
        <v>2594</v>
      </c>
      <c r="D5829" s="463" t="s">
        <v>10359</v>
      </c>
      <c r="E5829" s="462">
        <v>10500</v>
      </c>
      <c r="F5829" s="461" t="s">
        <v>10358</v>
      </c>
      <c r="G5829" s="460" t="s">
        <v>10357</v>
      </c>
      <c r="H5829" s="460" t="s">
        <v>9608</v>
      </c>
      <c r="I5829" s="460" t="s">
        <v>7869</v>
      </c>
      <c r="J5829" s="459" t="s">
        <v>9608</v>
      </c>
      <c r="K5829" s="458">
        <v>1</v>
      </c>
      <c r="L5829" s="458">
        <v>3</v>
      </c>
      <c r="M5829" s="457">
        <v>33420.587472324143</v>
      </c>
      <c r="N5829" s="458">
        <v>1</v>
      </c>
      <c r="O5829" s="458">
        <v>6</v>
      </c>
      <c r="P5829" s="457">
        <v>64306.8</v>
      </c>
    </row>
    <row r="5830" spans="1:16" ht="67.5" x14ac:dyDescent="0.2">
      <c r="A5830" s="466" t="s">
        <v>7860</v>
      </c>
      <c r="B5830" s="465" t="s">
        <v>3526</v>
      </c>
      <c r="C5830" s="464" t="s">
        <v>2594</v>
      </c>
      <c r="D5830" s="463" t="s">
        <v>7859</v>
      </c>
      <c r="E5830" s="462">
        <v>2500</v>
      </c>
      <c r="F5830" s="461" t="s">
        <v>10356</v>
      </c>
      <c r="G5830" s="460" t="s">
        <v>10355</v>
      </c>
      <c r="H5830" s="460"/>
      <c r="I5830" s="460"/>
      <c r="J5830" s="459"/>
      <c r="K5830" s="458">
        <v>3</v>
      </c>
      <c r="L5830" s="458">
        <v>5</v>
      </c>
      <c r="M5830" s="457">
        <v>13262.137885842914</v>
      </c>
      <c r="N5830" s="458">
        <v>0</v>
      </c>
      <c r="O5830" s="458">
        <v>0</v>
      </c>
      <c r="P5830" s="457">
        <v>0</v>
      </c>
    </row>
    <row r="5831" spans="1:16" ht="67.5" x14ac:dyDescent="0.2">
      <c r="A5831" s="466" t="s">
        <v>7860</v>
      </c>
      <c r="B5831" s="465" t="s">
        <v>3526</v>
      </c>
      <c r="C5831" s="464" t="s">
        <v>2594</v>
      </c>
      <c r="D5831" s="463" t="s">
        <v>9723</v>
      </c>
      <c r="E5831" s="462">
        <v>7500</v>
      </c>
      <c r="F5831" s="461" t="s">
        <v>6568</v>
      </c>
      <c r="G5831" s="460" t="s">
        <v>6567</v>
      </c>
      <c r="H5831" s="460" t="s">
        <v>8241</v>
      </c>
      <c r="I5831" s="460" t="s">
        <v>7869</v>
      </c>
      <c r="J5831" s="459" t="s">
        <v>8241</v>
      </c>
      <c r="K5831" s="458">
        <v>1</v>
      </c>
      <c r="L5831" s="458">
        <v>1</v>
      </c>
      <c r="M5831" s="457">
        <v>7957.2827315057493</v>
      </c>
      <c r="N5831" s="458">
        <v>1</v>
      </c>
      <c r="O5831" s="458">
        <v>6</v>
      </c>
      <c r="P5831" s="457">
        <v>46306.8</v>
      </c>
    </row>
    <row r="5832" spans="1:16" ht="67.5" x14ac:dyDescent="0.2">
      <c r="A5832" s="466" t="s">
        <v>7860</v>
      </c>
      <c r="B5832" s="465" t="s">
        <v>3526</v>
      </c>
      <c r="C5832" s="464" t="s">
        <v>2594</v>
      </c>
      <c r="D5832" s="463" t="s">
        <v>8132</v>
      </c>
      <c r="E5832" s="462">
        <v>2500</v>
      </c>
      <c r="F5832" s="461" t="s">
        <v>10354</v>
      </c>
      <c r="G5832" s="460" t="s">
        <v>10353</v>
      </c>
      <c r="H5832" s="460" t="s">
        <v>7963</v>
      </c>
      <c r="I5832" s="460" t="s">
        <v>7861</v>
      </c>
      <c r="J5832" s="459" t="s">
        <v>7963</v>
      </c>
      <c r="K5832" s="458">
        <v>3</v>
      </c>
      <c r="L5832" s="458">
        <v>12</v>
      </c>
      <c r="M5832" s="457">
        <v>31829.130926022997</v>
      </c>
      <c r="N5832" s="458">
        <v>1</v>
      </c>
      <c r="O5832" s="458">
        <v>6</v>
      </c>
      <c r="P5832" s="457">
        <v>16306.8</v>
      </c>
    </row>
    <row r="5833" spans="1:16" ht="67.5" x14ac:dyDescent="0.2">
      <c r="A5833" s="466" t="s">
        <v>7860</v>
      </c>
      <c r="B5833" s="465" t="s">
        <v>3526</v>
      </c>
      <c r="C5833" s="464" t="s">
        <v>2594</v>
      </c>
      <c r="D5833" s="463" t="s">
        <v>8005</v>
      </c>
      <c r="E5833" s="462">
        <v>4200</v>
      </c>
      <c r="F5833" s="461" t="s">
        <v>10352</v>
      </c>
      <c r="G5833" s="460" t="s">
        <v>10351</v>
      </c>
      <c r="H5833" s="460" t="s">
        <v>3859</v>
      </c>
      <c r="I5833" s="460" t="s">
        <v>7861</v>
      </c>
      <c r="J5833" s="459" t="s">
        <v>3859</v>
      </c>
      <c r="K5833" s="458">
        <v>4</v>
      </c>
      <c r="L5833" s="458">
        <v>12</v>
      </c>
      <c r="M5833" s="457">
        <v>53472.939955718633</v>
      </c>
      <c r="N5833" s="458">
        <v>1</v>
      </c>
      <c r="O5833" s="458">
        <v>6</v>
      </c>
      <c r="P5833" s="457">
        <v>26506.799999999999</v>
      </c>
    </row>
    <row r="5834" spans="1:16" ht="67.5" x14ac:dyDescent="0.2">
      <c r="A5834" s="466" t="s">
        <v>7860</v>
      </c>
      <c r="B5834" s="465" t="s">
        <v>3526</v>
      </c>
      <c r="C5834" s="464" t="s">
        <v>2594</v>
      </c>
      <c r="D5834" s="463" t="s">
        <v>8162</v>
      </c>
      <c r="E5834" s="462">
        <v>5500</v>
      </c>
      <c r="F5834" s="461" t="s">
        <v>10350</v>
      </c>
      <c r="G5834" s="460" t="s">
        <v>10349</v>
      </c>
      <c r="H5834" s="460" t="s">
        <v>7911</v>
      </c>
      <c r="I5834" s="460" t="s">
        <v>7869</v>
      </c>
      <c r="J5834" s="459" t="s">
        <v>7911</v>
      </c>
      <c r="K5834" s="458">
        <v>3</v>
      </c>
      <c r="L5834" s="458">
        <v>12</v>
      </c>
      <c r="M5834" s="457">
        <v>70024.088037250593</v>
      </c>
      <c r="N5834" s="458">
        <v>1</v>
      </c>
      <c r="O5834" s="458">
        <v>6</v>
      </c>
      <c r="P5834" s="457">
        <v>34306.800000000003</v>
      </c>
    </row>
    <row r="5835" spans="1:16" ht="67.5" x14ac:dyDescent="0.2">
      <c r="A5835" s="466" t="s">
        <v>7860</v>
      </c>
      <c r="B5835" s="465" t="s">
        <v>3526</v>
      </c>
      <c r="C5835" s="464" t="s">
        <v>2594</v>
      </c>
      <c r="D5835" s="463" t="s">
        <v>7953</v>
      </c>
      <c r="E5835" s="462">
        <v>9500</v>
      </c>
      <c r="F5835" s="461" t="s">
        <v>10348</v>
      </c>
      <c r="G5835" s="460" t="s">
        <v>10347</v>
      </c>
      <c r="H5835" s="460" t="s">
        <v>8159</v>
      </c>
      <c r="I5835" s="460" t="s">
        <v>7869</v>
      </c>
      <c r="J5835" s="459" t="s">
        <v>8159</v>
      </c>
      <c r="K5835" s="458">
        <v>3</v>
      </c>
      <c r="L5835" s="458">
        <v>12</v>
      </c>
      <c r="M5835" s="457">
        <v>120950.69751888738</v>
      </c>
      <c r="N5835" s="458">
        <v>1</v>
      </c>
      <c r="O5835" s="458">
        <v>6</v>
      </c>
      <c r="P5835" s="457">
        <v>58306.8</v>
      </c>
    </row>
    <row r="5836" spans="1:16" ht="67.5" x14ac:dyDescent="0.2">
      <c r="A5836" s="466" t="s">
        <v>7860</v>
      </c>
      <c r="B5836" s="465" t="s">
        <v>3526</v>
      </c>
      <c r="C5836" s="464" t="s">
        <v>2594</v>
      </c>
      <c r="D5836" s="463" t="s">
        <v>7960</v>
      </c>
      <c r="E5836" s="462">
        <v>2500</v>
      </c>
      <c r="F5836" s="461" t="s">
        <v>10346</v>
      </c>
      <c r="G5836" s="460" t="s">
        <v>10345</v>
      </c>
      <c r="H5836" s="460" t="s">
        <v>10344</v>
      </c>
      <c r="I5836" s="460" t="s">
        <v>7861</v>
      </c>
      <c r="J5836" s="459" t="s">
        <v>10344</v>
      </c>
      <c r="K5836" s="458">
        <v>4</v>
      </c>
      <c r="L5836" s="458">
        <v>12</v>
      </c>
      <c r="M5836" s="457">
        <v>31829.130926022997</v>
      </c>
      <c r="N5836" s="458">
        <v>1</v>
      </c>
      <c r="O5836" s="458">
        <v>6</v>
      </c>
      <c r="P5836" s="457">
        <v>16306.8</v>
      </c>
    </row>
    <row r="5837" spans="1:16" ht="67.5" x14ac:dyDescent="0.2">
      <c r="A5837" s="466" t="s">
        <v>7860</v>
      </c>
      <c r="B5837" s="465" t="s">
        <v>3526</v>
      </c>
      <c r="C5837" s="464" t="s">
        <v>2594</v>
      </c>
      <c r="D5837" s="463" t="s">
        <v>7859</v>
      </c>
      <c r="E5837" s="462">
        <v>2500</v>
      </c>
      <c r="F5837" s="461" t="s">
        <v>10343</v>
      </c>
      <c r="G5837" s="460" t="s">
        <v>10342</v>
      </c>
      <c r="H5837" s="460"/>
      <c r="I5837" s="460"/>
      <c r="J5837" s="459"/>
      <c r="K5837" s="458">
        <v>3</v>
      </c>
      <c r="L5837" s="458">
        <v>12</v>
      </c>
      <c r="M5837" s="457">
        <v>31829.130926022997</v>
      </c>
      <c r="N5837" s="458">
        <v>1</v>
      </c>
      <c r="O5837" s="458">
        <v>6</v>
      </c>
      <c r="P5837" s="457">
        <v>16306.8</v>
      </c>
    </row>
    <row r="5838" spans="1:16" ht="67.5" x14ac:dyDescent="0.2">
      <c r="A5838" s="466" t="s">
        <v>7860</v>
      </c>
      <c r="B5838" s="465" t="s">
        <v>3526</v>
      </c>
      <c r="C5838" s="464" t="s">
        <v>2594</v>
      </c>
      <c r="D5838" s="463" t="s">
        <v>7887</v>
      </c>
      <c r="E5838" s="462">
        <v>4200</v>
      </c>
      <c r="F5838" s="461" t="s">
        <v>10341</v>
      </c>
      <c r="G5838" s="460" t="s">
        <v>10340</v>
      </c>
      <c r="H5838" s="460" t="s">
        <v>6389</v>
      </c>
      <c r="I5838" s="460" t="s">
        <v>7869</v>
      </c>
      <c r="J5838" s="459" t="s">
        <v>6389</v>
      </c>
      <c r="K5838" s="458">
        <v>3</v>
      </c>
      <c r="L5838" s="458">
        <v>12</v>
      </c>
      <c r="M5838" s="457">
        <v>53472.939955718633</v>
      </c>
      <c r="N5838" s="458">
        <v>1</v>
      </c>
      <c r="O5838" s="458">
        <v>6</v>
      </c>
      <c r="P5838" s="457">
        <v>26506.799999999999</v>
      </c>
    </row>
    <row r="5839" spans="1:16" ht="67.5" x14ac:dyDescent="0.2">
      <c r="A5839" s="466" t="s">
        <v>7860</v>
      </c>
      <c r="B5839" s="465" t="s">
        <v>3526</v>
      </c>
      <c r="C5839" s="464" t="s">
        <v>2594</v>
      </c>
      <c r="D5839" s="463" t="s">
        <v>7946</v>
      </c>
      <c r="E5839" s="462">
        <v>4200</v>
      </c>
      <c r="F5839" s="461" t="s">
        <v>10339</v>
      </c>
      <c r="G5839" s="460" t="s">
        <v>10338</v>
      </c>
      <c r="H5839" s="460" t="s">
        <v>6389</v>
      </c>
      <c r="I5839" s="460" t="s">
        <v>7869</v>
      </c>
      <c r="J5839" s="459" t="s">
        <v>6389</v>
      </c>
      <c r="K5839" s="458">
        <v>4</v>
      </c>
      <c r="L5839" s="458">
        <v>12</v>
      </c>
      <c r="M5839" s="457">
        <v>53472.939955718633</v>
      </c>
      <c r="N5839" s="458">
        <v>1</v>
      </c>
      <c r="O5839" s="458">
        <v>6</v>
      </c>
      <c r="P5839" s="457">
        <v>26506.799999999999</v>
      </c>
    </row>
    <row r="5840" spans="1:16" ht="67.5" x14ac:dyDescent="0.2">
      <c r="A5840" s="466" t="s">
        <v>7860</v>
      </c>
      <c r="B5840" s="465" t="s">
        <v>3526</v>
      </c>
      <c r="C5840" s="464" t="s">
        <v>2594</v>
      </c>
      <c r="D5840" s="463" t="s">
        <v>8248</v>
      </c>
      <c r="E5840" s="462">
        <v>4200</v>
      </c>
      <c r="F5840" s="461" t="s">
        <v>10337</v>
      </c>
      <c r="G5840" s="460" t="s">
        <v>10336</v>
      </c>
      <c r="H5840" s="460" t="s">
        <v>6514</v>
      </c>
      <c r="I5840" s="460" t="s">
        <v>7861</v>
      </c>
      <c r="J5840" s="459" t="s">
        <v>6514</v>
      </c>
      <c r="K5840" s="458">
        <v>1</v>
      </c>
      <c r="L5840" s="458">
        <v>1</v>
      </c>
      <c r="M5840" s="457">
        <v>4456.0783296432191</v>
      </c>
      <c r="N5840" s="458">
        <v>1</v>
      </c>
      <c r="O5840" s="458">
        <v>1</v>
      </c>
      <c r="P5840" s="457">
        <v>4417.8</v>
      </c>
    </row>
    <row r="5841" spans="1:16" ht="67.5" x14ac:dyDescent="0.2">
      <c r="A5841" s="466" t="s">
        <v>7860</v>
      </c>
      <c r="B5841" s="465" t="s">
        <v>3526</v>
      </c>
      <c r="C5841" s="464" t="s">
        <v>2594</v>
      </c>
      <c r="D5841" s="463" t="s">
        <v>10106</v>
      </c>
      <c r="E5841" s="462">
        <v>4200</v>
      </c>
      <c r="F5841" s="461" t="s">
        <v>10335</v>
      </c>
      <c r="G5841" s="460" t="s">
        <v>10334</v>
      </c>
      <c r="H5841" s="460" t="s">
        <v>3528</v>
      </c>
      <c r="I5841" s="460" t="s">
        <v>7861</v>
      </c>
      <c r="J5841" s="459" t="s">
        <v>3528</v>
      </c>
      <c r="K5841" s="458">
        <v>3</v>
      </c>
      <c r="L5841" s="458">
        <v>12</v>
      </c>
      <c r="M5841" s="457">
        <v>53472.939955718633</v>
      </c>
      <c r="N5841" s="458">
        <v>1</v>
      </c>
      <c r="O5841" s="458">
        <v>6</v>
      </c>
      <c r="P5841" s="457">
        <v>26506.799999999999</v>
      </c>
    </row>
    <row r="5842" spans="1:16" ht="67.5" x14ac:dyDescent="0.2">
      <c r="A5842" s="466" t="s">
        <v>7860</v>
      </c>
      <c r="B5842" s="465" t="s">
        <v>3526</v>
      </c>
      <c r="C5842" s="464" t="s">
        <v>2594</v>
      </c>
      <c r="D5842" s="463" t="s">
        <v>9723</v>
      </c>
      <c r="E5842" s="462">
        <v>5500</v>
      </c>
      <c r="F5842" s="461" t="s">
        <v>10333</v>
      </c>
      <c r="G5842" s="460" t="s">
        <v>10332</v>
      </c>
      <c r="H5842" s="460" t="s">
        <v>8420</v>
      </c>
      <c r="I5842" s="460" t="s">
        <v>7869</v>
      </c>
      <c r="J5842" s="459" t="s">
        <v>8420</v>
      </c>
      <c r="K5842" s="458">
        <v>3</v>
      </c>
      <c r="L5842" s="458">
        <v>10</v>
      </c>
      <c r="M5842" s="457">
        <v>60475.348759443688</v>
      </c>
      <c r="N5842" s="458">
        <v>1</v>
      </c>
      <c r="O5842" s="458">
        <v>6</v>
      </c>
      <c r="P5842" s="457">
        <v>34306.800000000003</v>
      </c>
    </row>
    <row r="5843" spans="1:16" ht="67.5" x14ac:dyDescent="0.2">
      <c r="A5843" s="466" t="s">
        <v>7860</v>
      </c>
      <c r="B5843" s="465" t="s">
        <v>3526</v>
      </c>
      <c r="C5843" s="464" t="s">
        <v>2594</v>
      </c>
      <c r="D5843" s="463" t="s">
        <v>10331</v>
      </c>
      <c r="E5843" s="462">
        <v>5500</v>
      </c>
      <c r="F5843" s="461" t="s">
        <v>10330</v>
      </c>
      <c r="G5843" s="460" t="s">
        <v>10329</v>
      </c>
      <c r="H5843" s="460" t="s">
        <v>7911</v>
      </c>
      <c r="I5843" s="460" t="s">
        <v>7869</v>
      </c>
      <c r="J5843" s="459" t="s">
        <v>7911</v>
      </c>
      <c r="K5843" s="458">
        <v>3</v>
      </c>
      <c r="L5843" s="458">
        <v>12</v>
      </c>
      <c r="M5843" s="457">
        <v>70024.088037250593</v>
      </c>
      <c r="N5843" s="458">
        <v>1</v>
      </c>
      <c r="O5843" s="458">
        <v>6</v>
      </c>
      <c r="P5843" s="457">
        <v>34306.800000000003</v>
      </c>
    </row>
    <row r="5844" spans="1:16" ht="67.5" x14ac:dyDescent="0.2">
      <c r="A5844" s="466" t="s">
        <v>7860</v>
      </c>
      <c r="B5844" s="465" t="s">
        <v>3526</v>
      </c>
      <c r="C5844" s="464" t="s">
        <v>2594</v>
      </c>
      <c r="D5844" s="463" t="s">
        <v>7932</v>
      </c>
      <c r="E5844" s="462">
        <v>4200</v>
      </c>
      <c r="F5844" s="461" t="s">
        <v>10328</v>
      </c>
      <c r="G5844" s="460" t="s">
        <v>10327</v>
      </c>
      <c r="H5844" s="460" t="s">
        <v>6389</v>
      </c>
      <c r="I5844" s="460" t="s">
        <v>7869</v>
      </c>
      <c r="J5844" s="459" t="s">
        <v>6389</v>
      </c>
      <c r="K5844" s="458">
        <v>3</v>
      </c>
      <c r="L5844" s="458">
        <v>12</v>
      </c>
      <c r="M5844" s="457">
        <v>53472.939955718633</v>
      </c>
      <c r="N5844" s="458">
        <v>1</v>
      </c>
      <c r="O5844" s="458">
        <v>6</v>
      </c>
      <c r="P5844" s="457">
        <v>26506.799999999999</v>
      </c>
    </row>
    <row r="5845" spans="1:16" ht="67.5" x14ac:dyDescent="0.2">
      <c r="A5845" s="466" t="s">
        <v>7860</v>
      </c>
      <c r="B5845" s="465" t="s">
        <v>3526</v>
      </c>
      <c r="C5845" s="464" t="s">
        <v>2594</v>
      </c>
      <c r="D5845" s="463" t="s">
        <v>8472</v>
      </c>
      <c r="E5845" s="462">
        <v>2200</v>
      </c>
      <c r="F5845" s="461" t="s">
        <v>10326</v>
      </c>
      <c r="G5845" s="460" t="s">
        <v>10325</v>
      </c>
      <c r="H5845" s="460" t="s">
        <v>10324</v>
      </c>
      <c r="I5845" s="460" t="s">
        <v>7869</v>
      </c>
      <c r="J5845" s="459" t="s">
        <v>10324</v>
      </c>
      <c r="K5845" s="458">
        <v>4</v>
      </c>
      <c r="L5845" s="458">
        <v>12</v>
      </c>
      <c r="M5845" s="457">
        <v>28009.635214900234</v>
      </c>
      <c r="N5845" s="458">
        <v>1</v>
      </c>
      <c r="O5845" s="458">
        <v>6</v>
      </c>
      <c r="P5845" s="457">
        <v>14506.8</v>
      </c>
    </row>
    <row r="5846" spans="1:16" ht="67.5" x14ac:dyDescent="0.2">
      <c r="A5846" s="466" t="s">
        <v>7860</v>
      </c>
      <c r="B5846" s="465" t="s">
        <v>3526</v>
      </c>
      <c r="C5846" s="464" t="s">
        <v>2594</v>
      </c>
      <c r="D5846" s="463" t="s">
        <v>8035</v>
      </c>
      <c r="E5846" s="462">
        <v>7500</v>
      </c>
      <c r="F5846" s="461" t="s">
        <v>10323</v>
      </c>
      <c r="G5846" s="460" t="s">
        <v>10322</v>
      </c>
      <c r="H5846" s="460" t="s">
        <v>4810</v>
      </c>
      <c r="I5846" s="460" t="s">
        <v>7869</v>
      </c>
      <c r="J5846" s="459" t="s">
        <v>4810</v>
      </c>
      <c r="K5846" s="458">
        <v>3</v>
      </c>
      <c r="L5846" s="458">
        <v>12</v>
      </c>
      <c r="M5846" s="457">
        <v>95487.392778068985</v>
      </c>
      <c r="N5846" s="458">
        <v>1</v>
      </c>
      <c r="O5846" s="458">
        <v>6</v>
      </c>
      <c r="P5846" s="457">
        <v>46306.8</v>
      </c>
    </row>
    <row r="5847" spans="1:16" ht="67.5" x14ac:dyDescent="0.2">
      <c r="A5847" s="466" t="s">
        <v>7860</v>
      </c>
      <c r="B5847" s="465" t="s">
        <v>3526</v>
      </c>
      <c r="C5847" s="464" t="s">
        <v>2594</v>
      </c>
      <c r="D5847" s="463" t="s">
        <v>7905</v>
      </c>
      <c r="E5847" s="462">
        <v>4200</v>
      </c>
      <c r="F5847" s="461" t="s">
        <v>10321</v>
      </c>
      <c r="G5847" s="460" t="s">
        <v>10320</v>
      </c>
      <c r="H5847" s="460" t="s">
        <v>9754</v>
      </c>
      <c r="I5847" s="460" t="s">
        <v>7861</v>
      </c>
      <c r="J5847" s="459" t="s">
        <v>9754</v>
      </c>
      <c r="K5847" s="458">
        <v>3</v>
      </c>
      <c r="L5847" s="458">
        <v>12</v>
      </c>
      <c r="M5847" s="457">
        <v>53472.939955718633</v>
      </c>
      <c r="N5847" s="458">
        <v>1</v>
      </c>
      <c r="O5847" s="458">
        <v>6</v>
      </c>
      <c r="P5847" s="457">
        <v>26506.799999999999</v>
      </c>
    </row>
    <row r="5848" spans="1:16" ht="67.5" x14ac:dyDescent="0.2">
      <c r="A5848" s="466" t="s">
        <v>7860</v>
      </c>
      <c r="B5848" s="465" t="s">
        <v>3526</v>
      </c>
      <c r="C5848" s="464" t="s">
        <v>2594</v>
      </c>
      <c r="D5848" s="463" t="s">
        <v>8115</v>
      </c>
      <c r="E5848" s="462">
        <v>11000</v>
      </c>
      <c r="F5848" s="461" t="s">
        <v>10319</v>
      </c>
      <c r="G5848" s="460" t="s">
        <v>10318</v>
      </c>
      <c r="H5848" s="460" t="s">
        <v>4810</v>
      </c>
      <c r="I5848" s="460" t="s">
        <v>7869</v>
      </c>
      <c r="J5848" s="459" t="s">
        <v>4810</v>
      </c>
      <c r="K5848" s="458">
        <v>3</v>
      </c>
      <c r="L5848" s="458">
        <v>12</v>
      </c>
      <c r="M5848" s="457">
        <v>140048.17607450119</v>
      </c>
      <c r="N5848" s="458">
        <v>1</v>
      </c>
      <c r="O5848" s="458">
        <v>6</v>
      </c>
      <c r="P5848" s="457">
        <v>67306.8</v>
      </c>
    </row>
    <row r="5849" spans="1:16" ht="67.5" x14ac:dyDescent="0.2">
      <c r="A5849" s="466" t="s">
        <v>7860</v>
      </c>
      <c r="B5849" s="465" t="s">
        <v>3526</v>
      </c>
      <c r="C5849" s="464" t="s">
        <v>2594</v>
      </c>
      <c r="D5849" s="463" t="s">
        <v>7899</v>
      </c>
      <c r="E5849" s="462">
        <v>4200</v>
      </c>
      <c r="F5849" s="461" t="s">
        <v>10317</v>
      </c>
      <c r="G5849" s="460" t="s">
        <v>10316</v>
      </c>
      <c r="H5849" s="460" t="s">
        <v>6389</v>
      </c>
      <c r="I5849" s="460" t="s">
        <v>7869</v>
      </c>
      <c r="J5849" s="459" t="s">
        <v>6389</v>
      </c>
      <c r="K5849" s="458">
        <v>3</v>
      </c>
      <c r="L5849" s="458">
        <v>12</v>
      </c>
      <c r="M5849" s="457">
        <v>53472.939955718633</v>
      </c>
      <c r="N5849" s="458">
        <v>1</v>
      </c>
      <c r="O5849" s="458">
        <v>6</v>
      </c>
      <c r="P5849" s="457">
        <v>26506.799999999999</v>
      </c>
    </row>
    <row r="5850" spans="1:16" ht="67.5" x14ac:dyDescent="0.2">
      <c r="A5850" s="466" t="s">
        <v>7860</v>
      </c>
      <c r="B5850" s="465" t="s">
        <v>3526</v>
      </c>
      <c r="C5850" s="464" t="s">
        <v>2594</v>
      </c>
      <c r="D5850" s="463" t="s">
        <v>8663</v>
      </c>
      <c r="E5850" s="462">
        <v>4200</v>
      </c>
      <c r="F5850" s="461" t="s">
        <v>10315</v>
      </c>
      <c r="G5850" s="460" t="s">
        <v>10314</v>
      </c>
      <c r="H5850" s="460" t="s">
        <v>6389</v>
      </c>
      <c r="I5850" s="460" t="s">
        <v>7869</v>
      </c>
      <c r="J5850" s="459" t="s">
        <v>6389</v>
      </c>
      <c r="K5850" s="458">
        <v>4</v>
      </c>
      <c r="L5850" s="458">
        <v>12</v>
      </c>
      <c r="M5850" s="457">
        <v>53472.939955718633</v>
      </c>
      <c r="N5850" s="458">
        <v>1</v>
      </c>
      <c r="O5850" s="458">
        <v>6</v>
      </c>
      <c r="P5850" s="457">
        <v>26506.799999999999</v>
      </c>
    </row>
    <row r="5851" spans="1:16" ht="67.5" x14ac:dyDescent="0.2">
      <c r="A5851" s="466" t="s">
        <v>7860</v>
      </c>
      <c r="B5851" s="465" t="s">
        <v>3526</v>
      </c>
      <c r="C5851" s="464" t="s">
        <v>2594</v>
      </c>
      <c r="D5851" s="463" t="s">
        <v>7946</v>
      </c>
      <c r="E5851" s="462">
        <v>4200</v>
      </c>
      <c r="F5851" s="461" t="s">
        <v>10313</v>
      </c>
      <c r="G5851" s="460" t="s">
        <v>10312</v>
      </c>
      <c r="H5851" s="460" t="s">
        <v>6514</v>
      </c>
      <c r="I5851" s="460" t="s">
        <v>7869</v>
      </c>
      <c r="J5851" s="459" t="s">
        <v>6514</v>
      </c>
      <c r="K5851" s="458">
        <v>4</v>
      </c>
      <c r="L5851" s="458">
        <v>12</v>
      </c>
      <c r="M5851" s="457">
        <v>53472.939955718633</v>
      </c>
      <c r="N5851" s="458">
        <v>1</v>
      </c>
      <c r="O5851" s="458">
        <v>6</v>
      </c>
      <c r="P5851" s="457">
        <v>26506.799999999999</v>
      </c>
    </row>
    <row r="5852" spans="1:16" ht="67.5" x14ac:dyDescent="0.2">
      <c r="A5852" s="466" t="s">
        <v>7860</v>
      </c>
      <c r="B5852" s="465" t="s">
        <v>3526</v>
      </c>
      <c r="C5852" s="464" t="s">
        <v>2594</v>
      </c>
      <c r="D5852" s="463" t="s">
        <v>7946</v>
      </c>
      <c r="E5852" s="462">
        <v>4200</v>
      </c>
      <c r="F5852" s="461" t="s">
        <v>10311</v>
      </c>
      <c r="G5852" s="460" t="s">
        <v>10310</v>
      </c>
      <c r="H5852" s="460"/>
      <c r="I5852" s="460"/>
      <c r="J5852" s="459"/>
      <c r="K5852" s="458">
        <v>3</v>
      </c>
      <c r="L5852" s="458">
        <v>12</v>
      </c>
      <c r="M5852" s="457">
        <v>53472.939955718633</v>
      </c>
      <c r="N5852" s="458">
        <v>1</v>
      </c>
      <c r="O5852" s="458">
        <v>6</v>
      </c>
      <c r="P5852" s="457">
        <v>26506.799999999999</v>
      </c>
    </row>
    <row r="5853" spans="1:16" ht="67.5" x14ac:dyDescent="0.2">
      <c r="A5853" s="466" t="s">
        <v>7860</v>
      </c>
      <c r="B5853" s="465" t="s">
        <v>3526</v>
      </c>
      <c r="C5853" s="464" t="s">
        <v>2594</v>
      </c>
      <c r="D5853" s="463" t="s">
        <v>8005</v>
      </c>
      <c r="E5853" s="462">
        <v>4200</v>
      </c>
      <c r="F5853" s="461" t="s">
        <v>10309</v>
      </c>
      <c r="G5853" s="460" t="s">
        <v>10308</v>
      </c>
      <c r="H5853" s="460" t="s">
        <v>6389</v>
      </c>
      <c r="I5853" s="460" t="s">
        <v>7869</v>
      </c>
      <c r="J5853" s="459" t="s">
        <v>6389</v>
      </c>
      <c r="K5853" s="458">
        <v>3</v>
      </c>
      <c r="L5853" s="458">
        <v>12</v>
      </c>
      <c r="M5853" s="457">
        <v>53472.939955718633</v>
      </c>
      <c r="N5853" s="458">
        <v>1</v>
      </c>
      <c r="O5853" s="458">
        <v>6</v>
      </c>
      <c r="P5853" s="457">
        <v>26506.799999999999</v>
      </c>
    </row>
    <row r="5854" spans="1:16" ht="67.5" x14ac:dyDescent="0.2">
      <c r="A5854" s="466" t="s">
        <v>7860</v>
      </c>
      <c r="B5854" s="465" t="s">
        <v>3526</v>
      </c>
      <c r="C5854" s="464" t="s">
        <v>2594</v>
      </c>
      <c r="D5854" s="463" t="s">
        <v>10307</v>
      </c>
      <c r="E5854" s="462">
        <v>10500</v>
      </c>
      <c r="F5854" s="461" t="s">
        <v>7582</v>
      </c>
      <c r="G5854" s="460" t="s">
        <v>10306</v>
      </c>
      <c r="H5854" s="460" t="s">
        <v>8420</v>
      </c>
      <c r="I5854" s="460" t="s">
        <v>7869</v>
      </c>
      <c r="J5854" s="459" t="s">
        <v>8420</v>
      </c>
      <c r="K5854" s="458">
        <v>2</v>
      </c>
      <c r="L5854" s="458">
        <v>6</v>
      </c>
      <c r="M5854" s="457">
        <v>66841.174944648286</v>
      </c>
      <c r="N5854" s="458">
        <v>1</v>
      </c>
      <c r="O5854" s="458">
        <v>6</v>
      </c>
      <c r="P5854" s="457">
        <v>64306.8</v>
      </c>
    </row>
    <row r="5855" spans="1:16" ht="67.5" x14ac:dyDescent="0.2">
      <c r="A5855" s="466" t="s">
        <v>7860</v>
      </c>
      <c r="B5855" s="465" t="s">
        <v>3526</v>
      </c>
      <c r="C5855" s="464" t="s">
        <v>2594</v>
      </c>
      <c r="D5855" s="463" t="s">
        <v>7932</v>
      </c>
      <c r="E5855" s="462">
        <v>4200</v>
      </c>
      <c r="F5855" s="461" t="s">
        <v>10305</v>
      </c>
      <c r="G5855" s="460" t="s">
        <v>10304</v>
      </c>
      <c r="H5855" s="460" t="s">
        <v>6389</v>
      </c>
      <c r="I5855" s="460" t="s">
        <v>7869</v>
      </c>
      <c r="J5855" s="459" t="s">
        <v>6389</v>
      </c>
      <c r="K5855" s="458">
        <v>5</v>
      </c>
      <c r="L5855" s="458">
        <v>12</v>
      </c>
      <c r="M5855" s="457">
        <v>53472.939955718633</v>
      </c>
      <c r="N5855" s="458">
        <v>0</v>
      </c>
      <c r="O5855" s="458">
        <v>0</v>
      </c>
      <c r="P5855" s="457">
        <v>0</v>
      </c>
    </row>
    <row r="5856" spans="1:16" ht="67.5" x14ac:dyDescent="0.2">
      <c r="A5856" s="466" t="s">
        <v>7860</v>
      </c>
      <c r="B5856" s="465" t="s">
        <v>3526</v>
      </c>
      <c r="C5856" s="464" t="s">
        <v>2594</v>
      </c>
      <c r="D5856" s="463" t="s">
        <v>10303</v>
      </c>
      <c r="E5856" s="462">
        <v>10500</v>
      </c>
      <c r="F5856" s="461" t="s">
        <v>10302</v>
      </c>
      <c r="G5856" s="460" t="s">
        <v>10301</v>
      </c>
      <c r="H5856" s="460" t="s">
        <v>8352</v>
      </c>
      <c r="I5856" s="460" t="s">
        <v>7869</v>
      </c>
      <c r="J5856" s="459" t="s">
        <v>8352</v>
      </c>
      <c r="K5856" s="458">
        <v>3</v>
      </c>
      <c r="L5856" s="458">
        <v>12</v>
      </c>
      <c r="M5856" s="457">
        <v>133682.34988929657</v>
      </c>
      <c r="N5856" s="458">
        <v>1</v>
      </c>
      <c r="O5856" s="458">
        <v>6</v>
      </c>
      <c r="P5856" s="457">
        <v>64306.8</v>
      </c>
    </row>
    <row r="5857" spans="1:16" ht="67.5" x14ac:dyDescent="0.2">
      <c r="A5857" s="466" t="s">
        <v>7860</v>
      </c>
      <c r="B5857" s="465" t="s">
        <v>3526</v>
      </c>
      <c r="C5857" s="464" t="s">
        <v>2594</v>
      </c>
      <c r="D5857" s="463" t="s">
        <v>9589</v>
      </c>
      <c r="E5857" s="462">
        <v>4200</v>
      </c>
      <c r="F5857" s="461" t="s">
        <v>10300</v>
      </c>
      <c r="G5857" s="460" t="s">
        <v>10299</v>
      </c>
      <c r="H5857" s="460" t="s">
        <v>6299</v>
      </c>
      <c r="I5857" s="460" t="s">
        <v>7869</v>
      </c>
      <c r="J5857" s="459" t="s">
        <v>6299</v>
      </c>
      <c r="K5857" s="458">
        <v>3</v>
      </c>
      <c r="L5857" s="458">
        <v>12</v>
      </c>
      <c r="M5857" s="457">
        <v>53472.939955718633</v>
      </c>
      <c r="N5857" s="458">
        <v>1</v>
      </c>
      <c r="O5857" s="458">
        <v>6</v>
      </c>
      <c r="P5857" s="457">
        <v>26506.799999999999</v>
      </c>
    </row>
    <row r="5858" spans="1:16" ht="67.5" x14ac:dyDescent="0.2">
      <c r="A5858" s="466" t="s">
        <v>7860</v>
      </c>
      <c r="B5858" s="465" t="s">
        <v>3526</v>
      </c>
      <c r="C5858" s="464" t="s">
        <v>2594</v>
      </c>
      <c r="D5858" s="463" t="s">
        <v>8278</v>
      </c>
      <c r="E5858" s="462">
        <v>2700</v>
      </c>
      <c r="F5858" s="461" t="s">
        <v>10298</v>
      </c>
      <c r="G5858" s="460" t="s">
        <v>10297</v>
      </c>
      <c r="H5858" s="460"/>
      <c r="I5858" s="460" t="s">
        <v>8064</v>
      </c>
      <c r="J5858" s="459" t="s">
        <v>3538</v>
      </c>
      <c r="K5858" s="458">
        <v>5</v>
      </c>
      <c r="L5858" s="458">
        <v>12</v>
      </c>
      <c r="M5858" s="457">
        <v>34375.461400104832</v>
      </c>
      <c r="N5858" s="458">
        <v>1</v>
      </c>
      <c r="O5858" s="458">
        <v>6</v>
      </c>
      <c r="P5858" s="457">
        <v>17506.8</v>
      </c>
    </row>
    <row r="5859" spans="1:16" ht="67.5" x14ac:dyDescent="0.2">
      <c r="A5859" s="466" t="s">
        <v>7860</v>
      </c>
      <c r="B5859" s="465" t="s">
        <v>3526</v>
      </c>
      <c r="C5859" s="464" t="s">
        <v>2594</v>
      </c>
      <c r="D5859" s="463" t="s">
        <v>7859</v>
      </c>
      <c r="E5859" s="462">
        <v>2500</v>
      </c>
      <c r="F5859" s="461" t="s">
        <v>10296</v>
      </c>
      <c r="G5859" s="460" t="s">
        <v>10295</v>
      </c>
      <c r="H5859" s="460" t="s">
        <v>8069</v>
      </c>
      <c r="I5859" s="460" t="s">
        <v>7861</v>
      </c>
      <c r="J5859" s="459" t="s">
        <v>8069</v>
      </c>
      <c r="K5859" s="458">
        <v>4</v>
      </c>
      <c r="L5859" s="458">
        <v>12</v>
      </c>
      <c r="M5859" s="457">
        <v>31829.130926022997</v>
      </c>
      <c r="N5859" s="458">
        <v>1</v>
      </c>
      <c r="O5859" s="458">
        <v>6</v>
      </c>
      <c r="P5859" s="457">
        <v>16306.8</v>
      </c>
    </row>
    <row r="5860" spans="1:16" ht="67.5" x14ac:dyDescent="0.2">
      <c r="A5860" s="466" t="s">
        <v>7860</v>
      </c>
      <c r="B5860" s="465" t="s">
        <v>3526</v>
      </c>
      <c r="C5860" s="464" t="s">
        <v>2594</v>
      </c>
      <c r="D5860" s="463" t="s">
        <v>7923</v>
      </c>
      <c r="E5860" s="462">
        <v>4200</v>
      </c>
      <c r="F5860" s="461" t="s">
        <v>10294</v>
      </c>
      <c r="G5860" s="460" t="s">
        <v>10293</v>
      </c>
      <c r="H5860" s="460" t="s">
        <v>6514</v>
      </c>
      <c r="I5860" s="460" t="s">
        <v>7869</v>
      </c>
      <c r="J5860" s="459" t="s">
        <v>6514</v>
      </c>
      <c r="K5860" s="458">
        <v>4</v>
      </c>
      <c r="L5860" s="458">
        <v>12</v>
      </c>
      <c r="M5860" s="457">
        <v>53472.939955718633</v>
      </c>
      <c r="N5860" s="458">
        <v>1</v>
      </c>
      <c r="O5860" s="458">
        <v>6</v>
      </c>
      <c r="P5860" s="457">
        <v>26506.799999999999</v>
      </c>
    </row>
    <row r="5861" spans="1:16" ht="67.5" x14ac:dyDescent="0.2">
      <c r="A5861" s="466" t="s">
        <v>7860</v>
      </c>
      <c r="B5861" s="465" t="s">
        <v>3526</v>
      </c>
      <c r="C5861" s="464" t="s">
        <v>2594</v>
      </c>
      <c r="D5861" s="463" t="s">
        <v>7887</v>
      </c>
      <c r="E5861" s="462">
        <v>4200</v>
      </c>
      <c r="F5861" s="461" t="s">
        <v>10292</v>
      </c>
      <c r="G5861" s="460" t="s">
        <v>10291</v>
      </c>
      <c r="H5861" s="460" t="s">
        <v>6389</v>
      </c>
      <c r="I5861" s="460" t="s">
        <v>7869</v>
      </c>
      <c r="J5861" s="459" t="s">
        <v>6389</v>
      </c>
      <c r="K5861" s="458">
        <v>3</v>
      </c>
      <c r="L5861" s="458">
        <v>12</v>
      </c>
      <c r="M5861" s="457">
        <v>53472.939955718633</v>
      </c>
      <c r="N5861" s="458">
        <v>1</v>
      </c>
      <c r="O5861" s="458">
        <v>6</v>
      </c>
      <c r="P5861" s="457">
        <v>26506.799999999999</v>
      </c>
    </row>
    <row r="5862" spans="1:16" ht="67.5" x14ac:dyDescent="0.2">
      <c r="A5862" s="466" t="s">
        <v>7860</v>
      </c>
      <c r="B5862" s="465" t="s">
        <v>3526</v>
      </c>
      <c r="C5862" s="464" t="s">
        <v>2594</v>
      </c>
      <c r="D5862" s="463" t="s">
        <v>8048</v>
      </c>
      <c r="E5862" s="462">
        <v>5500</v>
      </c>
      <c r="F5862" s="461" t="s">
        <v>10290</v>
      </c>
      <c r="G5862" s="460" t="s">
        <v>10289</v>
      </c>
      <c r="H5862" s="460" t="s">
        <v>6299</v>
      </c>
      <c r="I5862" s="460" t="s">
        <v>7869</v>
      </c>
      <c r="J5862" s="459" t="s">
        <v>6299</v>
      </c>
      <c r="K5862" s="458">
        <v>5</v>
      </c>
      <c r="L5862" s="458">
        <v>12</v>
      </c>
      <c r="M5862" s="457">
        <v>70024.088037250593</v>
      </c>
      <c r="N5862" s="458">
        <v>1</v>
      </c>
      <c r="O5862" s="458">
        <v>6</v>
      </c>
      <c r="P5862" s="457">
        <v>34306.800000000003</v>
      </c>
    </row>
    <row r="5863" spans="1:16" ht="67.5" x14ac:dyDescent="0.2">
      <c r="A5863" s="466" t="s">
        <v>7860</v>
      </c>
      <c r="B5863" s="465" t="s">
        <v>3526</v>
      </c>
      <c r="C5863" s="464" t="s">
        <v>2594</v>
      </c>
      <c r="D5863" s="463" t="s">
        <v>7859</v>
      </c>
      <c r="E5863" s="462">
        <v>2500</v>
      </c>
      <c r="F5863" s="461" t="s">
        <v>10288</v>
      </c>
      <c r="G5863" s="460" t="s">
        <v>10287</v>
      </c>
      <c r="H5863" s="460" t="s">
        <v>3574</v>
      </c>
      <c r="I5863" s="460" t="s">
        <v>7861</v>
      </c>
      <c r="J5863" s="459" t="s">
        <v>3574</v>
      </c>
      <c r="K5863" s="458">
        <v>4</v>
      </c>
      <c r="L5863" s="458">
        <v>12</v>
      </c>
      <c r="M5863" s="457">
        <v>31829.130926022997</v>
      </c>
      <c r="N5863" s="458">
        <v>1</v>
      </c>
      <c r="O5863" s="458">
        <v>6</v>
      </c>
      <c r="P5863" s="457">
        <v>16306.8</v>
      </c>
    </row>
    <row r="5864" spans="1:16" ht="67.5" x14ac:dyDescent="0.2">
      <c r="A5864" s="466" t="s">
        <v>7860</v>
      </c>
      <c r="B5864" s="465" t="s">
        <v>3526</v>
      </c>
      <c r="C5864" s="464" t="s">
        <v>2594</v>
      </c>
      <c r="D5864" s="463" t="s">
        <v>7929</v>
      </c>
      <c r="E5864" s="462">
        <v>1500</v>
      </c>
      <c r="F5864" s="461" t="s">
        <v>10286</v>
      </c>
      <c r="G5864" s="460" t="s">
        <v>10285</v>
      </c>
      <c r="H5864" s="460"/>
      <c r="I5864" s="460"/>
      <c r="J5864" s="459"/>
      <c r="K5864" s="458">
        <v>5</v>
      </c>
      <c r="L5864" s="458">
        <v>11</v>
      </c>
      <c r="M5864" s="457">
        <v>17506.022009312648</v>
      </c>
      <c r="N5864" s="458">
        <v>1</v>
      </c>
      <c r="O5864" s="458">
        <v>6</v>
      </c>
      <c r="P5864" s="457">
        <v>10306.799999999999</v>
      </c>
    </row>
    <row r="5865" spans="1:16" ht="67.5" x14ac:dyDescent="0.2">
      <c r="A5865" s="466" t="s">
        <v>7860</v>
      </c>
      <c r="B5865" s="465" t="s">
        <v>3526</v>
      </c>
      <c r="C5865" s="464" t="s">
        <v>2594</v>
      </c>
      <c r="D5865" s="463" t="s">
        <v>8579</v>
      </c>
      <c r="E5865" s="462">
        <v>2500</v>
      </c>
      <c r="F5865" s="461" t="s">
        <v>10284</v>
      </c>
      <c r="G5865" s="460" t="s">
        <v>10283</v>
      </c>
      <c r="H5865" s="460" t="s">
        <v>3859</v>
      </c>
      <c r="I5865" s="460" t="s">
        <v>7861</v>
      </c>
      <c r="J5865" s="459" t="s">
        <v>3859</v>
      </c>
      <c r="K5865" s="458">
        <v>4</v>
      </c>
      <c r="L5865" s="458">
        <v>12</v>
      </c>
      <c r="M5865" s="457">
        <v>31829.130926022997</v>
      </c>
      <c r="N5865" s="458">
        <v>1</v>
      </c>
      <c r="O5865" s="458">
        <v>6</v>
      </c>
      <c r="P5865" s="457">
        <v>16306.8</v>
      </c>
    </row>
    <row r="5866" spans="1:16" ht="67.5" x14ac:dyDescent="0.2">
      <c r="A5866" s="466" t="s">
        <v>7860</v>
      </c>
      <c r="B5866" s="465" t="s">
        <v>3526</v>
      </c>
      <c r="C5866" s="464" t="s">
        <v>2594</v>
      </c>
      <c r="D5866" s="463" t="s">
        <v>7941</v>
      </c>
      <c r="E5866" s="462">
        <v>4200</v>
      </c>
      <c r="F5866" s="461" t="s">
        <v>10282</v>
      </c>
      <c r="G5866" s="460" t="s">
        <v>10281</v>
      </c>
      <c r="H5866" s="460" t="s">
        <v>6389</v>
      </c>
      <c r="I5866" s="460" t="s">
        <v>7869</v>
      </c>
      <c r="J5866" s="459" t="s">
        <v>6389</v>
      </c>
      <c r="K5866" s="458">
        <v>3</v>
      </c>
      <c r="L5866" s="458">
        <v>12</v>
      </c>
      <c r="M5866" s="457">
        <v>53472.939955718633</v>
      </c>
      <c r="N5866" s="458">
        <v>1</v>
      </c>
      <c r="O5866" s="458">
        <v>6</v>
      </c>
      <c r="P5866" s="457">
        <v>26506.799999999999</v>
      </c>
    </row>
    <row r="5867" spans="1:16" ht="67.5" x14ac:dyDescent="0.2">
      <c r="A5867" s="466" t="s">
        <v>7860</v>
      </c>
      <c r="B5867" s="465" t="s">
        <v>3526</v>
      </c>
      <c r="C5867" s="464" t="s">
        <v>2594</v>
      </c>
      <c r="D5867" s="463" t="s">
        <v>7908</v>
      </c>
      <c r="E5867" s="462">
        <v>4200</v>
      </c>
      <c r="F5867" s="461" t="s">
        <v>10280</v>
      </c>
      <c r="G5867" s="460" t="s">
        <v>10279</v>
      </c>
      <c r="H5867" s="460" t="s">
        <v>3574</v>
      </c>
      <c r="I5867" s="460" t="s">
        <v>7869</v>
      </c>
      <c r="J5867" s="459" t="s">
        <v>3574</v>
      </c>
      <c r="K5867" s="458">
        <v>3</v>
      </c>
      <c r="L5867" s="458">
        <v>5</v>
      </c>
      <c r="M5867" s="457">
        <v>22280.391648216097</v>
      </c>
      <c r="N5867" s="458">
        <v>0</v>
      </c>
      <c r="O5867" s="458">
        <v>0</v>
      </c>
      <c r="P5867" s="457">
        <v>0</v>
      </c>
    </row>
    <row r="5868" spans="1:16" ht="67.5" x14ac:dyDescent="0.2">
      <c r="A5868" s="466" t="s">
        <v>7860</v>
      </c>
      <c r="B5868" s="465" t="s">
        <v>3526</v>
      </c>
      <c r="C5868" s="464" t="s">
        <v>2594</v>
      </c>
      <c r="D5868" s="463" t="s">
        <v>7872</v>
      </c>
      <c r="E5868" s="462">
        <v>4200</v>
      </c>
      <c r="F5868" s="461" t="s">
        <v>10278</v>
      </c>
      <c r="G5868" s="460" t="s">
        <v>10277</v>
      </c>
      <c r="H5868" s="460" t="s">
        <v>9513</v>
      </c>
      <c r="I5868" s="460" t="s">
        <v>7869</v>
      </c>
      <c r="J5868" s="459" t="s">
        <v>9513</v>
      </c>
      <c r="K5868" s="458">
        <v>4</v>
      </c>
      <c r="L5868" s="458">
        <v>12</v>
      </c>
      <c r="M5868" s="457">
        <v>53472.939955718633</v>
      </c>
      <c r="N5868" s="458">
        <v>1</v>
      </c>
      <c r="O5868" s="458">
        <v>6</v>
      </c>
      <c r="P5868" s="457">
        <v>26506.799999999999</v>
      </c>
    </row>
    <row r="5869" spans="1:16" ht="67.5" x14ac:dyDescent="0.2">
      <c r="A5869" s="466" t="s">
        <v>7860</v>
      </c>
      <c r="B5869" s="465" t="s">
        <v>3526</v>
      </c>
      <c r="C5869" s="464" t="s">
        <v>2594</v>
      </c>
      <c r="D5869" s="463" t="s">
        <v>8345</v>
      </c>
      <c r="E5869" s="462">
        <v>3500</v>
      </c>
      <c r="F5869" s="461" t="s">
        <v>10276</v>
      </c>
      <c r="G5869" s="460" t="s">
        <v>10275</v>
      </c>
      <c r="H5869" s="460" t="s">
        <v>8342</v>
      </c>
      <c r="I5869" s="460" t="s">
        <v>7869</v>
      </c>
      <c r="J5869" s="459" t="s">
        <v>8342</v>
      </c>
      <c r="K5869" s="458">
        <v>2</v>
      </c>
      <c r="L5869" s="458">
        <v>4</v>
      </c>
      <c r="M5869" s="457">
        <v>14853.594432144064</v>
      </c>
      <c r="N5869" s="458">
        <v>2</v>
      </c>
      <c r="O5869" s="458">
        <v>5</v>
      </c>
      <c r="P5869" s="457">
        <v>18589</v>
      </c>
    </row>
    <row r="5870" spans="1:16" ht="67.5" x14ac:dyDescent="0.2">
      <c r="A5870" s="466" t="s">
        <v>7860</v>
      </c>
      <c r="B5870" s="465" t="s">
        <v>3526</v>
      </c>
      <c r="C5870" s="464" t="s">
        <v>2594</v>
      </c>
      <c r="D5870" s="463" t="s">
        <v>8465</v>
      </c>
      <c r="E5870" s="462">
        <v>3500</v>
      </c>
      <c r="F5870" s="461" t="s">
        <v>10274</v>
      </c>
      <c r="G5870" s="460" t="s">
        <v>10273</v>
      </c>
      <c r="H5870" s="460" t="s">
        <v>7911</v>
      </c>
      <c r="I5870" s="460" t="s">
        <v>7869</v>
      </c>
      <c r="J5870" s="459" t="s">
        <v>7911</v>
      </c>
      <c r="K5870" s="458">
        <v>4</v>
      </c>
      <c r="L5870" s="458">
        <v>12</v>
      </c>
      <c r="M5870" s="457">
        <v>44560.783296432193</v>
      </c>
      <c r="N5870" s="458">
        <v>1</v>
      </c>
      <c r="O5870" s="458">
        <v>6</v>
      </c>
      <c r="P5870" s="457">
        <v>22306.799999999999</v>
      </c>
    </row>
    <row r="5871" spans="1:16" ht="67.5" x14ac:dyDescent="0.2">
      <c r="A5871" s="466" t="s">
        <v>7860</v>
      </c>
      <c r="B5871" s="465" t="s">
        <v>3526</v>
      </c>
      <c r="C5871" s="464" t="s">
        <v>2594</v>
      </c>
      <c r="D5871" s="463" t="s">
        <v>7859</v>
      </c>
      <c r="E5871" s="462">
        <v>2500</v>
      </c>
      <c r="F5871" s="461" t="s">
        <v>10272</v>
      </c>
      <c r="G5871" s="460" t="s">
        <v>10271</v>
      </c>
      <c r="H5871" s="460"/>
      <c r="I5871" s="460"/>
      <c r="J5871" s="459"/>
      <c r="K5871" s="458">
        <v>4</v>
      </c>
      <c r="L5871" s="458">
        <v>12</v>
      </c>
      <c r="M5871" s="457">
        <v>31829.130926022997</v>
      </c>
      <c r="N5871" s="458">
        <v>1</v>
      </c>
      <c r="O5871" s="458">
        <v>6</v>
      </c>
      <c r="P5871" s="457">
        <v>16306.8</v>
      </c>
    </row>
    <row r="5872" spans="1:16" ht="67.5" x14ac:dyDescent="0.2">
      <c r="A5872" s="466" t="s">
        <v>7860</v>
      </c>
      <c r="B5872" s="465" t="s">
        <v>3526</v>
      </c>
      <c r="C5872" s="464" t="s">
        <v>2594</v>
      </c>
      <c r="D5872" s="463" t="s">
        <v>10270</v>
      </c>
      <c r="E5872" s="462">
        <v>2200</v>
      </c>
      <c r="F5872" s="461" t="s">
        <v>10269</v>
      </c>
      <c r="G5872" s="460" t="s">
        <v>10268</v>
      </c>
      <c r="H5872" s="460" t="s">
        <v>6514</v>
      </c>
      <c r="I5872" s="460" t="s">
        <v>7869</v>
      </c>
      <c r="J5872" s="459" t="s">
        <v>6514</v>
      </c>
      <c r="K5872" s="458">
        <v>3</v>
      </c>
      <c r="L5872" s="458">
        <v>12</v>
      </c>
      <c r="M5872" s="457">
        <v>28009.635214900234</v>
      </c>
      <c r="N5872" s="458">
        <v>1</v>
      </c>
      <c r="O5872" s="458">
        <v>6</v>
      </c>
      <c r="P5872" s="457">
        <v>14506.8</v>
      </c>
    </row>
    <row r="5873" spans="1:16" ht="67.5" x14ac:dyDescent="0.2">
      <c r="A5873" s="466" t="s">
        <v>7860</v>
      </c>
      <c r="B5873" s="465" t="s">
        <v>3526</v>
      </c>
      <c r="C5873" s="464" t="s">
        <v>2594</v>
      </c>
      <c r="D5873" s="463" t="s">
        <v>9887</v>
      </c>
      <c r="E5873" s="462">
        <v>7500</v>
      </c>
      <c r="F5873" s="461" t="s">
        <v>10267</v>
      </c>
      <c r="G5873" s="460" t="s">
        <v>10266</v>
      </c>
      <c r="H5873" s="460" t="s">
        <v>7865</v>
      </c>
      <c r="I5873" s="460" t="s">
        <v>7869</v>
      </c>
      <c r="J5873" s="459" t="s">
        <v>7865</v>
      </c>
      <c r="K5873" s="458">
        <v>3</v>
      </c>
      <c r="L5873" s="458">
        <v>12</v>
      </c>
      <c r="M5873" s="457">
        <v>100261.76241697243</v>
      </c>
      <c r="N5873" s="458">
        <v>1</v>
      </c>
      <c r="O5873" s="458">
        <v>6</v>
      </c>
      <c r="P5873" s="457">
        <v>46306.8</v>
      </c>
    </row>
    <row r="5874" spans="1:16" ht="67.5" x14ac:dyDescent="0.2">
      <c r="A5874" s="466" t="s">
        <v>7860</v>
      </c>
      <c r="B5874" s="465" t="s">
        <v>3526</v>
      </c>
      <c r="C5874" s="464" t="s">
        <v>2594</v>
      </c>
      <c r="D5874" s="463" t="s">
        <v>7859</v>
      </c>
      <c r="E5874" s="462">
        <v>2500</v>
      </c>
      <c r="F5874" s="461" t="s">
        <v>10265</v>
      </c>
      <c r="G5874" s="460" t="s">
        <v>10264</v>
      </c>
      <c r="H5874" s="460"/>
      <c r="I5874" s="460"/>
      <c r="J5874" s="459"/>
      <c r="K5874" s="458">
        <v>3</v>
      </c>
      <c r="L5874" s="458">
        <v>12</v>
      </c>
      <c r="M5874" s="457">
        <v>31829.130926022997</v>
      </c>
      <c r="N5874" s="458">
        <v>1</v>
      </c>
      <c r="O5874" s="458">
        <v>6</v>
      </c>
      <c r="P5874" s="457">
        <v>16306.8</v>
      </c>
    </row>
    <row r="5875" spans="1:16" ht="67.5" x14ac:dyDescent="0.2">
      <c r="A5875" s="466" t="s">
        <v>7860</v>
      </c>
      <c r="B5875" s="465" t="s">
        <v>3526</v>
      </c>
      <c r="C5875" s="464" t="s">
        <v>2594</v>
      </c>
      <c r="D5875" s="463" t="s">
        <v>7923</v>
      </c>
      <c r="E5875" s="462">
        <v>4200</v>
      </c>
      <c r="F5875" s="461" t="s">
        <v>10263</v>
      </c>
      <c r="G5875" s="460" t="s">
        <v>10262</v>
      </c>
      <c r="H5875" s="460" t="s">
        <v>6389</v>
      </c>
      <c r="I5875" s="460" t="s">
        <v>7869</v>
      </c>
      <c r="J5875" s="459" t="s">
        <v>6389</v>
      </c>
      <c r="K5875" s="458">
        <v>5</v>
      </c>
      <c r="L5875" s="458">
        <v>12</v>
      </c>
      <c r="M5875" s="457">
        <v>53472.939955718633</v>
      </c>
      <c r="N5875" s="458">
        <v>1</v>
      </c>
      <c r="O5875" s="458">
        <v>6</v>
      </c>
      <c r="P5875" s="457">
        <v>26506.799999999999</v>
      </c>
    </row>
    <row r="5876" spans="1:16" ht="67.5" x14ac:dyDescent="0.2">
      <c r="A5876" s="466" t="s">
        <v>7860</v>
      </c>
      <c r="B5876" s="465" t="s">
        <v>3526</v>
      </c>
      <c r="C5876" s="464" t="s">
        <v>2594</v>
      </c>
      <c r="D5876" s="463" t="s">
        <v>8011</v>
      </c>
      <c r="E5876" s="462">
        <v>2200</v>
      </c>
      <c r="F5876" s="461" t="s">
        <v>10261</v>
      </c>
      <c r="G5876" s="460" t="s">
        <v>10260</v>
      </c>
      <c r="H5876" s="460" t="s">
        <v>6514</v>
      </c>
      <c r="I5876" s="460" t="s">
        <v>7869</v>
      </c>
      <c r="J5876" s="459" t="s">
        <v>6514</v>
      </c>
      <c r="K5876" s="458">
        <v>4</v>
      </c>
      <c r="L5876" s="458">
        <v>12</v>
      </c>
      <c r="M5876" s="457">
        <v>28009.635214900234</v>
      </c>
      <c r="N5876" s="458">
        <v>1</v>
      </c>
      <c r="O5876" s="458">
        <v>6</v>
      </c>
      <c r="P5876" s="457">
        <v>14506.8</v>
      </c>
    </row>
    <row r="5877" spans="1:16" ht="67.5" x14ac:dyDescent="0.2">
      <c r="A5877" s="466" t="s">
        <v>7860</v>
      </c>
      <c r="B5877" s="465" t="s">
        <v>3526</v>
      </c>
      <c r="C5877" s="464" t="s">
        <v>2594</v>
      </c>
      <c r="D5877" s="463" t="s">
        <v>10259</v>
      </c>
      <c r="E5877" s="462">
        <v>3500</v>
      </c>
      <c r="F5877" s="461" t="s">
        <v>10258</v>
      </c>
      <c r="G5877" s="460" t="s">
        <v>10257</v>
      </c>
      <c r="H5877" s="460"/>
      <c r="I5877" s="460" t="s">
        <v>8064</v>
      </c>
      <c r="J5877" s="459" t="s">
        <v>3574</v>
      </c>
      <c r="K5877" s="458">
        <v>5</v>
      </c>
      <c r="L5877" s="458">
        <v>12</v>
      </c>
      <c r="M5877" s="457">
        <v>44560.783296432193</v>
      </c>
      <c r="N5877" s="458">
        <v>1</v>
      </c>
      <c r="O5877" s="458">
        <v>6</v>
      </c>
      <c r="P5877" s="457">
        <v>22306.799999999999</v>
      </c>
    </row>
    <row r="5878" spans="1:16" ht="67.5" x14ac:dyDescent="0.2">
      <c r="A5878" s="466" t="s">
        <v>7860</v>
      </c>
      <c r="B5878" s="465" t="s">
        <v>3526</v>
      </c>
      <c r="C5878" s="464" t="s">
        <v>2594</v>
      </c>
      <c r="D5878" s="463" t="s">
        <v>7923</v>
      </c>
      <c r="E5878" s="462">
        <v>4200</v>
      </c>
      <c r="F5878" s="461" t="s">
        <v>10256</v>
      </c>
      <c r="G5878" s="460" t="s">
        <v>10255</v>
      </c>
      <c r="H5878" s="460" t="s">
        <v>6389</v>
      </c>
      <c r="I5878" s="460" t="s">
        <v>7869</v>
      </c>
      <c r="J5878" s="459" t="s">
        <v>6389</v>
      </c>
      <c r="K5878" s="458">
        <v>5</v>
      </c>
      <c r="L5878" s="458">
        <v>12</v>
      </c>
      <c r="M5878" s="457">
        <v>53472.939955718633</v>
      </c>
      <c r="N5878" s="458">
        <v>1</v>
      </c>
      <c r="O5878" s="458">
        <v>6</v>
      </c>
      <c r="P5878" s="457">
        <v>26506.799999999999</v>
      </c>
    </row>
    <row r="5879" spans="1:16" ht="67.5" x14ac:dyDescent="0.2">
      <c r="A5879" s="466" t="s">
        <v>7860</v>
      </c>
      <c r="B5879" s="465" t="s">
        <v>3526</v>
      </c>
      <c r="C5879" s="464" t="s">
        <v>2594</v>
      </c>
      <c r="D5879" s="463" t="s">
        <v>8663</v>
      </c>
      <c r="E5879" s="462">
        <v>4200</v>
      </c>
      <c r="F5879" s="461" t="s">
        <v>10254</v>
      </c>
      <c r="G5879" s="460" t="s">
        <v>10253</v>
      </c>
      <c r="H5879" s="460" t="s">
        <v>6389</v>
      </c>
      <c r="I5879" s="460" t="s">
        <v>7869</v>
      </c>
      <c r="J5879" s="459" t="s">
        <v>6389</v>
      </c>
      <c r="K5879" s="458">
        <v>3</v>
      </c>
      <c r="L5879" s="458">
        <v>12</v>
      </c>
      <c r="M5879" s="457">
        <v>53472.939955718633</v>
      </c>
      <c r="N5879" s="458">
        <v>1</v>
      </c>
      <c r="O5879" s="458">
        <v>1</v>
      </c>
      <c r="P5879" s="457">
        <v>4417.8</v>
      </c>
    </row>
    <row r="5880" spans="1:16" ht="67.5" x14ac:dyDescent="0.2">
      <c r="A5880" s="466" t="s">
        <v>7860</v>
      </c>
      <c r="B5880" s="465" t="s">
        <v>3526</v>
      </c>
      <c r="C5880" s="464" t="s">
        <v>2594</v>
      </c>
      <c r="D5880" s="463" t="s">
        <v>7923</v>
      </c>
      <c r="E5880" s="462">
        <v>4200</v>
      </c>
      <c r="F5880" s="461" t="s">
        <v>10252</v>
      </c>
      <c r="G5880" s="460" t="s">
        <v>10251</v>
      </c>
      <c r="H5880" s="460" t="s">
        <v>6389</v>
      </c>
      <c r="I5880" s="460" t="s">
        <v>7869</v>
      </c>
      <c r="J5880" s="459" t="s">
        <v>6389</v>
      </c>
      <c r="K5880" s="458">
        <v>3</v>
      </c>
      <c r="L5880" s="458">
        <v>12</v>
      </c>
      <c r="M5880" s="457">
        <v>53472.939955718633</v>
      </c>
      <c r="N5880" s="458">
        <v>1</v>
      </c>
      <c r="O5880" s="458">
        <v>6</v>
      </c>
      <c r="P5880" s="457">
        <v>26506.799999999999</v>
      </c>
    </row>
    <row r="5881" spans="1:16" ht="67.5" x14ac:dyDescent="0.2">
      <c r="A5881" s="466" t="s">
        <v>7860</v>
      </c>
      <c r="B5881" s="465" t="s">
        <v>3526</v>
      </c>
      <c r="C5881" s="464" t="s">
        <v>2594</v>
      </c>
      <c r="D5881" s="463" t="s">
        <v>7859</v>
      </c>
      <c r="E5881" s="462">
        <v>2500</v>
      </c>
      <c r="F5881" s="461" t="s">
        <v>10250</v>
      </c>
      <c r="G5881" s="460" t="s">
        <v>10249</v>
      </c>
      <c r="H5881" s="460" t="s">
        <v>3859</v>
      </c>
      <c r="I5881" s="460" t="s">
        <v>7861</v>
      </c>
      <c r="J5881" s="459" t="s">
        <v>3859</v>
      </c>
      <c r="K5881" s="458">
        <v>3</v>
      </c>
      <c r="L5881" s="458">
        <v>12</v>
      </c>
      <c r="M5881" s="457">
        <v>31829.130926022997</v>
      </c>
      <c r="N5881" s="458">
        <v>1</v>
      </c>
      <c r="O5881" s="458">
        <v>6</v>
      </c>
      <c r="P5881" s="457">
        <v>16306.8</v>
      </c>
    </row>
    <row r="5882" spans="1:16" ht="67.5" x14ac:dyDescent="0.2">
      <c r="A5882" s="466" t="s">
        <v>7860</v>
      </c>
      <c r="B5882" s="465" t="s">
        <v>3526</v>
      </c>
      <c r="C5882" s="464" t="s">
        <v>2594</v>
      </c>
      <c r="D5882" s="463" t="s">
        <v>10248</v>
      </c>
      <c r="E5882" s="462">
        <v>5500</v>
      </c>
      <c r="F5882" s="461" t="s">
        <v>10247</v>
      </c>
      <c r="G5882" s="460" t="s">
        <v>10246</v>
      </c>
      <c r="H5882" s="460" t="s">
        <v>7911</v>
      </c>
      <c r="I5882" s="460" t="s">
        <v>7861</v>
      </c>
      <c r="J5882" s="459" t="s">
        <v>7911</v>
      </c>
      <c r="K5882" s="458">
        <v>3</v>
      </c>
      <c r="L5882" s="458">
        <v>12</v>
      </c>
      <c r="M5882" s="457">
        <v>70024.088037250593</v>
      </c>
      <c r="N5882" s="458">
        <v>1</v>
      </c>
      <c r="O5882" s="458">
        <v>6</v>
      </c>
      <c r="P5882" s="457">
        <v>34306.800000000003</v>
      </c>
    </row>
    <row r="5883" spans="1:16" ht="67.5" x14ac:dyDescent="0.2">
      <c r="A5883" s="466" t="s">
        <v>7860</v>
      </c>
      <c r="B5883" s="465" t="s">
        <v>3526</v>
      </c>
      <c r="C5883" s="464" t="s">
        <v>2594</v>
      </c>
      <c r="D5883" s="463" t="s">
        <v>7946</v>
      </c>
      <c r="E5883" s="462">
        <v>4200</v>
      </c>
      <c r="F5883" s="461" t="s">
        <v>10245</v>
      </c>
      <c r="G5883" s="460" t="s">
        <v>10244</v>
      </c>
      <c r="H5883" s="460" t="s">
        <v>6514</v>
      </c>
      <c r="I5883" s="460" t="s">
        <v>7861</v>
      </c>
      <c r="J5883" s="459" t="s">
        <v>6514</v>
      </c>
      <c r="K5883" s="458">
        <v>3</v>
      </c>
      <c r="L5883" s="458">
        <v>7</v>
      </c>
      <c r="M5883" s="457">
        <v>31192.548307502537</v>
      </c>
      <c r="N5883" s="458">
        <v>0</v>
      </c>
      <c r="O5883" s="458">
        <v>0</v>
      </c>
      <c r="P5883" s="457">
        <v>0</v>
      </c>
    </row>
    <row r="5884" spans="1:16" ht="67.5" x14ac:dyDescent="0.2">
      <c r="A5884" s="466" t="s">
        <v>7860</v>
      </c>
      <c r="B5884" s="465" t="s">
        <v>3526</v>
      </c>
      <c r="C5884" s="464" t="s">
        <v>2594</v>
      </c>
      <c r="D5884" s="463" t="s">
        <v>7887</v>
      </c>
      <c r="E5884" s="462">
        <v>4200</v>
      </c>
      <c r="F5884" s="461" t="s">
        <v>10243</v>
      </c>
      <c r="G5884" s="460" t="s">
        <v>10242</v>
      </c>
      <c r="H5884" s="460" t="s">
        <v>6389</v>
      </c>
      <c r="I5884" s="460" t="s">
        <v>7869</v>
      </c>
      <c r="J5884" s="459" t="s">
        <v>6389</v>
      </c>
      <c r="K5884" s="458">
        <v>3</v>
      </c>
      <c r="L5884" s="458">
        <v>12</v>
      </c>
      <c r="M5884" s="457">
        <v>53472.939955718633</v>
      </c>
      <c r="N5884" s="458">
        <v>1</v>
      </c>
      <c r="O5884" s="458">
        <v>1</v>
      </c>
      <c r="P5884" s="457">
        <v>4417.8</v>
      </c>
    </row>
    <row r="5885" spans="1:16" ht="67.5" x14ac:dyDescent="0.2">
      <c r="A5885" s="466" t="s">
        <v>7860</v>
      </c>
      <c r="B5885" s="465" t="s">
        <v>3526</v>
      </c>
      <c r="C5885" s="464" t="s">
        <v>2594</v>
      </c>
      <c r="D5885" s="463" t="s">
        <v>8638</v>
      </c>
      <c r="E5885" s="462">
        <v>7500</v>
      </c>
      <c r="F5885" s="461" t="s">
        <v>10241</v>
      </c>
      <c r="G5885" s="460" t="s">
        <v>10240</v>
      </c>
      <c r="H5885" s="460" t="s">
        <v>7911</v>
      </c>
      <c r="I5885" s="460" t="s">
        <v>7869</v>
      </c>
      <c r="J5885" s="459" t="s">
        <v>7911</v>
      </c>
      <c r="K5885" s="458">
        <v>3</v>
      </c>
      <c r="L5885" s="458">
        <v>12</v>
      </c>
      <c r="M5885" s="457">
        <v>95487.392778068985</v>
      </c>
      <c r="N5885" s="458">
        <v>1</v>
      </c>
      <c r="O5885" s="458">
        <v>6</v>
      </c>
      <c r="P5885" s="457">
        <v>46306.8</v>
      </c>
    </row>
    <row r="5886" spans="1:16" ht="67.5" x14ac:dyDescent="0.2">
      <c r="A5886" s="466" t="s">
        <v>7860</v>
      </c>
      <c r="B5886" s="465" t="s">
        <v>3526</v>
      </c>
      <c r="C5886" s="464" t="s">
        <v>2594</v>
      </c>
      <c r="D5886" s="463" t="s">
        <v>8599</v>
      </c>
      <c r="E5886" s="462">
        <v>5500</v>
      </c>
      <c r="F5886" s="461" t="s">
        <v>10239</v>
      </c>
      <c r="G5886" s="460" t="s">
        <v>10238</v>
      </c>
      <c r="H5886" s="460" t="s">
        <v>6514</v>
      </c>
      <c r="I5886" s="460" t="s">
        <v>7861</v>
      </c>
      <c r="J5886" s="459" t="s">
        <v>6514</v>
      </c>
      <c r="K5886" s="458">
        <v>4</v>
      </c>
      <c r="L5886" s="458">
        <v>12</v>
      </c>
      <c r="M5886" s="457">
        <v>70024.088037250593</v>
      </c>
      <c r="N5886" s="458">
        <v>1</v>
      </c>
      <c r="O5886" s="458">
        <v>6</v>
      </c>
      <c r="P5886" s="457">
        <v>34306.800000000003</v>
      </c>
    </row>
    <row r="5887" spans="1:16" ht="67.5" x14ac:dyDescent="0.2">
      <c r="A5887" s="466" t="s">
        <v>7860</v>
      </c>
      <c r="B5887" s="465" t="s">
        <v>3526</v>
      </c>
      <c r="C5887" s="464" t="s">
        <v>2594</v>
      </c>
      <c r="D5887" s="463" t="s">
        <v>7923</v>
      </c>
      <c r="E5887" s="462">
        <v>4200</v>
      </c>
      <c r="F5887" s="461" t="s">
        <v>10237</v>
      </c>
      <c r="G5887" s="460" t="s">
        <v>10236</v>
      </c>
      <c r="H5887" s="460" t="s">
        <v>3574</v>
      </c>
      <c r="I5887" s="460" t="s">
        <v>7869</v>
      </c>
      <c r="J5887" s="459" t="s">
        <v>3574</v>
      </c>
      <c r="K5887" s="458">
        <v>1</v>
      </c>
      <c r="L5887" s="458">
        <v>2</v>
      </c>
      <c r="M5887" s="457">
        <v>8912.1566592864383</v>
      </c>
      <c r="N5887" s="458">
        <v>1</v>
      </c>
      <c r="O5887" s="458">
        <v>6</v>
      </c>
      <c r="P5887" s="457">
        <v>26506.799999999999</v>
      </c>
    </row>
    <row r="5888" spans="1:16" ht="67.5" x14ac:dyDescent="0.2">
      <c r="A5888" s="466" t="s">
        <v>7860</v>
      </c>
      <c r="B5888" s="465" t="s">
        <v>3526</v>
      </c>
      <c r="C5888" s="464" t="s">
        <v>2594</v>
      </c>
      <c r="D5888" s="463" t="s">
        <v>7887</v>
      </c>
      <c r="E5888" s="462">
        <v>4200</v>
      </c>
      <c r="F5888" s="461" t="s">
        <v>10235</v>
      </c>
      <c r="G5888" s="460" t="s">
        <v>10234</v>
      </c>
      <c r="H5888" s="460" t="s">
        <v>6389</v>
      </c>
      <c r="I5888" s="460" t="s">
        <v>7869</v>
      </c>
      <c r="J5888" s="459" t="s">
        <v>6389</v>
      </c>
      <c r="K5888" s="458">
        <v>3</v>
      </c>
      <c r="L5888" s="458">
        <v>12</v>
      </c>
      <c r="M5888" s="457">
        <v>53472.939955718633</v>
      </c>
      <c r="N5888" s="458">
        <v>1</v>
      </c>
      <c r="O5888" s="458">
        <v>6</v>
      </c>
      <c r="P5888" s="457">
        <v>26506.799999999999</v>
      </c>
    </row>
    <row r="5889" spans="1:16" ht="67.5" x14ac:dyDescent="0.2">
      <c r="A5889" s="466" t="s">
        <v>7860</v>
      </c>
      <c r="B5889" s="465" t="s">
        <v>3526</v>
      </c>
      <c r="C5889" s="464" t="s">
        <v>2594</v>
      </c>
      <c r="D5889" s="463" t="s">
        <v>10233</v>
      </c>
      <c r="E5889" s="462">
        <v>7500</v>
      </c>
      <c r="F5889" s="461" t="s">
        <v>10232</v>
      </c>
      <c r="G5889" s="460" t="s">
        <v>10231</v>
      </c>
      <c r="H5889" s="460" t="s">
        <v>3570</v>
      </c>
      <c r="I5889" s="460" t="s">
        <v>7869</v>
      </c>
      <c r="J5889" s="459" t="s">
        <v>3570</v>
      </c>
      <c r="K5889" s="458">
        <v>3</v>
      </c>
      <c r="L5889" s="458">
        <v>12</v>
      </c>
      <c r="M5889" s="457">
        <v>95487.392778068985</v>
      </c>
      <c r="N5889" s="458">
        <v>1</v>
      </c>
      <c r="O5889" s="458">
        <v>6</v>
      </c>
      <c r="P5889" s="457">
        <v>46306.8</v>
      </c>
    </row>
    <row r="5890" spans="1:16" ht="67.5" x14ac:dyDescent="0.2">
      <c r="A5890" s="466" t="s">
        <v>7860</v>
      </c>
      <c r="B5890" s="465" t="s">
        <v>3526</v>
      </c>
      <c r="C5890" s="464" t="s">
        <v>2594</v>
      </c>
      <c r="D5890" s="463" t="s">
        <v>8162</v>
      </c>
      <c r="E5890" s="462">
        <v>5500</v>
      </c>
      <c r="F5890" s="461" t="s">
        <v>10230</v>
      </c>
      <c r="G5890" s="460" t="s">
        <v>10229</v>
      </c>
      <c r="H5890" s="460" t="s">
        <v>7911</v>
      </c>
      <c r="I5890" s="460" t="s">
        <v>7869</v>
      </c>
      <c r="J5890" s="459" t="s">
        <v>7911</v>
      </c>
      <c r="K5890" s="458">
        <v>1</v>
      </c>
      <c r="L5890" s="458">
        <v>2</v>
      </c>
      <c r="M5890" s="457">
        <v>11670.681339541765</v>
      </c>
      <c r="N5890" s="458">
        <v>0</v>
      </c>
      <c r="O5890" s="458">
        <v>0</v>
      </c>
      <c r="P5890" s="457">
        <v>0</v>
      </c>
    </row>
    <row r="5891" spans="1:16" ht="67.5" x14ac:dyDescent="0.2">
      <c r="A5891" s="466" t="s">
        <v>7860</v>
      </c>
      <c r="B5891" s="465" t="s">
        <v>3526</v>
      </c>
      <c r="C5891" s="464" t="s">
        <v>2594</v>
      </c>
      <c r="D5891" s="463" t="s">
        <v>6486</v>
      </c>
      <c r="E5891" s="462">
        <v>8000</v>
      </c>
      <c r="F5891" s="461" t="s">
        <v>10228</v>
      </c>
      <c r="G5891" s="460" t="s">
        <v>10227</v>
      </c>
      <c r="H5891" s="460" t="s">
        <v>4839</v>
      </c>
      <c r="I5891" s="460" t="s">
        <v>7869</v>
      </c>
      <c r="J5891" s="459" t="s">
        <v>4839</v>
      </c>
      <c r="K5891" s="458">
        <v>3</v>
      </c>
      <c r="L5891" s="458">
        <v>12</v>
      </c>
      <c r="M5891" s="457">
        <v>101853.21896327358</v>
      </c>
      <c r="N5891" s="458">
        <v>1</v>
      </c>
      <c r="O5891" s="458">
        <v>6</v>
      </c>
      <c r="P5891" s="457">
        <v>49306.8</v>
      </c>
    </row>
    <row r="5892" spans="1:16" ht="67.5" x14ac:dyDescent="0.2">
      <c r="A5892" s="466" t="s">
        <v>7860</v>
      </c>
      <c r="B5892" s="465" t="s">
        <v>3526</v>
      </c>
      <c r="C5892" s="464" t="s">
        <v>2594</v>
      </c>
      <c r="D5892" s="463" t="s">
        <v>7859</v>
      </c>
      <c r="E5892" s="462">
        <v>2500</v>
      </c>
      <c r="F5892" s="461" t="s">
        <v>10226</v>
      </c>
      <c r="G5892" s="460" t="s">
        <v>10225</v>
      </c>
      <c r="H5892" s="460" t="s">
        <v>6514</v>
      </c>
      <c r="I5892" s="460" t="s">
        <v>7869</v>
      </c>
      <c r="J5892" s="459" t="s">
        <v>6514</v>
      </c>
      <c r="K5892" s="458">
        <v>3</v>
      </c>
      <c r="L5892" s="458">
        <v>5</v>
      </c>
      <c r="M5892" s="457">
        <v>13262.137885842914</v>
      </c>
      <c r="N5892" s="458">
        <v>0</v>
      </c>
      <c r="O5892" s="458">
        <v>0</v>
      </c>
      <c r="P5892" s="457">
        <v>0</v>
      </c>
    </row>
    <row r="5893" spans="1:16" ht="67.5" x14ac:dyDescent="0.2">
      <c r="A5893" s="466" t="s">
        <v>7860</v>
      </c>
      <c r="B5893" s="465" t="s">
        <v>3526</v>
      </c>
      <c r="C5893" s="464" t="s">
        <v>2594</v>
      </c>
      <c r="D5893" s="463" t="s">
        <v>8091</v>
      </c>
      <c r="E5893" s="462">
        <v>2700</v>
      </c>
      <c r="F5893" s="461" t="s">
        <v>10224</v>
      </c>
      <c r="G5893" s="460" t="s">
        <v>10223</v>
      </c>
      <c r="H5893" s="460" t="s">
        <v>8069</v>
      </c>
      <c r="I5893" s="460" t="s">
        <v>7869</v>
      </c>
      <c r="J5893" s="459" t="s">
        <v>8069</v>
      </c>
      <c r="K5893" s="458">
        <v>4</v>
      </c>
      <c r="L5893" s="458">
        <v>12</v>
      </c>
      <c r="M5893" s="457">
        <v>34375.461400104832</v>
      </c>
      <c r="N5893" s="458">
        <v>1</v>
      </c>
      <c r="O5893" s="458">
        <v>6</v>
      </c>
      <c r="P5893" s="457">
        <v>17506.8</v>
      </c>
    </row>
    <row r="5894" spans="1:16" ht="67.5" x14ac:dyDescent="0.2">
      <c r="A5894" s="466" t="s">
        <v>7860</v>
      </c>
      <c r="B5894" s="465" t="s">
        <v>3526</v>
      </c>
      <c r="C5894" s="464" t="s">
        <v>2594</v>
      </c>
      <c r="D5894" s="463" t="s">
        <v>9717</v>
      </c>
      <c r="E5894" s="462">
        <v>5500</v>
      </c>
      <c r="F5894" s="461" t="s">
        <v>10222</v>
      </c>
      <c r="G5894" s="460" t="s">
        <v>10221</v>
      </c>
      <c r="H5894" s="460" t="s">
        <v>4104</v>
      </c>
      <c r="I5894" s="460" t="s">
        <v>7861</v>
      </c>
      <c r="J5894" s="459" t="s">
        <v>4104</v>
      </c>
      <c r="K5894" s="458">
        <v>1</v>
      </c>
      <c r="L5894" s="458">
        <v>1</v>
      </c>
      <c r="M5894" s="457">
        <v>5835.3406697708824</v>
      </c>
      <c r="N5894" s="458">
        <v>0</v>
      </c>
      <c r="O5894" s="458">
        <v>0</v>
      </c>
      <c r="P5894" s="457">
        <v>0</v>
      </c>
    </row>
    <row r="5895" spans="1:16" ht="67.5" x14ac:dyDescent="0.2">
      <c r="A5895" s="466" t="s">
        <v>7860</v>
      </c>
      <c r="B5895" s="465" t="s">
        <v>3526</v>
      </c>
      <c r="C5895" s="464" t="s">
        <v>2594</v>
      </c>
      <c r="D5895" s="463" t="s">
        <v>7986</v>
      </c>
      <c r="E5895" s="462">
        <v>7500</v>
      </c>
      <c r="F5895" s="461" t="s">
        <v>10220</v>
      </c>
      <c r="G5895" s="460" t="s">
        <v>10219</v>
      </c>
      <c r="H5895" s="460" t="s">
        <v>8241</v>
      </c>
      <c r="I5895" s="460" t="s">
        <v>7869</v>
      </c>
      <c r="J5895" s="459" t="s">
        <v>8241</v>
      </c>
      <c r="K5895" s="458">
        <v>3</v>
      </c>
      <c r="L5895" s="458">
        <v>12</v>
      </c>
      <c r="M5895" s="457">
        <v>95487.392778068985</v>
      </c>
      <c r="N5895" s="458">
        <v>1</v>
      </c>
      <c r="O5895" s="458">
        <v>6</v>
      </c>
      <c r="P5895" s="457">
        <v>46306.8</v>
      </c>
    </row>
    <row r="5896" spans="1:16" ht="67.5" x14ac:dyDescent="0.2">
      <c r="A5896" s="466" t="s">
        <v>7860</v>
      </c>
      <c r="B5896" s="465" t="s">
        <v>3526</v>
      </c>
      <c r="C5896" s="464" t="s">
        <v>2594</v>
      </c>
      <c r="D5896" s="463" t="s">
        <v>7923</v>
      </c>
      <c r="E5896" s="462">
        <v>4200</v>
      </c>
      <c r="F5896" s="461" t="s">
        <v>10218</v>
      </c>
      <c r="G5896" s="460" t="s">
        <v>10217</v>
      </c>
      <c r="H5896" s="460" t="s">
        <v>6389</v>
      </c>
      <c r="I5896" s="460" t="s">
        <v>7869</v>
      </c>
      <c r="J5896" s="459" t="s">
        <v>6389</v>
      </c>
      <c r="K5896" s="458">
        <v>4</v>
      </c>
      <c r="L5896" s="458">
        <v>12</v>
      </c>
      <c r="M5896" s="457">
        <v>53472.939955718633</v>
      </c>
      <c r="N5896" s="458">
        <v>1</v>
      </c>
      <c r="O5896" s="458">
        <v>6</v>
      </c>
      <c r="P5896" s="457">
        <v>26506.799999999999</v>
      </c>
    </row>
    <row r="5897" spans="1:16" ht="67.5" x14ac:dyDescent="0.2">
      <c r="A5897" s="466" t="s">
        <v>7860</v>
      </c>
      <c r="B5897" s="465" t="s">
        <v>3526</v>
      </c>
      <c r="C5897" s="464" t="s">
        <v>2594</v>
      </c>
      <c r="D5897" s="463" t="s">
        <v>8122</v>
      </c>
      <c r="E5897" s="462">
        <v>10000</v>
      </c>
      <c r="F5897" s="461" t="s">
        <v>10216</v>
      </c>
      <c r="G5897" s="460" t="s">
        <v>10215</v>
      </c>
      <c r="H5897" s="460" t="s">
        <v>10214</v>
      </c>
      <c r="I5897" s="460" t="s">
        <v>7861</v>
      </c>
      <c r="J5897" s="459" t="s">
        <v>10214</v>
      </c>
      <c r="K5897" s="458">
        <v>3</v>
      </c>
      <c r="L5897" s="458">
        <v>12</v>
      </c>
      <c r="M5897" s="457">
        <v>127316.52370409199</v>
      </c>
      <c r="N5897" s="458">
        <v>1</v>
      </c>
      <c r="O5897" s="458">
        <v>6</v>
      </c>
      <c r="P5897" s="457">
        <v>61306.8</v>
      </c>
    </row>
    <row r="5898" spans="1:16" ht="67.5" x14ac:dyDescent="0.2">
      <c r="A5898" s="466" t="s">
        <v>7860</v>
      </c>
      <c r="B5898" s="465" t="s">
        <v>3526</v>
      </c>
      <c r="C5898" s="464" t="s">
        <v>2594</v>
      </c>
      <c r="D5898" s="463" t="s">
        <v>10213</v>
      </c>
      <c r="E5898" s="462">
        <v>10500</v>
      </c>
      <c r="F5898" s="461" t="s">
        <v>10212</v>
      </c>
      <c r="G5898" s="460" t="s">
        <v>10211</v>
      </c>
      <c r="H5898" s="460" t="s">
        <v>7911</v>
      </c>
      <c r="I5898" s="460" t="s">
        <v>7869</v>
      </c>
      <c r="J5898" s="459" t="s">
        <v>7911</v>
      </c>
      <c r="K5898" s="458">
        <v>3</v>
      </c>
      <c r="L5898" s="458">
        <v>12</v>
      </c>
      <c r="M5898" s="457">
        <v>133682.34988929657</v>
      </c>
      <c r="N5898" s="458">
        <v>1</v>
      </c>
      <c r="O5898" s="458">
        <v>6</v>
      </c>
      <c r="P5898" s="457">
        <v>64306.8</v>
      </c>
    </row>
    <row r="5899" spans="1:16" ht="67.5" x14ac:dyDescent="0.2">
      <c r="A5899" s="466" t="s">
        <v>7860</v>
      </c>
      <c r="B5899" s="465" t="s">
        <v>3526</v>
      </c>
      <c r="C5899" s="464" t="s">
        <v>2594</v>
      </c>
      <c r="D5899" s="463" t="s">
        <v>8145</v>
      </c>
      <c r="E5899" s="462">
        <v>7500</v>
      </c>
      <c r="F5899" s="461" t="s">
        <v>10210</v>
      </c>
      <c r="G5899" s="460" t="s">
        <v>10209</v>
      </c>
      <c r="H5899" s="460" t="s">
        <v>4810</v>
      </c>
      <c r="I5899" s="460" t="s">
        <v>7869</v>
      </c>
      <c r="J5899" s="459" t="s">
        <v>4810</v>
      </c>
      <c r="K5899" s="458">
        <v>4</v>
      </c>
      <c r="L5899" s="458">
        <v>8</v>
      </c>
      <c r="M5899" s="457">
        <v>63658.261852045995</v>
      </c>
      <c r="N5899" s="458">
        <v>0</v>
      </c>
      <c r="O5899" s="458">
        <v>0</v>
      </c>
      <c r="P5899" s="457">
        <v>0</v>
      </c>
    </row>
    <row r="5900" spans="1:16" ht="67.5" x14ac:dyDescent="0.2">
      <c r="A5900" s="466" t="s">
        <v>7860</v>
      </c>
      <c r="B5900" s="465" t="s">
        <v>3526</v>
      </c>
      <c r="C5900" s="464" t="s">
        <v>2594</v>
      </c>
      <c r="D5900" s="463" t="s">
        <v>7868</v>
      </c>
      <c r="E5900" s="462">
        <v>7500</v>
      </c>
      <c r="F5900" s="461" t="s">
        <v>10208</v>
      </c>
      <c r="G5900" s="460" t="s">
        <v>10207</v>
      </c>
      <c r="H5900" s="460" t="s">
        <v>4270</v>
      </c>
      <c r="I5900" s="460" t="s">
        <v>7861</v>
      </c>
      <c r="J5900" s="459" t="s">
        <v>4270</v>
      </c>
      <c r="K5900" s="458">
        <v>3</v>
      </c>
      <c r="L5900" s="458">
        <v>12</v>
      </c>
      <c r="M5900" s="457">
        <v>95487.392778068985</v>
      </c>
      <c r="N5900" s="458">
        <v>1</v>
      </c>
      <c r="O5900" s="458">
        <v>6</v>
      </c>
      <c r="P5900" s="457">
        <v>46306.8</v>
      </c>
    </row>
    <row r="5901" spans="1:16" ht="67.5" x14ac:dyDescent="0.2">
      <c r="A5901" s="466" t="s">
        <v>7860</v>
      </c>
      <c r="B5901" s="465" t="s">
        <v>3526</v>
      </c>
      <c r="C5901" s="464" t="s">
        <v>2594</v>
      </c>
      <c r="D5901" s="463" t="s">
        <v>10206</v>
      </c>
      <c r="E5901" s="462">
        <v>10500</v>
      </c>
      <c r="F5901" s="461" t="s">
        <v>10205</v>
      </c>
      <c r="G5901" s="460" t="s">
        <v>10204</v>
      </c>
      <c r="H5901" s="460" t="s">
        <v>7950</v>
      </c>
      <c r="I5901" s="460" t="s">
        <v>7869</v>
      </c>
      <c r="J5901" s="459" t="s">
        <v>7950</v>
      </c>
      <c r="K5901" s="458">
        <v>3</v>
      </c>
      <c r="L5901" s="458">
        <v>12</v>
      </c>
      <c r="M5901" s="457">
        <v>133682.34988929657</v>
      </c>
      <c r="N5901" s="458">
        <v>1</v>
      </c>
      <c r="O5901" s="458">
        <v>6</v>
      </c>
      <c r="P5901" s="457">
        <v>64306.8</v>
      </c>
    </row>
    <row r="5902" spans="1:16" ht="67.5" x14ac:dyDescent="0.2">
      <c r="A5902" s="466" t="s">
        <v>7860</v>
      </c>
      <c r="B5902" s="465" t="s">
        <v>3526</v>
      </c>
      <c r="C5902" s="464" t="s">
        <v>2594</v>
      </c>
      <c r="D5902" s="463" t="s">
        <v>6398</v>
      </c>
      <c r="E5902" s="462">
        <v>7500</v>
      </c>
      <c r="F5902" s="461" t="s">
        <v>10203</v>
      </c>
      <c r="G5902" s="460" t="s">
        <v>10202</v>
      </c>
      <c r="H5902" s="460" t="s">
        <v>4522</v>
      </c>
      <c r="I5902" s="460" t="s">
        <v>7869</v>
      </c>
      <c r="J5902" s="459" t="s">
        <v>4522</v>
      </c>
      <c r="K5902" s="458">
        <v>5</v>
      </c>
      <c r="L5902" s="458">
        <v>12</v>
      </c>
      <c r="M5902" s="457">
        <v>95487.392778068985</v>
      </c>
      <c r="N5902" s="458">
        <v>1</v>
      </c>
      <c r="O5902" s="458">
        <v>6</v>
      </c>
      <c r="P5902" s="457">
        <v>46306.8</v>
      </c>
    </row>
    <row r="5903" spans="1:16" ht="67.5" x14ac:dyDescent="0.2">
      <c r="A5903" s="466" t="s">
        <v>7860</v>
      </c>
      <c r="B5903" s="465" t="s">
        <v>3526</v>
      </c>
      <c r="C5903" s="464" t="s">
        <v>2594</v>
      </c>
      <c r="D5903" s="463" t="s">
        <v>8137</v>
      </c>
      <c r="E5903" s="462">
        <v>2000</v>
      </c>
      <c r="F5903" s="461" t="s">
        <v>10201</v>
      </c>
      <c r="G5903" s="460" t="s">
        <v>10200</v>
      </c>
      <c r="H5903" s="460" t="s">
        <v>4304</v>
      </c>
      <c r="I5903" s="460" t="s">
        <v>7861</v>
      </c>
      <c r="J5903" s="459" t="s">
        <v>4304</v>
      </c>
      <c r="K5903" s="458">
        <v>4</v>
      </c>
      <c r="L5903" s="458">
        <v>12</v>
      </c>
      <c r="M5903" s="457">
        <v>25463.304740818396</v>
      </c>
      <c r="N5903" s="458">
        <v>1</v>
      </c>
      <c r="O5903" s="458">
        <v>6</v>
      </c>
      <c r="P5903" s="457">
        <v>13306.8</v>
      </c>
    </row>
    <row r="5904" spans="1:16" ht="67.5" x14ac:dyDescent="0.2">
      <c r="A5904" s="466" t="s">
        <v>7860</v>
      </c>
      <c r="B5904" s="465" t="s">
        <v>3526</v>
      </c>
      <c r="C5904" s="464" t="s">
        <v>2594</v>
      </c>
      <c r="D5904" s="463" t="s">
        <v>8638</v>
      </c>
      <c r="E5904" s="462">
        <v>7500</v>
      </c>
      <c r="F5904" s="461" t="s">
        <v>10199</v>
      </c>
      <c r="G5904" s="460" t="s">
        <v>10198</v>
      </c>
      <c r="H5904" s="460" t="s">
        <v>9270</v>
      </c>
      <c r="I5904" s="460" t="s">
        <v>7869</v>
      </c>
      <c r="J5904" s="459" t="s">
        <v>9270</v>
      </c>
      <c r="K5904" s="458">
        <v>3</v>
      </c>
      <c r="L5904" s="458">
        <v>12</v>
      </c>
      <c r="M5904" s="457">
        <v>95487.392778068985</v>
      </c>
      <c r="N5904" s="458">
        <v>1</v>
      </c>
      <c r="O5904" s="458">
        <v>6</v>
      </c>
      <c r="P5904" s="457">
        <v>46306.8</v>
      </c>
    </row>
    <row r="5905" spans="1:16" ht="67.5" x14ac:dyDescent="0.2">
      <c r="A5905" s="466" t="s">
        <v>7860</v>
      </c>
      <c r="B5905" s="465" t="s">
        <v>3526</v>
      </c>
      <c r="C5905" s="464" t="s">
        <v>2594</v>
      </c>
      <c r="D5905" s="463" t="s">
        <v>7887</v>
      </c>
      <c r="E5905" s="462">
        <v>4200</v>
      </c>
      <c r="F5905" s="461" t="s">
        <v>10197</v>
      </c>
      <c r="G5905" s="460" t="s">
        <v>10196</v>
      </c>
      <c r="H5905" s="460" t="s">
        <v>6389</v>
      </c>
      <c r="I5905" s="460" t="s">
        <v>7869</v>
      </c>
      <c r="J5905" s="459" t="s">
        <v>6389</v>
      </c>
      <c r="K5905" s="458">
        <v>3</v>
      </c>
      <c r="L5905" s="458">
        <v>12</v>
      </c>
      <c r="M5905" s="457">
        <v>53472.939955718633</v>
      </c>
      <c r="N5905" s="458">
        <v>1</v>
      </c>
      <c r="O5905" s="458">
        <v>2</v>
      </c>
      <c r="P5905" s="457">
        <v>8835.6</v>
      </c>
    </row>
    <row r="5906" spans="1:16" ht="67.5" x14ac:dyDescent="0.2">
      <c r="A5906" s="466" t="s">
        <v>7860</v>
      </c>
      <c r="B5906" s="465" t="s">
        <v>3526</v>
      </c>
      <c r="C5906" s="464" t="s">
        <v>2594</v>
      </c>
      <c r="D5906" s="463" t="s">
        <v>7887</v>
      </c>
      <c r="E5906" s="462">
        <v>4200</v>
      </c>
      <c r="F5906" s="461" t="s">
        <v>10195</v>
      </c>
      <c r="G5906" s="460" t="s">
        <v>10194</v>
      </c>
      <c r="H5906" s="460" t="s">
        <v>6389</v>
      </c>
      <c r="I5906" s="460" t="s">
        <v>7869</v>
      </c>
      <c r="J5906" s="459" t="s">
        <v>6389</v>
      </c>
      <c r="K5906" s="458">
        <v>4</v>
      </c>
      <c r="L5906" s="458">
        <v>12</v>
      </c>
      <c r="M5906" s="457">
        <v>53472.939955718633</v>
      </c>
      <c r="N5906" s="458">
        <v>1</v>
      </c>
      <c r="O5906" s="458">
        <v>6</v>
      </c>
      <c r="P5906" s="457">
        <v>26506.799999999999</v>
      </c>
    </row>
    <row r="5907" spans="1:16" ht="67.5" x14ac:dyDescent="0.2">
      <c r="A5907" s="466" t="s">
        <v>7860</v>
      </c>
      <c r="B5907" s="465" t="s">
        <v>3526</v>
      </c>
      <c r="C5907" s="464" t="s">
        <v>2594</v>
      </c>
      <c r="D5907" s="463" t="s">
        <v>8423</v>
      </c>
      <c r="E5907" s="462">
        <v>4200</v>
      </c>
      <c r="F5907" s="461" t="s">
        <v>10193</v>
      </c>
      <c r="G5907" s="460" t="s">
        <v>10192</v>
      </c>
      <c r="H5907" s="460" t="s">
        <v>7950</v>
      </c>
      <c r="I5907" s="460" t="s">
        <v>7869</v>
      </c>
      <c r="J5907" s="459" t="s">
        <v>7950</v>
      </c>
      <c r="K5907" s="458">
        <v>3</v>
      </c>
      <c r="L5907" s="458">
        <v>12</v>
      </c>
      <c r="M5907" s="457">
        <v>53472.939955718633</v>
      </c>
      <c r="N5907" s="458">
        <v>1</v>
      </c>
      <c r="O5907" s="458">
        <v>6</v>
      </c>
      <c r="P5907" s="457">
        <v>26506.799999999999</v>
      </c>
    </row>
    <row r="5908" spans="1:16" ht="67.5" x14ac:dyDescent="0.2">
      <c r="A5908" s="466" t="s">
        <v>7860</v>
      </c>
      <c r="B5908" s="465" t="s">
        <v>3526</v>
      </c>
      <c r="C5908" s="464" t="s">
        <v>2594</v>
      </c>
      <c r="D5908" s="463" t="s">
        <v>7859</v>
      </c>
      <c r="E5908" s="462">
        <v>2500</v>
      </c>
      <c r="F5908" s="461" t="s">
        <v>10191</v>
      </c>
      <c r="G5908" s="460" t="s">
        <v>10190</v>
      </c>
      <c r="H5908" s="460"/>
      <c r="I5908" s="460"/>
      <c r="J5908" s="459"/>
      <c r="K5908" s="458">
        <v>3</v>
      </c>
      <c r="L5908" s="458">
        <v>12</v>
      </c>
      <c r="M5908" s="457">
        <v>31829.130926022997</v>
      </c>
      <c r="N5908" s="458">
        <v>1</v>
      </c>
      <c r="O5908" s="458">
        <v>6</v>
      </c>
      <c r="P5908" s="457">
        <v>16306.8</v>
      </c>
    </row>
    <row r="5909" spans="1:16" ht="67.5" x14ac:dyDescent="0.2">
      <c r="A5909" s="466" t="s">
        <v>7860</v>
      </c>
      <c r="B5909" s="465" t="s">
        <v>3526</v>
      </c>
      <c r="C5909" s="464" t="s">
        <v>2594</v>
      </c>
      <c r="D5909" s="463" t="s">
        <v>7887</v>
      </c>
      <c r="E5909" s="462">
        <v>4200</v>
      </c>
      <c r="F5909" s="461" t="s">
        <v>10189</v>
      </c>
      <c r="G5909" s="460" t="s">
        <v>10188</v>
      </c>
      <c r="H5909" s="460" t="s">
        <v>3574</v>
      </c>
      <c r="I5909" s="460" t="s">
        <v>7869</v>
      </c>
      <c r="J5909" s="459" t="s">
        <v>3574</v>
      </c>
      <c r="K5909" s="458">
        <v>5</v>
      </c>
      <c r="L5909" s="458">
        <v>9</v>
      </c>
      <c r="M5909" s="457">
        <v>40104.704966788973</v>
      </c>
      <c r="N5909" s="458">
        <v>1</v>
      </c>
      <c r="O5909" s="458">
        <v>6</v>
      </c>
      <c r="P5909" s="457">
        <v>26506.799999999999</v>
      </c>
    </row>
    <row r="5910" spans="1:16" ht="67.5" x14ac:dyDescent="0.2">
      <c r="A5910" s="466" t="s">
        <v>7860</v>
      </c>
      <c r="B5910" s="465" t="s">
        <v>3526</v>
      </c>
      <c r="C5910" s="464" t="s">
        <v>2594</v>
      </c>
      <c r="D5910" s="463" t="s">
        <v>7875</v>
      </c>
      <c r="E5910" s="462">
        <v>4200</v>
      </c>
      <c r="F5910" s="461" t="s">
        <v>10187</v>
      </c>
      <c r="G5910" s="460" t="s">
        <v>10186</v>
      </c>
      <c r="H5910" s="460" t="s">
        <v>6389</v>
      </c>
      <c r="I5910" s="460" t="s">
        <v>7869</v>
      </c>
      <c r="J5910" s="459" t="s">
        <v>6389</v>
      </c>
      <c r="K5910" s="458">
        <v>4</v>
      </c>
      <c r="L5910" s="458">
        <v>7</v>
      </c>
      <c r="M5910" s="457">
        <v>31192.548307502537</v>
      </c>
      <c r="N5910" s="458">
        <v>0</v>
      </c>
      <c r="O5910" s="458">
        <v>0</v>
      </c>
      <c r="P5910" s="457">
        <v>0</v>
      </c>
    </row>
    <row r="5911" spans="1:16" ht="67.5" x14ac:dyDescent="0.2">
      <c r="A5911" s="466" t="s">
        <v>7860</v>
      </c>
      <c r="B5911" s="465" t="s">
        <v>3526</v>
      </c>
      <c r="C5911" s="464" t="s">
        <v>2594</v>
      </c>
      <c r="D5911" s="463" t="s">
        <v>7953</v>
      </c>
      <c r="E5911" s="462">
        <v>9500</v>
      </c>
      <c r="F5911" s="461" t="s">
        <v>10185</v>
      </c>
      <c r="G5911" s="460" t="s">
        <v>10184</v>
      </c>
      <c r="H5911" s="460" t="s">
        <v>8241</v>
      </c>
      <c r="I5911" s="460" t="s">
        <v>7869</v>
      </c>
      <c r="J5911" s="459" t="s">
        <v>8241</v>
      </c>
      <c r="K5911" s="458">
        <v>3</v>
      </c>
      <c r="L5911" s="458">
        <v>12</v>
      </c>
      <c r="M5911" s="457">
        <v>120950.69751888738</v>
      </c>
      <c r="N5911" s="458">
        <v>1</v>
      </c>
      <c r="O5911" s="458">
        <v>6</v>
      </c>
      <c r="P5911" s="457">
        <v>58306.8</v>
      </c>
    </row>
    <row r="5912" spans="1:16" ht="67.5" x14ac:dyDescent="0.2">
      <c r="A5912" s="466" t="s">
        <v>7860</v>
      </c>
      <c r="B5912" s="465" t="s">
        <v>3526</v>
      </c>
      <c r="C5912" s="464" t="s">
        <v>2594</v>
      </c>
      <c r="D5912" s="463" t="s">
        <v>8481</v>
      </c>
      <c r="E5912" s="462">
        <v>7500</v>
      </c>
      <c r="F5912" s="461" t="s">
        <v>10183</v>
      </c>
      <c r="G5912" s="460" t="s">
        <v>10182</v>
      </c>
      <c r="H5912" s="460" t="s">
        <v>4270</v>
      </c>
      <c r="I5912" s="460" t="s">
        <v>7869</v>
      </c>
      <c r="J5912" s="459" t="s">
        <v>4270</v>
      </c>
      <c r="K5912" s="458">
        <v>3</v>
      </c>
      <c r="L5912" s="458">
        <v>12</v>
      </c>
      <c r="M5912" s="457">
        <v>95487.392778068985</v>
      </c>
      <c r="N5912" s="458">
        <v>1</v>
      </c>
      <c r="O5912" s="458">
        <v>6</v>
      </c>
      <c r="P5912" s="457">
        <v>46306.8</v>
      </c>
    </row>
    <row r="5913" spans="1:16" ht="67.5" x14ac:dyDescent="0.2">
      <c r="A5913" s="466" t="s">
        <v>7860</v>
      </c>
      <c r="B5913" s="465" t="s">
        <v>3526</v>
      </c>
      <c r="C5913" s="464" t="s">
        <v>2594</v>
      </c>
      <c r="D5913" s="463" t="s">
        <v>7923</v>
      </c>
      <c r="E5913" s="462">
        <v>4200</v>
      </c>
      <c r="F5913" s="461" t="s">
        <v>10181</v>
      </c>
      <c r="G5913" s="460" t="s">
        <v>10180</v>
      </c>
      <c r="H5913" s="460" t="s">
        <v>3574</v>
      </c>
      <c r="I5913" s="460" t="s">
        <v>7861</v>
      </c>
      <c r="J5913" s="459" t="s">
        <v>3574</v>
      </c>
      <c r="K5913" s="458">
        <v>3</v>
      </c>
      <c r="L5913" s="458">
        <v>5</v>
      </c>
      <c r="M5913" s="457">
        <v>22280.391648216097</v>
      </c>
      <c r="N5913" s="458">
        <v>0</v>
      </c>
      <c r="O5913" s="458">
        <v>0</v>
      </c>
      <c r="P5913" s="457">
        <v>0</v>
      </c>
    </row>
    <row r="5914" spans="1:16" ht="67.5" x14ac:dyDescent="0.2">
      <c r="A5914" s="466" t="s">
        <v>7860</v>
      </c>
      <c r="B5914" s="465" t="s">
        <v>3526</v>
      </c>
      <c r="C5914" s="464" t="s">
        <v>2594</v>
      </c>
      <c r="D5914" s="463" t="s">
        <v>7923</v>
      </c>
      <c r="E5914" s="462">
        <v>4200</v>
      </c>
      <c r="F5914" s="461" t="s">
        <v>10179</v>
      </c>
      <c r="G5914" s="460" t="s">
        <v>10178</v>
      </c>
      <c r="H5914" s="460" t="s">
        <v>6514</v>
      </c>
      <c r="I5914" s="460" t="s">
        <v>7869</v>
      </c>
      <c r="J5914" s="459" t="s">
        <v>6514</v>
      </c>
      <c r="K5914" s="458">
        <v>6</v>
      </c>
      <c r="L5914" s="458">
        <v>12</v>
      </c>
      <c r="M5914" s="457">
        <v>68644.825697122928</v>
      </c>
      <c r="N5914" s="458">
        <v>1</v>
      </c>
      <c r="O5914" s="458">
        <v>6</v>
      </c>
      <c r="P5914" s="457">
        <v>26506.799999999999</v>
      </c>
    </row>
    <row r="5915" spans="1:16" ht="67.5" x14ac:dyDescent="0.2">
      <c r="A5915" s="466" t="s">
        <v>7860</v>
      </c>
      <c r="B5915" s="465" t="s">
        <v>3526</v>
      </c>
      <c r="C5915" s="464" t="s">
        <v>2594</v>
      </c>
      <c r="D5915" s="463" t="s">
        <v>8185</v>
      </c>
      <c r="E5915" s="462">
        <v>6000</v>
      </c>
      <c r="F5915" s="461" t="s">
        <v>10177</v>
      </c>
      <c r="G5915" s="460" t="s">
        <v>10176</v>
      </c>
      <c r="H5915" s="460" t="s">
        <v>7911</v>
      </c>
      <c r="I5915" s="460" t="s">
        <v>7869</v>
      </c>
      <c r="J5915" s="459" t="s">
        <v>7911</v>
      </c>
      <c r="K5915" s="458">
        <v>3</v>
      </c>
      <c r="L5915" s="458">
        <v>12</v>
      </c>
      <c r="M5915" s="457">
        <v>76389.914222455191</v>
      </c>
      <c r="N5915" s="458">
        <v>1</v>
      </c>
      <c r="O5915" s="458">
        <v>6</v>
      </c>
      <c r="P5915" s="457">
        <v>37306.800000000003</v>
      </c>
    </row>
    <row r="5916" spans="1:16" ht="67.5" x14ac:dyDescent="0.2">
      <c r="A5916" s="466" t="s">
        <v>7860</v>
      </c>
      <c r="B5916" s="465" t="s">
        <v>3526</v>
      </c>
      <c r="C5916" s="464" t="s">
        <v>2594</v>
      </c>
      <c r="D5916" s="463" t="s">
        <v>10175</v>
      </c>
      <c r="E5916" s="462">
        <v>4200</v>
      </c>
      <c r="F5916" s="461" t="s">
        <v>10174</v>
      </c>
      <c r="G5916" s="460" t="s">
        <v>10173</v>
      </c>
      <c r="H5916" s="460" t="s">
        <v>6389</v>
      </c>
      <c r="I5916" s="460" t="s">
        <v>7869</v>
      </c>
      <c r="J5916" s="459" t="s">
        <v>6389</v>
      </c>
      <c r="K5916" s="458">
        <v>3</v>
      </c>
      <c r="L5916" s="458">
        <v>12</v>
      </c>
      <c r="M5916" s="457">
        <v>53472.939955718633</v>
      </c>
      <c r="N5916" s="458">
        <v>1</v>
      </c>
      <c r="O5916" s="458">
        <v>6</v>
      </c>
      <c r="P5916" s="457">
        <v>26506.799999999999</v>
      </c>
    </row>
    <row r="5917" spans="1:16" ht="67.5" x14ac:dyDescent="0.2">
      <c r="A5917" s="466" t="s">
        <v>7860</v>
      </c>
      <c r="B5917" s="465" t="s">
        <v>3526</v>
      </c>
      <c r="C5917" s="464" t="s">
        <v>2594</v>
      </c>
      <c r="D5917" s="463" t="s">
        <v>7881</v>
      </c>
      <c r="E5917" s="462">
        <v>3200</v>
      </c>
      <c r="F5917" s="461" t="s">
        <v>10172</v>
      </c>
      <c r="G5917" s="460" t="s">
        <v>10171</v>
      </c>
      <c r="H5917" s="460"/>
      <c r="I5917" s="460"/>
      <c r="J5917" s="459"/>
      <c r="K5917" s="458">
        <v>3</v>
      </c>
      <c r="L5917" s="458">
        <v>12</v>
      </c>
      <c r="M5917" s="457">
        <v>40741.287585309437</v>
      </c>
      <c r="N5917" s="458">
        <v>1</v>
      </c>
      <c r="O5917" s="458">
        <v>6</v>
      </c>
      <c r="P5917" s="457">
        <v>20506.8</v>
      </c>
    </row>
    <row r="5918" spans="1:16" ht="67.5" x14ac:dyDescent="0.2">
      <c r="A5918" s="466" t="s">
        <v>7860</v>
      </c>
      <c r="B5918" s="465" t="s">
        <v>3526</v>
      </c>
      <c r="C5918" s="464" t="s">
        <v>2594</v>
      </c>
      <c r="D5918" s="463" t="s">
        <v>7929</v>
      </c>
      <c r="E5918" s="462">
        <v>1500</v>
      </c>
      <c r="F5918" s="461" t="s">
        <v>10170</v>
      </c>
      <c r="G5918" s="460" t="s">
        <v>10169</v>
      </c>
      <c r="H5918" s="460"/>
      <c r="I5918" s="460"/>
      <c r="J5918" s="459"/>
      <c r="K5918" s="458">
        <v>2</v>
      </c>
      <c r="L5918" s="458">
        <v>4</v>
      </c>
      <c r="M5918" s="457">
        <v>6365.8261852045989</v>
      </c>
      <c r="N5918" s="458">
        <v>0</v>
      </c>
      <c r="O5918" s="458">
        <v>0</v>
      </c>
      <c r="P5918" s="457">
        <v>0</v>
      </c>
    </row>
    <row r="5919" spans="1:16" ht="67.5" x14ac:dyDescent="0.2">
      <c r="A5919" s="466" t="s">
        <v>7860</v>
      </c>
      <c r="B5919" s="465" t="s">
        <v>3526</v>
      </c>
      <c r="C5919" s="464" t="s">
        <v>2594</v>
      </c>
      <c r="D5919" s="463" t="s">
        <v>10168</v>
      </c>
      <c r="E5919" s="462">
        <v>3000</v>
      </c>
      <c r="F5919" s="461" t="s">
        <v>10167</v>
      </c>
      <c r="G5919" s="460" t="s">
        <v>10166</v>
      </c>
      <c r="H5919" s="460" t="s">
        <v>6389</v>
      </c>
      <c r="I5919" s="460" t="s">
        <v>7869</v>
      </c>
      <c r="J5919" s="459" t="s">
        <v>6389</v>
      </c>
      <c r="K5919" s="458">
        <v>3</v>
      </c>
      <c r="L5919" s="458">
        <v>12</v>
      </c>
      <c r="M5919" s="457">
        <v>38194.957111227595</v>
      </c>
      <c r="N5919" s="458">
        <v>1</v>
      </c>
      <c r="O5919" s="458">
        <v>6</v>
      </c>
      <c r="P5919" s="457">
        <v>19306.8</v>
      </c>
    </row>
    <row r="5920" spans="1:16" ht="67.5" x14ac:dyDescent="0.2">
      <c r="A5920" s="466" t="s">
        <v>7860</v>
      </c>
      <c r="B5920" s="465" t="s">
        <v>3526</v>
      </c>
      <c r="C5920" s="464" t="s">
        <v>2594</v>
      </c>
      <c r="D5920" s="463" t="s">
        <v>8040</v>
      </c>
      <c r="E5920" s="462">
        <v>8500</v>
      </c>
      <c r="F5920" s="461" t="s">
        <v>10165</v>
      </c>
      <c r="G5920" s="460" t="s">
        <v>10164</v>
      </c>
      <c r="H5920" s="460" t="s">
        <v>8832</v>
      </c>
      <c r="I5920" s="460" t="s">
        <v>7861</v>
      </c>
      <c r="J5920" s="459" t="s">
        <v>8832</v>
      </c>
      <c r="K5920" s="458">
        <v>3</v>
      </c>
      <c r="L5920" s="458">
        <v>12</v>
      </c>
      <c r="M5920" s="457">
        <v>108219.04514847818</v>
      </c>
      <c r="N5920" s="458">
        <v>1</v>
      </c>
      <c r="O5920" s="458">
        <v>6</v>
      </c>
      <c r="P5920" s="457">
        <v>52306.8</v>
      </c>
    </row>
    <row r="5921" spans="1:16" ht="67.5" x14ac:dyDescent="0.2">
      <c r="A5921" s="466" t="s">
        <v>7860</v>
      </c>
      <c r="B5921" s="465" t="s">
        <v>3526</v>
      </c>
      <c r="C5921" s="464" t="s">
        <v>2594</v>
      </c>
      <c r="D5921" s="463" t="s">
        <v>8040</v>
      </c>
      <c r="E5921" s="462">
        <v>8500</v>
      </c>
      <c r="F5921" s="461" t="s">
        <v>10163</v>
      </c>
      <c r="G5921" s="460" t="s">
        <v>10162</v>
      </c>
      <c r="H5921" s="460" t="s">
        <v>8420</v>
      </c>
      <c r="I5921" s="460" t="s">
        <v>7861</v>
      </c>
      <c r="J5921" s="459" t="s">
        <v>8420</v>
      </c>
      <c r="K5921" s="458">
        <v>3</v>
      </c>
      <c r="L5921" s="458">
        <v>12</v>
      </c>
      <c r="M5921" s="457">
        <v>108219.04514847818</v>
      </c>
      <c r="N5921" s="458">
        <v>1</v>
      </c>
      <c r="O5921" s="458">
        <v>6</v>
      </c>
      <c r="P5921" s="457">
        <v>52306.8</v>
      </c>
    </row>
    <row r="5922" spans="1:16" ht="67.5" x14ac:dyDescent="0.2">
      <c r="A5922" s="466" t="s">
        <v>7860</v>
      </c>
      <c r="B5922" s="465" t="s">
        <v>3526</v>
      </c>
      <c r="C5922" s="464" t="s">
        <v>2594</v>
      </c>
      <c r="D5922" s="463" t="s">
        <v>7902</v>
      </c>
      <c r="E5922" s="462">
        <v>4200</v>
      </c>
      <c r="F5922" s="461" t="s">
        <v>10161</v>
      </c>
      <c r="G5922" s="460" t="s">
        <v>10160</v>
      </c>
      <c r="H5922" s="460" t="s">
        <v>6389</v>
      </c>
      <c r="I5922" s="460" t="s">
        <v>7869</v>
      </c>
      <c r="J5922" s="459" t="s">
        <v>6389</v>
      </c>
      <c r="K5922" s="458">
        <v>3</v>
      </c>
      <c r="L5922" s="458">
        <v>12</v>
      </c>
      <c r="M5922" s="457">
        <v>53472.939955718633</v>
      </c>
      <c r="N5922" s="458">
        <v>1</v>
      </c>
      <c r="O5922" s="458">
        <v>6</v>
      </c>
      <c r="P5922" s="457">
        <v>26506.799999999999</v>
      </c>
    </row>
    <row r="5923" spans="1:16" ht="67.5" x14ac:dyDescent="0.2">
      <c r="A5923" s="466" t="s">
        <v>7860</v>
      </c>
      <c r="B5923" s="465" t="s">
        <v>3526</v>
      </c>
      <c r="C5923" s="464" t="s">
        <v>2594</v>
      </c>
      <c r="D5923" s="463" t="s">
        <v>8091</v>
      </c>
      <c r="E5923" s="462">
        <v>2700</v>
      </c>
      <c r="F5923" s="461" t="s">
        <v>10159</v>
      </c>
      <c r="G5923" s="460" t="s">
        <v>10158</v>
      </c>
      <c r="H5923" s="460" t="s">
        <v>6514</v>
      </c>
      <c r="I5923" s="460" t="s">
        <v>7869</v>
      </c>
      <c r="J5923" s="459" t="s">
        <v>6514</v>
      </c>
      <c r="K5923" s="458">
        <v>4</v>
      </c>
      <c r="L5923" s="458">
        <v>12</v>
      </c>
      <c r="M5923" s="457">
        <v>34375.461400104832</v>
      </c>
      <c r="N5923" s="458">
        <v>1</v>
      </c>
      <c r="O5923" s="458">
        <v>6</v>
      </c>
      <c r="P5923" s="457">
        <v>17506.8</v>
      </c>
    </row>
    <row r="5924" spans="1:16" ht="67.5" x14ac:dyDescent="0.2">
      <c r="A5924" s="466" t="s">
        <v>7860</v>
      </c>
      <c r="B5924" s="465" t="s">
        <v>3526</v>
      </c>
      <c r="C5924" s="464" t="s">
        <v>2594</v>
      </c>
      <c r="D5924" s="463" t="s">
        <v>9370</v>
      </c>
      <c r="E5924" s="462">
        <v>4200</v>
      </c>
      <c r="F5924" s="461" t="s">
        <v>10157</v>
      </c>
      <c r="G5924" s="460" t="s">
        <v>10156</v>
      </c>
      <c r="H5924" s="460" t="s">
        <v>7911</v>
      </c>
      <c r="I5924" s="460" t="s">
        <v>7861</v>
      </c>
      <c r="J5924" s="459" t="s">
        <v>7911</v>
      </c>
      <c r="K5924" s="458">
        <v>3</v>
      </c>
      <c r="L5924" s="458">
        <v>12</v>
      </c>
      <c r="M5924" s="457">
        <v>53472.939955718633</v>
      </c>
      <c r="N5924" s="458">
        <v>1</v>
      </c>
      <c r="O5924" s="458">
        <v>1</v>
      </c>
      <c r="P5924" s="457">
        <v>4417.8</v>
      </c>
    </row>
    <row r="5925" spans="1:16" ht="67.5" x14ac:dyDescent="0.2">
      <c r="A5925" s="466" t="s">
        <v>7860</v>
      </c>
      <c r="B5925" s="465" t="s">
        <v>3526</v>
      </c>
      <c r="C5925" s="464" t="s">
        <v>2594</v>
      </c>
      <c r="D5925" s="463" t="s">
        <v>8278</v>
      </c>
      <c r="E5925" s="462">
        <v>2700</v>
      </c>
      <c r="F5925" s="461" t="s">
        <v>10155</v>
      </c>
      <c r="G5925" s="460" t="s">
        <v>10154</v>
      </c>
      <c r="H5925" s="460"/>
      <c r="I5925" s="460"/>
      <c r="J5925" s="459"/>
      <c r="K5925" s="458">
        <v>4</v>
      </c>
      <c r="L5925" s="458">
        <v>12</v>
      </c>
      <c r="M5925" s="457">
        <v>34375.461400104832</v>
      </c>
      <c r="N5925" s="458">
        <v>1</v>
      </c>
      <c r="O5925" s="458">
        <v>6</v>
      </c>
      <c r="P5925" s="457">
        <v>17506.8</v>
      </c>
    </row>
    <row r="5926" spans="1:16" ht="67.5" x14ac:dyDescent="0.2">
      <c r="A5926" s="466" t="s">
        <v>7860</v>
      </c>
      <c r="B5926" s="465" t="s">
        <v>3526</v>
      </c>
      <c r="C5926" s="464" t="s">
        <v>2594</v>
      </c>
      <c r="D5926" s="463" t="s">
        <v>8017</v>
      </c>
      <c r="E5926" s="462">
        <v>5500</v>
      </c>
      <c r="F5926" s="461" t="s">
        <v>10153</v>
      </c>
      <c r="G5926" s="460" t="s">
        <v>10152</v>
      </c>
      <c r="H5926" s="460" t="s">
        <v>7911</v>
      </c>
      <c r="I5926" s="460" t="s">
        <v>7861</v>
      </c>
      <c r="J5926" s="459" t="s">
        <v>7911</v>
      </c>
      <c r="K5926" s="458">
        <v>4</v>
      </c>
      <c r="L5926" s="458">
        <v>12</v>
      </c>
      <c r="M5926" s="457">
        <v>76389.914222455191</v>
      </c>
      <c r="N5926" s="458">
        <v>1</v>
      </c>
      <c r="O5926" s="458">
        <v>6</v>
      </c>
      <c r="P5926" s="457">
        <v>34306.800000000003</v>
      </c>
    </row>
    <row r="5927" spans="1:16" ht="67.5" x14ac:dyDescent="0.2">
      <c r="A5927" s="466" t="s">
        <v>7860</v>
      </c>
      <c r="B5927" s="465" t="s">
        <v>3526</v>
      </c>
      <c r="C5927" s="464" t="s">
        <v>2594</v>
      </c>
      <c r="D5927" s="463" t="s">
        <v>8035</v>
      </c>
      <c r="E5927" s="462">
        <v>7500</v>
      </c>
      <c r="F5927" s="461" t="s">
        <v>10151</v>
      </c>
      <c r="G5927" s="460" t="s">
        <v>10150</v>
      </c>
      <c r="H5927" s="460" t="s">
        <v>3542</v>
      </c>
      <c r="I5927" s="460" t="s">
        <v>7861</v>
      </c>
      <c r="J5927" s="459" t="s">
        <v>3542</v>
      </c>
      <c r="K5927" s="458">
        <v>3</v>
      </c>
      <c r="L5927" s="458">
        <v>12</v>
      </c>
      <c r="M5927" s="457">
        <v>95487.392778068985</v>
      </c>
      <c r="N5927" s="458">
        <v>1</v>
      </c>
      <c r="O5927" s="458">
        <v>6</v>
      </c>
      <c r="P5927" s="457">
        <v>46306.8</v>
      </c>
    </row>
    <row r="5928" spans="1:16" ht="67.5" x14ac:dyDescent="0.2">
      <c r="A5928" s="466" t="s">
        <v>7860</v>
      </c>
      <c r="B5928" s="465" t="s">
        <v>3526</v>
      </c>
      <c r="C5928" s="464" t="s">
        <v>2594</v>
      </c>
      <c r="D5928" s="463" t="s">
        <v>7859</v>
      </c>
      <c r="E5928" s="462">
        <v>2500</v>
      </c>
      <c r="F5928" s="461" t="s">
        <v>10149</v>
      </c>
      <c r="G5928" s="460" t="s">
        <v>10148</v>
      </c>
      <c r="H5928" s="460"/>
      <c r="I5928" s="460" t="s">
        <v>8064</v>
      </c>
      <c r="J5928" s="459" t="s">
        <v>3538</v>
      </c>
      <c r="K5928" s="458">
        <v>3</v>
      </c>
      <c r="L5928" s="458">
        <v>12</v>
      </c>
      <c r="M5928" s="457">
        <v>31829.130926022997</v>
      </c>
      <c r="N5928" s="458">
        <v>1</v>
      </c>
      <c r="O5928" s="458">
        <v>6</v>
      </c>
      <c r="P5928" s="457">
        <v>16306.8</v>
      </c>
    </row>
    <row r="5929" spans="1:16" ht="67.5" x14ac:dyDescent="0.2">
      <c r="A5929" s="466" t="s">
        <v>7860</v>
      </c>
      <c r="B5929" s="465" t="s">
        <v>3526</v>
      </c>
      <c r="C5929" s="464" t="s">
        <v>2594</v>
      </c>
      <c r="D5929" s="463" t="s">
        <v>7859</v>
      </c>
      <c r="E5929" s="462">
        <v>2500</v>
      </c>
      <c r="F5929" s="461" t="s">
        <v>10147</v>
      </c>
      <c r="G5929" s="460" t="s">
        <v>10146</v>
      </c>
      <c r="H5929" s="460"/>
      <c r="I5929" s="460" t="s">
        <v>8064</v>
      </c>
      <c r="J5929" s="459" t="s">
        <v>3538</v>
      </c>
      <c r="K5929" s="458">
        <v>3</v>
      </c>
      <c r="L5929" s="458">
        <v>12</v>
      </c>
      <c r="M5929" s="457">
        <v>31829.130926022997</v>
      </c>
      <c r="N5929" s="458">
        <v>1</v>
      </c>
      <c r="O5929" s="458">
        <v>6</v>
      </c>
      <c r="P5929" s="457">
        <v>16306.8</v>
      </c>
    </row>
    <row r="5930" spans="1:16" ht="67.5" x14ac:dyDescent="0.2">
      <c r="A5930" s="466" t="s">
        <v>7860</v>
      </c>
      <c r="B5930" s="465" t="s">
        <v>3526</v>
      </c>
      <c r="C5930" s="464" t="s">
        <v>2594</v>
      </c>
      <c r="D5930" s="463" t="s">
        <v>8236</v>
      </c>
      <c r="E5930" s="462">
        <v>4200</v>
      </c>
      <c r="F5930" s="461" t="s">
        <v>10145</v>
      </c>
      <c r="G5930" s="460" t="s">
        <v>10144</v>
      </c>
      <c r="H5930" s="460" t="s">
        <v>4810</v>
      </c>
      <c r="I5930" s="460" t="s">
        <v>7869</v>
      </c>
      <c r="J5930" s="459" t="s">
        <v>4810</v>
      </c>
      <c r="K5930" s="458">
        <v>4</v>
      </c>
      <c r="L5930" s="458">
        <v>12</v>
      </c>
      <c r="M5930" s="457">
        <v>53472.939955718633</v>
      </c>
      <c r="N5930" s="458">
        <v>1</v>
      </c>
      <c r="O5930" s="458">
        <v>6</v>
      </c>
      <c r="P5930" s="457">
        <v>26506.799999999999</v>
      </c>
    </row>
    <row r="5931" spans="1:16" ht="67.5" x14ac:dyDescent="0.2">
      <c r="A5931" s="466" t="s">
        <v>7860</v>
      </c>
      <c r="B5931" s="465" t="s">
        <v>3526</v>
      </c>
      <c r="C5931" s="464" t="s">
        <v>2594</v>
      </c>
      <c r="D5931" s="463" t="s">
        <v>10143</v>
      </c>
      <c r="E5931" s="462">
        <v>1500</v>
      </c>
      <c r="F5931" s="461" t="s">
        <v>10142</v>
      </c>
      <c r="G5931" s="460" t="s">
        <v>10141</v>
      </c>
      <c r="H5931" s="460"/>
      <c r="I5931" s="460"/>
      <c r="J5931" s="459"/>
      <c r="K5931" s="458">
        <v>3</v>
      </c>
      <c r="L5931" s="458">
        <v>12</v>
      </c>
      <c r="M5931" s="457">
        <v>19097.478555613798</v>
      </c>
      <c r="N5931" s="458">
        <v>1</v>
      </c>
      <c r="O5931" s="458">
        <v>6</v>
      </c>
      <c r="P5931" s="457">
        <v>10306.799999999999</v>
      </c>
    </row>
    <row r="5932" spans="1:16" ht="67.5" x14ac:dyDescent="0.2">
      <c r="A5932" s="466" t="s">
        <v>7860</v>
      </c>
      <c r="B5932" s="465" t="s">
        <v>3526</v>
      </c>
      <c r="C5932" s="464" t="s">
        <v>2594</v>
      </c>
      <c r="D5932" s="463" t="s">
        <v>8835</v>
      </c>
      <c r="E5932" s="462">
        <v>5500</v>
      </c>
      <c r="F5932" s="461" t="s">
        <v>10140</v>
      </c>
      <c r="G5932" s="460" t="s">
        <v>10139</v>
      </c>
      <c r="H5932" s="460" t="s">
        <v>7911</v>
      </c>
      <c r="I5932" s="460" t="s">
        <v>7869</v>
      </c>
      <c r="J5932" s="459" t="s">
        <v>7911</v>
      </c>
      <c r="K5932" s="458">
        <v>3</v>
      </c>
      <c r="L5932" s="458">
        <v>12</v>
      </c>
      <c r="M5932" s="457">
        <v>70024.088037250593</v>
      </c>
      <c r="N5932" s="458">
        <v>1</v>
      </c>
      <c r="O5932" s="458">
        <v>6</v>
      </c>
      <c r="P5932" s="457">
        <v>34306.800000000003</v>
      </c>
    </row>
    <row r="5933" spans="1:16" ht="67.5" x14ac:dyDescent="0.2">
      <c r="A5933" s="466" t="s">
        <v>7860</v>
      </c>
      <c r="B5933" s="465" t="s">
        <v>3526</v>
      </c>
      <c r="C5933" s="464" t="s">
        <v>2594</v>
      </c>
      <c r="D5933" s="463" t="s">
        <v>8481</v>
      </c>
      <c r="E5933" s="462">
        <v>7500</v>
      </c>
      <c r="F5933" s="461" t="s">
        <v>10138</v>
      </c>
      <c r="G5933" s="460" t="s">
        <v>10137</v>
      </c>
      <c r="H5933" s="460" t="s">
        <v>8241</v>
      </c>
      <c r="I5933" s="460" t="s">
        <v>7869</v>
      </c>
      <c r="J5933" s="459" t="s">
        <v>8241</v>
      </c>
      <c r="K5933" s="458">
        <v>3</v>
      </c>
      <c r="L5933" s="458">
        <v>12</v>
      </c>
      <c r="M5933" s="457">
        <v>95487.392778068985</v>
      </c>
      <c r="N5933" s="458">
        <v>1</v>
      </c>
      <c r="O5933" s="458">
        <v>6</v>
      </c>
      <c r="P5933" s="457">
        <v>46306.8</v>
      </c>
    </row>
    <row r="5934" spans="1:16" ht="67.5" x14ac:dyDescent="0.2">
      <c r="A5934" s="466" t="s">
        <v>7860</v>
      </c>
      <c r="B5934" s="465" t="s">
        <v>3526</v>
      </c>
      <c r="C5934" s="464" t="s">
        <v>2594</v>
      </c>
      <c r="D5934" s="463" t="s">
        <v>7881</v>
      </c>
      <c r="E5934" s="462">
        <v>3200</v>
      </c>
      <c r="F5934" s="461" t="s">
        <v>10136</v>
      </c>
      <c r="G5934" s="460" t="s">
        <v>10135</v>
      </c>
      <c r="H5934" s="460" t="s">
        <v>6389</v>
      </c>
      <c r="I5934" s="460" t="s">
        <v>7869</v>
      </c>
      <c r="J5934" s="459" t="s">
        <v>6389</v>
      </c>
      <c r="K5934" s="458">
        <v>4</v>
      </c>
      <c r="L5934" s="458">
        <v>12</v>
      </c>
      <c r="M5934" s="457">
        <v>40741.287585309437</v>
      </c>
      <c r="N5934" s="458">
        <v>1</v>
      </c>
      <c r="O5934" s="458">
        <v>6</v>
      </c>
      <c r="P5934" s="457">
        <v>20506.8</v>
      </c>
    </row>
    <row r="5935" spans="1:16" ht="67.5" x14ac:dyDescent="0.2">
      <c r="A5935" s="466" t="s">
        <v>7860</v>
      </c>
      <c r="B5935" s="465" t="s">
        <v>3526</v>
      </c>
      <c r="C5935" s="464" t="s">
        <v>2594</v>
      </c>
      <c r="D5935" s="463" t="s">
        <v>7887</v>
      </c>
      <c r="E5935" s="462">
        <v>4200</v>
      </c>
      <c r="F5935" s="461" t="s">
        <v>10134</v>
      </c>
      <c r="G5935" s="460" t="s">
        <v>10133</v>
      </c>
      <c r="H5935" s="460" t="s">
        <v>3642</v>
      </c>
      <c r="I5935" s="460" t="s">
        <v>7861</v>
      </c>
      <c r="J5935" s="459" t="s">
        <v>3642</v>
      </c>
      <c r="K5935" s="458">
        <v>3</v>
      </c>
      <c r="L5935" s="458">
        <v>12</v>
      </c>
      <c r="M5935" s="457">
        <v>53472.939955718633</v>
      </c>
      <c r="N5935" s="458">
        <v>1</v>
      </c>
      <c r="O5935" s="458">
        <v>6</v>
      </c>
      <c r="P5935" s="457">
        <v>26506.799999999999</v>
      </c>
    </row>
    <row r="5936" spans="1:16" ht="67.5" x14ac:dyDescent="0.2">
      <c r="A5936" s="466" t="s">
        <v>7860</v>
      </c>
      <c r="B5936" s="465" t="s">
        <v>3526</v>
      </c>
      <c r="C5936" s="464" t="s">
        <v>2594</v>
      </c>
      <c r="D5936" s="463" t="s">
        <v>7887</v>
      </c>
      <c r="E5936" s="462">
        <v>4200</v>
      </c>
      <c r="F5936" s="461" t="s">
        <v>10132</v>
      </c>
      <c r="G5936" s="460" t="s">
        <v>10131</v>
      </c>
      <c r="H5936" s="460" t="s">
        <v>6389</v>
      </c>
      <c r="I5936" s="460" t="s">
        <v>7869</v>
      </c>
      <c r="J5936" s="459" t="s">
        <v>6389</v>
      </c>
      <c r="K5936" s="458">
        <v>3</v>
      </c>
      <c r="L5936" s="458">
        <v>12</v>
      </c>
      <c r="M5936" s="457">
        <v>53472.939955718633</v>
      </c>
      <c r="N5936" s="458">
        <v>1</v>
      </c>
      <c r="O5936" s="458">
        <v>6</v>
      </c>
      <c r="P5936" s="457">
        <v>26506.799999999999</v>
      </c>
    </row>
    <row r="5937" spans="1:16" ht="67.5" x14ac:dyDescent="0.2">
      <c r="A5937" s="466" t="s">
        <v>7860</v>
      </c>
      <c r="B5937" s="465" t="s">
        <v>3526</v>
      </c>
      <c r="C5937" s="464" t="s">
        <v>2594</v>
      </c>
      <c r="D5937" s="463" t="s">
        <v>7887</v>
      </c>
      <c r="E5937" s="462">
        <v>4200</v>
      </c>
      <c r="F5937" s="461" t="s">
        <v>10130</v>
      </c>
      <c r="G5937" s="460" t="s">
        <v>10129</v>
      </c>
      <c r="H5937" s="460" t="s">
        <v>6389</v>
      </c>
      <c r="I5937" s="460" t="s">
        <v>7869</v>
      </c>
      <c r="J5937" s="459" t="s">
        <v>6389</v>
      </c>
      <c r="K5937" s="458">
        <v>4</v>
      </c>
      <c r="L5937" s="458">
        <v>12</v>
      </c>
      <c r="M5937" s="457">
        <v>53472.939955718633</v>
      </c>
      <c r="N5937" s="458">
        <v>1</v>
      </c>
      <c r="O5937" s="458">
        <v>6</v>
      </c>
      <c r="P5937" s="457">
        <v>26506.799999999999</v>
      </c>
    </row>
    <row r="5938" spans="1:16" ht="67.5" x14ac:dyDescent="0.2">
      <c r="A5938" s="466" t="s">
        <v>7860</v>
      </c>
      <c r="B5938" s="465" t="s">
        <v>3526</v>
      </c>
      <c r="C5938" s="464" t="s">
        <v>2594</v>
      </c>
      <c r="D5938" s="463" t="s">
        <v>7916</v>
      </c>
      <c r="E5938" s="462">
        <v>4200</v>
      </c>
      <c r="F5938" s="461" t="s">
        <v>10128</v>
      </c>
      <c r="G5938" s="460" t="s">
        <v>10127</v>
      </c>
      <c r="H5938" s="460" t="s">
        <v>4270</v>
      </c>
      <c r="I5938" s="460" t="s">
        <v>7869</v>
      </c>
      <c r="J5938" s="459" t="s">
        <v>4270</v>
      </c>
      <c r="K5938" s="458">
        <v>3</v>
      </c>
      <c r="L5938" s="458">
        <v>12</v>
      </c>
      <c r="M5938" s="457">
        <v>53472.939955718633</v>
      </c>
      <c r="N5938" s="458">
        <v>1</v>
      </c>
      <c r="O5938" s="458">
        <v>6</v>
      </c>
      <c r="P5938" s="457">
        <v>26506.799999999999</v>
      </c>
    </row>
    <row r="5939" spans="1:16" ht="67.5" x14ac:dyDescent="0.2">
      <c r="A5939" s="466" t="s">
        <v>7860</v>
      </c>
      <c r="B5939" s="465" t="s">
        <v>3526</v>
      </c>
      <c r="C5939" s="464" t="s">
        <v>2594</v>
      </c>
      <c r="D5939" s="463" t="s">
        <v>7923</v>
      </c>
      <c r="E5939" s="462">
        <v>4200</v>
      </c>
      <c r="F5939" s="461" t="s">
        <v>10126</v>
      </c>
      <c r="G5939" s="460" t="s">
        <v>10125</v>
      </c>
      <c r="H5939" s="460" t="s">
        <v>3542</v>
      </c>
      <c r="I5939" s="460" t="s">
        <v>7869</v>
      </c>
      <c r="J5939" s="459" t="s">
        <v>3542</v>
      </c>
      <c r="K5939" s="458">
        <v>3</v>
      </c>
      <c r="L5939" s="458">
        <v>12</v>
      </c>
      <c r="M5939" s="457">
        <v>53472.939955718633</v>
      </c>
      <c r="N5939" s="458">
        <v>1</v>
      </c>
      <c r="O5939" s="458">
        <v>6</v>
      </c>
      <c r="P5939" s="457">
        <v>26506.799999999999</v>
      </c>
    </row>
    <row r="5940" spans="1:16" ht="67.5" x14ac:dyDescent="0.2">
      <c r="A5940" s="466" t="s">
        <v>7860</v>
      </c>
      <c r="B5940" s="465" t="s">
        <v>3526</v>
      </c>
      <c r="C5940" s="464" t="s">
        <v>2594</v>
      </c>
      <c r="D5940" s="463" t="s">
        <v>8481</v>
      </c>
      <c r="E5940" s="462">
        <v>7500</v>
      </c>
      <c r="F5940" s="461" t="s">
        <v>10124</v>
      </c>
      <c r="G5940" s="460" t="s">
        <v>10123</v>
      </c>
      <c r="H5940" s="460" t="s">
        <v>7976</v>
      </c>
      <c r="I5940" s="460" t="s">
        <v>7869</v>
      </c>
      <c r="J5940" s="459" t="s">
        <v>7976</v>
      </c>
      <c r="K5940" s="458">
        <v>3</v>
      </c>
      <c r="L5940" s="458">
        <v>12</v>
      </c>
      <c r="M5940" s="457">
        <v>95487.392778068985</v>
      </c>
      <c r="N5940" s="458">
        <v>1</v>
      </c>
      <c r="O5940" s="458">
        <v>6</v>
      </c>
      <c r="P5940" s="457">
        <v>46306.8</v>
      </c>
    </row>
    <row r="5941" spans="1:16" ht="67.5" x14ac:dyDescent="0.2">
      <c r="A5941" s="466" t="s">
        <v>7860</v>
      </c>
      <c r="B5941" s="465" t="s">
        <v>3526</v>
      </c>
      <c r="C5941" s="464" t="s">
        <v>2594</v>
      </c>
      <c r="D5941" s="463" t="s">
        <v>8478</v>
      </c>
      <c r="E5941" s="462">
        <v>7500</v>
      </c>
      <c r="F5941" s="461" t="s">
        <v>10122</v>
      </c>
      <c r="G5941" s="460" t="s">
        <v>10121</v>
      </c>
      <c r="H5941" s="460" t="s">
        <v>7911</v>
      </c>
      <c r="I5941" s="460" t="s">
        <v>7861</v>
      </c>
      <c r="J5941" s="459" t="s">
        <v>7911</v>
      </c>
      <c r="K5941" s="458">
        <v>3</v>
      </c>
      <c r="L5941" s="458">
        <v>12</v>
      </c>
      <c r="M5941" s="457">
        <v>95487.392778068985</v>
      </c>
      <c r="N5941" s="458">
        <v>1</v>
      </c>
      <c r="O5941" s="458">
        <v>6</v>
      </c>
      <c r="P5941" s="457">
        <v>46306.8</v>
      </c>
    </row>
    <row r="5942" spans="1:16" ht="67.5" x14ac:dyDescent="0.2">
      <c r="A5942" s="466" t="s">
        <v>7860</v>
      </c>
      <c r="B5942" s="465" t="s">
        <v>3526</v>
      </c>
      <c r="C5942" s="464" t="s">
        <v>2594</v>
      </c>
      <c r="D5942" s="463" t="s">
        <v>8122</v>
      </c>
      <c r="E5942" s="462">
        <v>10000</v>
      </c>
      <c r="F5942" s="461" t="s">
        <v>10120</v>
      </c>
      <c r="G5942" s="460" t="s">
        <v>10119</v>
      </c>
      <c r="H5942" s="460" t="s">
        <v>7911</v>
      </c>
      <c r="I5942" s="460" t="s">
        <v>7869</v>
      </c>
      <c r="J5942" s="459" t="s">
        <v>7911</v>
      </c>
      <c r="K5942" s="458">
        <v>3</v>
      </c>
      <c r="L5942" s="458">
        <v>12</v>
      </c>
      <c r="M5942" s="457">
        <v>127316.52370409199</v>
      </c>
      <c r="N5942" s="458">
        <v>1</v>
      </c>
      <c r="O5942" s="458">
        <v>6</v>
      </c>
      <c r="P5942" s="457">
        <v>61306.8</v>
      </c>
    </row>
    <row r="5943" spans="1:16" ht="67.5" x14ac:dyDescent="0.2">
      <c r="A5943" s="466" t="s">
        <v>7860</v>
      </c>
      <c r="B5943" s="465" t="s">
        <v>3526</v>
      </c>
      <c r="C5943" s="464" t="s">
        <v>2594</v>
      </c>
      <c r="D5943" s="463" t="s">
        <v>10118</v>
      </c>
      <c r="E5943" s="462">
        <v>7500</v>
      </c>
      <c r="F5943" s="461" t="s">
        <v>10117</v>
      </c>
      <c r="G5943" s="460" t="s">
        <v>10116</v>
      </c>
      <c r="H5943" s="460" t="s">
        <v>7950</v>
      </c>
      <c r="I5943" s="460" t="s">
        <v>7861</v>
      </c>
      <c r="J5943" s="459" t="s">
        <v>7950</v>
      </c>
      <c r="K5943" s="458">
        <v>3</v>
      </c>
      <c r="L5943" s="458">
        <v>12</v>
      </c>
      <c r="M5943" s="457">
        <v>95487.392778068985</v>
      </c>
      <c r="N5943" s="458">
        <v>1</v>
      </c>
      <c r="O5943" s="458">
        <v>6</v>
      </c>
      <c r="P5943" s="457">
        <v>46306.8</v>
      </c>
    </row>
    <row r="5944" spans="1:16" ht="67.5" x14ac:dyDescent="0.2">
      <c r="A5944" s="466" t="s">
        <v>7860</v>
      </c>
      <c r="B5944" s="465" t="s">
        <v>3526</v>
      </c>
      <c r="C5944" s="464" t="s">
        <v>2594</v>
      </c>
      <c r="D5944" s="463" t="s">
        <v>7859</v>
      </c>
      <c r="E5944" s="462">
        <v>2500</v>
      </c>
      <c r="F5944" s="461" t="s">
        <v>10115</v>
      </c>
      <c r="G5944" s="460" t="s">
        <v>10114</v>
      </c>
      <c r="H5944" s="460"/>
      <c r="I5944" s="460"/>
      <c r="J5944" s="459"/>
      <c r="K5944" s="458">
        <v>4</v>
      </c>
      <c r="L5944" s="458">
        <v>12</v>
      </c>
      <c r="M5944" s="457">
        <v>31829.130926022997</v>
      </c>
      <c r="N5944" s="458">
        <v>1</v>
      </c>
      <c r="O5944" s="458">
        <v>6</v>
      </c>
      <c r="P5944" s="457">
        <v>16306.8</v>
      </c>
    </row>
    <row r="5945" spans="1:16" ht="67.5" x14ac:dyDescent="0.2">
      <c r="A5945" s="466" t="s">
        <v>7860</v>
      </c>
      <c r="B5945" s="465" t="s">
        <v>3526</v>
      </c>
      <c r="C5945" s="464" t="s">
        <v>2594</v>
      </c>
      <c r="D5945" s="463" t="s">
        <v>7923</v>
      </c>
      <c r="E5945" s="462">
        <v>4200</v>
      </c>
      <c r="F5945" s="461" t="s">
        <v>10113</v>
      </c>
      <c r="G5945" s="460" t="s">
        <v>10112</v>
      </c>
      <c r="H5945" s="460" t="s">
        <v>8069</v>
      </c>
      <c r="I5945" s="460" t="s">
        <v>7861</v>
      </c>
      <c r="J5945" s="459" t="s">
        <v>8069</v>
      </c>
      <c r="K5945" s="458">
        <v>3</v>
      </c>
      <c r="L5945" s="458">
        <v>5</v>
      </c>
      <c r="M5945" s="457">
        <v>22280.391648216097</v>
      </c>
      <c r="N5945" s="458">
        <v>0</v>
      </c>
      <c r="O5945" s="458">
        <v>0</v>
      </c>
      <c r="P5945" s="457">
        <v>0</v>
      </c>
    </row>
    <row r="5946" spans="1:16" ht="67.5" x14ac:dyDescent="0.2">
      <c r="A5946" s="466" t="s">
        <v>7860</v>
      </c>
      <c r="B5946" s="465" t="s">
        <v>3526</v>
      </c>
      <c r="C5946" s="464" t="s">
        <v>2594</v>
      </c>
      <c r="D5946" s="463" t="s">
        <v>10111</v>
      </c>
      <c r="E5946" s="462">
        <v>8500</v>
      </c>
      <c r="F5946" s="461" t="s">
        <v>10110</v>
      </c>
      <c r="G5946" s="460" t="s">
        <v>10109</v>
      </c>
      <c r="H5946" s="460" t="s">
        <v>7976</v>
      </c>
      <c r="I5946" s="460" t="s">
        <v>7869</v>
      </c>
      <c r="J5946" s="459" t="s">
        <v>7976</v>
      </c>
      <c r="K5946" s="458">
        <v>2</v>
      </c>
      <c r="L5946" s="458">
        <v>6</v>
      </c>
      <c r="M5946" s="457">
        <v>54109.52257423909</v>
      </c>
      <c r="N5946" s="458">
        <v>1</v>
      </c>
      <c r="O5946" s="458">
        <v>6</v>
      </c>
      <c r="P5946" s="457">
        <v>52306.8</v>
      </c>
    </row>
    <row r="5947" spans="1:16" ht="67.5" x14ac:dyDescent="0.2">
      <c r="A5947" s="466" t="s">
        <v>7860</v>
      </c>
      <c r="B5947" s="465" t="s">
        <v>3526</v>
      </c>
      <c r="C5947" s="464" t="s">
        <v>2594</v>
      </c>
      <c r="D5947" s="463" t="s">
        <v>7859</v>
      </c>
      <c r="E5947" s="462">
        <v>2500</v>
      </c>
      <c r="F5947" s="461" t="s">
        <v>10108</v>
      </c>
      <c r="G5947" s="460" t="s">
        <v>10107</v>
      </c>
      <c r="H5947" s="460"/>
      <c r="I5947" s="460"/>
      <c r="J5947" s="459"/>
      <c r="K5947" s="458">
        <v>4</v>
      </c>
      <c r="L5947" s="458">
        <v>12</v>
      </c>
      <c r="M5947" s="457">
        <v>31829.130926022997</v>
      </c>
      <c r="N5947" s="458">
        <v>1</v>
      </c>
      <c r="O5947" s="458">
        <v>6</v>
      </c>
      <c r="P5947" s="457">
        <v>16306.8</v>
      </c>
    </row>
    <row r="5948" spans="1:16" ht="67.5" x14ac:dyDescent="0.2">
      <c r="A5948" s="466" t="s">
        <v>7860</v>
      </c>
      <c r="B5948" s="465" t="s">
        <v>3526</v>
      </c>
      <c r="C5948" s="464" t="s">
        <v>2594</v>
      </c>
      <c r="D5948" s="463" t="s">
        <v>10106</v>
      </c>
      <c r="E5948" s="462">
        <v>4200</v>
      </c>
      <c r="F5948" s="461" t="s">
        <v>10105</v>
      </c>
      <c r="G5948" s="460" t="s">
        <v>10104</v>
      </c>
      <c r="H5948" s="460" t="s">
        <v>6299</v>
      </c>
      <c r="I5948" s="460" t="s">
        <v>7869</v>
      </c>
      <c r="J5948" s="459" t="s">
        <v>6299</v>
      </c>
      <c r="K5948" s="458">
        <v>4</v>
      </c>
      <c r="L5948" s="458">
        <v>12</v>
      </c>
      <c r="M5948" s="457">
        <v>53472.939955718633</v>
      </c>
      <c r="N5948" s="458">
        <v>1</v>
      </c>
      <c r="O5948" s="458">
        <v>6</v>
      </c>
      <c r="P5948" s="457">
        <v>26506.799999999999</v>
      </c>
    </row>
    <row r="5949" spans="1:16" ht="67.5" x14ac:dyDescent="0.2">
      <c r="A5949" s="466" t="s">
        <v>7860</v>
      </c>
      <c r="B5949" s="465" t="s">
        <v>3526</v>
      </c>
      <c r="C5949" s="464" t="s">
        <v>2594</v>
      </c>
      <c r="D5949" s="463" t="s">
        <v>7887</v>
      </c>
      <c r="E5949" s="462">
        <v>4200</v>
      </c>
      <c r="F5949" s="461" t="s">
        <v>10103</v>
      </c>
      <c r="G5949" s="460" t="s">
        <v>10102</v>
      </c>
      <c r="H5949" s="460" t="s">
        <v>3574</v>
      </c>
      <c r="I5949" s="460" t="s">
        <v>7869</v>
      </c>
      <c r="J5949" s="459" t="s">
        <v>3574</v>
      </c>
      <c r="K5949" s="458">
        <v>4</v>
      </c>
      <c r="L5949" s="458">
        <v>7</v>
      </c>
      <c r="M5949" s="457">
        <v>31192.548307502537</v>
      </c>
      <c r="N5949" s="458">
        <v>1</v>
      </c>
      <c r="O5949" s="458">
        <v>6</v>
      </c>
      <c r="P5949" s="457">
        <v>26506.799999999999</v>
      </c>
    </row>
    <row r="5950" spans="1:16" ht="67.5" x14ac:dyDescent="0.2">
      <c r="A5950" s="466" t="s">
        <v>7860</v>
      </c>
      <c r="B5950" s="465" t="s">
        <v>3526</v>
      </c>
      <c r="C5950" s="464" t="s">
        <v>2594</v>
      </c>
      <c r="D5950" s="463" t="s">
        <v>7887</v>
      </c>
      <c r="E5950" s="462">
        <v>4200</v>
      </c>
      <c r="F5950" s="461" t="s">
        <v>10101</v>
      </c>
      <c r="G5950" s="460" t="s">
        <v>10100</v>
      </c>
      <c r="H5950" s="460" t="s">
        <v>6189</v>
      </c>
      <c r="I5950" s="460" t="s">
        <v>7861</v>
      </c>
      <c r="J5950" s="459" t="s">
        <v>6189</v>
      </c>
      <c r="K5950" s="458">
        <v>5</v>
      </c>
      <c r="L5950" s="458">
        <v>12</v>
      </c>
      <c r="M5950" s="457">
        <v>53472.939955718633</v>
      </c>
      <c r="N5950" s="458">
        <v>1</v>
      </c>
      <c r="O5950" s="458">
        <v>6</v>
      </c>
      <c r="P5950" s="457">
        <v>26506.799999999999</v>
      </c>
    </row>
    <row r="5951" spans="1:16" ht="67.5" x14ac:dyDescent="0.2">
      <c r="A5951" s="466" t="s">
        <v>7860</v>
      </c>
      <c r="B5951" s="465" t="s">
        <v>3526</v>
      </c>
      <c r="C5951" s="464" t="s">
        <v>2594</v>
      </c>
      <c r="D5951" s="463" t="s">
        <v>8011</v>
      </c>
      <c r="E5951" s="462">
        <v>2200</v>
      </c>
      <c r="F5951" s="461" t="s">
        <v>10099</v>
      </c>
      <c r="G5951" s="460" t="s">
        <v>10098</v>
      </c>
      <c r="H5951" s="460"/>
      <c r="I5951" s="460"/>
      <c r="J5951" s="459"/>
      <c r="K5951" s="458">
        <v>5</v>
      </c>
      <c r="L5951" s="458">
        <v>12</v>
      </c>
      <c r="M5951" s="457">
        <v>28009.635214900234</v>
      </c>
      <c r="N5951" s="458">
        <v>1</v>
      </c>
      <c r="O5951" s="458">
        <v>6</v>
      </c>
      <c r="P5951" s="457">
        <v>14506.8</v>
      </c>
    </row>
    <row r="5952" spans="1:16" ht="67.5" x14ac:dyDescent="0.2">
      <c r="A5952" s="466" t="s">
        <v>7860</v>
      </c>
      <c r="B5952" s="465" t="s">
        <v>3526</v>
      </c>
      <c r="C5952" s="464" t="s">
        <v>2594</v>
      </c>
      <c r="D5952" s="463" t="s">
        <v>8282</v>
      </c>
      <c r="E5952" s="462">
        <v>4200</v>
      </c>
      <c r="F5952" s="461" t="s">
        <v>10097</v>
      </c>
      <c r="G5952" s="460" t="s">
        <v>10096</v>
      </c>
      <c r="H5952" s="460" t="s">
        <v>7615</v>
      </c>
      <c r="I5952" s="460" t="s">
        <v>7869</v>
      </c>
      <c r="J5952" s="459" t="s">
        <v>7615</v>
      </c>
      <c r="K5952" s="458">
        <v>4</v>
      </c>
      <c r="L5952" s="458">
        <v>12</v>
      </c>
      <c r="M5952" s="457">
        <v>53472.939955718633</v>
      </c>
      <c r="N5952" s="458">
        <v>1</v>
      </c>
      <c r="O5952" s="458">
        <v>6</v>
      </c>
      <c r="P5952" s="457">
        <v>26506.799999999999</v>
      </c>
    </row>
    <row r="5953" spans="1:16" ht="67.5" x14ac:dyDescent="0.2">
      <c r="A5953" s="466" t="s">
        <v>7860</v>
      </c>
      <c r="B5953" s="465" t="s">
        <v>3526</v>
      </c>
      <c r="C5953" s="464" t="s">
        <v>2594</v>
      </c>
      <c r="D5953" s="463" t="s">
        <v>8005</v>
      </c>
      <c r="E5953" s="462">
        <v>4200</v>
      </c>
      <c r="F5953" s="461" t="s">
        <v>10095</v>
      </c>
      <c r="G5953" s="460" t="s">
        <v>10094</v>
      </c>
      <c r="H5953" s="460" t="s">
        <v>6514</v>
      </c>
      <c r="I5953" s="460" t="s">
        <v>7869</v>
      </c>
      <c r="J5953" s="459" t="s">
        <v>6514</v>
      </c>
      <c r="K5953" s="458">
        <v>4</v>
      </c>
      <c r="L5953" s="458">
        <v>12</v>
      </c>
      <c r="M5953" s="457">
        <v>53472.939955718633</v>
      </c>
      <c r="N5953" s="458">
        <v>1</v>
      </c>
      <c r="O5953" s="458">
        <v>6</v>
      </c>
      <c r="P5953" s="457">
        <v>26506.799999999999</v>
      </c>
    </row>
    <row r="5954" spans="1:16" ht="67.5" x14ac:dyDescent="0.2">
      <c r="A5954" s="466" t="s">
        <v>7860</v>
      </c>
      <c r="B5954" s="465" t="s">
        <v>3526</v>
      </c>
      <c r="C5954" s="464" t="s">
        <v>2594</v>
      </c>
      <c r="D5954" s="463" t="s">
        <v>8008</v>
      </c>
      <c r="E5954" s="462">
        <v>7500</v>
      </c>
      <c r="F5954" s="461" t="s">
        <v>10093</v>
      </c>
      <c r="G5954" s="460" t="s">
        <v>10092</v>
      </c>
      <c r="H5954" s="460" t="s">
        <v>4810</v>
      </c>
      <c r="I5954" s="460" t="s">
        <v>7869</v>
      </c>
      <c r="J5954" s="459" t="s">
        <v>4810</v>
      </c>
      <c r="K5954" s="458">
        <v>4</v>
      </c>
      <c r="L5954" s="458">
        <v>12</v>
      </c>
      <c r="M5954" s="457">
        <v>95487.392778068985</v>
      </c>
      <c r="N5954" s="458">
        <v>1</v>
      </c>
      <c r="O5954" s="458">
        <v>6</v>
      </c>
      <c r="P5954" s="457">
        <v>46306.8</v>
      </c>
    </row>
    <row r="5955" spans="1:16" ht="67.5" x14ac:dyDescent="0.2">
      <c r="A5955" s="466" t="s">
        <v>7860</v>
      </c>
      <c r="B5955" s="465" t="s">
        <v>3526</v>
      </c>
      <c r="C5955" s="464" t="s">
        <v>2594</v>
      </c>
      <c r="D5955" s="463" t="s">
        <v>7960</v>
      </c>
      <c r="E5955" s="462">
        <v>2500</v>
      </c>
      <c r="F5955" s="461" t="s">
        <v>10091</v>
      </c>
      <c r="G5955" s="460" t="s">
        <v>10090</v>
      </c>
      <c r="H5955" s="460" t="s">
        <v>8321</v>
      </c>
      <c r="I5955" s="460" t="s">
        <v>7861</v>
      </c>
      <c r="J5955" s="459" t="s">
        <v>8321</v>
      </c>
      <c r="K5955" s="458">
        <v>4</v>
      </c>
      <c r="L5955" s="458">
        <v>12</v>
      </c>
      <c r="M5955" s="457">
        <v>31829.130926022997</v>
      </c>
      <c r="N5955" s="458">
        <v>1</v>
      </c>
      <c r="O5955" s="458">
        <v>6</v>
      </c>
      <c r="P5955" s="457">
        <v>16306.8</v>
      </c>
    </row>
    <row r="5956" spans="1:16" ht="67.5" x14ac:dyDescent="0.2">
      <c r="A5956" s="466" t="s">
        <v>7860</v>
      </c>
      <c r="B5956" s="465" t="s">
        <v>3526</v>
      </c>
      <c r="C5956" s="464" t="s">
        <v>2594</v>
      </c>
      <c r="D5956" s="463" t="s">
        <v>7887</v>
      </c>
      <c r="E5956" s="462">
        <v>4200</v>
      </c>
      <c r="F5956" s="461" t="s">
        <v>10089</v>
      </c>
      <c r="G5956" s="460" t="s">
        <v>10088</v>
      </c>
      <c r="H5956" s="460" t="s">
        <v>7865</v>
      </c>
      <c r="I5956" s="460" t="s">
        <v>7869</v>
      </c>
      <c r="J5956" s="459" t="s">
        <v>7865</v>
      </c>
      <c r="K5956" s="458">
        <v>4</v>
      </c>
      <c r="L5956" s="458">
        <v>12</v>
      </c>
      <c r="M5956" s="457">
        <v>53472.939955718633</v>
      </c>
      <c r="N5956" s="458">
        <v>1</v>
      </c>
      <c r="O5956" s="458">
        <v>6</v>
      </c>
      <c r="P5956" s="457">
        <v>26506.799999999999</v>
      </c>
    </row>
    <row r="5957" spans="1:16" ht="67.5" x14ac:dyDescent="0.2">
      <c r="A5957" s="466" t="s">
        <v>7860</v>
      </c>
      <c r="B5957" s="465" t="s">
        <v>3526</v>
      </c>
      <c r="C5957" s="464" t="s">
        <v>2594</v>
      </c>
      <c r="D5957" s="463" t="s">
        <v>7923</v>
      </c>
      <c r="E5957" s="462">
        <v>4200</v>
      </c>
      <c r="F5957" s="461" t="s">
        <v>10087</v>
      </c>
      <c r="G5957" s="460" t="s">
        <v>10086</v>
      </c>
      <c r="H5957" s="460" t="s">
        <v>3574</v>
      </c>
      <c r="I5957" s="460" t="s">
        <v>7861</v>
      </c>
      <c r="J5957" s="459" t="s">
        <v>3574</v>
      </c>
      <c r="K5957" s="458">
        <v>3</v>
      </c>
      <c r="L5957" s="458">
        <v>12</v>
      </c>
      <c r="M5957" s="457">
        <v>53472.939955718633</v>
      </c>
      <c r="N5957" s="458">
        <v>1</v>
      </c>
      <c r="O5957" s="458">
        <v>6</v>
      </c>
      <c r="P5957" s="457">
        <v>26506.799999999999</v>
      </c>
    </row>
    <row r="5958" spans="1:16" ht="67.5" x14ac:dyDescent="0.2">
      <c r="A5958" s="466" t="s">
        <v>7860</v>
      </c>
      <c r="B5958" s="465" t="s">
        <v>3526</v>
      </c>
      <c r="C5958" s="464" t="s">
        <v>2594</v>
      </c>
      <c r="D5958" s="463" t="s">
        <v>10085</v>
      </c>
      <c r="E5958" s="462">
        <v>4200</v>
      </c>
      <c r="F5958" s="461" t="s">
        <v>10084</v>
      </c>
      <c r="G5958" s="460" t="s">
        <v>10083</v>
      </c>
      <c r="H5958" s="460" t="s">
        <v>4810</v>
      </c>
      <c r="I5958" s="460" t="s">
        <v>7869</v>
      </c>
      <c r="J5958" s="459" t="s">
        <v>4810</v>
      </c>
      <c r="K5958" s="458">
        <v>4</v>
      </c>
      <c r="L5958" s="458">
        <v>12</v>
      </c>
      <c r="M5958" s="457">
        <v>53472.939955718633</v>
      </c>
      <c r="N5958" s="458">
        <v>1</v>
      </c>
      <c r="O5958" s="458">
        <v>6</v>
      </c>
      <c r="P5958" s="457">
        <v>26506.799999999999</v>
      </c>
    </row>
    <row r="5959" spans="1:16" ht="67.5" x14ac:dyDescent="0.2">
      <c r="A5959" s="466" t="s">
        <v>7860</v>
      </c>
      <c r="B5959" s="465" t="s">
        <v>3526</v>
      </c>
      <c r="C5959" s="464" t="s">
        <v>2594</v>
      </c>
      <c r="D5959" s="463" t="s">
        <v>8278</v>
      </c>
      <c r="E5959" s="462">
        <v>2700</v>
      </c>
      <c r="F5959" s="461" t="s">
        <v>10082</v>
      </c>
      <c r="G5959" s="460" t="s">
        <v>10081</v>
      </c>
      <c r="H5959" s="460" t="s">
        <v>7926</v>
      </c>
      <c r="I5959" s="460" t="s">
        <v>7869</v>
      </c>
      <c r="J5959" s="459" t="s">
        <v>7926</v>
      </c>
      <c r="K5959" s="458">
        <v>4</v>
      </c>
      <c r="L5959" s="458">
        <v>12</v>
      </c>
      <c r="M5959" s="457">
        <v>34375.461400104832</v>
      </c>
      <c r="N5959" s="458">
        <v>1</v>
      </c>
      <c r="O5959" s="458">
        <v>6</v>
      </c>
      <c r="P5959" s="457">
        <v>17506.8</v>
      </c>
    </row>
    <row r="5960" spans="1:16" ht="67.5" x14ac:dyDescent="0.2">
      <c r="A5960" s="466" t="s">
        <v>7860</v>
      </c>
      <c r="B5960" s="465" t="s">
        <v>3526</v>
      </c>
      <c r="C5960" s="464" t="s">
        <v>2594</v>
      </c>
      <c r="D5960" s="463" t="s">
        <v>7932</v>
      </c>
      <c r="E5960" s="462">
        <v>4200</v>
      </c>
      <c r="F5960" s="461" t="s">
        <v>10080</v>
      </c>
      <c r="G5960" s="460" t="s">
        <v>10079</v>
      </c>
      <c r="H5960" s="460" t="s">
        <v>6389</v>
      </c>
      <c r="I5960" s="460" t="s">
        <v>7869</v>
      </c>
      <c r="J5960" s="459" t="s">
        <v>6389</v>
      </c>
      <c r="K5960" s="458">
        <v>3</v>
      </c>
      <c r="L5960" s="458">
        <v>12</v>
      </c>
      <c r="M5960" s="457">
        <v>53472.939955718633</v>
      </c>
      <c r="N5960" s="458">
        <v>1</v>
      </c>
      <c r="O5960" s="458">
        <v>6</v>
      </c>
      <c r="P5960" s="457">
        <v>26506.799999999999</v>
      </c>
    </row>
    <row r="5961" spans="1:16" ht="67.5" x14ac:dyDescent="0.2">
      <c r="A5961" s="466" t="s">
        <v>7860</v>
      </c>
      <c r="B5961" s="465" t="s">
        <v>3526</v>
      </c>
      <c r="C5961" s="464" t="s">
        <v>2594</v>
      </c>
      <c r="D5961" s="463" t="s">
        <v>7899</v>
      </c>
      <c r="E5961" s="462">
        <v>4200</v>
      </c>
      <c r="F5961" s="461" t="s">
        <v>10078</v>
      </c>
      <c r="G5961" s="460" t="s">
        <v>10077</v>
      </c>
      <c r="H5961" s="460" t="s">
        <v>6299</v>
      </c>
      <c r="I5961" s="460" t="s">
        <v>7869</v>
      </c>
      <c r="J5961" s="459" t="s">
        <v>6299</v>
      </c>
      <c r="K5961" s="458">
        <v>3</v>
      </c>
      <c r="L5961" s="458">
        <v>12</v>
      </c>
      <c r="M5961" s="457">
        <v>53472.939955718633</v>
      </c>
      <c r="N5961" s="458">
        <v>1</v>
      </c>
      <c r="O5961" s="458">
        <v>6</v>
      </c>
      <c r="P5961" s="457">
        <v>26506.799999999999</v>
      </c>
    </row>
    <row r="5962" spans="1:16" ht="67.5" x14ac:dyDescent="0.2">
      <c r="A5962" s="466" t="s">
        <v>7860</v>
      </c>
      <c r="B5962" s="465" t="s">
        <v>3526</v>
      </c>
      <c r="C5962" s="464" t="s">
        <v>2594</v>
      </c>
      <c r="D5962" s="463" t="s">
        <v>8278</v>
      </c>
      <c r="E5962" s="462">
        <v>2700</v>
      </c>
      <c r="F5962" s="461" t="s">
        <v>10076</v>
      </c>
      <c r="G5962" s="460" t="s">
        <v>10075</v>
      </c>
      <c r="H5962" s="460"/>
      <c r="I5962" s="460" t="s">
        <v>8064</v>
      </c>
      <c r="J5962" s="459" t="s">
        <v>3538</v>
      </c>
      <c r="K5962" s="458">
        <v>4</v>
      </c>
      <c r="L5962" s="458">
        <v>12</v>
      </c>
      <c r="M5962" s="457">
        <v>34375.461400104832</v>
      </c>
      <c r="N5962" s="458">
        <v>1</v>
      </c>
      <c r="O5962" s="458">
        <v>6</v>
      </c>
      <c r="P5962" s="457">
        <v>17506.8</v>
      </c>
    </row>
    <row r="5963" spans="1:16" ht="67.5" x14ac:dyDescent="0.2">
      <c r="A5963" s="466" t="s">
        <v>7860</v>
      </c>
      <c r="B5963" s="465" t="s">
        <v>3526</v>
      </c>
      <c r="C5963" s="464" t="s">
        <v>2594</v>
      </c>
      <c r="D5963" s="463" t="s">
        <v>8083</v>
      </c>
      <c r="E5963" s="462">
        <v>5500</v>
      </c>
      <c r="F5963" s="461" t="s">
        <v>10074</v>
      </c>
      <c r="G5963" s="460" t="s">
        <v>10073</v>
      </c>
      <c r="H5963" s="460" t="s">
        <v>10072</v>
      </c>
      <c r="I5963" s="460" t="s">
        <v>7869</v>
      </c>
      <c r="J5963" s="459" t="s">
        <v>10072</v>
      </c>
      <c r="K5963" s="458">
        <v>4</v>
      </c>
      <c r="L5963" s="458">
        <v>12</v>
      </c>
      <c r="M5963" s="457">
        <v>70024.088037250593</v>
      </c>
      <c r="N5963" s="458">
        <v>1</v>
      </c>
      <c r="O5963" s="458">
        <v>6</v>
      </c>
      <c r="P5963" s="457">
        <v>34306.800000000003</v>
      </c>
    </row>
    <row r="5964" spans="1:16" ht="67.5" x14ac:dyDescent="0.2">
      <c r="A5964" s="466" t="s">
        <v>7860</v>
      </c>
      <c r="B5964" s="465" t="s">
        <v>3526</v>
      </c>
      <c r="C5964" s="464" t="s">
        <v>2594</v>
      </c>
      <c r="D5964" s="463" t="s">
        <v>8594</v>
      </c>
      <c r="E5964" s="462">
        <v>3500</v>
      </c>
      <c r="F5964" s="461" t="s">
        <v>10071</v>
      </c>
      <c r="G5964" s="460" t="s">
        <v>10070</v>
      </c>
      <c r="H5964" s="460"/>
      <c r="I5964" s="460"/>
      <c r="J5964" s="459"/>
      <c r="K5964" s="458">
        <v>3</v>
      </c>
      <c r="L5964" s="458">
        <v>12</v>
      </c>
      <c r="M5964" s="457">
        <v>44560.783296432193</v>
      </c>
      <c r="N5964" s="458">
        <v>1</v>
      </c>
      <c r="O5964" s="458">
        <v>6</v>
      </c>
      <c r="P5964" s="457">
        <v>22306.799999999999</v>
      </c>
    </row>
    <row r="5965" spans="1:16" ht="67.5" x14ac:dyDescent="0.2">
      <c r="A5965" s="466" t="s">
        <v>7860</v>
      </c>
      <c r="B5965" s="465" t="s">
        <v>3526</v>
      </c>
      <c r="C5965" s="464" t="s">
        <v>2594</v>
      </c>
      <c r="D5965" s="463" t="s">
        <v>10069</v>
      </c>
      <c r="E5965" s="462">
        <v>4200</v>
      </c>
      <c r="F5965" s="461" t="s">
        <v>10068</v>
      </c>
      <c r="G5965" s="460" t="s">
        <v>10067</v>
      </c>
      <c r="H5965" s="460" t="s">
        <v>4810</v>
      </c>
      <c r="I5965" s="460" t="s">
        <v>7869</v>
      </c>
      <c r="J5965" s="459" t="s">
        <v>4810</v>
      </c>
      <c r="K5965" s="458">
        <v>5</v>
      </c>
      <c r="L5965" s="458">
        <v>9</v>
      </c>
      <c r="M5965" s="457">
        <v>40104.704966788973</v>
      </c>
      <c r="N5965" s="458">
        <v>1</v>
      </c>
      <c r="O5965" s="458">
        <v>6</v>
      </c>
      <c r="P5965" s="457">
        <v>26506.799999999999</v>
      </c>
    </row>
    <row r="5966" spans="1:16" ht="67.5" x14ac:dyDescent="0.2">
      <c r="A5966" s="466" t="s">
        <v>7860</v>
      </c>
      <c r="B5966" s="465" t="s">
        <v>3526</v>
      </c>
      <c r="C5966" s="464" t="s">
        <v>2594</v>
      </c>
      <c r="D5966" s="463" t="s">
        <v>7905</v>
      </c>
      <c r="E5966" s="462">
        <v>4200</v>
      </c>
      <c r="F5966" s="461" t="s">
        <v>10066</v>
      </c>
      <c r="G5966" s="460" t="s">
        <v>10065</v>
      </c>
      <c r="H5966" s="460" t="s">
        <v>3761</v>
      </c>
      <c r="I5966" s="460" t="s">
        <v>7869</v>
      </c>
      <c r="J5966" s="459" t="s">
        <v>3761</v>
      </c>
      <c r="K5966" s="458">
        <v>3</v>
      </c>
      <c r="L5966" s="458">
        <v>12</v>
      </c>
      <c r="M5966" s="457">
        <v>53472.939955718633</v>
      </c>
      <c r="N5966" s="458">
        <v>1</v>
      </c>
      <c r="O5966" s="458">
        <v>6</v>
      </c>
      <c r="P5966" s="457">
        <v>26506.799999999999</v>
      </c>
    </row>
    <row r="5967" spans="1:16" ht="67.5" x14ac:dyDescent="0.2">
      <c r="A5967" s="466" t="s">
        <v>7860</v>
      </c>
      <c r="B5967" s="465" t="s">
        <v>3526</v>
      </c>
      <c r="C5967" s="464" t="s">
        <v>2594</v>
      </c>
      <c r="D5967" s="463" t="s">
        <v>10064</v>
      </c>
      <c r="E5967" s="462">
        <v>7500</v>
      </c>
      <c r="F5967" s="461" t="s">
        <v>10063</v>
      </c>
      <c r="G5967" s="460" t="s">
        <v>10062</v>
      </c>
      <c r="H5967" s="460" t="s">
        <v>7926</v>
      </c>
      <c r="I5967" s="460" t="s">
        <v>7869</v>
      </c>
      <c r="J5967" s="459" t="s">
        <v>7926</v>
      </c>
      <c r="K5967" s="458">
        <v>3</v>
      </c>
      <c r="L5967" s="458">
        <v>12</v>
      </c>
      <c r="M5967" s="457">
        <v>95487.392778068985</v>
      </c>
      <c r="N5967" s="458">
        <v>1</v>
      </c>
      <c r="O5967" s="458">
        <v>6</v>
      </c>
      <c r="P5967" s="457">
        <v>46306.8</v>
      </c>
    </row>
    <row r="5968" spans="1:16" ht="67.5" x14ac:dyDescent="0.2">
      <c r="A5968" s="466" t="s">
        <v>7860</v>
      </c>
      <c r="B5968" s="465" t="s">
        <v>3526</v>
      </c>
      <c r="C5968" s="464" t="s">
        <v>2594</v>
      </c>
      <c r="D5968" s="463" t="s">
        <v>7932</v>
      </c>
      <c r="E5968" s="462">
        <v>4200</v>
      </c>
      <c r="F5968" s="461" t="s">
        <v>10061</v>
      </c>
      <c r="G5968" s="460" t="s">
        <v>10060</v>
      </c>
      <c r="H5968" s="460" t="s">
        <v>3574</v>
      </c>
      <c r="I5968" s="460" t="s">
        <v>7869</v>
      </c>
      <c r="J5968" s="459" t="s">
        <v>3574</v>
      </c>
      <c r="K5968" s="458">
        <v>4</v>
      </c>
      <c r="L5968" s="458">
        <v>6</v>
      </c>
      <c r="M5968" s="457">
        <v>26736.469977859317</v>
      </c>
      <c r="N5968" s="458">
        <v>1</v>
      </c>
      <c r="O5968" s="458">
        <v>6</v>
      </c>
      <c r="P5968" s="457">
        <v>26506.799999999999</v>
      </c>
    </row>
    <row r="5969" spans="1:16" ht="67.5" x14ac:dyDescent="0.2">
      <c r="A5969" s="466" t="s">
        <v>7860</v>
      </c>
      <c r="B5969" s="465" t="s">
        <v>3526</v>
      </c>
      <c r="C5969" s="464" t="s">
        <v>2594</v>
      </c>
      <c r="D5969" s="463" t="s">
        <v>7908</v>
      </c>
      <c r="E5969" s="462">
        <v>4200</v>
      </c>
      <c r="F5969" s="461" t="s">
        <v>10059</v>
      </c>
      <c r="G5969" s="460" t="s">
        <v>10058</v>
      </c>
      <c r="H5969" s="460" t="s">
        <v>10057</v>
      </c>
      <c r="I5969" s="460" t="s">
        <v>7869</v>
      </c>
      <c r="J5969" s="459" t="s">
        <v>10057</v>
      </c>
      <c r="K5969" s="458">
        <v>5</v>
      </c>
      <c r="L5969" s="458">
        <v>7</v>
      </c>
      <c r="M5969" s="457">
        <v>31192.548307502537</v>
      </c>
      <c r="N5969" s="458">
        <v>0</v>
      </c>
      <c r="O5969" s="458">
        <v>0</v>
      </c>
      <c r="P5969" s="457">
        <v>0</v>
      </c>
    </row>
    <row r="5970" spans="1:16" ht="67.5" x14ac:dyDescent="0.2">
      <c r="A5970" s="466" t="s">
        <v>7860</v>
      </c>
      <c r="B5970" s="465" t="s">
        <v>3526</v>
      </c>
      <c r="C5970" s="464" t="s">
        <v>2594</v>
      </c>
      <c r="D5970" s="463" t="s">
        <v>7881</v>
      </c>
      <c r="E5970" s="462">
        <v>3200</v>
      </c>
      <c r="F5970" s="461" t="s">
        <v>10056</v>
      </c>
      <c r="G5970" s="460" t="s">
        <v>10055</v>
      </c>
      <c r="H5970" s="460" t="s">
        <v>6389</v>
      </c>
      <c r="I5970" s="460" t="s">
        <v>7869</v>
      </c>
      <c r="J5970" s="459" t="s">
        <v>6389</v>
      </c>
      <c r="K5970" s="458">
        <v>4</v>
      </c>
      <c r="L5970" s="458">
        <v>12</v>
      </c>
      <c r="M5970" s="457">
        <v>40741.287585309437</v>
      </c>
      <c r="N5970" s="458">
        <v>1</v>
      </c>
      <c r="O5970" s="458">
        <v>6</v>
      </c>
      <c r="P5970" s="457">
        <v>20506.8</v>
      </c>
    </row>
    <row r="5971" spans="1:16" ht="67.5" x14ac:dyDescent="0.2">
      <c r="A5971" s="466" t="s">
        <v>7860</v>
      </c>
      <c r="B5971" s="465" t="s">
        <v>3526</v>
      </c>
      <c r="C5971" s="464" t="s">
        <v>2594</v>
      </c>
      <c r="D5971" s="463" t="s">
        <v>7908</v>
      </c>
      <c r="E5971" s="462">
        <v>4200</v>
      </c>
      <c r="F5971" s="461" t="s">
        <v>10054</v>
      </c>
      <c r="G5971" s="460" t="s">
        <v>10053</v>
      </c>
      <c r="H5971" s="460" t="s">
        <v>6389</v>
      </c>
      <c r="I5971" s="460" t="s">
        <v>7869</v>
      </c>
      <c r="J5971" s="459" t="s">
        <v>6389</v>
      </c>
      <c r="K5971" s="458">
        <v>3</v>
      </c>
      <c r="L5971" s="458">
        <v>5</v>
      </c>
      <c r="M5971" s="457">
        <v>22280.391648216097</v>
      </c>
      <c r="N5971" s="458">
        <v>0</v>
      </c>
      <c r="O5971" s="458">
        <v>0</v>
      </c>
      <c r="P5971" s="457">
        <v>0</v>
      </c>
    </row>
    <row r="5972" spans="1:16" ht="67.5" x14ac:dyDescent="0.2">
      <c r="A5972" s="466" t="s">
        <v>7860</v>
      </c>
      <c r="B5972" s="465" t="s">
        <v>3526</v>
      </c>
      <c r="C5972" s="464" t="s">
        <v>2594</v>
      </c>
      <c r="D5972" s="463" t="s">
        <v>10052</v>
      </c>
      <c r="E5972" s="462">
        <v>7500</v>
      </c>
      <c r="F5972" s="461" t="s">
        <v>10051</v>
      </c>
      <c r="G5972" s="460" t="s">
        <v>10050</v>
      </c>
      <c r="H5972" s="460" t="s">
        <v>4810</v>
      </c>
      <c r="I5972" s="460" t="s">
        <v>7869</v>
      </c>
      <c r="J5972" s="459" t="s">
        <v>4810</v>
      </c>
      <c r="K5972" s="458">
        <v>3</v>
      </c>
      <c r="L5972" s="458">
        <v>12</v>
      </c>
      <c r="M5972" s="457">
        <v>95487.392778068985</v>
      </c>
      <c r="N5972" s="458">
        <v>1</v>
      </c>
      <c r="O5972" s="458">
        <v>6</v>
      </c>
      <c r="P5972" s="457">
        <v>46306.8</v>
      </c>
    </row>
    <row r="5973" spans="1:16" ht="67.5" x14ac:dyDescent="0.2">
      <c r="A5973" s="466" t="s">
        <v>7860</v>
      </c>
      <c r="B5973" s="465" t="s">
        <v>3526</v>
      </c>
      <c r="C5973" s="464" t="s">
        <v>2594</v>
      </c>
      <c r="D5973" s="463" t="s">
        <v>8137</v>
      </c>
      <c r="E5973" s="462">
        <v>2000</v>
      </c>
      <c r="F5973" s="461" t="s">
        <v>10049</v>
      </c>
      <c r="G5973" s="460" t="s">
        <v>10048</v>
      </c>
      <c r="H5973" s="460" t="s">
        <v>10047</v>
      </c>
      <c r="I5973" s="460" t="s">
        <v>7861</v>
      </c>
      <c r="J5973" s="459" t="s">
        <v>10047</v>
      </c>
      <c r="K5973" s="458">
        <v>4</v>
      </c>
      <c r="L5973" s="458">
        <v>10</v>
      </c>
      <c r="M5973" s="457">
        <v>21219.420617348664</v>
      </c>
      <c r="N5973" s="458">
        <v>0</v>
      </c>
      <c r="O5973" s="458">
        <v>0</v>
      </c>
      <c r="P5973" s="457">
        <v>0</v>
      </c>
    </row>
    <row r="5974" spans="1:16" ht="67.5" x14ac:dyDescent="0.2">
      <c r="A5974" s="466" t="s">
        <v>7860</v>
      </c>
      <c r="B5974" s="465" t="s">
        <v>3526</v>
      </c>
      <c r="C5974" s="464" t="s">
        <v>2594</v>
      </c>
      <c r="D5974" s="463" t="s">
        <v>7923</v>
      </c>
      <c r="E5974" s="462">
        <v>4200</v>
      </c>
      <c r="F5974" s="461" t="s">
        <v>10046</v>
      </c>
      <c r="G5974" s="460" t="s">
        <v>10045</v>
      </c>
      <c r="H5974" s="460" t="s">
        <v>3542</v>
      </c>
      <c r="I5974" s="460" t="s">
        <v>7861</v>
      </c>
      <c r="J5974" s="459" t="s">
        <v>3542</v>
      </c>
      <c r="K5974" s="458">
        <v>5</v>
      </c>
      <c r="L5974" s="458">
        <v>8</v>
      </c>
      <c r="M5974" s="457">
        <v>35648.626637145753</v>
      </c>
      <c r="N5974" s="458">
        <v>0</v>
      </c>
      <c r="O5974" s="458">
        <v>0</v>
      </c>
      <c r="P5974" s="457">
        <v>0</v>
      </c>
    </row>
    <row r="5975" spans="1:16" ht="67.5" x14ac:dyDescent="0.2">
      <c r="A5975" s="466" t="s">
        <v>7860</v>
      </c>
      <c r="B5975" s="465" t="s">
        <v>3526</v>
      </c>
      <c r="C5975" s="464" t="s">
        <v>2594</v>
      </c>
      <c r="D5975" s="463" t="s">
        <v>10044</v>
      </c>
      <c r="E5975" s="462">
        <v>14000</v>
      </c>
      <c r="F5975" s="461" t="s">
        <v>10043</v>
      </c>
      <c r="G5975" s="460" t="s">
        <v>10042</v>
      </c>
      <c r="H5975" s="460" t="s">
        <v>7911</v>
      </c>
      <c r="I5975" s="460" t="s">
        <v>7869</v>
      </c>
      <c r="J5975" s="459" t="s">
        <v>7911</v>
      </c>
      <c r="K5975" s="458">
        <v>3</v>
      </c>
      <c r="L5975" s="458">
        <v>12</v>
      </c>
      <c r="M5975" s="457">
        <v>178243.13318572877</v>
      </c>
      <c r="N5975" s="458">
        <v>1</v>
      </c>
      <c r="O5975" s="458">
        <v>6</v>
      </c>
      <c r="P5975" s="457">
        <v>85306.8</v>
      </c>
    </row>
    <row r="5976" spans="1:16" ht="67.5" x14ac:dyDescent="0.2">
      <c r="A5976" s="466" t="s">
        <v>7860</v>
      </c>
      <c r="B5976" s="465" t="s">
        <v>3526</v>
      </c>
      <c r="C5976" s="464" t="s">
        <v>2594</v>
      </c>
      <c r="D5976" s="463" t="s">
        <v>9226</v>
      </c>
      <c r="E5976" s="462">
        <v>4200</v>
      </c>
      <c r="F5976" s="461" t="s">
        <v>10041</v>
      </c>
      <c r="G5976" s="460" t="s">
        <v>10040</v>
      </c>
      <c r="H5976" s="460" t="s">
        <v>6514</v>
      </c>
      <c r="I5976" s="460" t="s">
        <v>7869</v>
      </c>
      <c r="J5976" s="459" t="s">
        <v>6514</v>
      </c>
      <c r="K5976" s="458">
        <v>3</v>
      </c>
      <c r="L5976" s="458">
        <v>12</v>
      </c>
      <c r="M5976" s="457">
        <v>53472.939955718633</v>
      </c>
      <c r="N5976" s="458">
        <v>1</v>
      </c>
      <c r="O5976" s="458">
        <v>6</v>
      </c>
      <c r="P5976" s="457">
        <v>26506.799999999999</v>
      </c>
    </row>
    <row r="5977" spans="1:16" ht="67.5" x14ac:dyDescent="0.2">
      <c r="A5977" s="466" t="s">
        <v>7860</v>
      </c>
      <c r="B5977" s="465" t="s">
        <v>3526</v>
      </c>
      <c r="C5977" s="464" t="s">
        <v>2594</v>
      </c>
      <c r="D5977" s="463" t="s">
        <v>10039</v>
      </c>
      <c r="E5977" s="462">
        <v>4200</v>
      </c>
      <c r="F5977" s="461" t="s">
        <v>10038</v>
      </c>
      <c r="G5977" s="460" t="s">
        <v>10037</v>
      </c>
      <c r="H5977" s="460" t="s">
        <v>8279</v>
      </c>
      <c r="I5977" s="460" t="s">
        <v>7869</v>
      </c>
      <c r="J5977" s="459" t="s">
        <v>8279</v>
      </c>
      <c r="K5977" s="458">
        <v>4</v>
      </c>
      <c r="L5977" s="458">
        <v>12</v>
      </c>
      <c r="M5977" s="457">
        <v>53472.939955718633</v>
      </c>
      <c r="N5977" s="458">
        <v>1</v>
      </c>
      <c r="O5977" s="458">
        <v>6</v>
      </c>
      <c r="P5977" s="457">
        <v>26506.799999999999</v>
      </c>
    </row>
    <row r="5978" spans="1:16" ht="67.5" x14ac:dyDescent="0.2">
      <c r="A5978" s="466" t="s">
        <v>7860</v>
      </c>
      <c r="B5978" s="465" t="s">
        <v>3526</v>
      </c>
      <c r="C5978" s="464" t="s">
        <v>2594</v>
      </c>
      <c r="D5978" s="463" t="s">
        <v>7916</v>
      </c>
      <c r="E5978" s="462">
        <v>4200</v>
      </c>
      <c r="F5978" s="461" t="s">
        <v>10036</v>
      </c>
      <c r="G5978" s="460" t="s">
        <v>10035</v>
      </c>
      <c r="H5978" s="460" t="s">
        <v>7911</v>
      </c>
      <c r="I5978" s="460" t="s">
        <v>7861</v>
      </c>
      <c r="J5978" s="459" t="s">
        <v>7911</v>
      </c>
      <c r="K5978" s="458">
        <v>4</v>
      </c>
      <c r="L5978" s="458">
        <v>10</v>
      </c>
      <c r="M5978" s="457">
        <v>44560.783296432193</v>
      </c>
      <c r="N5978" s="458">
        <v>1</v>
      </c>
      <c r="O5978" s="458">
        <v>6</v>
      </c>
      <c r="P5978" s="457">
        <v>26506.799999999999</v>
      </c>
    </row>
    <row r="5979" spans="1:16" ht="67.5" x14ac:dyDescent="0.2">
      <c r="A5979" s="466" t="s">
        <v>7860</v>
      </c>
      <c r="B5979" s="465" t="s">
        <v>3526</v>
      </c>
      <c r="C5979" s="464" t="s">
        <v>2594</v>
      </c>
      <c r="D5979" s="463" t="s">
        <v>7960</v>
      </c>
      <c r="E5979" s="462">
        <v>2500</v>
      </c>
      <c r="F5979" s="461" t="s">
        <v>10034</v>
      </c>
      <c r="G5979" s="460" t="s">
        <v>10033</v>
      </c>
      <c r="H5979" s="460" t="s">
        <v>6514</v>
      </c>
      <c r="I5979" s="460" t="s">
        <v>7869</v>
      </c>
      <c r="J5979" s="459" t="s">
        <v>6514</v>
      </c>
      <c r="K5979" s="458">
        <v>4</v>
      </c>
      <c r="L5979" s="458">
        <v>12</v>
      </c>
      <c r="M5979" s="457">
        <v>31829.130926022997</v>
      </c>
      <c r="N5979" s="458">
        <v>1</v>
      </c>
      <c r="O5979" s="458">
        <v>6</v>
      </c>
      <c r="P5979" s="457">
        <v>16306.8</v>
      </c>
    </row>
    <row r="5980" spans="1:16" ht="67.5" x14ac:dyDescent="0.2">
      <c r="A5980" s="466" t="s">
        <v>7860</v>
      </c>
      <c r="B5980" s="465" t="s">
        <v>3526</v>
      </c>
      <c r="C5980" s="464" t="s">
        <v>2594</v>
      </c>
      <c r="D5980" s="463" t="s">
        <v>8040</v>
      </c>
      <c r="E5980" s="462">
        <v>8500</v>
      </c>
      <c r="F5980" s="461" t="s">
        <v>10032</v>
      </c>
      <c r="G5980" s="460" t="s">
        <v>10031</v>
      </c>
      <c r="H5980" s="460" t="s">
        <v>7911</v>
      </c>
      <c r="I5980" s="460" t="s">
        <v>7869</v>
      </c>
      <c r="J5980" s="459" t="s">
        <v>7911</v>
      </c>
      <c r="K5980" s="458">
        <v>3</v>
      </c>
      <c r="L5980" s="458">
        <v>12</v>
      </c>
      <c r="M5980" s="457">
        <v>108219.04514847818</v>
      </c>
      <c r="N5980" s="458">
        <v>1</v>
      </c>
      <c r="O5980" s="458">
        <v>6</v>
      </c>
      <c r="P5980" s="457">
        <v>52306.8</v>
      </c>
    </row>
    <row r="5981" spans="1:16" ht="67.5" x14ac:dyDescent="0.2">
      <c r="A5981" s="466" t="s">
        <v>7860</v>
      </c>
      <c r="B5981" s="465" t="s">
        <v>3526</v>
      </c>
      <c r="C5981" s="464" t="s">
        <v>2594</v>
      </c>
      <c r="D5981" s="463" t="s">
        <v>7941</v>
      </c>
      <c r="E5981" s="462">
        <v>4200</v>
      </c>
      <c r="F5981" s="461" t="s">
        <v>10030</v>
      </c>
      <c r="G5981" s="460" t="s">
        <v>10029</v>
      </c>
      <c r="H5981" s="460" t="s">
        <v>8216</v>
      </c>
      <c r="I5981" s="460" t="s">
        <v>7861</v>
      </c>
      <c r="J5981" s="459" t="s">
        <v>8216</v>
      </c>
      <c r="K5981" s="458">
        <v>4</v>
      </c>
      <c r="L5981" s="458">
        <v>12</v>
      </c>
      <c r="M5981" s="457">
        <v>53472.939955718633</v>
      </c>
      <c r="N5981" s="458">
        <v>1</v>
      </c>
      <c r="O5981" s="458">
        <v>6</v>
      </c>
      <c r="P5981" s="457">
        <v>26506.799999999999</v>
      </c>
    </row>
    <row r="5982" spans="1:16" ht="67.5" x14ac:dyDescent="0.2">
      <c r="A5982" s="466" t="s">
        <v>7860</v>
      </c>
      <c r="B5982" s="465" t="s">
        <v>3526</v>
      </c>
      <c r="C5982" s="464" t="s">
        <v>2594</v>
      </c>
      <c r="D5982" s="463" t="s">
        <v>7923</v>
      </c>
      <c r="E5982" s="462">
        <v>4200</v>
      </c>
      <c r="F5982" s="461" t="s">
        <v>10028</v>
      </c>
      <c r="G5982" s="460" t="s">
        <v>10027</v>
      </c>
      <c r="H5982" s="460" t="s">
        <v>8020</v>
      </c>
      <c r="I5982" s="460" t="s">
        <v>7869</v>
      </c>
      <c r="J5982" s="459" t="s">
        <v>8020</v>
      </c>
      <c r="K5982" s="458">
        <v>3</v>
      </c>
      <c r="L5982" s="458">
        <v>5</v>
      </c>
      <c r="M5982" s="457">
        <v>22280.391648216097</v>
      </c>
      <c r="N5982" s="458">
        <v>0</v>
      </c>
      <c r="O5982" s="458">
        <v>0</v>
      </c>
      <c r="P5982" s="457">
        <v>0</v>
      </c>
    </row>
    <row r="5983" spans="1:16" ht="67.5" x14ac:dyDescent="0.2">
      <c r="A5983" s="466" t="s">
        <v>7860</v>
      </c>
      <c r="B5983" s="465" t="s">
        <v>3526</v>
      </c>
      <c r="C5983" s="464" t="s">
        <v>2594</v>
      </c>
      <c r="D5983" s="463" t="s">
        <v>7941</v>
      </c>
      <c r="E5983" s="462">
        <v>4200</v>
      </c>
      <c r="F5983" s="461" t="s">
        <v>10026</v>
      </c>
      <c r="G5983" s="460" t="s">
        <v>10025</v>
      </c>
      <c r="H5983" s="460" t="s">
        <v>6514</v>
      </c>
      <c r="I5983" s="460" t="s">
        <v>7869</v>
      </c>
      <c r="J5983" s="459" t="s">
        <v>6514</v>
      </c>
      <c r="K5983" s="458">
        <v>3</v>
      </c>
      <c r="L5983" s="458">
        <v>12</v>
      </c>
      <c r="M5983" s="457">
        <v>53472.939955718633</v>
      </c>
      <c r="N5983" s="458">
        <v>1</v>
      </c>
      <c r="O5983" s="458">
        <v>6</v>
      </c>
      <c r="P5983" s="457">
        <v>26506.799999999999</v>
      </c>
    </row>
    <row r="5984" spans="1:16" ht="67.5" x14ac:dyDescent="0.2">
      <c r="A5984" s="466" t="s">
        <v>7860</v>
      </c>
      <c r="B5984" s="465" t="s">
        <v>3526</v>
      </c>
      <c r="C5984" s="464" t="s">
        <v>2594</v>
      </c>
      <c r="D5984" s="463" t="s">
        <v>8357</v>
      </c>
      <c r="E5984" s="462">
        <v>7500</v>
      </c>
      <c r="F5984" s="461" t="s">
        <v>10024</v>
      </c>
      <c r="G5984" s="460" t="s">
        <v>10023</v>
      </c>
      <c r="H5984" s="460" t="s">
        <v>6389</v>
      </c>
      <c r="I5984" s="460" t="s">
        <v>7869</v>
      </c>
      <c r="J5984" s="459" t="s">
        <v>6389</v>
      </c>
      <c r="K5984" s="458">
        <v>3</v>
      </c>
      <c r="L5984" s="458">
        <v>12</v>
      </c>
      <c r="M5984" s="457">
        <v>95487.392778068985</v>
      </c>
      <c r="N5984" s="458">
        <v>1</v>
      </c>
      <c r="O5984" s="458">
        <v>6</v>
      </c>
      <c r="P5984" s="457">
        <v>46306.8</v>
      </c>
    </row>
    <row r="5985" spans="1:16" ht="67.5" x14ac:dyDescent="0.2">
      <c r="A5985" s="466" t="s">
        <v>7860</v>
      </c>
      <c r="B5985" s="465" t="s">
        <v>3526</v>
      </c>
      <c r="C5985" s="464" t="s">
        <v>2594</v>
      </c>
      <c r="D5985" s="463" t="s">
        <v>8061</v>
      </c>
      <c r="E5985" s="462">
        <v>3000</v>
      </c>
      <c r="F5985" s="461" t="s">
        <v>10022</v>
      </c>
      <c r="G5985" s="460" t="s">
        <v>10021</v>
      </c>
      <c r="H5985" s="460" t="s">
        <v>8069</v>
      </c>
      <c r="I5985" s="460" t="s">
        <v>7861</v>
      </c>
      <c r="J5985" s="459" t="s">
        <v>8069</v>
      </c>
      <c r="K5985" s="458">
        <v>5</v>
      </c>
      <c r="L5985" s="458">
        <v>12</v>
      </c>
      <c r="M5985" s="457">
        <v>38194.957111227595</v>
      </c>
      <c r="N5985" s="458">
        <v>1</v>
      </c>
      <c r="O5985" s="458">
        <v>6</v>
      </c>
      <c r="P5985" s="457">
        <v>19306.8</v>
      </c>
    </row>
    <row r="5986" spans="1:16" ht="67.5" x14ac:dyDescent="0.2">
      <c r="A5986" s="466" t="s">
        <v>7860</v>
      </c>
      <c r="B5986" s="465" t="s">
        <v>3526</v>
      </c>
      <c r="C5986" s="464" t="s">
        <v>2594</v>
      </c>
      <c r="D5986" s="463" t="s">
        <v>10020</v>
      </c>
      <c r="E5986" s="462">
        <v>5500</v>
      </c>
      <c r="F5986" s="461" t="s">
        <v>10019</v>
      </c>
      <c r="G5986" s="460" t="s">
        <v>10018</v>
      </c>
      <c r="H5986" s="460" t="s">
        <v>9567</v>
      </c>
      <c r="I5986" s="460" t="s">
        <v>7869</v>
      </c>
      <c r="J5986" s="459" t="s">
        <v>9567</v>
      </c>
      <c r="K5986" s="458">
        <v>3</v>
      </c>
      <c r="L5986" s="458">
        <v>12</v>
      </c>
      <c r="M5986" s="457">
        <v>70024.088037250593</v>
      </c>
      <c r="N5986" s="458">
        <v>1</v>
      </c>
      <c r="O5986" s="458">
        <v>6</v>
      </c>
      <c r="P5986" s="457">
        <v>34306.800000000003</v>
      </c>
    </row>
    <row r="5987" spans="1:16" ht="67.5" x14ac:dyDescent="0.2">
      <c r="A5987" s="466" t="s">
        <v>7860</v>
      </c>
      <c r="B5987" s="465" t="s">
        <v>3526</v>
      </c>
      <c r="C5987" s="464" t="s">
        <v>2594</v>
      </c>
      <c r="D5987" s="463" t="s">
        <v>8263</v>
      </c>
      <c r="E5987" s="462">
        <v>7500</v>
      </c>
      <c r="F5987" s="461" t="s">
        <v>10017</v>
      </c>
      <c r="G5987" s="460" t="s">
        <v>10016</v>
      </c>
      <c r="H5987" s="460" t="s">
        <v>7911</v>
      </c>
      <c r="I5987" s="460" t="s">
        <v>7861</v>
      </c>
      <c r="J5987" s="459" t="s">
        <v>7911</v>
      </c>
      <c r="K5987" s="458">
        <v>3</v>
      </c>
      <c r="L5987" s="458">
        <v>12</v>
      </c>
      <c r="M5987" s="457">
        <v>95487.392778068985</v>
      </c>
      <c r="N5987" s="458">
        <v>1</v>
      </c>
      <c r="O5987" s="458">
        <v>6</v>
      </c>
      <c r="P5987" s="457">
        <v>46306.8</v>
      </c>
    </row>
    <row r="5988" spans="1:16" ht="67.5" x14ac:dyDescent="0.2">
      <c r="A5988" s="466" t="s">
        <v>7860</v>
      </c>
      <c r="B5988" s="465" t="s">
        <v>3526</v>
      </c>
      <c r="C5988" s="464" t="s">
        <v>2594</v>
      </c>
      <c r="D5988" s="463" t="s">
        <v>9280</v>
      </c>
      <c r="E5988" s="462">
        <v>4200</v>
      </c>
      <c r="F5988" s="461" t="s">
        <v>10015</v>
      </c>
      <c r="G5988" s="460" t="s">
        <v>10014</v>
      </c>
      <c r="H5988" s="460" t="s">
        <v>3528</v>
      </c>
      <c r="I5988" s="460" t="s">
        <v>7869</v>
      </c>
      <c r="J5988" s="459" t="s">
        <v>3528</v>
      </c>
      <c r="K5988" s="458">
        <v>3</v>
      </c>
      <c r="L5988" s="458">
        <v>9</v>
      </c>
      <c r="M5988" s="457">
        <v>40104.704966788973</v>
      </c>
      <c r="N5988" s="458">
        <v>0</v>
      </c>
      <c r="O5988" s="458">
        <v>0</v>
      </c>
      <c r="P5988" s="457">
        <v>0</v>
      </c>
    </row>
    <row r="5989" spans="1:16" ht="67.5" x14ac:dyDescent="0.2">
      <c r="A5989" s="466" t="s">
        <v>7860</v>
      </c>
      <c r="B5989" s="465" t="s">
        <v>3526</v>
      </c>
      <c r="C5989" s="464" t="s">
        <v>2594</v>
      </c>
      <c r="D5989" s="463" t="s">
        <v>7902</v>
      </c>
      <c r="E5989" s="462">
        <v>4200</v>
      </c>
      <c r="F5989" s="461" t="s">
        <v>10013</v>
      </c>
      <c r="G5989" s="460" t="s">
        <v>10012</v>
      </c>
      <c r="H5989" s="460" t="s">
        <v>6389</v>
      </c>
      <c r="I5989" s="460" t="s">
        <v>7869</v>
      </c>
      <c r="J5989" s="459" t="s">
        <v>6389</v>
      </c>
      <c r="K5989" s="458">
        <v>3</v>
      </c>
      <c r="L5989" s="458">
        <v>12</v>
      </c>
      <c r="M5989" s="457">
        <v>53472.939955718633</v>
      </c>
      <c r="N5989" s="458">
        <v>1</v>
      </c>
      <c r="O5989" s="458">
        <v>6</v>
      </c>
      <c r="P5989" s="457">
        <v>26506.799999999999</v>
      </c>
    </row>
    <row r="5990" spans="1:16" ht="67.5" x14ac:dyDescent="0.2">
      <c r="A5990" s="466" t="s">
        <v>7860</v>
      </c>
      <c r="B5990" s="465" t="s">
        <v>3526</v>
      </c>
      <c r="C5990" s="464" t="s">
        <v>2594</v>
      </c>
      <c r="D5990" s="463" t="s">
        <v>8278</v>
      </c>
      <c r="E5990" s="462">
        <v>2700</v>
      </c>
      <c r="F5990" s="461" t="s">
        <v>10011</v>
      </c>
      <c r="G5990" s="460" t="s">
        <v>10010</v>
      </c>
      <c r="H5990" s="460" t="s">
        <v>7926</v>
      </c>
      <c r="I5990" s="460" t="s">
        <v>7869</v>
      </c>
      <c r="J5990" s="459" t="s">
        <v>7926</v>
      </c>
      <c r="K5990" s="458">
        <v>4</v>
      </c>
      <c r="L5990" s="458">
        <v>12</v>
      </c>
      <c r="M5990" s="457">
        <v>34375.461400104832</v>
      </c>
      <c r="N5990" s="458">
        <v>1</v>
      </c>
      <c r="O5990" s="458">
        <v>6</v>
      </c>
      <c r="P5990" s="457">
        <v>17506.8</v>
      </c>
    </row>
    <row r="5991" spans="1:16" ht="67.5" x14ac:dyDescent="0.2">
      <c r="A5991" s="466" t="s">
        <v>7860</v>
      </c>
      <c r="B5991" s="465" t="s">
        <v>3526</v>
      </c>
      <c r="C5991" s="464" t="s">
        <v>2594</v>
      </c>
      <c r="D5991" s="463" t="s">
        <v>8278</v>
      </c>
      <c r="E5991" s="462">
        <v>2700</v>
      </c>
      <c r="F5991" s="461" t="s">
        <v>10009</v>
      </c>
      <c r="G5991" s="460" t="s">
        <v>10008</v>
      </c>
      <c r="H5991" s="460" t="s">
        <v>6514</v>
      </c>
      <c r="I5991" s="460" t="s">
        <v>7869</v>
      </c>
      <c r="J5991" s="459" t="s">
        <v>6514</v>
      </c>
      <c r="K5991" s="458">
        <v>4</v>
      </c>
      <c r="L5991" s="458">
        <v>12</v>
      </c>
      <c r="M5991" s="457">
        <v>34375.461400104832</v>
      </c>
      <c r="N5991" s="458">
        <v>1</v>
      </c>
      <c r="O5991" s="458">
        <v>6</v>
      </c>
      <c r="P5991" s="457">
        <v>17506.8</v>
      </c>
    </row>
    <row r="5992" spans="1:16" ht="67.5" x14ac:dyDescent="0.2">
      <c r="A5992" s="466" t="s">
        <v>7860</v>
      </c>
      <c r="B5992" s="465" t="s">
        <v>3526</v>
      </c>
      <c r="C5992" s="464" t="s">
        <v>2594</v>
      </c>
      <c r="D5992" s="463" t="s">
        <v>10007</v>
      </c>
      <c r="E5992" s="462">
        <v>2200</v>
      </c>
      <c r="F5992" s="461" t="s">
        <v>10006</v>
      </c>
      <c r="G5992" s="460" t="s">
        <v>10005</v>
      </c>
      <c r="H5992" s="460"/>
      <c r="I5992" s="460"/>
      <c r="J5992" s="459"/>
      <c r="K5992" s="458">
        <v>3</v>
      </c>
      <c r="L5992" s="458">
        <v>12</v>
      </c>
      <c r="M5992" s="457">
        <v>28009.635214900234</v>
      </c>
      <c r="N5992" s="458">
        <v>1</v>
      </c>
      <c r="O5992" s="458">
        <v>6</v>
      </c>
      <c r="P5992" s="457">
        <v>14506.8</v>
      </c>
    </row>
    <row r="5993" spans="1:16" ht="67.5" x14ac:dyDescent="0.2">
      <c r="A5993" s="466" t="s">
        <v>7860</v>
      </c>
      <c r="B5993" s="465" t="s">
        <v>3526</v>
      </c>
      <c r="C5993" s="464" t="s">
        <v>2594</v>
      </c>
      <c r="D5993" s="463" t="s">
        <v>8005</v>
      </c>
      <c r="E5993" s="462">
        <v>4200</v>
      </c>
      <c r="F5993" s="461" t="s">
        <v>10004</v>
      </c>
      <c r="G5993" s="460" t="s">
        <v>10003</v>
      </c>
      <c r="H5993" s="460" t="s">
        <v>6389</v>
      </c>
      <c r="I5993" s="460" t="s">
        <v>7869</v>
      </c>
      <c r="J5993" s="459" t="s">
        <v>6389</v>
      </c>
      <c r="K5993" s="458">
        <v>3</v>
      </c>
      <c r="L5993" s="458">
        <v>12</v>
      </c>
      <c r="M5993" s="457">
        <v>53472.939955718633</v>
      </c>
      <c r="N5993" s="458">
        <v>1</v>
      </c>
      <c r="O5993" s="458">
        <v>6</v>
      </c>
      <c r="P5993" s="457">
        <v>26506.799999999999</v>
      </c>
    </row>
    <row r="5994" spans="1:16" ht="67.5" x14ac:dyDescent="0.2">
      <c r="A5994" s="466" t="s">
        <v>7860</v>
      </c>
      <c r="B5994" s="465" t="s">
        <v>3526</v>
      </c>
      <c r="C5994" s="464" t="s">
        <v>2594</v>
      </c>
      <c r="D5994" s="463" t="s">
        <v>9154</v>
      </c>
      <c r="E5994" s="462">
        <v>7500</v>
      </c>
      <c r="F5994" s="461" t="s">
        <v>10002</v>
      </c>
      <c r="G5994" s="460" t="s">
        <v>10001</v>
      </c>
      <c r="H5994" s="460" t="s">
        <v>4810</v>
      </c>
      <c r="I5994" s="460" t="s">
        <v>7869</v>
      </c>
      <c r="J5994" s="459" t="s">
        <v>4810</v>
      </c>
      <c r="K5994" s="458">
        <v>3</v>
      </c>
      <c r="L5994" s="458">
        <v>12</v>
      </c>
      <c r="M5994" s="457">
        <v>95487.392778068985</v>
      </c>
      <c r="N5994" s="458">
        <v>1</v>
      </c>
      <c r="O5994" s="458">
        <v>6</v>
      </c>
      <c r="P5994" s="457">
        <v>46306.8</v>
      </c>
    </row>
    <row r="5995" spans="1:16" ht="67.5" x14ac:dyDescent="0.2">
      <c r="A5995" s="466" t="s">
        <v>7860</v>
      </c>
      <c r="B5995" s="465" t="s">
        <v>3526</v>
      </c>
      <c r="C5995" s="464" t="s">
        <v>2594</v>
      </c>
      <c r="D5995" s="463" t="s">
        <v>7905</v>
      </c>
      <c r="E5995" s="462">
        <v>4200</v>
      </c>
      <c r="F5995" s="461" t="s">
        <v>10000</v>
      </c>
      <c r="G5995" s="460" t="s">
        <v>9999</v>
      </c>
      <c r="H5995" s="460" t="s">
        <v>9998</v>
      </c>
      <c r="I5995" s="460" t="s">
        <v>7869</v>
      </c>
      <c r="J5995" s="459" t="s">
        <v>9998</v>
      </c>
      <c r="K5995" s="458">
        <v>3</v>
      </c>
      <c r="L5995" s="458">
        <v>12</v>
      </c>
      <c r="M5995" s="457">
        <v>53472.939955718633</v>
      </c>
      <c r="N5995" s="458">
        <v>1</v>
      </c>
      <c r="O5995" s="458">
        <v>6</v>
      </c>
      <c r="P5995" s="457">
        <v>26506.799999999999</v>
      </c>
    </row>
    <row r="5996" spans="1:16" ht="67.5" x14ac:dyDescent="0.2">
      <c r="A5996" s="466" t="s">
        <v>7860</v>
      </c>
      <c r="B5996" s="465" t="s">
        <v>3526</v>
      </c>
      <c r="C5996" s="464" t="s">
        <v>2594</v>
      </c>
      <c r="D5996" s="463" t="s">
        <v>7868</v>
      </c>
      <c r="E5996" s="462">
        <v>4200</v>
      </c>
      <c r="F5996" s="461" t="s">
        <v>9997</v>
      </c>
      <c r="G5996" s="460" t="s">
        <v>9996</v>
      </c>
      <c r="H5996" s="460" t="s">
        <v>8241</v>
      </c>
      <c r="I5996" s="460" t="s">
        <v>7861</v>
      </c>
      <c r="J5996" s="459" t="s">
        <v>8241</v>
      </c>
      <c r="K5996" s="458">
        <v>4</v>
      </c>
      <c r="L5996" s="458">
        <v>12</v>
      </c>
      <c r="M5996" s="457">
        <v>60475.348759443688</v>
      </c>
      <c r="N5996" s="458">
        <v>1</v>
      </c>
      <c r="O5996" s="458">
        <v>6</v>
      </c>
      <c r="P5996" s="457">
        <v>26506.799999999999</v>
      </c>
    </row>
    <row r="5997" spans="1:16" ht="67.5" x14ac:dyDescent="0.2">
      <c r="A5997" s="466" t="s">
        <v>7860</v>
      </c>
      <c r="B5997" s="465" t="s">
        <v>3526</v>
      </c>
      <c r="C5997" s="464" t="s">
        <v>2594</v>
      </c>
      <c r="D5997" s="463" t="s">
        <v>9545</v>
      </c>
      <c r="E5997" s="462">
        <v>4200</v>
      </c>
      <c r="F5997" s="461" t="s">
        <v>9995</v>
      </c>
      <c r="G5997" s="460" t="s">
        <v>9994</v>
      </c>
      <c r="H5997" s="460" t="s">
        <v>3528</v>
      </c>
      <c r="I5997" s="460" t="s">
        <v>7869</v>
      </c>
      <c r="J5997" s="459" t="s">
        <v>3528</v>
      </c>
      <c r="K5997" s="458">
        <v>4</v>
      </c>
      <c r="L5997" s="458">
        <v>12</v>
      </c>
      <c r="M5997" s="457">
        <v>53472.939955718633</v>
      </c>
      <c r="N5997" s="458">
        <v>1</v>
      </c>
      <c r="O5997" s="458">
        <v>6</v>
      </c>
      <c r="P5997" s="457">
        <v>26506.799999999999</v>
      </c>
    </row>
    <row r="5998" spans="1:16" ht="67.5" x14ac:dyDescent="0.2">
      <c r="A5998" s="466" t="s">
        <v>7860</v>
      </c>
      <c r="B5998" s="465" t="s">
        <v>3526</v>
      </c>
      <c r="C5998" s="464" t="s">
        <v>2594</v>
      </c>
      <c r="D5998" s="463" t="s">
        <v>8257</v>
      </c>
      <c r="E5998" s="462">
        <v>5500</v>
      </c>
      <c r="F5998" s="461" t="s">
        <v>9993</v>
      </c>
      <c r="G5998" s="460" t="s">
        <v>9992</v>
      </c>
      <c r="H5998" s="460" t="s">
        <v>4522</v>
      </c>
      <c r="I5998" s="460" t="s">
        <v>7869</v>
      </c>
      <c r="J5998" s="459" t="s">
        <v>4522</v>
      </c>
      <c r="K5998" s="458">
        <v>4</v>
      </c>
      <c r="L5998" s="458">
        <v>12</v>
      </c>
      <c r="M5998" s="457">
        <v>70024.088037250593</v>
      </c>
      <c r="N5998" s="458">
        <v>1</v>
      </c>
      <c r="O5998" s="458">
        <v>6</v>
      </c>
      <c r="P5998" s="457">
        <v>34306.800000000003</v>
      </c>
    </row>
    <row r="5999" spans="1:16" ht="67.5" x14ac:dyDescent="0.2">
      <c r="A5999" s="466" t="s">
        <v>7860</v>
      </c>
      <c r="B5999" s="465" t="s">
        <v>3526</v>
      </c>
      <c r="C5999" s="464" t="s">
        <v>2594</v>
      </c>
      <c r="D5999" s="463" t="s">
        <v>7916</v>
      </c>
      <c r="E5999" s="462">
        <v>4200</v>
      </c>
      <c r="F5999" s="461" t="s">
        <v>9991</v>
      </c>
      <c r="G5999" s="460" t="s">
        <v>9990</v>
      </c>
      <c r="H5999" s="460" t="s">
        <v>4270</v>
      </c>
      <c r="I5999" s="460" t="s">
        <v>7869</v>
      </c>
      <c r="J5999" s="459" t="s">
        <v>4270</v>
      </c>
      <c r="K5999" s="458">
        <v>3</v>
      </c>
      <c r="L5999" s="458">
        <v>12</v>
      </c>
      <c r="M5999" s="457">
        <v>53472.939955718633</v>
      </c>
      <c r="N5999" s="458">
        <v>1</v>
      </c>
      <c r="O5999" s="458">
        <v>6</v>
      </c>
      <c r="P5999" s="457">
        <v>26506.799999999999</v>
      </c>
    </row>
    <row r="6000" spans="1:16" ht="67.5" x14ac:dyDescent="0.2">
      <c r="A6000" s="466" t="s">
        <v>7860</v>
      </c>
      <c r="B6000" s="465" t="s">
        <v>3526</v>
      </c>
      <c r="C6000" s="464" t="s">
        <v>2594</v>
      </c>
      <c r="D6000" s="463" t="s">
        <v>8137</v>
      </c>
      <c r="E6000" s="462">
        <v>2000</v>
      </c>
      <c r="F6000" s="461" t="s">
        <v>9989</v>
      </c>
      <c r="G6000" s="460" t="s">
        <v>9988</v>
      </c>
      <c r="H6000" s="460"/>
      <c r="I6000" s="460"/>
      <c r="J6000" s="459"/>
      <c r="K6000" s="458">
        <v>4</v>
      </c>
      <c r="L6000" s="458">
        <v>12</v>
      </c>
      <c r="M6000" s="457">
        <v>25463.304740818396</v>
      </c>
      <c r="N6000" s="458">
        <v>1</v>
      </c>
      <c r="O6000" s="458">
        <v>6</v>
      </c>
      <c r="P6000" s="457">
        <v>13306.8</v>
      </c>
    </row>
    <row r="6001" spans="1:16" ht="67.5" x14ac:dyDescent="0.2">
      <c r="A6001" s="466" t="s">
        <v>7860</v>
      </c>
      <c r="B6001" s="465" t="s">
        <v>3526</v>
      </c>
      <c r="C6001" s="464" t="s">
        <v>2594</v>
      </c>
      <c r="D6001" s="463" t="s">
        <v>8185</v>
      </c>
      <c r="E6001" s="462">
        <v>6000</v>
      </c>
      <c r="F6001" s="461" t="s">
        <v>9987</v>
      </c>
      <c r="G6001" s="460" t="s">
        <v>9986</v>
      </c>
      <c r="H6001" s="460" t="s">
        <v>7911</v>
      </c>
      <c r="I6001" s="460" t="s">
        <v>7869</v>
      </c>
      <c r="J6001" s="459" t="s">
        <v>7911</v>
      </c>
      <c r="K6001" s="458">
        <v>3</v>
      </c>
      <c r="L6001" s="458">
        <v>12</v>
      </c>
      <c r="M6001" s="457">
        <v>76389.914222455191</v>
      </c>
      <c r="N6001" s="458">
        <v>1</v>
      </c>
      <c r="O6001" s="458">
        <v>6</v>
      </c>
      <c r="P6001" s="457">
        <v>37306.800000000003</v>
      </c>
    </row>
    <row r="6002" spans="1:16" ht="67.5" x14ac:dyDescent="0.2">
      <c r="A6002" s="466" t="s">
        <v>7860</v>
      </c>
      <c r="B6002" s="465" t="s">
        <v>3526</v>
      </c>
      <c r="C6002" s="464" t="s">
        <v>2594</v>
      </c>
      <c r="D6002" s="463" t="s">
        <v>9985</v>
      </c>
      <c r="E6002" s="462">
        <v>4200</v>
      </c>
      <c r="F6002" s="461" t="s">
        <v>9984</v>
      </c>
      <c r="G6002" s="460" t="s">
        <v>9983</v>
      </c>
      <c r="H6002" s="460" t="s">
        <v>6389</v>
      </c>
      <c r="I6002" s="460" t="s">
        <v>7869</v>
      </c>
      <c r="J6002" s="459" t="s">
        <v>6389</v>
      </c>
      <c r="K6002" s="458">
        <v>4</v>
      </c>
      <c r="L6002" s="458">
        <v>12</v>
      </c>
      <c r="M6002" s="457">
        <v>53472.939955718633</v>
      </c>
      <c r="N6002" s="458">
        <v>1</v>
      </c>
      <c r="O6002" s="458">
        <v>6</v>
      </c>
      <c r="P6002" s="457">
        <v>26506.799999999999</v>
      </c>
    </row>
    <row r="6003" spans="1:16" ht="67.5" x14ac:dyDescent="0.2">
      <c r="A6003" s="466" t="s">
        <v>7860</v>
      </c>
      <c r="B6003" s="465" t="s">
        <v>3526</v>
      </c>
      <c r="C6003" s="464" t="s">
        <v>2594</v>
      </c>
      <c r="D6003" s="463" t="s">
        <v>7859</v>
      </c>
      <c r="E6003" s="462">
        <v>2500</v>
      </c>
      <c r="F6003" s="461" t="s">
        <v>9982</v>
      </c>
      <c r="G6003" s="460" t="s">
        <v>9981</v>
      </c>
      <c r="H6003" s="460" t="s">
        <v>8069</v>
      </c>
      <c r="I6003" s="460" t="s">
        <v>7861</v>
      </c>
      <c r="J6003" s="459" t="s">
        <v>8069</v>
      </c>
      <c r="K6003" s="458">
        <v>3</v>
      </c>
      <c r="L6003" s="458">
        <v>5</v>
      </c>
      <c r="M6003" s="457">
        <v>13262.137885842914</v>
      </c>
      <c r="N6003" s="458">
        <v>0</v>
      </c>
      <c r="O6003" s="458">
        <v>0</v>
      </c>
      <c r="P6003" s="457">
        <v>0</v>
      </c>
    </row>
    <row r="6004" spans="1:16" ht="67.5" x14ac:dyDescent="0.2">
      <c r="A6004" s="466" t="s">
        <v>7860</v>
      </c>
      <c r="B6004" s="465" t="s">
        <v>3526</v>
      </c>
      <c r="C6004" s="464" t="s">
        <v>2594</v>
      </c>
      <c r="D6004" s="463" t="s">
        <v>7881</v>
      </c>
      <c r="E6004" s="462">
        <v>3200</v>
      </c>
      <c r="F6004" s="461" t="s">
        <v>9980</v>
      </c>
      <c r="G6004" s="460" t="s">
        <v>9979</v>
      </c>
      <c r="H6004" s="460" t="s">
        <v>6389</v>
      </c>
      <c r="I6004" s="460" t="s">
        <v>7869</v>
      </c>
      <c r="J6004" s="459" t="s">
        <v>6389</v>
      </c>
      <c r="K6004" s="458">
        <v>3</v>
      </c>
      <c r="L6004" s="458">
        <v>12</v>
      </c>
      <c r="M6004" s="457">
        <v>40741.287585309437</v>
      </c>
      <c r="N6004" s="458">
        <v>1</v>
      </c>
      <c r="O6004" s="458">
        <v>1</v>
      </c>
      <c r="P6004" s="457">
        <v>3417.8</v>
      </c>
    </row>
    <row r="6005" spans="1:16" ht="67.5" x14ac:dyDescent="0.2">
      <c r="A6005" s="466" t="s">
        <v>7860</v>
      </c>
      <c r="B6005" s="465" t="s">
        <v>3526</v>
      </c>
      <c r="C6005" s="464" t="s">
        <v>2594</v>
      </c>
      <c r="D6005" s="463" t="s">
        <v>8282</v>
      </c>
      <c r="E6005" s="462">
        <v>4200</v>
      </c>
      <c r="F6005" s="461" t="s">
        <v>9978</v>
      </c>
      <c r="G6005" s="460" t="s">
        <v>9977</v>
      </c>
      <c r="H6005" s="460" t="s">
        <v>9513</v>
      </c>
      <c r="I6005" s="460" t="s">
        <v>7869</v>
      </c>
      <c r="J6005" s="459" t="s">
        <v>9513</v>
      </c>
      <c r="K6005" s="458">
        <v>3</v>
      </c>
      <c r="L6005" s="458">
        <v>12</v>
      </c>
      <c r="M6005" s="457">
        <v>53472.939955718633</v>
      </c>
      <c r="N6005" s="458">
        <v>1</v>
      </c>
      <c r="O6005" s="458">
        <v>6</v>
      </c>
      <c r="P6005" s="457">
        <v>26506.799999999999</v>
      </c>
    </row>
    <row r="6006" spans="1:16" ht="67.5" x14ac:dyDescent="0.2">
      <c r="A6006" s="466" t="s">
        <v>7860</v>
      </c>
      <c r="B6006" s="465" t="s">
        <v>3526</v>
      </c>
      <c r="C6006" s="464" t="s">
        <v>2594</v>
      </c>
      <c r="D6006" s="463" t="s">
        <v>7887</v>
      </c>
      <c r="E6006" s="462">
        <v>4200</v>
      </c>
      <c r="F6006" s="461" t="s">
        <v>9976</v>
      </c>
      <c r="G6006" s="460" t="s">
        <v>9975</v>
      </c>
      <c r="H6006" s="460" t="s">
        <v>3574</v>
      </c>
      <c r="I6006" s="460" t="s">
        <v>7861</v>
      </c>
      <c r="J6006" s="459" t="s">
        <v>3574</v>
      </c>
      <c r="K6006" s="458">
        <v>3</v>
      </c>
      <c r="L6006" s="458">
        <v>12</v>
      </c>
      <c r="M6006" s="457">
        <v>53472.939955718633</v>
      </c>
      <c r="N6006" s="458">
        <v>1</v>
      </c>
      <c r="O6006" s="458">
        <v>6</v>
      </c>
      <c r="P6006" s="457">
        <v>26506.799999999999</v>
      </c>
    </row>
    <row r="6007" spans="1:16" ht="67.5" x14ac:dyDescent="0.2">
      <c r="A6007" s="466" t="s">
        <v>7860</v>
      </c>
      <c r="B6007" s="465" t="s">
        <v>3526</v>
      </c>
      <c r="C6007" s="464" t="s">
        <v>2594</v>
      </c>
      <c r="D6007" s="463" t="s">
        <v>9974</v>
      </c>
      <c r="E6007" s="462">
        <v>9000</v>
      </c>
      <c r="F6007" s="461" t="s">
        <v>9973</v>
      </c>
      <c r="G6007" s="460" t="s">
        <v>9972</v>
      </c>
      <c r="H6007" s="460" t="s">
        <v>4839</v>
      </c>
      <c r="I6007" s="460" t="s">
        <v>7869</v>
      </c>
      <c r="J6007" s="459" t="s">
        <v>4839</v>
      </c>
      <c r="K6007" s="458">
        <v>1</v>
      </c>
      <c r="L6007" s="458">
        <v>3</v>
      </c>
      <c r="M6007" s="457">
        <v>28646.217833420695</v>
      </c>
      <c r="N6007" s="458">
        <v>1</v>
      </c>
      <c r="O6007" s="458">
        <v>6</v>
      </c>
      <c r="P6007" s="457">
        <v>55306.8</v>
      </c>
    </row>
    <row r="6008" spans="1:16" ht="67.5" x14ac:dyDescent="0.2">
      <c r="A6008" s="466" t="s">
        <v>7860</v>
      </c>
      <c r="B6008" s="465" t="s">
        <v>3526</v>
      </c>
      <c r="C6008" s="464" t="s">
        <v>2594</v>
      </c>
      <c r="D6008" s="463" t="s">
        <v>8091</v>
      </c>
      <c r="E6008" s="462">
        <v>2700</v>
      </c>
      <c r="F6008" s="461" t="s">
        <v>9971</v>
      </c>
      <c r="G6008" s="460" t="s">
        <v>9970</v>
      </c>
      <c r="H6008" s="460"/>
      <c r="I6008" s="460" t="s">
        <v>8064</v>
      </c>
      <c r="J6008" s="459" t="s">
        <v>6463</v>
      </c>
      <c r="K6008" s="458">
        <v>4</v>
      </c>
      <c r="L6008" s="458">
        <v>12</v>
      </c>
      <c r="M6008" s="457">
        <v>34375.461400104832</v>
      </c>
      <c r="N6008" s="458">
        <v>1</v>
      </c>
      <c r="O6008" s="458">
        <v>6</v>
      </c>
      <c r="P6008" s="457">
        <v>17506.8</v>
      </c>
    </row>
    <row r="6009" spans="1:16" ht="67.5" x14ac:dyDescent="0.2">
      <c r="A6009" s="466" t="s">
        <v>7860</v>
      </c>
      <c r="B6009" s="465" t="s">
        <v>3526</v>
      </c>
      <c r="C6009" s="464" t="s">
        <v>2594</v>
      </c>
      <c r="D6009" s="463" t="s">
        <v>8185</v>
      </c>
      <c r="E6009" s="462">
        <v>6000</v>
      </c>
      <c r="F6009" s="461" t="s">
        <v>9969</v>
      </c>
      <c r="G6009" s="460" t="s">
        <v>9968</v>
      </c>
      <c r="H6009" s="460" t="s">
        <v>7911</v>
      </c>
      <c r="I6009" s="460" t="s">
        <v>7869</v>
      </c>
      <c r="J6009" s="459" t="s">
        <v>7911</v>
      </c>
      <c r="K6009" s="458">
        <v>3</v>
      </c>
      <c r="L6009" s="458">
        <v>12</v>
      </c>
      <c r="M6009" s="457">
        <v>76389.914222455191</v>
      </c>
      <c r="N6009" s="458">
        <v>1</v>
      </c>
      <c r="O6009" s="458">
        <v>6</v>
      </c>
      <c r="P6009" s="457">
        <v>37306.800000000003</v>
      </c>
    </row>
    <row r="6010" spans="1:16" ht="67.5" x14ac:dyDescent="0.2">
      <c r="A6010" s="466" t="s">
        <v>7860</v>
      </c>
      <c r="B6010" s="465" t="s">
        <v>3526</v>
      </c>
      <c r="C6010" s="464" t="s">
        <v>2594</v>
      </c>
      <c r="D6010" s="463" t="s">
        <v>9254</v>
      </c>
      <c r="E6010" s="462">
        <v>3500</v>
      </c>
      <c r="F6010" s="461" t="s">
        <v>9967</v>
      </c>
      <c r="G6010" s="460" t="s">
        <v>9966</v>
      </c>
      <c r="H6010" s="460" t="s">
        <v>8159</v>
      </c>
      <c r="I6010" s="460" t="s">
        <v>7869</v>
      </c>
      <c r="J6010" s="459" t="s">
        <v>8159</v>
      </c>
      <c r="K6010" s="458">
        <v>3</v>
      </c>
      <c r="L6010" s="458">
        <v>12</v>
      </c>
      <c r="M6010" s="457">
        <v>44560.783296432193</v>
      </c>
      <c r="N6010" s="458">
        <v>1</v>
      </c>
      <c r="O6010" s="458">
        <v>6</v>
      </c>
      <c r="P6010" s="457">
        <v>22306.799999999999</v>
      </c>
    </row>
    <row r="6011" spans="1:16" ht="67.5" x14ac:dyDescent="0.2">
      <c r="A6011" s="466" t="s">
        <v>7860</v>
      </c>
      <c r="B6011" s="465" t="s">
        <v>3526</v>
      </c>
      <c r="C6011" s="464" t="s">
        <v>2594</v>
      </c>
      <c r="D6011" s="463" t="s">
        <v>9154</v>
      </c>
      <c r="E6011" s="462">
        <v>7500</v>
      </c>
      <c r="F6011" s="461" t="s">
        <v>9965</v>
      </c>
      <c r="G6011" s="460" t="s">
        <v>9964</v>
      </c>
      <c r="H6011" s="460" t="s">
        <v>6389</v>
      </c>
      <c r="I6011" s="460" t="s">
        <v>7869</v>
      </c>
      <c r="J6011" s="459" t="s">
        <v>6389</v>
      </c>
      <c r="K6011" s="458">
        <v>3</v>
      </c>
      <c r="L6011" s="458">
        <v>12</v>
      </c>
      <c r="M6011" s="457">
        <v>95487.392778068985</v>
      </c>
      <c r="N6011" s="458">
        <v>1</v>
      </c>
      <c r="O6011" s="458">
        <v>6</v>
      </c>
      <c r="P6011" s="457">
        <v>46306.8</v>
      </c>
    </row>
    <row r="6012" spans="1:16" ht="67.5" x14ac:dyDescent="0.2">
      <c r="A6012" s="466" t="s">
        <v>7860</v>
      </c>
      <c r="B6012" s="465" t="s">
        <v>3526</v>
      </c>
      <c r="C6012" s="464" t="s">
        <v>2594</v>
      </c>
      <c r="D6012" s="463" t="s">
        <v>7887</v>
      </c>
      <c r="E6012" s="462">
        <v>4200</v>
      </c>
      <c r="F6012" s="461" t="s">
        <v>9963</v>
      </c>
      <c r="G6012" s="460" t="s">
        <v>9962</v>
      </c>
      <c r="H6012" s="460" t="s">
        <v>6389</v>
      </c>
      <c r="I6012" s="460" t="s">
        <v>7869</v>
      </c>
      <c r="J6012" s="459" t="s">
        <v>6389</v>
      </c>
      <c r="K6012" s="458">
        <v>3</v>
      </c>
      <c r="L6012" s="458">
        <v>12</v>
      </c>
      <c r="M6012" s="457">
        <v>53472.939955718633</v>
      </c>
      <c r="N6012" s="458">
        <v>1</v>
      </c>
      <c r="O6012" s="458">
        <v>6</v>
      </c>
      <c r="P6012" s="457">
        <v>26506.799999999999</v>
      </c>
    </row>
    <row r="6013" spans="1:16" ht="67.5" x14ac:dyDescent="0.2">
      <c r="A6013" s="466" t="s">
        <v>7860</v>
      </c>
      <c r="B6013" s="465" t="s">
        <v>3526</v>
      </c>
      <c r="C6013" s="464" t="s">
        <v>2594</v>
      </c>
      <c r="D6013" s="463" t="s">
        <v>8465</v>
      </c>
      <c r="E6013" s="462">
        <v>3500</v>
      </c>
      <c r="F6013" s="461" t="s">
        <v>9961</v>
      </c>
      <c r="G6013" s="460" t="s">
        <v>9960</v>
      </c>
      <c r="H6013" s="460" t="s">
        <v>8241</v>
      </c>
      <c r="I6013" s="460" t="s">
        <v>7869</v>
      </c>
      <c r="J6013" s="459" t="s">
        <v>8241</v>
      </c>
      <c r="K6013" s="458">
        <v>5</v>
      </c>
      <c r="L6013" s="458">
        <v>12</v>
      </c>
      <c r="M6013" s="457">
        <v>44560.783296432193</v>
      </c>
      <c r="N6013" s="458">
        <v>1</v>
      </c>
      <c r="O6013" s="458">
        <v>6</v>
      </c>
      <c r="P6013" s="457">
        <v>22306.799999999999</v>
      </c>
    </row>
    <row r="6014" spans="1:16" ht="67.5" x14ac:dyDescent="0.2">
      <c r="A6014" s="466" t="s">
        <v>7860</v>
      </c>
      <c r="B6014" s="465" t="s">
        <v>3526</v>
      </c>
      <c r="C6014" s="464" t="s">
        <v>2594</v>
      </c>
      <c r="D6014" s="463" t="s">
        <v>7923</v>
      </c>
      <c r="E6014" s="462">
        <v>2500</v>
      </c>
      <c r="F6014" s="461" t="s">
        <v>9959</v>
      </c>
      <c r="G6014" s="460" t="s">
        <v>9958</v>
      </c>
      <c r="H6014" s="460" t="s">
        <v>3542</v>
      </c>
      <c r="I6014" s="460" t="s">
        <v>7869</v>
      </c>
      <c r="J6014" s="459" t="s">
        <v>3542</v>
      </c>
      <c r="K6014" s="458">
        <v>4</v>
      </c>
      <c r="L6014" s="458">
        <v>12</v>
      </c>
      <c r="M6014" s="457">
        <v>38088.860008140851</v>
      </c>
      <c r="N6014" s="458">
        <v>1</v>
      </c>
      <c r="O6014" s="458">
        <v>6</v>
      </c>
      <c r="P6014" s="457">
        <v>16306.8</v>
      </c>
    </row>
    <row r="6015" spans="1:16" ht="67.5" x14ac:dyDescent="0.2">
      <c r="A6015" s="466" t="s">
        <v>7860</v>
      </c>
      <c r="B6015" s="465" t="s">
        <v>3526</v>
      </c>
      <c r="C6015" s="464" t="s">
        <v>2594</v>
      </c>
      <c r="D6015" s="463" t="s">
        <v>7941</v>
      </c>
      <c r="E6015" s="462">
        <v>4200</v>
      </c>
      <c r="F6015" s="461" t="s">
        <v>9957</v>
      </c>
      <c r="G6015" s="460" t="s">
        <v>9956</v>
      </c>
      <c r="H6015" s="460" t="s">
        <v>9955</v>
      </c>
      <c r="I6015" s="460" t="s">
        <v>7861</v>
      </c>
      <c r="J6015" s="459" t="s">
        <v>9955</v>
      </c>
      <c r="K6015" s="458">
        <v>3</v>
      </c>
      <c r="L6015" s="458">
        <v>12</v>
      </c>
      <c r="M6015" s="457">
        <v>53472.939955718633</v>
      </c>
      <c r="N6015" s="458">
        <v>1</v>
      </c>
      <c r="O6015" s="458">
        <v>6</v>
      </c>
      <c r="P6015" s="457">
        <v>26506.799999999999</v>
      </c>
    </row>
    <row r="6016" spans="1:16" ht="67.5" x14ac:dyDescent="0.2">
      <c r="A6016" s="466" t="s">
        <v>7860</v>
      </c>
      <c r="B6016" s="465" t="s">
        <v>3526</v>
      </c>
      <c r="C6016" s="464" t="s">
        <v>2594</v>
      </c>
      <c r="D6016" s="463" t="s">
        <v>7923</v>
      </c>
      <c r="E6016" s="462">
        <v>4200</v>
      </c>
      <c r="F6016" s="461" t="s">
        <v>9954</v>
      </c>
      <c r="G6016" s="460" t="s">
        <v>9953</v>
      </c>
      <c r="H6016" s="460" t="s">
        <v>4304</v>
      </c>
      <c r="I6016" s="460" t="s">
        <v>7861</v>
      </c>
      <c r="J6016" s="459" t="s">
        <v>4304</v>
      </c>
      <c r="K6016" s="458">
        <v>3</v>
      </c>
      <c r="L6016" s="458">
        <v>5</v>
      </c>
      <c r="M6016" s="457">
        <v>22280.391648216097</v>
      </c>
      <c r="N6016" s="458">
        <v>0</v>
      </c>
      <c r="O6016" s="458">
        <v>0</v>
      </c>
      <c r="P6016" s="457">
        <v>0</v>
      </c>
    </row>
    <row r="6017" spans="1:16" ht="67.5" x14ac:dyDescent="0.2">
      <c r="A6017" s="466" t="s">
        <v>7860</v>
      </c>
      <c r="B6017" s="465" t="s">
        <v>3526</v>
      </c>
      <c r="C6017" s="464" t="s">
        <v>2594</v>
      </c>
      <c r="D6017" s="463" t="s">
        <v>7859</v>
      </c>
      <c r="E6017" s="462">
        <v>2500</v>
      </c>
      <c r="F6017" s="461" t="s">
        <v>9952</v>
      </c>
      <c r="G6017" s="460" t="s">
        <v>9951</v>
      </c>
      <c r="H6017" s="460"/>
      <c r="I6017" s="460"/>
      <c r="J6017" s="459"/>
      <c r="K6017" s="458">
        <v>3</v>
      </c>
      <c r="L6017" s="458">
        <v>12</v>
      </c>
      <c r="M6017" s="457">
        <v>31829.130926022997</v>
      </c>
      <c r="N6017" s="458">
        <v>1</v>
      </c>
      <c r="O6017" s="458">
        <v>6</v>
      </c>
      <c r="P6017" s="457">
        <v>16306.8</v>
      </c>
    </row>
    <row r="6018" spans="1:16" ht="67.5" x14ac:dyDescent="0.2">
      <c r="A6018" s="466" t="s">
        <v>7860</v>
      </c>
      <c r="B6018" s="465" t="s">
        <v>3526</v>
      </c>
      <c r="C6018" s="464" t="s">
        <v>2594</v>
      </c>
      <c r="D6018" s="463" t="s">
        <v>7941</v>
      </c>
      <c r="E6018" s="462">
        <v>4200</v>
      </c>
      <c r="F6018" s="461" t="s">
        <v>9950</v>
      </c>
      <c r="G6018" s="460" t="s">
        <v>9949</v>
      </c>
      <c r="H6018" s="460" t="s">
        <v>6389</v>
      </c>
      <c r="I6018" s="460" t="s">
        <v>7869</v>
      </c>
      <c r="J6018" s="459" t="s">
        <v>6389</v>
      </c>
      <c r="K6018" s="458">
        <v>3</v>
      </c>
      <c r="L6018" s="458">
        <v>12</v>
      </c>
      <c r="M6018" s="457">
        <v>53472.939955718633</v>
      </c>
      <c r="N6018" s="458">
        <v>1</v>
      </c>
      <c r="O6018" s="458">
        <v>6</v>
      </c>
      <c r="P6018" s="457">
        <v>26506.799999999999</v>
      </c>
    </row>
    <row r="6019" spans="1:16" ht="67.5" x14ac:dyDescent="0.2">
      <c r="A6019" s="466" t="s">
        <v>7860</v>
      </c>
      <c r="B6019" s="465" t="s">
        <v>3526</v>
      </c>
      <c r="C6019" s="464" t="s">
        <v>2594</v>
      </c>
      <c r="D6019" s="463" t="s">
        <v>9948</v>
      </c>
      <c r="E6019" s="462">
        <v>2500</v>
      </c>
      <c r="F6019" s="461" t="s">
        <v>9947</v>
      </c>
      <c r="G6019" s="460" t="s">
        <v>9946</v>
      </c>
      <c r="H6019" s="460"/>
      <c r="I6019" s="460" t="s">
        <v>8064</v>
      </c>
      <c r="J6019" s="459" t="s">
        <v>3574</v>
      </c>
      <c r="K6019" s="458">
        <v>3</v>
      </c>
      <c r="L6019" s="458">
        <v>12</v>
      </c>
      <c r="M6019" s="457">
        <v>31829.130926022997</v>
      </c>
      <c r="N6019" s="458">
        <v>1</v>
      </c>
      <c r="O6019" s="458">
        <v>6</v>
      </c>
      <c r="P6019" s="457">
        <v>16306.8</v>
      </c>
    </row>
    <row r="6020" spans="1:16" ht="67.5" x14ac:dyDescent="0.2">
      <c r="A6020" s="466" t="s">
        <v>7860</v>
      </c>
      <c r="B6020" s="465" t="s">
        <v>3526</v>
      </c>
      <c r="C6020" s="464" t="s">
        <v>2594</v>
      </c>
      <c r="D6020" s="463" t="s">
        <v>7932</v>
      </c>
      <c r="E6020" s="462">
        <v>4200</v>
      </c>
      <c r="F6020" s="461" t="s">
        <v>9945</v>
      </c>
      <c r="G6020" s="460" t="s">
        <v>9944</v>
      </c>
      <c r="H6020" s="460" t="s">
        <v>3574</v>
      </c>
      <c r="I6020" s="460" t="s">
        <v>7869</v>
      </c>
      <c r="J6020" s="459" t="s">
        <v>3574</v>
      </c>
      <c r="K6020" s="458">
        <v>3</v>
      </c>
      <c r="L6020" s="458">
        <v>12</v>
      </c>
      <c r="M6020" s="457">
        <v>53472.939955718633</v>
      </c>
      <c r="N6020" s="458">
        <v>1</v>
      </c>
      <c r="O6020" s="458">
        <v>6</v>
      </c>
      <c r="P6020" s="457">
        <v>26506.799999999999</v>
      </c>
    </row>
    <row r="6021" spans="1:16" ht="67.5" x14ac:dyDescent="0.2">
      <c r="A6021" s="466" t="s">
        <v>7860</v>
      </c>
      <c r="B6021" s="465" t="s">
        <v>3526</v>
      </c>
      <c r="C6021" s="464" t="s">
        <v>2594</v>
      </c>
      <c r="D6021" s="463" t="s">
        <v>8428</v>
      </c>
      <c r="E6021" s="462">
        <v>8500</v>
      </c>
      <c r="F6021" s="461" t="s">
        <v>9943</v>
      </c>
      <c r="G6021" s="460" t="s">
        <v>9942</v>
      </c>
      <c r="H6021" s="460" t="s">
        <v>3528</v>
      </c>
      <c r="I6021" s="460" t="s">
        <v>7861</v>
      </c>
      <c r="J6021" s="459" t="s">
        <v>3528</v>
      </c>
      <c r="K6021" s="458">
        <v>3</v>
      </c>
      <c r="L6021" s="458">
        <v>12</v>
      </c>
      <c r="M6021" s="457">
        <v>108219.04514847818</v>
      </c>
      <c r="N6021" s="458">
        <v>1</v>
      </c>
      <c r="O6021" s="458">
        <v>6</v>
      </c>
      <c r="P6021" s="457">
        <v>52306.8</v>
      </c>
    </row>
    <row r="6022" spans="1:16" ht="67.5" x14ac:dyDescent="0.2">
      <c r="A6022" s="466" t="s">
        <v>7860</v>
      </c>
      <c r="B6022" s="465" t="s">
        <v>3526</v>
      </c>
      <c r="C6022" s="464" t="s">
        <v>2594</v>
      </c>
      <c r="D6022" s="463" t="s">
        <v>9941</v>
      </c>
      <c r="E6022" s="462">
        <v>5500</v>
      </c>
      <c r="F6022" s="461" t="s">
        <v>9940</v>
      </c>
      <c r="G6022" s="460" t="s">
        <v>9939</v>
      </c>
      <c r="H6022" s="460" t="s">
        <v>7865</v>
      </c>
      <c r="I6022" s="460" t="s">
        <v>7869</v>
      </c>
      <c r="J6022" s="459" t="s">
        <v>7865</v>
      </c>
      <c r="K6022" s="458">
        <v>1</v>
      </c>
      <c r="L6022" s="458">
        <v>3</v>
      </c>
      <c r="M6022" s="457">
        <v>17506.022009312648</v>
      </c>
      <c r="N6022" s="458">
        <v>0</v>
      </c>
      <c r="O6022" s="458">
        <v>0</v>
      </c>
      <c r="P6022" s="457">
        <v>0</v>
      </c>
    </row>
    <row r="6023" spans="1:16" ht="67.5" x14ac:dyDescent="0.2">
      <c r="A6023" s="466" t="s">
        <v>7860</v>
      </c>
      <c r="B6023" s="465" t="s">
        <v>3526</v>
      </c>
      <c r="C6023" s="464" t="s">
        <v>2594</v>
      </c>
      <c r="D6023" s="463" t="s">
        <v>7923</v>
      </c>
      <c r="E6023" s="462">
        <v>4200</v>
      </c>
      <c r="F6023" s="461" t="s">
        <v>9938</v>
      </c>
      <c r="G6023" s="460" t="s">
        <v>9937</v>
      </c>
      <c r="H6023" s="460" t="s">
        <v>6389</v>
      </c>
      <c r="I6023" s="460" t="s">
        <v>7869</v>
      </c>
      <c r="J6023" s="459" t="s">
        <v>6389</v>
      </c>
      <c r="K6023" s="458">
        <v>3</v>
      </c>
      <c r="L6023" s="458">
        <v>12</v>
      </c>
      <c r="M6023" s="457">
        <v>53472.939955718633</v>
      </c>
      <c r="N6023" s="458">
        <v>1</v>
      </c>
      <c r="O6023" s="458">
        <v>6</v>
      </c>
      <c r="P6023" s="457">
        <v>26506.799999999999</v>
      </c>
    </row>
    <row r="6024" spans="1:16" ht="67.5" x14ac:dyDescent="0.2">
      <c r="A6024" s="466" t="s">
        <v>7860</v>
      </c>
      <c r="B6024" s="465" t="s">
        <v>3526</v>
      </c>
      <c r="C6024" s="464" t="s">
        <v>2594</v>
      </c>
      <c r="D6024" s="463" t="s">
        <v>8271</v>
      </c>
      <c r="E6024" s="462">
        <v>11000</v>
      </c>
      <c r="F6024" s="461" t="s">
        <v>9936</v>
      </c>
      <c r="G6024" s="460" t="s">
        <v>9935</v>
      </c>
      <c r="H6024" s="460" t="s">
        <v>4810</v>
      </c>
      <c r="I6024" s="460" t="s">
        <v>7869</v>
      </c>
      <c r="J6024" s="459" t="s">
        <v>4810</v>
      </c>
      <c r="K6024" s="458">
        <v>3</v>
      </c>
      <c r="L6024" s="458">
        <v>12</v>
      </c>
      <c r="M6024" s="457">
        <v>140048.17607450119</v>
      </c>
      <c r="N6024" s="458">
        <v>1</v>
      </c>
      <c r="O6024" s="458">
        <v>6</v>
      </c>
      <c r="P6024" s="457">
        <v>67306.8</v>
      </c>
    </row>
    <row r="6025" spans="1:16" ht="67.5" x14ac:dyDescent="0.2">
      <c r="A6025" s="466" t="s">
        <v>7860</v>
      </c>
      <c r="B6025" s="465" t="s">
        <v>3526</v>
      </c>
      <c r="C6025" s="464" t="s">
        <v>2594</v>
      </c>
      <c r="D6025" s="463" t="s">
        <v>8091</v>
      </c>
      <c r="E6025" s="462">
        <v>2700</v>
      </c>
      <c r="F6025" s="461" t="s">
        <v>9934</v>
      </c>
      <c r="G6025" s="460" t="s">
        <v>9933</v>
      </c>
      <c r="H6025" s="460"/>
      <c r="I6025" s="460"/>
      <c r="J6025" s="459"/>
      <c r="K6025" s="458">
        <v>4</v>
      </c>
      <c r="L6025" s="458">
        <v>12</v>
      </c>
      <c r="M6025" s="457">
        <v>34375.461400104832</v>
      </c>
      <c r="N6025" s="458">
        <v>0</v>
      </c>
      <c r="O6025" s="458">
        <v>0</v>
      </c>
      <c r="P6025" s="457">
        <v>0</v>
      </c>
    </row>
    <row r="6026" spans="1:16" ht="67.5" x14ac:dyDescent="0.2">
      <c r="A6026" s="466" t="s">
        <v>7860</v>
      </c>
      <c r="B6026" s="465" t="s">
        <v>3526</v>
      </c>
      <c r="C6026" s="464" t="s">
        <v>2594</v>
      </c>
      <c r="D6026" s="463" t="s">
        <v>7887</v>
      </c>
      <c r="E6026" s="462">
        <v>4200</v>
      </c>
      <c r="F6026" s="461" t="s">
        <v>9932</v>
      </c>
      <c r="G6026" s="460" t="s">
        <v>9931</v>
      </c>
      <c r="H6026" s="460" t="s">
        <v>6389</v>
      </c>
      <c r="I6026" s="460" t="s">
        <v>7869</v>
      </c>
      <c r="J6026" s="459" t="s">
        <v>6389</v>
      </c>
      <c r="K6026" s="458">
        <v>4</v>
      </c>
      <c r="L6026" s="458">
        <v>12</v>
      </c>
      <c r="M6026" s="457">
        <v>53472.939955718633</v>
      </c>
      <c r="N6026" s="458">
        <v>1</v>
      </c>
      <c r="O6026" s="458">
        <v>6</v>
      </c>
      <c r="P6026" s="457">
        <v>26506.799999999999</v>
      </c>
    </row>
    <row r="6027" spans="1:16" ht="67.5" x14ac:dyDescent="0.2">
      <c r="A6027" s="466" t="s">
        <v>7860</v>
      </c>
      <c r="B6027" s="465" t="s">
        <v>3526</v>
      </c>
      <c r="C6027" s="464" t="s">
        <v>2594</v>
      </c>
      <c r="D6027" s="463" t="s">
        <v>3532</v>
      </c>
      <c r="E6027" s="462">
        <v>2500</v>
      </c>
      <c r="F6027" s="461" t="s">
        <v>9930</v>
      </c>
      <c r="G6027" s="460" t="s">
        <v>9929</v>
      </c>
      <c r="H6027" s="460" t="s">
        <v>6514</v>
      </c>
      <c r="I6027" s="460" t="s">
        <v>7869</v>
      </c>
      <c r="J6027" s="459" t="s">
        <v>6514</v>
      </c>
      <c r="K6027" s="458">
        <v>3</v>
      </c>
      <c r="L6027" s="458">
        <v>12</v>
      </c>
      <c r="M6027" s="457">
        <v>31829.130926022997</v>
      </c>
      <c r="N6027" s="458">
        <v>1</v>
      </c>
      <c r="O6027" s="458">
        <v>6</v>
      </c>
      <c r="P6027" s="457">
        <v>16306.8</v>
      </c>
    </row>
    <row r="6028" spans="1:16" ht="67.5" x14ac:dyDescent="0.2">
      <c r="A6028" s="466" t="s">
        <v>7860</v>
      </c>
      <c r="B6028" s="465" t="s">
        <v>3526</v>
      </c>
      <c r="C6028" s="464" t="s">
        <v>2594</v>
      </c>
      <c r="D6028" s="463" t="s">
        <v>9928</v>
      </c>
      <c r="E6028" s="462">
        <v>4200</v>
      </c>
      <c r="F6028" s="461" t="s">
        <v>9927</v>
      </c>
      <c r="G6028" s="460" t="s">
        <v>9926</v>
      </c>
      <c r="H6028" s="460" t="s">
        <v>8069</v>
      </c>
      <c r="I6028" s="460" t="s">
        <v>7869</v>
      </c>
      <c r="J6028" s="459" t="s">
        <v>8069</v>
      </c>
      <c r="K6028" s="458">
        <v>4</v>
      </c>
      <c r="L6028" s="458">
        <v>10</v>
      </c>
      <c r="M6028" s="457">
        <v>44560.783296432193</v>
      </c>
      <c r="N6028" s="458">
        <v>1</v>
      </c>
      <c r="O6028" s="458">
        <v>6</v>
      </c>
      <c r="P6028" s="457">
        <v>26506.799999999999</v>
      </c>
    </row>
    <row r="6029" spans="1:16" ht="67.5" x14ac:dyDescent="0.2">
      <c r="A6029" s="466" t="s">
        <v>7860</v>
      </c>
      <c r="B6029" s="465" t="s">
        <v>3526</v>
      </c>
      <c r="C6029" s="464" t="s">
        <v>2594</v>
      </c>
      <c r="D6029" s="463" t="s">
        <v>9887</v>
      </c>
      <c r="E6029" s="462">
        <v>9000</v>
      </c>
      <c r="F6029" s="461" t="s">
        <v>9925</v>
      </c>
      <c r="G6029" s="460" t="s">
        <v>9924</v>
      </c>
      <c r="H6029" s="460" t="s">
        <v>7865</v>
      </c>
      <c r="I6029" s="460" t="s">
        <v>7869</v>
      </c>
      <c r="J6029" s="459" t="s">
        <v>7865</v>
      </c>
      <c r="K6029" s="458">
        <v>1</v>
      </c>
      <c r="L6029" s="458">
        <v>3</v>
      </c>
      <c r="M6029" s="457">
        <v>28646.217833420695</v>
      </c>
      <c r="N6029" s="458">
        <v>1</v>
      </c>
      <c r="O6029" s="458">
        <v>6</v>
      </c>
      <c r="P6029" s="457">
        <v>55306.8</v>
      </c>
    </row>
    <row r="6030" spans="1:16" ht="67.5" x14ac:dyDescent="0.2">
      <c r="A6030" s="466" t="s">
        <v>7860</v>
      </c>
      <c r="B6030" s="465" t="s">
        <v>3526</v>
      </c>
      <c r="C6030" s="464" t="s">
        <v>2594</v>
      </c>
      <c r="D6030" s="463" t="s">
        <v>7941</v>
      </c>
      <c r="E6030" s="462">
        <v>4200</v>
      </c>
      <c r="F6030" s="461" t="s">
        <v>9923</v>
      </c>
      <c r="G6030" s="460" t="s">
        <v>9922</v>
      </c>
      <c r="H6030" s="460" t="s">
        <v>6299</v>
      </c>
      <c r="I6030" s="460" t="s">
        <v>7869</v>
      </c>
      <c r="J6030" s="459" t="s">
        <v>6299</v>
      </c>
      <c r="K6030" s="458">
        <v>3</v>
      </c>
      <c r="L6030" s="458">
        <v>12</v>
      </c>
      <c r="M6030" s="457">
        <v>53472.939955718633</v>
      </c>
      <c r="N6030" s="458">
        <v>1</v>
      </c>
      <c r="O6030" s="458">
        <v>6</v>
      </c>
      <c r="P6030" s="457">
        <v>26506.799999999999</v>
      </c>
    </row>
    <row r="6031" spans="1:16" ht="67.5" x14ac:dyDescent="0.2">
      <c r="A6031" s="466" t="s">
        <v>7860</v>
      </c>
      <c r="B6031" s="465" t="s">
        <v>3526</v>
      </c>
      <c r="C6031" s="464" t="s">
        <v>2594</v>
      </c>
      <c r="D6031" s="463" t="s">
        <v>7887</v>
      </c>
      <c r="E6031" s="462">
        <v>4200</v>
      </c>
      <c r="F6031" s="461" t="s">
        <v>9921</v>
      </c>
      <c r="G6031" s="460" t="s">
        <v>9920</v>
      </c>
      <c r="H6031" s="460" t="s">
        <v>6389</v>
      </c>
      <c r="I6031" s="460" t="s">
        <v>7869</v>
      </c>
      <c r="J6031" s="459" t="s">
        <v>6389</v>
      </c>
      <c r="K6031" s="458">
        <v>4</v>
      </c>
      <c r="L6031" s="458">
        <v>12</v>
      </c>
      <c r="M6031" s="457">
        <v>53472.939955718633</v>
      </c>
      <c r="N6031" s="458">
        <v>1</v>
      </c>
      <c r="O6031" s="458">
        <v>6</v>
      </c>
      <c r="P6031" s="457">
        <v>26506.799999999999</v>
      </c>
    </row>
    <row r="6032" spans="1:16" ht="67.5" x14ac:dyDescent="0.2">
      <c r="A6032" s="466" t="s">
        <v>7860</v>
      </c>
      <c r="B6032" s="465" t="s">
        <v>3526</v>
      </c>
      <c r="C6032" s="464" t="s">
        <v>2594</v>
      </c>
      <c r="D6032" s="463" t="s">
        <v>9246</v>
      </c>
      <c r="E6032" s="462">
        <v>5500</v>
      </c>
      <c r="F6032" s="461" t="s">
        <v>9919</v>
      </c>
      <c r="G6032" s="460" t="s">
        <v>9918</v>
      </c>
      <c r="H6032" s="460" t="s">
        <v>7911</v>
      </c>
      <c r="I6032" s="460" t="s">
        <v>7869</v>
      </c>
      <c r="J6032" s="459" t="s">
        <v>7911</v>
      </c>
      <c r="K6032" s="458">
        <v>3</v>
      </c>
      <c r="L6032" s="458">
        <v>12</v>
      </c>
      <c r="M6032" s="457">
        <v>70024.088037250593</v>
      </c>
      <c r="N6032" s="458">
        <v>1</v>
      </c>
      <c r="O6032" s="458">
        <v>6</v>
      </c>
      <c r="P6032" s="457">
        <v>34306.800000000003</v>
      </c>
    </row>
    <row r="6033" spans="1:16" ht="67.5" x14ac:dyDescent="0.2">
      <c r="A6033" s="466" t="s">
        <v>7860</v>
      </c>
      <c r="B6033" s="465" t="s">
        <v>3526</v>
      </c>
      <c r="C6033" s="464" t="s">
        <v>2594</v>
      </c>
      <c r="D6033" s="463" t="s">
        <v>7887</v>
      </c>
      <c r="E6033" s="462">
        <v>4200</v>
      </c>
      <c r="F6033" s="461" t="s">
        <v>9917</v>
      </c>
      <c r="G6033" s="460" t="s">
        <v>9916</v>
      </c>
      <c r="H6033" s="460" t="s">
        <v>6389</v>
      </c>
      <c r="I6033" s="460" t="s">
        <v>7869</v>
      </c>
      <c r="J6033" s="459" t="s">
        <v>6389</v>
      </c>
      <c r="K6033" s="458">
        <v>2</v>
      </c>
      <c r="L6033" s="458">
        <v>8</v>
      </c>
      <c r="M6033" s="457">
        <v>35648.626637145753</v>
      </c>
      <c r="N6033" s="458">
        <v>0</v>
      </c>
      <c r="O6033" s="458">
        <v>0</v>
      </c>
      <c r="P6033" s="457">
        <v>0</v>
      </c>
    </row>
    <row r="6034" spans="1:16" ht="67.5" x14ac:dyDescent="0.2">
      <c r="A6034" s="466" t="s">
        <v>7860</v>
      </c>
      <c r="B6034" s="465" t="s">
        <v>3526</v>
      </c>
      <c r="C6034" s="464" t="s">
        <v>2594</v>
      </c>
      <c r="D6034" s="463" t="s">
        <v>9915</v>
      </c>
      <c r="E6034" s="462">
        <v>4200</v>
      </c>
      <c r="F6034" s="461" t="s">
        <v>9914</v>
      </c>
      <c r="G6034" s="460" t="s">
        <v>9913</v>
      </c>
      <c r="H6034" s="460" t="s">
        <v>3528</v>
      </c>
      <c r="I6034" s="460" t="s">
        <v>7861</v>
      </c>
      <c r="J6034" s="459" t="s">
        <v>3528</v>
      </c>
      <c r="K6034" s="458">
        <v>4</v>
      </c>
      <c r="L6034" s="458">
        <v>12</v>
      </c>
      <c r="M6034" s="457">
        <v>53472.939955718633</v>
      </c>
      <c r="N6034" s="458">
        <v>1</v>
      </c>
      <c r="O6034" s="458">
        <v>6</v>
      </c>
      <c r="P6034" s="457">
        <v>26506.799999999999</v>
      </c>
    </row>
    <row r="6035" spans="1:16" ht="67.5" x14ac:dyDescent="0.2">
      <c r="A6035" s="466" t="s">
        <v>7860</v>
      </c>
      <c r="B6035" s="465" t="s">
        <v>3526</v>
      </c>
      <c r="C6035" s="464" t="s">
        <v>2594</v>
      </c>
      <c r="D6035" s="463" t="s">
        <v>7920</v>
      </c>
      <c r="E6035" s="462">
        <v>5500</v>
      </c>
      <c r="F6035" s="461" t="s">
        <v>9912</v>
      </c>
      <c r="G6035" s="460" t="s">
        <v>9911</v>
      </c>
      <c r="H6035" s="460" t="s">
        <v>7917</v>
      </c>
      <c r="I6035" s="460" t="s">
        <v>7869</v>
      </c>
      <c r="J6035" s="459" t="s">
        <v>7917</v>
      </c>
      <c r="K6035" s="458">
        <v>3</v>
      </c>
      <c r="L6035" s="458">
        <v>12</v>
      </c>
      <c r="M6035" s="457">
        <v>70024.088037250593</v>
      </c>
      <c r="N6035" s="458">
        <v>1</v>
      </c>
      <c r="O6035" s="458">
        <v>6</v>
      </c>
      <c r="P6035" s="457">
        <v>34306.800000000003</v>
      </c>
    </row>
    <row r="6036" spans="1:16" ht="67.5" x14ac:dyDescent="0.2">
      <c r="A6036" s="466" t="s">
        <v>7860</v>
      </c>
      <c r="B6036" s="465" t="s">
        <v>3526</v>
      </c>
      <c r="C6036" s="464" t="s">
        <v>2594</v>
      </c>
      <c r="D6036" s="463" t="s">
        <v>8048</v>
      </c>
      <c r="E6036" s="462">
        <v>5500</v>
      </c>
      <c r="F6036" s="461" t="s">
        <v>9910</v>
      </c>
      <c r="G6036" s="460" t="s">
        <v>9909</v>
      </c>
      <c r="H6036" s="460" t="s">
        <v>8279</v>
      </c>
      <c r="I6036" s="460" t="s">
        <v>7869</v>
      </c>
      <c r="J6036" s="459" t="s">
        <v>8279</v>
      </c>
      <c r="K6036" s="458">
        <v>4</v>
      </c>
      <c r="L6036" s="458">
        <v>10</v>
      </c>
      <c r="M6036" s="457">
        <v>58353.406697708822</v>
      </c>
      <c r="N6036" s="458">
        <v>1</v>
      </c>
      <c r="O6036" s="458">
        <v>6</v>
      </c>
      <c r="P6036" s="457">
        <v>34306.800000000003</v>
      </c>
    </row>
    <row r="6037" spans="1:16" ht="67.5" x14ac:dyDescent="0.2">
      <c r="A6037" s="466" t="s">
        <v>7860</v>
      </c>
      <c r="B6037" s="465" t="s">
        <v>3526</v>
      </c>
      <c r="C6037" s="464" t="s">
        <v>2594</v>
      </c>
      <c r="D6037" s="463" t="s">
        <v>7923</v>
      </c>
      <c r="E6037" s="462">
        <v>4200</v>
      </c>
      <c r="F6037" s="461" t="s">
        <v>9908</v>
      </c>
      <c r="G6037" s="460" t="s">
        <v>9907</v>
      </c>
      <c r="H6037" s="460" t="s">
        <v>3574</v>
      </c>
      <c r="I6037" s="460" t="s">
        <v>7869</v>
      </c>
      <c r="J6037" s="459" t="s">
        <v>3574</v>
      </c>
      <c r="K6037" s="458">
        <v>1</v>
      </c>
      <c r="L6037" s="458">
        <v>2</v>
      </c>
      <c r="M6037" s="457">
        <v>8912.1566592864383</v>
      </c>
      <c r="N6037" s="458">
        <v>1</v>
      </c>
      <c r="O6037" s="458">
        <v>6</v>
      </c>
      <c r="P6037" s="457">
        <v>26506.799999999999</v>
      </c>
    </row>
    <row r="6038" spans="1:16" ht="67.5" x14ac:dyDescent="0.2">
      <c r="A6038" s="466" t="s">
        <v>7860</v>
      </c>
      <c r="B6038" s="465" t="s">
        <v>3526</v>
      </c>
      <c r="C6038" s="464" t="s">
        <v>2594</v>
      </c>
      <c r="D6038" s="463" t="s">
        <v>8478</v>
      </c>
      <c r="E6038" s="462">
        <v>7500</v>
      </c>
      <c r="F6038" s="461" t="s">
        <v>9906</v>
      </c>
      <c r="G6038" s="460" t="s">
        <v>9905</v>
      </c>
      <c r="H6038" s="460" t="s">
        <v>8893</v>
      </c>
      <c r="I6038" s="460" t="s">
        <v>7869</v>
      </c>
      <c r="J6038" s="459" t="s">
        <v>8893</v>
      </c>
      <c r="K6038" s="458">
        <v>3</v>
      </c>
      <c r="L6038" s="458">
        <v>12</v>
      </c>
      <c r="M6038" s="457">
        <v>95487.392778068985</v>
      </c>
      <c r="N6038" s="458">
        <v>1</v>
      </c>
      <c r="O6038" s="458">
        <v>6</v>
      </c>
      <c r="P6038" s="457">
        <v>46306.8</v>
      </c>
    </row>
    <row r="6039" spans="1:16" ht="67.5" x14ac:dyDescent="0.2">
      <c r="A6039" s="466" t="s">
        <v>7860</v>
      </c>
      <c r="B6039" s="465" t="s">
        <v>3526</v>
      </c>
      <c r="C6039" s="464" t="s">
        <v>2594</v>
      </c>
      <c r="D6039" s="463" t="s">
        <v>8048</v>
      </c>
      <c r="E6039" s="462">
        <v>5500</v>
      </c>
      <c r="F6039" s="461" t="s">
        <v>9904</v>
      </c>
      <c r="G6039" s="460" t="s">
        <v>9903</v>
      </c>
      <c r="H6039" s="460" t="s">
        <v>8241</v>
      </c>
      <c r="I6039" s="460" t="s">
        <v>7869</v>
      </c>
      <c r="J6039" s="459" t="s">
        <v>8241</v>
      </c>
      <c r="K6039" s="458">
        <v>1</v>
      </c>
      <c r="L6039" s="458">
        <v>2</v>
      </c>
      <c r="M6039" s="457">
        <v>11670.681339541765</v>
      </c>
      <c r="N6039" s="458">
        <v>1</v>
      </c>
      <c r="O6039" s="458">
        <v>6</v>
      </c>
      <c r="P6039" s="457">
        <v>34306.800000000003</v>
      </c>
    </row>
    <row r="6040" spans="1:16" ht="67.5" x14ac:dyDescent="0.2">
      <c r="A6040" s="466" t="s">
        <v>7860</v>
      </c>
      <c r="B6040" s="465" t="s">
        <v>3526</v>
      </c>
      <c r="C6040" s="464" t="s">
        <v>2594</v>
      </c>
      <c r="D6040" s="463" t="s">
        <v>7908</v>
      </c>
      <c r="E6040" s="462">
        <v>4200</v>
      </c>
      <c r="F6040" s="461" t="s">
        <v>9902</v>
      </c>
      <c r="G6040" s="460" t="s">
        <v>9901</v>
      </c>
      <c r="H6040" s="460" t="s">
        <v>3574</v>
      </c>
      <c r="I6040" s="460" t="s">
        <v>7861</v>
      </c>
      <c r="J6040" s="459" t="s">
        <v>3574</v>
      </c>
      <c r="K6040" s="458">
        <v>3</v>
      </c>
      <c r="L6040" s="458">
        <v>5</v>
      </c>
      <c r="M6040" s="457">
        <v>22280.391648216097</v>
      </c>
      <c r="N6040" s="458">
        <v>0</v>
      </c>
      <c r="O6040" s="458">
        <v>0</v>
      </c>
      <c r="P6040" s="457">
        <v>0</v>
      </c>
    </row>
    <row r="6041" spans="1:16" ht="67.5" x14ac:dyDescent="0.2">
      <c r="A6041" s="466" t="s">
        <v>7860</v>
      </c>
      <c r="B6041" s="465" t="s">
        <v>3526</v>
      </c>
      <c r="C6041" s="464" t="s">
        <v>2594</v>
      </c>
      <c r="D6041" s="463" t="s">
        <v>7960</v>
      </c>
      <c r="E6041" s="462">
        <v>2500</v>
      </c>
      <c r="F6041" s="461" t="s">
        <v>9900</v>
      </c>
      <c r="G6041" s="460" t="s">
        <v>9899</v>
      </c>
      <c r="H6041" s="460" t="s">
        <v>9898</v>
      </c>
      <c r="I6041" s="460" t="s">
        <v>7861</v>
      </c>
      <c r="J6041" s="459" t="s">
        <v>9898</v>
      </c>
      <c r="K6041" s="458">
        <v>4</v>
      </c>
      <c r="L6041" s="458">
        <v>12</v>
      </c>
      <c r="M6041" s="457">
        <v>31829.130926022997</v>
      </c>
      <c r="N6041" s="458">
        <v>1</v>
      </c>
      <c r="O6041" s="458">
        <v>6</v>
      </c>
      <c r="P6041" s="457">
        <v>16306.8</v>
      </c>
    </row>
    <row r="6042" spans="1:16" ht="67.5" x14ac:dyDescent="0.2">
      <c r="A6042" s="466" t="s">
        <v>7860</v>
      </c>
      <c r="B6042" s="465" t="s">
        <v>3526</v>
      </c>
      <c r="C6042" s="464" t="s">
        <v>2594</v>
      </c>
      <c r="D6042" s="463" t="s">
        <v>8345</v>
      </c>
      <c r="E6042" s="462">
        <v>3500</v>
      </c>
      <c r="F6042" s="461" t="s">
        <v>9897</v>
      </c>
      <c r="G6042" s="460" t="s">
        <v>9896</v>
      </c>
      <c r="H6042" s="460" t="s">
        <v>8342</v>
      </c>
      <c r="I6042" s="460" t="s">
        <v>7869</v>
      </c>
      <c r="J6042" s="459" t="s">
        <v>8342</v>
      </c>
      <c r="K6042" s="458">
        <v>3</v>
      </c>
      <c r="L6042" s="458">
        <v>8</v>
      </c>
      <c r="M6042" s="457">
        <v>29707.188864288128</v>
      </c>
      <c r="N6042" s="458">
        <v>2</v>
      </c>
      <c r="O6042" s="458">
        <v>6</v>
      </c>
      <c r="P6042" s="457">
        <v>22306.799999999999</v>
      </c>
    </row>
    <row r="6043" spans="1:16" ht="67.5" x14ac:dyDescent="0.2">
      <c r="A6043" s="466" t="s">
        <v>7860</v>
      </c>
      <c r="B6043" s="465" t="s">
        <v>3526</v>
      </c>
      <c r="C6043" s="464" t="s">
        <v>2594</v>
      </c>
      <c r="D6043" s="463" t="s">
        <v>9895</v>
      </c>
      <c r="E6043" s="462">
        <v>9500</v>
      </c>
      <c r="F6043" s="461" t="s">
        <v>9894</v>
      </c>
      <c r="G6043" s="460" t="s">
        <v>9893</v>
      </c>
      <c r="H6043" s="460" t="s">
        <v>4270</v>
      </c>
      <c r="I6043" s="460" t="s">
        <v>7869</v>
      </c>
      <c r="J6043" s="459" t="s">
        <v>4270</v>
      </c>
      <c r="K6043" s="458">
        <v>5</v>
      </c>
      <c r="L6043" s="458">
        <v>12</v>
      </c>
      <c r="M6043" s="457">
        <v>120950.69751888738</v>
      </c>
      <c r="N6043" s="458">
        <v>1</v>
      </c>
      <c r="O6043" s="458">
        <v>6</v>
      </c>
      <c r="P6043" s="457">
        <v>58306.8</v>
      </c>
    </row>
    <row r="6044" spans="1:16" ht="67.5" x14ac:dyDescent="0.2">
      <c r="A6044" s="466" t="s">
        <v>7860</v>
      </c>
      <c r="B6044" s="465" t="s">
        <v>3526</v>
      </c>
      <c r="C6044" s="464" t="s">
        <v>2594</v>
      </c>
      <c r="D6044" s="463" t="s">
        <v>7887</v>
      </c>
      <c r="E6044" s="462">
        <v>4200</v>
      </c>
      <c r="F6044" s="461" t="s">
        <v>9892</v>
      </c>
      <c r="G6044" s="460" t="s">
        <v>9891</v>
      </c>
      <c r="H6044" s="460" t="s">
        <v>8020</v>
      </c>
      <c r="I6044" s="460" t="s">
        <v>7861</v>
      </c>
      <c r="J6044" s="459" t="s">
        <v>8020</v>
      </c>
      <c r="K6044" s="458">
        <v>3</v>
      </c>
      <c r="L6044" s="458">
        <v>12</v>
      </c>
      <c r="M6044" s="457">
        <v>53472.939955718633</v>
      </c>
      <c r="N6044" s="458">
        <v>1</v>
      </c>
      <c r="O6044" s="458">
        <v>6</v>
      </c>
      <c r="P6044" s="457">
        <v>26506.799999999999</v>
      </c>
    </row>
    <row r="6045" spans="1:16" ht="67.5" x14ac:dyDescent="0.2">
      <c r="A6045" s="466" t="s">
        <v>7860</v>
      </c>
      <c r="B6045" s="465" t="s">
        <v>3526</v>
      </c>
      <c r="C6045" s="464" t="s">
        <v>2594</v>
      </c>
      <c r="D6045" s="463" t="s">
        <v>9890</v>
      </c>
      <c r="E6045" s="462">
        <v>4200</v>
      </c>
      <c r="F6045" s="461" t="s">
        <v>9889</v>
      </c>
      <c r="G6045" s="460" t="s">
        <v>9888</v>
      </c>
      <c r="H6045" s="460" t="s">
        <v>3859</v>
      </c>
      <c r="I6045" s="460" t="s">
        <v>7861</v>
      </c>
      <c r="J6045" s="459" t="s">
        <v>3859</v>
      </c>
      <c r="K6045" s="458">
        <v>3</v>
      </c>
      <c r="L6045" s="458">
        <v>12</v>
      </c>
      <c r="M6045" s="457">
        <v>53472.939955718633</v>
      </c>
      <c r="N6045" s="458">
        <v>1</v>
      </c>
      <c r="O6045" s="458">
        <v>6</v>
      </c>
      <c r="P6045" s="457">
        <v>26506.799999999999</v>
      </c>
    </row>
    <row r="6046" spans="1:16" ht="67.5" x14ac:dyDescent="0.2">
      <c r="A6046" s="466" t="s">
        <v>7860</v>
      </c>
      <c r="B6046" s="465" t="s">
        <v>3526</v>
      </c>
      <c r="C6046" s="464" t="s">
        <v>2594</v>
      </c>
      <c r="D6046" s="463" t="s">
        <v>9887</v>
      </c>
      <c r="E6046" s="462">
        <v>9000</v>
      </c>
      <c r="F6046" s="461" t="s">
        <v>9886</v>
      </c>
      <c r="G6046" s="460" t="s">
        <v>9885</v>
      </c>
      <c r="H6046" s="460" t="s">
        <v>6514</v>
      </c>
      <c r="I6046" s="460" t="s">
        <v>7869</v>
      </c>
      <c r="J6046" s="459" t="s">
        <v>6514</v>
      </c>
      <c r="K6046" s="458">
        <v>1</v>
      </c>
      <c r="L6046" s="458">
        <v>3</v>
      </c>
      <c r="M6046" s="457">
        <v>28646.217833420695</v>
      </c>
      <c r="N6046" s="458">
        <v>1</v>
      </c>
      <c r="O6046" s="458">
        <v>2</v>
      </c>
      <c r="P6046" s="457">
        <v>18435.599999999999</v>
      </c>
    </row>
    <row r="6047" spans="1:16" ht="67.5" x14ac:dyDescent="0.2">
      <c r="A6047" s="466" t="s">
        <v>7860</v>
      </c>
      <c r="B6047" s="465" t="s">
        <v>3526</v>
      </c>
      <c r="C6047" s="464" t="s">
        <v>2594</v>
      </c>
      <c r="D6047" s="463" t="s">
        <v>7923</v>
      </c>
      <c r="E6047" s="462">
        <v>4200</v>
      </c>
      <c r="F6047" s="461" t="s">
        <v>9884</v>
      </c>
      <c r="G6047" s="460" t="s">
        <v>9883</v>
      </c>
      <c r="H6047" s="460" t="s">
        <v>6389</v>
      </c>
      <c r="I6047" s="460" t="s">
        <v>7869</v>
      </c>
      <c r="J6047" s="459" t="s">
        <v>6389</v>
      </c>
      <c r="K6047" s="458">
        <v>3</v>
      </c>
      <c r="L6047" s="458">
        <v>12</v>
      </c>
      <c r="M6047" s="457">
        <v>53472.939955718633</v>
      </c>
      <c r="N6047" s="458">
        <v>1</v>
      </c>
      <c r="O6047" s="458">
        <v>6</v>
      </c>
      <c r="P6047" s="457">
        <v>26506.799999999999</v>
      </c>
    </row>
    <row r="6048" spans="1:16" ht="67.5" x14ac:dyDescent="0.2">
      <c r="A6048" s="466" t="s">
        <v>7860</v>
      </c>
      <c r="B6048" s="465" t="s">
        <v>3526</v>
      </c>
      <c r="C6048" s="464" t="s">
        <v>2594</v>
      </c>
      <c r="D6048" s="463" t="s">
        <v>7872</v>
      </c>
      <c r="E6048" s="462">
        <v>4200</v>
      </c>
      <c r="F6048" s="461" t="s">
        <v>9882</v>
      </c>
      <c r="G6048" s="460" t="s">
        <v>9881</v>
      </c>
      <c r="H6048" s="460" t="s">
        <v>6514</v>
      </c>
      <c r="I6048" s="460" t="s">
        <v>7869</v>
      </c>
      <c r="J6048" s="459" t="s">
        <v>6514</v>
      </c>
      <c r="K6048" s="458">
        <v>3</v>
      </c>
      <c r="L6048" s="458">
        <v>9</v>
      </c>
      <c r="M6048" s="457">
        <v>40104.704966788973</v>
      </c>
      <c r="N6048" s="458">
        <v>0</v>
      </c>
      <c r="O6048" s="458">
        <v>0</v>
      </c>
      <c r="P6048" s="457">
        <v>0</v>
      </c>
    </row>
    <row r="6049" spans="1:16" ht="67.5" x14ac:dyDescent="0.2">
      <c r="A6049" s="466" t="s">
        <v>7860</v>
      </c>
      <c r="B6049" s="465" t="s">
        <v>3526</v>
      </c>
      <c r="C6049" s="464" t="s">
        <v>2594</v>
      </c>
      <c r="D6049" s="463" t="s">
        <v>7989</v>
      </c>
      <c r="E6049" s="462">
        <v>5500</v>
      </c>
      <c r="F6049" s="461" t="s">
        <v>9880</v>
      </c>
      <c r="G6049" s="460" t="s">
        <v>9879</v>
      </c>
      <c r="H6049" s="460" t="s">
        <v>8352</v>
      </c>
      <c r="I6049" s="460" t="s">
        <v>7869</v>
      </c>
      <c r="J6049" s="459" t="s">
        <v>8352</v>
      </c>
      <c r="K6049" s="458">
        <v>3</v>
      </c>
      <c r="L6049" s="458">
        <v>12</v>
      </c>
      <c r="M6049" s="457">
        <v>70024.088037250593</v>
      </c>
      <c r="N6049" s="458">
        <v>1</v>
      </c>
      <c r="O6049" s="458">
        <v>6</v>
      </c>
      <c r="P6049" s="457">
        <v>34306.800000000003</v>
      </c>
    </row>
    <row r="6050" spans="1:16" ht="67.5" x14ac:dyDescent="0.2">
      <c r="A6050" s="466" t="s">
        <v>7860</v>
      </c>
      <c r="B6050" s="465" t="s">
        <v>3526</v>
      </c>
      <c r="C6050" s="464" t="s">
        <v>2594</v>
      </c>
      <c r="D6050" s="463" t="s">
        <v>8011</v>
      </c>
      <c r="E6050" s="462">
        <v>2200</v>
      </c>
      <c r="F6050" s="461" t="s">
        <v>9878</v>
      </c>
      <c r="G6050" s="460" t="s">
        <v>9877</v>
      </c>
      <c r="H6050" s="460"/>
      <c r="I6050" s="460" t="s">
        <v>8064</v>
      </c>
      <c r="J6050" s="459" t="s">
        <v>8330</v>
      </c>
      <c r="K6050" s="458">
        <v>4</v>
      </c>
      <c r="L6050" s="458">
        <v>12</v>
      </c>
      <c r="M6050" s="457">
        <v>28009.635214900234</v>
      </c>
      <c r="N6050" s="458">
        <v>1</v>
      </c>
      <c r="O6050" s="458">
        <v>6</v>
      </c>
      <c r="P6050" s="457">
        <v>14506.8</v>
      </c>
    </row>
    <row r="6051" spans="1:16" ht="67.5" x14ac:dyDescent="0.2">
      <c r="A6051" s="466" t="s">
        <v>7860</v>
      </c>
      <c r="B6051" s="465" t="s">
        <v>3526</v>
      </c>
      <c r="C6051" s="464" t="s">
        <v>2594</v>
      </c>
      <c r="D6051" s="463" t="s">
        <v>7941</v>
      </c>
      <c r="E6051" s="462">
        <v>4200</v>
      </c>
      <c r="F6051" s="461" t="s">
        <v>9876</v>
      </c>
      <c r="G6051" s="460" t="s">
        <v>9875</v>
      </c>
      <c r="H6051" s="460" t="s">
        <v>3574</v>
      </c>
      <c r="I6051" s="460" t="s">
        <v>7861</v>
      </c>
      <c r="J6051" s="459" t="s">
        <v>3574</v>
      </c>
      <c r="K6051" s="458">
        <v>3</v>
      </c>
      <c r="L6051" s="458">
        <v>12</v>
      </c>
      <c r="M6051" s="457">
        <v>53472.939955718633</v>
      </c>
      <c r="N6051" s="458">
        <v>1</v>
      </c>
      <c r="O6051" s="458">
        <v>6</v>
      </c>
      <c r="P6051" s="457">
        <v>26506.799999999999</v>
      </c>
    </row>
    <row r="6052" spans="1:16" ht="67.5" x14ac:dyDescent="0.2">
      <c r="A6052" s="466" t="s">
        <v>7860</v>
      </c>
      <c r="B6052" s="465" t="s">
        <v>3526</v>
      </c>
      <c r="C6052" s="464" t="s">
        <v>2594</v>
      </c>
      <c r="D6052" s="463" t="s">
        <v>7887</v>
      </c>
      <c r="E6052" s="462">
        <v>4200</v>
      </c>
      <c r="F6052" s="461" t="s">
        <v>9874</v>
      </c>
      <c r="G6052" s="460" t="s">
        <v>9873</v>
      </c>
      <c r="H6052" s="460" t="s">
        <v>6389</v>
      </c>
      <c r="I6052" s="460" t="s">
        <v>7869</v>
      </c>
      <c r="J6052" s="459" t="s">
        <v>6389</v>
      </c>
      <c r="K6052" s="458">
        <v>4</v>
      </c>
      <c r="L6052" s="458">
        <v>12</v>
      </c>
      <c r="M6052" s="457">
        <v>53472.939955718633</v>
      </c>
      <c r="N6052" s="458">
        <v>1</v>
      </c>
      <c r="O6052" s="458">
        <v>6</v>
      </c>
      <c r="P6052" s="457">
        <v>26506.799999999999</v>
      </c>
    </row>
    <row r="6053" spans="1:16" ht="67.5" x14ac:dyDescent="0.2">
      <c r="A6053" s="466" t="s">
        <v>7860</v>
      </c>
      <c r="B6053" s="465" t="s">
        <v>3526</v>
      </c>
      <c r="C6053" s="464" t="s">
        <v>2594</v>
      </c>
      <c r="D6053" s="463" t="s">
        <v>7923</v>
      </c>
      <c r="E6053" s="462">
        <v>4200</v>
      </c>
      <c r="F6053" s="461" t="s">
        <v>9872</v>
      </c>
      <c r="G6053" s="460" t="s">
        <v>9871</v>
      </c>
      <c r="H6053" s="460" t="s">
        <v>6189</v>
      </c>
      <c r="I6053" s="460" t="s">
        <v>7861</v>
      </c>
      <c r="J6053" s="459" t="s">
        <v>6189</v>
      </c>
      <c r="K6053" s="458">
        <v>5</v>
      </c>
      <c r="L6053" s="458">
        <v>10</v>
      </c>
      <c r="M6053" s="457">
        <v>44560.783296432193</v>
      </c>
      <c r="N6053" s="458">
        <v>0</v>
      </c>
      <c r="O6053" s="458">
        <v>0</v>
      </c>
      <c r="P6053" s="457">
        <v>0</v>
      </c>
    </row>
    <row r="6054" spans="1:16" ht="67.5" x14ac:dyDescent="0.2">
      <c r="A6054" s="466" t="s">
        <v>7860</v>
      </c>
      <c r="B6054" s="465" t="s">
        <v>3526</v>
      </c>
      <c r="C6054" s="464" t="s">
        <v>2594</v>
      </c>
      <c r="D6054" s="463" t="s">
        <v>9458</v>
      </c>
      <c r="E6054" s="462">
        <v>6500</v>
      </c>
      <c r="F6054" s="461" t="s">
        <v>9870</v>
      </c>
      <c r="G6054" s="460" t="s">
        <v>9869</v>
      </c>
      <c r="H6054" s="460" t="s">
        <v>8241</v>
      </c>
      <c r="I6054" s="460" t="s">
        <v>7869</v>
      </c>
      <c r="J6054" s="459" t="s">
        <v>8241</v>
      </c>
      <c r="K6054" s="458">
        <v>3</v>
      </c>
      <c r="L6054" s="458">
        <v>12</v>
      </c>
      <c r="M6054" s="457">
        <v>82755.740407659789</v>
      </c>
      <c r="N6054" s="458">
        <v>1</v>
      </c>
      <c r="O6054" s="458">
        <v>6</v>
      </c>
      <c r="P6054" s="457">
        <v>40306.800000000003</v>
      </c>
    </row>
    <row r="6055" spans="1:16" ht="67.5" x14ac:dyDescent="0.2">
      <c r="A6055" s="466" t="s">
        <v>7860</v>
      </c>
      <c r="B6055" s="465" t="s">
        <v>3526</v>
      </c>
      <c r="C6055" s="464" t="s">
        <v>2594</v>
      </c>
      <c r="D6055" s="463" t="s">
        <v>7859</v>
      </c>
      <c r="E6055" s="462">
        <v>2500</v>
      </c>
      <c r="F6055" s="461" t="s">
        <v>9868</v>
      </c>
      <c r="G6055" s="460" t="s">
        <v>9867</v>
      </c>
      <c r="H6055" s="460"/>
      <c r="I6055" s="460"/>
      <c r="J6055" s="459"/>
      <c r="K6055" s="458">
        <v>4</v>
      </c>
      <c r="L6055" s="458">
        <v>12</v>
      </c>
      <c r="M6055" s="457">
        <v>31829.130926022997</v>
      </c>
      <c r="N6055" s="458">
        <v>1</v>
      </c>
      <c r="O6055" s="458">
        <v>6</v>
      </c>
      <c r="P6055" s="457">
        <v>16306.8</v>
      </c>
    </row>
    <row r="6056" spans="1:16" ht="67.5" x14ac:dyDescent="0.2">
      <c r="A6056" s="466" t="s">
        <v>7860</v>
      </c>
      <c r="B6056" s="465" t="s">
        <v>3526</v>
      </c>
      <c r="C6056" s="464" t="s">
        <v>2594</v>
      </c>
      <c r="D6056" s="463" t="s">
        <v>9866</v>
      </c>
      <c r="E6056" s="462">
        <v>2500</v>
      </c>
      <c r="F6056" s="461" t="s">
        <v>9865</v>
      </c>
      <c r="G6056" s="460" t="s">
        <v>9864</v>
      </c>
      <c r="H6056" s="460"/>
      <c r="I6056" s="460"/>
      <c r="J6056" s="459"/>
      <c r="K6056" s="458">
        <v>4</v>
      </c>
      <c r="L6056" s="458">
        <v>12</v>
      </c>
      <c r="M6056" s="457">
        <v>31829.130926022997</v>
      </c>
      <c r="N6056" s="458">
        <v>1</v>
      </c>
      <c r="O6056" s="458">
        <v>6</v>
      </c>
      <c r="P6056" s="457">
        <v>16306.8</v>
      </c>
    </row>
    <row r="6057" spans="1:16" ht="67.5" x14ac:dyDescent="0.2">
      <c r="A6057" s="466" t="s">
        <v>7860</v>
      </c>
      <c r="B6057" s="465" t="s">
        <v>3526</v>
      </c>
      <c r="C6057" s="464" t="s">
        <v>2594</v>
      </c>
      <c r="D6057" s="463" t="s">
        <v>9125</v>
      </c>
      <c r="E6057" s="462">
        <v>14500</v>
      </c>
      <c r="F6057" s="461" t="s">
        <v>9863</v>
      </c>
      <c r="G6057" s="460" t="s">
        <v>9862</v>
      </c>
      <c r="H6057" s="460" t="s">
        <v>7911</v>
      </c>
      <c r="I6057" s="460" t="s">
        <v>7869</v>
      </c>
      <c r="J6057" s="459" t="s">
        <v>7911</v>
      </c>
      <c r="K6057" s="458">
        <v>3</v>
      </c>
      <c r="L6057" s="458">
        <v>12</v>
      </c>
      <c r="M6057" s="457">
        <v>184608.95937093339</v>
      </c>
      <c r="N6057" s="458">
        <v>1</v>
      </c>
      <c r="O6057" s="458">
        <v>6</v>
      </c>
      <c r="P6057" s="457">
        <v>88306.8</v>
      </c>
    </row>
    <row r="6058" spans="1:16" ht="67.5" x14ac:dyDescent="0.2">
      <c r="A6058" s="466" t="s">
        <v>7860</v>
      </c>
      <c r="B6058" s="465" t="s">
        <v>3526</v>
      </c>
      <c r="C6058" s="464" t="s">
        <v>2594</v>
      </c>
      <c r="D6058" s="463" t="s">
        <v>8011</v>
      </c>
      <c r="E6058" s="462">
        <v>2200</v>
      </c>
      <c r="F6058" s="461" t="s">
        <v>9861</v>
      </c>
      <c r="G6058" s="460" t="s">
        <v>9860</v>
      </c>
      <c r="H6058" s="460"/>
      <c r="I6058" s="460"/>
      <c r="J6058" s="459"/>
      <c r="K6058" s="458">
        <v>5</v>
      </c>
      <c r="L6058" s="458">
        <v>12</v>
      </c>
      <c r="M6058" s="457">
        <v>28009.635214900234</v>
      </c>
      <c r="N6058" s="458">
        <v>0</v>
      </c>
      <c r="O6058" s="458">
        <v>0</v>
      </c>
      <c r="P6058" s="457">
        <v>0</v>
      </c>
    </row>
    <row r="6059" spans="1:16" ht="67.5" x14ac:dyDescent="0.2">
      <c r="A6059" s="466" t="s">
        <v>7860</v>
      </c>
      <c r="B6059" s="465" t="s">
        <v>3526</v>
      </c>
      <c r="C6059" s="464" t="s">
        <v>2594</v>
      </c>
      <c r="D6059" s="463" t="s">
        <v>8091</v>
      </c>
      <c r="E6059" s="462">
        <v>2700</v>
      </c>
      <c r="F6059" s="461" t="s">
        <v>9859</v>
      </c>
      <c r="G6059" s="460" t="s">
        <v>9858</v>
      </c>
      <c r="H6059" s="460" t="s">
        <v>7926</v>
      </c>
      <c r="I6059" s="460" t="s">
        <v>7861</v>
      </c>
      <c r="J6059" s="459" t="s">
        <v>7926</v>
      </c>
      <c r="K6059" s="458">
        <v>4</v>
      </c>
      <c r="L6059" s="458">
        <v>12</v>
      </c>
      <c r="M6059" s="457">
        <v>34375.461400104832</v>
      </c>
      <c r="N6059" s="458">
        <v>1</v>
      </c>
      <c r="O6059" s="458">
        <v>6</v>
      </c>
      <c r="P6059" s="457">
        <v>17506.8</v>
      </c>
    </row>
    <row r="6060" spans="1:16" ht="67.5" x14ac:dyDescent="0.2">
      <c r="A6060" s="466" t="s">
        <v>7860</v>
      </c>
      <c r="B6060" s="465" t="s">
        <v>3526</v>
      </c>
      <c r="C6060" s="464" t="s">
        <v>2594</v>
      </c>
      <c r="D6060" s="463" t="s">
        <v>8083</v>
      </c>
      <c r="E6060" s="462">
        <v>5500</v>
      </c>
      <c r="F6060" s="461" t="s">
        <v>9857</v>
      </c>
      <c r="G6060" s="460" t="s">
        <v>9856</v>
      </c>
      <c r="H6060" s="460" t="s">
        <v>9855</v>
      </c>
      <c r="I6060" s="460" t="s">
        <v>7861</v>
      </c>
      <c r="J6060" s="459" t="s">
        <v>9855</v>
      </c>
      <c r="K6060" s="458">
        <v>4</v>
      </c>
      <c r="L6060" s="458">
        <v>12</v>
      </c>
      <c r="M6060" s="457">
        <v>70024.088037250593</v>
      </c>
      <c r="N6060" s="458">
        <v>1</v>
      </c>
      <c r="O6060" s="458">
        <v>6</v>
      </c>
      <c r="P6060" s="457">
        <v>34306.800000000003</v>
      </c>
    </row>
    <row r="6061" spans="1:16" ht="67.5" x14ac:dyDescent="0.2">
      <c r="A6061" s="466" t="s">
        <v>7860</v>
      </c>
      <c r="B6061" s="465" t="s">
        <v>3526</v>
      </c>
      <c r="C6061" s="464" t="s">
        <v>2594</v>
      </c>
      <c r="D6061" s="463" t="s">
        <v>7946</v>
      </c>
      <c r="E6061" s="462">
        <v>4200</v>
      </c>
      <c r="F6061" s="461" t="s">
        <v>9854</v>
      </c>
      <c r="G6061" s="460" t="s">
        <v>9853</v>
      </c>
      <c r="H6061" s="460" t="s">
        <v>3542</v>
      </c>
      <c r="I6061" s="460" t="s">
        <v>7869</v>
      </c>
      <c r="J6061" s="459" t="s">
        <v>3542</v>
      </c>
      <c r="K6061" s="458">
        <v>1</v>
      </c>
      <c r="L6061" s="458">
        <v>2</v>
      </c>
      <c r="M6061" s="457">
        <v>8912.1566592864383</v>
      </c>
      <c r="N6061" s="458">
        <v>0</v>
      </c>
      <c r="O6061" s="458">
        <v>0</v>
      </c>
      <c r="P6061" s="457">
        <v>0</v>
      </c>
    </row>
    <row r="6062" spans="1:16" ht="67.5" x14ac:dyDescent="0.2">
      <c r="A6062" s="466" t="s">
        <v>7860</v>
      </c>
      <c r="B6062" s="465" t="s">
        <v>3526</v>
      </c>
      <c r="C6062" s="464" t="s">
        <v>2594</v>
      </c>
      <c r="D6062" s="463" t="s">
        <v>9852</v>
      </c>
      <c r="E6062" s="462">
        <v>9500</v>
      </c>
      <c r="F6062" s="461" t="s">
        <v>9851</v>
      </c>
      <c r="G6062" s="460" t="s">
        <v>9850</v>
      </c>
      <c r="H6062" s="460" t="s">
        <v>4810</v>
      </c>
      <c r="I6062" s="460" t="s">
        <v>7869</v>
      </c>
      <c r="J6062" s="459" t="s">
        <v>4810</v>
      </c>
      <c r="K6062" s="458">
        <v>3</v>
      </c>
      <c r="L6062" s="458">
        <v>12</v>
      </c>
      <c r="M6062" s="457">
        <v>120950.69751888738</v>
      </c>
      <c r="N6062" s="458">
        <v>1</v>
      </c>
      <c r="O6062" s="458">
        <v>6</v>
      </c>
      <c r="P6062" s="457">
        <v>58306.8</v>
      </c>
    </row>
    <row r="6063" spans="1:16" ht="67.5" x14ac:dyDescent="0.2">
      <c r="A6063" s="466" t="s">
        <v>7860</v>
      </c>
      <c r="B6063" s="465" t="s">
        <v>3526</v>
      </c>
      <c r="C6063" s="464" t="s">
        <v>2594</v>
      </c>
      <c r="D6063" s="463" t="s">
        <v>8086</v>
      </c>
      <c r="E6063" s="462">
        <v>4200</v>
      </c>
      <c r="F6063" s="461" t="s">
        <v>9849</v>
      </c>
      <c r="G6063" s="460" t="s">
        <v>9848</v>
      </c>
      <c r="H6063" s="460" t="s">
        <v>6389</v>
      </c>
      <c r="I6063" s="460" t="s">
        <v>7869</v>
      </c>
      <c r="J6063" s="459" t="s">
        <v>6389</v>
      </c>
      <c r="K6063" s="458">
        <v>4</v>
      </c>
      <c r="L6063" s="458">
        <v>10</v>
      </c>
      <c r="M6063" s="457">
        <v>44560.783296432193</v>
      </c>
      <c r="N6063" s="458">
        <v>1</v>
      </c>
      <c r="O6063" s="458">
        <v>1</v>
      </c>
      <c r="P6063" s="457">
        <v>4417.8</v>
      </c>
    </row>
    <row r="6064" spans="1:16" ht="67.5" x14ac:dyDescent="0.2">
      <c r="A6064" s="466" t="s">
        <v>7860</v>
      </c>
      <c r="B6064" s="465" t="s">
        <v>3526</v>
      </c>
      <c r="C6064" s="464" t="s">
        <v>2594</v>
      </c>
      <c r="D6064" s="463" t="s">
        <v>8132</v>
      </c>
      <c r="E6064" s="462">
        <v>2500</v>
      </c>
      <c r="F6064" s="461" t="s">
        <v>9847</v>
      </c>
      <c r="G6064" s="460" t="s">
        <v>9846</v>
      </c>
      <c r="H6064" s="460" t="s">
        <v>4270</v>
      </c>
      <c r="I6064" s="460" t="s">
        <v>7869</v>
      </c>
      <c r="J6064" s="459" t="s">
        <v>4270</v>
      </c>
      <c r="K6064" s="458">
        <v>3</v>
      </c>
      <c r="L6064" s="458">
        <v>12</v>
      </c>
      <c r="M6064" s="457">
        <v>31829.130926022997</v>
      </c>
      <c r="N6064" s="458">
        <v>1</v>
      </c>
      <c r="O6064" s="458">
        <v>6</v>
      </c>
      <c r="P6064" s="457">
        <v>16306.8</v>
      </c>
    </row>
    <row r="6065" spans="1:16" ht="67.5" x14ac:dyDescent="0.2">
      <c r="A6065" s="466" t="s">
        <v>7860</v>
      </c>
      <c r="B6065" s="465" t="s">
        <v>3526</v>
      </c>
      <c r="C6065" s="464" t="s">
        <v>2594</v>
      </c>
      <c r="D6065" s="463" t="s">
        <v>7887</v>
      </c>
      <c r="E6065" s="462">
        <v>4200</v>
      </c>
      <c r="F6065" s="461" t="s">
        <v>9845</v>
      </c>
      <c r="G6065" s="460" t="s">
        <v>9844</v>
      </c>
      <c r="H6065" s="460" t="s">
        <v>3542</v>
      </c>
      <c r="I6065" s="460" t="s">
        <v>7861</v>
      </c>
      <c r="J6065" s="459" t="s">
        <v>3542</v>
      </c>
      <c r="K6065" s="458">
        <v>3</v>
      </c>
      <c r="L6065" s="458">
        <v>12</v>
      </c>
      <c r="M6065" s="457">
        <v>53472.939955718633</v>
      </c>
      <c r="N6065" s="458">
        <v>1</v>
      </c>
      <c r="O6065" s="458">
        <v>6</v>
      </c>
      <c r="P6065" s="457">
        <v>26506.799999999999</v>
      </c>
    </row>
    <row r="6066" spans="1:16" ht="67.5" x14ac:dyDescent="0.2">
      <c r="A6066" s="466" t="s">
        <v>7860</v>
      </c>
      <c r="B6066" s="465" t="s">
        <v>3526</v>
      </c>
      <c r="C6066" s="464" t="s">
        <v>2594</v>
      </c>
      <c r="D6066" s="463" t="s">
        <v>8417</v>
      </c>
      <c r="E6066" s="462">
        <v>3200</v>
      </c>
      <c r="F6066" s="461" t="s">
        <v>9843</v>
      </c>
      <c r="G6066" s="460" t="s">
        <v>9842</v>
      </c>
      <c r="H6066" s="460" t="s">
        <v>6389</v>
      </c>
      <c r="I6066" s="460" t="s">
        <v>7869</v>
      </c>
      <c r="J6066" s="459" t="s">
        <v>6389</v>
      </c>
      <c r="K6066" s="458">
        <v>4</v>
      </c>
      <c r="L6066" s="458">
        <v>12</v>
      </c>
      <c r="M6066" s="457">
        <v>40741.287585309437</v>
      </c>
      <c r="N6066" s="458">
        <v>1</v>
      </c>
      <c r="O6066" s="458">
        <v>6</v>
      </c>
      <c r="P6066" s="457">
        <v>20506.8</v>
      </c>
    </row>
    <row r="6067" spans="1:16" ht="67.5" x14ac:dyDescent="0.2">
      <c r="A6067" s="466" t="s">
        <v>7860</v>
      </c>
      <c r="B6067" s="465" t="s">
        <v>3526</v>
      </c>
      <c r="C6067" s="464" t="s">
        <v>2594</v>
      </c>
      <c r="D6067" s="463" t="s">
        <v>7859</v>
      </c>
      <c r="E6067" s="462">
        <v>2500</v>
      </c>
      <c r="F6067" s="461" t="s">
        <v>9841</v>
      </c>
      <c r="G6067" s="460" t="s">
        <v>9840</v>
      </c>
      <c r="H6067" s="460"/>
      <c r="I6067" s="460"/>
      <c r="J6067" s="459"/>
      <c r="K6067" s="458">
        <v>4</v>
      </c>
      <c r="L6067" s="458">
        <v>12</v>
      </c>
      <c r="M6067" s="457">
        <v>31829.130926022997</v>
      </c>
      <c r="N6067" s="458">
        <v>1</v>
      </c>
      <c r="O6067" s="458">
        <v>6</v>
      </c>
      <c r="P6067" s="457">
        <v>16306.8</v>
      </c>
    </row>
    <row r="6068" spans="1:16" ht="67.5" x14ac:dyDescent="0.2">
      <c r="A6068" s="466" t="s">
        <v>7860</v>
      </c>
      <c r="B6068" s="465" t="s">
        <v>3526</v>
      </c>
      <c r="C6068" s="464" t="s">
        <v>2594</v>
      </c>
      <c r="D6068" s="463" t="s">
        <v>9839</v>
      </c>
      <c r="E6068" s="462">
        <v>8500</v>
      </c>
      <c r="F6068" s="461" t="s">
        <v>9838</v>
      </c>
      <c r="G6068" s="460" t="s">
        <v>9837</v>
      </c>
      <c r="H6068" s="460" t="s">
        <v>3542</v>
      </c>
      <c r="I6068" s="460" t="s">
        <v>7869</v>
      </c>
      <c r="J6068" s="459" t="s">
        <v>3542</v>
      </c>
      <c r="K6068" s="458">
        <v>1</v>
      </c>
      <c r="L6068" s="458">
        <v>3</v>
      </c>
      <c r="M6068" s="457">
        <v>27054.761287119545</v>
      </c>
      <c r="N6068" s="458">
        <v>1</v>
      </c>
      <c r="O6068" s="458">
        <v>6</v>
      </c>
      <c r="P6068" s="457">
        <v>52306.8</v>
      </c>
    </row>
    <row r="6069" spans="1:16" ht="67.5" x14ac:dyDescent="0.2">
      <c r="A6069" s="466" t="s">
        <v>7860</v>
      </c>
      <c r="B6069" s="465" t="s">
        <v>3526</v>
      </c>
      <c r="C6069" s="464" t="s">
        <v>2594</v>
      </c>
      <c r="D6069" s="463" t="s">
        <v>7923</v>
      </c>
      <c r="E6069" s="462">
        <v>4200</v>
      </c>
      <c r="F6069" s="461" t="s">
        <v>9836</v>
      </c>
      <c r="G6069" s="460" t="s">
        <v>9835</v>
      </c>
      <c r="H6069" s="460" t="s">
        <v>6189</v>
      </c>
      <c r="I6069" s="460" t="s">
        <v>7861</v>
      </c>
      <c r="J6069" s="459" t="s">
        <v>6189</v>
      </c>
      <c r="K6069" s="458">
        <v>3</v>
      </c>
      <c r="L6069" s="458">
        <v>5</v>
      </c>
      <c r="M6069" s="457">
        <v>22280.391648216097</v>
      </c>
      <c r="N6069" s="458">
        <v>0</v>
      </c>
      <c r="O6069" s="458">
        <v>0</v>
      </c>
      <c r="P6069" s="457">
        <v>0</v>
      </c>
    </row>
    <row r="6070" spans="1:16" ht="67.5" x14ac:dyDescent="0.2">
      <c r="A6070" s="466" t="s">
        <v>7860</v>
      </c>
      <c r="B6070" s="465" t="s">
        <v>3526</v>
      </c>
      <c r="C6070" s="464" t="s">
        <v>2594</v>
      </c>
      <c r="D6070" s="463" t="s">
        <v>8011</v>
      </c>
      <c r="E6070" s="462">
        <v>2200</v>
      </c>
      <c r="F6070" s="461" t="s">
        <v>9834</v>
      </c>
      <c r="G6070" s="460" t="s">
        <v>9833</v>
      </c>
      <c r="H6070" s="460"/>
      <c r="I6070" s="460"/>
      <c r="J6070" s="459"/>
      <c r="K6070" s="458">
        <v>3</v>
      </c>
      <c r="L6070" s="458">
        <v>12</v>
      </c>
      <c r="M6070" s="457">
        <v>28009.635214900234</v>
      </c>
      <c r="N6070" s="458">
        <v>1</v>
      </c>
      <c r="O6070" s="458">
        <v>6</v>
      </c>
      <c r="P6070" s="457">
        <v>14506.8</v>
      </c>
    </row>
    <row r="6071" spans="1:16" ht="67.5" x14ac:dyDescent="0.2">
      <c r="A6071" s="466" t="s">
        <v>7860</v>
      </c>
      <c r="B6071" s="465" t="s">
        <v>3526</v>
      </c>
      <c r="C6071" s="464" t="s">
        <v>2594</v>
      </c>
      <c r="D6071" s="463" t="s">
        <v>7887</v>
      </c>
      <c r="E6071" s="462">
        <v>4200</v>
      </c>
      <c r="F6071" s="461" t="s">
        <v>9832</v>
      </c>
      <c r="G6071" s="460" t="s">
        <v>9831</v>
      </c>
      <c r="H6071" s="460" t="s">
        <v>3542</v>
      </c>
      <c r="I6071" s="460" t="s">
        <v>7861</v>
      </c>
      <c r="J6071" s="459" t="s">
        <v>3542</v>
      </c>
      <c r="K6071" s="458">
        <v>3</v>
      </c>
      <c r="L6071" s="458">
        <v>12</v>
      </c>
      <c r="M6071" s="457">
        <v>53472.939955718633</v>
      </c>
      <c r="N6071" s="458">
        <v>1</v>
      </c>
      <c r="O6071" s="458">
        <v>6</v>
      </c>
      <c r="P6071" s="457">
        <v>26506.799999999999</v>
      </c>
    </row>
    <row r="6072" spans="1:16" ht="67.5" x14ac:dyDescent="0.2">
      <c r="A6072" s="466" t="s">
        <v>7860</v>
      </c>
      <c r="B6072" s="465" t="s">
        <v>3526</v>
      </c>
      <c r="C6072" s="464" t="s">
        <v>2594</v>
      </c>
      <c r="D6072" s="463" t="s">
        <v>7881</v>
      </c>
      <c r="E6072" s="462">
        <v>3200</v>
      </c>
      <c r="F6072" s="461" t="s">
        <v>9830</v>
      </c>
      <c r="G6072" s="460" t="s">
        <v>9829</v>
      </c>
      <c r="H6072" s="460" t="s">
        <v>9513</v>
      </c>
      <c r="I6072" s="460" t="s">
        <v>7861</v>
      </c>
      <c r="J6072" s="459" t="s">
        <v>9513</v>
      </c>
      <c r="K6072" s="458">
        <v>3</v>
      </c>
      <c r="L6072" s="458">
        <v>12</v>
      </c>
      <c r="M6072" s="457">
        <v>40741.287585309437</v>
      </c>
      <c r="N6072" s="458">
        <v>1</v>
      </c>
      <c r="O6072" s="458">
        <v>1</v>
      </c>
      <c r="P6072" s="457">
        <v>3417.8</v>
      </c>
    </row>
    <row r="6073" spans="1:16" ht="67.5" x14ac:dyDescent="0.2">
      <c r="A6073" s="466" t="s">
        <v>7860</v>
      </c>
      <c r="B6073" s="465" t="s">
        <v>3526</v>
      </c>
      <c r="C6073" s="464" t="s">
        <v>2594</v>
      </c>
      <c r="D6073" s="463" t="s">
        <v>9747</v>
      </c>
      <c r="E6073" s="462">
        <v>10000</v>
      </c>
      <c r="F6073" s="461" t="s">
        <v>9828</v>
      </c>
      <c r="G6073" s="460" t="s">
        <v>9827</v>
      </c>
      <c r="H6073" s="460" t="s">
        <v>3542</v>
      </c>
      <c r="I6073" s="460" t="s">
        <v>7869</v>
      </c>
      <c r="J6073" s="459" t="s">
        <v>3542</v>
      </c>
      <c r="K6073" s="458">
        <v>2</v>
      </c>
      <c r="L6073" s="458">
        <v>6</v>
      </c>
      <c r="M6073" s="457">
        <v>63658.261852045995</v>
      </c>
      <c r="N6073" s="458">
        <v>1</v>
      </c>
      <c r="O6073" s="458">
        <v>6</v>
      </c>
      <c r="P6073" s="457">
        <v>61306.8</v>
      </c>
    </row>
    <row r="6074" spans="1:16" ht="67.5" x14ac:dyDescent="0.2">
      <c r="A6074" s="466" t="s">
        <v>7860</v>
      </c>
      <c r="B6074" s="465" t="s">
        <v>3526</v>
      </c>
      <c r="C6074" s="464" t="s">
        <v>2594</v>
      </c>
      <c r="D6074" s="463" t="s">
        <v>7989</v>
      </c>
      <c r="E6074" s="462">
        <v>5500</v>
      </c>
      <c r="F6074" s="461" t="s">
        <v>9826</v>
      </c>
      <c r="G6074" s="460" t="s">
        <v>9825</v>
      </c>
      <c r="H6074" s="460" t="s">
        <v>7950</v>
      </c>
      <c r="I6074" s="460" t="s">
        <v>7869</v>
      </c>
      <c r="J6074" s="459" t="s">
        <v>7950</v>
      </c>
      <c r="K6074" s="458">
        <v>2</v>
      </c>
      <c r="L6074" s="458">
        <v>9</v>
      </c>
      <c r="M6074" s="457">
        <v>52518.066027937944</v>
      </c>
      <c r="N6074" s="458">
        <v>0</v>
      </c>
      <c r="O6074" s="458">
        <v>0</v>
      </c>
      <c r="P6074" s="457">
        <v>0</v>
      </c>
    </row>
    <row r="6075" spans="1:16" ht="67.5" x14ac:dyDescent="0.2">
      <c r="A6075" s="466" t="s">
        <v>7860</v>
      </c>
      <c r="B6075" s="465" t="s">
        <v>3526</v>
      </c>
      <c r="C6075" s="464" t="s">
        <v>2594</v>
      </c>
      <c r="D6075" s="463" t="s">
        <v>9824</v>
      </c>
      <c r="E6075" s="462">
        <v>4200</v>
      </c>
      <c r="F6075" s="461" t="s">
        <v>9823</v>
      </c>
      <c r="G6075" s="460" t="s">
        <v>9822</v>
      </c>
      <c r="H6075" s="460" t="s">
        <v>6514</v>
      </c>
      <c r="I6075" s="460" t="s">
        <v>7869</v>
      </c>
      <c r="J6075" s="459" t="s">
        <v>6514</v>
      </c>
      <c r="K6075" s="458">
        <v>3</v>
      </c>
      <c r="L6075" s="458">
        <v>12</v>
      </c>
      <c r="M6075" s="457">
        <v>53472.939955718633</v>
      </c>
      <c r="N6075" s="458">
        <v>1</v>
      </c>
      <c r="O6075" s="458">
        <v>6</v>
      </c>
      <c r="P6075" s="457">
        <v>26506.799999999999</v>
      </c>
    </row>
    <row r="6076" spans="1:16" ht="67.5" x14ac:dyDescent="0.2">
      <c r="A6076" s="466" t="s">
        <v>7860</v>
      </c>
      <c r="B6076" s="465" t="s">
        <v>3526</v>
      </c>
      <c r="C6076" s="464" t="s">
        <v>2594</v>
      </c>
      <c r="D6076" s="463" t="s">
        <v>7887</v>
      </c>
      <c r="E6076" s="462">
        <v>4200</v>
      </c>
      <c r="F6076" s="461" t="s">
        <v>9821</v>
      </c>
      <c r="G6076" s="460" t="s">
        <v>9820</v>
      </c>
      <c r="H6076" s="460" t="s">
        <v>4810</v>
      </c>
      <c r="I6076" s="460" t="s">
        <v>7869</v>
      </c>
      <c r="J6076" s="459" t="s">
        <v>4810</v>
      </c>
      <c r="K6076" s="458">
        <v>3</v>
      </c>
      <c r="L6076" s="458">
        <v>12</v>
      </c>
      <c r="M6076" s="457">
        <v>53472.939955718633</v>
      </c>
      <c r="N6076" s="458">
        <v>1</v>
      </c>
      <c r="O6076" s="458">
        <v>6</v>
      </c>
      <c r="P6076" s="457">
        <v>26506.799999999999</v>
      </c>
    </row>
    <row r="6077" spans="1:16" ht="67.5" x14ac:dyDescent="0.2">
      <c r="A6077" s="466" t="s">
        <v>7860</v>
      </c>
      <c r="B6077" s="465" t="s">
        <v>3526</v>
      </c>
      <c r="C6077" s="464" t="s">
        <v>2594</v>
      </c>
      <c r="D6077" s="463" t="s">
        <v>9819</v>
      </c>
      <c r="E6077" s="462">
        <v>9000</v>
      </c>
      <c r="F6077" s="461" t="s">
        <v>9818</v>
      </c>
      <c r="G6077" s="460" t="s">
        <v>9817</v>
      </c>
      <c r="H6077" s="460" t="s">
        <v>7950</v>
      </c>
      <c r="I6077" s="460" t="s">
        <v>7869</v>
      </c>
      <c r="J6077" s="459" t="s">
        <v>7950</v>
      </c>
      <c r="K6077" s="458">
        <v>3</v>
      </c>
      <c r="L6077" s="458">
        <v>12</v>
      </c>
      <c r="M6077" s="457">
        <v>114584.87133368278</v>
      </c>
      <c r="N6077" s="458">
        <v>1</v>
      </c>
      <c r="O6077" s="458">
        <v>6</v>
      </c>
      <c r="P6077" s="457">
        <v>55306.8</v>
      </c>
    </row>
    <row r="6078" spans="1:16" ht="67.5" x14ac:dyDescent="0.2">
      <c r="A6078" s="466" t="s">
        <v>7860</v>
      </c>
      <c r="B6078" s="465" t="s">
        <v>3526</v>
      </c>
      <c r="C6078" s="464" t="s">
        <v>2594</v>
      </c>
      <c r="D6078" s="463" t="s">
        <v>9816</v>
      </c>
      <c r="E6078" s="462">
        <v>3500</v>
      </c>
      <c r="F6078" s="461" t="s">
        <v>9815</v>
      </c>
      <c r="G6078" s="460" t="s">
        <v>9814</v>
      </c>
      <c r="H6078" s="460"/>
      <c r="I6078" s="460"/>
      <c r="J6078" s="459"/>
      <c r="K6078" s="458">
        <v>5</v>
      </c>
      <c r="L6078" s="458">
        <v>12</v>
      </c>
      <c r="M6078" s="457">
        <v>44560.783296432193</v>
      </c>
      <c r="N6078" s="458">
        <v>1</v>
      </c>
      <c r="O6078" s="458">
        <v>6</v>
      </c>
      <c r="P6078" s="457">
        <v>22306.799999999999</v>
      </c>
    </row>
    <row r="6079" spans="1:16" ht="67.5" x14ac:dyDescent="0.2">
      <c r="A6079" s="466" t="s">
        <v>7860</v>
      </c>
      <c r="B6079" s="465" t="s">
        <v>3526</v>
      </c>
      <c r="C6079" s="464" t="s">
        <v>2594</v>
      </c>
      <c r="D6079" s="463" t="s">
        <v>8091</v>
      </c>
      <c r="E6079" s="462">
        <v>2700</v>
      </c>
      <c r="F6079" s="461" t="s">
        <v>9813</v>
      </c>
      <c r="G6079" s="460" t="s">
        <v>9812</v>
      </c>
      <c r="H6079" s="460"/>
      <c r="I6079" s="460"/>
      <c r="J6079" s="459"/>
      <c r="K6079" s="458">
        <v>4</v>
      </c>
      <c r="L6079" s="458">
        <v>12</v>
      </c>
      <c r="M6079" s="457">
        <v>34375.461400104832</v>
      </c>
      <c r="N6079" s="458">
        <v>1</v>
      </c>
      <c r="O6079" s="458">
        <v>6</v>
      </c>
      <c r="P6079" s="457">
        <v>17506.8</v>
      </c>
    </row>
    <row r="6080" spans="1:16" ht="67.5" x14ac:dyDescent="0.2">
      <c r="A6080" s="466" t="s">
        <v>7860</v>
      </c>
      <c r="B6080" s="465" t="s">
        <v>3526</v>
      </c>
      <c r="C6080" s="464" t="s">
        <v>2594</v>
      </c>
      <c r="D6080" s="463" t="s">
        <v>7872</v>
      </c>
      <c r="E6080" s="462">
        <v>4200</v>
      </c>
      <c r="F6080" s="461" t="s">
        <v>9811</v>
      </c>
      <c r="G6080" s="460" t="s">
        <v>9810</v>
      </c>
      <c r="H6080" s="460" t="s">
        <v>8279</v>
      </c>
      <c r="I6080" s="460" t="s">
        <v>7869</v>
      </c>
      <c r="J6080" s="459" t="s">
        <v>8279</v>
      </c>
      <c r="K6080" s="458">
        <v>3</v>
      </c>
      <c r="L6080" s="458">
        <v>12</v>
      </c>
      <c r="M6080" s="457">
        <v>53472.939955718633</v>
      </c>
      <c r="N6080" s="458">
        <v>1</v>
      </c>
      <c r="O6080" s="458">
        <v>6</v>
      </c>
      <c r="P6080" s="457">
        <v>26506.799999999999</v>
      </c>
    </row>
    <row r="6081" spans="1:16" ht="67.5" x14ac:dyDescent="0.2">
      <c r="A6081" s="466" t="s">
        <v>7860</v>
      </c>
      <c r="B6081" s="465" t="s">
        <v>3526</v>
      </c>
      <c r="C6081" s="464" t="s">
        <v>2594</v>
      </c>
      <c r="D6081" s="463" t="s">
        <v>7887</v>
      </c>
      <c r="E6081" s="462">
        <v>4200</v>
      </c>
      <c r="F6081" s="461" t="s">
        <v>9809</v>
      </c>
      <c r="G6081" s="460" t="s">
        <v>9808</v>
      </c>
      <c r="H6081" s="460" t="s">
        <v>6389</v>
      </c>
      <c r="I6081" s="460" t="s">
        <v>7869</v>
      </c>
      <c r="J6081" s="459" t="s">
        <v>6389</v>
      </c>
      <c r="K6081" s="458">
        <v>5</v>
      </c>
      <c r="L6081" s="458">
        <v>12</v>
      </c>
      <c r="M6081" s="457">
        <v>53472.939955718633</v>
      </c>
      <c r="N6081" s="458">
        <v>1</v>
      </c>
      <c r="O6081" s="458">
        <v>6</v>
      </c>
      <c r="P6081" s="457">
        <v>26506.799999999999</v>
      </c>
    </row>
    <row r="6082" spans="1:16" ht="67.5" x14ac:dyDescent="0.2">
      <c r="A6082" s="466" t="s">
        <v>7860</v>
      </c>
      <c r="B6082" s="465" t="s">
        <v>3526</v>
      </c>
      <c r="C6082" s="464" t="s">
        <v>2594</v>
      </c>
      <c r="D6082" s="463" t="s">
        <v>8005</v>
      </c>
      <c r="E6082" s="462">
        <v>4200</v>
      </c>
      <c r="F6082" s="461" t="s">
        <v>9807</v>
      </c>
      <c r="G6082" s="460" t="s">
        <v>9806</v>
      </c>
      <c r="H6082" s="460" t="s">
        <v>6389</v>
      </c>
      <c r="I6082" s="460" t="s">
        <v>7869</v>
      </c>
      <c r="J6082" s="459" t="s">
        <v>6389</v>
      </c>
      <c r="K6082" s="458">
        <v>3</v>
      </c>
      <c r="L6082" s="458">
        <v>12</v>
      </c>
      <c r="M6082" s="457">
        <v>53472.939955718633</v>
      </c>
      <c r="N6082" s="458">
        <v>1</v>
      </c>
      <c r="O6082" s="458">
        <v>6</v>
      </c>
      <c r="P6082" s="457">
        <v>26506.799999999999</v>
      </c>
    </row>
    <row r="6083" spans="1:16" ht="67.5" x14ac:dyDescent="0.2">
      <c r="A6083" s="466" t="s">
        <v>7860</v>
      </c>
      <c r="B6083" s="465" t="s">
        <v>3526</v>
      </c>
      <c r="C6083" s="464" t="s">
        <v>2594</v>
      </c>
      <c r="D6083" s="463" t="s">
        <v>8481</v>
      </c>
      <c r="E6083" s="462">
        <v>7500</v>
      </c>
      <c r="F6083" s="461" t="s">
        <v>9805</v>
      </c>
      <c r="G6083" s="460" t="s">
        <v>9804</v>
      </c>
      <c r="H6083" s="460" t="s">
        <v>8241</v>
      </c>
      <c r="I6083" s="460" t="s">
        <v>7869</v>
      </c>
      <c r="J6083" s="459" t="s">
        <v>8241</v>
      </c>
      <c r="K6083" s="458">
        <v>3</v>
      </c>
      <c r="L6083" s="458">
        <v>12</v>
      </c>
      <c r="M6083" s="457">
        <v>95487.392778068985</v>
      </c>
      <c r="N6083" s="458">
        <v>1</v>
      </c>
      <c r="O6083" s="458">
        <v>6</v>
      </c>
      <c r="P6083" s="457">
        <v>46306.8</v>
      </c>
    </row>
    <row r="6084" spans="1:16" ht="67.5" x14ac:dyDescent="0.2">
      <c r="A6084" s="466" t="s">
        <v>7860</v>
      </c>
      <c r="B6084" s="465" t="s">
        <v>3526</v>
      </c>
      <c r="C6084" s="464" t="s">
        <v>2594</v>
      </c>
      <c r="D6084" s="463" t="s">
        <v>7887</v>
      </c>
      <c r="E6084" s="462">
        <v>4200</v>
      </c>
      <c r="F6084" s="461" t="s">
        <v>9803</v>
      </c>
      <c r="G6084" s="460" t="s">
        <v>9802</v>
      </c>
      <c r="H6084" s="460" t="s">
        <v>3574</v>
      </c>
      <c r="I6084" s="460" t="s">
        <v>7861</v>
      </c>
      <c r="J6084" s="459" t="s">
        <v>3574</v>
      </c>
      <c r="K6084" s="458">
        <v>4</v>
      </c>
      <c r="L6084" s="458">
        <v>10</v>
      </c>
      <c r="M6084" s="457">
        <v>44560.783296432193</v>
      </c>
      <c r="N6084" s="458">
        <v>1</v>
      </c>
      <c r="O6084" s="458">
        <v>6</v>
      </c>
      <c r="P6084" s="457">
        <v>26506.799999999999</v>
      </c>
    </row>
    <row r="6085" spans="1:16" ht="67.5" x14ac:dyDescent="0.2">
      <c r="A6085" s="466" t="s">
        <v>7860</v>
      </c>
      <c r="B6085" s="465" t="s">
        <v>3526</v>
      </c>
      <c r="C6085" s="464" t="s">
        <v>2594</v>
      </c>
      <c r="D6085" s="463" t="s">
        <v>7946</v>
      </c>
      <c r="E6085" s="462">
        <v>4200</v>
      </c>
      <c r="F6085" s="461" t="s">
        <v>9801</v>
      </c>
      <c r="G6085" s="460" t="s">
        <v>9800</v>
      </c>
      <c r="H6085" s="460" t="s">
        <v>6189</v>
      </c>
      <c r="I6085" s="460" t="s">
        <v>7861</v>
      </c>
      <c r="J6085" s="459" t="s">
        <v>6189</v>
      </c>
      <c r="K6085" s="458">
        <v>3</v>
      </c>
      <c r="L6085" s="458">
        <v>12</v>
      </c>
      <c r="M6085" s="457">
        <v>53472.939955718633</v>
      </c>
      <c r="N6085" s="458">
        <v>1</v>
      </c>
      <c r="O6085" s="458">
        <v>6</v>
      </c>
      <c r="P6085" s="457">
        <v>26506.799999999999</v>
      </c>
    </row>
    <row r="6086" spans="1:16" ht="67.5" x14ac:dyDescent="0.2">
      <c r="A6086" s="466" t="s">
        <v>7860</v>
      </c>
      <c r="B6086" s="465" t="s">
        <v>3526</v>
      </c>
      <c r="C6086" s="464" t="s">
        <v>2594</v>
      </c>
      <c r="D6086" s="463" t="s">
        <v>7887</v>
      </c>
      <c r="E6086" s="462">
        <v>4200</v>
      </c>
      <c r="F6086" s="461" t="s">
        <v>9799</v>
      </c>
      <c r="G6086" s="460" t="s">
        <v>9798</v>
      </c>
      <c r="H6086" s="460" t="s">
        <v>3642</v>
      </c>
      <c r="I6086" s="460" t="s">
        <v>7861</v>
      </c>
      <c r="J6086" s="459" t="s">
        <v>3642</v>
      </c>
      <c r="K6086" s="458">
        <v>4</v>
      </c>
      <c r="L6086" s="458">
        <v>12</v>
      </c>
      <c r="M6086" s="457">
        <v>53472.939955718633</v>
      </c>
      <c r="N6086" s="458">
        <v>1</v>
      </c>
      <c r="O6086" s="458">
        <v>6</v>
      </c>
      <c r="P6086" s="457">
        <v>26506.799999999999</v>
      </c>
    </row>
    <row r="6087" spans="1:16" ht="67.5" x14ac:dyDescent="0.2">
      <c r="A6087" s="466" t="s">
        <v>7860</v>
      </c>
      <c r="B6087" s="465" t="s">
        <v>3526</v>
      </c>
      <c r="C6087" s="464" t="s">
        <v>2594</v>
      </c>
      <c r="D6087" s="463" t="s">
        <v>8465</v>
      </c>
      <c r="E6087" s="462">
        <v>3500</v>
      </c>
      <c r="F6087" s="461" t="s">
        <v>9797</v>
      </c>
      <c r="G6087" s="460" t="s">
        <v>9796</v>
      </c>
      <c r="H6087" s="460" t="s">
        <v>8352</v>
      </c>
      <c r="I6087" s="460" t="s">
        <v>7861</v>
      </c>
      <c r="J6087" s="459" t="s">
        <v>8352</v>
      </c>
      <c r="K6087" s="458">
        <v>4</v>
      </c>
      <c r="L6087" s="458">
        <v>12</v>
      </c>
      <c r="M6087" s="457">
        <v>44560.783296432193</v>
      </c>
      <c r="N6087" s="458">
        <v>1</v>
      </c>
      <c r="O6087" s="458">
        <v>6</v>
      </c>
      <c r="P6087" s="457">
        <v>22306.799999999999</v>
      </c>
    </row>
    <row r="6088" spans="1:16" ht="67.5" x14ac:dyDescent="0.2">
      <c r="A6088" s="466" t="s">
        <v>7860</v>
      </c>
      <c r="B6088" s="465" t="s">
        <v>3526</v>
      </c>
      <c r="C6088" s="464" t="s">
        <v>2594</v>
      </c>
      <c r="D6088" s="463" t="s">
        <v>8040</v>
      </c>
      <c r="E6088" s="462">
        <v>8500</v>
      </c>
      <c r="F6088" s="461" t="s">
        <v>9795</v>
      </c>
      <c r="G6088" s="460" t="s">
        <v>9794</v>
      </c>
      <c r="H6088" s="460" t="s">
        <v>7976</v>
      </c>
      <c r="I6088" s="460" t="s">
        <v>7861</v>
      </c>
      <c r="J6088" s="459" t="s">
        <v>7976</v>
      </c>
      <c r="K6088" s="458">
        <v>3</v>
      </c>
      <c r="L6088" s="458">
        <v>12</v>
      </c>
      <c r="M6088" s="457">
        <v>108219.04514847818</v>
      </c>
      <c r="N6088" s="458">
        <v>1</v>
      </c>
      <c r="O6088" s="458">
        <v>6</v>
      </c>
      <c r="P6088" s="457">
        <v>52306.8</v>
      </c>
    </row>
    <row r="6089" spans="1:16" ht="67.5" x14ac:dyDescent="0.2">
      <c r="A6089" s="466" t="s">
        <v>7860</v>
      </c>
      <c r="B6089" s="465" t="s">
        <v>3526</v>
      </c>
      <c r="C6089" s="464" t="s">
        <v>2594</v>
      </c>
      <c r="D6089" s="463" t="s">
        <v>9793</v>
      </c>
      <c r="E6089" s="462">
        <v>2200</v>
      </c>
      <c r="F6089" s="461" t="s">
        <v>9792</v>
      </c>
      <c r="G6089" s="460" t="s">
        <v>9791</v>
      </c>
      <c r="H6089" s="460" t="s">
        <v>3838</v>
      </c>
      <c r="I6089" s="460" t="s">
        <v>7869</v>
      </c>
      <c r="J6089" s="459" t="s">
        <v>3838</v>
      </c>
      <c r="K6089" s="458">
        <v>3</v>
      </c>
      <c r="L6089" s="458">
        <v>12</v>
      </c>
      <c r="M6089" s="457">
        <v>28009.635214900234</v>
      </c>
      <c r="N6089" s="458">
        <v>1</v>
      </c>
      <c r="O6089" s="458">
        <v>6</v>
      </c>
      <c r="P6089" s="457">
        <v>14506.8</v>
      </c>
    </row>
    <row r="6090" spans="1:16" ht="67.5" x14ac:dyDescent="0.2">
      <c r="A6090" s="466" t="s">
        <v>7860</v>
      </c>
      <c r="B6090" s="465" t="s">
        <v>3526</v>
      </c>
      <c r="C6090" s="464" t="s">
        <v>2594</v>
      </c>
      <c r="D6090" s="463" t="s">
        <v>8345</v>
      </c>
      <c r="E6090" s="462">
        <v>3500</v>
      </c>
      <c r="F6090" s="461" t="s">
        <v>9790</v>
      </c>
      <c r="G6090" s="460" t="s">
        <v>9789</v>
      </c>
      <c r="H6090" s="460" t="s">
        <v>8342</v>
      </c>
      <c r="I6090" s="460" t="s">
        <v>7869</v>
      </c>
      <c r="J6090" s="459" t="s">
        <v>8342</v>
      </c>
      <c r="K6090" s="458">
        <v>0</v>
      </c>
      <c r="L6090" s="458">
        <v>0</v>
      </c>
      <c r="M6090" s="457">
        <v>0</v>
      </c>
      <c r="N6090" s="458">
        <v>1</v>
      </c>
      <c r="O6090" s="458">
        <v>2</v>
      </c>
      <c r="P6090" s="457">
        <v>7435.6</v>
      </c>
    </row>
    <row r="6091" spans="1:16" ht="67.5" x14ac:dyDescent="0.2">
      <c r="A6091" s="466" t="s">
        <v>7860</v>
      </c>
      <c r="B6091" s="465" t="s">
        <v>3526</v>
      </c>
      <c r="C6091" s="464" t="s">
        <v>2594</v>
      </c>
      <c r="D6091" s="463" t="s">
        <v>7923</v>
      </c>
      <c r="E6091" s="462">
        <v>4200</v>
      </c>
      <c r="F6091" s="461" t="s">
        <v>9788</v>
      </c>
      <c r="G6091" s="460" t="s">
        <v>9787</v>
      </c>
      <c r="H6091" s="460" t="s">
        <v>3642</v>
      </c>
      <c r="I6091" s="460" t="s">
        <v>7869</v>
      </c>
      <c r="J6091" s="459" t="s">
        <v>3642</v>
      </c>
      <c r="K6091" s="458">
        <v>1</v>
      </c>
      <c r="L6091" s="458">
        <v>2</v>
      </c>
      <c r="M6091" s="457">
        <v>8912.1566592864383</v>
      </c>
      <c r="N6091" s="458">
        <v>1</v>
      </c>
      <c r="O6091" s="458">
        <v>6</v>
      </c>
      <c r="P6091" s="457">
        <v>26506.799999999999</v>
      </c>
    </row>
    <row r="6092" spans="1:16" ht="67.5" x14ac:dyDescent="0.2">
      <c r="A6092" s="466" t="s">
        <v>7860</v>
      </c>
      <c r="B6092" s="465" t="s">
        <v>3526</v>
      </c>
      <c r="C6092" s="464" t="s">
        <v>2594</v>
      </c>
      <c r="D6092" s="463" t="s">
        <v>8475</v>
      </c>
      <c r="E6092" s="462">
        <v>5500</v>
      </c>
      <c r="F6092" s="461" t="s">
        <v>9786</v>
      </c>
      <c r="G6092" s="460" t="s">
        <v>9785</v>
      </c>
      <c r="H6092" s="460"/>
      <c r="I6092" s="460"/>
      <c r="J6092" s="459"/>
      <c r="K6092" s="458">
        <v>3</v>
      </c>
      <c r="L6092" s="458">
        <v>12</v>
      </c>
      <c r="M6092" s="457">
        <v>70024.088037250593</v>
      </c>
      <c r="N6092" s="458">
        <v>1</v>
      </c>
      <c r="O6092" s="458">
        <v>6</v>
      </c>
      <c r="P6092" s="457">
        <v>34306.800000000003</v>
      </c>
    </row>
    <row r="6093" spans="1:16" ht="67.5" x14ac:dyDescent="0.2">
      <c r="A6093" s="466" t="s">
        <v>7860</v>
      </c>
      <c r="B6093" s="465" t="s">
        <v>3526</v>
      </c>
      <c r="C6093" s="464" t="s">
        <v>2594</v>
      </c>
      <c r="D6093" s="463" t="s">
        <v>8278</v>
      </c>
      <c r="E6093" s="462">
        <v>2700</v>
      </c>
      <c r="F6093" s="461" t="s">
        <v>9784</v>
      </c>
      <c r="G6093" s="460" t="s">
        <v>9783</v>
      </c>
      <c r="H6093" s="460"/>
      <c r="I6093" s="460"/>
      <c r="J6093" s="459"/>
      <c r="K6093" s="458">
        <v>3</v>
      </c>
      <c r="L6093" s="458">
        <v>12</v>
      </c>
      <c r="M6093" s="457">
        <v>34375.461400104832</v>
      </c>
      <c r="N6093" s="458">
        <v>1</v>
      </c>
      <c r="O6093" s="458">
        <v>6</v>
      </c>
      <c r="P6093" s="457">
        <v>17506.8</v>
      </c>
    </row>
    <row r="6094" spans="1:16" ht="67.5" x14ac:dyDescent="0.2">
      <c r="A6094" s="466" t="s">
        <v>7860</v>
      </c>
      <c r="B6094" s="465" t="s">
        <v>3526</v>
      </c>
      <c r="C6094" s="464" t="s">
        <v>2594</v>
      </c>
      <c r="D6094" s="463" t="s">
        <v>7887</v>
      </c>
      <c r="E6094" s="462">
        <v>4200</v>
      </c>
      <c r="F6094" s="461" t="s">
        <v>9782</v>
      </c>
      <c r="G6094" s="460" t="s">
        <v>9781</v>
      </c>
      <c r="H6094" s="460" t="s">
        <v>3574</v>
      </c>
      <c r="I6094" s="460" t="s">
        <v>7869</v>
      </c>
      <c r="J6094" s="459" t="s">
        <v>3574</v>
      </c>
      <c r="K6094" s="458">
        <v>3</v>
      </c>
      <c r="L6094" s="458">
        <v>12</v>
      </c>
      <c r="M6094" s="457">
        <v>53472.939955718633</v>
      </c>
      <c r="N6094" s="458">
        <v>1</v>
      </c>
      <c r="O6094" s="458">
        <v>6</v>
      </c>
      <c r="P6094" s="457">
        <v>26506.799999999999</v>
      </c>
    </row>
    <row r="6095" spans="1:16" ht="67.5" x14ac:dyDescent="0.2">
      <c r="A6095" s="466" t="s">
        <v>7860</v>
      </c>
      <c r="B6095" s="465" t="s">
        <v>3526</v>
      </c>
      <c r="C6095" s="464" t="s">
        <v>2594</v>
      </c>
      <c r="D6095" s="463" t="s">
        <v>4784</v>
      </c>
      <c r="E6095" s="462">
        <v>2200</v>
      </c>
      <c r="F6095" s="461" t="s">
        <v>9780</v>
      </c>
      <c r="G6095" s="460" t="s">
        <v>9779</v>
      </c>
      <c r="H6095" s="460"/>
      <c r="I6095" s="460"/>
      <c r="J6095" s="459"/>
      <c r="K6095" s="458">
        <v>3</v>
      </c>
      <c r="L6095" s="458">
        <v>12</v>
      </c>
      <c r="M6095" s="457">
        <v>28009.635214900234</v>
      </c>
      <c r="N6095" s="458">
        <v>1</v>
      </c>
      <c r="O6095" s="458">
        <v>6</v>
      </c>
      <c r="P6095" s="457">
        <v>14506.8</v>
      </c>
    </row>
    <row r="6096" spans="1:16" ht="67.5" x14ac:dyDescent="0.2">
      <c r="A6096" s="466" t="s">
        <v>7860</v>
      </c>
      <c r="B6096" s="465" t="s">
        <v>3526</v>
      </c>
      <c r="C6096" s="464" t="s">
        <v>2594</v>
      </c>
      <c r="D6096" s="463" t="s">
        <v>7960</v>
      </c>
      <c r="E6096" s="462">
        <v>2500</v>
      </c>
      <c r="F6096" s="461" t="s">
        <v>9778</v>
      </c>
      <c r="G6096" s="460" t="s">
        <v>9777</v>
      </c>
      <c r="H6096" s="460" t="s">
        <v>3591</v>
      </c>
      <c r="I6096" s="460" t="s">
        <v>7869</v>
      </c>
      <c r="J6096" s="459" t="s">
        <v>3591</v>
      </c>
      <c r="K6096" s="458">
        <v>4</v>
      </c>
      <c r="L6096" s="458">
        <v>12</v>
      </c>
      <c r="M6096" s="457">
        <v>31829.130926022997</v>
      </c>
      <c r="N6096" s="458">
        <v>1</v>
      </c>
      <c r="O6096" s="458">
        <v>6</v>
      </c>
      <c r="P6096" s="457">
        <v>16306.8</v>
      </c>
    </row>
    <row r="6097" spans="1:16" ht="67.5" x14ac:dyDescent="0.2">
      <c r="A6097" s="466" t="s">
        <v>7860</v>
      </c>
      <c r="B6097" s="465" t="s">
        <v>3526</v>
      </c>
      <c r="C6097" s="464" t="s">
        <v>2594</v>
      </c>
      <c r="D6097" s="463" t="s">
        <v>8472</v>
      </c>
      <c r="E6097" s="462">
        <v>2200</v>
      </c>
      <c r="F6097" s="461" t="s">
        <v>9776</v>
      </c>
      <c r="G6097" s="460" t="s">
        <v>9775</v>
      </c>
      <c r="H6097" s="460"/>
      <c r="I6097" s="460"/>
      <c r="J6097" s="459"/>
      <c r="K6097" s="458">
        <v>4</v>
      </c>
      <c r="L6097" s="458">
        <v>12</v>
      </c>
      <c r="M6097" s="457">
        <v>28009.635214900234</v>
      </c>
      <c r="N6097" s="458">
        <v>1</v>
      </c>
      <c r="O6097" s="458">
        <v>6</v>
      </c>
      <c r="P6097" s="457">
        <v>14506.8</v>
      </c>
    </row>
    <row r="6098" spans="1:16" ht="67.5" x14ac:dyDescent="0.2">
      <c r="A6098" s="466" t="s">
        <v>7860</v>
      </c>
      <c r="B6098" s="465" t="s">
        <v>3526</v>
      </c>
      <c r="C6098" s="464" t="s">
        <v>2594</v>
      </c>
      <c r="D6098" s="463" t="s">
        <v>7887</v>
      </c>
      <c r="E6098" s="462">
        <v>4200</v>
      </c>
      <c r="F6098" s="461" t="s">
        <v>9774</v>
      </c>
      <c r="G6098" s="460" t="s">
        <v>9773</v>
      </c>
      <c r="H6098" s="460" t="s">
        <v>6389</v>
      </c>
      <c r="I6098" s="460" t="s">
        <v>7869</v>
      </c>
      <c r="J6098" s="459" t="s">
        <v>6389</v>
      </c>
      <c r="K6098" s="458">
        <v>4</v>
      </c>
      <c r="L6098" s="458">
        <v>12</v>
      </c>
      <c r="M6098" s="457">
        <v>53472.939955718633</v>
      </c>
      <c r="N6098" s="458">
        <v>1</v>
      </c>
      <c r="O6098" s="458">
        <v>6</v>
      </c>
      <c r="P6098" s="457">
        <v>26506.799999999999</v>
      </c>
    </row>
    <row r="6099" spans="1:16" ht="67.5" x14ac:dyDescent="0.2">
      <c r="A6099" s="466" t="s">
        <v>7860</v>
      </c>
      <c r="B6099" s="465" t="s">
        <v>3526</v>
      </c>
      <c r="C6099" s="464" t="s">
        <v>2594</v>
      </c>
      <c r="D6099" s="463" t="s">
        <v>9772</v>
      </c>
      <c r="E6099" s="462">
        <v>11000</v>
      </c>
      <c r="F6099" s="461" t="s">
        <v>9771</v>
      </c>
      <c r="G6099" s="460" t="s">
        <v>9770</v>
      </c>
      <c r="H6099" s="460" t="s">
        <v>4810</v>
      </c>
      <c r="I6099" s="460" t="s">
        <v>7869</v>
      </c>
      <c r="J6099" s="459" t="s">
        <v>4810</v>
      </c>
      <c r="K6099" s="458">
        <v>3</v>
      </c>
      <c r="L6099" s="458">
        <v>12</v>
      </c>
      <c r="M6099" s="457">
        <v>140048.17607450119</v>
      </c>
      <c r="N6099" s="458">
        <v>1</v>
      </c>
      <c r="O6099" s="458">
        <v>6</v>
      </c>
      <c r="P6099" s="457">
        <v>67306.8</v>
      </c>
    </row>
    <row r="6100" spans="1:16" ht="67.5" x14ac:dyDescent="0.2">
      <c r="A6100" s="466" t="s">
        <v>7860</v>
      </c>
      <c r="B6100" s="465" t="s">
        <v>3526</v>
      </c>
      <c r="C6100" s="464" t="s">
        <v>2594</v>
      </c>
      <c r="D6100" s="463" t="s">
        <v>7908</v>
      </c>
      <c r="E6100" s="462">
        <v>4200</v>
      </c>
      <c r="F6100" s="461" t="s">
        <v>9769</v>
      </c>
      <c r="G6100" s="460" t="s">
        <v>9768</v>
      </c>
      <c r="H6100" s="460" t="s">
        <v>6389</v>
      </c>
      <c r="I6100" s="460" t="s">
        <v>7869</v>
      </c>
      <c r="J6100" s="459" t="s">
        <v>6389</v>
      </c>
      <c r="K6100" s="458">
        <v>3</v>
      </c>
      <c r="L6100" s="458">
        <v>5</v>
      </c>
      <c r="M6100" s="457">
        <v>22280.391648216097</v>
      </c>
      <c r="N6100" s="458">
        <v>0</v>
      </c>
      <c r="O6100" s="458">
        <v>0</v>
      </c>
      <c r="P6100" s="457">
        <v>0</v>
      </c>
    </row>
    <row r="6101" spans="1:16" ht="67.5" x14ac:dyDescent="0.2">
      <c r="A6101" s="466" t="s">
        <v>7860</v>
      </c>
      <c r="B6101" s="465" t="s">
        <v>3526</v>
      </c>
      <c r="C6101" s="464" t="s">
        <v>2594</v>
      </c>
      <c r="D6101" s="463" t="s">
        <v>9767</v>
      </c>
      <c r="E6101" s="462">
        <v>8000</v>
      </c>
      <c r="F6101" s="461" t="s">
        <v>9766</v>
      </c>
      <c r="G6101" s="460" t="s">
        <v>9765</v>
      </c>
      <c r="H6101" s="460" t="s">
        <v>3574</v>
      </c>
      <c r="I6101" s="460" t="s">
        <v>7869</v>
      </c>
      <c r="J6101" s="459" t="s">
        <v>3574</v>
      </c>
      <c r="K6101" s="458">
        <v>3</v>
      </c>
      <c r="L6101" s="458">
        <v>12</v>
      </c>
      <c r="M6101" s="457">
        <v>101853.21896327358</v>
      </c>
      <c r="N6101" s="458">
        <v>1</v>
      </c>
      <c r="O6101" s="458">
        <v>6</v>
      </c>
      <c r="P6101" s="457">
        <v>49306.8</v>
      </c>
    </row>
    <row r="6102" spans="1:16" ht="67.5" x14ac:dyDescent="0.2">
      <c r="A6102" s="466" t="s">
        <v>7860</v>
      </c>
      <c r="B6102" s="465" t="s">
        <v>3526</v>
      </c>
      <c r="C6102" s="464" t="s">
        <v>2594</v>
      </c>
      <c r="D6102" s="463" t="s">
        <v>7941</v>
      </c>
      <c r="E6102" s="462">
        <v>4200</v>
      </c>
      <c r="F6102" s="461" t="s">
        <v>9764</v>
      </c>
      <c r="G6102" s="460" t="s">
        <v>9763</v>
      </c>
      <c r="H6102" s="460" t="s">
        <v>7865</v>
      </c>
      <c r="I6102" s="460" t="s">
        <v>7869</v>
      </c>
      <c r="J6102" s="459" t="s">
        <v>7865</v>
      </c>
      <c r="K6102" s="458">
        <v>3</v>
      </c>
      <c r="L6102" s="458">
        <v>12</v>
      </c>
      <c r="M6102" s="457">
        <v>53472.939955718633</v>
      </c>
      <c r="N6102" s="458">
        <v>1</v>
      </c>
      <c r="O6102" s="458">
        <v>6</v>
      </c>
      <c r="P6102" s="457">
        <v>26506.799999999999</v>
      </c>
    </row>
    <row r="6103" spans="1:16" ht="67.5" x14ac:dyDescent="0.2">
      <c r="A6103" s="466" t="s">
        <v>7860</v>
      </c>
      <c r="B6103" s="465" t="s">
        <v>3526</v>
      </c>
      <c r="C6103" s="464" t="s">
        <v>2594</v>
      </c>
      <c r="D6103" s="463" t="s">
        <v>9762</v>
      </c>
      <c r="E6103" s="462">
        <v>10500</v>
      </c>
      <c r="F6103" s="461" t="s">
        <v>9761</v>
      </c>
      <c r="G6103" s="460" t="s">
        <v>9760</v>
      </c>
      <c r="H6103" s="460" t="s">
        <v>9101</v>
      </c>
      <c r="I6103" s="460" t="s">
        <v>7869</v>
      </c>
      <c r="J6103" s="459" t="s">
        <v>9101</v>
      </c>
      <c r="K6103" s="458">
        <v>3</v>
      </c>
      <c r="L6103" s="458">
        <v>12</v>
      </c>
      <c r="M6103" s="457">
        <v>133682.34988929657</v>
      </c>
      <c r="N6103" s="458">
        <v>1</v>
      </c>
      <c r="O6103" s="458">
        <v>6</v>
      </c>
      <c r="P6103" s="457">
        <v>64306.8</v>
      </c>
    </row>
    <row r="6104" spans="1:16" ht="67.5" x14ac:dyDescent="0.2">
      <c r="A6104" s="466" t="s">
        <v>7860</v>
      </c>
      <c r="B6104" s="465" t="s">
        <v>3526</v>
      </c>
      <c r="C6104" s="464" t="s">
        <v>2594</v>
      </c>
      <c r="D6104" s="463" t="s">
        <v>9759</v>
      </c>
      <c r="E6104" s="462">
        <v>5500</v>
      </c>
      <c r="F6104" s="461" t="s">
        <v>9758</v>
      </c>
      <c r="G6104" s="460" t="s">
        <v>9757</v>
      </c>
      <c r="H6104" s="460" t="s">
        <v>8241</v>
      </c>
      <c r="I6104" s="460" t="s">
        <v>7861</v>
      </c>
      <c r="J6104" s="459" t="s">
        <v>8241</v>
      </c>
      <c r="K6104" s="458">
        <v>3</v>
      </c>
      <c r="L6104" s="458">
        <v>12</v>
      </c>
      <c r="M6104" s="457">
        <v>76389.914222455191</v>
      </c>
      <c r="N6104" s="458">
        <v>1</v>
      </c>
      <c r="O6104" s="458">
        <v>6</v>
      </c>
      <c r="P6104" s="457">
        <v>34306.800000000003</v>
      </c>
    </row>
    <row r="6105" spans="1:16" ht="67.5" x14ac:dyDescent="0.2">
      <c r="A6105" s="466" t="s">
        <v>7860</v>
      </c>
      <c r="B6105" s="465" t="s">
        <v>3526</v>
      </c>
      <c r="C6105" s="464" t="s">
        <v>2594</v>
      </c>
      <c r="D6105" s="463" t="s">
        <v>7905</v>
      </c>
      <c r="E6105" s="462">
        <v>4200</v>
      </c>
      <c r="F6105" s="461" t="s">
        <v>9756</v>
      </c>
      <c r="G6105" s="460" t="s">
        <v>9755</v>
      </c>
      <c r="H6105" s="460" t="s">
        <v>9754</v>
      </c>
      <c r="I6105" s="460" t="s">
        <v>7869</v>
      </c>
      <c r="J6105" s="459" t="s">
        <v>9754</v>
      </c>
      <c r="K6105" s="458">
        <v>3</v>
      </c>
      <c r="L6105" s="458">
        <v>12</v>
      </c>
      <c r="M6105" s="457">
        <v>53472.939955718633</v>
      </c>
      <c r="N6105" s="458">
        <v>1</v>
      </c>
      <c r="O6105" s="458">
        <v>6</v>
      </c>
      <c r="P6105" s="457">
        <v>26506.799999999999</v>
      </c>
    </row>
    <row r="6106" spans="1:16" ht="67.5" x14ac:dyDescent="0.2">
      <c r="A6106" s="466" t="s">
        <v>7860</v>
      </c>
      <c r="B6106" s="465" t="s">
        <v>3526</v>
      </c>
      <c r="C6106" s="464" t="s">
        <v>2594</v>
      </c>
      <c r="D6106" s="463" t="s">
        <v>7887</v>
      </c>
      <c r="E6106" s="462">
        <v>4200</v>
      </c>
      <c r="F6106" s="461" t="s">
        <v>9753</v>
      </c>
      <c r="G6106" s="460" t="s">
        <v>9752</v>
      </c>
      <c r="H6106" s="460" t="s">
        <v>3574</v>
      </c>
      <c r="I6106" s="460" t="s">
        <v>7861</v>
      </c>
      <c r="J6106" s="459" t="s">
        <v>3574</v>
      </c>
      <c r="K6106" s="458">
        <v>3</v>
      </c>
      <c r="L6106" s="458">
        <v>12</v>
      </c>
      <c r="M6106" s="457">
        <v>53472.939955718633</v>
      </c>
      <c r="N6106" s="458">
        <v>1</v>
      </c>
      <c r="O6106" s="458">
        <v>6</v>
      </c>
      <c r="P6106" s="457">
        <v>26506.799999999999</v>
      </c>
    </row>
    <row r="6107" spans="1:16" ht="67.5" x14ac:dyDescent="0.2">
      <c r="A6107" s="466" t="s">
        <v>7860</v>
      </c>
      <c r="B6107" s="465" t="s">
        <v>3526</v>
      </c>
      <c r="C6107" s="464" t="s">
        <v>2594</v>
      </c>
      <c r="D6107" s="463" t="s">
        <v>8417</v>
      </c>
      <c r="E6107" s="462">
        <v>3200</v>
      </c>
      <c r="F6107" s="461" t="s">
        <v>9751</v>
      </c>
      <c r="G6107" s="460" t="s">
        <v>9750</v>
      </c>
      <c r="H6107" s="460" t="s">
        <v>8279</v>
      </c>
      <c r="I6107" s="460" t="s">
        <v>7869</v>
      </c>
      <c r="J6107" s="459" t="s">
        <v>8279</v>
      </c>
      <c r="K6107" s="458">
        <v>4</v>
      </c>
      <c r="L6107" s="458">
        <v>12</v>
      </c>
      <c r="M6107" s="457">
        <v>40741.287585309437</v>
      </c>
      <c r="N6107" s="458">
        <v>1</v>
      </c>
      <c r="O6107" s="458">
        <v>6</v>
      </c>
      <c r="P6107" s="457">
        <v>20506.8</v>
      </c>
    </row>
    <row r="6108" spans="1:16" ht="67.5" x14ac:dyDescent="0.2">
      <c r="A6108" s="466" t="s">
        <v>7860</v>
      </c>
      <c r="B6108" s="465" t="s">
        <v>3526</v>
      </c>
      <c r="C6108" s="464" t="s">
        <v>2594</v>
      </c>
      <c r="D6108" s="463" t="s">
        <v>7899</v>
      </c>
      <c r="E6108" s="462">
        <v>4200</v>
      </c>
      <c r="F6108" s="461" t="s">
        <v>9749</v>
      </c>
      <c r="G6108" s="460" t="s">
        <v>9748</v>
      </c>
      <c r="H6108" s="460" t="s">
        <v>6389</v>
      </c>
      <c r="I6108" s="460" t="s">
        <v>7869</v>
      </c>
      <c r="J6108" s="459" t="s">
        <v>6389</v>
      </c>
      <c r="K6108" s="458">
        <v>3</v>
      </c>
      <c r="L6108" s="458">
        <v>12</v>
      </c>
      <c r="M6108" s="457">
        <v>53472.939955718633</v>
      </c>
      <c r="N6108" s="458">
        <v>1</v>
      </c>
      <c r="O6108" s="458">
        <v>2</v>
      </c>
      <c r="P6108" s="457">
        <v>8835.6</v>
      </c>
    </row>
    <row r="6109" spans="1:16" ht="67.5" x14ac:dyDescent="0.2">
      <c r="A6109" s="466" t="s">
        <v>7860</v>
      </c>
      <c r="B6109" s="465" t="s">
        <v>3526</v>
      </c>
      <c r="C6109" s="464" t="s">
        <v>2594</v>
      </c>
      <c r="D6109" s="463" t="s">
        <v>9747</v>
      </c>
      <c r="E6109" s="462">
        <v>10000</v>
      </c>
      <c r="F6109" s="461" t="s">
        <v>9746</v>
      </c>
      <c r="G6109" s="460" t="s">
        <v>9745</v>
      </c>
      <c r="H6109" s="460" t="s">
        <v>4810</v>
      </c>
      <c r="I6109" s="460" t="s">
        <v>7869</v>
      </c>
      <c r="J6109" s="459" t="s">
        <v>4810</v>
      </c>
      <c r="K6109" s="458">
        <v>2</v>
      </c>
      <c r="L6109" s="458">
        <v>6</v>
      </c>
      <c r="M6109" s="457">
        <v>63658.261852045995</v>
      </c>
      <c r="N6109" s="458">
        <v>1</v>
      </c>
      <c r="O6109" s="458">
        <v>6</v>
      </c>
      <c r="P6109" s="457">
        <v>61306.8</v>
      </c>
    </row>
    <row r="6110" spans="1:16" ht="67.5" x14ac:dyDescent="0.2">
      <c r="A6110" s="466" t="s">
        <v>7860</v>
      </c>
      <c r="B6110" s="465" t="s">
        <v>3526</v>
      </c>
      <c r="C6110" s="464" t="s">
        <v>2594</v>
      </c>
      <c r="D6110" s="463" t="s">
        <v>7859</v>
      </c>
      <c r="E6110" s="462">
        <v>2500</v>
      </c>
      <c r="F6110" s="461" t="s">
        <v>9744</v>
      </c>
      <c r="G6110" s="460" t="s">
        <v>9743</v>
      </c>
      <c r="H6110" s="460" t="s">
        <v>8020</v>
      </c>
      <c r="I6110" s="460" t="s">
        <v>7861</v>
      </c>
      <c r="J6110" s="459" t="s">
        <v>8020</v>
      </c>
      <c r="K6110" s="458">
        <v>3</v>
      </c>
      <c r="L6110" s="458">
        <v>5</v>
      </c>
      <c r="M6110" s="457">
        <v>13262.137885842914</v>
      </c>
      <c r="N6110" s="458">
        <v>0</v>
      </c>
      <c r="O6110" s="458">
        <v>0</v>
      </c>
      <c r="P6110" s="457">
        <v>0</v>
      </c>
    </row>
    <row r="6111" spans="1:16" ht="67.5" x14ac:dyDescent="0.2">
      <c r="A6111" s="466" t="s">
        <v>7860</v>
      </c>
      <c r="B6111" s="465" t="s">
        <v>3526</v>
      </c>
      <c r="C6111" s="464" t="s">
        <v>2594</v>
      </c>
      <c r="D6111" s="463" t="s">
        <v>8475</v>
      </c>
      <c r="E6111" s="462">
        <v>5500</v>
      </c>
      <c r="F6111" s="461" t="s">
        <v>9742</v>
      </c>
      <c r="G6111" s="460" t="s">
        <v>9741</v>
      </c>
      <c r="H6111" s="460" t="s">
        <v>7911</v>
      </c>
      <c r="I6111" s="460" t="s">
        <v>7861</v>
      </c>
      <c r="J6111" s="459" t="s">
        <v>7911</v>
      </c>
      <c r="K6111" s="458">
        <v>3</v>
      </c>
      <c r="L6111" s="458">
        <v>12</v>
      </c>
      <c r="M6111" s="457">
        <v>70024.088037250593</v>
      </c>
      <c r="N6111" s="458">
        <v>1</v>
      </c>
      <c r="O6111" s="458">
        <v>6</v>
      </c>
      <c r="P6111" s="457">
        <v>34306.800000000003</v>
      </c>
    </row>
    <row r="6112" spans="1:16" ht="67.5" x14ac:dyDescent="0.2">
      <c r="A6112" s="466" t="s">
        <v>7860</v>
      </c>
      <c r="B6112" s="465" t="s">
        <v>3526</v>
      </c>
      <c r="C6112" s="464" t="s">
        <v>2594</v>
      </c>
      <c r="D6112" s="463" t="s">
        <v>7887</v>
      </c>
      <c r="E6112" s="462">
        <v>2500</v>
      </c>
      <c r="F6112" s="461" t="s">
        <v>9740</v>
      </c>
      <c r="G6112" s="460" t="s">
        <v>9739</v>
      </c>
      <c r="H6112" s="460" t="s">
        <v>8020</v>
      </c>
      <c r="I6112" s="460" t="s">
        <v>7869</v>
      </c>
      <c r="J6112" s="459" t="s">
        <v>8020</v>
      </c>
      <c r="K6112" s="458">
        <v>4</v>
      </c>
      <c r="L6112" s="458">
        <v>7</v>
      </c>
      <c r="M6112" s="457">
        <v>22174.294545129353</v>
      </c>
      <c r="N6112" s="458">
        <v>1</v>
      </c>
      <c r="O6112" s="458">
        <v>6</v>
      </c>
      <c r="P6112" s="457">
        <v>16306.8</v>
      </c>
    </row>
    <row r="6113" spans="1:16" ht="67.5" x14ac:dyDescent="0.2">
      <c r="A6113" s="466" t="s">
        <v>7860</v>
      </c>
      <c r="B6113" s="465" t="s">
        <v>3526</v>
      </c>
      <c r="C6113" s="464" t="s">
        <v>2594</v>
      </c>
      <c r="D6113" s="463" t="s">
        <v>8302</v>
      </c>
      <c r="E6113" s="462">
        <v>4200</v>
      </c>
      <c r="F6113" s="461" t="s">
        <v>9738</v>
      </c>
      <c r="G6113" s="460" t="s">
        <v>9737</v>
      </c>
      <c r="H6113" s="460" t="s">
        <v>8241</v>
      </c>
      <c r="I6113" s="460" t="s">
        <v>7869</v>
      </c>
      <c r="J6113" s="459" t="s">
        <v>8241</v>
      </c>
      <c r="K6113" s="458">
        <v>4</v>
      </c>
      <c r="L6113" s="458">
        <v>10</v>
      </c>
      <c r="M6113" s="457">
        <v>44560.783296432193</v>
      </c>
      <c r="N6113" s="458">
        <v>1</v>
      </c>
      <c r="O6113" s="458">
        <v>6</v>
      </c>
      <c r="P6113" s="457">
        <v>26506.799999999999</v>
      </c>
    </row>
    <row r="6114" spans="1:16" ht="67.5" x14ac:dyDescent="0.2">
      <c r="A6114" s="466" t="s">
        <v>7860</v>
      </c>
      <c r="B6114" s="465" t="s">
        <v>3526</v>
      </c>
      <c r="C6114" s="464" t="s">
        <v>2594</v>
      </c>
      <c r="D6114" s="463" t="s">
        <v>7887</v>
      </c>
      <c r="E6114" s="462">
        <v>4200</v>
      </c>
      <c r="F6114" s="461" t="s">
        <v>9736</v>
      </c>
      <c r="G6114" s="460" t="s">
        <v>9735</v>
      </c>
      <c r="H6114" s="460" t="s">
        <v>3642</v>
      </c>
      <c r="I6114" s="460" t="s">
        <v>7861</v>
      </c>
      <c r="J6114" s="459" t="s">
        <v>3642</v>
      </c>
      <c r="K6114" s="458">
        <v>4</v>
      </c>
      <c r="L6114" s="458">
        <v>12</v>
      </c>
      <c r="M6114" s="457">
        <v>53472.939955718633</v>
      </c>
      <c r="N6114" s="458">
        <v>1</v>
      </c>
      <c r="O6114" s="458">
        <v>6</v>
      </c>
      <c r="P6114" s="457">
        <v>26506.799999999999</v>
      </c>
    </row>
    <row r="6115" spans="1:16" ht="67.5" x14ac:dyDescent="0.2">
      <c r="A6115" s="466" t="s">
        <v>7860</v>
      </c>
      <c r="B6115" s="465" t="s">
        <v>3526</v>
      </c>
      <c r="C6115" s="464" t="s">
        <v>2594</v>
      </c>
      <c r="D6115" s="463" t="s">
        <v>8236</v>
      </c>
      <c r="E6115" s="462">
        <v>4200</v>
      </c>
      <c r="F6115" s="461" t="s">
        <v>9734</v>
      </c>
      <c r="G6115" s="460" t="s">
        <v>9733</v>
      </c>
      <c r="H6115" s="460" t="s">
        <v>3542</v>
      </c>
      <c r="I6115" s="460" t="s">
        <v>7861</v>
      </c>
      <c r="J6115" s="459" t="s">
        <v>3542</v>
      </c>
      <c r="K6115" s="458">
        <v>4</v>
      </c>
      <c r="L6115" s="458">
        <v>12</v>
      </c>
      <c r="M6115" s="457">
        <v>53472.939955718633</v>
      </c>
      <c r="N6115" s="458">
        <v>1</v>
      </c>
      <c r="O6115" s="458">
        <v>6</v>
      </c>
      <c r="P6115" s="457">
        <v>26506.799999999999</v>
      </c>
    </row>
    <row r="6116" spans="1:16" ht="67.5" x14ac:dyDescent="0.2">
      <c r="A6116" s="466" t="s">
        <v>7860</v>
      </c>
      <c r="B6116" s="465" t="s">
        <v>3526</v>
      </c>
      <c r="C6116" s="464" t="s">
        <v>2594</v>
      </c>
      <c r="D6116" s="463" t="s">
        <v>8011</v>
      </c>
      <c r="E6116" s="462">
        <v>2200</v>
      </c>
      <c r="F6116" s="461" t="s">
        <v>9732</v>
      </c>
      <c r="G6116" s="460" t="s">
        <v>9731</v>
      </c>
      <c r="H6116" s="460"/>
      <c r="I6116" s="460"/>
      <c r="J6116" s="459"/>
      <c r="K6116" s="458">
        <v>4</v>
      </c>
      <c r="L6116" s="458">
        <v>12</v>
      </c>
      <c r="M6116" s="457">
        <v>28009.635214900234</v>
      </c>
      <c r="N6116" s="458">
        <v>1</v>
      </c>
      <c r="O6116" s="458">
        <v>6</v>
      </c>
      <c r="P6116" s="457">
        <v>14506.8</v>
      </c>
    </row>
    <row r="6117" spans="1:16" ht="67.5" x14ac:dyDescent="0.2">
      <c r="A6117" s="466" t="s">
        <v>7860</v>
      </c>
      <c r="B6117" s="465" t="s">
        <v>3526</v>
      </c>
      <c r="C6117" s="464" t="s">
        <v>2594</v>
      </c>
      <c r="D6117" s="463" t="s">
        <v>7887</v>
      </c>
      <c r="E6117" s="462">
        <v>4200</v>
      </c>
      <c r="F6117" s="461" t="s">
        <v>9730</v>
      </c>
      <c r="G6117" s="460" t="s">
        <v>9729</v>
      </c>
      <c r="H6117" s="460" t="s">
        <v>3542</v>
      </c>
      <c r="I6117" s="460" t="s">
        <v>7861</v>
      </c>
      <c r="J6117" s="459" t="s">
        <v>3542</v>
      </c>
      <c r="K6117" s="458">
        <v>4</v>
      </c>
      <c r="L6117" s="458">
        <v>12</v>
      </c>
      <c r="M6117" s="457">
        <v>53472.939955718633</v>
      </c>
      <c r="N6117" s="458">
        <v>1</v>
      </c>
      <c r="O6117" s="458">
        <v>6</v>
      </c>
      <c r="P6117" s="457">
        <v>26506.799999999999</v>
      </c>
    </row>
    <row r="6118" spans="1:16" ht="67.5" x14ac:dyDescent="0.2">
      <c r="A6118" s="466" t="s">
        <v>7860</v>
      </c>
      <c r="B6118" s="465" t="s">
        <v>3526</v>
      </c>
      <c r="C6118" s="464" t="s">
        <v>2594</v>
      </c>
      <c r="D6118" s="463" t="s">
        <v>7905</v>
      </c>
      <c r="E6118" s="462">
        <v>4200</v>
      </c>
      <c r="F6118" s="461" t="s">
        <v>9728</v>
      </c>
      <c r="G6118" s="460" t="s">
        <v>9727</v>
      </c>
      <c r="H6118" s="460" t="s">
        <v>3761</v>
      </c>
      <c r="I6118" s="460" t="s">
        <v>7869</v>
      </c>
      <c r="J6118" s="459" t="s">
        <v>3761</v>
      </c>
      <c r="K6118" s="458">
        <v>2</v>
      </c>
      <c r="L6118" s="458">
        <v>7</v>
      </c>
      <c r="M6118" s="457">
        <v>31192.548307502537</v>
      </c>
      <c r="N6118" s="458">
        <v>0</v>
      </c>
      <c r="O6118" s="458">
        <v>0</v>
      </c>
      <c r="P6118" s="457">
        <v>0</v>
      </c>
    </row>
    <row r="6119" spans="1:16" ht="67.5" x14ac:dyDescent="0.2">
      <c r="A6119" s="466" t="s">
        <v>7860</v>
      </c>
      <c r="B6119" s="465" t="s">
        <v>3526</v>
      </c>
      <c r="C6119" s="464" t="s">
        <v>2594</v>
      </c>
      <c r="D6119" s="463" t="s">
        <v>9726</v>
      </c>
      <c r="E6119" s="462">
        <v>5500</v>
      </c>
      <c r="F6119" s="461" t="s">
        <v>9725</v>
      </c>
      <c r="G6119" s="460" t="s">
        <v>9724</v>
      </c>
      <c r="H6119" s="460" t="s">
        <v>3542</v>
      </c>
      <c r="I6119" s="460" t="s">
        <v>7869</v>
      </c>
      <c r="J6119" s="459" t="s">
        <v>3542</v>
      </c>
      <c r="K6119" s="458">
        <v>1</v>
      </c>
      <c r="L6119" s="458">
        <v>1</v>
      </c>
      <c r="M6119" s="457">
        <v>5835.3406697708824</v>
      </c>
      <c r="N6119" s="458">
        <v>1</v>
      </c>
      <c r="O6119" s="458">
        <v>6</v>
      </c>
      <c r="P6119" s="457">
        <v>34306.800000000003</v>
      </c>
    </row>
    <row r="6120" spans="1:16" ht="67.5" x14ac:dyDescent="0.2">
      <c r="A6120" s="466" t="s">
        <v>7860</v>
      </c>
      <c r="B6120" s="465" t="s">
        <v>3526</v>
      </c>
      <c r="C6120" s="464" t="s">
        <v>2594</v>
      </c>
      <c r="D6120" s="463" t="s">
        <v>9723</v>
      </c>
      <c r="E6120" s="462">
        <v>5500</v>
      </c>
      <c r="F6120" s="461" t="s">
        <v>9722</v>
      </c>
      <c r="G6120" s="460" t="s">
        <v>9721</v>
      </c>
      <c r="H6120" s="460" t="s">
        <v>7911</v>
      </c>
      <c r="I6120" s="460" t="s">
        <v>7869</v>
      </c>
      <c r="J6120" s="459" t="s">
        <v>7911</v>
      </c>
      <c r="K6120" s="458">
        <v>4</v>
      </c>
      <c r="L6120" s="458">
        <v>12</v>
      </c>
      <c r="M6120" s="457">
        <v>77981.370768756344</v>
      </c>
      <c r="N6120" s="458">
        <v>1</v>
      </c>
      <c r="O6120" s="458">
        <v>6</v>
      </c>
      <c r="P6120" s="457">
        <v>34306.800000000003</v>
      </c>
    </row>
    <row r="6121" spans="1:16" ht="67.5" x14ac:dyDescent="0.2">
      <c r="A6121" s="466" t="s">
        <v>7860</v>
      </c>
      <c r="B6121" s="465" t="s">
        <v>3526</v>
      </c>
      <c r="C6121" s="464" t="s">
        <v>2594</v>
      </c>
      <c r="D6121" s="463" t="s">
        <v>9720</v>
      </c>
      <c r="E6121" s="462">
        <v>7500</v>
      </c>
      <c r="F6121" s="461" t="s">
        <v>9719</v>
      </c>
      <c r="G6121" s="460" t="s">
        <v>9718</v>
      </c>
      <c r="H6121" s="460" t="s">
        <v>6299</v>
      </c>
      <c r="I6121" s="460" t="s">
        <v>7869</v>
      </c>
      <c r="J6121" s="459" t="s">
        <v>6299</v>
      </c>
      <c r="K6121" s="458">
        <v>3</v>
      </c>
      <c r="L6121" s="458">
        <v>12</v>
      </c>
      <c r="M6121" s="457">
        <v>95487.392778068985</v>
      </c>
      <c r="N6121" s="458">
        <v>1</v>
      </c>
      <c r="O6121" s="458">
        <v>6</v>
      </c>
      <c r="P6121" s="457">
        <v>46306.8</v>
      </c>
    </row>
    <row r="6122" spans="1:16" ht="67.5" x14ac:dyDescent="0.2">
      <c r="A6122" s="466" t="s">
        <v>7860</v>
      </c>
      <c r="B6122" s="465" t="s">
        <v>3526</v>
      </c>
      <c r="C6122" s="464" t="s">
        <v>2594</v>
      </c>
      <c r="D6122" s="463" t="s">
        <v>9717</v>
      </c>
      <c r="E6122" s="462">
        <v>5500</v>
      </c>
      <c r="F6122" s="461" t="s">
        <v>9716</v>
      </c>
      <c r="G6122" s="460" t="s">
        <v>9715</v>
      </c>
      <c r="H6122" s="460" t="s">
        <v>8241</v>
      </c>
      <c r="I6122" s="460" t="s">
        <v>7869</v>
      </c>
      <c r="J6122" s="459" t="s">
        <v>8241</v>
      </c>
      <c r="K6122" s="458">
        <v>4</v>
      </c>
      <c r="L6122" s="458">
        <v>11</v>
      </c>
      <c r="M6122" s="457">
        <v>64188.747367479707</v>
      </c>
      <c r="N6122" s="458">
        <v>1</v>
      </c>
      <c r="O6122" s="458">
        <v>6</v>
      </c>
      <c r="P6122" s="457">
        <v>34306.800000000003</v>
      </c>
    </row>
    <row r="6123" spans="1:16" ht="67.5" x14ac:dyDescent="0.2">
      <c r="A6123" s="466" t="s">
        <v>7860</v>
      </c>
      <c r="B6123" s="465" t="s">
        <v>3526</v>
      </c>
      <c r="C6123" s="464" t="s">
        <v>2594</v>
      </c>
      <c r="D6123" s="463" t="s">
        <v>7875</v>
      </c>
      <c r="E6123" s="462">
        <v>4200</v>
      </c>
      <c r="F6123" s="461" t="s">
        <v>9714</v>
      </c>
      <c r="G6123" s="460" t="s">
        <v>9713</v>
      </c>
      <c r="H6123" s="460" t="s">
        <v>6389</v>
      </c>
      <c r="I6123" s="460" t="s">
        <v>7869</v>
      </c>
      <c r="J6123" s="459" t="s">
        <v>6389</v>
      </c>
      <c r="K6123" s="458">
        <v>3</v>
      </c>
      <c r="L6123" s="458">
        <v>5</v>
      </c>
      <c r="M6123" s="457">
        <v>22280.391648216097</v>
      </c>
      <c r="N6123" s="458">
        <v>0</v>
      </c>
      <c r="O6123" s="458">
        <v>0</v>
      </c>
      <c r="P6123" s="457">
        <v>0</v>
      </c>
    </row>
    <row r="6124" spans="1:16" ht="67.5" x14ac:dyDescent="0.2">
      <c r="A6124" s="466" t="s">
        <v>7860</v>
      </c>
      <c r="B6124" s="465" t="s">
        <v>3526</v>
      </c>
      <c r="C6124" s="464" t="s">
        <v>2594</v>
      </c>
      <c r="D6124" s="463" t="s">
        <v>8122</v>
      </c>
      <c r="E6124" s="462">
        <v>10000</v>
      </c>
      <c r="F6124" s="461" t="s">
        <v>9712</v>
      </c>
      <c r="G6124" s="460" t="s">
        <v>9711</v>
      </c>
      <c r="H6124" s="460" t="s">
        <v>3570</v>
      </c>
      <c r="I6124" s="460" t="s">
        <v>7869</v>
      </c>
      <c r="J6124" s="459" t="s">
        <v>3570</v>
      </c>
      <c r="K6124" s="458">
        <v>3</v>
      </c>
      <c r="L6124" s="458">
        <v>12</v>
      </c>
      <c r="M6124" s="457">
        <v>127316.52370409199</v>
      </c>
      <c r="N6124" s="458">
        <v>1</v>
      </c>
      <c r="O6124" s="458">
        <v>6</v>
      </c>
      <c r="P6124" s="457">
        <v>61306.8</v>
      </c>
    </row>
    <row r="6125" spans="1:16" ht="67.5" x14ac:dyDescent="0.2">
      <c r="A6125" s="466" t="s">
        <v>7860</v>
      </c>
      <c r="B6125" s="465" t="s">
        <v>3526</v>
      </c>
      <c r="C6125" s="464" t="s">
        <v>2594</v>
      </c>
      <c r="D6125" s="463" t="s">
        <v>7887</v>
      </c>
      <c r="E6125" s="462">
        <v>4200</v>
      </c>
      <c r="F6125" s="461" t="s">
        <v>9710</v>
      </c>
      <c r="G6125" s="460" t="s">
        <v>9709</v>
      </c>
      <c r="H6125" s="460" t="s">
        <v>6389</v>
      </c>
      <c r="I6125" s="460" t="s">
        <v>7869</v>
      </c>
      <c r="J6125" s="459" t="s">
        <v>6389</v>
      </c>
      <c r="K6125" s="458">
        <v>3</v>
      </c>
      <c r="L6125" s="458">
        <v>12</v>
      </c>
      <c r="M6125" s="457">
        <v>53472.939955718633</v>
      </c>
      <c r="N6125" s="458">
        <v>1</v>
      </c>
      <c r="O6125" s="458">
        <v>6</v>
      </c>
      <c r="P6125" s="457">
        <v>26506.799999999999</v>
      </c>
    </row>
    <row r="6126" spans="1:16" ht="67.5" x14ac:dyDescent="0.2">
      <c r="A6126" s="466" t="s">
        <v>7860</v>
      </c>
      <c r="B6126" s="465" t="s">
        <v>3526</v>
      </c>
      <c r="C6126" s="464" t="s">
        <v>2594</v>
      </c>
      <c r="D6126" s="463" t="s">
        <v>7887</v>
      </c>
      <c r="E6126" s="462">
        <v>4200</v>
      </c>
      <c r="F6126" s="461" t="s">
        <v>9708</v>
      </c>
      <c r="G6126" s="460" t="s">
        <v>9707</v>
      </c>
      <c r="H6126" s="460" t="s">
        <v>3574</v>
      </c>
      <c r="I6126" s="460" t="s">
        <v>7861</v>
      </c>
      <c r="J6126" s="459" t="s">
        <v>3574</v>
      </c>
      <c r="K6126" s="458">
        <v>4</v>
      </c>
      <c r="L6126" s="458">
        <v>12</v>
      </c>
      <c r="M6126" s="457">
        <v>53472.939955718633</v>
      </c>
      <c r="N6126" s="458">
        <v>1</v>
      </c>
      <c r="O6126" s="458">
        <v>6</v>
      </c>
      <c r="P6126" s="457">
        <v>26506.799999999999</v>
      </c>
    </row>
    <row r="6127" spans="1:16" ht="67.5" x14ac:dyDescent="0.2">
      <c r="A6127" s="466" t="s">
        <v>7860</v>
      </c>
      <c r="B6127" s="465" t="s">
        <v>3526</v>
      </c>
      <c r="C6127" s="464" t="s">
        <v>2594</v>
      </c>
      <c r="D6127" s="463" t="s">
        <v>7929</v>
      </c>
      <c r="E6127" s="462">
        <v>1500</v>
      </c>
      <c r="F6127" s="461" t="s">
        <v>9706</v>
      </c>
      <c r="G6127" s="460" t="s">
        <v>9705</v>
      </c>
      <c r="H6127" s="460"/>
      <c r="I6127" s="460"/>
      <c r="J6127" s="459"/>
      <c r="K6127" s="458">
        <v>6</v>
      </c>
      <c r="L6127" s="458">
        <v>11</v>
      </c>
      <c r="M6127" s="457">
        <v>17506.022009312648</v>
      </c>
      <c r="N6127" s="458">
        <v>1</v>
      </c>
      <c r="O6127" s="458">
        <v>6</v>
      </c>
      <c r="P6127" s="457">
        <v>10306.799999999999</v>
      </c>
    </row>
    <row r="6128" spans="1:16" ht="67.5" x14ac:dyDescent="0.2">
      <c r="A6128" s="466" t="s">
        <v>7860</v>
      </c>
      <c r="B6128" s="465" t="s">
        <v>3526</v>
      </c>
      <c r="C6128" s="464" t="s">
        <v>2594</v>
      </c>
      <c r="D6128" s="463" t="s">
        <v>9545</v>
      </c>
      <c r="E6128" s="462">
        <v>4200</v>
      </c>
      <c r="F6128" s="461" t="s">
        <v>9704</v>
      </c>
      <c r="G6128" s="460" t="s">
        <v>9703</v>
      </c>
      <c r="H6128" s="460" t="s">
        <v>3528</v>
      </c>
      <c r="I6128" s="460" t="s">
        <v>7869</v>
      </c>
      <c r="J6128" s="459" t="s">
        <v>3528</v>
      </c>
      <c r="K6128" s="458">
        <v>4</v>
      </c>
      <c r="L6128" s="458">
        <v>12</v>
      </c>
      <c r="M6128" s="457">
        <v>53472.939955718633</v>
      </c>
      <c r="N6128" s="458">
        <v>1</v>
      </c>
      <c r="O6128" s="458">
        <v>6</v>
      </c>
      <c r="P6128" s="457">
        <v>26506.799999999999</v>
      </c>
    </row>
    <row r="6129" spans="1:16" ht="67.5" x14ac:dyDescent="0.2">
      <c r="A6129" s="466" t="s">
        <v>7860</v>
      </c>
      <c r="B6129" s="465" t="s">
        <v>3526</v>
      </c>
      <c r="C6129" s="464" t="s">
        <v>2594</v>
      </c>
      <c r="D6129" s="463" t="s">
        <v>7859</v>
      </c>
      <c r="E6129" s="462">
        <v>2500</v>
      </c>
      <c r="F6129" s="461" t="s">
        <v>9702</v>
      </c>
      <c r="G6129" s="460" t="s">
        <v>9701</v>
      </c>
      <c r="H6129" s="460"/>
      <c r="I6129" s="460" t="s">
        <v>8064</v>
      </c>
      <c r="J6129" s="459" t="s">
        <v>3538</v>
      </c>
      <c r="K6129" s="458">
        <v>4</v>
      </c>
      <c r="L6129" s="458">
        <v>12</v>
      </c>
      <c r="M6129" s="457">
        <v>31829.130926022997</v>
      </c>
      <c r="N6129" s="458">
        <v>1</v>
      </c>
      <c r="O6129" s="458">
        <v>6</v>
      </c>
      <c r="P6129" s="457">
        <v>16306.8</v>
      </c>
    </row>
    <row r="6130" spans="1:16" ht="67.5" x14ac:dyDescent="0.2">
      <c r="A6130" s="466" t="s">
        <v>7860</v>
      </c>
      <c r="B6130" s="465" t="s">
        <v>3526</v>
      </c>
      <c r="C6130" s="464" t="s">
        <v>2594</v>
      </c>
      <c r="D6130" s="463" t="s">
        <v>8960</v>
      </c>
      <c r="E6130" s="462">
        <v>10500</v>
      </c>
      <c r="F6130" s="461" t="s">
        <v>9700</v>
      </c>
      <c r="G6130" s="460" t="s">
        <v>9699</v>
      </c>
      <c r="H6130" s="460" t="s">
        <v>3859</v>
      </c>
      <c r="I6130" s="460" t="s">
        <v>7869</v>
      </c>
      <c r="J6130" s="459" t="s">
        <v>3859</v>
      </c>
      <c r="K6130" s="458">
        <v>1</v>
      </c>
      <c r="L6130" s="458">
        <v>3</v>
      </c>
      <c r="M6130" s="457">
        <v>33420.587472324143</v>
      </c>
      <c r="N6130" s="458">
        <v>1</v>
      </c>
      <c r="O6130" s="458">
        <v>6</v>
      </c>
      <c r="P6130" s="457">
        <v>64306.8</v>
      </c>
    </row>
    <row r="6131" spans="1:16" ht="67.5" x14ac:dyDescent="0.2">
      <c r="A6131" s="466" t="s">
        <v>7860</v>
      </c>
      <c r="B6131" s="465" t="s">
        <v>3526</v>
      </c>
      <c r="C6131" s="464" t="s">
        <v>2594</v>
      </c>
      <c r="D6131" s="463" t="s">
        <v>8005</v>
      </c>
      <c r="E6131" s="462">
        <v>4200</v>
      </c>
      <c r="F6131" s="461" t="s">
        <v>9698</v>
      </c>
      <c r="G6131" s="460" t="s">
        <v>9697</v>
      </c>
      <c r="H6131" s="460" t="s">
        <v>6514</v>
      </c>
      <c r="I6131" s="460" t="s">
        <v>7869</v>
      </c>
      <c r="J6131" s="459" t="s">
        <v>6514</v>
      </c>
      <c r="K6131" s="458">
        <v>3</v>
      </c>
      <c r="L6131" s="458">
        <v>10</v>
      </c>
      <c r="M6131" s="457">
        <v>44560.783296432193</v>
      </c>
      <c r="N6131" s="458">
        <v>0</v>
      </c>
      <c r="O6131" s="458">
        <v>0</v>
      </c>
      <c r="P6131" s="457">
        <v>0</v>
      </c>
    </row>
    <row r="6132" spans="1:16" ht="67.5" x14ac:dyDescent="0.2">
      <c r="A6132" s="466" t="s">
        <v>7860</v>
      </c>
      <c r="B6132" s="465" t="s">
        <v>3526</v>
      </c>
      <c r="C6132" s="464" t="s">
        <v>2594</v>
      </c>
      <c r="D6132" s="463" t="s">
        <v>9696</v>
      </c>
      <c r="E6132" s="462">
        <v>8000</v>
      </c>
      <c r="F6132" s="461" t="s">
        <v>9695</v>
      </c>
      <c r="G6132" s="460" t="s">
        <v>9694</v>
      </c>
      <c r="H6132" s="460" t="s">
        <v>6514</v>
      </c>
      <c r="I6132" s="460" t="s">
        <v>7869</v>
      </c>
      <c r="J6132" s="459" t="s">
        <v>6514</v>
      </c>
      <c r="K6132" s="458">
        <v>3</v>
      </c>
      <c r="L6132" s="458">
        <v>12</v>
      </c>
      <c r="M6132" s="457">
        <v>101853.21896327358</v>
      </c>
      <c r="N6132" s="458">
        <v>1</v>
      </c>
      <c r="O6132" s="458">
        <v>6</v>
      </c>
      <c r="P6132" s="457">
        <v>49306.8</v>
      </c>
    </row>
    <row r="6133" spans="1:16" ht="67.5" x14ac:dyDescent="0.2">
      <c r="A6133" s="466" t="s">
        <v>7860</v>
      </c>
      <c r="B6133" s="465" t="s">
        <v>3526</v>
      </c>
      <c r="C6133" s="464" t="s">
        <v>2594</v>
      </c>
      <c r="D6133" s="463" t="s">
        <v>7881</v>
      </c>
      <c r="E6133" s="462">
        <v>3200</v>
      </c>
      <c r="F6133" s="461" t="s">
        <v>9693</v>
      </c>
      <c r="G6133" s="460" t="s">
        <v>9692</v>
      </c>
      <c r="H6133" s="460" t="s">
        <v>6389</v>
      </c>
      <c r="I6133" s="460" t="s">
        <v>7869</v>
      </c>
      <c r="J6133" s="459" t="s">
        <v>6389</v>
      </c>
      <c r="K6133" s="458">
        <v>3</v>
      </c>
      <c r="L6133" s="458">
        <v>12</v>
      </c>
      <c r="M6133" s="457">
        <v>40741.287585309437</v>
      </c>
      <c r="N6133" s="458">
        <v>1</v>
      </c>
      <c r="O6133" s="458">
        <v>1</v>
      </c>
      <c r="P6133" s="457">
        <v>3417.8</v>
      </c>
    </row>
    <row r="6134" spans="1:16" ht="67.5" x14ac:dyDescent="0.2">
      <c r="A6134" s="466" t="s">
        <v>7860</v>
      </c>
      <c r="B6134" s="465" t="s">
        <v>3526</v>
      </c>
      <c r="C6134" s="464" t="s">
        <v>2594</v>
      </c>
      <c r="D6134" s="463" t="s">
        <v>8011</v>
      </c>
      <c r="E6134" s="462">
        <v>2200</v>
      </c>
      <c r="F6134" s="461" t="s">
        <v>9691</v>
      </c>
      <c r="G6134" s="460" t="s">
        <v>9690</v>
      </c>
      <c r="H6134" s="460"/>
      <c r="I6134" s="460"/>
      <c r="J6134" s="459"/>
      <c r="K6134" s="458">
        <v>4</v>
      </c>
      <c r="L6134" s="458">
        <v>12</v>
      </c>
      <c r="M6134" s="457">
        <v>28009.635214900234</v>
      </c>
      <c r="N6134" s="458">
        <v>1</v>
      </c>
      <c r="O6134" s="458">
        <v>6</v>
      </c>
      <c r="P6134" s="457">
        <v>14506.8</v>
      </c>
    </row>
    <row r="6135" spans="1:16" ht="67.5" x14ac:dyDescent="0.2">
      <c r="A6135" s="466" t="s">
        <v>7860</v>
      </c>
      <c r="B6135" s="465" t="s">
        <v>3526</v>
      </c>
      <c r="C6135" s="464" t="s">
        <v>2594</v>
      </c>
      <c r="D6135" s="463" t="s">
        <v>7887</v>
      </c>
      <c r="E6135" s="462">
        <v>4200</v>
      </c>
      <c r="F6135" s="461" t="s">
        <v>9689</v>
      </c>
      <c r="G6135" s="460" t="s">
        <v>9688</v>
      </c>
      <c r="H6135" s="460" t="s">
        <v>6389</v>
      </c>
      <c r="I6135" s="460" t="s">
        <v>7869</v>
      </c>
      <c r="J6135" s="459" t="s">
        <v>6389</v>
      </c>
      <c r="K6135" s="458">
        <v>3</v>
      </c>
      <c r="L6135" s="458">
        <v>12</v>
      </c>
      <c r="M6135" s="457">
        <v>53472.939955718633</v>
      </c>
      <c r="N6135" s="458">
        <v>1</v>
      </c>
      <c r="O6135" s="458">
        <v>6</v>
      </c>
      <c r="P6135" s="457">
        <v>26506.799999999999</v>
      </c>
    </row>
    <row r="6136" spans="1:16" ht="67.5" x14ac:dyDescent="0.2">
      <c r="A6136" s="466" t="s">
        <v>7860</v>
      </c>
      <c r="B6136" s="465" t="s">
        <v>3526</v>
      </c>
      <c r="C6136" s="464" t="s">
        <v>2594</v>
      </c>
      <c r="D6136" s="463" t="s">
        <v>8558</v>
      </c>
      <c r="E6136" s="462">
        <v>1500</v>
      </c>
      <c r="F6136" s="461" t="s">
        <v>9687</v>
      </c>
      <c r="G6136" s="460" t="s">
        <v>9686</v>
      </c>
      <c r="H6136" s="460"/>
      <c r="I6136" s="460"/>
      <c r="J6136" s="459"/>
      <c r="K6136" s="458">
        <v>4</v>
      </c>
      <c r="L6136" s="458">
        <v>12</v>
      </c>
      <c r="M6136" s="457">
        <v>19097.478555613798</v>
      </c>
      <c r="N6136" s="458">
        <v>1</v>
      </c>
      <c r="O6136" s="458">
        <v>6</v>
      </c>
      <c r="P6136" s="457">
        <v>10306.799999999999</v>
      </c>
    </row>
    <row r="6137" spans="1:16" ht="67.5" x14ac:dyDescent="0.2">
      <c r="A6137" s="466" t="s">
        <v>7860</v>
      </c>
      <c r="B6137" s="465" t="s">
        <v>3526</v>
      </c>
      <c r="C6137" s="464" t="s">
        <v>2594</v>
      </c>
      <c r="D6137" s="463" t="s">
        <v>7960</v>
      </c>
      <c r="E6137" s="462">
        <v>2500</v>
      </c>
      <c r="F6137" s="461" t="s">
        <v>9685</v>
      </c>
      <c r="G6137" s="460" t="s">
        <v>9684</v>
      </c>
      <c r="H6137" s="460"/>
      <c r="I6137" s="460"/>
      <c r="J6137" s="459"/>
      <c r="K6137" s="458">
        <v>4</v>
      </c>
      <c r="L6137" s="458">
        <v>12</v>
      </c>
      <c r="M6137" s="457">
        <v>31829.130926022997</v>
      </c>
      <c r="N6137" s="458">
        <v>1</v>
      </c>
      <c r="O6137" s="458">
        <v>6</v>
      </c>
      <c r="P6137" s="457">
        <v>16306.8</v>
      </c>
    </row>
    <row r="6138" spans="1:16" ht="67.5" x14ac:dyDescent="0.2">
      <c r="A6138" s="466" t="s">
        <v>7860</v>
      </c>
      <c r="B6138" s="465" t="s">
        <v>3526</v>
      </c>
      <c r="C6138" s="464" t="s">
        <v>2594</v>
      </c>
      <c r="D6138" s="463" t="s">
        <v>8558</v>
      </c>
      <c r="E6138" s="462">
        <v>1500</v>
      </c>
      <c r="F6138" s="461" t="s">
        <v>9683</v>
      </c>
      <c r="G6138" s="460" t="s">
        <v>9682</v>
      </c>
      <c r="H6138" s="460" t="s">
        <v>8069</v>
      </c>
      <c r="I6138" s="460" t="s">
        <v>7861</v>
      </c>
      <c r="J6138" s="459" t="s">
        <v>8069</v>
      </c>
      <c r="K6138" s="458">
        <v>4</v>
      </c>
      <c r="L6138" s="458">
        <v>12</v>
      </c>
      <c r="M6138" s="457">
        <v>19097.478555613798</v>
      </c>
      <c r="N6138" s="458">
        <v>1</v>
      </c>
      <c r="O6138" s="458">
        <v>1</v>
      </c>
      <c r="P6138" s="457">
        <v>1717.8</v>
      </c>
    </row>
    <row r="6139" spans="1:16" ht="67.5" x14ac:dyDescent="0.2">
      <c r="A6139" s="466" t="s">
        <v>7860</v>
      </c>
      <c r="B6139" s="465" t="s">
        <v>3526</v>
      </c>
      <c r="C6139" s="464" t="s">
        <v>2594</v>
      </c>
      <c r="D6139" s="463" t="s">
        <v>7875</v>
      </c>
      <c r="E6139" s="462">
        <v>4200</v>
      </c>
      <c r="F6139" s="461" t="s">
        <v>9681</v>
      </c>
      <c r="G6139" s="460" t="s">
        <v>9680</v>
      </c>
      <c r="H6139" s="460" t="s">
        <v>6389</v>
      </c>
      <c r="I6139" s="460" t="s">
        <v>7869</v>
      </c>
      <c r="J6139" s="459" t="s">
        <v>6389</v>
      </c>
      <c r="K6139" s="458">
        <v>3</v>
      </c>
      <c r="L6139" s="458">
        <v>12</v>
      </c>
      <c r="M6139" s="457">
        <v>53472.939955718633</v>
      </c>
      <c r="N6139" s="458">
        <v>1</v>
      </c>
      <c r="O6139" s="458">
        <v>6</v>
      </c>
      <c r="P6139" s="457">
        <v>26506.799999999999</v>
      </c>
    </row>
    <row r="6140" spans="1:16" ht="67.5" x14ac:dyDescent="0.2">
      <c r="A6140" s="466" t="s">
        <v>7860</v>
      </c>
      <c r="B6140" s="465" t="s">
        <v>3526</v>
      </c>
      <c r="C6140" s="464" t="s">
        <v>2594</v>
      </c>
      <c r="D6140" s="463" t="s">
        <v>7881</v>
      </c>
      <c r="E6140" s="462">
        <v>3200</v>
      </c>
      <c r="F6140" s="461" t="s">
        <v>9679</v>
      </c>
      <c r="G6140" s="460" t="s">
        <v>9678</v>
      </c>
      <c r="H6140" s="460"/>
      <c r="I6140" s="460"/>
      <c r="J6140" s="459"/>
      <c r="K6140" s="458">
        <v>3</v>
      </c>
      <c r="L6140" s="458">
        <v>12</v>
      </c>
      <c r="M6140" s="457">
        <v>40741.287585309437</v>
      </c>
      <c r="N6140" s="458">
        <v>1</v>
      </c>
      <c r="O6140" s="458">
        <v>6</v>
      </c>
      <c r="P6140" s="457">
        <v>20506.8</v>
      </c>
    </row>
    <row r="6141" spans="1:16" ht="67.5" x14ac:dyDescent="0.2">
      <c r="A6141" s="466" t="s">
        <v>7860</v>
      </c>
      <c r="B6141" s="465" t="s">
        <v>3526</v>
      </c>
      <c r="C6141" s="464" t="s">
        <v>2594</v>
      </c>
      <c r="D6141" s="463" t="s">
        <v>8999</v>
      </c>
      <c r="E6141" s="462">
        <v>3000</v>
      </c>
      <c r="F6141" s="461" t="s">
        <v>9677</v>
      </c>
      <c r="G6141" s="460" t="s">
        <v>9676</v>
      </c>
      <c r="H6141" s="460" t="s">
        <v>3617</v>
      </c>
      <c r="I6141" s="460" t="s">
        <v>7861</v>
      </c>
      <c r="J6141" s="459" t="s">
        <v>3617</v>
      </c>
      <c r="K6141" s="458">
        <v>3</v>
      </c>
      <c r="L6141" s="458">
        <v>12</v>
      </c>
      <c r="M6141" s="457">
        <v>38194.957111227595</v>
      </c>
      <c r="N6141" s="458">
        <v>1</v>
      </c>
      <c r="O6141" s="458">
        <v>6</v>
      </c>
      <c r="P6141" s="457">
        <v>19306.8</v>
      </c>
    </row>
    <row r="6142" spans="1:16" ht="67.5" x14ac:dyDescent="0.2">
      <c r="A6142" s="466" t="s">
        <v>7860</v>
      </c>
      <c r="B6142" s="465" t="s">
        <v>3526</v>
      </c>
      <c r="C6142" s="464" t="s">
        <v>2594</v>
      </c>
      <c r="D6142" s="463" t="s">
        <v>7941</v>
      </c>
      <c r="E6142" s="462">
        <v>4200</v>
      </c>
      <c r="F6142" s="461" t="s">
        <v>9675</v>
      </c>
      <c r="G6142" s="460" t="s">
        <v>9674</v>
      </c>
      <c r="H6142" s="460" t="s">
        <v>6389</v>
      </c>
      <c r="I6142" s="460" t="s">
        <v>7869</v>
      </c>
      <c r="J6142" s="459" t="s">
        <v>6389</v>
      </c>
      <c r="K6142" s="458">
        <v>3</v>
      </c>
      <c r="L6142" s="458">
        <v>12</v>
      </c>
      <c r="M6142" s="457">
        <v>53472.939955718633</v>
      </c>
      <c r="N6142" s="458">
        <v>1</v>
      </c>
      <c r="O6142" s="458">
        <v>6</v>
      </c>
      <c r="P6142" s="457">
        <v>26506.799999999999</v>
      </c>
    </row>
    <row r="6143" spans="1:16" ht="67.5" x14ac:dyDescent="0.2">
      <c r="A6143" s="466" t="s">
        <v>7860</v>
      </c>
      <c r="B6143" s="465" t="s">
        <v>3526</v>
      </c>
      <c r="C6143" s="464" t="s">
        <v>2594</v>
      </c>
      <c r="D6143" s="463" t="s">
        <v>7932</v>
      </c>
      <c r="E6143" s="462">
        <v>4200</v>
      </c>
      <c r="F6143" s="461" t="s">
        <v>9673</v>
      </c>
      <c r="G6143" s="460" t="s">
        <v>9672</v>
      </c>
      <c r="H6143" s="460" t="s">
        <v>6389</v>
      </c>
      <c r="I6143" s="460" t="s">
        <v>7869</v>
      </c>
      <c r="J6143" s="459" t="s">
        <v>6389</v>
      </c>
      <c r="K6143" s="458">
        <v>4</v>
      </c>
      <c r="L6143" s="458">
        <v>12</v>
      </c>
      <c r="M6143" s="457">
        <v>53472.939955718633</v>
      </c>
      <c r="N6143" s="458">
        <v>1</v>
      </c>
      <c r="O6143" s="458">
        <v>3</v>
      </c>
      <c r="P6143" s="457">
        <v>13253.4</v>
      </c>
    </row>
    <row r="6144" spans="1:16" ht="67.5" x14ac:dyDescent="0.2">
      <c r="A6144" s="466" t="s">
        <v>7860</v>
      </c>
      <c r="B6144" s="465" t="s">
        <v>3526</v>
      </c>
      <c r="C6144" s="464" t="s">
        <v>2594</v>
      </c>
      <c r="D6144" s="463" t="s">
        <v>9671</v>
      </c>
      <c r="E6144" s="462">
        <v>9500</v>
      </c>
      <c r="F6144" s="461" t="s">
        <v>9670</v>
      </c>
      <c r="G6144" s="460" t="s">
        <v>9669</v>
      </c>
      <c r="H6144" s="460" t="s">
        <v>8396</v>
      </c>
      <c r="I6144" s="460" t="s">
        <v>7869</v>
      </c>
      <c r="J6144" s="459" t="s">
        <v>8396</v>
      </c>
      <c r="K6144" s="458">
        <v>4</v>
      </c>
      <c r="L6144" s="458">
        <v>11</v>
      </c>
      <c r="M6144" s="457">
        <v>110871.47272564677</v>
      </c>
      <c r="N6144" s="458">
        <v>1</v>
      </c>
      <c r="O6144" s="458">
        <v>6</v>
      </c>
      <c r="P6144" s="457">
        <v>58306.8</v>
      </c>
    </row>
    <row r="6145" spans="1:16" ht="67.5" x14ac:dyDescent="0.2">
      <c r="A6145" s="466" t="s">
        <v>7860</v>
      </c>
      <c r="B6145" s="465" t="s">
        <v>3526</v>
      </c>
      <c r="C6145" s="464" t="s">
        <v>2594</v>
      </c>
      <c r="D6145" s="463" t="s">
        <v>8040</v>
      </c>
      <c r="E6145" s="462">
        <v>8500</v>
      </c>
      <c r="F6145" s="461" t="s">
        <v>9668</v>
      </c>
      <c r="G6145" s="460" t="s">
        <v>9667</v>
      </c>
      <c r="H6145" s="460" t="s">
        <v>3570</v>
      </c>
      <c r="I6145" s="460" t="s">
        <v>7869</v>
      </c>
      <c r="J6145" s="459" t="s">
        <v>3570</v>
      </c>
      <c r="K6145" s="458">
        <v>3</v>
      </c>
      <c r="L6145" s="458">
        <v>12</v>
      </c>
      <c r="M6145" s="457">
        <v>108219.04514847818</v>
      </c>
      <c r="N6145" s="458">
        <v>1</v>
      </c>
      <c r="O6145" s="458">
        <v>6</v>
      </c>
      <c r="P6145" s="457">
        <v>52306.8</v>
      </c>
    </row>
    <row r="6146" spans="1:16" ht="67.5" x14ac:dyDescent="0.2">
      <c r="A6146" s="466" t="s">
        <v>7860</v>
      </c>
      <c r="B6146" s="465" t="s">
        <v>3526</v>
      </c>
      <c r="C6146" s="464" t="s">
        <v>2594</v>
      </c>
      <c r="D6146" s="463" t="s">
        <v>7953</v>
      </c>
      <c r="E6146" s="462">
        <v>9500</v>
      </c>
      <c r="F6146" s="461" t="s">
        <v>9666</v>
      </c>
      <c r="G6146" s="460" t="s">
        <v>9665</v>
      </c>
      <c r="H6146" s="460" t="s">
        <v>7911</v>
      </c>
      <c r="I6146" s="460" t="s">
        <v>7869</v>
      </c>
      <c r="J6146" s="459" t="s">
        <v>7911</v>
      </c>
      <c r="K6146" s="458">
        <v>3</v>
      </c>
      <c r="L6146" s="458">
        <v>12</v>
      </c>
      <c r="M6146" s="457">
        <v>120950.69751888738</v>
      </c>
      <c r="N6146" s="458">
        <v>1</v>
      </c>
      <c r="O6146" s="458">
        <v>6</v>
      </c>
      <c r="P6146" s="457">
        <v>58306.8</v>
      </c>
    </row>
    <row r="6147" spans="1:16" ht="67.5" x14ac:dyDescent="0.2">
      <c r="A6147" s="466" t="s">
        <v>7860</v>
      </c>
      <c r="B6147" s="465" t="s">
        <v>3526</v>
      </c>
      <c r="C6147" s="464" t="s">
        <v>2594</v>
      </c>
      <c r="D6147" s="463" t="s">
        <v>9664</v>
      </c>
      <c r="E6147" s="462">
        <v>12000</v>
      </c>
      <c r="F6147" s="461" t="s">
        <v>9663</v>
      </c>
      <c r="G6147" s="460" t="s">
        <v>9662</v>
      </c>
      <c r="H6147" s="460" t="s">
        <v>9101</v>
      </c>
      <c r="I6147" s="460" t="s">
        <v>7869</v>
      </c>
      <c r="J6147" s="459" t="s">
        <v>9101</v>
      </c>
      <c r="K6147" s="458">
        <v>3</v>
      </c>
      <c r="L6147" s="458">
        <v>12</v>
      </c>
      <c r="M6147" s="457">
        <v>152779.82844491038</v>
      </c>
      <c r="N6147" s="458">
        <v>1</v>
      </c>
      <c r="O6147" s="458">
        <v>6</v>
      </c>
      <c r="P6147" s="457">
        <v>73306.8</v>
      </c>
    </row>
    <row r="6148" spans="1:16" ht="67.5" x14ac:dyDescent="0.2">
      <c r="A6148" s="466" t="s">
        <v>7860</v>
      </c>
      <c r="B6148" s="465" t="s">
        <v>3526</v>
      </c>
      <c r="C6148" s="464" t="s">
        <v>2594</v>
      </c>
      <c r="D6148" s="463" t="s">
        <v>7929</v>
      </c>
      <c r="E6148" s="462">
        <v>1500</v>
      </c>
      <c r="F6148" s="461" t="s">
        <v>9661</v>
      </c>
      <c r="G6148" s="460" t="s">
        <v>9660</v>
      </c>
      <c r="H6148" s="460" t="s">
        <v>9659</v>
      </c>
      <c r="I6148" s="460" t="s">
        <v>7861</v>
      </c>
      <c r="J6148" s="459" t="s">
        <v>9659</v>
      </c>
      <c r="K6148" s="458">
        <v>6</v>
      </c>
      <c r="L6148" s="458">
        <v>11</v>
      </c>
      <c r="M6148" s="457">
        <v>17506.022009312648</v>
      </c>
      <c r="N6148" s="458">
        <v>1</v>
      </c>
      <c r="O6148" s="458">
        <v>6</v>
      </c>
      <c r="P6148" s="457">
        <v>10306.799999999999</v>
      </c>
    </row>
    <row r="6149" spans="1:16" ht="67.5" x14ac:dyDescent="0.2">
      <c r="A6149" s="466" t="s">
        <v>7860</v>
      </c>
      <c r="B6149" s="465" t="s">
        <v>3526</v>
      </c>
      <c r="C6149" s="464" t="s">
        <v>2594</v>
      </c>
      <c r="D6149" s="463" t="s">
        <v>9658</v>
      </c>
      <c r="E6149" s="462">
        <v>4200</v>
      </c>
      <c r="F6149" s="461" t="s">
        <v>9657</v>
      </c>
      <c r="G6149" s="460" t="s">
        <v>9656</v>
      </c>
      <c r="H6149" s="460"/>
      <c r="I6149" s="460" t="s">
        <v>8064</v>
      </c>
      <c r="J6149" s="459" t="s">
        <v>9655</v>
      </c>
      <c r="K6149" s="458">
        <v>3</v>
      </c>
      <c r="L6149" s="458">
        <v>12</v>
      </c>
      <c r="M6149" s="457">
        <v>53472.939955718633</v>
      </c>
      <c r="N6149" s="458">
        <v>1</v>
      </c>
      <c r="O6149" s="458">
        <v>6</v>
      </c>
      <c r="P6149" s="457">
        <v>26506.799999999999</v>
      </c>
    </row>
    <row r="6150" spans="1:16" ht="67.5" x14ac:dyDescent="0.2">
      <c r="A6150" s="466" t="s">
        <v>7860</v>
      </c>
      <c r="B6150" s="465" t="s">
        <v>3526</v>
      </c>
      <c r="C6150" s="464" t="s">
        <v>2594</v>
      </c>
      <c r="D6150" s="463" t="s">
        <v>7887</v>
      </c>
      <c r="E6150" s="462">
        <v>4200</v>
      </c>
      <c r="F6150" s="461" t="s">
        <v>9654</v>
      </c>
      <c r="G6150" s="460" t="s">
        <v>9653</v>
      </c>
      <c r="H6150" s="460" t="s">
        <v>3642</v>
      </c>
      <c r="I6150" s="460" t="s">
        <v>7861</v>
      </c>
      <c r="J6150" s="459" t="s">
        <v>3642</v>
      </c>
      <c r="K6150" s="458">
        <v>4</v>
      </c>
      <c r="L6150" s="458">
        <v>12</v>
      </c>
      <c r="M6150" s="457">
        <v>53472.939955718633</v>
      </c>
      <c r="N6150" s="458">
        <v>1</v>
      </c>
      <c r="O6150" s="458">
        <v>6</v>
      </c>
      <c r="P6150" s="457">
        <v>26506.799999999999</v>
      </c>
    </row>
    <row r="6151" spans="1:16" ht="67.5" x14ac:dyDescent="0.2">
      <c r="A6151" s="466" t="s">
        <v>7860</v>
      </c>
      <c r="B6151" s="465" t="s">
        <v>3526</v>
      </c>
      <c r="C6151" s="464" t="s">
        <v>2594</v>
      </c>
      <c r="D6151" s="463" t="s">
        <v>9652</v>
      </c>
      <c r="E6151" s="462">
        <v>7500</v>
      </c>
      <c r="F6151" s="461" t="s">
        <v>9651</v>
      </c>
      <c r="G6151" s="460" t="s">
        <v>9650</v>
      </c>
      <c r="H6151" s="460" t="s">
        <v>9649</v>
      </c>
      <c r="I6151" s="460" t="s">
        <v>7869</v>
      </c>
      <c r="J6151" s="459" t="s">
        <v>9649</v>
      </c>
      <c r="K6151" s="458">
        <v>3</v>
      </c>
      <c r="L6151" s="458">
        <v>12</v>
      </c>
      <c r="M6151" s="457">
        <v>95487.392778068985</v>
      </c>
      <c r="N6151" s="458">
        <v>1</v>
      </c>
      <c r="O6151" s="458">
        <v>2</v>
      </c>
      <c r="P6151" s="457">
        <v>15435.6</v>
      </c>
    </row>
    <row r="6152" spans="1:16" ht="67.5" x14ac:dyDescent="0.2">
      <c r="A6152" s="466" t="s">
        <v>7860</v>
      </c>
      <c r="B6152" s="465" t="s">
        <v>3526</v>
      </c>
      <c r="C6152" s="464" t="s">
        <v>2594</v>
      </c>
      <c r="D6152" s="463" t="s">
        <v>8278</v>
      </c>
      <c r="E6152" s="462">
        <v>2700</v>
      </c>
      <c r="F6152" s="461" t="s">
        <v>9648</v>
      </c>
      <c r="G6152" s="460" t="s">
        <v>9647</v>
      </c>
      <c r="H6152" s="460"/>
      <c r="I6152" s="460" t="s">
        <v>8064</v>
      </c>
      <c r="J6152" s="459" t="s">
        <v>4337</v>
      </c>
      <c r="K6152" s="458">
        <v>3</v>
      </c>
      <c r="L6152" s="458">
        <v>12</v>
      </c>
      <c r="M6152" s="457">
        <v>34375.461400104832</v>
      </c>
      <c r="N6152" s="458">
        <v>1</v>
      </c>
      <c r="O6152" s="458">
        <v>6</v>
      </c>
      <c r="P6152" s="457">
        <v>17506.8</v>
      </c>
    </row>
    <row r="6153" spans="1:16" ht="67.5" x14ac:dyDescent="0.2">
      <c r="A6153" s="466" t="s">
        <v>7860</v>
      </c>
      <c r="B6153" s="465" t="s">
        <v>3526</v>
      </c>
      <c r="C6153" s="464" t="s">
        <v>2594</v>
      </c>
      <c r="D6153" s="463" t="s">
        <v>9646</v>
      </c>
      <c r="E6153" s="462">
        <v>7500</v>
      </c>
      <c r="F6153" s="461" t="s">
        <v>9645</v>
      </c>
      <c r="G6153" s="460" t="s">
        <v>9644</v>
      </c>
      <c r="H6153" s="460" t="s">
        <v>7865</v>
      </c>
      <c r="I6153" s="460" t="s">
        <v>7869</v>
      </c>
      <c r="J6153" s="459" t="s">
        <v>7865</v>
      </c>
      <c r="K6153" s="458">
        <v>1</v>
      </c>
      <c r="L6153" s="458">
        <v>1</v>
      </c>
      <c r="M6153" s="457">
        <v>7957.2827315057493</v>
      </c>
      <c r="N6153" s="458">
        <v>1</v>
      </c>
      <c r="O6153" s="458">
        <v>6</v>
      </c>
      <c r="P6153" s="457">
        <v>46306.8</v>
      </c>
    </row>
    <row r="6154" spans="1:16" ht="67.5" x14ac:dyDescent="0.2">
      <c r="A6154" s="466" t="s">
        <v>7860</v>
      </c>
      <c r="B6154" s="465" t="s">
        <v>3526</v>
      </c>
      <c r="C6154" s="464" t="s">
        <v>2594</v>
      </c>
      <c r="D6154" s="463" t="s">
        <v>7960</v>
      </c>
      <c r="E6154" s="462">
        <v>2500</v>
      </c>
      <c r="F6154" s="461" t="s">
        <v>9643</v>
      </c>
      <c r="G6154" s="460" t="s">
        <v>9642</v>
      </c>
      <c r="H6154" s="460"/>
      <c r="I6154" s="460"/>
      <c r="J6154" s="459"/>
      <c r="K6154" s="458">
        <v>4</v>
      </c>
      <c r="L6154" s="458">
        <v>12</v>
      </c>
      <c r="M6154" s="457">
        <v>31829.130926022997</v>
      </c>
      <c r="N6154" s="458">
        <v>1</v>
      </c>
      <c r="O6154" s="458">
        <v>6</v>
      </c>
      <c r="P6154" s="457">
        <v>16306.8</v>
      </c>
    </row>
    <row r="6155" spans="1:16" ht="67.5" x14ac:dyDescent="0.2">
      <c r="A6155" s="466" t="s">
        <v>7860</v>
      </c>
      <c r="B6155" s="465" t="s">
        <v>3526</v>
      </c>
      <c r="C6155" s="464" t="s">
        <v>2594</v>
      </c>
      <c r="D6155" s="463" t="s">
        <v>7859</v>
      </c>
      <c r="E6155" s="462">
        <v>2500</v>
      </c>
      <c r="F6155" s="461" t="s">
        <v>9641</v>
      </c>
      <c r="G6155" s="460" t="s">
        <v>9640</v>
      </c>
      <c r="H6155" s="460"/>
      <c r="I6155" s="460"/>
      <c r="J6155" s="459"/>
      <c r="K6155" s="458">
        <v>3</v>
      </c>
      <c r="L6155" s="458">
        <v>12</v>
      </c>
      <c r="M6155" s="457">
        <v>31829.130926022997</v>
      </c>
      <c r="N6155" s="458">
        <v>1</v>
      </c>
      <c r="O6155" s="458">
        <v>6</v>
      </c>
      <c r="P6155" s="457">
        <v>16306.8</v>
      </c>
    </row>
    <row r="6156" spans="1:16" ht="67.5" x14ac:dyDescent="0.2">
      <c r="A6156" s="466" t="s">
        <v>7860</v>
      </c>
      <c r="B6156" s="465" t="s">
        <v>3526</v>
      </c>
      <c r="C6156" s="464" t="s">
        <v>2594</v>
      </c>
      <c r="D6156" s="463" t="s">
        <v>8011</v>
      </c>
      <c r="E6156" s="462">
        <v>2200</v>
      </c>
      <c r="F6156" s="461" t="s">
        <v>9639</v>
      </c>
      <c r="G6156" s="460" t="s">
        <v>9638</v>
      </c>
      <c r="H6156" s="460"/>
      <c r="I6156" s="460"/>
      <c r="J6156" s="459"/>
      <c r="K6156" s="458">
        <v>4</v>
      </c>
      <c r="L6156" s="458">
        <v>12</v>
      </c>
      <c r="M6156" s="457">
        <v>28009.635214900234</v>
      </c>
      <c r="N6156" s="458">
        <v>1</v>
      </c>
      <c r="O6156" s="458">
        <v>6</v>
      </c>
      <c r="P6156" s="457">
        <v>14506.8</v>
      </c>
    </row>
    <row r="6157" spans="1:16" ht="67.5" x14ac:dyDescent="0.2">
      <c r="A6157" s="466" t="s">
        <v>7860</v>
      </c>
      <c r="B6157" s="465" t="s">
        <v>3526</v>
      </c>
      <c r="C6157" s="464" t="s">
        <v>2594</v>
      </c>
      <c r="D6157" s="463" t="s">
        <v>8086</v>
      </c>
      <c r="E6157" s="462">
        <v>4200</v>
      </c>
      <c r="F6157" s="461" t="s">
        <v>9637</v>
      </c>
      <c r="G6157" s="460" t="s">
        <v>9636</v>
      </c>
      <c r="H6157" s="460"/>
      <c r="I6157" s="460"/>
      <c r="J6157" s="459"/>
      <c r="K6157" s="458">
        <v>4</v>
      </c>
      <c r="L6157" s="458">
        <v>12</v>
      </c>
      <c r="M6157" s="457">
        <v>53472.939955718633</v>
      </c>
      <c r="N6157" s="458">
        <v>1</v>
      </c>
      <c r="O6157" s="458">
        <v>6</v>
      </c>
      <c r="P6157" s="457">
        <v>26506.799999999999</v>
      </c>
    </row>
    <row r="6158" spans="1:16" ht="67.5" x14ac:dyDescent="0.2">
      <c r="A6158" s="466" t="s">
        <v>7860</v>
      </c>
      <c r="B6158" s="465" t="s">
        <v>3526</v>
      </c>
      <c r="C6158" s="464" t="s">
        <v>2594</v>
      </c>
      <c r="D6158" s="463" t="s">
        <v>7923</v>
      </c>
      <c r="E6158" s="462">
        <v>4200</v>
      </c>
      <c r="F6158" s="461" t="s">
        <v>9635</v>
      </c>
      <c r="G6158" s="460" t="s">
        <v>9634</v>
      </c>
      <c r="H6158" s="460" t="s">
        <v>6514</v>
      </c>
      <c r="I6158" s="460" t="s">
        <v>7869</v>
      </c>
      <c r="J6158" s="459" t="s">
        <v>6514</v>
      </c>
      <c r="K6158" s="458">
        <v>3</v>
      </c>
      <c r="L6158" s="458">
        <v>5</v>
      </c>
      <c r="M6158" s="457">
        <v>22280.391648216097</v>
      </c>
      <c r="N6158" s="458">
        <v>0</v>
      </c>
      <c r="O6158" s="458">
        <v>0</v>
      </c>
      <c r="P6158" s="457">
        <v>0</v>
      </c>
    </row>
    <row r="6159" spans="1:16" ht="67.5" x14ac:dyDescent="0.2">
      <c r="A6159" s="466" t="s">
        <v>7860</v>
      </c>
      <c r="B6159" s="465" t="s">
        <v>3526</v>
      </c>
      <c r="C6159" s="464" t="s">
        <v>2594</v>
      </c>
      <c r="D6159" s="463" t="s">
        <v>8194</v>
      </c>
      <c r="E6159" s="462">
        <v>8500</v>
      </c>
      <c r="F6159" s="461" t="s">
        <v>9633</v>
      </c>
      <c r="G6159" s="460" t="s">
        <v>9632</v>
      </c>
      <c r="H6159" s="460" t="s">
        <v>7911</v>
      </c>
      <c r="I6159" s="460" t="s">
        <v>7869</v>
      </c>
      <c r="J6159" s="459" t="s">
        <v>7911</v>
      </c>
      <c r="K6159" s="458">
        <v>3</v>
      </c>
      <c r="L6159" s="458">
        <v>12</v>
      </c>
      <c r="M6159" s="457">
        <v>108219.04514847818</v>
      </c>
      <c r="N6159" s="458">
        <v>1</v>
      </c>
      <c r="O6159" s="458">
        <v>6</v>
      </c>
      <c r="P6159" s="457">
        <v>52306.8</v>
      </c>
    </row>
    <row r="6160" spans="1:16" ht="67.5" x14ac:dyDescent="0.2">
      <c r="A6160" s="466" t="s">
        <v>7860</v>
      </c>
      <c r="B6160" s="465" t="s">
        <v>3526</v>
      </c>
      <c r="C6160" s="464" t="s">
        <v>2594</v>
      </c>
      <c r="D6160" s="463" t="s">
        <v>7953</v>
      </c>
      <c r="E6160" s="462">
        <v>9500</v>
      </c>
      <c r="F6160" s="461" t="s">
        <v>9631</v>
      </c>
      <c r="G6160" s="460" t="s">
        <v>9630</v>
      </c>
      <c r="H6160" s="460" t="s">
        <v>7976</v>
      </c>
      <c r="I6160" s="460" t="s">
        <v>7869</v>
      </c>
      <c r="J6160" s="459" t="s">
        <v>7976</v>
      </c>
      <c r="K6160" s="458">
        <v>3</v>
      </c>
      <c r="L6160" s="458">
        <v>12</v>
      </c>
      <c r="M6160" s="457">
        <v>120950.69751888738</v>
      </c>
      <c r="N6160" s="458">
        <v>1</v>
      </c>
      <c r="O6160" s="458">
        <v>6</v>
      </c>
      <c r="P6160" s="457">
        <v>58306.8</v>
      </c>
    </row>
    <row r="6161" spans="1:16" ht="67.5" x14ac:dyDescent="0.2">
      <c r="A6161" s="466" t="s">
        <v>7860</v>
      </c>
      <c r="B6161" s="465" t="s">
        <v>3526</v>
      </c>
      <c r="C6161" s="464" t="s">
        <v>2594</v>
      </c>
      <c r="D6161" s="463" t="s">
        <v>7923</v>
      </c>
      <c r="E6161" s="462">
        <v>4200</v>
      </c>
      <c r="F6161" s="461" t="s">
        <v>9629</v>
      </c>
      <c r="G6161" s="460" t="s">
        <v>9628</v>
      </c>
      <c r="H6161" s="460" t="s">
        <v>4304</v>
      </c>
      <c r="I6161" s="460" t="s">
        <v>7869</v>
      </c>
      <c r="J6161" s="459" t="s">
        <v>4304</v>
      </c>
      <c r="K6161" s="458">
        <v>4</v>
      </c>
      <c r="L6161" s="458">
        <v>12</v>
      </c>
      <c r="M6161" s="457">
        <v>57929.018285361853</v>
      </c>
      <c r="N6161" s="458">
        <v>1</v>
      </c>
      <c r="O6161" s="458">
        <v>6</v>
      </c>
      <c r="P6161" s="457">
        <v>26506.799999999999</v>
      </c>
    </row>
    <row r="6162" spans="1:16" ht="67.5" x14ac:dyDescent="0.2">
      <c r="A6162" s="466" t="s">
        <v>7860</v>
      </c>
      <c r="B6162" s="465" t="s">
        <v>3526</v>
      </c>
      <c r="C6162" s="464" t="s">
        <v>2594</v>
      </c>
      <c r="D6162" s="463" t="s">
        <v>9627</v>
      </c>
      <c r="E6162" s="462">
        <v>2500</v>
      </c>
      <c r="F6162" s="461" t="s">
        <v>9626</v>
      </c>
      <c r="G6162" s="460" t="s">
        <v>9625</v>
      </c>
      <c r="H6162" s="460"/>
      <c r="I6162" s="460"/>
      <c r="J6162" s="459"/>
      <c r="K6162" s="458">
        <v>4</v>
      </c>
      <c r="L6162" s="458">
        <v>12</v>
      </c>
      <c r="M6162" s="457">
        <v>31829.130926022997</v>
      </c>
      <c r="N6162" s="458">
        <v>1</v>
      </c>
      <c r="O6162" s="458">
        <v>6</v>
      </c>
      <c r="P6162" s="457">
        <v>16306.8</v>
      </c>
    </row>
    <row r="6163" spans="1:16" ht="67.5" x14ac:dyDescent="0.2">
      <c r="A6163" s="466" t="s">
        <v>7860</v>
      </c>
      <c r="B6163" s="465" t="s">
        <v>3526</v>
      </c>
      <c r="C6163" s="464" t="s">
        <v>2594</v>
      </c>
      <c r="D6163" s="463" t="s">
        <v>9624</v>
      </c>
      <c r="E6163" s="462">
        <v>7500</v>
      </c>
      <c r="F6163" s="461" t="s">
        <v>9623</v>
      </c>
      <c r="G6163" s="460" t="s">
        <v>9622</v>
      </c>
      <c r="H6163" s="460" t="s">
        <v>9621</v>
      </c>
      <c r="I6163" s="460" t="s">
        <v>7869</v>
      </c>
      <c r="J6163" s="459" t="s">
        <v>9621</v>
      </c>
      <c r="K6163" s="458">
        <v>3</v>
      </c>
      <c r="L6163" s="458">
        <v>12</v>
      </c>
      <c r="M6163" s="457">
        <v>95487.392778068985</v>
      </c>
      <c r="N6163" s="458">
        <v>1</v>
      </c>
      <c r="O6163" s="458">
        <v>6</v>
      </c>
      <c r="P6163" s="457">
        <v>46306.8</v>
      </c>
    </row>
    <row r="6164" spans="1:16" ht="67.5" x14ac:dyDescent="0.2">
      <c r="A6164" s="466" t="s">
        <v>7860</v>
      </c>
      <c r="B6164" s="465" t="s">
        <v>3526</v>
      </c>
      <c r="C6164" s="464" t="s">
        <v>2594</v>
      </c>
      <c r="D6164" s="463" t="s">
        <v>7881</v>
      </c>
      <c r="E6164" s="462">
        <v>3200</v>
      </c>
      <c r="F6164" s="461" t="s">
        <v>9620</v>
      </c>
      <c r="G6164" s="460" t="s">
        <v>9619</v>
      </c>
      <c r="H6164" s="460" t="s">
        <v>6299</v>
      </c>
      <c r="I6164" s="460" t="s">
        <v>7869</v>
      </c>
      <c r="J6164" s="459" t="s">
        <v>6299</v>
      </c>
      <c r="K6164" s="458">
        <v>3</v>
      </c>
      <c r="L6164" s="458">
        <v>12</v>
      </c>
      <c r="M6164" s="457">
        <v>40741.287585309437</v>
      </c>
      <c r="N6164" s="458">
        <v>1</v>
      </c>
      <c r="O6164" s="458">
        <v>6</v>
      </c>
      <c r="P6164" s="457">
        <v>20506.8</v>
      </c>
    </row>
    <row r="6165" spans="1:16" ht="67.5" x14ac:dyDescent="0.2">
      <c r="A6165" s="466" t="s">
        <v>7860</v>
      </c>
      <c r="B6165" s="465" t="s">
        <v>3526</v>
      </c>
      <c r="C6165" s="464" t="s">
        <v>2594</v>
      </c>
      <c r="D6165" s="463" t="s">
        <v>7923</v>
      </c>
      <c r="E6165" s="462">
        <v>4200</v>
      </c>
      <c r="F6165" s="461" t="s">
        <v>9618</v>
      </c>
      <c r="G6165" s="460" t="s">
        <v>9617</v>
      </c>
      <c r="H6165" s="460" t="s">
        <v>3542</v>
      </c>
      <c r="I6165" s="460" t="s">
        <v>7869</v>
      </c>
      <c r="J6165" s="459" t="s">
        <v>3542</v>
      </c>
      <c r="K6165" s="458">
        <v>4</v>
      </c>
      <c r="L6165" s="458">
        <v>7</v>
      </c>
      <c r="M6165" s="457">
        <v>31192.548307502537</v>
      </c>
      <c r="N6165" s="458">
        <v>1</v>
      </c>
      <c r="O6165" s="458">
        <v>1</v>
      </c>
      <c r="P6165" s="457">
        <v>4417.8</v>
      </c>
    </row>
    <row r="6166" spans="1:16" ht="67.5" x14ac:dyDescent="0.2">
      <c r="A6166" s="466" t="s">
        <v>7860</v>
      </c>
      <c r="B6166" s="465" t="s">
        <v>3526</v>
      </c>
      <c r="C6166" s="464" t="s">
        <v>2594</v>
      </c>
      <c r="D6166" s="463" t="s">
        <v>7986</v>
      </c>
      <c r="E6166" s="462">
        <v>7500</v>
      </c>
      <c r="F6166" s="461" t="s">
        <v>9616</v>
      </c>
      <c r="G6166" s="460" t="s">
        <v>9615</v>
      </c>
      <c r="H6166" s="460" t="s">
        <v>7911</v>
      </c>
      <c r="I6166" s="460" t="s">
        <v>7869</v>
      </c>
      <c r="J6166" s="459" t="s">
        <v>7911</v>
      </c>
      <c r="K6166" s="458">
        <v>3</v>
      </c>
      <c r="L6166" s="458">
        <v>12</v>
      </c>
      <c r="M6166" s="457">
        <v>95487.392778068985</v>
      </c>
      <c r="N6166" s="458">
        <v>1</v>
      </c>
      <c r="O6166" s="458">
        <v>6</v>
      </c>
      <c r="P6166" s="457">
        <v>46306.8</v>
      </c>
    </row>
    <row r="6167" spans="1:16" ht="67.5" x14ac:dyDescent="0.2">
      <c r="A6167" s="466" t="s">
        <v>7860</v>
      </c>
      <c r="B6167" s="465" t="s">
        <v>3526</v>
      </c>
      <c r="C6167" s="464" t="s">
        <v>2594</v>
      </c>
      <c r="D6167" s="463" t="s">
        <v>9614</v>
      </c>
      <c r="E6167" s="462">
        <v>7500</v>
      </c>
      <c r="F6167" s="461" t="s">
        <v>9613</v>
      </c>
      <c r="G6167" s="460" t="s">
        <v>9612</v>
      </c>
      <c r="H6167" s="460" t="s">
        <v>4810</v>
      </c>
      <c r="I6167" s="460" t="s">
        <v>7869</v>
      </c>
      <c r="J6167" s="459" t="s">
        <v>4810</v>
      </c>
      <c r="K6167" s="458">
        <v>3</v>
      </c>
      <c r="L6167" s="458">
        <v>12</v>
      </c>
      <c r="M6167" s="457">
        <v>95487.392778068985</v>
      </c>
      <c r="N6167" s="458">
        <v>1</v>
      </c>
      <c r="O6167" s="458">
        <v>6</v>
      </c>
      <c r="P6167" s="457">
        <v>46306.8</v>
      </c>
    </row>
    <row r="6168" spans="1:16" ht="67.5" x14ac:dyDescent="0.2">
      <c r="A6168" s="466" t="s">
        <v>7860</v>
      </c>
      <c r="B6168" s="465" t="s">
        <v>3526</v>
      </c>
      <c r="C6168" s="464" t="s">
        <v>2594</v>
      </c>
      <c r="D6168" s="463" t="s">
        <v>9611</v>
      </c>
      <c r="E6168" s="462">
        <v>5500</v>
      </c>
      <c r="F6168" s="461" t="s">
        <v>9610</v>
      </c>
      <c r="G6168" s="460" t="s">
        <v>9609</v>
      </c>
      <c r="H6168" s="460" t="s">
        <v>9608</v>
      </c>
      <c r="I6168" s="460" t="s">
        <v>7869</v>
      </c>
      <c r="J6168" s="459" t="s">
        <v>9608</v>
      </c>
      <c r="K6168" s="458">
        <v>3</v>
      </c>
      <c r="L6168" s="458">
        <v>12</v>
      </c>
      <c r="M6168" s="457">
        <v>70024.088037250593</v>
      </c>
      <c r="N6168" s="458">
        <v>1</v>
      </c>
      <c r="O6168" s="458">
        <v>6</v>
      </c>
      <c r="P6168" s="457">
        <v>34306.800000000003</v>
      </c>
    </row>
    <row r="6169" spans="1:16" ht="67.5" x14ac:dyDescent="0.2">
      <c r="A6169" s="466" t="s">
        <v>7860</v>
      </c>
      <c r="B6169" s="465" t="s">
        <v>3526</v>
      </c>
      <c r="C6169" s="464" t="s">
        <v>2594</v>
      </c>
      <c r="D6169" s="463" t="s">
        <v>8438</v>
      </c>
      <c r="E6169" s="462">
        <v>7500</v>
      </c>
      <c r="F6169" s="461" t="s">
        <v>9607</v>
      </c>
      <c r="G6169" s="460" t="s">
        <v>9606</v>
      </c>
      <c r="H6169" s="460" t="s">
        <v>8241</v>
      </c>
      <c r="I6169" s="460" t="s">
        <v>7869</v>
      </c>
      <c r="J6169" s="459" t="s">
        <v>8241</v>
      </c>
      <c r="K6169" s="458">
        <v>3</v>
      </c>
      <c r="L6169" s="458">
        <v>12</v>
      </c>
      <c r="M6169" s="457">
        <v>95487.392778068985</v>
      </c>
      <c r="N6169" s="458">
        <v>1</v>
      </c>
      <c r="O6169" s="458">
        <v>6</v>
      </c>
      <c r="P6169" s="457">
        <v>46306.8</v>
      </c>
    </row>
    <row r="6170" spans="1:16" ht="67.5" x14ac:dyDescent="0.2">
      <c r="A6170" s="466" t="s">
        <v>7860</v>
      </c>
      <c r="B6170" s="465" t="s">
        <v>3526</v>
      </c>
      <c r="C6170" s="464" t="s">
        <v>2594</v>
      </c>
      <c r="D6170" s="463" t="s">
        <v>7859</v>
      </c>
      <c r="E6170" s="462">
        <v>2500</v>
      </c>
      <c r="F6170" s="461" t="s">
        <v>9605</v>
      </c>
      <c r="G6170" s="460" t="s">
        <v>9604</v>
      </c>
      <c r="H6170" s="460" t="s">
        <v>6514</v>
      </c>
      <c r="I6170" s="460" t="s">
        <v>7869</v>
      </c>
      <c r="J6170" s="459" t="s">
        <v>6514</v>
      </c>
      <c r="K6170" s="458">
        <v>4</v>
      </c>
      <c r="L6170" s="458">
        <v>12</v>
      </c>
      <c r="M6170" s="457">
        <v>31829.130926022997</v>
      </c>
      <c r="N6170" s="458">
        <v>1</v>
      </c>
      <c r="O6170" s="458">
        <v>6</v>
      </c>
      <c r="P6170" s="457">
        <v>16306.8</v>
      </c>
    </row>
    <row r="6171" spans="1:16" ht="67.5" x14ac:dyDescent="0.2">
      <c r="A6171" s="466" t="s">
        <v>7860</v>
      </c>
      <c r="B6171" s="465" t="s">
        <v>3526</v>
      </c>
      <c r="C6171" s="464" t="s">
        <v>2594</v>
      </c>
      <c r="D6171" s="463" t="s">
        <v>9603</v>
      </c>
      <c r="E6171" s="462">
        <v>5500</v>
      </c>
      <c r="F6171" s="461" t="s">
        <v>9602</v>
      </c>
      <c r="G6171" s="460" t="s">
        <v>9601</v>
      </c>
      <c r="H6171" s="460" t="s">
        <v>8241</v>
      </c>
      <c r="I6171" s="460" t="s">
        <v>7869</v>
      </c>
      <c r="J6171" s="459" t="s">
        <v>8241</v>
      </c>
      <c r="K6171" s="458">
        <v>3</v>
      </c>
      <c r="L6171" s="458">
        <v>12</v>
      </c>
      <c r="M6171" s="457">
        <v>70024.088037250593</v>
      </c>
      <c r="N6171" s="458">
        <v>1</v>
      </c>
      <c r="O6171" s="458">
        <v>6</v>
      </c>
      <c r="P6171" s="457">
        <v>34306.800000000003</v>
      </c>
    </row>
    <row r="6172" spans="1:16" ht="67.5" x14ac:dyDescent="0.2">
      <c r="A6172" s="466" t="s">
        <v>7860</v>
      </c>
      <c r="B6172" s="465" t="s">
        <v>3526</v>
      </c>
      <c r="C6172" s="464" t="s">
        <v>2594</v>
      </c>
      <c r="D6172" s="463" t="s">
        <v>7946</v>
      </c>
      <c r="E6172" s="462">
        <v>4200</v>
      </c>
      <c r="F6172" s="461" t="s">
        <v>9600</v>
      </c>
      <c r="G6172" s="460" t="s">
        <v>9599</v>
      </c>
      <c r="H6172" s="460" t="s">
        <v>6389</v>
      </c>
      <c r="I6172" s="460" t="s">
        <v>7869</v>
      </c>
      <c r="J6172" s="459" t="s">
        <v>6389</v>
      </c>
      <c r="K6172" s="458">
        <v>3</v>
      </c>
      <c r="L6172" s="458">
        <v>12</v>
      </c>
      <c r="M6172" s="457">
        <v>53472.939955718633</v>
      </c>
      <c r="N6172" s="458">
        <v>1</v>
      </c>
      <c r="O6172" s="458">
        <v>6</v>
      </c>
      <c r="P6172" s="457">
        <v>26506.799999999999</v>
      </c>
    </row>
    <row r="6173" spans="1:16" ht="67.5" x14ac:dyDescent="0.2">
      <c r="A6173" s="466" t="s">
        <v>7860</v>
      </c>
      <c r="B6173" s="465" t="s">
        <v>3526</v>
      </c>
      <c r="C6173" s="464" t="s">
        <v>2594</v>
      </c>
      <c r="D6173" s="463" t="s">
        <v>7887</v>
      </c>
      <c r="E6173" s="462">
        <v>4200</v>
      </c>
      <c r="F6173" s="461" t="s">
        <v>9598</v>
      </c>
      <c r="G6173" s="460" t="s">
        <v>9597</v>
      </c>
      <c r="H6173" s="460" t="s">
        <v>6389</v>
      </c>
      <c r="I6173" s="460" t="s">
        <v>7869</v>
      </c>
      <c r="J6173" s="459" t="s">
        <v>6389</v>
      </c>
      <c r="K6173" s="458">
        <v>3</v>
      </c>
      <c r="L6173" s="458">
        <v>12</v>
      </c>
      <c r="M6173" s="457">
        <v>53472.939955718633</v>
      </c>
      <c r="N6173" s="458">
        <v>1</v>
      </c>
      <c r="O6173" s="458">
        <v>6</v>
      </c>
      <c r="P6173" s="457">
        <v>26506.799999999999</v>
      </c>
    </row>
    <row r="6174" spans="1:16" ht="67.5" x14ac:dyDescent="0.2">
      <c r="A6174" s="466" t="s">
        <v>7860</v>
      </c>
      <c r="B6174" s="465" t="s">
        <v>3526</v>
      </c>
      <c r="C6174" s="464" t="s">
        <v>2594</v>
      </c>
      <c r="D6174" s="463" t="s">
        <v>7929</v>
      </c>
      <c r="E6174" s="462">
        <v>1500</v>
      </c>
      <c r="F6174" s="461" t="s">
        <v>9596</v>
      </c>
      <c r="G6174" s="460" t="s">
        <v>9595</v>
      </c>
      <c r="H6174" s="460"/>
      <c r="I6174" s="460"/>
      <c r="J6174" s="459"/>
      <c r="K6174" s="458">
        <v>6</v>
      </c>
      <c r="L6174" s="458">
        <v>11</v>
      </c>
      <c r="M6174" s="457">
        <v>17506.022009312648</v>
      </c>
      <c r="N6174" s="458">
        <v>1</v>
      </c>
      <c r="O6174" s="458">
        <v>6</v>
      </c>
      <c r="P6174" s="457">
        <v>10306.799999999999</v>
      </c>
    </row>
    <row r="6175" spans="1:16" ht="67.5" x14ac:dyDescent="0.2">
      <c r="A6175" s="466" t="s">
        <v>7860</v>
      </c>
      <c r="B6175" s="465" t="s">
        <v>3526</v>
      </c>
      <c r="C6175" s="464" t="s">
        <v>2594</v>
      </c>
      <c r="D6175" s="463" t="s">
        <v>7881</v>
      </c>
      <c r="E6175" s="462">
        <v>3200</v>
      </c>
      <c r="F6175" s="461" t="s">
        <v>9594</v>
      </c>
      <c r="G6175" s="460" t="s">
        <v>9593</v>
      </c>
      <c r="H6175" s="460" t="s">
        <v>3838</v>
      </c>
      <c r="I6175" s="460" t="s">
        <v>7861</v>
      </c>
      <c r="J6175" s="459" t="s">
        <v>3838</v>
      </c>
      <c r="K6175" s="458">
        <v>3</v>
      </c>
      <c r="L6175" s="458">
        <v>12</v>
      </c>
      <c r="M6175" s="457">
        <v>40741.287585309437</v>
      </c>
      <c r="N6175" s="458">
        <v>1</v>
      </c>
      <c r="O6175" s="458">
        <v>6</v>
      </c>
      <c r="P6175" s="457">
        <v>20506.8</v>
      </c>
    </row>
    <row r="6176" spans="1:16" ht="67.5" x14ac:dyDescent="0.2">
      <c r="A6176" s="466" t="s">
        <v>7860</v>
      </c>
      <c r="B6176" s="465" t="s">
        <v>3526</v>
      </c>
      <c r="C6176" s="464" t="s">
        <v>2594</v>
      </c>
      <c r="D6176" s="463" t="s">
        <v>7908</v>
      </c>
      <c r="E6176" s="462">
        <v>3200</v>
      </c>
      <c r="F6176" s="461" t="s">
        <v>9592</v>
      </c>
      <c r="G6176" s="460" t="s">
        <v>9591</v>
      </c>
      <c r="H6176" s="460" t="s">
        <v>9590</v>
      </c>
      <c r="I6176" s="460" t="s">
        <v>7869</v>
      </c>
      <c r="J6176" s="459" t="s">
        <v>9590</v>
      </c>
      <c r="K6176" s="458">
        <v>5</v>
      </c>
      <c r="L6176" s="458">
        <v>7</v>
      </c>
      <c r="M6176" s="457">
        <v>29070.606245767667</v>
      </c>
      <c r="N6176" s="458">
        <v>0</v>
      </c>
      <c r="O6176" s="458">
        <v>0</v>
      </c>
      <c r="P6176" s="457">
        <v>0</v>
      </c>
    </row>
    <row r="6177" spans="1:16" ht="67.5" x14ac:dyDescent="0.2">
      <c r="A6177" s="466" t="s">
        <v>7860</v>
      </c>
      <c r="B6177" s="465" t="s">
        <v>3526</v>
      </c>
      <c r="C6177" s="464" t="s">
        <v>2594</v>
      </c>
      <c r="D6177" s="463" t="s">
        <v>9589</v>
      </c>
      <c r="E6177" s="462">
        <v>4200</v>
      </c>
      <c r="F6177" s="461" t="s">
        <v>9588</v>
      </c>
      <c r="G6177" s="460" t="s">
        <v>9587</v>
      </c>
      <c r="H6177" s="460" t="s">
        <v>6389</v>
      </c>
      <c r="I6177" s="460" t="s">
        <v>7869</v>
      </c>
      <c r="J6177" s="459" t="s">
        <v>6389</v>
      </c>
      <c r="K6177" s="458">
        <v>4</v>
      </c>
      <c r="L6177" s="458">
        <v>12</v>
      </c>
      <c r="M6177" s="457">
        <v>53472.939955718633</v>
      </c>
      <c r="N6177" s="458">
        <v>1</v>
      </c>
      <c r="O6177" s="458">
        <v>6</v>
      </c>
      <c r="P6177" s="457">
        <v>26506.799999999999</v>
      </c>
    </row>
    <row r="6178" spans="1:16" ht="67.5" x14ac:dyDescent="0.2">
      <c r="A6178" s="466" t="s">
        <v>7860</v>
      </c>
      <c r="B6178" s="465" t="s">
        <v>3526</v>
      </c>
      <c r="C6178" s="464" t="s">
        <v>2594</v>
      </c>
      <c r="D6178" s="463" t="s">
        <v>9586</v>
      </c>
      <c r="E6178" s="462">
        <v>5500</v>
      </c>
      <c r="F6178" s="461" t="s">
        <v>9585</v>
      </c>
      <c r="G6178" s="460" t="s">
        <v>9584</v>
      </c>
      <c r="H6178" s="460" t="s">
        <v>4810</v>
      </c>
      <c r="I6178" s="460" t="s">
        <v>7869</v>
      </c>
      <c r="J6178" s="459" t="s">
        <v>4810</v>
      </c>
      <c r="K6178" s="458">
        <v>3</v>
      </c>
      <c r="L6178" s="458">
        <v>12</v>
      </c>
      <c r="M6178" s="457">
        <v>70024.088037250593</v>
      </c>
      <c r="N6178" s="458">
        <v>1</v>
      </c>
      <c r="O6178" s="458">
        <v>6</v>
      </c>
      <c r="P6178" s="457">
        <v>34306.800000000003</v>
      </c>
    </row>
    <row r="6179" spans="1:16" ht="67.5" x14ac:dyDescent="0.2">
      <c r="A6179" s="466" t="s">
        <v>7860</v>
      </c>
      <c r="B6179" s="465" t="s">
        <v>3526</v>
      </c>
      <c r="C6179" s="464" t="s">
        <v>2594</v>
      </c>
      <c r="D6179" s="463" t="s">
        <v>7887</v>
      </c>
      <c r="E6179" s="462">
        <v>4200</v>
      </c>
      <c r="F6179" s="461" t="s">
        <v>9583</v>
      </c>
      <c r="G6179" s="460" t="s">
        <v>9582</v>
      </c>
      <c r="H6179" s="460" t="s">
        <v>6389</v>
      </c>
      <c r="I6179" s="460" t="s">
        <v>7869</v>
      </c>
      <c r="J6179" s="459" t="s">
        <v>6389</v>
      </c>
      <c r="K6179" s="458">
        <v>4</v>
      </c>
      <c r="L6179" s="458">
        <v>12</v>
      </c>
      <c r="M6179" s="457">
        <v>53472.939955718633</v>
      </c>
      <c r="N6179" s="458">
        <v>1</v>
      </c>
      <c r="O6179" s="458">
        <v>6</v>
      </c>
      <c r="P6179" s="457">
        <v>26506.799999999999</v>
      </c>
    </row>
    <row r="6180" spans="1:16" ht="67.5" x14ac:dyDescent="0.2">
      <c r="A6180" s="466" t="s">
        <v>7860</v>
      </c>
      <c r="B6180" s="465" t="s">
        <v>3526</v>
      </c>
      <c r="C6180" s="464" t="s">
        <v>2594</v>
      </c>
      <c r="D6180" s="463" t="s">
        <v>7881</v>
      </c>
      <c r="E6180" s="462">
        <v>3200</v>
      </c>
      <c r="F6180" s="461" t="s">
        <v>9581</v>
      </c>
      <c r="G6180" s="460" t="s">
        <v>9580</v>
      </c>
      <c r="H6180" s="460"/>
      <c r="I6180" s="460"/>
      <c r="J6180" s="459"/>
      <c r="K6180" s="458">
        <v>3</v>
      </c>
      <c r="L6180" s="458">
        <v>12</v>
      </c>
      <c r="M6180" s="457">
        <v>40741.287585309437</v>
      </c>
      <c r="N6180" s="458">
        <v>1</v>
      </c>
      <c r="O6180" s="458">
        <v>6</v>
      </c>
      <c r="P6180" s="457">
        <v>20506.8</v>
      </c>
    </row>
    <row r="6181" spans="1:16" ht="67.5" x14ac:dyDescent="0.2">
      <c r="A6181" s="466" t="s">
        <v>7860</v>
      </c>
      <c r="B6181" s="465" t="s">
        <v>3526</v>
      </c>
      <c r="C6181" s="464" t="s">
        <v>2594</v>
      </c>
      <c r="D6181" s="463" t="s">
        <v>8156</v>
      </c>
      <c r="E6181" s="462">
        <v>4200</v>
      </c>
      <c r="F6181" s="461" t="s">
        <v>9579</v>
      </c>
      <c r="G6181" s="460" t="s">
        <v>9578</v>
      </c>
      <c r="H6181" s="460" t="s">
        <v>7911</v>
      </c>
      <c r="I6181" s="460" t="s">
        <v>7861</v>
      </c>
      <c r="J6181" s="459" t="s">
        <v>7911</v>
      </c>
      <c r="K6181" s="458">
        <v>4</v>
      </c>
      <c r="L6181" s="458">
        <v>7</v>
      </c>
      <c r="M6181" s="457">
        <v>31192.548307502537</v>
      </c>
      <c r="N6181" s="458">
        <v>0</v>
      </c>
      <c r="O6181" s="458">
        <v>0</v>
      </c>
      <c r="P6181" s="457">
        <v>0</v>
      </c>
    </row>
    <row r="6182" spans="1:16" ht="67.5" x14ac:dyDescent="0.2">
      <c r="A6182" s="466" t="s">
        <v>7860</v>
      </c>
      <c r="B6182" s="465" t="s">
        <v>3526</v>
      </c>
      <c r="C6182" s="464" t="s">
        <v>2594</v>
      </c>
      <c r="D6182" s="463" t="s">
        <v>7887</v>
      </c>
      <c r="E6182" s="462">
        <v>4200</v>
      </c>
      <c r="F6182" s="461" t="s">
        <v>9577</v>
      </c>
      <c r="G6182" s="460" t="s">
        <v>9576</v>
      </c>
      <c r="H6182" s="460" t="s">
        <v>3574</v>
      </c>
      <c r="I6182" s="460" t="s">
        <v>7861</v>
      </c>
      <c r="J6182" s="459" t="s">
        <v>3574</v>
      </c>
      <c r="K6182" s="458">
        <v>1</v>
      </c>
      <c r="L6182" s="458">
        <v>1</v>
      </c>
      <c r="M6182" s="457">
        <v>4456.0783296432191</v>
      </c>
      <c r="N6182" s="458">
        <v>0</v>
      </c>
      <c r="O6182" s="458">
        <v>0</v>
      </c>
      <c r="P6182" s="457">
        <v>0</v>
      </c>
    </row>
    <row r="6183" spans="1:16" ht="67.5" x14ac:dyDescent="0.2">
      <c r="A6183" s="466" t="s">
        <v>7860</v>
      </c>
      <c r="B6183" s="465" t="s">
        <v>3526</v>
      </c>
      <c r="C6183" s="464" t="s">
        <v>2594</v>
      </c>
      <c r="D6183" s="463" t="s">
        <v>7960</v>
      </c>
      <c r="E6183" s="462">
        <v>2500</v>
      </c>
      <c r="F6183" s="461" t="s">
        <v>9575</v>
      </c>
      <c r="G6183" s="460" t="s">
        <v>9574</v>
      </c>
      <c r="H6183" s="460" t="s">
        <v>9573</v>
      </c>
      <c r="I6183" s="460" t="s">
        <v>7861</v>
      </c>
      <c r="J6183" s="459" t="s">
        <v>9573</v>
      </c>
      <c r="K6183" s="458">
        <v>4</v>
      </c>
      <c r="L6183" s="458">
        <v>12</v>
      </c>
      <c r="M6183" s="457">
        <v>31829.130926022997</v>
      </c>
      <c r="N6183" s="458">
        <v>1</v>
      </c>
      <c r="O6183" s="458">
        <v>6</v>
      </c>
      <c r="P6183" s="457">
        <v>16306.8</v>
      </c>
    </row>
    <row r="6184" spans="1:16" ht="67.5" x14ac:dyDescent="0.2">
      <c r="A6184" s="466" t="s">
        <v>7860</v>
      </c>
      <c r="B6184" s="465" t="s">
        <v>3526</v>
      </c>
      <c r="C6184" s="464" t="s">
        <v>2594</v>
      </c>
      <c r="D6184" s="463" t="s">
        <v>8005</v>
      </c>
      <c r="E6184" s="462">
        <v>4200</v>
      </c>
      <c r="F6184" s="461" t="s">
        <v>9572</v>
      </c>
      <c r="G6184" s="460" t="s">
        <v>9571</v>
      </c>
      <c r="H6184" s="460" t="s">
        <v>8352</v>
      </c>
      <c r="I6184" s="460" t="s">
        <v>7869</v>
      </c>
      <c r="J6184" s="459" t="s">
        <v>8352</v>
      </c>
      <c r="K6184" s="458">
        <v>3</v>
      </c>
      <c r="L6184" s="458">
        <v>12</v>
      </c>
      <c r="M6184" s="457">
        <v>53472.939955718633</v>
      </c>
      <c r="N6184" s="458">
        <v>1</v>
      </c>
      <c r="O6184" s="458">
        <v>6</v>
      </c>
      <c r="P6184" s="457">
        <v>26506.799999999999</v>
      </c>
    </row>
    <row r="6185" spans="1:16" ht="67.5" x14ac:dyDescent="0.2">
      <c r="A6185" s="466" t="s">
        <v>7860</v>
      </c>
      <c r="B6185" s="465" t="s">
        <v>3526</v>
      </c>
      <c r="C6185" s="464" t="s">
        <v>2594</v>
      </c>
      <c r="D6185" s="463" t="s">
        <v>9570</v>
      </c>
      <c r="E6185" s="462">
        <v>5500</v>
      </c>
      <c r="F6185" s="461" t="s">
        <v>9569</v>
      </c>
      <c r="G6185" s="460" t="s">
        <v>9568</v>
      </c>
      <c r="H6185" s="460" t="s">
        <v>9567</v>
      </c>
      <c r="I6185" s="460" t="s">
        <v>7869</v>
      </c>
      <c r="J6185" s="459" t="s">
        <v>9567</v>
      </c>
      <c r="K6185" s="458">
        <v>3</v>
      </c>
      <c r="L6185" s="458">
        <v>12</v>
      </c>
      <c r="M6185" s="457">
        <v>70024.088037250593</v>
      </c>
      <c r="N6185" s="458">
        <v>1</v>
      </c>
      <c r="O6185" s="458">
        <v>6</v>
      </c>
      <c r="P6185" s="457">
        <v>34306.800000000003</v>
      </c>
    </row>
    <row r="6186" spans="1:16" ht="67.5" x14ac:dyDescent="0.2">
      <c r="A6186" s="466" t="s">
        <v>7860</v>
      </c>
      <c r="B6186" s="465" t="s">
        <v>3526</v>
      </c>
      <c r="C6186" s="464" t="s">
        <v>2594</v>
      </c>
      <c r="D6186" s="463" t="s">
        <v>9566</v>
      </c>
      <c r="E6186" s="462">
        <v>7500</v>
      </c>
      <c r="F6186" s="461" t="s">
        <v>9565</v>
      </c>
      <c r="G6186" s="460" t="s">
        <v>9564</v>
      </c>
      <c r="H6186" s="460" t="s">
        <v>7911</v>
      </c>
      <c r="I6186" s="460" t="s">
        <v>7869</v>
      </c>
      <c r="J6186" s="459" t="s">
        <v>7911</v>
      </c>
      <c r="K6186" s="458">
        <v>3</v>
      </c>
      <c r="L6186" s="458">
        <v>12</v>
      </c>
      <c r="M6186" s="457">
        <v>95487.392778068985</v>
      </c>
      <c r="N6186" s="458">
        <v>1</v>
      </c>
      <c r="O6186" s="458">
        <v>6</v>
      </c>
      <c r="P6186" s="457">
        <v>46306.8</v>
      </c>
    </row>
    <row r="6187" spans="1:16" ht="67.5" x14ac:dyDescent="0.2">
      <c r="A6187" s="466" t="s">
        <v>7860</v>
      </c>
      <c r="B6187" s="465" t="s">
        <v>3526</v>
      </c>
      <c r="C6187" s="464" t="s">
        <v>2594</v>
      </c>
      <c r="D6187" s="463" t="s">
        <v>7946</v>
      </c>
      <c r="E6187" s="462">
        <v>4200</v>
      </c>
      <c r="F6187" s="461" t="s">
        <v>9563</v>
      </c>
      <c r="G6187" s="460" t="s">
        <v>9562</v>
      </c>
      <c r="H6187" s="460" t="s">
        <v>6389</v>
      </c>
      <c r="I6187" s="460" t="s">
        <v>7869</v>
      </c>
      <c r="J6187" s="459" t="s">
        <v>6389</v>
      </c>
      <c r="K6187" s="458">
        <v>3</v>
      </c>
      <c r="L6187" s="458">
        <v>12</v>
      </c>
      <c r="M6187" s="457">
        <v>53472.939955718633</v>
      </c>
      <c r="N6187" s="458">
        <v>1</v>
      </c>
      <c r="O6187" s="458">
        <v>6</v>
      </c>
      <c r="P6187" s="457">
        <v>26506.799999999999</v>
      </c>
    </row>
    <row r="6188" spans="1:16" ht="67.5" x14ac:dyDescent="0.2">
      <c r="A6188" s="466" t="s">
        <v>7860</v>
      </c>
      <c r="B6188" s="465" t="s">
        <v>3526</v>
      </c>
      <c r="C6188" s="464" t="s">
        <v>2594</v>
      </c>
      <c r="D6188" s="463" t="s">
        <v>8379</v>
      </c>
      <c r="E6188" s="462">
        <v>3500</v>
      </c>
      <c r="F6188" s="461" t="s">
        <v>9561</v>
      </c>
      <c r="G6188" s="460" t="s">
        <v>9560</v>
      </c>
      <c r="H6188" s="460" t="s">
        <v>8069</v>
      </c>
      <c r="I6188" s="460" t="s">
        <v>7869</v>
      </c>
      <c r="J6188" s="459" t="s">
        <v>8069</v>
      </c>
      <c r="K6188" s="458">
        <v>4</v>
      </c>
      <c r="L6188" s="458">
        <v>11</v>
      </c>
      <c r="M6188" s="457">
        <v>40847.384688396174</v>
      </c>
      <c r="N6188" s="458">
        <v>1</v>
      </c>
      <c r="O6188" s="458">
        <v>6</v>
      </c>
      <c r="P6188" s="457">
        <v>22306.799999999999</v>
      </c>
    </row>
    <row r="6189" spans="1:16" ht="67.5" x14ac:dyDescent="0.2">
      <c r="A6189" s="466" t="s">
        <v>7860</v>
      </c>
      <c r="B6189" s="465" t="s">
        <v>3526</v>
      </c>
      <c r="C6189" s="464" t="s">
        <v>2594</v>
      </c>
      <c r="D6189" s="463" t="s">
        <v>7923</v>
      </c>
      <c r="E6189" s="462">
        <v>4200</v>
      </c>
      <c r="F6189" s="461" t="s">
        <v>9559</v>
      </c>
      <c r="G6189" s="460" t="s">
        <v>9558</v>
      </c>
      <c r="H6189" s="460" t="s">
        <v>6299</v>
      </c>
      <c r="I6189" s="460" t="s">
        <v>7869</v>
      </c>
      <c r="J6189" s="459" t="s">
        <v>6299</v>
      </c>
      <c r="K6189" s="458">
        <v>4</v>
      </c>
      <c r="L6189" s="458">
        <v>12</v>
      </c>
      <c r="M6189" s="457">
        <v>53472.939955718633</v>
      </c>
      <c r="N6189" s="458">
        <v>1</v>
      </c>
      <c r="O6189" s="458">
        <v>6</v>
      </c>
      <c r="P6189" s="457">
        <v>26506.799999999999</v>
      </c>
    </row>
    <row r="6190" spans="1:16" ht="67.5" x14ac:dyDescent="0.2">
      <c r="A6190" s="466" t="s">
        <v>7860</v>
      </c>
      <c r="B6190" s="465" t="s">
        <v>3526</v>
      </c>
      <c r="C6190" s="464" t="s">
        <v>2594</v>
      </c>
      <c r="D6190" s="463" t="s">
        <v>8478</v>
      </c>
      <c r="E6190" s="462">
        <v>7500</v>
      </c>
      <c r="F6190" s="461" t="s">
        <v>9557</v>
      </c>
      <c r="G6190" s="460" t="s">
        <v>9556</v>
      </c>
      <c r="H6190" s="460" t="s">
        <v>7911</v>
      </c>
      <c r="I6190" s="460" t="s">
        <v>7869</v>
      </c>
      <c r="J6190" s="459" t="s">
        <v>7911</v>
      </c>
      <c r="K6190" s="458">
        <v>3</v>
      </c>
      <c r="L6190" s="458">
        <v>12</v>
      </c>
      <c r="M6190" s="457">
        <v>95487.392778068985</v>
      </c>
      <c r="N6190" s="458">
        <v>1</v>
      </c>
      <c r="O6190" s="458">
        <v>6</v>
      </c>
      <c r="P6190" s="457">
        <v>46306.8</v>
      </c>
    </row>
    <row r="6191" spans="1:16" ht="67.5" x14ac:dyDescent="0.2">
      <c r="A6191" s="466" t="s">
        <v>7860</v>
      </c>
      <c r="B6191" s="465" t="s">
        <v>3526</v>
      </c>
      <c r="C6191" s="464" t="s">
        <v>2594</v>
      </c>
      <c r="D6191" s="463" t="s">
        <v>8091</v>
      </c>
      <c r="E6191" s="462">
        <v>2700</v>
      </c>
      <c r="F6191" s="461" t="s">
        <v>9555</v>
      </c>
      <c r="G6191" s="460" t="s">
        <v>9554</v>
      </c>
      <c r="H6191" s="460"/>
      <c r="I6191" s="460"/>
      <c r="J6191" s="459"/>
      <c r="K6191" s="458">
        <v>4</v>
      </c>
      <c r="L6191" s="458">
        <v>12</v>
      </c>
      <c r="M6191" s="457">
        <v>34375.461400104832</v>
      </c>
      <c r="N6191" s="458">
        <v>1</v>
      </c>
      <c r="O6191" s="458">
        <v>6</v>
      </c>
      <c r="P6191" s="457">
        <v>17506.8</v>
      </c>
    </row>
    <row r="6192" spans="1:16" ht="67.5" x14ac:dyDescent="0.2">
      <c r="A6192" s="466" t="s">
        <v>7860</v>
      </c>
      <c r="B6192" s="465" t="s">
        <v>3526</v>
      </c>
      <c r="C6192" s="464" t="s">
        <v>2594</v>
      </c>
      <c r="D6192" s="463" t="s">
        <v>7908</v>
      </c>
      <c r="E6192" s="462">
        <v>4200</v>
      </c>
      <c r="F6192" s="461" t="s">
        <v>9553</v>
      </c>
      <c r="G6192" s="460" t="s">
        <v>9552</v>
      </c>
      <c r="H6192" s="460" t="s">
        <v>3574</v>
      </c>
      <c r="I6192" s="460" t="s">
        <v>7869</v>
      </c>
      <c r="J6192" s="459" t="s">
        <v>3574</v>
      </c>
      <c r="K6192" s="458">
        <v>4</v>
      </c>
      <c r="L6192" s="458">
        <v>7</v>
      </c>
      <c r="M6192" s="457">
        <v>31192.548307502537</v>
      </c>
      <c r="N6192" s="458">
        <v>0</v>
      </c>
      <c r="O6192" s="458">
        <v>0</v>
      </c>
      <c r="P6192" s="457">
        <v>0</v>
      </c>
    </row>
    <row r="6193" spans="1:16" ht="67.5" x14ac:dyDescent="0.2">
      <c r="A6193" s="466" t="s">
        <v>7860</v>
      </c>
      <c r="B6193" s="465" t="s">
        <v>3526</v>
      </c>
      <c r="C6193" s="464" t="s">
        <v>2594</v>
      </c>
      <c r="D6193" s="463" t="s">
        <v>7859</v>
      </c>
      <c r="E6193" s="462">
        <v>2500</v>
      </c>
      <c r="F6193" s="461" t="s">
        <v>9551</v>
      </c>
      <c r="G6193" s="460" t="s">
        <v>9550</v>
      </c>
      <c r="H6193" s="460"/>
      <c r="I6193" s="460"/>
      <c r="J6193" s="459"/>
      <c r="K6193" s="458">
        <v>3</v>
      </c>
      <c r="L6193" s="458">
        <v>12</v>
      </c>
      <c r="M6193" s="457">
        <v>31829.130926022997</v>
      </c>
      <c r="N6193" s="458">
        <v>1</v>
      </c>
      <c r="O6193" s="458">
        <v>6</v>
      </c>
      <c r="P6193" s="457">
        <v>16306.8</v>
      </c>
    </row>
    <row r="6194" spans="1:16" ht="67.5" x14ac:dyDescent="0.2">
      <c r="A6194" s="466" t="s">
        <v>7860</v>
      </c>
      <c r="B6194" s="465" t="s">
        <v>3526</v>
      </c>
      <c r="C6194" s="464" t="s">
        <v>2594</v>
      </c>
      <c r="D6194" s="463" t="s">
        <v>7859</v>
      </c>
      <c r="E6194" s="462">
        <v>2500</v>
      </c>
      <c r="F6194" s="461" t="s">
        <v>9549</v>
      </c>
      <c r="G6194" s="460" t="s">
        <v>9548</v>
      </c>
      <c r="H6194" s="460"/>
      <c r="I6194" s="460"/>
      <c r="J6194" s="459"/>
      <c r="K6194" s="458">
        <v>3</v>
      </c>
      <c r="L6194" s="458">
        <v>5</v>
      </c>
      <c r="M6194" s="457">
        <v>13262.137885842914</v>
      </c>
      <c r="N6194" s="458">
        <v>0</v>
      </c>
      <c r="O6194" s="458">
        <v>0</v>
      </c>
      <c r="P6194" s="457">
        <v>0</v>
      </c>
    </row>
    <row r="6195" spans="1:16" ht="67.5" x14ac:dyDescent="0.2">
      <c r="A6195" s="466" t="s">
        <v>7860</v>
      </c>
      <c r="B6195" s="465" t="s">
        <v>3526</v>
      </c>
      <c r="C6195" s="464" t="s">
        <v>2594</v>
      </c>
      <c r="D6195" s="463" t="s">
        <v>7859</v>
      </c>
      <c r="E6195" s="462">
        <v>2500</v>
      </c>
      <c r="F6195" s="461" t="s">
        <v>9547</v>
      </c>
      <c r="G6195" s="460" t="s">
        <v>9546</v>
      </c>
      <c r="H6195" s="460"/>
      <c r="I6195" s="460"/>
      <c r="J6195" s="459"/>
      <c r="K6195" s="458">
        <v>3</v>
      </c>
      <c r="L6195" s="458">
        <v>5</v>
      </c>
      <c r="M6195" s="457">
        <v>13262.137885842914</v>
      </c>
      <c r="N6195" s="458">
        <v>0</v>
      </c>
      <c r="O6195" s="458">
        <v>0</v>
      </c>
      <c r="P6195" s="457">
        <v>0</v>
      </c>
    </row>
    <row r="6196" spans="1:16" ht="67.5" x14ac:dyDescent="0.2">
      <c r="A6196" s="466" t="s">
        <v>7860</v>
      </c>
      <c r="B6196" s="465" t="s">
        <v>3526</v>
      </c>
      <c r="C6196" s="464" t="s">
        <v>2594</v>
      </c>
      <c r="D6196" s="463" t="s">
        <v>9545</v>
      </c>
      <c r="E6196" s="462">
        <v>4200</v>
      </c>
      <c r="F6196" s="461" t="s">
        <v>9544</v>
      </c>
      <c r="G6196" s="460" t="s">
        <v>9543</v>
      </c>
      <c r="H6196" s="460" t="s">
        <v>9542</v>
      </c>
      <c r="I6196" s="460" t="s">
        <v>7861</v>
      </c>
      <c r="J6196" s="459" t="s">
        <v>9542</v>
      </c>
      <c r="K6196" s="458">
        <v>4</v>
      </c>
      <c r="L6196" s="458">
        <v>12</v>
      </c>
      <c r="M6196" s="457">
        <v>53472.939955718633</v>
      </c>
      <c r="N6196" s="458">
        <v>1</v>
      </c>
      <c r="O6196" s="458">
        <v>6</v>
      </c>
      <c r="P6196" s="457">
        <v>26506.799999999999</v>
      </c>
    </row>
    <row r="6197" spans="1:16" ht="67.5" x14ac:dyDescent="0.2">
      <c r="A6197" s="466" t="s">
        <v>7860</v>
      </c>
      <c r="B6197" s="465" t="s">
        <v>3526</v>
      </c>
      <c r="C6197" s="464" t="s">
        <v>2594</v>
      </c>
      <c r="D6197" s="463" t="s">
        <v>7923</v>
      </c>
      <c r="E6197" s="462">
        <v>4200</v>
      </c>
      <c r="F6197" s="461" t="s">
        <v>9541</v>
      </c>
      <c r="G6197" s="460" t="s">
        <v>9540</v>
      </c>
      <c r="H6197" s="460" t="s">
        <v>3574</v>
      </c>
      <c r="I6197" s="460" t="s">
        <v>7861</v>
      </c>
      <c r="J6197" s="459" t="s">
        <v>3574</v>
      </c>
      <c r="K6197" s="458">
        <v>3</v>
      </c>
      <c r="L6197" s="458">
        <v>5</v>
      </c>
      <c r="M6197" s="457">
        <v>22280.391648216097</v>
      </c>
      <c r="N6197" s="458">
        <v>0</v>
      </c>
      <c r="O6197" s="458">
        <v>0</v>
      </c>
      <c r="P6197" s="457">
        <v>0</v>
      </c>
    </row>
    <row r="6198" spans="1:16" ht="67.5" x14ac:dyDescent="0.2">
      <c r="A6198" s="466" t="s">
        <v>7860</v>
      </c>
      <c r="B6198" s="465" t="s">
        <v>3526</v>
      </c>
      <c r="C6198" s="464" t="s">
        <v>2594</v>
      </c>
      <c r="D6198" s="463" t="s">
        <v>7881</v>
      </c>
      <c r="E6198" s="462">
        <v>3200</v>
      </c>
      <c r="F6198" s="461" t="s">
        <v>9539</v>
      </c>
      <c r="G6198" s="460" t="s">
        <v>9538</v>
      </c>
      <c r="H6198" s="460"/>
      <c r="I6198" s="460"/>
      <c r="J6198" s="459"/>
      <c r="K6198" s="458">
        <v>3</v>
      </c>
      <c r="L6198" s="458">
        <v>12</v>
      </c>
      <c r="M6198" s="457">
        <v>40741.287585309437</v>
      </c>
      <c r="N6198" s="458">
        <v>1</v>
      </c>
      <c r="O6198" s="458">
        <v>6</v>
      </c>
      <c r="P6198" s="457">
        <v>20506.8</v>
      </c>
    </row>
    <row r="6199" spans="1:16" ht="67.5" x14ac:dyDescent="0.2">
      <c r="A6199" s="466" t="s">
        <v>7860</v>
      </c>
      <c r="B6199" s="465" t="s">
        <v>3526</v>
      </c>
      <c r="C6199" s="464" t="s">
        <v>2594</v>
      </c>
      <c r="D6199" s="463" t="s">
        <v>9537</v>
      </c>
      <c r="E6199" s="462">
        <v>4200</v>
      </c>
      <c r="F6199" s="461" t="s">
        <v>9536</v>
      </c>
      <c r="G6199" s="460" t="s">
        <v>9535</v>
      </c>
      <c r="H6199" s="460" t="s">
        <v>3570</v>
      </c>
      <c r="I6199" s="460" t="s">
        <v>7869</v>
      </c>
      <c r="J6199" s="459" t="s">
        <v>3570</v>
      </c>
      <c r="K6199" s="458">
        <v>3</v>
      </c>
      <c r="L6199" s="458">
        <v>12</v>
      </c>
      <c r="M6199" s="457">
        <v>53472.939955718633</v>
      </c>
      <c r="N6199" s="458">
        <v>1</v>
      </c>
      <c r="O6199" s="458">
        <v>6</v>
      </c>
      <c r="P6199" s="457">
        <v>26506.799999999999</v>
      </c>
    </row>
    <row r="6200" spans="1:16" ht="67.5" x14ac:dyDescent="0.2">
      <c r="A6200" s="466" t="s">
        <v>7860</v>
      </c>
      <c r="B6200" s="465" t="s">
        <v>3526</v>
      </c>
      <c r="C6200" s="464" t="s">
        <v>2594</v>
      </c>
      <c r="D6200" s="463" t="s">
        <v>9534</v>
      </c>
      <c r="E6200" s="462">
        <v>7500</v>
      </c>
      <c r="F6200" s="461" t="s">
        <v>9533</v>
      </c>
      <c r="G6200" s="460" t="s">
        <v>9532</v>
      </c>
      <c r="H6200" s="460" t="s">
        <v>7615</v>
      </c>
      <c r="I6200" s="460" t="s">
        <v>7869</v>
      </c>
      <c r="J6200" s="459" t="s">
        <v>7615</v>
      </c>
      <c r="K6200" s="458">
        <v>3</v>
      </c>
      <c r="L6200" s="458">
        <v>12</v>
      </c>
      <c r="M6200" s="457">
        <v>95487.392778068985</v>
      </c>
      <c r="N6200" s="458">
        <v>1</v>
      </c>
      <c r="O6200" s="458">
        <v>6</v>
      </c>
      <c r="P6200" s="457">
        <v>46306.8</v>
      </c>
    </row>
    <row r="6201" spans="1:16" ht="67.5" x14ac:dyDescent="0.2">
      <c r="A6201" s="466" t="s">
        <v>7860</v>
      </c>
      <c r="B6201" s="465" t="s">
        <v>3526</v>
      </c>
      <c r="C6201" s="464" t="s">
        <v>2594</v>
      </c>
      <c r="D6201" s="463" t="s">
        <v>7953</v>
      </c>
      <c r="E6201" s="462">
        <v>9500</v>
      </c>
      <c r="F6201" s="461" t="s">
        <v>9531</v>
      </c>
      <c r="G6201" s="460" t="s">
        <v>9530</v>
      </c>
      <c r="H6201" s="460" t="s">
        <v>7911</v>
      </c>
      <c r="I6201" s="460" t="s">
        <v>7861</v>
      </c>
      <c r="J6201" s="459" t="s">
        <v>7911</v>
      </c>
      <c r="K6201" s="458">
        <v>3</v>
      </c>
      <c r="L6201" s="458">
        <v>12</v>
      </c>
      <c r="M6201" s="457">
        <v>120950.69751888738</v>
      </c>
      <c r="N6201" s="458">
        <v>1</v>
      </c>
      <c r="O6201" s="458">
        <v>6</v>
      </c>
      <c r="P6201" s="457">
        <v>58306.8</v>
      </c>
    </row>
    <row r="6202" spans="1:16" ht="67.5" x14ac:dyDescent="0.2">
      <c r="A6202" s="466" t="s">
        <v>7860</v>
      </c>
      <c r="B6202" s="465" t="s">
        <v>3526</v>
      </c>
      <c r="C6202" s="464" t="s">
        <v>2594</v>
      </c>
      <c r="D6202" s="463" t="s">
        <v>8040</v>
      </c>
      <c r="E6202" s="462">
        <v>8500</v>
      </c>
      <c r="F6202" s="461" t="s">
        <v>9529</v>
      </c>
      <c r="G6202" s="460" t="s">
        <v>9528</v>
      </c>
      <c r="H6202" s="460" t="s">
        <v>7911</v>
      </c>
      <c r="I6202" s="460" t="s">
        <v>7869</v>
      </c>
      <c r="J6202" s="459" t="s">
        <v>7911</v>
      </c>
      <c r="K6202" s="458">
        <v>3</v>
      </c>
      <c r="L6202" s="458">
        <v>12</v>
      </c>
      <c r="M6202" s="457">
        <v>108219.04514847818</v>
      </c>
      <c r="N6202" s="458">
        <v>1</v>
      </c>
      <c r="O6202" s="458">
        <v>6</v>
      </c>
      <c r="P6202" s="457">
        <v>52306.8</v>
      </c>
    </row>
    <row r="6203" spans="1:16" ht="67.5" x14ac:dyDescent="0.2">
      <c r="A6203" s="466" t="s">
        <v>7860</v>
      </c>
      <c r="B6203" s="465" t="s">
        <v>3526</v>
      </c>
      <c r="C6203" s="464" t="s">
        <v>2594</v>
      </c>
      <c r="D6203" s="463" t="s">
        <v>7932</v>
      </c>
      <c r="E6203" s="462">
        <v>4200</v>
      </c>
      <c r="F6203" s="461" t="s">
        <v>9527</v>
      </c>
      <c r="G6203" s="460" t="s">
        <v>9526</v>
      </c>
      <c r="H6203" s="460" t="s">
        <v>6389</v>
      </c>
      <c r="I6203" s="460" t="s">
        <v>7869</v>
      </c>
      <c r="J6203" s="459" t="s">
        <v>6389</v>
      </c>
      <c r="K6203" s="458">
        <v>3</v>
      </c>
      <c r="L6203" s="458">
        <v>12</v>
      </c>
      <c r="M6203" s="457">
        <v>53472.939955718633</v>
      </c>
      <c r="N6203" s="458">
        <v>1</v>
      </c>
      <c r="O6203" s="458">
        <v>6</v>
      </c>
      <c r="P6203" s="457">
        <v>26506.799999999999</v>
      </c>
    </row>
    <row r="6204" spans="1:16" ht="67.5" x14ac:dyDescent="0.2">
      <c r="A6204" s="466" t="s">
        <v>7860</v>
      </c>
      <c r="B6204" s="465" t="s">
        <v>3526</v>
      </c>
      <c r="C6204" s="464" t="s">
        <v>2594</v>
      </c>
      <c r="D6204" s="463" t="s">
        <v>8638</v>
      </c>
      <c r="E6204" s="462">
        <v>7500</v>
      </c>
      <c r="F6204" s="461" t="s">
        <v>9525</v>
      </c>
      <c r="G6204" s="460" t="s">
        <v>9524</v>
      </c>
      <c r="H6204" s="460" t="s">
        <v>7911</v>
      </c>
      <c r="I6204" s="460" t="s">
        <v>7869</v>
      </c>
      <c r="J6204" s="459" t="s">
        <v>7911</v>
      </c>
      <c r="K6204" s="458">
        <v>3</v>
      </c>
      <c r="L6204" s="458">
        <v>12</v>
      </c>
      <c r="M6204" s="457">
        <v>95487.392778068985</v>
      </c>
      <c r="N6204" s="458">
        <v>1</v>
      </c>
      <c r="O6204" s="458">
        <v>6</v>
      </c>
      <c r="P6204" s="457">
        <v>46306.8</v>
      </c>
    </row>
    <row r="6205" spans="1:16" ht="67.5" x14ac:dyDescent="0.2">
      <c r="A6205" s="466" t="s">
        <v>7860</v>
      </c>
      <c r="B6205" s="465" t="s">
        <v>3526</v>
      </c>
      <c r="C6205" s="464" t="s">
        <v>2594</v>
      </c>
      <c r="D6205" s="463" t="s">
        <v>7923</v>
      </c>
      <c r="E6205" s="462">
        <v>4200</v>
      </c>
      <c r="F6205" s="461" t="s">
        <v>9523</v>
      </c>
      <c r="G6205" s="460" t="s">
        <v>9522</v>
      </c>
      <c r="H6205" s="460" t="s">
        <v>3574</v>
      </c>
      <c r="I6205" s="460" t="s">
        <v>7861</v>
      </c>
      <c r="J6205" s="459" t="s">
        <v>3574</v>
      </c>
      <c r="K6205" s="458">
        <v>3</v>
      </c>
      <c r="L6205" s="458">
        <v>12</v>
      </c>
      <c r="M6205" s="457">
        <v>53472.939955718633</v>
      </c>
      <c r="N6205" s="458">
        <v>1</v>
      </c>
      <c r="O6205" s="458">
        <v>6</v>
      </c>
      <c r="P6205" s="457">
        <v>26506.799999999999</v>
      </c>
    </row>
    <row r="6206" spans="1:16" ht="67.5" x14ac:dyDescent="0.2">
      <c r="A6206" s="466" t="s">
        <v>7860</v>
      </c>
      <c r="B6206" s="465" t="s">
        <v>3526</v>
      </c>
      <c r="C6206" s="464" t="s">
        <v>2594</v>
      </c>
      <c r="D6206" s="463" t="s">
        <v>7859</v>
      </c>
      <c r="E6206" s="462">
        <v>2500</v>
      </c>
      <c r="F6206" s="461" t="s">
        <v>9521</v>
      </c>
      <c r="G6206" s="460" t="s">
        <v>9520</v>
      </c>
      <c r="H6206" s="460"/>
      <c r="I6206" s="460" t="s">
        <v>8064</v>
      </c>
      <c r="J6206" s="459" t="s">
        <v>9116</v>
      </c>
      <c r="K6206" s="458">
        <v>3</v>
      </c>
      <c r="L6206" s="458">
        <v>12</v>
      </c>
      <c r="M6206" s="457">
        <v>31829.130926022997</v>
      </c>
      <c r="N6206" s="458">
        <v>1</v>
      </c>
      <c r="O6206" s="458">
        <v>6</v>
      </c>
      <c r="P6206" s="457">
        <v>16306.8</v>
      </c>
    </row>
    <row r="6207" spans="1:16" ht="67.5" x14ac:dyDescent="0.2">
      <c r="A6207" s="466" t="s">
        <v>7860</v>
      </c>
      <c r="B6207" s="465" t="s">
        <v>3526</v>
      </c>
      <c r="C6207" s="464" t="s">
        <v>2594</v>
      </c>
      <c r="D6207" s="463" t="s">
        <v>9132</v>
      </c>
      <c r="E6207" s="462">
        <v>2200</v>
      </c>
      <c r="F6207" s="461" t="s">
        <v>9519</v>
      </c>
      <c r="G6207" s="460" t="s">
        <v>9518</v>
      </c>
      <c r="H6207" s="460"/>
      <c r="I6207" s="460" t="s">
        <v>8064</v>
      </c>
      <c r="J6207" s="459" t="s">
        <v>3538</v>
      </c>
      <c r="K6207" s="458">
        <v>3</v>
      </c>
      <c r="L6207" s="458">
        <v>12</v>
      </c>
      <c r="M6207" s="457">
        <v>28009.635214900234</v>
      </c>
      <c r="N6207" s="458">
        <v>1</v>
      </c>
      <c r="O6207" s="458">
        <v>6</v>
      </c>
      <c r="P6207" s="457">
        <v>14506.8</v>
      </c>
    </row>
    <row r="6208" spans="1:16" ht="67.5" x14ac:dyDescent="0.2">
      <c r="A6208" s="466" t="s">
        <v>7860</v>
      </c>
      <c r="B6208" s="465" t="s">
        <v>3526</v>
      </c>
      <c r="C6208" s="464" t="s">
        <v>2594</v>
      </c>
      <c r="D6208" s="463" t="s">
        <v>7932</v>
      </c>
      <c r="E6208" s="462">
        <v>4200</v>
      </c>
      <c r="F6208" s="461" t="s">
        <v>9517</v>
      </c>
      <c r="G6208" s="460" t="s">
        <v>9516</v>
      </c>
      <c r="H6208" s="460" t="s">
        <v>6189</v>
      </c>
      <c r="I6208" s="460" t="s">
        <v>7861</v>
      </c>
      <c r="J6208" s="459" t="s">
        <v>6189</v>
      </c>
      <c r="K6208" s="458">
        <v>3</v>
      </c>
      <c r="L6208" s="458">
        <v>12</v>
      </c>
      <c r="M6208" s="457">
        <v>53472.939955718633</v>
      </c>
      <c r="N6208" s="458">
        <v>1</v>
      </c>
      <c r="O6208" s="458">
        <v>6</v>
      </c>
      <c r="P6208" s="457">
        <v>26506.799999999999</v>
      </c>
    </row>
    <row r="6209" spans="1:16" ht="67.5" x14ac:dyDescent="0.2">
      <c r="A6209" s="466" t="s">
        <v>7860</v>
      </c>
      <c r="B6209" s="465" t="s">
        <v>3526</v>
      </c>
      <c r="C6209" s="464" t="s">
        <v>2594</v>
      </c>
      <c r="D6209" s="463" t="s">
        <v>7960</v>
      </c>
      <c r="E6209" s="462">
        <v>2500</v>
      </c>
      <c r="F6209" s="461" t="s">
        <v>9515</v>
      </c>
      <c r="G6209" s="460" t="s">
        <v>9514</v>
      </c>
      <c r="H6209" s="460" t="s">
        <v>9513</v>
      </c>
      <c r="I6209" s="460" t="s">
        <v>7869</v>
      </c>
      <c r="J6209" s="459" t="s">
        <v>9513</v>
      </c>
      <c r="K6209" s="458">
        <v>4</v>
      </c>
      <c r="L6209" s="458">
        <v>12</v>
      </c>
      <c r="M6209" s="457">
        <v>31829.130926022997</v>
      </c>
      <c r="N6209" s="458">
        <v>1</v>
      </c>
      <c r="O6209" s="458">
        <v>6</v>
      </c>
      <c r="P6209" s="457">
        <v>16306.8</v>
      </c>
    </row>
    <row r="6210" spans="1:16" ht="67.5" x14ac:dyDescent="0.2">
      <c r="A6210" s="466" t="s">
        <v>7860</v>
      </c>
      <c r="B6210" s="465" t="s">
        <v>3526</v>
      </c>
      <c r="C6210" s="464" t="s">
        <v>2594</v>
      </c>
      <c r="D6210" s="463" t="s">
        <v>8040</v>
      </c>
      <c r="E6210" s="462">
        <v>8500</v>
      </c>
      <c r="F6210" s="461" t="s">
        <v>9512</v>
      </c>
      <c r="G6210" s="460" t="s">
        <v>9511</v>
      </c>
      <c r="H6210" s="460" t="s">
        <v>7911</v>
      </c>
      <c r="I6210" s="460" t="s">
        <v>7869</v>
      </c>
      <c r="J6210" s="459" t="s">
        <v>7911</v>
      </c>
      <c r="K6210" s="458">
        <v>3</v>
      </c>
      <c r="L6210" s="458">
        <v>12</v>
      </c>
      <c r="M6210" s="457">
        <v>108219.04514847818</v>
      </c>
      <c r="N6210" s="458">
        <v>1</v>
      </c>
      <c r="O6210" s="458">
        <v>6</v>
      </c>
      <c r="P6210" s="457">
        <v>52306.8</v>
      </c>
    </row>
    <row r="6211" spans="1:16" ht="67.5" x14ac:dyDescent="0.2">
      <c r="A6211" s="466" t="s">
        <v>7860</v>
      </c>
      <c r="B6211" s="465" t="s">
        <v>3526</v>
      </c>
      <c r="C6211" s="464" t="s">
        <v>2594</v>
      </c>
      <c r="D6211" s="463" t="s">
        <v>8185</v>
      </c>
      <c r="E6211" s="462">
        <v>6000</v>
      </c>
      <c r="F6211" s="461" t="s">
        <v>9510</v>
      </c>
      <c r="G6211" s="460" t="s">
        <v>9509</v>
      </c>
      <c r="H6211" s="460" t="s">
        <v>9508</v>
      </c>
      <c r="I6211" s="460" t="s">
        <v>7861</v>
      </c>
      <c r="J6211" s="459" t="s">
        <v>9508</v>
      </c>
      <c r="K6211" s="458">
        <v>3</v>
      </c>
      <c r="L6211" s="458">
        <v>12</v>
      </c>
      <c r="M6211" s="457">
        <v>76389.914222455191</v>
      </c>
      <c r="N6211" s="458">
        <v>1</v>
      </c>
      <c r="O6211" s="458">
        <v>6</v>
      </c>
      <c r="P6211" s="457">
        <v>37306.800000000003</v>
      </c>
    </row>
    <row r="6212" spans="1:16" ht="67.5" x14ac:dyDescent="0.2">
      <c r="A6212" s="466" t="s">
        <v>7860</v>
      </c>
      <c r="B6212" s="465" t="s">
        <v>3526</v>
      </c>
      <c r="C6212" s="464" t="s">
        <v>2594</v>
      </c>
      <c r="D6212" s="463" t="s">
        <v>7923</v>
      </c>
      <c r="E6212" s="462">
        <v>4200</v>
      </c>
      <c r="F6212" s="461" t="s">
        <v>9507</v>
      </c>
      <c r="G6212" s="460" t="s">
        <v>9506</v>
      </c>
      <c r="H6212" s="460" t="s">
        <v>3574</v>
      </c>
      <c r="I6212" s="460" t="s">
        <v>7869</v>
      </c>
      <c r="J6212" s="459" t="s">
        <v>3574</v>
      </c>
      <c r="K6212" s="458">
        <v>2</v>
      </c>
      <c r="L6212" s="458">
        <v>4</v>
      </c>
      <c r="M6212" s="457">
        <v>17824.313318572877</v>
      </c>
      <c r="N6212" s="458">
        <v>1</v>
      </c>
      <c r="O6212" s="458">
        <v>4</v>
      </c>
      <c r="P6212" s="457">
        <v>17671.2</v>
      </c>
    </row>
    <row r="6213" spans="1:16" ht="67.5" x14ac:dyDescent="0.2">
      <c r="A6213" s="466" t="s">
        <v>7860</v>
      </c>
      <c r="B6213" s="465" t="s">
        <v>3526</v>
      </c>
      <c r="C6213" s="464" t="s">
        <v>2594</v>
      </c>
      <c r="D6213" s="463" t="s">
        <v>7979</v>
      </c>
      <c r="E6213" s="462">
        <v>10000</v>
      </c>
      <c r="F6213" s="461" t="s">
        <v>9505</v>
      </c>
      <c r="G6213" s="460" t="s">
        <v>9504</v>
      </c>
      <c r="H6213" s="460" t="s">
        <v>8241</v>
      </c>
      <c r="I6213" s="460" t="s">
        <v>7861</v>
      </c>
      <c r="J6213" s="459" t="s">
        <v>8241</v>
      </c>
      <c r="K6213" s="458">
        <v>3</v>
      </c>
      <c r="L6213" s="458">
        <v>12</v>
      </c>
      <c r="M6213" s="457">
        <v>127316.52370409199</v>
      </c>
      <c r="N6213" s="458">
        <v>1</v>
      </c>
      <c r="O6213" s="458">
        <v>6</v>
      </c>
      <c r="P6213" s="457">
        <v>61306.8</v>
      </c>
    </row>
    <row r="6214" spans="1:16" ht="67.5" x14ac:dyDescent="0.2">
      <c r="A6214" s="466" t="s">
        <v>7860</v>
      </c>
      <c r="B6214" s="465" t="s">
        <v>3526</v>
      </c>
      <c r="C6214" s="464" t="s">
        <v>2594</v>
      </c>
      <c r="D6214" s="463" t="s">
        <v>9503</v>
      </c>
      <c r="E6214" s="462">
        <v>5500</v>
      </c>
      <c r="F6214" s="461" t="s">
        <v>9502</v>
      </c>
      <c r="G6214" s="460" t="s">
        <v>9501</v>
      </c>
      <c r="H6214" s="460" t="s">
        <v>9500</v>
      </c>
      <c r="I6214" s="460" t="s">
        <v>7869</v>
      </c>
      <c r="J6214" s="459" t="s">
        <v>9500</v>
      </c>
      <c r="K6214" s="458">
        <v>3</v>
      </c>
      <c r="L6214" s="458">
        <v>12</v>
      </c>
      <c r="M6214" s="457">
        <v>70024.088037250593</v>
      </c>
      <c r="N6214" s="458">
        <v>1</v>
      </c>
      <c r="O6214" s="458">
        <v>6</v>
      </c>
      <c r="P6214" s="457">
        <v>34306.800000000003</v>
      </c>
    </row>
    <row r="6215" spans="1:16" ht="67.5" x14ac:dyDescent="0.2">
      <c r="A6215" s="466" t="s">
        <v>7860</v>
      </c>
      <c r="B6215" s="465" t="s">
        <v>3526</v>
      </c>
      <c r="C6215" s="464" t="s">
        <v>2594</v>
      </c>
      <c r="D6215" s="463" t="s">
        <v>8048</v>
      </c>
      <c r="E6215" s="462">
        <v>5500</v>
      </c>
      <c r="F6215" s="461" t="s">
        <v>9499</v>
      </c>
      <c r="G6215" s="460" t="s">
        <v>9498</v>
      </c>
      <c r="H6215" s="460" t="s">
        <v>8216</v>
      </c>
      <c r="I6215" s="460" t="s">
        <v>7869</v>
      </c>
      <c r="J6215" s="459" t="s">
        <v>8216</v>
      </c>
      <c r="K6215" s="458">
        <v>1</v>
      </c>
      <c r="L6215" s="458">
        <v>2</v>
      </c>
      <c r="M6215" s="457">
        <v>11670.681339541765</v>
      </c>
      <c r="N6215" s="458">
        <v>1</v>
      </c>
      <c r="O6215" s="458">
        <v>6</v>
      </c>
      <c r="P6215" s="457">
        <v>34306.800000000003</v>
      </c>
    </row>
    <row r="6216" spans="1:16" ht="67.5" x14ac:dyDescent="0.2">
      <c r="A6216" s="466" t="s">
        <v>7860</v>
      </c>
      <c r="B6216" s="465" t="s">
        <v>3526</v>
      </c>
      <c r="C6216" s="464" t="s">
        <v>2594</v>
      </c>
      <c r="D6216" s="463" t="s">
        <v>7887</v>
      </c>
      <c r="E6216" s="462">
        <v>4200</v>
      </c>
      <c r="F6216" s="461" t="s">
        <v>9497</v>
      </c>
      <c r="G6216" s="460" t="s">
        <v>9496</v>
      </c>
      <c r="H6216" s="460" t="s">
        <v>6389</v>
      </c>
      <c r="I6216" s="460" t="s">
        <v>7869</v>
      </c>
      <c r="J6216" s="459" t="s">
        <v>6389</v>
      </c>
      <c r="K6216" s="458">
        <v>4</v>
      </c>
      <c r="L6216" s="458">
        <v>12</v>
      </c>
      <c r="M6216" s="457">
        <v>53472.939955718633</v>
      </c>
      <c r="N6216" s="458">
        <v>1</v>
      </c>
      <c r="O6216" s="458">
        <v>6</v>
      </c>
      <c r="P6216" s="457">
        <v>26506.799999999999</v>
      </c>
    </row>
    <row r="6217" spans="1:16" ht="67.5" x14ac:dyDescent="0.2">
      <c r="A6217" s="466" t="s">
        <v>7860</v>
      </c>
      <c r="B6217" s="465" t="s">
        <v>3526</v>
      </c>
      <c r="C6217" s="464" t="s">
        <v>2594</v>
      </c>
      <c r="D6217" s="463" t="s">
        <v>9495</v>
      </c>
      <c r="E6217" s="462">
        <v>9000</v>
      </c>
      <c r="F6217" s="461" t="s">
        <v>9494</v>
      </c>
      <c r="G6217" s="460" t="s">
        <v>9493</v>
      </c>
      <c r="H6217" s="460" t="s">
        <v>4104</v>
      </c>
      <c r="I6217" s="460" t="s">
        <v>7869</v>
      </c>
      <c r="J6217" s="459" t="s">
        <v>4104</v>
      </c>
      <c r="K6217" s="458">
        <v>3</v>
      </c>
      <c r="L6217" s="458">
        <v>10</v>
      </c>
      <c r="M6217" s="457">
        <v>95487.392778068985</v>
      </c>
      <c r="N6217" s="458">
        <v>0</v>
      </c>
      <c r="O6217" s="458">
        <v>0</v>
      </c>
      <c r="P6217" s="457">
        <v>0</v>
      </c>
    </row>
    <row r="6218" spans="1:16" ht="67.5" x14ac:dyDescent="0.2">
      <c r="A6218" s="466" t="s">
        <v>7860</v>
      </c>
      <c r="B6218" s="465" t="s">
        <v>3526</v>
      </c>
      <c r="C6218" s="464" t="s">
        <v>2594</v>
      </c>
      <c r="D6218" s="463" t="s">
        <v>7887</v>
      </c>
      <c r="E6218" s="462">
        <v>4200</v>
      </c>
      <c r="F6218" s="461" t="s">
        <v>9492</v>
      </c>
      <c r="G6218" s="460" t="s">
        <v>9491</v>
      </c>
      <c r="H6218" s="460"/>
      <c r="I6218" s="460"/>
      <c r="J6218" s="459"/>
      <c r="K6218" s="458">
        <v>3</v>
      </c>
      <c r="L6218" s="458">
        <v>12</v>
      </c>
      <c r="M6218" s="457">
        <v>53472.939955718633</v>
      </c>
      <c r="N6218" s="458">
        <v>1</v>
      </c>
      <c r="O6218" s="458">
        <v>6</v>
      </c>
      <c r="P6218" s="457">
        <v>26506.799999999999</v>
      </c>
    </row>
    <row r="6219" spans="1:16" ht="67.5" x14ac:dyDescent="0.2">
      <c r="A6219" s="466" t="s">
        <v>7860</v>
      </c>
      <c r="B6219" s="465" t="s">
        <v>3526</v>
      </c>
      <c r="C6219" s="464" t="s">
        <v>2594</v>
      </c>
      <c r="D6219" s="463" t="s">
        <v>7859</v>
      </c>
      <c r="E6219" s="462">
        <v>2500</v>
      </c>
      <c r="F6219" s="461" t="s">
        <v>9490</v>
      </c>
      <c r="G6219" s="460" t="s">
        <v>9489</v>
      </c>
      <c r="H6219" s="460"/>
      <c r="I6219" s="460"/>
      <c r="J6219" s="459"/>
      <c r="K6219" s="458">
        <v>3</v>
      </c>
      <c r="L6219" s="458">
        <v>12</v>
      </c>
      <c r="M6219" s="457">
        <v>31829.130926022997</v>
      </c>
      <c r="N6219" s="458">
        <v>1</v>
      </c>
      <c r="O6219" s="458">
        <v>6</v>
      </c>
      <c r="P6219" s="457">
        <v>16306.8</v>
      </c>
    </row>
    <row r="6220" spans="1:16" ht="67.5" x14ac:dyDescent="0.2">
      <c r="A6220" s="466" t="s">
        <v>7860</v>
      </c>
      <c r="B6220" s="465" t="s">
        <v>3526</v>
      </c>
      <c r="C6220" s="464" t="s">
        <v>2594</v>
      </c>
      <c r="D6220" s="463" t="s">
        <v>9488</v>
      </c>
      <c r="E6220" s="462">
        <v>4200</v>
      </c>
      <c r="F6220" s="461" t="s">
        <v>9487</v>
      </c>
      <c r="G6220" s="460" t="s">
        <v>9486</v>
      </c>
      <c r="H6220" s="460" t="s">
        <v>3542</v>
      </c>
      <c r="I6220" s="460" t="s">
        <v>7869</v>
      </c>
      <c r="J6220" s="459" t="s">
        <v>3542</v>
      </c>
      <c r="K6220" s="458">
        <v>6</v>
      </c>
      <c r="L6220" s="458">
        <v>12</v>
      </c>
      <c r="M6220" s="457">
        <v>80315.507036664698</v>
      </c>
      <c r="N6220" s="458">
        <v>1</v>
      </c>
      <c r="O6220" s="458">
        <v>6</v>
      </c>
      <c r="P6220" s="457">
        <v>26506.799999999999</v>
      </c>
    </row>
    <row r="6221" spans="1:16" ht="67.5" x14ac:dyDescent="0.2">
      <c r="A6221" s="466" t="s">
        <v>7860</v>
      </c>
      <c r="B6221" s="465" t="s">
        <v>3526</v>
      </c>
      <c r="C6221" s="464" t="s">
        <v>2594</v>
      </c>
      <c r="D6221" s="463" t="s">
        <v>9485</v>
      </c>
      <c r="E6221" s="462">
        <v>6500</v>
      </c>
      <c r="F6221" s="461" t="s">
        <v>9484</v>
      </c>
      <c r="G6221" s="460" t="s">
        <v>9483</v>
      </c>
      <c r="H6221" s="460" t="s">
        <v>4810</v>
      </c>
      <c r="I6221" s="460" t="s">
        <v>7869</v>
      </c>
      <c r="J6221" s="459" t="s">
        <v>4810</v>
      </c>
      <c r="K6221" s="458">
        <v>3</v>
      </c>
      <c r="L6221" s="458">
        <v>12</v>
      </c>
      <c r="M6221" s="457">
        <v>82755.740407659789</v>
      </c>
      <c r="N6221" s="458">
        <v>1</v>
      </c>
      <c r="O6221" s="458">
        <v>1</v>
      </c>
      <c r="P6221" s="457">
        <v>6717.8</v>
      </c>
    </row>
    <row r="6222" spans="1:16" ht="67.5" x14ac:dyDescent="0.2">
      <c r="A6222" s="466" t="s">
        <v>7860</v>
      </c>
      <c r="B6222" s="465" t="s">
        <v>3526</v>
      </c>
      <c r="C6222" s="464" t="s">
        <v>2594</v>
      </c>
      <c r="D6222" s="463" t="s">
        <v>8162</v>
      </c>
      <c r="E6222" s="462">
        <v>5500</v>
      </c>
      <c r="F6222" s="461" t="s">
        <v>9482</v>
      </c>
      <c r="G6222" s="460" t="s">
        <v>9481</v>
      </c>
      <c r="H6222" s="460" t="s">
        <v>3570</v>
      </c>
      <c r="I6222" s="460" t="s">
        <v>7869</v>
      </c>
      <c r="J6222" s="459" t="s">
        <v>3570</v>
      </c>
      <c r="K6222" s="458">
        <v>3</v>
      </c>
      <c r="L6222" s="458">
        <v>12</v>
      </c>
      <c r="M6222" s="457">
        <v>70024.088037250593</v>
      </c>
      <c r="N6222" s="458">
        <v>1</v>
      </c>
      <c r="O6222" s="458">
        <v>6</v>
      </c>
      <c r="P6222" s="457">
        <v>34306.800000000003</v>
      </c>
    </row>
    <row r="6223" spans="1:16" ht="67.5" x14ac:dyDescent="0.2">
      <c r="A6223" s="466" t="s">
        <v>7860</v>
      </c>
      <c r="B6223" s="465" t="s">
        <v>3526</v>
      </c>
      <c r="C6223" s="464" t="s">
        <v>2594</v>
      </c>
      <c r="D6223" s="463" t="s">
        <v>8472</v>
      </c>
      <c r="E6223" s="462">
        <v>2200</v>
      </c>
      <c r="F6223" s="461" t="s">
        <v>9480</v>
      </c>
      <c r="G6223" s="460" t="s">
        <v>9479</v>
      </c>
      <c r="H6223" s="460"/>
      <c r="I6223" s="460" t="s">
        <v>8064</v>
      </c>
      <c r="J6223" s="459" t="s">
        <v>9478</v>
      </c>
      <c r="K6223" s="458">
        <v>4</v>
      </c>
      <c r="L6223" s="458">
        <v>12</v>
      </c>
      <c r="M6223" s="457">
        <v>28009.635214900234</v>
      </c>
      <c r="N6223" s="458">
        <v>1</v>
      </c>
      <c r="O6223" s="458">
        <v>6</v>
      </c>
      <c r="P6223" s="457">
        <v>14506.8</v>
      </c>
    </row>
    <row r="6224" spans="1:16" ht="67.5" x14ac:dyDescent="0.2">
      <c r="A6224" s="466" t="s">
        <v>7860</v>
      </c>
      <c r="B6224" s="465" t="s">
        <v>3526</v>
      </c>
      <c r="C6224" s="464" t="s">
        <v>2594</v>
      </c>
      <c r="D6224" s="463" t="s">
        <v>7881</v>
      </c>
      <c r="E6224" s="462">
        <v>3200</v>
      </c>
      <c r="F6224" s="461" t="s">
        <v>9477</v>
      </c>
      <c r="G6224" s="460" t="s">
        <v>9476</v>
      </c>
      <c r="H6224" s="460" t="s">
        <v>6189</v>
      </c>
      <c r="I6224" s="460" t="s">
        <v>7861</v>
      </c>
      <c r="J6224" s="459" t="s">
        <v>6189</v>
      </c>
      <c r="K6224" s="458">
        <v>3</v>
      </c>
      <c r="L6224" s="458">
        <v>12</v>
      </c>
      <c r="M6224" s="457">
        <v>40741.287585309437</v>
      </c>
      <c r="N6224" s="458">
        <v>1</v>
      </c>
      <c r="O6224" s="458">
        <v>6</v>
      </c>
      <c r="P6224" s="457">
        <v>20506.8</v>
      </c>
    </row>
    <row r="6225" spans="1:16" ht="67.5" x14ac:dyDescent="0.2">
      <c r="A6225" s="466" t="s">
        <v>7860</v>
      </c>
      <c r="B6225" s="465" t="s">
        <v>3526</v>
      </c>
      <c r="C6225" s="464" t="s">
        <v>2594</v>
      </c>
      <c r="D6225" s="463" t="s">
        <v>7923</v>
      </c>
      <c r="E6225" s="462">
        <v>4200</v>
      </c>
      <c r="F6225" s="461" t="s">
        <v>9475</v>
      </c>
      <c r="G6225" s="460" t="s">
        <v>9474</v>
      </c>
      <c r="H6225" s="460" t="s">
        <v>3642</v>
      </c>
      <c r="I6225" s="460" t="s">
        <v>7861</v>
      </c>
      <c r="J6225" s="459" t="s">
        <v>3642</v>
      </c>
      <c r="K6225" s="458">
        <v>4</v>
      </c>
      <c r="L6225" s="458">
        <v>12</v>
      </c>
      <c r="M6225" s="457">
        <v>53472.939955718633</v>
      </c>
      <c r="N6225" s="458">
        <v>1</v>
      </c>
      <c r="O6225" s="458">
        <v>6</v>
      </c>
      <c r="P6225" s="457">
        <v>26506.799999999999</v>
      </c>
    </row>
    <row r="6226" spans="1:16" ht="67.5" x14ac:dyDescent="0.2">
      <c r="A6226" s="466" t="s">
        <v>7860</v>
      </c>
      <c r="B6226" s="465" t="s">
        <v>3526</v>
      </c>
      <c r="C6226" s="464" t="s">
        <v>2594</v>
      </c>
      <c r="D6226" s="463" t="s">
        <v>8061</v>
      </c>
      <c r="E6226" s="462">
        <v>3000</v>
      </c>
      <c r="F6226" s="461" t="s">
        <v>9473</v>
      </c>
      <c r="G6226" s="460" t="s">
        <v>9472</v>
      </c>
      <c r="H6226" s="460" t="s">
        <v>3574</v>
      </c>
      <c r="I6226" s="460" t="s">
        <v>7869</v>
      </c>
      <c r="J6226" s="459" t="s">
        <v>3574</v>
      </c>
      <c r="K6226" s="458">
        <v>1</v>
      </c>
      <c r="L6226" s="458">
        <v>1</v>
      </c>
      <c r="M6226" s="457">
        <v>3182.9130926022995</v>
      </c>
      <c r="N6226" s="458">
        <v>1</v>
      </c>
      <c r="O6226" s="458">
        <v>6</v>
      </c>
      <c r="P6226" s="457">
        <v>19306.8</v>
      </c>
    </row>
    <row r="6227" spans="1:16" ht="67.5" x14ac:dyDescent="0.2">
      <c r="A6227" s="466" t="s">
        <v>7860</v>
      </c>
      <c r="B6227" s="465" t="s">
        <v>3526</v>
      </c>
      <c r="C6227" s="464" t="s">
        <v>2594</v>
      </c>
      <c r="D6227" s="463" t="s">
        <v>8048</v>
      </c>
      <c r="E6227" s="462">
        <v>5500</v>
      </c>
      <c r="F6227" s="461" t="s">
        <v>9471</v>
      </c>
      <c r="G6227" s="460" t="s">
        <v>9470</v>
      </c>
      <c r="H6227" s="460" t="s">
        <v>8260</v>
      </c>
      <c r="I6227" s="460" t="s">
        <v>7869</v>
      </c>
      <c r="J6227" s="459" t="s">
        <v>8260</v>
      </c>
      <c r="K6227" s="458">
        <v>4</v>
      </c>
      <c r="L6227" s="458">
        <v>10</v>
      </c>
      <c r="M6227" s="457">
        <v>58353.406697708822</v>
      </c>
      <c r="N6227" s="458">
        <v>1</v>
      </c>
      <c r="O6227" s="458">
        <v>5</v>
      </c>
      <c r="P6227" s="457">
        <v>28589</v>
      </c>
    </row>
    <row r="6228" spans="1:16" ht="67.5" x14ac:dyDescent="0.2">
      <c r="A6228" s="466" t="s">
        <v>7860</v>
      </c>
      <c r="B6228" s="465" t="s">
        <v>3526</v>
      </c>
      <c r="C6228" s="464" t="s">
        <v>2594</v>
      </c>
      <c r="D6228" s="463" t="s">
        <v>8011</v>
      </c>
      <c r="E6228" s="462">
        <v>2200</v>
      </c>
      <c r="F6228" s="461" t="s">
        <v>9469</v>
      </c>
      <c r="G6228" s="460" t="s">
        <v>9468</v>
      </c>
      <c r="H6228" s="460"/>
      <c r="I6228" s="460"/>
      <c r="J6228" s="459"/>
      <c r="K6228" s="458">
        <v>4</v>
      </c>
      <c r="L6228" s="458">
        <v>12</v>
      </c>
      <c r="M6228" s="457">
        <v>28009.635214900234</v>
      </c>
      <c r="N6228" s="458">
        <v>1</v>
      </c>
      <c r="O6228" s="458">
        <v>6</v>
      </c>
      <c r="P6228" s="457">
        <v>14506.8</v>
      </c>
    </row>
    <row r="6229" spans="1:16" ht="67.5" x14ac:dyDescent="0.2">
      <c r="A6229" s="466" t="s">
        <v>7860</v>
      </c>
      <c r="B6229" s="465" t="s">
        <v>3526</v>
      </c>
      <c r="C6229" s="464" t="s">
        <v>2594</v>
      </c>
      <c r="D6229" s="463" t="s">
        <v>8091</v>
      </c>
      <c r="E6229" s="462">
        <v>2700</v>
      </c>
      <c r="F6229" s="461" t="s">
        <v>9467</v>
      </c>
      <c r="G6229" s="460" t="s">
        <v>9466</v>
      </c>
      <c r="H6229" s="460"/>
      <c r="I6229" s="460"/>
      <c r="J6229" s="459"/>
      <c r="K6229" s="458">
        <v>4</v>
      </c>
      <c r="L6229" s="458">
        <v>12</v>
      </c>
      <c r="M6229" s="457">
        <v>34375.461400104832</v>
      </c>
      <c r="N6229" s="458">
        <v>1</v>
      </c>
      <c r="O6229" s="458">
        <v>6</v>
      </c>
      <c r="P6229" s="457">
        <v>17506.8</v>
      </c>
    </row>
    <row r="6230" spans="1:16" ht="67.5" x14ac:dyDescent="0.2">
      <c r="A6230" s="466" t="s">
        <v>7860</v>
      </c>
      <c r="B6230" s="465" t="s">
        <v>3526</v>
      </c>
      <c r="C6230" s="464" t="s">
        <v>2594</v>
      </c>
      <c r="D6230" s="463" t="s">
        <v>8122</v>
      </c>
      <c r="E6230" s="462">
        <v>10000</v>
      </c>
      <c r="F6230" s="461" t="s">
        <v>9465</v>
      </c>
      <c r="G6230" s="460" t="s">
        <v>9464</v>
      </c>
      <c r="H6230" s="460" t="s">
        <v>7950</v>
      </c>
      <c r="I6230" s="460" t="s">
        <v>7869</v>
      </c>
      <c r="J6230" s="459" t="s">
        <v>7950</v>
      </c>
      <c r="K6230" s="458">
        <v>3</v>
      </c>
      <c r="L6230" s="458">
        <v>12</v>
      </c>
      <c r="M6230" s="457">
        <v>127316.52370409199</v>
      </c>
      <c r="N6230" s="458">
        <v>1</v>
      </c>
      <c r="O6230" s="458">
        <v>6</v>
      </c>
      <c r="P6230" s="457">
        <v>61306.8</v>
      </c>
    </row>
    <row r="6231" spans="1:16" ht="67.5" x14ac:dyDescent="0.2">
      <c r="A6231" s="466" t="s">
        <v>7860</v>
      </c>
      <c r="B6231" s="465" t="s">
        <v>3526</v>
      </c>
      <c r="C6231" s="464" t="s">
        <v>2594</v>
      </c>
      <c r="D6231" s="463" t="s">
        <v>9463</v>
      </c>
      <c r="E6231" s="462">
        <v>7500</v>
      </c>
      <c r="F6231" s="461" t="s">
        <v>9462</v>
      </c>
      <c r="G6231" s="460" t="s">
        <v>9461</v>
      </c>
      <c r="H6231" s="460" t="s">
        <v>3570</v>
      </c>
      <c r="I6231" s="460" t="s">
        <v>7861</v>
      </c>
      <c r="J6231" s="459" t="s">
        <v>3570</v>
      </c>
      <c r="K6231" s="458">
        <v>4</v>
      </c>
      <c r="L6231" s="458">
        <v>12</v>
      </c>
      <c r="M6231" s="457">
        <v>95487.392778068985</v>
      </c>
      <c r="N6231" s="458">
        <v>1</v>
      </c>
      <c r="O6231" s="458">
        <v>6</v>
      </c>
      <c r="P6231" s="457">
        <v>46306.8</v>
      </c>
    </row>
    <row r="6232" spans="1:16" ht="67.5" x14ac:dyDescent="0.2">
      <c r="A6232" s="466" t="s">
        <v>7860</v>
      </c>
      <c r="B6232" s="465" t="s">
        <v>3526</v>
      </c>
      <c r="C6232" s="464" t="s">
        <v>2594</v>
      </c>
      <c r="D6232" s="463" t="s">
        <v>8663</v>
      </c>
      <c r="E6232" s="462">
        <v>4200</v>
      </c>
      <c r="F6232" s="461" t="s">
        <v>9460</v>
      </c>
      <c r="G6232" s="460" t="s">
        <v>9459</v>
      </c>
      <c r="H6232" s="460" t="s">
        <v>6389</v>
      </c>
      <c r="I6232" s="460" t="s">
        <v>7869</v>
      </c>
      <c r="J6232" s="459" t="s">
        <v>6389</v>
      </c>
      <c r="K6232" s="458">
        <v>3</v>
      </c>
      <c r="L6232" s="458">
        <v>12</v>
      </c>
      <c r="M6232" s="457">
        <v>53472.939955718633</v>
      </c>
      <c r="N6232" s="458">
        <v>1</v>
      </c>
      <c r="O6232" s="458">
        <v>6</v>
      </c>
      <c r="P6232" s="457">
        <v>26506.799999999999</v>
      </c>
    </row>
    <row r="6233" spans="1:16" ht="67.5" x14ac:dyDescent="0.2">
      <c r="A6233" s="466" t="s">
        <v>7860</v>
      </c>
      <c r="B6233" s="465" t="s">
        <v>3526</v>
      </c>
      <c r="C6233" s="464" t="s">
        <v>2594</v>
      </c>
      <c r="D6233" s="463" t="s">
        <v>9458</v>
      </c>
      <c r="E6233" s="462">
        <v>6500</v>
      </c>
      <c r="F6233" s="461" t="s">
        <v>9457</v>
      </c>
      <c r="G6233" s="460" t="s">
        <v>9456</v>
      </c>
      <c r="H6233" s="460" t="s">
        <v>7911</v>
      </c>
      <c r="I6233" s="460" t="s">
        <v>7869</v>
      </c>
      <c r="J6233" s="459" t="s">
        <v>7911</v>
      </c>
      <c r="K6233" s="458">
        <v>3</v>
      </c>
      <c r="L6233" s="458">
        <v>12</v>
      </c>
      <c r="M6233" s="457">
        <v>82755.740407659789</v>
      </c>
      <c r="N6233" s="458">
        <v>1</v>
      </c>
      <c r="O6233" s="458">
        <v>6</v>
      </c>
      <c r="P6233" s="457">
        <v>40306.800000000003</v>
      </c>
    </row>
    <row r="6234" spans="1:16" ht="67.5" x14ac:dyDescent="0.2">
      <c r="A6234" s="466" t="s">
        <v>7860</v>
      </c>
      <c r="B6234" s="465" t="s">
        <v>3526</v>
      </c>
      <c r="C6234" s="464" t="s">
        <v>2594</v>
      </c>
      <c r="D6234" s="463" t="s">
        <v>7887</v>
      </c>
      <c r="E6234" s="462">
        <v>4200</v>
      </c>
      <c r="F6234" s="461" t="s">
        <v>9455</v>
      </c>
      <c r="G6234" s="460" t="s">
        <v>9454</v>
      </c>
      <c r="H6234" s="460" t="s">
        <v>3574</v>
      </c>
      <c r="I6234" s="460" t="s">
        <v>7861</v>
      </c>
      <c r="J6234" s="459" t="s">
        <v>3574</v>
      </c>
      <c r="K6234" s="458">
        <v>3</v>
      </c>
      <c r="L6234" s="458">
        <v>9</v>
      </c>
      <c r="M6234" s="457">
        <v>40104.704966788973</v>
      </c>
      <c r="N6234" s="458">
        <v>0</v>
      </c>
      <c r="O6234" s="458">
        <v>0</v>
      </c>
      <c r="P6234" s="457">
        <v>0</v>
      </c>
    </row>
    <row r="6235" spans="1:16" ht="67.5" x14ac:dyDescent="0.2">
      <c r="A6235" s="466" t="s">
        <v>7860</v>
      </c>
      <c r="B6235" s="465" t="s">
        <v>3526</v>
      </c>
      <c r="C6235" s="464" t="s">
        <v>2594</v>
      </c>
      <c r="D6235" s="463" t="s">
        <v>7899</v>
      </c>
      <c r="E6235" s="462">
        <v>4200</v>
      </c>
      <c r="F6235" s="461" t="s">
        <v>9453</v>
      </c>
      <c r="G6235" s="460" t="s">
        <v>9452</v>
      </c>
      <c r="H6235" s="460" t="s">
        <v>3642</v>
      </c>
      <c r="I6235" s="460" t="s">
        <v>7861</v>
      </c>
      <c r="J6235" s="459" t="s">
        <v>3642</v>
      </c>
      <c r="K6235" s="458">
        <v>3</v>
      </c>
      <c r="L6235" s="458">
        <v>12</v>
      </c>
      <c r="M6235" s="457">
        <v>53472.939955718633</v>
      </c>
      <c r="N6235" s="458">
        <v>1</v>
      </c>
      <c r="O6235" s="458">
        <v>6</v>
      </c>
      <c r="P6235" s="457">
        <v>26506.799999999999</v>
      </c>
    </row>
    <row r="6236" spans="1:16" ht="67.5" x14ac:dyDescent="0.2">
      <c r="A6236" s="466" t="s">
        <v>7860</v>
      </c>
      <c r="B6236" s="465" t="s">
        <v>3526</v>
      </c>
      <c r="C6236" s="464" t="s">
        <v>2594</v>
      </c>
      <c r="D6236" s="463" t="s">
        <v>8011</v>
      </c>
      <c r="E6236" s="462">
        <v>2200</v>
      </c>
      <c r="F6236" s="461" t="s">
        <v>9451</v>
      </c>
      <c r="G6236" s="460" t="s">
        <v>9450</v>
      </c>
      <c r="H6236" s="460"/>
      <c r="I6236" s="460"/>
      <c r="J6236" s="459"/>
      <c r="K6236" s="458">
        <v>3</v>
      </c>
      <c r="L6236" s="458">
        <v>12</v>
      </c>
      <c r="M6236" s="457">
        <v>28009.635214900234</v>
      </c>
      <c r="N6236" s="458">
        <v>1</v>
      </c>
      <c r="O6236" s="458">
        <v>6</v>
      </c>
      <c r="P6236" s="457">
        <v>14506.8</v>
      </c>
    </row>
    <row r="6237" spans="1:16" ht="67.5" x14ac:dyDescent="0.2">
      <c r="A6237" s="466" t="s">
        <v>7860</v>
      </c>
      <c r="B6237" s="465" t="s">
        <v>3526</v>
      </c>
      <c r="C6237" s="464" t="s">
        <v>2594</v>
      </c>
      <c r="D6237" s="463" t="s">
        <v>7999</v>
      </c>
      <c r="E6237" s="462">
        <v>5500</v>
      </c>
      <c r="F6237" s="461" t="s">
        <v>9449</v>
      </c>
      <c r="G6237" s="460" t="s">
        <v>9448</v>
      </c>
      <c r="H6237" s="460" t="s">
        <v>6514</v>
      </c>
      <c r="I6237" s="460" t="s">
        <v>7869</v>
      </c>
      <c r="J6237" s="459" t="s">
        <v>6514</v>
      </c>
      <c r="K6237" s="458">
        <v>3</v>
      </c>
      <c r="L6237" s="458">
        <v>12</v>
      </c>
      <c r="M6237" s="457">
        <v>70024.088037250593</v>
      </c>
      <c r="N6237" s="458">
        <v>1</v>
      </c>
      <c r="O6237" s="458">
        <v>6</v>
      </c>
      <c r="P6237" s="457">
        <v>34306.800000000003</v>
      </c>
    </row>
    <row r="6238" spans="1:16" ht="67.5" x14ac:dyDescent="0.2">
      <c r="A6238" s="466" t="s">
        <v>7860</v>
      </c>
      <c r="B6238" s="465" t="s">
        <v>3526</v>
      </c>
      <c r="C6238" s="464" t="s">
        <v>2594</v>
      </c>
      <c r="D6238" s="463" t="s">
        <v>8435</v>
      </c>
      <c r="E6238" s="462">
        <v>12500</v>
      </c>
      <c r="F6238" s="461" t="s">
        <v>9447</v>
      </c>
      <c r="G6238" s="460" t="s">
        <v>9446</v>
      </c>
      <c r="H6238" s="460" t="s">
        <v>8241</v>
      </c>
      <c r="I6238" s="460" t="s">
        <v>7869</v>
      </c>
      <c r="J6238" s="459" t="s">
        <v>8241</v>
      </c>
      <c r="K6238" s="458">
        <v>3</v>
      </c>
      <c r="L6238" s="458">
        <v>12</v>
      </c>
      <c r="M6238" s="457">
        <v>159145.65463011496</v>
      </c>
      <c r="N6238" s="458">
        <v>1</v>
      </c>
      <c r="O6238" s="458">
        <v>6</v>
      </c>
      <c r="P6238" s="457">
        <v>76306.8</v>
      </c>
    </row>
    <row r="6239" spans="1:16" ht="67.5" x14ac:dyDescent="0.2">
      <c r="A6239" s="466" t="s">
        <v>7860</v>
      </c>
      <c r="B6239" s="465" t="s">
        <v>3526</v>
      </c>
      <c r="C6239" s="464" t="s">
        <v>2594</v>
      </c>
      <c r="D6239" s="463" t="s">
        <v>7923</v>
      </c>
      <c r="E6239" s="462">
        <v>4200</v>
      </c>
      <c r="F6239" s="461" t="s">
        <v>9445</v>
      </c>
      <c r="G6239" s="460" t="s">
        <v>9444</v>
      </c>
      <c r="H6239" s="460" t="s">
        <v>3574</v>
      </c>
      <c r="I6239" s="460" t="s">
        <v>7861</v>
      </c>
      <c r="J6239" s="459" t="s">
        <v>3574</v>
      </c>
      <c r="K6239" s="458">
        <v>4</v>
      </c>
      <c r="L6239" s="458">
        <v>7</v>
      </c>
      <c r="M6239" s="457">
        <v>31192.548307502537</v>
      </c>
      <c r="N6239" s="458">
        <v>1</v>
      </c>
      <c r="O6239" s="458">
        <v>6</v>
      </c>
      <c r="P6239" s="457">
        <v>26506.799999999999</v>
      </c>
    </row>
    <row r="6240" spans="1:16" ht="67.5" x14ac:dyDescent="0.2">
      <c r="A6240" s="466" t="s">
        <v>7860</v>
      </c>
      <c r="B6240" s="465" t="s">
        <v>3526</v>
      </c>
      <c r="C6240" s="464" t="s">
        <v>2594</v>
      </c>
      <c r="D6240" s="463" t="s">
        <v>7859</v>
      </c>
      <c r="E6240" s="462">
        <v>2500</v>
      </c>
      <c r="F6240" s="461" t="s">
        <v>9443</v>
      </c>
      <c r="G6240" s="460" t="s">
        <v>9442</v>
      </c>
      <c r="H6240" s="460" t="s">
        <v>8216</v>
      </c>
      <c r="I6240" s="460" t="s">
        <v>7861</v>
      </c>
      <c r="J6240" s="459" t="s">
        <v>8216</v>
      </c>
      <c r="K6240" s="458">
        <v>3</v>
      </c>
      <c r="L6240" s="458">
        <v>5</v>
      </c>
      <c r="M6240" s="457">
        <v>13262.137885842914</v>
      </c>
      <c r="N6240" s="458">
        <v>0</v>
      </c>
      <c r="O6240" s="458">
        <v>0</v>
      </c>
      <c r="P6240" s="457">
        <v>0</v>
      </c>
    </row>
    <row r="6241" spans="1:16" ht="67.5" x14ac:dyDescent="0.2">
      <c r="A6241" s="466" t="s">
        <v>7860</v>
      </c>
      <c r="B6241" s="465" t="s">
        <v>3526</v>
      </c>
      <c r="C6241" s="464" t="s">
        <v>2594</v>
      </c>
      <c r="D6241" s="463" t="s">
        <v>7899</v>
      </c>
      <c r="E6241" s="462">
        <v>4200</v>
      </c>
      <c r="F6241" s="461" t="s">
        <v>9441</v>
      </c>
      <c r="G6241" s="460" t="s">
        <v>9440</v>
      </c>
      <c r="H6241" s="460" t="s">
        <v>3574</v>
      </c>
      <c r="I6241" s="460" t="s">
        <v>7869</v>
      </c>
      <c r="J6241" s="459" t="s">
        <v>3574</v>
      </c>
      <c r="K6241" s="458">
        <v>3</v>
      </c>
      <c r="L6241" s="458">
        <v>12</v>
      </c>
      <c r="M6241" s="457">
        <v>53472.939955718633</v>
      </c>
      <c r="N6241" s="458">
        <v>1</v>
      </c>
      <c r="O6241" s="458">
        <v>6</v>
      </c>
      <c r="P6241" s="457">
        <v>26506.799999999999</v>
      </c>
    </row>
    <row r="6242" spans="1:16" ht="67.5" x14ac:dyDescent="0.2">
      <c r="A6242" s="466" t="s">
        <v>7860</v>
      </c>
      <c r="B6242" s="465" t="s">
        <v>3526</v>
      </c>
      <c r="C6242" s="464" t="s">
        <v>2594</v>
      </c>
      <c r="D6242" s="463" t="s">
        <v>8594</v>
      </c>
      <c r="E6242" s="462">
        <v>3500</v>
      </c>
      <c r="F6242" s="461" t="s">
        <v>9439</v>
      </c>
      <c r="G6242" s="460" t="s">
        <v>9438</v>
      </c>
      <c r="H6242" s="460"/>
      <c r="I6242" s="460" t="s">
        <v>8064</v>
      </c>
      <c r="J6242" s="459" t="s">
        <v>4609</v>
      </c>
      <c r="K6242" s="458">
        <v>3</v>
      </c>
      <c r="L6242" s="458">
        <v>12</v>
      </c>
      <c r="M6242" s="457">
        <v>44560.783296432193</v>
      </c>
      <c r="N6242" s="458">
        <v>1</v>
      </c>
      <c r="O6242" s="458">
        <v>6</v>
      </c>
      <c r="P6242" s="457">
        <v>22306.799999999999</v>
      </c>
    </row>
    <row r="6243" spans="1:16" ht="67.5" x14ac:dyDescent="0.2">
      <c r="A6243" s="466" t="s">
        <v>7860</v>
      </c>
      <c r="B6243" s="465" t="s">
        <v>3526</v>
      </c>
      <c r="C6243" s="464" t="s">
        <v>2594</v>
      </c>
      <c r="D6243" s="463" t="s">
        <v>7887</v>
      </c>
      <c r="E6243" s="462">
        <v>4200</v>
      </c>
      <c r="F6243" s="461" t="s">
        <v>9437</v>
      </c>
      <c r="G6243" s="460" t="s">
        <v>9436</v>
      </c>
      <c r="H6243" s="460" t="s">
        <v>3642</v>
      </c>
      <c r="I6243" s="460" t="s">
        <v>7869</v>
      </c>
      <c r="J6243" s="459" t="s">
        <v>3642</v>
      </c>
      <c r="K6243" s="458">
        <v>4</v>
      </c>
      <c r="L6243" s="458">
        <v>10</v>
      </c>
      <c r="M6243" s="457">
        <v>44560.783296432193</v>
      </c>
      <c r="N6243" s="458">
        <v>1</v>
      </c>
      <c r="O6243" s="458">
        <v>6</v>
      </c>
      <c r="P6243" s="457">
        <v>26506.799999999999</v>
      </c>
    </row>
    <row r="6244" spans="1:16" ht="67.5" x14ac:dyDescent="0.2">
      <c r="A6244" s="466" t="s">
        <v>7860</v>
      </c>
      <c r="B6244" s="465" t="s">
        <v>3526</v>
      </c>
      <c r="C6244" s="464" t="s">
        <v>2594</v>
      </c>
      <c r="D6244" s="463" t="s">
        <v>7859</v>
      </c>
      <c r="E6244" s="462">
        <v>2500</v>
      </c>
      <c r="F6244" s="461" t="s">
        <v>9435</v>
      </c>
      <c r="G6244" s="460" t="s">
        <v>9434</v>
      </c>
      <c r="H6244" s="460" t="s">
        <v>6389</v>
      </c>
      <c r="I6244" s="460" t="s">
        <v>7869</v>
      </c>
      <c r="J6244" s="459" t="s">
        <v>6389</v>
      </c>
      <c r="K6244" s="458">
        <v>3</v>
      </c>
      <c r="L6244" s="458">
        <v>12</v>
      </c>
      <c r="M6244" s="457">
        <v>31829.130926022997</v>
      </c>
      <c r="N6244" s="458">
        <v>1</v>
      </c>
      <c r="O6244" s="458">
        <v>6</v>
      </c>
      <c r="P6244" s="457">
        <v>16306.8</v>
      </c>
    </row>
    <row r="6245" spans="1:16" ht="67.5" x14ac:dyDescent="0.2">
      <c r="A6245" s="466" t="s">
        <v>7860</v>
      </c>
      <c r="B6245" s="465" t="s">
        <v>3526</v>
      </c>
      <c r="C6245" s="464" t="s">
        <v>2594</v>
      </c>
      <c r="D6245" s="463" t="s">
        <v>7881</v>
      </c>
      <c r="E6245" s="462">
        <v>3200</v>
      </c>
      <c r="F6245" s="461" t="s">
        <v>9433</v>
      </c>
      <c r="G6245" s="460" t="s">
        <v>9432</v>
      </c>
      <c r="H6245" s="460" t="s">
        <v>6299</v>
      </c>
      <c r="I6245" s="460" t="s">
        <v>7869</v>
      </c>
      <c r="J6245" s="459" t="s">
        <v>6299</v>
      </c>
      <c r="K6245" s="458">
        <v>3</v>
      </c>
      <c r="L6245" s="458">
        <v>12</v>
      </c>
      <c r="M6245" s="457">
        <v>40741.287585309437</v>
      </c>
      <c r="N6245" s="458">
        <v>1</v>
      </c>
      <c r="O6245" s="458">
        <v>1</v>
      </c>
      <c r="P6245" s="457">
        <v>3417.8</v>
      </c>
    </row>
    <row r="6246" spans="1:16" ht="67.5" x14ac:dyDescent="0.2">
      <c r="A6246" s="466" t="s">
        <v>7860</v>
      </c>
      <c r="B6246" s="465" t="s">
        <v>3526</v>
      </c>
      <c r="C6246" s="464" t="s">
        <v>2594</v>
      </c>
      <c r="D6246" s="463" t="s">
        <v>9431</v>
      </c>
      <c r="E6246" s="462">
        <v>9000</v>
      </c>
      <c r="F6246" s="461" t="s">
        <v>9430</v>
      </c>
      <c r="G6246" s="460" t="s">
        <v>9429</v>
      </c>
      <c r="H6246" s="460" t="s">
        <v>4810</v>
      </c>
      <c r="I6246" s="460" t="s">
        <v>7869</v>
      </c>
      <c r="J6246" s="459" t="s">
        <v>4810</v>
      </c>
      <c r="K6246" s="458">
        <v>3</v>
      </c>
      <c r="L6246" s="458">
        <v>12</v>
      </c>
      <c r="M6246" s="457">
        <v>119359.24097258624</v>
      </c>
      <c r="N6246" s="458">
        <v>1</v>
      </c>
      <c r="O6246" s="458">
        <v>6</v>
      </c>
      <c r="P6246" s="457">
        <v>55306.8</v>
      </c>
    </row>
    <row r="6247" spans="1:16" ht="67.5" x14ac:dyDescent="0.2">
      <c r="A6247" s="466" t="s">
        <v>7860</v>
      </c>
      <c r="B6247" s="465" t="s">
        <v>3526</v>
      </c>
      <c r="C6247" s="464" t="s">
        <v>2594</v>
      </c>
      <c r="D6247" s="463" t="s">
        <v>7859</v>
      </c>
      <c r="E6247" s="462">
        <v>2500</v>
      </c>
      <c r="F6247" s="461" t="s">
        <v>9428</v>
      </c>
      <c r="G6247" s="460" t="s">
        <v>9427</v>
      </c>
      <c r="H6247" s="460"/>
      <c r="I6247" s="460"/>
      <c r="J6247" s="459"/>
      <c r="K6247" s="458">
        <v>4</v>
      </c>
      <c r="L6247" s="458">
        <v>12</v>
      </c>
      <c r="M6247" s="457">
        <v>31829.130926022997</v>
      </c>
      <c r="N6247" s="458">
        <v>1</v>
      </c>
      <c r="O6247" s="458">
        <v>6</v>
      </c>
      <c r="P6247" s="457">
        <v>16306.8</v>
      </c>
    </row>
    <row r="6248" spans="1:16" ht="67.5" x14ac:dyDescent="0.2">
      <c r="A6248" s="466" t="s">
        <v>7860</v>
      </c>
      <c r="B6248" s="465" t="s">
        <v>3526</v>
      </c>
      <c r="C6248" s="464" t="s">
        <v>2594</v>
      </c>
      <c r="D6248" s="463" t="s">
        <v>9254</v>
      </c>
      <c r="E6248" s="462">
        <v>3500</v>
      </c>
      <c r="F6248" s="461" t="s">
        <v>9426</v>
      </c>
      <c r="G6248" s="460" t="s">
        <v>9425</v>
      </c>
      <c r="H6248" s="460" t="s">
        <v>9424</v>
      </c>
      <c r="I6248" s="460" t="s">
        <v>7861</v>
      </c>
      <c r="J6248" s="459" t="s">
        <v>9424</v>
      </c>
      <c r="K6248" s="458">
        <v>2</v>
      </c>
      <c r="L6248" s="458">
        <v>9</v>
      </c>
      <c r="M6248" s="457">
        <v>33420.587472324143</v>
      </c>
      <c r="N6248" s="458">
        <v>0</v>
      </c>
      <c r="O6248" s="458">
        <v>0</v>
      </c>
      <c r="P6248" s="457">
        <v>0</v>
      </c>
    </row>
    <row r="6249" spans="1:16" ht="67.5" x14ac:dyDescent="0.2">
      <c r="A6249" s="466" t="s">
        <v>7860</v>
      </c>
      <c r="B6249" s="465" t="s">
        <v>3526</v>
      </c>
      <c r="C6249" s="464" t="s">
        <v>2594</v>
      </c>
      <c r="D6249" s="463" t="s">
        <v>7899</v>
      </c>
      <c r="E6249" s="462">
        <v>4200</v>
      </c>
      <c r="F6249" s="461" t="s">
        <v>9423</v>
      </c>
      <c r="G6249" s="460" t="s">
        <v>9422</v>
      </c>
      <c r="H6249" s="460" t="s">
        <v>3574</v>
      </c>
      <c r="I6249" s="460" t="s">
        <v>7861</v>
      </c>
      <c r="J6249" s="459" t="s">
        <v>3574</v>
      </c>
      <c r="K6249" s="458">
        <v>3</v>
      </c>
      <c r="L6249" s="458">
        <v>12</v>
      </c>
      <c r="M6249" s="457">
        <v>53472.939955718633</v>
      </c>
      <c r="N6249" s="458">
        <v>1</v>
      </c>
      <c r="O6249" s="458">
        <v>6</v>
      </c>
      <c r="P6249" s="457">
        <v>26506.799999999999</v>
      </c>
    </row>
    <row r="6250" spans="1:16" ht="67.5" x14ac:dyDescent="0.2">
      <c r="A6250" s="466" t="s">
        <v>7860</v>
      </c>
      <c r="B6250" s="465" t="s">
        <v>3526</v>
      </c>
      <c r="C6250" s="464" t="s">
        <v>2594</v>
      </c>
      <c r="D6250" s="463" t="s">
        <v>7908</v>
      </c>
      <c r="E6250" s="462">
        <v>4200</v>
      </c>
      <c r="F6250" s="461" t="s">
        <v>9421</v>
      </c>
      <c r="G6250" s="460" t="s">
        <v>9420</v>
      </c>
      <c r="H6250" s="460" t="s">
        <v>3574</v>
      </c>
      <c r="I6250" s="460" t="s">
        <v>7869</v>
      </c>
      <c r="J6250" s="459" t="s">
        <v>3574</v>
      </c>
      <c r="K6250" s="458">
        <v>4</v>
      </c>
      <c r="L6250" s="458">
        <v>7</v>
      </c>
      <c r="M6250" s="457">
        <v>31192.548307502537</v>
      </c>
      <c r="N6250" s="458">
        <v>0</v>
      </c>
      <c r="O6250" s="458">
        <v>0</v>
      </c>
      <c r="P6250" s="457">
        <v>0</v>
      </c>
    </row>
    <row r="6251" spans="1:16" ht="67.5" x14ac:dyDescent="0.2">
      <c r="A6251" s="466" t="s">
        <v>7860</v>
      </c>
      <c r="B6251" s="465" t="s">
        <v>3526</v>
      </c>
      <c r="C6251" s="464" t="s">
        <v>2594</v>
      </c>
      <c r="D6251" s="463" t="s">
        <v>8048</v>
      </c>
      <c r="E6251" s="462">
        <v>5500</v>
      </c>
      <c r="F6251" s="461" t="s">
        <v>9419</v>
      </c>
      <c r="G6251" s="460" t="s">
        <v>9418</v>
      </c>
      <c r="H6251" s="460" t="s">
        <v>6514</v>
      </c>
      <c r="I6251" s="460" t="s">
        <v>7869</v>
      </c>
      <c r="J6251" s="459" t="s">
        <v>6514</v>
      </c>
      <c r="K6251" s="458">
        <v>3</v>
      </c>
      <c r="L6251" s="458">
        <v>12</v>
      </c>
      <c r="M6251" s="457">
        <v>70024.088037250593</v>
      </c>
      <c r="N6251" s="458">
        <v>1</v>
      </c>
      <c r="O6251" s="458">
        <v>6</v>
      </c>
      <c r="P6251" s="457">
        <v>34306.800000000003</v>
      </c>
    </row>
    <row r="6252" spans="1:16" ht="67.5" x14ac:dyDescent="0.2">
      <c r="A6252" s="466" t="s">
        <v>7860</v>
      </c>
      <c r="B6252" s="465" t="s">
        <v>3526</v>
      </c>
      <c r="C6252" s="464" t="s">
        <v>2594</v>
      </c>
      <c r="D6252" s="463" t="s">
        <v>9417</v>
      </c>
      <c r="E6252" s="462">
        <v>12500</v>
      </c>
      <c r="F6252" s="461" t="s">
        <v>9416</v>
      </c>
      <c r="G6252" s="460" t="s">
        <v>9415</v>
      </c>
      <c r="H6252" s="460" t="s">
        <v>4810</v>
      </c>
      <c r="I6252" s="460" t="s">
        <v>7869</v>
      </c>
      <c r="J6252" s="459" t="s">
        <v>4810</v>
      </c>
      <c r="K6252" s="458">
        <v>3</v>
      </c>
      <c r="L6252" s="458">
        <v>12</v>
      </c>
      <c r="M6252" s="457">
        <v>159145.65463011496</v>
      </c>
      <c r="N6252" s="458">
        <v>1</v>
      </c>
      <c r="O6252" s="458">
        <v>6</v>
      </c>
      <c r="P6252" s="457">
        <v>76306.8</v>
      </c>
    </row>
    <row r="6253" spans="1:16" ht="67.5" x14ac:dyDescent="0.2">
      <c r="A6253" s="466" t="s">
        <v>7860</v>
      </c>
      <c r="B6253" s="465" t="s">
        <v>3526</v>
      </c>
      <c r="C6253" s="464" t="s">
        <v>2594</v>
      </c>
      <c r="D6253" s="463" t="s">
        <v>8391</v>
      </c>
      <c r="E6253" s="462">
        <v>4200</v>
      </c>
      <c r="F6253" s="461" t="s">
        <v>9414</v>
      </c>
      <c r="G6253" s="460" t="s">
        <v>9413</v>
      </c>
      <c r="H6253" s="460" t="s">
        <v>8159</v>
      </c>
      <c r="I6253" s="460" t="s">
        <v>7869</v>
      </c>
      <c r="J6253" s="459" t="s">
        <v>8159</v>
      </c>
      <c r="K6253" s="458">
        <v>4</v>
      </c>
      <c r="L6253" s="458">
        <v>10</v>
      </c>
      <c r="M6253" s="457">
        <v>44560.783296432193</v>
      </c>
      <c r="N6253" s="458">
        <v>1</v>
      </c>
      <c r="O6253" s="458">
        <v>6</v>
      </c>
      <c r="P6253" s="457">
        <v>26506.799999999999</v>
      </c>
    </row>
    <row r="6254" spans="1:16" ht="67.5" x14ac:dyDescent="0.2">
      <c r="A6254" s="466" t="s">
        <v>7860</v>
      </c>
      <c r="B6254" s="465" t="s">
        <v>3526</v>
      </c>
      <c r="C6254" s="464" t="s">
        <v>2594</v>
      </c>
      <c r="D6254" s="463" t="s">
        <v>7859</v>
      </c>
      <c r="E6254" s="462">
        <v>2500</v>
      </c>
      <c r="F6254" s="461" t="s">
        <v>9412</v>
      </c>
      <c r="G6254" s="460" t="s">
        <v>9411</v>
      </c>
      <c r="H6254" s="460" t="s">
        <v>6389</v>
      </c>
      <c r="I6254" s="460" t="s">
        <v>7869</v>
      </c>
      <c r="J6254" s="459" t="s">
        <v>6389</v>
      </c>
      <c r="K6254" s="458">
        <v>3</v>
      </c>
      <c r="L6254" s="458">
        <v>5</v>
      </c>
      <c r="M6254" s="457">
        <v>13262.137885842914</v>
      </c>
      <c r="N6254" s="458">
        <v>0</v>
      </c>
      <c r="O6254" s="458">
        <v>0</v>
      </c>
      <c r="P6254" s="457">
        <v>0</v>
      </c>
    </row>
    <row r="6255" spans="1:16" ht="67.5" x14ac:dyDescent="0.2">
      <c r="A6255" s="466" t="s">
        <v>7860</v>
      </c>
      <c r="B6255" s="465" t="s">
        <v>3526</v>
      </c>
      <c r="C6255" s="464" t="s">
        <v>2594</v>
      </c>
      <c r="D6255" s="463" t="s">
        <v>8011</v>
      </c>
      <c r="E6255" s="462">
        <v>2200</v>
      </c>
      <c r="F6255" s="461" t="s">
        <v>9410</v>
      </c>
      <c r="G6255" s="460" t="s">
        <v>9409</v>
      </c>
      <c r="H6255" s="460"/>
      <c r="I6255" s="460"/>
      <c r="J6255" s="459"/>
      <c r="K6255" s="458">
        <v>4</v>
      </c>
      <c r="L6255" s="458">
        <v>12</v>
      </c>
      <c r="M6255" s="457">
        <v>28009.635214900234</v>
      </c>
      <c r="N6255" s="458">
        <v>1</v>
      </c>
      <c r="O6255" s="458">
        <v>6</v>
      </c>
      <c r="P6255" s="457">
        <v>14506.8</v>
      </c>
    </row>
    <row r="6256" spans="1:16" ht="67.5" x14ac:dyDescent="0.2">
      <c r="A6256" s="466" t="s">
        <v>7860</v>
      </c>
      <c r="B6256" s="465" t="s">
        <v>3526</v>
      </c>
      <c r="C6256" s="464" t="s">
        <v>2594</v>
      </c>
      <c r="D6256" s="463" t="s">
        <v>9408</v>
      </c>
      <c r="E6256" s="462">
        <v>10000</v>
      </c>
      <c r="F6256" s="461" t="s">
        <v>9407</v>
      </c>
      <c r="G6256" s="460" t="s">
        <v>9406</v>
      </c>
      <c r="H6256" s="460" t="s">
        <v>8159</v>
      </c>
      <c r="I6256" s="460" t="s">
        <v>7869</v>
      </c>
      <c r="J6256" s="459" t="s">
        <v>8159</v>
      </c>
      <c r="K6256" s="458">
        <v>4</v>
      </c>
      <c r="L6256" s="458">
        <v>12</v>
      </c>
      <c r="M6256" s="457">
        <v>127316.52370409199</v>
      </c>
      <c r="N6256" s="458">
        <v>1</v>
      </c>
      <c r="O6256" s="458">
        <v>6</v>
      </c>
      <c r="P6256" s="457">
        <v>61306.8</v>
      </c>
    </row>
    <row r="6257" spans="1:16" ht="67.5" x14ac:dyDescent="0.2">
      <c r="A6257" s="466" t="s">
        <v>7860</v>
      </c>
      <c r="B6257" s="465" t="s">
        <v>3526</v>
      </c>
      <c r="C6257" s="464" t="s">
        <v>2594</v>
      </c>
      <c r="D6257" s="463" t="s">
        <v>7881</v>
      </c>
      <c r="E6257" s="462">
        <v>3200</v>
      </c>
      <c r="F6257" s="461" t="s">
        <v>9405</v>
      </c>
      <c r="G6257" s="460" t="s">
        <v>9404</v>
      </c>
      <c r="H6257" s="460" t="s">
        <v>6389</v>
      </c>
      <c r="I6257" s="460" t="s">
        <v>7869</v>
      </c>
      <c r="J6257" s="459" t="s">
        <v>6389</v>
      </c>
      <c r="K6257" s="458">
        <v>3</v>
      </c>
      <c r="L6257" s="458">
        <v>12</v>
      </c>
      <c r="M6257" s="457">
        <v>40741.287585309437</v>
      </c>
      <c r="N6257" s="458">
        <v>1</v>
      </c>
      <c r="O6257" s="458">
        <v>6</v>
      </c>
      <c r="P6257" s="457">
        <v>20506.8</v>
      </c>
    </row>
    <row r="6258" spans="1:16" ht="67.5" x14ac:dyDescent="0.2">
      <c r="A6258" s="466" t="s">
        <v>7860</v>
      </c>
      <c r="B6258" s="465" t="s">
        <v>3526</v>
      </c>
      <c r="C6258" s="464" t="s">
        <v>2594</v>
      </c>
      <c r="D6258" s="463" t="s">
        <v>7908</v>
      </c>
      <c r="E6258" s="462">
        <v>4200</v>
      </c>
      <c r="F6258" s="461" t="s">
        <v>9403</v>
      </c>
      <c r="G6258" s="460" t="s">
        <v>9402</v>
      </c>
      <c r="H6258" s="460" t="s">
        <v>6389</v>
      </c>
      <c r="I6258" s="460" t="s">
        <v>7869</v>
      </c>
      <c r="J6258" s="459" t="s">
        <v>6389</v>
      </c>
      <c r="K6258" s="458">
        <v>3</v>
      </c>
      <c r="L6258" s="458">
        <v>5</v>
      </c>
      <c r="M6258" s="457">
        <v>22280.391648216097</v>
      </c>
      <c r="N6258" s="458">
        <v>0</v>
      </c>
      <c r="O6258" s="458">
        <v>0</v>
      </c>
      <c r="P6258" s="457">
        <v>0</v>
      </c>
    </row>
    <row r="6259" spans="1:16" ht="67.5" x14ac:dyDescent="0.2">
      <c r="A6259" s="466" t="s">
        <v>7860</v>
      </c>
      <c r="B6259" s="465" t="s">
        <v>3526</v>
      </c>
      <c r="C6259" s="464" t="s">
        <v>2594</v>
      </c>
      <c r="D6259" s="463" t="s">
        <v>7923</v>
      </c>
      <c r="E6259" s="462">
        <v>4200</v>
      </c>
      <c r="F6259" s="461" t="s">
        <v>9401</v>
      </c>
      <c r="G6259" s="460" t="s">
        <v>9400</v>
      </c>
      <c r="H6259" s="460" t="s">
        <v>3574</v>
      </c>
      <c r="I6259" s="460" t="s">
        <v>7861</v>
      </c>
      <c r="J6259" s="459" t="s">
        <v>3574</v>
      </c>
      <c r="K6259" s="458">
        <v>3</v>
      </c>
      <c r="L6259" s="458">
        <v>5</v>
      </c>
      <c r="M6259" s="457">
        <v>22280.391648216097</v>
      </c>
      <c r="N6259" s="458">
        <v>0</v>
      </c>
      <c r="O6259" s="458">
        <v>0</v>
      </c>
      <c r="P6259" s="457">
        <v>0</v>
      </c>
    </row>
    <row r="6260" spans="1:16" ht="67.5" x14ac:dyDescent="0.2">
      <c r="A6260" s="466" t="s">
        <v>7860</v>
      </c>
      <c r="B6260" s="465" t="s">
        <v>3526</v>
      </c>
      <c r="C6260" s="464" t="s">
        <v>2594</v>
      </c>
      <c r="D6260" s="463" t="s">
        <v>8011</v>
      </c>
      <c r="E6260" s="462">
        <v>2200</v>
      </c>
      <c r="F6260" s="461" t="s">
        <v>9399</v>
      </c>
      <c r="G6260" s="460" t="s">
        <v>9398</v>
      </c>
      <c r="H6260" s="460"/>
      <c r="I6260" s="460"/>
      <c r="J6260" s="459"/>
      <c r="K6260" s="458">
        <v>3</v>
      </c>
      <c r="L6260" s="458">
        <v>9</v>
      </c>
      <c r="M6260" s="457">
        <v>21007.226411175176</v>
      </c>
      <c r="N6260" s="458">
        <v>0</v>
      </c>
      <c r="O6260" s="458">
        <v>0</v>
      </c>
      <c r="P6260" s="457">
        <v>0</v>
      </c>
    </row>
    <row r="6261" spans="1:16" ht="67.5" x14ac:dyDescent="0.2">
      <c r="A6261" s="466" t="s">
        <v>7860</v>
      </c>
      <c r="B6261" s="465" t="s">
        <v>3526</v>
      </c>
      <c r="C6261" s="464" t="s">
        <v>2594</v>
      </c>
      <c r="D6261" s="463" t="s">
        <v>7908</v>
      </c>
      <c r="E6261" s="462">
        <v>4200</v>
      </c>
      <c r="F6261" s="461" t="s">
        <v>9397</v>
      </c>
      <c r="G6261" s="460" t="s">
        <v>9396</v>
      </c>
      <c r="H6261" s="460" t="s">
        <v>3574</v>
      </c>
      <c r="I6261" s="460" t="s">
        <v>7869</v>
      </c>
      <c r="J6261" s="459" t="s">
        <v>3574</v>
      </c>
      <c r="K6261" s="458">
        <v>3</v>
      </c>
      <c r="L6261" s="458">
        <v>5</v>
      </c>
      <c r="M6261" s="457">
        <v>22280.391648216097</v>
      </c>
      <c r="N6261" s="458">
        <v>0</v>
      </c>
      <c r="O6261" s="458">
        <v>0</v>
      </c>
      <c r="P6261" s="457">
        <v>0</v>
      </c>
    </row>
    <row r="6262" spans="1:16" ht="67.5" x14ac:dyDescent="0.2">
      <c r="A6262" s="466" t="s">
        <v>7860</v>
      </c>
      <c r="B6262" s="465" t="s">
        <v>3526</v>
      </c>
      <c r="C6262" s="464" t="s">
        <v>2594</v>
      </c>
      <c r="D6262" s="463" t="s">
        <v>8478</v>
      </c>
      <c r="E6262" s="462">
        <v>7500</v>
      </c>
      <c r="F6262" s="461" t="s">
        <v>9395</v>
      </c>
      <c r="G6262" s="460" t="s">
        <v>9394</v>
      </c>
      <c r="H6262" s="460" t="s">
        <v>7911</v>
      </c>
      <c r="I6262" s="460" t="s">
        <v>7869</v>
      </c>
      <c r="J6262" s="459" t="s">
        <v>7911</v>
      </c>
      <c r="K6262" s="458">
        <v>3</v>
      </c>
      <c r="L6262" s="458">
        <v>12</v>
      </c>
      <c r="M6262" s="457">
        <v>95487.392778068985</v>
      </c>
      <c r="N6262" s="458">
        <v>0</v>
      </c>
      <c r="O6262" s="458">
        <v>0</v>
      </c>
      <c r="P6262" s="457">
        <v>0</v>
      </c>
    </row>
    <row r="6263" spans="1:16" ht="67.5" x14ac:dyDescent="0.2">
      <c r="A6263" s="466" t="s">
        <v>7860</v>
      </c>
      <c r="B6263" s="465" t="s">
        <v>3526</v>
      </c>
      <c r="C6263" s="464" t="s">
        <v>2594</v>
      </c>
      <c r="D6263" s="463" t="s">
        <v>7859</v>
      </c>
      <c r="E6263" s="462">
        <v>2500</v>
      </c>
      <c r="F6263" s="461" t="s">
        <v>9393</v>
      </c>
      <c r="G6263" s="460" t="s">
        <v>9392</v>
      </c>
      <c r="H6263" s="460" t="s">
        <v>9391</v>
      </c>
      <c r="I6263" s="460" t="s">
        <v>7861</v>
      </c>
      <c r="J6263" s="459" t="s">
        <v>9391</v>
      </c>
      <c r="K6263" s="458">
        <v>3</v>
      </c>
      <c r="L6263" s="458">
        <v>5</v>
      </c>
      <c r="M6263" s="457">
        <v>13262.137885842914</v>
      </c>
      <c r="N6263" s="458">
        <v>0</v>
      </c>
      <c r="O6263" s="458">
        <v>0</v>
      </c>
      <c r="P6263" s="457">
        <v>0</v>
      </c>
    </row>
    <row r="6264" spans="1:16" ht="67.5" x14ac:dyDescent="0.2">
      <c r="A6264" s="466" t="s">
        <v>7860</v>
      </c>
      <c r="B6264" s="465" t="s">
        <v>3526</v>
      </c>
      <c r="C6264" s="464" t="s">
        <v>2594</v>
      </c>
      <c r="D6264" s="463" t="s">
        <v>4784</v>
      </c>
      <c r="E6264" s="462">
        <v>3500</v>
      </c>
      <c r="F6264" s="461" t="s">
        <v>9390</v>
      </c>
      <c r="G6264" s="460" t="s">
        <v>9389</v>
      </c>
      <c r="H6264" s="460"/>
      <c r="I6264" s="460" t="s">
        <v>8064</v>
      </c>
      <c r="J6264" s="459" t="s">
        <v>3521</v>
      </c>
      <c r="K6264" s="458">
        <v>3</v>
      </c>
      <c r="L6264" s="458">
        <v>12</v>
      </c>
      <c r="M6264" s="457">
        <v>44560.783296432193</v>
      </c>
      <c r="N6264" s="458">
        <v>1</v>
      </c>
      <c r="O6264" s="458">
        <v>6</v>
      </c>
      <c r="P6264" s="457">
        <v>22306.799999999999</v>
      </c>
    </row>
    <row r="6265" spans="1:16" ht="67.5" x14ac:dyDescent="0.2">
      <c r="A6265" s="466" t="s">
        <v>7860</v>
      </c>
      <c r="B6265" s="465" t="s">
        <v>3526</v>
      </c>
      <c r="C6265" s="464" t="s">
        <v>2594</v>
      </c>
      <c r="D6265" s="463" t="s">
        <v>7946</v>
      </c>
      <c r="E6265" s="462">
        <v>4200</v>
      </c>
      <c r="F6265" s="461" t="s">
        <v>9388</v>
      </c>
      <c r="G6265" s="460" t="s">
        <v>9387</v>
      </c>
      <c r="H6265" s="460" t="s">
        <v>6299</v>
      </c>
      <c r="I6265" s="460" t="s">
        <v>7869</v>
      </c>
      <c r="J6265" s="459" t="s">
        <v>6299</v>
      </c>
      <c r="K6265" s="458">
        <v>4</v>
      </c>
      <c r="L6265" s="458">
        <v>12</v>
      </c>
      <c r="M6265" s="457">
        <v>53472.939955718633</v>
      </c>
      <c r="N6265" s="458">
        <v>1</v>
      </c>
      <c r="O6265" s="458">
        <v>1</v>
      </c>
      <c r="P6265" s="457">
        <v>4417.8</v>
      </c>
    </row>
    <row r="6266" spans="1:16" ht="67.5" x14ac:dyDescent="0.2">
      <c r="A6266" s="466" t="s">
        <v>7860</v>
      </c>
      <c r="B6266" s="465" t="s">
        <v>3526</v>
      </c>
      <c r="C6266" s="464" t="s">
        <v>2594</v>
      </c>
      <c r="D6266" s="463" t="s">
        <v>7887</v>
      </c>
      <c r="E6266" s="462">
        <v>4200</v>
      </c>
      <c r="F6266" s="461" t="s">
        <v>9386</v>
      </c>
      <c r="G6266" s="460" t="s">
        <v>9385</v>
      </c>
      <c r="H6266" s="460" t="s">
        <v>6389</v>
      </c>
      <c r="I6266" s="460" t="s">
        <v>7869</v>
      </c>
      <c r="J6266" s="459" t="s">
        <v>6389</v>
      </c>
      <c r="K6266" s="458">
        <v>3</v>
      </c>
      <c r="L6266" s="458">
        <v>12</v>
      </c>
      <c r="M6266" s="457">
        <v>53472.939955718633</v>
      </c>
      <c r="N6266" s="458">
        <v>1</v>
      </c>
      <c r="O6266" s="458">
        <v>6</v>
      </c>
      <c r="P6266" s="457">
        <v>26506.799999999999</v>
      </c>
    </row>
    <row r="6267" spans="1:16" ht="67.5" x14ac:dyDescent="0.2">
      <c r="A6267" s="466" t="s">
        <v>7860</v>
      </c>
      <c r="B6267" s="465" t="s">
        <v>3526</v>
      </c>
      <c r="C6267" s="464" t="s">
        <v>2594</v>
      </c>
      <c r="D6267" s="463" t="s">
        <v>7872</v>
      </c>
      <c r="E6267" s="462">
        <v>4200</v>
      </c>
      <c r="F6267" s="461" t="s">
        <v>9384</v>
      </c>
      <c r="G6267" s="460" t="s">
        <v>9383</v>
      </c>
      <c r="H6267" s="460" t="s">
        <v>4810</v>
      </c>
      <c r="I6267" s="460" t="s">
        <v>7869</v>
      </c>
      <c r="J6267" s="459" t="s">
        <v>4810</v>
      </c>
      <c r="K6267" s="458">
        <v>3</v>
      </c>
      <c r="L6267" s="458">
        <v>12</v>
      </c>
      <c r="M6267" s="457">
        <v>53472.939955718633</v>
      </c>
      <c r="N6267" s="458">
        <v>1</v>
      </c>
      <c r="O6267" s="458">
        <v>6</v>
      </c>
      <c r="P6267" s="457">
        <v>26506.799999999999</v>
      </c>
    </row>
    <row r="6268" spans="1:16" ht="67.5" x14ac:dyDescent="0.2">
      <c r="A6268" s="466" t="s">
        <v>7860</v>
      </c>
      <c r="B6268" s="465" t="s">
        <v>3526</v>
      </c>
      <c r="C6268" s="464" t="s">
        <v>2594</v>
      </c>
      <c r="D6268" s="463" t="s">
        <v>8005</v>
      </c>
      <c r="E6268" s="462">
        <v>4200</v>
      </c>
      <c r="F6268" s="461" t="s">
        <v>9382</v>
      </c>
      <c r="G6268" s="460" t="s">
        <v>9381</v>
      </c>
      <c r="H6268" s="460" t="s">
        <v>4810</v>
      </c>
      <c r="I6268" s="460" t="s">
        <v>7869</v>
      </c>
      <c r="J6268" s="459" t="s">
        <v>4810</v>
      </c>
      <c r="K6268" s="458">
        <v>3</v>
      </c>
      <c r="L6268" s="458">
        <v>12</v>
      </c>
      <c r="M6268" s="457">
        <v>53472.939955718633</v>
      </c>
      <c r="N6268" s="458">
        <v>1</v>
      </c>
      <c r="O6268" s="458">
        <v>6</v>
      </c>
      <c r="P6268" s="457">
        <v>26506.799999999999</v>
      </c>
    </row>
    <row r="6269" spans="1:16" ht="67.5" x14ac:dyDescent="0.2">
      <c r="A6269" s="466" t="s">
        <v>7860</v>
      </c>
      <c r="B6269" s="465" t="s">
        <v>3526</v>
      </c>
      <c r="C6269" s="464" t="s">
        <v>2594</v>
      </c>
      <c r="D6269" s="463" t="s">
        <v>7887</v>
      </c>
      <c r="E6269" s="462">
        <v>4200</v>
      </c>
      <c r="F6269" s="461" t="s">
        <v>9380</v>
      </c>
      <c r="G6269" s="460" t="s">
        <v>9379</v>
      </c>
      <c r="H6269" s="460" t="s">
        <v>6389</v>
      </c>
      <c r="I6269" s="460" t="s">
        <v>7869</v>
      </c>
      <c r="J6269" s="459" t="s">
        <v>6389</v>
      </c>
      <c r="K6269" s="458">
        <v>3</v>
      </c>
      <c r="L6269" s="458">
        <v>12</v>
      </c>
      <c r="M6269" s="457">
        <v>53472.939955718633</v>
      </c>
      <c r="N6269" s="458">
        <v>1</v>
      </c>
      <c r="O6269" s="458">
        <v>6</v>
      </c>
      <c r="P6269" s="457">
        <v>26506.799999999999</v>
      </c>
    </row>
    <row r="6270" spans="1:16" ht="67.5" x14ac:dyDescent="0.2">
      <c r="A6270" s="466" t="s">
        <v>7860</v>
      </c>
      <c r="B6270" s="465" t="s">
        <v>3526</v>
      </c>
      <c r="C6270" s="464" t="s">
        <v>2594</v>
      </c>
      <c r="D6270" s="463" t="s">
        <v>7887</v>
      </c>
      <c r="E6270" s="462">
        <v>4200</v>
      </c>
      <c r="F6270" s="461" t="s">
        <v>9378</v>
      </c>
      <c r="G6270" s="460" t="s">
        <v>9377</v>
      </c>
      <c r="H6270" s="460" t="s">
        <v>7865</v>
      </c>
      <c r="I6270" s="460" t="s">
        <v>7861</v>
      </c>
      <c r="J6270" s="459" t="s">
        <v>7865</v>
      </c>
      <c r="K6270" s="458">
        <v>3</v>
      </c>
      <c r="L6270" s="458">
        <v>12</v>
      </c>
      <c r="M6270" s="457">
        <v>53472.939955718633</v>
      </c>
      <c r="N6270" s="458">
        <v>1</v>
      </c>
      <c r="O6270" s="458">
        <v>6</v>
      </c>
      <c r="P6270" s="457">
        <v>26506.799999999999</v>
      </c>
    </row>
    <row r="6271" spans="1:16" ht="67.5" x14ac:dyDescent="0.2">
      <c r="A6271" s="466" t="s">
        <v>7860</v>
      </c>
      <c r="B6271" s="465" t="s">
        <v>3526</v>
      </c>
      <c r="C6271" s="464" t="s">
        <v>2594</v>
      </c>
      <c r="D6271" s="463" t="s">
        <v>9376</v>
      </c>
      <c r="E6271" s="462">
        <v>14500</v>
      </c>
      <c r="F6271" s="461" t="s">
        <v>9375</v>
      </c>
      <c r="G6271" s="460" t="s">
        <v>9374</v>
      </c>
      <c r="H6271" s="460" t="s">
        <v>9373</v>
      </c>
      <c r="I6271" s="460" t="s">
        <v>7869</v>
      </c>
      <c r="J6271" s="459" t="s">
        <v>9373</v>
      </c>
      <c r="K6271" s="458">
        <v>3</v>
      </c>
      <c r="L6271" s="458">
        <v>12</v>
      </c>
      <c r="M6271" s="457">
        <v>184608.95937093339</v>
      </c>
      <c r="N6271" s="458">
        <v>1</v>
      </c>
      <c r="O6271" s="458">
        <v>6</v>
      </c>
      <c r="P6271" s="457">
        <v>88306.8</v>
      </c>
    </row>
    <row r="6272" spans="1:16" ht="67.5" x14ac:dyDescent="0.2">
      <c r="A6272" s="466" t="s">
        <v>7860</v>
      </c>
      <c r="B6272" s="465" t="s">
        <v>3526</v>
      </c>
      <c r="C6272" s="464" t="s">
        <v>2594</v>
      </c>
      <c r="D6272" s="463" t="s">
        <v>8011</v>
      </c>
      <c r="E6272" s="462">
        <v>2200</v>
      </c>
      <c r="F6272" s="461" t="s">
        <v>9372</v>
      </c>
      <c r="G6272" s="460" t="s">
        <v>9371</v>
      </c>
      <c r="H6272" s="460"/>
      <c r="I6272" s="460"/>
      <c r="J6272" s="459"/>
      <c r="K6272" s="458">
        <v>4</v>
      </c>
      <c r="L6272" s="458">
        <v>12</v>
      </c>
      <c r="M6272" s="457">
        <v>28009.635214900234</v>
      </c>
      <c r="N6272" s="458">
        <v>0</v>
      </c>
      <c r="O6272" s="458">
        <v>0</v>
      </c>
      <c r="P6272" s="457">
        <v>0</v>
      </c>
    </row>
    <row r="6273" spans="1:16" ht="67.5" x14ac:dyDescent="0.2">
      <c r="A6273" s="466" t="s">
        <v>7860</v>
      </c>
      <c r="B6273" s="465" t="s">
        <v>3526</v>
      </c>
      <c r="C6273" s="464" t="s">
        <v>2594</v>
      </c>
      <c r="D6273" s="463" t="s">
        <v>9370</v>
      </c>
      <c r="E6273" s="462">
        <v>4200</v>
      </c>
      <c r="F6273" s="461" t="s">
        <v>9369</v>
      </c>
      <c r="G6273" s="460" t="s">
        <v>9368</v>
      </c>
      <c r="H6273" s="460" t="s">
        <v>7911</v>
      </c>
      <c r="I6273" s="460" t="s">
        <v>7861</v>
      </c>
      <c r="J6273" s="459" t="s">
        <v>7911</v>
      </c>
      <c r="K6273" s="458">
        <v>4</v>
      </c>
      <c r="L6273" s="458">
        <v>12</v>
      </c>
      <c r="M6273" s="457">
        <v>57929.018285361853</v>
      </c>
      <c r="N6273" s="458">
        <v>1</v>
      </c>
      <c r="O6273" s="458">
        <v>6</v>
      </c>
      <c r="P6273" s="457">
        <v>26506.799999999999</v>
      </c>
    </row>
    <row r="6274" spans="1:16" ht="67.5" x14ac:dyDescent="0.2">
      <c r="A6274" s="466" t="s">
        <v>7860</v>
      </c>
      <c r="B6274" s="465" t="s">
        <v>3526</v>
      </c>
      <c r="C6274" s="464" t="s">
        <v>2594</v>
      </c>
      <c r="D6274" s="463" t="s">
        <v>8005</v>
      </c>
      <c r="E6274" s="462">
        <v>4200</v>
      </c>
      <c r="F6274" s="461" t="s">
        <v>9367</v>
      </c>
      <c r="G6274" s="460" t="s">
        <v>9366</v>
      </c>
      <c r="H6274" s="460" t="s">
        <v>6389</v>
      </c>
      <c r="I6274" s="460" t="s">
        <v>7869</v>
      </c>
      <c r="J6274" s="459" t="s">
        <v>6389</v>
      </c>
      <c r="K6274" s="458">
        <v>3</v>
      </c>
      <c r="L6274" s="458">
        <v>12</v>
      </c>
      <c r="M6274" s="457">
        <v>53472.939955718633</v>
      </c>
      <c r="N6274" s="458">
        <v>1</v>
      </c>
      <c r="O6274" s="458">
        <v>6</v>
      </c>
      <c r="P6274" s="457">
        <v>26506.799999999999</v>
      </c>
    </row>
    <row r="6275" spans="1:16" ht="67.5" x14ac:dyDescent="0.2">
      <c r="A6275" s="466" t="s">
        <v>7860</v>
      </c>
      <c r="B6275" s="465" t="s">
        <v>3526</v>
      </c>
      <c r="C6275" s="464" t="s">
        <v>2594</v>
      </c>
      <c r="D6275" s="463" t="s">
        <v>8185</v>
      </c>
      <c r="E6275" s="462">
        <v>6000</v>
      </c>
      <c r="F6275" s="461" t="s">
        <v>9365</v>
      </c>
      <c r="G6275" s="460" t="s">
        <v>9364</v>
      </c>
      <c r="H6275" s="460" t="s">
        <v>7911</v>
      </c>
      <c r="I6275" s="460" t="s">
        <v>7869</v>
      </c>
      <c r="J6275" s="459" t="s">
        <v>7911</v>
      </c>
      <c r="K6275" s="458">
        <v>3</v>
      </c>
      <c r="L6275" s="458">
        <v>12</v>
      </c>
      <c r="M6275" s="457">
        <v>76389.914222455191</v>
      </c>
      <c r="N6275" s="458">
        <v>1</v>
      </c>
      <c r="O6275" s="458">
        <v>6</v>
      </c>
      <c r="P6275" s="457">
        <v>37306.800000000003</v>
      </c>
    </row>
    <row r="6276" spans="1:16" ht="67.5" x14ac:dyDescent="0.2">
      <c r="A6276" s="466" t="s">
        <v>7860</v>
      </c>
      <c r="B6276" s="465" t="s">
        <v>3526</v>
      </c>
      <c r="C6276" s="464" t="s">
        <v>2594</v>
      </c>
      <c r="D6276" s="463" t="s">
        <v>7986</v>
      </c>
      <c r="E6276" s="462">
        <v>7500</v>
      </c>
      <c r="F6276" s="461" t="s">
        <v>9363</v>
      </c>
      <c r="G6276" s="460" t="s">
        <v>9362</v>
      </c>
      <c r="H6276" s="460" t="s">
        <v>7911</v>
      </c>
      <c r="I6276" s="460" t="s">
        <v>7869</v>
      </c>
      <c r="J6276" s="459" t="s">
        <v>7911</v>
      </c>
      <c r="K6276" s="458">
        <v>3</v>
      </c>
      <c r="L6276" s="458">
        <v>12</v>
      </c>
      <c r="M6276" s="457">
        <v>95487.392778068985</v>
      </c>
      <c r="N6276" s="458">
        <v>1</v>
      </c>
      <c r="O6276" s="458">
        <v>6</v>
      </c>
      <c r="P6276" s="457">
        <v>46306.8</v>
      </c>
    </row>
    <row r="6277" spans="1:16" ht="67.5" x14ac:dyDescent="0.2">
      <c r="A6277" s="466" t="s">
        <v>7860</v>
      </c>
      <c r="B6277" s="465" t="s">
        <v>3526</v>
      </c>
      <c r="C6277" s="464" t="s">
        <v>2594</v>
      </c>
      <c r="D6277" s="463" t="s">
        <v>7923</v>
      </c>
      <c r="E6277" s="462">
        <v>4200</v>
      </c>
      <c r="F6277" s="461" t="s">
        <v>9361</v>
      </c>
      <c r="G6277" s="460" t="s">
        <v>9360</v>
      </c>
      <c r="H6277" s="460" t="s">
        <v>6389</v>
      </c>
      <c r="I6277" s="460" t="s">
        <v>7869</v>
      </c>
      <c r="J6277" s="459" t="s">
        <v>6389</v>
      </c>
      <c r="K6277" s="458">
        <v>5</v>
      </c>
      <c r="L6277" s="458">
        <v>12</v>
      </c>
      <c r="M6277" s="457">
        <v>53472.939955718633</v>
      </c>
      <c r="N6277" s="458">
        <v>1</v>
      </c>
      <c r="O6277" s="458">
        <v>6</v>
      </c>
      <c r="P6277" s="457">
        <v>26506.799999999999</v>
      </c>
    </row>
    <row r="6278" spans="1:16" ht="67.5" x14ac:dyDescent="0.2">
      <c r="A6278" s="466" t="s">
        <v>7860</v>
      </c>
      <c r="B6278" s="465" t="s">
        <v>3526</v>
      </c>
      <c r="C6278" s="464" t="s">
        <v>2594</v>
      </c>
      <c r="D6278" s="463" t="s">
        <v>7986</v>
      </c>
      <c r="E6278" s="462">
        <v>7500</v>
      </c>
      <c r="F6278" s="461" t="s">
        <v>9359</v>
      </c>
      <c r="G6278" s="460" t="s">
        <v>9358</v>
      </c>
      <c r="H6278" s="460" t="s">
        <v>4270</v>
      </c>
      <c r="I6278" s="460" t="s">
        <v>7869</v>
      </c>
      <c r="J6278" s="459" t="s">
        <v>4270</v>
      </c>
      <c r="K6278" s="458">
        <v>3</v>
      </c>
      <c r="L6278" s="458">
        <v>12</v>
      </c>
      <c r="M6278" s="457">
        <v>95487.392778068985</v>
      </c>
      <c r="N6278" s="458">
        <v>1</v>
      </c>
      <c r="O6278" s="458">
        <v>6</v>
      </c>
      <c r="P6278" s="457">
        <v>46306.8</v>
      </c>
    </row>
    <row r="6279" spans="1:16" ht="67.5" x14ac:dyDescent="0.2">
      <c r="A6279" s="466" t="s">
        <v>7860</v>
      </c>
      <c r="B6279" s="465" t="s">
        <v>3526</v>
      </c>
      <c r="C6279" s="464" t="s">
        <v>2594</v>
      </c>
      <c r="D6279" s="463" t="s">
        <v>7908</v>
      </c>
      <c r="E6279" s="462">
        <v>4200</v>
      </c>
      <c r="F6279" s="461" t="s">
        <v>9357</v>
      </c>
      <c r="G6279" s="460" t="s">
        <v>9356</v>
      </c>
      <c r="H6279" s="460" t="s">
        <v>8069</v>
      </c>
      <c r="I6279" s="460" t="s">
        <v>7861</v>
      </c>
      <c r="J6279" s="459" t="s">
        <v>8069</v>
      </c>
      <c r="K6279" s="458">
        <v>3</v>
      </c>
      <c r="L6279" s="458">
        <v>5</v>
      </c>
      <c r="M6279" s="457">
        <v>22280.391648216097</v>
      </c>
      <c r="N6279" s="458">
        <v>0</v>
      </c>
      <c r="O6279" s="458">
        <v>0</v>
      </c>
      <c r="P6279" s="457">
        <v>0</v>
      </c>
    </row>
    <row r="6280" spans="1:16" ht="67.5" x14ac:dyDescent="0.2">
      <c r="A6280" s="466" t="s">
        <v>7860</v>
      </c>
      <c r="B6280" s="465" t="s">
        <v>3526</v>
      </c>
      <c r="C6280" s="464" t="s">
        <v>2594</v>
      </c>
      <c r="D6280" s="463" t="s">
        <v>7923</v>
      </c>
      <c r="E6280" s="462">
        <v>4200</v>
      </c>
      <c r="F6280" s="461" t="s">
        <v>9355</v>
      </c>
      <c r="G6280" s="460" t="s">
        <v>9354</v>
      </c>
      <c r="H6280" s="460" t="s">
        <v>6389</v>
      </c>
      <c r="I6280" s="460" t="s">
        <v>7869</v>
      </c>
      <c r="J6280" s="459" t="s">
        <v>6389</v>
      </c>
      <c r="K6280" s="458">
        <v>3</v>
      </c>
      <c r="L6280" s="458">
        <v>12</v>
      </c>
      <c r="M6280" s="457">
        <v>53472.939955718633</v>
      </c>
      <c r="N6280" s="458">
        <v>1</v>
      </c>
      <c r="O6280" s="458">
        <v>6</v>
      </c>
      <c r="P6280" s="457">
        <v>26506.799999999999</v>
      </c>
    </row>
    <row r="6281" spans="1:16" ht="67.5" x14ac:dyDescent="0.2">
      <c r="A6281" s="466" t="s">
        <v>7860</v>
      </c>
      <c r="B6281" s="465" t="s">
        <v>3526</v>
      </c>
      <c r="C6281" s="464" t="s">
        <v>2594</v>
      </c>
      <c r="D6281" s="463" t="s">
        <v>7859</v>
      </c>
      <c r="E6281" s="462">
        <v>2500</v>
      </c>
      <c r="F6281" s="461" t="s">
        <v>9353</v>
      </c>
      <c r="G6281" s="460" t="s">
        <v>9352</v>
      </c>
      <c r="H6281" s="460"/>
      <c r="I6281" s="460" t="s">
        <v>8064</v>
      </c>
      <c r="J6281" s="459" t="s">
        <v>8069</v>
      </c>
      <c r="K6281" s="458">
        <v>3</v>
      </c>
      <c r="L6281" s="458">
        <v>12</v>
      </c>
      <c r="M6281" s="457">
        <v>31829.130926022997</v>
      </c>
      <c r="N6281" s="458">
        <v>1</v>
      </c>
      <c r="O6281" s="458">
        <v>6</v>
      </c>
      <c r="P6281" s="457">
        <v>16306.8</v>
      </c>
    </row>
    <row r="6282" spans="1:16" ht="67.5" x14ac:dyDescent="0.2">
      <c r="A6282" s="466" t="s">
        <v>7860</v>
      </c>
      <c r="B6282" s="465" t="s">
        <v>3526</v>
      </c>
      <c r="C6282" s="464" t="s">
        <v>2594</v>
      </c>
      <c r="D6282" s="463" t="s">
        <v>7932</v>
      </c>
      <c r="E6282" s="462">
        <v>4200</v>
      </c>
      <c r="F6282" s="461" t="s">
        <v>9351</v>
      </c>
      <c r="G6282" s="460" t="s">
        <v>9350</v>
      </c>
      <c r="H6282" s="460" t="s">
        <v>6389</v>
      </c>
      <c r="I6282" s="460" t="s">
        <v>7869</v>
      </c>
      <c r="J6282" s="459" t="s">
        <v>6389</v>
      </c>
      <c r="K6282" s="458">
        <v>3</v>
      </c>
      <c r="L6282" s="458">
        <v>12</v>
      </c>
      <c r="M6282" s="457">
        <v>53472.939955718633</v>
      </c>
      <c r="N6282" s="458">
        <v>1</v>
      </c>
      <c r="O6282" s="458">
        <v>6</v>
      </c>
      <c r="P6282" s="457">
        <v>26506.799999999999</v>
      </c>
    </row>
    <row r="6283" spans="1:16" ht="67.5" x14ac:dyDescent="0.2">
      <c r="A6283" s="466" t="s">
        <v>7860</v>
      </c>
      <c r="B6283" s="465" t="s">
        <v>3526</v>
      </c>
      <c r="C6283" s="464" t="s">
        <v>2594</v>
      </c>
      <c r="D6283" s="463" t="s">
        <v>7932</v>
      </c>
      <c r="E6283" s="462">
        <v>4200</v>
      </c>
      <c r="F6283" s="461" t="s">
        <v>7546</v>
      </c>
      <c r="G6283" s="460" t="s">
        <v>9349</v>
      </c>
      <c r="H6283" s="460" t="s">
        <v>6299</v>
      </c>
      <c r="I6283" s="460" t="s">
        <v>7869</v>
      </c>
      <c r="J6283" s="459" t="s">
        <v>6299</v>
      </c>
      <c r="K6283" s="458">
        <v>4</v>
      </c>
      <c r="L6283" s="458">
        <v>12</v>
      </c>
      <c r="M6283" s="457">
        <v>53472.939955718633</v>
      </c>
      <c r="N6283" s="458">
        <v>0</v>
      </c>
      <c r="O6283" s="458">
        <v>0</v>
      </c>
      <c r="P6283" s="457">
        <v>0</v>
      </c>
    </row>
    <row r="6284" spans="1:16" ht="67.5" x14ac:dyDescent="0.2">
      <c r="A6284" s="466" t="s">
        <v>7860</v>
      </c>
      <c r="B6284" s="465" t="s">
        <v>3526</v>
      </c>
      <c r="C6284" s="464" t="s">
        <v>2594</v>
      </c>
      <c r="D6284" s="463" t="s">
        <v>8345</v>
      </c>
      <c r="E6284" s="462">
        <v>3500</v>
      </c>
      <c r="F6284" s="461" t="s">
        <v>9348</v>
      </c>
      <c r="G6284" s="460" t="s">
        <v>9347</v>
      </c>
      <c r="H6284" s="460" t="s">
        <v>8342</v>
      </c>
      <c r="I6284" s="460" t="s">
        <v>7869</v>
      </c>
      <c r="J6284" s="459" t="s">
        <v>8342</v>
      </c>
      <c r="K6284" s="458">
        <v>2</v>
      </c>
      <c r="L6284" s="458">
        <v>4</v>
      </c>
      <c r="M6284" s="457">
        <v>14853.594432144064</v>
      </c>
      <c r="N6284" s="458">
        <v>2</v>
      </c>
      <c r="O6284" s="458">
        <v>6</v>
      </c>
      <c r="P6284" s="457">
        <v>22306.799999999999</v>
      </c>
    </row>
    <row r="6285" spans="1:16" ht="67.5" x14ac:dyDescent="0.2">
      <c r="A6285" s="466" t="s">
        <v>7860</v>
      </c>
      <c r="B6285" s="465" t="s">
        <v>3526</v>
      </c>
      <c r="C6285" s="464" t="s">
        <v>2594</v>
      </c>
      <c r="D6285" s="463" t="s">
        <v>7872</v>
      </c>
      <c r="E6285" s="462">
        <v>4200</v>
      </c>
      <c r="F6285" s="461" t="s">
        <v>9346</v>
      </c>
      <c r="G6285" s="460" t="s">
        <v>9345</v>
      </c>
      <c r="H6285" s="460" t="s">
        <v>6514</v>
      </c>
      <c r="I6285" s="460" t="s">
        <v>7869</v>
      </c>
      <c r="J6285" s="459" t="s">
        <v>6514</v>
      </c>
      <c r="K6285" s="458">
        <v>4</v>
      </c>
      <c r="L6285" s="458">
        <v>12</v>
      </c>
      <c r="M6285" s="457">
        <v>53472.939955718633</v>
      </c>
      <c r="N6285" s="458">
        <v>1</v>
      </c>
      <c r="O6285" s="458">
        <v>6</v>
      </c>
      <c r="P6285" s="457">
        <v>26506.799999999999</v>
      </c>
    </row>
    <row r="6286" spans="1:16" ht="67.5" x14ac:dyDescent="0.2">
      <c r="A6286" s="466" t="s">
        <v>7860</v>
      </c>
      <c r="B6286" s="465" t="s">
        <v>3526</v>
      </c>
      <c r="C6286" s="464" t="s">
        <v>2594</v>
      </c>
      <c r="D6286" s="463" t="s">
        <v>7946</v>
      </c>
      <c r="E6286" s="462">
        <v>4200</v>
      </c>
      <c r="F6286" s="461" t="s">
        <v>9344</v>
      </c>
      <c r="G6286" s="460" t="s">
        <v>9343</v>
      </c>
      <c r="H6286" s="460" t="s">
        <v>6389</v>
      </c>
      <c r="I6286" s="460" t="s">
        <v>7869</v>
      </c>
      <c r="J6286" s="459" t="s">
        <v>6389</v>
      </c>
      <c r="K6286" s="458">
        <v>4</v>
      </c>
      <c r="L6286" s="458">
        <v>12</v>
      </c>
      <c r="M6286" s="457">
        <v>53472.939955718633</v>
      </c>
      <c r="N6286" s="458">
        <v>1</v>
      </c>
      <c r="O6286" s="458">
        <v>6</v>
      </c>
      <c r="P6286" s="457">
        <v>26506.799999999999</v>
      </c>
    </row>
    <row r="6287" spans="1:16" ht="67.5" x14ac:dyDescent="0.2">
      <c r="A6287" s="466" t="s">
        <v>7860</v>
      </c>
      <c r="B6287" s="465" t="s">
        <v>3526</v>
      </c>
      <c r="C6287" s="464" t="s">
        <v>2594</v>
      </c>
      <c r="D6287" s="463" t="s">
        <v>9342</v>
      </c>
      <c r="E6287" s="462">
        <v>8500</v>
      </c>
      <c r="F6287" s="461" t="s">
        <v>9341</v>
      </c>
      <c r="G6287" s="460" t="s">
        <v>9340</v>
      </c>
      <c r="H6287" s="460" t="s">
        <v>7911</v>
      </c>
      <c r="I6287" s="460" t="s">
        <v>7869</v>
      </c>
      <c r="J6287" s="459" t="s">
        <v>7911</v>
      </c>
      <c r="K6287" s="458">
        <v>3</v>
      </c>
      <c r="L6287" s="458">
        <v>12</v>
      </c>
      <c r="M6287" s="457">
        <v>108219.04514847818</v>
      </c>
      <c r="N6287" s="458">
        <v>1</v>
      </c>
      <c r="O6287" s="458">
        <v>6</v>
      </c>
      <c r="P6287" s="457">
        <v>52306.8</v>
      </c>
    </row>
    <row r="6288" spans="1:16" ht="67.5" x14ac:dyDescent="0.2">
      <c r="A6288" s="466" t="s">
        <v>7860</v>
      </c>
      <c r="B6288" s="465" t="s">
        <v>3526</v>
      </c>
      <c r="C6288" s="464" t="s">
        <v>2594</v>
      </c>
      <c r="D6288" s="463" t="s">
        <v>9339</v>
      </c>
      <c r="E6288" s="462">
        <v>7500</v>
      </c>
      <c r="F6288" s="461" t="s">
        <v>9338</v>
      </c>
      <c r="G6288" s="460" t="s">
        <v>9337</v>
      </c>
      <c r="H6288" s="460" t="s">
        <v>8125</v>
      </c>
      <c r="I6288" s="460" t="s">
        <v>7869</v>
      </c>
      <c r="J6288" s="459" t="s">
        <v>8125</v>
      </c>
      <c r="K6288" s="458">
        <v>3</v>
      </c>
      <c r="L6288" s="458">
        <v>12</v>
      </c>
      <c r="M6288" s="457">
        <v>95487.392778068985</v>
      </c>
      <c r="N6288" s="458">
        <v>1</v>
      </c>
      <c r="O6288" s="458">
        <v>6</v>
      </c>
      <c r="P6288" s="457">
        <v>46306.8</v>
      </c>
    </row>
    <row r="6289" spans="1:16" ht="67.5" x14ac:dyDescent="0.2">
      <c r="A6289" s="466" t="s">
        <v>7860</v>
      </c>
      <c r="B6289" s="465" t="s">
        <v>3526</v>
      </c>
      <c r="C6289" s="464" t="s">
        <v>2594</v>
      </c>
      <c r="D6289" s="463" t="s">
        <v>8465</v>
      </c>
      <c r="E6289" s="462">
        <v>3500</v>
      </c>
      <c r="F6289" s="461" t="s">
        <v>9336</v>
      </c>
      <c r="G6289" s="460" t="s">
        <v>9335</v>
      </c>
      <c r="H6289" s="460" t="s">
        <v>7911</v>
      </c>
      <c r="I6289" s="460" t="s">
        <v>7869</v>
      </c>
      <c r="J6289" s="459" t="s">
        <v>7911</v>
      </c>
      <c r="K6289" s="458">
        <v>3</v>
      </c>
      <c r="L6289" s="458">
        <v>12</v>
      </c>
      <c r="M6289" s="457">
        <v>44560.783296432193</v>
      </c>
      <c r="N6289" s="458">
        <v>1</v>
      </c>
      <c r="O6289" s="458">
        <v>6</v>
      </c>
      <c r="P6289" s="457">
        <v>22306.799999999999</v>
      </c>
    </row>
    <row r="6290" spans="1:16" ht="67.5" x14ac:dyDescent="0.2">
      <c r="A6290" s="466" t="s">
        <v>7860</v>
      </c>
      <c r="B6290" s="465" t="s">
        <v>3526</v>
      </c>
      <c r="C6290" s="464" t="s">
        <v>2594</v>
      </c>
      <c r="D6290" s="463" t="s">
        <v>9334</v>
      </c>
      <c r="E6290" s="462">
        <v>5500</v>
      </c>
      <c r="F6290" s="461" t="s">
        <v>9333</v>
      </c>
      <c r="G6290" s="460" t="s">
        <v>9332</v>
      </c>
      <c r="H6290" s="460" t="s">
        <v>4810</v>
      </c>
      <c r="I6290" s="460" t="s">
        <v>7869</v>
      </c>
      <c r="J6290" s="459" t="s">
        <v>4810</v>
      </c>
      <c r="K6290" s="458">
        <v>3</v>
      </c>
      <c r="L6290" s="458">
        <v>12</v>
      </c>
      <c r="M6290" s="457">
        <v>70024.088037250593</v>
      </c>
      <c r="N6290" s="458">
        <v>1</v>
      </c>
      <c r="O6290" s="458">
        <v>6</v>
      </c>
      <c r="P6290" s="457">
        <v>34306.800000000003</v>
      </c>
    </row>
    <row r="6291" spans="1:16" ht="67.5" x14ac:dyDescent="0.2">
      <c r="A6291" s="466" t="s">
        <v>7860</v>
      </c>
      <c r="B6291" s="465" t="s">
        <v>3526</v>
      </c>
      <c r="C6291" s="464" t="s">
        <v>2594</v>
      </c>
      <c r="D6291" s="463" t="s">
        <v>7872</v>
      </c>
      <c r="E6291" s="462">
        <v>4200</v>
      </c>
      <c r="F6291" s="461" t="s">
        <v>9331</v>
      </c>
      <c r="G6291" s="460" t="s">
        <v>9330</v>
      </c>
      <c r="H6291" s="460" t="s">
        <v>6299</v>
      </c>
      <c r="I6291" s="460" t="s">
        <v>7869</v>
      </c>
      <c r="J6291" s="459" t="s">
        <v>6299</v>
      </c>
      <c r="K6291" s="458">
        <v>4</v>
      </c>
      <c r="L6291" s="458">
        <v>12</v>
      </c>
      <c r="M6291" s="457">
        <v>53472.939955718633</v>
      </c>
      <c r="N6291" s="458">
        <v>1</v>
      </c>
      <c r="O6291" s="458">
        <v>6</v>
      </c>
      <c r="P6291" s="457">
        <v>26506.799999999999</v>
      </c>
    </row>
    <row r="6292" spans="1:16" ht="67.5" x14ac:dyDescent="0.2">
      <c r="A6292" s="466" t="s">
        <v>7860</v>
      </c>
      <c r="B6292" s="465" t="s">
        <v>3526</v>
      </c>
      <c r="C6292" s="464" t="s">
        <v>2594</v>
      </c>
      <c r="D6292" s="463" t="s">
        <v>9329</v>
      </c>
      <c r="E6292" s="462">
        <v>4200</v>
      </c>
      <c r="F6292" s="461" t="s">
        <v>9328</v>
      </c>
      <c r="G6292" s="460" t="s">
        <v>9327</v>
      </c>
      <c r="H6292" s="460" t="s">
        <v>4347</v>
      </c>
      <c r="I6292" s="460" t="s">
        <v>7861</v>
      </c>
      <c r="J6292" s="459" t="s">
        <v>4347</v>
      </c>
      <c r="K6292" s="458">
        <v>3</v>
      </c>
      <c r="L6292" s="458">
        <v>12</v>
      </c>
      <c r="M6292" s="457">
        <v>53472.939955718633</v>
      </c>
      <c r="N6292" s="458">
        <v>1</v>
      </c>
      <c r="O6292" s="458">
        <v>6</v>
      </c>
      <c r="P6292" s="457">
        <v>26506.799999999999</v>
      </c>
    </row>
    <row r="6293" spans="1:16" ht="67.5" x14ac:dyDescent="0.2">
      <c r="A6293" s="466" t="s">
        <v>7860</v>
      </c>
      <c r="B6293" s="465" t="s">
        <v>3526</v>
      </c>
      <c r="C6293" s="464" t="s">
        <v>2594</v>
      </c>
      <c r="D6293" s="463" t="s">
        <v>8048</v>
      </c>
      <c r="E6293" s="462">
        <v>5500</v>
      </c>
      <c r="F6293" s="461" t="s">
        <v>9326</v>
      </c>
      <c r="G6293" s="460" t="s">
        <v>9325</v>
      </c>
      <c r="H6293" s="460" t="s">
        <v>8199</v>
      </c>
      <c r="I6293" s="460" t="s">
        <v>7861</v>
      </c>
      <c r="J6293" s="459" t="s">
        <v>8199</v>
      </c>
      <c r="K6293" s="458">
        <v>4</v>
      </c>
      <c r="L6293" s="458">
        <v>12</v>
      </c>
      <c r="M6293" s="457">
        <v>70024.088037250593</v>
      </c>
      <c r="N6293" s="458">
        <v>1</v>
      </c>
      <c r="O6293" s="458">
        <v>6</v>
      </c>
      <c r="P6293" s="457">
        <v>34306.800000000003</v>
      </c>
    </row>
    <row r="6294" spans="1:16" ht="67.5" x14ac:dyDescent="0.2">
      <c r="A6294" s="466" t="s">
        <v>7860</v>
      </c>
      <c r="B6294" s="465" t="s">
        <v>3526</v>
      </c>
      <c r="C6294" s="464" t="s">
        <v>2594</v>
      </c>
      <c r="D6294" s="463" t="s">
        <v>7916</v>
      </c>
      <c r="E6294" s="462">
        <v>4200</v>
      </c>
      <c r="F6294" s="461" t="s">
        <v>9324</v>
      </c>
      <c r="G6294" s="460" t="s">
        <v>9323</v>
      </c>
      <c r="H6294" s="460" t="s">
        <v>8241</v>
      </c>
      <c r="I6294" s="460" t="s">
        <v>7869</v>
      </c>
      <c r="J6294" s="459" t="s">
        <v>8241</v>
      </c>
      <c r="K6294" s="458">
        <v>3</v>
      </c>
      <c r="L6294" s="458">
        <v>12</v>
      </c>
      <c r="M6294" s="457">
        <v>53472.939955718633</v>
      </c>
      <c r="N6294" s="458">
        <v>1</v>
      </c>
      <c r="O6294" s="458">
        <v>6</v>
      </c>
      <c r="P6294" s="457">
        <v>26506.799999999999</v>
      </c>
    </row>
    <row r="6295" spans="1:16" ht="67.5" x14ac:dyDescent="0.2">
      <c r="A6295" s="466" t="s">
        <v>7860</v>
      </c>
      <c r="B6295" s="465" t="s">
        <v>3526</v>
      </c>
      <c r="C6295" s="464" t="s">
        <v>2594</v>
      </c>
      <c r="D6295" s="463" t="s">
        <v>9322</v>
      </c>
      <c r="E6295" s="462">
        <v>7500</v>
      </c>
      <c r="F6295" s="461" t="s">
        <v>9321</v>
      </c>
      <c r="G6295" s="460" t="s">
        <v>9320</v>
      </c>
      <c r="H6295" s="460" t="s">
        <v>7911</v>
      </c>
      <c r="I6295" s="460" t="s">
        <v>7869</v>
      </c>
      <c r="J6295" s="459" t="s">
        <v>7911</v>
      </c>
      <c r="K6295" s="458">
        <v>2</v>
      </c>
      <c r="L6295" s="458">
        <v>9</v>
      </c>
      <c r="M6295" s="457">
        <v>71615.544583551746</v>
      </c>
      <c r="N6295" s="458">
        <v>0</v>
      </c>
      <c r="O6295" s="458">
        <v>0</v>
      </c>
      <c r="P6295" s="457">
        <v>0</v>
      </c>
    </row>
    <row r="6296" spans="1:16" ht="67.5" x14ac:dyDescent="0.2">
      <c r="A6296" s="466" t="s">
        <v>7860</v>
      </c>
      <c r="B6296" s="465" t="s">
        <v>3526</v>
      </c>
      <c r="C6296" s="464" t="s">
        <v>2594</v>
      </c>
      <c r="D6296" s="463" t="s">
        <v>7941</v>
      </c>
      <c r="E6296" s="462">
        <v>4200</v>
      </c>
      <c r="F6296" s="461" t="s">
        <v>9319</v>
      </c>
      <c r="G6296" s="460" t="s">
        <v>9318</v>
      </c>
      <c r="H6296" s="460" t="s">
        <v>7865</v>
      </c>
      <c r="I6296" s="460" t="s">
        <v>7861</v>
      </c>
      <c r="J6296" s="459" t="s">
        <v>7865</v>
      </c>
      <c r="K6296" s="458">
        <v>4</v>
      </c>
      <c r="L6296" s="458">
        <v>10</v>
      </c>
      <c r="M6296" s="457">
        <v>44560.783296432193</v>
      </c>
      <c r="N6296" s="458">
        <v>1</v>
      </c>
      <c r="O6296" s="458">
        <v>6</v>
      </c>
      <c r="P6296" s="457">
        <v>26506.799999999999</v>
      </c>
    </row>
    <row r="6297" spans="1:16" ht="67.5" x14ac:dyDescent="0.2">
      <c r="A6297" s="466" t="s">
        <v>7860</v>
      </c>
      <c r="B6297" s="465" t="s">
        <v>3526</v>
      </c>
      <c r="C6297" s="464" t="s">
        <v>2594</v>
      </c>
      <c r="D6297" s="463" t="s">
        <v>7887</v>
      </c>
      <c r="E6297" s="462">
        <v>4200</v>
      </c>
      <c r="F6297" s="461" t="s">
        <v>9317</v>
      </c>
      <c r="G6297" s="460" t="s">
        <v>9316</v>
      </c>
      <c r="H6297" s="460" t="s">
        <v>6389</v>
      </c>
      <c r="I6297" s="460" t="s">
        <v>7869</v>
      </c>
      <c r="J6297" s="459" t="s">
        <v>6389</v>
      </c>
      <c r="K6297" s="458">
        <v>3</v>
      </c>
      <c r="L6297" s="458">
        <v>12</v>
      </c>
      <c r="M6297" s="457">
        <v>53472.939955718633</v>
      </c>
      <c r="N6297" s="458">
        <v>1</v>
      </c>
      <c r="O6297" s="458">
        <v>6</v>
      </c>
      <c r="P6297" s="457">
        <v>26506.799999999999</v>
      </c>
    </row>
    <row r="6298" spans="1:16" ht="67.5" x14ac:dyDescent="0.2">
      <c r="A6298" s="466" t="s">
        <v>7860</v>
      </c>
      <c r="B6298" s="465" t="s">
        <v>3526</v>
      </c>
      <c r="C6298" s="464" t="s">
        <v>2594</v>
      </c>
      <c r="D6298" s="463" t="s">
        <v>7923</v>
      </c>
      <c r="E6298" s="462">
        <v>4200</v>
      </c>
      <c r="F6298" s="461" t="s">
        <v>9315</v>
      </c>
      <c r="G6298" s="460" t="s">
        <v>9314</v>
      </c>
      <c r="H6298" s="460" t="s">
        <v>6389</v>
      </c>
      <c r="I6298" s="460" t="s">
        <v>7869</v>
      </c>
      <c r="J6298" s="459" t="s">
        <v>6389</v>
      </c>
      <c r="K6298" s="458">
        <v>3</v>
      </c>
      <c r="L6298" s="458">
        <v>5</v>
      </c>
      <c r="M6298" s="457">
        <v>22280.391648216097</v>
      </c>
      <c r="N6298" s="458">
        <v>0</v>
      </c>
      <c r="O6298" s="458">
        <v>0</v>
      </c>
      <c r="P6298" s="457">
        <v>0</v>
      </c>
    </row>
    <row r="6299" spans="1:16" ht="67.5" x14ac:dyDescent="0.2">
      <c r="A6299" s="466" t="s">
        <v>7860</v>
      </c>
      <c r="B6299" s="465" t="s">
        <v>3526</v>
      </c>
      <c r="C6299" s="464" t="s">
        <v>2594</v>
      </c>
      <c r="D6299" s="463" t="s">
        <v>7923</v>
      </c>
      <c r="E6299" s="462">
        <v>4200</v>
      </c>
      <c r="F6299" s="461" t="s">
        <v>9313</v>
      </c>
      <c r="G6299" s="460" t="s">
        <v>9312</v>
      </c>
      <c r="H6299" s="460" t="s">
        <v>9293</v>
      </c>
      <c r="I6299" s="460" t="s">
        <v>7869</v>
      </c>
      <c r="J6299" s="459" t="s">
        <v>9293</v>
      </c>
      <c r="K6299" s="458">
        <v>1</v>
      </c>
      <c r="L6299" s="458">
        <v>2</v>
      </c>
      <c r="M6299" s="457">
        <v>8912.1566592864383</v>
      </c>
      <c r="N6299" s="458">
        <v>1</v>
      </c>
      <c r="O6299" s="458">
        <v>6</v>
      </c>
      <c r="P6299" s="457">
        <v>26506.799999999999</v>
      </c>
    </row>
    <row r="6300" spans="1:16" ht="67.5" x14ac:dyDescent="0.2">
      <c r="A6300" s="466" t="s">
        <v>7860</v>
      </c>
      <c r="B6300" s="465" t="s">
        <v>3526</v>
      </c>
      <c r="C6300" s="464" t="s">
        <v>2594</v>
      </c>
      <c r="D6300" s="463" t="s">
        <v>8428</v>
      </c>
      <c r="E6300" s="462">
        <v>8500</v>
      </c>
      <c r="F6300" s="461" t="s">
        <v>9311</v>
      </c>
      <c r="G6300" s="460" t="s">
        <v>9310</v>
      </c>
      <c r="H6300" s="460" t="s">
        <v>8241</v>
      </c>
      <c r="I6300" s="460" t="s">
        <v>7869</v>
      </c>
      <c r="J6300" s="459" t="s">
        <v>8241</v>
      </c>
      <c r="K6300" s="458">
        <v>1</v>
      </c>
      <c r="L6300" s="458">
        <v>1</v>
      </c>
      <c r="M6300" s="457">
        <v>9018.2537623731823</v>
      </c>
      <c r="N6300" s="458">
        <v>1</v>
      </c>
      <c r="O6300" s="458">
        <v>6</v>
      </c>
      <c r="P6300" s="457">
        <v>52306.8</v>
      </c>
    </row>
    <row r="6301" spans="1:16" ht="67.5" x14ac:dyDescent="0.2">
      <c r="A6301" s="466" t="s">
        <v>7860</v>
      </c>
      <c r="B6301" s="465" t="s">
        <v>3526</v>
      </c>
      <c r="C6301" s="464" t="s">
        <v>2594</v>
      </c>
      <c r="D6301" s="463" t="s">
        <v>7859</v>
      </c>
      <c r="E6301" s="462">
        <v>2500</v>
      </c>
      <c r="F6301" s="461" t="s">
        <v>9309</v>
      </c>
      <c r="G6301" s="460" t="s">
        <v>9308</v>
      </c>
      <c r="H6301" s="460"/>
      <c r="I6301" s="460"/>
      <c r="J6301" s="459"/>
      <c r="K6301" s="458">
        <v>3</v>
      </c>
      <c r="L6301" s="458">
        <v>12</v>
      </c>
      <c r="M6301" s="457">
        <v>31829.130926022997</v>
      </c>
      <c r="N6301" s="458">
        <v>1</v>
      </c>
      <c r="O6301" s="458">
        <v>6</v>
      </c>
      <c r="P6301" s="457">
        <v>16306.8</v>
      </c>
    </row>
    <row r="6302" spans="1:16" ht="67.5" x14ac:dyDescent="0.2">
      <c r="A6302" s="466" t="s">
        <v>7860</v>
      </c>
      <c r="B6302" s="465" t="s">
        <v>3526</v>
      </c>
      <c r="C6302" s="464" t="s">
        <v>2594</v>
      </c>
      <c r="D6302" s="463" t="s">
        <v>7859</v>
      </c>
      <c r="E6302" s="462">
        <v>2500</v>
      </c>
      <c r="F6302" s="461" t="s">
        <v>9307</v>
      </c>
      <c r="G6302" s="460" t="s">
        <v>9306</v>
      </c>
      <c r="H6302" s="460" t="s">
        <v>3859</v>
      </c>
      <c r="I6302" s="460" t="s">
        <v>7861</v>
      </c>
      <c r="J6302" s="459" t="s">
        <v>3859</v>
      </c>
      <c r="K6302" s="458">
        <v>4</v>
      </c>
      <c r="L6302" s="458">
        <v>12</v>
      </c>
      <c r="M6302" s="457">
        <v>31829.130926022997</v>
      </c>
      <c r="N6302" s="458">
        <v>1</v>
      </c>
      <c r="O6302" s="458">
        <v>6</v>
      </c>
      <c r="P6302" s="457">
        <v>16306.8</v>
      </c>
    </row>
    <row r="6303" spans="1:16" ht="67.5" x14ac:dyDescent="0.2">
      <c r="A6303" s="466" t="s">
        <v>7860</v>
      </c>
      <c r="B6303" s="465" t="s">
        <v>3526</v>
      </c>
      <c r="C6303" s="464" t="s">
        <v>2594</v>
      </c>
      <c r="D6303" s="463" t="s">
        <v>8132</v>
      </c>
      <c r="E6303" s="462">
        <v>2500</v>
      </c>
      <c r="F6303" s="461" t="s">
        <v>9305</v>
      </c>
      <c r="G6303" s="460" t="s">
        <v>9304</v>
      </c>
      <c r="H6303" s="460" t="s">
        <v>8352</v>
      </c>
      <c r="I6303" s="460" t="s">
        <v>7869</v>
      </c>
      <c r="J6303" s="459" t="s">
        <v>8352</v>
      </c>
      <c r="K6303" s="458">
        <v>4</v>
      </c>
      <c r="L6303" s="458">
        <v>12</v>
      </c>
      <c r="M6303" s="457">
        <v>31829.130926022997</v>
      </c>
      <c r="N6303" s="458">
        <v>1</v>
      </c>
      <c r="O6303" s="458">
        <v>6</v>
      </c>
      <c r="P6303" s="457">
        <v>16306.8</v>
      </c>
    </row>
    <row r="6304" spans="1:16" ht="67.5" x14ac:dyDescent="0.2">
      <c r="A6304" s="466" t="s">
        <v>7860</v>
      </c>
      <c r="B6304" s="465" t="s">
        <v>3526</v>
      </c>
      <c r="C6304" s="464" t="s">
        <v>2594</v>
      </c>
      <c r="D6304" s="463" t="s">
        <v>7887</v>
      </c>
      <c r="E6304" s="462">
        <v>4200</v>
      </c>
      <c r="F6304" s="461" t="s">
        <v>9303</v>
      </c>
      <c r="G6304" s="460" t="s">
        <v>9302</v>
      </c>
      <c r="H6304" s="460" t="s">
        <v>4810</v>
      </c>
      <c r="I6304" s="460" t="s">
        <v>7869</v>
      </c>
      <c r="J6304" s="459" t="s">
        <v>4810</v>
      </c>
      <c r="K6304" s="458">
        <v>3</v>
      </c>
      <c r="L6304" s="458">
        <v>12</v>
      </c>
      <c r="M6304" s="457">
        <v>53472.939955718633</v>
      </c>
      <c r="N6304" s="458">
        <v>1</v>
      </c>
      <c r="O6304" s="458">
        <v>6</v>
      </c>
      <c r="P6304" s="457">
        <v>26506.799999999999</v>
      </c>
    </row>
    <row r="6305" spans="1:16" ht="67.5" x14ac:dyDescent="0.2">
      <c r="A6305" s="466" t="s">
        <v>7860</v>
      </c>
      <c r="B6305" s="465" t="s">
        <v>3526</v>
      </c>
      <c r="C6305" s="464" t="s">
        <v>2594</v>
      </c>
      <c r="D6305" s="463" t="s">
        <v>7887</v>
      </c>
      <c r="E6305" s="462">
        <v>4200</v>
      </c>
      <c r="F6305" s="461" t="s">
        <v>9301</v>
      </c>
      <c r="G6305" s="460" t="s">
        <v>9300</v>
      </c>
      <c r="H6305" s="460" t="s">
        <v>6389</v>
      </c>
      <c r="I6305" s="460" t="s">
        <v>7869</v>
      </c>
      <c r="J6305" s="459" t="s">
        <v>6389</v>
      </c>
      <c r="K6305" s="458">
        <v>4</v>
      </c>
      <c r="L6305" s="458">
        <v>12</v>
      </c>
      <c r="M6305" s="457">
        <v>53472.939955718633</v>
      </c>
      <c r="N6305" s="458">
        <v>1</v>
      </c>
      <c r="O6305" s="458">
        <v>6</v>
      </c>
      <c r="P6305" s="457">
        <v>26506.799999999999</v>
      </c>
    </row>
    <row r="6306" spans="1:16" ht="67.5" x14ac:dyDescent="0.2">
      <c r="A6306" s="466" t="s">
        <v>7860</v>
      </c>
      <c r="B6306" s="465" t="s">
        <v>3526</v>
      </c>
      <c r="C6306" s="464" t="s">
        <v>2594</v>
      </c>
      <c r="D6306" s="463" t="s">
        <v>7881</v>
      </c>
      <c r="E6306" s="462">
        <v>3200</v>
      </c>
      <c r="F6306" s="461" t="s">
        <v>9299</v>
      </c>
      <c r="G6306" s="460" t="s">
        <v>9298</v>
      </c>
      <c r="H6306" s="460" t="s">
        <v>6189</v>
      </c>
      <c r="I6306" s="460" t="s">
        <v>7861</v>
      </c>
      <c r="J6306" s="459" t="s">
        <v>6189</v>
      </c>
      <c r="K6306" s="458">
        <v>4</v>
      </c>
      <c r="L6306" s="458">
        <v>12</v>
      </c>
      <c r="M6306" s="457">
        <v>40741.287585309437</v>
      </c>
      <c r="N6306" s="458">
        <v>1</v>
      </c>
      <c r="O6306" s="458">
        <v>6</v>
      </c>
      <c r="P6306" s="457">
        <v>20506.8</v>
      </c>
    </row>
    <row r="6307" spans="1:16" ht="67.5" x14ac:dyDescent="0.2">
      <c r="A6307" s="466" t="s">
        <v>7860</v>
      </c>
      <c r="B6307" s="465" t="s">
        <v>3526</v>
      </c>
      <c r="C6307" s="464" t="s">
        <v>2594</v>
      </c>
      <c r="D6307" s="463" t="s">
        <v>7872</v>
      </c>
      <c r="E6307" s="462">
        <v>4200</v>
      </c>
      <c r="F6307" s="461" t="s">
        <v>9297</v>
      </c>
      <c r="G6307" s="460" t="s">
        <v>9296</v>
      </c>
      <c r="H6307" s="460" t="s">
        <v>8279</v>
      </c>
      <c r="I6307" s="460" t="s">
        <v>7869</v>
      </c>
      <c r="J6307" s="459" t="s">
        <v>8279</v>
      </c>
      <c r="K6307" s="458">
        <v>4</v>
      </c>
      <c r="L6307" s="458">
        <v>12</v>
      </c>
      <c r="M6307" s="457">
        <v>53472.939955718633</v>
      </c>
      <c r="N6307" s="458">
        <v>1</v>
      </c>
      <c r="O6307" s="458">
        <v>6</v>
      </c>
      <c r="P6307" s="457">
        <v>26506.799999999999</v>
      </c>
    </row>
    <row r="6308" spans="1:16" ht="67.5" x14ac:dyDescent="0.2">
      <c r="A6308" s="466" t="s">
        <v>7860</v>
      </c>
      <c r="B6308" s="465" t="s">
        <v>3526</v>
      </c>
      <c r="C6308" s="464" t="s">
        <v>2594</v>
      </c>
      <c r="D6308" s="463" t="s">
        <v>7872</v>
      </c>
      <c r="E6308" s="462">
        <v>4200</v>
      </c>
      <c r="F6308" s="461" t="s">
        <v>9295</v>
      </c>
      <c r="G6308" s="460" t="s">
        <v>9294</v>
      </c>
      <c r="H6308" s="460" t="s">
        <v>9293</v>
      </c>
      <c r="I6308" s="460" t="s">
        <v>7869</v>
      </c>
      <c r="J6308" s="459" t="s">
        <v>9293</v>
      </c>
      <c r="K6308" s="458">
        <v>3</v>
      </c>
      <c r="L6308" s="458">
        <v>12</v>
      </c>
      <c r="M6308" s="457">
        <v>53472.939955718633</v>
      </c>
      <c r="N6308" s="458">
        <v>1</v>
      </c>
      <c r="O6308" s="458">
        <v>6</v>
      </c>
      <c r="P6308" s="457">
        <v>26506.799999999999</v>
      </c>
    </row>
    <row r="6309" spans="1:16" ht="67.5" x14ac:dyDescent="0.2">
      <c r="A6309" s="466" t="s">
        <v>7860</v>
      </c>
      <c r="B6309" s="465" t="s">
        <v>3526</v>
      </c>
      <c r="C6309" s="464" t="s">
        <v>2594</v>
      </c>
      <c r="D6309" s="463" t="s">
        <v>8248</v>
      </c>
      <c r="E6309" s="462">
        <v>4200</v>
      </c>
      <c r="F6309" s="461" t="s">
        <v>9292</v>
      </c>
      <c r="G6309" s="460" t="s">
        <v>9291</v>
      </c>
      <c r="H6309" s="460" t="s">
        <v>4810</v>
      </c>
      <c r="I6309" s="460" t="s">
        <v>7869</v>
      </c>
      <c r="J6309" s="459" t="s">
        <v>4810</v>
      </c>
      <c r="K6309" s="458">
        <v>3</v>
      </c>
      <c r="L6309" s="458">
        <v>12</v>
      </c>
      <c r="M6309" s="457">
        <v>53472.939955718633</v>
      </c>
      <c r="N6309" s="458">
        <v>1</v>
      </c>
      <c r="O6309" s="458">
        <v>6</v>
      </c>
      <c r="P6309" s="457">
        <v>26506.799999999999</v>
      </c>
    </row>
    <row r="6310" spans="1:16" ht="67.5" x14ac:dyDescent="0.2">
      <c r="A6310" s="466" t="s">
        <v>7860</v>
      </c>
      <c r="B6310" s="465" t="s">
        <v>3526</v>
      </c>
      <c r="C6310" s="464" t="s">
        <v>2594</v>
      </c>
      <c r="D6310" s="463" t="s">
        <v>7946</v>
      </c>
      <c r="E6310" s="462">
        <v>4200</v>
      </c>
      <c r="F6310" s="461" t="s">
        <v>9290</v>
      </c>
      <c r="G6310" s="460" t="s">
        <v>9289</v>
      </c>
      <c r="H6310" s="460" t="s">
        <v>6299</v>
      </c>
      <c r="I6310" s="460" t="s">
        <v>7869</v>
      </c>
      <c r="J6310" s="459" t="s">
        <v>6299</v>
      </c>
      <c r="K6310" s="458">
        <v>4</v>
      </c>
      <c r="L6310" s="458">
        <v>12</v>
      </c>
      <c r="M6310" s="457">
        <v>53472.939955718633</v>
      </c>
      <c r="N6310" s="458">
        <v>1</v>
      </c>
      <c r="O6310" s="458">
        <v>6</v>
      </c>
      <c r="P6310" s="457">
        <v>26506.799999999999</v>
      </c>
    </row>
    <row r="6311" spans="1:16" ht="67.5" x14ac:dyDescent="0.2">
      <c r="A6311" s="466" t="s">
        <v>7860</v>
      </c>
      <c r="B6311" s="465" t="s">
        <v>3526</v>
      </c>
      <c r="C6311" s="464" t="s">
        <v>2594</v>
      </c>
      <c r="D6311" s="463" t="s">
        <v>7932</v>
      </c>
      <c r="E6311" s="462">
        <v>4200</v>
      </c>
      <c r="F6311" s="461" t="s">
        <v>9288</v>
      </c>
      <c r="G6311" s="460" t="s">
        <v>9287</v>
      </c>
      <c r="H6311" s="460" t="s">
        <v>3642</v>
      </c>
      <c r="I6311" s="460" t="s">
        <v>7861</v>
      </c>
      <c r="J6311" s="459" t="s">
        <v>3642</v>
      </c>
      <c r="K6311" s="458">
        <v>3</v>
      </c>
      <c r="L6311" s="458">
        <v>12</v>
      </c>
      <c r="M6311" s="457">
        <v>53472.939955718633</v>
      </c>
      <c r="N6311" s="458">
        <v>1</v>
      </c>
      <c r="O6311" s="458">
        <v>6</v>
      </c>
      <c r="P6311" s="457">
        <v>26506.799999999999</v>
      </c>
    </row>
    <row r="6312" spans="1:16" ht="67.5" x14ac:dyDescent="0.2">
      <c r="A6312" s="466" t="s">
        <v>7860</v>
      </c>
      <c r="B6312" s="465" t="s">
        <v>3526</v>
      </c>
      <c r="C6312" s="464" t="s">
        <v>2594</v>
      </c>
      <c r="D6312" s="463" t="s">
        <v>7881</v>
      </c>
      <c r="E6312" s="462">
        <v>3200</v>
      </c>
      <c r="F6312" s="461" t="s">
        <v>9286</v>
      </c>
      <c r="G6312" s="460" t="s">
        <v>9285</v>
      </c>
      <c r="H6312" s="460" t="s">
        <v>6389</v>
      </c>
      <c r="I6312" s="460" t="s">
        <v>7869</v>
      </c>
      <c r="J6312" s="459" t="s">
        <v>6389</v>
      </c>
      <c r="K6312" s="458">
        <v>2</v>
      </c>
      <c r="L6312" s="458">
        <v>6</v>
      </c>
      <c r="M6312" s="457">
        <v>20370.643792654719</v>
      </c>
      <c r="N6312" s="458">
        <v>0</v>
      </c>
      <c r="O6312" s="458">
        <v>0</v>
      </c>
      <c r="P6312" s="457">
        <v>0</v>
      </c>
    </row>
    <row r="6313" spans="1:16" ht="67.5" x14ac:dyDescent="0.2">
      <c r="A6313" s="466" t="s">
        <v>7860</v>
      </c>
      <c r="B6313" s="465" t="s">
        <v>3526</v>
      </c>
      <c r="C6313" s="464" t="s">
        <v>2594</v>
      </c>
      <c r="D6313" s="463" t="s">
        <v>8960</v>
      </c>
      <c r="E6313" s="462">
        <v>10500</v>
      </c>
      <c r="F6313" s="461" t="s">
        <v>9284</v>
      </c>
      <c r="G6313" s="460" t="s">
        <v>9283</v>
      </c>
      <c r="H6313" s="460" t="s">
        <v>7926</v>
      </c>
      <c r="I6313" s="460" t="s">
        <v>7861</v>
      </c>
      <c r="J6313" s="459" t="s">
        <v>7926</v>
      </c>
      <c r="K6313" s="458">
        <v>1</v>
      </c>
      <c r="L6313" s="458">
        <v>2</v>
      </c>
      <c r="M6313" s="457">
        <v>22280.391648216097</v>
      </c>
      <c r="N6313" s="458">
        <v>0</v>
      </c>
      <c r="O6313" s="458">
        <v>0</v>
      </c>
      <c r="P6313" s="457">
        <v>0</v>
      </c>
    </row>
    <row r="6314" spans="1:16" ht="67.5" x14ac:dyDescent="0.2">
      <c r="A6314" s="466" t="s">
        <v>7860</v>
      </c>
      <c r="B6314" s="465" t="s">
        <v>3526</v>
      </c>
      <c r="C6314" s="464" t="s">
        <v>2594</v>
      </c>
      <c r="D6314" s="463" t="s">
        <v>8803</v>
      </c>
      <c r="E6314" s="462">
        <v>3500</v>
      </c>
      <c r="F6314" s="461" t="s">
        <v>9282</v>
      </c>
      <c r="G6314" s="460" t="s">
        <v>9281</v>
      </c>
      <c r="H6314" s="460" t="s">
        <v>7926</v>
      </c>
      <c r="I6314" s="460" t="s">
        <v>7861</v>
      </c>
      <c r="J6314" s="459" t="s">
        <v>7926</v>
      </c>
      <c r="K6314" s="458">
        <v>3</v>
      </c>
      <c r="L6314" s="458">
        <v>12</v>
      </c>
      <c r="M6314" s="457">
        <v>44560.783296432193</v>
      </c>
      <c r="N6314" s="458">
        <v>1</v>
      </c>
      <c r="O6314" s="458">
        <v>6</v>
      </c>
      <c r="P6314" s="457">
        <v>22306.799999999999</v>
      </c>
    </row>
    <row r="6315" spans="1:16" ht="67.5" x14ac:dyDescent="0.2">
      <c r="A6315" s="466" t="s">
        <v>7860</v>
      </c>
      <c r="B6315" s="465" t="s">
        <v>3526</v>
      </c>
      <c r="C6315" s="464" t="s">
        <v>2594</v>
      </c>
      <c r="D6315" s="463" t="s">
        <v>9280</v>
      </c>
      <c r="E6315" s="462">
        <v>4200</v>
      </c>
      <c r="F6315" s="461" t="s">
        <v>9279</v>
      </c>
      <c r="G6315" s="460" t="s">
        <v>9278</v>
      </c>
      <c r="H6315" s="460" t="s">
        <v>3528</v>
      </c>
      <c r="I6315" s="460" t="s">
        <v>7861</v>
      </c>
      <c r="J6315" s="459" t="s">
        <v>3528</v>
      </c>
      <c r="K6315" s="458">
        <v>5</v>
      </c>
      <c r="L6315" s="458">
        <v>12</v>
      </c>
      <c r="M6315" s="457">
        <v>53472.939955718633</v>
      </c>
      <c r="N6315" s="458">
        <v>1</v>
      </c>
      <c r="O6315" s="458">
        <v>6</v>
      </c>
      <c r="P6315" s="457">
        <v>26506.799999999999</v>
      </c>
    </row>
    <row r="6316" spans="1:16" ht="67.5" x14ac:dyDescent="0.2">
      <c r="A6316" s="466" t="s">
        <v>7860</v>
      </c>
      <c r="B6316" s="465" t="s">
        <v>3526</v>
      </c>
      <c r="C6316" s="464" t="s">
        <v>2594</v>
      </c>
      <c r="D6316" s="463" t="s">
        <v>9277</v>
      </c>
      <c r="E6316" s="462">
        <v>9500</v>
      </c>
      <c r="F6316" s="461" t="s">
        <v>9276</v>
      </c>
      <c r="G6316" s="460" t="s">
        <v>9275</v>
      </c>
      <c r="H6316" s="460" t="s">
        <v>7911</v>
      </c>
      <c r="I6316" s="460" t="s">
        <v>7869</v>
      </c>
      <c r="J6316" s="459" t="s">
        <v>7911</v>
      </c>
      <c r="K6316" s="458">
        <v>2</v>
      </c>
      <c r="L6316" s="458">
        <v>6</v>
      </c>
      <c r="M6316" s="457">
        <v>60475.348759443688</v>
      </c>
      <c r="N6316" s="458">
        <v>1</v>
      </c>
      <c r="O6316" s="458">
        <v>6</v>
      </c>
      <c r="P6316" s="457">
        <v>58306.8</v>
      </c>
    </row>
    <row r="6317" spans="1:16" ht="67.5" x14ac:dyDescent="0.2">
      <c r="A6317" s="466" t="s">
        <v>7860</v>
      </c>
      <c r="B6317" s="465" t="s">
        <v>3526</v>
      </c>
      <c r="C6317" s="464" t="s">
        <v>2594</v>
      </c>
      <c r="D6317" s="463" t="s">
        <v>7881</v>
      </c>
      <c r="E6317" s="462">
        <v>3200</v>
      </c>
      <c r="F6317" s="461" t="s">
        <v>9274</v>
      </c>
      <c r="G6317" s="460" t="s">
        <v>9273</v>
      </c>
      <c r="H6317" s="460" t="s">
        <v>6389</v>
      </c>
      <c r="I6317" s="460" t="s">
        <v>7869</v>
      </c>
      <c r="J6317" s="459" t="s">
        <v>6389</v>
      </c>
      <c r="K6317" s="458">
        <v>4</v>
      </c>
      <c r="L6317" s="458">
        <v>12</v>
      </c>
      <c r="M6317" s="457">
        <v>40741.287585309437</v>
      </c>
      <c r="N6317" s="458">
        <v>1</v>
      </c>
      <c r="O6317" s="458">
        <v>6</v>
      </c>
      <c r="P6317" s="457">
        <v>20506.8</v>
      </c>
    </row>
    <row r="6318" spans="1:16" ht="67.5" x14ac:dyDescent="0.2">
      <c r="A6318" s="466" t="s">
        <v>7860</v>
      </c>
      <c r="B6318" s="465" t="s">
        <v>3526</v>
      </c>
      <c r="C6318" s="464" t="s">
        <v>2594</v>
      </c>
      <c r="D6318" s="463" t="s">
        <v>7916</v>
      </c>
      <c r="E6318" s="462">
        <v>4200</v>
      </c>
      <c r="F6318" s="461" t="s">
        <v>9272</v>
      </c>
      <c r="G6318" s="460" t="s">
        <v>9271</v>
      </c>
      <c r="H6318" s="460" t="s">
        <v>9270</v>
      </c>
      <c r="I6318" s="460" t="s">
        <v>7869</v>
      </c>
      <c r="J6318" s="459" t="s">
        <v>9270</v>
      </c>
      <c r="K6318" s="458">
        <v>3</v>
      </c>
      <c r="L6318" s="458">
        <v>12</v>
      </c>
      <c r="M6318" s="457">
        <v>53472.939955718633</v>
      </c>
      <c r="N6318" s="458">
        <v>1</v>
      </c>
      <c r="O6318" s="458">
        <v>6</v>
      </c>
      <c r="P6318" s="457">
        <v>26506.799999999999</v>
      </c>
    </row>
    <row r="6319" spans="1:16" ht="67.5" x14ac:dyDescent="0.2">
      <c r="A6319" s="466" t="s">
        <v>7860</v>
      </c>
      <c r="B6319" s="465" t="s">
        <v>3526</v>
      </c>
      <c r="C6319" s="464" t="s">
        <v>2594</v>
      </c>
      <c r="D6319" s="463" t="s">
        <v>8438</v>
      </c>
      <c r="E6319" s="462">
        <v>7500</v>
      </c>
      <c r="F6319" s="461" t="s">
        <v>9269</v>
      </c>
      <c r="G6319" s="460" t="s">
        <v>9268</v>
      </c>
      <c r="H6319" s="460" t="s">
        <v>3570</v>
      </c>
      <c r="I6319" s="460" t="s">
        <v>7869</v>
      </c>
      <c r="J6319" s="459" t="s">
        <v>3570</v>
      </c>
      <c r="K6319" s="458">
        <v>5</v>
      </c>
      <c r="L6319" s="458">
        <v>12</v>
      </c>
      <c r="M6319" s="457">
        <v>95487.392778068985</v>
      </c>
      <c r="N6319" s="458">
        <v>1</v>
      </c>
      <c r="O6319" s="458">
        <v>6</v>
      </c>
      <c r="P6319" s="457">
        <v>46306.8</v>
      </c>
    </row>
    <row r="6320" spans="1:16" ht="67.5" x14ac:dyDescent="0.2">
      <c r="A6320" s="466" t="s">
        <v>7860</v>
      </c>
      <c r="B6320" s="465" t="s">
        <v>3526</v>
      </c>
      <c r="C6320" s="464" t="s">
        <v>2594</v>
      </c>
      <c r="D6320" s="463" t="s">
        <v>8122</v>
      </c>
      <c r="E6320" s="462">
        <v>10000</v>
      </c>
      <c r="F6320" s="461" t="s">
        <v>9267</v>
      </c>
      <c r="G6320" s="460" t="s">
        <v>9266</v>
      </c>
      <c r="H6320" s="460" t="s">
        <v>7911</v>
      </c>
      <c r="I6320" s="460" t="s">
        <v>7869</v>
      </c>
      <c r="J6320" s="459" t="s">
        <v>7911</v>
      </c>
      <c r="K6320" s="458">
        <v>4</v>
      </c>
      <c r="L6320" s="458">
        <v>10</v>
      </c>
      <c r="M6320" s="457">
        <v>106097.10308674331</v>
      </c>
      <c r="N6320" s="458">
        <v>1</v>
      </c>
      <c r="O6320" s="458">
        <v>6</v>
      </c>
      <c r="P6320" s="457">
        <v>61306.8</v>
      </c>
    </row>
    <row r="6321" spans="1:16" ht="67.5" x14ac:dyDescent="0.2">
      <c r="A6321" s="466" t="s">
        <v>7860</v>
      </c>
      <c r="B6321" s="465" t="s">
        <v>3526</v>
      </c>
      <c r="C6321" s="464" t="s">
        <v>2594</v>
      </c>
      <c r="D6321" s="463" t="s">
        <v>8302</v>
      </c>
      <c r="E6321" s="462">
        <v>4200</v>
      </c>
      <c r="F6321" s="461" t="s">
        <v>9265</v>
      </c>
      <c r="G6321" s="460" t="s">
        <v>9264</v>
      </c>
      <c r="H6321" s="460" t="s">
        <v>3570</v>
      </c>
      <c r="I6321" s="460" t="s">
        <v>7861</v>
      </c>
      <c r="J6321" s="459" t="s">
        <v>3570</v>
      </c>
      <c r="K6321" s="458">
        <v>3</v>
      </c>
      <c r="L6321" s="458">
        <v>12</v>
      </c>
      <c r="M6321" s="457">
        <v>53472.939955718633</v>
      </c>
      <c r="N6321" s="458">
        <v>1</v>
      </c>
      <c r="O6321" s="458">
        <v>1</v>
      </c>
      <c r="P6321" s="457">
        <v>4417.8</v>
      </c>
    </row>
    <row r="6322" spans="1:16" ht="67.5" x14ac:dyDescent="0.2">
      <c r="A6322" s="466" t="s">
        <v>7860</v>
      </c>
      <c r="B6322" s="465" t="s">
        <v>3526</v>
      </c>
      <c r="C6322" s="464" t="s">
        <v>2594</v>
      </c>
      <c r="D6322" s="463" t="s">
        <v>7859</v>
      </c>
      <c r="E6322" s="462">
        <v>2500</v>
      </c>
      <c r="F6322" s="461" t="s">
        <v>9263</v>
      </c>
      <c r="G6322" s="460" t="s">
        <v>9262</v>
      </c>
      <c r="H6322" s="460"/>
      <c r="I6322" s="460"/>
      <c r="J6322" s="459"/>
      <c r="K6322" s="458">
        <v>3</v>
      </c>
      <c r="L6322" s="458">
        <v>5</v>
      </c>
      <c r="M6322" s="457">
        <v>13262.137885842914</v>
      </c>
      <c r="N6322" s="458">
        <v>0</v>
      </c>
      <c r="O6322" s="458">
        <v>0</v>
      </c>
      <c r="P6322" s="457">
        <v>0</v>
      </c>
    </row>
    <row r="6323" spans="1:16" ht="67.5" x14ac:dyDescent="0.2">
      <c r="A6323" s="466" t="s">
        <v>7860</v>
      </c>
      <c r="B6323" s="465" t="s">
        <v>3526</v>
      </c>
      <c r="C6323" s="464" t="s">
        <v>2594</v>
      </c>
      <c r="D6323" s="463" t="s">
        <v>7916</v>
      </c>
      <c r="E6323" s="462">
        <v>4200</v>
      </c>
      <c r="F6323" s="461" t="s">
        <v>9261</v>
      </c>
      <c r="G6323" s="460" t="s">
        <v>9260</v>
      </c>
      <c r="H6323" s="460" t="s">
        <v>8420</v>
      </c>
      <c r="I6323" s="460" t="s">
        <v>7861</v>
      </c>
      <c r="J6323" s="459" t="s">
        <v>8420</v>
      </c>
      <c r="K6323" s="458">
        <v>3</v>
      </c>
      <c r="L6323" s="458">
        <v>12</v>
      </c>
      <c r="M6323" s="457">
        <v>53472.939955718633</v>
      </c>
      <c r="N6323" s="458">
        <v>1</v>
      </c>
      <c r="O6323" s="458">
        <v>6</v>
      </c>
      <c r="P6323" s="457">
        <v>26506.799999999999</v>
      </c>
    </row>
    <row r="6324" spans="1:16" ht="67.5" x14ac:dyDescent="0.2">
      <c r="A6324" s="466" t="s">
        <v>7860</v>
      </c>
      <c r="B6324" s="465" t="s">
        <v>3526</v>
      </c>
      <c r="C6324" s="464" t="s">
        <v>2594</v>
      </c>
      <c r="D6324" s="463" t="s">
        <v>7923</v>
      </c>
      <c r="E6324" s="462">
        <v>4200</v>
      </c>
      <c r="F6324" s="461" t="s">
        <v>9259</v>
      </c>
      <c r="G6324" s="460" t="s">
        <v>9258</v>
      </c>
      <c r="H6324" s="460" t="s">
        <v>3574</v>
      </c>
      <c r="I6324" s="460" t="s">
        <v>7861</v>
      </c>
      <c r="J6324" s="459" t="s">
        <v>3574</v>
      </c>
      <c r="K6324" s="458">
        <v>4</v>
      </c>
      <c r="L6324" s="458">
        <v>12</v>
      </c>
      <c r="M6324" s="457">
        <v>53472.939955718633</v>
      </c>
      <c r="N6324" s="458">
        <v>1</v>
      </c>
      <c r="O6324" s="458">
        <v>6</v>
      </c>
      <c r="P6324" s="457">
        <v>26506.799999999999</v>
      </c>
    </row>
    <row r="6325" spans="1:16" ht="67.5" x14ac:dyDescent="0.2">
      <c r="A6325" s="466" t="s">
        <v>7860</v>
      </c>
      <c r="B6325" s="465" t="s">
        <v>3526</v>
      </c>
      <c r="C6325" s="464" t="s">
        <v>2594</v>
      </c>
      <c r="D6325" s="463" t="s">
        <v>9257</v>
      </c>
      <c r="E6325" s="462">
        <v>2200</v>
      </c>
      <c r="F6325" s="461" t="s">
        <v>9256</v>
      </c>
      <c r="G6325" s="460" t="s">
        <v>9255</v>
      </c>
      <c r="H6325" s="460"/>
      <c r="I6325" s="460"/>
      <c r="J6325" s="459"/>
      <c r="K6325" s="458">
        <v>5</v>
      </c>
      <c r="L6325" s="458">
        <v>12</v>
      </c>
      <c r="M6325" s="457">
        <v>28009.635214900234</v>
      </c>
      <c r="N6325" s="458">
        <v>1</v>
      </c>
      <c r="O6325" s="458">
        <v>6</v>
      </c>
      <c r="P6325" s="457">
        <v>14506.8</v>
      </c>
    </row>
    <row r="6326" spans="1:16" ht="67.5" x14ac:dyDescent="0.2">
      <c r="A6326" s="466" t="s">
        <v>7860</v>
      </c>
      <c r="B6326" s="465" t="s">
        <v>3526</v>
      </c>
      <c r="C6326" s="464" t="s">
        <v>2594</v>
      </c>
      <c r="D6326" s="463" t="s">
        <v>9254</v>
      </c>
      <c r="E6326" s="462">
        <v>3500</v>
      </c>
      <c r="F6326" s="461" t="s">
        <v>9253</v>
      </c>
      <c r="G6326" s="460" t="s">
        <v>9252</v>
      </c>
      <c r="H6326" s="460"/>
      <c r="I6326" s="460" t="s">
        <v>8064</v>
      </c>
      <c r="J6326" s="459" t="s">
        <v>9251</v>
      </c>
      <c r="K6326" s="458">
        <v>3</v>
      </c>
      <c r="L6326" s="458">
        <v>12</v>
      </c>
      <c r="M6326" s="457">
        <v>44560.783296432193</v>
      </c>
      <c r="N6326" s="458">
        <v>1</v>
      </c>
      <c r="O6326" s="458">
        <v>6</v>
      </c>
      <c r="P6326" s="457">
        <v>22306.799999999999</v>
      </c>
    </row>
    <row r="6327" spans="1:16" ht="67.5" x14ac:dyDescent="0.2">
      <c r="A6327" s="466" t="s">
        <v>7860</v>
      </c>
      <c r="B6327" s="465" t="s">
        <v>3526</v>
      </c>
      <c r="C6327" s="464" t="s">
        <v>2594</v>
      </c>
      <c r="D6327" s="463" t="s">
        <v>8011</v>
      </c>
      <c r="E6327" s="462">
        <v>2200</v>
      </c>
      <c r="F6327" s="461" t="s">
        <v>9250</v>
      </c>
      <c r="G6327" s="460" t="s">
        <v>9249</v>
      </c>
      <c r="H6327" s="460"/>
      <c r="I6327" s="460"/>
      <c r="J6327" s="459"/>
      <c r="K6327" s="458">
        <v>4</v>
      </c>
      <c r="L6327" s="458">
        <v>12</v>
      </c>
      <c r="M6327" s="457">
        <v>28009.635214900234</v>
      </c>
      <c r="N6327" s="458">
        <v>1</v>
      </c>
      <c r="O6327" s="458">
        <v>6</v>
      </c>
      <c r="P6327" s="457">
        <v>14506.8</v>
      </c>
    </row>
    <row r="6328" spans="1:16" ht="67.5" x14ac:dyDescent="0.2">
      <c r="A6328" s="466" t="s">
        <v>7860</v>
      </c>
      <c r="B6328" s="465" t="s">
        <v>3526</v>
      </c>
      <c r="C6328" s="464" t="s">
        <v>2594</v>
      </c>
      <c r="D6328" s="463" t="s">
        <v>7941</v>
      </c>
      <c r="E6328" s="462">
        <v>4200</v>
      </c>
      <c r="F6328" s="461" t="s">
        <v>9248</v>
      </c>
      <c r="G6328" s="460" t="s">
        <v>9247</v>
      </c>
      <c r="H6328" s="460" t="s">
        <v>3528</v>
      </c>
      <c r="I6328" s="460" t="s">
        <v>7861</v>
      </c>
      <c r="J6328" s="459" t="s">
        <v>3528</v>
      </c>
      <c r="K6328" s="458">
        <v>3</v>
      </c>
      <c r="L6328" s="458">
        <v>12</v>
      </c>
      <c r="M6328" s="457">
        <v>53472.939955718633</v>
      </c>
      <c r="N6328" s="458">
        <v>1</v>
      </c>
      <c r="O6328" s="458">
        <v>6</v>
      </c>
      <c r="P6328" s="457">
        <v>26506.799999999999</v>
      </c>
    </row>
    <row r="6329" spans="1:16" ht="67.5" x14ac:dyDescent="0.2">
      <c r="A6329" s="466" t="s">
        <v>7860</v>
      </c>
      <c r="B6329" s="465" t="s">
        <v>3526</v>
      </c>
      <c r="C6329" s="464" t="s">
        <v>2594</v>
      </c>
      <c r="D6329" s="463" t="s">
        <v>9246</v>
      </c>
      <c r="E6329" s="462">
        <v>5500</v>
      </c>
      <c r="F6329" s="461" t="s">
        <v>9245</v>
      </c>
      <c r="G6329" s="460" t="s">
        <v>9244</v>
      </c>
      <c r="H6329" s="460" t="s">
        <v>7911</v>
      </c>
      <c r="I6329" s="460" t="s">
        <v>7869</v>
      </c>
      <c r="J6329" s="459" t="s">
        <v>7911</v>
      </c>
      <c r="K6329" s="458">
        <v>3</v>
      </c>
      <c r="L6329" s="458">
        <v>12</v>
      </c>
      <c r="M6329" s="457">
        <v>70024.088037250593</v>
      </c>
      <c r="N6329" s="458">
        <v>1</v>
      </c>
      <c r="O6329" s="458">
        <v>6</v>
      </c>
      <c r="P6329" s="457">
        <v>34306.800000000003</v>
      </c>
    </row>
    <row r="6330" spans="1:16" ht="67.5" x14ac:dyDescent="0.2">
      <c r="A6330" s="466" t="s">
        <v>7860</v>
      </c>
      <c r="B6330" s="465" t="s">
        <v>3526</v>
      </c>
      <c r="C6330" s="464" t="s">
        <v>2594</v>
      </c>
      <c r="D6330" s="463" t="s">
        <v>7887</v>
      </c>
      <c r="E6330" s="462">
        <v>4200</v>
      </c>
      <c r="F6330" s="461" t="s">
        <v>9243</v>
      </c>
      <c r="G6330" s="460" t="s">
        <v>9242</v>
      </c>
      <c r="H6330" s="460" t="s">
        <v>6389</v>
      </c>
      <c r="I6330" s="460" t="s">
        <v>7869</v>
      </c>
      <c r="J6330" s="459" t="s">
        <v>6389</v>
      </c>
      <c r="K6330" s="458">
        <v>4</v>
      </c>
      <c r="L6330" s="458">
        <v>12</v>
      </c>
      <c r="M6330" s="457">
        <v>53472.939955718633</v>
      </c>
      <c r="N6330" s="458">
        <v>1</v>
      </c>
      <c r="O6330" s="458">
        <v>6</v>
      </c>
      <c r="P6330" s="457">
        <v>26506.799999999999</v>
      </c>
    </row>
    <row r="6331" spans="1:16" ht="67.5" x14ac:dyDescent="0.2">
      <c r="A6331" s="466" t="s">
        <v>7860</v>
      </c>
      <c r="B6331" s="465" t="s">
        <v>3526</v>
      </c>
      <c r="C6331" s="464" t="s">
        <v>2594</v>
      </c>
      <c r="D6331" s="463" t="s">
        <v>9241</v>
      </c>
      <c r="E6331" s="462">
        <v>11000</v>
      </c>
      <c r="F6331" s="461" t="s">
        <v>9240</v>
      </c>
      <c r="G6331" s="460" t="s">
        <v>9239</v>
      </c>
      <c r="H6331" s="460" t="s">
        <v>4810</v>
      </c>
      <c r="I6331" s="460" t="s">
        <v>7869</v>
      </c>
      <c r="J6331" s="459" t="s">
        <v>4810</v>
      </c>
      <c r="K6331" s="458">
        <v>3</v>
      </c>
      <c r="L6331" s="458">
        <v>12</v>
      </c>
      <c r="M6331" s="457">
        <v>140048.17607450119</v>
      </c>
      <c r="N6331" s="458">
        <v>1</v>
      </c>
      <c r="O6331" s="458">
        <v>6</v>
      </c>
      <c r="P6331" s="457">
        <v>67306.8</v>
      </c>
    </row>
    <row r="6332" spans="1:16" ht="67.5" x14ac:dyDescent="0.2">
      <c r="A6332" s="466" t="s">
        <v>7860</v>
      </c>
      <c r="B6332" s="465" t="s">
        <v>3526</v>
      </c>
      <c r="C6332" s="464" t="s">
        <v>2594</v>
      </c>
      <c r="D6332" s="463" t="s">
        <v>7923</v>
      </c>
      <c r="E6332" s="462">
        <v>4200</v>
      </c>
      <c r="F6332" s="461" t="s">
        <v>9238</v>
      </c>
      <c r="G6332" s="460" t="s">
        <v>9237</v>
      </c>
      <c r="H6332" s="460" t="s">
        <v>3574</v>
      </c>
      <c r="I6332" s="460" t="s">
        <v>7869</v>
      </c>
      <c r="J6332" s="459" t="s">
        <v>3574</v>
      </c>
      <c r="K6332" s="458">
        <v>4</v>
      </c>
      <c r="L6332" s="458">
        <v>12</v>
      </c>
      <c r="M6332" s="457">
        <v>53472.939955718633</v>
      </c>
      <c r="N6332" s="458">
        <v>1</v>
      </c>
      <c r="O6332" s="458">
        <v>6</v>
      </c>
      <c r="P6332" s="457">
        <v>26506.799999999999</v>
      </c>
    </row>
    <row r="6333" spans="1:16" ht="67.5" x14ac:dyDescent="0.2">
      <c r="A6333" s="466" t="s">
        <v>7860</v>
      </c>
      <c r="B6333" s="465" t="s">
        <v>3526</v>
      </c>
      <c r="C6333" s="464" t="s">
        <v>2594</v>
      </c>
      <c r="D6333" s="463" t="s">
        <v>7887</v>
      </c>
      <c r="E6333" s="462">
        <v>4200</v>
      </c>
      <c r="F6333" s="461" t="s">
        <v>9236</v>
      </c>
      <c r="G6333" s="460" t="s">
        <v>9235</v>
      </c>
      <c r="H6333" s="460" t="s">
        <v>8216</v>
      </c>
      <c r="I6333" s="460" t="s">
        <v>7861</v>
      </c>
      <c r="J6333" s="459" t="s">
        <v>8216</v>
      </c>
      <c r="K6333" s="458">
        <v>4</v>
      </c>
      <c r="L6333" s="458">
        <v>12</v>
      </c>
      <c r="M6333" s="457">
        <v>53472.939955718633</v>
      </c>
      <c r="N6333" s="458">
        <v>1</v>
      </c>
      <c r="O6333" s="458">
        <v>6</v>
      </c>
      <c r="P6333" s="457">
        <v>26506.799999999999</v>
      </c>
    </row>
    <row r="6334" spans="1:16" ht="67.5" x14ac:dyDescent="0.2">
      <c r="A6334" s="466" t="s">
        <v>7860</v>
      </c>
      <c r="B6334" s="465" t="s">
        <v>3526</v>
      </c>
      <c r="C6334" s="464" t="s">
        <v>2594</v>
      </c>
      <c r="D6334" s="463" t="s">
        <v>8011</v>
      </c>
      <c r="E6334" s="462">
        <v>2200</v>
      </c>
      <c r="F6334" s="461" t="s">
        <v>9234</v>
      </c>
      <c r="G6334" s="460" t="s">
        <v>9233</v>
      </c>
      <c r="H6334" s="460" t="s">
        <v>3859</v>
      </c>
      <c r="I6334" s="460" t="s">
        <v>7869</v>
      </c>
      <c r="J6334" s="459" t="s">
        <v>3859</v>
      </c>
      <c r="K6334" s="458">
        <v>4</v>
      </c>
      <c r="L6334" s="458">
        <v>12</v>
      </c>
      <c r="M6334" s="457">
        <v>28009.635214900234</v>
      </c>
      <c r="N6334" s="458">
        <v>1</v>
      </c>
      <c r="O6334" s="458">
        <v>6</v>
      </c>
      <c r="P6334" s="457">
        <v>14506.8</v>
      </c>
    </row>
    <row r="6335" spans="1:16" ht="67.5" x14ac:dyDescent="0.2">
      <c r="A6335" s="466" t="s">
        <v>7860</v>
      </c>
      <c r="B6335" s="465" t="s">
        <v>3526</v>
      </c>
      <c r="C6335" s="464" t="s">
        <v>2594</v>
      </c>
      <c r="D6335" s="463" t="s">
        <v>7923</v>
      </c>
      <c r="E6335" s="462">
        <v>4200</v>
      </c>
      <c r="F6335" s="461" t="s">
        <v>9232</v>
      </c>
      <c r="G6335" s="460" t="s">
        <v>9231</v>
      </c>
      <c r="H6335" s="460" t="s">
        <v>6189</v>
      </c>
      <c r="I6335" s="460" t="s">
        <v>7861</v>
      </c>
      <c r="J6335" s="459" t="s">
        <v>6189</v>
      </c>
      <c r="K6335" s="458">
        <v>5</v>
      </c>
      <c r="L6335" s="458">
        <v>12</v>
      </c>
      <c r="M6335" s="457">
        <v>53472.939955718633</v>
      </c>
      <c r="N6335" s="458">
        <v>1</v>
      </c>
      <c r="O6335" s="458">
        <v>6</v>
      </c>
      <c r="P6335" s="457">
        <v>26506.799999999999</v>
      </c>
    </row>
    <row r="6336" spans="1:16" ht="67.5" x14ac:dyDescent="0.2">
      <c r="A6336" s="466" t="s">
        <v>7860</v>
      </c>
      <c r="B6336" s="465" t="s">
        <v>3526</v>
      </c>
      <c r="C6336" s="464" t="s">
        <v>2594</v>
      </c>
      <c r="D6336" s="463" t="s">
        <v>8122</v>
      </c>
      <c r="E6336" s="462">
        <v>10000</v>
      </c>
      <c r="F6336" s="461" t="s">
        <v>9230</v>
      </c>
      <c r="G6336" s="460" t="s">
        <v>9229</v>
      </c>
      <c r="H6336" s="460" t="s">
        <v>7950</v>
      </c>
      <c r="I6336" s="460" t="s">
        <v>7869</v>
      </c>
      <c r="J6336" s="459" t="s">
        <v>7950</v>
      </c>
      <c r="K6336" s="458">
        <v>3</v>
      </c>
      <c r="L6336" s="458">
        <v>12</v>
      </c>
      <c r="M6336" s="457">
        <v>127316.52370409199</v>
      </c>
      <c r="N6336" s="458">
        <v>1</v>
      </c>
      <c r="O6336" s="458">
        <v>6</v>
      </c>
      <c r="P6336" s="457">
        <v>61306.8</v>
      </c>
    </row>
    <row r="6337" spans="1:16" ht="67.5" x14ac:dyDescent="0.2">
      <c r="A6337" s="466" t="s">
        <v>7860</v>
      </c>
      <c r="B6337" s="465" t="s">
        <v>3526</v>
      </c>
      <c r="C6337" s="464" t="s">
        <v>2594</v>
      </c>
      <c r="D6337" s="463" t="s">
        <v>8005</v>
      </c>
      <c r="E6337" s="462">
        <v>4200</v>
      </c>
      <c r="F6337" s="461" t="s">
        <v>9228</v>
      </c>
      <c r="G6337" s="460" t="s">
        <v>9227</v>
      </c>
      <c r="H6337" s="460" t="s">
        <v>3574</v>
      </c>
      <c r="I6337" s="460" t="s">
        <v>7869</v>
      </c>
      <c r="J6337" s="459" t="s">
        <v>3574</v>
      </c>
      <c r="K6337" s="458">
        <v>1</v>
      </c>
      <c r="L6337" s="458">
        <v>1</v>
      </c>
      <c r="M6337" s="457">
        <v>4456.0783296432191</v>
      </c>
      <c r="N6337" s="458">
        <v>0</v>
      </c>
      <c r="O6337" s="458">
        <v>0</v>
      </c>
      <c r="P6337" s="457">
        <v>0</v>
      </c>
    </row>
    <row r="6338" spans="1:16" ht="67.5" x14ac:dyDescent="0.2">
      <c r="A6338" s="466" t="s">
        <v>7860</v>
      </c>
      <c r="B6338" s="465" t="s">
        <v>3526</v>
      </c>
      <c r="C6338" s="464" t="s">
        <v>2594</v>
      </c>
      <c r="D6338" s="463" t="s">
        <v>9226</v>
      </c>
      <c r="E6338" s="462">
        <v>4200</v>
      </c>
      <c r="F6338" s="461" t="s">
        <v>9225</v>
      </c>
      <c r="G6338" s="460" t="s">
        <v>9224</v>
      </c>
      <c r="H6338" s="460" t="s">
        <v>6514</v>
      </c>
      <c r="I6338" s="460" t="s">
        <v>7869</v>
      </c>
      <c r="J6338" s="459" t="s">
        <v>6514</v>
      </c>
      <c r="K6338" s="458">
        <v>3</v>
      </c>
      <c r="L6338" s="458">
        <v>12</v>
      </c>
      <c r="M6338" s="457">
        <v>53472.939955718633</v>
      </c>
      <c r="N6338" s="458">
        <v>1</v>
      </c>
      <c r="O6338" s="458">
        <v>6</v>
      </c>
      <c r="P6338" s="457">
        <v>26506.799999999999</v>
      </c>
    </row>
    <row r="6339" spans="1:16" ht="67.5" x14ac:dyDescent="0.2">
      <c r="A6339" s="466" t="s">
        <v>7860</v>
      </c>
      <c r="B6339" s="465" t="s">
        <v>3526</v>
      </c>
      <c r="C6339" s="464" t="s">
        <v>2594</v>
      </c>
      <c r="D6339" s="463" t="s">
        <v>7887</v>
      </c>
      <c r="E6339" s="462">
        <v>4200</v>
      </c>
      <c r="F6339" s="461" t="s">
        <v>9223</v>
      </c>
      <c r="G6339" s="460" t="s">
        <v>9222</v>
      </c>
      <c r="H6339" s="460" t="s">
        <v>6389</v>
      </c>
      <c r="I6339" s="460" t="s">
        <v>7869</v>
      </c>
      <c r="J6339" s="459" t="s">
        <v>6389</v>
      </c>
      <c r="K6339" s="458">
        <v>3</v>
      </c>
      <c r="L6339" s="458">
        <v>12</v>
      </c>
      <c r="M6339" s="457">
        <v>53472.939955718633</v>
      </c>
      <c r="N6339" s="458">
        <v>1</v>
      </c>
      <c r="O6339" s="458">
        <v>6</v>
      </c>
      <c r="P6339" s="457">
        <v>26506.799999999999</v>
      </c>
    </row>
    <row r="6340" spans="1:16" ht="67.5" x14ac:dyDescent="0.2">
      <c r="A6340" s="466" t="s">
        <v>7860</v>
      </c>
      <c r="B6340" s="465" t="s">
        <v>3526</v>
      </c>
      <c r="C6340" s="464" t="s">
        <v>2594</v>
      </c>
      <c r="D6340" s="463" t="s">
        <v>7923</v>
      </c>
      <c r="E6340" s="462">
        <v>4200</v>
      </c>
      <c r="F6340" s="461" t="s">
        <v>9221</v>
      </c>
      <c r="G6340" s="460" t="s">
        <v>9220</v>
      </c>
      <c r="H6340" s="460" t="s">
        <v>6389</v>
      </c>
      <c r="I6340" s="460" t="s">
        <v>7869</v>
      </c>
      <c r="J6340" s="459" t="s">
        <v>6389</v>
      </c>
      <c r="K6340" s="458">
        <v>3</v>
      </c>
      <c r="L6340" s="458">
        <v>12</v>
      </c>
      <c r="M6340" s="457">
        <v>53472.939955718633</v>
      </c>
      <c r="N6340" s="458">
        <v>1</v>
      </c>
      <c r="O6340" s="458">
        <v>6</v>
      </c>
      <c r="P6340" s="457">
        <v>26506.799999999999</v>
      </c>
    </row>
    <row r="6341" spans="1:16" ht="67.5" x14ac:dyDescent="0.2">
      <c r="A6341" s="466" t="s">
        <v>7860</v>
      </c>
      <c r="B6341" s="465" t="s">
        <v>3526</v>
      </c>
      <c r="C6341" s="464" t="s">
        <v>2594</v>
      </c>
      <c r="D6341" s="463" t="s">
        <v>7859</v>
      </c>
      <c r="E6341" s="462">
        <v>2500</v>
      </c>
      <c r="F6341" s="461" t="s">
        <v>9219</v>
      </c>
      <c r="G6341" s="460" t="s">
        <v>9218</v>
      </c>
      <c r="H6341" s="460"/>
      <c r="I6341" s="460" t="s">
        <v>8064</v>
      </c>
      <c r="J6341" s="459" t="s">
        <v>3538</v>
      </c>
      <c r="K6341" s="458">
        <v>5</v>
      </c>
      <c r="L6341" s="458">
        <v>12</v>
      </c>
      <c r="M6341" s="457">
        <v>31829.130926022997</v>
      </c>
      <c r="N6341" s="458">
        <v>1</v>
      </c>
      <c r="O6341" s="458">
        <v>6</v>
      </c>
      <c r="P6341" s="457">
        <v>16306.8</v>
      </c>
    </row>
    <row r="6342" spans="1:16" ht="67.5" x14ac:dyDescent="0.2">
      <c r="A6342" s="466" t="s">
        <v>7860</v>
      </c>
      <c r="B6342" s="465" t="s">
        <v>3526</v>
      </c>
      <c r="C6342" s="464" t="s">
        <v>2594</v>
      </c>
      <c r="D6342" s="463" t="s">
        <v>9132</v>
      </c>
      <c r="E6342" s="462">
        <v>2200</v>
      </c>
      <c r="F6342" s="461" t="s">
        <v>9217</v>
      </c>
      <c r="G6342" s="460" t="s">
        <v>9216</v>
      </c>
      <c r="H6342" s="460"/>
      <c r="I6342" s="460"/>
      <c r="J6342" s="459"/>
      <c r="K6342" s="458">
        <v>3</v>
      </c>
      <c r="L6342" s="458">
        <v>12</v>
      </c>
      <c r="M6342" s="457">
        <v>28009.635214900234</v>
      </c>
      <c r="N6342" s="458">
        <v>1</v>
      </c>
      <c r="O6342" s="458">
        <v>6</v>
      </c>
      <c r="P6342" s="457">
        <v>14506.8</v>
      </c>
    </row>
    <row r="6343" spans="1:16" ht="67.5" x14ac:dyDescent="0.2">
      <c r="A6343" s="466" t="s">
        <v>7860</v>
      </c>
      <c r="B6343" s="465" t="s">
        <v>3526</v>
      </c>
      <c r="C6343" s="464" t="s">
        <v>2594</v>
      </c>
      <c r="D6343" s="463" t="s">
        <v>7908</v>
      </c>
      <c r="E6343" s="462">
        <v>4200</v>
      </c>
      <c r="F6343" s="461" t="s">
        <v>9215</v>
      </c>
      <c r="G6343" s="460" t="s">
        <v>9214</v>
      </c>
      <c r="H6343" s="460" t="s">
        <v>6389</v>
      </c>
      <c r="I6343" s="460" t="s">
        <v>7869</v>
      </c>
      <c r="J6343" s="459" t="s">
        <v>6389</v>
      </c>
      <c r="K6343" s="458">
        <v>3</v>
      </c>
      <c r="L6343" s="458">
        <v>5</v>
      </c>
      <c r="M6343" s="457">
        <v>22280.391648216097</v>
      </c>
      <c r="N6343" s="458">
        <v>0</v>
      </c>
      <c r="O6343" s="458">
        <v>0</v>
      </c>
      <c r="P6343" s="457">
        <v>0</v>
      </c>
    </row>
    <row r="6344" spans="1:16" ht="67.5" x14ac:dyDescent="0.2">
      <c r="A6344" s="466" t="s">
        <v>7860</v>
      </c>
      <c r="B6344" s="465" t="s">
        <v>3526</v>
      </c>
      <c r="C6344" s="464" t="s">
        <v>2594</v>
      </c>
      <c r="D6344" s="463" t="s">
        <v>9213</v>
      </c>
      <c r="E6344" s="462">
        <v>4200</v>
      </c>
      <c r="F6344" s="461" t="s">
        <v>9212</v>
      </c>
      <c r="G6344" s="460" t="s">
        <v>9211</v>
      </c>
      <c r="H6344" s="460" t="s">
        <v>7950</v>
      </c>
      <c r="I6344" s="460" t="s">
        <v>7861</v>
      </c>
      <c r="J6344" s="459" t="s">
        <v>7950</v>
      </c>
      <c r="K6344" s="458">
        <v>4</v>
      </c>
      <c r="L6344" s="458">
        <v>12</v>
      </c>
      <c r="M6344" s="457">
        <v>53472.939955718633</v>
      </c>
      <c r="N6344" s="458">
        <v>1</v>
      </c>
      <c r="O6344" s="458">
        <v>6</v>
      </c>
      <c r="P6344" s="457">
        <v>26506.799999999999</v>
      </c>
    </row>
    <row r="6345" spans="1:16" ht="67.5" x14ac:dyDescent="0.2">
      <c r="A6345" s="466" t="s">
        <v>7860</v>
      </c>
      <c r="B6345" s="465" t="s">
        <v>3526</v>
      </c>
      <c r="C6345" s="464" t="s">
        <v>2594</v>
      </c>
      <c r="D6345" s="463" t="s">
        <v>9090</v>
      </c>
      <c r="E6345" s="462">
        <v>6500</v>
      </c>
      <c r="F6345" s="461" t="s">
        <v>9210</v>
      </c>
      <c r="G6345" s="460" t="s">
        <v>9209</v>
      </c>
      <c r="H6345" s="460" t="s">
        <v>6389</v>
      </c>
      <c r="I6345" s="460" t="s">
        <v>7869</v>
      </c>
      <c r="J6345" s="459" t="s">
        <v>6389</v>
      </c>
      <c r="K6345" s="458">
        <v>3</v>
      </c>
      <c r="L6345" s="458">
        <v>12</v>
      </c>
      <c r="M6345" s="457">
        <v>82755.740407659789</v>
      </c>
      <c r="N6345" s="458">
        <v>1</v>
      </c>
      <c r="O6345" s="458">
        <v>6</v>
      </c>
      <c r="P6345" s="457">
        <v>40306.800000000003</v>
      </c>
    </row>
    <row r="6346" spans="1:16" ht="67.5" x14ac:dyDescent="0.2">
      <c r="A6346" s="466" t="s">
        <v>7860</v>
      </c>
      <c r="B6346" s="465" t="s">
        <v>3526</v>
      </c>
      <c r="C6346" s="464" t="s">
        <v>2594</v>
      </c>
      <c r="D6346" s="463" t="s">
        <v>8083</v>
      </c>
      <c r="E6346" s="462">
        <v>5500</v>
      </c>
      <c r="F6346" s="461" t="s">
        <v>9208</v>
      </c>
      <c r="G6346" s="460" t="s">
        <v>9207</v>
      </c>
      <c r="H6346" s="460" t="s">
        <v>4304</v>
      </c>
      <c r="I6346" s="460" t="s">
        <v>7861</v>
      </c>
      <c r="J6346" s="459" t="s">
        <v>4304</v>
      </c>
      <c r="K6346" s="458">
        <v>3</v>
      </c>
      <c r="L6346" s="458">
        <v>12</v>
      </c>
      <c r="M6346" s="457">
        <v>70024.088037250593</v>
      </c>
      <c r="N6346" s="458">
        <v>1</v>
      </c>
      <c r="O6346" s="458">
        <v>6</v>
      </c>
      <c r="P6346" s="457">
        <v>34306.800000000003</v>
      </c>
    </row>
    <row r="6347" spans="1:16" ht="67.5" x14ac:dyDescent="0.2">
      <c r="A6347" s="466" t="s">
        <v>7860</v>
      </c>
      <c r="B6347" s="465" t="s">
        <v>3526</v>
      </c>
      <c r="C6347" s="464" t="s">
        <v>2594</v>
      </c>
      <c r="D6347" s="463" t="s">
        <v>8040</v>
      </c>
      <c r="E6347" s="462">
        <v>8500</v>
      </c>
      <c r="F6347" s="461" t="s">
        <v>9206</v>
      </c>
      <c r="G6347" s="460" t="s">
        <v>9205</v>
      </c>
      <c r="H6347" s="460" t="s">
        <v>4270</v>
      </c>
      <c r="I6347" s="460" t="s">
        <v>7861</v>
      </c>
      <c r="J6347" s="459" t="s">
        <v>4270</v>
      </c>
      <c r="K6347" s="458">
        <v>3</v>
      </c>
      <c r="L6347" s="458">
        <v>12</v>
      </c>
      <c r="M6347" s="457">
        <v>108219.04514847818</v>
      </c>
      <c r="N6347" s="458">
        <v>1</v>
      </c>
      <c r="O6347" s="458">
        <v>6</v>
      </c>
      <c r="P6347" s="457">
        <v>52306.8</v>
      </c>
    </row>
    <row r="6348" spans="1:16" ht="67.5" x14ac:dyDescent="0.2">
      <c r="A6348" s="466" t="s">
        <v>7860</v>
      </c>
      <c r="B6348" s="465" t="s">
        <v>3526</v>
      </c>
      <c r="C6348" s="464" t="s">
        <v>2594</v>
      </c>
      <c r="D6348" s="463" t="s">
        <v>8137</v>
      </c>
      <c r="E6348" s="462">
        <v>2000</v>
      </c>
      <c r="F6348" s="461" t="s">
        <v>9204</v>
      </c>
      <c r="G6348" s="460" t="s">
        <v>9203</v>
      </c>
      <c r="H6348" s="460"/>
      <c r="I6348" s="460"/>
      <c r="J6348" s="459"/>
      <c r="K6348" s="458">
        <v>3</v>
      </c>
      <c r="L6348" s="458">
        <v>12</v>
      </c>
      <c r="M6348" s="457">
        <v>25463.304740818396</v>
      </c>
      <c r="N6348" s="458">
        <v>1</v>
      </c>
      <c r="O6348" s="458">
        <v>6</v>
      </c>
      <c r="P6348" s="457">
        <v>13306.8</v>
      </c>
    </row>
    <row r="6349" spans="1:16" ht="67.5" x14ac:dyDescent="0.2">
      <c r="A6349" s="466" t="s">
        <v>7860</v>
      </c>
      <c r="B6349" s="465" t="s">
        <v>3526</v>
      </c>
      <c r="C6349" s="464" t="s">
        <v>2594</v>
      </c>
      <c r="D6349" s="463" t="s">
        <v>9202</v>
      </c>
      <c r="E6349" s="462">
        <v>14000</v>
      </c>
      <c r="F6349" s="461" t="s">
        <v>9201</v>
      </c>
      <c r="G6349" s="460" t="s">
        <v>9200</v>
      </c>
      <c r="H6349" s="460" t="s">
        <v>6514</v>
      </c>
      <c r="I6349" s="460" t="s">
        <v>7869</v>
      </c>
      <c r="J6349" s="459" t="s">
        <v>6514</v>
      </c>
      <c r="K6349" s="458">
        <v>1</v>
      </c>
      <c r="L6349" s="458">
        <v>1</v>
      </c>
      <c r="M6349" s="457">
        <v>14853.594432144064</v>
      </c>
      <c r="N6349" s="458">
        <v>0</v>
      </c>
      <c r="O6349" s="458">
        <v>0</v>
      </c>
      <c r="P6349" s="457">
        <v>0</v>
      </c>
    </row>
    <row r="6350" spans="1:16" ht="67.5" x14ac:dyDescent="0.2">
      <c r="A6350" s="466" t="s">
        <v>7860</v>
      </c>
      <c r="B6350" s="465" t="s">
        <v>3526</v>
      </c>
      <c r="C6350" s="464" t="s">
        <v>2594</v>
      </c>
      <c r="D6350" s="463" t="s">
        <v>7905</v>
      </c>
      <c r="E6350" s="462">
        <v>4200</v>
      </c>
      <c r="F6350" s="461" t="s">
        <v>9199</v>
      </c>
      <c r="G6350" s="460" t="s">
        <v>9198</v>
      </c>
      <c r="H6350" s="460" t="s">
        <v>3642</v>
      </c>
      <c r="I6350" s="460" t="s">
        <v>7861</v>
      </c>
      <c r="J6350" s="459" t="s">
        <v>3642</v>
      </c>
      <c r="K6350" s="458">
        <v>3</v>
      </c>
      <c r="L6350" s="458">
        <v>12</v>
      </c>
      <c r="M6350" s="457">
        <v>53472.939955718633</v>
      </c>
      <c r="N6350" s="458">
        <v>1</v>
      </c>
      <c r="O6350" s="458">
        <v>6</v>
      </c>
      <c r="P6350" s="457">
        <v>26506.799999999999</v>
      </c>
    </row>
    <row r="6351" spans="1:16" ht="67.5" x14ac:dyDescent="0.2">
      <c r="A6351" s="466" t="s">
        <v>7860</v>
      </c>
      <c r="B6351" s="465" t="s">
        <v>3526</v>
      </c>
      <c r="C6351" s="464" t="s">
        <v>2594</v>
      </c>
      <c r="D6351" s="463" t="s">
        <v>7899</v>
      </c>
      <c r="E6351" s="462">
        <v>4200</v>
      </c>
      <c r="F6351" s="461" t="s">
        <v>9197</v>
      </c>
      <c r="G6351" s="460" t="s">
        <v>9196</v>
      </c>
      <c r="H6351" s="460" t="s">
        <v>6389</v>
      </c>
      <c r="I6351" s="460" t="s">
        <v>7869</v>
      </c>
      <c r="J6351" s="459" t="s">
        <v>6389</v>
      </c>
      <c r="K6351" s="458">
        <v>3</v>
      </c>
      <c r="L6351" s="458">
        <v>12</v>
      </c>
      <c r="M6351" s="457">
        <v>53472.939955718633</v>
      </c>
      <c r="N6351" s="458">
        <v>1</v>
      </c>
      <c r="O6351" s="458">
        <v>6</v>
      </c>
      <c r="P6351" s="457">
        <v>26506.799999999999</v>
      </c>
    </row>
    <row r="6352" spans="1:16" ht="67.5" x14ac:dyDescent="0.2">
      <c r="A6352" s="466" t="s">
        <v>7860</v>
      </c>
      <c r="B6352" s="465" t="s">
        <v>3526</v>
      </c>
      <c r="C6352" s="464" t="s">
        <v>2594</v>
      </c>
      <c r="D6352" s="463" t="s">
        <v>8315</v>
      </c>
      <c r="E6352" s="462">
        <v>9000</v>
      </c>
      <c r="F6352" s="461" t="s">
        <v>9195</v>
      </c>
      <c r="G6352" s="460" t="s">
        <v>9194</v>
      </c>
      <c r="H6352" s="460" t="s">
        <v>3542</v>
      </c>
      <c r="I6352" s="460" t="s">
        <v>7869</v>
      </c>
      <c r="J6352" s="459" t="s">
        <v>3542</v>
      </c>
      <c r="K6352" s="458">
        <v>1</v>
      </c>
      <c r="L6352" s="458">
        <v>1</v>
      </c>
      <c r="M6352" s="457">
        <v>9548.7392778068988</v>
      </c>
      <c r="N6352" s="458">
        <v>1</v>
      </c>
      <c r="O6352" s="458">
        <v>6</v>
      </c>
      <c r="P6352" s="457">
        <v>55306.8</v>
      </c>
    </row>
    <row r="6353" spans="1:16" ht="67.5" x14ac:dyDescent="0.2">
      <c r="A6353" s="466" t="s">
        <v>7860</v>
      </c>
      <c r="B6353" s="465" t="s">
        <v>3526</v>
      </c>
      <c r="C6353" s="464" t="s">
        <v>2594</v>
      </c>
      <c r="D6353" s="463" t="s">
        <v>9193</v>
      </c>
      <c r="E6353" s="462">
        <v>9000</v>
      </c>
      <c r="F6353" s="461" t="s">
        <v>9192</v>
      </c>
      <c r="G6353" s="460" t="s">
        <v>9191</v>
      </c>
      <c r="H6353" s="460" t="s">
        <v>6299</v>
      </c>
      <c r="I6353" s="460" t="s">
        <v>7869</v>
      </c>
      <c r="J6353" s="459" t="s">
        <v>6299</v>
      </c>
      <c r="K6353" s="458">
        <v>3</v>
      </c>
      <c r="L6353" s="458">
        <v>12</v>
      </c>
      <c r="M6353" s="457">
        <v>114584.87133368278</v>
      </c>
      <c r="N6353" s="458">
        <v>1</v>
      </c>
      <c r="O6353" s="458">
        <v>6</v>
      </c>
      <c r="P6353" s="457">
        <v>55306.8</v>
      </c>
    </row>
    <row r="6354" spans="1:16" ht="67.5" x14ac:dyDescent="0.2">
      <c r="A6354" s="466" t="s">
        <v>7860</v>
      </c>
      <c r="B6354" s="465" t="s">
        <v>3526</v>
      </c>
      <c r="C6354" s="464" t="s">
        <v>2594</v>
      </c>
      <c r="D6354" s="463" t="s">
        <v>8005</v>
      </c>
      <c r="E6354" s="462">
        <v>4200</v>
      </c>
      <c r="F6354" s="461" t="s">
        <v>9190</v>
      </c>
      <c r="G6354" s="460" t="s">
        <v>9189</v>
      </c>
      <c r="H6354" s="460" t="s">
        <v>6514</v>
      </c>
      <c r="I6354" s="460" t="s">
        <v>7869</v>
      </c>
      <c r="J6354" s="459" t="s">
        <v>6514</v>
      </c>
      <c r="K6354" s="458">
        <v>3</v>
      </c>
      <c r="L6354" s="458">
        <v>12</v>
      </c>
      <c r="M6354" s="457">
        <v>53472.939955718633</v>
      </c>
      <c r="N6354" s="458">
        <v>1</v>
      </c>
      <c r="O6354" s="458">
        <v>6</v>
      </c>
      <c r="P6354" s="457">
        <v>26506.799999999999</v>
      </c>
    </row>
    <row r="6355" spans="1:16" ht="67.5" x14ac:dyDescent="0.2">
      <c r="A6355" s="466" t="s">
        <v>7860</v>
      </c>
      <c r="B6355" s="465" t="s">
        <v>3526</v>
      </c>
      <c r="C6355" s="464" t="s">
        <v>2594</v>
      </c>
      <c r="D6355" s="463" t="s">
        <v>7941</v>
      </c>
      <c r="E6355" s="462">
        <v>4200</v>
      </c>
      <c r="F6355" s="461" t="s">
        <v>9188</v>
      </c>
      <c r="G6355" s="460" t="s">
        <v>9187</v>
      </c>
      <c r="H6355" s="460" t="s">
        <v>6389</v>
      </c>
      <c r="I6355" s="460" t="s">
        <v>7869</v>
      </c>
      <c r="J6355" s="459" t="s">
        <v>6389</v>
      </c>
      <c r="K6355" s="458">
        <v>3</v>
      </c>
      <c r="L6355" s="458">
        <v>12</v>
      </c>
      <c r="M6355" s="457">
        <v>53472.939955718633</v>
      </c>
      <c r="N6355" s="458">
        <v>1</v>
      </c>
      <c r="O6355" s="458">
        <v>6</v>
      </c>
      <c r="P6355" s="457">
        <v>26506.799999999999</v>
      </c>
    </row>
    <row r="6356" spans="1:16" ht="67.5" x14ac:dyDescent="0.2">
      <c r="A6356" s="466" t="s">
        <v>7860</v>
      </c>
      <c r="B6356" s="465" t="s">
        <v>3526</v>
      </c>
      <c r="C6356" s="464" t="s">
        <v>2594</v>
      </c>
      <c r="D6356" s="463" t="s">
        <v>8568</v>
      </c>
      <c r="E6356" s="462">
        <v>5500</v>
      </c>
      <c r="F6356" s="461" t="s">
        <v>9186</v>
      </c>
      <c r="G6356" s="460" t="s">
        <v>9185</v>
      </c>
      <c r="H6356" s="460" t="s">
        <v>7911</v>
      </c>
      <c r="I6356" s="460" t="s">
        <v>7861</v>
      </c>
      <c r="J6356" s="459" t="s">
        <v>7911</v>
      </c>
      <c r="K6356" s="458">
        <v>3</v>
      </c>
      <c r="L6356" s="458">
        <v>12</v>
      </c>
      <c r="M6356" s="457">
        <v>70024.088037250593</v>
      </c>
      <c r="N6356" s="458">
        <v>1</v>
      </c>
      <c r="O6356" s="458">
        <v>6</v>
      </c>
      <c r="P6356" s="457">
        <v>34306.800000000003</v>
      </c>
    </row>
    <row r="6357" spans="1:16" ht="67.5" x14ac:dyDescent="0.2">
      <c r="A6357" s="466" t="s">
        <v>7860</v>
      </c>
      <c r="B6357" s="465" t="s">
        <v>3526</v>
      </c>
      <c r="C6357" s="464" t="s">
        <v>2594</v>
      </c>
      <c r="D6357" s="463" t="s">
        <v>8128</v>
      </c>
      <c r="E6357" s="462">
        <v>8500</v>
      </c>
      <c r="F6357" s="461" t="s">
        <v>9184</v>
      </c>
      <c r="G6357" s="460" t="s">
        <v>9183</v>
      </c>
      <c r="H6357" s="460" t="s">
        <v>8125</v>
      </c>
      <c r="I6357" s="460" t="s">
        <v>7869</v>
      </c>
      <c r="J6357" s="459" t="s">
        <v>8125</v>
      </c>
      <c r="K6357" s="458">
        <v>3</v>
      </c>
      <c r="L6357" s="458">
        <v>8</v>
      </c>
      <c r="M6357" s="457">
        <v>72146.030098985459</v>
      </c>
      <c r="N6357" s="458">
        <v>2</v>
      </c>
      <c r="O6357" s="458">
        <v>6</v>
      </c>
      <c r="P6357" s="457">
        <v>52306.8</v>
      </c>
    </row>
    <row r="6358" spans="1:16" ht="67.5" x14ac:dyDescent="0.2">
      <c r="A6358" s="466" t="s">
        <v>7860</v>
      </c>
      <c r="B6358" s="465" t="s">
        <v>3526</v>
      </c>
      <c r="C6358" s="464" t="s">
        <v>2594</v>
      </c>
      <c r="D6358" s="463" t="s">
        <v>7986</v>
      </c>
      <c r="E6358" s="462">
        <v>7500</v>
      </c>
      <c r="F6358" s="461" t="s">
        <v>9182</v>
      </c>
      <c r="G6358" s="460" t="s">
        <v>9181</v>
      </c>
      <c r="H6358" s="460" t="s">
        <v>8159</v>
      </c>
      <c r="I6358" s="460" t="s">
        <v>7869</v>
      </c>
      <c r="J6358" s="459" t="s">
        <v>8159</v>
      </c>
      <c r="K6358" s="458">
        <v>3</v>
      </c>
      <c r="L6358" s="458">
        <v>12</v>
      </c>
      <c r="M6358" s="457">
        <v>95487.392778068985</v>
      </c>
      <c r="N6358" s="458">
        <v>1</v>
      </c>
      <c r="O6358" s="458">
        <v>6</v>
      </c>
      <c r="P6358" s="457">
        <v>46306.8</v>
      </c>
    </row>
    <row r="6359" spans="1:16" ht="67.5" x14ac:dyDescent="0.2">
      <c r="A6359" s="466" t="s">
        <v>7860</v>
      </c>
      <c r="B6359" s="465" t="s">
        <v>3526</v>
      </c>
      <c r="C6359" s="464" t="s">
        <v>2594</v>
      </c>
      <c r="D6359" s="463" t="s">
        <v>8248</v>
      </c>
      <c r="E6359" s="462">
        <v>4200</v>
      </c>
      <c r="F6359" s="461" t="s">
        <v>9180</v>
      </c>
      <c r="G6359" s="460" t="s">
        <v>9179</v>
      </c>
      <c r="H6359" s="460" t="s">
        <v>6299</v>
      </c>
      <c r="I6359" s="460" t="s">
        <v>7869</v>
      </c>
      <c r="J6359" s="459" t="s">
        <v>6299</v>
      </c>
      <c r="K6359" s="458">
        <v>4</v>
      </c>
      <c r="L6359" s="458">
        <v>10</v>
      </c>
      <c r="M6359" s="457">
        <v>44560.783296432193</v>
      </c>
      <c r="N6359" s="458">
        <v>1</v>
      </c>
      <c r="O6359" s="458">
        <v>6</v>
      </c>
      <c r="P6359" s="457">
        <v>26506.799999999999</v>
      </c>
    </row>
    <row r="6360" spans="1:16" ht="67.5" x14ac:dyDescent="0.2">
      <c r="A6360" s="466" t="s">
        <v>7860</v>
      </c>
      <c r="B6360" s="465" t="s">
        <v>3526</v>
      </c>
      <c r="C6360" s="464" t="s">
        <v>2594</v>
      </c>
      <c r="D6360" s="463" t="s">
        <v>7859</v>
      </c>
      <c r="E6360" s="462">
        <v>2500</v>
      </c>
      <c r="F6360" s="461" t="s">
        <v>9178</v>
      </c>
      <c r="G6360" s="460" t="s">
        <v>9177</v>
      </c>
      <c r="H6360" s="460" t="s">
        <v>6514</v>
      </c>
      <c r="I6360" s="460" t="s">
        <v>7869</v>
      </c>
      <c r="J6360" s="459" t="s">
        <v>6514</v>
      </c>
      <c r="K6360" s="458">
        <v>4</v>
      </c>
      <c r="L6360" s="458">
        <v>12</v>
      </c>
      <c r="M6360" s="457">
        <v>31829.130926022997</v>
      </c>
      <c r="N6360" s="458">
        <v>1</v>
      </c>
      <c r="O6360" s="458">
        <v>6</v>
      </c>
      <c r="P6360" s="457">
        <v>16306.8</v>
      </c>
    </row>
    <row r="6361" spans="1:16" ht="67.5" x14ac:dyDescent="0.2">
      <c r="A6361" s="466" t="s">
        <v>7860</v>
      </c>
      <c r="B6361" s="465" t="s">
        <v>3526</v>
      </c>
      <c r="C6361" s="464" t="s">
        <v>2594</v>
      </c>
      <c r="D6361" s="463" t="s">
        <v>8417</v>
      </c>
      <c r="E6361" s="462">
        <v>3200</v>
      </c>
      <c r="F6361" s="461" t="s">
        <v>9176</v>
      </c>
      <c r="G6361" s="460" t="s">
        <v>9175</v>
      </c>
      <c r="H6361" s="460" t="s">
        <v>6389</v>
      </c>
      <c r="I6361" s="460" t="s">
        <v>7869</v>
      </c>
      <c r="J6361" s="459" t="s">
        <v>6389</v>
      </c>
      <c r="K6361" s="458">
        <v>3</v>
      </c>
      <c r="L6361" s="458">
        <v>12</v>
      </c>
      <c r="M6361" s="457">
        <v>40741.287585309437</v>
      </c>
      <c r="N6361" s="458">
        <v>1</v>
      </c>
      <c r="O6361" s="458">
        <v>6</v>
      </c>
      <c r="P6361" s="457">
        <v>20506.8</v>
      </c>
    </row>
    <row r="6362" spans="1:16" ht="67.5" x14ac:dyDescent="0.2">
      <c r="A6362" s="466" t="s">
        <v>7860</v>
      </c>
      <c r="B6362" s="465" t="s">
        <v>3526</v>
      </c>
      <c r="C6362" s="464" t="s">
        <v>2594</v>
      </c>
      <c r="D6362" s="463" t="s">
        <v>7923</v>
      </c>
      <c r="E6362" s="462">
        <v>4200</v>
      </c>
      <c r="F6362" s="461" t="s">
        <v>9174</v>
      </c>
      <c r="G6362" s="460" t="s">
        <v>9173</v>
      </c>
      <c r="H6362" s="460" t="s">
        <v>6514</v>
      </c>
      <c r="I6362" s="460" t="s">
        <v>7869</v>
      </c>
      <c r="J6362" s="459" t="s">
        <v>6514</v>
      </c>
      <c r="K6362" s="458">
        <v>3</v>
      </c>
      <c r="L6362" s="458">
        <v>12</v>
      </c>
      <c r="M6362" s="457">
        <v>53472.939955718633</v>
      </c>
      <c r="N6362" s="458">
        <v>1</v>
      </c>
      <c r="O6362" s="458">
        <v>6</v>
      </c>
      <c r="P6362" s="457">
        <v>26506.799999999999</v>
      </c>
    </row>
    <row r="6363" spans="1:16" ht="67.5" x14ac:dyDescent="0.2">
      <c r="A6363" s="466" t="s">
        <v>7860</v>
      </c>
      <c r="B6363" s="465" t="s">
        <v>3526</v>
      </c>
      <c r="C6363" s="464" t="s">
        <v>2594</v>
      </c>
      <c r="D6363" s="463" t="s">
        <v>7905</v>
      </c>
      <c r="E6363" s="462">
        <v>4200</v>
      </c>
      <c r="F6363" s="461" t="s">
        <v>9172</v>
      </c>
      <c r="G6363" s="460" t="s">
        <v>9171</v>
      </c>
      <c r="H6363" s="460" t="s">
        <v>3761</v>
      </c>
      <c r="I6363" s="460" t="s">
        <v>7869</v>
      </c>
      <c r="J6363" s="459" t="s">
        <v>3761</v>
      </c>
      <c r="K6363" s="458">
        <v>3</v>
      </c>
      <c r="L6363" s="458">
        <v>12</v>
      </c>
      <c r="M6363" s="457">
        <v>53472.939955718633</v>
      </c>
      <c r="N6363" s="458">
        <v>1</v>
      </c>
      <c r="O6363" s="458">
        <v>6</v>
      </c>
      <c r="P6363" s="457">
        <v>26506.799999999999</v>
      </c>
    </row>
    <row r="6364" spans="1:16" ht="67.5" x14ac:dyDescent="0.2">
      <c r="A6364" s="466" t="s">
        <v>7860</v>
      </c>
      <c r="B6364" s="465" t="s">
        <v>3526</v>
      </c>
      <c r="C6364" s="464" t="s">
        <v>2594</v>
      </c>
      <c r="D6364" s="463" t="s">
        <v>7908</v>
      </c>
      <c r="E6364" s="462">
        <v>4200</v>
      </c>
      <c r="F6364" s="461" t="s">
        <v>9170</v>
      </c>
      <c r="G6364" s="460" t="s">
        <v>9169</v>
      </c>
      <c r="H6364" s="460" t="s">
        <v>3574</v>
      </c>
      <c r="I6364" s="460" t="s">
        <v>7869</v>
      </c>
      <c r="J6364" s="459" t="s">
        <v>3574</v>
      </c>
      <c r="K6364" s="458">
        <v>3</v>
      </c>
      <c r="L6364" s="458">
        <v>5</v>
      </c>
      <c r="M6364" s="457">
        <v>22280.391648216097</v>
      </c>
      <c r="N6364" s="458">
        <v>0</v>
      </c>
      <c r="O6364" s="458">
        <v>0</v>
      </c>
      <c r="P6364" s="457">
        <v>0</v>
      </c>
    </row>
    <row r="6365" spans="1:16" ht="67.5" x14ac:dyDescent="0.2">
      <c r="A6365" s="466" t="s">
        <v>7860</v>
      </c>
      <c r="B6365" s="465" t="s">
        <v>3526</v>
      </c>
      <c r="C6365" s="464" t="s">
        <v>2594</v>
      </c>
      <c r="D6365" s="463" t="s">
        <v>9168</v>
      </c>
      <c r="E6365" s="462">
        <v>1500</v>
      </c>
      <c r="F6365" s="461" t="s">
        <v>9167</v>
      </c>
      <c r="G6365" s="460" t="s">
        <v>9166</v>
      </c>
      <c r="H6365" s="460"/>
      <c r="I6365" s="460"/>
      <c r="J6365" s="459"/>
      <c r="K6365" s="458">
        <v>3</v>
      </c>
      <c r="L6365" s="458">
        <v>12</v>
      </c>
      <c r="M6365" s="457">
        <v>19097.478555613798</v>
      </c>
      <c r="N6365" s="458">
        <v>1</v>
      </c>
      <c r="O6365" s="458">
        <v>6</v>
      </c>
      <c r="P6365" s="457">
        <v>10306.799999999999</v>
      </c>
    </row>
    <row r="6366" spans="1:16" ht="67.5" x14ac:dyDescent="0.2">
      <c r="A6366" s="466" t="s">
        <v>7860</v>
      </c>
      <c r="B6366" s="465" t="s">
        <v>3526</v>
      </c>
      <c r="C6366" s="464" t="s">
        <v>2594</v>
      </c>
      <c r="D6366" s="463" t="s">
        <v>7875</v>
      </c>
      <c r="E6366" s="462">
        <v>4200</v>
      </c>
      <c r="F6366" s="461" t="s">
        <v>9165</v>
      </c>
      <c r="G6366" s="460" t="s">
        <v>9164</v>
      </c>
      <c r="H6366" s="460" t="s">
        <v>3574</v>
      </c>
      <c r="I6366" s="460" t="s">
        <v>7869</v>
      </c>
      <c r="J6366" s="459" t="s">
        <v>3574</v>
      </c>
      <c r="K6366" s="458">
        <v>4</v>
      </c>
      <c r="L6366" s="458">
        <v>7</v>
      </c>
      <c r="M6366" s="457">
        <v>31192.548307502537</v>
      </c>
      <c r="N6366" s="458">
        <v>0</v>
      </c>
      <c r="O6366" s="458">
        <v>0</v>
      </c>
      <c r="P6366" s="457">
        <v>0</v>
      </c>
    </row>
    <row r="6367" spans="1:16" ht="67.5" x14ac:dyDescent="0.2">
      <c r="A6367" s="466" t="s">
        <v>7860</v>
      </c>
      <c r="B6367" s="465" t="s">
        <v>3526</v>
      </c>
      <c r="C6367" s="464" t="s">
        <v>2594</v>
      </c>
      <c r="D6367" s="463" t="s">
        <v>9163</v>
      </c>
      <c r="E6367" s="462">
        <v>3500</v>
      </c>
      <c r="F6367" s="461" t="s">
        <v>9162</v>
      </c>
      <c r="G6367" s="460" t="s">
        <v>9161</v>
      </c>
      <c r="H6367" s="460" t="s">
        <v>3570</v>
      </c>
      <c r="I6367" s="460" t="s">
        <v>7869</v>
      </c>
      <c r="J6367" s="459" t="s">
        <v>3570</v>
      </c>
      <c r="K6367" s="458">
        <v>4</v>
      </c>
      <c r="L6367" s="458">
        <v>12</v>
      </c>
      <c r="M6367" s="457">
        <v>44560.783296432193</v>
      </c>
      <c r="N6367" s="458">
        <v>1</v>
      </c>
      <c r="O6367" s="458">
        <v>6</v>
      </c>
      <c r="P6367" s="457">
        <v>22306.799999999999</v>
      </c>
    </row>
    <row r="6368" spans="1:16" ht="67.5" x14ac:dyDescent="0.2">
      <c r="A6368" s="466" t="s">
        <v>7860</v>
      </c>
      <c r="B6368" s="465" t="s">
        <v>3526</v>
      </c>
      <c r="C6368" s="464" t="s">
        <v>2594</v>
      </c>
      <c r="D6368" s="463" t="s">
        <v>7887</v>
      </c>
      <c r="E6368" s="462">
        <v>4200</v>
      </c>
      <c r="F6368" s="461" t="s">
        <v>9160</v>
      </c>
      <c r="G6368" s="460" t="s">
        <v>9159</v>
      </c>
      <c r="H6368" s="460" t="s">
        <v>3542</v>
      </c>
      <c r="I6368" s="460" t="s">
        <v>7861</v>
      </c>
      <c r="J6368" s="459" t="s">
        <v>3542</v>
      </c>
      <c r="K6368" s="458">
        <v>4</v>
      </c>
      <c r="L6368" s="458">
        <v>12</v>
      </c>
      <c r="M6368" s="457">
        <v>53472.939955718633</v>
      </c>
      <c r="N6368" s="458">
        <v>1</v>
      </c>
      <c r="O6368" s="458">
        <v>6</v>
      </c>
      <c r="P6368" s="457">
        <v>26506.799999999999</v>
      </c>
    </row>
    <row r="6369" spans="1:16" ht="67.5" x14ac:dyDescent="0.2">
      <c r="A6369" s="466" t="s">
        <v>7860</v>
      </c>
      <c r="B6369" s="465" t="s">
        <v>3526</v>
      </c>
      <c r="C6369" s="464" t="s">
        <v>2594</v>
      </c>
      <c r="D6369" s="463" t="s">
        <v>8061</v>
      </c>
      <c r="E6369" s="462">
        <v>3000</v>
      </c>
      <c r="F6369" s="461" t="s">
        <v>9158</v>
      </c>
      <c r="G6369" s="460" t="s">
        <v>9157</v>
      </c>
      <c r="H6369" s="460" t="s">
        <v>6389</v>
      </c>
      <c r="I6369" s="460" t="s">
        <v>7869</v>
      </c>
      <c r="J6369" s="459" t="s">
        <v>6389</v>
      </c>
      <c r="K6369" s="458">
        <v>5</v>
      </c>
      <c r="L6369" s="458">
        <v>12</v>
      </c>
      <c r="M6369" s="457">
        <v>38194.957111227595</v>
      </c>
      <c r="N6369" s="458">
        <v>1</v>
      </c>
      <c r="O6369" s="458">
        <v>6</v>
      </c>
      <c r="P6369" s="457">
        <v>19306.8</v>
      </c>
    </row>
    <row r="6370" spans="1:16" ht="67.5" x14ac:dyDescent="0.2">
      <c r="A6370" s="466" t="s">
        <v>7860</v>
      </c>
      <c r="B6370" s="465" t="s">
        <v>3526</v>
      </c>
      <c r="C6370" s="464" t="s">
        <v>2594</v>
      </c>
      <c r="D6370" s="463" t="s">
        <v>7932</v>
      </c>
      <c r="E6370" s="462">
        <v>4200</v>
      </c>
      <c r="F6370" s="461" t="s">
        <v>9156</v>
      </c>
      <c r="G6370" s="460" t="s">
        <v>9155</v>
      </c>
      <c r="H6370" s="460" t="s">
        <v>6389</v>
      </c>
      <c r="I6370" s="460" t="s">
        <v>7869</v>
      </c>
      <c r="J6370" s="459" t="s">
        <v>6389</v>
      </c>
      <c r="K6370" s="458">
        <v>4</v>
      </c>
      <c r="L6370" s="458">
        <v>12</v>
      </c>
      <c r="M6370" s="457">
        <v>53472.939955718633</v>
      </c>
      <c r="N6370" s="458">
        <v>1</v>
      </c>
      <c r="O6370" s="458">
        <v>6</v>
      </c>
      <c r="P6370" s="457">
        <v>26506.799999999999</v>
      </c>
    </row>
    <row r="6371" spans="1:16" ht="67.5" x14ac:dyDescent="0.2">
      <c r="A6371" s="466" t="s">
        <v>7860</v>
      </c>
      <c r="B6371" s="465" t="s">
        <v>3526</v>
      </c>
      <c r="C6371" s="464" t="s">
        <v>2594</v>
      </c>
      <c r="D6371" s="463" t="s">
        <v>9154</v>
      </c>
      <c r="E6371" s="462">
        <v>7500</v>
      </c>
      <c r="F6371" s="461" t="s">
        <v>9153</v>
      </c>
      <c r="G6371" s="460" t="s">
        <v>9152</v>
      </c>
      <c r="H6371" s="460" t="s">
        <v>4810</v>
      </c>
      <c r="I6371" s="460" t="s">
        <v>7869</v>
      </c>
      <c r="J6371" s="459" t="s">
        <v>4810</v>
      </c>
      <c r="K6371" s="458">
        <v>3</v>
      </c>
      <c r="L6371" s="458">
        <v>12</v>
      </c>
      <c r="M6371" s="457">
        <v>95487.392778068985</v>
      </c>
      <c r="N6371" s="458">
        <v>1</v>
      </c>
      <c r="O6371" s="458">
        <v>6</v>
      </c>
      <c r="P6371" s="457">
        <v>46306.8</v>
      </c>
    </row>
    <row r="6372" spans="1:16" ht="67.5" x14ac:dyDescent="0.2">
      <c r="A6372" s="466" t="s">
        <v>7860</v>
      </c>
      <c r="B6372" s="465" t="s">
        <v>3526</v>
      </c>
      <c r="C6372" s="464" t="s">
        <v>2594</v>
      </c>
      <c r="D6372" s="463" t="s">
        <v>7923</v>
      </c>
      <c r="E6372" s="462">
        <v>2500</v>
      </c>
      <c r="F6372" s="461" t="s">
        <v>9151</v>
      </c>
      <c r="G6372" s="460" t="s">
        <v>9150</v>
      </c>
      <c r="H6372" s="460" t="s">
        <v>6514</v>
      </c>
      <c r="I6372" s="460" t="s">
        <v>7869</v>
      </c>
      <c r="J6372" s="459" t="s">
        <v>6514</v>
      </c>
      <c r="K6372" s="458">
        <v>4</v>
      </c>
      <c r="L6372" s="458">
        <v>12</v>
      </c>
      <c r="M6372" s="457">
        <v>38088.860008140851</v>
      </c>
      <c r="N6372" s="458">
        <v>1</v>
      </c>
      <c r="O6372" s="458">
        <v>6</v>
      </c>
      <c r="P6372" s="457">
        <v>16306.8</v>
      </c>
    </row>
    <row r="6373" spans="1:16" ht="67.5" x14ac:dyDescent="0.2">
      <c r="A6373" s="466" t="s">
        <v>7860</v>
      </c>
      <c r="B6373" s="465" t="s">
        <v>3526</v>
      </c>
      <c r="C6373" s="464" t="s">
        <v>2594</v>
      </c>
      <c r="D6373" s="463" t="s">
        <v>7932</v>
      </c>
      <c r="E6373" s="462">
        <v>4200</v>
      </c>
      <c r="F6373" s="461" t="s">
        <v>9149</v>
      </c>
      <c r="G6373" s="460" t="s">
        <v>9148</v>
      </c>
      <c r="H6373" s="460" t="s">
        <v>6389</v>
      </c>
      <c r="I6373" s="460" t="s">
        <v>7869</v>
      </c>
      <c r="J6373" s="459" t="s">
        <v>6389</v>
      </c>
      <c r="K6373" s="458">
        <v>3</v>
      </c>
      <c r="L6373" s="458">
        <v>12</v>
      </c>
      <c r="M6373" s="457">
        <v>53472.939955718633</v>
      </c>
      <c r="N6373" s="458">
        <v>1</v>
      </c>
      <c r="O6373" s="458">
        <v>6</v>
      </c>
      <c r="P6373" s="457">
        <v>26506.799999999999</v>
      </c>
    </row>
    <row r="6374" spans="1:16" ht="67.5" x14ac:dyDescent="0.2">
      <c r="A6374" s="466" t="s">
        <v>7860</v>
      </c>
      <c r="B6374" s="465" t="s">
        <v>3526</v>
      </c>
      <c r="C6374" s="464" t="s">
        <v>2594</v>
      </c>
      <c r="D6374" s="463" t="s">
        <v>7887</v>
      </c>
      <c r="E6374" s="462">
        <v>4200</v>
      </c>
      <c r="F6374" s="461" t="s">
        <v>9147</v>
      </c>
      <c r="G6374" s="460" t="s">
        <v>9146</v>
      </c>
      <c r="H6374" s="460" t="s">
        <v>9145</v>
      </c>
      <c r="I6374" s="460" t="s">
        <v>7869</v>
      </c>
      <c r="J6374" s="459" t="s">
        <v>9145</v>
      </c>
      <c r="K6374" s="458">
        <v>3</v>
      </c>
      <c r="L6374" s="458">
        <v>12</v>
      </c>
      <c r="M6374" s="457">
        <v>53472.939955718633</v>
      </c>
      <c r="N6374" s="458">
        <v>1</v>
      </c>
      <c r="O6374" s="458">
        <v>6</v>
      </c>
      <c r="P6374" s="457">
        <v>26506.799999999999</v>
      </c>
    </row>
    <row r="6375" spans="1:16" ht="67.5" x14ac:dyDescent="0.2">
      <c r="A6375" s="466" t="s">
        <v>7860</v>
      </c>
      <c r="B6375" s="465" t="s">
        <v>3526</v>
      </c>
      <c r="C6375" s="464" t="s">
        <v>2594</v>
      </c>
      <c r="D6375" s="463" t="s">
        <v>7859</v>
      </c>
      <c r="E6375" s="462">
        <v>2500</v>
      </c>
      <c r="F6375" s="461" t="s">
        <v>9144</v>
      </c>
      <c r="G6375" s="460" t="s">
        <v>9143</v>
      </c>
      <c r="H6375" s="460" t="s">
        <v>6514</v>
      </c>
      <c r="I6375" s="460" t="s">
        <v>7869</v>
      </c>
      <c r="J6375" s="459" t="s">
        <v>6514</v>
      </c>
      <c r="K6375" s="458">
        <v>4</v>
      </c>
      <c r="L6375" s="458">
        <v>10</v>
      </c>
      <c r="M6375" s="457">
        <v>26524.275771685829</v>
      </c>
      <c r="N6375" s="458">
        <v>0</v>
      </c>
      <c r="O6375" s="458">
        <v>0</v>
      </c>
      <c r="P6375" s="457">
        <v>0</v>
      </c>
    </row>
    <row r="6376" spans="1:16" ht="67.5" x14ac:dyDescent="0.2">
      <c r="A6376" s="466" t="s">
        <v>7860</v>
      </c>
      <c r="B6376" s="465" t="s">
        <v>3526</v>
      </c>
      <c r="C6376" s="464" t="s">
        <v>2594</v>
      </c>
      <c r="D6376" s="463" t="s">
        <v>9142</v>
      </c>
      <c r="E6376" s="462">
        <v>11000</v>
      </c>
      <c r="F6376" s="461" t="s">
        <v>9141</v>
      </c>
      <c r="G6376" s="460" t="s">
        <v>9140</v>
      </c>
      <c r="H6376" s="460" t="s">
        <v>4810</v>
      </c>
      <c r="I6376" s="460" t="s">
        <v>7869</v>
      </c>
      <c r="J6376" s="459" t="s">
        <v>4810</v>
      </c>
      <c r="K6376" s="458">
        <v>3</v>
      </c>
      <c r="L6376" s="458">
        <v>12</v>
      </c>
      <c r="M6376" s="457">
        <v>140048.17607450119</v>
      </c>
      <c r="N6376" s="458">
        <v>1</v>
      </c>
      <c r="O6376" s="458">
        <v>6</v>
      </c>
      <c r="P6376" s="457">
        <v>67306.8</v>
      </c>
    </row>
    <row r="6377" spans="1:16" ht="67.5" x14ac:dyDescent="0.2">
      <c r="A6377" s="466" t="s">
        <v>7860</v>
      </c>
      <c r="B6377" s="465" t="s">
        <v>3526</v>
      </c>
      <c r="C6377" s="464" t="s">
        <v>2594</v>
      </c>
      <c r="D6377" s="463" t="s">
        <v>9139</v>
      </c>
      <c r="E6377" s="462">
        <v>13000</v>
      </c>
      <c r="F6377" s="461" t="s">
        <v>9138</v>
      </c>
      <c r="G6377" s="460" t="s">
        <v>9137</v>
      </c>
      <c r="H6377" s="460" t="s">
        <v>7911</v>
      </c>
      <c r="I6377" s="460" t="s">
        <v>7869</v>
      </c>
      <c r="J6377" s="459" t="s">
        <v>7911</v>
      </c>
      <c r="K6377" s="458">
        <v>3</v>
      </c>
      <c r="L6377" s="458">
        <v>7</v>
      </c>
      <c r="M6377" s="457">
        <v>96548.363808936425</v>
      </c>
      <c r="N6377" s="458">
        <v>1</v>
      </c>
      <c r="O6377" s="458">
        <v>6</v>
      </c>
      <c r="P6377" s="457">
        <v>79306.8</v>
      </c>
    </row>
    <row r="6378" spans="1:16" ht="67.5" x14ac:dyDescent="0.2">
      <c r="A6378" s="466" t="s">
        <v>7860</v>
      </c>
      <c r="B6378" s="465" t="s">
        <v>3526</v>
      </c>
      <c r="C6378" s="464" t="s">
        <v>2594</v>
      </c>
      <c r="D6378" s="463" t="s">
        <v>7881</v>
      </c>
      <c r="E6378" s="462">
        <v>3200</v>
      </c>
      <c r="F6378" s="461" t="s">
        <v>9136</v>
      </c>
      <c r="G6378" s="460" t="s">
        <v>9135</v>
      </c>
      <c r="H6378" s="460" t="s">
        <v>3574</v>
      </c>
      <c r="I6378" s="460" t="s">
        <v>7861</v>
      </c>
      <c r="J6378" s="459" t="s">
        <v>3574</v>
      </c>
      <c r="K6378" s="458">
        <v>4</v>
      </c>
      <c r="L6378" s="458">
        <v>12</v>
      </c>
      <c r="M6378" s="457">
        <v>40741.287585309437</v>
      </c>
      <c r="N6378" s="458">
        <v>1</v>
      </c>
      <c r="O6378" s="458">
        <v>1</v>
      </c>
      <c r="P6378" s="457">
        <v>3417.8</v>
      </c>
    </row>
    <row r="6379" spans="1:16" ht="67.5" x14ac:dyDescent="0.2">
      <c r="A6379" s="466" t="s">
        <v>7860</v>
      </c>
      <c r="B6379" s="465" t="s">
        <v>3526</v>
      </c>
      <c r="C6379" s="464" t="s">
        <v>2594</v>
      </c>
      <c r="D6379" s="463" t="s">
        <v>7960</v>
      </c>
      <c r="E6379" s="462">
        <v>2500</v>
      </c>
      <c r="F6379" s="461" t="s">
        <v>9134</v>
      </c>
      <c r="G6379" s="460" t="s">
        <v>9133</v>
      </c>
      <c r="H6379" s="460"/>
      <c r="I6379" s="460"/>
      <c r="J6379" s="459"/>
      <c r="K6379" s="458">
        <v>4</v>
      </c>
      <c r="L6379" s="458">
        <v>12</v>
      </c>
      <c r="M6379" s="457">
        <v>31829.130926022997</v>
      </c>
      <c r="N6379" s="458">
        <v>1</v>
      </c>
      <c r="O6379" s="458">
        <v>6</v>
      </c>
      <c r="P6379" s="457">
        <v>16306.8</v>
      </c>
    </row>
    <row r="6380" spans="1:16" ht="67.5" x14ac:dyDescent="0.2">
      <c r="A6380" s="466" t="s">
        <v>7860</v>
      </c>
      <c r="B6380" s="465" t="s">
        <v>3526</v>
      </c>
      <c r="C6380" s="464" t="s">
        <v>2594</v>
      </c>
      <c r="D6380" s="463" t="s">
        <v>9132</v>
      </c>
      <c r="E6380" s="462">
        <v>2200</v>
      </c>
      <c r="F6380" s="461" t="s">
        <v>9131</v>
      </c>
      <c r="G6380" s="460" t="s">
        <v>9130</v>
      </c>
      <c r="H6380" s="460"/>
      <c r="I6380" s="460" t="s">
        <v>8064</v>
      </c>
      <c r="J6380" s="459" t="s">
        <v>3538</v>
      </c>
      <c r="K6380" s="458">
        <v>3</v>
      </c>
      <c r="L6380" s="458">
        <v>12</v>
      </c>
      <c r="M6380" s="457">
        <v>28009.635214900234</v>
      </c>
      <c r="N6380" s="458">
        <v>1</v>
      </c>
      <c r="O6380" s="458">
        <v>6</v>
      </c>
      <c r="P6380" s="457">
        <v>14506.8</v>
      </c>
    </row>
    <row r="6381" spans="1:16" ht="67.5" x14ac:dyDescent="0.2">
      <c r="A6381" s="466" t="s">
        <v>7860</v>
      </c>
      <c r="B6381" s="465" t="s">
        <v>3526</v>
      </c>
      <c r="C6381" s="464" t="s">
        <v>2594</v>
      </c>
      <c r="D6381" s="463" t="s">
        <v>8091</v>
      </c>
      <c r="E6381" s="462">
        <v>2700</v>
      </c>
      <c r="F6381" s="461" t="s">
        <v>9129</v>
      </c>
      <c r="G6381" s="460" t="s">
        <v>9128</v>
      </c>
      <c r="H6381" s="460"/>
      <c r="I6381" s="460"/>
      <c r="J6381" s="459"/>
      <c r="K6381" s="458">
        <v>4</v>
      </c>
      <c r="L6381" s="458">
        <v>12</v>
      </c>
      <c r="M6381" s="457">
        <v>34375.461400104832</v>
      </c>
      <c r="N6381" s="458">
        <v>1</v>
      </c>
      <c r="O6381" s="458">
        <v>6</v>
      </c>
      <c r="P6381" s="457">
        <v>17506.8</v>
      </c>
    </row>
    <row r="6382" spans="1:16" ht="67.5" x14ac:dyDescent="0.2">
      <c r="A6382" s="466" t="s">
        <v>7860</v>
      </c>
      <c r="B6382" s="465" t="s">
        <v>3526</v>
      </c>
      <c r="C6382" s="464" t="s">
        <v>2594</v>
      </c>
      <c r="D6382" s="463" t="s">
        <v>7923</v>
      </c>
      <c r="E6382" s="462">
        <v>4200</v>
      </c>
      <c r="F6382" s="461" t="s">
        <v>9127</v>
      </c>
      <c r="G6382" s="460" t="s">
        <v>9126</v>
      </c>
      <c r="H6382" s="460" t="s">
        <v>6514</v>
      </c>
      <c r="I6382" s="460" t="s">
        <v>7861</v>
      </c>
      <c r="J6382" s="459" t="s">
        <v>6514</v>
      </c>
      <c r="K6382" s="458">
        <v>3</v>
      </c>
      <c r="L6382" s="458">
        <v>12</v>
      </c>
      <c r="M6382" s="457">
        <v>53472.939955718633</v>
      </c>
      <c r="N6382" s="458">
        <v>1</v>
      </c>
      <c r="O6382" s="458">
        <v>6</v>
      </c>
      <c r="P6382" s="457">
        <v>26506.799999999999</v>
      </c>
    </row>
    <row r="6383" spans="1:16" ht="67.5" x14ac:dyDescent="0.2">
      <c r="A6383" s="466" t="s">
        <v>7860</v>
      </c>
      <c r="B6383" s="465" t="s">
        <v>3526</v>
      </c>
      <c r="C6383" s="464" t="s">
        <v>2594</v>
      </c>
      <c r="D6383" s="463" t="s">
        <v>9125</v>
      </c>
      <c r="E6383" s="462">
        <v>14500</v>
      </c>
      <c r="F6383" s="461" t="s">
        <v>9124</v>
      </c>
      <c r="G6383" s="460" t="s">
        <v>9123</v>
      </c>
      <c r="H6383" s="460" t="s">
        <v>8352</v>
      </c>
      <c r="I6383" s="460" t="s">
        <v>7869</v>
      </c>
      <c r="J6383" s="459" t="s">
        <v>8352</v>
      </c>
      <c r="K6383" s="458">
        <v>3</v>
      </c>
      <c r="L6383" s="458">
        <v>12</v>
      </c>
      <c r="M6383" s="457">
        <v>184608.95937093339</v>
      </c>
      <c r="N6383" s="458">
        <v>1</v>
      </c>
      <c r="O6383" s="458">
        <v>6</v>
      </c>
      <c r="P6383" s="457">
        <v>88306.8</v>
      </c>
    </row>
    <row r="6384" spans="1:16" ht="67.5" x14ac:dyDescent="0.2">
      <c r="A6384" s="466" t="s">
        <v>7860</v>
      </c>
      <c r="B6384" s="465" t="s">
        <v>3526</v>
      </c>
      <c r="C6384" s="464" t="s">
        <v>2594</v>
      </c>
      <c r="D6384" s="463" t="s">
        <v>7923</v>
      </c>
      <c r="E6384" s="462">
        <v>4200</v>
      </c>
      <c r="F6384" s="461" t="s">
        <v>9122</v>
      </c>
      <c r="G6384" s="460" t="s">
        <v>9121</v>
      </c>
      <c r="H6384" s="460" t="s">
        <v>6299</v>
      </c>
      <c r="I6384" s="460" t="s">
        <v>7869</v>
      </c>
      <c r="J6384" s="459" t="s">
        <v>6299</v>
      </c>
      <c r="K6384" s="458">
        <v>4</v>
      </c>
      <c r="L6384" s="458">
        <v>12</v>
      </c>
      <c r="M6384" s="457">
        <v>53472.939955718633</v>
      </c>
      <c r="N6384" s="458">
        <v>1</v>
      </c>
      <c r="O6384" s="458">
        <v>6</v>
      </c>
      <c r="P6384" s="457">
        <v>26506.799999999999</v>
      </c>
    </row>
    <row r="6385" spans="1:16" ht="67.5" x14ac:dyDescent="0.2">
      <c r="A6385" s="466" t="s">
        <v>7860</v>
      </c>
      <c r="B6385" s="465" t="s">
        <v>3526</v>
      </c>
      <c r="C6385" s="464" t="s">
        <v>2594</v>
      </c>
      <c r="D6385" s="463" t="s">
        <v>7881</v>
      </c>
      <c r="E6385" s="462">
        <v>3200</v>
      </c>
      <c r="F6385" s="461" t="s">
        <v>9120</v>
      </c>
      <c r="G6385" s="460" t="s">
        <v>9119</v>
      </c>
      <c r="H6385" s="460" t="s">
        <v>3574</v>
      </c>
      <c r="I6385" s="460" t="s">
        <v>7861</v>
      </c>
      <c r="J6385" s="459" t="s">
        <v>3574</v>
      </c>
      <c r="K6385" s="458">
        <v>4</v>
      </c>
      <c r="L6385" s="458">
        <v>12</v>
      </c>
      <c r="M6385" s="457">
        <v>40741.287585309437</v>
      </c>
      <c r="N6385" s="458">
        <v>1</v>
      </c>
      <c r="O6385" s="458">
        <v>6</v>
      </c>
      <c r="P6385" s="457">
        <v>20506.8</v>
      </c>
    </row>
    <row r="6386" spans="1:16" ht="67.5" x14ac:dyDescent="0.2">
      <c r="A6386" s="466" t="s">
        <v>7860</v>
      </c>
      <c r="B6386" s="465" t="s">
        <v>3526</v>
      </c>
      <c r="C6386" s="464" t="s">
        <v>2594</v>
      </c>
      <c r="D6386" s="463" t="s">
        <v>7859</v>
      </c>
      <c r="E6386" s="462">
        <v>2500</v>
      </c>
      <c r="F6386" s="461" t="s">
        <v>9118</v>
      </c>
      <c r="G6386" s="460" t="s">
        <v>9117</v>
      </c>
      <c r="H6386" s="460"/>
      <c r="I6386" s="460" t="s">
        <v>8064</v>
      </c>
      <c r="J6386" s="459" t="s">
        <v>9116</v>
      </c>
      <c r="K6386" s="458">
        <v>3</v>
      </c>
      <c r="L6386" s="458">
        <v>12</v>
      </c>
      <c r="M6386" s="457">
        <v>31829.130926022997</v>
      </c>
      <c r="N6386" s="458">
        <v>1</v>
      </c>
      <c r="O6386" s="458">
        <v>6</v>
      </c>
      <c r="P6386" s="457">
        <v>16306.8</v>
      </c>
    </row>
    <row r="6387" spans="1:16" ht="67.5" x14ac:dyDescent="0.2">
      <c r="A6387" s="466" t="s">
        <v>7860</v>
      </c>
      <c r="B6387" s="465" t="s">
        <v>3526</v>
      </c>
      <c r="C6387" s="464" t="s">
        <v>2594</v>
      </c>
      <c r="D6387" s="463" t="s">
        <v>7923</v>
      </c>
      <c r="E6387" s="462">
        <v>4200</v>
      </c>
      <c r="F6387" s="461" t="s">
        <v>9115</v>
      </c>
      <c r="G6387" s="460" t="s">
        <v>9114</v>
      </c>
      <c r="H6387" s="460" t="s">
        <v>3574</v>
      </c>
      <c r="I6387" s="460" t="s">
        <v>7869</v>
      </c>
      <c r="J6387" s="459" t="s">
        <v>3574</v>
      </c>
      <c r="K6387" s="458">
        <v>4</v>
      </c>
      <c r="L6387" s="458">
        <v>7</v>
      </c>
      <c r="M6387" s="457">
        <v>31192.548307502537</v>
      </c>
      <c r="N6387" s="458">
        <v>1</v>
      </c>
      <c r="O6387" s="458">
        <v>6</v>
      </c>
      <c r="P6387" s="457">
        <v>26506.799999999999</v>
      </c>
    </row>
    <row r="6388" spans="1:16" ht="67.5" x14ac:dyDescent="0.2">
      <c r="A6388" s="466" t="s">
        <v>7860</v>
      </c>
      <c r="B6388" s="465" t="s">
        <v>3526</v>
      </c>
      <c r="C6388" s="464" t="s">
        <v>2594</v>
      </c>
      <c r="D6388" s="463" t="s">
        <v>7868</v>
      </c>
      <c r="E6388" s="462">
        <v>7500</v>
      </c>
      <c r="F6388" s="461" t="s">
        <v>9113</v>
      </c>
      <c r="G6388" s="460" t="s">
        <v>9112</v>
      </c>
      <c r="H6388" s="460" t="s">
        <v>8223</v>
      </c>
      <c r="I6388" s="460" t="s">
        <v>7861</v>
      </c>
      <c r="J6388" s="459" t="s">
        <v>8223</v>
      </c>
      <c r="K6388" s="458">
        <v>1</v>
      </c>
      <c r="L6388" s="458">
        <v>2</v>
      </c>
      <c r="M6388" s="457">
        <v>15914.565463011499</v>
      </c>
      <c r="N6388" s="458">
        <v>0</v>
      </c>
      <c r="O6388" s="458">
        <v>0</v>
      </c>
      <c r="P6388" s="457">
        <v>0</v>
      </c>
    </row>
    <row r="6389" spans="1:16" ht="67.5" x14ac:dyDescent="0.2">
      <c r="A6389" s="466" t="s">
        <v>7860</v>
      </c>
      <c r="B6389" s="465" t="s">
        <v>3526</v>
      </c>
      <c r="C6389" s="464" t="s">
        <v>2594</v>
      </c>
      <c r="D6389" s="463" t="s">
        <v>8011</v>
      </c>
      <c r="E6389" s="462">
        <v>2200</v>
      </c>
      <c r="F6389" s="461" t="s">
        <v>9111</v>
      </c>
      <c r="G6389" s="460" t="s">
        <v>9110</v>
      </c>
      <c r="H6389" s="460" t="s">
        <v>7865</v>
      </c>
      <c r="I6389" s="460" t="s">
        <v>7869</v>
      </c>
      <c r="J6389" s="459" t="s">
        <v>7865</v>
      </c>
      <c r="K6389" s="458">
        <v>4</v>
      </c>
      <c r="L6389" s="458">
        <v>12</v>
      </c>
      <c r="M6389" s="457">
        <v>28009.635214900234</v>
      </c>
      <c r="N6389" s="458">
        <v>1</v>
      </c>
      <c r="O6389" s="458">
        <v>6</v>
      </c>
      <c r="P6389" s="457">
        <v>14506.8</v>
      </c>
    </row>
    <row r="6390" spans="1:16" ht="67.5" x14ac:dyDescent="0.2">
      <c r="A6390" s="466" t="s">
        <v>7860</v>
      </c>
      <c r="B6390" s="465" t="s">
        <v>3526</v>
      </c>
      <c r="C6390" s="464" t="s">
        <v>2594</v>
      </c>
      <c r="D6390" s="463" t="s">
        <v>7932</v>
      </c>
      <c r="E6390" s="462">
        <v>4200</v>
      </c>
      <c r="F6390" s="461" t="s">
        <v>9109</v>
      </c>
      <c r="G6390" s="460" t="s">
        <v>9108</v>
      </c>
      <c r="H6390" s="460" t="s">
        <v>6389</v>
      </c>
      <c r="I6390" s="460" t="s">
        <v>7869</v>
      </c>
      <c r="J6390" s="459" t="s">
        <v>6389</v>
      </c>
      <c r="K6390" s="458">
        <v>4</v>
      </c>
      <c r="L6390" s="458">
        <v>12</v>
      </c>
      <c r="M6390" s="457">
        <v>53472.939955718633</v>
      </c>
      <c r="N6390" s="458">
        <v>1</v>
      </c>
      <c r="O6390" s="458">
        <v>6</v>
      </c>
      <c r="P6390" s="457">
        <v>26506.799999999999</v>
      </c>
    </row>
    <row r="6391" spans="1:16" ht="67.5" x14ac:dyDescent="0.2">
      <c r="A6391" s="466" t="s">
        <v>7860</v>
      </c>
      <c r="B6391" s="465" t="s">
        <v>3526</v>
      </c>
      <c r="C6391" s="464" t="s">
        <v>2594</v>
      </c>
      <c r="D6391" s="463" t="s">
        <v>7859</v>
      </c>
      <c r="E6391" s="462">
        <v>2500</v>
      </c>
      <c r="F6391" s="461" t="s">
        <v>9107</v>
      </c>
      <c r="G6391" s="460" t="s">
        <v>9106</v>
      </c>
      <c r="H6391" s="460" t="s">
        <v>4270</v>
      </c>
      <c r="I6391" s="460" t="s">
        <v>7861</v>
      </c>
      <c r="J6391" s="459" t="s">
        <v>4270</v>
      </c>
      <c r="K6391" s="458">
        <v>4</v>
      </c>
      <c r="L6391" s="458">
        <v>12</v>
      </c>
      <c r="M6391" s="457">
        <v>31829.130926022997</v>
      </c>
      <c r="N6391" s="458">
        <v>1</v>
      </c>
      <c r="O6391" s="458">
        <v>6</v>
      </c>
      <c r="P6391" s="457">
        <v>16306.8</v>
      </c>
    </row>
    <row r="6392" spans="1:16" ht="67.5" x14ac:dyDescent="0.2">
      <c r="A6392" s="466" t="s">
        <v>7860</v>
      </c>
      <c r="B6392" s="465" t="s">
        <v>3526</v>
      </c>
      <c r="C6392" s="464" t="s">
        <v>2594</v>
      </c>
      <c r="D6392" s="463" t="s">
        <v>7923</v>
      </c>
      <c r="E6392" s="462">
        <v>4200</v>
      </c>
      <c r="F6392" s="461" t="s">
        <v>9105</v>
      </c>
      <c r="G6392" s="460" t="s">
        <v>9104</v>
      </c>
      <c r="H6392" s="460" t="s">
        <v>4304</v>
      </c>
      <c r="I6392" s="460" t="s">
        <v>7861</v>
      </c>
      <c r="J6392" s="459" t="s">
        <v>4304</v>
      </c>
      <c r="K6392" s="458">
        <v>3</v>
      </c>
      <c r="L6392" s="458">
        <v>6</v>
      </c>
      <c r="M6392" s="457">
        <v>26736.469977859317</v>
      </c>
      <c r="N6392" s="458">
        <v>1</v>
      </c>
      <c r="O6392" s="458">
        <v>6</v>
      </c>
      <c r="P6392" s="457">
        <v>26506.799999999999</v>
      </c>
    </row>
    <row r="6393" spans="1:16" ht="67.5" x14ac:dyDescent="0.2">
      <c r="A6393" s="466" t="s">
        <v>7860</v>
      </c>
      <c r="B6393" s="465" t="s">
        <v>3526</v>
      </c>
      <c r="C6393" s="464" t="s">
        <v>2594</v>
      </c>
      <c r="D6393" s="463" t="s">
        <v>7868</v>
      </c>
      <c r="E6393" s="462">
        <v>7500</v>
      </c>
      <c r="F6393" s="461" t="s">
        <v>9103</v>
      </c>
      <c r="G6393" s="460" t="s">
        <v>9102</v>
      </c>
      <c r="H6393" s="460" t="s">
        <v>9101</v>
      </c>
      <c r="I6393" s="460" t="s">
        <v>7869</v>
      </c>
      <c r="J6393" s="459" t="s">
        <v>9101</v>
      </c>
      <c r="K6393" s="458">
        <v>1</v>
      </c>
      <c r="L6393" s="458">
        <v>2</v>
      </c>
      <c r="M6393" s="457">
        <v>15914.565463011499</v>
      </c>
      <c r="N6393" s="458">
        <v>1</v>
      </c>
      <c r="O6393" s="458">
        <v>3</v>
      </c>
      <c r="P6393" s="457">
        <v>23153.4</v>
      </c>
    </row>
    <row r="6394" spans="1:16" ht="67.5" x14ac:dyDescent="0.2">
      <c r="A6394" s="466" t="s">
        <v>7860</v>
      </c>
      <c r="B6394" s="465" t="s">
        <v>3526</v>
      </c>
      <c r="C6394" s="464" t="s">
        <v>2594</v>
      </c>
      <c r="D6394" s="463" t="s">
        <v>7859</v>
      </c>
      <c r="E6394" s="462">
        <v>2500</v>
      </c>
      <c r="F6394" s="461" t="s">
        <v>9100</v>
      </c>
      <c r="G6394" s="460" t="s">
        <v>9099</v>
      </c>
      <c r="H6394" s="460"/>
      <c r="I6394" s="460"/>
      <c r="J6394" s="459"/>
      <c r="K6394" s="458">
        <v>4</v>
      </c>
      <c r="L6394" s="458">
        <v>12</v>
      </c>
      <c r="M6394" s="457">
        <v>31829.130926022997</v>
      </c>
      <c r="N6394" s="458">
        <v>1</v>
      </c>
      <c r="O6394" s="458">
        <v>6</v>
      </c>
      <c r="P6394" s="457">
        <v>16306.8</v>
      </c>
    </row>
    <row r="6395" spans="1:16" ht="67.5" x14ac:dyDescent="0.2">
      <c r="A6395" s="466" t="s">
        <v>7860</v>
      </c>
      <c r="B6395" s="465" t="s">
        <v>3526</v>
      </c>
      <c r="C6395" s="464" t="s">
        <v>2594</v>
      </c>
      <c r="D6395" s="463" t="s">
        <v>7923</v>
      </c>
      <c r="E6395" s="462">
        <v>4200</v>
      </c>
      <c r="F6395" s="461" t="s">
        <v>9098</v>
      </c>
      <c r="G6395" s="460" t="s">
        <v>9097</v>
      </c>
      <c r="H6395" s="460"/>
      <c r="I6395" s="460"/>
      <c r="J6395" s="459"/>
      <c r="K6395" s="458">
        <v>4</v>
      </c>
      <c r="L6395" s="458">
        <v>12</v>
      </c>
      <c r="M6395" s="457">
        <v>53472.939955718633</v>
      </c>
      <c r="N6395" s="458">
        <v>1</v>
      </c>
      <c r="O6395" s="458">
        <v>6</v>
      </c>
      <c r="P6395" s="457">
        <v>26506.799999999999</v>
      </c>
    </row>
    <row r="6396" spans="1:16" ht="67.5" x14ac:dyDescent="0.2">
      <c r="A6396" s="466" t="s">
        <v>7860</v>
      </c>
      <c r="B6396" s="465" t="s">
        <v>3526</v>
      </c>
      <c r="C6396" s="464" t="s">
        <v>2594</v>
      </c>
      <c r="D6396" s="463" t="s">
        <v>8660</v>
      </c>
      <c r="E6396" s="462">
        <v>4200</v>
      </c>
      <c r="F6396" s="461" t="s">
        <v>9096</v>
      </c>
      <c r="G6396" s="460" t="s">
        <v>9095</v>
      </c>
      <c r="H6396" s="460" t="s">
        <v>6389</v>
      </c>
      <c r="I6396" s="460" t="s">
        <v>7869</v>
      </c>
      <c r="J6396" s="459" t="s">
        <v>6389</v>
      </c>
      <c r="K6396" s="458">
        <v>3</v>
      </c>
      <c r="L6396" s="458">
        <v>12</v>
      </c>
      <c r="M6396" s="457">
        <v>53472.939955718633</v>
      </c>
      <c r="N6396" s="458">
        <v>1</v>
      </c>
      <c r="O6396" s="458">
        <v>6</v>
      </c>
      <c r="P6396" s="457">
        <v>26506.799999999999</v>
      </c>
    </row>
    <row r="6397" spans="1:16" ht="67.5" x14ac:dyDescent="0.2">
      <c r="A6397" s="466" t="s">
        <v>7860</v>
      </c>
      <c r="B6397" s="465" t="s">
        <v>3526</v>
      </c>
      <c r="C6397" s="464" t="s">
        <v>2594</v>
      </c>
      <c r="D6397" s="463" t="s">
        <v>7932</v>
      </c>
      <c r="E6397" s="462">
        <v>4200</v>
      </c>
      <c r="F6397" s="461" t="s">
        <v>9094</v>
      </c>
      <c r="G6397" s="460" t="s">
        <v>9093</v>
      </c>
      <c r="H6397" s="460" t="s">
        <v>6389</v>
      </c>
      <c r="I6397" s="460" t="s">
        <v>7869</v>
      </c>
      <c r="J6397" s="459" t="s">
        <v>6389</v>
      </c>
      <c r="K6397" s="458">
        <v>3</v>
      </c>
      <c r="L6397" s="458">
        <v>12</v>
      </c>
      <c r="M6397" s="457">
        <v>53472.939955718633</v>
      </c>
      <c r="N6397" s="458">
        <v>1</v>
      </c>
      <c r="O6397" s="458">
        <v>6</v>
      </c>
      <c r="P6397" s="457">
        <v>26506.799999999999</v>
      </c>
    </row>
    <row r="6398" spans="1:16" ht="67.5" x14ac:dyDescent="0.2">
      <c r="A6398" s="466" t="s">
        <v>7860</v>
      </c>
      <c r="B6398" s="465" t="s">
        <v>3526</v>
      </c>
      <c r="C6398" s="464" t="s">
        <v>2594</v>
      </c>
      <c r="D6398" s="463" t="s">
        <v>7875</v>
      </c>
      <c r="E6398" s="462">
        <v>4200</v>
      </c>
      <c r="F6398" s="461" t="s">
        <v>9092</v>
      </c>
      <c r="G6398" s="460" t="s">
        <v>9091</v>
      </c>
      <c r="H6398" s="460" t="s">
        <v>6389</v>
      </c>
      <c r="I6398" s="460" t="s">
        <v>7869</v>
      </c>
      <c r="J6398" s="459" t="s">
        <v>6389</v>
      </c>
      <c r="K6398" s="458">
        <v>4</v>
      </c>
      <c r="L6398" s="458">
        <v>7</v>
      </c>
      <c r="M6398" s="457">
        <v>31192.548307502537</v>
      </c>
      <c r="N6398" s="458">
        <v>0</v>
      </c>
      <c r="O6398" s="458">
        <v>0</v>
      </c>
      <c r="P6398" s="457">
        <v>0</v>
      </c>
    </row>
    <row r="6399" spans="1:16" ht="67.5" x14ac:dyDescent="0.2">
      <c r="A6399" s="466" t="s">
        <v>7860</v>
      </c>
      <c r="B6399" s="465" t="s">
        <v>3526</v>
      </c>
      <c r="C6399" s="464" t="s">
        <v>2594</v>
      </c>
      <c r="D6399" s="463" t="s">
        <v>9090</v>
      </c>
      <c r="E6399" s="462">
        <v>6500</v>
      </c>
      <c r="F6399" s="461" t="s">
        <v>9089</v>
      </c>
      <c r="G6399" s="460" t="s">
        <v>9088</v>
      </c>
      <c r="H6399" s="460" t="s">
        <v>6389</v>
      </c>
      <c r="I6399" s="460" t="s">
        <v>7869</v>
      </c>
      <c r="J6399" s="459" t="s">
        <v>6389</v>
      </c>
      <c r="K6399" s="458">
        <v>3</v>
      </c>
      <c r="L6399" s="458">
        <v>11</v>
      </c>
      <c r="M6399" s="457">
        <v>75859.428707021478</v>
      </c>
      <c r="N6399" s="458">
        <v>0</v>
      </c>
      <c r="O6399" s="458">
        <v>0</v>
      </c>
      <c r="P6399" s="457">
        <v>0</v>
      </c>
    </row>
    <row r="6400" spans="1:16" ht="67.5" x14ac:dyDescent="0.2">
      <c r="A6400" s="466" t="s">
        <v>7860</v>
      </c>
      <c r="B6400" s="465" t="s">
        <v>3526</v>
      </c>
      <c r="C6400" s="464" t="s">
        <v>2594</v>
      </c>
      <c r="D6400" s="463" t="s">
        <v>7859</v>
      </c>
      <c r="E6400" s="462">
        <v>2500</v>
      </c>
      <c r="F6400" s="461" t="s">
        <v>9087</v>
      </c>
      <c r="G6400" s="460" t="s">
        <v>9086</v>
      </c>
      <c r="H6400" s="460" t="s">
        <v>6514</v>
      </c>
      <c r="I6400" s="460" t="s">
        <v>7861</v>
      </c>
      <c r="J6400" s="459" t="s">
        <v>6514</v>
      </c>
      <c r="K6400" s="458">
        <v>3</v>
      </c>
      <c r="L6400" s="458">
        <v>12</v>
      </c>
      <c r="M6400" s="457">
        <v>31829.130926022997</v>
      </c>
      <c r="N6400" s="458">
        <v>1</v>
      </c>
      <c r="O6400" s="458">
        <v>6</v>
      </c>
      <c r="P6400" s="457">
        <v>16306.8</v>
      </c>
    </row>
    <row r="6401" spans="1:16" ht="67.5" x14ac:dyDescent="0.2">
      <c r="A6401" s="466" t="s">
        <v>7860</v>
      </c>
      <c r="B6401" s="465" t="s">
        <v>3526</v>
      </c>
      <c r="C6401" s="464" t="s">
        <v>2594</v>
      </c>
      <c r="D6401" s="463" t="s">
        <v>9085</v>
      </c>
      <c r="E6401" s="462">
        <v>8000</v>
      </c>
      <c r="F6401" s="461" t="s">
        <v>9084</v>
      </c>
      <c r="G6401" s="460" t="s">
        <v>9083</v>
      </c>
      <c r="H6401" s="460" t="s">
        <v>3574</v>
      </c>
      <c r="I6401" s="460" t="s">
        <v>7869</v>
      </c>
      <c r="J6401" s="459" t="s">
        <v>3574</v>
      </c>
      <c r="K6401" s="458">
        <v>3</v>
      </c>
      <c r="L6401" s="458">
        <v>12</v>
      </c>
      <c r="M6401" s="457">
        <v>101853.21896327358</v>
      </c>
      <c r="N6401" s="458">
        <v>1</v>
      </c>
      <c r="O6401" s="458">
        <v>6</v>
      </c>
      <c r="P6401" s="457">
        <v>49306.8</v>
      </c>
    </row>
    <row r="6402" spans="1:16" ht="67.5" x14ac:dyDescent="0.2">
      <c r="A6402" s="466" t="s">
        <v>7860</v>
      </c>
      <c r="B6402" s="465" t="s">
        <v>3526</v>
      </c>
      <c r="C6402" s="464" t="s">
        <v>2594</v>
      </c>
      <c r="D6402" s="463" t="s">
        <v>8417</v>
      </c>
      <c r="E6402" s="462">
        <v>3200</v>
      </c>
      <c r="F6402" s="461" t="s">
        <v>9082</v>
      </c>
      <c r="G6402" s="460" t="s">
        <v>9081</v>
      </c>
      <c r="H6402" s="460"/>
      <c r="I6402" s="460"/>
      <c r="J6402" s="459"/>
      <c r="K6402" s="458">
        <v>3</v>
      </c>
      <c r="L6402" s="458">
        <v>12</v>
      </c>
      <c r="M6402" s="457">
        <v>40741.287585309437</v>
      </c>
      <c r="N6402" s="458">
        <v>1</v>
      </c>
      <c r="O6402" s="458">
        <v>6</v>
      </c>
      <c r="P6402" s="457">
        <v>20506.8</v>
      </c>
    </row>
    <row r="6403" spans="1:16" ht="67.5" x14ac:dyDescent="0.2">
      <c r="A6403" s="466" t="s">
        <v>7860</v>
      </c>
      <c r="B6403" s="465" t="s">
        <v>3526</v>
      </c>
      <c r="C6403" s="464" t="s">
        <v>2594</v>
      </c>
      <c r="D6403" s="463" t="s">
        <v>8115</v>
      </c>
      <c r="E6403" s="462">
        <v>11000</v>
      </c>
      <c r="F6403" s="461" t="s">
        <v>9080</v>
      </c>
      <c r="G6403" s="460" t="s">
        <v>9079</v>
      </c>
      <c r="H6403" s="460" t="s">
        <v>4810</v>
      </c>
      <c r="I6403" s="460" t="s">
        <v>7869</v>
      </c>
      <c r="J6403" s="459" t="s">
        <v>4810</v>
      </c>
      <c r="K6403" s="458">
        <v>3</v>
      </c>
      <c r="L6403" s="458">
        <v>12</v>
      </c>
      <c r="M6403" s="457">
        <v>140048.17607450119</v>
      </c>
      <c r="N6403" s="458">
        <v>1</v>
      </c>
      <c r="O6403" s="458">
        <v>6</v>
      </c>
      <c r="P6403" s="457">
        <v>67306.8</v>
      </c>
    </row>
    <row r="6404" spans="1:16" ht="67.5" x14ac:dyDescent="0.2">
      <c r="A6404" s="466" t="s">
        <v>7860</v>
      </c>
      <c r="B6404" s="465" t="s">
        <v>3526</v>
      </c>
      <c r="C6404" s="464" t="s">
        <v>2594</v>
      </c>
      <c r="D6404" s="463" t="s">
        <v>8005</v>
      </c>
      <c r="E6404" s="462">
        <v>4200</v>
      </c>
      <c r="F6404" s="461" t="s">
        <v>9078</v>
      </c>
      <c r="G6404" s="460" t="s">
        <v>9077</v>
      </c>
      <c r="H6404" s="460" t="s">
        <v>4810</v>
      </c>
      <c r="I6404" s="460" t="s">
        <v>7869</v>
      </c>
      <c r="J6404" s="459" t="s">
        <v>4810</v>
      </c>
      <c r="K6404" s="458">
        <v>3</v>
      </c>
      <c r="L6404" s="458">
        <v>12</v>
      </c>
      <c r="M6404" s="457">
        <v>53472.939955718633</v>
      </c>
      <c r="N6404" s="458">
        <v>1</v>
      </c>
      <c r="O6404" s="458">
        <v>6</v>
      </c>
      <c r="P6404" s="457">
        <v>26506.799999999999</v>
      </c>
    </row>
    <row r="6405" spans="1:16" ht="67.5" x14ac:dyDescent="0.2">
      <c r="A6405" s="466" t="s">
        <v>7860</v>
      </c>
      <c r="B6405" s="465" t="s">
        <v>3526</v>
      </c>
      <c r="C6405" s="464" t="s">
        <v>2594</v>
      </c>
      <c r="D6405" s="463" t="s">
        <v>7932</v>
      </c>
      <c r="E6405" s="462">
        <v>4200</v>
      </c>
      <c r="F6405" s="461" t="s">
        <v>9076</v>
      </c>
      <c r="G6405" s="460" t="s">
        <v>9075</v>
      </c>
      <c r="H6405" s="460" t="s">
        <v>9074</v>
      </c>
      <c r="I6405" s="460" t="s">
        <v>7869</v>
      </c>
      <c r="J6405" s="459" t="s">
        <v>9074</v>
      </c>
      <c r="K6405" s="458">
        <v>4</v>
      </c>
      <c r="L6405" s="458">
        <v>12</v>
      </c>
      <c r="M6405" s="457">
        <v>53472.939955718633</v>
      </c>
      <c r="N6405" s="458">
        <v>1</v>
      </c>
      <c r="O6405" s="458">
        <v>1</v>
      </c>
      <c r="P6405" s="457">
        <v>4417.8</v>
      </c>
    </row>
    <row r="6406" spans="1:16" ht="67.5" x14ac:dyDescent="0.2">
      <c r="A6406" s="466" t="s">
        <v>7860</v>
      </c>
      <c r="B6406" s="465" t="s">
        <v>3526</v>
      </c>
      <c r="C6406" s="464" t="s">
        <v>2594</v>
      </c>
      <c r="D6406" s="463" t="s">
        <v>8105</v>
      </c>
      <c r="E6406" s="462">
        <v>8000</v>
      </c>
      <c r="F6406" s="461" t="s">
        <v>9073</v>
      </c>
      <c r="G6406" s="460" t="s">
        <v>9072</v>
      </c>
      <c r="H6406" s="460" t="s">
        <v>4810</v>
      </c>
      <c r="I6406" s="460" t="s">
        <v>7869</v>
      </c>
      <c r="J6406" s="459" t="s">
        <v>4810</v>
      </c>
      <c r="K6406" s="458">
        <v>3</v>
      </c>
      <c r="L6406" s="458">
        <v>12</v>
      </c>
      <c r="M6406" s="457">
        <v>101853.21896327358</v>
      </c>
      <c r="N6406" s="458">
        <v>1</v>
      </c>
      <c r="O6406" s="458">
        <v>6</v>
      </c>
      <c r="P6406" s="457">
        <v>49306.8</v>
      </c>
    </row>
    <row r="6407" spans="1:16" ht="67.5" x14ac:dyDescent="0.2">
      <c r="A6407" s="466" t="s">
        <v>7860</v>
      </c>
      <c r="B6407" s="465" t="s">
        <v>3526</v>
      </c>
      <c r="C6407" s="464" t="s">
        <v>2594</v>
      </c>
      <c r="D6407" s="463" t="s">
        <v>7859</v>
      </c>
      <c r="E6407" s="462">
        <v>2500</v>
      </c>
      <c r="F6407" s="461" t="s">
        <v>9071</v>
      </c>
      <c r="G6407" s="460" t="s">
        <v>9070</v>
      </c>
      <c r="H6407" s="460" t="s">
        <v>3542</v>
      </c>
      <c r="I6407" s="460" t="s">
        <v>7861</v>
      </c>
      <c r="J6407" s="459" t="s">
        <v>3542</v>
      </c>
      <c r="K6407" s="458">
        <v>4</v>
      </c>
      <c r="L6407" s="458">
        <v>12</v>
      </c>
      <c r="M6407" s="457">
        <v>31829.130926022997</v>
      </c>
      <c r="N6407" s="458">
        <v>1</v>
      </c>
      <c r="O6407" s="458">
        <v>6</v>
      </c>
      <c r="P6407" s="457">
        <v>16306.8</v>
      </c>
    </row>
    <row r="6408" spans="1:16" ht="67.5" x14ac:dyDescent="0.2">
      <c r="A6408" s="466" t="s">
        <v>7860</v>
      </c>
      <c r="B6408" s="465" t="s">
        <v>3526</v>
      </c>
      <c r="C6408" s="464" t="s">
        <v>2594</v>
      </c>
      <c r="D6408" s="463" t="s">
        <v>7923</v>
      </c>
      <c r="E6408" s="462">
        <v>2500</v>
      </c>
      <c r="F6408" s="461" t="s">
        <v>9069</v>
      </c>
      <c r="G6408" s="460" t="s">
        <v>9068</v>
      </c>
      <c r="H6408" s="460" t="s">
        <v>6389</v>
      </c>
      <c r="I6408" s="460" t="s">
        <v>7869</v>
      </c>
      <c r="J6408" s="459" t="s">
        <v>6389</v>
      </c>
      <c r="K6408" s="458">
        <v>4</v>
      </c>
      <c r="L6408" s="458">
        <v>6</v>
      </c>
      <c r="M6408" s="457">
        <v>24932.819225384679</v>
      </c>
      <c r="N6408" s="458">
        <v>0</v>
      </c>
      <c r="O6408" s="458">
        <v>0</v>
      </c>
      <c r="P6408" s="457">
        <v>0</v>
      </c>
    </row>
    <row r="6409" spans="1:16" ht="67.5" x14ac:dyDescent="0.2">
      <c r="A6409" s="466" t="s">
        <v>7860</v>
      </c>
      <c r="B6409" s="465" t="s">
        <v>3526</v>
      </c>
      <c r="C6409" s="464" t="s">
        <v>2594</v>
      </c>
      <c r="D6409" s="463" t="s">
        <v>9067</v>
      </c>
      <c r="E6409" s="462">
        <v>5500</v>
      </c>
      <c r="F6409" s="461" t="s">
        <v>9066</v>
      </c>
      <c r="G6409" s="460" t="s">
        <v>9065</v>
      </c>
      <c r="H6409" s="460" t="s">
        <v>3570</v>
      </c>
      <c r="I6409" s="460" t="s">
        <v>7861</v>
      </c>
      <c r="J6409" s="459" t="s">
        <v>3570</v>
      </c>
      <c r="K6409" s="458">
        <v>3</v>
      </c>
      <c r="L6409" s="458">
        <v>12</v>
      </c>
      <c r="M6409" s="457">
        <v>70024.088037250593</v>
      </c>
      <c r="N6409" s="458">
        <v>1</v>
      </c>
      <c r="O6409" s="458">
        <v>6</v>
      </c>
      <c r="P6409" s="457">
        <v>34306.800000000003</v>
      </c>
    </row>
    <row r="6410" spans="1:16" ht="67.5" x14ac:dyDescent="0.2">
      <c r="A6410" s="466" t="s">
        <v>7860</v>
      </c>
      <c r="B6410" s="465" t="s">
        <v>3526</v>
      </c>
      <c r="C6410" s="464" t="s">
        <v>2594</v>
      </c>
      <c r="D6410" s="463" t="s">
        <v>7887</v>
      </c>
      <c r="E6410" s="462">
        <v>4200</v>
      </c>
      <c r="F6410" s="461" t="s">
        <v>9064</v>
      </c>
      <c r="G6410" s="460" t="s">
        <v>9063</v>
      </c>
      <c r="H6410" s="460" t="s">
        <v>6389</v>
      </c>
      <c r="I6410" s="460" t="s">
        <v>7869</v>
      </c>
      <c r="J6410" s="459" t="s">
        <v>6389</v>
      </c>
      <c r="K6410" s="458">
        <v>4</v>
      </c>
      <c r="L6410" s="458">
        <v>12</v>
      </c>
      <c r="M6410" s="457">
        <v>53472.939955718633</v>
      </c>
      <c r="N6410" s="458">
        <v>1</v>
      </c>
      <c r="O6410" s="458">
        <v>6</v>
      </c>
      <c r="P6410" s="457">
        <v>26506.799999999999</v>
      </c>
    </row>
    <row r="6411" spans="1:16" ht="67.5" x14ac:dyDescent="0.2">
      <c r="A6411" s="466" t="s">
        <v>7860</v>
      </c>
      <c r="B6411" s="465" t="s">
        <v>3526</v>
      </c>
      <c r="C6411" s="464" t="s">
        <v>2594</v>
      </c>
      <c r="D6411" s="463" t="s">
        <v>7887</v>
      </c>
      <c r="E6411" s="462">
        <v>4200</v>
      </c>
      <c r="F6411" s="461" t="s">
        <v>9062</v>
      </c>
      <c r="G6411" s="460" t="s">
        <v>9061</v>
      </c>
      <c r="H6411" s="460" t="s">
        <v>8020</v>
      </c>
      <c r="I6411" s="460" t="s">
        <v>7869</v>
      </c>
      <c r="J6411" s="459" t="s">
        <v>8020</v>
      </c>
      <c r="K6411" s="458">
        <v>4</v>
      </c>
      <c r="L6411" s="458">
        <v>10</v>
      </c>
      <c r="M6411" s="457">
        <v>44560.783296432193</v>
      </c>
      <c r="N6411" s="458">
        <v>1</v>
      </c>
      <c r="O6411" s="458">
        <v>6</v>
      </c>
      <c r="P6411" s="457">
        <v>26506.799999999999</v>
      </c>
    </row>
    <row r="6412" spans="1:16" ht="67.5" x14ac:dyDescent="0.2">
      <c r="A6412" s="466" t="s">
        <v>7860</v>
      </c>
      <c r="B6412" s="465" t="s">
        <v>3526</v>
      </c>
      <c r="C6412" s="464" t="s">
        <v>2594</v>
      </c>
      <c r="D6412" s="463" t="s">
        <v>8278</v>
      </c>
      <c r="E6412" s="462">
        <v>2700</v>
      </c>
      <c r="F6412" s="461" t="s">
        <v>9060</v>
      </c>
      <c r="G6412" s="460" t="s">
        <v>9059</v>
      </c>
      <c r="H6412" s="460" t="s">
        <v>4810</v>
      </c>
      <c r="I6412" s="460" t="s">
        <v>7869</v>
      </c>
      <c r="J6412" s="459" t="s">
        <v>4810</v>
      </c>
      <c r="K6412" s="458">
        <v>3</v>
      </c>
      <c r="L6412" s="458">
        <v>12</v>
      </c>
      <c r="M6412" s="457">
        <v>34375.461400104832</v>
      </c>
      <c r="N6412" s="458">
        <v>1</v>
      </c>
      <c r="O6412" s="458">
        <v>6</v>
      </c>
      <c r="P6412" s="457">
        <v>17506.8</v>
      </c>
    </row>
    <row r="6413" spans="1:16" ht="67.5" x14ac:dyDescent="0.2">
      <c r="A6413" s="466" t="s">
        <v>7860</v>
      </c>
      <c r="B6413" s="465" t="s">
        <v>3526</v>
      </c>
      <c r="C6413" s="464" t="s">
        <v>2594</v>
      </c>
      <c r="D6413" s="463" t="s">
        <v>7960</v>
      </c>
      <c r="E6413" s="462">
        <v>2500</v>
      </c>
      <c r="F6413" s="461" t="s">
        <v>9058</v>
      </c>
      <c r="G6413" s="460" t="s">
        <v>9057</v>
      </c>
      <c r="H6413" s="460"/>
      <c r="I6413" s="460"/>
      <c r="J6413" s="459"/>
      <c r="K6413" s="458">
        <v>4</v>
      </c>
      <c r="L6413" s="458">
        <v>12</v>
      </c>
      <c r="M6413" s="457">
        <v>31829.130926022997</v>
      </c>
      <c r="N6413" s="458">
        <v>1</v>
      </c>
      <c r="O6413" s="458">
        <v>6</v>
      </c>
      <c r="P6413" s="457">
        <v>16306.8</v>
      </c>
    </row>
    <row r="6414" spans="1:16" ht="67.5" x14ac:dyDescent="0.2">
      <c r="A6414" s="466" t="s">
        <v>7860</v>
      </c>
      <c r="B6414" s="465" t="s">
        <v>3526</v>
      </c>
      <c r="C6414" s="464" t="s">
        <v>2594</v>
      </c>
      <c r="D6414" s="463" t="s">
        <v>8048</v>
      </c>
      <c r="E6414" s="462">
        <v>5500</v>
      </c>
      <c r="F6414" s="461" t="s">
        <v>9056</v>
      </c>
      <c r="G6414" s="460" t="s">
        <v>9055</v>
      </c>
      <c r="H6414" s="460" t="s">
        <v>8199</v>
      </c>
      <c r="I6414" s="460" t="s">
        <v>7869</v>
      </c>
      <c r="J6414" s="459" t="s">
        <v>8199</v>
      </c>
      <c r="K6414" s="458">
        <v>1</v>
      </c>
      <c r="L6414" s="458">
        <v>2</v>
      </c>
      <c r="M6414" s="457">
        <v>11670.681339541765</v>
      </c>
      <c r="N6414" s="458">
        <v>1</v>
      </c>
      <c r="O6414" s="458">
        <v>6</v>
      </c>
      <c r="P6414" s="457">
        <v>34306.800000000003</v>
      </c>
    </row>
    <row r="6415" spans="1:16" ht="67.5" x14ac:dyDescent="0.2">
      <c r="A6415" s="466" t="s">
        <v>7860</v>
      </c>
      <c r="B6415" s="465" t="s">
        <v>3526</v>
      </c>
      <c r="C6415" s="464" t="s">
        <v>2594</v>
      </c>
      <c r="D6415" s="463" t="s">
        <v>7941</v>
      </c>
      <c r="E6415" s="462">
        <v>4200</v>
      </c>
      <c r="F6415" s="461" t="s">
        <v>9054</v>
      </c>
      <c r="G6415" s="460" t="s">
        <v>9053</v>
      </c>
      <c r="H6415" s="460" t="s">
        <v>4810</v>
      </c>
      <c r="I6415" s="460" t="s">
        <v>7869</v>
      </c>
      <c r="J6415" s="459" t="s">
        <v>4810</v>
      </c>
      <c r="K6415" s="458">
        <v>3</v>
      </c>
      <c r="L6415" s="458">
        <v>12</v>
      </c>
      <c r="M6415" s="457">
        <v>53472.939955718633</v>
      </c>
      <c r="N6415" s="458">
        <v>1</v>
      </c>
      <c r="O6415" s="458">
        <v>6</v>
      </c>
      <c r="P6415" s="457">
        <v>26506.799999999999</v>
      </c>
    </row>
    <row r="6416" spans="1:16" ht="67.5" x14ac:dyDescent="0.2">
      <c r="A6416" s="466" t="s">
        <v>7860</v>
      </c>
      <c r="B6416" s="465" t="s">
        <v>3526</v>
      </c>
      <c r="C6416" s="464" t="s">
        <v>2594</v>
      </c>
      <c r="D6416" s="463" t="s">
        <v>9052</v>
      </c>
      <c r="E6416" s="462">
        <v>8500</v>
      </c>
      <c r="F6416" s="461" t="s">
        <v>9051</v>
      </c>
      <c r="G6416" s="460" t="s">
        <v>9050</v>
      </c>
      <c r="H6416" s="460" t="s">
        <v>3570</v>
      </c>
      <c r="I6416" s="460" t="s">
        <v>7869</v>
      </c>
      <c r="J6416" s="459" t="s">
        <v>3570</v>
      </c>
      <c r="K6416" s="458">
        <v>2</v>
      </c>
      <c r="L6416" s="458">
        <v>6</v>
      </c>
      <c r="M6416" s="457">
        <v>54109.52257423909</v>
      </c>
      <c r="N6416" s="458">
        <v>1</v>
      </c>
      <c r="O6416" s="458">
        <v>6</v>
      </c>
      <c r="P6416" s="457">
        <v>52306.8</v>
      </c>
    </row>
    <row r="6417" spans="1:16" ht="67.5" x14ac:dyDescent="0.2">
      <c r="A6417" s="466" t="s">
        <v>7860</v>
      </c>
      <c r="B6417" s="465" t="s">
        <v>3526</v>
      </c>
      <c r="C6417" s="464" t="s">
        <v>2594</v>
      </c>
      <c r="D6417" s="463" t="s">
        <v>9049</v>
      </c>
      <c r="E6417" s="462">
        <v>5500</v>
      </c>
      <c r="F6417" s="461" t="s">
        <v>9048</v>
      </c>
      <c r="G6417" s="460" t="s">
        <v>9047</v>
      </c>
      <c r="H6417" s="460" t="s">
        <v>7911</v>
      </c>
      <c r="I6417" s="460" t="s">
        <v>7869</v>
      </c>
      <c r="J6417" s="459" t="s">
        <v>7911</v>
      </c>
      <c r="K6417" s="458">
        <v>3</v>
      </c>
      <c r="L6417" s="458">
        <v>12</v>
      </c>
      <c r="M6417" s="457">
        <v>70024.088037250593</v>
      </c>
      <c r="N6417" s="458">
        <v>1</v>
      </c>
      <c r="O6417" s="458">
        <v>6</v>
      </c>
      <c r="P6417" s="457">
        <v>34306.800000000003</v>
      </c>
    </row>
    <row r="6418" spans="1:16" ht="67.5" x14ac:dyDescent="0.2">
      <c r="A6418" s="466" t="s">
        <v>7860</v>
      </c>
      <c r="B6418" s="465" t="s">
        <v>3526</v>
      </c>
      <c r="C6418" s="464" t="s">
        <v>2594</v>
      </c>
      <c r="D6418" s="463" t="s">
        <v>7989</v>
      </c>
      <c r="E6418" s="462">
        <v>4200</v>
      </c>
      <c r="F6418" s="461" t="s">
        <v>9046</v>
      </c>
      <c r="G6418" s="460" t="s">
        <v>9045</v>
      </c>
      <c r="H6418" s="460" t="s">
        <v>7911</v>
      </c>
      <c r="I6418" s="460" t="s">
        <v>7869</v>
      </c>
      <c r="J6418" s="459" t="s">
        <v>7911</v>
      </c>
      <c r="K6418" s="458">
        <v>4</v>
      </c>
      <c r="L6418" s="458">
        <v>12</v>
      </c>
      <c r="M6418" s="457">
        <v>54852.202295846299</v>
      </c>
      <c r="N6418" s="458">
        <v>1</v>
      </c>
      <c r="O6418" s="458">
        <v>6</v>
      </c>
      <c r="P6418" s="457">
        <v>26506.799999999999</v>
      </c>
    </row>
    <row r="6419" spans="1:16" ht="67.5" x14ac:dyDescent="0.2">
      <c r="A6419" s="466" t="s">
        <v>7860</v>
      </c>
      <c r="B6419" s="465" t="s">
        <v>3526</v>
      </c>
      <c r="C6419" s="464" t="s">
        <v>2594</v>
      </c>
      <c r="D6419" s="463" t="s">
        <v>9044</v>
      </c>
      <c r="E6419" s="462">
        <v>7500</v>
      </c>
      <c r="F6419" s="461" t="s">
        <v>9043</v>
      </c>
      <c r="G6419" s="460" t="s">
        <v>9042</v>
      </c>
      <c r="H6419" s="460" t="s">
        <v>6299</v>
      </c>
      <c r="I6419" s="460" t="s">
        <v>7869</v>
      </c>
      <c r="J6419" s="459" t="s">
        <v>6299</v>
      </c>
      <c r="K6419" s="458">
        <v>5</v>
      </c>
      <c r="L6419" s="458">
        <v>12</v>
      </c>
      <c r="M6419" s="457">
        <v>93365.450716334119</v>
      </c>
      <c r="N6419" s="458">
        <v>1</v>
      </c>
      <c r="O6419" s="458">
        <v>6</v>
      </c>
      <c r="P6419" s="457">
        <v>46306.8</v>
      </c>
    </row>
    <row r="6420" spans="1:16" ht="67.5" x14ac:dyDescent="0.2">
      <c r="A6420" s="466" t="s">
        <v>7860</v>
      </c>
      <c r="B6420" s="465" t="s">
        <v>3526</v>
      </c>
      <c r="C6420" s="464" t="s">
        <v>2594</v>
      </c>
      <c r="D6420" s="463" t="s">
        <v>8417</v>
      </c>
      <c r="E6420" s="462">
        <v>3200</v>
      </c>
      <c r="F6420" s="461" t="s">
        <v>9041</v>
      </c>
      <c r="G6420" s="460" t="s">
        <v>9040</v>
      </c>
      <c r="H6420" s="460" t="s">
        <v>6389</v>
      </c>
      <c r="I6420" s="460" t="s">
        <v>7869</v>
      </c>
      <c r="J6420" s="459" t="s">
        <v>6389</v>
      </c>
      <c r="K6420" s="458">
        <v>4</v>
      </c>
      <c r="L6420" s="458">
        <v>10</v>
      </c>
      <c r="M6420" s="457">
        <v>33951.072987757863</v>
      </c>
      <c r="N6420" s="458">
        <v>1</v>
      </c>
      <c r="O6420" s="458">
        <v>6</v>
      </c>
      <c r="P6420" s="457">
        <v>20506.8</v>
      </c>
    </row>
    <row r="6421" spans="1:16" ht="67.5" x14ac:dyDescent="0.2">
      <c r="A6421" s="466" t="s">
        <v>7860</v>
      </c>
      <c r="B6421" s="465" t="s">
        <v>3526</v>
      </c>
      <c r="C6421" s="464" t="s">
        <v>2594</v>
      </c>
      <c r="D6421" s="463" t="s">
        <v>7923</v>
      </c>
      <c r="E6421" s="462">
        <v>4200</v>
      </c>
      <c r="F6421" s="461" t="s">
        <v>9039</v>
      </c>
      <c r="G6421" s="460" t="s">
        <v>9038</v>
      </c>
      <c r="H6421" s="460" t="s">
        <v>3574</v>
      </c>
      <c r="I6421" s="460" t="s">
        <v>7869</v>
      </c>
      <c r="J6421" s="459" t="s">
        <v>3574</v>
      </c>
      <c r="K6421" s="458">
        <v>4</v>
      </c>
      <c r="L6421" s="458">
        <v>12</v>
      </c>
      <c r="M6421" s="457">
        <v>57929.018285361853</v>
      </c>
      <c r="N6421" s="458">
        <v>1</v>
      </c>
      <c r="O6421" s="458">
        <v>1</v>
      </c>
      <c r="P6421" s="457">
        <v>4417.8</v>
      </c>
    </row>
    <row r="6422" spans="1:16" ht="67.5" x14ac:dyDescent="0.2">
      <c r="A6422" s="466" t="s">
        <v>7860</v>
      </c>
      <c r="B6422" s="465" t="s">
        <v>3526</v>
      </c>
      <c r="C6422" s="464" t="s">
        <v>2594</v>
      </c>
      <c r="D6422" s="463" t="s">
        <v>9037</v>
      </c>
      <c r="E6422" s="462">
        <v>7500</v>
      </c>
      <c r="F6422" s="461" t="s">
        <v>9036</v>
      </c>
      <c r="G6422" s="460" t="s">
        <v>9035</v>
      </c>
      <c r="H6422" s="460"/>
      <c r="I6422" s="460" t="s">
        <v>8064</v>
      </c>
      <c r="J6422" s="459" t="s">
        <v>3538</v>
      </c>
      <c r="K6422" s="458">
        <v>3</v>
      </c>
      <c r="L6422" s="458">
        <v>12</v>
      </c>
      <c r="M6422" s="457">
        <v>95487.392778068985</v>
      </c>
      <c r="N6422" s="458">
        <v>1</v>
      </c>
      <c r="O6422" s="458">
        <v>6</v>
      </c>
      <c r="P6422" s="457">
        <v>46306.8</v>
      </c>
    </row>
    <row r="6423" spans="1:16" ht="67.5" x14ac:dyDescent="0.2">
      <c r="A6423" s="466" t="s">
        <v>7860</v>
      </c>
      <c r="B6423" s="465" t="s">
        <v>3526</v>
      </c>
      <c r="C6423" s="464" t="s">
        <v>2594</v>
      </c>
      <c r="D6423" s="463" t="s">
        <v>8345</v>
      </c>
      <c r="E6423" s="462">
        <v>3500</v>
      </c>
      <c r="F6423" s="461" t="s">
        <v>9034</v>
      </c>
      <c r="G6423" s="460" t="s">
        <v>9033</v>
      </c>
      <c r="H6423" s="460" t="s">
        <v>8342</v>
      </c>
      <c r="I6423" s="460" t="s">
        <v>7869</v>
      </c>
      <c r="J6423" s="459" t="s">
        <v>8342</v>
      </c>
      <c r="K6423" s="458">
        <v>0</v>
      </c>
      <c r="L6423" s="458">
        <v>0</v>
      </c>
      <c r="M6423" s="457">
        <v>0</v>
      </c>
      <c r="N6423" s="458">
        <v>1</v>
      </c>
      <c r="O6423" s="458">
        <v>2</v>
      </c>
      <c r="P6423" s="457">
        <v>7435.6</v>
      </c>
    </row>
    <row r="6424" spans="1:16" ht="67.5" x14ac:dyDescent="0.2">
      <c r="A6424" s="466" t="s">
        <v>7860</v>
      </c>
      <c r="B6424" s="465" t="s">
        <v>3526</v>
      </c>
      <c r="C6424" s="464" t="s">
        <v>2594</v>
      </c>
      <c r="D6424" s="463" t="s">
        <v>7859</v>
      </c>
      <c r="E6424" s="462">
        <v>2500</v>
      </c>
      <c r="F6424" s="461" t="s">
        <v>9032</v>
      </c>
      <c r="G6424" s="460" t="s">
        <v>9031</v>
      </c>
      <c r="H6424" s="460" t="s">
        <v>3542</v>
      </c>
      <c r="I6424" s="460" t="s">
        <v>7861</v>
      </c>
      <c r="J6424" s="459" t="s">
        <v>3542</v>
      </c>
      <c r="K6424" s="458">
        <v>3</v>
      </c>
      <c r="L6424" s="458">
        <v>5</v>
      </c>
      <c r="M6424" s="457">
        <v>13262.137885842914</v>
      </c>
      <c r="N6424" s="458">
        <v>0</v>
      </c>
      <c r="O6424" s="458">
        <v>0</v>
      </c>
      <c r="P6424" s="457">
        <v>0</v>
      </c>
    </row>
    <row r="6425" spans="1:16" ht="67.5" x14ac:dyDescent="0.2">
      <c r="A6425" s="466" t="s">
        <v>7860</v>
      </c>
      <c r="B6425" s="465" t="s">
        <v>3526</v>
      </c>
      <c r="C6425" s="464" t="s">
        <v>2594</v>
      </c>
      <c r="D6425" s="463" t="s">
        <v>7887</v>
      </c>
      <c r="E6425" s="462">
        <v>4200</v>
      </c>
      <c r="F6425" s="461" t="s">
        <v>9030</v>
      </c>
      <c r="G6425" s="460" t="s">
        <v>9029</v>
      </c>
      <c r="H6425" s="460" t="s">
        <v>3859</v>
      </c>
      <c r="I6425" s="460" t="s">
        <v>7861</v>
      </c>
      <c r="J6425" s="459" t="s">
        <v>3859</v>
      </c>
      <c r="K6425" s="458">
        <v>5</v>
      </c>
      <c r="L6425" s="458">
        <v>12</v>
      </c>
      <c r="M6425" s="457">
        <v>53472.939955718633</v>
      </c>
      <c r="N6425" s="458">
        <v>1</v>
      </c>
      <c r="O6425" s="458">
        <v>6</v>
      </c>
      <c r="P6425" s="457">
        <v>26506.799999999999</v>
      </c>
    </row>
    <row r="6426" spans="1:16" ht="67.5" x14ac:dyDescent="0.2">
      <c r="A6426" s="466" t="s">
        <v>7860</v>
      </c>
      <c r="B6426" s="465" t="s">
        <v>3526</v>
      </c>
      <c r="C6426" s="464" t="s">
        <v>2594</v>
      </c>
      <c r="D6426" s="463" t="s">
        <v>9028</v>
      </c>
      <c r="E6426" s="462">
        <v>4200</v>
      </c>
      <c r="F6426" s="461" t="s">
        <v>9027</v>
      </c>
      <c r="G6426" s="460" t="s">
        <v>9026</v>
      </c>
      <c r="H6426" s="460" t="s">
        <v>8216</v>
      </c>
      <c r="I6426" s="460" t="s">
        <v>7861</v>
      </c>
      <c r="J6426" s="459" t="s">
        <v>8216</v>
      </c>
      <c r="K6426" s="458">
        <v>3</v>
      </c>
      <c r="L6426" s="458">
        <v>12</v>
      </c>
      <c r="M6426" s="457">
        <v>53472.939955718633</v>
      </c>
      <c r="N6426" s="458">
        <v>1</v>
      </c>
      <c r="O6426" s="458">
        <v>6</v>
      </c>
      <c r="P6426" s="457">
        <v>26506.799999999999</v>
      </c>
    </row>
    <row r="6427" spans="1:16" ht="67.5" x14ac:dyDescent="0.2">
      <c r="A6427" s="466" t="s">
        <v>7860</v>
      </c>
      <c r="B6427" s="465" t="s">
        <v>3526</v>
      </c>
      <c r="C6427" s="464" t="s">
        <v>2594</v>
      </c>
      <c r="D6427" s="463" t="s">
        <v>8599</v>
      </c>
      <c r="E6427" s="462">
        <v>5500</v>
      </c>
      <c r="F6427" s="461" t="s">
        <v>9025</v>
      </c>
      <c r="G6427" s="460" t="s">
        <v>9024</v>
      </c>
      <c r="H6427" s="460" t="s">
        <v>6389</v>
      </c>
      <c r="I6427" s="460" t="s">
        <v>7869</v>
      </c>
      <c r="J6427" s="459" t="s">
        <v>6389</v>
      </c>
      <c r="K6427" s="458">
        <v>3</v>
      </c>
      <c r="L6427" s="458">
        <v>12</v>
      </c>
      <c r="M6427" s="457">
        <v>70024.088037250593</v>
      </c>
      <c r="N6427" s="458">
        <v>1</v>
      </c>
      <c r="O6427" s="458">
        <v>6</v>
      </c>
      <c r="P6427" s="457">
        <v>34306.800000000003</v>
      </c>
    </row>
    <row r="6428" spans="1:16" ht="67.5" x14ac:dyDescent="0.2">
      <c r="A6428" s="466" t="s">
        <v>7860</v>
      </c>
      <c r="B6428" s="465" t="s">
        <v>3526</v>
      </c>
      <c r="C6428" s="464" t="s">
        <v>2594</v>
      </c>
      <c r="D6428" s="463" t="s">
        <v>8315</v>
      </c>
      <c r="E6428" s="462">
        <v>9000</v>
      </c>
      <c r="F6428" s="461" t="s">
        <v>9023</v>
      </c>
      <c r="G6428" s="460" t="s">
        <v>9022</v>
      </c>
      <c r="H6428" s="460" t="s">
        <v>4810</v>
      </c>
      <c r="I6428" s="460" t="s">
        <v>7869</v>
      </c>
      <c r="J6428" s="459" t="s">
        <v>4810</v>
      </c>
      <c r="K6428" s="458">
        <v>3</v>
      </c>
      <c r="L6428" s="458">
        <v>12</v>
      </c>
      <c r="M6428" s="457">
        <v>114584.87133368278</v>
      </c>
      <c r="N6428" s="458">
        <v>1</v>
      </c>
      <c r="O6428" s="458">
        <v>6</v>
      </c>
      <c r="P6428" s="457">
        <v>55306.8</v>
      </c>
    </row>
    <row r="6429" spans="1:16" ht="67.5" x14ac:dyDescent="0.2">
      <c r="A6429" s="466" t="s">
        <v>7860</v>
      </c>
      <c r="B6429" s="465" t="s">
        <v>3526</v>
      </c>
      <c r="C6429" s="464" t="s">
        <v>2594</v>
      </c>
      <c r="D6429" s="463" t="s">
        <v>9021</v>
      </c>
      <c r="E6429" s="462">
        <v>5500</v>
      </c>
      <c r="F6429" s="461" t="s">
        <v>9020</v>
      </c>
      <c r="G6429" s="460" t="s">
        <v>9019</v>
      </c>
      <c r="H6429" s="460" t="s">
        <v>9018</v>
      </c>
      <c r="I6429" s="460" t="s">
        <v>7861</v>
      </c>
      <c r="J6429" s="459" t="s">
        <v>9018</v>
      </c>
      <c r="K6429" s="458">
        <v>3</v>
      </c>
      <c r="L6429" s="458">
        <v>12</v>
      </c>
      <c r="M6429" s="457">
        <v>70024.088037250593</v>
      </c>
      <c r="N6429" s="458">
        <v>1</v>
      </c>
      <c r="O6429" s="458">
        <v>6</v>
      </c>
      <c r="P6429" s="457">
        <v>34306.800000000003</v>
      </c>
    </row>
    <row r="6430" spans="1:16" ht="67.5" x14ac:dyDescent="0.2">
      <c r="A6430" s="466" t="s">
        <v>7860</v>
      </c>
      <c r="B6430" s="465" t="s">
        <v>3526</v>
      </c>
      <c r="C6430" s="464" t="s">
        <v>2594</v>
      </c>
      <c r="D6430" s="463" t="s">
        <v>9017</v>
      </c>
      <c r="E6430" s="462">
        <v>4200</v>
      </c>
      <c r="F6430" s="461" t="s">
        <v>9016</v>
      </c>
      <c r="G6430" s="460" t="s">
        <v>9015</v>
      </c>
      <c r="H6430" s="460" t="s">
        <v>3542</v>
      </c>
      <c r="I6430" s="460" t="s">
        <v>7861</v>
      </c>
      <c r="J6430" s="459" t="s">
        <v>3542</v>
      </c>
      <c r="K6430" s="458">
        <v>4</v>
      </c>
      <c r="L6430" s="458">
        <v>12</v>
      </c>
      <c r="M6430" s="457">
        <v>53472.939955718633</v>
      </c>
      <c r="N6430" s="458">
        <v>0</v>
      </c>
      <c r="O6430" s="458">
        <v>0</v>
      </c>
      <c r="P6430" s="457">
        <v>0</v>
      </c>
    </row>
    <row r="6431" spans="1:16" ht="67.5" x14ac:dyDescent="0.2">
      <c r="A6431" s="466" t="s">
        <v>7860</v>
      </c>
      <c r="B6431" s="465" t="s">
        <v>3526</v>
      </c>
      <c r="C6431" s="464" t="s">
        <v>2594</v>
      </c>
      <c r="D6431" s="463" t="s">
        <v>7887</v>
      </c>
      <c r="E6431" s="462">
        <v>4200</v>
      </c>
      <c r="F6431" s="461" t="s">
        <v>9014</v>
      </c>
      <c r="G6431" s="460" t="s">
        <v>9013</v>
      </c>
      <c r="H6431" s="460" t="s">
        <v>3574</v>
      </c>
      <c r="I6431" s="460" t="s">
        <v>7861</v>
      </c>
      <c r="J6431" s="459" t="s">
        <v>3574</v>
      </c>
      <c r="K6431" s="458">
        <v>5</v>
      </c>
      <c r="L6431" s="458">
        <v>12</v>
      </c>
      <c r="M6431" s="457">
        <v>53472.939955718633</v>
      </c>
      <c r="N6431" s="458">
        <v>1</v>
      </c>
      <c r="O6431" s="458">
        <v>6</v>
      </c>
      <c r="P6431" s="457">
        <v>26506.799999999999</v>
      </c>
    </row>
    <row r="6432" spans="1:16" ht="67.5" x14ac:dyDescent="0.2">
      <c r="A6432" s="466" t="s">
        <v>7860</v>
      </c>
      <c r="B6432" s="465" t="s">
        <v>3526</v>
      </c>
      <c r="C6432" s="464" t="s">
        <v>2594</v>
      </c>
      <c r="D6432" s="463" t="s">
        <v>9012</v>
      </c>
      <c r="E6432" s="462">
        <v>8500</v>
      </c>
      <c r="F6432" s="461" t="s">
        <v>9011</v>
      </c>
      <c r="G6432" s="460" t="s">
        <v>9010</v>
      </c>
      <c r="H6432" s="460" t="s">
        <v>7911</v>
      </c>
      <c r="I6432" s="460" t="s">
        <v>7861</v>
      </c>
      <c r="J6432" s="459" t="s">
        <v>7911</v>
      </c>
      <c r="K6432" s="458">
        <v>1</v>
      </c>
      <c r="L6432" s="458">
        <v>3</v>
      </c>
      <c r="M6432" s="457">
        <v>27054.761287119545</v>
      </c>
      <c r="N6432" s="458">
        <v>0</v>
      </c>
      <c r="O6432" s="458">
        <v>0</v>
      </c>
      <c r="P6432" s="457">
        <v>0</v>
      </c>
    </row>
    <row r="6433" spans="1:16" ht="67.5" x14ac:dyDescent="0.2">
      <c r="A6433" s="466" t="s">
        <v>7860</v>
      </c>
      <c r="B6433" s="465" t="s">
        <v>3526</v>
      </c>
      <c r="C6433" s="464" t="s">
        <v>2594</v>
      </c>
      <c r="D6433" s="463" t="s">
        <v>7881</v>
      </c>
      <c r="E6433" s="462">
        <v>3200</v>
      </c>
      <c r="F6433" s="461" t="s">
        <v>9009</v>
      </c>
      <c r="G6433" s="460" t="s">
        <v>9008</v>
      </c>
      <c r="H6433" s="460" t="s">
        <v>3859</v>
      </c>
      <c r="I6433" s="460" t="s">
        <v>7861</v>
      </c>
      <c r="J6433" s="459" t="s">
        <v>3859</v>
      </c>
      <c r="K6433" s="458">
        <v>3</v>
      </c>
      <c r="L6433" s="458">
        <v>12</v>
      </c>
      <c r="M6433" s="457">
        <v>40741.287585309437</v>
      </c>
      <c r="N6433" s="458">
        <v>1</v>
      </c>
      <c r="O6433" s="458">
        <v>6</v>
      </c>
      <c r="P6433" s="457">
        <v>20506.8</v>
      </c>
    </row>
    <row r="6434" spans="1:16" ht="67.5" x14ac:dyDescent="0.2">
      <c r="A6434" s="466" t="s">
        <v>7860</v>
      </c>
      <c r="B6434" s="465" t="s">
        <v>3526</v>
      </c>
      <c r="C6434" s="464" t="s">
        <v>2594</v>
      </c>
      <c r="D6434" s="463" t="s">
        <v>8005</v>
      </c>
      <c r="E6434" s="462">
        <v>4200</v>
      </c>
      <c r="F6434" s="461" t="s">
        <v>9007</v>
      </c>
      <c r="G6434" s="460" t="s">
        <v>9006</v>
      </c>
      <c r="H6434" s="460" t="s">
        <v>6389</v>
      </c>
      <c r="I6434" s="460" t="s">
        <v>7869</v>
      </c>
      <c r="J6434" s="459" t="s">
        <v>6389</v>
      </c>
      <c r="K6434" s="458">
        <v>3</v>
      </c>
      <c r="L6434" s="458">
        <v>12</v>
      </c>
      <c r="M6434" s="457">
        <v>53472.939955718633</v>
      </c>
      <c r="N6434" s="458">
        <v>1</v>
      </c>
      <c r="O6434" s="458">
        <v>6</v>
      </c>
      <c r="P6434" s="457">
        <v>26506.799999999999</v>
      </c>
    </row>
    <row r="6435" spans="1:16" ht="67.5" x14ac:dyDescent="0.2">
      <c r="A6435" s="466" t="s">
        <v>7860</v>
      </c>
      <c r="B6435" s="465" t="s">
        <v>3526</v>
      </c>
      <c r="C6435" s="464" t="s">
        <v>2594</v>
      </c>
      <c r="D6435" s="463" t="s">
        <v>8086</v>
      </c>
      <c r="E6435" s="462">
        <v>4200</v>
      </c>
      <c r="F6435" s="461" t="s">
        <v>9005</v>
      </c>
      <c r="G6435" s="460" t="s">
        <v>9004</v>
      </c>
      <c r="H6435" s="460" t="s">
        <v>3591</v>
      </c>
      <c r="I6435" s="460" t="s">
        <v>7861</v>
      </c>
      <c r="J6435" s="459" t="s">
        <v>3591</v>
      </c>
      <c r="K6435" s="458">
        <v>3</v>
      </c>
      <c r="L6435" s="458">
        <v>12</v>
      </c>
      <c r="M6435" s="457">
        <v>53472.939955718633</v>
      </c>
      <c r="N6435" s="458">
        <v>1</v>
      </c>
      <c r="O6435" s="458">
        <v>6</v>
      </c>
      <c r="P6435" s="457">
        <v>26506.799999999999</v>
      </c>
    </row>
    <row r="6436" spans="1:16" ht="67.5" x14ac:dyDescent="0.2">
      <c r="A6436" s="466" t="s">
        <v>7860</v>
      </c>
      <c r="B6436" s="465" t="s">
        <v>3526</v>
      </c>
      <c r="C6436" s="464" t="s">
        <v>2594</v>
      </c>
      <c r="D6436" s="463" t="s">
        <v>9003</v>
      </c>
      <c r="E6436" s="462">
        <v>3800</v>
      </c>
      <c r="F6436" s="461" t="s">
        <v>9002</v>
      </c>
      <c r="G6436" s="460" t="s">
        <v>9001</v>
      </c>
      <c r="H6436" s="460" t="s">
        <v>9000</v>
      </c>
      <c r="I6436" s="460" t="s">
        <v>7869</v>
      </c>
      <c r="J6436" s="459" t="s">
        <v>9000</v>
      </c>
      <c r="K6436" s="458">
        <v>4</v>
      </c>
      <c r="L6436" s="458">
        <v>10</v>
      </c>
      <c r="M6436" s="457">
        <v>40316.899172962461</v>
      </c>
      <c r="N6436" s="458">
        <v>1</v>
      </c>
      <c r="O6436" s="458">
        <v>6</v>
      </c>
      <c r="P6436" s="457">
        <v>24106.799999999999</v>
      </c>
    </row>
    <row r="6437" spans="1:16" ht="67.5" x14ac:dyDescent="0.2">
      <c r="A6437" s="466" t="s">
        <v>7860</v>
      </c>
      <c r="B6437" s="465" t="s">
        <v>3526</v>
      </c>
      <c r="C6437" s="464" t="s">
        <v>2594</v>
      </c>
      <c r="D6437" s="463" t="s">
        <v>8999</v>
      </c>
      <c r="E6437" s="462">
        <v>3000</v>
      </c>
      <c r="F6437" s="461" t="s">
        <v>8998</v>
      </c>
      <c r="G6437" s="460" t="s">
        <v>8997</v>
      </c>
      <c r="H6437" s="460" t="s">
        <v>8893</v>
      </c>
      <c r="I6437" s="460" t="s">
        <v>7869</v>
      </c>
      <c r="J6437" s="459" t="s">
        <v>8893</v>
      </c>
      <c r="K6437" s="458">
        <v>3</v>
      </c>
      <c r="L6437" s="458">
        <v>12</v>
      </c>
      <c r="M6437" s="457">
        <v>38194.957111227595</v>
      </c>
      <c r="N6437" s="458">
        <v>1</v>
      </c>
      <c r="O6437" s="458">
        <v>6</v>
      </c>
      <c r="P6437" s="457">
        <v>19306.8</v>
      </c>
    </row>
    <row r="6438" spans="1:16" ht="67.5" x14ac:dyDescent="0.2">
      <c r="A6438" s="466" t="s">
        <v>7860</v>
      </c>
      <c r="B6438" s="465" t="s">
        <v>3526</v>
      </c>
      <c r="C6438" s="464" t="s">
        <v>2594</v>
      </c>
      <c r="D6438" s="463" t="s">
        <v>8137</v>
      </c>
      <c r="E6438" s="462">
        <v>2000</v>
      </c>
      <c r="F6438" s="461" t="s">
        <v>8996</v>
      </c>
      <c r="G6438" s="460" t="s">
        <v>8995</v>
      </c>
      <c r="H6438" s="460"/>
      <c r="I6438" s="460" t="s">
        <v>8064</v>
      </c>
      <c r="J6438" s="459" t="s">
        <v>3538</v>
      </c>
      <c r="K6438" s="458">
        <v>3</v>
      </c>
      <c r="L6438" s="458">
        <v>12</v>
      </c>
      <c r="M6438" s="457">
        <v>25463.304740818396</v>
      </c>
      <c r="N6438" s="458">
        <v>1</v>
      </c>
      <c r="O6438" s="458">
        <v>6</v>
      </c>
      <c r="P6438" s="457">
        <v>13306.8</v>
      </c>
    </row>
    <row r="6439" spans="1:16" ht="67.5" x14ac:dyDescent="0.2">
      <c r="A6439" s="466" t="s">
        <v>7860</v>
      </c>
      <c r="B6439" s="465" t="s">
        <v>3526</v>
      </c>
      <c r="C6439" s="464" t="s">
        <v>2594</v>
      </c>
      <c r="D6439" s="463" t="s">
        <v>8005</v>
      </c>
      <c r="E6439" s="462">
        <v>4200</v>
      </c>
      <c r="F6439" s="461" t="s">
        <v>8994</v>
      </c>
      <c r="G6439" s="460" t="s">
        <v>8993</v>
      </c>
      <c r="H6439" s="460" t="s">
        <v>4810</v>
      </c>
      <c r="I6439" s="460" t="s">
        <v>7869</v>
      </c>
      <c r="J6439" s="459" t="s">
        <v>4810</v>
      </c>
      <c r="K6439" s="458">
        <v>4</v>
      </c>
      <c r="L6439" s="458">
        <v>12</v>
      </c>
      <c r="M6439" s="457">
        <v>53472.939955718633</v>
      </c>
      <c r="N6439" s="458">
        <v>1</v>
      </c>
      <c r="O6439" s="458">
        <v>6</v>
      </c>
      <c r="P6439" s="457">
        <v>26506.799999999999</v>
      </c>
    </row>
    <row r="6440" spans="1:16" ht="67.5" x14ac:dyDescent="0.2">
      <c r="A6440" s="466" t="s">
        <v>7860</v>
      </c>
      <c r="B6440" s="465" t="s">
        <v>3526</v>
      </c>
      <c r="C6440" s="464" t="s">
        <v>2594</v>
      </c>
      <c r="D6440" s="463" t="s">
        <v>4784</v>
      </c>
      <c r="E6440" s="462">
        <v>2200</v>
      </c>
      <c r="F6440" s="461" t="s">
        <v>8992</v>
      </c>
      <c r="G6440" s="460" t="s">
        <v>8991</v>
      </c>
      <c r="H6440" s="460"/>
      <c r="I6440" s="460" t="s">
        <v>8064</v>
      </c>
      <c r="J6440" s="459" t="s">
        <v>3574</v>
      </c>
      <c r="K6440" s="458">
        <v>4</v>
      </c>
      <c r="L6440" s="458">
        <v>12</v>
      </c>
      <c r="M6440" s="457">
        <v>28009.635214900234</v>
      </c>
      <c r="N6440" s="458">
        <v>1</v>
      </c>
      <c r="O6440" s="458">
        <v>6</v>
      </c>
      <c r="P6440" s="457">
        <v>14506.8</v>
      </c>
    </row>
    <row r="6441" spans="1:16" ht="67.5" x14ac:dyDescent="0.2">
      <c r="A6441" s="466" t="s">
        <v>7860</v>
      </c>
      <c r="B6441" s="465" t="s">
        <v>3526</v>
      </c>
      <c r="C6441" s="464" t="s">
        <v>2594</v>
      </c>
      <c r="D6441" s="463" t="s">
        <v>7923</v>
      </c>
      <c r="E6441" s="462">
        <v>4200</v>
      </c>
      <c r="F6441" s="461" t="s">
        <v>8990</v>
      </c>
      <c r="G6441" s="460" t="s">
        <v>8989</v>
      </c>
      <c r="H6441" s="460" t="s">
        <v>3542</v>
      </c>
      <c r="I6441" s="460" t="s">
        <v>7861</v>
      </c>
      <c r="J6441" s="459" t="s">
        <v>3542</v>
      </c>
      <c r="K6441" s="458">
        <v>3</v>
      </c>
      <c r="L6441" s="458">
        <v>5</v>
      </c>
      <c r="M6441" s="457">
        <v>22280.391648216097</v>
      </c>
      <c r="N6441" s="458">
        <v>0</v>
      </c>
      <c r="O6441" s="458">
        <v>0</v>
      </c>
      <c r="P6441" s="457">
        <v>0</v>
      </c>
    </row>
    <row r="6442" spans="1:16" ht="67.5" x14ac:dyDescent="0.2">
      <c r="A6442" s="466" t="s">
        <v>7860</v>
      </c>
      <c r="B6442" s="465" t="s">
        <v>3526</v>
      </c>
      <c r="C6442" s="464" t="s">
        <v>2594</v>
      </c>
      <c r="D6442" s="463" t="s">
        <v>7923</v>
      </c>
      <c r="E6442" s="462">
        <v>4200</v>
      </c>
      <c r="F6442" s="461" t="s">
        <v>8988</v>
      </c>
      <c r="G6442" s="460" t="s">
        <v>8987</v>
      </c>
      <c r="H6442" s="460" t="s">
        <v>6389</v>
      </c>
      <c r="I6442" s="460" t="s">
        <v>7869</v>
      </c>
      <c r="J6442" s="459" t="s">
        <v>6389</v>
      </c>
      <c r="K6442" s="458">
        <v>3</v>
      </c>
      <c r="L6442" s="458">
        <v>5</v>
      </c>
      <c r="M6442" s="457">
        <v>22280.391648216097</v>
      </c>
      <c r="N6442" s="458">
        <v>0</v>
      </c>
      <c r="O6442" s="458">
        <v>0</v>
      </c>
      <c r="P6442" s="457">
        <v>0</v>
      </c>
    </row>
    <row r="6443" spans="1:16" ht="67.5" x14ac:dyDescent="0.2">
      <c r="A6443" s="466" t="s">
        <v>7860</v>
      </c>
      <c r="B6443" s="465" t="s">
        <v>3526</v>
      </c>
      <c r="C6443" s="464" t="s">
        <v>2594</v>
      </c>
      <c r="D6443" s="463" t="s">
        <v>8048</v>
      </c>
      <c r="E6443" s="462">
        <v>5500</v>
      </c>
      <c r="F6443" s="461" t="s">
        <v>8986</v>
      </c>
      <c r="G6443" s="460" t="s">
        <v>8985</v>
      </c>
      <c r="H6443" s="460" t="s">
        <v>3570</v>
      </c>
      <c r="I6443" s="460" t="s">
        <v>7869</v>
      </c>
      <c r="J6443" s="459" t="s">
        <v>3570</v>
      </c>
      <c r="K6443" s="458">
        <v>2</v>
      </c>
      <c r="L6443" s="458">
        <v>7</v>
      </c>
      <c r="M6443" s="457">
        <v>40847.384688396174</v>
      </c>
      <c r="N6443" s="458">
        <v>0</v>
      </c>
      <c r="O6443" s="458">
        <v>0</v>
      </c>
      <c r="P6443" s="457">
        <v>0</v>
      </c>
    </row>
    <row r="6444" spans="1:16" ht="67.5" x14ac:dyDescent="0.2">
      <c r="A6444" s="466" t="s">
        <v>7860</v>
      </c>
      <c r="B6444" s="465" t="s">
        <v>3526</v>
      </c>
      <c r="C6444" s="464" t="s">
        <v>2594</v>
      </c>
      <c r="D6444" s="463" t="s">
        <v>7872</v>
      </c>
      <c r="E6444" s="462">
        <v>4200</v>
      </c>
      <c r="F6444" s="461" t="s">
        <v>8984</v>
      </c>
      <c r="G6444" s="460" t="s">
        <v>8983</v>
      </c>
      <c r="H6444" s="460" t="s">
        <v>3859</v>
      </c>
      <c r="I6444" s="460" t="s">
        <v>7869</v>
      </c>
      <c r="J6444" s="459" t="s">
        <v>3859</v>
      </c>
      <c r="K6444" s="458">
        <v>4</v>
      </c>
      <c r="L6444" s="458">
        <v>12</v>
      </c>
      <c r="M6444" s="457">
        <v>53472.939955718633</v>
      </c>
      <c r="N6444" s="458">
        <v>1</v>
      </c>
      <c r="O6444" s="458">
        <v>6</v>
      </c>
      <c r="P6444" s="457">
        <v>26506.799999999999</v>
      </c>
    </row>
    <row r="6445" spans="1:16" ht="67.5" x14ac:dyDescent="0.2">
      <c r="A6445" s="466" t="s">
        <v>7860</v>
      </c>
      <c r="B6445" s="465" t="s">
        <v>3526</v>
      </c>
      <c r="C6445" s="464" t="s">
        <v>2594</v>
      </c>
      <c r="D6445" s="463" t="s">
        <v>7946</v>
      </c>
      <c r="E6445" s="462">
        <v>4200</v>
      </c>
      <c r="F6445" s="461" t="s">
        <v>8982</v>
      </c>
      <c r="G6445" s="460" t="s">
        <v>8981</v>
      </c>
      <c r="H6445" s="460" t="s">
        <v>6389</v>
      </c>
      <c r="I6445" s="460" t="s">
        <v>7869</v>
      </c>
      <c r="J6445" s="459" t="s">
        <v>6389</v>
      </c>
      <c r="K6445" s="458">
        <v>4</v>
      </c>
      <c r="L6445" s="458">
        <v>12</v>
      </c>
      <c r="M6445" s="457">
        <v>53472.939955718633</v>
      </c>
      <c r="N6445" s="458">
        <v>1</v>
      </c>
      <c r="O6445" s="458">
        <v>6</v>
      </c>
      <c r="P6445" s="457">
        <v>26506.799999999999</v>
      </c>
    </row>
    <row r="6446" spans="1:16" ht="67.5" x14ac:dyDescent="0.2">
      <c r="A6446" s="466" t="s">
        <v>7860</v>
      </c>
      <c r="B6446" s="465" t="s">
        <v>3526</v>
      </c>
      <c r="C6446" s="464" t="s">
        <v>2594</v>
      </c>
      <c r="D6446" s="463" t="s">
        <v>7946</v>
      </c>
      <c r="E6446" s="462">
        <v>4200</v>
      </c>
      <c r="F6446" s="461" t="s">
        <v>8980</v>
      </c>
      <c r="G6446" s="460" t="s">
        <v>8979</v>
      </c>
      <c r="H6446" s="460" t="s">
        <v>6389</v>
      </c>
      <c r="I6446" s="460" t="s">
        <v>7869</v>
      </c>
      <c r="J6446" s="459" t="s">
        <v>6389</v>
      </c>
      <c r="K6446" s="458">
        <v>3</v>
      </c>
      <c r="L6446" s="458">
        <v>12</v>
      </c>
      <c r="M6446" s="457">
        <v>53472.939955718633</v>
      </c>
      <c r="N6446" s="458">
        <v>1</v>
      </c>
      <c r="O6446" s="458">
        <v>6</v>
      </c>
      <c r="P6446" s="457">
        <v>26506.799999999999</v>
      </c>
    </row>
    <row r="6447" spans="1:16" ht="67.5" x14ac:dyDescent="0.2">
      <c r="A6447" s="466" t="s">
        <v>7860</v>
      </c>
      <c r="B6447" s="465" t="s">
        <v>3526</v>
      </c>
      <c r="C6447" s="464" t="s">
        <v>2594</v>
      </c>
      <c r="D6447" s="463" t="s">
        <v>7946</v>
      </c>
      <c r="E6447" s="462">
        <v>4200</v>
      </c>
      <c r="F6447" s="461" t="s">
        <v>8978</v>
      </c>
      <c r="G6447" s="460" t="s">
        <v>8977</v>
      </c>
      <c r="H6447" s="460" t="s">
        <v>8241</v>
      </c>
      <c r="I6447" s="460" t="s">
        <v>7869</v>
      </c>
      <c r="J6447" s="459" t="s">
        <v>8241</v>
      </c>
      <c r="K6447" s="458">
        <v>4</v>
      </c>
      <c r="L6447" s="458">
        <v>12</v>
      </c>
      <c r="M6447" s="457">
        <v>53472.939955718633</v>
      </c>
      <c r="N6447" s="458">
        <v>1</v>
      </c>
      <c r="O6447" s="458">
        <v>6</v>
      </c>
      <c r="P6447" s="457">
        <v>26506.799999999999</v>
      </c>
    </row>
    <row r="6448" spans="1:16" ht="67.5" x14ac:dyDescent="0.2">
      <c r="A6448" s="466" t="s">
        <v>7860</v>
      </c>
      <c r="B6448" s="465" t="s">
        <v>3526</v>
      </c>
      <c r="C6448" s="464" t="s">
        <v>2594</v>
      </c>
      <c r="D6448" s="463" t="s">
        <v>8091</v>
      </c>
      <c r="E6448" s="462">
        <v>2700</v>
      </c>
      <c r="F6448" s="461" t="s">
        <v>8976</v>
      </c>
      <c r="G6448" s="460" t="s">
        <v>8975</v>
      </c>
      <c r="H6448" s="460" t="s">
        <v>8279</v>
      </c>
      <c r="I6448" s="460" t="s">
        <v>7861</v>
      </c>
      <c r="J6448" s="459" t="s">
        <v>8279</v>
      </c>
      <c r="K6448" s="458">
        <v>4</v>
      </c>
      <c r="L6448" s="458">
        <v>12</v>
      </c>
      <c r="M6448" s="457">
        <v>34375.461400104832</v>
      </c>
      <c r="N6448" s="458">
        <v>1</v>
      </c>
      <c r="O6448" s="458">
        <v>6</v>
      </c>
      <c r="P6448" s="457">
        <v>17506.8</v>
      </c>
    </row>
    <row r="6449" spans="1:16" ht="67.5" x14ac:dyDescent="0.2">
      <c r="A6449" s="466" t="s">
        <v>7860</v>
      </c>
      <c r="B6449" s="465" t="s">
        <v>3526</v>
      </c>
      <c r="C6449" s="464" t="s">
        <v>2594</v>
      </c>
      <c r="D6449" s="463" t="s">
        <v>7859</v>
      </c>
      <c r="E6449" s="462">
        <v>2500</v>
      </c>
      <c r="F6449" s="461" t="s">
        <v>8974</v>
      </c>
      <c r="G6449" s="460" t="s">
        <v>8973</v>
      </c>
      <c r="H6449" s="460"/>
      <c r="I6449" s="460"/>
      <c r="J6449" s="459"/>
      <c r="K6449" s="458">
        <v>4</v>
      </c>
      <c r="L6449" s="458">
        <v>12</v>
      </c>
      <c r="M6449" s="457">
        <v>31829.130926022997</v>
      </c>
      <c r="N6449" s="458">
        <v>1</v>
      </c>
      <c r="O6449" s="458">
        <v>6</v>
      </c>
      <c r="P6449" s="457">
        <v>16306.8</v>
      </c>
    </row>
    <row r="6450" spans="1:16" ht="67.5" x14ac:dyDescent="0.2">
      <c r="A6450" s="466" t="s">
        <v>7860</v>
      </c>
      <c r="B6450" s="465" t="s">
        <v>3526</v>
      </c>
      <c r="C6450" s="464" t="s">
        <v>2594</v>
      </c>
      <c r="D6450" s="463" t="s">
        <v>7887</v>
      </c>
      <c r="E6450" s="462">
        <v>4200</v>
      </c>
      <c r="F6450" s="461" t="s">
        <v>8972</v>
      </c>
      <c r="G6450" s="460" t="s">
        <v>8971</v>
      </c>
      <c r="H6450" s="460" t="s">
        <v>6389</v>
      </c>
      <c r="I6450" s="460" t="s">
        <v>7869</v>
      </c>
      <c r="J6450" s="459" t="s">
        <v>6389</v>
      </c>
      <c r="K6450" s="458">
        <v>4</v>
      </c>
      <c r="L6450" s="458">
        <v>12</v>
      </c>
      <c r="M6450" s="457">
        <v>53472.939955718633</v>
      </c>
      <c r="N6450" s="458">
        <v>1</v>
      </c>
      <c r="O6450" s="458">
        <v>6</v>
      </c>
      <c r="P6450" s="457">
        <v>26506.799999999999</v>
      </c>
    </row>
    <row r="6451" spans="1:16" ht="67.5" x14ac:dyDescent="0.2">
      <c r="A6451" s="466" t="s">
        <v>7860</v>
      </c>
      <c r="B6451" s="465" t="s">
        <v>3526</v>
      </c>
      <c r="C6451" s="464" t="s">
        <v>2594</v>
      </c>
      <c r="D6451" s="463" t="s">
        <v>8558</v>
      </c>
      <c r="E6451" s="462">
        <v>1500</v>
      </c>
      <c r="F6451" s="461" t="s">
        <v>8970</v>
      </c>
      <c r="G6451" s="460" t="s">
        <v>8969</v>
      </c>
      <c r="H6451" s="460" t="s">
        <v>6514</v>
      </c>
      <c r="I6451" s="460" t="s">
        <v>7861</v>
      </c>
      <c r="J6451" s="459" t="s">
        <v>6514</v>
      </c>
      <c r="K6451" s="458">
        <v>3</v>
      </c>
      <c r="L6451" s="458">
        <v>12</v>
      </c>
      <c r="M6451" s="457">
        <v>19097.478555613798</v>
      </c>
      <c r="N6451" s="458">
        <v>1</v>
      </c>
      <c r="O6451" s="458">
        <v>6</v>
      </c>
      <c r="P6451" s="457">
        <v>10306.799999999999</v>
      </c>
    </row>
    <row r="6452" spans="1:16" ht="67.5" x14ac:dyDescent="0.2">
      <c r="A6452" s="466" t="s">
        <v>7860</v>
      </c>
      <c r="B6452" s="465" t="s">
        <v>3526</v>
      </c>
      <c r="C6452" s="464" t="s">
        <v>2594</v>
      </c>
      <c r="D6452" s="463" t="s">
        <v>7908</v>
      </c>
      <c r="E6452" s="462">
        <v>4200</v>
      </c>
      <c r="F6452" s="461" t="s">
        <v>8968</v>
      </c>
      <c r="G6452" s="460" t="s">
        <v>8967</v>
      </c>
      <c r="H6452" s="460" t="s">
        <v>6299</v>
      </c>
      <c r="I6452" s="460" t="s">
        <v>7869</v>
      </c>
      <c r="J6452" s="459" t="s">
        <v>6299</v>
      </c>
      <c r="K6452" s="458">
        <v>3</v>
      </c>
      <c r="L6452" s="458">
        <v>5</v>
      </c>
      <c r="M6452" s="457">
        <v>22280.391648216097</v>
      </c>
      <c r="N6452" s="458">
        <v>0</v>
      </c>
      <c r="O6452" s="458">
        <v>0</v>
      </c>
      <c r="P6452" s="457">
        <v>0</v>
      </c>
    </row>
    <row r="6453" spans="1:16" ht="67.5" x14ac:dyDescent="0.2">
      <c r="A6453" s="466" t="s">
        <v>7860</v>
      </c>
      <c r="B6453" s="465" t="s">
        <v>3526</v>
      </c>
      <c r="C6453" s="464" t="s">
        <v>2594</v>
      </c>
      <c r="D6453" s="463" t="s">
        <v>7859</v>
      </c>
      <c r="E6453" s="462">
        <v>2500</v>
      </c>
      <c r="F6453" s="461" t="s">
        <v>8966</v>
      </c>
      <c r="G6453" s="460" t="s">
        <v>8965</v>
      </c>
      <c r="H6453" s="460" t="s">
        <v>6389</v>
      </c>
      <c r="I6453" s="460" t="s">
        <v>7869</v>
      </c>
      <c r="J6453" s="459" t="s">
        <v>6389</v>
      </c>
      <c r="K6453" s="458">
        <v>5</v>
      </c>
      <c r="L6453" s="458">
        <v>12</v>
      </c>
      <c r="M6453" s="457">
        <v>31829.130926022997</v>
      </c>
      <c r="N6453" s="458">
        <v>0</v>
      </c>
      <c r="O6453" s="458">
        <v>0</v>
      </c>
      <c r="P6453" s="457">
        <v>0</v>
      </c>
    </row>
    <row r="6454" spans="1:16" ht="67.5" x14ac:dyDescent="0.2">
      <c r="A6454" s="466" t="s">
        <v>7860</v>
      </c>
      <c r="B6454" s="465" t="s">
        <v>3526</v>
      </c>
      <c r="C6454" s="464" t="s">
        <v>2594</v>
      </c>
      <c r="D6454" s="463" t="s">
        <v>7887</v>
      </c>
      <c r="E6454" s="462">
        <v>4200</v>
      </c>
      <c r="F6454" s="461" t="s">
        <v>8964</v>
      </c>
      <c r="G6454" s="460" t="s">
        <v>8963</v>
      </c>
      <c r="H6454" s="460" t="s">
        <v>6389</v>
      </c>
      <c r="I6454" s="460" t="s">
        <v>7869</v>
      </c>
      <c r="J6454" s="459" t="s">
        <v>6389</v>
      </c>
      <c r="K6454" s="458">
        <v>3</v>
      </c>
      <c r="L6454" s="458">
        <v>12</v>
      </c>
      <c r="M6454" s="457">
        <v>53472.939955718633</v>
      </c>
      <c r="N6454" s="458">
        <v>1</v>
      </c>
      <c r="O6454" s="458">
        <v>6</v>
      </c>
      <c r="P6454" s="457">
        <v>26506.799999999999</v>
      </c>
    </row>
    <row r="6455" spans="1:16" ht="67.5" x14ac:dyDescent="0.2">
      <c r="A6455" s="466" t="s">
        <v>7860</v>
      </c>
      <c r="B6455" s="465" t="s">
        <v>3526</v>
      </c>
      <c r="C6455" s="464" t="s">
        <v>2594</v>
      </c>
      <c r="D6455" s="463" t="s">
        <v>7923</v>
      </c>
      <c r="E6455" s="462">
        <v>4200</v>
      </c>
      <c r="F6455" s="461" t="s">
        <v>8962</v>
      </c>
      <c r="G6455" s="460" t="s">
        <v>8961</v>
      </c>
      <c r="H6455" s="460" t="s">
        <v>6514</v>
      </c>
      <c r="I6455" s="460" t="s">
        <v>7869</v>
      </c>
      <c r="J6455" s="459" t="s">
        <v>6514</v>
      </c>
      <c r="K6455" s="458">
        <v>3</v>
      </c>
      <c r="L6455" s="458">
        <v>5</v>
      </c>
      <c r="M6455" s="457">
        <v>22280.391648216097</v>
      </c>
      <c r="N6455" s="458">
        <v>0</v>
      </c>
      <c r="O6455" s="458">
        <v>0</v>
      </c>
      <c r="P6455" s="457">
        <v>0</v>
      </c>
    </row>
    <row r="6456" spans="1:16" ht="67.5" x14ac:dyDescent="0.2">
      <c r="A6456" s="466" t="s">
        <v>7860</v>
      </c>
      <c r="B6456" s="465" t="s">
        <v>3526</v>
      </c>
      <c r="C6456" s="464" t="s">
        <v>2594</v>
      </c>
      <c r="D6456" s="463" t="s">
        <v>8960</v>
      </c>
      <c r="E6456" s="462">
        <v>10500</v>
      </c>
      <c r="F6456" s="461" t="s">
        <v>2738</v>
      </c>
      <c r="G6456" s="460" t="s">
        <v>8959</v>
      </c>
      <c r="H6456" s="460" t="s">
        <v>7865</v>
      </c>
      <c r="I6456" s="460" t="s">
        <v>7869</v>
      </c>
      <c r="J6456" s="459" t="s">
        <v>7865</v>
      </c>
      <c r="K6456" s="458">
        <v>1</v>
      </c>
      <c r="L6456" s="458">
        <v>3</v>
      </c>
      <c r="M6456" s="457">
        <v>33420.587472324143</v>
      </c>
      <c r="N6456" s="458">
        <v>1</v>
      </c>
      <c r="O6456" s="458">
        <v>6</v>
      </c>
      <c r="P6456" s="457">
        <v>64306.8</v>
      </c>
    </row>
    <row r="6457" spans="1:16" ht="67.5" x14ac:dyDescent="0.2">
      <c r="A6457" s="466" t="s">
        <v>7860</v>
      </c>
      <c r="B6457" s="465" t="s">
        <v>3526</v>
      </c>
      <c r="C6457" s="464" t="s">
        <v>2594</v>
      </c>
      <c r="D6457" s="463" t="s">
        <v>7923</v>
      </c>
      <c r="E6457" s="462">
        <v>4200</v>
      </c>
      <c r="F6457" s="461" t="s">
        <v>8958</v>
      </c>
      <c r="G6457" s="460" t="s">
        <v>8957</v>
      </c>
      <c r="H6457" s="460" t="s">
        <v>3574</v>
      </c>
      <c r="I6457" s="460" t="s">
        <v>7869</v>
      </c>
      <c r="J6457" s="459" t="s">
        <v>3574</v>
      </c>
      <c r="K6457" s="458">
        <v>4</v>
      </c>
      <c r="L6457" s="458">
        <v>7</v>
      </c>
      <c r="M6457" s="457">
        <v>31192.548307502537</v>
      </c>
      <c r="N6457" s="458">
        <v>1</v>
      </c>
      <c r="O6457" s="458">
        <v>6</v>
      </c>
      <c r="P6457" s="457">
        <v>26506.799999999999</v>
      </c>
    </row>
    <row r="6458" spans="1:16" ht="67.5" x14ac:dyDescent="0.2">
      <c r="A6458" s="466" t="s">
        <v>7860</v>
      </c>
      <c r="B6458" s="465" t="s">
        <v>3526</v>
      </c>
      <c r="C6458" s="464" t="s">
        <v>2594</v>
      </c>
      <c r="D6458" s="463" t="s">
        <v>7923</v>
      </c>
      <c r="E6458" s="462">
        <v>3200</v>
      </c>
      <c r="F6458" s="461" t="s">
        <v>8956</v>
      </c>
      <c r="G6458" s="460" t="s">
        <v>8955</v>
      </c>
      <c r="H6458" s="460" t="s">
        <v>3574</v>
      </c>
      <c r="I6458" s="460" t="s">
        <v>7861</v>
      </c>
      <c r="J6458" s="459" t="s">
        <v>3574</v>
      </c>
      <c r="K6458" s="458">
        <v>5</v>
      </c>
      <c r="L6458" s="458">
        <v>12</v>
      </c>
      <c r="M6458" s="457">
        <v>46258.336945820083</v>
      </c>
      <c r="N6458" s="458">
        <v>1</v>
      </c>
      <c r="O6458" s="458">
        <v>6</v>
      </c>
      <c r="P6458" s="457">
        <v>20506.8</v>
      </c>
    </row>
    <row r="6459" spans="1:16" ht="67.5" x14ac:dyDescent="0.2">
      <c r="A6459" s="466" t="s">
        <v>7860</v>
      </c>
      <c r="B6459" s="465" t="s">
        <v>3526</v>
      </c>
      <c r="C6459" s="464" t="s">
        <v>2594</v>
      </c>
      <c r="D6459" s="463" t="s">
        <v>8122</v>
      </c>
      <c r="E6459" s="462">
        <v>10000</v>
      </c>
      <c r="F6459" s="461" t="s">
        <v>8954</v>
      </c>
      <c r="G6459" s="460" t="s">
        <v>8953</v>
      </c>
      <c r="H6459" s="460" t="s">
        <v>7911</v>
      </c>
      <c r="I6459" s="460" t="s">
        <v>7869</v>
      </c>
      <c r="J6459" s="459" t="s">
        <v>7911</v>
      </c>
      <c r="K6459" s="458">
        <v>3</v>
      </c>
      <c r="L6459" s="458">
        <v>12</v>
      </c>
      <c r="M6459" s="457">
        <v>127316.52370409199</v>
      </c>
      <c r="N6459" s="458">
        <v>1</v>
      </c>
      <c r="O6459" s="458">
        <v>6</v>
      </c>
      <c r="P6459" s="457">
        <v>61306.8</v>
      </c>
    </row>
    <row r="6460" spans="1:16" ht="67.5" x14ac:dyDescent="0.2">
      <c r="A6460" s="466" t="s">
        <v>7860</v>
      </c>
      <c r="B6460" s="465" t="s">
        <v>3526</v>
      </c>
      <c r="C6460" s="464" t="s">
        <v>2594</v>
      </c>
      <c r="D6460" s="463" t="s">
        <v>8599</v>
      </c>
      <c r="E6460" s="462">
        <v>5500</v>
      </c>
      <c r="F6460" s="461" t="s">
        <v>8952</v>
      </c>
      <c r="G6460" s="460" t="s">
        <v>8951</v>
      </c>
      <c r="H6460" s="460" t="s">
        <v>8950</v>
      </c>
      <c r="I6460" s="460" t="s">
        <v>7869</v>
      </c>
      <c r="J6460" s="459" t="s">
        <v>8950</v>
      </c>
      <c r="K6460" s="458">
        <v>3</v>
      </c>
      <c r="L6460" s="458">
        <v>12</v>
      </c>
      <c r="M6460" s="457">
        <v>70024.088037250593</v>
      </c>
      <c r="N6460" s="458">
        <v>1</v>
      </c>
      <c r="O6460" s="458">
        <v>6</v>
      </c>
      <c r="P6460" s="457">
        <v>34306.800000000003</v>
      </c>
    </row>
    <row r="6461" spans="1:16" ht="67.5" x14ac:dyDescent="0.2">
      <c r="A6461" s="466" t="s">
        <v>7860</v>
      </c>
      <c r="B6461" s="465" t="s">
        <v>3526</v>
      </c>
      <c r="C6461" s="464" t="s">
        <v>2594</v>
      </c>
      <c r="D6461" s="463" t="s">
        <v>8278</v>
      </c>
      <c r="E6461" s="462">
        <v>2700</v>
      </c>
      <c r="F6461" s="461" t="s">
        <v>8949</v>
      </c>
      <c r="G6461" s="460" t="s">
        <v>8948</v>
      </c>
      <c r="H6461" s="460" t="s">
        <v>8947</v>
      </c>
      <c r="I6461" s="460" t="s">
        <v>7869</v>
      </c>
      <c r="J6461" s="459" t="s">
        <v>8947</v>
      </c>
      <c r="K6461" s="458">
        <v>3</v>
      </c>
      <c r="L6461" s="458">
        <v>12</v>
      </c>
      <c r="M6461" s="457">
        <v>34375.461400104832</v>
      </c>
      <c r="N6461" s="458">
        <v>1</v>
      </c>
      <c r="O6461" s="458">
        <v>6</v>
      </c>
      <c r="P6461" s="457">
        <v>17506.8</v>
      </c>
    </row>
    <row r="6462" spans="1:16" ht="67.5" x14ac:dyDescent="0.2">
      <c r="A6462" s="466" t="s">
        <v>7860</v>
      </c>
      <c r="B6462" s="465" t="s">
        <v>3526</v>
      </c>
      <c r="C6462" s="464" t="s">
        <v>2594</v>
      </c>
      <c r="D6462" s="463" t="s">
        <v>8568</v>
      </c>
      <c r="E6462" s="462">
        <v>5500</v>
      </c>
      <c r="F6462" s="461" t="s">
        <v>8946</v>
      </c>
      <c r="G6462" s="460" t="s">
        <v>8945</v>
      </c>
      <c r="H6462" s="460" t="s">
        <v>8352</v>
      </c>
      <c r="I6462" s="460" t="s">
        <v>7869</v>
      </c>
      <c r="J6462" s="459" t="s">
        <v>8352</v>
      </c>
      <c r="K6462" s="458">
        <v>3</v>
      </c>
      <c r="L6462" s="458">
        <v>12</v>
      </c>
      <c r="M6462" s="457">
        <v>70024.088037250593</v>
      </c>
      <c r="N6462" s="458">
        <v>1</v>
      </c>
      <c r="O6462" s="458">
        <v>6</v>
      </c>
      <c r="P6462" s="457">
        <v>34306.800000000003</v>
      </c>
    </row>
    <row r="6463" spans="1:16" ht="67.5" x14ac:dyDescent="0.2">
      <c r="A6463" s="466" t="s">
        <v>7860</v>
      </c>
      <c r="B6463" s="465" t="s">
        <v>3526</v>
      </c>
      <c r="C6463" s="464" t="s">
        <v>2594</v>
      </c>
      <c r="D6463" s="463" t="s">
        <v>7887</v>
      </c>
      <c r="E6463" s="462">
        <v>4200</v>
      </c>
      <c r="F6463" s="461" t="s">
        <v>8944</v>
      </c>
      <c r="G6463" s="460" t="s">
        <v>8943</v>
      </c>
      <c r="H6463" s="460" t="s">
        <v>3574</v>
      </c>
      <c r="I6463" s="460" t="s">
        <v>7869</v>
      </c>
      <c r="J6463" s="459" t="s">
        <v>3574</v>
      </c>
      <c r="K6463" s="458">
        <v>4</v>
      </c>
      <c r="L6463" s="458">
        <v>10</v>
      </c>
      <c r="M6463" s="457">
        <v>44560.783296432193</v>
      </c>
      <c r="N6463" s="458">
        <v>1</v>
      </c>
      <c r="O6463" s="458">
        <v>6</v>
      </c>
      <c r="P6463" s="457">
        <v>26506.799999999999</v>
      </c>
    </row>
    <row r="6464" spans="1:16" ht="67.5" x14ac:dyDescent="0.2">
      <c r="A6464" s="466" t="s">
        <v>7860</v>
      </c>
      <c r="B6464" s="465" t="s">
        <v>3526</v>
      </c>
      <c r="C6464" s="464" t="s">
        <v>2594</v>
      </c>
      <c r="D6464" s="463" t="s">
        <v>8942</v>
      </c>
      <c r="E6464" s="462">
        <v>14000</v>
      </c>
      <c r="F6464" s="461" t="s">
        <v>8941</v>
      </c>
      <c r="G6464" s="460" t="s">
        <v>8940</v>
      </c>
      <c r="H6464" s="460" t="s">
        <v>7911</v>
      </c>
      <c r="I6464" s="460" t="s">
        <v>7869</v>
      </c>
      <c r="J6464" s="459" t="s">
        <v>7911</v>
      </c>
      <c r="K6464" s="458">
        <v>3</v>
      </c>
      <c r="L6464" s="458">
        <v>12</v>
      </c>
      <c r="M6464" s="457">
        <v>178243.13318572877</v>
      </c>
      <c r="N6464" s="458">
        <v>1</v>
      </c>
      <c r="O6464" s="458">
        <v>6</v>
      </c>
      <c r="P6464" s="457">
        <v>85306.8</v>
      </c>
    </row>
    <row r="6465" spans="1:16" ht="67.5" x14ac:dyDescent="0.2">
      <c r="A6465" s="466" t="s">
        <v>7860</v>
      </c>
      <c r="B6465" s="465" t="s">
        <v>3526</v>
      </c>
      <c r="C6465" s="464" t="s">
        <v>2594</v>
      </c>
      <c r="D6465" s="463" t="s">
        <v>8061</v>
      </c>
      <c r="E6465" s="462">
        <v>3000</v>
      </c>
      <c r="F6465" s="461" t="s">
        <v>8939</v>
      </c>
      <c r="G6465" s="460" t="s">
        <v>8938</v>
      </c>
      <c r="H6465" s="460" t="s">
        <v>6514</v>
      </c>
      <c r="I6465" s="460" t="s">
        <v>7861</v>
      </c>
      <c r="J6465" s="459" t="s">
        <v>6514</v>
      </c>
      <c r="K6465" s="458">
        <v>4</v>
      </c>
      <c r="L6465" s="458">
        <v>10</v>
      </c>
      <c r="M6465" s="457">
        <v>31829.130926022997</v>
      </c>
      <c r="N6465" s="458">
        <v>1</v>
      </c>
      <c r="O6465" s="458">
        <v>6</v>
      </c>
      <c r="P6465" s="457">
        <v>19306.8</v>
      </c>
    </row>
    <row r="6466" spans="1:16" ht="67.5" x14ac:dyDescent="0.2">
      <c r="A6466" s="466" t="s">
        <v>7860</v>
      </c>
      <c r="B6466" s="465" t="s">
        <v>3526</v>
      </c>
      <c r="C6466" s="464" t="s">
        <v>2594</v>
      </c>
      <c r="D6466" s="463" t="s">
        <v>7923</v>
      </c>
      <c r="E6466" s="462">
        <v>4200</v>
      </c>
      <c r="F6466" s="461" t="s">
        <v>8937</v>
      </c>
      <c r="G6466" s="460" t="s">
        <v>8936</v>
      </c>
      <c r="H6466" s="460" t="s">
        <v>6514</v>
      </c>
      <c r="I6466" s="460" t="s">
        <v>7861</v>
      </c>
      <c r="J6466" s="459" t="s">
        <v>6514</v>
      </c>
      <c r="K6466" s="458">
        <v>4</v>
      </c>
      <c r="L6466" s="458">
        <v>12</v>
      </c>
      <c r="M6466" s="457">
        <v>53472.939955718633</v>
      </c>
      <c r="N6466" s="458">
        <v>1</v>
      </c>
      <c r="O6466" s="458">
        <v>6</v>
      </c>
      <c r="P6466" s="457">
        <v>26506.799999999999</v>
      </c>
    </row>
    <row r="6467" spans="1:16" ht="67.5" x14ac:dyDescent="0.2">
      <c r="A6467" s="466" t="s">
        <v>7860</v>
      </c>
      <c r="B6467" s="465" t="s">
        <v>3526</v>
      </c>
      <c r="C6467" s="464" t="s">
        <v>2594</v>
      </c>
      <c r="D6467" s="463" t="s">
        <v>8263</v>
      </c>
      <c r="E6467" s="462">
        <v>7500</v>
      </c>
      <c r="F6467" s="461" t="s">
        <v>8935</v>
      </c>
      <c r="G6467" s="460" t="s">
        <v>8934</v>
      </c>
      <c r="H6467" s="460" t="s">
        <v>7911</v>
      </c>
      <c r="I6467" s="460" t="s">
        <v>7861</v>
      </c>
      <c r="J6467" s="459" t="s">
        <v>7911</v>
      </c>
      <c r="K6467" s="458">
        <v>3</v>
      </c>
      <c r="L6467" s="458">
        <v>12</v>
      </c>
      <c r="M6467" s="457">
        <v>95487.392778068985</v>
      </c>
      <c r="N6467" s="458">
        <v>1</v>
      </c>
      <c r="O6467" s="458">
        <v>6</v>
      </c>
      <c r="P6467" s="457">
        <v>46306.8</v>
      </c>
    </row>
    <row r="6468" spans="1:16" ht="67.5" x14ac:dyDescent="0.2">
      <c r="A6468" s="466" t="s">
        <v>7860</v>
      </c>
      <c r="B6468" s="465" t="s">
        <v>3526</v>
      </c>
      <c r="C6468" s="464" t="s">
        <v>2594</v>
      </c>
      <c r="D6468" s="463" t="s">
        <v>7859</v>
      </c>
      <c r="E6468" s="462">
        <v>2500</v>
      </c>
      <c r="F6468" s="461" t="s">
        <v>8933</v>
      </c>
      <c r="G6468" s="460" t="s">
        <v>8932</v>
      </c>
      <c r="H6468" s="460"/>
      <c r="I6468" s="460" t="s">
        <v>8064</v>
      </c>
      <c r="J6468" s="459" t="s">
        <v>6514</v>
      </c>
      <c r="K6468" s="458">
        <v>3</v>
      </c>
      <c r="L6468" s="458">
        <v>12</v>
      </c>
      <c r="M6468" s="457">
        <v>31829.130926022997</v>
      </c>
      <c r="N6468" s="458">
        <v>1</v>
      </c>
      <c r="O6468" s="458">
        <v>6</v>
      </c>
      <c r="P6468" s="457">
        <v>16306.8</v>
      </c>
    </row>
    <row r="6469" spans="1:16" ht="67.5" x14ac:dyDescent="0.2">
      <c r="A6469" s="466" t="s">
        <v>7860</v>
      </c>
      <c r="B6469" s="465" t="s">
        <v>3526</v>
      </c>
      <c r="C6469" s="464" t="s">
        <v>2594</v>
      </c>
      <c r="D6469" s="463" t="s">
        <v>7887</v>
      </c>
      <c r="E6469" s="462">
        <v>4200</v>
      </c>
      <c r="F6469" s="461" t="s">
        <v>8931</v>
      </c>
      <c r="G6469" s="460" t="s">
        <v>8930</v>
      </c>
      <c r="H6469" s="460" t="s">
        <v>4810</v>
      </c>
      <c r="I6469" s="460" t="s">
        <v>7869</v>
      </c>
      <c r="J6469" s="459" t="s">
        <v>4810</v>
      </c>
      <c r="K6469" s="458">
        <v>3</v>
      </c>
      <c r="L6469" s="458">
        <v>12</v>
      </c>
      <c r="M6469" s="457">
        <v>53472.939955718633</v>
      </c>
      <c r="N6469" s="458">
        <v>1</v>
      </c>
      <c r="O6469" s="458">
        <v>6</v>
      </c>
      <c r="P6469" s="457">
        <v>26506.799999999999</v>
      </c>
    </row>
    <row r="6470" spans="1:16" ht="67.5" x14ac:dyDescent="0.2">
      <c r="A6470" s="466" t="s">
        <v>7860</v>
      </c>
      <c r="B6470" s="465" t="s">
        <v>3526</v>
      </c>
      <c r="C6470" s="464" t="s">
        <v>2594</v>
      </c>
      <c r="D6470" s="463" t="s">
        <v>8929</v>
      </c>
      <c r="E6470" s="462">
        <v>4200</v>
      </c>
      <c r="F6470" s="461" t="s">
        <v>8928</v>
      </c>
      <c r="G6470" s="460" t="s">
        <v>8927</v>
      </c>
      <c r="H6470" s="460" t="s">
        <v>3595</v>
      </c>
      <c r="I6470" s="460" t="s">
        <v>7861</v>
      </c>
      <c r="J6470" s="459" t="s">
        <v>3595</v>
      </c>
      <c r="K6470" s="458">
        <v>3</v>
      </c>
      <c r="L6470" s="458">
        <v>12</v>
      </c>
      <c r="M6470" s="457">
        <v>53472.939955718633</v>
      </c>
      <c r="N6470" s="458">
        <v>1</v>
      </c>
      <c r="O6470" s="458">
        <v>6</v>
      </c>
      <c r="P6470" s="457">
        <v>26506.799999999999</v>
      </c>
    </row>
    <row r="6471" spans="1:16" ht="67.5" x14ac:dyDescent="0.2">
      <c r="A6471" s="466" t="s">
        <v>7860</v>
      </c>
      <c r="B6471" s="465" t="s">
        <v>3526</v>
      </c>
      <c r="C6471" s="464" t="s">
        <v>2594</v>
      </c>
      <c r="D6471" s="463" t="s">
        <v>8926</v>
      </c>
      <c r="E6471" s="462">
        <v>7500</v>
      </c>
      <c r="F6471" s="461" t="s">
        <v>8925</v>
      </c>
      <c r="G6471" s="460" t="s">
        <v>8924</v>
      </c>
      <c r="H6471" s="460" t="s">
        <v>6514</v>
      </c>
      <c r="I6471" s="460" t="s">
        <v>7869</v>
      </c>
      <c r="J6471" s="459" t="s">
        <v>6514</v>
      </c>
      <c r="K6471" s="458">
        <v>3</v>
      </c>
      <c r="L6471" s="458">
        <v>12</v>
      </c>
      <c r="M6471" s="457">
        <v>95487.392778068985</v>
      </c>
      <c r="N6471" s="458">
        <v>1</v>
      </c>
      <c r="O6471" s="458">
        <v>6</v>
      </c>
      <c r="P6471" s="457">
        <v>46306.8</v>
      </c>
    </row>
    <row r="6472" spans="1:16" ht="67.5" x14ac:dyDescent="0.2">
      <c r="A6472" s="466" t="s">
        <v>7860</v>
      </c>
      <c r="B6472" s="465" t="s">
        <v>3526</v>
      </c>
      <c r="C6472" s="464" t="s">
        <v>2594</v>
      </c>
      <c r="D6472" s="463" t="s">
        <v>7887</v>
      </c>
      <c r="E6472" s="462">
        <v>4200</v>
      </c>
      <c r="F6472" s="461" t="s">
        <v>8923</v>
      </c>
      <c r="G6472" s="460" t="s">
        <v>8922</v>
      </c>
      <c r="H6472" s="460" t="s">
        <v>3642</v>
      </c>
      <c r="I6472" s="460" t="s">
        <v>7861</v>
      </c>
      <c r="J6472" s="459" t="s">
        <v>3642</v>
      </c>
      <c r="K6472" s="458">
        <v>4</v>
      </c>
      <c r="L6472" s="458">
        <v>12</v>
      </c>
      <c r="M6472" s="457">
        <v>53472.939955718633</v>
      </c>
      <c r="N6472" s="458">
        <v>1</v>
      </c>
      <c r="O6472" s="458">
        <v>6</v>
      </c>
      <c r="P6472" s="457">
        <v>26506.799999999999</v>
      </c>
    </row>
    <row r="6473" spans="1:16" ht="67.5" x14ac:dyDescent="0.2">
      <c r="A6473" s="466" t="s">
        <v>7860</v>
      </c>
      <c r="B6473" s="465" t="s">
        <v>3526</v>
      </c>
      <c r="C6473" s="464" t="s">
        <v>2594</v>
      </c>
      <c r="D6473" s="463" t="s">
        <v>7887</v>
      </c>
      <c r="E6473" s="462">
        <v>4200</v>
      </c>
      <c r="F6473" s="461" t="s">
        <v>8921</v>
      </c>
      <c r="G6473" s="460" t="s">
        <v>8920</v>
      </c>
      <c r="H6473" s="460" t="s">
        <v>3542</v>
      </c>
      <c r="I6473" s="460" t="s">
        <v>7861</v>
      </c>
      <c r="J6473" s="459" t="s">
        <v>3542</v>
      </c>
      <c r="K6473" s="458">
        <v>3</v>
      </c>
      <c r="L6473" s="458">
        <v>12</v>
      </c>
      <c r="M6473" s="457">
        <v>53472.939955718633</v>
      </c>
      <c r="N6473" s="458">
        <v>1</v>
      </c>
      <c r="O6473" s="458">
        <v>6</v>
      </c>
      <c r="P6473" s="457">
        <v>26506.799999999999</v>
      </c>
    </row>
    <row r="6474" spans="1:16" ht="67.5" x14ac:dyDescent="0.2">
      <c r="A6474" s="466" t="s">
        <v>7860</v>
      </c>
      <c r="B6474" s="465" t="s">
        <v>3526</v>
      </c>
      <c r="C6474" s="464" t="s">
        <v>2594</v>
      </c>
      <c r="D6474" s="463" t="s">
        <v>8919</v>
      </c>
      <c r="E6474" s="462">
        <v>8000</v>
      </c>
      <c r="F6474" s="461" t="s">
        <v>8918</v>
      </c>
      <c r="G6474" s="460" t="s">
        <v>8917</v>
      </c>
      <c r="H6474" s="460" t="s">
        <v>8854</v>
      </c>
      <c r="I6474" s="460" t="s">
        <v>7869</v>
      </c>
      <c r="J6474" s="459" t="s">
        <v>8854</v>
      </c>
      <c r="K6474" s="458">
        <v>4</v>
      </c>
      <c r="L6474" s="458">
        <v>11</v>
      </c>
      <c r="M6474" s="457">
        <v>93365.450716334119</v>
      </c>
      <c r="N6474" s="458">
        <v>1</v>
      </c>
      <c r="O6474" s="458">
        <v>6</v>
      </c>
      <c r="P6474" s="457">
        <v>49306.8</v>
      </c>
    </row>
    <row r="6475" spans="1:16" ht="67.5" x14ac:dyDescent="0.2">
      <c r="A6475" s="466" t="s">
        <v>7860</v>
      </c>
      <c r="B6475" s="465" t="s">
        <v>3526</v>
      </c>
      <c r="C6475" s="464" t="s">
        <v>2594</v>
      </c>
      <c r="D6475" s="463" t="s">
        <v>7989</v>
      </c>
      <c r="E6475" s="462">
        <v>5500</v>
      </c>
      <c r="F6475" s="461" t="s">
        <v>8916</v>
      </c>
      <c r="G6475" s="460" t="s">
        <v>8915</v>
      </c>
      <c r="H6475" s="460" t="s">
        <v>8420</v>
      </c>
      <c r="I6475" s="460" t="s">
        <v>7869</v>
      </c>
      <c r="J6475" s="459" t="s">
        <v>8420</v>
      </c>
      <c r="K6475" s="458">
        <v>3</v>
      </c>
      <c r="L6475" s="458">
        <v>12</v>
      </c>
      <c r="M6475" s="457">
        <v>70024.088037250593</v>
      </c>
      <c r="N6475" s="458">
        <v>1</v>
      </c>
      <c r="O6475" s="458">
        <v>6</v>
      </c>
      <c r="P6475" s="457">
        <v>34306.800000000003</v>
      </c>
    </row>
    <row r="6476" spans="1:16" ht="67.5" x14ac:dyDescent="0.2">
      <c r="A6476" s="466" t="s">
        <v>7860</v>
      </c>
      <c r="B6476" s="465" t="s">
        <v>3526</v>
      </c>
      <c r="C6476" s="464" t="s">
        <v>2594</v>
      </c>
      <c r="D6476" s="463" t="s">
        <v>7881</v>
      </c>
      <c r="E6476" s="462">
        <v>3200</v>
      </c>
      <c r="F6476" s="461" t="s">
        <v>8914</v>
      </c>
      <c r="G6476" s="460" t="s">
        <v>8913</v>
      </c>
      <c r="H6476" s="460" t="s">
        <v>3642</v>
      </c>
      <c r="I6476" s="460" t="s">
        <v>7861</v>
      </c>
      <c r="J6476" s="459" t="s">
        <v>3642</v>
      </c>
      <c r="K6476" s="458">
        <v>4</v>
      </c>
      <c r="L6476" s="458">
        <v>12</v>
      </c>
      <c r="M6476" s="457">
        <v>40741.287585309437</v>
      </c>
      <c r="N6476" s="458">
        <v>1</v>
      </c>
      <c r="O6476" s="458">
        <v>6</v>
      </c>
      <c r="P6476" s="457">
        <v>20506.8</v>
      </c>
    </row>
    <row r="6477" spans="1:16" ht="67.5" x14ac:dyDescent="0.2">
      <c r="A6477" s="466" t="s">
        <v>7860</v>
      </c>
      <c r="B6477" s="465" t="s">
        <v>3526</v>
      </c>
      <c r="C6477" s="464" t="s">
        <v>2594</v>
      </c>
      <c r="D6477" s="463" t="s">
        <v>7887</v>
      </c>
      <c r="E6477" s="462">
        <v>4200</v>
      </c>
      <c r="F6477" s="461" t="s">
        <v>8912</v>
      </c>
      <c r="G6477" s="460" t="s">
        <v>8911</v>
      </c>
      <c r="H6477" s="460" t="s">
        <v>3642</v>
      </c>
      <c r="I6477" s="460" t="s">
        <v>7861</v>
      </c>
      <c r="J6477" s="459" t="s">
        <v>3642</v>
      </c>
      <c r="K6477" s="458">
        <v>3</v>
      </c>
      <c r="L6477" s="458">
        <v>12</v>
      </c>
      <c r="M6477" s="457">
        <v>53472.939955718633</v>
      </c>
      <c r="N6477" s="458">
        <v>1</v>
      </c>
      <c r="O6477" s="458">
        <v>6</v>
      </c>
      <c r="P6477" s="457">
        <v>26506.799999999999</v>
      </c>
    </row>
    <row r="6478" spans="1:16" ht="67.5" x14ac:dyDescent="0.2">
      <c r="A6478" s="466" t="s">
        <v>7860</v>
      </c>
      <c r="B6478" s="465" t="s">
        <v>3526</v>
      </c>
      <c r="C6478" s="464" t="s">
        <v>2594</v>
      </c>
      <c r="D6478" s="463" t="s">
        <v>7859</v>
      </c>
      <c r="E6478" s="462">
        <v>2500</v>
      </c>
      <c r="F6478" s="461" t="s">
        <v>8910</v>
      </c>
      <c r="G6478" s="460" t="s">
        <v>8909</v>
      </c>
      <c r="H6478" s="460"/>
      <c r="I6478" s="460"/>
      <c r="J6478" s="459"/>
      <c r="K6478" s="458">
        <v>3</v>
      </c>
      <c r="L6478" s="458">
        <v>5</v>
      </c>
      <c r="M6478" s="457">
        <v>13262.137885842914</v>
      </c>
      <c r="N6478" s="458">
        <v>0</v>
      </c>
      <c r="O6478" s="458">
        <v>0</v>
      </c>
      <c r="P6478" s="457">
        <v>0</v>
      </c>
    </row>
    <row r="6479" spans="1:16" ht="67.5" x14ac:dyDescent="0.2">
      <c r="A6479" s="466" t="s">
        <v>7860</v>
      </c>
      <c r="B6479" s="465" t="s">
        <v>3526</v>
      </c>
      <c r="C6479" s="464" t="s">
        <v>2594</v>
      </c>
      <c r="D6479" s="463" t="s">
        <v>8908</v>
      </c>
      <c r="E6479" s="462">
        <v>10500</v>
      </c>
      <c r="F6479" s="461" t="s">
        <v>8907</v>
      </c>
      <c r="G6479" s="460" t="s">
        <v>8906</v>
      </c>
      <c r="H6479" s="460" t="s">
        <v>8905</v>
      </c>
      <c r="I6479" s="460" t="s">
        <v>7869</v>
      </c>
      <c r="J6479" s="459" t="s">
        <v>8905</v>
      </c>
      <c r="K6479" s="458">
        <v>3</v>
      </c>
      <c r="L6479" s="458">
        <v>12</v>
      </c>
      <c r="M6479" s="457">
        <v>133682.34988929657</v>
      </c>
      <c r="N6479" s="458">
        <v>1</v>
      </c>
      <c r="O6479" s="458">
        <v>6</v>
      </c>
      <c r="P6479" s="457">
        <v>64306.8</v>
      </c>
    </row>
    <row r="6480" spans="1:16" ht="67.5" x14ac:dyDescent="0.2">
      <c r="A6480" s="466" t="s">
        <v>7860</v>
      </c>
      <c r="B6480" s="465" t="s">
        <v>3526</v>
      </c>
      <c r="C6480" s="464" t="s">
        <v>2594</v>
      </c>
      <c r="D6480" s="463" t="s">
        <v>8248</v>
      </c>
      <c r="E6480" s="462">
        <v>4200</v>
      </c>
      <c r="F6480" s="461" t="s">
        <v>8904</v>
      </c>
      <c r="G6480" s="460" t="s">
        <v>8903</v>
      </c>
      <c r="H6480" s="460" t="s">
        <v>4810</v>
      </c>
      <c r="I6480" s="460" t="s">
        <v>7869</v>
      </c>
      <c r="J6480" s="459" t="s">
        <v>4810</v>
      </c>
      <c r="K6480" s="458">
        <v>3</v>
      </c>
      <c r="L6480" s="458">
        <v>12</v>
      </c>
      <c r="M6480" s="457">
        <v>53472.939955718633</v>
      </c>
      <c r="N6480" s="458">
        <v>1</v>
      </c>
      <c r="O6480" s="458">
        <v>6</v>
      </c>
      <c r="P6480" s="457">
        <v>26506.799999999999</v>
      </c>
    </row>
    <row r="6481" spans="1:16" ht="67.5" x14ac:dyDescent="0.2">
      <c r="A6481" s="466" t="s">
        <v>7860</v>
      </c>
      <c r="B6481" s="465" t="s">
        <v>3526</v>
      </c>
      <c r="C6481" s="464" t="s">
        <v>2594</v>
      </c>
      <c r="D6481" s="463" t="s">
        <v>7899</v>
      </c>
      <c r="E6481" s="462">
        <v>4200</v>
      </c>
      <c r="F6481" s="461" t="s">
        <v>8902</v>
      </c>
      <c r="G6481" s="460" t="s">
        <v>8901</v>
      </c>
      <c r="H6481" s="460" t="s">
        <v>6389</v>
      </c>
      <c r="I6481" s="460" t="s">
        <v>7869</v>
      </c>
      <c r="J6481" s="459" t="s">
        <v>6389</v>
      </c>
      <c r="K6481" s="458">
        <v>3</v>
      </c>
      <c r="L6481" s="458">
        <v>12</v>
      </c>
      <c r="M6481" s="457">
        <v>53472.939955718633</v>
      </c>
      <c r="N6481" s="458">
        <v>1</v>
      </c>
      <c r="O6481" s="458">
        <v>6</v>
      </c>
      <c r="P6481" s="457">
        <v>26506.799999999999</v>
      </c>
    </row>
    <row r="6482" spans="1:16" ht="67.5" x14ac:dyDescent="0.2">
      <c r="A6482" s="466" t="s">
        <v>7860</v>
      </c>
      <c r="B6482" s="465" t="s">
        <v>3526</v>
      </c>
      <c r="C6482" s="464" t="s">
        <v>2594</v>
      </c>
      <c r="D6482" s="463" t="s">
        <v>7899</v>
      </c>
      <c r="E6482" s="462">
        <v>4200</v>
      </c>
      <c r="F6482" s="461" t="s">
        <v>8900</v>
      </c>
      <c r="G6482" s="460" t="s">
        <v>8899</v>
      </c>
      <c r="H6482" s="460"/>
      <c r="I6482" s="460"/>
      <c r="J6482" s="459"/>
      <c r="K6482" s="458">
        <v>3</v>
      </c>
      <c r="L6482" s="458">
        <v>12</v>
      </c>
      <c r="M6482" s="457">
        <v>53472.939955718633</v>
      </c>
      <c r="N6482" s="458">
        <v>1</v>
      </c>
      <c r="O6482" s="458">
        <v>6</v>
      </c>
      <c r="P6482" s="457">
        <v>26506.799999999999</v>
      </c>
    </row>
    <row r="6483" spans="1:16" ht="67.5" x14ac:dyDescent="0.2">
      <c r="A6483" s="466" t="s">
        <v>7860</v>
      </c>
      <c r="B6483" s="465" t="s">
        <v>3526</v>
      </c>
      <c r="C6483" s="464" t="s">
        <v>2594</v>
      </c>
      <c r="D6483" s="463" t="s">
        <v>8310</v>
      </c>
      <c r="E6483" s="462">
        <v>8000</v>
      </c>
      <c r="F6483" s="461" t="s">
        <v>8898</v>
      </c>
      <c r="G6483" s="460" t="s">
        <v>8897</v>
      </c>
      <c r="H6483" s="460" t="s">
        <v>6389</v>
      </c>
      <c r="I6483" s="460" t="s">
        <v>7869</v>
      </c>
      <c r="J6483" s="459" t="s">
        <v>6389</v>
      </c>
      <c r="K6483" s="458">
        <v>3</v>
      </c>
      <c r="L6483" s="458">
        <v>12</v>
      </c>
      <c r="M6483" s="457">
        <v>101853.21896327358</v>
      </c>
      <c r="N6483" s="458">
        <v>1</v>
      </c>
      <c r="O6483" s="458">
        <v>6</v>
      </c>
      <c r="P6483" s="457">
        <v>49306.8</v>
      </c>
    </row>
    <row r="6484" spans="1:16" ht="67.5" x14ac:dyDescent="0.2">
      <c r="A6484" s="466" t="s">
        <v>7860</v>
      </c>
      <c r="B6484" s="465" t="s">
        <v>3526</v>
      </c>
      <c r="C6484" s="464" t="s">
        <v>2594</v>
      </c>
      <c r="D6484" s="463" t="s">
        <v>8896</v>
      </c>
      <c r="E6484" s="462">
        <v>4200</v>
      </c>
      <c r="F6484" s="461" t="s">
        <v>8895</v>
      </c>
      <c r="G6484" s="460" t="s">
        <v>8894</v>
      </c>
      <c r="H6484" s="460" t="s">
        <v>8893</v>
      </c>
      <c r="I6484" s="460" t="s">
        <v>7861</v>
      </c>
      <c r="J6484" s="459" t="s">
        <v>8893</v>
      </c>
      <c r="K6484" s="458">
        <v>3</v>
      </c>
      <c r="L6484" s="458">
        <v>12</v>
      </c>
      <c r="M6484" s="457">
        <v>53472.939955718633</v>
      </c>
      <c r="N6484" s="458">
        <v>1</v>
      </c>
      <c r="O6484" s="458">
        <v>6</v>
      </c>
      <c r="P6484" s="457">
        <v>26506.799999999999</v>
      </c>
    </row>
    <row r="6485" spans="1:16" ht="67.5" x14ac:dyDescent="0.2">
      <c r="A6485" s="466" t="s">
        <v>7860</v>
      </c>
      <c r="B6485" s="465" t="s">
        <v>3526</v>
      </c>
      <c r="C6485" s="464" t="s">
        <v>2594</v>
      </c>
      <c r="D6485" s="463" t="s">
        <v>7887</v>
      </c>
      <c r="E6485" s="462">
        <v>4200</v>
      </c>
      <c r="F6485" s="461" t="s">
        <v>8892</v>
      </c>
      <c r="G6485" s="460" t="s">
        <v>8891</v>
      </c>
      <c r="H6485" s="460" t="s">
        <v>6389</v>
      </c>
      <c r="I6485" s="460" t="s">
        <v>7869</v>
      </c>
      <c r="J6485" s="459" t="s">
        <v>6389</v>
      </c>
      <c r="K6485" s="458">
        <v>4</v>
      </c>
      <c r="L6485" s="458">
        <v>12</v>
      </c>
      <c r="M6485" s="457">
        <v>53472.939955718633</v>
      </c>
      <c r="N6485" s="458">
        <v>1</v>
      </c>
      <c r="O6485" s="458">
        <v>6</v>
      </c>
      <c r="P6485" s="457">
        <v>26506.799999999999</v>
      </c>
    </row>
    <row r="6486" spans="1:16" ht="67.5" x14ac:dyDescent="0.2">
      <c r="A6486" s="466" t="s">
        <v>7860</v>
      </c>
      <c r="B6486" s="465" t="s">
        <v>3526</v>
      </c>
      <c r="C6486" s="464" t="s">
        <v>2594</v>
      </c>
      <c r="D6486" s="463" t="s">
        <v>8660</v>
      </c>
      <c r="E6486" s="462">
        <v>4200</v>
      </c>
      <c r="F6486" s="461" t="s">
        <v>8890</v>
      </c>
      <c r="G6486" s="460" t="s">
        <v>8889</v>
      </c>
      <c r="H6486" s="460" t="s">
        <v>6389</v>
      </c>
      <c r="I6486" s="460" t="s">
        <v>7869</v>
      </c>
      <c r="J6486" s="459" t="s">
        <v>6389</v>
      </c>
      <c r="K6486" s="458">
        <v>3</v>
      </c>
      <c r="L6486" s="458">
        <v>12</v>
      </c>
      <c r="M6486" s="457">
        <v>53472.939955718633</v>
      </c>
      <c r="N6486" s="458">
        <v>1</v>
      </c>
      <c r="O6486" s="458">
        <v>6</v>
      </c>
      <c r="P6486" s="457">
        <v>26506.799999999999</v>
      </c>
    </row>
    <row r="6487" spans="1:16" ht="67.5" x14ac:dyDescent="0.2">
      <c r="A6487" s="466" t="s">
        <v>7860</v>
      </c>
      <c r="B6487" s="465" t="s">
        <v>3526</v>
      </c>
      <c r="C6487" s="464" t="s">
        <v>2594</v>
      </c>
      <c r="D6487" s="463" t="s">
        <v>7908</v>
      </c>
      <c r="E6487" s="462">
        <v>4200</v>
      </c>
      <c r="F6487" s="461" t="s">
        <v>8888</v>
      </c>
      <c r="G6487" s="460" t="s">
        <v>8887</v>
      </c>
      <c r="H6487" s="460" t="s">
        <v>6514</v>
      </c>
      <c r="I6487" s="460" t="s">
        <v>7861</v>
      </c>
      <c r="J6487" s="459" t="s">
        <v>6514</v>
      </c>
      <c r="K6487" s="458">
        <v>3</v>
      </c>
      <c r="L6487" s="458">
        <v>5</v>
      </c>
      <c r="M6487" s="457">
        <v>22280.391648216097</v>
      </c>
      <c r="N6487" s="458">
        <v>0</v>
      </c>
      <c r="O6487" s="458">
        <v>0</v>
      </c>
      <c r="P6487" s="457">
        <v>0</v>
      </c>
    </row>
    <row r="6488" spans="1:16" ht="67.5" x14ac:dyDescent="0.2">
      <c r="A6488" s="466" t="s">
        <v>7860</v>
      </c>
      <c r="B6488" s="465" t="s">
        <v>3526</v>
      </c>
      <c r="C6488" s="464" t="s">
        <v>2594</v>
      </c>
      <c r="D6488" s="463" t="s">
        <v>8808</v>
      </c>
      <c r="E6488" s="462">
        <v>5500</v>
      </c>
      <c r="F6488" s="461" t="s">
        <v>8886</v>
      </c>
      <c r="G6488" s="460" t="s">
        <v>8885</v>
      </c>
      <c r="H6488" s="460" t="s">
        <v>8241</v>
      </c>
      <c r="I6488" s="460" t="s">
        <v>7869</v>
      </c>
      <c r="J6488" s="459" t="s">
        <v>8241</v>
      </c>
      <c r="K6488" s="458">
        <v>3</v>
      </c>
      <c r="L6488" s="458">
        <v>12</v>
      </c>
      <c r="M6488" s="457">
        <v>70024.088037250593</v>
      </c>
      <c r="N6488" s="458">
        <v>1</v>
      </c>
      <c r="O6488" s="458">
        <v>6</v>
      </c>
      <c r="P6488" s="457">
        <v>34306.800000000003</v>
      </c>
    </row>
    <row r="6489" spans="1:16" ht="67.5" x14ac:dyDescent="0.2">
      <c r="A6489" s="466" t="s">
        <v>7860</v>
      </c>
      <c r="B6489" s="465" t="s">
        <v>3526</v>
      </c>
      <c r="C6489" s="464" t="s">
        <v>2594</v>
      </c>
      <c r="D6489" s="463" t="s">
        <v>8884</v>
      </c>
      <c r="E6489" s="462">
        <v>3500</v>
      </c>
      <c r="F6489" s="461" t="s">
        <v>8883</v>
      </c>
      <c r="G6489" s="460" t="s">
        <v>8882</v>
      </c>
      <c r="H6489" s="460"/>
      <c r="I6489" s="460" t="s">
        <v>8064</v>
      </c>
      <c r="J6489" s="459" t="s">
        <v>8881</v>
      </c>
      <c r="K6489" s="458">
        <v>2</v>
      </c>
      <c r="L6489" s="458">
        <v>4</v>
      </c>
      <c r="M6489" s="457">
        <v>14853.594432144064</v>
      </c>
      <c r="N6489" s="458">
        <v>1</v>
      </c>
      <c r="O6489" s="458">
        <v>6</v>
      </c>
      <c r="P6489" s="457">
        <v>22306.799999999999</v>
      </c>
    </row>
    <row r="6490" spans="1:16" ht="67.5" x14ac:dyDescent="0.2">
      <c r="A6490" s="466" t="s">
        <v>7860</v>
      </c>
      <c r="B6490" s="465" t="s">
        <v>3526</v>
      </c>
      <c r="C6490" s="464" t="s">
        <v>2594</v>
      </c>
      <c r="D6490" s="463" t="s">
        <v>7923</v>
      </c>
      <c r="E6490" s="462">
        <v>4200</v>
      </c>
      <c r="F6490" s="461" t="s">
        <v>8880</v>
      </c>
      <c r="G6490" s="460" t="s">
        <v>8879</v>
      </c>
      <c r="H6490" s="460" t="s">
        <v>6389</v>
      </c>
      <c r="I6490" s="460" t="s">
        <v>7869</v>
      </c>
      <c r="J6490" s="459" t="s">
        <v>6389</v>
      </c>
      <c r="K6490" s="458">
        <v>4</v>
      </c>
      <c r="L6490" s="458">
        <v>12</v>
      </c>
      <c r="M6490" s="457">
        <v>53472.939955718633</v>
      </c>
      <c r="N6490" s="458">
        <v>1</v>
      </c>
      <c r="O6490" s="458">
        <v>6</v>
      </c>
      <c r="P6490" s="457">
        <v>26506.799999999999</v>
      </c>
    </row>
    <row r="6491" spans="1:16" ht="67.5" x14ac:dyDescent="0.2">
      <c r="A6491" s="466" t="s">
        <v>7860</v>
      </c>
      <c r="B6491" s="465" t="s">
        <v>3526</v>
      </c>
      <c r="C6491" s="464" t="s">
        <v>2594</v>
      </c>
      <c r="D6491" s="463" t="s">
        <v>7859</v>
      </c>
      <c r="E6491" s="462">
        <v>2500</v>
      </c>
      <c r="F6491" s="461" t="s">
        <v>8878</v>
      </c>
      <c r="G6491" s="460" t="s">
        <v>8877</v>
      </c>
      <c r="H6491" s="460" t="s">
        <v>3574</v>
      </c>
      <c r="I6491" s="460" t="s">
        <v>7861</v>
      </c>
      <c r="J6491" s="459" t="s">
        <v>3574</v>
      </c>
      <c r="K6491" s="458">
        <v>4</v>
      </c>
      <c r="L6491" s="458">
        <v>12</v>
      </c>
      <c r="M6491" s="457">
        <v>31829.130926022997</v>
      </c>
      <c r="N6491" s="458">
        <v>1</v>
      </c>
      <c r="O6491" s="458">
        <v>6</v>
      </c>
      <c r="P6491" s="457">
        <v>16306.8</v>
      </c>
    </row>
    <row r="6492" spans="1:16" ht="67.5" x14ac:dyDescent="0.2">
      <c r="A6492" s="466" t="s">
        <v>7860</v>
      </c>
      <c r="B6492" s="465" t="s">
        <v>3526</v>
      </c>
      <c r="C6492" s="464" t="s">
        <v>2594</v>
      </c>
      <c r="D6492" s="463" t="s">
        <v>8248</v>
      </c>
      <c r="E6492" s="462">
        <v>4200</v>
      </c>
      <c r="F6492" s="461" t="s">
        <v>8876</v>
      </c>
      <c r="G6492" s="460" t="s">
        <v>8875</v>
      </c>
      <c r="H6492" s="460" t="s">
        <v>3542</v>
      </c>
      <c r="I6492" s="460" t="s">
        <v>7869</v>
      </c>
      <c r="J6492" s="459" t="s">
        <v>3542</v>
      </c>
      <c r="K6492" s="458">
        <v>1</v>
      </c>
      <c r="L6492" s="458">
        <v>1</v>
      </c>
      <c r="M6492" s="457">
        <v>4456.0783296432191</v>
      </c>
      <c r="N6492" s="458">
        <v>1</v>
      </c>
      <c r="O6492" s="458">
        <v>6</v>
      </c>
      <c r="P6492" s="457">
        <v>26506.799999999999</v>
      </c>
    </row>
    <row r="6493" spans="1:16" ht="67.5" x14ac:dyDescent="0.2">
      <c r="A6493" s="466" t="s">
        <v>7860</v>
      </c>
      <c r="B6493" s="465" t="s">
        <v>3526</v>
      </c>
      <c r="C6493" s="464" t="s">
        <v>2594</v>
      </c>
      <c r="D6493" s="463" t="s">
        <v>7923</v>
      </c>
      <c r="E6493" s="462">
        <v>4200</v>
      </c>
      <c r="F6493" s="461" t="s">
        <v>8874</v>
      </c>
      <c r="G6493" s="460" t="s">
        <v>8873</v>
      </c>
      <c r="H6493" s="460" t="s">
        <v>6389</v>
      </c>
      <c r="I6493" s="460" t="s">
        <v>7869</v>
      </c>
      <c r="J6493" s="459" t="s">
        <v>6389</v>
      </c>
      <c r="K6493" s="458">
        <v>4</v>
      </c>
      <c r="L6493" s="458">
        <v>12</v>
      </c>
      <c r="M6493" s="457">
        <v>53472.939955718633</v>
      </c>
      <c r="N6493" s="458">
        <v>1</v>
      </c>
      <c r="O6493" s="458">
        <v>6</v>
      </c>
      <c r="P6493" s="457">
        <v>26506.799999999999</v>
      </c>
    </row>
    <row r="6494" spans="1:16" ht="67.5" x14ac:dyDescent="0.2">
      <c r="A6494" s="466" t="s">
        <v>7860</v>
      </c>
      <c r="B6494" s="465" t="s">
        <v>3526</v>
      </c>
      <c r="C6494" s="464" t="s">
        <v>2594</v>
      </c>
      <c r="D6494" s="463" t="s">
        <v>7960</v>
      </c>
      <c r="E6494" s="462">
        <v>2500</v>
      </c>
      <c r="F6494" s="461" t="s">
        <v>8872</v>
      </c>
      <c r="G6494" s="460" t="s">
        <v>8871</v>
      </c>
      <c r="H6494" s="460"/>
      <c r="I6494" s="460"/>
      <c r="J6494" s="459"/>
      <c r="K6494" s="458">
        <v>4</v>
      </c>
      <c r="L6494" s="458">
        <v>12</v>
      </c>
      <c r="M6494" s="457">
        <v>31829.130926022997</v>
      </c>
      <c r="N6494" s="458">
        <v>1</v>
      </c>
      <c r="O6494" s="458">
        <v>6</v>
      </c>
      <c r="P6494" s="457">
        <v>16306.8</v>
      </c>
    </row>
    <row r="6495" spans="1:16" ht="67.5" x14ac:dyDescent="0.2">
      <c r="A6495" s="466" t="s">
        <v>7860</v>
      </c>
      <c r="B6495" s="465" t="s">
        <v>3526</v>
      </c>
      <c r="C6495" s="464" t="s">
        <v>2594</v>
      </c>
      <c r="D6495" s="463" t="s">
        <v>7859</v>
      </c>
      <c r="E6495" s="462">
        <v>2500</v>
      </c>
      <c r="F6495" s="461" t="s">
        <v>8870</v>
      </c>
      <c r="G6495" s="460" t="s">
        <v>8869</v>
      </c>
      <c r="H6495" s="460" t="s">
        <v>3542</v>
      </c>
      <c r="I6495" s="460" t="s">
        <v>7861</v>
      </c>
      <c r="J6495" s="459" t="s">
        <v>3542</v>
      </c>
      <c r="K6495" s="458">
        <v>4</v>
      </c>
      <c r="L6495" s="458">
        <v>12</v>
      </c>
      <c r="M6495" s="457">
        <v>31829.130926022997</v>
      </c>
      <c r="N6495" s="458">
        <v>1</v>
      </c>
      <c r="O6495" s="458">
        <v>6</v>
      </c>
      <c r="P6495" s="457">
        <v>16306.8</v>
      </c>
    </row>
    <row r="6496" spans="1:16" ht="67.5" x14ac:dyDescent="0.2">
      <c r="A6496" s="466" t="s">
        <v>7860</v>
      </c>
      <c r="B6496" s="465" t="s">
        <v>3526</v>
      </c>
      <c r="C6496" s="464" t="s">
        <v>2594</v>
      </c>
      <c r="D6496" s="463" t="s">
        <v>8868</v>
      </c>
      <c r="E6496" s="462">
        <v>8000</v>
      </c>
      <c r="F6496" s="461" t="s">
        <v>8867</v>
      </c>
      <c r="G6496" s="460" t="s">
        <v>8866</v>
      </c>
      <c r="H6496" s="460" t="s">
        <v>8758</v>
      </c>
      <c r="I6496" s="460" t="s">
        <v>7869</v>
      </c>
      <c r="J6496" s="459" t="s">
        <v>8758</v>
      </c>
      <c r="K6496" s="458">
        <v>1</v>
      </c>
      <c r="L6496" s="458">
        <v>3</v>
      </c>
      <c r="M6496" s="457">
        <v>25463.304740818396</v>
      </c>
      <c r="N6496" s="458">
        <v>1</v>
      </c>
      <c r="O6496" s="458">
        <v>6</v>
      </c>
      <c r="P6496" s="457">
        <v>49306.8</v>
      </c>
    </row>
    <row r="6497" spans="1:16" ht="67.5" x14ac:dyDescent="0.2">
      <c r="A6497" s="466" t="s">
        <v>7860</v>
      </c>
      <c r="B6497" s="465" t="s">
        <v>3526</v>
      </c>
      <c r="C6497" s="464" t="s">
        <v>2594</v>
      </c>
      <c r="D6497" s="463" t="s">
        <v>7887</v>
      </c>
      <c r="E6497" s="462">
        <v>4200</v>
      </c>
      <c r="F6497" s="461" t="s">
        <v>8865</v>
      </c>
      <c r="G6497" s="460" t="s">
        <v>8864</v>
      </c>
      <c r="H6497" s="460" t="s">
        <v>3574</v>
      </c>
      <c r="I6497" s="460" t="s">
        <v>7861</v>
      </c>
      <c r="J6497" s="459" t="s">
        <v>3574</v>
      </c>
      <c r="K6497" s="458">
        <v>3</v>
      </c>
      <c r="L6497" s="458">
        <v>12</v>
      </c>
      <c r="M6497" s="457">
        <v>53472.939955718633</v>
      </c>
      <c r="N6497" s="458">
        <v>1</v>
      </c>
      <c r="O6497" s="458">
        <v>6</v>
      </c>
      <c r="P6497" s="457">
        <v>26506.799999999999</v>
      </c>
    </row>
    <row r="6498" spans="1:16" ht="67.5" x14ac:dyDescent="0.2">
      <c r="A6498" s="466" t="s">
        <v>7860</v>
      </c>
      <c r="B6498" s="465" t="s">
        <v>3526</v>
      </c>
      <c r="C6498" s="464" t="s">
        <v>2594</v>
      </c>
      <c r="D6498" s="463" t="s">
        <v>8553</v>
      </c>
      <c r="E6498" s="462">
        <v>8500</v>
      </c>
      <c r="F6498" s="461" t="s">
        <v>5860</v>
      </c>
      <c r="G6498" s="460" t="s">
        <v>8863</v>
      </c>
      <c r="H6498" s="460" t="s">
        <v>6514</v>
      </c>
      <c r="I6498" s="460" t="s">
        <v>7869</v>
      </c>
      <c r="J6498" s="459" t="s">
        <v>6514</v>
      </c>
      <c r="K6498" s="458">
        <v>2</v>
      </c>
      <c r="L6498" s="458">
        <v>6</v>
      </c>
      <c r="M6498" s="457">
        <v>54109.52257423909</v>
      </c>
      <c r="N6498" s="458">
        <v>1</v>
      </c>
      <c r="O6498" s="458">
        <v>6</v>
      </c>
      <c r="P6498" s="457">
        <v>52306.8</v>
      </c>
    </row>
    <row r="6499" spans="1:16" ht="67.5" x14ac:dyDescent="0.2">
      <c r="A6499" s="466" t="s">
        <v>7860</v>
      </c>
      <c r="B6499" s="465" t="s">
        <v>3526</v>
      </c>
      <c r="C6499" s="464" t="s">
        <v>2594</v>
      </c>
      <c r="D6499" s="463" t="s">
        <v>7923</v>
      </c>
      <c r="E6499" s="462">
        <v>4200</v>
      </c>
      <c r="F6499" s="461" t="s">
        <v>8862</v>
      </c>
      <c r="G6499" s="460" t="s">
        <v>8861</v>
      </c>
      <c r="H6499" s="460" t="s">
        <v>6389</v>
      </c>
      <c r="I6499" s="460" t="s">
        <v>7869</v>
      </c>
      <c r="J6499" s="459" t="s">
        <v>6389</v>
      </c>
      <c r="K6499" s="458">
        <v>1</v>
      </c>
      <c r="L6499" s="458">
        <v>2</v>
      </c>
      <c r="M6499" s="457">
        <v>8912.1566592864383</v>
      </c>
      <c r="N6499" s="458">
        <v>1</v>
      </c>
      <c r="O6499" s="458">
        <v>6</v>
      </c>
      <c r="P6499" s="457">
        <v>26506.799999999999</v>
      </c>
    </row>
    <row r="6500" spans="1:16" ht="67.5" x14ac:dyDescent="0.2">
      <c r="A6500" s="466" t="s">
        <v>7860</v>
      </c>
      <c r="B6500" s="465" t="s">
        <v>3526</v>
      </c>
      <c r="C6500" s="464" t="s">
        <v>2594</v>
      </c>
      <c r="D6500" s="463" t="s">
        <v>8011</v>
      </c>
      <c r="E6500" s="462">
        <v>2200</v>
      </c>
      <c r="F6500" s="461" t="s">
        <v>8860</v>
      </c>
      <c r="G6500" s="460" t="s">
        <v>8859</v>
      </c>
      <c r="H6500" s="460"/>
      <c r="I6500" s="460"/>
      <c r="J6500" s="459"/>
      <c r="K6500" s="458">
        <v>4</v>
      </c>
      <c r="L6500" s="458">
        <v>12</v>
      </c>
      <c r="M6500" s="457">
        <v>28009.635214900234</v>
      </c>
      <c r="N6500" s="458">
        <v>1</v>
      </c>
      <c r="O6500" s="458">
        <v>6</v>
      </c>
      <c r="P6500" s="457">
        <v>14506.8</v>
      </c>
    </row>
    <row r="6501" spans="1:16" ht="67.5" x14ac:dyDescent="0.2">
      <c r="A6501" s="466" t="s">
        <v>7860</v>
      </c>
      <c r="B6501" s="465" t="s">
        <v>3526</v>
      </c>
      <c r="C6501" s="464" t="s">
        <v>2594</v>
      </c>
      <c r="D6501" s="463" t="s">
        <v>7932</v>
      </c>
      <c r="E6501" s="462">
        <v>4200</v>
      </c>
      <c r="F6501" s="461" t="s">
        <v>8858</v>
      </c>
      <c r="G6501" s="460" t="s">
        <v>8857</v>
      </c>
      <c r="H6501" s="460" t="s">
        <v>6389</v>
      </c>
      <c r="I6501" s="460" t="s">
        <v>7869</v>
      </c>
      <c r="J6501" s="459" t="s">
        <v>6389</v>
      </c>
      <c r="K6501" s="458">
        <v>4</v>
      </c>
      <c r="L6501" s="458">
        <v>12</v>
      </c>
      <c r="M6501" s="457">
        <v>53472.939955718633</v>
      </c>
      <c r="N6501" s="458">
        <v>1</v>
      </c>
      <c r="O6501" s="458">
        <v>6</v>
      </c>
      <c r="P6501" s="457">
        <v>26506.799999999999</v>
      </c>
    </row>
    <row r="6502" spans="1:16" ht="67.5" x14ac:dyDescent="0.2">
      <c r="A6502" s="466" t="s">
        <v>7860</v>
      </c>
      <c r="B6502" s="465" t="s">
        <v>3526</v>
      </c>
      <c r="C6502" s="464" t="s">
        <v>2594</v>
      </c>
      <c r="D6502" s="463" t="s">
        <v>7884</v>
      </c>
      <c r="E6502" s="462">
        <v>4200</v>
      </c>
      <c r="F6502" s="461" t="s">
        <v>8856</v>
      </c>
      <c r="G6502" s="460" t="s">
        <v>8855</v>
      </c>
      <c r="H6502" s="460" t="s">
        <v>8854</v>
      </c>
      <c r="I6502" s="460" t="s">
        <v>7869</v>
      </c>
      <c r="J6502" s="459" t="s">
        <v>8854</v>
      </c>
      <c r="K6502" s="458">
        <v>5</v>
      </c>
      <c r="L6502" s="458">
        <v>12</v>
      </c>
      <c r="M6502" s="457">
        <v>53472.939955718633</v>
      </c>
      <c r="N6502" s="458">
        <v>1</v>
      </c>
      <c r="O6502" s="458">
        <v>6</v>
      </c>
      <c r="P6502" s="457">
        <v>26506.799999999999</v>
      </c>
    </row>
    <row r="6503" spans="1:16" ht="67.5" x14ac:dyDescent="0.2">
      <c r="A6503" s="466" t="s">
        <v>7860</v>
      </c>
      <c r="B6503" s="465" t="s">
        <v>3526</v>
      </c>
      <c r="C6503" s="464" t="s">
        <v>2594</v>
      </c>
      <c r="D6503" s="463" t="s">
        <v>8005</v>
      </c>
      <c r="E6503" s="462">
        <v>4200</v>
      </c>
      <c r="F6503" s="461" t="s">
        <v>8853</v>
      </c>
      <c r="G6503" s="460" t="s">
        <v>8852</v>
      </c>
      <c r="H6503" s="460" t="s">
        <v>4810</v>
      </c>
      <c r="I6503" s="460" t="s">
        <v>7869</v>
      </c>
      <c r="J6503" s="459" t="s">
        <v>4810</v>
      </c>
      <c r="K6503" s="458">
        <v>3</v>
      </c>
      <c r="L6503" s="458">
        <v>12</v>
      </c>
      <c r="M6503" s="457">
        <v>53472.939955718633</v>
      </c>
      <c r="N6503" s="458">
        <v>1</v>
      </c>
      <c r="O6503" s="458">
        <v>6</v>
      </c>
      <c r="P6503" s="457">
        <v>26506.799999999999</v>
      </c>
    </row>
    <row r="6504" spans="1:16" ht="67.5" x14ac:dyDescent="0.2">
      <c r="A6504" s="466" t="s">
        <v>7860</v>
      </c>
      <c r="B6504" s="465" t="s">
        <v>3526</v>
      </c>
      <c r="C6504" s="464" t="s">
        <v>2594</v>
      </c>
      <c r="D6504" s="463" t="s">
        <v>7923</v>
      </c>
      <c r="E6504" s="462">
        <v>4200</v>
      </c>
      <c r="F6504" s="461" t="s">
        <v>8851</v>
      </c>
      <c r="G6504" s="460" t="s">
        <v>8850</v>
      </c>
      <c r="H6504" s="460" t="s">
        <v>7865</v>
      </c>
      <c r="I6504" s="460" t="s">
        <v>7869</v>
      </c>
      <c r="J6504" s="459" t="s">
        <v>7865</v>
      </c>
      <c r="K6504" s="458">
        <v>1</v>
      </c>
      <c r="L6504" s="458">
        <v>1</v>
      </c>
      <c r="M6504" s="457">
        <v>4456.0783296432191</v>
      </c>
      <c r="N6504" s="458">
        <v>0</v>
      </c>
      <c r="O6504" s="458">
        <v>0</v>
      </c>
      <c r="P6504" s="457">
        <v>0</v>
      </c>
    </row>
    <row r="6505" spans="1:16" ht="67.5" x14ac:dyDescent="0.2">
      <c r="A6505" s="466" t="s">
        <v>7860</v>
      </c>
      <c r="B6505" s="465" t="s">
        <v>3526</v>
      </c>
      <c r="C6505" s="464" t="s">
        <v>2594</v>
      </c>
      <c r="D6505" s="463" t="s">
        <v>8137</v>
      </c>
      <c r="E6505" s="462">
        <v>2000</v>
      </c>
      <c r="F6505" s="461" t="s">
        <v>8849</v>
      </c>
      <c r="G6505" s="460" t="s">
        <v>8848</v>
      </c>
      <c r="H6505" s="460"/>
      <c r="I6505" s="460"/>
      <c r="J6505" s="459"/>
      <c r="K6505" s="458">
        <v>3</v>
      </c>
      <c r="L6505" s="458">
        <v>12</v>
      </c>
      <c r="M6505" s="457">
        <v>25463.304740818396</v>
      </c>
      <c r="N6505" s="458">
        <v>1</v>
      </c>
      <c r="O6505" s="458">
        <v>6</v>
      </c>
      <c r="P6505" s="457">
        <v>13306.8</v>
      </c>
    </row>
    <row r="6506" spans="1:16" ht="67.5" x14ac:dyDescent="0.2">
      <c r="A6506" s="466" t="s">
        <v>7860</v>
      </c>
      <c r="B6506" s="465" t="s">
        <v>3526</v>
      </c>
      <c r="C6506" s="464" t="s">
        <v>2594</v>
      </c>
      <c r="D6506" s="463" t="s">
        <v>8847</v>
      </c>
      <c r="E6506" s="462">
        <v>5500</v>
      </c>
      <c r="F6506" s="461" t="s">
        <v>8846</v>
      </c>
      <c r="G6506" s="460" t="s">
        <v>8845</v>
      </c>
      <c r="H6506" s="460" t="s">
        <v>8159</v>
      </c>
      <c r="I6506" s="460" t="s">
        <v>7869</v>
      </c>
      <c r="J6506" s="459" t="s">
        <v>8159</v>
      </c>
      <c r="K6506" s="458">
        <v>4</v>
      </c>
      <c r="L6506" s="458">
        <v>12</v>
      </c>
      <c r="M6506" s="457">
        <v>70024.088037250593</v>
      </c>
      <c r="N6506" s="458">
        <v>1</v>
      </c>
      <c r="O6506" s="458">
        <v>6</v>
      </c>
      <c r="P6506" s="457">
        <v>34306.800000000003</v>
      </c>
    </row>
    <row r="6507" spans="1:16" ht="67.5" x14ac:dyDescent="0.2">
      <c r="A6507" s="466" t="s">
        <v>7860</v>
      </c>
      <c r="B6507" s="465" t="s">
        <v>3526</v>
      </c>
      <c r="C6507" s="464" t="s">
        <v>2594</v>
      </c>
      <c r="D6507" s="463" t="s">
        <v>7908</v>
      </c>
      <c r="E6507" s="462">
        <v>4200</v>
      </c>
      <c r="F6507" s="461" t="s">
        <v>8844</v>
      </c>
      <c r="G6507" s="460" t="s">
        <v>8843</v>
      </c>
      <c r="H6507" s="460" t="s">
        <v>3574</v>
      </c>
      <c r="I6507" s="460" t="s">
        <v>7869</v>
      </c>
      <c r="J6507" s="459" t="s">
        <v>3574</v>
      </c>
      <c r="K6507" s="458">
        <v>3</v>
      </c>
      <c r="L6507" s="458">
        <v>5</v>
      </c>
      <c r="M6507" s="457">
        <v>22280.391648216097</v>
      </c>
      <c r="N6507" s="458">
        <v>0</v>
      </c>
      <c r="O6507" s="458">
        <v>0</v>
      </c>
      <c r="P6507" s="457">
        <v>0</v>
      </c>
    </row>
    <row r="6508" spans="1:16" ht="67.5" x14ac:dyDescent="0.2">
      <c r="A6508" s="466" t="s">
        <v>7860</v>
      </c>
      <c r="B6508" s="465" t="s">
        <v>3526</v>
      </c>
      <c r="C6508" s="464" t="s">
        <v>2594</v>
      </c>
      <c r="D6508" s="463" t="s">
        <v>7929</v>
      </c>
      <c r="E6508" s="462">
        <v>1500</v>
      </c>
      <c r="F6508" s="461" t="s">
        <v>8842</v>
      </c>
      <c r="G6508" s="460" t="s">
        <v>8841</v>
      </c>
      <c r="H6508" s="460" t="s">
        <v>8499</v>
      </c>
      <c r="I6508" s="460" t="s">
        <v>7861</v>
      </c>
      <c r="J6508" s="459" t="s">
        <v>8499</v>
      </c>
      <c r="K6508" s="458">
        <v>2</v>
      </c>
      <c r="L6508" s="458">
        <v>4</v>
      </c>
      <c r="M6508" s="457">
        <v>6365.8261852045989</v>
      </c>
      <c r="N6508" s="458">
        <v>0</v>
      </c>
      <c r="O6508" s="458">
        <v>0</v>
      </c>
      <c r="P6508" s="457">
        <v>0</v>
      </c>
    </row>
    <row r="6509" spans="1:16" ht="67.5" x14ac:dyDescent="0.2">
      <c r="A6509" s="466" t="s">
        <v>7860</v>
      </c>
      <c r="B6509" s="465" t="s">
        <v>3526</v>
      </c>
      <c r="C6509" s="464" t="s">
        <v>2594</v>
      </c>
      <c r="D6509" s="463" t="s">
        <v>8840</v>
      </c>
      <c r="E6509" s="462">
        <v>7500</v>
      </c>
      <c r="F6509" s="461" t="s">
        <v>8839</v>
      </c>
      <c r="G6509" s="460" t="s">
        <v>8838</v>
      </c>
      <c r="H6509" s="460" t="s">
        <v>4810</v>
      </c>
      <c r="I6509" s="460" t="s">
        <v>7869</v>
      </c>
      <c r="J6509" s="459" t="s">
        <v>4810</v>
      </c>
      <c r="K6509" s="458">
        <v>6</v>
      </c>
      <c r="L6509" s="458">
        <v>12</v>
      </c>
      <c r="M6509" s="457">
        <v>95487.392778068985</v>
      </c>
      <c r="N6509" s="458">
        <v>1</v>
      </c>
      <c r="O6509" s="458">
        <v>6</v>
      </c>
      <c r="P6509" s="457">
        <v>46306.8</v>
      </c>
    </row>
    <row r="6510" spans="1:16" ht="67.5" x14ac:dyDescent="0.2">
      <c r="A6510" s="466" t="s">
        <v>7860</v>
      </c>
      <c r="B6510" s="465" t="s">
        <v>3526</v>
      </c>
      <c r="C6510" s="464" t="s">
        <v>2594</v>
      </c>
      <c r="D6510" s="463" t="s">
        <v>7887</v>
      </c>
      <c r="E6510" s="462">
        <v>4200</v>
      </c>
      <c r="F6510" s="461" t="s">
        <v>8837</v>
      </c>
      <c r="G6510" s="460" t="s">
        <v>8836</v>
      </c>
      <c r="H6510" s="460" t="s">
        <v>6189</v>
      </c>
      <c r="I6510" s="460" t="s">
        <v>7861</v>
      </c>
      <c r="J6510" s="459" t="s">
        <v>6189</v>
      </c>
      <c r="K6510" s="458">
        <v>3</v>
      </c>
      <c r="L6510" s="458">
        <v>12</v>
      </c>
      <c r="M6510" s="457">
        <v>53472.939955718633</v>
      </c>
      <c r="N6510" s="458">
        <v>1</v>
      </c>
      <c r="O6510" s="458">
        <v>6</v>
      </c>
      <c r="P6510" s="457">
        <v>26506.799999999999</v>
      </c>
    </row>
    <row r="6511" spans="1:16" ht="67.5" x14ac:dyDescent="0.2">
      <c r="A6511" s="466" t="s">
        <v>7860</v>
      </c>
      <c r="B6511" s="465" t="s">
        <v>3526</v>
      </c>
      <c r="C6511" s="464" t="s">
        <v>2594</v>
      </c>
      <c r="D6511" s="463" t="s">
        <v>8835</v>
      </c>
      <c r="E6511" s="462">
        <v>5500</v>
      </c>
      <c r="F6511" s="461" t="s">
        <v>8834</v>
      </c>
      <c r="G6511" s="460" t="s">
        <v>8833</v>
      </c>
      <c r="H6511" s="460" t="s">
        <v>8832</v>
      </c>
      <c r="I6511" s="460" t="s">
        <v>7869</v>
      </c>
      <c r="J6511" s="459" t="s">
        <v>8832</v>
      </c>
      <c r="K6511" s="458">
        <v>3</v>
      </c>
      <c r="L6511" s="458">
        <v>12</v>
      </c>
      <c r="M6511" s="457">
        <v>70024.088037250593</v>
      </c>
      <c r="N6511" s="458">
        <v>1</v>
      </c>
      <c r="O6511" s="458">
        <v>6</v>
      </c>
      <c r="P6511" s="457">
        <v>34306.800000000003</v>
      </c>
    </row>
    <row r="6512" spans="1:16" ht="67.5" x14ac:dyDescent="0.2">
      <c r="A6512" s="466" t="s">
        <v>7860</v>
      </c>
      <c r="B6512" s="465" t="s">
        <v>3526</v>
      </c>
      <c r="C6512" s="464" t="s">
        <v>2594</v>
      </c>
      <c r="D6512" s="463" t="s">
        <v>7881</v>
      </c>
      <c r="E6512" s="462">
        <v>3200</v>
      </c>
      <c r="F6512" s="461" t="s">
        <v>8831</v>
      </c>
      <c r="G6512" s="460" t="s">
        <v>8830</v>
      </c>
      <c r="H6512" s="460" t="s">
        <v>3574</v>
      </c>
      <c r="I6512" s="460" t="s">
        <v>7861</v>
      </c>
      <c r="J6512" s="459" t="s">
        <v>3574</v>
      </c>
      <c r="K6512" s="458">
        <v>3</v>
      </c>
      <c r="L6512" s="458">
        <v>12</v>
      </c>
      <c r="M6512" s="457">
        <v>40741.287585309437</v>
      </c>
      <c r="N6512" s="458">
        <v>1</v>
      </c>
      <c r="O6512" s="458">
        <v>6</v>
      </c>
      <c r="P6512" s="457">
        <v>20506.8</v>
      </c>
    </row>
    <row r="6513" spans="1:16" ht="67.5" x14ac:dyDescent="0.2">
      <c r="A6513" s="466" t="s">
        <v>7860</v>
      </c>
      <c r="B6513" s="465" t="s">
        <v>3526</v>
      </c>
      <c r="C6513" s="464" t="s">
        <v>2594</v>
      </c>
      <c r="D6513" s="463" t="s">
        <v>8472</v>
      </c>
      <c r="E6513" s="462">
        <v>2200</v>
      </c>
      <c r="F6513" s="461" t="s">
        <v>8829</v>
      </c>
      <c r="G6513" s="460" t="s">
        <v>8828</v>
      </c>
      <c r="H6513" s="460" t="s">
        <v>8827</v>
      </c>
      <c r="I6513" s="460" t="s">
        <v>7861</v>
      </c>
      <c r="J6513" s="459" t="s">
        <v>8827</v>
      </c>
      <c r="K6513" s="458">
        <v>4</v>
      </c>
      <c r="L6513" s="458">
        <v>12</v>
      </c>
      <c r="M6513" s="457">
        <v>28009.635214900234</v>
      </c>
      <c r="N6513" s="458">
        <v>1</v>
      </c>
      <c r="O6513" s="458">
        <v>6</v>
      </c>
      <c r="P6513" s="457">
        <v>14506.8</v>
      </c>
    </row>
    <row r="6514" spans="1:16" ht="67.5" x14ac:dyDescent="0.2">
      <c r="A6514" s="466" t="s">
        <v>7860</v>
      </c>
      <c r="B6514" s="465" t="s">
        <v>3526</v>
      </c>
      <c r="C6514" s="464" t="s">
        <v>2594</v>
      </c>
      <c r="D6514" s="463" t="s">
        <v>7908</v>
      </c>
      <c r="E6514" s="462">
        <v>4200</v>
      </c>
      <c r="F6514" s="461" t="s">
        <v>8826</v>
      </c>
      <c r="G6514" s="460" t="s">
        <v>8825</v>
      </c>
      <c r="H6514" s="460" t="s">
        <v>8216</v>
      </c>
      <c r="I6514" s="460" t="s">
        <v>7861</v>
      </c>
      <c r="J6514" s="459" t="s">
        <v>8216</v>
      </c>
      <c r="K6514" s="458">
        <v>3</v>
      </c>
      <c r="L6514" s="458">
        <v>5</v>
      </c>
      <c r="M6514" s="457">
        <v>22280.391648216097</v>
      </c>
      <c r="N6514" s="458">
        <v>0</v>
      </c>
      <c r="O6514" s="458">
        <v>0</v>
      </c>
      <c r="P6514" s="457">
        <v>0</v>
      </c>
    </row>
    <row r="6515" spans="1:16" ht="67.5" x14ac:dyDescent="0.2">
      <c r="A6515" s="466" t="s">
        <v>7860</v>
      </c>
      <c r="B6515" s="465" t="s">
        <v>3526</v>
      </c>
      <c r="C6515" s="464" t="s">
        <v>2594</v>
      </c>
      <c r="D6515" s="463" t="s">
        <v>8011</v>
      </c>
      <c r="E6515" s="462">
        <v>2200</v>
      </c>
      <c r="F6515" s="461" t="s">
        <v>8824</v>
      </c>
      <c r="G6515" s="460" t="s">
        <v>8823</v>
      </c>
      <c r="H6515" s="460" t="s">
        <v>6514</v>
      </c>
      <c r="I6515" s="460" t="s">
        <v>7869</v>
      </c>
      <c r="J6515" s="459" t="s">
        <v>6514</v>
      </c>
      <c r="K6515" s="458">
        <v>4</v>
      </c>
      <c r="L6515" s="458">
        <v>12</v>
      </c>
      <c r="M6515" s="457">
        <v>28009.635214900234</v>
      </c>
      <c r="N6515" s="458">
        <v>1</v>
      </c>
      <c r="O6515" s="458">
        <v>6</v>
      </c>
      <c r="P6515" s="457">
        <v>14506.8</v>
      </c>
    </row>
    <row r="6516" spans="1:16" ht="67.5" x14ac:dyDescent="0.2">
      <c r="A6516" s="466" t="s">
        <v>7860</v>
      </c>
      <c r="B6516" s="465" t="s">
        <v>3526</v>
      </c>
      <c r="C6516" s="464" t="s">
        <v>2594</v>
      </c>
      <c r="D6516" s="463" t="s">
        <v>8005</v>
      </c>
      <c r="E6516" s="462">
        <v>4200</v>
      </c>
      <c r="F6516" s="461" t="s">
        <v>8822</v>
      </c>
      <c r="G6516" s="460" t="s">
        <v>8821</v>
      </c>
      <c r="H6516" s="460" t="s">
        <v>8241</v>
      </c>
      <c r="I6516" s="460" t="s">
        <v>7861</v>
      </c>
      <c r="J6516" s="459" t="s">
        <v>8241</v>
      </c>
      <c r="K6516" s="458">
        <v>3</v>
      </c>
      <c r="L6516" s="458">
        <v>12</v>
      </c>
      <c r="M6516" s="457">
        <v>53472.939955718633</v>
      </c>
      <c r="N6516" s="458">
        <v>1</v>
      </c>
      <c r="O6516" s="458">
        <v>6</v>
      </c>
      <c r="P6516" s="457">
        <v>26506.799999999999</v>
      </c>
    </row>
    <row r="6517" spans="1:16" ht="67.5" x14ac:dyDescent="0.2">
      <c r="A6517" s="466" t="s">
        <v>7860</v>
      </c>
      <c r="B6517" s="465" t="s">
        <v>3526</v>
      </c>
      <c r="C6517" s="464" t="s">
        <v>2594</v>
      </c>
      <c r="D6517" s="463" t="s">
        <v>8820</v>
      </c>
      <c r="E6517" s="462">
        <v>4200</v>
      </c>
      <c r="F6517" s="461" t="s">
        <v>8819</v>
      </c>
      <c r="G6517" s="460" t="s">
        <v>8818</v>
      </c>
      <c r="H6517" s="460" t="s">
        <v>7926</v>
      </c>
      <c r="I6517" s="460" t="s">
        <v>7869</v>
      </c>
      <c r="J6517" s="459" t="s">
        <v>7926</v>
      </c>
      <c r="K6517" s="458">
        <v>3</v>
      </c>
      <c r="L6517" s="458">
        <v>12</v>
      </c>
      <c r="M6517" s="457">
        <v>53472.939955718633</v>
      </c>
      <c r="N6517" s="458">
        <v>1</v>
      </c>
      <c r="O6517" s="458">
        <v>6</v>
      </c>
      <c r="P6517" s="457">
        <v>26506.799999999999</v>
      </c>
    </row>
    <row r="6518" spans="1:16" ht="67.5" x14ac:dyDescent="0.2">
      <c r="A6518" s="466" t="s">
        <v>7860</v>
      </c>
      <c r="B6518" s="465" t="s">
        <v>3526</v>
      </c>
      <c r="C6518" s="464" t="s">
        <v>2594</v>
      </c>
      <c r="D6518" s="463" t="s">
        <v>7923</v>
      </c>
      <c r="E6518" s="462">
        <v>4200</v>
      </c>
      <c r="F6518" s="461" t="s">
        <v>8817</v>
      </c>
      <c r="G6518" s="460" t="s">
        <v>8816</v>
      </c>
      <c r="H6518" s="460" t="s">
        <v>3574</v>
      </c>
      <c r="I6518" s="460" t="s">
        <v>7869</v>
      </c>
      <c r="J6518" s="459" t="s">
        <v>3574</v>
      </c>
      <c r="K6518" s="458">
        <v>3</v>
      </c>
      <c r="L6518" s="458">
        <v>5</v>
      </c>
      <c r="M6518" s="457">
        <v>22280.391648216097</v>
      </c>
      <c r="N6518" s="458">
        <v>0</v>
      </c>
      <c r="O6518" s="458">
        <v>0</v>
      </c>
      <c r="P6518" s="457">
        <v>0</v>
      </c>
    </row>
    <row r="6519" spans="1:16" ht="67.5" x14ac:dyDescent="0.2">
      <c r="A6519" s="466" t="s">
        <v>7860</v>
      </c>
      <c r="B6519" s="465" t="s">
        <v>3526</v>
      </c>
      <c r="C6519" s="464" t="s">
        <v>2594</v>
      </c>
      <c r="D6519" s="463" t="s">
        <v>8271</v>
      </c>
      <c r="E6519" s="462">
        <v>11000</v>
      </c>
      <c r="F6519" s="461" t="s">
        <v>8815</v>
      </c>
      <c r="G6519" s="460" t="s">
        <v>8814</v>
      </c>
      <c r="H6519" s="460" t="s">
        <v>4810</v>
      </c>
      <c r="I6519" s="460" t="s">
        <v>7869</v>
      </c>
      <c r="J6519" s="459" t="s">
        <v>4810</v>
      </c>
      <c r="K6519" s="458">
        <v>3</v>
      </c>
      <c r="L6519" s="458">
        <v>12</v>
      </c>
      <c r="M6519" s="457">
        <v>140048.17607450119</v>
      </c>
      <c r="N6519" s="458">
        <v>1</v>
      </c>
      <c r="O6519" s="458">
        <v>6</v>
      </c>
      <c r="P6519" s="457">
        <v>67306.8</v>
      </c>
    </row>
    <row r="6520" spans="1:16" ht="67.5" x14ac:dyDescent="0.2">
      <c r="A6520" s="466" t="s">
        <v>7860</v>
      </c>
      <c r="B6520" s="465" t="s">
        <v>3526</v>
      </c>
      <c r="C6520" s="464" t="s">
        <v>2594</v>
      </c>
      <c r="D6520" s="463" t="s">
        <v>7887</v>
      </c>
      <c r="E6520" s="462">
        <v>4200</v>
      </c>
      <c r="F6520" s="461" t="s">
        <v>8813</v>
      </c>
      <c r="G6520" s="460" t="s">
        <v>8812</v>
      </c>
      <c r="H6520" s="460" t="s">
        <v>4295</v>
      </c>
      <c r="I6520" s="460" t="s">
        <v>7861</v>
      </c>
      <c r="J6520" s="459" t="s">
        <v>4295</v>
      </c>
      <c r="K6520" s="458">
        <v>3</v>
      </c>
      <c r="L6520" s="458">
        <v>12</v>
      </c>
      <c r="M6520" s="457">
        <v>53472.939955718633</v>
      </c>
      <c r="N6520" s="458">
        <v>1</v>
      </c>
      <c r="O6520" s="458">
        <v>6</v>
      </c>
      <c r="P6520" s="457">
        <v>26506.799999999999</v>
      </c>
    </row>
    <row r="6521" spans="1:16" ht="67.5" x14ac:dyDescent="0.2">
      <c r="A6521" s="466" t="s">
        <v>7860</v>
      </c>
      <c r="B6521" s="465" t="s">
        <v>3526</v>
      </c>
      <c r="C6521" s="464" t="s">
        <v>2594</v>
      </c>
      <c r="D6521" s="463" t="s">
        <v>8811</v>
      </c>
      <c r="E6521" s="462">
        <v>10500</v>
      </c>
      <c r="F6521" s="461" t="s">
        <v>8810</v>
      </c>
      <c r="G6521" s="460" t="s">
        <v>8809</v>
      </c>
      <c r="H6521" s="460" t="s">
        <v>8241</v>
      </c>
      <c r="I6521" s="460" t="s">
        <v>7869</v>
      </c>
      <c r="J6521" s="459" t="s">
        <v>8241</v>
      </c>
      <c r="K6521" s="458">
        <v>4</v>
      </c>
      <c r="L6521" s="458">
        <v>12</v>
      </c>
      <c r="M6521" s="457">
        <v>133682.34988929657</v>
      </c>
      <c r="N6521" s="458">
        <v>1</v>
      </c>
      <c r="O6521" s="458">
        <v>6</v>
      </c>
      <c r="P6521" s="457">
        <v>64306.8</v>
      </c>
    </row>
    <row r="6522" spans="1:16" ht="67.5" x14ac:dyDescent="0.2">
      <c r="A6522" s="466" t="s">
        <v>7860</v>
      </c>
      <c r="B6522" s="465" t="s">
        <v>3526</v>
      </c>
      <c r="C6522" s="464" t="s">
        <v>2594</v>
      </c>
      <c r="D6522" s="463" t="s">
        <v>8808</v>
      </c>
      <c r="E6522" s="462">
        <v>5500</v>
      </c>
      <c r="F6522" s="461" t="s">
        <v>8807</v>
      </c>
      <c r="G6522" s="460" t="s">
        <v>8806</v>
      </c>
      <c r="H6522" s="460" t="s">
        <v>8352</v>
      </c>
      <c r="I6522" s="460" t="s">
        <v>7861</v>
      </c>
      <c r="J6522" s="459" t="s">
        <v>8352</v>
      </c>
      <c r="K6522" s="458">
        <v>3</v>
      </c>
      <c r="L6522" s="458">
        <v>12</v>
      </c>
      <c r="M6522" s="457">
        <v>70024.088037250593</v>
      </c>
      <c r="N6522" s="458">
        <v>1</v>
      </c>
      <c r="O6522" s="458">
        <v>6</v>
      </c>
      <c r="P6522" s="457">
        <v>34306.800000000003</v>
      </c>
    </row>
    <row r="6523" spans="1:16" ht="67.5" x14ac:dyDescent="0.2">
      <c r="A6523" s="466" t="s">
        <v>7860</v>
      </c>
      <c r="B6523" s="465" t="s">
        <v>3526</v>
      </c>
      <c r="C6523" s="464" t="s">
        <v>2594</v>
      </c>
      <c r="D6523" s="463" t="s">
        <v>8048</v>
      </c>
      <c r="E6523" s="462">
        <v>5500</v>
      </c>
      <c r="F6523" s="461" t="s">
        <v>8805</v>
      </c>
      <c r="G6523" s="460" t="s">
        <v>8804</v>
      </c>
      <c r="H6523" s="460" t="s">
        <v>7926</v>
      </c>
      <c r="I6523" s="460" t="s">
        <v>7869</v>
      </c>
      <c r="J6523" s="459" t="s">
        <v>7926</v>
      </c>
      <c r="K6523" s="458">
        <v>4</v>
      </c>
      <c r="L6523" s="458">
        <v>10</v>
      </c>
      <c r="M6523" s="457">
        <v>58353.406697708822</v>
      </c>
      <c r="N6523" s="458">
        <v>0</v>
      </c>
      <c r="O6523" s="458">
        <v>0</v>
      </c>
      <c r="P6523" s="457">
        <v>0</v>
      </c>
    </row>
    <row r="6524" spans="1:16" ht="67.5" x14ac:dyDescent="0.2">
      <c r="A6524" s="466" t="s">
        <v>7860</v>
      </c>
      <c r="B6524" s="465" t="s">
        <v>3526</v>
      </c>
      <c r="C6524" s="464" t="s">
        <v>2594</v>
      </c>
      <c r="D6524" s="463" t="s">
        <v>8803</v>
      </c>
      <c r="E6524" s="462">
        <v>3500</v>
      </c>
      <c r="F6524" s="461" t="s">
        <v>8802</v>
      </c>
      <c r="G6524" s="460" t="s">
        <v>8801</v>
      </c>
      <c r="H6524" s="460" t="s">
        <v>8199</v>
      </c>
      <c r="I6524" s="460" t="s">
        <v>7869</v>
      </c>
      <c r="J6524" s="459" t="s">
        <v>8199</v>
      </c>
      <c r="K6524" s="458">
        <v>3</v>
      </c>
      <c r="L6524" s="458">
        <v>12</v>
      </c>
      <c r="M6524" s="457">
        <v>44560.783296432193</v>
      </c>
      <c r="N6524" s="458">
        <v>1</v>
      </c>
      <c r="O6524" s="458">
        <v>6</v>
      </c>
      <c r="P6524" s="457">
        <v>22306.799999999999</v>
      </c>
    </row>
    <row r="6525" spans="1:16" ht="67.5" x14ac:dyDescent="0.2">
      <c r="A6525" s="466" t="s">
        <v>7860</v>
      </c>
      <c r="B6525" s="465" t="s">
        <v>3526</v>
      </c>
      <c r="C6525" s="464" t="s">
        <v>2594</v>
      </c>
      <c r="D6525" s="463" t="s">
        <v>7887</v>
      </c>
      <c r="E6525" s="462">
        <v>4200</v>
      </c>
      <c r="F6525" s="461" t="s">
        <v>8800</v>
      </c>
      <c r="G6525" s="460" t="s">
        <v>8799</v>
      </c>
      <c r="H6525" s="460" t="s">
        <v>6389</v>
      </c>
      <c r="I6525" s="460" t="s">
        <v>7869</v>
      </c>
      <c r="J6525" s="459" t="s">
        <v>6389</v>
      </c>
      <c r="K6525" s="458">
        <v>4</v>
      </c>
      <c r="L6525" s="458">
        <v>12</v>
      </c>
      <c r="M6525" s="457">
        <v>53472.939955718633</v>
      </c>
      <c r="N6525" s="458">
        <v>1</v>
      </c>
      <c r="O6525" s="458">
        <v>6</v>
      </c>
      <c r="P6525" s="457">
        <v>26506.799999999999</v>
      </c>
    </row>
    <row r="6526" spans="1:16" ht="67.5" x14ac:dyDescent="0.2">
      <c r="A6526" s="466" t="s">
        <v>7860</v>
      </c>
      <c r="B6526" s="465" t="s">
        <v>3526</v>
      </c>
      <c r="C6526" s="464" t="s">
        <v>2594</v>
      </c>
      <c r="D6526" s="463" t="s">
        <v>8798</v>
      </c>
      <c r="E6526" s="462">
        <v>7500</v>
      </c>
      <c r="F6526" s="461" t="s">
        <v>8797</v>
      </c>
      <c r="G6526" s="460" t="s">
        <v>8796</v>
      </c>
      <c r="H6526" s="460" t="s">
        <v>8159</v>
      </c>
      <c r="I6526" s="460" t="s">
        <v>7869</v>
      </c>
      <c r="J6526" s="459" t="s">
        <v>8159</v>
      </c>
      <c r="K6526" s="458">
        <v>4</v>
      </c>
      <c r="L6526" s="458">
        <v>12</v>
      </c>
      <c r="M6526" s="457">
        <v>95487.392778068985</v>
      </c>
      <c r="N6526" s="458">
        <v>1</v>
      </c>
      <c r="O6526" s="458">
        <v>6</v>
      </c>
      <c r="P6526" s="457">
        <v>46306.8</v>
      </c>
    </row>
    <row r="6527" spans="1:16" ht="67.5" x14ac:dyDescent="0.2">
      <c r="A6527" s="466" t="s">
        <v>7860</v>
      </c>
      <c r="B6527" s="465" t="s">
        <v>3526</v>
      </c>
      <c r="C6527" s="464" t="s">
        <v>2594</v>
      </c>
      <c r="D6527" s="463" t="s">
        <v>7887</v>
      </c>
      <c r="E6527" s="462">
        <v>4200</v>
      </c>
      <c r="F6527" s="461" t="s">
        <v>8795</v>
      </c>
      <c r="G6527" s="460" t="s">
        <v>8794</v>
      </c>
      <c r="H6527" s="460" t="s">
        <v>3574</v>
      </c>
      <c r="I6527" s="460" t="s">
        <v>7861</v>
      </c>
      <c r="J6527" s="459" t="s">
        <v>3574</v>
      </c>
      <c r="K6527" s="458">
        <v>4</v>
      </c>
      <c r="L6527" s="458">
        <v>12</v>
      </c>
      <c r="M6527" s="457">
        <v>53472.939955718633</v>
      </c>
      <c r="N6527" s="458">
        <v>1</v>
      </c>
      <c r="O6527" s="458">
        <v>6</v>
      </c>
      <c r="P6527" s="457">
        <v>26506.799999999999</v>
      </c>
    </row>
    <row r="6528" spans="1:16" ht="67.5" x14ac:dyDescent="0.2">
      <c r="A6528" s="466" t="s">
        <v>7860</v>
      </c>
      <c r="B6528" s="465" t="s">
        <v>3526</v>
      </c>
      <c r="C6528" s="464" t="s">
        <v>2594</v>
      </c>
      <c r="D6528" s="463" t="s">
        <v>7932</v>
      </c>
      <c r="E6528" s="462">
        <v>4200</v>
      </c>
      <c r="F6528" s="461" t="s">
        <v>8793</v>
      </c>
      <c r="G6528" s="460" t="s">
        <v>8792</v>
      </c>
      <c r="H6528" s="460" t="s">
        <v>3574</v>
      </c>
      <c r="I6528" s="460" t="s">
        <v>7869</v>
      </c>
      <c r="J6528" s="459" t="s">
        <v>3574</v>
      </c>
      <c r="K6528" s="458">
        <v>3</v>
      </c>
      <c r="L6528" s="458">
        <v>12</v>
      </c>
      <c r="M6528" s="457">
        <v>53472.939955718633</v>
      </c>
      <c r="N6528" s="458">
        <v>1</v>
      </c>
      <c r="O6528" s="458">
        <v>6</v>
      </c>
      <c r="P6528" s="457">
        <v>26506.799999999999</v>
      </c>
    </row>
    <row r="6529" spans="1:16" ht="67.5" x14ac:dyDescent="0.2">
      <c r="A6529" s="466" t="s">
        <v>7860</v>
      </c>
      <c r="B6529" s="465" t="s">
        <v>3526</v>
      </c>
      <c r="C6529" s="464" t="s">
        <v>2594</v>
      </c>
      <c r="D6529" s="463" t="s">
        <v>8558</v>
      </c>
      <c r="E6529" s="462">
        <v>1500</v>
      </c>
      <c r="F6529" s="461" t="s">
        <v>8791</v>
      </c>
      <c r="G6529" s="460" t="s">
        <v>8790</v>
      </c>
      <c r="H6529" s="460" t="s">
        <v>6514</v>
      </c>
      <c r="I6529" s="460" t="s">
        <v>7869</v>
      </c>
      <c r="J6529" s="459" t="s">
        <v>6514</v>
      </c>
      <c r="K6529" s="458">
        <v>3</v>
      </c>
      <c r="L6529" s="458">
        <v>12</v>
      </c>
      <c r="M6529" s="457">
        <v>19097.478555613798</v>
      </c>
      <c r="N6529" s="458">
        <v>1</v>
      </c>
      <c r="O6529" s="458">
        <v>6</v>
      </c>
      <c r="P6529" s="457">
        <v>10306.799999999999</v>
      </c>
    </row>
    <row r="6530" spans="1:16" ht="67.5" x14ac:dyDescent="0.2">
      <c r="A6530" s="466" t="s">
        <v>7860</v>
      </c>
      <c r="B6530" s="465" t="s">
        <v>3526</v>
      </c>
      <c r="C6530" s="464" t="s">
        <v>2594</v>
      </c>
      <c r="D6530" s="463" t="s">
        <v>7923</v>
      </c>
      <c r="E6530" s="462">
        <v>4200</v>
      </c>
      <c r="F6530" s="461" t="s">
        <v>8789</v>
      </c>
      <c r="G6530" s="460" t="s">
        <v>8788</v>
      </c>
      <c r="H6530" s="460" t="s">
        <v>7865</v>
      </c>
      <c r="I6530" s="460" t="s">
        <v>7869</v>
      </c>
      <c r="J6530" s="459" t="s">
        <v>7865</v>
      </c>
      <c r="K6530" s="458">
        <v>4</v>
      </c>
      <c r="L6530" s="458">
        <v>7</v>
      </c>
      <c r="M6530" s="457">
        <v>31192.548307502537</v>
      </c>
      <c r="N6530" s="458">
        <v>1</v>
      </c>
      <c r="O6530" s="458">
        <v>6</v>
      </c>
      <c r="P6530" s="457">
        <v>26506.799999999999</v>
      </c>
    </row>
    <row r="6531" spans="1:16" ht="67.5" x14ac:dyDescent="0.2">
      <c r="A6531" s="466" t="s">
        <v>7860</v>
      </c>
      <c r="B6531" s="465" t="s">
        <v>3526</v>
      </c>
      <c r="C6531" s="464" t="s">
        <v>2594</v>
      </c>
      <c r="D6531" s="463" t="s">
        <v>7859</v>
      </c>
      <c r="E6531" s="462">
        <v>2500</v>
      </c>
      <c r="F6531" s="461" t="s">
        <v>8787</v>
      </c>
      <c r="G6531" s="460" t="s">
        <v>8786</v>
      </c>
      <c r="H6531" s="460"/>
      <c r="I6531" s="460"/>
      <c r="J6531" s="459"/>
      <c r="K6531" s="458">
        <v>3</v>
      </c>
      <c r="L6531" s="458">
        <v>5</v>
      </c>
      <c r="M6531" s="457">
        <v>13262.137885842914</v>
      </c>
      <c r="N6531" s="458">
        <v>0</v>
      </c>
      <c r="O6531" s="458">
        <v>0</v>
      </c>
      <c r="P6531" s="457">
        <v>0</v>
      </c>
    </row>
    <row r="6532" spans="1:16" ht="67.5" x14ac:dyDescent="0.2">
      <c r="A6532" s="466" t="s">
        <v>7860</v>
      </c>
      <c r="B6532" s="465" t="s">
        <v>3526</v>
      </c>
      <c r="C6532" s="464" t="s">
        <v>2594</v>
      </c>
      <c r="D6532" s="463" t="s">
        <v>7887</v>
      </c>
      <c r="E6532" s="462">
        <v>4200</v>
      </c>
      <c r="F6532" s="461" t="s">
        <v>8785</v>
      </c>
      <c r="G6532" s="460" t="s">
        <v>8784</v>
      </c>
      <c r="H6532" s="460" t="s">
        <v>4304</v>
      </c>
      <c r="I6532" s="460" t="s">
        <v>7869</v>
      </c>
      <c r="J6532" s="459" t="s">
        <v>4304</v>
      </c>
      <c r="K6532" s="458">
        <v>1</v>
      </c>
      <c r="L6532" s="458">
        <v>2</v>
      </c>
      <c r="M6532" s="457">
        <v>8912.1566592864383</v>
      </c>
      <c r="N6532" s="458">
        <v>1</v>
      </c>
      <c r="O6532" s="458">
        <v>6</v>
      </c>
      <c r="P6532" s="457">
        <v>26506.799999999999</v>
      </c>
    </row>
    <row r="6533" spans="1:16" ht="67.5" x14ac:dyDescent="0.2">
      <c r="A6533" s="466" t="s">
        <v>7860</v>
      </c>
      <c r="B6533" s="465" t="s">
        <v>3526</v>
      </c>
      <c r="C6533" s="464" t="s">
        <v>2594</v>
      </c>
      <c r="D6533" s="463" t="s">
        <v>7887</v>
      </c>
      <c r="E6533" s="462">
        <v>4200</v>
      </c>
      <c r="F6533" s="461" t="s">
        <v>8783</v>
      </c>
      <c r="G6533" s="460" t="s">
        <v>8782</v>
      </c>
      <c r="H6533" s="460" t="s">
        <v>3542</v>
      </c>
      <c r="I6533" s="460" t="s">
        <v>7861</v>
      </c>
      <c r="J6533" s="459" t="s">
        <v>3542</v>
      </c>
      <c r="K6533" s="458">
        <v>3</v>
      </c>
      <c r="L6533" s="458">
        <v>12</v>
      </c>
      <c r="M6533" s="457">
        <v>53472.939955718633</v>
      </c>
      <c r="N6533" s="458">
        <v>1</v>
      </c>
      <c r="O6533" s="458">
        <v>6</v>
      </c>
      <c r="P6533" s="457">
        <v>26506.799999999999</v>
      </c>
    </row>
    <row r="6534" spans="1:16" ht="67.5" x14ac:dyDescent="0.2">
      <c r="A6534" s="466" t="s">
        <v>7860</v>
      </c>
      <c r="B6534" s="465" t="s">
        <v>3526</v>
      </c>
      <c r="C6534" s="464" t="s">
        <v>2594</v>
      </c>
      <c r="D6534" s="463" t="s">
        <v>8271</v>
      </c>
      <c r="E6534" s="462">
        <v>11000</v>
      </c>
      <c r="F6534" s="461" t="s">
        <v>8781</v>
      </c>
      <c r="G6534" s="460" t="s">
        <v>8780</v>
      </c>
      <c r="H6534" s="460" t="s">
        <v>3542</v>
      </c>
      <c r="I6534" s="460" t="s">
        <v>7869</v>
      </c>
      <c r="J6534" s="459" t="s">
        <v>3542</v>
      </c>
      <c r="K6534" s="458">
        <v>4</v>
      </c>
      <c r="L6534" s="458">
        <v>11</v>
      </c>
      <c r="M6534" s="457">
        <v>128377.49473495941</v>
      </c>
      <c r="N6534" s="458">
        <v>1</v>
      </c>
      <c r="O6534" s="458">
        <v>6</v>
      </c>
      <c r="P6534" s="457">
        <v>67306.8</v>
      </c>
    </row>
    <row r="6535" spans="1:16" ht="67.5" x14ac:dyDescent="0.2">
      <c r="A6535" s="466" t="s">
        <v>7860</v>
      </c>
      <c r="B6535" s="465" t="s">
        <v>3526</v>
      </c>
      <c r="C6535" s="464" t="s">
        <v>2594</v>
      </c>
      <c r="D6535" s="463" t="s">
        <v>7902</v>
      </c>
      <c r="E6535" s="462">
        <v>4200</v>
      </c>
      <c r="F6535" s="461" t="s">
        <v>8779</v>
      </c>
      <c r="G6535" s="460" t="s">
        <v>8778</v>
      </c>
      <c r="H6535" s="460" t="s">
        <v>6389</v>
      </c>
      <c r="I6535" s="460" t="s">
        <v>7869</v>
      </c>
      <c r="J6535" s="459" t="s">
        <v>6389</v>
      </c>
      <c r="K6535" s="458">
        <v>3</v>
      </c>
      <c r="L6535" s="458">
        <v>12</v>
      </c>
      <c r="M6535" s="457">
        <v>53472.939955718633</v>
      </c>
      <c r="N6535" s="458">
        <v>1</v>
      </c>
      <c r="O6535" s="458">
        <v>6</v>
      </c>
      <c r="P6535" s="457">
        <v>26506.799999999999</v>
      </c>
    </row>
    <row r="6536" spans="1:16" ht="67.5" x14ac:dyDescent="0.2">
      <c r="A6536" s="466" t="s">
        <v>7860</v>
      </c>
      <c r="B6536" s="465" t="s">
        <v>3526</v>
      </c>
      <c r="C6536" s="464" t="s">
        <v>2594</v>
      </c>
      <c r="D6536" s="463" t="s">
        <v>7946</v>
      </c>
      <c r="E6536" s="462">
        <v>4200</v>
      </c>
      <c r="F6536" s="461" t="s">
        <v>8777</v>
      </c>
      <c r="G6536" s="460" t="s">
        <v>8776</v>
      </c>
      <c r="H6536" s="460" t="s">
        <v>6389</v>
      </c>
      <c r="I6536" s="460" t="s">
        <v>7869</v>
      </c>
      <c r="J6536" s="459" t="s">
        <v>6389</v>
      </c>
      <c r="K6536" s="458">
        <v>3</v>
      </c>
      <c r="L6536" s="458">
        <v>12</v>
      </c>
      <c r="M6536" s="457">
        <v>53472.939955718633</v>
      </c>
      <c r="N6536" s="458">
        <v>1</v>
      </c>
      <c r="O6536" s="458">
        <v>6</v>
      </c>
      <c r="P6536" s="457">
        <v>26506.799999999999</v>
      </c>
    </row>
    <row r="6537" spans="1:16" ht="67.5" x14ac:dyDescent="0.2">
      <c r="A6537" s="466" t="s">
        <v>7860</v>
      </c>
      <c r="B6537" s="465" t="s">
        <v>3526</v>
      </c>
      <c r="C6537" s="464" t="s">
        <v>2594</v>
      </c>
      <c r="D6537" s="463" t="s">
        <v>7932</v>
      </c>
      <c r="E6537" s="462">
        <v>4200</v>
      </c>
      <c r="F6537" s="461" t="s">
        <v>8775</v>
      </c>
      <c r="G6537" s="460" t="s">
        <v>8774</v>
      </c>
      <c r="H6537" s="460" t="s">
        <v>7865</v>
      </c>
      <c r="I6537" s="460" t="s">
        <v>7861</v>
      </c>
      <c r="J6537" s="459" t="s">
        <v>7865</v>
      </c>
      <c r="K6537" s="458">
        <v>5</v>
      </c>
      <c r="L6537" s="458">
        <v>12</v>
      </c>
      <c r="M6537" s="457">
        <v>53472.939955718633</v>
      </c>
      <c r="N6537" s="458">
        <v>1</v>
      </c>
      <c r="O6537" s="458">
        <v>6</v>
      </c>
      <c r="P6537" s="457">
        <v>26506.799999999999</v>
      </c>
    </row>
    <row r="6538" spans="1:16" ht="67.5" x14ac:dyDescent="0.2">
      <c r="A6538" s="466" t="s">
        <v>7860</v>
      </c>
      <c r="B6538" s="465" t="s">
        <v>3526</v>
      </c>
      <c r="C6538" s="464" t="s">
        <v>2594</v>
      </c>
      <c r="D6538" s="463" t="s">
        <v>8115</v>
      </c>
      <c r="E6538" s="462">
        <v>11000</v>
      </c>
      <c r="F6538" s="461" t="s">
        <v>8773</v>
      </c>
      <c r="G6538" s="460" t="s">
        <v>8772</v>
      </c>
      <c r="H6538" s="460" t="s">
        <v>4810</v>
      </c>
      <c r="I6538" s="460" t="s">
        <v>7869</v>
      </c>
      <c r="J6538" s="459" t="s">
        <v>4810</v>
      </c>
      <c r="K6538" s="458">
        <v>3</v>
      </c>
      <c r="L6538" s="458">
        <v>12</v>
      </c>
      <c r="M6538" s="457">
        <v>140048.17607450119</v>
      </c>
      <c r="N6538" s="458">
        <v>1</v>
      </c>
      <c r="O6538" s="458">
        <v>6</v>
      </c>
      <c r="P6538" s="457">
        <v>67306.8</v>
      </c>
    </row>
    <row r="6539" spans="1:16" ht="67.5" x14ac:dyDescent="0.2">
      <c r="A6539" s="466" t="s">
        <v>7860</v>
      </c>
      <c r="B6539" s="465" t="s">
        <v>3526</v>
      </c>
      <c r="C6539" s="464" t="s">
        <v>2594</v>
      </c>
      <c r="D6539" s="463" t="s">
        <v>7905</v>
      </c>
      <c r="E6539" s="462">
        <v>4200</v>
      </c>
      <c r="F6539" s="461" t="s">
        <v>8771</v>
      </c>
      <c r="G6539" s="460" t="s">
        <v>8770</v>
      </c>
      <c r="H6539" s="460" t="s">
        <v>8199</v>
      </c>
      <c r="I6539" s="460" t="s">
        <v>7869</v>
      </c>
      <c r="J6539" s="459" t="s">
        <v>8199</v>
      </c>
      <c r="K6539" s="458">
        <v>3</v>
      </c>
      <c r="L6539" s="458">
        <v>12</v>
      </c>
      <c r="M6539" s="457">
        <v>53472.939955718633</v>
      </c>
      <c r="N6539" s="458">
        <v>1</v>
      </c>
      <c r="O6539" s="458">
        <v>6</v>
      </c>
      <c r="P6539" s="457">
        <v>26506.799999999999</v>
      </c>
    </row>
    <row r="6540" spans="1:16" ht="67.5" x14ac:dyDescent="0.2">
      <c r="A6540" s="466" t="s">
        <v>7860</v>
      </c>
      <c r="B6540" s="465" t="s">
        <v>3526</v>
      </c>
      <c r="C6540" s="464" t="s">
        <v>2594</v>
      </c>
      <c r="D6540" s="463" t="s">
        <v>7923</v>
      </c>
      <c r="E6540" s="462">
        <v>4200</v>
      </c>
      <c r="F6540" s="461" t="s">
        <v>8769</v>
      </c>
      <c r="G6540" s="460" t="s">
        <v>8768</v>
      </c>
      <c r="H6540" s="460" t="s">
        <v>3642</v>
      </c>
      <c r="I6540" s="460" t="s">
        <v>7869</v>
      </c>
      <c r="J6540" s="459" t="s">
        <v>3642</v>
      </c>
      <c r="K6540" s="458">
        <v>1</v>
      </c>
      <c r="L6540" s="458">
        <v>2</v>
      </c>
      <c r="M6540" s="457">
        <v>8912.1566592864383</v>
      </c>
      <c r="N6540" s="458">
        <v>1</v>
      </c>
      <c r="O6540" s="458">
        <v>6</v>
      </c>
      <c r="P6540" s="457">
        <v>26506.799999999999</v>
      </c>
    </row>
    <row r="6541" spans="1:16" ht="67.5" x14ac:dyDescent="0.2">
      <c r="A6541" s="466" t="s">
        <v>7860</v>
      </c>
      <c r="B6541" s="465" t="s">
        <v>3526</v>
      </c>
      <c r="C6541" s="464" t="s">
        <v>2594</v>
      </c>
      <c r="D6541" s="463" t="s">
        <v>7946</v>
      </c>
      <c r="E6541" s="462">
        <v>4200</v>
      </c>
      <c r="F6541" s="461" t="s">
        <v>8767</v>
      </c>
      <c r="G6541" s="460" t="s">
        <v>8766</v>
      </c>
      <c r="H6541" s="460" t="s">
        <v>6389</v>
      </c>
      <c r="I6541" s="460" t="s">
        <v>7869</v>
      </c>
      <c r="J6541" s="459" t="s">
        <v>6389</v>
      </c>
      <c r="K6541" s="458">
        <v>5</v>
      </c>
      <c r="L6541" s="458">
        <v>12</v>
      </c>
      <c r="M6541" s="457">
        <v>53472.939955718633</v>
      </c>
      <c r="N6541" s="458">
        <v>1</v>
      </c>
      <c r="O6541" s="458">
        <v>6</v>
      </c>
      <c r="P6541" s="457">
        <v>26506.799999999999</v>
      </c>
    </row>
    <row r="6542" spans="1:16" ht="67.5" x14ac:dyDescent="0.2">
      <c r="A6542" s="466" t="s">
        <v>7860</v>
      </c>
      <c r="B6542" s="465" t="s">
        <v>3526</v>
      </c>
      <c r="C6542" s="464" t="s">
        <v>2594</v>
      </c>
      <c r="D6542" s="463" t="s">
        <v>8417</v>
      </c>
      <c r="E6542" s="462">
        <v>3200</v>
      </c>
      <c r="F6542" s="461" t="s">
        <v>8765</v>
      </c>
      <c r="G6542" s="460" t="s">
        <v>8764</v>
      </c>
      <c r="H6542" s="460" t="s">
        <v>6389</v>
      </c>
      <c r="I6542" s="460" t="s">
        <v>7869</v>
      </c>
      <c r="J6542" s="459" t="s">
        <v>6389</v>
      </c>
      <c r="K6542" s="458">
        <v>4</v>
      </c>
      <c r="L6542" s="458">
        <v>12</v>
      </c>
      <c r="M6542" s="457">
        <v>40741.287585309437</v>
      </c>
      <c r="N6542" s="458">
        <v>1</v>
      </c>
      <c r="O6542" s="458">
        <v>6</v>
      </c>
      <c r="P6542" s="457">
        <v>20506.8</v>
      </c>
    </row>
    <row r="6543" spans="1:16" ht="67.5" x14ac:dyDescent="0.2">
      <c r="A6543" s="466" t="s">
        <v>7860</v>
      </c>
      <c r="B6543" s="465" t="s">
        <v>3526</v>
      </c>
      <c r="C6543" s="464" t="s">
        <v>2594</v>
      </c>
      <c r="D6543" s="463" t="s">
        <v>7881</v>
      </c>
      <c r="E6543" s="462">
        <v>3200</v>
      </c>
      <c r="F6543" s="461" t="s">
        <v>8763</v>
      </c>
      <c r="G6543" s="460" t="s">
        <v>8762</v>
      </c>
      <c r="H6543" s="460" t="s">
        <v>8216</v>
      </c>
      <c r="I6543" s="460" t="s">
        <v>7861</v>
      </c>
      <c r="J6543" s="459" t="s">
        <v>8216</v>
      </c>
      <c r="K6543" s="458">
        <v>3</v>
      </c>
      <c r="L6543" s="458">
        <v>12</v>
      </c>
      <c r="M6543" s="457">
        <v>40741.287585309437</v>
      </c>
      <c r="N6543" s="458">
        <v>1</v>
      </c>
      <c r="O6543" s="458">
        <v>6</v>
      </c>
      <c r="P6543" s="457">
        <v>20506.8</v>
      </c>
    </row>
    <row r="6544" spans="1:16" ht="67.5" x14ac:dyDescent="0.2">
      <c r="A6544" s="466" t="s">
        <v>7860</v>
      </c>
      <c r="B6544" s="465" t="s">
        <v>3526</v>
      </c>
      <c r="C6544" s="464" t="s">
        <v>2594</v>
      </c>
      <c r="D6544" s="463" t="s">
        <v>8761</v>
      </c>
      <c r="E6544" s="462">
        <v>7000</v>
      </c>
      <c r="F6544" s="461" t="s">
        <v>8760</v>
      </c>
      <c r="G6544" s="460" t="s">
        <v>8759</v>
      </c>
      <c r="H6544" s="460" t="s">
        <v>8758</v>
      </c>
      <c r="I6544" s="460" t="s">
        <v>7869</v>
      </c>
      <c r="J6544" s="459" t="s">
        <v>8758</v>
      </c>
      <c r="K6544" s="458">
        <v>1</v>
      </c>
      <c r="L6544" s="458">
        <v>3</v>
      </c>
      <c r="M6544" s="457">
        <v>22280.391648216097</v>
      </c>
      <c r="N6544" s="458">
        <v>1</v>
      </c>
      <c r="O6544" s="458">
        <v>6</v>
      </c>
      <c r="P6544" s="457">
        <v>43306.8</v>
      </c>
    </row>
    <row r="6545" spans="1:16" ht="67.5" x14ac:dyDescent="0.2">
      <c r="A6545" s="466" t="s">
        <v>7860</v>
      </c>
      <c r="B6545" s="465" t="s">
        <v>3526</v>
      </c>
      <c r="C6545" s="464" t="s">
        <v>2594</v>
      </c>
      <c r="D6545" s="463" t="s">
        <v>8061</v>
      </c>
      <c r="E6545" s="462">
        <v>3000</v>
      </c>
      <c r="F6545" s="461" t="s">
        <v>8757</v>
      </c>
      <c r="G6545" s="460" t="s">
        <v>8756</v>
      </c>
      <c r="H6545" s="460"/>
      <c r="I6545" s="460"/>
      <c r="J6545" s="459"/>
      <c r="K6545" s="458">
        <v>5</v>
      </c>
      <c r="L6545" s="458">
        <v>12</v>
      </c>
      <c r="M6545" s="457">
        <v>38194.957111227595</v>
      </c>
      <c r="N6545" s="458">
        <v>1</v>
      </c>
      <c r="O6545" s="458">
        <v>6</v>
      </c>
      <c r="P6545" s="457">
        <v>19306.8</v>
      </c>
    </row>
    <row r="6546" spans="1:16" ht="67.5" x14ac:dyDescent="0.2">
      <c r="A6546" s="466" t="s">
        <v>7860</v>
      </c>
      <c r="B6546" s="465" t="s">
        <v>3526</v>
      </c>
      <c r="C6546" s="464" t="s">
        <v>2594</v>
      </c>
      <c r="D6546" s="463" t="s">
        <v>8128</v>
      </c>
      <c r="E6546" s="462">
        <v>8500</v>
      </c>
      <c r="F6546" s="461" t="s">
        <v>8755</v>
      </c>
      <c r="G6546" s="460" t="s">
        <v>8754</v>
      </c>
      <c r="H6546" s="460" t="s">
        <v>8125</v>
      </c>
      <c r="I6546" s="460" t="s">
        <v>7869</v>
      </c>
      <c r="J6546" s="459" t="s">
        <v>8125</v>
      </c>
      <c r="K6546" s="458">
        <v>3</v>
      </c>
      <c r="L6546" s="458">
        <v>8</v>
      </c>
      <c r="M6546" s="457">
        <v>72146.030098985459</v>
      </c>
      <c r="N6546" s="458">
        <v>2</v>
      </c>
      <c r="O6546" s="458">
        <v>6</v>
      </c>
      <c r="P6546" s="457">
        <v>52306.8</v>
      </c>
    </row>
    <row r="6547" spans="1:16" ht="67.5" x14ac:dyDescent="0.2">
      <c r="A6547" s="466" t="s">
        <v>7860</v>
      </c>
      <c r="B6547" s="465" t="s">
        <v>3526</v>
      </c>
      <c r="C6547" s="464" t="s">
        <v>2594</v>
      </c>
      <c r="D6547" s="463" t="s">
        <v>7986</v>
      </c>
      <c r="E6547" s="462">
        <v>7500</v>
      </c>
      <c r="F6547" s="461" t="s">
        <v>8753</v>
      </c>
      <c r="G6547" s="460" t="s">
        <v>8752</v>
      </c>
      <c r="H6547" s="460" t="s">
        <v>7911</v>
      </c>
      <c r="I6547" s="460" t="s">
        <v>7869</v>
      </c>
      <c r="J6547" s="459" t="s">
        <v>7911</v>
      </c>
      <c r="K6547" s="458">
        <v>3</v>
      </c>
      <c r="L6547" s="458">
        <v>12</v>
      </c>
      <c r="M6547" s="457">
        <v>95487.392778068985</v>
      </c>
      <c r="N6547" s="458">
        <v>1</v>
      </c>
      <c r="O6547" s="458">
        <v>6</v>
      </c>
      <c r="P6547" s="457">
        <v>46306.8</v>
      </c>
    </row>
    <row r="6548" spans="1:16" ht="67.5" x14ac:dyDescent="0.2">
      <c r="A6548" s="466" t="s">
        <v>7860</v>
      </c>
      <c r="B6548" s="465" t="s">
        <v>3526</v>
      </c>
      <c r="C6548" s="464" t="s">
        <v>2594</v>
      </c>
      <c r="D6548" s="463" t="s">
        <v>8005</v>
      </c>
      <c r="E6548" s="462">
        <v>4200</v>
      </c>
      <c r="F6548" s="461" t="s">
        <v>8751</v>
      </c>
      <c r="G6548" s="460" t="s">
        <v>8750</v>
      </c>
      <c r="H6548" s="460" t="s">
        <v>3570</v>
      </c>
      <c r="I6548" s="460" t="s">
        <v>7861</v>
      </c>
      <c r="J6548" s="459" t="s">
        <v>3570</v>
      </c>
      <c r="K6548" s="458">
        <v>3</v>
      </c>
      <c r="L6548" s="458">
        <v>12</v>
      </c>
      <c r="M6548" s="457">
        <v>53472.939955718633</v>
      </c>
      <c r="N6548" s="458">
        <v>1</v>
      </c>
      <c r="O6548" s="458">
        <v>6</v>
      </c>
      <c r="P6548" s="457">
        <v>26506.799999999999</v>
      </c>
    </row>
    <row r="6549" spans="1:16" ht="67.5" x14ac:dyDescent="0.2">
      <c r="A6549" s="466" t="s">
        <v>7860</v>
      </c>
      <c r="B6549" s="465" t="s">
        <v>3526</v>
      </c>
      <c r="C6549" s="464" t="s">
        <v>2594</v>
      </c>
      <c r="D6549" s="463" t="s">
        <v>7923</v>
      </c>
      <c r="E6549" s="462">
        <v>2500</v>
      </c>
      <c r="F6549" s="461" t="s">
        <v>8749</v>
      </c>
      <c r="G6549" s="460" t="s">
        <v>8748</v>
      </c>
      <c r="H6549" s="460" t="s">
        <v>3574</v>
      </c>
      <c r="I6549" s="460" t="s">
        <v>7869</v>
      </c>
      <c r="J6549" s="459" t="s">
        <v>3574</v>
      </c>
      <c r="K6549" s="458">
        <v>4</v>
      </c>
      <c r="L6549" s="458">
        <v>7</v>
      </c>
      <c r="M6549" s="457">
        <v>22174.294545129353</v>
      </c>
      <c r="N6549" s="458">
        <v>1</v>
      </c>
      <c r="O6549" s="458">
        <v>6</v>
      </c>
      <c r="P6549" s="457">
        <v>16306.8</v>
      </c>
    </row>
    <row r="6550" spans="1:16" ht="67.5" x14ac:dyDescent="0.2">
      <c r="A6550" s="466" t="s">
        <v>7860</v>
      </c>
      <c r="B6550" s="465" t="s">
        <v>3526</v>
      </c>
      <c r="C6550" s="464" t="s">
        <v>2594</v>
      </c>
      <c r="D6550" s="463" t="s">
        <v>8132</v>
      </c>
      <c r="E6550" s="462">
        <v>3500</v>
      </c>
      <c r="F6550" s="461" t="s">
        <v>8747</v>
      </c>
      <c r="G6550" s="460" t="s">
        <v>8746</v>
      </c>
      <c r="H6550" s="460" t="s">
        <v>7911</v>
      </c>
      <c r="I6550" s="460" t="s">
        <v>7869</v>
      </c>
      <c r="J6550" s="459" t="s">
        <v>7911</v>
      </c>
      <c r="K6550" s="458">
        <v>4</v>
      </c>
      <c r="L6550" s="458">
        <v>12</v>
      </c>
      <c r="M6550" s="457">
        <v>44560.783296432193</v>
      </c>
      <c r="N6550" s="458">
        <v>1</v>
      </c>
      <c r="O6550" s="458">
        <v>6</v>
      </c>
      <c r="P6550" s="457">
        <v>22306.799999999999</v>
      </c>
    </row>
    <row r="6551" spans="1:16" ht="67.5" x14ac:dyDescent="0.2">
      <c r="A6551" s="466" t="s">
        <v>7860</v>
      </c>
      <c r="B6551" s="465" t="s">
        <v>3526</v>
      </c>
      <c r="C6551" s="464" t="s">
        <v>2594</v>
      </c>
      <c r="D6551" s="463" t="s">
        <v>4791</v>
      </c>
      <c r="E6551" s="462">
        <v>5500</v>
      </c>
      <c r="F6551" s="461" t="s">
        <v>8745</v>
      </c>
      <c r="G6551" s="460" t="s">
        <v>8744</v>
      </c>
      <c r="H6551" s="460" t="s">
        <v>6514</v>
      </c>
      <c r="I6551" s="460" t="s">
        <v>7869</v>
      </c>
      <c r="J6551" s="459" t="s">
        <v>6514</v>
      </c>
      <c r="K6551" s="458">
        <v>4</v>
      </c>
      <c r="L6551" s="458">
        <v>12</v>
      </c>
      <c r="M6551" s="457">
        <v>70024.088037250593</v>
      </c>
      <c r="N6551" s="458">
        <v>1</v>
      </c>
      <c r="O6551" s="458">
        <v>6</v>
      </c>
      <c r="P6551" s="457">
        <v>34306.800000000003</v>
      </c>
    </row>
    <row r="6552" spans="1:16" ht="67.5" x14ac:dyDescent="0.2">
      <c r="A6552" s="466" t="s">
        <v>7860</v>
      </c>
      <c r="B6552" s="465" t="s">
        <v>3526</v>
      </c>
      <c r="C6552" s="464" t="s">
        <v>2594</v>
      </c>
      <c r="D6552" s="463" t="s">
        <v>7887</v>
      </c>
      <c r="E6552" s="462">
        <v>4200</v>
      </c>
      <c r="F6552" s="461" t="s">
        <v>8743</v>
      </c>
      <c r="G6552" s="460" t="s">
        <v>8742</v>
      </c>
      <c r="H6552" s="460" t="s">
        <v>6389</v>
      </c>
      <c r="I6552" s="460" t="s">
        <v>7869</v>
      </c>
      <c r="J6552" s="459" t="s">
        <v>6389</v>
      </c>
      <c r="K6552" s="458">
        <v>3</v>
      </c>
      <c r="L6552" s="458">
        <v>12</v>
      </c>
      <c r="M6552" s="457">
        <v>53472.939955718633</v>
      </c>
      <c r="N6552" s="458">
        <v>0</v>
      </c>
      <c r="O6552" s="458">
        <v>0</v>
      </c>
      <c r="P6552" s="457">
        <v>0</v>
      </c>
    </row>
    <row r="6553" spans="1:16" ht="67.5" x14ac:dyDescent="0.2">
      <c r="A6553" s="466" t="s">
        <v>7860</v>
      </c>
      <c r="B6553" s="465" t="s">
        <v>3526</v>
      </c>
      <c r="C6553" s="464" t="s">
        <v>2594</v>
      </c>
      <c r="D6553" s="463" t="s">
        <v>7887</v>
      </c>
      <c r="E6553" s="462">
        <v>4200</v>
      </c>
      <c r="F6553" s="461" t="s">
        <v>8741</v>
      </c>
      <c r="G6553" s="460" t="s">
        <v>8740</v>
      </c>
      <c r="H6553" s="460" t="s">
        <v>6389</v>
      </c>
      <c r="I6553" s="460" t="s">
        <v>7869</v>
      </c>
      <c r="J6553" s="459" t="s">
        <v>6389</v>
      </c>
      <c r="K6553" s="458">
        <v>6</v>
      </c>
      <c r="L6553" s="458">
        <v>12</v>
      </c>
      <c r="M6553" s="457">
        <v>53472.939955718633</v>
      </c>
      <c r="N6553" s="458">
        <v>1</v>
      </c>
      <c r="O6553" s="458">
        <v>6</v>
      </c>
      <c r="P6553" s="457">
        <v>26506.799999999999</v>
      </c>
    </row>
    <row r="6554" spans="1:16" ht="67.5" x14ac:dyDescent="0.2">
      <c r="A6554" s="466" t="s">
        <v>7860</v>
      </c>
      <c r="B6554" s="465" t="s">
        <v>3526</v>
      </c>
      <c r="C6554" s="464" t="s">
        <v>2594</v>
      </c>
      <c r="D6554" s="463" t="s">
        <v>7859</v>
      </c>
      <c r="E6554" s="462">
        <v>2500</v>
      </c>
      <c r="F6554" s="461" t="s">
        <v>8739</v>
      </c>
      <c r="G6554" s="460" t="s">
        <v>8738</v>
      </c>
      <c r="H6554" s="460" t="s">
        <v>3642</v>
      </c>
      <c r="I6554" s="460" t="s">
        <v>7861</v>
      </c>
      <c r="J6554" s="459" t="s">
        <v>3642</v>
      </c>
      <c r="K6554" s="458">
        <v>3</v>
      </c>
      <c r="L6554" s="458">
        <v>5</v>
      </c>
      <c r="M6554" s="457">
        <v>13262.137885842914</v>
      </c>
      <c r="N6554" s="458">
        <v>0</v>
      </c>
      <c r="O6554" s="458">
        <v>0</v>
      </c>
      <c r="P6554" s="457">
        <v>0</v>
      </c>
    </row>
    <row r="6555" spans="1:16" ht="67.5" x14ac:dyDescent="0.2">
      <c r="A6555" s="466" t="s">
        <v>7860</v>
      </c>
      <c r="B6555" s="465" t="s">
        <v>3526</v>
      </c>
      <c r="C6555" s="464" t="s">
        <v>2594</v>
      </c>
      <c r="D6555" s="463" t="s">
        <v>8005</v>
      </c>
      <c r="E6555" s="462">
        <v>4200</v>
      </c>
      <c r="F6555" s="461" t="s">
        <v>8737</v>
      </c>
      <c r="G6555" s="460" t="s">
        <v>8736</v>
      </c>
      <c r="H6555" s="460" t="s">
        <v>6389</v>
      </c>
      <c r="I6555" s="460" t="s">
        <v>7869</v>
      </c>
      <c r="J6555" s="459" t="s">
        <v>6389</v>
      </c>
      <c r="K6555" s="458">
        <v>3</v>
      </c>
      <c r="L6555" s="458">
        <v>12</v>
      </c>
      <c r="M6555" s="457">
        <v>53472.939955718633</v>
      </c>
      <c r="N6555" s="458">
        <v>1</v>
      </c>
      <c r="O6555" s="458">
        <v>1</v>
      </c>
      <c r="P6555" s="457">
        <v>4417.8</v>
      </c>
    </row>
    <row r="6556" spans="1:16" ht="67.5" x14ac:dyDescent="0.2">
      <c r="A6556" s="466" t="s">
        <v>7860</v>
      </c>
      <c r="B6556" s="465" t="s">
        <v>3526</v>
      </c>
      <c r="C6556" s="464" t="s">
        <v>2594</v>
      </c>
      <c r="D6556" s="463" t="s">
        <v>7932</v>
      </c>
      <c r="E6556" s="462">
        <v>4200</v>
      </c>
      <c r="F6556" s="461" t="s">
        <v>8735</v>
      </c>
      <c r="G6556" s="460" t="s">
        <v>8734</v>
      </c>
      <c r="H6556" s="460" t="s">
        <v>6389</v>
      </c>
      <c r="I6556" s="460" t="s">
        <v>7869</v>
      </c>
      <c r="J6556" s="459" t="s">
        <v>6389</v>
      </c>
      <c r="K6556" s="458">
        <v>4</v>
      </c>
      <c r="L6556" s="458">
        <v>12</v>
      </c>
      <c r="M6556" s="457">
        <v>53472.939955718633</v>
      </c>
      <c r="N6556" s="458">
        <v>1</v>
      </c>
      <c r="O6556" s="458">
        <v>6</v>
      </c>
      <c r="P6556" s="457">
        <v>26506.799999999999</v>
      </c>
    </row>
    <row r="6557" spans="1:16" ht="67.5" x14ac:dyDescent="0.2">
      <c r="A6557" s="466" t="s">
        <v>7860</v>
      </c>
      <c r="B6557" s="465" t="s">
        <v>3526</v>
      </c>
      <c r="C6557" s="464" t="s">
        <v>2594</v>
      </c>
      <c r="D6557" s="463" t="s">
        <v>8493</v>
      </c>
      <c r="E6557" s="462">
        <v>6500</v>
      </c>
      <c r="F6557" s="461" t="s">
        <v>8733</v>
      </c>
      <c r="G6557" s="460" t="s">
        <v>8732</v>
      </c>
      <c r="H6557" s="460" t="s">
        <v>7911</v>
      </c>
      <c r="I6557" s="460" t="s">
        <v>7869</v>
      </c>
      <c r="J6557" s="459" t="s">
        <v>7911</v>
      </c>
      <c r="K6557" s="458">
        <v>2</v>
      </c>
      <c r="L6557" s="458">
        <v>9</v>
      </c>
      <c r="M6557" s="457">
        <v>62066.805305744841</v>
      </c>
      <c r="N6557" s="458">
        <v>0</v>
      </c>
      <c r="O6557" s="458">
        <v>0</v>
      </c>
      <c r="P6557" s="457">
        <v>0</v>
      </c>
    </row>
    <row r="6558" spans="1:16" ht="67.5" x14ac:dyDescent="0.2">
      <c r="A6558" s="466" t="s">
        <v>7860</v>
      </c>
      <c r="B6558" s="465" t="s">
        <v>3526</v>
      </c>
      <c r="C6558" s="464" t="s">
        <v>2594</v>
      </c>
      <c r="D6558" s="463" t="s">
        <v>8011</v>
      </c>
      <c r="E6558" s="462">
        <v>2200</v>
      </c>
      <c r="F6558" s="461" t="s">
        <v>8731</v>
      </c>
      <c r="G6558" s="460" t="s">
        <v>8730</v>
      </c>
      <c r="H6558" s="460"/>
      <c r="I6558" s="460"/>
      <c r="J6558" s="459"/>
      <c r="K6558" s="458">
        <v>4</v>
      </c>
      <c r="L6558" s="458">
        <v>12</v>
      </c>
      <c r="M6558" s="457">
        <v>28009.635214900234</v>
      </c>
      <c r="N6558" s="458">
        <v>1</v>
      </c>
      <c r="O6558" s="458">
        <v>6</v>
      </c>
      <c r="P6558" s="457">
        <v>14506.8</v>
      </c>
    </row>
    <row r="6559" spans="1:16" ht="67.5" x14ac:dyDescent="0.2">
      <c r="A6559" s="466" t="s">
        <v>7860</v>
      </c>
      <c r="B6559" s="465" t="s">
        <v>3526</v>
      </c>
      <c r="C6559" s="464" t="s">
        <v>2594</v>
      </c>
      <c r="D6559" s="463" t="s">
        <v>8278</v>
      </c>
      <c r="E6559" s="462">
        <v>2700</v>
      </c>
      <c r="F6559" s="461" t="s">
        <v>8729</v>
      </c>
      <c r="G6559" s="460" t="s">
        <v>8728</v>
      </c>
      <c r="H6559" s="460"/>
      <c r="I6559" s="460"/>
      <c r="J6559" s="459"/>
      <c r="K6559" s="458">
        <v>4</v>
      </c>
      <c r="L6559" s="458">
        <v>12</v>
      </c>
      <c r="M6559" s="457">
        <v>34375.461400104832</v>
      </c>
      <c r="N6559" s="458">
        <v>1</v>
      </c>
      <c r="O6559" s="458">
        <v>6</v>
      </c>
      <c r="P6559" s="457">
        <v>17506.8</v>
      </c>
    </row>
    <row r="6560" spans="1:16" ht="67.5" x14ac:dyDescent="0.2">
      <c r="A6560" s="466" t="s">
        <v>7860</v>
      </c>
      <c r="B6560" s="465" t="s">
        <v>3526</v>
      </c>
      <c r="C6560" s="464" t="s">
        <v>2594</v>
      </c>
      <c r="D6560" s="463" t="s">
        <v>7973</v>
      </c>
      <c r="E6560" s="462">
        <v>5500</v>
      </c>
      <c r="F6560" s="461" t="s">
        <v>8727</v>
      </c>
      <c r="G6560" s="460" t="s">
        <v>8726</v>
      </c>
      <c r="H6560" s="460" t="s">
        <v>4209</v>
      </c>
      <c r="I6560" s="460" t="s">
        <v>7869</v>
      </c>
      <c r="J6560" s="459" t="s">
        <v>4209</v>
      </c>
      <c r="K6560" s="458">
        <v>3</v>
      </c>
      <c r="L6560" s="458">
        <v>12</v>
      </c>
      <c r="M6560" s="457">
        <v>70024.088037250593</v>
      </c>
      <c r="N6560" s="458">
        <v>1</v>
      </c>
      <c r="O6560" s="458">
        <v>6</v>
      </c>
      <c r="P6560" s="457">
        <v>34306.800000000003</v>
      </c>
    </row>
    <row r="6561" spans="1:16" ht="67.5" x14ac:dyDescent="0.2">
      <c r="A6561" s="466" t="s">
        <v>7860</v>
      </c>
      <c r="B6561" s="465" t="s">
        <v>3526</v>
      </c>
      <c r="C6561" s="464" t="s">
        <v>2594</v>
      </c>
      <c r="D6561" s="463" t="s">
        <v>7908</v>
      </c>
      <c r="E6561" s="462">
        <v>4200</v>
      </c>
      <c r="F6561" s="461" t="s">
        <v>8725</v>
      </c>
      <c r="G6561" s="460" t="s">
        <v>8724</v>
      </c>
      <c r="H6561" s="460" t="s">
        <v>4810</v>
      </c>
      <c r="I6561" s="460" t="s">
        <v>7869</v>
      </c>
      <c r="J6561" s="459" t="s">
        <v>4810</v>
      </c>
      <c r="K6561" s="458">
        <v>4</v>
      </c>
      <c r="L6561" s="458">
        <v>7</v>
      </c>
      <c r="M6561" s="457">
        <v>31192.548307502537</v>
      </c>
      <c r="N6561" s="458">
        <v>0</v>
      </c>
      <c r="O6561" s="458">
        <v>0</v>
      </c>
      <c r="P6561" s="457">
        <v>0</v>
      </c>
    </row>
    <row r="6562" spans="1:16" ht="67.5" x14ac:dyDescent="0.2">
      <c r="A6562" s="466" t="s">
        <v>7860</v>
      </c>
      <c r="B6562" s="465" t="s">
        <v>3526</v>
      </c>
      <c r="C6562" s="464" t="s">
        <v>2594</v>
      </c>
      <c r="D6562" s="463" t="s">
        <v>8417</v>
      </c>
      <c r="E6562" s="462">
        <v>3200</v>
      </c>
      <c r="F6562" s="461" t="s">
        <v>8723</v>
      </c>
      <c r="G6562" s="460" t="s">
        <v>8722</v>
      </c>
      <c r="H6562" s="460" t="s">
        <v>3574</v>
      </c>
      <c r="I6562" s="460" t="s">
        <v>7861</v>
      </c>
      <c r="J6562" s="459" t="s">
        <v>3574</v>
      </c>
      <c r="K6562" s="458">
        <v>4</v>
      </c>
      <c r="L6562" s="458">
        <v>12</v>
      </c>
      <c r="M6562" s="457">
        <v>40741.287585309437</v>
      </c>
      <c r="N6562" s="458">
        <v>1</v>
      </c>
      <c r="O6562" s="458">
        <v>6</v>
      </c>
      <c r="P6562" s="457">
        <v>20506.8</v>
      </c>
    </row>
    <row r="6563" spans="1:16" ht="67.5" x14ac:dyDescent="0.2">
      <c r="A6563" s="466" t="s">
        <v>7860</v>
      </c>
      <c r="B6563" s="465" t="s">
        <v>3526</v>
      </c>
      <c r="C6563" s="464" t="s">
        <v>2594</v>
      </c>
      <c r="D6563" s="463" t="s">
        <v>8011</v>
      </c>
      <c r="E6563" s="462">
        <v>2200</v>
      </c>
      <c r="F6563" s="461" t="s">
        <v>8721</v>
      </c>
      <c r="G6563" s="460" t="s">
        <v>8720</v>
      </c>
      <c r="H6563" s="460"/>
      <c r="I6563" s="460"/>
      <c r="J6563" s="459"/>
      <c r="K6563" s="458">
        <v>4</v>
      </c>
      <c r="L6563" s="458">
        <v>12</v>
      </c>
      <c r="M6563" s="457">
        <v>28009.635214900234</v>
      </c>
      <c r="N6563" s="458">
        <v>1</v>
      </c>
      <c r="O6563" s="458">
        <v>6</v>
      </c>
      <c r="P6563" s="457">
        <v>14506.8</v>
      </c>
    </row>
    <row r="6564" spans="1:16" ht="67.5" x14ac:dyDescent="0.2">
      <c r="A6564" s="466" t="s">
        <v>7860</v>
      </c>
      <c r="B6564" s="465" t="s">
        <v>3526</v>
      </c>
      <c r="C6564" s="464" t="s">
        <v>2594</v>
      </c>
      <c r="D6564" s="463" t="s">
        <v>7859</v>
      </c>
      <c r="E6564" s="462">
        <v>2500</v>
      </c>
      <c r="F6564" s="461" t="s">
        <v>8719</v>
      </c>
      <c r="G6564" s="460" t="s">
        <v>8718</v>
      </c>
      <c r="H6564" s="460"/>
      <c r="I6564" s="460" t="s">
        <v>8064</v>
      </c>
      <c r="J6564" s="459" t="s">
        <v>3538</v>
      </c>
      <c r="K6564" s="458">
        <v>4</v>
      </c>
      <c r="L6564" s="458">
        <v>12</v>
      </c>
      <c r="M6564" s="457">
        <v>31829.130926022997</v>
      </c>
      <c r="N6564" s="458">
        <v>1</v>
      </c>
      <c r="O6564" s="458">
        <v>6</v>
      </c>
      <c r="P6564" s="457">
        <v>16306.8</v>
      </c>
    </row>
    <row r="6565" spans="1:16" ht="67.5" x14ac:dyDescent="0.2">
      <c r="A6565" s="466" t="s">
        <v>7860</v>
      </c>
      <c r="B6565" s="465" t="s">
        <v>3526</v>
      </c>
      <c r="C6565" s="464" t="s">
        <v>2594</v>
      </c>
      <c r="D6565" s="463" t="s">
        <v>8717</v>
      </c>
      <c r="E6565" s="462">
        <v>2200</v>
      </c>
      <c r="F6565" s="461" t="s">
        <v>8716</v>
      </c>
      <c r="G6565" s="460" t="s">
        <v>8715</v>
      </c>
      <c r="H6565" s="460" t="s">
        <v>8714</v>
      </c>
      <c r="I6565" s="460" t="s">
        <v>7861</v>
      </c>
      <c r="J6565" s="459" t="s">
        <v>8714</v>
      </c>
      <c r="K6565" s="458">
        <v>4</v>
      </c>
      <c r="L6565" s="458">
        <v>12</v>
      </c>
      <c r="M6565" s="457">
        <v>28009.635214900234</v>
      </c>
      <c r="N6565" s="458">
        <v>1</v>
      </c>
      <c r="O6565" s="458">
        <v>6</v>
      </c>
      <c r="P6565" s="457">
        <v>14506.8</v>
      </c>
    </row>
    <row r="6566" spans="1:16" ht="67.5" x14ac:dyDescent="0.2">
      <c r="A6566" s="466" t="s">
        <v>7860</v>
      </c>
      <c r="B6566" s="465" t="s">
        <v>3526</v>
      </c>
      <c r="C6566" s="464" t="s">
        <v>2594</v>
      </c>
      <c r="D6566" s="463" t="s">
        <v>8417</v>
      </c>
      <c r="E6566" s="462">
        <v>3200</v>
      </c>
      <c r="F6566" s="461" t="s">
        <v>8713</v>
      </c>
      <c r="G6566" s="460" t="s">
        <v>8712</v>
      </c>
      <c r="H6566" s="460" t="s">
        <v>3574</v>
      </c>
      <c r="I6566" s="460" t="s">
        <v>7861</v>
      </c>
      <c r="J6566" s="459" t="s">
        <v>3574</v>
      </c>
      <c r="K6566" s="458">
        <v>4</v>
      </c>
      <c r="L6566" s="458">
        <v>12</v>
      </c>
      <c r="M6566" s="457">
        <v>40741.287585309437</v>
      </c>
      <c r="N6566" s="458">
        <v>1</v>
      </c>
      <c r="O6566" s="458">
        <v>6</v>
      </c>
      <c r="P6566" s="457">
        <v>20506.8</v>
      </c>
    </row>
    <row r="6567" spans="1:16" ht="67.5" x14ac:dyDescent="0.2">
      <c r="A6567" s="466" t="s">
        <v>7860</v>
      </c>
      <c r="B6567" s="465" t="s">
        <v>3526</v>
      </c>
      <c r="C6567" s="464" t="s">
        <v>2594</v>
      </c>
      <c r="D6567" s="463" t="s">
        <v>7923</v>
      </c>
      <c r="E6567" s="462">
        <v>4200</v>
      </c>
      <c r="F6567" s="461" t="s">
        <v>8711</v>
      </c>
      <c r="G6567" s="460" t="s">
        <v>8710</v>
      </c>
      <c r="H6567" s="460" t="s">
        <v>6389</v>
      </c>
      <c r="I6567" s="460" t="s">
        <v>7869</v>
      </c>
      <c r="J6567" s="459" t="s">
        <v>6389</v>
      </c>
      <c r="K6567" s="458">
        <v>4</v>
      </c>
      <c r="L6567" s="458">
        <v>12</v>
      </c>
      <c r="M6567" s="457">
        <v>57929.018285361853</v>
      </c>
      <c r="N6567" s="458">
        <v>1</v>
      </c>
      <c r="O6567" s="458">
        <v>6</v>
      </c>
      <c r="P6567" s="457">
        <v>26506.799999999999</v>
      </c>
    </row>
    <row r="6568" spans="1:16" ht="67.5" x14ac:dyDescent="0.2">
      <c r="A6568" s="466" t="s">
        <v>7860</v>
      </c>
      <c r="B6568" s="465" t="s">
        <v>3526</v>
      </c>
      <c r="C6568" s="464" t="s">
        <v>2594</v>
      </c>
      <c r="D6568" s="463" t="s">
        <v>7875</v>
      </c>
      <c r="E6568" s="462">
        <v>4200</v>
      </c>
      <c r="F6568" s="461" t="s">
        <v>8709</v>
      </c>
      <c r="G6568" s="460" t="s">
        <v>8708</v>
      </c>
      <c r="H6568" s="460" t="s">
        <v>3542</v>
      </c>
      <c r="I6568" s="460" t="s">
        <v>7861</v>
      </c>
      <c r="J6568" s="459" t="s">
        <v>3542</v>
      </c>
      <c r="K6568" s="458">
        <v>4</v>
      </c>
      <c r="L6568" s="458">
        <v>12</v>
      </c>
      <c r="M6568" s="457">
        <v>53472.939955718633</v>
      </c>
      <c r="N6568" s="458">
        <v>1</v>
      </c>
      <c r="O6568" s="458">
        <v>6</v>
      </c>
      <c r="P6568" s="457">
        <v>26506.799999999999</v>
      </c>
    </row>
    <row r="6569" spans="1:16" ht="67.5" x14ac:dyDescent="0.2">
      <c r="A6569" s="466" t="s">
        <v>7860</v>
      </c>
      <c r="B6569" s="465" t="s">
        <v>3526</v>
      </c>
      <c r="C6569" s="464" t="s">
        <v>2594</v>
      </c>
      <c r="D6569" s="463" t="s">
        <v>8478</v>
      </c>
      <c r="E6569" s="462">
        <v>7500</v>
      </c>
      <c r="F6569" s="461" t="s">
        <v>8707</v>
      </c>
      <c r="G6569" s="460" t="s">
        <v>8706</v>
      </c>
      <c r="H6569" s="460" t="s">
        <v>7911</v>
      </c>
      <c r="I6569" s="460" t="s">
        <v>7869</v>
      </c>
      <c r="J6569" s="459" t="s">
        <v>7911</v>
      </c>
      <c r="K6569" s="458">
        <v>3</v>
      </c>
      <c r="L6569" s="458">
        <v>12</v>
      </c>
      <c r="M6569" s="457">
        <v>95487.392778068985</v>
      </c>
      <c r="N6569" s="458">
        <v>1</v>
      </c>
      <c r="O6569" s="458">
        <v>6</v>
      </c>
      <c r="P6569" s="457">
        <v>46306.8</v>
      </c>
    </row>
    <row r="6570" spans="1:16" ht="67.5" x14ac:dyDescent="0.2">
      <c r="A6570" s="466" t="s">
        <v>7860</v>
      </c>
      <c r="B6570" s="465" t="s">
        <v>3526</v>
      </c>
      <c r="C6570" s="464" t="s">
        <v>2594</v>
      </c>
      <c r="D6570" s="463" t="s">
        <v>8705</v>
      </c>
      <c r="E6570" s="462">
        <v>2200</v>
      </c>
      <c r="F6570" s="461" t="s">
        <v>8704</v>
      </c>
      <c r="G6570" s="460" t="s">
        <v>8703</v>
      </c>
      <c r="H6570" s="460"/>
      <c r="I6570" s="460" t="s">
        <v>8064</v>
      </c>
      <c r="J6570" s="459" t="s">
        <v>3538</v>
      </c>
      <c r="K6570" s="458">
        <v>3</v>
      </c>
      <c r="L6570" s="458">
        <v>12</v>
      </c>
      <c r="M6570" s="457">
        <v>28009.635214900234</v>
      </c>
      <c r="N6570" s="458">
        <v>1</v>
      </c>
      <c r="O6570" s="458">
        <v>6</v>
      </c>
      <c r="P6570" s="457">
        <v>14506.8</v>
      </c>
    </row>
    <row r="6571" spans="1:16" ht="67.5" x14ac:dyDescent="0.2">
      <c r="A6571" s="466" t="s">
        <v>7860</v>
      </c>
      <c r="B6571" s="465" t="s">
        <v>3526</v>
      </c>
      <c r="C6571" s="464" t="s">
        <v>2594</v>
      </c>
      <c r="D6571" s="463" t="s">
        <v>8156</v>
      </c>
      <c r="E6571" s="462">
        <v>4200</v>
      </c>
      <c r="F6571" s="461" t="s">
        <v>8702</v>
      </c>
      <c r="G6571" s="460" t="s">
        <v>8701</v>
      </c>
      <c r="H6571" s="460" t="s">
        <v>8241</v>
      </c>
      <c r="I6571" s="460" t="s">
        <v>7869</v>
      </c>
      <c r="J6571" s="459" t="s">
        <v>8241</v>
      </c>
      <c r="K6571" s="458">
        <v>1</v>
      </c>
      <c r="L6571" s="458">
        <v>1</v>
      </c>
      <c r="M6571" s="457">
        <v>4456.0783296432191</v>
      </c>
      <c r="N6571" s="458">
        <v>1</v>
      </c>
      <c r="O6571" s="458">
        <v>6</v>
      </c>
      <c r="P6571" s="457">
        <v>26506.799999999999</v>
      </c>
    </row>
    <row r="6572" spans="1:16" ht="67.5" x14ac:dyDescent="0.2">
      <c r="A6572" s="466" t="s">
        <v>7860</v>
      </c>
      <c r="B6572" s="465" t="s">
        <v>3526</v>
      </c>
      <c r="C6572" s="464" t="s">
        <v>2594</v>
      </c>
      <c r="D6572" s="463" t="s">
        <v>7946</v>
      </c>
      <c r="E6572" s="462">
        <v>4200</v>
      </c>
      <c r="F6572" s="461" t="s">
        <v>8700</v>
      </c>
      <c r="G6572" s="460" t="s">
        <v>8699</v>
      </c>
      <c r="H6572" s="460" t="s">
        <v>6299</v>
      </c>
      <c r="I6572" s="460" t="s">
        <v>7869</v>
      </c>
      <c r="J6572" s="459" t="s">
        <v>6299</v>
      </c>
      <c r="K6572" s="458">
        <v>3</v>
      </c>
      <c r="L6572" s="458">
        <v>12</v>
      </c>
      <c r="M6572" s="457">
        <v>53472.939955718633</v>
      </c>
      <c r="N6572" s="458">
        <v>1</v>
      </c>
      <c r="O6572" s="458">
        <v>6</v>
      </c>
      <c r="P6572" s="457">
        <v>26506.799999999999</v>
      </c>
    </row>
    <row r="6573" spans="1:16" ht="67.5" x14ac:dyDescent="0.2">
      <c r="A6573" s="466" t="s">
        <v>7860</v>
      </c>
      <c r="B6573" s="465" t="s">
        <v>3526</v>
      </c>
      <c r="C6573" s="464" t="s">
        <v>2594</v>
      </c>
      <c r="D6573" s="463" t="s">
        <v>7887</v>
      </c>
      <c r="E6573" s="462">
        <v>4200</v>
      </c>
      <c r="F6573" s="461" t="s">
        <v>8698</v>
      </c>
      <c r="G6573" s="460" t="s">
        <v>8697</v>
      </c>
      <c r="H6573" s="460" t="s">
        <v>6389</v>
      </c>
      <c r="I6573" s="460" t="s">
        <v>7869</v>
      </c>
      <c r="J6573" s="459" t="s">
        <v>6389</v>
      </c>
      <c r="K6573" s="458">
        <v>2</v>
      </c>
      <c r="L6573" s="458">
        <v>7</v>
      </c>
      <c r="M6573" s="457">
        <v>31192.548307502537</v>
      </c>
      <c r="N6573" s="458">
        <v>0</v>
      </c>
      <c r="O6573" s="458">
        <v>0</v>
      </c>
      <c r="P6573" s="457">
        <v>0</v>
      </c>
    </row>
    <row r="6574" spans="1:16" ht="67.5" x14ac:dyDescent="0.2">
      <c r="A6574" s="466" t="s">
        <v>7860</v>
      </c>
      <c r="B6574" s="465" t="s">
        <v>3526</v>
      </c>
      <c r="C6574" s="464" t="s">
        <v>2594</v>
      </c>
      <c r="D6574" s="463" t="s">
        <v>7859</v>
      </c>
      <c r="E6574" s="462">
        <v>2500</v>
      </c>
      <c r="F6574" s="461" t="s">
        <v>8696</v>
      </c>
      <c r="G6574" s="460" t="s">
        <v>8695</v>
      </c>
      <c r="H6574" s="460"/>
      <c r="I6574" s="460"/>
      <c r="J6574" s="459"/>
      <c r="K6574" s="458">
        <v>4</v>
      </c>
      <c r="L6574" s="458">
        <v>12</v>
      </c>
      <c r="M6574" s="457">
        <v>31829.130926022997</v>
      </c>
      <c r="N6574" s="458">
        <v>1</v>
      </c>
      <c r="O6574" s="458">
        <v>6</v>
      </c>
      <c r="P6574" s="457">
        <v>16306.8</v>
      </c>
    </row>
    <row r="6575" spans="1:16" ht="67.5" x14ac:dyDescent="0.2">
      <c r="A6575" s="466" t="s">
        <v>7860</v>
      </c>
      <c r="B6575" s="465" t="s">
        <v>3526</v>
      </c>
      <c r="C6575" s="464" t="s">
        <v>2594</v>
      </c>
      <c r="D6575" s="463" t="s">
        <v>7989</v>
      </c>
      <c r="E6575" s="462">
        <v>5500</v>
      </c>
      <c r="F6575" s="461" t="s">
        <v>8694</v>
      </c>
      <c r="G6575" s="460" t="s">
        <v>8693</v>
      </c>
      <c r="H6575" s="460" t="s">
        <v>7911</v>
      </c>
      <c r="I6575" s="460" t="s">
        <v>7869</v>
      </c>
      <c r="J6575" s="459" t="s">
        <v>7911</v>
      </c>
      <c r="K6575" s="458">
        <v>3</v>
      </c>
      <c r="L6575" s="458">
        <v>12</v>
      </c>
      <c r="M6575" s="457">
        <v>70024.088037250593</v>
      </c>
      <c r="N6575" s="458">
        <v>1</v>
      </c>
      <c r="O6575" s="458">
        <v>6</v>
      </c>
      <c r="P6575" s="457">
        <v>34306.800000000003</v>
      </c>
    </row>
    <row r="6576" spans="1:16" ht="67.5" x14ac:dyDescent="0.2">
      <c r="A6576" s="466" t="s">
        <v>7860</v>
      </c>
      <c r="B6576" s="465" t="s">
        <v>3526</v>
      </c>
      <c r="C6576" s="464" t="s">
        <v>2594</v>
      </c>
      <c r="D6576" s="463" t="s">
        <v>7923</v>
      </c>
      <c r="E6576" s="462">
        <v>4200</v>
      </c>
      <c r="F6576" s="461" t="s">
        <v>8692</v>
      </c>
      <c r="G6576" s="460" t="s">
        <v>8691</v>
      </c>
      <c r="H6576" s="460"/>
      <c r="I6576" s="460"/>
      <c r="J6576" s="459"/>
      <c r="K6576" s="458">
        <v>4</v>
      </c>
      <c r="L6576" s="458">
        <v>12</v>
      </c>
      <c r="M6576" s="457">
        <v>53472.939955718633</v>
      </c>
      <c r="N6576" s="458">
        <v>1</v>
      </c>
      <c r="O6576" s="458">
        <v>6</v>
      </c>
      <c r="P6576" s="457">
        <v>26506.799999999999</v>
      </c>
    </row>
    <row r="6577" spans="1:16" ht="67.5" x14ac:dyDescent="0.2">
      <c r="A6577" s="466" t="s">
        <v>7860</v>
      </c>
      <c r="B6577" s="465" t="s">
        <v>3526</v>
      </c>
      <c r="C6577" s="464" t="s">
        <v>2594</v>
      </c>
      <c r="D6577" s="463" t="s">
        <v>8690</v>
      </c>
      <c r="E6577" s="462">
        <v>10500</v>
      </c>
      <c r="F6577" s="461" t="s">
        <v>8689</v>
      </c>
      <c r="G6577" s="460" t="s">
        <v>8688</v>
      </c>
      <c r="H6577" s="460" t="s">
        <v>4810</v>
      </c>
      <c r="I6577" s="460" t="s">
        <v>7869</v>
      </c>
      <c r="J6577" s="459" t="s">
        <v>4810</v>
      </c>
      <c r="K6577" s="458">
        <v>3</v>
      </c>
      <c r="L6577" s="458">
        <v>12</v>
      </c>
      <c r="M6577" s="457">
        <v>133682.34988929657</v>
      </c>
      <c r="N6577" s="458">
        <v>1</v>
      </c>
      <c r="O6577" s="458">
        <v>6</v>
      </c>
      <c r="P6577" s="457">
        <v>64306.8</v>
      </c>
    </row>
    <row r="6578" spans="1:16" ht="67.5" x14ac:dyDescent="0.2">
      <c r="A6578" s="466" t="s">
        <v>7860</v>
      </c>
      <c r="B6578" s="465" t="s">
        <v>3526</v>
      </c>
      <c r="C6578" s="464" t="s">
        <v>2594</v>
      </c>
      <c r="D6578" s="463" t="s">
        <v>8011</v>
      </c>
      <c r="E6578" s="462">
        <v>2200</v>
      </c>
      <c r="F6578" s="461" t="s">
        <v>8687</v>
      </c>
      <c r="G6578" s="460" t="s">
        <v>8686</v>
      </c>
      <c r="H6578" s="460"/>
      <c r="I6578" s="460"/>
      <c r="J6578" s="459"/>
      <c r="K6578" s="458">
        <v>4</v>
      </c>
      <c r="L6578" s="458">
        <v>12</v>
      </c>
      <c r="M6578" s="457">
        <v>28009.635214900234</v>
      </c>
      <c r="N6578" s="458">
        <v>1</v>
      </c>
      <c r="O6578" s="458">
        <v>6</v>
      </c>
      <c r="P6578" s="457">
        <v>14506.8</v>
      </c>
    </row>
    <row r="6579" spans="1:16" ht="67.5" x14ac:dyDescent="0.2">
      <c r="A6579" s="466" t="s">
        <v>7860</v>
      </c>
      <c r="B6579" s="465" t="s">
        <v>3526</v>
      </c>
      <c r="C6579" s="464" t="s">
        <v>2594</v>
      </c>
      <c r="D6579" s="463" t="s">
        <v>4784</v>
      </c>
      <c r="E6579" s="462">
        <v>2200</v>
      </c>
      <c r="F6579" s="461" t="s">
        <v>8685</v>
      </c>
      <c r="G6579" s="460" t="s">
        <v>8684</v>
      </c>
      <c r="H6579" s="460"/>
      <c r="I6579" s="460"/>
      <c r="J6579" s="459"/>
      <c r="K6579" s="458">
        <v>3</v>
      </c>
      <c r="L6579" s="458">
        <v>12</v>
      </c>
      <c r="M6579" s="457">
        <v>28009.635214900234</v>
      </c>
      <c r="N6579" s="458">
        <v>1</v>
      </c>
      <c r="O6579" s="458">
        <v>6</v>
      </c>
      <c r="P6579" s="457">
        <v>14506.8</v>
      </c>
    </row>
    <row r="6580" spans="1:16" ht="67.5" x14ac:dyDescent="0.2">
      <c r="A6580" s="466" t="s">
        <v>7860</v>
      </c>
      <c r="B6580" s="465" t="s">
        <v>3526</v>
      </c>
      <c r="C6580" s="464" t="s">
        <v>2594</v>
      </c>
      <c r="D6580" s="463" t="s">
        <v>8395</v>
      </c>
      <c r="E6580" s="462">
        <v>10000</v>
      </c>
      <c r="F6580" s="461" t="s">
        <v>8683</v>
      </c>
      <c r="G6580" s="460" t="s">
        <v>8682</v>
      </c>
      <c r="H6580" s="460" t="s">
        <v>8392</v>
      </c>
      <c r="I6580" s="460" t="s">
        <v>7869</v>
      </c>
      <c r="J6580" s="459" t="s">
        <v>8392</v>
      </c>
      <c r="K6580" s="458">
        <v>3</v>
      </c>
      <c r="L6580" s="458">
        <v>12</v>
      </c>
      <c r="M6580" s="457">
        <v>127316.52370409199</v>
      </c>
      <c r="N6580" s="458">
        <v>1</v>
      </c>
      <c r="O6580" s="458">
        <v>6</v>
      </c>
      <c r="P6580" s="457">
        <v>61306.8</v>
      </c>
    </row>
    <row r="6581" spans="1:16" ht="67.5" x14ac:dyDescent="0.2">
      <c r="A6581" s="466" t="s">
        <v>7860</v>
      </c>
      <c r="B6581" s="465" t="s">
        <v>3526</v>
      </c>
      <c r="C6581" s="464" t="s">
        <v>2594</v>
      </c>
      <c r="D6581" s="463" t="s">
        <v>8137</v>
      </c>
      <c r="E6581" s="462">
        <v>2000</v>
      </c>
      <c r="F6581" s="461" t="s">
        <v>8681</v>
      </c>
      <c r="G6581" s="460" t="s">
        <v>8680</v>
      </c>
      <c r="H6581" s="460"/>
      <c r="I6581" s="460"/>
      <c r="J6581" s="459"/>
      <c r="K6581" s="458">
        <v>3</v>
      </c>
      <c r="L6581" s="458">
        <v>12</v>
      </c>
      <c r="M6581" s="457">
        <v>25463.304740818396</v>
      </c>
      <c r="N6581" s="458">
        <v>1</v>
      </c>
      <c r="O6581" s="458">
        <v>6</v>
      </c>
      <c r="P6581" s="457">
        <v>13306.8</v>
      </c>
    </row>
    <row r="6582" spans="1:16" ht="67.5" x14ac:dyDescent="0.2">
      <c r="A6582" s="466" t="s">
        <v>7860</v>
      </c>
      <c r="B6582" s="465" t="s">
        <v>3526</v>
      </c>
      <c r="C6582" s="464" t="s">
        <v>2594</v>
      </c>
      <c r="D6582" s="463" t="s">
        <v>7941</v>
      </c>
      <c r="E6582" s="462">
        <v>4200</v>
      </c>
      <c r="F6582" s="461" t="s">
        <v>8679</v>
      </c>
      <c r="G6582" s="460" t="s">
        <v>8678</v>
      </c>
      <c r="H6582" s="460" t="s">
        <v>3838</v>
      </c>
      <c r="I6582" s="460" t="s">
        <v>7869</v>
      </c>
      <c r="J6582" s="459" t="s">
        <v>3838</v>
      </c>
      <c r="K6582" s="458">
        <v>3</v>
      </c>
      <c r="L6582" s="458">
        <v>12</v>
      </c>
      <c r="M6582" s="457">
        <v>53472.939955718633</v>
      </c>
      <c r="N6582" s="458">
        <v>1</v>
      </c>
      <c r="O6582" s="458">
        <v>6</v>
      </c>
      <c r="P6582" s="457">
        <v>26506.799999999999</v>
      </c>
    </row>
    <row r="6583" spans="1:16" ht="67.5" x14ac:dyDescent="0.2">
      <c r="A6583" s="466" t="s">
        <v>7860</v>
      </c>
      <c r="B6583" s="465" t="s">
        <v>3526</v>
      </c>
      <c r="C6583" s="464" t="s">
        <v>2594</v>
      </c>
      <c r="D6583" s="463" t="s">
        <v>7899</v>
      </c>
      <c r="E6583" s="462">
        <v>4200</v>
      </c>
      <c r="F6583" s="461" t="s">
        <v>8677</v>
      </c>
      <c r="G6583" s="460" t="s">
        <v>8676</v>
      </c>
      <c r="H6583" s="460" t="s">
        <v>6189</v>
      </c>
      <c r="I6583" s="460" t="s">
        <v>7861</v>
      </c>
      <c r="J6583" s="459" t="s">
        <v>6189</v>
      </c>
      <c r="K6583" s="458">
        <v>3</v>
      </c>
      <c r="L6583" s="458">
        <v>12</v>
      </c>
      <c r="M6583" s="457">
        <v>53472.939955718633</v>
      </c>
      <c r="N6583" s="458">
        <v>1</v>
      </c>
      <c r="O6583" s="458">
        <v>6</v>
      </c>
      <c r="P6583" s="457">
        <v>26506.799999999999</v>
      </c>
    </row>
    <row r="6584" spans="1:16" ht="67.5" x14ac:dyDescent="0.2">
      <c r="A6584" s="466" t="s">
        <v>7860</v>
      </c>
      <c r="B6584" s="465" t="s">
        <v>3526</v>
      </c>
      <c r="C6584" s="464" t="s">
        <v>2594</v>
      </c>
      <c r="D6584" s="463" t="s">
        <v>8061</v>
      </c>
      <c r="E6584" s="462">
        <v>3000</v>
      </c>
      <c r="F6584" s="461" t="s">
        <v>8675</v>
      </c>
      <c r="G6584" s="460" t="s">
        <v>8674</v>
      </c>
      <c r="H6584" s="460" t="s">
        <v>6189</v>
      </c>
      <c r="I6584" s="460" t="s">
        <v>7861</v>
      </c>
      <c r="J6584" s="459" t="s">
        <v>6189</v>
      </c>
      <c r="K6584" s="458">
        <v>4</v>
      </c>
      <c r="L6584" s="458">
        <v>12</v>
      </c>
      <c r="M6584" s="457">
        <v>38194.957111227595</v>
      </c>
      <c r="N6584" s="458">
        <v>1</v>
      </c>
      <c r="O6584" s="458">
        <v>6</v>
      </c>
      <c r="P6584" s="457">
        <v>19306.8</v>
      </c>
    </row>
    <row r="6585" spans="1:16" ht="67.5" x14ac:dyDescent="0.2">
      <c r="A6585" s="466" t="s">
        <v>7860</v>
      </c>
      <c r="B6585" s="465" t="s">
        <v>3526</v>
      </c>
      <c r="C6585" s="464" t="s">
        <v>2594</v>
      </c>
      <c r="D6585" s="463" t="s">
        <v>7923</v>
      </c>
      <c r="E6585" s="462">
        <v>3200</v>
      </c>
      <c r="F6585" s="461" t="s">
        <v>8673</v>
      </c>
      <c r="G6585" s="460" t="s">
        <v>8672</v>
      </c>
      <c r="H6585" s="460" t="s">
        <v>7865</v>
      </c>
      <c r="I6585" s="460" t="s">
        <v>7861</v>
      </c>
      <c r="J6585" s="459" t="s">
        <v>7865</v>
      </c>
      <c r="K6585" s="458">
        <v>4</v>
      </c>
      <c r="L6585" s="458">
        <v>12</v>
      </c>
      <c r="M6585" s="457">
        <v>46258.336945820083</v>
      </c>
      <c r="N6585" s="458">
        <v>1</v>
      </c>
      <c r="O6585" s="458">
        <v>6</v>
      </c>
      <c r="P6585" s="457">
        <v>20506.8</v>
      </c>
    </row>
    <row r="6586" spans="1:16" ht="67.5" x14ac:dyDescent="0.2">
      <c r="A6586" s="466" t="s">
        <v>7860</v>
      </c>
      <c r="B6586" s="465" t="s">
        <v>3526</v>
      </c>
      <c r="C6586" s="464" t="s">
        <v>2594</v>
      </c>
      <c r="D6586" s="463" t="s">
        <v>7859</v>
      </c>
      <c r="E6586" s="462">
        <v>2500</v>
      </c>
      <c r="F6586" s="461" t="s">
        <v>8671</v>
      </c>
      <c r="G6586" s="460" t="s">
        <v>8670</v>
      </c>
      <c r="H6586" s="460"/>
      <c r="I6586" s="460"/>
      <c r="J6586" s="459"/>
      <c r="K6586" s="458">
        <v>4</v>
      </c>
      <c r="L6586" s="458">
        <v>12</v>
      </c>
      <c r="M6586" s="457">
        <v>31829.130926022997</v>
      </c>
      <c r="N6586" s="458">
        <v>1</v>
      </c>
      <c r="O6586" s="458">
        <v>6</v>
      </c>
      <c r="P6586" s="457">
        <v>16306.8</v>
      </c>
    </row>
    <row r="6587" spans="1:16" ht="67.5" x14ac:dyDescent="0.2">
      <c r="A6587" s="466" t="s">
        <v>7860</v>
      </c>
      <c r="B6587" s="465" t="s">
        <v>3526</v>
      </c>
      <c r="C6587" s="464" t="s">
        <v>2594</v>
      </c>
      <c r="D6587" s="463" t="s">
        <v>8558</v>
      </c>
      <c r="E6587" s="462">
        <v>1500</v>
      </c>
      <c r="F6587" s="461" t="s">
        <v>8669</v>
      </c>
      <c r="G6587" s="460" t="s">
        <v>8668</v>
      </c>
      <c r="H6587" s="460" t="s">
        <v>3859</v>
      </c>
      <c r="I6587" s="460" t="s">
        <v>7861</v>
      </c>
      <c r="J6587" s="459" t="s">
        <v>3859</v>
      </c>
      <c r="K6587" s="458">
        <v>4</v>
      </c>
      <c r="L6587" s="458">
        <v>12</v>
      </c>
      <c r="M6587" s="457">
        <v>19097.478555613798</v>
      </c>
      <c r="N6587" s="458">
        <v>1</v>
      </c>
      <c r="O6587" s="458">
        <v>6</v>
      </c>
      <c r="P6587" s="457">
        <v>10306.799999999999</v>
      </c>
    </row>
    <row r="6588" spans="1:16" ht="67.5" x14ac:dyDescent="0.2">
      <c r="A6588" s="466" t="s">
        <v>7860</v>
      </c>
      <c r="B6588" s="465" t="s">
        <v>3526</v>
      </c>
      <c r="C6588" s="464" t="s">
        <v>2594</v>
      </c>
      <c r="D6588" s="463" t="s">
        <v>7859</v>
      </c>
      <c r="E6588" s="462">
        <v>2500</v>
      </c>
      <c r="F6588" s="461" t="s">
        <v>8667</v>
      </c>
      <c r="G6588" s="460" t="s">
        <v>8666</v>
      </c>
      <c r="H6588" s="460"/>
      <c r="I6588" s="460"/>
      <c r="J6588" s="459"/>
      <c r="K6588" s="458">
        <v>3</v>
      </c>
      <c r="L6588" s="458">
        <v>12</v>
      </c>
      <c r="M6588" s="457">
        <v>31829.130926022997</v>
      </c>
      <c r="N6588" s="458">
        <v>1</v>
      </c>
      <c r="O6588" s="458">
        <v>6</v>
      </c>
      <c r="P6588" s="457">
        <v>16306.8</v>
      </c>
    </row>
    <row r="6589" spans="1:16" ht="67.5" x14ac:dyDescent="0.2">
      <c r="A6589" s="466" t="s">
        <v>7860</v>
      </c>
      <c r="B6589" s="465" t="s">
        <v>3526</v>
      </c>
      <c r="C6589" s="464" t="s">
        <v>2594</v>
      </c>
      <c r="D6589" s="463" t="s">
        <v>8386</v>
      </c>
      <c r="E6589" s="462">
        <v>2500</v>
      </c>
      <c r="F6589" s="461" t="s">
        <v>8665</v>
      </c>
      <c r="G6589" s="460" t="s">
        <v>8664</v>
      </c>
      <c r="H6589" s="460"/>
      <c r="I6589" s="460" t="s">
        <v>8064</v>
      </c>
      <c r="J6589" s="459" t="s">
        <v>3538</v>
      </c>
      <c r="K6589" s="458">
        <v>4</v>
      </c>
      <c r="L6589" s="458">
        <v>12</v>
      </c>
      <c r="M6589" s="457">
        <v>31829.130926022997</v>
      </c>
      <c r="N6589" s="458">
        <v>1</v>
      </c>
      <c r="O6589" s="458">
        <v>6</v>
      </c>
      <c r="P6589" s="457">
        <v>16306.8</v>
      </c>
    </row>
    <row r="6590" spans="1:16" ht="67.5" x14ac:dyDescent="0.2">
      <c r="A6590" s="466" t="s">
        <v>7860</v>
      </c>
      <c r="B6590" s="465" t="s">
        <v>3526</v>
      </c>
      <c r="C6590" s="464" t="s">
        <v>2594</v>
      </c>
      <c r="D6590" s="463" t="s">
        <v>8663</v>
      </c>
      <c r="E6590" s="462">
        <v>4200</v>
      </c>
      <c r="F6590" s="461" t="s">
        <v>8662</v>
      </c>
      <c r="G6590" s="460" t="s">
        <v>8661</v>
      </c>
      <c r="H6590" s="460" t="s">
        <v>6389</v>
      </c>
      <c r="I6590" s="460" t="s">
        <v>7869</v>
      </c>
      <c r="J6590" s="459" t="s">
        <v>6389</v>
      </c>
      <c r="K6590" s="458">
        <v>3</v>
      </c>
      <c r="L6590" s="458">
        <v>12</v>
      </c>
      <c r="M6590" s="457">
        <v>53472.939955718633</v>
      </c>
      <c r="N6590" s="458">
        <v>1</v>
      </c>
      <c r="O6590" s="458">
        <v>6</v>
      </c>
      <c r="P6590" s="457">
        <v>26506.799999999999</v>
      </c>
    </row>
    <row r="6591" spans="1:16" ht="67.5" x14ac:dyDescent="0.2">
      <c r="A6591" s="466" t="s">
        <v>7860</v>
      </c>
      <c r="B6591" s="465" t="s">
        <v>3526</v>
      </c>
      <c r="C6591" s="464" t="s">
        <v>2594</v>
      </c>
      <c r="D6591" s="463" t="s">
        <v>8660</v>
      </c>
      <c r="E6591" s="462">
        <v>4200</v>
      </c>
      <c r="F6591" s="461" t="s">
        <v>8659</v>
      </c>
      <c r="G6591" s="460" t="s">
        <v>8658</v>
      </c>
      <c r="H6591" s="460" t="s">
        <v>8279</v>
      </c>
      <c r="I6591" s="460" t="s">
        <v>7869</v>
      </c>
      <c r="J6591" s="459" t="s">
        <v>8279</v>
      </c>
      <c r="K6591" s="458">
        <v>1</v>
      </c>
      <c r="L6591" s="458">
        <v>3</v>
      </c>
      <c r="M6591" s="457">
        <v>13368.234988929658</v>
      </c>
      <c r="N6591" s="458">
        <v>0</v>
      </c>
      <c r="O6591" s="458">
        <v>0</v>
      </c>
      <c r="P6591" s="457">
        <v>0</v>
      </c>
    </row>
    <row r="6592" spans="1:16" ht="67.5" x14ac:dyDescent="0.2">
      <c r="A6592" s="466" t="s">
        <v>7860</v>
      </c>
      <c r="B6592" s="465" t="s">
        <v>3526</v>
      </c>
      <c r="C6592" s="464" t="s">
        <v>2594</v>
      </c>
      <c r="D6592" s="463" t="s">
        <v>8011</v>
      </c>
      <c r="E6592" s="462">
        <v>2200</v>
      </c>
      <c r="F6592" s="461" t="s">
        <v>8657</v>
      </c>
      <c r="G6592" s="460" t="s">
        <v>8656</v>
      </c>
      <c r="H6592" s="460" t="s">
        <v>8655</v>
      </c>
      <c r="I6592" s="460" t="s">
        <v>7869</v>
      </c>
      <c r="J6592" s="459" t="s">
        <v>8655</v>
      </c>
      <c r="K6592" s="458">
        <v>4</v>
      </c>
      <c r="L6592" s="458">
        <v>12</v>
      </c>
      <c r="M6592" s="457">
        <v>28009.635214900234</v>
      </c>
      <c r="N6592" s="458">
        <v>1</v>
      </c>
      <c r="O6592" s="458">
        <v>6</v>
      </c>
      <c r="P6592" s="457">
        <v>14506.8</v>
      </c>
    </row>
    <row r="6593" spans="1:16" ht="67.5" x14ac:dyDescent="0.2">
      <c r="A6593" s="466" t="s">
        <v>7860</v>
      </c>
      <c r="B6593" s="465" t="s">
        <v>3526</v>
      </c>
      <c r="C6593" s="464" t="s">
        <v>2594</v>
      </c>
      <c r="D6593" s="463" t="s">
        <v>8345</v>
      </c>
      <c r="E6593" s="462">
        <v>3500</v>
      </c>
      <c r="F6593" s="461" t="s">
        <v>8654</v>
      </c>
      <c r="G6593" s="460" t="s">
        <v>8653</v>
      </c>
      <c r="H6593" s="460" t="s">
        <v>8342</v>
      </c>
      <c r="I6593" s="460" t="s">
        <v>7869</v>
      </c>
      <c r="J6593" s="459" t="s">
        <v>8342</v>
      </c>
      <c r="K6593" s="458">
        <v>3</v>
      </c>
      <c r="L6593" s="458">
        <v>8</v>
      </c>
      <c r="M6593" s="457">
        <v>29707.188864288128</v>
      </c>
      <c r="N6593" s="458">
        <v>2</v>
      </c>
      <c r="O6593" s="458">
        <v>6</v>
      </c>
      <c r="P6593" s="457">
        <v>22306.799999999999</v>
      </c>
    </row>
    <row r="6594" spans="1:16" ht="67.5" x14ac:dyDescent="0.2">
      <c r="A6594" s="466" t="s">
        <v>7860</v>
      </c>
      <c r="B6594" s="465" t="s">
        <v>3526</v>
      </c>
      <c r="C6594" s="464" t="s">
        <v>2594</v>
      </c>
      <c r="D6594" s="463" t="s">
        <v>7941</v>
      </c>
      <c r="E6594" s="462">
        <v>4200</v>
      </c>
      <c r="F6594" s="461" t="s">
        <v>8652</v>
      </c>
      <c r="G6594" s="460" t="s">
        <v>8651</v>
      </c>
      <c r="H6594" s="460" t="s">
        <v>8199</v>
      </c>
      <c r="I6594" s="460" t="s">
        <v>7869</v>
      </c>
      <c r="J6594" s="459" t="s">
        <v>8199</v>
      </c>
      <c r="K6594" s="458">
        <v>3</v>
      </c>
      <c r="L6594" s="458">
        <v>12</v>
      </c>
      <c r="M6594" s="457">
        <v>53472.939955718633</v>
      </c>
      <c r="N6594" s="458">
        <v>1</v>
      </c>
      <c r="O6594" s="458">
        <v>6</v>
      </c>
      <c r="P6594" s="457">
        <v>26506.799999999999</v>
      </c>
    </row>
    <row r="6595" spans="1:16" ht="67.5" x14ac:dyDescent="0.2">
      <c r="A6595" s="466" t="s">
        <v>7860</v>
      </c>
      <c r="B6595" s="465" t="s">
        <v>3526</v>
      </c>
      <c r="C6595" s="464" t="s">
        <v>2594</v>
      </c>
      <c r="D6595" s="463" t="s">
        <v>7887</v>
      </c>
      <c r="E6595" s="462">
        <v>4200</v>
      </c>
      <c r="F6595" s="461" t="s">
        <v>8650</v>
      </c>
      <c r="G6595" s="460" t="s">
        <v>8649</v>
      </c>
      <c r="H6595" s="460" t="s">
        <v>6389</v>
      </c>
      <c r="I6595" s="460" t="s">
        <v>7869</v>
      </c>
      <c r="J6595" s="459" t="s">
        <v>6389</v>
      </c>
      <c r="K6595" s="458">
        <v>3</v>
      </c>
      <c r="L6595" s="458">
        <v>12</v>
      </c>
      <c r="M6595" s="457">
        <v>53472.939955718633</v>
      </c>
      <c r="N6595" s="458">
        <v>1</v>
      </c>
      <c r="O6595" s="458">
        <v>6</v>
      </c>
      <c r="P6595" s="457">
        <v>26506.799999999999</v>
      </c>
    </row>
    <row r="6596" spans="1:16" ht="67.5" x14ac:dyDescent="0.2">
      <c r="A6596" s="466" t="s">
        <v>7860</v>
      </c>
      <c r="B6596" s="465" t="s">
        <v>3526</v>
      </c>
      <c r="C6596" s="464" t="s">
        <v>2594</v>
      </c>
      <c r="D6596" s="463" t="s">
        <v>8648</v>
      </c>
      <c r="E6596" s="462">
        <v>2200</v>
      </c>
      <c r="F6596" s="461" t="s">
        <v>8647</v>
      </c>
      <c r="G6596" s="460" t="s">
        <v>8646</v>
      </c>
      <c r="H6596" s="460"/>
      <c r="I6596" s="460" t="s">
        <v>8064</v>
      </c>
      <c r="J6596" s="459" t="s">
        <v>6514</v>
      </c>
      <c r="K6596" s="458">
        <v>4</v>
      </c>
      <c r="L6596" s="458">
        <v>12</v>
      </c>
      <c r="M6596" s="457">
        <v>34163.267193931351</v>
      </c>
      <c r="N6596" s="458">
        <v>1</v>
      </c>
      <c r="O6596" s="458">
        <v>6</v>
      </c>
      <c r="P6596" s="457">
        <v>14506.8</v>
      </c>
    </row>
    <row r="6597" spans="1:16" ht="67.5" x14ac:dyDescent="0.2">
      <c r="A6597" s="466" t="s">
        <v>7860</v>
      </c>
      <c r="B6597" s="465" t="s">
        <v>3526</v>
      </c>
      <c r="C6597" s="464" t="s">
        <v>2594</v>
      </c>
      <c r="D6597" s="463" t="s">
        <v>7908</v>
      </c>
      <c r="E6597" s="462">
        <v>4200</v>
      </c>
      <c r="F6597" s="461" t="s">
        <v>8645</v>
      </c>
      <c r="G6597" s="460" t="s">
        <v>8644</v>
      </c>
      <c r="H6597" s="460" t="s">
        <v>3642</v>
      </c>
      <c r="I6597" s="460" t="s">
        <v>7869</v>
      </c>
      <c r="J6597" s="459" t="s">
        <v>3642</v>
      </c>
      <c r="K6597" s="458">
        <v>3</v>
      </c>
      <c r="L6597" s="458">
        <v>5</v>
      </c>
      <c r="M6597" s="457">
        <v>22280.391648216097</v>
      </c>
      <c r="N6597" s="458">
        <v>0</v>
      </c>
      <c r="O6597" s="458">
        <v>0</v>
      </c>
      <c r="P6597" s="457">
        <v>0</v>
      </c>
    </row>
    <row r="6598" spans="1:16" ht="67.5" x14ac:dyDescent="0.2">
      <c r="A6598" s="466" t="s">
        <v>7860</v>
      </c>
      <c r="B6598" s="465" t="s">
        <v>3526</v>
      </c>
      <c r="C6598" s="464" t="s">
        <v>2594</v>
      </c>
      <c r="D6598" s="463" t="s">
        <v>8643</v>
      </c>
      <c r="E6598" s="462">
        <v>2200</v>
      </c>
      <c r="F6598" s="461" t="s">
        <v>8642</v>
      </c>
      <c r="G6598" s="460" t="s">
        <v>8641</v>
      </c>
      <c r="H6598" s="460"/>
      <c r="I6598" s="460" t="s">
        <v>8064</v>
      </c>
      <c r="J6598" s="459" t="s">
        <v>6514</v>
      </c>
      <c r="K6598" s="458">
        <v>3</v>
      </c>
      <c r="L6598" s="458">
        <v>12</v>
      </c>
      <c r="M6598" s="457">
        <v>28009.635214900234</v>
      </c>
      <c r="N6598" s="458">
        <v>1</v>
      </c>
      <c r="O6598" s="458">
        <v>6</v>
      </c>
      <c r="P6598" s="457">
        <v>14506.8</v>
      </c>
    </row>
    <row r="6599" spans="1:16" ht="67.5" x14ac:dyDescent="0.2">
      <c r="A6599" s="466" t="s">
        <v>7860</v>
      </c>
      <c r="B6599" s="465" t="s">
        <v>3526</v>
      </c>
      <c r="C6599" s="464" t="s">
        <v>2594</v>
      </c>
      <c r="D6599" s="463" t="s">
        <v>7881</v>
      </c>
      <c r="E6599" s="462">
        <v>3200</v>
      </c>
      <c r="F6599" s="461" t="s">
        <v>8640</v>
      </c>
      <c r="G6599" s="460" t="s">
        <v>8639</v>
      </c>
      <c r="H6599" s="460"/>
      <c r="I6599" s="460"/>
      <c r="J6599" s="459"/>
      <c r="K6599" s="458">
        <v>3</v>
      </c>
      <c r="L6599" s="458">
        <v>12</v>
      </c>
      <c r="M6599" s="457">
        <v>40741.287585309437</v>
      </c>
      <c r="N6599" s="458">
        <v>1</v>
      </c>
      <c r="O6599" s="458">
        <v>6</v>
      </c>
      <c r="P6599" s="457">
        <v>20506.8</v>
      </c>
    </row>
    <row r="6600" spans="1:16" ht="67.5" x14ac:dyDescent="0.2">
      <c r="A6600" s="466" t="s">
        <v>7860</v>
      </c>
      <c r="B6600" s="465" t="s">
        <v>3526</v>
      </c>
      <c r="C6600" s="464" t="s">
        <v>2594</v>
      </c>
      <c r="D6600" s="463" t="s">
        <v>8638</v>
      </c>
      <c r="E6600" s="462">
        <v>7500</v>
      </c>
      <c r="F6600" s="461" t="s">
        <v>8637</v>
      </c>
      <c r="G6600" s="460" t="s">
        <v>8636</v>
      </c>
      <c r="H6600" s="460" t="s">
        <v>7911</v>
      </c>
      <c r="I6600" s="460" t="s">
        <v>7869</v>
      </c>
      <c r="J6600" s="459" t="s">
        <v>7911</v>
      </c>
      <c r="K6600" s="458">
        <v>3</v>
      </c>
      <c r="L6600" s="458">
        <v>12</v>
      </c>
      <c r="M6600" s="457">
        <v>95487.392778068985</v>
      </c>
      <c r="N6600" s="458">
        <v>1</v>
      </c>
      <c r="O6600" s="458">
        <v>6</v>
      </c>
      <c r="P6600" s="457">
        <v>46306.8</v>
      </c>
    </row>
    <row r="6601" spans="1:16" ht="67.5" x14ac:dyDescent="0.2">
      <c r="A6601" s="466" t="s">
        <v>7860</v>
      </c>
      <c r="B6601" s="465" t="s">
        <v>3526</v>
      </c>
      <c r="C6601" s="464" t="s">
        <v>2594</v>
      </c>
      <c r="D6601" s="463" t="s">
        <v>7923</v>
      </c>
      <c r="E6601" s="462">
        <v>4200</v>
      </c>
      <c r="F6601" s="461" t="s">
        <v>8635</v>
      </c>
      <c r="G6601" s="460" t="s">
        <v>8634</v>
      </c>
      <c r="H6601" s="460" t="s">
        <v>8216</v>
      </c>
      <c r="I6601" s="460" t="s">
        <v>7861</v>
      </c>
      <c r="J6601" s="459" t="s">
        <v>8216</v>
      </c>
      <c r="K6601" s="458">
        <v>3</v>
      </c>
      <c r="L6601" s="458">
        <v>12</v>
      </c>
      <c r="M6601" s="457">
        <v>53472.939955718633</v>
      </c>
      <c r="N6601" s="458">
        <v>1</v>
      </c>
      <c r="O6601" s="458">
        <v>6</v>
      </c>
      <c r="P6601" s="457">
        <v>26506.799999999999</v>
      </c>
    </row>
    <row r="6602" spans="1:16" ht="67.5" x14ac:dyDescent="0.2">
      <c r="A6602" s="466" t="s">
        <v>7860</v>
      </c>
      <c r="B6602" s="465" t="s">
        <v>3526</v>
      </c>
      <c r="C6602" s="464" t="s">
        <v>2594</v>
      </c>
      <c r="D6602" s="463" t="s">
        <v>7887</v>
      </c>
      <c r="E6602" s="462">
        <v>4200</v>
      </c>
      <c r="F6602" s="461" t="s">
        <v>8633</v>
      </c>
      <c r="G6602" s="460" t="s">
        <v>8632</v>
      </c>
      <c r="H6602" s="460" t="s">
        <v>3642</v>
      </c>
      <c r="I6602" s="460" t="s">
        <v>7869</v>
      </c>
      <c r="J6602" s="459" t="s">
        <v>3642</v>
      </c>
      <c r="K6602" s="458">
        <v>1</v>
      </c>
      <c r="L6602" s="458">
        <v>2</v>
      </c>
      <c r="M6602" s="457">
        <v>8912.1566592864383</v>
      </c>
      <c r="N6602" s="458">
        <v>1</v>
      </c>
      <c r="O6602" s="458">
        <v>6</v>
      </c>
      <c r="P6602" s="457">
        <v>26506.799999999999</v>
      </c>
    </row>
    <row r="6603" spans="1:16" ht="67.5" x14ac:dyDescent="0.2">
      <c r="A6603" s="466" t="s">
        <v>7860</v>
      </c>
      <c r="B6603" s="465" t="s">
        <v>3526</v>
      </c>
      <c r="C6603" s="464" t="s">
        <v>2594</v>
      </c>
      <c r="D6603" s="463" t="s">
        <v>7859</v>
      </c>
      <c r="E6603" s="462">
        <v>2500</v>
      </c>
      <c r="F6603" s="461" t="s">
        <v>8631</v>
      </c>
      <c r="G6603" s="460" t="s">
        <v>8630</v>
      </c>
      <c r="H6603" s="460"/>
      <c r="I6603" s="460" t="s">
        <v>8064</v>
      </c>
      <c r="J6603" s="459" t="s">
        <v>6514</v>
      </c>
      <c r="K6603" s="458">
        <v>5</v>
      </c>
      <c r="L6603" s="458">
        <v>12</v>
      </c>
      <c r="M6603" s="457">
        <v>31829.130926022997</v>
      </c>
      <c r="N6603" s="458">
        <v>1</v>
      </c>
      <c r="O6603" s="458">
        <v>6</v>
      </c>
      <c r="P6603" s="457">
        <v>16306.8</v>
      </c>
    </row>
    <row r="6604" spans="1:16" ht="67.5" x14ac:dyDescent="0.2">
      <c r="A6604" s="466" t="s">
        <v>7860</v>
      </c>
      <c r="B6604" s="465" t="s">
        <v>3526</v>
      </c>
      <c r="C6604" s="464" t="s">
        <v>2594</v>
      </c>
      <c r="D6604" s="463" t="s">
        <v>7881</v>
      </c>
      <c r="E6604" s="462">
        <v>3200</v>
      </c>
      <c r="F6604" s="461" t="s">
        <v>8629</v>
      </c>
      <c r="G6604" s="460" t="s">
        <v>8628</v>
      </c>
      <c r="H6604" s="460" t="s">
        <v>7865</v>
      </c>
      <c r="I6604" s="460" t="s">
        <v>7861</v>
      </c>
      <c r="J6604" s="459" t="s">
        <v>7865</v>
      </c>
      <c r="K6604" s="458">
        <v>4</v>
      </c>
      <c r="L6604" s="458">
        <v>12</v>
      </c>
      <c r="M6604" s="457">
        <v>40741.287585309437</v>
      </c>
      <c r="N6604" s="458">
        <v>1</v>
      </c>
      <c r="O6604" s="458">
        <v>6</v>
      </c>
      <c r="P6604" s="457">
        <v>20506.8</v>
      </c>
    </row>
    <row r="6605" spans="1:16" ht="67.5" x14ac:dyDescent="0.2">
      <c r="A6605" s="466" t="s">
        <v>7860</v>
      </c>
      <c r="B6605" s="465" t="s">
        <v>3526</v>
      </c>
      <c r="C6605" s="464" t="s">
        <v>2594</v>
      </c>
      <c r="D6605" s="463" t="s">
        <v>8391</v>
      </c>
      <c r="E6605" s="462">
        <v>4200</v>
      </c>
      <c r="F6605" s="461" t="s">
        <v>8627</v>
      </c>
      <c r="G6605" s="460" t="s">
        <v>8626</v>
      </c>
      <c r="H6605" s="460" t="s">
        <v>3570</v>
      </c>
      <c r="I6605" s="460" t="s">
        <v>7869</v>
      </c>
      <c r="J6605" s="459" t="s">
        <v>3570</v>
      </c>
      <c r="K6605" s="458">
        <v>4</v>
      </c>
      <c r="L6605" s="458">
        <v>10</v>
      </c>
      <c r="M6605" s="457">
        <v>44560.783296432193</v>
      </c>
      <c r="N6605" s="458">
        <v>1</v>
      </c>
      <c r="O6605" s="458">
        <v>6</v>
      </c>
      <c r="P6605" s="457">
        <v>26506.799999999999</v>
      </c>
    </row>
    <row r="6606" spans="1:16" ht="67.5" x14ac:dyDescent="0.2">
      <c r="A6606" s="466" t="s">
        <v>7860</v>
      </c>
      <c r="B6606" s="465" t="s">
        <v>3526</v>
      </c>
      <c r="C6606" s="464" t="s">
        <v>2594</v>
      </c>
      <c r="D6606" s="463" t="s">
        <v>7946</v>
      </c>
      <c r="E6606" s="462">
        <v>4200</v>
      </c>
      <c r="F6606" s="461" t="s">
        <v>8625</v>
      </c>
      <c r="G6606" s="460" t="s">
        <v>8624</v>
      </c>
      <c r="H6606" s="460" t="s">
        <v>6389</v>
      </c>
      <c r="I6606" s="460" t="s">
        <v>7869</v>
      </c>
      <c r="J6606" s="459" t="s">
        <v>6389</v>
      </c>
      <c r="K6606" s="458">
        <v>3</v>
      </c>
      <c r="L6606" s="458">
        <v>12</v>
      </c>
      <c r="M6606" s="457">
        <v>53472.939955718633</v>
      </c>
      <c r="N6606" s="458">
        <v>1</v>
      </c>
      <c r="O6606" s="458">
        <v>1</v>
      </c>
      <c r="P6606" s="457">
        <v>4417.8</v>
      </c>
    </row>
    <row r="6607" spans="1:16" ht="67.5" x14ac:dyDescent="0.2">
      <c r="A6607" s="466" t="s">
        <v>7860</v>
      </c>
      <c r="B6607" s="465" t="s">
        <v>3526</v>
      </c>
      <c r="C6607" s="464" t="s">
        <v>2594</v>
      </c>
      <c r="D6607" s="463" t="s">
        <v>8226</v>
      </c>
      <c r="E6607" s="462">
        <v>6500</v>
      </c>
      <c r="F6607" s="461" t="s">
        <v>8623</v>
      </c>
      <c r="G6607" s="460" t="s">
        <v>8622</v>
      </c>
      <c r="H6607" s="460" t="s">
        <v>8621</v>
      </c>
      <c r="I6607" s="460" t="s">
        <v>7869</v>
      </c>
      <c r="J6607" s="459" t="s">
        <v>8621</v>
      </c>
      <c r="K6607" s="458">
        <v>3</v>
      </c>
      <c r="L6607" s="458">
        <v>12</v>
      </c>
      <c r="M6607" s="457">
        <v>82755.740407659789</v>
      </c>
      <c r="N6607" s="458">
        <v>1</v>
      </c>
      <c r="O6607" s="458">
        <v>6</v>
      </c>
      <c r="P6607" s="457">
        <v>40306.800000000003</v>
      </c>
    </row>
    <row r="6608" spans="1:16" ht="67.5" x14ac:dyDescent="0.2">
      <c r="A6608" s="466" t="s">
        <v>7860</v>
      </c>
      <c r="B6608" s="465" t="s">
        <v>3526</v>
      </c>
      <c r="C6608" s="464" t="s">
        <v>2594</v>
      </c>
      <c r="D6608" s="463" t="s">
        <v>8040</v>
      </c>
      <c r="E6608" s="462">
        <v>8500</v>
      </c>
      <c r="F6608" s="461" t="s">
        <v>8620</v>
      </c>
      <c r="G6608" s="460" t="s">
        <v>8619</v>
      </c>
      <c r="H6608" s="460" t="s">
        <v>3570</v>
      </c>
      <c r="I6608" s="460" t="s">
        <v>7869</v>
      </c>
      <c r="J6608" s="459" t="s">
        <v>3570</v>
      </c>
      <c r="K6608" s="458">
        <v>3</v>
      </c>
      <c r="L6608" s="458">
        <v>12</v>
      </c>
      <c r="M6608" s="457">
        <v>108219.04514847818</v>
      </c>
      <c r="N6608" s="458">
        <v>1</v>
      </c>
      <c r="O6608" s="458">
        <v>6</v>
      </c>
      <c r="P6608" s="457">
        <v>52306.8</v>
      </c>
    </row>
    <row r="6609" spans="1:16" ht="67.5" x14ac:dyDescent="0.2">
      <c r="A6609" s="466" t="s">
        <v>7860</v>
      </c>
      <c r="B6609" s="465" t="s">
        <v>3526</v>
      </c>
      <c r="C6609" s="464" t="s">
        <v>2594</v>
      </c>
      <c r="D6609" s="463" t="s">
        <v>8011</v>
      </c>
      <c r="E6609" s="462">
        <v>2200</v>
      </c>
      <c r="F6609" s="461" t="s">
        <v>8618</v>
      </c>
      <c r="G6609" s="460" t="s">
        <v>8617</v>
      </c>
      <c r="H6609" s="460"/>
      <c r="I6609" s="460"/>
      <c r="J6609" s="459"/>
      <c r="K6609" s="458">
        <v>5</v>
      </c>
      <c r="L6609" s="458">
        <v>12</v>
      </c>
      <c r="M6609" s="457">
        <v>28009.635214900234</v>
      </c>
      <c r="N6609" s="458">
        <v>1</v>
      </c>
      <c r="O6609" s="458">
        <v>6</v>
      </c>
      <c r="P6609" s="457">
        <v>14506.8</v>
      </c>
    </row>
    <row r="6610" spans="1:16" ht="67.5" x14ac:dyDescent="0.2">
      <c r="A6610" s="466" t="s">
        <v>7860</v>
      </c>
      <c r="B6610" s="465" t="s">
        <v>3526</v>
      </c>
      <c r="C6610" s="464" t="s">
        <v>2594</v>
      </c>
      <c r="D6610" s="463" t="s">
        <v>8236</v>
      </c>
      <c r="E6610" s="462">
        <v>4200</v>
      </c>
      <c r="F6610" s="461" t="s">
        <v>8616</v>
      </c>
      <c r="G6610" s="460" t="s">
        <v>8615</v>
      </c>
      <c r="H6610" s="460" t="s">
        <v>3542</v>
      </c>
      <c r="I6610" s="460" t="s">
        <v>7869</v>
      </c>
      <c r="J6610" s="459" t="s">
        <v>3542</v>
      </c>
      <c r="K6610" s="458">
        <v>1</v>
      </c>
      <c r="L6610" s="458">
        <v>1</v>
      </c>
      <c r="M6610" s="457">
        <v>4456.0783296432191</v>
      </c>
      <c r="N6610" s="458">
        <v>0</v>
      </c>
      <c r="O6610" s="458">
        <v>0</v>
      </c>
      <c r="P6610" s="457">
        <v>0</v>
      </c>
    </row>
    <row r="6611" spans="1:16" ht="67.5" x14ac:dyDescent="0.2">
      <c r="A6611" s="466" t="s">
        <v>7860</v>
      </c>
      <c r="B6611" s="465" t="s">
        <v>3526</v>
      </c>
      <c r="C6611" s="464" t="s">
        <v>2594</v>
      </c>
      <c r="D6611" s="463" t="s">
        <v>8417</v>
      </c>
      <c r="E6611" s="462">
        <v>3200</v>
      </c>
      <c r="F6611" s="461" t="s">
        <v>8614</v>
      </c>
      <c r="G6611" s="460" t="s">
        <v>8613</v>
      </c>
      <c r="H6611" s="460" t="s">
        <v>3574</v>
      </c>
      <c r="I6611" s="460" t="s">
        <v>7861</v>
      </c>
      <c r="J6611" s="459" t="s">
        <v>3574</v>
      </c>
      <c r="K6611" s="458">
        <v>4</v>
      </c>
      <c r="L6611" s="458">
        <v>12</v>
      </c>
      <c r="M6611" s="457">
        <v>40741.287585309437</v>
      </c>
      <c r="N6611" s="458">
        <v>1</v>
      </c>
      <c r="O6611" s="458">
        <v>6</v>
      </c>
      <c r="P6611" s="457">
        <v>20506.8</v>
      </c>
    </row>
    <row r="6612" spans="1:16" ht="67.5" x14ac:dyDescent="0.2">
      <c r="A6612" s="466" t="s">
        <v>7860</v>
      </c>
      <c r="B6612" s="465" t="s">
        <v>3526</v>
      </c>
      <c r="C6612" s="464" t="s">
        <v>2594</v>
      </c>
      <c r="D6612" s="463" t="s">
        <v>7859</v>
      </c>
      <c r="E6612" s="462">
        <v>2500</v>
      </c>
      <c r="F6612" s="461" t="s">
        <v>8612</v>
      </c>
      <c r="G6612" s="460" t="s">
        <v>8611</v>
      </c>
      <c r="H6612" s="460"/>
      <c r="I6612" s="460"/>
      <c r="J6612" s="459"/>
      <c r="K6612" s="458">
        <v>4</v>
      </c>
      <c r="L6612" s="458">
        <v>12</v>
      </c>
      <c r="M6612" s="457">
        <v>31829.130926022997</v>
      </c>
      <c r="N6612" s="458">
        <v>1</v>
      </c>
      <c r="O6612" s="458">
        <v>6</v>
      </c>
      <c r="P6612" s="457">
        <v>16306.8</v>
      </c>
    </row>
    <row r="6613" spans="1:16" ht="67.5" x14ac:dyDescent="0.2">
      <c r="A6613" s="466" t="s">
        <v>7860</v>
      </c>
      <c r="B6613" s="465" t="s">
        <v>3526</v>
      </c>
      <c r="C6613" s="464" t="s">
        <v>2594</v>
      </c>
      <c r="D6613" s="463" t="s">
        <v>6340</v>
      </c>
      <c r="E6613" s="462">
        <v>4200</v>
      </c>
      <c r="F6613" s="461" t="s">
        <v>8610</v>
      </c>
      <c r="G6613" s="460" t="s">
        <v>8609</v>
      </c>
      <c r="H6613" s="460" t="s">
        <v>3859</v>
      </c>
      <c r="I6613" s="460" t="s">
        <v>7861</v>
      </c>
      <c r="J6613" s="459" t="s">
        <v>3859</v>
      </c>
      <c r="K6613" s="458">
        <v>4</v>
      </c>
      <c r="L6613" s="458">
        <v>12</v>
      </c>
      <c r="M6613" s="457">
        <v>53472.939955718633</v>
      </c>
      <c r="N6613" s="458">
        <v>1</v>
      </c>
      <c r="O6613" s="458">
        <v>6</v>
      </c>
      <c r="P6613" s="457">
        <v>26506.799999999999</v>
      </c>
    </row>
    <row r="6614" spans="1:16" ht="67.5" x14ac:dyDescent="0.2">
      <c r="A6614" s="466" t="s">
        <v>7860</v>
      </c>
      <c r="B6614" s="465" t="s">
        <v>3526</v>
      </c>
      <c r="C6614" s="464" t="s">
        <v>2594</v>
      </c>
      <c r="D6614" s="463" t="s">
        <v>8608</v>
      </c>
      <c r="E6614" s="462">
        <v>8500</v>
      </c>
      <c r="F6614" s="461" t="s">
        <v>8607</v>
      </c>
      <c r="G6614" s="460" t="s">
        <v>8606</v>
      </c>
      <c r="H6614" s="460" t="s">
        <v>6299</v>
      </c>
      <c r="I6614" s="460" t="s">
        <v>7869</v>
      </c>
      <c r="J6614" s="459" t="s">
        <v>6299</v>
      </c>
      <c r="K6614" s="458">
        <v>3</v>
      </c>
      <c r="L6614" s="458">
        <v>12</v>
      </c>
      <c r="M6614" s="457">
        <v>108219.04514847818</v>
      </c>
      <c r="N6614" s="458">
        <v>1</v>
      </c>
      <c r="O6614" s="458">
        <v>6</v>
      </c>
      <c r="P6614" s="457">
        <v>52306.8</v>
      </c>
    </row>
    <row r="6615" spans="1:16" ht="67.5" x14ac:dyDescent="0.2">
      <c r="A6615" s="466" t="s">
        <v>7860</v>
      </c>
      <c r="B6615" s="465" t="s">
        <v>3526</v>
      </c>
      <c r="C6615" s="464" t="s">
        <v>2594</v>
      </c>
      <c r="D6615" s="463" t="s">
        <v>8091</v>
      </c>
      <c r="E6615" s="462">
        <v>2700</v>
      </c>
      <c r="F6615" s="461" t="s">
        <v>8605</v>
      </c>
      <c r="G6615" s="460" t="s">
        <v>8604</v>
      </c>
      <c r="H6615" s="460" t="s">
        <v>3642</v>
      </c>
      <c r="I6615" s="460" t="s">
        <v>7861</v>
      </c>
      <c r="J6615" s="459" t="s">
        <v>3642</v>
      </c>
      <c r="K6615" s="458">
        <v>4</v>
      </c>
      <c r="L6615" s="458">
        <v>12</v>
      </c>
      <c r="M6615" s="457">
        <v>34375.461400104832</v>
      </c>
      <c r="N6615" s="458">
        <v>1</v>
      </c>
      <c r="O6615" s="458">
        <v>6</v>
      </c>
      <c r="P6615" s="457">
        <v>17506.8</v>
      </c>
    </row>
    <row r="6616" spans="1:16" ht="67.5" x14ac:dyDescent="0.2">
      <c r="A6616" s="466" t="s">
        <v>7860</v>
      </c>
      <c r="B6616" s="465" t="s">
        <v>3526</v>
      </c>
      <c r="C6616" s="464" t="s">
        <v>2594</v>
      </c>
      <c r="D6616" s="463" t="s">
        <v>8011</v>
      </c>
      <c r="E6616" s="462">
        <v>2200</v>
      </c>
      <c r="F6616" s="461" t="s">
        <v>8603</v>
      </c>
      <c r="G6616" s="460" t="s">
        <v>8602</v>
      </c>
      <c r="H6616" s="460" t="s">
        <v>8216</v>
      </c>
      <c r="I6616" s="460" t="s">
        <v>7861</v>
      </c>
      <c r="J6616" s="459" t="s">
        <v>8216</v>
      </c>
      <c r="K6616" s="458">
        <v>4</v>
      </c>
      <c r="L6616" s="458">
        <v>12</v>
      </c>
      <c r="M6616" s="457">
        <v>28009.635214900234</v>
      </c>
      <c r="N6616" s="458">
        <v>1</v>
      </c>
      <c r="O6616" s="458">
        <v>1</v>
      </c>
      <c r="P6616" s="457">
        <v>2417.8000000000002</v>
      </c>
    </row>
    <row r="6617" spans="1:16" ht="67.5" x14ac:dyDescent="0.2">
      <c r="A6617" s="466" t="s">
        <v>7860</v>
      </c>
      <c r="B6617" s="465" t="s">
        <v>3526</v>
      </c>
      <c r="C6617" s="464" t="s">
        <v>2594</v>
      </c>
      <c r="D6617" s="463" t="s">
        <v>8194</v>
      </c>
      <c r="E6617" s="462">
        <v>8500</v>
      </c>
      <c r="F6617" s="461" t="s">
        <v>8601</v>
      </c>
      <c r="G6617" s="460" t="s">
        <v>8600</v>
      </c>
      <c r="H6617" s="460" t="s">
        <v>7911</v>
      </c>
      <c r="I6617" s="460" t="s">
        <v>7869</v>
      </c>
      <c r="J6617" s="459" t="s">
        <v>7911</v>
      </c>
      <c r="K6617" s="458">
        <v>3</v>
      </c>
      <c r="L6617" s="458">
        <v>12</v>
      </c>
      <c r="M6617" s="457">
        <v>108219.04514847818</v>
      </c>
      <c r="N6617" s="458">
        <v>1</v>
      </c>
      <c r="O6617" s="458">
        <v>6</v>
      </c>
      <c r="P6617" s="457">
        <v>52306.8</v>
      </c>
    </row>
    <row r="6618" spans="1:16" ht="67.5" x14ac:dyDescent="0.2">
      <c r="A6618" s="466" t="s">
        <v>7860</v>
      </c>
      <c r="B6618" s="465" t="s">
        <v>3526</v>
      </c>
      <c r="C6618" s="464" t="s">
        <v>2594</v>
      </c>
      <c r="D6618" s="463" t="s">
        <v>8599</v>
      </c>
      <c r="E6618" s="462">
        <v>5500</v>
      </c>
      <c r="F6618" s="461" t="s">
        <v>8598</v>
      </c>
      <c r="G6618" s="460" t="s">
        <v>8597</v>
      </c>
      <c r="H6618" s="460" t="s">
        <v>3542</v>
      </c>
      <c r="I6618" s="460" t="s">
        <v>7861</v>
      </c>
      <c r="J6618" s="459" t="s">
        <v>3542</v>
      </c>
      <c r="K6618" s="458">
        <v>5</v>
      </c>
      <c r="L6618" s="458">
        <v>12</v>
      </c>
      <c r="M6618" s="457">
        <v>70024.088037250593</v>
      </c>
      <c r="N6618" s="458">
        <v>1</v>
      </c>
      <c r="O6618" s="458">
        <v>6</v>
      </c>
      <c r="P6618" s="457">
        <v>34306.800000000003</v>
      </c>
    </row>
    <row r="6619" spans="1:16" ht="67.5" x14ac:dyDescent="0.2">
      <c r="A6619" s="466" t="s">
        <v>7860</v>
      </c>
      <c r="B6619" s="465" t="s">
        <v>3526</v>
      </c>
      <c r="C6619" s="464" t="s">
        <v>2594</v>
      </c>
      <c r="D6619" s="463" t="s">
        <v>4791</v>
      </c>
      <c r="E6619" s="462">
        <v>5500</v>
      </c>
      <c r="F6619" s="461" t="s">
        <v>8596</v>
      </c>
      <c r="G6619" s="460" t="s">
        <v>8595</v>
      </c>
      <c r="H6619" s="460" t="s">
        <v>7181</v>
      </c>
      <c r="I6619" s="460" t="s">
        <v>7861</v>
      </c>
      <c r="J6619" s="459" t="s">
        <v>7181</v>
      </c>
      <c r="K6619" s="458">
        <v>4</v>
      </c>
      <c r="L6619" s="458">
        <v>12</v>
      </c>
      <c r="M6619" s="457">
        <v>70024.088037250593</v>
      </c>
      <c r="N6619" s="458">
        <v>1</v>
      </c>
      <c r="O6619" s="458">
        <v>6</v>
      </c>
      <c r="P6619" s="457">
        <v>34306.800000000003</v>
      </c>
    </row>
    <row r="6620" spans="1:16" ht="67.5" x14ac:dyDescent="0.2">
      <c r="A6620" s="466" t="s">
        <v>7860</v>
      </c>
      <c r="B6620" s="465" t="s">
        <v>3526</v>
      </c>
      <c r="C6620" s="464" t="s">
        <v>2594</v>
      </c>
      <c r="D6620" s="463" t="s">
        <v>8594</v>
      </c>
      <c r="E6620" s="462">
        <v>3500</v>
      </c>
      <c r="F6620" s="461" t="s">
        <v>8593</v>
      </c>
      <c r="G6620" s="460" t="s">
        <v>8592</v>
      </c>
      <c r="H6620" s="460" t="s">
        <v>7926</v>
      </c>
      <c r="I6620" s="460" t="s">
        <v>7869</v>
      </c>
      <c r="J6620" s="459" t="s">
        <v>7926</v>
      </c>
      <c r="K6620" s="458">
        <v>3</v>
      </c>
      <c r="L6620" s="458">
        <v>12</v>
      </c>
      <c r="M6620" s="457">
        <v>44560.783296432193</v>
      </c>
      <c r="N6620" s="458">
        <v>1</v>
      </c>
      <c r="O6620" s="458">
        <v>6</v>
      </c>
      <c r="P6620" s="457">
        <v>22306.799999999999</v>
      </c>
    </row>
    <row r="6621" spans="1:16" ht="67.5" x14ac:dyDescent="0.2">
      <c r="A6621" s="466" t="s">
        <v>7860</v>
      </c>
      <c r="B6621" s="465" t="s">
        <v>3526</v>
      </c>
      <c r="C6621" s="464" t="s">
        <v>2594</v>
      </c>
      <c r="D6621" s="463" t="s">
        <v>7887</v>
      </c>
      <c r="E6621" s="462">
        <v>4200</v>
      </c>
      <c r="F6621" s="461" t="s">
        <v>8591</v>
      </c>
      <c r="G6621" s="460" t="s">
        <v>8590</v>
      </c>
      <c r="H6621" s="460" t="s">
        <v>3574</v>
      </c>
      <c r="I6621" s="460" t="s">
        <v>7869</v>
      </c>
      <c r="J6621" s="459" t="s">
        <v>3574</v>
      </c>
      <c r="K6621" s="458">
        <v>3</v>
      </c>
      <c r="L6621" s="458">
        <v>9</v>
      </c>
      <c r="M6621" s="457">
        <v>40104.704966788973</v>
      </c>
      <c r="N6621" s="458">
        <v>1</v>
      </c>
      <c r="O6621" s="458">
        <v>6</v>
      </c>
      <c r="P6621" s="457">
        <v>26506.799999999999</v>
      </c>
    </row>
    <row r="6622" spans="1:16" ht="67.5" x14ac:dyDescent="0.2">
      <c r="A6622" s="466" t="s">
        <v>7860</v>
      </c>
      <c r="B6622" s="465" t="s">
        <v>3526</v>
      </c>
      <c r="C6622" s="464" t="s">
        <v>2594</v>
      </c>
      <c r="D6622" s="463" t="s">
        <v>8478</v>
      </c>
      <c r="E6622" s="462">
        <v>7500</v>
      </c>
      <c r="F6622" s="461" t="s">
        <v>8589</v>
      </c>
      <c r="G6622" s="460" t="s">
        <v>8588</v>
      </c>
      <c r="H6622" s="460" t="s">
        <v>7911</v>
      </c>
      <c r="I6622" s="460" t="s">
        <v>7861</v>
      </c>
      <c r="J6622" s="459" t="s">
        <v>7911</v>
      </c>
      <c r="K6622" s="458">
        <v>3</v>
      </c>
      <c r="L6622" s="458">
        <v>12</v>
      </c>
      <c r="M6622" s="457">
        <v>95487.392778068985</v>
      </c>
      <c r="N6622" s="458">
        <v>1</v>
      </c>
      <c r="O6622" s="458">
        <v>6</v>
      </c>
      <c r="P6622" s="457">
        <v>46306.8</v>
      </c>
    </row>
    <row r="6623" spans="1:16" ht="67.5" x14ac:dyDescent="0.2">
      <c r="A6623" s="466" t="s">
        <v>7860</v>
      </c>
      <c r="B6623" s="465" t="s">
        <v>3526</v>
      </c>
      <c r="C6623" s="464" t="s">
        <v>2594</v>
      </c>
      <c r="D6623" s="463" t="s">
        <v>7887</v>
      </c>
      <c r="E6623" s="462">
        <v>4200</v>
      </c>
      <c r="F6623" s="461" t="s">
        <v>8587</v>
      </c>
      <c r="G6623" s="460" t="s">
        <v>8586</v>
      </c>
      <c r="H6623" s="460" t="s">
        <v>3574</v>
      </c>
      <c r="I6623" s="460" t="s">
        <v>7861</v>
      </c>
      <c r="J6623" s="459" t="s">
        <v>3574</v>
      </c>
      <c r="K6623" s="458">
        <v>1</v>
      </c>
      <c r="L6623" s="458">
        <v>2</v>
      </c>
      <c r="M6623" s="457">
        <v>8912.1566592864383</v>
      </c>
      <c r="N6623" s="458">
        <v>1</v>
      </c>
      <c r="O6623" s="458">
        <v>6</v>
      </c>
      <c r="P6623" s="457">
        <v>26506.799999999999</v>
      </c>
    </row>
    <row r="6624" spans="1:16" ht="67.5" x14ac:dyDescent="0.2">
      <c r="A6624" s="466" t="s">
        <v>7860</v>
      </c>
      <c r="B6624" s="465" t="s">
        <v>3526</v>
      </c>
      <c r="C6624" s="464" t="s">
        <v>2594</v>
      </c>
      <c r="D6624" s="463" t="s">
        <v>7941</v>
      </c>
      <c r="E6624" s="462">
        <v>4200</v>
      </c>
      <c r="F6624" s="461" t="s">
        <v>8585</v>
      </c>
      <c r="G6624" s="460" t="s">
        <v>8584</v>
      </c>
      <c r="H6624" s="460" t="s">
        <v>8069</v>
      </c>
      <c r="I6624" s="460" t="s">
        <v>7869</v>
      </c>
      <c r="J6624" s="459" t="s">
        <v>8069</v>
      </c>
      <c r="K6624" s="458">
        <v>3</v>
      </c>
      <c r="L6624" s="458">
        <v>12</v>
      </c>
      <c r="M6624" s="457">
        <v>53472.939955718633</v>
      </c>
      <c r="N6624" s="458">
        <v>1</v>
      </c>
      <c r="O6624" s="458">
        <v>6</v>
      </c>
      <c r="P6624" s="457">
        <v>26506.799999999999</v>
      </c>
    </row>
    <row r="6625" spans="1:16" ht="67.5" x14ac:dyDescent="0.2">
      <c r="A6625" s="466" t="s">
        <v>7860</v>
      </c>
      <c r="B6625" s="465" t="s">
        <v>3526</v>
      </c>
      <c r="C6625" s="464" t="s">
        <v>2594</v>
      </c>
      <c r="D6625" s="463" t="s">
        <v>8048</v>
      </c>
      <c r="E6625" s="462">
        <v>5500</v>
      </c>
      <c r="F6625" s="461" t="s">
        <v>8583</v>
      </c>
      <c r="G6625" s="460" t="s">
        <v>8582</v>
      </c>
      <c r="H6625" s="460" t="s">
        <v>3761</v>
      </c>
      <c r="I6625" s="460" t="s">
        <v>7861</v>
      </c>
      <c r="J6625" s="459" t="s">
        <v>3761</v>
      </c>
      <c r="K6625" s="458">
        <v>4</v>
      </c>
      <c r="L6625" s="458">
        <v>12</v>
      </c>
      <c r="M6625" s="457">
        <v>70024.088037250593</v>
      </c>
      <c r="N6625" s="458">
        <v>1</v>
      </c>
      <c r="O6625" s="458">
        <v>6</v>
      </c>
      <c r="P6625" s="457">
        <v>34306.800000000003</v>
      </c>
    </row>
    <row r="6626" spans="1:16" ht="67.5" x14ac:dyDescent="0.2">
      <c r="A6626" s="466" t="s">
        <v>7860</v>
      </c>
      <c r="B6626" s="465" t="s">
        <v>3526</v>
      </c>
      <c r="C6626" s="464" t="s">
        <v>2594</v>
      </c>
      <c r="D6626" s="463" t="s">
        <v>7887</v>
      </c>
      <c r="E6626" s="462">
        <v>4200</v>
      </c>
      <c r="F6626" s="461" t="s">
        <v>8581</v>
      </c>
      <c r="G6626" s="460" t="s">
        <v>8580</v>
      </c>
      <c r="H6626" s="460" t="s">
        <v>4810</v>
      </c>
      <c r="I6626" s="460" t="s">
        <v>7869</v>
      </c>
      <c r="J6626" s="459" t="s">
        <v>4810</v>
      </c>
      <c r="K6626" s="458">
        <v>4</v>
      </c>
      <c r="L6626" s="458">
        <v>10</v>
      </c>
      <c r="M6626" s="457">
        <v>44560.783296432193</v>
      </c>
      <c r="N6626" s="458">
        <v>1</v>
      </c>
      <c r="O6626" s="458">
        <v>6</v>
      </c>
      <c r="P6626" s="457">
        <v>26506.799999999999</v>
      </c>
    </row>
    <row r="6627" spans="1:16" ht="67.5" x14ac:dyDescent="0.2">
      <c r="A6627" s="466" t="s">
        <v>7860</v>
      </c>
      <c r="B6627" s="465" t="s">
        <v>3526</v>
      </c>
      <c r="C6627" s="464" t="s">
        <v>2594</v>
      </c>
      <c r="D6627" s="463" t="s">
        <v>8579</v>
      </c>
      <c r="E6627" s="462">
        <v>2200</v>
      </c>
      <c r="F6627" s="461" t="s">
        <v>8578</v>
      </c>
      <c r="G6627" s="460" t="s">
        <v>8577</v>
      </c>
      <c r="H6627" s="460"/>
      <c r="I6627" s="460" t="s">
        <v>8064</v>
      </c>
      <c r="J6627" s="459" t="s">
        <v>3538</v>
      </c>
      <c r="K6627" s="458">
        <v>5</v>
      </c>
      <c r="L6627" s="458">
        <v>12</v>
      </c>
      <c r="M6627" s="457">
        <v>28009.635214900234</v>
      </c>
      <c r="N6627" s="458">
        <v>1</v>
      </c>
      <c r="O6627" s="458">
        <v>6</v>
      </c>
      <c r="P6627" s="457">
        <v>14506.8</v>
      </c>
    </row>
    <row r="6628" spans="1:16" ht="67.5" x14ac:dyDescent="0.2">
      <c r="A6628" s="466" t="s">
        <v>7860</v>
      </c>
      <c r="B6628" s="465" t="s">
        <v>3526</v>
      </c>
      <c r="C6628" s="464" t="s">
        <v>2594</v>
      </c>
      <c r="D6628" s="463" t="s">
        <v>8005</v>
      </c>
      <c r="E6628" s="462">
        <v>4200</v>
      </c>
      <c r="F6628" s="461" t="s">
        <v>8576</v>
      </c>
      <c r="G6628" s="460" t="s">
        <v>8575</v>
      </c>
      <c r="H6628" s="460" t="s">
        <v>6389</v>
      </c>
      <c r="I6628" s="460" t="s">
        <v>7869</v>
      </c>
      <c r="J6628" s="459" t="s">
        <v>6389</v>
      </c>
      <c r="K6628" s="458">
        <v>3</v>
      </c>
      <c r="L6628" s="458">
        <v>12</v>
      </c>
      <c r="M6628" s="457">
        <v>53472.939955718633</v>
      </c>
      <c r="N6628" s="458">
        <v>1</v>
      </c>
      <c r="O6628" s="458">
        <v>6</v>
      </c>
      <c r="P6628" s="457">
        <v>26506.799999999999</v>
      </c>
    </row>
    <row r="6629" spans="1:16" ht="67.5" x14ac:dyDescent="0.2">
      <c r="A6629" s="466" t="s">
        <v>7860</v>
      </c>
      <c r="B6629" s="465" t="s">
        <v>3526</v>
      </c>
      <c r="C6629" s="464" t="s">
        <v>2594</v>
      </c>
      <c r="D6629" s="463" t="s">
        <v>7923</v>
      </c>
      <c r="E6629" s="462">
        <v>4200</v>
      </c>
      <c r="F6629" s="461" t="s">
        <v>8574</v>
      </c>
      <c r="G6629" s="460" t="s">
        <v>8573</v>
      </c>
      <c r="H6629" s="460" t="s">
        <v>6389</v>
      </c>
      <c r="I6629" s="460" t="s">
        <v>7869</v>
      </c>
      <c r="J6629" s="459" t="s">
        <v>6389</v>
      </c>
      <c r="K6629" s="458">
        <v>3</v>
      </c>
      <c r="L6629" s="458">
        <v>12</v>
      </c>
      <c r="M6629" s="457">
        <v>53472.939955718633</v>
      </c>
      <c r="N6629" s="458">
        <v>1</v>
      </c>
      <c r="O6629" s="458">
        <v>6</v>
      </c>
      <c r="P6629" s="457">
        <v>26506.799999999999</v>
      </c>
    </row>
    <row r="6630" spans="1:16" ht="67.5" x14ac:dyDescent="0.2">
      <c r="A6630" s="466" t="s">
        <v>7860</v>
      </c>
      <c r="B6630" s="465" t="s">
        <v>3526</v>
      </c>
      <c r="C6630" s="464" t="s">
        <v>2594</v>
      </c>
      <c r="D6630" s="463" t="s">
        <v>7946</v>
      </c>
      <c r="E6630" s="462">
        <v>4200</v>
      </c>
      <c r="F6630" s="461" t="s">
        <v>8572</v>
      </c>
      <c r="G6630" s="460" t="s">
        <v>8571</v>
      </c>
      <c r="H6630" s="460" t="s">
        <v>8069</v>
      </c>
      <c r="I6630" s="460" t="s">
        <v>7861</v>
      </c>
      <c r="J6630" s="459" t="s">
        <v>8069</v>
      </c>
      <c r="K6630" s="458">
        <v>3</v>
      </c>
      <c r="L6630" s="458">
        <v>12</v>
      </c>
      <c r="M6630" s="457">
        <v>53472.939955718633</v>
      </c>
      <c r="N6630" s="458">
        <v>1</v>
      </c>
      <c r="O6630" s="458">
        <v>6</v>
      </c>
      <c r="P6630" s="457">
        <v>26506.799999999999</v>
      </c>
    </row>
    <row r="6631" spans="1:16" ht="67.5" x14ac:dyDescent="0.2">
      <c r="A6631" s="466" t="s">
        <v>7860</v>
      </c>
      <c r="B6631" s="465" t="s">
        <v>3526</v>
      </c>
      <c r="C6631" s="464" t="s">
        <v>2594</v>
      </c>
      <c r="D6631" s="463" t="s">
        <v>7881</v>
      </c>
      <c r="E6631" s="462">
        <v>3200</v>
      </c>
      <c r="F6631" s="461" t="s">
        <v>8570</v>
      </c>
      <c r="G6631" s="460" t="s">
        <v>8569</v>
      </c>
      <c r="H6631" s="460" t="s">
        <v>6189</v>
      </c>
      <c r="I6631" s="460" t="s">
        <v>7861</v>
      </c>
      <c r="J6631" s="459" t="s">
        <v>6189</v>
      </c>
      <c r="K6631" s="458">
        <v>3</v>
      </c>
      <c r="L6631" s="458">
        <v>12</v>
      </c>
      <c r="M6631" s="457">
        <v>40741.287585309437</v>
      </c>
      <c r="N6631" s="458">
        <v>1</v>
      </c>
      <c r="O6631" s="458">
        <v>6</v>
      </c>
      <c r="P6631" s="457">
        <v>20506.8</v>
      </c>
    </row>
    <row r="6632" spans="1:16" ht="67.5" x14ac:dyDescent="0.2">
      <c r="A6632" s="466" t="s">
        <v>7860</v>
      </c>
      <c r="B6632" s="465" t="s">
        <v>3526</v>
      </c>
      <c r="C6632" s="464" t="s">
        <v>2594</v>
      </c>
      <c r="D6632" s="463" t="s">
        <v>8568</v>
      </c>
      <c r="E6632" s="462">
        <v>5500</v>
      </c>
      <c r="F6632" s="461" t="s">
        <v>8567</v>
      </c>
      <c r="G6632" s="460" t="s">
        <v>8566</v>
      </c>
      <c r="H6632" s="460" t="s">
        <v>3570</v>
      </c>
      <c r="I6632" s="460" t="s">
        <v>7861</v>
      </c>
      <c r="J6632" s="459" t="s">
        <v>3570</v>
      </c>
      <c r="K6632" s="458">
        <v>3</v>
      </c>
      <c r="L6632" s="458">
        <v>12</v>
      </c>
      <c r="M6632" s="457">
        <v>70024.088037250593</v>
      </c>
      <c r="N6632" s="458">
        <v>1</v>
      </c>
      <c r="O6632" s="458">
        <v>6</v>
      </c>
      <c r="P6632" s="457">
        <v>34306.800000000003</v>
      </c>
    </row>
    <row r="6633" spans="1:16" ht="67.5" x14ac:dyDescent="0.2">
      <c r="A6633" s="466" t="s">
        <v>7860</v>
      </c>
      <c r="B6633" s="465" t="s">
        <v>3526</v>
      </c>
      <c r="C6633" s="464" t="s">
        <v>2594</v>
      </c>
      <c r="D6633" s="463" t="s">
        <v>8565</v>
      </c>
      <c r="E6633" s="462">
        <v>5500</v>
      </c>
      <c r="F6633" s="461" t="s">
        <v>8564</v>
      </c>
      <c r="G6633" s="460" t="s">
        <v>8563</v>
      </c>
      <c r="H6633" s="460" t="s">
        <v>4209</v>
      </c>
      <c r="I6633" s="460" t="s">
        <v>7869</v>
      </c>
      <c r="J6633" s="459" t="s">
        <v>4209</v>
      </c>
      <c r="K6633" s="458">
        <v>3</v>
      </c>
      <c r="L6633" s="458">
        <v>12</v>
      </c>
      <c r="M6633" s="457">
        <v>70024.088037250593</v>
      </c>
      <c r="N6633" s="458">
        <v>1</v>
      </c>
      <c r="O6633" s="458">
        <v>6</v>
      </c>
      <c r="P6633" s="457">
        <v>34306.800000000003</v>
      </c>
    </row>
    <row r="6634" spans="1:16" ht="67.5" x14ac:dyDescent="0.2">
      <c r="A6634" s="466" t="s">
        <v>7860</v>
      </c>
      <c r="B6634" s="465" t="s">
        <v>3526</v>
      </c>
      <c r="C6634" s="464" t="s">
        <v>2594</v>
      </c>
      <c r="D6634" s="463" t="s">
        <v>7887</v>
      </c>
      <c r="E6634" s="462">
        <v>4200</v>
      </c>
      <c r="F6634" s="461" t="s">
        <v>8562</v>
      </c>
      <c r="G6634" s="460" t="s">
        <v>8561</v>
      </c>
      <c r="H6634" s="460" t="s">
        <v>6299</v>
      </c>
      <c r="I6634" s="460" t="s">
        <v>7869</v>
      </c>
      <c r="J6634" s="459" t="s">
        <v>6299</v>
      </c>
      <c r="K6634" s="458">
        <v>4</v>
      </c>
      <c r="L6634" s="458">
        <v>12</v>
      </c>
      <c r="M6634" s="457">
        <v>53472.939955718633</v>
      </c>
      <c r="N6634" s="458">
        <v>1</v>
      </c>
      <c r="O6634" s="458">
        <v>6</v>
      </c>
      <c r="P6634" s="457">
        <v>26506.799999999999</v>
      </c>
    </row>
    <row r="6635" spans="1:16" ht="67.5" x14ac:dyDescent="0.2">
      <c r="A6635" s="466" t="s">
        <v>7860</v>
      </c>
      <c r="B6635" s="465" t="s">
        <v>3526</v>
      </c>
      <c r="C6635" s="464" t="s">
        <v>2594</v>
      </c>
      <c r="D6635" s="463" t="s">
        <v>7932</v>
      </c>
      <c r="E6635" s="462">
        <v>4200</v>
      </c>
      <c r="F6635" s="461" t="s">
        <v>8560</v>
      </c>
      <c r="G6635" s="460" t="s">
        <v>8559</v>
      </c>
      <c r="H6635" s="460" t="s">
        <v>3574</v>
      </c>
      <c r="I6635" s="460" t="s">
        <v>7861</v>
      </c>
      <c r="J6635" s="459" t="s">
        <v>3574</v>
      </c>
      <c r="K6635" s="458">
        <v>3</v>
      </c>
      <c r="L6635" s="458">
        <v>12</v>
      </c>
      <c r="M6635" s="457">
        <v>53472.939955718633</v>
      </c>
      <c r="N6635" s="458">
        <v>1</v>
      </c>
      <c r="O6635" s="458">
        <v>6</v>
      </c>
      <c r="P6635" s="457">
        <v>26506.799999999999</v>
      </c>
    </row>
    <row r="6636" spans="1:16" ht="67.5" x14ac:dyDescent="0.2">
      <c r="A6636" s="466" t="s">
        <v>7860</v>
      </c>
      <c r="B6636" s="465" t="s">
        <v>3526</v>
      </c>
      <c r="C6636" s="464" t="s">
        <v>2594</v>
      </c>
      <c r="D6636" s="463" t="s">
        <v>8558</v>
      </c>
      <c r="E6636" s="462">
        <v>1500</v>
      </c>
      <c r="F6636" s="461" t="s">
        <v>8557</v>
      </c>
      <c r="G6636" s="460" t="s">
        <v>8556</v>
      </c>
      <c r="H6636" s="460" t="s">
        <v>3859</v>
      </c>
      <c r="I6636" s="460" t="s">
        <v>7861</v>
      </c>
      <c r="J6636" s="459" t="s">
        <v>3859</v>
      </c>
      <c r="K6636" s="458">
        <v>3</v>
      </c>
      <c r="L6636" s="458">
        <v>12</v>
      </c>
      <c r="M6636" s="457">
        <v>19097.478555613798</v>
      </c>
      <c r="N6636" s="458">
        <v>1</v>
      </c>
      <c r="O6636" s="458">
        <v>6</v>
      </c>
      <c r="P6636" s="457">
        <v>10306.799999999999</v>
      </c>
    </row>
    <row r="6637" spans="1:16" ht="67.5" x14ac:dyDescent="0.2">
      <c r="A6637" s="466" t="s">
        <v>7860</v>
      </c>
      <c r="B6637" s="465" t="s">
        <v>3526</v>
      </c>
      <c r="C6637" s="464" t="s">
        <v>2594</v>
      </c>
      <c r="D6637" s="463" t="s">
        <v>8266</v>
      </c>
      <c r="E6637" s="462">
        <v>8000</v>
      </c>
      <c r="F6637" s="461" t="s">
        <v>8555</v>
      </c>
      <c r="G6637" s="460" t="s">
        <v>8554</v>
      </c>
      <c r="H6637" s="460" t="s">
        <v>7911</v>
      </c>
      <c r="I6637" s="460" t="s">
        <v>7869</v>
      </c>
      <c r="J6637" s="459" t="s">
        <v>7911</v>
      </c>
      <c r="K6637" s="458">
        <v>3</v>
      </c>
      <c r="L6637" s="458">
        <v>12</v>
      </c>
      <c r="M6637" s="457">
        <v>101853.21896327358</v>
      </c>
      <c r="N6637" s="458">
        <v>1</v>
      </c>
      <c r="O6637" s="458">
        <v>4</v>
      </c>
      <c r="P6637" s="457">
        <v>32871.199999999997</v>
      </c>
    </row>
    <row r="6638" spans="1:16" ht="67.5" x14ac:dyDescent="0.2">
      <c r="A6638" s="466" t="s">
        <v>7860</v>
      </c>
      <c r="B6638" s="465" t="s">
        <v>3526</v>
      </c>
      <c r="C6638" s="464" t="s">
        <v>2594</v>
      </c>
      <c r="D6638" s="463" t="s">
        <v>8553</v>
      </c>
      <c r="E6638" s="462">
        <v>8500</v>
      </c>
      <c r="F6638" s="461" t="s">
        <v>8552</v>
      </c>
      <c r="G6638" s="460" t="s">
        <v>8551</v>
      </c>
      <c r="H6638" s="460" t="s">
        <v>7926</v>
      </c>
      <c r="I6638" s="460" t="s">
        <v>7869</v>
      </c>
      <c r="J6638" s="459" t="s">
        <v>7926</v>
      </c>
      <c r="K6638" s="458">
        <v>2</v>
      </c>
      <c r="L6638" s="458">
        <v>6</v>
      </c>
      <c r="M6638" s="457">
        <v>54109.52257423909</v>
      </c>
      <c r="N6638" s="458">
        <v>1</v>
      </c>
      <c r="O6638" s="458">
        <v>6</v>
      </c>
      <c r="P6638" s="457">
        <v>52306.8</v>
      </c>
    </row>
    <row r="6639" spans="1:16" ht="67.5" x14ac:dyDescent="0.2">
      <c r="A6639" s="466" t="s">
        <v>7860</v>
      </c>
      <c r="B6639" s="465" t="s">
        <v>3526</v>
      </c>
      <c r="C6639" s="464" t="s">
        <v>2594</v>
      </c>
      <c r="D6639" s="463" t="s">
        <v>7864</v>
      </c>
      <c r="E6639" s="462">
        <v>7500</v>
      </c>
      <c r="F6639" s="461" t="s">
        <v>8550</v>
      </c>
      <c r="G6639" s="460" t="s">
        <v>8549</v>
      </c>
      <c r="H6639" s="460" t="s">
        <v>5743</v>
      </c>
      <c r="I6639" s="460" t="s">
        <v>7869</v>
      </c>
      <c r="J6639" s="459" t="s">
        <v>5743</v>
      </c>
      <c r="K6639" s="458">
        <v>3</v>
      </c>
      <c r="L6639" s="458">
        <v>12</v>
      </c>
      <c r="M6639" s="457">
        <v>95487.392778068985</v>
      </c>
      <c r="N6639" s="458">
        <v>1</v>
      </c>
      <c r="O6639" s="458">
        <v>6</v>
      </c>
      <c r="P6639" s="457">
        <v>46306.8</v>
      </c>
    </row>
    <row r="6640" spans="1:16" ht="67.5" x14ac:dyDescent="0.2">
      <c r="A6640" s="466" t="s">
        <v>7860</v>
      </c>
      <c r="B6640" s="465" t="s">
        <v>3526</v>
      </c>
      <c r="C6640" s="464" t="s">
        <v>2594</v>
      </c>
      <c r="D6640" s="463" t="s">
        <v>7923</v>
      </c>
      <c r="E6640" s="462">
        <v>4200</v>
      </c>
      <c r="F6640" s="461" t="s">
        <v>8548</v>
      </c>
      <c r="G6640" s="460" t="s">
        <v>8547</v>
      </c>
      <c r="H6640" s="460" t="s">
        <v>8020</v>
      </c>
      <c r="I6640" s="460" t="s">
        <v>7869</v>
      </c>
      <c r="J6640" s="459" t="s">
        <v>8020</v>
      </c>
      <c r="K6640" s="458">
        <v>4</v>
      </c>
      <c r="L6640" s="458">
        <v>7</v>
      </c>
      <c r="M6640" s="457">
        <v>31192.548307502537</v>
      </c>
      <c r="N6640" s="458">
        <v>1</v>
      </c>
      <c r="O6640" s="458">
        <v>6</v>
      </c>
      <c r="P6640" s="457">
        <v>26506.799999999999</v>
      </c>
    </row>
    <row r="6641" spans="1:16" ht="67.5" x14ac:dyDescent="0.2">
      <c r="A6641" s="466" t="s">
        <v>7860</v>
      </c>
      <c r="B6641" s="465" t="s">
        <v>3526</v>
      </c>
      <c r="C6641" s="464" t="s">
        <v>2594</v>
      </c>
      <c r="D6641" s="463" t="s">
        <v>7902</v>
      </c>
      <c r="E6641" s="462">
        <v>4200</v>
      </c>
      <c r="F6641" s="461" t="s">
        <v>8546</v>
      </c>
      <c r="G6641" s="460" t="s">
        <v>8545</v>
      </c>
      <c r="H6641" s="460" t="s">
        <v>6389</v>
      </c>
      <c r="I6641" s="460" t="s">
        <v>7869</v>
      </c>
      <c r="J6641" s="459" t="s">
        <v>6389</v>
      </c>
      <c r="K6641" s="458">
        <v>3</v>
      </c>
      <c r="L6641" s="458">
        <v>12</v>
      </c>
      <c r="M6641" s="457">
        <v>53472.939955718633</v>
      </c>
      <c r="N6641" s="458">
        <v>1</v>
      </c>
      <c r="O6641" s="458">
        <v>6</v>
      </c>
      <c r="P6641" s="457">
        <v>26506.799999999999</v>
      </c>
    </row>
    <row r="6642" spans="1:16" ht="67.5" x14ac:dyDescent="0.2">
      <c r="A6642" s="466" t="s">
        <v>7860</v>
      </c>
      <c r="B6642" s="465" t="s">
        <v>3526</v>
      </c>
      <c r="C6642" s="464" t="s">
        <v>2594</v>
      </c>
      <c r="D6642" s="463" t="s">
        <v>7887</v>
      </c>
      <c r="E6642" s="462">
        <v>4200</v>
      </c>
      <c r="F6642" s="461" t="s">
        <v>8544</v>
      </c>
      <c r="G6642" s="460" t="s">
        <v>8543</v>
      </c>
      <c r="H6642" s="460" t="s">
        <v>3642</v>
      </c>
      <c r="I6642" s="460" t="s">
        <v>7861</v>
      </c>
      <c r="J6642" s="459" t="s">
        <v>3642</v>
      </c>
      <c r="K6642" s="458">
        <v>3</v>
      </c>
      <c r="L6642" s="458">
        <v>12</v>
      </c>
      <c r="M6642" s="457">
        <v>53472.939955718633</v>
      </c>
      <c r="N6642" s="458">
        <v>1</v>
      </c>
      <c r="O6642" s="458">
        <v>6</v>
      </c>
      <c r="P6642" s="457">
        <v>26506.799999999999</v>
      </c>
    </row>
    <row r="6643" spans="1:16" ht="67.5" x14ac:dyDescent="0.2">
      <c r="A6643" s="466" t="s">
        <v>7860</v>
      </c>
      <c r="B6643" s="465" t="s">
        <v>3526</v>
      </c>
      <c r="C6643" s="464" t="s">
        <v>2594</v>
      </c>
      <c r="D6643" s="463" t="s">
        <v>7887</v>
      </c>
      <c r="E6643" s="462">
        <v>4200</v>
      </c>
      <c r="F6643" s="461" t="s">
        <v>8542</v>
      </c>
      <c r="G6643" s="460" t="s">
        <v>8541</v>
      </c>
      <c r="H6643" s="460" t="s">
        <v>6514</v>
      </c>
      <c r="I6643" s="460" t="s">
        <v>7869</v>
      </c>
      <c r="J6643" s="459" t="s">
        <v>6514</v>
      </c>
      <c r="K6643" s="458">
        <v>4</v>
      </c>
      <c r="L6643" s="458">
        <v>12</v>
      </c>
      <c r="M6643" s="457">
        <v>53472.939955718633</v>
      </c>
      <c r="N6643" s="458">
        <v>1</v>
      </c>
      <c r="O6643" s="458">
        <v>6</v>
      </c>
      <c r="P6643" s="457">
        <v>26506.799999999999</v>
      </c>
    </row>
    <row r="6644" spans="1:16" ht="67.5" x14ac:dyDescent="0.2">
      <c r="A6644" s="466" t="s">
        <v>7860</v>
      </c>
      <c r="B6644" s="465" t="s">
        <v>3526</v>
      </c>
      <c r="C6644" s="464" t="s">
        <v>2594</v>
      </c>
      <c r="D6644" s="463" t="s">
        <v>8540</v>
      </c>
      <c r="E6644" s="462">
        <v>10500</v>
      </c>
      <c r="F6644" s="461" t="s">
        <v>8539</v>
      </c>
      <c r="G6644" s="460" t="s">
        <v>8538</v>
      </c>
      <c r="H6644" s="460" t="s">
        <v>8352</v>
      </c>
      <c r="I6644" s="460" t="s">
        <v>7869</v>
      </c>
      <c r="J6644" s="459" t="s">
        <v>8352</v>
      </c>
      <c r="K6644" s="458">
        <v>3</v>
      </c>
      <c r="L6644" s="458">
        <v>12</v>
      </c>
      <c r="M6644" s="457">
        <v>133682.34988929657</v>
      </c>
      <c r="N6644" s="458">
        <v>1</v>
      </c>
      <c r="O6644" s="458">
        <v>6</v>
      </c>
      <c r="P6644" s="457">
        <v>64306.8</v>
      </c>
    </row>
    <row r="6645" spans="1:16" ht="67.5" x14ac:dyDescent="0.2">
      <c r="A6645" s="466" t="s">
        <v>7860</v>
      </c>
      <c r="B6645" s="465" t="s">
        <v>3526</v>
      </c>
      <c r="C6645" s="464" t="s">
        <v>2594</v>
      </c>
      <c r="D6645" s="463" t="s">
        <v>7881</v>
      </c>
      <c r="E6645" s="462">
        <v>3200</v>
      </c>
      <c r="F6645" s="461" t="s">
        <v>8537</v>
      </c>
      <c r="G6645" s="460" t="s">
        <v>8536</v>
      </c>
      <c r="H6645" s="460" t="s">
        <v>3859</v>
      </c>
      <c r="I6645" s="460" t="s">
        <v>7861</v>
      </c>
      <c r="J6645" s="459" t="s">
        <v>3859</v>
      </c>
      <c r="K6645" s="458">
        <v>3</v>
      </c>
      <c r="L6645" s="458">
        <v>12</v>
      </c>
      <c r="M6645" s="457">
        <v>40741.287585309437</v>
      </c>
      <c r="N6645" s="458">
        <v>1</v>
      </c>
      <c r="O6645" s="458">
        <v>6</v>
      </c>
      <c r="P6645" s="457">
        <v>20506.8</v>
      </c>
    </row>
    <row r="6646" spans="1:16" ht="67.5" x14ac:dyDescent="0.2">
      <c r="A6646" s="466" t="s">
        <v>7860</v>
      </c>
      <c r="B6646" s="465" t="s">
        <v>3526</v>
      </c>
      <c r="C6646" s="464" t="s">
        <v>2594</v>
      </c>
      <c r="D6646" s="463" t="s">
        <v>8083</v>
      </c>
      <c r="E6646" s="462">
        <v>5500</v>
      </c>
      <c r="F6646" s="461" t="s">
        <v>8535</v>
      </c>
      <c r="G6646" s="460" t="s">
        <v>8534</v>
      </c>
      <c r="H6646" s="460" t="s">
        <v>8533</v>
      </c>
      <c r="I6646" s="460" t="s">
        <v>7861</v>
      </c>
      <c r="J6646" s="459" t="s">
        <v>8533</v>
      </c>
      <c r="K6646" s="458">
        <v>4</v>
      </c>
      <c r="L6646" s="458">
        <v>12</v>
      </c>
      <c r="M6646" s="457">
        <v>70024.088037250593</v>
      </c>
      <c r="N6646" s="458">
        <v>1</v>
      </c>
      <c r="O6646" s="458">
        <v>6</v>
      </c>
      <c r="P6646" s="457">
        <v>34306.800000000003</v>
      </c>
    </row>
    <row r="6647" spans="1:16" ht="67.5" x14ac:dyDescent="0.2">
      <c r="A6647" s="466" t="s">
        <v>7860</v>
      </c>
      <c r="B6647" s="465" t="s">
        <v>3526</v>
      </c>
      <c r="C6647" s="464" t="s">
        <v>2594</v>
      </c>
      <c r="D6647" s="463" t="s">
        <v>7923</v>
      </c>
      <c r="E6647" s="462">
        <v>4200</v>
      </c>
      <c r="F6647" s="461" t="s">
        <v>8532</v>
      </c>
      <c r="G6647" s="460" t="s">
        <v>8531</v>
      </c>
      <c r="H6647" s="460" t="s">
        <v>6389</v>
      </c>
      <c r="I6647" s="460" t="s">
        <v>7869</v>
      </c>
      <c r="J6647" s="459" t="s">
        <v>6389</v>
      </c>
      <c r="K6647" s="458">
        <v>3</v>
      </c>
      <c r="L6647" s="458">
        <v>5</v>
      </c>
      <c r="M6647" s="457">
        <v>22280.391648216097</v>
      </c>
      <c r="N6647" s="458">
        <v>0</v>
      </c>
      <c r="O6647" s="458">
        <v>0</v>
      </c>
      <c r="P6647" s="457">
        <v>0</v>
      </c>
    </row>
    <row r="6648" spans="1:16" ht="67.5" x14ac:dyDescent="0.2">
      <c r="A6648" s="466" t="s">
        <v>7860</v>
      </c>
      <c r="B6648" s="465" t="s">
        <v>3526</v>
      </c>
      <c r="C6648" s="464" t="s">
        <v>2594</v>
      </c>
      <c r="D6648" s="463" t="s">
        <v>7999</v>
      </c>
      <c r="E6648" s="462">
        <v>5500</v>
      </c>
      <c r="F6648" s="461" t="s">
        <v>8530</v>
      </c>
      <c r="G6648" s="460" t="s">
        <v>8529</v>
      </c>
      <c r="H6648" s="460" t="s">
        <v>6514</v>
      </c>
      <c r="I6648" s="460" t="s">
        <v>7869</v>
      </c>
      <c r="J6648" s="459" t="s">
        <v>6514</v>
      </c>
      <c r="K6648" s="458">
        <v>3</v>
      </c>
      <c r="L6648" s="458">
        <v>12</v>
      </c>
      <c r="M6648" s="457">
        <v>70024.088037250593</v>
      </c>
      <c r="N6648" s="458">
        <v>1</v>
      </c>
      <c r="O6648" s="458">
        <v>6</v>
      </c>
      <c r="P6648" s="457">
        <v>34306.800000000003</v>
      </c>
    </row>
    <row r="6649" spans="1:16" ht="67.5" x14ac:dyDescent="0.2">
      <c r="A6649" s="466" t="s">
        <v>7860</v>
      </c>
      <c r="B6649" s="465" t="s">
        <v>3526</v>
      </c>
      <c r="C6649" s="464" t="s">
        <v>2594</v>
      </c>
      <c r="D6649" s="463" t="s">
        <v>8423</v>
      </c>
      <c r="E6649" s="462">
        <v>4200</v>
      </c>
      <c r="F6649" s="461" t="s">
        <v>8528</v>
      </c>
      <c r="G6649" s="460" t="s">
        <v>8527</v>
      </c>
      <c r="H6649" s="460" t="s">
        <v>8352</v>
      </c>
      <c r="I6649" s="460" t="s">
        <v>7869</v>
      </c>
      <c r="J6649" s="459" t="s">
        <v>8352</v>
      </c>
      <c r="K6649" s="458">
        <v>3</v>
      </c>
      <c r="L6649" s="458">
        <v>12</v>
      </c>
      <c r="M6649" s="457">
        <v>53472.939955718633</v>
      </c>
      <c r="N6649" s="458">
        <v>1</v>
      </c>
      <c r="O6649" s="458">
        <v>6</v>
      </c>
      <c r="P6649" s="457">
        <v>26506.799999999999</v>
      </c>
    </row>
    <row r="6650" spans="1:16" ht="67.5" x14ac:dyDescent="0.2">
      <c r="A6650" s="466" t="s">
        <v>7860</v>
      </c>
      <c r="B6650" s="465" t="s">
        <v>3526</v>
      </c>
      <c r="C6650" s="464" t="s">
        <v>2594</v>
      </c>
      <c r="D6650" s="463" t="s">
        <v>7923</v>
      </c>
      <c r="E6650" s="462">
        <v>4200</v>
      </c>
      <c r="F6650" s="461" t="s">
        <v>8526</v>
      </c>
      <c r="G6650" s="460" t="s">
        <v>8525</v>
      </c>
      <c r="H6650" s="460" t="s">
        <v>6514</v>
      </c>
      <c r="I6650" s="460" t="s">
        <v>7869</v>
      </c>
      <c r="J6650" s="459" t="s">
        <v>6514</v>
      </c>
      <c r="K6650" s="458">
        <v>3</v>
      </c>
      <c r="L6650" s="458">
        <v>5</v>
      </c>
      <c r="M6650" s="457">
        <v>22280.391648216097</v>
      </c>
      <c r="N6650" s="458">
        <v>0</v>
      </c>
      <c r="O6650" s="458">
        <v>0</v>
      </c>
      <c r="P6650" s="457">
        <v>0</v>
      </c>
    </row>
    <row r="6651" spans="1:16" ht="67.5" x14ac:dyDescent="0.2">
      <c r="A6651" s="466" t="s">
        <v>7860</v>
      </c>
      <c r="B6651" s="465" t="s">
        <v>3526</v>
      </c>
      <c r="C6651" s="464" t="s">
        <v>2594</v>
      </c>
      <c r="D6651" s="463" t="s">
        <v>7941</v>
      </c>
      <c r="E6651" s="462">
        <v>4200</v>
      </c>
      <c r="F6651" s="461" t="s">
        <v>8524</v>
      </c>
      <c r="G6651" s="460" t="s">
        <v>8523</v>
      </c>
      <c r="H6651" s="460" t="s">
        <v>7865</v>
      </c>
      <c r="I6651" s="460" t="s">
        <v>7869</v>
      </c>
      <c r="J6651" s="459" t="s">
        <v>7865</v>
      </c>
      <c r="K6651" s="458">
        <v>3</v>
      </c>
      <c r="L6651" s="458">
        <v>12</v>
      </c>
      <c r="M6651" s="457">
        <v>53472.939955718633</v>
      </c>
      <c r="N6651" s="458">
        <v>1</v>
      </c>
      <c r="O6651" s="458">
        <v>6</v>
      </c>
      <c r="P6651" s="457">
        <v>26506.799999999999</v>
      </c>
    </row>
    <row r="6652" spans="1:16" ht="67.5" x14ac:dyDescent="0.2">
      <c r="A6652" s="466" t="s">
        <v>7860</v>
      </c>
      <c r="B6652" s="465" t="s">
        <v>3526</v>
      </c>
      <c r="C6652" s="464" t="s">
        <v>2594</v>
      </c>
      <c r="D6652" s="463" t="s">
        <v>8522</v>
      </c>
      <c r="E6652" s="462">
        <v>2500</v>
      </c>
      <c r="F6652" s="461" t="s">
        <v>8521</v>
      </c>
      <c r="G6652" s="460" t="s">
        <v>8520</v>
      </c>
      <c r="H6652" s="460" t="s">
        <v>6514</v>
      </c>
      <c r="I6652" s="460" t="s">
        <v>7869</v>
      </c>
      <c r="J6652" s="459" t="s">
        <v>6514</v>
      </c>
      <c r="K6652" s="458">
        <v>4</v>
      </c>
      <c r="L6652" s="458">
        <v>12</v>
      </c>
      <c r="M6652" s="457">
        <v>31829.130926022997</v>
      </c>
      <c r="N6652" s="458">
        <v>1</v>
      </c>
      <c r="O6652" s="458">
        <v>6</v>
      </c>
      <c r="P6652" s="457">
        <v>16306.8</v>
      </c>
    </row>
    <row r="6653" spans="1:16" ht="67.5" x14ac:dyDescent="0.2">
      <c r="A6653" s="466" t="s">
        <v>7860</v>
      </c>
      <c r="B6653" s="465" t="s">
        <v>3526</v>
      </c>
      <c r="C6653" s="464" t="s">
        <v>2594</v>
      </c>
      <c r="D6653" s="463" t="s">
        <v>7887</v>
      </c>
      <c r="E6653" s="462">
        <v>4200</v>
      </c>
      <c r="F6653" s="461" t="s">
        <v>8519</v>
      </c>
      <c r="G6653" s="460" t="s">
        <v>8518</v>
      </c>
      <c r="H6653" s="460" t="s">
        <v>6389</v>
      </c>
      <c r="I6653" s="460" t="s">
        <v>7869</v>
      </c>
      <c r="J6653" s="459" t="s">
        <v>6389</v>
      </c>
      <c r="K6653" s="458">
        <v>3</v>
      </c>
      <c r="L6653" s="458">
        <v>12</v>
      </c>
      <c r="M6653" s="457">
        <v>53472.939955718633</v>
      </c>
      <c r="N6653" s="458">
        <v>1</v>
      </c>
      <c r="O6653" s="458">
        <v>6</v>
      </c>
      <c r="P6653" s="457">
        <v>26506.799999999999</v>
      </c>
    </row>
    <row r="6654" spans="1:16" ht="67.5" x14ac:dyDescent="0.2">
      <c r="A6654" s="466" t="s">
        <v>7860</v>
      </c>
      <c r="B6654" s="465" t="s">
        <v>3526</v>
      </c>
      <c r="C6654" s="464" t="s">
        <v>2594</v>
      </c>
      <c r="D6654" s="463" t="s">
        <v>7887</v>
      </c>
      <c r="E6654" s="462">
        <v>4200</v>
      </c>
      <c r="F6654" s="461" t="s">
        <v>8517</v>
      </c>
      <c r="G6654" s="460" t="s">
        <v>8516</v>
      </c>
      <c r="H6654" s="460" t="s">
        <v>6389</v>
      </c>
      <c r="I6654" s="460" t="s">
        <v>7869</v>
      </c>
      <c r="J6654" s="459" t="s">
        <v>6389</v>
      </c>
      <c r="K6654" s="458">
        <v>4</v>
      </c>
      <c r="L6654" s="458">
        <v>12</v>
      </c>
      <c r="M6654" s="457">
        <v>53472.939955718633</v>
      </c>
      <c r="N6654" s="458">
        <v>1</v>
      </c>
      <c r="O6654" s="458">
        <v>6</v>
      </c>
      <c r="P6654" s="457">
        <v>26506.799999999999</v>
      </c>
    </row>
    <row r="6655" spans="1:16" ht="67.5" x14ac:dyDescent="0.2">
      <c r="A6655" s="466" t="s">
        <v>7860</v>
      </c>
      <c r="B6655" s="465" t="s">
        <v>3526</v>
      </c>
      <c r="C6655" s="464" t="s">
        <v>2594</v>
      </c>
      <c r="D6655" s="463" t="s">
        <v>7923</v>
      </c>
      <c r="E6655" s="462">
        <v>4200</v>
      </c>
      <c r="F6655" s="461" t="s">
        <v>3709</v>
      </c>
      <c r="G6655" s="460" t="s">
        <v>8515</v>
      </c>
      <c r="H6655" s="460" t="s">
        <v>6299</v>
      </c>
      <c r="I6655" s="460" t="s">
        <v>7869</v>
      </c>
      <c r="J6655" s="459" t="s">
        <v>6299</v>
      </c>
      <c r="K6655" s="458">
        <v>3</v>
      </c>
      <c r="L6655" s="458">
        <v>5</v>
      </c>
      <c r="M6655" s="457">
        <v>22280.391648216097</v>
      </c>
      <c r="N6655" s="458">
        <v>0</v>
      </c>
      <c r="O6655" s="458">
        <v>0</v>
      </c>
      <c r="P6655" s="457">
        <v>0</v>
      </c>
    </row>
    <row r="6656" spans="1:16" ht="67.5" x14ac:dyDescent="0.2">
      <c r="A6656" s="466" t="s">
        <v>7860</v>
      </c>
      <c r="B6656" s="465" t="s">
        <v>3526</v>
      </c>
      <c r="C6656" s="464" t="s">
        <v>2594</v>
      </c>
      <c r="D6656" s="463" t="s">
        <v>8185</v>
      </c>
      <c r="E6656" s="462">
        <v>6000</v>
      </c>
      <c r="F6656" s="461" t="s">
        <v>8514</v>
      </c>
      <c r="G6656" s="460" t="s">
        <v>8513</v>
      </c>
      <c r="H6656" s="460" t="s">
        <v>8241</v>
      </c>
      <c r="I6656" s="460" t="s">
        <v>7869</v>
      </c>
      <c r="J6656" s="459" t="s">
        <v>8241</v>
      </c>
      <c r="K6656" s="458">
        <v>3</v>
      </c>
      <c r="L6656" s="458">
        <v>12</v>
      </c>
      <c r="M6656" s="457">
        <v>76389.914222455191</v>
      </c>
      <c r="N6656" s="458">
        <v>1</v>
      </c>
      <c r="O6656" s="458">
        <v>6</v>
      </c>
      <c r="P6656" s="457">
        <v>37306.800000000003</v>
      </c>
    </row>
    <row r="6657" spans="1:16" ht="67.5" x14ac:dyDescent="0.2">
      <c r="A6657" s="466" t="s">
        <v>7860</v>
      </c>
      <c r="B6657" s="465" t="s">
        <v>3526</v>
      </c>
      <c r="C6657" s="464" t="s">
        <v>2594</v>
      </c>
      <c r="D6657" s="463" t="s">
        <v>8137</v>
      </c>
      <c r="E6657" s="462">
        <v>2000</v>
      </c>
      <c r="F6657" s="461" t="s">
        <v>8512</v>
      </c>
      <c r="G6657" s="460" t="s">
        <v>8511</v>
      </c>
      <c r="H6657" s="460"/>
      <c r="I6657" s="460"/>
      <c r="J6657" s="459"/>
      <c r="K6657" s="458">
        <v>3</v>
      </c>
      <c r="L6657" s="458">
        <v>12</v>
      </c>
      <c r="M6657" s="457">
        <v>25463.304740818396</v>
      </c>
      <c r="N6657" s="458">
        <v>1</v>
      </c>
      <c r="O6657" s="458">
        <v>6</v>
      </c>
      <c r="P6657" s="457">
        <v>13306.8</v>
      </c>
    </row>
    <row r="6658" spans="1:16" ht="67.5" x14ac:dyDescent="0.2">
      <c r="A6658" s="466" t="s">
        <v>7860</v>
      </c>
      <c r="B6658" s="465" t="s">
        <v>3526</v>
      </c>
      <c r="C6658" s="464" t="s">
        <v>2594</v>
      </c>
      <c r="D6658" s="463" t="s">
        <v>8510</v>
      </c>
      <c r="E6658" s="462">
        <v>5500</v>
      </c>
      <c r="F6658" s="461" t="s">
        <v>8509</v>
      </c>
      <c r="G6658" s="460" t="s">
        <v>8508</v>
      </c>
      <c r="H6658" s="460" t="s">
        <v>6514</v>
      </c>
      <c r="I6658" s="460" t="s">
        <v>7869</v>
      </c>
      <c r="J6658" s="459" t="s">
        <v>6514</v>
      </c>
      <c r="K6658" s="458">
        <v>3</v>
      </c>
      <c r="L6658" s="458">
        <v>12</v>
      </c>
      <c r="M6658" s="457">
        <v>70024.088037250593</v>
      </c>
      <c r="N6658" s="458">
        <v>1</v>
      </c>
      <c r="O6658" s="458">
        <v>6</v>
      </c>
      <c r="P6658" s="457">
        <v>34306.800000000003</v>
      </c>
    </row>
    <row r="6659" spans="1:16" ht="67.5" x14ac:dyDescent="0.2">
      <c r="A6659" s="466" t="s">
        <v>7860</v>
      </c>
      <c r="B6659" s="465" t="s">
        <v>3526</v>
      </c>
      <c r="C6659" s="464" t="s">
        <v>2594</v>
      </c>
      <c r="D6659" s="463" t="s">
        <v>8438</v>
      </c>
      <c r="E6659" s="462">
        <v>7500</v>
      </c>
      <c r="F6659" s="461" t="s">
        <v>8507</v>
      </c>
      <c r="G6659" s="460" t="s">
        <v>8506</v>
      </c>
      <c r="H6659" s="460" t="s">
        <v>8241</v>
      </c>
      <c r="I6659" s="460" t="s">
        <v>7861</v>
      </c>
      <c r="J6659" s="459" t="s">
        <v>8241</v>
      </c>
      <c r="K6659" s="458">
        <v>3</v>
      </c>
      <c r="L6659" s="458">
        <v>12</v>
      </c>
      <c r="M6659" s="457">
        <v>95487.392778068985</v>
      </c>
      <c r="N6659" s="458">
        <v>1</v>
      </c>
      <c r="O6659" s="458">
        <v>6</v>
      </c>
      <c r="P6659" s="457">
        <v>46306.8</v>
      </c>
    </row>
    <row r="6660" spans="1:16" ht="67.5" x14ac:dyDescent="0.2">
      <c r="A6660" s="466" t="s">
        <v>7860</v>
      </c>
      <c r="B6660" s="465" t="s">
        <v>3526</v>
      </c>
      <c r="C6660" s="464" t="s">
        <v>2594</v>
      </c>
      <c r="D6660" s="463" t="s">
        <v>6658</v>
      </c>
      <c r="E6660" s="462">
        <v>2200</v>
      </c>
      <c r="F6660" s="461" t="s">
        <v>8505</v>
      </c>
      <c r="G6660" s="460" t="s">
        <v>8504</v>
      </c>
      <c r="H6660" s="460"/>
      <c r="I6660" s="460"/>
      <c r="J6660" s="459"/>
      <c r="K6660" s="458">
        <v>3</v>
      </c>
      <c r="L6660" s="458">
        <v>12</v>
      </c>
      <c r="M6660" s="457">
        <v>28009.635214900234</v>
      </c>
      <c r="N6660" s="458">
        <v>1</v>
      </c>
      <c r="O6660" s="458">
        <v>6</v>
      </c>
      <c r="P6660" s="457">
        <v>14506.8</v>
      </c>
    </row>
    <row r="6661" spans="1:16" ht="67.5" x14ac:dyDescent="0.2">
      <c r="A6661" s="466" t="s">
        <v>7860</v>
      </c>
      <c r="B6661" s="465" t="s">
        <v>3526</v>
      </c>
      <c r="C6661" s="464" t="s">
        <v>2594</v>
      </c>
      <c r="D6661" s="463" t="s">
        <v>8128</v>
      </c>
      <c r="E6661" s="462">
        <v>8500</v>
      </c>
      <c r="F6661" s="461" t="s">
        <v>8503</v>
      </c>
      <c r="G6661" s="460" t="s">
        <v>8502</v>
      </c>
      <c r="H6661" s="460" t="s">
        <v>6005</v>
      </c>
      <c r="I6661" s="460" t="s">
        <v>7869</v>
      </c>
      <c r="J6661" s="459" t="s">
        <v>6005</v>
      </c>
      <c r="K6661" s="458">
        <v>2</v>
      </c>
      <c r="L6661" s="458">
        <v>4</v>
      </c>
      <c r="M6661" s="457">
        <v>36073.015049492729</v>
      </c>
      <c r="N6661" s="458">
        <v>2</v>
      </c>
      <c r="O6661" s="458">
        <v>6</v>
      </c>
      <c r="P6661" s="457">
        <v>52306.8</v>
      </c>
    </row>
    <row r="6662" spans="1:16" ht="67.5" x14ac:dyDescent="0.2">
      <c r="A6662" s="466" t="s">
        <v>7860</v>
      </c>
      <c r="B6662" s="465" t="s">
        <v>3526</v>
      </c>
      <c r="C6662" s="464" t="s">
        <v>2594</v>
      </c>
      <c r="D6662" s="463" t="s">
        <v>7941</v>
      </c>
      <c r="E6662" s="462">
        <v>4200</v>
      </c>
      <c r="F6662" s="461" t="s">
        <v>8501</v>
      </c>
      <c r="G6662" s="460" t="s">
        <v>8500</v>
      </c>
      <c r="H6662" s="460" t="s">
        <v>8499</v>
      </c>
      <c r="I6662" s="460" t="s">
        <v>7861</v>
      </c>
      <c r="J6662" s="459" t="s">
        <v>8499</v>
      </c>
      <c r="K6662" s="458">
        <v>3</v>
      </c>
      <c r="L6662" s="458">
        <v>12</v>
      </c>
      <c r="M6662" s="457">
        <v>53472.939955718633</v>
      </c>
      <c r="N6662" s="458">
        <v>1</v>
      </c>
      <c r="O6662" s="458">
        <v>6</v>
      </c>
      <c r="P6662" s="457">
        <v>26506.799999999999</v>
      </c>
    </row>
    <row r="6663" spans="1:16" ht="67.5" x14ac:dyDescent="0.2">
      <c r="A6663" s="466" t="s">
        <v>7860</v>
      </c>
      <c r="B6663" s="465" t="s">
        <v>3526</v>
      </c>
      <c r="C6663" s="464" t="s">
        <v>2594</v>
      </c>
      <c r="D6663" s="463" t="s">
        <v>7881</v>
      </c>
      <c r="E6663" s="462">
        <v>3200</v>
      </c>
      <c r="F6663" s="461" t="s">
        <v>8498</v>
      </c>
      <c r="G6663" s="460" t="s">
        <v>8497</v>
      </c>
      <c r="H6663" s="460" t="s">
        <v>8496</v>
      </c>
      <c r="I6663" s="460" t="s">
        <v>7869</v>
      </c>
      <c r="J6663" s="459" t="s">
        <v>8496</v>
      </c>
      <c r="K6663" s="458">
        <v>4</v>
      </c>
      <c r="L6663" s="458">
        <v>10</v>
      </c>
      <c r="M6663" s="457">
        <v>33951.072987757863</v>
      </c>
      <c r="N6663" s="458">
        <v>1</v>
      </c>
      <c r="O6663" s="458">
        <v>6</v>
      </c>
      <c r="P6663" s="457">
        <v>20506.8</v>
      </c>
    </row>
    <row r="6664" spans="1:16" ht="67.5" x14ac:dyDescent="0.2">
      <c r="A6664" s="466" t="s">
        <v>7860</v>
      </c>
      <c r="B6664" s="465" t="s">
        <v>3526</v>
      </c>
      <c r="C6664" s="464" t="s">
        <v>2594</v>
      </c>
      <c r="D6664" s="463" t="s">
        <v>7859</v>
      </c>
      <c r="E6664" s="462">
        <v>2500</v>
      </c>
      <c r="F6664" s="461" t="s">
        <v>8495</v>
      </c>
      <c r="G6664" s="460" t="s">
        <v>8494</v>
      </c>
      <c r="H6664" s="460" t="s">
        <v>4304</v>
      </c>
      <c r="I6664" s="460" t="s">
        <v>7861</v>
      </c>
      <c r="J6664" s="459" t="s">
        <v>4304</v>
      </c>
      <c r="K6664" s="458">
        <v>5</v>
      </c>
      <c r="L6664" s="458">
        <v>12</v>
      </c>
      <c r="M6664" s="457">
        <v>31829.130926022997</v>
      </c>
      <c r="N6664" s="458">
        <v>1</v>
      </c>
      <c r="O6664" s="458">
        <v>6</v>
      </c>
      <c r="P6664" s="457">
        <v>16306.8</v>
      </c>
    </row>
    <row r="6665" spans="1:16" ht="67.5" x14ac:dyDescent="0.2">
      <c r="A6665" s="466" t="s">
        <v>7860</v>
      </c>
      <c r="B6665" s="465" t="s">
        <v>3526</v>
      </c>
      <c r="C6665" s="464" t="s">
        <v>2594</v>
      </c>
      <c r="D6665" s="463" t="s">
        <v>8493</v>
      </c>
      <c r="E6665" s="462">
        <v>6500</v>
      </c>
      <c r="F6665" s="461" t="s">
        <v>8492</v>
      </c>
      <c r="G6665" s="460" t="s">
        <v>8491</v>
      </c>
      <c r="H6665" s="460" t="s">
        <v>7911</v>
      </c>
      <c r="I6665" s="460" t="s">
        <v>7869</v>
      </c>
      <c r="J6665" s="459" t="s">
        <v>7911</v>
      </c>
      <c r="K6665" s="458">
        <v>3</v>
      </c>
      <c r="L6665" s="458">
        <v>12</v>
      </c>
      <c r="M6665" s="457">
        <v>82755.740407659789</v>
      </c>
      <c r="N6665" s="458">
        <v>1</v>
      </c>
      <c r="O6665" s="458">
        <v>6</v>
      </c>
      <c r="P6665" s="457">
        <v>40306.800000000003</v>
      </c>
    </row>
    <row r="6666" spans="1:16" ht="67.5" x14ac:dyDescent="0.2">
      <c r="A6666" s="466" t="s">
        <v>7860</v>
      </c>
      <c r="B6666" s="465" t="s">
        <v>3526</v>
      </c>
      <c r="C6666" s="464" t="s">
        <v>2594</v>
      </c>
      <c r="D6666" s="463" t="s">
        <v>7932</v>
      </c>
      <c r="E6666" s="462">
        <v>4200</v>
      </c>
      <c r="F6666" s="461" t="s">
        <v>8490</v>
      </c>
      <c r="G6666" s="460" t="s">
        <v>8489</v>
      </c>
      <c r="H6666" s="460" t="s">
        <v>3642</v>
      </c>
      <c r="I6666" s="460" t="s">
        <v>7861</v>
      </c>
      <c r="J6666" s="459" t="s">
        <v>3642</v>
      </c>
      <c r="K6666" s="458">
        <v>4</v>
      </c>
      <c r="L6666" s="458">
        <v>12</v>
      </c>
      <c r="M6666" s="457">
        <v>53472.939955718633</v>
      </c>
      <c r="N6666" s="458">
        <v>1</v>
      </c>
      <c r="O6666" s="458">
        <v>6</v>
      </c>
      <c r="P6666" s="457">
        <v>26506.799999999999</v>
      </c>
    </row>
    <row r="6667" spans="1:16" ht="67.5" x14ac:dyDescent="0.2">
      <c r="A6667" s="466" t="s">
        <v>7860</v>
      </c>
      <c r="B6667" s="465" t="s">
        <v>3526</v>
      </c>
      <c r="C6667" s="464" t="s">
        <v>2594</v>
      </c>
      <c r="D6667" s="463" t="s">
        <v>8005</v>
      </c>
      <c r="E6667" s="462">
        <v>4200</v>
      </c>
      <c r="F6667" s="461" t="s">
        <v>8488</v>
      </c>
      <c r="G6667" s="460" t="s">
        <v>8487</v>
      </c>
      <c r="H6667" s="460" t="s">
        <v>3542</v>
      </c>
      <c r="I6667" s="460" t="s">
        <v>7861</v>
      </c>
      <c r="J6667" s="459" t="s">
        <v>3542</v>
      </c>
      <c r="K6667" s="458">
        <v>3</v>
      </c>
      <c r="L6667" s="458">
        <v>12</v>
      </c>
      <c r="M6667" s="457">
        <v>53472.939955718633</v>
      </c>
      <c r="N6667" s="458">
        <v>1</v>
      </c>
      <c r="O6667" s="458">
        <v>6</v>
      </c>
      <c r="P6667" s="457">
        <v>26506.799999999999</v>
      </c>
    </row>
    <row r="6668" spans="1:16" ht="67.5" x14ac:dyDescent="0.2">
      <c r="A6668" s="466" t="s">
        <v>7860</v>
      </c>
      <c r="B6668" s="465" t="s">
        <v>3526</v>
      </c>
      <c r="C6668" s="464" t="s">
        <v>2594</v>
      </c>
      <c r="D6668" s="463" t="s">
        <v>7960</v>
      </c>
      <c r="E6668" s="462">
        <v>2500</v>
      </c>
      <c r="F6668" s="461" t="s">
        <v>8486</v>
      </c>
      <c r="G6668" s="460" t="s">
        <v>8485</v>
      </c>
      <c r="H6668" s="460" t="s">
        <v>8484</v>
      </c>
      <c r="I6668" s="460" t="s">
        <v>7861</v>
      </c>
      <c r="J6668" s="459" t="s">
        <v>8484</v>
      </c>
      <c r="K6668" s="458">
        <v>4</v>
      </c>
      <c r="L6668" s="458">
        <v>12</v>
      </c>
      <c r="M6668" s="457">
        <v>31829.130926022997</v>
      </c>
      <c r="N6668" s="458">
        <v>1</v>
      </c>
      <c r="O6668" s="458">
        <v>6</v>
      </c>
      <c r="P6668" s="457">
        <v>16306.8</v>
      </c>
    </row>
    <row r="6669" spans="1:16" ht="67.5" x14ac:dyDescent="0.2">
      <c r="A6669" s="466" t="s">
        <v>7860</v>
      </c>
      <c r="B6669" s="465" t="s">
        <v>3526</v>
      </c>
      <c r="C6669" s="464" t="s">
        <v>2594</v>
      </c>
      <c r="D6669" s="463" t="s">
        <v>7916</v>
      </c>
      <c r="E6669" s="462">
        <v>4200</v>
      </c>
      <c r="F6669" s="461" t="s">
        <v>8483</v>
      </c>
      <c r="G6669" s="460" t="s">
        <v>8482</v>
      </c>
      <c r="H6669" s="460" t="s">
        <v>7911</v>
      </c>
      <c r="I6669" s="460" t="s">
        <v>7869</v>
      </c>
      <c r="J6669" s="459" t="s">
        <v>7911</v>
      </c>
      <c r="K6669" s="458">
        <v>3</v>
      </c>
      <c r="L6669" s="458">
        <v>12</v>
      </c>
      <c r="M6669" s="457">
        <v>53472.939955718633</v>
      </c>
      <c r="N6669" s="458">
        <v>1</v>
      </c>
      <c r="O6669" s="458">
        <v>6</v>
      </c>
      <c r="P6669" s="457">
        <v>26506.799999999999</v>
      </c>
    </row>
    <row r="6670" spans="1:16" ht="67.5" x14ac:dyDescent="0.2">
      <c r="A6670" s="466" t="s">
        <v>7860</v>
      </c>
      <c r="B6670" s="465" t="s">
        <v>3526</v>
      </c>
      <c r="C6670" s="464" t="s">
        <v>2594</v>
      </c>
      <c r="D6670" s="463" t="s">
        <v>8481</v>
      </c>
      <c r="E6670" s="462">
        <v>7500</v>
      </c>
      <c r="F6670" s="461" t="s">
        <v>8480</v>
      </c>
      <c r="G6670" s="460" t="s">
        <v>8479</v>
      </c>
      <c r="H6670" s="460" t="s">
        <v>7911</v>
      </c>
      <c r="I6670" s="460" t="s">
        <v>7869</v>
      </c>
      <c r="J6670" s="459" t="s">
        <v>7911</v>
      </c>
      <c r="K6670" s="458">
        <v>3</v>
      </c>
      <c r="L6670" s="458">
        <v>12</v>
      </c>
      <c r="M6670" s="457">
        <v>95487.392778068985</v>
      </c>
      <c r="N6670" s="458">
        <v>1</v>
      </c>
      <c r="O6670" s="458">
        <v>6</v>
      </c>
      <c r="P6670" s="457">
        <v>46306.8</v>
      </c>
    </row>
    <row r="6671" spans="1:16" ht="67.5" x14ac:dyDescent="0.2">
      <c r="A6671" s="466" t="s">
        <v>7860</v>
      </c>
      <c r="B6671" s="465" t="s">
        <v>3526</v>
      </c>
      <c r="C6671" s="464" t="s">
        <v>2594</v>
      </c>
      <c r="D6671" s="463" t="s">
        <v>8478</v>
      </c>
      <c r="E6671" s="462">
        <v>7500</v>
      </c>
      <c r="F6671" s="461" t="s">
        <v>8477</v>
      </c>
      <c r="G6671" s="460" t="s">
        <v>8476</v>
      </c>
      <c r="H6671" s="460" t="s">
        <v>8352</v>
      </c>
      <c r="I6671" s="460" t="s">
        <v>7869</v>
      </c>
      <c r="J6671" s="459" t="s">
        <v>8352</v>
      </c>
      <c r="K6671" s="458">
        <v>3</v>
      </c>
      <c r="L6671" s="458">
        <v>12</v>
      </c>
      <c r="M6671" s="457">
        <v>95487.392778068985</v>
      </c>
      <c r="N6671" s="458">
        <v>1</v>
      </c>
      <c r="O6671" s="458">
        <v>6</v>
      </c>
      <c r="P6671" s="457">
        <v>46306.8</v>
      </c>
    </row>
    <row r="6672" spans="1:16" ht="67.5" x14ac:dyDescent="0.2">
      <c r="A6672" s="466" t="s">
        <v>7860</v>
      </c>
      <c r="B6672" s="465" t="s">
        <v>3526</v>
      </c>
      <c r="C6672" s="464" t="s">
        <v>2594</v>
      </c>
      <c r="D6672" s="463" t="s">
        <v>8475</v>
      </c>
      <c r="E6672" s="462">
        <v>5500</v>
      </c>
      <c r="F6672" s="461" t="s">
        <v>8474</v>
      </c>
      <c r="G6672" s="460" t="s">
        <v>8473</v>
      </c>
      <c r="H6672" s="460" t="s">
        <v>7911</v>
      </c>
      <c r="I6672" s="460" t="s">
        <v>7861</v>
      </c>
      <c r="J6672" s="459" t="s">
        <v>7911</v>
      </c>
      <c r="K6672" s="458">
        <v>3</v>
      </c>
      <c r="L6672" s="458">
        <v>12</v>
      </c>
      <c r="M6672" s="457">
        <v>70024.088037250593</v>
      </c>
      <c r="N6672" s="458">
        <v>1</v>
      </c>
      <c r="O6672" s="458">
        <v>6</v>
      </c>
      <c r="P6672" s="457">
        <v>34306.800000000003</v>
      </c>
    </row>
    <row r="6673" spans="1:16" ht="67.5" x14ac:dyDescent="0.2">
      <c r="A6673" s="466" t="s">
        <v>7860</v>
      </c>
      <c r="B6673" s="465" t="s">
        <v>3526</v>
      </c>
      <c r="C6673" s="464" t="s">
        <v>2594</v>
      </c>
      <c r="D6673" s="463" t="s">
        <v>8472</v>
      </c>
      <c r="E6673" s="462">
        <v>2200</v>
      </c>
      <c r="F6673" s="461" t="s">
        <v>8471</v>
      </c>
      <c r="G6673" s="460" t="s">
        <v>8470</v>
      </c>
      <c r="H6673" s="460"/>
      <c r="I6673" s="460"/>
      <c r="J6673" s="459"/>
      <c r="K6673" s="458">
        <v>4</v>
      </c>
      <c r="L6673" s="458">
        <v>12</v>
      </c>
      <c r="M6673" s="457">
        <v>28009.635214900234</v>
      </c>
      <c r="N6673" s="458">
        <v>1</v>
      </c>
      <c r="O6673" s="458">
        <v>6</v>
      </c>
      <c r="P6673" s="457">
        <v>14506.8</v>
      </c>
    </row>
    <row r="6674" spans="1:16" ht="67.5" x14ac:dyDescent="0.2">
      <c r="A6674" s="466" t="s">
        <v>7860</v>
      </c>
      <c r="B6674" s="465" t="s">
        <v>3526</v>
      </c>
      <c r="C6674" s="464" t="s">
        <v>2594</v>
      </c>
      <c r="D6674" s="463" t="s">
        <v>7902</v>
      </c>
      <c r="E6674" s="462">
        <v>4200</v>
      </c>
      <c r="F6674" s="461" t="s">
        <v>8469</v>
      </c>
      <c r="G6674" s="460" t="s">
        <v>8468</v>
      </c>
      <c r="H6674" s="460" t="s">
        <v>3574</v>
      </c>
      <c r="I6674" s="460" t="s">
        <v>7861</v>
      </c>
      <c r="J6674" s="459" t="s">
        <v>3574</v>
      </c>
      <c r="K6674" s="458">
        <v>3</v>
      </c>
      <c r="L6674" s="458">
        <v>12</v>
      </c>
      <c r="M6674" s="457">
        <v>53472.939955718633</v>
      </c>
      <c r="N6674" s="458">
        <v>1</v>
      </c>
      <c r="O6674" s="458">
        <v>6</v>
      </c>
      <c r="P6674" s="457">
        <v>26506.799999999999</v>
      </c>
    </row>
    <row r="6675" spans="1:16" ht="67.5" x14ac:dyDescent="0.2">
      <c r="A6675" s="466" t="s">
        <v>7860</v>
      </c>
      <c r="B6675" s="465" t="s">
        <v>3526</v>
      </c>
      <c r="C6675" s="464" t="s">
        <v>2594</v>
      </c>
      <c r="D6675" s="463" t="s">
        <v>8438</v>
      </c>
      <c r="E6675" s="462">
        <v>7500</v>
      </c>
      <c r="F6675" s="461" t="s">
        <v>8467</v>
      </c>
      <c r="G6675" s="460" t="s">
        <v>8466</v>
      </c>
      <c r="H6675" s="460" t="s">
        <v>8241</v>
      </c>
      <c r="I6675" s="460" t="s">
        <v>7869</v>
      </c>
      <c r="J6675" s="459" t="s">
        <v>8241</v>
      </c>
      <c r="K6675" s="458">
        <v>3</v>
      </c>
      <c r="L6675" s="458">
        <v>12</v>
      </c>
      <c r="M6675" s="457">
        <v>95487.392778068985</v>
      </c>
      <c r="N6675" s="458">
        <v>1</v>
      </c>
      <c r="O6675" s="458">
        <v>6</v>
      </c>
      <c r="P6675" s="457">
        <v>46306.8</v>
      </c>
    </row>
    <row r="6676" spans="1:16" ht="67.5" x14ac:dyDescent="0.2">
      <c r="A6676" s="466" t="s">
        <v>7860</v>
      </c>
      <c r="B6676" s="465" t="s">
        <v>3526</v>
      </c>
      <c r="C6676" s="464" t="s">
        <v>2594</v>
      </c>
      <c r="D6676" s="463" t="s">
        <v>8465</v>
      </c>
      <c r="E6676" s="462">
        <v>3500</v>
      </c>
      <c r="F6676" s="461" t="s">
        <v>8464</v>
      </c>
      <c r="G6676" s="460" t="s">
        <v>8463</v>
      </c>
      <c r="H6676" s="460" t="s">
        <v>3642</v>
      </c>
      <c r="I6676" s="460" t="s">
        <v>7861</v>
      </c>
      <c r="J6676" s="459" t="s">
        <v>3642</v>
      </c>
      <c r="K6676" s="458">
        <v>4</v>
      </c>
      <c r="L6676" s="458">
        <v>12</v>
      </c>
      <c r="M6676" s="457">
        <v>44560.783296432193</v>
      </c>
      <c r="N6676" s="458">
        <v>1</v>
      </c>
      <c r="O6676" s="458">
        <v>6</v>
      </c>
      <c r="P6676" s="457">
        <v>22306.799999999999</v>
      </c>
    </row>
    <row r="6677" spans="1:16" ht="67.5" x14ac:dyDescent="0.2">
      <c r="A6677" s="466" t="s">
        <v>7860</v>
      </c>
      <c r="B6677" s="465" t="s">
        <v>3526</v>
      </c>
      <c r="C6677" s="464" t="s">
        <v>2594</v>
      </c>
      <c r="D6677" s="463" t="s">
        <v>7941</v>
      </c>
      <c r="E6677" s="462">
        <v>4200</v>
      </c>
      <c r="F6677" s="461" t="s">
        <v>8462</v>
      </c>
      <c r="G6677" s="460" t="s">
        <v>8461</v>
      </c>
      <c r="H6677" s="460" t="s">
        <v>6389</v>
      </c>
      <c r="I6677" s="460" t="s">
        <v>7869</v>
      </c>
      <c r="J6677" s="459" t="s">
        <v>6389</v>
      </c>
      <c r="K6677" s="458">
        <v>3</v>
      </c>
      <c r="L6677" s="458">
        <v>12</v>
      </c>
      <c r="M6677" s="457">
        <v>53472.939955718633</v>
      </c>
      <c r="N6677" s="458">
        <v>1</v>
      </c>
      <c r="O6677" s="458">
        <v>6</v>
      </c>
      <c r="P6677" s="457">
        <v>26506.799999999999</v>
      </c>
    </row>
    <row r="6678" spans="1:16" ht="67.5" x14ac:dyDescent="0.2">
      <c r="A6678" s="466" t="s">
        <v>7860</v>
      </c>
      <c r="B6678" s="465" t="s">
        <v>3526</v>
      </c>
      <c r="C6678" s="464" t="s">
        <v>2594</v>
      </c>
      <c r="D6678" s="463" t="s">
        <v>7908</v>
      </c>
      <c r="E6678" s="462">
        <v>4200</v>
      </c>
      <c r="F6678" s="461" t="s">
        <v>8460</v>
      </c>
      <c r="G6678" s="460" t="s">
        <v>8459</v>
      </c>
      <c r="H6678" s="460" t="s">
        <v>7926</v>
      </c>
      <c r="I6678" s="460" t="s">
        <v>7861</v>
      </c>
      <c r="J6678" s="459" t="s">
        <v>7926</v>
      </c>
      <c r="K6678" s="458">
        <v>3</v>
      </c>
      <c r="L6678" s="458">
        <v>5</v>
      </c>
      <c r="M6678" s="457">
        <v>22280.391648216097</v>
      </c>
      <c r="N6678" s="458">
        <v>0</v>
      </c>
      <c r="O6678" s="458">
        <v>0</v>
      </c>
      <c r="P6678" s="457">
        <v>0</v>
      </c>
    </row>
    <row r="6679" spans="1:16" ht="67.5" x14ac:dyDescent="0.2">
      <c r="A6679" s="466" t="s">
        <v>7860</v>
      </c>
      <c r="B6679" s="465" t="s">
        <v>3526</v>
      </c>
      <c r="C6679" s="464" t="s">
        <v>2594</v>
      </c>
      <c r="D6679" s="463" t="s">
        <v>7887</v>
      </c>
      <c r="E6679" s="462">
        <v>4200</v>
      </c>
      <c r="F6679" s="461" t="s">
        <v>8458</v>
      </c>
      <c r="G6679" s="460" t="s">
        <v>8457</v>
      </c>
      <c r="H6679" s="460" t="s">
        <v>8216</v>
      </c>
      <c r="I6679" s="460" t="s">
        <v>7861</v>
      </c>
      <c r="J6679" s="459" t="s">
        <v>8216</v>
      </c>
      <c r="K6679" s="458">
        <v>4</v>
      </c>
      <c r="L6679" s="458">
        <v>12</v>
      </c>
      <c r="M6679" s="457">
        <v>53472.939955718633</v>
      </c>
      <c r="N6679" s="458">
        <v>1</v>
      </c>
      <c r="O6679" s="458">
        <v>6</v>
      </c>
      <c r="P6679" s="457">
        <v>26506.799999999999</v>
      </c>
    </row>
    <row r="6680" spans="1:16" ht="67.5" x14ac:dyDescent="0.2">
      <c r="A6680" s="466" t="s">
        <v>7860</v>
      </c>
      <c r="B6680" s="465" t="s">
        <v>3526</v>
      </c>
      <c r="C6680" s="464" t="s">
        <v>2594</v>
      </c>
      <c r="D6680" s="463" t="s">
        <v>7859</v>
      </c>
      <c r="E6680" s="462">
        <v>2500</v>
      </c>
      <c r="F6680" s="461" t="s">
        <v>8456</v>
      </c>
      <c r="G6680" s="460" t="s">
        <v>8455</v>
      </c>
      <c r="H6680" s="460" t="s">
        <v>8279</v>
      </c>
      <c r="I6680" s="460" t="s">
        <v>7861</v>
      </c>
      <c r="J6680" s="459" t="s">
        <v>8279</v>
      </c>
      <c r="K6680" s="458">
        <v>5</v>
      </c>
      <c r="L6680" s="458">
        <v>12</v>
      </c>
      <c r="M6680" s="457">
        <v>31829.130926022997</v>
      </c>
      <c r="N6680" s="458">
        <v>1</v>
      </c>
      <c r="O6680" s="458">
        <v>6</v>
      </c>
      <c r="P6680" s="457">
        <v>16306.8</v>
      </c>
    </row>
    <row r="6681" spans="1:16" ht="67.5" x14ac:dyDescent="0.2">
      <c r="A6681" s="466" t="s">
        <v>7860</v>
      </c>
      <c r="B6681" s="465" t="s">
        <v>3526</v>
      </c>
      <c r="C6681" s="464" t="s">
        <v>2594</v>
      </c>
      <c r="D6681" s="463" t="s">
        <v>8454</v>
      </c>
      <c r="E6681" s="462">
        <v>4200</v>
      </c>
      <c r="F6681" s="461" t="s">
        <v>8453</v>
      </c>
      <c r="G6681" s="460" t="s">
        <v>8452</v>
      </c>
      <c r="H6681" s="460" t="s">
        <v>7911</v>
      </c>
      <c r="I6681" s="460" t="s">
        <v>7861</v>
      </c>
      <c r="J6681" s="459" t="s">
        <v>7911</v>
      </c>
      <c r="K6681" s="458">
        <v>4</v>
      </c>
      <c r="L6681" s="458">
        <v>12</v>
      </c>
      <c r="M6681" s="457">
        <v>61430.222687224377</v>
      </c>
      <c r="N6681" s="458">
        <v>1</v>
      </c>
      <c r="O6681" s="458">
        <v>6</v>
      </c>
      <c r="P6681" s="457">
        <v>26506.799999999999</v>
      </c>
    </row>
    <row r="6682" spans="1:16" ht="67.5" x14ac:dyDescent="0.2">
      <c r="A6682" s="466" t="s">
        <v>7860</v>
      </c>
      <c r="B6682" s="465" t="s">
        <v>3526</v>
      </c>
      <c r="C6682" s="464" t="s">
        <v>2594</v>
      </c>
      <c r="D6682" s="463" t="s">
        <v>8011</v>
      </c>
      <c r="E6682" s="462">
        <v>2200</v>
      </c>
      <c r="F6682" s="461" t="s">
        <v>8451</v>
      </c>
      <c r="G6682" s="460" t="s">
        <v>8450</v>
      </c>
      <c r="H6682" s="460"/>
      <c r="I6682" s="460"/>
      <c r="J6682" s="459"/>
      <c r="K6682" s="458">
        <v>4</v>
      </c>
      <c r="L6682" s="458">
        <v>12</v>
      </c>
      <c r="M6682" s="457">
        <v>28009.635214900234</v>
      </c>
      <c r="N6682" s="458">
        <v>1</v>
      </c>
      <c r="O6682" s="458">
        <v>6</v>
      </c>
      <c r="P6682" s="457">
        <v>14506.8</v>
      </c>
    </row>
    <row r="6683" spans="1:16" ht="67.5" x14ac:dyDescent="0.2">
      <c r="A6683" s="466" t="s">
        <v>7860</v>
      </c>
      <c r="B6683" s="465" t="s">
        <v>3526</v>
      </c>
      <c r="C6683" s="464" t="s">
        <v>2594</v>
      </c>
      <c r="D6683" s="463" t="s">
        <v>7908</v>
      </c>
      <c r="E6683" s="462">
        <v>4200</v>
      </c>
      <c r="F6683" s="461" t="s">
        <v>8449</v>
      </c>
      <c r="G6683" s="460" t="s">
        <v>8448</v>
      </c>
      <c r="H6683" s="460" t="s">
        <v>6299</v>
      </c>
      <c r="I6683" s="460" t="s">
        <v>7869</v>
      </c>
      <c r="J6683" s="459" t="s">
        <v>6299</v>
      </c>
      <c r="K6683" s="458">
        <v>3</v>
      </c>
      <c r="L6683" s="458">
        <v>5</v>
      </c>
      <c r="M6683" s="457">
        <v>22280.391648216097</v>
      </c>
      <c r="N6683" s="458">
        <v>0</v>
      </c>
      <c r="O6683" s="458">
        <v>0</v>
      </c>
      <c r="P6683" s="457">
        <v>0</v>
      </c>
    </row>
    <row r="6684" spans="1:16" ht="67.5" x14ac:dyDescent="0.2">
      <c r="A6684" s="466" t="s">
        <v>7860</v>
      </c>
      <c r="B6684" s="465" t="s">
        <v>3526</v>
      </c>
      <c r="C6684" s="464" t="s">
        <v>2594</v>
      </c>
      <c r="D6684" s="463" t="s">
        <v>7908</v>
      </c>
      <c r="E6684" s="462">
        <v>4200</v>
      </c>
      <c r="F6684" s="461" t="s">
        <v>8447</v>
      </c>
      <c r="G6684" s="460" t="s">
        <v>8446</v>
      </c>
      <c r="H6684" s="460" t="s">
        <v>6389</v>
      </c>
      <c r="I6684" s="460" t="s">
        <v>7869</v>
      </c>
      <c r="J6684" s="459" t="s">
        <v>6389</v>
      </c>
      <c r="K6684" s="458">
        <v>3</v>
      </c>
      <c r="L6684" s="458">
        <v>5</v>
      </c>
      <c r="M6684" s="457">
        <v>22280.391648216097</v>
      </c>
      <c r="N6684" s="458">
        <v>0</v>
      </c>
      <c r="O6684" s="458">
        <v>0</v>
      </c>
      <c r="P6684" s="457">
        <v>0</v>
      </c>
    </row>
    <row r="6685" spans="1:16" ht="67.5" x14ac:dyDescent="0.2">
      <c r="A6685" s="466" t="s">
        <v>7860</v>
      </c>
      <c r="B6685" s="465" t="s">
        <v>3526</v>
      </c>
      <c r="C6685" s="464" t="s">
        <v>2594</v>
      </c>
      <c r="D6685" s="463" t="s">
        <v>8048</v>
      </c>
      <c r="E6685" s="462">
        <v>5500</v>
      </c>
      <c r="F6685" s="461" t="s">
        <v>8445</v>
      </c>
      <c r="G6685" s="460" t="s">
        <v>8444</v>
      </c>
      <c r="H6685" s="460" t="s">
        <v>6514</v>
      </c>
      <c r="I6685" s="460" t="s">
        <v>7861</v>
      </c>
      <c r="J6685" s="459" t="s">
        <v>6514</v>
      </c>
      <c r="K6685" s="458">
        <v>4</v>
      </c>
      <c r="L6685" s="458">
        <v>10</v>
      </c>
      <c r="M6685" s="457">
        <v>58353.406697708822</v>
      </c>
      <c r="N6685" s="458">
        <v>1</v>
      </c>
      <c r="O6685" s="458">
        <v>6</v>
      </c>
      <c r="P6685" s="457">
        <v>34306.800000000003</v>
      </c>
    </row>
    <row r="6686" spans="1:16" ht="67.5" x14ac:dyDescent="0.2">
      <c r="A6686" s="466" t="s">
        <v>7860</v>
      </c>
      <c r="B6686" s="465" t="s">
        <v>3526</v>
      </c>
      <c r="C6686" s="464" t="s">
        <v>2594</v>
      </c>
      <c r="D6686" s="463" t="s">
        <v>7923</v>
      </c>
      <c r="E6686" s="462">
        <v>4200</v>
      </c>
      <c r="F6686" s="461" t="s">
        <v>3687</v>
      </c>
      <c r="G6686" s="460" t="s">
        <v>8443</v>
      </c>
      <c r="H6686" s="460" t="s">
        <v>7181</v>
      </c>
      <c r="I6686" s="460" t="s">
        <v>7869</v>
      </c>
      <c r="J6686" s="459" t="s">
        <v>7181</v>
      </c>
      <c r="K6686" s="458">
        <v>3</v>
      </c>
      <c r="L6686" s="458">
        <v>5</v>
      </c>
      <c r="M6686" s="457">
        <v>22280.391648216097</v>
      </c>
      <c r="N6686" s="458">
        <v>0</v>
      </c>
      <c r="O6686" s="458">
        <v>0</v>
      </c>
      <c r="P6686" s="457">
        <v>0</v>
      </c>
    </row>
    <row r="6687" spans="1:16" ht="67.5" x14ac:dyDescent="0.2">
      <c r="A6687" s="466" t="s">
        <v>7860</v>
      </c>
      <c r="B6687" s="465" t="s">
        <v>3526</v>
      </c>
      <c r="C6687" s="464" t="s">
        <v>2594</v>
      </c>
      <c r="D6687" s="463" t="s">
        <v>7899</v>
      </c>
      <c r="E6687" s="462">
        <v>4200</v>
      </c>
      <c r="F6687" s="461" t="s">
        <v>8442</v>
      </c>
      <c r="G6687" s="460" t="s">
        <v>8441</v>
      </c>
      <c r="H6687" s="460" t="s">
        <v>6389</v>
      </c>
      <c r="I6687" s="460" t="s">
        <v>7869</v>
      </c>
      <c r="J6687" s="459" t="s">
        <v>6389</v>
      </c>
      <c r="K6687" s="458">
        <v>3</v>
      </c>
      <c r="L6687" s="458">
        <v>12</v>
      </c>
      <c r="M6687" s="457">
        <v>53472.939955718633</v>
      </c>
      <c r="N6687" s="458">
        <v>1</v>
      </c>
      <c r="O6687" s="458">
        <v>6</v>
      </c>
      <c r="P6687" s="457">
        <v>26506.799999999999</v>
      </c>
    </row>
    <row r="6688" spans="1:16" ht="67.5" x14ac:dyDescent="0.2">
      <c r="A6688" s="466" t="s">
        <v>7860</v>
      </c>
      <c r="B6688" s="465" t="s">
        <v>3526</v>
      </c>
      <c r="C6688" s="464" t="s">
        <v>2594</v>
      </c>
      <c r="D6688" s="463" t="s">
        <v>7923</v>
      </c>
      <c r="E6688" s="462">
        <v>2500</v>
      </c>
      <c r="F6688" s="461" t="s">
        <v>8440</v>
      </c>
      <c r="G6688" s="460" t="s">
        <v>8439</v>
      </c>
      <c r="H6688" s="460" t="s">
        <v>6514</v>
      </c>
      <c r="I6688" s="460" t="s">
        <v>7861</v>
      </c>
      <c r="J6688" s="459" t="s">
        <v>6514</v>
      </c>
      <c r="K6688" s="458">
        <v>4</v>
      </c>
      <c r="L6688" s="458">
        <v>6</v>
      </c>
      <c r="M6688" s="457">
        <v>24932.819225384679</v>
      </c>
      <c r="N6688" s="458">
        <v>0</v>
      </c>
      <c r="O6688" s="458">
        <v>0</v>
      </c>
      <c r="P6688" s="457">
        <v>0</v>
      </c>
    </row>
    <row r="6689" spans="1:16" ht="67.5" x14ac:dyDescent="0.2">
      <c r="A6689" s="466" t="s">
        <v>7860</v>
      </c>
      <c r="B6689" s="465" t="s">
        <v>3526</v>
      </c>
      <c r="C6689" s="464" t="s">
        <v>2594</v>
      </c>
      <c r="D6689" s="463" t="s">
        <v>8438</v>
      </c>
      <c r="E6689" s="462">
        <v>7500</v>
      </c>
      <c r="F6689" s="461" t="s">
        <v>8437</v>
      </c>
      <c r="G6689" s="460" t="s">
        <v>8436</v>
      </c>
      <c r="H6689" s="460" t="s">
        <v>7911</v>
      </c>
      <c r="I6689" s="460" t="s">
        <v>7869</v>
      </c>
      <c r="J6689" s="459" t="s">
        <v>7911</v>
      </c>
      <c r="K6689" s="458">
        <v>3</v>
      </c>
      <c r="L6689" s="458">
        <v>12</v>
      </c>
      <c r="M6689" s="457">
        <v>95487.392778068985</v>
      </c>
      <c r="N6689" s="458">
        <v>1</v>
      </c>
      <c r="O6689" s="458">
        <v>6</v>
      </c>
      <c r="P6689" s="457">
        <v>46306.8</v>
      </c>
    </row>
    <row r="6690" spans="1:16" ht="67.5" x14ac:dyDescent="0.2">
      <c r="A6690" s="466" t="s">
        <v>7860</v>
      </c>
      <c r="B6690" s="465" t="s">
        <v>3526</v>
      </c>
      <c r="C6690" s="464" t="s">
        <v>2594</v>
      </c>
      <c r="D6690" s="463" t="s">
        <v>8435</v>
      </c>
      <c r="E6690" s="462">
        <v>12500</v>
      </c>
      <c r="F6690" s="461" t="s">
        <v>8434</v>
      </c>
      <c r="G6690" s="460" t="s">
        <v>8433</v>
      </c>
      <c r="H6690" s="460" t="s">
        <v>7950</v>
      </c>
      <c r="I6690" s="460" t="s">
        <v>7869</v>
      </c>
      <c r="J6690" s="459" t="s">
        <v>7950</v>
      </c>
      <c r="K6690" s="458">
        <v>3</v>
      </c>
      <c r="L6690" s="458">
        <v>12</v>
      </c>
      <c r="M6690" s="457">
        <v>159145.65463011496</v>
      </c>
      <c r="N6690" s="458">
        <v>1</v>
      </c>
      <c r="O6690" s="458">
        <v>1</v>
      </c>
      <c r="P6690" s="457">
        <v>12717.8</v>
      </c>
    </row>
    <row r="6691" spans="1:16" ht="67.5" x14ac:dyDescent="0.2">
      <c r="A6691" s="466" t="s">
        <v>7860</v>
      </c>
      <c r="B6691" s="465" t="s">
        <v>3526</v>
      </c>
      <c r="C6691" s="464" t="s">
        <v>2594</v>
      </c>
      <c r="D6691" s="463" t="s">
        <v>7932</v>
      </c>
      <c r="E6691" s="462">
        <v>3200</v>
      </c>
      <c r="F6691" s="461" t="s">
        <v>8432</v>
      </c>
      <c r="G6691" s="460" t="s">
        <v>8431</v>
      </c>
      <c r="H6691" s="460" t="s">
        <v>8069</v>
      </c>
      <c r="I6691" s="460" t="s">
        <v>7861</v>
      </c>
      <c r="J6691" s="459" t="s">
        <v>8069</v>
      </c>
      <c r="K6691" s="458">
        <v>5</v>
      </c>
      <c r="L6691" s="458">
        <v>12</v>
      </c>
      <c r="M6691" s="457">
        <v>51350.997893983767</v>
      </c>
      <c r="N6691" s="458">
        <v>1</v>
      </c>
      <c r="O6691" s="458">
        <v>6</v>
      </c>
      <c r="P6691" s="457">
        <v>20506.8</v>
      </c>
    </row>
    <row r="6692" spans="1:16" ht="67.5" x14ac:dyDescent="0.2">
      <c r="A6692" s="466" t="s">
        <v>7860</v>
      </c>
      <c r="B6692" s="465" t="s">
        <v>3526</v>
      </c>
      <c r="C6692" s="464" t="s">
        <v>2594</v>
      </c>
      <c r="D6692" s="463" t="s">
        <v>6398</v>
      </c>
      <c r="E6692" s="462">
        <v>7500</v>
      </c>
      <c r="F6692" s="461" t="s">
        <v>8430</v>
      </c>
      <c r="G6692" s="460" t="s">
        <v>8429</v>
      </c>
      <c r="H6692" s="460" t="s">
        <v>4522</v>
      </c>
      <c r="I6692" s="460" t="s">
        <v>7869</v>
      </c>
      <c r="J6692" s="459" t="s">
        <v>4522</v>
      </c>
      <c r="K6692" s="458">
        <v>5</v>
      </c>
      <c r="L6692" s="458">
        <v>12</v>
      </c>
      <c r="M6692" s="457">
        <v>95487.392778068985</v>
      </c>
      <c r="N6692" s="458">
        <v>1</v>
      </c>
      <c r="O6692" s="458">
        <v>6</v>
      </c>
      <c r="P6692" s="457">
        <v>46306.8</v>
      </c>
    </row>
    <row r="6693" spans="1:16" ht="67.5" x14ac:dyDescent="0.2">
      <c r="A6693" s="466" t="s">
        <v>7860</v>
      </c>
      <c r="B6693" s="465" t="s">
        <v>3526</v>
      </c>
      <c r="C6693" s="464" t="s">
        <v>2594</v>
      </c>
      <c r="D6693" s="463" t="s">
        <v>8428</v>
      </c>
      <c r="E6693" s="462">
        <v>8500</v>
      </c>
      <c r="F6693" s="461" t="s">
        <v>8427</v>
      </c>
      <c r="G6693" s="460" t="s">
        <v>8426</v>
      </c>
      <c r="H6693" s="460" t="s">
        <v>4270</v>
      </c>
      <c r="I6693" s="460" t="s">
        <v>7869</v>
      </c>
      <c r="J6693" s="459" t="s">
        <v>4270</v>
      </c>
      <c r="K6693" s="458">
        <v>6</v>
      </c>
      <c r="L6693" s="458">
        <v>12</v>
      </c>
      <c r="M6693" s="457">
        <v>108219.04514847818</v>
      </c>
      <c r="N6693" s="458">
        <v>1</v>
      </c>
      <c r="O6693" s="458">
        <v>6</v>
      </c>
      <c r="P6693" s="457">
        <v>52306.8</v>
      </c>
    </row>
    <row r="6694" spans="1:16" ht="67.5" x14ac:dyDescent="0.2">
      <c r="A6694" s="466" t="s">
        <v>7860</v>
      </c>
      <c r="B6694" s="465" t="s">
        <v>3526</v>
      </c>
      <c r="C6694" s="464" t="s">
        <v>2594</v>
      </c>
      <c r="D6694" s="463" t="s">
        <v>7923</v>
      </c>
      <c r="E6694" s="462">
        <v>4200</v>
      </c>
      <c r="F6694" s="461" t="s">
        <v>8425</v>
      </c>
      <c r="G6694" s="460" t="s">
        <v>8424</v>
      </c>
      <c r="H6694" s="460" t="s">
        <v>4304</v>
      </c>
      <c r="I6694" s="460" t="s">
        <v>7861</v>
      </c>
      <c r="J6694" s="459" t="s">
        <v>4304</v>
      </c>
      <c r="K6694" s="458">
        <v>4</v>
      </c>
      <c r="L6694" s="458">
        <v>7</v>
      </c>
      <c r="M6694" s="457">
        <v>31192.548307502537</v>
      </c>
      <c r="N6694" s="458">
        <v>1</v>
      </c>
      <c r="O6694" s="458">
        <v>6</v>
      </c>
      <c r="P6694" s="457">
        <v>26506.799999999999</v>
      </c>
    </row>
    <row r="6695" spans="1:16" ht="67.5" x14ac:dyDescent="0.2">
      <c r="A6695" s="466" t="s">
        <v>7860</v>
      </c>
      <c r="B6695" s="465" t="s">
        <v>3526</v>
      </c>
      <c r="C6695" s="464" t="s">
        <v>2594</v>
      </c>
      <c r="D6695" s="463" t="s">
        <v>8423</v>
      </c>
      <c r="E6695" s="462">
        <v>4200</v>
      </c>
      <c r="F6695" s="461" t="s">
        <v>8422</v>
      </c>
      <c r="G6695" s="460" t="s">
        <v>8421</v>
      </c>
      <c r="H6695" s="460" t="s">
        <v>8420</v>
      </c>
      <c r="I6695" s="460" t="s">
        <v>7869</v>
      </c>
      <c r="J6695" s="459" t="s">
        <v>8420</v>
      </c>
      <c r="K6695" s="458">
        <v>3</v>
      </c>
      <c r="L6695" s="458">
        <v>12</v>
      </c>
      <c r="M6695" s="457">
        <v>53472.939955718633</v>
      </c>
      <c r="N6695" s="458">
        <v>1</v>
      </c>
      <c r="O6695" s="458">
        <v>6</v>
      </c>
      <c r="P6695" s="457">
        <v>26506.799999999999</v>
      </c>
    </row>
    <row r="6696" spans="1:16" ht="67.5" x14ac:dyDescent="0.2">
      <c r="A6696" s="466" t="s">
        <v>7860</v>
      </c>
      <c r="B6696" s="465" t="s">
        <v>3526</v>
      </c>
      <c r="C6696" s="464" t="s">
        <v>2594</v>
      </c>
      <c r="D6696" s="463" t="s">
        <v>7881</v>
      </c>
      <c r="E6696" s="462">
        <v>3200</v>
      </c>
      <c r="F6696" s="461" t="s">
        <v>8419</v>
      </c>
      <c r="G6696" s="460" t="s">
        <v>8418</v>
      </c>
      <c r="H6696" s="460" t="s">
        <v>6514</v>
      </c>
      <c r="I6696" s="460" t="s">
        <v>7869</v>
      </c>
      <c r="J6696" s="459" t="s">
        <v>6514</v>
      </c>
      <c r="K6696" s="458">
        <v>3</v>
      </c>
      <c r="L6696" s="458">
        <v>12</v>
      </c>
      <c r="M6696" s="457">
        <v>40741.287585309437</v>
      </c>
      <c r="N6696" s="458">
        <v>1</v>
      </c>
      <c r="O6696" s="458">
        <v>6</v>
      </c>
      <c r="P6696" s="457">
        <v>20506.8</v>
      </c>
    </row>
    <row r="6697" spans="1:16" ht="67.5" x14ac:dyDescent="0.2">
      <c r="A6697" s="466" t="s">
        <v>7860</v>
      </c>
      <c r="B6697" s="465" t="s">
        <v>3526</v>
      </c>
      <c r="C6697" s="464" t="s">
        <v>2594</v>
      </c>
      <c r="D6697" s="463" t="s">
        <v>8417</v>
      </c>
      <c r="E6697" s="462">
        <v>3200</v>
      </c>
      <c r="F6697" s="461" t="s">
        <v>8416</v>
      </c>
      <c r="G6697" s="460" t="s">
        <v>8415</v>
      </c>
      <c r="H6697" s="460" t="s">
        <v>3574</v>
      </c>
      <c r="I6697" s="460" t="s">
        <v>7861</v>
      </c>
      <c r="J6697" s="459" t="s">
        <v>3574</v>
      </c>
      <c r="K6697" s="458">
        <v>4</v>
      </c>
      <c r="L6697" s="458">
        <v>10</v>
      </c>
      <c r="M6697" s="457">
        <v>33951.072987757863</v>
      </c>
      <c r="N6697" s="458">
        <v>1</v>
      </c>
      <c r="O6697" s="458">
        <v>6</v>
      </c>
      <c r="P6697" s="457">
        <v>20506.8</v>
      </c>
    </row>
    <row r="6698" spans="1:16" ht="67.5" x14ac:dyDescent="0.2">
      <c r="A6698" s="466" t="s">
        <v>7860</v>
      </c>
      <c r="B6698" s="465" t="s">
        <v>3526</v>
      </c>
      <c r="C6698" s="464" t="s">
        <v>2594</v>
      </c>
      <c r="D6698" s="463" t="s">
        <v>7908</v>
      </c>
      <c r="E6698" s="462">
        <v>4200</v>
      </c>
      <c r="F6698" s="461" t="s">
        <v>8414</v>
      </c>
      <c r="G6698" s="460" t="s">
        <v>8413</v>
      </c>
      <c r="H6698" s="460" t="s">
        <v>3574</v>
      </c>
      <c r="I6698" s="460" t="s">
        <v>7869</v>
      </c>
      <c r="J6698" s="459" t="s">
        <v>3574</v>
      </c>
      <c r="K6698" s="458">
        <v>3</v>
      </c>
      <c r="L6698" s="458">
        <v>5</v>
      </c>
      <c r="M6698" s="457">
        <v>22280.391648216097</v>
      </c>
      <c r="N6698" s="458">
        <v>0</v>
      </c>
      <c r="O6698" s="458">
        <v>0</v>
      </c>
      <c r="P6698" s="457">
        <v>0</v>
      </c>
    </row>
    <row r="6699" spans="1:16" ht="67.5" x14ac:dyDescent="0.2">
      <c r="A6699" s="466" t="s">
        <v>7860</v>
      </c>
      <c r="B6699" s="465" t="s">
        <v>3526</v>
      </c>
      <c r="C6699" s="464" t="s">
        <v>2594</v>
      </c>
      <c r="D6699" s="463" t="s">
        <v>7859</v>
      </c>
      <c r="E6699" s="462">
        <v>2500</v>
      </c>
      <c r="F6699" s="461" t="s">
        <v>8412</v>
      </c>
      <c r="G6699" s="460" t="s">
        <v>8411</v>
      </c>
      <c r="H6699" s="460" t="s">
        <v>6299</v>
      </c>
      <c r="I6699" s="460" t="s">
        <v>7869</v>
      </c>
      <c r="J6699" s="459" t="s">
        <v>6299</v>
      </c>
      <c r="K6699" s="458">
        <v>3</v>
      </c>
      <c r="L6699" s="458">
        <v>5</v>
      </c>
      <c r="M6699" s="457">
        <v>13262.137885842914</v>
      </c>
      <c r="N6699" s="458">
        <v>0</v>
      </c>
      <c r="O6699" s="458">
        <v>0</v>
      </c>
      <c r="P6699" s="457">
        <v>0</v>
      </c>
    </row>
    <row r="6700" spans="1:16" ht="67.5" x14ac:dyDescent="0.2">
      <c r="A6700" s="466" t="s">
        <v>7860</v>
      </c>
      <c r="B6700" s="465" t="s">
        <v>3526</v>
      </c>
      <c r="C6700" s="464" t="s">
        <v>2594</v>
      </c>
      <c r="D6700" s="463" t="s">
        <v>7923</v>
      </c>
      <c r="E6700" s="462">
        <v>4200</v>
      </c>
      <c r="F6700" s="461" t="s">
        <v>8410</v>
      </c>
      <c r="G6700" s="460" t="s">
        <v>8409</v>
      </c>
      <c r="H6700" s="460" t="s">
        <v>3574</v>
      </c>
      <c r="I6700" s="460" t="s">
        <v>7869</v>
      </c>
      <c r="J6700" s="459" t="s">
        <v>3574</v>
      </c>
      <c r="K6700" s="458">
        <v>1</v>
      </c>
      <c r="L6700" s="458">
        <v>2</v>
      </c>
      <c r="M6700" s="457">
        <v>8912.1566592864383</v>
      </c>
      <c r="N6700" s="458">
        <v>1</v>
      </c>
      <c r="O6700" s="458">
        <v>6</v>
      </c>
      <c r="P6700" s="457">
        <v>26506.799999999999</v>
      </c>
    </row>
    <row r="6701" spans="1:16" ht="67.5" x14ac:dyDescent="0.2">
      <c r="A6701" s="466" t="s">
        <v>7860</v>
      </c>
      <c r="B6701" s="465" t="s">
        <v>3526</v>
      </c>
      <c r="C6701" s="464" t="s">
        <v>2594</v>
      </c>
      <c r="D6701" s="463" t="s">
        <v>7989</v>
      </c>
      <c r="E6701" s="462">
        <v>5500</v>
      </c>
      <c r="F6701" s="461" t="s">
        <v>8408</v>
      </c>
      <c r="G6701" s="460" t="s">
        <v>8407</v>
      </c>
      <c r="H6701" s="460" t="s">
        <v>7950</v>
      </c>
      <c r="I6701" s="460" t="s">
        <v>7861</v>
      </c>
      <c r="J6701" s="459" t="s">
        <v>7950</v>
      </c>
      <c r="K6701" s="458">
        <v>4</v>
      </c>
      <c r="L6701" s="458">
        <v>12</v>
      </c>
      <c r="M6701" s="457">
        <v>70024.088037250593</v>
      </c>
      <c r="N6701" s="458">
        <v>1</v>
      </c>
      <c r="O6701" s="458">
        <v>6</v>
      </c>
      <c r="P6701" s="457">
        <v>34306.800000000003</v>
      </c>
    </row>
    <row r="6702" spans="1:16" ht="67.5" x14ac:dyDescent="0.2">
      <c r="A6702" s="466" t="s">
        <v>7860</v>
      </c>
      <c r="B6702" s="465" t="s">
        <v>3526</v>
      </c>
      <c r="C6702" s="464" t="s">
        <v>2594</v>
      </c>
      <c r="D6702" s="463" t="s">
        <v>8406</v>
      </c>
      <c r="E6702" s="462">
        <v>1500</v>
      </c>
      <c r="F6702" s="461" t="s">
        <v>8405</v>
      </c>
      <c r="G6702" s="460" t="s">
        <v>8404</v>
      </c>
      <c r="H6702" s="460"/>
      <c r="I6702" s="460"/>
      <c r="J6702" s="459"/>
      <c r="K6702" s="458">
        <v>4</v>
      </c>
      <c r="L6702" s="458">
        <v>12</v>
      </c>
      <c r="M6702" s="457">
        <v>19097.478555613798</v>
      </c>
      <c r="N6702" s="458">
        <v>1</v>
      </c>
      <c r="O6702" s="458">
        <v>6</v>
      </c>
      <c r="P6702" s="457">
        <v>10306.799999999999</v>
      </c>
    </row>
    <row r="6703" spans="1:16" ht="67.5" x14ac:dyDescent="0.2">
      <c r="A6703" s="466" t="s">
        <v>7860</v>
      </c>
      <c r="B6703" s="465" t="s">
        <v>3526</v>
      </c>
      <c r="C6703" s="464" t="s">
        <v>2594</v>
      </c>
      <c r="D6703" s="463" t="s">
        <v>3585</v>
      </c>
      <c r="E6703" s="462">
        <v>4200</v>
      </c>
      <c r="F6703" s="461" t="s">
        <v>8403</v>
      </c>
      <c r="G6703" s="460" t="s">
        <v>8402</v>
      </c>
      <c r="H6703" s="460" t="s">
        <v>8401</v>
      </c>
      <c r="I6703" s="460" t="s">
        <v>7869</v>
      </c>
      <c r="J6703" s="459" t="s">
        <v>8401</v>
      </c>
      <c r="K6703" s="458">
        <v>4</v>
      </c>
      <c r="L6703" s="458">
        <v>12</v>
      </c>
      <c r="M6703" s="457">
        <v>53472.939955718633</v>
      </c>
      <c r="N6703" s="458">
        <v>1</v>
      </c>
      <c r="O6703" s="458">
        <v>6</v>
      </c>
      <c r="P6703" s="457">
        <v>26506.799999999999</v>
      </c>
    </row>
    <row r="6704" spans="1:16" ht="67.5" x14ac:dyDescent="0.2">
      <c r="A6704" s="466" t="s">
        <v>7860</v>
      </c>
      <c r="B6704" s="465" t="s">
        <v>3526</v>
      </c>
      <c r="C6704" s="464" t="s">
        <v>2594</v>
      </c>
      <c r="D6704" s="463" t="s">
        <v>7887</v>
      </c>
      <c r="E6704" s="462">
        <v>4200</v>
      </c>
      <c r="F6704" s="461" t="s">
        <v>8400</v>
      </c>
      <c r="G6704" s="460" t="s">
        <v>8399</v>
      </c>
      <c r="H6704" s="460" t="s">
        <v>4810</v>
      </c>
      <c r="I6704" s="460" t="s">
        <v>7869</v>
      </c>
      <c r="J6704" s="459" t="s">
        <v>4810</v>
      </c>
      <c r="K6704" s="458">
        <v>3</v>
      </c>
      <c r="L6704" s="458">
        <v>12</v>
      </c>
      <c r="M6704" s="457">
        <v>53472.939955718633</v>
      </c>
      <c r="N6704" s="458">
        <v>1</v>
      </c>
      <c r="O6704" s="458">
        <v>6</v>
      </c>
      <c r="P6704" s="457">
        <v>26506.799999999999</v>
      </c>
    </row>
    <row r="6705" spans="1:16" ht="67.5" x14ac:dyDescent="0.2">
      <c r="A6705" s="466" t="s">
        <v>7860</v>
      </c>
      <c r="B6705" s="465" t="s">
        <v>3526</v>
      </c>
      <c r="C6705" s="464" t="s">
        <v>2594</v>
      </c>
      <c r="D6705" s="463" t="s">
        <v>7923</v>
      </c>
      <c r="E6705" s="462">
        <v>4200</v>
      </c>
      <c r="F6705" s="461" t="s">
        <v>8398</v>
      </c>
      <c r="G6705" s="460" t="s">
        <v>8397</v>
      </c>
      <c r="H6705" s="460" t="s">
        <v>8396</v>
      </c>
      <c r="I6705" s="460" t="s">
        <v>7869</v>
      </c>
      <c r="J6705" s="459" t="s">
        <v>8396</v>
      </c>
      <c r="K6705" s="458">
        <v>3</v>
      </c>
      <c r="L6705" s="458">
        <v>5</v>
      </c>
      <c r="M6705" s="457">
        <v>22280.391648216097</v>
      </c>
      <c r="N6705" s="458">
        <v>0</v>
      </c>
      <c r="O6705" s="458">
        <v>0</v>
      </c>
      <c r="P6705" s="457">
        <v>0</v>
      </c>
    </row>
    <row r="6706" spans="1:16" ht="67.5" x14ac:dyDescent="0.2">
      <c r="A6706" s="466" t="s">
        <v>7860</v>
      </c>
      <c r="B6706" s="465" t="s">
        <v>3526</v>
      </c>
      <c r="C6706" s="464" t="s">
        <v>2594</v>
      </c>
      <c r="D6706" s="463" t="s">
        <v>8395</v>
      </c>
      <c r="E6706" s="462">
        <v>10000</v>
      </c>
      <c r="F6706" s="461" t="s">
        <v>8394</v>
      </c>
      <c r="G6706" s="460" t="s">
        <v>8393</v>
      </c>
      <c r="H6706" s="460" t="s">
        <v>8392</v>
      </c>
      <c r="I6706" s="460" t="s">
        <v>7869</v>
      </c>
      <c r="J6706" s="459" t="s">
        <v>8392</v>
      </c>
      <c r="K6706" s="458">
        <v>3</v>
      </c>
      <c r="L6706" s="458">
        <v>12</v>
      </c>
      <c r="M6706" s="457">
        <v>127316.52370409199</v>
      </c>
      <c r="N6706" s="458">
        <v>1</v>
      </c>
      <c r="O6706" s="458">
        <v>6</v>
      </c>
      <c r="P6706" s="457">
        <v>61306.8</v>
      </c>
    </row>
    <row r="6707" spans="1:16" ht="67.5" x14ac:dyDescent="0.2">
      <c r="A6707" s="466" t="s">
        <v>7860</v>
      </c>
      <c r="B6707" s="465" t="s">
        <v>3526</v>
      </c>
      <c r="C6707" s="464" t="s">
        <v>2594</v>
      </c>
      <c r="D6707" s="463" t="s">
        <v>8391</v>
      </c>
      <c r="E6707" s="462">
        <v>4200</v>
      </c>
      <c r="F6707" s="461" t="s">
        <v>8390</v>
      </c>
      <c r="G6707" s="460" t="s">
        <v>8389</v>
      </c>
      <c r="H6707" s="460"/>
      <c r="I6707" s="460"/>
      <c r="J6707" s="459"/>
      <c r="K6707" s="458">
        <v>3</v>
      </c>
      <c r="L6707" s="458">
        <v>12</v>
      </c>
      <c r="M6707" s="457">
        <v>53472.939955718633</v>
      </c>
      <c r="N6707" s="458">
        <v>1</v>
      </c>
      <c r="O6707" s="458">
        <v>6</v>
      </c>
      <c r="P6707" s="457">
        <v>26506.799999999999</v>
      </c>
    </row>
    <row r="6708" spans="1:16" ht="67.5" x14ac:dyDescent="0.2">
      <c r="A6708" s="466" t="s">
        <v>7860</v>
      </c>
      <c r="B6708" s="465" t="s">
        <v>3526</v>
      </c>
      <c r="C6708" s="464" t="s">
        <v>2594</v>
      </c>
      <c r="D6708" s="463" t="s">
        <v>8014</v>
      </c>
      <c r="E6708" s="462">
        <v>8500</v>
      </c>
      <c r="F6708" s="461" t="s">
        <v>8388</v>
      </c>
      <c r="G6708" s="460" t="s">
        <v>8387</v>
      </c>
      <c r="H6708" s="460" t="s">
        <v>7950</v>
      </c>
      <c r="I6708" s="460" t="s">
        <v>7869</v>
      </c>
      <c r="J6708" s="459" t="s">
        <v>7950</v>
      </c>
      <c r="K6708" s="458">
        <v>3</v>
      </c>
      <c r="L6708" s="458">
        <v>12</v>
      </c>
      <c r="M6708" s="457">
        <v>108219.04514847818</v>
      </c>
      <c r="N6708" s="458">
        <v>1</v>
      </c>
      <c r="O6708" s="458">
        <v>6</v>
      </c>
      <c r="P6708" s="457">
        <v>52306.8</v>
      </c>
    </row>
    <row r="6709" spans="1:16" ht="67.5" x14ac:dyDescent="0.2">
      <c r="A6709" s="466" t="s">
        <v>7860</v>
      </c>
      <c r="B6709" s="465" t="s">
        <v>3526</v>
      </c>
      <c r="C6709" s="464" t="s">
        <v>2594</v>
      </c>
      <c r="D6709" s="463" t="s">
        <v>8386</v>
      </c>
      <c r="E6709" s="462">
        <v>2500</v>
      </c>
      <c r="F6709" s="461" t="s">
        <v>8385</v>
      </c>
      <c r="G6709" s="460" t="s">
        <v>8384</v>
      </c>
      <c r="H6709" s="460"/>
      <c r="I6709" s="460"/>
      <c r="J6709" s="459"/>
      <c r="K6709" s="458">
        <v>4</v>
      </c>
      <c r="L6709" s="458">
        <v>12</v>
      </c>
      <c r="M6709" s="457">
        <v>31829.130926022997</v>
      </c>
      <c r="N6709" s="458">
        <v>1</v>
      </c>
      <c r="O6709" s="458">
        <v>6</v>
      </c>
      <c r="P6709" s="457">
        <v>16306.8</v>
      </c>
    </row>
    <row r="6710" spans="1:16" ht="67.5" x14ac:dyDescent="0.2">
      <c r="A6710" s="466" t="s">
        <v>7860</v>
      </c>
      <c r="B6710" s="465" t="s">
        <v>3526</v>
      </c>
      <c r="C6710" s="464" t="s">
        <v>2594</v>
      </c>
      <c r="D6710" s="463" t="s">
        <v>8248</v>
      </c>
      <c r="E6710" s="462">
        <v>4200</v>
      </c>
      <c r="F6710" s="461" t="s">
        <v>8383</v>
      </c>
      <c r="G6710" s="460" t="s">
        <v>8382</v>
      </c>
      <c r="H6710" s="460" t="s">
        <v>4810</v>
      </c>
      <c r="I6710" s="460" t="s">
        <v>7869</v>
      </c>
      <c r="J6710" s="459" t="s">
        <v>4810</v>
      </c>
      <c r="K6710" s="458">
        <v>3</v>
      </c>
      <c r="L6710" s="458">
        <v>12</v>
      </c>
      <c r="M6710" s="457">
        <v>53472.939955718633</v>
      </c>
      <c r="N6710" s="458">
        <v>1</v>
      </c>
      <c r="O6710" s="458">
        <v>6</v>
      </c>
      <c r="P6710" s="457">
        <v>26506.799999999999</v>
      </c>
    </row>
    <row r="6711" spans="1:16" ht="67.5" x14ac:dyDescent="0.2">
      <c r="A6711" s="466" t="s">
        <v>7860</v>
      </c>
      <c r="B6711" s="465" t="s">
        <v>3526</v>
      </c>
      <c r="C6711" s="464" t="s">
        <v>2594</v>
      </c>
      <c r="D6711" s="463" t="s">
        <v>8248</v>
      </c>
      <c r="E6711" s="462">
        <v>4200</v>
      </c>
      <c r="F6711" s="461" t="s">
        <v>8381</v>
      </c>
      <c r="G6711" s="460" t="s">
        <v>8380</v>
      </c>
      <c r="H6711" s="460" t="s">
        <v>4810</v>
      </c>
      <c r="I6711" s="460" t="s">
        <v>7869</v>
      </c>
      <c r="J6711" s="459" t="s">
        <v>4810</v>
      </c>
      <c r="K6711" s="458">
        <v>3</v>
      </c>
      <c r="L6711" s="458">
        <v>12</v>
      </c>
      <c r="M6711" s="457">
        <v>53472.939955718633</v>
      </c>
      <c r="N6711" s="458">
        <v>1</v>
      </c>
      <c r="O6711" s="458">
        <v>6</v>
      </c>
      <c r="P6711" s="457">
        <v>26506.799999999999</v>
      </c>
    </row>
    <row r="6712" spans="1:16" ht="67.5" x14ac:dyDescent="0.2">
      <c r="A6712" s="466" t="s">
        <v>7860</v>
      </c>
      <c r="B6712" s="465" t="s">
        <v>3526</v>
      </c>
      <c r="C6712" s="464" t="s">
        <v>2594</v>
      </c>
      <c r="D6712" s="463" t="s">
        <v>8379</v>
      </c>
      <c r="E6712" s="462">
        <v>3500</v>
      </c>
      <c r="F6712" s="461" t="s">
        <v>8378</v>
      </c>
      <c r="G6712" s="460" t="s">
        <v>8377</v>
      </c>
      <c r="H6712" s="460" t="s">
        <v>3528</v>
      </c>
      <c r="I6712" s="460" t="s">
        <v>7869</v>
      </c>
      <c r="J6712" s="459" t="s">
        <v>3528</v>
      </c>
      <c r="K6712" s="458">
        <v>3</v>
      </c>
      <c r="L6712" s="458">
        <v>12</v>
      </c>
      <c r="M6712" s="457">
        <v>44560.783296432193</v>
      </c>
      <c r="N6712" s="458">
        <v>1</v>
      </c>
      <c r="O6712" s="458">
        <v>6</v>
      </c>
      <c r="P6712" s="457">
        <v>22306.799999999999</v>
      </c>
    </row>
    <row r="6713" spans="1:16" ht="67.5" x14ac:dyDescent="0.2">
      <c r="A6713" s="466" t="s">
        <v>7860</v>
      </c>
      <c r="B6713" s="465" t="s">
        <v>3526</v>
      </c>
      <c r="C6713" s="464" t="s">
        <v>2594</v>
      </c>
      <c r="D6713" s="463" t="s">
        <v>8315</v>
      </c>
      <c r="E6713" s="462">
        <v>9000</v>
      </c>
      <c r="F6713" s="461" t="s">
        <v>8376</v>
      </c>
      <c r="G6713" s="460" t="s">
        <v>8375</v>
      </c>
      <c r="H6713" s="460" t="s">
        <v>4810</v>
      </c>
      <c r="I6713" s="460" t="s">
        <v>7869</v>
      </c>
      <c r="J6713" s="459" t="s">
        <v>4810</v>
      </c>
      <c r="K6713" s="458">
        <v>3</v>
      </c>
      <c r="L6713" s="458">
        <v>12</v>
      </c>
      <c r="M6713" s="457">
        <v>114584.87133368278</v>
      </c>
      <c r="N6713" s="458">
        <v>1</v>
      </c>
      <c r="O6713" s="458">
        <v>6</v>
      </c>
      <c r="P6713" s="457">
        <v>55306.8</v>
      </c>
    </row>
    <row r="6714" spans="1:16" ht="67.5" x14ac:dyDescent="0.2">
      <c r="A6714" s="466" t="s">
        <v>7860</v>
      </c>
      <c r="B6714" s="465" t="s">
        <v>3526</v>
      </c>
      <c r="C6714" s="464" t="s">
        <v>2594</v>
      </c>
      <c r="D6714" s="463" t="s">
        <v>7923</v>
      </c>
      <c r="E6714" s="462">
        <v>4200</v>
      </c>
      <c r="F6714" s="461" t="s">
        <v>8374</v>
      </c>
      <c r="G6714" s="460" t="s">
        <v>8373</v>
      </c>
      <c r="H6714" s="460" t="s">
        <v>3574</v>
      </c>
      <c r="I6714" s="460" t="s">
        <v>7861</v>
      </c>
      <c r="J6714" s="459" t="s">
        <v>3574</v>
      </c>
      <c r="K6714" s="458">
        <v>3</v>
      </c>
      <c r="L6714" s="458">
        <v>12</v>
      </c>
      <c r="M6714" s="457">
        <v>53472.939955718633</v>
      </c>
      <c r="N6714" s="458">
        <v>1</v>
      </c>
      <c r="O6714" s="458">
        <v>6</v>
      </c>
      <c r="P6714" s="457">
        <v>26506.799999999999</v>
      </c>
    </row>
    <row r="6715" spans="1:16" ht="67.5" x14ac:dyDescent="0.2">
      <c r="A6715" s="466" t="s">
        <v>7860</v>
      </c>
      <c r="B6715" s="465" t="s">
        <v>3526</v>
      </c>
      <c r="C6715" s="464" t="s">
        <v>2594</v>
      </c>
      <c r="D6715" s="463" t="s">
        <v>7946</v>
      </c>
      <c r="E6715" s="462">
        <v>4200</v>
      </c>
      <c r="F6715" s="461" t="s">
        <v>8372</v>
      </c>
      <c r="G6715" s="460" t="s">
        <v>8371</v>
      </c>
      <c r="H6715" s="460" t="s">
        <v>6389</v>
      </c>
      <c r="I6715" s="460" t="s">
        <v>7869</v>
      </c>
      <c r="J6715" s="459" t="s">
        <v>6389</v>
      </c>
      <c r="K6715" s="458">
        <v>4</v>
      </c>
      <c r="L6715" s="458">
        <v>12</v>
      </c>
      <c r="M6715" s="457">
        <v>53472.939955718633</v>
      </c>
      <c r="N6715" s="458">
        <v>1</v>
      </c>
      <c r="O6715" s="458">
        <v>6</v>
      </c>
      <c r="P6715" s="457">
        <v>26506.799999999999</v>
      </c>
    </row>
    <row r="6716" spans="1:16" ht="67.5" x14ac:dyDescent="0.2">
      <c r="A6716" s="466" t="s">
        <v>7860</v>
      </c>
      <c r="B6716" s="465" t="s">
        <v>3526</v>
      </c>
      <c r="C6716" s="464" t="s">
        <v>2594</v>
      </c>
      <c r="D6716" s="463" t="s">
        <v>7973</v>
      </c>
      <c r="E6716" s="462">
        <v>5500</v>
      </c>
      <c r="F6716" s="461" t="s">
        <v>8370</v>
      </c>
      <c r="G6716" s="460" t="s">
        <v>8369</v>
      </c>
      <c r="H6716" s="460" t="s">
        <v>4209</v>
      </c>
      <c r="I6716" s="460" t="s">
        <v>7869</v>
      </c>
      <c r="J6716" s="459" t="s">
        <v>4209</v>
      </c>
      <c r="K6716" s="458">
        <v>4</v>
      </c>
      <c r="L6716" s="458">
        <v>12</v>
      </c>
      <c r="M6716" s="457">
        <v>70024.088037250593</v>
      </c>
      <c r="N6716" s="458">
        <v>1</v>
      </c>
      <c r="O6716" s="458">
        <v>6</v>
      </c>
      <c r="P6716" s="457">
        <v>34306.800000000003</v>
      </c>
    </row>
    <row r="6717" spans="1:16" ht="67.5" x14ac:dyDescent="0.2">
      <c r="A6717" s="466" t="s">
        <v>7860</v>
      </c>
      <c r="B6717" s="465" t="s">
        <v>3526</v>
      </c>
      <c r="C6717" s="464" t="s">
        <v>2594</v>
      </c>
      <c r="D6717" s="463" t="s">
        <v>8005</v>
      </c>
      <c r="E6717" s="462">
        <v>4200</v>
      </c>
      <c r="F6717" s="461" t="s">
        <v>8368</v>
      </c>
      <c r="G6717" s="460" t="s">
        <v>8367</v>
      </c>
      <c r="H6717" s="460" t="s">
        <v>3542</v>
      </c>
      <c r="I6717" s="460" t="s">
        <v>7861</v>
      </c>
      <c r="J6717" s="459" t="s">
        <v>3542</v>
      </c>
      <c r="K6717" s="458">
        <v>3</v>
      </c>
      <c r="L6717" s="458">
        <v>12</v>
      </c>
      <c r="M6717" s="457">
        <v>53472.939955718633</v>
      </c>
      <c r="N6717" s="458">
        <v>1</v>
      </c>
      <c r="O6717" s="458">
        <v>6</v>
      </c>
      <c r="P6717" s="457">
        <v>26506.799999999999</v>
      </c>
    </row>
    <row r="6718" spans="1:16" ht="67.5" x14ac:dyDescent="0.2">
      <c r="A6718" s="466" t="s">
        <v>7860</v>
      </c>
      <c r="B6718" s="465" t="s">
        <v>3526</v>
      </c>
      <c r="C6718" s="464" t="s">
        <v>2594</v>
      </c>
      <c r="D6718" s="463" t="s">
        <v>7929</v>
      </c>
      <c r="E6718" s="462">
        <v>1500</v>
      </c>
      <c r="F6718" s="461" t="s">
        <v>8366</v>
      </c>
      <c r="G6718" s="460" t="s">
        <v>8365</v>
      </c>
      <c r="H6718" s="460" t="s">
        <v>8364</v>
      </c>
      <c r="I6718" s="460" t="s">
        <v>7861</v>
      </c>
      <c r="J6718" s="459" t="s">
        <v>8364</v>
      </c>
      <c r="K6718" s="458">
        <v>6</v>
      </c>
      <c r="L6718" s="458">
        <v>11</v>
      </c>
      <c r="M6718" s="457">
        <v>17506.022009312648</v>
      </c>
      <c r="N6718" s="458">
        <v>1</v>
      </c>
      <c r="O6718" s="458">
        <v>6</v>
      </c>
      <c r="P6718" s="457">
        <v>10306.799999999999</v>
      </c>
    </row>
    <row r="6719" spans="1:16" ht="67.5" x14ac:dyDescent="0.2">
      <c r="A6719" s="466" t="s">
        <v>7860</v>
      </c>
      <c r="B6719" s="465" t="s">
        <v>3526</v>
      </c>
      <c r="C6719" s="464" t="s">
        <v>2594</v>
      </c>
      <c r="D6719" s="463" t="s">
        <v>7859</v>
      </c>
      <c r="E6719" s="462">
        <v>2500</v>
      </c>
      <c r="F6719" s="461" t="s">
        <v>8363</v>
      </c>
      <c r="G6719" s="460" t="s">
        <v>8362</v>
      </c>
      <c r="H6719" s="460"/>
      <c r="I6719" s="460"/>
      <c r="J6719" s="459"/>
      <c r="K6719" s="458">
        <v>4</v>
      </c>
      <c r="L6719" s="458">
        <v>12</v>
      </c>
      <c r="M6719" s="457">
        <v>31829.130926022997</v>
      </c>
      <c r="N6719" s="458">
        <v>1</v>
      </c>
      <c r="O6719" s="458">
        <v>6</v>
      </c>
      <c r="P6719" s="457">
        <v>16306.8</v>
      </c>
    </row>
    <row r="6720" spans="1:16" ht="67.5" x14ac:dyDescent="0.2">
      <c r="A6720" s="466" t="s">
        <v>7860</v>
      </c>
      <c r="B6720" s="465" t="s">
        <v>3526</v>
      </c>
      <c r="C6720" s="464" t="s">
        <v>2594</v>
      </c>
      <c r="D6720" s="463" t="s">
        <v>8040</v>
      </c>
      <c r="E6720" s="462">
        <v>8500</v>
      </c>
      <c r="F6720" s="461" t="s">
        <v>8361</v>
      </c>
      <c r="G6720" s="460" t="s">
        <v>8360</v>
      </c>
      <c r="H6720" s="460" t="s">
        <v>7911</v>
      </c>
      <c r="I6720" s="460" t="s">
        <v>7869</v>
      </c>
      <c r="J6720" s="459" t="s">
        <v>7911</v>
      </c>
      <c r="K6720" s="458">
        <v>3</v>
      </c>
      <c r="L6720" s="458">
        <v>12</v>
      </c>
      <c r="M6720" s="457">
        <v>108219.04514847818</v>
      </c>
      <c r="N6720" s="458">
        <v>1</v>
      </c>
      <c r="O6720" s="458">
        <v>6</v>
      </c>
      <c r="P6720" s="457">
        <v>52306.8</v>
      </c>
    </row>
    <row r="6721" spans="1:16" ht="67.5" x14ac:dyDescent="0.2">
      <c r="A6721" s="466" t="s">
        <v>7860</v>
      </c>
      <c r="B6721" s="465" t="s">
        <v>3526</v>
      </c>
      <c r="C6721" s="464" t="s">
        <v>2594</v>
      </c>
      <c r="D6721" s="463" t="s">
        <v>7916</v>
      </c>
      <c r="E6721" s="462">
        <v>4200</v>
      </c>
      <c r="F6721" s="461" t="s">
        <v>8359</v>
      </c>
      <c r="G6721" s="460" t="s">
        <v>8358</v>
      </c>
      <c r="H6721" s="460" t="s">
        <v>3570</v>
      </c>
      <c r="I6721" s="460" t="s">
        <v>7869</v>
      </c>
      <c r="J6721" s="459" t="s">
        <v>3570</v>
      </c>
      <c r="K6721" s="458">
        <v>3</v>
      </c>
      <c r="L6721" s="458">
        <v>12</v>
      </c>
      <c r="M6721" s="457">
        <v>53472.939955718633</v>
      </c>
      <c r="N6721" s="458">
        <v>1</v>
      </c>
      <c r="O6721" s="458">
        <v>6</v>
      </c>
      <c r="P6721" s="457">
        <v>26506.799999999999</v>
      </c>
    </row>
    <row r="6722" spans="1:16" ht="67.5" x14ac:dyDescent="0.2">
      <c r="A6722" s="466" t="s">
        <v>7860</v>
      </c>
      <c r="B6722" s="465" t="s">
        <v>3526</v>
      </c>
      <c r="C6722" s="464" t="s">
        <v>2594</v>
      </c>
      <c r="D6722" s="463" t="s">
        <v>8357</v>
      </c>
      <c r="E6722" s="462">
        <v>7500</v>
      </c>
      <c r="F6722" s="461" t="s">
        <v>8356</v>
      </c>
      <c r="G6722" s="460" t="s">
        <v>8355</v>
      </c>
      <c r="H6722" s="460" t="s">
        <v>3574</v>
      </c>
      <c r="I6722" s="460" t="s">
        <v>7869</v>
      </c>
      <c r="J6722" s="459" t="s">
        <v>3574</v>
      </c>
      <c r="K6722" s="458">
        <v>3</v>
      </c>
      <c r="L6722" s="458">
        <v>12</v>
      </c>
      <c r="M6722" s="457">
        <v>95487.392778068985</v>
      </c>
      <c r="N6722" s="458">
        <v>1</v>
      </c>
      <c r="O6722" s="458">
        <v>6</v>
      </c>
      <c r="P6722" s="457">
        <v>46306.8</v>
      </c>
    </row>
    <row r="6723" spans="1:16" ht="67.5" x14ac:dyDescent="0.2">
      <c r="A6723" s="466" t="s">
        <v>7860</v>
      </c>
      <c r="B6723" s="465" t="s">
        <v>3526</v>
      </c>
      <c r="C6723" s="464" t="s">
        <v>2594</v>
      </c>
      <c r="D6723" s="463" t="s">
        <v>7881</v>
      </c>
      <c r="E6723" s="462">
        <v>3200</v>
      </c>
      <c r="F6723" s="461" t="s">
        <v>8354</v>
      </c>
      <c r="G6723" s="460" t="s">
        <v>8353</v>
      </c>
      <c r="H6723" s="460" t="s">
        <v>8352</v>
      </c>
      <c r="I6723" s="460" t="s">
        <v>7861</v>
      </c>
      <c r="J6723" s="459" t="s">
        <v>8352</v>
      </c>
      <c r="K6723" s="458">
        <v>3</v>
      </c>
      <c r="L6723" s="458">
        <v>12</v>
      </c>
      <c r="M6723" s="457">
        <v>40741.287585309437</v>
      </c>
      <c r="N6723" s="458">
        <v>1</v>
      </c>
      <c r="O6723" s="458">
        <v>6</v>
      </c>
      <c r="P6723" s="457">
        <v>20506.8</v>
      </c>
    </row>
    <row r="6724" spans="1:16" ht="67.5" x14ac:dyDescent="0.2">
      <c r="A6724" s="466" t="s">
        <v>7860</v>
      </c>
      <c r="B6724" s="465" t="s">
        <v>3526</v>
      </c>
      <c r="C6724" s="464" t="s">
        <v>2594</v>
      </c>
      <c r="D6724" s="463" t="s">
        <v>8351</v>
      </c>
      <c r="E6724" s="462">
        <v>4200</v>
      </c>
      <c r="F6724" s="461" t="s">
        <v>8350</v>
      </c>
      <c r="G6724" s="460" t="s">
        <v>8349</v>
      </c>
      <c r="H6724" s="460" t="s">
        <v>6389</v>
      </c>
      <c r="I6724" s="460" t="s">
        <v>7869</v>
      </c>
      <c r="J6724" s="459" t="s">
        <v>6389</v>
      </c>
      <c r="K6724" s="458">
        <v>5</v>
      </c>
      <c r="L6724" s="458">
        <v>12</v>
      </c>
      <c r="M6724" s="457">
        <v>53472.939955718633</v>
      </c>
      <c r="N6724" s="458">
        <v>1</v>
      </c>
      <c r="O6724" s="458">
        <v>6</v>
      </c>
      <c r="P6724" s="457">
        <v>26506.799999999999</v>
      </c>
    </row>
    <row r="6725" spans="1:16" ht="67.5" x14ac:dyDescent="0.2">
      <c r="A6725" s="466" t="s">
        <v>7860</v>
      </c>
      <c r="B6725" s="465" t="s">
        <v>3526</v>
      </c>
      <c r="C6725" s="464" t="s">
        <v>2594</v>
      </c>
      <c r="D6725" s="463" t="s">
        <v>8348</v>
      </c>
      <c r="E6725" s="462">
        <v>10500</v>
      </c>
      <c r="F6725" s="461" t="s">
        <v>8347</v>
      </c>
      <c r="G6725" s="460" t="s">
        <v>8346</v>
      </c>
      <c r="H6725" s="460" t="s">
        <v>7911</v>
      </c>
      <c r="I6725" s="460" t="s">
        <v>7869</v>
      </c>
      <c r="J6725" s="459" t="s">
        <v>7911</v>
      </c>
      <c r="K6725" s="458">
        <v>3</v>
      </c>
      <c r="L6725" s="458">
        <v>12</v>
      </c>
      <c r="M6725" s="457">
        <v>133682.34988929657</v>
      </c>
      <c r="N6725" s="458">
        <v>1</v>
      </c>
      <c r="O6725" s="458">
        <v>6</v>
      </c>
      <c r="P6725" s="457">
        <v>64306.8</v>
      </c>
    </row>
    <row r="6726" spans="1:16" ht="67.5" x14ac:dyDescent="0.2">
      <c r="A6726" s="466" t="s">
        <v>7860</v>
      </c>
      <c r="B6726" s="465" t="s">
        <v>3526</v>
      </c>
      <c r="C6726" s="464" t="s">
        <v>2594</v>
      </c>
      <c r="D6726" s="463" t="s">
        <v>8345</v>
      </c>
      <c r="E6726" s="462">
        <v>3500</v>
      </c>
      <c r="F6726" s="461" t="s">
        <v>8344</v>
      </c>
      <c r="G6726" s="460" t="s">
        <v>8343</v>
      </c>
      <c r="H6726" s="460" t="s">
        <v>8342</v>
      </c>
      <c r="I6726" s="460" t="s">
        <v>7869</v>
      </c>
      <c r="J6726" s="459" t="s">
        <v>8342</v>
      </c>
      <c r="K6726" s="458">
        <v>2</v>
      </c>
      <c r="L6726" s="458">
        <v>4</v>
      </c>
      <c r="M6726" s="457">
        <v>14853.594432144064</v>
      </c>
      <c r="N6726" s="458">
        <v>0</v>
      </c>
      <c r="O6726" s="458">
        <v>0</v>
      </c>
      <c r="P6726" s="457">
        <v>0</v>
      </c>
    </row>
    <row r="6727" spans="1:16" ht="67.5" x14ac:dyDescent="0.2">
      <c r="A6727" s="466" t="s">
        <v>7860</v>
      </c>
      <c r="B6727" s="465" t="s">
        <v>3526</v>
      </c>
      <c r="C6727" s="464" t="s">
        <v>2594</v>
      </c>
      <c r="D6727" s="463" t="s">
        <v>8061</v>
      </c>
      <c r="E6727" s="462">
        <v>3000</v>
      </c>
      <c r="F6727" s="461" t="s">
        <v>8341</v>
      </c>
      <c r="G6727" s="460" t="s">
        <v>8340</v>
      </c>
      <c r="H6727" s="460"/>
      <c r="I6727" s="460"/>
      <c r="J6727" s="459"/>
      <c r="K6727" s="458">
        <v>1</v>
      </c>
      <c r="L6727" s="458">
        <v>1</v>
      </c>
      <c r="M6727" s="457">
        <v>3182.9130926022995</v>
      </c>
      <c r="N6727" s="458">
        <v>0</v>
      </c>
      <c r="O6727" s="458">
        <v>0</v>
      </c>
      <c r="P6727" s="457">
        <v>0</v>
      </c>
    </row>
    <row r="6728" spans="1:16" ht="67.5" x14ac:dyDescent="0.2">
      <c r="A6728" s="466" t="s">
        <v>7860</v>
      </c>
      <c r="B6728" s="465" t="s">
        <v>3526</v>
      </c>
      <c r="C6728" s="464" t="s">
        <v>2594</v>
      </c>
      <c r="D6728" s="463" t="s">
        <v>8339</v>
      </c>
      <c r="E6728" s="462">
        <v>9000</v>
      </c>
      <c r="F6728" s="461" t="s">
        <v>8338</v>
      </c>
      <c r="G6728" s="460" t="s">
        <v>8337</v>
      </c>
      <c r="H6728" s="460" t="s">
        <v>4810</v>
      </c>
      <c r="I6728" s="460" t="s">
        <v>7869</v>
      </c>
      <c r="J6728" s="459" t="s">
        <v>4810</v>
      </c>
      <c r="K6728" s="458">
        <v>3</v>
      </c>
      <c r="L6728" s="458">
        <v>12</v>
      </c>
      <c r="M6728" s="457">
        <v>114584.87133368278</v>
      </c>
      <c r="N6728" s="458">
        <v>1</v>
      </c>
      <c r="O6728" s="458">
        <v>6</v>
      </c>
      <c r="P6728" s="457">
        <v>55306.8</v>
      </c>
    </row>
    <row r="6729" spans="1:16" ht="67.5" x14ac:dyDescent="0.2">
      <c r="A6729" s="466" t="s">
        <v>7860</v>
      </c>
      <c r="B6729" s="465" t="s">
        <v>3526</v>
      </c>
      <c r="C6729" s="464" t="s">
        <v>2594</v>
      </c>
      <c r="D6729" s="463" t="s">
        <v>7887</v>
      </c>
      <c r="E6729" s="462">
        <v>4200</v>
      </c>
      <c r="F6729" s="461" t="s">
        <v>8336</v>
      </c>
      <c r="G6729" s="460" t="s">
        <v>8335</v>
      </c>
      <c r="H6729" s="460" t="s">
        <v>6389</v>
      </c>
      <c r="I6729" s="460" t="s">
        <v>7869</v>
      </c>
      <c r="J6729" s="459" t="s">
        <v>6389</v>
      </c>
      <c r="K6729" s="458">
        <v>3</v>
      </c>
      <c r="L6729" s="458">
        <v>12</v>
      </c>
      <c r="M6729" s="457">
        <v>53472.939955718633</v>
      </c>
      <c r="N6729" s="458">
        <v>1</v>
      </c>
      <c r="O6729" s="458">
        <v>6</v>
      </c>
      <c r="P6729" s="457">
        <v>26506.799999999999</v>
      </c>
    </row>
    <row r="6730" spans="1:16" ht="67.5" x14ac:dyDescent="0.2">
      <c r="A6730" s="466" t="s">
        <v>7860</v>
      </c>
      <c r="B6730" s="465" t="s">
        <v>3526</v>
      </c>
      <c r="C6730" s="464" t="s">
        <v>2594</v>
      </c>
      <c r="D6730" s="463" t="s">
        <v>7923</v>
      </c>
      <c r="E6730" s="462">
        <v>4200</v>
      </c>
      <c r="F6730" s="461" t="s">
        <v>8334</v>
      </c>
      <c r="G6730" s="460" t="s">
        <v>8333</v>
      </c>
      <c r="H6730" s="460" t="s">
        <v>6514</v>
      </c>
      <c r="I6730" s="460" t="s">
        <v>7869</v>
      </c>
      <c r="J6730" s="459" t="s">
        <v>6514</v>
      </c>
      <c r="K6730" s="458">
        <v>3</v>
      </c>
      <c r="L6730" s="458">
        <v>12</v>
      </c>
      <c r="M6730" s="457">
        <v>53472.939955718633</v>
      </c>
      <c r="N6730" s="458">
        <v>1</v>
      </c>
      <c r="O6730" s="458">
        <v>6</v>
      </c>
      <c r="P6730" s="457">
        <v>26506.799999999999</v>
      </c>
    </row>
    <row r="6731" spans="1:16" ht="67.5" x14ac:dyDescent="0.2">
      <c r="A6731" s="466" t="s">
        <v>7860</v>
      </c>
      <c r="B6731" s="465" t="s">
        <v>3526</v>
      </c>
      <c r="C6731" s="464" t="s">
        <v>2594</v>
      </c>
      <c r="D6731" s="463" t="s">
        <v>8011</v>
      </c>
      <c r="E6731" s="462">
        <v>2200</v>
      </c>
      <c r="F6731" s="461" t="s">
        <v>8332</v>
      </c>
      <c r="G6731" s="460" t="s">
        <v>8331</v>
      </c>
      <c r="H6731" s="460"/>
      <c r="I6731" s="460" t="s">
        <v>8064</v>
      </c>
      <c r="J6731" s="459" t="s">
        <v>8330</v>
      </c>
      <c r="K6731" s="458">
        <v>3</v>
      </c>
      <c r="L6731" s="458">
        <v>9</v>
      </c>
      <c r="M6731" s="457">
        <v>21007.226411175176</v>
      </c>
      <c r="N6731" s="458">
        <v>0</v>
      </c>
      <c r="O6731" s="458">
        <v>0</v>
      </c>
      <c r="P6731" s="457">
        <v>0</v>
      </c>
    </row>
    <row r="6732" spans="1:16" ht="67.5" x14ac:dyDescent="0.2">
      <c r="A6732" s="466" t="s">
        <v>7860</v>
      </c>
      <c r="B6732" s="465" t="s">
        <v>3526</v>
      </c>
      <c r="C6732" s="464" t="s">
        <v>2594</v>
      </c>
      <c r="D6732" s="463" t="s">
        <v>7872</v>
      </c>
      <c r="E6732" s="462">
        <v>4200</v>
      </c>
      <c r="F6732" s="461" t="s">
        <v>8329</v>
      </c>
      <c r="G6732" s="460" t="s">
        <v>8328</v>
      </c>
      <c r="H6732" s="460" t="s">
        <v>8279</v>
      </c>
      <c r="I6732" s="460" t="s">
        <v>7869</v>
      </c>
      <c r="J6732" s="459" t="s">
        <v>8279</v>
      </c>
      <c r="K6732" s="458">
        <v>4</v>
      </c>
      <c r="L6732" s="458">
        <v>12</v>
      </c>
      <c r="M6732" s="457">
        <v>53472.939955718633</v>
      </c>
      <c r="N6732" s="458">
        <v>1</v>
      </c>
      <c r="O6732" s="458">
        <v>6</v>
      </c>
      <c r="P6732" s="457">
        <v>26506.799999999999</v>
      </c>
    </row>
    <row r="6733" spans="1:16" ht="67.5" x14ac:dyDescent="0.2">
      <c r="A6733" s="466" t="s">
        <v>7860</v>
      </c>
      <c r="B6733" s="465" t="s">
        <v>3526</v>
      </c>
      <c r="C6733" s="464" t="s">
        <v>2594</v>
      </c>
      <c r="D6733" s="463" t="s">
        <v>8011</v>
      </c>
      <c r="E6733" s="462">
        <v>2200</v>
      </c>
      <c r="F6733" s="461" t="s">
        <v>8327</v>
      </c>
      <c r="G6733" s="460" t="s">
        <v>8326</v>
      </c>
      <c r="H6733" s="460"/>
      <c r="I6733" s="460"/>
      <c r="J6733" s="459"/>
      <c r="K6733" s="458">
        <v>4</v>
      </c>
      <c r="L6733" s="458">
        <v>12</v>
      </c>
      <c r="M6733" s="457">
        <v>28009.635214900234</v>
      </c>
      <c r="N6733" s="458">
        <v>0</v>
      </c>
      <c r="O6733" s="458">
        <v>0</v>
      </c>
      <c r="P6733" s="457">
        <v>0</v>
      </c>
    </row>
    <row r="6734" spans="1:16" ht="67.5" x14ac:dyDescent="0.2">
      <c r="A6734" s="466" t="s">
        <v>7860</v>
      </c>
      <c r="B6734" s="465" t="s">
        <v>3526</v>
      </c>
      <c r="C6734" s="464" t="s">
        <v>2594</v>
      </c>
      <c r="D6734" s="463" t="s">
        <v>8091</v>
      </c>
      <c r="E6734" s="462">
        <v>2700</v>
      </c>
      <c r="F6734" s="461" t="s">
        <v>8325</v>
      </c>
      <c r="G6734" s="460" t="s">
        <v>8324</v>
      </c>
      <c r="H6734" s="460" t="s">
        <v>3591</v>
      </c>
      <c r="I6734" s="460" t="s">
        <v>7861</v>
      </c>
      <c r="J6734" s="459" t="s">
        <v>3591</v>
      </c>
      <c r="K6734" s="458">
        <v>4</v>
      </c>
      <c r="L6734" s="458">
        <v>12</v>
      </c>
      <c r="M6734" s="457">
        <v>34375.461400104832</v>
      </c>
      <c r="N6734" s="458">
        <v>1</v>
      </c>
      <c r="O6734" s="458">
        <v>6</v>
      </c>
      <c r="P6734" s="457">
        <v>17506.8</v>
      </c>
    </row>
    <row r="6735" spans="1:16" ht="67.5" x14ac:dyDescent="0.2">
      <c r="A6735" s="466" t="s">
        <v>7860</v>
      </c>
      <c r="B6735" s="465" t="s">
        <v>3526</v>
      </c>
      <c r="C6735" s="464" t="s">
        <v>2594</v>
      </c>
      <c r="D6735" s="463" t="s">
        <v>8061</v>
      </c>
      <c r="E6735" s="462">
        <v>3000</v>
      </c>
      <c r="F6735" s="461" t="s">
        <v>8323</v>
      </c>
      <c r="G6735" s="460" t="s">
        <v>8322</v>
      </c>
      <c r="H6735" s="460" t="s">
        <v>8321</v>
      </c>
      <c r="I6735" s="460" t="s">
        <v>7869</v>
      </c>
      <c r="J6735" s="459" t="s">
        <v>8321</v>
      </c>
      <c r="K6735" s="458">
        <v>4</v>
      </c>
      <c r="L6735" s="458">
        <v>6</v>
      </c>
      <c r="M6735" s="457">
        <v>25463.304740818396</v>
      </c>
      <c r="N6735" s="458">
        <v>1</v>
      </c>
      <c r="O6735" s="458">
        <v>6</v>
      </c>
      <c r="P6735" s="457">
        <v>19306.8</v>
      </c>
    </row>
    <row r="6736" spans="1:16" ht="67.5" x14ac:dyDescent="0.2">
      <c r="A6736" s="466" t="s">
        <v>7860</v>
      </c>
      <c r="B6736" s="465" t="s">
        <v>3526</v>
      </c>
      <c r="C6736" s="464" t="s">
        <v>2594</v>
      </c>
      <c r="D6736" s="463" t="s">
        <v>7887</v>
      </c>
      <c r="E6736" s="462">
        <v>4200</v>
      </c>
      <c r="F6736" s="461" t="s">
        <v>8320</v>
      </c>
      <c r="G6736" s="460" t="s">
        <v>8319</v>
      </c>
      <c r="H6736" s="460" t="s">
        <v>3574</v>
      </c>
      <c r="I6736" s="460" t="s">
        <v>7861</v>
      </c>
      <c r="J6736" s="459" t="s">
        <v>3574</v>
      </c>
      <c r="K6736" s="458">
        <v>3</v>
      </c>
      <c r="L6736" s="458">
        <v>12</v>
      </c>
      <c r="M6736" s="457">
        <v>53472.939955718633</v>
      </c>
      <c r="N6736" s="458">
        <v>1</v>
      </c>
      <c r="O6736" s="458">
        <v>6</v>
      </c>
      <c r="P6736" s="457">
        <v>26506.799999999999</v>
      </c>
    </row>
    <row r="6737" spans="1:16" ht="67.5" x14ac:dyDescent="0.2">
      <c r="A6737" s="466" t="s">
        <v>7860</v>
      </c>
      <c r="B6737" s="465" t="s">
        <v>3526</v>
      </c>
      <c r="C6737" s="464" t="s">
        <v>2594</v>
      </c>
      <c r="D6737" s="463" t="s">
        <v>7941</v>
      </c>
      <c r="E6737" s="462">
        <v>4200</v>
      </c>
      <c r="F6737" s="461" t="s">
        <v>8318</v>
      </c>
      <c r="G6737" s="460" t="s">
        <v>8317</v>
      </c>
      <c r="H6737" s="460" t="s">
        <v>8316</v>
      </c>
      <c r="I6737" s="460" t="s">
        <v>7861</v>
      </c>
      <c r="J6737" s="459" t="s">
        <v>8316</v>
      </c>
      <c r="K6737" s="458">
        <v>3</v>
      </c>
      <c r="L6737" s="458">
        <v>12</v>
      </c>
      <c r="M6737" s="457">
        <v>53472.939955718633</v>
      </c>
      <c r="N6737" s="458">
        <v>1</v>
      </c>
      <c r="O6737" s="458">
        <v>6</v>
      </c>
      <c r="P6737" s="457">
        <v>26506.799999999999</v>
      </c>
    </row>
    <row r="6738" spans="1:16" ht="67.5" x14ac:dyDescent="0.2">
      <c r="A6738" s="466" t="s">
        <v>7860</v>
      </c>
      <c r="B6738" s="465" t="s">
        <v>3526</v>
      </c>
      <c r="C6738" s="464" t="s">
        <v>2594</v>
      </c>
      <c r="D6738" s="463" t="s">
        <v>8315</v>
      </c>
      <c r="E6738" s="462">
        <v>9000</v>
      </c>
      <c r="F6738" s="461" t="s">
        <v>8314</v>
      </c>
      <c r="G6738" s="460" t="s">
        <v>8313</v>
      </c>
      <c r="H6738" s="460" t="s">
        <v>4810</v>
      </c>
      <c r="I6738" s="460" t="s">
        <v>7869</v>
      </c>
      <c r="J6738" s="459" t="s">
        <v>4810</v>
      </c>
      <c r="K6738" s="458">
        <v>3</v>
      </c>
      <c r="L6738" s="458">
        <v>12</v>
      </c>
      <c r="M6738" s="457">
        <v>114584.87133368278</v>
      </c>
      <c r="N6738" s="458">
        <v>1</v>
      </c>
      <c r="O6738" s="458">
        <v>6</v>
      </c>
      <c r="P6738" s="457">
        <v>55306.8</v>
      </c>
    </row>
    <row r="6739" spans="1:16" ht="67.5" x14ac:dyDescent="0.2">
      <c r="A6739" s="466" t="s">
        <v>7860</v>
      </c>
      <c r="B6739" s="465" t="s">
        <v>3526</v>
      </c>
      <c r="C6739" s="464" t="s">
        <v>2594</v>
      </c>
      <c r="D6739" s="463" t="s">
        <v>7916</v>
      </c>
      <c r="E6739" s="462">
        <v>4200</v>
      </c>
      <c r="F6739" s="461" t="s">
        <v>8312</v>
      </c>
      <c r="G6739" s="460" t="s">
        <v>8311</v>
      </c>
      <c r="H6739" s="460" t="s">
        <v>8159</v>
      </c>
      <c r="I6739" s="460" t="s">
        <v>7869</v>
      </c>
      <c r="J6739" s="459" t="s">
        <v>8159</v>
      </c>
      <c r="K6739" s="458">
        <v>5</v>
      </c>
      <c r="L6739" s="458">
        <v>12</v>
      </c>
      <c r="M6739" s="457">
        <v>53472.939955718633</v>
      </c>
      <c r="N6739" s="458">
        <v>1</v>
      </c>
      <c r="O6739" s="458">
        <v>6</v>
      </c>
      <c r="P6739" s="457">
        <v>26506.799999999999</v>
      </c>
    </row>
    <row r="6740" spans="1:16" ht="67.5" x14ac:dyDescent="0.2">
      <c r="A6740" s="466" t="s">
        <v>7860</v>
      </c>
      <c r="B6740" s="465" t="s">
        <v>3526</v>
      </c>
      <c r="C6740" s="464" t="s">
        <v>2594</v>
      </c>
      <c r="D6740" s="463" t="s">
        <v>8310</v>
      </c>
      <c r="E6740" s="462">
        <v>8000</v>
      </c>
      <c r="F6740" s="461" t="s">
        <v>8309</v>
      </c>
      <c r="G6740" s="460" t="s">
        <v>8308</v>
      </c>
      <c r="H6740" s="460" t="s">
        <v>6389</v>
      </c>
      <c r="I6740" s="460" t="s">
        <v>7869</v>
      </c>
      <c r="J6740" s="459" t="s">
        <v>6389</v>
      </c>
      <c r="K6740" s="458">
        <v>3</v>
      </c>
      <c r="L6740" s="458">
        <v>12</v>
      </c>
      <c r="M6740" s="457">
        <v>101853.21896327358</v>
      </c>
      <c r="N6740" s="458">
        <v>1</v>
      </c>
      <c r="O6740" s="458">
        <v>6</v>
      </c>
      <c r="P6740" s="457">
        <v>49306.8</v>
      </c>
    </row>
    <row r="6741" spans="1:16" ht="67.5" x14ac:dyDescent="0.2">
      <c r="A6741" s="466" t="s">
        <v>7860</v>
      </c>
      <c r="B6741" s="465" t="s">
        <v>3526</v>
      </c>
      <c r="C6741" s="464" t="s">
        <v>2594</v>
      </c>
      <c r="D6741" s="463" t="s">
        <v>7989</v>
      </c>
      <c r="E6741" s="462">
        <v>5500</v>
      </c>
      <c r="F6741" s="461" t="s">
        <v>8307</v>
      </c>
      <c r="G6741" s="460" t="s">
        <v>8306</v>
      </c>
      <c r="H6741" s="460" t="s">
        <v>7976</v>
      </c>
      <c r="I6741" s="460" t="s">
        <v>7869</v>
      </c>
      <c r="J6741" s="459" t="s">
        <v>7976</v>
      </c>
      <c r="K6741" s="458">
        <v>2</v>
      </c>
      <c r="L6741" s="458">
        <v>2</v>
      </c>
      <c r="M6741" s="457">
        <v>11670.681339541765</v>
      </c>
      <c r="N6741" s="458">
        <v>1</v>
      </c>
      <c r="O6741" s="458">
        <v>6</v>
      </c>
      <c r="P6741" s="457">
        <v>34306.800000000003</v>
      </c>
    </row>
    <row r="6742" spans="1:16" ht="67.5" x14ac:dyDescent="0.2">
      <c r="A6742" s="466" t="s">
        <v>7860</v>
      </c>
      <c r="B6742" s="465" t="s">
        <v>3526</v>
      </c>
      <c r="C6742" s="464" t="s">
        <v>2594</v>
      </c>
      <c r="D6742" s="463" t="s">
        <v>8305</v>
      </c>
      <c r="E6742" s="462">
        <v>9000</v>
      </c>
      <c r="F6742" s="461" t="s">
        <v>8304</v>
      </c>
      <c r="G6742" s="460" t="s">
        <v>8303</v>
      </c>
      <c r="H6742" s="460" t="s">
        <v>6514</v>
      </c>
      <c r="I6742" s="460" t="s">
        <v>7869</v>
      </c>
      <c r="J6742" s="459" t="s">
        <v>6514</v>
      </c>
      <c r="K6742" s="458">
        <v>3</v>
      </c>
      <c r="L6742" s="458">
        <v>12</v>
      </c>
      <c r="M6742" s="457">
        <v>114584.87133368278</v>
      </c>
      <c r="N6742" s="458">
        <v>1</v>
      </c>
      <c r="O6742" s="458">
        <v>6</v>
      </c>
      <c r="P6742" s="457">
        <v>55306.8</v>
      </c>
    </row>
    <row r="6743" spans="1:16" ht="67.5" x14ac:dyDescent="0.2">
      <c r="A6743" s="466" t="s">
        <v>7860</v>
      </c>
      <c r="B6743" s="465" t="s">
        <v>3526</v>
      </c>
      <c r="C6743" s="464" t="s">
        <v>2594</v>
      </c>
      <c r="D6743" s="463" t="s">
        <v>8302</v>
      </c>
      <c r="E6743" s="462">
        <v>4200</v>
      </c>
      <c r="F6743" s="461" t="s">
        <v>8301</v>
      </c>
      <c r="G6743" s="460" t="s">
        <v>8300</v>
      </c>
      <c r="H6743" s="460" t="s">
        <v>7911</v>
      </c>
      <c r="I6743" s="460" t="s">
        <v>7861</v>
      </c>
      <c r="J6743" s="459" t="s">
        <v>7911</v>
      </c>
      <c r="K6743" s="458">
        <v>3</v>
      </c>
      <c r="L6743" s="458">
        <v>12</v>
      </c>
      <c r="M6743" s="457">
        <v>53472.939955718633</v>
      </c>
      <c r="N6743" s="458">
        <v>1</v>
      </c>
      <c r="O6743" s="458">
        <v>1</v>
      </c>
      <c r="P6743" s="457">
        <v>4417.8</v>
      </c>
    </row>
    <row r="6744" spans="1:16" ht="67.5" x14ac:dyDescent="0.2">
      <c r="A6744" s="466" t="s">
        <v>7860</v>
      </c>
      <c r="B6744" s="465" t="s">
        <v>3526</v>
      </c>
      <c r="C6744" s="464" t="s">
        <v>2594</v>
      </c>
      <c r="D6744" s="463" t="s">
        <v>8005</v>
      </c>
      <c r="E6744" s="462">
        <v>4200</v>
      </c>
      <c r="F6744" s="461" t="s">
        <v>8299</v>
      </c>
      <c r="G6744" s="460" t="s">
        <v>8298</v>
      </c>
      <c r="H6744" s="460" t="s">
        <v>4810</v>
      </c>
      <c r="I6744" s="460" t="s">
        <v>7869</v>
      </c>
      <c r="J6744" s="459" t="s">
        <v>4810</v>
      </c>
      <c r="K6744" s="458">
        <v>3</v>
      </c>
      <c r="L6744" s="458">
        <v>12</v>
      </c>
      <c r="M6744" s="457">
        <v>53472.939955718633</v>
      </c>
      <c r="N6744" s="458">
        <v>1</v>
      </c>
      <c r="O6744" s="458">
        <v>1</v>
      </c>
      <c r="P6744" s="457">
        <v>4417.8</v>
      </c>
    </row>
    <row r="6745" spans="1:16" ht="67.5" x14ac:dyDescent="0.2">
      <c r="A6745" s="466" t="s">
        <v>7860</v>
      </c>
      <c r="B6745" s="465" t="s">
        <v>3526</v>
      </c>
      <c r="C6745" s="464" t="s">
        <v>2594</v>
      </c>
      <c r="D6745" s="463" t="s">
        <v>8011</v>
      </c>
      <c r="E6745" s="462">
        <v>2200</v>
      </c>
      <c r="F6745" s="461" t="s">
        <v>8297</v>
      </c>
      <c r="G6745" s="460" t="s">
        <v>8296</v>
      </c>
      <c r="H6745" s="460" t="s">
        <v>6514</v>
      </c>
      <c r="I6745" s="460" t="s">
        <v>7869</v>
      </c>
      <c r="J6745" s="459" t="s">
        <v>6514</v>
      </c>
      <c r="K6745" s="458">
        <v>4</v>
      </c>
      <c r="L6745" s="458">
        <v>12</v>
      </c>
      <c r="M6745" s="457">
        <v>28009.635214900234</v>
      </c>
      <c r="N6745" s="458">
        <v>1</v>
      </c>
      <c r="O6745" s="458">
        <v>6</v>
      </c>
      <c r="P6745" s="457">
        <v>14506.8</v>
      </c>
    </row>
    <row r="6746" spans="1:16" ht="67.5" x14ac:dyDescent="0.2">
      <c r="A6746" s="466" t="s">
        <v>7860</v>
      </c>
      <c r="B6746" s="465" t="s">
        <v>3526</v>
      </c>
      <c r="C6746" s="464" t="s">
        <v>2594</v>
      </c>
      <c r="D6746" s="463" t="s">
        <v>8011</v>
      </c>
      <c r="E6746" s="462">
        <v>2200</v>
      </c>
      <c r="F6746" s="461" t="s">
        <v>8295</v>
      </c>
      <c r="G6746" s="460" t="s">
        <v>8294</v>
      </c>
      <c r="H6746" s="460"/>
      <c r="I6746" s="460"/>
      <c r="J6746" s="459"/>
      <c r="K6746" s="458">
        <v>4</v>
      </c>
      <c r="L6746" s="458">
        <v>12</v>
      </c>
      <c r="M6746" s="457">
        <v>28009.635214900234</v>
      </c>
      <c r="N6746" s="458">
        <v>1</v>
      </c>
      <c r="O6746" s="458">
        <v>6</v>
      </c>
      <c r="P6746" s="457">
        <v>14506.8</v>
      </c>
    </row>
    <row r="6747" spans="1:16" ht="67.5" x14ac:dyDescent="0.2">
      <c r="A6747" s="466" t="s">
        <v>7860</v>
      </c>
      <c r="B6747" s="465" t="s">
        <v>3526</v>
      </c>
      <c r="C6747" s="464" t="s">
        <v>2594</v>
      </c>
      <c r="D6747" s="463" t="s">
        <v>8293</v>
      </c>
      <c r="E6747" s="462">
        <v>7500</v>
      </c>
      <c r="F6747" s="461" t="s">
        <v>8292</v>
      </c>
      <c r="G6747" s="460" t="s">
        <v>8291</v>
      </c>
      <c r="H6747" s="460" t="s">
        <v>4270</v>
      </c>
      <c r="I6747" s="460" t="s">
        <v>7869</v>
      </c>
      <c r="J6747" s="459" t="s">
        <v>4270</v>
      </c>
      <c r="K6747" s="458">
        <v>3</v>
      </c>
      <c r="L6747" s="458">
        <v>12</v>
      </c>
      <c r="M6747" s="457">
        <v>95487.392778068985</v>
      </c>
      <c r="N6747" s="458">
        <v>1</v>
      </c>
      <c r="O6747" s="458">
        <v>6</v>
      </c>
      <c r="P6747" s="457">
        <v>46306.8</v>
      </c>
    </row>
    <row r="6748" spans="1:16" ht="67.5" x14ac:dyDescent="0.2">
      <c r="A6748" s="466" t="s">
        <v>7860</v>
      </c>
      <c r="B6748" s="465" t="s">
        <v>3526</v>
      </c>
      <c r="C6748" s="464" t="s">
        <v>2594</v>
      </c>
      <c r="D6748" s="463" t="s">
        <v>7973</v>
      </c>
      <c r="E6748" s="462">
        <v>5500</v>
      </c>
      <c r="F6748" s="461" t="s">
        <v>8290</v>
      </c>
      <c r="G6748" s="460" t="s">
        <v>8289</v>
      </c>
      <c r="H6748" s="460" t="s">
        <v>8288</v>
      </c>
      <c r="I6748" s="460" t="s">
        <v>7869</v>
      </c>
      <c r="J6748" s="459" t="s">
        <v>8288</v>
      </c>
      <c r="K6748" s="458">
        <v>3</v>
      </c>
      <c r="L6748" s="458">
        <v>12</v>
      </c>
      <c r="M6748" s="457">
        <v>70024.088037250593</v>
      </c>
      <c r="N6748" s="458">
        <v>1</v>
      </c>
      <c r="O6748" s="458">
        <v>6</v>
      </c>
      <c r="P6748" s="457">
        <v>34306.800000000003</v>
      </c>
    </row>
    <row r="6749" spans="1:16" ht="67.5" x14ac:dyDescent="0.2">
      <c r="A6749" s="466" t="s">
        <v>7860</v>
      </c>
      <c r="B6749" s="465" t="s">
        <v>3526</v>
      </c>
      <c r="C6749" s="464" t="s">
        <v>2594</v>
      </c>
      <c r="D6749" s="463" t="s">
        <v>8287</v>
      </c>
      <c r="E6749" s="462">
        <v>8000</v>
      </c>
      <c r="F6749" s="461" t="s">
        <v>8286</v>
      </c>
      <c r="G6749" s="460" t="s">
        <v>8285</v>
      </c>
      <c r="H6749" s="460" t="s">
        <v>4810</v>
      </c>
      <c r="I6749" s="460" t="s">
        <v>7869</v>
      </c>
      <c r="J6749" s="459" t="s">
        <v>4810</v>
      </c>
      <c r="K6749" s="458">
        <v>3</v>
      </c>
      <c r="L6749" s="458">
        <v>12</v>
      </c>
      <c r="M6749" s="457">
        <v>101853.21896327358</v>
      </c>
      <c r="N6749" s="458">
        <v>1</v>
      </c>
      <c r="O6749" s="458">
        <v>6</v>
      </c>
      <c r="P6749" s="457">
        <v>49306.8</v>
      </c>
    </row>
    <row r="6750" spans="1:16" ht="67.5" x14ac:dyDescent="0.2">
      <c r="A6750" s="466" t="s">
        <v>7860</v>
      </c>
      <c r="B6750" s="465" t="s">
        <v>3526</v>
      </c>
      <c r="C6750" s="464" t="s">
        <v>2594</v>
      </c>
      <c r="D6750" s="463" t="s">
        <v>7859</v>
      </c>
      <c r="E6750" s="462">
        <v>2500</v>
      </c>
      <c r="F6750" s="461" t="s">
        <v>8284</v>
      </c>
      <c r="G6750" s="460" t="s">
        <v>8283</v>
      </c>
      <c r="H6750" s="460" t="s">
        <v>8279</v>
      </c>
      <c r="I6750" s="460" t="s">
        <v>7869</v>
      </c>
      <c r="J6750" s="459" t="s">
        <v>8279</v>
      </c>
      <c r="K6750" s="458">
        <v>4</v>
      </c>
      <c r="L6750" s="458">
        <v>12</v>
      </c>
      <c r="M6750" s="457">
        <v>31829.130926022997</v>
      </c>
      <c r="N6750" s="458">
        <v>1</v>
      </c>
      <c r="O6750" s="458">
        <v>6</v>
      </c>
      <c r="P6750" s="457">
        <v>16306.8</v>
      </c>
    </row>
    <row r="6751" spans="1:16" ht="67.5" x14ac:dyDescent="0.2">
      <c r="A6751" s="466" t="s">
        <v>7860</v>
      </c>
      <c r="B6751" s="465" t="s">
        <v>3526</v>
      </c>
      <c r="C6751" s="464" t="s">
        <v>2594</v>
      </c>
      <c r="D6751" s="463" t="s">
        <v>8282</v>
      </c>
      <c r="E6751" s="462">
        <v>4200</v>
      </c>
      <c r="F6751" s="461" t="s">
        <v>8281</v>
      </c>
      <c r="G6751" s="460" t="s">
        <v>8280</v>
      </c>
      <c r="H6751" s="460" t="s">
        <v>8279</v>
      </c>
      <c r="I6751" s="460" t="s">
        <v>7869</v>
      </c>
      <c r="J6751" s="459" t="s">
        <v>8279</v>
      </c>
      <c r="K6751" s="458">
        <v>4</v>
      </c>
      <c r="L6751" s="458">
        <v>12</v>
      </c>
      <c r="M6751" s="457">
        <v>53472.939955718633</v>
      </c>
      <c r="N6751" s="458">
        <v>1</v>
      </c>
      <c r="O6751" s="458">
        <v>6</v>
      </c>
      <c r="P6751" s="457">
        <v>26506.799999999999</v>
      </c>
    </row>
    <row r="6752" spans="1:16" ht="67.5" x14ac:dyDescent="0.2">
      <c r="A6752" s="466" t="s">
        <v>7860</v>
      </c>
      <c r="B6752" s="465" t="s">
        <v>3526</v>
      </c>
      <c r="C6752" s="464" t="s">
        <v>2594</v>
      </c>
      <c r="D6752" s="463" t="s">
        <v>8278</v>
      </c>
      <c r="E6752" s="462">
        <v>2700</v>
      </c>
      <c r="F6752" s="461" t="s">
        <v>8277</v>
      </c>
      <c r="G6752" s="460" t="s">
        <v>8276</v>
      </c>
      <c r="H6752" s="460"/>
      <c r="I6752" s="460" t="s">
        <v>8064</v>
      </c>
      <c r="J6752" s="459" t="s">
        <v>3538</v>
      </c>
      <c r="K6752" s="458">
        <v>4</v>
      </c>
      <c r="L6752" s="458">
        <v>12</v>
      </c>
      <c r="M6752" s="457">
        <v>34375.461400104832</v>
      </c>
      <c r="N6752" s="458">
        <v>1</v>
      </c>
      <c r="O6752" s="458">
        <v>6</v>
      </c>
      <c r="P6752" s="457">
        <v>17506.8</v>
      </c>
    </row>
    <row r="6753" spans="1:16" ht="67.5" x14ac:dyDescent="0.2">
      <c r="A6753" s="466" t="s">
        <v>7860</v>
      </c>
      <c r="B6753" s="465" t="s">
        <v>3526</v>
      </c>
      <c r="C6753" s="464" t="s">
        <v>2594</v>
      </c>
      <c r="D6753" s="463" t="s">
        <v>7881</v>
      </c>
      <c r="E6753" s="462">
        <v>3200</v>
      </c>
      <c r="F6753" s="461" t="s">
        <v>8275</v>
      </c>
      <c r="G6753" s="460" t="s">
        <v>8274</v>
      </c>
      <c r="H6753" s="460"/>
      <c r="I6753" s="460"/>
      <c r="J6753" s="459"/>
      <c r="K6753" s="458">
        <v>3</v>
      </c>
      <c r="L6753" s="458">
        <v>12</v>
      </c>
      <c r="M6753" s="457">
        <v>40741.287585309437</v>
      </c>
      <c r="N6753" s="458">
        <v>1</v>
      </c>
      <c r="O6753" s="458">
        <v>6</v>
      </c>
      <c r="P6753" s="457">
        <v>20506.8</v>
      </c>
    </row>
    <row r="6754" spans="1:16" ht="67.5" x14ac:dyDescent="0.2">
      <c r="A6754" s="466" t="s">
        <v>7860</v>
      </c>
      <c r="B6754" s="465" t="s">
        <v>3526</v>
      </c>
      <c r="C6754" s="464" t="s">
        <v>2594</v>
      </c>
      <c r="D6754" s="463" t="s">
        <v>7929</v>
      </c>
      <c r="E6754" s="462">
        <v>1500</v>
      </c>
      <c r="F6754" s="461" t="s">
        <v>8273</v>
      </c>
      <c r="G6754" s="460" t="s">
        <v>8272</v>
      </c>
      <c r="H6754" s="460"/>
      <c r="I6754" s="460"/>
      <c r="J6754" s="459"/>
      <c r="K6754" s="458">
        <v>5</v>
      </c>
      <c r="L6754" s="458">
        <v>11</v>
      </c>
      <c r="M6754" s="457">
        <v>17506.022009312648</v>
      </c>
      <c r="N6754" s="458">
        <v>1</v>
      </c>
      <c r="O6754" s="458">
        <v>6</v>
      </c>
      <c r="P6754" s="457">
        <v>10306.799999999999</v>
      </c>
    </row>
    <row r="6755" spans="1:16" ht="67.5" x14ac:dyDescent="0.2">
      <c r="A6755" s="466" t="s">
        <v>7860</v>
      </c>
      <c r="B6755" s="465" t="s">
        <v>3526</v>
      </c>
      <c r="C6755" s="464" t="s">
        <v>2594</v>
      </c>
      <c r="D6755" s="463" t="s">
        <v>8271</v>
      </c>
      <c r="E6755" s="462">
        <v>11000</v>
      </c>
      <c r="F6755" s="461" t="s">
        <v>8270</v>
      </c>
      <c r="G6755" s="460" t="s">
        <v>8269</v>
      </c>
      <c r="H6755" s="460" t="s">
        <v>4810</v>
      </c>
      <c r="I6755" s="460" t="s">
        <v>7869</v>
      </c>
      <c r="J6755" s="459" t="s">
        <v>4810</v>
      </c>
      <c r="K6755" s="458">
        <v>3</v>
      </c>
      <c r="L6755" s="458">
        <v>12</v>
      </c>
      <c r="M6755" s="457">
        <v>140048.17607450119</v>
      </c>
      <c r="N6755" s="458">
        <v>1</v>
      </c>
      <c r="O6755" s="458">
        <v>6</v>
      </c>
      <c r="P6755" s="457">
        <v>67306.8</v>
      </c>
    </row>
    <row r="6756" spans="1:16" ht="67.5" x14ac:dyDescent="0.2">
      <c r="A6756" s="466" t="s">
        <v>7860</v>
      </c>
      <c r="B6756" s="465" t="s">
        <v>3526</v>
      </c>
      <c r="C6756" s="464" t="s">
        <v>2594</v>
      </c>
      <c r="D6756" s="463" t="s">
        <v>7887</v>
      </c>
      <c r="E6756" s="462">
        <v>4200</v>
      </c>
      <c r="F6756" s="461" t="s">
        <v>8268</v>
      </c>
      <c r="G6756" s="460" t="s">
        <v>8267</v>
      </c>
      <c r="H6756" s="460" t="s">
        <v>6389</v>
      </c>
      <c r="I6756" s="460" t="s">
        <v>7869</v>
      </c>
      <c r="J6756" s="459" t="s">
        <v>6389</v>
      </c>
      <c r="K6756" s="458">
        <v>4</v>
      </c>
      <c r="L6756" s="458">
        <v>12</v>
      </c>
      <c r="M6756" s="457">
        <v>53472.939955718633</v>
      </c>
      <c r="N6756" s="458">
        <v>1</v>
      </c>
      <c r="O6756" s="458">
        <v>6</v>
      </c>
      <c r="P6756" s="457">
        <v>26506.799999999999</v>
      </c>
    </row>
    <row r="6757" spans="1:16" ht="67.5" x14ac:dyDescent="0.2">
      <c r="A6757" s="466" t="s">
        <v>7860</v>
      </c>
      <c r="B6757" s="465" t="s">
        <v>3526</v>
      </c>
      <c r="C6757" s="464" t="s">
        <v>2594</v>
      </c>
      <c r="D6757" s="463" t="s">
        <v>8266</v>
      </c>
      <c r="E6757" s="462">
        <v>8000</v>
      </c>
      <c r="F6757" s="461" t="s">
        <v>8265</v>
      </c>
      <c r="G6757" s="460" t="s">
        <v>8264</v>
      </c>
      <c r="H6757" s="460" t="s">
        <v>3570</v>
      </c>
      <c r="I6757" s="460" t="s">
        <v>7869</v>
      </c>
      <c r="J6757" s="459" t="s">
        <v>3570</v>
      </c>
      <c r="K6757" s="458">
        <v>3</v>
      </c>
      <c r="L6757" s="458">
        <v>12</v>
      </c>
      <c r="M6757" s="457">
        <v>101853.21896327358</v>
      </c>
      <c r="N6757" s="458">
        <v>1</v>
      </c>
      <c r="O6757" s="458">
        <v>6</v>
      </c>
      <c r="P6757" s="457">
        <v>49306.8</v>
      </c>
    </row>
    <row r="6758" spans="1:16" ht="67.5" x14ac:dyDescent="0.2">
      <c r="A6758" s="466" t="s">
        <v>7860</v>
      </c>
      <c r="B6758" s="465" t="s">
        <v>3526</v>
      </c>
      <c r="C6758" s="464" t="s">
        <v>2594</v>
      </c>
      <c r="D6758" s="463" t="s">
        <v>8263</v>
      </c>
      <c r="E6758" s="462">
        <v>7500</v>
      </c>
      <c r="F6758" s="461" t="s">
        <v>8262</v>
      </c>
      <c r="G6758" s="460" t="s">
        <v>8261</v>
      </c>
      <c r="H6758" s="460" t="s">
        <v>8260</v>
      </c>
      <c r="I6758" s="460" t="s">
        <v>7869</v>
      </c>
      <c r="J6758" s="459" t="s">
        <v>8260</v>
      </c>
      <c r="K6758" s="458">
        <v>3</v>
      </c>
      <c r="L6758" s="458">
        <v>12</v>
      </c>
      <c r="M6758" s="457">
        <v>95487.392778068985</v>
      </c>
      <c r="N6758" s="458">
        <v>1</v>
      </c>
      <c r="O6758" s="458">
        <v>6</v>
      </c>
      <c r="P6758" s="457">
        <v>46306.8</v>
      </c>
    </row>
    <row r="6759" spans="1:16" ht="67.5" x14ac:dyDescent="0.2">
      <c r="A6759" s="466" t="s">
        <v>7860</v>
      </c>
      <c r="B6759" s="465" t="s">
        <v>3526</v>
      </c>
      <c r="C6759" s="464" t="s">
        <v>2594</v>
      </c>
      <c r="D6759" s="463" t="s">
        <v>7923</v>
      </c>
      <c r="E6759" s="462">
        <v>4200</v>
      </c>
      <c r="F6759" s="461" t="s">
        <v>8259</v>
      </c>
      <c r="G6759" s="460" t="s">
        <v>8258</v>
      </c>
      <c r="H6759" s="460" t="s">
        <v>8069</v>
      </c>
      <c r="I6759" s="460" t="s">
        <v>7869</v>
      </c>
      <c r="J6759" s="459" t="s">
        <v>8069</v>
      </c>
      <c r="K6759" s="458">
        <v>3</v>
      </c>
      <c r="L6759" s="458">
        <v>12</v>
      </c>
      <c r="M6759" s="457">
        <v>53472.939955718633</v>
      </c>
      <c r="N6759" s="458">
        <v>1</v>
      </c>
      <c r="O6759" s="458">
        <v>6</v>
      </c>
      <c r="P6759" s="457">
        <v>26506.799999999999</v>
      </c>
    </row>
    <row r="6760" spans="1:16" ht="67.5" x14ac:dyDescent="0.2">
      <c r="A6760" s="466" t="s">
        <v>7860</v>
      </c>
      <c r="B6760" s="465" t="s">
        <v>3526</v>
      </c>
      <c r="C6760" s="464" t="s">
        <v>2594</v>
      </c>
      <c r="D6760" s="463" t="s">
        <v>8257</v>
      </c>
      <c r="E6760" s="462">
        <v>5500</v>
      </c>
      <c r="F6760" s="461" t="s">
        <v>8256</v>
      </c>
      <c r="G6760" s="460" t="s">
        <v>8255</v>
      </c>
      <c r="H6760" s="460" t="s">
        <v>6389</v>
      </c>
      <c r="I6760" s="460" t="s">
        <v>7869</v>
      </c>
      <c r="J6760" s="459" t="s">
        <v>6389</v>
      </c>
      <c r="K6760" s="458">
        <v>3</v>
      </c>
      <c r="L6760" s="458">
        <v>12</v>
      </c>
      <c r="M6760" s="457">
        <v>70024.088037250593</v>
      </c>
      <c r="N6760" s="458">
        <v>1</v>
      </c>
      <c r="O6760" s="458">
        <v>6</v>
      </c>
      <c r="P6760" s="457">
        <v>34306.800000000003</v>
      </c>
    </row>
    <row r="6761" spans="1:16" ht="67.5" x14ac:dyDescent="0.2">
      <c r="A6761" s="466" t="s">
        <v>7860</v>
      </c>
      <c r="B6761" s="465" t="s">
        <v>3526</v>
      </c>
      <c r="C6761" s="464" t="s">
        <v>2594</v>
      </c>
      <c r="D6761" s="463" t="s">
        <v>7989</v>
      </c>
      <c r="E6761" s="462">
        <v>5500</v>
      </c>
      <c r="F6761" s="461" t="s">
        <v>8254</v>
      </c>
      <c r="G6761" s="460" t="s">
        <v>8253</v>
      </c>
      <c r="H6761" s="460" t="s">
        <v>3890</v>
      </c>
      <c r="I6761" s="460" t="s">
        <v>7869</v>
      </c>
      <c r="J6761" s="459" t="s">
        <v>3890</v>
      </c>
      <c r="K6761" s="458">
        <v>3</v>
      </c>
      <c r="L6761" s="458">
        <v>12</v>
      </c>
      <c r="M6761" s="457">
        <v>70024.088037250593</v>
      </c>
      <c r="N6761" s="458">
        <v>1</v>
      </c>
      <c r="O6761" s="458">
        <v>6</v>
      </c>
      <c r="P6761" s="457">
        <v>34306.800000000003</v>
      </c>
    </row>
    <row r="6762" spans="1:16" ht="67.5" x14ac:dyDescent="0.2">
      <c r="A6762" s="466" t="s">
        <v>7860</v>
      </c>
      <c r="B6762" s="465" t="s">
        <v>3526</v>
      </c>
      <c r="C6762" s="464" t="s">
        <v>2594</v>
      </c>
      <c r="D6762" s="463" t="s">
        <v>7899</v>
      </c>
      <c r="E6762" s="462">
        <v>4200</v>
      </c>
      <c r="F6762" s="461" t="s">
        <v>8252</v>
      </c>
      <c r="G6762" s="460" t="s">
        <v>8251</v>
      </c>
      <c r="H6762" s="460" t="s">
        <v>3859</v>
      </c>
      <c r="I6762" s="460" t="s">
        <v>7861</v>
      </c>
      <c r="J6762" s="459" t="s">
        <v>3859</v>
      </c>
      <c r="K6762" s="458">
        <v>3</v>
      </c>
      <c r="L6762" s="458">
        <v>12</v>
      </c>
      <c r="M6762" s="457">
        <v>53472.939955718633</v>
      </c>
      <c r="N6762" s="458">
        <v>1</v>
      </c>
      <c r="O6762" s="458">
        <v>6</v>
      </c>
      <c r="P6762" s="457">
        <v>26506.799999999999</v>
      </c>
    </row>
    <row r="6763" spans="1:16" ht="67.5" x14ac:dyDescent="0.2">
      <c r="A6763" s="466" t="s">
        <v>7860</v>
      </c>
      <c r="B6763" s="465" t="s">
        <v>3526</v>
      </c>
      <c r="C6763" s="464" t="s">
        <v>2594</v>
      </c>
      <c r="D6763" s="463" t="s">
        <v>7905</v>
      </c>
      <c r="E6763" s="462">
        <v>4200</v>
      </c>
      <c r="F6763" s="461" t="s">
        <v>8250</v>
      </c>
      <c r="G6763" s="460" t="s">
        <v>8249</v>
      </c>
      <c r="H6763" s="460" t="s">
        <v>6514</v>
      </c>
      <c r="I6763" s="460" t="s">
        <v>7869</v>
      </c>
      <c r="J6763" s="459" t="s">
        <v>6514</v>
      </c>
      <c r="K6763" s="458">
        <v>3</v>
      </c>
      <c r="L6763" s="458">
        <v>12</v>
      </c>
      <c r="M6763" s="457">
        <v>53472.939955718633</v>
      </c>
      <c r="N6763" s="458">
        <v>1</v>
      </c>
      <c r="O6763" s="458">
        <v>6</v>
      </c>
      <c r="P6763" s="457">
        <v>26506.799999999999</v>
      </c>
    </row>
    <row r="6764" spans="1:16" ht="67.5" x14ac:dyDescent="0.2">
      <c r="A6764" s="466" t="s">
        <v>7860</v>
      </c>
      <c r="B6764" s="465" t="s">
        <v>3526</v>
      </c>
      <c r="C6764" s="464" t="s">
        <v>2594</v>
      </c>
      <c r="D6764" s="463" t="s">
        <v>8248</v>
      </c>
      <c r="E6764" s="462">
        <v>4200</v>
      </c>
      <c r="F6764" s="461" t="s">
        <v>8247</v>
      </c>
      <c r="G6764" s="460" t="s">
        <v>8246</v>
      </c>
      <c r="H6764" s="460" t="s">
        <v>4810</v>
      </c>
      <c r="I6764" s="460" t="s">
        <v>7869</v>
      </c>
      <c r="J6764" s="459" t="s">
        <v>4810</v>
      </c>
      <c r="K6764" s="458">
        <v>3</v>
      </c>
      <c r="L6764" s="458">
        <v>12</v>
      </c>
      <c r="M6764" s="457">
        <v>53472.939955718633</v>
      </c>
      <c r="N6764" s="458">
        <v>1</v>
      </c>
      <c r="O6764" s="458">
        <v>6</v>
      </c>
      <c r="P6764" s="457">
        <v>26506.799999999999</v>
      </c>
    </row>
    <row r="6765" spans="1:16" ht="67.5" x14ac:dyDescent="0.2">
      <c r="A6765" s="466" t="s">
        <v>7860</v>
      </c>
      <c r="B6765" s="465" t="s">
        <v>3526</v>
      </c>
      <c r="C6765" s="464" t="s">
        <v>2594</v>
      </c>
      <c r="D6765" s="463" t="s">
        <v>7908</v>
      </c>
      <c r="E6765" s="462">
        <v>4200</v>
      </c>
      <c r="F6765" s="461" t="s">
        <v>8245</v>
      </c>
      <c r="G6765" s="460" t="s">
        <v>8244</v>
      </c>
      <c r="H6765" s="460" t="s">
        <v>3574</v>
      </c>
      <c r="I6765" s="460" t="s">
        <v>7869</v>
      </c>
      <c r="J6765" s="459" t="s">
        <v>3574</v>
      </c>
      <c r="K6765" s="458">
        <v>3</v>
      </c>
      <c r="L6765" s="458">
        <v>5</v>
      </c>
      <c r="M6765" s="457">
        <v>22280.391648216097</v>
      </c>
      <c r="N6765" s="458">
        <v>0</v>
      </c>
      <c r="O6765" s="458">
        <v>0</v>
      </c>
      <c r="P6765" s="457">
        <v>0</v>
      </c>
    </row>
    <row r="6766" spans="1:16" ht="67.5" x14ac:dyDescent="0.2">
      <c r="A6766" s="466" t="s">
        <v>7860</v>
      </c>
      <c r="B6766" s="465" t="s">
        <v>3526</v>
      </c>
      <c r="C6766" s="464" t="s">
        <v>2594</v>
      </c>
      <c r="D6766" s="463" t="s">
        <v>8185</v>
      </c>
      <c r="E6766" s="462">
        <v>6000</v>
      </c>
      <c r="F6766" s="461" t="s">
        <v>8243</v>
      </c>
      <c r="G6766" s="460" t="s">
        <v>8242</v>
      </c>
      <c r="H6766" s="460" t="s">
        <v>8241</v>
      </c>
      <c r="I6766" s="460" t="s">
        <v>7869</v>
      </c>
      <c r="J6766" s="459" t="s">
        <v>8241</v>
      </c>
      <c r="K6766" s="458">
        <v>3</v>
      </c>
      <c r="L6766" s="458">
        <v>12</v>
      </c>
      <c r="M6766" s="457">
        <v>76389.914222455191</v>
      </c>
      <c r="N6766" s="458">
        <v>1</v>
      </c>
      <c r="O6766" s="458">
        <v>6</v>
      </c>
      <c r="P6766" s="457">
        <v>37306.800000000003</v>
      </c>
    </row>
    <row r="6767" spans="1:16" ht="67.5" x14ac:dyDescent="0.2">
      <c r="A6767" s="466" t="s">
        <v>7860</v>
      </c>
      <c r="B6767" s="465" t="s">
        <v>3526</v>
      </c>
      <c r="C6767" s="464" t="s">
        <v>2594</v>
      </c>
      <c r="D6767" s="463" t="s">
        <v>7923</v>
      </c>
      <c r="E6767" s="462">
        <v>2500</v>
      </c>
      <c r="F6767" s="461" t="s">
        <v>8240</v>
      </c>
      <c r="G6767" s="460" t="s">
        <v>8239</v>
      </c>
      <c r="H6767" s="460" t="s">
        <v>7865</v>
      </c>
      <c r="I6767" s="460" t="s">
        <v>7861</v>
      </c>
      <c r="J6767" s="459" t="s">
        <v>7865</v>
      </c>
      <c r="K6767" s="458">
        <v>5</v>
      </c>
      <c r="L6767" s="458">
        <v>8</v>
      </c>
      <c r="M6767" s="457">
        <v>33844.975884671119</v>
      </c>
      <c r="N6767" s="458">
        <v>1</v>
      </c>
      <c r="O6767" s="458">
        <v>6</v>
      </c>
      <c r="P6767" s="457">
        <v>16306.8</v>
      </c>
    </row>
    <row r="6768" spans="1:16" ht="67.5" x14ac:dyDescent="0.2">
      <c r="A6768" s="466" t="s">
        <v>7860</v>
      </c>
      <c r="B6768" s="465" t="s">
        <v>3526</v>
      </c>
      <c r="C6768" s="464" t="s">
        <v>2594</v>
      </c>
      <c r="D6768" s="463" t="s">
        <v>7887</v>
      </c>
      <c r="E6768" s="462">
        <v>4200</v>
      </c>
      <c r="F6768" s="461" t="s">
        <v>8238</v>
      </c>
      <c r="G6768" s="460" t="s">
        <v>8237</v>
      </c>
      <c r="H6768" s="460" t="s">
        <v>6389</v>
      </c>
      <c r="I6768" s="460" t="s">
        <v>7869</v>
      </c>
      <c r="J6768" s="459" t="s">
        <v>6389</v>
      </c>
      <c r="K6768" s="458">
        <v>3</v>
      </c>
      <c r="L6768" s="458">
        <v>12</v>
      </c>
      <c r="M6768" s="457">
        <v>53472.939955718633</v>
      </c>
      <c r="N6768" s="458">
        <v>1</v>
      </c>
      <c r="O6768" s="458">
        <v>6</v>
      </c>
      <c r="P6768" s="457">
        <v>26506.799999999999</v>
      </c>
    </row>
    <row r="6769" spans="1:16" ht="67.5" x14ac:dyDescent="0.2">
      <c r="A6769" s="466" t="s">
        <v>7860</v>
      </c>
      <c r="B6769" s="465" t="s">
        <v>3526</v>
      </c>
      <c r="C6769" s="464" t="s">
        <v>2594</v>
      </c>
      <c r="D6769" s="463" t="s">
        <v>8236</v>
      </c>
      <c r="E6769" s="462">
        <v>4200</v>
      </c>
      <c r="F6769" s="461" t="s">
        <v>8235</v>
      </c>
      <c r="G6769" s="460" t="s">
        <v>8234</v>
      </c>
      <c r="H6769" s="460" t="s">
        <v>8020</v>
      </c>
      <c r="I6769" s="460" t="s">
        <v>7861</v>
      </c>
      <c r="J6769" s="459" t="s">
        <v>8020</v>
      </c>
      <c r="K6769" s="458">
        <v>4</v>
      </c>
      <c r="L6769" s="458">
        <v>10</v>
      </c>
      <c r="M6769" s="457">
        <v>44560.783296432193</v>
      </c>
      <c r="N6769" s="458">
        <v>1</v>
      </c>
      <c r="O6769" s="458">
        <v>6</v>
      </c>
      <c r="P6769" s="457">
        <v>26506.799999999999</v>
      </c>
    </row>
    <row r="6770" spans="1:16" ht="67.5" x14ac:dyDescent="0.2">
      <c r="A6770" s="466" t="s">
        <v>7860</v>
      </c>
      <c r="B6770" s="465" t="s">
        <v>3526</v>
      </c>
      <c r="C6770" s="464" t="s">
        <v>2594</v>
      </c>
      <c r="D6770" s="463" t="s">
        <v>7887</v>
      </c>
      <c r="E6770" s="462">
        <v>4200</v>
      </c>
      <c r="F6770" s="461" t="s">
        <v>8233</v>
      </c>
      <c r="G6770" s="460" t="s">
        <v>8232</v>
      </c>
      <c r="H6770" s="460" t="s">
        <v>6389</v>
      </c>
      <c r="I6770" s="460" t="s">
        <v>7869</v>
      </c>
      <c r="J6770" s="459" t="s">
        <v>6389</v>
      </c>
      <c r="K6770" s="458">
        <v>3</v>
      </c>
      <c r="L6770" s="458">
        <v>12</v>
      </c>
      <c r="M6770" s="457">
        <v>53472.939955718633</v>
      </c>
      <c r="N6770" s="458">
        <v>1</v>
      </c>
      <c r="O6770" s="458">
        <v>6</v>
      </c>
      <c r="P6770" s="457">
        <v>26506.799999999999</v>
      </c>
    </row>
    <row r="6771" spans="1:16" ht="67.5" x14ac:dyDescent="0.2">
      <c r="A6771" s="466" t="s">
        <v>7860</v>
      </c>
      <c r="B6771" s="465" t="s">
        <v>3526</v>
      </c>
      <c r="C6771" s="464" t="s">
        <v>2594</v>
      </c>
      <c r="D6771" s="463" t="s">
        <v>7887</v>
      </c>
      <c r="E6771" s="462">
        <v>4200</v>
      </c>
      <c r="F6771" s="461" t="s">
        <v>8231</v>
      </c>
      <c r="G6771" s="460" t="s">
        <v>8230</v>
      </c>
      <c r="H6771" s="460" t="s">
        <v>6189</v>
      </c>
      <c r="I6771" s="460" t="s">
        <v>7861</v>
      </c>
      <c r="J6771" s="459" t="s">
        <v>6189</v>
      </c>
      <c r="K6771" s="458">
        <v>4</v>
      </c>
      <c r="L6771" s="458">
        <v>12</v>
      </c>
      <c r="M6771" s="457">
        <v>53472.939955718633</v>
      </c>
      <c r="N6771" s="458">
        <v>1</v>
      </c>
      <c r="O6771" s="458">
        <v>6</v>
      </c>
      <c r="P6771" s="457">
        <v>26506.799999999999</v>
      </c>
    </row>
    <row r="6772" spans="1:16" ht="67.5" x14ac:dyDescent="0.2">
      <c r="A6772" s="466" t="s">
        <v>7860</v>
      </c>
      <c r="B6772" s="465" t="s">
        <v>3526</v>
      </c>
      <c r="C6772" s="464" t="s">
        <v>2594</v>
      </c>
      <c r="D6772" s="463" t="s">
        <v>8229</v>
      </c>
      <c r="E6772" s="462">
        <v>8000</v>
      </c>
      <c r="F6772" s="461" t="s">
        <v>8228</v>
      </c>
      <c r="G6772" s="460" t="s">
        <v>8227</v>
      </c>
      <c r="H6772" s="460" t="s">
        <v>6389</v>
      </c>
      <c r="I6772" s="460" t="s">
        <v>7869</v>
      </c>
      <c r="J6772" s="459" t="s">
        <v>6389</v>
      </c>
      <c r="K6772" s="458">
        <v>3</v>
      </c>
      <c r="L6772" s="458">
        <v>12</v>
      </c>
      <c r="M6772" s="457">
        <v>101853.21896327358</v>
      </c>
      <c r="N6772" s="458">
        <v>1</v>
      </c>
      <c r="O6772" s="458">
        <v>6</v>
      </c>
      <c r="P6772" s="457">
        <v>49306.8</v>
      </c>
    </row>
    <row r="6773" spans="1:16" ht="67.5" x14ac:dyDescent="0.2">
      <c r="A6773" s="466" t="s">
        <v>7860</v>
      </c>
      <c r="B6773" s="465" t="s">
        <v>3526</v>
      </c>
      <c r="C6773" s="464" t="s">
        <v>2594</v>
      </c>
      <c r="D6773" s="463" t="s">
        <v>8226</v>
      </c>
      <c r="E6773" s="462">
        <v>6500</v>
      </c>
      <c r="F6773" s="461" t="s">
        <v>8225</v>
      </c>
      <c r="G6773" s="460" t="s">
        <v>8224</v>
      </c>
      <c r="H6773" s="460" t="s">
        <v>8223</v>
      </c>
      <c r="I6773" s="460" t="s">
        <v>7861</v>
      </c>
      <c r="J6773" s="459" t="s">
        <v>8223</v>
      </c>
      <c r="K6773" s="458">
        <v>1</v>
      </c>
      <c r="L6773" s="458">
        <v>1</v>
      </c>
      <c r="M6773" s="457">
        <v>6896.3117006383154</v>
      </c>
      <c r="N6773" s="458">
        <v>1</v>
      </c>
      <c r="O6773" s="458">
        <v>6</v>
      </c>
      <c r="P6773" s="457">
        <v>40306.800000000003</v>
      </c>
    </row>
    <row r="6774" spans="1:16" ht="67.5" x14ac:dyDescent="0.2">
      <c r="A6774" s="466" t="s">
        <v>7860</v>
      </c>
      <c r="B6774" s="465" t="s">
        <v>3526</v>
      </c>
      <c r="C6774" s="464" t="s">
        <v>2594</v>
      </c>
      <c r="D6774" s="463" t="s">
        <v>7923</v>
      </c>
      <c r="E6774" s="462">
        <v>4200</v>
      </c>
      <c r="F6774" s="461" t="s">
        <v>8222</v>
      </c>
      <c r="G6774" s="460" t="s">
        <v>8221</v>
      </c>
      <c r="H6774" s="460" t="s">
        <v>6514</v>
      </c>
      <c r="I6774" s="460" t="s">
        <v>7869</v>
      </c>
      <c r="J6774" s="459" t="s">
        <v>6514</v>
      </c>
      <c r="K6774" s="458">
        <v>4</v>
      </c>
      <c r="L6774" s="458">
        <v>12</v>
      </c>
      <c r="M6774" s="457">
        <v>53472.939955718633</v>
      </c>
      <c r="N6774" s="458">
        <v>1</v>
      </c>
      <c r="O6774" s="458">
        <v>4</v>
      </c>
      <c r="P6774" s="457">
        <v>17671.2</v>
      </c>
    </row>
    <row r="6775" spans="1:16" ht="67.5" x14ac:dyDescent="0.2">
      <c r="A6775" s="466" t="s">
        <v>7860</v>
      </c>
      <c r="B6775" s="465" t="s">
        <v>3526</v>
      </c>
      <c r="C6775" s="464" t="s">
        <v>2594</v>
      </c>
      <c r="D6775" s="463" t="s">
        <v>7960</v>
      </c>
      <c r="E6775" s="462">
        <v>2500</v>
      </c>
      <c r="F6775" s="461" t="s">
        <v>8220</v>
      </c>
      <c r="G6775" s="460" t="s">
        <v>8219</v>
      </c>
      <c r="H6775" s="460" t="s">
        <v>7990</v>
      </c>
      <c r="I6775" s="460" t="s">
        <v>7869</v>
      </c>
      <c r="J6775" s="459" t="s">
        <v>7990</v>
      </c>
      <c r="K6775" s="458">
        <v>4</v>
      </c>
      <c r="L6775" s="458">
        <v>12</v>
      </c>
      <c r="M6775" s="457">
        <v>31829.130926022997</v>
      </c>
      <c r="N6775" s="458">
        <v>1</v>
      </c>
      <c r="O6775" s="458">
        <v>6</v>
      </c>
      <c r="P6775" s="457">
        <v>16306.8</v>
      </c>
    </row>
    <row r="6776" spans="1:16" ht="67.5" x14ac:dyDescent="0.2">
      <c r="A6776" s="466" t="s">
        <v>7860</v>
      </c>
      <c r="B6776" s="465" t="s">
        <v>3526</v>
      </c>
      <c r="C6776" s="464" t="s">
        <v>2594</v>
      </c>
      <c r="D6776" s="463" t="s">
        <v>7859</v>
      </c>
      <c r="E6776" s="462">
        <v>2500</v>
      </c>
      <c r="F6776" s="461" t="s">
        <v>8218</v>
      </c>
      <c r="G6776" s="460" t="s">
        <v>8217</v>
      </c>
      <c r="H6776" s="460" t="s">
        <v>8216</v>
      </c>
      <c r="I6776" s="460" t="s">
        <v>7861</v>
      </c>
      <c r="J6776" s="459" t="s">
        <v>8216</v>
      </c>
      <c r="K6776" s="458">
        <v>3</v>
      </c>
      <c r="L6776" s="458">
        <v>12</v>
      </c>
      <c r="M6776" s="457">
        <v>31829.130926022997</v>
      </c>
      <c r="N6776" s="458">
        <v>1</v>
      </c>
      <c r="O6776" s="458">
        <v>6</v>
      </c>
      <c r="P6776" s="457">
        <v>16306.8</v>
      </c>
    </row>
    <row r="6777" spans="1:16" ht="67.5" x14ac:dyDescent="0.2">
      <c r="A6777" s="466" t="s">
        <v>7860</v>
      </c>
      <c r="B6777" s="465" t="s">
        <v>3526</v>
      </c>
      <c r="C6777" s="464" t="s">
        <v>2594</v>
      </c>
      <c r="D6777" s="463" t="s">
        <v>7881</v>
      </c>
      <c r="E6777" s="462">
        <v>3200</v>
      </c>
      <c r="F6777" s="461" t="s">
        <v>8215</v>
      </c>
      <c r="G6777" s="460" t="s">
        <v>8214</v>
      </c>
      <c r="H6777" s="460" t="s">
        <v>3574</v>
      </c>
      <c r="I6777" s="460" t="s">
        <v>7861</v>
      </c>
      <c r="J6777" s="459" t="s">
        <v>3574</v>
      </c>
      <c r="K6777" s="458">
        <v>3</v>
      </c>
      <c r="L6777" s="458">
        <v>12</v>
      </c>
      <c r="M6777" s="457">
        <v>40741.287585309437</v>
      </c>
      <c r="N6777" s="458">
        <v>1</v>
      </c>
      <c r="O6777" s="458">
        <v>6</v>
      </c>
      <c r="P6777" s="457">
        <v>20506.8</v>
      </c>
    </row>
    <row r="6778" spans="1:16" ht="67.5" x14ac:dyDescent="0.2">
      <c r="A6778" s="466" t="s">
        <v>7860</v>
      </c>
      <c r="B6778" s="465" t="s">
        <v>3526</v>
      </c>
      <c r="C6778" s="464" t="s">
        <v>2594</v>
      </c>
      <c r="D6778" s="463" t="s">
        <v>8005</v>
      </c>
      <c r="E6778" s="462">
        <v>4200</v>
      </c>
      <c r="F6778" s="461" t="s">
        <v>8213</v>
      </c>
      <c r="G6778" s="460" t="s">
        <v>8212</v>
      </c>
      <c r="H6778" s="460" t="s">
        <v>6514</v>
      </c>
      <c r="I6778" s="460" t="s">
        <v>7861</v>
      </c>
      <c r="J6778" s="459" t="s">
        <v>6514</v>
      </c>
      <c r="K6778" s="458">
        <v>1</v>
      </c>
      <c r="L6778" s="458">
        <v>2</v>
      </c>
      <c r="M6778" s="457">
        <v>8912.1566592864383</v>
      </c>
      <c r="N6778" s="458">
        <v>1</v>
      </c>
      <c r="O6778" s="458">
        <v>6</v>
      </c>
      <c r="P6778" s="457">
        <v>26506.799999999999</v>
      </c>
    </row>
    <row r="6779" spans="1:16" ht="67.5" x14ac:dyDescent="0.2">
      <c r="A6779" s="466" t="s">
        <v>7860</v>
      </c>
      <c r="B6779" s="465" t="s">
        <v>3526</v>
      </c>
      <c r="C6779" s="464" t="s">
        <v>2594</v>
      </c>
      <c r="D6779" s="463" t="s">
        <v>7908</v>
      </c>
      <c r="E6779" s="462">
        <v>4200</v>
      </c>
      <c r="F6779" s="461" t="s">
        <v>8211</v>
      </c>
      <c r="G6779" s="460" t="s">
        <v>8210</v>
      </c>
      <c r="H6779" s="460" t="s">
        <v>3574</v>
      </c>
      <c r="I6779" s="460" t="s">
        <v>7869</v>
      </c>
      <c r="J6779" s="459" t="s">
        <v>3574</v>
      </c>
      <c r="K6779" s="458">
        <v>4</v>
      </c>
      <c r="L6779" s="458">
        <v>7</v>
      </c>
      <c r="M6779" s="457">
        <v>33951.072987757863</v>
      </c>
      <c r="N6779" s="458">
        <v>0</v>
      </c>
      <c r="O6779" s="458">
        <v>0</v>
      </c>
      <c r="P6779" s="457">
        <v>0</v>
      </c>
    </row>
    <row r="6780" spans="1:16" ht="67.5" x14ac:dyDescent="0.2">
      <c r="A6780" s="466" t="s">
        <v>7860</v>
      </c>
      <c r="B6780" s="465" t="s">
        <v>3526</v>
      </c>
      <c r="C6780" s="464" t="s">
        <v>2594</v>
      </c>
      <c r="D6780" s="463" t="s">
        <v>7986</v>
      </c>
      <c r="E6780" s="462">
        <v>7500</v>
      </c>
      <c r="F6780" s="461" t="s">
        <v>8209</v>
      </c>
      <c r="G6780" s="460" t="s">
        <v>8208</v>
      </c>
      <c r="H6780" s="460" t="s">
        <v>3570</v>
      </c>
      <c r="I6780" s="460" t="s">
        <v>7869</v>
      </c>
      <c r="J6780" s="459" t="s">
        <v>3570</v>
      </c>
      <c r="K6780" s="458">
        <v>3</v>
      </c>
      <c r="L6780" s="458">
        <v>12</v>
      </c>
      <c r="M6780" s="457">
        <v>95487.392778068985</v>
      </c>
      <c r="N6780" s="458">
        <v>1</v>
      </c>
      <c r="O6780" s="458">
        <v>6</v>
      </c>
      <c r="P6780" s="457">
        <v>46306.8</v>
      </c>
    </row>
    <row r="6781" spans="1:16" ht="67.5" x14ac:dyDescent="0.2">
      <c r="A6781" s="466" t="s">
        <v>7860</v>
      </c>
      <c r="B6781" s="465" t="s">
        <v>3526</v>
      </c>
      <c r="C6781" s="464" t="s">
        <v>2594</v>
      </c>
      <c r="D6781" s="463" t="s">
        <v>7923</v>
      </c>
      <c r="E6781" s="462">
        <v>4200</v>
      </c>
      <c r="F6781" s="461" t="s">
        <v>8207</v>
      </c>
      <c r="G6781" s="460" t="s">
        <v>8206</v>
      </c>
      <c r="H6781" s="460" t="s">
        <v>3574</v>
      </c>
      <c r="I6781" s="460" t="s">
        <v>7869</v>
      </c>
      <c r="J6781" s="459" t="s">
        <v>3574</v>
      </c>
      <c r="K6781" s="458">
        <v>1</v>
      </c>
      <c r="L6781" s="458">
        <v>2</v>
      </c>
      <c r="M6781" s="457">
        <v>8912.1566592864383</v>
      </c>
      <c r="N6781" s="458">
        <v>1</v>
      </c>
      <c r="O6781" s="458">
        <v>6</v>
      </c>
      <c r="P6781" s="457">
        <v>26506.799999999999</v>
      </c>
    </row>
    <row r="6782" spans="1:16" ht="67.5" x14ac:dyDescent="0.2">
      <c r="A6782" s="466" t="s">
        <v>7860</v>
      </c>
      <c r="B6782" s="465" t="s">
        <v>3526</v>
      </c>
      <c r="C6782" s="464" t="s">
        <v>2594</v>
      </c>
      <c r="D6782" s="463" t="s">
        <v>7923</v>
      </c>
      <c r="E6782" s="462">
        <v>4200</v>
      </c>
      <c r="F6782" s="461" t="s">
        <v>8205</v>
      </c>
      <c r="G6782" s="460" t="s">
        <v>8204</v>
      </c>
      <c r="H6782" s="460" t="s">
        <v>6389</v>
      </c>
      <c r="I6782" s="460" t="s">
        <v>7869</v>
      </c>
      <c r="J6782" s="459" t="s">
        <v>6389</v>
      </c>
      <c r="K6782" s="458">
        <v>2</v>
      </c>
      <c r="L6782" s="458">
        <v>7</v>
      </c>
      <c r="M6782" s="457">
        <v>31192.548307502537</v>
      </c>
      <c r="N6782" s="458">
        <v>0</v>
      </c>
      <c r="O6782" s="458">
        <v>0</v>
      </c>
      <c r="P6782" s="457">
        <v>0</v>
      </c>
    </row>
    <row r="6783" spans="1:16" ht="67.5" x14ac:dyDescent="0.2">
      <c r="A6783" s="466" t="s">
        <v>7860</v>
      </c>
      <c r="B6783" s="465" t="s">
        <v>3526</v>
      </c>
      <c r="C6783" s="464" t="s">
        <v>2594</v>
      </c>
      <c r="D6783" s="463" t="s">
        <v>8061</v>
      </c>
      <c r="E6783" s="462">
        <v>3000</v>
      </c>
      <c r="F6783" s="461" t="s">
        <v>8203</v>
      </c>
      <c r="G6783" s="460" t="s">
        <v>8202</v>
      </c>
      <c r="H6783" s="460" t="s">
        <v>3574</v>
      </c>
      <c r="I6783" s="460" t="s">
        <v>7861</v>
      </c>
      <c r="J6783" s="459" t="s">
        <v>3574</v>
      </c>
      <c r="K6783" s="458">
        <v>4</v>
      </c>
      <c r="L6783" s="458">
        <v>12</v>
      </c>
      <c r="M6783" s="457">
        <v>38194.957111227595</v>
      </c>
      <c r="N6783" s="458">
        <v>1</v>
      </c>
      <c r="O6783" s="458">
        <v>6</v>
      </c>
      <c r="P6783" s="457">
        <v>19306.8</v>
      </c>
    </row>
    <row r="6784" spans="1:16" ht="67.5" x14ac:dyDescent="0.2">
      <c r="A6784" s="466" t="s">
        <v>7860</v>
      </c>
      <c r="B6784" s="465" t="s">
        <v>3526</v>
      </c>
      <c r="C6784" s="464" t="s">
        <v>2594</v>
      </c>
      <c r="D6784" s="463" t="s">
        <v>7905</v>
      </c>
      <c r="E6784" s="462">
        <v>4200</v>
      </c>
      <c r="F6784" s="461" t="s">
        <v>8201</v>
      </c>
      <c r="G6784" s="460" t="s">
        <v>8200</v>
      </c>
      <c r="H6784" s="460" t="s">
        <v>8199</v>
      </c>
      <c r="I6784" s="460" t="s">
        <v>7861</v>
      </c>
      <c r="J6784" s="459" t="s">
        <v>8199</v>
      </c>
      <c r="K6784" s="458">
        <v>1</v>
      </c>
      <c r="L6784" s="458">
        <v>1</v>
      </c>
      <c r="M6784" s="457">
        <v>4456.0783296432191</v>
      </c>
      <c r="N6784" s="458">
        <v>1</v>
      </c>
      <c r="O6784" s="458">
        <v>6</v>
      </c>
      <c r="P6784" s="457">
        <v>26506.799999999999</v>
      </c>
    </row>
    <row r="6785" spans="1:16" ht="67.5" x14ac:dyDescent="0.2">
      <c r="A6785" s="466" t="s">
        <v>7860</v>
      </c>
      <c r="B6785" s="465" t="s">
        <v>3526</v>
      </c>
      <c r="C6785" s="464" t="s">
        <v>2594</v>
      </c>
      <c r="D6785" s="463" t="s">
        <v>7859</v>
      </c>
      <c r="E6785" s="462">
        <v>2500</v>
      </c>
      <c r="F6785" s="461" t="s">
        <v>8198</v>
      </c>
      <c r="G6785" s="460" t="s">
        <v>8197</v>
      </c>
      <c r="H6785" s="460"/>
      <c r="I6785" s="460"/>
      <c r="J6785" s="459"/>
      <c r="K6785" s="458">
        <v>3</v>
      </c>
      <c r="L6785" s="458">
        <v>5</v>
      </c>
      <c r="M6785" s="457">
        <v>13262.137885842914</v>
      </c>
      <c r="N6785" s="458">
        <v>0</v>
      </c>
      <c r="O6785" s="458">
        <v>0</v>
      </c>
      <c r="P6785" s="457">
        <v>0</v>
      </c>
    </row>
    <row r="6786" spans="1:16" ht="67.5" x14ac:dyDescent="0.2">
      <c r="A6786" s="466" t="s">
        <v>7860</v>
      </c>
      <c r="B6786" s="465" t="s">
        <v>3526</v>
      </c>
      <c r="C6786" s="464" t="s">
        <v>2594</v>
      </c>
      <c r="D6786" s="463" t="s">
        <v>8011</v>
      </c>
      <c r="E6786" s="462">
        <v>2200</v>
      </c>
      <c r="F6786" s="461" t="s">
        <v>8196</v>
      </c>
      <c r="G6786" s="460" t="s">
        <v>8195</v>
      </c>
      <c r="H6786" s="460"/>
      <c r="I6786" s="460"/>
      <c r="J6786" s="459"/>
      <c r="K6786" s="458">
        <v>4</v>
      </c>
      <c r="L6786" s="458">
        <v>12</v>
      </c>
      <c r="M6786" s="457">
        <v>28009.635214900234</v>
      </c>
      <c r="N6786" s="458">
        <v>0</v>
      </c>
      <c r="O6786" s="458">
        <v>0</v>
      </c>
      <c r="P6786" s="457">
        <v>0</v>
      </c>
    </row>
    <row r="6787" spans="1:16" ht="67.5" x14ac:dyDescent="0.2">
      <c r="A6787" s="466" t="s">
        <v>7860</v>
      </c>
      <c r="B6787" s="465" t="s">
        <v>3526</v>
      </c>
      <c r="C6787" s="464" t="s">
        <v>2594</v>
      </c>
      <c r="D6787" s="463" t="s">
        <v>8194</v>
      </c>
      <c r="E6787" s="462">
        <v>8500</v>
      </c>
      <c r="F6787" s="461" t="s">
        <v>8193</v>
      </c>
      <c r="G6787" s="460" t="s">
        <v>8192</v>
      </c>
      <c r="H6787" s="460" t="s">
        <v>7976</v>
      </c>
      <c r="I6787" s="460" t="s">
        <v>7869</v>
      </c>
      <c r="J6787" s="459" t="s">
        <v>7976</v>
      </c>
      <c r="K6787" s="458">
        <v>3</v>
      </c>
      <c r="L6787" s="458">
        <v>12</v>
      </c>
      <c r="M6787" s="457">
        <v>108219.04514847818</v>
      </c>
      <c r="N6787" s="458">
        <v>1</v>
      </c>
      <c r="O6787" s="458">
        <v>6</v>
      </c>
      <c r="P6787" s="457">
        <v>52306.8</v>
      </c>
    </row>
    <row r="6788" spans="1:16" ht="67.5" x14ac:dyDescent="0.2">
      <c r="A6788" s="466" t="s">
        <v>7860</v>
      </c>
      <c r="B6788" s="465" t="s">
        <v>3526</v>
      </c>
      <c r="C6788" s="464" t="s">
        <v>2594</v>
      </c>
      <c r="D6788" s="463" t="s">
        <v>4784</v>
      </c>
      <c r="E6788" s="462">
        <v>2200</v>
      </c>
      <c r="F6788" s="461" t="s">
        <v>8191</v>
      </c>
      <c r="G6788" s="460" t="s">
        <v>8190</v>
      </c>
      <c r="H6788" s="460" t="s">
        <v>8069</v>
      </c>
      <c r="I6788" s="460" t="s">
        <v>7861</v>
      </c>
      <c r="J6788" s="459" t="s">
        <v>8069</v>
      </c>
      <c r="K6788" s="458">
        <v>3</v>
      </c>
      <c r="L6788" s="458">
        <v>12</v>
      </c>
      <c r="M6788" s="457">
        <v>28009.635214900234</v>
      </c>
      <c r="N6788" s="458">
        <v>1</v>
      </c>
      <c r="O6788" s="458">
        <v>6</v>
      </c>
      <c r="P6788" s="457">
        <v>14506.8</v>
      </c>
    </row>
    <row r="6789" spans="1:16" ht="67.5" x14ac:dyDescent="0.2">
      <c r="A6789" s="466" t="s">
        <v>7860</v>
      </c>
      <c r="B6789" s="465" t="s">
        <v>3526</v>
      </c>
      <c r="C6789" s="464" t="s">
        <v>2594</v>
      </c>
      <c r="D6789" s="463" t="s">
        <v>7859</v>
      </c>
      <c r="E6789" s="462">
        <v>2500</v>
      </c>
      <c r="F6789" s="461" t="s">
        <v>8189</v>
      </c>
      <c r="G6789" s="460" t="s">
        <v>8188</v>
      </c>
      <c r="H6789" s="460"/>
      <c r="I6789" s="460" t="s">
        <v>8064</v>
      </c>
      <c r="J6789" s="459" t="s">
        <v>6514</v>
      </c>
      <c r="K6789" s="458">
        <v>3</v>
      </c>
      <c r="L6789" s="458">
        <v>12</v>
      </c>
      <c r="M6789" s="457">
        <v>31829.130926022997</v>
      </c>
      <c r="N6789" s="458">
        <v>1</v>
      </c>
      <c r="O6789" s="458">
        <v>6</v>
      </c>
      <c r="P6789" s="457">
        <v>16306.8</v>
      </c>
    </row>
    <row r="6790" spans="1:16" ht="67.5" x14ac:dyDescent="0.2">
      <c r="A6790" s="466" t="s">
        <v>7860</v>
      </c>
      <c r="B6790" s="465" t="s">
        <v>3526</v>
      </c>
      <c r="C6790" s="464" t="s">
        <v>2594</v>
      </c>
      <c r="D6790" s="463" t="s">
        <v>8140</v>
      </c>
      <c r="E6790" s="462">
        <v>4200</v>
      </c>
      <c r="F6790" s="461" t="s">
        <v>8187</v>
      </c>
      <c r="G6790" s="460" t="s">
        <v>8186</v>
      </c>
      <c r="H6790" s="460" t="s">
        <v>3570</v>
      </c>
      <c r="I6790" s="460" t="s">
        <v>7861</v>
      </c>
      <c r="J6790" s="459" t="s">
        <v>3570</v>
      </c>
      <c r="K6790" s="458">
        <v>3</v>
      </c>
      <c r="L6790" s="458">
        <v>12</v>
      </c>
      <c r="M6790" s="457">
        <v>53472.939955718633</v>
      </c>
      <c r="N6790" s="458">
        <v>1</v>
      </c>
      <c r="O6790" s="458">
        <v>6</v>
      </c>
      <c r="P6790" s="457">
        <v>26506.799999999999</v>
      </c>
    </row>
    <row r="6791" spans="1:16" ht="67.5" x14ac:dyDescent="0.2">
      <c r="A6791" s="466" t="s">
        <v>7860</v>
      </c>
      <c r="B6791" s="465" t="s">
        <v>3526</v>
      </c>
      <c r="C6791" s="464" t="s">
        <v>2594</v>
      </c>
      <c r="D6791" s="463" t="s">
        <v>8185</v>
      </c>
      <c r="E6791" s="462">
        <v>6000</v>
      </c>
      <c r="F6791" s="461" t="s">
        <v>8184</v>
      </c>
      <c r="G6791" s="460" t="s">
        <v>8183</v>
      </c>
      <c r="H6791" s="460" t="s">
        <v>8182</v>
      </c>
      <c r="I6791" s="460" t="s">
        <v>7869</v>
      </c>
      <c r="J6791" s="459" t="s">
        <v>8182</v>
      </c>
      <c r="K6791" s="458">
        <v>3</v>
      </c>
      <c r="L6791" s="458">
        <v>12</v>
      </c>
      <c r="M6791" s="457">
        <v>76389.914222455191</v>
      </c>
      <c r="N6791" s="458">
        <v>1</v>
      </c>
      <c r="O6791" s="458">
        <v>3</v>
      </c>
      <c r="P6791" s="457">
        <v>18653.400000000001</v>
      </c>
    </row>
    <row r="6792" spans="1:16" ht="67.5" x14ac:dyDescent="0.2">
      <c r="A6792" s="466" t="s">
        <v>7860</v>
      </c>
      <c r="B6792" s="465" t="s">
        <v>3526</v>
      </c>
      <c r="C6792" s="464" t="s">
        <v>2594</v>
      </c>
      <c r="D6792" s="463" t="s">
        <v>7941</v>
      </c>
      <c r="E6792" s="462">
        <v>4200</v>
      </c>
      <c r="F6792" s="461" t="s">
        <v>8181</v>
      </c>
      <c r="G6792" s="460" t="s">
        <v>8180</v>
      </c>
      <c r="H6792" s="460" t="s">
        <v>7926</v>
      </c>
      <c r="I6792" s="460" t="s">
        <v>7869</v>
      </c>
      <c r="J6792" s="459" t="s">
        <v>7926</v>
      </c>
      <c r="K6792" s="458">
        <v>3</v>
      </c>
      <c r="L6792" s="458">
        <v>12</v>
      </c>
      <c r="M6792" s="457">
        <v>53472.939955718633</v>
      </c>
      <c r="N6792" s="458">
        <v>1</v>
      </c>
      <c r="O6792" s="458">
        <v>6</v>
      </c>
      <c r="P6792" s="457">
        <v>26506.799999999999</v>
      </c>
    </row>
    <row r="6793" spans="1:16" ht="67.5" x14ac:dyDescent="0.2">
      <c r="A6793" s="466" t="s">
        <v>7860</v>
      </c>
      <c r="B6793" s="465" t="s">
        <v>3526</v>
      </c>
      <c r="C6793" s="464" t="s">
        <v>2594</v>
      </c>
      <c r="D6793" s="463" t="s">
        <v>7887</v>
      </c>
      <c r="E6793" s="462">
        <v>4200</v>
      </c>
      <c r="F6793" s="461" t="s">
        <v>8179</v>
      </c>
      <c r="G6793" s="460" t="s">
        <v>8178</v>
      </c>
      <c r="H6793" s="460" t="s">
        <v>6514</v>
      </c>
      <c r="I6793" s="460" t="s">
        <v>7861</v>
      </c>
      <c r="J6793" s="459" t="s">
        <v>6514</v>
      </c>
      <c r="K6793" s="458">
        <v>3</v>
      </c>
      <c r="L6793" s="458">
        <v>12</v>
      </c>
      <c r="M6793" s="457">
        <v>53472.939955718633</v>
      </c>
      <c r="N6793" s="458">
        <v>1</v>
      </c>
      <c r="O6793" s="458">
        <v>6</v>
      </c>
      <c r="P6793" s="457">
        <v>26506.799999999999</v>
      </c>
    </row>
    <row r="6794" spans="1:16" ht="67.5" x14ac:dyDescent="0.2">
      <c r="A6794" s="466" t="s">
        <v>7860</v>
      </c>
      <c r="B6794" s="465" t="s">
        <v>3526</v>
      </c>
      <c r="C6794" s="464" t="s">
        <v>2594</v>
      </c>
      <c r="D6794" s="463" t="s">
        <v>7859</v>
      </c>
      <c r="E6794" s="462">
        <v>2500</v>
      </c>
      <c r="F6794" s="461" t="s">
        <v>8177</v>
      </c>
      <c r="G6794" s="460" t="s">
        <v>8176</v>
      </c>
      <c r="H6794" s="460" t="s">
        <v>4810</v>
      </c>
      <c r="I6794" s="460" t="s">
        <v>7869</v>
      </c>
      <c r="J6794" s="459" t="s">
        <v>4810</v>
      </c>
      <c r="K6794" s="458">
        <v>3</v>
      </c>
      <c r="L6794" s="458">
        <v>12</v>
      </c>
      <c r="M6794" s="457">
        <v>31829.130926022997</v>
      </c>
      <c r="N6794" s="458">
        <v>1</v>
      </c>
      <c r="O6794" s="458">
        <v>6</v>
      </c>
      <c r="P6794" s="457">
        <v>16306.8</v>
      </c>
    </row>
    <row r="6795" spans="1:16" ht="67.5" x14ac:dyDescent="0.2">
      <c r="A6795" s="466" t="s">
        <v>7860</v>
      </c>
      <c r="B6795" s="465" t="s">
        <v>3526</v>
      </c>
      <c r="C6795" s="464" t="s">
        <v>2594</v>
      </c>
      <c r="D6795" s="463" t="s">
        <v>7859</v>
      </c>
      <c r="E6795" s="462">
        <v>2500</v>
      </c>
      <c r="F6795" s="461" t="s">
        <v>8175</v>
      </c>
      <c r="G6795" s="460" t="s">
        <v>8174</v>
      </c>
      <c r="H6795" s="460" t="s">
        <v>6514</v>
      </c>
      <c r="I6795" s="460" t="s">
        <v>7869</v>
      </c>
      <c r="J6795" s="459" t="s">
        <v>6514</v>
      </c>
      <c r="K6795" s="458">
        <v>4</v>
      </c>
      <c r="L6795" s="458">
        <v>12</v>
      </c>
      <c r="M6795" s="457">
        <v>31829.130926022997</v>
      </c>
      <c r="N6795" s="458">
        <v>1</v>
      </c>
      <c r="O6795" s="458">
        <v>6</v>
      </c>
      <c r="P6795" s="457">
        <v>16306.8</v>
      </c>
    </row>
    <row r="6796" spans="1:16" ht="67.5" x14ac:dyDescent="0.2">
      <c r="A6796" s="466" t="s">
        <v>7860</v>
      </c>
      <c r="B6796" s="465" t="s">
        <v>3526</v>
      </c>
      <c r="C6796" s="464" t="s">
        <v>2594</v>
      </c>
      <c r="D6796" s="463" t="s">
        <v>6486</v>
      </c>
      <c r="E6796" s="462">
        <v>7500</v>
      </c>
      <c r="F6796" s="461" t="s">
        <v>8173</v>
      </c>
      <c r="G6796" s="460" t="s">
        <v>8172</v>
      </c>
      <c r="H6796" s="460" t="s">
        <v>4839</v>
      </c>
      <c r="I6796" s="460" t="s">
        <v>7869</v>
      </c>
      <c r="J6796" s="459" t="s">
        <v>4839</v>
      </c>
      <c r="K6796" s="458">
        <v>5</v>
      </c>
      <c r="L6796" s="458">
        <v>12</v>
      </c>
      <c r="M6796" s="457">
        <v>95487.392778068985</v>
      </c>
      <c r="N6796" s="458">
        <v>1</v>
      </c>
      <c r="O6796" s="458">
        <v>6</v>
      </c>
      <c r="P6796" s="457">
        <v>46306.8</v>
      </c>
    </row>
    <row r="6797" spans="1:16" ht="67.5" x14ac:dyDescent="0.2">
      <c r="A6797" s="466" t="s">
        <v>7860</v>
      </c>
      <c r="B6797" s="465" t="s">
        <v>3526</v>
      </c>
      <c r="C6797" s="464" t="s">
        <v>2594</v>
      </c>
      <c r="D6797" s="463" t="s">
        <v>8011</v>
      </c>
      <c r="E6797" s="462">
        <v>2200</v>
      </c>
      <c r="F6797" s="461" t="s">
        <v>8171</v>
      </c>
      <c r="G6797" s="460" t="s">
        <v>8170</v>
      </c>
      <c r="H6797" s="460" t="s">
        <v>8169</v>
      </c>
      <c r="I6797" s="460" t="s">
        <v>7869</v>
      </c>
      <c r="J6797" s="459" t="s">
        <v>8169</v>
      </c>
      <c r="K6797" s="458">
        <v>4</v>
      </c>
      <c r="L6797" s="458">
        <v>12</v>
      </c>
      <c r="M6797" s="457">
        <v>28009.635214900234</v>
      </c>
      <c r="N6797" s="458">
        <v>1</v>
      </c>
      <c r="O6797" s="458">
        <v>6</v>
      </c>
      <c r="P6797" s="457">
        <v>14506.8</v>
      </c>
    </row>
    <row r="6798" spans="1:16" ht="67.5" x14ac:dyDescent="0.2">
      <c r="A6798" s="466" t="s">
        <v>7860</v>
      </c>
      <c r="B6798" s="465" t="s">
        <v>3526</v>
      </c>
      <c r="C6798" s="464" t="s">
        <v>2594</v>
      </c>
      <c r="D6798" s="463" t="s">
        <v>7923</v>
      </c>
      <c r="E6798" s="462">
        <v>4200</v>
      </c>
      <c r="F6798" s="461" t="s">
        <v>8168</v>
      </c>
      <c r="G6798" s="460" t="s">
        <v>8167</v>
      </c>
      <c r="H6798" s="460" t="s">
        <v>3542</v>
      </c>
      <c r="I6798" s="460" t="s">
        <v>7869</v>
      </c>
      <c r="J6798" s="459" t="s">
        <v>3542</v>
      </c>
      <c r="K6798" s="458">
        <v>3</v>
      </c>
      <c r="L6798" s="458">
        <v>5</v>
      </c>
      <c r="M6798" s="457">
        <v>22280.391648216097</v>
      </c>
      <c r="N6798" s="458">
        <v>0</v>
      </c>
      <c r="O6798" s="458">
        <v>0</v>
      </c>
      <c r="P6798" s="457">
        <v>0</v>
      </c>
    </row>
    <row r="6799" spans="1:16" ht="67.5" x14ac:dyDescent="0.2">
      <c r="A6799" s="466" t="s">
        <v>7860</v>
      </c>
      <c r="B6799" s="465" t="s">
        <v>3526</v>
      </c>
      <c r="C6799" s="464" t="s">
        <v>2594</v>
      </c>
      <c r="D6799" s="463" t="s">
        <v>7946</v>
      </c>
      <c r="E6799" s="462">
        <v>4200</v>
      </c>
      <c r="F6799" s="461" t="s">
        <v>8166</v>
      </c>
      <c r="G6799" s="460" t="s">
        <v>8165</v>
      </c>
      <c r="H6799" s="460" t="s">
        <v>6389</v>
      </c>
      <c r="I6799" s="460" t="s">
        <v>7869</v>
      </c>
      <c r="J6799" s="459" t="s">
        <v>6389</v>
      </c>
      <c r="K6799" s="458">
        <v>3</v>
      </c>
      <c r="L6799" s="458">
        <v>12</v>
      </c>
      <c r="M6799" s="457">
        <v>53472.939955718633</v>
      </c>
      <c r="N6799" s="458">
        <v>1</v>
      </c>
      <c r="O6799" s="458">
        <v>6</v>
      </c>
      <c r="P6799" s="457">
        <v>26506.799999999999</v>
      </c>
    </row>
    <row r="6800" spans="1:16" ht="67.5" x14ac:dyDescent="0.2">
      <c r="A6800" s="466" t="s">
        <v>7860</v>
      </c>
      <c r="B6800" s="465" t="s">
        <v>3526</v>
      </c>
      <c r="C6800" s="464" t="s">
        <v>2594</v>
      </c>
      <c r="D6800" s="463" t="s">
        <v>7887</v>
      </c>
      <c r="E6800" s="462">
        <v>4200</v>
      </c>
      <c r="F6800" s="461" t="s">
        <v>8164</v>
      </c>
      <c r="G6800" s="460" t="s">
        <v>8163</v>
      </c>
      <c r="H6800" s="460" t="s">
        <v>8069</v>
      </c>
      <c r="I6800" s="460" t="s">
        <v>7869</v>
      </c>
      <c r="J6800" s="459" t="s">
        <v>8069</v>
      </c>
      <c r="K6800" s="458">
        <v>3</v>
      </c>
      <c r="L6800" s="458">
        <v>12</v>
      </c>
      <c r="M6800" s="457">
        <v>53472.939955718633</v>
      </c>
      <c r="N6800" s="458">
        <v>1</v>
      </c>
      <c r="O6800" s="458">
        <v>6</v>
      </c>
      <c r="P6800" s="457">
        <v>26506.799999999999</v>
      </c>
    </row>
    <row r="6801" spans="1:16" ht="67.5" x14ac:dyDescent="0.2">
      <c r="A6801" s="466" t="s">
        <v>7860</v>
      </c>
      <c r="B6801" s="465" t="s">
        <v>3526</v>
      </c>
      <c r="C6801" s="464" t="s">
        <v>2594</v>
      </c>
      <c r="D6801" s="463" t="s">
        <v>8162</v>
      </c>
      <c r="E6801" s="462">
        <v>5500</v>
      </c>
      <c r="F6801" s="461" t="s">
        <v>8161</v>
      </c>
      <c r="G6801" s="460" t="s">
        <v>8160</v>
      </c>
      <c r="H6801" s="460" t="s">
        <v>8159</v>
      </c>
      <c r="I6801" s="460" t="s">
        <v>7869</v>
      </c>
      <c r="J6801" s="459" t="s">
        <v>8159</v>
      </c>
      <c r="K6801" s="458">
        <v>3</v>
      </c>
      <c r="L6801" s="458">
        <v>12</v>
      </c>
      <c r="M6801" s="457">
        <v>70024.088037250593</v>
      </c>
      <c r="N6801" s="458">
        <v>1</v>
      </c>
      <c r="O6801" s="458">
        <v>6</v>
      </c>
      <c r="P6801" s="457">
        <v>34306.800000000003</v>
      </c>
    </row>
    <row r="6802" spans="1:16" ht="67.5" x14ac:dyDescent="0.2">
      <c r="A6802" s="466" t="s">
        <v>7860</v>
      </c>
      <c r="B6802" s="465" t="s">
        <v>3526</v>
      </c>
      <c r="C6802" s="464" t="s">
        <v>2594</v>
      </c>
      <c r="D6802" s="463" t="s">
        <v>8086</v>
      </c>
      <c r="E6802" s="462">
        <v>4200</v>
      </c>
      <c r="F6802" s="461" t="s">
        <v>8158</v>
      </c>
      <c r="G6802" s="460" t="s">
        <v>8157</v>
      </c>
      <c r="H6802" s="460" t="s">
        <v>6389</v>
      </c>
      <c r="I6802" s="460" t="s">
        <v>7869</v>
      </c>
      <c r="J6802" s="459" t="s">
        <v>6389</v>
      </c>
      <c r="K6802" s="458">
        <v>4</v>
      </c>
      <c r="L6802" s="458">
        <v>12</v>
      </c>
      <c r="M6802" s="457">
        <v>53472.939955718633</v>
      </c>
      <c r="N6802" s="458">
        <v>1</v>
      </c>
      <c r="O6802" s="458">
        <v>6</v>
      </c>
      <c r="P6802" s="457">
        <v>26506.799999999999</v>
      </c>
    </row>
    <row r="6803" spans="1:16" ht="67.5" x14ac:dyDescent="0.2">
      <c r="A6803" s="466" t="s">
        <v>7860</v>
      </c>
      <c r="B6803" s="465" t="s">
        <v>3526</v>
      </c>
      <c r="C6803" s="464" t="s">
        <v>2594</v>
      </c>
      <c r="D6803" s="463" t="s">
        <v>8156</v>
      </c>
      <c r="E6803" s="462">
        <v>4200</v>
      </c>
      <c r="F6803" s="461" t="s">
        <v>8155</v>
      </c>
      <c r="G6803" s="460" t="s">
        <v>8154</v>
      </c>
      <c r="H6803" s="460" t="s">
        <v>7976</v>
      </c>
      <c r="I6803" s="460" t="s">
        <v>7869</v>
      </c>
      <c r="J6803" s="459" t="s">
        <v>7976</v>
      </c>
      <c r="K6803" s="458">
        <v>1</v>
      </c>
      <c r="L6803" s="458">
        <v>1</v>
      </c>
      <c r="M6803" s="457">
        <v>4456.0783296432191</v>
      </c>
      <c r="N6803" s="458">
        <v>0</v>
      </c>
      <c r="O6803" s="458">
        <v>0</v>
      </c>
      <c r="P6803" s="457">
        <v>0</v>
      </c>
    </row>
    <row r="6804" spans="1:16" ht="67.5" x14ac:dyDescent="0.2">
      <c r="A6804" s="466" t="s">
        <v>7860</v>
      </c>
      <c r="B6804" s="465" t="s">
        <v>3526</v>
      </c>
      <c r="C6804" s="464" t="s">
        <v>2594</v>
      </c>
      <c r="D6804" s="463" t="s">
        <v>7859</v>
      </c>
      <c r="E6804" s="462">
        <v>2500</v>
      </c>
      <c r="F6804" s="461" t="s">
        <v>8153</v>
      </c>
      <c r="G6804" s="460" t="s">
        <v>8152</v>
      </c>
      <c r="H6804" s="460"/>
      <c r="I6804" s="460"/>
      <c r="J6804" s="459"/>
      <c r="K6804" s="458">
        <v>3</v>
      </c>
      <c r="L6804" s="458">
        <v>5</v>
      </c>
      <c r="M6804" s="457">
        <v>13262.137885842914</v>
      </c>
      <c r="N6804" s="458">
        <v>0</v>
      </c>
      <c r="O6804" s="458">
        <v>0</v>
      </c>
      <c r="P6804" s="457">
        <v>0</v>
      </c>
    </row>
    <row r="6805" spans="1:16" ht="67.5" x14ac:dyDescent="0.2">
      <c r="A6805" s="466" t="s">
        <v>7860</v>
      </c>
      <c r="B6805" s="465" t="s">
        <v>3526</v>
      </c>
      <c r="C6805" s="464" t="s">
        <v>2594</v>
      </c>
      <c r="D6805" s="463" t="s">
        <v>7941</v>
      </c>
      <c r="E6805" s="462">
        <v>4200</v>
      </c>
      <c r="F6805" s="461" t="s">
        <v>8151</v>
      </c>
      <c r="G6805" s="460" t="s">
        <v>8150</v>
      </c>
      <c r="H6805" s="460" t="s">
        <v>6389</v>
      </c>
      <c r="I6805" s="460" t="s">
        <v>7869</v>
      </c>
      <c r="J6805" s="459" t="s">
        <v>6389</v>
      </c>
      <c r="K6805" s="458">
        <v>3</v>
      </c>
      <c r="L6805" s="458">
        <v>12</v>
      </c>
      <c r="M6805" s="457">
        <v>53472.939955718633</v>
      </c>
      <c r="N6805" s="458">
        <v>1</v>
      </c>
      <c r="O6805" s="458">
        <v>6</v>
      </c>
      <c r="P6805" s="457">
        <v>26506.799999999999</v>
      </c>
    </row>
    <row r="6806" spans="1:16" ht="67.5" x14ac:dyDescent="0.2">
      <c r="A6806" s="466" t="s">
        <v>7860</v>
      </c>
      <c r="B6806" s="465" t="s">
        <v>3526</v>
      </c>
      <c r="C6806" s="464" t="s">
        <v>2594</v>
      </c>
      <c r="D6806" s="463" t="s">
        <v>8048</v>
      </c>
      <c r="E6806" s="462">
        <v>5500</v>
      </c>
      <c r="F6806" s="461" t="s">
        <v>8149</v>
      </c>
      <c r="G6806" s="460" t="s">
        <v>8148</v>
      </c>
      <c r="H6806" s="460" t="s">
        <v>7865</v>
      </c>
      <c r="I6806" s="460" t="s">
        <v>7861</v>
      </c>
      <c r="J6806" s="459" t="s">
        <v>7865</v>
      </c>
      <c r="K6806" s="458">
        <v>4</v>
      </c>
      <c r="L6806" s="458">
        <v>10</v>
      </c>
      <c r="M6806" s="457">
        <v>58353.406697708822</v>
      </c>
      <c r="N6806" s="458">
        <v>1</v>
      </c>
      <c r="O6806" s="458">
        <v>6</v>
      </c>
      <c r="P6806" s="457">
        <v>34306.800000000003</v>
      </c>
    </row>
    <row r="6807" spans="1:16" ht="67.5" x14ac:dyDescent="0.2">
      <c r="A6807" s="466" t="s">
        <v>7860</v>
      </c>
      <c r="B6807" s="465" t="s">
        <v>3526</v>
      </c>
      <c r="C6807" s="464" t="s">
        <v>2594</v>
      </c>
      <c r="D6807" s="463" t="s">
        <v>7887</v>
      </c>
      <c r="E6807" s="462">
        <v>4200</v>
      </c>
      <c r="F6807" s="461" t="s">
        <v>8147</v>
      </c>
      <c r="G6807" s="460" t="s">
        <v>8146</v>
      </c>
      <c r="H6807" s="460" t="s">
        <v>6389</v>
      </c>
      <c r="I6807" s="460" t="s">
        <v>7869</v>
      </c>
      <c r="J6807" s="459" t="s">
        <v>6389</v>
      </c>
      <c r="K6807" s="458">
        <v>3</v>
      </c>
      <c r="L6807" s="458">
        <v>12</v>
      </c>
      <c r="M6807" s="457">
        <v>53472.939955718633</v>
      </c>
      <c r="N6807" s="458">
        <v>1</v>
      </c>
      <c r="O6807" s="458">
        <v>6</v>
      </c>
      <c r="P6807" s="457">
        <v>26506.799999999999</v>
      </c>
    </row>
    <row r="6808" spans="1:16" ht="67.5" x14ac:dyDescent="0.2">
      <c r="A6808" s="466" t="s">
        <v>7860</v>
      </c>
      <c r="B6808" s="465" t="s">
        <v>3526</v>
      </c>
      <c r="C6808" s="464" t="s">
        <v>2594</v>
      </c>
      <c r="D6808" s="463" t="s">
        <v>8145</v>
      </c>
      <c r="E6808" s="462">
        <v>5500</v>
      </c>
      <c r="F6808" s="461" t="s">
        <v>8144</v>
      </c>
      <c r="G6808" s="460" t="s">
        <v>8143</v>
      </c>
      <c r="H6808" s="460" t="s">
        <v>3542</v>
      </c>
      <c r="I6808" s="460" t="s">
        <v>7869</v>
      </c>
      <c r="J6808" s="459" t="s">
        <v>3542</v>
      </c>
      <c r="K6808" s="458">
        <v>5</v>
      </c>
      <c r="L6808" s="458">
        <v>12</v>
      </c>
      <c r="M6808" s="457">
        <v>97078.849324370138</v>
      </c>
      <c r="N6808" s="458">
        <v>1</v>
      </c>
      <c r="O6808" s="458">
        <v>6</v>
      </c>
      <c r="P6808" s="457">
        <v>34306.800000000003</v>
      </c>
    </row>
    <row r="6809" spans="1:16" ht="67.5" x14ac:dyDescent="0.2">
      <c r="A6809" s="466" t="s">
        <v>7860</v>
      </c>
      <c r="B6809" s="465" t="s">
        <v>3526</v>
      </c>
      <c r="C6809" s="464" t="s">
        <v>2594</v>
      </c>
      <c r="D6809" s="463" t="s">
        <v>7923</v>
      </c>
      <c r="E6809" s="462">
        <v>4200</v>
      </c>
      <c r="F6809" s="461" t="s">
        <v>8142</v>
      </c>
      <c r="G6809" s="460" t="s">
        <v>8141</v>
      </c>
      <c r="H6809" s="460" t="s">
        <v>6189</v>
      </c>
      <c r="I6809" s="460" t="s">
        <v>7861</v>
      </c>
      <c r="J6809" s="459" t="s">
        <v>6189</v>
      </c>
      <c r="K6809" s="458">
        <v>4</v>
      </c>
      <c r="L6809" s="458">
        <v>12</v>
      </c>
      <c r="M6809" s="457">
        <v>53472.939955718633</v>
      </c>
      <c r="N6809" s="458">
        <v>1</v>
      </c>
      <c r="O6809" s="458">
        <v>6</v>
      </c>
      <c r="P6809" s="457">
        <v>26506.799999999999</v>
      </c>
    </row>
    <row r="6810" spans="1:16" ht="67.5" x14ac:dyDescent="0.2">
      <c r="A6810" s="466" t="s">
        <v>7860</v>
      </c>
      <c r="B6810" s="465" t="s">
        <v>3526</v>
      </c>
      <c r="C6810" s="464" t="s">
        <v>2594</v>
      </c>
      <c r="D6810" s="463" t="s">
        <v>8140</v>
      </c>
      <c r="E6810" s="462">
        <v>4200</v>
      </c>
      <c r="F6810" s="461" t="s">
        <v>8139</v>
      </c>
      <c r="G6810" s="460" t="s">
        <v>8138</v>
      </c>
      <c r="H6810" s="460" t="s">
        <v>3570</v>
      </c>
      <c r="I6810" s="460" t="s">
        <v>7861</v>
      </c>
      <c r="J6810" s="459" t="s">
        <v>3570</v>
      </c>
      <c r="K6810" s="458">
        <v>4</v>
      </c>
      <c r="L6810" s="458">
        <v>12</v>
      </c>
      <c r="M6810" s="457">
        <v>53472.939955718633</v>
      </c>
      <c r="N6810" s="458">
        <v>1</v>
      </c>
      <c r="O6810" s="458">
        <v>6</v>
      </c>
      <c r="P6810" s="457">
        <v>26506.799999999999</v>
      </c>
    </row>
    <row r="6811" spans="1:16" ht="67.5" x14ac:dyDescent="0.2">
      <c r="A6811" s="466" t="s">
        <v>7860</v>
      </c>
      <c r="B6811" s="465" t="s">
        <v>3526</v>
      </c>
      <c r="C6811" s="464" t="s">
        <v>2594</v>
      </c>
      <c r="D6811" s="463" t="s">
        <v>8137</v>
      </c>
      <c r="E6811" s="462">
        <v>2000</v>
      </c>
      <c r="F6811" s="461" t="s">
        <v>8136</v>
      </c>
      <c r="G6811" s="460" t="s">
        <v>8135</v>
      </c>
      <c r="H6811" s="460"/>
      <c r="I6811" s="460"/>
      <c r="J6811" s="459"/>
      <c r="K6811" s="458">
        <v>3</v>
      </c>
      <c r="L6811" s="458">
        <v>12</v>
      </c>
      <c r="M6811" s="457">
        <v>25463.304740818396</v>
      </c>
      <c r="N6811" s="458">
        <v>1</v>
      </c>
      <c r="O6811" s="458">
        <v>6</v>
      </c>
      <c r="P6811" s="457">
        <v>13306.8</v>
      </c>
    </row>
    <row r="6812" spans="1:16" ht="67.5" x14ac:dyDescent="0.2">
      <c r="A6812" s="466" t="s">
        <v>7860</v>
      </c>
      <c r="B6812" s="465" t="s">
        <v>3526</v>
      </c>
      <c r="C6812" s="464" t="s">
        <v>2594</v>
      </c>
      <c r="D6812" s="463" t="s">
        <v>7887</v>
      </c>
      <c r="E6812" s="462">
        <v>4200</v>
      </c>
      <c r="F6812" s="461" t="s">
        <v>8134</v>
      </c>
      <c r="G6812" s="460" t="s">
        <v>8133</v>
      </c>
      <c r="H6812" s="460" t="s">
        <v>3642</v>
      </c>
      <c r="I6812" s="460" t="s">
        <v>7861</v>
      </c>
      <c r="J6812" s="459" t="s">
        <v>3642</v>
      </c>
      <c r="K6812" s="458">
        <v>3</v>
      </c>
      <c r="L6812" s="458">
        <v>12</v>
      </c>
      <c r="M6812" s="457">
        <v>53472.939955718633</v>
      </c>
      <c r="N6812" s="458">
        <v>1</v>
      </c>
      <c r="O6812" s="458">
        <v>6</v>
      </c>
      <c r="P6812" s="457">
        <v>26506.799999999999</v>
      </c>
    </row>
    <row r="6813" spans="1:16" ht="67.5" x14ac:dyDescent="0.2">
      <c r="A6813" s="466" t="s">
        <v>7860</v>
      </c>
      <c r="B6813" s="465" t="s">
        <v>3526</v>
      </c>
      <c r="C6813" s="464" t="s">
        <v>2594</v>
      </c>
      <c r="D6813" s="463" t="s">
        <v>8132</v>
      </c>
      <c r="E6813" s="462">
        <v>3500</v>
      </c>
      <c r="F6813" s="461" t="s">
        <v>8131</v>
      </c>
      <c r="G6813" s="460" t="s">
        <v>8130</v>
      </c>
      <c r="H6813" s="460"/>
      <c r="I6813" s="460" t="s">
        <v>8064</v>
      </c>
      <c r="J6813" s="459" t="s">
        <v>8129</v>
      </c>
      <c r="K6813" s="458">
        <v>5</v>
      </c>
      <c r="L6813" s="458">
        <v>12</v>
      </c>
      <c r="M6813" s="457">
        <v>44560.783296432193</v>
      </c>
      <c r="N6813" s="458">
        <v>1</v>
      </c>
      <c r="O6813" s="458">
        <v>6</v>
      </c>
      <c r="P6813" s="457">
        <v>22306.799999999999</v>
      </c>
    </row>
    <row r="6814" spans="1:16" ht="67.5" x14ac:dyDescent="0.2">
      <c r="A6814" s="466" t="s">
        <v>7860</v>
      </c>
      <c r="B6814" s="465" t="s">
        <v>3526</v>
      </c>
      <c r="C6814" s="464" t="s">
        <v>2594</v>
      </c>
      <c r="D6814" s="463" t="s">
        <v>8128</v>
      </c>
      <c r="E6814" s="462">
        <v>8500</v>
      </c>
      <c r="F6814" s="461" t="s">
        <v>8127</v>
      </c>
      <c r="G6814" s="460" t="s">
        <v>8126</v>
      </c>
      <c r="H6814" s="460" t="s">
        <v>8125</v>
      </c>
      <c r="I6814" s="460" t="s">
        <v>7869</v>
      </c>
      <c r="J6814" s="459" t="s">
        <v>8125</v>
      </c>
      <c r="K6814" s="458">
        <v>3</v>
      </c>
      <c r="L6814" s="458">
        <v>8</v>
      </c>
      <c r="M6814" s="457">
        <v>72146.030098985459</v>
      </c>
      <c r="N6814" s="458">
        <v>2</v>
      </c>
      <c r="O6814" s="458">
        <v>6</v>
      </c>
      <c r="P6814" s="457">
        <v>52306.8</v>
      </c>
    </row>
    <row r="6815" spans="1:16" ht="67.5" x14ac:dyDescent="0.2">
      <c r="A6815" s="466" t="s">
        <v>7860</v>
      </c>
      <c r="B6815" s="465" t="s">
        <v>3526</v>
      </c>
      <c r="C6815" s="464" t="s">
        <v>2594</v>
      </c>
      <c r="D6815" s="463" t="s">
        <v>7905</v>
      </c>
      <c r="E6815" s="462">
        <v>4200</v>
      </c>
      <c r="F6815" s="461" t="s">
        <v>8124</v>
      </c>
      <c r="G6815" s="460" t="s">
        <v>8123</v>
      </c>
      <c r="H6815" s="460" t="s">
        <v>7917</v>
      </c>
      <c r="I6815" s="460" t="s">
        <v>7869</v>
      </c>
      <c r="J6815" s="459" t="s">
        <v>7917</v>
      </c>
      <c r="K6815" s="458">
        <v>3</v>
      </c>
      <c r="L6815" s="458">
        <v>12</v>
      </c>
      <c r="M6815" s="457">
        <v>53472.939955718633</v>
      </c>
      <c r="N6815" s="458">
        <v>1</v>
      </c>
      <c r="O6815" s="458">
        <v>6</v>
      </c>
      <c r="P6815" s="457">
        <v>26506.799999999999</v>
      </c>
    </row>
    <row r="6816" spans="1:16" ht="67.5" x14ac:dyDescent="0.2">
      <c r="A6816" s="466" t="s">
        <v>7860</v>
      </c>
      <c r="B6816" s="465" t="s">
        <v>3526</v>
      </c>
      <c r="C6816" s="464" t="s">
        <v>2594</v>
      </c>
      <c r="D6816" s="463" t="s">
        <v>8122</v>
      </c>
      <c r="E6816" s="462">
        <v>10000</v>
      </c>
      <c r="F6816" s="461" t="s">
        <v>8121</v>
      </c>
      <c r="G6816" s="460" t="s">
        <v>8120</v>
      </c>
      <c r="H6816" s="460" t="s">
        <v>7911</v>
      </c>
      <c r="I6816" s="460" t="s">
        <v>7869</v>
      </c>
      <c r="J6816" s="459" t="s">
        <v>7911</v>
      </c>
      <c r="K6816" s="458">
        <v>3</v>
      </c>
      <c r="L6816" s="458">
        <v>12</v>
      </c>
      <c r="M6816" s="457">
        <v>127316.52370409199</v>
      </c>
      <c r="N6816" s="458">
        <v>1</v>
      </c>
      <c r="O6816" s="458">
        <v>6</v>
      </c>
      <c r="P6816" s="457">
        <v>61306.8</v>
      </c>
    </row>
    <row r="6817" spans="1:16" ht="67.5" x14ac:dyDescent="0.2">
      <c r="A6817" s="466" t="s">
        <v>7860</v>
      </c>
      <c r="B6817" s="465" t="s">
        <v>3526</v>
      </c>
      <c r="C6817" s="464" t="s">
        <v>2594</v>
      </c>
      <c r="D6817" s="463" t="s">
        <v>7908</v>
      </c>
      <c r="E6817" s="462">
        <v>4200</v>
      </c>
      <c r="F6817" s="461" t="s">
        <v>8119</v>
      </c>
      <c r="G6817" s="460" t="s">
        <v>8118</v>
      </c>
      <c r="H6817" s="460" t="s">
        <v>6189</v>
      </c>
      <c r="I6817" s="460" t="s">
        <v>7861</v>
      </c>
      <c r="J6817" s="459" t="s">
        <v>6189</v>
      </c>
      <c r="K6817" s="458">
        <v>3</v>
      </c>
      <c r="L6817" s="458">
        <v>5</v>
      </c>
      <c r="M6817" s="457">
        <v>22280.391648216097</v>
      </c>
      <c r="N6817" s="458">
        <v>0</v>
      </c>
      <c r="O6817" s="458">
        <v>0</v>
      </c>
      <c r="P6817" s="457">
        <v>0</v>
      </c>
    </row>
    <row r="6818" spans="1:16" ht="67.5" x14ac:dyDescent="0.2">
      <c r="A6818" s="466" t="s">
        <v>7860</v>
      </c>
      <c r="B6818" s="465" t="s">
        <v>3526</v>
      </c>
      <c r="C6818" s="464" t="s">
        <v>2594</v>
      </c>
      <c r="D6818" s="463" t="s">
        <v>7859</v>
      </c>
      <c r="E6818" s="462">
        <v>2500</v>
      </c>
      <c r="F6818" s="461" t="s">
        <v>8117</v>
      </c>
      <c r="G6818" s="460" t="s">
        <v>8116</v>
      </c>
      <c r="H6818" s="460" t="s">
        <v>6514</v>
      </c>
      <c r="I6818" s="460" t="s">
        <v>7869</v>
      </c>
      <c r="J6818" s="459" t="s">
        <v>6514</v>
      </c>
      <c r="K6818" s="458">
        <v>3</v>
      </c>
      <c r="L6818" s="458">
        <v>5</v>
      </c>
      <c r="M6818" s="457">
        <v>13262.137885842914</v>
      </c>
      <c r="N6818" s="458">
        <v>0</v>
      </c>
      <c r="O6818" s="458">
        <v>0</v>
      </c>
      <c r="P6818" s="457">
        <v>0</v>
      </c>
    </row>
    <row r="6819" spans="1:16" ht="67.5" x14ac:dyDescent="0.2">
      <c r="A6819" s="466" t="s">
        <v>7860</v>
      </c>
      <c r="B6819" s="465" t="s">
        <v>3526</v>
      </c>
      <c r="C6819" s="464" t="s">
        <v>2594</v>
      </c>
      <c r="D6819" s="463" t="s">
        <v>8115</v>
      </c>
      <c r="E6819" s="462">
        <v>11000</v>
      </c>
      <c r="F6819" s="461" t="s">
        <v>8114</v>
      </c>
      <c r="G6819" s="460" t="s">
        <v>8113</v>
      </c>
      <c r="H6819" s="460" t="s">
        <v>4810</v>
      </c>
      <c r="I6819" s="460" t="s">
        <v>7869</v>
      </c>
      <c r="J6819" s="459" t="s">
        <v>4810</v>
      </c>
      <c r="K6819" s="458">
        <v>3</v>
      </c>
      <c r="L6819" s="458">
        <v>12</v>
      </c>
      <c r="M6819" s="457">
        <v>140048.17607450119</v>
      </c>
      <c r="N6819" s="458">
        <v>1</v>
      </c>
      <c r="O6819" s="458">
        <v>6</v>
      </c>
      <c r="P6819" s="457">
        <v>67306.8</v>
      </c>
    </row>
    <row r="6820" spans="1:16" ht="67.5" x14ac:dyDescent="0.2">
      <c r="A6820" s="466" t="s">
        <v>7860</v>
      </c>
      <c r="B6820" s="465" t="s">
        <v>3526</v>
      </c>
      <c r="C6820" s="464" t="s">
        <v>2594</v>
      </c>
      <c r="D6820" s="463" t="s">
        <v>8091</v>
      </c>
      <c r="E6820" s="462">
        <v>2700</v>
      </c>
      <c r="F6820" s="461" t="s">
        <v>8112</v>
      </c>
      <c r="G6820" s="460" t="s">
        <v>8111</v>
      </c>
      <c r="H6820" s="460" t="s">
        <v>3859</v>
      </c>
      <c r="I6820" s="460" t="s">
        <v>7861</v>
      </c>
      <c r="J6820" s="459" t="s">
        <v>3859</v>
      </c>
      <c r="K6820" s="458">
        <v>4</v>
      </c>
      <c r="L6820" s="458">
        <v>12</v>
      </c>
      <c r="M6820" s="457">
        <v>34375.461400104832</v>
      </c>
      <c r="N6820" s="458">
        <v>0</v>
      </c>
      <c r="O6820" s="458">
        <v>0</v>
      </c>
      <c r="P6820" s="457">
        <v>0</v>
      </c>
    </row>
    <row r="6821" spans="1:16" ht="67.5" x14ac:dyDescent="0.2">
      <c r="A6821" s="466" t="s">
        <v>7860</v>
      </c>
      <c r="B6821" s="465" t="s">
        <v>3526</v>
      </c>
      <c r="C6821" s="464" t="s">
        <v>2594</v>
      </c>
      <c r="D6821" s="463" t="s">
        <v>7859</v>
      </c>
      <c r="E6821" s="462">
        <v>2500</v>
      </c>
      <c r="F6821" s="461" t="s">
        <v>8110</v>
      </c>
      <c r="G6821" s="460" t="s">
        <v>8109</v>
      </c>
      <c r="H6821" s="460" t="s">
        <v>6389</v>
      </c>
      <c r="I6821" s="460" t="s">
        <v>7869</v>
      </c>
      <c r="J6821" s="459" t="s">
        <v>6389</v>
      </c>
      <c r="K6821" s="458">
        <v>2</v>
      </c>
      <c r="L6821" s="458">
        <v>4</v>
      </c>
      <c r="M6821" s="457">
        <v>10609.710308674332</v>
      </c>
      <c r="N6821" s="458">
        <v>0</v>
      </c>
      <c r="O6821" s="458">
        <v>0</v>
      </c>
      <c r="P6821" s="457">
        <v>0</v>
      </c>
    </row>
    <row r="6822" spans="1:16" ht="67.5" x14ac:dyDescent="0.2">
      <c r="A6822" s="466" t="s">
        <v>7860</v>
      </c>
      <c r="B6822" s="465" t="s">
        <v>3526</v>
      </c>
      <c r="C6822" s="464" t="s">
        <v>2594</v>
      </c>
      <c r="D6822" s="463" t="s">
        <v>8108</v>
      </c>
      <c r="E6822" s="462">
        <v>4000</v>
      </c>
      <c r="F6822" s="461" t="s">
        <v>8107</v>
      </c>
      <c r="G6822" s="460" t="s">
        <v>8106</v>
      </c>
      <c r="H6822" s="460"/>
      <c r="I6822" s="460"/>
      <c r="J6822" s="459"/>
      <c r="K6822" s="458">
        <v>4</v>
      </c>
      <c r="L6822" s="458">
        <v>12</v>
      </c>
      <c r="M6822" s="457">
        <v>50926.609481636791</v>
      </c>
      <c r="N6822" s="458">
        <v>1</v>
      </c>
      <c r="O6822" s="458">
        <v>6</v>
      </c>
      <c r="P6822" s="457">
        <v>25306.799999999999</v>
      </c>
    </row>
    <row r="6823" spans="1:16" ht="67.5" x14ac:dyDescent="0.2">
      <c r="A6823" s="466" t="s">
        <v>7860</v>
      </c>
      <c r="B6823" s="465" t="s">
        <v>3526</v>
      </c>
      <c r="C6823" s="464" t="s">
        <v>2594</v>
      </c>
      <c r="D6823" s="463" t="s">
        <v>8105</v>
      </c>
      <c r="E6823" s="462">
        <v>10000</v>
      </c>
      <c r="F6823" s="461" t="s">
        <v>8104</v>
      </c>
      <c r="G6823" s="460" t="s">
        <v>8103</v>
      </c>
      <c r="H6823" s="460" t="s">
        <v>6514</v>
      </c>
      <c r="I6823" s="460" t="s">
        <v>7869</v>
      </c>
      <c r="J6823" s="459" t="s">
        <v>6514</v>
      </c>
      <c r="K6823" s="458">
        <v>6</v>
      </c>
      <c r="L6823" s="458">
        <v>11</v>
      </c>
      <c r="M6823" s="457">
        <v>116706.81339541764</v>
      </c>
      <c r="N6823" s="458">
        <v>0</v>
      </c>
      <c r="O6823" s="458">
        <v>0</v>
      </c>
      <c r="P6823" s="457">
        <v>0</v>
      </c>
    </row>
    <row r="6824" spans="1:16" ht="67.5" x14ac:dyDescent="0.2">
      <c r="A6824" s="466" t="s">
        <v>7860</v>
      </c>
      <c r="B6824" s="465" t="s">
        <v>3526</v>
      </c>
      <c r="C6824" s="464" t="s">
        <v>2594</v>
      </c>
      <c r="D6824" s="463" t="s">
        <v>7908</v>
      </c>
      <c r="E6824" s="462">
        <v>4200</v>
      </c>
      <c r="F6824" s="461" t="s">
        <v>8102</v>
      </c>
      <c r="G6824" s="460" t="s">
        <v>8101</v>
      </c>
      <c r="H6824" s="460" t="s">
        <v>6389</v>
      </c>
      <c r="I6824" s="460" t="s">
        <v>7869</v>
      </c>
      <c r="J6824" s="459" t="s">
        <v>6389</v>
      </c>
      <c r="K6824" s="458">
        <v>3</v>
      </c>
      <c r="L6824" s="458">
        <v>5</v>
      </c>
      <c r="M6824" s="457">
        <v>22280.391648216097</v>
      </c>
      <c r="N6824" s="458">
        <v>0</v>
      </c>
      <c r="O6824" s="458">
        <v>0</v>
      </c>
      <c r="P6824" s="457">
        <v>0</v>
      </c>
    </row>
    <row r="6825" spans="1:16" ht="67.5" x14ac:dyDescent="0.2">
      <c r="A6825" s="466" t="s">
        <v>7860</v>
      </c>
      <c r="B6825" s="465" t="s">
        <v>3526</v>
      </c>
      <c r="C6825" s="464" t="s">
        <v>2594</v>
      </c>
      <c r="D6825" s="463" t="s">
        <v>8100</v>
      </c>
      <c r="E6825" s="462">
        <v>2200</v>
      </c>
      <c r="F6825" s="461" t="s">
        <v>8099</v>
      </c>
      <c r="G6825" s="460" t="s">
        <v>8098</v>
      </c>
      <c r="H6825" s="460"/>
      <c r="I6825" s="460"/>
      <c r="J6825" s="459"/>
      <c r="K6825" s="458">
        <v>3</v>
      </c>
      <c r="L6825" s="458">
        <v>12</v>
      </c>
      <c r="M6825" s="457">
        <v>28009.635214900234</v>
      </c>
      <c r="N6825" s="458">
        <v>1</v>
      </c>
      <c r="O6825" s="458">
        <v>6</v>
      </c>
      <c r="P6825" s="457">
        <v>14506.8</v>
      </c>
    </row>
    <row r="6826" spans="1:16" ht="67.5" x14ac:dyDescent="0.2">
      <c r="A6826" s="466" t="s">
        <v>7860</v>
      </c>
      <c r="B6826" s="465" t="s">
        <v>3526</v>
      </c>
      <c r="C6826" s="464" t="s">
        <v>2594</v>
      </c>
      <c r="D6826" s="463" t="s">
        <v>8011</v>
      </c>
      <c r="E6826" s="462">
        <v>2200</v>
      </c>
      <c r="F6826" s="461" t="s">
        <v>8097</v>
      </c>
      <c r="G6826" s="460" t="s">
        <v>8096</v>
      </c>
      <c r="H6826" s="460"/>
      <c r="I6826" s="460"/>
      <c r="J6826" s="459"/>
      <c r="K6826" s="458">
        <v>4</v>
      </c>
      <c r="L6826" s="458">
        <v>12</v>
      </c>
      <c r="M6826" s="457">
        <v>28009.635214900234</v>
      </c>
      <c r="N6826" s="458">
        <v>1</v>
      </c>
      <c r="O6826" s="458">
        <v>6</v>
      </c>
      <c r="P6826" s="457">
        <v>14506.8</v>
      </c>
    </row>
    <row r="6827" spans="1:16" ht="67.5" x14ac:dyDescent="0.2">
      <c r="A6827" s="466" t="s">
        <v>7860</v>
      </c>
      <c r="B6827" s="465" t="s">
        <v>3526</v>
      </c>
      <c r="C6827" s="464" t="s">
        <v>2594</v>
      </c>
      <c r="D6827" s="463" t="s">
        <v>7859</v>
      </c>
      <c r="E6827" s="462">
        <v>2500</v>
      </c>
      <c r="F6827" s="461" t="s">
        <v>8095</v>
      </c>
      <c r="G6827" s="460" t="s">
        <v>8094</v>
      </c>
      <c r="H6827" s="460" t="s">
        <v>3642</v>
      </c>
      <c r="I6827" s="460" t="s">
        <v>7861</v>
      </c>
      <c r="J6827" s="459" t="s">
        <v>3642</v>
      </c>
      <c r="K6827" s="458">
        <v>3</v>
      </c>
      <c r="L6827" s="458">
        <v>5</v>
      </c>
      <c r="M6827" s="457">
        <v>13262.137885842914</v>
      </c>
      <c r="N6827" s="458">
        <v>0</v>
      </c>
      <c r="O6827" s="458">
        <v>0</v>
      </c>
      <c r="P6827" s="457">
        <v>0</v>
      </c>
    </row>
    <row r="6828" spans="1:16" ht="67.5" x14ac:dyDescent="0.2">
      <c r="A6828" s="466" t="s">
        <v>7860</v>
      </c>
      <c r="B6828" s="465" t="s">
        <v>3526</v>
      </c>
      <c r="C6828" s="464" t="s">
        <v>2594</v>
      </c>
      <c r="D6828" s="463" t="s">
        <v>7960</v>
      </c>
      <c r="E6828" s="462">
        <v>2500</v>
      </c>
      <c r="F6828" s="461" t="s">
        <v>8093</v>
      </c>
      <c r="G6828" s="460" t="s">
        <v>8092</v>
      </c>
      <c r="H6828" s="460"/>
      <c r="I6828" s="460"/>
      <c r="J6828" s="459"/>
      <c r="K6828" s="458">
        <v>4</v>
      </c>
      <c r="L6828" s="458">
        <v>12</v>
      </c>
      <c r="M6828" s="457">
        <v>31829.130926022997</v>
      </c>
      <c r="N6828" s="458">
        <v>1</v>
      </c>
      <c r="O6828" s="458">
        <v>6</v>
      </c>
      <c r="P6828" s="457">
        <v>16306.8</v>
      </c>
    </row>
    <row r="6829" spans="1:16" ht="67.5" x14ac:dyDescent="0.2">
      <c r="A6829" s="466" t="s">
        <v>7860</v>
      </c>
      <c r="B6829" s="465" t="s">
        <v>3526</v>
      </c>
      <c r="C6829" s="464" t="s">
        <v>2594</v>
      </c>
      <c r="D6829" s="463" t="s">
        <v>8091</v>
      </c>
      <c r="E6829" s="462">
        <v>2700</v>
      </c>
      <c r="F6829" s="461" t="s">
        <v>8090</v>
      </c>
      <c r="G6829" s="460" t="s">
        <v>8089</v>
      </c>
      <c r="H6829" s="460"/>
      <c r="I6829" s="460" t="s">
        <v>8064</v>
      </c>
      <c r="J6829" s="459" t="s">
        <v>7996</v>
      </c>
      <c r="K6829" s="458">
        <v>4</v>
      </c>
      <c r="L6829" s="458">
        <v>12</v>
      </c>
      <c r="M6829" s="457">
        <v>34375.461400104832</v>
      </c>
      <c r="N6829" s="458">
        <v>1</v>
      </c>
      <c r="O6829" s="458">
        <v>6</v>
      </c>
      <c r="P6829" s="457">
        <v>17506.8</v>
      </c>
    </row>
    <row r="6830" spans="1:16" ht="67.5" x14ac:dyDescent="0.2">
      <c r="A6830" s="466" t="s">
        <v>7860</v>
      </c>
      <c r="B6830" s="465" t="s">
        <v>3526</v>
      </c>
      <c r="C6830" s="464" t="s">
        <v>2594</v>
      </c>
      <c r="D6830" s="463" t="s">
        <v>7986</v>
      </c>
      <c r="E6830" s="462">
        <v>7500</v>
      </c>
      <c r="F6830" s="461" t="s">
        <v>8088</v>
      </c>
      <c r="G6830" s="460" t="s">
        <v>8087</v>
      </c>
      <c r="H6830" s="460" t="s">
        <v>7911</v>
      </c>
      <c r="I6830" s="460" t="s">
        <v>7869</v>
      </c>
      <c r="J6830" s="459" t="s">
        <v>7911</v>
      </c>
      <c r="K6830" s="458">
        <v>3</v>
      </c>
      <c r="L6830" s="458">
        <v>12</v>
      </c>
      <c r="M6830" s="457">
        <v>95487.392778068985</v>
      </c>
      <c r="N6830" s="458">
        <v>1</v>
      </c>
      <c r="O6830" s="458">
        <v>6</v>
      </c>
      <c r="P6830" s="457">
        <v>46306.8</v>
      </c>
    </row>
    <row r="6831" spans="1:16" ht="67.5" x14ac:dyDescent="0.2">
      <c r="A6831" s="466" t="s">
        <v>7860</v>
      </c>
      <c r="B6831" s="465" t="s">
        <v>3526</v>
      </c>
      <c r="C6831" s="464" t="s">
        <v>2594</v>
      </c>
      <c r="D6831" s="463" t="s">
        <v>8086</v>
      </c>
      <c r="E6831" s="462">
        <v>4200</v>
      </c>
      <c r="F6831" s="461" t="s">
        <v>8085</v>
      </c>
      <c r="G6831" s="460" t="s">
        <v>8084</v>
      </c>
      <c r="H6831" s="460" t="s">
        <v>6514</v>
      </c>
      <c r="I6831" s="460" t="s">
        <v>7869</v>
      </c>
      <c r="J6831" s="459" t="s">
        <v>6514</v>
      </c>
      <c r="K6831" s="458">
        <v>3</v>
      </c>
      <c r="L6831" s="458">
        <v>12</v>
      </c>
      <c r="M6831" s="457">
        <v>53472.939955718633</v>
      </c>
      <c r="N6831" s="458">
        <v>1</v>
      </c>
      <c r="O6831" s="458">
        <v>6</v>
      </c>
      <c r="P6831" s="457">
        <v>26506.799999999999</v>
      </c>
    </row>
    <row r="6832" spans="1:16" ht="67.5" x14ac:dyDescent="0.2">
      <c r="A6832" s="466" t="s">
        <v>7860</v>
      </c>
      <c r="B6832" s="465" t="s">
        <v>3526</v>
      </c>
      <c r="C6832" s="464" t="s">
        <v>2594</v>
      </c>
      <c r="D6832" s="463" t="s">
        <v>8083</v>
      </c>
      <c r="E6832" s="462">
        <v>5500</v>
      </c>
      <c r="F6832" s="461" t="s">
        <v>8082</v>
      </c>
      <c r="G6832" s="460" t="s">
        <v>8081</v>
      </c>
      <c r="H6832" s="460" t="s">
        <v>6514</v>
      </c>
      <c r="I6832" s="460" t="s">
        <v>7869</v>
      </c>
      <c r="J6832" s="459" t="s">
        <v>6514</v>
      </c>
      <c r="K6832" s="458">
        <v>3</v>
      </c>
      <c r="L6832" s="458">
        <v>12</v>
      </c>
      <c r="M6832" s="457">
        <v>70024.088037250593</v>
      </c>
      <c r="N6832" s="458">
        <v>1</v>
      </c>
      <c r="O6832" s="458">
        <v>6</v>
      </c>
      <c r="P6832" s="457">
        <v>34306.800000000003</v>
      </c>
    </row>
    <row r="6833" spans="1:16" ht="67.5" x14ac:dyDescent="0.2">
      <c r="A6833" s="466" t="s">
        <v>7860</v>
      </c>
      <c r="B6833" s="465" t="s">
        <v>3526</v>
      </c>
      <c r="C6833" s="464" t="s">
        <v>2594</v>
      </c>
      <c r="D6833" s="463" t="s">
        <v>8080</v>
      </c>
      <c r="E6833" s="462">
        <v>8000</v>
      </c>
      <c r="F6833" s="461" t="s">
        <v>8079</v>
      </c>
      <c r="G6833" s="460" t="s">
        <v>8078</v>
      </c>
      <c r="H6833" s="460" t="s">
        <v>8077</v>
      </c>
      <c r="I6833" s="460" t="s">
        <v>7861</v>
      </c>
      <c r="J6833" s="459" t="s">
        <v>8077</v>
      </c>
      <c r="K6833" s="458">
        <v>3</v>
      </c>
      <c r="L6833" s="458">
        <v>12</v>
      </c>
      <c r="M6833" s="457">
        <v>101853.21896327358</v>
      </c>
      <c r="N6833" s="458">
        <v>1</v>
      </c>
      <c r="O6833" s="458">
        <v>6</v>
      </c>
      <c r="P6833" s="457">
        <v>49306.8</v>
      </c>
    </row>
    <row r="6834" spans="1:16" ht="67.5" x14ac:dyDescent="0.2">
      <c r="A6834" s="466" t="s">
        <v>7860</v>
      </c>
      <c r="B6834" s="465" t="s">
        <v>3526</v>
      </c>
      <c r="C6834" s="464" t="s">
        <v>2594</v>
      </c>
      <c r="D6834" s="463" t="s">
        <v>7953</v>
      </c>
      <c r="E6834" s="462">
        <v>9500</v>
      </c>
      <c r="F6834" s="461" t="s">
        <v>8076</v>
      </c>
      <c r="G6834" s="460" t="s">
        <v>8075</v>
      </c>
      <c r="H6834" s="460" t="s">
        <v>7911</v>
      </c>
      <c r="I6834" s="460" t="s">
        <v>7869</v>
      </c>
      <c r="J6834" s="459" t="s">
        <v>7911</v>
      </c>
      <c r="K6834" s="458">
        <v>3</v>
      </c>
      <c r="L6834" s="458">
        <v>12</v>
      </c>
      <c r="M6834" s="457">
        <v>120950.69751888738</v>
      </c>
      <c r="N6834" s="458">
        <v>1</v>
      </c>
      <c r="O6834" s="458">
        <v>6</v>
      </c>
      <c r="P6834" s="457">
        <v>58306.8</v>
      </c>
    </row>
    <row r="6835" spans="1:16" ht="67.5" x14ac:dyDescent="0.2">
      <c r="A6835" s="466" t="s">
        <v>7860</v>
      </c>
      <c r="B6835" s="465" t="s">
        <v>3526</v>
      </c>
      <c r="C6835" s="464" t="s">
        <v>2594</v>
      </c>
      <c r="D6835" s="463" t="s">
        <v>8074</v>
      </c>
      <c r="E6835" s="462">
        <v>12500</v>
      </c>
      <c r="F6835" s="461" t="s">
        <v>8073</v>
      </c>
      <c r="G6835" s="460" t="s">
        <v>8072</v>
      </c>
      <c r="H6835" s="460" t="s">
        <v>7950</v>
      </c>
      <c r="I6835" s="460" t="s">
        <v>7869</v>
      </c>
      <c r="J6835" s="459" t="s">
        <v>7950</v>
      </c>
      <c r="K6835" s="458">
        <v>3</v>
      </c>
      <c r="L6835" s="458">
        <v>12</v>
      </c>
      <c r="M6835" s="457">
        <v>159145.65463011496</v>
      </c>
      <c r="N6835" s="458">
        <v>1</v>
      </c>
      <c r="O6835" s="458">
        <v>6</v>
      </c>
      <c r="P6835" s="457">
        <v>76306.8</v>
      </c>
    </row>
    <row r="6836" spans="1:16" ht="67.5" x14ac:dyDescent="0.2">
      <c r="A6836" s="466" t="s">
        <v>7860</v>
      </c>
      <c r="B6836" s="465" t="s">
        <v>3526</v>
      </c>
      <c r="C6836" s="464" t="s">
        <v>2594</v>
      </c>
      <c r="D6836" s="463" t="s">
        <v>7908</v>
      </c>
      <c r="E6836" s="462">
        <v>4200</v>
      </c>
      <c r="F6836" s="461" t="s">
        <v>8071</v>
      </c>
      <c r="G6836" s="460" t="s">
        <v>8070</v>
      </c>
      <c r="H6836" s="460" t="s">
        <v>8069</v>
      </c>
      <c r="I6836" s="460" t="s">
        <v>7869</v>
      </c>
      <c r="J6836" s="459" t="s">
        <v>8069</v>
      </c>
      <c r="K6836" s="458">
        <v>3</v>
      </c>
      <c r="L6836" s="458">
        <v>5</v>
      </c>
      <c r="M6836" s="457">
        <v>22280.391648216097</v>
      </c>
      <c r="N6836" s="458">
        <v>0</v>
      </c>
      <c r="O6836" s="458">
        <v>0</v>
      </c>
      <c r="P6836" s="457">
        <v>0</v>
      </c>
    </row>
    <row r="6837" spans="1:16" ht="67.5" x14ac:dyDescent="0.2">
      <c r="A6837" s="466" t="s">
        <v>7860</v>
      </c>
      <c r="B6837" s="465" t="s">
        <v>3526</v>
      </c>
      <c r="C6837" s="464" t="s">
        <v>2594</v>
      </c>
      <c r="D6837" s="463" t="s">
        <v>7887</v>
      </c>
      <c r="E6837" s="462">
        <v>4200</v>
      </c>
      <c r="F6837" s="461" t="s">
        <v>8068</v>
      </c>
      <c r="G6837" s="460" t="s">
        <v>8067</v>
      </c>
      <c r="H6837" s="460" t="s">
        <v>8020</v>
      </c>
      <c r="I6837" s="460" t="s">
        <v>7861</v>
      </c>
      <c r="J6837" s="459" t="s">
        <v>8020</v>
      </c>
      <c r="K6837" s="458">
        <v>3</v>
      </c>
      <c r="L6837" s="458">
        <v>12</v>
      </c>
      <c r="M6837" s="457">
        <v>53472.939955718633</v>
      </c>
      <c r="N6837" s="458">
        <v>1</v>
      </c>
      <c r="O6837" s="458">
        <v>6</v>
      </c>
      <c r="P6837" s="457">
        <v>26506.799999999999</v>
      </c>
    </row>
    <row r="6838" spans="1:16" ht="67.5" x14ac:dyDescent="0.2">
      <c r="A6838" s="466" t="s">
        <v>7860</v>
      </c>
      <c r="B6838" s="465" t="s">
        <v>3526</v>
      </c>
      <c r="C6838" s="464" t="s">
        <v>2594</v>
      </c>
      <c r="D6838" s="463" t="s">
        <v>4784</v>
      </c>
      <c r="E6838" s="462">
        <v>2200</v>
      </c>
      <c r="F6838" s="461" t="s">
        <v>8066</v>
      </c>
      <c r="G6838" s="460" t="s">
        <v>8065</v>
      </c>
      <c r="H6838" s="460"/>
      <c r="I6838" s="460" t="s">
        <v>8064</v>
      </c>
      <c r="J6838" s="459" t="s">
        <v>6463</v>
      </c>
      <c r="K6838" s="458">
        <v>3</v>
      </c>
      <c r="L6838" s="458">
        <v>12</v>
      </c>
      <c r="M6838" s="457">
        <v>28009.635214900234</v>
      </c>
      <c r="N6838" s="458">
        <v>1</v>
      </c>
      <c r="O6838" s="458">
        <v>6</v>
      </c>
      <c r="P6838" s="457">
        <v>14506.8</v>
      </c>
    </row>
    <row r="6839" spans="1:16" ht="67.5" x14ac:dyDescent="0.2">
      <c r="A6839" s="466" t="s">
        <v>7860</v>
      </c>
      <c r="B6839" s="465" t="s">
        <v>3526</v>
      </c>
      <c r="C6839" s="464" t="s">
        <v>2594</v>
      </c>
      <c r="D6839" s="463" t="s">
        <v>7960</v>
      </c>
      <c r="E6839" s="462">
        <v>2500</v>
      </c>
      <c r="F6839" s="461" t="s">
        <v>8063</v>
      </c>
      <c r="G6839" s="460" t="s">
        <v>8062</v>
      </c>
      <c r="H6839" s="460"/>
      <c r="I6839" s="460"/>
      <c r="J6839" s="459"/>
      <c r="K6839" s="458">
        <v>4</v>
      </c>
      <c r="L6839" s="458">
        <v>12</v>
      </c>
      <c r="M6839" s="457">
        <v>31829.130926022997</v>
      </c>
      <c r="N6839" s="458">
        <v>1</v>
      </c>
      <c r="O6839" s="458">
        <v>6</v>
      </c>
      <c r="P6839" s="457">
        <v>16306.8</v>
      </c>
    </row>
    <row r="6840" spans="1:16" ht="67.5" x14ac:dyDescent="0.2">
      <c r="A6840" s="466" t="s">
        <v>7860</v>
      </c>
      <c r="B6840" s="465" t="s">
        <v>3526</v>
      </c>
      <c r="C6840" s="464" t="s">
        <v>2594</v>
      </c>
      <c r="D6840" s="463" t="s">
        <v>8061</v>
      </c>
      <c r="E6840" s="462">
        <v>3000</v>
      </c>
      <c r="F6840" s="461" t="s">
        <v>8060</v>
      </c>
      <c r="G6840" s="460" t="s">
        <v>8059</v>
      </c>
      <c r="H6840" s="460" t="s">
        <v>6514</v>
      </c>
      <c r="I6840" s="460" t="s">
        <v>7869</v>
      </c>
      <c r="J6840" s="459" t="s">
        <v>6514</v>
      </c>
      <c r="K6840" s="458">
        <v>1</v>
      </c>
      <c r="L6840" s="458">
        <v>1</v>
      </c>
      <c r="M6840" s="457">
        <v>3182.9130926022995</v>
      </c>
      <c r="N6840" s="458">
        <v>1</v>
      </c>
      <c r="O6840" s="458">
        <v>6</v>
      </c>
      <c r="P6840" s="457">
        <v>19306.8</v>
      </c>
    </row>
    <row r="6841" spans="1:16" ht="67.5" x14ac:dyDescent="0.2">
      <c r="A6841" s="466" t="s">
        <v>7860</v>
      </c>
      <c r="B6841" s="465" t="s">
        <v>3526</v>
      </c>
      <c r="C6841" s="464" t="s">
        <v>2594</v>
      </c>
      <c r="D6841" s="463" t="s">
        <v>7887</v>
      </c>
      <c r="E6841" s="462">
        <v>4200</v>
      </c>
      <c r="F6841" s="461" t="s">
        <v>8058</v>
      </c>
      <c r="G6841" s="460" t="s">
        <v>8057</v>
      </c>
      <c r="H6841" s="460" t="s">
        <v>6389</v>
      </c>
      <c r="I6841" s="460" t="s">
        <v>7869</v>
      </c>
      <c r="J6841" s="459" t="s">
        <v>6389</v>
      </c>
      <c r="K6841" s="458">
        <v>3</v>
      </c>
      <c r="L6841" s="458">
        <v>12</v>
      </c>
      <c r="M6841" s="457">
        <v>53472.939955718633</v>
      </c>
      <c r="N6841" s="458">
        <v>1</v>
      </c>
      <c r="O6841" s="458">
        <v>6</v>
      </c>
      <c r="P6841" s="457">
        <v>26506.799999999999</v>
      </c>
    </row>
    <row r="6842" spans="1:16" ht="67.5" x14ac:dyDescent="0.2">
      <c r="A6842" s="466" t="s">
        <v>7860</v>
      </c>
      <c r="B6842" s="465" t="s">
        <v>3526</v>
      </c>
      <c r="C6842" s="464" t="s">
        <v>2594</v>
      </c>
      <c r="D6842" s="463" t="s">
        <v>7887</v>
      </c>
      <c r="E6842" s="462">
        <v>4200</v>
      </c>
      <c r="F6842" s="461" t="s">
        <v>8056</v>
      </c>
      <c r="G6842" s="460" t="s">
        <v>8055</v>
      </c>
      <c r="H6842" s="460" t="s">
        <v>6389</v>
      </c>
      <c r="I6842" s="460" t="s">
        <v>7869</v>
      </c>
      <c r="J6842" s="459" t="s">
        <v>6389</v>
      </c>
      <c r="K6842" s="458">
        <v>3</v>
      </c>
      <c r="L6842" s="458">
        <v>12</v>
      </c>
      <c r="M6842" s="457">
        <v>53472.939955718633</v>
      </c>
      <c r="N6842" s="458">
        <v>1</v>
      </c>
      <c r="O6842" s="458">
        <v>6</v>
      </c>
      <c r="P6842" s="457">
        <v>26506.799999999999</v>
      </c>
    </row>
    <row r="6843" spans="1:16" ht="67.5" x14ac:dyDescent="0.2">
      <c r="A6843" s="466" t="s">
        <v>7860</v>
      </c>
      <c r="B6843" s="465" t="s">
        <v>3526</v>
      </c>
      <c r="C6843" s="464" t="s">
        <v>2594</v>
      </c>
      <c r="D6843" s="463" t="s">
        <v>7946</v>
      </c>
      <c r="E6843" s="462">
        <v>4200</v>
      </c>
      <c r="F6843" s="461" t="s">
        <v>8054</v>
      </c>
      <c r="G6843" s="460" t="s">
        <v>8053</v>
      </c>
      <c r="H6843" s="460" t="s">
        <v>3642</v>
      </c>
      <c r="I6843" s="460" t="s">
        <v>7861</v>
      </c>
      <c r="J6843" s="459" t="s">
        <v>3642</v>
      </c>
      <c r="K6843" s="458">
        <v>3</v>
      </c>
      <c r="L6843" s="458">
        <v>12</v>
      </c>
      <c r="M6843" s="457">
        <v>53472.939955718633</v>
      </c>
      <c r="N6843" s="458">
        <v>1</v>
      </c>
      <c r="O6843" s="458">
        <v>6</v>
      </c>
      <c r="P6843" s="457">
        <v>26506.799999999999</v>
      </c>
    </row>
    <row r="6844" spans="1:16" ht="67.5" x14ac:dyDescent="0.2">
      <c r="A6844" s="466" t="s">
        <v>7860</v>
      </c>
      <c r="B6844" s="465" t="s">
        <v>3526</v>
      </c>
      <c r="C6844" s="464" t="s">
        <v>2594</v>
      </c>
      <c r="D6844" s="463" t="s">
        <v>7923</v>
      </c>
      <c r="E6844" s="462">
        <v>4200</v>
      </c>
      <c r="F6844" s="461" t="s">
        <v>8052</v>
      </c>
      <c r="G6844" s="460" t="s">
        <v>8051</v>
      </c>
      <c r="H6844" s="460" t="s">
        <v>6514</v>
      </c>
      <c r="I6844" s="460" t="s">
        <v>7861</v>
      </c>
      <c r="J6844" s="459" t="s">
        <v>6514</v>
      </c>
      <c r="K6844" s="458">
        <v>3</v>
      </c>
      <c r="L6844" s="458">
        <v>5</v>
      </c>
      <c r="M6844" s="457">
        <v>22280.391648216097</v>
      </c>
      <c r="N6844" s="458">
        <v>0</v>
      </c>
      <c r="O6844" s="458">
        <v>0</v>
      </c>
      <c r="P6844" s="457">
        <v>0</v>
      </c>
    </row>
    <row r="6845" spans="1:16" ht="67.5" x14ac:dyDescent="0.2">
      <c r="A6845" s="466" t="s">
        <v>7860</v>
      </c>
      <c r="B6845" s="465" t="s">
        <v>3526</v>
      </c>
      <c r="C6845" s="464" t="s">
        <v>2594</v>
      </c>
      <c r="D6845" s="463" t="s">
        <v>7908</v>
      </c>
      <c r="E6845" s="462">
        <v>4200</v>
      </c>
      <c r="F6845" s="461" t="s">
        <v>8050</v>
      </c>
      <c r="G6845" s="460" t="s">
        <v>8049</v>
      </c>
      <c r="H6845" s="460" t="s">
        <v>6389</v>
      </c>
      <c r="I6845" s="460" t="s">
        <v>7869</v>
      </c>
      <c r="J6845" s="459" t="s">
        <v>6389</v>
      </c>
      <c r="K6845" s="458">
        <v>3</v>
      </c>
      <c r="L6845" s="458">
        <v>5</v>
      </c>
      <c r="M6845" s="457">
        <v>22280.391648216097</v>
      </c>
      <c r="N6845" s="458">
        <v>0</v>
      </c>
      <c r="O6845" s="458">
        <v>0</v>
      </c>
      <c r="P6845" s="457">
        <v>0</v>
      </c>
    </row>
    <row r="6846" spans="1:16" ht="67.5" x14ac:dyDescent="0.2">
      <c r="A6846" s="466" t="s">
        <v>7860</v>
      </c>
      <c r="B6846" s="465" t="s">
        <v>3526</v>
      </c>
      <c r="C6846" s="464" t="s">
        <v>2594</v>
      </c>
      <c r="D6846" s="463" t="s">
        <v>8048</v>
      </c>
      <c r="E6846" s="462">
        <v>5500</v>
      </c>
      <c r="F6846" s="461" t="s">
        <v>8047</v>
      </c>
      <c r="G6846" s="460" t="s">
        <v>8046</v>
      </c>
      <c r="H6846" s="460" t="s">
        <v>6514</v>
      </c>
      <c r="I6846" s="460" t="s">
        <v>7861</v>
      </c>
      <c r="J6846" s="459" t="s">
        <v>6514</v>
      </c>
      <c r="K6846" s="458">
        <v>4</v>
      </c>
      <c r="L6846" s="458">
        <v>12</v>
      </c>
      <c r="M6846" s="457">
        <v>70024.088037250593</v>
      </c>
      <c r="N6846" s="458">
        <v>1</v>
      </c>
      <c r="O6846" s="458">
        <v>6</v>
      </c>
      <c r="P6846" s="457">
        <v>34306.800000000003</v>
      </c>
    </row>
    <row r="6847" spans="1:16" ht="67.5" x14ac:dyDescent="0.2">
      <c r="A6847" s="466" t="s">
        <v>7860</v>
      </c>
      <c r="B6847" s="465" t="s">
        <v>3526</v>
      </c>
      <c r="C6847" s="464" t="s">
        <v>2594</v>
      </c>
      <c r="D6847" s="463" t="s">
        <v>7859</v>
      </c>
      <c r="E6847" s="462">
        <v>2500</v>
      </c>
      <c r="F6847" s="461" t="s">
        <v>8045</v>
      </c>
      <c r="G6847" s="460" t="s">
        <v>8044</v>
      </c>
      <c r="H6847" s="460"/>
      <c r="I6847" s="460"/>
      <c r="J6847" s="459"/>
      <c r="K6847" s="458">
        <v>2</v>
      </c>
      <c r="L6847" s="458">
        <v>7</v>
      </c>
      <c r="M6847" s="457">
        <v>18566.993040180081</v>
      </c>
      <c r="N6847" s="458">
        <v>0</v>
      </c>
      <c r="O6847" s="458">
        <v>0</v>
      </c>
      <c r="P6847" s="457">
        <v>0</v>
      </c>
    </row>
    <row r="6848" spans="1:16" ht="67.5" x14ac:dyDescent="0.2">
      <c r="A6848" s="466" t="s">
        <v>7860</v>
      </c>
      <c r="B6848" s="465" t="s">
        <v>3526</v>
      </c>
      <c r="C6848" s="464" t="s">
        <v>2594</v>
      </c>
      <c r="D6848" s="463" t="s">
        <v>8043</v>
      </c>
      <c r="E6848" s="462">
        <v>1500</v>
      </c>
      <c r="F6848" s="461" t="s">
        <v>8042</v>
      </c>
      <c r="G6848" s="460" t="s">
        <v>8041</v>
      </c>
      <c r="H6848" s="460" t="s">
        <v>3859</v>
      </c>
      <c r="I6848" s="460" t="s">
        <v>7869</v>
      </c>
      <c r="J6848" s="459" t="s">
        <v>3859</v>
      </c>
      <c r="K6848" s="458">
        <v>3</v>
      </c>
      <c r="L6848" s="458">
        <v>12</v>
      </c>
      <c r="M6848" s="457">
        <v>19097.478555613798</v>
      </c>
      <c r="N6848" s="458">
        <v>1</v>
      </c>
      <c r="O6848" s="458">
        <v>6</v>
      </c>
      <c r="P6848" s="457">
        <v>10306.799999999999</v>
      </c>
    </row>
    <row r="6849" spans="1:16" ht="67.5" x14ac:dyDescent="0.2">
      <c r="A6849" s="466" t="s">
        <v>7860</v>
      </c>
      <c r="B6849" s="465" t="s">
        <v>3526</v>
      </c>
      <c r="C6849" s="464" t="s">
        <v>2594</v>
      </c>
      <c r="D6849" s="463" t="s">
        <v>8040</v>
      </c>
      <c r="E6849" s="462">
        <v>8500</v>
      </c>
      <c r="F6849" s="461" t="s">
        <v>8039</v>
      </c>
      <c r="G6849" s="460" t="s">
        <v>8038</v>
      </c>
      <c r="H6849" s="460" t="s">
        <v>3570</v>
      </c>
      <c r="I6849" s="460" t="s">
        <v>7869</v>
      </c>
      <c r="J6849" s="459" t="s">
        <v>3570</v>
      </c>
      <c r="K6849" s="458">
        <v>3</v>
      </c>
      <c r="L6849" s="458">
        <v>12</v>
      </c>
      <c r="M6849" s="457">
        <v>108219.04514847818</v>
      </c>
      <c r="N6849" s="458">
        <v>1</v>
      </c>
      <c r="O6849" s="458">
        <v>6</v>
      </c>
      <c r="P6849" s="457">
        <v>52306.8</v>
      </c>
    </row>
    <row r="6850" spans="1:16" ht="67.5" x14ac:dyDescent="0.2">
      <c r="A6850" s="466" t="s">
        <v>7860</v>
      </c>
      <c r="B6850" s="465" t="s">
        <v>3526</v>
      </c>
      <c r="C6850" s="464" t="s">
        <v>2594</v>
      </c>
      <c r="D6850" s="463" t="s">
        <v>7887</v>
      </c>
      <c r="E6850" s="462">
        <v>4200</v>
      </c>
      <c r="F6850" s="461" t="s">
        <v>8037</v>
      </c>
      <c r="G6850" s="460" t="s">
        <v>8036</v>
      </c>
      <c r="H6850" s="460" t="s">
        <v>3542</v>
      </c>
      <c r="I6850" s="460" t="s">
        <v>7861</v>
      </c>
      <c r="J6850" s="459" t="s">
        <v>3542</v>
      </c>
      <c r="K6850" s="458">
        <v>3</v>
      </c>
      <c r="L6850" s="458">
        <v>12</v>
      </c>
      <c r="M6850" s="457">
        <v>53472.939955718633</v>
      </c>
      <c r="N6850" s="458">
        <v>1</v>
      </c>
      <c r="O6850" s="458">
        <v>6</v>
      </c>
      <c r="P6850" s="457">
        <v>26506.799999999999</v>
      </c>
    </row>
    <row r="6851" spans="1:16" ht="67.5" x14ac:dyDescent="0.2">
      <c r="A6851" s="466" t="s">
        <v>7860</v>
      </c>
      <c r="B6851" s="465" t="s">
        <v>3526</v>
      </c>
      <c r="C6851" s="464" t="s">
        <v>2594</v>
      </c>
      <c r="D6851" s="463" t="s">
        <v>8035</v>
      </c>
      <c r="E6851" s="462">
        <v>7500</v>
      </c>
      <c r="F6851" s="461" t="s">
        <v>8034</v>
      </c>
      <c r="G6851" s="460" t="s">
        <v>8033</v>
      </c>
      <c r="H6851" s="460" t="s">
        <v>4810</v>
      </c>
      <c r="I6851" s="460" t="s">
        <v>7869</v>
      </c>
      <c r="J6851" s="459" t="s">
        <v>4810</v>
      </c>
      <c r="K6851" s="458">
        <v>3</v>
      </c>
      <c r="L6851" s="458">
        <v>12</v>
      </c>
      <c r="M6851" s="457">
        <v>95487.392778068985</v>
      </c>
      <c r="N6851" s="458">
        <v>1</v>
      </c>
      <c r="O6851" s="458">
        <v>6</v>
      </c>
      <c r="P6851" s="457">
        <v>46306.8</v>
      </c>
    </row>
    <row r="6852" spans="1:16" ht="67.5" x14ac:dyDescent="0.2">
      <c r="A6852" s="466" t="s">
        <v>7860</v>
      </c>
      <c r="B6852" s="465" t="s">
        <v>3526</v>
      </c>
      <c r="C6852" s="464" t="s">
        <v>2594</v>
      </c>
      <c r="D6852" s="463" t="s">
        <v>7881</v>
      </c>
      <c r="E6852" s="462">
        <v>3200</v>
      </c>
      <c r="F6852" s="461" t="s">
        <v>8032</v>
      </c>
      <c r="G6852" s="460" t="s">
        <v>8031</v>
      </c>
      <c r="H6852" s="460" t="s">
        <v>7865</v>
      </c>
      <c r="I6852" s="460" t="s">
        <v>7861</v>
      </c>
      <c r="J6852" s="459" t="s">
        <v>7865</v>
      </c>
      <c r="K6852" s="458">
        <v>3</v>
      </c>
      <c r="L6852" s="458">
        <v>12</v>
      </c>
      <c r="M6852" s="457">
        <v>40741.287585309437</v>
      </c>
      <c r="N6852" s="458">
        <v>1</v>
      </c>
      <c r="O6852" s="458">
        <v>6</v>
      </c>
      <c r="P6852" s="457">
        <v>20506.8</v>
      </c>
    </row>
    <row r="6853" spans="1:16" ht="67.5" x14ac:dyDescent="0.2">
      <c r="A6853" s="466" t="s">
        <v>7860</v>
      </c>
      <c r="B6853" s="465" t="s">
        <v>3526</v>
      </c>
      <c r="C6853" s="464" t="s">
        <v>2594</v>
      </c>
      <c r="D6853" s="463" t="s">
        <v>8030</v>
      </c>
      <c r="E6853" s="462">
        <v>8000</v>
      </c>
      <c r="F6853" s="461" t="s">
        <v>8029</v>
      </c>
      <c r="G6853" s="460" t="s">
        <v>8028</v>
      </c>
      <c r="H6853" s="460" t="s">
        <v>4839</v>
      </c>
      <c r="I6853" s="460" t="s">
        <v>7869</v>
      </c>
      <c r="J6853" s="459" t="s">
        <v>4839</v>
      </c>
      <c r="K6853" s="458">
        <v>3</v>
      </c>
      <c r="L6853" s="458">
        <v>12</v>
      </c>
      <c r="M6853" s="457">
        <v>101853.21896327358</v>
      </c>
      <c r="N6853" s="458">
        <v>1</v>
      </c>
      <c r="O6853" s="458">
        <v>6</v>
      </c>
      <c r="P6853" s="457">
        <v>49306.8</v>
      </c>
    </row>
    <row r="6854" spans="1:16" ht="67.5" x14ac:dyDescent="0.2">
      <c r="A6854" s="466" t="s">
        <v>7860</v>
      </c>
      <c r="B6854" s="465" t="s">
        <v>3526</v>
      </c>
      <c r="C6854" s="464" t="s">
        <v>2594</v>
      </c>
      <c r="D6854" s="463" t="s">
        <v>7953</v>
      </c>
      <c r="E6854" s="462">
        <v>9500</v>
      </c>
      <c r="F6854" s="461" t="s">
        <v>8027</v>
      </c>
      <c r="G6854" s="460" t="s">
        <v>8026</v>
      </c>
      <c r="H6854" s="460" t="s">
        <v>7976</v>
      </c>
      <c r="I6854" s="460" t="s">
        <v>7869</v>
      </c>
      <c r="J6854" s="459" t="s">
        <v>7976</v>
      </c>
      <c r="K6854" s="458">
        <v>3</v>
      </c>
      <c r="L6854" s="458">
        <v>12</v>
      </c>
      <c r="M6854" s="457">
        <v>120950.69751888738</v>
      </c>
      <c r="N6854" s="458">
        <v>1</v>
      </c>
      <c r="O6854" s="458">
        <v>6</v>
      </c>
      <c r="P6854" s="457">
        <v>58306.8</v>
      </c>
    </row>
    <row r="6855" spans="1:16" ht="67.5" x14ac:dyDescent="0.2">
      <c r="A6855" s="466" t="s">
        <v>7860</v>
      </c>
      <c r="B6855" s="465" t="s">
        <v>3526</v>
      </c>
      <c r="C6855" s="464" t="s">
        <v>2594</v>
      </c>
      <c r="D6855" s="463" t="s">
        <v>7859</v>
      </c>
      <c r="E6855" s="462">
        <v>2500</v>
      </c>
      <c r="F6855" s="461" t="s">
        <v>8025</v>
      </c>
      <c r="G6855" s="460" t="s">
        <v>8024</v>
      </c>
      <c r="H6855" s="460" t="s">
        <v>4270</v>
      </c>
      <c r="I6855" s="460" t="s">
        <v>7861</v>
      </c>
      <c r="J6855" s="459" t="s">
        <v>4270</v>
      </c>
      <c r="K6855" s="458">
        <v>4</v>
      </c>
      <c r="L6855" s="458">
        <v>12</v>
      </c>
      <c r="M6855" s="457">
        <v>31829.130926022997</v>
      </c>
      <c r="N6855" s="458">
        <v>1</v>
      </c>
      <c r="O6855" s="458">
        <v>6</v>
      </c>
      <c r="P6855" s="457">
        <v>16306.8</v>
      </c>
    </row>
    <row r="6856" spans="1:16" ht="67.5" x14ac:dyDescent="0.2">
      <c r="A6856" s="466" t="s">
        <v>7860</v>
      </c>
      <c r="B6856" s="465" t="s">
        <v>3526</v>
      </c>
      <c r="C6856" s="464" t="s">
        <v>2594</v>
      </c>
      <c r="D6856" s="463" t="s">
        <v>8023</v>
      </c>
      <c r="E6856" s="462">
        <v>7500</v>
      </c>
      <c r="F6856" s="461" t="s">
        <v>8022</v>
      </c>
      <c r="G6856" s="460" t="s">
        <v>8021</v>
      </c>
      <c r="H6856" s="460" t="s">
        <v>8020</v>
      </c>
      <c r="I6856" s="460" t="s">
        <v>7869</v>
      </c>
      <c r="J6856" s="459" t="s">
        <v>8020</v>
      </c>
      <c r="K6856" s="458">
        <v>5</v>
      </c>
      <c r="L6856" s="458">
        <v>12</v>
      </c>
      <c r="M6856" s="457">
        <v>112993.41478738164</v>
      </c>
      <c r="N6856" s="458">
        <v>1</v>
      </c>
      <c r="O6856" s="458">
        <v>6</v>
      </c>
      <c r="P6856" s="457">
        <v>46306.8</v>
      </c>
    </row>
    <row r="6857" spans="1:16" ht="67.5" x14ac:dyDescent="0.2">
      <c r="A6857" s="466" t="s">
        <v>7860</v>
      </c>
      <c r="B6857" s="465" t="s">
        <v>3526</v>
      </c>
      <c r="C6857" s="464" t="s">
        <v>2594</v>
      </c>
      <c r="D6857" s="463" t="s">
        <v>7899</v>
      </c>
      <c r="E6857" s="462">
        <v>4200</v>
      </c>
      <c r="F6857" s="461" t="s">
        <v>8019</v>
      </c>
      <c r="G6857" s="460" t="s">
        <v>8018</v>
      </c>
      <c r="H6857" s="460" t="s">
        <v>6389</v>
      </c>
      <c r="I6857" s="460" t="s">
        <v>7869</v>
      </c>
      <c r="J6857" s="459" t="s">
        <v>6389</v>
      </c>
      <c r="K6857" s="458">
        <v>3</v>
      </c>
      <c r="L6857" s="458">
        <v>12</v>
      </c>
      <c r="M6857" s="457">
        <v>53472.939955718633</v>
      </c>
      <c r="N6857" s="458">
        <v>1</v>
      </c>
      <c r="O6857" s="458">
        <v>6</v>
      </c>
      <c r="P6857" s="457">
        <v>26506.799999999999</v>
      </c>
    </row>
    <row r="6858" spans="1:16" ht="67.5" x14ac:dyDescent="0.2">
      <c r="A6858" s="466" t="s">
        <v>7860</v>
      </c>
      <c r="B6858" s="465" t="s">
        <v>3526</v>
      </c>
      <c r="C6858" s="464" t="s">
        <v>2594</v>
      </c>
      <c r="D6858" s="463" t="s">
        <v>8017</v>
      </c>
      <c r="E6858" s="462">
        <v>7500</v>
      </c>
      <c r="F6858" s="461" t="s">
        <v>8016</v>
      </c>
      <c r="G6858" s="460" t="s">
        <v>8015</v>
      </c>
      <c r="H6858" s="460" t="s">
        <v>7976</v>
      </c>
      <c r="I6858" s="460" t="s">
        <v>7869</v>
      </c>
      <c r="J6858" s="459" t="s">
        <v>7976</v>
      </c>
      <c r="K6858" s="458">
        <v>1</v>
      </c>
      <c r="L6858" s="458">
        <v>3</v>
      </c>
      <c r="M6858" s="457">
        <v>23871.848194517246</v>
      </c>
      <c r="N6858" s="458">
        <v>1</v>
      </c>
      <c r="O6858" s="458">
        <v>6</v>
      </c>
      <c r="P6858" s="457">
        <v>46306.8</v>
      </c>
    </row>
    <row r="6859" spans="1:16" ht="67.5" x14ac:dyDescent="0.2">
      <c r="A6859" s="466" t="s">
        <v>7860</v>
      </c>
      <c r="B6859" s="465" t="s">
        <v>3526</v>
      </c>
      <c r="C6859" s="464" t="s">
        <v>2594</v>
      </c>
      <c r="D6859" s="463" t="s">
        <v>8014</v>
      </c>
      <c r="E6859" s="462">
        <v>8500</v>
      </c>
      <c r="F6859" s="461" t="s">
        <v>8013</v>
      </c>
      <c r="G6859" s="460" t="s">
        <v>8012</v>
      </c>
      <c r="H6859" s="460" t="s">
        <v>7976</v>
      </c>
      <c r="I6859" s="460" t="s">
        <v>7869</v>
      </c>
      <c r="J6859" s="459" t="s">
        <v>7976</v>
      </c>
      <c r="K6859" s="458">
        <v>3</v>
      </c>
      <c r="L6859" s="458">
        <v>12</v>
      </c>
      <c r="M6859" s="457">
        <v>108219.04514847818</v>
      </c>
      <c r="N6859" s="458">
        <v>1</v>
      </c>
      <c r="O6859" s="458">
        <v>6</v>
      </c>
      <c r="P6859" s="457">
        <v>52306.8</v>
      </c>
    </row>
    <row r="6860" spans="1:16" ht="67.5" x14ac:dyDescent="0.2">
      <c r="A6860" s="466" t="s">
        <v>7860</v>
      </c>
      <c r="B6860" s="465" t="s">
        <v>3526</v>
      </c>
      <c r="C6860" s="464" t="s">
        <v>2594</v>
      </c>
      <c r="D6860" s="463" t="s">
        <v>8011</v>
      </c>
      <c r="E6860" s="462">
        <v>2200</v>
      </c>
      <c r="F6860" s="461" t="s">
        <v>8010</v>
      </c>
      <c r="G6860" s="460" t="s">
        <v>8009</v>
      </c>
      <c r="H6860" s="460"/>
      <c r="I6860" s="460"/>
      <c r="J6860" s="459"/>
      <c r="K6860" s="458">
        <v>4</v>
      </c>
      <c r="L6860" s="458">
        <v>12</v>
      </c>
      <c r="M6860" s="457">
        <v>28009.635214900234</v>
      </c>
      <c r="N6860" s="458">
        <v>1</v>
      </c>
      <c r="O6860" s="458">
        <v>6</v>
      </c>
      <c r="P6860" s="457">
        <v>14506.8</v>
      </c>
    </row>
    <row r="6861" spans="1:16" ht="67.5" x14ac:dyDescent="0.2">
      <c r="A6861" s="466" t="s">
        <v>7860</v>
      </c>
      <c r="B6861" s="465" t="s">
        <v>3526</v>
      </c>
      <c r="C6861" s="464" t="s">
        <v>2594</v>
      </c>
      <c r="D6861" s="463" t="s">
        <v>8008</v>
      </c>
      <c r="E6861" s="462">
        <v>7500</v>
      </c>
      <c r="F6861" s="461" t="s">
        <v>8007</v>
      </c>
      <c r="G6861" s="460" t="s">
        <v>8006</v>
      </c>
      <c r="H6861" s="460" t="s">
        <v>4810</v>
      </c>
      <c r="I6861" s="460" t="s">
        <v>7869</v>
      </c>
      <c r="J6861" s="459" t="s">
        <v>4810</v>
      </c>
      <c r="K6861" s="458">
        <v>4</v>
      </c>
      <c r="L6861" s="458">
        <v>12</v>
      </c>
      <c r="M6861" s="457">
        <v>95487.392778068985</v>
      </c>
      <c r="N6861" s="458">
        <v>1</v>
      </c>
      <c r="O6861" s="458">
        <v>6</v>
      </c>
      <c r="P6861" s="457">
        <v>46306.8</v>
      </c>
    </row>
    <row r="6862" spans="1:16" ht="67.5" x14ac:dyDescent="0.2">
      <c r="A6862" s="466" t="s">
        <v>7860</v>
      </c>
      <c r="B6862" s="465" t="s">
        <v>3526</v>
      </c>
      <c r="C6862" s="464" t="s">
        <v>2594</v>
      </c>
      <c r="D6862" s="463" t="s">
        <v>8005</v>
      </c>
      <c r="E6862" s="462">
        <v>4200</v>
      </c>
      <c r="F6862" s="461" t="s">
        <v>8004</v>
      </c>
      <c r="G6862" s="460" t="s">
        <v>8003</v>
      </c>
      <c r="H6862" s="460" t="s">
        <v>8002</v>
      </c>
      <c r="I6862" s="460" t="s">
        <v>7861</v>
      </c>
      <c r="J6862" s="459" t="s">
        <v>8002</v>
      </c>
      <c r="K6862" s="458">
        <v>3</v>
      </c>
      <c r="L6862" s="458">
        <v>10</v>
      </c>
      <c r="M6862" s="457">
        <v>44560.783296432193</v>
      </c>
      <c r="N6862" s="458">
        <v>0</v>
      </c>
      <c r="O6862" s="458">
        <v>0</v>
      </c>
      <c r="P6862" s="457">
        <v>0</v>
      </c>
    </row>
    <row r="6863" spans="1:16" ht="67.5" x14ac:dyDescent="0.2">
      <c r="A6863" s="466" t="s">
        <v>7860</v>
      </c>
      <c r="B6863" s="465" t="s">
        <v>3526</v>
      </c>
      <c r="C6863" s="464" t="s">
        <v>2594</v>
      </c>
      <c r="D6863" s="463" t="s">
        <v>7887</v>
      </c>
      <c r="E6863" s="462">
        <v>4200</v>
      </c>
      <c r="F6863" s="461" t="s">
        <v>8001</v>
      </c>
      <c r="G6863" s="460" t="s">
        <v>8000</v>
      </c>
      <c r="H6863" s="460" t="s">
        <v>3642</v>
      </c>
      <c r="I6863" s="460" t="s">
        <v>7861</v>
      </c>
      <c r="J6863" s="459" t="s">
        <v>3642</v>
      </c>
      <c r="K6863" s="458">
        <v>5</v>
      </c>
      <c r="L6863" s="458">
        <v>12</v>
      </c>
      <c r="M6863" s="457">
        <v>53472.939955718633</v>
      </c>
      <c r="N6863" s="458">
        <v>1</v>
      </c>
      <c r="O6863" s="458">
        <v>6</v>
      </c>
      <c r="P6863" s="457">
        <v>26506.799999999999</v>
      </c>
    </row>
    <row r="6864" spans="1:16" ht="67.5" x14ac:dyDescent="0.2">
      <c r="A6864" s="466" t="s">
        <v>7860</v>
      </c>
      <c r="B6864" s="465" t="s">
        <v>3526</v>
      </c>
      <c r="C6864" s="464" t="s">
        <v>2594</v>
      </c>
      <c r="D6864" s="463" t="s">
        <v>7999</v>
      </c>
      <c r="E6864" s="462">
        <v>5500</v>
      </c>
      <c r="F6864" s="461" t="s">
        <v>7998</v>
      </c>
      <c r="G6864" s="460" t="s">
        <v>7997</v>
      </c>
      <c r="H6864" s="460" t="s">
        <v>7996</v>
      </c>
      <c r="I6864" s="460" t="s">
        <v>7869</v>
      </c>
      <c r="J6864" s="459" t="s">
        <v>7996</v>
      </c>
      <c r="K6864" s="458">
        <v>3</v>
      </c>
      <c r="L6864" s="458">
        <v>12</v>
      </c>
      <c r="M6864" s="457">
        <v>70024.088037250593</v>
      </c>
      <c r="N6864" s="458">
        <v>1</v>
      </c>
      <c r="O6864" s="458">
        <v>6</v>
      </c>
      <c r="P6864" s="457">
        <v>34306.800000000003</v>
      </c>
    </row>
    <row r="6865" spans="1:16" ht="67.5" x14ac:dyDescent="0.2">
      <c r="A6865" s="466" t="s">
        <v>7860</v>
      </c>
      <c r="B6865" s="465" t="s">
        <v>3526</v>
      </c>
      <c r="C6865" s="464" t="s">
        <v>2594</v>
      </c>
      <c r="D6865" s="463" t="s">
        <v>7995</v>
      </c>
      <c r="E6865" s="462">
        <v>13000</v>
      </c>
      <c r="F6865" s="461" t="s">
        <v>7994</v>
      </c>
      <c r="G6865" s="460" t="s">
        <v>7993</v>
      </c>
      <c r="H6865" s="460" t="s">
        <v>6514</v>
      </c>
      <c r="I6865" s="460" t="s">
        <v>7869</v>
      </c>
      <c r="J6865" s="459" t="s">
        <v>6514</v>
      </c>
      <c r="K6865" s="458">
        <v>1</v>
      </c>
      <c r="L6865" s="458">
        <v>3</v>
      </c>
      <c r="M6865" s="457">
        <v>41377.870203829894</v>
      </c>
      <c r="N6865" s="458">
        <v>0</v>
      </c>
      <c r="O6865" s="458">
        <v>0</v>
      </c>
      <c r="P6865" s="457">
        <v>0</v>
      </c>
    </row>
    <row r="6866" spans="1:16" ht="67.5" x14ac:dyDescent="0.2">
      <c r="A6866" s="466" t="s">
        <v>7860</v>
      </c>
      <c r="B6866" s="465" t="s">
        <v>3526</v>
      </c>
      <c r="C6866" s="464" t="s">
        <v>2594</v>
      </c>
      <c r="D6866" s="463" t="s">
        <v>7960</v>
      </c>
      <c r="E6866" s="462">
        <v>2500</v>
      </c>
      <c r="F6866" s="461" t="s">
        <v>7992</v>
      </c>
      <c r="G6866" s="460" t="s">
        <v>7991</v>
      </c>
      <c r="H6866" s="460" t="s">
        <v>7990</v>
      </c>
      <c r="I6866" s="460" t="s">
        <v>7869</v>
      </c>
      <c r="J6866" s="459" t="s">
        <v>7990</v>
      </c>
      <c r="K6866" s="458">
        <v>4</v>
      </c>
      <c r="L6866" s="458">
        <v>12</v>
      </c>
      <c r="M6866" s="457">
        <v>31829.130926022997</v>
      </c>
      <c r="N6866" s="458">
        <v>1</v>
      </c>
      <c r="O6866" s="458">
        <v>6</v>
      </c>
      <c r="P6866" s="457">
        <v>16306.8</v>
      </c>
    </row>
    <row r="6867" spans="1:16" ht="67.5" x14ac:dyDescent="0.2">
      <c r="A6867" s="466" t="s">
        <v>7860</v>
      </c>
      <c r="B6867" s="465" t="s">
        <v>3526</v>
      </c>
      <c r="C6867" s="464" t="s">
        <v>2594</v>
      </c>
      <c r="D6867" s="463" t="s">
        <v>7989</v>
      </c>
      <c r="E6867" s="462">
        <v>5500</v>
      </c>
      <c r="F6867" s="461" t="s">
        <v>7988</v>
      </c>
      <c r="G6867" s="460" t="s">
        <v>7987</v>
      </c>
      <c r="H6867" s="460" t="s">
        <v>7911</v>
      </c>
      <c r="I6867" s="460" t="s">
        <v>7869</v>
      </c>
      <c r="J6867" s="459" t="s">
        <v>7911</v>
      </c>
      <c r="K6867" s="458">
        <v>4</v>
      </c>
      <c r="L6867" s="458">
        <v>12</v>
      </c>
      <c r="M6867" s="457">
        <v>70024.088037250593</v>
      </c>
      <c r="N6867" s="458">
        <v>1</v>
      </c>
      <c r="O6867" s="458">
        <v>6</v>
      </c>
      <c r="P6867" s="457">
        <v>34306.800000000003</v>
      </c>
    </row>
    <row r="6868" spans="1:16" ht="67.5" x14ac:dyDescent="0.2">
      <c r="A6868" s="466" t="s">
        <v>7860</v>
      </c>
      <c r="B6868" s="465" t="s">
        <v>3526</v>
      </c>
      <c r="C6868" s="464" t="s">
        <v>2594</v>
      </c>
      <c r="D6868" s="463" t="s">
        <v>7986</v>
      </c>
      <c r="E6868" s="462">
        <v>7500</v>
      </c>
      <c r="F6868" s="461" t="s">
        <v>7985</v>
      </c>
      <c r="G6868" s="460" t="s">
        <v>7984</v>
      </c>
      <c r="H6868" s="460" t="s">
        <v>4270</v>
      </c>
      <c r="I6868" s="460" t="s">
        <v>7869</v>
      </c>
      <c r="J6868" s="459" t="s">
        <v>4270</v>
      </c>
      <c r="K6868" s="458">
        <v>3</v>
      </c>
      <c r="L6868" s="458">
        <v>12</v>
      </c>
      <c r="M6868" s="457">
        <v>95487.392778068985</v>
      </c>
      <c r="N6868" s="458">
        <v>1</v>
      </c>
      <c r="O6868" s="458">
        <v>6</v>
      </c>
      <c r="P6868" s="457">
        <v>46306.8</v>
      </c>
    </row>
    <row r="6869" spans="1:16" ht="67.5" x14ac:dyDescent="0.2">
      <c r="A6869" s="466" t="s">
        <v>7860</v>
      </c>
      <c r="B6869" s="465" t="s">
        <v>3526</v>
      </c>
      <c r="C6869" s="464" t="s">
        <v>2594</v>
      </c>
      <c r="D6869" s="463" t="s">
        <v>7932</v>
      </c>
      <c r="E6869" s="462">
        <v>4200</v>
      </c>
      <c r="F6869" s="461" t="s">
        <v>7983</v>
      </c>
      <c r="G6869" s="460" t="s">
        <v>7982</v>
      </c>
      <c r="H6869" s="460" t="s">
        <v>6389</v>
      </c>
      <c r="I6869" s="460" t="s">
        <v>7869</v>
      </c>
      <c r="J6869" s="459" t="s">
        <v>6389</v>
      </c>
      <c r="K6869" s="458">
        <v>3</v>
      </c>
      <c r="L6869" s="458">
        <v>12</v>
      </c>
      <c r="M6869" s="457">
        <v>53472.939955718633</v>
      </c>
      <c r="N6869" s="458">
        <v>1</v>
      </c>
      <c r="O6869" s="458">
        <v>6</v>
      </c>
      <c r="P6869" s="457">
        <v>26506.799999999999</v>
      </c>
    </row>
    <row r="6870" spans="1:16" ht="67.5" x14ac:dyDescent="0.2">
      <c r="A6870" s="466" t="s">
        <v>7860</v>
      </c>
      <c r="B6870" s="465" t="s">
        <v>3526</v>
      </c>
      <c r="C6870" s="464" t="s">
        <v>2594</v>
      </c>
      <c r="D6870" s="463" t="s">
        <v>7881</v>
      </c>
      <c r="E6870" s="462">
        <v>3200</v>
      </c>
      <c r="F6870" s="461" t="s">
        <v>7981</v>
      </c>
      <c r="G6870" s="460" t="s">
        <v>7980</v>
      </c>
      <c r="H6870" s="460" t="s">
        <v>6514</v>
      </c>
      <c r="I6870" s="460" t="s">
        <v>7869</v>
      </c>
      <c r="J6870" s="459" t="s">
        <v>6514</v>
      </c>
      <c r="K6870" s="458">
        <v>3</v>
      </c>
      <c r="L6870" s="458">
        <v>12</v>
      </c>
      <c r="M6870" s="457">
        <v>40741.287585309437</v>
      </c>
      <c r="N6870" s="458">
        <v>1</v>
      </c>
      <c r="O6870" s="458">
        <v>6</v>
      </c>
      <c r="P6870" s="457">
        <v>20506.8</v>
      </c>
    </row>
    <row r="6871" spans="1:16" ht="67.5" x14ac:dyDescent="0.2">
      <c r="A6871" s="466" t="s">
        <v>7860</v>
      </c>
      <c r="B6871" s="465" t="s">
        <v>3526</v>
      </c>
      <c r="C6871" s="464" t="s">
        <v>2594</v>
      </c>
      <c r="D6871" s="463" t="s">
        <v>7979</v>
      </c>
      <c r="E6871" s="462">
        <v>10000</v>
      </c>
      <c r="F6871" s="461" t="s">
        <v>7978</v>
      </c>
      <c r="G6871" s="460" t="s">
        <v>7977</v>
      </c>
      <c r="H6871" s="460" t="s">
        <v>7976</v>
      </c>
      <c r="I6871" s="460" t="s">
        <v>7869</v>
      </c>
      <c r="J6871" s="459" t="s">
        <v>7976</v>
      </c>
      <c r="K6871" s="458">
        <v>3</v>
      </c>
      <c r="L6871" s="458">
        <v>12</v>
      </c>
      <c r="M6871" s="457">
        <v>127316.52370409199</v>
      </c>
      <c r="N6871" s="458">
        <v>1</v>
      </c>
      <c r="O6871" s="458">
        <v>6</v>
      </c>
      <c r="P6871" s="457">
        <v>61306.8</v>
      </c>
    </row>
    <row r="6872" spans="1:16" ht="67.5" x14ac:dyDescent="0.2">
      <c r="A6872" s="466" t="s">
        <v>7860</v>
      </c>
      <c r="B6872" s="465" t="s">
        <v>3526</v>
      </c>
      <c r="C6872" s="464" t="s">
        <v>2594</v>
      </c>
      <c r="D6872" s="463" t="s">
        <v>7859</v>
      </c>
      <c r="E6872" s="462">
        <v>2500</v>
      </c>
      <c r="F6872" s="461" t="s">
        <v>7975</v>
      </c>
      <c r="G6872" s="460" t="s">
        <v>7974</v>
      </c>
      <c r="H6872" s="460" t="s">
        <v>6389</v>
      </c>
      <c r="I6872" s="460" t="s">
        <v>7869</v>
      </c>
      <c r="J6872" s="459" t="s">
        <v>6389</v>
      </c>
      <c r="K6872" s="458">
        <v>3</v>
      </c>
      <c r="L6872" s="458">
        <v>12</v>
      </c>
      <c r="M6872" s="457">
        <v>31829.130926022997</v>
      </c>
      <c r="N6872" s="458">
        <v>1</v>
      </c>
      <c r="O6872" s="458">
        <v>6</v>
      </c>
      <c r="P6872" s="457">
        <v>16306.8</v>
      </c>
    </row>
    <row r="6873" spans="1:16" ht="67.5" x14ac:dyDescent="0.2">
      <c r="A6873" s="466" t="s">
        <v>7860</v>
      </c>
      <c r="B6873" s="465" t="s">
        <v>3526</v>
      </c>
      <c r="C6873" s="464" t="s">
        <v>2594</v>
      </c>
      <c r="D6873" s="463" t="s">
        <v>7973</v>
      </c>
      <c r="E6873" s="462">
        <v>5500</v>
      </c>
      <c r="F6873" s="461" t="s">
        <v>7972</v>
      </c>
      <c r="G6873" s="460" t="s">
        <v>7971</v>
      </c>
      <c r="H6873" s="460" t="s">
        <v>7970</v>
      </c>
      <c r="I6873" s="460" t="s">
        <v>7869</v>
      </c>
      <c r="J6873" s="459" t="s">
        <v>7970</v>
      </c>
      <c r="K6873" s="458">
        <v>4</v>
      </c>
      <c r="L6873" s="458">
        <v>12</v>
      </c>
      <c r="M6873" s="457">
        <v>70024.088037250593</v>
      </c>
      <c r="N6873" s="458">
        <v>1</v>
      </c>
      <c r="O6873" s="458">
        <v>6</v>
      </c>
      <c r="P6873" s="457">
        <v>34306.800000000003</v>
      </c>
    </row>
    <row r="6874" spans="1:16" ht="67.5" x14ac:dyDescent="0.2">
      <c r="A6874" s="466" t="s">
        <v>7860</v>
      </c>
      <c r="B6874" s="465" t="s">
        <v>3526</v>
      </c>
      <c r="C6874" s="464" t="s">
        <v>2594</v>
      </c>
      <c r="D6874" s="463" t="s">
        <v>7941</v>
      </c>
      <c r="E6874" s="462">
        <v>4200</v>
      </c>
      <c r="F6874" s="461" t="s">
        <v>7969</v>
      </c>
      <c r="G6874" s="460" t="s">
        <v>7968</v>
      </c>
      <c r="H6874" s="460" t="s">
        <v>7865</v>
      </c>
      <c r="I6874" s="460" t="s">
        <v>7861</v>
      </c>
      <c r="J6874" s="459" t="s">
        <v>7865</v>
      </c>
      <c r="K6874" s="458">
        <v>3</v>
      </c>
      <c r="L6874" s="458">
        <v>12</v>
      </c>
      <c r="M6874" s="457">
        <v>53472.939955718633</v>
      </c>
      <c r="N6874" s="458">
        <v>1</v>
      </c>
      <c r="O6874" s="458">
        <v>6</v>
      </c>
      <c r="P6874" s="457">
        <v>26506.799999999999</v>
      </c>
    </row>
    <row r="6875" spans="1:16" ht="67.5" x14ac:dyDescent="0.2">
      <c r="A6875" s="466" t="s">
        <v>7860</v>
      </c>
      <c r="B6875" s="465" t="s">
        <v>3526</v>
      </c>
      <c r="C6875" s="464" t="s">
        <v>2594</v>
      </c>
      <c r="D6875" s="463" t="s">
        <v>7859</v>
      </c>
      <c r="E6875" s="462">
        <v>2500</v>
      </c>
      <c r="F6875" s="461" t="s">
        <v>7967</v>
      </c>
      <c r="G6875" s="460" t="s">
        <v>7966</v>
      </c>
      <c r="H6875" s="460" t="s">
        <v>6514</v>
      </c>
      <c r="I6875" s="460" t="s">
        <v>7869</v>
      </c>
      <c r="J6875" s="459" t="s">
        <v>6514</v>
      </c>
      <c r="K6875" s="458">
        <v>5</v>
      </c>
      <c r="L6875" s="458">
        <v>12</v>
      </c>
      <c r="M6875" s="457">
        <v>31829.130926022997</v>
      </c>
      <c r="N6875" s="458">
        <v>1</v>
      </c>
      <c r="O6875" s="458">
        <v>1</v>
      </c>
      <c r="P6875" s="457">
        <v>2717.8</v>
      </c>
    </row>
    <row r="6876" spans="1:16" ht="67.5" x14ac:dyDescent="0.2">
      <c r="A6876" s="466" t="s">
        <v>7860</v>
      </c>
      <c r="B6876" s="465" t="s">
        <v>3526</v>
      </c>
      <c r="C6876" s="464" t="s">
        <v>2594</v>
      </c>
      <c r="D6876" s="463" t="s">
        <v>7916</v>
      </c>
      <c r="E6876" s="462">
        <v>4200</v>
      </c>
      <c r="F6876" s="461" t="s">
        <v>7965</v>
      </c>
      <c r="G6876" s="460" t="s">
        <v>7964</v>
      </c>
      <c r="H6876" s="460" t="s">
        <v>7963</v>
      </c>
      <c r="I6876" s="460" t="s">
        <v>7861</v>
      </c>
      <c r="J6876" s="459" t="s">
        <v>7963</v>
      </c>
      <c r="K6876" s="458">
        <v>3</v>
      </c>
      <c r="L6876" s="458">
        <v>12</v>
      </c>
      <c r="M6876" s="457">
        <v>53472.939955718633</v>
      </c>
      <c r="N6876" s="458">
        <v>1</v>
      </c>
      <c r="O6876" s="458">
        <v>6</v>
      </c>
      <c r="P6876" s="457">
        <v>26506.799999999999</v>
      </c>
    </row>
    <row r="6877" spans="1:16" ht="67.5" x14ac:dyDescent="0.2">
      <c r="A6877" s="466" t="s">
        <v>7860</v>
      </c>
      <c r="B6877" s="465" t="s">
        <v>3526</v>
      </c>
      <c r="C6877" s="464" t="s">
        <v>2594</v>
      </c>
      <c r="D6877" s="463" t="s">
        <v>7923</v>
      </c>
      <c r="E6877" s="462">
        <v>4200</v>
      </c>
      <c r="F6877" s="461" t="s">
        <v>7962</v>
      </c>
      <c r="G6877" s="460" t="s">
        <v>7961</v>
      </c>
      <c r="H6877" s="460" t="s">
        <v>6389</v>
      </c>
      <c r="I6877" s="460" t="s">
        <v>7869</v>
      </c>
      <c r="J6877" s="459" t="s">
        <v>6389</v>
      </c>
      <c r="K6877" s="458">
        <v>3</v>
      </c>
      <c r="L6877" s="458">
        <v>12</v>
      </c>
      <c r="M6877" s="457">
        <v>53472.939955718633</v>
      </c>
      <c r="N6877" s="458">
        <v>1</v>
      </c>
      <c r="O6877" s="458">
        <v>6</v>
      </c>
      <c r="P6877" s="457">
        <v>26506.799999999999</v>
      </c>
    </row>
    <row r="6878" spans="1:16" ht="67.5" x14ac:dyDescent="0.2">
      <c r="A6878" s="466" t="s">
        <v>7860</v>
      </c>
      <c r="B6878" s="465" t="s">
        <v>3526</v>
      </c>
      <c r="C6878" s="464" t="s">
        <v>2594</v>
      </c>
      <c r="D6878" s="463" t="s">
        <v>7960</v>
      </c>
      <c r="E6878" s="462">
        <v>2500</v>
      </c>
      <c r="F6878" s="461" t="s">
        <v>7959</v>
      </c>
      <c r="G6878" s="460" t="s">
        <v>7958</v>
      </c>
      <c r="H6878" s="460" t="s">
        <v>7926</v>
      </c>
      <c r="I6878" s="460" t="s">
        <v>7869</v>
      </c>
      <c r="J6878" s="459" t="s">
        <v>7926</v>
      </c>
      <c r="K6878" s="458">
        <v>4</v>
      </c>
      <c r="L6878" s="458">
        <v>10</v>
      </c>
      <c r="M6878" s="457">
        <v>26524.275771685829</v>
      </c>
      <c r="N6878" s="458">
        <v>1</v>
      </c>
      <c r="O6878" s="458">
        <v>1</v>
      </c>
      <c r="P6878" s="457">
        <v>2717.8</v>
      </c>
    </row>
    <row r="6879" spans="1:16" ht="67.5" x14ac:dyDescent="0.2">
      <c r="A6879" s="466" t="s">
        <v>7860</v>
      </c>
      <c r="B6879" s="465" t="s">
        <v>3526</v>
      </c>
      <c r="C6879" s="464" t="s">
        <v>2594</v>
      </c>
      <c r="D6879" s="463" t="s">
        <v>7887</v>
      </c>
      <c r="E6879" s="462">
        <v>4200</v>
      </c>
      <c r="F6879" s="461" t="s">
        <v>7957</v>
      </c>
      <c r="G6879" s="460" t="s">
        <v>7956</v>
      </c>
      <c r="H6879" s="460" t="s">
        <v>4810</v>
      </c>
      <c r="I6879" s="460" t="s">
        <v>7869</v>
      </c>
      <c r="J6879" s="459" t="s">
        <v>4810</v>
      </c>
      <c r="K6879" s="458">
        <v>3</v>
      </c>
      <c r="L6879" s="458">
        <v>12</v>
      </c>
      <c r="M6879" s="457">
        <v>53472.939955718633</v>
      </c>
      <c r="N6879" s="458">
        <v>1</v>
      </c>
      <c r="O6879" s="458">
        <v>6</v>
      </c>
      <c r="P6879" s="457">
        <v>26506.799999999999</v>
      </c>
    </row>
    <row r="6880" spans="1:16" ht="67.5" x14ac:dyDescent="0.2">
      <c r="A6880" s="466" t="s">
        <v>7860</v>
      </c>
      <c r="B6880" s="465" t="s">
        <v>3526</v>
      </c>
      <c r="C6880" s="464" t="s">
        <v>2594</v>
      </c>
      <c r="D6880" s="463" t="s">
        <v>7881</v>
      </c>
      <c r="E6880" s="462">
        <v>3200</v>
      </c>
      <c r="F6880" s="461" t="s">
        <v>7955</v>
      </c>
      <c r="G6880" s="460" t="s">
        <v>7954</v>
      </c>
      <c r="H6880" s="460" t="s">
        <v>3642</v>
      </c>
      <c r="I6880" s="460" t="s">
        <v>7861</v>
      </c>
      <c r="J6880" s="459" t="s">
        <v>3642</v>
      </c>
      <c r="K6880" s="458">
        <v>4</v>
      </c>
      <c r="L6880" s="458">
        <v>10</v>
      </c>
      <c r="M6880" s="457">
        <v>33951.072987757863</v>
      </c>
      <c r="N6880" s="458">
        <v>1</v>
      </c>
      <c r="O6880" s="458">
        <v>6</v>
      </c>
      <c r="P6880" s="457">
        <v>20506.8</v>
      </c>
    </row>
    <row r="6881" spans="1:16" ht="67.5" x14ac:dyDescent="0.2">
      <c r="A6881" s="466" t="s">
        <v>7860</v>
      </c>
      <c r="B6881" s="465" t="s">
        <v>3526</v>
      </c>
      <c r="C6881" s="464" t="s">
        <v>2594</v>
      </c>
      <c r="D6881" s="463" t="s">
        <v>7953</v>
      </c>
      <c r="E6881" s="462">
        <v>9500</v>
      </c>
      <c r="F6881" s="461" t="s">
        <v>7952</v>
      </c>
      <c r="G6881" s="460" t="s">
        <v>7951</v>
      </c>
      <c r="H6881" s="460" t="s">
        <v>7950</v>
      </c>
      <c r="I6881" s="460" t="s">
        <v>7861</v>
      </c>
      <c r="J6881" s="459" t="s">
        <v>7950</v>
      </c>
      <c r="K6881" s="458">
        <v>3</v>
      </c>
      <c r="L6881" s="458">
        <v>12</v>
      </c>
      <c r="M6881" s="457">
        <v>120950.69751888738</v>
      </c>
      <c r="N6881" s="458">
        <v>1</v>
      </c>
      <c r="O6881" s="458">
        <v>6</v>
      </c>
      <c r="P6881" s="457">
        <v>58306.8</v>
      </c>
    </row>
    <row r="6882" spans="1:16" ht="67.5" x14ac:dyDescent="0.2">
      <c r="A6882" s="466" t="s">
        <v>7860</v>
      </c>
      <c r="B6882" s="465" t="s">
        <v>3526</v>
      </c>
      <c r="C6882" s="464" t="s">
        <v>2594</v>
      </c>
      <c r="D6882" s="463" t="s">
        <v>7949</v>
      </c>
      <c r="E6882" s="462">
        <v>8000</v>
      </c>
      <c r="F6882" s="461" t="s">
        <v>7948</v>
      </c>
      <c r="G6882" s="460" t="s">
        <v>7947</v>
      </c>
      <c r="H6882" s="460" t="s">
        <v>3574</v>
      </c>
      <c r="I6882" s="460" t="s">
        <v>7869</v>
      </c>
      <c r="J6882" s="459" t="s">
        <v>3574</v>
      </c>
      <c r="K6882" s="458">
        <v>1</v>
      </c>
      <c r="L6882" s="458">
        <v>3</v>
      </c>
      <c r="M6882" s="457">
        <v>25463.304740818396</v>
      </c>
      <c r="N6882" s="458">
        <v>1</v>
      </c>
      <c r="O6882" s="458">
        <v>6</v>
      </c>
      <c r="P6882" s="457">
        <v>49306.8</v>
      </c>
    </row>
    <row r="6883" spans="1:16" ht="67.5" x14ac:dyDescent="0.2">
      <c r="A6883" s="466" t="s">
        <v>7860</v>
      </c>
      <c r="B6883" s="465" t="s">
        <v>3526</v>
      </c>
      <c r="C6883" s="464" t="s">
        <v>2594</v>
      </c>
      <c r="D6883" s="463" t="s">
        <v>7946</v>
      </c>
      <c r="E6883" s="462">
        <v>4200</v>
      </c>
      <c r="F6883" s="461" t="s">
        <v>7945</v>
      </c>
      <c r="G6883" s="460" t="s">
        <v>7944</v>
      </c>
      <c r="H6883" s="460" t="s">
        <v>6389</v>
      </c>
      <c r="I6883" s="460" t="s">
        <v>7869</v>
      </c>
      <c r="J6883" s="459" t="s">
        <v>6389</v>
      </c>
      <c r="K6883" s="458">
        <v>3</v>
      </c>
      <c r="L6883" s="458">
        <v>12</v>
      </c>
      <c r="M6883" s="457">
        <v>53472.939955718633</v>
      </c>
      <c r="N6883" s="458">
        <v>1</v>
      </c>
      <c r="O6883" s="458">
        <v>6</v>
      </c>
      <c r="P6883" s="457">
        <v>26506.799999999999</v>
      </c>
    </row>
    <row r="6884" spans="1:16" ht="67.5" x14ac:dyDescent="0.2">
      <c r="A6884" s="466" t="s">
        <v>7860</v>
      </c>
      <c r="B6884" s="465" t="s">
        <v>3526</v>
      </c>
      <c r="C6884" s="464" t="s">
        <v>2594</v>
      </c>
      <c r="D6884" s="463" t="s">
        <v>7859</v>
      </c>
      <c r="E6884" s="462">
        <v>2500</v>
      </c>
      <c r="F6884" s="461" t="s">
        <v>7943</v>
      </c>
      <c r="G6884" s="460" t="s">
        <v>7942</v>
      </c>
      <c r="H6884" s="460"/>
      <c r="I6884" s="460"/>
      <c r="J6884" s="459"/>
      <c r="K6884" s="458">
        <v>6</v>
      </c>
      <c r="L6884" s="458">
        <v>12</v>
      </c>
      <c r="M6884" s="457">
        <v>31829.130926022997</v>
      </c>
      <c r="N6884" s="458">
        <v>1</v>
      </c>
      <c r="O6884" s="458">
        <v>6</v>
      </c>
      <c r="P6884" s="457">
        <v>16306.8</v>
      </c>
    </row>
    <row r="6885" spans="1:16" ht="67.5" x14ac:dyDescent="0.2">
      <c r="A6885" s="466" t="s">
        <v>7860</v>
      </c>
      <c r="B6885" s="465" t="s">
        <v>3526</v>
      </c>
      <c r="C6885" s="464" t="s">
        <v>2594</v>
      </c>
      <c r="D6885" s="463" t="s">
        <v>7941</v>
      </c>
      <c r="E6885" s="462">
        <v>4200</v>
      </c>
      <c r="F6885" s="461" t="s">
        <v>7940</v>
      </c>
      <c r="G6885" s="460" t="s">
        <v>7939</v>
      </c>
      <c r="H6885" s="460" t="s">
        <v>3528</v>
      </c>
      <c r="I6885" s="460" t="s">
        <v>7869</v>
      </c>
      <c r="J6885" s="459" t="s">
        <v>3528</v>
      </c>
      <c r="K6885" s="458">
        <v>3</v>
      </c>
      <c r="L6885" s="458">
        <v>12</v>
      </c>
      <c r="M6885" s="457">
        <v>53472.939955718633</v>
      </c>
      <c r="N6885" s="458">
        <v>1</v>
      </c>
      <c r="O6885" s="458">
        <v>6</v>
      </c>
      <c r="P6885" s="457">
        <v>26506.799999999999</v>
      </c>
    </row>
    <row r="6886" spans="1:16" ht="67.5" x14ac:dyDescent="0.2">
      <c r="A6886" s="466" t="s">
        <v>7860</v>
      </c>
      <c r="B6886" s="465" t="s">
        <v>3526</v>
      </c>
      <c r="C6886" s="464" t="s">
        <v>2594</v>
      </c>
      <c r="D6886" s="463" t="s">
        <v>7923</v>
      </c>
      <c r="E6886" s="462">
        <v>4200</v>
      </c>
      <c r="F6886" s="461" t="s">
        <v>7938</v>
      </c>
      <c r="G6886" s="460" t="s">
        <v>7937</v>
      </c>
      <c r="H6886" s="460" t="s">
        <v>4304</v>
      </c>
      <c r="I6886" s="460" t="s">
        <v>7869</v>
      </c>
      <c r="J6886" s="459" t="s">
        <v>4304</v>
      </c>
      <c r="K6886" s="458">
        <v>1</v>
      </c>
      <c r="L6886" s="458">
        <v>2</v>
      </c>
      <c r="M6886" s="457">
        <v>8912.1566592864383</v>
      </c>
      <c r="N6886" s="458">
        <v>1</v>
      </c>
      <c r="O6886" s="458">
        <v>6</v>
      </c>
      <c r="P6886" s="457">
        <v>26506.799999999999</v>
      </c>
    </row>
    <row r="6887" spans="1:16" ht="67.5" x14ac:dyDescent="0.2">
      <c r="A6887" s="466" t="s">
        <v>7860</v>
      </c>
      <c r="B6887" s="465" t="s">
        <v>3526</v>
      </c>
      <c r="C6887" s="464" t="s">
        <v>2594</v>
      </c>
      <c r="D6887" s="463" t="s">
        <v>7887</v>
      </c>
      <c r="E6887" s="462">
        <v>4200</v>
      </c>
      <c r="F6887" s="461" t="s">
        <v>7936</v>
      </c>
      <c r="G6887" s="460" t="s">
        <v>7935</v>
      </c>
      <c r="H6887" s="460" t="s">
        <v>6389</v>
      </c>
      <c r="I6887" s="460" t="s">
        <v>7869</v>
      </c>
      <c r="J6887" s="459" t="s">
        <v>6389</v>
      </c>
      <c r="K6887" s="458">
        <v>3</v>
      </c>
      <c r="L6887" s="458">
        <v>12</v>
      </c>
      <c r="M6887" s="457">
        <v>53472.939955718633</v>
      </c>
      <c r="N6887" s="458">
        <v>1</v>
      </c>
      <c r="O6887" s="458">
        <v>6</v>
      </c>
      <c r="P6887" s="457">
        <v>26506.799999999999</v>
      </c>
    </row>
    <row r="6888" spans="1:16" ht="67.5" x14ac:dyDescent="0.2">
      <c r="A6888" s="466" t="s">
        <v>7860</v>
      </c>
      <c r="B6888" s="465" t="s">
        <v>3526</v>
      </c>
      <c r="C6888" s="464" t="s">
        <v>2594</v>
      </c>
      <c r="D6888" s="463" t="s">
        <v>7932</v>
      </c>
      <c r="E6888" s="462">
        <v>4200</v>
      </c>
      <c r="F6888" s="461" t="s">
        <v>7934</v>
      </c>
      <c r="G6888" s="460" t="s">
        <v>7933</v>
      </c>
      <c r="H6888" s="460" t="s">
        <v>6389</v>
      </c>
      <c r="I6888" s="460" t="s">
        <v>7869</v>
      </c>
      <c r="J6888" s="459" t="s">
        <v>6389</v>
      </c>
      <c r="K6888" s="458">
        <v>5</v>
      </c>
      <c r="L6888" s="458">
        <v>12</v>
      </c>
      <c r="M6888" s="457">
        <v>53472.939955718633</v>
      </c>
      <c r="N6888" s="458">
        <v>1</v>
      </c>
      <c r="O6888" s="458">
        <v>6</v>
      </c>
      <c r="P6888" s="457">
        <v>26506.799999999999</v>
      </c>
    </row>
    <row r="6889" spans="1:16" ht="67.5" x14ac:dyDescent="0.2">
      <c r="A6889" s="466" t="s">
        <v>7860</v>
      </c>
      <c r="B6889" s="465" t="s">
        <v>3526</v>
      </c>
      <c r="C6889" s="464" t="s">
        <v>2594</v>
      </c>
      <c r="D6889" s="463" t="s">
        <v>7932</v>
      </c>
      <c r="E6889" s="462">
        <v>4200</v>
      </c>
      <c r="F6889" s="461" t="s">
        <v>7931</v>
      </c>
      <c r="G6889" s="460" t="s">
        <v>7930</v>
      </c>
      <c r="H6889" s="460" t="s">
        <v>6389</v>
      </c>
      <c r="I6889" s="460" t="s">
        <v>7869</v>
      </c>
      <c r="J6889" s="459" t="s">
        <v>6389</v>
      </c>
      <c r="K6889" s="458">
        <v>4</v>
      </c>
      <c r="L6889" s="458">
        <v>12</v>
      </c>
      <c r="M6889" s="457">
        <v>53472.939955718633</v>
      </c>
      <c r="N6889" s="458">
        <v>1</v>
      </c>
      <c r="O6889" s="458">
        <v>6</v>
      </c>
      <c r="P6889" s="457">
        <v>26506.799999999999</v>
      </c>
    </row>
    <row r="6890" spans="1:16" ht="67.5" x14ac:dyDescent="0.2">
      <c r="A6890" s="466" t="s">
        <v>7860</v>
      </c>
      <c r="B6890" s="465" t="s">
        <v>3526</v>
      </c>
      <c r="C6890" s="464" t="s">
        <v>2594</v>
      </c>
      <c r="D6890" s="463" t="s">
        <v>7929</v>
      </c>
      <c r="E6890" s="462">
        <v>1500</v>
      </c>
      <c r="F6890" s="461" t="s">
        <v>7928</v>
      </c>
      <c r="G6890" s="460" t="s">
        <v>7927</v>
      </c>
      <c r="H6890" s="460" t="s">
        <v>7926</v>
      </c>
      <c r="I6890" s="460" t="s">
        <v>7861</v>
      </c>
      <c r="J6890" s="459" t="s">
        <v>7926</v>
      </c>
      <c r="K6890" s="458">
        <v>6</v>
      </c>
      <c r="L6890" s="458">
        <v>11</v>
      </c>
      <c r="M6890" s="457">
        <v>17506.022009312648</v>
      </c>
      <c r="N6890" s="458">
        <v>1</v>
      </c>
      <c r="O6890" s="458">
        <v>6</v>
      </c>
      <c r="P6890" s="457">
        <v>10306.799999999999</v>
      </c>
    </row>
    <row r="6891" spans="1:16" ht="67.5" x14ac:dyDescent="0.2">
      <c r="A6891" s="466" t="s">
        <v>7860</v>
      </c>
      <c r="B6891" s="465" t="s">
        <v>3526</v>
      </c>
      <c r="C6891" s="464" t="s">
        <v>2594</v>
      </c>
      <c r="D6891" s="463" t="s">
        <v>7859</v>
      </c>
      <c r="E6891" s="462">
        <v>2500</v>
      </c>
      <c r="F6891" s="461" t="s">
        <v>7925</v>
      </c>
      <c r="G6891" s="460" t="s">
        <v>7924</v>
      </c>
      <c r="H6891" s="460" t="s">
        <v>6189</v>
      </c>
      <c r="I6891" s="460" t="s">
        <v>7861</v>
      </c>
      <c r="J6891" s="459" t="s">
        <v>6189</v>
      </c>
      <c r="K6891" s="458">
        <v>4</v>
      </c>
      <c r="L6891" s="458">
        <v>12</v>
      </c>
      <c r="M6891" s="457">
        <v>31829.130926022997</v>
      </c>
      <c r="N6891" s="458">
        <v>1</v>
      </c>
      <c r="O6891" s="458">
        <v>6</v>
      </c>
      <c r="P6891" s="457">
        <v>16306.8</v>
      </c>
    </row>
    <row r="6892" spans="1:16" ht="67.5" x14ac:dyDescent="0.2">
      <c r="A6892" s="466" t="s">
        <v>7860</v>
      </c>
      <c r="B6892" s="465" t="s">
        <v>3526</v>
      </c>
      <c r="C6892" s="464" t="s">
        <v>2594</v>
      </c>
      <c r="D6892" s="463" t="s">
        <v>7923</v>
      </c>
      <c r="E6892" s="462">
        <v>4200</v>
      </c>
      <c r="F6892" s="461" t="s">
        <v>7922</v>
      </c>
      <c r="G6892" s="460" t="s">
        <v>7921</v>
      </c>
      <c r="H6892" s="460" t="s">
        <v>3542</v>
      </c>
      <c r="I6892" s="460" t="s">
        <v>7861</v>
      </c>
      <c r="J6892" s="459" t="s">
        <v>3542</v>
      </c>
      <c r="K6892" s="458">
        <v>3</v>
      </c>
      <c r="L6892" s="458">
        <v>5</v>
      </c>
      <c r="M6892" s="457">
        <v>22280.391648216097</v>
      </c>
      <c r="N6892" s="458">
        <v>0</v>
      </c>
      <c r="O6892" s="458">
        <v>0</v>
      </c>
      <c r="P6892" s="457">
        <v>0</v>
      </c>
    </row>
    <row r="6893" spans="1:16" ht="67.5" x14ac:dyDescent="0.2">
      <c r="A6893" s="466" t="s">
        <v>7860</v>
      </c>
      <c r="B6893" s="465" t="s">
        <v>3526</v>
      </c>
      <c r="C6893" s="464" t="s">
        <v>2594</v>
      </c>
      <c r="D6893" s="463" t="s">
        <v>7920</v>
      </c>
      <c r="E6893" s="462">
        <v>5500</v>
      </c>
      <c r="F6893" s="461" t="s">
        <v>7919</v>
      </c>
      <c r="G6893" s="460" t="s">
        <v>7918</v>
      </c>
      <c r="H6893" s="460" t="s">
        <v>7917</v>
      </c>
      <c r="I6893" s="460" t="s">
        <v>7869</v>
      </c>
      <c r="J6893" s="459" t="s">
        <v>7917</v>
      </c>
      <c r="K6893" s="458">
        <v>3</v>
      </c>
      <c r="L6893" s="458">
        <v>12</v>
      </c>
      <c r="M6893" s="457">
        <v>70024.088037250593</v>
      </c>
      <c r="N6893" s="458">
        <v>1</v>
      </c>
      <c r="O6893" s="458">
        <v>6</v>
      </c>
      <c r="P6893" s="457">
        <v>34306.800000000003</v>
      </c>
    </row>
    <row r="6894" spans="1:16" ht="67.5" x14ac:dyDescent="0.2">
      <c r="A6894" s="466" t="s">
        <v>7860</v>
      </c>
      <c r="B6894" s="465" t="s">
        <v>3526</v>
      </c>
      <c r="C6894" s="464" t="s">
        <v>2594</v>
      </c>
      <c r="D6894" s="463" t="s">
        <v>7916</v>
      </c>
      <c r="E6894" s="462">
        <v>4200</v>
      </c>
      <c r="F6894" s="461" t="s">
        <v>7915</v>
      </c>
      <c r="G6894" s="460" t="s">
        <v>7914</v>
      </c>
      <c r="H6894" s="460" t="s">
        <v>4270</v>
      </c>
      <c r="I6894" s="460" t="s">
        <v>7869</v>
      </c>
      <c r="J6894" s="459" t="s">
        <v>4270</v>
      </c>
      <c r="K6894" s="458">
        <v>3</v>
      </c>
      <c r="L6894" s="458">
        <v>12</v>
      </c>
      <c r="M6894" s="457">
        <v>53472.939955718633</v>
      </c>
      <c r="N6894" s="458">
        <v>1</v>
      </c>
      <c r="O6894" s="458">
        <v>6</v>
      </c>
      <c r="P6894" s="457">
        <v>26506.799999999999</v>
      </c>
    </row>
    <row r="6895" spans="1:16" ht="67.5" x14ac:dyDescent="0.2">
      <c r="A6895" s="466" t="s">
        <v>7860</v>
      </c>
      <c r="B6895" s="465" t="s">
        <v>3526</v>
      </c>
      <c r="C6895" s="464" t="s">
        <v>2594</v>
      </c>
      <c r="D6895" s="463" t="s">
        <v>7859</v>
      </c>
      <c r="E6895" s="462">
        <v>2500</v>
      </c>
      <c r="F6895" s="461" t="s">
        <v>7913</v>
      </c>
      <c r="G6895" s="460" t="s">
        <v>7912</v>
      </c>
      <c r="H6895" s="460" t="s">
        <v>7911</v>
      </c>
      <c r="I6895" s="460" t="s">
        <v>7869</v>
      </c>
      <c r="J6895" s="459" t="s">
        <v>7911</v>
      </c>
      <c r="K6895" s="458">
        <v>4</v>
      </c>
      <c r="L6895" s="458">
        <v>12</v>
      </c>
      <c r="M6895" s="457">
        <v>31829.130926022997</v>
      </c>
      <c r="N6895" s="458">
        <v>1</v>
      </c>
      <c r="O6895" s="458">
        <v>6</v>
      </c>
      <c r="P6895" s="457">
        <v>16306.8</v>
      </c>
    </row>
    <row r="6896" spans="1:16" ht="67.5" x14ac:dyDescent="0.2">
      <c r="A6896" s="466" t="s">
        <v>7860</v>
      </c>
      <c r="B6896" s="465" t="s">
        <v>3526</v>
      </c>
      <c r="C6896" s="464" t="s">
        <v>2594</v>
      </c>
      <c r="D6896" s="463" t="s">
        <v>7881</v>
      </c>
      <c r="E6896" s="462">
        <v>3200</v>
      </c>
      <c r="F6896" s="461" t="s">
        <v>7910</v>
      </c>
      <c r="G6896" s="460" t="s">
        <v>7909</v>
      </c>
      <c r="H6896" s="460" t="s">
        <v>6189</v>
      </c>
      <c r="I6896" s="460" t="s">
        <v>7861</v>
      </c>
      <c r="J6896" s="459" t="s">
        <v>6189</v>
      </c>
      <c r="K6896" s="458">
        <v>4</v>
      </c>
      <c r="L6896" s="458">
        <v>12</v>
      </c>
      <c r="M6896" s="457">
        <v>40741.287585309437</v>
      </c>
      <c r="N6896" s="458">
        <v>1</v>
      </c>
      <c r="O6896" s="458">
        <v>6</v>
      </c>
      <c r="P6896" s="457">
        <v>20506.8</v>
      </c>
    </row>
    <row r="6897" spans="1:16" ht="67.5" x14ac:dyDescent="0.2">
      <c r="A6897" s="466" t="s">
        <v>7860</v>
      </c>
      <c r="B6897" s="465" t="s">
        <v>3526</v>
      </c>
      <c r="C6897" s="464" t="s">
        <v>2594</v>
      </c>
      <c r="D6897" s="463" t="s">
        <v>7908</v>
      </c>
      <c r="E6897" s="462">
        <v>4200</v>
      </c>
      <c r="F6897" s="461" t="s">
        <v>7907</v>
      </c>
      <c r="G6897" s="460" t="s">
        <v>7906</v>
      </c>
      <c r="H6897" s="460" t="s">
        <v>3574</v>
      </c>
      <c r="I6897" s="460" t="s">
        <v>7869</v>
      </c>
      <c r="J6897" s="459" t="s">
        <v>3574</v>
      </c>
      <c r="K6897" s="458">
        <v>3</v>
      </c>
      <c r="L6897" s="458">
        <v>5</v>
      </c>
      <c r="M6897" s="457">
        <v>22280.391648216097</v>
      </c>
      <c r="N6897" s="458">
        <v>0</v>
      </c>
      <c r="O6897" s="458">
        <v>0</v>
      </c>
      <c r="P6897" s="457">
        <v>0</v>
      </c>
    </row>
    <row r="6898" spans="1:16" ht="67.5" x14ac:dyDescent="0.2">
      <c r="A6898" s="466" t="s">
        <v>7860</v>
      </c>
      <c r="B6898" s="465" t="s">
        <v>3526</v>
      </c>
      <c r="C6898" s="464" t="s">
        <v>2594</v>
      </c>
      <c r="D6898" s="463" t="s">
        <v>7905</v>
      </c>
      <c r="E6898" s="462">
        <v>4200</v>
      </c>
      <c r="F6898" s="461" t="s">
        <v>7904</v>
      </c>
      <c r="G6898" s="460" t="s">
        <v>7903</v>
      </c>
      <c r="H6898" s="460" t="s">
        <v>3761</v>
      </c>
      <c r="I6898" s="460" t="s">
        <v>7869</v>
      </c>
      <c r="J6898" s="459" t="s">
        <v>3761</v>
      </c>
      <c r="K6898" s="458">
        <v>3</v>
      </c>
      <c r="L6898" s="458">
        <v>12</v>
      </c>
      <c r="M6898" s="457">
        <v>53472.939955718633</v>
      </c>
      <c r="N6898" s="458">
        <v>1</v>
      </c>
      <c r="O6898" s="458">
        <v>6</v>
      </c>
      <c r="P6898" s="457">
        <v>26506.799999999999</v>
      </c>
    </row>
    <row r="6899" spans="1:16" ht="67.5" x14ac:dyDescent="0.2">
      <c r="A6899" s="466" t="s">
        <v>7860</v>
      </c>
      <c r="B6899" s="465" t="s">
        <v>3526</v>
      </c>
      <c r="C6899" s="464" t="s">
        <v>2594</v>
      </c>
      <c r="D6899" s="463" t="s">
        <v>7902</v>
      </c>
      <c r="E6899" s="462">
        <v>4200</v>
      </c>
      <c r="F6899" s="461" t="s">
        <v>7901</v>
      </c>
      <c r="G6899" s="460" t="s">
        <v>7900</v>
      </c>
      <c r="H6899" s="460" t="s">
        <v>6389</v>
      </c>
      <c r="I6899" s="460" t="s">
        <v>7869</v>
      </c>
      <c r="J6899" s="459" t="s">
        <v>6389</v>
      </c>
      <c r="K6899" s="458">
        <v>3</v>
      </c>
      <c r="L6899" s="458">
        <v>12</v>
      </c>
      <c r="M6899" s="457">
        <v>53472.939955718633</v>
      </c>
      <c r="N6899" s="458">
        <v>1</v>
      </c>
      <c r="O6899" s="458">
        <v>6</v>
      </c>
      <c r="P6899" s="457">
        <v>26506.799999999999</v>
      </c>
    </row>
    <row r="6900" spans="1:16" ht="67.5" x14ac:dyDescent="0.2">
      <c r="A6900" s="466" t="s">
        <v>7860</v>
      </c>
      <c r="B6900" s="465" t="s">
        <v>3526</v>
      </c>
      <c r="C6900" s="464" t="s">
        <v>2594</v>
      </c>
      <c r="D6900" s="463" t="s">
        <v>7899</v>
      </c>
      <c r="E6900" s="462">
        <v>4200</v>
      </c>
      <c r="F6900" s="461" t="s">
        <v>7898</v>
      </c>
      <c r="G6900" s="460" t="s">
        <v>7897</v>
      </c>
      <c r="H6900" s="460" t="s">
        <v>3642</v>
      </c>
      <c r="I6900" s="460" t="s">
        <v>7861</v>
      </c>
      <c r="J6900" s="459" t="s">
        <v>3642</v>
      </c>
      <c r="K6900" s="458">
        <v>3</v>
      </c>
      <c r="L6900" s="458">
        <v>12</v>
      </c>
      <c r="M6900" s="457">
        <v>53472.939955718633</v>
      </c>
      <c r="N6900" s="458">
        <v>1</v>
      </c>
      <c r="O6900" s="458">
        <v>6</v>
      </c>
      <c r="P6900" s="457">
        <v>26506.799999999999</v>
      </c>
    </row>
    <row r="6901" spans="1:16" ht="67.5" x14ac:dyDescent="0.2">
      <c r="A6901" s="466" t="s">
        <v>7860</v>
      </c>
      <c r="B6901" s="465" t="s">
        <v>3526</v>
      </c>
      <c r="C6901" s="464" t="s">
        <v>2594</v>
      </c>
      <c r="D6901" s="463" t="s">
        <v>7896</v>
      </c>
      <c r="E6901" s="462">
        <v>4200</v>
      </c>
      <c r="F6901" s="461" t="s">
        <v>7895</v>
      </c>
      <c r="G6901" s="460" t="s">
        <v>7894</v>
      </c>
      <c r="H6901" s="460" t="s">
        <v>7893</v>
      </c>
      <c r="I6901" s="460" t="s">
        <v>7869</v>
      </c>
      <c r="J6901" s="459" t="s">
        <v>7893</v>
      </c>
      <c r="K6901" s="458">
        <v>1</v>
      </c>
      <c r="L6901" s="458">
        <v>1</v>
      </c>
      <c r="M6901" s="457">
        <v>4456.0783296432191</v>
      </c>
      <c r="N6901" s="458">
        <v>1</v>
      </c>
      <c r="O6901" s="458">
        <v>6</v>
      </c>
      <c r="P6901" s="457">
        <v>26506.799999999999</v>
      </c>
    </row>
    <row r="6902" spans="1:16" ht="67.5" x14ac:dyDescent="0.2">
      <c r="A6902" s="466" t="s">
        <v>7860</v>
      </c>
      <c r="B6902" s="465" t="s">
        <v>3526</v>
      </c>
      <c r="C6902" s="464" t="s">
        <v>2594</v>
      </c>
      <c r="D6902" s="463" t="s">
        <v>7892</v>
      </c>
      <c r="E6902" s="462">
        <v>8500</v>
      </c>
      <c r="F6902" s="461" t="s">
        <v>7891</v>
      </c>
      <c r="G6902" s="460" t="s">
        <v>7890</v>
      </c>
      <c r="H6902" s="460" t="s">
        <v>7865</v>
      </c>
      <c r="I6902" s="460" t="s">
        <v>7869</v>
      </c>
      <c r="J6902" s="459" t="s">
        <v>7865</v>
      </c>
      <c r="K6902" s="458">
        <v>1</v>
      </c>
      <c r="L6902" s="458">
        <v>1</v>
      </c>
      <c r="M6902" s="457">
        <v>9018.2537623731823</v>
      </c>
      <c r="N6902" s="458">
        <v>1</v>
      </c>
      <c r="O6902" s="458">
        <v>6</v>
      </c>
      <c r="P6902" s="457">
        <v>52306.8</v>
      </c>
    </row>
    <row r="6903" spans="1:16" ht="67.5" x14ac:dyDescent="0.2">
      <c r="A6903" s="466" t="s">
        <v>7860</v>
      </c>
      <c r="B6903" s="465" t="s">
        <v>3526</v>
      </c>
      <c r="C6903" s="464" t="s">
        <v>2594</v>
      </c>
      <c r="D6903" s="463" t="s">
        <v>7859</v>
      </c>
      <c r="E6903" s="462">
        <v>2500</v>
      </c>
      <c r="F6903" s="461" t="s">
        <v>7889</v>
      </c>
      <c r="G6903" s="460" t="s">
        <v>7888</v>
      </c>
      <c r="H6903" s="460"/>
      <c r="I6903" s="460"/>
      <c r="J6903" s="459"/>
      <c r="K6903" s="458">
        <v>3</v>
      </c>
      <c r="L6903" s="458">
        <v>12</v>
      </c>
      <c r="M6903" s="457">
        <v>31829.130926022997</v>
      </c>
      <c r="N6903" s="458">
        <v>1</v>
      </c>
      <c r="O6903" s="458">
        <v>6</v>
      </c>
      <c r="P6903" s="457">
        <v>16306.8</v>
      </c>
    </row>
    <row r="6904" spans="1:16" ht="67.5" x14ac:dyDescent="0.2">
      <c r="A6904" s="466" t="s">
        <v>7860</v>
      </c>
      <c r="B6904" s="465" t="s">
        <v>3526</v>
      </c>
      <c r="C6904" s="464" t="s">
        <v>2594</v>
      </c>
      <c r="D6904" s="463" t="s">
        <v>7887</v>
      </c>
      <c r="E6904" s="462">
        <v>4200</v>
      </c>
      <c r="F6904" s="461" t="s">
        <v>7886</v>
      </c>
      <c r="G6904" s="460" t="s">
        <v>7885</v>
      </c>
      <c r="H6904" s="460" t="s">
        <v>6389</v>
      </c>
      <c r="I6904" s="460" t="s">
        <v>7869</v>
      </c>
      <c r="J6904" s="459" t="s">
        <v>6389</v>
      </c>
      <c r="K6904" s="458">
        <v>4</v>
      </c>
      <c r="L6904" s="458">
        <v>12</v>
      </c>
      <c r="M6904" s="457">
        <v>53472.939955718633</v>
      </c>
      <c r="N6904" s="458">
        <v>1</v>
      </c>
      <c r="O6904" s="458">
        <v>6</v>
      </c>
      <c r="P6904" s="457">
        <v>26506.799999999999</v>
      </c>
    </row>
    <row r="6905" spans="1:16" ht="67.5" x14ac:dyDescent="0.2">
      <c r="A6905" s="466" t="s">
        <v>7860</v>
      </c>
      <c r="B6905" s="465" t="s">
        <v>3526</v>
      </c>
      <c r="C6905" s="464" t="s">
        <v>2594</v>
      </c>
      <c r="D6905" s="463" t="s">
        <v>7884</v>
      </c>
      <c r="E6905" s="462">
        <v>4200</v>
      </c>
      <c r="F6905" s="461" t="s">
        <v>7883</v>
      </c>
      <c r="G6905" s="460" t="s">
        <v>7882</v>
      </c>
      <c r="H6905" s="460" t="s">
        <v>3528</v>
      </c>
      <c r="I6905" s="460" t="s">
        <v>7869</v>
      </c>
      <c r="J6905" s="459" t="s">
        <v>3528</v>
      </c>
      <c r="K6905" s="458">
        <v>5</v>
      </c>
      <c r="L6905" s="458">
        <v>12</v>
      </c>
      <c r="M6905" s="457">
        <v>53472.939955718633</v>
      </c>
      <c r="N6905" s="458">
        <v>1</v>
      </c>
      <c r="O6905" s="458">
        <v>6</v>
      </c>
      <c r="P6905" s="457">
        <v>26506.799999999999</v>
      </c>
    </row>
    <row r="6906" spans="1:16" ht="67.5" x14ac:dyDescent="0.2">
      <c r="A6906" s="466" t="s">
        <v>7860</v>
      </c>
      <c r="B6906" s="465" t="s">
        <v>3526</v>
      </c>
      <c r="C6906" s="464" t="s">
        <v>2594</v>
      </c>
      <c r="D6906" s="463" t="s">
        <v>7881</v>
      </c>
      <c r="E6906" s="462">
        <v>3200</v>
      </c>
      <c r="F6906" s="461" t="s">
        <v>7880</v>
      </c>
      <c r="G6906" s="460" t="s">
        <v>7879</v>
      </c>
      <c r="H6906" s="460"/>
      <c r="I6906" s="460"/>
      <c r="J6906" s="459"/>
      <c r="K6906" s="458">
        <v>3</v>
      </c>
      <c r="L6906" s="458">
        <v>12</v>
      </c>
      <c r="M6906" s="457">
        <v>40741.287585309437</v>
      </c>
      <c r="N6906" s="458">
        <v>1</v>
      </c>
      <c r="O6906" s="458">
        <v>6</v>
      </c>
      <c r="P6906" s="457">
        <v>20506.8</v>
      </c>
    </row>
    <row r="6907" spans="1:16" ht="67.5" x14ac:dyDescent="0.2">
      <c r="A6907" s="466" t="s">
        <v>7860</v>
      </c>
      <c r="B6907" s="465" t="s">
        <v>3526</v>
      </c>
      <c r="C6907" s="464" t="s">
        <v>2594</v>
      </c>
      <c r="D6907" s="463" t="s">
        <v>7878</v>
      </c>
      <c r="E6907" s="462">
        <v>4200</v>
      </c>
      <c r="F6907" s="461" t="s">
        <v>7877</v>
      </c>
      <c r="G6907" s="460" t="s">
        <v>7876</v>
      </c>
      <c r="H6907" s="460" t="s">
        <v>3528</v>
      </c>
      <c r="I6907" s="460" t="s">
        <v>7861</v>
      </c>
      <c r="J6907" s="459" t="s">
        <v>3528</v>
      </c>
      <c r="K6907" s="458">
        <v>3</v>
      </c>
      <c r="L6907" s="458">
        <v>12</v>
      </c>
      <c r="M6907" s="457">
        <v>53472.939955718633</v>
      </c>
      <c r="N6907" s="458">
        <v>1</v>
      </c>
      <c r="O6907" s="458">
        <v>6</v>
      </c>
      <c r="P6907" s="457">
        <v>26506.799999999999</v>
      </c>
    </row>
    <row r="6908" spans="1:16" ht="67.5" x14ac:dyDescent="0.2">
      <c r="A6908" s="466" t="s">
        <v>7860</v>
      </c>
      <c r="B6908" s="465" t="s">
        <v>3526</v>
      </c>
      <c r="C6908" s="464" t="s">
        <v>2594</v>
      </c>
      <c r="D6908" s="463" t="s">
        <v>7875</v>
      </c>
      <c r="E6908" s="462">
        <v>4200</v>
      </c>
      <c r="F6908" s="461" t="s">
        <v>7874</v>
      </c>
      <c r="G6908" s="460" t="s">
        <v>7873</v>
      </c>
      <c r="H6908" s="460" t="s">
        <v>4810</v>
      </c>
      <c r="I6908" s="460" t="s">
        <v>7869</v>
      </c>
      <c r="J6908" s="459" t="s">
        <v>4810</v>
      </c>
      <c r="K6908" s="458">
        <v>3</v>
      </c>
      <c r="L6908" s="458">
        <v>5</v>
      </c>
      <c r="M6908" s="457">
        <v>22280.391648216097</v>
      </c>
      <c r="N6908" s="458">
        <v>0</v>
      </c>
      <c r="O6908" s="458">
        <v>0</v>
      </c>
      <c r="P6908" s="457">
        <v>0</v>
      </c>
    </row>
    <row r="6909" spans="1:16" ht="67.5" x14ac:dyDescent="0.2">
      <c r="A6909" s="466" t="s">
        <v>7860</v>
      </c>
      <c r="B6909" s="465" t="s">
        <v>3526</v>
      </c>
      <c r="C6909" s="464" t="s">
        <v>2594</v>
      </c>
      <c r="D6909" s="463" t="s">
        <v>7872</v>
      </c>
      <c r="E6909" s="462">
        <v>4200</v>
      </c>
      <c r="F6909" s="461" t="s">
        <v>7871</v>
      </c>
      <c r="G6909" s="460" t="s">
        <v>7870</v>
      </c>
      <c r="H6909" s="460" t="s">
        <v>6514</v>
      </c>
      <c r="I6909" s="460" t="s">
        <v>7869</v>
      </c>
      <c r="J6909" s="459" t="s">
        <v>6514</v>
      </c>
      <c r="K6909" s="458">
        <v>4</v>
      </c>
      <c r="L6909" s="458">
        <v>12</v>
      </c>
      <c r="M6909" s="457">
        <v>53472.939955718633</v>
      </c>
      <c r="N6909" s="458">
        <v>1</v>
      </c>
      <c r="O6909" s="458">
        <v>6</v>
      </c>
      <c r="P6909" s="457">
        <v>26506.799999999999</v>
      </c>
    </row>
    <row r="6910" spans="1:16" ht="67.5" x14ac:dyDescent="0.2">
      <c r="A6910" s="466" t="s">
        <v>7860</v>
      </c>
      <c r="B6910" s="465" t="s">
        <v>3526</v>
      </c>
      <c r="C6910" s="464" t="s">
        <v>2594</v>
      </c>
      <c r="D6910" s="463" t="s">
        <v>7868</v>
      </c>
      <c r="E6910" s="462">
        <v>7500</v>
      </c>
      <c r="F6910" s="461" t="s">
        <v>7867</v>
      </c>
      <c r="G6910" s="460" t="s">
        <v>7866</v>
      </c>
      <c r="H6910" s="460" t="s">
        <v>7865</v>
      </c>
      <c r="I6910" s="460" t="s">
        <v>7861</v>
      </c>
      <c r="J6910" s="459" t="s">
        <v>7865</v>
      </c>
      <c r="K6910" s="458">
        <v>2</v>
      </c>
      <c r="L6910" s="458">
        <v>8</v>
      </c>
      <c r="M6910" s="457">
        <v>63658.261852045995</v>
      </c>
      <c r="N6910" s="458">
        <v>0</v>
      </c>
      <c r="O6910" s="458">
        <v>0</v>
      </c>
      <c r="P6910" s="457">
        <v>0</v>
      </c>
    </row>
    <row r="6911" spans="1:16" ht="67.5" x14ac:dyDescent="0.2">
      <c r="A6911" s="466" t="s">
        <v>7860</v>
      </c>
      <c r="B6911" s="465" t="s">
        <v>3526</v>
      </c>
      <c r="C6911" s="464" t="s">
        <v>2594</v>
      </c>
      <c r="D6911" s="463" t="s">
        <v>7864</v>
      </c>
      <c r="E6911" s="462">
        <v>5500</v>
      </c>
      <c r="F6911" s="461" t="s">
        <v>7863</v>
      </c>
      <c r="G6911" s="460" t="s">
        <v>7862</v>
      </c>
      <c r="H6911" s="460" t="s">
        <v>4522</v>
      </c>
      <c r="I6911" s="460" t="s">
        <v>7861</v>
      </c>
      <c r="J6911" s="459" t="s">
        <v>4522</v>
      </c>
      <c r="K6911" s="458">
        <v>3</v>
      </c>
      <c r="L6911" s="458">
        <v>12</v>
      </c>
      <c r="M6911" s="457">
        <v>70024.088037250593</v>
      </c>
      <c r="N6911" s="458">
        <v>1</v>
      </c>
      <c r="O6911" s="458">
        <v>6</v>
      </c>
      <c r="P6911" s="457">
        <v>34306.800000000003</v>
      </c>
    </row>
    <row r="6912" spans="1:16" ht="68.25" thickBot="1" x14ac:dyDescent="0.25">
      <c r="A6912" s="466" t="s">
        <v>7860</v>
      </c>
      <c r="B6912" s="465" t="s">
        <v>3526</v>
      </c>
      <c r="C6912" s="464" t="s">
        <v>2594</v>
      </c>
      <c r="D6912" s="463" t="s">
        <v>7859</v>
      </c>
      <c r="E6912" s="462">
        <v>2500</v>
      </c>
      <c r="F6912" s="461" t="s">
        <v>7858</v>
      </c>
      <c r="G6912" s="460" t="s">
        <v>7857</v>
      </c>
      <c r="H6912" s="460"/>
      <c r="I6912" s="460"/>
      <c r="J6912" s="459"/>
      <c r="K6912" s="458">
        <v>3</v>
      </c>
      <c r="L6912" s="458">
        <v>12</v>
      </c>
      <c r="M6912" s="457">
        <v>31829.130926022997</v>
      </c>
      <c r="N6912" s="458">
        <v>1</v>
      </c>
      <c r="O6912" s="458">
        <v>6</v>
      </c>
      <c r="P6912" s="457">
        <v>16306.8</v>
      </c>
    </row>
    <row r="6913" spans="1:22" s="390" customFormat="1" ht="12" thickBot="1" x14ac:dyDescent="0.25">
      <c r="A6913" s="401"/>
      <c r="B6913" s="399"/>
      <c r="C6913" s="399"/>
      <c r="D6913" s="398"/>
      <c r="E6913" s="400"/>
      <c r="F6913" s="399"/>
      <c r="G6913" s="398"/>
      <c r="H6913" s="398"/>
      <c r="I6913" s="397"/>
      <c r="J6913" s="396"/>
      <c r="K6913" s="395"/>
      <c r="L6913" s="394"/>
      <c r="M6913" s="391">
        <f>+SUM(M2864:M6912)</f>
        <v>209695831.58999261</v>
      </c>
      <c r="N6913" s="395"/>
      <c r="O6913" s="394"/>
      <c r="P6913" s="431">
        <f>+SUM(P2864:P6912)</f>
        <v>100620681.79999381</v>
      </c>
    </row>
    <row r="6914" spans="1:22" ht="22.5" x14ac:dyDescent="0.2">
      <c r="A6914" s="386" t="s">
        <v>2587</v>
      </c>
      <c r="M6914" s="389"/>
      <c r="P6914" s="389"/>
    </row>
    <row r="6915" spans="1:22" x14ac:dyDescent="0.2">
      <c r="M6915" s="387"/>
      <c r="P6915" s="387"/>
    </row>
    <row r="6916" spans="1:22" s="421" customFormat="1" x14ac:dyDescent="0.2">
      <c r="A6916" s="426"/>
      <c r="B6916" s="430"/>
      <c r="C6916" s="424"/>
      <c r="D6916" s="424"/>
      <c r="E6916" s="428"/>
      <c r="F6916" s="427"/>
      <c r="G6916" s="426"/>
      <c r="H6916" s="425"/>
      <c r="I6916" s="424"/>
      <c r="J6916" s="424"/>
      <c r="K6916" s="423"/>
      <c r="L6916" s="423"/>
      <c r="M6916" s="422"/>
      <c r="N6916" s="423"/>
      <c r="O6916" s="423"/>
      <c r="P6916" s="422"/>
    </row>
    <row r="6917" spans="1:22" s="421" customFormat="1" ht="15" x14ac:dyDescent="0.2">
      <c r="A6917" s="281" t="s">
        <v>2046</v>
      </c>
      <c r="B6917" s="429"/>
      <c r="C6917" s="424"/>
      <c r="D6917" s="424"/>
      <c r="E6917" s="428"/>
      <c r="F6917" s="427"/>
      <c r="G6917" s="426"/>
      <c r="H6917" s="425"/>
      <c r="I6917" s="424"/>
      <c r="J6917" s="424"/>
      <c r="K6917" s="423"/>
      <c r="L6917" s="423"/>
      <c r="M6917" s="422"/>
      <c r="N6917" s="423"/>
      <c r="O6917" s="423"/>
      <c r="P6917" s="422"/>
    </row>
    <row r="6918" spans="1:22" s="421" customFormat="1" ht="15" x14ac:dyDescent="0.2">
      <c r="A6918" s="281" t="s">
        <v>2045</v>
      </c>
      <c r="B6918" s="429"/>
      <c r="C6918" s="424"/>
      <c r="D6918" s="424"/>
      <c r="E6918" s="428"/>
      <c r="F6918" s="427"/>
      <c r="G6918" s="426"/>
      <c r="H6918" s="425"/>
      <c r="I6918" s="424"/>
      <c r="J6918" s="424"/>
      <c r="K6918" s="423"/>
      <c r="L6918" s="423"/>
      <c r="M6918" s="422"/>
      <c r="N6918" s="423"/>
      <c r="O6918" s="423"/>
      <c r="P6918" s="422"/>
    </row>
    <row r="6920" spans="1:22" s="390" customFormat="1" ht="23.25" x14ac:dyDescent="0.35">
      <c r="A6920" s="1905" t="s">
        <v>2089</v>
      </c>
      <c r="B6920" s="1905"/>
      <c r="C6920" s="1905"/>
      <c r="D6920" s="1905"/>
      <c r="E6920" s="1905"/>
      <c r="F6920" s="1905"/>
      <c r="G6920" s="1905"/>
      <c r="H6920" s="1905"/>
      <c r="I6920" s="1905"/>
      <c r="J6920" s="1905"/>
      <c r="K6920" s="1905"/>
      <c r="L6920" s="1905"/>
      <c r="M6920" s="1905"/>
      <c r="N6920" s="1905"/>
      <c r="O6920" s="1905"/>
      <c r="P6920" s="1905"/>
    </row>
    <row r="6921" spans="1:22" s="390" customFormat="1" ht="23.25" x14ac:dyDescent="0.35">
      <c r="A6921" s="1905" t="s">
        <v>3520</v>
      </c>
      <c r="B6921" s="1905"/>
      <c r="C6921" s="1905"/>
      <c r="D6921" s="1905"/>
      <c r="E6921" s="1905"/>
      <c r="F6921" s="1905"/>
      <c r="G6921" s="1905"/>
      <c r="H6921" s="1905"/>
      <c r="I6921" s="1905"/>
      <c r="J6921" s="1905"/>
      <c r="K6921" s="1905"/>
      <c r="L6921" s="1905"/>
      <c r="M6921" s="1905"/>
      <c r="N6921" s="1905"/>
      <c r="O6921" s="1905"/>
      <c r="P6921" s="1905"/>
    </row>
    <row r="6922" spans="1:22" s="390" customFormat="1" ht="23.25" x14ac:dyDescent="0.2">
      <c r="A6922" s="1902" t="s">
        <v>3519</v>
      </c>
      <c r="B6922" s="1902"/>
      <c r="C6922" s="1902"/>
      <c r="D6922" s="1902"/>
      <c r="E6922" s="1902"/>
      <c r="F6922" s="1902"/>
      <c r="G6922" s="1902"/>
      <c r="H6922" s="1902"/>
      <c r="I6922" s="1902"/>
      <c r="J6922" s="1902"/>
      <c r="K6922" s="1902"/>
      <c r="L6922" s="1902"/>
      <c r="M6922" s="1902"/>
      <c r="N6922" s="1902"/>
      <c r="O6922" s="1902"/>
      <c r="P6922" s="1902"/>
      <c r="Q6922" s="141"/>
      <c r="R6922" s="141"/>
      <c r="S6922" s="141"/>
      <c r="T6922" s="141"/>
      <c r="U6922" s="141"/>
      <c r="V6922" s="141"/>
    </row>
    <row r="6923" spans="1:22" s="390" customFormat="1" ht="15" x14ac:dyDescent="0.2">
      <c r="A6923" s="436" t="s">
        <v>2087</v>
      </c>
      <c r="B6923" s="467" t="s">
        <v>2350</v>
      </c>
      <c r="C6923" s="419"/>
      <c r="D6923" s="141"/>
      <c r="E6923" s="141"/>
      <c r="F6923" s="141"/>
      <c r="G6923" s="141"/>
      <c r="H6923" s="141"/>
      <c r="I6923" s="141"/>
      <c r="J6923" s="417"/>
      <c r="K6923" s="141"/>
      <c r="L6923" s="141"/>
      <c r="M6923" s="141"/>
      <c r="N6923" s="141"/>
      <c r="O6923" s="141"/>
      <c r="P6923" s="141"/>
      <c r="Q6923" s="141"/>
      <c r="R6923" s="141"/>
      <c r="S6923" s="141"/>
      <c r="T6923" s="141"/>
      <c r="U6923" s="141"/>
      <c r="V6923" s="141"/>
    </row>
    <row r="6924" spans="1:22" ht="12" thickBot="1" x14ac:dyDescent="0.25">
      <c r="A6924" s="418"/>
      <c r="B6924" s="141"/>
      <c r="D6924" s="141"/>
      <c r="E6924" s="141"/>
      <c r="F6924" s="141"/>
      <c r="G6924" s="141"/>
      <c r="H6924" s="141"/>
      <c r="I6924" s="141"/>
      <c r="J6924" s="417"/>
      <c r="K6924" s="141"/>
      <c r="L6924" s="141"/>
      <c r="M6924" s="141"/>
      <c r="N6924" s="141"/>
      <c r="O6924" s="141"/>
      <c r="P6924" s="141"/>
      <c r="Q6924" s="141"/>
      <c r="R6924" s="141"/>
      <c r="S6924" s="141"/>
      <c r="T6924" s="141"/>
      <c r="U6924" s="141"/>
      <c r="V6924" s="141"/>
    </row>
    <row r="6925" spans="1:22" s="416" customFormat="1" ht="12.75" customHeight="1" thickBot="1" x14ac:dyDescent="0.25">
      <c r="A6925" s="1909" t="s">
        <v>3518</v>
      </c>
      <c r="B6925" s="1910"/>
      <c r="C6925" s="1910"/>
      <c r="D6925" s="1910"/>
      <c r="E6925" s="1911"/>
      <c r="F6925" s="1912" t="s">
        <v>3517</v>
      </c>
      <c r="G6925" s="1913"/>
      <c r="H6925" s="1914"/>
      <c r="I6925" s="1914"/>
      <c r="J6925" s="1915"/>
      <c r="K6925" s="1906" t="s">
        <v>3516</v>
      </c>
      <c r="L6925" s="1907"/>
      <c r="M6925" s="1908"/>
      <c r="N6925" s="1906" t="s">
        <v>3515</v>
      </c>
      <c r="O6925" s="1907"/>
      <c r="P6925" s="1908"/>
    </row>
    <row r="6926" spans="1:22" s="407" customFormat="1" ht="80.099999999999994" customHeight="1" thickBot="1" x14ac:dyDescent="0.25">
      <c r="A6926" s="414" t="s">
        <v>2084</v>
      </c>
      <c r="B6926" s="411" t="s">
        <v>0</v>
      </c>
      <c r="C6926" s="411" t="s">
        <v>3514</v>
      </c>
      <c r="D6926" s="413" t="s">
        <v>3513</v>
      </c>
      <c r="E6926" s="415" t="s">
        <v>3512</v>
      </c>
      <c r="F6926" s="414" t="s">
        <v>3511</v>
      </c>
      <c r="G6926" s="413" t="s">
        <v>3510</v>
      </c>
      <c r="H6926" s="412" t="s">
        <v>3509</v>
      </c>
      <c r="I6926" s="411" t="s">
        <v>3508</v>
      </c>
      <c r="J6926" s="411" t="s">
        <v>3507</v>
      </c>
      <c r="K6926" s="410" t="s">
        <v>3506</v>
      </c>
      <c r="L6926" s="409" t="s">
        <v>3505</v>
      </c>
      <c r="M6926" s="408" t="s">
        <v>3504</v>
      </c>
      <c r="N6926" s="410" t="s">
        <v>3506</v>
      </c>
      <c r="O6926" s="409" t="s">
        <v>3505</v>
      </c>
      <c r="P6926" s="408" t="s">
        <v>3504</v>
      </c>
    </row>
    <row r="6927" spans="1:22" ht="45" x14ac:dyDescent="0.2">
      <c r="A6927" s="466" t="s">
        <v>7471</v>
      </c>
      <c r="B6927" s="465" t="s">
        <v>3526</v>
      </c>
      <c r="C6927" s="464" t="s">
        <v>2594</v>
      </c>
      <c r="D6927" s="463" t="s">
        <v>7496</v>
      </c>
      <c r="E6927" s="462">
        <v>4100</v>
      </c>
      <c r="F6927" s="461" t="s">
        <v>7856</v>
      </c>
      <c r="G6927" s="460" t="s">
        <v>7855</v>
      </c>
      <c r="H6927" s="460" t="s">
        <v>3574</v>
      </c>
      <c r="I6927" s="460" t="s">
        <v>3529</v>
      </c>
      <c r="J6927" s="459" t="s">
        <v>7466</v>
      </c>
      <c r="K6927" s="458">
        <v>1</v>
      </c>
      <c r="L6927" s="458"/>
      <c r="M6927" s="457">
        <v>357.03</v>
      </c>
      <c r="N6927" s="458">
        <v>1</v>
      </c>
      <c r="O6927" s="458">
        <v>6</v>
      </c>
      <c r="P6927" s="457">
        <v>25906.799999999999</v>
      </c>
    </row>
    <row r="6928" spans="1:22" ht="45" x14ac:dyDescent="0.2">
      <c r="A6928" s="466" t="s">
        <v>7471</v>
      </c>
      <c r="B6928" s="465" t="s">
        <v>3526</v>
      </c>
      <c r="C6928" s="464" t="s">
        <v>2594</v>
      </c>
      <c r="D6928" s="463" t="s">
        <v>7499</v>
      </c>
      <c r="E6928" s="462">
        <v>8650</v>
      </c>
      <c r="F6928" s="461" t="s">
        <v>7854</v>
      </c>
      <c r="G6928" s="460" t="s">
        <v>7853</v>
      </c>
      <c r="H6928" s="460" t="s">
        <v>3542</v>
      </c>
      <c r="I6928" s="460" t="s">
        <v>3529</v>
      </c>
      <c r="J6928" s="459" t="s">
        <v>7466</v>
      </c>
      <c r="K6928" s="458" t="s">
        <v>7478</v>
      </c>
      <c r="L6928" s="458">
        <v>12</v>
      </c>
      <c r="M6928" s="457">
        <v>106680.88</v>
      </c>
      <c r="N6928" s="458">
        <v>1</v>
      </c>
      <c r="O6928" s="458">
        <v>6</v>
      </c>
      <c r="P6928" s="457">
        <v>53206.8</v>
      </c>
    </row>
    <row r="6929" spans="1:16" ht="45" x14ac:dyDescent="0.2">
      <c r="A6929" s="466" t="s">
        <v>7471</v>
      </c>
      <c r="B6929" s="465" t="s">
        <v>3526</v>
      </c>
      <c r="C6929" s="464" t="s">
        <v>2594</v>
      </c>
      <c r="D6929" s="463" t="s">
        <v>6144</v>
      </c>
      <c r="E6929" s="462">
        <v>4000</v>
      </c>
      <c r="F6929" s="461" t="s">
        <v>7852</v>
      </c>
      <c r="G6929" s="460" t="s">
        <v>7851</v>
      </c>
      <c r="H6929" s="460" t="s">
        <v>3521</v>
      </c>
      <c r="I6929" s="460" t="s">
        <v>3529</v>
      </c>
      <c r="J6929" s="459" t="s">
        <v>7508</v>
      </c>
      <c r="K6929" s="458">
        <v>1</v>
      </c>
      <c r="L6929" s="458"/>
      <c r="M6929" s="457">
        <v>350.37</v>
      </c>
      <c r="N6929" s="458">
        <v>1</v>
      </c>
      <c r="O6929" s="458">
        <v>6</v>
      </c>
      <c r="P6929" s="457">
        <v>25306.799999999999</v>
      </c>
    </row>
    <row r="6930" spans="1:16" ht="45" x14ac:dyDescent="0.2">
      <c r="A6930" s="466" t="s">
        <v>7471</v>
      </c>
      <c r="B6930" s="465" t="s">
        <v>3526</v>
      </c>
      <c r="C6930" s="464" t="s">
        <v>2594</v>
      </c>
      <c r="D6930" s="463" t="s">
        <v>7477</v>
      </c>
      <c r="E6930" s="462">
        <v>8500</v>
      </c>
      <c r="F6930" s="461" t="s">
        <v>7850</v>
      </c>
      <c r="G6930" s="460" t="s">
        <v>7849</v>
      </c>
      <c r="H6930" s="460" t="s">
        <v>3979</v>
      </c>
      <c r="I6930" s="460" t="s">
        <v>3529</v>
      </c>
      <c r="J6930" s="459" t="s">
        <v>7466</v>
      </c>
      <c r="K6930" s="458" t="s">
        <v>7478</v>
      </c>
      <c r="L6930" s="458">
        <v>12</v>
      </c>
      <c r="M6930" s="457">
        <v>104460.27</v>
      </c>
      <c r="N6930" s="458">
        <v>1</v>
      </c>
      <c r="O6930" s="458">
        <v>6</v>
      </c>
      <c r="P6930" s="457">
        <v>50601.67</v>
      </c>
    </row>
    <row r="6931" spans="1:16" ht="45" x14ac:dyDescent="0.2">
      <c r="A6931" s="466" t="s">
        <v>7471</v>
      </c>
      <c r="B6931" s="465" t="s">
        <v>3526</v>
      </c>
      <c r="C6931" s="464" t="s">
        <v>2594</v>
      </c>
      <c r="D6931" s="463" t="s">
        <v>7491</v>
      </c>
      <c r="E6931" s="462">
        <v>5700</v>
      </c>
      <c r="F6931" s="461" t="s">
        <v>7848</v>
      </c>
      <c r="G6931" s="460" t="s">
        <v>7847</v>
      </c>
      <c r="H6931" s="460" t="s">
        <v>7485</v>
      </c>
      <c r="I6931" s="460" t="s">
        <v>6183</v>
      </c>
      <c r="J6931" s="459" t="s">
        <v>6183</v>
      </c>
      <c r="K6931" s="458">
        <v>1</v>
      </c>
      <c r="L6931" s="458"/>
      <c r="M6931" s="457">
        <v>463.7</v>
      </c>
      <c r="N6931" s="458">
        <v>1</v>
      </c>
      <c r="O6931" s="458">
        <v>6</v>
      </c>
      <c r="P6931" s="457">
        <v>35506.800000000003</v>
      </c>
    </row>
    <row r="6932" spans="1:16" ht="45" x14ac:dyDescent="0.2">
      <c r="A6932" s="466" t="s">
        <v>7471</v>
      </c>
      <c r="B6932" s="465" t="s">
        <v>3526</v>
      </c>
      <c r="C6932" s="464" t="s">
        <v>2594</v>
      </c>
      <c r="D6932" s="463" t="s">
        <v>7559</v>
      </c>
      <c r="E6932" s="462">
        <v>7300</v>
      </c>
      <c r="F6932" s="461" t="s">
        <v>7846</v>
      </c>
      <c r="G6932" s="460" t="s">
        <v>7845</v>
      </c>
      <c r="H6932" s="460" t="s">
        <v>7479</v>
      </c>
      <c r="I6932" s="460" t="s">
        <v>6183</v>
      </c>
      <c r="J6932" s="459" t="s">
        <v>6183</v>
      </c>
      <c r="K6932" s="458">
        <v>1</v>
      </c>
      <c r="L6932" s="458"/>
      <c r="M6932" s="457">
        <v>327.03000000000003</v>
      </c>
      <c r="N6932" s="458">
        <v>1</v>
      </c>
      <c r="O6932" s="458">
        <v>6</v>
      </c>
      <c r="P6932" s="457">
        <v>45106.8</v>
      </c>
    </row>
    <row r="6933" spans="1:16" ht="45" x14ac:dyDescent="0.2">
      <c r="A6933" s="466" t="s">
        <v>7471</v>
      </c>
      <c r="B6933" s="465" t="s">
        <v>3526</v>
      </c>
      <c r="C6933" s="464" t="s">
        <v>2594</v>
      </c>
      <c r="D6933" s="463" t="s">
        <v>7496</v>
      </c>
      <c r="E6933" s="462">
        <v>4100</v>
      </c>
      <c r="F6933" s="461" t="s">
        <v>7844</v>
      </c>
      <c r="G6933" s="460" t="s">
        <v>7843</v>
      </c>
      <c r="H6933" s="460" t="s">
        <v>3794</v>
      </c>
      <c r="I6933" s="460" t="s">
        <v>6183</v>
      </c>
      <c r="J6933" s="459" t="s">
        <v>6183</v>
      </c>
      <c r="K6933" s="458" t="s">
        <v>7537</v>
      </c>
      <c r="L6933" s="458">
        <v>12</v>
      </c>
      <c r="M6933" s="457">
        <v>52112.98</v>
      </c>
      <c r="N6933" s="458">
        <v>1</v>
      </c>
      <c r="O6933" s="458">
        <v>6</v>
      </c>
      <c r="P6933" s="457">
        <v>25906.799999999999</v>
      </c>
    </row>
    <row r="6934" spans="1:16" ht="45" x14ac:dyDescent="0.2">
      <c r="A6934" s="466" t="s">
        <v>7471</v>
      </c>
      <c r="B6934" s="465" t="s">
        <v>3526</v>
      </c>
      <c r="C6934" s="464" t="s">
        <v>2594</v>
      </c>
      <c r="D6934" s="463" t="s">
        <v>7496</v>
      </c>
      <c r="E6934" s="462">
        <v>4100</v>
      </c>
      <c r="F6934" s="461" t="s">
        <v>7842</v>
      </c>
      <c r="G6934" s="460" t="s">
        <v>7841</v>
      </c>
      <c r="H6934" s="460" t="s">
        <v>3574</v>
      </c>
      <c r="I6934" s="460" t="s">
        <v>3529</v>
      </c>
      <c r="J6934" s="459" t="s">
        <v>7466</v>
      </c>
      <c r="K6934" s="458" t="s">
        <v>7537</v>
      </c>
      <c r="L6934" s="458">
        <v>12</v>
      </c>
      <c r="M6934" s="457">
        <v>52170.060000000005</v>
      </c>
      <c r="N6934" s="458">
        <v>1</v>
      </c>
      <c r="O6934" s="458">
        <v>6</v>
      </c>
      <c r="P6934" s="457">
        <v>25906.799999999999</v>
      </c>
    </row>
    <row r="6935" spans="1:16" ht="45" x14ac:dyDescent="0.2">
      <c r="A6935" s="466" t="s">
        <v>7471</v>
      </c>
      <c r="B6935" s="465" t="s">
        <v>3526</v>
      </c>
      <c r="C6935" s="464" t="s">
        <v>2594</v>
      </c>
      <c r="D6935" s="463" t="s">
        <v>7491</v>
      </c>
      <c r="E6935" s="462">
        <v>5700</v>
      </c>
      <c r="F6935" s="461" t="s">
        <v>7840</v>
      </c>
      <c r="G6935" s="460" t="s">
        <v>7839</v>
      </c>
      <c r="H6935" s="460" t="s">
        <v>3542</v>
      </c>
      <c r="I6935" s="460" t="s">
        <v>3529</v>
      </c>
      <c r="J6935" s="459" t="s">
        <v>7466</v>
      </c>
      <c r="K6935" s="458" t="s">
        <v>7478</v>
      </c>
      <c r="L6935" s="458">
        <v>12</v>
      </c>
      <c r="M6935" s="457">
        <v>71008.960000000006</v>
      </c>
      <c r="N6935" s="458">
        <v>1</v>
      </c>
      <c r="O6935" s="458">
        <v>6</v>
      </c>
      <c r="P6935" s="457">
        <v>31511.530000000002</v>
      </c>
    </row>
    <row r="6936" spans="1:16" ht="45" x14ac:dyDescent="0.2">
      <c r="A6936" s="466" t="s">
        <v>7471</v>
      </c>
      <c r="B6936" s="465" t="s">
        <v>3526</v>
      </c>
      <c r="C6936" s="464" t="s">
        <v>2594</v>
      </c>
      <c r="D6936" s="463" t="s">
        <v>7491</v>
      </c>
      <c r="E6936" s="462">
        <v>5700</v>
      </c>
      <c r="F6936" s="461" t="s">
        <v>7838</v>
      </c>
      <c r="G6936" s="460" t="s">
        <v>7837</v>
      </c>
      <c r="H6936" s="460" t="s">
        <v>7485</v>
      </c>
      <c r="I6936" s="460" t="s">
        <v>3529</v>
      </c>
      <c r="J6936" s="459" t="s">
        <v>7466</v>
      </c>
      <c r="K6936" s="458">
        <v>1</v>
      </c>
      <c r="L6936" s="458"/>
      <c r="M6936" s="457">
        <v>463.7</v>
      </c>
      <c r="N6936" s="458">
        <v>1</v>
      </c>
      <c r="O6936" s="458">
        <v>6</v>
      </c>
      <c r="P6936" s="457">
        <v>35506.800000000003</v>
      </c>
    </row>
    <row r="6937" spans="1:16" ht="45" x14ac:dyDescent="0.2">
      <c r="A6937" s="466" t="s">
        <v>7471</v>
      </c>
      <c r="B6937" s="465" t="s">
        <v>3526</v>
      </c>
      <c r="C6937" s="464" t="s">
        <v>2594</v>
      </c>
      <c r="D6937" s="463" t="s">
        <v>7496</v>
      </c>
      <c r="E6937" s="462">
        <v>4100</v>
      </c>
      <c r="F6937" s="461" t="s">
        <v>7836</v>
      </c>
      <c r="G6937" s="460" t="s">
        <v>7835</v>
      </c>
      <c r="H6937" s="460" t="s">
        <v>4304</v>
      </c>
      <c r="I6937" s="460" t="s">
        <v>6183</v>
      </c>
      <c r="J6937" s="459" t="s">
        <v>6183</v>
      </c>
      <c r="K6937" s="458"/>
      <c r="L6937" s="458"/>
      <c r="M6937" s="457"/>
      <c r="N6937" s="458">
        <v>1</v>
      </c>
      <c r="O6937" s="458">
        <v>2</v>
      </c>
      <c r="P6937" s="457">
        <v>5509.53</v>
      </c>
    </row>
    <row r="6938" spans="1:16" ht="45" x14ac:dyDescent="0.2">
      <c r="A6938" s="466" t="s">
        <v>7471</v>
      </c>
      <c r="B6938" s="465" t="s">
        <v>3526</v>
      </c>
      <c r="C6938" s="464" t="s">
        <v>2594</v>
      </c>
      <c r="D6938" s="463" t="s">
        <v>6144</v>
      </c>
      <c r="E6938" s="462">
        <v>2700</v>
      </c>
      <c r="F6938" s="461" t="s">
        <v>7834</v>
      </c>
      <c r="G6938" s="460" t="s">
        <v>7833</v>
      </c>
      <c r="H6938" s="460" t="s">
        <v>3521</v>
      </c>
      <c r="I6938" s="460" t="s">
        <v>3931</v>
      </c>
      <c r="J6938" s="459" t="s">
        <v>3931</v>
      </c>
      <c r="K6938" s="458" t="s">
        <v>7478</v>
      </c>
      <c r="L6938" s="458">
        <v>12</v>
      </c>
      <c r="M6938" s="457">
        <v>35358.200000000004</v>
      </c>
      <c r="N6938" s="458">
        <v>1</v>
      </c>
      <c r="O6938" s="458">
        <v>6</v>
      </c>
      <c r="P6938" s="457">
        <v>17506.8</v>
      </c>
    </row>
    <row r="6939" spans="1:16" ht="45" x14ac:dyDescent="0.2">
      <c r="A6939" s="466" t="s">
        <v>7471</v>
      </c>
      <c r="B6939" s="465" t="s">
        <v>3526</v>
      </c>
      <c r="C6939" s="464" t="s">
        <v>2594</v>
      </c>
      <c r="D6939" s="463" t="s">
        <v>7496</v>
      </c>
      <c r="E6939" s="462">
        <v>4100</v>
      </c>
      <c r="F6939" s="461" t="s">
        <v>7832</v>
      </c>
      <c r="G6939" s="460" t="s">
        <v>7831</v>
      </c>
      <c r="H6939" s="460" t="s">
        <v>4104</v>
      </c>
      <c r="I6939" s="460" t="s">
        <v>3931</v>
      </c>
      <c r="J6939" s="459" t="s">
        <v>3931</v>
      </c>
      <c r="K6939" s="458" t="s">
        <v>7478</v>
      </c>
      <c r="L6939" s="458">
        <v>12</v>
      </c>
      <c r="M6939" s="457">
        <v>58597.340000000004</v>
      </c>
      <c r="N6939" s="458"/>
      <c r="O6939" s="458"/>
      <c r="P6939" s="457"/>
    </row>
    <row r="6940" spans="1:16" ht="45" x14ac:dyDescent="0.2">
      <c r="A6940" s="466" t="s">
        <v>7471</v>
      </c>
      <c r="B6940" s="465" t="s">
        <v>3526</v>
      </c>
      <c r="C6940" s="464" t="s">
        <v>2594</v>
      </c>
      <c r="D6940" s="463" t="s">
        <v>7470</v>
      </c>
      <c r="E6940" s="462">
        <v>5700</v>
      </c>
      <c r="F6940" s="461" t="s">
        <v>7832</v>
      </c>
      <c r="G6940" s="460" t="s">
        <v>7831</v>
      </c>
      <c r="H6940" s="460" t="s">
        <v>4104</v>
      </c>
      <c r="I6940" s="460" t="s">
        <v>6183</v>
      </c>
      <c r="J6940" s="459" t="s">
        <v>6183</v>
      </c>
      <c r="K6940" s="458">
        <v>1</v>
      </c>
      <c r="L6940" s="458"/>
      <c r="M6940" s="457">
        <v>380</v>
      </c>
      <c r="N6940" s="458">
        <v>1</v>
      </c>
      <c r="O6940" s="458">
        <v>6</v>
      </c>
      <c r="P6940" s="457">
        <v>35506.800000000003</v>
      </c>
    </row>
    <row r="6941" spans="1:16" ht="45" x14ac:dyDescent="0.2">
      <c r="A6941" s="466" t="s">
        <v>7471</v>
      </c>
      <c r="B6941" s="465" t="s">
        <v>3526</v>
      </c>
      <c r="C6941" s="464" t="s">
        <v>2594</v>
      </c>
      <c r="D6941" s="463" t="s">
        <v>7470</v>
      </c>
      <c r="E6941" s="462">
        <v>5700</v>
      </c>
      <c r="F6941" s="461" t="s">
        <v>7830</v>
      </c>
      <c r="G6941" s="460" t="s">
        <v>7829</v>
      </c>
      <c r="H6941" s="460" t="s">
        <v>7620</v>
      </c>
      <c r="I6941" s="460" t="s">
        <v>3529</v>
      </c>
      <c r="J6941" s="459" t="s">
        <v>7466</v>
      </c>
      <c r="K6941" s="458" t="s">
        <v>7478</v>
      </c>
      <c r="L6941" s="458">
        <v>12</v>
      </c>
      <c r="M6941" s="457">
        <v>71204.45</v>
      </c>
      <c r="N6941" s="458">
        <v>1</v>
      </c>
      <c r="O6941" s="458">
        <v>6</v>
      </c>
      <c r="P6941" s="457">
        <v>35506.800000000003</v>
      </c>
    </row>
    <row r="6942" spans="1:16" ht="45" x14ac:dyDescent="0.2">
      <c r="A6942" s="466" t="s">
        <v>7471</v>
      </c>
      <c r="B6942" s="465" t="s">
        <v>3526</v>
      </c>
      <c r="C6942" s="464" t="s">
        <v>2594</v>
      </c>
      <c r="D6942" s="463" t="s">
        <v>7470</v>
      </c>
      <c r="E6942" s="462">
        <v>5700</v>
      </c>
      <c r="F6942" s="461" t="s">
        <v>7828</v>
      </c>
      <c r="G6942" s="460" t="s">
        <v>7827</v>
      </c>
      <c r="H6942" s="460" t="s">
        <v>3549</v>
      </c>
      <c r="I6942" s="460" t="s">
        <v>3529</v>
      </c>
      <c r="J6942" s="459" t="s">
        <v>7466</v>
      </c>
      <c r="K6942" s="458" t="s">
        <v>7478</v>
      </c>
      <c r="L6942" s="458">
        <v>12</v>
      </c>
      <c r="M6942" s="457">
        <v>71316.330000000016</v>
      </c>
      <c r="N6942" s="458">
        <v>1</v>
      </c>
      <c r="O6942" s="458">
        <v>6</v>
      </c>
      <c r="P6942" s="457">
        <v>35506.800000000003</v>
      </c>
    </row>
    <row r="6943" spans="1:16" ht="45" x14ac:dyDescent="0.2">
      <c r="A6943" s="466" t="s">
        <v>7471</v>
      </c>
      <c r="B6943" s="465" t="s">
        <v>3526</v>
      </c>
      <c r="C6943" s="464" t="s">
        <v>2594</v>
      </c>
      <c r="D6943" s="463" t="s">
        <v>7518</v>
      </c>
      <c r="E6943" s="462">
        <v>4100</v>
      </c>
      <c r="F6943" s="461" t="s">
        <v>7826</v>
      </c>
      <c r="G6943" s="460" t="s">
        <v>7825</v>
      </c>
      <c r="H6943" s="460" t="s">
        <v>3542</v>
      </c>
      <c r="I6943" s="460" t="s">
        <v>3529</v>
      </c>
      <c r="J6943" s="459" t="s">
        <v>7466</v>
      </c>
      <c r="K6943" s="458" t="s">
        <v>7478</v>
      </c>
      <c r="L6943" s="458">
        <v>12</v>
      </c>
      <c r="M6943" s="457">
        <v>51916.47</v>
      </c>
      <c r="N6943" s="458">
        <v>1</v>
      </c>
      <c r="O6943" s="458">
        <v>6</v>
      </c>
      <c r="P6943" s="457">
        <v>25906.799999999999</v>
      </c>
    </row>
    <row r="6944" spans="1:16" ht="45" x14ac:dyDescent="0.2">
      <c r="A6944" s="466" t="s">
        <v>7471</v>
      </c>
      <c r="B6944" s="465" t="s">
        <v>3526</v>
      </c>
      <c r="C6944" s="464" t="s">
        <v>2594</v>
      </c>
      <c r="D6944" s="463" t="s">
        <v>7496</v>
      </c>
      <c r="E6944" s="462">
        <v>4100</v>
      </c>
      <c r="F6944" s="461" t="s">
        <v>7824</v>
      </c>
      <c r="G6944" s="460" t="s">
        <v>7823</v>
      </c>
      <c r="H6944" s="460" t="s">
        <v>3574</v>
      </c>
      <c r="I6944" s="460" t="s">
        <v>3529</v>
      </c>
      <c r="J6944" s="459" t="s">
        <v>7466</v>
      </c>
      <c r="K6944" s="458">
        <v>1</v>
      </c>
      <c r="L6944" s="458">
        <v>3</v>
      </c>
      <c r="M6944" s="457">
        <v>18114.330000000002</v>
      </c>
      <c r="N6944" s="458"/>
      <c r="O6944" s="458"/>
      <c r="P6944" s="457"/>
    </row>
    <row r="6945" spans="1:16" ht="45" x14ac:dyDescent="0.2">
      <c r="A6945" s="466" t="s">
        <v>7471</v>
      </c>
      <c r="B6945" s="465" t="s">
        <v>3526</v>
      </c>
      <c r="C6945" s="464" t="s">
        <v>2594</v>
      </c>
      <c r="D6945" s="463" t="s">
        <v>7470</v>
      </c>
      <c r="E6945" s="462">
        <v>5700</v>
      </c>
      <c r="F6945" s="461" t="s">
        <v>7824</v>
      </c>
      <c r="G6945" s="460" t="s">
        <v>7823</v>
      </c>
      <c r="H6945" s="460" t="s">
        <v>3574</v>
      </c>
      <c r="I6945" s="460" t="s">
        <v>3529</v>
      </c>
      <c r="J6945" s="459" t="s">
        <v>7466</v>
      </c>
      <c r="K6945" s="458">
        <v>2</v>
      </c>
      <c r="L6945" s="458">
        <v>10</v>
      </c>
      <c r="M6945" s="457">
        <v>55477.35</v>
      </c>
      <c r="N6945" s="458">
        <v>1</v>
      </c>
      <c r="O6945" s="458">
        <v>6</v>
      </c>
      <c r="P6945" s="457">
        <v>35506.800000000003</v>
      </c>
    </row>
    <row r="6946" spans="1:16" ht="45" x14ac:dyDescent="0.2">
      <c r="A6946" s="466" t="s">
        <v>7471</v>
      </c>
      <c r="B6946" s="465" t="s">
        <v>3526</v>
      </c>
      <c r="C6946" s="464" t="s">
        <v>2594</v>
      </c>
      <c r="D6946" s="463" t="s">
        <v>7822</v>
      </c>
      <c r="E6946" s="462">
        <v>2700</v>
      </c>
      <c r="F6946" s="461" t="s">
        <v>7821</v>
      </c>
      <c r="G6946" s="460" t="s">
        <v>7820</v>
      </c>
      <c r="H6946" s="460" t="s">
        <v>3617</v>
      </c>
      <c r="I6946" s="460" t="s">
        <v>3931</v>
      </c>
      <c r="J6946" s="459" t="s">
        <v>7508</v>
      </c>
      <c r="K6946" s="458" t="s">
        <v>7478</v>
      </c>
      <c r="L6946" s="458">
        <v>12</v>
      </c>
      <c r="M6946" s="457">
        <v>35098.400000000001</v>
      </c>
      <c r="N6946" s="458">
        <v>1</v>
      </c>
      <c r="O6946" s="458">
        <v>6</v>
      </c>
      <c r="P6946" s="457">
        <v>17506.8</v>
      </c>
    </row>
    <row r="6947" spans="1:16" ht="45" x14ac:dyDescent="0.2">
      <c r="A6947" s="466" t="s">
        <v>7471</v>
      </c>
      <c r="B6947" s="465" t="s">
        <v>3526</v>
      </c>
      <c r="C6947" s="464" t="s">
        <v>2594</v>
      </c>
      <c r="D6947" s="463" t="s">
        <v>7470</v>
      </c>
      <c r="E6947" s="462">
        <v>5700</v>
      </c>
      <c r="F6947" s="461" t="s">
        <v>7819</v>
      </c>
      <c r="G6947" s="460" t="s">
        <v>7818</v>
      </c>
      <c r="H6947" s="460" t="s">
        <v>3528</v>
      </c>
      <c r="I6947" s="460" t="s">
        <v>6183</v>
      </c>
      <c r="J6947" s="459" t="s">
        <v>6183</v>
      </c>
      <c r="K6947" s="458" t="s">
        <v>7537</v>
      </c>
      <c r="L6947" s="458">
        <v>12</v>
      </c>
      <c r="M6947" s="457">
        <v>71383.040000000008</v>
      </c>
      <c r="N6947" s="458">
        <v>1</v>
      </c>
      <c r="O6947" s="458">
        <v>6</v>
      </c>
      <c r="P6947" s="457">
        <v>35506.800000000003</v>
      </c>
    </row>
    <row r="6948" spans="1:16" ht="45" x14ac:dyDescent="0.2">
      <c r="A6948" s="466" t="s">
        <v>7471</v>
      </c>
      <c r="B6948" s="465" t="s">
        <v>3526</v>
      </c>
      <c r="C6948" s="464" t="s">
        <v>2594</v>
      </c>
      <c r="D6948" s="463" t="s">
        <v>7496</v>
      </c>
      <c r="E6948" s="462">
        <v>4100</v>
      </c>
      <c r="F6948" s="461" t="s">
        <v>7817</v>
      </c>
      <c r="G6948" s="460" t="s">
        <v>7816</v>
      </c>
      <c r="H6948" s="460" t="s">
        <v>3567</v>
      </c>
      <c r="I6948" s="460" t="s">
        <v>6183</v>
      </c>
      <c r="J6948" s="459" t="s">
        <v>6183</v>
      </c>
      <c r="K6948" s="458"/>
      <c r="L6948" s="458"/>
      <c r="M6948" s="457"/>
      <c r="N6948" s="458">
        <v>1</v>
      </c>
      <c r="O6948" s="458">
        <v>6</v>
      </c>
      <c r="P6948" s="457">
        <v>25906.799999999999</v>
      </c>
    </row>
    <row r="6949" spans="1:16" ht="45" x14ac:dyDescent="0.2">
      <c r="A6949" s="466" t="s">
        <v>7471</v>
      </c>
      <c r="B6949" s="465" t="s">
        <v>3526</v>
      </c>
      <c r="C6949" s="464" t="s">
        <v>2594</v>
      </c>
      <c r="D6949" s="463" t="s">
        <v>7496</v>
      </c>
      <c r="E6949" s="462">
        <v>4100</v>
      </c>
      <c r="F6949" s="461" t="s">
        <v>7815</v>
      </c>
      <c r="G6949" s="460" t="s">
        <v>7814</v>
      </c>
      <c r="H6949" s="460" t="s">
        <v>4104</v>
      </c>
      <c r="I6949" s="460" t="s">
        <v>6183</v>
      </c>
      <c r="J6949" s="459" t="s">
        <v>6183</v>
      </c>
      <c r="K6949" s="458" t="s">
        <v>7478</v>
      </c>
      <c r="L6949" s="458">
        <v>12</v>
      </c>
      <c r="M6949" s="457">
        <v>59309.68</v>
      </c>
      <c r="N6949" s="458"/>
      <c r="O6949" s="458"/>
      <c r="P6949" s="457"/>
    </row>
    <row r="6950" spans="1:16" ht="45" x14ac:dyDescent="0.2">
      <c r="A6950" s="466" t="s">
        <v>7471</v>
      </c>
      <c r="B6950" s="465" t="s">
        <v>3526</v>
      </c>
      <c r="C6950" s="464" t="s">
        <v>2594</v>
      </c>
      <c r="D6950" s="463" t="s">
        <v>7470</v>
      </c>
      <c r="E6950" s="462">
        <v>5700</v>
      </c>
      <c r="F6950" s="461" t="s">
        <v>7815</v>
      </c>
      <c r="G6950" s="460" t="s">
        <v>7814</v>
      </c>
      <c r="H6950" s="460" t="s">
        <v>4104</v>
      </c>
      <c r="I6950" s="460" t="s">
        <v>6183</v>
      </c>
      <c r="J6950" s="459" t="s">
        <v>6183</v>
      </c>
      <c r="K6950" s="458">
        <v>1</v>
      </c>
      <c r="L6950" s="458"/>
      <c r="M6950" s="457">
        <v>380</v>
      </c>
      <c r="N6950" s="458">
        <v>1</v>
      </c>
      <c r="O6950" s="458">
        <v>6</v>
      </c>
      <c r="P6950" s="457">
        <v>35506.800000000003</v>
      </c>
    </row>
    <row r="6951" spans="1:16" ht="45" x14ac:dyDescent="0.2">
      <c r="A6951" s="466" t="s">
        <v>7471</v>
      </c>
      <c r="B6951" s="465" t="s">
        <v>3526</v>
      </c>
      <c r="C6951" s="464" t="s">
        <v>2594</v>
      </c>
      <c r="D6951" s="463" t="s">
        <v>7470</v>
      </c>
      <c r="E6951" s="462">
        <v>5700</v>
      </c>
      <c r="F6951" s="461" t="s">
        <v>7813</v>
      </c>
      <c r="G6951" s="460" t="s">
        <v>7812</v>
      </c>
      <c r="H6951" s="460" t="s">
        <v>7811</v>
      </c>
      <c r="I6951" s="460" t="s">
        <v>6183</v>
      </c>
      <c r="J6951" s="459" t="s">
        <v>6183</v>
      </c>
      <c r="K6951" s="458" t="s">
        <v>7478</v>
      </c>
      <c r="L6951" s="458">
        <v>12</v>
      </c>
      <c r="M6951" s="457">
        <v>71266.510000000009</v>
      </c>
      <c r="N6951" s="458">
        <v>1</v>
      </c>
      <c r="O6951" s="458">
        <v>6</v>
      </c>
      <c r="P6951" s="457">
        <v>35506.800000000003</v>
      </c>
    </row>
    <row r="6952" spans="1:16" ht="45" x14ac:dyDescent="0.2">
      <c r="A6952" s="466" t="s">
        <v>7471</v>
      </c>
      <c r="B6952" s="465" t="s">
        <v>3526</v>
      </c>
      <c r="C6952" s="464" t="s">
        <v>2594</v>
      </c>
      <c r="D6952" s="463" t="s">
        <v>7559</v>
      </c>
      <c r="E6952" s="462">
        <v>7300</v>
      </c>
      <c r="F6952" s="461" t="s">
        <v>7810</v>
      </c>
      <c r="G6952" s="460" t="s">
        <v>7809</v>
      </c>
      <c r="H6952" s="460" t="s">
        <v>3570</v>
      </c>
      <c r="I6952" s="460" t="s">
        <v>3529</v>
      </c>
      <c r="J6952" s="459" t="s">
        <v>7466</v>
      </c>
      <c r="K6952" s="458" t="s">
        <v>7478</v>
      </c>
      <c r="L6952" s="458">
        <v>12</v>
      </c>
      <c r="M6952" s="457">
        <v>90537.340000000011</v>
      </c>
      <c r="N6952" s="458">
        <v>1</v>
      </c>
      <c r="O6952" s="458">
        <v>6</v>
      </c>
      <c r="P6952" s="457">
        <v>45106.8</v>
      </c>
    </row>
    <row r="6953" spans="1:16" ht="45" x14ac:dyDescent="0.2">
      <c r="A6953" s="466" t="s">
        <v>7471</v>
      </c>
      <c r="B6953" s="465" t="s">
        <v>3526</v>
      </c>
      <c r="C6953" s="464" t="s">
        <v>2594</v>
      </c>
      <c r="D6953" s="463" t="s">
        <v>7470</v>
      </c>
      <c r="E6953" s="462">
        <v>5700</v>
      </c>
      <c r="F6953" s="461" t="s">
        <v>7808</v>
      </c>
      <c r="G6953" s="460" t="s">
        <v>7807</v>
      </c>
      <c r="H6953" s="460" t="s">
        <v>3567</v>
      </c>
      <c r="I6953" s="460" t="s">
        <v>3529</v>
      </c>
      <c r="J6953" s="459" t="s">
        <v>7466</v>
      </c>
      <c r="K6953" s="458" t="s">
        <v>7478</v>
      </c>
      <c r="L6953" s="458">
        <v>12</v>
      </c>
      <c r="M6953" s="457">
        <v>71176.150000000009</v>
      </c>
      <c r="N6953" s="458">
        <v>1</v>
      </c>
      <c r="O6953" s="458">
        <v>6</v>
      </c>
      <c r="P6953" s="457">
        <v>35506.800000000003</v>
      </c>
    </row>
    <row r="6954" spans="1:16" ht="45" x14ac:dyDescent="0.2">
      <c r="A6954" s="466" t="s">
        <v>7471</v>
      </c>
      <c r="B6954" s="465" t="s">
        <v>3526</v>
      </c>
      <c r="C6954" s="464" t="s">
        <v>2594</v>
      </c>
      <c r="D6954" s="463" t="s">
        <v>7491</v>
      </c>
      <c r="E6954" s="462">
        <v>5700</v>
      </c>
      <c r="F6954" s="461" t="s">
        <v>7806</v>
      </c>
      <c r="G6954" s="460" t="s">
        <v>7805</v>
      </c>
      <c r="H6954" s="460" t="s">
        <v>3542</v>
      </c>
      <c r="I6954" s="460" t="s">
        <v>6183</v>
      </c>
      <c r="J6954" s="459" t="s">
        <v>6183</v>
      </c>
      <c r="K6954" s="458" t="s">
        <v>7478</v>
      </c>
      <c r="L6954" s="458">
        <v>12</v>
      </c>
      <c r="M6954" s="457">
        <v>79623.76999999999</v>
      </c>
      <c r="N6954" s="458"/>
      <c r="O6954" s="458"/>
      <c r="P6954" s="457"/>
    </row>
    <row r="6955" spans="1:16" ht="45" x14ac:dyDescent="0.2">
      <c r="A6955" s="466" t="s">
        <v>7471</v>
      </c>
      <c r="B6955" s="465" t="s">
        <v>3526</v>
      </c>
      <c r="C6955" s="464" t="s">
        <v>2594</v>
      </c>
      <c r="D6955" s="463" t="s">
        <v>7488</v>
      </c>
      <c r="E6955" s="462">
        <v>7400</v>
      </c>
      <c r="F6955" s="461" t="s">
        <v>7806</v>
      </c>
      <c r="G6955" s="460" t="s">
        <v>7805</v>
      </c>
      <c r="H6955" s="460" t="s">
        <v>7485</v>
      </c>
      <c r="I6955" s="460" t="s">
        <v>3529</v>
      </c>
      <c r="J6955" s="459" t="s">
        <v>7466</v>
      </c>
      <c r="K6955" s="458">
        <v>1</v>
      </c>
      <c r="L6955" s="458"/>
      <c r="M6955" s="457">
        <v>493.33</v>
      </c>
      <c r="N6955" s="458">
        <v>1</v>
      </c>
      <c r="O6955" s="458">
        <v>6</v>
      </c>
      <c r="P6955" s="457">
        <v>45706.8</v>
      </c>
    </row>
    <row r="6956" spans="1:16" ht="45" x14ac:dyDescent="0.2">
      <c r="A6956" s="466" t="s">
        <v>7471</v>
      </c>
      <c r="B6956" s="465" t="s">
        <v>3526</v>
      </c>
      <c r="C6956" s="464" t="s">
        <v>2594</v>
      </c>
      <c r="D6956" s="463" t="s">
        <v>7496</v>
      </c>
      <c r="E6956" s="462">
        <v>4100</v>
      </c>
      <c r="F6956" s="461" t="s">
        <v>7804</v>
      </c>
      <c r="G6956" s="460" t="s">
        <v>7803</v>
      </c>
      <c r="H6956" s="460" t="s">
        <v>7802</v>
      </c>
      <c r="I6956" s="460" t="s">
        <v>6183</v>
      </c>
      <c r="J6956" s="459" t="s">
        <v>6183</v>
      </c>
      <c r="K6956" s="458" t="s">
        <v>7478</v>
      </c>
      <c r="L6956" s="458">
        <v>12</v>
      </c>
      <c r="M6956" s="457">
        <v>52134.520000000004</v>
      </c>
      <c r="N6956" s="458">
        <v>1</v>
      </c>
      <c r="O6956" s="458">
        <v>6</v>
      </c>
      <c r="P6956" s="457">
        <v>25906.799999999999</v>
      </c>
    </row>
    <row r="6957" spans="1:16" ht="45" x14ac:dyDescent="0.2">
      <c r="A6957" s="466" t="s">
        <v>7471</v>
      </c>
      <c r="B6957" s="465" t="s">
        <v>3526</v>
      </c>
      <c r="C6957" s="464" t="s">
        <v>2594</v>
      </c>
      <c r="D6957" s="463" t="s">
        <v>7496</v>
      </c>
      <c r="E6957" s="462">
        <v>4100</v>
      </c>
      <c r="F6957" s="461" t="s">
        <v>7801</v>
      </c>
      <c r="G6957" s="460" t="s">
        <v>7800</v>
      </c>
      <c r="H6957" s="460" t="s">
        <v>3574</v>
      </c>
      <c r="I6957" s="460" t="s">
        <v>3529</v>
      </c>
      <c r="J6957" s="459" t="s">
        <v>7466</v>
      </c>
      <c r="K6957" s="458">
        <v>3</v>
      </c>
      <c r="L6957" s="458">
        <v>11</v>
      </c>
      <c r="M6957" s="457">
        <v>46272.310000000005</v>
      </c>
      <c r="N6957" s="458">
        <v>1</v>
      </c>
      <c r="O6957" s="458">
        <v>6</v>
      </c>
      <c r="P6957" s="457">
        <v>25906.799999999999</v>
      </c>
    </row>
    <row r="6958" spans="1:16" ht="45" x14ac:dyDescent="0.2">
      <c r="A6958" s="466" t="s">
        <v>7471</v>
      </c>
      <c r="B6958" s="465" t="s">
        <v>3526</v>
      </c>
      <c r="C6958" s="464" t="s">
        <v>2594</v>
      </c>
      <c r="D6958" s="463" t="s">
        <v>7477</v>
      </c>
      <c r="E6958" s="462">
        <v>8500</v>
      </c>
      <c r="F6958" s="461" t="s">
        <v>7799</v>
      </c>
      <c r="G6958" s="460" t="s">
        <v>7798</v>
      </c>
      <c r="H6958" s="460" t="s">
        <v>3674</v>
      </c>
      <c r="I6958" s="460" t="s">
        <v>3529</v>
      </c>
      <c r="J6958" s="459" t="s">
        <v>7466</v>
      </c>
      <c r="K6958" s="458">
        <v>1</v>
      </c>
      <c r="L6958" s="458"/>
      <c r="M6958" s="457">
        <v>650.37</v>
      </c>
      <c r="N6958" s="458">
        <v>1</v>
      </c>
      <c r="O6958" s="458">
        <v>6</v>
      </c>
      <c r="P6958" s="457">
        <v>52306.8</v>
      </c>
    </row>
    <row r="6959" spans="1:16" ht="45" x14ac:dyDescent="0.2">
      <c r="A6959" s="466" t="s">
        <v>7471</v>
      </c>
      <c r="B6959" s="465" t="s">
        <v>3526</v>
      </c>
      <c r="C6959" s="464" t="s">
        <v>2594</v>
      </c>
      <c r="D6959" s="463" t="s">
        <v>7496</v>
      </c>
      <c r="E6959" s="462">
        <v>4100</v>
      </c>
      <c r="F6959" s="461" t="s">
        <v>7797</v>
      </c>
      <c r="G6959" s="460" t="s">
        <v>7796</v>
      </c>
      <c r="H6959" s="460" t="s">
        <v>3838</v>
      </c>
      <c r="I6959" s="460" t="s">
        <v>6183</v>
      </c>
      <c r="J6959" s="459" t="s">
        <v>6183</v>
      </c>
      <c r="K6959" s="458">
        <v>1</v>
      </c>
      <c r="L6959" s="458">
        <v>2</v>
      </c>
      <c r="M6959" s="457">
        <v>9011.9</v>
      </c>
      <c r="N6959" s="458"/>
      <c r="O6959" s="458"/>
      <c r="P6959" s="457"/>
    </row>
    <row r="6960" spans="1:16" ht="45" x14ac:dyDescent="0.2">
      <c r="A6960" s="466" t="s">
        <v>7471</v>
      </c>
      <c r="B6960" s="465" t="s">
        <v>3526</v>
      </c>
      <c r="C6960" s="464" t="s">
        <v>2594</v>
      </c>
      <c r="D6960" s="463" t="s">
        <v>7470</v>
      </c>
      <c r="E6960" s="462">
        <v>5700</v>
      </c>
      <c r="F6960" s="461" t="s">
        <v>7797</v>
      </c>
      <c r="G6960" s="460" t="s">
        <v>7796</v>
      </c>
      <c r="H6960" s="460" t="s">
        <v>3838</v>
      </c>
      <c r="I6960" s="460" t="s">
        <v>6183</v>
      </c>
      <c r="J6960" s="459" t="s">
        <v>6183</v>
      </c>
      <c r="K6960" s="458">
        <v>3</v>
      </c>
      <c r="L6960" s="458">
        <v>11</v>
      </c>
      <c r="M6960" s="457">
        <v>63061.5</v>
      </c>
      <c r="N6960" s="458">
        <v>1</v>
      </c>
      <c r="O6960" s="458">
        <v>6</v>
      </c>
      <c r="P6960" s="457">
        <v>35506.800000000003</v>
      </c>
    </row>
    <row r="6961" spans="1:16" ht="45" x14ac:dyDescent="0.2">
      <c r="A6961" s="466" t="s">
        <v>7471</v>
      </c>
      <c r="B6961" s="465" t="s">
        <v>3526</v>
      </c>
      <c r="C6961" s="464" t="s">
        <v>2594</v>
      </c>
      <c r="D6961" s="463" t="s">
        <v>7518</v>
      </c>
      <c r="E6961" s="462">
        <v>4100</v>
      </c>
      <c r="F6961" s="461" t="s">
        <v>7795</v>
      </c>
      <c r="G6961" s="460" t="s">
        <v>7794</v>
      </c>
      <c r="H6961" s="460" t="s">
        <v>7485</v>
      </c>
      <c r="I6961" s="460" t="s">
        <v>6183</v>
      </c>
      <c r="J6961" s="459" t="s">
        <v>6183</v>
      </c>
      <c r="K6961" s="458">
        <v>1</v>
      </c>
      <c r="L6961" s="458"/>
      <c r="M6961" s="457">
        <v>357.03</v>
      </c>
      <c r="N6961" s="458">
        <v>1</v>
      </c>
      <c r="O6961" s="458">
        <v>6</v>
      </c>
      <c r="P6961" s="457">
        <v>25906.799999999999</v>
      </c>
    </row>
    <row r="6962" spans="1:16" ht="45" x14ac:dyDescent="0.2">
      <c r="A6962" s="466" t="s">
        <v>7471</v>
      </c>
      <c r="B6962" s="465" t="s">
        <v>3526</v>
      </c>
      <c r="C6962" s="464" t="s">
        <v>2594</v>
      </c>
      <c r="D6962" s="463" t="s">
        <v>7499</v>
      </c>
      <c r="E6962" s="462">
        <v>8500</v>
      </c>
      <c r="F6962" s="461" t="s">
        <v>7793</v>
      </c>
      <c r="G6962" s="460" t="s">
        <v>7792</v>
      </c>
      <c r="H6962" s="460" t="s">
        <v>3542</v>
      </c>
      <c r="I6962" s="460" t="s">
        <v>3529</v>
      </c>
      <c r="J6962" s="459" t="s">
        <v>7466</v>
      </c>
      <c r="K6962" s="458" t="s">
        <v>7478</v>
      </c>
      <c r="L6962" s="458">
        <v>12</v>
      </c>
      <c r="M6962" s="457">
        <v>104916.76000000001</v>
      </c>
      <c r="N6962" s="458">
        <v>1</v>
      </c>
      <c r="O6962" s="458">
        <v>6</v>
      </c>
      <c r="P6962" s="457">
        <v>52306.8</v>
      </c>
    </row>
    <row r="6963" spans="1:16" ht="45" x14ac:dyDescent="0.2">
      <c r="A6963" s="466" t="s">
        <v>7471</v>
      </c>
      <c r="B6963" s="465" t="s">
        <v>3526</v>
      </c>
      <c r="C6963" s="464" t="s">
        <v>2594</v>
      </c>
      <c r="D6963" s="463" t="s">
        <v>7470</v>
      </c>
      <c r="E6963" s="462">
        <v>5700</v>
      </c>
      <c r="F6963" s="461" t="s">
        <v>7791</v>
      </c>
      <c r="G6963" s="460" t="s">
        <v>7790</v>
      </c>
      <c r="H6963" s="460" t="s">
        <v>4104</v>
      </c>
      <c r="I6963" s="460" t="s">
        <v>6183</v>
      </c>
      <c r="J6963" s="459" t="s">
        <v>6183</v>
      </c>
      <c r="K6963" s="458">
        <v>1</v>
      </c>
      <c r="L6963" s="458"/>
      <c r="M6963" s="457">
        <v>463.7</v>
      </c>
      <c r="N6963" s="458">
        <v>1</v>
      </c>
      <c r="O6963" s="458">
        <v>6</v>
      </c>
      <c r="P6963" s="457">
        <v>35506.800000000003</v>
      </c>
    </row>
    <row r="6964" spans="1:16" ht="45" x14ac:dyDescent="0.2">
      <c r="A6964" s="466" t="s">
        <v>7471</v>
      </c>
      <c r="B6964" s="465" t="s">
        <v>3526</v>
      </c>
      <c r="C6964" s="464" t="s">
        <v>2594</v>
      </c>
      <c r="D6964" s="463" t="s">
        <v>7477</v>
      </c>
      <c r="E6964" s="462">
        <v>8650</v>
      </c>
      <c r="F6964" s="461" t="s">
        <v>7789</v>
      </c>
      <c r="G6964" s="460" t="s">
        <v>7788</v>
      </c>
      <c r="H6964" s="460" t="s">
        <v>3567</v>
      </c>
      <c r="I6964" s="460" t="s">
        <v>3529</v>
      </c>
      <c r="J6964" s="459" t="s">
        <v>7466</v>
      </c>
      <c r="K6964" s="458">
        <v>2</v>
      </c>
      <c r="L6964" s="458">
        <v>9</v>
      </c>
      <c r="M6964" s="457">
        <v>78726.25</v>
      </c>
      <c r="N6964" s="458"/>
      <c r="O6964" s="458"/>
      <c r="P6964" s="457"/>
    </row>
    <row r="6965" spans="1:16" ht="45" x14ac:dyDescent="0.2">
      <c r="A6965" s="466" t="s">
        <v>7471</v>
      </c>
      <c r="B6965" s="465" t="s">
        <v>3526</v>
      </c>
      <c r="C6965" s="464" t="s">
        <v>2594</v>
      </c>
      <c r="D6965" s="463" t="s">
        <v>7470</v>
      </c>
      <c r="E6965" s="462">
        <v>5700</v>
      </c>
      <c r="F6965" s="461" t="s">
        <v>7787</v>
      </c>
      <c r="G6965" s="460" t="s">
        <v>7786</v>
      </c>
      <c r="H6965" s="460" t="s">
        <v>3567</v>
      </c>
      <c r="I6965" s="460" t="s">
        <v>6183</v>
      </c>
      <c r="J6965" s="459" t="s">
        <v>6183</v>
      </c>
      <c r="K6965" s="458" t="s">
        <v>7537</v>
      </c>
      <c r="L6965" s="458">
        <v>12</v>
      </c>
      <c r="M6965" s="457">
        <v>71150.400000000009</v>
      </c>
      <c r="N6965" s="458">
        <v>1</v>
      </c>
      <c r="O6965" s="458">
        <v>6</v>
      </c>
      <c r="P6965" s="457">
        <v>35506.800000000003</v>
      </c>
    </row>
    <row r="6966" spans="1:16" ht="45" x14ac:dyDescent="0.2">
      <c r="A6966" s="466" t="s">
        <v>7471</v>
      </c>
      <c r="B6966" s="465" t="s">
        <v>3526</v>
      </c>
      <c r="C6966" s="464" t="s">
        <v>2594</v>
      </c>
      <c r="D6966" s="463" t="s">
        <v>7496</v>
      </c>
      <c r="E6966" s="462">
        <v>4100</v>
      </c>
      <c r="F6966" s="461" t="s">
        <v>7785</v>
      </c>
      <c r="G6966" s="460" t="s">
        <v>7784</v>
      </c>
      <c r="H6966" s="460" t="s">
        <v>3567</v>
      </c>
      <c r="I6966" s="460" t="s">
        <v>3529</v>
      </c>
      <c r="J6966" s="459" t="s">
        <v>7466</v>
      </c>
      <c r="K6966" s="458">
        <v>1</v>
      </c>
      <c r="L6966" s="458"/>
      <c r="M6966" s="457">
        <v>357.03</v>
      </c>
      <c r="N6966" s="458">
        <v>1</v>
      </c>
      <c r="O6966" s="458">
        <v>6</v>
      </c>
      <c r="P6966" s="457">
        <v>25906.799999999999</v>
      </c>
    </row>
    <row r="6967" spans="1:16" ht="45" x14ac:dyDescent="0.2">
      <c r="A6967" s="466" t="s">
        <v>7471</v>
      </c>
      <c r="B6967" s="465" t="s">
        <v>3526</v>
      </c>
      <c r="C6967" s="464" t="s">
        <v>2594</v>
      </c>
      <c r="D6967" s="463" t="s">
        <v>7559</v>
      </c>
      <c r="E6967" s="462">
        <v>7400</v>
      </c>
      <c r="F6967" s="461" t="s">
        <v>7783</v>
      </c>
      <c r="G6967" s="460" t="s">
        <v>7782</v>
      </c>
      <c r="H6967" s="460" t="s">
        <v>3570</v>
      </c>
      <c r="I6967" s="460" t="s">
        <v>3529</v>
      </c>
      <c r="J6967" s="459" t="s">
        <v>7466</v>
      </c>
      <c r="K6967" s="458" t="s">
        <v>7478</v>
      </c>
      <c r="L6967" s="458">
        <v>12</v>
      </c>
      <c r="M6967" s="457">
        <v>91789.8</v>
      </c>
      <c r="N6967" s="458">
        <v>1</v>
      </c>
      <c r="O6967" s="458">
        <v>6</v>
      </c>
      <c r="P6967" s="457">
        <v>45706.8</v>
      </c>
    </row>
    <row r="6968" spans="1:16" ht="45" x14ac:dyDescent="0.2">
      <c r="A6968" s="466" t="s">
        <v>7471</v>
      </c>
      <c r="B6968" s="465" t="s">
        <v>3526</v>
      </c>
      <c r="C6968" s="464" t="s">
        <v>2594</v>
      </c>
      <c r="D6968" s="463" t="s">
        <v>7470</v>
      </c>
      <c r="E6968" s="462">
        <v>5700</v>
      </c>
      <c r="F6968" s="461" t="s">
        <v>7781</v>
      </c>
      <c r="G6968" s="460" t="s">
        <v>7780</v>
      </c>
      <c r="H6968" s="460" t="s">
        <v>3918</v>
      </c>
      <c r="I6968" s="460" t="s">
        <v>3529</v>
      </c>
      <c r="J6968" s="459" t="s">
        <v>7466</v>
      </c>
      <c r="K6968" s="458">
        <v>1</v>
      </c>
      <c r="L6968" s="458"/>
      <c r="M6968" s="457">
        <v>463.7</v>
      </c>
      <c r="N6968" s="458">
        <v>1</v>
      </c>
      <c r="O6968" s="458">
        <v>6</v>
      </c>
      <c r="P6968" s="457">
        <v>35506.800000000003</v>
      </c>
    </row>
    <row r="6969" spans="1:16" ht="45" x14ac:dyDescent="0.2">
      <c r="A6969" s="466" t="s">
        <v>7471</v>
      </c>
      <c r="B6969" s="465" t="s">
        <v>3526</v>
      </c>
      <c r="C6969" s="464" t="s">
        <v>2594</v>
      </c>
      <c r="D6969" s="463" t="s">
        <v>7470</v>
      </c>
      <c r="E6969" s="462">
        <v>5700</v>
      </c>
      <c r="F6969" s="461" t="s">
        <v>7779</v>
      </c>
      <c r="G6969" s="460" t="s">
        <v>7778</v>
      </c>
      <c r="H6969" s="460" t="s">
        <v>3528</v>
      </c>
      <c r="I6969" s="460" t="s">
        <v>3529</v>
      </c>
      <c r="J6969" s="459" t="s">
        <v>7466</v>
      </c>
      <c r="K6969" s="458" t="s">
        <v>7537</v>
      </c>
      <c r="L6969" s="458">
        <v>12</v>
      </c>
      <c r="M6969" s="457">
        <v>71351.8</v>
      </c>
      <c r="N6969" s="458">
        <v>1</v>
      </c>
      <c r="O6969" s="458">
        <v>6</v>
      </c>
      <c r="P6969" s="457">
        <v>35506.800000000003</v>
      </c>
    </row>
    <row r="6970" spans="1:16" ht="45" x14ac:dyDescent="0.2">
      <c r="A6970" s="466" t="s">
        <v>7471</v>
      </c>
      <c r="B6970" s="465" t="s">
        <v>3526</v>
      </c>
      <c r="C6970" s="464" t="s">
        <v>2594</v>
      </c>
      <c r="D6970" s="463" t="s">
        <v>7518</v>
      </c>
      <c r="E6970" s="462">
        <v>4100</v>
      </c>
      <c r="F6970" s="461" t="s">
        <v>7777</v>
      </c>
      <c r="G6970" s="460" t="s">
        <v>7776</v>
      </c>
      <c r="H6970" s="460" t="s">
        <v>7485</v>
      </c>
      <c r="I6970" s="460" t="s">
        <v>3529</v>
      </c>
      <c r="J6970" s="459" t="s">
        <v>7466</v>
      </c>
      <c r="K6970" s="458">
        <v>1</v>
      </c>
      <c r="L6970" s="458"/>
      <c r="M6970" s="457">
        <v>357.03</v>
      </c>
      <c r="N6970" s="458">
        <v>1</v>
      </c>
      <c r="O6970" s="458">
        <v>6</v>
      </c>
      <c r="P6970" s="457">
        <v>25906.799999999999</v>
      </c>
    </row>
    <row r="6971" spans="1:16" ht="45" x14ac:dyDescent="0.2">
      <c r="A6971" s="466" t="s">
        <v>7471</v>
      </c>
      <c r="B6971" s="465" t="s">
        <v>3526</v>
      </c>
      <c r="C6971" s="464" t="s">
        <v>2594</v>
      </c>
      <c r="D6971" s="463" t="s">
        <v>7470</v>
      </c>
      <c r="E6971" s="462">
        <v>5700</v>
      </c>
      <c r="F6971" s="461" t="s">
        <v>7775</v>
      </c>
      <c r="G6971" s="460" t="s">
        <v>7774</v>
      </c>
      <c r="H6971" s="460" t="s">
        <v>3574</v>
      </c>
      <c r="I6971" s="460" t="s">
        <v>3529</v>
      </c>
      <c r="J6971" s="459" t="s">
        <v>7466</v>
      </c>
      <c r="K6971" s="458" t="s">
        <v>7478</v>
      </c>
      <c r="L6971" s="458">
        <v>12</v>
      </c>
      <c r="M6971" s="457">
        <v>71226.41</v>
      </c>
      <c r="N6971" s="458">
        <v>1</v>
      </c>
      <c r="O6971" s="458">
        <v>6</v>
      </c>
      <c r="P6971" s="457">
        <v>35506.800000000003</v>
      </c>
    </row>
    <row r="6972" spans="1:16" ht="45" x14ac:dyDescent="0.2">
      <c r="A6972" s="466" t="s">
        <v>7471</v>
      </c>
      <c r="B6972" s="465" t="s">
        <v>3526</v>
      </c>
      <c r="C6972" s="464" t="s">
        <v>2594</v>
      </c>
      <c r="D6972" s="463" t="s">
        <v>7559</v>
      </c>
      <c r="E6972" s="462">
        <v>7300</v>
      </c>
      <c r="F6972" s="461" t="s">
        <v>7773</v>
      </c>
      <c r="G6972" s="460" t="s">
        <v>7772</v>
      </c>
      <c r="H6972" s="460" t="s">
        <v>3574</v>
      </c>
      <c r="I6972" s="460" t="s">
        <v>3529</v>
      </c>
      <c r="J6972" s="459" t="s">
        <v>7466</v>
      </c>
      <c r="K6972" s="458" t="s">
        <v>7478</v>
      </c>
      <c r="L6972" s="458">
        <v>12</v>
      </c>
      <c r="M6972" s="457">
        <v>90501.12000000001</v>
      </c>
      <c r="N6972" s="458">
        <v>1</v>
      </c>
      <c r="O6972" s="458">
        <v>6</v>
      </c>
      <c r="P6972" s="457">
        <v>45106.8</v>
      </c>
    </row>
    <row r="6973" spans="1:16" ht="45" x14ac:dyDescent="0.2">
      <c r="A6973" s="466" t="s">
        <v>7471</v>
      </c>
      <c r="B6973" s="465" t="s">
        <v>3526</v>
      </c>
      <c r="C6973" s="464" t="s">
        <v>2594</v>
      </c>
      <c r="D6973" s="463" t="s">
        <v>7499</v>
      </c>
      <c r="E6973" s="462">
        <v>8650</v>
      </c>
      <c r="F6973" s="461" t="s">
        <v>7771</v>
      </c>
      <c r="G6973" s="460" t="s">
        <v>7770</v>
      </c>
      <c r="H6973" s="460" t="s">
        <v>7485</v>
      </c>
      <c r="I6973" s="460" t="s">
        <v>3529</v>
      </c>
      <c r="J6973" s="459" t="s">
        <v>7466</v>
      </c>
      <c r="K6973" s="458">
        <v>1</v>
      </c>
      <c r="L6973" s="458"/>
      <c r="M6973" s="457">
        <v>660.37</v>
      </c>
      <c r="N6973" s="458">
        <v>1</v>
      </c>
      <c r="O6973" s="458">
        <v>6</v>
      </c>
      <c r="P6973" s="457">
        <v>53206.8</v>
      </c>
    </row>
    <row r="6974" spans="1:16" ht="45" x14ac:dyDescent="0.2">
      <c r="A6974" s="466" t="s">
        <v>7471</v>
      </c>
      <c r="B6974" s="465" t="s">
        <v>3526</v>
      </c>
      <c r="C6974" s="464" t="s">
        <v>2594</v>
      </c>
      <c r="D6974" s="463" t="s">
        <v>7496</v>
      </c>
      <c r="E6974" s="462">
        <v>4100</v>
      </c>
      <c r="F6974" s="461" t="s">
        <v>7769</v>
      </c>
      <c r="G6974" s="460" t="s">
        <v>7768</v>
      </c>
      <c r="H6974" s="460" t="s">
        <v>3567</v>
      </c>
      <c r="I6974" s="460" t="s">
        <v>3529</v>
      </c>
      <c r="J6974" s="459" t="s">
        <v>7466</v>
      </c>
      <c r="K6974" s="458" t="s">
        <v>7478</v>
      </c>
      <c r="L6974" s="458">
        <v>12</v>
      </c>
      <c r="M6974" s="457">
        <v>52178.87</v>
      </c>
      <c r="N6974" s="458">
        <v>1</v>
      </c>
      <c r="O6974" s="458">
        <v>6</v>
      </c>
      <c r="P6974" s="457">
        <v>25906.799999999999</v>
      </c>
    </row>
    <row r="6975" spans="1:16" ht="45" x14ac:dyDescent="0.2">
      <c r="A6975" s="466" t="s">
        <v>7471</v>
      </c>
      <c r="B6975" s="465" t="s">
        <v>3526</v>
      </c>
      <c r="C6975" s="464" t="s">
        <v>2594</v>
      </c>
      <c r="D6975" s="463" t="s">
        <v>7496</v>
      </c>
      <c r="E6975" s="462">
        <v>4100</v>
      </c>
      <c r="F6975" s="461" t="s">
        <v>7767</v>
      </c>
      <c r="G6975" s="460" t="s">
        <v>7766</v>
      </c>
      <c r="H6975" s="460" t="s">
        <v>3574</v>
      </c>
      <c r="I6975" s="460" t="s">
        <v>6183</v>
      </c>
      <c r="J6975" s="459" t="s">
        <v>6183</v>
      </c>
      <c r="K6975" s="458" t="s">
        <v>7478</v>
      </c>
      <c r="L6975" s="458">
        <v>12</v>
      </c>
      <c r="M6975" s="457">
        <v>52182.51</v>
      </c>
      <c r="N6975" s="458">
        <v>1</v>
      </c>
      <c r="O6975" s="458">
        <v>6</v>
      </c>
      <c r="P6975" s="457">
        <v>25906.799999999999</v>
      </c>
    </row>
    <row r="6976" spans="1:16" ht="45" x14ac:dyDescent="0.2">
      <c r="A6976" s="466" t="s">
        <v>7471</v>
      </c>
      <c r="B6976" s="465" t="s">
        <v>3526</v>
      </c>
      <c r="C6976" s="464" t="s">
        <v>2594</v>
      </c>
      <c r="D6976" s="463" t="s">
        <v>7496</v>
      </c>
      <c r="E6976" s="462">
        <v>4100</v>
      </c>
      <c r="F6976" s="461" t="s">
        <v>7765</v>
      </c>
      <c r="G6976" s="460" t="s">
        <v>7764</v>
      </c>
      <c r="H6976" s="460" t="s">
        <v>3816</v>
      </c>
      <c r="I6976" s="460" t="s">
        <v>3529</v>
      </c>
      <c r="J6976" s="459" t="s">
        <v>7466</v>
      </c>
      <c r="K6976" s="458"/>
      <c r="L6976" s="458"/>
      <c r="M6976" s="457"/>
      <c r="N6976" s="458">
        <v>1</v>
      </c>
      <c r="O6976" s="458">
        <v>2</v>
      </c>
      <c r="P6976" s="457">
        <v>5509.53</v>
      </c>
    </row>
    <row r="6977" spans="1:16" ht="45" x14ac:dyDescent="0.2">
      <c r="A6977" s="466" t="s">
        <v>7471</v>
      </c>
      <c r="B6977" s="465" t="s">
        <v>3526</v>
      </c>
      <c r="C6977" s="464" t="s">
        <v>2594</v>
      </c>
      <c r="D6977" s="463" t="s">
        <v>7496</v>
      </c>
      <c r="E6977" s="462">
        <v>4100</v>
      </c>
      <c r="F6977" s="461" t="s">
        <v>7763</v>
      </c>
      <c r="G6977" s="460" t="s">
        <v>7762</v>
      </c>
      <c r="H6977" s="460" t="s">
        <v>3574</v>
      </c>
      <c r="I6977" s="460" t="s">
        <v>3529</v>
      </c>
      <c r="J6977" s="459" t="s">
        <v>7466</v>
      </c>
      <c r="K6977" s="458" t="s">
        <v>7537</v>
      </c>
      <c r="L6977" s="458">
        <v>12</v>
      </c>
      <c r="M6977" s="457">
        <v>52174.01</v>
      </c>
      <c r="N6977" s="458">
        <v>1</v>
      </c>
      <c r="O6977" s="458">
        <v>6</v>
      </c>
      <c r="P6977" s="457">
        <v>25906.799999999999</v>
      </c>
    </row>
    <row r="6978" spans="1:16" ht="45" x14ac:dyDescent="0.2">
      <c r="A6978" s="466" t="s">
        <v>7471</v>
      </c>
      <c r="B6978" s="465" t="s">
        <v>3526</v>
      </c>
      <c r="C6978" s="464" t="s">
        <v>2594</v>
      </c>
      <c r="D6978" s="463" t="s">
        <v>7470</v>
      </c>
      <c r="E6978" s="462">
        <v>5700</v>
      </c>
      <c r="F6978" s="461" t="s">
        <v>7761</v>
      </c>
      <c r="G6978" s="460" t="s">
        <v>7760</v>
      </c>
      <c r="H6978" s="460" t="s">
        <v>3549</v>
      </c>
      <c r="I6978" s="460" t="s">
        <v>6183</v>
      </c>
      <c r="J6978" s="459" t="s">
        <v>6183</v>
      </c>
      <c r="K6978" s="458">
        <v>1</v>
      </c>
      <c r="L6978" s="458"/>
      <c r="M6978" s="457">
        <v>463.7</v>
      </c>
      <c r="N6978" s="458">
        <v>1</v>
      </c>
      <c r="O6978" s="458">
        <v>6</v>
      </c>
      <c r="P6978" s="457">
        <v>35506.800000000003</v>
      </c>
    </row>
    <row r="6979" spans="1:16" ht="45" x14ac:dyDescent="0.2">
      <c r="A6979" s="466" t="s">
        <v>7471</v>
      </c>
      <c r="B6979" s="465" t="s">
        <v>3526</v>
      </c>
      <c r="C6979" s="464" t="s">
        <v>2594</v>
      </c>
      <c r="D6979" s="463" t="s">
        <v>7559</v>
      </c>
      <c r="E6979" s="462">
        <v>7300</v>
      </c>
      <c r="F6979" s="461" t="s">
        <v>7759</v>
      </c>
      <c r="G6979" s="460" t="s">
        <v>7758</v>
      </c>
      <c r="H6979" s="460" t="s">
        <v>7620</v>
      </c>
      <c r="I6979" s="460" t="s">
        <v>3529</v>
      </c>
      <c r="J6979" s="459" t="s">
        <v>7466</v>
      </c>
      <c r="K6979" s="458" t="s">
        <v>7537</v>
      </c>
      <c r="L6979" s="458">
        <v>12</v>
      </c>
      <c r="M6979" s="457">
        <v>90452.99</v>
      </c>
      <c r="N6979" s="458">
        <v>1</v>
      </c>
      <c r="O6979" s="458">
        <v>6</v>
      </c>
      <c r="P6979" s="457">
        <v>45106.8</v>
      </c>
    </row>
    <row r="6980" spans="1:16" ht="45" x14ac:dyDescent="0.2">
      <c r="A6980" s="466" t="s">
        <v>7471</v>
      </c>
      <c r="B6980" s="465" t="s">
        <v>3526</v>
      </c>
      <c r="C6980" s="464" t="s">
        <v>2594</v>
      </c>
      <c r="D6980" s="463" t="s">
        <v>7559</v>
      </c>
      <c r="E6980" s="462">
        <v>7400</v>
      </c>
      <c r="F6980" s="461" t="s">
        <v>7757</v>
      </c>
      <c r="G6980" s="460" t="s">
        <v>7756</v>
      </c>
      <c r="H6980" s="460" t="s">
        <v>7467</v>
      </c>
      <c r="I6980" s="460" t="s">
        <v>3529</v>
      </c>
      <c r="J6980" s="459" t="s">
        <v>7466</v>
      </c>
      <c r="K6980" s="458">
        <v>3</v>
      </c>
      <c r="L6980" s="458">
        <v>11</v>
      </c>
      <c r="M6980" s="457">
        <v>81738.569999999992</v>
      </c>
      <c r="N6980" s="458">
        <v>1</v>
      </c>
      <c r="O6980" s="458">
        <v>6</v>
      </c>
      <c r="P6980" s="457">
        <v>45706.8</v>
      </c>
    </row>
    <row r="6981" spans="1:16" ht="45" x14ac:dyDescent="0.2">
      <c r="A6981" s="466" t="s">
        <v>7471</v>
      </c>
      <c r="B6981" s="465" t="s">
        <v>3526</v>
      </c>
      <c r="C6981" s="464" t="s">
        <v>2594</v>
      </c>
      <c r="D6981" s="463" t="s">
        <v>7477</v>
      </c>
      <c r="E6981" s="462">
        <v>8500</v>
      </c>
      <c r="F6981" s="461" t="s">
        <v>7755</v>
      </c>
      <c r="G6981" s="460" t="s">
        <v>7754</v>
      </c>
      <c r="H6981" s="460" t="s">
        <v>4104</v>
      </c>
      <c r="I6981" s="460" t="s">
        <v>3529</v>
      </c>
      <c r="J6981" s="459" t="s">
        <v>7466</v>
      </c>
      <c r="K6981" s="458"/>
      <c r="L6981" s="458"/>
      <c r="M6981" s="457"/>
      <c r="N6981" s="458">
        <v>1</v>
      </c>
      <c r="O6981" s="458">
        <v>1</v>
      </c>
      <c r="P6981" s="457">
        <v>8717.7999999999993</v>
      </c>
    </row>
    <row r="6982" spans="1:16" ht="45" x14ac:dyDescent="0.2">
      <c r="A6982" s="466" t="s">
        <v>7471</v>
      </c>
      <c r="B6982" s="465" t="s">
        <v>3526</v>
      </c>
      <c r="C6982" s="464" t="s">
        <v>2594</v>
      </c>
      <c r="D6982" s="463" t="s">
        <v>6144</v>
      </c>
      <c r="E6982" s="462">
        <v>2700</v>
      </c>
      <c r="F6982" s="461" t="s">
        <v>7753</v>
      </c>
      <c r="G6982" s="460" t="s">
        <v>7752</v>
      </c>
      <c r="H6982" s="460" t="s">
        <v>3521</v>
      </c>
      <c r="I6982" s="460" t="s">
        <v>3529</v>
      </c>
      <c r="J6982" s="459" t="s">
        <v>7508</v>
      </c>
      <c r="K6982" s="458" t="s">
        <v>7478</v>
      </c>
      <c r="L6982" s="458">
        <v>12</v>
      </c>
      <c r="M6982" s="457">
        <v>35361.800000000003</v>
      </c>
      <c r="N6982" s="458">
        <v>1</v>
      </c>
      <c r="O6982" s="458">
        <v>6</v>
      </c>
      <c r="P6982" s="457">
        <v>17506.8</v>
      </c>
    </row>
    <row r="6983" spans="1:16" ht="45" x14ac:dyDescent="0.2">
      <c r="A6983" s="466" t="s">
        <v>7471</v>
      </c>
      <c r="B6983" s="465" t="s">
        <v>3526</v>
      </c>
      <c r="C6983" s="464" t="s">
        <v>2594</v>
      </c>
      <c r="D6983" s="463" t="s">
        <v>7470</v>
      </c>
      <c r="E6983" s="462">
        <v>5700</v>
      </c>
      <c r="F6983" s="461" t="s">
        <v>7751</v>
      </c>
      <c r="G6983" s="460" t="s">
        <v>7750</v>
      </c>
      <c r="H6983" s="460" t="s">
        <v>3570</v>
      </c>
      <c r="I6983" s="460" t="s">
        <v>3529</v>
      </c>
      <c r="J6983" s="459" t="s">
        <v>7466</v>
      </c>
      <c r="K6983" s="458" t="s">
        <v>7478</v>
      </c>
      <c r="L6983" s="458">
        <v>12</v>
      </c>
      <c r="M6983" s="457">
        <v>71333.64</v>
      </c>
      <c r="N6983" s="458">
        <v>1</v>
      </c>
      <c r="O6983" s="458">
        <v>6</v>
      </c>
      <c r="P6983" s="457">
        <v>35506.800000000003</v>
      </c>
    </row>
    <row r="6984" spans="1:16" ht="45" x14ac:dyDescent="0.2">
      <c r="A6984" s="466" t="s">
        <v>7471</v>
      </c>
      <c r="B6984" s="465" t="s">
        <v>3526</v>
      </c>
      <c r="C6984" s="464" t="s">
        <v>2594</v>
      </c>
      <c r="D6984" s="463" t="s">
        <v>7470</v>
      </c>
      <c r="E6984" s="462">
        <v>5700</v>
      </c>
      <c r="F6984" s="461" t="s">
        <v>7749</v>
      </c>
      <c r="G6984" s="460" t="s">
        <v>7748</v>
      </c>
      <c r="H6984" s="460" t="s">
        <v>3574</v>
      </c>
      <c r="I6984" s="460" t="s">
        <v>3529</v>
      </c>
      <c r="J6984" s="459" t="s">
        <v>7466</v>
      </c>
      <c r="K6984" s="458" t="s">
        <v>7478</v>
      </c>
      <c r="L6984" s="458">
        <v>12</v>
      </c>
      <c r="M6984" s="457">
        <v>71199.8</v>
      </c>
      <c r="N6984" s="458">
        <v>1</v>
      </c>
      <c r="O6984" s="458">
        <v>6</v>
      </c>
      <c r="P6984" s="457">
        <v>35506.800000000003</v>
      </c>
    </row>
    <row r="6985" spans="1:16" ht="45" x14ac:dyDescent="0.2">
      <c r="A6985" s="466" t="s">
        <v>7471</v>
      </c>
      <c r="B6985" s="465" t="s">
        <v>3526</v>
      </c>
      <c r="C6985" s="464" t="s">
        <v>2594</v>
      </c>
      <c r="D6985" s="463" t="s">
        <v>7499</v>
      </c>
      <c r="E6985" s="462">
        <v>8500</v>
      </c>
      <c r="F6985" s="461" t="s">
        <v>7747</v>
      </c>
      <c r="G6985" s="460" t="s">
        <v>7746</v>
      </c>
      <c r="H6985" s="460" t="s">
        <v>3542</v>
      </c>
      <c r="I6985" s="460" t="s">
        <v>3529</v>
      </c>
      <c r="J6985" s="459" t="s">
        <v>7466</v>
      </c>
      <c r="K6985" s="458" t="s">
        <v>7478</v>
      </c>
      <c r="L6985" s="458">
        <v>12</v>
      </c>
      <c r="M6985" s="457">
        <v>104370.28</v>
      </c>
      <c r="N6985" s="458">
        <v>1</v>
      </c>
      <c r="O6985" s="458">
        <v>6</v>
      </c>
      <c r="P6985" s="457">
        <v>52306.8</v>
      </c>
    </row>
    <row r="6986" spans="1:16" ht="45" x14ac:dyDescent="0.2">
      <c r="A6986" s="466" t="s">
        <v>7471</v>
      </c>
      <c r="B6986" s="465" t="s">
        <v>3526</v>
      </c>
      <c r="C6986" s="464" t="s">
        <v>2594</v>
      </c>
      <c r="D6986" s="463" t="s">
        <v>7496</v>
      </c>
      <c r="E6986" s="462">
        <v>4100</v>
      </c>
      <c r="F6986" s="461" t="s">
        <v>7745</v>
      </c>
      <c r="G6986" s="460" t="s">
        <v>7744</v>
      </c>
      <c r="H6986" s="460" t="s">
        <v>3567</v>
      </c>
      <c r="I6986" s="460" t="s">
        <v>3529</v>
      </c>
      <c r="J6986" s="459" t="s">
        <v>7466</v>
      </c>
      <c r="K6986" s="458" t="s">
        <v>7478</v>
      </c>
      <c r="L6986" s="458">
        <v>12</v>
      </c>
      <c r="M6986" s="457">
        <v>51678.66</v>
      </c>
      <c r="N6986" s="458">
        <v>1</v>
      </c>
      <c r="O6986" s="458">
        <v>6</v>
      </c>
      <c r="P6986" s="457">
        <v>25906.799999999999</v>
      </c>
    </row>
    <row r="6987" spans="1:16" ht="45" x14ac:dyDescent="0.2">
      <c r="A6987" s="466" t="s">
        <v>7471</v>
      </c>
      <c r="B6987" s="465" t="s">
        <v>3526</v>
      </c>
      <c r="C6987" s="464" t="s">
        <v>2594</v>
      </c>
      <c r="D6987" s="463" t="s">
        <v>7470</v>
      </c>
      <c r="E6987" s="462">
        <v>5700</v>
      </c>
      <c r="F6987" s="461" t="s">
        <v>7743</v>
      </c>
      <c r="G6987" s="460" t="s">
        <v>7742</v>
      </c>
      <c r="H6987" s="460" t="s">
        <v>4104</v>
      </c>
      <c r="I6987" s="460" t="s">
        <v>6183</v>
      </c>
      <c r="J6987" s="459" t="s">
        <v>6183</v>
      </c>
      <c r="K6987" s="458" t="s">
        <v>7478</v>
      </c>
      <c r="L6987" s="458">
        <v>12</v>
      </c>
      <c r="M6987" s="457">
        <v>71337.02</v>
      </c>
      <c r="N6987" s="458">
        <v>1</v>
      </c>
      <c r="O6987" s="458">
        <v>6</v>
      </c>
      <c r="P6987" s="457">
        <v>35506.800000000003</v>
      </c>
    </row>
    <row r="6988" spans="1:16" ht="45" x14ac:dyDescent="0.2">
      <c r="A6988" s="466" t="s">
        <v>7471</v>
      </c>
      <c r="B6988" s="465" t="s">
        <v>3526</v>
      </c>
      <c r="C6988" s="464" t="s">
        <v>2594</v>
      </c>
      <c r="D6988" s="463" t="s">
        <v>7477</v>
      </c>
      <c r="E6988" s="462">
        <v>8650</v>
      </c>
      <c r="F6988" s="461" t="s">
        <v>7741</v>
      </c>
      <c r="G6988" s="460" t="s">
        <v>7740</v>
      </c>
      <c r="H6988" s="460" t="s">
        <v>7739</v>
      </c>
      <c r="I6988" s="460" t="s">
        <v>6183</v>
      </c>
      <c r="J6988" s="459" t="s">
        <v>6183</v>
      </c>
      <c r="K6988" s="458"/>
      <c r="L6988" s="458"/>
      <c r="M6988" s="457"/>
      <c r="N6988" s="458">
        <v>1</v>
      </c>
      <c r="O6988" s="458">
        <v>2</v>
      </c>
      <c r="P6988" s="457">
        <v>11382.07</v>
      </c>
    </row>
    <row r="6989" spans="1:16" ht="45" x14ac:dyDescent="0.2">
      <c r="A6989" s="466" t="s">
        <v>7471</v>
      </c>
      <c r="B6989" s="465" t="s">
        <v>3526</v>
      </c>
      <c r="C6989" s="464" t="s">
        <v>2594</v>
      </c>
      <c r="D6989" s="463" t="s">
        <v>7496</v>
      </c>
      <c r="E6989" s="462">
        <v>4100</v>
      </c>
      <c r="F6989" s="461" t="s">
        <v>7738</v>
      </c>
      <c r="G6989" s="460" t="s">
        <v>7737</v>
      </c>
      <c r="H6989" s="460" t="s">
        <v>4304</v>
      </c>
      <c r="I6989" s="460" t="s">
        <v>6183</v>
      </c>
      <c r="J6989" s="459" t="s">
        <v>6183</v>
      </c>
      <c r="K6989" s="458">
        <v>1</v>
      </c>
      <c r="L6989" s="458"/>
      <c r="M6989" s="457">
        <v>357.03</v>
      </c>
      <c r="N6989" s="458">
        <v>1</v>
      </c>
      <c r="O6989" s="458">
        <v>6</v>
      </c>
      <c r="P6989" s="457">
        <v>25906.799999999999</v>
      </c>
    </row>
    <row r="6990" spans="1:16" ht="45" x14ac:dyDescent="0.2">
      <c r="A6990" s="466" t="s">
        <v>7471</v>
      </c>
      <c r="B6990" s="465" t="s">
        <v>3526</v>
      </c>
      <c r="C6990" s="464" t="s">
        <v>2594</v>
      </c>
      <c r="D6990" s="463" t="s">
        <v>7491</v>
      </c>
      <c r="E6990" s="462">
        <v>5700</v>
      </c>
      <c r="F6990" s="461" t="s">
        <v>7736</v>
      </c>
      <c r="G6990" s="460" t="s">
        <v>7735</v>
      </c>
      <c r="H6990" s="460" t="s">
        <v>3542</v>
      </c>
      <c r="I6990" s="460" t="s">
        <v>3529</v>
      </c>
      <c r="J6990" s="459" t="s">
        <v>7466</v>
      </c>
      <c r="K6990" s="458" t="s">
        <v>7537</v>
      </c>
      <c r="L6990" s="458">
        <v>12</v>
      </c>
      <c r="M6990" s="457">
        <v>71354.760000000009</v>
      </c>
      <c r="N6990" s="458">
        <v>1</v>
      </c>
      <c r="O6990" s="458">
        <v>6</v>
      </c>
      <c r="P6990" s="457">
        <v>35506.800000000003</v>
      </c>
    </row>
    <row r="6991" spans="1:16" ht="45" x14ac:dyDescent="0.2">
      <c r="A6991" s="466" t="s">
        <v>7471</v>
      </c>
      <c r="B6991" s="465" t="s">
        <v>3526</v>
      </c>
      <c r="C6991" s="464" t="s">
        <v>2594</v>
      </c>
      <c r="D6991" s="463" t="s">
        <v>7470</v>
      </c>
      <c r="E6991" s="462">
        <v>5700</v>
      </c>
      <c r="F6991" s="461" t="s">
        <v>7734</v>
      </c>
      <c r="G6991" s="460" t="s">
        <v>7733</v>
      </c>
      <c r="H6991" s="460" t="s">
        <v>7620</v>
      </c>
      <c r="I6991" s="460" t="s">
        <v>3529</v>
      </c>
      <c r="J6991" s="459" t="s">
        <v>7466</v>
      </c>
      <c r="K6991" s="458" t="s">
        <v>7478</v>
      </c>
      <c r="L6991" s="458">
        <v>12</v>
      </c>
      <c r="M6991" s="457">
        <v>71299.87000000001</v>
      </c>
      <c r="N6991" s="458">
        <v>1</v>
      </c>
      <c r="O6991" s="458">
        <v>6</v>
      </c>
      <c r="P6991" s="457">
        <v>35506.800000000003</v>
      </c>
    </row>
    <row r="6992" spans="1:16" ht="45" x14ac:dyDescent="0.2">
      <c r="A6992" s="466" t="s">
        <v>7471</v>
      </c>
      <c r="B6992" s="465" t="s">
        <v>3526</v>
      </c>
      <c r="C6992" s="464" t="s">
        <v>2594</v>
      </c>
      <c r="D6992" s="463" t="s">
        <v>7470</v>
      </c>
      <c r="E6992" s="462">
        <v>5700</v>
      </c>
      <c r="F6992" s="461" t="s">
        <v>7732</v>
      </c>
      <c r="G6992" s="460" t="s">
        <v>7731</v>
      </c>
      <c r="H6992" s="460" t="s">
        <v>3567</v>
      </c>
      <c r="I6992" s="460" t="s">
        <v>3529</v>
      </c>
      <c r="J6992" s="459" t="s">
        <v>7466</v>
      </c>
      <c r="K6992" s="458" t="s">
        <v>7478</v>
      </c>
      <c r="L6992" s="458">
        <v>12</v>
      </c>
      <c r="M6992" s="457">
        <v>71384.31</v>
      </c>
      <c r="N6992" s="458">
        <v>1</v>
      </c>
      <c r="O6992" s="458">
        <v>6</v>
      </c>
      <c r="P6992" s="457">
        <v>35506.800000000003</v>
      </c>
    </row>
    <row r="6993" spans="1:16" ht="45" x14ac:dyDescent="0.2">
      <c r="A6993" s="466" t="s">
        <v>7471</v>
      </c>
      <c r="B6993" s="465" t="s">
        <v>3526</v>
      </c>
      <c r="C6993" s="464" t="s">
        <v>2594</v>
      </c>
      <c r="D6993" s="463" t="s">
        <v>4283</v>
      </c>
      <c r="E6993" s="462">
        <v>2436</v>
      </c>
      <c r="F6993" s="461" t="s">
        <v>7730</v>
      </c>
      <c r="G6993" s="460" t="s">
        <v>7729</v>
      </c>
      <c r="H6993" s="460" t="s">
        <v>4283</v>
      </c>
      <c r="I6993" s="460" t="s">
        <v>7728</v>
      </c>
      <c r="J6993" s="459" t="s">
        <v>7728</v>
      </c>
      <c r="K6993" s="458" t="s">
        <v>7478</v>
      </c>
      <c r="L6993" s="458">
        <v>12</v>
      </c>
      <c r="M6993" s="457">
        <v>31053.46</v>
      </c>
      <c r="N6993" s="458">
        <v>1</v>
      </c>
      <c r="O6993" s="458">
        <v>6</v>
      </c>
      <c r="P6993" s="457">
        <v>15922.8</v>
      </c>
    </row>
    <row r="6994" spans="1:16" ht="45" x14ac:dyDescent="0.2">
      <c r="A6994" s="466" t="s">
        <v>7471</v>
      </c>
      <c r="B6994" s="465" t="s">
        <v>3526</v>
      </c>
      <c r="C6994" s="464" t="s">
        <v>2594</v>
      </c>
      <c r="D6994" s="463" t="s">
        <v>7477</v>
      </c>
      <c r="E6994" s="462">
        <v>8650</v>
      </c>
      <c r="F6994" s="461" t="s">
        <v>7727</v>
      </c>
      <c r="G6994" s="460" t="s">
        <v>7726</v>
      </c>
      <c r="H6994" s="460" t="s">
        <v>3567</v>
      </c>
      <c r="I6994" s="460" t="s">
        <v>6183</v>
      </c>
      <c r="J6994" s="459" t="s">
        <v>6183</v>
      </c>
      <c r="K6994" s="458">
        <v>1</v>
      </c>
      <c r="L6994" s="458"/>
      <c r="M6994" s="457">
        <v>660.37</v>
      </c>
      <c r="N6994" s="458">
        <v>1</v>
      </c>
      <c r="O6994" s="458">
        <v>4</v>
      </c>
      <c r="P6994" s="457">
        <v>28789.93</v>
      </c>
    </row>
    <row r="6995" spans="1:16" ht="45" x14ac:dyDescent="0.2">
      <c r="A6995" s="466" t="s">
        <v>7471</v>
      </c>
      <c r="B6995" s="465" t="s">
        <v>3526</v>
      </c>
      <c r="C6995" s="464" t="s">
        <v>2594</v>
      </c>
      <c r="D6995" s="463" t="s">
        <v>7488</v>
      </c>
      <c r="E6995" s="462">
        <v>7300</v>
      </c>
      <c r="F6995" s="461" t="s">
        <v>7725</v>
      </c>
      <c r="G6995" s="460" t="s">
        <v>7724</v>
      </c>
      <c r="H6995" s="460" t="s">
        <v>3542</v>
      </c>
      <c r="I6995" s="460" t="s">
        <v>3529</v>
      </c>
      <c r="J6995" s="459" t="s">
        <v>7466</v>
      </c>
      <c r="K6995" s="458" t="s">
        <v>7478</v>
      </c>
      <c r="L6995" s="458">
        <v>12</v>
      </c>
      <c r="M6995" s="457">
        <v>90571.41</v>
      </c>
      <c r="N6995" s="458">
        <v>1</v>
      </c>
      <c r="O6995" s="458">
        <v>6</v>
      </c>
      <c r="P6995" s="457">
        <v>45106.8</v>
      </c>
    </row>
    <row r="6996" spans="1:16" ht="45" x14ac:dyDescent="0.2">
      <c r="A6996" s="466" t="s">
        <v>7471</v>
      </c>
      <c r="B6996" s="465" t="s">
        <v>3526</v>
      </c>
      <c r="C6996" s="464" t="s">
        <v>2594</v>
      </c>
      <c r="D6996" s="463" t="s">
        <v>7470</v>
      </c>
      <c r="E6996" s="462">
        <v>5700</v>
      </c>
      <c r="F6996" s="461" t="s">
        <v>7723</v>
      </c>
      <c r="G6996" s="460" t="s">
        <v>7722</v>
      </c>
      <c r="H6996" s="460" t="s">
        <v>4270</v>
      </c>
      <c r="I6996" s="460" t="s">
        <v>6183</v>
      </c>
      <c r="J6996" s="459" t="s">
        <v>6183</v>
      </c>
      <c r="K6996" s="458" t="s">
        <v>7537</v>
      </c>
      <c r="L6996" s="458">
        <v>12</v>
      </c>
      <c r="M6996" s="457">
        <v>71389.8</v>
      </c>
      <c r="N6996" s="458">
        <v>1</v>
      </c>
      <c r="O6996" s="458">
        <v>6</v>
      </c>
      <c r="P6996" s="457">
        <v>35506.800000000003</v>
      </c>
    </row>
    <row r="6997" spans="1:16" ht="45" x14ac:dyDescent="0.2">
      <c r="A6997" s="466" t="s">
        <v>7471</v>
      </c>
      <c r="B6997" s="465" t="s">
        <v>3526</v>
      </c>
      <c r="C6997" s="464" t="s">
        <v>2594</v>
      </c>
      <c r="D6997" s="463" t="s">
        <v>7491</v>
      </c>
      <c r="E6997" s="462">
        <v>5700</v>
      </c>
      <c r="F6997" s="461" t="s">
        <v>7721</v>
      </c>
      <c r="G6997" s="460" t="s">
        <v>7720</v>
      </c>
      <c r="H6997" s="460" t="s">
        <v>7485</v>
      </c>
      <c r="I6997" s="460" t="s">
        <v>3529</v>
      </c>
      <c r="J6997" s="459" t="s">
        <v>7466</v>
      </c>
      <c r="K6997" s="458" t="s">
        <v>7537</v>
      </c>
      <c r="L6997" s="458">
        <v>12</v>
      </c>
      <c r="M6997" s="457">
        <v>71389.8</v>
      </c>
      <c r="N6997" s="458">
        <v>1</v>
      </c>
      <c r="O6997" s="458">
        <v>6</v>
      </c>
      <c r="P6997" s="457">
        <v>35506.800000000003</v>
      </c>
    </row>
    <row r="6998" spans="1:16" ht="45" x14ac:dyDescent="0.2">
      <c r="A6998" s="466" t="s">
        <v>7471</v>
      </c>
      <c r="B6998" s="465" t="s">
        <v>3526</v>
      </c>
      <c r="C6998" s="464" t="s">
        <v>2594</v>
      </c>
      <c r="D6998" s="463" t="s">
        <v>7496</v>
      </c>
      <c r="E6998" s="462">
        <v>4100</v>
      </c>
      <c r="F6998" s="461" t="s">
        <v>7719</v>
      </c>
      <c r="G6998" s="460" t="s">
        <v>7718</v>
      </c>
      <c r="H6998" s="460" t="s">
        <v>3574</v>
      </c>
      <c r="I6998" s="460" t="s">
        <v>3529</v>
      </c>
      <c r="J6998" s="459" t="s">
        <v>7466</v>
      </c>
      <c r="K6998" s="458" t="s">
        <v>7478</v>
      </c>
      <c r="L6998" s="458">
        <v>12</v>
      </c>
      <c r="M6998" s="457">
        <v>52139.090000000004</v>
      </c>
      <c r="N6998" s="458">
        <v>1</v>
      </c>
      <c r="O6998" s="458">
        <v>6</v>
      </c>
      <c r="P6998" s="457">
        <v>25906.799999999999</v>
      </c>
    </row>
    <row r="6999" spans="1:16" ht="45" x14ac:dyDescent="0.2">
      <c r="A6999" s="466" t="s">
        <v>7471</v>
      </c>
      <c r="B6999" s="465" t="s">
        <v>3526</v>
      </c>
      <c r="C6999" s="464" t="s">
        <v>2594</v>
      </c>
      <c r="D6999" s="463" t="s">
        <v>7470</v>
      </c>
      <c r="E6999" s="462">
        <v>5700</v>
      </c>
      <c r="F6999" s="461" t="s">
        <v>7717</v>
      </c>
      <c r="G6999" s="460" t="s">
        <v>7716</v>
      </c>
      <c r="H6999" s="460" t="s">
        <v>3574</v>
      </c>
      <c r="I6999" s="460" t="s">
        <v>3529</v>
      </c>
      <c r="J6999" s="459" t="s">
        <v>7466</v>
      </c>
      <c r="K6999" s="458" t="s">
        <v>7478</v>
      </c>
      <c r="L6999" s="458">
        <v>12</v>
      </c>
      <c r="M6999" s="457">
        <v>71369.95</v>
      </c>
      <c r="N6999" s="458">
        <v>1</v>
      </c>
      <c r="O6999" s="458">
        <v>6</v>
      </c>
      <c r="P6999" s="457">
        <v>35506.800000000003</v>
      </c>
    </row>
    <row r="7000" spans="1:16" ht="45" x14ac:dyDescent="0.2">
      <c r="A7000" s="466" t="s">
        <v>7471</v>
      </c>
      <c r="B7000" s="465" t="s">
        <v>3526</v>
      </c>
      <c r="C7000" s="464" t="s">
        <v>2594</v>
      </c>
      <c r="D7000" s="463" t="s">
        <v>7158</v>
      </c>
      <c r="E7000" s="462">
        <v>2700</v>
      </c>
      <c r="F7000" s="461" t="s">
        <v>7715</v>
      </c>
      <c r="G7000" s="460" t="s">
        <v>7714</v>
      </c>
      <c r="H7000" s="460" t="s">
        <v>3816</v>
      </c>
      <c r="I7000" s="460" t="s">
        <v>3529</v>
      </c>
      <c r="J7000" s="459" t="s">
        <v>7508</v>
      </c>
      <c r="K7000" s="458" t="s">
        <v>7478</v>
      </c>
      <c r="L7000" s="458">
        <v>12</v>
      </c>
      <c r="M7000" s="457">
        <v>35385.4</v>
      </c>
      <c r="N7000" s="458">
        <v>1</v>
      </c>
      <c r="O7000" s="458">
        <v>6</v>
      </c>
      <c r="P7000" s="457">
        <v>17506.8</v>
      </c>
    </row>
    <row r="7001" spans="1:16" ht="45" x14ac:dyDescent="0.2">
      <c r="A7001" s="466" t="s">
        <v>7471</v>
      </c>
      <c r="B7001" s="465" t="s">
        <v>3526</v>
      </c>
      <c r="C7001" s="464" t="s">
        <v>2594</v>
      </c>
      <c r="D7001" s="463" t="s">
        <v>7488</v>
      </c>
      <c r="E7001" s="462">
        <v>7400</v>
      </c>
      <c r="F7001" s="461" t="s">
        <v>7713</v>
      </c>
      <c r="G7001" s="460" t="s">
        <v>7712</v>
      </c>
      <c r="H7001" s="460" t="s">
        <v>3542</v>
      </c>
      <c r="I7001" s="460" t="s">
        <v>3529</v>
      </c>
      <c r="J7001" s="459" t="s">
        <v>7466</v>
      </c>
      <c r="K7001" s="458" t="s">
        <v>7478</v>
      </c>
      <c r="L7001" s="458">
        <v>12</v>
      </c>
      <c r="M7001" s="457">
        <v>84944.71</v>
      </c>
      <c r="N7001" s="458">
        <v>1</v>
      </c>
      <c r="O7001" s="458">
        <v>6</v>
      </c>
      <c r="P7001" s="457">
        <v>45706.8</v>
      </c>
    </row>
    <row r="7002" spans="1:16" ht="45" x14ac:dyDescent="0.2">
      <c r="A7002" s="466" t="s">
        <v>7471</v>
      </c>
      <c r="B7002" s="465" t="s">
        <v>3526</v>
      </c>
      <c r="C7002" s="464" t="s">
        <v>2594</v>
      </c>
      <c r="D7002" s="463" t="s">
        <v>7491</v>
      </c>
      <c r="E7002" s="462">
        <v>5700</v>
      </c>
      <c r="F7002" s="461" t="s">
        <v>7711</v>
      </c>
      <c r="G7002" s="460" t="s">
        <v>7710</v>
      </c>
      <c r="H7002" s="460" t="s">
        <v>7485</v>
      </c>
      <c r="I7002" s="460" t="s">
        <v>6183</v>
      </c>
      <c r="J7002" s="459" t="s">
        <v>6183</v>
      </c>
      <c r="K7002" s="458">
        <v>1</v>
      </c>
      <c r="L7002" s="458"/>
      <c r="M7002" s="457">
        <v>463.7</v>
      </c>
      <c r="N7002" s="458">
        <v>1</v>
      </c>
      <c r="O7002" s="458">
        <v>6</v>
      </c>
      <c r="P7002" s="457">
        <v>35506.800000000003</v>
      </c>
    </row>
    <row r="7003" spans="1:16" ht="45" x14ac:dyDescent="0.2">
      <c r="A7003" s="466" t="s">
        <v>7471</v>
      </c>
      <c r="B7003" s="465" t="s">
        <v>3526</v>
      </c>
      <c r="C7003" s="464" t="s">
        <v>2594</v>
      </c>
      <c r="D7003" s="463" t="s">
        <v>7491</v>
      </c>
      <c r="E7003" s="462">
        <v>5700</v>
      </c>
      <c r="F7003" s="461" t="s">
        <v>7709</v>
      </c>
      <c r="G7003" s="460" t="s">
        <v>7708</v>
      </c>
      <c r="H7003" s="460" t="s">
        <v>3542</v>
      </c>
      <c r="I7003" s="460" t="s">
        <v>3529</v>
      </c>
      <c r="J7003" s="459" t="s">
        <v>7466</v>
      </c>
      <c r="K7003" s="458">
        <v>3</v>
      </c>
      <c r="L7003" s="458">
        <v>12</v>
      </c>
      <c r="M7003" s="457">
        <v>68725.16</v>
      </c>
      <c r="N7003" s="458">
        <v>1</v>
      </c>
      <c r="O7003" s="458">
        <v>6</v>
      </c>
      <c r="P7003" s="457">
        <v>35506.800000000003</v>
      </c>
    </row>
    <row r="7004" spans="1:16" ht="45" x14ac:dyDescent="0.2">
      <c r="A7004" s="466" t="s">
        <v>7471</v>
      </c>
      <c r="B7004" s="465" t="s">
        <v>3526</v>
      </c>
      <c r="C7004" s="464" t="s">
        <v>2594</v>
      </c>
      <c r="D7004" s="463" t="s">
        <v>7499</v>
      </c>
      <c r="E7004" s="462">
        <v>8650</v>
      </c>
      <c r="F7004" s="461" t="s">
        <v>7707</v>
      </c>
      <c r="G7004" s="460" t="s">
        <v>7706</v>
      </c>
      <c r="H7004" s="460" t="s">
        <v>3542</v>
      </c>
      <c r="I7004" s="460" t="s">
        <v>3529</v>
      </c>
      <c r="J7004" s="459" t="s">
        <v>7466</v>
      </c>
      <c r="K7004" s="458" t="s">
        <v>7478</v>
      </c>
      <c r="L7004" s="458">
        <v>12</v>
      </c>
      <c r="M7004" s="457">
        <v>106782.11</v>
      </c>
      <c r="N7004" s="458">
        <v>1</v>
      </c>
      <c r="O7004" s="458">
        <v>6</v>
      </c>
      <c r="P7004" s="457">
        <v>53206.8</v>
      </c>
    </row>
    <row r="7005" spans="1:16" ht="45" x14ac:dyDescent="0.2">
      <c r="A7005" s="466" t="s">
        <v>7471</v>
      </c>
      <c r="B7005" s="465" t="s">
        <v>3526</v>
      </c>
      <c r="C7005" s="464" t="s">
        <v>2594</v>
      </c>
      <c r="D7005" s="463" t="s">
        <v>6144</v>
      </c>
      <c r="E7005" s="462">
        <v>2700</v>
      </c>
      <c r="F7005" s="461" t="s">
        <v>7705</v>
      </c>
      <c r="G7005" s="460" t="s">
        <v>7704</v>
      </c>
      <c r="H7005" s="460" t="s">
        <v>3521</v>
      </c>
      <c r="I7005" s="460" t="s">
        <v>3529</v>
      </c>
      <c r="J7005" s="459" t="s">
        <v>7508</v>
      </c>
      <c r="K7005" s="458" t="s">
        <v>7478</v>
      </c>
      <c r="L7005" s="458">
        <v>12</v>
      </c>
      <c r="M7005" s="457">
        <v>35365.800000000003</v>
      </c>
      <c r="N7005" s="458">
        <v>1</v>
      </c>
      <c r="O7005" s="458">
        <v>6</v>
      </c>
      <c r="P7005" s="457">
        <v>17506.8</v>
      </c>
    </row>
    <row r="7006" spans="1:16" ht="45" x14ac:dyDescent="0.2">
      <c r="A7006" s="466" t="s">
        <v>7471</v>
      </c>
      <c r="B7006" s="465" t="s">
        <v>3526</v>
      </c>
      <c r="C7006" s="464" t="s">
        <v>2594</v>
      </c>
      <c r="D7006" s="463" t="s">
        <v>7477</v>
      </c>
      <c r="E7006" s="462">
        <v>8650</v>
      </c>
      <c r="F7006" s="461" t="s">
        <v>7703</v>
      </c>
      <c r="G7006" s="460" t="s">
        <v>7702</v>
      </c>
      <c r="H7006" s="460" t="s">
        <v>3574</v>
      </c>
      <c r="I7006" s="460" t="s">
        <v>3529</v>
      </c>
      <c r="J7006" s="459" t="s">
        <v>7466</v>
      </c>
      <c r="K7006" s="458" t="s">
        <v>7478</v>
      </c>
      <c r="L7006" s="458">
        <v>12</v>
      </c>
      <c r="M7006" s="457">
        <v>105757.8</v>
      </c>
      <c r="N7006" s="458">
        <v>1</v>
      </c>
      <c r="O7006" s="458">
        <v>6</v>
      </c>
      <c r="P7006" s="457">
        <v>53206.8</v>
      </c>
    </row>
    <row r="7007" spans="1:16" ht="45" x14ac:dyDescent="0.2">
      <c r="A7007" s="466" t="s">
        <v>7471</v>
      </c>
      <c r="B7007" s="465" t="s">
        <v>3526</v>
      </c>
      <c r="C7007" s="464" t="s">
        <v>2594</v>
      </c>
      <c r="D7007" s="463" t="s">
        <v>7470</v>
      </c>
      <c r="E7007" s="462">
        <v>5700</v>
      </c>
      <c r="F7007" s="461" t="s">
        <v>7701</v>
      </c>
      <c r="G7007" s="460" t="s">
        <v>7700</v>
      </c>
      <c r="H7007" s="460" t="s">
        <v>3979</v>
      </c>
      <c r="I7007" s="460" t="s">
        <v>3529</v>
      </c>
      <c r="J7007" s="459" t="s">
        <v>7466</v>
      </c>
      <c r="K7007" s="458" t="s">
        <v>7478</v>
      </c>
      <c r="L7007" s="458">
        <v>12</v>
      </c>
      <c r="M7007" s="457">
        <v>71389.8</v>
      </c>
      <c r="N7007" s="458">
        <v>1</v>
      </c>
      <c r="O7007" s="458">
        <v>6</v>
      </c>
      <c r="P7007" s="457">
        <v>35506.800000000003</v>
      </c>
    </row>
    <row r="7008" spans="1:16" ht="45" x14ac:dyDescent="0.2">
      <c r="A7008" s="466" t="s">
        <v>7471</v>
      </c>
      <c r="B7008" s="465" t="s">
        <v>3526</v>
      </c>
      <c r="C7008" s="464" t="s">
        <v>2594</v>
      </c>
      <c r="D7008" s="463" t="s">
        <v>7470</v>
      </c>
      <c r="E7008" s="462">
        <v>5700</v>
      </c>
      <c r="F7008" s="461" t="s">
        <v>7699</v>
      </c>
      <c r="G7008" s="460" t="s">
        <v>7698</v>
      </c>
      <c r="H7008" s="460" t="s">
        <v>3574</v>
      </c>
      <c r="I7008" s="460" t="s">
        <v>3529</v>
      </c>
      <c r="J7008" s="459" t="s">
        <v>7466</v>
      </c>
      <c r="K7008" s="458">
        <v>1</v>
      </c>
      <c r="L7008" s="458"/>
      <c r="M7008" s="457">
        <v>463.7</v>
      </c>
      <c r="N7008" s="458">
        <v>1</v>
      </c>
      <c r="O7008" s="458">
        <v>6</v>
      </c>
      <c r="P7008" s="457">
        <v>35506.800000000003</v>
      </c>
    </row>
    <row r="7009" spans="1:16" ht="45" x14ac:dyDescent="0.2">
      <c r="A7009" s="466" t="s">
        <v>7471</v>
      </c>
      <c r="B7009" s="465" t="s">
        <v>3526</v>
      </c>
      <c r="C7009" s="464" t="s">
        <v>2594</v>
      </c>
      <c r="D7009" s="463" t="s">
        <v>7496</v>
      </c>
      <c r="E7009" s="462">
        <v>4100</v>
      </c>
      <c r="F7009" s="461" t="s">
        <v>7697</v>
      </c>
      <c r="G7009" s="460" t="s">
        <v>7696</v>
      </c>
      <c r="H7009" s="460" t="s">
        <v>4304</v>
      </c>
      <c r="I7009" s="460" t="s">
        <v>3529</v>
      </c>
      <c r="J7009" s="459" t="s">
        <v>7466</v>
      </c>
      <c r="K7009" s="458"/>
      <c r="L7009" s="458"/>
      <c r="M7009" s="457"/>
      <c r="N7009" s="458">
        <v>1</v>
      </c>
      <c r="O7009" s="458">
        <v>2</v>
      </c>
      <c r="P7009" s="457">
        <v>5509.53</v>
      </c>
    </row>
    <row r="7010" spans="1:16" ht="45" x14ac:dyDescent="0.2">
      <c r="A7010" s="466" t="s">
        <v>7471</v>
      </c>
      <c r="B7010" s="465" t="s">
        <v>3526</v>
      </c>
      <c r="C7010" s="464" t="s">
        <v>2594</v>
      </c>
      <c r="D7010" s="463" t="s">
        <v>7470</v>
      </c>
      <c r="E7010" s="462">
        <v>5700</v>
      </c>
      <c r="F7010" s="461" t="s">
        <v>7695</v>
      </c>
      <c r="G7010" s="460" t="s">
        <v>7694</v>
      </c>
      <c r="H7010" s="460" t="s">
        <v>7620</v>
      </c>
      <c r="I7010" s="460" t="s">
        <v>3529</v>
      </c>
      <c r="J7010" s="459" t="s">
        <v>7466</v>
      </c>
      <c r="K7010" s="458" t="s">
        <v>7478</v>
      </c>
      <c r="L7010" s="458">
        <v>12</v>
      </c>
      <c r="M7010" s="457">
        <v>71379.25</v>
      </c>
      <c r="N7010" s="458">
        <v>1</v>
      </c>
      <c r="O7010" s="458">
        <v>6</v>
      </c>
      <c r="P7010" s="457">
        <v>35506.800000000003</v>
      </c>
    </row>
    <row r="7011" spans="1:16" ht="45" x14ac:dyDescent="0.2">
      <c r="A7011" s="466" t="s">
        <v>7471</v>
      </c>
      <c r="B7011" s="465" t="s">
        <v>3526</v>
      </c>
      <c r="C7011" s="464" t="s">
        <v>2594</v>
      </c>
      <c r="D7011" s="463" t="s">
        <v>7477</v>
      </c>
      <c r="E7011" s="462">
        <v>8650</v>
      </c>
      <c r="F7011" s="461" t="s">
        <v>7693</v>
      </c>
      <c r="G7011" s="460" t="s">
        <v>7692</v>
      </c>
      <c r="H7011" s="460" t="s">
        <v>3574</v>
      </c>
      <c r="I7011" s="460" t="s">
        <v>3529</v>
      </c>
      <c r="J7011" s="459" t="s">
        <v>7466</v>
      </c>
      <c r="K7011" s="458" t="s">
        <v>7478</v>
      </c>
      <c r="L7011" s="458">
        <v>12</v>
      </c>
      <c r="M7011" s="457">
        <v>106708.42</v>
      </c>
      <c r="N7011" s="458">
        <v>1</v>
      </c>
      <c r="O7011" s="458">
        <v>6</v>
      </c>
      <c r="P7011" s="457">
        <v>53206.8</v>
      </c>
    </row>
    <row r="7012" spans="1:16" ht="45" x14ac:dyDescent="0.2">
      <c r="A7012" s="466" t="s">
        <v>7471</v>
      </c>
      <c r="B7012" s="465" t="s">
        <v>3526</v>
      </c>
      <c r="C7012" s="464" t="s">
        <v>2594</v>
      </c>
      <c r="D7012" s="463" t="s">
        <v>7470</v>
      </c>
      <c r="E7012" s="462">
        <v>5700</v>
      </c>
      <c r="F7012" s="461" t="s">
        <v>7691</v>
      </c>
      <c r="G7012" s="460" t="s">
        <v>7690</v>
      </c>
      <c r="H7012" s="460" t="s">
        <v>3574</v>
      </c>
      <c r="I7012" s="460" t="s">
        <v>3529</v>
      </c>
      <c r="J7012" s="459" t="s">
        <v>7466</v>
      </c>
      <c r="K7012" s="458">
        <v>3</v>
      </c>
      <c r="L7012" s="458">
        <v>11</v>
      </c>
      <c r="M7012" s="457">
        <v>63235.65</v>
      </c>
      <c r="N7012" s="458">
        <v>1</v>
      </c>
      <c r="O7012" s="458">
        <v>6</v>
      </c>
      <c r="P7012" s="457">
        <v>35506.800000000003</v>
      </c>
    </row>
    <row r="7013" spans="1:16" ht="45" x14ac:dyDescent="0.2">
      <c r="A7013" s="466" t="s">
        <v>7471</v>
      </c>
      <c r="B7013" s="465" t="s">
        <v>3526</v>
      </c>
      <c r="C7013" s="464" t="s">
        <v>2594</v>
      </c>
      <c r="D7013" s="463" t="s">
        <v>7496</v>
      </c>
      <c r="E7013" s="462">
        <v>4100</v>
      </c>
      <c r="F7013" s="461" t="s">
        <v>7689</v>
      </c>
      <c r="G7013" s="460" t="s">
        <v>7688</v>
      </c>
      <c r="H7013" s="460" t="s">
        <v>3979</v>
      </c>
      <c r="I7013" s="460" t="s">
        <v>3529</v>
      </c>
      <c r="J7013" s="459" t="s">
        <v>7466</v>
      </c>
      <c r="K7013" s="458">
        <v>1</v>
      </c>
      <c r="L7013" s="458">
        <v>3</v>
      </c>
      <c r="M7013" s="457">
        <v>12824.580000000002</v>
      </c>
      <c r="N7013" s="458"/>
      <c r="O7013" s="458"/>
      <c r="P7013" s="457"/>
    </row>
    <row r="7014" spans="1:16" ht="45" x14ac:dyDescent="0.2">
      <c r="A7014" s="466" t="s">
        <v>7471</v>
      </c>
      <c r="B7014" s="465" t="s">
        <v>3526</v>
      </c>
      <c r="C7014" s="464" t="s">
        <v>2594</v>
      </c>
      <c r="D7014" s="463" t="s">
        <v>7496</v>
      </c>
      <c r="E7014" s="462">
        <v>4100</v>
      </c>
      <c r="F7014" s="461" t="s">
        <v>7687</v>
      </c>
      <c r="G7014" s="460" t="s">
        <v>7686</v>
      </c>
      <c r="H7014" s="460" t="s">
        <v>3567</v>
      </c>
      <c r="I7014" s="460" t="s">
        <v>3529</v>
      </c>
      <c r="J7014" s="459" t="s">
        <v>7466</v>
      </c>
      <c r="K7014" s="458" t="s">
        <v>7478</v>
      </c>
      <c r="L7014" s="458">
        <v>12</v>
      </c>
      <c r="M7014" s="457">
        <v>52146.060000000005</v>
      </c>
      <c r="N7014" s="458">
        <v>1</v>
      </c>
      <c r="O7014" s="458">
        <v>6</v>
      </c>
      <c r="P7014" s="457">
        <v>25906.799999999999</v>
      </c>
    </row>
    <row r="7015" spans="1:16" ht="45" x14ac:dyDescent="0.2">
      <c r="A7015" s="466" t="s">
        <v>7471</v>
      </c>
      <c r="B7015" s="465" t="s">
        <v>3526</v>
      </c>
      <c r="C7015" s="464" t="s">
        <v>2594</v>
      </c>
      <c r="D7015" s="463" t="s">
        <v>7470</v>
      </c>
      <c r="E7015" s="462">
        <v>5700</v>
      </c>
      <c r="F7015" s="461" t="s">
        <v>7685</v>
      </c>
      <c r="G7015" s="460" t="s">
        <v>7684</v>
      </c>
      <c r="H7015" s="460" t="s">
        <v>7620</v>
      </c>
      <c r="I7015" s="460" t="s">
        <v>3529</v>
      </c>
      <c r="J7015" s="459" t="s">
        <v>7466</v>
      </c>
      <c r="K7015" s="458" t="s">
        <v>7478</v>
      </c>
      <c r="L7015" s="458">
        <v>12</v>
      </c>
      <c r="M7015" s="457">
        <v>71183.759999999995</v>
      </c>
      <c r="N7015" s="458">
        <v>1</v>
      </c>
      <c r="O7015" s="458">
        <v>6</v>
      </c>
      <c r="P7015" s="457">
        <v>35506.800000000003</v>
      </c>
    </row>
    <row r="7016" spans="1:16" ht="45" x14ac:dyDescent="0.2">
      <c r="A7016" s="466" t="s">
        <v>7471</v>
      </c>
      <c r="B7016" s="465" t="s">
        <v>3526</v>
      </c>
      <c r="C7016" s="464" t="s">
        <v>2594</v>
      </c>
      <c r="D7016" s="463" t="s">
        <v>7488</v>
      </c>
      <c r="E7016" s="462">
        <v>7400</v>
      </c>
      <c r="F7016" s="461" t="s">
        <v>7683</v>
      </c>
      <c r="G7016" s="460" t="s">
        <v>7682</v>
      </c>
      <c r="H7016" s="460" t="s">
        <v>3542</v>
      </c>
      <c r="I7016" s="460" t="s">
        <v>3529</v>
      </c>
      <c r="J7016" s="459" t="s">
        <v>7466</v>
      </c>
      <c r="K7016" s="458">
        <v>4</v>
      </c>
      <c r="L7016" s="458">
        <v>12</v>
      </c>
      <c r="M7016" s="457">
        <v>91768.42</v>
      </c>
      <c r="N7016" s="458">
        <v>1</v>
      </c>
      <c r="O7016" s="458">
        <v>6</v>
      </c>
      <c r="P7016" s="457">
        <v>45706.8</v>
      </c>
    </row>
    <row r="7017" spans="1:16" ht="45" x14ac:dyDescent="0.2">
      <c r="A7017" s="466" t="s">
        <v>7471</v>
      </c>
      <c r="B7017" s="465" t="s">
        <v>3526</v>
      </c>
      <c r="C7017" s="464" t="s">
        <v>2594</v>
      </c>
      <c r="D7017" s="463" t="s">
        <v>7470</v>
      </c>
      <c r="E7017" s="462">
        <v>5700</v>
      </c>
      <c r="F7017" s="461" t="s">
        <v>7681</v>
      </c>
      <c r="G7017" s="460" t="s">
        <v>7680</v>
      </c>
      <c r="H7017" s="460" t="s">
        <v>3574</v>
      </c>
      <c r="I7017" s="460" t="s">
        <v>3529</v>
      </c>
      <c r="J7017" s="459" t="s">
        <v>7466</v>
      </c>
      <c r="K7017" s="458" t="s">
        <v>7478</v>
      </c>
      <c r="L7017" s="458">
        <v>12</v>
      </c>
      <c r="M7017" s="457">
        <v>71379.67</v>
      </c>
      <c r="N7017" s="458">
        <v>1</v>
      </c>
      <c r="O7017" s="458">
        <v>6</v>
      </c>
      <c r="P7017" s="457">
        <v>35506.800000000003</v>
      </c>
    </row>
    <row r="7018" spans="1:16" ht="45" x14ac:dyDescent="0.2">
      <c r="A7018" s="466" t="s">
        <v>7471</v>
      </c>
      <c r="B7018" s="465" t="s">
        <v>3526</v>
      </c>
      <c r="C7018" s="464" t="s">
        <v>2594</v>
      </c>
      <c r="D7018" s="463" t="s">
        <v>7470</v>
      </c>
      <c r="E7018" s="462">
        <v>5700</v>
      </c>
      <c r="F7018" s="461" t="s">
        <v>7679</v>
      </c>
      <c r="G7018" s="460" t="s">
        <v>7678</v>
      </c>
      <c r="H7018" s="460" t="s">
        <v>3567</v>
      </c>
      <c r="I7018" s="460" t="s">
        <v>3529</v>
      </c>
      <c r="J7018" s="459" t="s">
        <v>7466</v>
      </c>
      <c r="K7018" s="458">
        <v>1</v>
      </c>
      <c r="L7018" s="458"/>
      <c r="M7018" s="457">
        <v>463.7</v>
      </c>
      <c r="N7018" s="458">
        <v>1</v>
      </c>
      <c r="O7018" s="458">
        <v>6</v>
      </c>
      <c r="P7018" s="457">
        <v>35506.800000000003</v>
      </c>
    </row>
    <row r="7019" spans="1:16" ht="45" x14ac:dyDescent="0.2">
      <c r="A7019" s="466" t="s">
        <v>7471</v>
      </c>
      <c r="B7019" s="465" t="s">
        <v>3526</v>
      </c>
      <c r="C7019" s="464" t="s">
        <v>2594</v>
      </c>
      <c r="D7019" s="463" t="s">
        <v>7518</v>
      </c>
      <c r="E7019" s="462">
        <v>4100</v>
      </c>
      <c r="F7019" s="461" t="s">
        <v>7677</v>
      </c>
      <c r="G7019" s="460" t="s">
        <v>7676</v>
      </c>
      <c r="H7019" s="460" t="s">
        <v>7485</v>
      </c>
      <c r="I7019" s="460" t="s">
        <v>3529</v>
      </c>
      <c r="J7019" s="459" t="s">
        <v>7466</v>
      </c>
      <c r="K7019" s="458">
        <v>1</v>
      </c>
      <c r="L7019" s="458"/>
      <c r="M7019" s="457">
        <v>357.03</v>
      </c>
      <c r="N7019" s="458">
        <v>1</v>
      </c>
      <c r="O7019" s="458">
        <v>6</v>
      </c>
      <c r="P7019" s="457">
        <v>25906.799999999999</v>
      </c>
    </row>
    <row r="7020" spans="1:16" ht="45" x14ac:dyDescent="0.2">
      <c r="A7020" s="466" t="s">
        <v>7471</v>
      </c>
      <c r="B7020" s="465" t="s">
        <v>3526</v>
      </c>
      <c r="C7020" s="464" t="s">
        <v>2594</v>
      </c>
      <c r="D7020" s="463" t="s">
        <v>7496</v>
      </c>
      <c r="E7020" s="462">
        <v>4100</v>
      </c>
      <c r="F7020" s="461" t="s">
        <v>7675</v>
      </c>
      <c r="G7020" s="460" t="s">
        <v>7674</v>
      </c>
      <c r="H7020" s="460" t="s">
        <v>6482</v>
      </c>
      <c r="I7020" s="460" t="s">
        <v>6183</v>
      </c>
      <c r="J7020" s="459" t="s">
        <v>6183</v>
      </c>
      <c r="K7020" s="458">
        <v>1</v>
      </c>
      <c r="L7020" s="458"/>
      <c r="M7020" s="457">
        <v>357.03</v>
      </c>
      <c r="N7020" s="458">
        <v>1</v>
      </c>
      <c r="O7020" s="458">
        <v>6</v>
      </c>
      <c r="P7020" s="457">
        <v>25906.799999999999</v>
      </c>
    </row>
    <row r="7021" spans="1:16" ht="45" x14ac:dyDescent="0.2">
      <c r="A7021" s="466" t="s">
        <v>7471</v>
      </c>
      <c r="B7021" s="465" t="s">
        <v>3526</v>
      </c>
      <c r="C7021" s="464" t="s">
        <v>2594</v>
      </c>
      <c r="D7021" s="463" t="s">
        <v>7496</v>
      </c>
      <c r="E7021" s="462">
        <v>4100</v>
      </c>
      <c r="F7021" s="461" t="s">
        <v>7673</v>
      </c>
      <c r="G7021" s="460" t="s">
        <v>7672</v>
      </c>
      <c r="H7021" s="460" t="s">
        <v>4104</v>
      </c>
      <c r="I7021" s="460" t="s">
        <v>3931</v>
      </c>
      <c r="J7021" s="459" t="s">
        <v>3931</v>
      </c>
      <c r="K7021" s="458" t="s">
        <v>7478</v>
      </c>
      <c r="L7021" s="458">
        <v>12</v>
      </c>
      <c r="M7021" s="457">
        <v>48414.11</v>
      </c>
      <c r="N7021" s="458"/>
      <c r="O7021" s="458"/>
      <c r="P7021" s="457"/>
    </row>
    <row r="7022" spans="1:16" ht="45" x14ac:dyDescent="0.2">
      <c r="A7022" s="466" t="s">
        <v>7471</v>
      </c>
      <c r="B7022" s="465" t="s">
        <v>3526</v>
      </c>
      <c r="C7022" s="464" t="s">
        <v>2594</v>
      </c>
      <c r="D7022" s="463" t="s">
        <v>7470</v>
      </c>
      <c r="E7022" s="462">
        <v>5700</v>
      </c>
      <c r="F7022" s="461" t="s">
        <v>7673</v>
      </c>
      <c r="G7022" s="460" t="s">
        <v>7672</v>
      </c>
      <c r="H7022" s="460" t="s">
        <v>4104</v>
      </c>
      <c r="I7022" s="460" t="s">
        <v>6183</v>
      </c>
      <c r="J7022" s="459" t="s">
        <v>6183</v>
      </c>
      <c r="K7022" s="458">
        <v>1</v>
      </c>
      <c r="L7022" s="458"/>
      <c r="M7022" s="457">
        <v>380</v>
      </c>
      <c r="N7022" s="458">
        <v>1</v>
      </c>
      <c r="O7022" s="458">
        <v>6</v>
      </c>
      <c r="P7022" s="457">
        <v>35506.800000000003</v>
      </c>
    </row>
    <row r="7023" spans="1:16" ht="45" x14ac:dyDescent="0.2">
      <c r="A7023" s="466" t="s">
        <v>7471</v>
      </c>
      <c r="B7023" s="465" t="s">
        <v>3526</v>
      </c>
      <c r="C7023" s="464" t="s">
        <v>2594</v>
      </c>
      <c r="D7023" s="463" t="s">
        <v>7559</v>
      </c>
      <c r="E7023" s="462">
        <v>7300</v>
      </c>
      <c r="F7023" s="461" t="s">
        <v>7671</v>
      </c>
      <c r="G7023" s="460" t="s">
        <v>7670</v>
      </c>
      <c r="H7023" s="460" t="s">
        <v>3570</v>
      </c>
      <c r="I7023" s="460" t="s">
        <v>3529</v>
      </c>
      <c r="J7023" s="459" t="s">
        <v>7466</v>
      </c>
      <c r="K7023" s="458" t="s">
        <v>7537</v>
      </c>
      <c r="L7023" s="458">
        <v>12</v>
      </c>
      <c r="M7023" s="457">
        <v>85839.12000000001</v>
      </c>
      <c r="N7023" s="458">
        <v>1</v>
      </c>
      <c r="O7023" s="458">
        <v>6</v>
      </c>
      <c r="P7023" s="457">
        <v>45106.8</v>
      </c>
    </row>
    <row r="7024" spans="1:16" ht="45" x14ac:dyDescent="0.2">
      <c r="A7024" s="466" t="s">
        <v>7471</v>
      </c>
      <c r="B7024" s="465" t="s">
        <v>3526</v>
      </c>
      <c r="C7024" s="464" t="s">
        <v>2594</v>
      </c>
      <c r="D7024" s="463" t="s">
        <v>7669</v>
      </c>
      <c r="E7024" s="462">
        <v>2700</v>
      </c>
      <c r="F7024" s="461" t="s">
        <v>7668</v>
      </c>
      <c r="G7024" s="460" t="s">
        <v>7667</v>
      </c>
      <c r="H7024" s="460" t="s">
        <v>7467</v>
      </c>
      <c r="I7024" s="460" t="s">
        <v>3529</v>
      </c>
      <c r="J7024" s="459" t="s">
        <v>7466</v>
      </c>
      <c r="K7024" s="458" t="s">
        <v>7478</v>
      </c>
      <c r="L7024" s="458">
        <v>12</v>
      </c>
      <c r="M7024" s="457">
        <v>35340.200000000004</v>
      </c>
      <c r="N7024" s="458">
        <v>1</v>
      </c>
      <c r="O7024" s="458">
        <v>6</v>
      </c>
      <c r="P7024" s="457">
        <v>17506.8</v>
      </c>
    </row>
    <row r="7025" spans="1:16" ht="45" x14ac:dyDescent="0.2">
      <c r="A7025" s="466" t="s">
        <v>7471</v>
      </c>
      <c r="B7025" s="465" t="s">
        <v>3526</v>
      </c>
      <c r="C7025" s="464" t="s">
        <v>2594</v>
      </c>
      <c r="D7025" s="463" t="s">
        <v>7499</v>
      </c>
      <c r="E7025" s="462">
        <v>8500</v>
      </c>
      <c r="F7025" s="461" t="s">
        <v>7666</v>
      </c>
      <c r="G7025" s="460" t="s">
        <v>7665</v>
      </c>
      <c r="H7025" s="460" t="s">
        <v>3542</v>
      </c>
      <c r="I7025" s="460" t="s">
        <v>3529</v>
      </c>
      <c r="J7025" s="459" t="s">
        <v>7466</v>
      </c>
      <c r="K7025" s="458" t="s">
        <v>7537</v>
      </c>
      <c r="L7025" s="458">
        <v>12</v>
      </c>
      <c r="M7025" s="457">
        <v>104989.8</v>
      </c>
      <c r="N7025" s="458">
        <v>1</v>
      </c>
      <c r="O7025" s="458">
        <v>6</v>
      </c>
      <c r="P7025" s="457">
        <v>52306.8</v>
      </c>
    </row>
    <row r="7026" spans="1:16" ht="45" x14ac:dyDescent="0.2">
      <c r="A7026" s="466" t="s">
        <v>7471</v>
      </c>
      <c r="B7026" s="465" t="s">
        <v>3526</v>
      </c>
      <c r="C7026" s="464" t="s">
        <v>2594</v>
      </c>
      <c r="D7026" s="463" t="s">
        <v>7559</v>
      </c>
      <c r="E7026" s="462">
        <v>7300</v>
      </c>
      <c r="F7026" s="461" t="s">
        <v>7664</v>
      </c>
      <c r="G7026" s="460" t="s">
        <v>7663</v>
      </c>
      <c r="H7026" s="460" t="s">
        <v>3570</v>
      </c>
      <c r="I7026" s="460" t="s">
        <v>6183</v>
      </c>
      <c r="J7026" s="459" t="s">
        <v>6183</v>
      </c>
      <c r="K7026" s="458">
        <v>1</v>
      </c>
      <c r="L7026" s="458"/>
      <c r="M7026" s="457">
        <v>570.37</v>
      </c>
      <c r="N7026" s="458">
        <v>1</v>
      </c>
      <c r="O7026" s="458">
        <v>6</v>
      </c>
      <c r="P7026" s="457">
        <v>45106.8</v>
      </c>
    </row>
    <row r="7027" spans="1:16" ht="45" x14ac:dyDescent="0.2">
      <c r="A7027" s="466" t="s">
        <v>7471</v>
      </c>
      <c r="B7027" s="465" t="s">
        <v>3526</v>
      </c>
      <c r="C7027" s="464" t="s">
        <v>2594</v>
      </c>
      <c r="D7027" s="463" t="s">
        <v>7496</v>
      </c>
      <c r="E7027" s="462">
        <v>4100</v>
      </c>
      <c r="F7027" s="461" t="s">
        <v>7662</v>
      </c>
      <c r="G7027" s="460" t="s">
        <v>7661</v>
      </c>
      <c r="H7027" s="460" t="s">
        <v>3549</v>
      </c>
      <c r="I7027" s="460" t="s">
        <v>3529</v>
      </c>
      <c r="J7027" s="459" t="s">
        <v>7466</v>
      </c>
      <c r="K7027" s="458" t="s">
        <v>7478</v>
      </c>
      <c r="L7027" s="458">
        <v>12</v>
      </c>
      <c r="M7027" s="457">
        <v>52180.990000000005</v>
      </c>
      <c r="N7027" s="458">
        <v>1</v>
      </c>
      <c r="O7027" s="458">
        <v>1</v>
      </c>
      <c r="P7027" s="457">
        <v>9237.7999999999993</v>
      </c>
    </row>
    <row r="7028" spans="1:16" ht="45" x14ac:dyDescent="0.2">
      <c r="A7028" s="466" t="s">
        <v>7471</v>
      </c>
      <c r="B7028" s="465" t="s">
        <v>3526</v>
      </c>
      <c r="C7028" s="464" t="s">
        <v>2594</v>
      </c>
      <c r="D7028" s="463" t="s">
        <v>7470</v>
      </c>
      <c r="E7028" s="462">
        <v>5700</v>
      </c>
      <c r="F7028" s="461" t="s">
        <v>7660</v>
      </c>
      <c r="G7028" s="460" t="s">
        <v>7659</v>
      </c>
      <c r="H7028" s="460" t="s">
        <v>3528</v>
      </c>
      <c r="I7028" s="460" t="s">
        <v>6183</v>
      </c>
      <c r="J7028" s="459" t="s">
        <v>6183</v>
      </c>
      <c r="K7028" s="458"/>
      <c r="L7028" s="458"/>
      <c r="M7028" s="457"/>
      <c r="N7028" s="458">
        <v>1</v>
      </c>
      <c r="O7028" s="458">
        <v>2</v>
      </c>
      <c r="P7028" s="457">
        <v>7574.6</v>
      </c>
    </row>
    <row r="7029" spans="1:16" ht="45" x14ac:dyDescent="0.2">
      <c r="A7029" s="466" t="s">
        <v>7471</v>
      </c>
      <c r="B7029" s="465" t="s">
        <v>3526</v>
      </c>
      <c r="C7029" s="464" t="s">
        <v>2594</v>
      </c>
      <c r="D7029" s="463" t="s">
        <v>7496</v>
      </c>
      <c r="E7029" s="462">
        <v>4100</v>
      </c>
      <c r="F7029" s="461" t="s">
        <v>7658</v>
      </c>
      <c r="G7029" s="460" t="s">
        <v>7657</v>
      </c>
      <c r="H7029" s="460" t="s">
        <v>3567</v>
      </c>
      <c r="I7029" s="460" t="s">
        <v>3931</v>
      </c>
      <c r="J7029" s="459" t="s">
        <v>3931</v>
      </c>
      <c r="K7029" s="458" t="s">
        <v>7537</v>
      </c>
      <c r="L7029" s="458">
        <v>12</v>
      </c>
      <c r="M7029" s="457">
        <v>51957.170000000006</v>
      </c>
      <c r="N7029" s="458">
        <v>1</v>
      </c>
      <c r="O7029" s="458">
        <v>6</v>
      </c>
      <c r="P7029" s="457">
        <v>25906.799999999999</v>
      </c>
    </row>
    <row r="7030" spans="1:16" ht="45" x14ac:dyDescent="0.2">
      <c r="A7030" s="466" t="s">
        <v>7471</v>
      </c>
      <c r="B7030" s="465" t="s">
        <v>3526</v>
      </c>
      <c r="C7030" s="464" t="s">
        <v>2594</v>
      </c>
      <c r="D7030" s="463" t="s">
        <v>7491</v>
      </c>
      <c r="E7030" s="462">
        <v>5700</v>
      </c>
      <c r="F7030" s="461" t="s">
        <v>7656</v>
      </c>
      <c r="G7030" s="460" t="s">
        <v>7655</v>
      </c>
      <c r="H7030" s="460" t="s">
        <v>3542</v>
      </c>
      <c r="I7030" s="460" t="s">
        <v>3529</v>
      </c>
      <c r="J7030" s="459" t="s">
        <v>7466</v>
      </c>
      <c r="K7030" s="458"/>
      <c r="L7030" s="458"/>
      <c r="M7030" s="457"/>
      <c r="N7030" s="458">
        <v>1</v>
      </c>
      <c r="O7030" s="458">
        <v>3</v>
      </c>
      <c r="P7030" s="457">
        <v>28765.9</v>
      </c>
    </row>
    <row r="7031" spans="1:16" ht="45" x14ac:dyDescent="0.2">
      <c r="A7031" s="466" t="s">
        <v>7471</v>
      </c>
      <c r="B7031" s="465" t="s">
        <v>3526</v>
      </c>
      <c r="C7031" s="464" t="s">
        <v>2594</v>
      </c>
      <c r="D7031" s="463" t="s">
        <v>7499</v>
      </c>
      <c r="E7031" s="462">
        <v>5700</v>
      </c>
      <c r="F7031" s="461" t="s">
        <v>7656</v>
      </c>
      <c r="G7031" s="460" t="s">
        <v>7655</v>
      </c>
      <c r="H7031" s="460" t="s">
        <v>3542</v>
      </c>
      <c r="I7031" s="460" t="s">
        <v>3529</v>
      </c>
      <c r="J7031" s="459" t="s">
        <v>7466</v>
      </c>
      <c r="K7031" s="458">
        <v>1</v>
      </c>
      <c r="L7031" s="458"/>
      <c r="M7031" s="457">
        <v>660.37</v>
      </c>
      <c r="N7031" s="458">
        <v>1</v>
      </c>
      <c r="O7031" s="458">
        <v>2</v>
      </c>
      <c r="P7031" s="457">
        <v>7574.6</v>
      </c>
    </row>
    <row r="7032" spans="1:16" ht="45" x14ac:dyDescent="0.2">
      <c r="A7032" s="466" t="s">
        <v>7471</v>
      </c>
      <c r="B7032" s="465" t="s">
        <v>3526</v>
      </c>
      <c r="C7032" s="464" t="s">
        <v>2594</v>
      </c>
      <c r="D7032" s="463" t="s">
        <v>7496</v>
      </c>
      <c r="E7032" s="462">
        <v>4100</v>
      </c>
      <c r="F7032" s="461" t="s">
        <v>7654</v>
      </c>
      <c r="G7032" s="460" t="s">
        <v>7653</v>
      </c>
      <c r="H7032" s="460" t="s">
        <v>4104</v>
      </c>
      <c r="I7032" s="460" t="s">
        <v>6183</v>
      </c>
      <c r="J7032" s="459" t="s">
        <v>6183</v>
      </c>
      <c r="K7032" s="458" t="s">
        <v>7478</v>
      </c>
      <c r="L7032" s="458">
        <v>12</v>
      </c>
      <c r="M7032" s="457">
        <v>52165.200000000004</v>
      </c>
      <c r="N7032" s="458">
        <v>1</v>
      </c>
      <c r="O7032" s="458">
        <v>6</v>
      </c>
      <c r="P7032" s="457">
        <v>25906.799999999999</v>
      </c>
    </row>
    <row r="7033" spans="1:16" ht="45" x14ac:dyDescent="0.2">
      <c r="A7033" s="466" t="s">
        <v>7471</v>
      </c>
      <c r="B7033" s="465" t="s">
        <v>3526</v>
      </c>
      <c r="C7033" s="464" t="s">
        <v>2594</v>
      </c>
      <c r="D7033" s="463" t="s">
        <v>7496</v>
      </c>
      <c r="E7033" s="462">
        <v>4100</v>
      </c>
      <c r="F7033" s="461" t="s">
        <v>7652</v>
      </c>
      <c r="G7033" s="460" t="s">
        <v>7651</v>
      </c>
      <c r="H7033" s="460" t="s">
        <v>3574</v>
      </c>
      <c r="I7033" s="460" t="s">
        <v>3529</v>
      </c>
      <c r="J7033" s="459" t="s">
        <v>7466</v>
      </c>
      <c r="K7033" s="458">
        <v>3</v>
      </c>
      <c r="L7033" s="458">
        <v>11</v>
      </c>
      <c r="M7033" s="457">
        <v>46264.41</v>
      </c>
      <c r="N7033" s="458">
        <v>1</v>
      </c>
      <c r="O7033" s="458">
        <v>6</v>
      </c>
      <c r="P7033" s="457">
        <v>25906.799999999999</v>
      </c>
    </row>
    <row r="7034" spans="1:16" ht="45" x14ac:dyDescent="0.2">
      <c r="A7034" s="466" t="s">
        <v>7471</v>
      </c>
      <c r="B7034" s="465" t="s">
        <v>3526</v>
      </c>
      <c r="C7034" s="464" t="s">
        <v>2594</v>
      </c>
      <c r="D7034" s="463" t="s">
        <v>7477</v>
      </c>
      <c r="E7034" s="462">
        <v>8500</v>
      </c>
      <c r="F7034" s="461" t="s">
        <v>7650</v>
      </c>
      <c r="G7034" s="460" t="s">
        <v>7649</v>
      </c>
      <c r="H7034" s="460" t="s">
        <v>3570</v>
      </c>
      <c r="I7034" s="460" t="s">
        <v>3529</v>
      </c>
      <c r="J7034" s="459" t="s">
        <v>7466</v>
      </c>
      <c r="K7034" s="458">
        <v>1</v>
      </c>
      <c r="L7034" s="458"/>
      <c r="M7034" s="457">
        <v>650.37</v>
      </c>
      <c r="N7034" s="458">
        <v>1</v>
      </c>
      <c r="O7034" s="458">
        <v>6</v>
      </c>
      <c r="P7034" s="457">
        <v>52306.8</v>
      </c>
    </row>
    <row r="7035" spans="1:16" ht="45" x14ac:dyDescent="0.2">
      <c r="A7035" s="466" t="s">
        <v>7471</v>
      </c>
      <c r="B7035" s="465" t="s">
        <v>3526</v>
      </c>
      <c r="C7035" s="464" t="s">
        <v>2594</v>
      </c>
      <c r="D7035" s="463" t="s">
        <v>7496</v>
      </c>
      <c r="E7035" s="462">
        <v>4100</v>
      </c>
      <c r="F7035" s="461" t="s">
        <v>7648</v>
      </c>
      <c r="G7035" s="460" t="s">
        <v>7647</v>
      </c>
      <c r="H7035" s="460" t="s">
        <v>3567</v>
      </c>
      <c r="I7035" s="460" t="s">
        <v>6183</v>
      </c>
      <c r="J7035" s="459" t="s">
        <v>6183</v>
      </c>
      <c r="K7035" s="458"/>
      <c r="L7035" s="458"/>
      <c r="M7035" s="457"/>
      <c r="N7035" s="458">
        <v>1</v>
      </c>
      <c r="O7035" s="458">
        <v>6</v>
      </c>
      <c r="P7035" s="457">
        <v>25906.799999999999</v>
      </c>
    </row>
    <row r="7036" spans="1:16" ht="45" x14ac:dyDescent="0.2">
      <c r="A7036" s="466" t="s">
        <v>7471</v>
      </c>
      <c r="B7036" s="465" t="s">
        <v>3526</v>
      </c>
      <c r="C7036" s="464" t="s">
        <v>2594</v>
      </c>
      <c r="D7036" s="463" t="s">
        <v>7470</v>
      </c>
      <c r="E7036" s="462">
        <v>5700</v>
      </c>
      <c r="F7036" s="461" t="s">
        <v>7646</v>
      </c>
      <c r="G7036" s="460" t="s">
        <v>7645</v>
      </c>
      <c r="H7036" s="460" t="s">
        <v>7467</v>
      </c>
      <c r="I7036" s="460" t="s">
        <v>3529</v>
      </c>
      <c r="J7036" s="459" t="s">
        <v>7466</v>
      </c>
      <c r="K7036" s="458">
        <v>3</v>
      </c>
      <c r="L7036" s="458">
        <v>11</v>
      </c>
      <c r="M7036" s="457">
        <v>63615.65</v>
      </c>
      <c r="N7036" s="458">
        <v>1</v>
      </c>
      <c r="O7036" s="458">
        <v>6</v>
      </c>
      <c r="P7036" s="457">
        <v>35506.800000000003</v>
      </c>
    </row>
    <row r="7037" spans="1:16" ht="45" x14ac:dyDescent="0.2">
      <c r="A7037" s="466" t="s">
        <v>7471</v>
      </c>
      <c r="B7037" s="465" t="s">
        <v>3526</v>
      </c>
      <c r="C7037" s="464" t="s">
        <v>2594</v>
      </c>
      <c r="D7037" s="463" t="s">
        <v>7470</v>
      </c>
      <c r="E7037" s="462">
        <v>5700</v>
      </c>
      <c r="F7037" s="461" t="s">
        <v>7644</v>
      </c>
      <c r="G7037" s="460" t="s">
        <v>7643</v>
      </c>
      <c r="H7037" s="460" t="s">
        <v>3570</v>
      </c>
      <c r="I7037" s="460" t="s">
        <v>3529</v>
      </c>
      <c r="J7037" s="459" t="s">
        <v>7466</v>
      </c>
      <c r="K7037" s="458" t="s">
        <v>7478</v>
      </c>
      <c r="L7037" s="458">
        <v>12</v>
      </c>
      <c r="M7037" s="457">
        <v>67607.169999999984</v>
      </c>
      <c r="N7037" s="458">
        <v>1</v>
      </c>
      <c r="O7037" s="458">
        <v>6</v>
      </c>
      <c r="P7037" s="457">
        <v>35506.800000000003</v>
      </c>
    </row>
    <row r="7038" spans="1:16" ht="45" x14ac:dyDescent="0.2">
      <c r="A7038" s="466" t="s">
        <v>7471</v>
      </c>
      <c r="B7038" s="465" t="s">
        <v>3526</v>
      </c>
      <c r="C7038" s="464" t="s">
        <v>2594</v>
      </c>
      <c r="D7038" s="463" t="s">
        <v>7470</v>
      </c>
      <c r="E7038" s="462">
        <v>5700</v>
      </c>
      <c r="F7038" s="461" t="s">
        <v>7642</v>
      </c>
      <c r="G7038" s="460" t="s">
        <v>7641</v>
      </c>
      <c r="H7038" s="460" t="s">
        <v>3549</v>
      </c>
      <c r="I7038" s="460" t="s">
        <v>3529</v>
      </c>
      <c r="J7038" s="459" t="s">
        <v>7466</v>
      </c>
      <c r="K7038" s="458" t="s">
        <v>7478</v>
      </c>
      <c r="L7038" s="458">
        <v>12</v>
      </c>
      <c r="M7038" s="457">
        <v>71384.31</v>
      </c>
      <c r="N7038" s="458">
        <v>1</v>
      </c>
      <c r="O7038" s="458">
        <v>6</v>
      </c>
      <c r="P7038" s="457">
        <v>35506.800000000003</v>
      </c>
    </row>
    <row r="7039" spans="1:16" ht="45" x14ac:dyDescent="0.2">
      <c r="A7039" s="466" t="s">
        <v>7471</v>
      </c>
      <c r="B7039" s="465" t="s">
        <v>3526</v>
      </c>
      <c r="C7039" s="464" t="s">
        <v>2594</v>
      </c>
      <c r="D7039" s="463" t="s">
        <v>7496</v>
      </c>
      <c r="E7039" s="462">
        <v>4100</v>
      </c>
      <c r="F7039" s="461" t="s">
        <v>7640</v>
      </c>
      <c r="G7039" s="460" t="s">
        <v>7639</v>
      </c>
      <c r="H7039" s="460" t="s">
        <v>3567</v>
      </c>
      <c r="I7039" s="460" t="s">
        <v>6183</v>
      </c>
      <c r="J7039" s="459" t="s">
        <v>6183</v>
      </c>
      <c r="K7039" s="458" t="s">
        <v>7478</v>
      </c>
      <c r="L7039" s="458">
        <v>12</v>
      </c>
      <c r="M7039" s="457">
        <v>56782.100000000006</v>
      </c>
      <c r="N7039" s="458"/>
      <c r="O7039" s="458"/>
      <c r="P7039" s="457"/>
    </row>
    <row r="7040" spans="1:16" ht="45" x14ac:dyDescent="0.2">
      <c r="A7040" s="466" t="s">
        <v>7471</v>
      </c>
      <c r="B7040" s="465" t="s">
        <v>3526</v>
      </c>
      <c r="C7040" s="464" t="s">
        <v>2594</v>
      </c>
      <c r="D7040" s="463" t="s">
        <v>7470</v>
      </c>
      <c r="E7040" s="462">
        <v>5700</v>
      </c>
      <c r="F7040" s="461" t="s">
        <v>7640</v>
      </c>
      <c r="G7040" s="460" t="s">
        <v>7639</v>
      </c>
      <c r="H7040" s="460" t="s">
        <v>3567</v>
      </c>
      <c r="I7040" s="460" t="s">
        <v>6183</v>
      </c>
      <c r="J7040" s="459" t="s">
        <v>6183</v>
      </c>
      <c r="K7040" s="458">
        <v>1</v>
      </c>
      <c r="L7040" s="458"/>
      <c r="M7040" s="457">
        <v>380</v>
      </c>
      <c r="N7040" s="458">
        <v>1</v>
      </c>
      <c r="O7040" s="458">
        <v>6</v>
      </c>
      <c r="P7040" s="457">
        <v>35506.800000000003</v>
      </c>
    </row>
    <row r="7041" spans="1:16" ht="45" x14ac:dyDescent="0.2">
      <c r="A7041" s="466" t="s">
        <v>7471</v>
      </c>
      <c r="B7041" s="465" t="s">
        <v>3526</v>
      </c>
      <c r="C7041" s="464" t="s">
        <v>2594</v>
      </c>
      <c r="D7041" s="463" t="s">
        <v>7470</v>
      </c>
      <c r="E7041" s="462">
        <v>5700</v>
      </c>
      <c r="F7041" s="461" t="s">
        <v>7638</v>
      </c>
      <c r="G7041" s="460" t="s">
        <v>7637</v>
      </c>
      <c r="H7041" s="460" t="s">
        <v>5145</v>
      </c>
      <c r="I7041" s="460" t="s">
        <v>3529</v>
      </c>
      <c r="J7041" s="459" t="s">
        <v>7466</v>
      </c>
      <c r="K7041" s="458" t="s">
        <v>7537</v>
      </c>
      <c r="L7041" s="458">
        <v>12</v>
      </c>
      <c r="M7041" s="457">
        <v>72104.39</v>
      </c>
      <c r="N7041" s="458">
        <v>1</v>
      </c>
      <c r="O7041" s="458">
        <v>6</v>
      </c>
      <c r="P7041" s="457">
        <v>35506.800000000003</v>
      </c>
    </row>
    <row r="7042" spans="1:16" ht="45" x14ac:dyDescent="0.2">
      <c r="A7042" s="466" t="s">
        <v>7471</v>
      </c>
      <c r="B7042" s="465" t="s">
        <v>3526</v>
      </c>
      <c r="C7042" s="464" t="s">
        <v>2594</v>
      </c>
      <c r="D7042" s="463" t="s">
        <v>7518</v>
      </c>
      <c r="E7042" s="462">
        <v>4100</v>
      </c>
      <c r="F7042" s="461" t="s">
        <v>7636</v>
      </c>
      <c r="G7042" s="460" t="s">
        <v>7635</v>
      </c>
      <c r="H7042" s="460" t="s">
        <v>3542</v>
      </c>
      <c r="I7042" s="460" t="s">
        <v>3529</v>
      </c>
      <c r="J7042" s="459" t="s">
        <v>7466</v>
      </c>
      <c r="K7042" s="458" t="s">
        <v>7478</v>
      </c>
      <c r="L7042" s="458">
        <v>12</v>
      </c>
      <c r="M7042" s="457">
        <v>52164.590000000004</v>
      </c>
      <c r="N7042" s="458">
        <v>1</v>
      </c>
      <c r="O7042" s="458">
        <v>6</v>
      </c>
      <c r="P7042" s="457">
        <v>25906.799999999999</v>
      </c>
    </row>
    <row r="7043" spans="1:16" ht="45" x14ac:dyDescent="0.2">
      <c r="A7043" s="466" t="s">
        <v>7471</v>
      </c>
      <c r="B7043" s="465" t="s">
        <v>3526</v>
      </c>
      <c r="C7043" s="464" t="s">
        <v>2594</v>
      </c>
      <c r="D7043" s="463" t="s">
        <v>7477</v>
      </c>
      <c r="E7043" s="462">
        <v>8500</v>
      </c>
      <c r="F7043" s="461" t="s">
        <v>7634</v>
      </c>
      <c r="G7043" s="460" t="s">
        <v>7633</v>
      </c>
      <c r="H7043" s="460" t="s">
        <v>3681</v>
      </c>
      <c r="I7043" s="460" t="s">
        <v>3529</v>
      </c>
      <c r="J7043" s="459" t="s">
        <v>7466</v>
      </c>
      <c r="K7043" s="458"/>
      <c r="L7043" s="458"/>
      <c r="M7043" s="457"/>
      <c r="N7043" s="458">
        <v>1</v>
      </c>
      <c r="O7043" s="458">
        <v>2</v>
      </c>
      <c r="P7043" s="457">
        <v>11188.47</v>
      </c>
    </row>
    <row r="7044" spans="1:16" ht="45" x14ac:dyDescent="0.2">
      <c r="A7044" s="466" t="s">
        <v>7471</v>
      </c>
      <c r="B7044" s="465" t="s">
        <v>3526</v>
      </c>
      <c r="C7044" s="464" t="s">
        <v>2594</v>
      </c>
      <c r="D7044" s="463" t="s">
        <v>7496</v>
      </c>
      <c r="E7044" s="462">
        <v>4100</v>
      </c>
      <c r="F7044" s="461" t="s">
        <v>7632</v>
      </c>
      <c r="G7044" s="460" t="s">
        <v>7631</v>
      </c>
      <c r="H7044" s="460" t="s">
        <v>3567</v>
      </c>
      <c r="I7044" s="460" t="s">
        <v>3529</v>
      </c>
      <c r="J7044" s="459" t="s">
        <v>7466</v>
      </c>
      <c r="K7044" s="458" t="s">
        <v>7478</v>
      </c>
      <c r="L7044" s="458">
        <v>12</v>
      </c>
      <c r="M7044" s="457">
        <v>39552.19</v>
      </c>
      <c r="N7044" s="458">
        <v>1</v>
      </c>
      <c r="O7044" s="458">
        <v>6</v>
      </c>
      <c r="P7044" s="457">
        <v>25906.799999999999</v>
      </c>
    </row>
    <row r="7045" spans="1:16" ht="45" x14ac:dyDescent="0.2">
      <c r="A7045" s="466" t="s">
        <v>7471</v>
      </c>
      <c r="B7045" s="465" t="s">
        <v>3526</v>
      </c>
      <c r="C7045" s="464" t="s">
        <v>2594</v>
      </c>
      <c r="D7045" s="463" t="s">
        <v>7496</v>
      </c>
      <c r="E7045" s="462">
        <v>4100</v>
      </c>
      <c r="F7045" s="461" t="s">
        <v>7630</v>
      </c>
      <c r="G7045" s="460" t="s">
        <v>7629</v>
      </c>
      <c r="H7045" s="460" t="s">
        <v>3574</v>
      </c>
      <c r="I7045" s="460" t="s">
        <v>6183</v>
      </c>
      <c r="J7045" s="459" t="s">
        <v>6183</v>
      </c>
      <c r="K7045" s="458">
        <v>1</v>
      </c>
      <c r="L7045" s="458"/>
      <c r="M7045" s="457">
        <v>357.03</v>
      </c>
      <c r="N7045" s="458">
        <v>1</v>
      </c>
      <c r="O7045" s="458">
        <v>6</v>
      </c>
      <c r="P7045" s="457">
        <v>25906.799999999999</v>
      </c>
    </row>
    <row r="7046" spans="1:16" ht="45" x14ac:dyDescent="0.2">
      <c r="A7046" s="466" t="s">
        <v>7471</v>
      </c>
      <c r="B7046" s="465" t="s">
        <v>3526</v>
      </c>
      <c r="C7046" s="464" t="s">
        <v>2594</v>
      </c>
      <c r="D7046" s="463" t="s">
        <v>7518</v>
      </c>
      <c r="E7046" s="462">
        <v>4100</v>
      </c>
      <c r="F7046" s="461" t="s">
        <v>7628</v>
      </c>
      <c r="G7046" s="460" t="s">
        <v>7627</v>
      </c>
      <c r="H7046" s="460" t="s">
        <v>3542</v>
      </c>
      <c r="I7046" s="460" t="s">
        <v>6183</v>
      </c>
      <c r="J7046" s="459" t="s">
        <v>6183</v>
      </c>
      <c r="K7046" s="458" t="s">
        <v>7478</v>
      </c>
      <c r="L7046" s="458">
        <v>12</v>
      </c>
      <c r="M7046" s="457">
        <v>52207.72</v>
      </c>
      <c r="N7046" s="458">
        <v>1</v>
      </c>
      <c r="O7046" s="458">
        <v>6</v>
      </c>
      <c r="P7046" s="457">
        <v>25906.799999999999</v>
      </c>
    </row>
    <row r="7047" spans="1:16" ht="45" x14ac:dyDescent="0.2">
      <c r="A7047" s="466" t="s">
        <v>7471</v>
      </c>
      <c r="B7047" s="465" t="s">
        <v>3526</v>
      </c>
      <c r="C7047" s="464" t="s">
        <v>2594</v>
      </c>
      <c r="D7047" s="463" t="s">
        <v>7491</v>
      </c>
      <c r="E7047" s="462">
        <v>5700</v>
      </c>
      <c r="F7047" s="461" t="s">
        <v>7626</v>
      </c>
      <c r="G7047" s="460" t="s">
        <v>7625</v>
      </c>
      <c r="H7047" s="460" t="s">
        <v>3542</v>
      </c>
      <c r="I7047" s="460" t="s">
        <v>3529</v>
      </c>
      <c r="J7047" s="459" t="s">
        <v>7466</v>
      </c>
      <c r="K7047" s="458" t="s">
        <v>7537</v>
      </c>
      <c r="L7047" s="458">
        <v>12</v>
      </c>
      <c r="M7047" s="457">
        <v>71310.84</v>
      </c>
      <c r="N7047" s="458">
        <v>1</v>
      </c>
      <c r="O7047" s="458">
        <v>6</v>
      </c>
      <c r="P7047" s="457">
        <v>35506.800000000003</v>
      </c>
    </row>
    <row r="7048" spans="1:16" ht="45" x14ac:dyDescent="0.2">
      <c r="A7048" s="466" t="s">
        <v>7471</v>
      </c>
      <c r="B7048" s="465" t="s">
        <v>3526</v>
      </c>
      <c r="C7048" s="464" t="s">
        <v>2594</v>
      </c>
      <c r="D7048" s="463" t="s">
        <v>7496</v>
      </c>
      <c r="E7048" s="462">
        <v>4100</v>
      </c>
      <c r="F7048" s="461" t="s">
        <v>7624</v>
      </c>
      <c r="G7048" s="460" t="s">
        <v>7623</v>
      </c>
      <c r="H7048" s="460" t="s">
        <v>3567</v>
      </c>
      <c r="I7048" s="460" t="s">
        <v>6183</v>
      </c>
      <c r="J7048" s="459" t="s">
        <v>6183</v>
      </c>
      <c r="K7048" s="458"/>
      <c r="L7048" s="458"/>
      <c r="M7048" s="457"/>
      <c r="N7048" s="458">
        <v>1</v>
      </c>
      <c r="O7048" s="458">
        <v>2</v>
      </c>
      <c r="P7048" s="457">
        <v>3869.5299999999997</v>
      </c>
    </row>
    <row r="7049" spans="1:16" ht="45" x14ac:dyDescent="0.2">
      <c r="A7049" s="466" t="s">
        <v>7471</v>
      </c>
      <c r="B7049" s="465" t="s">
        <v>3526</v>
      </c>
      <c r="C7049" s="464" t="s">
        <v>2594</v>
      </c>
      <c r="D7049" s="463" t="s">
        <v>7559</v>
      </c>
      <c r="E7049" s="462">
        <v>7300</v>
      </c>
      <c r="F7049" s="461" t="s">
        <v>7622</v>
      </c>
      <c r="G7049" s="460" t="s">
        <v>7621</v>
      </c>
      <c r="H7049" s="460" t="s">
        <v>7620</v>
      </c>
      <c r="I7049" s="460" t="s">
        <v>3529</v>
      </c>
      <c r="J7049" s="459" t="s">
        <v>7466</v>
      </c>
      <c r="K7049" s="458" t="s">
        <v>7478</v>
      </c>
      <c r="L7049" s="458">
        <v>12</v>
      </c>
      <c r="M7049" s="457">
        <v>90588.72</v>
      </c>
      <c r="N7049" s="458">
        <v>1</v>
      </c>
      <c r="O7049" s="458">
        <v>6</v>
      </c>
      <c r="P7049" s="457">
        <v>45106.8</v>
      </c>
    </row>
    <row r="7050" spans="1:16" ht="45" x14ac:dyDescent="0.2">
      <c r="A7050" s="466" t="s">
        <v>7471</v>
      </c>
      <c r="B7050" s="465" t="s">
        <v>3526</v>
      </c>
      <c r="C7050" s="464" t="s">
        <v>2594</v>
      </c>
      <c r="D7050" s="463" t="s">
        <v>7496</v>
      </c>
      <c r="E7050" s="462">
        <v>4100</v>
      </c>
      <c r="F7050" s="461" t="s">
        <v>7619</v>
      </c>
      <c r="G7050" s="460" t="s">
        <v>7618</v>
      </c>
      <c r="H7050" s="460" t="s">
        <v>3528</v>
      </c>
      <c r="I7050" s="460" t="s">
        <v>3529</v>
      </c>
      <c r="J7050" s="459" t="s">
        <v>7466</v>
      </c>
      <c r="K7050" s="458" t="s">
        <v>7537</v>
      </c>
      <c r="L7050" s="458">
        <v>12</v>
      </c>
      <c r="M7050" s="457">
        <v>52189.8</v>
      </c>
      <c r="N7050" s="458">
        <v>1</v>
      </c>
      <c r="O7050" s="458">
        <v>6</v>
      </c>
      <c r="P7050" s="457">
        <v>25906.799999999999</v>
      </c>
    </row>
    <row r="7051" spans="1:16" ht="45" x14ac:dyDescent="0.2">
      <c r="A7051" s="466" t="s">
        <v>7471</v>
      </c>
      <c r="B7051" s="465" t="s">
        <v>3526</v>
      </c>
      <c r="C7051" s="464" t="s">
        <v>2594</v>
      </c>
      <c r="D7051" s="463" t="s">
        <v>7496</v>
      </c>
      <c r="E7051" s="462">
        <v>4100</v>
      </c>
      <c r="F7051" s="461" t="s">
        <v>7617</v>
      </c>
      <c r="G7051" s="460" t="s">
        <v>7616</v>
      </c>
      <c r="H7051" s="460" t="s">
        <v>7615</v>
      </c>
      <c r="I7051" s="460" t="s">
        <v>6183</v>
      </c>
      <c r="J7051" s="459" t="s">
        <v>6183</v>
      </c>
      <c r="K7051" s="458" t="s">
        <v>7478</v>
      </c>
      <c r="L7051" s="458">
        <v>12</v>
      </c>
      <c r="M7051" s="457">
        <v>52170.36</v>
      </c>
      <c r="N7051" s="458">
        <v>1</v>
      </c>
      <c r="O7051" s="458">
        <v>6</v>
      </c>
      <c r="P7051" s="457">
        <v>25906.799999999999</v>
      </c>
    </row>
    <row r="7052" spans="1:16" ht="45" x14ac:dyDescent="0.2">
      <c r="A7052" s="466" t="s">
        <v>7471</v>
      </c>
      <c r="B7052" s="465" t="s">
        <v>3526</v>
      </c>
      <c r="C7052" s="464" t="s">
        <v>2594</v>
      </c>
      <c r="D7052" s="463" t="s">
        <v>6530</v>
      </c>
      <c r="E7052" s="462">
        <v>2700</v>
      </c>
      <c r="F7052" s="461" t="s">
        <v>7614</v>
      </c>
      <c r="G7052" s="460" t="s">
        <v>7613</v>
      </c>
      <c r="H7052" s="460" t="s">
        <v>4304</v>
      </c>
      <c r="I7052" s="460" t="s">
        <v>6183</v>
      </c>
      <c r="J7052" s="459" t="s">
        <v>6183</v>
      </c>
      <c r="K7052" s="458">
        <v>6</v>
      </c>
      <c r="L7052" s="458">
        <v>12</v>
      </c>
      <c r="M7052" s="457">
        <v>35245.800000000003</v>
      </c>
      <c r="N7052" s="458">
        <v>2</v>
      </c>
      <c r="O7052" s="458">
        <v>6</v>
      </c>
      <c r="P7052" s="457">
        <v>17506.8</v>
      </c>
    </row>
    <row r="7053" spans="1:16" ht="45" x14ac:dyDescent="0.2">
      <c r="A7053" s="466" t="s">
        <v>7471</v>
      </c>
      <c r="B7053" s="465" t="s">
        <v>3526</v>
      </c>
      <c r="C7053" s="464" t="s">
        <v>2594</v>
      </c>
      <c r="D7053" s="463" t="s">
        <v>6144</v>
      </c>
      <c r="E7053" s="462">
        <v>4000</v>
      </c>
      <c r="F7053" s="461" t="s">
        <v>7612</v>
      </c>
      <c r="G7053" s="460" t="s">
        <v>7611</v>
      </c>
      <c r="H7053" s="460" t="s">
        <v>3521</v>
      </c>
      <c r="I7053" s="460" t="s">
        <v>3931</v>
      </c>
      <c r="J7053" s="459" t="s">
        <v>3931</v>
      </c>
      <c r="K7053" s="458" t="s">
        <v>7478</v>
      </c>
      <c r="L7053" s="458">
        <v>12</v>
      </c>
      <c r="M7053" s="457">
        <v>50488.770000000004</v>
      </c>
      <c r="N7053" s="458">
        <v>1</v>
      </c>
      <c r="O7053" s="458">
        <v>6</v>
      </c>
      <c r="P7053" s="457">
        <v>25306.799999999999</v>
      </c>
    </row>
    <row r="7054" spans="1:16" ht="45" x14ac:dyDescent="0.2">
      <c r="A7054" s="466" t="s">
        <v>7471</v>
      </c>
      <c r="B7054" s="465" t="s">
        <v>3526</v>
      </c>
      <c r="C7054" s="464" t="s">
        <v>2594</v>
      </c>
      <c r="D7054" s="463" t="s">
        <v>7491</v>
      </c>
      <c r="E7054" s="462">
        <v>5700</v>
      </c>
      <c r="F7054" s="461" t="s">
        <v>7610</v>
      </c>
      <c r="G7054" s="460" t="s">
        <v>7609</v>
      </c>
      <c r="H7054" s="460" t="s">
        <v>3542</v>
      </c>
      <c r="I7054" s="460" t="s">
        <v>6183</v>
      </c>
      <c r="J7054" s="459" t="s">
        <v>6183</v>
      </c>
      <c r="K7054" s="458" t="s">
        <v>7478</v>
      </c>
      <c r="L7054" s="458">
        <v>12</v>
      </c>
      <c r="M7054" s="457">
        <v>71375.87000000001</v>
      </c>
      <c r="N7054" s="458">
        <v>1</v>
      </c>
      <c r="O7054" s="458">
        <v>6</v>
      </c>
      <c r="P7054" s="457">
        <v>35506.800000000003</v>
      </c>
    </row>
    <row r="7055" spans="1:16" ht="45" x14ac:dyDescent="0.2">
      <c r="A7055" s="466" t="s">
        <v>7471</v>
      </c>
      <c r="B7055" s="465" t="s">
        <v>3526</v>
      </c>
      <c r="C7055" s="464" t="s">
        <v>2594</v>
      </c>
      <c r="D7055" s="463" t="s">
        <v>6144</v>
      </c>
      <c r="E7055" s="462">
        <v>2700</v>
      </c>
      <c r="F7055" s="461" t="s">
        <v>7608</v>
      </c>
      <c r="G7055" s="460" t="s">
        <v>7607</v>
      </c>
      <c r="H7055" s="460" t="s">
        <v>3521</v>
      </c>
      <c r="I7055" s="460" t="s">
        <v>3529</v>
      </c>
      <c r="J7055" s="459" t="s">
        <v>7508</v>
      </c>
      <c r="K7055" s="458" t="s">
        <v>7478</v>
      </c>
      <c r="L7055" s="458">
        <v>12</v>
      </c>
      <c r="M7055" s="457">
        <v>30201.200000000001</v>
      </c>
      <c r="N7055" s="458">
        <v>1</v>
      </c>
      <c r="O7055" s="458">
        <v>6</v>
      </c>
      <c r="P7055" s="457">
        <v>17506.8</v>
      </c>
    </row>
    <row r="7056" spans="1:16" ht="45" x14ac:dyDescent="0.2">
      <c r="A7056" s="466" t="s">
        <v>7471</v>
      </c>
      <c r="B7056" s="465" t="s">
        <v>3526</v>
      </c>
      <c r="C7056" s="464" t="s">
        <v>2594</v>
      </c>
      <c r="D7056" s="463" t="s">
        <v>7491</v>
      </c>
      <c r="E7056" s="462">
        <v>5700</v>
      </c>
      <c r="F7056" s="461" t="s">
        <v>7606</v>
      </c>
      <c r="G7056" s="460" t="s">
        <v>7605</v>
      </c>
      <c r="H7056" s="460" t="s">
        <v>3542</v>
      </c>
      <c r="I7056" s="460" t="s">
        <v>3529</v>
      </c>
      <c r="J7056" s="459" t="s">
        <v>7466</v>
      </c>
      <c r="K7056" s="458" t="s">
        <v>7537</v>
      </c>
      <c r="L7056" s="458">
        <v>12</v>
      </c>
      <c r="M7056" s="457">
        <v>71361.930000000008</v>
      </c>
      <c r="N7056" s="458">
        <v>1</v>
      </c>
      <c r="O7056" s="458">
        <v>6</v>
      </c>
      <c r="P7056" s="457">
        <v>35506.800000000003</v>
      </c>
    </row>
    <row r="7057" spans="1:16" ht="45" x14ac:dyDescent="0.2">
      <c r="A7057" s="466" t="s">
        <v>7471</v>
      </c>
      <c r="B7057" s="465" t="s">
        <v>3526</v>
      </c>
      <c r="C7057" s="464" t="s">
        <v>2594</v>
      </c>
      <c r="D7057" s="463" t="s">
        <v>7470</v>
      </c>
      <c r="E7057" s="462">
        <v>5700</v>
      </c>
      <c r="F7057" s="461" t="s">
        <v>7604</v>
      </c>
      <c r="G7057" s="460" t="s">
        <v>7603</v>
      </c>
      <c r="H7057" s="460" t="s">
        <v>3567</v>
      </c>
      <c r="I7057" s="460" t="s">
        <v>3529</v>
      </c>
      <c r="J7057" s="459" t="s">
        <v>7466</v>
      </c>
      <c r="K7057" s="458" t="s">
        <v>7478</v>
      </c>
      <c r="L7057" s="458">
        <v>12</v>
      </c>
      <c r="M7057" s="457">
        <v>71385.58</v>
      </c>
      <c r="N7057" s="458">
        <v>1</v>
      </c>
      <c r="O7057" s="458">
        <v>6</v>
      </c>
      <c r="P7057" s="457">
        <v>35506.800000000003</v>
      </c>
    </row>
    <row r="7058" spans="1:16" ht="45" x14ac:dyDescent="0.2">
      <c r="A7058" s="466" t="s">
        <v>7471</v>
      </c>
      <c r="B7058" s="465" t="s">
        <v>3526</v>
      </c>
      <c r="C7058" s="464" t="s">
        <v>2594</v>
      </c>
      <c r="D7058" s="463" t="s">
        <v>7496</v>
      </c>
      <c r="E7058" s="462">
        <v>4100</v>
      </c>
      <c r="F7058" s="461" t="s">
        <v>7602</v>
      </c>
      <c r="G7058" s="460" t="s">
        <v>7601</v>
      </c>
      <c r="H7058" s="460" t="s">
        <v>3549</v>
      </c>
      <c r="I7058" s="460" t="s">
        <v>3529</v>
      </c>
      <c r="J7058" s="459" t="s">
        <v>7466</v>
      </c>
      <c r="K7058" s="458">
        <v>1</v>
      </c>
      <c r="L7058" s="458">
        <v>2</v>
      </c>
      <c r="M7058" s="457">
        <v>10182.529999999999</v>
      </c>
      <c r="N7058" s="458"/>
      <c r="O7058" s="458"/>
      <c r="P7058" s="457"/>
    </row>
    <row r="7059" spans="1:16" ht="45" x14ac:dyDescent="0.2">
      <c r="A7059" s="466" t="s">
        <v>7471</v>
      </c>
      <c r="B7059" s="465" t="s">
        <v>3526</v>
      </c>
      <c r="C7059" s="464" t="s">
        <v>2594</v>
      </c>
      <c r="D7059" s="463" t="s">
        <v>7470</v>
      </c>
      <c r="E7059" s="462">
        <v>5700</v>
      </c>
      <c r="F7059" s="461" t="s">
        <v>7602</v>
      </c>
      <c r="G7059" s="460" t="s">
        <v>7601</v>
      </c>
      <c r="H7059" s="460" t="s">
        <v>3549</v>
      </c>
      <c r="I7059" s="460" t="s">
        <v>3529</v>
      </c>
      <c r="J7059" s="459" t="s">
        <v>7466</v>
      </c>
      <c r="K7059" s="458">
        <v>3</v>
      </c>
      <c r="L7059" s="458">
        <v>11</v>
      </c>
      <c r="M7059" s="457">
        <v>63040.39</v>
      </c>
      <c r="N7059" s="458">
        <v>1</v>
      </c>
      <c r="O7059" s="458">
        <v>6</v>
      </c>
      <c r="P7059" s="457">
        <v>35506.800000000003</v>
      </c>
    </row>
    <row r="7060" spans="1:16" ht="45" x14ac:dyDescent="0.2">
      <c r="A7060" s="466" t="s">
        <v>7471</v>
      </c>
      <c r="B7060" s="465" t="s">
        <v>3526</v>
      </c>
      <c r="C7060" s="464" t="s">
        <v>2594</v>
      </c>
      <c r="D7060" s="463" t="s">
        <v>7496</v>
      </c>
      <c r="E7060" s="462">
        <v>4100</v>
      </c>
      <c r="F7060" s="461" t="s">
        <v>7600</v>
      </c>
      <c r="G7060" s="460" t="s">
        <v>7599</v>
      </c>
      <c r="H7060" s="460" t="s">
        <v>3838</v>
      </c>
      <c r="I7060" s="460" t="s">
        <v>6183</v>
      </c>
      <c r="J7060" s="459" t="s">
        <v>6183</v>
      </c>
      <c r="K7060" s="458" t="s">
        <v>7478</v>
      </c>
      <c r="L7060" s="458">
        <v>12</v>
      </c>
      <c r="M7060" s="457">
        <v>52179.770000000004</v>
      </c>
      <c r="N7060" s="458">
        <v>1</v>
      </c>
      <c r="O7060" s="458">
        <v>6</v>
      </c>
      <c r="P7060" s="457">
        <v>25906.799999999999</v>
      </c>
    </row>
    <row r="7061" spans="1:16" ht="45" x14ac:dyDescent="0.2">
      <c r="A7061" s="466" t="s">
        <v>7471</v>
      </c>
      <c r="B7061" s="465" t="s">
        <v>3526</v>
      </c>
      <c r="C7061" s="464" t="s">
        <v>2594</v>
      </c>
      <c r="D7061" s="463" t="s">
        <v>7470</v>
      </c>
      <c r="E7061" s="462">
        <v>5700</v>
      </c>
      <c r="F7061" s="461" t="s">
        <v>7598</v>
      </c>
      <c r="G7061" s="460" t="s">
        <v>7597</v>
      </c>
      <c r="H7061" s="460" t="s">
        <v>3574</v>
      </c>
      <c r="I7061" s="460" t="s">
        <v>3529</v>
      </c>
      <c r="J7061" s="459" t="s">
        <v>7466</v>
      </c>
      <c r="K7061" s="458">
        <v>1</v>
      </c>
      <c r="L7061" s="458"/>
      <c r="M7061" s="457">
        <v>463.7</v>
      </c>
      <c r="N7061" s="458">
        <v>1</v>
      </c>
      <c r="O7061" s="458">
        <v>6</v>
      </c>
      <c r="P7061" s="457">
        <v>35506.800000000003</v>
      </c>
    </row>
    <row r="7062" spans="1:16" ht="45" x14ac:dyDescent="0.2">
      <c r="A7062" s="466" t="s">
        <v>7471</v>
      </c>
      <c r="B7062" s="465" t="s">
        <v>3526</v>
      </c>
      <c r="C7062" s="464" t="s">
        <v>2594</v>
      </c>
      <c r="D7062" s="463" t="s">
        <v>7518</v>
      </c>
      <c r="E7062" s="462">
        <v>4100</v>
      </c>
      <c r="F7062" s="461" t="s">
        <v>7596</v>
      </c>
      <c r="G7062" s="460" t="s">
        <v>7595</v>
      </c>
      <c r="H7062" s="460" t="s">
        <v>3542</v>
      </c>
      <c r="I7062" s="460" t="s">
        <v>3529</v>
      </c>
      <c r="J7062" s="459" t="s">
        <v>7466</v>
      </c>
      <c r="K7062" s="458" t="s">
        <v>7478</v>
      </c>
      <c r="L7062" s="458">
        <v>12</v>
      </c>
      <c r="M7062" s="457">
        <v>52114.48</v>
      </c>
      <c r="N7062" s="458">
        <v>1</v>
      </c>
      <c r="O7062" s="458">
        <v>6</v>
      </c>
      <c r="P7062" s="457">
        <v>25906.799999999999</v>
      </c>
    </row>
    <row r="7063" spans="1:16" ht="45" x14ac:dyDescent="0.2">
      <c r="A7063" s="466" t="s">
        <v>7471</v>
      </c>
      <c r="B7063" s="465" t="s">
        <v>3526</v>
      </c>
      <c r="C7063" s="464" t="s">
        <v>2594</v>
      </c>
      <c r="D7063" s="463" t="s">
        <v>7491</v>
      </c>
      <c r="E7063" s="462">
        <v>5700</v>
      </c>
      <c r="F7063" s="461" t="s">
        <v>7594</v>
      </c>
      <c r="G7063" s="460" t="s">
        <v>7593</v>
      </c>
      <c r="H7063" s="460" t="s">
        <v>7485</v>
      </c>
      <c r="I7063" s="460" t="s">
        <v>3529</v>
      </c>
      <c r="J7063" s="459" t="s">
        <v>7466</v>
      </c>
      <c r="K7063" s="458">
        <v>1</v>
      </c>
      <c r="L7063" s="458"/>
      <c r="M7063" s="457">
        <v>463.7</v>
      </c>
      <c r="N7063" s="458">
        <v>1</v>
      </c>
      <c r="O7063" s="458">
        <v>6</v>
      </c>
      <c r="P7063" s="457">
        <v>35506.800000000003</v>
      </c>
    </row>
    <row r="7064" spans="1:16" ht="45" x14ac:dyDescent="0.2">
      <c r="A7064" s="466" t="s">
        <v>7471</v>
      </c>
      <c r="B7064" s="465" t="s">
        <v>3526</v>
      </c>
      <c r="C7064" s="464" t="s">
        <v>2594</v>
      </c>
      <c r="D7064" s="463" t="s">
        <v>7470</v>
      </c>
      <c r="E7064" s="462">
        <v>5700</v>
      </c>
      <c r="F7064" s="461" t="s">
        <v>7592</v>
      </c>
      <c r="G7064" s="460" t="s">
        <v>7591</v>
      </c>
      <c r="H7064" s="460" t="s">
        <v>3567</v>
      </c>
      <c r="I7064" s="460" t="s">
        <v>3529</v>
      </c>
      <c r="J7064" s="459" t="s">
        <v>7466</v>
      </c>
      <c r="K7064" s="458" t="s">
        <v>7478</v>
      </c>
      <c r="L7064" s="458">
        <v>12</v>
      </c>
      <c r="M7064" s="457">
        <v>71385.16</v>
      </c>
      <c r="N7064" s="458">
        <v>1</v>
      </c>
      <c r="O7064" s="458">
        <v>6</v>
      </c>
      <c r="P7064" s="457">
        <v>35506.800000000003</v>
      </c>
    </row>
    <row r="7065" spans="1:16" ht="45" x14ac:dyDescent="0.2">
      <c r="A7065" s="466" t="s">
        <v>7471</v>
      </c>
      <c r="B7065" s="465" t="s">
        <v>3526</v>
      </c>
      <c r="C7065" s="464" t="s">
        <v>2594</v>
      </c>
      <c r="D7065" s="463" t="s">
        <v>7158</v>
      </c>
      <c r="E7065" s="462">
        <v>2700</v>
      </c>
      <c r="F7065" s="461" t="s">
        <v>7590</v>
      </c>
      <c r="G7065" s="460" t="s">
        <v>7589</v>
      </c>
      <c r="H7065" s="460" t="s">
        <v>3521</v>
      </c>
      <c r="I7065" s="460" t="s">
        <v>3529</v>
      </c>
      <c r="J7065" s="459" t="s">
        <v>7508</v>
      </c>
      <c r="K7065" s="458" t="s">
        <v>7478</v>
      </c>
      <c r="L7065" s="458">
        <v>12</v>
      </c>
      <c r="M7065" s="457">
        <v>35387.600000000006</v>
      </c>
      <c r="N7065" s="458">
        <v>1</v>
      </c>
      <c r="O7065" s="458">
        <v>6</v>
      </c>
      <c r="P7065" s="457">
        <v>17506.8</v>
      </c>
    </row>
    <row r="7066" spans="1:16" ht="45" x14ac:dyDescent="0.2">
      <c r="A7066" s="466" t="s">
        <v>7471</v>
      </c>
      <c r="B7066" s="465" t="s">
        <v>3526</v>
      </c>
      <c r="C7066" s="464" t="s">
        <v>2594</v>
      </c>
      <c r="D7066" s="463" t="s">
        <v>7496</v>
      </c>
      <c r="E7066" s="462">
        <v>4100</v>
      </c>
      <c r="F7066" s="461" t="s">
        <v>7588</v>
      </c>
      <c r="G7066" s="460" t="s">
        <v>7587</v>
      </c>
      <c r="H7066" s="460" t="s">
        <v>3567</v>
      </c>
      <c r="I7066" s="460" t="s">
        <v>6183</v>
      </c>
      <c r="J7066" s="459" t="s">
        <v>6183</v>
      </c>
      <c r="K7066" s="458" t="s">
        <v>7478</v>
      </c>
      <c r="L7066" s="458">
        <v>12</v>
      </c>
      <c r="M7066" s="457">
        <v>52079.25</v>
      </c>
      <c r="N7066" s="458">
        <v>1</v>
      </c>
      <c r="O7066" s="458">
        <v>6</v>
      </c>
      <c r="P7066" s="457">
        <v>25906.799999999999</v>
      </c>
    </row>
    <row r="7067" spans="1:16" ht="45" x14ac:dyDescent="0.2">
      <c r="A7067" s="466" t="s">
        <v>7471</v>
      </c>
      <c r="B7067" s="465" t="s">
        <v>3526</v>
      </c>
      <c r="C7067" s="464" t="s">
        <v>2594</v>
      </c>
      <c r="D7067" s="463" t="s">
        <v>7158</v>
      </c>
      <c r="E7067" s="462">
        <v>2700</v>
      </c>
      <c r="F7067" s="461" t="s">
        <v>7586</v>
      </c>
      <c r="G7067" s="460" t="s">
        <v>7585</v>
      </c>
      <c r="H7067" s="460" t="s">
        <v>3574</v>
      </c>
      <c r="I7067" s="460" t="s">
        <v>6183</v>
      </c>
      <c r="J7067" s="459" t="s">
        <v>6183</v>
      </c>
      <c r="K7067" s="458" t="s">
        <v>7478</v>
      </c>
      <c r="L7067" s="458">
        <v>9</v>
      </c>
      <c r="M7067" s="457">
        <v>35309.000000000007</v>
      </c>
      <c r="N7067" s="458">
        <v>1</v>
      </c>
      <c r="O7067" s="458">
        <v>6</v>
      </c>
      <c r="P7067" s="457">
        <v>17506.8</v>
      </c>
    </row>
    <row r="7068" spans="1:16" ht="45" x14ac:dyDescent="0.2">
      <c r="A7068" s="466" t="s">
        <v>7471</v>
      </c>
      <c r="B7068" s="465" t="s">
        <v>3526</v>
      </c>
      <c r="C7068" s="464" t="s">
        <v>2594</v>
      </c>
      <c r="D7068" s="463" t="s">
        <v>7496</v>
      </c>
      <c r="E7068" s="462">
        <v>4100</v>
      </c>
      <c r="F7068" s="461" t="s">
        <v>7584</v>
      </c>
      <c r="G7068" s="460" t="s">
        <v>7583</v>
      </c>
      <c r="H7068" s="460" t="s">
        <v>3528</v>
      </c>
      <c r="I7068" s="460" t="s">
        <v>3529</v>
      </c>
      <c r="J7068" s="459" t="s">
        <v>7466</v>
      </c>
      <c r="K7068" s="458">
        <v>1</v>
      </c>
      <c r="L7068" s="458">
        <v>2</v>
      </c>
      <c r="M7068" s="457">
        <v>4219.0599999999995</v>
      </c>
      <c r="N7068" s="458"/>
      <c r="O7068" s="458"/>
      <c r="P7068" s="457"/>
    </row>
    <row r="7069" spans="1:16" ht="45" x14ac:dyDescent="0.2">
      <c r="A7069" s="466" t="s">
        <v>7471</v>
      </c>
      <c r="B7069" s="465" t="s">
        <v>3526</v>
      </c>
      <c r="C7069" s="464" t="s">
        <v>2594</v>
      </c>
      <c r="D7069" s="463" t="s">
        <v>7470</v>
      </c>
      <c r="E7069" s="462">
        <v>5700</v>
      </c>
      <c r="F7069" s="461" t="s">
        <v>7584</v>
      </c>
      <c r="G7069" s="460" t="s">
        <v>7583</v>
      </c>
      <c r="H7069" s="460" t="s">
        <v>3528</v>
      </c>
      <c r="I7069" s="460" t="s">
        <v>3529</v>
      </c>
      <c r="J7069" s="459" t="s">
        <v>7466</v>
      </c>
      <c r="K7069" s="458">
        <v>3</v>
      </c>
      <c r="L7069" s="458">
        <v>11</v>
      </c>
      <c r="M7069" s="457">
        <v>52817.35</v>
      </c>
      <c r="N7069" s="458">
        <v>1</v>
      </c>
      <c r="O7069" s="458">
        <v>6</v>
      </c>
      <c r="P7069" s="457">
        <v>35506.800000000003</v>
      </c>
    </row>
    <row r="7070" spans="1:16" ht="45" x14ac:dyDescent="0.2">
      <c r="A7070" s="466" t="s">
        <v>7471</v>
      </c>
      <c r="B7070" s="465" t="s">
        <v>3526</v>
      </c>
      <c r="C7070" s="464" t="s">
        <v>2594</v>
      </c>
      <c r="D7070" s="463" t="s">
        <v>7559</v>
      </c>
      <c r="E7070" s="462">
        <v>7300</v>
      </c>
      <c r="F7070" s="461" t="s">
        <v>7582</v>
      </c>
      <c r="G7070" s="460" t="s">
        <v>7581</v>
      </c>
      <c r="H7070" s="460" t="s">
        <v>3570</v>
      </c>
      <c r="I7070" s="460" t="s">
        <v>3529</v>
      </c>
      <c r="J7070" s="459" t="s">
        <v>7466</v>
      </c>
      <c r="K7070" s="458">
        <v>1</v>
      </c>
      <c r="L7070" s="458">
        <v>3</v>
      </c>
      <c r="M7070" s="457">
        <v>20049.95</v>
      </c>
      <c r="N7070" s="458"/>
      <c r="O7070" s="458"/>
      <c r="P7070" s="457"/>
    </row>
    <row r="7071" spans="1:16" ht="45" x14ac:dyDescent="0.2">
      <c r="A7071" s="466" t="s">
        <v>7471</v>
      </c>
      <c r="B7071" s="465" t="s">
        <v>3526</v>
      </c>
      <c r="C7071" s="464" t="s">
        <v>2594</v>
      </c>
      <c r="D7071" s="463" t="s">
        <v>7496</v>
      </c>
      <c r="E7071" s="462">
        <v>4100</v>
      </c>
      <c r="F7071" s="461" t="s">
        <v>7580</v>
      </c>
      <c r="G7071" s="460" t="s">
        <v>7579</v>
      </c>
      <c r="H7071" s="460" t="s">
        <v>3979</v>
      </c>
      <c r="I7071" s="460" t="s">
        <v>3529</v>
      </c>
      <c r="J7071" s="459" t="s">
        <v>7466</v>
      </c>
      <c r="K7071" s="458">
        <v>1</v>
      </c>
      <c r="L7071" s="458"/>
      <c r="M7071" s="457">
        <v>357.03</v>
      </c>
      <c r="N7071" s="458">
        <v>1</v>
      </c>
      <c r="O7071" s="458">
        <v>6</v>
      </c>
      <c r="P7071" s="457">
        <v>25906.799999999999</v>
      </c>
    </row>
    <row r="7072" spans="1:16" ht="45" x14ac:dyDescent="0.2">
      <c r="A7072" s="466" t="s">
        <v>7471</v>
      </c>
      <c r="B7072" s="465" t="s">
        <v>3526</v>
      </c>
      <c r="C7072" s="464" t="s">
        <v>2594</v>
      </c>
      <c r="D7072" s="463" t="s">
        <v>7496</v>
      </c>
      <c r="E7072" s="462">
        <v>4100</v>
      </c>
      <c r="F7072" s="461" t="s">
        <v>7578</v>
      </c>
      <c r="G7072" s="460" t="s">
        <v>7577</v>
      </c>
      <c r="H7072" s="460" t="s">
        <v>7564</v>
      </c>
      <c r="I7072" s="460" t="s">
        <v>3931</v>
      </c>
      <c r="J7072" s="459" t="s">
        <v>3931</v>
      </c>
      <c r="K7072" s="458"/>
      <c r="L7072" s="458"/>
      <c r="M7072" s="457"/>
      <c r="N7072" s="458">
        <v>1</v>
      </c>
      <c r="O7072" s="458">
        <v>2</v>
      </c>
      <c r="P7072" s="457">
        <v>5509.53</v>
      </c>
    </row>
    <row r="7073" spans="1:16" ht="45" x14ac:dyDescent="0.2">
      <c r="A7073" s="466" t="s">
        <v>7471</v>
      </c>
      <c r="B7073" s="465" t="s">
        <v>3526</v>
      </c>
      <c r="C7073" s="464" t="s">
        <v>2594</v>
      </c>
      <c r="D7073" s="463" t="s">
        <v>7496</v>
      </c>
      <c r="E7073" s="462">
        <v>4100</v>
      </c>
      <c r="F7073" s="461" t="s">
        <v>7576</v>
      </c>
      <c r="G7073" s="460" t="s">
        <v>7575</v>
      </c>
      <c r="H7073" s="460" t="s">
        <v>7564</v>
      </c>
      <c r="I7073" s="460" t="s">
        <v>6183</v>
      </c>
      <c r="J7073" s="459" t="s">
        <v>6183</v>
      </c>
      <c r="K7073" s="458" t="s">
        <v>7478</v>
      </c>
      <c r="L7073" s="458">
        <v>12</v>
      </c>
      <c r="M7073" s="457">
        <v>59646.93</v>
      </c>
      <c r="N7073" s="458"/>
      <c r="O7073" s="458"/>
      <c r="P7073" s="457"/>
    </row>
    <row r="7074" spans="1:16" ht="45" x14ac:dyDescent="0.2">
      <c r="A7074" s="466" t="s">
        <v>7471</v>
      </c>
      <c r="B7074" s="465" t="s">
        <v>3526</v>
      </c>
      <c r="C7074" s="464" t="s">
        <v>2594</v>
      </c>
      <c r="D7074" s="463" t="s">
        <v>7470</v>
      </c>
      <c r="E7074" s="462">
        <v>5700</v>
      </c>
      <c r="F7074" s="461" t="s">
        <v>7576</v>
      </c>
      <c r="G7074" s="460" t="s">
        <v>7575</v>
      </c>
      <c r="H7074" s="460" t="s">
        <v>7564</v>
      </c>
      <c r="I7074" s="460" t="s">
        <v>3529</v>
      </c>
      <c r="J7074" s="459" t="s">
        <v>7466</v>
      </c>
      <c r="K7074" s="458">
        <v>1</v>
      </c>
      <c r="L7074" s="458"/>
      <c r="M7074" s="457">
        <v>380</v>
      </c>
      <c r="N7074" s="458">
        <v>1</v>
      </c>
      <c r="O7074" s="458">
        <v>6</v>
      </c>
      <c r="P7074" s="457">
        <v>35506.800000000003</v>
      </c>
    </row>
    <row r="7075" spans="1:16" ht="45" x14ac:dyDescent="0.2">
      <c r="A7075" s="466" t="s">
        <v>7471</v>
      </c>
      <c r="B7075" s="465" t="s">
        <v>3526</v>
      </c>
      <c r="C7075" s="464" t="s">
        <v>2594</v>
      </c>
      <c r="D7075" s="463" t="s">
        <v>7559</v>
      </c>
      <c r="E7075" s="462">
        <v>7300</v>
      </c>
      <c r="F7075" s="461" t="s">
        <v>7574</v>
      </c>
      <c r="G7075" s="460" t="s">
        <v>7573</v>
      </c>
      <c r="H7075" s="460" t="s">
        <v>3617</v>
      </c>
      <c r="I7075" s="460" t="s">
        <v>3529</v>
      </c>
      <c r="J7075" s="459" t="s">
        <v>7466</v>
      </c>
      <c r="K7075" s="458" t="s">
        <v>7537</v>
      </c>
      <c r="L7075" s="458">
        <v>12</v>
      </c>
      <c r="M7075" s="457">
        <v>90454.07</v>
      </c>
      <c r="N7075" s="458">
        <v>1</v>
      </c>
      <c r="O7075" s="458">
        <v>6</v>
      </c>
      <c r="P7075" s="457">
        <v>45106.8</v>
      </c>
    </row>
    <row r="7076" spans="1:16" ht="45" x14ac:dyDescent="0.2">
      <c r="A7076" s="466" t="s">
        <v>7471</v>
      </c>
      <c r="B7076" s="465" t="s">
        <v>3526</v>
      </c>
      <c r="C7076" s="464" t="s">
        <v>2594</v>
      </c>
      <c r="D7076" s="463" t="s">
        <v>7488</v>
      </c>
      <c r="E7076" s="462">
        <v>7300</v>
      </c>
      <c r="F7076" s="461" t="s">
        <v>7572</v>
      </c>
      <c r="G7076" s="460" t="s">
        <v>7571</v>
      </c>
      <c r="H7076" s="460" t="s">
        <v>3542</v>
      </c>
      <c r="I7076" s="460" t="s">
        <v>3529</v>
      </c>
      <c r="J7076" s="459" t="s">
        <v>7466</v>
      </c>
      <c r="K7076" s="458" t="s">
        <v>7478</v>
      </c>
      <c r="L7076" s="458">
        <v>12</v>
      </c>
      <c r="M7076" s="457">
        <v>90582.23</v>
      </c>
      <c r="N7076" s="458">
        <v>1</v>
      </c>
      <c r="O7076" s="458">
        <v>6</v>
      </c>
      <c r="P7076" s="457">
        <v>45106.8</v>
      </c>
    </row>
    <row r="7077" spans="1:16" ht="45" x14ac:dyDescent="0.2">
      <c r="A7077" s="466" t="s">
        <v>7471</v>
      </c>
      <c r="B7077" s="465" t="s">
        <v>3526</v>
      </c>
      <c r="C7077" s="464" t="s">
        <v>2594</v>
      </c>
      <c r="D7077" s="463" t="s">
        <v>7491</v>
      </c>
      <c r="E7077" s="462">
        <v>4100</v>
      </c>
      <c r="F7077" s="461" t="s">
        <v>7570</v>
      </c>
      <c r="G7077" s="460" t="s">
        <v>7569</v>
      </c>
      <c r="H7077" s="460" t="s">
        <v>3542</v>
      </c>
      <c r="I7077" s="460" t="s">
        <v>6183</v>
      </c>
      <c r="J7077" s="459" t="s">
        <v>6183</v>
      </c>
      <c r="K7077" s="458">
        <v>3</v>
      </c>
      <c r="L7077" s="458">
        <v>8</v>
      </c>
      <c r="M7077" s="457">
        <v>44470.73000000001</v>
      </c>
      <c r="N7077" s="458"/>
      <c r="O7077" s="458"/>
      <c r="P7077" s="457"/>
    </row>
    <row r="7078" spans="1:16" ht="45" x14ac:dyDescent="0.2">
      <c r="A7078" s="466" t="s">
        <v>7471</v>
      </c>
      <c r="B7078" s="465" t="s">
        <v>3526</v>
      </c>
      <c r="C7078" s="464" t="s">
        <v>2594</v>
      </c>
      <c r="D7078" s="463" t="s">
        <v>7559</v>
      </c>
      <c r="E7078" s="462">
        <v>7400</v>
      </c>
      <c r="F7078" s="461" t="s">
        <v>7568</v>
      </c>
      <c r="G7078" s="460" t="s">
        <v>7567</v>
      </c>
      <c r="H7078" s="460" t="s">
        <v>3528</v>
      </c>
      <c r="I7078" s="460" t="s">
        <v>6183</v>
      </c>
      <c r="J7078" s="459" t="s">
        <v>6183</v>
      </c>
      <c r="K7078" s="458" t="s">
        <v>7478</v>
      </c>
      <c r="L7078" s="458">
        <v>12</v>
      </c>
      <c r="M7078" s="457">
        <v>91387.46</v>
      </c>
      <c r="N7078" s="458">
        <v>1</v>
      </c>
      <c r="O7078" s="458">
        <v>6</v>
      </c>
      <c r="P7078" s="457">
        <v>45706.8</v>
      </c>
    </row>
    <row r="7079" spans="1:16" ht="45" x14ac:dyDescent="0.2">
      <c r="A7079" s="466" t="s">
        <v>7471</v>
      </c>
      <c r="B7079" s="465" t="s">
        <v>3526</v>
      </c>
      <c r="C7079" s="464" t="s">
        <v>2594</v>
      </c>
      <c r="D7079" s="463" t="s">
        <v>7470</v>
      </c>
      <c r="E7079" s="462">
        <v>5700</v>
      </c>
      <c r="F7079" s="461" t="s">
        <v>7566</v>
      </c>
      <c r="G7079" s="460" t="s">
        <v>7565</v>
      </c>
      <c r="H7079" s="460" t="s">
        <v>7564</v>
      </c>
      <c r="I7079" s="460" t="s">
        <v>6183</v>
      </c>
      <c r="J7079" s="459" t="s">
        <v>6183</v>
      </c>
      <c r="K7079" s="458"/>
      <c r="L7079" s="458"/>
      <c r="M7079" s="457"/>
      <c r="N7079" s="458">
        <v>1</v>
      </c>
      <c r="O7079" s="458">
        <v>6</v>
      </c>
      <c r="P7079" s="457">
        <v>35506.800000000003</v>
      </c>
    </row>
    <row r="7080" spans="1:16" ht="45" x14ac:dyDescent="0.2">
      <c r="A7080" s="466" t="s">
        <v>7471</v>
      </c>
      <c r="B7080" s="465" t="s">
        <v>3526</v>
      </c>
      <c r="C7080" s="464" t="s">
        <v>2594</v>
      </c>
      <c r="D7080" s="463" t="s">
        <v>7470</v>
      </c>
      <c r="E7080" s="462">
        <v>4100</v>
      </c>
      <c r="F7080" s="461" t="s">
        <v>7563</v>
      </c>
      <c r="G7080" s="460" t="s">
        <v>7562</v>
      </c>
      <c r="H7080" s="460" t="s">
        <v>3567</v>
      </c>
      <c r="I7080" s="460" t="s">
        <v>3529</v>
      </c>
      <c r="J7080" s="459" t="s">
        <v>7466</v>
      </c>
      <c r="K7080" s="458" t="s">
        <v>7478</v>
      </c>
      <c r="L7080" s="458">
        <v>12</v>
      </c>
      <c r="M7080" s="457">
        <v>71228.930000000008</v>
      </c>
      <c r="N7080" s="458">
        <v>1</v>
      </c>
      <c r="O7080" s="458">
        <v>6</v>
      </c>
      <c r="P7080" s="457">
        <v>35506.800000000003</v>
      </c>
    </row>
    <row r="7081" spans="1:16" ht="45" x14ac:dyDescent="0.2">
      <c r="A7081" s="466" t="s">
        <v>7471</v>
      </c>
      <c r="B7081" s="465" t="s">
        <v>3526</v>
      </c>
      <c r="C7081" s="464" t="s">
        <v>2594</v>
      </c>
      <c r="D7081" s="463" t="s">
        <v>7158</v>
      </c>
      <c r="E7081" s="462">
        <v>2700</v>
      </c>
      <c r="F7081" s="461" t="s">
        <v>7561</v>
      </c>
      <c r="G7081" s="460" t="s">
        <v>7560</v>
      </c>
      <c r="H7081" s="460" t="s">
        <v>4565</v>
      </c>
      <c r="I7081" s="460" t="s">
        <v>3529</v>
      </c>
      <c r="J7081" s="459" t="s">
        <v>7466</v>
      </c>
      <c r="K7081" s="458">
        <v>1</v>
      </c>
      <c r="L7081" s="458"/>
      <c r="M7081" s="457">
        <v>263.7</v>
      </c>
      <c r="N7081" s="458">
        <v>1</v>
      </c>
      <c r="O7081" s="458">
        <v>6</v>
      </c>
      <c r="P7081" s="457">
        <v>17506.8</v>
      </c>
    </row>
    <row r="7082" spans="1:16" ht="45" x14ac:dyDescent="0.2">
      <c r="A7082" s="466" t="s">
        <v>7471</v>
      </c>
      <c r="B7082" s="465" t="s">
        <v>3526</v>
      </c>
      <c r="C7082" s="464" t="s">
        <v>2594</v>
      </c>
      <c r="D7082" s="463" t="s">
        <v>7559</v>
      </c>
      <c r="E7082" s="462">
        <v>7400</v>
      </c>
      <c r="F7082" s="461" t="s">
        <v>7558</v>
      </c>
      <c r="G7082" s="460" t="s">
        <v>7557</v>
      </c>
      <c r="H7082" s="460" t="s">
        <v>3567</v>
      </c>
      <c r="I7082" s="460" t="s">
        <v>6183</v>
      </c>
      <c r="J7082" s="459" t="s">
        <v>6183</v>
      </c>
      <c r="K7082" s="458" t="s">
        <v>7537</v>
      </c>
      <c r="L7082" s="458">
        <v>12</v>
      </c>
      <c r="M7082" s="457">
        <v>91789.8</v>
      </c>
      <c r="N7082" s="458">
        <v>1</v>
      </c>
      <c r="O7082" s="458">
        <v>6</v>
      </c>
      <c r="P7082" s="457">
        <v>45706.8</v>
      </c>
    </row>
    <row r="7083" spans="1:16" ht="45" x14ac:dyDescent="0.2">
      <c r="A7083" s="466" t="s">
        <v>7471</v>
      </c>
      <c r="B7083" s="465" t="s">
        <v>3526</v>
      </c>
      <c r="C7083" s="464" t="s">
        <v>2594</v>
      </c>
      <c r="D7083" s="463" t="s">
        <v>7496</v>
      </c>
      <c r="E7083" s="462">
        <v>4100</v>
      </c>
      <c r="F7083" s="461" t="s">
        <v>7556</v>
      </c>
      <c r="G7083" s="460" t="s">
        <v>7555</v>
      </c>
      <c r="H7083" s="460" t="s">
        <v>3567</v>
      </c>
      <c r="I7083" s="460" t="s">
        <v>6183</v>
      </c>
      <c r="J7083" s="459" t="s">
        <v>6183</v>
      </c>
      <c r="K7083" s="458" t="s">
        <v>7478</v>
      </c>
      <c r="L7083" s="458">
        <v>12</v>
      </c>
      <c r="M7083" s="457">
        <v>57494.9</v>
      </c>
      <c r="N7083" s="458"/>
      <c r="O7083" s="458"/>
      <c r="P7083" s="457"/>
    </row>
    <row r="7084" spans="1:16" ht="45" x14ac:dyDescent="0.2">
      <c r="A7084" s="466" t="s">
        <v>7471</v>
      </c>
      <c r="B7084" s="465" t="s">
        <v>3526</v>
      </c>
      <c r="C7084" s="464" t="s">
        <v>2594</v>
      </c>
      <c r="D7084" s="463" t="s">
        <v>7470</v>
      </c>
      <c r="E7084" s="462">
        <v>5700</v>
      </c>
      <c r="F7084" s="461" t="s">
        <v>7556</v>
      </c>
      <c r="G7084" s="460" t="s">
        <v>7555</v>
      </c>
      <c r="H7084" s="460" t="s">
        <v>3567</v>
      </c>
      <c r="I7084" s="460" t="s">
        <v>3529</v>
      </c>
      <c r="J7084" s="459" t="s">
        <v>7466</v>
      </c>
      <c r="K7084" s="458">
        <v>1</v>
      </c>
      <c r="L7084" s="458"/>
      <c r="M7084" s="457">
        <v>380</v>
      </c>
      <c r="N7084" s="458">
        <v>1</v>
      </c>
      <c r="O7084" s="458">
        <v>6</v>
      </c>
      <c r="P7084" s="457">
        <v>35506.800000000003</v>
      </c>
    </row>
    <row r="7085" spans="1:16" ht="45" x14ac:dyDescent="0.2">
      <c r="A7085" s="466" t="s">
        <v>7471</v>
      </c>
      <c r="B7085" s="465" t="s">
        <v>3526</v>
      </c>
      <c r="C7085" s="464" t="s">
        <v>2594</v>
      </c>
      <c r="D7085" s="463" t="s">
        <v>7470</v>
      </c>
      <c r="E7085" s="462">
        <v>5700</v>
      </c>
      <c r="F7085" s="461" t="s">
        <v>7554</v>
      </c>
      <c r="G7085" s="460" t="s">
        <v>7553</v>
      </c>
      <c r="H7085" s="460" t="s">
        <v>4104</v>
      </c>
      <c r="I7085" s="460" t="s">
        <v>3529</v>
      </c>
      <c r="J7085" s="459" t="s">
        <v>7466</v>
      </c>
      <c r="K7085" s="458">
        <v>1</v>
      </c>
      <c r="L7085" s="458"/>
      <c r="M7085" s="457">
        <v>463.7</v>
      </c>
      <c r="N7085" s="458">
        <v>1</v>
      </c>
      <c r="O7085" s="458">
        <v>6</v>
      </c>
      <c r="P7085" s="457">
        <v>35506.800000000003</v>
      </c>
    </row>
    <row r="7086" spans="1:16" ht="45" x14ac:dyDescent="0.2">
      <c r="A7086" s="466" t="s">
        <v>7471</v>
      </c>
      <c r="B7086" s="465" t="s">
        <v>3526</v>
      </c>
      <c r="C7086" s="464" t="s">
        <v>2594</v>
      </c>
      <c r="D7086" s="463" t="s">
        <v>7552</v>
      </c>
      <c r="E7086" s="462">
        <v>6500</v>
      </c>
      <c r="F7086" s="461" t="s">
        <v>7551</v>
      </c>
      <c r="G7086" s="460" t="s">
        <v>7550</v>
      </c>
      <c r="H7086" s="460" t="s">
        <v>7549</v>
      </c>
      <c r="I7086" s="460" t="s">
        <v>6183</v>
      </c>
      <c r="J7086" s="459" t="s">
        <v>6183</v>
      </c>
      <c r="K7086" s="458" t="s">
        <v>7478</v>
      </c>
      <c r="L7086" s="458">
        <v>12</v>
      </c>
      <c r="M7086" s="457">
        <v>80989.8</v>
      </c>
      <c r="N7086" s="458">
        <v>1</v>
      </c>
      <c r="O7086" s="458">
        <v>6</v>
      </c>
      <c r="P7086" s="457">
        <v>40306.800000000003</v>
      </c>
    </row>
    <row r="7087" spans="1:16" ht="45" x14ac:dyDescent="0.2">
      <c r="A7087" s="466" t="s">
        <v>7471</v>
      </c>
      <c r="B7087" s="465" t="s">
        <v>3526</v>
      </c>
      <c r="C7087" s="464" t="s">
        <v>2594</v>
      </c>
      <c r="D7087" s="463" t="s">
        <v>6144</v>
      </c>
      <c r="E7087" s="462">
        <v>2700</v>
      </c>
      <c r="F7087" s="461" t="s">
        <v>7548</v>
      </c>
      <c r="G7087" s="460" t="s">
        <v>7547</v>
      </c>
      <c r="H7087" s="460" t="s">
        <v>3521</v>
      </c>
      <c r="I7087" s="460" t="s">
        <v>3529</v>
      </c>
      <c r="J7087" s="459" t="s">
        <v>7508</v>
      </c>
      <c r="K7087" s="458"/>
      <c r="L7087" s="458"/>
      <c r="M7087" s="457"/>
      <c r="N7087" s="458">
        <v>1</v>
      </c>
      <c r="O7087" s="458">
        <v>4</v>
      </c>
      <c r="P7087" s="457">
        <v>10813.5</v>
      </c>
    </row>
    <row r="7088" spans="1:16" ht="45" x14ac:dyDescent="0.2">
      <c r="A7088" s="466" t="s">
        <v>7471</v>
      </c>
      <c r="B7088" s="465" t="s">
        <v>3526</v>
      </c>
      <c r="C7088" s="464" t="s">
        <v>2594</v>
      </c>
      <c r="D7088" s="463" t="s">
        <v>7496</v>
      </c>
      <c r="E7088" s="462">
        <v>4100</v>
      </c>
      <c r="F7088" s="461" t="s">
        <v>7546</v>
      </c>
      <c r="G7088" s="460" t="s">
        <v>7545</v>
      </c>
      <c r="H7088" s="460" t="s">
        <v>3567</v>
      </c>
      <c r="I7088" s="460" t="s">
        <v>3529</v>
      </c>
      <c r="J7088" s="459" t="s">
        <v>7466</v>
      </c>
      <c r="K7088" s="458">
        <v>1</v>
      </c>
      <c r="L7088" s="458"/>
      <c r="M7088" s="457">
        <v>357.03</v>
      </c>
      <c r="N7088" s="458">
        <v>1</v>
      </c>
      <c r="O7088" s="458">
        <v>6</v>
      </c>
      <c r="P7088" s="457">
        <v>25906.799999999999</v>
      </c>
    </row>
    <row r="7089" spans="1:16" ht="45" x14ac:dyDescent="0.2">
      <c r="A7089" s="466" t="s">
        <v>7471</v>
      </c>
      <c r="B7089" s="465" t="s">
        <v>3526</v>
      </c>
      <c r="C7089" s="464" t="s">
        <v>2594</v>
      </c>
      <c r="D7089" s="463" t="s">
        <v>4283</v>
      </c>
      <c r="E7089" s="462">
        <v>2262</v>
      </c>
      <c r="F7089" s="461" t="s">
        <v>7544</v>
      </c>
      <c r="G7089" s="460" t="s">
        <v>7543</v>
      </c>
      <c r="H7089" s="460" t="s">
        <v>4283</v>
      </c>
      <c r="I7089" s="460" t="s">
        <v>7542</v>
      </c>
      <c r="J7089" s="459" t="s">
        <v>7542</v>
      </c>
      <c r="K7089" s="458" t="s">
        <v>7478</v>
      </c>
      <c r="L7089" s="458">
        <v>12</v>
      </c>
      <c r="M7089" s="457">
        <v>30133.8</v>
      </c>
      <c r="N7089" s="458">
        <v>1</v>
      </c>
      <c r="O7089" s="458">
        <v>6</v>
      </c>
      <c r="P7089" s="457">
        <v>14878.8</v>
      </c>
    </row>
    <row r="7090" spans="1:16" ht="45" x14ac:dyDescent="0.2">
      <c r="A7090" s="466" t="s">
        <v>7471</v>
      </c>
      <c r="B7090" s="465" t="s">
        <v>3526</v>
      </c>
      <c r="C7090" s="464" t="s">
        <v>2594</v>
      </c>
      <c r="D7090" s="463" t="s">
        <v>7477</v>
      </c>
      <c r="E7090" s="462">
        <v>8500</v>
      </c>
      <c r="F7090" s="461" t="s">
        <v>7541</v>
      </c>
      <c r="G7090" s="460" t="s">
        <v>7540</v>
      </c>
      <c r="H7090" s="460" t="s">
        <v>3574</v>
      </c>
      <c r="I7090" s="460" t="s">
        <v>3529</v>
      </c>
      <c r="J7090" s="459" t="s">
        <v>7466</v>
      </c>
      <c r="K7090" s="458" t="s">
        <v>7478</v>
      </c>
      <c r="L7090" s="458">
        <v>12</v>
      </c>
      <c r="M7090" s="457">
        <v>104966.5</v>
      </c>
      <c r="N7090" s="458">
        <v>1</v>
      </c>
      <c r="O7090" s="458">
        <v>6</v>
      </c>
      <c r="P7090" s="457">
        <v>52306.8</v>
      </c>
    </row>
    <row r="7091" spans="1:16" ht="45" x14ac:dyDescent="0.2">
      <c r="A7091" s="466" t="s">
        <v>7471</v>
      </c>
      <c r="B7091" s="465" t="s">
        <v>3526</v>
      </c>
      <c r="C7091" s="464" t="s">
        <v>2594</v>
      </c>
      <c r="D7091" s="463" t="s">
        <v>7477</v>
      </c>
      <c r="E7091" s="462">
        <v>8500</v>
      </c>
      <c r="F7091" s="461" t="s">
        <v>7539</v>
      </c>
      <c r="G7091" s="460" t="s">
        <v>7538</v>
      </c>
      <c r="H7091" s="460" t="s">
        <v>4270</v>
      </c>
      <c r="I7091" s="460" t="s">
        <v>3529</v>
      </c>
      <c r="J7091" s="459" t="s">
        <v>7466</v>
      </c>
      <c r="K7091" s="458" t="s">
        <v>7537</v>
      </c>
      <c r="L7091" s="458">
        <v>12</v>
      </c>
      <c r="M7091" s="457">
        <v>104727.24</v>
      </c>
      <c r="N7091" s="458">
        <v>1</v>
      </c>
      <c r="O7091" s="458">
        <v>6</v>
      </c>
      <c r="P7091" s="457">
        <v>52306.8</v>
      </c>
    </row>
    <row r="7092" spans="1:16" ht="45" x14ac:dyDescent="0.2">
      <c r="A7092" s="466" t="s">
        <v>7471</v>
      </c>
      <c r="B7092" s="465" t="s">
        <v>3526</v>
      </c>
      <c r="C7092" s="464" t="s">
        <v>2594</v>
      </c>
      <c r="D7092" s="463" t="s">
        <v>6732</v>
      </c>
      <c r="E7092" s="462">
        <v>2400</v>
      </c>
      <c r="F7092" s="461" t="s">
        <v>7536</v>
      </c>
      <c r="G7092" s="460" t="s">
        <v>7535</v>
      </c>
      <c r="H7092" s="460" t="s">
        <v>7509</v>
      </c>
      <c r="I7092" s="460" t="s">
        <v>3931</v>
      </c>
      <c r="J7092" s="459" t="s">
        <v>3931</v>
      </c>
      <c r="K7092" s="458" t="s">
        <v>7478</v>
      </c>
      <c r="L7092" s="458">
        <v>12</v>
      </c>
      <c r="M7092" s="457">
        <v>31752.469999999998</v>
      </c>
      <c r="N7092" s="458">
        <v>1</v>
      </c>
      <c r="O7092" s="458">
        <v>6</v>
      </c>
      <c r="P7092" s="457">
        <v>15706.8</v>
      </c>
    </row>
    <row r="7093" spans="1:16" ht="45" x14ac:dyDescent="0.2">
      <c r="A7093" s="466" t="s">
        <v>7471</v>
      </c>
      <c r="B7093" s="465" t="s">
        <v>3526</v>
      </c>
      <c r="C7093" s="464" t="s">
        <v>2594</v>
      </c>
      <c r="D7093" s="463" t="s">
        <v>7488</v>
      </c>
      <c r="E7093" s="462">
        <v>7400</v>
      </c>
      <c r="F7093" s="461" t="s">
        <v>7534</v>
      </c>
      <c r="G7093" s="460" t="s">
        <v>7533</v>
      </c>
      <c r="H7093" s="460" t="s">
        <v>3542</v>
      </c>
      <c r="I7093" s="460" t="s">
        <v>3529</v>
      </c>
      <c r="J7093" s="459" t="s">
        <v>7466</v>
      </c>
      <c r="K7093" s="458"/>
      <c r="L7093" s="458"/>
      <c r="M7093" s="457"/>
      <c r="N7093" s="458">
        <v>1</v>
      </c>
      <c r="O7093" s="458">
        <v>2</v>
      </c>
      <c r="P7093" s="457">
        <v>9768.73</v>
      </c>
    </row>
    <row r="7094" spans="1:16" ht="45" x14ac:dyDescent="0.2">
      <c r="A7094" s="466" t="s">
        <v>7471</v>
      </c>
      <c r="B7094" s="465" t="s">
        <v>3526</v>
      </c>
      <c r="C7094" s="464" t="s">
        <v>2594</v>
      </c>
      <c r="D7094" s="463" t="s">
        <v>7499</v>
      </c>
      <c r="E7094" s="462">
        <v>8500</v>
      </c>
      <c r="F7094" s="461" t="s">
        <v>7532</v>
      </c>
      <c r="G7094" s="460" t="s">
        <v>7531</v>
      </c>
      <c r="H7094" s="460" t="s">
        <v>3542</v>
      </c>
      <c r="I7094" s="460" t="s">
        <v>3529</v>
      </c>
      <c r="J7094" s="459" t="s">
        <v>7466</v>
      </c>
      <c r="K7094" s="458" t="s">
        <v>7478</v>
      </c>
      <c r="L7094" s="458">
        <v>12</v>
      </c>
      <c r="M7094" s="457">
        <v>104989.8</v>
      </c>
      <c r="N7094" s="458">
        <v>1</v>
      </c>
      <c r="O7094" s="458">
        <v>6</v>
      </c>
      <c r="P7094" s="457">
        <v>52306.8</v>
      </c>
    </row>
    <row r="7095" spans="1:16" ht="45" x14ac:dyDescent="0.2">
      <c r="A7095" s="466" t="s">
        <v>7471</v>
      </c>
      <c r="B7095" s="465" t="s">
        <v>3526</v>
      </c>
      <c r="C7095" s="464" t="s">
        <v>2594</v>
      </c>
      <c r="D7095" s="463" t="s">
        <v>7470</v>
      </c>
      <c r="E7095" s="462">
        <v>5700</v>
      </c>
      <c r="F7095" s="461" t="s">
        <v>7530</v>
      </c>
      <c r="G7095" s="460" t="s">
        <v>7529</v>
      </c>
      <c r="H7095" s="460" t="s">
        <v>3820</v>
      </c>
      <c r="I7095" s="460" t="s">
        <v>6183</v>
      </c>
      <c r="J7095" s="459" t="s">
        <v>6183</v>
      </c>
      <c r="K7095" s="458" t="s">
        <v>7478</v>
      </c>
      <c r="L7095" s="458">
        <v>12</v>
      </c>
      <c r="M7095" s="457">
        <v>71389.8</v>
      </c>
      <c r="N7095" s="458">
        <v>1</v>
      </c>
      <c r="O7095" s="458">
        <v>6</v>
      </c>
      <c r="P7095" s="457">
        <v>35506.800000000003</v>
      </c>
    </row>
    <row r="7096" spans="1:16" ht="45" x14ac:dyDescent="0.2">
      <c r="A7096" s="466" t="s">
        <v>7471</v>
      </c>
      <c r="B7096" s="465" t="s">
        <v>3526</v>
      </c>
      <c r="C7096" s="464" t="s">
        <v>2594</v>
      </c>
      <c r="D7096" s="463" t="s">
        <v>7496</v>
      </c>
      <c r="E7096" s="462">
        <v>4100</v>
      </c>
      <c r="F7096" s="461" t="s">
        <v>7528</v>
      </c>
      <c r="G7096" s="460" t="s">
        <v>7527</v>
      </c>
      <c r="H7096" s="460" t="s">
        <v>3528</v>
      </c>
      <c r="I7096" s="460" t="s">
        <v>6183</v>
      </c>
      <c r="J7096" s="459" t="s">
        <v>6183</v>
      </c>
      <c r="K7096" s="458">
        <v>1</v>
      </c>
      <c r="L7096" s="458"/>
      <c r="M7096" s="457">
        <v>357.03</v>
      </c>
      <c r="N7096" s="458">
        <v>1</v>
      </c>
      <c r="O7096" s="458">
        <v>6</v>
      </c>
      <c r="P7096" s="457">
        <v>25906.799999999999</v>
      </c>
    </row>
    <row r="7097" spans="1:16" ht="45" x14ac:dyDescent="0.2">
      <c r="A7097" s="466" t="s">
        <v>7471</v>
      </c>
      <c r="B7097" s="465" t="s">
        <v>3526</v>
      </c>
      <c r="C7097" s="464" t="s">
        <v>2594</v>
      </c>
      <c r="D7097" s="463" t="s">
        <v>7491</v>
      </c>
      <c r="E7097" s="462">
        <v>5700</v>
      </c>
      <c r="F7097" s="461" t="s">
        <v>7526</v>
      </c>
      <c r="G7097" s="460" t="s">
        <v>7525</v>
      </c>
      <c r="H7097" s="460" t="s">
        <v>3542</v>
      </c>
      <c r="I7097" s="460" t="s">
        <v>3529</v>
      </c>
      <c r="J7097" s="459" t="s">
        <v>7466</v>
      </c>
      <c r="K7097" s="458" t="s">
        <v>7478</v>
      </c>
      <c r="L7097" s="458">
        <v>12</v>
      </c>
      <c r="M7097" s="457">
        <v>70975.599999999991</v>
      </c>
      <c r="N7097" s="458">
        <v>1</v>
      </c>
      <c r="O7097" s="458">
        <v>6</v>
      </c>
      <c r="P7097" s="457">
        <v>35506.800000000003</v>
      </c>
    </row>
    <row r="7098" spans="1:16" ht="45" x14ac:dyDescent="0.2">
      <c r="A7098" s="466" t="s">
        <v>7471</v>
      </c>
      <c r="B7098" s="465" t="s">
        <v>3526</v>
      </c>
      <c r="C7098" s="464" t="s">
        <v>2594</v>
      </c>
      <c r="D7098" s="463" t="s">
        <v>7496</v>
      </c>
      <c r="E7098" s="462">
        <v>4100</v>
      </c>
      <c r="F7098" s="461" t="s">
        <v>7524</v>
      </c>
      <c r="G7098" s="460" t="s">
        <v>7523</v>
      </c>
      <c r="H7098" s="460" t="s">
        <v>3567</v>
      </c>
      <c r="I7098" s="460" t="s">
        <v>6183</v>
      </c>
      <c r="J7098" s="459" t="s">
        <v>6183</v>
      </c>
      <c r="K7098" s="458" t="s">
        <v>7478</v>
      </c>
      <c r="L7098" s="458">
        <v>12</v>
      </c>
      <c r="M7098" s="457">
        <v>52074.39</v>
      </c>
      <c r="N7098" s="458"/>
      <c r="O7098" s="458">
        <v>1</v>
      </c>
      <c r="P7098" s="457">
        <v>4874.4400000000005</v>
      </c>
    </row>
    <row r="7099" spans="1:16" ht="45" x14ac:dyDescent="0.2">
      <c r="A7099" s="466" t="s">
        <v>7471</v>
      </c>
      <c r="B7099" s="465" t="s">
        <v>3526</v>
      </c>
      <c r="C7099" s="464" t="s">
        <v>2594</v>
      </c>
      <c r="D7099" s="463" t="s">
        <v>7470</v>
      </c>
      <c r="E7099" s="462">
        <v>5700</v>
      </c>
      <c r="F7099" s="461" t="s">
        <v>7524</v>
      </c>
      <c r="G7099" s="460" t="s">
        <v>7523</v>
      </c>
      <c r="H7099" s="460" t="s">
        <v>3567</v>
      </c>
      <c r="I7099" s="460" t="s">
        <v>3529</v>
      </c>
      <c r="J7099" s="459" t="s">
        <v>7466</v>
      </c>
      <c r="K7099" s="458"/>
      <c r="L7099" s="458"/>
      <c r="M7099" s="457"/>
      <c r="N7099" s="458">
        <v>1</v>
      </c>
      <c r="O7099" s="458">
        <v>6</v>
      </c>
      <c r="P7099" s="457">
        <v>35506.800000000003</v>
      </c>
    </row>
    <row r="7100" spans="1:16" ht="45" x14ac:dyDescent="0.2">
      <c r="A7100" s="466" t="s">
        <v>7471</v>
      </c>
      <c r="B7100" s="465" t="s">
        <v>3526</v>
      </c>
      <c r="C7100" s="464" t="s">
        <v>2594</v>
      </c>
      <c r="D7100" s="463" t="s">
        <v>7496</v>
      </c>
      <c r="E7100" s="462">
        <v>4100</v>
      </c>
      <c r="F7100" s="461" t="s">
        <v>7522</v>
      </c>
      <c r="G7100" s="460" t="s">
        <v>7521</v>
      </c>
      <c r="H7100" s="460" t="s">
        <v>3567</v>
      </c>
      <c r="I7100" s="460" t="s">
        <v>3529</v>
      </c>
      <c r="J7100" s="459" t="s">
        <v>7466</v>
      </c>
      <c r="K7100" s="458">
        <v>1</v>
      </c>
      <c r="L7100" s="458">
        <v>2</v>
      </c>
      <c r="M7100" s="457">
        <v>12021.91</v>
      </c>
      <c r="N7100" s="458"/>
      <c r="O7100" s="458"/>
      <c r="P7100" s="457"/>
    </row>
    <row r="7101" spans="1:16" ht="45" x14ac:dyDescent="0.2">
      <c r="A7101" s="466" t="s">
        <v>7471</v>
      </c>
      <c r="B7101" s="465" t="s">
        <v>3526</v>
      </c>
      <c r="C7101" s="464" t="s">
        <v>2594</v>
      </c>
      <c r="D7101" s="463" t="s">
        <v>7470</v>
      </c>
      <c r="E7101" s="462">
        <v>5700</v>
      </c>
      <c r="F7101" s="461" t="s">
        <v>7522</v>
      </c>
      <c r="G7101" s="460" t="s">
        <v>7521</v>
      </c>
      <c r="H7101" s="460" t="s">
        <v>3567</v>
      </c>
      <c r="I7101" s="460" t="s">
        <v>3529</v>
      </c>
      <c r="J7101" s="459" t="s">
        <v>7466</v>
      </c>
      <c r="K7101" s="458">
        <v>3</v>
      </c>
      <c r="L7101" s="458">
        <v>11</v>
      </c>
      <c r="M7101" s="457">
        <v>63061.5</v>
      </c>
      <c r="N7101" s="458">
        <v>1</v>
      </c>
      <c r="O7101" s="458">
        <v>6</v>
      </c>
      <c r="P7101" s="457">
        <v>35506.800000000003</v>
      </c>
    </row>
    <row r="7102" spans="1:16" ht="45" x14ac:dyDescent="0.2">
      <c r="A7102" s="466" t="s">
        <v>7471</v>
      </c>
      <c r="B7102" s="465" t="s">
        <v>3526</v>
      </c>
      <c r="C7102" s="464" t="s">
        <v>2594</v>
      </c>
      <c r="D7102" s="463" t="s">
        <v>7518</v>
      </c>
      <c r="E7102" s="462">
        <v>4100</v>
      </c>
      <c r="F7102" s="461" t="s">
        <v>7520</v>
      </c>
      <c r="G7102" s="460" t="s">
        <v>7519</v>
      </c>
      <c r="H7102" s="460" t="s">
        <v>7485</v>
      </c>
      <c r="I7102" s="460" t="s">
        <v>6183</v>
      </c>
      <c r="J7102" s="459" t="s">
        <v>6183</v>
      </c>
      <c r="K7102" s="458">
        <v>1</v>
      </c>
      <c r="L7102" s="458"/>
      <c r="M7102" s="457">
        <v>357.03</v>
      </c>
      <c r="N7102" s="458">
        <v>1</v>
      </c>
      <c r="O7102" s="458">
        <v>6</v>
      </c>
      <c r="P7102" s="457">
        <v>25906.799999999999</v>
      </c>
    </row>
    <row r="7103" spans="1:16" ht="45" x14ac:dyDescent="0.2">
      <c r="A7103" s="466" t="s">
        <v>7471</v>
      </c>
      <c r="B7103" s="465" t="s">
        <v>3526</v>
      </c>
      <c r="C7103" s="464" t="s">
        <v>2594</v>
      </c>
      <c r="D7103" s="463" t="s">
        <v>7518</v>
      </c>
      <c r="E7103" s="462">
        <v>4100</v>
      </c>
      <c r="F7103" s="461" t="s">
        <v>7517</v>
      </c>
      <c r="G7103" s="460" t="s">
        <v>7516</v>
      </c>
      <c r="H7103" s="460" t="s">
        <v>3542</v>
      </c>
      <c r="I7103" s="460" t="s">
        <v>3529</v>
      </c>
      <c r="J7103" s="459" t="s">
        <v>7466</v>
      </c>
      <c r="K7103" s="458">
        <v>4</v>
      </c>
      <c r="L7103" s="458">
        <v>12</v>
      </c>
      <c r="M7103" s="457">
        <v>52127.840000000004</v>
      </c>
      <c r="N7103" s="458">
        <v>1</v>
      </c>
      <c r="O7103" s="458">
        <v>6</v>
      </c>
      <c r="P7103" s="457">
        <v>25906.799999999999</v>
      </c>
    </row>
    <row r="7104" spans="1:16" ht="45" x14ac:dyDescent="0.2">
      <c r="A7104" s="466" t="s">
        <v>7471</v>
      </c>
      <c r="B7104" s="465" t="s">
        <v>3526</v>
      </c>
      <c r="C7104" s="464" t="s">
        <v>2594</v>
      </c>
      <c r="D7104" s="463" t="s">
        <v>7477</v>
      </c>
      <c r="E7104" s="462">
        <v>8500</v>
      </c>
      <c r="F7104" s="461" t="s">
        <v>7515</v>
      </c>
      <c r="G7104" s="460" t="s">
        <v>7514</v>
      </c>
      <c r="H7104" s="460" t="s">
        <v>3567</v>
      </c>
      <c r="I7104" s="460" t="s">
        <v>3529</v>
      </c>
      <c r="J7104" s="459" t="s">
        <v>7466</v>
      </c>
      <c r="K7104" s="458" t="s">
        <v>7478</v>
      </c>
      <c r="L7104" s="458">
        <v>5</v>
      </c>
      <c r="M7104" s="457">
        <v>104874.58</v>
      </c>
      <c r="N7104" s="458">
        <v>1</v>
      </c>
      <c r="O7104" s="458">
        <v>5</v>
      </c>
      <c r="P7104" s="457">
        <v>52130.92</v>
      </c>
    </row>
    <row r="7105" spans="1:16" ht="45" x14ac:dyDescent="0.2">
      <c r="A7105" s="466" t="s">
        <v>7471</v>
      </c>
      <c r="B7105" s="465" t="s">
        <v>3526</v>
      </c>
      <c r="C7105" s="464" t="s">
        <v>2594</v>
      </c>
      <c r="D7105" s="463" t="s">
        <v>7470</v>
      </c>
      <c r="E7105" s="462">
        <v>5700</v>
      </c>
      <c r="F7105" s="461" t="s">
        <v>7513</v>
      </c>
      <c r="G7105" s="460" t="s">
        <v>7512</v>
      </c>
      <c r="H7105" s="460" t="s">
        <v>3574</v>
      </c>
      <c r="I7105" s="460" t="s">
        <v>3529</v>
      </c>
      <c r="J7105" s="459" t="s">
        <v>7466</v>
      </c>
      <c r="K7105" s="458">
        <v>3</v>
      </c>
      <c r="L7105" s="458">
        <v>11</v>
      </c>
      <c r="M7105" s="457">
        <v>63235.65</v>
      </c>
      <c r="N7105" s="458">
        <v>1</v>
      </c>
      <c r="O7105" s="458">
        <v>6</v>
      </c>
      <c r="P7105" s="457">
        <v>35506.800000000003</v>
      </c>
    </row>
    <row r="7106" spans="1:16" ht="45" x14ac:dyDescent="0.2">
      <c r="A7106" s="466" t="s">
        <v>7471</v>
      </c>
      <c r="B7106" s="465" t="s">
        <v>3526</v>
      </c>
      <c r="C7106" s="464" t="s">
        <v>2594</v>
      </c>
      <c r="D7106" s="463" t="s">
        <v>6144</v>
      </c>
      <c r="E7106" s="462">
        <v>2700</v>
      </c>
      <c r="F7106" s="461" t="s">
        <v>7511</v>
      </c>
      <c r="G7106" s="460" t="s">
        <v>7510</v>
      </c>
      <c r="H7106" s="460" t="s">
        <v>7509</v>
      </c>
      <c r="I7106" s="460" t="s">
        <v>3529</v>
      </c>
      <c r="J7106" s="459" t="s">
        <v>7508</v>
      </c>
      <c r="K7106" s="458" t="s">
        <v>7478</v>
      </c>
      <c r="L7106" s="458">
        <v>12</v>
      </c>
      <c r="M7106" s="457">
        <v>38942.800000000003</v>
      </c>
      <c r="N7106" s="458"/>
      <c r="O7106" s="458"/>
      <c r="P7106" s="457"/>
    </row>
    <row r="7107" spans="1:16" ht="45" x14ac:dyDescent="0.2">
      <c r="A7107" s="466" t="s">
        <v>7471</v>
      </c>
      <c r="B7107" s="465" t="s">
        <v>3526</v>
      </c>
      <c r="C7107" s="464" t="s">
        <v>2594</v>
      </c>
      <c r="D7107" s="463" t="s">
        <v>7470</v>
      </c>
      <c r="E7107" s="462">
        <v>5700</v>
      </c>
      <c r="F7107" s="461" t="s">
        <v>7507</v>
      </c>
      <c r="G7107" s="460" t="s">
        <v>7506</v>
      </c>
      <c r="H7107" s="460" t="s">
        <v>4304</v>
      </c>
      <c r="I7107" s="460" t="s">
        <v>3529</v>
      </c>
      <c r="J7107" s="459" t="s">
        <v>7466</v>
      </c>
      <c r="K7107" s="458" t="s">
        <v>7478</v>
      </c>
      <c r="L7107" s="458">
        <v>3</v>
      </c>
      <c r="M7107" s="457">
        <v>71368.27</v>
      </c>
      <c r="N7107" s="458">
        <v>1</v>
      </c>
      <c r="O7107" s="458">
        <v>3</v>
      </c>
      <c r="P7107" s="457">
        <v>28915.9</v>
      </c>
    </row>
    <row r="7108" spans="1:16" ht="45" x14ac:dyDescent="0.2">
      <c r="A7108" s="466" t="s">
        <v>7471</v>
      </c>
      <c r="B7108" s="465" t="s">
        <v>3526</v>
      </c>
      <c r="C7108" s="464" t="s">
        <v>2594</v>
      </c>
      <c r="D7108" s="463" t="s">
        <v>7477</v>
      </c>
      <c r="E7108" s="462">
        <v>8650</v>
      </c>
      <c r="F7108" s="461" t="s">
        <v>7505</v>
      </c>
      <c r="G7108" s="460" t="s">
        <v>7504</v>
      </c>
      <c r="H7108" s="460" t="s">
        <v>3574</v>
      </c>
      <c r="I7108" s="460" t="s">
        <v>3529</v>
      </c>
      <c r="J7108" s="459" t="s">
        <v>7466</v>
      </c>
      <c r="K7108" s="458">
        <v>1</v>
      </c>
      <c r="L7108" s="458"/>
      <c r="M7108" s="457">
        <v>660.37</v>
      </c>
      <c r="N7108" s="458">
        <v>1</v>
      </c>
      <c r="O7108" s="458">
        <v>6</v>
      </c>
      <c r="P7108" s="457">
        <v>53206.8</v>
      </c>
    </row>
    <row r="7109" spans="1:16" ht="45" x14ac:dyDescent="0.2">
      <c r="A7109" s="466" t="s">
        <v>7471</v>
      </c>
      <c r="B7109" s="465" t="s">
        <v>3526</v>
      </c>
      <c r="C7109" s="464" t="s">
        <v>2594</v>
      </c>
      <c r="D7109" s="463" t="s">
        <v>7496</v>
      </c>
      <c r="E7109" s="462">
        <v>4100</v>
      </c>
      <c r="F7109" s="461" t="s">
        <v>7503</v>
      </c>
      <c r="G7109" s="460" t="s">
        <v>7502</v>
      </c>
      <c r="H7109" s="460" t="s">
        <v>3528</v>
      </c>
      <c r="I7109" s="460" t="s">
        <v>3529</v>
      </c>
      <c r="J7109" s="459" t="s">
        <v>7466</v>
      </c>
      <c r="K7109" s="458" t="s">
        <v>7478</v>
      </c>
      <c r="L7109" s="458">
        <v>12</v>
      </c>
      <c r="M7109" s="457">
        <v>52178.560000000005</v>
      </c>
      <c r="N7109" s="458">
        <v>1</v>
      </c>
      <c r="O7109" s="458">
        <v>6</v>
      </c>
      <c r="P7109" s="457">
        <v>25906.799999999999</v>
      </c>
    </row>
    <row r="7110" spans="1:16" ht="45" x14ac:dyDescent="0.2">
      <c r="A7110" s="466" t="s">
        <v>7471</v>
      </c>
      <c r="B7110" s="465" t="s">
        <v>3526</v>
      </c>
      <c r="C7110" s="464" t="s">
        <v>2594</v>
      </c>
      <c r="D7110" s="463" t="s">
        <v>7477</v>
      </c>
      <c r="E7110" s="462">
        <v>8500</v>
      </c>
      <c r="F7110" s="461" t="s">
        <v>7501</v>
      </c>
      <c r="G7110" s="460" t="s">
        <v>7500</v>
      </c>
      <c r="H7110" s="460" t="s">
        <v>3574</v>
      </c>
      <c r="I7110" s="460" t="s">
        <v>3529</v>
      </c>
      <c r="J7110" s="459" t="s">
        <v>7466</v>
      </c>
      <c r="K7110" s="458">
        <v>4</v>
      </c>
      <c r="L7110" s="458">
        <v>12</v>
      </c>
      <c r="M7110" s="457">
        <v>100989.8</v>
      </c>
      <c r="N7110" s="458">
        <v>2</v>
      </c>
      <c r="O7110" s="458">
        <v>6</v>
      </c>
      <c r="P7110" s="457">
        <v>52306.8</v>
      </c>
    </row>
    <row r="7111" spans="1:16" ht="45" x14ac:dyDescent="0.2">
      <c r="A7111" s="466" t="s">
        <v>7471</v>
      </c>
      <c r="B7111" s="465" t="s">
        <v>3526</v>
      </c>
      <c r="C7111" s="464" t="s">
        <v>2594</v>
      </c>
      <c r="D7111" s="463" t="s">
        <v>7499</v>
      </c>
      <c r="E7111" s="462">
        <v>8500</v>
      </c>
      <c r="F7111" s="461" t="s">
        <v>7498</v>
      </c>
      <c r="G7111" s="460" t="s">
        <v>7497</v>
      </c>
      <c r="H7111" s="460" t="s">
        <v>3542</v>
      </c>
      <c r="I7111" s="460" t="s">
        <v>3529</v>
      </c>
      <c r="J7111" s="459" t="s">
        <v>7466</v>
      </c>
      <c r="K7111" s="458" t="s">
        <v>7478</v>
      </c>
      <c r="L7111" s="458">
        <v>12</v>
      </c>
      <c r="M7111" s="457">
        <v>104989.8</v>
      </c>
      <c r="N7111" s="458">
        <v>1</v>
      </c>
      <c r="O7111" s="458">
        <v>6</v>
      </c>
      <c r="P7111" s="457">
        <v>52306.8</v>
      </c>
    </row>
    <row r="7112" spans="1:16" ht="45" x14ac:dyDescent="0.2">
      <c r="A7112" s="466" t="s">
        <v>7471</v>
      </c>
      <c r="B7112" s="465" t="s">
        <v>3526</v>
      </c>
      <c r="C7112" s="464" t="s">
        <v>2594</v>
      </c>
      <c r="D7112" s="463" t="s">
        <v>7496</v>
      </c>
      <c r="E7112" s="462">
        <v>4100</v>
      </c>
      <c r="F7112" s="461" t="s">
        <v>7495</v>
      </c>
      <c r="G7112" s="460" t="s">
        <v>7494</v>
      </c>
      <c r="H7112" s="460" t="s">
        <v>4104</v>
      </c>
      <c r="I7112" s="460" t="s">
        <v>3931</v>
      </c>
      <c r="J7112" s="459" t="s">
        <v>3931</v>
      </c>
      <c r="K7112" s="458" t="s">
        <v>7478</v>
      </c>
      <c r="L7112" s="458">
        <v>12</v>
      </c>
      <c r="M7112" s="457">
        <v>52183.420000000006</v>
      </c>
      <c r="N7112" s="458">
        <v>1</v>
      </c>
      <c r="O7112" s="458">
        <v>6</v>
      </c>
      <c r="P7112" s="457">
        <v>25906.799999999999</v>
      </c>
    </row>
    <row r="7113" spans="1:16" ht="45" x14ac:dyDescent="0.2">
      <c r="A7113" s="466" t="s">
        <v>7471</v>
      </c>
      <c r="B7113" s="465" t="s">
        <v>3526</v>
      </c>
      <c r="C7113" s="464" t="s">
        <v>2594</v>
      </c>
      <c r="D7113" s="463" t="s">
        <v>7470</v>
      </c>
      <c r="E7113" s="462">
        <v>4100</v>
      </c>
      <c r="F7113" s="461" t="s">
        <v>7493</v>
      </c>
      <c r="G7113" s="460" t="s">
        <v>7492</v>
      </c>
      <c r="H7113" s="460" t="s">
        <v>3528</v>
      </c>
      <c r="I7113" s="460" t="s">
        <v>6183</v>
      </c>
      <c r="J7113" s="459" t="s">
        <v>6183</v>
      </c>
      <c r="K7113" s="458">
        <v>1</v>
      </c>
      <c r="L7113" s="458">
        <v>4</v>
      </c>
      <c r="M7113" s="457">
        <v>5668.32</v>
      </c>
      <c r="N7113" s="458"/>
      <c r="O7113" s="458"/>
      <c r="P7113" s="457"/>
    </row>
    <row r="7114" spans="1:16" ht="45" x14ac:dyDescent="0.2">
      <c r="A7114" s="466" t="s">
        <v>7471</v>
      </c>
      <c r="B7114" s="465" t="s">
        <v>3526</v>
      </c>
      <c r="C7114" s="464" t="s">
        <v>2594</v>
      </c>
      <c r="D7114" s="463" t="s">
        <v>7491</v>
      </c>
      <c r="E7114" s="462">
        <v>5700</v>
      </c>
      <c r="F7114" s="461" t="s">
        <v>7490</v>
      </c>
      <c r="G7114" s="460" t="s">
        <v>7489</v>
      </c>
      <c r="H7114" s="460" t="s">
        <v>3542</v>
      </c>
      <c r="I7114" s="460" t="s">
        <v>3529</v>
      </c>
      <c r="J7114" s="459" t="s">
        <v>7466</v>
      </c>
      <c r="K7114" s="458" t="s">
        <v>7478</v>
      </c>
      <c r="L7114" s="458">
        <v>12</v>
      </c>
      <c r="M7114" s="457">
        <v>71288.47</v>
      </c>
      <c r="N7114" s="458">
        <v>1</v>
      </c>
      <c r="O7114" s="458">
        <v>6</v>
      </c>
      <c r="P7114" s="457">
        <v>35506.800000000003</v>
      </c>
    </row>
    <row r="7115" spans="1:16" ht="45" x14ac:dyDescent="0.2">
      <c r="A7115" s="466" t="s">
        <v>7471</v>
      </c>
      <c r="B7115" s="465" t="s">
        <v>3526</v>
      </c>
      <c r="C7115" s="464" t="s">
        <v>2594</v>
      </c>
      <c r="D7115" s="463" t="s">
        <v>7488</v>
      </c>
      <c r="E7115" s="462">
        <v>7400</v>
      </c>
      <c r="F7115" s="461" t="s">
        <v>7487</v>
      </c>
      <c r="G7115" s="460" t="s">
        <v>7486</v>
      </c>
      <c r="H7115" s="460" t="s">
        <v>7485</v>
      </c>
      <c r="I7115" s="460" t="s">
        <v>3529</v>
      </c>
      <c r="J7115" s="459" t="s">
        <v>7466</v>
      </c>
      <c r="K7115" s="458"/>
      <c r="L7115" s="458"/>
      <c r="M7115" s="457"/>
      <c r="N7115" s="458">
        <v>1</v>
      </c>
      <c r="O7115" s="458">
        <v>2</v>
      </c>
      <c r="P7115" s="457">
        <v>9768.73</v>
      </c>
    </row>
    <row r="7116" spans="1:16" ht="45" x14ac:dyDescent="0.2">
      <c r="A7116" s="466" t="s">
        <v>7471</v>
      </c>
      <c r="B7116" s="465" t="s">
        <v>3526</v>
      </c>
      <c r="C7116" s="464" t="s">
        <v>2594</v>
      </c>
      <c r="D7116" s="463" t="s">
        <v>7484</v>
      </c>
      <c r="E7116" s="462">
        <v>6500</v>
      </c>
      <c r="F7116" s="461" t="s">
        <v>7483</v>
      </c>
      <c r="G7116" s="460" t="s">
        <v>7482</v>
      </c>
      <c r="H7116" s="460" t="s">
        <v>3549</v>
      </c>
      <c r="I7116" s="460" t="s">
        <v>6183</v>
      </c>
      <c r="J7116" s="459" t="s">
        <v>6183</v>
      </c>
      <c r="K7116" s="458" t="s">
        <v>7478</v>
      </c>
      <c r="L7116" s="458">
        <v>12</v>
      </c>
      <c r="M7116" s="457">
        <v>80989.8</v>
      </c>
      <c r="N7116" s="458">
        <v>1</v>
      </c>
      <c r="O7116" s="458">
        <v>6</v>
      </c>
      <c r="P7116" s="457">
        <v>40285.240000000005</v>
      </c>
    </row>
    <row r="7117" spans="1:16" ht="45" x14ac:dyDescent="0.2">
      <c r="A7117" s="466" t="s">
        <v>7471</v>
      </c>
      <c r="B7117" s="465" t="s">
        <v>3526</v>
      </c>
      <c r="C7117" s="464" t="s">
        <v>2594</v>
      </c>
      <c r="D7117" s="463" t="s">
        <v>7470</v>
      </c>
      <c r="E7117" s="462">
        <v>5700</v>
      </c>
      <c r="F7117" s="461" t="s">
        <v>7481</v>
      </c>
      <c r="G7117" s="460" t="s">
        <v>7480</v>
      </c>
      <c r="H7117" s="460" t="s">
        <v>3567</v>
      </c>
      <c r="I7117" s="460" t="s">
        <v>6183</v>
      </c>
      <c r="J7117" s="459" t="s">
        <v>6183</v>
      </c>
      <c r="K7117" s="458" t="s">
        <v>7478</v>
      </c>
      <c r="L7117" s="458">
        <v>12</v>
      </c>
      <c r="M7117" s="457">
        <v>71261.45</v>
      </c>
      <c r="N7117" s="458">
        <v>1</v>
      </c>
      <c r="O7117" s="458">
        <v>6</v>
      </c>
      <c r="P7117" s="457">
        <v>35506.800000000003</v>
      </c>
    </row>
    <row r="7118" spans="1:16" ht="45" x14ac:dyDescent="0.2">
      <c r="A7118" s="466" t="s">
        <v>7471</v>
      </c>
      <c r="B7118" s="465" t="s">
        <v>3526</v>
      </c>
      <c r="C7118" s="464" t="s">
        <v>2594</v>
      </c>
      <c r="D7118" s="463" t="s">
        <v>7470</v>
      </c>
      <c r="E7118" s="462">
        <v>5700</v>
      </c>
      <c r="F7118" s="461" t="s">
        <v>7476</v>
      </c>
      <c r="G7118" s="460" t="s">
        <v>7475</v>
      </c>
      <c r="H7118" s="460" t="s">
        <v>7479</v>
      </c>
      <c r="I7118" s="460" t="s">
        <v>6183</v>
      </c>
      <c r="J7118" s="459" t="s">
        <v>6183</v>
      </c>
      <c r="K7118" s="458" t="s">
        <v>7478</v>
      </c>
      <c r="L7118" s="458">
        <v>12</v>
      </c>
      <c r="M7118" s="457">
        <v>81380</v>
      </c>
      <c r="N7118" s="458"/>
      <c r="O7118" s="458"/>
      <c r="P7118" s="457"/>
    </row>
    <row r="7119" spans="1:16" ht="45" x14ac:dyDescent="0.2">
      <c r="A7119" s="466" t="s">
        <v>7471</v>
      </c>
      <c r="B7119" s="465" t="s">
        <v>3526</v>
      </c>
      <c r="C7119" s="464" t="s">
        <v>2594</v>
      </c>
      <c r="D7119" s="463" t="s">
        <v>7477</v>
      </c>
      <c r="E7119" s="462">
        <v>8650</v>
      </c>
      <c r="F7119" s="461" t="s">
        <v>7476</v>
      </c>
      <c r="G7119" s="460" t="s">
        <v>7475</v>
      </c>
      <c r="H7119" s="460" t="s">
        <v>3674</v>
      </c>
      <c r="I7119" s="460" t="s">
        <v>3529</v>
      </c>
      <c r="J7119" s="459" t="s">
        <v>7466</v>
      </c>
      <c r="K7119" s="458">
        <v>1</v>
      </c>
      <c r="L7119" s="458"/>
      <c r="M7119" s="457">
        <v>576.66999999999996</v>
      </c>
      <c r="N7119" s="458">
        <v>1</v>
      </c>
      <c r="O7119" s="458">
        <v>6</v>
      </c>
      <c r="P7119" s="457">
        <v>53206.8</v>
      </c>
    </row>
    <row r="7120" spans="1:16" ht="45" x14ac:dyDescent="0.2">
      <c r="A7120" s="466" t="s">
        <v>7471</v>
      </c>
      <c r="B7120" s="465" t="s">
        <v>3526</v>
      </c>
      <c r="C7120" s="464" t="s">
        <v>2594</v>
      </c>
      <c r="D7120" s="463" t="s">
        <v>7470</v>
      </c>
      <c r="E7120" s="462">
        <v>5700</v>
      </c>
      <c r="F7120" s="461" t="s">
        <v>7474</v>
      </c>
      <c r="G7120" s="460" t="s">
        <v>7473</v>
      </c>
      <c r="H7120" s="460" t="s">
        <v>7472</v>
      </c>
      <c r="I7120" s="460" t="s">
        <v>3529</v>
      </c>
      <c r="J7120" s="459" t="s">
        <v>7466</v>
      </c>
      <c r="K7120" s="458">
        <v>1</v>
      </c>
      <c r="L7120" s="458"/>
      <c r="M7120" s="457">
        <v>463.7</v>
      </c>
      <c r="N7120" s="458">
        <v>1</v>
      </c>
      <c r="O7120" s="458">
        <v>6</v>
      </c>
      <c r="P7120" s="457">
        <v>35506.800000000003</v>
      </c>
    </row>
    <row r="7121" spans="1:22" ht="45.75" thickBot="1" x14ac:dyDescent="0.25">
      <c r="A7121" s="466" t="s">
        <v>7471</v>
      </c>
      <c r="B7121" s="465" t="s">
        <v>3526</v>
      </c>
      <c r="C7121" s="464" t="s">
        <v>2594</v>
      </c>
      <c r="D7121" s="463" t="s">
        <v>7470</v>
      </c>
      <c r="E7121" s="462">
        <v>5700</v>
      </c>
      <c r="F7121" s="461" t="s">
        <v>7469</v>
      </c>
      <c r="G7121" s="460" t="s">
        <v>7468</v>
      </c>
      <c r="H7121" s="460" t="s">
        <v>7467</v>
      </c>
      <c r="I7121" s="460" t="s">
        <v>3529</v>
      </c>
      <c r="J7121" s="459" t="s">
        <v>7466</v>
      </c>
      <c r="K7121" s="458">
        <v>3</v>
      </c>
      <c r="L7121" s="458">
        <v>12</v>
      </c>
      <c r="M7121" s="457">
        <v>68729.8</v>
      </c>
      <c r="N7121" s="458">
        <v>1</v>
      </c>
      <c r="O7121" s="458">
        <v>6</v>
      </c>
      <c r="P7121" s="457">
        <v>35506.800000000003</v>
      </c>
    </row>
    <row r="7122" spans="1:22" ht="12" thickBot="1" x14ac:dyDescent="0.25">
      <c r="A7122" s="456"/>
      <c r="B7122" s="454"/>
      <c r="C7122" s="454"/>
      <c r="D7122" s="454"/>
      <c r="E7122" s="455"/>
      <c r="F7122" s="454"/>
      <c r="G7122" s="453"/>
      <c r="H7122" s="452"/>
      <c r="I7122" s="442"/>
      <c r="J7122" s="451"/>
      <c r="K7122" s="450"/>
      <c r="L7122" s="450"/>
      <c r="M7122" s="448">
        <f>SUM(M6927:M7121)</f>
        <v>8722543.870000001</v>
      </c>
      <c r="N7122" s="449"/>
      <c r="O7122" s="449"/>
      <c r="P7122" s="448">
        <f>SUM(P6927:P7121)</f>
        <v>5657144.6799999857</v>
      </c>
    </row>
    <row r="7123" spans="1:22" x14ac:dyDescent="0.2">
      <c r="A7123" s="386" t="s">
        <v>7465</v>
      </c>
      <c r="C7123" s="125"/>
      <c r="E7123" s="388"/>
      <c r="G7123" s="128"/>
      <c r="M7123" s="388"/>
      <c r="P7123" s="388"/>
    </row>
    <row r="7124" spans="1:22" x14ac:dyDescent="0.2">
      <c r="M7124" s="388"/>
      <c r="P7124" s="388"/>
    </row>
    <row r="7125" spans="1:22" s="421" customFormat="1" x14ac:dyDescent="0.2">
      <c r="A7125" s="426"/>
      <c r="B7125" s="430"/>
      <c r="C7125" s="424"/>
      <c r="D7125" s="424"/>
      <c r="E7125" s="428"/>
      <c r="F7125" s="427"/>
      <c r="G7125" s="426"/>
      <c r="H7125" s="425"/>
      <c r="I7125" s="424"/>
      <c r="J7125" s="424"/>
      <c r="K7125" s="423"/>
      <c r="L7125" s="423"/>
      <c r="M7125" s="422"/>
      <c r="N7125" s="423"/>
      <c r="O7125" s="423"/>
      <c r="P7125" s="422"/>
    </row>
    <row r="7126" spans="1:22" s="421" customFormat="1" ht="15" x14ac:dyDescent="0.2">
      <c r="A7126" s="281" t="s">
        <v>2046</v>
      </c>
      <c r="B7126" s="429"/>
      <c r="C7126" s="424"/>
      <c r="D7126" s="424"/>
      <c r="E7126" s="428"/>
      <c r="F7126" s="427"/>
      <c r="G7126" s="426"/>
      <c r="H7126" s="425"/>
      <c r="I7126" s="424"/>
      <c r="J7126" s="424"/>
      <c r="K7126" s="423"/>
      <c r="L7126" s="423"/>
      <c r="M7126" s="422"/>
      <c r="N7126" s="423"/>
      <c r="O7126" s="423"/>
      <c r="P7126" s="422"/>
    </row>
    <row r="7127" spans="1:22" s="421" customFormat="1" ht="15" x14ac:dyDescent="0.2">
      <c r="A7127" s="281" t="s">
        <v>2045</v>
      </c>
      <c r="B7127" s="429"/>
      <c r="C7127" s="424"/>
      <c r="D7127" s="424"/>
      <c r="E7127" s="428"/>
      <c r="F7127" s="427"/>
      <c r="G7127" s="426"/>
      <c r="H7127" s="425"/>
      <c r="I7127" s="424"/>
      <c r="J7127" s="424"/>
      <c r="K7127" s="423"/>
      <c r="L7127" s="423"/>
      <c r="M7127" s="422"/>
      <c r="N7127" s="423"/>
      <c r="O7127" s="423"/>
      <c r="P7127" s="422"/>
    </row>
    <row r="7129" spans="1:22" s="390" customFormat="1" ht="23.25" x14ac:dyDescent="0.35">
      <c r="A7129" s="1905" t="s">
        <v>2089</v>
      </c>
      <c r="B7129" s="1905"/>
      <c r="C7129" s="1905"/>
      <c r="D7129" s="1905"/>
      <c r="E7129" s="1905"/>
      <c r="F7129" s="1905"/>
      <c r="G7129" s="1905"/>
      <c r="H7129" s="1905"/>
      <c r="I7129" s="1905"/>
      <c r="J7129" s="1905"/>
      <c r="K7129" s="1905"/>
      <c r="L7129" s="1905"/>
      <c r="M7129" s="1905"/>
      <c r="N7129" s="1905"/>
      <c r="O7129" s="1905"/>
      <c r="P7129" s="1905"/>
    </row>
    <row r="7130" spans="1:22" s="390" customFormat="1" ht="23.25" x14ac:dyDescent="0.35">
      <c r="A7130" s="1905" t="s">
        <v>3520</v>
      </c>
      <c r="B7130" s="1905"/>
      <c r="C7130" s="1905"/>
      <c r="D7130" s="1905"/>
      <c r="E7130" s="1905"/>
      <c r="F7130" s="1905"/>
      <c r="G7130" s="1905"/>
      <c r="H7130" s="1905"/>
      <c r="I7130" s="1905"/>
      <c r="J7130" s="1905"/>
      <c r="K7130" s="1905"/>
      <c r="L7130" s="1905"/>
      <c r="M7130" s="1905"/>
      <c r="N7130" s="1905"/>
      <c r="O7130" s="1905"/>
      <c r="P7130" s="1905"/>
    </row>
    <row r="7131" spans="1:22" s="390" customFormat="1" ht="23.25" x14ac:dyDescent="0.2">
      <c r="A7131" s="1902" t="s">
        <v>3519</v>
      </c>
      <c r="B7131" s="1902"/>
      <c r="C7131" s="1902"/>
      <c r="D7131" s="1902"/>
      <c r="E7131" s="1902"/>
      <c r="F7131" s="1902"/>
      <c r="G7131" s="1902"/>
      <c r="H7131" s="1902"/>
      <c r="I7131" s="1902"/>
      <c r="J7131" s="1902"/>
      <c r="K7131" s="1902"/>
      <c r="L7131" s="1902"/>
      <c r="M7131" s="1902"/>
      <c r="N7131" s="1902"/>
      <c r="O7131" s="1902"/>
      <c r="P7131" s="1902"/>
      <c r="Q7131" s="141"/>
      <c r="R7131" s="141"/>
      <c r="S7131" s="141"/>
      <c r="T7131" s="141"/>
      <c r="U7131" s="141"/>
      <c r="V7131" s="141"/>
    </row>
    <row r="7132" spans="1:22" s="390" customFormat="1" ht="15" x14ac:dyDescent="0.2">
      <c r="A7132" s="436" t="s">
        <v>2087</v>
      </c>
      <c r="B7132" s="435" t="s">
        <v>2288</v>
      </c>
      <c r="C7132" s="419"/>
      <c r="D7132" s="141"/>
      <c r="E7132" s="141"/>
      <c r="F7132" s="141"/>
      <c r="G7132" s="141"/>
      <c r="H7132" s="141"/>
      <c r="I7132" s="141"/>
      <c r="J7132" s="417"/>
      <c r="K7132" s="141"/>
      <c r="L7132" s="141"/>
      <c r="M7132" s="141"/>
      <c r="N7132" s="141"/>
      <c r="O7132" s="141"/>
      <c r="P7132" s="141"/>
      <c r="Q7132" s="141"/>
      <c r="R7132" s="141"/>
      <c r="S7132" s="141"/>
      <c r="T7132" s="141"/>
      <c r="U7132" s="141"/>
      <c r="V7132" s="141"/>
    </row>
    <row r="7133" spans="1:22" ht="12" thickBot="1" x14ac:dyDescent="0.25">
      <c r="A7133" s="418"/>
      <c r="B7133" s="141"/>
      <c r="D7133" s="141"/>
      <c r="E7133" s="141"/>
      <c r="F7133" s="141"/>
      <c r="G7133" s="141"/>
      <c r="H7133" s="141"/>
      <c r="I7133" s="141"/>
      <c r="J7133" s="417"/>
      <c r="K7133" s="141"/>
      <c r="L7133" s="141"/>
      <c r="M7133" s="141"/>
      <c r="N7133" s="141"/>
      <c r="O7133" s="141"/>
      <c r="P7133" s="141"/>
      <c r="Q7133" s="141"/>
      <c r="R7133" s="141"/>
      <c r="S7133" s="141"/>
      <c r="T7133" s="141"/>
      <c r="U7133" s="141"/>
      <c r="V7133" s="141"/>
    </row>
    <row r="7134" spans="1:22" s="416" customFormat="1" ht="12.75" customHeight="1" thickBot="1" x14ac:dyDescent="0.25">
      <c r="A7134" s="1909" t="s">
        <v>3518</v>
      </c>
      <c r="B7134" s="1910"/>
      <c r="C7134" s="1910"/>
      <c r="D7134" s="1910"/>
      <c r="E7134" s="1911"/>
      <c r="F7134" s="1912" t="s">
        <v>3517</v>
      </c>
      <c r="G7134" s="1913"/>
      <c r="H7134" s="1914"/>
      <c r="I7134" s="1914"/>
      <c r="J7134" s="1915"/>
      <c r="K7134" s="1906" t="s">
        <v>3516</v>
      </c>
      <c r="L7134" s="1907"/>
      <c r="M7134" s="1908"/>
      <c r="N7134" s="1906" t="s">
        <v>3515</v>
      </c>
      <c r="O7134" s="1907"/>
      <c r="P7134" s="1908"/>
    </row>
    <row r="7135" spans="1:22" s="407" customFormat="1" ht="80.099999999999994" customHeight="1" thickBot="1" x14ac:dyDescent="0.25">
      <c r="A7135" s="414" t="s">
        <v>2084</v>
      </c>
      <c r="B7135" s="411" t="s">
        <v>0</v>
      </c>
      <c r="C7135" s="411" t="s">
        <v>3514</v>
      </c>
      <c r="D7135" s="413" t="s">
        <v>3513</v>
      </c>
      <c r="E7135" s="415" t="s">
        <v>3512</v>
      </c>
      <c r="F7135" s="414" t="s">
        <v>3511</v>
      </c>
      <c r="G7135" s="413" t="s">
        <v>3510</v>
      </c>
      <c r="H7135" s="412" t="s">
        <v>3509</v>
      </c>
      <c r="I7135" s="411" t="s">
        <v>3508</v>
      </c>
      <c r="J7135" s="411" t="s">
        <v>3507</v>
      </c>
      <c r="K7135" s="410" t="s">
        <v>3506</v>
      </c>
      <c r="L7135" s="409" t="s">
        <v>3505</v>
      </c>
      <c r="M7135" s="408" t="s">
        <v>3504</v>
      </c>
      <c r="N7135" s="410" t="s">
        <v>3506</v>
      </c>
      <c r="O7135" s="409" t="s">
        <v>3505</v>
      </c>
      <c r="P7135" s="408" t="s">
        <v>3504</v>
      </c>
    </row>
    <row r="7136" spans="1:22" ht="45" x14ac:dyDescent="0.2">
      <c r="A7136" s="406" t="s">
        <v>6188</v>
      </c>
      <c r="B7136" s="406" t="s">
        <v>2595</v>
      </c>
      <c r="C7136" s="170" t="s">
        <v>7462</v>
      </c>
      <c r="D7136" s="405" t="s">
        <v>7464</v>
      </c>
      <c r="E7136" s="404">
        <v>25000</v>
      </c>
      <c r="F7136" s="434">
        <v>10308131</v>
      </c>
      <c r="G7136" s="403" t="s">
        <v>7463</v>
      </c>
      <c r="H7136" s="170" t="s">
        <v>6201</v>
      </c>
      <c r="I7136" s="170" t="s">
        <v>6183</v>
      </c>
      <c r="J7136" s="155" t="s">
        <v>7458</v>
      </c>
      <c r="K7136" s="170">
        <v>1</v>
      </c>
      <c r="L7136" s="170">
        <v>12</v>
      </c>
      <c r="M7136" s="402">
        <v>300000</v>
      </c>
      <c r="N7136" s="170">
        <v>1</v>
      </c>
      <c r="O7136" s="170">
        <v>6</v>
      </c>
      <c r="P7136" s="402">
        <f>25000*6</f>
        <v>150000</v>
      </c>
    </row>
    <row r="7137" spans="1:16" ht="45" x14ac:dyDescent="0.2">
      <c r="A7137" s="406" t="s">
        <v>6188</v>
      </c>
      <c r="B7137" s="406" t="s">
        <v>2595</v>
      </c>
      <c r="C7137" s="170" t="s">
        <v>7462</v>
      </c>
      <c r="D7137" s="405" t="s">
        <v>7461</v>
      </c>
      <c r="E7137" s="404">
        <v>20500</v>
      </c>
      <c r="F7137" s="434" t="s">
        <v>7460</v>
      </c>
      <c r="G7137" s="403" t="s">
        <v>7459</v>
      </c>
      <c r="H7137" s="170" t="s">
        <v>6299</v>
      </c>
      <c r="I7137" s="170" t="s">
        <v>6183</v>
      </c>
      <c r="J7137" s="155" t="s">
        <v>7458</v>
      </c>
      <c r="K7137" s="170">
        <v>1</v>
      </c>
      <c r="L7137" s="170">
        <v>12</v>
      </c>
      <c r="M7137" s="402">
        <f>+L7137*20500</f>
        <v>246000</v>
      </c>
      <c r="N7137" s="170">
        <v>1</v>
      </c>
      <c r="O7137" s="170">
        <v>6</v>
      </c>
      <c r="P7137" s="402">
        <f>20500*O7137</f>
        <v>123000</v>
      </c>
    </row>
    <row r="7138" spans="1:16" ht="45" x14ac:dyDescent="0.2">
      <c r="A7138" s="406" t="s">
        <v>6188</v>
      </c>
      <c r="B7138" s="406" t="s">
        <v>3526</v>
      </c>
      <c r="C7138" s="170" t="s">
        <v>2594</v>
      </c>
      <c r="D7138" s="405" t="s">
        <v>6304</v>
      </c>
      <c r="E7138" s="404">
        <v>5500</v>
      </c>
      <c r="F7138" s="434" t="s">
        <v>7457</v>
      </c>
      <c r="G7138" s="403" t="s">
        <v>7456</v>
      </c>
      <c r="H7138" s="170" t="s">
        <v>3542</v>
      </c>
      <c r="I7138" s="170" t="s">
        <v>6183</v>
      </c>
      <c r="J7138" s="155" t="s">
        <v>3529</v>
      </c>
      <c r="K7138" s="170" t="s">
        <v>1136</v>
      </c>
      <c r="L7138" s="170" t="s">
        <v>1136</v>
      </c>
      <c r="M7138" s="402" t="s">
        <v>1136</v>
      </c>
      <c r="N7138" s="170">
        <v>1</v>
      </c>
      <c r="O7138" s="170">
        <v>2</v>
      </c>
      <c r="P7138" s="402">
        <v>10702.27</v>
      </c>
    </row>
    <row r="7139" spans="1:16" ht="45" x14ac:dyDescent="0.2">
      <c r="A7139" s="406" t="s">
        <v>6188</v>
      </c>
      <c r="B7139" s="406" t="s">
        <v>3526</v>
      </c>
      <c r="C7139" s="170" t="s">
        <v>2594</v>
      </c>
      <c r="D7139" s="405" t="s">
        <v>6192</v>
      </c>
      <c r="E7139" s="404">
        <v>3500</v>
      </c>
      <c r="F7139" s="434" t="s">
        <v>7455</v>
      </c>
      <c r="G7139" s="403" t="s">
        <v>7454</v>
      </c>
      <c r="H7139" s="170" t="s">
        <v>6239</v>
      </c>
      <c r="I7139" s="170" t="s">
        <v>6183</v>
      </c>
      <c r="J7139" s="155" t="s">
        <v>3529</v>
      </c>
      <c r="K7139" s="170">
        <v>1</v>
      </c>
      <c r="L7139" s="170">
        <v>9</v>
      </c>
      <c r="M7139" s="402">
        <v>35079.440000000002</v>
      </c>
      <c r="N7139" s="170" t="s">
        <v>1136</v>
      </c>
      <c r="O7139" s="170" t="s">
        <v>1136</v>
      </c>
      <c r="P7139" s="402" t="s">
        <v>1136</v>
      </c>
    </row>
    <row r="7140" spans="1:16" ht="45" x14ac:dyDescent="0.2">
      <c r="A7140" s="406" t="s">
        <v>6188</v>
      </c>
      <c r="B7140" s="406" t="s">
        <v>2595</v>
      </c>
      <c r="C7140" s="170" t="s">
        <v>2594</v>
      </c>
      <c r="D7140" s="405" t="s">
        <v>7453</v>
      </c>
      <c r="E7140" s="404">
        <v>8100</v>
      </c>
      <c r="F7140" s="434" t="s">
        <v>7452</v>
      </c>
      <c r="G7140" s="403" t="s">
        <v>7451</v>
      </c>
      <c r="H7140" s="170" t="s">
        <v>6630</v>
      </c>
      <c r="I7140" s="170" t="s">
        <v>6183</v>
      </c>
      <c r="J7140" s="155" t="s">
        <v>3529</v>
      </c>
      <c r="K7140" s="170">
        <v>1</v>
      </c>
      <c r="L7140" s="170">
        <v>12</v>
      </c>
      <c r="M7140" s="402">
        <v>100189.79999999997</v>
      </c>
      <c r="N7140" s="170">
        <v>1</v>
      </c>
      <c r="O7140" s="170">
        <v>6</v>
      </c>
      <c r="P7140" s="402">
        <v>49906.8</v>
      </c>
    </row>
    <row r="7141" spans="1:16" ht="45" x14ac:dyDescent="0.2">
      <c r="A7141" s="406" t="s">
        <v>6188</v>
      </c>
      <c r="B7141" s="406" t="s">
        <v>2595</v>
      </c>
      <c r="C7141" s="170" t="s">
        <v>2594</v>
      </c>
      <c r="D7141" s="405" t="s">
        <v>7450</v>
      </c>
      <c r="E7141" s="404">
        <v>8100</v>
      </c>
      <c r="F7141" s="434" t="s">
        <v>7449</v>
      </c>
      <c r="G7141" s="403" t="s">
        <v>7448</v>
      </c>
      <c r="H7141" s="170" t="s">
        <v>6193</v>
      </c>
      <c r="I7141" s="170" t="s">
        <v>6183</v>
      </c>
      <c r="J7141" s="155" t="s">
        <v>3529</v>
      </c>
      <c r="K7141" s="170">
        <v>1</v>
      </c>
      <c r="L7141" s="170">
        <v>12</v>
      </c>
      <c r="M7141" s="402">
        <v>99747.109999999971</v>
      </c>
      <c r="N7141" s="170">
        <v>1</v>
      </c>
      <c r="O7141" s="170">
        <v>6</v>
      </c>
      <c r="P7141" s="402">
        <v>49906.240000000005</v>
      </c>
    </row>
    <row r="7142" spans="1:16" ht="45" x14ac:dyDescent="0.2">
      <c r="A7142" s="406" t="s">
        <v>6188</v>
      </c>
      <c r="B7142" s="406" t="s">
        <v>3526</v>
      </c>
      <c r="C7142" s="170" t="s">
        <v>2594</v>
      </c>
      <c r="D7142" s="405" t="s">
        <v>6476</v>
      </c>
      <c r="E7142" s="404">
        <v>2500</v>
      </c>
      <c r="F7142" s="434" t="s">
        <v>7447</v>
      </c>
      <c r="G7142" s="403" t="s">
        <v>7446</v>
      </c>
      <c r="H7142" s="170" t="s">
        <v>7445</v>
      </c>
      <c r="I7142" s="170" t="s">
        <v>6246</v>
      </c>
      <c r="J7142" s="155" t="s">
        <v>6246</v>
      </c>
      <c r="K7142" s="170">
        <v>1</v>
      </c>
      <c r="L7142" s="170">
        <v>5</v>
      </c>
      <c r="M7142" s="402">
        <v>12674.210000000001</v>
      </c>
      <c r="N7142" s="170" t="s">
        <v>1136</v>
      </c>
      <c r="O7142" s="170" t="s">
        <v>1136</v>
      </c>
      <c r="P7142" s="402" t="s">
        <v>1136</v>
      </c>
    </row>
    <row r="7143" spans="1:16" ht="45" x14ac:dyDescent="0.2">
      <c r="A7143" s="406" t="s">
        <v>6188</v>
      </c>
      <c r="B7143" s="406" t="s">
        <v>2595</v>
      </c>
      <c r="C7143" s="170" t="s">
        <v>2594</v>
      </c>
      <c r="D7143" s="405" t="s">
        <v>6304</v>
      </c>
      <c r="E7143" s="404">
        <v>5600</v>
      </c>
      <c r="F7143" s="434" t="s">
        <v>7444</v>
      </c>
      <c r="G7143" s="403" t="s">
        <v>7443</v>
      </c>
      <c r="H7143" s="170" t="s">
        <v>6201</v>
      </c>
      <c r="I7143" s="170" t="s">
        <v>6183</v>
      </c>
      <c r="J7143" s="155" t="s">
        <v>3529</v>
      </c>
      <c r="K7143" s="170">
        <v>1</v>
      </c>
      <c r="L7143" s="170">
        <v>12</v>
      </c>
      <c r="M7143" s="402">
        <v>64974.87000000001</v>
      </c>
      <c r="N7143" s="170">
        <v>1</v>
      </c>
      <c r="O7143" s="170">
        <v>6</v>
      </c>
      <c r="P7143" s="402">
        <v>34906.800000000003</v>
      </c>
    </row>
    <row r="7144" spans="1:16" ht="45" x14ac:dyDescent="0.2">
      <c r="A7144" s="406" t="s">
        <v>6188</v>
      </c>
      <c r="B7144" s="406" t="s">
        <v>3526</v>
      </c>
      <c r="C7144" s="170" t="s">
        <v>2594</v>
      </c>
      <c r="D7144" s="405" t="s">
        <v>7442</v>
      </c>
      <c r="E7144" s="404">
        <v>4000</v>
      </c>
      <c r="F7144" s="434" t="s">
        <v>7441</v>
      </c>
      <c r="G7144" s="403" t="s">
        <v>7440</v>
      </c>
      <c r="H7144" s="170" t="s">
        <v>7439</v>
      </c>
      <c r="I7144" s="170" t="s">
        <v>6183</v>
      </c>
      <c r="J7144" s="155" t="s">
        <v>6183</v>
      </c>
      <c r="K7144" s="170">
        <v>1</v>
      </c>
      <c r="L7144" s="170">
        <v>12</v>
      </c>
      <c r="M7144" s="402">
        <v>50969.80000000001</v>
      </c>
      <c r="N7144" s="170">
        <v>1</v>
      </c>
      <c r="O7144" s="170">
        <v>6</v>
      </c>
      <c r="P7144" s="402">
        <v>25297.909999999996</v>
      </c>
    </row>
    <row r="7145" spans="1:16" ht="45" x14ac:dyDescent="0.2">
      <c r="A7145" s="406" t="s">
        <v>6188</v>
      </c>
      <c r="B7145" s="406" t="s">
        <v>2595</v>
      </c>
      <c r="C7145" s="170" t="s">
        <v>2594</v>
      </c>
      <c r="D7145" s="405" t="s">
        <v>7438</v>
      </c>
      <c r="E7145" s="404">
        <v>7500</v>
      </c>
      <c r="F7145" s="434" t="s">
        <v>7437</v>
      </c>
      <c r="G7145" s="403" t="s">
        <v>7436</v>
      </c>
      <c r="H7145" s="170" t="s">
        <v>6353</v>
      </c>
      <c r="I7145" s="170" t="s">
        <v>6183</v>
      </c>
      <c r="J7145" s="155" t="s">
        <v>3529</v>
      </c>
      <c r="K7145" s="170">
        <v>1</v>
      </c>
      <c r="L7145" s="170">
        <v>1</v>
      </c>
      <c r="M7145" s="402">
        <v>5174.1499999999996</v>
      </c>
      <c r="N7145" s="170">
        <v>1</v>
      </c>
      <c r="O7145" s="170">
        <v>6</v>
      </c>
      <c r="P7145" s="402">
        <v>46306.8</v>
      </c>
    </row>
    <row r="7146" spans="1:16" ht="45" x14ac:dyDescent="0.2">
      <c r="A7146" s="406" t="s">
        <v>6188</v>
      </c>
      <c r="B7146" s="406" t="s">
        <v>3526</v>
      </c>
      <c r="C7146" s="170" t="s">
        <v>2594</v>
      </c>
      <c r="D7146" s="405" t="s">
        <v>6489</v>
      </c>
      <c r="E7146" s="404">
        <v>4500</v>
      </c>
      <c r="F7146" s="434" t="s">
        <v>7435</v>
      </c>
      <c r="G7146" s="403" t="s">
        <v>7434</v>
      </c>
      <c r="H7146" s="170" t="s">
        <v>6486</v>
      </c>
      <c r="I7146" s="170" t="s">
        <v>6183</v>
      </c>
      <c r="J7146" s="155" t="s">
        <v>3529</v>
      </c>
      <c r="K7146" s="170">
        <v>1</v>
      </c>
      <c r="L7146" s="170">
        <v>12</v>
      </c>
      <c r="M7146" s="402">
        <v>56833.55000000001</v>
      </c>
      <c r="N7146" s="170">
        <v>1</v>
      </c>
      <c r="O7146" s="170">
        <v>6</v>
      </c>
      <c r="P7146" s="402">
        <v>28306.799999999999</v>
      </c>
    </row>
    <row r="7147" spans="1:16" ht="45" x14ac:dyDescent="0.2">
      <c r="A7147" s="406" t="s">
        <v>6188</v>
      </c>
      <c r="B7147" s="406" t="s">
        <v>3526</v>
      </c>
      <c r="C7147" s="170" t="s">
        <v>2594</v>
      </c>
      <c r="D7147" s="405" t="s">
        <v>6204</v>
      </c>
      <c r="E7147" s="404">
        <v>6000</v>
      </c>
      <c r="F7147" s="434" t="s">
        <v>7433</v>
      </c>
      <c r="G7147" s="403" t="s">
        <v>7432</v>
      </c>
      <c r="H7147" s="170" t="s">
        <v>6362</v>
      </c>
      <c r="I7147" s="170" t="s">
        <v>6183</v>
      </c>
      <c r="J7147" s="155" t="s">
        <v>3529</v>
      </c>
      <c r="K7147" s="170">
        <v>1</v>
      </c>
      <c r="L7147" s="170">
        <v>12</v>
      </c>
      <c r="M7147" s="402">
        <v>74986.47</v>
      </c>
      <c r="N7147" s="170">
        <v>1</v>
      </c>
      <c r="O7147" s="170">
        <v>6</v>
      </c>
      <c r="P7147" s="402">
        <v>37288.47</v>
      </c>
    </row>
    <row r="7148" spans="1:16" ht="45" x14ac:dyDescent="0.2">
      <c r="A7148" s="406" t="s">
        <v>6188</v>
      </c>
      <c r="B7148" s="406" t="s">
        <v>2595</v>
      </c>
      <c r="C7148" s="170" t="s">
        <v>2594</v>
      </c>
      <c r="D7148" s="405" t="s">
        <v>6226</v>
      </c>
      <c r="E7148" s="404">
        <v>7500</v>
      </c>
      <c r="F7148" s="434" t="s">
        <v>7431</v>
      </c>
      <c r="G7148" s="403" t="s">
        <v>7430</v>
      </c>
      <c r="H7148" s="170" t="s">
        <v>6201</v>
      </c>
      <c r="I7148" s="170" t="s">
        <v>6183</v>
      </c>
      <c r="J7148" s="155" t="s">
        <v>3529</v>
      </c>
      <c r="K7148" s="170">
        <v>1</v>
      </c>
      <c r="L7148" s="170">
        <v>12</v>
      </c>
      <c r="M7148" s="402">
        <v>87469.819999999992</v>
      </c>
      <c r="N7148" s="170">
        <v>1</v>
      </c>
      <c r="O7148" s="170">
        <v>6</v>
      </c>
      <c r="P7148" s="402">
        <v>46055.240000000005</v>
      </c>
    </row>
    <row r="7149" spans="1:16" ht="45" x14ac:dyDescent="0.2">
      <c r="A7149" s="406" t="s">
        <v>6188</v>
      </c>
      <c r="B7149" s="406" t="s">
        <v>2595</v>
      </c>
      <c r="C7149" s="170" t="s">
        <v>2594</v>
      </c>
      <c r="D7149" s="405" t="s">
        <v>6784</v>
      </c>
      <c r="E7149" s="404">
        <v>5600</v>
      </c>
      <c r="F7149" s="434" t="s">
        <v>7429</v>
      </c>
      <c r="G7149" s="403" t="s">
        <v>7428</v>
      </c>
      <c r="H7149" s="170" t="s">
        <v>7427</v>
      </c>
      <c r="I7149" s="170" t="s">
        <v>6183</v>
      </c>
      <c r="J7149" s="155" t="s">
        <v>6183</v>
      </c>
      <c r="K7149" s="170">
        <v>1</v>
      </c>
      <c r="L7149" s="170">
        <v>6</v>
      </c>
      <c r="M7149" s="402">
        <v>34231.57</v>
      </c>
      <c r="N7149" s="170">
        <v>1</v>
      </c>
      <c r="O7149" s="170">
        <v>6</v>
      </c>
      <c r="P7149" s="402">
        <v>34906.800000000003</v>
      </c>
    </row>
    <row r="7150" spans="1:16" ht="45" x14ac:dyDescent="0.2">
      <c r="A7150" s="406" t="s">
        <v>6188</v>
      </c>
      <c r="B7150" s="406" t="s">
        <v>3526</v>
      </c>
      <c r="C7150" s="170" t="s">
        <v>2594</v>
      </c>
      <c r="D7150" s="405" t="s">
        <v>7426</v>
      </c>
      <c r="E7150" s="404">
        <v>3500</v>
      </c>
      <c r="F7150" s="434" t="s">
        <v>7425</v>
      </c>
      <c r="G7150" s="403" t="s">
        <v>7424</v>
      </c>
      <c r="H7150" s="170" t="s">
        <v>7423</v>
      </c>
      <c r="I7150" s="170" t="s">
        <v>6183</v>
      </c>
      <c r="J7150" s="155" t="s">
        <v>3529</v>
      </c>
      <c r="K7150" s="170">
        <v>1</v>
      </c>
      <c r="L7150" s="170">
        <v>12</v>
      </c>
      <c r="M7150" s="402">
        <v>44177.020000000004</v>
      </c>
      <c r="N7150" s="170">
        <v>1</v>
      </c>
      <c r="O7150" s="170">
        <v>6</v>
      </c>
      <c r="P7150" s="402">
        <v>21424.750000000004</v>
      </c>
    </row>
    <row r="7151" spans="1:16" ht="45" x14ac:dyDescent="0.2">
      <c r="A7151" s="406" t="s">
        <v>6188</v>
      </c>
      <c r="B7151" s="406" t="s">
        <v>3526</v>
      </c>
      <c r="C7151" s="170" t="s">
        <v>2594</v>
      </c>
      <c r="D7151" s="405" t="s">
        <v>6226</v>
      </c>
      <c r="E7151" s="404">
        <v>4500</v>
      </c>
      <c r="F7151" s="434" t="s">
        <v>7422</v>
      </c>
      <c r="G7151" s="403" t="s">
        <v>7421</v>
      </c>
      <c r="H7151" s="170" t="s">
        <v>6201</v>
      </c>
      <c r="I7151" s="170" t="s">
        <v>6183</v>
      </c>
      <c r="J7151" s="155" t="s">
        <v>3529</v>
      </c>
      <c r="K7151" s="170">
        <v>1</v>
      </c>
      <c r="L7151" s="170">
        <v>12</v>
      </c>
      <c r="M7151" s="402">
        <v>56914.790000000008</v>
      </c>
      <c r="N7151" s="170">
        <v>1</v>
      </c>
      <c r="O7151" s="170">
        <v>6</v>
      </c>
      <c r="P7151" s="402">
        <v>28306.799999999999</v>
      </c>
    </row>
    <row r="7152" spans="1:16" ht="45" x14ac:dyDescent="0.2">
      <c r="A7152" s="406" t="s">
        <v>6188</v>
      </c>
      <c r="B7152" s="406" t="s">
        <v>3526</v>
      </c>
      <c r="C7152" s="170" t="s">
        <v>2594</v>
      </c>
      <c r="D7152" s="405" t="s">
        <v>6556</v>
      </c>
      <c r="E7152" s="404">
        <v>6000</v>
      </c>
      <c r="F7152" s="434" t="s">
        <v>7420</v>
      </c>
      <c r="G7152" s="403" t="s">
        <v>7419</v>
      </c>
      <c r="H7152" s="170" t="s">
        <v>6398</v>
      </c>
      <c r="I7152" s="170" t="s">
        <v>6183</v>
      </c>
      <c r="J7152" s="155" t="s">
        <v>3529</v>
      </c>
      <c r="K7152" s="170">
        <v>1</v>
      </c>
      <c r="L7152" s="170">
        <v>12</v>
      </c>
      <c r="M7152" s="402">
        <v>74671.88</v>
      </c>
      <c r="N7152" s="170">
        <v>1</v>
      </c>
      <c r="O7152" s="170">
        <v>6</v>
      </c>
      <c r="P7152" s="402">
        <v>37270.97</v>
      </c>
    </row>
    <row r="7153" spans="1:16" ht="45" x14ac:dyDescent="0.2">
      <c r="A7153" s="406" t="s">
        <v>6188</v>
      </c>
      <c r="B7153" s="406" t="s">
        <v>3526</v>
      </c>
      <c r="C7153" s="170" t="s">
        <v>2594</v>
      </c>
      <c r="D7153" s="405" t="s">
        <v>5152</v>
      </c>
      <c r="E7153" s="404">
        <v>3900</v>
      </c>
      <c r="F7153" s="434" t="s">
        <v>7418</v>
      </c>
      <c r="G7153" s="403" t="s">
        <v>7417</v>
      </c>
      <c r="H7153" s="170" t="s">
        <v>7416</v>
      </c>
      <c r="I7153" s="170" t="s">
        <v>6183</v>
      </c>
      <c r="J7153" s="155" t="s">
        <v>3529</v>
      </c>
      <c r="K7153" s="170">
        <v>1</v>
      </c>
      <c r="L7153" s="170">
        <v>4</v>
      </c>
      <c r="M7153" s="402">
        <v>15563.27</v>
      </c>
      <c r="N7153" s="170">
        <v>1</v>
      </c>
      <c r="O7153" s="170">
        <v>6</v>
      </c>
      <c r="P7153" s="402">
        <v>24706.799999999999</v>
      </c>
    </row>
    <row r="7154" spans="1:16" ht="45" x14ac:dyDescent="0.2">
      <c r="A7154" s="406" t="s">
        <v>6188</v>
      </c>
      <c r="B7154" s="406" t="s">
        <v>2595</v>
      </c>
      <c r="C7154" s="170" t="s">
        <v>2594</v>
      </c>
      <c r="D7154" s="405" t="s">
        <v>6229</v>
      </c>
      <c r="E7154" s="404">
        <v>6800</v>
      </c>
      <c r="F7154" s="434" t="s">
        <v>7415</v>
      </c>
      <c r="G7154" s="403" t="s">
        <v>7414</v>
      </c>
      <c r="H7154" s="170" t="s">
        <v>4522</v>
      </c>
      <c r="I7154" s="170" t="s">
        <v>6183</v>
      </c>
      <c r="J7154" s="155" t="s">
        <v>3529</v>
      </c>
      <c r="K7154" s="170">
        <v>1</v>
      </c>
      <c r="L7154" s="170">
        <v>2</v>
      </c>
      <c r="M7154" s="402">
        <v>14987.189999999999</v>
      </c>
      <c r="N7154" s="170">
        <v>1</v>
      </c>
      <c r="O7154" s="170">
        <v>5</v>
      </c>
      <c r="P7154" s="402">
        <v>31915.67</v>
      </c>
    </row>
    <row r="7155" spans="1:16" ht="45" x14ac:dyDescent="0.2">
      <c r="A7155" s="406" t="s">
        <v>6188</v>
      </c>
      <c r="B7155" s="406" t="s">
        <v>2595</v>
      </c>
      <c r="C7155" s="170" t="s">
        <v>2594</v>
      </c>
      <c r="D7155" s="405" t="s">
        <v>7413</v>
      </c>
      <c r="E7155" s="404">
        <v>5000</v>
      </c>
      <c r="F7155" s="434" t="s">
        <v>7412</v>
      </c>
      <c r="G7155" s="403" t="s">
        <v>7411</v>
      </c>
      <c r="H7155" s="170" t="s">
        <v>3528</v>
      </c>
      <c r="I7155" s="170" t="s">
        <v>6183</v>
      </c>
      <c r="J7155" s="155" t="s">
        <v>3529</v>
      </c>
      <c r="K7155" s="170">
        <v>1</v>
      </c>
      <c r="L7155" s="170">
        <v>12</v>
      </c>
      <c r="M7155" s="402">
        <v>57181.35</v>
      </c>
      <c r="N7155" s="170">
        <v>1</v>
      </c>
      <c r="O7155" s="170">
        <v>6</v>
      </c>
      <c r="P7155" s="402">
        <v>31306.799999999999</v>
      </c>
    </row>
    <row r="7156" spans="1:16" ht="45" x14ac:dyDescent="0.2">
      <c r="A7156" s="406" t="s">
        <v>6188</v>
      </c>
      <c r="B7156" s="406" t="s">
        <v>3526</v>
      </c>
      <c r="C7156" s="170" t="s">
        <v>2594</v>
      </c>
      <c r="D7156" s="405" t="s">
        <v>4803</v>
      </c>
      <c r="E7156" s="404">
        <v>4500</v>
      </c>
      <c r="F7156" s="434" t="s">
        <v>7410</v>
      </c>
      <c r="G7156" s="403" t="s">
        <v>7409</v>
      </c>
      <c r="H7156" s="170" t="s">
        <v>3542</v>
      </c>
      <c r="I7156" s="170" t="s">
        <v>6183</v>
      </c>
      <c r="J7156" s="155" t="s">
        <v>3529</v>
      </c>
      <c r="K7156" s="170" t="s">
        <v>1136</v>
      </c>
      <c r="L7156" s="170" t="s">
        <v>1136</v>
      </c>
      <c r="M7156" s="402" t="s">
        <v>1136</v>
      </c>
      <c r="N7156" s="170">
        <v>1</v>
      </c>
      <c r="O7156" s="170">
        <v>2</v>
      </c>
      <c r="P7156" s="402">
        <v>7485.6</v>
      </c>
    </row>
    <row r="7157" spans="1:16" ht="45" x14ac:dyDescent="0.2">
      <c r="A7157" s="406" t="s">
        <v>6188</v>
      </c>
      <c r="B7157" s="406" t="s">
        <v>2595</v>
      </c>
      <c r="C7157" s="170" t="s">
        <v>2594</v>
      </c>
      <c r="D7157" s="405" t="s">
        <v>6716</v>
      </c>
      <c r="E7157" s="404">
        <v>9500</v>
      </c>
      <c r="F7157" s="434" t="s">
        <v>7408</v>
      </c>
      <c r="G7157" s="403" t="s">
        <v>7407</v>
      </c>
      <c r="H7157" s="170" t="s">
        <v>6201</v>
      </c>
      <c r="I7157" s="170" t="s">
        <v>6183</v>
      </c>
      <c r="J7157" s="155" t="s">
        <v>3529</v>
      </c>
      <c r="K7157" s="170">
        <v>1</v>
      </c>
      <c r="L7157" s="170">
        <v>2</v>
      </c>
      <c r="M7157" s="402">
        <v>16868.3</v>
      </c>
      <c r="N7157" s="170">
        <v>1</v>
      </c>
      <c r="O7157" s="170">
        <v>2</v>
      </c>
      <c r="P7157" s="402">
        <v>13788.369999999999</v>
      </c>
    </row>
    <row r="7158" spans="1:16" ht="45" x14ac:dyDescent="0.2">
      <c r="A7158" s="406" t="s">
        <v>6188</v>
      </c>
      <c r="B7158" s="406" t="s">
        <v>3526</v>
      </c>
      <c r="C7158" s="170" t="s">
        <v>2594</v>
      </c>
      <c r="D7158" s="405" t="s">
        <v>4803</v>
      </c>
      <c r="E7158" s="404">
        <v>3500</v>
      </c>
      <c r="F7158" s="434" t="s">
        <v>7406</v>
      </c>
      <c r="G7158" s="403" t="s">
        <v>7405</v>
      </c>
      <c r="H7158" s="170" t="s">
        <v>3542</v>
      </c>
      <c r="I7158" s="170" t="s">
        <v>6183</v>
      </c>
      <c r="J7158" s="155" t="s">
        <v>6183</v>
      </c>
      <c r="K7158" s="170">
        <v>1</v>
      </c>
      <c r="L7158" s="170">
        <v>5</v>
      </c>
      <c r="M7158" s="402">
        <v>18620.75</v>
      </c>
      <c r="N7158" s="170">
        <v>1</v>
      </c>
      <c r="O7158" s="170">
        <v>6</v>
      </c>
      <c r="P7158" s="402">
        <v>22306.799999999999</v>
      </c>
    </row>
    <row r="7159" spans="1:16" ht="45" x14ac:dyDescent="0.2">
      <c r="A7159" s="406" t="s">
        <v>6188</v>
      </c>
      <c r="B7159" s="406" t="s">
        <v>3526</v>
      </c>
      <c r="C7159" s="170" t="s">
        <v>2594</v>
      </c>
      <c r="D7159" s="405" t="s">
        <v>6368</v>
      </c>
      <c r="E7159" s="404">
        <v>3500</v>
      </c>
      <c r="F7159" s="434" t="s">
        <v>7404</v>
      </c>
      <c r="G7159" s="403" t="s">
        <v>7403</v>
      </c>
      <c r="H7159" s="170" t="s">
        <v>7402</v>
      </c>
      <c r="I7159" s="170" t="s">
        <v>6183</v>
      </c>
      <c r="J7159" s="155" t="s">
        <v>6183</v>
      </c>
      <c r="K7159" s="170">
        <v>1</v>
      </c>
      <c r="L7159" s="170">
        <v>6</v>
      </c>
      <c r="M7159" s="402">
        <v>25532.940000000002</v>
      </c>
      <c r="N7159" s="170" t="s">
        <v>1136</v>
      </c>
      <c r="O7159" s="170" t="s">
        <v>1136</v>
      </c>
      <c r="P7159" s="402" t="s">
        <v>1136</v>
      </c>
    </row>
    <row r="7160" spans="1:16" ht="45" x14ac:dyDescent="0.2">
      <c r="A7160" s="406" t="s">
        <v>6188</v>
      </c>
      <c r="B7160" s="406" t="s">
        <v>3526</v>
      </c>
      <c r="C7160" s="170" t="s">
        <v>2594</v>
      </c>
      <c r="D7160" s="405" t="s">
        <v>6290</v>
      </c>
      <c r="E7160" s="404">
        <v>8500</v>
      </c>
      <c r="F7160" s="434" t="s">
        <v>7401</v>
      </c>
      <c r="G7160" s="403" t="s">
        <v>7400</v>
      </c>
      <c r="H7160" s="170" t="s">
        <v>6201</v>
      </c>
      <c r="I7160" s="170" t="s">
        <v>6183</v>
      </c>
      <c r="J7160" s="155" t="s">
        <v>3529</v>
      </c>
      <c r="K7160" s="170">
        <v>1</v>
      </c>
      <c r="L7160" s="170">
        <v>12</v>
      </c>
      <c r="M7160" s="402">
        <v>104194.69999999998</v>
      </c>
      <c r="N7160" s="170">
        <v>1</v>
      </c>
      <c r="O7160" s="170">
        <v>0</v>
      </c>
      <c r="P7160" s="402">
        <v>11456.68</v>
      </c>
    </row>
    <row r="7161" spans="1:16" ht="45" x14ac:dyDescent="0.2">
      <c r="A7161" s="406" t="s">
        <v>6188</v>
      </c>
      <c r="B7161" s="406" t="s">
        <v>3526</v>
      </c>
      <c r="C7161" s="170" t="s">
        <v>2594</v>
      </c>
      <c r="D7161" s="405" t="s">
        <v>7399</v>
      </c>
      <c r="E7161" s="404">
        <v>11000</v>
      </c>
      <c r="F7161" s="434" t="s">
        <v>7398</v>
      </c>
      <c r="G7161" s="403" t="s">
        <v>7397</v>
      </c>
      <c r="H7161" s="170" t="s">
        <v>3570</v>
      </c>
      <c r="I7161" s="170" t="s">
        <v>6183</v>
      </c>
      <c r="J7161" s="155" t="s">
        <v>3529</v>
      </c>
      <c r="K7161" s="170" t="s">
        <v>1136</v>
      </c>
      <c r="L7161" s="170" t="s">
        <v>1136</v>
      </c>
      <c r="M7161" s="402" t="s">
        <v>1136</v>
      </c>
      <c r="N7161" s="170">
        <v>1</v>
      </c>
      <c r="O7161" s="170">
        <v>2</v>
      </c>
      <c r="P7161" s="402">
        <v>21702.269999999997</v>
      </c>
    </row>
    <row r="7162" spans="1:16" ht="45" x14ac:dyDescent="0.2">
      <c r="A7162" s="406" t="s">
        <v>6188</v>
      </c>
      <c r="B7162" s="406" t="s">
        <v>2595</v>
      </c>
      <c r="C7162" s="170" t="s">
        <v>2594</v>
      </c>
      <c r="D7162" s="405" t="s">
        <v>6512</v>
      </c>
      <c r="E7162" s="404">
        <v>6800</v>
      </c>
      <c r="F7162" s="434" t="s">
        <v>7396</v>
      </c>
      <c r="G7162" s="403" t="s">
        <v>7395</v>
      </c>
      <c r="H7162" s="170" t="s">
        <v>6398</v>
      </c>
      <c r="I7162" s="170" t="s">
        <v>6183</v>
      </c>
      <c r="J7162" s="155" t="s">
        <v>3529</v>
      </c>
      <c r="K7162" s="170">
        <v>1</v>
      </c>
      <c r="L7162" s="170">
        <v>3</v>
      </c>
      <c r="M7162" s="402">
        <v>27421.53</v>
      </c>
      <c r="N7162" s="170" t="s">
        <v>1136</v>
      </c>
      <c r="O7162" s="170" t="s">
        <v>1136</v>
      </c>
      <c r="P7162" s="402" t="s">
        <v>1136</v>
      </c>
    </row>
    <row r="7163" spans="1:16" ht="45" x14ac:dyDescent="0.2">
      <c r="A7163" s="406" t="s">
        <v>6188</v>
      </c>
      <c r="B7163" s="406" t="s">
        <v>3526</v>
      </c>
      <c r="C7163" s="170" t="s">
        <v>2594</v>
      </c>
      <c r="D7163" s="405" t="s">
        <v>6254</v>
      </c>
      <c r="E7163" s="404">
        <v>3500</v>
      </c>
      <c r="F7163" s="434" t="s">
        <v>7394</v>
      </c>
      <c r="G7163" s="403" t="s">
        <v>7393</v>
      </c>
      <c r="H7163" s="170" t="s">
        <v>6201</v>
      </c>
      <c r="I7163" s="170" t="s">
        <v>6183</v>
      </c>
      <c r="J7163" s="155" t="s">
        <v>3529</v>
      </c>
      <c r="K7163" s="170">
        <v>1</v>
      </c>
      <c r="L7163" s="170">
        <v>10</v>
      </c>
      <c r="M7163" s="402">
        <v>37291.500000000007</v>
      </c>
      <c r="N7163" s="170">
        <v>1</v>
      </c>
      <c r="O7163" s="170">
        <v>6</v>
      </c>
      <c r="P7163" s="402">
        <v>22306.799999999999</v>
      </c>
    </row>
    <row r="7164" spans="1:16" ht="45" x14ac:dyDescent="0.2">
      <c r="A7164" s="406" t="s">
        <v>6188</v>
      </c>
      <c r="B7164" s="406" t="s">
        <v>2595</v>
      </c>
      <c r="C7164" s="170" t="s">
        <v>2594</v>
      </c>
      <c r="D7164" s="405" t="s">
        <v>6512</v>
      </c>
      <c r="E7164" s="404">
        <v>6800</v>
      </c>
      <c r="F7164" s="434" t="s">
        <v>7392</v>
      </c>
      <c r="G7164" s="403" t="s">
        <v>7391</v>
      </c>
      <c r="H7164" s="170" t="s">
        <v>6201</v>
      </c>
      <c r="I7164" s="170" t="s">
        <v>6183</v>
      </c>
      <c r="J7164" s="155" t="s">
        <v>3529</v>
      </c>
      <c r="K7164" s="170">
        <v>1</v>
      </c>
      <c r="L7164" s="170">
        <v>12</v>
      </c>
      <c r="M7164" s="402">
        <v>83954.189999999988</v>
      </c>
      <c r="N7164" s="170">
        <v>1</v>
      </c>
      <c r="O7164" s="170">
        <v>6</v>
      </c>
      <c r="P7164" s="402">
        <v>42055.33</v>
      </c>
    </row>
    <row r="7165" spans="1:16" ht="45" x14ac:dyDescent="0.2">
      <c r="A7165" s="406" t="s">
        <v>6188</v>
      </c>
      <c r="B7165" s="406" t="s">
        <v>3526</v>
      </c>
      <c r="C7165" s="170" t="s">
        <v>2594</v>
      </c>
      <c r="D7165" s="405" t="s">
        <v>6192</v>
      </c>
      <c r="E7165" s="404">
        <v>3500</v>
      </c>
      <c r="F7165" s="434" t="s">
        <v>7390</v>
      </c>
      <c r="G7165" s="403" t="s">
        <v>7389</v>
      </c>
      <c r="H7165" s="170" t="s">
        <v>6201</v>
      </c>
      <c r="I7165" s="170" t="s">
        <v>6183</v>
      </c>
      <c r="J7165" s="155" t="s">
        <v>3529</v>
      </c>
      <c r="K7165" s="170">
        <v>1</v>
      </c>
      <c r="L7165" s="170">
        <v>12</v>
      </c>
      <c r="M7165" s="402">
        <v>44901.810000000012</v>
      </c>
      <c r="N7165" s="170">
        <v>1</v>
      </c>
      <c r="O7165" s="170">
        <v>6</v>
      </c>
      <c r="P7165" s="402">
        <v>22266.699999999997</v>
      </c>
    </row>
    <row r="7166" spans="1:16" ht="45" x14ac:dyDescent="0.2">
      <c r="A7166" s="406" t="s">
        <v>6188</v>
      </c>
      <c r="B7166" s="406" t="s">
        <v>3526</v>
      </c>
      <c r="C7166" s="170" t="s">
        <v>2594</v>
      </c>
      <c r="D7166" s="405" t="s">
        <v>7388</v>
      </c>
      <c r="E7166" s="404">
        <v>12000</v>
      </c>
      <c r="F7166" s="434" t="s">
        <v>7387</v>
      </c>
      <c r="G7166" s="403" t="s">
        <v>7386</v>
      </c>
      <c r="H7166" s="170" t="s">
        <v>6601</v>
      </c>
      <c r="I7166" s="170" t="s">
        <v>6183</v>
      </c>
      <c r="J7166" s="155" t="s">
        <v>3529</v>
      </c>
      <c r="K7166" s="170">
        <v>1</v>
      </c>
      <c r="L7166" s="170">
        <v>5</v>
      </c>
      <c r="M7166" s="402">
        <v>60670.75</v>
      </c>
      <c r="N7166" s="170">
        <v>1</v>
      </c>
      <c r="O7166" s="170">
        <v>6</v>
      </c>
      <c r="P7166" s="402">
        <v>73306.8</v>
      </c>
    </row>
    <row r="7167" spans="1:16" ht="45" x14ac:dyDescent="0.2">
      <c r="A7167" s="406" t="s">
        <v>6188</v>
      </c>
      <c r="B7167" s="406" t="s">
        <v>2595</v>
      </c>
      <c r="C7167" s="170" t="s">
        <v>2594</v>
      </c>
      <c r="D7167" s="405" t="s">
        <v>7385</v>
      </c>
      <c r="E7167" s="404">
        <v>8100</v>
      </c>
      <c r="F7167" s="434" t="s">
        <v>7384</v>
      </c>
      <c r="G7167" s="403" t="s">
        <v>7383</v>
      </c>
      <c r="H7167" s="170" t="s">
        <v>6255</v>
      </c>
      <c r="I7167" s="170" t="s">
        <v>6183</v>
      </c>
      <c r="J7167" s="155" t="s">
        <v>3529</v>
      </c>
      <c r="K7167" s="170">
        <v>1</v>
      </c>
      <c r="L7167" s="170">
        <v>5</v>
      </c>
      <c r="M7167" s="402">
        <v>40350.75</v>
      </c>
      <c r="N7167" s="170">
        <v>1</v>
      </c>
      <c r="O7167" s="170">
        <v>6</v>
      </c>
      <c r="P7167" s="402">
        <v>49906.8</v>
      </c>
    </row>
    <row r="7168" spans="1:16" ht="45" x14ac:dyDescent="0.2">
      <c r="A7168" s="406" t="s">
        <v>6188</v>
      </c>
      <c r="B7168" s="406" t="s">
        <v>3526</v>
      </c>
      <c r="C7168" s="170" t="s">
        <v>2594</v>
      </c>
      <c r="D7168" s="405" t="s">
        <v>5535</v>
      </c>
      <c r="E7168" s="404">
        <v>6000</v>
      </c>
      <c r="F7168" s="434" t="s">
        <v>7382</v>
      </c>
      <c r="G7168" s="403" t="s">
        <v>7381</v>
      </c>
      <c r="H7168" s="170" t="s">
        <v>6486</v>
      </c>
      <c r="I7168" s="170" t="s">
        <v>6183</v>
      </c>
      <c r="J7168" s="155" t="s">
        <v>3529</v>
      </c>
      <c r="K7168" s="170">
        <v>1</v>
      </c>
      <c r="L7168" s="170">
        <v>12</v>
      </c>
      <c r="M7168" s="402">
        <v>74932.289999999994</v>
      </c>
      <c r="N7168" s="170">
        <v>1</v>
      </c>
      <c r="O7168" s="170">
        <v>6</v>
      </c>
      <c r="P7168" s="402">
        <v>37234.299999999996</v>
      </c>
    </row>
    <row r="7169" spans="1:16" ht="45" x14ac:dyDescent="0.2">
      <c r="A7169" s="406" t="s">
        <v>6188</v>
      </c>
      <c r="B7169" s="406" t="s">
        <v>3526</v>
      </c>
      <c r="C7169" s="170" t="s">
        <v>2594</v>
      </c>
      <c r="D7169" s="405" t="s">
        <v>5535</v>
      </c>
      <c r="E7169" s="404">
        <v>7500</v>
      </c>
      <c r="F7169" s="434" t="s">
        <v>7380</v>
      </c>
      <c r="G7169" s="403" t="s">
        <v>7379</v>
      </c>
      <c r="H7169" s="170" t="s">
        <v>6299</v>
      </c>
      <c r="I7169" s="170" t="s">
        <v>6183</v>
      </c>
      <c r="J7169" s="155" t="s">
        <v>3529</v>
      </c>
      <c r="K7169" s="170">
        <v>1</v>
      </c>
      <c r="L7169" s="170">
        <v>12</v>
      </c>
      <c r="M7169" s="402">
        <v>92970.00999999998</v>
      </c>
      <c r="N7169" s="170">
        <v>1</v>
      </c>
      <c r="O7169" s="170">
        <v>6</v>
      </c>
      <c r="P7169" s="402">
        <v>46306.8</v>
      </c>
    </row>
    <row r="7170" spans="1:16" ht="45" x14ac:dyDescent="0.2">
      <c r="A7170" s="406" t="s">
        <v>6188</v>
      </c>
      <c r="B7170" s="406" t="s">
        <v>3526</v>
      </c>
      <c r="C7170" s="170" t="s">
        <v>2594</v>
      </c>
      <c r="D7170" s="405" t="s">
        <v>6279</v>
      </c>
      <c r="E7170" s="404">
        <v>3000</v>
      </c>
      <c r="F7170" s="434" t="s">
        <v>7378</v>
      </c>
      <c r="G7170" s="403" t="s">
        <v>7377</v>
      </c>
      <c r="H7170" s="170" t="s">
        <v>6144</v>
      </c>
      <c r="I7170" s="170" t="s">
        <v>6246</v>
      </c>
      <c r="J7170" s="155" t="s">
        <v>6246</v>
      </c>
      <c r="K7170" s="170">
        <v>1</v>
      </c>
      <c r="L7170" s="170">
        <v>12</v>
      </c>
      <c r="M7170" s="402">
        <v>33129.550000000003</v>
      </c>
      <c r="N7170" s="170">
        <v>1</v>
      </c>
      <c r="O7170" s="170">
        <v>6</v>
      </c>
      <c r="P7170" s="402">
        <v>19304.919999999998</v>
      </c>
    </row>
    <row r="7171" spans="1:16" ht="45" x14ac:dyDescent="0.2">
      <c r="A7171" s="406" t="s">
        <v>6188</v>
      </c>
      <c r="B7171" s="406" t="s">
        <v>3526</v>
      </c>
      <c r="C7171" s="170" t="s">
        <v>2594</v>
      </c>
      <c r="D7171" s="405" t="s">
        <v>6732</v>
      </c>
      <c r="E7171" s="404">
        <v>2500</v>
      </c>
      <c r="F7171" s="434" t="s">
        <v>7376</v>
      </c>
      <c r="G7171" s="403" t="s">
        <v>7375</v>
      </c>
      <c r="H7171" s="170" t="s">
        <v>7374</v>
      </c>
      <c r="I7171" s="170" t="s">
        <v>6183</v>
      </c>
      <c r="J7171" s="155" t="s">
        <v>3529</v>
      </c>
      <c r="K7171" s="170">
        <v>1</v>
      </c>
      <c r="L7171" s="170">
        <v>12</v>
      </c>
      <c r="M7171" s="402">
        <v>32883.900000000009</v>
      </c>
      <c r="N7171" s="170">
        <v>1</v>
      </c>
      <c r="O7171" s="170">
        <v>6</v>
      </c>
      <c r="P7171" s="402">
        <v>16306.8</v>
      </c>
    </row>
    <row r="7172" spans="1:16" ht="45" x14ac:dyDescent="0.2">
      <c r="A7172" s="406" t="s">
        <v>6188</v>
      </c>
      <c r="B7172" s="406" t="s">
        <v>2595</v>
      </c>
      <c r="C7172" s="170" t="s">
        <v>2594</v>
      </c>
      <c r="D7172" s="405" t="s">
        <v>4784</v>
      </c>
      <c r="E7172" s="404">
        <v>3000</v>
      </c>
      <c r="F7172" s="434" t="s">
        <v>7373</v>
      </c>
      <c r="G7172" s="403" t="s">
        <v>7372</v>
      </c>
      <c r="H7172" s="170" t="s">
        <v>7371</v>
      </c>
      <c r="I7172" s="170" t="s">
        <v>6183</v>
      </c>
      <c r="J7172" s="155" t="s">
        <v>6183</v>
      </c>
      <c r="K7172" s="170">
        <v>1</v>
      </c>
      <c r="L7172" s="170">
        <v>6</v>
      </c>
      <c r="M7172" s="402">
        <v>19758.18</v>
      </c>
      <c r="N7172" s="170" t="s">
        <v>1136</v>
      </c>
      <c r="O7172" s="170" t="s">
        <v>1136</v>
      </c>
      <c r="P7172" s="402" t="s">
        <v>1136</v>
      </c>
    </row>
    <row r="7173" spans="1:16" ht="45" x14ac:dyDescent="0.2">
      <c r="A7173" s="406" t="s">
        <v>6188</v>
      </c>
      <c r="B7173" s="406" t="s">
        <v>3526</v>
      </c>
      <c r="C7173" s="170" t="s">
        <v>2594</v>
      </c>
      <c r="D7173" s="405" t="s">
        <v>6226</v>
      </c>
      <c r="E7173" s="404">
        <v>4500</v>
      </c>
      <c r="F7173" s="434" t="s">
        <v>7370</v>
      </c>
      <c r="G7173" s="403" t="s">
        <v>7369</v>
      </c>
      <c r="H7173" s="170" t="s">
        <v>6201</v>
      </c>
      <c r="I7173" s="170" t="s">
        <v>6183</v>
      </c>
      <c r="J7173" s="155" t="s">
        <v>3529</v>
      </c>
      <c r="K7173" s="170">
        <v>1</v>
      </c>
      <c r="L7173" s="170">
        <v>12</v>
      </c>
      <c r="M7173" s="402">
        <v>56989.80000000001</v>
      </c>
      <c r="N7173" s="170">
        <v>1</v>
      </c>
      <c r="O7173" s="170">
        <v>6</v>
      </c>
      <c r="P7173" s="402">
        <v>28304.92</v>
      </c>
    </row>
    <row r="7174" spans="1:16" ht="45" x14ac:dyDescent="0.2">
      <c r="A7174" s="406" t="s">
        <v>6188</v>
      </c>
      <c r="B7174" s="406" t="s">
        <v>3526</v>
      </c>
      <c r="C7174" s="170" t="s">
        <v>2594</v>
      </c>
      <c r="D7174" s="405" t="s">
        <v>6254</v>
      </c>
      <c r="E7174" s="404">
        <v>3500</v>
      </c>
      <c r="F7174" s="434" t="s">
        <v>7368</v>
      </c>
      <c r="G7174" s="403" t="s">
        <v>7367</v>
      </c>
      <c r="H7174" s="170" t="s">
        <v>7366</v>
      </c>
      <c r="I7174" s="170" t="s">
        <v>6183</v>
      </c>
      <c r="J7174" s="155" t="s">
        <v>3529</v>
      </c>
      <c r="K7174" s="170">
        <v>1</v>
      </c>
      <c r="L7174" s="170">
        <v>11</v>
      </c>
      <c r="M7174" s="402">
        <v>43863.460000000006</v>
      </c>
      <c r="N7174" s="170" t="s">
        <v>1136</v>
      </c>
      <c r="O7174" s="170" t="s">
        <v>1136</v>
      </c>
      <c r="P7174" s="402" t="s">
        <v>1136</v>
      </c>
    </row>
    <row r="7175" spans="1:16" ht="45" x14ac:dyDescent="0.2">
      <c r="A7175" s="406" t="s">
        <v>6188</v>
      </c>
      <c r="B7175" s="406" t="s">
        <v>3526</v>
      </c>
      <c r="C7175" s="170" t="s">
        <v>2594</v>
      </c>
      <c r="D7175" s="405" t="s">
        <v>6290</v>
      </c>
      <c r="E7175" s="404">
        <v>8500</v>
      </c>
      <c r="F7175" s="434" t="s">
        <v>7365</v>
      </c>
      <c r="G7175" s="403" t="s">
        <v>7364</v>
      </c>
      <c r="H7175" s="170" t="s">
        <v>6201</v>
      </c>
      <c r="I7175" s="170" t="s">
        <v>6183</v>
      </c>
      <c r="J7175" s="155" t="s">
        <v>3529</v>
      </c>
      <c r="K7175" s="170">
        <v>1</v>
      </c>
      <c r="L7175" s="170">
        <v>12</v>
      </c>
      <c r="M7175" s="402">
        <v>100321.98999999998</v>
      </c>
      <c r="N7175" s="170">
        <v>2</v>
      </c>
      <c r="O7175" s="170">
        <v>6</v>
      </c>
      <c r="P7175" s="402">
        <v>60905.159999999996</v>
      </c>
    </row>
    <row r="7176" spans="1:16" ht="45" x14ac:dyDescent="0.2">
      <c r="A7176" s="406" t="s">
        <v>6188</v>
      </c>
      <c r="B7176" s="406" t="s">
        <v>3526</v>
      </c>
      <c r="C7176" s="170" t="s">
        <v>2594</v>
      </c>
      <c r="D7176" s="405" t="s">
        <v>3532</v>
      </c>
      <c r="E7176" s="404">
        <v>3000</v>
      </c>
      <c r="F7176" s="434" t="s">
        <v>7363</v>
      </c>
      <c r="G7176" s="403" t="s">
        <v>7362</v>
      </c>
      <c r="H7176" s="170" t="s">
        <v>3570</v>
      </c>
      <c r="I7176" s="170" t="s">
        <v>6513</v>
      </c>
      <c r="J7176" s="155" t="s">
        <v>6513</v>
      </c>
      <c r="K7176" s="170">
        <v>1</v>
      </c>
      <c r="L7176" s="170">
        <v>4</v>
      </c>
      <c r="M7176" s="402">
        <v>11557.460000000001</v>
      </c>
      <c r="N7176" s="170" t="s">
        <v>1136</v>
      </c>
      <c r="O7176" s="170" t="s">
        <v>1136</v>
      </c>
      <c r="P7176" s="402" t="s">
        <v>1136</v>
      </c>
    </row>
    <row r="7177" spans="1:16" ht="45" x14ac:dyDescent="0.2">
      <c r="A7177" s="406" t="s">
        <v>6188</v>
      </c>
      <c r="B7177" s="406" t="s">
        <v>3526</v>
      </c>
      <c r="C7177" s="170" t="s">
        <v>2594</v>
      </c>
      <c r="D7177" s="405" t="s">
        <v>7041</v>
      </c>
      <c r="E7177" s="404">
        <v>5600</v>
      </c>
      <c r="F7177" s="434" t="s">
        <v>7361</v>
      </c>
      <c r="G7177" s="403" t="s">
        <v>7360</v>
      </c>
      <c r="H7177" s="170" t="s">
        <v>3542</v>
      </c>
      <c r="I7177" s="170" t="s">
        <v>6183</v>
      </c>
      <c r="J7177" s="155" t="s">
        <v>6183</v>
      </c>
      <c r="K7177" s="170">
        <v>1</v>
      </c>
      <c r="L7177" s="170">
        <v>12</v>
      </c>
      <c r="M7177" s="402">
        <v>69453.25</v>
      </c>
      <c r="N7177" s="170">
        <v>1</v>
      </c>
      <c r="O7177" s="170">
        <v>6</v>
      </c>
      <c r="P7177" s="402">
        <v>34903.69</v>
      </c>
    </row>
    <row r="7178" spans="1:16" ht="45" x14ac:dyDescent="0.2">
      <c r="A7178" s="406" t="s">
        <v>6188</v>
      </c>
      <c r="B7178" s="406" t="s">
        <v>3526</v>
      </c>
      <c r="C7178" s="170" t="s">
        <v>2594</v>
      </c>
      <c r="D7178" s="405" t="s">
        <v>6613</v>
      </c>
      <c r="E7178" s="404">
        <v>3500</v>
      </c>
      <c r="F7178" s="434" t="s">
        <v>7359</v>
      </c>
      <c r="G7178" s="403" t="s">
        <v>7358</v>
      </c>
      <c r="H7178" s="170" t="s">
        <v>6616</v>
      </c>
      <c r="I7178" s="170" t="s">
        <v>6183</v>
      </c>
      <c r="J7178" s="155" t="s">
        <v>5535</v>
      </c>
      <c r="K7178" s="170">
        <v>1</v>
      </c>
      <c r="L7178" s="170">
        <v>8</v>
      </c>
      <c r="M7178" s="402">
        <v>32614.31</v>
      </c>
      <c r="N7178" s="170" t="s">
        <v>1136</v>
      </c>
      <c r="O7178" s="170" t="s">
        <v>1136</v>
      </c>
      <c r="P7178" s="402" t="s">
        <v>1136</v>
      </c>
    </row>
    <row r="7179" spans="1:16" ht="45" x14ac:dyDescent="0.2">
      <c r="A7179" s="406" t="s">
        <v>6188</v>
      </c>
      <c r="B7179" s="406" t="s">
        <v>3526</v>
      </c>
      <c r="C7179" s="170" t="s">
        <v>2594</v>
      </c>
      <c r="D7179" s="405" t="s">
        <v>6254</v>
      </c>
      <c r="E7179" s="404">
        <v>3500</v>
      </c>
      <c r="F7179" s="434" t="s">
        <v>7357</v>
      </c>
      <c r="G7179" s="403" t="s">
        <v>7356</v>
      </c>
      <c r="H7179" s="170" t="s">
        <v>6201</v>
      </c>
      <c r="I7179" s="170" t="s">
        <v>6183</v>
      </c>
      <c r="J7179" s="155" t="s">
        <v>3529</v>
      </c>
      <c r="K7179" s="170">
        <v>1</v>
      </c>
      <c r="L7179" s="170">
        <v>12</v>
      </c>
      <c r="M7179" s="402">
        <v>44989.80000000001</v>
      </c>
      <c r="N7179" s="170">
        <v>1</v>
      </c>
      <c r="O7179" s="170">
        <v>6</v>
      </c>
      <c r="P7179" s="402">
        <v>22306.799999999999</v>
      </c>
    </row>
    <row r="7180" spans="1:16" ht="45" x14ac:dyDescent="0.2">
      <c r="A7180" s="406" t="s">
        <v>6188</v>
      </c>
      <c r="B7180" s="406" t="s">
        <v>3526</v>
      </c>
      <c r="C7180" s="170" t="s">
        <v>2594</v>
      </c>
      <c r="D7180" s="405" t="s">
        <v>6304</v>
      </c>
      <c r="E7180" s="404">
        <v>5500</v>
      </c>
      <c r="F7180" s="434" t="s">
        <v>7355</v>
      </c>
      <c r="G7180" s="403" t="s">
        <v>7354</v>
      </c>
      <c r="H7180" s="170" t="s">
        <v>3827</v>
      </c>
      <c r="I7180" s="170" t="s">
        <v>6183</v>
      </c>
      <c r="J7180" s="155" t="s">
        <v>3529</v>
      </c>
      <c r="K7180" s="170" t="s">
        <v>1136</v>
      </c>
      <c r="L7180" s="170" t="s">
        <v>1136</v>
      </c>
      <c r="M7180" s="402" t="s">
        <v>1136</v>
      </c>
      <c r="N7180" s="170">
        <v>1</v>
      </c>
      <c r="O7180" s="170">
        <v>2</v>
      </c>
      <c r="P7180" s="402">
        <v>10702.27</v>
      </c>
    </row>
    <row r="7181" spans="1:16" ht="45" x14ac:dyDescent="0.2">
      <c r="A7181" s="406" t="s">
        <v>6188</v>
      </c>
      <c r="B7181" s="406" t="s">
        <v>3526</v>
      </c>
      <c r="C7181" s="170" t="s">
        <v>2594</v>
      </c>
      <c r="D7181" s="405" t="s">
        <v>6906</v>
      </c>
      <c r="E7181" s="404">
        <v>3000</v>
      </c>
      <c r="F7181" s="434" t="s">
        <v>7353</v>
      </c>
      <c r="G7181" s="403" t="s">
        <v>7352</v>
      </c>
      <c r="H7181" s="170" t="s">
        <v>3866</v>
      </c>
      <c r="I7181" s="170" t="s">
        <v>7351</v>
      </c>
      <c r="J7181" s="155" t="s">
        <v>7351</v>
      </c>
      <c r="K7181" s="170">
        <v>1</v>
      </c>
      <c r="L7181" s="170">
        <v>12</v>
      </c>
      <c r="M7181" s="402">
        <v>38989.80000000001</v>
      </c>
      <c r="N7181" s="170">
        <v>1</v>
      </c>
      <c r="O7181" s="170">
        <v>6</v>
      </c>
      <c r="P7181" s="402">
        <v>19265.969999999998</v>
      </c>
    </row>
    <row r="7182" spans="1:16" ht="45" x14ac:dyDescent="0.2">
      <c r="A7182" s="406" t="s">
        <v>6188</v>
      </c>
      <c r="B7182" s="406" t="s">
        <v>3526</v>
      </c>
      <c r="C7182" s="170" t="s">
        <v>2594</v>
      </c>
      <c r="D7182" s="405" t="s">
        <v>7350</v>
      </c>
      <c r="E7182" s="404">
        <v>3000</v>
      </c>
      <c r="F7182" s="434" t="s">
        <v>7349</v>
      </c>
      <c r="G7182" s="403" t="s">
        <v>7348</v>
      </c>
      <c r="H7182" s="170" t="s">
        <v>6299</v>
      </c>
      <c r="I7182" s="170" t="s">
        <v>6183</v>
      </c>
      <c r="J7182" s="155" t="s">
        <v>3529</v>
      </c>
      <c r="K7182" s="170">
        <v>1</v>
      </c>
      <c r="L7182" s="170">
        <v>4</v>
      </c>
      <c r="M7182" s="402">
        <v>12263.27</v>
      </c>
      <c r="N7182" s="170">
        <v>1</v>
      </c>
      <c r="O7182" s="170">
        <v>6</v>
      </c>
      <c r="P7182" s="402">
        <v>19306.8</v>
      </c>
    </row>
    <row r="7183" spans="1:16" ht="45" x14ac:dyDescent="0.2">
      <c r="A7183" s="406" t="s">
        <v>6188</v>
      </c>
      <c r="B7183" s="406" t="s">
        <v>3526</v>
      </c>
      <c r="C7183" s="170" t="s">
        <v>2594</v>
      </c>
      <c r="D7183" s="405" t="s">
        <v>6613</v>
      </c>
      <c r="E7183" s="404">
        <v>3500</v>
      </c>
      <c r="F7183" s="434" t="s">
        <v>7347</v>
      </c>
      <c r="G7183" s="403" t="s">
        <v>7346</v>
      </c>
      <c r="H7183" s="170" t="s">
        <v>3542</v>
      </c>
      <c r="I7183" s="170" t="s">
        <v>6183</v>
      </c>
      <c r="J7183" s="155" t="s">
        <v>6183</v>
      </c>
      <c r="K7183" s="170">
        <v>1</v>
      </c>
      <c r="L7183" s="170">
        <v>12</v>
      </c>
      <c r="M7183" s="402">
        <v>44960.640000000007</v>
      </c>
      <c r="N7183" s="170">
        <v>1</v>
      </c>
      <c r="O7183" s="170">
        <v>6</v>
      </c>
      <c r="P7183" s="402">
        <v>22306.559999999998</v>
      </c>
    </row>
    <row r="7184" spans="1:16" ht="45" x14ac:dyDescent="0.2">
      <c r="A7184" s="406" t="s">
        <v>6188</v>
      </c>
      <c r="B7184" s="406" t="s">
        <v>3526</v>
      </c>
      <c r="C7184" s="170" t="s">
        <v>2594</v>
      </c>
      <c r="D7184" s="405" t="s">
        <v>6987</v>
      </c>
      <c r="E7184" s="404">
        <v>7500</v>
      </c>
      <c r="F7184" s="434" t="s">
        <v>7345</v>
      </c>
      <c r="G7184" s="403" t="s">
        <v>7344</v>
      </c>
      <c r="H7184" s="170" t="s">
        <v>6984</v>
      </c>
      <c r="I7184" s="170" t="s">
        <v>6183</v>
      </c>
      <c r="J7184" s="155" t="s">
        <v>3529</v>
      </c>
      <c r="K7184" s="170">
        <v>1</v>
      </c>
      <c r="L7184" s="170">
        <v>1</v>
      </c>
      <c r="M7184" s="402">
        <v>4424.1499999999996</v>
      </c>
      <c r="N7184" s="170">
        <v>1</v>
      </c>
      <c r="O7184" s="170">
        <v>6</v>
      </c>
      <c r="P7184" s="402">
        <v>46306.8</v>
      </c>
    </row>
    <row r="7185" spans="1:16" ht="45" x14ac:dyDescent="0.2">
      <c r="A7185" s="406" t="s">
        <v>6188</v>
      </c>
      <c r="B7185" s="406" t="s">
        <v>3526</v>
      </c>
      <c r="C7185" s="170" t="s">
        <v>2594</v>
      </c>
      <c r="D7185" s="405" t="s">
        <v>6144</v>
      </c>
      <c r="E7185" s="404">
        <v>3000</v>
      </c>
      <c r="F7185" s="434" t="s">
        <v>7343</v>
      </c>
      <c r="G7185" s="403" t="s">
        <v>7342</v>
      </c>
      <c r="H7185" s="170" t="s">
        <v>6273</v>
      </c>
      <c r="I7185" s="170" t="s">
        <v>6246</v>
      </c>
      <c r="J7185" s="155" t="s">
        <v>6246</v>
      </c>
      <c r="K7185" s="170">
        <v>1</v>
      </c>
      <c r="L7185" s="170">
        <v>2</v>
      </c>
      <c r="M7185" s="402">
        <v>10720.36</v>
      </c>
      <c r="N7185" s="170" t="s">
        <v>1136</v>
      </c>
      <c r="O7185" s="170" t="s">
        <v>1136</v>
      </c>
      <c r="P7185" s="402" t="s">
        <v>1136</v>
      </c>
    </row>
    <row r="7186" spans="1:16" ht="45" x14ac:dyDescent="0.2">
      <c r="A7186" s="406" t="s">
        <v>6188</v>
      </c>
      <c r="B7186" s="406" t="s">
        <v>3526</v>
      </c>
      <c r="C7186" s="170" t="s">
        <v>2594</v>
      </c>
      <c r="D7186" s="405" t="s">
        <v>6192</v>
      </c>
      <c r="E7186" s="404">
        <v>3500</v>
      </c>
      <c r="F7186" s="434" t="s">
        <v>7341</v>
      </c>
      <c r="G7186" s="403" t="s">
        <v>7340</v>
      </c>
      <c r="H7186" s="170" t="s">
        <v>6576</v>
      </c>
      <c r="I7186" s="170" t="s">
        <v>6183</v>
      </c>
      <c r="J7186" s="155" t="s">
        <v>3529</v>
      </c>
      <c r="K7186" s="170">
        <v>1</v>
      </c>
      <c r="L7186" s="170">
        <v>12</v>
      </c>
      <c r="M7186" s="402">
        <v>44971.090000000011</v>
      </c>
      <c r="N7186" s="170">
        <v>1</v>
      </c>
      <c r="O7186" s="170">
        <v>6</v>
      </c>
      <c r="P7186" s="402">
        <v>22190.129999999997</v>
      </c>
    </row>
    <row r="7187" spans="1:16" ht="45" x14ac:dyDescent="0.2">
      <c r="A7187" s="406" t="s">
        <v>6188</v>
      </c>
      <c r="B7187" s="406" t="s">
        <v>2595</v>
      </c>
      <c r="C7187" s="170" t="s">
        <v>2594</v>
      </c>
      <c r="D7187" s="405" t="s">
        <v>6451</v>
      </c>
      <c r="E7187" s="404">
        <v>6800</v>
      </c>
      <c r="F7187" s="434" t="s">
        <v>7339</v>
      </c>
      <c r="G7187" s="403" t="s">
        <v>7338</v>
      </c>
      <c r="H7187" s="170" t="s">
        <v>6362</v>
      </c>
      <c r="I7187" s="170" t="s">
        <v>6183</v>
      </c>
      <c r="J7187" s="155" t="s">
        <v>3529</v>
      </c>
      <c r="K7187" s="170">
        <v>1</v>
      </c>
      <c r="L7187" s="170">
        <v>5</v>
      </c>
      <c r="M7187" s="402">
        <v>29856.6</v>
      </c>
      <c r="N7187" s="170">
        <v>1</v>
      </c>
      <c r="O7187" s="170">
        <v>6</v>
      </c>
      <c r="P7187" s="402">
        <v>42106.8</v>
      </c>
    </row>
    <row r="7188" spans="1:16" ht="45" x14ac:dyDescent="0.2">
      <c r="A7188" s="406" t="s">
        <v>6188</v>
      </c>
      <c r="B7188" s="406" t="s">
        <v>3526</v>
      </c>
      <c r="C7188" s="170" t="s">
        <v>2594</v>
      </c>
      <c r="D7188" s="405" t="s">
        <v>5535</v>
      </c>
      <c r="E7188" s="404">
        <v>7500</v>
      </c>
      <c r="F7188" s="434" t="s">
        <v>7337</v>
      </c>
      <c r="G7188" s="403" t="s">
        <v>7336</v>
      </c>
      <c r="H7188" s="170" t="s">
        <v>6362</v>
      </c>
      <c r="I7188" s="170" t="s">
        <v>6183</v>
      </c>
      <c r="J7188" s="155" t="s">
        <v>3529</v>
      </c>
      <c r="K7188" s="170">
        <v>1</v>
      </c>
      <c r="L7188" s="170">
        <v>12</v>
      </c>
      <c r="M7188" s="402">
        <v>92891.359999999986</v>
      </c>
      <c r="N7188" s="170">
        <v>1</v>
      </c>
      <c r="O7188" s="170">
        <v>6</v>
      </c>
      <c r="P7188" s="402">
        <v>46297.950000000004</v>
      </c>
    </row>
    <row r="7189" spans="1:16" ht="45" x14ac:dyDescent="0.2">
      <c r="A7189" s="406" t="s">
        <v>6188</v>
      </c>
      <c r="B7189" s="406" t="s">
        <v>3526</v>
      </c>
      <c r="C7189" s="170" t="s">
        <v>2594</v>
      </c>
      <c r="D7189" s="405" t="s">
        <v>6371</v>
      </c>
      <c r="E7189" s="404">
        <v>4500</v>
      </c>
      <c r="F7189" s="434" t="s">
        <v>7335</v>
      </c>
      <c r="G7189" s="403" t="s">
        <v>7334</v>
      </c>
      <c r="H7189" s="170" t="s">
        <v>6239</v>
      </c>
      <c r="I7189" s="170" t="s">
        <v>6183</v>
      </c>
      <c r="J7189" s="155" t="s">
        <v>3529</v>
      </c>
      <c r="K7189" s="170">
        <v>1</v>
      </c>
      <c r="L7189" s="170">
        <v>12</v>
      </c>
      <c r="M7189" s="402">
        <v>56981.670000000006</v>
      </c>
      <c r="N7189" s="170">
        <v>1</v>
      </c>
      <c r="O7189" s="170">
        <v>6</v>
      </c>
      <c r="P7189" s="402">
        <v>28306.489999999998</v>
      </c>
    </row>
    <row r="7190" spans="1:16" ht="45" x14ac:dyDescent="0.2">
      <c r="A7190" s="406" t="s">
        <v>6188</v>
      </c>
      <c r="B7190" s="406" t="s">
        <v>2595</v>
      </c>
      <c r="C7190" s="170" t="s">
        <v>2594</v>
      </c>
      <c r="D7190" s="405" t="s">
        <v>6245</v>
      </c>
      <c r="E7190" s="404">
        <v>8000</v>
      </c>
      <c r="F7190" s="434" t="s">
        <v>7333</v>
      </c>
      <c r="G7190" s="403" t="s">
        <v>7332</v>
      </c>
      <c r="H7190" s="170" t="s">
        <v>6255</v>
      </c>
      <c r="I7190" s="170" t="s">
        <v>6183</v>
      </c>
      <c r="J7190" s="155" t="s">
        <v>3529</v>
      </c>
      <c r="K7190" s="170">
        <v>1</v>
      </c>
      <c r="L7190" s="170">
        <v>4</v>
      </c>
      <c r="M7190" s="402">
        <v>29071.339999999997</v>
      </c>
      <c r="N7190" s="170" t="s">
        <v>1136</v>
      </c>
      <c r="O7190" s="170" t="s">
        <v>1136</v>
      </c>
      <c r="P7190" s="402" t="s">
        <v>1136</v>
      </c>
    </row>
    <row r="7191" spans="1:16" ht="45" x14ac:dyDescent="0.2">
      <c r="A7191" s="406" t="s">
        <v>6188</v>
      </c>
      <c r="B7191" s="406" t="s">
        <v>3526</v>
      </c>
      <c r="C7191" s="170" t="s">
        <v>2594</v>
      </c>
      <c r="D7191" s="405" t="s">
        <v>7158</v>
      </c>
      <c r="E7191" s="404">
        <v>3500</v>
      </c>
      <c r="F7191" s="434" t="s">
        <v>7331</v>
      </c>
      <c r="G7191" s="403" t="s">
        <v>7330</v>
      </c>
      <c r="H7191" s="170" t="s">
        <v>7329</v>
      </c>
      <c r="I7191" s="170" t="s">
        <v>6279</v>
      </c>
      <c r="J7191" s="155" t="s">
        <v>3529</v>
      </c>
      <c r="K7191" s="170">
        <v>1</v>
      </c>
      <c r="L7191" s="170">
        <v>12</v>
      </c>
      <c r="M7191" s="402">
        <v>44164.62000000001</v>
      </c>
      <c r="N7191" s="170">
        <v>1</v>
      </c>
      <c r="O7191" s="170">
        <v>6</v>
      </c>
      <c r="P7191" s="402">
        <v>22306.309999999998</v>
      </c>
    </row>
    <row r="7192" spans="1:16" ht="45" x14ac:dyDescent="0.2">
      <c r="A7192" s="406" t="s">
        <v>6188</v>
      </c>
      <c r="B7192" s="406" t="s">
        <v>3526</v>
      </c>
      <c r="C7192" s="170" t="s">
        <v>2594</v>
      </c>
      <c r="D7192" s="405" t="s">
        <v>6144</v>
      </c>
      <c r="E7192" s="404">
        <v>3000</v>
      </c>
      <c r="F7192" s="434" t="s">
        <v>7328</v>
      </c>
      <c r="G7192" s="403" t="s">
        <v>7327</v>
      </c>
      <c r="H7192" s="170" t="s">
        <v>3521</v>
      </c>
      <c r="I7192" s="170" t="s">
        <v>6246</v>
      </c>
      <c r="J7192" s="155" t="s">
        <v>6246</v>
      </c>
      <c r="K7192" s="170">
        <v>1</v>
      </c>
      <c r="L7192" s="170">
        <v>12</v>
      </c>
      <c r="M7192" s="402">
        <v>38766.670000000006</v>
      </c>
      <c r="N7192" s="170">
        <v>1</v>
      </c>
      <c r="O7192" s="170">
        <v>6</v>
      </c>
      <c r="P7192" s="402">
        <v>19306.59</v>
      </c>
    </row>
    <row r="7193" spans="1:16" ht="45" x14ac:dyDescent="0.2">
      <c r="A7193" s="406" t="s">
        <v>6188</v>
      </c>
      <c r="B7193" s="406" t="s">
        <v>3526</v>
      </c>
      <c r="C7193" s="170" t="s">
        <v>2594</v>
      </c>
      <c r="D7193" s="405" t="s">
        <v>7061</v>
      </c>
      <c r="E7193" s="404">
        <v>5600</v>
      </c>
      <c r="F7193" s="434" t="s">
        <v>7326</v>
      </c>
      <c r="G7193" s="403" t="s">
        <v>7325</v>
      </c>
      <c r="H7193" s="170" t="s">
        <v>6201</v>
      </c>
      <c r="I7193" s="170" t="s">
        <v>6183</v>
      </c>
      <c r="J7193" s="155" t="s">
        <v>3529</v>
      </c>
      <c r="K7193" s="170">
        <v>1</v>
      </c>
      <c r="L7193" s="170">
        <v>9</v>
      </c>
      <c r="M7193" s="402">
        <v>51429.279999999999</v>
      </c>
      <c r="N7193" s="170" t="s">
        <v>1136</v>
      </c>
      <c r="O7193" s="170" t="s">
        <v>1136</v>
      </c>
      <c r="P7193" s="402" t="s">
        <v>1136</v>
      </c>
    </row>
    <row r="7194" spans="1:16" ht="45" x14ac:dyDescent="0.2">
      <c r="A7194" s="406" t="s">
        <v>6188</v>
      </c>
      <c r="B7194" s="406" t="s">
        <v>3526</v>
      </c>
      <c r="C7194" s="170" t="s">
        <v>2594</v>
      </c>
      <c r="D7194" s="405" t="s">
        <v>6054</v>
      </c>
      <c r="E7194" s="404">
        <v>6000</v>
      </c>
      <c r="F7194" s="434" t="s">
        <v>7324</v>
      </c>
      <c r="G7194" s="403" t="s">
        <v>7323</v>
      </c>
      <c r="H7194" s="170" t="s">
        <v>6299</v>
      </c>
      <c r="I7194" s="170" t="s">
        <v>6183</v>
      </c>
      <c r="J7194" s="155" t="s">
        <v>3529</v>
      </c>
      <c r="K7194" s="170" t="s">
        <v>1136</v>
      </c>
      <c r="L7194" s="170" t="s">
        <v>1136</v>
      </c>
      <c r="M7194" s="402" t="s">
        <v>1136</v>
      </c>
      <c r="N7194" s="170">
        <v>1</v>
      </c>
      <c r="O7194" s="170">
        <v>2</v>
      </c>
      <c r="P7194" s="402">
        <v>10035.6</v>
      </c>
    </row>
    <row r="7195" spans="1:16" ht="45" x14ac:dyDescent="0.2">
      <c r="A7195" s="406" t="s">
        <v>6188</v>
      </c>
      <c r="B7195" s="406" t="s">
        <v>2595</v>
      </c>
      <c r="C7195" s="170" t="s">
        <v>2594</v>
      </c>
      <c r="D7195" s="405" t="s">
        <v>6226</v>
      </c>
      <c r="E7195" s="404">
        <v>7500</v>
      </c>
      <c r="F7195" s="434" t="s">
        <v>7322</v>
      </c>
      <c r="G7195" s="403" t="s">
        <v>7321</v>
      </c>
      <c r="H7195" s="170" t="s">
        <v>6201</v>
      </c>
      <c r="I7195" s="170" t="s">
        <v>6183</v>
      </c>
      <c r="J7195" s="155" t="s">
        <v>3529</v>
      </c>
      <c r="K7195" s="170">
        <v>1</v>
      </c>
      <c r="L7195" s="170">
        <v>12</v>
      </c>
      <c r="M7195" s="402">
        <v>92696.049999999988</v>
      </c>
      <c r="N7195" s="170">
        <v>1</v>
      </c>
      <c r="O7195" s="170">
        <v>6</v>
      </c>
      <c r="P7195" s="402">
        <v>46302.630000000005</v>
      </c>
    </row>
    <row r="7196" spans="1:16" ht="45" x14ac:dyDescent="0.2">
      <c r="A7196" s="406" t="s">
        <v>6188</v>
      </c>
      <c r="B7196" s="406" t="s">
        <v>2595</v>
      </c>
      <c r="C7196" s="170" t="s">
        <v>2594</v>
      </c>
      <c r="D7196" s="405" t="s">
        <v>7320</v>
      </c>
      <c r="E7196" s="404">
        <v>6800</v>
      </c>
      <c r="F7196" s="434" t="s">
        <v>7319</v>
      </c>
      <c r="G7196" s="403" t="s">
        <v>7318</v>
      </c>
      <c r="H7196" s="170" t="s">
        <v>6255</v>
      </c>
      <c r="I7196" s="170" t="s">
        <v>6183</v>
      </c>
      <c r="J7196" s="155" t="s">
        <v>3529</v>
      </c>
      <c r="K7196" s="170" t="s">
        <v>1136</v>
      </c>
      <c r="L7196" s="170" t="s">
        <v>1136</v>
      </c>
      <c r="M7196" s="402" t="s">
        <v>1136</v>
      </c>
      <c r="N7196" s="170">
        <v>1</v>
      </c>
      <c r="O7196" s="170">
        <v>6</v>
      </c>
      <c r="P7196" s="402">
        <v>38026.800000000003</v>
      </c>
    </row>
    <row r="7197" spans="1:16" ht="45" x14ac:dyDescent="0.2">
      <c r="A7197" s="406" t="s">
        <v>6188</v>
      </c>
      <c r="B7197" s="406" t="s">
        <v>2595</v>
      </c>
      <c r="C7197" s="170" t="s">
        <v>2594</v>
      </c>
      <c r="D7197" s="405" t="s">
        <v>6229</v>
      </c>
      <c r="E7197" s="404">
        <v>5600</v>
      </c>
      <c r="F7197" s="434" t="s">
        <v>7317</v>
      </c>
      <c r="G7197" s="403" t="s">
        <v>7316</v>
      </c>
      <c r="H7197" s="170" t="s">
        <v>7315</v>
      </c>
      <c r="I7197" s="170" t="s">
        <v>6183</v>
      </c>
      <c r="J7197" s="155" t="s">
        <v>6183</v>
      </c>
      <c r="K7197" s="170">
        <v>1</v>
      </c>
      <c r="L7197" s="170">
        <v>6</v>
      </c>
      <c r="M7197" s="402">
        <v>34547.050000000003</v>
      </c>
      <c r="N7197" s="170">
        <v>1</v>
      </c>
      <c r="O7197" s="170">
        <v>2</v>
      </c>
      <c r="P7197" s="402">
        <v>11262.27</v>
      </c>
    </row>
    <row r="7198" spans="1:16" ht="45" x14ac:dyDescent="0.2">
      <c r="A7198" s="406" t="s">
        <v>6188</v>
      </c>
      <c r="B7198" s="406" t="s">
        <v>3526</v>
      </c>
      <c r="C7198" s="170" t="s">
        <v>2594</v>
      </c>
      <c r="D7198" s="405" t="s">
        <v>6192</v>
      </c>
      <c r="E7198" s="404">
        <v>3500</v>
      </c>
      <c r="F7198" s="434" t="s">
        <v>7314</v>
      </c>
      <c r="G7198" s="403" t="s">
        <v>7313</v>
      </c>
      <c r="H7198" s="170" t="s">
        <v>3567</v>
      </c>
      <c r="I7198" s="170" t="s">
        <v>6183</v>
      </c>
      <c r="J7198" s="155" t="s">
        <v>6183</v>
      </c>
      <c r="K7198" s="170">
        <v>1</v>
      </c>
      <c r="L7198" s="170">
        <v>12</v>
      </c>
      <c r="M7198" s="402">
        <v>44962.570000000007</v>
      </c>
      <c r="N7198" s="170">
        <v>1</v>
      </c>
      <c r="O7198" s="170">
        <v>6</v>
      </c>
      <c r="P7198" s="402">
        <v>22268.879999999997</v>
      </c>
    </row>
    <row r="7199" spans="1:16" ht="45" x14ac:dyDescent="0.2">
      <c r="A7199" s="406" t="s">
        <v>6188</v>
      </c>
      <c r="B7199" s="406" t="s">
        <v>3526</v>
      </c>
      <c r="C7199" s="170" t="s">
        <v>2594</v>
      </c>
      <c r="D7199" s="405" t="s">
        <v>6287</v>
      </c>
      <c r="E7199" s="404">
        <v>7500</v>
      </c>
      <c r="F7199" s="434" t="s">
        <v>7312</v>
      </c>
      <c r="G7199" s="403" t="s">
        <v>7311</v>
      </c>
      <c r="H7199" s="170" t="s">
        <v>6201</v>
      </c>
      <c r="I7199" s="170" t="s">
        <v>6183</v>
      </c>
      <c r="J7199" s="155" t="s">
        <v>3529</v>
      </c>
      <c r="K7199" s="170">
        <v>1</v>
      </c>
      <c r="L7199" s="170">
        <v>11</v>
      </c>
      <c r="M7199" s="402">
        <v>81065.649999999994</v>
      </c>
      <c r="N7199" s="170">
        <v>1</v>
      </c>
      <c r="O7199" s="170">
        <v>6</v>
      </c>
      <c r="P7199" s="402">
        <v>46302.11</v>
      </c>
    </row>
    <row r="7200" spans="1:16" ht="45" x14ac:dyDescent="0.2">
      <c r="A7200" s="406" t="s">
        <v>6188</v>
      </c>
      <c r="B7200" s="406" t="s">
        <v>2595</v>
      </c>
      <c r="C7200" s="170" t="s">
        <v>2594</v>
      </c>
      <c r="D7200" s="405" t="s">
        <v>6226</v>
      </c>
      <c r="E7200" s="404">
        <v>5600</v>
      </c>
      <c r="F7200" s="434" t="s">
        <v>7310</v>
      </c>
      <c r="G7200" s="403" t="s">
        <v>7309</v>
      </c>
      <c r="H7200" s="170" t="s">
        <v>6201</v>
      </c>
      <c r="I7200" s="170" t="s">
        <v>6183</v>
      </c>
      <c r="J7200" s="155" t="s">
        <v>3529</v>
      </c>
      <c r="K7200" s="170">
        <v>1</v>
      </c>
      <c r="L7200" s="170">
        <v>12</v>
      </c>
      <c r="M7200" s="402">
        <v>69405.02</v>
      </c>
      <c r="N7200" s="170">
        <v>1</v>
      </c>
      <c r="O7200" s="170">
        <v>6</v>
      </c>
      <c r="P7200" s="402">
        <v>34842.239999999998</v>
      </c>
    </row>
    <row r="7201" spans="1:16" ht="45" x14ac:dyDescent="0.2">
      <c r="A7201" s="406" t="s">
        <v>6188</v>
      </c>
      <c r="B7201" s="406" t="s">
        <v>3526</v>
      </c>
      <c r="C7201" s="170" t="s">
        <v>2594</v>
      </c>
      <c r="D7201" s="405" t="s">
        <v>7308</v>
      </c>
      <c r="E7201" s="404">
        <v>3500</v>
      </c>
      <c r="F7201" s="434" t="s">
        <v>7307</v>
      </c>
      <c r="G7201" s="403" t="s">
        <v>7306</v>
      </c>
      <c r="H7201" s="170" t="s">
        <v>3595</v>
      </c>
      <c r="I7201" s="170" t="s">
        <v>6183</v>
      </c>
      <c r="J7201" s="155" t="s">
        <v>6183</v>
      </c>
      <c r="K7201" s="170">
        <v>1</v>
      </c>
      <c r="L7201" s="170">
        <v>11</v>
      </c>
      <c r="M7201" s="402">
        <v>40846.310000000005</v>
      </c>
      <c r="N7201" s="170">
        <v>1</v>
      </c>
      <c r="O7201" s="170">
        <v>6</v>
      </c>
      <c r="P7201" s="402">
        <v>22306.799999999999</v>
      </c>
    </row>
    <row r="7202" spans="1:16" ht="45" x14ac:dyDescent="0.2">
      <c r="A7202" s="406" t="s">
        <v>6188</v>
      </c>
      <c r="B7202" s="406" t="s">
        <v>2595</v>
      </c>
      <c r="C7202" s="170" t="s">
        <v>2594</v>
      </c>
      <c r="D7202" s="405" t="s">
        <v>6226</v>
      </c>
      <c r="E7202" s="404">
        <v>7500</v>
      </c>
      <c r="F7202" s="434" t="s">
        <v>7305</v>
      </c>
      <c r="G7202" s="403" t="s">
        <v>7304</v>
      </c>
      <c r="H7202" s="170" t="s">
        <v>6201</v>
      </c>
      <c r="I7202" s="170" t="s">
        <v>6183</v>
      </c>
      <c r="J7202" s="155" t="s">
        <v>3529</v>
      </c>
      <c r="K7202" s="170">
        <v>1</v>
      </c>
      <c r="L7202" s="170">
        <v>12</v>
      </c>
      <c r="M7202" s="402">
        <v>92168.439999999988</v>
      </c>
      <c r="N7202" s="170">
        <v>1</v>
      </c>
      <c r="O7202" s="170">
        <v>6</v>
      </c>
      <c r="P7202" s="402">
        <v>46306.8</v>
      </c>
    </row>
    <row r="7203" spans="1:16" ht="45" x14ac:dyDescent="0.2">
      <c r="A7203" s="406" t="s">
        <v>6188</v>
      </c>
      <c r="B7203" s="406" t="s">
        <v>3526</v>
      </c>
      <c r="C7203" s="170" t="s">
        <v>2594</v>
      </c>
      <c r="D7203" s="405" t="s">
        <v>6310</v>
      </c>
      <c r="E7203" s="404">
        <v>5600</v>
      </c>
      <c r="F7203" s="434" t="s">
        <v>7303</v>
      </c>
      <c r="G7203" s="403" t="s">
        <v>7302</v>
      </c>
      <c r="H7203" s="170" t="s">
        <v>6193</v>
      </c>
      <c r="I7203" s="170" t="s">
        <v>6183</v>
      </c>
      <c r="J7203" s="155" t="s">
        <v>3529</v>
      </c>
      <c r="K7203" s="170">
        <v>1</v>
      </c>
      <c r="L7203" s="170">
        <v>12</v>
      </c>
      <c r="M7203" s="402">
        <v>69188.840000000011</v>
      </c>
      <c r="N7203" s="170">
        <v>1</v>
      </c>
      <c r="O7203" s="170">
        <v>6</v>
      </c>
      <c r="P7203" s="402">
        <v>34906.800000000003</v>
      </c>
    </row>
    <row r="7204" spans="1:16" ht="45" x14ac:dyDescent="0.2">
      <c r="A7204" s="406" t="s">
        <v>6188</v>
      </c>
      <c r="B7204" s="406" t="s">
        <v>3526</v>
      </c>
      <c r="C7204" s="170" t="s">
        <v>2594</v>
      </c>
      <c r="D7204" s="405" t="s">
        <v>6226</v>
      </c>
      <c r="E7204" s="404">
        <v>4500</v>
      </c>
      <c r="F7204" s="434" t="s">
        <v>7301</v>
      </c>
      <c r="G7204" s="403" t="s">
        <v>7300</v>
      </c>
      <c r="H7204" s="170" t="s">
        <v>6201</v>
      </c>
      <c r="I7204" s="170" t="s">
        <v>6183</v>
      </c>
      <c r="J7204" s="155" t="s">
        <v>3529</v>
      </c>
      <c r="K7204" s="170">
        <v>1</v>
      </c>
      <c r="L7204" s="170">
        <v>12</v>
      </c>
      <c r="M7204" s="402">
        <v>56884.490000000013</v>
      </c>
      <c r="N7204" s="170">
        <v>1</v>
      </c>
      <c r="O7204" s="170">
        <v>6</v>
      </c>
      <c r="P7204" s="402">
        <v>28182.109999999997</v>
      </c>
    </row>
    <row r="7205" spans="1:16" ht="45" x14ac:dyDescent="0.2">
      <c r="A7205" s="406" t="s">
        <v>6188</v>
      </c>
      <c r="B7205" s="406" t="s">
        <v>3526</v>
      </c>
      <c r="C7205" s="170" t="s">
        <v>2594</v>
      </c>
      <c r="D7205" s="405" t="s">
        <v>7299</v>
      </c>
      <c r="E7205" s="404">
        <v>3000</v>
      </c>
      <c r="F7205" s="434" t="s">
        <v>7298</v>
      </c>
      <c r="G7205" s="403" t="s">
        <v>7297</v>
      </c>
      <c r="H7205" s="170" t="s">
        <v>3570</v>
      </c>
      <c r="I7205" s="170" t="s">
        <v>6183</v>
      </c>
      <c r="J7205" s="155" t="s">
        <v>6183</v>
      </c>
      <c r="K7205" s="170">
        <v>1</v>
      </c>
      <c r="L7205" s="170">
        <v>1</v>
      </c>
      <c r="M7205" s="402">
        <v>2374.15</v>
      </c>
      <c r="N7205" s="170">
        <v>1</v>
      </c>
      <c r="O7205" s="170">
        <v>6</v>
      </c>
      <c r="P7205" s="402">
        <v>19306.8</v>
      </c>
    </row>
    <row r="7206" spans="1:16" ht="45" x14ac:dyDescent="0.2">
      <c r="A7206" s="406" t="s">
        <v>6188</v>
      </c>
      <c r="B7206" s="406" t="s">
        <v>3526</v>
      </c>
      <c r="C7206" s="170" t="s">
        <v>2594</v>
      </c>
      <c r="D7206" s="405" t="s">
        <v>6371</v>
      </c>
      <c r="E7206" s="404">
        <v>4500</v>
      </c>
      <c r="F7206" s="434" t="s">
        <v>7296</v>
      </c>
      <c r="G7206" s="403" t="s">
        <v>7295</v>
      </c>
      <c r="H7206" s="170" t="s">
        <v>6239</v>
      </c>
      <c r="I7206" s="170" t="s">
        <v>6183</v>
      </c>
      <c r="J7206" s="155" t="s">
        <v>3529</v>
      </c>
      <c r="K7206" s="170">
        <v>1</v>
      </c>
      <c r="L7206" s="170">
        <v>12</v>
      </c>
      <c r="M7206" s="402">
        <v>56839.80000000001</v>
      </c>
      <c r="N7206" s="170">
        <v>1</v>
      </c>
      <c r="O7206" s="170">
        <v>6</v>
      </c>
      <c r="P7206" s="402">
        <v>28306.489999999998</v>
      </c>
    </row>
    <row r="7207" spans="1:16" ht="45" x14ac:dyDescent="0.2">
      <c r="A7207" s="406" t="s">
        <v>6188</v>
      </c>
      <c r="B7207" s="406" t="s">
        <v>3526</v>
      </c>
      <c r="C7207" s="170" t="s">
        <v>2594</v>
      </c>
      <c r="D7207" s="405" t="s">
        <v>6279</v>
      </c>
      <c r="E7207" s="404">
        <v>3000</v>
      </c>
      <c r="F7207" s="434" t="s">
        <v>7294</v>
      </c>
      <c r="G7207" s="403" t="s">
        <v>7293</v>
      </c>
      <c r="H7207" s="170" t="s">
        <v>6273</v>
      </c>
      <c r="I7207" s="170" t="s">
        <v>6333</v>
      </c>
      <c r="J7207" s="155" t="s">
        <v>6246</v>
      </c>
      <c r="K7207" s="170">
        <v>1</v>
      </c>
      <c r="L7207" s="170">
        <v>12</v>
      </c>
      <c r="M7207" s="402">
        <v>38973.960000000006</v>
      </c>
      <c r="N7207" s="170">
        <v>1</v>
      </c>
      <c r="O7207" s="170">
        <v>6</v>
      </c>
      <c r="P7207" s="402">
        <v>19306.8</v>
      </c>
    </row>
    <row r="7208" spans="1:16" ht="45" x14ac:dyDescent="0.2">
      <c r="A7208" s="406" t="s">
        <v>6188</v>
      </c>
      <c r="B7208" s="406" t="s">
        <v>3526</v>
      </c>
      <c r="C7208" s="170" t="s">
        <v>2594</v>
      </c>
      <c r="D7208" s="405" t="s">
        <v>6214</v>
      </c>
      <c r="E7208" s="404">
        <v>13000</v>
      </c>
      <c r="F7208" s="434" t="s">
        <v>7292</v>
      </c>
      <c r="G7208" s="403" t="s">
        <v>7291</v>
      </c>
      <c r="H7208" s="170" t="s">
        <v>6201</v>
      </c>
      <c r="I7208" s="170" t="s">
        <v>6183</v>
      </c>
      <c r="J7208" s="155" t="s">
        <v>3529</v>
      </c>
      <c r="K7208" s="170">
        <v>1</v>
      </c>
      <c r="L7208" s="170">
        <v>6</v>
      </c>
      <c r="M7208" s="402">
        <v>53136.779999999992</v>
      </c>
      <c r="N7208" s="170" t="s">
        <v>1136</v>
      </c>
      <c r="O7208" s="170" t="s">
        <v>1136</v>
      </c>
      <c r="P7208" s="402" t="s">
        <v>1136</v>
      </c>
    </row>
    <row r="7209" spans="1:16" ht="45" x14ac:dyDescent="0.2">
      <c r="A7209" s="406" t="s">
        <v>6188</v>
      </c>
      <c r="B7209" s="406" t="s">
        <v>3526</v>
      </c>
      <c r="C7209" s="170" t="s">
        <v>2594</v>
      </c>
      <c r="D7209" s="405" t="s">
        <v>6489</v>
      </c>
      <c r="E7209" s="404">
        <v>4500</v>
      </c>
      <c r="F7209" s="434" t="s">
        <v>7290</v>
      </c>
      <c r="G7209" s="403" t="s">
        <v>7289</v>
      </c>
      <c r="H7209" s="170" t="s">
        <v>6486</v>
      </c>
      <c r="I7209" s="170" t="s">
        <v>6183</v>
      </c>
      <c r="J7209" s="155" t="s">
        <v>3529</v>
      </c>
      <c r="K7209" s="170">
        <v>1</v>
      </c>
      <c r="L7209" s="170">
        <v>12</v>
      </c>
      <c r="M7209" s="402">
        <v>56968.860000000008</v>
      </c>
      <c r="N7209" s="170">
        <v>1</v>
      </c>
      <c r="O7209" s="170">
        <v>6</v>
      </c>
      <c r="P7209" s="402">
        <v>28240.55</v>
      </c>
    </row>
    <row r="7210" spans="1:16" ht="45" x14ac:dyDescent="0.2">
      <c r="A7210" s="406" t="s">
        <v>6188</v>
      </c>
      <c r="B7210" s="406" t="s">
        <v>2595</v>
      </c>
      <c r="C7210" s="170" t="s">
        <v>2594</v>
      </c>
      <c r="D7210" s="405" t="s">
        <v>5152</v>
      </c>
      <c r="E7210" s="404">
        <v>3500</v>
      </c>
      <c r="F7210" s="434" t="s">
        <v>7288</v>
      </c>
      <c r="G7210" s="403" t="s">
        <v>7287</v>
      </c>
      <c r="H7210" s="170" t="s">
        <v>3542</v>
      </c>
      <c r="I7210" s="170" t="s">
        <v>6183</v>
      </c>
      <c r="J7210" s="155" t="s">
        <v>6183</v>
      </c>
      <c r="K7210" s="170">
        <v>1</v>
      </c>
      <c r="L7210" s="170">
        <v>2</v>
      </c>
      <c r="M7210" s="402">
        <v>5540.15</v>
      </c>
      <c r="N7210" s="170">
        <v>1</v>
      </c>
      <c r="O7210" s="170">
        <v>6</v>
      </c>
      <c r="P7210" s="402">
        <v>22306.799999999999</v>
      </c>
    </row>
    <row r="7211" spans="1:16" ht="45" x14ac:dyDescent="0.2">
      <c r="A7211" s="406" t="s">
        <v>6188</v>
      </c>
      <c r="B7211" s="406" t="s">
        <v>3526</v>
      </c>
      <c r="C7211" s="170" t="s">
        <v>2594</v>
      </c>
      <c r="D7211" s="405" t="s">
        <v>6512</v>
      </c>
      <c r="E7211" s="404">
        <v>9500</v>
      </c>
      <c r="F7211" s="434" t="s">
        <v>7286</v>
      </c>
      <c r="G7211" s="403" t="s">
        <v>7285</v>
      </c>
      <c r="H7211" s="170" t="s">
        <v>4810</v>
      </c>
      <c r="I7211" s="170" t="s">
        <v>6183</v>
      </c>
      <c r="J7211" s="155" t="s">
        <v>3529</v>
      </c>
      <c r="K7211" s="170">
        <v>1</v>
      </c>
      <c r="L7211" s="170">
        <v>7</v>
      </c>
      <c r="M7211" s="402">
        <v>77062.28</v>
      </c>
      <c r="N7211" s="170" t="s">
        <v>1136</v>
      </c>
      <c r="O7211" s="170" t="s">
        <v>1136</v>
      </c>
      <c r="P7211" s="402" t="s">
        <v>1136</v>
      </c>
    </row>
    <row r="7212" spans="1:16" ht="45" x14ac:dyDescent="0.2">
      <c r="A7212" s="406" t="s">
        <v>6188</v>
      </c>
      <c r="B7212" s="406" t="s">
        <v>3526</v>
      </c>
      <c r="C7212" s="170" t="s">
        <v>2594</v>
      </c>
      <c r="D7212" s="405" t="s">
        <v>6229</v>
      </c>
      <c r="E7212" s="404">
        <v>5600</v>
      </c>
      <c r="F7212" s="434" t="s">
        <v>7284</v>
      </c>
      <c r="G7212" s="403" t="s">
        <v>7283</v>
      </c>
      <c r="H7212" s="170" t="s">
        <v>6201</v>
      </c>
      <c r="I7212" s="170" t="s">
        <v>6183</v>
      </c>
      <c r="J7212" s="155" t="s">
        <v>3529</v>
      </c>
      <c r="K7212" s="170">
        <v>1</v>
      </c>
      <c r="L7212" s="170">
        <v>4</v>
      </c>
      <c r="M7212" s="402">
        <v>20482.449999999997</v>
      </c>
      <c r="N7212" s="170">
        <v>1</v>
      </c>
      <c r="O7212" s="170">
        <v>6</v>
      </c>
      <c r="P7212" s="402">
        <v>34906.800000000003</v>
      </c>
    </row>
    <row r="7213" spans="1:16" ht="45" x14ac:dyDescent="0.2">
      <c r="A7213" s="406" t="s">
        <v>6188</v>
      </c>
      <c r="B7213" s="406" t="s">
        <v>3526</v>
      </c>
      <c r="C7213" s="170" t="s">
        <v>2594</v>
      </c>
      <c r="D7213" s="405" t="s">
        <v>6204</v>
      </c>
      <c r="E7213" s="404">
        <v>7500</v>
      </c>
      <c r="F7213" s="434" t="s">
        <v>7282</v>
      </c>
      <c r="G7213" s="403" t="s">
        <v>7281</v>
      </c>
      <c r="H7213" s="170" t="s">
        <v>6398</v>
      </c>
      <c r="I7213" s="170" t="s">
        <v>6183</v>
      </c>
      <c r="J7213" s="155" t="s">
        <v>3529</v>
      </c>
      <c r="K7213" s="170">
        <v>1</v>
      </c>
      <c r="L7213" s="170">
        <v>12</v>
      </c>
      <c r="M7213" s="402">
        <v>92927.299999999988</v>
      </c>
      <c r="N7213" s="170">
        <v>1</v>
      </c>
      <c r="O7213" s="170">
        <v>6</v>
      </c>
      <c r="P7213" s="402">
        <v>46181.270000000004</v>
      </c>
    </row>
    <row r="7214" spans="1:16" ht="45" x14ac:dyDescent="0.2">
      <c r="A7214" s="406" t="s">
        <v>6188</v>
      </c>
      <c r="B7214" s="406" t="s">
        <v>3526</v>
      </c>
      <c r="C7214" s="170" t="s">
        <v>2594</v>
      </c>
      <c r="D7214" s="405" t="s">
        <v>6192</v>
      </c>
      <c r="E7214" s="404">
        <v>3500</v>
      </c>
      <c r="F7214" s="434" t="s">
        <v>7280</v>
      </c>
      <c r="G7214" s="403" t="s">
        <v>7279</v>
      </c>
      <c r="H7214" s="170" t="s">
        <v>6362</v>
      </c>
      <c r="I7214" s="170" t="s">
        <v>6183</v>
      </c>
      <c r="J7214" s="155" t="s">
        <v>3529</v>
      </c>
      <c r="K7214" s="170">
        <v>1</v>
      </c>
      <c r="L7214" s="170">
        <v>12</v>
      </c>
      <c r="M7214" s="402">
        <v>44989.320000000007</v>
      </c>
      <c r="N7214" s="170">
        <v>1</v>
      </c>
      <c r="O7214" s="170">
        <v>6</v>
      </c>
      <c r="P7214" s="402">
        <v>22306.799999999999</v>
      </c>
    </row>
    <row r="7215" spans="1:16" ht="45" x14ac:dyDescent="0.2">
      <c r="A7215" s="406" t="s">
        <v>6188</v>
      </c>
      <c r="B7215" s="406" t="s">
        <v>3526</v>
      </c>
      <c r="C7215" s="170" t="s">
        <v>2594</v>
      </c>
      <c r="D7215" s="405" t="s">
        <v>5535</v>
      </c>
      <c r="E7215" s="404">
        <v>6000</v>
      </c>
      <c r="F7215" s="434" t="s">
        <v>7278</v>
      </c>
      <c r="G7215" s="403" t="s">
        <v>7277</v>
      </c>
      <c r="H7215" s="170" t="s">
        <v>6362</v>
      </c>
      <c r="I7215" s="170" t="s">
        <v>6183</v>
      </c>
      <c r="J7215" s="155" t="s">
        <v>3529</v>
      </c>
      <c r="K7215" s="170">
        <v>1</v>
      </c>
      <c r="L7215" s="170">
        <v>12</v>
      </c>
      <c r="M7215" s="402">
        <v>74923.97</v>
      </c>
      <c r="N7215" s="170">
        <v>1</v>
      </c>
      <c r="O7215" s="170">
        <v>6</v>
      </c>
      <c r="P7215" s="402">
        <v>32184.13</v>
      </c>
    </row>
    <row r="7216" spans="1:16" ht="45" x14ac:dyDescent="0.2">
      <c r="A7216" s="406" t="s">
        <v>6188</v>
      </c>
      <c r="B7216" s="406" t="s">
        <v>3526</v>
      </c>
      <c r="C7216" s="170" t="s">
        <v>2594</v>
      </c>
      <c r="D7216" s="405" t="s">
        <v>6392</v>
      </c>
      <c r="E7216" s="404">
        <v>6000</v>
      </c>
      <c r="F7216" s="434" t="s">
        <v>7276</v>
      </c>
      <c r="G7216" s="403" t="s">
        <v>7275</v>
      </c>
      <c r="H7216" s="170" t="s">
        <v>6601</v>
      </c>
      <c r="I7216" s="170" t="s">
        <v>6183</v>
      </c>
      <c r="J7216" s="155" t="s">
        <v>3529</v>
      </c>
      <c r="K7216" s="170" t="s">
        <v>1136</v>
      </c>
      <c r="L7216" s="170" t="s">
        <v>1136</v>
      </c>
      <c r="M7216" s="402" t="s">
        <v>1136</v>
      </c>
      <c r="N7216" s="170">
        <v>1</v>
      </c>
      <c r="O7216" s="170">
        <v>2</v>
      </c>
      <c r="P7216" s="402">
        <v>12035.6</v>
      </c>
    </row>
    <row r="7217" spans="1:16" ht="45" x14ac:dyDescent="0.2">
      <c r="A7217" s="406" t="s">
        <v>6188</v>
      </c>
      <c r="B7217" s="406" t="s">
        <v>2595</v>
      </c>
      <c r="C7217" s="170" t="s">
        <v>2594</v>
      </c>
      <c r="D7217" s="405" t="s">
        <v>6716</v>
      </c>
      <c r="E7217" s="404">
        <v>9500</v>
      </c>
      <c r="F7217" s="434" t="s">
        <v>7274</v>
      </c>
      <c r="G7217" s="403" t="s">
        <v>7273</v>
      </c>
      <c r="H7217" s="170" t="s">
        <v>6201</v>
      </c>
      <c r="I7217" s="170" t="s">
        <v>6183</v>
      </c>
      <c r="J7217" s="155" t="s">
        <v>3529</v>
      </c>
      <c r="K7217" s="170">
        <v>1</v>
      </c>
      <c r="L7217" s="170">
        <v>4</v>
      </c>
      <c r="M7217" s="402">
        <v>34322.449999999997</v>
      </c>
      <c r="N7217" s="170">
        <v>1</v>
      </c>
      <c r="O7217" s="170">
        <v>6</v>
      </c>
      <c r="P7217" s="402">
        <v>56345.169999999991</v>
      </c>
    </row>
    <row r="7218" spans="1:16" ht="45" x14ac:dyDescent="0.2">
      <c r="A7218" s="406" t="s">
        <v>6188</v>
      </c>
      <c r="B7218" s="406" t="s">
        <v>3526</v>
      </c>
      <c r="C7218" s="170" t="s">
        <v>2594</v>
      </c>
      <c r="D7218" s="405" t="s">
        <v>6254</v>
      </c>
      <c r="E7218" s="404">
        <v>3500</v>
      </c>
      <c r="F7218" s="434" t="s">
        <v>7272</v>
      </c>
      <c r="G7218" s="403" t="s">
        <v>7271</v>
      </c>
      <c r="H7218" s="170" t="s">
        <v>6201</v>
      </c>
      <c r="I7218" s="170" t="s">
        <v>6183</v>
      </c>
      <c r="J7218" s="155" t="s">
        <v>3529</v>
      </c>
      <c r="K7218" s="170">
        <v>1</v>
      </c>
      <c r="L7218" s="170">
        <v>4</v>
      </c>
      <c r="M7218" s="402">
        <v>12602.449999999999</v>
      </c>
      <c r="N7218" s="170">
        <v>1</v>
      </c>
      <c r="O7218" s="170">
        <v>6</v>
      </c>
      <c r="P7218" s="402">
        <v>22306.799999999999</v>
      </c>
    </row>
    <row r="7219" spans="1:16" ht="45" x14ac:dyDescent="0.2">
      <c r="A7219" s="406" t="s">
        <v>6188</v>
      </c>
      <c r="B7219" s="406" t="s">
        <v>3526</v>
      </c>
      <c r="C7219" s="170" t="s">
        <v>2594</v>
      </c>
      <c r="D7219" s="405" t="s">
        <v>7270</v>
      </c>
      <c r="E7219" s="404">
        <v>3000</v>
      </c>
      <c r="F7219" s="434" t="s">
        <v>7269</v>
      </c>
      <c r="G7219" s="403" t="s">
        <v>7268</v>
      </c>
      <c r="H7219" s="170" t="s">
        <v>7267</v>
      </c>
      <c r="I7219" s="170" t="s">
        <v>6279</v>
      </c>
      <c r="J7219" s="155" t="s">
        <v>6279</v>
      </c>
      <c r="K7219" s="170">
        <v>1</v>
      </c>
      <c r="L7219" s="170">
        <v>12</v>
      </c>
      <c r="M7219" s="402">
        <v>38989.80000000001</v>
      </c>
      <c r="N7219" s="170">
        <v>1</v>
      </c>
      <c r="O7219" s="170">
        <v>6</v>
      </c>
      <c r="P7219" s="402">
        <v>19306.8</v>
      </c>
    </row>
    <row r="7220" spans="1:16" ht="45" x14ac:dyDescent="0.2">
      <c r="A7220" s="406" t="s">
        <v>6188</v>
      </c>
      <c r="B7220" s="406" t="s">
        <v>2595</v>
      </c>
      <c r="C7220" s="170" t="s">
        <v>2594</v>
      </c>
      <c r="D7220" s="405" t="s">
        <v>6226</v>
      </c>
      <c r="E7220" s="404">
        <v>7500</v>
      </c>
      <c r="F7220" s="434" t="s">
        <v>7266</v>
      </c>
      <c r="G7220" s="403" t="s">
        <v>7265</v>
      </c>
      <c r="H7220" s="170" t="s">
        <v>6201</v>
      </c>
      <c r="I7220" s="170" t="s">
        <v>6183</v>
      </c>
      <c r="J7220" s="155" t="s">
        <v>3529</v>
      </c>
      <c r="K7220" s="170">
        <v>1</v>
      </c>
      <c r="L7220" s="170">
        <v>12</v>
      </c>
      <c r="M7220" s="402">
        <v>87063.569999999992</v>
      </c>
      <c r="N7220" s="170">
        <v>1</v>
      </c>
      <c r="O7220" s="170">
        <v>6</v>
      </c>
      <c r="P7220" s="402">
        <v>46304.72</v>
      </c>
    </row>
    <row r="7221" spans="1:16" ht="45" x14ac:dyDescent="0.2">
      <c r="A7221" s="406" t="s">
        <v>6188</v>
      </c>
      <c r="B7221" s="406" t="s">
        <v>3526</v>
      </c>
      <c r="C7221" s="170" t="s">
        <v>2594</v>
      </c>
      <c r="D7221" s="405" t="s">
        <v>6676</v>
      </c>
      <c r="E7221" s="404">
        <v>10000</v>
      </c>
      <c r="F7221" s="434" t="s">
        <v>7264</v>
      </c>
      <c r="G7221" s="403" t="s">
        <v>7263</v>
      </c>
      <c r="H7221" s="170" t="s">
        <v>6201</v>
      </c>
      <c r="I7221" s="170" t="s">
        <v>6183</v>
      </c>
      <c r="J7221" s="155" t="s">
        <v>3529</v>
      </c>
      <c r="K7221" s="170">
        <v>1</v>
      </c>
      <c r="L7221" s="170">
        <v>6</v>
      </c>
      <c r="M7221" s="402">
        <v>54804.08</v>
      </c>
      <c r="N7221" s="170">
        <v>1</v>
      </c>
      <c r="O7221" s="170">
        <v>6</v>
      </c>
      <c r="P7221" s="402">
        <v>61306.8</v>
      </c>
    </row>
    <row r="7222" spans="1:16" ht="45" x14ac:dyDescent="0.2">
      <c r="A7222" s="406" t="s">
        <v>6188</v>
      </c>
      <c r="B7222" s="406" t="s">
        <v>3526</v>
      </c>
      <c r="C7222" s="170" t="s">
        <v>2594</v>
      </c>
      <c r="D7222" s="405" t="s">
        <v>6590</v>
      </c>
      <c r="E7222" s="404">
        <v>3000</v>
      </c>
      <c r="F7222" s="434" t="s">
        <v>7262</v>
      </c>
      <c r="G7222" s="403" t="s">
        <v>7261</v>
      </c>
      <c r="H7222" s="170" t="s">
        <v>3542</v>
      </c>
      <c r="I7222" s="170" t="s">
        <v>6183</v>
      </c>
      <c r="J7222" s="155" t="s">
        <v>6183</v>
      </c>
      <c r="K7222" s="170">
        <v>1</v>
      </c>
      <c r="L7222" s="170">
        <v>12</v>
      </c>
      <c r="M7222" s="402">
        <v>38887.30000000001</v>
      </c>
      <c r="N7222" s="170">
        <v>1</v>
      </c>
      <c r="O7222" s="170">
        <v>6</v>
      </c>
      <c r="P7222" s="402">
        <v>19281.169999999998</v>
      </c>
    </row>
    <row r="7223" spans="1:16" ht="45" x14ac:dyDescent="0.2">
      <c r="A7223" s="406" t="s">
        <v>6188</v>
      </c>
      <c r="B7223" s="406" t="s">
        <v>2595</v>
      </c>
      <c r="C7223" s="170" t="s">
        <v>2594</v>
      </c>
      <c r="D7223" s="405" t="s">
        <v>7260</v>
      </c>
      <c r="E7223" s="404">
        <v>7800</v>
      </c>
      <c r="F7223" s="434" t="s">
        <v>7259</v>
      </c>
      <c r="G7223" s="403" t="s">
        <v>7258</v>
      </c>
      <c r="H7223" s="170" t="s">
        <v>6193</v>
      </c>
      <c r="I7223" s="170" t="s">
        <v>6183</v>
      </c>
      <c r="J7223" s="155" t="s">
        <v>3529</v>
      </c>
      <c r="K7223" s="170">
        <v>1</v>
      </c>
      <c r="L7223" s="170">
        <v>4</v>
      </c>
      <c r="M7223" s="402">
        <v>26002.449999999997</v>
      </c>
      <c r="N7223" s="170">
        <v>1</v>
      </c>
      <c r="O7223" s="170">
        <v>6</v>
      </c>
      <c r="P7223" s="402">
        <v>48106.8</v>
      </c>
    </row>
    <row r="7224" spans="1:16" ht="45" x14ac:dyDescent="0.2">
      <c r="A7224" s="406" t="s">
        <v>6188</v>
      </c>
      <c r="B7224" s="406" t="s">
        <v>3526</v>
      </c>
      <c r="C7224" s="170" t="s">
        <v>2594</v>
      </c>
      <c r="D7224" s="405" t="s">
        <v>6489</v>
      </c>
      <c r="E7224" s="404">
        <v>4500</v>
      </c>
      <c r="F7224" s="434" t="s">
        <v>7257</v>
      </c>
      <c r="G7224" s="403" t="s">
        <v>7256</v>
      </c>
      <c r="H7224" s="170" t="s">
        <v>6486</v>
      </c>
      <c r="I7224" s="170" t="s">
        <v>6183</v>
      </c>
      <c r="J7224" s="155" t="s">
        <v>3529</v>
      </c>
      <c r="K7224" s="170">
        <v>1</v>
      </c>
      <c r="L7224" s="170">
        <v>12</v>
      </c>
      <c r="M7224" s="402">
        <v>56986.670000000006</v>
      </c>
      <c r="N7224" s="170">
        <v>1</v>
      </c>
      <c r="O7224" s="170">
        <v>6</v>
      </c>
      <c r="P7224" s="402">
        <v>28306.799999999999</v>
      </c>
    </row>
    <row r="7225" spans="1:16" ht="45" x14ac:dyDescent="0.2">
      <c r="A7225" s="406" t="s">
        <v>6188</v>
      </c>
      <c r="B7225" s="406" t="s">
        <v>3526</v>
      </c>
      <c r="C7225" s="170" t="s">
        <v>2594</v>
      </c>
      <c r="D7225" s="405" t="s">
        <v>6512</v>
      </c>
      <c r="E7225" s="404">
        <v>9500</v>
      </c>
      <c r="F7225" s="434" t="s">
        <v>7255</v>
      </c>
      <c r="G7225" s="403" t="s">
        <v>7254</v>
      </c>
      <c r="H7225" s="170" t="s">
        <v>6362</v>
      </c>
      <c r="I7225" s="170" t="s">
        <v>6183</v>
      </c>
      <c r="J7225" s="155" t="s">
        <v>3529</v>
      </c>
      <c r="K7225" s="170">
        <v>1</v>
      </c>
      <c r="L7225" s="170">
        <v>9</v>
      </c>
      <c r="M7225" s="402">
        <v>94314.209999999992</v>
      </c>
      <c r="N7225" s="170" t="s">
        <v>1136</v>
      </c>
      <c r="O7225" s="170" t="s">
        <v>1136</v>
      </c>
      <c r="P7225" s="402" t="s">
        <v>1136</v>
      </c>
    </row>
    <row r="7226" spans="1:16" ht="45" x14ac:dyDescent="0.2">
      <c r="A7226" s="406" t="s">
        <v>6188</v>
      </c>
      <c r="B7226" s="406" t="s">
        <v>2595</v>
      </c>
      <c r="C7226" s="170" t="s">
        <v>2594</v>
      </c>
      <c r="D7226" s="405" t="s">
        <v>6877</v>
      </c>
      <c r="E7226" s="404">
        <v>6800</v>
      </c>
      <c r="F7226" s="434" t="s">
        <v>7253</v>
      </c>
      <c r="G7226" s="403" t="s">
        <v>7252</v>
      </c>
      <c r="H7226" s="170" t="s">
        <v>4810</v>
      </c>
      <c r="I7226" s="170" t="s">
        <v>6183</v>
      </c>
      <c r="J7226" s="155" t="s">
        <v>3529</v>
      </c>
      <c r="K7226" s="170">
        <v>1</v>
      </c>
      <c r="L7226" s="170">
        <v>1</v>
      </c>
      <c r="M7226" s="402">
        <v>5914.15</v>
      </c>
      <c r="N7226" s="170" t="s">
        <v>1136</v>
      </c>
      <c r="O7226" s="170" t="s">
        <v>1136</v>
      </c>
      <c r="P7226" s="402" t="s">
        <v>1136</v>
      </c>
    </row>
    <row r="7227" spans="1:16" ht="45" x14ac:dyDescent="0.2">
      <c r="A7227" s="406" t="s">
        <v>6188</v>
      </c>
      <c r="B7227" s="406" t="s">
        <v>3526</v>
      </c>
      <c r="C7227" s="170" t="s">
        <v>2594</v>
      </c>
      <c r="D7227" s="405" t="s">
        <v>6226</v>
      </c>
      <c r="E7227" s="404">
        <v>8500</v>
      </c>
      <c r="F7227" s="434" t="s">
        <v>7251</v>
      </c>
      <c r="G7227" s="403" t="s">
        <v>7250</v>
      </c>
      <c r="H7227" s="170" t="s">
        <v>3827</v>
      </c>
      <c r="I7227" s="170" t="s">
        <v>6183</v>
      </c>
      <c r="J7227" s="155" t="s">
        <v>3529</v>
      </c>
      <c r="K7227" s="170" t="s">
        <v>1136</v>
      </c>
      <c r="L7227" s="170" t="s">
        <v>1136</v>
      </c>
      <c r="M7227" s="402" t="s">
        <v>1136</v>
      </c>
      <c r="N7227" s="170">
        <v>1</v>
      </c>
      <c r="O7227" s="170">
        <v>2</v>
      </c>
      <c r="P7227" s="402">
        <v>16868.93</v>
      </c>
    </row>
    <row r="7228" spans="1:16" ht="45" x14ac:dyDescent="0.2">
      <c r="A7228" s="406" t="s">
        <v>6188</v>
      </c>
      <c r="B7228" s="406" t="s">
        <v>3526</v>
      </c>
      <c r="C7228" s="170" t="s">
        <v>2594</v>
      </c>
      <c r="D7228" s="405" t="s">
        <v>6489</v>
      </c>
      <c r="E7228" s="404">
        <v>4500</v>
      </c>
      <c r="F7228" s="434" t="s">
        <v>7249</v>
      </c>
      <c r="G7228" s="403" t="s">
        <v>7248</v>
      </c>
      <c r="H7228" s="170" t="s">
        <v>6398</v>
      </c>
      <c r="I7228" s="170" t="s">
        <v>6183</v>
      </c>
      <c r="J7228" s="155" t="s">
        <v>3529</v>
      </c>
      <c r="K7228" s="170">
        <v>1</v>
      </c>
      <c r="L7228" s="170">
        <v>12</v>
      </c>
      <c r="M7228" s="402">
        <v>56978.55000000001</v>
      </c>
      <c r="N7228" s="170">
        <v>1</v>
      </c>
      <c r="O7228" s="170">
        <v>6</v>
      </c>
      <c r="P7228" s="402">
        <v>28306.799999999999</v>
      </c>
    </row>
    <row r="7229" spans="1:16" ht="45" x14ac:dyDescent="0.2">
      <c r="A7229" s="406" t="s">
        <v>6188</v>
      </c>
      <c r="B7229" s="406" t="s">
        <v>3526</v>
      </c>
      <c r="C7229" s="170" t="s">
        <v>2594</v>
      </c>
      <c r="D7229" s="405" t="s">
        <v>6265</v>
      </c>
      <c r="E7229" s="404">
        <v>5600</v>
      </c>
      <c r="F7229" s="434" t="s">
        <v>7247</v>
      </c>
      <c r="G7229" s="403" t="s">
        <v>7246</v>
      </c>
      <c r="H7229" s="170" t="s">
        <v>6201</v>
      </c>
      <c r="I7229" s="170" t="s">
        <v>6183</v>
      </c>
      <c r="J7229" s="155" t="s">
        <v>3529</v>
      </c>
      <c r="K7229" s="170">
        <v>1</v>
      </c>
      <c r="L7229" s="170">
        <v>12</v>
      </c>
      <c r="M7229" s="402">
        <v>70101.52</v>
      </c>
      <c r="N7229" s="170">
        <v>1</v>
      </c>
      <c r="O7229" s="170">
        <v>6</v>
      </c>
      <c r="P7229" s="402">
        <v>34906.800000000003</v>
      </c>
    </row>
    <row r="7230" spans="1:16" ht="45" x14ac:dyDescent="0.2">
      <c r="A7230" s="406" t="s">
        <v>6188</v>
      </c>
      <c r="B7230" s="406" t="s">
        <v>3526</v>
      </c>
      <c r="C7230" s="170" t="s">
        <v>2594</v>
      </c>
      <c r="D7230" s="405" t="s">
        <v>6226</v>
      </c>
      <c r="E7230" s="404">
        <v>4500</v>
      </c>
      <c r="F7230" s="434" t="s">
        <v>7245</v>
      </c>
      <c r="G7230" s="403" t="s">
        <v>7244</v>
      </c>
      <c r="H7230" s="170" t="s">
        <v>6201</v>
      </c>
      <c r="I7230" s="170" t="s">
        <v>6183</v>
      </c>
      <c r="J7230" s="155" t="s">
        <v>3529</v>
      </c>
      <c r="K7230" s="170">
        <v>1</v>
      </c>
      <c r="L7230" s="170">
        <v>12</v>
      </c>
      <c r="M7230" s="402">
        <v>53482.400000000009</v>
      </c>
      <c r="N7230" s="170">
        <v>1</v>
      </c>
      <c r="O7230" s="170">
        <v>6</v>
      </c>
      <c r="P7230" s="402">
        <v>24763.87</v>
      </c>
    </row>
    <row r="7231" spans="1:16" ht="45" x14ac:dyDescent="0.2">
      <c r="A7231" s="406" t="s">
        <v>6188</v>
      </c>
      <c r="B7231" s="406" t="s">
        <v>3526</v>
      </c>
      <c r="C7231" s="170" t="s">
        <v>2594</v>
      </c>
      <c r="D7231" s="405" t="s">
        <v>6226</v>
      </c>
      <c r="E7231" s="404">
        <v>8000</v>
      </c>
      <c r="F7231" s="434" t="s">
        <v>7243</v>
      </c>
      <c r="G7231" s="403" t="s">
        <v>7242</v>
      </c>
      <c r="H7231" s="170" t="s">
        <v>6201</v>
      </c>
      <c r="I7231" s="170" t="s">
        <v>6183</v>
      </c>
      <c r="J7231" s="155" t="s">
        <v>3529</v>
      </c>
      <c r="K7231" s="170">
        <v>1</v>
      </c>
      <c r="L7231" s="170">
        <v>12</v>
      </c>
      <c r="M7231" s="402">
        <v>104642.12999999998</v>
      </c>
      <c r="N7231" s="170">
        <v>2</v>
      </c>
      <c r="O7231" s="170">
        <v>6</v>
      </c>
      <c r="P7231" s="402">
        <v>54692.91</v>
      </c>
    </row>
    <row r="7232" spans="1:16" ht="45" x14ac:dyDescent="0.2">
      <c r="A7232" s="406" t="s">
        <v>6188</v>
      </c>
      <c r="B7232" s="406" t="s">
        <v>2595</v>
      </c>
      <c r="C7232" s="170" t="s">
        <v>2594</v>
      </c>
      <c r="D7232" s="405" t="s">
        <v>6217</v>
      </c>
      <c r="E7232" s="404">
        <v>8100</v>
      </c>
      <c r="F7232" s="434" t="s">
        <v>7241</v>
      </c>
      <c r="G7232" s="403" t="s">
        <v>7240</v>
      </c>
      <c r="H7232" s="170" t="s">
        <v>6201</v>
      </c>
      <c r="I7232" s="170" t="s">
        <v>5535</v>
      </c>
      <c r="J7232" s="155" t="s">
        <v>5535</v>
      </c>
      <c r="K7232" s="170">
        <v>1</v>
      </c>
      <c r="L7232" s="170">
        <v>12</v>
      </c>
      <c r="M7232" s="402">
        <v>100852.97999999998</v>
      </c>
      <c r="N7232" s="170">
        <v>1</v>
      </c>
      <c r="O7232" s="170">
        <v>6</v>
      </c>
      <c r="P7232" s="402">
        <v>49738.61</v>
      </c>
    </row>
    <row r="7233" spans="1:16" ht="45" x14ac:dyDescent="0.2">
      <c r="A7233" s="406" t="s">
        <v>6188</v>
      </c>
      <c r="B7233" s="406" t="s">
        <v>3526</v>
      </c>
      <c r="C7233" s="170" t="s">
        <v>2594</v>
      </c>
      <c r="D7233" s="405" t="s">
        <v>7184</v>
      </c>
      <c r="E7233" s="404">
        <v>2000</v>
      </c>
      <c r="F7233" s="434" t="s">
        <v>7239</v>
      </c>
      <c r="G7233" s="403" t="s">
        <v>7238</v>
      </c>
      <c r="H7233" s="170" t="s">
        <v>6362</v>
      </c>
      <c r="I7233" s="170" t="s">
        <v>6183</v>
      </c>
      <c r="J7233" s="155" t="s">
        <v>5535</v>
      </c>
      <c r="K7233" s="170">
        <v>1</v>
      </c>
      <c r="L7233" s="170">
        <v>6</v>
      </c>
      <c r="M7233" s="402">
        <v>15214.26</v>
      </c>
      <c r="N7233" s="170" t="s">
        <v>1136</v>
      </c>
      <c r="O7233" s="170" t="s">
        <v>1136</v>
      </c>
      <c r="P7233" s="402" t="s">
        <v>1136</v>
      </c>
    </row>
    <row r="7234" spans="1:16" ht="45" x14ac:dyDescent="0.2">
      <c r="A7234" s="406" t="s">
        <v>6188</v>
      </c>
      <c r="B7234" s="406" t="s">
        <v>3526</v>
      </c>
      <c r="C7234" s="170" t="s">
        <v>2594</v>
      </c>
      <c r="D7234" s="405" t="s">
        <v>6254</v>
      </c>
      <c r="E7234" s="404">
        <v>3500</v>
      </c>
      <c r="F7234" s="434" t="s">
        <v>7237</v>
      </c>
      <c r="G7234" s="403" t="s">
        <v>7236</v>
      </c>
      <c r="H7234" s="170" t="s">
        <v>6362</v>
      </c>
      <c r="I7234" s="170" t="s">
        <v>6183</v>
      </c>
      <c r="J7234" s="155" t="s">
        <v>3529</v>
      </c>
      <c r="K7234" s="170">
        <v>1</v>
      </c>
      <c r="L7234" s="170">
        <v>12</v>
      </c>
      <c r="M7234" s="402">
        <v>44987.12000000001</v>
      </c>
      <c r="N7234" s="170">
        <v>1</v>
      </c>
      <c r="O7234" s="170">
        <v>6</v>
      </c>
      <c r="P7234" s="402">
        <v>22306.799999999999</v>
      </c>
    </row>
    <row r="7235" spans="1:16" ht="45" x14ac:dyDescent="0.2">
      <c r="A7235" s="406" t="s">
        <v>6188</v>
      </c>
      <c r="B7235" s="406" t="s">
        <v>2595</v>
      </c>
      <c r="C7235" s="170" t="s">
        <v>2594</v>
      </c>
      <c r="D7235" s="405" t="s">
        <v>7041</v>
      </c>
      <c r="E7235" s="404">
        <v>6800</v>
      </c>
      <c r="F7235" s="434" t="s">
        <v>7235</v>
      </c>
      <c r="G7235" s="403" t="s">
        <v>7234</v>
      </c>
      <c r="H7235" s="170" t="s">
        <v>6201</v>
      </c>
      <c r="I7235" s="170" t="s">
        <v>6183</v>
      </c>
      <c r="J7235" s="155" t="s">
        <v>3529</v>
      </c>
      <c r="K7235" s="170">
        <v>1</v>
      </c>
      <c r="L7235" s="170">
        <v>12</v>
      </c>
      <c r="M7235" s="402">
        <v>83937.659999999989</v>
      </c>
      <c r="N7235" s="170">
        <v>1</v>
      </c>
      <c r="O7235" s="170">
        <v>6</v>
      </c>
      <c r="P7235" s="402">
        <v>42010.47</v>
      </c>
    </row>
    <row r="7236" spans="1:16" ht="45" x14ac:dyDescent="0.2">
      <c r="A7236" s="406" t="s">
        <v>6188</v>
      </c>
      <c r="B7236" s="406" t="s">
        <v>2595</v>
      </c>
      <c r="C7236" s="170" t="s">
        <v>2594</v>
      </c>
      <c r="D7236" s="405" t="s">
        <v>6258</v>
      </c>
      <c r="E7236" s="404">
        <v>6800</v>
      </c>
      <c r="F7236" s="434" t="s">
        <v>7233</v>
      </c>
      <c r="G7236" s="403" t="s">
        <v>7232</v>
      </c>
      <c r="H7236" s="170" t="s">
        <v>6343</v>
      </c>
      <c r="I7236" s="170" t="s">
        <v>6183</v>
      </c>
      <c r="J7236" s="155" t="s">
        <v>3529</v>
      </c>
      <c r="K7236" s="170">
        <v>1</v>
      </c>
      <c r="L7236" s="170">
        <v>12</v>
      </c>
      <c r="M7236" s="402">
        <v>84197.37999999999</v>
      </c>
      <c r="N7236" s="170">
        <v>1</v>
      </c>
      <c r="O7236" s="170">
        <v>6</v>
      </c>
      <c r="P7236" s="402">
        <v>42033.61</v>
      </c>
    </row>
    <row r="7237" spans="1:16" ht="45" x14ac:dyDescent="0.2">
      <c r="A7237" s="406" t="s">
        <v>6188</v>
      </c>
      <c r="B7237" s="406" t="s">
        <v>2595</v>
      </c>
      <c r="C7237" s="170" t="s">
        <v>2594</v>
      </c>
      <c r="D7237" s="405" t="s">
        <v>7231</v>
      </c>
      <c r="E7237" s="404">
        <v>8100</v>
      </c>
      <c r="F7237" s="434" t="s">
        <v>7230</v>
      </c>
      <c r="G7237" s="403" t="s">
        <v>7229</v>
      </c>
      <c r="H7237" s="170" t="s">
        <v>6255</v>
      </c>
      <c r="I7237" s="170" t="s">
        <v>6183</v>
      </c>
      <c r="J7237" s="155" t="s">
        <v>3529</v>
      </c>
      <c r="K7237" s="170">
        <v>1</v>
      </c>
      <c r="L7237" s="170">
        <v>0</v>
      </c>
      <c r="M7237" s="402">
        <v>4139.99</v>
      </c>
      <c r="N7237" s="170" t="s">
        <v>1136</v>
      </c>
      <c r="O7237" s="170" t="s">
        <v>1136</v>
      </c>
      <c r="P7237" s="402" t="s">
        <v>1136</v>
      </c>
    </row>
    <row r="7238" spans="1:16" ht="45" x14ac:dyDescent="0.2">
      <c r="A7238" s="406" t="s">
        <v>6188</v>
      </c>
      <c r="B7238" s="406" t="s">
        <v>3526</v>
      </c>
      <c r="C7238" s="170" t="s">
        <v>2594</v>
      </c>
      <c r="D7238" s="405" t="s">
        <v>7228</v>
      </c>
      <c r="E7238" s="404">
        <v>5500</v>
      </c>
      <c r="F7238" s="434" t="s">
        <v>7227</v>
      </c>
      <c r="G7238" s="403" t="s">
        <v>7226</v>
      </c>
      <c r="H7238" s="170" t="s">
        <v>6362</v>
      </c>
      <c r="I7238" s="170" t="s">
        <v>6183</v>
      </c>
      <c r="J7238" s="155" t="s">
        <v>3529</v>
      </c>
      <c r="K7238" s="170">
        <v>2</v>
      </c>
      <c r="L7238" s="170">
        <v>6</v>
      </c>
      <c r="M7238" s="402">
        <v>69681.47</v>
      </c>
      <c r="N7238" s="170">
        <v>1</v>
      </c>
      <c r="O7238" s="170">
        <v>6</v>
      </c>
      <c r="P7238" s="402">
        <v>34306.800000000003</v>
      </c>
    </row>
    <row r="7239" spans="1:16" ht="45" x14ac:dyDescent="0.2">
      <c r="A7239" s="406" t="s">
        <v>6188</v>
      </c>
      <c r="B7239" s="406" t="s">
        <v>3526</v>
      </c>
      <c r="C7239" s="170" t="s">
        <v>2594</v>
      </c>
      <c r="D7239" s="405" t="s">
        <v>7218</v>
      </c>
      <c r="E7239" s="404">
        <v>5600</v>
      </c>
      <c r="F7239" s="434" t="s">
        <v>7225</v>
      </c>
      <c r="G7239" s="403" t="s">
        <v>7224</v>
      </c>
      <c r="H7239" s="170" t="s">
        <v>4810</v>
      </c>
      <c r="I7239" s="170" t="s">
        <v>3529</v>
      </c>
      <c r="J7239" s="155" t="s">
        <v>7223</v>
      </c>
      <c r="K7239" s="170" t="s">
        <v>1136</v>
      </c>
      <c r="L7239" s="170" t="s">
        <v>1136</v>
      </c>
      <c r="M7239" s="402" t="s">
        <v>1136</v>
      </c>
      <c r="N7239" s="170">
        <v>1</v>
      </c>
      <c r="O7239" s="170">
        <v>4</v>
      </c>
      <c r="P7239" s="402">
        <v>22524.53</v>
      </c>
    </row>
    <row r="7240" spans="1:16" ht="45" x14ac:dyDescent="0.2">
      <c r="A7240" s="406" t="s">
        <v>6188</v>
      </c>
      <c r="B7240" s="406" t="s">
        <v>3526</v>
      </c>
      <c r="C7240" s="170" t="s">
        <v>2594</v>
      </c>
      <c r="D7240" s="405" t="s">
        <v>6767</v>
      </c>
      <c r="E7240" s="404">
        <v>4500</v>
      </c>
      <c r="F7240" s="434" t="s">
        <v>7222</v>
      </c>
      <c r="G7240" s="403" t="s">
        <v>7221</v>
      </c>
      <c r="H7240" s="170" t="s">
        <v>6183</v>
      </c>
      <c r="I7240" s="170" t="s">
        <v>6183</v>
      </c>
      <c r="J7240" s="155" t="s">
        <v>3542</v>
      </c>
      <c r="K7240" s="170" t="s">
        <v>1136</v>
      </c>
      <c r="L7240" s="170" t="s">
        <v>1136</v>
      </c>
      <c r="M7240" s="402" t="s">
        <v>1136</v>
      </c>
      <c r="N7240" s="170">
        <v>1</v>
      </c>
      <c r="O7240" s="170">
        <v>5</v>
      </c>
      <c r="P7240" s="402">
        <v>21323.7</v>
      </c>
    </row>
    <row r="7241" spans="1:16" ht="45" x14ac:dyDescent="0.2">
      <c r="A7241" s="406" t="s">
        <v>6188</v>
      </c>
      <c r="B7241" s="406" t="s">
        <v>2595</v>
      </c>
      <c r="C7241" s="170" t="s">
        <v>2594</v>
      </c>
      <c r="D7241" s="405" t="s">
        <v>4784</v>
      </c>
      <c r="E7241" s="404">
        <v>3000</v>
      </c>
      <c r="F7241" s="434" t="s">
        <v>7220</v>
      </c>
      <c r="G7241" s="403" t="s">
        <v>7219</v>
      </c>
      <c r="H7241" s="170" t="s">
        <v>3521</v>
      </c>
      <c r="I7241" s="170" t="s">
        <v>6246</v>
      </c>
      <c r="J7241" s="155" t="s">
        <v>6246</v>
      </c>
      <c r="K7241" s="170">
        <v>1</v>
      </c>
      <c r="L7241" s="170">
        <v>12</v>
      </c>
      <c r="M7241" s="402">
        <v>38965.220000000008</v>
      </c>
      <c r="N7241" s="170">
        <v>1</v>
      </c>
      <c r="O7241" s="170">
        <v>6</v>
      </c>
      <c r="P7241" s="402">
        <v>19032.64</v>
      </c>
    </row>
    <row r="7242" spans="1:16" ht="45" x14ac:dyDescent="0.2">
      <c r="A7242" s="406" t="s">
        <v>6188</v>
      </c>
      <c r="B7242" s="406" t="s">
        <v>3526</v>
      </c>
      <c r="C7242" s="170" t="s">
        <v>2594</v>
      </c>
      <c r="D7242" s="405" t="s">
        <v>7218</v>
      </c>
      <c r="E7242" s="404">
        <v>5600</v>
      </c>
      <c r="F7242" s="434" t="s">
        <v>7217</v>
      </c>
      <c r="G7242" s="403" t="s">
        <v>7216</v>
      </c>
      <c r="H7242" s="170" t="s">
        <v>6201</v>
      </c>
      <c r="I7242" s="170" t="s">
        <v>6183</v>
      </c>
      <c r="J7242" s="155" t="s">
        <v>3529</v>
      </c>
      <c r="K7242" s="170">
        <v>1</v>
      </c>
      <c r="L7242" s="170">
        <v>2</v>
      </c>
      <c r="M7242" s="402">
        <v>8528.2999999999993</v>
      </c>
      <c r="N7242" s="170">
        <v>1</v>
      </c>
      <c r="O7242" s="170">
        <v>2</v>
      </c>
      <c r="P7242" s="402">
        <v>8571.16</v>
      </c>
    </row>
    <row r="7243" spans="1:16" ht="45" x14ac:dyDescent="0.2">
      <c r="A7243" s="406" t="s">
        <v>6188</v>
      </c>
      <c r="B7243" s="406" t="s">
        <v>2595</v>
      </c>
      <c r="C7243" s="170" t="s">
        <v>2594</v>
      </c>
      <c r="D7243" s="405" t="s">
        <v>6229</v>
      </c>
      <c r="E7243" s="404">
        <v>5600</v>
      </c>
      <c r="F7243" s="434" t="s">
        <v>7215</v>
      </c>
      <c r="G7243" s="403" t="s">
        <v>7214</v>
      </c>
      <c r="H7243" s="170" t="s">
        <v>6201</v>
      </c>
      <c r="I7243" s="170" t="s">
        <v>6183</v>
      </c>
      <c r="J7243" s="155" t="s">
        <v>3529</v>
      </c>
      <c r="K7243" s="170">
        <v>1</v>
      </c>
      <c r="L7243" s="170">
        <v>4</v>
      </c>
      <c r="M7243" s="402">
        <v>21226.6</v>
      </c>
      <c r="N7243" s="170">
        <v>1</v>
      </c>
      <c r="O7243" s="170">
        <v>6</v>
      </c>
      <c r="P7243" s="402">
        <v>34906.800000000003</v>
      </c>
    </row>
    <row r="7244" spans="1:16" ht="45" x14ac:dyDescent="0.2">
      <c r="A7244" s="406" t="s">
        <v>6188</v>
      </c>
      <c r="B7244" s="406" t="s">
        <v>2595</v>
      </c>
      <c r="C7244" s="170" t="s">
        <v>2594</v>
      </c>
      <c r="D7244" s="405" t="s">
        <v>6716</v>
      </c>
      <c r="E7244" s="404">
        <v>9500</v>
      </c>
      <c r="F7244" s="434" t="s">
        <v>7213</v>
      </c>
      <c r="G7244" s="403" t="s">
        <v>7212</v>
      </c>
      <c r="H7244" s="170" t="s">
        <v>6201</v>
      </c>
      <c r="I7244" s="170" t="s">
        <v>6183</v>
      </c>
      <c r="J7244" s="155" t="s">
        <v>3529</v>
      </c>
      <c r="K7244" s="170">
        <v>1</v>
      </c>
      <c r="L7244" s="170">
        <v>2</v>
      </c>
      <c r="M7244" s="402">
        <v>19108.3</v>
      </c>
      <c r="N7244" s="170">
        <v>1</v>
      </c>
      <c r="O7244" s="170">
        <v>4</v>
      </c>
      <c r="P7244" s="402">
        <v>43786.22</v>
      </c>
    </row>
    <row r="7245" spans="1:16" ht="45" x14ac:dyDescent="0.2">
      <c r="A7245" s="406" t="s">
        <v>6188</v>
      </c>
      <c r="B7245" s="406" t="s">
        <v>3526</v>
      </c>
      <c r="C7245" s="170" t="s">
        <v>2594</v>
      </c>
      <c r="D7245" s="405" t="s">
        <v>6799</v>
      </c>
      <c r="E7245" s="404">
        <v>6000</v>
      </c>
      <c r="F7245" s="434" t="s">
        <v>7211</v>
      </c>
      <c r="G7245" s="403" t="s">
        <v>7210</v>
      </c>
      <c r="H7245" s="170" t="s">
        <v>6239</v>
      </c>
      <c r="I7245" s="170" t="s">
        <v>6183</v>
      </c>
      <c r="J7245" s="155" t="s">
        <v>3529</v>
      </c>
      <c r="K7245" s="170">
        <v>1</v>
      </c>
      <c r="L7245" s="170">
        <v>12</v>
      </c>
      <c r="M7245" s="402">
        <v>74989.8</v>
      </c>
      <c r="N7245" s="170">
        <v>1</v>
      </c>
      <c r="O7245" s="170">
        <v>6</v>
      </c>
      <c r="P7245" s="402">
        <v>37306.800000000003</v>
      </c>
    </row>
    <row r="7246" spans="1:16" ht="45" x14ac:dyDescent="0.2">
      <c r="A7246" s="406" t="s">
        <v>6188</v>
      </c>
      <c r="B7246" s="406" t="s">
        <v>3526</v>
      </c>
      <c r="C7246" s="170" t="s">
        <v>2594</v>
      </c>
      <c r="D7246" s="405" t="s">
        <v>6371</v>
      </c>
      <c r="E7246" s="404">
        <v>4500</v>
      </c>
      <c r="F7246" s="434" t="s">
        <v>7209</v>
      </c>
      <c r="G7246" s="403" t="s">
        <v>7208</v>
      </c>
      <c r="H7246" s="170" t="s">
        <v>6239</v>
      </c>
      <c r="I7246" s="170" t="s">
        <v>6183</v>
      </c>
      <c r="J7246" s="155" t="s">
        <v>3529</v>
      </c>
      <c r="K7246" s="170">
        <v>1</v>
      </c>
      <c r="L7246" s="170">
        <v>12</v>
      </c>
      <c r="M7246" s="402">
        <v>56989.80000000001</v>
      </c>
      <c r="N7246" s="170">
        <v>1</v>
      </c>
      <c r="O7246" s="170">
        <v>6</v>
      </c>
      <c r="P7246" s="402">
        <v>28306.799999999999</v>
      </c>
    </row>
    <row r="7247" spans="1:16" ht="45" x14ac:dyDescent="0.2">
      <c r="A7247" s="406" t="s">
        <v>6188</v>
      </c>
      <c r="B7247" s="406" t="s">
        <v>2595</v>
      </c>
      <c r="C7247" s="170" t="s">
        <v>2594</v>
      </c>
      <c r="D7247" s="405" t="s">
        <v>7207</v>
      </c>
      <c r="E7247" s="404">
        <v>3000</v>
      </c>
      <c r="F7247" s="434" t="s">
        <v>7206</v>
      </c>
      <c r="G7247" s="403" t="s">
        <v>7205</v>
      </c>
      <c r="H7247" s="170" t="s">
        <v>7204</v>
      </c>
      <c r="I7247" s="170" t="s">
        <v>6183</v>
      </c>
      <c r="J7247" s="155" t="s">
        <v>6183</v>
      </c>
      <c r="K7247" s="170">
        <v>1</v>
      </c>
      <c r="L7247" s="170">
        <v>12</v>
      </c>
      <c r="M7247" s="402">
        <v>38954.590000000004</v>
      </c>
      <c r="N7247" s="170">
        <v>1</v>
      </c>
      <c r="O7247" s="170">
        <v>6</v>
      </c>
      <c r="P7247" s="402">
        <v>19306.8</v>
      </c>
    </row>
    <row r="7248" spans="1:16" ht="45" x14ac:dyDescent="0.2">
      <c r="A7248" s="406" t="s">
        <v>6188</v>
      </c>
      <c r="B7248" s="406" t="s">
        <v>3526</v>
      </c>
      <c r="C7248" s="170" t="s">
        <v>2594</v>
      </c>
      <c r="D7248" s="405" t="s">
        <v>7203</v>
      </c>
      <c r="E7248" s="404">
        <v>6000</v>
      </c>
      <c r="F7248" s="434" t="s">
        <v>7202</v>
      </c>
      <c r="G7248" s="403" t="s">
        <v>7201</v>
      </c>
      <c r="H7248" s="170" t="s">
        <v>6239</v>
      </c>
      <c r="I7248" s="170" t="s">
        <v>6183</v>
      </c>
      <c r="J7248" s="155" t="s">
        <v>3529</v>
      </c>
      <c r="K7248" s="170">
        <v>1</v>
      </c>
      <c r="L7248" s="170">
        <v>12</v>
      </c>
      <c r="M7248" s="402">
        <v>74922.789999999994</v>
      </c>
      <c r="N7248" s="170">
        <v>1</v>
      </c>
      <c r="O7248" s="170">
        <v>6</v>
      </c>
      <c r="P7248" s="402">
        <v>37257.629999999997</v>
      </c>
    </row>
    <row r="7249" spans="1:16" ht="45" x14ac:dyDescent="0.2">
      <c r="A7249" s="406" t="s">
        <v>6188</v>
      </c>
      <c r="B7249" s="406" t="s">
        <v>2595</v>
      </c>
      <c r="C7249" s="170" t="s">
        <v>2594</v>
      </c>
      <c r="D7249" s="405" t="s">
        <v>6226</v>
      </c>
      <c r="E7249" s="404">
        <v>5600</v>
      </c>
      <c r="F7249" s="434" t="s">
        <v>7200</v>
      </c>
      <c r="G7249" s="403" t="s">
        <v>7199</v>
      </c>
      <c r="H7249" s="170" t="s">
        <v>6201</v>
      </c>
      <c r="I7249" s="170" t="s">
        <v>6183</v>
      </c>
      <c r="J7249" s="155" t="s">
        <v>3529</v>
      </c>
      <c r="K7249" s="170">
        <v>1</v>
      </c>
      <c r="L7249" s="170">
        <v>12</v>
      </c>
      <c r="M7249" s="402">
        <v>69825.400000000009</v>
      </c>
      <c r="N7249" s="170">
        <v>1</v>
      </c>
      <c r="O7249" s="170">
        <v>6</v>
      </c>
      <c r="P7249" s="402">
        <v>34902.909999999996</v>
      </c>
    </row>
    <row r="7250" spans="1:16" ht="45" x14ac:dyDescent="0.2">
      <c r="A7250" s="406" t="s">
        <v>6188</v>
      </c>
      <c r="B7250" s="406" t="s">
        <v>3526</v>
      </c>
      <c r="C7250" s="170" t="s">
        <v>2594</v>
      </c>
      <c r="D7250" s="405" t="s">
        <v>7198</v>
      </c>
      <c r="E7250" s="404">
        <v>4500</v>
      </c>
      <c r="F7250" s="434" t="s">
        <v>7197</v>
      </c>
      <c r="G7250" s="403" t="s">
        <v>7196</v>
      </c>
      <c r="H7250" s="170" t="s">
        <v>3595</v>
      </c>
      <c r="I7250" s="170" t="s">
        <v>6183</v>
      </c>
      <c r="J7250" s="155" t="s">
        <v>6183</v>
      </c>
      <c r="K7250" s="170">
        <v>1</v>
      </c>
      <c r="L7250" s="170">
        <v>12</v>
      </c>
      <c r="M7250" s="402">
        <v>56852.610000000008</v>
      </c>
      <c r="N7250" s="170">
        <v>1</v>
      </c>
      <c r="O7250" s="170">
        <v>6</v>
      </c>
      <c r="P7250" s="402">
        <v>28263.05</v>
      </c>
    </row>
    <row r="7251" spans="1:16" ht="45" x14ac:dyDescent="0.2">
      <c r="A7251" s="406" t="s">
        <v>6188</v>
      </c>
      <c r="B7251" s="406" t="s">
        <v>3526</v>
      </c>
      <c r="C7251" s="170" t="s">
        <v>2594</v>
      </c>
      <c r="D7251" s="405" t="s">
        <v>5535</v>
      </c>
      <c r="E7251" s="404">
        <v>7500</v>
      </c>
      <c r="F7251" s="434" t="s">
        <v>7195</v>
      </c>
      <c r="G7251" s="403" t="s">
        <v>7194</v>
      </c>
      <c r="H7251" s="170" t="s">
        <v>6239</v>
      </c>
      <c r="I7251" s="170" t="s">
        <v>6183</v>
      </c>
      <c r="J7251" s="155" t="s">
        <v>3529</v>
      </c>
      <c r="K7251" s="170">
        <v>1</v>
      </c>
      <c r="L7251" s="170">
        <v>12</v>
      </c>
      <c r="M7251" s="402">
        <v>92860.62999999999</v>
      </c>
      <c r="N7251" s="170">
        <v>1</v>
      </c>
      <c r="O7251" s="170">
        <v>6</v>
      </c>
      <c r="P7251" s="402">
        <v>46290.130000000005</v>
      </c>
    </row>
    <row r="7252" spans="1:16" ht="45" x14ac:dyDescent="0.2">
      <c r="A7252" s="406" t="s">
        <v>6188</v>
      </c>
      <c r="B7252" s="406" t="s">
        <v>2595</v>
      </c>
      <c r="C7252" s="170" t="s">
        <v>2594</v>
      </c>
      <c r="D7252" s="405" t="s">
        <v>7193</v>
      </c>
      <c r="E7252" s="404">
        <v>10000</v>
      </c>
      <c r="F7252" s="434" t="s">
        <v>7192</v>
      </c>
      <c r="G7252" s="403" t="s">
        <v>7191</v>
      </c>
      <c r="H7252" s="170" t="s">
        <v>6201</v>
      </c>
      <c r="I7252" s="170" t="s">
        <v>6183</v>
      </c>
      <c r="J7252" s="155" t="s">
        <v>3529</v>
      </c>
      <c r="K7252" s="170">
        <v>1</v>
      </c>
      <c r="L7252" s="170">
        <v>12</v>
      </c>
      <c r="M7252" s="402">
        <v>121966.19</v>
      </c>
      <c r="N7252" s="170">
        <v>1</v>
      </c>
      <c r="O7252" s="170">
        <v>6</v>
      </c>
      <c r="P7252" s="402">
        <v>61021.39</v>
      </c>
    </row>
    <row r="7253" spans="1:16" ht="45" x14ac:dyDescent="0.2">
      <c r="A7253" s="406" t="s">
        <v>6188</v>
      </c>
      <c r="B7253" s="406" t="s">
        <v>2595</v>
      </c>
      <c r="C7253" s="170" t="s">
        <v>2594</v>
      </c>
      <c r="D7253" s="405" t="s">
        <v>6226</v>
      </c>
      <c r="E7253" s="404">
        <v>7500</v>
      </c>
      <c r="F7253" s="434" t="s">
        <v>7190</v>
      </c>
      <c r="G7253" s="403" t="s">
        <v>7189</v>
      </c>
      <c r="H7253" s="170" t="s">
        <v>6201</v>
      </c>
      <c r="I7253" s="170" t="s">
        <v>6183</v>
      </c>
      <c r="J7253" s="155" t="s">
        <v>3529</v>
      </c>
      <c r="K7253" s="170">
        <v>1</v>
      </c>
      <c r="L7253" s="170">
        <v>12</v>
      </c>
      <c r="M7253" s="402">
        <v>92971.049999999988</v>
      </c>
      <c r="N7253" s="170">
        <v>1</v>
      </c>
      <c r="O7253" s="170">
        <v>6</v>
      </c>
      <c r="P7253" s="402">
        <v>46285.450000000004</v>
      </c>
    </row>
    <row r="7254" spans="1:16" ht="45" x14ac:dyDescent="0.2">
      <c r="A7254" s="406" t="s">
        <v>6188</v>
      </c>
      <c r="B7254" s="406" t="s">
        <v>3526</v>
      </c>
      <c r="C7254" s="170" t="s">
        <v>2594</v>
      </c>
      <c r="D7254" s="405" t="s">
        <v>6287</v>
      </c>
      <c r="E7254" s="404">
        <v>7500</v>
      </c>
      <c r="F7254" s="434" t="s">
        <v>7188</v>
      </c>
      <c r="G7254" s="403" t="s">
        <v>7187</v>
      </c>
      <c r="H7254" s="170" t="s">
        <v>6376</v>
      </c>
      <c r="I7254" s="170" t="s">
        <v>6183</v>
      </c>
      <c r="J7254" s="155" t="s">
        <v>3529</v>
      </c>
      <c r="K7254" s="170">
        <v>1</v>
      </c>
      <c r="L7254" s="170">
        <v>6</v>
      </c>
      <c r="M7254" s="402">
        <v>41720.75</v>
      </c>
      <c r="N7254" s="170">
        <v>1</v>
      </c>
      <c r="O7254" s="170">
        <v>6</v>
      </c>
      <c r="P7254" s="402">
        <v>46306.8</v>
      </c>
    </row>
    <row r="7255" spans="1:16" ht="45" x14ac:dyDescent="0.2">
      <c r="A7255" s="406" t="s">
        <v>6188</v>
      </c>
      <c r="B7255" s="406" t="s">
        <v>3526</v>
      </c>
      <c r="C7255" s="170" t="s">
        <v>2594</v>
      </c>
      <c r="D7255" s="405" t="s">
        <v>4784</v>
      </c>
      <c r="E7255" s="404">
        <v>3500</v>
      </c>
      <c r="F7255" s="434" t="s">
        <v>7186</v>
      </c>
      <c r="G7255" s="403" t="s">
        <v>7185</v>
      </c>
      <c r="H7255" s="170" t="s">
        <v>3549</v>
      </c>
      <c r="I7255" s="170" t="s">
        <v>6183</v>
      </c>
      <c r="J7255" s="155" t="s">
        <v>6183</v>
      </c>
      <c r="K7255" s="170">
        <v>1</v>
      </c>
      <c r="L7255" s="170">
        <v>12</v>
      </c>
      <c r="M7255" s="402">
        <v>44800.210000000006</v>
      </c>
      <c r="N7255" s="170">
        <v>1</v>
      </c>
      <c r="O7255" s="170">
        <v>6</v>
      </c>
      <c r="P7255" s="402">
        <v>22305.579999999998</v>
      </c>
    </row>
    <row r="7256" spans="1:16" ht="45" x14ac:dyDescent="0.2">
      <c r="A7256" s="406" t="s">
        <v>6188</v>
      </c>
      <c r="B7256" s="406" t="s">
        <v>3526</v>
      </c>
      <c r="C7256" s="170" t="s">
        <v>2594</v>
      </c>
      <c r="D7256" s="405" t="s">
        <v>7184</v>
      </c>
      <c r="E7256" s="404">
        <v>2000</v>
      </c>
      <c r="F7256" s="434" t="s">
        <v>7183</v>
      </c>
      <c r="G7256" s="403" t="s">
        <v>7182</v>
      </c>
      <c r="H7256" s="170" t="s">
        <v>7181</v>
      </c>
      <c r="I7256" s="170" t="s">
        <v>6246</v>
      </c>
      <c r="J7256" s="155" t="s">
        <v>6246</v>
      </c>
      <c r="K7256" s="170">
        <v>1</v>
      </c>
      <c r="L7256" s="170">
        <v>5</v>
      </c>
      <c r="M7256" s="402">
        <v>11023.43</v>
      </c>
      <c r="N7256" s="170">
        <v>1</v>
      </c>
      <c r="O7256" s="170">
        <v>6</v>
      </c>
      <c r="P7256" s="402">
        <v>13080</v>
      </c>
    </row>
    <row r="7257" spans="1:16" ht="45" x14ac:dyDescent="0.2">
      <c r="A7257" s="406" t="s">
        <v>6188</v>
      </c>
      <c r="B7257" s="406" t="s">
        <v>3526</v>
      </c>
      <c r="C7257" s="170" t="s">
        <v>2594</v>
      </c>
      <c r="D7257" s="405" t="s">
        <v>6489</v>
      </c>
      <c r="E7257" s="404">
        <v>4500</v>
      </c>
      <c r="F7257" s="434" t="s">
        <v>7180</v>
      </c>
      <c r="G7257" s="403" t="s">
        <v>7179</v>
      </c>
      <c r="H7257" s="170" t="s">
        <v>6398</v>
      </c>
      <c r="I7257" s="170" t="s">
        <v>6183</v>
      </c>
      <c r="J7257" s="155" t="s">
        <v>3529</v>
      </c>
      <c r="K7257" s="170">
        <v>1</v>
      </c>
      <c r="L7257" s="170">
        <v>12</v>
      </c>
      <c r="M7257" s="402">
        <v>56987.30000000001</v>
      </c>
      <c r="N7257" s="170">
        <v>1</v>
      </c>
      <c r="O7257" s="170">
        <v>6</v>
      </c>
      <c r="P7257" s="402">
        <v>28306.489999999998</v>
      </c>
    </row>
    <row r="7258" spans="1:16" ht="45" x14ac:dyDescent="0.2">
      <c r="A7258" s="406" t="s">
        <v>6188</v>
      </c>
      <c r="B7258" s="406" t="s">
        <v>3526</v>
      </c>
      <c r="C7258" s="170" t="s">
        <v>2594</v>
      </c>
      <c r="D7258" s="405" t="s">
        <v>6673</v>
      </c>
      <c r="E7258" s="404">
        <v>2500</v>
      </c>
      <c r="F7258" s="434" t="s">
        <v>7178</v>
      </c>
      <c r="G7258" s="403" t="s">
        <v>7177</v>
      </c>
      <c r="H7258" s="170" t="s">
        <v>6218</v>
      </c>
      <c r="I7258" s="170" t="s">
        <v>6218</v>
      </c>
      <c r="J7258" s="155" t="s">
        <v>6218</v>
      </c>
      <c r="K7258" s="170">
        <v>1</v>
      </c>
      <c r="L7258" s="170">
        <v>12</v>
      </c>
      <c r="M7258" s="402">
        <v>32989.800000000003</v>
      </c>
      <c r="N7258" s="170">
        <v>1</v>
      </c>
      <c r="O7258" s="170">
        <v>6</v>
      </c>
      <c r="P7258" s="402">
        <v>16306.8</v>
      </c>
    </row>
    <row r="7259" spans="1:16" ht="45" x14ac:dyDescent="0.2">
      <c r="A7259" s="406" t="s">
        <v>6188</v>
      </c>
      <c r="B7259" s="406" t="s">
        <v>2595</v>
      </c>
      <c r="C7259" s="170" t="s">
        <v>2594</v>
      </c>
      <c r="D7259" s="405" t="s">
        <v>7122</v>
      </c>
      <c r="E7259" s="404">
        <v>5000</v>
      </c>
      <c r="F7259" s="434" t="s">
        <v>7176</v>
      </c>
      <c r="G7259" s="403" t="s">
        <v>7175</v>
      </c>
      <c r="H7259" s="170" t="s">
        <v>6362</v>
      </c>
      <c r="I7259" s="170" t="s">
        <v>6183</v>
      </c>
      <c r="J7259" s="155" t="s">
        <v>3529</v>
      </c>
      <c r="K7259" s="170">
        <v>1</v>
      </c>
      <c r="L7259" s="170">
        <v>12</v>
      </c>
      <c r="M7259" s="402">
        <v>62933.55000000001</v>
      </c>
      <c r="N7259" s="170">
        <v>1</v>
      </c>
      <c r="O7259" s="170">
        <v>6</v>
      </c>
      <c r="P7259" s="402">
        <v>31304.719999999998</v>
      </c>
    </row>
    <row r="7260" spans="1:16" ht="45" x14ac:dyDescent="0.2">
      <c r="A7260" s="406" t="s">
        <v>6188</v>
      </c>
      <c r="B7260" s="406" t="s">
        <v>3526</v>
      </c>
      <c r="C7260" s="170" t="s">
        <v>2594</v>
      </c>
      <c r="D7260" s="405" t="s">
        <v>7174</v>
      </c>
      <c r="E7260" s="404">
        <v>8100</v>
      </c>
      <c r="F7260" s="434" t="s">
        <v>7173</v>
      </c>
      <c r="G7260" s="403" t="s">
        <v>7172</v>
      </c>
      <c r="H7260" s="170" t="s">
        <v>6193</v>
      </c>
      <c r="I7260" s="170" t="s">
        <v>6183</v>
      </c>
      <c r="J7260" s="155" t="s">
        <v>3529</v>
      </c>
      <c r="K7260" s="170">
        <v>1</v>
      </c>
      <c r="L7260" s="170">
        <v>12</v>
      </c>
      <c r="M7260" s="402">
        <v>98921.919999999984</v>
      </c>
      <c r="N7260" s="170">
        <v>1</v>
      </c>
      <c r="O7260" s="170">
        <v>6</v>
      </c>
      <c r="P7260" s="402">
        <v>49754.92</v>
      </c>
    </row>
    <row r="7261" spans="1:16" ht="45" x14ac:dyDescent="0.2">
      <c r="A7261" s="406" t="s">
        <v>6188</v>
      </c>
      <c r="B7261" s="406" t="s">
        <v>3526</v>
      </c>
      <c r="C7261" s="170" t="s">
        <v>2594</v>
      </c>
      <c r="D7261" s="405" t="s">
        <v>7171</v>
      </c>
      <c r="E7261" s="404">
        <v>2350</v>
      </c>
      <c r="F7261" s="434" t="s">
        <v>7170</v>
      </c>
      <c r="G7261" s="403" t="s">
        <v>7169</v>
      </c>
      <c r="H7261" s="170" t="s">
        <v>6189</v>
      </c>
      <c r="I7261" s="170" t="s">
        <v>6183</v>
      </c>
      <c r="J7261" s="155" t="s">
        <v>6183</v>
      </c>
      <c r="K7261" s="170" t="s">
        <v>1136</v>
      </c>
      <c r="L7261" s="170" t="s">
        <v>1136</v>
      </c>
      <c r="M7261" s="402" t="s">
        <v>1136</v>
      </c>
      <c r="N7261" s="170">
        <v>1</v>
      </c>
      <c r="O7261" s="170">
        <v>2</v>
      </c>
      <c r="P7261" s="402">
        <v>3664.4700000000003</v>
      </c>
    </row>
    <row r="7262" spans="1:16" ht="45" x14ac:dyDescent="0.2">
      <c r="A7262" s="406" t="s">
        <v>6188</v>
      </c>
      <c r="B7262" s="406" t="s">
        <v>3526</v>
      </c>
      <c r="C7262" s="170" t="s">
        <v>2594</v>
      </c>
      <c r="D7262" s="405" t="s">
        <v>7014</v>
      </c>
      <c r="E7262" s="404">
        <v>6800</v>
      </c>
      <c r="F7262" s="434" t="s">
        <v>7168</v>
      </c>
      <c r="G7262" s="403" t="s">
        <v>7167</v>
      </c>
      <c r="H7262" s="170" t="s">
        <v>6201</v>
      </c>
      <c r="I7262" s="170" t="s">
        <v>6183</v>
      </c>
      <c r="J7262" s="155" t="s">
        <v>3529</v>
      </c>
      <c r="K7262" s="170">
        <v>1</v>
      </c>
      <c r="L7262" s="170">
        <v>12</v>
      </c>
      <c r="M7262" s="402">
        <v>84589.799999999988</v>
      </c>
      <c r="N7262" s="170">
        <v>1</v>
      </c>
      <c r="O7262" s="170">
        <v>6</v>
      </c>
      <c r="P7262" s="402">
        <v>42106.8</v>
      </c>
    </row>
    <row r="7263" spans="1:16" ht="45" x14ac:dyDescent="0.2">
      <c r="A7263" s="406" t="s">
        <v>6188</v>
      </c>
      <c r="B7263" s="406" t="s">
        <v>3526</v>
      </c>
      <c r="C7263" s="170" t="s">
        <v>2594</v>
      </c>
      <c r="D7263" s="405" t="s">
        <v>6371</v>
      </c>
      <c r="E7263" s="404">
        <v>4500</v>
      </c>
      <c r="F7263" s="434" t="s">
        <v>7166</v>
      </c>
      <c r="G7263" s="403" t="s">
        <v>7165</v>
      </c>
      <c r="H7263" s="170" t="s">
        <v>6239</v>
      </c>
      <c r="I7263" s="170" t="s">
        <v>6183</v>
      </c>
      <c r="J7263" s="155" t="s">
        <v>3529</v>
      </c>
      <c r="K7263" s="170">
        <v>1</v>
      </c>
      <c r="L7263" s="170">
        <v>12</v>
      </c>
      <c r="M7263" s="402">
        <v>56751.680000000008</v>
      </c>
      <c r="N7263" s="170">
        <v>1</v>
      </c>
      <c r="O7263" s="170">
        <v>6</v>
      </c>
      <c r="P7263" s="402">
        <v>28306.799999999999</v>
      </c>
    </row>
    <row r="7264" spans="1:16" ht="45" x14ac:dyDescent="0.2">
      <c r="A7264" s="406" t="s">
        <v>6188</v>
      </c>
      <c r="B7264" s="406" t="s">
        <v>2595</v>
      </c>
      <c r="C7264" s="170" t="s">
        <v>2594</v>
      </c>
      <c r="D7264" s="405" t="s">
        <v>7164</v>
      </c>
      <c r="E7264" s="404">
        <v>6800</v>
      </c>
      <c r="F7264" s="434" t="s">
        <v>7163</v>
      </c>
      <c r="G7264" s="403" t="s">
        <v>7162</v>
      </c>
      <c r="H7264" s="170" t="s">
        <v>7161</v>
      </c>
      <c r="I7264" s="170" t="s">
        <v>6183</v>
      </c>
      <c r="J7264" s="155" t="s">
        <v>5535</v>
      </c>
      <c r="K7264" s="170">
        <v>1</v>
      </c>
      <c r="L7264" s="170">
        <v>12</v>
      </c>
      <c r="M7264" s="402">
        <v>83855.01999999999</v>
      </c>
      <c r="N7264" s="170">
        <v>1</v>
      </c>
      <c r="O7264" s="170">
        <v>6</v>
      </c>
      <c r="P7264" s="402">
        <v>42008.11</v>
      </c>
    </row>
    <row r="7265" spans="1:16" ht="45" x14ac:dyDescent="0.2">
      <c r="A7265" s="406" t="s">
        <v>6188</v>
      </c>
      <c r="B7265" s="406" t="s">
        <v>3526</v>
      </c>
      <c r="C7265" s="170" t="s">
        <v>2594</v>
      </c>
      <c r="D7265" s="405" t="s">
        <v>6192</v>
      </c>
      <c r="E7265" s="404">
        <v>3500</v>
      </c>
      <c r="F7265" s="434" t="s">
        <v>7160</v>
      </c>
      <c r="G7265" s="403" t="s">
        <v>7159</v>
      </c>
      <c r="H7265" s="170" t="s">
        <v>6201</v>
      </c>
      <c r="I7265" s="170" t="s">
        <v>6183</v>
      </c>
      <c r="J7265" s="155" t="s">
        <v>3529</v>
      </c>
      <c r="K7265" s="170">
        <v>1</v>
      </c>
      <c r="L7265" s="170">
        <v>12</v>
      </c>
      <c r="M7265" s="402">
        <v>44989.80000000001</v>
      </c>
      <c r="N7265" s="170">
        <v>1</v>
      </c>
      <c r="O7265" s="170">
        <v>6</v>
      </c>
      <c r="P7265" s="402">
        <v>22306.799999999999</v>
      </c>
    </row>
    <row r="7266" spans="1:16" ht="45" x14ac:dyDescent="0.2">
      <c r="A7266" s="406" t="s">
        <v>6188</v>
      </c>
      <c r="B7266" s="406" t="s">
        <v>3526</v>
      </c>
      <c r="C7266" s="170" t="s">
        <v>2594</v>
      </c>
      <c r="D7266" s="405" t="s">
        <v>7158</v>
      </c>
      <c r="E7266" s="404">
        <v>3500</v>
      </c>
      <c r="F7266" s="434" t="s">
        <v>7157</v>
      </c>
      <c r="G7266" s="403" t="s">
        <v>7156</v>
      </c>
      <c r="H7266" s="170" t="s">
        <v>7155</v>
      </c>
      <c r="I7266" s="170" t="s">
        <v>6183</v>
      </c>
      <c r="J7266" s="155" t="s">
        <v>3529</v>
      </c>
      <c r="K7266" s="170">
        <v>1</v>
      </c>
      <c r="L7266" s="170">
        <v>12</v>
      </c>
      <c r="M7266" s="402">
        <v>43553.250000000007</v>
      </c>
      <c r="N7266" s="170">
        <v>1</v>
      </c>
      <c r="O7266" s="170">
        <v>6</v>
      </c>
      <c r="P7266" s="402">
        <v>22306.799999999999</v>
      </c>
    </row>
    <row r="7267" spans="1:16" ht="45" x14ac:dyDescent="0.2">
      <c r="A7267" s="406" t="s">
        <v>6188</v>
      </c>
      <c r="B7267" s="406" t="s">
        <v>3526</v>
      </c>
      <c r="C7267" s="170" t="s">
        <v>2594</v>
      </c>
      <c r="D7267" s="405" t="s">
        <v>6673</v>
      </c>
      <c r="E7267" s="404">
        <v>2500</v>
      </c>
      <c r="F7267" s="434" t="s">
        <v>7154</v>
      </c>
      <c r="G7267" s="403" t="s">
        <v>7153</v>
      </c>
      <c r="H7267" s="170" t="s">
        <v>6273</v>
      </c>
      <c r="I7267" s="170" t="s">
        <v>6333</v>
      </c>
      <c r="J7267" s="155" t="s">
        <v>7152</v>
      </c>
      <c r="K7267" s="170">
        <v>1</v>
      </c>
      <c r="L7267" s="170">
        <v>12</v>
      </c>
      <c r="M7267" s="402">
        <v>32989.800000000003</v>
      </c>
      <c r="N7267" s="170">
        <v>1</v>
      </c>
      <c r="O7267" s="170">
        <v>2</v>
      </c>
      <c r="P7267" s="402">
        <v>6192.54</v>
      </c>
    </row>
    <row r="7268" spans="1:16" ht="45" x14ac:dyDescent="0.2">
      <c r="A7268" s="406" t="s">
        <v>6188</v>
      </c>
      <c r="B7268" s="406" t="s">
        <v>3526</v>
      </c>
      <c r="C7268" s="170" t="s">
        <v>2594</v>
      </c>
      <c r="D7268" s="405" t="s">
        <v>7151</v>
      </c>
      <c r="E7268" s="404">
        <v>2500</v>
      </c>
      <c r="F7268" s="434" t="s">
        <v>7150</v>
      </c>
      <c r="G7268" s="403" t="s">
        <v>7149</v>
      </c>
      <c r="H7268" s="170" t="s">
        <v>6218</v>
      </c>
      <c r="I7268" s="170" t="s">
        <v>6218</v>
      </c>
      <c r="J7268" s="155" t="s">
        <v>6218</v>
      </c>
      <c r="K7268" s="170">
        <v>1</v>
      </c>
      <c r="L7268" s="170">
        <v>12</v>
      </c>
      <c r="M7268" s="402">
        <v>32989.800000000003</v>
      </c>
      <c r="N7268" s="170">
        <v>1</v>
      </c>
      <c r="O7268" s="170">
        <v>6</v>
      </c>
      <c r="P7268" s="402">
        <v>16306.8</v>
      </c>
    </row>
    <row r="7269" spans="1:16" ht="45" x14ac:dyDescent="0.2">
      <c r="A7269" s="406" t="s">
        <v>6188</v>
      </c>
      <c r="B7269" s="406" t="s">
        <v>3526</v>
      </c>
      <c r="C7269" s="170" t="s">
        <v>2594</v>
      </c>
      <c r="D7269" s="405" t="s">
        <v>6226</v>
      </c>
      <c r="E7269" s="404">
        <v>4500</v>
      </c>
      <c r="F7269" s="434" t="s">
        <v>7148</v>
      </c>
      <c r="G7269" s="403" t="s">
        <v>7147</v>
      </c>
      <c r="H7269" s="170" t="s">
        <v>6201</v>
      </c>
      <c r="I7269" s="170" t="s">
        <v>6183</v>
      </c>
      <c r="J7269" s="155" t="s">
        <v>3529</v>
      </c>
      <c r="K7269" s="170">
        <v>1</v>
      </c>
      <c r="L7269" s="170">
        <v>12</v>
      </c>
      <c r="M7269" s="402">
        <v>56977.610000000008</v>
      </c>
      <c r="N7269" s="170">
        <v>1</v>
      </c>
      <c r="O7269" s="170">
        <v>6</v>
      </c>
      <c r="P7269" s="402">
        <v>28306.799999999999</v>
      </c>
    </row>
    <row r="7270" spans="1:16" ht="45" x14ac:dyDescent="0.2">
      <c r="A7270" s="406" t="s">
        <v>6188</v>
      </c>
      <c r="B7270" s="406" t="s">
        <v>3526</v>
      </c>
      <c r="C7270" s="170" t="s">
        <v>2594</v>
      </c>
      <c r="D7270" s="405" t="s">
        <v>6144</v>
      </c>
      <c r="E7270" s="404">
        <v>3000</v>
      </c>
      <c r="F7270" s="434" t="s">
        <v>7146</v>
      </c>
      <c r="G7270" s="403" t="s">
        <v>7145</v>
      </c>
      <c r="H7270" s="170" t="s">
        <v>7144</v>
      </c>
      <c r="I7270" s="170" t="s">
        <v>6279</v>
      </c>
      <c r="J7270" s="155" t="s">
        <v>6279</v>
      </c>
      <c r="K7270" s="170">
        <v>1</v>
      </c>
      <c r="L7270" s="170">
        <v>12</v>
      </c>
      <c r="M7270" s="402">
        <v>38979.80000000001</v>
      </c>
      <c r="N7270" s="170">
        <v>1</v>
      </c>
      <c r="O7270" s="170">
        <v>6</v>
      </c>
      <c r="P7270" s="402">
        <v>19306.8</v>
      </c>
    </row>
    <row r="7271" spans="1:16" ht="45" x14ac:dyDescent="0.2">
      <c r="A7271" s="406" t="s">
        <v>6188</v>
      </c>
      <c r="B7271" s="406" t="s">
        <v>2595</v>
      </c>
      <c r="C7271" s="170" t="s">
        <v>2594</v>
      </c>
      <c r="D7271" s="405" t="s">
        <v>6226</v>
      </c>
      <c r="E7271" s="404">
        <v>5600</v>
      </c>
      <c r="F7271" s="434" t="s">
        <v>7143</v>
      </c>
      <c r="G7271" s="403" t="s">
        <v>7142</v>
      </c>
      <c r="H7271" s="170" t="s">
        <v>3542</v>
      </c>
      <c r="I7271" s="170" t="s">
        <v>6183</v>
      </c>
      <c r="J7271" s="155" t="s">
        <v>6183</v>
      </c>
      <c r="K7271" s="170">
        <v>1</v>
      </c>
      <c r="L7271" s="170">
        <v>12</v>
      </c>
      <c r="M7271" s="402">
        <v>70176.19</v>
      </c>
      <c r="N7271" s="170">
        <v>1</v>
      </c>
      <c r="O7271" s="170">
        <v>6</v>
      </c>
      <c r="P7271" s="402">
        <v>34906.800000000003</v>
      </c>
    </row>
    <row r="7272" spans="1:16" ht="45" x14ac:dyDescent="0.2">
      <c r="A7272" s="406" t="s">
        <v>6188</v>
      </c>
      <c r="B7272" s="406" t="s">
        <v>2595</v>
      </c>
      <c r="C7272" s="170" t="s">
        <v>2594</v>
      </c>
      <c r="D7272" s="405" t="s">
        <v>6877</v>
      </c>
      <c r="E7272" s="404">
        <v>6800</v>
      </c>
      <c r="F7272" s="434" t="s">
        <v>7141</v>
      </c>
      <c r="G7272" s="403" t="s">
        <v>7140</v>
      </c>
      <c r="H7272" s="170" t="s">
        <v>6201</v>
      </c>
      <c r="I7272" s="170" t="s">
        <v>6183</v>
      </c>
      <c r="J7272" s="155" t="s">
        <v>3529</v>
      </c>
      <c r="K7272" s="170">
        <v>1</v>
      </c>
      <c r="L7272" s="170">
        <v>4</v>
      </c>
      <c r="M7272" s="402">
        <v>28028.82</v>
      </c>
      <c r="N7272" s="170" t="s">
        <v>1136</v>
      </c>
      <c r="O7272" s="170" t="s">
        <v>1136</v>
      </c>
      <c r="P7272" s="402" t="s">
        <v>1136</v>
      </c>
    </row>
    <row r="7273" spans="1:16" ht="45" x14ac:dyDescent="0.2">
      <c r="A7273" s="406" t="s">
        <v>6188</v>
      </c>
      <c r="B7273" s="406" t="s">
        <v>3526</v>
      </c>
      <c r="C7273" s="170" t="s">
        <v>2594</v>
      </c>
      <c r="D7273" s="405" t="s">
        <v>6838</v>
      </c>
      <c r="E7273" s="404">
        <v>2000</v>
      </c>
      <c r="F7273" s="434" t="s">
        <v>7139</v>
      </c>
      <c r="G7273" s="403" t="s">
        <v>7138</v>
      </c>
      <c r="H7273" s="170" t="s">
        <v>3542</v>
      </c>
      <c r="I7273" s="170" t="s">
        <v>6183</v>
      </c>
      <c r="J7273" s="155" t="s">
        <v>6183</v>
      </c>
      <c r="K7273" s="170">
        <v>1</v>
      </c>
      <c r="L7273" s="170">
        <v>11</v>
      </c>
      <c r="M7273" s="402">
        <v>25108.02</v>
      </c>
      <c r="N7273" s="170" t="s">
        <v>1136</v>
      </c>
      <c r="O7273" s="170" t="s">
        <v>1136</v>
      </c>
      <c r="P7273" s="402" t="s">
        <v>1136</v>
      </c>
    </row>
    <row r="7274" spans="1:16" ht="45" x14ac:dyDescent="0.2">
      <c r="A7274" s="406" t="s">
        <v>6188</v>
      </c>
      <c r="B7274" s="406" t="s">
        <v>3526</v>
      </c>
      <c r="C7274" s="170" t="s">
        <v>2594</v>
      </c>
      <c r="D7274" s="405" t="s">
        <v>6254</v>
      </c>
      <c r="E7274" s="404">
        <v>3500</v>
      </c>
      <c r="F7274" s="434" t="s">
        <v>7137</v>
      </c>
      <c r="G7274" s="403" t="s">
        <v>7136</v>
      </c>
      <c r="H7274" s="170" t="s">
        <v>6299</v>
      </c>
      <c r="I7274" s="170" t="s">
        <v>6183</v>
      </c>
      <c r="J7274" s="155" t="s">
        <v>3529</v>
      </c>
      <c r="K7274" s="170">
        <v>1</v>
      </c>
      <c r="L7274" s="170">
        <v>2</v>
      </c>
      <c r="M7274" s="402">
        <v>7508.3</v>
      </c>
      <c r="N7274" s="170">
        <v>1</v>
      </c>
      <c r="O7274" s="170">
        <v>6</v>
      </c>
      <c r="P7274" s="402">
        <v>22306.799999999999</v>
      </c>
    </row>
    <row r="7275" spans="1:16" ht="45" x14ac:dyDescent="0.2">
      <c r="A7275" s="406" t="s">
        <v>6188</v>
      </c>
      <c r="B7275" s="406" t="s">
        <v>2595</v>
      </c>
      <c r="C7275" s="170" t="s">
        <v>2594</v>
      </c>
      <c r="D7275" s="405" t="s">
        <v>6226</v>
      </c>
      <c r="E7275" s="404">
        <v>7500</v>
      </c>
      <c r="F7275" s="434" t="s">
        <v>7135</v>
      </c>
      <c r="G7275" s="403" t="s">
        <v>7134</v>
      </c>
      <c r="H7275" s="170" t="s">
        <v>6201</v>
      </c>
      <c r="I7275" s="170" t="s">
        <v>6183</v>
      </c>
      <c r="J7275" s="155" t="s">
        <v>5535</v>
      </c>
      <c r="K7275" s="170">
        <v>1</v>
      </c>
      <c r="L7275" s="170">
        <v>3</v>
      </c>
      <c r="M7275" s="402">
        <v>21308.23</v>
      </c>
      <c r="N7275" s="170" t="s">
        <v>1136</v>
      </c>
      <c r="O7275" s="170" t="s">
        <v>1136</v>
      </c>
      <c r="P7275" s="402" t="s">
        <v>1136</v>
      </c>
    </row>
    <row r="7276" spans="1:16" ht="45" x14ac:dyDescent="0.2">
      <c r="A7276" s="406" t="s">
        <v>6188</v>
      </c>
      <c r="B7276" s="406" t="s">
        <v>3526</v>
      </c>
      <c r="C7276" s="170" t="s">
        <v>2594</v>
      </c>
      <c r="D7276" s="405" t="s">
        <v>6226</v>
      </c>
      <c r="E7276" s="404">
        <v>4500</v>
      </c>
      <c r="F7276" s="434" t="s">
        <v>7133</v>
      </c>
      <c r="G7276" s="403" t="s">
        <v>7132</v>
      </c>
      <c r="H7276" s="170" t="s">
        <v>6201</v>
      </c>
      <c r="I7276" s="170" t="s">
        <v>6183</v>
      </c>
      <c r="J7276" s="155" t="s">
        <v>3529</v>
      </c>
      <c r="K7276" s="170">
        <v>1</v>
      </c>
      <c r="L7276" s="170">
        <v>12</v>
      </c>
      <c r="M7276" s="402">
        <v>55846.04</v>
      </c>
      <c r="N7276" s="170">
        <v>1</v>
      </c>
      <c r="O7276" s="170">
        <v>6</v>
      </c>
      <c r="P7276" s="402">
        <v>28097.73</v>
      </c>
    </row>
    <row r="7277" spans="1:16" ht="45" x14ac:dyDescent="0.2">
      <c r="A7277" s="406" t="s">
        <v>6188</v>
      </c>
      <c r="B7277" s="406" t="s">
        <v>2595</v>
      </c>
      <c r="C7277" s="170" t="s">
        <v>2594</v>
      </c>
      <c r="D7277" s="405" t="s">
        <v>7131</v>
      </c>
      <c r="E7277" s="404">
        <v>6000</v>
      </c>
      <c r="F7277" s="434" t="s">
        <v>7130</v>
      </c>
      <c r="G7277" s="403" t="s">
        <v>7129</v>
      </c>
      <c r="H7277" s="170" t="s">
        <v>7128</v>
      </c>
      <c r="I7277" s="170" t="s">
        <v>6183</v>
      </c>
      <c r="J7277" s="155" t="s">
        <v>5535</v>
      </c>
      <c r="K7277" s="170">
        <v>1</v>
      </c>
      <c r="L7277" s="170">
        <v>2</v>
      </c>
      <c r="M7277" s="402">
        <v>16434.11</v>
      </c>
      <c r="N7277" s="170" t="s">
        <v>1136</v>
      </c>
      <c r="O7277" s="170" t="s">
        <v>1136</v>
      </c>
      <c r="P7277" s="402" t="s">
        <v>1136</v>
      </c>
    </row>
    <row r="7278" spans="1:16" ht="45" x14ac:dyDescent="0.2">
      <c r="A7278" s="406" t="s">
        <v>6188</v>
      </c>
      <c r="B7278" s="406" t="s">
        <v>3526</v>
      </c>
      <c r="C7278" s="170" t="s">
        <v>2594</v>
      </c>
      <c r="D7278" s="405" t="s">
        <v>7127</v>
      </c>
      <c r="E7278" s="404">
        <v>6800</v>
      </c>
      <c r="F7278" s="434" t="s">
        <v>7126</v>
      </c>
      <c r="G7278" s="403" t="s">
        <v>7125</v>
      </c>
      <c r="H7278" s="170" t="s">
        <v>6201</v>
      </c>
      <c r="I7278" s="170" t="s">
        <v>6183</v>
      </c>
      <c r="J7278" s="155" t="s">
        <v>3529</v>
      </c>
      <c r="K7278" s="170">
        <v>1</v>
      </c>
      <c r="L7278" s="170">
        <v>12</v>
      </c>
      <c r="M7278" s="402">
        <v>84589.799999999988</v>
      </c>
      <c r="N7278" s="170">
        <v>1</v>
      </c>
      <c r="O7278" s="170">
        <v>6</v>
      </c>
      <c r="P7278" s="402">
        <v>42064.770000000004</v>
      </c>
    </row>
    <row r="7279" spans="1:16" ht="45" x14ac:dyDescent="0.2">
      <c r="A7279" s="406" t="s">
        <v>6188</v>
      </c>
      <c r="B7279" s="406" t="s">
        <v>2595</v>
      </c>
      <c r="C7279" s="170" t="s">
        <v>2594</v>
      </c>
      <c r="D7279" s="405" t="s">
        <v>6822</v>
      </c>
      <c r="E7279" s="404">
        <v>7500</v>
      </c>
      <c r="F7279" s="434" t="s">
        <v>7124</v>
      </c>
      <c r="G7279" s="403" t="s">
        <v>7123</v>
      </c>
      <c r="H7279" s="170" t="s">
        <v>6201</v>
      </c>
      <c r="I7279" s="170" t="s">
        <v>6183</v>
      </c>
      <c r="J7279" s="155" t="s">
        <v>3529</v>
      </c>
      <c r="K7279" s="170">
        <v>1</v>
      </c>
      <c r="L7279" s="170">
        <v>12</v>
      </c>
      <c r="M7279" s="402">
        <v>92306.459999999992</v>
      </c>
      <c r="N7279" s="170">
        <v>1</v>
      </c>
      <c r="O7279" s="170">
        <v>4</v>
      </c>
      <c r="P7279" s="402">
        <v>40802.04</v>
      </c>
    </row>
    <row r="7280" spans="1:16" ht="45" x14ac:dyDescent="0.2">
      <c r="A7280" s="406" t="s">
        <v>6188</v>
      </c>
      <c r="B7280" s="406" t="s">
        <v>2595</v>
      </c>
      <c r="C7280" s="170" t="s">
        <v>2594</v>
      </c>
      <c r="D7280" s="405" t="s">
        <v>7122</v>
      </c>
      <c r="E7280" s="404">
        <v>5000</v>
      </c>
      <c r="F7280" s="434" t="s">
        <v>7121</v>
      </c>
      <c r="G7280" s="403" t="s">
        <v>7120</v>
      </c>
      <c r="H7280" s="170" t="s">
        <v>6255</v>
      </c>
      <c r="I7280" s="170" t="s">
        <v>6183</v>
      </c>
      <c r="J7280" s="155" t="s">
        <v>3529</v>
      </c>
      <c r="K7280" s="170">
        <v>1</v>
      </c>
      <c r="L7280" s="170">
        <v>12</v>
      </c>
      <c r="M7280" s="402">
        <v>62893.62000000001</v>
      </c>
      <c r="N7280" s="170">
        <v>1</v>
      </c>
      <c r="O7280" s="170">
        <v>6</v>
      </c>
      <c r="P7280" s="402">
        <v>31287.01</v>
      </c>
    </row>
    <row r="7281" spans="1:16" ht="45" x14ac:dyDescent="0.2">
      <c r="A7281" s="406" t="s">
        <v>6188</v>
      </c>
      <c r="B7281" s="406" t="s">
        <v>3526</v>
      </c>
      <c r="C7281" s="170" t="s">
        <v>2594</v>
      </c>
      <c r="D7281" s="405" t="s">
        <v>6470</v>
      </c>
      <c r="E7281" s="404">
        <v>4000</v>
      </c>
      <c r="F7281" s="434" t="s">
        <v>7119</v>
      </c>
      <c r="G7281" s="403" t="s">
        <v>7118</v>
      </c>
      <c r="H7281" s="170" t="s">
        <v>4541</v>
      </c>
      <c r="I7281" s="170" t="s">
        <v>6183</v>
      </c>
      <c r="J7281" s="155" t="s">
        <v>7117</v>
      </c>
      <c r="K7281" s="170" t="s">
        <v>1136</v>
      </c>
      <c r="L7281" s="170" t="s">
        <v>1136</v>
      </c>
      <c r="M7281" s="402" t="s">
        <v>1136</v>
      </c>
      <c r="N7281" s="170">
        <v>1</v>
      </c>
      <c r="O7281" s="170">
        <v>2</v>
      </c>
      <c r="P7281" s="402">
        <v>7684.47</v>
      </c>
    </row>
    <row r="7282" spans="1:16" ht="45" x14ac:dyDescent="0.2">
      <c r="A7282" s="406" t="s">
        <v>6188</v>
      </c>
      <c r="B7282" s="406" t="s">
        <v>3526</v>
      </c>
      <c r="C7282" s="170" t="s">
        <v>2594</v>
      </c>
      <c r="D7282" s="405" t="s">
        <v>6229</v>
      </c>
      <c r="E7282" s="404">
        <v>5600</v>
      </c>
      <c r="F7282" s="434" t="s">
        <v>7116</v>
      </c>
      <c r="G7282" s="403" t="s">
        <v>7115</v>
      </c>
      <c r="H7282" s="170" t="s">
        <v>3542</v>
      </c>
      <c r="I7282" s="170" t="s">
        <v>6183</v>
      </c>
      <c r="J7282" s="155" t="s">
        <v>6183</v>
      </c>
      <c r="K7282" s="170">
        <v>1</v>
      </c>
      <c r="L7282" s="170">
        <v>12</v>
      </c>
      <c r="M7282" s="402">
        <v>71120.41</v>
      </c>
      <c r="N7282" s="170">
        <v>1</v>
      </c>
      <c r="O7282" s="170">
        <v>6</v>
      </c>
      <c r="P7282" s="402">
        <v>34901.360000000001</v>
      </c>
    </row>
    <row r="7283" spans="1:16" ht="45" x14ac:dyDescent="0.2">
      <c r="A7283" s="406" t="s">
        <v>6188</v>
      </c>
      <c r="B7283" s="406" t="s">
        <v>3526</v>
      </c>
      <c r="C7283" s="170" t="s">
        <v>2594</v>
      </c>
      <c r="D7283" s="405" t="s">
        <v>7014</v>
      </c>
      <c r="E7283" s="404">
        <v>6800</v>
      </c>
      <c r="F7283" s="434" t="s">
        <v>7114</v>
      </c>
      <c r="G7283" s="403" t="s">
        <v>7113</v>
      </c>
      <c r="H7283" s="170" t="s">
        <v>6201</v>
      </c>
      <c r="I7283" s="170" t="s">
        <v>6183</v>
      </c>
      <c r="J7283" s="155" t="s">
        <v>3529</v>
      </c>
      <c r="K7283" s="170">
        <v>1</v>
      </c>
      <c r="L7283" s="170">
        <v>12</v>
      </c>
      <c r="M7283" s="402">
        <v>84068.939999999988</v>
      </c>
      <c r="N7283" s="170">
        <v>1</v>
      </c>
      <c r="O7283" s="170">
        <v>6</v>
      </c>
      <c r="P7283" s="402">
        <v>41794.19</v>
      </c>
    </row>
    <row r="7284" spans="1:16" ht="45" x14ac:dyDescent="0.2">
      <c r="A7284" s="406" t="s">
        <v>6188</v>
      </c>
      <c r="B7284" s="406" t="s">
        <v>2595</v>
      </c>
      <c r="C7284" s="170" t="s">
        <v>2594</v>
      </c>
      <c r="D7284" s="405" t="s">
        <v>7112</v>
      </c>
      <c r="E7284" s="404">
        <v>9300</v>
      </c>
      <c r="F7284" s="434" t="s">
        <v>7111</v>
      </c>
      <c r="G7284" s="403" t="s">
        <v>7110</v>
      </c>
      <c r="H7284" s="170" t="s">
        <v>6353</v>
      </c>
      <c r="I7284" s="170" t="s">
        <v>6183</v>
      </c>
      <c r="J7284" s="155" t="s">
        <v>3529</v>
      </c>
      <c r="K7284" s="170">
        <v>1</v>
      </c>
      <c r="L7284" s="170">
        <v>11</v>
      </c>
      <c r="M7284" s="402">
        <v>99821.109999999986</v>
      </c>
      <c r="N7284" s="170">
        <v>1</v>
      </c>
      <c r="O7284" s="170">
        <v>6</v>
      </c>
      <c r="P7284" s="402">
        <v>57106.8</v>
      </c>
    </row>
    <row r="7285" spans="1:16" ht="45" x14ac:dyDescent="0.2">
      <c r="A7285" s="406" t="s">
        <v>6188</v>
      </c>
      <c r="B7285" s="406" t="s">
        <v>3526</v>
      </c>
      <c r="C7285" s="170" t="s">
        <v>2594</v>
      </c>
      <c r="D7285" s="405" t="s">
        <v>7109</v>
      </c>
      <c r="E7285" s="404">
        <v>5600</v>
      </c>
      <c r="F7285" s="434" t="s">
        <v>7108</v>
      </c>
      <c r="G7285" s="403" t="s">
        <v>7107</v>
      </c>
      <c r="H7285" s="170" t="s">
        <v>6201</v>
      </c>
      <c r="I7285" s="170" t="s">
        <v>6183</v>
      </c>
      <c r="J7285" s="155" t="s">
        <v>3529</v>
      </c>
      <c r="K7285" s="170">
        <v>1</v>
      </c>
      <c r="L7285" s="170">
        <v>12</v>
      </c>
      <c r="M7285" s="402">
        <v>69784.19</v>
      </c>
      <c r="N7285" s="170">
        <v>1</v>
      </c>
      <c r="O7285" s="170">
        <v>6</v>
      </c>
      <c r="P7285" s="402">
        <v>34906.800000000003</v>
      </c>
    </row>
    <row r="7286" spans="1:16" ht="45" x14ac:dyDescent="0.2">
      <c r="A7286" s="406" t="s">
        <v>6188</v>
      </c>
      <c r="B7286" s="406" t="s">
        <v>3526</v>
      </c>
      <c r="C7286" s="170" t="s">
        <v>2594</v>
      </c>
      <c r="D7286" s="405" t="s">
        <v>7106</v>
      </c>
      <c r="E7286" s="404">
        <v>7500</v>
      </c>
      <c r="F7286" s="434" t="s">
        <v>7105</v>
      </c>
      <c r="G7286" s="403" t="s">
        <v>7104</v>
      </c>
      <c r="H7286" s="170" t="s">
        <v>6239</v>
      </c>
      <c r="I7286" s="170" t="s">
        <v>6183</v>
      </c>
      <c r="J7286" s="155" t="s">
        <v>3529</v>
      </c>
      <c r="K7286" s="170" t="s">
        <v>1136</v>
      </c>
      <c r="L7286" s="170" t="s">
        <v>1136</v>
      </c>
      <c r="M7286" s="402" t="s">
        <v>1136</v>
      </c>
      <c r="N7286" s="170">
        <v>1</v>
      </c>
      <c r="O7286" s="170">
        <v>6</v>
      </c>
      <c r="P7286" s="402">
        <v>45556.800000000003</v>
      </c>
    </row>
    <row r="7287" spans="1:16" ht="45" x14ac:dyDescent="0.2">
      <c r="A7287" s="406" t="s">
        <v>6188</v>
      </c>
      <c r="B7287" s="406" t="s">
        <v>3526</v>
      </c>
      <c r="C7287" s="170" t="s">
        <v>2594</v>
      </c>
      <c r="D7287" s="405" t="s">
        <v>6371</v>
      </c>
      <c r="E7287" s="404">
        <v>4500</v>
      </c>
      <c r="F7287" s="434" t="s">
        <v>7103</v>
      </c>
      <c r="G7287" s="403" t="s">
        <v>7102</v>
      </c>
      <c r="H7287" s="170" t="s">
        <v>6239</v>
      </c>
      <c r="I7287" s="170" t="s">
        <v>6183</v>
      </c>
      <c r="J7287" s="155" t="s">
        <v>3529</v>
      </c>
      <c r="K7287" s="170">
        <v>1</v>
      </c>
      <c r="L7287" s="170">
        <v>12</v>
      </c>
      <c r="M7287" s="402">
        <v>56647.920000000013</v>
      </c>
      <c r="N7287" s="170">
        <v>1</v>
      </c>
      <c r="O7287" s="170">
        <v>6</v>
      </c>
      <c r="P7287" s="402">
        <v>28269.919999999998</v>
      </c>
    </row>
    <row r="7288" spans="1:16" ht="45" x14ac:dyDescent="0.2">
      <c r="A7288" s="406" t="s">
        <v>6188</v>
      </c>
      <c r="B7288" s="406" t="s">
        <v>2595</v>
      </c>
      <c r="C7288" s="170" t="s">
        <v>2594</v>
      </c>
      <c r="D7288" s="405" t="s">
        <v>6304</v>
      </c>
      <c r="E7288" s="404">
        <v>5600</v>
      </c>
      <c r="F7288" s="434" t="s">
        <v>7101</v>
      </c>
      <c r="G7288" s="403" t="s">
        <v>7100</v>
      </c>
      <c r="H7288" s="170" t="s">
        <v>6201</v>
      </c>
      <c r="I7288" s="170" t="s">
        <v>6183</v>
      </c>
      <c r="J7288" s="155" t="s">
        <v>3529</v>
      </c>
      <c r="K7288" s="170">
        <v>1</v>
      </c>
      <c r="L7288" s="170">
        <v>12</v>
      </c>
      <c r="M7288" s="402">
        <v>65605.25</v>
      </c>
      <c r="N7288" s="170">
        <v>1</v>
      </c>
      <c r="O7288" s="170">
        <v>6</v>
      </c>
      <c r="P7288" s="402">
        <v>34904.080000000002</v>
      </c>
    </row>
    <row r="7289" spans="1:16" ht="45" x14ac:dyDescent="0.2">
      <c r="A7289" s="406" t="s">
        <v>6188</v>
      </c>
      <c r="B7289" s="406" t="s">
        <v>2595</v>
      </c>
      <c r="C7289" s="170" t="s">
        <v>2594</v>
      </c>
      <c r="D7289" s="405" t="s">
        <v>5152</v>
      </c>
      <c r="E7289" s="404">
        <v>3500</v>
      </c>
      <c r="F7289" s="434" t="s">
        <v>7099</v>
      </c>
      <c r="G7289" s="403" t="s">
        <v>7098</v>
      </c>
      <c r="H7289" s="170" t="s">
        <v>3542</v>
      </c>
      <c r="I7289" s="170" t="s">
        <v>6183</v>
      </c>
      <c r="J7289" s="155" t="s">
        <v>6183</v>
      </c>
      <c r="K7289" s="170">
        <v>1</v>
      </c>
      <c r="L7289" s="170">
        <v>2</v>
      </c>
      <c r="M7289" s="402">
        <v>5540.15</v>
      </c>
      <c r="N7289" s="170">
        <v>1</v>
      </c>
      <c r="O7289" s="170">
        <v>6</v>
      </c>
      <c r="P7289" s="402">
        <v>22306.799999999999</v>
      </c>
    </row>
    <row r="7290" spans="1:16" ht="45" x14ac:dyDescent="0.2">
      <c r="A7290" s="406" t="s">
        <v>6188</v>
      </c>
      <c r="B7290" s="406" t="s">
        <v>3526</v>
      </c>
      <c r="C7290" s="170" t="s">
        <v>2594</v>
      </c>
      <c r="D7290" s="405" t="s">
        <v>6144</v>
      </c>
      <c r="E7290" s="404">
        <v>3000</v>
      </c>
      <c r="F7290" s="434" t="s">
        <v>7097</v>
      </c>
      <c r="G7290" s="403" t="s">
        <v>7096</v>
      </c>
      <c r="H7290" s="170" t="s">
        <v>3521</v>
      </c>
      <c r="I7290" s="170" t="s">
        <v>6246</v>
      </c>
      <c r="J7290" s="155" t="s">
        <v>6246</v>
      </c>
      <c r="K7290" s="170">
        <v>1</v>
      </c>
      <c r="L7290" s="170">
        <v>12</v>
      </c>
      <c r="M7290" s="402">
        <v>38963.55000000001</v>
      </c>
      <c r="N7290" s="170">
        <v>1</v>
      </c>
      <c r="O7290" s="170">
        <v>6</v>
      </c>
      <c r="P7290" s="402">
        <v>19277.009999999998</v>
      </c>
    </row>
    <row r="7291" spans="1:16" ht="45" x14ac:dyDescent="0.2">
      <c r="A7291" s="406" t="s">
        <v>6188</v>
      </c>
      <c r="B7291" s="406" t="s">
        <v>2595</v>
      </c>
      <c r="C7291" s="170" t="s">
        <v>2594</v>
      </c>
      <c r="D7291" s="405" t="s">
        <v>6229</v>
      </c>
      <c r="E7291" s="404">
        <v>6800</v>
      </c>
      <c r="F7291" s="434" t="s">
        <v>7095</v>
      </c>
      <c r="G7291" s="403" t="s">
        <v>7094</v>
      </c>
      <c r="H7291" s="170" t="s">
        <v>6398</v>
      </c>
      <c r="I7291" s="170" t="s">
        <v>6183</v>
      </c>
      <c r="J7291" s="155" t="s">
        <v>3529</v>
      </c>
      <c r="K7291" s="170">
        <v>1</v>
      </c>
      <c r="L7291" s="170">
        <v>5</v>
      </c>
      <c r="M7291" s="402">
        <v>29856.6</v>
      </c>
      <c r="N7291" s="170">
        <v>1</v>
      </c>
      <c r="O7291" s="170">
        <v>6</v>
      </c>
      <c r="P7291" s="402">
        <v>42106.8</v>
      </c>
    </row>
    <row r="7292" spans="1:16" ht="45" x14ac:dyDescent="0.2">
      <c r="A7292" s="406" t="s">
        <v>6188</v>
      </c>
      <c r="B7292" s="406" t="s">
        <v>3526</v>
      </c>
      <c r="C7292" s="170" t="s">
        <v>2594</v>
      </c>
      <c r="D7292" s="405" t="s">
        <v>6226</v>
      </c>
      <c r="E7292" s="404">
        <v>4500</v>
      </c>
      <c r="F7292" s="434" t="s">
        <v>7093</v>
      </c>
      <c r="G7292" s="403" t="s">
        <v>7092</v>
      </c>
      <c r="H7292" s="170" t="s">
        <v>3542</v>
      </c>
      <c r="I7292" s="170" t="s">
        <v>6183</v>
      </c>
      <c r="J7292" s="155" t="s">
        <v>6183</v>
      </c>
      <c r="K7292" s="170">
        <v>1</v>
      </c>
      <c r="L7292" s="170">
        <v>12</v>
      </c>
      <c r="M7292" s="402">
        <v>56937.610000000008</v>
      </c>
      <c r="N7292" s="170">
        <v>1</v>
      </c>
      <c r="O7292" s="170">
        <v>6</v>
      </c>
      <c r="P7292" s="402">
        <v>28306.799999999999</v>
      </c>
    </row>
    <row r="7293" spans="1:16" ht="45" x14ac:dyDescent="0.2">
      <c r="A7293" s="406" t="s">
        <v>6188</v>
      </c>
      <c r="B7293" s="406" t="s">
        <v>3526</v>
      </c>
      <c r="C7293" s="170" t="s">
        <v>2594</v>
      </c>
      <c r="D7293" s="405" t="s">
        <v>6512</v>
      </c>
      <c r="E7293" s="404">
        <v>9500</v>
      </c>
      <c r="F7293" s="434" t="s">
        <v>7091</v>
      </c>
      <c r="G7293" s="403" t="s">
        <v>7090</v>
      </c>
      <c r="H7293" s="170" t="s">
        <v>6514</v>
      </c>
      <c r="I7293" s="170" t="s">
        <v>6183</v>
      </c>
      <c r="J7293" s="155" t="s">
        <v>3529</v>
      </c>
      <c r="K7293" s="170">
        <v>1</v>
      </c>
      <c r="L7293" s="170">
        <v>9</v>
      </c>
      <c r="M7293" s="402">
        <v>101186.95</v>
      </c>
      <c r="N7293" s="170" t="s">
        <v>1136</v>
      </c>
      <c r="O7293" s="170" t="s">
        <v>1136</v>
      </c>
      <c r="P7293" s="402" t="s">
        <v>1136</v>
      </c>
    </row>
    <row r="7294" spans="1:16" ht="45" x14ac:dyDescent="0.2">
      <c r="A7294" s="406" t="s">
        <v>6188</v>
      </c>
      <c r="B7294" s="406" t="s">
        <v>3526</v>
      </c>
      <c r="C7294" s="170" t="s">
        <v>2594</v>
      </c>
      <c r="D7294" s="405" t="s">
        <v>4784</v>
      </c>
      <c r="E7294" s="404">
        <v>3000</v>
      </c>
      <c r="F7294" s="434" t="s">
        <v>7089</v>
      </c>
      <c r="G7294" s="403" t="s">
        <v>7088</v>
      </c>
      <c r="H7294" s="170" t="s">
        <v>3779</v>
      </c>
      <c r="I7294" s="170" t="s">
        <v>6183</v>
      </c>
      <c r="J7294" s="155" t="s">
        <v>6183</v>
      </c>
      <c r="K7294" s="170">
        <v>1</v>
      </c>
      <c r="L7294" s="170">
        <v>12</v>
      </c>
      <c r="M7294" s="402">
        <v>38918.540000000008</v>
      </c>
      <c r="N7294" s="170">
        <v>1</v>
      </c>
      <c r="O7294" s="170">
        <v>6</v>
      </c>
      <c r="P7294" s="402">
        <v>19306.8</v>
      </c>
    </row>
    <row r="7295" spans="1:16" ht="45" x14ac:dyDescent="0.2">
      <c r="A7295" s="406" t="s">
        <v>6188</v>
      </c>
      <c r="B7295" s="406" t="s">
        <v>3526</v>
      </c>
      <c r="C7295" s="170" t="s">
        <v>2594</v>
      </c>
      <c r="D7295" s="405" t="s">
        <v>6403</v>
      </c>
      <c r="E7295" s="404">
        <v>4500</v>
      </c>
      <c r="F7295" s="434" t="s">
        <v>7087</v>
      </c>
      <c r="G7295" s="403" t="s">
        <v>7086</v>
      </c>
      <c r="H7295" s="170" t="s">
        <v>6201</v>
      </c>
      <c r="I7295" s="170" t="s">
        <v>6183</v>
      </c>
      <c r="J7295" s="155" t="s">
        <v>5535</v>
      </c>
      <c r="K7295" s="170">
        <v>1</v>
      </c>
      <c r="L7295" s="170">
        <v>1</v>
      </c>
      <c r="M7295" s="402">
        <v>11072.669999999998</v>
      </c>
      <c r="N7295" s="170" t="s">
        <v>1136</v>
      </c>
      <c r="O7295" s="170" t="s">
        <v>1136</v>
      </c>
      <c r="P7295" s="402" t="s">
        <v>1136</v>
      </c>
    </row>
    <row r="7296" spans="1:16" ht="45" x14ac:dyDescent="0.2">
      <c r="A7296" s="406" t="s">
        <v>6188</v>
      </c>
      <c r="B7296" s="406" t="s">
        <v>2595</v>
      </c>
      <c r="C7296" s="170" t="s">
        <v>2594</v>
      </c>
      <c r="D7296" s="405" t="s">
        <v>7041</v>
      </c>
      <c r="E7296" s="404">
        <v>6800</v>
      </c>
      <c r="F7296" s="434" t="s">
        <v>7085</v>
      </c>
      <c r="G7296" s="403" t="s">
        <v>7084</v>
      </c>
      <c r="H7296" s="170" t="s">
        <v>6201</v>
      </c>
      <c r="I7296" s="170" t="s">
        <v>6183</v>
      </c>
      <c r="J7296" s="155" t="s">
        <v>3529</v>
      </c>
      <c r="K7296" s="170">
        <v>1</v>
      </c>
      <c r="L7296" s="170">
        <v>12</v>
      </c>
      <c r="M7296" s="402">
        <v>78655.14</v>
      </c>
      <c r="N7296" s="170">
        <v>1</v>
      </c>
      <c r="O7296" s="170">
        <v>6</v>
      </c>
      <c r="P7296" s="402">
        <v>42106.8</v>
      </c>
    </row>
    <row r="7297" spans="1:16" ht="45" x14ac:dyDescent="0.2">
      <c r="A7297" s="406" t="s">
        <v>6188</v>
      </c>
      <c r="B7297" s="406" t="s">
        <v>3526</v>
      </c>
      <c r="C7297" s="170" t="s">
        <v>2594</v>
      </c>
      <c r="D7297" s="405" t="s">
        <v>7083</v>
      </c>
      <c r="E7297" s="404">
        <v>8000</v>
      </c>
      <c r="F7297" s="434" t="s">
        <v>7082</v>
      </c>
      <c r="G7297" s="403" t="s">
        <v>7081</v>
      </c>
      <c r="H7297" s="170" t="s">
        <v>3528</v>
      </c>
      <c r="I7297" s="170" t="s">
        <v>6183</v>
      </c>
      <c r="J7297" s="155" t="s">
        <v>3529</v>
      </c>
      <c r="K7297" s="170">
        <v>1</v>
      </c>
      <c r="L7297" s="170">
        <v>12</v>
      </c>
      <c r="M7297" s="402">
        <v>68651.02</v>
      </c>
      <c r="N7297" s="170">
        <v>2</v>
      </c>
      <c r="O7297" s="170">
        <v>6</v>
      </c>
      <c r="P7297" s="402">
        <v>44140.79</v>
      </c>
    </row>
    <row r="7298" spans="1:16" ht="45" x14ac:dyDescent="0.2">
      <c r="A7298" s="406" t="s">
        <v>6188</v>
      </c>
      <c r="B7298" s="406" t="s">
        <v>3526</v>
      </c>
      <c r="C7298" s="170" t="s">
        <v>2594</v>
      </c>
      <c r="D7298" s="405" t="s">
        <v>7014</v>
      </c>
      <c r="E7298" s="404">
        <v>4500</v>
      </c>
      <c r="F7298" s="434" t="s">
        <v>7080</v>
      </c>
      <c r="G7298" s="403" t="s">
        <v>7079</v>
      </c>
      <c r="H7298" s="170" t="s">
        <v>6201</v>
      </c>
      <c r="I7298" s="170" t="s">
        <v>6183</v>
      </c>
      <c r="J7298" s="155" t="s">
        <v>3529</v>
      </c>
      <c r="K7298" s="170">
        <v>1</v>
      </c>
      <c r="L7298" s="170">
        <v>12</v>
      </c>
      <c r="M7298" s="402">
        <v>56648.55000000001</v>
      </c>
      <c r="N7298" s="170">
        <v>1</v>
      </c>
      <c r="O7298" s="170">
        <v>6</v>
      </c>
      <c r="P7298" s="402">
        <v>28224.3</v>
      </c>
    </row>
    <row r="7299" spans="1:16" ht="45" x14ac:dyDescent="0.2">
      <c r="A7299" s="406" t="s">
        <v>6188</v>
      </c>
      <c r="B7299" s="406" t="s">
        <v>3526</v>
      </c>
      <c r="C7299" s="170" t="s">
        <v>2594</v>
      </c>
      <c r="D7299" s="405" t="s">
        <v>7078</v>
      </c>
      <c r="E7299" s="404">
        <v>6000</v>
      </c>
      <c r="F7299" s="434" t="s">
        <v>7077</v>
      </c>
      <c r="G7299" s="403" t="s">
        <v>7076</v>
      </c>
      <c r="H7299" s="170" t="s">
        <v>6239</v>
      </c>
      <c r="I7299" s="170" t="s">
        <v>6183</v>
      </c>
      <c r="J7299" s="155" t="s">
        <v>5535</v>
      </c>
      <c r="K7299" s="170">
        <v>1</v>
      </c>
      <c r="L7299" s="170">
        <v>2</v>
      </c>
      <c r="M7299" s="402">
        <v>19727.03</v>
      </c>
      <c r="N7299" s="170" t="s">
        <v>1136</v>
      </c>
      <c r="O7299" s="170" t="s">
        <v>1136</v>
      </c>
      <c r="P7299" s="402" t="s">
        <v>1136</v>
      </c>
    </row>
    <row r="7300" spans="1:16" ht="45" x14ac:dyDescent="0.2">
      <c r="A7300" s="406" t="s">
        <v>6188</v>
      </c>
      <c r="B7300" s="406" t="s">
        <v>2595</v>
      </c>
      <c r="C7300" s="170" t="s">
        <v>2594</v>
      </c>
      <c r="D7300" s="405" t="s">
        <v>6229</v>
      </c>
      <c r="E7300" s="404">
        <v>6800</v>
      </c>
      <c r="F7300" s="434" t="s">
        <v>7075</v>
      </c>
      <c r="G7300" s="403" t="s">
        <v>7074</v>
      </c>
      <c r="H7300" s="170" t="s">
        <v>6601</v>
      </c>
      <c r="I7300" s="170" t="s">
        <v>6183</v>
      </c>
      <c r="J7300" s="155" t="s">
        <v>3529</v>
      </c>
      <c r="K7300" s="170">
        <v>2</v>
      </c>
      <c r="L7300" s="170">
        <v>7</v>
      </c>
      <c r="M7300" s="402">
        <v>63259.810000000005</v>
      </c>
      <c r="N7300" s="170">
        <v>1</v>
      </c>
      <c r="O7300" s="170">
        <v>6</v>
      </c>
      <c r="P7300" s="402">
        <v>39884.25</v>
      </c>
    </row>
    <row r="7301" spans="1:16" ht="45" x14ac:dyDescent="0.2">
      <c r="A7301" s="406" t="s">
        <v>6188</v>
      </c>
      <c r="B7301" s="406" t="s">
        <v>3526</v>
      </c>
      <c r="C7301" s="170" t="s">
        <v>2594</v>
      </c>
      <c r="D7301" s="405" t="s">
        <v>6254</v>
      </c>
      <c r="E7301" s="404">
        <v>3500</v>
      </c>
      <c r="F7301" s="434" t="s">
        <v>7073</v>
      </c>
      <c r="G7301" s="403" t="s">
        <v>7072</v>
      </c>
      <c r="H7301" s="170" t="s">
        <v>6201</v>
      </c>
      <c r="I7301" s="170" t="s">
        <v>6183</v>
      </c>
      <c r="J7301" s="155" t="s">
        <v>3529</v>
      </c>
      <c r="K7301" s="170">
        <v>1</v>
      </c>
      <c r="L7301" s="170">
        <v>10</v>
      </c>
      <c r="M7301" s="402">
        <v>37291.500000000007</v>
      </c>
      <c r="N7301" s="170">
        <v>1</v>
      </c>
      <c r="O7301" s="170">
        <v>6</v>
      </c>
      <c r="P7301" s="402">
        <v>22306.799999999999</v>
      </c>
    </row>
    <row r="7302" spans="1:16" ht="45" x14ac:dyDescent="0.2">
      <c r="A7302" s="406" t="s">
        <v>6188</v>
      </c>
      <c r="B7302" s="406" t="s">
        <v>3526</v>
      </c>
      <c r="C7302" s="170" t="s">
        <v>2594</v>
      </c>
      <c r="D7302" s="405" t="s">
        <v>6310</v>
      </c>
      <c r="E7302" s="404">
        <v>4500</v>
      </c>
      <c r="F7302" s="434" t="s">
        <v>7071</v>
      </c>
      <c r="G7302" s="403" t="s">
        <v>7070</v>
      </c>
      <c r="H7302" s="170" t="s">
        <v>6239</v>
      </c>
      <c r="I7302" s="170" t="s">
        <v>6183</v>
      </c>
      <c r="J7302" s="155" t="s">
        <v>3529</v>
      </c>
      <c r="K7302" s="170">
        <v>1</v>
      </c>
      <c r="L7302" s="170">
        <v>12</v>
      </c>
      <c r="M7302" s="402">
        <v>56962.61</v>
      </c>
      <c r="N7302" s="170">
        <v>1</v>
      </c>
      <c r="O7302" s="170">
        <v>6</v>
      </c>
      <c r="P7302" s="402">
        <v>28075.239999999998</v>
      </c>
    </row>
    <row r="7303" spans="1:16" ht="45" x14ac:dyDescent="0.2">
      <c r="A7303" s="406" t="s">
        <v>6188</v>
      </c>
      <c r="B7303" s="406" t="s">
        <v>3526</v>
      </c>
      <c r="C7303" s="170" t="s">
        <v>2594</v>
      </c>
      <c r="D7303" s="405" t="s">
        <v>6279</v>
      </c>
      <c r="E7303" s="404">
        <v>3000</v>
      </c>
      <c r="F7303" s="434" t="s">
        <v>7069</v>
      </c>
      <c r="G7303" s="403" t="s">
        <v>7068</v>
      </c>
      <c r="H7303" s="170" t="s">
        <v>6218</v>
      </c>
      <c r="I7303" s="170" t="s">
        <v>6218</v>
      </c>
      <c r="J7303" s="155" t="s">
        <v>6218</v>
      </c>
      <c r="K7303" s="170">
        <v>1</v>
      </c>
      <c r="L7303" s="170">
        <v>12</v>
      </c>
      <c r="M7303" s="402">
        <v>38989.80000000001</v>
      </c>
      <c r="N7303" s="170">
        <v>1</v>
      </c>
      <c r="O7303" s="170">
        <v>6</v>
      </c>
      <c r="P7303" s="402">
        <v>19306.8</v>
      </c>
    </row>
    <row r="7304" spans="1:16" ht="45" x14ac:dyDescent="0.2">
      <c r="A7304" s="406" t="s">
        <v>6188</v>
      </c>
      <c r="B7304" s="406" t="s">
        <v>2595</v>
      </c>
      <c r="C7304" s="170" t="s">
        <v>2594</v>
      </c>
      <c r="D7304" s="405" t="s">
        <v>6217</v>
      </c>
      <c r="E7304" s="404">
        <v>8100</v>
      </c>
      <c r="F7304" s="434" t="s">
        <v>7067</v>
      </c>
      <c r="G7304" s="403" t="s">
        <v>7066</v>
      </c>
      <c r="H7304" s="170" t="s">
        <v>6201</v>
      </c>
      <c r="I7304" s="170" t="s">
        <v>6183</v>
      </c>
      <c r="J7304" s="155" t="s">
        <v>3529</v>
      </c>
      <c r="K7304" s="170">
        <v>1</v>
      </c>
      <c r="L7304" s="170">
        <v>11</v>
      </c>
      <c r="M7304" s="402">
        <v>88938.34</v>
      </c>
      <c r="N7304" s="170">
        <v>1</v>
      </c>
      <c r="O7304" s="170">
        <v>6</v>
      </c>
      <c r="P7304" s="402">
        <v>49905.11</v>
      </c>
    </row>
    <row r="7305" spans="1:16" ht="45" x14ac:dyDescent="0.2">
      <c r="A7305" s="406" t="s">
        <v>6188</v>
      </c>
      <c r="B7305" s="406" t="s">
        <v>2595</v>
      </c>
      <c r="C7305" s="170" t="s">
        <v>2594</v>
      </c>
      <c r="D7305" s="405" t="s">
        <v>6462</v>
      </c>
      <c r="E7305" s="404">
        <v>8100</v>
      </c>
      <c r="F7305" s="434" t="s">
        <v>7065</v>
      </c>
      <c r="G7305" s="403" t="s">
        <v>7064</v>
      </c>
      <c r="H7305" s="170" t="s">
        <v>6193</v>
      </c>
      <c r="I7305" s="170" t="s">
        <v>6183</v>
      </c>
      <c r="J7305" s="155" t="s">
        <v>3529</v>
      </c>
      <c r="K7305" s="170">
        <v>1</v>
      </c>
      <c r="L7305" s="170">
        <v>12</v>
      </c>
      <c r="M7305" s="402">
        <v>98829.68</v>
      </c>
      <c r="N7305" s="170">
        <v>1</v>
      </c>
      <c r="O7305" s="170">
        <v>6</v>
      </c>
      <c r="P7305" s="402">
        <v>49479.86</v>
      </c>
    </row>
    <row r="7306" spans="1:16" ht="45" x14ac:dyDescent="0.2">
      <c r="A7306" s="406" t="s">
        <v>6188</v>
      </c>
      <c r="B7306" s="406" t="s">
        <v>2595</v>
      </c>
      <c r="C7306" s="170" t="s">
        <v>2594</v>
      </c>
      <c r="D7306" s="405" t="s">
        <v>6229</v>
      </c>
      <c r="E7306" s="404">
        <v>6800</v>
      </c>
      <c r="F7306" s="434" t="s">
        <v>7063</v>
      </c>
      <c r="G7306" s="403" t="s">
        <v>7062</v>
      </c>
      <c r="H7306" s="170" t="s">
        <v>6398</v>
      </c>
      <c r="I7306" s="170" t="s">
        <v>6183</v>
      </c>
      <c r="J7306" s="155" t="s">
        <v>3529</v>
      </c>
      <c r="K7306" s="170">
        <v>1</v>
      </c>
      <c r="L7306" s="170">
        <v>4</v>
      </c>
      <c r="M7306" s="402">
        <v>24872.449999999997</v>
      </c>
      <c r="N7306" s="170">
        <v>1</v>
      </c>
      <c r="O7306" s="170">
        <v>6</v>
      </c>
      <c r="P7306" s="402">
        <v>42106.8</v>
      </c>
    </row>
    <row r="7307" spans="1:16" ht="45" x14ac:dyDescent="0.2">
      <c r="A7307" s="406" t="s">
        <v>6188</v>
      </c>
      <c r="B7307" s="406" t="s">
        <v>2595</v>
      </c>
      <c r="C7307" s="170" t="s">
        <v>2594</v>
      </c>
      <c r="D7307" s="405" t="s">
        <v>7061</v>
      </c>
      <c r="E7307" s="404">
        <v>5600</v>
      </c>
      <c r="F7307" s="434" t="s">
        <v>7060</v>
      </c>
      <c r="G7307" s="403" t="s">
        <v>7059</v>
      </c>
      <c r="H7307" s="170" t="s">
        <v>6201</v>
      </c>
      <c r="I7307" s="170" t="s">
        <v>6183</v>
      </c>
      <c r="J7307" s="155" t="s">
        <v>3529</v>
      </c>
      <c r="K7307" s="170">
        <v>1</v>
      </c>
      <c r="L7307" s="170">
        <v>1</v>
      </c>
      <c r="M7307" s="402">
        <v>3907.48</v>
      </c>
      <c r="N7307" s="170">
        <v>1</v>
      </c>
      <c r="O7307" s="170">
        <v>6</v>
      </c>
      <c r="P7307" s="402">
        <v>34906.800000000003</v>
      </c>
    </row>
    <row r="7308" spans="1:16" ht="45" x14ac:dyDescent="0.2">
      <c r="A7308" s="406" t="s">
        <v>6188</v>
      </c>
      <c r="B7308" s="406" t="s">
        <v>3526</v>
      </c>
      <c r="C7308" s="170" t="s">
        <v>2594</v>
      </c>
      <c r="D7308" s="405" t="s">
        <v>7058</v>
      </c>
      <c r="E7308" s="404">
        <v>3500</v>
      </c>
      <c r="F7308" s="434" t="s">
        <v>7057</v>
      </c>
      <c r="G7308" s="403" t="s">
        <v>7056</v>
      </c>
      <c r="H7308" s="170" t="s">
        <v>6362</v>
      </c>
      <c r="I7308" s="170" t="s">
        <v>6183</v>
      </c>
      <c r="J7308" s="155" t="s">
        <v>3529</v>
      </c>
      <c r="K7308" s="170">
        <v>1</v>
      </c>
      <c r="L7308" s="170">
        <v>12</v>
      </c>
      <c r="M7308" s="402">
        <v>44989.80000000001</v>
      </c>
      <c r="N7308" s="170">
        <v>1</v>
      </c>
      <c r="O7308" s="170">
        <v>6</v>
      </c>
      <c r="P7308" s="402">
        <v>22306.799999999999</v>
      </c>
    </row>
    <row r="7309" spans="1:16" ht="45" x14ac:dyDescent="0.2">
      <c r="A7309" s="406" t="s">
        <v>6188</v>
      </c>
      <c r="B7309" s="406" t="s">
        <v>2595</v>
      </c>
      <c r="C7309" s="170" t="s">
        <v>2594</v>
      </c>
      <c r="D7309" s="405" t="s">
        <v>6716</v>
      </c>
      <c r="E7309" s="404">
        <v>9500</v>
      </c>
      <c r="F7309" s="434" t="s">
        <v>7055</v>
      </c>
      <c r="G7309" s="403" t="s">
        <v>7054</v>
      </c>
      <c r="H7309" s="170" t="s">
        <v>3542</v>
      </c>
      <c r="I7309" s="170" t="s">
        <v>6183</v>
      </c>
      <c r="J7309" s="155" t="s">
        <v>3529</v>
      </c>
      <c r="K7309" s="170" t="s">
        <v>1136</v>
      </c>
      <c r="L7309" s="170" t="s">
        <v>1136</v>
      </c>
      <c r="M7309" s="402" t="s">
        <v>1136</v>
      </c>
      <c r="N7309" s="170">
        <v>1</v>
      </c>
      <c r="O7309" s="170">
        <v>2</v>
      </c>
      <c r="P7309" s="402">
        <v>18802.269999999997</v>
      </c>
    </row>
    <row r="7310" spans="1:16" ht="45" x14ac:dyDescent="0.2">
      <c r="A7310" s="406" t="s">
        <v>6188</v>
      </c>
      <c r="B7310" s="406" t="s">
        <v>2595</v>
      </c>
      <c r="C7310" s="170" t="s">
        <v>2594</v>
      </c>
      <c r="D7310" s="405" t="s">
        <v>6226</v>
      </c>
      <c r="E7310" s="404">
        <v>7500</v>
      </c>
      <c r="F7310" s="434" t="s">
        <v>7053</v>
      </c>
      <c r="G7310" s="403" t="s">
        <v>7052</v>
      </c>
      <c r="H7310" s="170" t="s">
        <v>6201</v>
      </c>
      <c r="I7310" s="170" t="s">
        <v>6183</v>
      </c>
      <c r="J7310" s="155" t="s">
        <v>3529</v>
      </c>
      <c r="K7310" s="170">
        <v>1</v>
      </c>
      <c r="L7310" s="170">
        <v>5</v>
      </c>
      <c r="M7310" s="402">
        <v>38470.75</v>
      </c>
      <c r="N7310" s="170">
        <v>1</v>
      </c>
      <c r="O7310" s="170">
        <v>5</v>
      </c>
      <c r="P7310" s="402">
        <v>38297.33</v>
      </c>
    </row>
    <row r="7311" spans="1:16" ht="45" x14ac:dyDescent="0.2">
      <c r="A7311" s="406" t="s">
        <v>6188</v>
      </c>
      <c r="B7311" s="406" t="s">
        <v>3526</v>
      </c>
      <c r="C7311" s="170" t="s">
        <v>2594</v>
      </c>
      <c r="D7311" s="405" t="s">
        <v>6310</v>
      </c>
      <c r="E7311" s="404">
        <v>4500</v>
      </c>
      <c r="F7311" s="434" t="s">
        <v>7051</v>
      </c>
      <c r="G7311" s="403" t="s">
        <v>7050</v>
      </c>
      <c r="H7311" s="170" t="s">
        <v>3542</v>
      </c>
      <c r="I7311" s="170" t="s">
        <v>6183</v>
      </c>
      <c r="J7311" s="155" t="s">
        <v>6183</v>
      </c>
      <c r="K7311" s="170">
        <v>1</v>
      </c>
      <c r="L7311" s="170">
        <v>12</v>
      </c>
      <c r="M7311" s="402">
        <v>51325.23000000001</v>
      </c>
      <c r="N7311" s="170">
        <v>1</v>
      </c>
      <c r="O7311" s="170">
        <v>6</v>
      </c>
      <c r="P7311" s="402">
        <v>28306.799999999999</v>
      </c>
    </row>
    <row r="7312" spans="1:16" ht="45" x14ac:dyDescent="0.2">
      <c r="A7312" s="406" t="s">
        <v>6188</v>
      </c>
      <c r="B7312" s="406" t="s">
        <v>2595</v>
      </c>
      <c r="C7312" s="170" t="s">
        <v>2594</v>
      </c>
      <c r="D7312" s="405" t="s">
        <v>6226</v>
      </c>
      <c r="E7312" s="404">
        <v>7500</v>
      </c>
      <c r="F7312" s="434" t="s">
        <v>7049</v>
      </c>
      <c r="G7312" s="403" t="s">
        <v>7048</v>
      </c>
      <c r="H7312" s="170" t="s">
        <v>6201</v>
      </c>
      <c r="I7312" s="170" t="s">
        <v>6183</v>
      </c>
      <c r="J7312" s="155" t="s">
        <v>3529</v>
      </c>
      <c r="K7312" s="170">
        <v>1</v>
      </c>
      <c r="L7312" s="170">
        <v>12</v>
      </c>
      <c r="M7312" s="402">
        <v>87366.17</v>
      </c>
      <c r="N7312" s="170">
        <v>1</v>
      </c>
      <c r="O7312" s="170">
        <v>6</v>
      </c>
      <c r="P7312" s="402">
        <v>46283.880000000005</v>
      </c>
    </row>
    <row r="7313" spans="1:16" ht="45" x14ac:dyDescent="0.2">
      <c r="A7313" s="406" t="s">
        <v>6188</v>
      </c>
      <c r="B7313" s="406" t="s">
        <v>2595</v>
      </c>
      <c r="C7313" s="170" t="s">
        <v>2594</v>
      </c>
      <c r="D7313" s="405" t="s">
        <v>7047</v>
      </c>
      <c r="E7313" s="404">
        <v>7500</v>
      </c>
      <c r="F7313" s="434" t="s">
        <v>7046</v>
      </c>
      <c r="G7313" s="403" t="s">
        <v>7045</v>
      </c>
      <c r="H7313" s="170" t="s">
        <v>6193</v>
      </c>
      <c r="I7313" s="170" t="s">
        <v>6183</v>
      </c>
      <c r="J7313" s="155" t="s">
        <v>3529</v>
      </c>
      <c r="K7313" s="170">
        <v>1</v>
      </c>
      <c r="L7313" s="170">
        <v>10</v>
      </c>
      <c r="M7313" s="402">
        <v>89708.17</v>
      </c>
      <c r="N7313" s="170" t="s">
        <v>1136</v>
      </c>
      <c r="O7313" s="170" t="s">
        <v>1136</v>
      </c>
      <c r="P7313" s="402" t="s">
        <v>1136</v>
      </c>
    </row>
    <row r="7314" spans="1:16" ht="45" x14ac:dyDescent="0.2">
      <c r="A7314" s="406" t="s">
        <v>6188</v>
      </c>
      <c r="B7314" s="406" t="s">
        <v>3526</v>
      </c>
      <c r="C7314" s="170" t="s">
        <v>2594</v>
      </c>
      <c r="D7314" s="405" t="s">
        <v>7044</v>
      </c>
      <c r="E7314" s="404">
        <v>6000</v>
      </c>
      <c r="F7314" s="434" t="s">
        <v>7043</v>
      </c>
      <c r="G7314" s="403" t="s">
        <v>7042</v>
      </c>
      <c r="H7314" s="170" t="s">
        <v>6299</v>
      </c>
      <c r="I7314" s="170" t="s">
        <v>6183</v>
      </c>
      <c r="J7314" s="155" t="s">
        <v>3529</v>
      </c>
      <c r="K7314" s="170">
        <v>1</v>
      </c>
      <c r="L7314" s="170">
        <v>12</v>
      </c>
      <c r="M7314" s="402">
        <v>53878.360000000008</v>
      </c>
      <c r="N7314" s="170">
        <v>1</v>
      </c>
      <c r="O7314" s="170">
        <v>6</v>
      </c>
      <c r="P7314" s="402">
        <v>35906.800000000003</v>
      </c>
    </row>
    <row r="7315" spans="1:16" ht="45" x14ac:dyDescent="0.2">
      <c r="A7315" s="406" t="s">
        <v>6188</v>
      </c>
      <c r="B7315" s="406" t="s">
        <v>2595</v>
      </c>
      <c r="C7315" s="170" t="s">
        <v>2594</v>
      </c>
      <c r="D7315" s="405" t="s">
        <v>7041</v>
      </c>
      <c r="E7315" s="404">
        <v>6800</v>
      </c>
      <c r="F7315" s="434" t="s">
        <v>7040</v>
      </c>
      <c r="G7315" s="403" t="s">
        <v>7039</v>
      </c>
      <c r="H7315" s="170" t="s">
        <v>6201</v>
      </c>
      <c r="I7315" s="170" t="s">
        <v>6183</v>
      </c>
      <c r="J7315" s="155" t="s">
        <v>3529</v>
      </c>
      <c r="K7315" s="170">
        <v>1</v>
      </c>
      <c r="L7315" s="170">
        <v>12</v>
      </c>
      <c r="M7315" s="402">
        <v>83807.329999999987</v>
      </c>
      <c r="N7315" s="170">
        <v>1</v>
      </c>
      <c r="O7315" s="170">
        <v>6</v>
      </c>
      <c r="P7315" s="402">
        <v>42004.33</v>
      </c>
    </row>
    <row r="7316" spans="1:16" ht="45" x14ac:dyDescent="0.2">
      <c r="A7316" s="406" t="s">
        <v>6188</v>
      </c>
      <c r="B7316" s="406" t="s">
        <v>2595</v>
      </c>
      <c r="C7316" s="170" t="s">
        <v>2594</v>
      </c>
      <c r="D7316" s="405" t="s">
        <v>6229</v>
      </c>
      <c r="E7316" s="404">
        <v>6800</v>
      </c>
      <c r="F7316" s="434" t="s">
        <v>7038</v>
      </c>
      <c r="G7316" s="403" t="s">
        <v>7037</v>
      </c>
      <c r="H7316" s="170" t="s">
        <v>6201</v>
      </c>
      <c r="I7316" s="170" t="s">
        <v>6183</v>
      </c>
      <c r="J7316" s="155" t="s">
        <v>3529</v>
      </c>
      <c r="K7316" s="170">
        <v>1</v>
      </c>
      <c r="L7316" s="170">
        <v>12</v>
      </c>
      <c r="M7316" s="402">
        <v>83202.87999999999</v>
      </c>
      <c r="N7316" s="170">
        <v>1</v>
      </c>
      <c r="O7316" s="170">
        <v>2</v>
      </c>
      <c r="P7316" s="402">
        <v>16375.449999999999</v>
      </c>
    </row>
    <row r="7317" spans="1:16" ht="45" x14ac:dyDescent="0.2">
      <c r="A7317" s="406" t="s">
        <v>6188</v>
      </c>
      <c r="B7317" s="406" t="s">
        <v>3526</v>
      </c>
      <c r="C7317" s="170" t="s">
        <v>2594</v>
      </c>
      <c r="D7317" s="405" t="s">
        <v>6287</v>
      </c>
      <c r="E7317" s="404">
        <v>7500</v>
      </c>
      <c r="F7317" s="434" t="s">
        <v>7036</v>
      </c>
      <c r="G7317" s="403" t="s">
        <v>7035</v>
      </c>
      <c r="H7317" s="170" t="s">
        <v>6251</v>
      </c>
      <c r="I7317" s="170" t="s">
        <v>6183</v>
      </c>
      <c r="J7317" s="155" t="s">
        <v>5535</v>
      </c>
      <c r="K7317" s="170">
        <v>1</v>
      </c>
      <c r="L7317" s="170">
        <v>5</v>
      </c>
      <c r="M7317" s="402">
        <v>42053.760000000002</v>
      </c>
      <c r="N7317" s="170" t="s">
        <v>1136</v>
      </c>
      <c r="O7317" s="170" t="s">
        <v>1136</v>
      </c>
      <c r="P7317" s="402" t="s">
        <v>1136</v>
      </c>
    </row>
    <row r="7318" spans="1:16" ht="45" x14ac:dyDescent="0.2">
      <c r="A7318" s="406" t="s">
        <v>6188</v>
      </c>
      <c r="B7318" s="406" t="s">
        <v>3526</v>
      </c>
      <c r="C7318" s="170" t="s">
        <v>2594</v>
      </c>
      <c r="D7318" s="405" t="s">
        <v>7034</v>
      </c>
      <c r="E7318" s="404">
        <v>6500</v>
      </c>
      <c r="F7318" s="434" t="s">
        <v>7033</v>
      </c>
      <c r="G7318" s="403" t="s">
        <v>7032</v>
      </c>
      <c r="H7318" s="170" t="s">
        <v>6201</v>
      </c>
      <c r="I7318" s="170" t="s">
        <v>6183</v>
      </c>
      <c r="J7318" s="155" t="s">
        <v>3529</v>
      </c>
      <c r="K7318" s="170">
        <v>1</v>
      </c>
      <c r="L7318" s="170">
        <v>6</v>
      </c>
      <c r="M7318" s="402">
        <v>40211.57</v>
      </c>
      <c r="N7318" s="170">
        <v>1</v>
      </c>
      <c r="O7318" s="170">
        <v>6</v>
      </c>
      <c r="P7318" s="402">
        <v>40306.800000000003</v>
      </c>
    </row>
    <row r="7319" spans="1:16" ht="45" x14ac:dyDescent="0.2">
      <c r="A7319" s="406" t="s">
        <v>6188</v>
      </c>
      <c r="B7319" s="406" t="s">
        <v>3526</v>
      </c>
      <c r="C7319" s="170" t="s">
        <v>2594</v>
      </c>
      <c r="D7319" s="405" t="s">
        <v>7031</v>
      </c>
      <c r="E7319" s="404">
        <v>3500</v>
      </c>
      <c r="F7319" s="434" t="s">
        <v>7030</v>
      </c>
      <c r="G7319" s="403" t="s">
        <v>7029</v>
      </c>
      <c r="H7319" s="170" t="s">
        <v>6183</v>
      </c>
      <c r="I7319" s="170" t="s">
        <v>6183</v>
      </c>
      <c r="J7319" s="155" t="s">
        <v>3529</v>
      </c>
      <c r="K7319" s="170">
        <v>1</v>
      </c>
      <c r="L7319" s="170">
        <v>6</v>
      </c>
      <c r="M7319" s="402">
        <v>20720.75</v>
      </c>
      <c r="N7319" s="170">
        <v>1</v>
      </c>
      <c r="O7319" s="170">
        <v>6</v>
      </c>
      <c r="P7319" s="402">
        <v>22306.799999999999</v>
      </c>
    </row>
    <row r="7320" spans="1:16" ht="45" x14ac:dyDescent="0.2">
      <c r="A7320" s="406" t="s">
        <v>6188</v>
      </c>
      <c r="B7320" s="406" t="s">
        <v>3526</v>
      </c>
      <c r="C7320" s="170" t="s">
        <v>2594</v>
      </c>
      <c r="D7320" s="405" t="s">
        <v>4784</v>
      </c>
      <c r="E7320" s="404">
        <v>3000</v>
      </c>
      <c r="F7320" s="434" t="s">
        <v>7028</v>
      </c>
      <c r="G7320" s="403" t="s">
        <v>7027</v>
      </c>
      <c r="H7320" s="170" t="s">
        <v>6373</v>
      </c>
      <c r="I7320" s="170" t="s">
        <v>6279</v>
      </c>
      <c r="J7320" s="155" t="s">
        <v>6279</v>
      </c>
      <c r="K7320" s="170">
        <v>1</v>
      </c>
      <c r="L7320" s="170">
        <v>12</v>
      </c>
      <c r="M7320" s="402">
        <v>38877.090000000004</v>
      </c>
      <c r="N7320" s="170">
        <v>1</v>
      </c>
      <c r="O7320" s="170">
        <v>6</v>
      </c>
      <c r="P7320" s="402">
        <v>19306.8</v>
      </c>
    </row>
    <row r="7321" spans="1:16" ht="45" x14ac:dyDescent="0.2">
      <c r="A7321" s="406" t="s">
        <v>6188</v>
      </c>
      <c r="B7321" s="406" t="s">
        <v>3526</v>
      </c>
      <c r="C7321" s="170" t="s">
        <v>2594</v>
      </c>
      <c r="D7321" s="405" t="s">
        <v>6229</v>
      </c>
      <c r="E7321" s="404">
        <v>5600</v>
      </c>
      <c r="F7321" s="434" t="s">
        <v>7026</v>
      </c>
      <c r="G7321" s="403" t="s">
        <v>7025</v>
      </c>
      <c r="H7321" s="170" t="s">
        <v>3542</v>
      </c>
      <c r="I7321" s="170" t="s">
        <v>6183</v>
      </c>
      <c r="J7321" s="155" t="s">
        <v>6183</v>
      </c>
      <c r="K7321" s="170">
        <v>2</v>
      </c>
      <c r="L7321" s="170">
        <v>11</v>
      </c>
      <c r="M7321" s="402">
        <v>66786.140000000014</v>
      </c>
      <c r="N7321" s="170">
        <v>1</v>
      </c>
      <c r="O7321" s="170">
        <v>6</v>
      </c>
      <c r="P7321" s="402">
        <v>34782.36</v>
      </c>
    </row>
    <row r="7322" spans="1:16" ht="45" x14ac:dyDescent="0.2">
      <c r="A7322" s="406" t="s">
        <v>6188</v>
      </c>
      <c r="B7322" s="406" t="s">
        <v>2595</v>
      </c>
      <c r="C7322" s="170" t="s">
        <v>2594</v>
      </c>
      <c r="D7322" s="405" t="s">
        <v>6258</v>
      </c>
      <c r="E7322" s="404">
        <v>6800</v>
      </c>
      <c r="F7322" s="434" t="s">
        <v>7024</v>
      </c>
      <c r="G7322" s="403" t="s">
        <v>7023</v>
      </c>
      <c r="H7322" s="170" t="s">
        <v>6353</v>
      </c>
      <c r="I7322" s="170" t="s">
        <v>6183</v>
      </c>
      <c r="J7322" s="155" t="s">
        <v>3529</v>
      </c>
      <c r="K7322" s="170">
        <v>1</v>
      </c>
      <c r="L7322" s="170">
        <v>12</v>
      </c>
      <c r="M7322" s="402">
        <v>84586.5</v>
      </c>
      <c r="N7322" s="170">
        <v>1</v>
      </c>
      <c r="O7322" s="170">
        <v>6</v>
      </c>
      <c r="P7322" s="402">
        <v>42106.8</v>
      </c>
    </row>
    <row r="7323" spans="1:16" ht="45" x14ac:dyDescent="0.2">
      <c r="A7323" s="406" t="s">
        <v>6188</v>
      </c>
      <c r="B7323" s="406" t="s">
        <v>2595</v>
      </c>
      <c r="C7323" s="170" t="s">
        <v>2594</v>
      </c>
      <c r="D7323" s="405" t="s">
        <v>3585</v>
      </c>
      <c r="E7323" s="404">
        <v>6000</v>
      </c>
      <c r="F7323" s="434" t="s">
        <v>7022</v>
      </c>
      <c r="G7323" s="403" t="s">
        <v>7021</v>
      </c>
      <c r="H7323" s="170" t="s">
        <v>6376</v>
      </c>
      <c r="I7323" s="170" t="s">
        <v>6183</v>
      </c>
      <c r="J7323" s="155" t="s">
        <v>3529</v>
      </c>
      <c r="K7323" s="170">
        <v>1</v>
      </c>
      <c r="L7323" s="170">
        <v>2</v>
      </c>
      <c r="M7323" s="402">
        <v>11551.63</v>
      </c>
      <c r="N7323" s="170" t="s">
        <v>1136</v>
      </c>
      <c r="O7323" s="170" t="s">
        <v>1136</v>
      </c>
      <c r="P7323" s="402" t="s">
        <v>1136</v>
      </c>
    </row>
    <row r="7324" spans="1:16" ht="45" x14ac:dyDescent="0.2">
      <c r="A7324" s="406" t="s">
        <v>6188</v>
      </c>
      <c r="B7324" s="406" t="s">
        <v>2595</v>
      </c>
      <c r="C7324" s="170" t="s">
        <v>2594</v>
      </c>
      <c r="D7324" s="405" t="s">
        <v>6304</v>
      </c>
      <c r="E7324" s="404">
        <v>5500</v>
      </c>
      <c r="F7324" s="434" t="s">
        <v>7020</v>
      </c>
      <c r="G7324" s="403" t="s">
        <v>7019</v>
      </c>
      <c r="H7324" s="170" t="s">
        <v>3827</v>
      </c>
      <c r="I7324" s="170" t="s">
        <v>6183</v>
      </c>
      <c r="J7324" s="155" t="s">
        <v>6757</v>
      </c>
      <c r="K7324" s="170" t="s">
        <v>1136</v>
      </c>
      <c r="L7324" s="170" t="s">
        <v>1136</v>
      </c>
      <c r="M7324" s="402" t="s">
        <v>1136</v>
      </c>
      <c r="N7324" s="170">
        <v>1</v>
      </c>
      <c r="O7324" s="170">
        <v>2</v>
      </c>
      <c r="P7324" s="402">
        <v>10702.27</v>
      </c>
    </row>
    <row r="7325" spans="1:16" ht="45" x14ac:dyDescent="0.2">
      <c r="A7325" s="406" t="s">
        <v>6188</v>
      </c>
      <c r="B7325" s="406" t="s">
        <v>3526</v>
      </c>
      <c r="C7325" s="170" t="s">
        <v>2594</v>
      </c>
      <c r="D7325" s="405" t="s">
        <v>3532</v>
      </c>
      <c r="E7325" s="404">
        <v>3000</v>
      </c>
      <c r="F7325" s="434" t="s">
        <v>7018</v>
      </c>
      <c r="G7325" s="403" t="s">
        <v>7017</v>
      </c>
      <c r="H7325" s="170" t="s">
        <v>3542</v>
      </c>
      <c r="I7325" s="170" t="s">
        <v>6183</v>
      </c>
      <c r="J7325" s="155" t="s">
        <v>6183</v>
      </c>
      <c r="K7325" s="170">
        <v>1</v>
      </c>
      <c r="L7325" s="170">
        <v>4</v>
      </c>
      <c r="M7325" s="402">
        <v>11557.460000000001</v>
      </c>
      <c r="N7325" s="170" t="s">
        <v>1136</v>
      </c>
      <c r="O7325" s="170" t="s">
        <v>1136</v>
      </c>
      <c r="P7325" s="402" t="s">
        <v>1136</v>
      </c>
    </row>
    <row r="7326" spans="1:16" ht="45" x14ac:dyDescent="0.2">
      <c r="A7326" s="406" t="s">
        <v>6188</v>
      </c>
      <c r="B7326" s="406" t="s">
        <v>2595</v>
      </c>
      <c r="C7326" s="170" t="s">
        <v>2594</v>
      </c>
      <c r="D7326" s="405" t="s">
        <v>6686</v>
      </c>
      <c r="E7326" s="404">
        <v>6800</v>
      </c>
      <c r="F7326" s="434" t="s">
        <v>7016</v>
      </c>
      <c r="G7326" s="403" t="s">
        <v>7015</v>
      </c>
      <c r="H7326" s="170" t="s">
        <v>3529</v>
      </c>
      <c r="I7326" s="170" t="s">
        <v>6183</v>
      </c>
      <c r="J7326" s="155" t="s">
        <v>6395</v>
      </c>
      <c r="K7326" s="170">
        <v>1</v>
      </c>
      <c r="L7326" s="170">
        <v>3</v>
      </c>
      <c r="M7326" s="402">
        <v>14808.3</v>
      </c>
      <c r="N7326" s="170">
        <v>1</v>
      </c>
      <c r="O7326" s="170">
        <v>6</v>
      </c>
      <c r="P7326" s="402">
        <v>42106.8</v>
      </c>
    </row>
    <row r="7327" spans="1:16" ht="45" x14ac:dyDescent="0.2">
      <c r="A7327" s="406" t="s">
        <v>6188</v>
      </c>
      <c r="B7327" s="406" t="s">
        <v>3526</v>
      </c>
      <c r="C7327" s="170" t="s">
        <v>2594</v>
      </c>
      <c r="D7327" s="405" t="s">
        <v>7014</v>
      </c>
      <c r="E7327" s="404">
        <v>6000</v>
      </c>
      <c r="F7327" s="434" t="s">
        <v>7013</v>
      </c>
      <c r="G7327" s="403" t="s">
        <v>7012</v>
      </c>
      <c r="H7327" s="170" t="s">
        <v>6201</v>
      </c>
      <c r="I7327" s="170" t="s">
        <v>6183</v>
      </c>
      <c r="J7327" s="155" t="s">
        <v>3529</v>
      </c>
      <c r="K7327" s="170">
        <v>1</v>
      </c>
      <c r="L7327" s="170">
        <v>12</v>
      </c>
      <c r="M7327" s="402">
        <v>74968.55</v>
      </c>
      <c r="N7327" s="170">
        <v>1</v>
      </c>
      <c r="O7327" s="170">
        <v>6</v>
      </c>
      <c r="P7327" s="402">
        <v>37306.800000000003</v>
      </c>
    </row>
    <row r="7328" spans="1:16" ht="45" x14ac:dyDescent="0.2">
      <c r="A7328" s="406" t="s">
        <v>6188</v>
      </c>
      <c r="B7328" s="406" t="s">
        <v>3526</v>
      </c>
      <c r="C7328" s="170" t="s">
        <v>2594</v>
      </c>
      <c r="D7328" s="405" t="s">
        <v>6298</v>
      </c>
      <c r="E7328" s="404">
        <v>6000</v>
      </c>
      <c r="F7328" s="434" t="s">
        <v>7011</v>
      </c>
      <c r="G7328" s="403" t="s">
        <v>7010</v>
      </c>
      <c r="H7328" s="170" t="s">
        <v>6201</v>
      </c>
      <c r="I7328" s="170"/>
      <c r="J7328" s="155" t="s">
        <v>3529</v>
      </c>
      <c r="K7328" s="170" t="s">
        <v>1136</v>
      </c>
      <c r="L7328" s="170" t="s">
        <v>1136</v>
      </c>
      <c r="M7328" s="402" t="s">
        <v>1136</v>
      </c>
      <c r="N7328" s="170">
        <v>1</v>
      </c>
      <c r="O7328" s="170">
        <v>5</v>
      </c>
      <c r="P7328" s="402">
        <v>30289</v>
      </c>
    </row>
    <row r="7329" spans="1:16" ht="45" x14ac:dyDescent="0.2">
      <c r="A7329" s="406" t="s">
        <v>6188</v>
      </c>
      <c r="B7329" s="406" t="s">
        <v>3526</v>
      </c>
      <c r="C7329" s="170" t="s">
        <v>2594</v>
      </c>
      <c r="D7329" s="405" t="s">
        <v>7009</v>
      </c>
      <c r="E7329" s="404">
        <v>13500</v>
      </c>
      <c r="F7329" s="434" t="s">
        <v>7008</v>
      </c>
      <c r="G7329" s="403" t="s">
        <v>7007</v>
      </c>
      <c r="H7329" s="170" t="s">
        <v>6201</v>
      </c>
      <c r="I7329" s="170" t="s">
        <v>6183</v>
      </c>
      <c r="J7329" s="155" t="s">
        <v>3529</v>
      </c>
      <c r="K7329" s="170">
        <v>1</v>
      </c>
      <c r="L7329" s="170">
        <v>9</v>
      </c>
      <c r="M7329" s="402">
        <v>128392.34999999998</v>
      </c>
      <c r="N7329" s="170" t="s">
        <v>1136</v>
      </c>
      <c r="O7329" s="170" t="s">
        <v>1136</v>
      </c>
      <c r="P7329" s="402" t="s">
        <v>1136</v>
      </c>
    </row>
    <row r="7330" spans="1:16" ht="45" x14ac:dyDescent="0.2">
      <c r="A7330" s="406" t="s">
        <v>6188</v>
      </c>
      <c r="B7330" s="406" t="s">
        <v>3526</v>
      </c>
      <c r="C7330" s="170" t="s">
        <v>2594</v>
      </c>
      <c r="D7330" s="405" t="s">
        <v>7006</v>
      </c>
      <c r="E7330" s="404">
        <v>3500</v>
      </c>
      <c r="F7330" s="434" t="s">
        <v>7005</v>
      </c>
      <c r="G7330" s="403" t="s">
        <v>7004</v>
      </c>
      <c r="H7330" s="170" t="s">
        <v>7003</v>
      </c>
      <c r="I7330" s="170" t="s">
        <v>6333</v>
      </c>
      <c r="J7330" s="155" t="s">
        <v>6246</v>
      </c>
      <c r="K7330" s="170">
        <v>1</v>
      </c>
      <c r="L7330" s="170">
        <v>12</v>
      </c>
      <c r="M7330" s="402">
        <v>44959.900000000009</v>
      </c>
      <c r="N7330" s="170">
        <v>1</v>
      </c>
      <c r="O7330" s="170">
        <v>6</v>
      </c>
      <c r="P7330" s="402">
        <v>22306.799999999999</v>
      </c>
    </row>
    <row r="7331" spans="1:16" ht="45" x14ac:dyDescent="0.2">
      <c r="A7331" s="406" t="s">
        <v>6188</v>
      </c>
      <c r="B7331" s="406" t="s">
        <v>3526</v>
      </c>
      <c r="C7331" s="170" t="s">
        <v>2594</v>
      </c>
      <c r="D7331" s="405" t="s">
        <v>6204</v>
      </c>
      <c r="E7331" s="404">
        <v>7500</v>
      </c>
      <c r="F7331" s="434" t="s">
        <v>7002</v>
      </c>
      <c r="G7331" s="403" t="s">
        <v>7001</v>
      </c>
      <c r="H7331" s="170" t="s">
        <v>6362</v>
      </c>
      <c r="I7331" s="170" t="s">
        <v>6183</v>
      </c>
      <c r="J7331" s="155" t="s">
        <v>3529</v>
      </c>
      <c r="K7331" s="170">
        <v>1</v>
      </c>
      <c r="L7331" s="170">
        <v>12</v>
      </c>
      <c r="M7331" s="402">
        <v>92984.069999999992</v>
      </c>
      <c r="N7331" s="170">
        <v>1</v>
      </c>
      <c r="O7331" s="170">
        <v>1</v>
      </c>
      <c r="P7331" s="402">
        <v>13352.27</v>
      </c>
    </row>
    <row r="7332" spans="1:16" ht="45" x14ac:dyDescent="0.2">
      <c r="A7332" s="406" t="s">
        <v>6188</v>
      </c>
      <c r="B7332" s="406" t="s">
        <v>2595</v>
      </c>
      <c r="C7332" s="170" t="s">
        <v>2594</v>
      </c>
      <c r="D7332" s="405" t="s">
        <v>7000</v>
      </c>
      <c r="E7332" s="404">
        <v>7500</v>
      </c>
      <c r="F7332" s="434" t="s">
        <v>6999</v>
      </c>
      <c r="G7332" s="403" t="s">
        <v>6998</v>
      </c>
      <c r="H7332" s="170" t="s">
        <v>6255</v>
      </c>
      <c r="I7332" s="170" t="s">
        <v>6183</v>
      </c>
      <c r="J7332" s="155" t="s">
        <v>3529</v>
      </c>
      <c r="K7332" s="170">
        <v>1</v>
      </c>
      <c r="L7332" s="170">
        <v>12</v>
      </c>
      <c r="M7332" s="402">
        <v>92982.50999999998</v>
      </c>
      <c r="N7332" s="170">
        <v>1</v>
      </c>
      <c r="O7332" s="170">
        <v>6</v>
      </c>
      <c r="P7332" s="402">
        <v>46224.51</v>
      </c>
    </row>
    <row r="7333" spans="1:16" ht="45" x14ac:dyDescent="0.2">
      <c r="A7333" s="406" t="s">
        <v>6188</v>
      </c>
      <c r="B7333" s="406" t="s">
        <v>3526</v>
      </c>
      <c r="C7333" s="170" t="s">
        <v>2594</v>
      </c>
      <c r="D7333" s="405" t="s">
        <v>4803</v>
      </c>
      <c r="E7333" s="404">
        <v>3500</v>
      </c>
      <c r="F7333" s="434" t="s">
        <v>6997</v>
      </c>
      <c r="G7333" s="403" t="s">
        <v>6996</v>
      </c>
      <c r="H7333" s="170" t="s">
        <v>6201</v>
      </c>
      <c r="I7333" s="170" t="s">
        <v>6183</v>
      </c>
      <c r="J7333" s="155" t="s">
        <v>3529</v>
      </c>
      <c r="K7333" s="170">
        <v>1</v>
      </c>
      <c r="L7333" s="170">
        <v>12</v>
      </c>
      <c r="M7333" s="402">
        <v>44294.900000000009</v>
      </c>
      <c r="N7333" s="170">
        <v>1</v>
      </c>
      <c r="O7333" s="170">
        <v>6</v>
      </c>
      <c r="P7333" s="402">
        <v>22207.149999999998</v>
      </c>
    </row>
    <row r="7334" spans="1:16" ht="45" x14ac:dyDescent="0.2">
      <c r="A7334" s="406" t="s">
        <v>6188</v>
      </c>
      <c r="B7334" s="406" t="s">
        <v>3526</v>
      </c>
      <c r="C7334" s="170" t="s">
        <v>2594</v>
      </c>
      <c r="D7334" s="405" t="s">
        <v>6262</v>
      </c>
      <c r="E7334" s="404">
        <v>5500</v>
      </c>
      <c r="F7334" s="434" t="s">
        <v>6995</v>
      </c>
      <c r="G7334" s="403" t="s">
        <v>6994</v>
      </c>
      <c r="H7334" s="170" t="s">
        <v>6343</v>
      </c>
      <c r="I7334" s="170" t="s">
        <v>6183</v>
      </c>
      <c r="J7334" s="155" t="s">
        <v>3529</v>
      </c>
      <c r="K7334" s="170">
        <v>1</v>
      </c>
      <c r="L7334" s="170">
        <v>2</v>
      </c>
      <c r="M7334" s="402">
        <v>9033.2899999999991</v>
      </c>
      <c r="N7334" s="170" t="s">
        <v>1136</v>
      </c>
      <c r="O7334" s="170" t="s">
        <v>1136</v>
      </c>
      <c r="P7334" s="402" t="s">
        <v>1136</v>
      </c>
    </row>
    <row r="7335" spans="1:16" ht="45" x14ac:dyDescent="0.2">
      <c r="A7335" s="406" t="s">
        <v>6188</v>
      </c>
      <c r="B7335" s="406" t="s">
        <v>3526</v>
      </c>
      <c r="C7335" s="170" t="s">
        <v>2594</v>
      </c>
      <c r="D7335" s="405" t="s">
        <v>6350</v>
      </c>
      <c r="E7335" s="404">
        <v>8100</v>
      </c>
      <c r="F7335" s="434" t="s">
        <v>6993</v>
      </c>
      <c r="G7335" s="403" t="s">
        <v>6992</v>
      </c>
      <c r="H7335" s="170" t="s">
        <v>6347</v>
      </c>
      <c r="I7335" s="170" t="s">
        <v>6183</v>
      </c>
      <c r="J7335" s="155" t="s">
        <v>3529</v>
      </c>
      <c r="K7335" s="170" t="s">
        <v>1136</v>
      </c>
      <c r="L7335" s="170" t="s">
        <v>1136</v>
      </c>
      <c r="M7335" s="402" t="s">
        <v>1136</v>
      </c>
      <c r="N7335" s="170">
        <v>1</v>
      </c>
      <c r="O7335" s="170">
        <v>6</v>
      </c>
      <c r="P7335" s="402">
        <v>45969.3</v>
      </c>
    </row>
    <row r="7336" spans="1:16" ht="45" x14ac:dyDescent="0.2">
      <c r="A7336" s="406" t="s">
        <v>6188</v>
      </c>
      <c r="B7336" s="406" t="s">
        <v>3526</v>
      </c>
      <c r="C7336" s="170" t="s">
        <v>2594</v>
      </c>
      <c r="D7336" s="405" t="s">
        <v>6906</v>
      </c>
      <c r="E7336" s="404">
        <v>3000</v>
      </c>
      <c r="F7336" s="434" t="s">
        <v>6991</v>
      </c>
      <c r="G7336" s="403" t="s">
        <v>6990</v>
      </c>
      <c r="H7336" s="170" t="s">
        <v>6937</v>
      </c>
      <c r="I7336" s="170" t="s">
        <v>6246</v>
      </c>
      <c r="J7336" s="155" t="s">
        <v>6246</v>
      </c>
      <c r="K7336" s="170">
        <v>1</v>
      </c>
      <c r="L7336" s="170">
        <v>12</v>
      </c>
      <c r="M7336" s="402">
        <v>38923.55000000001</v>
      </c>
      <c r="N7336" s="170">
        <v>1</v>
      </c>
      <c r="O7336" s="170">
        <v>6</v>
      </c>
      <c r="P7336" s="402">
        <v>19306.8</v>
      </c>
    </row>
    <row r="7337" spans="1:16" ht="45" x14ac:dyDescent="0.2">
      <c r="A7337" s="406" t="s">
        <v>6188</v>
      </c>
      <c r="B7337" s="406" t="s">
        <v>3526</v>
      </c>
      <c r="C7337" s="170" t="s">
        <v>2594</v>
      </c>
      <c r="D7337" s="405" t="s">
        <v>6204</v>
      </c>
      <c r="E7337" s="404">
        <v>7500</v>
      </c>
      <c r="F7337" s="434" t="s">
        <v>6989</v>
      </c>
      <c r="G7337" s="403" t="s">
        <v>6988</v>
      </c>
      <c r="H7337" s="170" t="s">
        <v>6201</v>
      </c>
      <c r="I7337" s="170" t="s">
        <v>6183</v>
      </c>
      <c r="J7337" s="155" t="s">
        <v>3529</v>
      </c>
      <c r="K7337" s="170">
        <v>1</v>
      </c>
      <c r="L7337" s="170">
        <v>12</v>
      </c>
      <c r="M7337" s="402">
        <v>92816.359999999986</v>
      </c>
      <c r="N7337" s="170">
        <v>1</v>
      </c>
      <c r="O7337" s="170">
        <v>6</v>
      </c>
      <c r="P7337" s="402">
        <v>46306.8</v>
      </c>
    </row>
    <row r="7338" spans="1:16" ht="45" x14ac:dyDescent="0.2">
      <c r="A7338" s="406" t="s">
        <v>6188</v>
      </c>
      <c r="B7338" s="406" t="s">
        <v>3526</v>
      </c>
      <c r="C7338" s="170" t="s">
        <v>2594</v>
      </c>
      <c r="D7338" s="405" t="s">
        <v>6987</v>
      </c>
      <c r="E7338" s="404">
        <v>7500</v>
      </c>
      <c r="F7338" s="434" t="s">
        <v>6986</v>
      </c>
      <c r="G7338" s="403" t="s">
        <v>6985</v>
      </c>
      <c r="H7338" s="170" t="s">
        <v>6984</v>
      </c>
      <c r="I7338" s="170" t="s">
        <v>6183</v>
      </c>
      <c r="J7338" s="155" t="s">
        <v>3529</v>
      </c>
      <c r="K7338" s="170">
        <v>1</v>
      </c>
      <c r="L7338" s="170">
        <v>8</v>
      </c>
      <c r="M7338" s="402">
        <v>67406.41</v>
      </c>
      <c r="N7338" s="170" t="s">
        <v>1136</v>
      </c>
      <c r="O7338" s="170" t="s">
        <v>1136</v>
      </c>
      <c r="P7338" s="402" t="s">
        <v>1136</v>
      </c>
    </row>
    <row r="7339" spans="1:16" ht="45" x14ac:dyDescent="0.2">
      <c r="A7339" s="406" t="s">
        <v>6188</v>
      </c>
      <c r="B7339" s="406" t="s">
        <v>2595</v>
      </c>
      <c r="C7339" s="170" t="s">
        <v>2594</v>
      </c>
      <c r="D7339" s="405" t="s">
        <v>6512</v>
      </c>
      <c r="E7339" s="404">
        <v>6800</v>
      </c>
      <c r="F7339" s="434" t="s">
        <v>6983</v>
      </c>
      <c r="G7339" s="403" t="s">
        <v>6982</v>
      </c>
      <c r="H7339" s="170" t="s">
        <v>6486</v>
      </c>
      <c r="I7339" s="170" t="s">
        <v>6183</v>
      </c>
      <c r="J7339" s="155" t="s">
        <v>3529</v>
      </c>
      <c r="K7339" s="170">
        <v>1</v>
      </c>
      <c r="L7339" s="170">
        <v>12</v>
      </c>
      <c r="M7339" s="402">
        <v>91032.319999999992</v>
      </c>
      <c r="N7339" s="170" t="s">
        <v>1136</v>
      </c>
      <c r="O7339" s="170" t="s">
        <v>1136</v>
      </c>
      <c r="P7339" s="402" t="s">
        <v>1136</v>
      </c>
    </row>
    <row r="7340" spans="1:16" ht="45" x14ac:dyDescent="0.2">
      <c r="A7340" s="406" t="s">
        <v>6188</v>
      </c>
      <c r="B7340" s="406" t="s">
        <v>3526</v>
      </c>
      <c r="C7340" s="170" t="s">
        <v>2594</v>
      </c>
      <c r="D7340" s="405" t="s">
        <v>5577</v>
      </c>
      <c r="E7340" s="404">
        <v>8100</v>
      </c>
      <c r="F7340" s="434" t="s">
        <v>6981</v>
      </c>
      <c r="G7340" s="403" t="s">
        <v>6980</v>
      </c>
      <c r="H7340" s="170" t="s">
        <v>6972</v>
      </c>
      <c r="I7340" s="170" t="s">
        <v>6183</v>
      </c>
      <c r="J7340" s="155" t="s">
        <v>3529</v>
      </c>
      <c r="K7340" s="170">
        <v>1</v>
      </c>
      <c r="L7340" s="170">
        <v>1</v>
      </c>
      <c r="M7340" s="402">
        <v>6114.15</v>
      </c>
      <c r="N7340" s="170">
        <v>1</v>
      </c>
      <c r="O7340" s="170">
        <v>6</v>
      </c>
      <c r="P7340" s="402">
        <v>49906.8</v>
      </c>
    </row>
    <row r="7341" spans="1:16" ht="45" x14ac:dyDescent="0.2">
      <c r="A7341" s="406" t="s">
        <v>6188</v>
      </c>
      <c r="B7341" s="406" t="s">
        <v>3526</v>
      </c>
      <c r="C7341" s="170" t="s">
        <v>2594</v>
      </c>
      <c r="D7341" s="405" t="s">
        <v>6254</v>
      </c>
      <c r="E7341" s="404">
        <v>3500</v>
      </c>
      <c r="F7341" s="434" t="s">
        <v>6979</v>
      </c>
      <c r="G7341" s="403" t="s">
        <v>6978</v>
      </c>
      <c r="H7341" s="170" t="s">
        <v>4810</v>
      </c>
      <c r="I7341" s="170" t="s">
        <v>6183</v>
      </c>
      <c r="J7341" s="155" t="s">
        <v>3529</v>
      </c>
      <c r="K7341" s="170" t="s">
        <v>1136</v>
      </c>
      <c r="L7341" s="170" t="s">
        <v>1136</v>
      </c>
      <c r="M7341" s="402" t="s">
        <v>1136</v>
      </c>
      <c r="N7341" s="170">
        <v>1</v>
      </c>
      <c r="O7341" s="170">
        <v>6</v>
      </c>
      <c r="P7341" s="402">
        <v>21956.799999999999</v>
      </c>
    </row>
    <row r="7342" spans="1:16" ht="45" x14ac:dyDescent="0.2">
      <c r="A7342" s="406" t="s">
        <v>6188</v>
      </c>
      <c r="B7342" s="406" t="s">
        <v>3526</v>
      </c>
      <c r="C7342" s="170" t="s">
        <v>2594</v>
      </c>
      <c r="D7342" s="405" t="s">
        <v>6977</v>
      </c>
      <c r="E7342" s="404">
        <v>7500</v>
      </c>
      <c r="F7342" s="434" t="s">
        <v>6976</v>
      </c>
      <c r="G7342" s="403" t="s">
        <v>6975</v>
      </c>
      <c r="H7342" s="170" t="s">
        <v>6239</v>
      </c>
      <c r="I7342" s="170" t="s">
        <v>6183</v>
      </c>
      <c r="J7342" s="155" t="s">
        <v>3529</v>
      </c>
      <c r="K7342" s="170">
        <v>1</v>
      </c>
      <c r="L7342" s="170">
        <v>12</v>
      </c>
      <c r="M7342" s="402">
        <v>92985.109999999986</v>
      </c>
      <c r="N7342" s="170">
        <v>1</v>
      </c>
      <c r="O7342" s="170">
        <v>6</v>
      </c>
      <c r="P7342" s="402">
        <v>46306.8</v>
      </c>
    </row>
    <row r="7343" spans="1:16" ht="45" x14ac:dyDescent="0.2">
      <c r="A7343" s="406" t="s">
        <v>6188</v>
      </c>
      <c r="B7343" s="406" t="s">
        <v>2595</v>
      </c>
      <c r="C7343" s="170" t="s">
        <v>2594</v>
      </c>
      <c r="D7343" s="405" t="s">
        <v>6208</v>
      </c>
      <c r="E7343" s="404">
        <v>8100</v>
      </c>
      <c r="F7343" s="434" t="s">
        <v>6974</v>
      </c>
      <c r="G7343" s="403" t="s">
        <v>6973</v>
      </c>
      <c r="H7343" s="170" t="s">
        <v>6972</v>
      </c>
      <c r="I7343" s="170" t="s">
        <v>6183</v>
      </c>
      <c r="J7343" s="155" t="s">
        <v>3529</v>
      </c>
      <c r="K7343" s="170" t="s">
        <v>1136</v>
      </c>
      <c r="L7343" s="170" t="s">
        <v>1136</v>
      </c>
      <c r="M7343" s="402" t="s">
        <v>1136</v>
      </c>
      <c r="N7343" s="170">
        <v>1</v>
      </c>
      <c r="O7343" s="170">
        <v>6</v>
      </c>
      <c r="P7343" s="402">
        <v>49096.800000000003</v>
      </c>
    </row>
    <row r="7344" spans="1:16" ht="45" x14ac:dyDescent="0.2">
      <c r="A7344" s="406" t="s">
        <v>6188</v>
      </c>
      <c r="B7344" s="406" t="s">
        <v>2595</v>
      </c>
      <c r="C7344" s="170" t="s">
        <v>2594</v>
      </c>
      <c r="D7344" s="405" t="s">
        <v>6427</v>
      </c>
      <c r="E7344" s="404">
        <v>7500</v>
      </c>
      <c r="F7344" s="434" t="s">
        <v>6971</v>
      </c>
      <c r="G7344" s="403" t="s">
        <v>6970</v>
      </c>
      <c r="H7344" s="170" t="s">
        <v>6201</v>
      </c>
      <c r="I7344" s="170" t="s">
        <v>6183</v>
      </c>
      <c r="J7344" s="155" t="s">
        <v>3529</v>
      </c>
      <c r="K7344" s="170">
        <v>1</v>
      </c>
      <c r="L7344" s="170">
        <v>12</v>
      </c>
      <c r="M7344" s="402">
        <v>102736.68999999999</v>
      </c>
      <c r="N7344" s="170" t="s">
        <v>1136</v>
      </c>
      <c r="O7344" s="170" t="s">
        <v>1136</v>
      </c>
      <c r="P7344" s="402" t="s">
        <v>1136</v>
      </c>
    </row>
    <row r="7345" spans="1:16" ht="45" x14ac:dyDescent="0.2">
      <c r="A7345" s="406" t="s">
        <v>6188</v>
      </c>
      <c r="B7345" s="406" t="s">
        <v>3526</v>
      </c>
      <c r="C7345" s="170" t="s">
        <v>2594</v>
      </c>
      <c r="D7345" s="405" t="s">
        <v>6969</v>
      </c>
      <c r="E7345" s="404">
        <v>12000</v>
      </c>
      <c r="F7345" s="434" t="s">
        <v>6968</v>
      </c>
      <c r="G7345" s="403" t="s">
        <v>6967</v>
      </c>
      <c r="H7345" s="170" t="s">
        <v>6201</v>
      </c>
      <c r="I7345" s="170" t="s">
        <v>6183</v>
      </c>
      <c r="J7345" s="155" t="s">
        <v>5535</v>
      </c>
      <c r="K7345" s="170">
        <v>1</v>
      </c>
      <c r="L7345" s="170">
        <v>6</v>
      </c>
      <c r="M7345" s="402">
        <v>90156.549999999988</v>
      </c>
      <c r="N7345" s="170" t="s">
        <v>1136</v>
      </c>
      <c r="O7345" s="170" t="s">
        <v>1136</v>
      </c>
      <c r="P7345" s="402" t="s">
        <v>1136</v>
      </c>
    </row>
    <row r="7346" spans="1:16" ht="45" x14ac:dyDescent="0.2">
      <c r="A7346" s="406" t="s">
        <v>6188</v>
      </c>
      <c r="B7346" s="406" t="s">
        <v>3526</v>
      </c>
      <c r="C7346" s="170" t="s">
        <v>2594</v>
      </c>
      <c r="D7346" s="405" t="s">
        <v>6279</v>
      </c>
      <c r="E7346" s="404">
        <v>3000</v>
      </c>
      <c r="F7346" s="434" t="s">
        <v>6966</v>
      </c>
      <c r="G7346" s="403" t="s">
        <v>6965</v>
      </c>
      <c r="H7346" s="170" t="s">
        <v>6964</v>
      </c>
      <c r="I7346" s="170" t="s">
        <v>6333</v>
      </c>
      <c r="J7346" s="155" t="s">
        <v>6246</v>
      </c>
      <c r="K7346" s="170">
        <v>1</v>
      </c>
      <c r="L7346" s="170">
        <v>12</v>
      </c>
      <c r="M7346" s="402">
        <v>38817.300000000003</v>
      </c>
      <c r="N7346" s="170">
        <v>1</v>
      </c>
      <c r="O7346" s="170">
        <v>6</v>
      </c>
      <c r="P7346" s="402">
        <v>19306.8</v>
      </c>
    </row>
    <row r="7347" spans="1:16" ht="45" x14ac:dyDescent="0.2">
      <c r="A7347" s="406" t="s">
        <v>6188</v>
      </c>
      <c r="B7347" s="406" t="s">
        <v>2595</v>
      </c>
      <c r="C7347" s="170" t="s">
        <v>2594</v>
      </c>
      <c r="D7347" s="405" t="s">
        <v>6226</v>
      </c>
      <c r="E7347" s="404">
        <v>5600</v>
      </c>
      <c r="F7347" s="434" t="s">
        <v>6963</v>
      </c>
      <c r="G7347" s="403" t="s">
        <v>6962</v>
      </c>
      <c r="H7347" s="170" t="s">
        <v>3542</v>
      </c>
      <c r="I7347" s="170" t="s">
        <v>6183</v>
      </c>
      <c r="J7347" s="155" t="s">
        <v>6183</v>
      </c>
      <c r="K7347" s="170">
        <v>1</v>
      </c>
      <c r="L7347" s="170">
        <v>12</v>
      </c>
      <c r="M7347" s="402">
        <v>70162.97</v>
      </c>
      <c r="N7347" s="170">
        <v>1</v>
      </c>
      <c r="O7347" s="170">
        <v>6</v>
      </c>
      <c r="P7347" s="402">
        <v>34906.800000000003</v>
      </c>
    </row>
    <row r="7348" spans="1:16" ht="45" x14ac:dyDescent="0.2">
      <c r="A7348" s="406" t="s">
        <v>6188</v>
      </c>
      <c r="B7348" s="406" t="s">
        <v>2595</v>
      </c>
      <c r="C7348" s="170" t="s">
        <v>2594</v>
      </c>
      <c r="D7348" s="405" t="s">
        <v>6961</v>
      </c>
      <c r="E7348" s="404">
        <v>3500</v>
      </c>
      <c r="F7348" s="434" t="s">
        <v>6960</v>
      </c>
      <c r="G7348" s="403" t="s">
        <v>6959</v>
      </c>
      <c r="H7348" s="170" t="s">
        <v>6273</v>
      </c>
      <c r="I7348" s="170" t="s">
        <v>6246</v>
      </c>
      <c r="J7348" s="155" t="s">
        <v>6246</v>
      </c>
      <c r="K7348" s="170">
        <v>1</v>
      </c>
      <c r="L7348" s="170">
        <v>12</v>
      </c>
      <c r="M7348" s="402">
        <v>44903.510000000009</v>
      </c>
      <c r="N7348" s="170">
        <v>1</v>
      </c>
      <c r="O7348" s="170">
        <v>6</v>
      </c>
      <c r="P7348" s="402">
        <v>22306.559999999998</v>
      </c>
    </row>
    <row r="7349" spans="1:16" ht="45" x14ac:dyDescent="0.2">
      <c r="A7349" s="406" t="s">
        <v>6188</v>
      </c>
      <c r="B7349" s="406" t="s">
        <v>2595</v>
      </c>
      <c r="C7349" s="170" t="s">
        <v>2594</v>
      </c>
      <c r="D7349" s="405" t="s">
        <v>6512</v>
      </c>
      <c r="E7349" s="404">
        <v>5600</v>
      </c>
      <c r="F7349" s="434" t="s">
        <v>6958</v>
      </c>
      <c r="G7349" s="403" t="s">
        <v>6957</v>
      </c>
      <c r="H7349" s="170" t="s">
        <v>3542</v>
      </c>
      <c r="I7349" s="170" t="s">
        <v>6183</v>
      </c>
      <c r="J7349" s="155" t="s">
        <v>6183</v>
      </c>
      <c r="K7349" s="170">
        <v>1</v>
      </c>
      <c r="L7349" s="170">
        <v>6</v>
      </c>
      <c r="M7349" s="402">
        <v>41819.050000000003</v>
      </c>
      <c r="N7349" s="170" t="s">
        <v>1136</v>
      </c>
      <c r="O7349" s="170" t="s">
        <v>1136</v>
      </c>
      <c r="P7349" s="402" t="s">
        <v>1136</v>
      </c>
    </row>
    <row r="7350" spans="1:16" ht="45" x14ac:dyDescent="0.2">
      <c r="A7350" s="406" t="s">
        <v>6188</v>
      </c>
      <c r="B7350" s="406" t="s">
        <v>2595</v>
      </c>
      <c r="C7350" s="170" t="s">
        <v>2594</v>
      </c>
      <c r="D7350" s="405" t="s">
        <v>6229</v>
      </c>
      <c r="E7350" s="404">
        <v>6800</v>
      </c>
      <c r="F7350" s="434" t="s">
        <v>6956</v>
      </c>
      <c r="G7350" s="403" t="s">
        <v>6955</v>
      </c>
      <c r="H7350" s="170" t="s">
        <v>6299</v>
      </c>
      <c r="I7350" s="170" t="s">
        <v>6183</v>
      </c>
      <c r="J7350" s="155" t="s">
        <v>3529</v>
      </c>
      <c r="K7350" s="170">
        <v>1</v>
      </c>
      <c r="L7350" s="170">
        <v>12</v>
      </c>
      <c r="M7350" s="402">
        <v>86045.189999999988</v>
      </c>
      <c r="N7350" s="170">
        <v>1</v>
      </c>
      <c r="O7350" s="170">
        <v>6</v>
      </c>
      <c r="P7350" s="402">
        <v>42106.8</v>
      </c>
    </row>
    <row r="7351" spans="1:16" ht="45" x14ac:dyDescent="0.2">
      <c r="A7351" s="406" t="s">
        <v>6188</v>
      </c>
      <c r="B7351" s="406" t="s">
        <v>3526</v>
      </c>
      <c r="C7351" s="170" t="s">
        <v>2594</v>
      </c>
      <c r="D7351" s="405" t="s">
        <v>6954</v>
      </c>
      <c r="E7351" s="404">
        <v>6000</v>
      </c>
      <c r="F7351" s="434" t="s">
        <v>6953</v>
      </c>
      <c r="G7351" s="403" t="s">
        <v>6952</v>
      </c>
      <c r="H7351" s="170" t="s">
        <v>6201</v>
      </c>
      <c r="I7351" s="170" t="s">
        <v>6183</v>
      </c>
      <c r="J7351" s="155" t="s">
        <v>3529</v>
      </c>
      <c r="K7351" s="170">
        <v>1</v>
      </c>
      <c r="L7351" s="170">
        <v>12</v>
      </c>
      <c r="M7351" s="402">
        <v>74988.97</v>
      </c>
      <c r="N7351" s="170">
        <v>1</v>
      </c>
      <c r="O7351" s="170">
        <v>6</v>
      </c>
      <c r="P7351" s="402">
        <v>37306.800000000003</v>
      </c>
    </row>
    <row r="7352" spans="1:16" ht="45" x14ac:dyDescent="0.2">
      <c r="A7352" s="406" t="s">
        <v>6188</v>
      </c>
      <c r="B7352" s="406" t="s">
        <v>3526</v>
      </c>
      <c r="C7352" s="170" t="s">
        <v>2594</v>
      </c>
      <c r="D7352" s="405" t="s">
        <v>6379</v>
      </c>
      <c r="E7352" s="404">
        <v>10000</v>
      </c>
      <c r="F7352" s="434" t="s">
        <v>6951</v>
      </c>
      <c r="G7352" s="403" t="s">
        <v>6950</v>
      </c>
      <c r="H7352" s="170" t="s">
        <v>6949</v>
      </c>
      <c r="I7352" s="170" t="s">
        <v>6183</v>
      </c>
      <c r="J7352" s="155" t="s">
        <v>3529</v>
      </c>
      <c r="K7352" s="170">
        <v>1</v>
      </c>
      <c r="L7352" s="170">
        <v>6</v>
      </c>
      <c r="M7352" s="402">
        <v>55137.420000000006</v>
      </c>
      <c r="N7352" s="170">
        <v>1</v>
      </c>
      <c r="O7352" s="170">
        <v>6</v>
      </c>
      <c r="P7352" s="402">
        <v>57306.8</v>
      </c>
    </row>
    <row r="7353" spans="1:16" ht="45" x14ac:dyDescent="0.2">
      <c r="A7353" s="406" t="s">
        <v>6188</v>
      </c>
      <c r="B7353" s="406" t="s">
        <v>3526</v>
      </c>
      <c r="C7353" s="170" t="s">
        <v>2594</v>
      </c>
      <c r="D7353" s="405" t="s">
        <v>6948</v>
      </c>
      <c r="E7353" s="404">
        <v>8100</v>
      </c>
      <c r="F7353" s="434" t="s">
        <v>6947</v>
      </c>
      <c r="G7353" s="403" t="s">
        <v>6946</v>
      </c>
      <c r="H7353" s="170" t="s">
        <v>6299</v>
      </c>
      <c r="I7353" s="170" t="s">
        <v>6183</v>
      </c>
      <c r="J7353" s="155" t="s">
        <v>3529</v>
      </c>
      <c r="K7353" s="170">
        <v>1</v>
      </c>
      <c r="L7353" s="170">
        <v>12</v>
      </c>
      <c r="M7353" s="402">
        <v>100012.60999999997</v>
      </c>
      <c r="N7353" s="170">
        <v>1</v>
      </c>
      <c r="O7353" s="170">
        <v>6</v>
      </c>
      <c r="P7353" s="402">
        <v>49900.05</v>
      </c>
    </row>
    <row r="7354" spans="1:16" ht="45" x14ac:dyDescent="0.2">
      <c r="A7354" s="406" t="s">
        <v>6188</v>
      </c>
      <c r="B7354" s="406" t="s">
        <v>3526</v>
      </c>
      <c r="C7354" s="170" t="s">
        <v>2594</v>
      </c>
      <c r="D7354" s="405" t="s">
        <v>6262</v>
      </c>
      <c r="E7354" s="404">
        <v>5500</v>
      </c>
      <c r="F7354" s="434" t="s">
        <v>6945</v>
      </c>
      <c r="G7354" s="403" t="s">
        <v>6944</v>
      </c>
      <c r="H7354" s="170" t="s">
        <v>6255</v>
      </c>
      <c r="I7354" s="170" t="s">
        <v>6183</v>
      </c>
      <c r="J7354" s="155" t="s">
        <v>3529</v>
      </c>
      <c r="K7354" s="170">
        <v>1</v>
      </c>
      <c r="L7354" s="170">
        <v>4</v>
      </c>
      <c r="M7354" s="402">
        <v>20314.400000000001</v>
      </c>
      <c r="N7354" s="170" t="s">
        <v>1136</v>
      </c>
      <c r="O7354" s="170" t="s">
        <v>1136</v>
      </c>
      <c r="P7354" s="402" t="s">
        <v>1136</v>
      </c>
    </row>
    <row r="7355" spans="1:16" ht="45" x14ac:dyDescent="0.2">
      <c r="A7355" s="406" t="s">
        <v>6188</v>
      </c>
      <c r="B7355" s="406" t="s">
        <v>3526</v>
      </c>
      <c r="C7355" s="170" t="s">
        <v>2594</v>
      </c>
      <c r="D7355" s="405" t="s">
        <v>4803</v>
      </c>
      <c r="E7355" s="404">
        <v>4500</v>
      </c>
      <c r="F7355" s="434" t="s">
        <v>6943</v>
      </c>
      <c r="G7355" s="403" t="s">
        <v>6942</v>
      </c>
      <c r="H7355" s="170" t="s">
        <v>3542</v>
      </c>
      <c r="I7355" s="170" t="s">
        <v>6183</v>
      </c>
      <c r="J7355" s="155" t="s">
        <v>6183</v>
      </c>
      <c r="K7355" s="170">
        <v>1</v>
      </c>
      <c r="L7355" s="170">
        <v>3</v>
      </c>
      <c r="M7355" s="402">
        <v>13047.339999999998</v>
      </c>
      <c r="N7355" s="170" t="s">
        <v>1136</v>
      </c>
      <c r="O7355" s="170" t="s">
        <v>1136</v>
      </c>
      <c r="P7355" s="402" t="s">
        <v>1136</v>
      </c>
    </row>
    <row r="7356" spans="1:16" ht="45" x14ac:dyDescent="0.2">
      <c r="A7356" s="406" t="s">
        <v>6188</v>
      </c>
      <c r="B7356" s="406" t="s">
        <v>2595</v>
      </c>
      <c r="C7356" s="170" t="s">
        <v>2594</v>
      </c>
      <c r="D7356" s="405" t="s">
        <v>6590</v>
      </c>
      <c r="E7356" s="404">
        <v>3500</v>
      </c>
      <c r="F7356" s="434" t="s">
        <v>6941</v>
      </c>
      <c r="G7356" s="403" t="s">
        <v>6940</v>
      </c>
      <c r="H7356" s="170" t="s">
        <v>4565</v>
      </c>
      <c r="I7356" s="170" t="s">
        <v>6183</v>
      </c>
      <c r="J7356" s="155" t="s">
        <v>6183</v>
      </c>
      <c r="K7356" s="170">
        <v>1</v>
      </c>
      <c r="L7356" s="170">
        <v>12</v>
      </c>
      <c r="M7356" s="402">
        <v>44764.250000000007</v>
      </c>
      <c r="N7356" s="170">
        <v>1</v>
      </c>
      <c r="O7356" s="170">
        <v>6</v>
      </c>
      <c r="P7356" s="402">
        <v>22142.01</v>
      </c>
    </row>
    <row r="7357" spans="1:16" ht="45" x14ac:dyDescent="0.2">
      <c r="A7357" s="406" t="s">
        <v>6188</v>
      </c>
      <c r="B7357" s="406" t="s">
        <v>3526</v>
      </c>
      <c r="C7357" s="170" t="s">
        <v>2594</v>
      </c>
      <c r="D7357" s="405" t="s">
        <v>3525</v>
      </c>
      <c r="E7357" s="404">
        <v>3000</v>
      </c>
      <c r="F7357" s="434" t="s">
        <v>6939</v>
      </c>
      <c r="G7357" s="403" t="s">
        <v>6938</v>
      </c>
      <c r="H7357" s="170" t="s">
        <v>6937</v>
      </c>
      <c r="I7357" s="170" t="s">
        <v>6279</v>
      </c>
      <c r="J7357" s="155" t="s">
        <v>6279</v>
      </c>
      <c r="K7357" s="170">
        <v>1</v>
      </c>
      <c r="L7357" s="170">
        <v>12</v>
      </c>
      <c r="M7357" s="402">
        <v>38989.80000000001</v>
      </c>
      <c r="N7357" s="170">
        <v>1</v>
      </c>
      <c r="O7357" s="170">
        <v>6</v>
      </c>
      <c r="P7357" s="402">
        <v>19306.8</v>
      </c>
    </row>
    <row r="7358" spans="1:16" ht="45" x14ac:dyDescent="0.2">
      <c r="A7358" s="406" t="s">
        <v>6188</v>
      </c>
      <c r="B7358" s="406" t="s">
        <v>3526</v>
      </c>
      <c r="C7358" s="170" t="s">
        <v>2594</v>
      </c>
      <c r="D7358" s="405" t="s">
        <v>6936</v>
      </c>
      <c r="E7358" s="404">
        <v>5500</v>
      </c>
      <c r="F7358" s="434" t="s">
        <v>6935</v>
      </c>
      <c r="G7358" s="403" t="s">
        <v>6934</v>
      </c>
      <c r="H7358" s="170" t="s">
        <v>3528</v>
      </c>
      <c r="I7358" s="170" t="s">
        <v>6183</v>
      </c>
      <c r="J7358" s="155" t="s">
        <v>3529</v>
      </c>
      <c r="K7358" s="170" t="s">
        <v>1136</v>
      </c>
      <c r="L7358" s="170" t="s">
        <v>1136</v>
      </c>
      <c r="M7358" s="402" t="s">
        <v>1136</v>
      </c>
      <c r="N7358" s="170">
        <v>1</v>
      </c>
      <c r="O7358" s="170">
        <v>2</v>
      </c>
      <c r="P7358" s="402">
        <v>8284.4699999999993</v>
      </c>
    </row>
    <row r="7359" spans="1:16" ht="45" x14ac:dyDescent="0.2">
      <c r="A7359" s="406" t="s">
        <v>6188</v>
      </c>
      <c r="B7359" s="406" t="s">
        <v>3526</v>
      </c>
      <c r="C7359" s="170" t="s">
        <v>2594</v>
      </c>
      <c r="D7359" s="405" t="s">
        <v>6254</v>
      </c>
      <c r="E7359" s="404">
        <v>3500</v>
      </c>
      <c r="F7359" s="434" t="s">
        <v>6933</v>
      </c>
      <c r="G7359" s="403" t="s">
        <v>6932</v>
      </c>
      <c r="H7359" s="170" t="s">
        <v>6239</v>
      </c>
      <c r="I7359" s="170" t="s">
        <v>6183</v>
      </c>
      <c r="J7359" s="155" t="s">
        <v>3529</v>
      </c>
      <c r="K7359" s="170">
        <v>1</v>
      </c>
      <c r="L7359" s="170">
        <v>12</v>
      </c>
      <c r="M7359" s="402">
        <v>45106.470000000008</v>
      </c>
      <c r="N7359" s="170">
        <v>1</v>
      </c>
      <c r="O7359" s="170">
        <v>6</v>
      </c>
      <c r="P7359" s="402">
        <v>22306.799999999999</v>
      </c>
    </row>
    <row r="7360" spans="1:16" ht="45" x14ac:dyDescent="0.2">
      <c r="A7360" s="406" t="s">
        <v>6188</v>
      </c>
      <c r="B7360" s="406" t="s">
        <v>3526</v>
      </c>
      <c r="C7360" s="170" t="s">
        <v>2594</v>
      </c>
      <c r="D7360" s="405" t="s">
        <v>6489</v>
      </c>
      <c r="E7360" s="404">
        <v>4500</v>
      </c>
      <c r="F7360" s="434" t="s">
        <v>6931</v>
      </c>
      <c r="G7360" s="403" t="s">
        <v>6930</v>
      </c>
      <c r="H7360" s="170" t="s">
        <v>6395</v>
      </c>
      <c r="I7360" s="170" t="s">
        <v>6183</v>
      </c>
      <c r="J7360" s="155" t="s">
        <v>3529</v>
      </c>
      <c r="K7360" s="170">
        <v>1</v>
      </c>
      <c r="L7360" s="170">
        <v>4</v>
      </c>
      <c r="M7360" s="402">
        <v>17916.599999999999</v>
      </c>
      <c r="N7360" s="170">
        <v>1</v>
      </c>
      <c r="O7360" s="170">
        <v>6</v>
      </c>
      <c r="P7360" s="402">
        <v>28306.799999999999</v>
      </c>
    </row>
    <row r="7361" spans="1:16" ht="45" x14ac:dyDescent="0.2">
      <c r="A7361" s="406" t="s">
        <v>6188</v>
      </c>
      <c r="B7361" s="406" t="s">
        <v>3526</v>
      </c>
      <c r="C7361" s="170" t="s">
        <v>2594</v>
      </c>
      <c r="D7361" s="405" t="s">
        <v>6929</v>
      </c>
      <c r="E7361" s="404">
        <v>8100</v>
      </c>
      <c r="F7361" s="434" t="s">
        <v>6928</v>
      </c>
      <c r="G7361" s="403" t="s">
        <v>6927</v>
      </c>
      <c r="H7361" s="170" t="s">
        <v>6255</v>
      </c>
      <c r="I7361" s="170" t="s">
        <v>6183</v>
      </c>
      <c r="J7361" s="155" t="s">
        <v>3529</v>
      </c>
      <c r="K7361" s="170">
        <v>1</v>
      </c>
      <c r="L7361" s="170">
        <v>12</v>
      </c>
      <c r="M7361" s="402">
        <v>100015.40999999997</v>
      </c>
      <c r="N7361" s="170">
        <v>1</v>
      </c>
      <c r="O7361" s="170">
        <v>6</v>
      </c>
      <c r="P7361" s="402">
        <v>49903.990000000005</v>
      </c>
    </row>
    <row r="7362" spans="1:16" ht="45" x14ac:dyDescent="0.2">
      <c r="A7362" s="406" t="s">
        <v>6188</v>
      </c>
      <c r="B7362" s="406" t="s">
        <v>3526</v>
      </c>
      <c r="C7362" s="170" t="s">
        <v>2594</v>
      </c>
      <c r="D7362" s="405" t="s">
        <v>6926</v>
      </c>
      <c r="E7362" s="404">
        <v>3000</v>
      </c>
      <c r="F7362" s="434" t="s">
        <v>6925</v>
      </c>
      <c r="G7362" s="403" t="s">
        <v>6924</v>
      </c>
      <c r="H7362" s="170" t="s">
        <v>6923</v>
      </c>
      <c r="I7362" s="170" t="s">
        <v>6246</v>
      </c>
      <c r="J7362" s="155" t="s">
        <v>6246</v>
      </c>
      <c r="K7362" s="170">
        <v>1</v>
      </c>
      <c r="L7362" s="170">
        <v>10</v>
      </c>
      <c r="M7362" s="402">
        <v>31741.500000000007</v>
      </c>
      <c r="N7362" s="170">
        <v>1</v>
      </c>
      <c r="O7362" s="170">
        <v>6</v>
      </c>
      <c r="P7362" s="402">
        <v>19306.8</v>
      </c>
    </row>
    <row r="7363" spans="1:16" ht="45" x14ac:dyDescent="0.2">
      <c r="A7363" s="406" t="s">
        <v>6188</v>
      </c>
      <c r="B7363" s="406" t="s">
        <v>2595</v>
      </c>
      <c r="C7363" s="170" t="s">
        <v>2594</v>
      </c>
      <c r="D7363" s="405" t="s">
        <v>6304</v>
      </c>
      <c r="E7363" s="404">
        <v>5600</v>
      </c>
      <c r="F7363" s="434" t="s">
        <v>6922</v>
      </c>
      <c r="G7363" s="403" t="s">
        <v>6921</v>
      </c>
      <c r="H7363" s="170" t="s">
        <v>6201</v>
      </c>
      <c r="I7363" s="170" t="s">
        <v>6183</v>
      </c>
      <c r="J7363" s="155" t="s">
        <v>3529</v>
      </c>
      <c r="K7363" s="170">
        <v>1</v>
      </c>
      <c r="L7363" s="170">
        <v>11</v>
      </c>
      <c r="M7363" s="402">
        <v>69396.98000000001</v>
      </c>
      <c r="N7363" s="170" t="s">
        <v>1136</v>
      </c>
      <c r="O7363" s="170" t="s">
        <v>1136</v>
      </c>
      <c r="P7363" s="402" t="s">
        <v>1136</v>
      </c>
    </row>
    <row r="7364" spans="1:16" ht="45" x14ac:dyDescent="0.2">
      <c r="A7364" s="406" t="s">
        <v>6188</v>
      </c>
      <c r="B7364" s="406" t="s">
        <v>2595</v>
      </c>
      <c r="C7364" s="170" t="s">
        <v>2594</v>
      </c>
      <c r="D7364" s="405" t="s">
        <v>6226</v>
      </c>
      <c r="E7364" s="404">
        <v>7500</v>
      </c>
      <c r="F7364" s="434" t="s">
        <v>6920</v>
      </c>
      <c r="G7364" s="403" t="s">
        <v>6919</v>
      </c>
      <c r="H7364" s="170" t="s">
        <v>6201</v>
      </c>
      <c r="I7364" s="170" t="s">
        <v>6183</v>
      </c>
      <c r="J7364" s="155" t="s">
        <v>3529</v>
      </c>
      <c r="K7364" s="170">
        <v>1</v>
      </c>
      <c r="L7364" s="170">
        <v>12</v>
      </c>
      <c r="M7364" s="402">
        <v>92447.819999999992</v>
      </c>
      <c r="N7364" s="170">
        <v>1</v>
      </c>
      <c r="O7364" s="170">
        <v>6</v>
      </c>
      <c r="P7364" s="402">
        <v>46305.760000000002</v>
      </c>
    </row>
    <row r="7365" spans="1:16" ht="45" x14ac:dyDescent="0.2">
      <c r="A7365" s="406" t="s">
        <v>6188</v>
      </c>
      <c r="B7365" s="406" t="s">
        <v>3526</v>
      </c>
      <c r="C7365" s="170" t="s">
        <v>2594</v>
      </c>
      <c r="D7365" s="405" t="s">
        <v>6226</v>
      </c>
      <c r="E7365" s="404">
        <v>4500</v>
      </c>
      <c r="F7365" s="434" t="s">
        <v>6918</v>
      </c>
      <c r="G7365" s="403" t="s">
        <v>6917</v>
      </c>
      <c r="H7365" s="170" t="s">
        <v>6201</v>
      </c>
      <c r="I7365" s="170" t="s">
        <v>6183</v>
      </c>
      <c r="J7365" s="155" t="s">
        <v>3529</v>
      </c>
      <c r="K7365" s="170">
        <v>1</v>
      </c>
      <c r="L7365" s="170">
        <v>10</v>
      </c>
      <c r="M7365" s="402">
        <v>52122.840000000011</v>
      </c>
      <c r="N7365" s="170" t="s">
        <v>1136</v>
      </c>
      <c r="O7365" s="170" t="s">
        <v>1136</v>
      </c>
      <c r="P7365" s="402" t="s">
        <v>1136</v>
      </c>
    </row>
    <row r="7366" spans="1:16" ht="45" x14ac:dyDescent="0.2">
      <c r="A7366" s="406" t="s">
        <v>6188</v>
      </c>
      <c r="B7366" s="406" t="s">
        <v>3526</v>
      </c>
      <c r="C7366" s="170" t="s">
        <v>2594</v>
      </c>
      <c r="D7366" s="405" t="s">
        <v>6916</v>
      </c>
      <c r="E7366" s="404">
        <v>11000</v>
      </c>
      <c r="F7366" s="434" t="s">
        <v>6915</v>
      </c>
      <c r="G7366" s="403" t="s">
        <v>6914</v>
      </c>
      <c r="H7366" s="170" t="s">
        <v>6376</v>
      </c>
      <c r="I7366" s="170" t="s">
        <v>6183</v>
      </c>
      <c r="J7366" s="155" t="s">
        <v>5535</v>
      </c>
      <c r="K7366" s="170">
        <v>1</v>
      </c>
      <c r="L7366" s="170">
        <v>6</v>
      </c>
      <c r="M7366" s="402">
        <v>67824.62000000001</v>
      </c>
      <c r="N7366" s="170" t="s">
        <v>1136</v>
      </c>
      <c r="O7366" s="170" t="s">
        <v>1136</v>
      </c>
      <c r="P7366" s="402" t="s">
        <v>1136</v>
      </c>
    </row>
    <row r="7367" spans="1:16" ht="45" x14ac:dyDescent="0.2">
      <c r="A7367" s="406" t="s">
        <v>6188</v>
      </c>
      <c r="B7367" s="406" t="s">
        <v>3526</v>
      </c>
      <c r="C7367" s="170" t="s">
        <v>2594</v>
      </c>
      <c r="D7367" s="405" t="s">
        <v>6144</v>
      </c>
      <c r="E7367" s="404">
        <v>3000</v>
      </c>
      <c r="F7367" s="434" t="s">
        <v>6913</v>
      </c>
      <c r="G7367" s="403" t="s">
        <v>6912</v>
      </c>
      <c r="H7367" s="170" t="s">
        <v>6911</v>
      </c>
      <c r="I7367" s="170" t="s">
        <v>6279</v>
      </c>
      <c r="J7367" s="155" t="s">
        <v>6279</v>
      </c>
      <c r="K7367" s="170">
        <v>1</v>
      </c>
      <c r="L7367" s="170">
        <v>12</v>
      </c>
      <c r="M7367" s="402">
        <v>38954.180000000008</v>
      </c>
      <c r="N7367" s="170">
        <v>1</v>
      </c>
      <c r="O7367" s="170">
        <v>6</v>
      </c>
      <c r="P7367" s="402">
        <v>19306.8</v>
      </c>
    </row>
    <row r="7368" spans="1:16" ht="45" x14ac:dyDescent="0.2">
      <c r="A7368" s="406" t="s">
        <v>6188</v>
      </c>
      <c r="B7368" s="406" t="s">
        <v>3526</v>
      </c>
      <c r="C7368" s="170" t="s">
        <v>2594</v>
      </c>
      <c r="D7368" s="405" t="s">
        <v>6512</v>
      </c>
      <c r="E7368" s="404">
        <v>6800</v>
      </c>
      <c r="F7368" s="434" t="s">
        <v>6910</v>
      </c>
      <c r="G7368" s="403" t="s">
        <v>6909</v>
      </c>
      <c r="H7368" s="170" t="s">
        <v>6201</v>
      </c>
      <c r="I7368" s="170" t="s">
        <v>6183</v>
      </c>
      <c r="J7368" s="155" t="s">
        <v>3529</v>
      </c>
      <c r="K7368" s="170">
        <v>1</v>
      </c>
      <c r="L7368" s="170">
        <v>12</v>
      </c>
      <c r="M7368" s="402">
        <v>84449.549999999988</v>
      </c>
      <c r="N7368" s="170">
        <v>1</v>
      </c>
      <c r="O7368" s="170">
        <v>4</v>
      </c>
      <c r="P7368" s="402">
        <v>37793.89</v>
      </c>
    </row>
    <row r="7369" spans="1:16" ht="45" x14ac:dyDescent="0.2">
      <c r="A7369" s="406" t="s">
        <v>6188</v>
      </c>
      <c r="B7369" s="406" t="s">
        <v>3526</v>
      </c>
      <c r="C7369" s="170" t="s">
        <v>2594</v>
      </c>
      <c r="D7369" s="405" t="s">
        <v>6623</v>
      </c>
      <c r="E7369" s="404">
        <v>2500</v>
      </c>
      <c r="F7369" s="434" t="s">
        <v>6908</v>
      </c>
      <c r="G7369" s="403" t="s">
        <v>6907</v>
      </c>
      <c r="H7369" s="170" t="s">
        <v>3542</v>
      </c>
      <c r="I7369" s="170" t="s">
        <v>6183</v>
      </c>
      <c r="J7369" s="155" t="s">
        <v>6183</v>
      </c>
      <c r="K7369" s="170">
        <v>1</v>
      </c>
      <c r="L7369" s="170">
        <v>12</v>
      </c>
      <c r="M7369" s="402">
        <v>32463.030000000002</v>
      </c>
      <c r="N7369" s="170">
        <v>1</v>
      </c>
      <c r="O7369" s="170">
        <v>6</v>
      </c>
      <c r="P7369" s="402">
        <v>16042.04</v>
      </c>
    </row>
    <row r="7370" spans="1:16" ht="45" x14ac:dyDescent="0.2">
      <c r="A7370" s="406" t="s">
        <v>6188</v>
      </c>
      <c r="B7370" s="406" t="s">
        <v>3526</v>
      </c>
      <c r="C7370" s="170" t="s">
        <v>2594</v>
      </c>
      <c r="D7370" s="405" t="s">
        <v>6906</v>
      </c>
      <c r="E7370" s="404">
        <v>3000</v>
      </c>
      <c r="F7370" s="434" t="s">
        <v>6905</v>
      </c>
      <c r="G7370" s="403" t="s">
        <v>6904</v>
      </c>
      <c r="H7370" s="170" t="s">
        <v>6362</v>
      </c>
      <c r="I7370" s="170" t="s">
        <v>6183</v>
      </c>
      <c r="J7370" s="155" t="s">
        <v>3529</v>
      </c>
      <c r="K7370" s="170">
        <v>1</v>
      </c>
      <c r="L7370" s="170">
        <v>12</v>
      </c>
      <c r="M7370" s="402">
        <v>38961.05000000001</v>
      </c>
      <c r="N7370" s="170">
        <v>1</v>
      </c>
      <c r="O7370" s="170">
        <v>6</v>
      </c>
      <c r="P7370" s="402">
        <v>19306.8</v>
      </c>
    </row>
    <row r="7371" spans="1:16" ht="45" x14ac:dyDescent="0.2">
      <c r="A7371" s="406" t="s">
        <v>6188</v>
      </c>
      <c r="B7371" s="406" t="s">
        <v>2595</v>
      </c>
      <c r="C7371" s="170" t="s">
        <v>2594</v>
      </c>
      <c r="D7371" s="405" t="s">
        <v>6208</v>
      </c>
      <c r="E7371" s="404">
        <v>7500</v>
      </c>
      <c r="F7371" s="434" t="s">
        <v>6903</v>
      </c>
      <c r="G7371" s="403" t="s">
        <v>6902</v>
      </c>
      <c r="H7371" s="170" t="s">
        <v>6201</v>
      </c>
      <c r="I7371" s="170" t="s">
        <v>6183</v>
      </c>
      <c r="J7371" s="155" t="s">
        <v>5535</v>
      </c>
      <c r="K7371" s="170">
        <v>1</v>
      </c>
      <c r="L7371" s="170">
        <v>2</v>
      </c>
      <c r="M7371" s="402">
        <v>18337.149999999998</v>
      </c>
      <c r="N7371" s="170" t="s">
        <v>1136</v>
      </c>
      <c r="O7371" s="170" t="s">
        <v>1136</v>
      </c>
      <c r="P7371" s="402" t="s">
        <v>1136</v>
      </c>
    </row>
    <row r="7372" spans="1:16" ht="45" x14ac:dyDescent="0.2">
      <c r="A7372" s="406" t="s">
        <v>6188</v>
      </c>
      <c r="B7372" s="406" t="s">
        <v>3526</v>
      </c>
      <c r="C7372" s="170" t="s">
        <v>2594</v>
      </c>
      <c r="D7372" s="405" t="s">
        <v>6217</v>
      </c>
      <c r="E7372" s="404">
        <v>8100</v>
      </c>
      <c r="F7372" s="434" t="s">
        <v>6901</v>
      </c>
      <c r="G7372" s="403" t="s">
        <v>6900</v>
      </c>
      <c r="H7372" s="170" t="s">
        <v>6201</v>
      </c>
      <c r="I7372" s="170" t="s">
        <v>6183</v>
      </c>
      <c r="J7372" s="155" t="s">
        <v>3529</v>
      </c>
      <c r="K7372" s="170">
        <v>2</v>
      </c>
      <c r="L7372" s="170">
        <v>6</v>
      </c>
      <c r="M7372" s="402">
        <v>100708.3</v>
      </c>
      <c r="N7372" s="170">
        <v>1</v>
      </c>
      <c r="O7372" s="170">
        <v>6</v>
      </c>
      <c r="P7372" s="402">
        <v>49906.8</v>
      </c>
    </row>
    <row r="7373" spans="1:16" ht="45" x14ac:dyDescent="0.2">
      <c r="A7373" s="406" t="s">
        <v>6188</v>
      </c>
      <c r="B7373" s="406" t="s">
        <v>2595</v>
      </c>
      <c r="C7373" s="170" t="s">
        <v>2594</v>
      </c>
      <c r="D7373" s="405" t="s">
        <v>6899</v>
      </c>
      <c r="E7373" s="404">
        <v>9500</v>
      </c>
      <c r="F7373" s="434" t="s">
        <v>6898</v>
      </c>
      <c r="G7373" s="403" t="s">
        <v>6897</v>
      </c>
      <c r="H7373" s="170" t="s">
        <v>6255</v>
      </c>
      <c r="I7373" s="170" t="s">
        <v>6183</v>
      </c>
      <c r="J7373" s="155" t="s">
        <v>3529</v>
      </c>
      <c r="K7373" s="170">
        <v>1</v>
      </c>
      <c r="L7373" s="170">
        <v>12</v>
      </c>
      <c r="M7373" s="402">
        <v>116692.92999999996</v>
      </c>
      <c r="N7373" s="170">
        <v>1</v>
      </c>
      <c r="O7373" s="170">
        <v>6</v>
      </c>
      <c r="P7373" s="402">
        <v>57634.87</v>
      </c>
    </row>
    <row r="7374" spans="1:16" ht="45" x14ac:dyDescent="0.2">
      <c r="A7374" s="406" t="s">
        <v>6188</v>
      </c>
      <c r="B7374" s="406" t="s">
        <v>3526</v>
      </c>
      <c r="C7374" s="170" t="s">
        <v>2594</v>
      </c>
      <c r="D7374" s="405" t="s">
        <v>3698</v>
      </c>
      <c r="E7374" s="404">
        <v>4000</v>
      </c>
      <c r="F7374" s="434" t="s">
        <v>6896</v>
      </c>
      <c r="G7374" s="403" t="s">
        <v>6895</v>
      </c>
      <c r="H7374" s="170" t="s">
        <v>3574</v>
      </c>
      <c r="I7374" s="170" t="s">
        <v>6183</v>
      </c>
      <c r="J7374" s="155" t="s">
        <v>6183</v>
      </c>
      <c r="K7374" s="170">
        <v>1</v>
      </c>
      <c r="L7374" s="170">
        <v>4</v>
      </c>
      <c r="M7374" s="402">
        <v>15929.939999999999</v>
      </c>
      <c r="N7374" s="170">
        <v>1</v>
      </c>
      <c r="O7374" s="170">
        <v>6</v>
      </c>
      <c r="P7374" s="402">
        <v>25306.799999999999</v>
      </c>
    </row>
    <row r="7375" spans="1:16" ht="45" x14ac:dyDescent="0.2">
      <c r="A7375" s="406" t="s">
        <v>6188</v>
      </c>
      <c r="B7375" s="406" t="s">
        <v>3526</v>
      </c>
      <c r="C7375" s="170" t="s">
        <v>2594</v>
      </c>
      <c r="D7375" s="405" t="s">
        <v>6279</v>
      </c>
      <c r="E7375" s="404">
        <v>3000</v>
      </c>
      <c r="F7375" s="434" t="s">
        <v>6894</v>
      </c>
      <c r="G7375" s="403" t="s">
        <v>6893</v>
      </c>
      <c r="H7375" s="170" t="s">
        <v>6892</v>
      </c>
      <c r="I7375" s="170" t="s">
        <v>6279</v>
      </c>
      <c r="J7375" s="155" t="s">
        <v>6279</v>
      </c>
      <c r="K7375" s="170">
        <v>1</v>
      </c>
      <c r="L7375" s="170">
        <v>12</v>
      </c>
      <c r="M7375" s="402">
        <v>38989.80000000001</v>
      </c>
      <c r="N7375" s="170">
        <v>1</v>
      </c>
      <c r="O7375" s="170">
        <v>6</v>
      </c>
      <c r="P7375" s="402">
        <v>19306.8</v>
      </c>
    </row>
    <row r="7376" spans="1:16" ht="45" x14ac:dyDescent="0.2">
      <c r="A7376" s="406" t="s">
        <v>6188</v>
      </c>
      <c r="B7376" s="406" t="s">
        <v>3526</v>
      </c>
      <c r="C7376" s="170" t="s">
        <v>2594</v>
      </c>
      <c r="D7376" s="405" t="s">
        <v>6891</v>
      </c>
      <c r="E7376" s="404">
        <v>4500</v>
      </c>
      <c r="F7376" s="434" t="s">
        <v>6890</v>
      </c>
      <c r="G7376" s="403" t="s">
        <v>6889</v>
      </c>
      <c r="H7376" s="170" t="s">
        <v>6269</v>
      </c>
      <c r="I7376" s="170" t="s">
        <v>6183</v>
      </c>
      <c r="J7376" s="155" t="s">
        <v>3529</v>
      </c>
      <c r="K7376" s="170">
        <v>1</v>
      </c>
      <c r="L7376" s="170">
        <v>12</v>
      </c>
      <c r="M7376" s="402">
        <v>56888.55000000001</v>
      </c>
      <c r="N7376" s="170">
        <v>1</v>
      </c>
      <c r="O7376" s="170">
        <v>6</v>
      </c>
      <c r="P7376" s="402">
        <v>28306.799999999999</v>
      </c>
    </row>
    <row r="7377" spans="1:16" ht="45" x14ac:dyDescent="0.2">
      <c r="A7377" s="406" t="s">
        <v>6188</v>
      </c>
      <c r="B7377" s="406" t="s">
        <v>3526</v>
      </c>
      <c r="C7377" s="170" t="s">
        <v>2594</v>
      </c>
      <c r="D7377" s="405" t="s">
        <v>5535</v>
      </c>
      <c r="E7377" s="404">
        <v>6000</v>
      </c>
      <c r="F7377" s="434" t="s">
        <v>6888</v>
      </c>
      <c r="G7377" s="403" t="s">
        <v>6887</v>
      </c>
      <c r="H7377" s="170" t="s">
        <v>6299</v>
      </c>
      <c r="I7377" s="170" t="s">
        <v>6183</v>
      </c>
      <c r="J7377" s="155" t="s">
        <v>3529</v>
      </c>
      <c r="K7377" s="170">
        <v>1</v>
      </c>
      <c r="L7377" s="170">
        <v>11</v>
      </c>
      <c r="M7377" s="402">
        <v>72666.070000000007</v>
      </c>
      <c r="N7377" s="170" t="s">
        <v>1136</v>
      </c>
      <c r="O7377" s="170" t="s">
        <v>1136</v>
      </c>
      <c r="P7377" s="402" t="s">
        <v>1136</v>
      </c>
    </row>
    <row r="7378" spans="1:16" ht="45" x14ac:dyDescent="0.2">
      <c r="A7378" s="406" t="s">
        <v>6188</v>
      </c>
      <c r="B7378" s="406" t="s">
        <v>2595</v>
      </c>
      <c r="C7378" s="170" t="s">
        <v>2594</v>
      </c>
      <c r="D7378" s="405" t="s">
        <v>6226</v>
      </c>
      <c r="E7378" s="404">
        <v>7500</v>
      </c>
      <c r="F7378" s="434" t="s">
        <v>6886</v>
      </c>
      <c r="G7378" s="403" t="s">
        <v>6885</v>
      </c>
      <c r="H7378" s="170" t="s">
        <v>6201</v>
      </c>
      <c r="I7378" s="170" t="s">
        <v>6183</v>
      </c>
      <c r="J7378" s="155" t="s">
        <v>3529</v>
      </c>
      <c r="K7378" s="170">
        <v>1</v>
      </c>
      <c r="L7378" s="170">
        <v>12</v>
      </c>
      <c r="M7378" s="402">
        <v>92974.699999999983</v>
      </c>
      <c r="N7378" s="170">
        <v>1</v>
      </c>
      <c r="O7378" s="170">
        <v>6</v>
      </c>
      <c r="P7378" s="402">
        <v>46067.22</v>
      </c>
    </row>
    <row r="7379" spans="1:16" ht="45" x14ac:dyDescent="0.2">
      <c r="A7379" s="406" t="s">
        <v>6188</v>
      </c>
      <c r="B7379" s="406" t="s">
        <v>3526</v>
      </c>
      <c r="C7379" s="170" t="s">
        <v>2594</v>
      </c>
      <c r="D7379" s="405" t="s">
        <v>6254</v>
      </c>
      <c r="E7379" s="404">
        <v>3500</v>
      </c>
      <c r="F7379" s="434" t="s">
        <v>6884</v>
      </c>
      <c r="G7379" s="403" t="s">
        <v>6883</v>
      </c>
      <c r="H7379" s="170" t="s">
        <v>6362</v>
      </c>
      <c r="I7379" s="170" t="s">
        <v>6183</v>
      </c>
      <c r="J7379" s="155" t="s">
        <v>3529</v>
      </c>
      <c r="K7379" s="170">
        <v>1</v>
      </c>
      <c r="L7379" s="170">
        <v>12</v>
      </c>
      <c r="M7379" s="402">
        <v>44888.450000000012</v>
      </c>
      <c r="N7379" s="170">
        <v>1</v>
      </c>
      <c r="O7379" s="170">
        <v>6</v>
      </c>
      <c r="P7379" s="402">
        <v>22267.91</v>
      </c>
    </row>
    <row r="7380" spans="1:16" ht="45" x14ac:dyDescent="0.2">
      <c r="A7380" s="406" t="s">
        <v>6188</v>
      </c>
      <c r="B7380" s="406" t="s">
        <v>3526</v>
      </c>
      <c r="C7380" s="170" t="s">
        <v>2594</v>
      </c>
      <c r="D7380" s="405" t="s">
        <v>6226</v>
      </c>
      <c r="E7380" s="404">
        <v>10000</v>
      </c>
      <c r="F7380" s="434" t="s">
        <v>6882</v>
      </c>
      <c r="G7380" s="403" t="s">
        <v>6881</v>
      </c>
      <c r="H7380" s="170" t="s">
        <v>6201</v>
      </c>
      <c r="I7380" s="170" t="s">
        <v>6183</v>
      </c>
      <c r="J7380" s="155" t="s">
        <v>3529</v>
      </c>
      <c r="K7380" s="170">
        <v>1</v>
      </c>
      <c r="L7380" s="170">
        <v>12</v>
      </c>
      <c r="M7380" s="402">
        <v>116933.5</v>
      </c>
      <c r="N7380" s="170">
        <v>1</v>
      </c>
      <c r="O7380" s="170">
        <v>6</v>
      </c>
      <c r="P7380" s="402">
        <v>61306.8</v>
      </c>
    </row>
    <row r="7381" spans="1:16" ht="45" x14ac:dyDescent="0.2">
      <c r="A7381" s="406" t="s">
        <v>6188</v>
      </c>
      <c r="B7381" s="406" t="s">
        <v>3526</v>
      </c>
      <c r="C7381" s="170" t="s">
        <v>2594</v>
      </c>
      <c r="D7381" s="405" t="s">
        <v>6880</v>
      </c>
      <c r="E7381" s="404">
        <v>8100</v>
      </c>
      <c r="F7381" s="434" t="s">
        <v>6879</v>
      </c>
      <c r="G7381" s="403" t="s">
        <v>6878</v>
      </c>
      <c r="H7381" s="170" t="s">
        <v>6630</v>
      </c>
      <c r="I7381" s="170" t="s">
        <v>6183</v>
      </c>
      <c r="J7381" s="155" t="s">
        <v>3529</v>
      </c>
      <c r="K7381" s="170">
        <v>2</v>
      </c>
      <c r="L7381" s="170">
        <v>10</v>
      </c>
      <c r="M7381" s="402">
        <v>103108.29000000001</v>
      </c>
      <c r="N7381" s="170">
        <v>1</v>
      </c>
      <c r="O7381" s="170">
        <v>6</v>
      </c>
      <c r="P7381" s="402">
        <v>41088</v>
      </c>
    </row>
    <row r="7382" spans="1:16" ht="45" x14ac:dyDescent="0.2">
      <c r="A7382" s="406" t="s">
        <v>6188</v>
      </c>
      <c r="B7382" s="406" t="s">
        <v>2595</v>
      </c>
      <c r="C7382" s="170" t="s">
        <v>2594</v>
      </c>
      <c r="D7382" s="405" t="s">
        <v>6877</v>
      </c>
      <c r="E7382" s="404">
        <v>6800</v>
      </c>
      <c r="F7382" s="434" t="s">
        <v>6876</v>
      </c>
      <c r="G7382" s="403" t="s">
        <v>6875</v>
      </c>
      <c r="H7382" s="170" t="s">
        <v>3542</v>
      </c>
      <c r="I7382" s="170" t="s">
        <v>6183</v>
      </c>
      <c r="J7382" s="155" t="s">
        <v>6874</v>
      </c>
      <c r="K7382" s="170">
        <v>1</v>
      </c>
      <c r="L7382" s="170">
        <v>4</v>
      </c>
      <c r="M7382" s="402">
        <v>28277.71</v>
      </c>
      <c r="N7382" s="170" t="s">
        <v>1136</v>
      </c>
      <c r="O7382" s="170" t="s">
        <v>1136</v>
      </c>
      <c r="P7382" s="402" t="s">
        <v>1136</v>
      </c>
    </row>
    <row r="7383" spans="1:16" ht="45" x14ac:dyDescent="0.2">
      <c r="A7383" s="406" t="s">
        <v>6188</v>
      </c>
      <c r="B7383" s="406" t="s">
        <v>3526</v>
      </c>
      <c r="C7383" s="170" t="s">
        <v>2594</v>
      </c>
      <c r="D7383" s="405" t="s">
        <v>6873</v>
      </c>
      <c r="E7383" s="404">
        <v>7500</v>
      </c>
      <c r="F7383" s="434" t="s">
        <v>6872</v>
      </c>
      <c r="G7383" s="403" t="s">
        <v>6871</v>
      </c>
      <c r="H7383" s="170" t="s">
        <v>6239</v>
      </c>
      <c r="I7383" s="170" t="s">
        <v>6183</v>
      </c>
      <c r="J7383" s="155" t="s">
        <v>3529</v>
      </c>
      <c r="K7383" s="170">
        <v>1</v>
      </c>
      <c r="L7383" s="170">
        <v>12</v>
      </c>
      <c r="M7383" s="402">
        <v>92518.959999999992</v>
      </c>
      <c r="N7383" s="170">
        <v>1</v>
      </c>
      <c r="O7383" s="170">
        <v>6</v>
      </c>
      <c r="P7383" s="402">
        <v>46283.880000000005</v>
      </c>
    </row>
    <row r="7384" spans="1:16" ht="45" x14ac:dyDescent="0.2">
      <c r="A7384" s="406" t="s">
        <v>6188</v>
      </c>
      <c r="B7384" s="406" t="s">
        <v>3526</v>
      </c>
      <c r="C7384" s="170" t="s">
        <v>2594</v>
      </c>
      <c r="D7384" s="405" t="s">
        <v>6870</v>
      </c>
      <c r="E7384" s="404">
        <v>10000</v>
      </c>
      <c r="F7384" s="434" t="s">
        <v>6869</v>
      </c>
      <c r="G7384" s="403" t="s">
        <v>6868</v>
      </c>
      <c r="H7384" s="170" t="s">
        <v>6201</v>
      </c>
      <c r="I7384" s="170" t="s">
        <v>6183</v>
      </c>
      <c r="J7384" s="155" t="s">
        <v>3529</v>
      </c>
      <c r="K7384" s="170">
        <v>1</v>
      </c>
      <c r="L7384" s="170">
        <v>12</v>
      </c>
      <c r="M7384" s="402">
        <v>121989.79999999997</v>
      </c>
      <c r="N7384" s="170">
        <v>1</v>
      </c>
      <c r="O7384" s="170">
        <v>6</v>
      </c>
      <c r="P7384" s="402">
        <v>61306.8</v>
      </c>
    </row>
    <row r="7385" spans="1:16" ht="45" x14ac:dyDescent="0.2">
      <c r="A7385" s="406" t="s">
        <v>6188</v>
      </c>
      <c r="B7385" s="406" t="s">
        <v>3526</v>
      </c>
      <c r="C7385" s="170" t="s">
        <v>2594</v>
      </c>
      <c r="D7385" s="405" t="s">
        <v>6254</v>
      </c>
      <c r="E7385" s="404">
        <v>3500</v>
      </c>
      <c r="F7385" s="434" t="s">
        <v>6867</v>
      </c>
      <c r="G7385" s="403" t="s">
        <v>6866</v>
      </c>
      <c r="H7385" s="170" t="s">
        <v>6576</v>
      </c>
      <c r="I7385" s="170" t="s">
        <v>6183</v>
      </c>
      <c r="J7385" s="155" t="s">
        <v>3529</v>
      </c>
      <c r="K7385" s="170">
        <v>1</v>
      </c>
      <c r="L7385" s="170">
        <v>12</v>
      </c>
      <c r="M7385" s="402">
        <v>44989.80000000001</v>
      </c>
      <c r="N7385" s="170">
        <v>1</v>
      </c>
      <c r="O7385" s="170">
        <v>6</v>
      </c>
      <c r="P7385" s="402">
        <v>22306.799999999999</v>
      </c>
    </row>
    <row r="7386" spans="1:16" ht="45" x14ac:dyDescent="0.2">
      <c r="A7386" s="406" t="s">
        <v>6188</v>
      </c>
      <c r="B7386" s="406" t="s">
        <v>3526</v>
      </c>
      <c r="C7386" s="170" t="s">
        <v>2594</v>
      </c>
      <c r="D7386" s="405" t="s">
        <v>6392</v>
      </c>
      <c r="E7386" s="404">
        <v>6000</v>
      </c>
      <c r="F7386" s="434" t="s">
        <v>6865</v>
      </c>
      <c r="G7386" s="403" t="s">
        <v>6864</v>
      </c>
      <c r="H7386" s="170" t="s">
        <v>6670</v>
      </c>
      <c r="I7386" s="170" t="s">
        <v>6183</v>
      </c>
      <c r="J7386" s="155" t="s">
        <v>3529</v>
      </c>
      <c r="K7386" s="170" t="s">
        <v>1136</v>
      </c>
      <c r="L7386" s="170" t="s">
        <v>1136</v>
      </c>
      <c r="M7386" s="402" t="s">
        <v>1136</v>
      </c>
      <c r="N7386" s="170">
        <v>1</v>
      </c>
      <c r="O7386" s="170">
        <v>6</v>
      </c>
      <c r="P7386" s="402">
        <v>33487</v>
      </c>
    </row>
    <row r="7387" spans="1:16" ht="45" x14ac:dyDescent="0.2">
      <c r="A7387" s="406" t="s">
        <v>6188</v>
      </c>
      <c r="B7387" s="406" t="s">
        <v>3526</v>
      </c>
      <c r="C7387" s="170" t="s">
        <v>2594</v>
      </c>
      <c r="D7387" s="405" t="s">
        <v>6863</v>
      </c>
      <c r="E7387" s="404">
        <v>3800</v>
      </c>
      <c r="F7387" s="434" t="s">
        <v>6862</v>
      </c>
      <c r="G7387" s="403" t="s">
        <v>6861</v>
      </c>
      <c r="H7387" s="170" t="s">
        <v>6362</v>
      </c>
      <c r="I7387" s="170" t="s">
        <v>6183</v>
      </c>
      <c r="J7387" s="155" t="s">
        <v>3529</v>
      </c>
      <c r="K7387" s="170">
        <v>1</v>
      </c>
      <c r="L7387" s="170">
        <v>7</v>
      </c>
      <c r="M7387" s="402">
        <v>28407.930000000004</v>
      </c>
      <c r="N7387" s="170" t="s">
        <v>1136</v>
      </c>
      <c r="O7387" s="170" t="s">
        <v>1136</v>
      </c>
      <c r="P7387" s="402" t="s">
        <v>1136</v>
      </c>
    </row>
    <row r="7388" spans="1:16" ht="45" x14ac:dyDescent="0.2">
      <c r="A7388" s="406" t="s">
        <v>6188</v>
      </c>
      <c r="B7388" s="406" t="s">
        <v>2595</v>
      </c>
      <c r="C7388" s="170" t="s">
        <v>2594</v>
      </c>
      <c r="D7388" s="405" t="s">
        <v>3585</v>
      </c>
      <c r="E7388" s="404">
        <v>5250</v>
      </c>
      <c r="F7388" s="434" t="s">
        <v>6860</v>
      </c>
      <c r="G7388" s="403" t="s">
        <v>6859</v>
      </c>
      <c r="H7388" s="170" t="s">
        <v>6630</v>
      </c>
      <c r="I7388" s="170" t="s">
        <v>6183</v>
      </c>
      <c r="J7388" s="155" t="s">
        <v>3529</v>
      </c>
      <c r="K7388" s="170">
        <v>1</v>
      </c>
      <c r="L7388" s="170">
        <v>12</v>
      </c>
      <c r="M7388" s="402">
        <v>66032.090000000011</v>
      </c>
      <c r="N7388" s="170">
        <v>1</v>
      </c>
      <c r="O7388" s="170">
        <v>6</v>
      </c>
      <c r="P7388" s="402">
        <v>32806.800000000003</v>
      </c>
    </row>
    <row r="7389" spans="1:16" ht="45" x14ac:dyDescent="0.2">
      <c r="A7389" s="406" t="s">
        <v>6188</v>
      </c>
      <c r="B7389" s="406" t="s">
        <v>2595</v>
      </c>
      <c r="C7389" s="170" t="s">
        <v>2594</v>
      </c>
      <c r="D7389" s="405" t="s">
        <v>3541</v>
      </c>
      <c r="E7389" s="404">
        <v>2350</v>
      </c>
      <c r="F7389" s="434" t="s">
        <v>6858</v>
      </c>
      <c r="G7389" s="403" t="s">
        <v>6857</v>
      </c>
      <c r="H7389" s="170" t="s">
        <v>6218</v>
      </c>
      <c r="I7389" s="170" t="s">
        <v>6218</v>
      </c>
      <c r="J7389" s="155" t="s">
        <v>6218</v>
      </c>
      <c r="K7389" s="170">
        <v>1</v>
      </c>
      <c r="L7389" s="170">
        <v>5</v>
      </c>
      <c r="M7389" s="402">
        <v>12985.75</v>
      </c>
      <c r="N7389" s="170">
        <v>1</v>
      </c>
      <c r="O7389" s="170">
        <v>6</v>
      </c>
      <c r="P7389" s="402">
        <v>15357.26</v>
      </c>
    </row>
    <row r="7390" spans="1:16" ht="45" x14ac:dyDescent="0.2">
      <c r="A7390" s="406" t="s">
        <v>6188</v>
      </c>
      <c r="B7390" s="406" t="s">
        <v>3526</v>
      </c>
      <c r="C7390" s="170" t="s">
        <v>2594</v>
      </c>
      <c r="D7390" s="405" t="s">
        <v>6856</v>
      </c>
      <c r="E7390" s="404">
        <v>5600</v>
      </c>
      <c r="F7390" s="434" t="s">
        <v>6855</v>
      </c>
      <c r="G7390" s="403" t="s">
        <v>6854</v>
      </c>
      <c r="H7390" s="170" t="s">
        <v>6853</v>
      </c>
      <c r="I7390" s="170" t="s">
        <v>6183</v>
      </c>
      <c r="J7390" s="155" t="s">
        <v>3529</v>
      </c>
      <c r="K7390" s="170">
        <v>1</v>
      </c>
      <c r="L7390" s="170">
        <v>12</v>
      </c>
      <c r="M7390" s="402">
        <v>70132.63</v>
      </c>
      <c r="N7390" s="170">
        <v>1</v>
      </c>
      <c r="O7390" s="170">
        <v>6</v>
      </c>
      <c r="P7390" s="402">
        <v>34838.26</v>
      </c>
    </row>
    <row r="7391" spans="1:16" ht="45" x14ac:dyDescent="0.2">
      <c r="A7391" s="406" t="s">
        <v>6188</v>
      </c>
      <c r="B7391" s="406" t="s">
        <v>2595</v>
      </c>
      <c r="C7391" s="170" t="s">
        <v>2594</v>
      </c>
      <c r="D7391" s="405" t="s">
        <v>6686</v>
      </c>
      <c r="E7391" s="404">
        <v>6800</v>
      </c>
      <c r="F7391" s="434" t="s">
        <v>6852</v>
      </c>
      <c r="G7391" s="403" t="s">
        <v>6851</v>
      </c>
      <c r="H7391" s="170" t="s">
        <v>6362</v>
      </c>
      <c r="I7391" s="170" t="s">
        <v>6183</v>
      </c>
      <c r="J7391" s="155" t="s">
        <v>3529</v>
      </c>
      <c r="K7391" s="170">
        <v>1</v>
      </c>
      <c r="L7391" s="170">
        <v>12</v>
      </c>
      <c r="M7391" s="402">
        <v>84586.489999999991</v>
      </c>
      <c r="N7391" s="170">
        <v>1</v>
      </c>
      <c r="O7391" s="170">
        <v>6</v>
      </c>
      <c r="P7391" s="402">
        <v>42106.8</v>
      </c>
    </row>
    <row r="7392" spans="1:16" ht="45" x14ac:dyDescent="0.2">
      <c r="A7392" s="406" t="s">
        <v>6188</v>
      </c>
      <c r="B7392" s="406" t="s">
        <v>3526</v>
      </c>
      <c r="C7392" s="170" t="s">
        <v>2594</v>
      </c>
      <c r="D7392" s="405" t="s">
        <v>6371</v>
      </c>
      <c r="E7392" s="404">
        <v>4500</v>
      </c>
      <c r="F7392" s="434" t="s">
        <v>6850</v>
      </c>
      <c r="G7392" s="403" t="s">
        <v>6849</v>
      </c>
      <c r="H7392" s="170" t="s">
        <v>6239</v>
      </c>
      <c r="I7392" s="170" t="s">
        <v>6183</v>
      </c>
      <c r="J7392" s="155" t="s">
        <v>3529</v>
      </c>
      <c r="K7392" s="170">
        <v>1</v>
      </c>
      <c r="L7392" s="170">
        <v>12</v>
      </c>
      <c r="M7392" s="402">
        <v>56827.290000000008</v>
      </c>
      <c r="N7392" s="170">
        <v>1</v>
      </c>
      <c r="O7392" s="170">
        <v>6</v>
      </c>
      <c r="P7392" s="402">
        <v>28306.799999999999</v>
      </c>
    </row>
    <row r="7393" spans="1:16" ht="45" x14ac:dyDescent="0.2">
      <c r="A7393" s="406" t="s">
        <v>6188</v>
      </c>
      <c r="B7393" s="406" t="s">
        <v>3526</v>
      </c>
      <c r="C7393" s="170" t="s">
        <v>2594</v>
      </c>
      <c r="D7393" s="405" t="s">
        <v>6848</v>
      </c>
      <c r="E7393" s="404">
        <v>8000</v>
      </c>
      <c r="F7393" s="434" t="s">
        <v>6847</v>
      </c>
      <c r="G7393" s="403" t="s">
        <v>6846</v>
      </c>
      <c r="H7393" s="170" t="s">
        <v>6347</v>
      </c>
      <c r="I7393" s="170" t="s">
        <v>6183</v>
      </c>
      <c r="J7393" s="155" t="s">
        <v>3529</v>
      </c>
      <c r="K7393" s="170">
        <v>1</v>
      </c>
      <c r="L7393" s="170">
        <v>2</v>
      </c>
      <c r="M7393" s="402">
        <v>14027.189999999999</v>
      </c>
      <c r="N7393" s="170" t="s">
        <v>1136</v>
      </c>
      <c r="O7393" s="170" t="s">
        <v>1136</v>
      </c>
      <c r="P7393" s="402" t="s">
        <v>1136</v>
      </c>
    </row>
    <row r="7394" spans="1:16" ht="45" x14ac:dyDescent="0.2">
      <c r="A7394" s="406" t="s">
        <v>6188</v>
      </c>
      <c r="B7394" s="406" t="s">
        <v>3526</v>
      </c>
      <c r="C7394" s="170" t="s">
        <v>2594</v>
      </c>
      <c r="D7394" s="405" t="s">
        <v>4917</v>
      </c>
      <c r="E7394" s="404">
        <v>4500</v>
      </c>
      <c r="F7394" s="434" t="s">
        <v>6845</v>
      </c>
      <c r="G7394" s="403" t="s">
        <v>6844</v>
      </c>
      <c r="H7394" s="170" t="s">
        <v>6843</v>
      </c>
      <c r="I7394" s="170" t="s">
        <v>6246</v>
      </c>
      <c r="J7394" s="155" t="s">
        <v>6246</v>
      </c>
      <c r="K7394" s="170">
        <v>1</v>
      </c>
      <c r="L7394" s="170">
        <v>5</v>
      </c>
      <c r="M7394" s="402">
        <v>21096.6</v>
      </c>
      <c r="N7394" s="170">
        <v>1</v>
      </c>
      <c r="O7394" s="170">
        <v>6</v>
      </c>
      <c r="P7394" s="402">
        <v>28306.799999999999</v>
      </c>
    </row>
    <row r="7395" spans="1:16" ht="45" x14ac:dyDescent="0.2">
      <c r="A7395" s="406" t="s">
        <v>6188</v>
      </c>
      <c r="B7395" s="406" t="s">
        <v>3526</v>
      </c>
      <c r="C7395" s="170" t="s">
        <v>2594</v>
      </c>
      <c r="D7395" s="405" t="s">
        <v>6489</v>
      </c>
      <c r="E7395" s="404">
        <v>4500</v>
      </c>
      <c r="F7395" s="434" t="s">
        <v>6842</v>
      </c>
      <c r="G7395" s="403" t="s">
        <v>6841</v>
      </c>
      <c r="H7395" s="170" t="s">
        <v>6398</v>
      </c>
      <c r="I7395" s="170" t="s">
        <v>6183</v>
      </c>
      <c r="J7395" s="155" t="s">
        <v>3529</v>
      </c>
      <c r="K7395" s="170">
        <v>1</v>
      </c>
      <c r="L7395" s="170">
        <v>12</v>
      </c>
      <c r="M7395" s="402">
        <v>56925.110000000008</v>
      </c>
      <c r="N7395" s="170">
        <v>1</v>
      </c>
      <c r="O7395" s="170">
        <v>6</v>
      </c>
      <c r="P7395" s="402">
        <v>28305.55</v>
      </c>
    </row>
    <row r="7396" spans="1:16" ht="45" x14ac:dyDescent="0.2">
      <c r="A7396" s="406" t="s">
        <v>6188</v>
      </c>
      <c r="B7396" s="406" t="s">
        <v>3526</v>
      </c>
      <c r="C7396" s="170" t="s">
        <v>2594</v>
      </c>
      <c r="D7396" s="405" t="s">
        <v>3532</v>
      </c>
      <c r="E7396" s="404">
        <v>3000</v>
      </c>
      <c r="F7396" s="434" t="s">
        <v>6840</v>
      </c>
      <c r="G7396" s="403" t="s">
        <v>6839</v>
      </c>
      <c r="H7396" s="170" t="s">
        <v>6630</v>
      </c>
      <c r="I7396" s="170" t="s">
        <v>6183</v>
      </c>
      <c r="J7396" s="155" t="s">
        <v>3529</v>
      </c>
      <c r="K7396" s="170">
        <v>1</v>
      </c>
      <c r="L7396" s="170">
        <v>4</v>
      </c>
      <c r="M7396" s="402">
        <v>11557.460000000001</v>
      </c>
      <c r="N7396" s="170" t="s">
        <v>1136</v>
      </c>
      <c r="O7396" s="170" t="s">
        <v>1136</v>
      </c>
      <c r="P7396" s="402" t="s">
        <v>1136</v>
      </c>
    </row>
    <row r="7397" spans="1:16" ht="45" x14ac:dyDescent="0.2">
      <c r="A7397" s="406" t="s">
        <v>6188</v>
      </c>
      <c r="B7397" s="406" t="s">
        <v>3526</v>
      </c>
      <c r="C7397" s="170" t="s">
        <v>2594</v>
      </c>
      <c r="D7397" s="405" t="s">
        <v>6838</v>
      </c>
      <c r="E7397" s="404">
        <v>2000</v>
      </c>
      <c r="F7397" s="434" t="s">
        <v>6837</v>
      </c>
      <c r="G7397" s="403" t="s">
        <v>6836</v>
      </c>
      <c r="H7397" s="170" t="s">
        <v>3542</v>
      </c>
      <c r="I7397" s="170" t="s">
        <v>6183</v>
      </c>
      <c r="J7397" s="155" t="s">
        <v>6183</v>
      </c>
      <c r="K7397" s="170" t="s">
        <v>1136</v>
      </c>
      <c r="L7397" s="170" t="s">
        <v>1136</v>
      </c>
      <c r="M7397" s="402" t="s">
        <v>1136</v>
      </c>
      <c r="N7397" s="170">
        <v>1</v>
      </c>
      <c r="O7397" s="170">
        <v>6</v>
      </c>
      <c r="P7397" s="402">
        <v>12862</v>
      </c>
    </row>
    <row r="7398" spans="1:16" ht="45" x14ac:dyDescent="0.2">
      <c r="A7398" s="406" t="s">
        <v>6188</v>
      </c>
      <c r="B7398" s="406" t="s">
        <v>2595</v>
      </c>
      <c r="C7398" s="170" t="s">
        <v>2594</v>
      </c>
      <c r="D7398" s="405" t="s">
        <v>6835</v>
      </c>
      <c r="E7398" s="404">
        <v>8100</v>
      </c>
      <c r="F7398" s="434" t="s">
        <v>6834</v>
      </c>
      <c r="G7398" s="403" t="s">
        <v>6833</v>
      </c>
      <c r="H7398" s="170" t="s">
        <v>6255</v>
      </c>
      <c r="I7398" s="170" t="s">
        <v>6183</v>
      </c>
      <c r="J7398" s="155" t="s">
        <v>3529</v>
      </c>
      <c r="K7398" s="170">
        <v>1</v>
      </c>
      <c r="L7398" s="170">
        <v>12</v>
      </c>
      <c r="M7398" s="402">
        <v>100189.79999999997</v>
      </c>
      <c r="N7398" s="170">
        <v>1</v>
      </c>
      <c r="O7398" s="170">
        <v>6</v>
      </c>
      <c r="P7398" s="402">
        <v>49906.8</v>
      </c>
    </row>
    <row r="7399" spans="1:16" ht="45" x14ac:dyDescent="0.2">
      <c r="A7399" s="406" t="s">
        <v>6188</v>
      </c>
      <c r="B7399" s="406" t="s">
        <v>2595</v>
      </c>
      <c r="C7399" s="170" t="s">
        <v>2594</v>
      </c>
      <c r="D7399" s="405" t="s">
        <v>6226</v>
      </c>
      <c r="E7399" s="404">
        <v>5600</v>
      </c>
      <c r="F7399" s="434" t="s">
        <v>6832</v>
      </c>
      <c r="G7399" s="403" t="s">
        <v>6831</v>
      </c>
      <c r="H7399" s="170" t="s">
        <v>3542</v>
      </c>
      <c r="I7399" s="170" t="s">
        <v>6183</v>
      </c>
      <c r="J7399" s="155" t="s">
        <v>6183</v>
      </c>
      <c r="K7399" s="170">
        <v>1</v>
      </c>
      <c r="L7399" s="170">
        <v>12</v>
      </c>
      <c r="M7399" s="402">
        <v>70031.91</v>
      </c>
      <c r="N7399" s="170">
        <v>1</v>
      </c>
      <c r="O7399" s="170">
        <v>6</v>
      </c>
      <c r="P7399" s="402">
        <v>34857.800000000003</v>
      </c>
    </row>
    <row r="7400" spans="1:16" ht="45" x14ac:dyDescent="0.2">
      <c r="A7400" s="406" t="s">
        <v>6188</v>
      </c>
      <c r="B7400" s="406" t="s">
        <v>3526</v>
      </c>
      <c r="C7400" s="170" t="s">
        <v>2594</v>
      </c>
      <c r="D7400" s="405" t="s">
        <v>6403</v>
      </c>
      <c r="E7400" s="404">
        <v>4500</v>
      </c>
      <c r="F7400" s="434" t="s">
        <v>6830</v>
      </c>
      <c r="G7400" s="403" t="s">
        <v>6829</v>
      </c>
      <c r="H7400" s="170" t="s">
        <v>3574</v>
      </c>
      <c r="I7400" s="170" t="s">
        <v>6183</v>
      </c>
      <c r="J7400" s="155" t="s">
        <v>6183</v>
      </c>
      <c r="K7400" s="170">
        <v>1</v>
      </c>
      <c r="L7400" s="170">
        <v>12</v>
      </c>
      <c r="M7400" s="402">
        <v>57139.80000000001</v>
      </c>
      <c r="N7400" s="170">
        <v>1</v>
      </c>
      <c r="O7400" s="170">
        <v>6</v>
      </c>
      <c r="P7400" s="402">
        <v>28086.489999999998</v>
      </c>
    </row>
    <row r="7401" spans="1:16" ht="45" x14ac:dyDescent="0.2">
      <c r="A7401" s="406" t="s">
        <v>6188</v>
      </c>
      <c r="B7401" s="406" t="s">
        <v>3526</v>
      </c>
      <c r="C7401" s="170" t="s">
        <v>2594</v>
      </c>
      <c r="D7401" s="405" t="s">
        <v>6799</v>
      </c>
      <c r="E7401" s="404">
        <v>6000</v>
      </c>
      <c r="F7401" s="434" t="s">
        <v>6828</v>
      </c>
      <c r="G7401" s="403" t="s">
        <v>6827</v>
      </c>
      <c r="H7401" s="170" t="s">
        <v>6239</v>
      </c>
      <c r="I7401" s="170" t="s">
        <v>6183</v>
      </c>
      <c r="J7401" s="155" t="s">
        <v>3529</v>
      </c>
      <c r="K7401" s="170">
        <v>1</v>
      </c>
      <c r="L7401" s="170">
        <v>12</v>
      </c>
      <c r="M7401" s="402">
        <v>73475.210000000006</v>
      </c>
      <c r="N7401" s="170">
        <v>1</v>
      </c>
      <c r="O7401" s="170">
        <v>6</v>
      </c>
      <c r="P7401" s="402">
        <v>37018.050000000003</v>
      </c>
    </row>
    <row r="7402" spans="1:16" ht="45" x14ac:dyDescent="0.2">
      <c r="A7402" s="406" t="s">
        <v>6188</v>
      </c>
      <c r="B7402" s="406" t="s">
        <v>2595</v>
      </c>
      <c r="C7402" s="170" t="s">
        <v>2594</v>
      </c>
      <c r="D7402" s="405" t="s">
        <v>6826</v>
      </c>
      <c r="E7402" s="404">
        <v>5250</v>
      </c>
      <c r="F7402" s="434" t="s">
        <v>6825</v>
      </c>
      <c r="G7402" s="403" t="s">
        <v>6824</v>
      </c>
      <c r="H7402" s="170" t="s">
        <v>6823</v>
      </c>
      <c r="I7402" s="170" t="s">
        <v>6183</v>
      </c>
      <c r="J7402" s="155" t="s">
        <v>3529</v>
      </c>
      <c r="K7402" s="170">
        <v>1</v>
      </c>
      <c r="L7402" s="170">
        <v>12</v>
      </c>
      <c r="M7402" s="402">
        <v>65915.060000000012</v>
      </c>
      <c r="N7402" s="170">
        <v>1</v>
      </c>
      <c r="O7402" s="170">
        <v>6</v>
      </c>
      <c r="P7402" s="402">
        <v>32800.97</v>
      </c>
    </row>
    <row r="7403" spans="1:16" ht="45" x14ac:dyDescent="0.2">
      <c r="A7403" s="406" t="s">
        <v>6188</v>
      </c>
      <c r="B7403" s="406" t="s">
        <v>2595</v>
      </c>
      <c r="C7403" s="170" t="s">
        <v>2594</v>
      </c>
      <c r="D7403" s="405" t="s">
        <v>6822</v>
      </c>
      <c r="E7403" s="404">
        <v>7500</v>
      </c>
      <c r="F7403" s="434" t="s">
        <v>6821</v>
      </c>
      <c r="G7403" s="403" t="s">
        <v>6820</v>
      </c>
      <c r="H7403" s="170" t="s">
        <v>6201</v>
      </c>
      <c r="I7403" s="170" t="s">
        <v>6183</v>
      </c>
      <c r="J7403" s="155" t="s">
        <v>3529</v>
      </c>
      <c r="K7403" s="170">
        <v>1</v>
      </c>
      <c r="L7403" s="170">
        <v>12</v>
      </c>
      <c r="M7403" s="402">
        <v>92638.239999999991</v>
      </c>
      <c r="N7403" s="170">
        <v>1</v>
      </c>
      <c r="O7403" s="170">
        <v>6</v>
      </c>
      <c r="P7403" s="402">
        <v>45979.72</v>
      </c>
    </row>
    <row r="7404" spans="1:16" ht="45" x14ac:dyDescent="0.2">
      <c r="A7404" s="406" t="s">
        <v>6188</v>
      </c>
      <c r="B7404" s="406" t="s">
        <v>3526</v>
      </c>
      <c r="C7404" s="170" t="s">
        <v>2594</v>
      </c>
      <c r="D7404" s="405" t="s">
        <v>4803</v>
      </c>
      <c r="E7404" s="404">
        <v>4500</v>
      </c>
      <c r="F7404" s="434" t="s">
        <v>6819</v>
      </c>
      <c r="G7404" s="403" t="s">
        <v>6818</v>
      </c>
      <c r="H7404" s="170" t="s">
        <v>6201</v>
      </c>
      <c r="I7404" s="170" t="s">
        <v>6183</v>
      </c>
      <c r="J7404" s="155" t="s">
        <v>3529</v>
      </c>
      <c r="K7404" s="170">
        <v>2</v>
      </c>
      <c r="L7404" s="170">
        <v>6</v>
      </c>
      <c r="M7404" s="402">
        <v>25620.75</v>
      </c>
      <c r="N7404" s="170">
        <v>1</v>
      </c>
      <c r="O7404" s="170">
        <v>4</v>
      </c>
      <c r="P7404" s="402">
        <v>22601.5</v>
      </c>
    </row>
    <row r="7405" spans="1:16" ht="45" x14ac:dyDescent="0.2">
      <c r="A7405" s="406" t="s">
        <v>6188</v>
      </c>
      <c r="B7405" s="406" t="s">
        <v>2595</v>
      </c>
      <c r="C7405" s="170" t="s">
        <v>2594</v>
      </c>
      <c r="D7405" s="405" t="s">
        <v>6229</v>
      </c>
      <c r="E7405" s="404">
        <v>5600</v>
      </c>
      <c r="F7405" s="434" t="s">
        <v>6817</v>
      </c>
      <c r="G7405" s="403" t="s">
        <v>6816</v>
      </c>
      <c r="H7405" s="170" t="s">
        <v>6601</v>
      </c>
      <c r="I7405" s="170" t="s">
        <v>6183</v>
      </c>
      <c r="J7405" s="155" t="s">
        <v>3529</v>
      </c>
      <c r="K7405" s="170">
        <v>1</v>
      </c>
      <c r="L7405" s="170">
        <v>11</v>
      </c>
      <c r="M7405" s="402">
        <v>66075.87000000001</v>
      </c>
      <c r="N7405" s="170" t="s">
        <v>1136</v>
      </c>
      <c r="O7405" s="170" t="s">
        <v>1136</v>
      </c>
      <c r="P7405" s="402" t="s">
        <v>1136</v>
      </c>
    </row>
    <row r="7406" spans="1:16" ht="45" x14ac:dyDescent="0.2">
      <c r="A7406" s="406" t="s">
        <v>6188</v>
      </c>
      <c r="B7406" s="406" t="s">
        <v>3526</v>
      </c>
      <c r="C7406" s="170" t="s">
        <v>2594</v>
      </c>
      <c r="D7406" s="405" t="s">
        <v>6226</v>
      </c>
      <c r="E7406" s="404">
        <v>7000</v>
      </c>
      <c r="F7406" s="434" t="s">
        <v>6815</v>
      </c>
      <c r="G7406" s="403" t="s">
        <v>6814</v>
      </c>
      <c r="H7406" s="170" t="s">
        <v>6201</v>
      </c>
      <c r="I7406" s="170" t="s">
        <v>6183</v>
      </c>
      <c r="J7406" s="155" t="s">
        <v>3529</v>
      </c>
      <c r="K7406" s="170">
        <v>1</v>
      </c>
      <c r="L7406" s="170">
        <v>6</v>
      </c>
      <c r="M7406" s="402">
        <v>46133.780000000006</v>
      </c>
      <c r="N7406" s="170" t="s">
        <v>1136</v>
      </c>
      <c r="O7406" s="170" t="s">
        <v>1136</v>
      </c>
      <c r="P7406" s="402" t="s">
        <v>1136</v>
      </c>
    </row>
    <row r="7407" spans="1:16" ht="45" x14ac:dyDescent="0.2">
      <c r="A7407" s="406" t="s">
        <v>6188</v>
      </c>
      <c r="B7407" s="406" t="s">
        <v>3526</v>
      </c>
      <c r="C7407" s="170" t="s">
        <v>2594</v>
      </c>
      <c r="D7407" s="405" t="s">
        <v>3541</v>
      </c>
      <c r="E7407" s="404">
        <v>2350</v>
      </c>
      <c r="F7407" s="434" t="s">
        <v>6813</v>
      </c>
      <c r="G7407" s="403" t="s">
        <v>6812</v>
      </c>
      <c r="H7407" s="170" t="s">
        <v>6218</v>
      </c>
      <c r="I7407" s="170" t="s">
        <v>6218</v>
      </c>
      <c r="J7407" s="155" t="s">
        <v>6218</v>
      </c>
      <c r="K7407" s="170">
        <v>1</v>
      </c>
      <c r="L7407" s="170">
        <v>5</v>
      </c>
      <c r="M7407" s="402">
        <v>12726.93</v>
      </c>
      <c r="N7407" s="170">
        <v>1</v>
      </c>
      <c r="O7407" s="170">
        <v>6</v>
      </c>
      <c r="P7407" s="402">
        <v>15103.59</v>
      </c>
    </row>
    <row r="7408" spans="1:16" ht="45" x14ac:dyDescent="0.2">
      <c r="A7408" s="406" t="s">
        <v>6188</v>
      </c>
      <c r="B7408" s="406" t="s">
        <v>2595</v>
      </c>
      <c r="C7408" s="170" t="s">
        <v>2594</v>
      </c>
      <c r="D7408" s="405" t="s">
        <v>5535</v>
      </c>
      <c r="E7408" s="404">
        <v>7500</v>
      </c>
      <c r="F7408" s="434" t="s">
        <v>6811</v>
      </c>
      <c r="G7408" s="403" t="s">
        <v>6810</v>
      </c>
      <c r="H7408" s="170" t="s">
        <v>6255</v>
      </c>
      <c r="I7408" s="170" t="s">
        <v>6183</v>
      </c>
      <c r="J7408" s="155" t="s">
        <v>3529</v>
      </c>
      <c r="K7408" s="170">
        <v>1</v>
      </c>
      <c r="L7408" s="170">
        <v>12</v>
      </c>
      <c r="M7408" s="402">
        <v>92864.799999999988</v>
      </c>
      <c r="N7408" s="170">
        <v>1</v>
      </c>
      <c r="O7408" s="170">
        <v>6</v>
      </c>
      <c r="P7408" s="402">
        <v>46306.8</v>
      </c>
    </row>
    <row r="7409" spans="1:16" ht="45" x14ac:dyDescent="0.2">
      <c r="A7409" s="406" t="s">
        <v>6188</v>
      </c>
      <c r="B7409" s="406" t="s">
        <v>3526</v>
      </c>
      <c r="C7409" s="170" t="s">
        <v>2594</v>
      </c>
      <c r="D7409" s="405" t="s">
        <v>6226</v>
      </c>
      <c r="E7409" s="404">
        <v>4500</v>
      </c>
      <c r="F7409" s="434" t="s">
        <v>6809</v>
      </c>
      <c r="G7409" s="403" t="s">
        <v>6808</v>
      </c>
      <c r="H7409" s="170" t="s">
        <v>6201</v>
      </c>
      <c r="I7409" s="170" t="s">
        <v>6183</v>
      </c>
      <c r="J7409" s="155" t="s">
        <v>3529</v>
      </c>
      <c r="K7409" s="170">
        <v>1</v>
      </c>
      <c r="L7409" s="170">
        <v>12</v>
      </c>
      <c r="M7409" s="402">
        <v>52005.290000000008</v>
      </c>
      <c r="N7409" s="170">
        <v>1</v>
      </c>
      <c r="O7409" s="170">
        <v>6</v>
      </c>
      <c r="P7409" s="402">
        <v>28191.17</v>
      </c>
    </row>
    <row r="7410" spans="1:16" ht="45" x14ac:dyDescent="0.2">
      <c r="A7410" s="406" t="s">
        <v>6188</v>
      </c>
      <c r="B7410" s="406" t="s">
        <v>3526</v>
      </c>
      <c r="C7410" s="170" t="s">
        <v>2594</v>
      </c>
      <c r="D7410" s="405" t="s">
        <v>6204</v>
      </c>
      <c r="E7410" s="404">
        <v>7500</v>
      </c>
      <c r="F7410" s="434" t="s">
        <v>6807</v>
      </c>
      <c r="G7410" s="403" t="s">
        <v>6806</v>
      </c>
      <c r="H7410" s="170" t="s">
        <v>6201</v>
      </c>
      <c r="I7410" s="170" t="s">
        <v>6183</v>
      </c>
      <c r="J7410" s="155" t="s">
        <v>3529</v>
      </c>
      <c r="K7410" s="170">
        <v>1</v>
      </c>
      <c r="L7410" s="170">
        <v>12</v>
      </c>
      <c r="M7410" s="402">
        <v>92469.489999999991</v>
      </c>
      <c r="N7410" s="170">
        <v>1</v>
      </c>
      <c r="O7410" s="170">
        <v>6</v>
      </c>
      <c r="P7410" s="402">
        <v>46190.130000000005</v>
      </c>
    </row>
    <row r="7411" spans="1:16" ht="45" x14ac:dyDescent="0.2">
      <c r="A7411" s="406" t="s">
        <v>6188</v>
      </c>
      <c r="B7411" s="406" t="s">
        <v>3526</v>
      </c>
      <c r="C7411" s="170" t="s">
        <v>2594</v>
      </c>
      <c r="D7411" s="405" t="s">
        <v>6371</v>
      </c>
      <c r="E7411" s="404">
        <v>4500</v>
      </c>
      <c r="F7411" s="434" t="s">
        <v>6805</v>
      </c>
      <c r="G7411" s="403" t="s">
        <v>6804</v>
      </c>
      <c r="H7411" s="170" t="s">
        <v>6239</v>
      </c>
      <c r="I7411" s="170" t="s">
        <v>6183</v>
      </c>
      <c r="J7411" s="155" t="s">
        <v>3529</v>
      </c>
      <c r="K7411" s="170">
        <v>1</v>
      </c>
      <c r="L7411" s="170">
        <v>12</v>
      </c>
      <c r="M7411" s="402">
        <v>56989.80000000001</v>
      </c>
      <c r="N7411" s="170">
        <v>1</v>
      </c>
      <c r="O7411" s="170">
        <v>6</v>
      </c>
      <c r="P7411" s="402">
        <v>28283.359999999997</v>
      </c>
    </row>
    <row r="7412" spans="1:16" ht="45" x14ac:dyDescent="0.2">
      <c r="A7412" s="406" t="s">
        <v>6188</v>
      </c>
      <c r="B7412" s="406" t="s">
        <v>3526</v>
      </c>
      <c r="C7412" s="170" t="s">
        <v>2594</v>
      </c>
      <c r="D7412" s="405" t="s">
        <v>6254</v>
      </c>
      <c r="E7412" s="404">
        <v>3500</v>
      </c>
      <c r="F7412" s="434" t="s">
        <v>6803</v>
      </c>
      <c r="G7412" s="403" t="s">
        <v>6802</v>
      </c>
      <c r="H7412" s="170" t="s">
        <v>6239</v>
      </c>
      <c r="I7412" s="170" t="s">
        <v>6183</v>
      </c>
      <c r="J7412" s="155" t="s">
        <v>3529</v>
      </c>
      <c r="K7412" s="170">
        <v>1</v>
      </c>
      <c r="L7412" s="170">
        <v>12</v>
      </c>
      <c r="M7412" s="402">
        <v>44989.310000000012</v>
      </c>
      <c r="N7412" s="170">
        <v>1</v>
      </c>
      <c r="O7412" s="170">
        <v>6</v>
      </c>
      <c r="P7412" s="402">
        <v>22306.799999999999</v>
      </c>
    </row>
    <row r="7413" spans="1:16" ht="45" x14ac:dyDescent="0.2">
      <c r="A7413" s="406" t="s">
        <v>6188</v>
      </c>
      <c r="B7413" s="406" t="s">
        <v>3526</v>
      </c>
      <c r="C7413" s="170" t="s">
        <v>2594</v>
      </c>
      <c r="D7413" s="405" t="s">
        <v>6226</v>
      </c>
      <c r="E7413" s="404">
        <v>8500</v>
      </c>
      <c r="F7413" s="434" t="s">
        <v>6801</v>
      </c>
      <c r="G7413" s="403" t="s">
        <v>6800</v>
      </c>
      <c r="H7413" s="170" t="s">
        <v>3542</v>
      </c>
      <c r="I7413" s="170" t="s">
        <v>6183</v>
      </c>
      <c r="J7413" s="155" t="s">
        <v>3529</v>
      </c>
      <c r="K7413" s="170" t="s">
        <v>1136</v>
      </c>
      <c r="L7413" s="170" t="s">
        <v>1136</v>
      </c>
      <c r="M7413" s="402" t="s">
        <v>1136</v>
      </c>
      <c r="N7413" s="170">
        <v>1</v>
      </c>
      <c r="O7413" s="170">
        <v>4</v>
      </c>
      <c r="P7413" s="402">
        <v>20742.920000000002</v>
      </c>
    </row>
    <row r="7414" spans="1:16" ht="45" x14ac:dyDescent="0.2">
      <c r="A7414" s="406" t="s">
        <v>6188</v>
      </c>
      <c r="B7414" s="406" t="s">
        <v>3526</v>
      </c>
      <c r="C7414" s="170" t="s">
        <v>2594</v>
      </c>
      <c r="D7414" s="405" t="s">
        <v>6799</v>
      </c>
      <c r="E7414" s="404">
        <v>7500</v>
      </c>
      <c r="F7414" s="434" t="s">
        <v>6798</v>
      </c>
      <c r="G7414" s="403" t="s">
        <v>6797</v>
      </c>
      <c r="H7414" s="170" t="s">
        <v>6362</v>
      </c>
      <c r="I7414" s="170" t="s">
        <v>6183</v>
      </c>
      <c r="J7414" s="155" t="s">
        <v>3529</v>
      </c>
      <c r="K7414" s="170">
        <v>1</v>
      </c>
      <c r="L7414" s="170">
        <v>12</v>
      </c>
      <c r="M7414" s="402">
        <v>92353.329999999987</v>
      </c>
      <c r="N7414" s="170">
        <v>1</v>
      </c>
      <c r="O7414" s="170">
        <v>6</v>
      </c>
      <c r="P7414" s="402">
        <v>46276.590000000004</v>
      </c>
    </row>
    <row r="7415" spans="1:16" ht="45" x14ac:dyDescent="0.2">
      <c r="A7415" s="406" t="s">
        <v>6188</v>
      </c>
      <c r="B7415" s="406" t="s">
        <v>3526</v>
      </c>
      <c r="C7415" s="170" t="s">
        <v>2594</v>
      </c>
      <c r="D7415" s="405" t="s">
        <v>6371</v>
      </c>
      <c r="E7415" s="404">
        <v>4500</v>
      </c>
      <c r="F7415" s="434" t="s">
        <v>6796</v>
      </c>
      <c r="G7415" s="403" t="s">
        <v>6795</v>
      </c>
      <c r="H7415" s="170" t="s">
        <v>6239</v>
      </c>
      <c r="I7415" s="170" t="s">
        <v>6183</v>
      </c>
      <c r="J7415" s="155" t="s">
        <v>3529</v>
      </c>
      <c r="K7415" s="170">
        <v>1</v>
      </c>
      <c r="L7415" s="170">
        <v>12</v>
      </c>
      <c r="M7415" s="402">
        <v>56889.180000000008</v>
      </c>
      <c r="N7415" s="170">
        <v>1</v>
      </c>
      <c r="O7415" s="170">
        <v>6</v>
      </c>
      <c r="P7415" s="402">
        <v>28301.8</v>
      </c>
    </row>
    <row r="7416" spans="1:16" ht="45" x14ac:dyDescent="0.2">
      <c r="A7416" s="406" t="s">
        <v>6188</v>
      </c>
      <c r="B7416" s="406" t="s">
        <v>2595</v>
      </c>
      <c r="C7416" s="170" t="s">
        <v>2594</v>
      </c>
      <c r="D7416" s="405" t="s">
        <v>6794</v>
      </c>
      <c r="E7416" s="404">
        <v>6000</v>
      </c>
      <c r="F7416" s="434" t="s">
        <v>6793</v>
      </c>
      <c r="G7416" s="403" t="s">
        <v>6792</v>
      </c>
      <c r="H7416" s="170" t="s">
        <v>6311</v>
      </c>
      <c r="I7416" s="170" t="s">
        <v>6183</v>
      </c>
      <c r="J7416" s="155" t="s">
        <v>3529</v>
      </c>
      <c r="K7416" s="170">
        <v>1</v>
      </c>
      <c r="L7416" s="170">
        <v>2</v>
      </c>
      <c r="M7416" s="402">
        <v>12544.97</v>
      </c>
      <c r="N7416" s="170">
        <v>1</v>
      </c>
      <c r="O7416" s="170">
        <v>6</v>
      </c>
      <c r="P7416" s="402">
        <v>37306.800000000003</v>
      </c>
    </row>
    <row r="7417" spans="1:16" ht="45" x14ac:dyDescent="0.2">
      <c r="A7417" s="406" t="s">
        <v>6188</v>
      </c>
      <c r="B7417" s="406" t="s">
        <v>3526</v>
      </c>
      <c r="C7417" s="170" t="s">
        <v>2594</v>
      </c>
      <c r="D7417" s="405" t="s">
        <v>6388</v>
      </c>
      <c r="E7417" s="404">
        <v>14000</v>
      </c>
      <c r="F7417" s="434" t="s">
        <v>6791</v>
      </c>
      <c r="G7417" s="403" t="s">
        <v>6790</v>
      </c>
      <c r="H7417" s="170" t="s">
        <v>6353</v>
      </c>
      <c r="I7417" s="170" t="s">
        <v>6183</v>
      </c>
      <c r="J7417" s="155" t="s">
        <v>3529</v>
      </c>
      <c r="K7417" s="170">
        <v>1</v>
      </c>
      <c r="L7417" s="170">
        <v>12</v>
      </c>
      <c r="M7417" s="402">
        <v>170989.79999999996</v>
      </c>
      <c r="N7417" s="170">
        <v>1</v>
      </c>
      <c r="O7417" s="170">
        <v>6</v>
      </c>
      <c r="P7417" s="402">
        <v>85306.8</v>
      </c>
    </row>
    <row r="7418" spans="1:16" ht="45" x14ac:dyDescent="0.2">
      <c r="A7418" s="406" t="s">
        <v>6188</v>
      </c>
      <c r="B7418" s="406" t="s">
        <v>3526</v>
      </c>
      <c r="C7418" s="170" t="s">
        <v>2594</v>
      </c>
      <c r="D7418" s="405" t="s">
        <v>6279</v>
      </c>
      <c r="E7418" s="404">
        <v>3000</v>
      </c>
      <c r="F7418" s="434" t="s">
        <v>6789</v>
      </c>
      <c r="G7418" s="403" t="s">
        <v>6788</v>
      </c>
      <c r="H7418" s="170" t="s">
        <v>6787</v>
      </c>
      <c r="I7418" s="170" t="s">
        <v>6246</v>
      </c>
      <c r="J7418" s="155" t="s">
        <v>6246</v>
      </c>
      <c r="K7418" s="170">
        <v>1</v>
      </c>
      <c r="L7418" s="170">
        <v>12</v>
      </c>
      <c r="M7418" s="402">
        <v>38989.80000000001</v>
      </c>
      <c r="N7418" s="170">
        <v>1</v>
      </c>
      <c r="O7418" s="170">
        <v>6</v>
      </c>
      <c r="P7418" s="402">
        <v>19306.8</v>
      </c>
    </row>
    <row r="7419" spans="1:16" ht="45" x14ac:dyDescent="0.2">
      <c r="A7419" s="406" t="s">
        <v>6188</v>
      </c>
      <c r="B7419" s="406" t="s">
        <v>3526</v>
      </c>
      <c r="C7419" s="170" t="s">
        <v>2594</v>
      </c>
      <c r="D7419" s="405" t="s">
        <v>6489</v>
      </c>
      <c r="E7419" s="404">
        <v>4500</v>
      </c>
      <c r="F7419" s="434" t="s">
        <v>6786</v>
      </c>
      <c r="G7419" s="403" t="s">
        <v>6785</v>
      </c>
      <c r="H7419" s="170" t="s">
        <v>6398</v>
      </c>
      <c r="I7419" s="170" t="s">
        <v>6183</v>
      </c>
      <c r="J7419" s="155" t="s">
        <v>3529</v>
      </c>
      <c r="K7419" s="170">
        <v>1</v>
      </c>
      <c r="L7419" s="170">
        <v>12</v>
      </c>
      <c r="M7419" s="402">
        <v>56365.420000000006</v>
      </c>
      <c r="N7419" s="170">
        <v>1</v>
      </c>
      <c r="O7419" s="170">
        <v>6</v>
      </c>
      <c r="P7419" s="402">
        <v>28222.739999999998</v>
      </c>
    </row>
    <row r="7420" spans="1:16" ht="45" x14ac:dyDescent="0.2">
      <c r="A7420" s="406" t="s">
        <v>6188</v>
      </c>
      <c r="B7420" s="406" t="s">
        <v>3526</v>
      </c>
      <c r="C7420" s="170" t="s">
        <v>2594</v>
      </c>
      <c r="D7420" s="405" t="s">
        <v>6784</v>
      </c>
      <c r="E7420" s="404">
        <v>6800</v>
      </c>
      <c r="F7420" s="434" t="s">
        <v>6783</v>
      </c>
      <c r="G7420" s="403" t="s">
        <v>6782</v>
      </c>
      <c r="H7420" s="170" t="s">
        <v>6601</v>
      </c>
      <c r="I7420" s="170" t="s">
        <v>6183</v>
      </c>
      <c r="J7420" s="155" t="s">
        <v>3529</v>
      </c>
      <c r="K7420" s="170">
        <v>1</v>
      </c>
      <c r="L7420" s="170">
        <v>6</v>
      </c>
      <c r="M7420" s="402">
        <v>40631.57</v>
      </c>
      <c r="N7420" s="170">
        <v>1</v>
      </c>
      <c r="O7420" s="170">
        <v>6</v>
      </c>
      <c r="P7420" s="402">
        <v>42106.8</v>
      </c>
    </row>
    <row r="7421" spans="1:16" ht="45" x14ac:dyDescent="0.2">
      <c r="A7421" s="406" t="s">
        <v>6188</v>
      </c>
      <c r="B7421" s="406" t="s">
        <v>3526</v>
      </c>
      <c r="C7421" s="170" t="s">
        <v>2594</v>
      </c>
      <c r="D7421" s="405" t="s">
        <v>6214</v>
      </c>
      <c r="E7421" s="404">
        <v>14000</v>
      </c>
      <c r="F7421" s="434" t="s">
        <v>6781</v>
      </c>
      <c r="G7421" s="403" t="s">
        <v>6780</v>
      </c>
      <c r="H7421" s="170" t="s">
        <v>6201</v>
      </c>
      <c r="I7421" s="170" t="s">
        <v>6183</v>
      </c>
      <c r="J7421" s="155" t="s">
        <v>3529</v>
      </c>
      <c r="K7421" s="170">
        <v>1</v>
      </c>
      <c r="L7421" s="170">
        <v>12</v>
      </c>
      <c r="M7421" s="402">
        <v>170989.79999999996</v>
      </c>
      <c r="N7421" s="170">
        <v>1</v>
      </c>
      <c r="O7421" s="170">
        <v>6</v>
      </c>
      <c r="P7421" s="402">
        <v>85306.8</v>
      </c>
    </row>
    <row r="7422" spans="1:16" ht="45" x14ac:dyDescent="0.2">
      <c r="A7422" s="406" t="s">
        <v>6188</v>
      </c>
      <c r="B7422" s="406" t="s">
        <v>3526</v>
      </c>
      <c r="C7422" s="170" t="s">
        <v>2594</v>
      </c>
      <c r="D7422" s="405" t="s">
        <v>6200</v>
      </c>
      <c r="E7422" s="404">
        <v>3500</v>
      </c>
      <c r="F7422" s="434" t="s">
        <v>6779</v>
      </c>
      <c r="G7422" s="403" t="s">
        <v>6778</v>
      </c>
      <c r="H7422" s="170" t="s">
        <v>4810</v>
      </c>
      <c r="I7422" s="170" t="s">
        <v>6183</v>
      </c>
      <c r="J7422" s="155" t="s">
        <v>3529</v>
      </c>
      <c r="K7422" s="170" t="s">
        <v>1136</v>
      </c>
      <c r="L7422" s="170" t="s">
        <v>1136</v>
      </c>
      <c r="M7422" s="402" t="s">
        <v>1136</v>
      </c>
      <c r="N7422" s="170">
        <v>1</v>
      </c>
      <c r="O7422" s="170">
        <v>2</v>
      </c>
      <c r="P7422" s="402">
        <v>5498.13</v>
      </c>
    </row>
    <row r="7423" spans="1:16" ht="45" x14ac:dyDescent="0.2">
      <c r="A7423" s="406" t="s">
        <v>6188</v>
      </c>
      <c r="B7423" s="406" t="s">
        <v>3526</v>
      </c>
      <c r="C7423" s="170" t="s">
        <v>2594</v>
      </c>
      <c r="D7423" s="405" t="s">
        <v>6777</v>
      </c>
      <c r="E7423" s="404">
        <v>5600</v>
      </c>
      <c r="F7423" s="434" t="s">
        <v>6776</v>
      </c>
      <c r="G7423" s="403" t="s">
        <v>6775</v>
      </c>
      <c r="H7423" s="170" t="s">
        <v>6239</v>
      </c>
      <c r="I7423" s="170" t="s">
        <v>6183</v>
      </c>
      <c r="J7423" s="155" t="s">
        <v>3529</v>
      </c>
      <c r="K7423" s="170">
        <v>1</v>
      </c>
      <c r="L7423" s="170">
        <v>12</v>
      </c>
      <c r="M7423" s="402">
        <v>69952.58</v>
      </c>
      <c r="N7423" s="170">
        <v>1</v>
      </c>
      <c r="O7423" s="170">
        <v>6</v>
      </c>
      <c r="P7423" s="402">
        <v>34906.800000000003</v>
      </c>
    </row>
    <row r="7424" spans="1:16" ht="45" x14ac:dyDescent="0.2">
      <c r="A7424" s="406" t="s">
        <v>6188</v>
      </c>
      <c r="B7424" s="406" t="s">
        <v>3526</v>
      </c>
      <c r="C7424" s="170" t="s">
        <v>2594</v>
      </c>
      <c r="D7424" s="405" t="s">
        <v>6192</v>
      </c>
      <c r="E7424" s="404">
        <v>3500</v>
      </c>
      <c r="F7424" s="434" t="s">
        <v>6774</v>
      </c>
      <c r="G7424" s="403" t="s">
        <v>6773</v>
      </c>
      <c r="H7424" s="170" t="s">
        <v>6239</v>
      </c>
      <c r="I7424" s="170" t="s">
        <v>6183</v>
      </c>
      <c r="J7424" s="155" t="s">
        <v>3529</v>
      </c>
      <c r="K7424" s="170">
        <v>1</v>
      </c>
      <c r="L7424" s="170">
        <v>12</v>
      </c>
      <c r="M7424" s="402">
        <v>44862.69000000001</v>
      </c>
      <c r="N7424" s="170">
        <v>1</v>
      </c>
      <c r="O7424" s="170">
        <v>6</v>
      </c>
      <c r="P7424" s="402">
        <v>22247.25</v>
      </c>
    </row>
    <row r="7425" spans="1:16" ht="45" x14ac:dyDescent="0.2">
      <c r="A7425" s="406" t="s">
        <v>6188</v>
      </c>
      <c r="B7425" s="406" t="s">
        <v>3526</v>
      </c>
      <c r="C7425" s="170" t="s">
        <v>2594</v>
      </c>
      <c r="D7425" s="405" t="s">
        <v>3730</v>
      </c>
      <c r="E7425" s="404">
        <v>5600</v>
      </c>
      <c r="F7425" s="434" t="s">
        <v>6772</v>
      </c>
      <c r="G7425" s="403" t="s">
        <v>6771</v>
      </c>
      <c r="H7425" s="170" t="s">
        <v>6193</v>
      </c>
      <c r="I7425" s="170" t="s">
        <v>6183</v>
      </c>
      <c r="J7425" s="155" t="s">
        <v>3529</v>
      </c>
      <c r="K7425" s="170">
        <v>1</v>
      </c>
      <c r="L7425" s="170">
        <v>12</v>
      </c>
      <c r="M7425" s="402">
        <v>70180.47</v>
      </c>
      <c r="N7425" s="170">
        <v>1</v>
      </c>
      <c r="O7425" s="170">
        <v>6</v>
      </c>
      <c r="P7425" s="402">
        <v>34906.019999999997</v>
      </c>
    </row>
    <row r="7426" spans="1:16" ht="45" x14ac:dyDescent="0.2">
      <c r="A7426" s="406" t="s">
        <v>6188</v>
      </c>
      <c r="B7426" s="406" t="s">
        <v>3526</v>
      </c>
      <c r="C7426" s="170" t="s">
        <v>2594</v>
      </c>
      <c r="D7426" s="405" t="s">
        <v>6770</v>
      </c>
      <c r="E7426" s="404">
        <v>5000</v>
      </c>
      <c r="F7426" s="434" t="s">
        <v>6769</v>
      </c>
      <c r="G7426" s="403" t="s">
        <v>6768</v>
      </c>
      <c r="H7426" s="170" t="s">
        <v>6273</v>
      </c>
      <c r="I7426" s="170" t="s">
        <v>6333</v>
      </c>
      <c r="J7426" s="155" t="s">
        <v>6246</v>
      </c>
      <c r="K7426" s="170">
        <v>1</v>
      </c>
      <c r="L7426" s="170">
        <v>12</v>
      </c>
      <c r="M7426" s="402">
        <v>62989.80000000001</v>
      </c>
      <c r="N7426" s="170">
        <v>1</v>
      </c>
      <c r="O7426" s="170">
        <v>6</v>
      </c>
      <c r="P7426" s="402">
        <v>31306.799999999999</v>
      </c>
    </row>
    <row r="7427" spans="1:16" ht="45" x14ac:dyDescent="0.2">
      <c r="A7427" s="406" t="s">
        <v>6188</v>
      </c>
      <c r="B7427" s="406" t="s">
        <v>3526</v>
      </c>
      <c r="C7427" s="170" t="s">
        <v>2594</v>
      </c>
      <c r="D7427" s="405" t="s">
        <v>6767</v>
      </c>
      <c r="E7427" s="404">
        <v>4500</v>
      </c>
      <c r="F7427" s="434" t="s">
        <v>6766</v>
      </c>
      <c r="G7427" s="403" t="s">
        <v>6765</v>
      </c>
      <c r="H7427" s="170" t="s">
        <v>3542</v>
      </c>
      <c r="I7427" s="170" t="s">
        <v>6183</v>
      </c>
      <c r="J7427" s="155" t="s">
        <v>6183</v>
      </c>
      <c r="K7427" s="170">
        <v>1</v>
      </c>
      <c r="L7427" s="170">
        <v>6</v>
      </c>
      <c r="M7427" s="402">
        <v>29457.4</v>
      </c>
      <c r="N7427" s="170" t="s">
        <v>1136</v>
      </c>
      <c r="O7427" s="170" t="s">
        <v>1136</v>
      </c>
      <c r="P7427" s="402" t="s">
        <v>1136</v>
      </c>
    </row>
    <row r="7428" spans="1:16" ht="45" x14ac:dyDescent="0.2">
      <c r="A7428" s="406" t="s">
        <v>6188</v>
      </c>
      <c r="B7428" s="406" t="s">
        <v>2595</v>
      </c>
      <c r="C7428" s="170" t="s">
        <v>2594</v>
      </c>
      <c r="D7428" s="405" t="s">
        <v>6229</v>
      </c>
      <c r="E7428" s="404">
        <v>6800</v>
      </c>
      <c r="F7428" s="434" t="s">
        <v>6764</v>
      </c>
      <c r="G7428" s="403" t="s">
        <v>6763</v>
      </c>
      <c r="H7428" s="170" t="s">
        <v>3542</v>
      </c>
      <c r="I7428" s="170" t="s">
        <v>6183</v>
      </c>
      <c r="J7428" s="155" t="s">
        <v>3529</v>
      </c>
      <c r="K7428" s="170" t="s">
        <v>1136</v>
      </c>
      <c r="L7428" s="170" t="s">
        <v>1136</v>
      </c>
      <c r="M7428" s="402" t="s">
        <v>1136</v>
      </c>
      <c r="N7428" s="170">
        <v>1</v>
      </c>
      <c r="O7428" s="170">
        <v>2</v>
      </c>
      <c r="P7428" s="402">
        <v>13582.27</v>
      </c>
    </row>
    <row r="7429" spans="1:16" ht="45" x14ac:dyDescent="0.2">
      <c r="A7429" s="406" t="s">
        <v>6188</v>
      </c>
      <c r="B7429" s="406" t="s">
        <v>3526</v>
      </c>
      <c r="C7429" s="170" t="s">
        <v>2594</v>
      </c>
      <c r="D7429" s="405" t="s">
        <v>6214</v>
      </c>
      <c r="E7429" s="404">
        <v>14000</v>
      </c>
      <c r="F7429" s="434" t="s">
        <v>6762</v>
      </c>
      <c r="G7429" s="403" t="s">
        <v>6761</v>
      </c>
      <c r="H7429" s="170" t="s">
        <v>6201</v>
      </c>
      <c r="I7429" s="170" t="s">
        <v>6183</v>
      </c>
      <c r="J7429" s="155" t="s">
        <v>3529</v>
      </c>
      <c r="K7429" s="170">
        <v>1</v>
      </c>
      <c r="L7429" s="170">
        <v>12</v>
      </c>
      <c r="M7429" s="402">
        <v>170989.79999999996</v>
      </c>
      <c r="N7429" s="170">
        <v>1</v>
      </c>
      <c r="O7429" s="170">
        <v>6</v>
      </c>
      <c r="P7429" s="402">
        <v>85306.8</v>
      </c>
    </row>
    <row r="7430" spans="1:16" ht="45" x14ac:dyDescent="0.2">
      <c r="A7430" s="406" t="s">
        <v>6188</v>
      </c>
      <c r="B7430" s="406" t="s">
        <v>2595</v>
      </c>
      <c r="C7430" s="170" t="s">
        <v>2594</v>
      </c>
      <c r="D7430" s="405" t="s">
        <v>6760</v>
      </c>
      <c r="E7430" s="404">
        <v>3500</v>
      </c>
      <c r="F7430" s="434" t="s">
        <v>6759</v>
      </c>
      <c r="G7430" s="403" t="s">
        <v>6758</v>
      </c>
      <c r="H7430" s="170" t="s">
        <v>3859</v>
      </c>
      <c r="I7430" s="170" t="s">
        <v>6183</v>
      </c>
      <c r="J7430" s="155" t="s">
        <v>6757</v>
      </c>
      <c r="K7430" s="170">
        <v>1</v>
      </c>
      <c r="L7430" s="170">
        <v>6</v>
      </c>
      <c r="M7430" s="402">
        <v>24285.75</v>
      </c>
      <c r="N7430" s="170" t="s">
        <v>1136</v>
      </c>
      <c r="O7430" s="170" t="s">
        <v>1136</v>
      </c>
      <c r="P7430" s="402" t="s">
        <v>1136</v>
      </c>
    </row>
    <row r="7431" spans="1:16" ht="45" x14ac:dyDescent="0.2">
      <c r="A7431" s="406" t="s">
        <v>6188</v>
      </c>
      <c r="B7431" s="406" t="s">
        <v>3526</v>
      </c>
      <c r="C7431" s="170" t="s">
        <v>2594</v>
      </c>
      <c r="D7431" s="405" t="s">
        <v>6756</v>
      </c>
      <c r="E7431" s="404">
        <v>4500</v>
      </c>
      <c r="F7431" s="434" t="s">
        <v>6755</v>
      </c>
      <c r="G7431" s="403" t="s">
        <v>6754</v>
      </c>
      <c r="H7431" s="170" t="s">
        <v>3567</v>
      </c>
      <c r="I7431" s="170" t="s">
        <v>6183</v>
      </c>
      <c r="J7431" s="155" t="s">
        <v>6183</v>
      </c>
      <c r="K7431" s="170">
        <v>1</v>
      </c>
      <c r="L7431" s="170">
        <v>12</v>
      </c>
      <c r="M7431" s="402">
        <v>56988.240000000005</v>
      </c>
      <c r="N7431" s="170">
        <v>1</v>
      </c>
      <c r="O7431" s="170">
        <v>6</v>
      </c>
      <c r="P7431" s="402">
        <v>28306.799999999999</v>
      </c>
    </row>
    <row r="7432" spans="1:16" ht="45" x14ac:dyDescent="0.2">
      <c r="A7432" s="406" t="s">
        <v>6188</v>
      </c>
      <c r="B7432" s="406" t="s">
        <v>3526</v>
      </c>
      <c r="C7432" s="170" t="s">
        <v>2594</v>
      </c>
      <c r="D7432" s="405" t="s">
        <v>6753</v>
      </c>
      <c r="E7432" s="404">
        <v>3800</v>
      </c>
      <c r="F7432" s="434" t="s">
        <v>6752</v>
      </c>
      <c r="G7432" s="403" t="s">
        <v>6751</v>
      </c>
      <c r="H7432" s="170" t="s">
        <v>3549</v>
      </c>
      <c r="I7432" s="170" t="s">
        <v>6246</v>
      </c>
      <c r="J7432" s="155" t="s">
        <v>6246</v>
      </c>
      <c r="K7432" s="170">
        <v>1</v>
      </c>
      <c r="L7432" s="170">
        <v>3</v>
      </c>
      <c r="M7432" s="402">
        <v>11642.45</v>
      </c>
      <c r="N7432" s="170">
        <v>1</v>
      </c>
      <c r="O7432" s="170">
        <v>6</v>
      </c>
      <c r="P7432" s="402">
        <v>24106.799999999999</v>
      </c>
    </row>
    <row r="7433" spans="1:16" ht="45" x14ac:dyDescent="0.2">
      <c r="A7433" s="406" t="s">
        <v>6188</v>
      </c>
      <c r="B7433" s="406" t="s">
        <v>3526</v>
      </c>
      <c r="C7433" s="170" t="s">
        <v>2594</v>
      </c>
      <c r="D7433" s="405" t="s">
        <v>3532</v>
      </c>
      <c r="E7433" s="404">
        <v>3000</v>
      </c>
      <c r="F7433" s="434" t="s">
        <v>6750</v>
      </c>
      <c r="G7433" s="403" t="s">
        <v>6749</v>
      </c>
      <c r="H7433" s="170" t="s">
        <v>6748</v>
      </c>
      <c r="I7433" s="170" t="s">
        <v>6183</v>
      </c>
      <c r="J7433" s="155" t="s">
        <v>3529</v>
      </c>
      <c r="K7433" s="170">
        <v>1</v>
      </c>
      <c r="L7433" s="170">
        <v>4</v>
      </c>
      <c r="M7433" s="402">
        <v>11334.12</v>
      </c>
      <c r="N7433" s="170" t="s">
        <v>1136</v>
      </c>
      <c r="O7433" s="170" t="s">
        <v>1136</v>
      </c>
      <c r="P7433" s="402" t="s">
        <v>1136</v>
      </c>
    </row>
    <row r="7434" spans="1:16" ht="45" x14ac:dyDescent="0.2">
      <c r="A7434" s="406" t="s">
        <v>6188</v>
      </c>
      <c r="B7434" s="406" t="s">
        <v>3526</v>
      </c>
      <c r="C7434" s="170" t="s">
        <v>2594</v>
      </c>
      <c r="D7434" s="405" t="s">
        <v>6279</v>
      </c>
      <c r="E7434" s="404">
        <v>3500</v>
      </c>
      <c r="F7434" s="434" t="s">
        <v>6747</v>
      </c>
      <c r="G7434" s="403" t="s">
        <v>6746</v>
      </c>
      <c r="H7434" s="170" t="s">
        <v>6218</v>
      </c>
      <c r="I7434" s="170" t="s">
        <v>6218</v>
      </c>
      <c r="J7434" s="155" t="s">
        <v>6218</v>
      </c>
      <c r="K7434" s="170">
        <v>1</v>
      </c>
      <c r="L7434" s="170">
        <v>12</v>
      </c>
      <c r="M7434" s="402">
        <v>44989.80000000001</v>
      </c>
      <c r="N7434" s="170">
        <v>1</v>
      </c>
      <c r="O7434" s="170">
        <v>6</v>
      </c>
      <c r="P7434" s="402">
        <v>22306.799999999999</v>
      </c>
    </row>
    <row r="7435" spans="1:16" ht="45" x14ac:dyDescent="0.2">
      <c r="A7435" s="406" t="s">
        <v>6188</v>
      </c>
      <c r="B7435" s="406" t="s">
        <v>3526</v>
      </c>
      <c r="C7435" s="170" t="s">
        <v>2594</v>
      </c>
      <c r="D7435" s="405" t="s">
        <v>6745</v>
      </c>
      <c r="E7435" s="404">
        <v>6000</v>
      </c>
      <c r="F7435" s="434" t="s">
        <v>6744</v>
      </c>
      <c r="G7435" s="403" t="s">
        <v>6743</v>
      </c>
      <c r="H7435" s="170" t="s">
        <v>6201</v>
      </c>
      <c r="I7435" s="170" t="s">
        <v>6183</v>
      </c>
      <c r="J7435" s="155" t="s">
        <v>3529</v>
      </c>
      <c r="K7435" s="170">
        <v>1</v>
      </c>
      <c r="L7435" s="170">
        <v>5</v>
      </c>
      <c r="M7435" s="402">
        <v>28604.080000000002</v>
      </c>
      <c r="N7435" s="170" t="s">
        <v>1136</v>
      </c>
      <c r="O7435" s="170" t="s">
        <v>1136</v>
      </c>
      <c r="P7435" s="402" t="s">
        <v>1136</v>
      </c>
    </row>
    <row r="7436" spans="1:16" ht="45" x14ac:dyDescent="0.2">
      <c r="A7436" s="406" t="s">
        <v>6188</v>
      </c>
      <c r="B7436" s="406" t="s">
        <v>3526</v>
      </c>
      <c r="C7436" s="170" t="s">
        <v>2594</v>
      </c>
      <c r="D7436" s="405" t="s">
        <v>6226</v>
      </c>
      <c r="E7436" s="404">
        <v>4500</v>
      </c>
      <c r="F7436" s="434" t="s">
        <v>6742</v>
      </c>
      <c r="G7436" s="403" t="s">
        <v>6741</v>
      </c>
      <c r="H7436" s="170" t="s">
        <v>6201</v>
      </c>
      <c r="I7436" s="170" t="s">
        <v>6183</v>
      </c>
      <c r="J7436" s="155" t="s">
        <v>3529</v>
      </c>
      <c r="K7436" s="170">
        <v>1</v>
      </c>
      <c r="L7436" s="170">
        <v>12</v>
      </c>
      <c r="M7436" s="402">
        <v>56981.05000000001</v>
      </c>
      <c r="N7436" s="170">
        <v>1</v>
      </c>
      <c r="O7436" s="170">
        <v>6</v>
      </c>
      <c r="P7436" s="402">
        <v>28306.799999999999</v>
      </c>
    </row>
    <row r="7437" spans="1:16" ht="45" x14ac:dyDescent="0.2">
      <c r="A7437" s="406" t="s">
        <v>6188</v>
      </c>
      <c r="B7437" s="406" t="s">
        <v>3526</v>
      </c>
      <c r="C7437" s="170" t="s">
        <v>2594</v>
      </c>
      <c r="D7437" s="405" t="s">
        <v>6287</v>
      </c>
      <c r="E7437" s="404">
        <v>7500</v>
      </c>
      <c r="F7437" s="434" t="s">
        <v>6740</v>
      </c>
      <c r="G7437" s="403" t="s">
        <v>6739</v>
      </c>
      <c r="H7437" s="170" t="s">
        <v>6239</v>
      </c>
      <c r="I7437" s="170" t="s">
        <v>6183</v>
      </c>
      <c r="J7437" s="155" t="s">
        <v>3529</v>
      </c>
      <c r="K7437" s="170">
        <v>1</v>
      </c>
      <c r="L7437" s="170">
        <v>12</v>
      </c>
      <c r="M7437" s="402">
        <v>92743.449999999983</v>
      </c>
      <c r="N7437" s="170">
        <v>1</v>
      </c>
      <c r="O7437" s="170">
        <v>6</v>
      </c>
      <c r="P7437" s="402">
        <v>46306.8</v>
      </c>
    </row>
    <row r="7438" spans="1:16" ht="45" x14ac:dyDescent="0.2">
      <c r="A7438" s="406" t="s">
        <v>6188</v>
      </c>
      <c r="B7438" s="406" t="s">
        <v>3526</v>
      </c>
      <c r="C7438" s="170" t="s">
        <v>2594</v>
      </c>
      <c r="D7438" s="405" t="s">
        <v>6371</v>
      </c>
      <c r="E7438" s="404">
        <v>4500</v>
      </c>
      <c r="F7438" s="434" t="s">
        <v>6738</v>
      </c>
      <c r="G7438" s="403" t="s">
        <v>6737</v>
      </c>
      <c r="H7438" s="170" t="s">
        <v>6239</v>
      </c>
      <c r="I7438" s="170" t="s">
        <v>6183</v>
      </c>
      <c r="J7438" s="155" t="s">
        <v>3529</v>
      </c>
      <c r="K7438" s="170">
        <v>1</v>
      </c>
      <c r="L7438" s="170">
        <v>12</v>
      </c>
      <c r="M7438" s="402">
        <v>56866.05000000001</v>
      </c>
      <c r="N7438" s="170">
        <v>1</v>
      </c>
      <c r="O7438" s="170">
        <v>6</v>
      </c>
      <c r="P7438" s="402">
        <v>28192.739999999998</v>
      </c>
    </row>
    <row r="7439" spans="1:16" ht="45" x14ac:dyDescent="0.2">
      <c r="A7439" s="406" t="s">
        <v>6188</v>
      </c>
      <c r="B7439" s="406" t="s">
        <v>3526</v>
      </c>
      <c r="C7439" s="170" t="s">
        <v>2594</v>
      </c>
      <c r="D7439" s="405" t="s">
        <v>6310</v>
      </c>
      <c r="E7439" s="404">
        <v>4500</v>
      </c>
      <c r="F7439" s="434" t="s">
        <v>6736</v>
      </c>
      <c r="G7439" s="403" t="s">
        <v>6735</v>
      </c>
      <c r="H7439" s="170" t="s">
        <v>6201</v>
      </c>
      <c r="I7439" s="170" t="s">
        <v>6183</v>
      </c>
      <c r="J7439" s="155" t="s">
        <v>3529</v>
      </c>
      <c r="K7439" s="170">
        <v>1</v>
      </c>
      <c r="L7439" s="170">
        <v>12</v>
      </c>
      <c r="M7439" s="402">
        <v>56839.80000000001</v>
      </c>
      <c r="N7439" s="170">
        <v>1</v>
      </c>
      <c r="O7439" s="170">
        <v>6</v>
      </c>
      <c r="P7439" s="402">
        <v>28306.799999999999</v>
      </c>
    </row>
    <row r="7440" spans="1:16" ht="45" x14ac:dyDescent="0.2">
      <c r="A7440" s="406" t="s">
        <v>6188</v>
      </c>
      <c r="B7440" s="406" t="s">
        <v>2595</v>
      </c>
      <c r="C7440" s="170" t="s">
        <v>2594</v>
      </c>
      <c r="D7440" s="405" t="s">
        <v>6245</v>
      </c>
      <c r="E7440" s="404">
        <v>8000</v>
      </c>
      <c r="F7440" s="434" t="s">
        <v>6734</v>
      </c>
      <c r="G7440" s="403" t="s">
        <v>6733</v>
      </c>
      <c r="H7440" s="170" t="s">
        <v>3570</v>
      </c>
      <c r="I7440" s="170" t="s">
        <v>6183</v>
      </c>
      <c r="J7440" s="155" t="s">
        <v>3529</v>
      </c>
      <c r="K7440" s="170">
        <v>1</v>
      </c>
      <c r="L7440" s="170">
        <v>4</v>
      </c>
      <c r="M7440" s="402">
        <v>29071.339999999997</v>
      </c>
      <c r="N7440" s="170" t="s">
        <v>1136</v>
      </c>
      <c r="O7440" s="170" t="s">
        <v>1136</v>
      </c>
      <c r="P7440" s="402" t="s">
        <v>1136</v>
      </c>
    </row>
    <row r="7441" spans="1:16" ht="45" x14ac:dyDescent="0.2">
      <c r="A7441" s="406" t="s">
        <v>6188</v>
      </c>
      <c r="B7441" s="406" t="s">
        <v>3526</v>
      </c>
      <c r="C7441" s="170" t="s">
        <v>2594</v>
      </c>
      <c r="D7441" s="405" t="s">
        <v>6732</v>
      </c>
      <c r="E7441" s="404">
        <v>2500</v>
      </c>
      <c r="F7441" s="434" t="s">
        <v>6731</v>
      </c>
      <c r="G7441" s="403" t="s">
        <v>6730</v>
      </c>
      <c r="H7441" s="170" t="s">
        <v>6273</v>
      </c>
      <c r="I7441" s="170" t="s">
        <v>6333</v>
      </c>
      <c r="J7441" s="155" t="s">
        <v>6246</v>
      </c>
      <c r="K7441" s="170">
        <v>1</v>
      </c>
      <c r="L7441" s="170">
        <v>12</v>
      </c>
      <c r="M7441" s="402">
        <v>32989.800000000003</v>
      </c>
      <c r="N7441" s="170">
        <v>1</v>
      </c>
      <c r="O7441" s="170">
        <v>6</v>
      </c>
      <c r="P7441" s="402">
        <v>16306.8</v>
      </c>
    </row>
    <row r="7442" spans="1:16" ht="45" x14ac:dyDescent="0.2">
      <c r="A7442" s="406" t="s">
        <v>6188</v>
      </c>
      <c r="B7442" s="406" t="s">
        <v>3526</v>
      </c>
      <c r="C7442" s="170" t="s">
        <v>2594</v>
      </c>
      <c r="D7442" s="405" t="s">
        <v>6729</v>
      </c>
      <c r="E7442" s="404">
        <v>8100</v>
      </c>
      <c r="F7442" s="434" t="s">
        <v>6728</v>
      </c>
      <c r="G7442" s="403" t="s">
        <v>6727</v>
      </c>
      <c r="H7442" s="170" t="s">
        <v>6201</v>
      </c>
      <c r="I7442" s="170" t="s">
        <v>6183</v>
      </c>
      <c r="J7442" s="155" t="s">
        <v>3529</v>
      </c>
      <c r="K7442" s="170">
        <v>1</v>
      </c>
      <c r="L7442" s="170">
        <v>8</v>
      </c>
      <c r="M7442" s="402">
        <v>69373.2</v>
      </c>
      <c r="N7442" s="170" t="s">
        <v>1136</v>
      </c>
      <c r="O7442" s="170" t="s">
        <v>1136</v>
      </c>
      <c r="P7442" s="402" t="s">
        <v>1136</v>
      </c>
    </row>
    <row r="7443" spans="1:16" ht="45" x14ac:dyDescent="0.2">
      <c r="A7443" s="406" t="s">
        <v>6188</v>
      </c>
      <c r="B7443" s="406" t="s">
        <v>3526</v>
      </c>
      <c r="C7443" s="170" t="s">
        <v>2594</v>
      </c>
      <c r="D7443" s="405" t="s">
        <v>6434</v>
      </c>
      <c r="E7443" s="404">
        <v>7500</v>
      </c>
      <c r="F7443" s="434" t="s">
        <v>6726</v>
      </c>
      <c r="G7443" s="403" t="s">
        <v>6725</v>
      </c>
      <c r="H7443" s="170" t="s">
        <v>6353</v>
      </c>
      <c r="I7443" s="170" t="s">
        <v>6183</v>
      </c>
      <c r="J7443" s="155" t="s">
        <v>3529</v>
      </c>
      <c r="K7443" s="170">
        <v>1</v>
      </c>
      <c r="L7443" s="170">
        <v>12</v>
      </c>
      <c r="M7443" s="402">
        <v>92953.859999999986</v>
      </c>
      <c r="N7443" s="170">
        <v>1</v>
      </c>
      <c r="O7443" s="170">
        <v>6</v>
      </c>
      <c r="P7443" s="402">
        <v>46306.8</v>
      </c>
    </row>
    <row r="7444" spans="1:16" ht="45" x14ac:dyDescent="0.2">
      <c r="A7444" s="406" t="s">
        <v>6188</v>
      </c>
      <c r="B7444" s="406" t="s">
        <v>2595</v>
      </c>
      <c r="C7444" s="170" t="s">
        <v>2594</v>
      </c>
      <c r="D7444" s="405" t="s">
        <v>6200</v>
      </c>
      <c r="E7444" s="404">
        <v>3500</v>
      </c>
      <c r="F7444" s="434" t="s">
        <v>6724</v>
      </c>
      <c r="G7444" s="403" t="s">
        <v>6723</v>
      </c>
      <c r="H7444" s="170" t="s">
        <v>6201</v>
      </c>
      <c r="I7444" s="170" t="s">
        <v>6183</v>
      </c>
      <c r="J7444" s="155" t="s">
        <v>3529</v>
      </c>
      <c r="K7444" s="170">
        <v>1</v>
      </c>
      <c r="L7444" s="170">
        <v>8</v>
      </c>
      <c r="M7444" s="402">
        <v>31986.100000000006</v>
      </c>
      <c r="N7444" s="170" t="s">
        <v>1136</v>
      </c>
      <c r="O7444" s="170" t="s">
        <v>1136</v>
      </c>
      <c r="P7444" s="402" t="s">
        <v>1136</v>
      </c>
    </row>
    <row r="7445" spans="1:16" ht="45" x14ac:dyDescent="0.2">
      <c r="A7445" s="406" t="s">
        <v>6188</v>
      </c>
      <c r="B7445" s="406" t="s">
        <v>3526</v>
      </c>
      <c r="C7445" s="170" t="s">
        <v>2594</v>
      </c>
      <c r="D7445" s="405" t="s">
        <v>6254</v>
      </c>
      <c r="E7445" s="404">
        <v>3500</v>
      </c>
      <c r="F7445" s="434" t="s">
        <v>6722</v>
      </c>
      <c r="G7445" s="403" t="s">
        <v>6721</v>
      </c>
      <c r="H7445" s="170" t="s">
        <v>6201</v>
      </c>
      <c r="I7445" s="170" t="s">
        <v>6183</v>
      </c>
      <c r="J7445" s="155" t="s">
        <v>3529</v>
      </c>
      <c r="K7445" s="170">
        <v>1</v>
      </c>
      <c r="L7445" s="170">
        <v>12</v>
      </c>
      <c r="M7445" s="402">
        <v>44851.260000000009</v>
      </c>
      <c r="N7445" s="170">
        <v>1</v>
      </c>
      <c r="O7445" s="170">
        <v>6</v>
      </c>
      <c r="P7445" s="402">
        <v>22302.91</v>
      </c>
    </row>
    <row r="7446" spans="1:16" ht="45" x14ac:dyDescent="0.2">
      <c r="A7446" s="406" t="s">
        <v>6188</v>
      </c>
      <c r="B7446" s="406" t="s">
        <v>3526</v>
      </c>
      <c r="C7446" s="170" t="s">
        <v>2594</v>
      </c>
      <c r="D7446" s="405" t="s">
        <v>6226</v>
      </c>
      <c r="E7446" s="404">
        <v>5600</v>
      </c>
      <c r="F7446" s="434" t="s">
        <v>6720</v>
      </c>
      <c r="G7446" s="403" t="s">
        <v>6719</v>
      </c>
      <c r="H7446" s="170" t="s">
        <v>3542</v>
      </c>
      <c r="I7446" s="170" t="s">
        <v>6183</v>
      </c>
      <c r="J7446" s="155" t="s">
        <v>6183</v>
      </c>
      <c r="K7446" s="170">
        <v>1</v>
      </c>
      <c r="L7446" s="170">
        <v>12</v>
      </c>
      <c r="M7446" s="402">
        <v>69945.97</v>
      </c>
      <c r="N7446" s="170">
        <v>1</v>
      </c>
      <c r="O7446" s="170">
        <v>6</v>
      </c>
      <c r="P7446" s="402">
        <v>34906.800000000003</v>
      </c>
    </row>
    <row r="7447" spans="1:16" ht="45" x14ac:dyDescent="0.2">
      <c r="A7447" s="406" t="s">
        <v>6188</v>
      </c>
      <c r="B7447" s="406" t="s">
        <v>3526</v>
      </c>
      <c r="C7447" s="170" t="s">
        <v>2594</v>
      </c>
      <c r="D7447" s="405" t="s">
        <v>6226</v>
      </c>
      <c r="E7447" s="404">
        <v>4500</v>
      </c>
      <c r="F7447" s="434" t="s">
        <v>6718</v>
      </c>
      <c r="G7447" s="403" t="s">
        <v>6717</v>
      </c>
      <c r="H7447" s="170" t="s">
        <v>6201</v>
      </c>
      <c r="I7447" s="170" t="s">
        <v>6183</v>
      </c>
      <c r="J7447" s="155" t="s">
        <v>3529</v>
      </c>
      <c r="K7447" s="170">
        <v>1</v>
      </c>
      <c r="L7447" s="170">
        <v>12</v>
      </c>
      <c r="M7447" s="402">
        <v>56836.470000000008</v>
      </c>
      <c r="N7447" s="170">
        <v>1</v>
      </c>
      <c r="O7447" s="170">
        <v>6</v>
      </c>
      <c r="P7447" s="402">
        <v>28306.799999999999</v>
      </c>
    </row>
    <row r="7448" spans="1:16" ht="45" x14ac:dyDescent="0.2">
      <c r="A7448" s="406" t="s">
        <v>6188</v>
      </c>
      <c r="B7448" s="406" t="s">
        <v>2595</v>
      </c>
      <c r="C7448" s="170" t="s">
        <v>2594</v>
      </c>
      <c r="D7448" s="405" t="s">
        <v>6716</v>
      </c>
      <c r="E7448" s="404">
        <v>9500</v>
      </c>
      <c r="F7448" s="434" t="s">
        <v>6715</v>
      </c>
      <c r="G7448" s="403" t="s">
        <v>6714</v>
      </c>
      <c r="H7448" s="170" t="s">
        <v>3542</v>
      </c>
      <c r="I7448" s="170" t="s">
        <v>6183</v>
      </c>
      <c r="J7448" s="155" t="s">
        <v>3529</v>
      </c>
      <c r="K7448" s="170" t="s">
        <v>1136</v>
      </c>
      <c r="L7448" s="170" t="s">
        <v>1136</v>
      </c>
      <c r="M7448" s="402" t="s">
        <v>1136</v>
      </c>
      <c r="N7448" s="170">
        <v>1</v>
      </c>
      <c r="O7448" s="170">
        <v>2</v>
      </c>
      <c r="P7448" s="402">
        <v>14052.27</v>
      </c>
    </row>
    <row r="7449" spans="1:16" ht="45" x14ac:dyDescent="0.2">
      <c r="A7449" s="406" t="s">
        <v>6188</v>
      </c>
      <c r="B7449" s="406" t="s">
        <v>3526</v>
      </c>
      <c r="C7449" s="170" t="s">
        <v>2594</v>
      </c>
      <c r="D7449" s="405" t="s">
        <v>6713</v>
      </c>
      <c r="E7449" s="404">
        <v>8100</v>
      </c>
      <c r="F7449" s="434" t="s">
        <v>6712</v>
      </c>
      <c r="G7449" s="403" t="s">
        <v>6711</v>
      </c>
      <c r="H7449" s="170" t="s">
        <v>3528</v>
      </c>
      <c r="I7449" s="170" t="s">
        <v>6183</v>
      </c>
      <c r="J7449" s="155" t="s">
        <v>3529</v>
      </c>
      <c r="K7449" s="170">
        <v>1</v>
      </c>
      <c r="L7449" s="170">
        <v>12</v>
      </c>
      <c r="M7449" s="402">
        <v>100189.79999999997</v>
      </c>
      <c r="N7449" s="170">
        <v>1</v>
      </c>
      <c r="O7449" s="170">
        <v>6</v>
      </c>
      <c r="P7449" s="402">
        <v>49906.8</v>
      </c>
    </row>
    <row r="7450" spans="1:16" ht="45" x14ac:dyDescent="0.2">
      <c r="A7450" s="406" t="s">
        <v>6188</v>
      </c>
      <c r="B7450" s="406" t="s">
        <v>3526</v>
      </c>
      <c r="C7450" s="170" t="s">
        <v>2594</v>
      </c>
      <c r="D7450" s="405" t="s">
        <v>5535</v>
      </c>
      <c r="E7450" s="404">
        <v>4500</v>
      </c>
      <c r="F7450" s="434" t="s">
        <v>6710</v>
      </c>
      <c r="G7450" s="403" t="s">
        <v>6709</v>
      </c>
      <c r="H7450" s="170" t="s">
        <v>6362</v>
      </c>
      <c r="I7450" s="170" t="s">
        <v>6183</v>
      </c>
      <c r="J7450" s="155" t="s">
        <v>3529</v>
      </c>
      <c r="K7450" s="170">
        <v>1</v>
      </c>
      <c r="L7450" s="170">
        <v>12</v>
      </c>
      <c r="M7450" s="402">
        <v>56929.80000000001</v>
      </c>
      <c r="N7450" s="170">
        <v>1</v>
      </c>
      <c r="O7450" s="170">
        <v>6</v>
      </c>
      <c r="P7450" s="402">
        <v>28306.17</v>
      </c>
    </row>
    <row r="7451" spans="1:16" ht="45" x14ac:dyDescent="0.2">
      <c r="A7451" s="406" t="s">
        <v>6188</v>
      </c>
      <c r="B7451" s="406" t="s">
        <v>3526</v>
      </c>
      <c r="C7451" s="170" t="s">
        <v>2594</v>
      </c>
      <c r="D7451" s="405" t="s">
        <v>6708</v>
      </c>
      <c r="E7451" s="404">
        <v>7500</v>
      </c>
      <c r="F7451" s="434" t="s">
        <v>6707</v>
      </c>
      <c r="G7451" s="403" t="s">
        <v>6706</v>
      </c>
      <c r="H7451" s="170" t="s">
        <v>6601</v>
      </c>
      <c r="I7451" s="170" t="s">
        <v>6183</v>
      </c>
      <c r="J7451" s="155" t="s">
        <v>3529</v>
      </c>
      <c r="K7451" s="170">
        <v>1</v>
      </c>
      <c r="L7451" s="170">
        <v>11</v>
      </c>
      <c r="M7451" s="402">
        <v>91400.01999999999</v>
      </c>
      <c r="N7451" s="170" t="s">
        <v>1136</v>
      </c>
      <c r="O7451" s="170" t="s">
        <v>1136</v>
      </c>
      <c r="P7451" s="402" t="s">
        <v>1136</v>
      </c>
    </row>
    <row r="7452" spans="1:16" ht="45" x14ac:dyDescent="0.2">
      <c r="A7452" s="406" t="s">
        <v>6188</v>
      </c>
      <c r="B7452" s="406" t="s">
        <v>2595</v>
      </c>
      <c r="C7452" s="170" t="s">
        <v>2594</v>
      </c>
      <c r="D7452" s="405" t="s">
        <v>6705</v>
      </c>
      <c r="E7452" s="404">
        <v>3500</v>
      </c>
      <c r="F7452" s="434" t="s">
        <v>6704</v>
      </c>
      <c r="G7452" s="403" t="s">
        <v>6703</v>
      </c>
      <c r="H7452" s="170" t="s">
        <v>3542</v>
      </c>
      <c r="I7452" s="170" t="s">
        <v>6183</v>
      </c>
      <c r="J7452" s="155" t="s">
        <v>6183</v>
      </c>
      <c r="K7452" s="170">
        <v>1</v>
      </c>
      <c r="L7452" s="170">
        <v>6</v>
      </c>
      <c r="M7452" s="402">
        <v>22061.570000000003</v>
      </c>
      <c r="N7452" s="170">
        <v>1</v>
      </c>
      <c r="O7452" s="170">
        <v>6</v>
      </c>
      <c r="P7452" s="402">
        <v>22306.799999999999</v>
      </c>
    </row>
    <row r="7453" spans="1:16" ht="45" x14ac:dyDescent="0.2">
      <c r="A7453" s="406" t="s">
        <v>6188</v>
      </c>
      <c r="B7453" s="406" t="s">
        <v>3526</v>
      </c>
      <c r="C7453" s="170" t="s">
        <v>2594</v>
      </c>
      <c r="D7453" s="405" t="s">
        <v>6192</v>
      </c>
      <c r="E7453" s="404">
        <v>3500</v>
      </c>
      <c r="F7453" s="434" t="s">
        <v>6702</v>
      </c>
      <c r="G7453" s="403" t="s">
        <v>6701</v>
      </c>
      <c r="H7453" s="170" t="s">
        <v>6239</v>
      </c>
      <c r="I7453" s="170" t="s">
        <v>6183</v>
      </c>
      <c r="J7453" s="155" t="s">
        <v>3529</v>
      </c>
      <c r="K7453" s="170">
        <v>1</v>
      </c>
      <c r="L7453" s="170">
        <v>12</v>
      </c>
      <c r="M7453" s="402">
        <v>44970.360000000008</v>
      </c>
      <c r="N7453" s="170">
        <v>1</v>
      </c>
      <c r="O7453" s="170">
        <v>6</v>
      </c>
      <c r="P7453" s="402">
        <v>22190.129999999997</v>
      </c>
    </row>
    <row r="7454" spans="1:16" ht="45" x14ac:dyDescent="0.2">
      <c r="A7454" s="406" t="s">
        <v>6188</v>
      </c>
      <c r="B7454" s="406" t="s">
        <v>3526</v>
      </c>
      <c r="C7454" s="170" t="s">
        <v>2594</v>
      </c>
      <c r="D7454" s="405" t="s">
        <v>6700</v>
      </c>
      <c r="E7454" s="404">
        <v>3500</v>
      </c>
      <c r="F7454" s="434" t="s">
        <v>6699</v>
      </c>
      <c r="G7454" s="403" t="s">
        <v>6698</v>
      </c>
      <c r="H7454" s="170" t="s">
        <v>6697</v>
      </c>
      <c r="I7454" s="170" t="s">
        <v>6183</v>
      </c>
      <c r="J7454" s="155" t="s">
        <v>3529</v>
      </c>
      <c r="K7454" s="170">
        <v>1</v>
      </c>
      <c r="L7454" s="170">
        <v>2</v>
      </c>
      <c r="M7454" s="402">
        <v>7422</v>
      </c>
      <c r="N7454" s="170" t="s">
        <v>1136</v>
      </c>
      <c r="O7454" s="170" t="s">
        <v>1136</v>
      </c>
      <c r="P7454" s="402" t="s">
        <v>1136</v>
      </c>
    </row>
    <row r="7455" spans="1:16" ht="45" x14ac:dyDescent="0.2">
      <c r="A7455" s="406" t="s">
        <v>6188</v>
      </c>
      <c r="B7455" s="406" t="s">
        <v>3526</v>
      </c>
      <c r="C7455" s="170" t="s">
        <v>2594</v>
      </c>
      <c r="D7455" s="405" t="s">
        <v>6696</v>
      </c>
      <c r="E7455" s="404">
        <v>8100</v>
      </c>
      <c r="F7455" s="434" t="s">
        <v>6695</v>
      </c>
      <c r="G7455" s="403" t="s">
        <v>6694</v>
      </c>
      <c r="H7455" s="170" t="s">
        <v>6255</v>
      </c>
      <c r="I7455" s="170" t="s">
        <v>6183</v>
      </c>
      <c r="J7455" s="155" t="s">
        <v>3529</v>
      </c>
      <c r="K7455" s="170">
        <v>1</v>
      </c>
      <c r="L7455" s="170">
        <v>12</v>
      </c>
      <c r="M7455" s="402">
        <v>100180.79999999999</v>
      </c>
      <c r="N7455" s="170">
        <v>1</v>
      </c>
      <c r="O7455" s="170">
        <v>6</v>
      </c>
      <c r="P7455" s="402">
        <v>49906.8</v>
      </c>
    </row>
    <row r="7456" spans="1:16" ht="45" x14ac:dyDescent="0.2">
      <c r="A7456" s="406" t="s">
        <v>6188</v>
      </c>
      <c r="B7456" s="406" t="s">
        <v>2595</v>
      </c>
      <c r="C7456" s="170" t="s">
        <v>2594</v>
      </c>
      <c r="D7456" s="405" t="s">
        <v>6226</v>
      </c>
      <c r="E7456" s="404">
        <v>5600</v>
      </c>
      <c r="F7456" s="434" t="s">
        <v>6693</v>
      </c>
      <c r="G7456" s="403" t="s">
        <v>6692</v>
      </c>
      <c r="H7456" s="170" t="s">
        <v>3542</v>
      </c>
      <c r="I7456" s="170" t="s">
        <v>6183</v>
      </c>
      <c r="J7456" s="155" t="s">
        <v>6183</v>
      </c>
      <c r="K7456" s="170">
        <v>1</v>
      </c>
      <c r="L7456" s="170">
        <v>12</v>
      </c>
      <c r="M7456" s="402">
        <v>70135.360000000001</v>
      </c>
      <c r="N7456" s="170">
        <v>1</v>
      </c>
      <c r="O7456" s="170">
        <v>6</v>
      </c>
      <c r="P7456" s="402">
        <v>34906.800000000003</v>
      </c>
    </row>
    <row r="7457" spans="1:16" ht="45" x14ac:dyDescent="0.2">
      <c r="A7457" s="406" t="s">
        <v>6188</v>
      </c>
      <c r="B7457" s="406" t="s">
        <v>3526</v>
      </c>
      <c r="C7457" s="170" t="s">
        <v>2594</v>
      </c>
      <c r="D7457" s="405" t="s">
        <v>6691</v>
      </c>
      <c r="E7457" s="404">
        <v>7500</v>
      </c>
      <c r="F7457" s="434" t="s">
        <v>6690</v>
      </c>
      <c r="G7457" s="403" t="s">
        <v>6689</v>
      </c>
      <c r="H7457" s="170" t="s">
        <v>6201</v>
      </c>
      <c r="I7457" s="170" t="s">
        <v>6183</v>
      </c>
      <c r="J7457" s="155" t="s">
        <v>3529</v>
      </c>
      <c r="K7457" s="170">
        <v>1</v>
      </c>
      <c r="L7457" s="170">
        <v>12</v>
      </c>
      <c r="M7457" s="402">
        <v>92988.239999999991</v>
      </c>
      <c r="N7457" s="170">
        <v>1</v>
      </c>
      <c r="O7457" s="170">
        <v>6</v>
      </c>
      <c r="P7457" s="402">
        <v>46306.8</v>
      </c>
    </row>
    <row r="7458" spans="1:16" ht="45" x14ac:dyDescent="0.2">
      <c r="A7458" s="406" t="s">
        <v>6188</v>
      </c>
      <c r="B7458" s="406" t="s">
        <v>2595</v>
      </c>
      <c r="C7458" s="170" t="s">
        <v>2594</v>
      </c>
      <c r="D7458" s="405" t="s">
        <v>6226</v>
      </c>
      <c r="E7458" s="404">
        <v>5600</v>
      </c>
      <c r="F7458" s="434" t="s">
        <v>6688</v>
      </c>
      <c r="G7458" s="403" t="s">
        <v>6687</v>
      </c>
      <c r="H7458" s="170" t="s">
        <v>3542</v>
      </c>
      <c r="I7458" s="170" t="s">
        <v>6183</v>
      </c>
      <c r="J7458" s="155" t="s">
        <v>6183</v>
      </c>
      <c r="K7458" s="170">
        <v>1</v>
      </c>
      <c r="L7458" s="170">
        <v>12</v>
      </c>
      <c r="M7458" s="402">
        <v>70096.460000000006</v>
      </c>
      <c r="N7458" s="170">
        <v>1</v>
      </c>
      <c r="O7458" s="170">
        <v>6</v>
      </c>
      <c r="P7458" s="402">
        <v>34898.239999999998</v>
      </c>
    </row>
    <row r="7459" spans="1:16" ht="45" x14ac:dyDescent="0.2">
      <c r="A7459" s="406" t="s">
        <v>6188</v>
      </c>
      <c r="B7459" s="406" t="s">
        <v>2595</v>
      </c>
      <c r="C7459" s="170" t="s">
        <v>2594</v>
      </c>
      <c r="D7459" s="405" t="s">
        <v>6686</v>
      </c>
      <c r="E7459" s="404">
        <v>6800</v>
      </c>
      <c r="F7459" s="434" t="s">
        <v>6685</v>
      </c>
      <c r="G7459" s="403" t="s">
        <v>6684</v>
      </c>
      <c r="H7459" s="170" t="s">
        <v>6201</v>
      </c>
      <c r="I7459" s="170" t="s">
        <v>6183</v>
      </c>
      <c r="J7459" s="155" t="s">
        <v>3529</v>
      </c>
      <c r="K7459" s="170">
        <v>1</v>
      </c>
      <c r="L7459" s="170">
        <v>12</v>
      </c>
      <c r="M7459" s="402">
        <v>84298.439999999988</v>
      </c>
      <c r="N7459" s="170">
        <v>1</v>
      </c>
      <c r="O7459" s="170">
        <v>6</v>
      </c>
      <c r="P7459" s="402">
        <v>42106.8</v>
      </c>
    </row>
    <row r="7460" spans="1:16" ht="45" x14ac:dyDescent="0.2">
      <c r="A7460" s="406" t="s">
        <v>6188</v>
      </c>
      <c r="B7460" s="406" t="s">
        <v>3526</v>
      </c>
      <c r="C7460" s="170" t="s">
        <v>2594</v>
      </c>
      <c r="D7460" s="405" t="s">
        <v>6489</v>
      </c>
      <c r="E7460" s="404">
        <v>4500</v>
      </c>
      <c r="F7460" s="434" t="s">
        <v>6683</v>
      </c>
      <c r="G7460" s="403" t="s">
        <v>6682</v>
      </c>
      <c r="H7460" s="170" t="s">
        <v>6486</v>
      </c>
      <c r="I7460" s="170" t="s">
        <v>6183</v>
      </c>
      <c r="J7460" s="155" t="s">
        <v>3529</v>
      </c>
      <c r="K7460" s="170">
        <v>1</v>
      </c>
      <c r="L7460" s="170">
        <v>12</v>
      </c>
      <c r="M7460" s="402">
        <v>56975.110000000008</v>
      </c>
      <c r="N7460" s="170">
        <v>1</v>
      </c>
      <c r="O7460" s="170">
        <v>6</v>
      </c>
      <c r="P7460" s="402">
        <v>28306.799999999999</v>
      </c>
    </row>
    <row r="7461" spans="1:16" ht="45" x14ac:dyDescent="0.2">
      <c r="A7461" s="406" t="s">
        <v>6188</v>
      </c>
      <c r="B7461" s="406" t="s">
        <v>3526</v>
      </c>
      <c r="C7461" s="170" t="s">
        <v>2594</v>
      </c>
      <c r="D7461" s="405" t="s">
        <v>6200</v>
      </c>
      <c r="E7461" s="404">
        <v>3500</v>
      </c>
      <c r="F7461" s="434" t="s">
        <v>6681</v>
      </c>
      <c r="G7461" s="403" t="s">
        <v>6680</v>
      </c>
      <c r="H7461" s="170" t="s">
        <v>3542</v>
      </c>
      <c r="I7461" s="170" t="s">
        <v>6183</v>
      </c>
      <c r="J7461" s="155" t="s">
        <v>6183</v>
      </c>
      <c r="K7461" s="170">
        <v>1</v>
      </c>
      <c r="L7461" s="170">
        <v>5</v>
      </c>
      <c r="M7461" s="402">
        <v>15996.599999999999</v>
      </c>
      <c r="N7461" s="170">
        <v>1</v>
      </c>
      <c r="O7461" s="170">
        <v>6</v>
      </c>
      <c r="P7461" s="402">
        <v>22306.799999999999</v>
      </c>
    </row>
    <row r="7462" spans="1:16" ht="45" x14ac:dyDescent="0.2">
      <c r="A7462" s="406" t="s">
        <v>6188</v>
      </c>
      <c r="B7462" s="406" t="s">
        <v>3526</v>
      </c>
      <c r="C7462" s="170" t="s">
        <v>2594</v>
      </c>
      <c r="D7462" s="405" t="s">
        <v>6679</v>
      </c>
      <c r="E7462" s="404">
        <v>6000</v>
      </c>
      <c r="F7462" s="434" t="s">
        <v>6678</v>
      </c>
      <c r="G7462" s="403" t="s">
        <v>6677</v>
      </c>
      <c r="H7462" s="170" t="s">
        <v>4347</v>
      </c>
      <c r="I7462" s="170" t="s">
        <v>6183</v>
      </c>
      <c r="J7462" s="155" t="s">
        <v>3529</v>
      </c>
      <c r="K7462" s="170" t="s">
        <v>1136</v>
      </c>
      <c r="L7462" s="170" t="s">
        <v>1136</v>
      </c>
      <c r="M7462" s="402" t="s">
        <v>1136</v>
      </c>
      <c r="N7462" s="170">
        <v>1</v>
      </c>
      <c r="O7462" s="170">
        <v>2</v>
      </c>
      <c r="P7462" s="402">
        <v>11817.8</v>
      </c>
    </row>
    <row r="7463" spans="1:16" ht="45" x14ac:dyDescent="0.2">
      <c r="A7463" s="406" t="s">
        <v>6188</v>
      </c>
      <c r="B7463" s="406" t="s">
        <v>3526</v>
      </c>
      <c r="C7463" s="170" t="s">
        <v>2594</v>
      </c>
      <c r="D7463" s="405" t="s">
        <v>6676</v>
      </c>
      <c r="E7463" s="404">
        <v>10000</v>
      </c>
      <c r="F7463" s="434" t="s">
        <v>6675</v>
      </c>
      <c r="G7463" s="403" t="s">
        <v>6674</v>
      </c>
      <c r="H7463" s="170" t="s">
        <v>6201</v>
      </c>
      <c r="I7463" s="170" t="s">
        <v>6183</v>
      </c>
      <c r="J7463" s="155" t="s">
        <v>3529</v>
      </c>
      <c r="K7463" s="170">
        <v>1</v>
      </c>
      <c r="L7463" s="170">
        <v>5</v>
      </c>
      <c r="M7463" s="402">
        <v>52324.079700000002</v>
      </c>
      <c r="N7463" s="170" t="s">
        <v>1136</v>
      </c>
      <c r="O7463" s="170" t="s">
        <v>1136</v>
      </c>
      <c r="P7463" s="402" t="s">
        <v>1136</v>
      </c>
    </row>
    <row r="7464" spans="1:16" ht="45" x14ac:dyDescent="0.2">
      <c r="A7464" s="406" t="s">
        <v>6188</v>
      </c>
      <c r="B7464" s="406" t="s">
        <v>3526</v>
      </c>
      <c r="C7464" s="170" t="s">
        <v>2594</v>
      </c>
      <c r="D7464" s="405" t="s">
        <v>6673</v>
      </c>
      <c r="E7464" s="404">
        <v>2500</v>
      </c>
      <c r="F7464" s="434" t="s">
        <v>6672</v>
      </c>
      <c r="G7464" s="403" t="s">
        <v>6671</v>
      </c>
      <c r="H7464" s="170" t="s">
        <v>6670</v>
      </c>
      <c r="I7464" s="170" t="s">
        <v>6183</v>
      </c>
      <c r="J7464" s="155" t="s">
        <v>3529</v>
      </c>
      <c r="K7464" s="170">
        <v>1</v>
      </c>
      <c r="L7464" s="170">
        <v>6</v>
      </c>
      <c r="M7464" s="402">
        <v>16059.919999999998</v>
      </c>
      <c r="N7464" s="170">
        <v>1</v>
      </c>
      <c r="O7464" s="170">
        <v>6</v>
      </c>
      <c r="P7464" s="402">
        <v>16306.8</v>
      </c>
    </row>
    <row r="7465" spans="1:16" ht="45" x14ac:dyDescent="0.2">
      <c r="A7465" s="406" t="s">
        <v>6188</v>
      </c>
      <c r="B7465" s="406" t="s">
        <v>3526</v>
      </c>
      <c r="C7465" s="170" t="s">
        <v>2594</v>
      </c>
      <c r="D7465" s="405" t="s">
        <v>6476</v>
      </c>
      <c r="E7465" s="404">
        <v>2500</v>
      </c>
      <c r="F7465" s="434" t="s">
        <v>6669</v>
      </c>
      <c r="G7465" s="403" t="s">
        <v>6668</v>
      </c>
      <c r="H7465" s="170" t="s">
        <v>6218</v>
      </c>
      <c r="I7465" s="170" t="s">
        <v>6218</v>
      </c>
      <c r="J7465" s="155" t="s">
        <v>6218</v>
      </c>
      <c r="K7465" s="170">
        <v>1</v>
      </c>
      <c r="L7465" s="170">
        <v>1</v>
      </c>
      <c r="M7465" s="402">
        <v>5949.8600000000006</v>
      </c>
      <c r="N7465" s="170" t="s">
        <v>1136</v>
      </c>
      <c r="O7465" s="170" t="s">
        <v>1136</v>
      </c>
      <c r="P7465" s="402" t="s">
        <v>1136</v>
      </c>
    </row>
    <row r="7466" spans="1:16" ht="45" x14ac:dyDescent="0.2">
      <c r="A7466" s="406" t="s">
        <v>6188</v>
      </c>
      <c r="B7466" s="406" t="s">
        <v>2595</v>
      </c>
      <c r="C7466" s="170" t="s">
        <v>2594</v>
      </c>
      <c r="D7466" s="405" t="s">
        <v>6667</v>
      </c>
      <c r="E7466" s="404">
        <v>3500</v>
      </c>
      <c r="F7466" s="434" t="s">
        <v>6666</v>
      </c>
      <c r="G7466" s="403" t="s">
        <v>6665</v>
      </c>
      <c r="H7466" s="170" t="s">
        <v>6273</v>
      </c>
      <c r="I7466" s="170" t="s">
        <v>6246</v>
      </c>
      <c r="J7466" s="155" t="s">
        <v>6246</v>
      </c>
      <c r="K7466" s="170">
        <v>1</v>
      </c>
      <c r="L7466" s="170">
        <v>12</v>
      </c>
      <c r="M7466" s="402">
        <v>44765.220000000008</v>
      </c>
      <c r="N7466" s="170">
        <v>1</v>
      </c>
      <c r="O7466" s="170">
        <v>6</v>
      </c>
      <c r="P7466" s="402">
        <v>22306.799999999999</v>
      </c>
    </row>
    <row r="7467" spans="1:16" ht="45" x14ac:dyDescent="0.2">
      <c r="A7467" s="406" t="s">
        <v>6188</v>
      </c>
      <c r="B7467" s="406" t="s">
        <v>3526</v>
      </c>
      <c r="C7467" s="170" t="s">
        <v>2594</v>
      </c>
      <c r="D7467" s="405" t="s">
        <v>6664</v>
      </c>
      <c r="E7467" s="404">
        <v>6000</v>
      </c>
      <c r="F7467" s="434" t="s">
        <v>6663</v>
      </c>
      <c r="G7467" s="403" t="s">
        <v>6662</v>
      </c>
      <c r="H7467" s="170" t="s">
        <v>6661</v>
      </c>
      <c r="I7467" s="170" t="s">
        <v>6183</v>
      </c>
      <c r="J7467" s="155" t="s">
        <v>3529</v>
      </c>
      <c r="K7467" s="170">
        <v>1</v>
      </c>
      <c r="L7467" s="170">
        <v>7</v>
      </c>
      <c r="M7467" s="402">
        <v>40288.230000000003</v>
      </c>
      <c r="N7467" s="170">
        <v>1</v>
      </c>
      <c r="O7467" s="170">
        <v>6</v>
      </c>
      <c r="P7467" s="402">
        <v>37306.800000000003</v>
      </c>
    </row>
    <row r="7468" spans="1:16" ht="45" x14ac:dyDescent="0.2">
      <c r="A7468" s="406" t="s">
        <v>6188</v>
      </c>
      <c r="B7468" s="406" t="s">
        <v>3526</v>
      </c>
      <c r="C7468" s="170" t="s">
        <v>2594</v>
      </c>
      <c r="D7468" s="405" t="s">
        <v>3532</v>
      </c>
      <c r="E7468" s="404">
        <v>3000</v>
      </c>
      <c r="F7468" s="434" t="s">
        <v>6660</v>
      </c>
      <c r="G7468" s="403" t="s">
        <v>6659</v>
      </c>
      <c r="H7468" s="170" t="s">
        <v>6255</v>
      </c>
      <c r="I7468" s="170" t="s">
        <v>6183</v>
      </c>
      <c r="J7468" s="155" t="s">
        <v>3529</v>
      </c>
      <c r="K7468" s="170">
        <v>1</v>
      </c>
      <c r="L7468" s="170">
        <v>4</v>
      </c>
      <c r="M7468" s="402">
        <v>11557.460000000001</v>
      </c>
      <c r="N7468" s="170" t="s">
        <v>1136</v>
      </c>
      <c r="O7468" s="170" t="s">
        <v>1136</v>
      </c>
      <c r="P7468" s="402" t="s">
        <v>1136</v>
      </c>
    </row>
    <row r="7469" spans="1:16" ht="45" x14ac:dyDescent="0.2">
      <c r="A7469" s="406" t="s">
        <v>6188</v>
      </c>
      <c r="B7469" s="406" t="s">
        <v>3526</v>
      </c>
      <c r="C7469" s="170" t="s">
        <v>2594</v>
      </c>
      <c r="D7469" s="405" t="s">
        <v>6658</v>
      </c>
      <c r="E7469" s="404">
        <v>3500</v>
      </c>
      <c r="F7469" s="434" t="s">
        <v>6657</v>
      </c>
      <c r="G7469" s="403" t="s">
        <v>6656</v>
      </c>
      <c r="H7469" s="170" t="s">
        <v>6255</v>
      </c>
      <c r="I7469" s="170" t="s">
        <v>6183</v>
      </c>
      <c r="J7469" s="155" t="s">
        <v>3529</v>
      </c>
      <c r="K7469" s="170">
        <v>2</v>
      </c>
      <c r="L7469" s="170">
        <v>7</v>
      </c>
      <c r="M7469" s="402">
        <v>47839.79</v>
      </c>
      <c r="N7469" s="170">
        <v>1</v>
      </c>
      <c r="O7469" s="170">
        <v>6</v>
      </c>
      <c r="P7469" s="402">
        <v>22306.799999999999</v>
      </c>
    </row>
    <row r="7470" spans="1:16" ht="45" x14ac:dyDescent="0.2">
      <c r="A7470" s="406" t="s">
        <v>6188</v>
      </c>
      <c r="B7470" s="406" t="s">
        <v>3526</v>
      </c>
      <c r="C7470" s="170" t="s">
        <v>2594</v>
      </c>
      <c r="D7470" s="405" t="s">
        <v>6290</v>
      </c>
      <c r="E7470" s="404">
        <v>8100</v>
      </c>
      <c r="F7470" s="434" t="s">
        <v>6655</v>
      </c>
      <c r="G7470" s="403" t="s">
        <v>6654</v>
      </c>
      <c r="H7470" s="170" t="s">
        <v>3542</v>
      </c>
      <c r="I7470" s="170" t="s">
        <v>6183</v>
      </c>
      <c r="J7470" s="155" t="s">
        <v>3529</v>
      </c>
      <c r="K7470" s="170" t="s">
        <v>1136</v>
      </c>
      <c r="L7470" s="170" t="s">
        <v>1136</v>
      </c>
      <c r="M7470" s="402" t="s">
        <v>1136</v>
      </c>
      <c r="N7470" s="170">
        <v>1</v>
      </c>
      <c r="O7470" s="170">
        <v>2</v>
      </c>
      <c r="P7470" s="402">
        <v>13395.599999999999</v>
      </c>
    </row>
    <row r="7471" spans="1:16" ht="45" x14ac:dyDescent="0.2">
      <c r="A7471" s="406" t="s">
        <v>6188</v>
      </c>
      <c r="B7471" s="406" t="s">
        <v>3526</v>
      </c>
      <c r="C7471" s="170" t="s">
        <v>2594</v>
      </c>
      <c r="D7471" s="405" t="s">
        <v>6653</v>
      </c>
      <c r="E7471" s="404">
        <v>4500</v>
      </c>
      <c r="F7471" s="434" t="s">
        <v>6652</v>
      </c>
      <c r="G7471" s="403" t="s">
        <v>6651</v>
      </c>
      <c r="H7471" s="170" t="s">
        <v>6467</v>
      </c>
      <c r="I7471" s="170" t="s">
        <v>6183</v>
      </c>
      <c r="J7471" s="155" t="s">
        <v>3529</v>
      </c>
      <c r="K7471" s="170">
        <v>1</v>
      </c>
      <c r="L7471" s="170">
        <v>12</v>
      </c>
      <c r="M7471" s="402">
        <v>56924.170000000013</v>
      </c>
      <c r="N7471" s="170">
        <v>1</v>
      </c>
      <c r="O7471" s="170">
        <v>6</v>
      </c>
      <c r="P7471" s="402">
        <v>28246.18</v>
      </c>
    </row>
    <row r="7472" spans="1:16" ht="45" x14ac:dyDescent="0.2">
      <c r="A7472" s="406" t="s">
        <v>6188</v>
      </c>
      <c r="B7472" s="406" t="s">
        <v>3526</v>
      </c>
      <c r="C7472" s="170" t="s">
        <v>2594</v>
      </c>
      <c r="D7472" s="405" t="s">
        <v>6204</v>
      </c>
      <c r="E7472" s="404">
        <v>6000</v>
      </c>
      <c r="F7472" s="434" t="s">
        <v>6650</v>
      </c>
      <c r="G7472" s="403" t="s">
        <v>6649</v>
      </c>
      <c r="H7472" s="170" t="s">
        <v>6201</v>
      </c>
      <c r="I7472" s="170" t="s">
        <v>6183</v>
      </c>
      <c r="J7472" s="155" t="s">
        <v>3529</v>
      </c>
      <c r="K7472" s="170">
        <v>1</v>
      </c>
      <c r="L7472" s="170">
        <v>12</v>
      </c>
      <c r="M7472" s="402">
        <v>74969.8</v>
      </c>
      <c r="N7472" s="170">
        <v>1</v>
      </c>
      <c r="O7472" s="170">
        <v>6</v>
      </c>
      <c r="P7472" s="402">
        <v>37105.129999999997</v>
      </c>
    </row>
    <row r="7473" spans="1:16" ht="45" x14ac:dyDescent="0.2">
      <c r="A7473" s="406" t="s">
        <v>6188</v>
      </c>
      <c r="B7473" s="406" t="s">
        <v>3526</v>
      </c>
      <c r="C7473" s="170" t="s">
        <v>2594</v>
      </c>
      <c r="D7473" s="405" t="s">
        <v>6648</v>
      </c>
      <c r="E7473" s="404">
        <v>5000</v>
      </c>
      <c r="F7473" s="434" t="s">
        <v>6647</v>
      </c>
      <c r="G7473" s="403" t="s">
        <v>6646</v>
      </c>
      <c r="H7473" s="170" t="s">
        <v>6353</v>
      </c>
      <c r="I7473" s="170" t="s">
        <v>6183</v>
      </c>
      <c r="J7473" s="155" t="s">
        <v>3529</v>
      </c>
      <c r="K7473" s="170">
        <v>1</v>
      </c>
      <c r="L7473" s="170">
        <v>1</v>
      </c>
      <c r="M7473" s="402">
        <v>583.70000000000005</v>
      </c>
      <c r="N7473" s="170">
        <v>1</v>
      </c>
      <c r="O7473" s="170">
        <v>6</v>
      </c>
      <c r="P7473" s="402">
        <v>31306.799999999999</v>
      </c>
    </row>
    <row r="7474" spans="1:16" ht="45" x14ac:dyDescent="0.2">
      <c r="A7474" s="406" t="s">
        <v>6188</v>
      </c>
      <c r="B7474" s="406" t="s">
        <v>3526</v>
      </c>
      <c r="C7474" s="170" t="s">
        <v>2594</v>
      </c>
      <c r="D7474" s="405" t="s">
        <v>6512</v>
      </c>
      <c r="E7474" s="404">
        <v>8100</v>
      </c>
      <c r="F7474" s="434" t="s">
        <v>6645</v>
      </c>
      <c r="G7474" s="403" t="s">
        <v>6644</v>
      </c>
      <c r="H7474" s="170" t="s">
        <v>6201</v>
      </c>
      <c r="I7474" s="170" t="s">
        <v>6183</v>
      </c>
      <c r="J7474" s="155" t="s">
        <v>3529</v>
      </c>
      <c r="K7474" s="170">
        <v>2</v>
      </c>
      <c r="L7474" s="170">
        <v>6</v>
      </c>
      <c r="M7474" s="402">
        <v>94526.52</v>
      </c>
      <c r="N7474" s="170">
        <v>1</v>
      </c>
      <c r="O7474" s="170">
        <v>6</v>
      </c>
      <c r="P7474" s="402">
        <v>49906.8</v>
      </c>
    </row>
    <row r="7475" spans="1:16" ht="45" x14ac:dyDescent="0.2">
      <c r="A7475" s="406" t="s">
        <v>6188</v>
      </c>
      <c r="B7475" s="406" t="s">
        <v>3526</v>
      </c>
      <c r="C7475" s="170" t="s">
        <v>2594</v>
      </c>
      <c r="D7475" s="405" t="s">
        <v>6643</v>
      </c>
      <c r="E7475" s="404">
        <v>6000</v>
      </c>
      <c r="F7475" s="434" t="s">
        <v>6642</v>
      </c>
      <c r="G7475" s="403" t="s">
        <v>6641</v>
      </c>
      <c r="H7475" s="170" t="s">
        <v>6201</v>
      </c>
      <c r="I7475" s="170" t="s">
        <v>6183</v>
      </c>
      <c r="J7475" s="155" t="s">
        <v>5535</v>
      </c>
      <c r="K7475" s="170">
        <v>1</v>
      </c>
      <c r="L7475" s="170">
        <v>2</v>
      </c>
      <c r="M7475" s="402">
        <v>14300.55</v>
      </c>
      <c r="N7475" s="170" t="s">
        <v>1136</v>
      </c>
      <c r="O7475" s="170" t="s">
        <v>1136</v>
      </c>
      <c r="P7475" s="402" t="s">
        <v>1136</v>
      </c>
    </row>
    <row r="7476" spans="1:16" ht="45" x14ac:dyDescent="0.2">
      <c r="A7476" s="406" t="s">
        <v>6188</v>
      </c>
      <c r="B7476" s="406" t="s">
        <v>3526</v>
      </c>
      <c r="C7476" s="170" t="s">
        <v>2594</v>
      </c>
      <c r="D7476" s="405" t="s">
        <v>6640</v>
      </c>
      <c r="E7476" s="404">
        <v>7500</v>
      </c>
      <c r="F7476" s="434" t="s">
        <v>6639</v>
      </c>
      <c r="G7476" s="403" t="s">
        <v>6638</v>
      </c>
      <c r="H7476" s="170" t="s">
        <v>6239</v>
      </c>
      <c r="I7476" s="170" t="s">
        <v>6183</v>
      </c>
      <c r="J7476" s="155" t="s">
        <v>3529</v>
      </c>
      <c r="K7476" s="170">
        <v>1</v>
      </c>
      <c r="L7476" s="170">
        <v>12</v>
      </c>
      <c r="M7476" s="402">
        <v>92989.799999999988</v>
      </c>
      <c r="N7476" s="170">
        <v>1</v>
      </c>
      <c r="O7476" s="170">
        <v>6</v>
      </c>
      <c r="P7476" s="402">
        <v>46306.8</v>
      </c>
    </row>
    <row r="7477" spans="1:16" ht="45" x14ac:dyDescent="0.2">
      <c r="A7477" s="406" t="s">
        <v>6188</v>
      </c>
      <c r="B7477" s="406" t="s">
        <v>2595</v>
      </c>
      <c r="C7477" s="170" t="s">
        <v>2594</v>
      </c>
      <c r="D7477" s="405" t="s">
        <v>6226</v>
      </c>
      <c r="E7477" s="404">
        <v>7500</v>
      </c>
      <c r="F7477" s="434" t="s">
        <v>6637</v>
      </c>
      <c r="G7477" s="403" t="s">
        <v>6636</v>
      </c>
      <c r="H7477" s="170" t="s">
        <v>6239</v>
      </c>
      <c r="I7477" s="170" t="s">
        <v>6183</v>
      </c>
      <c r="J7477" s="155" t="s">
        <v>3529</v>
      </c>
      <c r="K7477" s="170" t="s">
        <v>1136</v>
      </c>
      <c r="L7477" s="170" t="s">
        <v>1136</v>
      </c>
      <c r="M7477" s="402" t="s">
        <v>1136</v>
      </c>
      <c r="N7477" s="170">
        <v>1</v>
      </c>
      <c r="O7477" s="170">
        <v>2</v>
      </c>
      <c r="P7477" s="402">
        <v>12435.6</v>
      </c>
    </row>
    <row r="7478" spans="1:16" ht="45" x14ac:dyDescent="0.2">
      <c r="A7478" s="406" t="s">
        <v>6188</v>
      </c>
      <c r="B7478" s="406" t="s">
        <v>3526</v>
      </c>
      <c r="C7478" s="170" t="s">
        <v>2594</v>
      </c>
      <c r="D7478" s="405" t="s">
        <v>5152</v>
      </c>
      <c r="E7478" s="404">
        <v>3000</v>
      </c>
      <c r="F7478" s="434" t="s">
        <v>6635</v>
      </c>
      <c r="G7478" s="403" t="s">
        <v>6634</v>
      </c>
      <c r="H7478" s="170" t="s">
        <v>4810</v>
      </c>
      <c r="I7478" s="170" t="s">
        <v>6183</v>
      </c>
      <c r="J7478" s="155" t="s">
        <v>3529</v>
      </c>
      <c r="K7478" s="170">
        <v>1</v>
      </c>
      <c r="L7478" s="170">
        <v>4</v>
      </c>
      <c r="M7478" s="402">
        <v>12366.6</v>
      </c>
      <c r="N7478" s="170">
        <v>1</v>
      </c>
      <c r="O7478" s="170">
        <v>6</v>
      </c>
      <c r="P7478" s="402">
        <v>19306.8</v>
      </c>
    </row>
    <row r="7479" spans="1:16" ht="45" x14ac:dyDescent="0.2">
      <c r="A7479" s="406" t="s">
        <v>6188</v>
      </c>
      <c r="B7479" s="406" t="s">
        <v>2595</v>
      </c>
      <c r="C7479" s="170" t="s">
        <v>2594</v>
      </c>
      <c r="D7479" s="405" t="s">
        <v>6633</v>
      </c>
      <c r="E7479" s="404">
        <v>8100</v>
      </c>
      <c r="F7479" s="434" t="s">
        <v>6632</v>
      </c>
      <c r="G7479" s="403" t="s">
        <v>6631</v>
      </c>
      <c r="H7479" s="170" t="s">
        <v>6630</v>
      </c>
      <c r="I7479" s="170" t="s">
        <v>6183</v>
      </c>
      <c r="J7479" s="155" t="s">
        <v>3529</v>
      </c>
      <c r="K7479" s="170">
        <v>1</v>
      </c>
      <c r="L7479" s="170">
        <v>6</v>
      </c>
      <c r="M7479" s="402">
        <v>50200.31</v>
      </c>
      <c r="N7479" s="170" t="s">
        <v>1136</v>
      </c>
      <c r="O7479" s="170" t="s">
        <v>1136</v>
      </c>
      <c r="P7479" s="402" t="s">
        <v>1136</v>
      </c>
    </row>
    <row r="7480" spans="1:16" ht="45" x14ac:dyDescent="0.2">
      <c r="A7480" s="406" t="s">
        <v>6188</v>
      </c>
      <c r="B7480" s="406" t="s">
        <v>3526</v>
      </c>
      <c r="C7480" s="170" t="s">
        <v>2594</v>
      </c>
      <c r="D7480" s="405" t="s">
        <v>6204</v>
      </c>
      <c r="E7480" s="404">
        <v>7500</v>
      </c>
      <c r="F7480" s="434" t="s">
        <v>6629</v>
      </c>
      <c r="G7480" s="403" t="s">
        <v>6628</v>
      </c>
      <c r="H7480" s="170" t="s">
        <v>6201</v>
      </c>
      <c r="I7480" s="170" t="s">
        <v>6183</v>
      </c>
      <c r="J7480" s="155" t="s">
        <v>3529</v>
      </c>
      <c r="K7480" s="170">
        <v>1</v>
      </c>
      <c r="L7480" s="170">
        <v>12</v>
      </c>
      <c r="M7480" s="402">
        <v>92863.239999999991</v>
      </c>
      <c r="N7480" s="170">
        <v>1</v>
      </c>
      <c r="O7480" s="170">
        <v>6</v>
      </c>
      <c r="P7480" s="402">
        <v>46294.3</v>
      </c>
    </row>
    <row r="7481" spans="1:16" ht="45" x14ac:dyDescent="0.2">
      <c r="A7481" s="406" t="s">
        <v>6188</v>
      </c>
      <c r="B7481" s="406" t="s">
        <v>3526</v>
      </c>
      <c r="C7481" s="170" t="s">
        <v>2594</v>
      </c>
      <c r="D7481" s="405" t="s">
        <v>6204</v>
      </c>
      <c r="E7481" s="404">
        <v>6000</v>
      </c>
      <c r="F7481" s="434" t="s">
        <v>6627</v>
      </c>
      <c r="G7481" s="403" t="s">
        <v>6626</v>
      </c>
      <c r="H7481" s="170" t="s">
        <v>6201</v>
      </c>
      <c r="I7481" s="170" t="s">
        <v>6183</v>
      </c>
      <c r="J7481" s="155" t="s">
        <v>3529</v>
      </c>
      <c r="K7481" s="170">
        <v>1</v>
      </c>
      <c r="L7481" s="170">
        <v>12</v>
      </c>
      <c r="M7481" s="402">
        <v>74989.8</v>
      </c>
      <c r="N7481" s="170">
        <v>1</v>
      </c>
      <c r="O7481" s="170">
        <v>6</v>
      </c>
      <c r="P7481" s="402">
        <v>37106.800000000003</v>
      </c>
    </row>
    <row r="7482" spans="1:16" ht="45" x14ac:dyDescent="0.2">
      <c r="A7482" s="406" t="s">
        <v>6188</v>
      </c>
      <c r="B7482" s="406" t="s">
        <v>3526</v>
      </c>
      <c r="C7482" s="170" t="s">
        <v>2594</v>
      </c>
      <c r="D7482" s="405" t="s">
        <v>4784</v>
      </c>
      <c r="E7482" s="404">
        <v>3500</v>
      </c>
      <c r="F7482" s="434" t="s">
        <v>6625</v>
      </c>
      <c r="G7482" s="403" t="s">
        <v>6624</v>
      </c>
      <c r="H7482" s="170" t="s">
        <v>6514</v>
      </c>
      <c r="I7482" s="170" t="s">
        <v>6183</v>
      </c>
      <c r="J7482" s="155" t="s">
        <v>6183</v>
      </c>
      <c r="K7482" s="170" t="s">
        <v>1136</v>
      </c>
      <c r="L7482" s="170" t="s">
        <v>1136</v>
      </c>
      <c r="M7482" s="402" t="s">
        <v>1136</v>
      </c>
      <c r="N7482" s="170">
        <v>1</v>
      </c>
      <c r="O7482" s="170">
        <v>6</v>
      </c>
      <c r="P7482" s="402">
        <v>21956.799999999999</v>
      </c>
    </row>
    <row r="7483" spans="1:16" ht="45" x14ac:dyDescent="0.2">
      <c r="A7483" s="406" t="s">
        <v>6188</v>
      </c>
      <c r="B7483" s="406" t="s">
        <v>2595</v>
      </c>
      <c r="C7483" s="170" t="s">
        <v>2594</v>
      </c>
      <c r="D7483" s="405" t="s">
        <v>6623</v>
      </c>
      <c r="E7483" s="404">
        <v>2500</v>
      </c>
      <c r="F7483" s="434" t="s">
        <v>6622</v>
      </c>
      <c r="G7483" s="403" t="s">
        <v>6621</v>
      </c>
      <c r="H7483" s="170" t="s">
        <v>6218</v>
      </c>
      <c r="I7483" s="170" t="s">
        <v>6218</v>
      </c>
      <c r="J7483" s="155" t="s">
        <v>6218</v>
      </c>
      <c r="K7483" s="170">
        <v>1</v>
      </c>
      <c r="L7483" s="170">
        <v>12</v>
      </c>
      <c r="M7483" s="402">
        <v>32808.910000000003</v>
      </c>
      <c r="N7483" s="170">
        <v>1</v>
      </c>
      <c r="O7483" s="170">
        <v>6</v>
      </c>
      <c r="P7483" s="402">
        <v>16306.279999999999</v>
      </c>
    </row>
    <row r="7484" spans="1:16" ht="45" x14ac:dyDescent="0.2">
      <c r="A7484" s="406" t="s">
        <v>6188</v>
      </c>
      <c r="B7484" s="406" t="s">
        <v>3526</v>
      </c>
      <c r="C7484" s="170" t="s">
        <v>2594</v>
      </c>
      <c r="D7484" s="405" t="s">
        <v>6371</v>
      </c>
      <c r="E7484" s="404">
        <v>4500</v>
      </c>
      <c r="F7484" s="434" t="s">
        <v>6620</v>
      </c>
      <c r="G7484" s="403" t="s">
        <v>6619</v>
      </c>
      <c r="H7484" s="170" t="s">
        <v>6239</v>
      </c>
      <c r="I7484" s="170" t="s">
        <v>6183</v>
      </c>
      <c r="J7484" s="155" t="s">
        <v>3529</v>
      </c>
      <c r="K7484" s="170">
        <v>1</v>
      </c>
      <c r="L7484" s="170">
        <v>12</v>
      </c>
      <c r="M7484" s="402">
        <v>56831.98000000001</v>
      </c>
      <c r="N7484" s="170">
        <v>1</v>
      </c>
      <c r="O7484" s="170">
        <v>6</v>
      </c>
      <c r="P7484" s="402">
        <v>28306.799999999999</v>
      </c>
    </row>
    <row r="7485" spans="1:16" ht="45" x14ac:dyDescent="0.2">
      <c r="A7485" s="406" t="s">
        <v>6188</v>
      </c>
      <c r="B7485" s="406" t="s">
        <v>3526</v>
      </c>
      <c r="C7485" s="170" t="s">
        <v>2594</v>
      </c>
      <c r="D7485" s="405" t="s">
        <v>6204</v>
      </c>
      <c r="E7485" s="404">
        <v>6000</v>
      </c>
      <c r="F7485" s="434" t="s">
        <v>6618</v>
      </c>
      <c r="G7485" s="403" t="s">
        <v>6617</v>
      </c>
      <c r="H7485" s="170" t="s">
        <v>6616</v>
      </c>
      <c r="I7485" s="170" t="s">
        <v>6183</v>
      </c>
      <c r="J7485" s="155" t="s">
        <v>3529</v>
      </c>
      <c r="K7485" s="170">
        <v>1</v>
      </c>
      <c r="L7485" s="170">
        <v>11</v>
      </c>
      <c r="M7485" s="402">
        <v>76037.72</v>
      </c>
      <c r="N7485" s="170" t="s">
        <v>1136</v>
      </c>
      <c r="O7485" s="170" t="s">
        <v>1136</v>
      </c>
      <c r="P7485" s="402" t="s">
        <v>1136</v>
      </c>
    </row>
    <row r="7486" spans="1:16" ht="45" x14ac:dyDescent="0.2">
      <c r="A7486" s="406" t="s">
        <v>6188</v>
      </c>
      <c r="B7486" s="406" t="s">
        <v>3526</v>
      </c>
      <c r="C7486" s="170" t="s">
        <v>2594</v>
      </c>
      <c r="D7486" s="405" t="s">
        <v>4803</v>
      </c>
      <c r="E7486" s="404">
        <v>3500</v>
      </c>
      <c r="F7486" s="434" t="s">
        <v>6615</v>
      </c>
      <c r="G7486" s="403" t="s">
        <v>6614</v>
      </c>
      <c r="H7486" s="170" t="s">
        <v>3542</v>
      </c>
      <c r="I7486" s="170" t="s">
        <v>6183</v>
      </c>
      <c r="J7486" s="155" t="s">
        <v>6183</v>
      </c>
      <c r="K7486" s="170">
        <v>1</v>
      </c>
      <c r="L7486" s="170">
        <v>12</v>
      </c>
      <c r="M7486" s="402">
        <v>44986.880000000012</v>
      </c>
      <c r="N7486" s="170">
        <v>1</v>
      </c>
      <c r="O7486" s="170">
        <v>6</v>
      </c>
      <c r="P7486" s="402">
        <v>22306.799999999999</v>
      </c>
    </row>
    <row r="7487" spans="1:16" ht="45" x14ac:dyDescent="0.2">
      <c r="A7487" s="406" t="s">
        <v>6188</v>
      </c>
      <c r="B7487" s="406" t="s">
        <v>3526</v>
      </c>
      <c r="C7487" s="170" t="s">
        <v>2594</v>
      </c>
      <c r="D7487" s="405" t="s">
        <v>6613</v>
      </c>
      <c r="E7487" s="404">
        <v>3500</v>
      </c>
      <c r="F7487" s="434" t="s">
        <v>6612</v>
      </c>
      <c r="G7487" s="403" t="s">
        <v>6611</v>
      </c>
      <c r="H7487" s="170" t="s">
        <v>6576</v>
      </c>
      <c r="I7487" s="170" t="s">
        <v>6183</v>
      </c>
      <c r="J7487" s="155" t="s">
        <v>3529</v>
      </c>
      <c r="K7487" s="170">
        <v>1</v>
      </c>
      <c r="L7487" s="170">
        <v>12</v>
      </c>
      <c r="M7487" s="402">
        <v>44988.340000000011</v>
      </c>
      <c r="N7487" s="170">
        <v>1</v>
      </c>
      <c r="O7487" s="170">
        <v>6</v>
      </c>
      <c r="P7487" s="402">
        <v>22306.799999999999</v>
      </c>
    </row>
    <row r="7488" spans="1:16" ht="45" x14ac:dyDescent="0.2">
      <c r="A7488" s="406" t="s">
        <v>6188</v>
      </c>
      <c r="B7488" s="406" t="s">
        <v>2595</v>
      </c>
      <c r="C7488" s="170" t="s">
        <v>2594</v>
      </c>
      <c r="D7488" s="405" t="s">
        <v>6610</v>
      </c>
      <c r="E7488" s="404">
        <v>7500</v>
      </c>
      <c r="F7488" s="434" t="s">
        <v>6609</v>
      </c>
      <c r="G7488" s="403" t="s">
        <v>6608</v>
      </c>
      <c r="H7488" s="170" t="s">
        <v>6299</v>
      </c>
      <c r="I7488" s="170" t="s">
        <v>6183</v>
      </c>
      <c r="J7488" s="155" t="s">
        <v>3529</v>
      </c>
      <c r="K7488" s="170">
        <v>1</v>
      </c>
      <c r="L7488" s="170">
        <v>12</v>
      </c>
      <c r="M7488" s="402">
        <v>92953.859999999986</v>
      </c>
      <c r="N7488" s="170">
        <v>1</v>
      </c>
      <c r="O7488" s="170">
        <v>6</v>
      </c>
      <c r="P7488" s="402">
        <v>46277.11</v>
      </c>
    </row>
    <row r="7489" spans="1:16" ht="45" x14ac:dyDescent="0.2">
      <c r="A7489" s="406" t="s">
        <v>6188</v>
      </c>
      <c r="B7489" s="406" t="s">
        <v>3526</v>
      </c>
      <c r="C7489" s="170" t="s">
        <v>2594</v>
      </c>
      <c r="D7489" s="405" t="s">
        <v>6192</v>
      </c>
      <c r="E7489" s="404">
        <v>3500</v>
      </c>
      <c r="F7489" s="434" t="s">
        <v>6607</v>
      </c>
      <c r="G7489" s="403" t="s">
        <v>6606</v>
      </c>
      <c r="H7489" s="170" t="s">
        <v>6251</v>
      </c>
      <c r="I7489" s="170" t="s">
        <v>6183</v>
      </c>
      <c r="J7489" s="155" t="s">
        <v>3529</v>
      </c>
      <c r="K7489" s="170">
        <v>1</v>
      </c>
      <c r="L7489" s="170">
        <v>12</v>
      </c>
      <c r="M7489" s="402">
        <v>44928.30000000001</v>
      </c>
      <c r="N7489" s="170">
        <v>1</v>
      </c>
      <c r="O7489" s="170">
        <v>6</v>
      </c>
      <c r="P7489" s="402">
        <v>22185.75</v>
      </c>
    </row>
    <row r="7490" spans="1:16" ht="45" x14ac:dyDescent="0.2">
      <c r="A7490" s="406" t="s">
        <v>6188</v>
      </c>
      <c r="B7490" s="406" t="s">
        <v>3526</v>
      </c>
      <c r="C7490" s="170" t="s">
        <v>2594</v>
      </c>
      <c r="D7490" s="405" t="s">
        <v>5152</v>
      </c>
      <c r="E7490" s="404">
        <v>3500</v>
      </c>
      <c r="F7490" s="434" t="s">
        <v>6605</v>
      </c>
      <c r="G7490" s="403" t="s">
        <v>6604</v>
      </c>
      <c r="H7490" s="170" t="s">
        <v>3859</v>
      </c>
      <c r="I7490" s="170" t="s">
        <v>6183</v>
      </c>
      <c r="J7490" s="155" t="s">
        <v>6183</v>
      </c>
      <c r="K7490" s="170">
        <v>1</v>
      </c>
      <c r="L7490" s="170">
        <v>4</v>
      </c>
      <c r="M7490" s="402">
        <v>13082.449999999999</v>
      </c>
      <c r="N7490" s="170">
        <v>1</v>
      </c>
      <c r="O7490" s="170">
        <v>6</v>
      </c>
      <c r="P7490" s="402">
        <v>22306.799999999999</v>
      </c>
    </row>
    <row r="7491" spans="1:16" ht="45" x14ac:dyDescent="0.2">
      <c r="A7491" s="406" t="s">
        <v>6188</v>
      </c>
      <c r="B7491" s="406" t="s">
        <v>3526</v>
      </c>
      <c r="C7491" s="170" t="s">
        <v>2594</v>
      </c>
      <c r="D7491" s="405" t="s">
        <v>6517</v>
      </c>
      <c r="E7491" s="404">
        <v>2350</v>
      </c>
      <c r="F7491" s="434" t="s">
        <v>6603</v>
      </c>
      <c r="G7491" s="403" t="s">
        <v>6602</v>
      </c>
      <c r="H7491" s="170" t="s">
        <v>6601</v>
      </c>
      <c r="I7491" s="170" t="s">
        <v>6183</v>
      </c>
      <c r="J7491" s="155" t="s">
        <v>3529</v>
      </c>
      <c r="K7491" s="170">
        <v>1</v>
      </c>
      <c r="L7491" s="170">
        <v>6</v>
      </c>
      <c r="M7491" s="402">
        <v>13299.08</v>
      </c>
      <c r="N7491" s="170">
        <v>1</v>
      </c>
      <c r="O7491" s="170">
        <v>6</v>
      </c>
      <c r="P7491" s="402">
        <v>15340.54</v>
      </c>
    </row>
    <row r="7492" spans="1:16" ht="45" x14ac:dyDescent="0.2">
      <c r="A7492" s="406" t="s">
        <v>6188</v>
      </c>
      <c r="B7492" s="406" t="s">
        <v>3526</v>
      </c>
      <c r="C7492" s="170" t="s">
        <v>2594</v>
      </c>
      <c r="D7492" s="405" t="s">
        <v>6600</v>
      </c>
      <c r="E7492" s="404">
        <v>9300</v>
      </c>
      <c r="F7492" s="434" t="s">
        <v>6599</v>
      </c>
      <c r="G7492" s="403" t="s">
        <v>6598</v>
      </c>
      <c r="H7492" s="170" t="s">
        <v>6239</v>
      </c>
      <c r="I7492" s="170" t="s">
        <v>6183</v>
      </c>
      <c r="J7492" s="155" t="s">
        <v>3529</v>
      </c>
      <c r="K7492" s="170">
        <v>1</v>
      </c>
      <c r="L7492" s="170">
        <v>12</v>
      </c>
      <c r="M7492" s="402">
        <v>114589.79999999997</v>
      </c>
      <c r="N7492" s="170">
        <v>1</v>
      </c>
      <c r="O7492" s="170">
        <v>6</v>
      </c>
      <c r="P7492" s="402">
        <v>57106.8</v>
      </c>
    </row>
    <row r="7493" spans="1:16" ht="45" x14ac:dyDescent="0.2">
      <c r="A7493" s="406" t="s">
        <v>6188</v>
      </c>
      <c r="B7493" s="406" t="s">
        <v>3526</v>
      </c>
      <c r="C7493" s="170" t="s">
        <v>2594</v>
      </c>
      <c r="D7493" s="405" t="s">
        <v>6279</v>
      </c>
      <c r="E7493" s="404">
        <v>3000</v>
      </c>
      <c r="F7493" s="434" t="s">
        <v>6597</v>
      </c>
      <c r="G7493" s="403" t="s">
        <v>6596</v>
      </c>
      <c r="H7493" s="170" t="s">
        <v>6595</v>
      </c>
      <c r="I7493" s="170" t="s">
        <v>6279</v>
      </c>
      <c r="J7493" s="155" t="s">
        <v>6279</v>
      </c>
      <c r="K7493" s="170">
        <v>1</v>
      </c>
      <c r="L7493" s="170">
        <v>12</v>
      </c>
      <c r="M7493" s="402">
        <v>38503.130000000005</v>
      </c>
      <c r="N7493" s="170">
        <v>1</v>
      </c>
      <c r="O7493" s="170">
        <v>6</v>
      </c>
      <c r="P7493" s="402">
        <v>19269.3</v>
      </c>
    </row>
    <row r="7494" spans="1:16" ht="45" x14ac:dyDescent="0.2">
      <c r="A7494" s="406" t="s">
        <v>6188</v>
      </c>
      <c r="B7494" s="406" t="s">
        <v>3526</v>
      </c>
      <c r="C7494" s="170" t="s">
        <v>2594</v>
      </c>
      <c r="D7494" s="405" t="s">
        <v>6594</v>
      </c>
      <c r="E7494" s="404">
        <v>5500</v>
      </c>
      <c r="F7494" s="434" t="s">
        <v>6593</v>
      </c>
      <c r="G7494" s="403" t="s">
        <v>6592</v>
      </c>
      <c r="H7494" s="170" t="s">
        <v>6591</v>
      </c>
      <c r="I7494" s="170" t="s">
        <v>6183</v>
      </c>
      <c r="J7494" s="155" t="s">
        <v>3529</v>
      </c>
      <c r="K7494" s="170">
        <v>1</v>
      </c>
      <c r="L7494" s="170">
        <v>4</v>
      </c>
      <c r="M7494" s="402">
        <v>15032.449999999999</v>
      </c>
      <c r="N7494" s="170" t="s">
        <v>1136</v>
      </c>
      <c r="O7494" s="170" t="s">
        <v>1136</v>
      </c>
      <c r="P7494" s="402" t="s">
        <v>1136</v>
      </c>
    </row>
    <row r="7495" spans="1:16" ht="45" x14ac:dyDescent="0.2">
      <c r="A7495" s="406" t="s">
        <v>6188</v>
      </c>
      <c r="B7495" s="406" t="s">
        <v>3526</v>
      </c>
      <c r="C7495" s="170" t="s">
        <v>2594</v>
      </c>
      <c r="D7495" s="405" t="s">
        <v>6590</v>
      </c>
      <c r="E7495" s="404">
        <v>3000</v>
      </c>
      <c r="F7495" s="434" t="s">
        <v>6589</v>
      </c>
      <c r="G7495" s="403" t="s">
        <v>6588</v>
      </c>
      <c r="H7495" s="170" t="s">
        <v>6587</v>
      </c>
      <c r="I7495" s="170" t="s">
        <v>6183</v>
      </c>
      <c r="J7495" s="155" t="s">
        <v>6183</v>
      </c>
      <c r="K7495" s="170">
        <v>1</v>
      </c>
      <c r="L7495" s="170">
        <v>12</v>
      </c>
      <c r="M7495" s="402">
        <v>38887.920000000006</v>
      </c>
      <c r="N7495" s="170">
        <v>1</v>
      </c>
      <c r="O7495" s="170">
        <v>6</v>
      </c>
      <c r="P7495" s="402">
        <v>19305.759999999998</v>
      </c>
    </row>
    <row r="7496" spans="1:16" ht="45" x14ac:dyDescent="0.2">
      <c r="A7496" s="406" t="s">
        <v>6188</v>
      </c>
      <c r="B7496" s="406" t="s">
        <v>2595</v>
      </c>
      <c r="C7496" s="170" t="s">
        <v>2594</v>
      </c>
      <c r="D7496" s="405" t="s">
        <v>6586</v>
      </c>
      <c r="E7496" s="404">
        <v>10000</v>
      </c>
      <c r="F7496" s="434" t="s">
        <v>6585</v>
      </c>
      <c r="G7496" s="403" t="s">
        <v>6584</v>
      </c>
      <c r="H7496" s="170" t="s">
        <v>6201</v>
      </c>
      <c r="I7496" s="170" t="s">
        <v>6183</v>
      </c>
      <c r="J7496" s="155" t="s">
        <v>3529</v>
      </c>
      <c r="K7496" s="170">
        <v>1</v>
      </c>
      <c r="L7496" s="170">
        <v>12</v>
      </c>
      <c r="M7496" s="402">
        <v>122563.40999999997</v>
      </c>
      <c r="N7496" s="170">
        <v>1</v>
      </c>
      <c r="O7496" s="170">
        <v>6</v>
      </c>
      <c r="P7496" s="402">
        <v>61306.8</v>
      </c>
    </row>
    <row r="7497" spans="1:16" ht="45" x14ac:dyDescent="0.2">
      <c r="A7497" s="406" t="s">
        <v>6188</v>
      </c>
      <c r="B7497" s="406" t="s">
        <v>3526</v>
      </c>
      <c r="C7497" s="170" t="s">
        <v>2594</v>
      </c>
      <c r="D7497" s="405" t="s">
        <v>6192</v>
      </c>
      <c r="E7497" s="404">
        <v>3500</v>
      </c>
      <c r="F7497" s="434" t="s">
        <v>6583</v>
      </c>
      <c r="G7497" s="403" t="s">
        <v>6582</v>
      </c>
      <c r="H7497" s="170" t="s">
        <v>6255</v>
      </c>
      <c r="I7497" s="170" t="s">
        <v>6183</v>
      </c>
      <c r="J7497" s="155" t="s">
        <v>3529</v>
      </c>
      <c r="K7497" s="170">
        <v>1</v>
      </c>
      <c r="L7497" s="170">
        <v>12</v>
      </c>
      <c r="M7497" s="402">
        <v>44728.270000000011</v>
      </c>
      <c r="N7497" s="170">
        <v>1</v>
      </c>
      <c r="O7497" s="170">
        <v>6</v>
      </c>
      <c r="P7497" s="402">
        <v>22207.149999999998</v>
      </c>
    </row>
    <row r="7498" spans="1:16" ht="45" x14ac:dyDescent="0.2">
      <c r="A7498" s="406" t="s">
        <v>6188</v>
      </c>
      <c r="B7498" s="406" t="s">
        <v>2595</v>
      </c>
      <c r="C7498" s="170" t="s">
        <v>2594</v>
      </c>
      <c r="D7498" s="405" t="s">
        <v>6512</v>
      </c>
      <c r="E7498" s="404">
        <v>6800</v>
      </c>
      <c r="F7498" s="434" t="s">
        <v>6581</v>
      </c>
      <c r="G7498" s="403" t="s">
        <v>6580</v>
      </c>
      <c r="H7498" s="170" t="s">
        <v>6201</v>
      </c>
      <c r="I7498" s="170" t="s">
        <v>6183</v>
      </c>
      <c r="J7498" s="155" t="s">
        <v>3529</v>
      </c>
      <c r="K7498" s="170">
        <v>1</v>
      </c>
      <c r="L7498" s="170">
        <v>6</v>
      </c>
      <c r="M7498" s="402">
        <v>43784.52</v>
      </c>
      <c r="N7498" s="170" t="s">
        <v>1136</v>
      </c>
      <c r="O7498" s="170" t="s">
        <v>1136</v>
      </c>
      <c r="P7498" s="402" t="s">
        <v>1136</v>
      </c>
    </row>
    <row r="7499" spans="1:16" ht="45" x14ac:dyDescent="0.2">
      <c r="A7499" s="406" t="s">
        <v>6188</v>
      </c>
      <c r="B7499" s="406" t="s">
        <v>3526</v>
      </c>
      <c r="C7499" s="170" t="s">
        <v>2594</v>
      </c>
      <c r="D7499" s="405" t="s">
        <v>6579</v>
      </c>
      <c r="E7499" s="404">
        <v>5000</v>
      </c>
      <c r="F7499" s="434" t="s">
        <v>6578</v>
      </c>
      <c r="G7499" s="403" t="s">
        <v>6577</v>
      </c>
      <c r="H7499" s="170" t="s">
        <v>6576</v>
      </c>
      <c r="I7499" s="170" t="s">
        <v>6183</v>
      </c>
      <c r="J7499" s="155" t="s">
        <v>3529</v>
      </c>
      <c r="K7499" s="170">
        <v>2</v>
      </c>
      <c r="L7499" s="170">
        <v>5</v>
      </c>
      <c r="M7499" s="402">
        <v>36545.629999999997</v>
      </c>
      <c r="N7499" s="170">
        <v>1</v>
      </c>
      <c r="O7499" s="170">
        <v>6</v>
      </c>
      <c r="P7499" s="402">
        <v>31306.799999999999</v>
      </c>
    </row>
    <row r="7500" spans="1:16" ht="45" x14ac:dyDescent="0.2">
      <c r="A7500" s="406" t="s">
        <v>6188</v>
      </c>
      <c r="B7500" s="406" t="s">
        <v>3526</v>
      </c>
      <c r="C7500" s="170" t="s">
        <v>2594</v>
      </c>
      <c r="D7500" s="405" t="s">
        <v>6200</v>
      </c>
      <c r="E7500" s="404">
        <v>3500</v>
      </c>
      <c r="F7500" s="434" t="s">
        <v>6575</v>
      </c>
      <c r="G7500" s="403" t="s">
        <v>6574</v>
      </c>
      <c r="H7500" s="170" t="s">
        <v>3542</v>
      </c>
      <c r="I7500" s="170" t="s">
        <v>6183</v>
      </c>
      <c r="J7500" s="155" t="s">
        <v>6183</v>
      </c>
      <c r="K7500" s="170">
        <v>1</v>
      </c>
      <c r="L7500" s="170">
        <v>4</v>
      </c>
      <c r="M7500" s="402">
        <v>13736.6</v>
      </c>
      <c r="N7500" s="170">
        <v>1</v>
      </c>
      <c r="O7500" s="170">
        <v>4</v>
      </c>
      <c r="P7500" s="402">
        <v>17276.780000000002</v>
      </c>
    </row>
    <row r="7501" spans="1:16" ht="45" x14ac:dyDescent="0.2">
      <c r="A7501" s="406" t="s">
        <v>6188</v>
      </c>
      <c r="B7501" s="406" t="s">
        <v>2595</v>
      </c>
      <c r="C7501" s="170" t="s">
        <v>2594</v>
      </c>
      <c r="D7501" s="405" t="s">
        <v>6512</v>
      </c>
      <c r="E7501" s="404">
        <v>6800</v>
      </c>
      <c r="F7501" s="434" t="s">
        <v>6573</v>
      </c>
      <c r="G7501" s="403" t="s">
        <v>6572</v>
      </c>
      <c r="H7501" s="170" t="s">
        <v>6201</v>
      </c>
      <c r="I7501" s="170" t="s">
        <v>6183</v>
      </c>
      <c r="J7501" s="155" t="s">
        <v>5535</v>
      </c>
      <c r="K7501" s="170">
        <v>1</v>
      </c>
      <c r="L7501" s="170">
        <v>6</v>
      </c>
      <c r="M7501" s="402">
        <v>45791.63</v>
      </c>
      <c r="N7501" s="170" t="s">
        <v>1136</v>
      </c>
      <c r="O7501" s="170" t="s">
        <v>1136</v>
      </c>
      <c r="P7501" s="402" t="s">
        <v>1136</v>
      </c>
    </row>
    <row r="7502" spans="1:16" ht="45" x14ac:dyDescent="0.2">
      <c r="A7502" s="406" t="s">
        <v>6188</v>
      </c>
      <c r="B7502" s="406" t="s">
        <v>3526</v>
      </c>
      <c r="C7502" s="170" t="s">
        <v>2594</v>
      </c>
      <c r="D7502" s="405" t="s">
        <v>6571</v>
      </c>
      <c r="E7502" s="404">
        <v>4000</v>
      </c>
      <c r="F7502" s="434" t="s">
        <v>6570</v>
      </c>
      <c r="G7502" s="403" t="s">
        <v>6569</v>
      </c>
      <c r="H7502" s="170" t="s">
        <v>3549</v>
      </c>
      <c r="I7502" s="170" t="s">
        <v>6549</v>
      </c>
      <c r="J7502" s="155" t="s">
        <v>6549</v>
      </c>
      <c r="K7502" s="170">
        <v>1</v>
      </c>
      <c r="L7502" s="170">
        <v>12</v>
      </c>
      <c r="M7502" s="402">
        <v>50723.140000000007</v>
      </c>
      <c r="N7502" s="170">
        <v>1</v>
      </c>
      <c r="O7502" s="170">
        <v>6</v>
      </c>
      <c r="P7502" s="402">
        <v>25173.469999999998</v>
      </c>
    </row>
    <row r="7503" spans="1:16" ht="45" x14ac:dyDescent="0.2">
      <c r="A7503" s="406" t="s">
        <v>6188</v>
      </c>
      <c r="B7503" s="406" t="s">
        <v>3526</v>
      </c>
      <c r="C7503" s="170" t="s">
        <v>2594</v>
      </c>
      <c r="D7503" s="405" t="s">
        <v>6258</v>
      </c>
      <c r="E7503" s="404">
        <v>6800</v>
      </c>
      <c r="F7503" s="434" t="s">
        <v>6568</v>
      </c>
      <c r="G7503" s="403" t="s">
        <v>6567</v>
      </c>
      <c r="H7503" s="170" t="s">
        <v>6193</v>
      </c>
      <c r="I7503" s="170" t="s">
        <v>6183</v>
      </c>
      <c r="J7503" s="155" t="s">
        <v>3529</v>
      </c>
      <c r="K7503" s="170">
        <v>1</v>
      </c>
      <c r="L7503" s="170">
        <v>12</v>
      </c>
      <c r="M7503" s="402">
        <v>87601.959999999992</v>
      </c>
      <c r="N7503" s="170" t="s">
        <v>1136</v>
      </c>
      <c r="O7503" s="170" t="s">
        <v>1136</v>
      </c>
      <c r="P7503" s="402" t="s">
        <v>1136</v>
      </c>
    </row>
    <row r="7504" spans="1:16" ht="45" x14ac:dyDescent="0.2">
      <c r="A7504" s="406" t="s">
        <v>6188</v>
      </c>
      <c r="B7504" s="406" t="s">
        <v>3526</v>
      </c>
      <c r="C7504" s="170" t="s">
        <v>2594</v>
      </c>
      <c r="D7504" s="405" t="s">
        <v>6566</v>
      </c>
      <c r="E7504" s="404">
        <v>8100</v>
      </c>
      <c r="F7504" s="434" t="s">
        <v>6565</v>
      </c>
      <c r="G7504" s="403" t="s">
        <v>6564</v>
      </c>
      <c r="H7504" s="170" t="s">
        <v>6193</v>
      </c>
      <c r="I7504" s="170" t="s">
        <v>6183</v>
      </c>
      <c r="J7504" s="155" t="s">
        <v>3529</v>
      </c>
      <c r="K7504" s="170">
        <v>1</v>
      </c>
      <c r="L7504" s="170">
        <v>12</v>
      </c>
      <c r="M7504" s="402">
        <v>100189.79999999997</v>
      </c>
      <c r="N7504" s="170">
        <v>1</v>
      </c>
      <c r="O7504" s="170">
        <v>6</v>
      </c>
      <c r="P7504" s="402">
        <v>49906.8</v>
      </c>
    </row>
    <row r="7505" spans="1:16" ht="45" x14ac:dyDescent="0.2">
      <c r="A7505" s="406" t="s">
        <v>6188</v>
      </c>
      <c r="B7505" s="406" t="s">
        <v>3526</v>
      </c>
      <c r="C7505" s="170" t="s">
        <v>2594</v>
      </c>
      <c r="D7505" s="405" t="s">
        <v>6208</v>
      </c>
      <c r="E7505" s="404">
        <v>5600</v>
      </c>
      <c r="F7505" s="434" t="s">
        <v>6563</v>
      </c>
      <c r="G7505" s="403" t="s">
        <v>6562</v>
      </c>
      <c r="H7505" s="170" t="s">
        <v>6201</v>
      </c>
      <c r="I7505" s="170" t="s">
        <v>6183</v>
      </c>
      <c r="J7505" s="155" t="s">
        <v>3529</v>
      </c>
      <c r="K7505" s="170">
        <v>1</v>
      </c>
      <c r="L7505" s="170">
        <v>12</v>
      </c>
      <c r="M7505" s="402">
        <v>69944.800000000003</v>
      </c>
      <c r="N7505" s="170">
        <v>1</v>
      </c>
      <c r="O7505" s="170">
        <v>6</v>
      </c>
      <c r="P7505" s="402">
        <v>34906.800000000003</v>
      </c>
    </row>
    <row r="7506" spans="1:16" ht="45" x14ac:dyDescent="0.2">
      <c r="A7506" s="406" t="s">
        <v>6188</v>
      </c>
      <c r="B7506" s="406" t="s">
        <v>3526</v>
      </c>
      <c r="C7506" s="170" t="s">
        <v>2594</v>
      </c>
      <c r="D7506" s="405" t="s">
        <v>6489</v>
      </c>
      <c r="E7506" s="404">
        <v>4500</v>
      </c>
      <c r="F7506" s="434" t="s">
        <v>6561</v>
      </c>
      <c r="G7506" s="403" t="s">
        <v>6560</v>
      </c>
      <c r="H7506" s="170" t="s">
        <v>6398</v>
      </c>
      <c r="I7506" s="170" t="s">
        <v>6183</v>
      </c>
      <c r="J7506" s="155" t="s">
        <v>3529</v>
      </c>
      <c r="K7506" s="170">
        <v>1</v>
      </c>
      <c r="L7506" s="170">
        <v>12</v>
      </c>
      <c r="M7506" s="402">
        <v>56473.23000000001</v>
      </c>
      <c r="N7506" s="170">
        <v>1</v>
      </c>
      <c r="O7506" s="170">
        <v>6</v>
      </c>
      <c r="P7506" s="402">
        <v>28303.359999999997</v>
      </c>
    </row>
    <row r="7507" spans="1:16" ht="45" x14ac:dyDescent="0.2">
      <c r="A7507" s="406" t="s">
        <v>6188</v>
      </c>
      <c r="B7507" s="406" t="s">
        <v>3526</v>
      </c>
      <c r="C7507" s="170" t="s">
        <v>2594</v>
      </c>
      <c r="D7507" s="405" t="s">
        <v>6559</v>
      </c>
      <c r="E7507" s="404">
        <v>3000</v>
      </c>
      <c r="F7507" s="434" t="s">
        <v>6558</v>
      </c>
      <c r="G7507" s="403" t="s">
        <v>6557</v>
      </c>
      <c r="H7507" s="170" t="s">
        <v>4784</v>
      </c>
      <c r="I7507" s="170" t="s">
        <v>6279</v>
      </c>
      <c r="J7507" s="155" t="s">
        <v>6279</v>
      </c>
      <c r="K7507" s="170">
        <v>1</v>
      </c>
      <c r="L7507" s="170">
        <v>12</v>
      </c>
      <c r="M7507" s="402">
        <v>38963.340000000004</v>
      </c>
      <c r="N7507" s="170">
        <v>1</v>
      </c>
      <c r="O7507" s="170">
        <v>6</v>
      </c>
      <c r="P7507" s="402">
        <v>19306.8</v>
      </c>
    </row>
    <row r="7508" spans="1:16" ht="45" x14ac:dyDescent="0.2">
      <c r="A7508" s="406" t="s">
        <v>6188</v>
      </c>
      <c r="B7508" s="406" t="s">
        <v>3526</v>
      </c>
      <c r="C7508" s="170" t="s">
        <v>2594</v>
      </c>
      <c r="D7508" s="405" t="s">
        <v>6556</v>
      </c>
      <c r="E7508" s="404">
        <v>6000</v>
      </c>
      <c r="F7508" s="434" t="s">
        <v>6555</v>
      </c>
      <c r="G7508" s="403" t="s">
        <v>6554</v>
      </c>
      <c r="H7508" s="170" t="s">
        <v>6486</v>
      </c>
      <c r="I7508" s="170" t="s">
        <v>6183</v>
      </c>
      <c r="J7508" s="155" t="s">
        <v>3529</v>
      </c>
      <c r="K7508" s="170">
        <v>1</v>
      </c>
      <c r="L7508" s="170">
        <v>12</v>
      </c>
      <c r="M7508" s="402">
        <v>74985.63</v>
      </c>
      <c r="N7508" s="170">
        <v>1</v>
      </c>
      <c r="O7508" s="170">
        <v>6</v>
      </c>
      <c r="P7508" s="402">
        <v>37306.800000000003</v>
      </c>
    </row>
    <row r="7509" spans="1:16" ht="45" x14ac:dyDescent="0.2">
      <c r="A7509" s="406" t="s">
        <v>6188</v>
      </c>
      <c r="B7509" s="406" t="s">
        <v>3526</v>
      </c>
      <c r="C7509" s="170" t="s">
        <v>2594</v>
      </c>
      <c r="D7509" s="405" t="s">
        <v>6226</v>
      </c>
      <c r="E7509" s="404">
        <v>4500</v>
      </c>
      <c r="F7509" s="434" t="s">
        <v>6553</v>
      </c>
      <c r="G7509" s="403" t="s">
        <v>6552</v>
      </c>
      <c r="H7509" s="170" t="s">
        <v>6201</v>
      </c>
      <c r="I7509" s="170" t="s">
        <v>6183</v>
      </c>
      <c r="J7509" s="155" t="s">
        <v>3529</v>
      </c>
      <c r="K7509" s="170">
        <v>1</v>
      </c>
      <c r="L7509" s="170">
        <v>12</v>
      </c>
      <c r="M7509" s="402">
        <v>56970.73000000001</v>
      </c>
      <c r="N7509" s="170">
        <v>1</v>
      </c>
      <c r="O7509" s="170">
        <v>6</v>
      </c>
      <c r="P7509" s="402">
        <v>28301.8</v>
      </c>
    </row>
    <row r="7510" spans="1:16" ht="45" x14ac:dyDescent="0.2">
      <c r="A7510" s="406" t="s">
        <v>6188</v>
      </c>
      <c r="B7510" s="406" t="s">
        <v>3526</v>
      </c>
      <c r="C7510" s="170" t="s">
        <v>2594</v>
      </c>
      <c r="D7510" s="405" t="s">
        <v>6485</v>
      </c>
      <c r="E7510" s="404">
        <v>3000</v>
      </c>
      <c r="F7510" s="434" t="s">
        <v>6551</v>
      </c>
      <c r="G7510" s="403" t="s">
        <v>6550</v>
      </c>
      <c r="H7510" s="170" t="s">
        <v>3542</v>
      </c>
      <c r="I7510" s="170" t="s">
        <v>6549</v>
      </c>
      <c r="J7510" s="155" t="s">
        <v>6549</v>
      </c>
      <c r="K7510" s="170">
        <v>1</v>
      </c>
      <c r="L7510" s="170">
        <v>12</v>
      </c>
      <c r="M7510" s="402">
        <v>38988.540000000008</v>
      </c>
      <c r="N7510" s="170">
        <v>1</v>
      </c>
      <c r="O7510" s="170">
        <v>6</v>
      </c>
      <c r="P7510" s="402">
        <v>19205.129999999997</v>
      </c>
    </row>
    <row r="7511" spans="1:16" ht="45" x14ac:dyDescent="0.2">
      <c r="A7511" s="406" t="s">
        <v>6188</v>
      </c>
      <c r="B7511" s="406" t="s">
        <v>3526</v>
      </c>
      <c r="C7511" s="170" t="s">
        <v>2594</v>
      </c>
      <c r="D7511" s="405" t="s">
        <v>6548</v>
      </c>
      <c r="E7511" s="404">
        <v>7500</v>
      </c>
      <c r="F7511" s="434" t="s">
        <v>6547</v>
      </c>
      <c r="G7511" s="403" t="s">
        <v>6546</v>
      </c>
      <c r="H7511" s="170" t="s">
        <v>6239</v>
      </c>
      <c r="I7511" s="170" t="s">
        <v>6183</v>
      </c>
      <c r="J7511" s="155" t="s">
        <v>3529</v>
      </c>
      <c r="K7511" s="170">
        <v>1</v>
      </c>
      <c r="L7511" s="170">
        <v>12</v>
      </c>
      <c r="M7511" s="402">
        <v>92814.789999999979</v>
      </c>
      <c r="N7511" s="170">
        <v>1</v>
      </c>
      <c r="O7511" s="170">
        <v>6</v>
      </c>
      <c r="P7511" s="402">
        <v>46293.780000000006</v>
      </c>
    </row>
    <row r="7512" spans="1:16" ht="45" x14ac:dyDescent="0.2">
      <c r="A7512" s="406" t="s">
        <v>6188</v>
      </c>
      <c r="B7512" s="406" t="s">
        <v>3526</v>
      </c>
      <c r="C7512" s="170" t="s">
        <v>2594</v>
      </c>
      <c r="D7512" s="405" t="s">
        <v>6192</v>
      </c>
      <c r="E7512" s="404">
        <v>3500</v>
      </c>
      <c r="F7512" s="434" t="s">
        <v>6545</v>
      </c>
      <c r="G7512" s="403" t="s">
        <v>6544</v>
      </c>
      <c r="H7512" s="170" t="s">
        <v>6362</v>
      </c>
      <c r="I7512" s="170" t="s">
        <v>6183</v>
      </c>
      <c r="J7512" s="155" t="s">
        <v>3529</v>
      </c>
      <c r="K7512" s="170">
        <v>1</v>
      </c>
      <c r="L7512" s="170">
        <v>12</v>
      </c>
      <c r="M7512" s="402">
        <v>44687.930000000008</v>
      </c>
      <c r="N7512" s="170">
        <v>1</v>
      </c>
      <c r="O7512" s="170">
        <v>6</v>
      </c>
      <c r="P7512" s="402">
        <v>22294.16</v>
      </c>
    </row>
    <row r="7513" spans="1:16" ht="45" x14ac:dyDescent="0.2">
      <c r="A7513" s="406" t="s">
        <v>6188</v>
      </c>
      <c r="B7513" s="406" t="s">
        <v>3526</v>
      </c>
      <c r="C7513" s="170" t="s">
        <v>2594</v>
      </c>
      <c r="D7513" s="405" t="s">
        <v>6543</v>
      </c>
      <c r="E7513" s="404">
        <v>7500</v>
      </c>
      <c r="F7513" s="434" t="s">
        <v>6542</v>
      </c>
      <c r="G7513" s="403" t="s">
        <v>6541</v>
      </c>
      <c r="H7513" s="170" t="s">
        <v>6201</v>
      </c>
      <c r="I7513" s="170" t="s">
        <v>6183</v>
      </c>
      <c r="J7513" s="155" t="s">
        <v>3529</v>
      </c>
      <c r="K7513" s="170">
        <v>1</v>
      </c>
      <c r="L7513" s="170">
        <v>4</v>
      </c>
      <c r="M7513" s="402">
        <v>29016.6</v>
      </c>
      <c r="N7513" s="170">
        <v>1</v>
      </c>
      <c r="O7513" s="170">
        <v>6</v>
      </c>
      <c r="P7513" s="402">
        <v>46306.8</v>
      </c>
    </row>
    <row r="7514" spans="1:16" ht="45" x14ac:dyDescent="0.2">
      <c r="A7514" s="406" t="s">
        <v>6188</v>
      </c>
      <c r="B7514" s="406" t="s">
        <v>2595</v>
      </c>
      <c r="C7514" s="170" t="s">
        <v>2594</v>
      </c>
      <c r="D7514" s="405" t="s">
        <v>6540</v>
      </c>
      <c r="E7514" s="404">
        <v>8100</v>
      </c>
      <c r="F7514" s="434" t="s">
        <v>6539</v>
      </c>
      <c r="G7514" s="403" t="s">
        <v>6538</v>
      </c>
      <c r="H7514" s="170" t="s">
        <v>6201</v>
      </c>
      <c r="I7514" s="170" t="s">
        <v>6183</v>
      </c>
      <c r="J7514" s="155" t="s">
        <v>3529</v>
      </c>
      <c r="K7514" s="170">
        <v>1</v>
      </c>
      <c r="L7514" s="170">
        <v>5</v>
      </c>
      <c r="M7514" s="402">
        <v>35046.6</v>
      </c>
      <c r="N7514" s="170">
        <v>1</v>
      </c>
      <c r="O7514" s="170">
        <v>6</v>
      </c>
      <c r="P7514" s="402">
        <v>49906.8</v>
      </c>
    </row>
    <row r="7515" spans="1:16" ht="45" x14ac:dyDescent="0.2">
      <c r="A7515" s="406" t="s">
        <v>6188</v>
      </c>
      <c r="B7515" s="406" t="s">
        <v>2595</v>
      </c>
      <c r="C7515" s="170" t="s">
        <v>2594</v>
      </c>
      <c r="D7515" s="405" t="s">
        <v>6537</v>
      </c>
      <c r="E7515" s="404">
        <v>7500</v>
      </c>
      <c r="F7515" s="434" t="s">
        <v>6536</v>
      </c>
      <c r="G7515" s="403" t="s">
        <v>6535</v>
      </c>
      <c r="H7515" s="170" t="s">
        <v>6193</v>
      </c>
      <c r="I7515" s="170" t="s">
        <v>6183</v>
      </c>
      <c r="J7515" s="155" t="s">
        <v>3529</v>
      </c>
      <c r="K7515" s="170">
        <v>1</v>
      </c>
      <c r="L7515" s="170">
        <v>12</v>
      </c>
      <c r="M7515" s="402">
        <v>92988.239999999991</v>
      </c>
      <c r="N7515" s="170">
        <v>1</v>
      </c>
      <c r="O7515" s="170">
        <v>6</v>
      </c>
      <c r="P7515" s="402">
        <v>46305.240000000005</v>
      </c>
    </row>
    <row r="7516" spans="1:16" ht="45" x14ac:dyDescent="0.2">
      <c r="A7516" s="406" t="s">
        <v>6188</v>
      </c>
      <c r="B7516" s="406" t="s">
        <v>3526</v>
      </c>
      <c r="C7516" s="170" t="s">
        <v>2594</v>
      </c>
      <c r="D7516" s="405" t="s">
        <v>6192</v>
      </c>
      <c r="E7516" s="404">
        <v>3500</v>
      </c>
      <c r="F7516" s="434" t="s">
        <v>6534</v>
      </c>
      <c r="G7516" s="403" t="s">
        <v>6533</v>
      </c>
      <c r="H7516" s="170" t="s">
        <v>3549</v>
      </c>
      <c r="I7516" s="170" t="s">
        <v>6183</v>
      </c>
      <c r="J7516" s="155" t="s">
        <v>6183</v>
      </c>
      <c r="K7516" s="170">
        <v>1</v>
      </c>
      <c r="L7516" s="170">
        <v>12</v>
      </c>
      <c r="M7516" s="402">
        <v>44862.920000000006</v>
      </c>
      <c r="N7516" s="170">
        <v>1</v>
      </c>
      <c r="O7516" s="170">
        <v>6</v>
      </c>
      <c r="P7516" s="402">
        <v>22304.609999999997</v>
      </c>
    </row>
    <row r="7517" spans="1:16" ht="45" x14ac:dyDescent="0.2">
      <c r="A7517" s="406" t="s">
        <v>6188</v>
      </c>
      <c r="B7517" s="406" t="s">
        <v>2595</v>
      </c>
      <c r="C7517" s="170" t="s">
        <v>2594</v>
      </c>
      <c r="D7517" s="405" t="s">
        <v>6226</v>
      </c>
      <c r="E7517" s="404">
        <v>7500</v>
      </c>
      <c r="F7517" s="434" t="s">
        <v>6532</v>
      </c>
      <c r="G7517" s="403" t="s">
        <v>6531</v>
      </c>
      <c r="H7517" s="170" t="s">
        <v>6201</v>
      </c>
      <c r="I7517" s="170" t="s">
        <v>6183</v>
      </c>
      <c r="J7517" s="155" t="s">
        <v>5535</v>
      </c>
      <c r="K7517" s="170">
        <v>1</v>
      </c>
      <c r="L7517" s="170">
        <v>0</v>
      </c>
      <c r="M7517" s="402">
        <v>5809.04</v>
      </c>
      <c r="N7517" s="170" t="s">
        <v>1136</v>
      </c>
      <c r="O7517" s="170" t="s">
        <v>1136</v>
      </c>
      <c r="P7517" s="402" t="s">
        <v>1136</v>
      </c>
    </row>
    <row r="7518" spans="1:16" ht="45" x14ac:dyDescent="0.2">
      <c r="A7518" s="406" t="s">
        <v>6188</v>
      </c>
      <c r="B7518" s="406" t="s">
        <v>3526</v>
      </c>
      <c r="C7518" s="170" t="s">
        <v>2594</v>
      </c>
      <c r="D7518" s="405" t="s">
        <v>6530</v>
      </c>
      <c r="E7518" s="404">
        <v>3000</v>
      </c>
      <c r="F7518" s="434" t="s">
        <v>6529</v>
      </c>
      <c r="G7518" s="403" t="s">
        <v>6528</v>
      </c>
      <c r="H7518" s="170" t="s">
        <v>6527</v>
      </c>
      <c r="I7518" s="170" t="s">
        <v>6183</v>
      </c>
      <c r="J7518" s="155" t="s">
        <v>6183</v>
      </c>
      <c r="K7518" s="170">
        <v>1</v>
      </c>
      <c r="L7518" s="170">
        <v>12</v>
      </c>
      <c r="M7518" s="402">
        <v>38989.590000000004</v>
      </c>
      <c r="N7518" s="170">
        <v>1</v>
      </c>
      <c r="O7518" s="170">
        <v>6</v>
      </c>
      <c r="P7518" s="402">
        <v>19306.8</v>
      </c>
    </row>
    <row r="7519" spans="1:16" ht="45" x14ac:dyDescent="0.2">
      <c r="A7519" s="406" t="s">
        <v>6188</v>
      </c>
      <c r="B7519" s="406" t="s">
        <v>2595</v>
      </c>
      <c r="C7519" s="170" t="s">
        <v>2594</v>
      </c>
      <c r="D7519" s="405" t="s">
        <v>6304</v>
      </c>
      <c r="E7519" s="404">
        <v>5600</v>
      </c>
      <c r="F7519" s="434" t="s">
        <v>6526</v>
      </c>
      <c r="G7519" s="403" t="s">
        <v>6525</v>
      </c>
      <c r="H7519" s="170" t="s">
        <v>6201</v>
      </c>
      <c r="I7519" s="170" t="s">
        <v>6183</v>
      </c>
      <c r="J7519" s="155" t="s">
        <v>3529</v>
      </c>
      <c r="K7519" s="170">
        <v>1</v>
      </c>
      <c r="L7519" s="170">
        <v>4</v>
      </c>
      <c r="M7519" s="402">
        <v>21226.6</v>
      </c>
      <c r="N7519" s="170">
        <v>1</v>
      </c>
      <c r="O7519" s="170">
        <v>6</v>
      </c>
      <c r="P7519" s="402">
        <v>34906.800000000003</v>
      </c>
    </row>
    <row r="7520" spans="1:16" ht="45" x14ac:dyDescent="0.2">
      <c r="A7520" s="406" t="s">
        <v>6188</v>
      </c>
      <c r="B7520" s="406" t="s">
        <v>3526</v>
      </c>
      <c r="C7520" s="170" t="s">
        <v>2594</v>
      </c>
      <c r="D7520" s="405" t="s">
        <v>6524</v>
      </c>
      <c r="E7520" s="404">
        <v>8100</v>
      </c>
      <c r="F7520" s="434" t="s">
        <v>6523</v>
      </c>
      <c r="G7520" s="403" t="s">
        <v>6522</v>
      </c>
      <c r="H7520" s="170" t="s">
        <v>6193</v>
      </c>
      <c r="I7520" s="170" t="s">
        <v>6183</v>
      </c>
      <c r="J7520" s="155" t="s">
        <v>3529</v>
      </c>
      <c r="K7520" s="170">
        <v>1</v>
      </c>
      <c r="L7520" s="170">
        <v>12</v>
      </c>
      <c r="M7520" s="402">
        <v>100053.10999999999</v>
      </c>
      <c r="N7520" s="170">
        <v>1</v>
      </c>
      <c r="O7520" s="170">
        <v>6</v>
      </c>
      <c r="P7520" s="402">
        <v>49903.990000000005</v>
      </c>
    </row>
    <row r="7521" spans="1:16" ht="45" x14ac:dyDescent="0.2">
      <c r="A7521" s="406" t="s">
        <v>6188</v>
      </c>
      <c r="B7521" s="406" t="s">
        <v>3526</v>
      </c>
      <c r="C7521" s="170" t="s">
        <v>2594</v>
      </c>
      <c r="D7521" s="405" t="s">
        <v>6226</v>
      </c>
      <c r="E7521" s="404">
        <v>4500</v>
      </c>
      <c r="F7521" s="434" t="s">
        <v>6521</v>
      </c>
      <c r="G7521" s="403" t="s">
        <v>6520</v>
      </c>
      <c r="H7521" s="170" t="s">
        <v>6315</v>
      </c>
      <c r="I7521" s="170" t="s">
        <v>6183</v>
      </c>
      <c r="J7521" s="155" t="s">
        <v>3529</v>
      </c>
      <c r="K7521" s="170">
        <v>1</v>
      </c>
      <c r="L7521" s="170">
        <v>2</v>
      </c>
      <c r="M7521" s="402">
        <v>6967.48</v>
      </c>
      <c r="N7521" s="170">
        <v>1</v>
      </c>
      <c r="O7521" s="170">
        <v>6</v>
      </c>
      <c r="P7521" s="402">
        <v>28306.799999999999</v>
      </c>
    </row>
    <row r="7522" spans="1:16" ht="45" x14ac:dyDescent="0.2">
      <c r="A7522" s="406" t="s">
        <v>6188</v>
      </c>
      <c r="B7522" s="406" t="s">
        <v>3526</v>
      </c>
      <c r="C7522" s="170" t="s">
        <v>2594</v>
      </c>
      <c r="D7522" s="405" t="s">
        <v>6226</v>
      </c>
      <c r="E7522" s="404">
        <v>4500</v>
      </c>
      <c r="F7522" s="434" t="s">
        <v>6519</v>
      </c>
      <c r="G7522" s="403" t="s">
        <v>6518</v>
      </c>
      <c r="H7522" s="170" t="s">
        <v>6201</v>
      </c>
      <c r="I7522" s="170" t="s">
        <v>6183</v>
      </c>
      <c r="J7522" s="155" t="s">
        <v>3529</v>
      </c>
      <c r="K7522" s="170">
        <v>1</v>
      </c>
      <c r="L7522" s="170">
        <v>12</v>
      </c>
      <c r="M7522" s="402">
        <v>56810.110000000008</v>
      </c>
      <c r="N7522" s="170">
        <v>1</v>
      </c>
      <c r="O7522" s="170">
        <v>6</v>
      </c>
      <c r="P7522" s="402">
        <v>28257.739999999998</v>
      </c>
    </row>
    <row r="7523" spans="1:16" ht="45" x14ac:dyDescent="0.2">
      <c r="A7523" s="406" t="s">
        <v>6188</v>
      </c>
      <c r="B7523" s="406" t="s">
        <v>3526</v>
      </c>
      <c r="C7523" s="170" t="s">
        <v>2594</v>
      </c>
      <c r="D7523" s="405" t="s">
        <v>6517</v>
      </c>
      <c r="E7523" s="404">
        <v>2350</v>
      </c>
      <c r="F7523" s="434" t="s">
        <v>6516</v>
      </c>
      <c r="G7523" s="403" t="s">
        <v>6515</v>
      </c>
      <c r="H7523" s="170" t="s">
        <v>6514</v>
      </c>
      <c r="I7523" s="170" t="s">
        <v>6513</v>
      </c>
      <c r="J7523" s="155" t="s">
        <v>6513</v>
      </c>
      <c r="K7523" s="170">
        <v>1</v>
      </c>
      <c r="L7523" s="170">
        <v>5</v>
      </c>
      <c r="M7523" s="402">
        <v>12930.100000000002</v>
      </c>
      <c r="N7523" s="170">
        <v>1</v>
      </c>
      <c r="O7523" s="170">
        <v>6</v>
      </c>
      <c r="P7523" s="402">
        <v>15235.409999999998</v>
      </c>
    </row>
    <row r="7524" spans="1:16" ht="45" x14ac:dyDescent="0.2">
      <c r="A7524" s="406" t="s">
        <v>6188</v>
      </c>
      <c r="B7524" s="406" t="s">
        <v>2595</v>
      </c>
      <c r="C7524" s="170" t="s">
        <v>2594</v>
      </c>
      <c r="D7524" s="405" t="s">
        <v>6512</v>
      </c>
      <c r="E7524" s="404">
        <v>8100</v>
      </c>
      <c r="F7524" s="434" t="s">
        <v>6511</v>
      </c>
      <c r="G7524" s="403" t="s">
        <v>6510</v>
      </c>
      <c r="H7524" s="170" t="s">
        <v>6239</v>
      </c>
      <c r="I7524" s="170" t="s">
        <v>6183</v>
      </c>
      <c r="J7524" s="155" t="s">
        <v>3529</v>
      </c>
      <c r="K7524" s="170">
        <v>1</v>
      </c>
      <c r="L7524" s="170">
        <v>12</v>
      </c>
      <c r="M7524" s="402">
        <v>99319.049999999974</v>
      </c>
      <c r="N7524" s="170">
        <v>1</v>
      </c>
      <c r="O7524" s="170">
        <v>6</v>
      </c>
      <c r="P7524" s="402">
        <v>49705.42</v>
      </c>
    </row>
    <row r="7525" spans="1:16" ht="45" x14ac:dyDescent="0.2">
      <c r="A7525" s="406" t="s">
        <v>6188</v>
      </c>
      <c r="B7525" s="406" t="s">
        <v>2595</v>
      </c>
      <c r="C7525" s="170" t="s">
        <v>2594</v>
      </c>
      <c r="D7525" s="405" t="s">
        <v>6304</v>
      </c>
      <c r="E7525" s="404">
        <v>5600</v>
      </c>
      <c r="F7525" s="434" t="s">
        <v>6509</v>
      </c>
      <c r="G7525" s="403" t="s">
        <v>6508</v>
      </c>
      <c r="H7525" s="170" t="s">
        <v>6315</v>
      </c>
      <c r="I7525" s="170" t="s">
        <v>6183</v>
      </c>
      <c r="J7525" s="155" t="s">
        <v>3529</v>
      </c>
      <c r="K7525" s="170" t="s">
        <v>1136</v>
      </c>
      <c r="L7525" s="170" t="s">
        <v>1136</v>
      </c>
      <c r="M7525" s="402" t="s">
        <v>1136</v>
      </c>
      <c r="N7525" s="170">
        <v>1</v>
      </c>
      <c r="O7525" s="170">
        <v>6</v>
      </c>
      <c r="P7525" s="402">
        <v>34346.800000000003</v>
      </c>
    </row>
    <row r="7526" spans="1:16" ht="45" x14ac:dyDescent="0.2">
      <c r="A7526" s="406" t="s">
        <v>6188</v>
      </c>
      <c r="B7526" s="406" t="s">
        <v>3526</v>
      </c>
      <c r="C7526" s="170" t="s">
        <v>2594</v>
      </c>
      <c r="D7526" s="405" t="s">
        <v>6144</v>
      </c>
      <c r="E7526" s="404">
        <v>4500</v>
      </c>
      <c r="F7526" s="434" t="s">
        <v>6507</v>
      </c>
      <c r="G7526" s="403" t="s">
        <v>6506</v>
      </c>
      <c r="H7526" s="170" t="s">
        <v>6505</v>
      </c>
      <c r="I7526" s="170" t="s">
        <v>6504</v>
      </c>
      <c r="J7526" s="155" t="s">
        <v>6504</v>
      </c>
      <c r="K7526" s="170">
        <v>2</v>
      </c>
      <c r="L7526" s="170">
        <v>4</v>
      </c>
      <c r="M7526" s="402">
        <v>54701.48</v>
      </c>
      <c r="N7526" s="170">
        <v>1</v>
      </c>
      <c r="O7526" s="170">
        <v>6</v>
      </c>
      <c r="P7526" s="402">
        <v>28238.26</v>
      </c>
    </row>
    <row r="7527" spans="1:16" ht="45" x14ac:dyDescent="0.2">
      <c r="A7527" s="406" t="s">
        <v>6188</v>
      </c>
      <c r="B7527" s="406" t="s">
        <v>2595</v>
      </c>
      <c r="C7527" s="170" t="s">
        <v>2594</v>
      </c>
      <c r="D7527" s="405" t="s">
        <v>6208</v>
      </c>
      <c r="E7527" s="404">
        <v>8100</v>
      </c>
      <c r="F7527" s="434" t="s">
        <v>6503</v>
      </c>
      <c r="G7527" s="403" t="s">
        <v>6502</v>
      </c>
      <c r="H7527" s="170" t="s">
        <v>6201</v>
      </c>
      <c r="I7527" s="170" t="s">
        <v>6183</v>
      </c>
      <c r="J7527" s="155" t="s">
        <v>3529</v>
      </c>
      <c r="K7527" s="170">
        <v>1</v>
      </c>
      <c r="L7527" s="170">
        <v>10</v>
      </c>
      <c r="M7527" s="402">
        <v>104441.01999999999</v>
      </c>
      <c r="N7527" s="170" t="s">
        <v>1136</v>
      </c>
      <c r="O7527" s="170" t="s">
        <v>1136</v>
      </c>
      <c r="P7527" s="402" t="s">
        <v>1136</v>
      </c>
    </row>
    <row r="7528" spans="1:16" ht="45" x14ac:dyDescent="0.2">
      <c r="A7528" s="406" t="s">
        <v>6188</v>
      </c>
      <c r="B7528" s="406" t="s">
        <v>3526</v>
      </c>
      <c r="C7528" s="170" t="s">
        <v>2594</v>
      </c>
      <c r="D7528" s="405" t="s">
        <v>6501</v>
      </c>
      <c r="E7528" s="404">
        <v>3000</v>
      </c>
      <c r="F7528" s="434" t="s">
        <v>6500</v>
      </c>
      <c r="G7528" s="403" t="s">
        <v>6499</v>
      </c>
      <c r="H7528" s="170" t="s">
        <v>3549</v>
      </c>
      <c r="I7528" s="170" t="s">
        <v>6183</v>
      </c>
      <c r="J7528" s="155" t="s">
        <v>6183</v>
      </c>
      <c r="K7528" s="170">
        <v>1</v>
      </c>
      <c r="L7528" s="170">
        <v>12</v>
      </c>
      <c r="M7528" s="402">
        <v>38979.380000000005</v>
      </c>
      <c r="N7528" s="170">
        <v>1</v>
      </c>
      <c r="O7528" s="170">
        <v>6</v>
      </c>
      <c r="P7528" s="402">
        <v>19249.919999999998</v>
      </c>
    </row>
    <row r="7529" spans="1:16" ht="45" x14ac:dyDescent="0.2">
      <c r="A7529" s="406" t="s">
        <v>6188</v>
      </c>
      <c r="B7529" s="406" t="s">
        <v>3526</v>
      </c>
      <c r="C7529" s="170" t="s">
        <v>2594</v>
      </c>
      <c r="D7529" s="405" t="s">
        <v>6434</v>
      </c>
      <c r="E7529" s="404">
        <v>8100</v>
      </c>
      <c r="F7529" s="434" t="s">
        <v>6498</v>
      </c>
      <c r="G7529" s="403" t="s">
        <v>6497</v>
      </c>
      <c r="H7529" s="170" t="s">
        <v>6496</v>
      </c>
      <c r="I7529" s="170" t="s">
        <v>6183</v>
      </c>
      <c r="J7529" s="155" t="s">
        <v>3529</v>
      </c>
      <c r="K7529" s="170">
        <v>1</v>
      </c>
      <c r="L7529" s="170">
        <v>12</v>
      </c>
      <c r="M7529" s="402">
        <v>100167.85999999999</v>
      </c>
      <c r="N7529" s="170">
        <v>1</v>
      </c>
      <c r="O7529" s="170">
        <v>6</v>
      </c>
      <c r="P7529" s="402">
        <v>49903.990000000005</v>
      </c>
    </row>
    <row r="7530" spans="1:16" ht="45" x14ac:dyDescent="0.2">
      <c r="A7530" s="406" t="s">
        <v>6188</v>
      </c>
      <c r="B7530" s="406" t="s">
        <v>3526</v>
      </c>
      <c r="C7530" s="170" t="s">
        <v>2594</v>
      </c>
      <c r="D7530" s="405" t="s">
        <v>6325</v>
      </c>
      <c r="E7530" s="404">
        <v>3000</v>
      </c>
      <c r="F7530" s="434" t="s">
        <v>6495</v>
      </c>
      <c r="G7530" s="403" t="s">
        <v>6494</v>
      </c>
      <c r="H7530" s="170" t="s">
        <v>6193</v>
      </c>
      <c r="I7530" s="170" t="s">
        <v>6183</v>
      </c>
      <c r="J7530" s="155" t="s">
        <v>3529</v>
      </c>
      <c r="K7530" s="170">
        <v>1</v>
      </c>
      <c r="L7530" s="170">
        <v>12</v>
      </c>
      <c r="M7530" s="402">
        <v>38989.80000000001</v>
      </c>
      <c r="N7530" s="170">
        <v>1</v>
      </c>
      <c r="O7530" s="170">
        <v>6</v>
      </c>
      <c r="P7530" s="402">
        <v>19306.8</v>
      </c>
    </row>
    <row r="7531" spans="1:16" ht="45" x14ac:dyDescent="0.2">
      <c r="A7531" s="406" t="s">
        <v>6188</v>
      </c>
      <c r="B7531" s="406" t="s">
        <v>3526</v>
      </c>
      <c r="C7531" s="170" t="s">
        <v>2594</v>
      </c>
      <c r="D7531" s="405" t="s">
        <v>6489</v>
      </c>
      <c r="E7531" s="404">
        <v>4500</v>
      </c>
      <c r="F7531" s="434" t="s">
        <v>6493</v>
      </c>
      <c r="G7531" s="403" t="s">
        <v>6492</v>
      </c>
      <c r="H7531" s="170" t="s">
        <v>6486</v>
      </c>
      <c r="I7531" s="170" t="s">
        <v>6183</v>
      </c>
      <c r="J7531" s="155" t="s">
        <v>5535</v>
      </c>
      <c r="K7531" s="170">
        <v>1</v>
      </c>
      <c r="L7531" s="170">
        <v>7</v>
      </c>
      <c r="M7531" s="402">
        <v>24710.28</v>
      </c>
      <c r="N7531" s="170" t="s">
        <v>1136</v>
      </c>
      <c r="O7531" s="170" t="s">
        <v>1136</v>
      </c>
      <c r="P7531" s="402" t="s">
        <v>1136</v>
      </c>
    </row>
    <row r="7532" spans="1:16" ht="45" x14ac:dyDescent="0.2">
      <c r="A7532" s="406" t="s">
        <v>6188</v>
      </c>
      <c r="B7532" s="406" t="s">
        <v>3526</v>
      </c>
      <c r="C7532" s="170" t="s">
        <v>2594</v>
      </c>
      <c r="D7532" s="405" t="s">
        <v>6489</v>
      </c>
      <c r="E7532" s="404">
        <v>4500</v>
      </c>
      <c r="F7532" s="434" t="s">
        <v>6491</v>
      </c>
      <c r="G7532" s="403" t="s">
        <v>6490</v>
      </c>
      <c r="H7532" s="170" t="s">
        <v>6398</v>
      </c>
      <c r="I7532" s="170" t="s">
        <v>6183</v>
      </c>
      <c r="J7532" s="155" t="s">
        <v>3529</v>
      </c>
      <c r="K7532" s="170">
        <v>1</v>
      </c>
      <c r="L7532" s="170">
        <v>12</v>
      </c>
      <c r="M7532" s="402">
        <v>56886.360000000008</v>
      </c>
      <c r="N7532" s="170">
        <v>1</v>
      </c>
      <c r="O7532" s="170">
        <v>6</v>
      </c>
      <c r="P7532" s="402">
        <v>28300.239999999998</v>
      </c>
    </row>
    <row r="7533" spans="1:16" ht="45" x14ac:dyDescent="0.2">
      <c r="A7533" s="406" t="s">
        <v>6188</v>
      </c>
      <c r="B7533" s="406" t="s">
        <v>3526</v>
      </c>
      <c r="C7533" s="170" t="s">
        <v>2594</v>
      </c>
      <c r="D7533" s="405" t="s">
        <v>6489</v>
      </c>
      <c r="E7533" s="404">
        <v>4500</v>
      </c>
      <c r="F7533" s="434" t="s">
        <v>6488</v>
      </c>
      <c r="G7533" s="403" t="s">
        <v>6487</v>
      </c>
      <c r="H7533" s="170" t="s">
        <v>6486</v>
      </c>
      <c r="I7533" s="170" t="s">
        <v>6183</v>
      </c>
      <c r="J7533" s="155" t="s">
        <v>3529</v>
      </c>
      <c r="K7533" s="170">
        <v>1</v>
      </c>
      <c r="L7533" s="170">
        <v>12</v>
      </c>
      <c r="M7533" s="402">
        <v>56977.610000000008</v>
      </c>
      <c r="N7533" s="170">
        <v>1</v>
      </c>
      <c r="O7533" s="170">
        <v>6</v>
      </c>
      <c r="P7533" s="402">
        <v>28306.799999999999</v>
      </c>
    </row>
    <row r="7534" spans="1:16" ht="45" x14ac:dyDescent="0.2">
      <c r="A7534" s="406" t="s">
        <v>6188</v>
      </c>
      <c r="B7534" s="406" t="s">
        <v>3526</v>
      </c>
      <c r="C7534" s="170" t="s">
        <v>2594</v>
      </c>
      <c r="D7534" s="405" t="s">
        <v>6485</v>
      </c>
      <c r="E7534" s="404">
        <v>3000</v>
      </c>
      <c r="F7534" s="434" t="s">
        <v>6484</v>
      </c>
      <c r="G7534" s="403" t="s">
        <v>6483</v>
      </c>
      <c r="H7534" s="170" t="s">
        <v>6482</v>
      </c>
      <c r="I7534" s="170" t="s">
        <v>6333</v>
      </c>
      <c r="J7534" s="155" t="s">
        <v>6246</v>
      </c>
      <c r="K7534" s="170">
        <v>1</v>
      </c>
      <c r="L7534" s="170">
        <v>7</v>
      </c>
      <c r="M7534" s="402">
        <v>20988.23</v>
      </c>
      <c r="N7534" s="170">
        <v>1</v>
      </c>
      <c r="O7534" s="170">
        <v>6</v>
      </c>
      <c r="P7534" s="402">
        <v>19306.8</v>
      </c>
    </row>
    <row r="7535" spans="1:16" ht="45" x14ac:dyDescent="0.2">
      <c r="A7535" s="406" t="s">
        <v>6188</v>
      </c>
      <c r="B7535" s="406" t="s">
        <v>3526</v>
      </c>
      <c r="C7535" s="170" t="s">
        <v>2594</v>
      </c>
      <c r="D7535" s="405" t="s">
        <v>6371</v>
      </c>
      <c r="E7535" s="404">
        <v>4500</v>
      </c>
      <c r="F7535" s="434" t="s">
        <v>6481</v>
      </c>
      <c r="G7535" s="403" t="s">
        <v>6480</v>
      </c>
      <c r="H7535" s="170" t="s">
        <v>6239</v>
      </c>
      <c r="I7535" s="170" t="s">
        <v>6183</v>
      </c>
      <c r="J7535" s="155" t="s">
        <v>3529</v>
      </c>
      <c r="K7535" s="170">
        <v>1</v>
      </c>
      <c r="L7535" s="170">
        <v>12</v>
      </c>
      <c r="M7535" s="402">
        <v>56729.790000000008</v>
      </c>
      <c r="N7535" s="170">
        <v>1</v>
      </c>
      <c r="O7535" s="170">
        <v>6</v>
      </c>
      <c r="P7535" s="402">
        <v>28263.360000000001</v>
      </c>
    </row>
    <row r="7536" spans="1:16" ht="45" x14ac:dyDescent="0.2">
      <c r="A7536" s="406" t="s">
        <v>6188</v>
      </c>
      <c r="B7536" s="406" t="s">
        <v>3526</v>
      </c>
      <c r="C7536" s="170" t="s">
        <v>2594</v>
      </c>
      <c r="D7536" s="405" t="s">
        <v>6479</v>
      </c>
      <c r="E7536" s="404">
        <v>4000</v>
      </c>
      <c r="F7536" s="434" t="s">
        <v>6478</v>
      </c>
      <c r="G7536" s="403" t="s">
        <v>6477</v>
      </c>
      <c r="H7536" s="170" t="s">
        <v>6299</v>
      </c>
      <c r="I7536" s="170" t="s">
        <v>6183</v>
      </c>
      <c r="J7536" s="155" t="s">
        <v>3529</v>
      </c>
      <c r="K7536" s="170">
        <v>1</v>
      </c>
      <c r="L7536" s="170">
        <v>1</v>
      </c>
      <c r="M7536" s="402">
        <v>2840.82</v>
      </c>
      <c r="N7536" s="170">
        <v>1</v>
      </c>
      <c r="O7536" s="170">
        <v>6</v>
      </c>
      <c r="P7536" s="402">
        <v>25306.799999999999</v>
      </c>
    </row>
    <row r="7537" spans="1:16" ht="45" x14ac:dyDescent="0.2">
      <c r="A7537" s="406" t="s">
        <v>6188</v>
      </c>
      <c r="B7537" s="406" t="s">
        <v>3526</v>
      </c>
      <c r="C7537" s="170" t="s">
        <v>2594</v>
      </c>
      <c r="D7537" s="405" t="s">
        <v>6476</v>
      </c>
      <c r="E7537" s="404">
        <v>2500</v>
      </c>
      <c r="F7537" s="434" t="s">
        <v>6475</v>
      </c>
      <c r="G7537" s="403" t="s">
        <v>6474</v>
      </c>
      <c r="H7537" s="170" t="s">
        <v>6376</v>
      </c>
      <c r="I7537" s="170" t="s">
        <v>6183</v>
      </c>
      <c r="J7537" s="155" t="s">
        <v>3529</v>
      </c>
      <c r="K7537" s="170">
        <v>1</v>
      </c>
      <c r="L7537" s="170">
        <v>1</v>
      </c>
      <c r="M7537" s="402">
        <v>333.7</v>
      </c>
      <c r="N7537" s="170">
        <v>1</v>
      </c>
      <c r="O7537" s="170">
        <v>6</v>
      </c>
      <c r="P7537" s="402">
        <v>16306.8</v>
      </c>
    </row>
    <row r="7538" spans="1:16" ht="45" x14ac:dyDescent="0.2">
      <c r="A7538" s="406" t="s">
        <v>6188</v>
      </c>
      <c r="B7538" s="406" t="s">
        <v>3526</v>
      </c>
      <c r="C7538" s="170" t="s">
        <v>2594</v>
      </c>
      <c r="D7538" s="405" t="s">
        <v>6473</v>
      </c>
      <c r="E7538" s="404">
        <v>2350</v>
      </c>
      <c r="F7538" s="434" t="s">
        <v>6472</v>
      </c>
      <c r="G7538" s="403" t="s">
        <v>6471</v>
      </c>
      <c r="H7538" s="170" t="s">
        <v>6201</v>
      </c>
      <c r="I7538" s="170" t="s">
        <v>6183</v>
      </c>
      <c r="J7538" s="155" t="s">
        <v>3529</v>
      </c>
      <c r="K7538" s="170">
        <v>1</v>
      </c>
      <c r="L7538" s="170">
        <v>5</v>
      </c>
      <c r="M7538" s="402">
        <v>12531.07</v>
      </c>
      <c r="N7538" s="170">
        <v>1</v>
      </c>
      <c r="O7538" s="170">
        <v>4</v>
      </c>
      <c r="P7538" s="402">
        <v>9486.3499999999985</v>
      </c>
    </row>
    <row r="7539" spans="1:16" ht="45" x14ac:dyDescent="0.2">
      <c r="A7539" s="406" t="s">
        <v>6188</v>
      </c>
      <c r="B7539" s="406" t="s">
        <v>3526</v>
      </c>
      <c r="C7539" s="170" t="s">
        <v>2594</v>
      </c>
      <c r="D7539" s="405" t="s">
        <v>6470</v>
      </c>
      <c r="E7539" s="404">
        <v>4000</v>
      </c>
      <c r="F7539" s="434" t="s">
        <v>6469</v>
      </c>
      <c r="G7539" s="403" t="s">
        <v>6468</v>
      </c>
      <c r="H7539" s="170" t="s">
        <v>6467</v>
      </c>
      <c r="I7539" s="170" t="s">
        <v>6183</v>
      </c>
      <c r="J7539" s="155" t="s">
        <v>3529</v>
      </c>
      <c r="K7539" s="170" t="s">
        <v>1136</v>
      </c>
      <c r="L7539" s="170" t="s">
        <v>1136</v>
      </c>
      <c r="M7539" s="402" t="s">
        <v>1136</v>
      </c>
      <c r="N7539" s="170">
        <v>1</v>
      </c>
      <c r="O7539" s="170">
        <v>2</v>
      </c>
      <c r="P7539" s="402">
        <v>6252.47</v>
      </c>
    </row>
    <row r="7540" spans="1:16" ht="45" x14ac:dyDescent="0.2">
      <c r="A7540" s="406" t="s">
        <v>6188</v>
      </c>
      <c r="B7540" s="406" t="s">
        <v>3526</v>
      </c>
      <c r="C7540" s="170" t="s">
        <v>2594</v>
      </c>
      <c r="D7540" s="405" t="s">
        <v>6466</v>
      </c>
      <c r="E7540" s="404">
        <v>2500</v>
      </c>
      <c r="F7540" s="434" t="s">
        <v>6465</v>
      </c>
      <c r="G7540" s="403" t="s">
        <v>6464</v>
      </c>
      <c r="H7540" s="170" t="s">
        <v>6463</v>
      </c>
      <c r="I7540" s="170"/>
      <c r="J7540" s="155" t="s">
        <v>3931</v>
      </c>
      <c r="K7540" s="170" t="s">
        <v>1136</v>
      </c>
      <c r="L7540" s="170" t="s">
        <v>1136</v>
      </c>
      <c r="M7540" s="402" t="s">
        <v>1136</v>
      </c>
      <c r="N7540" s="170">
        <v>1</v>
      </c>
      <c r="O7540" s="170">
        <v>5</v>
      </c>
      <c r="P7540" s="402">
        <v>12755.260000000002</v>
      </c>
    </row>
    <row r="7541" spans="1:16" ht="45" x14ac:dyDescent="0.2">
      <c r="A7541" s="406" t="s">
        <v>6188</v>
      </c>
      <c r="B7541" s="406" t="s">
        <v>2595</v>
      </c>
      <c r="C7541" s="170" t="s">
        <v>2594</v>
      </c>
      <c r="D7541" s="405" t="s">
        <v>6462</v>
      </c>
      <c r="E7541" s="404">
        <v>8100</v>
      </c>
      <c r="F7541" s="434" t="s">
        <v>6461</v>
      </c>
      <c r="G7541" s="403" t="s">
        <v>6460</v>
      </c>
      <c r="H7541" s="170" t="s">
        <v>6255</v>
      </c>
      <c r="I7541" s="170" t="s">
        <v>6183</v>
      </c>
      <c r="J7541" s="155" t="s">
        <v>3529</v>
      </c>
      <c r="K7541" s="170">
        <v>1</v>
      </c>
      <c r="L7541" s="170">
        <v>12</v>
      </c>
      <c r="M7541" s="402">
        <v>99929.919999999984</v>
      </c>
      <c r="N7541" s="170">
        <v>1</v>
      </c>
      <c r="O7541" s="170">
        <v>6</v>
      </c>
      <c r="P7541" s="402">
        <v>49756.61</v>
      </c>
    </row>
    <row r="7542" spans="1:16" ht="45" x14ac:dyDescent="0.2">
      <c r="A7542" s="406" t="s">
        <v>6188</v>
      </c>
      <c r="B7542" s="406" t="s">
        <v>3526</v>
      </c>
      <c r="C7542" s="170" t="s">
        <v>2594</v>
      </c>
      <c r="D7542" s="405" t="s">
        <v>6459</v>
      </c>
      <c r="E7542" s="404">
        <v>5600</v>
      </c>
      <c r="F7542" s="434" t="s">
        <v>6458</v>
      </c>
      <c r="G7542" s="403" t="s">
        <v>6457</v>
      </c>
      <c r="H7542" s="170" t="s">
        <v>6201</v>
      </c>
      <c r="I7542" s="170" t="s">
        <v>6183</v>
      </c>
      <c r="J7542" s="155" t="s">
        <v>3529</v>
      </c>
      <c r="K7542" s="170">
        <v>1</v>
      </c>
      <c r="L7542" s="170">
        <v>12</v>
      </c>
      <c r="M7542" s="402">
        <v>69711.47</v>
      </c>
      <c r="N7542" s="170">
        <v>1</v>
      </c>
      <c r="O7542" s="170">
        <v>6</v>
      </c>
      <c r="P7542" s="402">
        <v>34829.409999999996</v>
      </c>
    </row>
    <row r="7543" spans="1:16" ht="45" x14ac:dyDescent="0.2">
      <c r="A7543" s="406" t="s">
        <v>6188</v>
      </c>
      <c r="B7543" s="406" t="s">
        <v>3526</v>
      </c>
      <c r="C7543" s="170" t="s">
        <v>2594</v>
      </c>
      <c r="D7543" s="405" t="s">
        <v>6226</v>
      </c>
      <c r="E7543" s="404">
        <v>4500</v>
      </c>
      <c r="F7543" s="434" t="s">
        <v>6456</v>
      </c>
      <c r="G7543" s="403" t="s">
        <v>6455</v>
      </c>
      <c r="H7543" s="170" t="s">
        <v>6201</v>
      </c>
      <c r="I7543" s="170" t="s">
        <v>6183</v>
      </c>
      <c r="J7543" s="155" t="s">
        <v>3529</v>
      </c>
      <c r="K7543" s="170">
        <v>1</v>
      </c>
      <c r="L7543" s="170">
        <v>12</v>
      </c>
      <c r="M7543" s="402">
        <v>56989.80000000001</v>
      </c>
      <c r="N7543" s="170">
        <v>1</v>
      </c>
      <c r="O7543" s="170">
        <v>6</v>
      </c>
      <c r="P7543" s="402">
        <v>28152.42</v>
      </c>
    </row>
    <row r="7544" spans="1:16" ht="45" x14ac:dyDescent="0.2">
      <c r="A7544" s="406" t="s">
        <v>6188</v>
      </c>
      <c r="B7544" s="406" t="s">
        <v>2595</v>
      </c>
      <c r="C7544" s="170" t="s">
        <v>2594</v>
      </c>
      <c r="D7544" s="405" t="s">
        <v>6454</v>
      </c>
      <c r="E7544" s="404">
        <v>5000</v>
      </c>
      <c r="F7544" s="434" t="s">
        <v>6453</v>
      </c>
      <c r="G7544" s="403" t="s">
        <v>6452</v>
      </c>
      <c r="H7544" s="170" t="s">
        <v>6251</v>
      </c>
      <c r="I7544" s="170" t="s">
        <v>6183</v>
      </c>
      <c r="J7544" s="155" t="s">
        <v>3529</v>
      </c>
      <c r="K7544" s="170">
        <v>1</v>
      </c>
      <c r="L7544" s="170">
        <v>11</v>
      </c>
      <c r="M7544" s="402">
        <v>53141.500000000007</v>
      </c>
      <c r="N7544" s="170">
        <v>1</v>
      </c>
      <c r="O7544" s="170">
        <v>6</v>
      </c>
      <c r="P7544" s="402">
        <v>31306.799999999999</v>
      </c>
    </row>
    <row r="7545" spans="1:16" ht="45" x14ac:dyDescent="0.2">
      <c r="A7545" s="406" t="s">
        <v>6188</v>
      </c>
      <c r="B7545" s="406" t="s">
        <v>3526</v>
      </c>
      <c r="C7545" s="170" t="s">
        <v>2594</v>
      </c>
      <c r="D7545" s="405" t="s">
        <v>6451</v>
      </c>
      <c r="E7545" s="404">
        <v>6800</v>
      </c>
      <c r="F7545" s="434" t="s">
        <v>6450</v>
      </c>
      <c r="G7545" s="403" t="s">
        <v>6449</v>
      </c>
      <c r="H7545" s="170" t="s">
        <v>6255</v>
      </c>
      <c r="I7545" s="170" t="s">
        <v>6183</v>
      </c>
      <c r="J7545" s="155" t="s">
        <v>3529</v>
      </c>
      <c r="K7545" s="170" t="s">
        <v>1136</v>
      </c>
      <c r="L7545" s="170" t="s">
        <v>1136</v>
      </c>
      <c r="M7545" s="402" t="s">
        <v>1136</v>
      </c>
      <c r="N7545" s="170">
        <v>1</v>
      </c>
      <c r="O7545" s="170">
        <v>6</v>
      </c>
      <c r="P7545" s="402">
        <v>41200.130000000005</v>
      </c>
    </row>
    <row r="7546" spans="1:16" ht="45" x14ac:dyDescent="0.2">
      <c r="A7546" s="406" t="s">
        <v>6188</v>
      </c>
      <c r="B7546" s="406" t="s">
        <v>3526</v>
      </c>
      <c r="C7546" s="170" t="s">
        <v>2594</v>
      </c>
      <c r="D7546" s="405" t="s">
        <v>4917</v>
      </c>
      <c r="E7546" s="404">
        <v>4500</v>
      </c>
      <c r="F7546" s="434" t="s">
        <v>6448</v>
      </c>
      <c r="G7546" s="403" t="s">
        <v>6447</v>
      </c>
      <c r="H7546" s="170" t="s">
        <v>6446</v>
      </c>
      <c r="I7546" s="170" t="s">
        <v>6183</v>
      </c>
      <c r="J7546" s="155" t="s">
        <v>5535</v>
      </c>
      <c r="K7546" s="170">
        <v>1</v>
      </c>
      <c r="L7546" s="170">
        <v>7</v>
      </c>
      <c r="M7546" s="402">
        <v>36829.360000000001</v>
      </c>
      <c r="N7546" s="170" t="s">
        <v>1136</v>
      </c>
      <c r="O7546" s="170" t="s">
        <v>1136</v>
      </c>
      <c r="P7546" s="402" t="s">
        <v>1136</v>
      </c>
    </row>
    <row r="7547" spans="1:16" ht="45" x14ac:dyDescent="0.2">
      <c r="A7547" s="406" t="s">
        <v>6188</v>
      </c>
      <c r="B7547" s="406" t="s">
        <v>2595</v>
      </c>
      <c r="C7547" s="170" t="s">
        <v>2594</v>
      </c>
      <c r="D7547" s="405" t="s">
        <v>6226</v>
      </c>
      <c r="E7547" s="404">
        <v>7500</v>
      </c>
      <c r="F7547" s="434" t="s">
        <v>6445</v>
      </c>
      <c r="G7547" s="403" t="s">
        <v>6444</v>
      </c>
      <c r="H7547" s="170" t="s">
        <v>4810</v>
      </c>
      <c r="I7547" s="170" t="s">
        <v>6183</v>
      </c>
      <c r="J7547" s="155" t="s">
        <v>3529</v>
      </c>
      <c r="K7547" s="170" t="s">
        <v>1136</v>
      </c>
      <c r="L7547" s="170" t="s">
        <v>1136</v>
      </c>
      <c r="M7547" s="402" t="s">
        <v>1136</v>
      </c>
      <c r="N7547" s="170">
        <v>1</v>
      </c>
      <c r="O7547" s="170">
        <v>2</v>
      </c>
      <c r="P7547" s="402">
        <v>12217.8</v>
      </c>
    </row>
    <row r="7548" spans="1:16" ht="45" x14ac:dyDescent="0.2">
      <c r="A7548" s="406" t="s">
        <v>6188</v>
      </c>
      <c r="B7548" s="406" t="s">
        <v>3526</v>
      </c>
      <c r="C7548" s="170" t="s">
        <v>2594</v>
      </c>
      <c r="D7548" s="405" t="s">
        <v>6443</v>
      </c>
      <c r="E7548" s="404">
        <v>4500</v>
      </c>
      <c r="F7548" s="434" t="s">
        <v>6442</v>
      </c>
      <c r="G7548" s="403" t="s">
        <v>6441</v>
      </c>
      <c r="H7548" s="170" t="s">
        <v>6201</v>
      </c>
      <c r="I7548" s="170" t="s">
        <v>6183</v>
      </c>
      <c r="J7548" s="155" t="s">
        <v>3529</v>
      </c>
      <c r="K7548" s="170">
        <v>1</v>
      </c>
      <c r="L7548" s="170">
        <v>1</v>
      </c>
      <c r="M7548" s="402">
        <v>3174.15</v>
      </c>
      <c r="N7548" s="170">
        <v>1</v>
      </c>
      <c r="O7548" s="170">
        <v>6</v>
      </c>
      <c r="P7548" s="402">
        <v>28306.799999999999</v>
      </c>
    </row>
    <row r="7549" spans="1:16" ht="45" x14ac:dyDescent="0.2">
      <c r="A7549" s="406" t="s">
        <v>6188</v>
      </c>
      <c r="B7549" s="406" t="s">
        <v>3526</v>
      </c>
      <c r="C7549" s="170" t="s">
        <v>2594</v>
      </c>
      <c r="D7549" s="405" t="s">
        <v>6440</v>
      </c>
      <c r="E7549" s="404">
        <v>6500</v>
      </c>
      <c r="F7549" s="434" t="s">
        <v>6439</v>
      </c>
      <c r="G7549" s="403" t="s">
        <v>6438</v>
      </c>
      <c r="H7549" s="170" t="s">
        <v>6437</v>
      </c>
      <c r="I7549" s="170" t="s">
        <v>6183</v>
      </c>
      <c r="J7549" s="155" t="s">
        <v>6183</v>
      </c>
      <c r="K7549" s="170">
        <v>1</v>
      </c>
      <c r="L7549" s="170">
        <v>12</v>
      </c>
      <c r="M7549" s="402">
        <v>80961.81</v>
      </c>
      <c r="N7549" s="170">
        <v>1</v>
      </c>
      <c r="O7549" s="170">
        <v>6</v>
      </c>
      <c r="P7549" s="402">
        <v>40304.54</v>
      </c>
    </row>
    <row r="7550" spans="1:16" ht="45" x14ac:dyDescent="0.2">
      <c r="A7550" s="406" t="s">
        <v>6188</v>
      </c>
      <c r="B7550" s="406" t="s">
        <v>3526</v>
      </c>
      <c r="C7550" s="170" t="s">
        <v>2594</v>
      </c>
      <c r="D7550" s="405" t="s">
        <v>6204</v>
      </c>
      <c r="E7550" s="404">
        <v>7500</v>
      </c>
      <c r="F7550" s="434" t="s">
        <v>6436</v>
      </c>
      <c r="G7550" s="403" t="s">
        <v>6435</v>
      </c>
      <c r="H7550" s="170" t="s">
        <v>6201</v>
      </c>
      <c r="I7550" s="170" t="s">
        <v>6183</v>
      </c>
      <c r="J7550" s="155" t="s">
        <v>3529</v>
      </c>
      <c r="K7550" s="170">
        <v>1</v>
      </c>
      <c r="L7550" s="170">
        <v>12</v>
      </c>
      <c r="M7550" s="402">
        <v>92959.069999999992</v>
      </c>
      <c r="N7550" s="170">
        <v>1</v>
      </c>
      <c r="O7550" s="170">
        <v>6</v>
      </c>
      <c r="P7550" s="402">
        <v>46306.8</v>
      </c>
    </row>
    <row r="7551" spans="1:16" ht="45" x14ac:dyDescent="0.2">
      <c r="A7551" s="406" t="s">
        <v>6188</v>
      </c>
      <c r="B7551" s="406" t="s">
        <v>3526</v>
      </c>
      <c r="C7551" s="170" t="s">
        <v>2594</v>
      </c>
      <c r="D7551" s="405" t="s">
        <v>6434</v>
      </c>
      <c r="E7551" s="404">
        <v>8100</v>
      </c>
      <c r="F7551" s="434" t="s">
        <v>6433</v>
      </c>
      <c r="G7551" s="403" t="s">
        <v>6432</v>
      </c>
      <c r="H7551" s="170" t="s">
        <v>6431</v>
      </c>
      <c r="I7551" s="170" t="s">
        <v>6183</v>
      </c>
      <c r="J7551" s="155" t="s">
        <v>3529</v>
      </c>
      <c r="K7551" s="170">
        <v>1</v>
      </c>
      <c r="L7551" s="170">
        <v>12</v>
      </c>
      <c r="M7551" s="402">
        <v>100075.04999999997</v>
      </c>
      <c r="N7551" s="170">
        <v>1</v>
      </c>
      <c r="O7551" s="170">
        <v>6</v>
      </c>
      <c r="P7551" s="402">
        <v>49901.740000000005</v>
      </c>
    </row>
    <row r="7552" spans="1:16" ht="45" x14ac:dyDescent="0.2">
      <c r="A7552" s="406" t="s">
        <v>6188</v>
      </c>
      <c r="B7552" s="406" t="s">
        <v>3526</v>
      </c>
      <c r="C7552" s="170" t="s">
        <v>2594</v>
      </c>
      <c r="D7552" s="405" t="s">
        <v>6430</v>
      </c>
      <c r="E7552" s="404">
        <v>6800</v>
      </c>
      <c r="F7552" s="434" t="s">
        <v>6429</v>
      </c>
      <c r="G7552" s="403" t="s">
        <v>6428</v>
      </c>
      <c r="H7552" s="170" t="s">
        <v>6347</v>
      </c>
      <c r="I7552" s="170" t="s">
        <v>6183</v>
      </c>
      <c r="J7552" s="155" t="s">
        <v>5535</v>
      </c>
      <c r="K7552" s="170">
        <v>1</v>
      </c>
      <c r="L7552" s="170">
        <v>3</v>
      </c>
      <c r="M7552" s="402">
        <v>15605.039999999999</v>
      </c>
      <c r="N7552" s="170" t="s">
        <v>1136</v>
      </c>
      <c r="O7552" s="170" t="s">
        <v>1136</v>
      </c>
      <c r="P7552" s="402" t="s">
        <v>1136</v>
      </c>
    </row>
    <row r="7553" spans="1:16" ht="45" x14ac:dyDescent="0.2">
      <c r="A7553" s="406" t="s">
        <v>6188</v>
      </c>
      <c r="B7553" s="406" t="s">
        <v>2595</v>
      </c>
      <c r="C7553" s="170" t="s">
        <v>2594</v>
      </c>
      <c r="D7553" s="405" t="s">
        <v>6427</v>
      </c>
      <c r="E7553" s="404">
        <v>7500</v>
      </c>
      <c r="F7553" s="434" t="s">
        <v>6426</v>
      </c>
      <c r="G7553" s="403" t="s">
        <v>6425</v>
      </c>
      <c r="H7553" s="170" t="s">
        <v>6201</v>
      </c>
      <c r="I7553" s="170" t="s">
        <v>6183</v>
      </c>
      <c r="J7553" s="155" t="s">
        <v>5535</v>
      </c>
      <c r="K7553" s="170">
        <v>1</v>
      </c>
      <c r="L7553" s="170">
        <v>2</v>
      </c>
      <c r="M7553" s="402">
        <v>30643.8</v>
      </c>
      <c r="N7553" s="170" t="s">
        <v>1136</v>
      </c>
      <c r="O7553" s="170" t="s">
        <v>1136</v>
      </c>
      <c r="P7553" s="402" t="s">
        <v>1136</v>
      </c>
    </row>
    <row r="7554" spans="1:16" ht="45" x14ac:dyDescent="0.2">
      <c r="A7554" s="406" t="s">
        <v>6188</v>
      </c>
      <c r="B7554" s="406" t="s">
        <v>2595</v>
      </c>
      <c r="C7554" s="170" t="s">
        <v>2594</v>
      </c>
      <c r="D7554" s="405" t="s">
        <v>6208</v>
      </c>
      <c r="E7554" s="404">
        <v>6800</v>
      </c>
      <c r="F7554" s="434" t="s">
        <v>6424</v>
      </c>
      <c r="G7554" s="403" t="s">
        <v>6423</v>
      </c>
      <c r="H7554" s="170" t="s">
        <v>6201</v>
      </c>
      <c r="I7554" s="170" t="s">
        <v>6183</v>
      </c>
      <c r="J7554" s="155" t="s">
        <v>3529</v>
      </c>
      <c r="K7554" s="170">
        <v>1</v>
      </c>
      <c r="L7554" s="170">
        <v>12</v>
      </c>
      <c r="M7554" s="402">
        <v>84311.189999999988</v>
      </c>
      <c r="N7554" s="170">
        <v>1</v>
      </c>
      <c r="O7554" s="170">
        <v>6</v>
      </c>
      <c r="P7554" s="402">
        <v>42106.8</v>
      </c>
    </row>
    <row r="7555" spans="1:16" ht="45" x14ac:dyDescent="0.2">
      <c r="A7555" s="406" t="s">
        <v>6188</v>
      </c>
      <c r="B7555" s="406" t="s">
        <v>3526</v>
      </c>
      <c r="C7555" s="170" t="s">
        <v>2594</v>
      </c>
      <c r="D7555" s="405" t="s">
        <v>6200</v>
      </c>
      <c r="E7555" s="404">
        <v>3500</v>
      </c>
      <c r="F7555" s="434" t="s">
        <v>6422</v>
      </c>
      <c r="G7555" s="403" t="s">
        <v>6421</v>
      </c>
      <c r="H7555" s="170" t="s">
        <v>3542</v>
      </c>
      <c r="I7555" s="170" t="s">
        <v>6183</v>
      </c>
      <c r="J7555" s="155" t="s">
        <v>6183</v>
      </c>
      <c r="K7555" s="170">
        <v>1</v>
      </c>
      <c r="L7555" s="170">
        <v>2</v>
      </c>
      <c r="M7555" s="402">
        <v>7508.3</v>
      </c>
      <c r="N7555" s="170">
        <v>1</v>
      </c>
      <c r="O7555" s="170">
        <v>6</v>
      </c>
      <c r="P7555" s="402">
        <v>22306.799999999999</v>
      </c>
    </row>
    <row r="7556" spans="1:16" ht="45" x14ac:dyDescent="0.2">
      <c r="A7556" s="406" t="s">
        <v>6188</v>
      </c>
      <c r="B7556" s="406" t="s">
        <v>3526</v>
      </c>
      <c r="C7556" s="170" t="s">
        <v>2594</v>
      </c>
      <c r="D7556" s="405" t="s">
        <v>6420</v>
      </c>
      <c r="E7556" s="404">
        <v>4500</v>
      </c>
      <c r="F7556" s="434" t="s">
        <v>6419</v>
      </c>
      <c r="G7556" s="403" t="s">
        <v>6418</v>
      </c>
      <c r="H7556" s="170" t="s">
        <v>6417</v>
      </c>
      <c r="I7556" s="170" t="s">
        <v>6183</v>
      </c>
      <c r="J7556" s="155" t="s">
        <v>3529</v>
      </c>
      <c r="K7556" s="170">
        <v>1</v>
      </c>
      <c r="L7556" s="170">
        <v>6</v>
      </c>
      <c r="M7556" s="402">
        <v>26070.75</v>
      </c>
      <c r="N7556" s="170">
        <v>1</v>
      </c>
      <c r="O7556" s="170">
        <v>6</v>
      </c>
      <c r="P7556" s="402">
        <v>28306.799999999999</v>
      </c>
    </row>
    <row r="7557" spans="1:16" ht="45" x14ac:dyDescent="0.2">
      <c r="A7557" s="406" t="s">
        <v>6188</v>
      </c>
      <c r="B7557" s="406" t="s">
        <v>3526</v>
      </c>
      <c r="C7557" s="170" t="s">
        <v>2594</v>
      </c>
      <c r="D7557" s="405" t="s">
        <v>6262</v>
      </c>
      <c r="E7557" s="404">
        <v>5500</v>
      </c>
      <c r="F7557" s="434" t="s">
        <v>6416</v>
      </c>
      <c r="G7557" s="403" t="s">
        <v>6415</v>
      </c>
      <c r="H7557" s="170" t="s">
        <v>6414</v>
      </c>
      <c r="I7557" s="170" t="s">
        <v>6183</v>
      </c>
      <c r="J7557" s="155" t="s">
        <v>3529</v>
      </c>
      <c r="K7557" s="170">
        <v>1</v>
      </c>
      <c r="L7557" s="170">
        <v>4</v>
      </c>
      <c r="M7557" s="402">
        <v>19910.509999999998</v>
      </c>
      <c r="N7557" s="170" t="s">
        <v>1136</v>
      </c>
      <c r="O7557" s="170" t="s">
        <v>1136</v>
      </c>
      <c r="P7557" s="402" t="s">
        <v>1136</v>
      </c>
    </row>
    <row r="7558" spans="1:16" ht="45" x14ac:dyDescent="0.2">
      <c r="A7558" s="406" t="s">
        <v>6188</v>
      </c>
      <c r="B7558" s="406" t="s">
        <v>3526</v>
      </c>
      <c r="C7558" s="170" t="s">
        <v>2594</v>
      </c>
      <c r="D7558" s="405" t="s">
        <v>6413</v>
      </c>
      <c r="E7558" s="404">
        <v>3500</v>
      </c>
      <c r="F7558" s="434" t="s">
        <v>6412</v>
      </c>
      <c r="G7558" s="403" t="s">
        <v>6411</v>
      </c>
      <c r="H7558" s="170" t="s">
        <v>3859</v>
      </c>
      <c r="I7558" s="170" t="s">
        <v>6183</v>
      </c>
      <c r="J7558" s="155" t="s">
        <v>6183</v>
      </c>
      <c r="K7558" s="170">
        <v>1</v>
      </c>
      <c r="L7558" s="170">
        <v>5</v>
      </c>
      <c r="M7558" s="402">
        <v>16463.269999999997</v>
      </c>
      <c r="N7558" s="170">
        <v>1</v>
      </c>
      <c r="O7558" s="170">
        <v>6</v>
      </c>
      <c r="P7558" s="402">
        <v>22306.799999999999</v>
      </c>
    </row>
    <row r="7559" spans="1:16" ht="45" x14ac:dyDescent="0.2">
      <c r="A7559" s="406" t="s">
        <v>6188</v>
      </c>
      <c r="B7559" s="406" t="s">
        <v>3526</v>
      </c>
      <c r="C7559" s="170" t="s">
        <v>2594</v>
      </c>
      <c r="D7559" s="405" t="s">
        <v>6392</v>
      </c>
      <c r="E7559" s="404">
        <v>7500</v>
      </c>
      <c r="F7559" s="434" t="s">
        <v>6410</v>
      </c>
      <c r="G7559" s="403" t="s">
        <v>6409</v>
      </c>
      <c r="H7559" s="170" t="s">
        <v>4810</v>
      </c>
      <c r="I7559" s="170" t="s">
        <v>6183</v>
      </c>
      <c r="J7559" s="155" t="s">
        <v>3529</v>
      </c>
      <c r="K7559" s="170">
        <v>1</v>
      </c>
      <c r="L7559" s="170">
        <v>12</v>
      </c>
      <c r="M7559" s="402">
        <v>104386.68</v>
      </c>
      <c r="N7559" s="170">
        <v>1</v>
      </c>
      <c r="O7559" s="170">
        <v>2</v>
      </c>
      <c r="P7559" s="402">
        <v>14935.6</v>
      </c>
    </row>
    <row r="7560" spans="1:16" ht="45" x14ac:dyDescent="0.2">
      <c r="A7560" s="406" t="s">
        <v>6188</v>
      </c>
      <c r="B7560" s="406" t="s">
        <v>2595</v>
      </c>
      <c r="C7560" s="170" t="s">
        <v>2594</v>
      </c>
      <c r="D7560" s="405" t="s">
        <v>6226</v>
      </c>
      <c r="E7560" s="404">
        <v>7500</v>
      </c>
      <c r="F7560" s="434" t="s">
        <v>6408</v>
      </c>
      <c r="G7560" s="403" t="s">
        <v>6407</v>
      </c>
      <c r="H7560" s="170" t="s">
        <v>6201</v>
      </c>
      <c r="I7560" s="170" t="s">
        <v>6183</v>
      </c>
      <c r="J7560" s="155" t="s">
        <v>3529</v>
      </c>
      <c r="K7560" s="170">
        <v>1</v>
      </c>
      <c r="L7560" s="170">
        <v>6</v>
      </c>
      <c r="M7560" s="402">
        <v>39220.75</v>
      </c>
      <c r="N7560" s="170">
        <v>1</v>
      </c>
      <c r="O7560" s="170">
        <v>6</v>
      </c>
      <c r="P7560" s="402">
        <v>46306.8</v>
      </c>
    </row>
    <row r="7561" spans="1:16" ht="45" x14ac:dyDescent="0.2">
      <c r="A7561" s="406" t="s">
        <v>6188</v>
      </c>
      <c r="B7561" s="406" t="s">
        <v>3526</v>
      </c>
      <c r="C7561" s="170" t="s">
        <v>2594</v>
      </c>
      <c r="D7561" s="405" t="s">
        <v>6406</v>
      </c>
      <c r="E7561" s="404">
        <v>7500</v>
      </c>
      <c r="F7561" s="434" t="s">
        <v>6405</v>
      </c>
      <c r="G7561" s="403" t="s">
        <v>6404</v>
      </c>
      <c r="H7561" s="170" t="s">
        <v>6255</v>
      </c>
      <c r="I7561" s="170" t="s">
        <v>6183</v>
      </c>
      <c r="J7561" s="155" t="s">
        <v>3529</v>
      </c>
      <c r="K7561" s="170">
        <v>1</v>
      </c>
      <c r="L7561" s="170">
        <v>12</v>
      </c>
      <c r="M7561" s="402">
        <v>92984.589999999982</v>
      </c>
      <c r="N7561" s="170">
        <v>1</v>
      </c>
      <c r="O7561" s="170">
        <v>6</v>
      </c>
      <c r="P7561" s="402">
        <v>46306.8</v>
      </c>
    </row>
    <row r="7562" spans="1:16" ht="45" x14ac:dyDescent="0.2">
      <c r="A7562" s="406" t="s">
        <v>6188</v>
      </c>
      <c r="B7562" s="406" t="s">
        <v>3526</v>
      </c>
      <c r="C7562" s="170" t="s">
        <v>2594</v>
      </c>
      <c r="D7562" s="405" t="s">
        <v>6403</v>
      </c>
      <c r="E7562" s="404">
        <v>4500</v>
      </c>
      <c r="F7562" s="434" t="s">
        <v>6402</v>
      </c>
      <c r="G7562" s="403" t="s">
        <v>6401</v>
      </c>
      <c r="H7562" s="170" t="s">
        <v>6201</v>
      </c>
      <c r="I7562" s="170" t="s">
        <v>6183</v>
      </c>
      <c r="J7562" s="155" t="s">
        <v>3529</v>
      </c>
      <c r="K7562" s="170">
        <v>1</v>
      </c>
      <c r="L7562" s="170">
        <v>12</v>
      </c>
      <c r="M7562" s="402">
        <v>57096.670000000006</v>
      </c>
      <c r="N7562" s="170">
        <v>1</v>
      </c>
      <c r="O7562" s="170">
        <v>6</v>
      </c>
      <c r="P7562" s="402">
        <v>28306.799999999999</v>
      </c>
    </row>
    <row r="7563" spans="1:16" ht="45" x14ac:dyDescent="0.2">
      <c r="A7563" s="406" t="s">
        <v>6188</v>
      </c>
      <c r="B7563" s="406" t="s">
        <v>2595</v>
      </c>
      <c r="C7563" s="170" t="s">
        <v>2594</v>
      </c>
      <c r="D7563" s="405" t="s">
        <v>6229</v>
      </c>
      <c r="E7563" s="404">
        <v>5600</v>
      </c>
      <c r="F7563" s="434" t="s">
        <v>6400</v>
      </c>
      <c r="G7563" s="403" t="s">
        <v>6399</v>
      </c>
      <c r="H7563" s="170" t="s">
        <v>6398</v>
      </c>
      <c r="I7563" s="170" t="s">
        <v>6183</v>
      </c>
      <c r="J7563" s="155" t="s">
        <v>6183</v>
      </c>
      <c r="K7563" s="170">
        <v>1</v>
      </c>
      <c r="L7563" s="170">
        <v>5</v>
      </c>
      <c r="M7563" s="402">
        <v>25003.269999999997</v>
      </c>
      <c r="N7563" s="170">
        <v>1</v>
      </c>
      <c r="O7563" s="170">
        <v>6</v>
      </c>
      <c r="P7563" s="402">
        <v>34906.800000000003</v>
      </c>
    </row>
    <row r="7564" spans="1:16" ht="45" x14ac:dyDescent="0.2">
      <c r="A7564" s="406" t="s">
        <v>6188</v>
      </c>
      <c r="B7564" s="406" t="s">
        <v>2595</v>
      </c>
      <c r="C7564" s="170" t="s">
        <v>2594</v>
      </c>
      <c r="D7564" s="405" t="s">
        <v>6229</v>
      </c>
      <c r="E7564" s="404">
        <v>5600</v>
      </c>
      <c r="F7564" s="434" t="s">
        <v>6397</v>
      </c>
      <c r="G7564" s="403" t="s">
        <v>6396</v>
      </c>
      <c r="H7564" s="170" t="s">
        <v>6395</v>
      </c>
      <c r="I7564" s="170" t="s">
        <v>6183</v>
      </c>
      <c r="J7564" s="155" t="s">
        <v>5535</v>
      </c>
      <c r="K7564" s="170">
        <v>1</v>
      </c>
      <c r="L7564" s="170">
        <v>3</v>
      </c>
      <c r="M7564" s="402">
        <v>19046.64</v>
      </c>
      <c r="N7564" s="170" t="s">
        <v>1136</v>
      </c>
      <c r="O7564" s="170" t="s">
        <v>1136</v>
      </c>
      <c r="P7564" s="402" t="s">
        <v>1136</v>
      </c>
    </row>
    <row r="7565" spans="1:16" ht="45" x14ac:dyDescent="0.2">
      <c r="A7565" s="406" t="s">
        <v>6188</v>
      </c>
      <c r="B7565" s="406" t="s">
        <v>2595</v>
      </c>
      <c r="C7565" s="170" t="s">
        <v>2594</v>
      </c>
      <c r="D7565" s="405" t="s">
        <v>6226</v>
      </c>
      <c r="E7565" s="404">
        <v>7500</v>
      </c>
      <c r="F7565" s="434" t="s">
        <v>6394</v>
      </c>
      <c r="G7565" s="403" t="s">
        <v>6393</v>
      </c>
      <c r="H7565" s="170" t="s">
        <v>6201</v>
      </c>
      <c r="I7565" s="170" t="s">
        <v>6183</v>
      </c>
      <c r="J7565" s="155" t="s">
        <v>3529</v>
      </c>
      <c r="K7565" s="170" t="s">
        <v>1136</v>
      </c>
      <c r="L7565" s="170" t="s">
        <v>1136</v>
      </c>
      <c r="M7565" s="402" t="s">
        <v>1136</v>
      </c>
      <c r="N7565" s="170">
        <v>1</v>
      </c>
      <c r="O7565" s="170">
        <v>4</v>
      </c>
      <c r="P7565" s="402">
        <v>24106.32</v>
      </c>
    </row>
    <row r="7566" spans="1:16" ht="45" x14ac:dyDescent="0.2">
      <c r="A7566" s="406" t="s">
        <v>6188</v>
      </c>
      <c r="B7566" s="406" t="s">
        <v>3526</v>
      </c>
      <c r="C7566" s="170" t="s">
        <v>2594</v>
      </c>
      <c r="D7566" s="405" t="s">
        <v>6392</v>
      </c>
      <c r="E7566" s="404">
        <v>7500</v>
      </c>
      <c r="F7566" s="434" t="s">
        <v>6391</v>
      </c>
      <c r="G7566" s="403" t="s">
        <v>6390</v>
      </c>
      <c r="H7566" s="170" t="s">
        <v>6389</v>
      </c>
      <c r="I7566" s="170" t="s">
        <v>6183</v>
      </c>
      <c r="J7566" s="155" t="s">
        <v>3529</v>
      </c>
      <c r="K7566" s="170">
        <v>1</v>
      </c>
      <c r="L7566" s="170">
        <v>12</v>
      </c>
      <c r="M7566" s="402">
        <v>74371.88</v>
      </c>
      <c r="N7566" s="170">
        <v>2</v>
      </c>
      <c r="O7566" s="170">
        <v>6</v>
      </c>
      <c r="P7566" s="402">
        <v>48415.97</v>
      </c>
    </row>
    <row r="7567" spans="1:16" ht="45" x14ac:dyDescent="0.2">
      <c r="A7567" s="406" t="s">
        <v>6188</v>
      </c>
      <c r="B7567" s="406" t="s">
        <v>3526</v>
      </c>
      <c r="C7567" s="170" t="s">
        <v>2594</v>
      </c>
      <c r="D7567" s="405" t="s">
        <v>6388</v>
      </c>
      <c r="E7567" s="404">
        <v>12000</v>
      </c>
      <c r="F7567" s="434" t="s">
        <v>6387</v>
      </c>
      <c r="G7567" s="403" t="s">
        <v>6386</v>
      </c>
      <c r="H7567" s="170" t="s">
        <v>6239</v>
      </c>
      <c r="I7567" s="170" t="s">
        <v>6183</v>
      </c>
      <c r="J7567" s="155" t="s">
        <v>3529</v>
      </c>
      <c r="K7567" s="170">
        <v>1</v>
      </c>
      <c r="L7567" s="170">
        <v>12</v>
      </c>
      <c r="M7567" s="402">
        <v>159453.96999999997</v>
      </c>
      <c r="N7567" s="170" t="s">
        <v>1136</v>
      </c>
      <c r="O7567" s="170" t="s">
        <v>1136</v>
      </c>
      <c r="P7567" s="402" t="s">
        <v>1136</v>
      </c>
    </row>
    <row r="7568" spans="1:16" ht="45" x14ac:dyDescent="0.2">
      <c r="A7568" s="406" t="s">
        <v>6188</v>
      </c>
      <c r="B7568" s="406" t="s">
        <v>3526</v>
      </c>
      <c r="C7568" s="170" t="s">
        <v>2594</v>
      </c>
      <c r="D7568" s="405" t="s">
        <v>6385</v>
      </c>
      <c r="E7568" s="404">
        <v>8100</v>
      </c>
      <c r="F7568" s="434" t="s">
        <v>6384</v>
      </c>
      <c r="G7568" s="403" t="s">
        <v>6383</v>
      </c>
      <c r="H7568" s="170" t="s">
        <v>6362</v>
      </c>
      <c r="I7568" s="170" t="s">
        <v>6183</v>
      </c>
      <c r="J7568" s="155" t="s">
        <v>5535</v>
      </c>
      <c r="K7568" s="170">
        <v>1</v>
      </c>
      <c r="L7568" s="170">
        <v>4</v>
      </c>
      <c r="M7568" s="402">
        <v>49173.19</v>
      </c>
      <c r="N7568" s="170" t="s">
        <v>1136</v>
      </c>
      <c r="O7568" s="170" t="s">
        <v>1136</v>
      </c>
      <c r="P7568" s="402" t="s">
        <v>1136</v>
      </c>
    </row>
    <row r="7569" spans="1:16" ht="45" x14ac:dyDescent="0.2">
      <c r="A7569" s="406" t="s">
        <v>6188</v>
      </c>
      <c r="B7569" s="406" t="s">
        <v>3526</v>
      </c>
      <c r="C7569" s="170" t="s">
        <v>2594</v>
      </c>
      <c r="D7569" s="405" t="s">
        <v>4784</v>
      </c>
      <c r="E7569" s="404">
        <v>2500</v>
      </c>
      <c r="F7569" s="434" t="s">
        <v>6382</v>
      </c>
      <c r="G7569" s="403" t="s">
        <v>6381</v>
      </c>
      <c r="H7569" s="170" t="s">
        <v>6380</v>
      </c>
      <c r="I7569" s="170" t="s">
        <v>6279</v>
      </c>
      <c r="J7569" s="155" t="s">
        <v>6279</v>
      </c>
      <c r="K7569" s="170">
        <v>1</v>
      </c>
      <c r="L7569" s="170">
        <v>12</v>
      </c>
      <c r="M7569" s="402">
        <v>27855.560000000005</v>
      </c>
      <c r="N7569" s="170">
        <v>1</v>
      </c>
      <c r="O7569" s="170">
        <v>6</v>
      </c>
      <c r="P7569" s="402">
        <v>16306.8</v>
      </c>
    </row>
    <row r="7570" spans="1:16" ht="45" x14ac:dyDescent="0.2">
      <c r="A7570" s="406" t="s">
        <v>6188</v>
      </c>
      <c r="B7570" s="406" t="s">
        <v>3526</v>
      </c>
      <c r="C7570" s="170" t="s">
        <v>2594</v>
      </c>
      <c r="D7570" s="405" t="s">
        <v>6379</v>
      </c>
      <c r="E7570" s="404">
        <v>10000</v>
      </c>
      <c r="F7570" s="434" t="s">
        <v>6378</v>
      </c>
      <c r="G7570" s="403" t="s">
        <v>6377</v>
      </c>
      <c r="H7570" s="170" t="s">
        <v>6376</v>
      </c>
      <c r="I7570" s="170" t="s">
        <v>6183</v>
      </c>
      <c r="J7570" s="155" t="s">
        <v>3529</v>
      </c>
      <c r="K7570" s="170">
        <v>1</v>
      </c>
      <c r="L7570" s="170">
        <v>12</v>
      </c>
      <c r="M7570" s="402">
        <v>122989.10999999997</v>
      </c>
      <c r="N7570" s="170">
        <v>1</v>
      </c>
      <c r="O7570" s="170">
        <v>6</v>
      </c>
      <c r="P7570" s="402">
        <v>61301.94</v>
      </c>
    </row>
    <row r="7571" spans="1:16" ht="45" x14ac:dyDescent="0.2">
      <c r="A7571" s="406" t="s">
        <v>6188</v>
      </c>
      <c r="B7571" s="406" t="s">
        <v>2595</v>
      </c>
      <c r="C7571" s="170" t="s">
        <v>2594</v>
      </c>
      <c r="D7571" s="405" t="s">
        <v>6144</v>
      </c>
      <c r="E7571" s="404">
        <v>3000</v>
      </c>
      <c r="F7571" s="434" t="s">
        <v>6375</v>
      </c>
      <c r="G7571" s="403" t="s">
        <v>6374</v>
      </c>
      <c r="H7571" s="170" t="s">
        <v>6373</v>
      </c>
      <c r="I7571" s="170" t="s">
        <v>6246</v>
      </c>
      <c r="J7571" s="155" t="s">
        <v>6246</v>
      </c>
      <c r="K7571" s="170">
        <v>1</v>
      </c>
      <c r="L7571" s="170">
        <v>0</v>
      </c>
      <c r="M7571" s="402">
        <v>3215</v>
      </c>
      <c r="N7571" s="170" t="s">
        <v>1136</v>
      </c>
      <c r="O7571" s="170" t="s">
        <v>1136</v>
      </c>
      <c r="P7571" s="402" t="s">
        <v>1136</v>
      </c>
    </row>
    <row r="7572" spans="1:16" ht="45" x14ac:dyDescent="0.2">
      <c r="A7572" s="406" t="s">
        <v>6188</v>
      </c>
      <c r="B7572" s="406" t="s">
        <v>2595</v>
      </c>
      <c r="C7572" s="170" t="s">
        <v>2594</v>
      </c>
      <c r="D7572" s="405" t="s">
        <v>4784</v>
      </c>
      <c r="E7572" s="404">
        <v>3500</v>
      </c>
      <c r="F7572" s="434" t="s">
        <v>2747</v>
      </c>
      <c r="G7572" s="403" t="s">
        <v>6372</v>
      </c>
      <c r="H7572" s="170" t="s">
        <v>3859</v>
      </c>
      <c r="I7572" s="170" t="s">
        <v>6183</v>
      </c>
      <c r="J7572" s="155" t="s">
        <v>6183</v>
      </c>
      <c r="K7572" s="170">
        <v>2</v>
      </c>
      <c r="L7572" s="170">
        <v>10</v>
      </c>
      <c r="M7572" s="402">
        <v>45432.860000000008</v>
      </c>
      <c r="N7572" s="170" t="s">
        <v>1136</v>
      </c>
      <c r="O7572" s="170" t="s">
        <v>1136</v>
      </c>
      <c r="P7572" s="402" t="s">
        <v>1136</v>
      </c>
    </row>
    <row r="7573" spans="1:16" ht="45" x14ac:dyDescent="0.2">
      <c r="A7573" s="406" t="s">
        <v>6188</v>
      </c>
      <c r="B7573" s="406" t="s">
        <v>3526</v>
      </c>
      <c r="C7573" s="170" t="s">
        <v>2594</v>
      </c>
      <c r="D7573" s="405" t="s">
        <v>6371</v>
      </c>
      <c r="E7573" s="404">
        <v>4500</v>
      </c>
      <c r="F7573" s="434" t="s">
        <v>6370</v>
      </c>
      <c r="G7573" s="403" t="s">
        <v>6369</v>
      </c>
      <c r="H7573" s="170" t="s">
        <v>6239</v>
      </c>
      <c r="I7573" s="170" t="s">
        <v>6183</v>
      </c>
      <c r="J7573" s="155" t="s">
        <v>3529</v>
      </c>
      <c r="K7573" s="170">
        <v>1</v>
      </c>
      <c r="L7573" s="170">
        <v>12</v>
      </c>
      <c r="M7573" s="402">
        <v>56989.80000000001</v>
      </c>
      <c r="N7573" s="170">
        <v>1</v>
      </c>
      <c r="O7573" s="170">
        <v>6</v>
      </c>
      <c r="P7573" s="402">
        <v>28306.799999999999</v>
      </c>
    </row>
    <row r="7574" spans="1:16" ht="45" x14ac:dyDescent="0.2">
      <c r="A7574" s="406" t="s">
        <v>6188</v>
      </c>
      <c r="B7574" s="406" t="s">
        <v>3526</v>
      </c>
      <c r="C7574" s="170" t="s">
        <v>2594</v>
      </c>
      <c r="D7574" s="405" t="s">
        <v>6368</v>
      </c>
      <c r="E7574" s="404">
        <v>3500</v>
      </c>
      <c r="F7574" s="434" t="s">
        <v>6367</v>
      </c>
      <c r="G7574" s="403" t="s">
        <v>6366</v>
      </c>
      <c r="H7574" s="170" t="s">
        <v>6365</v>
      </c>
      <c r="I7574" s="170" t="s">
        <v>6183</v>
      </c>
      <c r="J7574" s="155" t="s">
        <v>6183</v>
      </c>
      <c r="K7574" s="170">
        <v>1</v>
      </c>
      <c r="L7574" s="170">
        <v>6</v>
      </c>
      <c r="M7574" s="402">
        <v>20137.419999999998</v>
      </c>
      <c r="N7574" s="170">
        <v>1</v>
      </c>
      <c r="O7574" s="170">
        <v>6</v>
      </c>
      <c r="P7574" s="402">
        <v>22306.799999999999</v>
      </c>
    </row>
    <row r="7575" spans="1:16" ht="45" x14ac:dyDescent="0.2">
      <c r="A7575" s="406" t="s">
        <v>6188</v>
      </c>
      <c r="B7575" s="406" t="s">
        <v>3526</v>
      </c>
      <c r="C7575" s="170" t="s">
        <v>2594</v>
      </c>
      <c r="D7575" s="405" t="s">
        <v>5535</v>
      </c>
      <c r="E7575" s="404">
        <v>6000</v>
      </c>
      <c r="F7575" s="434" t="s">
        <v>6364</v>
      </c>
      <c r="G7575" s="403" t="s">
        <v>6363</v>
      </c>
      <c r="H7575" s="170" t="s">
        <v>6362</v>
      </c>
      <c r="I7575" s="170" t="s">
        <v>6183</v>
      </c>
      <c r="J7575" s="155" t="s">
        <v>3529</v>
      </c>
      <c r="K7575" s="170">
        <v>1</v>
      </c>
      <c r="L7575" s="170">
        <v>12</v>
      </c>
      <c r="M7575" s="402">
        <v>74168.55</v>
      </c>
      <c r="N7575" s="170">
        <v>1</v>
      </c>
      <c r="O7575" s="170">
        <v>6</v>
      </c>
      <c r="P7575" s="402">
        <v>37238.050000000003</v>
      </c>
    </row>
    <row r="7576" spans="1:16" ht="45" x14ac:dyDescent="0.2">
      <c r="A7576" s="406" t="s">
        <v>6188</v>
      </c>
      <c r="B7576" s="406" t="s">
        <v>3526</v>
      </c>
      <c r="C7576" s="170" t="s">
        <v>2594</v>
      </c>
      <c r="D7576" s="405" t="s">
        <v>4784</v>
      </c>
      <c r="E7576" s="404">
        <v>3000</v>
      </c>
      <c r="F7576" s="434" t="s">
        <v>6361</v>
      </c>
      <c r="G7576" s="403" t="s">
        <v>6360</v>
      </c>
      <c r="H7576" s="170" t="s">
        <v>3521</v>
      </c>
      <c r="I7576" s="170" t="s">
        <v>6246</v>
      </c>
      <c r="J7576" s="155" t="s">
        <v>6246</v>
      </c>
      <c r="K7576" s="170">
        <v>1</v>
      </c>
      <c r="L7576" s="170">
        <v>12</v>
      </c>
      <c r="M7576" s="402">
        <v>38817.090000000004</v>
      </c>
      <c r="N7576" s="170">
        <v>1</v>
      </c>
      <c r="O7576" s="170">
        <v>6</v>
      </c>
      <c r="P7576" s="402">
        <v>19273.469999999998</v>
      </c>
    </row>
    <row r="7577" spans="1:16" ht="45" x14ac:dyDescent="0.2">
      <c r="A7577" s="406" t="s">
        <v>6188</v>
      </c>
      <c r="B7577" s="406" t="s">
        <v>3526</v>
      </c>
      <c r="C7577" s="170" t="s">
        <v>2594</v>
      </c>
      <c r="D7577" s="405" t="s">
        <v>4784</v>
      </c>
      <c r="E7577" s="404">
        <v>3000</v>
      </c>
      <c r="F7577" s="434" t="s">
        <v>6359</v>
      </c>
      <c r="G7577" s="403" t="s">
        <v>6358</v>
      </c>
      <c r="H7577" s="170" t="s">
        <v>3779</v>
      </c>
      <c r="I7577" s="170" t="s">
        <v>6183</v>
      </c>
      <c r="J7577" s="155" t="s">
        <v>6183</v>
      </c>
      <c r="K7577" s="170">
        <v>1</v>
      </c>
      <c r="L7577" s="170">
        <v>12</v>
      </c>
      <c r="M7577" s="402">
        <v>38369.80000000001</v>
      </c>
      <c r="N7577" s="170">
        <v>1</v>
      </c>
      <c r="O7577" s="170">
        <v>6</v>
      </c>
      <c r="P7577" s="402">
        <v>19227.009999999998</v>
      </c>
    </row>
    <row r="7578" spans="1:16" ht="45" x14ac:dyDescent="0.2">
      <c r="A7578" s="406" t="s">
        <v>6188</v>
      </c>
      <c r="B7578" s="406" t="s">
        <v>3526</v>
      </c>
      <c r="C7578" s="170" t="s">
        <v>2594</v>
      </c>
      <c r="D7578" s="405" t="s">
        <v>6204</v>
      </c>
      <c r="E7578" s="404">
        <v>7500</v>
      </c>
      <c r="F7578" s="434" t="s">
        <v>6357</v>
      </c>
      <c r="G7578" s="403" t="s">
        <v>6356</v>
      </c>
      <c r="H7578" s="170" t="s">
        <v>6201</v>
      </c>
      <c r="I7578" s="170" t="s">
        <v>6183</v>
      </c>
      <c r="J7578" s="155" t="s">
        <v>3529</v>
      </c>
      <c r="K7578" s="170">
        <v>1</v>
      </c>
      <c r="L7578" s="170">
        <v>12</v>
      </c>
      <c r="M7578" s="402">
        <v>92374.699999999983</v>
      </c>
      <c r="N7578" s="170">
        <v>1</v>
      </c>
      <c r="O7578" s="170">
        <v>6</v>
      </c>
      <c r="P7578" s="402">
        <v>45878.15</v>
      </c>
    </row>
    <row r="7579" spans="1:16" ht="45" x14ac:dyDescent="0.2">
      <c r="A7579" s="406" t="s">
        <v>6188</v>
      </c>
      <c r="B7579" s="406" t="s">
        <v>3526</v>
      </c>
      <c r="C7579" s="170" t="s">
        <v>2594</v>
      </c>
      <c r="D7579" s="405" t="s">
        <v>6262</v>
      </c>
      <c r="E7579" s="404">
        <v>5500</v>
      </c>
      <c r="F7579" s="434" t="s">
        <v>6355</v>
      </c>
      <c r="G7579" s="403" t="s">
        <v>6354</v>
      </c>
      <c r="H7579" s="170" t="s">
        <v>6353</v>
      </c>
      <c r="I7579" s="170" t="s">
        <v>6183</v>
      </c>
      <c r="J7579" s="155" t="s">
        <v>3529</v>
      </c>
      <c r="K7579" s="170">
        <v>1</v>
      </c>
      <c r="L7579" s="170">
        <v>2</v>
      </c>
      <c r="M7579" s="402">
        <v>2557.48</v>
      </c>
      <c r="N7579" s="170" t="s">
        <v>1136</v>
      </c>
      <c r="O7579" s="170" t="s">
        <v>1136</v>
      </c>
      <c r="P7579" s="402" t="s">
        <v>1136</v>
      </c>
    </row>
    <row r="7580" spans="1:16" ht="45" x14ac:dyDescent="0.2">
      <c r="A7580" s="406" t="s">
        <v>6188</v>
      </c>
      <c r="B7580" s="406" t="s">
        <v>3526</v>
      </c>
      <c r="C7580" s="170" t="s">
        <v>2594</v>
      </c>
      <c r="D7580" s="405" t="s">
        <v>6254</v>
      </c>
      <c r="E7580" s="404">
        <v>3500</v>
      </c>
      <c r="F7580" s="434" t="s">
        <v>6352</v>
      </c>
      <c r="G7580" s="403" t="s">
        <v>6351</v>
      </c>
      <c r="H7580" s="170" t="s">
        <v>3567</v>
      </c>
      <c r="I7580" s="170" t="s">
        <v>6183</v>
      </c>
      <c r="J7580" s="155" t="s">
        <v>6183</v>
      </c>
      <c r="K7580" s="170">
        <v>1</v>
      </c>
      <c r="L7580" s="170">
        <v>12</v>
      </c>
      <c r="M7580" s="402">
        <v>44966.710000000006</v>
      </c>
      <c r="N7580" s="170">
        <v>1</v>
      </c>
      <c r="O7580" s="170">
        <v>6</v>
      </c>
      <c r="P7580" s="402">
        <v>22263.05</v>
      </c>
    </row>
    <row r="7581" spans="1:16" ht="45" x14ac:dyDescent="0.2">
      <c r="A7581" s="406" t="s">
        <v>6188</v>
      </c>
      <c r="B7581" s="406" t="s">
        <v>3526</v>
      </c>
      <c r="C7581" s="170" t="s">
        <v>2594</v>
      </c>
      <c r="D7581" s="405" t="s">
        <v>6350</v>
      </c>
      <c r="E7581" s="404">
        <v>8000</v>
      </c>
      <c r="F7581" s="434" t="s">
        <v>6349</v>
      </c>
      <c r="G7581" s="403" t="s">
        <v>6348</v>
      </c>
      <c r="H7581" s="170" t="s">
        <v>6347</v>
      </c>
      <c r="I7581" s="170" t="s">
        <v>6183</v>
      </c>
      <c r="J7581" s="155" t="s">
        <v>3529</v>
      </c>
      <c r="K7581" s="170">
        <v>1</v>
      </c>
      <c r="L7581" s="170">
        <v>4</v>
      </c>
      <c r="M7581" s="402">
        <v>25938.269999999997</v>
      </c>
      <c r="N7581" s="170" t="s">
        <v>1136</v>
      </c>
      <c r="O7581" s="170" t="s">
        <v>1136</v>
      </c>
      <c r="P7581" s="402" t="s">
        <v>1136</v>
      </c>
    </row>
    <row r="7582" spans="1:16" ht="45" x14ac:dyDescent="0.2">
      <c r="A7582" s="406" t="s">
        <v>6188</v>
      </c>
      <c r="B7582" s="406" t="s">
        <v>3526</v>
      </c>
      <c r="C7582" s="170" t="s">
        <v>2594</v>
      </c>
      <c r="D7582" s="405" t="s">
        <v>6346</v>
      </c>
      <c r="E7582" s="404">
        <v>9000</v>
      </c>
      <c r="F7582" s="434" t="s">
        <v>6345</v>
      </c>
      <c r="G7582" s="403" t="s">
        <v>6344</v>
      </c>
      <c r="H7582" s="170" t="s">
        <v>6343</v>
      </c>
      <c r="I7582" s="170" t="s">
        <v>6183</v>
      </c>
      <c r="J7582" s="155" t="s">
        <v>3529</v>
      </c>
      <c r="K7582" s="170">
        <v>1</v>
      </c>
      <c r="L7582" s="170">
        <v>1</v>
      </c>
      <c r="M7582" s="402">
        <v>7674.15</v>
      </c>
      <c r="N7582" s="170">
        <v>1</v>
      </c>
      <c r="O7582" s="170">
        <v>6</v>
      </c>
      <c r="P7582" s="402">
        <v>55306.8</v>
      </c>
    </row>
    <row r="7583" spans="1:16" ht="45" x14ac:dyDescent="0.2">
      <c r="A7583" s="406" t="s">
        <v>6188</v>
      </c>
      <c r="B7583" s="406" t="s">
        <v>3526</v>
      </c>
      <c r="C7583" s="170" t="s">
        <v>2594</v>
      </c>
      <c r="D7583" s="405" t="s">
        <v>5843</v>
      </c>
      <c r="E7583" s="404">
        <v>7500</v>
      </c>
      <c r="F7583" s="434" t="s">
        <v>6342</v>
      </c>
      <c r="G7583" s="403" t="s">
        <v>6341</v>
      </c>
      <c r="H7583" s="170" t="s">
        <v>6239</v>
      </c>
      <c r="I7583" s="170" t="s">
        <v>6183</v>
      </c>
      <c r="J7583" s="155" t="s">
        <v>3529</v>
      </c>
      <c r="K7583" s="170">
        <v>1</v>
      </c>
      <c r="L7583" s="170">
        <v>12</v>
      </c>
      <c r="M7583" s="402">
        <v>103652.31</v>
      </c>
      <c r="N7583" s="170" t="s">
        <v>1136</v>
      </c>
      <c r="O7583" s="170" t="s">
        <v>1136</v>
      </c>
      <c r="P7583" s="402" t="s">
        <v>1136</v>
      </c>
    </row>
    <row r="7584" spans="1:16" ht="45" x14ac:dyDescent="0.2">
      <c r="A7584" s="406" t="s">
        <v>6188</v>
      </c>
      <c r="B7584" s="406" t="s">
        <v>3526</v>
      </c>
      <c r="C7584" s="170" t="s">
        <v>2594</v>
      </c>
      <c r="D7584" s="405" t="s">
        <v>6340</v>
      </c>
      <c r="E7584" s="404">
        <v>4500</v>
      </c>
      <c r="F7584" s="434" t="s">
        <v>6339</v>
      </c>
      <c r="G7584" s="403" t="s">
        <v>6338</v>
      </c>
      <c r="H7584" s="170" t="s">
        <v>6337</v>
      </c>
      <c r="I7584" s="170" t="s">
        <v>6183</v>
      </c>
      <c r="J7584" s="155" t="s">
        <v>6183</v>
      </c>
      <c r="K7584" s="170">
        <v>1</v>
      </c>
      <c r="L7584" s="170">
        <v>6</v>
      </c>
      <c r="M7584" s="402">
        <v>36325.920000000006</v>
      </c>
      <c r="N7584" s="170" t="s">
        <v>1136</v>
      </c>
      <c r="O7584" s="170" t="s">
        <v>1136</v>
      </c>
      <c r="P7584" s="402" t="s">
        <v>1136</v>
      </c>
    </row>
    <row r="7585" spans="1:16" ht="45" x14ac:dyDescent="0.2">
      <c r="A7585" s="406" t="s">
        <v>6188</v>
      </c>
      <c r="B7585" s="406" t="s">
        <v>3526</v>
      </c>
      <c r="C7585" s="170" t="s">
        <v>2594</v>
      </c>
      <c r="D7585" s="405" t="s">
        <v>6336</v>
      </c>
      <c r="E7585" s="404">
        <v>1500</v>
      </c>
      <c r="F7585" s="434" t="s">
        <v>6335</v>
      </c>
      <c r="G7585" s="403" t="s">
        <v>6334</v>
      </c>
      <c r="H7585" s="170" t="s">
        <v>3574</v>
      </c>
      <c r="I7585" s="170" t="s">
        <v>6333</v>
      </c>
      <c r="J7585" s="155" t="s">
        <v>6246</v>
      </c>
      <c r="K7585" s="170">
        <v>1</v>
      </c>
      <c r="L7585" s="170">
        <v>12</v>
      </c>
      <c r="M7585" s="402">
        <v>20693.88</v>
      </c>
      <c r="N7585" s="170">
        <v>1</v>
      </c>
      <c r="O7585" s="170">
        <v>6</v>
      </c>
      <c r="P7585" s="402">
        <v>9810</v>
      </c>
    </row>
    <row r="7586" spans="1:16" ht="45" x14ac:dyDescent="0.2">
      <c r="A7586" s="406" t="s">
        <v>6188</v>
      </c>
      <c r="B7586" s="406" t="s">
        <v>3526</v>
      </c>
      <c r="C7586" s="170" t="s">
        <v>2594</v>
      </c>
      <c r="D7586" s="405" t="s">
        <v>6214</v>
      </c>
      <c r="E7586" s="404">
        <v>14000</v>
      </c>
      <c r="F7586" s="434" t="s">
        <v>6332</v>
      </c>
      <c r="G7586" s="403" t="s">
        <v>6331</v>
      </c>
      <c r="H7586" s="170" t="s">
        <v>6201</v>
      </c>
      <c r="I7586" s="170" t="s">
        <v>6183</v>
      </c>
      <c r="J7586" s="155" t="s">
        <v>3529</v>
      </c>
      <c r="K7586" s="170">
        <v>1</v>
      </c>
      <c r="L7586" s="170">
        <v>12</v>
      </c>
      <c r="M7586" s="402">
        <v>170989.79999999996</v>
      </c>
      <c r="N7586" s="170">
        <v>1</v>
      </c>
      <c r="O7586" s="170">
        <v>6</v>
      </c>
      <c r="P7586" s="402">
        <v>85306.8</v>
      </c>
    </row>
    <row r="7587" spans="1:16" ht="45" x14ac:dyDescent="0.2">
      <c r="A7587" s="406" t="s">
        <v>6188</v>
      </c>
      <c r="B7587" s="406" t="s">
        <v>3526</v>
      </c>
      <c r="C7587" s="170" t="s">
        <v>2594</v>
      </c>
      <c r="D7587" s="405" t="s">
        <v>6330</v>
      </c>
      <c r="E7587" s="404">
        <v>4500</v>
      </c>
      <c r="F7587" s="434" t="s">
        <v>6329</v>
      </c>
      <c r="G7587" s="403" t="s">
        <v>6328</v>
      </c>
      <c r="H7587" s="170" t="s">
        <v>6201</v>
      </c>
      <c r="I7587" s="170" t="s">
        <v>6183</v>
      </c>
      <c r="J7587" s="155" t="s">
        <v>3529</v>
      </c>
      <c r="K7587" s="170">
        <v>1</v>
      </c>
      <c r="L7587" s="170">
        <v>10</v>
      </c>
      <c r="M7587" s="402">
        <v>47191.500000000007</v>
      </c>
      <c r="N7587" s="170">
        <v>1</v>
      </c>
      <c r="O7587" s="170">
        <v>6</v>
      </c>
      <c r="P7587" s="402">
        <v>28109.25</v>
      </c>
    </row>
    <row r="7588" spans="1:16" ht="45" x14ac:dyDescent="0.2">
      <c r="A7588" s="406" t="s">
        <v>6188</v>
      </c>
      <c r="B7588" s="406" t="s">
        <v>3526</v>
      </c>
      <c r="C7588" s="170" t="s">
        <v>2594</v>
      </c>
      <c r="D7588" s="405" t="s">
        <v>6226</v>
      </c>
      <c r="E7588" s="404">
        <v>5600</v>
      </c>
      <c r="F7588" s="434" t="s">
        <v>6327</v>
      </c>
      <c r="G7588" s="403" t="s">
        <v>6326</v>
      </c>
      <c r="H7588" s="170" t="s">
        <v>3542</v>
      </c>
      <c r="I7588" s="170" t="s">
        <v>6183</v>
      </c>
      <c r="J7588" s="155" t="s">
        <v>6183</v>
      </c>
      <c r="K7588" s="170">
        <v>1</v>
      </c>
      <c r="L7588" s="170">
        <v>12</v>
      </c>
      <c r="M7588" s="402">
        <v>69540.740000000005</v>
      </c>
      <c r="N7588" s="170">
        <v>1</v>
      </c>
      <c r="O7588" s="170">
        <v>6</v>
      </c>
      <c r="P7588" s="402">
        <v>34734.129999999997</v>
      </c>
    </row>
    <row r="7589" spans="1:16" ht="45" x14ac:dyDescent="0.2">
      <c r="A7589" s="406" t="s">
        <v>6188</v>
      </c>
      <c r="B7589" s="406" t="s">
        <v>3526</v>
      </c>
      <c r="C7589" s="170" t="s">
        <v>2594</v>
      </c>
      <c r="D7589" s="405" t="s">
        <v>6325</v>
      </c>
      <c r="E7589" s="404">
        <v>3000</v>
      </c>
      <c r="F7589" s="434" t="s">
        <v>6324</v>
      </c>
      <c r="G7589" s="403" t="s">
        <v>6323</v>
      </c>
      <c r="H7589" s="170" t="s">
        <v>6255</v>
      </c>
      <c r="I7589" s="170" t="s">
        <v>6183</v>
      </c>
      <c r="J7589" s="155" t="s">
        <v>3529</v>
      </c>
      <c r="K7589" s="170">
        <v>1</v>
      </c>
      <c r="L7589" s="170">
        <v>12</v>
      </c>
      <c r="M7589" s="402">
        <v>38623.80000000001</v>
      </c>
      <c r="N7589" s="170">
        <v>1</v>
      </c>
      <c r="O7589" s="170">
        <v>6</v>
      </c>
      <c r="P7589" s="402">
        <v>19306.8</v>
      </c>
    </row>
    <row r="7590" spans="1:16" ht="45" x14ac:dyDescent="0.2">
      <c r="A7590" s="406" t="s">
        <v>6188</v>
      </c>
      <c r="B7590" s="406" t="s">
        <v>3526</v>
      </c>
      <c r="C7590" s="170" t="s">
        <v>2594</v>
      </c>
      <c r="D7590" s="405" t="s">
        <v>6254</v>
      </c>
      <c r="E7590" s="404">
        <v>3500</v>
      </c>
      <c r="F7590" s="434" t="s">
        <v>6322</v>
      </c>
      <c r="G7590" s="403" t="s">
        <v>6321</v>
      </c>
      <c r="H7590" s="170" t="s">
        <v>6299</v>
      </c>
      <c r="I7590" s="170" t="s">
        <v>6183</v>
      </c>
      <c r="J7590" s="155" t="s">
        <v>3529</v>
      </c>
      <c r="K7590" s="170">
        <v>1</v>
      </c>
      <c r="L7590" s="170">
        <v>12</v>
      </c>
      <c r="M7590" s="402">
        <v>45456.470000000008</v>
      </c>
      <c r="N7590" s="170">
        <v>1</v>
      </c>
      <c r="O7590" s="170">
        <v>6</v>
      </c>
      <c r="P7590" s="402">
        <v>22306.799999999999</v>
      </c>
    </row>
    <row r="7591" spans="1:16" ht="45" x14ac:dyDescent="0.2">
      <c r="A7591" s="406" t="s">
        <v>6188</v>
      </c>
      <c r="B7591" s="406" t="s">
        <v>3526</v>
      </c>
      <c r="C7591" s="170" t="s">
        <v>2594</v>
      </c>
      <c r="D7591" s="405" t="s">
        <v>5843</v>
      </c>
      <c r="E7591" s="404">
        <v>6000</v>
      </c>
      <c r="F7591" s="434" t="s">
        <v>6320</v>
      </c>
      <c r="G7591" s="403" t="s">
        <v>6319</v>
      </c>
      <c r="H7591" s="170" t="s">
        <v>6318</v>
      </c>
      <c r="I7591" s="170" t="s">
        <v>6183</v>
      </c>
      <c r="J7591" s="155" t="s">
        <v>3529</v>
      </c>
      <c r="K7591" s="170">
        <v>1</v>
      </c>
      <c r="L7591" s="170">
        <v>12</v>
      </c>
      <c r="M7591" s="402">
        <v>74636.05</v>
      </c>
      <c r="N7591" s="170">
        <v>1</v>
      </c>
      <c r="O7591" s="170">
        <v>6</v>
      </c>
      <c r="P7591" s="402">
        <v>37218.879999999997</v>
      </c>
    </row>
    <row r="7592" spans="1:16" ht="45" x14ac:dyDescent="0.2">
      <c r="A7592" s="406" t="s">
        <v>6188</v>
      </c>
      <c r="B7592" s="406" t="s">
        <v>3526</v>
      </c>
      <c r="C7592" s="170" t="s">
        <v>2594</v>
      </c>
      <c r="D7592" s="405" t="s">
        <v>6229</v>
      </c>
      <c r="E7592" s="404">
        <v>6800</v>
      </c>
      <c r="F7592" s="434" t="s">
        <v>6317</v>
      </c>
      <c r="G7592" s="403" t="s">
        <v>6316</v>
      </c>
      <c r="H7592" s="170" t="s">
        <v>6315</v>
      </c>
      <c r="I7592" s="170" t="s">
        <v>6183</v>
      </c>
      <c r="J7592" s="155" t="s">
        <v>3529</v>
      </c>
      <c r="K7592" s="170" t="s">
        <v>1136</v>
      </c>
      <c r="L7592" s="170" t="s">
        <v>1136</v>
      </c>
      <c r="M7592" s="402" t="s">
        <v>1136</v>
      </c>
      <c r="N7592" s="170">
        <v>1</v>
      </c>
      <c r="O7592" s="170">
        <v>2</v>
      </c>
      <c r="P7592" s="402">
        <v>9964.4699999999993</v>
      </c>
    </row>
    <row r="7593" spans="1:16" ht="45" x14ac:dyDescent="0.2">
      <c r="A7593" s="406" t="s">
        <v>6188</v>
      </c>
      <c r="B7593" s="406" t="s">
        <v>2595</v>
      </c>
      <c r="C7593" s="170" t="s">
        <v>2594</v>
      </c>
      <c r="D7593" s="405" t="s">
        <v>6314</v>
      </c>
      <c r="E7593" s="404">
        <v>6000</v>
      </c>
      <c r="F7593" s="434" t="s">
        <v>6313</v>
      </c>
      <c r="G7593" s="403" t="s">
        <v>6312</v>
      </c>
      <c r="H7593" s="170" t="s">
        <v>6311</v>
      </c>
      <c r="I7593" s="170" t="s">
        <v>6183</v>
      </c>
      <c r="J7593" s="155" t="s">
        <v>3529</v>
      </c>
      <c r="K7593" s="170">
        <v>1</v>
      </c>
      <c r="L7593" s="170">
        <v>12</v>
      </c>
      <c r="M7593" s="402">
        <v>78792.86</v>
      </c>
      <c r="N7593" s="170">
        <v>1</v>
      </c>
      <c r="O7593" s="170">
        <v>6</v>
      </c>
      <c r="P7593" s="402">
        <v>37303.050000000003</v>
      </c>
    </row>
    <row r="7594" spans="1:16" ht="45" x14ac:dyDescent="0.2">
      <c r="A7594" s="406" t="s">
        <v>6188</v>
      </c>
      <c r="B7594" s="406" t="s">
        <v>3526</v>
      </c>
      <c r="C7594" s="170" t="s">
        <v>2594</v>
      </c>
      <c r="D7594" s="405" t="s">
        <v>6310</v>
      </c>
      <c r="E7594" s="404">
        <v>4500</v>
      </c>
      <c r="F7594" s="434" t="s">
        <v>6309</v>
      </c>
      <c r="G7594" s="403" t="s">
        <v>6308</v>
      </c>
      <c r="H7594" s="170" t="s">
        <v>3542</v>
      </c>
      <c r="I7594" s="170" t="s">
        <v>6183</v>
      </c>
      <c r="J7594" s="155" t="s">
        <v>6183</v>
      </c>
      <c r="K7594" s="170">
        <v>1</v>
      </c>
      <c r="L7594" s="170">
        <v>12</v>
      </c>
      <c r="M7594" s="402">
        <v>56880.740000000005</v>
      </c>
      <c r="N7594" s="170">
        <v>1</v>
      </c>
      <c r="O7594" s="170">
        <v>6</v>
      </c>
      <c r="P7594" s="402">
        <v>28306.799999999999</v>
      </c>
    </row>
    <row r="7595" spans="1:16" ht="45" x14ac:dyDescent="0.2">
      <c r="A7595" s="406" t="s">
        <v>6188</v>
      </c>
      <c r="B7595" s="406" t="s">
        <v>3526</v>
      </c>
      <c r="C7595" s="170" t="s">
        <v>2594</v>
      </c>
      <c r="D7595" s="405" t="s">
        <v>6307</v>
      </c>
      <c r="E7595" s="404">
        <v>5000</v>
      </c>
      <c r="F7595" s="434" t="s">
        <v>6306</v>
      </c>
      <c r="G7595" s="403" t="s">
        <v>6305</v>
      </c>
      <c r="H7595" s="170" t="s">
        <v>6239</v>
      </c>
      <c r="I7595" s="170" t="s">
        <v>6183</v>
      </c>
      <c r="J7595" s="155" t="s">
        <v>3529</v>
      </c>
      <c r="K7595" s="170">
        <v>2</v>
      </c>
      <c r="L7595" s="170">
        <v>6</v>
      </c>
      <c r="M7595" s="402">
        <v>59751.880000000005</v>
      </c>
      <c r="N7595" s="170">
        <v>1</v>
      </c>
      <c r="O7595" s="170">
        <v>6</v>
      </c>
      <c r="P7595" s="402">
        <v>31264.44</v>
      </c>
    </row>
    <row r="7596" spans="1:16" ht="45" x14ac:dyDescent="0.2">
      <c r="A7596" s="406" t="s">
        <v>6188</v>
      </c>
      <c r="B7596" s="406" t="s">
        <v>3526</v>
      </c>
      <c r="C7596" s="170" t="s">
        <v>2594</v>
      </c>
      <c r="D7596" s="405" t="s">
        <v>6304</v>
      </c>
      <c r="E7596" s="404">
        <v>5500</v>
      </c>
      <c r="F7596" s="434" t="s">
        <v>6303</v>
      </c>
      <c r="G7596" s="403" t="s">
        <v>6302</v>
      </c>
      <c r="H7596" s="170" t="s">
        <v>3542</v>
      </c>
      <c r="I7596" s="170" t="s">
        <v>6183</v>
      </c>
      <c r="J7596" s="155" t="s">
        <v>3529</v>
      </c>
      <c r="K7596" s="170" t="s">
        <v>1136</v>
      </c>
      <c r="L7596" s="170" t="s">
        <v>1136</v>
      </c>
      <c r="M7596" s="402" t="s">
        <v>1136</v>
      </c>
      <c r="N7596" s="170">
        <v>1</v>
      </c>
      <c r="O7596" s="170">
        <v>2</v>
      </c>
      <c r="P7596" s="402">
        <v>10702.27</v>
      </c>
    </row>
    <row r="7597" spans="1:16" ht="45" x14ac:dyDescent="0.2">
      <c r="A7597" s="406" t="s">
        <v>6188</v>
      </c>
      <c r="B7597" s="406" t="s">
        <v>3526</v>
      </c>
      <c r="C7597" s="170" t="s">
        <v>2594</v>
      </c>
      <c r="D7597" s="405" t="s">
        <v>6054</v>
      </c>
      <c r="E7597" s="404">
        <v>6000</v>
      </c>
      <c r="F7597" s="434" t="s">
        <v>6301</v>
      </c>
      <c r="G7597" s="403" t="s">
        <v>6300</v>
      </c>
      <c r="H7597" s="170" t="s">
        <v>6299</v>
      </c>
      <c r="I7597" s="170" t="s">
        <v>6183</v>
      </c>
      <c r="J7597" s="155" t="s">
        <v>3529</v>
      </c>
      <c r="K7597" s="170">
        <v>1</v>
      </c>
      <c r="L7597" s="170">
        <v>11</v>
      </c>
      <c r="M7597" s="402">
        <v>66710.650000000009</v>
      </c>
      <c r="N7597" s="170">
        <v>1</v>
      </c>
      <c r="O7597" s="170">
        <v>4</v>
      </c>
      <c r="P7597" s="402">
        <v>30826.91</v>
      </c>
    </row>
    <row r="7598" spans="1:16" ht="45" x14ac:dyDescent="0.2">
      <c r="A7598" s="406" t="s">
        <v>6188</v>
      </c>
      <c r="B7598" s="406" t="s">
        <v>3526</v>
      </c>
      <c r="C7598" s="170" t="s">
        <v>2594</v>
      </c>
      <c r="D7598" s="405" t="s">
        <v>6298</v>
      </c>
      <c r="E7598" s="404">
        <v>6500</v>
      </c>
      <c r="F7598" s="434" t="s">
        <v>6297</v>
      </c>
      <c r="G7598" s="403" t="s">
        <v>6296</v>
      </c>
      <c r="H7598" s="170" t="s">
        <v>6201</v>
      </c>
      <c r="I7598" s="170" t="s">
        <v>6183</v>
      </c>
      <c r="J7598" s="155" t="s">
        <v>3529</v>
      </c>
      <c r="K7598" s="170">
        <v>1</v>
      </c>
      <c r="L7598" s="170">
        <v>6</v>
      </c>
      <c r="M7598" s="402">
        <v>39238.370000000003</v>
      </c>
      <c r="N7598" s="170">
        <v>1</v>
      </c>
      <c r="O7598" s="170">
        <v>6</v>
      </c>
      <c r="P7598" s="402">
        <v>40201.630000000005</v>
      </c>
    </row>
    <row r="7599" spans="1:16" ht="45" x14ac:dyDescent="0.2">
      <c r="A7599" s="406" t="s">
        <v>6188</v>
      </c>
      <c r="B7599" s="406" t="s">
        <v>3526</v>
      </c>
      <c r="C7599" s="170" t="s">
        <v>2594</v>
      </c>
      <c r="D7599" s="405" t="s">
        <v>6226</v>
      </c>
      <c r="E7599" s="404">
        <v>4500</v>
      </c>
      <c r="F7599" s="434" t="s">
        <v>6295</v>
      </c>
      <c r="G7599" s="403" t="s">
        <v>6294</v>
      </c>
      <c r="H7599" s="170" t="s">
        <v>6201</v>
      </c>
      <c r="I7599" s="170" t="s">
        <v>6183</v>
      </c>
      <c r="J7599" s="155" t="s">
        <v>3529</v>
      </c>
      <c r="K7599" s="170">
        <v>1</v>
      </c>
      <c r="L7599" s="170">
        <v>12</v>
      </c>
      <c r="M7599" s="402">
        <v>56766.290000000008</v>
      </c>
      <c r="N7599" s="170">
        <v>1</v>
      </c>
      <c r="O7599" s="170">
        <v>6</v>
      </c>
      <c r="P7599" s="402">
        <v>28212.42</v>
      </c>
    </row>
    <row r="7600" spans="1:16" ht="45" x14ac:dyDescent="0.2">
      <c r="A7600" s="406" t="s">
        <v>6188</v>
      </c>
      <c r="B7600" s="406" t="s">
        <v>2595</v>
      </c>
      <c r="C7600" s="170" t="s">
        <v>2594</v>
      </c>
      <c r="D7600" s="405" t="s">
        <v>6229</v>
      </c>
      <c r="E7600" s="404">
        <v>5600</v>
      </c>
      <c r="F7600" s="434" t="s">
        <v>6293</v>
      </c>
      <c r="G7600" s="403" t="s">
        <v>6292</v>
      </c>
      <c r="H7600" s="170" t="s">
        <v>6201</v>
      </c>
      <c r="I7600" s="170" t="s">
        <v>6183</v>
      </c>
      <c r="J7600" s="155" t="s">
        <v>6291</v>
      </c>
      <c r="K7600" s="170" t="s">
        <v>1136</v>
      </c>
      <c r="L7600" s="170" t="s">
        <v>1136</v>
      </c>
      <c r="M7600" s="402" t="s">
        <v>1136</v>
      </c>
      <c r="N7600" s="170">
        <v>1</v>
      </c>
      <c r="O7600" s="170">
        <v>4</v>
      </c>
      <c r="P7600" s="402">
        <v>19063.100000000002</v>
      </c>
    </row>
    <row r="7601" spans="1:16" ht="45" x14ac:dyDescent="0.2">
      <c r="A7601" s="406" t="s">
        <v>6188</v>
      </c>
      <c r="B7601" s="406" t="s">
        <v>3526</v>
      </c>
      <c r="C7601" s="170" t="s">
        <v>2594</v>
      </c>
      <c r="D7601" s="405" t="s">
        <v>6290</v>
      </c>
      <c r="E7601" s="404">
        <v>5700</v>
      </c>
      <c r="F7601" s="434" t="s">
        <v>6289</v>
      </c>
      <c r="G7601" s="403" t="s">
        <v>6288</v>
      </c>
      <c r="H7601" s="170" t="s">
        <v>4810</v>
      </c>
      <c r="I7601" s="170" t="s">
        <v>6183</v>
      </c>
      <c r="J7601" s="155" t="s">
        <v>3529</v>
      </c>
      <c r="K7601" s="170">
        <v>1</v>
      </c>
      <c r="L7601" s="170">
        <v>6</v>
      </c>
      <c r="M7601" s="402">
        <v>39841.08</v>
      </c>
      <c r="N7601" s="170" t="s">
        <v>1136</v>
      </c>
      <c r="O7601" s="170" t="s">
        <v>1136</v>
      </c>
      <c r="P7601" s="402" t="s">
        <v>1136</v>
      </c>
    </row>
    <row r="7602" spans="1:16" ht="45" x14ac:dyDescent="0.2">
      <c r="A7602" s="406" t="s">
        <v>6188</v>
      </c>
      <c r="B7602" s="406" t="s">
        <v>3526</v>
      </c>
      <c r="C7602" s="170" t="s">
        <v>2594</v>
      </c>
      <c r="D7602" s="405" t="s">
        <v>6287</v>
      </c>
      <c r="E7602" s="404">
        <v>7500</v>
      </c>
      <c r="F7602" s="434" t="s">
        <v>6286</v>
      </c>
      <c r="G7602" s="403" t="s">
        <v>6285</v>
      </c>
      <c r="H7602" s="170" t="s">
        <v>6239</v>
      </c>
      <c r="I7602" s="170" t="s">
        <v>6183</v>
      </c>
      <c r="J7602" s="155" t="s">
        <v>3529</v>
      </c>
      <c r="K7602" s="170">
        <v>1</v>
      </c>
      <c r="L7602" s="170">
        <v>12</v>
      </c>
      <c r="M7602" s="402">
        <v>92339.799999999988</v>
      </c>
      <c r="N7602" s="170">
        <v>1</v>
      </c>
      <c r="O7602" s="170">
        <v>6</v>
      </c>
      <c r="P7602" s="402">
        <v>46302.11</v>
      </c>
    </row>
    <row r="7603" spans="1:16" ht="45" x14ac:dyDescent="0.2">
      <c r="A7603" s="406" t="s">
        <v>6188</v>
      </c>
      <c r="B7603" s="406" t="s">
        <v>2595</v>
      </c>
      <c r="C7603" s="170" t="s">
        <v>2594</v>
      </c>
      <c r="D7603" s="405" t="s">
        <v>6226</v>
      </c>
      <c r="E7603" s="404">
        <v>5600</v>
      </c>
      <c r="F7603" s="434" t="s">
        <v>6284</v>
      </c>
      <c r="G7603" s="403" t="s">
        <v>6283</v>
      </c>
      <c r="H7603" s="170" t="s">
        <v>3542</v>
      </c>
      <c r="I7603" s="170" t="s">
        <v>6183</v>
      </c>
      <c r="J7603" s="155" t="s">
        <v>6183</v>
      </c>
      <c r="K7603" s="170">
        <v>1</v>
      </c>
      <c r="L7603" s="170">
        <v>12</v>
      </c>
      <c r="M7603" s="402">
        <v>70157.13</v>
      </c>
      <c r="N7603" s="170">
        <v>1</v>
      </c>
      <c r="O7603" s="170">
        <v>6</v>
      </c>
      <c r="P7603" s="402">
        <v>34903.300000000003</v>
      </c>
    </row>
    <row r="7604" spans="1:16" ht="45" x14ac:dyDescent="0.2">
      <c r="A7604" s="406" t="s">
        <v>6188</v>
      </c>
      <c r="B7604" s="406" t="s">
        <v>3526</v>
      </c>
      <c r="C7604" s="170" t="s">
        <v>2594</v>
      </c>
      <c r="D7604" s="405" t="s">
        <v>6279</v>
      </c>
      <c r="E7604" s="404">
        <v>3000</v>
      </c>
      <c r="F7604" s="434" t="s">
        <v>6282</v>
      </c>
      <c r="G7604" s="403" t="s">
        <v>6281</v>
      </c>
      <c r="H7604" s="170" t="s">
        <v>6280</v>
      </c>
      <c r="I7604" s="170" t="s">
        <v>6279</v>
      </c>
      <c r="J7604" s="155" t="s">
        <v>6279</v>
      </c>
      <c r="K7604" s="170">
        <v>1</v>
      </c>
      <c r="L7604" s="170">
        <v>12</v>
      </c>
      <c r="M7604" s="402">
        <v>38779.380000000005</v>
      </c>
      <c r="N7604" s="170">
        <v>1</v>
      </c>
      <c r="O7604" s="170">
        <v>6</v>
      </c>
      <c r="P7604" s="402">
        <v>19202.21</v>
      </c>
    </row>
    <row r="7605" spans="1:16" ht="45" x14ac:dyDescent="0.2">
      <c r="A7605" s="406" t="s">
        <v>6188</v>
      </c>
      <c r="B7605" s="406" t="s">
        <v>3526</v>
      </c>
      <c r="C7605" s="170" t="s">
        <v>2594</v>
      </c>
      <c r="D7605" s="405" t="s">
        <v>4810</v>
      </c>
      <c r="E7605" s="404">
        <v>9000</v>
      </c>
      <c r="F7605" s="434" t="s">
        <v>6278</v>
      </c>
      <c r="G7605" s="403" t="s">
        <v>6277</v>
      </c>
      <c r="H7605" s="170" t="s">
        <v>6201</v>
      </c>
      <c r="I7605" s="170" t="s">
        <v>6183</v>
      </c>
      <c r="J7605" s="155" t="s">
        <v>3529</v>
      </c>
      <c r="K7605" s="170">
        <v>1</v>
      </c>
      <c r="L7605" s="170">
        <v>12</v>
      </c>
      <c r="M7605" s="402">
        <v>110989.79999999997</v>
      </c>
      <c r="N7605" s="170">
        <v>1</v>
      </c>
      <c r="O7605" s="170">
        <v>6</v>
      </c>
      <c r="P7605" s="402">
        <v>55306.8</v>
      </c>
    </row>
    <row r="7606" spans="1:16" ht="45" x14ac:dyDescent="0.2">
      <c r="A7606" s="406" t="s">
        <v>6188</v>
      </c>
      <c r="B7606" s="406" t="s">
        <v>3526</v>
      </c>
      <c r="C7606" s="170" t="s">
        <v>2594</v>
      </c>
      <c r="D7606" s="405" t="s">
        <v>6276</v>
      </c>
      <c r="E7606" s="404">
        <v>3000</v>
      </c>
      <c r="F7606" s="434" t="s">
        <v>6275</v>
      </c>
      <c r="G7606" s="403" t="s">
        <v>6274</v>
      </c>
      <c r="H7606" s="170" t="s">
        <v>6273</v>
      </c>
      <c r="I7606" s="170" t="s">
        <v>6246</v>
      </c>
      <c r="J7606" s="155" t="s">
        <v>6246</v>
      </c>
      <c r="K7606" s="170">
        <v>1</v>
      </c>
      <c r="L7606" s="170">
        <v>12</v>
      </c>
      <c r="M7606" s="402">
        <v>38989.80000000001</v>
      </c>
      <c r="N7606" s="170">
        <v>1</v>
      </c>
      <c r="O7606" s="170">
        <v>6</v>
      </c>
      <c r="P7606" s="402">
        <v>19306.8</v>
      </c>
    </row>
    <row r="7607" spans="1:16" ht="45" x14ac:dyDescent="0.2">
      <c r="A7607" s="406" t="s">
        <v>6188</v>
      </c>
      <c r="B7607" s="406" t="s">
        <v>3526</v>
      </c>
      <c r="C7607" s="170" t="s">
        <v>2594</v>
      </c>
      <c r="D7607" s="405" t="s">
        <v>6272</v>
      </c>
      <c r="E7607" s="404">
        <v>6000</v>
      </c>
      <c r="F7607" s="434" t="s">
        <v>6271</v>
      </c>
      <c r="G7607" s="403" t="s">
        <v>6270</v>
      </c>
      <c r="H7607" s="170" t="s">
        <v>6269</v>
      </c>
      <c r="I7607" s="170" t="s">
        <v>6183</v>
      </c>
      <c r="J7607" s="155" t="s">
        <v>3529</v>
      </c>
      <c r="K7607" s="170">
        <v>1</v>
      </c>
      <c r="L7607" s="170">
        <v>11</v>
      </c>
      <c r="M7607" s="402">
        <v>69422.73000000001</v>
      </c>
      <c r="N7607" s="170" t="s">
        <v>1136</v>
      </c>
      <c r="O7607" s="170" t="s">
        <v>1136</v>
      </c>
      <c r="P7607" s="402" t="s">
        <v>1136</v>
      </c>
    </row>
    <row r="7608" spans="1:16" ht="45" x14ac:dyDescent="0.2">
      <c r="A7608" s="406" t="s">
        <v>6188</v>
      </c>
      <c r="B7608" s="406" t="s">
        <v>2595</v>
      </c>
      <c r="C7608" s="170" t="s">
        <v>2594</v>
      </c>
      <c r="D7608" s="405" t="s">
        <v>6268</v>
      </c>
      <c r="E7608" s="404">
        <v>6000</v>
      </c>
      <c r="F7608" s="434" t="s">
        <v>6267</v>
      </c>
      <c r="G7608" s="403" t="s">
        <v>6266</v>
      </c>
      <c r="H7608" s="170" t="s">
        <v>6201</v>
      </c>
      <c r="I7608" s="170" t="s">
        <v>6183</v>
      </c>
      <c r="J7608" s="155" t="s">
        <v>5535</v>
      </c>
      <c r="K7608" s="170">
        <v>1</v>
      </c>
      <c r="L7608" s="170">
        <v>7</v>
      </c>
      <c r="M7608" s="402">
        <v>51162.380000000005</v>
      </c>
      <c r="N7608" s="170" t="s">
        <v>1136</v>
      </c>
      <c r="O7608" s="170" t="s">
        <v>1136</v>
      </c>
      <c r="P7608" s="402" t="s">
        <v>1136</v>
      </c>
    </row>
    <row r="7609" spans="1:16" ht="45" x14ac:dyDescent="0.2">
      <c r="A7609" s="406" t="s">
        <v>6188</v>
      </c>
      <c r="B7609" s="406" t="s">
        <v>3526</v>
      </c>
      <c r="C7609" s="170" t="s">
        <v>2594</v>
      </c>
      <c r="D7609" s="405" t="s">
        <v>6265</v>
      </c>
      <c r="E7609" s="404">
        <v>5600</v>
      </c>
      <c r="F7609" s="434" t="s">
        <v>6264</v>
      </c>
      <c r="G7609" s="403" t="s">
        <v>6263</v>
      </c>
      <c r="H7609" s="170" t="s">
        <v>6201</v>
      </c>
      <c r="I7609" s="170" t="s">
        <v>6183</v>
      </c>
      <c r="J7609" s="155" t="s">
        <v>3529</v>
      </c>
      <c r="K7609" s="170">
        <v>1</v>
      </c>
      <c r="L7609" s="170">
        <v>12</v>
      </c>
      <c r="M7609" s="402">
        <v>69926.91</v>
      </c>
      <c r="N7609" s="170">
        <v>1</v>
      </c>
      <c r="O7609" s="170">
        <v>6</v>
      </c>
      <c r="P7609" s="402">
        <v>34906.800000000003</v>
      </c>
    </row>
    <row r="7610" spans="1:16" ht="45" x14ac:dyDescent="0.2">
      <c r="A7610" s="406" t="s">
        <v>6188</v>
      </c>
      <c r="B7610" s="406" t="s">
        <v>3526</v>
      </c>
      <c r="C7610" s="170" t="s">
        <v>2594</v>
      </c>
      <c r="D7610" s="405" t="s">
        <v>6262</v>
      </c>
      <c r="E7610" s="404">
        <v>5500</v>
      </c>
      <c r="F7610" s="434" t="s">
        <v>6261</v>
      </c>
      <c r="G7610" s="403" t="s">
        <v>6260</v>
      </c>
      <c r="H7610" s="170" t="s">
        <v>6259</v>
      </c>
      <c r="I7610" s="170" t="s">
        <v>6183</v>
      </c>
      <c r="J7610" s="155" t="s">
        <v>3529</v>
      </c>
      <c r="K7610" s="170">
        <v>1</v>
      </c>
      <c r="L7610" s="170">
        <v>4</v>
      </c>
      <c r="M7610" s="402">
        <v>20314.400000000001</v>
      </c>
      <c r="N7610" s="170" t="s">
        <v>1136</v>
      </c>
      <c r="O7610" s="170" t="s">
        <v>1136</v>
      </c>
      <c r="P7610" s="402" t="s">
        <v>1136</v>
      </c>
    </row>
    <row r="7611" spans="1:16" ht="45" x14ac:dyDescent="0.2">
      <c r="A7611" s="406" t="s">
        <v>6188</v>
      </c>
      <c r="B7611" s="406" t="s">
        <v>2595</v>
      </c>
      <c r="C7611" s="170" t="s">
        <v>2594</v>
      </c>
      <c r="D7611" s="405" t="s">
        <v>6258</v>
      </c>
      <c r="E7611" s="404">
        <v>6800</v>
      </c>
      <c r="F7611" s="434" t="s">
        <v>6257</v>
      </c>
      <c r="G7611" s="403" t="s">
        <v>6256</v>
      </c>
      <c r="H7611" s="170" t="s">
        <v>6255</v>
      </c>
      <c r="I7611" s="170" t="s">
        <v>6183</v>
      </c>
      <c r="J7611" s="155" t="s">
        <v>3529</v>
      </c>
      <c r="K7611" s="170">
        <v>1</v>
      </c>
      <c r="L7611" s="170">
        <v>12</v>
      </c>
      <c r="M7611" s="402">
        <v>84286.64</v>
      </c>
      <c r="N7611" s="170">
        <v>1</v>
      </c>
      <c r="O7611" s="170">
        <v>6</v>
      </c>
      <c r="P7611" s="402">
        <v>42043.990000000005</v>
      </c>
    </row>
    <row r="7612" spans="1:16" ht="45" x14ac:dyDescent="0.2">
      <c r="A7612" s="406" t="s">
        <v>6188</v>
      </c>
      <c r="B7612" s="406" t="s">
        <v>3526</v>
      </c>
      <c r="C7612" s="170" t="s">
        <v>2594</v>
      </c>
      <c r="D7612" s="405" t="s">
        <v>6254</v>
      </c>
      <c r="E7612" s="404">
        <v>3500</v>
      </c>
      <c r="F7612" s="434" t="s">
        <v>6253</v>
      </c>
      <c r="G7612" s="403" t="s">
        <v>6252</v>
      </c>
      <c r="H7612" s="170" t="s">
        <v>6251</v>
      </c>
      <c r="I7612" s="170" t="s">
        <v>6183</v>
      </c>
      <c r="J7612" s="155" t="s">
        <v>3529</v>
      </c>
      <c r="K7612" s="170">
        <v>1</v>
      </c>
      <c r="L7612" s="170">
        <v>12</v>
      </c>
      <c r="M7612" s="402">
        <v>44989.80000000001</v>
      </c>
      <c r="N7612" s="170">
        <v>1</v>
      </c>
      <c r="O7612" s="170">
        <v>6</v>
      </c>
      <c r="P7612" s="402">
        <v>22190.129999999997</v>
      </c>
    </row>
    <row r="7613" spans="1:16" ht="45" x14ac:dyDescent="0.2">
      <c r="A7613" s="406" t="s">
        <v>6188</v>
      </c>
      <c r="B7613" s="406" t="s">
        <v>3526</v>
      </c>
      <c r="C7613" s="170" t="s">
        <v>2594</v>
      </c>
      <c r="D7613" s="405" t="s">
        <v>6204</v>
      </c>
      <c r="E7613" s="404">
        <v>7500</v>
      </c>
      <c r="F7613" s="434" t="s">
        <v>6250</v>
      </c>
      <c r="G7613" s="403" t="s">
        <v>6249</v>
      </c>
      <c r="H7613" s="170" t="s">
        <v>6201</v>
      </c>
      <c r="I7613" s="170" t="s">
        <v>6183</v>
      </c>
      <c r="J7613" s="155" t="s">
        <v>3529</v>
      </c>
      <c r="K7613" s="170">
        <v>1</v>
      </c>
      <c r="L7613" s="170">
        <v>12</v>
      </c>
      <c r="M7613" s="402">
        <v>92987.719999999987</v>
      </c>
      <c r="N7613" s="170">
        <v>1</v>
      </c>
      <c r="O7613" s="170">
        <v>6</v>
      </c>
      <c r="P7613" s="402">
        <v>46306.8</v>
      </c>
    </row>
    <row r="7614" spans="1:16" ht="45" x14ac:dyDescent="0.2">
      <c r="A7614" s="406" t="s">
        <v>6188</v>
      </c>
      <c r="B7614" s="406" t="s">
        <v>3526</v>
      </c>
      <c r="C7614" s="170" t="s">
        <v>2594</v>
      </c>
      <c r="D7614" s="405" t="s">
        <v>6144</v>
      </c>
      <c r="E7614" s="404">
        <v>3000</v>
      </c>
      <c r="F7614" s="434" t="s">
        <v>6248</v>
      </c>
      <c r="G7614" s="403" t="s">
        <v>6247</v>
      </c>
      <c r="H7614" s="170" t="s">
        <v>3521</v>
      </c>
      <c r="I7614" s="170" t="s">
        <v>6246</v>
      </c>
      <c r="J7614" s="155" t="s">
        <v>6246</v>
      </c>
      <c r="K7614" s="170">
        <v>1</v>
      </c>
      <c r="L7614" s="170">
        <v>12</v>
      </c>
      <c r="M7614" s="402">
        <v>38510.000000000007</v>
      </c>
      <c r="N7614" s="170">
        <v>1</v>
      </c>
      <c r="O7614" s="170">
        <v>6</v>
      </c>
      <c r="P7614" s="402">
        <v>19159.719999999998</v>
      </c>
    </row>
    <row r="7615" spans="1:16" ht="45" x14ac:dyDescent="0.2">
      <c r="A7615" s="406" t="s">
        <v>6188</v>
      </c>
      <c r="B7615" s="406" t="s">
        <v>2595</v>
      </c>
      <c r="C7615" s="170" t="s">
        <v>2594</v>
      </c>
      <c r="D7615" s="405" t="s">
        <v>6245</v>
      </c>
      <c r="E7615" s="404">
        <v>8000</v>
      </c>
      <c r="F7615" s="434" t="s">
        <v>6244</v>
      </c>
      <c r="G7615" s="403" t="s">
        <v>6243</v>
      </c>
      <c r="H7615" s="170" t="s">
        <v>6242</v>
      </c>
      <c r="I7615" s="170" t="s">
        <v>6183</v>
      </c>
      <c r="J7615" s="155" t="s">
        <v>3529</v>
      </c>
      <c r="K7615" s="170">
        <v>1</v>
      </c>
      <c r="L7615" s="170">
        <v>4</v>
      </c>
      <c r="M7615" s="402">
        <v>29071.339999999997</v>
      </c>
      <c r="N7615" s="170" t="s">
        <v>1136</v>
      </c>
      <c r="O7615" s="170" t="s">
        <v>1136</v>
      </c>
      <c r="P7615" s="402" t="s">
        <v>1136</v>
      </c>
    </row>
    <row r="7616" spans="1:16" ht="45" x14ac:dyDescent="0.2">
      <c r="A7616" s="406" t="s">
        <v>6188</v>
      </c>
      <c r="B7616" s="406" t="s">
        <v>2595</v>
      </c>
      <c r="C7616" s="170" t="s">
        <v>2594</v>
      </c>
      <c r="D7616" s="405" t="s">
        <v>6229</v>
      </c>
      <c r="E7616" s="404">
        <v>6800</v>
      </c>
      <c r="F7616" s="434" t="s">
        <v>6241</v>
      </c>
      <c r="G7616" s="403" t="s">
        <v>6240</v>
      </c>
      <c r="H7616" s="170" t="s">
        <v>6239</v>
      </c>
      <c r="I7616" s="170" t="s">
        <v>6183</v>
      </c>
      <c r="J7616" s="155" t="s">
        <v>3529</v>
      </c>
      <c r="K7616" s="170">
        <v>1</v>
      </c>
      <c r="L7616" s="170">
        <v>6</v>
      </c>
      <c r="M7616" s="402">
        <v>37057.42</v>
      </c>
      <c r="N7616" s="170">
        <v>1</v>
      </c>
      <c r="O7616" s="170">
        <v>6</v>
      </c>
      <c r="P7616" s="402">
        <v>42106.8</v>
      </c>
    </row>
    <row r="7617" spans="1:16" ht="45" x14ac:dyDescent="0.2">
      <c r="A7617" s="406" t="s">
        <v>6188</v>
      </c>
      <c r="B7617" s="406" t="s">
        <v>3526</v>
      </c>
      <c r="C7617" s="170" t="s">
        <v>2594</v>
      </c>
      <c r="D7617" s="405" t="s">
        <v>4803</v>
      </c>
      <c r="E7617" s="404">
        <v>4500</v>
      </c>
      <c r="F7617" s="434" t="s">
        <v>6238</v>
      </c>
      <c r="G7617" s="403" t="s">
        <v>6237</v>
      </c>
      <c r="H7617" s="170" t="s">
        <v>3542</v>
      </c>
      <c r="I7617" s="170" t="s">
        <v>6183</v>
      </c>
      <c r="J7617" s="155" t="s">
        <v>6183</v>
      </c>
      <c r="K7617" s="170">
        <v>1</v>
      </c>
      <c r="L7617" s="170">
        <v>12</v>
      </c>
      <c r="M7617" s="402">
        <v>55466.850000000006</v>
      </c>
      <c r="N7617" s="170">
        <v>1</v>
      </c>
      <c r="O7617" s="170">
        <v>6</v>
      </c>
      <c r="P7617" s="402">
        <v>23145.149999999998</v>
      </c>
    </row>
    <row r="7618" spans="1:16" ht="45" x14ac:dyDescent="0.2">
      <c r="A7618" s="406" t="s">
        <v>6188</v>
      </c>
      <c r="B7618" s="406" t="s">
        <v>3526</v>
      </c>
      <c r="C7618" s="170" t="s">
        <v>2594</v>
      </c>
      <c r="D7618" s="405" t="s">
        <v>6236</v>
      </c>
      <c r="E7618" s="404">
        <v>8000</v>
      </c>
      <c r="F7618" s="434" t="s">
        <v>6235</v>
      </c>
      <c r="G7618" s="403" t="s">
        <v>6234</v>
      </c>
      <c r="H7618" s="170" t="s">
        <v>6233</v>
      </c>
      <c r="I7618" s="170" t="s">
        <v>6183</v>
      </c>
      <c r="J7618" s="155" t="s">
        <v>3529</v>
      </c>
      <c r="K7618" s="170">
        <v>1</v>
      </c>
      <c r="L7618" s="170">
        <v>11</v>
      </c>
      <c r="M7618" s="402">
        <v>89745.65</v>
      </c>
      <c r="N7618" s="170">
        <v>1</v>
      </c>
      <c r="O7618" s="170">
        <v>6</v>
      </c>
      <c r="P7618" s="402">
        <v>49142.36</v>
      </c>
    </row>
    <row r="7619" spans="1:16" ht="45" x14ac:dyDescent="0.2">
      <c r="A7619" s="406" t="s">
        <v>6188</v>
      </c>
      <c r="B7619" s="406" t="s">
        <v>3526</v>
      </c>
      <c r="C7619" s="170" t="s">
        <v>2594</v>
      </c>
      <c r="D7619" s="405" t="s">
        <v>6232</v>
      </c>
      <c r="E7619" s="404">
        <v>4500</v>
      </c>
      <c r="F7619" s="434" t="s">
        <v>6231</v>
      </c>
      <c r="G7619" s="403" t="s">
        <v>6230</v>
      </c>
      <c r="H7619" s="170" t="s">
        <v>6201</v>
      </c>
      <c r="I7619" s="170" t="s">
        <v>6183</v>
      </c>
      <c r="J7619" s="155" t="s">
        <v>3529</v>
      </c>
      <c r="K7619" s="170">
        <v>1</v>
      </c>
      <c r="L7619" s="170">
        <v>12</v>
      </c>
      <c r="M7619" s="402">
        <v>56381.990000000005</v>
      </c>
      <c r="N7619" s="170">
        <v>1</v>
      </c>
      <c r="O7619" s="170">
        <v>6</v>
      </c>
      <c r="P7619" s="402">
        <v>28156.799999999999</v>
      </c>
    </row>
    <row r="7620" spans="1:16" ht="45" x14ac:dyDescent="0.2">
      <c r="A7620" s="406" t="s">
        <v>6188</v>
      </c>
      <c r="B7620" s="406" t="s">
        <v>3526</v>
      </c>
      <c r="C7620" s="170" t="s">
        <v>2594</v>
      </c>
      <c r="D7620" s="405" t="s">
        <v>6229</v>
      </c>
      <c r="E7620" s="404">
        <v>6800</v>
      </c>
      <c r="F7620" s="434" t="s">
        <v>6228</v>
      </c>
      <c r="G7620" s="403" t="s">
        <v>6227</v>
      </c>
      <c r="H7620" s="170" t="s">
        <v>6201</v>
      </c>
      <c r="I7620" s="170" t="s">
        <v>6183</v>
      </c>
      <c r="J7620" s="155" t="s">
        <v>3529</v>
      </c>
      <c r="K7620" s="170">
        <v>1</v>
      </c>
      <c r="L7620" s="170">
        <v>6</v>
      </c>
      <c r="M7620" s="402">
        <v>35697.42</v>
      </c>
      <c r="N7620" s="170">
        <v>1</v>
      </c>
      <c r="O7620" s="170">
        <v>6</v>
      </c>
      <c r="P7620" s="402">
        <v>42106.8</v>
      </c>
    </row>
    <row r="7621" spans="1:16" ht="45" x14ac:dyDescent="0.2">
      <c r="A7621" s="406" t="s">
        <v>6188</v>
      </c>
      <c r="B7621" s="406" t="s">
        <v>2595</v>
      </c>
      <c r="C7621" s="170" t="s">
        <v>2594</v>
      </c>
      <c r="D7621" s="405" t="s">
        <v>6226</v>
      </c>
      <c r="E7621" s="404">
        <v>7500</v>
      </c>
      <c r="F7621" s="434" t="s">
        <v>6225</v>
      </c>
      <c r="G7621" s="403" t="s">
        <v>6224</v>
      </c>
      <c r="H7621" s="170" t="s">
        <v>6201</v>
      </c>
      <c r="I7621" s="170" t="s">
        <v>6183</v>
      </c>
      <c r="J7621" s="155" t="s">
        <v>3529</v>
      </c>
      <c r="K7621" s="170">
        <v>1</v>
      </c>
      <c r="L7621" s="170">
        <v>12</v>
      </c>
      <c r="M7621" s="402">
        <v>92859.589999999982</v>
      </c>
      <c r="N7621" s="170">
        <v>1</v>
      </c>
      <c r="O7621" s="170">
        <v>2</v>
      </c>
      <c r="P7621" s="402">
        <v>25257.57</v>
      </c>
    </row>
    <row r="7622" spans="1:16" ht="45" x14ac:dyDescent="0.2">
      <c r="A7622" s="406" t="s">
        <v>6188</v>
      </c>
      <c r="B7622" s="406" t="s">
        <v>2595</v>
      </c>
      <c r="C7622" s="170" t="s">
        <v>2594</v>
      </c>
      <c r="D7622" s="405" t="s">
        <v>6223</v>
      </c>
      <c r="E7622" s="404">
        <v>5600</v>
      </c>
      <c r="F7622" s="434" t="s">
        <v>6222</v>
      </c>
      <c r="G7622" s="403" t="s">
        <v>6221</v>
      </c>
      <c r="H7622" s="170" t="s">
        <v>6201</v>
      </c>
      <c r="I7622" s="170" t="s">
        <v>6183</v>
      </c>
      <c r="J7622" s="155" t="s">
        <v>3529</v>
      </c>
      <c r="K7622" s="170">
        <v>1</v>
      </c>
      <c r="L7622" s="170">
        <v>7</v>
      </c>
      <c r="M7622" s="402">
        <v>47799.930000000008</v>
      </c>
      <c r="N7622" s="170" t="s">
        <v>1136</v>
      </c>
      <c r="O7622" s="170" t="s">
        <v>1136</v>
      </c>
      <c r="P7622" s="402" t="s">
        <v>1136</v>
      </c>
    </row>
    <row r="7623" spans="1:16" ht="45" x14ac:dyDescent="0.2">
      <c r="A7623" s="406" t="s">
        <v>6188</v>
      </c>
      <c r="B7623" s="406" t="s">
        <v>3526</v>
      </c>
      <c r="C7623" s="170" t="s">
        <v>2594</v>
      </c>
      <c r="D7623" s="405" t="s">
        <v>3541</v>
      </c>
      <c r="E7623" s="404">
        <v>2350</v>
      </c>
      <c r="F7623" s="434" t="s">
        <v>6220</v>
      </c>
      <c r="G7623" s="403" t="s">
        <v>6219</v>
      </c>
      <c r="H7623" s="170" t="s">
        <v>6218</v>
      </c>
      <c r="I7623" s="170" t="s">
        <v>6218</v>
      </c>
      <c r="J7623" s="155" t="s">
        <v>6218</v>
      </c>
      <c r="K7623" s="170">
        <v>1</v>
      </c>
      <c r="L7623" s="170">
        <v>6</v>
      </c>
      <c r="M7623" s="402">
        <v>13232.5</v>
      </c>
      <c r="N7623" s="170">
        <v>1</v>
      </c>
      <c r="O7623" s="170">
        <v>6</v>
      </c>
      <c r="P7623" s="402">
        <v>15343.92</v>
      </c>
    </row>
    <row r="7624" spans="1:16" ht="45" x14ac:dyDescent="0.2">
      <c r="A7624" s="406" t="s">
        <v>6188</v>
      </c>
      <c r="B7624" s="406" t="s">
        <v>2595</v>
      </c>
      <c r="C7624" s="170" t="s">
        <v>2594</v>
      </c>
      <c r="D7624" s="405" t="s">
        <v>6217</v>
      </c>
      <c r="E7624" s="404">
        <v>6500</v>
      </c>
      <c r="F7624" s="434" t="s">
        <v>6216</v>
      </c>
      <c r="G7624" s="403" t="s">
        <v>6215</v>
      </c>
      <c r="H7624" s="170" t="s">
        <v>6201</v>
      </c>
      <c r="I7624" s="170" t="s">
        <v>6183</v>
      </c>
      <c r="J7624" s="155" t="s">
        <v>3529</v>
      </c>
      <c r="K7624" s="170">
        <v>1</v>
      </c>
      <c r="L7624" s="170">
        <v>12</v>
      </c>
      <c r="M7624" s="402">
        <v>80886.87999999999</v>
      </c>
      <c r="N7624" s="170">
        <v>1</v>
      </c>
      <c r="O7624" s="170">
        <v>6</v>
      </c>
      <c r="P7624" s="402">
        <v>40206.140000000007</v>
      </c>
    </row>
    <row r="7625" spans="1:16" ht="45" x14ac:dyDescent="0.2">
      <c r="A7625" s="406" t="s">
        <v>6188</v>
      </c>
      <c r="B7625" s="406" t="s">
        <v>3526</v>
      </c>
      <c r="C7625" s="170" t="s">
        <v>2594</v>
      </c>
      <c r="D7625" s="405" t="s">
        <v>6214</v>
      </c>
      <c r="E7625" s="404">
        <v>14000</v>
      </c>
      <c r="F7625" s="434" t="s">
        <v>6213</v>
      </c>
      <c r="G7625" s="403" t="s">
        <v>6212</v>
      </c>
      <c r="H7625" s="170" t="s">
        <v>6201</v>
      </c>
      <c r="I7625" s="170" t="s">
        <v>6183</v>
      </c>
      <c r="J7625" s="155" t="s">
        <v>3529</v>
      </c>
      <c r="K7625" s="170">
        <v>1</v>
      </c>
      <c r="L7625" s="170">
        <v>5</v>
      </c>
      <c r="M7625" s="402">
        <v>71470.75</v>
      </c>
      <c r="N7625" s="170">
        <v>1</v>
      </c>
      <c r="O7625" s="170">
        <v>6</v>
      </c>
      <c r="P7625" s="402">
        <v>85306.8</v>
      </c>
    </row>
    <row r="7626" spans="1:16" ht="45" x14ac:dyDescent="0.2">
      <c r="A7626" s="406" t="s">
        <v>6188</v>
      </c>
      <c r="B7626" s="406" t="s">
        <v>3526</v>
      </c>
      <c r="C7626" s="170" t="s">
        <v>2594</v>
      </c>
      <c r="D7626" s="405" t="s">
        <v>3727</v>
      </c>
      <c r="E7626" s="404">
        <v>4500</v>
      </c>
      <c r="F7626" s="434" t="s">
        <v>6211</v>
      </c>
      <c r="G7626" s="403" t="s">
        <v>6210</v>
      </c>
      <c r="H7626" s="170" t="s">
        <v>6209</v>
      </c>
      <c r="I7626" s="170" t="s">
        <v>6183</v>
      </c>
      <c r="J7626" s="155" t="s">
        <v>6183</v>
      </c>
      <c r="K7626" s="170">
        <v>1</v>
      </c>
      <c r="L7626" s="170">
        <v>4</v>
      </c>
      <c r="M7626" s="402">
        <v>16811.62</v>
      </c>
      <c r="N7626" s="170" t="s">
        <v>1136</v>
      </c>
      <c r="O7626" s="170" t="s">
        <v>1136</v>
      </c>
      <c r="P7626" s="402" t="s">
        <v>1136</v>
      </c>
    </row>
    <row r="7627" spans="1:16" ht="45" x14ac:dyDescent="0.2">
      <c r="A7627" s="406" t="s">
        <v>6188</v>
      </c>
      <c r="B7627" s="406" t="s">
        <v>3526</v>
      </c>
      <c r="C7627" s="170" t="s">
        <v>2594</v>
      </c>
      <c r="D7627" s="405" t="s">
        <v>6208</v>
      </c>
      <c r="E7627" s="404">
        <v>7500</v>
      </c>
      <c r="F7627" s="434" t="s">
        <v>6207</v>
      </c>
      <c r="G7627" s="403" t="s">
        <v>6206</v>
      </c>
      <c r="H7627" s="170" t="s">
        <v>6205</v>
      </c>
      <c r="I7627" s="170" t="s">
        <v>6183</v>
      </c>
      <c r="J7627" s="155" t="s">
        <v>3529</v>
      </c>
      <c r="K7627" s="170">
        <v>2</v>
      </c>
      <c r="L7627" s="170">
        <v>5</v>
      </c>
      <c r="M7627" s="402">
        <v>99542.190000000017</v>
      </c>
      <c r="N7627" s="170">
        <v>1</v>
      </c>
      <c r="O7627" s="170">
        <v>6</v>
      </c>
      <c r="P7627" s="402">
        <v>46306.8</v>
      </c>
    </row>
    <row r="7628" spans="1:16" ht="45" x14ac:dyDescent="0.2">
      <c r="A7628" s="406" t="s">
        <v>6188</v>
      </c>
      <c r="B7628" s="406" t="s">
        <v>3526</v>
      </c>
      <c r="C7628" s="170" t="s">
        <v>2594</v>
      </c>
      <c r="D7628" s="405" t="s">
        <v>6204</v>
      </c>
      <c r="E7628" s="404">
        <v>7500</v>
      </c>
      <c r="F7628" s="434" t="s">
        <v>6203</v>
      </c>
      <c r="G7628" s="403" t="s">
        <v>6202</v>
      </c>
      <c r="H7628" s="170" t="s">
        <v>6201</v>
      </c>
      <c r="I7628" s="170" t="s">
        <v>6183</v>
      </c>
      <c r="J7628" s="155" t="s">
        <v>3529</v>
      </c>
      <c r="K7628" s="170">
        <v>1</v>
      </c>
      <c r="L7628" s="170">
        <v>12</v>
      </c>
      <c r="M7628" s="402">
        <v>92973.12999999999</v>
      </c>
      <c r="N7628" s="170">
        <v>1</v>
      </c>
      <c r="O7628" s="170">
        <v>6</v>
      </c>
      <c r="P7628" s="402">
        <v>39282.410000000003</v>
      </c>
    </row>
    <row r="7629" spans="1:16" ht="45" x14ac:dyDescent="0.2">
      <c r="A7629" s="406" t="s">
        <v>6188</v>
      </c>
      <c r="B7629" s="406" t="s">
        <v>2595</v>
      </c>
      <c r="C7629" s="170" t="s">
        <v>2594</v>
      </c>
      <c r="D7629" s="405" t="s">
        <v>6200</v>
      </c>
      <c r="E7629" s="404">
        <v>3500</v>
      </c>
      <c r="F7629" s="434" t="s">
        <v>6199</v>
      </c>
      <c r="G7629" s="403" t="s">
        <v>6198</v>
      </c>
      <c r="H7629" s="170" t="s">
        <v>3542</v>
      </c>
      <c r="I7629" s="170" t="s">
        <v>6197</v>
      </c>
      <c r="J7629" s="155" t="s">
        <v>6197</v>
      </c>
      <c r="K7629" s="170">
        <v>1</v>
      </c>
      <c r="L7629" s="170">
        <v>7</v>
      </c>
      <c r="M7629" s="402">
        <v>27730.660000000003</v>
      </c>
      <c r="N7629" s="170" t="s">
        <v>1136</v>
      </c>
      <c r="O7629" s="170" t="s">
        <v>1136</v>
      </c>
      <c r="P7629" s="402" t="s">
        <v>1136</v>
      </c>
    </row>
    <row r="7630" spans="1:16" ht="45" x14ac:dyDescent="0.2">
      <c r="A7630" s="406" t="s">
        <v>6188</v>
      </c>
      <c r="B7630" s="406" t="s">
        <v>2595</v>
      </c>
      <c r="C7630" s="170" t="s">
        <v>2594</v>
      </c>
      <c r="D7630" s="405" t="s">
        <v>6196</v>
      </c>
      <c r="E7630" s="404">
        <v>8100</v>
      </c>
      <c r="F7630" s="434" t="s">
        <v>6195</v>
      </c>
      <c r="G7630" s="403" t="s">
        <v>6194</v>
      </c>
      <c r="H7630" s="170" t="s">
        <v>6193</v>
      </c>
      <c r="I7630" s="170" t="s">
        <v>6183</v>
      </c>
      <c r="J7630" s="155" t="s">
        <v>3529</v>
      </c>
      <c r="K7630" s="170">
        <v>1</v>
      </c>
      <c r="L7630" s="170">
        <v>12</v>
      </c>
      <c r="M7630" s="402">
        <v>100370.35999999999</v>
      </c>
      <c r="N7630" s="170">
        <v>1</v>
      </c>
      <c r="O7630" s="170">
        <v>6</v>
      </c>
      <c r="P7630" s="402">
        <v>49906.8</v>
      </c>
    </row>
    <row r="7631" spans="1:16" ht="45" x14ac:dyDescent="0.2">
      <c r="A7631" s="406" t="s">
        <v>6188</v>
      </c>
      <c r="B7631" s="406" t="s">
        <v>3526</v>
      </c>
      <c r="C7631" s="170" t="s">
        <v>2594</v>
      </c>
      <c r="D7631" s="405" t="s">
        <v>6192</v>
      </c>
      <c r="E7631" s="404">
        <v>3500</v>
      </c>
      <c r="F7631" s="434" t="s">
        <v>6191</v>
      </c>
      <c r="G7631" s="403" t="s">
        <v>6190</v>
      </c>
      <c r="H7631" s="170" t="s">
        <v>6189</v>
      </c>
      <c r="I7631" s="170" t="s">
        <v>6183</v>
      </c>
      <c r="J7631" s="155" t="s">
        <v>6183</v>
      </c>
      <c r="K7631" s="170">
        <v>1</v>
      </c>
      <c r="L7631" s="170">
        <v>12</v>
      </c>
      <c r="M7631" s="402">
        <v>44909.590000000011</v>
      </c>
      <c r="N7631" s="170">
        <v>1</v>
      </c>
      <c r="O7631" s="170">
        <v>6</v>
      </c>
      <c r="P7631" s="402">
        <v>22306.799999999999</v>
      </c>
    </row>
    <row r="7632" spans="1:16" ht="45.75" thickBot="1" x14ac:dyDescent="0.25">
      <c r="A7632" s="406" t="s">
        <v>6188</v>
      </c>
      <c r="B7632" s="406" t="s">
        <v>3526</v>
      </c>
      <c r="C7632" s="170" t="s">
        <v>2594</v>
      </c>
      <c r="D7632" s="405" t="s">
        <v>6187</v>
      </c>
      <c r="E7632" s="404">
        <v>8000</v>
      </c>
      <c r="F7632" s="434" t="s">
        <v>6186</v>
      </c>
      <c r="G7632" s="403" t="s">
        <v>6185</v>
      </c>
      <c r="H7632" s="170" t="s">
        <v>6184</v>
      </c>
      <c r="I7632" s="170" t="s">
        <v>6183</v>
      </c>
      <c r="J7632" s="155" t="s">
        <v>3529</v>
      </c>
      <c r="K7632" s="170">
        <v>2</v>
      </c>
      <c r="L7632" s="170">
        <v>5</v>
      </c>
      <c r="M7632" s="402">
        <v>100825.90000000001</v>
      </c>
      <c r="N7632" s="170">
        <v>1</v>
      </c>
      <c r="O7632" s="170">
        <v>6</v>
      </c>
      <c r="P7632" s="402">
        <v>49306.8</v>
      </c>
    </row>
    <row r="7633" spans="1:22" ht="12" thickBot="1" x14ac:dyDescent="0.25">
      <c r="A7633" s="401" t="s">
        <v>2049</v>
      </c>
      <c r="B7633" s="399"/>
      <c r="C7633" s="399"/>
      <c r="D7633" s="446"/>
      <c r="E7633" s="447"/>
      <c r="F7633" s="399"/>
      <c r="G7633" s="446"/>
      <c r="H7633" s="446"/>
      <c r="I7633" s="445"/>
      <c r="J7633" s="444"/>
      <c r="K7633" s="443"/>
      <c r="L7633" s="442"/>
      <c r="M7633" s="439">
        <f>SUM(M7136:M7632)</f>
        <v>25595802.419700015</v>
      </c>
      <c r="N7633" s="441"/>
      <c r="O7633" s="440"/>
      <c r="P7633" s="439">
        <f>SUM(P7136:P7632)</f>
        <v>13211248.050000045</v>
      </c>
    </row>
    <row r="7634" spans="1:22" ht="22.5" x14ac:dyDescent="0.2">
      <c r="A7634" s="386" t="s">
        <v>2587</v>
      </c>
      <c r="M7634" s="389"/>
      <c r="P7634" s="389"/>
    </row>
    <row r="7635" spans="1:22" x14ac:dyDescent="0.2">
      <c r="M7635" s="389"/>
      <c r="P7635" s="389"/>
    </row>
    <row r="7636" spans="1:22" ht="15" x14ac:dyDescent="0.25">
      <c r="A7636" s="438" t="s">
        <v>6182</v>
      </c>
      <c r="B7636" s="437"/>
      <c r="M7636" s="389"/>
      <c r="P7636" s="389"/>
    </row>
    <row r="7637" spans="1:22" s="421" customFormat="1" ht="15" x14ac:dyDescent="0.2">
      <c r="A7637" s="281" t="s">
        <v>2045</v>
      </c>
      <c r="B7637" s="429"/>
      <c r="C7637" s="424"/>
      <c r="D7637" s="424"/>
      <c r="E7637" s="428"/>
      <c r="F7637" s="427"/>
      <c r="G7637" s="426"/>
      <c r="H7637" s="425"/>
      <c r="I7637" s="424"/>
      <c r="J7637" s="424"/>
      <c r="K7637" s="423"/>
      <c r="L7637" s="423"/>
      <c r="M7637" s="422"/>
      <c r="N7637" s="423"/>
      <c r="O7637" s="423"/>
      <c r="P7637" s="422"/>
    </row>
    <row r="7639" spans="1:22" s="390" customFormat="1" ht="23.25" x14ac:dyDescent="0.35">
      <c r="A7639" s="1905" t="s">
        <v>2089</v>
      </c>
      <c r="B7639" s="1905"/>
      <c r="C7639" s="1905"/>
      <c r="D7639" s="1905"/>
      <c r="E7639" s="1905"/>
      <c r="F7639" s="1905"/>
      <c r="G7639" s="1905"/>
      <c r="H7639" s="1905"/>
      <c r="I7639" s="1905"/>
      <c r="J7639" s="1905"/>
      <c r="K7639" s="1905"/>
      <c r="L7639" s="1905"/>
      <c r="M7639" s="1905"/>
      <c r="N7639" s="1905"/>
      <c r="O7639" s="1905"/>
      <c r="P7639" s="1905"/>
    </row>
    <row r="7640" spans="1:22" s="390" customFormat="1" ht="23.25" x14ac:dyDescent="0.35">
      <c r="A7640" s="1905" t="s">
        <v>3520</v>
      </c>
      <c r="B7640" s="1905"/>
      <c r="C7640" s="1905"/>
      <c r="D7640" s="1905"/>
      <c r="E7640" s="1905"/>
      <c r="F7640" s="1905"/>
      <c r="G7640" s="1905"/>
      <c r="H7640" s="1905"/>
      <c r="I7640" s="1905"/>
      <c r="J7640" s="1905"/>
      <c r="K7640" s="1905"/>
      <c r="L7640" s="1905"/>
      <c r="M7640" s="1905"/>
      <c r="N7640" s="1905"/>
      <c r="O7640" s="1905"/>
      <c r="P7640" s="1905"/>
    </row>
    <row r="7641" spans="1:22" s="390" customFormat="1" ht="23.25" x14ac:dyDescent="0.2">
      <c r="A7641" s="1902" t="s">
        <v>3519</v>
      </c>
      <c r="B7641" s="1902"/>
      <c r="C7641" s="1902"/>
      <c r="D7641" s="1902"/>
      <c r="E7641" s="1902"/>
      <c r="F7641" s="1902"/>
      <c r="G7641" s="1902"/>
      <c r="H7641" s="1902"/>
      <c r="I7641" s="1902"/>
      <c r="J7641" s="1902"/>
      <c r="K7641" s="1902"/>
      <c r="L7641" s="1902"/>
      <c r="M7641" s="1902"/>
      <c r="N7641" s="1902"/>
      <c r="O7641" s="1902"/>
      <c r="P7641" s="1902"/>
      <c r="Q7641" s="141"/>
      <c r="R7641" s="141"/>
      <c r="S7641" s="141"/>
      <c r="T7641" s="141"/>
      <c r="U7641" s="141"/>
      <c r="V7641" s="141"/>
    </row>
    <row r="7642" spans="1:22" s="390" customFormat="1" ht="15" x14ac:dyDescent="0.2">
      <c r="A7642" s="436" t="s">
        <v>2087</v>
      </c>
      <c r="B7642" s="435" t="s">
        <v>2257</v>
      </c>
      <c r="C7642" s="419"/>
      <c r="D7642" s="141"/>
      <c r="E7642" s="141"/>
      <c r="F7642" s="141"/>
      <c r="G7642" s="141"/>
      <c r="H7642" s="141"/>
      <c r="I7642" s="141"/>
      <c r="J7642" s="417"/>
      <c r="K7642" s="141"/>
      <c r="L7642" s="141"/>
      <c r="M7642" s="141"/>
      <c r="N7642" s="141"/>
      <c r="O7642" s="141"/>
      <c r="P7642" s="141"/>
      <c r="Q7642" s="141"/>
      <c r="R7642" s="141"/>
      <c r="S7642" s="141"/>
      <c r="T7642" s="141"/>
      <c r="U7642" s="141"/>
      <c r="V7642" s="141"/>
    </row>
    <row r="7643" spans="1:22" ht="12" thickBot="1" x14ac:dyDescent="0.25">
      <c r="A7643" s="418"/>
      <c r="B7643" s="141"/>
      <c r="D7643" s="141"/>
      <c r="E7643" s="141"/>
      <c r="F7643" s="141"/>
      <c r="G7643" s="141"/>
      <c r="H7643" s="141"/>
      <c r="I7643" s="141"/>
      <c r="J7643" s="417"/>
      <c r="K7643" s="141"/>
      <c r="L7643" s="141"/>
      <c r="M7643" s="141"/>
      <c r="N7643" s="141"/>
      <c r="O7643" s="141"/>
      <c r="P7643" s="141"/>
      <c r="Q7643" s="141"/>
      <c r="R7643" s="141"/>
      <c r="S7643" s="141"/>
      <c r="T7643" s="141"/>
      <c r="U7643" s="141"/>
      <c r="V7643" s="141"/>
    </row>
    <row r="7644" spans="1:22" s="416" customFormat="1" ht="12.75" customHeight="1" thickBot="1" x14ac:dyDescent="0.25">
      <c r="A7644" s="1909" t="s">
        <v>3518</v>
      </c>
      <c r="B7644" s="1910"/>
      <c r="C7644" s="1910"/>
      <c r="D7644" s="1910"/>
      <c r="E7644" s="1911"/>
      <c r="F7644" s="1912" t="s">
        <v>3517</v>
      </c>
      <c r="G7644" s="1913"/>
      <c r="H7644" s="1914"/>
      <c r="I7644" s="1914"/>
      <c r="J7644" s="1915"/>
      <c r="K7644" s="1906" t="s">
        <v>3516</v>
      </c>
      <c r="L7644" s="1907"/>
      <c r="M7644" s="1908"/>
      <c r="N7644" s="1906" t="s">
        <v>3515</v>
      </c>
      <c r="O7644" s="1907"/>
      <c r="P7644" s="1908"/>
    </row>
    <row r="7645" spans="1:22" s="407" customFormat="1" ht="80.099999999999994" customHeight="1" thickBot="1" x14ac:dyDescent="0.25">
      <c r="A7645" s="414" t="s">
        <v>2084</v>
      </c>
      <c r="B7645" s="411" t="s">
        <v>0</v>
      </c>
      <c r="C7645" s="411" t="s">
        <v>3514</v>
      </c>
      <c r="D7645" s="413" t="s">
        <v>3513</v>
      </c>
      <c r="E7645" s="415" t="s">
        <v>3512</v>
      </c>
      <c r="F7645" s="414" t="s">
        <v>3511</v>
      </c>
      <c r="G7645" s="413" t="s">
        <v>3510</v>
      </c>
      <c r="H7645" s="412" t="s">
        <v>3509</v>
      </c>
      <c r="I7645" s="411" t="s">
        <v>3508</v>
      </c>
      <c r="J7645" s="411" t="s">
        <v>3507</v>
      </c>
      <c r="K7645" s="410" t="s">
        <v>3506</v>
      </c>
      <c r="L7645" s="409" t="s">
        <v>3505</v>
      </c>
      <c r="M7645" s="408" t="s">
        <v>3504</v>
      </c>
      <c r="N7645" s="410" t="s">
        <v>3506</v>
      </c>
      <c r="O7645" s="409" t="s">
        <v>3505</v>
      </c>
      <c r="P7645" s="408" t="s">
        <v>3504</v>
      </c>
    </row>
    <row r="7646" spans="1:22" ht="33.75" x14ac:dyDescent="0.2">
      <c r="A7646" s="406" t="s">
        <v>3527</v>
      </c>
      <c r="B7646" s="406" t="s">
        <v>3526</v>
      </c>
      <c r="C7646" s="170" t="s">
        <v>2594</v>
      </c>
      <c r="D7646" s="405" t="s">
        <v>4010</v>
      </c>
      <c r="E7646" s="404">
        <v>1350</v>
      </c>
      <c r="F7646" s="434" t="s">
        <v>5816</v>
      </c>
      <c r="G7646" s="403" t="s">
        <v>5815</v>
      </c>
      <c r="H7646" s="170" t="s">
        <v>3538</v>
      </c>
      <c r="I7646" s="170" t="s">
        <v>3522</v>
      </c>
      <c r="J7646" s="155" t="s">
        <v>3538</v>
      </c>
      <c r="K7646" s="170">
        <v>4</v>
      </c>
      <c r="L7646" s="170">
        <v>12</v>
      </c>
      <c r="M7646" s="402">
        <v>17300</v>
      </c>
      <c r="N7646" s="170"/>
      <c r="O7646" s="170"/>
      <c r="P7646" s="402"/>
    </row>
    <row r="7647" spans="1:22" ht="33.75" x14ac:dyDescent="0.2">
      <c r="A7647" s="406" t="s">
        <v>3527</v>
      </c>
      <c r="B7647" s="406" t="s">
        <v>3526</v>
      </c>
      <c r="C7647" s="170" t="s">
        <v>2594</v>
      </c>
      <c r="D7647" s="405" t="s">
        <v>5814</v>
      </c>
      <c r="E7647" s="404">
        <v>8000</v>
      </c>
      <c r="F7647" s="434" t="s">
        <v>5813</v>
      </c>
      <c r="G7647" s="403" t="s">
        <v>5812</v>
      </c>
      <c r="H7647" s="170" t="s">
        <v>5811</v>
      </c>
      <c r="I7647" s="170" t="s">
        <v>3704</v>
      </c>
      <c r="J7647" s="155" t="s">
        <v>5811</v>
      </c>
      <c r="K7647" s="170">
        <v>4</v>
      </c>
      <c r="L7647" s="170">
        <v>12</v>
      </c>
      <c r="M7647" s="402">
        <v>96900</v>
      </c>
      <c r="N7647" s="170"/>
      <c r="O7647" s="170"/>
      <c r="P7647" s="402"/>
    </row>
    <row r="7648" spans="1:22" ht="33.75" x14ac:dyDescent="0.2">
      <c r="A7648" s="406" t="s">
        <v>3527</v>
      </c>
      <c r="B7648" s="406" t="s">
        <v>3526</v>
      </c>
      <c r="C7648" s="170" t="s">
        <v>2594</v>
      </c>
      <c r="D7648" s="405" t="s">
        <v>3532</v>
      </c>
      <c r="E7648" s="404">
        <v>4500</v>
      </c>
      <c r="F7648" s="434" t="s">
        <v>5810</v>
      </c>
      <c r="G7648" s="403" t="s">
        <v>5809</v>
      </c>
      <c r="H7648" s="170" t="s">
        <v>5808</v>
      </c>
      <c r="I7648" s="170" t="s">
        <v>3522</v>
      </c>
      <c r="J7648" s="155" t="s">
        <v>5808</v>
      </c>
      <c r="K7648" s="170">
        <v>4</v>
      </c>
      <c r="L7648" s="170">
        <v>12</v>
      </c>
      <c r="M7648" s="402">
        <v>54900</v>
      </c>
      <c r="N7648" s="170"/>
      <c r="O7648" s="170"/>
      <c r="P7648" s="402"/>
    </row>
    <row r="7649" spans="1:16" ht="33.75" x14ac:dyDescent="0.2">
      <c r="A7649" s="406" t="s">
        <v>3527</v>
      </c>
      <c r="B7649" s="406" t="s">
        <v>3526</v>
      </c>
      <c r="C7649" s="170" t="s">
        <v>2594</v>
      </c>
      <c r="D7649" s="405" t="s">
        <v>3548</v>
      </c>
      <c r="E7649" s="404">
        <v>3000</v>
      </c>
      <c r="F7649" s="434" t="s">
        <v>5807</v>
      </c>
      <c r="G7649" s="403" t="s">
        <v>5806</v>
      </c>
      <c r="H7649" s="170" t="s">
        <v>3533</v>
      </c>
      <c r="I7649" s="170" t="s">
        <v>3534</v>
      </c>
      <c r="J7649" s="155" t="s">
        <v>3533</v>
      </c>
      <c r="K7649" s="170">
        <v>4</v>
      </c>
      <c r="L7649" s="170">
        <v>12</v>
      </c>
      <c r="M7649" s="402">
        <v>36900</v>
      </c>
      <c r="N7649" s="170"/>
      <c r="O7649" s="170"/>
      <c r="P7649" s="402"/>
    </row>
    <row r="7650" spans="1:16" ht="33.75" x14ac:dyDescent="0.2">
      <c r="A7650" s="406" t="s">
        <v>3527</v>
      </c>
      <c r="B7650" s="406" t="s">
        <v>3526</v>
      </c>
      <c r="C7650" s="170" t="s">
        <v>2594</v>
      </c>
      <c r="D7650" s="405" t="s">
        <v>3563</v>
      </c>
      <c r="E7650" s="404">
        <v>1300</v>
      </c>
      <c r="F7650" s="434" t="s">
        <v>5805</v>
      </c>
      <c r="G7650" s="403" t="s">
        <v>5804</v>
      </c>
      <c r="H7650" s="170" t="s">
        <v>3779</v>
      </c>
      <c r="I7650" s="170" t="s">
        <v>3522</v>
      </c>
      <c r="J7650" s="155" t="s">
        <v>3779</v>
      </c>
      <c r="K7650" s="170">
        <v>4</v>
      </c>
      <c r="L7650" s="170">
        <v>12</v>
      </c>
      <c r="M7650" s="402">
        <v>16700</v>
      </c>
      <c r="N7650" s="170"/>
      <c r="O7650" s="170"/>
      <c r="P7650" s="402"/>
    </row>
    <row r="7651" spans="1:16" ht="33.75" x14ac:dyDescent="0.2">
      <c r="A7651" s="406" t="s">
        <v>3527</v>
      </c>
      <c r="B7651" s="406" t="s">
        <v>3526</v>
      </c>
      <c r="C7651" s="170" t="s">
        <v>2594</v>
      </c>
      <c r="D7651" s="405" t="s">
        <v>5803</v>
      </c>
      <c r="E7651" s="404">
        <v>5000</v>
      </c>
      <c r="F7651" s="434" t="s">
        <v>5802</v>
      </c>
      <c r="G7651" s="403" t="s">
        <v>5801</v>
      </c>
      <c r="H7651" s="170" t="s">
        <v>3567</v>
      </c>
      <c r="I7651" s="170" t="s">
        <v>3534</v>
      </c>
      <c r="J7651" s="155" t="s">
        <v>3567</v>
      </c>
      <c r="K7651" s="170">
        <v>4</v>
      </c>
      <c r="L7651" s="170">
        <v>12</v>
      </c>
      <c r="M7651" s="402">
        <v>60900</v>
      </c>
      <c r="N7651" s="170"/>
      <c r="O7651" s="170"/>
      <c r="P7651" s="402"/>
    </row>
    <row r="7652" spans="1:16" ht="33.75" x14ac:dyDescent="0.2">
      <c r="A7652" s="406" t="s">
        <v>3527</v>
      </c>
      <c r="B7652" s="406" t="s">
        <v>3526</v>
      </c>
      <c r="C7652" s="170" t="s">
        <v>2594</v>
      </c>
      <c r="D7652" s="405" t="s">
        <v>4153</v>
      </c>
      <c r="E7652" s="404">
        <v>2340</v>
      </c>
      <c r="F7652" s="434" t="s">
        <v>5800</v>
      </c>
      <c r="G7652" s="403" t="s">
        <v>5799</v>
      </c>
      <c r="H7652" s="170" t="s">
        <v>3816</v>
      </c>
      <c r="I7652" s="170" t="s">
        <v>3534</v>
      </c>
      <c r="J7652" s="155" t="s">
        <v>3816</v>
      </c>
      <c r="K7652" s="170">
        <v>4</v>
      </c>
      <c r="L7652" s="170">
        <v>12</v>
      </c>
      <c r="M7652" s="402">
        <v>28980</v>
      </c>
      <c r="N7652" s="170"/>
      <c r="O7652" s="170"/>
      <c r="P7652" s="402"/>
    </row>
    <row r="7653" spans="1:16" ht="33.75" x14ac:dyDescent="0.2">
      <c r="A7653" s="406" t="s">
        <v>3527</v>
      </c>
      <c r="B7653" s="406" t="s">
        <v>3526</v>
      </c>
      <c r="C7653" s="170" t="s">
        <v>2594</v>
      </c>
      <c r="D7653" s="405" t="s">
        <v>3809</v>
      </c>
      <c r="E7653" s="404">
        <v>2340</v>
      </c>
      <c r="F7653" s="434" t="s">
        <v>5793</v>
      </c>
      <c r="G7653" s="403" t="s">
        <v>5792</v>
      </c>
      <c r="H7653" s="170" t="s">
        <v>3533</v>
      </c>
      <c r="I7653" s="170" t="s">
        <v>3534</v>
      </c>
      <c r="J7653" s="155" t="s">
        <v>3533</v>
      </c>
      <c r="K7653" s="170">
        <v>4</v>
      </c>
      <c r="L7653" s="170">
        <v>12</v>
      </c>
      <c r="M7653" s="402">
        <v>28980</v>
      </c>
      <c r="N7653" s="170"/>
      <c r="O7653" s="170"/>
      <c r="P7653" s="402"/>
    </row>
    <row r="7654" spans="1:16" ht="33.75" x14ac:dyDescent="0.2">
      <c r="A7654" s="406" t="s">
        <v>3527</v>
      </c>
      <c r="B7654" s="406" t="s">
        <v>3526</v>
      </c>
      <c r="C7654" s="170" t="s">
        <v>2594</v>
      </c>
      <c r="D7654" s="405" t="s">
        <v>5789</v>
      </c>
      <c r="E7654" s="404">
        <v>1500</v>
      </c>
      <c r="F7654" s="434" t="s">
        <v>5788</v>
      </c>
      <c r="G7654" s="403" t="s">
        <v>5787</v>
      </c>
      <c r="H7654" s="170" t="s">
        <v>3538</v>
      </c>
      <c r="I7654" s="170" t="s">
        <v>3931</v>
      </c>
      <c r="J7654" s="155" t="s">
        <v>3538</v>
      </c>
      <c r="K7654" s="170">
        <v>4</v>
      </c>
      <c r="L7654" s="170">
        <v>12</v>
      </c>
      <c r="M7654" s="402">
        <v>19100</v>
      </c>
      <c r="N7654" s="170"/>
      <c r="O7654" s="170"/>
      <c r="P7654" s="402"/>
    </row>
    <row r="7655" spans="1:16" ht="33.75" x14ac:dyDescent="0.2">
      <c r="A7655" s="406" t="s">
        <v>3527</v>
      </c>
      <c r="B7655" s="406" t="s">
        <v>3526</v>
      </c>
      <c r="C7655" s="170" t="s">
        <v>2594</v>
      </c>
      <c r="D7655" s="405" t="s">
        <v>5786</v>
      </c>
      <c r="E7655" s="404">
        <v>1500</v>
      </c>
      <c r="F7655" s="434" t="s">
        <v>5785</v>
      </c>
      <c r="G7655" s="403" t="s">
        <v>5784</v>
      </c>
      <c r="H7655" s="170" t="s">
        <v>3624</v>
      </c>
      <c r="I7655" s="170" t="s">
        <v>3529</v>
      </c>
      <c r="J7655" s="155" t="s">
        <v>3624</v>
      </c>
      <c r="K7655" s="170">
        <v>4</v>
      </c>
      <c r="L7655" s="170">
        <v>12</v>
      </c>
      <c r="M7655" s="402">
        <v>19100</v>
      </c>
      <c r="N7655" s="170"/>
      <c r="O7655" s="170"/>
      <c r="P7655" s="402"/>
    </row>
    <row r="7656" spans="1:16" ht="33.75" x14ac:dyDescent="0.2">
      <c r="A7656" s="406" t="s">
        <v>3527</v>
      </c>
      <c r="B7656" s="406" t="s">
        <v>3526</v>
      </c>
      <c r="C7656" s="170" t="s">
        <v>2594</v>
      </c>
      <c r="D7656" s="405" t="s">
        <v>5783</v>
      </c>
      <c r="E7656" s="404">
        <v>3950</v>
      </c>
      <c r="F7656" s="434" t="s">
        <v>5782</v>
      </c>
      <c r="G7656" s="403" t="s">
        <v>5781</v>
      </c>
      <c r="H7656" s="170" t="s">
        <v>3542</v>
      </c>
      <c r="I7656" s="170" t="s">
        <v>3529</v>
      </c>
      <c r="J7656" s="155" t="s">
        <v>3542</v>
      </c>
      <c r="K7656" s="170">
        <v>4</v>
      </c>
      <c r="L7656" s="170">
        <v>12</v>
      </c>
      <c r="M7656" s="402">
        <v>47913</v>
      </c>
      <c r="N7656" s="170"/>
      <c r="O7656" s="170"/>
      <c r="P7656" s="402"/>
    </row>
    <row r="7657" spans="1:16" ht="33.75" x14ac:dyDescent="0.2">
      <c r="A7657" s="406" t="s">
        <v>3527</v>
      </c>
      <c r="B7657" s="406" t="s">
        <v>3526</v>
      </c>
      <c r="C7657" s="170" t="s">
        <v>2594</v>
      </c>
      <c r="D7657" s="405" t="s">
        <v>3598</v>
      </c>
      <c r="E7657" s="404">
        <v>3500</v>
      </c>
      <c r="F7657" s="434" t="s">
        <v>5780</v>
      </c>
      <c r="G7657" s="403" t="s">
        <v>5779</v>
      </c>
      <c r="H7657" s="170" t="s">
        <v>3533</v>
      </c>
      <c r="I7657" s="170" t="s">
        <v>3529</v>
      </c>
      <c r="J7657" s="155" t="s">
        <v>3533</v>
      </c>
      <c r="K7657" s="170">
        <v>4</v>
      </c>
      <c r="L7657" s="170">
        <v>12</v>
      </c>
      <c r="M7657" s="402">
        <v>42900</v>
      </c>
      <c r="N7657" s="170"/>
      <c r="O7657" s="170"/>
      <c r="P7657" s="402"/>
    </row>
    <row r="7658" spans="1:16" ht="33.75" x14ac:dyDescent="0.2">
      <c r="A7658" s="406" t="s">
        <v>3527</v>
      </c>
      <c r="B7658" s="406" t="s">
        <v>3526</v>
      </c>
      <c r="C7658" s="170" t="s">
        <v>2594</v>
      </c>
      <c r="D7658" s="405" t="s">
        <v>3740</v>
      </c>
      <c r="E7658" s="404">
        <v>3500</v>
      </c>
      <c r="F7658" s="434" t="s">
        <v>5774</v>
      </c>
      <c r="G7658" s="403" t="s">
        <v>5773</v>
      </c>
      <c r="H7658" s="170" t="s">
        <v>3542</v>
      </c>
      <c r="I7658" s="170" t="s">
        <v>3529</v>
      </c>
      <c r="J7658" s="155" t="s">
        <v>3542</v>
      </c>
      <c r="K7658" s="170">
        <v>4</v>
      </c>
      <c r="L7658" s="170">
        <v>10</v>
      </c>
      <c r="M7658" s="402">
        <v>35900</v>
      </c>
      <c r="N7658" s="170"/>
      <c r="O7658" s="170"/>
      <c r="P7658" s="402"/>
    </row>
    <row r="7659" spans="1:16" ht="33.75" x14ac:dyDescent="0.2">
      <c r="A7659" s="406" t="s">
        <v>3527</v>
      </c>
      <c r="B7659" s="406" t="s">
        <v>3526</v>
      </c>
      <c r="C7659" s="170" t="s">
        <v>2594</v>
      </c>
      <c r="D7659" s="405" t="s">
        <v>3532</v>
      </c>
      <c r="E7659" s="404">
        <v>3000</v>
      </c>
      <c r="F7659" s="434" t="s">
        <v>6181</v>
      </c>
      <c r="G7659" s="403" t="s">
        <v>6180</v>
      </c>
      <c r="H7659" s="170" t="s">
        <v>3567</v>
      </c>
      <c r="I7659" s="170" t="s">
        <v>3529</v>
      </c>
      <c r="J7659" s="155" t="s">
        <v>3567</v>
      </c>
      <c r="K7659" s="170">
        <v>3</v>
      </c>
      <c r="L7659" s="170">
        <v>7</v>
      </c>
      <c r="M7659" s="402">
        <v>21242</v>
      </c>
      <c r="N7659" s="170"/>
      <c r="O7659" s="170"/>
      <c r="P7659" s="402"/>
    </row>
    <row r="7660" spans="1:16" ht="33.75" x14ac:dyDescent="0.2">
      <c r="A7660" s="406" t="s">
        <v>3527</v>
      </c>
      <c r="B7660" s="406" t="s">
        <v>3526</v>
      </c>
      <c r="C7660" s="170" t="s">
        <v>2594</v>
      </c>
      <c r="D7660" s="405" t="s">
        <v>4153</v>
      </c>
      <c r="E7660" s="404">
        <v>2340</v>
      </c>
      <c r="F7660" s="434" t="s">
        <v>5772</v>
      </c>
      <c r="G7660" s="403" t="s">
        <v>5771</v>
      </c>
      <c r="H7660" s="170" t="s">
        <v>3574</v>
      </c>
      <c r="I7660" s="170" t="s">
        <v>3534</v>
      </c>
      <c r="J7660" s="155" t="s">
        <v>3574</v>
      </c>
      <c r="K7660" s="170">
        <v>4</v>
      </c>
      <c r="L7660" s="170">
        <v>12</v>
      </c>
      <c r="M7660" s="402">
        <v>28980</v>
      </c>
      <c r="N7660" s="170"/>
      <c r="O7660" s="170"/>
      <c r="P7660" s="402"/>
    </row>
    <row r="7661" spans="1:16" ht="33.75" x14ac:dyDescent="0.2">
      <c r="A7661" s="406" t="s">
        <v>3527</v>
      </c>
      <c r="B7661" s="406" t="s">
        <v>3526</v>
      </c>
      <c r="C7661" s="170" t="s">
        <v>2594</v>
      </c>
      <c r="D7661" s="405" t="s">
        <v>5770</v>
      </c>
      <c r="E7661" s="404">
        <v>4000</v>
      </c>
      <c r="F7661" s="434" t="s">
        <v>5769</v>
      </c>
      <c r="G7661" s="403" t="s">
        <v>5768</v>
      </c>
      <c r="H7661" s="170" t="s">
        <v>3567</v>
      </c>
      <c r="I7661" s="170" t="s">
        <v>3534</v>
      </c>
      <c r="J7661" s="155" t="s">
        <v>3567</v>
      </c>
      <c r="K7661" s="170">
        <v>1</v>
      </c>
      <c r="L7661" s="170">
        <v>2</v>
      </c>
      <c r="M7661" s="402">
        <v>7233.33</v>
      </c>
      <c r="N7661" s="170"/>
      <c r="O7661" s="170"/>
      <c r="P7661" s="402"/>
    </row>
    <row r="7662" spans="1:16" ht="33.75" x14ac:dyDescent="0.2">
      <c r="A7662" s="406" t="s">
        <v>3527</v>
      </c>
      <c r="B7662" s="406" t="s">
        <v>3526</v>
      </c>
      <c r="C7662" s="170" t="s">
        <v>2594</v>
      </c>
      <c r="D7662" s="405" t="s">
        <v>5762</v>
      </c>
      <c r="E7662" s="404">
        <v>6200</v>
      </c>
      <c r="F7662" s="434" t="s">
        <v>5761</v>
      </c>
      <c r="G7662" s="403" t="s">
        <v>5760</v>
      </c>
      <c r="H7662" s="170" t="s">
        <v>4002</v>
      </c>
      <c r="I7662" s="170" t="s">
        <v>3529</v>
      </c>
      <c r="J7662" s="155" t="s">
        <v>4002</v>
      </c>
      <c r="K7662" s="170">
        <v>4</v>
      </c>
      <c r="L7662" s="170">
        <v>12</v>
      </c>
      <c r="M7662" s="402">
        <v>75333.84</v>
      </c>
      <c r="N7662" s="170"/>
      <c r="O7662" s="170"/>
      <c r="P7662" s="402"/>
    </row>
    <row r="7663" spans="1:16" ht="33.75" x14ac:dyDescent="0.2">
      <c r="A7663" s="406" t="s">
        <v>3527</v>
      </c>
      <c r="B7663" s="406" t="s">
        <v>3526</v>
      </c>
      <c r="C7663" s="170" t="s">
        <v>2594</v>
      </c>
      <c r="D7663" s="405" t="s">
        <v>6179</v>
      </c>
      <c r="E7663" s="404">
        <v>1620</v>
      </c>
      <c r="F7663" s="434" t="s">
        <v>6178</v>
      </c>
      <c r="G7663" s="403" t="s">
        <v>6177</v>
      </c>
      <c r="H7663" s="170" t="s">
        <v>3538</v>
      </c>
      <c r="I7663" s="170" t="s">
        <v>3522</v>
      </c>
      <c r="J7663" s="155" t="s">
        <v>3538</v>
      </c>
      <c r="K7663" s="170">
        <v>3</v>
      </c>
      <c r="L7663" s="170">
        <v>7</v>
      </c>
      <c r="M7663" s="402">
        <v>12126</v>
      </c>
      <c r="N7663" s="170"/>
      <c r="O7663" s="170"/>
      <c r="P7663" s="402"/>
    </row>
    <row r="7664" spans="1:16" ht="33.75" x14ac:dyDescent="0.2">
      <c r="A7664" s="406" t="s">
        <v>3527</v>
      </c>
      <c r="B7664" s="406" t="s">
        <v>3526</v>
      </c>
      <c r="C7664" s="170" t="s">
        <v>2594</v>
      </c>
      <c r="D7664" s="405" t="s">
        <v>3904</v>
      </c>
      <c r="E7664" s="404">
        <v>3950</v>
      </c>
      <c r="F7664" s="434" t="s">
        <v>5756</v>
      </c>
      <c r="G7664" s="403" t="s">
        <v>5755</v>
      </c>
      <c r="H7664" s="170" t="s">
        <v>3816</v>
      </c>
      <c r="I7664" s="170" t="s">
        <v>3529</v>
      </c>
      <c r="J7664" s="155" t="s">
        <v>3816</v>
      </c>
      <c r="K7664" s="170">
        <v>4</v>
      </c>
      <c r="L7664" s="170">
        <v>12</v>
      </c>
      <c r="M7664" s="402">
        <v>48300</v>
      </c>
      <c r="N7664" s="170"/>
      <c r="O7664" s="170"/>
      <c r="P7664" s="402"/>
    </row>
    <row r="7665" spans="1:16" ht="33.75" x14ac:dyDescent="0.2">
      <c r="A7665" s="406" t="s">
        <v>3527</v>
      </c>
      <c r="B7665" s="406" t="s">
        <v>3526</v>
      </c>
      <c r="C7665" s="170" t="s">
        <v>2594</v>
      </c>
      <c r="D7665" s="405" t="s">
        <v>6176</v>
      </c>
      <c r="E7665" s="404">
        <v>2000</v>
      </c>
      <c r="F7665" s="434" t="s">
        <v>6175</v>
      </c>
      <c r="G7665" s="403" t="s">
        <v>6174</v>
      </c>
      <c r="H7665" s="170" t="s">
        <v>3779</v>
      </c>
      <c r="I7665" s="170" t="s">
        <v>3931</v>
      </c>
      <c r="J7665" s="155" t="s">
        <v>3779</v>
      </c>
      <c r="K7665" s="170">
        <v>3</v>
      </c>
      <c r="L7665" s="170">
        <v>7</v>
      </c>
      <c r="M7665" s="402">
        <v>14450</v>
      </c>
      <c r="N7665" s="170"/>
      <c r="O7665" s="170"/>
      <c r="P7665" s="402"/>
    </row>
    <row r="7666" spans="1:16" ht="33.75" x14ac:dyDescent="0.2">
      <c r="A7666" s="406" t="s">
        <v>3527</v>
      </c>
      <c r="B7666" s="406" t="s">
        <v>3526</v>
      </c>
      <c r="C7666" s="170" t="s">
        <v>2594</v>
      </c>
      <c r="D7666" s="405" t="s">
        <v>5754</v>
      </c>
      <c r="E7666" s="404">
        <v>2300</v>
      </c>
      <c r="F7666" s="434" t="s">
        <v>5753</v>
      </c>
      <c r="G7666" s="403" t="s">
        <v>5752</v>
      </c>
      <c r="H7666" s="170" t="s">
        <v>3538</v>
      </c>
      <c r="I7666" s="170" t="s">
        <v>3628</v>
      </c>
      <c r="J7666" s="155" t="s">
        <v>3628</v>
      </c>
      <c r="K7666" s="170">
        <v>4</v>
      </c>
      <c r="L7666" s="170">
        <v>12</v>
      </c>
      <c r="M7666" s="402">
        <v>28579.23</v>
      </c>
      <c r="N7666" s="170"/>
      <c r="O7666" s="170"/>
      <c r="P7666" s="402"/>
    </row>
    <row r="7667" spans="1:16" ht="33.75" x14ac:dyDescent="0.2">
      <c r="A7667" s="406" t="s">
        <v>3527</v>
      </c>
      <c r="B7667" s="406" t="s">
        <v>3526</v>
      </c>
      <c r="C7667" s="170" t="s">
        <v>2594</v>
      </c>
      <c r="D7667" s="405" t="s">
        <v>3532</v>
      </c>
      <c r="E7667" s="404">
        <v>2300</v>
      </c>
      <c r="F7667" s="434" t="s">
        <v>5749</v>
      </c>
      <c r="G7667" s="403" t="s">
        <v>5748</v>
      </c>
      <c r="H7667" s="170" t="s">
        <v>3538</v>
      </c>
      <c r="I7667" s="170" t="s">
        <v>3529</v>
      </c>
      <c r="J7667" s="155" t="s">
        <v>3538</v>
      </c>
      <c r="K7667" s="170">
        <v>4</v>
      </c>
      <c r="L7667" s="170">
        <v>12</v>
      </c>
      <c r="M7667" s="402">
        <v>28500</v>
      </c>
      <c r="N7667" s="170"/>
      <c r="O7667" s="170"/>
      <c r="P7667" s="402"/>
    </row>
    <row r="7668" spans="1:16" ht="33.75" x14ac:dyDescent="0.2">
      <c r="A7668" s="406" t="s">
        <v>3527</v>
      </c>
      <c r="B7668" s="406" t="s">
        <v>3526</v>
      </c>
      <c r="C7668" s="170" t="s">
        <v>2594</v>
      </c>
      <c r="D7668" s="405" t="s">
        <v>4262</v>
      </c>
      <c r="E7668" s="404">
        <v>1639</v>
      </c>
      <c r="F7668" s="434" t="s">
        <v>5747</v>
      </c>
      <c r="G7668" s="403" t="s">
        <v>5746</v>
      </c>
      <c r="H7668" s="170" t="s">
        <v>3533</v>
      </c>
      <c r="I7668" s="170" t="s">
        <v>3534</v>
      </c>
      <c r="J7668" s="155" t="s">
        <v>3533</v>
      </c>
      <c r="K7668" s="170">
        <v>4</v>
      </c>
      <c r="L7668" s="170">
        <v>12</v>
      </c>
      <c r="M7668" s="402">
        <v>20568</v>
      </c>
      <c r="N7668" s="170"/>
      <c r="O7668" s="170"/>
      <c r="P7668" s="402"/>
    </row>
    <row r="7669" spans="1:16" ht="33.75" x14ac:dyDescent="0.2">
      <c r="A7669" s="406" t="s">
        <v>3527</v>
      </c>
      <c r="B7669" s="406" t="s">
        <v>3526</v>
      </c>
      <c r="C7669" s="170" t="s">
        <v>2594</v>
      </c>
      <c r="D7669" s="405" t="s">
        <v>3740</v>
      </c>
      <c r="E7669" s="404">
        <v>3500</v>
      </c>
      <c r="F7669" s="434" t="s">
        <v>5745</v>
      </c>
      <c r="G7669" s="403" t="s">
        <v>5744</v>
      </c>
      <c r="H7669" s="170" t="s">
        <v>5743</v>
      </c>
      <c r="I7669" s="170" t="s">
        <v>3529</v>
      </c>
      <c r="J7669" s="155" t="s">
        <v>5743</v>
      </c>
      <c r="K7669" s="170">
        <v>4</v>
      </c>
      <c r="L7669" s="170">
        <v>12</v>
      </c>
      <c r="M7669" s="402">
        <v>42900</v>
      </c>
      <c r="N7669" s="170"/>
      <c r="O7669" s="170"/>
      <c r="P7669" s="402"/>
    </row>
    <row r="7670" spans="1:16" ht="33.75" x14ac:dyDescent="0.2">
      <c r="A7670" s="406" t="s">
        <v>3527</v>
      </c>
      <c r="B7670" s="406" t="s">
        <v>3526</v>
      </c>
      <c r="C7670" s="170" t="s">
        <v>2594</v>
      </c>
      <c r="D7670" s="405" t="s">
        <v>5535</v>
      </c>
      <c r="E7670" s="404">
        <v>7000</v>
      </c>
      <c r="F7670" s="434" t="s">
        <v>5742</v>
      </c>
      <c r="G7670" s="403" t="s">
        <v>5741</v>
      </c>
      <c r="H7670" s="170" t="s">
        <v>4363</v>
      </c>
      <c r="I7670" s="170" t="s">
        <v>3529</v>
      </c>
      <c r="J7670" s="155" t="s">
        <v>4363</v>
      </c>
      <c r="K7670" s="170">
        <v>4</v>
      </c>
      <c r="L7670" s="170">
        <v>12</v>
      </c>
      <c r="M7670" s="402">
        <v>84900</v>
      </c>
      <c r="N7670" s="170"/>
      <c r="O7670" s="170"/>
      <c r="P7670" s="402"/>
    </row>
    <row r="7671" spans="1:16" ht="33.75" x14ac:dyDescent="0.2">
      <c r="A7671" s="406" t="s">
        <v>3527</v>
      </c>
      <c r="B7671" s="406" t="s">
        <v>3526</v>
      </c>
      <c r="C7671" s="170" t="s">
        <v>2594</v>
      </c>
      <c r="D7671" s="405" t="s">
        <v>3632</v>
      </c>
      <c r="E7671" s="404">
        <v>2500</v>
      </c>
      <c r="F7671" s="434" t="s">
        <v>5740</v>
      </c>
      <c r="G7671" s="403" t="s">
        <v>5739</v>
      </c>
      <c r="H7671" s="170" t="s">
        <v>3533</v>
      </c>
      <c r="I7671" s="170" t="s">
        <v>3522</v>
      </c>
      <c r="J7671" s="155" t="s">
        <v>3533</v>
      </c>
      <c r="K7671" s="170">
        <v>4</v>
      </c>
      <c r="L7671" s="170">
        <v>12</v>
      </c>
      <c r="M7671" s="402">
        <v>30986.11</v>
      </c>
      <c r="N7671" s="170"/>
      <c r="O7671" s="170"/>
      <c r="P7671" s="402"/>
    </row>
    <row r="7672" spans="1:16" ht="33.75" x14ac:dyDescent="0.2">
      <c r="A7672" s="406" t="s">
        <v>3527</v>
      </c>
      <c r="B7672" s="406" t="s">
        <v>3526</v>
      </c>
      <c r="C7672" s="170" t="s">
        <v>2594</v>
      </c>
      <c r="D7672" s="405" t="s">
        <v>3635</v>
      </c>
      <c r="E7672" s="404">
        <v>3000</v>
      </c>
      <c r="F7672" s="434" t="s">
        <v>5738</v>
      </c>
      <c r="G7672" s="403" t="s">
        <v>5737</v>
      </c>
      <c r="H7672" s="170" t="s">
        <v>3567</v>
      </c>
      <c r="I7672" s="170" t="s">
        <v>3529</v>
      </c>
      <c r="J7672" s="155" t="s">
        <v>3567</v>
      </c>
      <c r="K7672" s="170">
        <v>4</v>
      </c>
      <c r="L7672" s="170">
        <v>12</v>
      </c>
      <c r="M7672" s="402">
        <v>37097.71</v>
      </c>
      <c r="N7672" s="170"/>
      <c r="O7672" s="170"/>
      <c r="P7672" s="402"/>
    </row>
    <row r="7673" spans="1:16" ht="33.75" x14ac:dyDescent="0.2">
      <c r="A7673" s="406" t="s">
        <v>3527</v>
      </c>
      <c r="B7673" s="406" t="s">
        <v>3526</v>
      </c>
      <c r="C7673" s="170" t="s">
        <v>2594</v>
      </c>
      <c r="D7673" s="405" t="s">
        <v>3532</v>
      </c>
      <c r="E7673" s="404">
        <v>3000</v>
      </c>
      <c r="F7673" s="434" t="s">
        <v>5736</v>
      </c>
      <c r="G7673" s="403" t="s">
        <v>5735</v>
      </c>
      <c r="H7673" s="170" t="s">
        <v>3538</v>
      </c>
      <c r="I7673" s="170" t="s">
        <v>3628</v>
      </c>
      <c r="J7673" s="155" t="s">
        <v>3628</v>
      </c>
      <c r="K7673" s="170">
        <v>4</v>
      </c>
      <c r="L7673" s="170">
        <v>12</v>
      </c>
      <c r="M7673" s="402">
        <v>36900</v>
      </c>
      <c r="N7673" s="170"/>
      <c r="O7673" s="170"/>
      <c r="P7673" s="402"/>
    </row>
    <row r="7674" spans="1:16" ht="33.75" x14ac:dyDescent="0.2">
      <c r="A7674" s="406" t="s">
        <v>3527</v>
      </c>
      <c r="B7674" s="406" t="s">
        <v>3526</v>
      </c>
      <c r="C7674" s="170" t="s">
        <v>2594</v>
      </c>
      <c r="D7674" s="405" t="s">
        <v>4153</v>
      </c>
      <c r="E7674" s="404">
        <v>2340</v>
      </c>
      <c r="F7674" s="434" t="s">
        <v>5734</v>
      </c>
      <c r="G7674" s="403" t="s">
        <v>5733</v>
      </c>
      <c r="H7674" s="170" t="s">
        <v>3567</v>
      </c>
      <c r="I7674" s="170" t="s">
        <v>3529</v>
      </c>
      <c r="J7674" s="155" t="s">
        <v>3567</v>
      </c>
      <c r="K7674" s="170">
        <v>4</v>
      </c>
      <c r="L7674" s="170">
        <v>12</v>
      </c>
      <c r="M7674" s="402">
        <v>28980</v>
      </c>
      <c r="N7674" s="170"/>
      <c r="O7674" s="170"/>
      <c r="P7674" s="402"/>
    </row>
    <row r="7675" spans="1:16" ht="33.75" x14ac:dyDescent="0.2">
      <c r="A7675" s="406" t="s">
        <v>3527</v>
      </c>
      <c r="B7675" s="406" t="s">
        <v>3526</v>
      </c>
      <c r="C7675" s="170" t="s">
        <v>2594</v>
      </c>
      <c r="D7675" s="405" t="s">
        <v>5732</v>
      </c>
      <c r="E7675" s="404">
        <v>3000</v>
      </c>
      <c r="F7675" s="434" t="s">
        <v>5731</v>
      </c>
      <c r="G7675" s="403" t="s">
        <v>5730</v>
      </c>
      <c r="H7675" s="170" t="s">
        <v>3533</v>
      </c>
      <c r="I7675" s="170" t="s">
        <v>3529</v>
      </c>
      <c r="J7675" s="155" t="s">
        <v>3533</v>
      </c>
      <c r="K7675" s="170">
        <v>4</v>
      </c>
      <c r="L7675" s="170">
        <v>12</v>
      </c>
      <c r="M7675" s="402">
        <v>36900</v>
      </c>
      <c r="N7675" s="170"/>
      <c r="O7675" s="170"/>
      <c r="P7675" s="402"/>
    </row>
    <row r="7676" spans="1:16" ht="33.75" x14ac:dyDescent="0.2">
      <c r="A7676" s="406" t="s">
        <v>3527</v>
      </c>
      <c r="B7676" s="406" t="s">
        <v>3526</v>
      </c>
      <c r="C7676" s="170" t="s">
        <v>2594</v>
      </c>
      <c r="D7676" s="405" t="s">
        <v>5729</v>
      </c>
      <c r="E7676" s="404">
        <v>1800</v>
      </c>
      <c r="F7676" s="434" t="s">
        <v>5728</v>
      </c>
      <c r="G7676" s="403" t="s">
        <v>5727</v>
      </c>
      <c r="H7676" s="170" t="s">
        <v>3884</v>
      </c>
      <c r="I7676" s="170" t="s">
        <v>3522</v>
      </c>
      <c r="J7676" s="155" t="s">
        <v>3884</v>
      </c>
      <c r="K7676" s="170">
        <v>4</v>
      </c>
      <c r="L7676" s="170">
        <v>10</v>
      </c>
      <c r="M7676" s="402">
        <v>19620</v>
      </c>
      <c r="N7676" s="170"/>
      <c r="O7676" s="170"/>
      <c r="P7676" s="402"/>
    </row>
    <row r="7677" spans="1:16" ht="33.75" x14ac:dyDescent="0.2">
      <c r="A7677" s="406" t="s">
        <v>3527</v>
      </c>
      <c r="B7677" s="406" t="s">
        <v>3526</v>
      </c>
      <c r="C7677" s="170" t="s">
        <v>2594</v>
      </c>
      <c r="D7677" s="405" t="s">
        <v>3627</v>
      </c>
      <c r="E7677" s="404">
        <v>3500</v>
      </c>
      <c r="F7677" s="434" t="s">
        <v>5726</v>
      </c>
      <c r="G7677" s="403" t="s">
        <v>5725</v>
      </c>
      <c r="H7677" s="170" t="s">
        <v>3533</v>
      </c>
      <c r="I7677" s="170" t="s">
        <v>3534</v>
      </c>
      <c r="J7677" s="155" t="s">
        <v>3533</v>
      </c>
      <c r="K7677" s="170">
        <v>4</v>
      </c>
      <c r="L7677" s="170">
        <v>12</v>
      </c>
      <c r="M7677" s="402">
        <v>42900</v>
      </c>
      <c r="N7677" s="170"/>
      <c r="O7677" s="170"/>
      <c r="P7677" s="402"/>
    </row>
    <row r="7678" spans="1:16" ht="33.75" x14ac:dyDescent="0.2">
      <c r="A7678" s="406" t="s">
        <v>3527</v>
      </c>
      <c r="B7678" s="406" t="s">
        <v>3526</v>
      </c>
      <c r="C7678" s="170" t="s">
        <v>2594</v>
      </c>
      <c r="D7678" s="405" t="s">
        <v>5722</v>
      </c>
      <c r="E7678" s="404">
        <v>8000</v>
      </c>
      <c r="F7678" s="434" t="s">
        <v>5721</v>
      </c>
      <c r="G7678" s="403" t="s">
        <v>5720</v>
      </c>
      <c r="H7678" s="170" t="s">
        <v>3866</v>
      </c>
      <c r="I7678" s="170" t="s">
        <v>3529</v>
      </c>
      <c r="J7678" s="155" t="s">
        <v>3866</v>
      </c>
      <c r="K7678" s="170">
        <v>4</v>
      </c>
      <c r="L7678" s="170">
        <v>12</v>
      </c>
      <c r="M7678" s="402">
        <v>96900</v>
      </c>
      <c r="N7678" s="170"/>
      <c r="O7678" s="170"/>
      <c r="P7678" s="402"/>
    </row>
    <row r="7679" spans="1:16" ht="33.75" x14ac:dyDescent="0.2">
      <c r="A7679" s="406" t="s">
        <v>3527</v>
      </c>
      <c r="B7679" s="406" t="s">
        <v>3526</v>
      </c>
      <c r="C7679" s="170" t="s">
        <v>2594</v>
      </c>
      <c r="D7679" s="405" t="s">
        <v>3740</v>
      </c>
      <c r="E7679" s="404">
        <v>3500</v>
      </c>
      <c r="F7679" s="434" t="s">
        <v>5719</v>
      </c>
      <c r="G7679" s="403" t="s">
        <v>5718</v>
      </c>
      <c r="H7679" s="170" t="s">
        <v>3567</v>
      </c>
      <c r="I7679" s="170" t="s">
        <v>3529</v>
      </c>
      <c r="J7679" s="155" t="s">
        <v>3567</v>
      </c>
      <c r="K7679" s="170">
        <v>4</v>
      </c>
      <c r="L7679" s="170">
        <v>12</v>
      </c>
      <c r="M7679" s="402">
        <v>43020.56</v>
      </c>
      <c r="N7679" s="170"/>
      <c r="O7679" s="170"/>
      <c r="P7679" s="402"/>
    </row>
    <row r="7680" spans="1:16" ht="33.75" x14ac:dyDescent="0.2">
      <c r="A7680" s="406" t="s">
        <v>3527</v>
      </c>
      <c r="B7680" s="406" t="s">
        <v>3526</v>
      </c>
      <c r="C7680" s="170" t="s">
        <v>2594</v>
      </c>
      <c r="D7680" s="405" t="s">
        <v>5717</v>
      </c>
      <c r="E7680" s="404">
        <v>1500</v>
      </c>
      <c r="F7680" s="434" t="s">
        <v>5716</v>
      </c>
      <c r="G7680" s="403" t="s">
        <v>5715</v>
      </c>
      <c r="H7680" s="170" t="s">
        <v>3538</v>
      </c>
      <c r="I7680" s="170" t="s">
        <v>3522</v>
      </c>
      <c r="J7680" s="155" t="s">
        <v>3538</v>
      </c>
      <c r="K7680" s="170">
        <v>4</v>
      </c>
      <c r="L7680" s="170">
        <v>12</v>
      </c>
      <c r="M7680" s="402">
        <v>19100</v>
      </c>
      <c r="N7680" s="170"/>
      <c r="O7680" s="170"/>
      <c r="P7680" s="402"/>
    </row>
    <row r="7681" spans="1:16" ht="33.75" x14ac:dyDescent="0.2">
      <c r="A7681" s="406" t="s">
        <v>3527</v>
      </c>
      <c r="B7681" s="406" t="s">
        <v>3526</v>
      </c>
      <c r="C7681" s="170" t="s">
        <v>2594</v>
      </c>
      <c r="D7681" s="405" t="s">
        <v>6173</v>
      </c>
      <c r="E7681" s="404">
        <v>6450</v>
      </c>
      <c r="F7681" s="434" t="s">
        <v>6172</v>
      </c>
      <c r="G7681" s="403" t="s">
        <v>6171</v>
      </c>
      <c r="H7681" s="170" t="s">
        <v>3567</v>
      </c>
      <c r="I7681" s="170" t="s">
        <v>3534</v>
      </c>
      <c r="J7681" s="155" t="s">
        <v>3567</v>
      </c>
      <c r="K7681" s="170">
        <v>3</v>
      </c>
      <c r="L7681" s="170">
        <v>7</v>
      </c>
      <c r="M7681" s="402">
        <v>50825</v>
      </c>
      <c r="N7681" s="170"/>
      <c r="O7681" s="170"/>
      <c r="P7681" s="402"/>
    </row>
    <row r="7682" spans="1:16" ht="33.75" x14ac:dyDescent="0.2">
      <c r="A7682" s="406" t="s">
        <v>3527</v>
      </c>
      <c r="B7682" s="406" t="s">
        <v>3526</v>
      </c>
      <c r="C7682" s="170" t="s">
        <v>2594</v>
      </c>
      <c r="D7682" s="405" t="s">
        <v>5712</v>
      </c>
      <c r="E7682" s="404">
        <v>2300</v>
      </c>
      <c r="F7682" s="434" t="s">
        <v>5711</v>
      </c>
      <c r="G7682" s="403" t="s">
        <v>5710</v>
      </c>
      <c r="H7682" s="170" t="s">
        <v>3533</v>
      </c>
      <c r="I7682" s="170" t="s">
        <v>3529</v>
      </c>
      <c r="J7682" s="155" t="s">
        <v>3533</v>
      </c>
      <c r="K7682" s="170">
        <v>4</v>
      </c>
      <c r="L7682" s="170">
        <v>12</v>
      </c>
      <c r="M7682" s="402">
        <v>28579.23</v>
      </c>
      <c r="N7682" s="170"/>
      <c r="O7682" s="170"/>
      <c r="P7682" s="402"/>
    </row>
    <row r="7683" spans="1:16" ht="33.75" x14ac:dyDescent="0.2">
      <c r="A7683" s="406" t="s">
        <v>3527</v>
      </c>
      <c r="B7683" s="406" t="s">
        <v>3526</v>
      </c>
      <c r="C7683" s="170" t="s">
        <v>2594</v>
      </c>
      <c r="D7683" s="405" t="s">
        <v>6001</v>
      </c>
      <c r="E7683" s="404">
        <v>2340</v>
      </c>
      <c r="F7683" s="434" t="s">
        <v>6170</v>
      </c>
      <c r="G7683" s="403" t="s">
        <v>6169</v>
      </c>
      <c r="H7683" s="170" t="s">
        <v>3574</v>
      </c>
      <c r="I7683" s="170" t="s">
        <v>3628</v>
      </c>
      <c r="J7683" s="155" t="s">
        <v>3628</v>
      </c>
      <c r="K7683" s="170">
        <v>3</v>
      </c>
      <c r="L7683" s="170">
        <v>7</v>
      </c>
      <c r="M7683" s="402">
        <v>16953</v>
      </c>
      <c r="N7683" s="170"/>
      <c r="O7683" s="170"/>
      <c r="P7683" s="402"/>
    </row>
    <row r="7684" spans="1:16" ht="33.75" x14ac:dyDescent="0.2">
      <c r="A7684" s="406" t="s">
        <v>3527</v>
      </c>
      <c r="B7684" s="406" t="s">
        <v>3526</v>
      </c>
      <c r="C7684" s="170" t="s">
        <v>2594</v>
      </c>
      <c r="D7684" s="405" t="s">
        <v>3740</v>
      </c>
      <c r="E7684" s="404">
        <v>3500</v>
      </c>
      <c r="F7684" s="434" t="s">
        <v>5705</v>
      </c>
      <c r="G7684" s="403" t="s">
        <v>5704</v>
      </c>
      <c r="H7684" s="170" t="s">
        <v>3533</v>
      </c>
      <c r="I7684" s="170" t="s">
        <v>3529</v>
      </c>
      <c r="J7684" s="155" t="s">
        <v>3533</v>
      </c>
      <c r="K7684" s="170">
        <v>4</v>
      </c>
      <c r="L7684" s="170">
        <v>12</v>
      </c>
      <c r="M7684" s="402">
        <v>42900</v>
      </c>
      <c r="N7684" s="170"/>
      <c r="O7684" s="170"/>
      <c r="P7684" s="402"/>
    </row>
    <row r="7685" spans="1:16" ht="33.75" x14ac:dyDescent="0.2">
      <c r="A7685" s="406" t="s">
        <v>3527</v>
      </c>
      <c r="B7685" s="406" t="s">
        <v>3526</v>
      </c>
      <c r="C7685" s="170" t="s">
        <v>2594</v>
      </c>
      <c r="D7685" s="405" t="s">
        <v>5703</v>
      </c>
      <c r="E7685" s="404">
        <v>13000</v>
      </c>
      <c r="F7685" s="434" t="s">
        <v>5702</v>
      </c>
      <c r="G7685" s="403" t="s">
        <v>5701</v>
      </c>
      <c r="H7685" s="170" t="s">
        <v>3549</v>
      </c>
      <c r="I7685" s="170" t="s">
        <v>3529</v>
      </c>
      <c r="J7685" s="155" t="s">
        <v>3549</v>
      </c>
      <c r="K7685" s="170">
        <v>1</v>
      </c>
      <c r="L7685" s="170">
        <v>1</v>
      </c>
      <c r="M7685" s="402">
        <v>10700</v>
      </c>
      <c r="N7685" s="170"/>
      <c r="O7685" s="170"/>
      <c r="P7685" s="402"/>
    </row>
    <row r="7686" spans="1:16" ht="33.75" x14ac:dyDescent="0.2">
      <c r="A7686" s="406" t="s">
        <v>3527</v>
      </c>
      <c r="B7686" s="406" t="s">
        <v>3526</v>
      </c>
      <c r="C7686" s="170" t="s">
        <v>2594</v>
      </c>
      <c r="D7686" s="405" t="s">
        <v>4036</v>
      </c>
      <c r="E7686" s="404">
        <v>3500</v>
      </c>
      <c r="F7686" s="434" t="s">
        <v>6168</v>
      </c>
      <c r="G7686" s="403" t="s">
        <v>6167</v>
      </c>
      <c r="H7686" s="170" t="s">
        <v>3533</v>
      </c>
      <c r="I7686" s="170" t="s">
        <v>3522</v>
      </c>
      <c r="J7686" s="155" t="s">
        <v>3533</v>
      </c>
      <c r="K7686" s="170">
        <v>3</v>
      </c>
      <c r="L7686" s="170">
        <v>7</v>
      </c>
      <c r="M7686" s="402">
        <v>24926</v>
      </c>
      <c r="N7686" s="170"/>
      <c r="O7686" s="170"/>
      <c r="P7686" s="402"/>
    </row>
    <row r="7687" spans="1:16" ht="33.75" x14ac:dyDescent="0.2">
      <c r="A7687" s="406" t="s">
        <v>3527</v>
      </c>
      <c r="B7687" s="406" t="s">
        <v>3526</v>
      </c>
      <c r="C7687" s="170" t="s">
        <v>2594</v>
      </c>
      <c r="D7687" s="405" t="s">
        <v>5698</v>
      </c>
      <c r="E7687" s="404">
        <v>2760</v>
      </c>
      <c r="F7687" s="434" t="s">
        <v>5697</v>
      </c>
      <c r="G7687" s="403" t="s">
        <v>5696</v>
      </c>
      <c r="H7687" s="170" t="s">
        <v>3779</v>
      </c>
      <c r="I7687" s="170" t="s">
        <v>3534</v>
      </c>
      <c r="J7687" s="155" t="s">
        <v>3779</v>
      </c>
      <c r="K7687" s="170">
        <v>4</v>
      </c>
      <c r="L7687" s="170">
        <v>12</v>
      </c>
      <c r="M7687" s="402">
        <v>34020</v>
      </c>
      <c r="N7687" s="170"/>
      <c r="O7687" s="170"/>
      <c r="P7687" s="402"/>
    </row>
    <row r="7688" spans="1:16" ht="33.75" x14ac:dyDescent="0.2">
      <c r="A7688" s="406" t="s">
        <v>3527</v>
      </c>
      <c r="B7688" s="406" t="s">
        <v>3526</v>
      </c>
      <c r="C7688" s="170" t="s">
        <v>2594</v>
      </c>
      <c r="D7688" s="405" t="s">
        <v>4784</v>
      </c>
      <c r="E7688" s="404">
        <v>2500</v>
      </c>
      <c r="F7688" s="434" t="s">
        <v>6166</v>
      </c>
      <c r="G7688" s="403" t="s">
        <v>6165</v>
      </c>
      <c r="H7688" s="170" t="s">
        <v>3533</v>
      </c>
      <c r="I7688" s="170" t="s">
        <v>3529</v>
      </c>
      <c r="J7688" s="155" t="s">
        <v>3533</v>
      </c>
      <c r="K7688" s="170">
        <v>1</v>
      </c>
      <c r="L7688" s="170">
        <v>3</v>
      </c>
      <c r="M7688" s="402">
        <v>9333.34</v>
      </c>
      <c r="N7688" s="170"/>
      <c r="O7688" s="170"/>
      <c r="P7688" s="402"/>
    </row>
    <row r="7689" spans="1:16" ht="33.75" x14ac:dyDescent="0.2">
      <c r="A7689" s="406" t="s">
        <v>3527</v>
      </c>
      <c r="B7689" s="406" t="s">
        <v>3526</v>
      </c>
      <c r="C7689" s="170" t="s">
        <v>2594</v>
      </c>
      <c r="D7689" s="405" t="s">
        <v>4010</v>
      </c>
      <c r="E7689" s="404">
        <v>1300</v>
      </c>
      <c r="F7689" s="434" t="s">
        <v>5695</v>
      </c>
      <c r="G7689" s="403" t="s">
        <v>5694</v>
      </c>
      <c r="H7689" s="170"/>
      <c r="I7689" s="170" t="s">
        <v>3664</v>
      </c>
      <c r="J7689" s="155"/>
      <c r="K7689" s="170">
        <v>4</v>
      </c>
      <c r="L7689" s="170">
        <v>12</v>
      </c>
      <c r="M7689" s="402">
        <v>16700</v>
      </c>
      <c r="N7689" s="170"/>
      <c r="O7689" s="170"/>
      <c r="P7689" s="402"/>
    </row>
    <row r="7690" spans="1:16" ht="33.75" x14ac:dyDescent="0.2">
      <c r="A7690" s="406" t="s">
        <v>3527</v>
      </c>
      <c r="B7690" s="406" t="s">
        <v>3526</v>
      </c>
      <c r="C7690" s="170" t="s">
        <v>2594</v>
      </c>
      <c r="D7690" s="405" t="s">
        <v>5169</v>
      </c>
      <c r="E7690" s="404">
        <v>1500</v>
      </c>
      <c r="F7690" s="434" t="s">
        <v>5693</v>
      </c>
      <c r="G7690" s="403" t="s">
        <v>5692</v>
      </c>
      <c r="H7690" s="170" t="s">
        <v>3953</v>
      </c>
      <c r="I7690" s="170" t="s">
        <v>3534</v>
      </c>
      <c r="J7690" s="155" t="s">
        <v>3953</v>
      </c>
      <c r="K7690" s="170">
        <v>4</v>
      </c>
      <c r="L7690" s="170">
        <v>12</v>
      </c>
      <c r="M7690" s="402">
        <v>19100</v>
      </c>
      <c r="N7690" s="170"/>
      <c r="O7690" s="170"/>
      <c r="P7690" s="402"/>
    </row>
    <row r="7691" spans="1:16" ht="33.75" x14ac:dyDescent="0.2">
      <c r="A7691" s="406" t="s">
        <v>3527</v>
      </c>
      <c r="B7691" s="406" t="s">
        <v>3526</v>
      </c>
      <c r="C7691" s="170" t="s">
        <v>2594</v>
      </c>
      <c r="D7691" s="405" t="s">
        <v>5535</v>
      </c>
      <c r="E7691" s="404">
        <v>8000</v>
      </c>
      <c r="F7691" s="434" t="s">
        <v>5691</v>
      </c>
      <c r="G7691" s="403" t="s">
        <v>5690</v>
      </c>
      <c r="H7691" s="170" t="s">
        <v>4270</v>
      </c>
      <c r="I7691" s="170" t="s">
        <v>3529</v>
      </c>
      <c r="J7691" s="155" t="s">
        <v>4270</v>
      </c>
      <c r="K7691" s="170">
        <v>4</v>
      </c>
      <c r="L7691" s="170">
        <v>12</v>
      </c>
      <c r="M7691" s="402">
        <v>96900</v>
      </c>
      <c r="N7691" s="170"/>
      <c r="O7691" s="170"/>
      <c r="P7691" s="402"/>
    </row>
    <row r="7692" spans="1:16" ht="33.75" x14ac:dyDescent="0.2">
      <c r="A7692" s="406" t="s">
        <v>3527</v>
      </c>
      <c r="B7692" s="406" t="s">
        <v>3526</v>
      </c>
      <c r="C7692" s="170" t="s">
        <v>2594</v>
      </c>
      <c r="D7692" s="405" t="s">
        <v>4784</v>
      </c>
      <c r="E7692" s="404">
        <v>2900</v>
      </c>
      <c r="F7692" s="434" t="s">
        <v>5689</v>
      </c>
      <c r="G7692" s="403" t="s">
        <v>5688</v>
      </c>
      <c r="H7692" s="170" t="s">
        <v>3567</v>
      </c>
      <c r="I7692" s="170" t="s">
        <v>3534</v>
      </c>
      <c r="J7692" s="155" t="s">
        <v>3567</v>
      </c>
      <c r="K7692" s="170">
        <v>4</v>
      </c>
      <c r="L7692" s="170">
        <v>12</v>
      </c>
      <c r="M7692" s="402">
        <v>35700</v>
      </c>
      <c r="N7692" s="170"/>
      <c r="O7692" s="170"/>
      <c r="P7692" s="402"/>
    </row>
    <row r="7693" spans="1:16" ht="33.75" x14ac:dyDescent="0.2">
      <c r="A7693" s="406" t="s">
        <v>3527</v>
      </c>
      <c r="B7693" s="406" t="s">
        <v>3526</v>
      </c>
      <c r="C7693" s="170" t="s">
        <v>2594</v>
      </c>
      <c r="D7693" s="405" t="s">
        <v>4415</v>
      </c>
      <c r="E7693" s="404">
        <v>3950</v>
      </c>
      <c r="F7693" s="434" t="s">
        <v>5687</v>
      </c>
      <c r="G7693" s="403" t="s">
        <v>5686</v>
      </c>
      <c r="H7693" s="170" t="s">
        <v>3567</v>
      </c>
      <c r="I7693" s="170" t="s">
        <v>3534</v>
      </c>
      <c r="J7693" s="155" t="s">
        <v>3567</v>
      </c>
      <c r="K7693" s="170">
        <v>4</v>
      </c>
      <c r="L7693" s="170">
        <v>12</v>
      </c>
      <c r="M7693" s="402">
        <v>48300</v>
      </c>
      <c r="N7693" s="170"/>
      <c r="O7693" s="170"/>
      <c r="P7693" s="402"/>
    </row>
    <row r="7694" spans="1:16" ht="33.75" x14ac:dyDescent="0.2">
      <c r="A7694" s="406" t="s">
        <v>3527</v>
      </c>
      <c r="B7694" s="406" t="s">
        <v>3526</v>
      </c>
      <c r="C7694" s="170" t="s">
        <v>2594</v>
      </c>
      <c r="D7694" s="405" t="s">
        <v>4010</v>
      </c>
      <c r="E7694" s="404">
        <v>1200</v>
      </c>
      <c r="F7694" s="434" t="s">
        <v>5685</v>
      </c>
      <c r="G7694" s="403" t="s">
        <v>5684</v>
      </c>
      <c r="H7694" s="170" t="s">
        <v>3533</v>
      </c>
      <c r="I7694" s="170" t="s">
        <v>3623</v>
      </c>
      <c r="J7694" s="155" t="s">
        <v>3623</v>
      </c>
      <c r="K7694" s="170">
        <v>4</v>
      </c>
      <c r="L7694" s="170">
        <v>12</v>
      </c>
      <c r="M7694" s="402">
        <v>15500</v>
      </c>
      <c r="N7694" s="170"/>
      <c r="O7694" s="170"/>
      <c r="P7694" s="402"/>
    </row>
    <row r="7695" spans="1:16" ht="33.75" x14ac:dyDescent="0.2">
      <c r="A7695" s="406" t="s">
        <v>3527</v>
      </c>
      <c r="B7695" s="406" t="s">
        <v>3526</v>
      </c>
      <c r="C7695" s="170" t="s">
        <v>2594</v>
      </c>
      <c r="D7695" s="405" t="s">
        <v>6164</v>
      </c>
      <c r="E7695" s="404">
        <v>6200</v>
      </c>
      <c r="F7695" s="434" t="s">
        <v>6163</v>
      </c>
      <c r="G7695" s="403" t="s">
        <v>6162</v>
      </c>
      <c r="H7695" s="170" t="s">
        <v>3533</v>
      </c>
      <c r="I7695" s="170" t="s">
        <v>3534</v>
      </c>
      <c r="J7695" s="155" t="s">
        <v>3533</v>
      </c>
      <c r="K7695" s="170">
        <v>3</v>
      </c>
      <c r="L7695" s="170">
        <v>7</v>
      </c>
      <c r="M7695" s="402">
        <v>50210</v>
      </c>
      <c r="N7695" s="170"/>
      <c r="O7695" s="170"/>
      <c r="P7695" s="402"/>
    </row>
    <row r="7696" spans="1:16" ht="33.75" x14ac:dyDescent="0.2">
      <c r="A7696" s="406" t="s">
        <v>3527</v>
      </c>
      <c r="B7696" s="406" t="s">
        <v>3526</v>
      </c>
      <c r="C7696" s="170" t="s">
        <v>2594</v>
      </c>
      <c r="D7696" s="405" t="s">
        <v>3525</v>
      </c>
      <c r="E7696" s="404">
        <v>1200</v>
      </c>
      <c r="F7696" s="434" t="s">
        <v>5683</v>
      </c>
      <c r="G7696" s="403" t="s">
        <v>5682</v>
      </c>
      <c r="H7696" s="170" t="s">
        <v>3533</v>
      </c>
      <c r="I7696" s="170" t="s">
        <v>3522</v>
      </c>
      <c r="J7696" s="155" t="s">
        <v>3533</v>
      </c>
      <c r="K7696" s="170">
        <v>4</v>
      </c>
      <c r="L7696" s="170">
        <v>12</v>
      </c>
      <c r="M7696" s="402">
        <v>15500</v>
      </c>
      <c r="N7696" s="170"/>
      <c r="O7696" s="170"/>
      <c r="P7696" s="402"/>
    </row>
    <row r="7697" spans="1:16" ht="33.75" x14ac:dyDescent="0.2">
      <c r="A7697" s="406" t="s">
        <v>3527</v>
      </c>
      <c r="B7697" s="406" t="s">
        <v>3526</v>
      </c>
      <c r="C7697" s="170" t="s">
        <v>2594</v>
      </c>
      <c r="D7697" s="405" t="s">
        <v>3598</v>
      </c>
      <c r="E7697" s="404">
        <v>3500</v>
      </c>
      <c r="F7697" s="434" t="s">
        <v>5681</v>
      </c>
      <c r="G7697" s="403" t="s">
        <v>5680</v>
      </c>
      <c r="H7697" s="170" t="s">
        <v>3533</v>
      </c>
      <c r="I7697" s="170" t="s">
        <v>3529</v>
      </c>
      <c r="J7697" s="155" t="s">
        <v>3533</v>
      </c>
      <c r="K7697" s="170">
        <v>4</v>
      </c>
      <c r="L7697" s="170">
        <v>12</v>
      </c>
      <c r="M7697" s="402">
        <v>42900</v>
      </c>
      <c r="N7697" s="170"/>
      <c r="O7697" s="170"/>
      <c r="P7697" s="402"/>
    </row>
    <row r="7698" spans="1:16" ht="33.75" x14ac:dyDescent="0.2">
      <c r="A7698" s="406" t="s">
        <v>3527</v>
      </c>
      <c r="B7698" s="406" t="s">
        <v>3526</v>
      </c>
      <c r="C7698" s="170" t="s">
        <v>2594</v>
      </c>
      <c r="D7698" s="405" t="s">
        <v>3627</v>
      </c>
      <c r="E7698" s="404">
        <v>2310</v>
      </c>
      <c r="F7698" s="434" t="s">
        <v>5679</v>
      </c>
      <c r="G7698" s="403" t="s">
        <v>5678</v>
      </c>
      <c r="H7698" s="170" t="s">
        <v>3533</v>
      </c>
      <c r="I7698" s="170" t="s">
        <v>3623</v>
      </c>
      <c r="J7698" s="155" t="s">
        <v>3623</v>
      </c>
      <c r="K7698" s="170">
        <v>4</v>
      </c>
      <c r="L7698" s="170">
        <v>12</v>
      </c>
      <c r="M7698" s="402">
        <v>28620</v>
      </c>
      <c r="N7698" s="170"/>
      <c r="O7698" s="170"/>
      <c r="P7698" s="402"/>
    </row>
    <row r="7699" spans="1:16" ht="33.75" x14ac:dyDescent="0.2">
      <c r="A7699" s="406" t="s">
        <v>3527</v>
      </c>
      <c r="B7699" s="406" t="s">
        <v>3526</v>
      </c>
      <c r="C7699" s="170" t="s">
        <v>2594</v>
      </c>
      <c r="D7699" s="405" t="s">
        <v>5677</v>
      </c>
      <c r="E7699" s="404">
        <v>8000</v>
      </c>
      <c r="F7699" s="434" t="s">
        <v>5676</v>
      </c>
      <c r="G7699" s="403" t="s">
        <v>5675</v>
      </c>
      <c r="H7699" s="170" t="s">
        <v>3570</v>
      </c>
      <c r="I7699" s="170" t="s">
        <v>3529</v>
      </c>
      <c r="J7699" s="155" t="s">
        <v>3570</v>
      </c>
      <c r="K7699" s="170">
        <v>4</v>
      </c>
      <c r="L7699" s="170">
        <v>12</v>
      </c>
      <c r="M7699" s="402">
        <v>96900</v>
      </c>
      <c r="N7699" s="170"/>
      <c r="O7699" s="170"/>
      <c r="P7699" s="402"/>
    </row>
    <row r="7700" spans="1:16" ht="33.75" x14ac:dyDescent="0.2">
      <c r="A7700" s="406" t="s">
        <v>3527</v>
      </c>
      <c r="B7700" s="406" t="s">
        <v>3526</v>
      </c>
      <c r="C7700" s="170" t="s">
        <v>2594</v>
      </c>
      <c r="D7700" s="405" t="s">
        <v>3580</v>
      </c>
      <c r="E7700" s="404">
        <v>1800</v>
      </c>
      <c r="F7700" s="434" t="s">
        <v>5674</v>
      </c>
      <c r="G7700" s="403" t="s">
        <v>5673</v>
      </c>
      <c r="H7700" s="170" t="s">
        <v>3533</v>
      </c>
      <c r="I7700" s="170" t="s">
        <v>3522</v>
      </c>
      <c r="J7700" s="155" t="s">
        <v>3533</v>
      </c>
      <c r="K7700" s="170">
        <v>4</v>
      </c>
      <c r="L7700" s="170">
        <v>12</v>
      </c>
      <c r="M7700" s="402">
        <v>22500</v>
      </c>
      <c r="N7700" s="170"/>
      <c r="O7700" s="170"/>
      <c r="P7700" s="402"/>
    </row>
    <row r="7701" spans="1:16" ht="33.75" x14ac:dyDescent="0.2">
      <c r="A7701" s="406" t="s">
        <v>3527</v>
      </c>
      <c r="B7701" s="406" t="s">
        <v>3526</v>
      </c>
      <c r="C7701" s="170" t="s">
        <v>2594</v>
      </c>
      <c r="D7701" s="405" t="s">
        <v>4010</v>
      </c>
      <c r="E7701" s="404">
        <v>1500</v>
      </c>
      <c r="F7701" s="434" t="s">
        <v>5672</v>
      </c>
      <c r="G7701" s="403" t="s">
        <v>5671</v>
      </c>
      <c r="H7701" s="170" t="s">
        <v>3816</v>
      </c>
      <c r="I7701" s="170" t="s">
        <v>3522</v>
      </c>
      <c r="J7701" s="155" t="s">
        <v>3816</v>
      </c>
      <c r="K7701" s="170">
        <v>4</v>
      </c>
      <c r="L7701" s="170">
        <v>12</v>
      </c>
      <c r="M7701" s="402">
        <v>19100</v>
      </c>
      <c r="N7701" s="170"/>
      <c r="O7701" s="170"/>
      <c r="P7701" s="402"/>
    </row>
    <row r="7702" spans="1:16" ht="33.75" x14ac:dyDescent="0.2">
      <c r="A7702" s="406" t="s">
        <v>3527</v>
      </c>
      <c r="B7702" s="406" t="s">
        <v>3526</v>
      </c>
      <c r="C7702" s="170" t="s">
        <v>2594</v>
      </c>
      <c r="D7702" s="405" t="s">
        <v>5670</v>
      </c>
      <c r="E7702" s="404">
        <v>2200</v>
      </c>
      <c r="F7702" s="434" t="s">
        <v>5669</v>
      </c>
      <c r="G7702" s="403" t="s">
        <v>5668</v>
      </c>
      <c r="H7702" s="170" t="s">
        <v>3533</v>
      </c>
      <c r="I7702" s="170" t="s">
        <v>3522</v>
      </c>
      <c r="J7702" s="155" t="s">
        <v>3533</v>
      </c>
      <c r="K7702" s="170">
        <v>4</v>
      </c>
      <c r="L7702" s="170">
        <v>12</v>
      </c>
      <c r="M7702" s="402">
        <v>27300</v>
      </c>
      <c r="N7702" s="170"/>
      <c r="O7702" s="170"/>
      <c r="P7702" s="402"/>
    </row>
    <row r="7703" spans="1:16" ht="33.75" x14ac:dyDescent="0.2">
      <c r="A7703" s="406" t="s">
        <v>3527</v>
      </c>
      <c r="B7703" s="406" t="s">
        <v>3526</v>
      </c>
      <c r="C7703" s="170" t="s">
        <v>2594</v>
      </c>
      <c r="D7703" s="405" t="s">
        <v>4177</v>
      </c>
      <c r="E7703" s="404">
        <v>3500</v>
      </c>
      <c r="F7703" s="434" t="s">
        <v>5667</v>
      </c>
      <c r="G7703" s="403" t="s">
        <v>5666</v>
      </c>
      <c r="H7703" s="170" t="s">
        <v>3567</v>
      </c>
      <c r="I7703" s="170" t="s">
        <v>3534</v>
      </c>
      <c r="J7703" s="155" t="s">
        <v>3567</v>
      </c>
      <c r="K7703" s="170">
        <v>3</v>
      </c>
      <c r="L7703" s="170">
        <v>7</v>
      </c>
      <c r="M7703" s="402">
        <v>24050</v>
      </c>
      <c r="N7703" s="170"/>
      <c r="O7703" s="170"/>
      <c r="P7703" s="402"/>
    </row>
    <row r="7704" spans="1:16" ht="33.75" x14ac:dyDescent="0.2">
      <c r="A7704" s="406" t="s">
        <v>3527</v>
      </c>
      <c r="B7704" s="406" t="s">
        <v>3526</v>
      </c>
      <c r="C7704" s="170" t="s">
        <v>2594</v>
      </c>
      <c r="D7704" s="405" t="s">
        <v>4010</v>
      </c>
      <c r="E7704" s="404">
        <v>1500</v>
      </c>
      <c r="F7704" s="434" t="s">
        <v>5665</v>
      </c>
      <c r="G7704" s="403" t="s">
        <v>5664</v>
      </c>
      <c r="H7704" s="170"/>
      <c r="I7704" s="170" t="s">
        <v>3664</v>
      </c>
      <c r="J7704" s="155"/>
      <c r="K7704" s="170">
        <v>4</v>
      </c>
      <c r="L7704" s="170">
        <v>12</v>
      </c>
      <c r="M7704" s="402">
        <v>19100</v>
      </c>
      <c r="N7704" s="170"/>
      <c r="O7704" s="170"/>
      <c r="P7704" s="402"/>
    </row>
    <row r="7705" spans="1:16" ht="33.75" x14ac:dyDescent="0.2">
      <c r="A7705" s="406" t="s">
        <v>3527</v>
      </c>
      <c r="B7705" s="406" t="s">
        <v>3526</v>
      </c>
      <c r="C7705" s="170" t="s">
        <v>2594</v>
      </c>
      <c r="D7705" s="405" t="s">
        <v>6001</v>
      </c>
      <c r="E7705" s="404">
        <v>2340</v>
      </c>
      <c r="F7705" s="434" t="s">
        <v>6161</v>
      </c>
      <c r="G7705" s="403" t="s">
        <v>6160</v>
      </c>
      <c r="H7705" s="170" t="s">
        <v>3574</v>
      </c>
      <c r="I7705" s="170" t="s">
        <v>3931</v>
      </c>
      <c r="J7705" s="155" t="s">
        <v>3574</v>
      </c>
      <c r="K7705" s="170">
        <v>3</v>
      </c>
      <c r="L7705" s="170">
        <v>7</v>
      </c>
      <c r="M7705" s="402">
        <v>17655</v>
      </c>
      <c r="N7705" s="170"/>
      <c r="O7705" s="170"/>
      <c r="P7705" s="402"/>
    </row>
    <row r="7706" spans="1:16" ht="33.75" x14ac:dyDescent="0.2">
      <c r="A7706" s="406" t="s">
        <v>3527</v>
      </c>
      <c r="B7706" s="406" t="s">
        <v>3526</v>
      </c>
      <c r="C7706" s="170" t="s">
        <v>2594</v>
      </c>
      <c r="D7706" s="405" t="s">
        <v>3548</v>
      </c>
      <c r="E7706" s="404">
        <v>3000</v>
      </c>
      <c r="F7706" s="434" t="s">
        <v>6159</v>
      </c>
      <c r="G7706" s="403" t="s">
        <v>6158</v>
      </c>
      <c r="H7706" s="170" t="s">
        <v>3567</v>
      </c>
      <c r="I7706" s="170" t="s">
        <v>3529</v>
      </c>
      <c r="J7706" s="155" t="s">
        <v>3567</v>
      </c>
      <c r="K7706" s="170">
        <v>3</v>
      </c>
      <c r="L7706" s="170">
        <v>7</v>
      </c>
      <c r="M7706" s="402">
        <v>22633</v>
      </c>
      <c r="N7706" s="170"/>
      <c r="O7706" s="170"/>
      <c r="P7706" s="402"/>
    </row>
    <row r="7707" spans="1:16" ht="33.75" x14ac:dyDescent="0.2">
      <c r="A7707" s="406" t="s">
        <v>3527</v>
      </c>
      <c r="B7707" s="406" t="s">
        <v>3526</v>
      </c>
      <c r="C7707" s="170" t="s">
        <v>2594</v>
      </c>
      <c r="D7707" s="405" t="s">
        <v>3532</v>
      </c>
      <c r="E7707" s="404">
        <v>2000</v>
      </c>
      <c r="F7707" s="434" t="s">
        <v>5663</v>
      </c>
      <c r="G7707" s="403" t="s">
        <v>5662</v>
      </c>
      <c r="H7707" s="170" t="s">
        <v>3570</v>
      </c>
      <c r="I7707" s="170" t="s">
        <v>3623</v>
      </c>
      <c r="J7707" s="155" t="s">
        <v>3623</v>
      </c>
      <c r="K7707" s="170">
        <v>4</v>
      </c>
      <c r="L7707" s="170">
        <v>12</v>
      </c>
      <c r="M7707" s="402">
        <v>24900</v>
      </c>
      <c r="N7707" s="170"/>
      <c r="O7707" s="170"/>
      <c r="P7707" s="402"/>
    </row>
    <row r="7708" spans="1:16" ht="33.75" x14ac:dyDescent="0.2">
      <c r="A7708" s="406" t="s">
        <v>3527</v>
      </c>
      <c r="B7708" s="406" t="s">
        <v>3526</v>
      </c>
      <c r="C7708" s="170" t="s">
        <v>2594</v>
      </c>
      <c r="D7708" s="405" t="s">
        <v>5661</v>
      </c>
      <c r="E7708" s="404">
        <v>2800</v>
      </c>
      <c r="F7708" s="434" t="s">
        <v>5660</v>
      </c>
      <c r="G7708" s="403" t="s">
        <v>5659</v>
      </c>
      <c r="H7708" s="170" t="s">
        <v>5658</v>
      </c>
      <c r="I7708" s="170" t="s">
        <v>5536</v>
      </c>
      <c r="J7708" s="155" t="s">
        <v>5536</v>
      </c>
      <c r="K7708" s="170">
        <v>4</v>
      </c>
      <c r="L7708" s="170">
        <v>12</v>
      </c>
      <c r="M7708" s="402">
        <v>34371</v>
      </c>
      <c r="N7708" s="170"/>
      <c r="O7708" s="170"/>
      <c r="P7708" s="402"/>
    </row>
    <row r="7709" spans="1:16" ht="33.75" x14ac:dyDescent="0.2">
      <c r="A7709" s="406" t="s">
        <v>3527</v>
      </c>
      <c r="B7709" s="406" t="s">
        <v>3526</v>
      </c>
      <c r="C7709" s="170" t="s">
        <v>2594</v>
      </c>
      <c r="D7709" s="405" t="s">
        <v>5657</v>
      </c>
      <c r="E7709" s="404">
        <v>3000</v>
      </c>
      <c r="F7709" s="434" t="s">
        <v>5656</v>
      </c>
      <c r="G7709" s="403" t="s">
        <v>5655</v>
      </c>
      <c r="H7709" s="170" t="s">
        <v>3533</v>
      </c>
      <c r="I7709" s="170" t="s">
        <v>3529</v>
      </c>
      <c r="J7709" s="155" t="s">
        <v>3533</v>
      </c>
      <c r="K7709" s="170">
        <v>4</v>
      </c>
      <c r="L7709" s="170">
        <v>12</v>
      </c>
      <c r="M7709" s="402">
        <v>36900</v>
      </c>
      <c r="N7709" s="170"/>
      <c r="O7709" s="170"/>
      <c r="P7709" s="402"/>
    </row>
    <row r="7710" spans="1:16" ht="33.75" x14ac:dyDescent="0.2">
      <c r="A7710" s="406" t="s">
        <v>3527</v>
      </c>
      <c r="B7710" s="406" t="s">
        <v>3526</v>
      </c>
      <c r="C7710" s="170" t="s">
        <v>2594</v>
      </c>
      <c r="D7710" s="405" t="s">
        <v>3532</v>
      </c>
      <c r="E7710" s="404">
        <v>2000</v>
      </c>
      <c r="F7710" s="434" t="s">
        <v>5654</v>
      </c>
      <c r="G7710" s="403" t="s">
        <v>5653</v>
      </c>
      <c r="H7710" s="170" t="s">
        <v>3538</v>
      </c>
      <c r="I7710" s="170" t="s">
        <v>5536</v>
      </c>
      <c r="J7710" s="155" t="s">
        <v>5536</v>
      </c>
      <c r="K7710" s="170">
        <v>4</v>
      </c>
      <c r="L7710" s="170">
        <v>12</v>
      </c>
      <c r="M7710" s="402">
        <v>24900</v>
      </c>
      <c r="N7710" s="170"/>
      <c r="O7710" s="170"/>
      <c r="P7710" s="402"/>
    </row>
    <row r="7711" spans="1:16" ht="33.75" x14ac:dyDescent="0.2">
      <c r="A7711" s="406" t="s">
        <v>3527</v>
      </c>
      <c r="B7711" s="406" t="s">
        <v>3526</v>
      </c>
      <c r="C7711" s="170" t="s">
        <v>2594</v>
      </c>
      <c r="D7711" s="405" t="s">
        <v>3826</v>
      </c>
      <c r="E7711" s="404">
        <v>2500</v>
      </c>
      <c r="F7711" s="434" t="s">
        <v>5652</v>
      </c>
      <c r="G7711" s="403" t="s">
        <v>5651</v>
      </c>
      <c r="H7711" s="170" t="s">
        <v>3559</v>
      </c>
      <c r="I7711" s="170" t="s">
        <v>3529</v>
      </c>
      <c r="J7711" s="155" t="s">
        <v>3559</v>
      </c>
      <c r="K7711" s="170">
        <v>4</v>
      </c>
      <c r="L7711" s="170">
        <v>12</v>
      </c>
      <c r="M7711" s="402">
        <v>30986.11</v>
      </c>
      <c r="N7711" s="170"/>
      <c r="O7711" s="170"/>
      <c r="P7711" s="402"/>
    </row>
    <row r="7712" spans="1:16" ht="33.75" x14ac:dyDescent="0.2">
      <c r="A7712" s="406" t="s">
        <v>3527</v>
      </c>
      <c r="B7712" s="406" t="s">
        <v>3526</v>
      </c>
      <c r="C7712" s="170" t="s">
        <v>2594</v>
      </c>
      <c r="D7712" s="405" t="s">
        <v>3532</v>
      </c>
      <c r="E7712" s="404">
        <v>2000</v>
      </c>
      <c r="F7712" s="434" t="s">
        <v>5650</v>
      </c>
      <c r="G7712" s="403" t="s">
        <v>5649</v>
      </c>
      <c r="H7712" s="170" t="s">
        <v>3542</v>
      </c>
      <c r="I7712" s="170" t="s">
        <v>3623</v>
      </c>
      <c r="J7712" s="155" t="s">
        <v>3623</v>
      </c>
      <c r="K7712" s="170">
        <v>4</v>
      </c>
      <c r="L7712" s="170">
        <v>12</v>
      </c>
      <c r="M7712" s="402">
        <v>24900</v>
      </c>
      <c r="N7712" s="170"/>
      <c r="O7712" s="170"/>
      <c r="P7712" s="402"/>
    </row>
    <row r="7713" spans="1:16" ht="33.75" x14ac:dyDescent="0.2">
      <c r="A7713" s="406" t="s">
        <v>3527</v>
      </c>
      <c r="B7713" s="406" t="s">
        <v>3526</v>
      </c>
      <c r="C7713" s="170" t="s">
        <v>2594</v>
      </c>
      <c r="D7713" s="405" t="s">
        <v>4195</v>
      </c>
      <c r="E7713" s="404">
        <v>4800</v>
      </c>
      <c r="F7713" s="434" t="s">
        <v>5646</v>
      </c>
      <c r="G7713" s="403" t="s">
        <v>5645</v>
      </c>
      <c r="H7713" s="170" t="s">
        <v>4046</v>
      </c>
      <c r="I7713" s="170" t="s">
        <v>3534</v>
      </c>
      <c r="J7713" s="155" t="s">
        <v>4046</v>
      </c>
      <c r="K7713" s="170">
        <v>4</v>
      </c>
      <c r="L7713" s="170">
        <v>12</v>
      </c>
      <c r="M7713" s="402">
        <v>48740</v>
      </c>
      <c r="N7713" s="170"/>
      <c r="O7713" s="170"/>
      <c r="P7713" s="402"/>
    </row>
    <row r="7714" spans="1:16" ht="33.75" x14ac:dyDescent="0.2">
      <c r="A7714" s="406" t="s">
        <v>3527</v>
      </c>
      <c r="B7714" s="406" t="s">
        <v>3526</v>
      </c>
      <c r="C7714" s="170" t="s">
        <v>2594</v>
      </c>
      <c r="D7714" s="405" t="s">
        <v>6157</v>
      </c>
      <c r="E7714" s="404">
        <v>6000</v>
      </c>
      <c r="F7714" s="434" t="s">
        <v>6156</v>
      </c>
      <c r="G7714" s="403" t="s">
        <v>6155</v>
      </c>
      <c r="H7714" s="170" t="s">
        <v>4363</v>
      </c>
      <c r="I7714" s="170" t="s">
        <v>3529</v>
      </c>
      <c r="J7714" s="155" t="s">
        <v>4363</v>
      </c>
      <c r="K7714" s="170">
        <v>4</v>
      </c>
      <c r="L7714" s="170">
        <v>12</v>
      </c>
      <c r="M7714" s="402">
        <v>70034</v>
      </c>
      <c r="N7714" s="170"/>
      <c r="O7714" s="170"/>
      <c r="P7714" s="402"/>
    </row>
    <row r="7715" spans="1:16" ht="33.75" x14ac:dyDescent="0.2">
      <c r="A7715" s="406" t="s">
        <v>3527</v>
      </c>
      <c r="B7715" s="406" t="s">
        <v>3526</v>
      </c>
      <c r="C7715" s="170" t="s">
        <v>2594</v>
      </c>
      <c r="D7715" s="405" t="s">
        <v>3532</v>
      </c>
      <c r="E7715" s="404">
        <v>3300</v>
      </c>
      <c r="F7715" s="434" t="s">
        <v>5644</v>
      </c>
      <c r="G7715" s="403" t="s">
        <v>5643</v>
      </c>
      <c r="H7715" s="170" t="s">
        <v>3567</v>
      </c>
      <c r="I7715" s="170" t="s">
        <v>3534</v>
      </c>
      <c r="J7715" s="155" t="s">
        <v>3567</v>
      </c>
      <c r="K7715" s="170">
        <v>4</v>
      </c>
      <c r="L7715" s="170">
        <v>12</v>
      </c>
      <c r="M7715" s="402">
        <v>40500</v>
      </c>
      <c r="N7715" s="170"/>
      <c r="O7715" s="170"/>
      <c r="P7715" s="402"/>
    </row>
    <row r="7716" spans="1:16" ht="33.75" x14ac:dyDescent="0.2">
      <c r="A7716" s="406" t="s">
        <v>3527</v>
      </c>
      <c r="B7716" s="406" t="s">
        <v>3526</v>
      </c>
      <c r="C7716" s="170" t="s">
        <v>2594</v>
      </c>
      <c r="D7716" s="405" t="s">
        <v>5640</v>
      </c>
      <c r="E7716" s="404">
        <v>2000</v>
      </c>
      <c r="F7716" s="434" t="s">
        <v>5639</v>
      </c>
      <c r="G7716" s="403" t="s">
        <v>5638</v>
      </c>
      <c r="H7716" s="170" t="s">
        <v>4014</v>
      </c>
      <c r="I7716" s="170" t="s">
        <v>3628</v>
      </c>
      <c r="J7716" s="155" t="s">
        <v>3628</v>
      </c>
      <c r="K7716" s="170">
        <v>4</v>
      </c>
      <c r="L7716" s="170">
        <v>12</v>
      </c>
      <c r="M7716" s="402">
        <v>24900</v>
      </c>
      <c r="N7716" s="170"/>
      <c r="O7716" s="170"/>
      <c r="P7716" s="402"/>
    </row>
    <row r="7717" spans="1:16" ht="33.75" x14ac:dyDescent="0.2">
      <c r="A7717" s="406" t="s">
        <v>3527</v>
      </c>
      <c r="B7717" s="406" t="s">
        <v>3526</v>
      </c>
      <c r="C7717" s="170" t="s">
        <v>2594</v>
      </c>
      <c r="D7717" s="405" t="s">
        <v>3740</v>
      </c>
      <c r="E7717" s="404">
        <v>3500</v>
      </c>
      <c r="F7717" s="434" t="s">
        <v>5637</v>
      </c>
      <c r="G7717" s="403" t="s">
        <v>5636</v>
      </c>
      <c r="H7717" s="170" t="s">
        <v>3624</v>
      </c>
      <c r="I7717" s="170" t="s">
        <v>3522</v>
      </c>
      <c r="J7717" s="155" t="s">
        <v>3624</v>
      </c>
      <c r="K7717" s="170">
        <v>4</v>
      </c>
      <c r="L7717" s="170">
        <v>10</v>
      </c>
      <c r="M7717" s="402">
        <v>35900</v>
      </c>
      <c r="N7717" s="170"/>
      <c r="O7717" s="170"/>
      <c r="P7717" s="402"/>
    </row>
    <row r="7718" spans="1:16" ht="33.75" x14ac:dyDescent="0.2">
      <c r="A7718" s="406" t="s">
        <v>3527</v>
      </c>
      <c r="B7718" s="406" t="s">
        <v>3526</v>
      </c>
      <c r="C7718" s="170" t="s">
        <v>2594</v>
      </c>
      <c r="D7718" s="405" t="s">
        <v>3548</v>
      </c>
      <c r="E7718" s="404">
        <v>3000</v>
      </c>
      <c r="F7718" s="434" t="s">
        <v>5635</v>
      </c>
      <c r="G7718" s="403" t="s">
        <v>5634</v>
      </c>
      <c r="H7718" s="170" t="s">
        <v>3567</v>
      </c>
      <c r="I7718" s="170" t="s">
        <v>3529</v>
      </c>
      <c r="J7718" s="155" t="s">
        <v>3567</v>
      </c>
      <c r="K7718" s="170">
        <v>4</v>
      </c>
      <c r="L7718" s="170">
        <v>12</v>
      </c>
      <c r="M7718" s="402">
        <v>36900</v>
      </c>
      <c r="N7718" s="170"/>
      <c r="O7718" s="170"/>
      <c r="P7718" s="402"/>
    </row>
    <row r="7719" spans="1:16" ht="33.75" x14ac:dyDescent="0.2">
      <c r="A7719" s="406" t="s">
        <v>3527</v>
      </c>
      <c r="B7719" s="406" t="s">
        <v>3526</v>
      </c>
      <c r="C7719" s="170" t="s">
        <v>2594</v>
      </c>
      <c r="D7719" s="405" t="s">
        <v>5629</v>
      </c>
      <c r="E7719" s="404">
        <v>2300</v>
      </c>
      <c r="F7719" s="434" t="s">
        <v>5628</v>
      </c>
      <c r="G7719" s="403" t="s">
        <v>5627</v>
      </c>
      <c r="H7719" s="170" t="s">
        <v>3533</v>
      </c>
      <c r="I7719" s="170" t="s">
        <v>3628</v>
      </c>
      <c r="J7719" s="155" t="s">
        <v>3628</v>
      </c>
      <c r="K7719" s="170">
        <v>4</v>
      </c>
      <c r="L7719" s="170">
        <v>12</v>
      </c>
      <c r="M7719" s="402">
        <v>28500</v>
      </c>
      <c r="N7719" s="170"/>
      <c r="O7719" s="170"/>
      <c r="P7719" s="402"/>
    </row>
    <row r="7720" spans="1:16" ht="33.75" x14ac:dyDescent="0.2">
      <c r="A7720" s="406" t="s">
        <v>3527</v>
      </c>
      <c r="B7720" s="406" t="s">
        <v>3526</v>
      </c>
      <c r="C7720" s="170" t="s">
        <v>2594</v>
      </c>
      <c r="D7720" s="405" t="s">
        <v>3532</v>
      </c>
      <c r="E7720" s="404">
        <v>2500</v>
      </c>
      <c r="F7720" s="434" t="s">
        <v>5626</v>
      </c>
      <c r="G7720" s="403" t="s">
        <v>5625</v>
      </c>
      <c r="H7720" s="170" t="s">
        <v>3567</v>
      </c>
      <c r="I7720" s="170" t="s">
        <v>3529</v>
      </c>
      <c r="J7720" s="155" t="s">
        <v>3567</v>
      </c>
      <c r="K7720" s="170">
        <v>4</v>
      </c>
      <c r="L7720" s="170">
        <v>12</v>
      </c>
      <c r="M7720" s="402">
        <v>30900</v>
      </c>
      <c r="N7720" s="170"/>
      <c r="O7720" s="170"/>
      <c r="P7720" s="402"/>
    </row>
    <row r="7721" spans="1:16" ht="33.75" x14ac:dyDescent="0.2">
      <c r="A7721" s="406" t="s">
        <v>3527</v>
      </c>
      <c r="B7721" s="406" t="s">
        <v>3526</v>
      </c>
      <c r="C7721" s="170" t="s">
        <v>2594</v>
      </c>
      <c r="D7721" s="405" t="s">
        <v>4059</v>
      </c>
      <c r="E7721" s="404">
        <v>2057</v>
      </c>
      <c r="F7721" s="434" t="s">
        <v>5624</v>
      </c>
      <c r="G7721" s="403" t="s">
        <v>5623</v>
      </c>
      <c r="H7721" s="170" t="s">
        <v>3574</v>
      </c>
      <c r="I7721" s="170" t="s">
        <v>3529</v>
      </c>
      <c r="J7721" s="155" t="s">
        <v>3574</v>
      </c>
      <c r="K7721" s="170">
        <v>4</v>
      </c>
      <c r="L7721" s="170">
        <v>12</v>
      </c>
      <c r="M7721" s="402">
        <v>25584</v>
      </c>
      <c r="N7721" s="170"/>
      <c r="O7721" s="170"/>
      <c r="P7721" s="402"/>
    </row>
    <row r="7722" spans="1:16" ht="33.75" x14ac:dyDescent="0.2">
      <c r="A7722" s="406" t="s">
        <v>3527</v>
      </c>
      <c r="B7722" s="406" t="s">
        <v>3526</v>
      </c>
      <c r="C7722" s="170" t="s">
        <v>2594</v>
      </c>
      <c r="D7722" s="405" t="s">
        <v>3598</v>
      </c>
      <c r="E7722" s="404">
        <v>3500</v>
      </c>
      <c r="F7722" s="434" t="s">
        <v>5622</v>
      </c>
      <c r="G7722" s="403" t="s">
        <v>5621</v>
      </c>
      <c r="H7722" s="170" t="s">
        <v>3533</v>
      </c>
      <c r="I7722" s="170" t="s">
        <v>3534</v>
      </c>
      <c r="J7722" s="155" t="s">
        <v>3533</v>
      </c>
      <c r="K7722" s="170">
        <v>4</v>
      </c>
      <c r="L7722" s="170">
        <v>12</v>
      </c>
      <c r="M7722" s="402">
        <v>42783.33</v>
      </c>
      <c r="N7722" s="170"/>
      <c r="O7722" s="170"/>
      <c r="P7722" s="402"/>
    </row>
    <row r="7723" spans="1:16" ht="33.75" x14ac:dyDescent="0.2">
      <c r="A7723" s="406" t="s">
        <v>3527</v>
      </c>
      <c r="B7723" s="406" t="s">
        <v>3526</v>
      </c>
      <c r="C7723" s="170" t="s">
        <v>2594</v>
      </c>
      <c r="D7723" s="405" t="s">
        <v>5288</v>
      </c>
      <c r="E7723" s="404">
        <v>6450</v>
      </c>
      <c r="F7723" s="434" t="s">
        <v>5620</v>
      </c>
      <c r="G7723" s="403" t="s">
        <v>5619</v>
      </c>
      <c r="H7723" s="170" t="s">
        <v>3801</v>
      </c>
      <c r="I7723" s="170" t="s">
        <v>3534</v>
      </c>
      <c r="J7723" s="155" t="s">
        <v>3801</v>
      </c>
      <c r="K7723" s="170">
        <v>4</v>
      </c>
      <c r="L7723" s="170">
        <v>12</v>
      </c>
      <c r="M7723" s="402">
        <v>78300</v>
      </c>
      <c r="N7723" s="170"/>
      <c r="O7723" s="170"/>
      <c r="P7723" s="402"/>
    </row>
    <row r="7724" spans="1:16" ht="33.75" x14ac:dyDescent="0.2">
      <c r="A7724" s="406" t="s">
        <v>3527</v>
      </c>
      <c r="B7724" s="406" t="s">
        <v>3526</v>
      </c>
      <c r="C7724" s="170" t="s">
        <v>2594</v>
      </c>
      <c r="D7724" s="405" t="s">
        <v>5618</v>
      </c>
      <c r="E7724" s="404">
        <v>10000</v>
      </c>
      <c r="F7724" s="434" t="s">
        <v>5617</v>
      </c>
      <c r="G7724" s="403" t="s">
        <v>5616</v>
      </c>
      <c r="H7724" s="170" t="s">
        <v>3570</v>
      </c>
      <c r="I7724" s="170" t="s">
        <v>3529</v>
      </c>
      <c r="J7724" s="155" t="s">
        <v>3570</v>
      </c>
      <c r="K7724" s="170">
        <v>4</v>
      </c>
      <c r="L7724" s="170">
        <v>12</v>
      </c>
      <c r="M7724" s="402">
        <v>120900</v>
      </c>
      <c r="N7724" s="170"/>
      <c r="O7724" s="170"/>
      <c r="P7724" s="402"/>
    </row>
    <row r="7725" spans="1:16" ht="33.75" x14ac:dyDescent="0.2">
      <c r="A7725" s="406" t="s">
        <v>3527</v>
      </c>
      <c r="B7725" s="406" t="s">
        <v>3526</v>
      </c>
      <c r="C7725" s="170" t="s">
        <v>2594</v>
      </c>
      <c r="D7725" s="405" t="s">
        <v>3826</v>
      </c>
      <c r="E7725" s="404">
        <v>2000</v>
      </c>
      <c r="F7725" s="434" t="s">
        <v>5613</v>
      </c>
      <c r="G7725" s="403" t="s">
        <v>5612</v>
      </c>
      <c r="H7725" s="170" t="s">
        <v>3538</v>
      </c>
      <c r="I7725" s="170" t="s">
        <v>3522</v>
      </c>
      <c r="J7725" s="155" t="s">
        <v>3538</v>
      </c>
      <c r="K7725" s="170">
        <v>4</v>
      </c>
      <c r="L7725" s="170">
        <v>12</v>
      </c>
      <c r="M7725" s="402">
        <v>24900</v>
      </c>
      <c r="N7725" s="170"/>
      <c r="O7725" s="170"/>
      <c r="P7725" s="402"/>
    </row>
    <row r="7726" spans="1:16" ht="33.75" x14ac:dyDescent="0.2">
      <c r="A7726" s="406" t="s">
        <v>3527</v>
      </c>
      <c r="B7726" s="406" t="s">
        <v>3526</v>
      </c>
      <c r="C7726" s="170" t="s">
        <v>2594</v>
      </c>
      <c r="D7726" s="405" t="s">
        <v>3809</v>
      </c>
      <c r="E7726" s="404">
        <v>2300</v>
      </c>
      <c r="F7726" s="434" t="s">
        <v>5611</v>
      </c>
      <c r="G7726" s="403" t="s">
        <v>5610</v>
      </c>
      <c r="H7726" s="170" t="s">
        <v>3866</v>
      </c>
      <c r="I7726" s="170" t="s">
        <v>3534</v>
      </c>
      <c r="J7726" s="155" t="s">
        <v>3866</v>
      </c>
      <c r="K7726" s="170">
        <v>4</v>
      </c>
      <c r="L7726" s="170">
        <v>12</v>
      </c>
      <c r="M7726" s="402">
        <v>28500</v>
      </c>
      <c r="N7726" s="170"/>
      <c r="O7726" s="170"/>
      <c r="P7726" s="402"/>
    </row>
    <row r="7727" spans="1:16" ht="33.75" x14ac:dyDescent="0.2">
      <c r="A7727" s="406" t="s">
        <v>3527</v>
      </c>
      <c r="B7727" s="406" t="s">
        <v>3526</v>
      </c>
      <c r="C7727" s="170" t="s">
        <v>2594</v>
      </c>
      <c r="D7727" s="405" t="s">
        <v>5607</v>
      </c>
      <c r="E7727" s="404">
        <v>3000</v>
      </c>
      <c r="F7727" s="434" t="s">
        <v>5606</v>
      </c>
      <c r="G7727" s="403" t="s">
        <v>5605</v>
      </c>
      <c r="H7727" s="170" t="s">
        <v>3779</v>
      </c>
      <c r="I7727" s="170" t="s">
        <v>3534</v>
      </c>
      <c r="J7727" s="155" t="s">
        <v>3779</v>
      </c>
      <c r="K7727" s="170">
        <v>4</v>
      </c>
      <c r="L7727" s="170">
        <v>12</v>
      </c>
      <c r="M7727" s="402">
        <v>36900</v>
      </c>
      <c r="N7727" s="170"/>
      <c r="O7727" s="170"/>
      <c r="P7727" s="402"/>
    </row>
    <row r="7728" spans="1:16" ht="33.75" x14ac:dyDescent="0.2">
      <c r="A7728" s="406" t="s">
        <v>3527</v>
      </c>
      <c r="B7728" s="406" t="s">
        <v>3526</v>
      </c>
      <c r="C7728" s="170" t="s">
        <v>2594</v>
      </c>
      <c r="D7728" s="405" t="s">
        <v>5169</v>
      </c>
      <c r="E7728" s="404">
        <v>1550</v>
      </c>
      <c r="F7728" s="434" t="s">
        <v>5604</v>
      </c>
      <c r="G7728" s="403" t="s">
        <v>5603</v>
      </c>
      <c r="H7728" s="170" t="s">
        <v>4439</v>
      </c>
      <c r="I7728" s="170" t="s">
        <v>3534</v>
      </c>
      <c r="J7728" s="155" t="s">
        <v>4439</v>
      </c>
      <c r="K7728" s="170">
        <v>4</v>
      </c>
      <c r="L7728" s="170">
        <v>12</v>
      </c>
      <c r="M7728" s="402">
        <v>14850</v>
      </c>
      <c r="N7728" s="170"/>
      <c r="O7728" s="170"/>
      <c r="P7728" s="402"/>
    </row>
    <row r="7729" spans="1:16" ht="33.75" x14ac:dyDescent="0.2">
      <c r="A7729" s="406" t="s">
        <v>3527</v>
      </c>
      <c r="B7729" s="406" t="s">
        <v>3526</v>
      </c>
      <c r="C7729" s="170" t="s">
        <v>2594</v>
      </c>
      <c r="D7729" s="405" t="s">
        <v>5602</v>
      </c>
      <c r="E7729" s="404">
        <v>2600</v>
      </c>
      <c r="F7729" s="434" t="s">
        <v>5601</v>
      </c>
      <c r="G7729" s="403" t="s">
        <v>5600</v>
      </c>
      <c r="H7729" s="170" t="s">
        <v>3816</v>
      </c>
      <c r="I7729" s="170" t="s">
        <v>3522</v>
      </c>
      <c r="J7729" s="155" t="s">
        <v>3816</v>
      </c>
      <c r="K7729" s="170">
        <v>4</v>
      </c>
      <c r="L7729" s="170">
        <v>12</v>
      </c>
      <c r="M7729" s="402">
        <v>32100</v>
      </c>
      <c r="N7729" s="170"/>
      <c r="O7729" s="170"/>
      <c r="P7729" s="402"/>
    </row>
    <row r="7730" spans="1:16" ht="33.75" x14ac:dyDescent="0.2">
      <c r="A7730" s="406" t="s">
        <v>3527</v>
      </c>
      <c r="B7730" s="406" t="s">
        <v>3526</v>
      </c>
      <c r="C7730" s="170" t="s">
        <v>2594</v>
      </c>
      <c r="D7730" s="405" t="s">
        <v>3740</v>
      </c>
      <c r="E7730" s="404">
        <v>3500</v>
      </c>
      <c r="F7730" s="434" t="s">
        <v>5599</v>
      </c>
      <c r="G7730" s="403" t="s">
        <v>5598</v>
      </c>
      <c r="H7730" s="170" t="s">
        <v>4104</v>
      </c>
      <c r="I7730" s="170" t="s">
        <v>3560</v>
      </c>
      <c r="J7730" s="155" t="s">
        <v>4104</v>
      </c>
      <c r="K7730" s="170">
        <v>4</v>
      </c>
      <c r="L7730" s="170">
        <v>12</v>
      </c>
      <c r="M7730" s="402">
        <v>42900</v>
      </c>
      <c r="N7730" s="170"/>
      <c r="O7730" s="170"/>
      <c r="P7730" s="402"/>
    </row>
    <row r="7731" spans="1:16" ht="33.75" x14ac:dyDescent="0.2">
      <c r="A7731" s="406" t="s">
        <v>3527</v>
      </c>
      <c r="B7731" s="406" t="s">
        <v>3526</v>
      </c>
      <c r="C7731" s="170" t="s">
        <v>2594</v>
      </c>
      <c r="D7731" s="405" t="s">
        <v>3789</v>
      </c>
      <c r="E7731" s="404">
        <v>2000</v>
      </c>
      <c r="F7731" s="434" t="s">
        <v>5591</v>
      </c>
      <c r="G7731" s="403" t="s">
        <v>5590</v>
      </c>
      <c r="H7731" s="170" t="s">
        <v>3574</v>
      </c>
      <c r="I7731" s="170" t="s">
        <v>3628</v>
      </c>
      <c r="J7731" s="155" t="s">
        <v>3628</v>
      </c>
      <c r="K7731" s="170">
        <v>4</v>
      </c>
      <c r="L7731" s="170">
        <v>12</v>
      </c>
      <c r="M7731" s="402">
        <v>24900</v>
      </c>
      <c r="N7731" s="170"/>
      <c r="O7731" s="170"/>
      <c r="P7731" s="402"/>
    </row>
    <row r="7732" spans="1:16" ht="33.75" x14ac:dyDescent="0.2">
      <c r="A7732" s="406" t="s">
        <v>3527</v>
      </c>
      <c r="B7732" s="406" t="s">
        <v>3526</v>
      </c>
      <c r="C7732" s="170" t="s">
        <v>2594</v>
      </c>
      <c r="D7732" s="405" t="s">
        <v>4010</v>
      </c>
      <c r="E7732" s="404">
        <v>1375</v>
      </c>
      <c r="F7732" s="434" t="s">
        <v>5589</v>
      </c>
      <c r="G7732" s="403" t="s">
        <v>5588</v>
      </c>
      <c r="H7732" s="170" t="s">
        <v>3533</v>
      </c>
      <c r="I7732" s="170" t="s">
        <v>3623</v>
      </c>
      <c r="J7732" s="155" t="s">
        <v>3623</v>
      </c>
      <c r="K7732" s="170">
        <v>4</v>
      </c>
      <c r="L7732" s="170">
        <v>12</v>
      </c>
      <c r="M7732" s="402">
        <v>17600</v>
      </c>
      <c r="N7732" s="170"/>
      <c r="O7732" s="170"/>
      <c r="P7732" s="402"/>
    </row>
    <row r="7733" spans="1:16" ht="33.75" x14ac:dyDescent="0.2">
      <c r="A7733" s="406" t="s">
        <v>3527</v>
      </c>
      <c r="B7733" s="406" t="s">
        <v>3526</v>
      </c>
      <c r="C7733" s="170" t="s">
        <v>2594</v>
      </c>
      <c r="D7733" s="405" t="s">
        <v>3655</v>
      </c>
      <c r="E7733" s="404">
        <v>2057</v>
      </c>
      <c r="F7733" s="434" t="s">
        <v>5587</v>
      </c>
      <c r="G7733" s="403" t="s">
        <v>5586</v>
      </c>
      <c r="H7733" s="170" t="s">
        <v>3567</v>
      </c>
      <c r="I7733" s="170" t="s">
        <v>3534</v>
      </c>
      <c r="J7733" s="155" t="s">
        <v>3567</v>
      </c>
      <c r="K7733" s="170">
        <v>4</v>
      </c>
      <c r="L7733" s="170">
        <v>12</v>
      </c>
      <c r="M7733" s="402">
        <v>25725.7</v>
      </c>
      <c r="N7733" s="170"/>
      <c r="O7733" s="170"/>
      <c r="P7733" s="402"/>
    </row>
    <row r="7734" spans="1:16" ht="33.75" x14ac:dyDescent="0.2">
      <c r="A7734" s="406" t="s">
        <v>3527</v>
      </c>
      <c r="B7734" s="406" t="s">
        <v>3526</v>
      </c>
      <c r="C7734" s="170" t="s">
        <v>2594</v>
      </c>
      <c r="D7734" s="405" t="s">
        <v>3566</v>
      </c>
      <c r="E7734" s="404">
        <v>2500</v>
      </c>
      <c r="F7734" s="434" t="s">
        <v>5585</v>
      </c>
      <c r="G7734" s="403" t="s">
        <v>5584</v>
      </c>
      <c r="H7734" s="170" t="s">
        <v>3695</v>
      </c>
      <c r="I7734" s="170" t="s">
        <v>3534</v>
      </c>
      <c r="J7734" s="155" t="s">
        <v>3695</v>
      </c>
      <c r="K7734" s="170">
        <v>4</v>
      </c>
      <c r="L7734" s="170">
        <v>12</v>
      </c>
      <c r="M7734" s="402">
        <v>30900</v>
      </c>
      <c r="N7734" s="170"/>
      <c r="O7734" s="170"/>
      <c r="P7734" s="402"/>
    </row>
    <row r="7735" spans="1:16" ht="33.75" x14ac:dyDescent="0.2">
      <c r="A7735" s="406" t="s">
        <v>3527</v>
      </c>
      <c r="B7735" s="406" t="s">
        <v>3526</v>
      </c>
      <c r="C7735" s="170" t="s">
        <v>2594</v>
      </c>
      <c r="D7735" s="405" t="s">
        <v>3548</v>
      </c>
      <c r="E7735" s="404">
        <v>3000</v>
      </c>
      <c r="F7735" s="434" t="s">
        <v>5581</v>
      </c>
      <c r="G7735" s="403" t="s">
        <v>5580</v>
      </c>
      <c r="H7735" s="170" t="s">
        <v>3574</v>
      </c>
      <c r="I7735" s="170" t="s">
        <v>3534</v>
      </c>
      <c r="J7735" s="155" t="s">
        <v>3574</v>
      </c>
      <c r="K7735" s="170">
        <v>4</v>
      </c>
      <c r="L7735" s="170">
        <v>12</v>
      </c>
      <c r="M7735" s="402">
        <v>37003.33</v>
      </c>
      <c r="N7735" s="170"/>
      <c r="O7735" s="170"/>
      <c r="P7735" s="402"/>
    </row>
    <row r="7736" spans="1:16" ht="33.75" x14ac:dyDescent="0.2">
      <c r="A7736" s="406" t="s">
        <v>3527</v>
      </c>
      <c r="B7736" s="406" t="s">
        <v>3526</v>
      </c>
      <c r="C7736" s="170" t="s">
        <v>2594</v>
      </c>
      <c r="D7736" s="405" t="s">
        <v>3774</v>
      </c>
      <c r="E7736" s="404">
        <v>2500</v>
      </c>
      <c r="F7736" s="434" t="s">
        <v>5579</v>
      </c>
      <c r="G7736" s="403" t="s">
        <v>5578</v>
      </c>
      <c r="H7736" s="170" t="s">
        <v>3574</v>
      </c>
      <c r="I7736" s="170" t="s">
        <v>3529</v>
      </c>
      <c r="J7736" s="155" t="s">
        <v>3574</v>
      </c>
      <c r="K7736" s="170">
        <v>4</v>
      </c>
      <c r="L7736" s="170">
        <v>12</v>
      </c>
      <c r="M7736" s="402">
        <v>26449.5</v>
      </c>
      <c r="N7736" s="170"/>
      <c r="O7736" s="170"/>
      <c r="P7736" s="402"/>
    </row>
    <row r="7737" spans="1:16" ht="33.75" x14ac:dyDescent="0.2">
      <c r="A7737" s="406" t="s">
        <v>3527</v>
      </c>
      <c r="B7737" s="406" t="s">
        <v>3526</v>
      </c>
      <c r="C7737" s="170" t="s">
        <v>2594</v>
      </c>
      <c r="D7737" s="405" t="s">
        <v>4330</v>
      </c>
      <c r="E7737" s="404">
        <v>5000</v>
      </c>
      <c r="F7737" s="434" t="s">
        <v>5574</v>
      </c>
      <c r="G7737" s="403" t="s">
        <v>5573</v>
      </c>
      <c r="H7737" s="170" t="s">
        <v>5572</v>
      </c>
      <c r="I7737" s="170" t="s">
        <v>3534</v>
      </c>
      <c r="J7737" s="155" t="s">
        <v>5572</v>
      </c>
      <c r="K7737" s="170">
        <v>4</v>
      </c>
      <c r="L7737" s="170">
        <v>12</v>
      </c>
      <c r="M7737" s="402">
        <v>60900</v>
      </c>
      <c r="N7737" s="170"/>
      <c r="O7737" s="170"/>
      <c r="P7737" s="402"/>
    </row>
    <row r="7738" spans="1:16" ht="33.75" x14ac:dyDescent="0.2">
      <c r="A7738" s="406" t="s">
        <v>3527</v>
      </c>
      <c r="B7738" s="406" t="s">
        <v>3526</v>
      </c>
      <c r="C7738" s="170" t="s">
        <v>2594</v>
      </c>
      <c r="D7738" s="405" t="s">
        <v>3670</v>
      </c>
      <c r="E7738" s="404">
        <v>3950</v>
      </c>
      <c r="F7738" s="434" t="s">
        <v>5568</v>
      </c>
      <c r="G7738" s="403" t="s">
        <v>5567</v>
      </c>
      <c r="H7738" s="170" t="s">
        <v>3533</v>
      </c>
      <c r="I7738" s="170" t="s">
        <v>3534</v>
      </c>
      <c r="J7738" s="155" t="s">
        <v>3533</v>
      </c>
      <c r="K7738" s="170">
        <v>4</v>
      </c>
      <c r="L7738" s="170">
        <v>12</v>
      </c>
      <c r="M7738" s="402">
        <v>48300</v>
      </c>
      <c r="N7738" s="170"/>
      <c r="O7738" s="170"/>
      <c r="P7738" s="402"/>
    </row>
    <row r="7739" spans="1:16" ht="33.75" x14ac:dyDescent="0.2">
      <c r="A7739" s="406" t="s">
        <v>3527</v>
      </c>
      <c r="B7739" s="406" t="s">
        <v>3526</v>
      </c>
      <c r="C7739" s="170" t="s">
        <v>2594</v>
      </c>
      <c r="D7739" s="405" t="s">
        <v>5566</v>
      </c>
      <c r="E7739" s="404">
        <v>2750</v>
      </c>
      <c r="F7739" s="434" t="s">
        <v>5565</v>
      </c>
      <c r="G7739" s="403" t="s">
        <v>5564</v>
      </c>
      <c r="H7739" s="170" t="s">
        <v>3533</v>
      </c>
      <c r="I7739" s="170" t="s">
        <v>3529</v>
      </c>
      <c r="J7739" s="155" t="s">
        <v>3533</v>
      </c>
      <c r="K7739" s="170">
        <v>4</v>
      </c>
      <c r="L7739" s="170">
        <v>11</v>
      </c>
      <c r="M7739" s="402">
        <v>31975</v>
      </c>
      <c r="N7739" s="170"/>
      <c r="O7739" s="170"/>
      <c r="P7739" s="402"/>
    </row>
    <row r="7740" spans="1:16" ht="33.75" x14ac:dyDescent="0.2">
      <c r="A7740" s="406" t="s">
        <v>3527</v>
      </c>
      <c r="B7740" s="406" t="s">
        <v>3526</v>
      </c>
      <c r="C7740" s="170" t="s">
        <v>2594</v>
      </c>
      <c r="D7740" s="405" t="s">
        <v>5563</v>
      </c>
      <c r="E7740" s="404">
        <v>5000</v>
      </c>
      <c r="F7740" s="434" t="s">
        <v>5562</v>
      </c>
      <c r="G7740" s="403" t="s">
        <v>5561</v>
      </c>
      <c r="H7740" s="170" t="s">
        <v>5560</v>
      </c>
      <c r="I7740" s="170" t="s">
        <v>3628</v>
      </c>
      <c r="J7740" s="155" t="s">
        <v>3628</v>
      </c>
      <c r="K7740" s="170">
        <v>4</v>
      </c>
      <c r="L7740" s="170">
        <v>12</v>
      </c>
      <c r="M7740" s="402">
        <v>60900</v>
      </c>
      <c r="N7740" s="170"/>
      <c r="O7740" s="170"/>
      <c r="P7740" s="402"/>
    </row>
    <row r="7741" spans="1:16" ht="33.75" x14ac:dyDescent="0.2">
      <c r="A7741" s="406" t="s">
        <v>3527</v>
      </c>
      <c r="B7741" s="406" t="s">
        <v>3526</v>
      </c>
      <c r="C7741" s="170" t="s">
        <v>2594</v>
      </c>
      <c r="D7741" s="405" t="s">
        <v>3627</v>
      </c>
      <c r="E7741" s="404">
        <v>3500</v>
      </c>
      <c r="F7741" s="434" t="s">
        <v>6154</v>
      </c>
      <c r="G7741" s="403" t="s">
        <v>6153</v>
      </c>
      <c r="H7741" s="170" t="s">
        <v>3533</v>
      </c>
      <c r="I7741" s="170" t="s">
        <v>3534</v>
      </c>
      <c r="J7741" s="155" t="s">
        <v>3533</v>
      </c>
      <c r="K7741" s="170">
        <v>3</v>
      </c>
      <c r="L7741" s="170">
        <v>7</v>
      </c>
      <c r="M7741" s="402">
        <v>24955.17</v>
      </c>
      <c r="N7741" s="170"/>
      <c r="O7741" s="170"/>
      <c r="P7741" s="402"/>
    </row>
    <row r="7742" spans="1:16" ht="33.75" x14ac:dyDescent="0.2">
      <c r="A7742" s="406" t="s">
        <v>3527</v>
      </c>
      <c r="B7742" s="406" t="s">
        <v>3526</v>
      </c>
      <c r="C7742" s="170" t="s">
        <v>2594</v>
      </c>
      <c r="D7742" s="405" t="s">
        <v>5552</v>
      </c>
      <c r="E7742" s="404">
        <v>10000</v>
      </c>
      <c r="F7742" s="434" t="s">
        <v>5551</v>
      </c>
      <c r="G7742" s="403" t="s">
        <v>5550</v>
      </c>
      <c r="H7742" s="170" t="s">
        <v>4270</v>
      </c>
      <c r="I7742" s="170" t="s">
        <v>3529</v>
      </c>
      <c r="J7742" s="155" t="s">
        <v>4270</v>
      </c>
      <c r="K7742" s="170">
        <v>4</v>
      </c>
      <c r="L7742" s="170">
        <v>12</v>
      </c>
      <c r="M7742" s="402">
        <v>120900</v>
      </c>
      <c r="N7742" s="170"/>
      <c r="O7742" s="170"/>
      <c r="P7742" s="402"/>
    </row>
    <row r="7743" spans="1:16" ht="33.75" x14ac:dyDescent="0.2">
      <c r="A7743" s="406" t="s">
        <v>3527</v>
      </c>
      <c r="B7743" s="406" t="s">
        <v>3526</v>
      </c>
      <c r="C7743" s="170" t="s">
        <v>2594</v>
      </c>
      <c r="D7743" s="405" t="s">
        <v>5549</v>
      </c>
      <c r="E7743" s="404">
        <v>2500</v>
      </c>
      <c r="F7743" s="434" t="s">
        <v>5548</v>
      </c>
      <c r="G7743" s="403" t="s">
        <v>5547</v>
      </c>
      <c r="H7743" s="170" t="s">
        <v>3528</v>
      </c>
      <c r="I7743" s="170" t="s">
        <v>3534</v>
      </c>
      <c r="J7743" s="155" t="s">
        <v>3528</v>
      </c>
      <c r="K7743" s="170">
        <v>4</v>
      </c>
      <c r="L7743" s="170">
        <v>12</v>
      </c>
      <c r="M7743" s="402">
        <v>30900</v>
      </c>
      <c r="N7743" s="170"/>
      <c r="O7743" s="170"/>
      <c r="P7743" s="402"/>
    </row>
    <row r="7744" spans="1:16" ht="33.75" x14ac:dyDescent="0.2">
      <c r="A7744" s="406" t="s">
        <v>3527</v>
      </c>
      <c r="B7744" s="406" t="s">
        <v>3526</v>
      </c>
      <c r="C7744" s="170" t="s">
        <v>2594</v>
      </c>
      <c r="D7744" s="405" t="s">
        <v>6152</v>
      </c>
      <c r="E7744" s="404">
        <v>8000</v>
      </c>
      <c r="F7744" s="434" t="s">
        <v>6151</v>
      </c>
      <c r="G7744" s="403" t="s">
        <v>6150</v>
      </c>
      <c r="H7744" s="170" t="s">
        <v>3570</v>
      </c>
      <c r="I7744" s="170" t="s">
        <v>3529</v>
      </c>
      <c r="J7744" s="155" t="s">
        <v>3570</v>
      </c>
      <c r="K7744" s="170">
        <v>3</v>
      </c>
      <c r="L7744" s="170">
        <v>7</v>
      </c>
      <c r="M7744" s="402">
        <v>56300</v>
      </c>
      <c r="N7744" s="170"/>
      <c r="O7744" s="170"/>
      <c r="P7744" s="402"/>
    </row>
    <row r="7745" spans="1:16" ht="33.75" x14ac:dyDescent="0.2">
      <c r="A7745" s="406" t="s">
        <v>3527</v>
      </c>
      <c r="B7745" s="406" t="s">
        <v>3526</v>
      </c>
      <c r="C7745" s="170" t="s">
        <v>2594</v>
      </c>
      <c r="D7745" s="405" t="s">
        <v>5543</v>
      </c>
      <c r="E7745" s="404">
        <v>8000</v>
      </c>
      <c r="F7745" s="434" t="s">
        <v>5542</v>
      </c>
      <c r="G7745" s="403" t="s">
        <v>5541</v>
      </c>
      <c r="H7745" s="170" t="s">
        <v>4209</v>
      </c>
      <c r="I7745" s="170" t="s">
        <v>3529</v>
      </c>
      <c r="J7745" s="155" t="s">
        <v>4209</v>
      </c>
      <c r="K7745" s="170">
        <v>1</v>
      </c>
      <c r="L7745" s="170">
        <v>2</v>
      </c>
      <c r="M7745" s="402">
        <v>12300</v>
      </c>
      <c r="N7745" s="170"/>
      <c r="O7745" s="170"/>
      <c r="P7745" s="402"/>
    </row>
    <row r="7746" spans="1:16" ht="33.75" x14ac:dyDescent="0.2">
      <c r="A7746" s="406" t="s">
        <v>3527</v>
      </c>
      <c r="B7746" s="406" t="s">
        <v>3526</v>
      </c>
      <c r="C7746" s="170" t="s">
        <v>2594</v>
      </c>
      <c r="D7746" s="405" t="s">
        <v>3532</v>
      </c>
      <c r="E7746" s="404">
        <v>3500</v>
      </c>
      <c r="F7746" s="434" t="s">
        <v>5540</v>
      </c>
      <c r="G7746" s="403" t="s">
        <v>5539</v>
      </c>
      <c r="H7746" s="170" t="s">
        <v>3533</v>
      </c>
      <c r="I7746" s="170" t="s">
        <v>3623</v>
      </c>
      <c r="J7746" s="155" t="s">
        <v>3623</v>
      </c>
      <c r="K7746" s="170">
        <v>4</v>
      </c>
      <c r="L7746" s="170">
        <v>12</v>
      </c>
      <c r="M7746" s="402">
        <v>42900</v>
      </c>
      <c r="N7746" s="170"/>
      <c r="O7746" s="170"/>
      <c r="P7746" s="402"/>
    </row>
    <row r="7747" spans="1:16" ht="33.75" x14ac:dyDescent="0.2">
      <c r="A7747" s="406" t="s">
        <v>3527</v>
      </c>
      <c r="B7747" s="406" t="s">
        <v>3526</v>
      </c>
      <c r="C7747" s="170" t="s">
        <v>2594</v>
      </c>
      <c r="D7747" s="405" t="s">
        <v>3532</v>
      </c>
      <c r="E7747" s="404">
        <v>2500</v>
      </c>
      <c r="F7747" s="434" t="s">
        <v>5538</v>
      </c>
      <c r="G7747" s="403" t="s">
        <v>5537</v>
      </c>
      <c r="H7747" s="170" t="s">
        <v>3816</v>
      </c>
      <c r="I7747" s="170" t="s">
        <v>5536</v>
      </c>
      <c r="J7747" s="155" t="s">
        <v>5536</v>
      </c>
      <c r="K7747" s="170">
        <v>1</v>
      </c>
      <c r="L7747" s="170">
        <v>1</v>
      </c>
      <c r="M7747" s="402">
        <v>2535</v>
      </c>
      <c r="N7747" s="170"/>
      <c r="O7747" s="170"/>
      <c r="P7747" s="402"/>
    </row>
    <row r="7748" spans="1:16" ht="33.75" x14ac:dyDescent="0.2">
      <c r="A7748" s="406" t="s">
        <v>3527</v>
      </c>
      <c r="B7748" s="406" t="s">
        <v>3526</v>
      </c>
      <c r="C7748" s="170" t="s">
        <v>2594</v>
      </c>
      <c r="D7748" s="405" t="s">
        <v>3598</v>
      </c>
      <c r="E7748" s="404">
        <v>3500</v>
      </c>
      <c r="F7748" s="434" t="s">
        <v>5538</v>
      </c>
      <c r="G7748" s="403" t="s">
        <v>5537</v>
      </c>
      <c r="H7748" s="170" t="s">
        <v>3816</v>
      </c>
      <c r="I7748" s="170" t="s">
        <v>5536</v>
      </c>
      <c r="J7748" s="155" t="s">
        <v>5536</v>
      </c>
      <c r="K7748" s="170">
        <v>4</v>
      </c>
      <c r="L7748" s="170">
        <v>12</v>
      </c>
      <c r="M7748" s="402">
        <v>42783.33</v>
      </c>
      <c r="N7748" s="170"/>
      <c r="O7748" s="170"/>
      <c r="P7748" s="402"/>
    </row>
    <row r="7749" spans="1:16" ht="33.75" x14ac:dyDescent="0.2">
      <c r="A7749" s="406" t="s">
        <v>3527</v>
      </c>
      <c r="B7749" s="406" t="s">
        <v>3526</v>
      </c>
      <c r="C7749" s="170" t="s">
        <v>2594</v>
      </c>
      <c r="D7749" s="405" t="s">
        <v>3632</v>
      </c>
      <c r="E7749" s="404">
        <v>2500</v>
      </c>
      <c r="F7749" s="434" t="s">
        <v>6149</v>
      </c>
      <c r="G7749" s="403" t="s">
        <v>6148</v>
      </c>
      <c r="H7749" s="170" t="s">
        <v>6147</v>
      </c>
      <c r="I7749" s="170" t="s">
        <v>3529</v>
      </c>
      <c r="J7749" s="155" t="s">
        <v>6147</v>
      </c>
      <c r="K7749" s="170">
        <v>3</v>
      </c>
      <c r="L7749" s="170">
        <v>8</v>
      </c>
      <c r="M7749" s="402">
        <v>13043.33</v>
      </c>
      <c r="N7749" s="170"/>
      <c r="O7749" s="170"/>
      <c r="P7749" s="402"/>
    </row>
    <row r="7750" spans="1:16" ht="33.75" x14ac:dyDescent="0.2">
      <c r="A7750" s="406" t="s">
        <v>3527</v>
      </c>
      <c r="B7750" s="406" t="s">
        <v>3526</v>
      </c>
      <c r="C7750" s="170" t="s">
        <v>2594</v>
      </c>
      <c r="D7750" s="405" t="s">
        <v>5535</v>
      </c>
      <c r="E7750" s="404">
        <v>6000</v>
      </c>
      <c r="F7750" s="434" t="s">
        <v>5534</v>
      </c>
      <c r="G7750" s="403" t="s">
        <v>5533</v>
      </c>
      <c r="H7750" s="170" t="s">
        <v>4522</v>
      </c>
      <c r="I7750" s="170" t="s">
        <v>3529</v>
      </c>
      <c r="J7750" s="155" t="s">
        <v>4522</v>
      </c>
      <c r="K7750" s="170">
        <v>4</v>
      </c>
      <c r="L7750" s="170">
        <v>12</v>
      </c>
      <c r="M7750" s="402">
        <v>72900</v>
      </c>
      <c r="N7750" s="170"/>
      <c r="O7750" s="170"/>
      <c r="P7750" s="402"/>
    </row>
    <row r="7751" spans="1:16" ht="33.75" x14ac:dyDescent="0.2">
      <c r="A7751" s="406" t="s">
        <v>3527</v>
      </c>
      <c r="B7751" s="406" t="s">
        <v>3526</v>
      </c>
      <c r="C7751" s="170" t="s">
        <v>2594</v>
      </c>
      <c r="D7751" s="405" t="s">
        <v>3627</v>
      </c>
      <c r="E7751" s="404">
        <v>3500</v>
      </c>
      <c r="F7751" s="434" t="s">
        <v>6146</v>
      </c>
      <c r="G7751" s="403" t="s">
        <v>6145</v>
      </c>
      <c r="H7751" s="170" t="s">
        <v>3574</v>
      </c>
      <c r="I7751" s="170" t="s">
        <v>3529</v>
      </c>
      <c r="J7751" s="155" t="s">
        <v>3574</v>
      </c>
      <c r="K7751" s="170">
        <v>1</v>
      </c>
      <c r="L7751" s="170">
        <v>3</v>
      </c>
      <c r="M7751" s="402">
        <v>10918.06</v>
      </c>
      <c r="N7751" s="170"/>
      <c r="O7751" s="170"/>
      <c r="P7751" s="402"/>
    </row>
    <row r="7752" spans="1:16" ht="33.75" x14ac:dyDescent="0.2">
      <c r="A7752" s="406" t="s">
        <v>3527</v>
      </c>
      <c r="B7752" s="406" t="s">
        <v>3526</v>
      </c>
      <c r="C7752" s="170" t="s">
        <v>2594</v>
      </c>
      <c r="D7752" s="405" t="s">
        <v>3548</v>
      </c>
      <c r="E7752" s="404">
        <v>3000</v>
      </c>
      <c r="F7752" s="434" t="s">
        <v>5532</v>
      </c>
      <c r="G7752" s="403" t="s">
        <v>5531</v>
      </c>
      <c r="H7752" s="170" t="s">
        <v>3533</v>
      </c>
      <c r="I7752" s="170" t="s">
        <v>3529</v>
      </c>
      <c r="J7752" s="155" t="s">
        <v>3533</v>
      </c>
      <c r="K7752" s="170">
        <v>4</v>
      </c>
      <c r="L7752" s="170">
        <v>12</v>
      </c>
      <c r="M7752" s="402">
        <v>36900</v>
      </c>
      <c r="N7752" s="170"/>
      <c r="O7752" s="170"/>
      <c r="P7752" s="402"/>
    </row>
    <row r="7753" spans="1:16" ht="33.75" x14ac:dyDescent="0.2">
      <c r="A7753" s="406" t="s">
        <v>3527</v>
      </c>
      <c r="B7753" s="406" t="s">
        <v>3526</v>
      </c>
      <c r="C7753" s="170" t="s">
        <v>2594</v>
      </c>
      <c r="D7753" s="405" t="s">
        <v>3598</v>
      </c>
      <c r="E7753" s="404">
        <v>3500</v>
      </c>
      <c r="F7753" s="434" t="s">
        <v>5530</v>
      </c>
      <c r="G7753" s="403" t="s">
        <v>5529</v>
      </c>
      <c r="H7753" s="170" t="s">
        <v>3533</v>
      </c>
      <c r="I7753" s="170" t="s">
        <v>3529</v>
      </c>
      <c r="J7753" s="155" t="s">
        <v>3533</v>
      </c>
      <c r="K7753" s="170">
        <v>4</v>
      </c>
      <c r="L7753" s="170">
        <v>12</v>
      </c>
      <c r="M7753" s="402">
        <v>42783.33</v>
      </c>
      <c r="N7753" s="170"/>
      <c r="O7753" s="170"/>
      <c r="P7753" s="402"/>
    </row>
    <row r="7754" spans="1:16" ht="33.75" x14ac:dyDescent="0.2">
      <c r="A7754" s="406" t="s">
        <v>3527</v>
      </c>
      <c r="B7754" s="406" t="s">
        <v>3526</v>
      </c>
      <c r="C7754" s="170" t="s">
        <v>2594</v>
      </c>
      <c r="D7754" s="405" t="s">
        <v>4330</v>
      </c>
      <c r="E7754" s="404">
        <v>5000</v>
      </c>
      <c r="F7754" s="434" t="s">
        <v>5528</v>
      </c>
      <c r="G7754" s="403" t="s">
        <v>5527</v>
      </c>
      <c r="H7754" s="170" t="s">
        <v>3542</v>
      </c>
      <c r="I7754" s="170" t="s">
        <v>3529</v>
      </c>
      <c r="J7754" s="155" t="s">
        <v>3542</v>
      </c>
      <c r="K7754" s="170">
        <v>4</v>
      </c>
      <c r="L7754" s="170">
        <v>12</v>
      </c>
      <c r="M7754" s="402">
        <v>60900</v>
      </c>
      <c r="N7754" s="170"/>
      <c r="O7754" s="170"/>
      <c r="P7754" s="402"/>
    </row>
    <row r="7755" spans="1:16" ht="33.75" x14ac:dyDescent="0.2">
      <c r="A7755" s="406" t="s">
        <v>3527</v>
      </c>
      <c r="B7755" s="406" t="s">
        <v>3526</v>
      </c>
      <c r="C7755" s="170" t="s">
        <v>2594</v>
      </c>
      <c r="D7755" s="405" t="s">
        <v>3532</v>
      </c>
      <c r="E7755" s="404">
        <v>2300</v>
      </c>
      <c r="F7755" s="434" t="s">
        <v>5526</v>
      </c>
      <c r="G7755" s="403" t="s">
        <v>5525</v>
      </c>
      <c r="H7755" s="170" t="s">
        <v>3542</v>
      </c>
      <c r="I7755" s="170" t="s">
        <v>3529</v>
      </c>
      <c r="J7755" s="155" t="s">
        <v>3542</v>
      </c>
      <c r="K7755" s="170">
        <v>4</v>
      </c>
      <c r="L7755" s="170">
        <v>12</v>
      </c>
      <c r="M7755" s="402">
        <v>28500</v>
      </c>
      <c r="N7755" s="170"/>
      <c r="O7755" s="170"/>
      <c r="P7755" s="402"/>
    </row>
    <row r="7756" spans="1:16" ht="33.75" x14ac:dyDescent="0.2">
      <c r="A7756" s="406" t="s">
        <v>3527</v>
      </c>
      <c r="B7756" s="406" t="s">
        <v>3526</v>
      </c>
      <c r="C7756" s="170" t="s">
        <v>2594</v>
      </c>
      <c r="D7756" s="405" t="s">
        <v>3525</v>
      </c>
      <c r="E7756" s="404">
        <v>1900</v>
      </c>
      <c r="F7756" s="434" t="s">
        <v>5524</v>
      </c>
      <c r="G7756" s="403" t="s">
        <v>5523</v>
      </c>
      <c r="H7756" s="170" t="s">
        <v>3567</v>
      </c>
      <c r="I7756" s="170" t="s">
        <v>3529</v>
      </c>
      <c r="J7756" s="155" t="s">
        <v>3567</v>
      </c>
      <c r="K7756" s="170">
        <v>4</v>
      </c>
      <c r="L7756" s="170">
        <v>12</v>
      </c>
      <c r="M7756" s="402">
        <v>23700</v>
      </c>
      <c r="N7756" s="170"/>
      <c r="O7756" s="170"/>
      <c r="P7756" s="402"/>
    </row>
    <row r="7757" spans="1:16" ht="33.75" x14ac:dyDescent="0.2">
      <c r="A7757" s="406" t="s">
        <v>3527</v>
      </c>
      <c r="B7757" s="406" t="s">
        <v>3526</v>
      </c>
      <c r="C7757" s="170" t="s">
        <v>2594</v>
      </c>
      <c r="D7757" s="405" t="s">
        <v>3598</v>
      </c>
      <c r="E7757" s="404">
        <v>3500</v>
      </c>
      <c r="F7757" s="434" t="s">
        <v>5522</v>
      </c>
      <c r="G7757" s="403" t="s">
        <v>5521</v>
      </c>
      <c r="H7757" s="170" t="s">
        <v>3574</v>
      </c>
      <c r="I7757" s="170" t="s">
        <v>3529</v>
      </c>
      <c r="J7757" s="155" t="s">
        <v>3574</v>
      </c>
      <c r="K7757" s="170">
        <v>4</v>
      </c>
      <c r="L7757" s="170">
        <v>12</v>
      </c>
      <c r="M7757" s="402">
        <v>42900</v>
      </c>
      <c r="N7757" s="170"/>
      <c r="O7757" s="170"/>
      <c r="P7757" s="402"/>
    </row>
    <row r="7758" spans="1:16" ht="33.75" x14ac:dyDescent="0.2">
      <c r="A7758" s="406" t="s">
        <v>3527</v>
      </c>
      <c r="B7758" s="406" t="s">
        <v>3526</v>
      </c>
      <c r="C7758" s="170" t="s">
        <v>2594</v>
      </c>
      <c r="D7758" s="405" t="s">
        <v>3525</v>
      </c>
      <c r="E7758" s="404">
        <v>1500</v>
      </c>
      <c r="F7758" s="434" t="s">
        <v>5520</v>
      </c>
      <c r="G7758" s="403" t="s">
        <v>5519</v>
      </c>
      <c r="H7758" s="170" t="s">
        <v>3533</v>
      </c>
      <c r="I7758" s="170" t="s">
        <v>5297</v>
      </c>
      <c r="J7758" s="155" t="s">
        <v>5297</v>
      </c>
      <c r="K7758" s="170">
        <v>4</v>
      </c>
      <c r="L7758" s="170">
        <v>12</v>
      </c>
      <c r="M7758" s="402">
        <v>19100</v>
      </c>
      <c r="N7758" s="170"/>
      <c r="O7758" s="170"/>
      <c r="P7758" s="402"/>
    </row>
    <row r="7759" spans="1:16" ht="33.75" x14ac:dyDescent="0.2">
      <c r="A7759" s="406" t="s">
        <v>3527</v>
      </c>
      <c r="B7759" s="406" t="s">
        <v>3526</v>
      </c>
      <c r="C7759" s="170" t="s">
        <v>2594</v>
      </c>
      <c r="D7759" s="405" t="s">
        <v>3548</v>
      </c>
      <c r="E7759" s="404">
        <v>3000</v>
      </c>
      <c r="F7759" s="434" t="s">
        <v>5518</v>
      </c>
      <c r="G7759" s="403" t="s">
        <v>5517</v>
      </c>
      <c r="H7759" s="170" t="s">
        <v>3538</v>
      </c>
      <c r="I7759" s="170" t="s">
        <v>3522</v>
      </c>
      <c r="J7759" s="155" t="s">
        <v>3538</v>
      </c>
      <c r="K7759" s="170">
        <v>4</v>
      </c>
      <c r="L7759" s="170">
        <v>12</v>
      </c>
      <c r="M7759" s="402">
        <v>36900</v>
      </c>
      <c r="N7759" s="170"/>
      <c r="O7759" s="170"/>
      <c r="P7759" s="402"/>
    </row>
    <row r="7760" spans="1:16" ht="33.75" x14ac:dyDescent="0.2">
      <c r="A7760" s="406" t="s">
        <v>3527</v>
      </c>
      <c r="B7760" s="406" t="s">
        <v>3526</v>
      </c>
      <c r="C7760" s="170" t="s">
        <v>2594</v>
      </c>
      <c r="D7760" s="405" t="s">
        <v>3532</v>
      </c>
      <c r="E7760" s="404">
        <v>3000</v>
      </c>
      <c r="F7760" s="434" t="s">
        <v>5516</v>
      </c>
      <c r="G7760" s="403" t="s">
        <v>5515</v>
      </c>
      <c r="H7760" s="170" t="s">
        <v>5514</v>
      </c>
      <c r="I7760" s="170" t="s">
        <v>3529</v>
      </c>
      <c r="J7760" s="155" t="s">
        <v>5514</v>
      </c>
      <c r="K7760" s="170">
        <v>3</v>
      </c>
      <c r="L7760" s="170">
        <v>7</v>
      </c>
      <c r="M7760" s="402">
        <v>21675</v>
      </c>
      <c r="N7760" s="170"/>
      <c r="O7760" s="170"/>
      <c r="P7760" s="402"/>
    </row>
    <row r="7761" spans="1:16" ht="33.75" x14ac:dyDescent="0.2">
      <c r="A7761" s="406" t="s">
        <v>3527</v>
      </c>
      <c r="B7761" s="406" t="s">
        <v>3526</v>
      </c>
      <c r="C7761" s="170" t="s">
        <v>2594</v>
      </c>
      <c r="D7761" s="405" t="s">
        <v>3566</v>
      </c>
      <c r="E7761" s="404">
        <v>3500</v>
      </c>
      <c r="F7761" s="434" t="s">
        <v>5516</v>
      </c>
      <c r="G7761" s="403" t="s">
        <v>5515</v>
      </c>
      <c r="H7761" s="170" t="s">
        <v>5514</v>
      </c>
      <c r="I7761" s="170" t="s">
        <v>3529</v>
      </c>
      <c r="J7761" s="155" t="s">
        <v>5514</v>
      </c>
      <c r="K7761" s="170">
        <v>2</v>
      </c>
      <c r="L7761" s="170">
        <v>6</v>
      </c>
      <c r="M7761" s="402">
        <v>21900</v>
      </c>
      <c r="N7761" s="170"/>
      <c r="O7761" s="170"/>
      <c r="P7761" s="402"/>
    </row>
    <row r="7762" spans="1:16" ht="33.75" x14ac:dyDescent="0.2">
      <c r="A7762" s="406" t="s">
        <v>3527</v>
      </c>
      <c r="B7762" s="406" t="s">
        <v>3526</v>
      </c>
      <c r="C7762" s="170" t="s">
        <v>2594</v>
      </c>
      <c r="D7762" s="405" t="s">
        <v>5513</v>
      </c>
      <c r="E7762" s="404">
        <v>8900</v>
      </c>
      <c r="F7762" s="434" t="s">
        <v>5512</v>
      </c>
      <c r="G7762" s="403" t="s">
        <v>5511</v>
      </c>
      <c r="H7762" s="170" t="s">
        <v>3801</v>
      </c>
      <c r="I7762" s="170" t="s">
        <v>3529</v>
      </c>
      <c r="J7762" s="155" t="s">
        <v>3801</v>
      </c>
      <c r="K7762" s="170">
        <v>4</v>
      </c>
      <c r="L7762" s="170">
        <v>12</v>
      </c>
      <c r="M7762" s="402">
        <v>108313.11</v>
      </c>
      <c r="N7762" s="170"/>
      <c r="O7762" s="170"/>
      <c r="P7762" s="402"/>
    </row>
    <row r="7763" spans="1:16" ht="33.75" x14ac:dyDescent="0.2">
      <c r="A7763" s="406" t="s">
        <v>3527</v>
      </c>
      <c r="B7763" s="406" t="s">
        <v>3526</v>
      </c>
      <c r="C7763" s="170" t="s">
        <v>2594</v>
      </c>
      <c r="D7763" s="405" t="s">
        <v>4836</v>
      </c>
      <c r="E7763" s="404">
        <v>3500</v>
      </c>
      <c r="F7763" s="434" t="s">
        <v>5510</v>
      </c>
      <c r="G7763" s="403" t="s">
        <v>5509</v>
      </c>
      <c r="H7763" s="170" t="s">
        <v>3533</v>
      </c>
      <c r="I7763" s="170" t="s">
        <v>3529</v>
      </c>
      <c r="J7763" s="155" t="s">
        <v>3533</v>
      </c>
      <c r="K7763" s="170">
        <v>4</v>
      </c>
      <c r="L7763" s="170">
        <v>12</v>
      </c>
      <c r="M7763" s="402">
        <v>42900</v>
      </c>
      <c r="N7763" s="170"/>
      <c r="O7763" s="170"/>
      <c r="P7763" s="402"/>
    </row>
    <row r="7764" spans="1:16" ht="33.75" x14ac:dyDescent="0.2">
      <c r="A7764" s="406" t="s">
        <v>3527</v>
      </c>
      <c r="B7764" s="406" t="s">
        <v>3526</v>
      </c>
      <c r="C7764" s="170" t="s">
        <v>2594</v>
      </c>
      <c r="D7764" s="405" t="s">
        <v>3525</v>
      </c>
      <c r="E7764" s="404">
        <v>1800</v>
      </c>
      <c r="F7764" s="434" t="s">
        <v>5508</v>
      </c>
      <c r="G7764" s="403" t="s">
        <v>5507</v>
      </c>
      <c r="H7764" s="170" t="s">
        <v>4014</v>
      </c>
      <c r="I7764" s="170" t="s">
        <v>3628</v>
      </c>
      <c r="J7764" s="155" t="s">
        <v>3628</v>
      </c>
      <c r="K7764" s="170">
        <v>4</v>
      </c>
      <c r="L7764" s="170">
        <v>12</v>
      </c>
      <c r="M7764" s="402">
        <v>22500</v>
      </c>
      <c r="N7764" s="170"/>
      <c r="O7764" s="170"/>
      <c r="P7764" s="402"/>
    </row>
    <row r="7765" spans="1:16" ht="33.75" x14ac:dyDescent="0.2">
      <c r="A7765" s="406" t="s">
        <v>3527</v>
      </c>
      <c r="B7765" s="406" t="s">
        <v>3526</v>
      </c>
      <c r="C7765" s="170" t="s">
        <v>2594</v>
      </c>
      <c r="D7765" s="405" t="s">
        <v>3598</v>
      </c>
      <c r="E7765" s="404">
        <v>3500</v>
      </c>
      <c r="F7765" s="434" t="s">
        <v>5506</v>
      </c>
      <c r="G7765" s="403" t="s">
        <v>5505</v>
      </c>
      <c r="H7765" s="170" t="s">
        <v>3533</v>
      </c>
      <c r="I7765" s="170" t="s">
        <v>3529</v>
      </c>
      <c r="J7765" s="155" t="s">
        <v>3533</v>
      </c>
      <c r="K7765" s="170">
        <v>4</v>
      </c>
      <c r="L7765" s="170">
        <v>12</v>
      </c>
      <c r="M7765" s="402">
        <v>42900</v>
      </c>
      <c r="N7765" s="170"/>
      <c r="O7765" s="170"/>
      <c r="P7765" s="402"/>
    </row>
    <row r="7766" spans="1:16" ht="33.75" x14ac:dyDescent="0.2">
      <c r="A7766" s="406" t="s">
        <v>3527</v>
      </c>
      <c r="B7766" s="406" t="s">
        <v>3526</v>
      </c>
      <c r="C7766" s="170" t="s">
        <v>2594</v>
      </c>
      <c r="D7766" s="405" t="s">
        <v>6144</v>
      </c>
      <c r="E7766" s="404">
        <v>2213</v>
      </c>
      <c r="F7766" s="434" t="s">
        <v>6143</v>
      </c>
      <c r="G7766" s="403" t="s">
        <v>6142</v>
      </c>
      <c r="H7766" s="170" t="s">
        <v>4386</v>
      </c>
      <c r="I7766" s="170" t="s">
        <v>3522</v>
      </c>
      <c r="J7766" s="155" t="s">
        <v>4386</v>
      </c>
      <c r="K7766" s="170">
        <v>4</v>
      </c>
      <c r="L7766" s="170">
        <v>11</v>
      </c>
      <c r="M7766" s="402">
        <v>25436</v>
      </c>
      <c r="N7766" s="170"/>
      <c r="O7766" s="170"/>
      <c r="P7766" s="402"/>
    </row>
    <row r="7767" spans="1:16" ht="33.75" x14ac:dyDescent="0.2">
      <c r="A7767" s="406" t="s">
        <v>3527</v>
      </c>
      <c r="B7767" s="406" t="s">
        <v>3526</v>
      </c>
      <c r="C7767" s="170" t="s">
        <v>2594</v>
      </c>
      <c r="D7767" s="405" t="s">
        <v>3552</v>
      </c>
      <c r="E7767" s="404">
        <v>1800</v>
      </c>
      <c r="F7767" s="434" t="s">
        <v>5498</v>
      </c>
      <c r="G7767" s="403" t="s">
        <v>5497</v>
      </c>
      <c r="H7767" s="170" t="s">
        <v>3779</v>
      </c>
      <c r="I7767" s="170" t="s">
        <v>3529</v>
      </c>
      <c r="J7767" s="155" t="s">
        <v>3779</v>
      </c>
      <c r="K7767" s="170">
        <v>1</v>
      </c>
      <c r="L7767" s="170">
        <v>2</v>
      </c>
      <c r="M7767" s="402">
        <v>3360</v>
      </c>
      <c r="N7767" s="170"/>
      <c r="O7767" s="170"/>
      <c r="P7767" s="402"/>
    </row>
    <row r="7768" spans="1:16" ht="33.75" x14ac:dyDescent="0.2">
      <c r="A7768" s="406" t="s">
        <v>3527</v>
      </c>
      <c r="B7768" s="406" t="s">
        <v>3526</v>
      </c>
      <c r="C7768" s="170" t="s">
        <v>2594</v>
      </c>
      <c r="D7768" s="405" t="s">
        <v>3532</v>
      </c>
      <c r="E7768" s="404">
        <v>2200</v>
      </c>
      <c r="F7768" s="434" t="s">
        <v>6141</v>
      </c>
      <c r="G7768" s="403" t="s">
        <v>6140</v>
      </c>
      <c r="H7768" s="170" t="s">
        <v>3533</v>
      </c>
      <c r="I7768" s="170" t="s">
        <v>3931</v>
      </c>
      <c r="J7768" s="155" t="s">
        <v>3533</v>
      </c>
      <c r="K7768" s="170">
        <v>3</v>
      </c>
      <c r="L7768" s="170">
        <v>7</v>
      </c>
      <c r="M7768" s="402">
        <v>15852.53</v>
      </c>
      <c r="N7768" s="170"/>
      <c r="O7768" s="170"/>
      <c r="P7768" s="402"/>
    </row>
    <row r="7769" spans="1:16" ht="33.75" x14ac:dyDescent="0.2">
      <c r="A7769" s="406" t="s">
        <v>3527</v>
      </c>
      <c r="B7769" s="406" t="s">
        <v>3526</v>
      </c>
      <c r="C7769" s="170" t="s">
        <v>2594</v>
      </c>
      <c r="D7769" s="405" t="s">
        <v>5496</v>
      </c>
      <c r="E7769" s="404">
        <v>6000</v>
      </c>
      <c r="F7769" s="434" t="s">
        <v>5495</v>
      </c>
      <c r="G7769" s="403" t="s">
        <v>5494</v>
      </c>
      <c r="H7769" s="170" t="s">
        <v>3528</v>
      </c>
      <c r="I7769" s="170" t="s">
        <v>3529</v>
      </c>
      <c r="J7769" s="155" t="s">
        <v>3528</v>
      </c>
      <c r="K7769" s="170">
        <v>4</v>
      </c>
      <c r="L7769" s="170">
        <v>12</v>
      </c>
      <c r="M7769" s="402">
        <v>72900</v>
      </c>
      <c r="N7769" s="170"/>
      <c r="O7769" s="170"/>
      <c r="P7769" s="402"/>
    </row>
    <row r="7770" spans="1:16" ht="33.75" x14ac:dyDescent="0.2">
      <c r="A7770" s="406" t="s">
        <v>3527</v>
      </c>
      <c r="B7770" s="406" t="s">
        <v>3526</v>
      </c>
      <c r="C7770" s="170" t="s">
        <v>2594</v>
      </c>
      <c r="D7770" s="405" t="s">
        <v>3964</v>
      </c>
      <c r="E7770" s="404">
        <v>1800</v>
      </c>
      <c r="F7770" s="434" t="s">
        <v>5490</v>
      </c>
      <c r="G7770" s="403" t="s">
        <v>5489</v>
      </c>
      <c r="H7770" s="170" t="s">
        <v>3538</v>
      </c>
      <c r="I7770" s="170" t="s">
        <v>3522</v>
      </c>
      <c r="J7770" s="155" t="s">
        <v>3538</v>
      </c>
      <c r="K7770" s="170">
        <v>4</v>
      </c>
      <c r="L7770" s="170">
        <v>12</v>
      </c>
      <c r="M7770" s="402">
        <v>22500</v>
      </c>
      <c r="N7770" s="170"/>
      <c r="O7770" s="170"/>
      <c r="P7770" s="402"/>
    </row>
    <row r="7771" spans="1:16" ht="33.75" x14ac:dyDescent="0.2">
      <c r="A7771" s="406" t="s">
        <v>3527</v>
      </c>
      <c r="B7771" s="406" t="s">
        <v>3526</v>
      </c>
      <c r="C7771" s="170" t="s">
        <v>2594</v>
      </c>
      <c r="D7771" s="405" t="s">
        <v>3778</v>
      </c>
      <c r="E7771" s="404">
        <v>3500</v>
      </c>
      <c r="F7771" s="434" t="s">
        <v>5488</v>
      </c>
      <c r="G7771" s="403" t="s">
        <v>5487</v>
      </c>
      <c r="H7771" s="170" t="s">
        <v>3574</v>
      </c>
      <c r="I7771" s="170" t="s">
        <v>3529</v>
      </c>
      <c r="J7771" s="155" t="s">
        <v>3574</v>
      </c>
      <c r="K7771" s="170">
        <v>4</v>
      </c>
      <c r="L7771" s="170">
        <v>12</v>
      </c>
      <c r="M7771" s="402">
        <v>42900</v>
      </c>
      <c r="N7771" s="170"/>
      <c r="O7771" s="170"/>
      <c r="P7771" s="402"/>
    </row>
    <row r="7772" spans="1:16" ht="33.75" x14ac:dyDescent="0.2">
      <c r="A7772" s="406" t="s">
        <v>3527</v>
      </c>
      <c r="B7772" s="406" t="s">
        <v>3526</v>
      </c>
      <c r="C7772" s="170" t="s">
        <v>2594</v>
      </c>
      <c r="D7772" s="405" t="s">
        <v>3558</v>
      </c>
      <c r="E7772" s="404">
        <v>3500</v>
      </c>
      <c r="F7772" s="434" t="s">
        <v>5486</v>
      </c>
      <c r="G7772" s="403" t="s">
        <v>5485</v>
      </c>
      <c r="H7772" s="170" t="s">
        <v>3542</v>
      </c>
      <c r="I7772" s="170" t="s">
        <v>3529</v>
      </c>
      <c r="J7772" s="155" t="s">
        <v>3542</v>
      </c>
      <c r="K7772" s="170">
        <v>4</v>
      </c>
      <c r="L7772" s="170">
        <v>12</v>
      </c>
      <c r="M7772" s="402">
        <v>43141.119999999995</v>
      </c>
      <c r="N7772" s="170"/>
      <c r="O7772" s="170"/>
      <c r="P7772" s="402"/>
    </row>
    <row r="7773" spans="1:16" ht="33.75" x14ac:dyDescent="0.2">
      <c r="A7773" s="406" t="s">
        <v>3527</v>
      </c>
      <c r="B7773" s="406" t="s">
        <v>3526</v>
      </c>
      <c r="C7773" s="170" t="s">
        <v>2594</v>
      </c>
      <c r="D7773" s="405" t="s">
        <v>3627</v>
      </c>
      <c r="E7773" s="404">
        <v>3500</v>
      </c>
      <c r="F7773" s="434" t="s">
        <v>5484</v>
      </c>
      <c r="G7773" s="403" t="s">
        <v>5483</v>
      </c>
      <c r="H7773" s="170" t="s">
        <v>3542</v>
      </c>
      <c r="I7773" s="170" t="s">
        <v>3534</v>
      </c>
      <c r="J7773" s="155" t="s">
        <v>3542</v>
      </c>
      <c r="K7773" s="170">
        <v>4</v>
      </c>
      <c r="L7773" s="170">
        <v>12</v>
      </c>
      <c r="M7773" s="402">
        <v>42900</v>
      </c>
      <c r="N7773" s="170"/>
      <c r="O7773" s="170"/>
      <c r="P7773" s="402"/>
    </row>
    <row r="7774" spans="1:16" ht="33.75" x14ac:dyDescent="0.2">
      <c r="A7774" s="406" t="s">
        <v>3527</v>
      </c>
      <c r="B7774" s="406" t="s">
        <v>3526</v>
      </c>
      <c r="C7774" s="170" t="s">
        <v>2594</v>
      </c>
      <c r="D7774" s="405" t="s">
        <v>3548</v>
      </c>
      <c r="E7774" s="404">
        <v>3000</v>
      </c>
      <c r="F7774" s="434" t="s">
        <v>5482</v>
      </c>
      <c r="G7774" s="403" t="s">
        <v>5481</v>
      </c>
      <c r="H7774" s="170" t="s">
        <v>3574</v>
      </c>
      <c r="I7774" s="170" t="s">
        <v>3534</v>
      </c>
      <c r="J7774" s="155" t="s">
        <v>3574</v>
      </c>
      <c r="K7774" s="170">
        <v>4</v>
      </c>
      <c r="L7774" s="170">
        <v>12</v>
      </c>
      <c r="M7774" s="402">
        <v>37003.33</v>
      </c>
      <c r="N7774" s="170"/>
      <c r="O7774" s="170"/>
      <c r="P7774" s="402"/>
    </row>
    <row r="7775" spans="1:16" ht="33.75" x14ac:dyDescent="0.2">
      <c r="A7775" s="406" t="s">
        <v>3527</v>
      </c>
      <c r="B7775" s="406" t="s">
        <v>3526</v>
      </c>
      <c r="C7775" s="170" t="s">
        <v>2594</v>
      </c>
      <c r="D7775" s="405" t="s">
        <v>3670</v>
      </c>
      <c r="E7775" s="404">
        <v>3950</v>
      </c>
      <c r="F7775" s="434" t="s">
        <v>5478</v>
      </c>
      <c r="G7775" s="403" t="s">
        <v>5477</v>
      </c>
      <c r="H7775" s="170" t="s">
        <v>3542</v>
      </c>
      <c r="I7775" s="170" t="s">
        <v>3529</v>
      </c>
      <c r="J7775" s="155" t="s">
        <v>3542</v>
      </c>
      <c r="K7775" s="170">
        <v>4</v>
      </c>
      <c r="L7775" s="170">
        <v>12</v>
      </c>
      <c r="M7775" s="402">
        <v>48300</v>
      </c>
      <c r="N7775" s="170"/>
      <c r="O7775" s="170"/>
      <c r="P7775" s="402"/>
    </row>
    <row r="7776" spans="1:16" ht="33.75" x14ac:dyDescent="0.2">
      <c r="A7776" s="406" t="s">
        <v>3527</v>
      </c>
      <c r="B7776" s="406" t="s">
        <v>3526</v>
      </c>
      <c r="C7776" s="170" t="s">
        <v>2594</v>
      </c>
      <c r="D7776" s="405" t="s">
        <v>3598</v>
      </c>
      <c r="E7776" s="404">
        <v>3500</v>
      </c>
      <c r="F7776" s="434" t="s">
        <v>5476</v>
      </c>
      <c r="G7776" s="403" t="s">
        <v>5475</v>
      </c>
      <c r="H7776" s="170" t="s">
        <v>3574</v>
      </c>
      <c r="I7776" s="170" t="s">
        <v>3529</v>
      </c>
      <c r="J7776" s="155" t="s">
        <v>3574</v>
      </c>
      <c r="K7776" s="170">
        <v>4</v>
      </c>
      <c r="L7776" s="170">
        <v>12</v>
      </c>
      <c r="M7776" s="402">
        <v>42900</v>
      </c>
      <c r="N7776" s="170"/>
      <c r="O7776" s="170"/>
      <c r="P7776" s="402"/>
    </row>
    <row r="7777" spans="1:16" ht="33.75" x14ac:dyDescent="0.2">
      <c r="A7777" s="406" t="s">
        <v>3527</v>
      </c>
      <c r="B7777" s="406" t="s">
        <v>3526</v>
      </c>
      <c r="C7777" s="170" t="s">
        <v>2594</v>
      </c>
      <c r="D7777" s="405" t="s">
        <v>3552</v>
      </c>
      <c r="E7777" s="404">
        <v>1740</v>
      </c>
      <c r="F7777" s="434" t="s">
        <v>5474</v>
      </c>
      <c r="G7777" s="403" t="s">
        <v>5473</v>
      </c>
      <c r="H7777" s="170" t="s">
        <v>3533</v>
      </c>
      <c r="I7777" s="170" t="s">
        <v>3560</v>
      </c>
      <c r="J7777" s="155" t="s">
        <v>3533</v>
      </c>
      <c r="K7777" s="170">
        <v>4</v>
      </c>
      <c r="L7777" s="170">
        <v>12</v>
      </c>
      <c r="M7777" s="402">
        <v>21780</v>
      </c>
      <c r="N7777" s="170"/>
      <c r="O7777" s="170"/>
      <c r="P7777" s="402"/>
    </row>
    <row r="7778" spans="1:16" ht="33.75" x14ac:dyDescent="0.2">
      <c r="A7778" s="406" t="s">
        <v>3527</v>
      </c>
      <c r="B7778" s="406" t="s">
        <v>3526</v>
      </c>
      <c r="C7778" s="170" t="s">
        <v>2594</v>
      </c>
      <c r="D7778" s="405" t="s">
        <v>5472</v>
      </c>
      <c r="E7778" s="404">
        <v>3300</v>
      </c>
      <c r="F7778" s="434" t="s">
        <v>5471</v>
      </c>
      <c r="G7778" s="403" t="s">
        <v>5470</v>
      </c>
      <c r="H7778" s="170" t="s">
        <v>3624</v>
      </c>
      <c r="I7778" s="170" t="s">
        <v>3560</v>
      </c>
      <c r="J7778" s="155" t="s">
        <v>3624</v>
      </c>
      <c r="K7778" s="170">
        <v>4</v>
      </c>
      <c r="L7778" s="170">
        <v>12</v>
      </c>
      <c r="M7778" s="402">
        <v>40177.5</v>
      </c>
      <c r="N7778" s="170"/>
      <c r="O7778" s="170"/>
      <c r="P7778" s="402"/>
    </row>
    <row r="7779" spans="1:16" ht="33.75" x14ac:dyDescent="0.2">
      <c r="A7779" s="406" t="s">
        <v>3527</v>
      </c>
      <c r="B7779" s="406" t="s">
        <v>3526</v>
      </c>
      <c r="C7779" s="170" t="s">
        <v>2594</v>
      </c>
      <c r="D7779" s="405" t="s">
        <v>5072</v>
      </c>
      <c r="E7779" s="404">
        <v>2500</v>
      </c>
      <c r="F7779" s="434" t="s">
        <v>5469</v>
      </c>
      <c r="G7779" s="403" t="s">
        <v>5468</v>
      </c>
      <c r="H7779" s="170" t="s">
        <v>3567</v>
      </c>
      <c r="I7779" s="170" t="s">
        <v>3534</v>
      </c>
      <c r="J7779" s="155" t="s">
        <v>3567</v>
      </c>
      <c r="K7779" s="170">
        <v>4</v>
      </c>
      <c r="L7779" s="170">
        <v>12</v>
      </c>
      <c r="M7779" s="402">
        <v>30900</v>
      </c>
      <c r="N7779" s="170"/>
      <c r="O7779" s="170"/>
      <c r="P7779" s="402"/>
    </row>
    <row r="7780" spans="1:16" ht="33.75" x14ac:dyDescent="0.2">
      <c r="A7780" s="406" t="s">
        <v>3527</v>
      </c>
      <c r="B7780" s="406" t="s">
        <v>3526</v>
      </c>
      <c r="C7780" s="170" t="s">
        <v>2594</v>
      </c>
      <c r="D7780" s="405" t="s">
        <v>4708</v>
      </c>
      <c r="E7780" s="404">
        <v>2600</v>
      </c>
      <c r="F7780" s="434" t="s">
        <v>5467</v>
      </c>
      <c r="G7780" s="403" t="s">
        <v>5466</v>
      </c>
      <c r="H7780" s="170" t="s">
        <v>3574</v>
      </c>
      <c r="I7780" s="170" t="s">
        <v>3529</v>
      </c>
      <c r="J7780" s="155" t="s">
        <v>3574</v>
      </c>
      <c r="K7780" s="170">
        <v>4</v>
      </c>
      <c r="L7780" s="170">
        <v>12</v>
      </c>
      <c r="M7780" s="402">
        <v>32100</v>
      </c>
      <c r="N7780" s="170"/>
      <c r="O7780" s="170"/>
      <c r="P7780" s="402"/>
    </row>
    <row r="7781" spans="1:16" ht="33.75" x14ac:dyDescent="0.2">
      <c r="A7781" s="406" t="s">
        <v>3527</v>
      </c>
      <c r="B7781" s="406" t="s">
        <v>3526</v>
      </c>
      <c r="C7781" s="170" t="s">
        <v>2594</v>
      </c>
      <c r="D7781" s="405" t="s">
        <v>4010</v>
      </c>
      <c r="E7781" s="404">
        <v>1200</v>
      </c>
      <c r="F7781" s="434" t="s">
        <v>5465</v>
      </c>
      <c r="G7781" s="403" t="s">
        <v>5464</v>
      </c>
      <c r="H7781" s="170" t="s">
        <v>3816</v>
      </c>
      <c r="I7781" s="170" t="s">
        <v>3534</v>
      </c>
      <c r="J7781" s="155" t="s">
        <v>3816</v>
      </c>
      <c r="K7781" s="170">
        <v>4</v>
      </c>
      <c r="L7781" s="170">
        <v>12</v>
      </c>
      <c r="M7781" s="402">
        <v>15500</v>
      </c>
      <c r="N7781" s="170"/>
      <c r="O7781" s="170"/>
      <c r="P7781" s="402"/>
    </row>
    <row r="7782" spans="1:16" ht="33.75" x14ac:dyDescent="0.2">
      <c r="A7782" s="406" t="s">
        <v>3527</v>
      </c>
      <c r="B7782" s="406" t="s">
        <v>3526</v>
      </c>
      <c r="C7782" s="170" t="s">
        <v>2594</v>
      </c>
      <c r="D7782" s="405" t="s">
        <v>4036</v>
      </c>
      <c r="E7782" s="404">
        <v>3500</v>
      </c>
      <c r="F7782" s="434" t="s">
        <v>6139</v>
      </c>
      <c r="G7782" s="403" t="s">
        <v>6138</v>
      </c>
      <c r="H7782" s="170" t="s">
        <v>3574</v>
      </c>
      <c r="I7782" s="170" t="s">
        <v>3522</v>
      </c>
      <c r="J7782" s="155" t="s">
        <v>3574</v>
      </c>
      <c r="K7782" s="170">
        <v>3</v>
      </c>
      <c r="L7782" s="170">
        <v>7</v>
      </c>
      <c r="M7782" s="402">
        <v>24576</v>
      </c>
      <c r="N7782" s="170"/>
      <c r="O7782" s="170"/>
      <c r="P7782" s="402"/>
    </row>
    <row r="7783" spans="1:16" ht="33.75" x14ac:dyDescent="0.2">
      <c r="A7783" s="406" t="s">
        <v>3527</v>
      </c>
      <c r="B7783" s="406" t="s">
        <v>3526</v>
      </c>
      <c r="C7783" s="170" t="s">
        <v>2594</v>
      </c>
      <c r="D7783" s="405" t="s">
        <v>3598</v>
      </c>
      <c r="E7783" s="404">
        <v>3500</v>
      </c>
      <c r="F7783" s="434" t="s">
        <v>5463</v>
      </c>
      <c r="G7783" s="403" t="s">
        <v>5462</v>
      </c>
      <c r="H7783" s="170" t="s">
        <v>4363</v>
      </c>
      <c r="I7783" s="170" t="s">
        <v>3529</v>
      </c>
      <c r="J7783" s="155" t="s">
        <v>4363</v>
      </c>
      <c r="K7783" s="170">
        <v>4</v>
      </c>
      <c r="L7783" s="170">
        <v>12</v>
      </c>
      <c r="M7783" s="402">
        <v>42900</v>
      </c>
      <c r="N7783" s="170"/>
      <c r="O7783" s="170"/>
      <c r="P7783" s="402"/>
    </row>
    <row r="7784" spans="1:16" ht="33.75" x14ac:dyDescent="0.2">
      <c r="A7784" s="406" t="s">
        <v>3527</v>
      </c>
      <c r="B7784" s="406" t="s">
        <v>3526</v>
      </c>
      <c r="C7784" s="170" t="s">
        <v>2594</v>
      </c>
      <c r="D7784" s="405" t="s">
        <v>5461</v>
      </c>
      <c r="E7784" s="404">
        <v>5500</v>
      </c>
      <c r="F7784" s="434" t="s">
        <v>5460</v>
      </c>
      <c r="G7784" s="403" t="s">
        <v>5459</v>
      </c>
      <c r="H7784" s="170" t="s">
        <v>3533</v>
      </c>
      <c r="I7784" s="170" t="s">
        <v>3529</v>
      </c>
      <c r="J7784" s="155" t="s">
        <v>3533</v>
      </c>
      <c r="K7784" s="170">
        <v>4</v>
      </c>
      <c r="L7784" s="170">
        <v>12</v>
      </c>
      <c r="M7784" s="402">
        <v>66900</v>
      </c>
      <c r="N7784" s="170"/>
      <c r="O7784" s="170"/>
      <c r="P7784" s="402"/>
    </row>
    <row r="7785" spans="1:16" ht="33.75" x14ac:dyDescent="0.2">
      <c r="A7785" s="406" t="s">
        <v>3527</v>
      </c>
      <c r="B7785" s="406" t="s">
        <v>3526</v>
      </c>
      <c r="C7785" s="170" t="s">
        <v>2594</v>
      </c>
      <c r="D7785" s="405" t="s">
        <v>6137</v>
      </c>
      <c r="E7785" s="404">
        <v>1800</v>
      </c>
      <c r="F7785" s="434" t="s">
        <v>5458</v>
      </c>
      <c r="G7785" s="403" t="s">
        <v>5457</v>
      </c>
      <c r="H7785" s="170" t="s">
        <v>4046</v>
      </c>
      <c r="I7785" s="170" t="s">
        <v>3534</v>
      </c>
      <c r="J7785" s="155" t="s">
        <v>4046</v>
      </c>
      <c r="K7785" s="170">
        <v>1</v>
      </c>
      <c r="L7785" s="170">
        <v>1</v>
      </c>
      <c r="M7785" s="402">
        <v>1230</v>
      </c>
      <c r="N7785" s="170"/>
      <c r="O7785" s="170"/>
      <c r="P7785" s="402"/>
    </row>
    <row r="7786" spans="1:16" ht="33.75" x14ac:dyDescent="0.2">
      <c r="A7786" s="406" t="s">
        <v>3527</v>
      </c>
      <c r="B7786" s="406" t="s">
        <v>3526</v>
      </c>
      <c r="C7786" s="170" t="s">
        <v>2594</v>
      </c>
      <c r="D7786" s="405" t="s">
        <v>4195</v>
      </c>
      <c r="E7786" s="404">
        <v>3500</v>
      </c>
      <c r="F7786" s="434" t="s">
        <v>5458</v>
      </c>
      <c r="G7786" s="403" t="s">
        <v>5457</v>
      </c>
      <c r="H7786" s="170" t="s">
        <v>4046</v>
      </c>
      <c r="I7786" s="170" t="s">
        <v>3534</v>
      </c>
      <c r="J7786" s="155" t="s">
        <v>4046</v>
      </c>
      <c r="K7786" s="170">
        <v>4</v>
      </c>
      <c r="L7786" s="170">
        <v>12</v>
      </c>
      <c r="M7786" s="402">
        <v>43630</v>
      </c>
      <c r="N7786" s="170"/>
      <c r="O7786" s="170"/>
      <c r="P7786" s="402"/>
    </row>
    <row r="7787" spans="1:16" ht="33.75" x14ac:dyDescent="0.2">
      <c r="A7787" s="406" t="s">
        <v>3527</v>
      </c>
      <c r="B7787" s="406" t="s">
        <v>3526</v>
      </c>
      <c r="C7787" s="170" t="s">
        <v>2594</v>
      </c>
      <c r="D7787" s="405" t="s">
        <v>3598</v>
      </c>
      <c r="E7787" s="404">
        <v>3500</v>
      </c>
      <c r="F7787" s="434" t="s">
        <v>5456</v>
      </c>
      <c r="G7787" s="403" t="s">
        <v>5455</v>
      </c>
      <c r="H7787" s="170" t="s">
        <v>3533</v>
      </c>
      <c r="I7787" s="170" t="s">
        <v>3534</v>
      </c>
      <c r="J7787" s="155" t="s">
        <v>3533</v>
      </c>
      <c r="K7787" s="170">
        <v>4</v>
      </c>
      <c r="L7787" s="170">
        <v>12</v>
      </c>
      <c r="M7787" s="402">
        <v>42900</v>
      </c>
      <c r="N7787" s="170"/>
      <c r="O7787" s="170"/>
      <c r="P7787" s="402"/>
    </row>
    <row r="7788" spans="1:16" ht="33.75" x14ac:dyDescent="0.2">
      <c r="A7788" s="406" t="s">
        <v>3527</v>
      </c>
      <c r="B7788" s="406" t="s">
        <v>3526</v>
      </c>
      <c r="C7788" s="170" t="s">
        <v>2594</v>
      </c>
      <c r="D7788" s="405" t="s">
        <v>3566</v>
      </c>
      <c r="E7788" s="404">
        <v>3500</v>
      </c>
      <c r="F7788" s="434" t="s">
        <v>5454</v>
      </c>
      <c r="G7788" s="403" t="s">
        <v>5453</v>
      </c>
      <c r="H7788" s="170" t="s">
        <v>3999</v>
      </c>
      <c r="I7788" s="170" t="s">
        <v>3560</v>
      </c>
      <c r="J7788" s="155" t="s">
        <v>3999</v>
      </c>
      <c r="K7788" s="170">
        <v>4</v>
      </c>
      <c r="L7788" s="170">
        <v>12</v>
      </c>
      <c r="M7788" s="402">
        <v>42900</v>
      </c>
      <c r="N7788" s="170"/>
      <c r="O7788" s="170"/>
      <c r="P7788" s="402"/>
    </row>
    <row r="7789" spans="1:16" ht="33.75" x14ac:dyDescent="0.2">
      <c r="A7789" s="406" t="s">
        <v>3527</v>
      </c>
      <c r="B7789" s="406" t="s">
        <v>3526</v>
      </c>
      <c r="C7789" s="170" t="s">
        <v>2594</v>
      </c>
      <c r="D7789" s="405" t="s">
        <v>3778</v>
      </c>
      <c r="E7789" s="404">
        <v>3500</v>
      </c>
      <c r="F7789" s="434" t="s">
        <v>5452</v>
      </c>
      <c r="G7789" s="403" t="s">
        <v>5451</v>
      </c>
      <c r="H7789" s="170" t="s">
        <v>3999</v>
      </c>
      <c r="I7789" s="170" t="s">
        <v>3623</v>
      </c>
      <c r="J7789" s="155" t="s">
        <v>3623</v>
      </c>
      <c r="K7789" s="170">
        <v>4</v>
      </c>
      <c r="L7789" s="170">
        <v>12</v>
      </c>
      <c r="M7789" s="402">
        <v>42900</v>
      </c>
      <c r="N7789" s="170"/>
      <c r="O7789" s="170"/>
      <c r="P7789" s="402"/>
    </row>
    <row r="7790" spans="1:16" ht="33.75" x14ac:dyDescent="0.2">
      <c r="A7790" s="406" t="s">
        <v>3527</v>
      </c>
      <c r="B7790" s="406" t="s">
        <v>3526</v>
      </c>
      <c r="C7790" s="170" t="s">
        <v>2594</v>
      </c>
      <c r="D7790" s="405" t="s">
        <v>3532</v>
      </c>
      <c r="E7790" s="404">
        <v>3000</v>
      </c>
      <c r="F7790" s="434" t="s">
        <v>5450</v>
      </c>
      <c r="G7790" s="403" t="s">
        <v>5449</v>
      </c>
      <c r="H7790" s="170" t="s">
        <v>3617</v>
      </c>
      <c r="I7790" s="170" t="s">
        <v>3931</v>
      </c>
      <c r="J7790" s="155" t="s">
        <v>3617</v>
      </c>
      <c r="K7790" s="170">
        <v>4</v>
      </c>
      <c r="L7790" s="170">
        <v>11</v>
      </c>
      <c r="M7790" s="402">
        <v>34292</v>
      </c>
      <c r="N7790" s="170"/>
      <c r="O7790" s="170"/>
      <c r="P7790" s="402"/>
    </row>
    <row r="7791" spans="1:16" ht="33.75" x14ac:dyDescent="0.2">
      <c r="A7791" s="406" t="s">
        <v>3527</v>
      </c>
      <c r="B7791" s="406" t="s">
        <v>3526</v>
      </c>
      <c r="C7791" s="170" t="s">
        <v>2594</v>
      </c>
      <c r="D7791" s="405" t="s">
        <v>3627</v>
      </c>
      <c r="E7791" s="404">
        <v>3500</v>
      </c>
      <c r="F7791" s="434" t="s">
        <v>5448</v>
      </c>
      <c r="G7791" s="403" t="s">
        <v>5447</v>
      </c>
      <c r="H7791" s="170" t="s">
        <v>3574</v>
      </c>
      <c r="I7791" s="170" t="s">
        <v>3529</v>
      </c>
      <c r="J7791" s="155" t="s">
        <v>3574</v>
      </c>
      <c r="K7791" s="170">
        <v>4</v>
      </c>
      <c r="L7791" s="170">
        <v>12</v>
      </c>
      <c r="M7791" s="402">
        <v>43020.56</v>
      </c>
      <c r="N7791" s="170"/>
      <c r="O7791" s="170"/>
      <c r="P7791" s="402"/>
    </row>
    <row r="7792" spans="1:16" ht="33.75" x14ac:dyDescent="0.2">
      <c r="A7792" s="406" t="s">
        <v>3527</v>
      </c>
      <c r="B7792" s="406" t="s">
        <v>3526</v>
      </c>
      <c r="C7792" s="170" t="s">
        <v>2594</v>
      </c>
      <c r="D7792" s="405" t="s">
        <v>5446</v>
      </c>
      <c r="E7792" s="404">
        <v>2000</v>
      </c>
      <c r="F7792" s="434" t="s">
        <v>5445</v>
      </c>
      <c r="G7792" s="403" t="s">
        <v>5444</v>
      </c>
      <c r="H7792" s="170" t="s">
        <v>3574</v>
      </c>
      <c r="I7792" s="170" t="s">
        <v>3522</v>
      </c>
      <c r="J7792" s="155" t="s">
        <v>3574</v>
      </c>
      <c r="K7792" s="170">
        <v>4</v>
      </c>
      <c r="L7792" s="170">
        <v>12</v>
      </c>
      <c r="M7792" s="402">
        <v>21481.5</v>
      </c>
      <c r="N7792" s="170"/>
      <c r="O7792" s="170"/>
      <c r="P7792" s="402"/>
    </row>
    <row r="7793" spans="1:16" ht="33.75" x14ac:dyDescent="0.2">
      <c r="A7793" s="406" t="s">
        <v>3527</v>
      </c>
      <c r="B7793" s="406" t="s">
        <v>3526</v>
      </c>
      <c r="C7793" s="170" t="s">
        <v>2594</v>
      </c>
      <c r="D7793" s="405" t="s">
        <v>5443</v>
      </c>
      <c r="E7793" s="404">
        <v>6000</v>
      </c>
      <c r="F7793" s="434" t="s">
        <v>5442</v>
      </c>
      <c r="G7793" s="403" t="s">
        <v>6136</v>
      </c>
      <c r="H7793" s="170" t="s">
        <v>4373</v>
      </c>
      <c r="I7793" s="170" t="s">
        <v>3529</v>
      </c>
      <c r="J7793" s="155" t="s">
        <v>4373</v>
      </c>
      <c r="K7793" s="170">
        <v>1</v>
      </c>
      <c r="L7793" s="170">
        <v>0</v>
      </c>
      <c r="M7793" s="402">
        <v>0</v>
      </c>
      <c r="N7793" s="170"/>
      <c r="O7793" s="170"/>
      <c r="P7793" s="402"/>
    </row>
    <row r="7794" spans="1:16" ht="33.75" x14ac:dyDescent="0.2">
      <c r="A7794" s="406" t="s">
        <v>3527</v>
      </c>
      <c r="B7794" s="406" t="s">
        <v>3526</v>
      </c>
      <c r="C7794" s="170" t="s">
        <v>2594</v>
      </c>
      <c r="D7794" s="405" t="s">
        <v>5440</v>
      </c>
      <c r="E7794" s="404">
        <v>8000</v>
      </c>
      <c r="F7794" s="434" t="s">
        <v>5439</v>
      </c>
      <c r="G7794" s="403" t="s">
        <v>5438</v>
      </c>
      <c r="H7794" s="170" t="s">
        <v>3533</v>
      </c>
      <c r="I7794" s="170" t="s">
        <v>3534</v>
      </c>
      <c r="J7794" s="155" t="s">
        <v>3533</v>
      </c>
      <c r="K7794" s="170">
        <v>4</v>
      </c>
      <c r="L7794" s="170">
        <v>12</v>
      </c>
      <c r="M7794" s="402">
        <v>96900</v>
      </c>
      <c r="N7794" s="170"/>
      <c r="O7794" s="170"/>
      <c r="P7794" s="402"/>
    </row>
    <row r="7795" spans="1:16" ht="33.75" x14ac:dyDescent="0.2">
      <c r="A7795" s="406" t="s">
        <v>3527</v>
      </c>
      <c r="B7795" s="406" t="s">
        <v>3526</v>
      </c>
      <c r="C7795" s="170" t="s">
        <v>2594</v>
      </c>
      <c r="D7795" s="405" t="s">
        <v>5437</v>
      </c>
      <c r="E7795" s="404">
        <v>8000</v>
      </c>
      <c r="F7795" s="434" t="s">
        <v>5436</v>
      </c>
      <c r="G7795" s="403" t="s">
        <v>5435</v>
      </c>
      <c r="H7795" s="170" t="s">
        <v>3570</v>
      </c>
      <c r="I7795" s="170" t="s">
        <v>3529</v>
      </c>
      <c r="J7795" s="155" t="s">
        <v>3570</v>
      </c>
      <c r="K7795" s="170">
        <v>4</v>
      </c>
      <c r="L7795" s="170">
        <v>12</v>
      </c>
      <c r="M7795" s="402">
        <v>96900</v>
      </c>
      <c r="N7795" s="170"/>
      <c r="O7795" s="170"/>
      <c r="P7795" s="402"/>
    </row>
    <row r="7796" spans="1:16" ht="33.75" x14ac:dyDescent="0.2">
      <c r="A7796" s="406" t="s">
        <v>3527</v>
      </c>
      <c r="B7796" s="406" t="s">
        <v>3526</v>
      </c>
      <c r="C7796" s="170" t="s">
        <v>2594</v>
      </c>
      <c r="D7796" s="405" t="s">
        <v>5330</v>
      </c>
      <c r="E7796" s="404">
        <v>3500</v>
      </c>
      <c r="F7796" s="434" t="s">
        <v>5432</v>
      </c>
      <c r="G7796" s="403" t="s">
        <v>5431</v>
      </c>
      <c r="H7796" s="170" t="s">
        <v>3574</v>
      </c>
      <c r="I7796" s="170" t="s">
        <v>3529</v>
      </c>
      <c r="J7796" s="155" t="s">
        <v>3574</v>
      </c>
      <c r="K7796" s="170">
        <v>4</v>
      </c>
      <c r="L7796" s="170">
        <v>12</v>
      </c>
      <c r="M7796" s="402">
        <v>42900</v>
      </c>
      <c r="N7796" s="170"/>
      <c r="O7796" s="170"/>
      <c r="P7796" s="402"/>
    </row>
    <row r="7797" spans="1:16" ht="33.75" x14ac:dyDescent="0.2">
      <c r="A7797" s="406" t="s">
        <v>3527</v>
      </c>
      <c r="B7797" s="406" t="s">
        <v>3526</v>
      </c>
      <c r="C7797" s="170" t="s">
        <v>2594</v>
      </c>
      <c r="D7797" s="405" t="s">
        <v>3566</v>
      </c>
      <c r="E7797" s="404">
        <v>2500</v>
      </c>
      <c r="F7797" s="434" t="s">
        <v>5430</v>
      </c>
      <c r="G7797" s="403" t="s">
        <v>5429</v>
      </c>
      <c r="H7797" s="170" t="s">
        <v>3538</v>
      </c>
      <c r="I7797" s="170" t="s">
        <v>3522</v>
      </c>
      <c r="J7797" s="155" t="s">
        <v>3538</v>
      </c>
      <c r="K7797" s="170">
        <v>4</v>
      </c>
      <c r="L7797" s="170">
        <v>12</v>
      </c>
      <c r="M7797" s="402">
        <v>30900</v>
      </c>
      <c r="N7797" s="170"/>
      <c r="O7797" s="170"/>
      <c r="P7797" s="402"/>
    </row>
    <row r="7798" spans="1:16" ht="33.75" x14ac:dyDescent="0.2">
      <c r="A7798" s="406" t="s">
        <v>3527</v>
      </c>
      <c r="B7798" s="406" t="s">
        <v>3526</v>
      </c>
      <c r="C7798" s="170" t="s">
        <v>2594</v>
      </c>
      <c r="D7798" s="405" t="s">
        <v>4431</v>
      </c>
      <c r="E7798" s="404">
        <v>3500</v>
      </c>
      <c r="F7798" s="434" t="s">
        <v>6135</v>
      </c>
      <c r="G7798" s="403" t="s">
        <v>6134</v>
      </c>
      <c r="H7798" s="170" t="s">
        <v>3979</v>
      </c>
      <c r="I7798" s="170" t="s">
        <v>3529</v>
      </c>
      <c r="J7798" s="155" t="s">
        <v>3979</v>
      </c>
      <c r="K7798" s="170">
        <v>4</v>
      </c>
      <c r="L7798" s="170">
        <v>11</v>
      </c>
      <c r="M7798" s="402">
        <v>40092.67</v>
      </c>
      <c r="N7798" s="170"/>
      <c r="O7798" s="170"/>
      <c r="P7798" s="402"/>
    </row>
    <row r="7799" spans="1:16" ht="33.75" x14ac:dyDescent="0.2">
      <c r="A7799" s="406" t="s">
        <v>3527</v>
      </c>
      <c r="B7799" s="406" t="s">
        <v>3526</v>
      </c>
      <c r="C7799" s="170" t="s">
        <v>2594</v>
      </c>
      <c r="D7799" s="405" t="s">
        <v>3548</v>
      </c>
      <c r="E7799" s="404">
        <v>3000</v>
      </c>
      <c r="F7799" s="434" t="s">
        <v>5428</v>
      </c>
      <c r="G7799" s="403" t="s">
        <v>5427</v>
      </c>
      <c r="H7799" s="170" t="s">
        <v>3567</v>
      </c>
      <c r="I7799" s="170" t="s">
        <v>3534</v>
      </c>
      <c r="J7799" s="155" t="s">
        <v>3567</v>
      </c>
      <c r="K7799" s="170">
        <v>4</v>
      </c>
      <c r="L7799" s="170">
        <v>12</v>
      </c>
      <c r="M7799" s="402">
        <v>36900</v>
      </c>
      <c r="N7799" s="170"/>
      <c r="O7799" s="170"/>
      <c r="P7799" s="402"/>
    </row>
    <row r="7800" spans="1:16" ht="33.75" x14ac:dyDescent="0.2">
      <c r="A7800" s="406" t="s">
        <v>3527</v>
      </c>
      <c r="B7800" s="406" t="s">
        <v>3526</v>
      </c>
      <c r="C7800" s="170" t="s">
        <v>2594</v>
      </c>
      <c r="D7800" s="405" t="s">
        <v>5426</v>
      </c>
      <c r="E7800" s="404">
        <v>8000</v>
      </c>
      <c r="F7800" s="434" t="s">
        <v>5425</v>
      </c>
      <c r="G7800" s="403" t="s">
        <v>5424</v>
      </c>
      <c r="H7800" s="170" t="s">
        <v>3890</v>
      </c>
      <c r="I7800" s="170" t="s">
        <v>3529</v>
      </c>
      <c r="J7800" s="155" t="s">
        <v>3890</v>
      </c>
      <c r="K7800" s="170">
        <v>4</v>
      </c>
      <c r="L7800" s="170">
        <v>12</v>
      </c>
      <c r="M7800" s="402">
        <v>96900</v>
      </c>
      <c r="N7800" s="170"/>
      <c r="O7800" s="170"/>
      <c r="P7800" s="402"/>
    </row>
    <row r="7801" spans="1:16" ht="33.75" x14ac:dyDescent="0.2">
      <c r="A7801" s="406" t="s">
        <v>3527</v>
      </c>
      <c r="B7801" s="406" t="s">
        <v>3526</v>
      </c>
      <c r="C7801" s="170" t="s">
        <v>2594</v>
      </c>
      <c r="D7801" s="405" t="s">
        <v>5423</v>
      </c>
      <c r="E7801" s="404">
        <v>3500</v>
      </c>
      <c r="F7801" s="434" t="s">
        <v>5422</v>
      </c>
      <c r="G7801" s="403" t="s">
        <v>5421</v>
      </c>
      <c r="H7801" s="170" t="s">
        <v>3538</v>
      </c>
      <c r="I7801" s="170" t="s">
        <v>3522</v>
      </c>
      <c r="J7801" s="155" t="s">
        <v>3538</v>
      </c>
      <c r="K7801" s="170">
        <v>4</v>
      </c>
      <c r="L7801" s="170">
        <v>12</v>
      </c>
      <c r="M7801" s="402">
        <v>42900</v>
      </c>
      <c r="N7801" s="170"/>
      <c r="O7801" s="170"/>
      <c r="P7801" s="402"/>
    </row>
    <row r="7802" spans="1:16" ht="33.75" x14ac:dyDescent="0.2">
      <c r="A7802" s="406" t="s">
        <v>3527</v>
      </c>
      <c r="B7802" s="406" t="s">
        <v>3526</v>
      </c>
      <c r="C7802" s="170" t="s">
        <v>2594</v>
      </c>
      <c r="D7802" s="405" t="s">
        <v>5420</v>
      </c>
      <c r="E7802" s="404">
        <v>8500</v>
      </c>
      <c r="F7802" s="434" t="s">
        <v>5419</v>
      </c>
      <c r="G7802" s="403" t="s">
        <v>5418</v>
      </c>
      <c r="H7802" s="170" t="s">
        <v>3528</v>
      </c>
      <c r="I7802" s="170" t="s">
        <v>3529</v>
      </c>
      <c r="J7802" s="155" t="s">
        <v>3528</v>
      </c>
      <c r="K7802" s="170">
        <v>4</v>
      </c>
      <c r="L7802" s="170">
        <v>12</v>
      </c>
      <c r="M7802" s="402">
        <v>102900</v>
      </c>
      <c r="N7802" s="170"/>
      <c r="O7802" s="170"/>
      <c r="P7802" s="402"/>
    </row>
    <row r="7803" spans="1:16" ht="33.75" x14ac:dyDescent="0.2">
      <c r="A7803" s="406" t="s">
        <v>3527</v>
      </c>
      <c r="B7803" s="406" t="s">
        <v>3526</v>
      </c>
      <c r="C7803" s="170" t="s">
        <v>2594</v>
      </c>
      <c r="D7803" s="405" t="s">
        <v>4010</v>
      </c>
      <c r="E7803" s="404">
        <v>1250</v>
      </c>
      <c r="F7803" s="434" t="s">
        <v>5417</v>
      </c>
      <c r="G7803" s="403" t="s">
        <v>5416</v>
      </c>
      <c r="H7803" s="170" t="s">
        <v>3567</v>
      </c>
      <c r="I7803" s="170" t="s">
        <v>3534</v>
      </c>
      <c r="J7803" s="155" t="s">
        <v>3567</v>
      </c>
      <c r="K7803" s="170">
        <v>4</v>
      </c>
      <c r="L7803" s="170">
        <v>12</v>
      </c>
      <c r="M7803" s="402">
        <v>16100</v>
      </c>
      <c r="N7803" s="170"/>
      <c r="O7803" s="170"/>
      <c r="P7803" s="402"/>
    </row>
    <row r="7804" spans="1:16" ht="33.75" x14ac:dyDescent="0.2">
      <c r="A7804" s="406" t="s">
        <v>3527</v>
      </c>
      <c r="B7804" s="406" t="s">
        <v>3526</v>
      </c>
      <c r="C7804" s="170" t="s">
        <v>2594</v>
      </c>
      <c r="D7804" s="405" t="s">
        <v>5415</v>
      </c>
      <c r="E7804" s="404">
        <v>2000</v>
      </c>
      <c r="F7804" s="434" t="s">
        <v>5414</v>
      </c>
      <c r="G7804" s="403" t="s">
        <v>5413</v>
      </c>
      <c r="H7804" s="170" t="s">
        <v>3538</v>
      </c>
      <c r="I7804" s="170" t="s">
        <v>3522</v>
      </c>
      <c r="J7804" s="155" t="s">
        <v>3538</v>
      </c>
      <c r="K7804" s="170">
        <v>4</v>
      </c>
      <c r="L7804" s="170">
        <v>12</v>
      </c>
      <c r="M7804" s="402">
        <v>24900</v>
      </c>
      <c r="N7804" s="170"/>
      <c r="O7804" s="170"/>
      <c r="P7804" s="402"/>
    </row>
    <row r="7805" spans="1:16" ht="33.75" x14ac:dyDescent="0.2">
      <c r="A7805" s="406" t="s">
        <v>3527</v>
      </c>
      <c r="B7805" s="406" t="s">
        <v>3526</v>
      </c>
      <c r="C7805" s="170" t="s">
        <v>2594</v>
      </c>
      <c r="D7805" s="405" t="s">
        <v>5412</v>
      </c>
      <c r="E7805" s="404">
        <v>2000</v>
      </c>
      <c r="F7805" s="434" t="s">
        <v>5411</v>
      </c>
      <c r="G7805" s="403" t="s">
        <v>5410</v>
      </c>
      <c r="H7805" s="170" t="s">
        <v>3761</v>
      </c>
      <c r="I7805" s="170" t="s">
        <v>3623</v>
      </c>
      <c r="J7805" s="155" t="s">
        <v>3623</v>
      </c>
      <c r="K7805" s="170">
        <v>4</v>
      </c>
      <c r="L7805" s="170">
        <v>12</v>
      </c>
      <c r="M7805" s="402">
        <v>24968.89</v>
      </c>
      <c r="N7805" s="170"/>
      <c r="O7805" s="170"/>
      <c r="P7805" s="402"/>
    </row>
    <row r="7806" spans="1:16" ht="33.75" x14ac:dyDescent="0.2">
      <c r="A7806" s="406" t="s">
        <v>3527</v>
      </c>
      <c r="B7806" s="406" t="s">
        <v>3526</v>
      </c>
      <c r="C7806" s="170" t="s">
        <v>2594</v>
      </c>
      <c r="D7806" s="405" t="s">
        <v>3826</v>
      </c>
      <c r="E7806" s="404">
        <v>2340</v>
      </c>
      <c r="F7806" s="434" t="s">
        <v>5409</v>
      </c>
      <c r="G7806" s="403" t="s">
        <v>5408</v>
      </c>
      <c r="H7806" s="170" t="s">
        <v>3574</v>
      </c>
      <c r="I7806" s="170" t="s">
        <v>3534</v>
      </c>
      <c r="J7806" s="155" t="s">
        <v>3574</v>
      </c>
      <c r="K7806" s="170">
        <v>4</v>
      </c>
      <c r="L7806" s="170">
        <v>12</v>
      </c>
      <c r="M7806" s="402">
        <v>28980</v>
      </c>
      <c r="N7806" s="170"/>
      <c r="O7806" s="170"/>
      <c r="P7806" s="402"/>
    </row>
    <row r="7807" spans="1:16" ht="33.75" x14ac:dyDescent="0.2">
      <c r="A7807" s="406" t="s">
        <v>3527</v>
      </c>
      <c r="B7807" s="406" t="s">
        <v>3526</v>
      </c>
      <c r="C7807" s="170" t="s">
        <v>2594</v>
      </c>
      <c r="D7807" s="405" t="s">
        <v>5407</v>
      </c>
      <c r="E7807" s="404">
        <v>2500</v>
      </c>
      <c r="F7807" s="434" t="s">
        <v>5406</v>
      </c>
      <c r="G7807" s="403" t="s">
        <v>5405</v>
      </c>
      <c r="H7807" s="170" t="s">
        <v>3567</v>
      </c>
      <c r="I7807" s="170" t="s">
        <v>3534</v>
      </c>
      <c r="J7807" s="155" t="s">
        <v>3567</v>
      </c>
      <c r="K7807" s="170">
        <v>4</v>
      </c>
      <c r="L7807" s="170">
        <v>12</v>
      </c>
      <c r="M7807" s="402">
        <v>30900</v>
      </c>
      <c r="N7807" s="170"/>
      <c r="O7807" s="170"/>
      <c r="P7807" s="402"/>
    </row>
    <row r="7808" spans="1:16" ht="33.75" x14ac:dyDescent="0.2">
      <c r="A7808" s="406" t="s">
        <v>3527</v>
      </c>
      <c r="B7808" s="406" t="s">
        <v>3526</v>
      </c>
      <c r="C7808" s="170" t="s">
        <v>2594</v>
      </c>
      <c r="D7808" s="405" t="s">
        <v>3774</v>
      </c>
      <c r="E7808" s="404">
        <v>2500</v>
      </c>
      <c r="F7808" s="434" t="s">
        <v>5404</v>
      </c>
      <c r="G7808" s="403" t="s">
        <v>5403</v>
      </c>
      <c r="H7808" s="170" t="s">
        <v>3538</v>
      </c>
      <c r="I7808" s="170" t="s">
        <v>3628</v>
      </c>
      <c r="J7808" s="155" t="s">
        <v>3628</v>
      </c>
      <c r="K7808" s="170">
        <v>3</v>
      </c>
      <c r="L7808" s="170">
        <v>7</v>
      </c>
      <c r="M7808" s="402">
        <v>18048.330000000002</v>
      </c>
      <c r="N7808" s="170"/>
      <c r="O7808" s="170"/>
      <c r="P7808" s="402"/>
    </row>
    <row r="7809" spans="1:16" ht="33.75" x14ac:dyDescent="0.2">
      <c r="A7809" s="406" t="s">
        <v>3527</v>
      </c>
      <c r="B7809" s="406" t="s">
        <v>3526</v>
      </c>
      <c r="C7809" s="170" t="s">
        <v>2594</v>
      </c>
      <c r="D7809" s="405" t="s">
        <v>3566</v>
      </c>
      <c r="E7809" s="404">
        <v>3500</v>
      </c>
      <c r="F7809" s="434" t="s">
        <v>5404</v>
      </c>
      <c r="G7809" s="403" t="s">
        <v>5403</v>
      </c>
      <c r="H7809" s="170" t="s">
        <v>3538</v>
      </c>
      <c r="I7809" s="170" t="s">
        <v>3628</v>
      </c>
      <c r="J7809" s="155" t="s">
        <v>3628</v>
      </c>
      <c r="K7809" s="170">
        <v>2</v>
      </c>
      <c r="L7809" s="170">
        <v>6</v>
      </c>
      <c r="M7809" s="402">
        <v>21900</v>
      </c>
      <c r="N7809" s="170"/>
      <c r="O7809" s="170"/>
      <c r="P7809" s="402"/>
    </row>
    <row r="7810" spans="1:16" ht="33.75" x14ac:dyDescent="0.2">
      <c r="A7810" s="406" t="s">
        <v>3527</v>
      </c>
      <c r="B7810" s="406" t="s">
        <v>3526</v>
      </c>
      <c r="C7810" s="170" t="s">
        <v>2594</v>
      </c>
      <c r="D7810" s="405" t="s">
        <v>4836</v>
      </c>
      <c r="E7810" s="404">
        <v>3500</v>
      </c>
      <c r="F7810" s="434" t="s">
        <v>5402</v>
      </c>
      <c r="G7810" s="403" t="s">
        <v>5401</v>
      </c>
      <c r="H7810" s="170" t="s">
        <v>3567</v>
      </c>
      <c r="I7810" s="170" t="s">
        <v>3534</v>
      </c>
      <c r="J7810" s="155" t="s">
        <v>3567</v>
      </c>
      <c r="K7810" s="170">
        <v>3</v>
      </c>
      <c r="L7810" s="170">
        <v>7</v>
      </c>
      <c r="M7810" s="402">
        <v>24490.67</v>
      </c>
      <c r="N7810" s="170"/>
      <c r="O7810" s="170"/>
      <c r="P7810" s="402"/>
    </row>
    <row r="7811" spans="1:16" ht="33.75" x14ac:dyDescent="0.2">
      <c r="A7811" s="406" t="s">
        <v>3527</v>
      </c>
      <c r="B7811" s="406" t="s">
        <v>3526</v>
      </c>
      <c r="C7811" s="170" t="s">
        <v>2594</v>
      </c>
      <c r="D7811" s="405" t="s">
        <v>3566</v>
      </c>
      <c r="E7811" s="404">
        <v>3500</v>
      </c>
      <c r="F7811" s="434" t="s">
        <v>5402</v>
      </c>
      <c r="G7811" s="403" t="s">
        <v>5401</v>
      </c>
      <c r="H7811" s="170" t="s">
        <v>3567</v>
      </c>
      <c r="I7811" s="170" t="s">
        <v>3534</v>
      </c>
      <c r="J7811" s="155" t="s">
        <v>3567</v>
      </c>
      <c r="K7811" s="170">
        <v>2</v>
      </c>
      <c r="L7811" s="170">
        <v>6</v>
      </c>
      <c r="M7811" s="402">
        <v>21900</v>
      </c>
      <c r="N7811" s="170"/>
      <c r="O7811" s="170"/>
      <c r="P7811" s="402"/>
    </row>
    <row r="7812" spans="1:16" ht="33.75" x14ac:dyDescent="0.2">
      <c r="A7812" s="406" t="s">
        <v>3527</v>
      </c>
      <c r="B7812" s="406" t="s">
        <v>3526</v>
      </c>
      <c r="C7812" s="170" t="s">
        <v>2594</v>
      </c>
      <c r="D7812" s="405" t="s">
        <v>3778</v>
      </c>
      <c r="E7812" s="404">
        <v>3500</v>
      </c>
      <c r="F7812" s="434" t="s">
        <v>5400</v>
      </c>
      <c r="G7812" s="403" t="s">
        <v>5399</v>
      </c>
      <c r="H7812" s="170" t="s">
        <v>3570</v>
      </c>
      <c r="I7812" s="170" t="s">
        <v>3529</v>
      </c>
      <c r="J7812" s="155" t="s">
        <v>3570</v>
      </c>
      <c r="K7812" s="170">
        <v>4</v>
      </c>
      <c r="L7812" s="170">
        <v>12</v>
      </c>
      <c r="M7812" s="402">
        <v>42900</v>
      </c>
      <c r="N7812" s="170"/>
      <c r="O7812" s="170"/>
      <c r="P7812" s="402"/>
    </row>
    <row r="7813" spans="1:16" ht="33.75" x14ac:dyDescent="0.2">
      <c r="A7813" s="406" t="s">
        <v>3527</v>
      </c>
      <c r="B7813" s="406" t="s">
        <v>3526</v>
      </c>
      <c r="C7813" s="170" t="s">
        <v>2594</v>
      </c>
      <c r="D7813" s="405" t="s">
        <v>3552</v>
      </c>
      <c r="E7813" s="404">
        <v>1800</v>
      </c>
      <c r="F7813" s="434" t="s">
        <v>5398</v>
      </c>
      <c r="G7813" s="403" t="s">
        <v>5397</v>
      </c>
      <c r="H7813" s="170" t="s">
        <v>3779</v>
      </c>
      <c r="I7813" s="170" t="s">
        <v>3534</v>
      </c>
      <c r="J7813" s="155" t="s">
        <v>3779</v>
      </c>
      <c r="K7813" s="170">
        <v>1</v>
      </c>
      <c r="L7813" s="170">
        <v>2</v>
      </c>
      <c r="M7813" s="402">
        <v>3360</v>
      </c>
      <c r="N7813" s="170"/>
      <c r="O7813" s="170"/>
      <c r="P7813" s="402"/>
    </row>
    <row r="7814" spans="1:16" ht="33.75" x14ac:dyDescent="0.2">
      <c r="A7814" s="406" t="s">
        <v>3527</v>
      </c>
      <c r="B7814" s="406" t="s">
        <v>3526</v>
      </c>
      <c r="C7814" s="170" t="s">
        <v>2594</v>
      </c>
      <c r="D7814" s="405" t="s">
        <v>3627</v>
      </c>
      <c r="E7814" s="404">
        <v>3500</v>
      </c>
      <c r="F7814" s="434" t="s">
        <v>5394</v>
      </c>
      <c r="G7814" s="403" t="s">
        <v>5393</v>
      </c>
      <c r="H7814" s="170" t="s">
        <v>3533</v>
      </c>
      <c r="I7814" s="170" t="s">
        <v>3623</v>
      </c>
      <c r="J7814" s="155" t="s">
        <v>3623</v>
      </c>
      <c r="K7814" s="170">
        <v>4</v>
      </c>
      <c r="L7814" s="170">
        <v>12</v>
      </c>
      <c r="M7814" s="402">
        <v>43020.56</v>
      </c>
      <c r="N7814" s="170"/>
      <c r="O7814" s="170"/>
      <c r="P7814" s="402"/>
    </row>
    <row r="7815" spans="1:16" ht="33.75" x14ac:dyDescent="0.2">
      <c r="A7815" s="406" t="s">
        <v>3527</v>
      </c>
      <c r="B7815" s="406" t="s">
        <v>3526</v>
      </c>
      <c r="C7815" s="170" t="s">
        <v>2594</v>
      </c>
      <c r="D7815" s="405" t="s">
        <v>5392</v>
      </c>
      <c r="E7815" s="404">
        <v>2500</v>
      </c>
      <c r="F7815" s="434" t="s">
        <v>5391</v>
      </c>
      <c r="G7815" s="403" t="s">
        <v>5390</v>
      </c>
      <c r="H7815" s="170"/>
      <c r="I7815" s="170" t="s">
        <v>3664</v>
      </c>
      <c r="J7815" s="155"/>
      <c r="K7815" s="170">
        <v>4</v>
      </c>
      <c r="L7815" s="170">
        <v>12</v>
      </c>
      <c r="M7815" s="402">
        <v>30900</v>
      </c>
      <c r="N7815" s="170"/>
      <c r="O7815" s="170"/>
      <c r="P7815" s="402"/>
    </row>
    <row r="7816" spans="1:16" ht="33.75" x14ac:dyDescent="0.2">
      <c r="A7816" s="406" t="s">
        <v>3527</v>
      </c>
      <c r="B7816" s="406" t="s">
        <v>3526</v>
      </c>
      <c r="C7816" s="170" t="s">
        <v>2594</v>
      </c>
      <c r="D7816" s="405" t="s">
        <v>5389</v>
      </c>
      <c r="E7816" s="404">
        <v>8000</v>
      </c>
      <c r="F7816" s="434" t="s">
        <v>5388</v>
      </c>
      <c r="G7816" s="403" t="s">
        <v>5387</v>
      </c>
      <c r="H7816" s="170" t="s">
        <v>3567</v>
      </c>
      <c r="I7816" s="170" t="s">
        <v>3529</v>
      </c>
      <c r="J7816" s="155" t="s">
        <v>3567</v>
      </c>
      <c r="K7816" s="170">
        <v>4</v>
      </c>
      <c r="L7816" s="170">
        <v>12</v>
      </c>
      <c r="M7816" s="402">
        <v>96900</v>
      </c>
      <c r="N7816" s="170"/>
      <c r="O7816" s="170"/>
      <c r="P7816" s="402"/>
    </row>
    <row r="7817" spans="1:16" ht="33.75" x14ac:dyDescent="0.2">
      <c r="A7817" s="406" t="s">
        <v>3527</v>
      </c>
      <c r="B7817" s="406" t="s">
        <v>3526</v>
      </c>
      <c r="C7817" s="170" t="s">
        <v>2594</v>
      </c>
      <c r="D7817" s="405" t="s">
        <v>3778</v>
      </c>
      <c r="E7817" s="404">
        <v>3500</v>
      </c>
      <c r="F7817" s="434" t="s">
        <v>5386</v>
      </c>
      <c r="G7817" s="403" t="s">
        <v>5385</v>
      </c>
      <c r="H7817" s="170" t="s">
        <v>3567</v>
      </c>
      <c r="I7817" s="170" t="s">
        <v>3534</v>
      </c>
      <c r="J7817" s="155" t="s">
        <v>3567</v>
      </c>
      <c r="K7817" s="170">
        <v>4</v>
      </c>
      <c r="L7817" s="170">
        <v>12</v>
      </c>
      <c r="M7817" s="402">
        <v>42900</v>
      </c>
      <c r="N7817" s="170"/>
      <c r="O7817" s="170"/>
      <c r="P7817" s="402"/>
    </row>
    <row r="7818" spans="1:16" ht="33.75" x14ac:dyDescent="0.2">
      <c r="A7818" s="406" t="s">
        <v>3527</v>
      </c>
      <c r="B7818" s="406" t="s">
        <v>3526</v>
      </c>
      <c r="C7818" s="170" t="s">
        <v>2594</v>
      </c>
      <c r="D7818" s="405" t="s">
        <v>5384</v>
      </c>
      <c r="E7818" s="404">
        <v>3500</v>
      </c>
      <c r="F7818" s="434" t="s">
        <v>5383</v>
      </c>
      <c r="G7818" s="403" t="s">
        <v>5382</v>
      </c>
      <c r="H7818" s="170" t="s">
        <v>4640</v>
      </c>
      <c r="I7818" s="170" t="s">
        <v>3522</v>
      </c>
      <c r="J7818" s="155" t="s">
        <v>4640</v>
      </c>
      <c r="K7818" s="170">
        <v>4</v>
      </c>
      <c r="L7818" s="170">
        <v>12</v>
      </c>
      <c r="M7818" s="402">
        <v>42900</v>
      </c>
      <c r="N7818" s="170"/>
      <c r="O7818" s="170"/>
      <c r="P7818" s="402"/>
    </row>
    <row r="7819" spans="1:16" ht="33.75" x14ac:dyDescent="0.2">
      <c r="A7819" s="406" t="s">
        <v>3527</v>
      </c>
      <c r="B7819" s="406" t="s">
        <v>3526</v>
      </c>
      <c r="C7819" s="170" t="s">
        <v>2594</v>
      </c>
      <c r="D7819" s="405" t="s">
        <v>5381</v>
      </c>
      <c r="E7819" s="404">
        <v>3500</v>
      </c>
      <c r="F7819" s="434" t="s">
        <v>5380</v>
      </c>
      <c r="G7819" s="403" t="s">
        <v>5379</v>
      </c>
      <c r="H7819" s="170" t="s">
        <v>3779</v>
      </c>
      <c r="I7819" s="170" t="s">
        <v>3522</v>
      </c>
      <c r="J7819" s="155" t="s">
        <v>3779</v>
      </c>
      <c r="K7819" s="170">
        <v>4</v>
      </c>
      <c r="L7819" s="170">
        <v>12</v>
      </c>
      <c r="M7819" s="402">
        <v>42900</v>
      </c>
      <c r="N7819" s="170"/>
      <c r="O7819" s="170"/>
      <c r="P7819" s="402"/>
    </row>
    <row r="7820" spans="1:16" ht="33.75" x14ac:dyDescent="0.2">
      <c r="A7820" s="406" t="s">
        <v>3527</v>
      </c>
      <c r="B7820" s="406" t="s">
        <v>3526</v>
      </c>
      <c r="C7820" s="170" t="s">
        <v>2594</v>
      </c>
      <c r="D7820" s="405" t="s">
        <v>3598</v>
      </c>
      <c r="E7820" s="404">
        <v>3500</v>
      </c>
      <c r="F7820" s="434" t="s">
        <v>5378</v>
      </c>
      <c r="G7820" s="403" t="s">
        <v>5377</v>
      </c>
      <c r="H7820" s="170" t="s">
        <v>3567</v>
      </c>
      <c r="I7820" s="170" t="s">
        <v>3529</v>
      </c>
      <c r="J7820" s="155" t="s">
        <v>3567</v>
      </c>
      <c r="K7820" s="170">
        <v>4</v>
      </c>
      <c r="L7820" s="170">
        <v>12</v>
      </c>
      <c r="M7820" s="402">
        <v>42900</v>
      </c>
      <c r="N7820" s="170"/>
      <c r="O7820" s="170"/>
      <c r="P7820" s="402"/>
    </row>
    <row r="7821" spans="1:16" ht="33.75" x14ac:dyDescent="0.2">
      <c r="A7821" s="406" t="s">
        <v>3527</v>
      </c>
      <c r="B7821" s="406" t="s">
        <v>3526</v>
      </c>
      <c r="C7821" s="170" t="s">
        <v>2594</v>
      </c>
      <c r="D7821" s="405" t="s">
        <v>5376</v>
      </c>
      <c r="E7821" s="404">
        <v>4500</v>
      </c>
      <c r="F7821" s="434" t="s">
        <v>5375</v>
      </c>
      <c r="G7821" s="403" t="s">
        <v>5374</v>
      </c>
      <c r="H7821" s="170" t="s">
        <v>3542</v>
      </c>
      <c r="I7821" s="170" t="s">
        <v>3529</v>
      </c>
      <c r="J7821" s="155" t="s">
        <v>3542</v>
      </c>
      <c r="K7821" s="170">
        <v>4</v>
      </c>
      <c r="L7821" s="170">
        <v>12</v>
      </c>
      <c r="M7821" s="402">
        <v>54900</v>
      </c>
      <c r="N7821" s="170"/>
      <c r="O7821" s="170"/>
      <c r="P7821" s="402"/>
    </row>
    <row r="7822" spans="1:16" ht="33.75" x14ac:dyDescent="0.2">
      <c r="A7822" s="406" t="s">
        <v>3527</v>
      </c>
      <c r="B7822" s="406" t="s">
        <v>3526</v>
      </c>
      <c r="C7822" s="170" t="s">
        <v>2594</v>
      </c>
      <c r="D7822" s="405" t="s">
        <v>5373</v>
      </c>
      <c r="E7822" s="404">
        <v>2750</v>
      </c>
      <c r="F7822" s="434" t="s">
        <v>5372</v>
      </c>
      <c r="G7822" s="403" t="s">
        <v>5371</v>
      </c>
      <c r="H7822" s="170" t="s">
        <v>3528</v>
      </c>
      <c r="I7822" s="170" t="s">
        <v>3534</v>
      </c>
      <c r="J7822" s="155" t="s">
        <v>3528</v>
      </c>
      <c r="K7822" s="170">
        <v>4</v>
      </c>
      <c r="L7822" s="170">
        <v>12</v>
      </c>
      <c r="M7822" s="402">
        <v>33900</v>
      </c>
      <c r="N7822" s="170"/>
      <c r="O7822" s="170"/>
      <c r="P7822" s="402"/>
    </row>
    <row r="7823" spans="1:16" ht="33.75" x14ac:dyDescent="0.2">
      <c r="A7823" s="406" t="s">
        <v>3527</v>
      </c>
      <c r="B7823" s="406" t="s">
        <v>3526</v>
      </c>
      <c r="C7823" s="170" t="s">
        <v>2594</v>
      </c>
      <c r="D7823" s="405" t="s">
        <v>3740</v>
      </c>
      <c r="E7823" s="404">
        <v>3500</v>
      </c>
      <c r="F7823" s="434" t="s">
        <v>5370</v>
      </c>
      <c r="G7823" s="403" t="s">
        <v>5369</v>
      </c>
      <c r="H7823" s="170" t="s">
        <v>3567</v>
      </c>
      <c r="I7823" s="170" t="s">
        <v>3560</v>
      </c>
      <c r="J7823" s="155" t="s">
        <v>3567</v>
      </c>
      <c r="K7823" s="170">
        <v>4</v>
      </c>
      <c r="L7823" s="170">
        <v>12</v>
      </c>
      <c r="M7823" s="402">
        <v>43020.56</v>
      </c>
      <c r="N7823" s="170"/>
      <c r="O7823" s="170"/>
      <c r="P7823" s="402"/>
    </row>
    <row r="7824" spans="1:16" ht="33.75" x14ac:dyDescent="0.2">
      <c r="A7824" s="406" t="s">
        <v>3527</v>
      </c>
      <c r="B7824" s="406" t="s">
        <v>3526</v>
      </c>
      <c r="C7824" s="170" t="s">
        <v>2594</v>
      </c>
      <c r="D7824" s="405" t="s">
        <v>3532</v>
      </c>
      <c r="E7824" s="404">
        <v>2500</v>
      </c>
      <c r="F7824" s="434" t="s">
        <v>5368</v>
      </c>
      <c r="G7824" s="403" t="s">
        <v>5367</v>
      </c>
      <c r="H7824" s="170" t="s">
        <v>3542</v>
      </c>
      <c r="I7824" s="170" t="s">
        <v>3931</v>
      </c>
      <c r="J7824" s="155" t="s">
        <v>3542</v>
      </c>
      <c r="K7824" s="170">
        <v>4</v>
      </c>
      <c r="L7824" s="170">
        <v>12</v>
      </c>
      <c r="M7824" s="402">
        <v>30323.84</v>
      </c>
      <c r="N7824" s="170"/>
      <c r="O7824" s="170"/>
      <c r="P7824" s="402"/>
    </row>
    <row r="7825" spans="1:16" ht="33.75" x14ac:dyDescent="0.2">
      <c r="A7825" s="406" t="s">
        <v>3527</v>
      </c>
      <c r="B7825" s="406" t="s">
        <v>3526</v>
      </c>
      <c r="C7825" s="170" t="s">
        <v>2594</v>
      </c>
      <c r="D7825" s="405" t="s">
        <v>3601</v>
      </c>
      <c r="E7825" s="404">
        <v>2057</v>
      </c>
      <c r="F7825" s="434" t="s">
        <v>5364</v>
      </c>
      <c r="G7825" s="403" t="s">
        <v>5363</v>
      </c>
      <c r="H7825" s="170" t="s">
        <v>3533</v>
      </c>
      <c r="I7825" s="170" t="s">
        <v>3522</v>
      </c>
      <c r="J7825" s="155" t="s">
        <v>3533</v>
      </c>
      <c r="K7825" s="170">
        <v>4</v>
      </c>
      <c r="L7825" s="170">
        <v>12</v>
      </c>
      <c r="M7825" s="402">
        <v>25584</v>
      </c>
      <c r="N7825" s="170"/>
      <c r="O7825" s="170"/>
      <c r="P7825" s="402"/>
    </row>
    <row r="7826" spans="1:16" ht="33.75" x14ac:dyDescent="0.2">
      <c r="A7826" s="406" t="s">
        <v>3527</v>
      </c>
      <c r="B7826" s="406" t="s">
        <v>3526</v>
      </c>
      <c r="C7826" s="170" t="s">
        <v>2594</v>
      </c>
      <c r="D7826" s="405" t="s">
        <v>3819</v>
      </c>
      <c r="E7826" s="404">
        <v>1500</v>
      </c>
      <c r="F7826" s="434" t="s">
        <v>6133</v>
      </c>
      <c r="G7826" s="403" t="s">
        <v>6132</v>
      </c>
      <c r="H7826" s="170" t="s">
        <v>3542</v>
      </c>
      <c r="I7826" s="170" t="s">
        <v>3534</v>
      </c>
      <c r="J7826" s="155" t="s">
        <v>3542</v>
      </c>
      <c r="K7826" s="170">
        <v>4</v>
      </c>
      <c r="L7826" s="170">
        <v>11</v>
      </c>
      <c r="M7826" s="402">
        <v>16450</v>
      </c>
      <c r="N7826" s="170"/>
      <c r="O7826" s="170"/>
      <c r="P7826" s="402"/>
    </row>
    <row r="7827" spans="1:16" ht="33.75" x14ac:dyDescent="0.2">
      <c r="A7827" s="406" t="s">
        <v>3527</v>
      </c>
      <c r="B7827" s="406" t="s">
        <v>3526</v>
      </c>
      <c r="C7827" s="170" t="s">
        <v>2594</v>
      </c>
      <c r="D7827" s="405" t="s">
        <v>5362</v>
      </c>
      <c r="E7827" s="404">
        <v>8000</v>
      </c>
      <c r="F7827" s="434" t="s">
        <v>5361</v>
      </c>
      <c r="G7827" s="403" t="s">
        <v>5360</v>
      </c>
      <c r="H7827" s="170" t="s">
        <v>3542</v>
      </c>
      <c r="I7827" s="170" t="s">
        <v>3529</v>
      </c>
      <c r="J7827" s="155" t="s">
        <v>3542</v>
      </c>
      <c r="K7827" s="170">
        <v>4</v>
      </c>
      <c r="L7827" s="170">
        <v>12</v>
      </c>
      <c r="M7827" s="402">
        <v>96900</v>
      </c>
      <c r="N7827" s="170"/>
      <c r="O7827" s="170"/>
      <c r="P7827" s="402"/>
    </row>
    <row r="7828" spans="1:16" ht="33.75" x14ac:dyDescent="0.2">
      <c r="A7828" s="406" t="s">
        <v>3527</v>
      </c>
      <c r="B7828" s="406" t="s">
        <v>3526</v>
      </c>
      <c r="C7828" s="170" t="s">
        <v>2594</v>
      </c>
      <c r="D7828" s="405" t="s">
        <v>3532</v>
      </c>
      <c r="E7828" s="404">
        <v>2600</v>
      </c>
      <c r="F7828" s="434" t="s">
        <v>5359</v>
      </c>
      <c r="G7828" s="403" t="s">
        <v>5358</v>
      </c>
      <c r="H7828" s="170" t="s">
        <v>3574</v>
      </c>
      <c r="I7828" s="170" t="s">
        <v>3529</v>
      </c>
      <c r="J7828" s="155" t="s">
        <v>3574</v>
      </c>
      <c r="K7828" s="170">
        <v>4</v>
      </c>
      <c r="L7828" s="170">
        <v>12</v>
      </c>
      <c r="M7828" s="402">
        <v>32100</v>
      </c>
      <c r="N7828" s="170"/>
      <c r="O7828" s="170"/>
      <c r="P7828" s="402"/>
    </row>
    <row r="7829" spans="1:16" ht="33.75" x14ac:dyDescent="0.2">
      <c r="A7829" s="406" t="s">
        <v>3527</v>
      </c>
      <c r="B7829" s="406" t="s">
        <v>3526</v>
      </c>
      <c r="C7829" s="170" t="s">
        <v>2594</v>
      </c>
      <c r="D7829" s="405" t="s">
        <v>3627</v>
      </c>
      <c r="E7829" s="404">
        <v>3500</v>
      </c>
      <c r="F7829" s="434" t="s">
        <v>6131</v>
      </c>
      <c r="G7829" s="403" t="s">
        <v>6130</v>
      </c>
      <c r="H7829" s="170" t="s">
        <v>3533</v>
      </c>
      <c r="I7829" s="170" t="s">
        <v>3623</v>
      </c>
      <c r="J7829" s="155" t="s">
        <v>3623</v>
      </c>
      <c r="K7829" s="170">
        <v>3</v>
      </c>
      <c r="L7829" s="170">
        <v>7</v>
      </c>
      <c r="M7829" s="402">
        <v>25374</v>
      </c>
      <c r="N7829" s="170"/>
      <c r="O7829" s="170"/>
      <c r="P7829" s="402"/>
    </row>
    <row r="7830" spans="1:16" ht="33.75" x14ac:dyDescent="0.2">
      <c r="A7830" s="406" t="s">
        <v>3527</v>
      </c>
      <c r="B7830" s="406" t="s">
        <v>3526</v>
      </c>
      <c r="C7830" s="170" t="s">
        <v>2594</v>
      </c>
      <c r="D7830" s="405" t="s">
        <v>3532</v>
      </c>
      <c r="E7830" s="404">
        <v>2575</v>
      </c>
      <c r="F7830" s="434" t="s">
        <v>5357</v>
      </c>
      <c r="G7830" s="403" t="s">
        <v>5356</v>
      </c>
      <c r="H7830" s="170" t="s">
        <v>3567</v>
      </c>
      <c r="I7830" s="170" t="s">
        <v>3529</v>
      </c>
      <c r="J7830" s="155" t="s">
        <v>3567</v>
      </c>
      <c r="K7830" s="170">
        <v>4</v>
      </c>
      <c r="L7830" s="170">
        <v>12</v>
      </c>
      <c r="M7830" s="402">
        <v>31800</v>
      </c>
      <c r="N7830" s="170"/>
      <c r="O7830" s="170"/>
      <c r="P7830" s="402"/>
    </row>
    <row r="7831" spans="1:16" ht="33.75" x14ac:dyDescent="0.2">
      <c r="A7831" s="406" t="s">
        <v>3527</v>
      </c>
      <c r="B7831" s="406" t="s">
        <v>3526</v>
      </c>
      <c r="C7831" s="170" t="s">
        <v>2594</v>
      </c>
      <c r="D7831" s="405" t="s">
        <v>3670</v>
      </c>
      <c r="E7831" s="404">
        <v>3950</v>
      </c>
      <c r="F7831" s="434" t="s">
        <v>5353</v>
      </c>
      <c r="G7831" s="403" t="s">
        <v>5352</v>
      </c>
      <c r="H7831" s="170" t="s">
        <v>3695</v>
      </c>
      <c r="I7831" s="170" t="s">
        <v>3529</v>
      </c>
      <c r="J7831" s="155" t="s">
        <v>3695</v>
      </c>
      <c r="K7831" s="170">
        <v>4</v>
      </c>
      <c r="L7831" s="170">
        <v>12</v>
      </c>
      <c r="M7831" s="402">
        <v>48300</v>
      </c>
      <c r="N7831" s="170"/>
      <c r="O7831" s="170"/>
      <c r="P7831" s="402"/>
    </row>
    <row r="7832" spans="1:16" ht="33.75" x14ac:dyDescent="0.2">
      <c r="A7832" s="406" t="s">
        <v>3527</v>
      </c>
      <c r="B7832" s="406" t="s">
        <v>3526</v>
      </c>
      <c r="C7832" s="170" t="s">
        <v>2594</v>
      </c>
      <c r="D7832" s="405" t="s">
        <v>3778</v>
      </c>
      <c r="E7832" s="404">
        <v>3500</v>
      </c>
      <c r="F7832" s="434" t="s">
        <v>5349</v>
      </c>
      <c r="G7832" s="403" t="s">
        <v>5348</v>
      </c>
      <c r="H7832" s="170" t="s">
        <v>3538</v>
      </c>
      <c r="I7832" s="170" t="s">
        <v>3522</v>
      </c>
      <c r="J7832" s="155" t="s">
        <v>3538</v>
      </c>
      <c r="K7832" s="170">
        <v>4</v>
      </c>
      <c r="L7832" s="170">
        <v>12</v>
      </c>
      <c r="M7832" s="402">
        <v>42900</v>
      </c>
      <c r="N7832" s="170"/>
      <c r="O7832" s="170"/>
      <c r="P7832" s="402"/>
    </row>
    <row r="7833" spans="1:16" ht="33.75" x14ac:dyDescent="0.2">
      <c r="A7833" s="406" t="s">
        <v>3527</v>
      </c>
      <c r="B7833" s="406" t="s">
        <v>3526</v>
      </c>
      <c r="C7833" s="170" t="s">
        <v>2594</v>
      </c>
      <c r="D7833" s="405" t="s">
        <v>5347</v>
      </c>
      <c r="E7833" s="404">
        <v>3500</v>
      </c>
      <c r="F7833" s="434" t="s">
        <v>5346</v>
      </c>
      <c r="G7833" s="403" t="s">
        <v>5345</v>
      </c>
      <c r="H7833" s="170" t="s">
        <v>3567</v>
      </c>
      <c r="I7833" s="170" t="s">
        <v>3529</v>
      </c>
      <c r="J7833" s="155" t="s">
        <v>3567</v>
      </c>
      <c r="K7833" s="170">
        <v>4</v>
      </c>
      <c r="L7833" s="170">
        <v>12</v>
      </c>
      <c r="M7833" s="402">
        <v>42900</v>
      </c>
      <c r="N7833" s="170"/>
      <c r="O7833" s="170"/>
      <c r="P7833" s="402"/>
    </row>
    <row r="7834" spans="1:16" ht="33.75" x14ac:dyDescent="0.2">
      <c r="A7834" s="406" t="s">
        <v>3527</v>
      </c>
      <c r="B7834" s="406" t="s">
        <v>3526</v>
      </c>
      <c r="C7834" s="170" t="s">
        <v>2594</v>
      </c>
      <c r="D7834" s="405" t="s">
        <v>3548</v>
      </c>
      <c r="E7834" s="404">
        <v>3000</v>
      </c>
      <c r="F7834" s="434" t="s">
        <v>5344</v>
      </c>
      <c r="G7834" s="403" t="s">
        <v>5343</v>
      </c>
      <c r="H7834" s="170" t="s">
        <v>3533</v>
      </c>
      <c r="I7834" s="170" t="s">
        <v>3560</v>
      </c>
      <c r="J7834" s="155" t="s">
        <v>3533</v>
      </c>
      <c r="K7834" s="170">
        <v>4</v>
      </c>
      <c r="L7834" s="170">
        <v>12</v>
      </c>
      <c r="M7834" s="402">
        <v>36900</v>
      </c>
      <c r="N7834" s="170"/>
      <c r="O7834" s="170"/>
      <c r="P7834" s="402"/>
    </row>
    <row r="7835" spans="1:16" ht="33.75" x14ac:dyDescent="0.2">
      <c r="A7835" s="406" t="s">
        <v>3527</v>
      </c>
      <c r="B7835" s="406" t="s">
        <v>3526</v>
      </c>
      <c r="C7835" s="170" t="s">
        <v>2594</v>
      </c>
      <c r="D7835" s="405" t="s">
        <v>3740</v>
      </c>
      <c r="E7835" s="404">
        <v>3500</v>
      </c>
      <c r="F7835" s="434" t="s">
        <v>5342</v>
      </c>
      <c r="G7835" s="403" t="s">
        <v>5341</v>
      </c>
      <c r="H7835" s="170" t="s">
        <v>3712</v>
      </c>
      <c r="I7835" s="170" t="s">
        <v>3529</v>
      </c>
      <c r="J7835" s="155" t="s">
        <v>3712</v>
      </c>
      <c r="K7835" s="170">
        <v>4</v>
      </c>
      <c r="L7835" s="170">
        <v>12</v>
      </c>
      <c r="M7835" s="402">
        <v>42900</v>
      </c>
      <c r="N7835" s="170"/>
      <c r="O7835" s="170"/>
      <c r="P7835" s="402"/>
    </row>
    <row r="7836" spans="1:16" ht="33.75" x14ac:dyDescent="0.2">
      <c r="A7836" s="406" t="s">
        <v>3527</v>
      </c>
      <c r="B7836" s="406" t="s">
        <v>3526</v>
      </c>
      <c r="C7836" s="170" t="s">
        <v>2594</v>
      </c>
      <c r="D7836" s="405" t="s">
        <v>3655</v>
      </c>
      <c r="E7836" s="404">
        <v>2057</v>
      </c>
      <c r="F7836" s="434" t="s">
        <v>5340</v>
      </c>
      <c r="G7836" s="403" t="s">
        <v>5339</v>
      </c>
      <c r="H7836" s="170" t="s">
        <v>3574</v>
      </c>
      <c r="I7836" s="170" t="s">
        <v>3522</v>
      </c>
      <c r="J7836" s="155" t="s">
        <v>3574</v>
      </c>
      <c r="K7836" s="170">
        <v>4</v>
      </c>
      <c r="L7836" s="170">
        <v>12</v>
      </c>
      <c r="M7836" s="402">
        <v>25722.43</v>
      </c>
      <c r="N7836" s="170"/>
      <c r="O7836" s="170"/>
      <c r="P7836" s="402"/>
    </row>
    <row r="7837" spans="1:16" ht="33.75" x14ac:dyDescent="0.2">
      <c r="A7837" s="406" t="s">
        <v>3527</v>
      </c>
      <c r="B7837" s="406" t="s">
        <v>3526</v>
      </c>
      <c r="C7837" s="170" t="s">
        <v>2594</v>
      </c>
      <c r="D7837" s="405" t="s">
        <v>3598</v>
      </c>
      <c r="E7837" s="404">
        <v>3500</v>
      </c>
      <c r="F7837" s="434" t="s">
        <v>5338</v>
      </c>
      <c r="G7837" s="403" t="s">
        <v>5337</v>
      </c>
      <c r="H7837" s="170"/>
      <c r="I7837" s="170" t="s">
        <v>3522</v>
      </c>
      <c r="J7837" s="155"/>
      <c r="K7837" s="170">
        <v>4</v>
      </c>
      <c r="L7837" s="170">
        <v>12</v>
      </c>
      <c r="M7837" s="402">
        <v>37998</v>
      </c>
      <c r="N7837" s="170"/>
      <c r="O7837" s="170"/>
      <c r="P7837" s="402"/>
    </row>
    <row r="7838" spans="1:16" ht="33.75" x14ac:dyDescent="0.2">
      <c r="A7838" s="406" t="s">
        <v>3527</v>
      </c>
      <c r="B7838" s="406" t="s">
        <v>3526</v>
      </c>
      <c r="C7838" s="170" t="s">
        <v>2594</v>
      </c>
      <c r="D7838" s="405" t="s">
        <v>5336</v>
      </c>
      <c r="E7838" s="404">
        <v>2750</v>
      </c>
      <c r="F7838" s="434" t="s">
        <v>5335</v>
      </c>
      <c r="G7838" s="403" t="s">
        <v>5334</v>
      </c>
      <c r="H7838" s="170" t="s">
        <v>3979</v>
      </c>
      <c r="I7838" s="170" t="s">
        <v>3529</v>
      </c>
      <c r="J7838" s="155" t="s">
        <v>3979</v>
      </c>
      <c r="K7838" s="170">
        <v>4</v>
      </c>
      <c r="L7838" s="170">
        <v>12</v>
      </c>
      <c r="M7838" s="402">
        <v>27470.33</v>
      </c>
      <c r="N7838" s="170"/>
      <c r="O7838" s="170"/>
      <c r="P7838" s="402"/>
    </row>
    <row r="7839" spans="1:16" ht="33.75" x14ac:dyDescent="0.2">
      <c r="A7839" s="406" t="s">
        <v>3527</v>
      </c>
      <c r="B7839" s="406" t="s">
        <v>3526</v>
      </c>
      <c r="C7839" s="170" t="s">
        <v>2594</v>
      </c>
      <c r="D7839" s="405" t="s">
        <v>4086</v>
      </c>
      <c r="E7839" s="404">
        <v>3500</v>
      </c>
      <c r="F7839" s="434" t="s">
        <v>5335</v>
      </c>
      <c r="G7839" s="403" t="s">
        <v>5334</v>
      </c>
      <c r="H7839" s="170" t="s">
        <v>3979</v>
      </c>
      <c r="I7839" s="170" t="s">
        <v>3529</v>
      </c>
      <c r="J7839" s="155" t="s">
        <v>3979</v>
      </c>
      <c r="K7839" s="170">
        <v>1</v>
      </c>
      <c r="L7839" s="170">
        <v>0</v>
      </c>
      <c r="M7839" s="402">
        <v>0</v>
      </c>
      <c r="N7839" s="170"/>
      <c r="O7839" s="170"/>
      <c r="P7839" s="402"/>
    </row>
    <row r="7840" spans="1:16" ht="33.75" x14ac:dyDescent="0.2">
      <c r="A7840" s="406" t="s">
        <v>3527</v>
      </c>
      <c r="B7840" s="406" t="s">
        <v>3526</v>
      </c>
      <c r="C7840" s="170" t="s">
        <v>2594</v>
      </c>
      <c r="D7840" s="405" t="s">
        <v>5333</v>
      </c>
      <c r="E7840" s="404">
        <v>1500</v>
      </c>
      <c r="F7840" s="434" t="s">
        <v>5332</v>
      </c>
      <c r="G7840" s="403" t="s">
        <v>5331</v>
      </c>
      <c r="H7840" s="170" t="s">
        <v>3617</v>
      </c>
      <c r="I7840" s="170" t="s">
        <v>3534</v>
      </c>
      <c r="J7840" s="155" t="s">
        <v>3617</v>
      </c>
      <c r="K7840" s="170">
        <v>4</v>
      </c>
      <c r="L7840" s="170">
        <v>12</v>
      </c>
      <c r="M7840" s="402">
        <v>19100</v>
      </c>
      <c r="N7840" s="170"/>
      <c r="O7840" s="170"/>
      <c r="P7840" s="402"/>
    </row>
    <row r="7841" spans="1:16" ht="33.75" x14ac:dyDescent="0.2">
      <c r="A7841" s="406" t="s">
        <v>3527</v>
      </c>
      <c r="B7841" s="406" t="s">
        <v>3526</v>
      </c>
      <c r="C7841" s="170" t="s">
        <v>2594</v>
      </c>
      <c r="D7841" s="405" t="s">
        <v>5330</v>
      </c>
      <c r="E7841" s="404">
        <v>3000</v>
      </c>
      <c r="F7841" s="434" t="s">
        <v>5329</v>
      </c>
      <c r="G7841" s="403" t="s">
        <v>5328</v>
      </c>
      <c r="H7841" s="170" t="s">
        <v>3533</v>
      </c>
      <c r="I7841" s="170" t="s">
        <v>3560</v>
      </c>
      <c r="J7841" s="155" t="s">
        <v>3533</v>
      </c>
      <c r="K7841" s="170">
        <v>4</v>
      </c>
      <c r="L7841" s="170">
        <v>12</v>
      </c>
      <c r="M7841" s="402">
        <v>30743.5</v>
      </c>
      <c r="N7841" s="170"/>
      <c r="O7841" s="170"/>
      <c r="P7841" s="402"/>
    </row>
    <row r="7842" spans="1:16" ht="33.75" x14ac:dyDescent="0.2">
      <c r="A7842" s="406" t="s">
        <v>3527</v>
      </c>
      <c r="B7842" s="406" t="s">
        <v>3526</v>
      </c>
      <c r="C7842" s="170" t="s">
        <v>2594</v>
      </c>
      <c r="D7842" s="405" t="s">
        <v>3532</v>
      </c>
      <c r="E7842" s="404">
        <v>2000</v>
      </c>
      <c r="F7842" s="434" t="s">
        <v>5327</v>
      </c>
      <c r="G7842" s="403" t="s">
        <v>5326</v>
      </c>
      <c r="H7842" s="170" t="s">
        <v>3533</v>
      </c>
      <c r="I7842" s="170" t="s">
        <v>3534</v>
      </c>
      <c r="J7842" s="155" t="s">
        <v>3533</v>
      </c>
      <c r="K7842" s="170">
        <v>4</v>
      </c>
      <c r="L7842" s="170">
        <v>12</v>
      </c>
      <c r="M7842" s="402">
        <v>24900</v>
      </c>
      <c r="N7842" s="170"/>
      <c r="O7842" s="170"/>
      <c r="P7842" s="402"/>
    </row>
    <row r="7843" spans="1:16" ht="33.75" x14ac:dyDescent="0.2">
      <c r="A7843" s="406" t="s">
        <v>3527</v>
      </c>
      <c r="B7843" s="406" t="s">
        <v>3526</v>
      </c>
      <c r="C7843" s="170" t="s">
        <v>2594</v>
      </c>
      <c r="D7843" s="405" t="s">
        <v>4665</v>
      </c>
      <c r="E7843" s="404">
        <v>3000</v>
      </c>
      <c r="F7843" s="434" t="s">
        <v>5323</v>
      </c>
      <c r="G7843" s="403" t="s">
        <v>5322</v>
      </c>
      <c r="H7843" s="170" t="s">
        <v>4104</v>
      </c>
      <c r="I7843" s="170" t="s">
        <v>3534</v>
      </c>
      <c r="J7843" s="155" t="s">
        <v>4104</v>
      </c>
      <c r="K7843" s="170">
        <v>4</v>
      </c>
      <c r="L7843" s="170">
        <v>12</v>
      </c>
      <c r="M7843" s="402">
        <v>36900</v>
      </c>
      <c r="N7843" s="170"/>
      <c r="O7843" s="170"/>
      <c r="P7843" s="402"/>
    </row>
    <row r="7844" spans="1:16" ht="33.75" x14ac:dyDescent="0.2">
      <c r="A7844" s="406" t="s">
        <v>3527</v>
      </c>
      <c r="B7844" s="406" t="s">
        <v>3526</v>
      </c>
      <c r="C7844" s="170" t="s">
        <v>2594</v>
      </c>
      <c r="D7844" s="405" t="s">
        <v>3548</v>
      </c>
      <c r="E7844" s="404">
        <v>3000</v>
      </c>
      <c r="F7844" s="434" t="s">
        <v>5321</v>
      </c>
      <c r="G7844" s="403" t="s">
        <v>5320</v>
      </c>
      <c r="H7844" s="170" t="s">
        <v>3574</v>
      </c>
      <c r="I7844" s="170" t="s">
        <v>3534</v>
      </c>
      <c r="J7844" s="155" t="s">
        <v>3574</v>
      </c>
      <c r="K7844" s="170">
        <v>4</v>
      </c>
      <c r="L7844" s="170">
        <v>12</v>
      </c>
      <c r="M7844" s="402">
        <v>36900</v>
      </c>
      <c r="N7844" s="170"/>
      <c r="O7844" s="170"/>
      <c r="P7844" s="402"/>
    </row>
    <row r="7845" spans="1:16" ht="33.75" x14ac:dyDescent="0.2">
      <c r="A7845" s="406" t="s">
        <v>3527</v>
      </c>
      <c r="B7845" s="406" t="s">
        <v>3526</v>
      </c>
      <c r="C7845" s="170" t="s">
        <v>2594</v>
      </c>
      <c r="D7845" s="405" t="s">
        <v>3566</v>
      </c>
      <c r="E7845" s="404">
        <v>2600</v>
      </c>
      <c r="F7845" s="434" t="s">
        <v>5319</v>
      </c>
      <c r="G7845" s="403" t="s">
        <v>5318</v>
      </c>
      <c r="H7845" s="170" t="s">
        <v>3533</v>
      </c>
      <c r="I7845" s="170" t="s">
        <v>3522</v>
      </c>
      <c r="J7845" s="155" t="s">
        <v>3533</v>
      </c>
      <c r="K7845" s="170">
        <v>4</v>
      </c>
      <c r="L7845" s="170">
        <v>12</v>
      </c>
      <c r="M7845" s="402">
        <v>32100</v>
      </c>
      <c r="N7845" s="170"/>
      <c r="O7845" s="170"/>
      <c r="P7845" s="402"/>
    </row>
    <row r="7846" spans="1:16" ht="33.75" x14ac:dyDescent="0.2">
      <c r="A7846" s="406" t="s">
        <v>3527</v>
      </c>
      <c r="B7846" s="406" t="s">
        <v>3526</v>
      </c>
      <c r="C7846" s="170" t="s">
        <v>2594</v>
      </c>
      <c r="D7846" s="405" t="s">
        <v>6129</v>
      </c>
      <c r="E7846" s="404">
        <v>3000</v>
      </c>
      <c r="F7846" s="434" t="s">
        <v>6128</v>
      </c>
      <c r="G7846" s="403" t="s">
        <v>6127</v>
      </c>
      <c r="H7846" s="170" t="s">
        <v>3542</v>
      </c>
      <c r="I7846" s="170" t="s">
        <v>3529</v>
      </c>
      <c r="J7846" s="155" t="s">
        <v>3542</v>
      </c>
      <c r="K7846" s="170">
        <v>1</v>
      </c>
      <c r="L7846" s="170">
        <v>1</v>
      </c>
      <c r="M7846" s="402">
        <v>3108</v>
      </c>
      <c r="N7846" s="170"/>
      <c r="O7846" s="170"/>
      <c r="P7846" s="402"/>
    </row>
    <row r="7847" spans="1:16" ht="33.75" x14ac:dyDescent="0.2">
      <c r="A7847" s="406" t="s">
        <v>3527</v>
      </c>
      <c r="B7847" s="406" t="s">
        <v>3526</v>
      </c>
      <c r="C7847" s="170" t="s">
        <v>2594</v>
      </c>
      <c r="D7847" s="405" t="s">
        <v>5317</v>
      </c>
      <c r="E7847" s="404">
        <v>8000</v>
      </c>
      <c r="F7847" s="434" t="s">
        <v>5316</v>
      </c>
      <c r="G7847" s="403" t="s">
        <v>5315</v>
      </c>
      <c r="H7847" s="170" t="s">
        <v>3570</v>
      </c>
      <c r="I7847" s="170" t="s">
        <v>3529</v>
      </c>
      <c r="J7847" s="155" t="s">
        <v>3570</v>
      </c>
      <c r="K7847" s="170">
        <v>4</v>
      </c>
      <c r="L7847" s="170">
        <v>10</v>
      </c>
      <c r="M7847" s="402">
        <v>80900</v>
      </c>
      <c r="N7847" s="170"/>
      <c r="O7847" s="170"/>
      <c r="P7847" s="402"/>
    </row>
    <row r="7848" spans="1:16" ht="33.75" x14ac:dyDescent="0.2">
      <c r="A7848" s="406" t="s">
        <v>3527</v>
      </c>
      <c r="B7848" s="406" t="s">
        <v>3526</v>
      </c>
      <c r="C7848" s="170" t="s">
        <v>2594</v>
      </c>
      <c r="D7848" s="405" t="s">
        <v>3670</v>
      </c>
      <c r="E7848" s="404">
        <v>3950</v>
      </c>
      <c r="F7848" s="434" t="s">
        <v>5314</v>
      </c>
      <c r="G7848" s="403" t="s">
        <v>5313</v>
      </c>
      <c r="H7848" s="170" t="s">
        <v>3542</v>
      </c>
      <c r="I7848" s="170" t="s">
        <v>3529</v>
      </c>
      <c r="J7848" s="155" t="s">
        <v>3542</v>
      </c>
      <c r="K7848" s="170">
        <v>4</v>
      </c>
      <c r="L7848" s="170">
        <v>12</v>
      </c>
      <c r="M7848" s="402">
        <v>48300</v>
      </c>
      <c r="N7848" s="170"/>
      <c r="O7848" s="170"/>
      <c r="P7848" s="402"/>
    </row>
    <row r="7849" spans="1:16" ht="33.75" x14ac:dyDescent="0.2">
      <c r="A7849" s="406" t="s">
        <v>3527</v>
      </c>
      <c r="B7849" s="406" t="s">
        <v>3526</v>
      </c>
      <c r="C7849" s="170" t="s">
        <v>2594</v>
      </c>
      <c r="D7849" s="405" t="s">
        <v>3532</v>
      </c>
      <c r="E7849" s="404">
        <v>2000</v>
      </c>
      <c r="F7849" s="434" t="s">
        <v>5307</v>
      </c>
      <c r="G7849" s="403" t="s">
        <v>5306</v>
      </c>
      <c r="H7849" s="170" t="s">
        <v>4014</v>
      </c>
      <c r="I7849" s="170" t="s">
        <v>3628</v>
      </c>
      <c r="J7849" s="155" t="s">
        <v>3628</v>
      </c>
      <c r="K7849" s="170">
        <v>4</v>
      </c>
      <c r="L7849" s="170">
        <v>12</v>
      </c>
      <c r="M7849" s="402">
        <v>24900</v>
      </c>
      <c r="N7849" s="170"/>
      <c r="O7849" s="170"/>
      <c r="P7849" s="402"/>
    </row>
    <row r="7850" spans="1:16" ht="33.75" x14ac:dyDescent="0.2">
      <c r="A7850" s="406" t="s">
        <v>3527</v>
      </c>
      <c r="B7850" s="406" t="s">
        <v>3526</v>
      </c>
      <c r="C7850" s="170" t="s">
        <v>2594</v>
      </c>
      <c r="D7850" s="405" t="s">
        <v>3532</v>
      </c>
      <c r="E7850" s="404">
        <v>2500</v>
      </c>
      <c r="F7850" s="434" t="s">
        <v>5305</v>
      </c>
      <c r="G7850" s="403" t="s">
        <v>5304</v>
      </c>
      <c r="H7850" s="170" t="s">
        <v>3533</v>
      </c>
      <c r="I7850" s="170" t="s">
        <v>3623</v>
      </c>
      <c r="J7850" s="155" t="s">
        <v>3623</v>
      </c>
      <c r="K7850" s="170">
        <v>4</v>
      </c>
      <c r="L7850" s="170">
        <v>12</v>
      </c>
      <c r="M7850" s="402">
        <v>30900</v>
      </c>
      <c r="N7850" s="170"/>
      <c r="O7850" s="170"/>
      <c r="P7850" s="402"/>
    </row>
    <row r="7851" spans="1:16" ht="33.75" x14ac:dyDescent="0.2">
      <c r="A7851" s="406" t="s">
        <v>3527</v>
      </c>
      <c r="B7851" s="406" t="s">
        <v>3526</v>
      </c>
      <c r="C7851" s="170" t="s">
        <v>2594</v>
      </c>
      <c r="D7851" s="405" t="s">
        <v>3552</v>
      </c>
      <c r="E7851" s="404">
        <v>1800</v>
      </c>
      <c r="F7851" s="434" t="s">
        <v>5303</v>
      </c>
      <c r="G7851" s="403" t="s">
        <v>5302</v>
      </c>
      <c r="H7851" s="170" t="s">
        <v>3528</v>
      </c>
      <c r="I7851" s="170" t="s">
        <v>3529</v>
      </c>
      <c r="J7851" s="155" t="s">
        <v>3528</v>
      </c>
      <c r="K7851" s="170">
        <v>1</v>
      </c>
      <c r="L7851" s="170">
        <v>2</v>
      </c>
      <c r="M7851" s="402">
        <v>3360</v>
      </c>
      <c r="N7851" s="170"/>
      <c r="O7851" s="170"/>
      <c r="P7851" s="402"/>
    </row>
    <row r="7852" spans="1:16" ht="33.75" x14ac:dyDescent="0.2">
      <c r="A7852" s="406" t="s">
        <v>3527</v>
      </c>
      <c r="B7852" s="406" t="s">
        <v>3526</v>
      </c>
      <c r="C7852" s="170" t="s">
        <v>2594</v>
      </c>
      <c r="D7852" s="405" t="s">
        <v>3598</v>
      </c>
      <c r="E7852" s="404">
        <v>3500</v>
      </c>
      <c r="F7852" s="434" t="s">
        <v>5301</v>
      </c>
      <c r="G7852" s="403" t="s">
        <v>5300</v>
      </c>
      <c r="H7852" s="170" t="s">
        <v>3533</v>
      </c>
      <c r="I7852" s="170" t="s">
        <v>3522</v>
      </c>
      <c r="J7852" s="155" t="s">
        <v>3533</v>
      </c>
      <c r="K7852" s="170">
        <v>4</v>
      </c>
      <c r="L7852" s="170">
        <v>12</v>
      </c>
      <c r="M7852" s="402">
        <v>42783.33</v>
      </c>
      <c r="N7852" s="170"/>
      <c r="O7852" s="170"/>
      <c r="P7852" s="402"/>
    </row>
    <row r="7853" spans="1:16" ht="33.75" x14ac:dyDescent="0.2">
      <c r="A7853" s="406" t="s">
        <v>3527</v>
      </c>
      <c r="B7853" s="406" t="s">
        <v>3526</v>
      </c>
      <c r="C7853" s="170" t="s">
        <v>2594</v>
      </c>
      <c r="D7853" s="405" t="s">
        <v>3525</v>
      </c>
      <c r="E7853" s="404">
        <v>1500</v>
      </c>
      <c r="F7853" s="434" t="s">
        <v>5299</v>
      </c>
      <c r="G7853" s="403" t="s">
        <v>5298</v>
      </c>
      <c r="H7853" s="170" t="s">
        <v>3542</v>
      </c>
      <c r="I7853" s="170" t="s">
        <v>5297</v>
      </c>
      <c r="J7853" s="155" t="s">
        <v>5297</v>
      </c>
      <c r="K7853" s="170">
        <v>4</v>
      </c>
      <c r="L7853" s="170">
        <v>12</v>
      </c>
      <c r="M7853" s="402">
        <v>19100</v>
      </c>
      <c r="N7853" s="170"/>
      <c r="O7853" s="170"/>
      <c r="P7853" s="402"/>
    </row>
    <row r="7854" spans="1:16" ht="33.75" x14ac:dyDescent="0.2">
      <c r="A7854" s="406" t="s">
        <v>3527</v>
      </c>
      <c r="B7854" s="406" t="s">
        <v>3526</v>
      </c>
      <c r="C7854" s="170" t="s">
        <v>2594</v>
      </c>
      <c r="D7854" s="405" t="s">
        <v>3778</v>
      </c>
      <c r="E7854" s="404">
        <v>3500</v>
      </c>
      <c r="F7854" s="434" t="s">
        <v>5294</v>
      </c>
      <c r="G7854" s="403" t="s">
        <v>5293</v>
      </c>
      <c r="H7854" s="170" t="s">
        <v>3567</v>
      </c>
      <c r="I7854" s="170" t="s">
        <v>3529</v>
      </c>
      <c r="J7854" s="155" t="s">
        <v>3567</v>
      </c>
      <c r="K7854" s="170">
        <v>4</v>
      </c>
      <c r="L7854" s="170">
        <v>12</v>
      </c>
      <c r="M7854" s="402">
        <v>42900</v>
      </c>
      <c r="N7854" s="170"/>
      <c r="O7854" s="170"/>
      <c r="P7854" s="402"/>
    </row>
    <row r="7855" spans="1:16" ht="33.75" x14ac:dyDescent="0.2">
      <c r="A7855" s="406" t="s">
        <v>3527</v>
      </c>
      <c r="B7855" s="406" t="s">
        <v>3526</v>
      </c>
      <c r="C7855" s="170" t="s">
        <v>2594</v>
      </c>
      <c r="D7855" s="405" t="s">
        <v>3548</v>
      </c>
      <c r="E7855" s="404">
        <v>3000</v>
      </c>
      <c r="F7855" s="434" t="s">
        <v>5292</v>
      </c>
      <c r="G7855" s="403" t="s">
        <v>5291</v>
      </c>
      <c r="H7855" s="170" t="s">
        <v>3567</v>
      </c>
      <c r="I7855" s="170" t="s">
        <v>3529</v>
      </c>
      <c r="J7855" s="155" t="s">
        <v>3567</v>
      </c>
      <c r="K7855" s="170">
        <v>4</v>
      </c>
      <c r="L7855" s="170">
        <v>12</v>
      </c>
      <c r="M7855" s="402">
        <v>36900</v>
      </c>
      <c r="N7855" s="170"/>
      <c r="O7855" s="170"/>
      <c r="P7855" s="402"/>
    </row>
    <row r="7856" spans="1:16" ht="33.75" x14ac:dyDescent="0.2">
      <c r="A7856" s="406" t="s">
        <v>3527</v>
      </c>
      <c r="B7856" s="406" t="s">
        <v>3526</v>
      </c>
      <c r="C7856" s="170" t="s">
        <v>2594</v>
      </c>
      <c r="D7856" s="405" t="s">
        <v>3548</v>
      </c>
      <c r="E7856" s="404">
        <v>3000</v>
      </c>
      <c r="F7856" s="434" t="s">
        <v>5290</v>
      </c>
      <c r="G7856" s="403" t="s">
        <v>5289</v>
      </c>
      <c r="H7856" s="170" t="s">
        <v>3574</v>
      </c>
      <c r="I7856" s="170" t="s">
        <v>3534</v>
      </c>
      <c r="J7856" s="155" t="s">
        <v>3574</v>
      </c>
      <c r="K7856" s="170">
        <v>4</v>
      </c>
      <c r="L7856" s="170">
        <v>12</v>
      </c>
      <c r="M7856" s="402">
        <v>36900</v>
      </c>
      <c r="N7856" s="170"/>
      <c r="O7856" s="170"/>
      <c r="P7856" s="402"/>
    </row>
    <row r="7857" spans="1:16" ht="33.75" x14ac:dyDescent="0.2">
      <c r="A7857" s="406" t="s">
        <v>3527</v>
      </c>
      <c r="B7857" s="406" t="s">
        <v>3526</v>
      </c>
      <c r="C7857" s="170" t="s">
        <v>2594</v>
      </c>
      <c r="D7857" s="405" t="s">
        <v>5288</v>
      </c>
      <c r="E7857" s="404">
        <v>6450</v>
      </c>
      <c r="F7857" s="434" t="s">
        <v>5287</v>
      </c>
      <c r="G7857" s="403" t="s">
        <v>5286</v>
      </c>
      <c r="H7857" s="170" t="s">
        <v>3528</v>
      </c>
      <c r="I7857" s="170" t="s">
        <v>3534</v>
      </c>
      <c r="J7857" s="155" t="s">
        <v>3528</v>
      </c>
      <c r="K7857" s="170">
        <v>4</v>
      </c>
      <c r="L7857" s="170">
        <v>12</v>
      </c>
      <c r="M7857" s="402">
        <v>78300</v>
      </c>
      <c r="N7857" s="170"/>
      <c r="O7857" s="170"/>
      <c r="P7857" s="402"/>
    </row>
    <row r="7858" spans="1:16" ht="33.75" x14ac:dyDescent="0.2">
      <c r="A7858" s="406" t="s">
        <v>3527</v>
      </c>
      <c r="B7858" s="406" t="s">
        <v>3526</v>
      </c>
      <c r="C7858" s="170" t="s">
        <v>2594</v>
      </c>
      <c r="D7858" s="405" t="s">
        <v>3558</v>
      </c>
      <c r="E7858" s="404">
        <v>3000</v>
      </c>
      <c r="F7858" s="434" t="s">
        <v>6126</v>
      </c>
      <c r="G7858" s="403" t="s">
        <v>6125</v>
      </c>
      <c r="H7858" s="170" t="s">
        <v>3538</v>
      </c>
      <c r="I7858" s="170" t="s">
        <v>3522</v>
      </c>
      <c r="J7858" s="155" t="s">
        <v>3538</v>
      </c>
      <c r="K7858" s="170">
        <v>3</v>
      </c>
      <c r="L7858" s="170">
        <v>7</v>
      </c>
      <c r="M7858" s="402">
        <v>21792</v>
      </c>
      <c r="N7858" s="170"/>
      <c r="O7858" s="170"/>
      <c r="P7858" s="402"/>
    </row>
    <row r="7859" spans="1:16" ht="33.75" x14ac:dyDescent="0.2">
      <c r="A7859" s="406" t="s">
        <v>3527</v>
      </c>
      <c r="B7859" s="406" t="s">
        <v>3526</v>
      </c>
      <c r="C7859" s="170" t="s">
        <v>2594</v>
      </c>
      <c r="D7859" s="405" t="s">
        <v>3532</v>
      </c>
      <c r="E7859" s="404">
        <v>2500</v>
      </c>
      <c r="F7859" s="434" t="s">
        <v>5279</v>
      </c>
      <c r="G7859" s="403" t="s">
        <v>5278</v>
      </c>
      <c r="H7859" s="170" t="s">
        <v>3533</v>
      </c>
      <c r="I7859" s="170" t="s">
        <v>3529</v>
      </c>
      <c r="J7859" s="155" t="s">
        <v>3533</v>
      </c>
      <c r="K7859" s="170">
        <v>4</v>
      </c>
      <c r="L7859" s="170">
        <v>12</v>
      </c>
      <c r="M7859" s="402">
        <v>30900</v>
      </c>
      <c r="N7859" s="170"/>
      <c r="O7859" s="170"/>
      <c r="P7859" s="402"/>
    </row>
    <row r="7860" spans="1:16" ht="33.75" x14ac:dyDescent="0.2">
      <c r="A7860" s="406" t="s">
        <v>3527</v>
      </c>
      <c r="B7860" s="406" t="s">
        <v>3526</v>
      </c>
      <c r="C7860" s="170" t="s">
        <v>2594</v>
      </c>
      <c r="D7860" s="405" t="s">
        <v>5277</v>
      </c>
      <c r="E7860" s="404">
        <v>1500</v>
      </c>
      <c r="F7860" s="434" t="s">
        <v>5276</v>
      </c>
      <c r="G7860" s="403" t="s">
        <v>5275</v>
      </c>
      <c r="H7860" s="170"/>
      <c r="I7860" s="170" t="s">
        <v>3664</v>
      </c>
      <c r="J7860" s="155"/>
      <c r="K7860" s="170">
        <v>4</v>
      </c>
      <c r="L7860" s="170">
        <v>12</v>
      </c>
      <c r="M7860" s="402">
        <v>19100</v>
      </c>
      <c r="N7860" s="170"/>
      <c r="O7860" s="170"/>
      <c r="P7860" s="402"/>
    </row>
    <row r="7861" spans="1:16" ht="33.75" x14ac:dyDescent="0.2">
      <c r="A7861" s="406" t="s">
        <v>3527</v>
      </c>
      <c r="B7861" s="406" t="s">
        <v>3526</v>
      </c>
      <c r="C7861" s="170" t="s">
        <v>2594</v>
      </c>
      <c r="D7861" s="405" t="s">
        <v>5268</v>
      </c>
      <c r="E7861" s="404">
        <v>3000</v>
      </c>
      <c r="F7861" s="434" t="s">
        <v>5267</v>
      </c>
      <c r="G7861" s="403" t="s">
        <v>5266</v>
      </c>
      <c r="H7861" s="170" t="s">
        <v>3533</v>
      </c>
      <c r="I7861" s="170" t="s">
        <v>3529</v>
      </c>
      <c r="J7861" s="155" t="s">
        <v>3533</v>
      </c>
      <c r="K7861" s="170">
        <v>4</v>
      </c>
      <c r="L7861" s="170">
        <v>12</v>
      </c>
      <c r="M7861" s="402">
        <v>36900</v>
      </c>
      <c r="N7861" s="170"/>
      <c r="O7861" s="170"/>
      <c r="P7861" s="402"/>
    </row>
    <row r="7862" spans="1:16" ht="33.75" x14ac:dyDescent="0.2">
      <c r="A7862" s="406" t="s">
        <v>3527</v>
      </c>
      <c r="B7862" s="406" t="s">
        <v>3526</v>
      </c>
      <c r="C7862" s="170" t="s">
        <v>2594</v>
      </c>
      <c r="D7862" s="405" t="s">
        <v>3532</v>
      </c>
      <c r="E7862" s="404">
        <v>2500</v>
      </c>
      <c r="F7862" s="434" t="s">
        <v>6124</v>
      </c>
      <c r="G7862" s="403" t="s">
        <v>6123</v>
      </c>
      <c r="H7862" s="170" t="s">
        <v>3779</v>
      </c>
      <c r="I7862" s="170" t="s">
        <v>3623</v>
      </c>
      <c r="J7862" s="155" t="s">
        <v>3623</v>
      </c>
      <c r="K7862" s="170">
        <v>3</v>
      </c>
      <c r="L7862" s="170">
        <v>7</v>
      </c>
      <c r="M7862" s="402">
        <v>18335</v>
      </c>
      <c r="N7862" s="170"/>
      <c r="O7862" s="170"/>
      <c r="P7862" s="402"/>
    </row>
    <row r="7863" spans="1:16" ht="33.75" x14ac:dyDescent="0.2">
      <c r="A7863" s="406" t="s">
        <v>3527</v>
      </c>
      <c r="B7863" s="406" t="s">
        <v>3526</v>
      </c>
      <c r="C7863" s="170" t="s">
        <v>2594</v>
      </c>
      <c r="D7863" s="405" t="s">
        <v>5263</v>
      </c>
      <c r="E7863" s="404">
        <v>5000</v>
      </c>
      <c r="F7863" s="434" t="s">
        <v>5262</v>
      </c>
      <c r="G7863" s="403" t="s">
        <v>5261</v>
      </c>
      <c r="H7863" s="170" t="s">
        <v>5260</v>
      </c>
      <c r="I7863" s="170" t="s">
        <v>3529</v>
      </c>
      <c r="J7863" s="155" t="s">
        <v>5260</v>
      </c>
      <c r="K7863" s="170">
        <v>4</v>
      </c>
      <c r="L7863" s="170">
        <v>12</v>
      </c>
      <c r="M7863" s="402">
        <v>60900</v>
      </c>
      <c r="N7863" s="170"/>
      <c r="O7863" s="170"/>
      <c r="P7863" s="402"/>
    </row>
    <row r="7864" spans="1:16" ht="33.75" x14ac:dyDescent="0.2">
      <c r="A7864" s="406" t="s">
        <v>3527</v>
      </c>
      <c r="B7864" s="406" t="s">
        <v>3526</v>
      </c>
      <c r="C7864" s="170" t="s">
        <v>2594</v>
      </c>
      <c r="D7864" s="405" t="s">
        <v>5259</v>
      </c>
      <c r="E7864" s="404">
        <v>1700</v>
      </c>
      <c r="F7864" s="434" t="s">
        <v>5258</v>
      </c>
      <c r="G7864" s="403" t="s">
        <v>5257</v>
      </c>
      <c r="H7864" s="170" t="s">
        <v>3533</v>
      </c>
      <c r="I7864" s="170" t="s">
        <v>3623</v>
      </c>
      <c r="J7864" s="155" t="s">
        <v>3623</v>
      </c>
      <c r="K7864" s="170">
        <v>4</v>
      </c>
      <c r="L7864" s="170">
        <v>12</v>
      </c>
      <c r="M7864" s="402">
        <v>21300</v>
      </c>
      <c r="N7864" s="170"/>
      <c r="O7864" s="170"/>
      <c r="P7864" s="402"/>
    </row>
    <row r="7865" spans="1:16" ht="33.75" x14ac:dyDescent="0.2">
      <c r="A7865" s="406" t="s">
        <v>3527</v>
      </c>
      <c r="B7865" s="406" t="s">
        <v>3526</v>
      </c>
      <c r="C7865" s="170" t="s">
        <v>2594</v>
      </c>
      <c r="D7865" s="405" t="s">
        <v>3548</v>
      </c>
      <c r="E7865" s="404">
        <v>3000</v>
      </c>
      <c r="F7865" s="434" t="s">
        <v>5254</v>
      </c>
      <c r="G7865" s="403" t="s">
        <v>5253</v>
      </c>
      <c r="H7865" s="170" t="s">
        <v>3574</v>
      </c>
      <c r="I7865" s="170" t="s">
        <v>3529</v>
      </c>
      <c r="J7865" s="155" t="s">
        <v>3574</v>
      </c>
      <c r="K7865" s="170">
        <v>4</v>
      </c>
      <c r="L7865" s="170">
        <v>12</v>
      </c>
      <c r="M7865" s="402">
        <v>36900</v>
      </c>
      <c r="N7865" s="170"/>
      <c r="O7865" s="170"/>
      <c r="P7865" s="402"/>
    </row>
    <row r="7866" spans="1:16" ht="33.75" x14ac:dyDescent="0.2">
      <c r="A7866" s="406" t="s">
        <v>3527</v>
      </c>
      <c r="B7866" s="406" t="s">
        <v>3526</v>
      </c>
      <c r="C7866" s="170" t="s">
        <v>2594</v>
      </c>
      <c r="D7866" s="405" t="s">
        <v>3532</v>
      </c>
      <c r="E7866" s="404">
        <v>2000</v>
      </c>
      <c r="F7866" s="434" t="s">
        <v>5252</v>
      </c>
      <c r="G7866" s="403" t="s">
        <v>5251</v>
      </c>
      <c r="H7866" s="170" t="s">
        <v>3866</v>
      </c>
      <c r="I7866" s="170" t="s">
        <v>3529</v>
      </c>
      <c r="J7866" s="155" t="s">
        <v>3866</v>
      </c>
      <c r="K7866" s="170">
        <v>4</v>
      </c>
      <c r="L7866" s="170">
        <v>12</v>
      </c>
      <c r="M7866" s="402">
        <v>24900</v>
      </c>
      <c r="N7866" s="170"/>
      <c r="O7866" s="170"/>
      <c r="P7866" s="402"/>
    </row>
    <row r="7867" spans="1:16" ht="33.75" x14ac:dyDescent="0.2">
      <c r="A7867" s="406" t="s">
        <v>3527</v>
      </c>
      <c r="B7867" s="406" t="s">
        <v>3526</v>
      </c>
      <c r="C7867" s="170" t="s">
        <v>2594</v>
      </c>
      <c r="D7867" s="405" t="s">
        <v>3548</v>
      </c>
      <c r="E7867" s="404">
        <v>3000</v>
      </c>
      <c r="F7867" s="434" t="s">
        <v>5250</v>
      </c>
      <c r="G7867" s="403" t="s">
        <v>5249</v>
      </c>
      <c r="H7867" s="170" t="s">
        <v>3533</v>
      </c>
      <c r="I7867" s="170" t="s">
        <v>3534</v>
      </c>
      <c r="J7867" s="155" t="s">
        <v>3533</v>
      </c>
      <c r="K7867" s="170">
        <v>4</v>
      </c>
      <c r="L7867" s="170">
        <v>12</v>
      </c>
      <c r="M7867" s="402">
        <v>36900</v>
      </c>
      <c r="N7867" s="170"/>
      <c r="O7867" s="170"/>
      <c r="P7867" s="402"/>
    </row>
    <row r="7868" spans="1:16" ht="33.75" x14ac:dyDescent="0.2">
      <c r="A7868" s="406" t="s">
        <v>3527</v>
      </c>
      <c r="B7868" s="406" t="s">
        <v>3526</v>
      </c>
      <c r="C7868" s="170" t="s">
        <v>2594</v>
      </c>
      <c r="D7868" s="405" t="s">
        <v>5072</v>
      </c>
      <c r="E7868" s="404">
        <v>2500</v>
      </c>
      <c r="F7868" s="434" t="s">
        <v>5248</v>
      </c>
      <c r="G7868" s="403" t="s">
        <v>5247</v>
      </c>
      <c r="H7868" s="170" t="s">
        <v>4386</v>
      </c>
      <c r="I7868" s="170" t="s">
        <v>3534</v>
      </c>
      <c r="J7868" s="155" t="s">
        <v>4386</v>
      </c>
      <c r="K7868" s="170">
        <v>4</v>
      </c>
      <c r="L7868" s="170">
        <v>12</v>
      </c>
      <c r="M7868" s="402">
        <v>30900</v>
      </c>
      <c r="N7868" s="170"/>
      <c r="O7868" s="170"/>
      <c r="P7868" s="402"/>
    </row>
    <row r="7869" spans="1:16" ht="33.75" x14ac:dyDescent="0.2">
      <c r="A7869" s="406" t="s">
        <v>3527</v>
      </c>
      <c r="B7869" s="406" t="s">
        <v>3526</v>
      </c>
      <c r="C7869" s="170" t="s">
        <v>2594</v>
      </c>
      <c r="D7869" s="405" t="s">
        <v>3778</v>
      </c>
      <c r="E7869" s="404">
        <v>3500</v>
      </c>
      <c r="F7869" s="434" t="s">
        <v>6122</v>
      </c>
      <c r="G7869" s="403" t="s">
        <v>6121</v>
      </c>
      <c r="H7869" s="170" t="s">
        <v>3533</v>
      </c>
      <c r="I7869" s="170" t="s">
        <v>3534</v>
      </c>
      <c r="J7869" s="155" t="s">
        <v>3533</v>
      </c>
      <c r="K7869" s="170">
        <v>3</v>
      </c>
      <c r="L7869" s="170">
        <v>7</v>
      </c>
      <c r="M7869" s="402">
        <v>25276</v>
      </c>
      <c r="N7869" s="170"/>
      <c r="O7869" s="170"/>
      <c r="P7869" s="402"/>
    </row>
    <row r="7870" spans="1:16" ht="33.75" x14ac:dyDescent="0.2">
      <c r="A7870" s="406" t="s">
        <v>3527</v>
      </c>
      <c r="B7870" s="406" t="s">
        <v>3526</v>
      </c>
      <c r="C7870" s="170" t="s">
        <v>2594</v>
      </c>
      <c r="D7870" s="405" t="s">
        <v>5244</v>
      </c>
      <c r="E7870" s="404">
        <v>2400</v>
      </c>
      <c r="F7870" s="434" t="s">
        <v>5243</v>
      </c>
      <c r="G7870" s="403" t="s">
        <v>5242</v>
      </c>
      <c r="H7870" s="170" t="s">
        <v>3538</v>
      </c>
      <c r="I7870" s="170" t="s">
        <v>3522</v>
      </c>
      <c r="J7870" s="155" t="s">
        <v>3538</v>
      </c>
      <c r="K7870" s="170">
        <v>4</v>
      </c>
      <c r="L7870" s="170">
        <v>12</v>
      </c>
      <c r="M7870" s="402">
        <v>29700</v>
      </c>
      <c r="N7870" s="170"/>
      <c r="O7870" s="170"/>
      <c r="P7870" s="402"/>
    </row>
    <row r="7871" spans="1:16" ht="33.75" x14ac:dyDescent="0.2">
      <c r="A7871" s="406" t="s">
        <v>3527</v>
      </c>
      <c r="B7871" s="406" t="s">
        <v>3526</v>
      </c>
      <c r="C7871" s="170" t="s">
        <v>2594</v>
      </c>
      <c r="D7871" s="405" t="s">
        <v>3598</v>
      </c>
      <c r="E7871" s="404">
        <v>3500</v>
      </c>
      <c r="F7871" s="434" t="s">
        <v>5241</v>
      </c>
      <c r="G7871" s="403" t="s">
        <v>5240</v>
      </c>
      <c r="H7871" s="170" t="s">
        <v>3779</v>
      </c>
      <c r="I7871" s="170" t="s">
        <v>3529</v>
      </c>
      <c r="J7871" s="155" t="s">
        <v>3779</v>
      </c>
      <c r="K7871" s="170">
        <v>4</v>
      </c>
      <c r="L7871" s="170">
        <v>12</v>
      </c>
      <c r="M7871" s="402">
        <v>42900</v>
      </c>
      <c r="N7871" s="170"/>
      <c r="O7871" s="170"/>
      <c r="P7871" s="402"/>
    </row>
    <row r="7872" spans="1:16" ht="33.75" x14ac:dyDescent="0.2">
      <c r="A7872" s="406" t="s">
        <v>3527</v>
      </c>
      <c r="B7872" s="406" t="s">
        <v>3526</v>
      </c>
      <c r="C7872" s="170" t="s">
        <v>2594</v>
      </c>
      <c r="D7872" s="405" t="s">
        <v>4238</v>
      </c>
      <c r="E7872" s="404">
        <v>3000</v>
      </c>
      <c r="F7872" s="434" t="s">
        <v>6120</v>
      </c>
      <c r="G7872" s="403" t="s">
        <v>6119</v>
      </c>
      <c r="H7872" s="170" t="s">
        <v>3574</v>
      </c>
      <c r="I7872" s="170" t="s">
        <v>3529</v>
      </c>
      <c r="J7872" s="155" t="s">
        <v>3574</v>
      </c>
      <c r="K7872" s="170">
        <v>1</v>
      </c>
      <c r="L7872" s="170">
        <v>1</v>
      </c>
      <c r="M7872" s="402">
        <v>3067</v>
      </c>
      <c r="N7872" s="170"/>
      <c r="O7872" s="170"/>
      <c r="P7872" s="402"/>
    </row>
    <row r="7873" spans="1:16" ht="33.75" x14ac:dyDescent="0.2">
      <c r="A7873" s="406" t="s">
        <v>3527</v>
      </c>
      <c r="B7873" s="406" t="s">
        <v>3526</v>
      </c>
      <c r="C7873" s="170" t="s">
        <v>2594</v>
      </c>
      <c r="D7873" s="405" t="s">
        <v>5237</v>
      </c>
      <c r="E7873" s="404">
        <v>2550</v>
      </c>
      <c r="F7873" s="434" t="s">
        <v>5236</v>
      </c>
      <c r="G7873" s="403" t="s">
        <v>5235</v>
      </c>
      <c r="H7873" s="170" t="s">
        <v>3542</v>
      </c>
      <c r="I7873" s="170" t="s">
        <v>3529</v>
      </c>
      <c r="J7873" s="155" t="s">
        <v>3542</v>
      </c>
      <c r="K7873" s="170">
        <v>4</v>
      </c>
      <c r="L7873" s="170">
        <v>12</v>
      </c>
      <c r="M7873" s="402">
        <v>31500</v>
      </c>
      <c r="N7873" s="170"/>
      <c r="O7873" s="170"/>
      <c r="P7873" s="402"/>
    </row>
    <row r="7874" spans="1:16" ht="33.75" x14ac:dyDescent="0.2">
      <c r="A7874" s="406" t="s">
        <v>3527</v>
      </c>
      <c r="B7874" s="406" t="s">
        <v>3526</v>
      </c>
      <c r="C7874" s="170" t="s">
        <v>2594</v>
      </c>
      <c r="D7874" s="405" t="s">
        <v>3552</v>
      </c>
      <c r="E7874" s="404">
        <v>1800</v>
      </c>
      <c r="F7874" s="434" t="s">
        <v>5234</v>
      </c>
      <c r="G7874" s="403" t="s">
        <v>5233</v>
      </c>
      <c r="H7874" s="170" t="s">
        <v>3695</v>
      </c>
      <c r="I7874" s="170" t="s">
        <v>3534</v>
      </c>
      <c r="J7874" s="155" t="s">
        <v>3695</v>
      </c>
      <c r="K7874" s="170">
        <v>1</v>
      </c>
      <c r="L7874" s="170">
        <v>2</v>
      </c>
      <c r="M7874" s="402">
        <v>3360</v>
      </c>
      <c r="N7874" s="170"/>
      <c r="O7874" s="170"/>
      <c r="P7874" s="402"/>
    </row>
    <row r="7875" spans="1:16" ht="33.75" x14ac:dyDescent="0.2">
      <c r="A7875" s="406" t="s">
        <v>3527</v>
      </c>
      <c r="B7875" s="406" t="s">
        <v>3526</v>
      </c>
      <c r="C7875" s="170" t="s">
        <v>2594</v>
      </c>
      <c r="D7875" s="405" t="s">
        <v>5184</v>
      </c>
      <c r="E7875" s="404">
        <v>2075</v>
      </c>
      <c r="F7875" s="434" t="s">
        <v>6118</v>
      </c>
      <c r="G7875" s="403" t="s">
        <v>6117</v>
      </c>
      <c r="H7875" s="170" t="s">
        <v>3567</v>
      </c>
      <c r="I7875" s="170" t="s">
        <v>3534</v>
      </c>
      <c r="J7875" s="155" t="s">
        <v>3567</v>
      </c>
      <c r="K7875" s="170">
        <v>3</v>
      </c>
      <c r="L7875" s="170">
        <v>7</v>
      </c>
      <c r="M7875" s="402">
        <v>15897.08</v>
      </c>
      <c r="N7875" s="170"/>
      <c r="O7875" s="170"/>
      <c r="P7875" s="402"/>
    </row>
    <row r="7876" spans="1:16" ht="33.75" x14ac:dyDescent="0.2">
      <c r="A7876" s="406" t="s">
        <v>3527</v>
      </c>
      <c r="B7876" s="406" t="s">
        <v>3526</v>
      </c>
      <c r="C7876" s="170" t="s">
        <v>2594</v>
      </c>
      <c r="D7876" s="405" t="s">
        <v>6116</v>
      </c>
      <c r="E7876" s="404">
        <v>4000</v>
      </c>
      <c r="F7876" s="434" t="s">
        <v>6115</v>
      </c>
      <c r="G7876" s="403" t="s">
        <v>6114</v>
      </c>
      <c r="H7876" s="170" t="s">
        <v>3528</v>
      </c>
      <c r="I7876" s="170" t="s">
        <v>3931</v>
      </c>
      <c r="J7876" s="155" t="s">
        <v>3528</v>
      </c>
      <c r="K7876" s="170">
        <v>4</v>
      </c>
      <c r="L7876" s="170">
        <v>11</v>
      </c>
      <c r="M7876" s="402">
        <v>42910.67</v>
      </c>
      <c r="N7876" s="170"/>
      <c r="O7876" s="170"/>
      <c r="P7876" s="402"/>
    </row>
    <row r="7877" spans="1:16" ht="33.75" x14ac:dyDescent="0.2">
      <c r="A7877" s="406" t="s">
        <v>3527</v>
      </c>
      <c r="B7877" s="406" t="s">
        <v>3526</v>
      </c>
      <c r="C7877" s="170" t="s">
        <v>2594</v>
      </c>
      <c r="D7877" s="405" t="s">
        <v>3566</v>
      </c>
      <c r="E7877" s="404">
        <v>3500</v>
      </c>
      <c r="F7877" s="434" t="s">
        <v>5228</v>
      </c>
      <c r="G7877" s="403" t="s">
        <v>5227</v>
      </c>
      <c r="H7877" s="170" t="s">
        <v>5084</v>
      </c>
      <c r="I7877" s="170" t="s">
        <v>3623</v>
      </c>
      <c r="J7877" s="155" t="s">
        <v>3623</v>
      </c>
      <c r="K7877" s="170">
        <v>4</v>
      </c>
      <c r="L7877" s="170">
        <v>12</v>
      </c>
      <c r="M7877" s="402">
        <v>42935.44</v>
      </c>
      <c r="N7877" s="170"/>
      <c r="O7877" s="170"/>
      <c r="P7877" s="402"/>
    </row>
    <row r="7878" spans="1:16" ht="33.75" x14ac:dyDescent="0.2">
      <c r="A7878" s="406" t="s">
        <v>3527</v>
      </c>
      <c r="B7878" s="406" t="s">
        <v>3526</v>
      </c>
      <c r="C7878" s="170" t="s">
        <v>2594</v>
      </c>
      <c r="D7878" s="405" t="s">
        <v>4958</v>
      </c>
      <c r="E7878" s="404">
        <v>8000</v>
      </c>
      <c r="F7878" s="434" t="s">
        <v>5226</v>
      </c>
      <c r="G7878" s="403" t="s">
        <v>5225</v>
      </c>
      <c r="H7878" s="170" t="s">
        <v>3703</v>
      </c>
      <c r="I7878" s="170" t="s">
        <v>3704</v>
      </c>
      <c r="J7878" s="155" t="s">
        <v>3703</v>
      </c>
      <c r="K7878" s="170">
        <v>4</v>
      </c>
      <c r="L7878" s="170">
        <v>12</v>
      </c>
      <c r="M7878" s="402">
        <v>96900</v>
      </c>
      <c r="N7878" s="170"/>
      <c r="O7878" s="170"/>
      <c r="P7878" s="402"/>
    </row>
    <row r="7879" spans="1:16" ht="33.75" x14ac:dyDescent="0.2">
      <c r="A7879" s="406" t="s">
        <v>3527</v>
      </c>
      <c r="B7879" s="406" t="s">
        <v>3526</v>
      </c>
      <c r="C7879" s="170" t="s">
        <v>2594</v>
      </c>
      <c r="D7879" s="405" t="s">
        <v>3566</v>
      </c>
      <c r="E7879" s="404">
        <v>2500</v>
      </c>
      <c r="F7879" s="434" t="s">
        <v>5224</v>
      </c>
      <c r="G7879" s="403" t="s">
        <v>5223</v>
      </c>
      <c r="H7879" s="170" t="s">
        <v>4227</v>
      </c>
      <c r="I7879" s="170" t="s">
        <v>3534</v>
      </c>
      <c r="J7879" s="155" t="s">
        <v>4227</v>
      </c>
      <c r="K7879" s="170">
        <v>4</v>
      </c>
      <c r="L7879" s="170">
        <v>12</v>
      </c>
      <c r="M7879" s="402">
        <v>30900</v>
      </c>
      <c r="N7879" s="170"/>
      <c r="O7879" s="170"/>
      <c r="P7879" s="402"/>
    </row>
    <row r="7880" spans="1:16" ht="33.75" x14ac:dyDescent="0.2">
      <c r="A7880" s="406" t="s">
        <v>3527</v>
      </c>
      <c r="B7880" s="406" t="s">
        <v>3526</v>
      </c>
      <c r="C7880" s="170" t="s">
        <v>2594</v>
      </c>
      <c r="D7880" s="405" t="s">
        <v>3740</v>
      </c>
      <c r="E7880" s="404">
        <v>3500</v>
      </c>
      <c r="F7880" s="434" t="s">
        <v>5222</v>
      </c>
      <c r="G7880" s="403" t="s">
        <v>5221</v>
      </c>
      <c r="H7880" s="170" t="s">
        <v>3567</v>
      </c>
      <c r="I7880" s="170" t="s">
        <v>3534</v>
      </c>
      <c r="J7880" s="155" t="s">
        <v>3567</v>
      </c>
      <c r="K7880" s="170">
        <v>4</v>
      </c>
      <c r="L7880" s="170">
        <v>12</v>
      </c>
      <c r="M7880" s="402">
        <v>42900</v>
      </c>
      <c r="N7880" s="170"/>
      <c r="O7880" s="170"/>
      <c r="P7880" s="402"/>
    </row>
    <row r="7881" spans="1:16" ht="33.75" x14ac:dyDescent="0.2">
      <c r="A7881" s="406" t="s">
        <v>3527</v>
      </c>
      <c r="B7881" s="406" t="s">
        <v>3526</v>
      </c>
      <c r="C7881" s="170" t="s">
        <v>2594</v>
      </c>
      <c r="D7881" s="405" t="s">
        <v>5220</v>
      </c>
      <c r="E7881" s="404">
        <v>3500</v>
      </c>
      <c r="F7881" s="434" t="s">
        <v>5219</v>
      </c>
      <c r="G7881" s="403" t="s">
        <v>5218</v>
      </c>
      <c r="H7881" s="170" t="s">
        <v>3538</v>
      </c>
      <c r="I7881" s="170" t="s">
        <v>3522</v>
      </c>
      <c r="J7881" s="155" t="s">
        <v>3538</v>
      </c>
      <c r="K7881" s="170">
        <v>4</v>
      </c>
      <c r="L7881" s="170">
        <v>12</v>
      </c>
      <c r="M7881" s="402">
        <v>42900</v>
      </c>
      <c r="N7881" s="170"/>
      <c r="O7881" s="170"/>
      <c r="P7881" s="402"/>
    </row>
    <row r="7882" spans="1:16" ht="33.75" x14ac:dyDescent="0.2">
      <c r="A7882" s="406" t="s">
        <v>3527</v>
      </c>
      <c r="B7882" s="406" t="s">
        <v>3526</v>
      </c>
      <c r="C7882" s="170" t="s">
        <v>2594</v>
      </c>
      <c r="D7882" s="405" t="s">
        <v>4153</v>
      </c>
      <c r="E7882" s="404">
        <v>2340</v>
      </c>
      <c r="F7882" s="434" t="s">
        <v>5215</v>
      </c>
      <c r="G7882" s="403" t="s">
        <v>5214</v>
      </c>
      <c r="H7882" s="170" t="s">
        <v>3538</v>
      </c>
      <c r="I7882" s="170" t="s">
        <v>3931</v>
      </c>
      <c r="J7882" s="155" t="s">
        <v>3538</v>
      </c>
      <c r="K7882" s="170">
        <v>4</v>
      </c>
      <c r="L7882" s="170">
        <v>12</v>
      </c>
      <c r="M7882" s="402">
        <v>28980</v>
      </c>
      <c r="N7882" s="170"/>
      <c r="O7882" s="170"/>
      <c r="P7882" s="402"/>
    </row>
    <row r="7883" spans="1:16" ht="33.75" x14ac:dyDescent="0.2">
      <c r="A7883" s="406" t="s">
        <v>3527</v>
      </c>
      <c r="B7883" s="406" t="s">
        <v>3526</v>
      </c>
      <c r="C7883" s="170" t="s">
        <v>2594</v>
      </c>
      <c r="D7883" s="405" t="s">
        <v>6113</v>
      </c>
      <c r="E7883" s="404">
        <v>2000</v>
      </c>
      <c r="F7883" s="434" t="s">
        <v>5213</v>
      </c>
      <c r="G7883" s="403" t="s">
        <v>5212</v>
      </c>
      <c r="H7883" s="170" t="s">
        <v>3538</v>
      </c>
      <c r="I7883" s="170" t="s">
        <v>3522</v>
      </c>
      <c r="J7883" s="155" t="s">
        <v>3538</v>
      </c>
      <c r="K7883" s="170">
        <v>3</v>
      </c>
      <c r="L7883" s="170">
        <v>8</v>
      </c>
      <c r="M7883" s="402">
        <v>17100</v>
      </c>
      <c r="N7883" s="170"/>
      <c r="O7883" s="170"/>
      <c r="P7883" s="402"/>
    </row>
    <row r="7884" spans="1:16" ht="33.75" x14ac:dyDescent="0.2">
      <c r="A7884" s="406" t="s">
        <v>3527</v>
      </c>
      <c r="B7884" s="406" t="s">
        <v>3526</v>
      </c>
      <c r="C7884" s="170" t="s">
        <v>2594</v>
      </c>
      <c r="D7884" s="405" t="s">
        <v>3627</v>
      </c>
      <c r="E7884" s="404">
        <v>3500</v>
      </c>
      <c r="F7884" s="434" t="s">
        <v>5211</v>
      </c>
      <c r="G7884" s="403" t="s">
        <v>5210</v>
      </c>
      <c r="H7884" s="170" t="s">
        <v>3538</v>
      </c>
      <c r="I7884" s="170" t="s">
        <v>3522</v>
      </c>
      <c r="J7884" s="155" t="s">
        <v>3538</v>
      </c>
      <c r="K7884" s="170">
        <v>4</v>
      </c>
      <c r="L7884" s="170">
        <v>12</v>
      </c>
      <c r="M7884" s="402">
        <v>42919.83</v>
      </c>
      <c r="N7884" s="170"/>
      <c r="O7884" s="170"/>
      <c r="P7884" s="402"/>
    </row>
    <row r="7885" spans="1:16" ht="33.75" x14ac:dyDescent="0.2">
      <c r="A7885" s="406" t="s">
        <v>3527</v>
      </c>
      <c r="B7885" s="406" t="s">
        <v>3526</v>
      </c>
      <c r="C7885" s="170" t="s">
        <v>2594</v>
      </c>
      <c r="D7885" s="405" t="s">
        <v>3735</v>
      </c>
      <c r="E7885" s="404">
        <v>2500</v>
      </c>
      <c r="F7885" s="434" t="s">
        <v>5207</v>
      </c>
      <c r="G7885" s="403" t="s">
        <v>5206</v>
      </c>
      <c r="H7885" s="170" t="s">
        <v>3574</v>
      </c>
      <c r="I7885" s="170" t="s">
        <v>3534</v>
      </c>
      <c r="J7885" s="155" t="s">
        <v>3574</v>
      </c>
      <c r="K7885" s="170">
        <v>4</v>
      </c>
      <c r="L7885" s="170">
        <v>12</v>
      </c>
      <c r="M7885" s="402">
        <v>30986.11</v>
      </c>
      <c r="N7885" s="170"/>
      <c r="O7885" s="170"/>
      <c r="P7885" s="402"/>
    </row>
    <row r="7886" spans="1:16" ht="33.75" x14ac:dyDescent="0.2">
      <c r="A7886" s="406" t="s">
        <v>3527</v>
      </c>
      <c r="B7886" s="406" t="s">
        <v>3526</v>
      </c>
      <c r="C7886" s="170" t="s">
        <v>2594</v>
      </c>
      <c r="D7886" s="405" t="s">
        <v>5205</v>
      </c>
      <c r="E7886" s="404">
        <v>4000</v>
      </c>
      <c r="F7886" s="434" t="s">
        <v>5204</v>
      </c>
      <c r="G7886" s="403" t="s">
        <v>5203</v>
      </c>
      <c r="H7886" s="170" t="s">
        <v>3538</v>
      </c>
      <c r="I7886" s="170" t="s">
        <v>3522</v>
      </c>
      <c r="J7886" s="155" t="s">
        <v>3538</v>
      </c>
      <c r="K7886" s="170">
        <v>4</v>
      </c>
      <c r="L7886" s="170">
        <v>12</v>
      </c>
      <c r="M7886" s="402">
        <v>49037.770000000004</v>
      </c>
      <c r="N7886" s="170"/>
      <c r="O7886" s="170"/>
      <c r="P7886" s="402"/>
    </row>
    <row r="7887" spans="1:16" ht="33.75" x14ac:dyDescent="0.2">
      <c r="A7887" s="406" t="s">
        <v>3527</v>
      </c>
      <c r="B7887" s="406" t="s">
        <v>3526</v>
      </c>
      <c r="C7887" s="170" t="s">
        <v>2594</v>
      </c>
      <c r="D7887" s="405" t="s">
        <v>3670</v>
      </c>
      <c r="E7887" s="404">
        <v>3950</v>
      </c>
      <c r="F7887" s="434" t="s">
        <v>5200</v>
      </c>
      <c r="G7887" s="403" t="s">
        <v>5199</v>
      </c>
      <c r="H7887" s="170" t="s">
        <v>3574</v>
      </c>
      <c r="I7887" s="170" t="s">
        <v>3534</v>
      </c>
      <c r="J7887" s="155" t="s">
        <v>3574</v>
      </c>
      <c r="K7887" s="170">
        <v>4</v>
      </c>
      <c r="L7887" s="170">
        <v>12</v>
      </c>
      <c r="M7887" s="402">
        <v>48300</v>
      </c>
      <c r="N7887" s="170"/>
      <c r="O7887" s="170"/>
      <c r="P7887" s="402"/>
    </row>
    <row r="7888" spans="1:16" ht="33.75" x14ac:dyDescent="0.2">
      <c r="A7888" s="406" t="s">
        <v>3527</v>
      </c>
      <c r="B7888" s="406" t="s">
        <v>3526</v>
      </c>
      <c r="C7888" s="170" t="s">
        <v>2594</v>
      </c>
      <c r="D7888" s="405" t="s">
        <v>5198</v>
      </c>
      <c r="E7888" s="404">
        <v>2340</v>
      </c>
      <c r="F7888" s="434" t="s">
        <v>5197</v>
      </c>
      <c r="G7888" s="403" t="s">
        <v>5196</v>
      </c>
      <c r="H7888" s="170" t="s">
        <v>3574</v>
      </c>
      <c r="I7888" s="170" t="s">
        <v>3522</v>
      </c>
      <c r="J7888" s="155" t="s">
        <v>3574</v>
      </c>
      <c r="K7888" s="170">
        <v>4</v>
      </c>
      <c r="L7888" s="170">
        <v>12</v>
      </c>
      <c r="M7888" s="402">
        <v>28980</v>
      </c>
      <c r="N7888" s="170"/>
      <c r="O7888" s="170"/>
      <c r="P7888" s="402"/>
    </row>
    <row r="7889" spans="1:16" ht="33.75" x14ac:dyDescent="0.2">
      <c r="A7889" s="406" t="s">
        <v>3527</v>
      </c>
      <c r="B7889" s="406" t="s">
        <v>3526</v>
      </c>
      <c r="C7889" s="170" t="s">
        <v>2594</v>
      </c>
      <c r="D7889" s="405" t="s">
        <v>3740</v>
      </c>
      <c r="E7889" s="404">
        <v>3500</v>
      </c>
      <c r="F7889" s="434" t="s">
        <v>5195</v>
      </c>
      <c r="G7889" s="403" t="s">
        <v>5194</v>
      </c>
      <c r="H7889" s="170" t="s">
        <v>3567</v>
      </c>
      <c r="I7889" s="170" t="s">
        <v>3529</v>
      </c>
      <c r="J7889" s="155" t="s">
        <v>3567</v>
      </c>
      <c r="K7889" s="170">
        <v>4</v>
      </c>
      <c r="L7889" s="170">
        <v>12</v>
      </c>
      <c r="M7889" s="402">
        <v>42900</v>
      </c>
      <c r="N7889" s="170"/>
      <c r="O7889" s="170"/>
      <c r="P7889" s="402"/>
    </row>
    <row r="7890" spans="1:16" ht="33.75" x14ac:dyDescent="0.2">
      <c r="A7890" s="406" t="s">
        <v>3527</v>
      </c>
      <c r="B7890" s="406" t="s">
        <v>3526</v>
      </c>
      <c r="C7890" s="170" t="s">
        <v>2594</v>
      </c>
      <c r="D7890" s="405" t="s">
        <v>4690</v>
      </c>
      <c r="E7890" s="404">
        <v>6000</v>
      </c>
      <c r="F7890" s="434" t="s">
        <v>5193</v>
      </c>
      <c r="G7890" s="403" t="s">
        <v>5192</v>
      </c>
      <c r="H7890" s="170" t="s">
        <v>3674</v>
      </c>
      <c r="I7890" s="170" t="s">
        <v>3529</v>
      </c>
      <c r="J7890" s="155" t="s">
        <v>3674</v>
      </c>
      <c r="K7890" s="170">
        <v>4</v>
      </c>
      <c r="L7890" s="170">
        <v>12</v>
      </c>
      <c r="M7890" s="402">
        <v>66708</v>
      </c>
      <c r="N7890" s="170"/>
      <c r="O7890" s="170"/>
      <c r="P7890" s="402"/>
    </row>
    <row r="7891" spans="1:16" ht="33.75" x14ac:dyDescent="0.2">
      <c r="A7891" s="406" t="s">
        <v>3527</v>
      </c>
      <c r="B7891" s="406" t="s">
        <v>3526</v>
      </c>
      <c r="C7891" s="170" t="s">
        <v>2594</v>
      </c>
      <c r="D7891" s="405" t="s">
        <v>3580</v>
      </c>
      <c r="E7891" s="404">
        <v>1800</v>
      </c>
      <c r="F7891" s="434" t="s">
        <v>5191</v>
      </c>
      <c r="G7891" s="403" t="s">
        <v>5190</v>
      </c>
      <c r="H7891" s="170" t="s">
        <v>3533</v>
      </c>
      <c r="I7891" s="170" t="s">
        <v>3529</v>
      </c>
      <c r="J7891" s="155" t="s">
        <v>3533</v>
      </c>
      <c r="K7891" s="170">
        <v>4</v>
      </c>
      <c r="L7891" s="170">
        <v>12</v>
      </c>
      <c r="M7891" s="402">
        <v>22440</v>
      </c>
      <c r="N7891" s="170"/>
      <c r="O7891" s="170"/>
      <c r="P7891" s="402"/>
    </row>
    <row r="7892" spans="1:16" ht="33.75" x14ac:dyDescent="0.2">
      <c r="A7892" s="406" t="s">
        <v>3527</v>
      </c>
      <c r="B7892" s="406" t="s">
        <v>3526</v>
      </c>
      <c r="C7892" s="170" t="s">
        <v>2594</v>
      </c>
      <c r="D7892" s="405" t="s">
        <v>5189</v>
      </c>
      <c r="E7892" s="404">
        <v>8000</v>
      </c>
      <c r="F7892" s="434" t="s">
        <v>5188</v>
      </c>
      <c r="G7892" s="403" t="s">
        <v>5187</v>
      </c>
      <c r="H7892" s="170" t="s">
        <v>3542</v>
      </c>
      <c r="I7892" s="170" t="s">
        <v>3529</v>
      </c>
      <c r="J7892" s="155" t="s">
        <v>3542</v>
      </c>
      <c r="K7892" s="170">
        <v>4</v>
      </c>
      <c r="L7892" s="170">
        <v>12</v>
      </c>
      <c r="M7892" s="402">
        <v>96900</v>
      </c>
      <c r="N7892" s="170"/>
      <c r="O7892" s="170"/>
      <c r="P7892" s="402"/>
    </row>
    <row r="7893" spans="1:16" ht="33.75" x14ac:dyDescent="0.2">
      <c r="A7893" s="406" t="s">
        <v>3527</v>
      </c>
      <c r="B7893" s="406" t="s">
        <v>3526</v>
      </c>
      <c r="C7893" s="170" t="s">
        <v>2594</v>
      </c>
      <c r="D7893" s="405" t="s">
        <v>3887</v>
      </c>
      <c r="E7893" s="404">
        <v>1800</v>
      </c>
      <c r="F7893" s="434" t="s">
        <v>5186</v>
      </c>
      <c r="G7893" s="403" t="s">
        <v>5185</v>
      </c>
      <c r="H7893" s="170" t="s">
        <v>3884</v>
      </c>
      <c r="I7893" s="170" t="s">
        <v>3522</v>
      </c>
      <c r="J7893" s="155" t="s">
        <v>3884</v>
      </c>
      <c r="K7893" s="170">
        <v>4</v>
      </c>
      <c r="L7893" s="170">
        <v>12</v>
      </c>
      <c r="M7893" s="402">
        <v>22500</v>
      </c>
      <c r="N7893" s="170"/>
      <c r="O7893" s="170"/>
      <c r="P7893" s="402"/>
    </row>
    <row r="7894" spans="1:16" ht="33.75" x14ac:dyDescent="0.2">
      <c r="A7894" s="406" t="s">
        <v>3527</v>
      </c>
      <c r="B7894" s="406" t="s">
        <v>3526</v>
      </c>
      <c r="C7894" s="170" t="s">
        <v>2594</v>
      </c>
      <c r="D7894" s="405" t="s">
        <v>5184</v>
      </c>
      <c r="E7894" s="404">
        <v>2075</v>
      </c>
      <c r="F7894" s="434" t="s">
        <v>5183</v>
      </c>
      <c r="G7894" s="403" t="s">
        <v>5182</v>
      </c>
      <c r="H7894" s="170" t="s">
        <v>4209</v>
      </c>
      <c r="I7894" s="170" t="s">
        <v>3534</v>
      </c>
      <c r="J7894" s="155" t="s">
        <v>4209</v>
      </c>
      <c r="K7894" s="170">
        <v>4</v>
      </c>
      <c r="L7894" s="170">
        <v>12</v>
      </c>
      <c r="M7894" s="402">
        <v>25822.05</v>
      </c>
      <c r="N7894" s="170"/>
      <c r="O7894" s="170"/>
      <c r="P7894" s="402"/>
    </row>
    <row r="7895" spans="1:16" ht="33.75" x14ac:dyDescent="0.2">
      <c r="A7895" s="406" t="s">
        <v>3527</v>
      </c>
      <c r="B7895" s="406" t="s">
        <v>3526</v>
      </c>
      <c r="C7895" s="170" t="s">
        <v>2594</v>
      </c>
      <c r="D7895" s="405" t="s">
        <v>4762</v>
      </c>
      <c r="E7895" s="404">
        <v>2000</v>
      </c>
      <c r="F7895" s="434" t="s">
        <v>5181</v>
      </c>
      <c r="G7895" s="403" t="s">
        <v>5180</v>
      </c>
      <c r="H7895" s="170" t="s">
        <v>3533</v>
      </c>
      <c r="I7895" s="170" t="s">
        <v>3522</v>
      </c>
      <c r="J7895" s="155" t="s">
        <v>3533</v>
      </c>
      <c r="K7895" s="170">
        <v>4</v>
      </c>
      <c r="L7895" s="170">
        <v>12</v>
      </c>
      <c r="M7895" s="402">
        <v>24900</v>
      </c>
      <c r="N7895" s="170"/>
      <c r="O7895" s="170"/>
      <c r="P7895" s="402"/>
    </row>
    <row r="7896" spans="1:16" ht="33.75" x14ac:dyDescent="0.2">
      <c r="A7896" s="406" t="s">
        <v>3527</v>
      </c>
      <c r="B7896" s="406" t="s">
        <v>3526</v>
      </c>
      <c r="C7896" s="170" t="s">
        <v>2594</v>
      </c>
      <c r="D7896" s="405" t="s">
        <v>5895</v>
      </c>
      <c r="E7896" s="404">
        <v>1800</v>
      </c>
      <c r="F7896" s="434" t="s">
        <v>6112</v>
      </c>
      <c r="G7896" s="403" t="s">
        <v>6111</v>
      </c>
      <c r="H7896" s="170" t="s">
        <v>3884</v>
      </c>
      <c r="I7896" s="170" t="s">
        <v>3522</v>
      </c>
      <c r="J7896" s="155" t="s">
        <v>3884</v>
      </c>
      <c r="K7896" s="170">
        <v>3</v>
      </c>
      <c r="L7896" s="170">
        <v>9</v>
      </c>
      <c r="M7896" s="402">
        <v>14895</v>
      </c>
      <c r="N7896" s="170"/>
      <c r="O7896" s="170"/>
      <c r="P7896" s="402"/>
    </row>
    <row r="7897" spans="1:16" ht="33.75" x14ac:dyDescent="0.2">
      <c r="A7897" s="406" t="s">
        <v>3527</v>
      </c>
      <c r="B7897" s="406" t="s">
        <v>3526</v>
      </c>
      <c r="C7897" s="170" t="s">
        <v>2594</v>
      </c>
      <c r="D7897" s="405" t="s">
        <v>3552</v>
      </c>
      <c r="E7897" s="404">
        <v>1800</v>
      </c>
      <c r="F7897" s="434" t="s">
        <v>5177</v>
      </c>
      <c r="G7897" s="403" t="s">
        <v>5176</v>
      </c>
      <c r="H7897" s="170" t="s">
        <v>3712</v>
      </c>
      <c r="I7897" s="170" t="s">
        <v>3534</v>
      </c>
      <c r="J7897" s="155" t="s">
        <v>3712</v>
      </c>
      <c r="K7897" s="170">
        <v>1</v>
      </c>
      <c r="L7897" s="170">
        <v>2</v>
      </c>
      <c r="M7897" s="402">
        <v>3360</v>
      </c>
      <c r="N7897" s="170"/>
      <c r="O7897" s="170"/>
      <c r="P7897" s="402"/>
    </row>
    <row r="7898" spans="1:16" ht="33.75" x14ac:dyDescent="0.2">
      <c r="A7898" s="406" t="s">
        <v>3527</v>
      </c>
      <c r="B7898" s="406" t="s">
        <v>3526</v>
      </c>
      <c r="C7898" s="170" t="s">
        <v>2594</v>
      </c>
      <c r="D7898" s="405" t="s">
        <v>3558</v>
      </c>
      <c r="E7898" s="404">
        <v>3500</v>
      </c>
      <c r="F7898" s="434" t="s">
        <v>5175</v>
      </c>
      <c r="G7898" s="403" t="s">
        <v>5174</v>
      </c>
      <c r="H7898" s="170" t="s">
        <v>5084</v>
      </c>
      <c r="I7898" s="170" t="s">
        <v>3534</v>
      </c>
      <c r="J7898" s="155" t="s">
        <v>5084</v>
      </c>
      <c r="K7898" s="170">
        <v>4</v>
      </c>
      <c r="L7898" s="170">
        <v>12</v>
      </c>
      <c r="M7898" s="402">
        <v>42900</v>
      </c>
      <c r="N7898" s="170"/>
      <c r="O7898" s="170"/>
      <c r="P7898" s="402"/>
    </row>
    <row r="7899" spans="1:16" ht="33.75" x14ac:dyDescent="0.2">
      <c r="A7899" s="406" t="s">
        <v>3527</v>
      </c>
      <c r="B7899" s="406" t="s">
        <v>3526</v>
      </c>
      <c r="C7899" s="170" t="s">
        <v>2594</v>
      </c>
      <c r="D7899" s="405" t="s">
        <v>3789</v>
      </c>
      <c r="E7899" s="404">
        <v>2000</v>
      </c>
      <c r="F7899" s="434" t="s">
        <v>5171</v>
      </c>
      <c r="G7899" s="403" t="s">
        <v>5170</v>
      </c>
      <c r="H7899" s="170" t="s">
        <v>3574</v>
      </c>
      <c r="I7899" s="170" t="s">
        <v>3623</v>
      </c>
      <c r="J7899" s="155" t="s">
        <v>3623</v>
      </c>
      <c r="K7899" s="170">
        <v>4</v>
      </c>
      <c r="L7899" s="170">
        <v>12</v>
      </c>
      <c r="M7899" s="402">
        <v>24900</v>
      </c>
      <c r="N7899" s="170"/>
      <c r="O7899" s="170"/>
      <c r="P7899" s="402"/>
    </row>
    <row r="7900" spans="1:16" ht="33.75" x14ac:dyDescent="0.2">
      <c r="A7900" s="406" t="s">
        <v>3527</v>
      </c>
      <c r="B7900" s="406" t="s">
        <v>3526</v>
      </c>
      <c r="C7900" s="170" t="s">
        <v>2594</v>
      </c>
      <c r="D7900" s="405" t="s">
        <v>5169</v>
      </c>
      <c r="E7900" s="404">
        <v>1700</v>
      </c>
      <c r="F7900" s="434" t="s">
        <v>5168</v>
      </c>
      <c r="G7900" s="403" t="s">
        <v>5167</v>
      </c>
      <c r="H7900" s="170" t="s">
        <v>3595</v>
      </c>
      <c r="I7900" s="170" t="s">
        <v>3534</v>
      </c>
      <c r="J7900" s="155" t="s">
        <v>3595</v>
      </c>
      <c r="K7900" s="170">
        <v>4</v>
      </c>
      <c r="L7900" s="170">
        <v>12</v>
      </c>
      <c r="M7900" s="402">
        <v>21300</v>
      </c>
      <c r="N7900" s="170"/>
      <c r="O7900" s="170"/>
      <c r="P7900" s="402"/>
    </row>
    <row r="7901" spans="1:16" ht="33.75" x14ac:dyDescent="0.2">
      <c r="A7901" s="406" t="s">
        <v>3527</v>
      </c>
      <c r="B7901" s="406" t="s">
        <v>3526</v>
      </c>
      <c r="C7901" s="170" t="s">
        <v>2594</v>
      </c>
      <c r="D7901" s="405" t="s">
        <v>5166</v>
      </c>
      <c r="E7901" s="404">
        <v>2000</v>
      </c>
      <c r="F7901" s="434" t="s">
        <v>5165</v>
      </c>
      <c r="G7901" s="403" t="s">
        <v>5164</v>
      </c>
      <c r="H7901" s="170" t="s">
        <v>3567</v>
      </c>
      <c r="I7901" s="170" t="s">
        <v>3529</v>
      </c>
      <c r="J7901" s="155" t="s">
        <v>3567</v>
      </c>
      <c r="K7901" s="170">
        <v>4</v>
      </c>
      <c r="L7901" s="170">
        <v>12</v>
      </c>
      <c r="M7901" s="402">
        <v>24968.89</v>
      </c>
      <c r="N7901" s="170"/>
      <c r="O7901" s="170"/>
      <c r="P7901" s="402"/>
    </row>
    <row r="7902" spans="1:16" ht="33.75" x14ac:dyDescent="0.2">
      <c r="A7902" s="406" t="s">
        <v>3527</v>
      </c>
      <c r="B7902" s="406" t="s">
        <v>3526</v>
      </c>
      <c r="C7902" s="170" t="s">
        <v>2594</v>
      </c>
      <c r="D7902" s="405" t="s">
        <v>6110</v>
      </c>
      <c r="E7902" s="404">
        <v>2500</v>
      </c>
      <c r="F7902" s="434" t="s">
        <v>6109</v>
      </c>
      <c r="G7902" s="403" t="s">
        <v>6108</v>
      </c>
      <c r="H7902" s="170" t="s">
        <v>4526</v>
      </c>
      <c r="I7902" s="170" t="s">
        <v>3522</v>
      </c>
      <c r="J7902" s="155" t="s">
        <v>4526</v>
      </c>
      <c r="K7902" s="170">
        <v>3</v>
      </c>
      <c r="L7902" s="170">
        <v>7</v>
      </c>
      <c r="M7902" s="402">
        <v>17605.830000000002</v>
      </c>
      <c r="N7902" s="170"/>
      <c r="O7902" s="170"/>
      <c r="P7902" s="402"/>
    </row>
    <row r="7903" spans="1:16" ht="33.75" x14ac:dyDescent="0.2">
      <c r="A7903" s="406" t="s">
        <v>3527</v>
      </c>
      <c r="B7903" s="406" t="s">
        <v>3526</v>
      </c>
      <c r="C7903" s="170" t="s">
        <v>2594</v>
      </c>
      <c r="D7903" s="405" t="s">
        <v>4294</v>
      </c>
      <c r="E7903" s="404">
        <v>2970</v>
      </c>
      <c r="F7903" s="434" t="s">
        <v>5161</v>
      </c>
      <c r="G7903" s="403" t="s">
        <v>5160</v>
      </c>
      <c r="H7903" s="170" t="s">
        <v>3574</v>
      </c>
      <c r="I7903" s="170" t="s">
        <v>3522</v>
      </c>
      <c r="J7903" s="155" t="s">
        <v>3574</v>
      </c>
      <c r="K7903" s="170">
        <v>4</v>
      </c>
      <c r="L7903" s="170">
        <v>12</v>
      </c>
      <c r="M7903" s="402">
        <v>35508</v>
      </c>
      <c r="N7903" s="170"/>
      <c r="O7903" s="170"/>
      <c r="P7903" s="402"/>
    </row>
    <row r="7904" spans="1:16" ht="33.75" x14ac:dyDescent="0.2">
      <c r="A7904" s="406" t="s">
        <v>3527</v>
      </c>
      <c r="B7904" s="406" t="s">
        <v>3526</v>
      </c>
      <c r="C7904" s="170" t="s">
        <v>2594</v>
      </c>
      <c r="D7904" s="405" t="s">
        <v>3627</v>
      </c>
      <c r="E7904" s="404">
        <v>3500</v>
      </c>
      <c r="F7904" s="434" t="s">
        <v>5159</v>
      </c>
      <c r="G7904" s="403" t="s">
        <v>5158</v>
      </c>
      <c r="H7904" s="170" t="s">
        <v>3533</v>
      </c>
      <c r="I7904" s="170" t="s">
        <v>3529</v>
      </c>
      <c r="J7904" s="155" t="s">
        <v>3533</v>
      </c>
      <c r="K7904" s="170">
        <v>4</v>
      </c>
      <c r="L7904" s="170">
        <v>12</v>
      </c>
      <c r="M7904" s="402">
        <v>42900</v>
      </c>
      <c r="N7904" s="170"/>
      <c r="O7904" s="170"/>
      <c r="P7904" s="402"/>
    </row>
    <row r="7905" spans="1:16" ht="33.75" x14ac:dyDescent="0.2">
      <c r="A7905" s="406" t="s">
        <v>3527</v>
      </c>
      <c r="B7905" s="406" t="s">
        <v>3526</v>
      </c>
      <c r="C7905" s="170" t="s">
        <v>2594</v>
      </c>
      <c r="D7905" s="405" t="s">
        <v>5157</v>
      </c>
      <c r="E7905" s="404">
        <v>3500</v>
      </c>
      <c r="F7905" s="434" t="s">
        <v>5156</v>
      </c>
      <c r="G7905" s="403" t="s">
        <v>5155</v>
      </c>
      <c r="H7905" s="170" t="s">
        <v>3567</v>
      </c>
      <c r="I7905" s="170" t="s">
        <v>3529</v>
      </c>
      <c r="J7905" s="155" t="s">
        <v>3567</v>
      </c>
      <c r="K7905" s="170">
        <v>4</v>
      </c>
      <c r="L7905" s="170">
        <v>12</v>
      </c>
      <c r="M7905" s="402">
        <v>42900</v>
      </c>
      <c r="N7905" s="170"/>
      <c r="O7905" s="170"/>
      <c r="P7905" s="402"/>
    </row>
    <row r="7906" spans="1:16" ht="33.75" x14ac:dyDescent="0.2">
      <c r="A7906" s="406" t="s">
        <v>3527</v>
      </c>
      <c r="B7906" s="406" t="s">
        <v>3526</v>
      </c>
      <c r="C7906" s="170" t="s">
        <v>2594</v>
      </c>
      <c r="D7906" s="405" t="s">
        <v>3627</v>
      </c>
      <c r="E7906" s="404">
        <v>3500</v>
      </c>
      <c r="F7906" s="434" t="s">
        <v>5154</v>
      </c>
      <c r="G7906" s="403" t="s">
        <v>5153</v>
      </c>
      <c r="H7906" s="170" t="s">
        <v>3567</v>
      </c>
      <c r="I7906" s="170" t="s">
        <v>3529</v>
      </c>
      <c r="J7906" s="155" t="s">
        <v>3567</v>
      </c>
      <c r="K7906" s="170">
        <v>4</v>
      </c>
      <c r="L7906" s="170">
        <v>12</v>
      </c>
      <c r="M7906" s="402">
        <v>42900</v>
      </c>
      <c r="N7906" s="170"/>
      <c r="O7906" s="170"/>
      <c r="P7906" s="402"/>
    </row>
    <row r="7907" spans="1:16" ht="33.75" x14ac:dyDescent="0.2">
      <c r="A7907" s="406" t="s">
        <v>3527</v>
      </c>
      <c r="B7907" s="406" t="s">
        <v>3526</v>
      </c>
      <c r="C7907" s="170" t="s">
        <v>2594</v>
      </c>
      <c r="D7907" s="405" t="s">
        <v>5850</v>
      </c>
      <c r="E7907" s="404">
        <v>1800</v>
      </c>
      <c r="F7907" s="434" t="s">
        <v>6107</v>
      </c>
      <c r="G7907" s="403" t="s">
        <v>6106</v>
      </c>
      <c r="H7907" s="170" t="s">
        <v>3538</v>
      </c>
      <c r="I7907" s="170" t="s">
        <v>3522</v>
      </c>
      <c r="J7907" s="155" t="s">
        <v>3538</v>
      </c>
      <c r="K7907" s="170">
        <v>3</v>
      </c>
      <c r="L7907" s="170">
        <v>7</v>
      </c>
      <c r="M7907" s="402">
        <v>12484.8</v>
      </c>
      <c r="N7907" s="170"/>
      <c r="O7907" s="170"/>
      <c r="P7907" s="402"/>
    </row>
    <row r="7908" spans="1:16" ht="33.75" x14ac:dyDescent="0.2">
      <c r="A7908" s="406" t="s">
        <v>3527</v>
      </c>
      <c r="B7908" s="406" t="s">
        <v>3526</v>
      </c>
      <c r="C7908" s="170" t="s">
        <v>2594</v>
      </c>
      <c r="D7908" s="405" t="s">
        <v>3598</v>
      </c>
      <c r="E7908" s="404">
        <v>3500</v>
      </c>
      <c r="F7908" s="434" t="s">
        <v>5147</v>
      </c>
      <c r="G7908" s="403" t="s">
        <v>5146</v>
      </c>
      <c r="H7908" s="170" t="s">
        <v>5145</v>
      </c>
      <c r="I7908" s="170" t="s">
        <v>3529</v>
      </c>
      <c r="J7908" s="155" t="s">
        <v>5145</v>
      </c>
      <c r="K7908" s="170">
        <v>4</v>
      </c>
      <c r="L7908" s="170">
        <v>12</v>
      </c>
      <c r="M7908" s="402">
        <v>42900</v>
      </c>
      <c r="N7908" s="170"/>
      <c r="O7908" s="170"/>
      <c r="P7908" s="402"/>
    </row>
    <row r="7909" spans="1:16" ht="33.75" x14ac:dyDescent="0.2">
      <c r="A7909" s="406" t="s">
        <v>3527</v>
      </c>
      <c r="B7909" s="406" t="s">
        <v>3526</v>
      </c>
      <c r="C7909" s="170" t="s">
        <v>2594</v>
      </c>
      <c r="D7909" s="405" t="s">
        <v>3627</v>
      </c>
      <c r="E7909" s="404">
        <v>3500</v>
      </c>
      <c r="F7909" s="434" t="s">
        <v>5144</v>
      </c>
      <c r="G7909" s="403" t="s">
        <v>5143</v>
      </c>
      <c r="H7909" s="170" t="s">
        <v>3595</v>
      </c>
      <c r="I7909" s="170" t="s">
        <v>3534</v>
      </c>
      <c r="J7909" s="155" t="s">
        <v>3595</v>
      </c>
      <c r="K7909" s="170">
        <v>4</v>
      </c>
      <c r="L7909" s="170">
        <v>12</v>
      </c>
      <c r="M7909" s="402">
        <v>42900</v>
      </c>
      <c r="N7909" s="170"/>
      <c r="O7909" s="170"/>
      <c r="P7909" s="402"/>
    </row>
    <row r="7910" spans="1:16" ht="33.75" x14ac:dyDescent="0.2">
      <c r="A7910" s="406" t="s">
        <v>3527</v>
      </c>
      <c r="B7910" s="406" t="s">
        <v>3526</v>
      </c>
      <c r="C7910" s="170" t="s">
        <v>2594</v>
      </c>
      <c r="D7910" s="405" t="s">
        <v>3552</v>
      </c>
      <c r="E7910" s="404">
        <v>1800</v>
      </c>
      <c r="F7910" s="434" t="s">
        <v>5142</v>
      </c>
      <c r="G7910" s="403" t="s">
        <v>5141</v>
      </c>
      <c r="H7910" s="170" t="s">
        <v>3827</v>
      </c>
      <c r="I7910" s="170" t="s">
        <v>3529</v>
      </c>
      <c r="J7910" s="155" t="s">
        <v>3827</v>
      </c>
      <c r="K7910" s="170">
        <v>1</v>
      </c>
      <c r="L7910" s="170">
        <v>2</v>
      </c>
      <c r="M7910" s="402">
        <v>3360</v>
      </c>
      <c r="N7910" s="170"/>
      <c r="O7910" s="170"/>
      <c r="P7910" s="402"/>
    </row>
    <row r="7911" spans="1:16" ht="33.75" x14ac:dyDescent="0.2">
      <c r="A7911" s="406" t="s">
        <v>3527</v>
      </c>
      <c r="B7911" s="406" t="s">
        <v>3526</v>
      </c>
      <c r="C7911" s="170" t="s">
        <v>2594</v>
      </c>
      <c r="D7911" s="405" t="s">
        <v>4036</v>
      </c>
      <c r="E7911" s="404">
        <v>3500</v>
      </c>
      <c r="F7911" s="434" t="s">
        <v>6105</v>
      </c>
      <c r="G7911" s="403" t="s">
        <v>6104</v>
      </c>
      <c r="H7911" s="170" t="s">
        <v>3533</v>
      </c>
      <c r="I7911" s="170" t="s">
        <v>3522</v>
      </c>
      <c r="J7911" s="155" t="s">
        <v>3522</v>
      </c>
      <c r="K7911" s="170">
        <v>3</v>
      </c>
      <c r="L7911" s="170">
        <v>7</v>
      </c>
      <c r="M7911" s="402">
        <v>23759.33</v>
      </c>
      <c r="N7911" s="170"/>
      <c r="O7911" s="170"/>
      <c r="P7911" s="402"/>
    </row>
    <row r="7912" spans="1:16" ht="33.75" x14ac:dyDescent="0.2">
      <c r="A7912" s="406" t="s">
        <v>3527</v>
      </c>
      <c r="B7912" s="406" t="s">
        <v>3526</v>
      </c>
      <c r="C7912" s="170" t="s">
        <v>2594</v>
      </c>
      <c r="D7912" s="405" t="s">
        <v>3548</v>
      </c>
      <c r="E7912" s="404">
        <v>3000</v>
      </c>
      <c r="F7912" s="434" t="s">
        <v>5140</v>
      </c>
      <c r="G7912" s="403" t="s">
        <v>5139</v>
      </c>
      <c r="H7912" s="170" t="s">
        <v>3533</v>
      </c>
      <c r="I7912" s="170" t="s">
        <v>3529</v>
      </c>
      <c r="J7912" s="155" t="s">
        <v>3533</v>
      </c>
      <c r="K7912" s="170">
        <v>4</v>
      </c>
      <c r="L7912" s="170">
        <v>12</v>
      </c>
      <c r="M7912" s="402">
        <v>36900</v>
      </c>
      <c r="N7912" s="170"/>
      <c r="O7912" s="170"/>
      <c r="P7912" s="402"/>
    </row>
    <row r="7913" spans="1:16" ht="33.75" x14ac:dyDescent="0.2">
      <c r="A7913" s="406" t="s">
        <v>3527</v>
      </c>
      <c r="B7913" s="406" t="s">
        <v>3526</v>
      </c>
      <c r="C7913" s="170" t="s">
        <v>2594</v>
      </c>
      <c r="D7913" s="405" t="s">
        <v>3789</v>
      </c>
      <c r="E7913" s="404">
        <v>2000</v>
      </c>
      <c r="F7913" s="434" t="s">
        <v>5138</v>
      </c>
      <c r="G7913" s="403" t="s">
        <v>5137</v>
      </c>
      <c r="H7913" s="170" t="s">
        <v>3574</v>
      </c>
      <c r="I7913" s="170" t="s">
        <v>3534</v>
      </c>
      <c r="J7913" s="155" t="s">
        <v>3574</v>
      </c>
      <c r="K7913" s="170">
        <v>4</v>
      </c>
      <c r="L7913" s="170">
        <v>12</v>
      </c>
      <c r="M7913" s="402">
        <v>24900</v>
      </c>
      <c r="N7913" s="170"/>
      <c r="O7913" s="170"/>
      <c r="P7913" s="402"/>
    </row>
    <row r="7914" spans="1:16" ht="33.75" x14ac:dyDescent="0.2">
      <c r="A7914" s="406" t="s">
        <v>3527</v>
      </c>
      <c r="B7914" s="406" t="s">
        <v>3526</v>
      </c>
      <c r="C7914" s="170" t="s">
        <v>2594</v>
      </c>
      <c r="D7914" s="405" t="s">
        <v>4294</v>
      </c>
      <c r="E7914" s="404">
        <v>3000</v>
      </c>
      <c r="F7914" s="434" t="s">
        <v>5136</v>
      </c>
      <c r="G7914" s="403" t="s">
        <v>5135</v>
      </c>
      <c r="H7914" s="170" t="s">
        <v>3533</v>
      </c>
      <c r="I7914" s="170" t="s">
        <v>3534</v>
      </c>
      <c r="J7914" s="155" t="s">
        <v>3533</v>
      </c>
      <c r="K7914" s="170">
        <v>4</v>
      </c>
      <c r="L7914" s="170">
        <v>12</v>
      </c>
      <c r="M7914" s="402">
        <v>36900</v>
      </c>
      <c r="N7914" s="170"/>
      <c r="O7914" s="170"/>
      <c r="P7914" s="402"/>
    </row>
    <row r="7915" spans="1:16" ht="33.75" x14ac:dyDescent="0.2">
      <c r="A7915" s="406" t="s">
        <v>3527</v>
      </c>
      <c r="B7915" s="406" t="s">
        <v>3526</v>
      </c>
      <c r="C7915" s="170" t="s">
        <v>2594</v>
      </c>
      <c r="D7915" s="405" t="s">
        <v>5134</v>
      </c>
      <c r="E7915" s="404">
        <v>1300</v>
      </c>
      <c r="F7915" s="434" t="s">
        <v>5133</v>
      </c>
      <c r="G7915" s="403" t="s">
        <v>5132</v>
      </c>
      <c r="H7915" s="170" t="s">
        <v>3574</v>
      </c>
      <c r="I7915" s="170" t="s">
        <v>3623</v>
      </c>
      <c r="J7915" s="155" t="s">
        <v>3623</v>
      </c>
      <c r="K7915" s="170">
        <v>4</v>
      </c>
      <c r="L7915" s="170">
        <v>12</v>
      </c>
      <c r="M7915" s="402">
        <v>16700</v>
      </c>
      <c r="N7915" s="170"/>
      <c r="O7915" s="170"/>
      <c r="P7915" s="402"/>
    </row>
    <row r="7916" spans="1:16" ht="33.75" x14ac:dyDescent="0.2">
      <c r="A7916" s="406" t="s">
        <v>3527</v>
      </c>
      <c r="B7916" s="406" t="s">
        <v>3526</v>
      </c>
      <c r="C7916" s="170" t="s">
        <v>2594</v>
      </c>
      <c r="D7916" s="405" t="s">
        <v>5079</v>
      </c>
      <c r="E7916" s="404">
        <v>1300</v>
      </c>
      <c r="F7916" s="434" t="s">
        <v>5131</v>
      </c>
      <c r="G7916" s="403" t="s">
        <v>5130</v>
      </c>
      <c r="H7916" s="170" t="s">
        <v>3542</v>
      </c>
      <c r="I7916" s="170" t="s">
        <v>3534</v>
      </c>
      <c r="J7916" s="155" t="s">
        <v>3542</v>
      </c>
      <c r="K7916" s="170">
        <v>4</v>
      </c>
      <c r="L7916" s="170">
        <v>12</v>
      </c>
      <c r="M7916" s="402">
        <v>16700</v>
      </c>
      <c r="N7916" s="170"/>
      <c r="O7916" s="170"/>
      <c r="P7916" s="402"/>
    </row>
    <row r="7917" spans="1:16" ht="33.75" x14ac:dyDescent="0.2">
      <c r="A7917" s="406" t="s">
        <v>3527</v>
      </c>
      <c r="B7917" s="406" t="s">
        <v>3526</v>
      </c>
      <c r="C7917" s="170" t="s">
        <v>2594</v>
      </c>
      <c r="D7917" s="405" t="s">
        <v>3532</v>
      </c>
      <c r="E7917" s="404">
        <v>2500</v>
      </c>
      <c r="F7917" s="434" t="s">
        <v>5129</v>
      </c>
      <c r="G7917" s="403" t="s">
        <v>5128</v>
      </c>
      <c r="H7917" s="170" t="s">
        <v>3542</v>
      </c>
      <c r="I7917" s="170" t="s">
        <v>3623</v>
      </c>
      <c r="J7917" s="155" t="s">
        <v>3623</v>
      </c>
      <c r="K7917" s="170">
        <v>4</v>
      </c>
      <c r="L7917" s="170">
        <v>12</v>
      </c>
      <c r="M7917" s="402">
        <v>30900</v>
      </c>
      <c r="N7917" s="170"/>
      <c r="O7917" s="170"/>
      <c r="P7917" s="402"/>
    </row>
    <row r="7918" spans="1:16" ht="33.75" x14ac:dyDescent="0.2">
      <c r="A7918" s="406" t="s">
        <v>3527</v>
      </c>
      <c r="B7918" s="406" t="s">
        <v>3526</v>
      </c>
      <c r="C7918" s="170" t="s">
        <v>2594</v>
      </c>
      <c r="D7918" s="405" t="s">
        <v>3598</v>
      </c>
      <c r="E7918" s="404">
        <v>3500</v>
      </c>
      <c r="F7918" s="434" t="s">
        <v>5127</v>
      </c>
      <c r="G7918" s="403" t="s">
        <v>5126</v>
      </c>
      <c r="H7918" s="170" t="s">
        <v>3533</v>
      </c>
      <c r="I7918" s="170" t="s">
        <v>3534</v>
      </c>
      <c r="J7918" s="155" t="s">
        <v>3533</v>
      </c>
      <c r="K7918" s="170">
        <v>4</v>
      </c>
      <c r="L7918" s="170">
        <v>12</v>
      </c>
      <c r="M7918" s="402">
        <v>42900</v>
      </c>
      <c r="N7918" s="170"/>
      <c r="O7918" s="170"/>
      <c r="P7918" s="402"/>
    </row>
    <row r="7919" spans="1:16" ht="33.75" x14ac:dyDescent="0.2">
      <c r="A7919" s="406" t="s">
        <v>3527</v>
      </c>
      <c r="B7919" s="406" t="s">
        <v>3526</v>
      </c>
      <c r="C7919" s="170" t="s">
        <v>2594</v>
      </c>
      <c r="D7919" s="405" t="s">
        <v>3740</v>
      </c>
      <c r="E7919" s="404">
        <v>3500</v>
      </c>
      <c r="F7919" s="434" t="s">
        <v>5122</v>
      </c>
      <c r="G7919" s="403" t="s">
        <v>5121</v>
      </c>
      <c r="H7919" s="170" t="s">
        <v>3533</v>
      </c>
      <c r="I7919" s="170" t="s">
        <v>3529</v>
      </c>
      <c r="J7919" s="155" t="s">
        <v>3533</v>
      </c>
      <c r="K7919" s="170">
        <v>4</v>
      </c>
      <c r="L7919" s="170">
        <v>12</v>
      </c>
      <c r="M7919" s="402">
        <v>42900</v>
      </c>
      <c r="N7919" s="170"/>
      <c r="O7919" s="170"/>
      <c r="P7919" s="402"/>
    </row>
    <row r="7920" spans="1:16" ht="33.75" x14ac:dyDescent="0.2">
      <c r="A7920" s="406" t="s">
        <v>3527</v>
      </c>
      <c r="B7920" s="406" t="s">
        <v>3526</v>
      </c>
      <c r="C7920" s="170" t="s">
        <v>2594</v>
      </c>
      <c r="D7920" s="405" t="s">
        <v>3532</v>
      </c>
      <c r="E7920" s="404">
        <v>2340</v>
      </c>
      <c r="F7920" s="434" t="s">
        <v>5120</v>
      </c>
      <c r="G7920" s="403" t="s">
        <v>5119</v>
      </c>
      <c r="H7920" s="170" t="s">
        <v>3533</v>
      </c>
      <c r="I7920" s="170" t="s">
        <v>3529</v>
      </c>
      <c r="J7920" s="155" t="s">
        <v>3533</v>
      </c>
      <c r="K7920" s="170">
        <v>4</v>
      </c>
      <c r="L7920" s="170">
        <v>12</v>
      </c>
      <c r="M7920" s="402">
        <v>28980</v>
      </c>
      <c r="N7920" s="170"/>
      <c r="O7920" s="170"/>
      <c r="P7920" s="402"/>
    </row>
    <row r="7921" spans="1:16" ht="33.75" x14ac:dyDescent="0.2">
      <c r="A7921" s="406" t="s">
        <v>3527</v>
      </c>
      <c r="B7921" s="406" t="s">
        <v>3526</v>
      </c>
      <c r="C7921" s="170" t="s">
        <v>2594</v>
      </c>
      <c r="D7921" s="405" t="s">
        <v>3532</v>
      </c>
      <c r="E7921" s="404">
        <v>2000</v>
      </c>
      <c r="F7921" s="434" t="s">
        <v>5118</v>
      </c>
      <c r="G7921" s="403" t="s">
        <v>5117</v>
      </c>
      <c r="H7921" s="170" t="s">
        <v>3574</v>
      </c>
      <c r="I7921" s="170" t="s">
        <v>3931</v>
      </c>
      <c r="J7921" s="155" t="s">
        <v>3574</v>
      </c>
      <c r="K7921" s="170">
        <v>4</v>
      </c>
      <c r="L7921" s="170">
        <v>12</v>
      </c>
      <c r="M7921" s="402">
        <v>18579</v>
      </c>
      <c r="N7921" s="170"/>
      <c r="O7921" s="170"/>
      <c r="P7921" s="402"/>
    </row>
    <row r="7922" spans="1:16" ht="33.75" x14ac:dyDescent="0.2">
      <c r="A7922" s="406" t="s">
        <v>3527</v>
      </c>
      <c r="B7922" s="406" t="s">
        <v>3526</v>
      </c>
      <c r="C7922" s="170" t="s">
        <v>2594</v>
      </c>
      <c r="D7922" s="405" t="s">
        <v>3532</v>
      </c>
      <c r="E7922" s="404">
        <v>2500</v>
      </c>
      <c r="F7922" s="434" t="s">
        <v>5116</v>
      </c>
      <c r="G7922" s="403" t="s">
        <v>5115</v>
      </c>
      <c r="H7922" s="170" t="s">
        <v>3533</v>
      </c>
      <c r="I7922" s="170" t="s">
        <v>3931</v>
      </c>
      <c r="J7922" s="155" t="s">
        <v>3533</v>
      </c>
      <c r="K7922" s="170">
        <v>4</v>
      </c>
      <c r="L7922" s="170">
        <v>12</v>
      </c>
      <c r="M7922" s="402">
        <v>30900</v>
      </c>
      <c r="N7922" s="170"/>
      <c r="O7922" s="170"/>
      <c r="P7922" s="402"/>
    </row>
    <row r="7923" spans="1:16" ht="33.75" x14ac:dyDescent="0.2">
      <c r="A7923" s="406" t="s">
        <v>3527</v>
      </c>
      <c r="B7923" s="406" t="s">
        <v>3526</v>
      </c>
      <c r="C7923" s="170" t="s">
        <v>2594</v>
      </c>
      <c r="D7923" s="405" t="s">
        <v>3819</v>
      </c>
      <c r="E7923" s="404">
        <v>1500</v>
      </c>
      <c r="F7923" s="434" t="s">
        <v>5114</v>
      </c>
      <c r="G7923" s="403" t="s">
        <v>5113</v>
      </c>
      <c r="H7923" s="170" t="s">
        <v>3538</v>
      </c>
      <c r="I7923" s="170" t="s">
        <v>3628</v>
      </c>
      <c r="J7923" s="155" t="s">
        <v>3628</v>
      </c>
      <c r="K7923" s="170">
        <v>4</v>
      </c>
      <c r="L7923" s="170">
        <v>12</v>
      </c>
      <c r="M7923" s="402">
        <v>18450</v>
      </c>
      <c r="N7923" s="170"/>
      <c r="O7923" s="170"/>
      <c r="P7923" s="402"/>
    </row>
    <row r="7924" spans="1:16" ht="33.75" x14ac:dyDescent="0.2">
      <c r="A7924" s="406" t="s">
        <v>3527</v>
      </c>
      <c r="B7924" s="406" t="s">
        <v>3526</v>
      </c>
      <c r="C7924" s="170" t="s">
        <v>2594</v>
      </c>
      <c r="D7924" s="405" t="s">
        <v>3548</v>
      </c>
      <c r="E7924" s="404">
        <v>3000</v>
      </c>
      <c r="F7924" s="434" t="s">
        <v>5112</v>
      </c>
      <c r="G7924" s="403" t="s">
        <v>5111</v>
      </c>
      <c r="H7924" s="170" t="s">
        <v>3567</v>
      </c>
      <c r="I7924" s="170" t="s">
        <v>3534</v>
      </c>
      <c r="J7924" s="155" t="s">
        <v>3567</v>
      </c>
      <c r="K7924" s="170">
        <v>4</v>
      </c>
      <c r="L7924" s="170">
        <v>12</v>
      </c>
      <c r="M7924" s="402">
        <v>36900</v>
      </c>
      <c r="N7924" s="170"/>
      <c r="O7924" s="170"/>
      <c r="P7924" s="402"/>
    </row>
    <row r="7925" spans="1:16" ht="33.75" x14ac:dyDescent="0.2">
      <c r="A7925" s="406" t="s">
        <v>3527</v>
      </c>
      <c r="B7925" s="406" t="s">
        <v>3526</v>
      </c>
      <c r="C7925" s="170" t="s">
        <v>2594</v>
      </c>
      <c r="D7925" s="405" t="s">
        <v>3558</v>
      </c>
      <c r="E7925" s="404">
        <v>3500</v>
      </c>
      <c r="F7925" s="434" t="s">
        <v>5110</v>
      </c>
      <c r="G7925" s="403" t="s">
        <v>5109</v>
      </c>
      <c r="H7925" s="170" t="s">
        <v>3542</v>
      </c>
      <c r="I7925" s="170" t="s">
        <v>3623</v>
      </c>
      <c r="J7925" s="155" t="s">
        <v>3623</v>
      </c>
      <c r="K7925" s="170">
        <v>4</v>
      </c>
      <c r="L7925" s="170">
        <v>12</v>
      </c>
      <c r="M7925" s="402">
        <v>42900</v>
      </c>
      <c r="N7925" s="170"/>
      <c r="O7925" s="170"/>
      <c r="P7925" s="402"/>
    </row>
    <row r="7926" spans="1:16" ht="33.75" x14ac:dyDescent="0.2">
      <c r="A7926" s="406" t="s">
        <v>3527</v>
      </c>
      <c r="B7926" s="406" t="s">
        <v>3526</v>
      </c>
      <c r="C7926" s="170" t="s">
        <v>2594</v>
      </c>
      <c r="D7926" s="405" t="s">
        <v>3548</v>
      </c>
      <c r="E7926" s="404">
        <v>3000</v>
      </c>
      <c r="F7926" s="434" t="s">
        <v>5108</v>
      </c>
      <c r="G7926" s="403" t="s">
        <v>5107</v>
      </c>
      <c r="H7926" s="170" t="s">
        <v>3574</v>
      </c>
      <c r="I7926" s="170" t="s">
        <v>3522</v>
      </c>
      <c r="J7926" s="155" t="s">
        <v>3574</v>
      </c>
      <c r="K7926" s="170">
        <v>4</v>
      </c>
      <c r="L7926" s="170">
        <v>12</v>
      </c>
      <c r="M7926" s="402">
        <v>37003.33</v>
      </c>
      <c r="N7926" s="170"/>
      <c r="O7926" s="170"/>
      <c r="P7926" s="402"/>
    </row>
    <row r="7927" spans="1:16" ht="33.75" x14ac:dyDescent="0.2">
      <c r="A7927" s="406" t="s">
        <v>3527</v>
      </c>
      <c r="B7927" s="406" t="s">
        <v>3526</v>
      </c>
      <c r="C7927" s="170" t="s">
        <v>2594</v>
      </c>
      <c r="D7927" s="405" t="s">
        <v>3532</v>
      </c>
      <c r="E7927" s="404">
        <v>2500</v>
      </c>
      <c r="F7927" s="434" t="s">
        <v>6103</v>
      </c>
      <c r="G7927" s="403" t="s">
        <v>6102</v>
      </c>
      <c r="H7927" s="170" t="s">
        <v>3567</v>
      </c>
      <c r="I7927" s="170" t="s">
        <v>3623</v>
      </c>
      <c r="J7927" s="155" t="s">
        <v>3623</v>
      </c>
      <c r="K7927" s="170">
        <v>3</v>
      </c>
      <c r="L7927" s="170">
        <v>7</v>
      </c>
      <c r="M7927" s="402">
        <v>17793.330000000002</v>
      </c>
      <c r="N7927" s="170"/>
      <c r="O7927" s="170"/>
      <c r="P7927" s="402"/>
    </row>
    <row r="7928" spans="1:16" ht="33.75" x14ac:dyDescent="0.2">
      <c r="A7928" s="406" t="s">
        <v>3527</v>
      </c>
      <c r="B7928" s="406" t="s">
        <v>3526</v>
      </c>
      <c r="C7928" s="170" t="s">
        <v>2594</v>
      </c>
      <c r="D7928" s="405" t="s">
        <v>4153</v>
      </c>
      <c r="E7928" s="404">
        <v>2340</v>
      </c>
      <c r="F7928" s="434" t="s">
        <v>5104</v>
      </c>
      <c r="G7928" s="403" t="s">
        <v>5103</v>
      </c>
      <c r="H7928" s="170" t="s">
        <v>3533</v>
      </c>
      <c r="I7928" s="170" t="s">
        <v>3534</v>
      </c>
      <c r="J7928" s="155" t="s">
        <v>3533</v>
      </c>
      <c r="K7928" s="170">
        <v>4</v>
      </c>
      <c r="L7928" s="170">
        <v>12</v>
      </c>
      <c r="M7928" s="402">
        <v>28980</v>
      </c>
      <c r="N7928" s="170"/>
      <c r="O7928" s="170"/>
      <c r="P7928" s="402"/>
    </row>
    <row r="7929" spans="1:16" ht="33.75" x14ac:dyDescent="0.2">
      <c r="A7929" s="406" t="s">
        <v>3527</v>
      </c>
      <c r="B7929" s="406" t="s">
        <v>3526</v>
      </c>
      <c r="C7929" s="170" t="s">
        <v>2594</v>
      </c>
      <c r="D7929" s="405" t="s">
        <v>3627</v>
      </c>
      <c r="E7929" s="404">
        <v>3500</v>
      </c>
      <c r="F7929" s="434" t="s">
        <v>5100</v>
      </c>
      <c r="G7929" s="403" t="s">
        <v>5099</v>
      </c>
      <c r="H7929" s="170" t="s">
        <v>3542</v>
      </c>
      <c r="I7929" s="170" t="s">
        <v>3529</v>
      </c>
      <c r="J7929" s="155" t="s">
        <v>3542</v>
      </c>
      <c r="K7929" s="170">
        <v>4</v>
      </c>
      <c r="L7929" s="170">
        <v>12</v>
      </c>
      <c r="M7929" s="402">
        <v>42900</v>
      </c>
      <c r="N7929" s="170"/>
      <c r="O7929" s="170"/>
      <c r="P7929" s="402"/>
    </row>
    <row r="7930" spans="1:16" ht="33.75" x14ac:dyDescent="0.2">
      <c r="A7930" s="406" t="s">
        <v>3527</v>
      </c>
      <c r="B7930" s="406" t="s">
        <v>3526</v>
      </c>
      <c r="C7930" s="170" t="s">
        <v>2594</v>
      </c>
      <c r="D7930" s="405" t="s">
        <v>5098</v>
      </c>
      <c r="E7930" s="404">
        <v>3500</v>
      </c>
      <c r="F7930" s="434" t="s">
        <v>5097</v>
      </c>
      <c r="G7930" s="403" t="s">
        <v>5096</v>
      </c>
      <c r="H7930" s="170" t="s">
        <v>3567</v>
      </c>
      <c r="I7930" s="170" t="s">
        <v>3534</v>
      </c>
      <c r="J7930" s="155" t="s">
        <v>3567</v>
      </c>
      <c r="K7930" s="170">
        <v>4</v>
      </c>
      <c r="L7930" s="170">
        <v>12</v>
      </c>
      <c r="M7930" s="402">
        <v>42900</v>
      </c>
      <c r="N7930" s="170"/>
      <c r="O7930" s="170"/>
      <c r="P7930" s="402"/>
    </row>
    <row r="7931" spans="1:16" ht="33.75" x14ac:dyDescent="0.2">
      <c r="A7931" s="406" t="s">
        <v>3527</v>
      </c>
      <c r="B7931" s="406" t="s">
        <v>3526</v>
      </c>
      <c r="C7931" s="170" t="s">
        <v>2594</v>
      </c>
      <c r="D7931" s="405" t="s">
        <v>6010</v>
      </c>
      <c r="E7931" s="404">
        <v>2500</v>
      </c>
      <c r="F7931" s="434" t="s">
        <v>6101</v>
      </c>
      <c r="G7931" s="403" t="s">
        <v>6100</v>
      </c>
      <c r="H7931" s="170" t="s">
        <v>3533</v>
      </c>
      <c r="I7931" s="170" t="s">
        <v>3522</v>
      </c>
      <c r="J7931" s="155" t="s">
        <v>3533</v>
      </c>
      <c r="K7931" s="170">
        <v>3</v>
      </c>
      <c r="L7931" s="170">
        <v>7</v>
      </c>
      <c r="M7931" s="402">
        <v>17306.669999999998</v>
      </c>
      <c r="N7931" s="170"/>
      <c r="O7931" s="170"/>
      <c r="P7931" s="402"/>
    </row>
    <row r="7932" spans="1:16" ht="33.75" x14ac:dyDescent="0.2">
      <c r="A7932" s="406" t="s">
        <v>3527</v>
      </c>
      <c r="B7932" s="406" t="s">
        <v>3526</v>
      </c>
      <c r="C7932" s="170" t="s">
        <v>2594</v>
      </c>
      <c r="D7932" s="405" t="s">
        <v>3670</v>
      </c>
      <c r="E7932" s="404">
        <v>3950</v>
      </c>
      <c r="F7932" s="434" t="s">
        <v>5093</v>
      </c>
      <c r="G7932" s="403" t="s">
        <v>5092</v>
      </c>
      <c r="H7932" s="170" t="s">
        <v>3542</v>
      </c>
      <c r="I7932" s="170" t="s">
        <v>3529</v>
      </c>
      <c r="J7932" s="155" t="s">
        <v>3542</v>
      </c>
      <c r="K7932" s="170">
        <v>4</v>
      </c>
      <c r="L7932" s="170">
        <v>12</v>
      </c>
      <c r="M7932" s="402">
        <v>48300</v>
      </c>
      <c r="N7932" s="170"/>
      <c r="O7932" s="170"/>
      <c r="P7932" s="402"/>
    </row>
    <row r="7933" spans="1:16" ht="33.75" x14ac:dyDescent="0.2">
      <c r="A7933" s="406" t="s">
        <v>3527</v>
      </c>
      <c r="B7933" s="406" t="s">
        <v>3526</v>
      </c>
      <c r="C7933" s="170" t="s">
        <v>2594</v>
      </c>
      <c r="D7933" s="405" t="s">
        <v>5091</v>
      </c>
      <c r="E7933" s="404">
        <v>3500</v>
      </c>
      <c r="F7933" s="434" t="s">
        <v>5090</v>
      </c>
      <c r="G7933" s="403" t="s">
        <v>5089</v>
      </c>
      <c r="H7933" s="170" t="s">
        <v>3567</v>
      </c>
      <c r="I7933" s="170" t="s">
        <v>3534</v>
      </c>
      <c r="J7933" s="155" t="s">
        <v>3567</v>
      </c>
      <c r="K7933" s="170">
        <v>4</v>
      </c>
      <c r="L7933" s="170">
        <v>12</v>
      </c>
      <c r="M7933" s="402">
        <v>42900</v>
      </c>
      <c r="N7933" s="170"/>
      <c r="O7933" s="170"/>
      <c r="P7933" s="402"/>
    </row>
    <row r="7934" spans="1:16" ht="33.75" x14ac:dyDescent="0.2">
      <c r="A7934" s="406" t="s">
        <v>3527</v>
      </c>
      <c r="B7934" s="406" t="s">
        <v>3526</v>
      </c>
      <c r="C7934" s="170" t="s">
        <v>2594</v>
      </c>
      <c r="D7934" s="405" t="s">
        <v>3532</v>
      </c>
      <c r="E7934" s="404">
        <v>3500</v>
      </c>
      <c r="F7934" s="434" t="s">
        <v>5086</v>
      </c>
      <c r="G7934" s="403" t="s">
        <v>5085</v>
      </c>
      <c r="H7934" s="170" t="s">
        <v>5084</v>
      </c>
      <c r="I7934" s="170" t="s">
        <v>3529</v>
      </c>
      <c r="J7934" s="155" t="s">
        <v>5084</v>
      </c>
      <c r="K7934" s="170">
        <v>4</v>
      </c>
      <c r="L7934" s="170">
        <v>12</v>
      </c>
      <c r="M7934" s="402">
        <v>42900</v>
      </c>
      <c r="N7934" s="170"/>
      <c r="O7934" s="170"/>
      <c r="P7934" s="402"/>
    </row>
    <row r="7935" spans="1:16" ht="33.75" x14ac:dyDescent="0.2">
      <c r="A7935" s="406" t="s">
        <v>3527</v>
      </c>
      <c r="B7935" s="406" t="s">
        <v>3526</v>
      </c>
      <c r="C7935" s="170" t="s">
        <v>2594</v>
      </c>
      <c r="D7935" s="405" t="s">
        <v>3532</v>
      </c>
      <c r="E7935" s="404">
        <v>2500</v>
      </c>
      <c r="F7935" s="434" t="s">
        <v>5083</v>
      </c>
      <c r="G7935" s="403" t="s">
        <v>5082</v>
      </c>
      <c r="H7935" s="170" t="s">
        <v>4959</v>
      </c>
      <c r="I7935" s="170" t="s">
        <v>3534</v>
      </c>
      <c r="J7935" s="155" t="s">
        <v>4959</v>
      </c>
      <c r="K7935" s="170">
        <v>4</v>
      </c>
      <c r="L7935" s="170">
        <v>12</v>
      </c>
      <c r="M7935" s="402">
        <v>30900</v>
      </c>
      <c r="N7935" s="170"/>
      <c r="O7935" s="170"/>
      <c r="P7935" s="402"/>
    </row>
    <row r="7936" spans="1:16" ht="33.75" x14ac:dyDescent="0.2">
      <c r="A7936" s="406" t="s">
        <v>3527</v>
      </c>
      <c r="B7936" s="406" t="s">
        <v>3526</v>
      </c>
      <c r="C7936" s="170" t="s">
        <v>2594</v>
      </c>
      <c r="D7936" s="405" t="s">
        <v>3548</v>
      </c>
      <c r="E7936" s="404">
        <v>3000</v>
      </c>
      <c r="F7936" s="434" t="s">
        <v>6099</v>
      </c>
      <c r="G7936" s="403" t="s">
        <v>6098</v>
      </c>
      <c r="H7936" s="170" t="s">
        <v>3567</v>
      </c>
      <c r="I7936" s="170" t="s">
        <v>3529</v>
      </c>
      <c r="J7936" s="155" t="s">
        <v>3567</v>
      </c>
      <c r="K7936" s="170">
        <v>3</v>
      </c>
      <c r="L7936" s="170">
        <v>7</v>
      </c>
      <c r="M7936" s="402">
        <v>21733</v>
      </c>
      <c r="N7936" s="170"/>
      <c r="O7936" s="170"/>
      <c r="P7936" s="402"/>
    </row>
    <row r="7937" spans="1:16" ht="33.75" x14ac:dyDescent="0.2">
      <c r="A7937" s="406" t="s">
        <v>3527</v>
      </c>
      <c r="B7937" s="406" t="s">
        <v>3526</v>
      </c>
      <c r="C7937" s="170" t="s">
        <v>2594</v>
      </c>
      <c r="D7937" s="405" t="s">
        <v>4167</v>
      </c>
      <c r="E7937" s="404">
        <v>2340</v>
      </c>
      <c r="F7937" s="434" t="s">
        <v>5081</v>
      </c>
      <c r="G7937" s="403" t="s">
        <v>5080</v>
      </c>
      <c r="H7937" s="170" t="s">
        <v>3567</v>
      </c>
      <c r="I7937" s="170" t="s">
        <v>3529</v>
      </c>
      <c r="J7937" s="155" t="s">
        <v>3567</v>
      </c>
      <c r="K7937" s="170">
        <v>4</v>
      </c>
      <c r="L7937" s="170">
        <v>12</v>
      </c>
      <c r="M7937" s="402">
        <v>28980</v>
      </c>
      <c r="N7937" s="170"/>
      <c r="O7937" s="170"/>
      <c r="P7937" s="402"/>
    </row>
    <row r="7938" spans="1:16" ht="33.75" x14ac:dyDescent="0.2">
      <c r="A7938" s="406" t="s">
        <v>3527</v>
      </c>
      <c r="B7938" s="406" t="s">
        <v>3526</v>
      </c>
      <c r="C7938" s="170" t="s">
        <v>2594</v>
      </c>
      <c r="D7938" s="405" t="s">
        <v>5079</v>
      </c>
      <c r="E7938" s="404">
        <v>1200</v>
      </c>
      <c r="F7938" s="434" t="s">
        <v>5078</v>
      </c>
      <c r="G7938" s="403" t="s">
        <v>5077</v>
      </c>
      <c r="H7938" s="170" t="s">
        <v>3538</v>
      </c>
      <c r="I7938" s="170" t="s">
        <v>3522</v>
      </c>
      <c r="J7938" s="155" t="s">
        <v>3538</v>
      </c>
      <c r="K7938" s="170">
        <v>4</v>
      </c>
      <c r="L7938" s="170">
        <v>12</v>
      </c>
      <c r="M7938" s="402">
        <v>15500</v>
      </c>
      <c r="N7938" s="170"/>
      <c r="O7938" s="170"/>
      <c r="P7938" s="402"/>
    </row>
    <row r="7939" spans="1:16" ht="33.75" x14ac:dyDescent="0.2">
      <c r="A7939" s="406" t="s">
        <v>3527</v>
      </c>
      <c r="B7939" s="406" t="s">
        <v>3526</v>
      </c>
      <c r="C7939" s="170" t="s">
        <v>2594</v>
      </c>
      <c r="D7939" s="405" t="s">
        <v>5076</v>
      </c>
      <c r="E7939" s="404">
        <v>6200</v>
      </c>
      <c r="F7939" s="434" t="s">
        <v>5075</v>
      </c>
      <c r="G7939" s="403" t="s">
        <v>5074</v>
      </c>
      <c r="H7939" s="170" t="s">
        <v>5073</v>
      </c>
      <c r="I7939" s="170" t="s">
        <v>3529</v>
      </c>
      <c r="J7939" s="155" t="s">
        <v>5073</v>
      </c>
      <c r="K7939" s="170">
        <v>4</v>
      </c>
      <c r="L7939" s="170">
        <v>12</v>
      </c>
      <c r="M7939" s="402">
        <v>75623.600000000006</v>
      </c>
      <c r="N7939" s="170"/>
      <c r="O7939" s="170"/>
      <c r="P7939" s="402"/>
    </row>
    <row r="7940" spans="1:16" ht="33.75" x14ac:dyDescent="0.2">
      <c r="A7940" s="406" t="s">
        <v>3527</v>
      </c>
      <c r="B7940" s="406" t="s">
        <v>3526</v>
      </c>
      <c r="C7940" s="170" t="s">
        <v>2594</v>
      </c>
      <c r="D7940" s="405" t="s">
        <v>5072</v>
      </c>
      <c r="E7940" s="404">
        <v>2500</v>
      </c>
      <c r="F7940" s="434" t="s">
        <v>5071</v>
      </c>
      <c r="G7940" s="403" t="s">
        <v>5070</v>
      </c>
      <c r="H7940" s="170" t="s">
        <v>3567</v>
      </c>
      <c r="I7940" s="170" t="s">
        <v>3534</v>
      </c>
      <c r="J7940" s="155" t="s">
        <v>3567</v>
      </c>
      <c r="K7940" s="170">
        <v>4</v>
      </c>
      <c r="L7940" s="170">
        <v>12</v>
      </c>
      <c r="M7940" s="402">
        <v>30900</v>
      </c>
      <c r="N7940" s="170"/>
      <c r="O7940" s="170"/>
      <c r="P7940" s="402"/>
    </row>
    <row r="7941" spans="1:16" ht="33.75" x14ac:dyDescent="0.2">
      <c r="A7941" s="406" t="s">
        <v>3527</v>
      </c>
      <c r="B7941" s="406" t="s">
        <v>3526</v>
      </c>
      <c r="C7941" s="170" t="s">
        <v>2594</v>
      </c>
      <c r="D7941" s="405" t="s">
        <v>4010</v>
      </c>
      <c r="E7941" s="404">
        <v>2000</v>
      </c>
      <c r="F7941" s="434" t="s">
        <v>5069</v>
      </c>
      <c r="G7941" s="403" t="s">
        <v>5068</v>
      </c>
      <c r="H7941" s="170" t="s">
        <v>3567</v>
      </c>
      <c r="I7941" s="170" t="s">
        <v>3529</v>
      </c>
      <c r="J7941" s="155" t="s">
        <v>3567</v>
      </c>
      <c r="K7941" s="170">
        <v>4</v>
      </c>
      <c r="L7941" s="170">
        <v>12</v>
      </c>
      <c r="M7941" s="402">
        <v>24900</v>
      </c>
      <c r="N7941" s="170"/>
      <c r="O7941" s="170"/>
      <c r="P7941" s="402"/>
    </row>
    <row r="7942" spans="1:16" ht="33.75" x14ac:dyDescent="0.2">
      <c r="A7942" s="406" t="s">
        <v>3527</v>
      </c>
      <c r="B7942" s="406" t="s">
        <v>3526</v>
      </c>
      <c r="C7942" s="170" t="s">
        <v>2594</v>
      </c>
      <c r="D7942" s="405" t="s">
        <v>4273</v>
      </c>
      <c r="E7942" s="404">
        <v>2340</v>
      </c>
      <c r="F7942" s="434" t="s">
        <v>6097</v>
      </c>
      <c r="G7942" s="403" t="s">
        <v>6096</v>
      </c>
      <c r="H7942" s="170" t="s">
        <v>3533</v>
      </c>
      <c r="I7942" s="170" t="s">
        <v>3522</v>
      </c>
      <c r="J7942" s="155" t="s">
        <v>3533</v>
      </c>
      <c r="K7942" s="170">
        <v>3</v>
      </c>
      <c r="L7942" s="170">
        <v>7</v>
      </c>
      <c r="M7942" s="402">
        <v>17031</v>
      </c>
      <c r="N7942" s="170"/>
      <c r="O7942" s="170"/>
      <c r="P7942" s="402"/>
    </row>
    <row r="7943" spans="1:16" ht="33.75" x14ac:dyDescent="0.2">
      <c r="A7943" s="406" t="s">
        <v>3527</v>
      </c>
      <c r="B7943" s="406" t="s">
        <v>3526</v>
      </c>
      <c r="C7943" s="170" t="s">
        <v>2594</v>
      </c>
      <c r="D7943" s="405" t="s">
        <v>3677</v>
      </c>
      <c r="E7943" s="404">
        <v>2200</v>
      </c>
      <c r="F7943" s="434" t="s">
        <v>5067</v>
      </c>
      <c r="G7943" s="403" t="s">
        <v>5066</v>
      </c>
      <c r="H7943" s="170" t="s">
        <v>3538</v>
      </c>
      <c r="I7943" s="170" t="s">
        <v>3522</v>
      </c>
      <c r="J7943" s="155" t="s">
        <v>3538</v>
      </c>
      <c r="K7943" s="170">
        <v>4</v>
      </c>
      <c r="L7943" s="170">
        <v>12</v>
      </c>
      <c r="M7943" s="402">
        <v>27300</v>
      </c>
      <c r="N7943" s="170"/>
      <c r="O7943" s="170"/>
      <c r="P7943" s="402"/>
    </row>
    <row r="7944" spans="1:16" ht="33.75" x14ac:dyDescent="0.2">
      <c r="A7944" s="406" t="s">
        <v>3527</v>
      </c>
      <c r="B7944" s="406" t="s">
        <v>3526</v>
      </c>
      <c r="C7944" s="170" t="s">
        <v>2594</v>
      </c>
      <c r="D7944" s="405" t="s">
        <v>3627</v>
      </c>
      <c r="E7944" s="404">
        <v>2525</v>
      </c>
      <c r="F7944" s="434" t="s">
        <v>6095</v>
      </c>
      <c r="G7944" s="403" t="s">
        <v>6094</v>
      </c>
      <c r="H7944" s="170" t="s">
        <v>3602</v>
      </c>
      <c r="I7944" s="170" t="s">
        <v>3534</v>
      </c>
      <c r="J7944" s="155" t="s">
        <v>3602</v>
      </c>
      <c r="K7944" s="170">
        <v>3</v>
      </c>
      <c r="L7944" s="170">
        <v>7</v>
      </c>
      <c r="M7944" s="402">
        <v>17855.48</v>
      </c>
      <c r="N7944" s="170"/>
      <c r="O7944" s="170"/>
      <c r="P7944" s="402"/>
    </row>
    <row r="7945" spans="1:16" ht="33.75" x14ac:dyDescent="0.2">
      <c r="A7945" s="406" t="s">
        <v>3527</v>
      </c>
      <c r="B7945" s="406" t="s">
        <v>3526</v>
      </c>
      <c r="C7945" s="170" t="s">
        <v>2594</v>
      </c>
      <c r="D7945" s="405" t="s">
        <v>4784</v>
      </c>
      <c r="E7945" s="404">
        <v>3500</v>
      </c>
      <c r="F7945" s="434" t="s">
        <v>5064</v>
      </c>
      <c r="G7945" s="403" t="s">
        <v>5063</v>
      </c>
      <c r="H7945" s="170" t="s">
        <v>3533</v>
      </c>
      <c r="I7945" s="170" t="s">
        <v>3623</v>
      </c>
      <c r="J7945" s="155" t="s">
        <v>3623</v>
      </c>
      <c r="K7945" s="170">
        <v>4</v>
      </c>
      <c r="L7945" s="170">
        <v>11</v>
      </c>
      <c r="M7945" s="402">
        <v>38780.17</v>
      </c>
      <c r="N7945" s="170"/>
      <c r="O7945" s="170"/>
      <c r="P7945" s="402"/>
    </row>
    <row r="7946" spans="1:16" ht="33.75" x14ac:dyDescent="0.2">
      <c r="A7946" s="406" t="s">
        <v>3527</v>
      </c>
      <c r="B7946" s="406" t="s">
        <v>3526</v>
      </c>
      <c r="C7946" s="170" t="s">
        <v>2594</v>
      </c>
      <c r="D7946" s="405" t="s">
        <v>5065</v>
      </c>
      <c r="E7946" s="404">
        <v>6000</v>
      </c>
      <c r="F7946" s="434" t="s">
        <v>5064</v>
      </c>
      <c r="G7946" s="403" t="s">
        <v>5063</v>
      </c>
      <c r="H7946" s="170" t="s">
        <v>3533</v>
      </c>
      <c r="I7946" s="170" t="s">
        <v>3623</v>
      </c>
      <c r="J7946" s="155" t="s">
        <v>3623</v>
      </c>
      <c r="K7946" s="170">
        <v>1</v>
      </c>
      <c r="L7946" s="170">
        <v>2</v>
      </c>
      <c r="M7946" s="402">
        <v>12600</v>
      </c>
      <c r="N7946" s="170"/>
      <c r="O7946" s="170"/>
      <c r="P7946" s="402"/>
    </row>
    <row r="7947" spans="1:16" ht="33.75" x14ac:dyDescent="0.2">
      <c r="A7947" s="406" t="s">
        <v>3527</v>
      </c>
      <c r="B7947" s="406" t="s">
        <v>3526</v>
      </c>
      <c r="C7947" s="170" t="s">
        <v>2594</v>
      </c>
      <c r="D7947" s="405" t="s">
        <v>6001</v>
      </c>
      <c r="E7947" s="404">
        <v>2340</v>
      </c>
      <c r="F7947" s="434" t="s">
        <v>6093</v>
      </c>
      <c r="G7947" s="403" t="s">
        <v>6092</v>
      </c>
      <c r="H7947" s="170" t="s">
        <v>3542</v>
      </c>
      <c r="I7947" s="170" t="s">
        <v>3534</v>
      </c>
      <c r="J7947" s="155" t="s">
        <v>3542</v>
      </c>
      <c r="K7947" s="170">
        <v>3</v>
      </c>
      <c r="L7947" s="170">
        <v>7</v>
      </c>
      <c r="M7947" s="402">
        <v>17655</v>
      </c>
      <c r="N7947" s="170"/>
      <c r="O7947" s="170"/>
      <c r="P7947" s="402"/>
    </row>
    <row r="7948" spans="1:16" ht="33.75" x14ac:dyDescent="0.2">
      <c r="A7948" s="406" t="s">
        <v>3527</v>
      </c>
      <c r="B7948" s="406" t="s">
        <v>3526</v>
      </c>
      <c r="C7948" s="170" t="s">
        <v>2594</v>
      </c>
      <c r="D7948" s="405" t="s">
        <v>4036</v>
      </c>
      <c r="E7948" s="404">
        <v>3500</v>
      </c>
      <c r="F7948" s="434" t="s">
        <v>6091</v>
      </c>
      <c r="G7948" s="403" t="s">
        <v>6090</v>
      </c>
      <c r="H7948" s="170" t="s">
        <v>3574</v>
      </c>
      <c r="I7948" s="170" t="s">
        <v>3529</v>
      </c>
      <c r="J7948" s="155" t="s">
        <v>3574</v>
      </c>
      <c r="K7948" s="170">
        <v>3</v>
      </c>
      <c r="L7948" s="170">
        <v>7</v>
      </c>
      <c r="M7948" s="402">
        <v>24926</v>
      </c>
      <c r="N7948" s="170"/>
      <c r="O7948" s="170"/>
      <c r="P7948" s="402"/>
    </row>
    <row r="7949" spans="1:16" ht="33.75" x14ac:dyDescent="0.2">
      <c r="A7949" s="406" t="s">
        <v>3527</v>
      </c>
      <c r="B7949" s="406" t="s">
        <v>3526</v>
      </c>
      <c r="C7949" s="170" t="s">
        <v>2594</v>
      </c>
      <c r="D7949" s="405" t="s">
        <v>5058</v>
      </c>
      <c r="E7949" s="404">
        <v>1200</v>
      </c>
      <c r="F7949" s="434" t="s">
        <v>5057</v>
      </c>
      <c r="G7949" s="403" t="s">
        <v>5056</v>
      </c>
      <c r="H7949" s="170" t="s">
        <v>4014</v>
      </c>
      <c r="I7949" s="170" t="s">
        <v>4508</v>
      </c>
      <c r="J7949" s="155" t="s">
        <v>4508</v>
      </c>
      <c r="K7949" s="170">
        <v>4</v>
      </c>
      <c r="L7949" s="170">
        <v>12</v>
      </c>
      <c r="M7949" s="402">
        <v>15500</v>
      </c>
      <c r="N7949" s="170"/>
      <c r="O7949" s="170"/>
      <c r="P7949" s="402"/>
    </row>
    <row r="7950" spans="1:16" ht="33.75" x14ac:dyDescent="0.2">
      <c r="A7950" s="406" t="s">
        <v>3527</v>
      </c>
      <c r="B7950" s="406" t="s">
        <v>3526</v>
      </c>
      <c r="C7950" s="170" t="s">
        <v>2594</v>
      </c>
      <c r="D7950" s="405" t="s">
        <v>3532</v>
      </c>
      <c r="E7950" s="404">
        <v>2500</v>
      </c>
      <c r="F7950" s="434" t="s">
        <v>6089</v>
      </c>
      <c r="G7950" s="403" t="s">
        <v>6088</v>
      </c>
      <c r="H7950" s="170" t="s">
        <v>4386</v>
      </c>
      <c r="I7950" s="170" t="s">
        <v>3623</v>
      </c>
      <c r="J7950" s="155" t="s">
        <v>3623</v>
      </c>
      <c r="K7950" s="170">
        <v>3</v>
      </c>
      <c r="L7950" s="170">
        <v>7</v>
      </c>
      <c r="M7950" s="402">
        <v>19668.330000000002</v>
      </c>
      <c r="N7950" s="170"/>
      <c r="O7950" s="170"/>
      <c r="P7950" s="402"/>
    </row>
    <row r="7951" spans="1:16" ht="33.75" x14ac:dyDescent="0.2">
      <c r="A7951" s="406" t="s">
        <v>3527</v>
      </c>
      <c r="B7951" s="406" t="s">
        <v>3526</v>
      </c>
      <c r="C7951" s="170" t="s">
        <v>2594</v>
      </c>
      <c r="D7951" s="405" t="s">
        <v>5050</v>
      </c>
      <c r="E7951" s="404">
        <v>1750</v>
      </c>
      <c r="F7951" s="434" t="s">
        <v>5049</v>
      </c>
      <c r="G7951" s="403" t="s">
        <v>5048</v>
      </c>
      <c r="H7951" s="170" t="s">
        <v>3538</v>
      </c>
      <c r="I7951" s="170" t="s">
        <v>3931</v>
      </c>
      <c r="J7951" s="155" t="s">
        <v>3538</v>
      </c>
      <c r="K7951" s="170">
        <v>4</v>
      </c>
      <c r="L7951" s="170">
        <v>12</v>
      </c>
      <c r="M7951" s="402">
        <v>21900</v>
      </c>
      <c r="N7951" s="170"/>
      <c r="O7951" s="170"/>
      <c r="P7951" s="402"/>
    </row>
    <row r="7952" spans="1:16" ht="33.75" x14ac:dyDescent="0.2">
      <c r="A7952" s="406" t="s">
        <v>3527</v>
      </c>
      <c r="B7952" s="406" t="s">
        <v>3526</v>
      </c>
      <c r="C7952" s="170" t="s">
        <v>2594</v>
      </c>
      <c r="D7952" s="405" t="s">
        <v>5047</v>
      </c>
      <c r="E7952" s="404">
        <v>3000</v>
      </c>
      <c r="F7952" s="434" t="s">
        <v>5046</v>
      </c>
      <c r="G7952" s="403" t="s">
        <v>5045</v>
      </c>
      <c r="H7952" s="170" t="s">
        <v>3567</v>
      </c>
      <c r="I7952" s="170" t="s">
        <v>3529</v>
      </c>
      <c r="J7952" s="155" t="s">
        <v>3567</v>
      </c>
      <c r="K7952" s="170">
        <v>4</v>
      </c>
      <c r="L7952" s="170">
        <v>12</v>
      </c>
      <c r="M7952" s="402">
        <v>36900</v>
      </c>
      <c r="N7952" s="170"/>
      <c r="O7952" s="170"/>
      <c r="P7952" s="402"/>
    </row>
    <row r="7953" spans="1:16" ht="33.75" x14ac:dyDescent="0.2">
      <c r="A7953" s="406" t="s">
        <v>3527</v>
      </c>
      <c r="B7953" s="406" t="s">
        <v>3526</v>
      </c>
      <c r="C7953" s="170" t="s">
        <v>2594</v>
      </c>
      <c r="D7953" s="405" t="s">
        <v>4036</v>
      </c>
      <c r="E7953" s="404">
        <v>3500</v>
      </c>
      <c r="F7953" s="434" t="s">
        <v>6087</v>
      </c>
      <c r="G7953" s="403" t="s">
        <v>6086</v>
      </c>
      <c r="H7953" s="170" t="s">
        <v>3827</v>
      </c>
      <c r="I7953" s="170" t="s">
        <v>3529</v>
      </c>
      <c r="J7953" s="155" t="s">
        <v>3827</v>
      </c>
      <c r="K7953" s="170">
        <v>3</v>
      </c>
      <c r="L7953" s="170">
        <v>7</v>
      </c>
      <c r="M7953" s="402">
        <v>24926</v>
      </c>
      <c r="N7953" s="170"/>
      <c r="O7953" s="170"/>
      <c r="P7953" s="402"/>
    </row>
    <row r="7954" spans="1:16" ht="33.75" x14ac:dyDescent="0.2">
      <c r="A7954" s="406" t="s">
        <v>3527</v>
      </c>
      <c r="B7954" s="406" t="s">
        <v>3526</v>
      </c>
      <c r="C7954" s="170" t="s">
        <v>2594</v>
      </c>
      <c r="D7954" s="405" t="s">
        <v>3774</v>
      </c>
      <c r="E7954" s="404">
        <v>2500</v>
      </c>
      <c r="F7954" s="434" t="s">
        <v>5044</v>
      </c>
      <c r="G7954" s="403" t="s">
        <v>5043</v>
      </c>
      <c r="H7954" s="170" t="s">
        <v>3542</v>
      </c>
      <c r="I7954" s="170" t="s">
        <v>3529</v>
      </c>
      <c r="J7954" s="155" t="s">
        <v>3542</v>
      </c>
      <c r="K7954" s="170">
        <v>4</v>
      </c>
      <c r="L7954" s="170">
        <v>12</v>
      </c>
      <c r="M7954" s="402">
        <v>30900</v>
      </c>
      <c r="N7954" s="170"/>
      <c r="O7954" s="170"/>
      <c r="P7954" s="402"/>
    </row>
    <row r="7955" spans="1:16" ht="33.75" x14ac:dyDescent="0.2">
      <c r="A7955" s="406" t="s">
        <v>3527</v>
      </c>
      <c r="B7955" s="406" t="s">
        <v>3526</v>
      </c>
      <c r="C7955" s="170" t="s">
        <v>2594</v>
      </c>
      <c r="D7955" s="405" t="s">
        <v>6085</v>
      </c>
      <c r="E7955" s="404">
        <v>3500</v>
      </c>
      <c r="F7955" s="434" t="s">
        <v>6084</v>
      </c>
      <c r="G7955" s="403" t="s">
        <v>6083</v>
      </c>
      <c r="H7955" s="170" t="s">
        <v>6082</v>
      </c>
      <c r="I7955" s="170" t="s">
        <v>3522</v>
      </c>
      <c r="J7955" s="155" t="s">
        <v>6082</v>
      </c>
      <c r="K7955" s="170">
        <v>1</v>
      </c>
      <c r="L7955" s="170">
        <v>3</v>
      </c>
      <c r="M7955" s="402">
        <v>11619.279999999999</v>
      </c>
      <c r="N7955" s="170"/>
      <c r="O7955" s="170"/>
      <c r="P7955" s="402"/>
    </row>
    <row r="7956" spans="1:16" ht="33.75" x14ac:dyDescent="0.2">
      <c r="A7956" s="406" t="s">
        <v>3527</v>
      </c>
      <c r="B7956" s="406" t="s">
        <v>3526</v>
      </c>
      <c r="C7956" s="170" t="s">
        <v>2594</v>
      </c>
      <c r="D7956" s="405" t="s">
        <v>6081</v>
      </c>
      <c r="E7956" s="404">
        <v>3300</v>
      </c>
      <c r="F7956" s="434" t="s">
        <v>6080</v>
      </c>
      <c r="G7956" s="403" t="s">
        <v>6079</v>
      </c>
      <c r="H7956" s="170" t="s">
        <v>4541</v>
      </c>
      <c r="I7956" s="170" t="s">
        <v>3529</v>
      </c>
      <c r="J7956" s="155" t="s">
        <v>4541</v>
      </c>
      <c r="K7956" s="170">
        <v>1</v>
      </c>
      <c r="L7956" s="170">
        <v>3</v>
      </c>
      <c r="M7956" s="402">
        <v>11715</v>
      </c>
      <c r="N7956" s="170"/>
      <c r="O7956" s="170"/>
      <c r="P7956" s="402"/>
    </row>
    <row r="7957" spans="1:16" ht="33.75" x14ac:dyDescent="0.2">
      <c r="A7957" s="406" t="s">
        <v>3527</v>
      </c>
      <c r="B7957" s="406" t="s">
        <v>3526</v>
      </c>
      <c r="C7957" s="170" t="s">
        <v>2594</v>
      </c>
      <c r="D7957" s="405" t="s">
        <v>4810</v>
      </c>
      <c r="E7957" s="404">
        <v>4500</v>
      </c>
      <c r="F7957" s="434" t="s">
        <v>5042</v>
      </c>
      <c r="G7957" s="403" t="s">
        <v>5041</v>
      </c>
      <c r="H7957" s="170" t="s">
        <v>3542</v>
      </c>
      <c r="I7957" s="170" t="s">
        <v>3529</v>
      </c>
      <c r="J7957" s="155" t="s">
        <v>3542</v>
      </c>
      <c r="K7957" s="170">
        <v>4</v>
      </c>
      <c r="L7957" s="170">
        <v>12</v>
      </c>
      <c r="M7957" s="402">
        <v>54900</v>
      </c>
      <c r="N7957" s="170"/>
      <c r="O7957" s="170"/>
      <c r="P7957" s="402"/>
    </row>
    <row r="7958" spans="1:16" ht="33.75" x14ac:dyDescent="0.2">
      <c r="A7958" s="406" t="s">
        <v>3527</v>
      </c>
      <c r="B7958" s="406" t="s">
        <v>3526</v>
      </c>
      <c r="C7958" s="170" t="s">
        <v>2594</v>
      </c>
      <c r="D7958" s="405" t="s">
        <v>3627</v>
      </c>
      <c r="E7958" s="404">
        <v>2500</v>
      </c>
      <c r="F7958" s="434" t="s">
        <v>6078</v>
      </c>
      <c r="G7958" s="403" t="s">
        <v>6077</v>
      </c>
      <c r="H7958" s="170" t="s">
        <v>3533</v>
      </c>
      <c r="I7958" s="170" t="s">
        <v>3534</v>
      </c>
      <c r="J7958" s="155" t="s">
        <v>3533</v>
      </c>
      <c r="K7958" s="170">
        <v>3</v>
      </c>
      <c r="L7958" s="170">
        <v>7</v>
      </c>
      <c r="M7958" s="402">
        <v>17452.5</v>
      </c>
      <c r="N7958" s="170"/>
      <c r="O7958" s="170"/>
      <c r="P7958" s="402"/>
    </row>
    <row r="7959" spans="1:16" ht="33.75" x14ac:dyDescent="0.2">
      <c r="A7959" s="406" t="s">
        <v>3527</v>
      </c>
      <c r="B7959" s="406" t="s">
        <v>3526</v>
      </c>
      <c r="C7959" s="170" t="s">
        <v>2594</v>
      </c>
      <c r="D7959" s="405" t="s">
        <v>3819</v>
      </c>
      <c r="E7959" s="404">
        <v>1300</v>
      </c>
      <c r="F7959" s="434" t="s">
        <v>5040</v>
      </c>
      <c r="G7959" s="403" t="s">
        <v>5039</v>
      </c>
      <c r="H7959" s="170" t="s">
        <v>3890</v>
      </c>
      <c r="I7959" s="170" t="s">
        <v>3522</v>
      </c>
      <c r="J7959" s="155" t="s">
        <v>3890</v>
      </c>
      <c r="K7959" s="170">
        <v>4</v>
      </c>
      <c r="L7959" s="170">
        <v>12</v>
      </c>
      <c r="M7959" s="402">
        <v>16700</v>
      </c>
      <c r="N7959" s="170"/>
      <c r="O7959" s="170"/>
      <c r="P7959" s="402"/>
    </row>
    <row r="7960" spans="1:16" ht="33.75" x14ac:dyDescent="0.2">
      <c r="A7960" s="406" t="s">
        <v>3527</v>
      </c>
      <c r="B7960" s="406" t="s">
        <v>3526</v>
      </c>
      <c r="C7960" s="170" t="s">
        <v>2594</v>
      </c>
      <c r="D7960" s="405" t="s">
        <v>4586</v>
      </c>
      <c r="E7960" s="404">
        <v>2340</v>
      </c>
      <c r="F7960" s="434" t="s">
        <v>5038</v>
      </c>
      <c r="G7960" s="403" t="s">
        <v>5037</v>
      </c>
      <c r="H7960" s="170" t="s">
        <v>5036</v>
      </c>
      <c r="I7960" s="170" t="s">
        <v>3529</v>
      </c>
      <c r="J7960" s="155" t="s">
        <v>5036</v>
      </c>
      <c r="K7960" s="170">
        <v>4</v>
      </c>
      <c r="L7960" s="170">
        <v>12</v>
      </c>
      <c r="M7960" s="402">
        <v>28980</v>
      </c>
      <c r="N7960" s="170"/>
      <c r="O7960" s="170"/>
      <c r="P7960" s="402"/>
    </row>
    <row r="7961" spans="1:16" ht="33.75" x14ac:dyDescent="0.2">
      <c r="A7961" s="406" t="s">
        <v>3527</v>
      </c>
      <c r="B7961" s="406" t="s">
        <v>3526</v>
      </c>
      <c r="C7961" s="170" t="s">
        <v>2594</v>
      </c>
      <c r="D7961" s="405" t="s">
        <v>3627</v>
      </c>
      <c r="E7961" s="404">
        <v>3500</v>
      </c>
      <c r="F7961" s="434" t="s">
        <v>5035</v>
      </c>
      <c r="G7961" s="403" t="s">
        <v>5034</v>
      </c>
      <c r="H7961" s="170" t="s">
        <v>3574</v>
      </c>
      <c r="I7961" s="170" t="s">
        <v>3529</v>
      </c>
      <c r="J7961" s="155" t="s">
        <v>3574</v>
      </c>
      <c r="K7961" s="170">
        <v>4</v>
      </c>
      <c r="L7961" s="170">
        <v>12</v>
      </c>
      <c r="M7961" s="402">
        <v>42900</v>
      </c>
      <c r="N7961" s="170"/>
      <c r="O7961" s="170"/>
      <c r="P7961" s="402"/>
    </row>
    <row r="7962" spans="1:16" ht="33.75" x14ac:dyDescent="0.2">
      <c r="A7962" s="406" t="s">
        <v>3527</v>
      </c>
      <c r="B7962" s="406" t="s">
        <v>3526</v>
      </c>
      <c r="C7962" s="170" t="s">
        <v>2594</v>
      </c>
      <c r="D7962" s="405" t="s">
        <v>6076</v>
      </c>
      <c r="E7962" s="404">
        <v>2000</v>
      </c>
      <c r="F7962" s="434" t="s">
        <v>5033</v>
      </c>
      <c r="G7962" s="403" t="s">
        <v>5032</v>
      </c>
      <c r="H7962" s="170" t="s">
        <v>3538</v>
      </c>
      <c r="I7962" s="170" t="s">
        <v>3522</v>
      </c>
      <c r="J7962" s="155" t="s">
        <v>3538</v>
      </c>
      <c r="K7962" s="170">
        <v>1</v>
      </c>
      <c r="L7962" s="170">
        <v>3</v>
      </c>
      <c r="M7962" s="402">
        <v>5628</v>
      </c>
      <c r="N7962" s="170"/>
      <c r="O7962" s="170"/>
      <c r="P7962" s="402"/>
    </row>
    <row r="7963" spans="1:16" ht="33.75" x14ac:dyDescent="0.2">
      <c r="A7963" s="406" t="s">
        <v>3527</v>
      </c>
      <c r="B7963" s="406" t="s">
        <v>3526</v>
      </c>
      <c r="C7963" s="170" t="s">
        <v>2594</v>
      </c>
      <c r="D7963" s="405" t="s">
        <v>3740</v>
      </c>
      <c r="E7963" s="404">
        <v>3500</v>
      </c>
      <c r="F7963" s="434" t="s">
        <v>5033</v>
      </c>
      <c r="G7963" s="403" t="s">
        <v>5032</v>
      </c>
      <c r="H7963" s="170" t="s">
        <v>3859</v>
      </c>
      <c r="I7963" s="170" t="s">
        <v>3534</v>
      </c>
      <c r="J7963" s="155" t="s">
        <v>3859</v>
      </c>
      <c r="K7963" s="170">
        <v>4</v>
      </c>
      <c r="L7963" s="170">
        <v>10</v>
      </c>
      <c r="M7963" s="402">
        <v>35900</v>
      </c>
      <c r="N7963" s="170"/>
      <c r="O7963" s="170"/>
      <c r="P7963" s="402"/>
    </row>
    <row r="7964" spans="1:16" ht="33.75" x14ac:dyDescent="0.2">
      <c r="A7964" s="406" t="s">
        <v>3527</v>
      </c>
      <c r="B7964" s="406" t="s">
        <v>3526</v>
      </c>
      <c r="C7964" s="170" t="s">
        <v>2594</v>
      </c>
      <c r="D7964" s="405" t="s">
        <v>3532</v>
      </c>
      <c r="E7964" s="404">
        <v>3500</v>
      </c>
      <c r="F7964" s="434" t="s">
        <v>5031</v>
      </c>
      <c r="G7964" s="403" t="s">
        <v>5030</v>
      </c>
      <c r="H7964" s="170" t="s">
        <v>3574</v>
      </c>
      <c r="I7964" s="170" t="s">
        <v>3534</v>
      </c>
      <c r="J7964" s="155" t="s">
        <v>3574</v>
      </c>
      <c r="K7964" s="170">
        <v>4</v>
      </c>
      <c r="L7964" s="170">
        <v>12</v>
      </c>
      <c r="M7964" s="402">
        <v>42900</v>
      </c>
      <c r="N7964" s="170"/>
      <c r="O7964" s="170"/>
      <c r="P7964" s="402"/>
    </row>
    <row r="7965" spans="1:16" ht="33.75" x14ac:dyDescent="0.2">
      <c r="A7965" s="406" t="s">
        <v>3527</v>
      </c>
      <c r="B7965" s="406" t="s">
        <v>3526</v>
      </c>
      <c r="C7965" s="170" t="s">
        <v>2594</v>
      </c>
      <c r="D7965" s="405" t="s">
        <v>3627</v>
      </c>
      <c r="E7965" s="404">
        <v>3500</v>
      </c>
      <c r="F7965" s="434" t="s">
        <v>5029</v>
      </c>
      <c r="G7965" s="403" t="s">
        <v>5028</v>
      </c>
      <c r="H7965" s="170" t="s">
        <v>3533</v>
      </c>
      <c r="I7965" s="170" t="s">
        <v>3534</v>
      </c>
      <c r="J7965" s="155" t="s">
        <v>3533</v>
      </c>
      <c r="K7965" s="170">
        <v>4</v>
      </c>
      <c r="L7965" s="170">
        <v>12</v>
      </c>
      <c r="M7965" s="402">
        <v>43020.56</v>
      </c>
      <c r="N7965" s="170"/>
      <c r="O7965" s="170"/>
      <c r="P7965" s="402"/>
    </row>
    <row r="7966" spans="1:16" ht="33.75" x14ac:dyDescent="0.2">
      <c r="A7966" s="406" t="s">
        <v>3527</v>
      </c>
      <c r="B7966" s="406" t="s">
        <v>3526</v>
      </c>
      <c r="C7966" s="170" t="s">
        <v>2594</v>
      </c>
      <c r="D7966" s="405" t="s">
        <v>4177</v>
      </c>
      <c r="E7966" s="404">
        <v>3500</v>
      </c>
      <c r="F7966" s="434" t="s">
        <v>5027</v>
      </c>
      <c r="G7966" s="403" t="s">
        <v>5026</v>
      </c>
      <c r="H7966" s="170" t="s">
        <v>3820</v>
      </c>
      <c r="I7966" s="170" t="s">
        <v>3529</v>
      </c>
      <c r="J7966" s="155" t="s">
        <v>3820</v>
      </c>
      <c r="K7966" s="170">
        <v>3</v>
      </c>
      <c r="L7966" s="170">
        <v>7</v>
      </c>
      <c r="M7966" s="402">
        <v>24050</v>
      </c>
      <c r="N7966" s="170"/>
      <c r="O7966" s="170"/>
      <c r="P7966" s="402"/>
    </row>
    <row r="7967" spans="1:16" ht="33.75" x14ac:dyDescent="0.2">
      <c r="A7967" s="406" t="s">
        <v>3527</v>
      </c>
      <c r="B7967" s="406" t="s">
        <v>3526</v>
      </c>
      <c r="C7967" s="170" t="s">
        <v>2594</v>
      </c>
      <c r="D7967" s="405" t="s">
        <v>5025</v>
      </c>
      <c r="E7967" s="404">
        <v>3950</v>
      </c>
      <c r="F7967" s="434" t="s">
        <v>5024</v>
      </c>
      <c r="G7967" s="403" t="s">
        <v>5023</v>
      </c>
      <c r="H7967" s="170" t="s">
        <v>3533</v>
      </c>
      <c r="I7967" s="170" t="s">
        <v>3529</v>
      </c>
      <c r="J7967" s="155" t="s">
        <v>3533</v>
      </c>
      <c r="K7967" s="170">
        <v>4</v>
      </c>
      <c r="L7967" s="170">
        <v>12</v>
      </c>
      <c r="M7967" s="402">
        <v>48300</v>
      </c>
      <c r="N7967" s="170"/>
      <c r="O7967" s="170"/>
      <c r="P7967" s="402"/>
    </row>
    <row r="7968" spans="1:16" ht="33.75" x14ac:dyDescent="0.2">
      <c r="A7968" s="406" t="s">
        <v>3527</v>
      </c>
      <c r="B7968" s="406" t="s">
        <v>3526</v>
      </c>
      <c r="C7968" s="170" t="s">
        <v>2594</v>
      </c>
      <c r="D7968" s="405" t="s">
        <v>6075</v>
      </c>
      <c r="E7968" s="404">
        <v>4000</v>
      </c>
      <c r="F7968" s="434" t="s">
        <v>6074</v>
      </c>
      <c r="G7968" s="403" t="s">
        <v>6073</v>
      </c>
      <c r="H7968" s="170" t="s">
        <v>3595</v>
      </c>
      <c r="I7968" s="170" t="s">
        <v>3529</v>
      </c>
      <c r="J7968" s="155" t="s">
        <v>3595</v>
      </c>
      <c r="K7968" s="170">
        <v>3</v>
      </c>
      <c r="L7968" s="170">
        <v>7</v>
      </c>
      <c r="M7968" s="402">
        <v>28177.33</v>
      </c>
      <c r="N7968" s="170"/>
      <c r="O7968" s="170"/>
      <c r="P7968" s="402"/>
    </row>
    <row r="7969" spans="1:16" ht="33.75" x14ac:dyDescent="0.2">
      <c r="A7969" s="406" t="s">
        <v>3527</v>
      </c>
      <c r="B7969" s="406" t="s">
        <v>3526</v>
      </c>
      <c r="C7969" s="170" t="s">
        <v>2594</v>
      </c>
      <c r="D7969" s="405" t="s">
        <v>3740</v>
      </c>
      <c r="E7969" s="404">
        <v>3500</v>
      </c>
      <c r="F7969" s="434" t="s">
        <v>5022</v>
      </c>
      <c r="G7969" s="403" t="s">
        <v>5021</v>
      </c>
      <c r="H7969" s="170" t="s">
        <v>3574</v>
      </c>
      <c r="I7969" s="170" t="s">
        <v>3534</v>
      </c>
      <c r="J7969" s="155" t="s">
        <v>3574</v>
      </c>
      <c r="K7969" s="170">
        <v>4</v>
      </c>
      <c r="L7969" s="170">
        <v>12</v>
      </c>
      <c r="M7969" s="402">
        <v>42900</v>
      </c>
      <c r="N7969" s="170"/>
      <c r="O7969" s="170"/>
      <c r="P7969" s="402"/>
    </row>
    <row r="7970" spans="1:16" ht="33.75" x14ac:dyDescent="0.2">
      <c r="A7970" s="406" t="s">
        <v>3527</v>
      </c>
      <c r="B7970" s="406" t="s">
        <v>3526</v>
      </c>
      <c r="C7970" s="170" t="s">
        <v>2594</v>
      </c>
      <c r="D7970" s="405" t="s">
        <v>5017</v>
      </c>
      <c r="E7970" s="404">
        <v>1950</v>
      </c>
      <c r="F7970" s="434" t="s">
        <v>5016</v>
      </c>
      <c r="G7970" s="403" t="s">
        <v>5015</v>
      </c>
      <c r="H7970" s="170" t="s">
        <v>3695</v>
      </c>
      <c r="I7970" s="170" t="s">
        <v>3529</v>
      </c>
      <c r="J7970" s="155" t="s">
        <v>3695</v>
      </c>
      <c r="K7970" s="170">
        <v>4</v>
      </c>
      <c r="L7970" s="170">
        <v>12</v>
      </c>
      <c r="M7970" s="402">
        <v>18110</v>
      </c>
      <c r="N7970" s="170"/>
      <c r="O7970" s="170"/>
      <c r="P7970" s="402"/>
    </row>
    <row r="7971" spans="1:16" ht="33.75" x14ac:dyDescent="0.2">
      <c r="A7971" s="406" t="s">
        <v>3527</v>
      </c>
      <c r="B7971" s="406" t="s">
        <v>3526</v>
      </c>
      <c r="C7971" s="170" t="s">
        <v>2594</v>
      </c>
      <c r="D7971" s="405" t="s">
        <v>3670</v>
      </c>
      <c r="E7971" s="404">
        <v>3950</v>
      </c>
      <c r="F7971" s="434" t="s">
        <v>5014</v>
      </c>
      <c r="G7971" s="403" t="s">
        <v>5013</v>
      </c>
      <c r="H7971" s="170" t="s">
        <v>3741</v>
      </c>
      <c r="I7971" s="170" t="s">
        <v>3534</v>
      </c>
      <c r="J7971" s="155" t="s">
        <v>3741</v>
      </c>
      <c r="K7971" s="170">
        <v>4</v>
      </c>
      <c r="L7971" s="170">
        <v>12</v>
      </c>
      <c r="M7971" s="402">
        <v>48300</v>
      </c>
      <c r="N7971" s="170"/>
      <c r="O7971" s="170"/>
      <c r="P7971" s="402"/>
    </row>
    <row r="7972" spans="1:16" ht="33.75" x14ac:dyDescent="0.2">
      <c r="A7972" s="406" t="s">
        <v>3527</v>
      </c>
      <c r="B7972" s="406" t="s">
        <v>3526</v>
      </c>
      <c r="C7972" s="170" t="s">
        <v>2594</v>
      </c>
      <c r="D7972" s="405" t="s">
        <v>3627</v>
      </c>
      <c r="E7972" s="404">
        <v>3500</v>
      </c>
      <c r="F7972" s="434" t="s">
        <v>6072</v>
      </c>
      <c r="G7972" s="403" t="s">
        <v>6071</v>
      </c>
      <c r="H7972" s="170" t="s">
        <v>3538</v>
      </c>
      <c r="I7972" s="170" t="s">
        <v>3522</v>
      </c>
      <c r="J7972" s="155" t="s">
        <v>3538</v>
      </c>
      <c r="K7972" s="170">
        <v>3</v>
      </c>
      <c r="L7972" s="170">
        <v>7</v>
      </c>
      <c r="M7972" s="402">
        <v>25888.5</v>
      </c>
      <c r="N7972" s="170"/>
      <c r="O7972" s="170"/>
      <c r="P7972" s="402"/>
    </row>
    <row r="7973" spans="1:16" ht="33.75" x14ac:dyDescent="0.2">
      <c r="A7973" s="406" t="s">
        <v>3527</v>
      </c>
      <c r="B7973" s="406" t="s">
        <v>3526</v>
      </c>
      <c r="C7973" s="170" t="s">
        <v>2594</v>
      </c>
      <c r="D7973" s="405" t="s">
        <v>3532</v>
      </c>
      <c r="E7973" s="404">
        <v>3950</v>
      </c>
      <c r="F7973" s="434" t="s">
        <v>5012</v>
      </c>
      <c r="G7973" s="403" t="s">
        <v>5011</v>
      </c>
      <c r="H7973" s="170" t="s">
        <v>4872</v>
      </c>
      <c r="I7973" s="170" t="s">
        <v>3522</v>
      </c>
      <c r="J7973" s="155" t="s">
        <v>4872</v>
      </c>
      <c r="K7973" s="170">
        <v>4</v>
      </c>
      <c r="L7973" s="170">
        <v>12</v>
      </c>
      <c r="M7973" s="402">
        <v>48300</v>
      </c>
      <c r="N7973" s="170"/>
      <c r="O7973" s="170"/>
      <c r="P7973" s="402"/>
    </row>
    <row r="7974" spans="1:16" ht="33.75" x14ac:dyDescent="0.2">
      <c r="A7974" s="406" t="s">
        <v>3527</v>
      </c>
      <c r="B7974" s="406" t="s">
        <v>3526</v>
      </c>
      <c r="C7974" s="170" t="s">
        <v>2594</v>
      </c>
      <c r="D7974" s="405" t="s">
        <v>3627</v>
      </c>
      <c r="E7974" s="404">
        <v>3500</v>
      </c>
      <c r="F7974" s="434" t="s">
        <v>5010</v>
      </c>
      <c r="G7974" s="403" t="s">
        <v>5009</v>
      </c>
      <c r="H7974" s="170" t="s">
        <v>3542</v>
      </c>
      <c r="I7974" s="170" t="s">
        <v>3623</v>
      </c>
      <c r="J7974" s="155" t="s">
        <v>3623</v>
      </c>
      <c r="K7974" s="170">
        <v>4</v>
      </c>
      <c r="L7974" s="170">
        <v>12</v>
      </c>
      <c r="M7974" s="402">
        <v>42900</v>
      </c>
      <c r="N7974" s="170"/>
      <c r="O7974" s="170"/>
      <c r="P7974" s="402"/>
    </row>
    <row r="7975" spans="1:16" ht="33.75" x14ac:dyDescent="0.2">
      <c r="A7975" s="406" t="s">
        <v>3527</v>
      </c>
      <c r="B7975" s="406" t="s">
        <v>3526</v>
      </c>
      <c r="C7975" s="170" t="s">
        <v>2594</v>
      </c>
      <c r="D7975" s="405" t="s">
        <v>3655</v>
      </c>
      <c r="E7975" s="404">
        <v>2057</v>
      </c>
      <c r="F7975" s="434" t="s">
        <v>5005</v>
      </c>
      <c r="G7975" s="403" t="s">
        <v>5004</v>
      </c>
      <c r="H7975" s="170" t="s">
        <v>3570</v>
      </c>
      <c r="I7975" s="170" t="s">
        <v>3560</v>
      </c>
      <c r="J7975" s="155" t="s">
        <v>3570</v>
      </c>
      <c r="K7975" s="170">
        <v>4</v>
      </c>
      <c r="L7975" s="170">
        <v>12</v>
      </c>
      <c r="M7975" s="402">
        <v>25654.86</v>
      </c>
      <c r="N7975" s="170"/>
      <c r="O7975" s="170"/>
      <c r="P7975" s="402"/>
    </row>
    <row r="7976" spans="1:16" ht="33.75" x14ac:dyDescent="0.2">
      <c r="A7976" s="406" t="s">
        <v>3527</v>
      </c>
      <c r="B7976" s="406" t="s">
        <v>3526</v>
      </c>
      <c r="C7976" s="170" t="s">
        <v>2594</v>
      </c>
      <c r="D7976" s="405" t="s">
        <v>3532</v>
      </c>
      <c r="E7976" s="404">
        <v>2500</v>
      </c>
      <c r="F7976" s="434" t="s">
        <v>6070</v>
      </c>
      <c r="G7976" s="403" t="s">
        <v>6069</v>
      </c>
      <c r="H7976" s="170" t="s">
        <v>3567</v>
      </c>
      <c r="I7976" s="170" t="s">
        <v>3560</v>
      </c>
      <c r="J7976" s="155" t="s">
        <v>3567</v>
      </c>
      <c r="K7976" s="170">
        <v>3</v>
      </c>
      <c r="L7976" s="170">
        <v>7</v>
      </c>
      <c r="M7976" s="402">
        <v>17793.330000000002</v>
      </c>
      <c r="N7976" s="170"/>
      <c r="O7976" s="170"/>
      <c r="P7976" s="402"/>
    </row>
    <row r="7977" spans="1:16" ht="33.75" x14ac:dyDescent="0.2">
      <c r="A7977" s="406" t="s">
        <v>3527</v>
      </c>
      <c r="B7977" s="406" t="s">
        <v>3526</v>
      </c>
      <c r="C7977" s="170" t="s">
        <v>2594</v>
      </c>
      <c r="D7977" s="405" t="s">
        <v>3778</v>
      </c>
      <c r="E7977" s="404">
        <v>3500</v>
      </c>
      <c r="F7977" s="434" t="s">
        <v>6068</v>
      </c>
      <c r="G7977" s="403" t="s">
        <v>6067</v>
      </c>
      <c r="H7977" s="170" t="s">
        <v>3533</v>
      </c>
      <c r="I7977" s="170" t="s">
        <v>3522</v>
      </c>
      <c r="J7977" s="155" t="s">
        <v>3533</v>
      </c>
      <c r="K7977" s="170">
        <v>3</v>
      </c>
      <c r="L7977" s="170">
        <v>7</v>
      </c>
      <c r="M7977" s="402">
        <v>23876</v>
      </c>
      <c r="N7977" s="170"/>
      <c r="O7977" s="170"/>
      <c r="P7977" s="402"/>
    </row>
    <row r="7978" spans="1:16" ht="33.75" x14ac:dyDescent="0.2">
      <c r="A7978" s="406" t="s">
        <v>3527</v>
      </c>
      <c r="B7978" s="406" t="s">
        <v>3526</v>
      </c>
      <c r="C7978" s="170" t="s">
        <v>2594</v>
      </c>
      <c r="D7978" s="405" t="s">
        <v>3532</v>
      </c>
      <c r="E7978" s="404">
        <v>2500</v>
      </c>
      <c r="F7978" s="434" t="s">
        <v>5003</v>
      </c>
      <c r="G7978" s="403" t="s">
        <v>5002</v>
      </c>
      <c r="H7978" s="170" t="s">
        <v>4002</v>
      </c>
      <c r="I7978" s="170" t="s">
        <v>3623</v>
      </c>
      <c r="J7978" s="155" t="s">
        <v>3623</v>
      </c>
      <c r="K7978" s="170">
        <v>4</v>
      </c>
      <c r="L7978" s="170">
        <v>12</v>
      </c>
      <c r="M7978" s="402">
        <v>30900</v>
      </c>
      <c r="N7978" s="170"/>
      <c r="O7978" s="170"/>
      <c r="P7978" s="402"/>
    </row>
    <row r="7979" spans="1:16" ht="33.75" x14ac:dyDescent="0.2">
      <c r="A7979" s="406" t="s">
        <v>3527</v>
      </c>
      <c r="B7979" s="406" t="s">
        <v>3526</v>
      </c>
      <c r="C7979" s="170" t="s">
        <v>2594</v>
      </c>
      <c r="D7979" s="405" t="s">
        <v>3532</v>
      </c>
      <c r="E7979" s="404">
        <v>2000</v>
      </c>
      <c r="F7979" s="434" t="s">
        <v>5001</v>
      </c>
      <c r="G7979" s="403" t="s">
        <v>5000</v>
      </c>
      <c r="H7979" s="170" t="s">
        <v>3533</v>
      </c>
      <c r="I7979" s="170" t="s">
        <v>3931</v>
      </c>
      <c r="J7979" s="155" t="s">
        <v>3533</v>
      </c>
      <c r="K7979" s="170">
        <v>4</v>
      </c>
      <c r="L7979" s="170">
        <v>12</v>
      </c>
      <c r="M7979" s="402">
        <v>24900</v>
      </c>
      <c r="N7979" s="170"/>
      <c r="O7979" s="170"/>
      <c r="P7979" s="402"/>
    </row>
    <row r="7980" spans="1:16" ht="33.75" x14ac:dyDescent="0.2">
      <c r="A7980" s="406" t="s">
        <v>3527</v>
      </c>
      <c r="B7980" s="406" t="s">
        <v>3526</v>
      </c>
      <c r="C7980" s="170" t="s">
        <v>2594</v>
      </c>
      <c r="D7980" s="405" t="s">
        <v>3598</v>
      </c>
      <c r="E7980" s="404">
        <v>3500</v>
      </c>
      <c r="F7980" s="434" t="s">
        <v>4999</v>
      </c>
      <c r="G7980" s="403" t="s">
        <v>4998</v>
      </c>
      <c r="H7980" s="170" t="s">
        <v>3779</v>
      </c>
      <c r="I7980" s="170" t="s">
        <v>3529</v>
      </c>
      <c r="J7980" s="155" t="s">
        <v>3779</v>
      </c>
      <c r="K7980" s="170">
        <v>4</v>
      </c>
      <c r="L7980" s="170">
        <v>12</v>
      </c>
      <c r="M7980" s="402">
        <v>42900</v>
      </c>
      <c r="N7980" s="170"/>
      <c r="O7980" s="170"/>
      <c r="P7980" s="402"/>
    </row>
    <row r="7981" spans="1:16" ht="33.75" x14ac:dyDescent="0.2">
      <c r="A7981" s="406" t="s">
        <v>3527</v>
      </c>
      <c r="B7981" s="406" t="s">
        <v>3526</v>
      </c>
      <c r="C7981" s="170" t="s">
        <v>2594</v>
      </c>
      <c r="D7981" s="405" t="s">
        <v>3525</v>
      </c>
      <c r="E7981" s="404">
        <v>1430</v>
      </c>
      <c r="F7981" s="434" t="s">
        <v>4997</v>
      </c>
      <c r="G7981" s="403" t="s">
        <v>4996</v>
      </c>
      <c r="H7981" s="170" t="s">
        <v>4386</v>
      </c>
      <c r="I7981" s="170" t="s">
        <v>3522</v>
      </c>
      <c r="J7981" s="155" t="s">
        <v>4386</v>
      </c>
      <c r="K7981" s="170">
        <v>4</v>
      </c>
      <c r="L7981" s="170">
        <v>12</v>
      </c>
      <c r="M7981" s="402">
        <v>18260</v>
      </c>
      <c r="N7981" s="170"/>
      <c r="O7981" s="170"/>
      <c r="P7981" s="402"/>
    </row>
    <row r="7982" spans="1:16" ht="33.75" x14ac:dyDescent="0.2">
      <c r="A7982" s="406" t="s">
        <v>3527</v>
      </c>
      <c r="B7982" s="406" t="s">
        <v>3526</v>
      </c>
      <c r="C7982" s="170" t="s">
        <v>2594</v>
      </c>
      <c r="D7982" s="405" t="s">
        <v>4995</v>
      </c>
      <c r="E7982" s="404">
        <v>1450</v>
      </c>
      <c r="F7982" s="434" t="s">
        <v>4994</v>
      </c>
      <c r="G7982" s="403" t="s">
        <v>4993</v>
      </c>
      <c r="H7982" s="170" t="s">
        <v>3574</v>
      </c>
      <c r="I7982" s="170" t="s">
        <v>3529</v>
      </c>
      <c r="J7982" s="155" t="s">
        <v>3574</v>
      </c>
      <c r="K7982" s="170">
        <v>4</v>
      </c>
      <c r="L7982" s="170">
        <v>12</v>
      </c>
      <c r="M7982" s="402">
        <v>18500</v>
      </c>
      <c r="N7982" s="170"/>
      <c r="O7982" s="170"/>
      <c r="P7982" s="402"/>
    </row>
    <row r="7983" spans="1:16" ht="33.75" x14ac:dyDescent="0.2">
      <c r="A7983" s="406" t="s">
        <v>3527</v>
      </c>
      <c r="B7983" s="406" t="s">
        <v>3526</v>
      </c>
      <c r="C7983" s="170" t="s">
        <v>2594</v>
      </c>
      <c r="D7983" s="405" t="s">
        <v>4992</v>
      </c>
      <c r="E7983" s="404">
        <v>8000</v>
      </c>
      <c r="F7983" s="434" t="s">
        <v>4991</v>
      </c>
      <c r="G7983" s="403" t="s">
        <v>4990</v>
      </c>
      <c r="H7983" s="170" t="s">
        <v>3542</v>
      </c>
      <c r="I7983" s="170" t="s">
        <v>3529</v>
      </c>
      <c r="J7983" s="155" t="s">
        <v>3542</v>
      </c>
      <c r="K7983" s="170">
        <v>1</v>
      </c>
      <c r="L7983" s="170">
        <v>2</v>
      </c>
      <c r="M7983" s="402">
        <v>14966.67</v>
      </c>
      <c r="N7983" s="170"/>
      <c r="O7983" s="170"/>
      <c r="P7983" s="402"/>
    </row>
    <row r="7984" spans="1:16" ht="33.75" x14ac:dyDescent="0.2">
      <c r="A7984" s="406" t="s">
        <v>3527</v>
      </c>
      <c r="B7984" s="406" t="s">
        <v>3526</v>
      </c>
      <c r="C7984" s="170" t="s">
        <v>2594</v>
      </c>
      <c r="D7984" s="405" t="s">
        <v>3541</v>
      </c>
      <c r="E7984" s="404">
        <v>1500</v>
      </c>
      <c r="F7984" s="434" t="s">
        <v>6066</v>
      </c>
      <c r="G7984" s="403" t="s">
        <v>6065</v>
      </c>
      <c r="H7984" s="170" t="s">
        <v>4386</v>
      </c>
      <c r="I7984" s="170" t="s">
        <v>3529</v>
      </c>
      <c r="J7984" s="155" t="s">
        <v>4386</v>
      </c>
      <c r="K7984" s="170">
        <v>3</v>
      </c>
      <c r="L7984" s="170">
        <v>7</v>
      </c>
      <c r="M7984" s="402">
        <v>11601.67</v>
      </c>
      <c r="N7984" s="170"/>
      <c r="O7984" s="170"/>
      <c r="P7984" s="402"/>
    </row>
    <row r="7985" spans="1:16" ht="33.75" x14ac:dyDescent="0.2">
      <c r="A7985" s="406" t="s">
        <v>3527</v>
      </c>
      <c r="B7985" s="406" t="s">
        <v>3526</v>
      </c>
      <c r="C7985" s="170" t="s">
        <v>2594</v>
      </c>
      <c r="D7985" s="405" t="s">
        <v>4036</v>
      </c>
      <c r="E7985" s="404">
        <v>3500</v>
      </c>
      <c r="F7985" s="434" t="s">
        <v>6064</v>
      </c>
      <c r="G7985" s="403" t="s">
        <v>6063</v>
      </c>
      <c r="H7985" s="170" t="s">
        <v>3533</v>
      </c>
      <c r="I7985" s="170" t="s">
        <v>3522</v>
      </c>
      <c r="J7985" s="155" t="s">
        <v>3533</v>
      </c>
      <c r="K7985" s="170">
        <v>3</v>
      </c>
      <c r="L7985" s="170">
        <v>7</v>
      </c>
      <c r="M7985" s="402">
        <v>24926</v>
      </c>
      <c r="N7985" s="170"/>
      <c r="O7985" s="170"/>
      <c r="P7985" s="402"/>
    </row>
    <row r="7986" spans="1:16" ht="33.75" x14ac:dyDescent="0.2">
      <c r="A7986" s="406" t="s">
        <v>3527</v>
      </c>
      <c r="B7986" s="406" t="s">
        <v>3526</v>
      </c>
      <c r="C7986" s="170" t="s">
        <v>2594</v>
      </c>
      <c r="D7986" s="405" t="s">
        <v>4985</v>
      </c>
      <c r="E7986" s="404">
        <v>8000</v>
      </c>
      <c r="F7986" s="434" t="s">
        <v>4984</v>
      </c>
      <c r="G7986" s="403" t="s">
        <v>6062</v>
      </c>
      <c r="H7986" s="170" t="s">
        <v>3528</v>
      </c>
      <c r="I7986" s="170" t="s">
        <v>3529</v>
      </c>
      <c r="J7986" s="155" t="s">
        <v>3528</v>
      </c>
      <c r="K7986" s="170">
        <v>1</v>
      </c>
      <c r="L7986" s="170">
        <v>0</v>
      </c>
      <c r="M7986" s="402">
        <v>0</v>
      </c>
      <c r="N7986" s="170"/>
      <c r="O7986" s="170"/>
      <c r="P7986" s="402"/>
    </row>
    <row r="7987" spans="1:16" ht="33.75" x14ac:dyDescent="0.2">
      <c r="A7987" s="406" t="s">
        <v>3527</v>
      </c>
      <c r="B7987" s="406" t="s">
        <v>3526</v>
      </c>
      <c r="C7987" s="170" t="s">
        <v>2594</v>
      </c>
      <c r="D7987" s="405" t="s">
        <v>3632</v>
      </c>
      <c r="E7987" s="404">
        <v>2500</v>
      </c>
      <c r="F7987" s="434" t="s">
        <v>4982</v>
      </c>
      <c r="G7987" s="403" t="s">
        <v>4981</v>
      </c>
      <c r="H7987" s="170" t="s">
        <v>4270</v>
      </c>
      <c r="I7987" s="170" t="s">
        <v>3534</v>
      </c>
      <c r="J7987" s="155" t="s">
        <v>4270</v>
      </c>
      <c r="K7987" s="170">
        <v>4</v>
      </c>
      <c r="L7987" s="170">
        <v>12</v>
      </c>
      <c r="M7987" s="402">
        <v>30900</v>
      </c>
      <c r="N7987" s="170"/>
      <c r="O7987" s="170"/>
      <c r="P7987" s="402"/>
    </row>
    <row r="7988" spans="1:16" ht="33.75" x14ac:dyDescent="0.2">
      <c r="A7988" s="406" t="s">
        <v>3527</v>
      </c>
      <c r="B7988" s="406" t="s">
        <v>3526</v>
      </c>
      <c r="C7988" s="170" t="s">
        <v>2594</v>
      </c>
      <c r="D7988" s="405" t="s">
        <v>3778</v>
      </c>
      <c r="E7988" s="404">
        <v>3500</v>
      </c>
      <c r="F7988" s="434" t="s">
        <v>6061</v>
      </c>
      <c r="G7988" s="403" t="s">
        <v>6060</v>
      </c>
      <c r="H7988" s="170" t="s">
        <v>3533</v>
      </c>
      <c r="I7988" s="170" t="s">
        <v>3529</v>
      </c>
      <c r="J7988" s="155" t="s">
        <v>3533</v>
      </c>
      <c r="K7988" s="170">
        <v>3</v>
      </c>
      <c r="L7988" s="170">
        <v>7</v>
      </c>
      <c r="M7988" s="402">
        <v>27133.33</v>
      </c>
      <c r="N7988" s="170"/>
      <c r="O7988" s="170"/>
      <c r="P7988" s="402"/>
    </row>
    <row r="7989" spans="1:16" ht="33.75" x14ac:dyDescent="0.2">
      <c r="A7989" s="406" t="s">
        <v>3527</v>
      </c>
      <c r="B7989" s="406" t="s">
        <v>3526</v>
      </c>
      <c r="C7989" s="170" t="s">
        <v>2594</v>
      </c>
      <c r="D7989" s="405" t="s">
        <v>4978</v>
      </c>
      <c r="E7989" s="404">
        <v>6500</v>
      </c>
      <c r="F7989" s="434" t="s">
        <v>4977</v>
      </c>
      <c r="G7989" s="403" t="s">
        <v>4976</v>
      </c>
      <c r="H7989" s="170" t="s">
        <v>3533</v>
      </c>
      <c r="I7989" s="170" t="s">
        <v>3529</v>
      </c>
      <c r="J7989" s="155" t="s">
        <v>3533</v>
      </c>
      <c r="K7989" s="170">
        <v>4</v>
      </c>
      <c r="L7989" s="170">
        <v>12</v>
      </c>
      <c r="M7989" s="402">
        <v>78900</v>
      </c>
      <c r="N7989" s="170"/>
      <c r="O7989" s="170"/>
      <c r="P7989" s="402"/>
    </row>
    <row r="7990" spans="1:16" ht="33.75" x14ac:dyDescent="0.2">
      <c r="A7990" s="406" t="s">
        <v>3527</v>
      </c>
      <c r="B7990" s="406" t="s">
        <v>3526</v>
      </c>
      <c r="C7990" s="170" t="s">
        <v>2594</v>
      </c>
      <c r="D7990" s="405" t="s">
        <v>3627</v>
      </c>
      <c r="E7990" s="404">
        <v>2500</v>
      </c>
      <c r="F7990" s="434" t="s">
        <v>6059</v>
      </c>
      <c r="G7990" s="403" t="s">
        <v>6058</v>
      </c>
      <c r="H7990" s="170" t="s">
        <v>3574</v>
      </c>
      <c r="I7990" s="170" t="s">
        <v>3534</v>
      </c>
      <c r="J7990" s="155" t="s">
        <v>3574</v>
      </c>
      <c r="K7990" s="170">
        <v>3</v>
      </c>
      <c r="L7990" s="170">
        <v>7</v>
      </c>
      <c r="M7990" s="402">
        <v>18591.669999999998</v>
      </c>
      <c r="N7990" s="170"/>
      <c r="O7990" s="170"/>
      <c r="P7990" s="402"/>
    </row>
    <row r="7991" spans="1:16" ht="33.75" x14ac:dyDescent="0.2">
      <c r="A7991" s="406" t="s">
        <v>3527</v>
      </c>
      <c r="B7991" s="406" t="s">
        <v>3526</v>
      </c>
      <c r="C7991" s="170" t="s">
        <v>2594</v>
      </c>
      <c r="D7991" s="405" t="s">
        <v>4132</v>
      </c>
      <c r="E7991" s="404">
        <v>1500</v>
      </c>
      <c r="F7991" s="434" t="s">
        <v>4975</v>
      </c>
      <c r="G7991" s="403" t="s">
        <v>4974</v>
      </c>
      <c r="H7991" s="170" t="s">
        <v>3574</v>
      </c>
      <c r="I7991" s="170" t="s">
        <v>3623</v>
      </c>
      <c r="J7991" s="155" t="s">
        <v>3623</v>
      </c>
      <c r="K7991" s="170">
        <v>4</v>
      </c>
      <c r="L7991" s="170">
        <v>12</v>
      </c>
      <c r="M7991" s="402">
        <v>19100</v>
      </c>
      <c r="N7991" s="170"/>
      <c r="O7991" s="170"/>
      <c r="P7991" s="402"/>
    </row>
    <row r="7992" spans="1:16" ht="33.75" x14ac:dyDescent="0.2">
      <c r="A7992" s="406" t="s">
        <v>3527</v>
      </c>
      <c r="B7992" s="406" t="s">
        <v>3526</v>
      </c>
      <c r="C7992" s="170" t="s">
        <v>2594</v>
      </c>
      <c r="D7992" s="405" t="s">
        <v>4586</v>
      </c>
      <c r="E7992" s="404">
        <v>2340</v>
      </c>
      <c r="F7992" s="434" t="s">
        <v>4973</v>
      </c>
      <c r="G7992" s="403" t="s">
        <v>4972</v>
      </c>
      <c r="H7992" s="170" t="s">
        <v>3542</v>
      </c>
      <c r="I7992" s="170" t="s">
        <v>3623</v>
      </c>
      <c r="J7992" s="155" t="s">
        <v>3623</v>
      </c>
      <c r="K7992" s="170">
        <v>4</v>
      </c>
      <c r="L7992" s="170">
        <v>12</v>
      </c>
      <c r="M7992" s="402">
        <v>22899</v>
      </c>
      <c r="N7992" s="170"/>
      <c r="O7992" s="170"/>
      <c r="P7992" s="402"/>
    </row>
    <row r="7993" spans="1:16" ht="33.75" x14ac:dyDescent="0.2">
      <c r="A7993" s="406" t="s">
        <v>3527</v>
      </c>
      <c r="B7993" s="406" t="s">
        <v>3526</v>
      </c>
      <c r="C7993" s="170" t="s">
        <v>2594</v>
      </c>
      <c r="D7993" s="405" t="s">
        <v>3809</v>
      </c>
      <c r="E7993" s="404">
        <v>2300</v>
      </c>
      <c r="F7993" s="434" t="s">
        <v>4971</v>
      </c>
      <c r="G7993" s="403" t="s">
        <v>4970</v>
      </c>
      <c r="H7993" s="170" t="s">
        <v>3533</v>
      </c>
      <c r="I7993" s="170" t="s">
        <v>3522</v>
      </c>
      <c r="J7993" s="155" t="s">
        <v>3533</v>
      </c>
      <c r="K7993" s="170">
        <v>4</v>
      </c>
      <c r="L7993" s="170">
        <v>12</v>
      </c>
      <c r="M7993" s="402">
        <v>28500</v>
      </c>
      <c r="N7993" s="170"/>
      <c r="O7993" s="170"/>
      <c r="P7993" s="402"/>
    </row>
    <row r="7994" spans="1:16" ht="33.75" x14ac:dyDescent="0.2">
      <c r="A7994" s="406" t="s">
        <v>3527</v>
      </c>
      <c r="B7994" s="406" t="s">
        <v>3526</v>
      </c>
      <c r="C7994" s="170" t="s">
        <v>2594</v>
      </c>
      <c r="D7994" s="405" t="s">
        <v>4177</v>
      </c>
      <c r="E7994" s="404">
        <v>3500</v>
      </c>
      <c r="F7994" s="434" t="s">
        <v>4967</v>
      </c>
      <c r="G7994" s="403" t="s">
        <v>4966</v>
      </c>
      <c r="H7994" s="170" t="s">
        <v>3542</v>
      </c>
      <c r="I7994" s="170" t="s">
        <v>3534</v>
      </c>
      <c r="J7994" s="155" t="s">
        <v>3542</v>
      </c>
      <c r="K7994" s="170">
        <v>3</v>
      </c>
      <c r="L7994" s="170">
        <v>7</v>
      </c>
      <c r="M7994" s="402">
        <v>24050</v>
      </c>
      <c r="N7994" s="170"/>
      <c r="O7994" s="170"/>
      <c r="P7994" s="402"/>
    </row>
    <row r="7995" spans="1:16" ht="33.75" x14ac:dyDescent="0.2">
      <c r="A7995" s="406" t="s">
        <v>3527</v>
      </c>
      <c r="B7995" s="406" t="s">
        <v>3526</v>
      </c>
      <c r="C7995" s="170" t="s">
        <v>2594</v>
      </c>
      <c r="D7995" s="405" t="s">
        <v>4965</v>
      </c>
      <c r="E7995" s="404">
        <v>1000</v>
      </c>
      <c r="F7995" s="434" t="s">
        <v>4964</v>
      </c>
      <c r="G7995" s="403" t="s">
        <v>4963</v>
      </c>
      <c r="H7995" s="170" t="s">
        <v>4962</v>
      </c>
      <c r="I7995" s="170" t="s">
        <v>3623</v>
      </c>
      <c r="J7995" s="155" t="s">
        <v>3623</v>
      </c>
      <c r="K7995" s="170">
        <v>4</v>
      </c>
      <c r="L7995" s="170">
        <v>12</v>
      </c>
      <c r="M7995" s="402">
        <v>13134.44</v>
      </c>
      <c r="N7995" s="170"/>
      <c r="O7995" s="170"/>
      <c r="P7995" s="402"/>
    </row>
    <row r="7996" spans="1:16" ht="33.75" x14ac:dyDescent="0.2">
      <c r="A7996" s="406" t="s">
        <v>3527</v>
      </c>
      <c r="B7996" s="406" t="s">
        <v>3526</v>
      </c>
      <c r="C7996" s="170" t="s">
        <v>2594</v>
      </c>
      <c r="D7996" s="405" t="s">
        <v>4294</v>
      </c>
      <c r="E7996" s="404">
        <v>3500</v>
      </c>
      <c r="F7996" s="434" t="s">
        <v>4961</v>
      </c>
      <c r="G7996" s="403" t="s">
        <v>4960</v>
      </c>
      <c r="H7996" s="170" t="s">
        <v>4959</v>
      </c>
      <c r="I7996" s="170" t="s">
        <v>3534</v>
      </c>
      <c r="J7996" s="155" t="s">
        <v>4959</v>
      </c>
      <c r="K7996" s="170">
        <v>4</v>
      </c>
      <c r="L7996" s="170">
        <v>12</v>
      </c>
      <c r="M7996" s="402">
        <v>36278.340000000004</v>
      </c>
      <c r="N7996" s="170"/>
      <c r="O7996" s="170"/>
      <c r="P7996" s="402"/>
    </row>
    <row r="7997" spans="1:16" ht="33.75" x14ac:dyDescent="0.2">
      <c r="A7997" s="406" t="s">
        <v>3527</v>
      </c>
      <c r="B7997" s="406" t="s">
        <v>3526</v>
      </c>
      <c r="C7997" s="170" t="s">
        <v>2594</v>
      </c>
      <c r="D7997" s="405" t="s">
        <v>4958</v>
      </c>
      <c r="E7997" s="404">
        <v>8000</v>
      </c>
      <c r="F7997" s="434" t="s">
        <v>4957</v>
      </c>
      <c r="G7997" s="403" t="s">
        <v>4956</v>
      </c>
      <c r="H7997" s="170" t="s">
        <v>3570</v>
      </c>
      <c r="I7997" s="170" t="s">
        <v>3529</v>
      </c>
      <c r="J7997" s="155" t="s">
        <v>3570</v>
      </c>
      <c r="K7997" s="170">
        <v>4</v>
      </c>
      <c r="L7997" s="170">
        <v>12</v>
      </c>
      <c r="M7997" s="402">
        <v>96900</v>
      </c>
      <c r="N7997" s="170"/>
      <c r="O7997" s="170"/>
      <c r="P7997" s="402"/>
    </row>
    <row r="7998" spans="1:16" ht="33.75" x14ac:dyDescent="0.2">
      <c r="A7998" s="406" t="s">
        <v>3527</v>
      </c>
      <c r="B7998" s="406" t="s">
        <v>3526</v>
      </c>
      <c r="C7998" s="170" t="s">
        <v>2594</v>
      </c>
      <c r="D7998" s="405" t="s">
        <v>6057</v>
      </c>
      <c r="E7998" s="404">
        <v>3950</v>
      </c>
      <c r="F7998" s="434" t="s">
        <v>6056</v>
      </c>
      <c r="G7998" s="403" t="s">
        <v>6055</v>
      </c>
      <c r="H7998" s="170" t="s">
        <v>3816</v>
      </c>
      <c r="I7998" s="170" t="s">
        <v>3623</v>
      </c>
      <c r="J7998" s="155" t="s">
        <v>3623</v>
      </c>
      <c r="K7998" s="170">
        <v>3</v>
      </c>
      <c r="L7998" s="170">
        <v>7</v>
      </c>
      <c r="M7998" s="402">
        <v>29266.67</v>
      </c>
      <c r="N7998" s="170"/>
      <c r="O7998" s="170"/>
      <c r="P7998" s="402"/>
    </row>
    <row r="7999" spans="1:16" ht="33.75" x14ac:dyDescent="0.2">
      <c r="A7999" s="406" t="s">
        <v>3527</v>
      </c>
      <c r="B7999" s="406" t="s">
        <v>3526</v>
      </c>
      <c r="C7999" s="170" t="s">
        <v>2594</v>
      </c>
      <c r="D7999" s="405" t="s">
        <v>3740</v>
      </c>
      <c r="E7999" s="404">
        <v>3500</v>
      </c>
      <c r="F7999" s="434" t="s">
        <v>4955</v>
      </c>
      <c r="G7999" s="403" t="s">
        <v>4954</v>
      </c>
      <c r="H7999" s="170" t="s">
        <v>3542</v>
      </c>
      <c r="I7999" s="170" t="s">
        <v>3534</v>
      </c>
      <c r="J7999" s="155" t="s">
        <v>3542</v>
      </c>
      <c r="K7999" s="170">
        <v>4</v>
      </c>
      <c r="L7999" s="170">
        <v>12</v>
      </c>
      <c r="M7999" s="402">
        <v>42900</v>
      </c>
      <c r="N7999" s="170"/>
      <c r="O7999" s="170"/>
      <c r="P7999" s="402"/>
    </row>
    <row r="8000" spans="1:16" ht="33.75" x14ac:dyDescent="0.2">
      <c r="A8000" s="406" t="s">
        <v>3527</v>
      </c>
      <c r="B8000" s="406" t="s">
        <v>3526</v>
      </c>
      <c r="C8000" s="170" t="s">
        <v>2594</v>
      </c>
      <c r="D8000" s="405" t="s">
        <v>3580</v>
      </c>
      <c r="E8000" s="404">
        <v>1800</v>
      </c>
      <c r="F8000" s="434" t="s">
        <v>4951</v>
      </c>
      <c r="G8000" s="403" t="s">
        <v>4950</v>
      </c>
      <c r="H8000" s="170" t="s">
        <v>3595</v>
      </c>
      <c r="I8000" s="170" t="s">
        <v>3534</v>
      </c>
      <c r="J8000" s="155" t="s">
        <v>3595</v>
      </c>
      <c r="K8000" s="170">
        <v>4</v>
      </c>
      <c r="L8000" s="170">
        <v>12</v>
      </c>
      <c r="M8000" s="402">
        <v>22500</v>
      </c>
      <c r="N8000" s="170"/>
      <c r="O8000" s="170"/>
      <c r="P8000" s="402"/>
    </row>
    <row r="8001" spans="1:16" ht="33.75" x14ac:dyDescent="0.2">
      <c r="A8001" s="406" t="s">
        <v>3527</v>
      </c>
      <c r="B8001" s="406" t="s">
        <v>3526</v>
      </c>
      <c r="C8001" s="170" t="s">
        <v>2594</v>
      </c>
      <c r="D8001" s="405" t="s">
        <v>3670</v>
      </c>
      <c r="E8001" s="404">
        <v>3950</v>
      </c>
      <c r="F8001" s="434" t="s">
        <v>4949</v>
      </c>
      <c r="G8001" s="403" t="s">
        <v>4948</v>
      </c>
      <c r="H8001" s="170" t="s">
        <v>3567</v>
      </c>
      <c r="I8001" s="170" t="s">
        <v>3529</v>
      </c>
      <c r="J8001" s="155" t="s">
        <v>3567</v>
      </c>
      <c r="K8001" s="170">
        <v>4</v>
      </c>
      <c r="L8001" s="170">
        <v>12</v>
      </c>
      <c r="M8001" s="402">
        <v>48300</v>
      </c>
      <c r="N8001" s="170"/>
      <c r="O8001" s="170"/>
      <c r="P8001" s="402"/>
    </row>
    <row r="8002" spans="1:16" ht="33.75" x14ac:dyDescent="0.2">
      <c r="A8002" s="406" t="s">
        <v>3527</v>
      </c>
      <c r="B8002" s="406" t="s">
        <v>3526</v>
      </c>
      <c r="C8002" s="170" t="s">
        <v>2594</v>
      </c>
      <c r="D8002" s="405" t="s">
        <v>4945</v>
      </c>
      <c r="E8002" s="404">
        <v>3000</v>
      </c>
      <c r="F8002" s="434" t="s">
        <v>4944</v>
      </c>
      <c r="G8002" s="403" t="s">
        <v>4943</v>
      </c>
      <c r="H8002" s="170" t="s">
        <v>4014</v>
      </c>
      <c r="I8002" s="170" t="s">
        <v>3522</v>
      </c>
      <c r="J8002" s="155" t="s">
        <v>4014</v>
      </c>
      <c r="K8002" s="170">
        <v>4</v>
      </c>
      <c r="L8002" s="170">
        <v>12</v>
      </c>
      <c r="M8002" s="402">
        <v>36900</v>
      </c>
      <c r="N8002" s="170"/>
      <c r="O8002" s="170"/>
      <c r="P8002" s="402"/>
    </row>
    <row r="8003" spans="1:16" ht="33.75" x14ac:dyDescent="0.2">
      <c r="A8003" s="406" t="s">
        <v>3527</v>
      </c>
      <c r="B8003" s="406" t="s">
        <v>3526</v>
      </c>
      <c r="C8003" s="170" t="s">
        <v>2594</v>
      </c>
      <c r="D8003" s="405" t="s">
        <v>6054</v>
      </c>
      <c r="E8003" s="404">
        <v>4000</v>
      </c>
      <c r="F8003" s="434" t="s">
        <v>6053</v>
      </c>
      <c r="G8003" s="403" t="s">
        <v>6052</v>
      </c>
      <c r="H8003" s="170" t="s">
        <v>3567</v>
      </c>
      <c r="I8003" s="170" t="s">
        <v>3534</v>
      </c>
      <c r="J8003" s="155" t="s">
        <v>3567</v>
      </c>
      <c r="K8003" s="170">
        <v>1</v>
      </c>
      <c r="L8003" s="170">
        <v>3</v>
      </c>
      <c r="M8003" s="402">
        <v>12866.67</v>
      </c>
      <c r="N8003" s="170"/>
      <c r="O8003" s="170"/>
      <c r="P8003" s="402"/>
    </row>
    <row r="8004" spans="1:16" ht="33.75" x14ac:dyDescent="0.2">
      <c r="A8004" s="406" t="s">
        <v>3527</v>
      </c>
      <c r="B8004" s="406" t="s">
        <v>3526</v>
      </c>
      <c r="C8004" s="170" t="s">
        <v>2594</v>
      </c>
      <c r="D8004" s="405" t="s">
        <v>6051</v>
      </c>
      <c r="E8004" s="404">
        <v>8000</v>
      </c>
      <c r="F8004" s="434" t="s">
        <v>6050</v>
      </c>
      <c r="G8004" s="403" t="s">
        <v>6049</v>
      </c>
      <c r="H8004" s="170" t="s">
        <v>3979</v>
      </c>
      <c r="I8004" s="170" t="s">
        <v>3529</v>
      </c>
      <c r="J8004" s="155" t="s">
        <v>3979</v>
      </c>
      <c r="K8004" s="170">
        <v>3</v>
      </c>
      <c r="L8004" s="170">
        <v>9</v>
      </c>
      <c r="M8004" s="402">
        <v>74878.67</v>
      </c>
      <c r="N8004" s="170"/>
      <c r="O8004" s="170"/>
      <c r="P8004" s="402"/>
    </row>
    <row r="8005" spans="1:16" ht="33.75" x14ac:dyDescent="0.2">
      <c r="A8005" s="406" t="s">
        <v>3527</v>
      </c>
      <c r="B8005" s="406" t="s">
        <v>3526</v>
      </c>
      <c r="C8005" s="170" t="s">
        <v>2594</v>
      </c>
      <c r="D8005" s="405" t="s">
        <v>3655</v>
      </c>
      <c r="E8005" s="404">
        <v>2057</v>
      </c>
      <c r="F8005" s="434" t="s">
        <v>4940</v>
      </c>
      <c r="G8005" s="403" t="s">
        <v>4939</v>
      </c>
      <c r="H8005" s="170" t="s">
        <v>4938</v>
      </c>
      <c r="I8005" s="170" t="s">
        <v>3522</v>
      </c>
      <c r="J8005" s="155" t="s">
        <v>4938</v>
      </c>
      <c r="K8005" s="170">
        <v>4</v>
      </c>
      <c r="L8005" s="170">
        <v>12</v>
      </c>
      <c r="M8005" s="402">
        <v>25584</v>
      </c>
      <c r="N8005" s="170"/>
      <c r="O8005" s="170"/>
      <c r="P8005" s="402"/>
    </row>
    <row r="8006" spans="1:16" ht="33.75" x14ac:dyDescent="0.2">
      <c r="A8006" s="406" t="s">
        <v>3527</v>
      </c>
      <c r="B8006" s="406" t="s">
        <v>3526</v>
      </c>
      <c r="C8006" s="170" t="s">
        <v>2594</v>
      </c>
      <c r="D8006" s="405" t="s">
        <v>3532</v>
      </c>
      <c r="E8006" s="404">
        <v>2500</v>
      </c>
      <c r="F8006" s="434" t="s">
        <v>4935</v>
      </c>
      <c r="G8006" s="403" t="s">
        <v>4934</v>
      </c>
      <c r="H8006" s="170" t="s">
        <v>3542</v>
      </c>
      <c r="I8006" s="170" t="s">
        <v>3623</v>
      </c>
      <c r="J8006" s="155" t="s">
        <v>3623</v>
      </c>
      <c r="K8006" s="170">
        <v>4</v>
      </c>
      <c r="L8006" s="170">
        <v>12</v>
      </c>
      <c r="M8006" s="402">
        <v>30900</v>
      </c>
      <c r="N8006" s="170"/>
      <c r="O8006" s="170"/>
      <c r="P8006" s="402"/>
    </row>
    <row r="8007" spans="1:16" ht="33.75" x14ac:dyDescent="0.2">
      <c r="A8007" s="406" t="s">
        <v>3527</v>
      </c>
      <c r="B8007" s="406" t="s">
        <v>3526</v>
      </c>
      <c r="C8007" s="170" t="s">
        <v>2594</v>
      </c>
      <c r="D8007" s="405" t="s">
        <v>6048</v>
      </c>
      <c r="E8007" s="404">
        <v>6200</v>
      </c>
      <c r="F8007" s="434" t="s">
        <v>6047</v>
      </c>
      <c r="G8007" s="403" t="s">
        <v>6046</v>
      </c>
      <c r="H8007" s="170" t="s">
        <v>5073</v>
      </c>
      <c r="I8007" s="170" t="s">
        <v>3529</v>
      </c>
      <c r="J8007" s="155" t="s">
        <v>5073</v>
      </c>
      <c r="K8007" s="170">
        <v>2</v>
      </c>
      <c r="L8007" s="170">
        <v>5</v>
      </c>
      <c r="M8007" s="402">
        <v>27383.33</v>
      </c>
      <c r="N8007" s="170"/>
      <c r="O8007" s="170"/>
      <c r="P8007" s="402"/>
    </row>
    <row r="8008" spans="1:16" ht="33.75" x14ac:dyDescent="0.2">
      <c r="A8008" s="406" t="s">
        <v>3527</v>
      </c>
      <c r="B8008" s="406" t="s">
        <v>3526</v>
      </c>
      <c r="C8008" s="170" t="s">
        <v>2594</v>
      </c>
      <c r="D8008" s="405" t="s">
        <v>3598</v>
      </c>
      <c r="E8008" s="404">
        <v>3500</v>
      </c>
      <c r="F8008" s="434" t="s">
        <v>4933</v>
      </c>
      <c r="G8008" s="403" t="s">
        <v>4932</v>
      </c>
      <c r="H8008" s="170" t="s">
        <v>3816</v>
      </c>
      <c r="I8008" s="170" t="s">
        <v>3628</v>
      </c>
      <c r="J8008" s="155" t="s">
        <v>3628</v>
      </c>
      <c r="K8008" s="170">
        <v>4</v>
      </c>
      <c r="L8008" s="170">
        <v>12</v>
      </c>
      <c r="M8008" s="402">
        <v>42900</v>
      </c>
      <c r="N8008" s="170"/>
      <c r="O8008" s="170"/>
      <c r="P8008" s="402"/>
    </row>
    <row r="8009" spans="1:16" ht="33.75" x14ac:dyDescent="0.2">
      <c r="A8009" s="406" t="s">
        <v>3527</v>
      </c>
      <c r="B8009" s="406" t="s">
        <v>3526</v>
      </c>
      <c r="C8009" s="170" t="s">
        <v>2594</v>
      </c>
      <c r="D8009" s="405" t="s">
        <v>3809</v>
      </c>
      <c r="E8009" s="404">
        <v>2300</v>
      </c>
      <c r="F8009" s="434" t="s">
        <v>4929</v>
      </c>
      <c r="G8009" s="403" t="s">
        <v>4928</v>
      </c>
      <c r="H8009" s="170" t="s">
        <v>3567</v>
      </c>
      <c r="I8009" s="170" t="s">
        <v>3534</v>
      </c>
      <c r="J8009" s="155" t="s">
        <v>3567</v>
      </c>
      <c r="K8009" s="170">
        <v>4</v>
      </c>
      <c r="L8009" s="170">
        <v>12</v>
      </c>
      <c r="M8009" s="402">
        <v>28500</v>
      </c>
      <c r="N8009" s="170"/>
      <c r="O8009" s="170"/>
      <c r="P8009" s="402"/>
    </row>
    <row r="8010" spans="1:16" ht="33.75" x14ac:dyDescent="0.2">
      <c r="A8010" s="406" t="s">
        <v>3527</v>
      </c>
      <c r="B8010" s="406" t="s">
        <v>3526</v>
      </c>
      <c r="C8010" s="170" t="s">
        <v>2594</v>
      </c>
      <c r="D8010" s="405" t="s">
        <v>4927</v>
      </c>
      <c r="E8010" s="404">
        <v>4000</v>
      </c>
      <c r="F8010" s="434" t="s">
        <v>4926</v>
      </c>
      <c r="G8010" s="403" t="s">
        <v>4925</v>
      </c>
      <c r="H8010" s="170" t="s">
        <v>3979</v>
      </c>
      <c r="I8010" s="170" t="s">
        <v>3529</v>
      </c>
      <c r="J8010" s="155" t="s">
        <v>3979</v>
      </c>
      <c r="K8010" s="170">
        <v>4</v>
      </c>
      <c r="L8010" s="170">
        <v>11</v>
      </c>
      <c r="M8010" s="402">
        <v>46100</v>
      </c>
      <c r="N8010" s="170"/>
      <c r="O8010" s="170"/>
      <c r="P8010" s="402"/>
    </row>
    <row r="8011" spans="1:16" ht="33.75" x14ac:dyDescent="0.2">
      <c r="A8011" s="406" t="s">
        <v>3527</v>
      </c>
      <c r="B8011" s="406" t="s">
        <v>3526</v>
      </c>
      <c r="C8011" s="170" t="s">
        <v>2594</v>
      </c>
      <c r="D8011" s="405" t="s">
        <v>4924</v>
      </c>
      <c r="E8011" s="404">
        <v>3300</v>
      </c>
      <c r="F8011" s="434" t="s">
        <v>4923</v>
      </c>
      <c r="G8011" s="403" t="s">
        <v>4922</v>
      </c>
      <c r="H8011" s="170" t="s">
        <v>3521</v>
      </c>
      <c r="I8011" s="170" t="s">
        <v>3628</v>
      </c>
      <c r="J8011" s="155" t="s">
        <v>3628</v>
      </c>
      <c r="K8011" s="170">
        <v>4</v>
      </c>
      <c r="L8011" s="170">
        <v>12</v>
      </c>
      <c r="M8011" s="402">
        <v>40500</v>
      </c>
      <c r="N8011" s="170"/>
      <c r="O8011" s="170"/>
      <c r="P8011" s="402"/>
    </row>
    <row r="8012" spans="1:16" ht="33.75" x14ac:dyDescent="0.2">
      <c r="A8012" s="406" t="s">
        <v>3527</v>
      </c>
      <c r="B8012" s="406" t="s">
        <v>3526</v>
      </c>
      <c r="C8012" s="170" t="s">
        <v>2594</v>
      </c>
      <c r="D8012" s="405" t="s">
        <v>3655</v>
      </c>
      <c r="E8012" s="404">
        <v>2057</v>
      </c>
      <c r="F8012" s="434" t="s">
        <v>4921</v>
      </c>
      <c r="G8012" s="403" t="s">
        <v>4920</v>
      </c>
      <c r="H8012" s="170" t="s">
        <v>3567</v>
      </c>
      <c r="I8012" s="170" t="s">
        <v>3529</v>
      </c>
      <c r="J8012" s="155" t="s">
        <v>3567</v>
      </c>
      <c r="K8012" s="170">
        <v>4</v>
      </c>
      <c r="L8012" s="170">
        <v>12</v>
      </c>
      <c r="M8012" s="402">
        <v>20281.849999999999</v>
      </c>
      <c r="N8012" s="170"/>
      <c r="O8012" s="170"/>
      <c r="P8012" s="402"/>
    </row>
    <row r="8013" spans="1:16" ht="33.75" x14ac:dyDescent="0.2">
      <c r="A8013" s="406" t="s">
        <v>3527</v>
      </c>
      <c r="B8013" s="406" t="s">
        <v>3526</v>
      </c>
      <c r="C8013" s="170" t="s">
        <v>2594</v>
      </c>
      <c r="D8013" s="405" t="s">
        <v>3532</v>
      </c>
      <c r="E8013" s="404">
        <v>2000</v>
      </c>
      <c r="F8013" s="434" t="s">
        <v>4919</v>
      </c>
      <c r="G8013" s="403" t="s">
        <v>4918</v>
      </c>
      <c r="H8013" s="170" t="s">
        <v>3533</v>
      </c>
      <c r="I8013" s="170" t="s">
        <v>3522</v>
      </c>
      <c r="J8013" s="155" t="s">
        <v>3533</v>
      </c>
      <c r="K8013" s="170">
        <v>4</v>
      </c>
      <c r="L8013" s="170">
        <v>12</v>
      </c>
      <c r="M8013" s="402">
        <v>24900</v>
      </c>
      <c r="N8013" s="170"/>
      <c r="O8013" s="170"/>
      <c r="P8013" s="402"/>
    </row>
    <row r="8014" spans="1:16" ht="33.75" x14ac:dyDescent="0.2">
      <c r="A8014" s="406" t="s">
        <v>3527</v>
      </c>
      <c r="B8014" s="406" t="s">
        <v>3526</v>
      </c>
      <c r="C8014" s="170" t="s">
        <v>2594</v>
      </c>
      <c r="D8014" s="405" t="s">
        <v>4917</v>
      </c>
      <c r="E8014" s="404">
        <v>3650</v>
      </c>
      <c r="F8014" s="434" t="s">
        <v>4916</v>
      </c>
      <c r="G8014" s="403" t="s">
        <v>4915</v>
      </c>
      <c r="H8014" s="170" t="s">
        <v>4914</v>
      </c>
      <c r="I8014" s="170" t="s">
        <v>3522</v>
      </c>
      <c r="J8014" s="155" t="s">
        <v>4914</v>
      </c>
      <c r="K8014" s="170">
        <v>4</v>
      </c>
      <c r="L8014" s="170">
        <v>12</v>
      </c>
      <c r="M8014" s="402">
        <v>44700</v>
      </c>
      <c r="N8014" s="170"/>
      <c r="O8014" s="170"/>
      <c r="P8014" s="402"/>
    </row>
    <row r="8015" spans="1:16" ht="33.75" x14ac:dyDescent="0.2">
      <c r="A8015" s="406" t="s">
        <v>3527</v>
      </c>
      <c r="B8015" s="406" t="s">
        <v>3526</v>
      </c>
      <c r="C8015" s="170" t="s">
        <v>2594</v>
      </c>
      <c r="D8015" s="405" t="s">
        <v>6045</v>
      </c>
      <c r="E8015" s="404">
        <v>5000</v>
      </c>
      <c r="F8015" s="434" t="s">
        <v>6044</v>
      </c>
      <c r="G8015" s="403" t="s">
        <v>6043</v>
      </c>
      <c r="H8015" s="170" t="s">
        <v>6042</v>
      </c>
      <c r="I8015" s="170" t="s">
        <v>3534</v>
      </c>
      <c r="J8015" s="155" t="s">
        <v>6042</v>
      </c>
      <c r="K8015" s="170">
        <v>1</v>
      </c>
      <c r="L8015" s="170">
        <v>3</v>
      </c>
      <c r="M8015" s="402">
        <v>15791.67</v>
      </c>
      <c r="N8015" s="170"/>
      <c r="O8015" s="170"/>
      <c r="P8015" s="402"/>
    </row>
    <row r="8016" spans="1:16" ht="33.75" x14ac:dyDescent="0.2">
      <c r="A8016" s="406" t="s">
        <v>3527</v>
      </c>
      <c r="B8016" s="406" t="s">
        <v>3526</v>
      </c>
      <c r="C8016" s="170" t="s">
        <v>2594</v>
      </c>
      <c r="D8016" s="405" t="s">
        <v>3548</v>
      </c>
      <c r="E8016" s="404">
        <v>3000</v>
      </c>
      <c r="F8016" s="434" t="s">
        <v>4913</v>
      </c>
      <c r="G8016" s="403" t="s">
        <v>4912</v>
      </c>
      <c r="H8016" s="170" t="s">
        <v>3533</v>
      </c>
      <c r="I8016" s="170" t="s">
        <v>3522</v>
      </c>
      <c r="J8016" s="155" t="s">
        <v>3533</v>
      </c>
      <c r="K8016" s="170">
        <v>4</v>
      </c>
      <c r="L8016" s="170">
        <v>12</v>
      </c>
      <c r="M8016" s="402">
        <v>36900</v>
      </c>
      <c r="N8016" s="170"/>
      <c r="O8016" s="170"/>
      <c r="P8016" s="402"/>
    </row>
    <row r="8017" spans="1:16" ht="33.75" x14ac:dyDescent="0.2">
      <c r="A8017" s="406" t="s">
        <v>3527</v>
      </c>
      <c r="B8017" s="406" t="s">
        <v>3526</v>
      </c>
      <c r="C8017" s="170" t="s">
        <v>2594</v>
      </c>
      <c r="D8017" s="405" t="s">
        <v>3627</v>
      </c>
      <c r="E8017" s="404">
        <v>2500</v>
      </c>
      <c r="F8017" s="434" t="s">
        <v>6041</v>
      </c>
      <c r="G8017" s="403" t="s">
        <v>6040</v>
      </c>
      <c r="H8017" s="170" t="s">
        <v>3533</v>
      </c>
      <c r="I8017" s="170" t="s">
        <v>3529</v>
      </c>
      <c r="J8017" s="155" t="s">
        <v>3533</v>
      </c>
      <c r="K8017" s="170">
        <v>3</v>
      </c>
      <c r="L8017" s="170">
        <v>7</v>
      </c>
      <c r="M8017" s="402">
        <v>18119.169999999998</v>
      </c>
      <c r="N8017" s="170"/>
      <c r="O8017" s="170"/>
      <c r="P8017" s="402"/>
    </row>
    <row r="8018" spans="1:16" ht="33.75" x14ac:dyDescent="0.2">
      <c r="A8018" s="406" t="s">
        <v>3527</v>
      </c>
      <c r="B8018" s="406" t="s">
        <v>3526</v>
      </c>
      <c r="C8018" s="170" t="s">
        <v>2594</v>
      </c>
      <c r="D8018" s="405" t="s">
        <v>3548</v>
      </c>
      <c r="E8018" s="404">
        <v>3000</v>
      </c>
      <c r="F8018" s="434" t="s">
        <v>6039</v>
      </c>
      <c r="G8018" s="403" t="s">
        <v>6038</v>
      </c>
      <c r="H8018" s="170" t="s">
        <v>3533</v>
      </c>
      <c r="I8018" s="170" t="s">
        <v>3534</v>
      </c>
      <c r="J8018" s="155" t="s">
        <v>3533</v>
      </c>
      <c r="K8018" s="170">
        <v>3</v>
      </c>
      <c r="L8018" s="170">
        <v>7</v>
      </c>
      <c r="M8018" s="402">
        <v>22383</v>
      </c>
      <c r="N8018" s="170"/>
      <c r="O8018" s="170"/>
      <c r="P8018" s="402"/>
    </row>
    <row r="8019" spans="1:16" ht="33.75" x14ac:dyDescent="0.2">
      <c r="A8019" s="406" t="s">
        <v>3527</v>
      </c>
      <c r="B8019" s="406" t="s">
        <v>3526</v>
      </c>
      <c r="C8019" s="170" t="s">
        <v>2594</v>
      </c>
      <c r="D8019" s="405" t="s">
        <v>4911</v>
      </c>
      <c r="E8019" s="404">
        <v>2400</v>
      </c>
      <c r="F8019" s="434" t="s">
        <v>4910</v>
      </c>
      <c r="G8019" s="403" t="s">
        <v>4909</v>
      </c>
      <c r="H8019" s="170" t="s">
        <v>3542</v>
      </c>
      <c r="I8019" s="170" t="s">
        <v>3529</v>
      </c>
      <c r="J8019" s="155" t="s">
        <v>3542</v>
      </c>
      <c r="K8019" s="170">
        <v>4</v>
      </c>
      <c r="L8019" s="170">
        <v>12</v>
      </c>
      <c r="M8019" s="402">
        <v>29700</v>
      </c>
      <c r="N8019" s="170"/>
      <c r="O8019" s="170"/>
      <c r="P8019" s="402"/>
    </row>
    <row r="8020" spans="1:16" ht="33.75" x14ac:dyDescent="0.2">
      <c r="A8020" s="406" t="s">
        <v>3527</v>
      </c>
      <c r="B8020" s="406" t="s">
        <v>3526</v>
      </c>
      <c r="C8020" s="170" t="s">
        <v>2594</v>
      </c>
      <c r="D8020" s="405" t="s">
        <v>3887</v>
      </c>
      <c r="E8020" s="404">
        <v>1800</v>
      </c>
      <c r="F8020" s="434" t="s">
        <v>4906</v>
      </c>
      <c r="G8020" s="403" t="s">
        <v>4905</v>
      </c>
      <c r="H8020" s="170" t="s">
        <v>4541</v>
      </c>
      <c r="I8020" s="170" t="s">
        <v>3522</v>
      </c>
      <c r="J8020" s="155" t="s">
        <v>4541</v>
      </c>
      <c r="K8020" s="170">
        <v>4</v>
      </c>
      <c r="L8020" s="170">
        <v>12</v>
      </c>
      <c r="M8020" s="402">
        <v>22500</v>
      </c>
      <c r="N8020" s="170"/>
      <c r="O8020" s="170"/>
      <c r="P8020" s="402"/>
    </row>
    <row r="8021" spans="1:16" ht="33.75" x14ac:dyDescent="0.2">
      <c r="A8021" s="406" t="s">
        <v>3527</v>
      </c>
      <c r="B8021" s="406" t="s">
        <v>3526</v>
      </c>
      <c r="C8021" s="170" t="s">
        <v>2594</v>
      </c>
      <c r="D8021" s="405" t="s">
        <v>3552</v>
      </c>
      <c r="E8021" s="404">
        <v>1800</v>
      </c>
      <c r="F8021" s="434" t="s">
        <v>4904</v>
      </c>
      <c r="G8021" s="403" t="s">
        <v>4903</v>
      </c>
      <c r="H8021" s="170" t="s">
        <v>3521</v>
      </c>
      <c r="I8021" s="170" t="s">
        <v>3522</v>
      </c>
      <c r="J8021" s="155" t="s">
        <v>3521</v>
      </c>
      <c r="K8021" s="170">
        <v>1</v>
      </c>
      <c r="L8021" s="170">
        <v>2</v>
      </c>
      <c r="M8021" s="402">
        <v>3360</v>
      </c>
      <c r="N8021" s="170"/>
      <c r="O8021" s="170"/>
      <c r="P8021" s="402"/>
    </row>
    <row r="8022" spans="1:16" ht="33.75" x14ac:dyDescent="0.2">
      <c r="A8022" s="406" t="s">
        <v>3527</v>
      </c>
      <c r="B8022" s="406" t="s">
        <v>3526</v>
      </c>
      <c r="C8022" s="170" t="s">
        <v>2594</v>
      </c>
      <c r="D8022" s="405" t="s">
        <v>3601</v>
      </c>
      <c r="E8022" s="404">
        <v>2057</v>
      </c>
      <c r="F8022" s="434" t="s">
        <v>4900</v>
      </c>
      <c r="G8022" s="403" t="s">
        <v>4899</v>
      </c>
      <c r="H8022" s="170" t="s">
        <v>3567</v>
      </c>
      <c r="I8022" s="170" t="s">
        <v>3529</v>
      </c>
      <c r="J8022" s="155" t="s">
        <v>3567</v>
      </c>
      <c r="K8022" s="170">
        <v>4</v>
      </c>
      <c r="L8022" s="170">
        <v>12</v>
      </c>
      <c r="M8022" s="402">
        <v>25678.28</v>
      </c>
      <c r="N8022" s="170"/>
      <c r="O8022" s="170"/>
      <c r="P8022" s="402"/>
    </row>
    <row r="8023" spans="1:16" ht="33.75" x14ac:dyDescent="0.2">
      <c r="A8023" s="406" t="s">
        <v>3527</v>
      </c>
      <c r="B8023" s="406" t="s">
        <v>3526</v>
      </c>
      <c r="C8023" s="170" t="s">
        <v>2594</v>
      </c>
      <c r="D8023" s="405" t="s">
        <v>3627</v>
      </c>
      <c r="E8023" s="404">
        <v>3500</v>
      </c>
      <c r="F8023" s="434" t="s">
        <v>6037</v>
      </c>
      <c r="G8023" s="403" t="s">
        <v>6036</v>
      </c>
      <c r="H8023" s="170" t="s">
        <v>3542</v>
      </c>
      <c r="I8023" s="170" t="s">
        <v>3623</v>
      </c>
      <c r="J8023" s="155" t="s">
        <v>3623</v>
      </c>
      <c r="K8023" s="170">
        <v>3</v>
      </c>
      <c r="L8023" s="170">
        <v>7</v>
      </c>
      <c r="M8023" s="402">
        <v>25171.879999999997</v>
      </c>
      <c r="N8023" s="170"/>
      <c r="O8023" s="170"/>
      <c r="P8023" s="402"/>
    </row>
    <row r="8024" spans="1:16" ht="33.75" x14ac:dyDescent="0.2">
      <c r="A8024" s="406" t="s">
        <v>3527</v>
      </c>
      <c r="B8024" s="406" t="s">
        <v>3526</v>
      </c>
      <c r="C8024" s="170" t="s">
        <v>2594</v>
      </c>
      <c r="D8024" s="405" t="s">
        <v>3598</v>
      </c>
      <c r="E8024" s="404">
        <v>3500</v>
      </c>
      <c r="F8024" s="434" t="s">
        <v>4898</v>
      </c>
      <c r="G8024" s="403" t="s">
        <v>4897</v>
      </c>
      <c r="H8024" s="170" t="s">
        <v>3533</v>
      </c>
      <c r="I8024" s="170" t="s">
        <v>3534</v>
      </c>
      <c r="J8024" s="155" t="s">
        <v>3533</v>
      </c>
      <c r="K8024" s="170">
        <v>4</v>
      </c>
      <c r="L8024" s="170">
        <v>12</v>
      </c>
      <c r="M8024" s="402">
        <v>42900</v>
      </c>
      <c r="N8024" s="170"/>
      <c r="O8024" s="170"/>
      <c r="P8024" s="402"/>
    </row>
    <row r="8025" spans="1:16" ht="33.75" x14ac:dyDescent="0.2">
      <c r="A8025" s="406" t="s">
        <v>3527</v>
      </c>
      <c r="B8025" s="406" t="s">
        <v>3526</v>
      </c>
      <c r="C8025" s="170" t="s">
        <v>2594</v>
      </c>
      <c r="D8025" s="405" t="s">
        <v>4891</v>
      </c>
      <c r="E8025" s="404">
        <v>2000</v>
      </c>
      <c r="F8025" s="434" t="s">
        <v>4890</v>
      </c>
      <c r="G8025" s="403" t="s">
        <v>4889</v>
      </c>
      <c r="H8025" s="170" t="s">
        <v>3567</v>
      </c>
      <c r="I8025" s="170" t="s">
        <v>3529</v>
      </c>
      <c r="J8025" s="155" t="s">
        <v>3567</v>
      </c>
      <c r="K8025" s="170">
        <v>4</v>
      </c>
      <c r="L8025" s="170">
        <v>12</v>
      </c>
      <c r="M8025" s="402">
        <v>24900</v>
      </c>
      <c r="N8025" s="170"/>
      <c r="O8025" s="170"/>
      <c r="P8025" s="402"/>
    </row>
    <row r="8026" spans="1:16" ht="33.75" x14ac:dyDescent="0.2">
      <c r="A8026" s="406" t="s">
        <v>3527</v>
      </c>
      <c r="B8026" s="406" t="s">
        <v>3526</v>
      </c>
      <c r="C8026" s="170" t="s">
        <v>2594</v>
      </c>
      <c r="D8026" s="405" t="s">
        <v>4888</v>
      </c>
      <c r="E8026" s="404">
        <v>1100</v>
      </c>
      <c r="F8026" s="434" t="s">
        <v>4887</v>
      </c>
      <c r="G8026" s="403" t="s">
        <v>4886</v>
      </c>
      <c r="H8026" s="170" t="s">
        <v>3533</v>
      </c>
      <c r="I8026" s="170" t="s">
        <v>3534</v>
      </c>
      <c r="J8026" s="155" t="s">
        <v>3533</v>
      </c>
      <c r="K8026" s="170">
        <v>4</v>
      </c>
      <c r="L8026" s="170">
        <v>12</v>
      </c>
      <c r="M8026" s="402">
        <v>14300</v>
      </c>
      <c r="N8026" s="170"/>
      <c r="O8026" s="170"/>
      <c r="P8026" s="402"/>
    </row>
    <row r="8027" spans="1:16" ht="33.75" x14ac:dyDescent="0.2">
      <c r="A8027" s="406" t="s">
        <v>3527</v>
      </c>
      <c r="B8027" s="406" t="s">
        <v>3526</v>
      </c>
      <c r="C8027" s="170" t="s">
        <v>2594</v>
      </c>
      <c r="D8027" s="405" t="s">
        <v>3532</v>
      </c>
      <c r="E8027" s="404">
        <v>3500</v>
      </c>
      <c r="F8027" s="434" t="s">
        <v>4885</v>
      </c>
      <c r="G8027" s="403" t="s">
        <v>4884</v>
      </c>
      <c r="H8027" s="170" t="s">
        <v>3538</v>
      </c>
      <c r="I8027" s="170" t="s">
        <v>3628</v>
      </c>
      <c r="J8027" s="155" t="s">
        <v>3628</v>
      </c>
      <c r="K8027" s="170">
        <v>4</v>
      </c>
      <c r="L8027" s="170">
        <v>12</v>
      </c>
      <c r="M8027" s="402">
        <v>42900</v>
      </c>
      <c r="N8027" s="170"/>
      <c r="O8027" s="170"/>
      <c r="P8027" s="402"/>
    </row>
    <row r="8028" spans="1:16" ht="33.75" x14ac:dyDescent="0.2">
      <c r="A8028" s="406" t="s">
        <v>3527</v>
      </c>
      <c r="B8028" s="406" t="s">
        <v>3526</v>
      </c>
      <c r="C8028" s="170" t="s">
        <v>2594</v>
      </c>
      <c r="D8028" s="405" t="s">
        <v>3627</v>
      </c>
      <c r="E8028" s="404">
        <v>2340</v>
      </c>
      <c r="F8028" s="434" t="s">
        <v>6035</v>
      </c>
      <c r="G8028" s="403" t="s">
        <v>6034</v>
      </c>
      <c r="H8028" s="170" t="s">
        <v>3567</v>
      </c>
      <c r="I8028" s="170" t="s">
        <v>3529</v>
      </c>
      <c r="J8028" s="155" t="s">
        <v>3567</v>
      </c>
      <c r="K8028" s="170">
        <v>3</v>
      </c>
      <c r="L8028" s="170">
        <v>7</v>
      </c>
      <c r="M8028" s="402">
        <v>16836</v>
      </c>
      <c r="N8028" s="170"/>
      <c r="O8028" s="170"/>
      <c r="P8028" s="402"/>
    </row>
    <row r="8029" spans="1:16" ht="33.75" x14ac:dyDescent="0.2">
      <c r="A8029" s="406" t="s">
        <v>3527</v>
      </c>
      <c r="B8029" s="406" t="s">
        <v>3526</v>
      </c>
      <c r="C8029" s="170" t="s">
        <v>2594</v>
      </c>
      <c r="D8029" s="405" t="s">
        <v>3558</v>
      </c>
      <c r="E8029" s="404">
        <v>3500</v>
      </c>
      <c r="F8029" s="434" t="s">
        <v>6033</v>
      </c>
      <c r="G8029" s="403" t="s">
        <v>6032</v>
      </c>
      <c r="H8029" s="170" t="s">
        <v>3533</v>
      </c>
      <c r="I8029" s="170" t="s">
        <v>3529</v>
      </c>
      <c r="J8029" s="155" t="s">
        <v>3533</v>
      </c>
      <c r="K8029" s="170">
        <v>3</v>
      </c>
      <c r="L8029" s="170">
        <v>7</v>
      </c>
      <c r="M8029" s="402">
        <v>25013.5</v>
      </c>
      <c r="N8029" s="170"/>
      <c r="O8029" s="170"/>
      <c r="P8029" s="402"/>
    </row>
    <row r="8030" spans="1:16" ht="33.75" x14ac:dyDescent="0.2">
      <c r="A8030" s="406" t="s">
        <v>3527</v>
      </c>
      <c r="B8030" s="406" t="s">
        <v>3526</v>
      </c>
      <c r="C8030" s="170" t="s">
        <v>2594</v>
      </c>
      <c r="D8030" s="405" t="s">
        <v>4251</v>
      </c>
      <c r="E8030" s="404">
        <v>3500</v>
      </c>
      <c r="F8030" s="434" t="s">
        <v>4883</v>
      </c>
      <c r="G8030" s="403" t="s">
        <v>4882</v>
      </c>
      <c r="H8030" s="170" t="s">
        <v>4881</v>
      </c>
      <c r="I8030" s="170" t="s">
        <v>3522</v>
      </c>
      <c r="J8030" s="155" t="s">
        <v>4881</v>
      </c>
      <c r="K8030" s="170">
        <v>4</v>
      </c>
      <c r="L8030" s="170">
        <v>12</v>
      </c>
      <c r="M8030" s="402">
        <v>42900</v>
      </c>
      <c r="N8030" s="170"/>
      <c r="O8030" s="170"/>
      <c r="P8030" s="402"/>
    </row>
    <row r="8031" spans="1:16" ht="33.75" x14ac:dyDescent="0.2">
      <c r="A8031" s="406" t="s">
        <v>3527</v>
      </c>
      <c r="B8031" s="406" t="s">
        <v>3526</v>
      </c>
      <c r="C8031" s="170" t="s">
        <v>2594</v>
      </c>
      <c r="D8031" s="405" t="s">
        <v>3598</v>
      </c>
      <c r="E8031" s="404">
        <v>3500</v>
      </c>
      <c r="F8031" s="434" t="s">
        <v>4880</v>
      </c>
      <c r="G8031" s="403" t="s">
        <v>4879</v>
      </c>
      <c r="H8031" s="170" t="s">
        <v>3816</v>
      </c>
      <c r="I8031" s="170" t="s">
        <v>3522</v>
      </c>
      <c r="J8031" s="155" t="s">
        <v>3816</v>
      </c>
      <c r="K8031" s="170">
        <v>4</v>
      </c>
      <c r="L8031" s="170">
        <v>12</v>
      </c>
      <c r="M8031" s="402">
        <v>42783.33</v>
      </c>
      <c r="N8031" s="170"/>
      <c r="O8031" s="170"/>
      <c r="P8031" s="402"/>
    </row>
    <row r="8032" spans="1:16" ht="33.75" x14ac:dyDescent="0.2">
      <c r="A8032" s="406" t="s">
        <v>3527</v>
      </c>
      <c r="B8032" s="406" t="s">
        <v>3526</v>
      </c>
      <c r="C8032" s="170" t="s">
        <v>2594</v>
      </c>
      <c r="D8032" s="405" t="s">
        <v>3655</v>
      </c>
      <c r="E8032" s="404">
        <v>2057</v>
      </c>
      <c r="F8032" s="434" t="s">
        <v>4878</v>
      </c>
      <c r="G8032" s="403" t="s">
        <v>4877</v>
      </c>
      <c r="H8032" s="170" t="s">
        <v>3567</v>
      </c>
      <c r="I8032" s="170" t="s">
        <v>3529</v>
      </c>
      <c r="J8032" s="155" t="s">
        <v>3567</v>
      </c>
      <c r="K8032" s="170">
        <v>4</v>
      </c>
      <c r="L8032" s="170">
        <v>12</v>
      </c>
      <c r="M8032" s="402">
        <v>25584</v>
      </c>
      <c r="N8032" s="170"/>
      <c r="O8032" s="170"/>
      <c r="P8032" s="402"/>
    </row>
    <row r="8033" spans="1:16" ht="33.75" x14ac:dyDescent="0.2">
      <c r="A8033" s="406" t="s">
        <v>3527</v>
      </c>
      <c r="B8033" s="406" t="s">
        <v>3526</v>
      </c>
      <c r="C8033" s="170" t="s">
        <v>2594</v>
      </c>
      <c r="D8033" s="405" t="s">
        <v>3601</v>
      </c>
      <c r="E8033" s="404">
        <v>2057</v>
      </c>
      <c r="F8033" s="434" t="s">
        <v>4876</v>
      </c>
      <c r="G8033" s="403" t="s">
        <v>4875</v>
      </c>
      <c r="H8033" s="170" t="s">
        <v>3816</v>
      </c>
      <c r="I8033" s="170" t="s">
        <v>3522</v>
      </c>
      <c r="J8033" s="155" t="s">
        <v>3816</v>
      </c>
      <c r="K8033" s="170">
        <v>4</v>
      </c>
      <c r="L8033" s="170">
        <v>12</v>
      </c>
      <c r="M8033" s="402">
        <v>25631.14</v>
      </c>
      <c r="N8033" s="170"/>
      <c r="O8033" s="170"/>
      <c r="P8033" s="402"/>
    </row>
    <row r="8034" spans="1:16" ht="33.75" x14ac:dyDescent="0.2">
      <c r="A8034" s="406" t="s">
        <v>3527</v>
      </c>
      <c r="B8034" s="406" t="s">
        <v>3526</v>
      </c>
      <c r="C8034" s="170" t="s">
        <v>2594</v>
      </c>
      <c r="D8034" s="405" t="s">
        <v>3532</v>
      </c>
      <c r="E8034" s="404">
        <v>2500</v>
      </c>
      <c r="F8034" s="434" t="s">
        <v>4874</v>
      </c>
      <c r="G8034" s="403" t="s">
        <v>4873</v>
      </c>
      <c r="H8034" s="170" t="s">
        <v>4872</v>
      </c>
      <c r="I8034" s="170" t="s">
        <v>3534</v>
      </c>
      <c r="J8034" s="155" t="s">
        <v>4872</v>
      </c>
      <c r="K8034" s="170">
        <v>4</v>
      </c>
      <c r="L8034" s="170">
        <v>12</v>
      </c>
      <c r="M8034" s="402">
        <v>30900</v>
      </c>
      <c r="N8034" s="170"/>
      <c r="O8034" s="170"/>
      <c r="P8034" s="402"/>
    </row>
    <row r="8035" spans="1:16" ht="33.75" x14ac:dyDescent="0.2">
      <c r="A8035" s="406" t="s">
        <v>3527</v>
      </c>
      <c r="B8035" s="406" t="s">
        <v>3526</v>
      </c>
      <c r="C8035" s="170" t="s">
        <v>2594</v>
      </c>
      <c r="D8035" s="405" t="s">
        <v>3598</v>
      </c>
      <c r="E8035" s="404">
        <v>3500</v>
      </c>
      <c r="F8035" s="434" t="s">
        <v>4869</v>
      </c>
      <c r="G8035" s="403" t="s">
        <v>4868</v>
      </c>
      <c r="H8035" s="170" t="s">
        <v>3574</v>
      </c>
      <c r="I8035" s="170" t="s">
        <v>3534</v>
      </c>
      <c r="J8035" s="155" t="s">
        <v>3574</v>
      </c>
      <c r="K8035" s="170">
        <v>4</v>
      </c>
      <c r="L8035" s="170">
        <v>12</v>
      </c>
      <c r="M8035" s="402">
        <v>42900</v>
      </c>
      <c r="N8035" s="170"/>
      <c r="O8035" s="170"/>
      <c r="P8035" s="402"/>
    </row>
    <row r="8036" spans="1:16" ht="33.75" x14ac:dyDescent="0.2">
      <c r="A8036" s="406" t="s">
        <v>3527</v>
      </c>
      <c r="B8036" s="406" t="s">
        <v>3526</v>
      </c>
      <c r="C8036" s="170" t="s">
        <v>2594</v>
      </c>
      <c r="D8036" s="405" t="s">
        <v>3563</v>
      </c>
      <c r="E8036" s="404">
        <v>1500</v>
      </c>
      <c r="F8036" s="434" t="s">
        <v>4867</v>
      </c>
      <c r="G8036" s="403" t="s">
        <v>4866</v>
      </c>
      <c r="H8036" s="170" t="s">
        <v>3533</v>
      </c>
      <c r="I8036" s="170" t="s">
        <v>3534</v>
      </c>
      <c r="J8036" s="155" t="s">
        <v>3533</v>
      </c>
      <c r="K8036" s="170">
        <v>4</v>
      </c>
      <c r="L8036" s="170">
        <v>12</v>
      </c>
      <c r="M8036" s="402">
        <v>19100</v>
      </c>
      <c r="N8036" s="170"/>
      <c r="O8036" s="170"/>
      <c r="P8036" s="402"/>
    </row>
    <row r="8037" spans="1:16" ht="33.75" x14ac:dyDescent="0.2">
      <c r="A8037" s="406" t="s">
        <v>3527</v>
      </c>
      <c r="B8037" s="406" t="s">
        <v>3526</v>
      </c>
      <c r="C8037" s="170" t="s">
        <v>2594</v>
      </c>
      <c r="D8037" s="405" t="s">
        <v>3532</v>
      </c>
      <c r="E8037" s="404">
        <v>3000</v>
      </c>
      <c r="F8037" s="434" t="s">
        <v>4865</v>
      </c>
      <c r="G8037" s="403" t="s">
        <v>4864</v>
      </c>
      <c r="H8037" s="170" t="s">
        <v>3827</v>
      </c>
      <c r="I8037" s="170" t="s">
        <v>3623</v>
      </c>
      <c r="J8037" s="155" t="s">
        <v>3623</v>
      </c>
      <c r="K8037" s="170">
        <v>4</v>
      </c>
      <c r="L8037" s="170">
        <v>12</v>
      </c>
      <c r="M8037" s="402">
        <v>36900</v>
      </c>
      <c r="N8037" s="170"/>
      <c r="O8037" s="170"/>
      <c r="P8037" s="402"/>
    </row>
    <row r="8038" spans="1:16" ht="33.75" x14ac:dyDescent="0.2">
      <c r="A8038" s="406" t="s">
        <v>3527</v>
      </c>
      <c r="B8038" s="406" t="s">
        <v>3526</v>
      </c>
      <c r="C8038" s="170" t="s">
        <v>2594</v>
      </c>
      <c r="D8038" s="405" t="s">
        <v>4036</v>
      </c>
      <c r="E8038" s="404">
        <v>3500</v>
      </c>
      <c r="F8038" s="434" t="s">
        <v>6031</v>
      </c>
      <c r="G8038" s="403" t="s">
        <v>6030</v>
      </c>
      <c r="H8038" s="170"/>
      <c r="I8038" s="170" t="s">
        <v>3529</v>
      </c>
      <c r="J8038" s="155"/>
      <c r="K8038" s="170">
        <v>3</v>
      </c>
      <c r="L8038" s="170">
        <v>7</v>
      </c>
      <c r="M8038" s="402">
        <v>24926</v>
      </c>
      <c r="N8038" s="170"/>
      <c r="O8038" s="170"/>
      <c r="P8038" s="402"/>
    </row>
    <row r="8039" spans="1:16" ht="33.75" x14ac:dyDescent="0.2">
      <c r="A8039" s="406" t="s">
        <v>3527</v>
      </c>
      <c r="B8039" s="406" t="s">
        <v>3526</v>
      </c>
      <c r="C8039" s="170" t="s">
        <v>2594</v>
      </c>
      <c r="D8039" s="405" t="s">
        <v>3532</v>
      </c>
      <c r="E8039" s="404">
        <v>2340</v>
      </c>
      <c r="F8039" s="434" t="s">
        <v>4857</v>
      </c>
      <c r="G8039" s="403" t="s">
        <v>4856</v>
      </c>
      <c r="H8039" s="170" t="s">
        <v>3574</v>
      </c>
      <c r="I8039" s="170" t="s">
        <v>3623</v>
      </c>
      <c r="J8039" s="155" t="s">
        <v>3623</v>
      </c>
      <c r="K8039" s="170">
        <v>4</v>
      </c>
      <c r="L8039" s="170">
        <v>12</v>
      </c>
      <c r="M8039" s="402">
        <v>28980</v>
      </c>
      <c r="N8039" s="170"/>
      <c r="O8039" s="170"/>
      <c r="P8039" s="402"/>
    </row>
    <row r="8040" spans="1:16" ht="33.75" x14ac:dyDescent="0.2">
      <c r="A8040" s="406" t="s">
        <v>3527</v>
      </c>
      <c r="B8040" s="406" t="s">
        <v>3526</v>
      </c>
      <c r="C8040" s="170" t="s">
        <v>2594</v>
      </c>
      <c r="D8040" s="405" t="s">
        <v>5909</v>
      </c>
      <c r="E8040" s="404">
        <v>2300</v>
      </c>
      <c r="F8040" s="434" t="s">
        <v>6029</v>
      </c>
      <c r="G8040" s="403" t="s">
        <v>6028</v>
      </c>
      <c r="H8040" s="170" t="s">
        <v>3533</v>
      </c>
      <c r="I8040" s="170" t="s">
        <v>3529</v>
      </c>
      <c r="J8040" s="155" t="s">
        <v>3533</v>
      </c>
      <c r="K8040" s="170">
        <v>3</v>
      </c>
      <c r="L8040" s="170">
        <v>7</v>
      </c>
      <c r="M8040" s="402">
        <v>16668.330000000002</v>
      </c>
      <c r="N8040" s="170"/>
      <c r="O8040" s="170"/>
      <c r="P8040" s="402"/>
    </row>
    <row r="8041" spans="1:16" ht="33.75" x14ac:dyDescent="0.2">
      <c r="A8041" s="406" t="s">
        <v>3527</v>
      </c>
      <c r="B8041" s="406" t="s">
        <v>3526</v>
      </c>
      <c r="C8041" s="170" t="s">
        <v>2594</v>
      </c>
      <c r="D8041" s="405" t="s">
        <v>3532</v>
      </c>
      <c r="E8041" s="404">
        <v>2000</v>
      </c>
      <c r="F8041" s="434" t="s">
        <v>4855</v>
      </c>
      <c r="G8041" s="403" t="s">
        <v>4854</v>
      </c>
      <c r="H8041" s="170" t="s">
        <v>3538</v>
      </c>
      <c r="I8041" s="170" t="s">
        <v>3931</v>
      </c>
      <c r="J8041" s="155" t="s">
        <v>3538</v>
      </c>
      <c r="K8041" s="170">
        <v>4</v>
      </c>
      <c r="L8041" s="170">
        <v>12</v>
      </c>
      <c r="M8041" s="402">
        <v>24921.669999999995</v>
      </c>
      <c r="N8041" s="170"/>
      <c r="O8041" s="170"/>
      <c r="P8041" s="402"/>
    </row>
    <row r="8042" spans="1:16" ht="33.75" x14ac:dyDescent="0.2">
      <c r="A8042" s="406" t="s">
        <v>3527</v>
      </c>
      <c r="B8042" s="406" t="s">
        <v>3526</v>
      </c>
      <c r="C8042" s="170" t="s">
        <v>2594</v>
      </c>
      <c r="D8042" s="405" t="s">
        <v>3532</v>
      </c>
      <c r="E8042" s="404">
        <v>2500</v>
      </c>
      <c r="F8042" s="434" t="s">
        <v>6027</v>
      </c>
      <c r="G8042" s="403" t="s">
        <v>6026</v>
      </c>
      <c r="H8042" s="170" t="s">
        <v>3538</v>
      </c>
      <c r="I8042" s="170" t="s">
        <v>3522</v>
      </c>
      <c r="J8042" s="155" t="s">
        <v>3538</v>
      </c>
      <c r="K8042" s="170">
        <v>3</v>
      </c>
      <c r="L8042" s="170">
        <v>7</v>
      </c>
      <c r="M8042" s="402">
        <v>18841.669999999998</v>
      </c>
      <c r="N8042" s="170"/>
      <c r="O8042" s="170"/>
      <c r="P8042" s="402"/>
    </row>
    <row r="8043" spans="1:16" ht="33.75" x14ac:dyDescent="0.2">
      <c r="A8043" s="406" t="s">
        <v>3527</v>
      </c>
      <c r="B8043" s="406" t="s">
        <v>3526</v>
      </c>
      <c r="C8043" s="170" t="s">
        <v>2594</v>
      </c>
      <c r="D8043" s="405" t="s">
        <v>4847</v>
      </c>
      <c r="E8043" s="404">
        <v>8500</v>
      </c>
      <c r="F8043" s="434" t="s">
        <v>4846</v>
      </c>
      <c r="G8043" s="403" t="s">
        <v>4845</v>
      </c>
      <c r="H8043" s="170" t="s">
        <v>3801</v>
      </c>
      <c r="I8043" s="170" t="s">
        <v>3534</v>
      </c>
      <c r="J8043" s="155" t="s">
        <v>3801</v>
      </c>
      <c r="K8043" s="170">
        <v>4</v>
      </c>
      <c r="L8043" s="170">
        <v>12</v>
      </c>
      <c r="M8043" s="402">
        <v>102900</v>
      </c>
      <c r="N8043" s="170"/>
      <c r="O8043" s="170"/>
      <c r="P8043" s="402"/>
    </row>
    <row r="8044" spans="1:16" ht="33.75" x14ac:dyDescent="0.2">
      <c r="A8044" s="406" t="s">
        <v>3527</v>
      </c>
      <c r="B8044" s="406" t="s">
        <v>3526</v>
      </c>
      <c r="C8044" s="170" t="s">
        <v>2594</v>
      </c>
      <c r="D8044" s="405" t="s">
        <v>6025</v>
      </c>
      <c r="E8044" s="404">
        <v>6500</v>
      </c>
      <c r="F8044" s="434" t="s">
        <v>6024</v>
      </c>
      <c r="G8044" s="403" t="s">
        <v>6023</v>
      </c>
      <c r="H8044" s="170" t="s">
        <v>3542</v>
      </c>
      <c r="I8044" s="170" t="s">
        <v>3529</v>
      </c>
      <c r="J8044" s="155" t="s">
        <v>3542</v>
      </c>
      <c r="K8044" s="170">
        <v>4</v>
      </c>
      <c r="L8044" s="170">
        <v>11</v>
      </c>
      <c r="M8044" s="402">
        <v>69670.16</v>
      </c>
      <c r="N8044" s="170"/>
      <c r="O8044" s="170"/>
      <c r="P8044" s="402"/>
    </row>
    <row r="8045" spans="1:16" ht="33.75" x14ac:dyDescent="0.2">
      <c r="A8045" s="406" t="s">
        <v>3527</v>
      </c>
      <c r="B8045" s="406" t="s">
        <v>3526</v>
      </c>
      <c r="C8045" s="170" t="s">
        <v>2594</v>
      </c>
      <c r="D8045" s="405" t="s">
        <v>3607</v>
      </c>
      <c r="E8045" s="404">
        <v>2500</v>
      </c>
      <c r="F8045" s="434" t="s">
        <v>4844</v>
      </c>
      <c r="G8045" s="403" t="s">
        <v>4843</v>
      </c>
      <c r="H8045" s="170" t="s">
        <v>3859</v>
      </c>
      <c r="I8045" s="170" t="s">
        <v>3534</v>
      </c>
      <c r="J8045" s="155" t="s">
        <v>3859</v>
      </c>
      <c r="K8045" s="170">
        <v>4</v>
      </c>
      <c r="L8045" s="170">
        <v>12</v>
      </c>
      <c r="M8045" s="402">
        <v>30900</v>
      </c>
      <c r="N8045" s="170"/>
      <c r="O8045" s="170"/>
      <c r="P8045" s="402"/>
    </row>
    <row r="8046" spans="1:16" ht="33.75" x14ac:dyDescent="0.2">
      <c r="A8046" s="406" t="s">
        <v>3527</v>
      </c>
      <c r="B8046" s="406" t="s">
        <v>3526</v>
      </c>
      <c r="C8046" s="170" t="s">
        <v>2594</v>
      </c>
      <c r="D8046" s="405" t="s">
        <v>5698</v>
      </c>
      <c r="E8046" s="404">
        <v>2760</v>
      </c>
      <c r="F8046" s="434" t="s">
        <v>6022</v>
      </c>
      <c r="G8046" s="403" t="s">
        <v>6021</v>
      </c>
      <c r="H8046" s="170" t="s">
        <v>3542</v>
      </c>
      <c r="I8046" s="170" t="s">
        <v>3534</v>
      </c>
      <c r="J8046" s="155" t="s">
        <v>3542</v>
      </c>
      <c r="K8046" s="170">
        <v>3</v>
      </c>
      <c r="L8046" s="170">
        <v>7</v>
      </c>
      <c r="M8046" s="402">
        <v>20302.64</v>
      </c>
      <c r="N8046" s="170"/>
      <c r="O8046" s="170"/>
      <c r="P8046" s="402"/>
    </row>
    <row r="8047" spans="1:16" ht="33.75" x14ac:dyDescent="0.2">
      <c r="A8047" s="406" t="s">
        <v>3527</v>
      </c>
      <c r="B8047" s="406" t="s">
        <v>3526</v>
      </c>
      <c r="C8047" s="170" t="s">
        <v>2594</v>
      </c>
      <c r="D8047" s="405" t="s">
        <v>4842</v>
      </c>
      <c r="E8047" s="404">
        <v>5000</v>
      </c>
      <c r="F8047" s="434" t="s">
        <v>4841</v>
      </c>
      <c r="G8047" s="403" t="s">
        <v>4840</v>
      </c>
      <c r="H8047" s="170" t="s">
        <v>4839</v>
      </c>
      <c r="I8047" s="170" t="s">
        <v>3529</v>
      </c>
      <c r="J8047" s="155" t="s">
        <v>4839</v>
      </c>
      <c r="K8047" s="170">
        <v>4</v>
      </c>
      <c r="L8047" s="170">
        <v>12</v>
      </c>
      <c r="M8047" s="402">
        <v>60900</v>
      </c>
      <c r="N8047" s="170"/>
      <c r="O8047" s="170"/>
      <c r="P8047" s="402"/>
    </row>
    <row r="8048" spans="1:16" ht="33.75" x14ac:dyDescent="0.2">
      <c r="A8048" s="406" t="s">
        <v>3527</v>
      </c>
      <c r="B8048" s="406" t="s">
        <v>3526</v>
      </c>
      <c r="C8048" s="170" t="s">
        <v>2594</v>
      </c>
      <c r="D8048" s="405" t="s">
        <v>3740</v>
      </c>
      <c r="E8048" s="404">
        <v>3500</v>
      </c>
      <c r="F8048" s="434" t="s">
        <v>4838</v>
      </c>
      <c r="G8048" s="403" t="s">
        <v>4837</v>
      </c>
      <c r="H8048" s="170" t="s">
        <v>3595</v>
      </c>
      <c r="I8048" s="170" t="s">
        <v>3529</v>
      </c>
      <c r="J8048" s="155" t="s">
        <v>3595</v>
      </c>
      <c r="K8048" s="170">
        <v>4</v>
      </c>
      <c r="L8048" s="170">
        <v>10</v>
      </c>
      <c r="M8048" s="402">
        <v>35550</v>
      </c>
      <c r="N8048" s="170"/>
      <c r="O8048" s="170"/>
      <c r="P8048" s="402"/>
    </row>
    <row r="8049" spans="1:16" ht="33.75" x14ac:dyDescent="0.2">
      <c r="A8049" s="406" t="s">
        <v>3527</v>
      </c>
      <c r="B8049" s="406" t="s">
        <v>3526</v>
      </c>
      <c r="C8049" s="170" t="s">
        <v>2594</v>
      </c>
      <c r="D8049" s="405" t="s">
        <v>4836</v>
      </c>
      <c r="E8049" s="404">
        <v>3500</v>
      </c>
      <c r="F8049" s="434" t="s">
        <v>4835</v>
      </c>
      <c r="G8049" s="403" t="s">
        <v>4834</v>
      </c>
      <c r="H8049" s="170" t="s">
        <v>3528</v>
      </c>
      <c r="I8049" s="170" t="s">
        <v>3529</v>
      </c>
      <c r="J8049" s="155" t="s">
        <v>3528</v>
      </c>
      <c r="K8049" s="170">
        <v>4</v>
      </c>
      <c r="L8049" s="170">
        <v>12</v>
      </c>
      <c r="M8049" s="402">
        <v>42783.33</v>
      </c>
      <c r="N8049" s="170"/>
      <c r="O8049" s="170"/>
      <c r="P8049" s="402"/>
    </row>
    <row r="8050" spans="1:16" ht="33.75" x14ac:dyDescent="0.2">
      <c r="A8050" s="406" t="s">
        <v>3527</v>
      </c>
      <c r="B8050" s="406" t="s">
        <v>3526</v>
      </c>
      <c r="C8050" s="170" t="s">
        <v>2594</v>
      </c>
      <c r="D8050" s="405" t="s">
        <v>4132</v>
      </c>
      <c r="E8050" s="404">
        <v>1700</v>
      </c>
      <c r="F8050" s="434" t="s">
        <v>4833</v>
      </c>
      <c r="G8050" s="403" t="s">
        <v>4832</v>
      </c>
      <c r="H8050" s="170" t="s">
        <v>3538</v>
      </c>
      <c r="I8050" s="170" t="s">
        <v>3522</v>
      </c>
      <c r="J8050" s="155" t="s">
        <v>3538</v>
      </c>
      <c r="K8050" s="170">
        <v>4</v>
      </c>
      <c r="L8050" s="170">
        <v>12</v>
      </c>
      <c r="M8050" s="402">
        <v>21300</v>
      </c>
      <c r="N8050" s="170"/>
      <c r="O8050" s="170"/>
      <c r="P8050" s="402"/>
    </row>
    <row r="8051" spans="1:16" ht="33.75" x14ac:dyDescent="0.2">
      <c r="A8051" s="406" t="s">
        <v>3527</v>
      </c>
      <c r="B8051" s="406" t="s">
        <v>3526</v>
      </c>
      <c r="C8051" s="170" t="s">
        <v>2594</v>
      </c>
      <c r="D8051" s="405" t="s">
        <v>4831</v>
      </c>
      <c r="E8051" s="404">
        <v>2500</v>
      </c>
      <c r="F8051" s="434" t="s">
        <v>4830</v>
      </c>
      <c r="G8051" s="403" t="s">
        <v>4829</v>
      </c>
      <c r="H8051" s="170" t="s">
        <v>3533</v>
      </c>
      <c r="I8051" s="170" t="s">
        <v>3529</v>
      </c>
      <c r="J8051" s="155" t="s">
        <v>3533</v>
      </c>
      <c r="K8051" s="170">
        <v>4</v>
      </c>
      <c r="L8051" s="170">
        <v>12</v>
      </c>
      <c r="M8051" s="402">
        <v>30900</v>
      </c>
      <c r="N8051" s="170"/>
      <c r="O8051" s="170"/>
      <c r="P8051" s="402"/>
    </row>
    <row r="8052" spans="1:16" ht="33.75" x14ac:dyDescent="0.2">
      <c r="A8052" s="406" t="s">
        <v>3527</v>
      </c>
      <c r="B8052" s="406" t="s">
        <v>3526</v>
      </c>
      <c r="C8052" s="170" t="s">
        <v>2594</v>
      </c>
      <c r="D8052" s="405" t="s">
        <v>4826</v>
      </c>
      <c r="E8052" s="404">
        <v>2800</v>
      </c>
      <c r="F8052" s="434" t="s">
        <v>4825</v>
      </c>
      <c r="G8052" s="403" t="s">
        <v>4824</v>
      </c>
      <c r="H8052" s="170"/>
      <c r="I8052" s="170" t="s">
        <v>3664</v>
      </c>
      <c r="J8052" s="155"/>
      <c r="K8052" s="170">
        <v>4</v>
      </c>
      <c r="L8052" s="170">
        <v>12</v>
      </c>
      <c r="M8052" s="402">
        <v>34500</v>
      </c>
      <c r="N8052" s="170"/>
      <c r="O8052" s="170"/>
      <c r="P8052" s="402"/>
    </row>
    <row r="8053" spans="1:16" ht="33.75" x14ac:dyDescent="0.2">
      <c r="A8053" s="406" t="s">
        <v>3527</v>
      </c>
      <c r="B8053" s="406" t="s">
        <v>3526</v>
      </c>
      <c r="C8053" s="170" t="s">
        <v>2594</v>
      </c>
      <c r="D8053" s="405" t="s">
        <v>3532</v>
      </c>
      <c r="E8053" s="404">
        <v>2575</v>
      </c>
      <c r="F8053" s="434" t="s">
        <v>4823</v>
      </c>
      <c r="G8053" s="403" t="s">
        <v>4822</v>
      </c>
      <c r="H8053" s="170" t="s">
        <v>4337</v>
      </c>
      <c r="I8053" s="170" t="s">
        <v>3628</v>
      </c>
      <c r="J8053" s="155" t="s">
        <v>3628</v>
      </c>
      <c r="K8053" s="170">
        <v>4</v>
      </c>
      <c r="L8053" s="170">
        <v>12</v>
      </c>
      <c r="M8053" s="402">
        <v>31800</v>
      </c>
      <c r="N8053" s="170"/>
      <c r="O8053" s="170"/>
      <c r="P8053" s="402"/>
    </row>
    <row r="8054" spans="1:16" ht="33.75" x14ac:dyDescent="0.2">
      <c r="A8054" s="406" t="s">
        <v>3527</v>
      </c>
      <c r="B8054" s="406" t="s">
        <v>3526</v>
      </c>
      <c r="C8054" s="170" t="s">
        <v>2594</v>
      </c>
      <c r="D8054" s="405" t="s">
        <v>3655</v>
      </c>
      <c r="E8054" s="404">
        <v>2057</v>
      </c>
      <c r="F8054" s="434" t="s">
        <v>4821</v>
      </c>
      <c r="G8054" s="403" t="s">
        <v>4820</v>
      </c>
      <c r="H8054" s="170" t="s">
        <v>3567</v>
      </c>
      <c r="I8054" s="170" t="s">
        <v>3529</v>
      </c>
      <c r="J8054" s="155" t="s">
        <v>3567</v>
      </c>
      <c r="K8054" s="170">
        <v>4</v>
      </c>
      <c r="L8054" s="170">
        <v>12</v>
      </c>
      <c r="M8054" s="402">
        <v>25584</v>
      </c>
      <c r="N8054" s="170"/>
      <c r="O8054" s="170"/>
      <c r="P8054" s="402"/>
    </row>
    <row r="8055" spans="1:16" ht="33.75" x14ac:dyDescent="0.2">
      <c r="A8055" s="406" t="s">
        <v>3527</v>
      </c>
      <c r="B8055" s="406" t="s">
        <v>3526</v>
      </c>
      <c r="C8055" s="170" t="s">
        <v>2594</v>
      </c>
      <c r="D8055" s="405" t="s">
        <v>3632</v>
      </c>
      <c r="E8055" s="404">
        <v>2500</v>
      </c>
      <c r="F8055" s="434" t="s">
        <v>4817</v>
      </c>
      <c r="G8055" s="403" t="s">
        <v>4816</v>
      </c>
      <c r="H8055" s="170" t="s">
        <v>3595</v>
      </c>
      <c r="I8055" s="170" t="s">
        <v>3529</v>
      </c>
      <c r="J8055" s="155" t="s">
        <v>3595</v>
      </c>
      <c r="K8055" s="170">
        <v>4</v>
      </c>
      <c r="L8055" s="170">
        <v>12</v>
      </c>
      <c r="M8055" s="402">
        <v>30900</v>
      </c>
      <c r="N8055" s="170"/>
      <c r="O8055" s="170"/>
      <c r="P8055" s="402"/>
    </row>
    <row r="8056" spans="1:16" ht="33.75" x14ac:dyDescent="0.2">
      <c r="A8056" s="406" t="s">
        <v>3527</v>
      </c>
      <c r="B8056" s="406" t="s">
        <v>3526</v>
      </c>
      <c r="C8056" s="170" t="s">
        <v>2594</v>
      </c>
      <c r="D8056" s="405" t="s">
        <v>3735</v>
      </c>
      <c r="E8056" s="404">
        <v>2500</v>
      </c>
      <c r="F8056" s="434" t="s">
        <v>4815</v>
      </c>
      <c r="G8056" s="403" t="s">
        <v>4814</v>
      </c>
      <c r="H8056" s="170" t="s">
        <v>3574</v>
      </c>
      <c r="I8056" s="170" t="s">
        <v>3529</v>
      </c>
      <c r="J8056" s="155" t="s">
        <v>3574</v>
      </c>
      <c r="K8056" s="170">
        <v>4</v>
      </c>
      <c r="L8056" s="170">
        <v>12</v>
      </c>
      <c r="M8056" s="402">
        <v>30900</v>
      </c>
      <c r="N8056" s="170"/>
      <c r="O8056" s="170"/>
      <c r="P8056" s="402"/>
    </row>
    <row r="8057" spans="1:16" ht="33.75" x14ac:dyDescent="0.2">
      <c r="A8057" s="406" t="s">
        <v>3527</v>
      </c>
      <c r="B8057" s="406" t="s">
        <v>3526</v>
      </c>
      <c r="C8057" s="170" t="s">
        <v>2594</v>
      </c>
      <c r="D8057" s="405" t="s">
        <v>4813</v>
      </c>
      <c r="E8057" s="404">
        <v>2500</v>
      </c>
      <c r="F8057" s="434" t="s">
        <v>4812</v>
      </c>
      <c r="G8057" s="403" t="s">
        <v>4811</v>
      </c>
      <c r="H8057" s="170" t="s">
        <v>3570</v>
      </c>
      <c r="I8057" s="170" t="s">
        <v>3560</v>
      </c>
      <c r="J8057" s="155" t="s">
        <v>3570</v>
      </c>
      <c r="K8057" s="170">
        <v>4</v>
      </c>
      <c r="L8057" s="170">
        <v>12</v>
      </c>
      <c r="M8057" s="402">
        <v>30900</v>
      </c>
      <c r="N8057" s="170"/>
      <c r="O8057" s="170"/>
      <c r="P8057" s="402"/>
    </row>
    <row r="8058" spans="1:16" ht="33.75" x14ac:dyDescent="0.2">
      <c r="A8058" s="406" t="s">
        <v>3527</v>
      </c>
      <c r="B8058" s="406" t="s">
        <v>3526</v>
      </c>
      <c r="C8058" s="170" t="s">
        <v>2594</v>
      </c>
      <c r="D8058" s="405" t="s">
        <v>4810</v>
      </c>
      <c r="E8058" s="404">
        <v>4500</v>
      </c>
      <c r="F8058" s="434" t="s">
        <v>4809</v>
      </c>
      <c r="G8058" s="403" t="s">
        <v>4808</v>
      </c>
      <c r="H8058" s="170" t="s">
        <v>3542</v>
      </c>
      <c r="I8058" s="170" t="s">
        <v>3529</v>
      </c>
      <c r="J8058" s="155" t="s">
        <v>3542</v>
      </c>
      <c r="K8058" s="170">
        <v>4</v>
      </c>
      <c r="L8058" s="170">
        <v>12</v>
      </c>
      <c r="M8058" s="402">
        <v>54900</v>
      </c>
      <c r="N8058" s="170"/>
      <c r="O8058" s="170"/>
      <c r="P8058" s="402"/>
    </row>
    <row r="8059" spans="1:16" ht="33.75" x14ac:dyDescent="0.2">
      <c r="A8059" s="406" t="s">
        <v>3527</v>
      </c>
      <c r="B8059" s="406" t="s">
        <v>3526</v>
      </c>
      <c r="C8059" s="170" t="s">
        <v>2594</v>
      </c>
      <c r="D8059" s="405" t="s">
        <v>4408</v>
      </c>
      <c r="E8059" s="404">
        <v>4000</v>
      </c>
      <c r="F8059" s="434" t="s">
        <v>4807</v>
      </c>
      <c r="G8059" s="403" t="s">
        <v>4806</v>
      </c>
      <c r="H8059" s="170" t="s">
        <v>3542</v>
      </c>
      <c r="I8059" s="170" t="s">
        <v>3529</v>
      </c>
      <c r="J8059" s="155" t="s">
        <v>3542</v>
      </c>
      <c r="K8059" s="170">
        <v>4</v>
      </c>
      <c r="L8059" s="170">
        <v>12</v>
      </c>
      <c r="M8059" s="402">
        <v>48900</v>
      </c>
      <c r="N8059" s="170"/>
      <c r="O8059" s="170"/>
      <c r="P8059" s="402"/>
    </row>
    <row r="8060" spans="1:16" ht="33.75" x14ac:dyDescent="0.2">
      <c r="A8060" s="406" t="s">
        <v>3527</v>
      </c>
      <c r="B8060" s="406" t="s">
        <v>3526</v>
      </c>
      <c r="C8060" s="170" t="s">
        <v>2594</v>
      </c>
      <c r="D8060" s="405" t="s">
        <v>4631</v>
      </c>
      <c r="E8060" s="404">
        <v>2057</v>
      </c>
      <c r="F8060" s="434" t="s">
        <v>4805</v>
      </c>
      <c r="G8060" s="403" t="s">
        <v>4804</v>
      </c>
      <c r="H8060" s="170" t="s">
        <v>3567</v>
      </c>
      <c r="I8060" s="170" t="s">
        <v>3529</v>
      </c>
      <c r="J8060" s="155" t="s">
        <v>3567</v>
      </c>
      <c r="K8060" s="170">
        <v>4</v>
      </c>
      <c r="L8060" s="170">
        <v>12</v>
      </c>
      <c r="M8060" s="402">
        <v>25654.86</v>
      </c>
      <c r="N8060" s="170"/>
      <c r="O8060" s="170"/>
      <c r="P8060" s="402"/>
    </row>
    <row r="8061" spans="1:16" ht="33.75" x14ac:dyDescent="0.2">
      <c r="A8061" s="406" t="s">
        <v>3527</v>
      </c>
      <c r="B8061" s="406" t="s">
        <v>3526</v>
      </c>
      <c r="C8061" s="170" t="s">
        <v>2594</v>
      </c>
      <c r="D8061" s="405" t="s">
        <v>4803</v>
      </c>
      <c r="E8061" s="404">
        <v>1800</v>
      </c>
      <c r="F8061" s="434" t="s">
        <v>4802</v>
      </c>
      <c r="G8061" s="403" t="s">
        <v>4801</v>
      </c>
      <c r="H8061" s="170" t="s">
        <v>3542</v>
      </c>
      <c r="I8061" s="170" t="s">
        <v>3534</v>
      </c>
      <c r="J8061" s="155" t="s">
        <v>3542</v>
      </c>
      <c r="K8061" s="170">
        <v>4</v>
      </c>
      <c r="L8061" s="170">
        <v>12</v>
      </c>
      <c r="M8061" s="402">
        <v>22500</v>
      </c>
      <c r="N8061" s="170"/>
      <c r="O8061" s="170"/>
      <c r="P8061" s="402"/>
    </row>
    <row r="8062" spans="1:16" ht="33.75" x14ac:dyDescent="0.2">
      <c r="A8062" s="406" t="s">
        <v>3527</v>
      </c>
      <c r="B8062" s="406" t="s">
        <v>3526</v>
      </c>
      <c r="C8062" s="170" t="s">
        <v>2594</v>
      </c>
      <c r="D8062" s="405" t="s">
        <v>4800</v>
      </c>
      <c r="E8062" s="404">
        <v>2700</v>
      </c>
      <c r="F8062" s="434" t="s">
        <v>4799</v>
      </c>
      <c r="G8062" s="403" t="s">
        <v>4798</v>
      </c>
      <c r="H8062" s="170" t="s">
        <v>4797</v>
      </c>
      <c r="I8062" s="170" t="s">
        <v>3534</v>
      </c>
      <c r="J8062" s="155" t="s">
        <v>4797</v>
      </c>
      <c r="K8062" s="170">
        <v>4</v>
      </c>
      <c r="L8062" s="170">
        <v>12</v>
      </c>
      <c r="M8062" s="402">
        <v>33300</v>
      </c>
      <c r="N8062" s="170"/>
      <c r="O8062" s="170"/>
      <c r="P8062" s="402"/>
    </row>
    <row r="8063" spans="1:16" ht="33.75" x14ac:dyDescent="0.2">
      <c r="A8063" s="406" t="s">
        <v>3527</v>
      </c>
      <c r="B8063" s="406" t="s">
        <v>3526</v>
      </c>
      <c r="C8063" s="170" t="s">
        <v>2594</v>
      </c>
      <c r="D8063" s="405" t="s">
        <v>3632</v>
      </c>
      <c r="E8063" s="404">
        <v>2500</v>
      </c>
      <c r="F8063" s="434" t="s">
        <v>4796</v>
      </c>
      <c r="G8063" s="403" t="s">
        <v>4795</v>
      </c>
      <c r="H8063" s="170" t="s">
        <v>3533</v>
      </c>
      <c r="I8063" s="170" t="s">
        <v>3529</v>
      </c>
      <c r="J8063" s="155" t="s">
        <v>3533</v>
      </c>
      <c r="K8063" s="170">
        <v>4</v>
      </c>
      <c r="L8063" s="170">
        <v>12</v>
      </c>
      <c r="M8063" s="402">
        <v>30900</v>
      </c>
      <c r="N8063" s="170"/>
      <c r="O8063" s="170"/>
      <c r="P8063" s="402"/>
    </row>
    <row r="8064" spans="1:16" ht="33.75" x14ac:dyDescent="0.2">
      <c r="A8064" s="406" t="s">
        <v>3527</v>
      </c>
      <c r="B8064" s="406" t="s">
        <v>3526</v>
      </c>
      <c r="C8064" s="170" t="s">
        <v>2594</v>
      </c>
      <c r="D8064" s="405" t="s">
        <v>4794</v>
      </c>
      <c r="E8064" s="404">
        <v>2300</v>
      </c>
      <c r="F8064" s="434" t="s">
        <v>4793</v>
      </c>
      <c r="G8064" s="403" t="s">
        <v>4792</v>
      </c>
      <c r="H8064" s="170" t="s">
        <v>4526</v>
      </c>
      <c r="I8064" s="170" t="s">
        <v>3522</v>
      </c>
      <c r="J8064" s="155" t="s">
        <v>4526</v>
      </c>
      <c r="K8064" s="170">
        <v>4</v>
      </c>
      <c r="L8064" s="170">
        <v>12</v>
      </c>
      <c r="M8064" s="402">
        <v>28500</v>
      </c>
      <c r="N8064" s="170"/>
      <c r="O8064" s="170"/>
      <c r="P8064" s="402"/>
    </row>
    <row r="8065" spans="1:16" ht="33.75" x14ac:dyDescent="0.2">
      <c r="A8065" s="406" t="s">
        <v>3527</v>
      </c>
      <c r="B8065" s="406" t="s">
        <v>3526</v>
      </c>
      <c r="C8065" s="170" t="s">
        <v>2594</v>
      </c>
      <c r="D8065" s="405" t="s">
        <v>3532</v>
      </c>
      <c r="E8065" s="404">
        <v>2500</v>
      </c>
      <c r="F8065" s="434" t="s">
        <v>6020</v>
      </c>
      <c r="G8065" s="403" t="s">
        <v>6019</v>
      </c>
      <c r="H8065" s="170" t="s">
        <v>4386</v>
      </c>
      <c r="I8065" s="170" t="s">
        <v>3623</v>
      </c>
      <c r="J8065" s="155" t="s">
        <v>3623</v>
      </c>
      <c r="K8065" s="170">
        <v>3</v>
      </c>
      <c r="L8065" s="170">
        <v>7</v>
      </c>
      <c r="M8065" s="402">
        <v>18335</v>
      </c>
      <c r="N8065" s="170"/>
      <c r="O8065" s="170"/>
      <c r="P8065" s="402"/>
    </row>
    <row r="8066" spans="1:16" ht="33.75" x14ac:dyDescent="0.2">
      <c r="A8066" s="406" t="s">
        <v>3527</v>
      </c>
      <c r="B8066" s="406" t="s">
        <v>3526</v>
      </c>
      <c r="C8066" s="170" t="s">
        <v>2594</v>
      </c>
      <c r="D8066" s="405" t="s">
        <v>4788</v>
      </c>
      <c r="E8066" s="404">
        <v>3000</v>
      </c>
      <c r="F8066" s="434" t="s">
        <v>4787</v>
      </c>
      <c r="G8066" s="403" t="s">
        <v>4786</v>
      </c>
      <c r="H8066" s="170" t="s">
        <v>4785</v>
      </c>
      <c r="I8066" s="170" t="s">
        <v>3628</v>
      </c>
      <c r="J8066" s="155" t="s">
        <v>3628</v>
      </c>
      <c r="K8066" s="170">
        <v>3</v>
      </c>
      <c r="L8066" s="170">
        <v>7</v>
      </c>
      <c r="M8066" s="402">
        <v>20700</v>
      </c>
      <c r="N8066" s="170"/>
      <c r="O8066" s="170"/>
      <c r="P8066" s="402"/>
    </row>
    <row r="8067" spans="1:16" ht="33.75" x14ac:dyDescent="0.2">
      <c r="A8067" s="406" t="s">
        <v>3527</v>
      </c>
      <c r="B8067" s="406" t="s">
        <v>3526</v>
      </c>
      <c r="C8067" s="170" t="s">
        <v>2594</v>
      </c>
      <c r="D8067" s="405" t="s">
        <v>4784</v>
      </c>
      <c r="E8067" s="404">
        <v>3950</v>
      </c>
      <c r="F8067" s="434" t="s">
        <v>4783</v>
      </c>
      <c r="G8067" s="403" t="s">
        <v>4782</v>
      </c>
      <c r="H8067" s="170" t="s">
        <v>3528</v>
      </c>
      <c r="I8067" s="170" t="s">
        <v>3529</v>
      </c>
      <c r="J8067" s="155" t="s">
        <v>3528</v>
      </c>
      <c r="K8067" s="170">
        <v>4</v>
      </c>
      <c r="L8067" s="170">
        <v>12</v>
      </c>
      <c r="M8067" s="402">
        <v>48300</v>
      </c>
      <c r="N8067" s="170"/>
      <c r="O8067" s="170"/>
      <c r="P8067" s="402"/>
    </row>
    <row r="8068" spans="1:16" ht="33.75" x14ac:dyDescent="0.2">
      <c r="A8068" s="406" t="s">
        <v>3527</v>
      </c>
      <c r="B8068" s="406" t="s">
        <v>3526</v>
      </c>
      <c r="C8068" s="170" t="s">
        <v>2594</v>
      </c>
      <c r="D8068" s="405" t="s">
        <v>4781</v>
      </c>
      <c r="E8068" s="404">
        <v>3950</v>
      </c>
      <c r="F8068" s="434" t="s">
        <v>4780</v>
      </c>
      <c r="G8068" s="403" t="s">
        <v>4779</v>
      </c>
      <c r="H8068" s="170" t="s">
        <v>3528</v>
      </c>
      <c r="I8068" s="170" t="s">
        <v>3529</v>
      </c>
      <c r="J8068" s="155" t="s">
        <v>3528</v>
      </c>
      <c r="K8068" s="170">
        <v>4</v>
      </c>
      <c r="L8068" s="170">
        <v>12</v>
      </c>
      <c r="M8068" s="402">
        <v>48300</v>
      </c>
      <c r="N8068" s="170"/>
      <c r="O8068" s="170"/>
      <c r="P8068" s="402"/>
    </row>
    <row r="8069" spans="1:16" ht="33.75" x14ac:dyDescent="0.2">
      <c r="A8069" s="406" t="s">
        <v>3527</v>
      </c>
      <c r="B8069" s="406" t="s">
        <v>3526</v>
      </c>
      <c r="C8069" s="170" t="s">
        <v>2594</v>
      </c>
      <c r="D8069" s="405" t="s">
        <v>3532</v>
      </c>
      <c r="E8069" s="404">
        <v>3500</v>
      </c>
      <c r="F8069" s="434" t="s">
        <v>4772</v>
      </c>
      <c r="G8069" s="403" t="s">
        <v>4771</v>
      </c>
      <c r="H8069" s="170" t="s">
        <v>3820</v>
      </c>
      <c r="I8069" s="170" t="s">
        <v>3623</v>
      </c>
      <c r="J8069" s="155" t="s">
        <v>3623</v>
      </c>
      <c r="K8069" s="170">
        <v>4</v>
      </c>
      <c r="L8069" s="170">
        <v>12</v>
      </c>
      <c r="M8069" s="402">
        <v>42900</v>
      </c>
      <c r="N8069" s="170"/>
      <c r="O8069" s="170"/>
      <c r="P8069" s="402"/>
    </row>
    <row r="8070" spans="1:16" ht="33.75" x14ac:dyDescent="0.2">
      <c r="A8070" s="406" t="s">
        <v>3527</v>
      </c>
      <c r="B8070" s="406" t="s">
        <v>3526</v>
      </c>
      <c r="C8070" s="170" t="s">
        <v>2594</v>
      </c>
      <c r="D8070" s="405" t="s">
        <v>4010</v>
      </c>
      <c r="E8070" s="404">
        <v>1300</v>
      </c>
      <c r="F8070" s="434" t="s">
        <v>4768</v>
      </c>
      <c r="G8070" s="403" t="s">
        <v>4767</v>
      </c>
      <c r="H8070" s="170" t="s">
        <v>3779</v>
      </c>
      <c r="I8070" s="170" t="s">
        <v>3522</v>
      </c>
      <c r="J8070" s="155" t="s">
        <v>3779</v>
      </c>
      <c r="K8070" s="170">
        <v>2</v>
      </c>
      <c r="L8070" s="170">
        <v>6</v>
      </c>
      <c r="M8070" s="402">
        <v>8600</v>
      </c>
      <c r="N8070" s="170"/>
      <c r="O8070" s="170"/>
      <c r="P8070" s="402"/>
    </row>
    <row r="8071" spans="1:16" ht="33.75" x14ac:dyDescent="0.2">
      <c r="A8071" s="406" t="s">
        <v>3527</v>
      </c>
      <c r="B8071" s="406" t="s">
        <v>3526</v>
      </c>
      <c r="C8071" s="170" t="s">
        <v>2594</v>
      </c>
      <c r="D8071" s="405" t="s">
        <v>3735</v>
      </c>
      <c r="E8071" s="404">
        <v>2500</v>
      </c>
      <c r="F8071" s="434" t="s">
        <v>4766</v>
      </c>
      <c r="G8071" s="403" t="s">
        <v>4765</v>
      </c>
      <c r="H8071" s="170" t="s">
        <v>4178</v>
      </c>
      <c r="I8071" s="170" t="s">
        <v>3534</v>
      </c>
      <c r="J8071" s="155" t="s">
        <v>4178</v>
      </c>
      <c r="K8071" s="170">
        <v>4</v>
      </c>
      <c r="L8071" s="170">
        <v>12</v>
      </c>
      <c r="M8071" s="402">
        <v>30900</v>
      </c>
      <c r="N8071" s="170"/>
      <c r="O8071" s="170"/>
      <c r="P8071" s="402"/>
    </row>
    <row r="8072" spans="1:16" ht="33.75" x14ac:dyDescent="0.2">
      <c r="A8072" s="406" t="s">
        <v>3527</v>
      </c>
      <c r="B8072" s="406" t="s">
        <v>3526</v>
      </c>
      <c r="C8072" s="170" t="s">
        <v>2594</v>
      </c>
      <c r="D8072" s="405" t="s">
        <v>4762</v>
      </c>
      <c r="E8072" s="404">
        <v>2000</v>
      </c>
      <c r="F8072" s="434" t="s">
        <v>4761</v>
      </c>
      <c r="G8072" s="403" t="s">
        <v>4760</v>
      </c>
      <c r="H8072" s="170" t="s">
        <v>4759</v>
      </c>
      <c r="I8072" s="170" t="s">
        <v>3534</v>
      </c>
      <c r="J8072" s="155" t="s">
        <v>4759</v>
      </c>
      <c r="K8072" s="170">
        <v>4</v>
      </c>
      <c r="L8072" s="170">
        <v>12</v>
      </c>
      <c r="M8072" s="402">
        <v>21481.490000000005</v>
      </c>
      <c r="N8072" s="170"/>
      <c r="O8072" s="170"/>
      <c r="P8072" s="402"/>
    </row>
    <row r="8073" spans="1:16" ht="33.75" x14ac:dyDescent="0.2">
      <c r="A8073" s="406" t="s">
        <v>3527</v>
      </c>
      <c r="B8073" s="406" t="s">
        <v>3526</v>
      </c>
      <c r="C8073" s="170" t="s">
        <v>2594</v>
      </c>
      <c r="D8073" s="405" t="s">
        <v>3655</v>
      </c>
      <c r="E8073" s="404">
        <v>2057</v>
      </c>
      <c r="F8073" s="434" t="s">
        <v>4758</v>
      </c>
      <c r="G8073" s="403" t="s">
        <v>4757</v>
      </c>
      <c r="H8073" s="170" t="s">
        <v>3574</v>
      </c>
      <c r="I8073" s="170" t="s">
        <v>3534</v>
      </c>
      <c r="J8073" s="155" t="s">
        <v>3574</v>
      </c>
      <c r="K8073" s="170">
        <v>4</v>
      </c>
      <c r="L8073" s="170">
        <v>12</v>
      </c>
      <c r="M8073" s="402">
        <v>25651</v>
      </c>
      <c r="N8073" s="170"/>
      <c r="O8073" s="170"/>
      <c r="P8073" s="402"/>
    </row>
    <row r="8074" spans="1:16" ht="33.75" x14ac:dyDescent="0.2">
      <c r="A8074" s="406" t="s">
        <v>3527</v>
      </c>
      <c r="B8074" s="406" t="s">
        <v>3526</v>
      </c>
      <c r="C8074" s="170" t="s">
        <v>2594</v>
      </c>
      <c r="D8074" s="405" t="s">
        <v>4475</v>
      </c>
      <c r="E8074" s="404">
        <v>3500</v>
      </c>
      <c r="F8074" s="434" t="s">
        <v>4756</v>
      </c>
      <c r="G8074" s="403" t="s">
        <v>4755</v>
      </c>
      <c r="H8074" s="170" t="s">
        <v>3542</v>
      </c>
      <c r="I8074" s="170" t="s">
        <v>3534</v>
      </c>
      <c r="J8074" s="155" t="s">
        <v>3542</v>
      </c>
      <c r="K8074" s="170">
        <v>4</v>
      </c>
      <c r="L8074" s="170">
        <v>12</v>
      </c>
      <c r="M8074" s="402">
        <v>42900</v>
      </c>
      <c r="N8074" s="170"/>
      <c r="O8074" s="170"/>
      <c r="P8074" s="402"/>
    </row>
    <row r="8075" spans="1:16" ht="33.75" x14ac:dyDescent="0.2">
      <c r="A8075" s="406" t="s">
        <v>3527</v>
      </c>
      <c r="B8075" s="406" t="s">
        <v>3526</v>
      </c>
      <c r="C8075" s="170" t="s">
        <v>2594</v>
      </c>
      <c r="D8075" s="405" t="s">
        <v>3655</v>
      </c>
      <c r="E8075" s="404">
        <v>2057</v>
      </c>
      <c r="F8075" s="434" t="s">
        <v>4752</v>
      </c>
      <c r="G8075" s="403" t="s">
        <v>4751</v>
      </c>
      <c r="H8075" s="170" t="s">
        <v>3567</v>
      </c>
      <c r="I8075" s="170" t="s">
        <v>3534</v>
      </c>
      <c r="J8075" s="155" t="s">
        <v>3567</v>
      </c>
      <c r="K8075" s="170">
        <v>4</v>
      </c>
      <c r="L8075" s="170">
        <v>12</v>
      </c>
      <c r="M8075" s="402">
        <v>25584</v>
      </c>
      <c r="N8075" s="170"/>
      <c r="O8075" s="170"/>
      <c r="P8075" s="402"/>
    </row>
    <row r="8076" spans="1:16" ht="33.75" x14ac:dyDescent="0.2">
      <c r="A8076" s="406" t="s">
        <v>3527</v>
      </c>
      <c r="B8076" s="406" t="s">
        <v>3526</v>
      </c>
      <c r="C8076" s="170" t="s">
        <v>2594</v>
      </c>
      <c r="D8076" s="405" t="s">
        <v>3740</v>
      </c>
      <c r="E8076" s="404">
        <v>3500</v>
      </c>
      <c r="F8076" s="434" t="s">
        <v>4750</v>
      </c>
      <c r="G8076" s="403" t="s">
        <v>4749</v>
      </c>
      <c r="H8076" s="170" t="s">
        <v>3567</v>
      </c>
      <c r="I8076" s="170" t="s">
        <v>3529</v>
      </c>
      <c r="J8076" s="155" t="s">
        <v>3567</v>
      </c>
      <c r="K8076" s="170">
        <v>4</v>
      </c>
      <c r="L8076" s="170">
        <v>12</v>
      </c>
      <c r="M8076" s="402">
        <v>42900</v>
      </c>
      <c r="N8076" s="170"/>
      <c r="O8076" s="170"/>
      <c r="P8076" s="402"/>
    </row>
    <row r="8077" spans="1:16" ht="33.75" x14ac:dyDescent="0.2">
      <c r="A8077" s="406" t="s">
        <v>3527</v>
      </c>
      <c r="B8077" s="406" t="s">
        <v>3526</v>
      </c>
      <c r="C8077" s="170" t="s">
        <v>2594</v>
      </c>
      <c r="D8077" s="405" t="s">
        <v>3740</v>
      </c>
      <c r="E8077" s="404">
        <v>3500</v>
      </c>
      <c r="F8077" s="434" t="s">
        <v>4748</v>
      </c>
      <c r="G8077" s="403" t="s">
        <v>4747</v>
      </c>
      <c r="H8077" s="170" t="s">
        <v>3859</v>
      </c>
      <c r="I8077" s="170" t="s">
        <v>3560</v>
      </c>
      <c r="J8077" s="155" t="s">
        <v>3859</v>
      </c>
      <c r="K8077" s="170">
        <v>4</v>
      </c>
      <c r="L8077" s="170">
        <v>10</v>
      </c>
      <c r="M8077" s="402">
        <v>35900</v>
      </c>
      <c r="N8077" s="170"/>
      <c r="O8077" s="170"/>
      <c r="P8077" s="402"/>
    </row>
    <row r="8078" spans="1:16" ht="33.75" x14ac:dyDescent="0.2">
      <c r="A8078" s="406" t="s">
        <v>3527</v>
      </c>
      <c r="B8078" s="406" t="s">
        <v>3526</v>
      </c>
      <c r="C8078" s="170" t="s">
        <v>2594</v>
      </c>
      <c r="D8078" s="405" t="s">
        <v>4744</v>
      </c>
      <c r="E8078" s="404">
        <v>3000</v>
      </c>
      <c r="F8078" s="434" t="s">
        <v>4743</v>
      </c>
      <c r="G8078" s="403" t="s">
        <v>4742</v>
      </c>
      <c r="H8078" s="170" t="s">
        <v>3533</v>
      </c>
      <c r="I8078" s="170" t="s">
        <v>3529</v>
      </c>
      <c r="J8078" s="155" t="s">
        <v>3533</v>
      </c>
      <c r="K8078" s="170">
        <v>4</v>
      </c>
      <c r="L8078" s="170">
        <v>12</v>
      </c>
      <c r="M8078" s="402">
        <v>36900</v>
      </c>
      <c r="N8078" s="170"/>
      <c r="O8078" s="170"/>
      <c r="P8078" s="402"/>
    </row>
    <row r="8079" spans="1:16" ht="33.75" x14ac:dyDescent="0.2">
      <c r="A8079" s="406" t="s">
        <v>3527</v>
      </c>
      <c r="B8079" s="406" t="s">
        <v>3526</v>
      </c>
      <c r="C8079" s="170" t="s">
        <v>2594</v>
      </c>
      <c r="D8079" s="405" t="s">
        <v>3740</v>
      </c>
      <c r="E8079" s="404">
        <v>3500</v>
      </c>
      <c r="F8079" s="434" t="s">
        <v>4741</v>
      </c>
      <c r="G8079" s="403" t="s">
        <v>4740</v>
      </c>
      <c r="H8079" s="170" t="s">
        <v>3538</v>
      </c>
      <c r="I8079" s="170" t="s">
        <v>3522</v>
      </c>
      <c r="J8079" s="155" t="s">
        <v>3538</v>
      </c>
      <c r="K8079" s="170">
        <v>4</v>
      </c>
      <c r="L8079" s="170">
        <v>12</v>
      </c>
      <c r="M8079" s="402">
        <v>42900</v>
      </c>
      <c r="N8079" s="170"/>
      <c r="O8079" s="170"/>
      <c r="P8079" s="402"/>
    </row>
    <row r="8080" spans="1:16" ht="33.75" x14ac:dyDescent="0.2">
      <c r="A8080" s="406" t="s">
        <v>3527</v>
      </c>
      <c r="B8080" s="406" t="s">
        <v>3526</v>
      </c>
      <c r="C8080" s="170" t="s">
        <v>2594</v>
      </c>
      <c r="D8080" s="405" t="s">
        <v>4739</v>
      </c>
      <c r="E8080" s="404">
        <v>2000</v>
      </c>
      <c r="F8080" s="434" t="s">
        <v>4738</v>
      </c>
      <c r="G8080" s="403" t="s">
        <v>4737</v>
      </c>
      <c r="H8080" s="170" t="s">
        <v>3538</v>
      </c>
      <c r="I8080" s="170" t="s">
        <v>3522</v>
      </c>
      <c r="J8080" s="155" t="s">
        <v>3538</v>
      </c>
      <c r="K8080" s="170">
        <v>4</v>
      </c>
      <c r="L8080" s="170">
        <v>12</v>
      </c>
      <c r="M8080" s="402">
        <v>24900</v>
      </c>
      <c r="N8080" s="170"/>
      <c r="O8080" s="170"/>
      <c r="P8080" s="402"/>
    </row>
    <row r="8081" spans="1:16" ht="33.75" x14ac:dyDescent="0.2">
      <c r="A8081" s="406" t="s">
        <v>3527</v>
      </c>
      <c r="B8081" s="406" t="s">
        <v>3526</v>
      </c>
      <c r="C8081" s="170" t="s">
        <v>2594</v>
      </c>
      <c r="D8081" s="405" t="s">
        <v>4736</v>
      </c>
      <c r="E8081" s="404">
        <v>6500</v>
      </c>
      <c r="F8081" s="434" t="s">
        <v>4735</v>
      </c>
      <c r="G8081" s="403" t="s">
        <v>4734</v>
      </c>
      <c r="H8081" s="170" t="s">
        <v>3542</v>
      </c>
      <c r="I8081" s="170" t="s">
        <v>3529</v>
      </c>
      <c r="J8081" s="155" t="s">
        <v>3542</v>
      </c>
      <c r="K8081" s="170">
        <v>4</v>
      </c>
      <c r="L8081" s="170">
        <v>12</v>
      </c>
      <c r="M8081" s="402">
        <v>72708</v>
      </c>
      <c r="N8081" s="170"/>
      <c r="O8081" s="170"/>
      <c r="P8081" s="402"/>
    </row>
    <row r="8082" spans="1:16" ht="33.75" x14ac:dyDescent="0.2">
      <c r="A8082" s="406" t="s">
        <v>3527</v>
      </c>
      <c r="B8082" s="406" t="s">
        <v>3526</v>
      </c>
      <c r="C8082" s="170" t="s">
        <v>2594</v>
      </c>
      <c r="D8082" s="405" t="s">
        <v>6018</v>
      </c>
      <c r="E8082" s="404">
        <v>7000</v>
      </c>
      <c r="F8082" s="434" t="s">
        <v>6017</v>
      </c>
      <c r="G8082" s="403" t="s">
        <v>6016</v>
      </c>
      <c r="H8082" s="170" t="s">
        <v>4270</v>
      </c>
      <c r="I8082" s="170" t="s">
        <v>3529</v>
      </c>
      <c r="J8082" s="155" t="s">
        <v>4270</v>
      </c>
      <c r="K8082" s="170">
        <v>2</v>
      </c>
      <c r="L8082" s="170">
        <v>4</v>
      </c>
      <c r="M8082" s="402">
        <v>24496.89</v>
      </c>
      <c r="N8082" s="170"/>
      <c r="O8082" s="170"/>
      <c r="P8082" s="402"/>
    </row>
    <row r="8083" spans="1:16" ht="33.75" x14ac:dyDescent="0.2">
      <c r="A8083" s="406" t="s">
        <v>3527</v>
      </c>
      <c r="B8083" s="406" t="s">
        <v>3526</v>
      </c>
      <c r="C8083" s="170" t="s">
        <v>2594</v>
      </c>
      <c r="D8083" s="405" t="s">
        <v>3778</v>
      </c>
      <c r="E8083" s="404">
        <v>3500</v>
      </c>
      <c r="F8083" s="434" t="s">
        <v>4733</v>
      </c>
      <c r="G8083" s="403" t="s">
        <v>4732</v>
      </c>
      <c r="H8083" s="170" t="s">
        <v>3779</v>
      </c>
      <c r="I8083" s="170" t="s">
        <v>3623</v>
      </c>
      <c r="J8083" s="155" t="s">
        <v>3623</v>
      </c>
      <c r="K8083" s="170">
        <v>4</v>
      </c>
      <c r="L8083" s="170">
        <v>12</v>
      </c>
      <c r="M8083" s="402">
        <v>42900</v>
      </c>
      <c r="N8083" s="170"/>
      <c r="O8083" s="170"/>
      <c r="P8083" s="402"/>
    </row>
    <row r="8084" spans="1:16" ht="33.75" x14ac:dyDescent="0.2">
      <c r="A8084" s="406" t="s">
        <v>3527</v>
      </c>
      <c r="B8084" s="406" t="s">
        <v>3526</v>
      </c>
      <c r="C8084" s="170" t="s">
        <v>2594</v>
      </c>
      <c r="D8084" s="405" t="s">
        <v>3740</v>
      </c>
      <c r="E8084" s="404">
        <v>3500</v>
      </c>
      <c r="F8084" s="434" t="s">
        <v>4731</v>
      </c>
      <c r="G8084" s="403" t="s">
        <v>4730</v>
      </c>
      <c r="H8084" s="170" t="s">
        <v>3574</v>
      </c>
      <c r="I8084" s="170" t="s">
        <v>3529</v>
      </c>
      <c r="J8084" s="155" t="s">
        <v>3574</v>
      </c>
      <c r="K8084" s="170">
        <v>4</v>
      </c>
      <c r="L8084" s="170">
        <v>12</v>
      </c>
      <c r="M8084" s="402">
        <v>42900</v>
      </c>
      <c r="N8084" s="170"/>
      <c r="O8084" s="170"/>
      <c r="P8084" s="402"/>
    </row>
    <row r="8085" spans="1:16" ht="33.75" x14ac:dyDescent="0.2">
      <c r="A8085" s="406" t="s">
        <v>3527</v>
      </c>
      <c r="B8085" s="406" t="s">
        <v>3526</v>
      </c>
      <c r="C8085" s="170" t="s">
        <v>2594</v>
      </c>
      <c r="D8085" s="405" t="s">
        <v>4729</v>
      </c>
      <c r="E8085" s="404">
        <v>2500</v>
      </c>
      <c r="F8085" s="434" t="s">
        <v>4728</v>
      </c>
      <c r="G8085" s="403" t="s">
        <v>4727</v>
      </c>
      <c r="H8085" s="170" t="s">
        <v>3533</v>
      </c>
      <c r="I8085" s="170" t="s">
        <v>3534</v>
      </c>
      <c r="J8085" s="155" t="s">
        <v>3533</v>
      </c>
      <c r="K8085" s="170">
        <v>4</v>
      </c>
      <c r="L8085" s="170">
        <v>12</v>
      </c>
      <c r="M8085" s="402">
        <v>30900</v>
      </c>
      <c r="N8085" s="170"/>
      <c r="O8085" s="170"/>
      <c r="P8085" s="402"/>
    </row>
    <row r="8086" spans="1:16" ht="33.75" x14ac:dyDescent="0.2">
      <c r="A8086" s="406" t="s">
        <v>3527</v>
      </c>
      <c r="B8086" s="406" t="s">
        <v>3526</v>
      </c>
      <c r="C8086" s="170" t="s">
        <v>2594</v>
      </c>
      <c r="D8086" s="405" t="s">
        <v>3627</v>
      </c>
      <c r="E8086" s="404">
        <v>3500</v>
      </c>
      <c r="F8086" s="434" t="s">
        <v>6015</v>
      </c>
      <c r="G8086" s="403" t="s">
        <v>6014</v>
      </c>
      <c r="H8086" s="170" t="s">
        <v>3533</v>
      </c>
      <c r="I8086" s="170" t="s">
        <v>3534</v>
      </c>
      <c r="J8086" s="155" t="s">
        <v>3533</v>
      </c>
      <c r="K8086" s="170">
        <v>3</v>
      </c>
      <c r="L8086" s="170">
        <v>7</v>
      </c>
      <c r="M8086" s="402">
        <v>25266.67</v>
      </c>
      <c r="N8086" s="170"/>
      <c r="O8086" s="170"/>
      <c r="P8086" s="402"/>
    </row>
    <row r="8087" spans="1:16" ht="33.75" x14ac:dyDescent="0.2">
      <c r="A8087" s="406" t="s">
        <v>3527</v>
      </c>
      <c r="B8087" s="406" t="s">
        <v>3526</v>
      </c>
      <c r="C8087" s="170" t="s">
        <v>2594</v>
      </c>
      <c r="D8087" s="405" t="s">
        <v>4074</v>
      </c>
      <c r="E8087" s="404">
        <v>1620</v>
      </c>
      <c r="F8087" s="434" t="s">
        <v>4726</v>
      </c>
      <c r="G8087" s="403" t="s">
        <v>4725</v>
      </c>
      <c r="H8087" s="170" t="s">
        <v>3533</v>
      </c>
      <c r="I8087" s="170" t="s">
        <v>3623</v>
      </c>
      <c r="J8087" s="155" t="s">
        <v>3623</v>
      </c>
      <c r="K8087" s="170">
        <v>4</v>
      </c>
      <c r="L8087" s="170">
        <v>12</v>
      </c>
      <c r="M8087" s="402">
        <v>20340</v>
      </c>
      <c r="N8087" s="170"/>
      <c r="O8087" s="170"/>
      <c r="P8087" s="402"/>
    </row>
    <row r="8088" spans="1:16" ht="33.75" x14ac:dyDescent="0.2">
      <c r="A8088" s="406" t="s">
        <v>3527</v>
      </c>
      <c r="B8088" s="406" t="s">
        <v>3526</v>
      </c>
      <c r="C8088" s="170" t="s">
        <v>2594</v>
      </c>
      <c r="D8088" s="405" t="s">
        <v>3789</v>
      </c>
      <c r="E8088" s="404">
        <v>2000</v>
      </c>
      <c r="F8088" s="434" t="s">
        <v>4724</v>
      </c>
      <c r="G8088" s="403" t="s">
        <v>4723</v>
      </c>
      <c r="H8088" s="170" t="s">
        <v>3574</v>
      </c>
      <c r="I8088" s="170" t="s">
        <v>3628</v>
      </c>
      <c r="J8088" s="155" t="s">
        <v>3628</v>
      </c>
      <c r="K8088" s="170">
        <v>4</v>
      </c>
      <c r="L8088" s="170">
        <v>12</v>
      </c>
      <c r="M8088" s="402">
        <v>24900</v>
      </c>
      <c r="N8088" s="170"/>
      <c r="O8088" s="170"/>
      <c r="P8088" s="402"/>
    </row>
    <row r="8089" spans="1:16" ht="33.75" x14ac:dyDescent="0.2">
      <c r="A8089" s="406" t="s">
        <v>3527</v>
      </c>
      <c r="B8089" s="406" t="s">
        <v>3526</v>
      </c>
      <c r="C8089" s="170" t="s">
        <v>2594</v>
      </c>
      <c r="D8089" s="405" t="s">
        <v>6013</v>
      </c>
      <c r="E8089" s="404">
        <v>1800</v>
      </c>
      <c r="F8089" s="434" t="s">
        <v>6012</v>
      </c>
      <c r="G8089" s="403" t="s">
        <v>6011</v>
      </c>
      <c r="H8089" s="170" t="s">
        <v>4295</v>
      </c>
      <c r="I8089" s="170" t="s">
        <v>3534</v>
      </c>
      <c r="J8089" s="155" t="s">
        <v>4295</v>
      </c>
      <c r="K8089" s="170">
        <v>1</v>
      </c>
      <c r="L8089" s="170">
        <v>2</v>
      </c>
      <c r="M8089" s="402">
        <v>2830.2</v>
      </c>
      <c r="N8089" s="170"/>
      <c r="O8089" s="170"/>
      <c r="P8089" s="402"/>
    </row>
    <row r="8090" spans="1:16" ht="33.75" x14ac:dyDescent="0.2">
      <c r="A8090" s="406" t="s">
        <v>3527</v>
      </c>
      <c r="B8090" s="406" t="s">
        <v>3526</v>
      </c>
      <c r="C8090" s="170" t="s">
        <v>2594</v>
      </c>
      <c r="D8090" s="405" t="s">
        <v>3655</v>
      </c>
      <c r="E8090" s="404">
        <v>2057</v>
      </c>
      <c r="F8090" s="434" t="s">
        <v>4722</v>
      </c>
      <c r="G8090" s="403" t="s">
        <v>4721</v>
      </c>
      <c r="H8090" s="170" t="s">
        <v>3574</v>
      </c>
      <c r="I8090" s="170" t="s">
        <v>3522</v>
      </c>
      <c r="J8090" s="155" t="s">
        <v>3574</v>
      </c>
      <c r="K8090" s="170">
        <v>4</v>
      </c>
      <c r="L8090" s="170">
        <v>12</v>
      </c>
      <c r="M8090" s="402">
        <v>25718.57</v>
      </c>
      <c r="N8090" s="170"/>
      <c r="O8090" s="170"/>
      <c r="P8090" s="402"/>
    </row>
    <row r="8091" spans="1:16" ht="33.75" x14ac:dyDescent="0.2">
      <c r="A8091" s="406" t="s">
        <v>3527</v>
      </c>
      <c r="B8091" s="406" t="s">
        <v>3526</v>
      </c>
      <c r="C8091" s="170" t="s">
        <v>2594</v>
      </c>
      <c r="D8091" s="405" t="s">
        <v>4720</v>
      </c>
      <c r="E8091" s="404">
        <v>1600</v>
      </c>
      <c r="F8091" s="434" t="s">
        <v>4719</v>
      </c>
      <c r="G8091" s="403" t="s">
        <v>4718</v>
      </c>
      <c r="H8091" s="170" t="s">
        <v>3533</v>
      </c>
      <c r="I8091" s="170" t="s">
        <v>3628</v>
      </c>
      <c r="J8091" s="155" t="s">
        <v>3628</v>
      </c>
      <c r="K8091" s="170">
        <v>4</v>
      </c>
      <c r="L8091" s="170">
        <v>12</v>
      </c>
      <c r="M8091" s="402">
        <v>20100</v>
      </c>
      <c r="N8091" s="170"/>
      <c r="O8091" s="170"/>
      <c r="P8091" s="402"/>
    </row>
    <row r="8092" spans="1:16" ht="33.75" x14ac:dyDescent="0.2">
      <c r="A8092" s="406" t="s">
        <v>3527</v>
      </c>
      <c r="B8092" s="406" t="s">
        <v>3526</v>
      </c>
      <c r="C8092" s="170" t="s">
        <v>2594</v>
      </c>
      <c r="D8092" s="405" t="s">
        <v>3532</v>
      </c>
      <c r="E8092" s="404">
        <v>2500</v>
      </c>
      <c r="F8092" s="434" t="s">
        <v>4717</v>
      </c>
      <c r="G8092" s="403" t="s">
        <v>4716</v>
      </c>
      <c r="H8092" s="170" t="s">
        <v>3542</v>
      </c>
      <c r="I8092" s="170" t="s">
        <v>3623</v>
      </c>
      <c r="J8092" s="155" t="s">
        <v>3623</v>
      </c>
      <c r="K8092" s="170">
        <v>4</v>
      </c>
      <c r="L8092" s="170">
        <v>12</v>
      </c>
      <c r="M8092" s="402">
        <v>30900</v>
      </c>
      <c r="N8092" s="170"/>
      <c r="O8092" s="170"/>
      <c r="P8092" s="402"/>
    </row>
    <row r="8093" spans="1:16" ht="33.75" x14ac:dyDescent="0.2">
      <c r="A8093" s="406" t="s">
        <v>3527</v>
      </c>
      <c r="B8093" s="406" t="s">
        <v>3526</v>
      </c>
      <c r="C8093" s="170" t="s">
        <v>2594</v>
      </c>
      <c r="D8093" s="405" t="s">
        <v>4715</v>
      </c>
      <c r="E8093" s="404">
        <v>2000</v>
      </c>
      <c r="F8093" s="434" t="s">
        <v>4714</v>
      </c>
      <c r="G8093" s="403" t="s">
        <v>4713</v>
      </c>
      <c r="H8093" s="170" t="s">
        <v>3538</v>
      </c>
      <c r="I8093" s="170" t="s">
        <v>3522</v>
      </c>
      <c r="J8093" s="155" t="s">
        <v>3538</v>
      </c>
      <c r="K8093" s="170">
        <v>4</v>
      </c>
      <c r="L8093" s="170">
        <v>12</v>
      </c>
      <c r="M8093" s="402">
        <v>24900</v>
      </c>
      <c r="N8093" s="170"/>
      <c r="O8093" s="170"/>
      <c r="P8093" s="402"/>
    </row>
    <row r="8094" spans="1:16" ht="33.75" x14ac:dyDescent="0.2">
      <c r="A8094" s="406" t="s">
        <v>3527</v>
      </c>
      <c r="B8094" s="406" t="s">
        <v>3526</v>
      </c>
      <c r="C8094" s="170" t="s">
        <v>2594</v>
      </c>
      <c r="D8094" s="405" t="s">
        <v>6010</v>
      </c>
      <c r="E8094" s="404">
        <v>2500</v>
      </c>
      <c r="F8094" s="434" t="s">
        <v>6009</v>
      </c>
      <c r="G8094" s="403" t="s">
        <v>6008</v>
      </c>
      <c r="H8094" s="170" t="s">
        <v>3695</v>
      </c>
      <c r="I8094" s="170" t="s">
        <v>3534</v>
      </c>
      <c r="J8094" s="155" t="s">
        <v>3695</v>
      </c>
      <c r="K8094" s="170">
        <v>3</v>
      </c>
      <c r="L8094" s="170">
        <v>7</v>
      </c>
      <c r="M8094" s="402">
        <v>17890</v>
      </c>
      <c r="N8094" s="170"/>
      <c r="O8094" s="170"/>
      <c r="P8094" s="402"/>
    </row>
    <row r="8095" spans="1:16" ht="33.75" x14ac:dyDescent="0.2">
      <c r="A8095" s="406" t="s">
        <v>3527</v>
      </c>
      <c r="B8095" s="406" t="s">
        <v>3526</v>
      </c>
      <c r="C8095" s="170" t="s">
        <v>2594</v>
      </c>
      <c r="D8095" s="405" t="s">
        <v>3548</v>
      </c>
      <c r="E8095" s="404">
        <v>3000</v>
      </c>
      <c r="F8095" s="434" t="s">
        <v>4712</v>
      </c>
      <c r="G8095" s="403" t="s">
        <v>4711</v>
      </c>
      <c r="H8095" s="170" t="s">
        <v>3567</v>
      </c>
      <c r="I8095" s="170" t="s">
        <v>3623</v>
      </c>
      <c r="J8095" s="155" t="s">
        <v>3623</v>
      </c>
      <c r="K8095" s="170">
        <v>4</v>
      </c>
      <c r="L8095" s="170">
        <v>12</v>
      </c>
      <c r="M8095" s="402">
        <v>36900</v>
      </c>
      <c r="N8095" s="170"/>
      <c r="O8095" s="170"/>
      <c r="P8095" s="402"/>
    </row>
    <row r="8096" spans="1:16" ht="33.75" x14ac:dyDescent="0.2">
      <c r="A8096" s="406" t="s">
        <v>3527</v>
      </c>
      <c r="B8096" s="406" t="s">
        <v>3526</v>
      </c>
      <c r="C8096" s="170" t="s">
        <v>2594</v>
      </c>
      <c r="D8096" s="405" t="s">
        <v>3681</v>
      </c>
      <c r="E8096" s="404">
        <v>6000</v>
      </c>
      <c r="F8096" s="434" t="s">
        <v>6007</v>
      </c>
      <c r="G8096" s="403" t="s">
        <v>6006</v>
      </c>
      <c r="H8096" s="170" t="s">
        <v>6005</v>
      </c>
      <c r="I8096" s="170" t="s">
        <v>3529</v>
      </c>
      <c r="J8096" s="155" t="s">
        <v>6005</v>
      </c>
      <c r="K8096" s="170">
        <v>1</v>
      </c>
      <c r="L8096" s="170">
        <v>3</v>
      </c>
      <c r="M8096" s="402">
        <v>18950</v>
      </c>
      <c r="N8096" s="170"/>
      <c r="O8096" s="170"/>
      <c r="P8096" s="402"/>
    </row>
    <row r="8097" spans="1:16" ht="33.75" x14ac:dyDescent="0.2">
      <c r="A8097" s="406" t="s">
        <v>3527</v>
      </c>
      <c r="B8097" s="406" t="s">
        <v>3526</v>
      </c>
      <c r="C8097" s="170" t="s">
        <v>2594</v>
      </c>
      <c r="D8097" s="405" t="s">
        <v>3887</v>
      </c>
      <c r="E8097" s="404">
        <v>1800</v>
      </c>
      <c r="F8097" s="434" t="s">
        <v>4710</v>
      </c>
      <c r="G8097" s="403" t="s">
        <v>4709</v>
      </c>
      <c r="H8097" s="170" t="s">
        <v>3884</v>
      </c>
      <c r="I8097" s="170" t="s">
        <v>3522</v>
      </c>
      <c r="J8097" s="155" t="s">
        <v>3884</v>
      </c>
      <c r="K8097" s="170">
        <v>4</v>
      </c>
      <c r="L8097" s="170">
        <v>12</v>
      </c>
      <c r="M8097" s="402">
        <v>22562</v>
      </c>
      <c r="N8097" s="170"/>
      <c r="O8097" s="170"/>
      <c r="P8097" s="402"/>
    </row>
    <row r="8098" spans="1:16" ht="33.75" x14ac:dyDescent="0.2">
      <c r="A8098" s="406" t="s">
        <v>3527</v>
      </c>
      <c r="B8098" s="406" t="s">
        <v>3526</v>
      </c>
      <c r="C8098" s="170" t="s">
        <v>2594</v>
      </c>
      <c r="D8098" s="405" t="s">
        <v>4708</v>
      </c>
      <c r="E8098" s="404">
        <v>3500</v>
      </c>
      <c r="F8098" s="434" t="s">
        <v>4707</v>
      </c>
      <c r="G8098" s="403" t="s">
        <v>4706</v>
      </c>
      <c r="H8098" s="170" t="s">
        <v>3533</v>
      </c>
      <c r="I8098" s="170" t="s">
        <v>3529</v>
      </c>
      <c r="J8098" s="155" t="s">
        <v>3533</v>
      </c>
      <c r="K8098" s="170">
        <v>4</v>
      </c>
      <c r="L8098" s="170">
        <v>12</v>
      </c>
      <c r="M8098" s="402">
        <v>42900</v>
      </c>
      <c r="N8098" s="170"/>
      <c r="O8098" s="170"/>
      <c r="P8098" s="402"/>
    </row>
    <row r="8099" spans="1:16" ht="33.75" x14ac:dyDescent="0.2">
      <c r="A8099" s="406" t="s">
        <v>3527</v>
      </c>
      <c r="B8099" s="406" t="s">
        <v>3526</v>
      </c>
      <c r="C8099" s="170" t="s">
        <v>2594</v>
      </c>
      <c r="D8099" s="405" t="s">
        <v>4136</v>
      </c>
      <c r="E8099" s="404">
        <v>5000</v>
      </c>
      <c r="F8099" s="434" t="s">
        <v>4707</v>
      </c>
      <c r="G8099" s="403" t="s">
        <v>4706</v>
      </c>
      <c r="H8099" s="170" t="s">
        <v>3533</v>
      </c>
      <c r="I8099" s="170" t="s">
        <v>3529</v>
      </c>
      <c r="J8099" s="155" t="s">
        <v>3533</v>
      </c>
      <c r="K8099" s="170">
        <v>1</v>
      </c>
      <c r="L8099" s="170">
        <v>0</v>
      </c>
      <c r="M8099" s="402">
        <v>0</v>
      </c>
      <c r="N8099" s="170"/>
      <c r="O8099" s="170"/>
      <c r="P8099" s="402"/>
    </row>
    <row r="8100" spans="1:16" ht="33.75" x14ac:dyDescent="0.2">
      <c r="A8100" s="406" t="s">
        <v>3527</v>
      </c>
      <c r="B8100" s="406" t="s">
        <v>3526</v>
      </c>
      <c r="C8100" s="170" t="s">
        <v>2594</v>
      </c>
      <c r="D8100" s="405" t="s">
        <v>3594</v>
      </c>
      <c r="E8100" s="404">
        <v>2500</v>
      </c>
      <c r="F8100" s="434" t="s">
        <v>4705</v>
      </c>
      <c r="G8100" s="403" t="s">
        <v>4704</v>
      </c>
      <c r="H8100" s="170" t="s">
        <v>4373</v>
      </c>
      <c r="I8100" s="170" t="s">
        <v>3529</v>
      </c>
      <c r="J8100" s="155" t="s">
        <v>4373</v>
      </c>
      <c r="K8100" s="170">
        <v>4</v>
      </c>
      <c r="L8100" s="170">
        <v>12</v>
      </c>
      <c r="M8100" s="402">
        <v>30900</v>
      </c>
      <c r="N8100" s="170"/>
      <c r="O8100" s="170"/>
      <c r="P8100" s="402"/>
    </row>
    <row r="8101" spans="1:16" ht="33.75" x14ac:dyDescent="0.2">
      <c r="A8101" s="406" t="s">
        <v>3527</v>
      </c>
      <c r="B8101" s="406" t="s">
        <v>3526</v>
      </c>
      <c r="C8101" s="170" t="s">
        <v>2594</v>
      </c>
      <c r="D8101" s="405" t="s">
        <v>4703</v>
      </c>
      <c r="E8101" s="404">
        <v>2000</v>
      </c>
      <c r="F8101" s="434" t="s">
        <v>4702</v>
      </c>
      <c r="G8101" s="403" t="s">
        <v>4701</v>
      </c>
      <c r="H8101" s="170" t="s">
        <v>3533</v>
      </c>
      <c r="I8101" s="170" t="s">
        <v>3529</v>
      </c>
      <c r="J8101" s="155" t="s">
        <v>3533</v>
      </c>
      <c r="K8101" s="170">
        <v>4</v>
      </c>
      <c r="L8101" s="170">
        <v>12</v>
      </c>
      <c r="M8101" s="402">
        <v>24900</v>
      </c>
      <c r="N8101" s="170"/>
      <c r="O8101" s="170"/>
      <c r="P8101" s="402"/>
    </row>
    <row r="8102" spans="1:16" ht="33.75" x14ac:dyDescent="0.2">
      <c r="A8102" s="406" t="s">
        <v>3527</v>
      </c>
      <c r="B8102" s="406" t="s">
        <v>3526</v>
      </c>
      <c r="C8102" s="170" t="s">
        <v>2594</v>
      </c>
      <c r="D8102" s="405" t="s">
        <v>6004</v>
      </c>
      <c r="E8102" s="404">
        <v>8000</v>
      </c>
      <c r="F8102" s="434" t="s">
        <v>6003</v>
      </c>
      <c r="G8102" s="403" t="s">
        <v>6002</v>
      </c>
      <c r="H8102" s="170" t="s">
        <v>3574</v>
      </c>
      <c r="I8102" s="170" t="s">
        <v>3529</v>
      </c>
      <c r="J8102" s="155" t="s">
        <v>3574</v>
      </c>
      <c r="K8102" s="170">
        <v>3</v>
      </c>
      <c r="L8102" s="170">
        <v>8</v>
      </c>
      <c r="M8102" s="402">
        <v>74545.33</v>
      </c>
      <c r="N8102" s="170"/>
      <c r="O8102" s="170"/>
      <c r="P8102" s="402"/>
    </row>
    <row r="8103" spans="1:16" ht="33.75" x14ac:dyDescent="0.2">
      <c r="A8103" s="406" t="s">
        <v>3527</v>
      </c>
      <c r="B8103" s="406" t="s">
        <v>3526</v>
      </c>
      <c r="C8103" s="170" t="s">
        <v>2594</v>
      </c>
      <c r="D8103" s="405" t="s">
        <v>6001</v>
      </c>
      <c r="E8103" s="404">
        <v>2340</v>
      </c>
      <c r="F8103" s="434" t="s">
        <v>6000</v>
      </c>
      <c r="G8103" s="403" t="s">
        <v>5999</v>
      </c>
      <c r="H8103" s="170" t="s">
        <v>3533</v>
      </c>
      <c r="I8103" s="170" t="s">
        <v>3534</v>
      </c>
      <c r="J8103" s="155" t="s">
        <v>3533</v>
      </c>
      <c r="K8103" s="170">
        <v>3</v>
      </c>
      <c r="L8103" s="170">
        <v>7</v>
      </c>
      <c r="M8103" s="402">
        <v>17655</v>
      </c>
      <c r="N8103" s="170"/>
      <c r="O8103" s="170"/>
      <c r="P8103" s="402"/>
    </row>
    <row r="8104" spans="1:16" ht="33.75" x14ac:dyDescent="0.2">
      <c r="A8104" s="406" t="s">
        <v>3527</v>
      </c>
      <c r="B8104" s="406" t="s">
        <v>3526</v>
      </c>
      <c r="C8104" s="170" t="s">
        <v>2594</v>
      </c>
      <c r="D8104" s="405" t="s">
        <v>4810</v>
      </c>
      <c r="E8104" s="404">
        <v>10000</v>
      </c>
      <c r="F8104" s="434" t="s">
        <v>5998</v>
      </c>
      <c r="G8104" s="403" t="s">
        <v>5997</v>
      </c>
      <c r="H8104" s="170" t="s">
        <v>3542</v>
      </c>
      <c r="I8104" s="170" t="s">
        <v>3529</v>
      </c>
      <c r="J8104" s="155" t="s">
        <v>3542</v>
      </c>
      <c r="K8104" s="170">
        <v>3</v>
      </c>
      <c r="L8104" s="170">
        <v>7</v>
      </c>
      <c r="M8104" s="402">
        <v>72583.33</v>
      </c>
      <c r="N8104" s="170"/>
      <c r="O8104" s="170"/>
      <c r="P8104" s="402"/>
    </row>
    <row r="8105" spans="1:16" ht="33.75" x14ac:dyDescent="0.2">
      <c r="A8105" s="406" t="s">
        <v>3527</v>
      </c>
      <c r="B8105" s="406" t="s">
        <v>3526</v>
      </c>
      <c r="C8105" s="170" t="s">
        <v>2594</v>
      </c>
      <c r="D8105" s="405" t="s">
        <v>3566</v>
      </c>
      <c r="E8105" s="404">
        <v>2500</v>
      </c>
      <c r="F8105" s="434" t="s">
        <v>4692</v>
      </c>
      <c r="G8105" s="403" t="s">
        <v>4691</v>
      </c>
      <c r="H8105" s="170" t="s">
        <v>3574</v>
      </c>
      <c r="I8105" s="170" t="s">
        <v>3529</v>
      </c>
      <c r="J8105" s="155" t="s">
        <v>3574</v>
      </c>
      <c r="K8105" s="170">
        <v>4</v>
      </c>
      <c r="L8105" s="170">
        <v>12</v>
      </c>
      <c r="M8105" s="402">
        <v>30957.29</v>
      </c>
      <c r="N8105" s="170"/>
      <c r="O8105" s="170"/>
      <c r="P8105" s="402"/>
    </row>
    <row r="8106" spans="1:16" ht="33.75" x14ac:dyDescent="0.2">
      <c r="A8106" s="406" t="s">
        <v>3527</v>
      </c>
      <c r="B8106" s="406" t="s">
        <v>3526</v>
      </c>
      <c r="C8106" s="170" t="s">
        <v>2594</v>
      </c>
      <c r="D8106" s="405" t="s">
        <v>3532</v>
      </c>
      <c r="E8106" s="404">
        <v>3000</v>
      </c>
      <c r="F8106" s="434" t="s">
        <v>5996</v>
      </c>
      <c r="G8106" s="403" t="s">
        <v>5995</v>
      </c>
      <c r="H8106" s="170" t="s">
        <v>3533</v>
      </c>
      <c r="I8106" s="170" t="s">
        <v>3931</v>
      </c>
      <c r="J8106" s="155" t="s">
        <v>3533</v>
      </c>
      <c r="K8106" s="170">
        <v>3</v>
      </c>
      <c r="L8106" s="170">
        <v>7</v>
      </c>
      <c r="M8106" s="402">
        <v>22392</v>
      </c>
      <c r="N8106" s="170"/>
      <c r="O8106" s="170"/>
      <c r="P8106" s="402"/>
    </row>
    <row r="8107" spans="1:16" ht="33.75" x14ac:dyDescent="0.2">
      <c r="A8107" s="406" t="s">
        <v>3527</v>
      </c>
      <c r="B8107" s="406" t="s">
        <v>3526</v>
      </c>
      <c r="C8107" s="170" t="s">
        <v>2594</v>
      </c>
      <c r="D8107" s="405" t="s">
        <v>4690</v>
      </c>
      <c r="E8107" s="404">
        <v>6000</v>
      </c>
      <c r="F8107" s="434" t="s">
        <v>4689</v>
      </c>
      <c r="G8107" s="403" t="s">
        <v>4688</v>
      </c>
      <c r="H8107" s="170" t="s">
        <v>3570</v>
      </c>
      <c r="I8107" s="170" t="s">
        <v>3529</v>
      </c>
      <c r="J8107" s="155" t="s">
        <v>3570</v>
      </c>
      <c r="K8107" s="170">
        <v>4</v>
      </c>
      <c r="L8107" s="170">
        <v>12</v>
      </c>
      <c r="M8107" s="402">
        <v>72900</v>
      </c>
      <c r="N8107" s="170"/>
      <c r="O8107" s="170"/>
      <c r="P8107" s="402"/>
    </row>
    <row r="8108" spans="1:16" ht="33.75" x14ac:dyDescent="0.2">
      <c r="A8108" s="406" t="s">
        <v>3527</v>
      </c>
      <c r="B8108" s="406" t="s">
        <v>3526</v>
      </c>
      <c r="C8108" s="170" t="s">
        <v>2594</v>
      </c>
      <c r="D8108" s="405" t="s">
        <v>3627</v>
      </c>
      <c r="E8108" s="404">
        <v>3500</v>
      </c>
      <c r="F8108" s="434" t="s">
        <v>4687</v>
      </c>
      <c r="G8108" s="403" t="s">
        <v>4686</v>
      </c>
      <c r="H8108" s="170" t="s">
        <v>4304</v>
      </c>
      <c r="I8108" s="170" t="s">
        <v>3623</v>
      </c>
      <c r="J8108" s="155" t="s">
        <v>3623</v>
      </c>
      <c r="K8108" s="170">
        <v>4</v>
      </c>
      <c r="L8108" s="170">
        <v>12</v>
      </c>
      <c r="M8108" s="402">
        <v>42900</v>
      </c>
      <c r="N8108" s="170"/>
      <c r="O8108" s="170"/>
      <c r="P8108" s="402"/>
    </row>
    <row r="8109" spans="1:16" ht="33.75" x14ac:dyDescent="0.2">
      <c r="A8109" s="406" t="s">
        <v>3527</v>
      </c>
      <c r="B8109" s="406" t="s">
        <v>3526</v>
      </c>
      <c r="C8109" s="170" t="s">
        <v>2594</v>
      </c>
      <c r="D8109" s="405" t="s">
        <v>3740</v>
      </c>
      <c r="E8109" s="404">
        <v>3500</v>
      </c>
      <c r="F8109" s="434" t="s">
        <v>4685</v>
      </c>
      <c r="G8109" s="403" t="s">
        <v>4684</v>
      </c>
      <c r="H8109" s="170" t="s">
        <v>3538</v>
      </c>
      <c r="I8109" s="170" t="s">
        <v>3522</v>
      </c>
      <c r="J8109" s="155" t="s">
        <v>3538</v>
      </c>
      <c r="K8109" s="170">
        <v>4</v>
      </c>
      <c r="L8109" s="170">
        <v>10</v>
      </c>
      <c r="M8109" s="402">
        <v>35900</v>
      </c>
      <c r="N8109" s="170"/>
      <c r="O8109" s="170"/>
      <c r="P8109" s="402"/>
    </row>
    <row r="8110" spans="1:16" ht="33.75" x14ac:dyDescent="0.2">
      <c r="A8110" s="406" t="s">
        <v>3527</v>
      </c>
      <c r="B8110" s="406" t="s">
        <v>3526</v>
      </c>
      <c r="C8110" s="170" t="s">
        <v>2594</v>
      </c>
      <c r="D8110" s="405" t="s">
        <v>3532</v>
      </c>
      <c r="E8110" s="404">
        <v>2500</v>
      </c>
      <c r="F8110" s="434" t="s">
        <v>5994</v>
      </c>
      <c r="G8110" s="403" t="s">
        <v>5993</v>
      </c>
      <c r="H8110" s="170" t="s">
        <v>3542</v>
      </c>
      <c r="I8110" s="170" t="s">
        <v>3623</v>
      </c>
      <c r="J8110" s="155" t="s">
        <v>3623</v>
      </c>
      <c r="K8110" s="170">
        <v>3</v>
      </c>
      <c r="L8110" s="170">
        <v>7</v>
      </c>
      <c r="M8110" s="402">
        <v>19710</v>
      </c>
      <c r="N8110" s="170"/>
      <c r="O8110" s="170"/>
      <c r="P8110" s="402"/>
    </row>
    <row r="8111" spans="1:16" ht="33.75" x14ac:dyDescent="0.2">
      <c r="A8111" s="406" t="s">
        <v>3527</v>
      </c>
      <c r="B8111" s="406" t="s">
        <v>3526</v>
      </c>
      <c r="C8111" s="170" t="s">
        <v>2594</v>
      </c>
      <c r="D8111" s="405" t="s">
        <v>3627</v>
      </c>
      <c r="E8111" s="404">
        <v>3500</v>
      </c>
      <c r="F8111" s="434" t="s">
        <v>4683</v>
      </c>
      <c r="G8111" s="403" t="s">
        <v>4682</v>
      </c>
      <c r="H8111" s="170" t="s">
        <v>3533</v>
      </c>
      <c r="I8111" s="170" t="s">
        <v>3534</v>
      </c>
      <c r="J8111" s="155" t="s">
        <v>3533</v>
      </c>
      <c r="K8111" s="170">
        <v>4</v>
      </c>
      <c r="L8111" s="170">
        <v>12</v>
      </c>
      <c r="M8111" s="402">
        <v>42900</v>
      </c>
      <c r="N8111" s="170"/>
      <c r="O8111" s="170"/>
      <c r="P8111" s="402"/>
    </row>
    <row r="8112" spans="1:16" ht="33.75" x14ac:dyDescent="0.2">
      <c r="A8112" s="406" t="s">
        <v>3527</v>
      </c>
      <c r="B8112" s="406" t="s">
        <v>3526</v>
      </c>
      <c r="C8112" s="170" t="s">
        <v>2594</v>
      </c>
      <c r="D8112" s="405" t="s">
        <v>4010</v>
      </c>
      <c r="E8112" s="404">
        <v>1500</v>
      </c>
      <c r="F8112" s="434" t="s">
        <v>4681</v>
      </c>
      <c r="G8112" s="403" t="s">
        <v>4680</v>
      </c>
      <c r="H8112" s="170" t="s">
        <v>3538</v>
      </c>
      <c r="I8112" s="170" t="s">
        <v>3522</v>
      </c>
      <c r="J8112" s="155" t="s">
        <v>3538</v>
      </c>
      <c r="K8112" s="170">
        <v>4</v>
      </c>
      <c r="L8112" s="170">
        <v>12</v>
      </c>
      <c r="M8112" s="402">
        <v>19100</v>
      </c>
      <c r="N8112" s="170"/>
      <c r="O8112" s="170"/>
      <c r="P8112" s="402"/>
    </row>
    <row r="8113" spans="1:16" ht="33.75" x14ac:dyDescent="0.2">
      <c r="A8113" s="406" t="s">
        <v>3527</v>
      </c>
      <c r="B8113" s="406" t="s">
        <v>3526</v>
      </c>
      <c r="C8113" s="170" t="s">
        <v>2594</v>
      </c>
      <c r="D8113" s="405" t="s">
        <v>4679</v>
      </c>
      <c r="E8113" s="404">
        <v>3500</v>
      </c>
      <c r="F8113" s="434" t="s">
        <v>4678</v>
      </c>
      <c r="G8113" s="403" t="s">
        <v>4677</v>
      </c>
      <c r="H8113" s="170" t="s">
        <v>3567</v>
      </c>
      <c r="I8113" s="170" t="s">
        <v>3534</v>
      </c>
      <c r="J8113" s="155" t="s">
        <v>3567</v>
      </c>
      <c r="K8113" s="170">
        <v>4</v>
      </c>
      <c r="L8113" s="170">
        <v>12</v>
      </c>
      <c r="M8113" s="402">
        <v>43141.11</v>
      </c>
      <c r="N8113" s="170"/>
      <c r="O8113" s="170"/>
      <c r="P8113" s="402"/>
    </row>
    <row r="8114" spans="1:16" ht="33.75" x14ac:dyDescent="0.2">
      <c r="A8114" s="406" t="s">
        <v>3527</v>
      </c>
      <c r="B8114" s="406" t="s">
        <v>3526</v>
      </c>
      <c r="C8114" s="170" t="s">
        <v>2594</v>
      </c>
      <c r="D8114" s="405" t="s">
        <v>4672</v>
      </c>
      <c r="E8114" s="404">
        <v>3500</v>
      </c>
      <c r="F8114" s="434" t="s">
        <v>4671</v>
      </c>
      <c r="G8114" s="403" t="s">
        <v>4670</v>
      </c>
      <c r="H8114" s="170" t="s">
        <v>4669</v>
      </c>
      <c r="I8114" s="170" t="s">
        <v>3623</v>
      </c>
      <c r="J8114" s="155" t="s">
        <v>3623</v>
      </c>
      <c r="K8114" s="170">
        <v>4</v>
      </c>
      <c r="L8114" s="170">
        <v>12</v>
      </c>
      <c r="M8114" s="402">
        <v>42900</v>
      </c>
      <c r="N8114" s="170"/>
      <c r="O8114" s="170"/>
      <c r="P8114" s="402"/>
    </row>
    <row r="8115" spans="1:16" ht="33.75" x14ac:dyDescent="0.2">
      <c r="A8115" s="406" t="s">
        <v>3527</v>
      </c>
      <c r="B8115" s="406" t="s">
        <v>3526</v>
      </c>
      <c r="C8115" s="170" t="s">
        <v>2594</v>
      </c>
      <c r="D8115" s="405" t="s">
        <v>4668</v>
      </c>
      <c r="E8115" s="404">
        <v>1200</v>
      </c>
      <c r="F8115" s="434" t="s">
        <v>4667</v>
      </c>
      <c r="G8115" s="403" t="s">
        <v>4666</v>
      </c>
      <c r="H8115" s="170" t="s">
        <v>3538</v>
      </c>
      <c r="I8115" s="170" t="s">
        <v>3628</v>
      </c>
      <c r="J8115" s="155" t="s">
        <v>3628</v>
      </c>
      <c r="K8115" s="170">
        <v>4</v>
      </c>
      <c r="L8115" s="170">
        <v>12</v>
      </c>
      <c r="M8115" s="402">
        <v>15500</v>
      </c>
      <c r="N8115" s="170"/>
      <c r="O8115" s="170"/>
      <c r="P8115" s="402"/>
    </row>
    <row r="8116" spans="1:16" ht="33.75" x14ac:dyDescent="0.2">
      <c r="A8116" s="406" t="s">
        <v>3527</v>
      </c>
      <c r="B8116" s="406" t="s">
        <v>3526</v>
      </c>
      <c r="C8116" s="170" t="s">
        <v>2594</v>
      </c>
      <c r="D8116" s="405" t="s">
        <v>4036</v>
      </c>
      <c r="E8116" s="404">
        <v>3500</v>
      </c>
      <c r="F8116" s="434" t="s">
        <v>5992</v>
      </c>
      <c r="G8116" s="403" t="s">
        <v>5991</v>
      </c>
      <c r="H8116" s="170" t="s">
        <v>3570</v>
      </c>
      <c r="I8116" s="170" t="s">
        <v>3529</v>
      </c>
      <c r="J8116" s="155" t="s">
        <v>3570</v>
      </c>
      <c r="K8116" s="170">
        <v>3</v>
      </c>
      <c r="L8116" s="170">
        <v>7</v>
      </c>
      <c r="M8116" s="402">
        <v>24926</v>
      </c>
      <c r="N8116" s="170"/>
      <c r="O8116" s="170"/>
      <c r="P8116" s="402"/>
    </row>
    <row r="8117" spans="1:16" ht="33.75" x14ac:dyDescent="0.2">
      <c r="A8117" s="406" t="s">
        <v>3527</v>
      </c>
      <c r="B8117" s="406" t="s">
        <v>3526</v>
      </c>
      <c r="C8117" s="170" t="s">
        <v>2594</v>
      </c>
      <c r="D8117" s="405" t="s">
        <v>4665</v>
      </c>
      <c r="E8117" s="404">
        <v>3000</v>
      </c>
      <c r="F8117" s="434" t="s">
        <v>4664</v>
      </c>
      <c r="G8117" s="403" t="s">
        <v>4663</v>
      </c>
      <c r="H8117" s="170" t="s">
        <v>3721</v>
      </c>
      <c r="I8117" s="170" t="s">
        <v>3534</v>
      </c>
      <c r="J8117" s="155" t="s">
        <v>3721</v>
      </c>
      <c r="K8117" s="170">
        <v>4</v>
      </c>
      <c r="L8117" s="170">
        <v>12</v>
      </c>
      <c r="M8117" s="402">
        <v>36900</v>
      </c>
      <c r="N8117" s="170"/>
      <c r="O8117" s="170"/>
      <c r="P8117" s="402"/>
    </row>
    <row r="8118" spans="1:16" ht="33.75" x14ac:dyDescent="0.2">
      <c r="A8118" s="406" t="s">
        <v>3527</v>
      </c>
      <c r="B8118" s="406" t="s">
        <v>3526</v>
      </c>
      <c r="C8118" s="170" t="s">
        <v>2594</v>
      </c>
      <c r="D8118" s="405" t="s">
        <v>4586</v>
      </c>
      <c r="E8118" s="404">
        <v>2340</v>
      </c>
      <c r="F8118" s="434" t="s">
        <v>4662</v>
      </c>
      <c r="G8118" s="403" t="s">
        <v>4661</v>
      </c>
      <c r="H8118" s="170" t="s">
        <v>3574</v>
      </c>
      <c r="I8118" s="170" t="s">
        <v>3534</v>
      </c>
      <c r="J8118" s="155" t="s">
        <v>3574</v>
      </c>
      <c r="K8118" s="170">
        <v>4</v>
      </c>
      <c r="L8118" s="170">
        <v>12</v>
      </c>
      <c r="M8118" s="402">
        <v>28980</v>
      </c>
      <c r="N8118" s="170"/>
      <c r="O8118" s="170"/>
      <c r="P8118" s="402"/>
    </row>
    <row r="8119" spans="1:16" ht="33.75" x14ac:dyDescent="0.2">
      <c r="A8119" s="406" t="s">
        <v>3527</v>
      </c>
      <c r="B8119" s="406" t="s">
        <v>3526</v>
      </c>
      <c r="C8119" s="170" t="s">
        <v>2594</v>
      </c>
      <c r="D8119" s="405" t="s">
        <v>3632</v>
      </c>
      <c r="E8119" s="404">
        <v>3000</v>
      </c>
      <c r="F8119" s="434" t="s">
        <v>5990</v>
      </c>
      <c r="G8119" s="403" t="s">
        <v>5989</v>
      </c>
      <c r="H8119" s="170" t="s">
        <v>3528</v>
      </c>
      <c r="I8119" s="170" t="s">
        <v>3529</v>
      </c>
      <c r="J8119" s="155" t="s">
        <v>3528</v>
      </c>
      <c r="K8119" s="170">
        <v>3</v>
      </c>
      <c r="L8119" s="170">
        <v>7</v>
      </c>
      <c r="M8119" s="402">
        <v>22042</v>
      </c>
      <c r="N8119" s="170"/>
      <c r="O8119" s="170"/>
      <c r="P8119" s="402"/>
    </row>
    <row r="8120" spans="1:16" ht="33.75" x14ac:dyDescent="0.2">
      <c r="A8120" s="406" t="s">
        <v>3527</v>
      </c>
      <c r="B8120" s="406" t="s">
        <v>3526</v>
      </c>
      <c r="C8120" s="170" t="s">
        <v>2594</v>
      </c>
      <c r="D8120" s="405" t="s">
        <v>4660</v>
      </c>
      <c r="E8120" s="404">
        <v>6800</v>
      </c>
      <c r="F8120" s="434" t="s">
        <v>4659</v>
      </c>
      <c r="G8120" s="403" t="s">
        <v>4658</v>
      </c>
      <c r="H8120" s="170" t="s">
        <v>4657</v>
      </c>
      <c r="I8120" s="170" t="s">
        <v>3529</v>
      </c>
      <c r="J8120" s="155" t="s">
        <v>4657</v>
      </c>
      <c r="K8120" s="170">
        <v>4</v>
      </c>
      <c r="L8120" s="170">
        <v>12</v>
      </c>
      <c r="M8120" s="402">
        <v>82500</v>
      </c>
      <c r="N8120" s="170"/>
      <c r="O8120" s="170"/>
      <c r="P8120" s="402"/>
    </row>
    <row r="8121" spans="1:16" ht="33.75" x14ac:dyDescent="0.2">
      <c r="A8121" s="406" t="s">
        <v>3527</v>
      </c>
      <c r="B8121" s="406" t="s">
        <v>3526</v>
      </c>
      <c r="C8121" s="170" t="s">
        <v>2594</v>
      </c>
      <c r="D8121" s="405" t="s">
        <v>4294</v>
      </c>
      <c r="E8121" s="404">
        <v>3500</v>
      </c>
      <c r="F8121" s="434" t="s">
        <v>4656</v>
      </c>
      <c r="G8121" s="403" t="s">
        <v>4655</v>
      </c>
      <c r="H8121" s="170" t="s">
        <v>3533</v>
      </c>
      <c r="I8121" s="170" t="s">
        <v>3534</v>
      </c>
      <c r="J8121" s="155" t="s">
        <v>3533</v>
      </c>
      <c r="K8121" s="170">
        <v>4</v>
      </c>
      <c r="L8121" s="170">
        <v>12</v>
      </c>
      <c r="M8121" s="402">
        <v>42900</v>
      </c>
      <c r="N8121" s="170"/>
      <c r="O8121" s="170"/>
      <c r="P8121" s="402"/>
    </row>
    <row r="8122" spans="1:16" ht="33.75" x14ac:dyDescent="0.2">
      <c r="A8122" s="406" t="s">
        <v>3527</v>
      </c>
      <c r="B8122" s="406" t="s">
        <v>3526</v>
      </c>
      <c r="C8122" s="170" t="s">
        <v>2594</v>
      </c>
      <c r="D8122" s="405" t="s">
        <v>4036</v>
      </c>
      <c r="E8122" s="404">
        <v>3500</v>
      </c>
      <c r="F8122" s="434" t="s">
        <v>5988</v>
      </c>
      <c r="G8122" s="403" t="s">
        <v>5987</v>
      </c>
      <c r="H8122" s="170" t="s">
        <v>3779</v>
      </c>
      <c r="I8122" s="170" t="s">
        <v>3529</v>
      </c>
      <c r="J8122" s="155" t="s">
        <v>3779</v>
      </c>
      <c r="K8122" s="170">
        <v>3</v>
      </c>
      <c r="L8122" s="170">
        <v>7</v>
      </c>
      <c r="M8122" s="402">
        <v>24939.13</v>
      </c>
      <c r="N8122" s="170"/>
      <c r="O8122" s="170"/>
      <c r="P8122" s="402"/>
    </row>
    <row r="8123" spans="1:16" ht="33.75" x14ac:dyDescent="0.2">
      <c r="A8123" s="406" t="s">
        <v>3527</v>
      </c>
      <c r="B8123" s="406" t="s">
        <v>3526</v>
      </c>
      <c r="C8123" s="170" t="s">
        <v>2594</v>
      </c>
      <c r="D8123" s="405" t="s">
        <v>3566</v>
      </c>
      <c r="E8123" s="404">
        <v>2500</v>
      </c>
      <c r="F8123" s="434" t="s">
        <v>4654</v>
      </c>
      <c r="G8123" s="403" t="s">
        <v>4653</v>
      </c>
      <c r="H8123" s="170" t="s">
        <v>3538</v>
      </c>
      <c r="I8123" s="170" t="s">
        <v>3522</v>
      </c>
      <c r="J8123" s="155" t="s">
        <v>3538</v>
      </c>
      <c r="K8123" s="170">
        <v>4</v>
      </c>
      <c r="L8123" s="170">
        <v>12</v>
      </c>
      <c r="M8123" s="402">
        <v>30900</v>
      </c>
      <c r="N8123" s="170"/>
      <c r="O8123" s="170"/>
      <c r="P8123" s="402"/>
    </row>
    <row r="8124" spans="1:16" ht="33.75" x14ac:dyDescent="0.2">
      <c r="A8124" s="406" t="s">
        <v>3527</v>
      </c>
      <c r="B8124" s="406" t="s">
        <v>3526</v>
      </c>
      <c r="C8124" s="170" t="s">
        <v>2594</v>
      </c>
      <c r="D8124" s="405" t="s">
        <v>4036</v>
      </c>
      <c r="E8124" s="404">
        <v>3500</v>
      </c>
      <c r="F8124" s="434" t="s">
        <v>5986</v>
      </c>
      <c r="G8124" s="403" t="s">
        <v>5985</v>
      </c>
      <c r="H8124" s="170" t="s">
        <v>3574</v>
      </c>
      <c r="I8124" s="170" t="s">
        <v>3522</v>
      </c>
      <c r="J8124" s="155" t="s">
        <v>3574</v>
      </c>
      <c r="K8124" s="170">
        <v>3</v>
      </c>
      <c r="L8124" s="170">
        <v>7</v>
      </c>
      <c r="M8124" s="402">
        <v>24926</v>
      </c>
      <c r="N8124" s="170"/>
      <c r="O8124" s="170"/>
      <c r="P8124" s="402"/>
    </row>
    <row r="8125" spans="1:16" ht="33.75" x14ac:dyDescent="0.2">
      <c r="A8125" s="406" t="s">
        <v>3527</v>
      </c>
      <c r="B8125" s="406" t="s">
        <v>3526</v>
      </c>
      <c r="C8125" s="170" t="s">
        <v>2594</v>
      </c>
      <c r="D8125" s="405" t="s">
        <v>3558</v>
      </c>
      <c r="E8125" s="404">
        <v>2500</v>
      </c>
      <c r="F8125" s="434" t="s">
        <v>5984</v>
      </c>
      <c r="G8125" s="403" t="s">
        <v>5983</v>
      </c>
      <c r="H8125" s="170" t="s">
        <v>3538</v>
      </c>
      <c r="I8125" s="170" t="s">
        <v>3522</v>
      </c>
      <c r="J8125" s="155" t="s">
        <v>3538</v>
      </c>
      <c r="K8125" s="170">
        <v>3</v>
      </c>
      <c r="L8125" s="170">
        <v>7</v>
      </c>
      <c r="M8125" s="402">
        <v>17112.5</v>
      </c>
      <c r="N8125" s="170"/>
      <c r="O8125" s="170"/>
      <c r="P8125" s="402"/>
    </row>
    <row r="8126" spans="1:16" ht="33.75" x14ac:dyDescent="0.2">
      <c r="A8126" s="406" t="s">
        <v>3527</v>
      </c>
      <c r="B8126" s="406" t="s">
        <v>3526</v>
      </c>
      <c r="C8126" s="170" t="s">
        <v>2594</v>
      </c>
      <c r="D8126" s="405" t="s">
        <v>3532</v>
      </c>
      <c r="E8126" s="404">
        <v>2250</v>
      </c>
      <c r="F8126" s="434" t="s">
        <v>4650</v>
      </c>
      <c r="G8126" s="403" t="s">
        <v>4649</v>
      </c>
      <c r="H8126" s="170" t="s">
        <v>3538</v>
      </c>
      <c r="I8126" s="170" t="s">
        <v>3522</v>
      </c>
      <c r="J8126" s="155" t="s">
        <v>3538</v>
      </c>
      <c r="K8126" s="170">
        <v>4</v>
      </c>
      <c r="L8126" s="170">
        <v>12</v>
      </c>
      <c r="M8126" s="402">
        <v>27900</v>
      </c>
      <c r="N8126" s="170"/>
      <c r="O8126" s="170"/>
      <c r="P8126" s="402"/>
    </row>
    <row r="8127" spans="1:16" ht="33.75" x14ac:dyDescent="0.2">
      <c r="A8127" s="406" t="s">
        <v>3527</v>
      </c>
      <c r="B8127" s="406" t="s">
        <v>3526</v>
      </c>
      <c r="C8127" s="170" t="s">
        <v>2594</v>
      </c>
      <c r="D8127" s="405" t="s">
        <v>4648</v>
      </c>
      <c r="E8127" s="404">
        <v>2340</v>
      </c>
      <c r="F8127" s="434" t="s">
        <v>4647</v>
      </c>
      <c r="G8127" s="403" t="s">
        <v>4646</v>
      </c>
      <c r="H8127" s="170" t="s">
        <v>3533</v>
      </c>
      <c r="I8127" s="170" t="s">
        <v>3529</v>
      </c>
      <c r="J8127" s="155" t="s">
        <v>3533</v>
      </c>
      <c r="K8127" s="170">
        <v>4</v>
      </c>
      <c r="L8127" s="170">
        <v>12</v>
      </c>
      <c r="M8127" s="402">
        <v>28980</v>
      </c>
      <c r="N8127" s="170"/>
      <c r="O8127" s="170"/>
      <c r="P8127" s="402"/>
    </row>
    <row r="8128" spans="1:16" ht="33.75" x14ac:dyDescent="0.2">
      <c r="A8128" s="406" t="s">
        <v>3527</v>
      </c>
      <c r="B8128" s="406" t="s">
        <v>3526</v>
      </c>
      <c r="C8128" s="170" t="s">
        <v>2594</v>
      </c>
      <c r="D8128" s="405" t="s">
        <v>4010</v>
      </c>
      <c r="E8128" s="404">
        <v>1550</v>
      </c>
      <c r="F8128" s="434" t="s">
        <v>4645</v>
      </c>
      <c r="G8128" s="403" t="s">
        <v>4644</v>
      </c>
      <c r="H8128" s="170" t="s">
        <v>3567</v>
      </c>
      <c r="I8128" s="170" t="s">
        <v>3534</v>
      </c>
      <c r="J8128" s="155" t="s">
        <v>3567</v>
      </c>
      <c r="K8128" s="170">
        <v>4</v>
      </c>
      <c r="L8128" s="170">
        <v>12</v>
      </c>
      <c r="M8128" s="402">
        <v>19500</v>
      </c>
      <c r="N8128" s="170"/>
      <c r="O8128" s="170"/>
      <c r="P8128" s="402"/>
    </row>
    <row r="8129" spans="1:16" ht="33.75" x14ac:dyDescent="0.2">
      <c r="A8129" s="406" t="s">
        <v>3527</v>
      </c>
      <c r="B8129" s="406" t="s">
        <v>3526</v>
      </c>
      <c r="C8129" s="170" t="s">
        <v>2594</v>
      </c>
      <c r="D8129" s="405" t="s">
        <v>3607</v>
      </c>
      <c r="E8129" s="404">
        <v>2500</v>
      </c>
      <c r="F8129" s="434" t="s">
        <v>5982</v>
      </c>
      <c r="G8129" s="403" t="s">
        <v>5981</v>
      </c>
      <c r="H8129" s="170" t="s">
        <v>3533</v>
      </c>
      <c r="I8129" s="170" t="s">
        <v>3529</v>
      </c>
      <c r="J8129" s="155" t="s">
        <v>3533</v>
      </c>
      <c r="K8129" s="170">
        <v>1</v>
      </c>
      <c r="L8129" s="170">
        <v>1</v>
      </c>
      <c r="M8129" s="402">
        <v>1243.33</v>
      </c>
      <c r="N8129" s="170"/>
      <c r="O8129" s="170"/>
      <c r="P8129" s="402"/>
    </row>
    <row r="8130" spans="1:16" ht="33.75" x14ac:dyDescent="0.2">
      <c r="A8130" s="406" t="s">
        <v>3527</v>
      </c>
      <c r="B8130" s="406" t="s">
        <v>3526</v>
      </c>
      <c r="C8130" s="170" t="s">
        <v>2594</v>
      </c>
      <c r="D8130" s="405" t="s">
        <v>3819</v>
      </c>
      <c r="E8130" s="404">
        <v>1200</v>
      </c>
      <c r="F8130" s="434" t="s">
        <v>5980</v>
      </c>
      <c r="G8130" s="403" t="s">
        <v>5979</v>
      </c>
      <c r="H8130" s="170" t="s">
        <v>3533</v>
      </c>
      <c r="I8130" s="170" t="s">
        <v>3560</v>
      </c>
      <c r="J8130" s="155" t="s">
        <v>3533</v>
      </c>
      <c r="K8130" s="170">
        <v>2</v>
      </c>
      <c r="L8130" s="170">
        <v>4</v>
      </c>
      <c r="M8130" s="402">
        <v>4050</v>
      </c>
      <c r="N8130" s="170"/>
      <c r="O8130" s="170"/>
      <c r="P8130" s="402"/>
    </row>
    <row r="8131" spans="1:16" ht="33.75" x14ac:dyDescent="0.2">
      <c r="A8131" s="406" t="s">
        <v>3527</v>
      </c>
      <c r="B8131" s="406" t="s">
        <v>3526</v>
      </c>
      <c r="C8131" s="170" t="s">
        <v>2594</v>
      </c>
      <c r="D8131" s="405" t="s">
        <v>4643</v>
      </c>
      <c r="E8131" s="404">
        <v>1500</v>
      </c>
      <c r="F8131" s="434" t="s">
        <v>4642</v>
      </c>
      <c r="G8131" s="403" t="s">
        <v>4641</v>
      </c>
      <c r="H8131" s="170" t="s">
        <v>4640</v>
      </c>
      <c r="I8131" s="170" t="s">
        <v>3522</v>
      </c>
      <c r="J8131" s="155" t="s">
        <v>3522</v>
      </c>
      <c r="K8131" s="170">
        <v>4</v>
      </c>
      <c r="L8131" s="170">
        <v>12</v>
      </c>
      <c r="M8131" s="402">
        <v>19100</v>
      </c>
      <c r="N8131" s="170"/>
      <c r="O8131" s="170"/>
      <c r="P8131" s="402"/>
    </row>
    <row r="8132" spans="1:16" ht="33.75" x14ac:dyDescent="0.2">
      <c r="A8132" s="406" t="s">
        <v>3527</v>
      </c>
      <c r="B8132" s="406" t="s">
        <v>3526</v>
      </c>
      <c r="C8132" s="170" t="s">
        <v>2594</v>
      </c>
      <c r="D8132" s="405" t="s">
        <v>3740</v>
      </c>
      <c r="E8132" s="404">
        <v>3500</v>
      </c>
      <c r="F8132" s="434" t="s">
        <v>4639</v>
      </c>
      <c r="G8132" s="403" t="s">
        <v>4638</v>
      </c>
      <c r="H8132" s="170" t="s">
        <v>3859</v>
      </c>
      <c r="I8132" s="170" t="s">
        <v>3534</v>
      </c>
      <c r="J8132" s="155" t="s">
        <v>3859</v>
      </c>
      <c r="K8132" s="170">
        <v>4</v>
      </c>
      <c r="L8132" s="170">
        <v>12</v>
      </c>
      <c r="M8132" s="402">
        <v>42928.19</v>
      </c>
      <c r="N8132" s="170"/>
      <c r="O8132" s="170"/>
      <c r="P8132" s="402"/>
    </row>
    <row r="8133" spans="1:16" ht="33.75" x14ac:dyDescent="0.2">
      <c r="A8133" s="406" t="s">
        <v>3527</v>
      </c>
      <c r="B8133" s="406" t="s">
        <v>3526</v>
      </c>
      <c r="C8133" s="170" t="s">
        <v>2594</v>
      </c>
      <c r="D8133" s="405" t="s">
        <v>3548</v>
      </c>
      <c r="E8133" s="404">
        <v>3000</v>
      </c>
      <c r="F8133" s="434" t="s">
        <v>4633</v>
      </c>
      <c r="G8133" s="403" t="s">
        <v>4632</v>
      </c>
      <c r="H8133" s="170" t="s">
        <v>3574</v>
      </c>
      <c r="I8133" s="170" t="s">
        <v>3529</v>
      </c>
      <c r="J8133" s="155" t="s">
        <v>3574</v>
      </c>
      <c r="K8133" s="170">
        <v>4</v>
      </c>
      <c r="L8133" s="170">
        <v>12</v>
      </c>
      <c r="M8133" s="402">
        <v>36900</v>
      </c>
      <c r="N8133" s="170"/>
      <c r="O8133" s="170"/>
      <c r="P8133" s="402"/>
    </row>
    <row r="8134" spans="1:16" ht="33.75" x14ac:dyDescent="0.2">
      <c r="A8134" s="406" t="s">
        <v>3527</v>
      </c>
      <c r="B8134" s="406" t="s">
        <v>3526</v>
      </c>
      <c r="C8134" s="170" t="s">
        <v>2594</v>
      </c>
      <c r="D8134" s="405" t="s">
        <v>4631</v>
      </c>
      <c r="E8134" s="404">
        <v>2057</v>
      </c>
      <c r="F8134" s="434" t="s">
        <v>4630</v>
      </c>
      <c r="G8134" s="403" t="s">
        <v>4629</v>
      </c>
      <c r="H8134" s="170" t="s">
        <v>3574</v>
      </c>
      <c r="I8134" s="170" t="s">
        <v>3534</v>
      </c>
      <c r="J8134" s="155" t="s">
        <v>3574</v>
      </c>
      <c r="K8134" s="170">
        <v>4</v>
      </c>
      <c r="L8134" s="170">
        <v>10</v>
      </c>
      <c r="M8134" s="402">
        <v>20940.86</v>
      </c>
      <c r="N8134" s="170"/>
      <c r="O8134" s="170"/>
      <c r="P8134" s="402"/>
    </row>
    <row r="8135" spans="1:16" ht="33.75" x14ac:dyDescent="0.2">
      <c r="A8135" s="406" t="s">
        <v>3527</v>
      </c>
      <c r="B8135" s="406" t="s">
        <v>3526</v>
      </c>
      <c r="C8135" s="170" t="s">
        <v>2594</v>
      </c>
      <c r="D8135" s="405" t="s">
        <v>4010</v>
      </c>
      <c r="E8135" s="404">
        <v>1200</v>
      </c>
      <c r="F8135" s="434" t="s">
        <v>4626</v>
      </c>
      <c r="G8135" s="403" t="s">
        <v>4625</v>
      </c>
      <c r="H8135" s="170" t="s">
        <v>4624</v>
      </c>
      <c r="I8135" s="170" t="s">
        <v>3534</v>
      </c>
      <c r="J8135" s="155" t="s">
        <v>4624</v>
      </c>
      <c r="K8135" s="170">
        <v>4</v>
      </c>
      <c r="L8135" s="170">
        <v>12</v>
      </c>
      <c r="M8135" s="402">
        <v>11900</v>
      </c>
      <c r="N8135" s="170"/>
      <c r="O8135" s="170"/>
      <c r="P8135" s="402"/>
    </row>
    <row r="8136" spans="1:16" ht="33.75" x14ac:dyDescent="0.2">
      <c r="A8136" s="406" t="s">
        <v>3527</v>
      </c>
      <c r="B8136" s="406" t="s">
        <v>3526</v>
      </c>
      <c r="C8136" s="170" t="s">
        <v>2594</v>
      </c>
      <c r="D8136" s="405" t="s">
        <v>4623</v>
      </c>
      <c r="E8136" s="404">
        <v>1500</v>
      </c>
      <c r="F8136" s="434" t="s">
        <v>4622</v>
      </c>
      <c r="G8136" s="403" t="s">
        <v>4621</v>
      </c>
      <c r="H8136" s="170" t="s">
        <v>3533</v>
      </c>
      <c r="I8136" s="170" t="s">
        <v>3529</v>
      </c>
      <c r="J8136" s="155" t="s">
        <v>3533</v>
      </c>
      <c r="K8136" s="170">
        <v>4</v>
      </c>
      <c r="L8136" s="170">
        <v>12</v>
      </c>
      <c r="M8136" s="402">
        <v>19100</v>
      </c>
      <c r="N8136" s="170"/>
      <c r="O8136" s="170"/>
      <c r="P8136" s="402"/>
    </row>
    <row r="8137" spans="1:16" ht="33.75" x14ac:dyDescent="0.2">
      <c r="A8137" s="406" t="s">
        <v>3527</v>
      </c>
      <c r="B8137" s="406" t="s">
        <v>3526</v>
      </c>
      <c r="C8137" s="170" t="s">
        <v>2594</v>
      </c>
      <c r="D8137" s="405" t="s">
        <v>4036</v>
      </c>
      <c r="E8137" s="404">
        <v>3500</v>
      </c>
      <c r="F8137" s="434" t="s">
        <v>5978</v>
      </c>
      <c r="G8137" s="403" t="s">
        <v>5977</v>
      </c>
      <c r="H8137" s="170" t="s">
        <v>3538</v>
      </c>
      <c r="I8137" s="170" t="s">
        <v>3522</v>
      </c>
      <c r="J8137" s="155" t="s">
        <v>3538</v>
      </c>
      <c r="K8137" s="170">
        <v>3</v>
      </c>
      <c r="L8137" s="170">
        <v>7</v>
      </c>
      <c r="M8137" s="402">
        <v>24926</v>
      </c>
      <c r="N8137" s="170"/>
      <c r="O8137" s="170"/>
      <c r="P8137" s="402"/>
    </row>
    <row r="8138" spans="1:16" ht="33.75" x14ac:dyDescent="0.2">
      <c r="A8138" s="406" t="s">
        <v>3527</v>
      </c>
      <c r="B8138" s="406" t="s">
        <v>3526</v>
      </c>
      <c r="C8138" s="170" t="s">
        <v>2594</v>
      </c>
      <c r="D8138" s="405" t="s">
        <v>3525</v>
      </c>
      <c r="E8138" s="404">
        <v>2000</v>
      </c>
      <c r="F8138" s="434" t="s">
        <v>4620</v>
      </c>
      <c r="G8138" s="403" t="s">
        <v>4619</v>
      </c>
      <c r="H8138" s="170" t="s">
        <v>3538</v>
      </c>
      <c r="I8138" s="170" t="s">
        <v>3522</v>
      </c>
      <c r="J8138" s="155" t="s">
        <v>3538</v>
      </c>
      <c r="K8138" s="170">
        <v>4</v>
      </c>
      <c r="L8138" s="170">
        <v>12</v>
      </c>
      <c r="M8138" s="402">
        <v>22835.99</v>
      </c>
      <c r="N8138" s="170"/>
      <c r="O8138" s="170"/>
      <c r="P8138" s="402"/>
    </row>
    <row r="8139" spans="1:16" ht="33.75" x14ac:dyDescent="0.2">
      <c r="A8139" s="406" t="s">
        <v>3527</v>
      </c>
      <c r="B8139" s="406" t="s">
        <v>3526</v>
      </c>
      <c r="C8139" s="170" t="s">
        <v>2594</v>
      </c>
      <c r="D8139" s="405" t="s">
        <v>5976</v>
      </c>
      <c r="E8139" s="404">
        <v>8000</v>
      </c>
      <c r="F8139" s="434" t="s">
        <v>5975</v>
      </c>
      <c r="G8139" s="403" t="s">
        <v>5974</v>
      </c>
      <c r="H8139" s="170" t="s">
        <v>3542</v>
      </c>
      <c r="I8139" s="170" t="s">
        <v>3529</v>
      </c>
      <c r="J8139" s="155" t="s">
        <v>3542</v>
      </c>
      <c r="K8139" s="170">
        <v>4</v>
      </c>
      <c r="L8139" s="170">
        <v>11</v>
      </c>
      <c r="M8139" s="402">
        <v>99433.33</v>
      </c>
      <c r="N8139" s="170"/>
      <c r="O8139" s="170"/>
      <c r="P8139" s="402"/>
    </row>
    <row r="8140" spans="1:16" ht="33.75" x14ac:dyDescent="0.2">
      <c r="A8140" s="406" t="s">
        <v>3527</v>
      </c>
      <c r="B8140" s="406" t="s">
        <v>3526</v>
      </c>
      <c r="C8140" s="170" t="s">
        <v>2594</v>
      </c>
      <c r="D8140" s="405" t="s">
        <v>3740</v>
      </c>
      <c r="E8140" s="404">
        <v>3500</v>
      </c>
      <c r="F8140" s="434" t="s">
        <v>4616</v>
      </c>
      <c r="G8140" s="403" t="s">
        <v>4615</v>
      </c>
      <c r="H8140" s="170"/>
      <c r="I8140" s="170" t="s">
        <v>3534</v>
      </c>
      <c r="J8140" s="155"/>
      <c r="K8140" s="170">
        <v>4</v>
      </c>
      <c r="L8140" s="170">
        <v>12</v>
      </c>
      <c r="M8140" s="402">
        <v>42900</v>
      </c>
      <c r="N8140" s="170"/>
      <c r="O8140" s="170"/>
      <c r="P8140" s="402"/>
    </row>
    <row r="8141" spans="1:16" ht="33.75" x14ac:dyDescent="0.2">
      <c r="A8141" s="406" t="s">
        <v>3527</v>
      </c>
      <c r="B8141" s="406" t="s">
        <v>3526</v>
      </c>
      <c r="C8141" s="170" t="s">
        <v>2594</v>
      </c>
      <c r="D8141" s="405" t="s">
        <v>3532</v>
      </c>
      <c r="E8141" s="404">
        <v>2575</v>
      </c>
      <c r="F8141" s="434" t="s">
        <v>4614</v>
      </c>
      <c r="G8141" s="403" t="s">
        <v>4613</v>
      </c>
      <c r="H8141" s="170" t="s">
        <v>3533</v>
      </c>
      <c r="I8141" s="170" t="s">
        <v>3534</v>
      </c>
      <c r="J8141" s="155" t="s">
        <v>3533</v>
      </c>
      <c r="K8141" s="170">
        <v>4</v>
      </c>
      <c r="L8141" s="170">
        <v>12</v>
      </c>
      <c r="M8141" s="402">
        <v>31800</v>
      </c>
      <c r="N8141" s="170"/>
      <c r="O8141" s="170"/>
      <c r="P8141" s="402"/>
    </row>
    <row r="8142" spans="1:16" ht="33.75" x14ac:dyDescent="0.2">
      <c r="A8142" s="406" t="s">
        <v>3527</v>
      </c>
      <c r="B8142" s="406" t="s">
        <v>3526</v>
      </c>
      <c r="C8142" s="170" t="s">
        <v>2594</v>
      </c>
      <c r="D8142" s="405" t="s">
        <v>4608</v>
      </c>
      <c r="E8142" s="404">
        <v>1200</v>
      </c>
      <c r="F8142" s="434" t="s">
        <v>4607</v>
      </c>
      <c r="G8142" s="403" t="s">
        <v>4606</v>
      </c>
      <c r="H8142" s="170" t="s">
        <v>3890</v>
      </c>
      <c r="I8142" s="170" t="s">
        <v>4508</v>
      </c>
      <c r="J8142" s="155" t="s">
        <v>4508</v>
      </c>
      <c r="K8142" s="170">
        <v>4</v>
      </c>
      <c r="L8142" s="170">
        <v>12</v>
      </c>
      <c r="M8142" s="402">
        <v>15500</v>
      </c>
      <c r="N8142" s="170"/>
      <c r="O8142" s="170"/>
      <c r="P8142" s="402"/>
    </row>
    <row r="8143" spans="1:16" ht="33.75" x14ac:dyDescent="0.2">
      <c r="A8143" s="406" t="s">
        <v>3527</v>
      </c>
      <c r="B8143" s="406" t="s">
        <v>3526</v>
      </c>
      <c r="C8143" s="170" t="s">
        <v>2594</v>
      </c>
      <c r="D8143" s="405" t="s">
        <v>3563</v>
      </c>
      <c r="E8143" s="404">
        <v>1500</v>
      </c>
      <c r="F8143" s="434" t="s">
        <v>4605</v>
      </c>
      <c r="G8143" s="403" t="s">
        <v>4604</v>
      </c>
      <c r="H8143" s="170" t="s">
        <v>3595</v>
      </c>
      <c r="I8143" s="170" t="s">
        <v>3560</v>
      </c>
      <c r="J8143" s="155" t="s">
        <v>3595</v>
      </c>
      <c r="K8143" s="170">
        <v>4</v>
      </c>
      <c r="L8143" s="170">
        <v>12</v>
      </c>
      <c r="M8143" s="402">
        <v>19100</v>
      </c>
      <c r="N8143" s="170"/>
      <c r="O8143" s="170"/>
      <c r="P8143" s="402"/>
    </row>
    <row r="8144" spans="1:16" ht="33.75" x14ac:dyDescent="0.2">
      <c r="A8144" s="406" t="s">
        <v>3527</v>
      </c>
      <c r="B8144" s="406" t="s">
        <v>3526</v>
      </c>
      <c r="C8144" s="170" t="s">
        <v>2594</v>
      </c>
      <c r="D8144" s="405" t="s">
        <v>3598</v>
      </c>
      <c r="E8144" s="404">
        <v>3500</v>
      </c>
      <c r="F8144" s="434" t="s">
        <v>4601</v>
      </c>
      <c r="G8144" s="403" t="s">
        <v>4600</v>
      </c>
      <c r="H8144" s="170" t="s">
        <v>3549</v>
      </c>
      <c r="I8144" s="170" t="s">
        <v>3529</v>
      </c>
      <c r="J8144" s="155" t="s">
        <v>3549</v>
      </c>
      <c r="K8144" s="170">
        <v>4</v>
      </c>
      <c r="L8144" s="170">
        <v>12</v>
      </c>
      <c r="M8144" s="402">
        <v>42783.33</v>
      </c>
      <c r="N8144" s="170"/>
      <c r="O8144" s="170"/>
      <c r="P8144" s="402"/>
    </row>
    <row r="8145" spans="1:16" ht="33.75" x14ac:dyDescent="0.2">
      <c r="A8145" s="406" t="s">
        <v>3527</v>
      </c>
      <c r="B8145" s="406" t="s">
        <v>3526</v>
      </c>
      <c r="C8145" s="170" t="s">
        <v>2594</v>
      </c>
      <c r="D8145" s="405" t="s">
        <v>4586</v>
      </c>
      <c r="E8145" s="404">
        <v>2340</v>
      </c>
      <c r="F8145" s="434" t="s">
        <v>4599</v>
      </c>
      <c r="G8145" s="403" t="s">
        <v>4598</v>
      </c>
      <c r="H8145" s="170" t="s">
        <v>3567</v>
      </c>
      <c r="I8145" s="170" t="s">
        <v>3529</v>
      </c>
      <c r="J8145" s="155" t="s">
        <v>3567</v>
      </c>
      <c r="K8145" s="170">
        <v>4</v>
      </c>
      <c r="L8145" s="170">
        <v>12</v>
      </c>
      <c r="M8145" s="402">
        <v>28980</v>
      </c>
      <c r="N8145" s="170"/>
      <c r="O8145" s="170"/>
      <c r="P8145" s="402"/>
    </row>
    <row r="8146" spans="1:16" ht="33.75" x14ac:dyDescent="0.2">
      <c r="A8146" s="406" t="s">
        <v>3527</v>
      </c>
      <c r="B8146" s="406" t="s">
        <v>3526</v>
      </c>
      <c r="C8146" s="170" t="s">
        <v>2594</v>
      </c>
      <c r="D8146" s="405" t="s">
        <v>3548</v>
      </c>
      <c r="E8146" s="404">
        <v>3000</v>
      </c>
      <c r="F8146" s="434" t="s">
        <v>4597</v>
      </c>
      <c r="G8146" s="403" t="s">
        <v>4596</v>
      </c>
      <c r="H8146" s="170" t="s">
        <v>3538</v>
      </c>
      <c r="I8146" s="170" t="s">
        <v>3522</v>
      </c>
      <c r="J8146" s="155" t="s">
        <v>3538</v>
      </c>
      <c r="K8146" s="170">
        <v>4</v>
      </c>
      <c r="L8146" s="170">
        <v>12</v>
      </c>
      <c r="M8146" s="402">
        <v>36900</v>
      </c>
      <c r="N8146" s="170"/>
      <c r="O8146" s="170"/>
      <c r="P8146" s="402"/>
    </row>
    <row r="8147" spans="1:16" ht="33.75" x14ac:dyDescent="0.2">
      <c r="A8147" s="406" t="s">
        <v>3527</v>
      </c>
      <c r="B8147" s="406" t="s">
        <v>3526</v>
      </c>
      <c r="C8147" s="170" t="s">
        <v>2594</v>
      </c>
      <c r="D8147" s="405" t="s">
        <v>3548</v>
      </c>
      <c r="E8147" s="404">
        <v>3000</v>
      </c>
      <c r="F8147" s="434" t="s">
        <v>4595</v>
      </c>
      <c r="G8147" s="403" t="s">
        <v>4594</v>
      </c>
      <c r="H8147" s="170" t="s">
        <v>3574</v>
      </c>
      <c r="I8147" s="170" t="s">
        <v>3522</v>
      </c>
      <c r="J8147" s="155" t="s">
        <v>3574</v>
      </c>
      <c r="K8147" s="170">
        <v>4</v>
      </c>
      <c r="L8147" s="170">
        <v>12</v>
      </c>
      <c r="M8147" s="402">
        <v>37003.33</v>
      </c>
      <c r="N8147" s="170"/>
      <c r="O8147" s="170"/>
      <c r="P8147" s="402"/>
    </row>
    <row r="8148" spans="1:16" ht="33.75" x14ac:dyDescent="0.2">
      <c r="A8148" s="406" t="s">
        <v>3527</v>
      </c>
      <c r="B8148" s="406" t="s">
        <v>3526</v>
      </c>
      <c r="C8148" s="170" t="s">
        <v>2594</v>
      </c>
      <c r="D8148" s="405" t="s">
        <v>5336</v>
      </c>
      <c r="E8148" s="404">
        <v>2750</v>
      </c>
      <c r="F8148" s="434" t="s">
        <v>5973</v>
      </c>
      <c r="G8148" s="403" t="s">
        <v>5972</v>
      </c>
      <c r="H8148" s="170" t="s">
        <v>3979</v>
      </c>
      <c r="I8148" s="170" t="s">
        <v>3529</v>
      </c>
      <c r="J8148" s="155" t="s">
        <v>3979</v>
      </c>
      <c r="K8148" s="170">
        <v>4</v>
      </c>
      <c r="L8148" s="170">
        <v>10</v>
      </c>
      <c r="M8148" s="402">
        <v>28801</v>
      </c>
      <c r="N8148" s="170"/>
      <c r="O8148" s="170"/>
      <c r="P8148" s="402"/>
    </row>
    <row r="8149" spans="1:16" ht="33.75" x14ac:dyDescent="0.2">
      <c r="A8149" s="406" t="s">
        <v>3527</v>
      </c>
      <c r="B8149" s="406" t="s">
        <v>3526</v>
      </c>
      <c r="C8149" s="170" t="s">
        <v>2594</v>
      </c>
      <c r="D8149" s="405" t="s">
        <v>4591</v>
      </c>
      <c r="E8149" s="404">
        <v>1800</v>
      </c>
      <c r="F8149" s="434" t="s">
        <v>4590</v>
      </c>
      <c r="G8149" s="403" t="s">
        <v>4589</v>
      </c>
      <c r="H8149" s="170" t="s">
        <v>4304</v>
      </c>
      <c r="I8149" s="170" t="s">
        <v>3623</v>
      </c>
      <c r="J8149" s="155" t="s">
        <v>3623</v>
      </c>
      <c r="K8149" s="170">
        <v>4</v>
      </c>
      <c r="L8149" s="170">
        <v>12</v>
      </c>
      <c r="M8149" s="402">
        <v>22500</v>
      </c>
      <c r="N8149" s="170"/>
      <c r="O8149" s="170"/>
      <c r="P8149" s="402"/>
    </row>
    <row r="8150" spans="1:16" ht="33.75" x14ac:dyDescent="0.2">
      <c r="A8150" s="406" t="s">
        <v>3527</v>
      </c>
      <c r="B8150" s="406" t="s">
        <v>3526</v>
      </c>
      <c r="C8150" s="170" t="s">
        <v>2594</v>
      </c>
      <c r="D8150" s="405" t="s">
        <v>4086</v>
      </c>
      <c r="E8150" s="404">
        <v>3500</v>
      </c>
      <c r="F8150" s="434" t="s">
        <v>4588</v>
      </c>
      <c r="G8150" s="403" t="s">
        <v>4587</v>
      </c>
      <c r="H8150" s="170" t="s">
        <v>3979</v>
      </c>
      <c r="I8150" s="170" t="s">
        <v>3529</v>
      </c>
      <c r="J8150" s="155" t="s">
        <v>3979</v>
      </c>
      <c r="K8150" s="170">
        <v>4</v>
      </c>
      <c r="L8150" s="170">
        <v>12</v>
      </c>
      <c r="M8150" s="402">
        <v>36718</v>
      </c>
      <c r="N8150" s="170"/>
      <c r="O8150" s="170"/>
      <c r="P8150" s="402"/>
    </row>
    <row r="8151" spans="1:16" ht="33.75" x14ac:dyDescent="0.2">
      <c r="A8151" s="406" t="s">
        <v>3527</v>
      </c>
      <c r="B8151" s="406" t="s">
        <v>3526</v>
      </c>
      <c r="C8151" s="170" t="s">
        <v>2594</v>
      </c>
      <c r="D8151" s="405" t="s">
        <v>4586</v>
      </c>
      <c r="E8151" s="404">
        <v>2340</v>
      </c>
      <c r="F8151" s="434" t="s">
        <v>4585</v>
      </c>
      <c r="G8151" s="403" t="s">
        <v>4584</v>
      </c>
      <c r="H8151" s="170" t="s">
        <v>3542</v>
      </c>
      <c r="I8151" s="170" t="s">
        <v>3534</v>
      </c>
      <c r="J8151" s="155" t="s">
        <v>3542</v>
      </c>
      <c r="K8151" s="170">
        <v>4</v>
      </c>
      <c r="L8151" s="170">
        <v>12</v>
      </c>
      <c r="M8151" s="402">
        <v>28980</v>
      </c>
      <c r="N8151" s="170"/>
      <c r="O8151" s="170"/>
      <c r="P8151" s="402"/>
    </row>
    <row r="8152" spans="1:16" ht="33.75" x14ac:dyDescent="0.2">
      <c r="A8152" s="406" t="s">
        <v>3527</v>
      </c>
      <c r="B8152" s="406" t="s">
        <v>3526</v>
      </c>
      <c r="C8152" s="170" t="s">
        <v>2594</v>
      </c>
      <c r="D8152" s="405" t="s">
        <v>3532</v>
      </c>
      <c r="E8152" s="404">
        <v>3500</v>
      </c>
      <c r="F8152" s="434" t="s">
        <v>5971</v>
      </c>
      <c r="G8152" s="403" t="s">
        <v>5970</v>
      </c>
      <c r="H8152" s="170" t="s">
        <v>3538</v>
      </c>
      <c r="I8152" s="170" t="s">
        <v>3628</v>
      </c>
      <c r="J8152" s="155" t="s">
        <v>3628</v>
      </c>
      <c r="K8152" s="170">
        <v>3</v>
      </c>
      <c r="L8152" s="170">
        <v>7</v>
      </c>
      <c r="M8152" s="402">
        <v>27483.33</v>
      </c>
      <c r="N8152" s="170"/>
      <c r="O8152" s="170"/>
      <c r="P8152" s="402"/>
    </row>
    <row r="8153" spans="1:16" ht="33.75" x14ac:dyDescent="0.2">
      <c r="A8153" s="406" t="s">
        <v>3527</v>
      </c>
      <c r="B8153" s="406" t="s">
        <v>3526</v>
      </c>
      <c r="C8153" s="170" t="s">
        <v>2594</v>
      </c>
      <c r="D8153" s="405" t="s">
        <v>3887</v>
      </c>
      <c r="E8153" s="404">
        <v>1800</v>
      </c>
      <c r="F8153" s="434" t="s">
        <v>4583</v>
      </c>
      <c r="G8153" s="403" t="s">
        <v>4582</v>
      </c>
      <c r="H8153" s="170" t="s">
        <v>3884</v>
      </c>
      <c r="I8153" s="170" t="s">
        <v>3522</v>
      </c>
      <c r="J8153" s="155" t="s">
        <v>3884</v>
      </c>
      <c r="K8153" s="170">
        <v>4</v>
      </c>
      <c r="L8153" s="170">
        <v>12</v>
      </c>
      <c r="M8153" s="402">
        <v>22500</v>
      </c>
      <c r="N8153" s="170"/>
      <c r="O8153" s="170"/>
      <c r="P8153" s="402"/>
    </row>
    <row r="8154" spans="1:16" ht="33.75" x14ac:dyDescent="0.2">
      <c r="A8154" s="406" t="s">
        <v>3527</v>
      </c>
      <c r="B8154" s="406" t="s">
        <v>3526</v>
      </c>
      <c r="C8154" s="170" t="s">
        <v>2594</v>
      </c>
      <c r="D8154" s="405" t="s">
        <v>3627</v>
      </c>
      <c r="E8154" s="404">
        <v>3500</v>
      </c>
      <c r="F8154" s="434" t="s">
        <v>4581</v>
      </c>
      <c r="G8154" s="403" t="s">
        <v>4580</v>
      </c>
      <c r="H8154" s="170" t="s">
        <v>3533</v>
      </c>
      <c r="I8154" s="170" t="s">
        <v>3529</v>
      </c>
      <c r="J8154" s="155" t="s">
        <v>3533</v>
      </c>
      <c r="K8154" s="170">
        <v>4</v>
      </c>
      <c r="L8154" s="170">
        <v>12</v>
      </c>
      <c r="M8154" s="402">
        <v>42900</v>
      </c>
      <c r="N8154" s="170"/>
      <c r="O8154" s="170"/>
      <c r="P8154" s="402"/>
    </row>
    <row r="8155" spans="1:16" ht="33.75" x14ac:dyDescent="0.2">
      <c r="A8155" s="406" t="s">
        <v>3527</v>
      </c>
      <c r="B8155" s="406" t="s">
        <v>3526</v>
      </c>
      <c r="C8155" s="170" t="s">
        <v>2594</v>
      </c>
      <c r="D8155" s="405" t="s">
        <v>3627</v>
      </c>
      <c r="E8155" s="404">
        <v>3500</v>
      </c>
      <c r="F8155" s="434" t="s">
        <v>5969</v>
      </c>
      <c r="G8155" s="403" t="s">
        <v>5968</v>
      </c>
      <c r="H8155" s="170" t="s">
        <v>3533</v>
      </c>
      <c r="I8155" s="170" t="s">
        <v>3522</v>
      </c>
      <c r="J8155" s="155" t="s">
        <v>3533</v>
      </c>
      <c r="K8155" s="170">
        <v>3</v>
      </c>
      <c r="L8155" s="170">
        <v>7</v>
      </c>
      <c r="M8155" s="402">
        <v>27288.5</v>
      </c>
      <c r="N8155" s="170"/>
      <c r="O8155" s="170"/>
      <c r="P8155" s="402"/>
    </row>
    <row r="8156" spans="1:16" ht="33.75" x14ac:dyDescent="0.2">
      <c r="A8156" s="406" t="s">
        <v>3527</v>
      </c>
      <c r="B8156" s="406" t="s">
        <v>3526</v>
      </c>
      <c r="C8156" s="170" t="s">
        <v>2594</v>
      </c>
      <c r="D8156" s="405" t="s">
        <v>4475</v>
      </c>
      <c r="E8156" s="404">
        <v>3500</v>
      </c>
      <c r="F8156" s="434" t="s">
        <v>4575</v>
      </c>
      <c r="G8156" s="403" t="s">
        <v>4574</v>
      </c>
      <c r="H8156" s="170" t="s">
        <v>3533</v>
      </c>
      <c r="I8156" s="170" t="s">
        <v>3534</v>
      </c>
      <c r="J8156" s="155" t="s">
        <v>3533</v>
      </c>
      <c r="K8156" s="170">
        <v>4</v>
      </c>
      <c r="L8156" s="170">
        <v>12</v>
      </c>
      <c r="M8156" s="402">
        <v>42900</v>
      </c>
      <c r="N8156" s="170"/>
      <c r="O8156" s="170"/>
      <c r="P8156" s="402"/>
    </row>
    <row r="8157" spans="1:16" ht="33.75" x14ac:dyDescent="0.2">
      <c r="A8157" s="406" t="s">
        <v>3527</v>
      </c>
      <c r="B8157" s="406" t="s">
        <v>3526</v>
      </c>
      <c r="C8157" s="170" t="s">
        <v>2594</v>
      </c>
      <c r="D8157" s="405" t="s">
        <v>3532</v>
      </c>
      <c r="E8157" s="404">
        <v>3350</v>
      </c>
      <c r="F8157" s="434" t="s">
        <v>4573</v>
      </c>
      <c r="G8157" s="403" t="s">
        <v>4572</v>
      </c>
      <c r="H8157" s="170" t="s">
        <v>3542</v>
      </c>
      <c r="I8157" s="170" t="s">
        <v>3529</v>
      </c>
      <c r="J8157" s="155" t="s">
        <v>3542</v>
      </c>
      <c r="K8157" s="170">
        <v>4</v>
      </c>
      <c r="L8157" s="170">
        <v>12</v>
      </c>
      <c r="M8157" s="402">
        <v>41100</v>
      </c>
      <c r="N8157" s="170"/>
      <c r="O8157" s="170"/>
      <c r="P8157" s="402"/>
    </row>
    <row r="8158" spans="1:16" ht="33.75" x14ac:dyDescent="0.2">
      <c r="A8158" s="406" t="s">
        <v>3527</v>
      </c>
      <c r="B8158" s="406" t="s">
        <v>3526</v>
      </c>
      <c r="C8158" s="170" t="s">
        <v>2594</v>
      </c>
      <c r="D8158" s="405" t="s">
        <v>4036</v>
      </c>
      <c r="E8158" s="404">
        <v>3500</v>
      </c>
      <c r="F8158" s="434" t="s">
        <v>5967</v>
      </c>
      <c r="G8158" s="403" t="s">
        <v>5966</v>
      </c>
      <c r="H8158" s="170" t="s">
        <v>3542</v>
      </c>
      <c r="I8158" s="170" t="s">
        <v>3534</v>
      </c>
      <c r="J8158" s="155" t="s">
        <v>3542</v>
      </c>
      <c r="K8158" s="170">
        <v>3</v>
      </c>
      <c r="L8158" s="170">
        <v>7</v>
      </c>
      <c r="M8158" s="402">
        <v>24926</v>
      </c>
      <c r="N8158" s="170"/>
      <c r="O8158" s="170"/>
      <c r="P8158" s="402"/>
    </row>
    <row r="8159" spans="1:16" ht="33.75" x14ac:dyDescent="0.2">
      <c r="A8159" s="406" t="s">
        <v>3527</v>
      </c>
      <c r="B8159" s="406" t="s">
        <v>3526</v>
      </c>
      <c r="C8159" s="170" t="s">
        <v>2594</v>
      </c>
      <c r="D8159" s="405" t="s">
        <v>3558</v>
      </c>
      <c r="E8159" s="404">
        <v>2500</v>
      </c>
      <c r="F8159" s="434" t="s">
        <v>4571</v>
      </c>
      <c r="G8159" s="403" t="s">
        <v>4570</v>
      </c>
      <c r="H8159" s="170" t="s">
        <v>3533</v>
      </c>
      <c r="I8159" s="170" t="s">
        <v>3534</v>
      </c>
      <c r="J8159" s="155" t="s">
        <v>3533</v>
      </c>
      <c r="K8159" s="170">
        <v>4</v>
      </c>
      <c r="L8159" s="170">
        <v>12</v>
      </c>
      <c r="M8159" s="402">
        <v>30900</v>
      </c>
      <c r="N8159" s="170"/>
      <c r="O8159" s="170"/>
      <c r="P8159" s="402"/>
    </row>
    <row r="8160" spans="1:16" ht="33.75" x14ac:dyDescent="0.2">
      <c r="A8160" s="406" t="s">
        <v>3527</v>
      </c>
      <c r="B8160" s="406" t="s">
        <v>3526</v>
      </c>
      <c r="C8160" s="170" t="s">
        <v>2594</v>
      </c>
      <c r="D8160" s="405" t="s">
        <v>3532</v>
      </c>
      <c r="E8160" s="404">
        <v>2340</v>
      </c>
      <c r="F8160" s="434" t="s">
        <v>4569</v>
      </c>
      <c r="G8160" s="403" t="s">
        <v>4568</v>
      </c>
      <c r="H8160" s="170" t="s">
        <v>3542</v>
      </c>
      <c r="I8160" s="170" t="s">
        <v>3534</v>
      </c>
      <c r="J8160" s="155" t="s">
        <v>3542</v>
      </c>
      <c r="K8160" s="170">
        <v>4</v>
      </c>
      <c r="L8160" s="170">
        <v>12</v>
      </c>
      <c r="M8160" s="402">
        <v>28980</v>
      </c>
      <c r="N8160" s="170"/>
      <c r="O8160" s="170"/>
      <c r="P8160" s="402"/>
    </row>
    <row r="8161" spans="1:16" ht="33.75" x14ac:dyDescent="0.2">
      <c r="A8161" s="406" t="s">
        <v>3527</v>
      </c>
      <c r="B8161" s="406" t="s">
        <v>3526</v>
      </c>
      <c r="C8161" s="170" t="s">
        <v>2594</v>
      </c>
      <c r="D8161" s="405" t="s">
        <v>3532</v>
      </c>
      <c r="E8161" s="404">
        <v>2500</v>
      </c>
      <c r="F8161" s="434" t="s">
        <v>4567</v>
      </c>
      <c r="G8161" s="403" t="s">
        <v>4566</v>
      </c>
      <c r="H8161" s="170" t="s">
        <v>4565</v>
      </c>
      <c r="I8161" s="170" t="s">
        <v>3534</v>
      </c>
      <c r="J8161" s="155" t="s">
        <v>4565</v>
      </c>
      <c r="K8161" s="170">
        <v>4</v>
      </c>
      <c r="L8161" s="170">
        <v>12</v>
      </c>
      <c r="M8161" s="402">
        <v>30789.83</v>
      </c>
      <c r="N8161" s="170"/>
      <c r="O8161" s="170"/>
      <c r="P8161" s="402"/>
    </row>
    <row r="8162" spans="1:16" ht="33.75" x14ac:dyDescent="0.2">
      <c r="A8162" s="406" t="s">
        <v>3527</v>
      </c>
      <c r="B8162" s="406" t="s">
        <v>3526</v>
      </c>
      <c r="C8162" s="170" t="s">
        <v>2594</v>
      </c>
      <c r="D8162" s="405" t="s">
        <v>3548</v>
      </c>
      <c r="E8162" s="404">
        <v>3000</v>
      </c>
      <c r="F8162" s="434" t="s">
        <v>4564</v>
      </c>
      <c r="G8162" s="403" t="s">
        <v>4563</v>
      </c>
      <c r="H8162" s="170" t="s">
        <v>4363</v>
      </c>
      <c r="I8162" s="170" t="s">
        <v>3534</v>
      </c>
      <c r="J8162" s="155" t="s">
        <v>4363</v>
      </c>
      <c r="K8162" s="170">
        <v>4</v>
      </c>
      <c r="L8162" s="170">
        <v>12</v>
      </c>
      <c r="M8162" s="402">
        <v>37005.5</v>
      </c>
      <c r="N8162" s="170"/>
      <c r="O8162" s="170"/>
      <c r="P8162" s="402"/>
    </row>
    <row r="8163" spans="1:16" ht="33.75" x14ac:dyDescent="0.2">
      <c r="A8163" s="406" t="s">
        <v>3527</v>
      </c>
      <c r="B8163" s="406" t="s">
        <v>3526</v>
      </c>
      <c r="C8163" s="170" t="s">
        <v>2594</v>
      </c>
      <c r="D8163" s="405" t="s">
        <v>3563</v>
      </c>
      <c r="E8163" s="404">
        <v>1500</v>
      </c>
      <c r="F8163" s="434" t="s">
        <v>4558</v>
      </c>
      <c r="G8163" s="403" t="s">
        <v>4557</v>
      </c>
      <c r="H8163" s="170" t="s">
        <v>3533</v>
      </c>
      <c r="I8163" s="170" t="s">
        <v>3623</v>
      </c>
      <c r="J8163" s="155" t="s">
        <v>3623</v>
      </c>
      <c r="K8163" s="170">
        <v>4</v>
      </c>
      <c r="L8163" s="170">
        <v>12</v>
      </c>
      <c r="M8163" s="402">
        <v>19100</v>
      </c>
      <c r="N8163" s="170"/>
      <c r="O8163" s="170"/>
      <c r="P8163" s="402"/>
    </row>
    <row r="8164" spans="1:16" ht="33.75" x14ac:dyDescent="0.2">
      <c r="A8164" s="406" t="s">
        <v>3527</v>
      </c>
      <c r="B8164" s="406" t="s">
        <v>3526</v>
      </c>
      <c r="C8164" s="170" t="s">
        <v>2594</v>
      </c>
      <c r="D8164" s="405" t="s">
        <v>3627</v>
      </c>
      <c r="E8164" s="404">
        <v>3500</v>
      </c>
      <c r="F8164" s="434" t="s">
        <v>4556</v>
      </c>
      <c r="G8164" s="403" t="s">
        <v>4555</v>
      </c>
      <c r="H8164" s="170" t="s">
        <v>3567</v>
      </c>
      <c r="I8164" s="170" t="s">
        <v>3529</v>
      </c>
      <c r="J8164" s="155" t="s">
        <v>3567</v>
      </c>
      <c r="K8164" s="170">
        <v>4</v>
      </c>
      <c r="L8164" s="170">
        <v>12</v>
      </c>
      <c r="M8164" s="402">
        <v>42900</v>
      </c>
      <c r="N8164" s="170"/>
      <c r="O8164" s="170"/>
      <c r="P8164" s="402"/>
    </row>
    <row r="8165" spans="1:16" ht="33.75" x14ac:dyDescent="0.2">
      <c r="A8165" s="406" t="s">
        <v>3527</v>
      </c>
      <c r="B8165" s="406" t="s">
        <v>3526</v>
      </c>
      <c r="C8165" s="170" t="s">
        <v>2594</v>
      </c>
      <c r="D8165" s="405" t="s">
        <v>3532</v>
      </c>
      <c r="E8165" s="404">
        <v>2500</v>
      </c>
      <c r="F8165" s="434" t="s">
        <v>5965</v>
      </c>
      <c r="G8165" s="403" t="s">
        <v>5964</v>
      </c>
      <c r="H8165" s="170" t="s">
        <v>3542</v>
      </c>
      <c r="I8165" s="170" t="s">
        <v>3623</v>
      </c>
      <c r="J8165" s="155" t="s">
        <v>3623</v>
      </c>
      <c r="K8165" s="170">
        <v>1</v>
      </c>
      <c r="L8165" s="170">
        <v>1</v>
      </c>
      <c r="M8165" s="402">
        <v>2576.67</v>
      </c>
      <c r="N8165" s="170"/>
      <c r="O8165" s="170"/>
      <c r="P8165" s="402"/>
    </row>
    <row r="8166" spans="1:16" ht="33.75" x14ac:dyDescent="0.2">
      <c r="A8166" s="406" t="s">
        <v>3527</v>
      </c>
      <c r="B8166" s="406" t="s">
        <v>3526</v>
      </c>
      <c r="C8166" s="170" t="s">
        <v>2594</v>
      </c>
      <c r="D8166" s="405" t="s">
        <v>4554</v>
      </c>
      <c r="E8166" s="404">
        <v>2000</v>
      </c>
      <c r="F8166" s="434" t="s">
        <v>4553</v>
      </c>
      <c r="G8166" s="403" t="s">
        <v>4552</v>
      </c>
      <c r="H8166" s="170" t="s">
        <v>3533</v>
      </c>
      <c r="I8166" s="170" t="s">
        <v>3534</v>
      </c>
      <c r="J8166" s="155" t="s">
        <v>3533</v>
      </c>
      <c r="K8166" s="170">
        <v>4</v>
      </c>
      <c r="L8166" s="170">
        <v>12</v>
      </c>
      <c r="M8166" s="402">
        <v>24900</v>
      </c>
      <c r="N8166" s="170"/>
      <c r="O8166" s="170"/>
      <c r="P8166" s="402"/>
    </row>
    <row r="8167" spans="1:16" ht="33.75" x14ac:dyDescent="0.2">
      <c r="A8167" s="406" t="s">
        <v>3527</v>
      </c>
      <c r="B8167" s="406" t="s">
        <v>3526</v>
      </c>
      <c r="C8167" s="170" t="s">
        <v>2594</v>
      </c>
      <c r="D8167" s="405" t="s">
        <v>3548</v>
      </c>
      <c r="E8167" s="404">
        <v>3000</v>
      </c>
      <c r="F8167" s="434" t="s">
        <v>4551</v>
      </c>
      <c r="G8167" s="403" t="s">
        <v>4550</v>
      </c>
      <c r="H8167" s="170" t="s">
        <v>3574</v>
      </c>
      <c r="I8167" s="170" t="s">
        <v>3534</v>
      </c>
      <c r="J8167" s="155" t="s">
        <v>3574</v>
      </c>
      <c r="K8167" s="170">
        <v>4</v>
      </c>
      <c r="L8167" s="170">
        <v>12</v>
      </c>
      <c r="M8167" s="402">
        <v>36900</v>
      </c>
      <c r="N8167" s="170"/>
      <c r="O8167" s="170"/>
      <c r="P8167" s="402"/>
    </row>
    <row r="8168" spans="1:16" ht="33.75" x14ac:dyDescent="0.2">
      <c r="A8168" s="406" t="s">
        <v>3527</v>
      </c>
      <c r="B8168" s="406" t="s">
        <v>3526</v>
      </c>
      <c r="C8168" s="170" t="s">
        <v>2594</v>
      </c>
      <c r="D8168" s="405" t="s">
        <v>4549</v>
      </c>
      <c r="E8168" s="404">
        <v>2330</v>
      </c>
      <c r="F8168" s="434" t="s">
        <v>4548</v>
      </c>
      <c r="G8168" s="403" t="s">
        <v>4547</v>
      </c>
      <c r="H8168" s="170" t="s">
        <v>3567</v>
      </c>
      <c r="I8168" s="170" t="s">
        <v>3534</v>
      </c>
      <c r="J8168" s="155" t="s">
        <v>3567</v>
      </c>
      <c r="K8168" s="170">
        <v>4</v>
      </c>
      <c r="L8168" s="170">
        <v>12</v>
      </c>
      <c r="M8168" s="402">
        <v>28860</v>
      </c>
      <c r="N8168" s="170"/>
      <c r="O8168" s="170"/>
      <c r="P8168" s="402"/>
    </row>
    <row r="8169" spans="1:16" ht="33.75" x14ac:dyDescent="0.2">
      <c r="A8169" s="406" t="s">
        <v>3527</v>
      </c>
      <c r="B8169" s="406" t="s">
        <v>3526</v>
      </c>
      <c r="C8169" s="170" t="s">
        <v>2594</v>
      </c>
      <c r="D8169" s="405" t="s">
        <v>3658</v>
      </c>
      <c r="E8169" s="404">
        <v>2000</v>
      </c>
      <c r="F8169" s="434" t="s">
        <v>4546</v>
      </c>
      <c r="G8169" s="403" t="s">
        <v>4545</v>
      </c>
      <c r="H8169" s="170" t="s">
        <v>3538</v>
      </c>
      <c r="I8169" s="170" t="s">
        <v>3522</v>
      </c>
      <c r="J8169" s="155" t="s">
        <v>3538</v>
      </c>
      <c r="K8169" s="170">
        <v>4</v>
      </c>
      <c r="L8169" s="170">
        <v>12</v>
      </c>
      <c r="M8169" s="402">
        <v>24900</v>
      </c>
      <c r="N8169" s="170"/>
      <c r="O8169" s="170"/>
      <c r="P8169" s="402"/>
    </row>
    <row r="8170" spans="1:16" ht="33.75" x14ac:dyDescent="0.2">
      <c r="A8170" s="406" t="s">
        <v>3527</v>
      </c>
      <c r="B8170" s="406" t="s">
        <v>3526</v>
      </c>
      <c r="C8170" s="170" t="s">
        <v>2594</v>
      </c>
      <c r="D8170" s="405" t="s">
        <v>4544</v>
      </c>
      <c r="E8170" s="404">
        <v>4500</v>
      </c>
      <c r="F8170" s="434" t="s">
        <v>4543</v>
      </c>
      <c r="G8170" s="403" t="s">
        <v>4542</v>
      </c>
      <c r="H8170" s="170" t="s">
        <v>4541</v>
      </c>
      <c r="I8170" s="170" t="s">
        <v>3529</v>
      </c>
      <c r="J8170" s="155" t="s">
        <v>4541</v>
      </c>
      <c r="K8170" s="170">
        <v>1</v>
      </c>
      <c r="L8170" s="170">
        <v>2</v>
      </c>
      <c r="M8170" s="402">
        <v>8700</v>
      </c>
      <c r="N8170" s="170"/>
      <c r="O8170" s="170"/>
      <c r="P8170" s="402"/>
    </row>
    <row r="8171" spans="1:16" ht="33.75" x14ac:dyDescent="0.2">
      <c r="A8171" s="406" t="s">
        <v>3527</v>
      </c>
      <c r="B8171" s="406" t="s">
        <v>3526</v>
      </c>
      <c r="C8171" s="170" t="s">
        <v>2594</v>
      </c>
      <c r="D8171" s="405" t="s">
        <v>3778</v>
      </c>
      <c r="E8171" s="404">
        <v>3500</v>
      </c>
      <c r="F8171" s="434" t="s">
        <v>4540</v>
      </c>
      <c r="G8171" s="403" t="s">
        <v>4539</v>
      </c>
      <c r="H8171" s="170" t="s">
        <v>3574</v>
      </c>
      <c r="I8171" s="170" t="s">
        <v>3529</v>
      </c>
      <c r="J8171" s="155" t="s">
        <v>3574</v>
      </c>
      <c r="K8171" s="170">
        <v>4</v>
      </c>
      <c r="L8171" s="170">
        <v>12</v>
      </c>
      <c r="M8171" s="402">
        <v>42900</v>
      </c>
      <c r="N8171" s="170"/>
      <c r="O8171" s="170"/>
      <c r="P8171" s="402"/>
    </row>
    <row r="8172" spans="1:16" ht="33.75" x14ac:dyDescent="0.2">
      <c r="A8172" s="406" t="s">
        <v>3527</v>
      </c>
      <c r="B8172" s="406" t="s">
        <v>3526</v>
      </c>
      <c r="C8172" s="170" t="s">
        <v>2594</v>
      </c>
      <c r="D8172" s="405" t="s">
        <v>4538</v>
      </c>
      <c r="E8172" s="404">
        <v>3000</v>
      </c>
      <c r="F8172" s="434" t="s">
        <v>4537</v>
      </c>
      <c r="G8172" s="403" t="s">
        <v>4536</v>
      </c>
      <c r="H8172" s="170" t="s">
        <v>3528</v>
      </c>
      <c r="I8172" s="170" t="s">
        <v>3529</v>
      </c>
      <c r="J8172" s="155" t="s">
        <v>3528</v>
      </c>
      <c r="K8172" s="170">
        <v>4</v>
      </c>
      <c r="L8172" s="170">
        <v>12</v>
      </c>
      <c r="M8172" s="402">
        <v>36900</v>
      </c>
      <c r="N8172" s="170"/>
      <c r="O8172" s="170"/>
      <c r="P8172" s="402"/>
    </row>
    <row r="8173" spans="1:16" ht="33.75" x14ac:dyDescent="0.2">
      <c r="A8173" s="406" t="s">
        <v>3527</v>
      </c>
      <c r="B8173" s="406" t="s">
        <v>3526</v>
      </c>
      <c r="C8173" s="170" t="s">
        <v>2594</v>
      </c>
      <c r="D8173" s="405" t="s">
        <v>4415</v>
      </c>
      <c r="E8173" s="404">
        <v>3950</v>
      </c>
      <c r="F8173" s="434" t="s">
        <v>4535</v>
      </c>
      <c r="G8173" s="403" t="s">
        <v>4534</v>
      </c>
      <c r="H8173" s="170" t="s">
        <v>3567</v>
      </c>
      <c r="I8173" s="170" t="s">
        <v>3534</v>
      </c>
      <c r="J8173" s="155" t="s">
        <v>3567</v>
      </c>
      <c r="K8173" s="170">
        <v>4</v>
      </c>
      <c r="L8173" s="170">
        <v>12</v>
      </c>
      <c r="M8173" s="402">
        <v>48300</v>
      </c>
      <c r="N8173" s="170"/>
      <c r="O8173" s="170"/>
      <c r="P8173" s="402"/>
    </row>
    <row r="8174" spans="1:16" ht="33.75" x14ac:dyDescent="0.2">
      <c r="A8174" s="406" t="s">
        <v>3527</v>
      </c>
      <c r="B8174" s="406" t="s">
        <v>3526</v>
      </c>
      <c r="C8174" s="170" t="s">
        <v>2594</v>
      </c>
      <c r="D8174" s="405" t="s">
        <v>4531</v>
      </c>
      <c r="E8174" s="404">
        <v>3500</v>
      </c>
      <c r="F8174" s="434" t="s">
        <v>4530</v>
      </c>
      <c r="G8174" s="403" t="s">
        <v>4529</v>
      </c>
      <c r="H8174" s="170" t="s">
        <v>3574</v>
      </c>
      <c r="I8174" s="170" t="s">
        <v>3522</v>
      </c>
      <c r="J8174" s="155" t="s">
        <v>3574</v>
      </c>
      <c r="K8174" s="170">
        <v>4</v>
      </c>
      <c r="L8174" s="170">
        <v>12</v>
      </c>
      <c r="M8174" s="402">
        <v>42900</v>
      </c>
      <c r="N8174" s="170"/>
      <c r="O8174" s="170"/>
      <c r="P8174" s="402"/>
    </row>
    <row r="8175" spans="1:16" ht="33.75" x14ac:dyDescent="0.2">
      <c r="A8175" s="406" t="s">
        <v>3527</v>
      </c>
      <c r="B8175" s="406" t="s">
        <v>3526</v>
      </c>
      <c r="C8175" s="170" t="s">
        <v>2594</v>
      </c>
      <c r="D8175" s="405" t="s">
        <v>3552</v>
      </c>
      <c r="E8175" s="404">
        <v>1800</v>
      </c>
      <c r="F8175" s="434" t="s">
        <v>4528</v>
      </c>
      <c r="G8175" s="403" t="s">
        <v>4527</v>
      </c>
      <c r="H8175" s="170" t="s">
        <v>4526</v>
      </c>
      <c r="I8175" s="170" t="s">
        <v>3522</v>
      </c>
      <c r="J8175" s="155" t="s">
        <v>4526</v>
      </c>
      <c r="K8175" s="170">
        <v>1</v>
      </c>
      <c r="L8175" s="170">
        <v>2</v>
      </c>
      <c r="M8175" s="402">
        <v>3360</v>
      </c>
      <c r="N8175" s="170"/>
      <c r="O8175" s="170"/>
      <c r="P8175" s="402"/>
    </row>
    <row r="8176" spans="1:16" ht="33.75" x14ac:dyDescent="0.2">
      <c r="A8176" s="406" t="s">
        <v>3527</v>
      </c>
      <c r="B8176" s="406" t="s">
        <v>3526</v>
      </c>
      <c r="C8176" s="170" t="s">
        <v>2594</v>
      </c>
      <c r="D8176" s="405" t="s">
        <v>4525</v>
      </c>
      <c r="E8176" s="404">
        <v>3500</v>
      </c>
      <c r="F8176" s="434" t="s">
        <v>4524</v>
      </c>
      <c r="G8176" s="403" t="s">
        <v>4523</v>
      </c>
      <c r="H8176" s="170" t="s">
        <v>4522</v>
      </c>
      <c r="I8176" s="170" t="s">
        <v>3529</v>
      </c>
      <c r="J8176" s="155" t="s">
        <v>4522</v>
      </c>
      <c r="K8176" s="170">
        <v>1</v>
      </c>
      <c r="L8176" s="170">
        <v>2</v>
      </c>
      <c r="M8176" s="402">
        <v>5550</v>
      </c>
      <c r="N8176" s="170"/>
      <c r="O8176" s="170"/>
      <c r="P8176" s="402"/>
    </row>
    <row r="8177" spans="1:16" ht="33.75" x14ac:dyDescent="0.2">
      <c r="A8177" s="406" t="s">
        <v>3527</v>
      </c>
      <c r="B8177" s="406" t="s">
        <v>3526</v>
      </c>
      <c r="C8177" s="170" t="s">
        <v>2594</v>
      </c>
      <c r="D8177" s="405" t="s">
        <v>4036</v>
      </c>
      <c r="E8177" s="404">
        <v>3500</v>
      </c>
      <c r="F8177" s="434" t="s">
        <v>5963</v>
      </c>
      <c r="G8177" s="403" t="s">
        <v>5962</v>
      </c>
      <c r="H8177" s="170" t="s">
        <v>3567</v>
      </c>
      <c r="I8177" s="170" t="s">
        <v>3529</v>
      </c>
      <c r="J8177" s="155" t="s">
        <v>3567</v>
      </c>
      <c r="K8177" s="170">
        <v>3</v>
      </c>
      <c r="L8177" s="170">
        <v>7</v>
      </c>
      <c r="M8177" s="402">
        <v>24926</v>
      </c>
      <c r="N8177" s="170"/>
      <c r="O8177" s="170"/>
      <c r="P8177" s="402"/>
    </row>
    <row r="8178" spans="1:16" ht="33.75" x14ac:dyDescent="0.2">
      <c r="A8178" s="406" t="s">
        <v>3527</v>
      </c>
      <c r="B8178" s="406" t="s">
        <v>3526</v>
      </c>
      <c r="C8178" s="170" t="s">
        <v>2594</v>
      </c>
      <c r="D8178" s="405" t="s">
        <v>3670</v>
      </c>
      <c r="E8178" s="404">
        <v>3950</v>
      </c>
      <c r="F8178" s="434" t="s">
        <v>4519</v>
      </c>
      <c r="G8178" s="403" t="s">
        <v>4518</v>
      </c>
      <c r="H8178" s="170" t="s">
        <v>3542</v>
      </c>
      <c r="I8178" s="170" t="s">
        <v>3534</v>
      </c>
      <c r="J8178" s="155" t="s">
        <v>3542</v>
      </c>
      <c r="K8178" s="170">
        <v>4</v>
      </c>
      <c r="L8178" s="170">
        <v>12</v>
      </c>
      <c r="M8178" s="402">
        <v>48300</v>
      </c>
      <c r="N8178" s="170"/>
      <c r="O8178" s="170"/>
      <c r="P8178" s="402"/>
    </row>
    <row r="8179" spans="1:16" ht="33.75" x14ac:dyDescent="0.2">
      <c r="A8179" s="406" t="s">
        <v>3527</v>
      </c>
      <c r="B8179" s="406" t="s">
        <v>3526</v>
      </c>
      <c r="C8179" s="170" t="s">
        <v>2594</v>
      </c>
      <c r="D8179" s="405" t="s">
        <v>3627</v>
      </c>
      <c r="E8179" s="404">
        <v>2310</v>
      </c>
      <c r="F8179" s="434" t="s">
        <v>5961</v>
      </c>
      <c r="G8179" s="403" t="s">
        <v>5960</v>
      </c>
      <c r="H8179" s="170" t="s">
        <v>3533</v>
      </c>
      <c r="I8179" s="170" t="s">
        <v>3623</v>
      </c>
      <c r="J8179" s="155" t="s">
        <v>3623</v>
      </c>
      <c r="K8179" s="170">
        <v>3</v>
      </c>
      <c r="L8179" s="170">
        <v>7</v>
      </c>
      <c r="M8179" s="402">
        <v>16470</v>
      </c>
      <c r="N8179" s="170"/>
      <c r="O8179" s="170"/>
      <c r="P8179" s="402"/>
    </row>
    <row r="8180" spans="1:16" ht="33.75" x14ac:dyDescent="0.2">
      <c r="A8180" s="406" t="s">
        <v>3527</v>
      </c>
      <c r="B8180" s="406" t="s">
        <v>3526</v>
      </c>
      <c r="C8180" s="170" t="s">
        <v>2594</v>
      </c>
      <c r="D8180" s="405" t="s">
        <v>4049</v>
      </c>
      <c r="E8180" s="404">
        <v>1800</v>
      </c>
      <c r="F8180" s="434" t="s">
        <v>4515</v>
      </c>
      <c r="G8180" s="403" t="s">
        <v>4514</v>
      </c>
      <c r="H8180" s="170" t="s">
        <v>4046</v>
      </c>
      <c r="I8180" s="170" t="s">
        <v>3534</v>
      </c>
      <c r="J8180" s="155" t="s">
        <v>4046</v>
      </c>
      <c r="K8180" s="170">
        <v>4</v>
      </c>
      <c r="L8180" s="170">
        <v>12</v>
      </c>
      <c r="M8180" s="402">
        <v>22500</v>
      </c>
      <c r="N8180" s="170"/>
      <c r="O8180" s="170"/>
      <c r="P8180" s="402"/>
    </row>
    <row r="8181" spans="1:16" ht="33.75" x14ac:dyDescent="0.2">
      <c r="A8181" s="406" t="s">
        <v>3527</v>
      </c>
      <c r="B8181" s="406" t="s">
        <v>3526</v>
      </c>
      <c r="C8181" s="170" t="s">
        <v>2594</v>
      </c>
      <c r="D8181" s="405" t="s">
        <v>3566</v>
      </c>
      <c r="E8181" s="404">
        <v>2600</v>
      </c>
      <c r="F8181" s="434" t="s">
        <v>4513</v>
      </c>
      <c r="G8181" s="403" t="s">
        <v>4512</v>
      </c>
      <c r="H8181" s="170" t="s">
        <v>3528</v>
      </c>
      <c r="I8181" s="170" t="s">
        <v>3529</v>
      </c>
      <c r="J8181" s="155" t="s">
        <v>3528</v>
      </c>
      <c r="K8181" s="170">
        <v>4</v>
      </c>
      <c r="L8181" s="170">
        <v>12</v>
      </c>
      <c r="M8181" s="402">
        <v>32100</v>
      </c>
      <c r="N8181" s="170"/>
      <c r="O8181" s="170"/>
      <c r="P8181" s="402"/>
    </row>
    <row r="8182" spans="1:16" ht="33.75" x14ac:dyDescent="0.2">
      <c r="A8182" s="406" t="s">
        <v>3527</v>
      </c>
      <c r="B8182" s="406" t="s">
        <v>3526</v>
      </c>
      <c r="C8182" s="170" t="s">
        <v>2594</v>
      </c>
      <c r="D8182" s="405" t="s">
        <v>4511</v>
      </c>
      <c r="E8182" s="404">
        <v>2000</v>
      </c>
      <c r="F8182" s="434" t="s">
        <v>4510</v>
      </c>
      <c r="G8182" s="403" t="s">
        <v>4509</v>
      </c>
      <c r="H8182" s="170" t="s">
        <v>3533</v>
      </c>
      <c r="I8182" s="170" t="s">
        <v>4508</v>
      </c>
      <c r="J8182" s="155" t="s">
        <v>4508</v>
      </c>
      <c r="K8182" s="170">
        <v>4</v>
      </c>
      <c r="L8182" s="170">
        <v>12</v>
      </c>
      <c r="M8182" s="402">
        <v>24968.89</v>
      </c>
      <c r="N8182" s="170"/>
      <c r="O8182" s="170"/>
      <c r="P8182" s="402"/>
    </row>
    <row r="8183" spans="1:16" ht="33.75" x14ac:dyDescent="0.2">
      <c r="A8183" s="406" t="s">
        <v>3527</v>
      </c>
      <c r="B8183" s="406" t="s">
        <v>3526</v>
      </c>
      <c r="C8183" s="170" t="s">
        <v>2594</v>
      </c>
      <c r="D8183" s="405" t="s">
        <v>4507</v>
      </c>
      <c r="E8183" s="404">
        <v>3500</v>
      </c>
      <c r="F8183" s="434" t="s">
        <v>4506</v>
      </c>
      <c r="G8183" s="403" t="s">
        <v>4505</v>
      </c>
      <c r="H8183" s="170" t="s">
        <v>3533</v>
      </c>
      <c r="I8183" s="170" t="s">
        <v>3529</v>
      </c>
      <c r="J8183" s="155" t="s">
        <v>3533</v>
      </c>
      <c r="K8183" s="170">
        <v>4</v>
      </c>
      <c r="L8183" s="170">
        <v>12</v>
      </c>
      <c r="M8183" s="402">
        <v>42900</v>
      </c>
      <c r="N8183" s="170"/>
      <c r="O8183" s="170"/>
      <c r="P8183" s="402"/>
    </row>
    <row r="8184" spans="1:16" ht="33.75" x14ac:dyDescent="0.2">
      <c r="A8184" s="406" t="s">
        <v>3527</v>
      </c>
      <c r="B8184" s="406" t="s">
        <v>3526</v>
      </c>
      <c r="C8184" s="170" t="s">
        <v>2594</v>
      </c>
      <c r="D8184" s="405" t="s">
        <v>4153</v>
      </c>
      <c r="E8184" s="404">
        <v>2340</v>
      </c>
      <c r="F8184" s="434" t="s">
        <v>4504</v>
      </c>
      <c r="G8184" s="403" t="s">
        <v>4503</v>
      </c>
      <c r="H8184" s="170" t="s">
        <v>3538</v>
      </c>
      <c r="I8184" s="170" t="s">
        <v>3529</v>
      </c>
      <c r="J8184" s="155" t="s">
        <v>3538</v>
      </c>
      <c r="K8184" s="170">
        <v>4</v>
      </c>
      <c r="L8184" s="170">
        <v>12</v>
      </c>
      <c r="M8184" s="402">
        <v>28980</v>
      </c>
      <c r="N8184" s="170"/>
      <c r="O8184" s="170"/>
      <c r="P8184" s="402"/>
    </row>
    <row r="8185" spans="1:16" ht="33.75" x14ac:dyDescent="0.2">
      <c r="A8185" s="406" t="s">
        <v>3527</v>
      </c>
      <c r="B8185" s="406" t="s">
        <v>3526</v>
      </c>
      <c r="C8185" s="170" t="s">
        <v>2594</v>
      </c>
      <c r="D8185" s="405" t="s">
        <v>5895</v>
      </c>
      <c r="E8185" s="404">
        <v>1800</v>
      </c>
      <c r="F8185" s="434" t="s">
        <v>5959</v>
      </c>
      <c r="G8185" s="403" t="s">
        <v>5958</v>
      </c>
      <c r="H8185" s="170" t="s">
        <v>4541</v>
      </c>
      <c r="I8185" s="170" t="s">
        <v>3522</v>
      </c>
      <c r="J8185" s="155" t="s">
        <v>4541</v>
      </c>
      <c r="K8185" s="170">
        <v>2</v>
      </c>
      <c r="L8185" s="170">
        <v>5</v>
      </c>
      <c r="M8185" s="402">
        <v>11100</v>
      </c>
      <c r="N8185" s="170"/>
      <c r="O8185" s="170"/>
      <c r="P8185" s="402"/>
    </row>
    <row r="8186" spans="1:16" ht="33.75" x14ac:dyDescent="0.2">
      <c r="A8186" s="406" t="s">
        <v>3527</v>
      </c>
      <c r="B8186" s="406" t="s">
        <v>3526</v>
      </c>
      <c r="C8186" s="170" t="s">
        <v>2594</v>
      </c>
      <c r="D8186" s="405" t="s">
        <v>4502</v>
      </c>
      <c r="E8186" s="404">
        <v>4000</v>
      </c>
      <c r="F8186" s="434" t="s">
        <v>4501</v>
      </c>
      <c r="G8186" s="403" t="s">
        <v>4500</v>
      </c>
      <c r="H8186" s="170" t="s">
        <v>4373</v>
      </c>
      <c r="I8186" s="170" t="s">
        <v>3534</v>
      </c>
      <c r="J8186" s="155" t="s">
        <v>4373</v>
      </c>
      <c r="K8186" s="170">
        <v>1</v>
      </c>
      <c r="L8186" s="170">
        <v>0</v>
      </c>
      <c r="M8186" s="402">
        <v>0</v>
      </c>
      <c r="N8186" s="170"/>
      <c r="O8186" s="170"/>
      <c r="P8186" s="402"/>
    </row>
    <row r="8187" spans="1:16" ht="33.75" x14ac:dyDescent="0.2">
      <c r="A8187" s="406" t="s">
        <v>3527</v>
      </c>
      <c r="B8187" s="406" t="s">
        <v>3526</v>
      </c>
      <c r="C8187" s="170" t="s">
        <v>2594</v>
      </c>
      <c r="D8187" s="405" t="s">
        <v>4499</v>
      </c>
      <c r="E8187" s="404">
        <v>7500</v>
      </c>
      <c r="F8187" s="434" t="s">
        <v>4498</v>
      </c>
      <c r="G8187" s="403" t="s">
        <v>4497</v>
      </c>
      <c r="H8187" s="170" t="s">
        <v>3549</v>
      </c>
      <c r="I8187" s="170" t="s">
        <v>3529</v>
      </c>
      <c r="J8187" s="155" t="s">
        <v>3549</v>
      </c>
      <c r="K8187" s="170">
        <v>1</v>
      </c>
      <c r="L8187" s="170">
        <v>2</v>
      </c>
      <c r="M8187" s="402">
        <v>13050</v>
      </c>
      <c r="N8187" s="170"/>
      <c r="O8187" s="170"/>
      <c r="P8187" s="402"/>
    </row>
    <row r="8188" spans="1:16" ht="33.75" x14ac:dyDescent="0.2">
      <c r="A8188" s="406" t="s">
        <v>3527</v>
      </c>
      <c r="B8188" s="406" t="s">
        <v>3526</v>
      </c>
      <c r="C8188" s="170" t="s">
        <v>2594</v>
      </c>
      <c r="D8188" s="405" t="s">
        <v>3594</v>
      </c>
      <c r="E8188" s="404">
        <v>2500</v>
      </c>
      <c r="F8188" s="434" t="s">
        <v>4496</v>
      </c>
      <c r="G8188" s="403" t="s">
        <v>4495</v>
      </c>
      <c r="H8188" s="170" t="s">
        <v>3695</v>
      </c>
      <c r="I8188" s="170" t="s">
        <v>3534</v>
      </c>
      <c r="J8188" s="155" t="s">
        <v>3695</v>
      </c>
      <c r="K8188" s="170">
        <v>4</v>
      </c>
      <c r="L8188" s="170">
        <v>12</v>
      </c>
      <c r="M8188" s="402">
        <v>31069.440000000002</v>
      </c>
      <c r="N8188" s="170"/>
      <c r="O8188" s="170"/>
      <c r="P8188" s="402"/>
    </row>
    <row r="8189" spans="1:16" ht="33.75" x14ac:dyDescent="0.2">
      <c r="A8189" s="406" t="s">
        <v>3527</v>
      </c>
      <c r="B8189" s="406" t="s">
        <v>3526</v>
      </c>
      <c r="C8189" s="170" t="s">
        <v>2594</v>
      </c>
      <c r="D8189" s="405" t="s">
        <v>5336</v>
      </c>
      <c r="E8189" s="404">
        <v>2750</v>
      </c>
      <c r="F8189" s="434" t="s">
        <v>5957</v>
      </c>
      <c r="G8189" s="403" t="s">
        <v>5956</v>
      </c>
      <c r="H8189" s="170" t="s">
        <v>3979</v>
      </c>
      <c r="I8189" s="170" t="s">
        <v>3529</v>
      </c>
      <c r="J8189" s="155" t="s">
        <v>3979</v>
      </c>
      <c r="K8189" s="170">
        <v>4</v>
      </c>
      <c r="L8189" s="170">
        <v>10</v>
      </c>
      <c r="M8189" s="402">
        <v>22748.83</v>
      </c>
      <c r="N8189" s="170"/>
      <c r="O8189" s="170"/>
      <c r="P8189" s="402"/>
    </row>
    <row r="8190" spans="1:16" ht="33.75" x14ac:dyDescent="0.2">
      <c r="A8190" s="406" t="s">
        <v>3527</v>
      </c>
      <c r="B8190" s="406" t="s">
        <v>3526</v>
      </c>
      <c r="C8190" s="170" t="s">
        <v>2594</v>
      </c>
      <c r="D8190" s="405" t="s">
        <v>4494</v>
      </c>
      <c r="E8190" s="404">
        <v>6000</v>
      </c>
      <c r="F8190" s="434" t="s">
        <v>4493</v>
      </c>
      <c r="G8190" s="403" t="s">
        <v>4492</v>
      </c>
      <c r="H8190" s="170" t="s">
        <v>3542</v>
      </c>
      <c r="I8190" s="170" t="s">
        <v>3529</v>
      </c>
      <c r="J8190" s="155" t="s">
        <v>3542</v>
      </c>
      <c r="K8190" s="170">
        <v>4</v>
      </c>
      <c r="L8190" s="170">
        <v>12</v>
      </c>
      <c r="M8190" s="402">
        <v>72737.5</v>
      </c>
      <c r="N8190" s="170"/>
      <c r="O8190" s="170"/>
      <c r="P8190" s="402"/>
    </row>
    <row r="8191" spans="1:16" ht="33.75" x14ac:dyDescent="0.2">
      <c r="A8191" s="406" t="s">
        <v>3527</v>
      </c>
      <c r="B8191" s="406" t="s">
        <v>3526</v>
      </c>
      <c r="C8191" s="170" t="s">
        <v>2594</v>
      </c>
      <c r="D8191" s="405" t="s">
        <v>4491</v>
      </c>
      <c r="E8191" s="404">
        <v>3500</v>
      </c>
      <c r="F8191" s="434" t="s">
        <v>4490</v>
      </c>
      <c r="G8191" s="403" t="s">
        <v>4489</v>
      </c>
      <c r="H8191" s="170" t="s">
        <v>3521</v>
      </c>
      <c r="I8191" s="170" t="s">
        <v>3522</v>
      </c>
      <c r="J8191" s="155" t="s">
        <v>3521</v>
      </c>
      <c r="K8191" s="170">
        <v>4</v>
      </c>
      <c r="L8191" s="170">
        <v>12</v>
      </c>
      <c r="M8191" s="402">
        <v>42900</v>
      </c>
      <c r="N8191" s="170"/>
      <c r="O8191" s="170"/>
      <c r="P8191" s="402"/>
    </row>
    <row r="8192" spans="1:16" ht="33.75" x14ac:dyDescent="0.2">
      <c r="A8192" s="406" t="s">
        <v>3527</v>
      </c>
      <c r="B8192" s="406" t="s">
        <v>3526</v>
      </c>
      <c r="C8192" s="170" t="s">
        <v>2594</v>
      </c>
      <c r="D8192" s="405" t="s">
        <v>3740</v>
      </c>
      <c r="E8192" s="404">
        <v>3500</v>
      </c>
      <c r="F8192" s="434" t="s">
        <v>4488</v>
      </c>
      <c r="G8192" s="403" t="s">
        <v>4487</v>
      </c>
      <c r="H8192" s="170" t="s">
        <v>3533</v>
      </c>
      <c r="I8192" s="170" t="s">
        <v>3529</v>
      </c>
      <c r="J8192" s="155" t="s">
        <v>3533</v>
      </c>
      <c r="K8192" s="170">
        <v>4</v>
      </c>
      <c r="L8192" s="170">
        <v>12</v>
      </c>
      <c r="M8192" s="402">
        <v>42900</v>
      </c>
      <c r="N8192" s="170"/>
      <c r="O8192" s="170"/>
      <c r="P8192" s="402"/>
    </row>
    <row r="8193" spans="1:16" ht="33.75" x14ac:dyDescent="0.2">
      <c r="A8193" s="406" t="s">
        <v>3527</v>
      </c>
      <c r="B8193" s="406" t="s">
        <v>3526</v>
      </c>
      <c r="C8193" s="170" t="s">
        <v>2594</v>
      </c>
      <c r="D8193" s="405" t="s">
        <v>3655</v>
      </c>
      <c r="E8193" s="404">
        <v>2057</v>
      </c>
      <c r="F8193" s="434" t="s">
        <v>4486</v>
      </c>
      <c r="G8193" s="403" t="s">
        <v>4485</v>
      </c>
      <c r="H8193" s="170" t="s">
        <v>3574</v>
      </c>
      <c r="I8193" s="170" t="s">
        <v>3522</v>
      </c>
      <c r="J8193" s="155" t="s">
        <v>3574</v>
      </c>
      <c r="K8193" s="170">
        <v>4</v>
      </c>
      <c r="L8193" s="170">
        <v>12</v>
      </c>
      <c r="M8193" s="402">
        <v>25584</v>
      </c>
      <c r="N8193" s="170"/>
      <c r="O8193" s="170"/>
      <c r="P8193" s="402"/>
    </row>
    <row r="8194" spans="1:16" ht="33.75" x14ac:dyDescent="0.2">
      <c r="A8194" s="406" t="s">
        <v>3527</v>
      </c>
      <c r="B8194" s="406" t="s">
        <v>3526</v>
      </c>
      <c r="C8194" s="170" t="s">
        <v>2594</v>
      </c>
      <c r="D8194" s="405" t="s">
        <v>3655</v>
      </c>
      <c r="E8194" s="404">
        <v>2057</v>
      </c>
      <c r="F8194" s="434" t="s">
        <v>4484</v>
      </c>
      <c r="G8194" s="403" t="s">
        <v>4483</v>
      </c>
      <c r="H8194" s="170" t="s">
        <v>3533</v>
      </c>
      <c r="I8194" s="170" t="s">
        <v>3522</v>
      </c>
      <c r="J8194" s="155" t="s">
        <v>3533</v>
      </c>
      <c r="K8194" s="170">
        <v>4</v>
      </c>
      <c r="L8194" s="170">
        <v>12</v>
      </c>
      <c r="M8194" s="402">
        <v>25584</v>
      </c>
      <c r="N8194" s="170"/>
      <c r="O8194" s="170"/>
      <c r="P8194" s="402"/>
    </row>
    <row r="8195" spans="1:16" ht="33.75" x14ac:dyDescent="0.2">
      <c r="A8195" s="406" t="s">
        <v>3527</v>
      </c>
      <c r="B8195" s="406" t="s">
        <v>3526</v>
      </c>
      <c r="C8195" s="170" t="s">
        <v>2594</v>
      </c>
      <c r="D8195" s="405" t="s">
        <v>3778</v>
      </c>
      <c r="E8195" s="404">
        <v>3500</v>
      </c>
      <c r="F8195" s="434" t="s">
        <v>5955</v>
      </c>
      <c r="G8195" s="403" t="s">
        <v>5954</v>
      </c>
      <c r="H8195" s="170" t="s">
        <v>3533</v>
      </c>
      <c r="I8195" s="170" t="s">
        <v>3529</v>
      </c>
      <c r="J8195" s="155" t="s">
        <v>3533</v>
      </c>
      <c r="K8195" s="170">
        <v>3</v>
      </c>
      <c r="L8195" s="170">
        <v>7</v>
      </c>
      <c r="M8195" s="402">
        <v>27182.33</v>
      </c>
      <c r="N8195" s="170"/>
      <c r="O8195" s="170"/>
      <c r="P8195" s="402"/>
    </row>
    <row r="8196" spans="1:16" ht="33.75" x14ac:dyDescent="0.2">
      <c r="A8196" s="406" t="s">
        <v>3527</v>
      </c>
      <c r="B8196" s="406" t="s">
        <v>3526</v>
      </c>
      <c r="C8196" s="170" t="s">
        <v>2594</v>
      </c>
      <c r="D8196" s="405" t="s">
        <v>3525</v>
      </c>
      <c r="E8196" s="404">
        <v>1500</v>
      </c>
      <c r="F8196" s="434" t="s">
        <v>4479</v>
      </c>
      <c r="G8196" s="403" t="s">
        <v>4478</v>
      </c>
      <c r="H8196" s="170" t="s">
        <v>3542</v>
      </c>
      <c r="I8196" s="170" t="s">
        <v>3623</v>
      </c>
      <c r="J8196" s="155" t="s">
        <v>3623</v>
      </c>
      <c r="K8196" s="170">
        <v>4</v>
      </c>
      <c r="L8196" s="170">
        <v>12</v>
      </c>
      <c r="M8196" s="402">
        <v>19100</v>
      </c>
      <c r="N8196" s="170"/>
      <c r="O8196" s="170"/>
      <c r="P8196" s="402"/>
    </row>
    <row r="8197" spans="1:16" ht="33.75" x14ac:dyDescent="0.2">
      <c r="A8197" s="406" t="s">
        <v>3527</v>
      </c>
      <c r="B8197" s="406" t="s">
        <v>3526</v>
      </c>
      <c r="C8197" s="170" t="s">
        <v>2594</v>
      </c>
      <c r="D8197" s="405" t="s">
        <v>3532</v>
      </c>
      <c r="E8197" s="404">
        <v>2500</v>
      </c>
      <c r="F8197" s="434" t="s">
        <v>4477</v>
      </c>
      <c r="G8197" s="403" t="s">
        <v>4476</v>
      </c>
      <c r="H8197" s="170" t="s">
        <v>3538</v>
      </c>
      <c r="I8197" s="170" t="s">
        <v>3931</v>
      </c>
      <c r="J8197" s="155" t="s">
        <v>3538</v>
      </c>
      <c r="K8197" s="170">
        <v>4</v>
      </c>
      <c r="L8197" s="170">
        <v>12</v>
      </c>
      <c r="M8197" s="402">
        <v>30900</v>
      </c>
      <c r="N8197" s="170"/>
      <c r="O8197" s="170"/>
      <c r="P8197" s="402"/>
    </row>
    <row r="8198" spans="1:16" ht="33.75" x14ac:dyDescent="0.2">
      <c r="A8198" s="406" t="s">
        <v>3527</v>
      </c>
      <c r="B8198" s="406" t="s">
        <v>3526</v>
      </c>
      <c r="C8198" s="170" t="s">
        <v>2594</v>
      </c>
      <c r="D8198" s="405" t="s">
        <v>4475</v>
      </c>
      <c r="E8198" s="404">
        <v>3500</v>
      </c>
      <c r="F8198" s="434" t="s">
        <v>4474</v>
      </c>
      <c r="G8198" s="403" t="s">
        <v>4473</v>
      </c>
      <c r="H8198" s="170" t="s">
        <v>3533</v>
      </c>
      <c r="I8198" s="170" t="s">
        <v>3529</v>
      </c>
      <c r="J8198" s="155" t="s">
        <v>3533</v>
      </c>
      <c r="K8198" s="170">
        <v>4</v>
      </c>
      <c r="L8198" s="170">
        <v>12</v>
      </c>
      <c r="M8198" s="402">
        <v>42900</v>
      </c>
      <c r="N8198" s="170"/>
      <c r="O8198" s="170"/>
      <c r="P8198" s="402"/>
    </row>
    <row r="8199" spans="1:16" ht="33.75" x14ac:dyDescent="0.2">
      <c r="A8199" s="406" t="s">
        <v>3527</v>
      </c>
      <c r="B8199" s="406" t="s">
        <v>3526</v>
      </c>
      <c r="C8199" s="170" t="s">
        <v>2594</v>
      </c>
      <c r="D8199" s="405" t="s">
        <v>4470</v>
      </c>
      <c r="E8199" s="404">
        <v>7500</v>
      </c>
      <c r="F8199" s="434" t="s">
        <v>4469</v>
      </c>
      <c r="G8199" s="403" t="s">
        <v>4468</v>
      </c>
      <c r="H8199" s="170" t="s">
        <v>3674</v>
      </c>
      <c r="I8199" s="170" t="s">
        <v>3529</v>
      </c>
      <c r="J8199" s="155" t="s">
        <v>3674</v>
      </c>
      <c r="K8199" s="170">
        <v>4</v>
      </c>
      <c r="L8199" s="170">
        <v>12</v>
      </c>
      <c r="M8199" s="402">
        <v>90900</v>
      </c>
      <c r="N8199" s="170"/>
      <c r="O8199" s="170"/>
      <c r="P8199" s="402"/>
    </row>
    <row r="8200" spans="1:16" ht="33.75" x14ac:dyDescent="0.2">
      <c r="A8200" s="406" t="s">
        <v>3527</v>
      </c>
      <c r="B8200" s="406" t="s">
        <v>3526</v>
      </c>
      <c r="C8200" s="170" t="s">
        <v>2594</v>
      </c>
      <c r="D8200" s="405" t="s">
        <v>3558</v>
      </c>
      <c r="E8200" s="404">
        <v>3500</v>
      </c>
      <c r="F8200" s="434" t="s">
        <v>4467</v>
      </c>
      <c r="G8200" s="403" t="s">
        <v>4466</v>
      </c>
      <c r="H8200" s="170" t="s">
        <v>3542</v>
      </c>
      <c r="I8200" s="170" t="s">
        <v>3560</v>
      </c>
      <c r="J8200" s="155" t="s">
        <v>3542</v>
      </c>
      <c r="K8200" s="170">
        <v>4</v>
      </c>
      <c r="L8200" s="170">
        <v>12</v>
      </c>
      <c r="M8200" s="402">
        <v>42900</v>
      </c>
      <c r="N8200" s="170"/>
      <c r="O8200" s="170"/>
      <c r="P8200" s="402"/>
    </row>
    <row r="8201" spans="1:16" ht="33.75" x14ac:dyDescent="0.2">
      <c r="A8201" s="406" t="s">
        <v>3527</v>
      </c>
      <c r="B8201" s="406" t="s">
        <v>3526</v>
      </c>
      <c r="C8201" s="170" t="s">
        <v>2594</v>
      </c>
      <c r="D8201" s="405" t="s">
        <v>5953</v>
      </c>
      <c r="E8201" s="404">
        <v>3500</v>
      </c>
      <c r="F8201" s="434" t="s">
        <v>5952</v>
      </c>
      <c r="G8201" s="403" t="s">
        <v>5951</v>
      </c>
      <c r="H8201" s="170" t="s">
        <v>3779</v>
      </c>
      <c r="I8201" s="170" t="s">
        <v>3534</v>
      </c>
      <c r="J8201" s="155" t="s">
        <v>3779</v>
      </c>
      <c r="K8201" s="170">
        <v>4</v>
      </c>
      <c r="L8201" s="170">
        <v>10</v>
      </c>
      <c r="M8201" s="402">
        <v>35620.83</v>
      </c>
      <c r="N8201" s="170"/>
      <c r="O8201" s="170"/>
      <c r="P8201" s="402"/>
    </row>
    <row r="8202" spans="1:16" ht="33.75" x14ac:dyDescent="0.2">
      <c r="A8202" s="406" t="s">
        <v>3527</v>
      </c>
      <c r="B8202" s="406" t="s">
        <v>3526</v>
      </c>
      <c r="C8202" s="170" t="s">
        <v>2594</v>
      </c>
      <c r="D8202" s="405" t="s">
        <v>3558</v>
      </c>
      <c r="E8202" s="404">
        <v>2500</v>
      </c>
      <c r="F8202" s="434" t="s">
        <v>4465</v>
      </c>
      <c r="G8202" s="403" t="s">
        <v>4464</v>
      </c>
      <c r="H8202" s="170" t="s">
        <v>3533</v>
      </c>
      <c r="I8202" s="170" t="s">
        <v>3534</v>
      </c>
      <c r="J8202" s="155" t="s">
        <v>3533</v>
      </c>
      <c r="K8202" s="170">
        <v>3</v>
      </c>
      <c r="L8202" s="170">
        <v>7</v>
      </c>
      <c r="M8202" s="402">
        <v>18625</v>
      </c>
      <c r="N8202" s="170"/>
      <c r="O8202" s="170"/>
      <c r="P8202" s="402"/>
    </row>
    <row r="8203" spans="1:16" ht="33.75" x14ac:dyDescent="0.2">
      <c r="A8203" s="406" t="s">
        <v>3527</v>
      </c>
      <c r="B8203" s="406" t="s">
        <v>3526</v>
      </c>
      <c r="C8203" s="170" t="s">
        <v>2594</v>
      </c>
      <c r="D8203" s="405" t="s">
        <v>3577</v>
      </c>
      <c r="E8203" s="404">
        <v>3500</v>
      </c>
      <c r="F8203" s="434" t="s">
        <v>4465</v>
      </c>
      <c r="G8203" s="403" t="s">
        <v>4464</v>
      </c>
      <c r="H8203" s="170" t="s">
        <v>3549</v>
      </c>
      <c r="I8203" s="170" t="s">
        <v>3529</v>
      </c>
      <c r="J8203" s="155" t="s">
        <v>3549</v>
      </c>
      <c r="K8203" s="170">
        <v>2</v>
      </c>
      <c r="L8203" s="170">
        <v>6</v>
      </c>
      <c r="M8203" s="402">
        <v>21900</v>
      </c>
      <c r="N8203" s="170"/>
      <c r="O8203" s="170"/>
      <c r="P8203" s="402"/>
    </row>
    <row r="8204" spans="1:16" ht="33.75" x14ac:dyDescent="0.2">
      <c r="A8204" s="406" t="s">
        <v>3527</v>
      </c>
      <c r="B8204" s="406" t="s">
        <v>3526</v>
      </c>
      <c r="C8204" s="170" t="s">
        <v>2594</v>
      </c>
      <c r="D8204" s="405" t="s">
        <v>4463</v>
      </c>
      <c r="E8204" s="404">
        <v>6000</v>
      </c>
      <c r="F8204" s="434" t="s">
        <v>4462</v>
      </c>
      <c r="G8204" s="403" t="s">
        <v>4461</v>
      </c>
      <c r="H8204" s="170" t="s">
        <v>4363</v>
      </c>
      <c r="I8204" s="170" t="s">
        <v>3529</v>
      </c>
      <c r="J8204" s="155" t="s">
        <v>4363</v>
      </c>
      <c r="K8204" s="170">
        <v>4</v>
      </c>
      <c r="L8204" s="170">
        <v>12</v>
      </c>
      <c r="M8204" s="402">
        <v>72900</v>
      </c>
      <c r="N8204" s="170"/>
      <c r="O8204" s="170"/>
      <c r="P8204" s="402"/>
    </row>
    <row r="8205" spans="1:16" ht="33.75" x14ac:dyDescent="0.2">
      <c r="A8205" s="406" t="s">
        <v>3527</v>
      </c>
      <c r="B8205" s="406" t="s">
        <v>3526</v>
      </c>
      <c r="C8205" s="170" t="s">
        <v>2594</v>
      </c>
      <c r="D8205" s="405" t="s">
        <v>4036</v>
      </c>
      <c r="E8205" s="404">
        <v>3500</v>
      </c>
      <c r="F8205" s="434" t="s">
        <v>5950</v>
      </c>
      <c r="G8205" s="403" t="s">
        <v>5949</v>
      </c>
      <c r="H8205" s="170" t="s">
        <v>3567</v>
      </c>
      <c r="I8205" s="170" t="s">
        <v>3529</v>
      </c>
      <c r="J8205" s="155" t="s">
        <v>3567</v>
      </c>
      <c r="K8205" s="170">
        <v>3</v>
      </c>
      <c r="L8205" s="170">
        <v>7</v>
      </c>
      <c r="M8205" s="402">
        <v>24926</v>
      </c>
      <c r="N8205" s="170"/>
      <c r="O8205" s="170"/>
      <c r="P8205" s="402"/>
    </row>
    <row r="8206" spans="1:16" ht="33.75" x14ac:dyDescent="0.2">
      <c r="A8206" s="406" t="s">
        <v>3527</v>
      </c>
      <c r="B8206" s="406" t="s">
        <v>3526</v>
      </c>
      <c r="C8206" s="170" t="s">
        <v>2594</v>
      </c>
      <c r="D8206" s="405" t="s">
        <v>4460</v>
      </c>
      <c r="E8206" s="404">
        <v>6500</v>
      </c>
      <c r="F8206" s="434" t="s">
        <v>4459</v>
      </c>
      <c r="G8206" s="403" t="s">
        <v>4458</v>
      </c>
      <c r="H8206" s="170" t="s">
        <v>3574</v>
      </c>
      <c r="I8206" s="170" t="s">
        <v>3534</v>
      </c>
      <c r="J8206" s="155" t="s">
        <v>3574</v>
      </c>
      <c r="K8206" s="170">
        <v>4</v>
      </c>
      <c r="L8206" s="170">
        <v>12</v>
      </c>
      <c r="M8206" s="402">
        <v>78900</v>
      </c>
      <c r="N8206" s="170"/>
      <c r="O8206" s="170"/>
      <c r="P8206" s="402"/>
    </row>
    <row r="8207" spans="1:16" ht="33.75" x14ac:dyDescent="0.2">
      <c r="A8207" s="406" t="s">
        <v>3527</v>
      </c>
      <c r="B8207" s="406" t="s">
        <v>3526</v>
      </c>
      <c r="C8207" s="170" t="s">
        <v>2594</v>
      </c>
      <c r="D8207" s="405" t="s">
        <v>4453</v>
      </c>
      <c r="E8207" s="404">
        <v>10000</v>
      </c>
      <c r="F8207" s="434" t="s">
        <v>4452</v>
      </c>
      <c r="G8207" s="403" t="s">
        <v>4451</v>
      </c>
      <c r="H8207" s="170" t="s">
        <v>3570</v>
      </c>
      <c r="I8207" s="170" t="s">
        <v>3529</v>
      </c>
      <c r="J8207" s="155" t="s">
        <v>3570</v>
      </c>
      <c r="K8207" s="170">
        <v>4</v>
      </c>
      <c r="L8207" s="170">
        <v>12</v>
      </c>
      <c r="M8207" s="402">
        <v>120900</v>
      </c>
      <c r="N8207" s="170"/>
      <c r="O8207" s="170"/>
      <c r="P8207" s="402"/>
    </row>
    <row r="8208" spans="1:16" ht="33.75" x14ac:dyDescent="0.2">
      <c r="A8208" s="406" t="s">
        <v>3527</v>
      </c>
      <c r="B8208" s="406" t="s">
        <v>3526</v>
      </c>
      <c r="C8208" s="170" t="s">
        <v>2594</v>
      </c>
      <c r="D8208" s="405" t="s">
        <v>4836</v>
      </c>
      <c r="E8208" s="404">
        <v>3500</v>
      </c>
      <c r="F8208" s="434" t="s">
        <v>5948</v>
      </c>
      <c r="G8208" s="403" t="s">
        <v>5947</v>
      </c>
      <c r="H8208" s="170" t="s">
        <v>3570</v>
      </c>
      <c r="I8208" s="170" t="s">
        <v>3534</v>
      </c>
      <c r="J8208" s="155" t="s">
        <v>3570</v>
      </c>
      <c r="K8208" s="170">
        <v>1</v>
      </c>
      <c r="L8208" s="170">
        <v>1</v>
      </c>
      <c r="M8208" s="402">
        <v>1740.67</v>
      </c>
      <c r="N8208" s="170"/>
      <c r="O8208" s="170"/>
      <c r="P8208" s="402"/>
    </row>
    <row r="8209" spans="1:16" ht="33.75" x14ac:dyDescent="0.2">
      <c r="A8209" s="406" t="s">
        <v>3527</v>
      </c>
      <c r="B8209" s="406" t="s">
        <v>3526</v>
      </c>
      <c r="C8209" s="170" t="s">
        <v>2594</v>
      </c>
      <c r="D8209" s="405" t="s">
        <v>4450</v>
      </c>
      <c r="E8209" s="404">
        <v>3950</v>
      </c>
      <c r="F8209" s="434" t="s">
        <v>4449</v>
      </c>
      <c r="G8209" s="403" t="s">
        <v>4448</v>
      </c>
      <c r="H8209" s="170" t="s">
        <v>3570</v>
      </c>
      <c r="I8209" s="170" t="s">
        <v>3529</v>
      </c>
      <c r="J8209" s="155" t="s">
        <v>3570</v>
      </c>
      <c r="K8209" s="170">
        <v>4</v>
      </c>
      <c r="L8209" s="170">
        <v>12</v>
      </c>
      <c r="M8209" s="402">
        <v>48300</v>
      </c>
      <c r="N8209" s="170"/>
      <c r="O8209" s="170"/>
      <c r="P8209" s="402"/>
    </row>
    <row r="8210" spans="1:16" ht="33.75" x14ac:dyDescent="0.2">
      <c r="A8210" s="406" t="s">
        <v>3527</v>
      </c>
      <c r="B8210" s="406" t="s">
        <v>3526</v>
      </c>
      <c r="C8210" s="170" t="s">
        <v>2594</v>
      </c>
      <c r="D8210" s="405" t="s">
        <v>4447</v>
      </c>
      <c r="E8210" s="404">
        <v>6000</v>
      </c>
      <c r="F8210" s="434" t="s">
        <v>4446</v>
      </c>
      <c r="G8210" s="403" t="s">
        <v>4445</v>
      </c>
      <c r="H8210" s="170" t="s">
        <v>3617</v>
      </c>
      <c r="I8210" s="170" t="s">
        <v>3529</v>
      </c>
      <c r="J8210" s="155" t="s">
        <v>3617</v>
      </c>
      <c r="K8210" s="170">
        <v>4</v>
      </c>
      <c r="L8210" s="170">
        <v>12</v>
      </c>
      <c r="M8210" s="402">
        <v>72900</v>
      </c>
      <c r="N8210" s="170"/>
      <c r="O8210" s="170"/>
      <c r="P8210" s="402"/>
    </row>
    <row r="8211" spans="1:16" ht="33.75" x14ac:dyDescent="0.2">
      <c r="A8211" s="406" t="s">
        <v>3527</v>
      </c>
      <c r="B8211" s="406" t="s">
        <v>3526</v>
      </c>
      <c r="C8211" s="170" t="s">
        <v>2594</v>
      </c>
      <c r="D8211" s="405" t="s">
        <v>3670</v>
      </c>
      <c r="E8211" s="404">
        <v>3950</v>
      </c>
      <c r="F8211" s="434" t="s">
        <v>4444</v>
      </c>
      <c r="G8211" s="403" t="s">
        <v>4443</v>
      </c>
      <c r="H8211" s="170" t="s">
        <v>3567</v>
      </c>
      <c r="I8211" s="170" t="s">
        <v>3529</v>
      </c>
      <c r="J8211" s="155" t="s">
        <v>3567</v>
      </c>
      <c r="K8211" s="170">
        <v>4</v>
      </c>
      <c r="L8211" s="170">
        <v>12</v>
      </c>
      <c r="M8211" s="402">
        <v>48300</v>
      </c>
      <c r="N8211" s="170"/>
      <c r="O8211" s="170"/>
      <c r="P8211" s="402"/>
    </row>
    <row r="8212" spans="1:16" ht="33.75" x14ac:dyDescent="0.2">
      <c r="A8212" s="406" t="s">
        <v>3527</v>
      </c>
      <c r="B8212" s="406" t="s">
        <v>3526</v>
      </c>
      <c r="C8212" s="170" t="s">
        <v>2594</v>
      </c>
      <c r="D8212" s="405" t="s">
        <v>4036</v>
      </c>
      <c r="E8212" s="404">
        <v>3500</v>
      </c>
      <c r="F8212" s="434" t="s">
        <v>5946</v>
      </c>
      <c r="G8212" s="403" t="s">
        <v>5945</v>
      </c>
      <c r="H8212" s="170" t="s">
        <v>3574</v>
      </c>
      <c r="I8212" s="170" t="s">
        <v>3529</v>
      </c>
      <c r="J8212" s="155" t="s">
        <v>3574</v>
      </c>
      <c r="K8212" s="170">
        <v>3</v>
      </c>
      <c r="L8212" s="170">
        <v>7</v>
      </c>
      <c r="M8212" s="402">
        <v>24109.33</v>
      </c>
      <c r="N8212" s="170"/>
      <c r="O8212" s="170"/>
      <c r="P8212" s="402"/>
    </row>
    <row r="8213" spans="1:16" ht="33.75" x14ac:dyDescent="0.2">
      <c r="A8213" s="406" t="s">
        <v>3527</v>
      </c>
      <c r="B8213" s="406" t="s">
        <v>3526</v>
      </c>
      <c r="C8213" s="170" t="s">
        <v>2594</v>
      </c>
      <c r="D8213" s="405" t="s">
        <v>4442</v>
      </c>
      <c r="E8213" s="404">
        <v>10000</v>
      </c>
      <c r="F8213" s="434" t="s">
        <v>4441</v>
      </c>
      <c r="G8213" s="403" t="s">
        <v>4440</v>
      </c>
      <c r="H8213" s="170" t="s">
        <v>4439</v>
      </c>
      <c r="I8213" s="170" t="s">
        <v>3529</v>
      </c>
      <c r="J8213" s="155" t="s">
        <v>4439</v>
      </c>
      <c r="K8213" s="170">
        <v>4</v>
      </c>
      <c r="L8213" s="170">
        <v>12</v>
      </c>
      <c r="M8213" s="402">
        <v>120900</v>
      </c>
      <c r="N8213" s="170"/>
      <c r="O8213" s="170"/>
      <c r="P8213" s="402"/>
    </row>
    <row r="8214" spans="1:16" ht="33.75" x14ac:dyDescent="0.2">
      <c r="A8214" s="406" t="s">
        <v>3527</v>
      </c>
      <c r="B8214" s="406" t="s">
        <v>3526</v>
      </c>
      <c r="C8214" s="170" t="s">
        <v>2594</v>
      </c>
      <c r="D8214" s="405" t="s">
        <v>3740</v>
      </c>
      <c r="E8214" s="404">
        <v>3500</v>
      </c>
      <c r="F8214" s="434" t="s">
        <v>4436</v>
      </c>
      <c r="G8214" s="403" t="s">
        <v>4435</v>
      </c>
      <c r="H8214" s="170" t="s">
        <v>3542</v>
      </c>
      <c r="I8214" s="170" t="s">
        <v>3534</v>
      </c>
      <c r="J8214" s="155" t="s">
        <v>3542</v>
      </c>
      <c r="K8214" s="170">
        <v>4</v>
      </c>
      <c r="L8214" s="170">
        <v>12</v>
      </c>
      <c r="M8214" s="402">
        <v>42900</v>
      </c>
      <c r="N8214" s="170"/>
      <c r="O8214" s="170"/>
      <c r="P8214" s="402"/>
    </row>
    <row r="8215" spans="1:16" ht="33.75" x14ac:dyDescent="0.2">
      <c r="A8215" s="406" t="s">
        <v>3527</v>
      </c>
      <c r="B8215" s="406" t="s">
        <v>3526</v>
      </c>
      <c r="C8215" s="170" t="s">
        <v>2594</v>
      </c>
      <c r="D8215" s="405" t="s">
        <v>3566</v>
      </c>
      <c r="E8215" s="404">
        <v>3500</v>
      </c>
      <c r="F8215" s="434" t="s">
        <v>4434</v>
      </c>
      <c r="G8215" s="403" t="s">
        <v>4433</v>
      </c>
      <c r="H8215" s="170" t="s">
        <v>3542</v>
      </c>
      <c r="I8215" s="170" t="s">
        <v>3534</v>
      </c>
      <c r="J8215" s="155" t="s">
        <v>3542</v>
      </c>
      <c r="K8215" s="170">
        <v>4</v>
      </c>
      <c r="L8215" s="170">
        <v>12</v>
      </c>
      <c r="M8215" s="402">
        <v>42900</v>
      </c>
      <c r="N8215" s="170"/>
      <c r="O8215" s="170"/>
      <c r="P8215" s="402"/>
    </row>
    <row r="8216" spans="1:16" ht="33.75" x14ac:dyDescent="0.2">
      <c r="A8216" s="406" t="s">
        <v>3527</v>
      </c>
      <c r="B8216" s="406" t="s">
        <v>3526</v>
      </c>
      <c r="C8216" s="170" t="s">
        <v>2594</v>
      </c>
      <c r="D8216" s="405" t="s">
        <v>4431</v>
      </c>
      <c r="E8216" s="404">
        <v>3500</v>
      </c>
      <c r="F8216" s="434" t="s">
        <v>4430</v>
      </c>
      <c r="G8216" s="403" t="s">
        <v>4429</v>
      </c>
      <c r="H8216" s="170" t="s">
        <v>3979</v>
      </c>
      <c r="I8216" s="170" t="s">
        <v>3529</v>
      </c>
      <c r="J8216" s="155" t="s">
        <v>3979</v>
      </c>
      <c r="K8216" s="170">
        <v>4</v>
      </c>
      <c r="L8216" s="170">
        <v>12</v>
      </c>
      <c r="M8216" s="402">
        <v>42900</v>
      </c>
      <c r="N8216" s="170"/>
      <c r="O8216" s="170"/>
      <c r="P8216" s="402"/>
    </row>
    <row r="8217" spans="1:16" ht="33.75" x14ac:dyDescent="0.2">
      <c r="A8217" s="406" t="s">
        <v>3527</v>
      </c>
      <c r="B8217" s="406" t="s">
        <v>3526</v>
      </c>
      <c r="C8217" s="170" t="s">
        <v>2594</v>
      </c>
      <c r="D8217" s="405" t="s">
        <v>4432</v>
      </c>
      <c r="E8217" s="404">
        <v>5500</v>
      </c>
      <c r="F8217" s="434" t="s">
        <v>4430</v>
      </c>
      <c r="G8217" s="403" t="s">
        <v>4429</v>
      </c>
      <c r="H8217" s="170" t="s">
        <v>3979</v>
      </c>
      <c r="I8217" s="170" t="s">
        <v>3529</v>
      </c>
      <c r="J8217" s="155" t="s">
        <v>3979</v>
      </c>
      <c r="K8217" s="170">
        <v>1</v>
      </c>
      <c r="L8217" s="170">
        <v>0</v>
      </c>
      <c r="M8217" s="402">
        <v>0</v>
      </c>
      <c r="N8217" s="170"/>
      <c r="O8217" s="170"/>
      <c r="P8217" s="402"/>
    </row>
    <row r="8218" spans="1:16" ht="33.75" x14ac:dyDescent="0.2">
      <c r="A8218" s="406" t="s">
        <v>3527</v>
      </c>
      <c r="B8218" s="406" t="s">
        <v>3526</v>
      </c>
      <c r="C8218" s="170" t="s">
        <v>2594</v>
      </c>
      <c r="D8218" s="405" t="s">
        <v>3548</v>
      </c>
      <c r="E8218" s="404">
        <v>3000</v>
      </c>
      <c r="F8218" s="434" t="s">
        <v>4428</v>
      </c>
      <c r="G8218" s="403" t="s">
        <v>4427</v>
      </c>
      <c r="H8218" s="170" t="s">
        <v>3574</v>
      </c>
      <c r="I8218" s="170" t="s">
        <v>3522</v>
      </c>
      <c r="J8218" s="155" t="s">
        <v>3574</v>
      </c>
      <c r="K8218" s="170">
        <v>4</v>
      </c>
      <c r="L8218" s="170">
        <v>12</v>
      </c>
      <c r="M8218" s="402">
        <v>37003.33</v>
      </c>
      <c r="N8218" s="170"/>
      <c r="O8218" s="170"/>
      <c r="P8218" s="402"/>
    </row>
    <row r="8219" spans="1:16" ht="33.75" x14ac:dyDescent="0.2">
      <c r="A8219" s="406" t="s">
        <v>3527</v>
      </c>
      <c r="B8219" s="406" t="s">
        <v>3526</v>
      </c>
      <c r="C8219" s="170" t="s">
        <v>2594</v>
      </c>
      <c r="D8219" s="405" t="s">
        <v>3809</v>
      </c>
      <c r="E8219" s="404">
        <v>2300</v>
      </c>
      <c r="F8219" s="434" t="s">
        <v>4424</v>
      </c>
      <c r="G8219" s="403" t="s">
        <v>4423</v>
      </c>
      <c r="H8219" s="170" t="s">
        <v>3890</v>
      </c>
      <c r="I8219" s="170" t="s">
        <v>3522</v>
      </c>
      <c r="J8219" s="155" t="s">
        <v>3890</v>
      </c>
      <c r="K8219" s="170">
        <v>4</v>
      </c>
      <c r="L8219" s="170">
        <v>12</v>
      </c>
      <c r="M8219" s="402">
        <v>28500</v>
      </c>
      <c r="N8219" s="170"/>
      <c r="O8219" s="170"/>
      <c r="P8219" s="402"/>
    </row>
    <row r="8220" spans="1:16" ht="33.75" x14ac:dyDescent="0.2">
      <c r="A8220" s="406" t="s">
        <v>3527</v>
      </c>
      <c r="B8220" s="406" t="s">
        <v>3526</v>
      </c>
      <c r="C8220" s="170" t="s">
        <v>2594</v>
      </c>
      <c r="D8220" s="405" t="s">
        <v>3548</v>
      </c>
      <c r="E8220" s="404">
        <v>3000</v>
      </c>
      <c r="F8220" s="434" t="s">
        <v>4422</v>
      </c>
      <c r="G8220" s="403" t="s">
        <v>4421</v>
      </c>
      <c r="H8220" s="170" t="s">
        <v>3574</v>
      </c>
      <c r="I8220" s="170" t="s">
        <v>3534</v>
      </c>
      <c r="J8220" s="155" t="s">
        <v>3574</v>
      </c>
      <c r="K8220" s="170">
        <v>4</v>
      </c>
      <c r="L8220" s="170">
        <v>12</v>
      </c>
      <c r="M8220" s="402">
        <v>37003.33</v>
      </c>
      <c r="N8220" s="170"/>
      <c r="O8220" s="170"/>
      <c r="P8220" s="402"/>
    </row>
    <row r="8221" spans="1:16" ht="33.75" x14ac:dyDescent="0.2">
      <c r="A8221" s="406" t="s">
        <v>3527</v>
      </c>
      <c r="B8221" s="406" t="s">
        <v>3526</v>
      </c>
      <c r="C8221" s="170" t="s">
        <v>2594</v>
      </c>
      <c r="D8221" s="405" t="s">
        <v>3627</v>
      </c>
      <c r="E8221" s="404">
        <v>3500</v>
      </c>
      <c r="F8221" s="434" t="s">
        <v>4420</v>
      </c>
      <c r="G8221" s="403" t="s">
        <v>4419</v>
      </c>
      <c r="H8221" s="170" t="s">
        <v>3542</v>
      </c>
      <c r="I8221" s="170" t="s">
        <v>3534</v>
      </c>
      <c r="J8221" s="155" t="s">
        <v>3542</v>
      </c>
      <c r="K8221" s="170">
        <v>4</v>
      </c>
      <c r="L8221" s="170">
        <v>12</v>
      </c>
      <c r="M8221" s="402">
        <v>42900</v>
      </c>
      <c r="N8221" s="170"/>
      <c r="O8221" s="170"/>
      <c r="P8221" s="402"/>
    </row>
    <row r="8222" spans="1:16" ht="33.75" x14ac:dyDescent="0.2">
      <c r="A8222" s="406" t="s">
        <v>3527</v>
      </c>
      <c r="B8222" s="406" t="s">
        <v>3526</v>
      </c>
      <c r="C8222" s="170" t="s">
        <v>2594</v>
      </c>
      <c r="D8222" s="405" t="s">
        <v>4418</v>
      </c>
      <c r="E8222" s="404">
        <v>3950</v>
      </c>
      <c r="F8222" s="434" t="s">
        <v>4417</v>
      </c>
      <c r="G8222" s="403" t="s">
        <v>4416</v>
      </c>
      <c r="H8222" s="170" t="s">
        <v>3542</v>
      </c>
      <c r="I8222" s="170" t="s">
        <v>3529</v>
      </c>
      <c r="J8222" s="155" t="s">
        <v>3542</v>
      </c>
      <c r="K8222" s="170">
        <v>4</v>
      </c>
      <c r="L8222" s="170">
        <v>12</v>
      </c>
      <c r="M8222" s="402">
        <v>48300</v>
      </c>
      <c r="N8222" s="170"/>
      <c r="O8222" s="170"/>
      <c r="P8222" s="402"/>
    </row>
    <row r="8223" spans="1:16" ht="33.75" x14ac:dyDescent="0.2">
      <c r="A8223" s="406" t="s">
        <v>3527</v>
      </c>
      <c r="B8223" s="406" t="s">
        <v>3526</v>
      </c>
      <c r="C8223" s="170" t="s">
        <v>2594</v>
      </c>
      <c r="D8223" s="405" t="s">
        <v>3545</v>
      </c>
      <c r="E8223" s="404">
        <v>2330</v>
      </c>
      <c r="F8223" s="434" t="s">
        <v>5944</v>
      </c>
      <c r="G8223" s="403" t="s">
        <v>5943</v>
      </c>
      <c r="H8223" s="170" t="s">
        <v>3779</v>
      </c>
      <c r="I8223" s="170" t="s">
        <v>3560</v>
      </c>
      <c r="J8223" s="155" t="s">
        <v>3779</v>
      </c>
      <c r="K8223" s="170">
        <v>3</v>
      </c>
      <c r="L8223" s="170">
        <v>7</v>
      </c>
      <c r="M8223" s="402">
        <v>17483.75</v>
      </c>
      <c r="N8223" s="170"/>
      <c r="O8223" s="170"/>
      <c r="P8223" s="402"/>
    </row>
    <row r="8224" spans="1:16" ht="33.75" x14ac:dyDescent="0.2">
      <c r="A8224" s="406" t="s">
        <v>3527</v>
      </c>
      <c r="B8224" s="406" t="s">
        <v>3526</v>
      </c>
      <c r="C8224" s="170" t="s">
        <v>2594</v>
      </c>
      <c r="D8224" s="405" t="s">
        <v>4415</v>
      </c>
      <c r="E8224" s="404">
        <v>3950</v>
      </c>
      <c r="F8224" s="434" t="s">
        <v>4414</v>
      </c>
      <c r="G8224" s="403" t="s">
        <v>4413</v>
      </c>
      <c r="H8224" s="170" t="s">
        <v>3533</v>
      </c>
      <c r="I8224" s="170" t="s">
        <v>3529</v>
      </c>
      <c r="J8224" s="155" t="s">
        <v>3533</v>
      </c>
      <c r="K8224" s="170">
        <v>4</v>
      </c>
      <c r="L8224" s="170">
        <v>12</v>
      </c>
      <c r="M8224" s="402">
        <v>48300</v>
      </c>
      <c r="N8224" s="170"/>
      <c r="O8224" s="170"/>
      <c r="P8224" s="402"/>
    </row>
    <row r="8225" spans="1:16" ht="33.75" x14ac:dyDescent="0.2">
      <c r="A8225" s="406" t="s">
        <v>3527</v>
      </c>
      <c r="B8225" s="406" t="s">
        <v>3526</v>
      </c>
      <c r="C8225" s="170" t="s">
        <v>2594</v>
      </c>
      <c r="D8225" s="405" t="s">
        <v>3532</v>
      </c>
      <c r="E8225" s="404">
        <v>2500</v>
      </c>
      <c r="F8225" s="434" t="s">
        <v>4412</v>
      </c>
      <c r="G8225" s="403" t="s">
        <v>4411</v>
      </c>
      <c r="H8225" s="170" t="s">
        <v>3779</v>
      </c>
      <c r="I8225" s="170" t="s">
        <v>3623</v>
      </c>
      <c r="J8225" s="155" t="s">
        <v>3623</v>
      </c>
      <c r="K8225" s="170">
        <v>4</v>
      </c>
      <c r="L8225" s="170">
        <v>12</v>
      </c>
      <c r="M8225" s="402">
        <v>24643.51</v>
      </c>
      <c r="N8225" s="170"/>
      <c r="O8225" s="170"/>
      <c r="P8225" s="402"/>
    </row>
    <row r="8226" spans="1:16" ht="33.75" x14ac:dyDescent="0.2">
      <c r="A8226" s="406" t="s">
        <v>3527</v>
      </c>
      <c r="B8226" s="406" t="s">
        <v>3526</v>
      </c>
      <c r="C8226" s="170" t="s">
        <v>2594</v>
      </c>
      <c r="D8226" s="405" t="s">
        <v>3532</v>
      </c>
      <c r="E8226" s="404">
        <v>2500</v>
      </c>
      <c r="F8226" s="434" t="s">
        <v>5942</v>
      </c>
      <c r="G8226" s="403" t="s">
        <v>5941</v>
      </c>
      <c r="H8226" s="170" t="s">
        <v>3695</v>
      </c>
      <c r="I8226" s="170" t="s">
        <v>3931</v>
      </c>
      <c r="J8226" s="155" t="s">
        <v>3695</v>
      </c>
      <c r="K8226" s="170">
        <v>3</v>
      </c>
      <c r="L8226" s="170">
        <v>7</v>
      </c>
      <c r="M8226" s="402">
        <v>18418.330000000002</v>
      </c>
      <c r="N8226" s="170"/>
      <c r="O8226" s="170"/>
      <c r="P8226" s="402"/>
    </row>
    <row r="8227" spans="1:16" ht="33.75" x14ac:dyDescent="0.2">
      <c r="A8227" s="406" t="s">
        <v>3527</v>
      </c>
      <c r="B8227" s="406" t="s">
        <v>3526</v>
      </c>
      <c r="C8227" s="170" t="s">
        <v>2594</v>
      </c>
      <c r="D8227" s="405" t="s">
        <v>3677</v>
      </c>
      <c r="E8227" s="404">
        <v>3300</v>
      </c>
      <c r="F8227" s="434" t="s">
        <v>4410</v>
      </c>
      <c r="G8227" s="403" t="s">
        <v>4409</v>
      </c>
      <c r="H8227" s="170" t="s">
        <v>3538</v>
      </c>
      <c r="I8227" s="170" t="s">
        <v>3522</v>
      </c>
      <c r="J8227" s="155" t="s">
        <v>3538</v>
      </c>
      <c r="K8227" s="170">
        <v>4</v>
      </c>
      <c r="L8227" s="170">
        <v>12</v>
      </c>
      <c r="M8227" s="402">
        <v>40500</v>
      </c>
      <c r="N8227" s="170"/>
      <c r="O8227" s="170"/>
      <c r="P8227" s="402"/>
    </row>
    <row r="8228" spans="1:16" ht="33.75" x14ac:dyDescent="0.2">
      <c r="A8228" s="406" t="s">
        <v>3527</v>
      </c>
      <c r="B8228" s="406" t="s">
        <v>3526</v>
      </c>
      <c r="C8228" s="170" t="s">
        <v>2594</v>
      </c>
      <c r="D8228" s="405" t="s">
        <v>4408</v>
      </c>
      <c r="E8228" s="404">
        <v>2500</v>
      </c>
      <c r="F8228" s="434" t="s">
        <v>4407</v>
      </c>
      <c r="G8228" s="403" t="s">
        <v>4406</v>
      </c>
      <c r="H8228" s="170" t="s">
        <v>3542</v>
      </c>
      <c r="I8228" s="170" t="s">
        <v>3534</v>
      </c>
      <c r="J8228" s="155" t="s">
        <v>3542</v>
      </c>
      <c r="K8228" s="170">
        <v>4</v>
      </c>
      <c r="L8228" s="170">
        <v>12</v>
      </c>
      <c r="M8228" s="402">
        <v>30900</v>
      </c>
      <c r="N8228" s="170"/>
      <c r="O8228" s="170"/>
      <c r="P8228" s="402"/>
    </row>
    <row r="8229" spans="1:16" ht="33.75" x14ac:dyDescent="0.2">
      <c r="A8229" s="406" t="s">
        <v>3527</v>
      </c>
      <c r="B8229" s="406" t="s">
        <v>3526</v>
      </c>
      <c r="C8229" s="170" t="s">
        <v>2594</v>
      </c>
      <c r="D8229" s="405" t="s">
        <v>4836</v>
      </c>
      <c r="E8229" s="404">
        <v>3500</v>
      </c>
      <c r="F8229" s="434" t="s">
        <v>5940</v>
      </c>
      <c r="G8229" s="403" t="s">
        <v>5939</v>
      </c>
      <c r="H8229" s="170" t="s">
        <v>3574</v>
      </c>
      <c r="I8229" s="170" t="s">
        <v>3529</v>
      </c>
      <c r="J8229" s="155" t="s">
        <v>3574</v>
      </c>
      <c r="K8229" s="170">
        <v>4</v>
      </c>
      <c r="L8229" s="170">
        <v>12</v>
      </c>
      <c r="M8229" s="402">
        <v>41755.160000000003</v>
      </c>
      <c r="N8229" s="170"/>
      <c r="O8229" s="170"/>
      <c r="P8229" s="402"/>
    </row>
    <row r="8230" spans="1:16" ht="33.75" x14ac:dyDescent="0.2">
      <c r="A8230" s="406" t="s">
        <v>3527</v>
      </c>
      <c r="B8230" s="406" t="s">
        <v>3526</v>
      </c>
      <c r="C8230" s="170" t="s">
        <v>2594</v>
      </c>
      <c r="D8230" s="405" t="s">
        <v>5938</v>
      </c>
      <c r="E8230" s="404">
        <v>3500</v>
      </c>
      <c r="F8230" s="434" t="s">
        <v>5937</v>
      </c>
      <c r="G8230" s="403" t="s">
        <v>5936</v>
      </c>
      <c r="H8230" s="170" t="s">
        <v>3542</v>
      </c>
      <c r="I8230" s="170" t="s">
        <v>3534</v>
      </c>
      <c r="J8230" s="155" t="s">
        <v>3542</v>
      </c>
      <c r="K8230" s="170">
        <v>1</v>
      </c>
      <c r="L8230" s="170">
        <v>3</v>
      </c>
      <c r="M8230" s="402">
        <v>11258.33</v>
      </c>
      <c r="N8230" s="170"/>
      <c r="O8230" s="170"/>
      <c r="P8230" s="402"/>
    </row>
    <row r="8231" spans="1:16" ht="33.75" x14ac:dyDescent="0.2">
      <c r="A8231" s="406" t="s">
        <v>3527</v>
      </c>
      <c r="B8231" s="406" t="s">
        <v>3526</v>
      </c>
      <c r="C8231" s="170" t="s">
        <v>2594</v>
      </c>
      <c r="D8231" s="405" t="s">
        <v>3964</v>
      </c>
      <c r="E8231" s="404">
        <v>1800</v>
      </c>
      <c r="F8231" s="434" t="s">
        <v>4405</v>
      </c>
      <c r="G8231" s="403" t="s">
        <v>4404</v>
      </c>
      <c r="H8231" s="170" t="s">
        <v>3570</v>
      </c>
      <c r="I8231" s="170" t="s">
        <v>3529</v>
      </c>
      <c r="J8231" s="155" t="s">
        <v>3570</v>
      </c>
      <c r="K8231" s="170">
        <v>4</v>
      </c>
      <c r="L8231" s="170">
        <v>12</v>
      </c>
      <c r="M8231" s="402">
        <v>22500</v>
      </c>
      <c r="N8231" s="170"/>
      <c r="O8231" s="170"/>
      <c r="P8231" s="402"/>
    </row>
    <row r="8232" spans="1:16" ht="33.75" x14ac:dyDescent="0.2">
      <c r="A8232" s="406" t="s">
        <v>3527</v>
      </c>
      <c r="B8232" s="406" t="s">
        <v>3526</v>
      </c>
      <c r="C8232" s="170" t="s">
        <v>2594</v>
      </c>
      <c r="D8232" s="405" t="s">
        <v>3598</v>
      </c>
      <c r="E8232" s="404">
        <v>3500</v>
      </c>
      <c r="F8232" s="434" t="s">
        <v>4403</v>
      </c>
      <c r="G8232" s="403" t="s">
        <v>4402</v>
      </c>
      <c r="H8232" s="170" t="s">
        <v>3533</v>
      </c>
      <c r="I8232" s="170" t="s">
        <v>3529</v>
      </c>
      <c r="J8232" s="155" t="s">
        <v>3533</v>
      </c>
      <c r="K8232" s="170">
        <v>4</v>
      </c>
      <c r="L8232" s="170">
        <v>12</v>
      </c>
      <c r="M8232" s="402">
        <v>42900</v>
      </c>
      <c r="N8232" s="170"/>
      <c r="O8232" s="170"/>
      <c r="P8232" s="402"/>
    </row>
    <row r="8233" spans="1:16" ht="33.75" x14ac:dyDescent="0.2">
      <c r="A8233" s="406" t="s">
        <v>3527</v>
      </c>
      <c r="B8233" s="406" t="s">
        <v>3526</v>
      </c>
      <c r="C8233" s="170" t="s">
        <v>2594</v>
      </c>
      <c r="D8233" s="405" t="s">
        <v>4401</v>
      </c>
      <c r="E8233" s="404">
        <v>1600</v>
      </c>
      <c r="F8233" s="434" t="s">
        <v>4400</v>
      </c>
      <c r="G8233" s="403" t="s">
        <v>4399</v>
      </c>
      <c r="H8233" s="170" t="s">
        <v>3533</v>
      </c>
      <c r="I8233" s="170" t="s">
        <v>3534</v>
      </c>
      <c r="J8233" s="155" t="s">
        <v>3533</v>
      </c>
      <c r="K8233" s="170">
        <v>4</v>
      </c>
      <c r="L8233" s="170">
        <v>12</v>
      </c>
      <c r="M8233" s="402">
        <v>20100</v>
      </c>
      <c r="N8233" s="170"/>
      <c r="O8233" s="170"/>
      <c r="P8233" s="402"/>
    </row>
    <row r="8234" spans="1:16" ht="33.75" x14ac:dyDescent="0.2">
      <c r="A8234" s="406" t="s">
        <v>3527</v>
      </c>
      <c r="B8234" s="406" t="s">
        <v>3526</v>
      </c>
      <c r="C8234" s="170" t="s">
        <v>2594</v>
      </c>
      <c r="D8234" s="405" t="s">
        <v>3740</v>
      </c>
      <c r="E8234" s="404">
        <v>3500</v>
      </c>
      <c r="F8234" s="434" t="s">
        <v>4398</v>
      </c>
      <c r="G8234" s="403" t="s">
        <v>4397</v>
      </c>
      <c r="H8234" s="170" t="s">
        <v>3533</v>
      </c>
      <c r="I8234" s="170" t="s">
        <v>3534</v>
      </c>
      <c r="J8234" s="155" t="s">
        <v>3533</v>
      </c>
      <c r="K8234" s="170">
        <v>4</v>
      </c>
      <c r="L8234" s="170">
        <v>12</v>
      </c>
      <c r="M8234" s="402">
        <v>36692.129999999997</v>
      </c>
      <c r="N8234" s="170"/>
      <c r="O8234" s="170"/>
      <c r="P8234" s="402"/>
    </row>
    <row r="8235" spans="1:16" ht="33.75" x14ac:dyDescent="0.2">
      <c r="A8235" s="406" t="s">
        <v>3527</v>
      </c>
      <c r="B8235" s="406" t="s">
        <v>3526</v>
      </c>
      <c r="C8235" s="170" t="s">
        <v>2594</v>
      </c>
      <c r="D8235" s="405" t="s">
        <v>3627</v>
      </c>
      <c r="E8235" s="404">
        <v>3500</v>
      </c>
      <c r="F8235" s="434" t="s">
        <v>4396</v>
      </c>
      <c r="G8235" s="403" t="s">
        <v>4395</v>
      </c>
      <c r="H8235" s="170" t="s">
        <v>3999</v>
      </c>
      <c r="I8235" s="170" t="s">
        <v>3623</v>
      </c>
      <c r="J8235" s="155" t="s">
        <v>3623</v>
      </c>
      <c r="K8235" s="170">
        <v>4</v>
      </c>
      <c r="L8235" s="170">
        <v>12</v>
      </c>
      <c r="M8235" s="402">
        <v>36708</v>
      </c>
      <c r="N8235" s="170"/>
      <c r="O8235" s="170"/>
      <c r="P8235" s="402"/>
    </row>
    <row r="8236" spans="1:16" ht="33.75" x14ac:dyDescent="0.2">
      <c r="A8236" s="406" t="s">
        <v>3527</v>
      </c>
      <c r="B8236" s="406" t="s">
        <v>3526</v>
      </c>
      <c r="C8236" s="170" t="s">
        <v>2594</v>
      </c>
      <c r="D8236" s="405" t="s">
        <v>3598</v>
      </c>
      <c r="E8236" s="404">
        <v>3500</v>
      </c>
      <c r="F8236" s="434" t="s">
        <v>4394</v>
      </c>
      <c r="G8236" s="403" t="s">
        <v>4393</v>
      </c>
      <c r="H8236" s="170" t="s">
        <v>3538</v>
      </c>
      <c r="I8236" s="170" t="s">
        <v>3522</v>
      </c>
      <c r="J8236" s="155" t="s">
        <v>3538</v>
      </c>
      <c r="K8236" s="170">
        <v>4</v>
      </c>
      <c r="L8236" s="170">
        <v>12</v>
      </c>
      <c r="M8236" s="402">
        <v>42900</v>
      </c>
      <c r="N8236" s="170"/>
      <c r="O8236" s="170"/>
      <c r="P8236" s="402"/>
    </row>
    <row r="8237" spans="1:16" ht="33.75" x14ac:dyDescent="0.2">
      <c r="A8237" s="406" t="s">
        <v>3527</v>
      </c>
      <c r="B8237" s="406" t="s">
        <v>3526</v>
      </c>
      <c r="C8237" s="170" t="s">
        <v>2594</v>
      </c>
      <c r="D8237" s="405" t="s">
        <v>3548</v>
      </c>
      <c r="E8237" s="404">
        <v>3000</v>
      </c>
      <c r="F8237" s="434" t="s">
        <v>4390</v>
      </c>
      <c r="G8237" s="403" t="s">
        <v>4389</v>
      </c>
      <c r="H8237" s="170" t="s">
        <v>3533</v>
      </c>
      <c r="I8237" s="170" t="s">
        <v>3529</v>
      </c>
      <c r="J8237" s="155" t="s">
        <v>3533</v>
      </c>
      <c r="K8237" s="170">
        <v>4</v>
      </c>
      <c r="L8237" s="170">
        <v>12</v>
      </c>
      <c r="M8237" s="402">
        <v>36900</v>
      </c>
      <c r="N8237" s="170"/>
      <c r="O8237" s="170"/>
      <c r="P8237" s="402"/>
    </row>
    <row r="8238" spans="1:16" ht="33.75" x14ac:dyDescent="0.2">
      <c r="A8238" s="406" t="s">
        <v>3527</v>
      </c>
      <c r="B8238" s="406" t="s">
        <v>3526</v>
      </c>
      <c r="C8238" s="170" t="s">
        <v>2594</v>
      </c>
      <c r="D8238" s="405" t="s">
        <v>4010</v>
      </c>
      <c r="E8238" s="404">
        <v>1500</v>
      </c>
      <c r="F8238" s="434" t="s">
        <v>4388</v>
      </c>
      <c r="G8238" s="403" t="s">
        <v>4387</v>
      </c>
      <c r="H8238" s="170" t="s">
        <v>4386</v>
      </c>
      <c r="I8238" s="170" t="s">
        <v>3534</v>
      </c>
      <c r="J8238" s="155" t="s">
        <v>4386</v>
      </c>
      <c r="K8238" s="170">
        <v>4</v>
      </c>
      <c r="L8238" s="170">
        <v>12</v>
      </c>
      <c r="M8238" s="402">
        <v>19100</v>
      </c>
      <c r="N8238" s="170"/>
      <c r="O8238" s="170"/>
      <c r="P8238" s="402"/>
    </row>
    <row r="8239" spans="1:16" ht="33.75" x14ac:dyDescent="0.2">
      <c r="A8239" s="406" t="s">
        <v>3527</v>
      </c>
      <c r="B8239" s="406" t="s">
        <v>3526</v>
      </c>
      <c r="C8239" s="170" t="s">
        <v>2594</v>
      </c>
      <c r="D8239" s="405" t="s">
        <v>4385</v>
      </c>
      <c r="E8239" s="404">
        <v>5500</v>
      </c>
      <c r="F8239" s="434" t="s">
        <v>4384</v>
      </c>
      <c r="G8239" s="403" t="s">
        <v>4383</v>
      </c>
      <c r="H8239" s="170" t="s">
        <v>3542</v>
      </c>
      <c r="I8239" s="170" t="s">
        <v>3529</v>
      </c>
      <c r="J8239" s="155" t="s">
        <v>3542</v>
      </c>
      <c r="K8239" s="170">
        <v>4</v>
      </c>
      <c r="L8239" s="170">
        <v>12</v>
      </c>
      <c r="M8239" s="402">
        <v>66900</v>
      </c>
      <c r="N8239" s="170"/>
      <c r="O8239" s="170"/>
      <c r="P8239" s="402"/>
    </row>
    <row r="8240" spans="1:16" ht="33.75" x14ac:dyDescent="0.2">
      <c r="A8240" s="406" t="s">
        <v>3527</v>
      </c>
      <c r="B8240" s="406" t="s">
        <v>3526</v>
      </c>
      <c r="C8240" s="170" t="s">
        <v>2594</v>
      </c>
      <c r="D8240" s="405" t="s">
        <v>3670</v>
      </c>
      <c r="E8240" s="404">
        <v>3950</v>
      </c>
      <c r="F8240" s="434" t="s">
        <v>4382</v>
      </c>
      <c r="G8240" s="403" t="s">
        <v>4381</v>
      </c>
      <c r="H8240" s="170" t="s">
        <v>4380</v>
      </c>
      <c r="I8240" s="170" t="s">
        <v>3534</v>
      </c>
      <c r="J8240" s="155" t="s">
        <v>4380</v>
      </c>
      <c r="K8240" s="170">
        <v>4</v>
      </c>
      <c r="L8240" s="170">
        <v>12</v>
      </c>
      <c r="M8240" s="402">
        <v>48300</v>
      </c>
      <c r="N8240" s="170"/>
      <c r="O8240" s="170"/>
      <c r="P8240" s="402"/>
    </row>
    <row r="8241" spans="1:16" ht="33.75" x14ac:dyDescent="0.2">
      <c r="A8241" s="406" t="s">
        <v>3527</v>
      </c>
      <c r="B8241" s="406" t="s">
        <v>3526</v>
      </c>
      <c r="C8241" s="170" t="s">
        <v>2594</v>
      </c>
      <c r="D8241" s="405" t="s">
        <v>3670</v>
      </c>
      <c r="E8241" s="404">
        <v>3950</v>
      </c>
      <c r="F8241" s="434" t="s">
        <v>4379</v>
      </c>
      <c r="G8241" s="403" t="s">
        <v>4378</v>
      </c>
      <c r="H8241" s="170" t="s">
        <v>3542</v>
      </c>
      <c r="I8241" s="170" t="s">
        <v>3534</v>
      </c>
      <c r="J8241" s="155" t="s">
        <v>3542</v>
      </c>
      <c r="K8241" s="170">
        <v>4</v>
      </c>
      <c r="L8241" s="170">
        <v>12</v>
      </c>
      <c r="M8241" s="402">
        <v>48300</v>
      </c>
      <c r="N8241" s="170"/>
      <c r="O8241" s="170"/>
      <c r="P8241" s="402"/>
    </row>
    <row r="8242" spans="1:16" ht="33.75" x14ac:dyDescent="0.2">
      <c r="A8242" s="406" t="s">
        <v>3527</v>
      </c>
      <c r="B8242" s="406" t="s">
        <v>3526</v>
      </c>
      <c r="C8242" s="170" t="s">
        <v>2594</v>
      </c>
      <c r="D8242" s="405" t="s">
        <v>4262</v>
      </c>
      <c r="E8242" s="404">
        <v>1639</v>
      </c>
      <c r="F8242" s="434" t="s">
        <v>4377</v>
      </c>
      <c r="G8242" s="403" t="s">
        <v>4376</v>
      </c>
      <c r="H8242" s="170" t="s">
        <v>3574</v>
      </c>
      <c r="I8242" s="170" t="s">
        <v>3534</v>
      </c>
      <c r="J8242" s="155" t="s">
        <v>3574</v>
      </c>
      <c r="K8242" s="170">
        <v>4</v>
      </c>
      <c r="L8242" s="170">
        <v>12</v>
      </c>
      <c r="M8242" s="402">
        <v>20568</v>
      </c>
      <c r="N8242" s="170"/>
      <c r="O8242" s="170"/>
      <c r="P8242" s="402"/>
    </row>
    <row r="8243" spans="1:16" ht="33.75" x14ac:dyDescent="0.2">
      <c r="A8243" s="406" t="s">
        <v>3527</v>
      </c>
      <c r="B8243" s="406" t="s">
        <v>3526</v>
      </c>
      <c r="C8243" s="170" t="s">
        <v>2594</v>
      </c>
      <c r="D8243" s="405" t="s">
        <v>3655</v>
      </c>
      <c r="E8243" s="404">
        <v>2057</v>
      </c>
      <c r="F8243" s="434" t="s">
        <v>4375</v>
      </c>
      <c r="G8243" s="403" t="s">
        <v>4374</v>
      </c>
      <c r="H8243" s="170" t="s">
        <v>4373</v>
      </c>
      <c r="I8243" s="170" t="s">
        <v>3534</v>
      </c>
      <c r="J8243" s="155" t="s">
        <v>4373</v>
      </c>
      <c r="K8243" s="170">
        <v>4</v>
      </c>
      <c r="L8243" s="170">
        <v>12</v>
      </c>
      <c r="M8243" s="402">
        <v>25707</v>
      </c>
      <c r="N8243" s="170"/>
      <c r="O8243" s="170"/>
      <c r="P8243" s="402"/>
    </row>
    <row r="8244" spans="1:16" ht="33.75" x14ac:dyDescent="0.2">
      <c r="A8244" s="406" t="s">
        <v>3527</v>
      </c>
      <c r="B8244" s="406" t="s">
        <v>3526</v>
      </c>
      <c r="C8244" s="170" t="s">
        <v>2594</v>
      </c>
      <c r="D8244" s="405" t="s">
        <v>5909</v>
      </c>
      <c r="E8244" s="404">
        <v>2300</v>
      </c>
      <c r="F8244" s="434" t="s">
        <v>5935</v>
      </c>
      <c r="G8244" s="403" t="s">
        <v>5934</v>
      </c>
      <c r="H8244" s="170" t="s">
        <v>3542</v>
      </c>
      <c r="I8244" s="170" t="s">
        <v>3529</v>
      </c>
      <c r="J8244" s="155" t="s">
        <v>3542</v>
      </c>
      <c r="K8244" s="170">
        <v>3</v>
      </c>
      <c r="L8244" s="170">
        <v>7</v>
      </c>
      <c r="M8244" s="402">
        <v>16553.330000000002</v>
      </c>
      <c r="N8244" s="170"/>
      <c r="O8244" s="170"/>
      <c r="P8244" s="402"/>
    </row>
    <row r="8245" spans="1:16" ht="33.75" x14ac:dyDescent="0.2">
      <c r="A8245" s="406" t="s">
        <v>3527</v>
      </c>
      <c r="B8245" s="406" t="s">
        <v>3526</v>
      </c>
      <c r="C8245" s="170" t="s">
        <v>2594</v>
      </c>
      <c r="D8245" s="405" t="s">
        <v>4372</v>
      </c>
      <c r="E8245" s="404">
        <v>3500</v>
      </c>
      <c r="F8245" s="434" t="s">
        <v>4371</v>
      </c>
      <c r="G8245" s="403" t="s">
        <v>4370</v>
      </c>
      <c r="H8245" s="170" t="s">
        <v>3574</v>
      </c>
      <c r="I8245" s="170" t="s">
        <v>3534</v>
      </c>
      <c r="J8245" s="155" t="s">
        <v>3574</v>
      </c>
      <c r="K8245" s="170">
        <v>4</v>
      </c>
      <c r="L8245" s="170">
        <v>12</v>
      </c>
      <c r="M8245" s="402">
        <v>42900</v>
      </c>
      <c r="N8245" s="170"/>
      <c r="O8245" s="170"/>
      <c r="P8245" s="402"/>
    </row>
    <row r="8246" spans="1:16" ht="33.75" x14ac:dyDescent="0.2">
      <c r="A8246" s="406" t="s">
        <v>3527</v>
      </c>
      <c r="B8246" s="406" t="s">
        <v>3526</v>
      </c>
      <c r="C8246" s="170" t="s">
        <v>2594</v>
      </c>
      <c r="D8246" s="405" t="s">
        <v>4369</v>
      </c>
      <c r="E8246" s="404">
        <v>15600</v>
      </c>
      <c r="F8246" s="434" t="s">
        <v>4368</v>
      </c>
      <c r="G8246" s="403" t="s">
        <v>4367</v>
      </c>
      <c r="H8246" s="170" t="s">
        <v>3542</v>
      </c>
      <c r="I8246" s="170" t="s">
        <v>3529</v>
      </c>
      <c r="J8246" s="155" t="s">
        <v>3542</v>
      </c>
      <c r="K8246" s="170">
        <v>1</v>
      </c>
      <c r="L8246" s="170">
        <v>2</v>
      </c>
      <c r="M8246" s="402">
        <v>29420</v>
      </c>
      <c r="N8246" s="170"/>
      <c r="O8246" s="170"/>
      <c r="P8246" s="402"/>
    </row>
    <row r="8247" spans="1:16" ht="33.75" x14ac:dyDescent="0.2">
      <c r="A8247" s="406" t="s">
        <v>3527</v>
      </c>
      <c r="B8247" s="406" t="s">
        <v>3526</v>
      </c>
      <c r="C8247" s="170" t="s">
        <v>2594</v>
      </c>
      <c r="D8247" s="405" t="s">
        <v>4366</v>
      </c>
      <c r="E8247" s="404">
        <v>3000</v>
      </c>
      <c r="F8247" s="434" t="s">
        <v>4365</v>
      </c>
      <c r="G8247" s="403" t="s">
        <v>4364</v>
      </c>
      <c r="H8247" s="170" t="s">
        <v>4363</v>
      </c>
      <c r="I8247" s="170" t="s">
        <v>3534</v>
      </c>
      <c r="J8247" s="155" t="s">
        <v>4363</v>
      </c>
      <c r="K8247" s="170">
        <v>4</v>
      </c>
      <c r="L8247" s="170">
        <v>12</v>
      </c>
      <c r="M8247" s="402">
        <v>36900</v>
      </c>
      <c r="N8247" s="170"/>
      <c r="O8247" s="170"/>
      <c r="P8247" s="402"/>
    </row>
    <row r="8248" spans="1:16" ht="33.75" x14ac:dyDescent="0.2">
      <c r="A8248" s="406" t="s">
        <v>3527</v>
      </c>
      <c r="B8248" s="406" t="s">
        <v>3526</v>
      </c>
      <c r="C8248" s="170" t="s">
        <v>2594</v>
      </c>
      <c r="D8248" s="405" t="s">
        <v>3778</v>
      </c>
      <c r="E8248" s="404">
        <v>3500</v>
      </c>
      <c r="F8248" s="434" t="s">
        <v>4362</v>
      </c>
      <c r="G8248" s="403" t="s">
        <v>4361</v>
      </c>
      <c r="H8248" s="170" t="s">
        <v>3533</v>
      </c>
      <c r="I8248" s="170" t="s">
        <v>3529</v>
      </c>
      <c r="J8248" s="155" t="s">
        <v>3533</v>
      </c>
      <c r="K8248" s="170">
        <v>4</v>
      </c>
      <c r="L8248" s="170">
        <v>12</v>
      </c>
      <c r="M8248" s="402">
        <v>42900</v>
      </c>
      <c r="N8248" s="170"/>
      <c r="O8248" s="170"/>
      <c r="P8248" s="402"/>
    </row>
    <row r="8249" spans="1:16" ht="33.75" x14ac:dyDescent="0.2">
      <c r="A8249" s="406" t="s">
        <v>3527</v>
      </c>
      <c r="B8249" s="406" t="s">
        <v>3526</v>
      </c>
      <c r="C8249" s="170" t="s">
        <v>2594</v>
      </c>
      <c r="D8249" s="405" t="s">
        <v>4360</v>
      </c>
      <c r="E8249" s="404">
        <v>3500</v>
      </c>
      <c r="F8249" s="434" t="s">
        <v>4359</v>
      </c>
      <c r="G8249" s="403" t="s">
        <v>4358</v>
      </c>
      <c r="H8249" s="170" t="s">
        <v>3574</v>
      </c>
      <c r="I8249" s="170" t="s">
        <v>3534</v>
      </c>
      <c r="J8249" s="155" t="s">
        <v>3574</v>
      </c>
      <c r="K8249" s="170">
        <v>4</v>
      </c>
      <c r="L8249" s="170">
        <v>12</v>
      </c>
      <c r="M8249" s="402">
        <v>42900</v>
      </c>
      <c r="N8249" s="170"/>
      <c r="O8249" s="170"/>
      <c r="P8249" s="402"/>
    </row>
    <row r="8250" spans="1:16" ht="33.75" x14ac:dyDescent="0.2">
      <c r="A8250" s="406" t="s">
        <v>3527</v>
      </c>
      <c r="B8250" s="406" t="s">
        <v>3526</v>
      </c>
      <c r="C8250" s="170" t="s">
        <v>2594</v>
      </c>
      <c r="D8250" s="405" t="s">
        <v>3627</v>
      </c>
      <c r="E8250" s="404">
        <v>3500</v>
      </c>
      <c r="F8250" s="434" t="s">
        <v>4357</v>
      </c>
      <c r="G8250" s="403" t="s">
        <v>4356</v>
      </c>
      <c r="H8250" s="170" t="s">
        <v>3533</v>
      </c>
      <c r="I8250" s="170" t="s">
        <v>3534</v>
      </c>
      <c r="J8250" s="155" t="s">
        <v>3533</v>
      </c>
      <c r="K8250" s="170">
        <v>4</v>
      </c>
      <c r="L8250" s="170">
        <v>12</v>
      </c>
      <c r="M8250" s="402">
        <v>42900</v>
      </c>
      <c r="N8250" s="170"/>
      <c r="O8250" s="170"/>
      <c r="P8250" s="402"/>
    </row>
    <row r="8251" spans="1:16" ht="33.75" x14ac:dyDescent="0.2">
      <c r="A8251" s="406" t="s">
        <v>3527</v>
      </c>
      <c r="B8251" s="406" t="s">
        <v>3526</v>
      </c>
      <c r="C8251" s="170" t="s">
        <v>2594</v>
      </c>
      <c r="D8251" s="405" t="s">
        <v>4355</v>
      </c>
      <c r="E8251" s="404">
        <v>2213</v>
      </c>
      <c r="F8251" s="434" t="s">
        <v>4354</v>
      </c>
      <c r="G8251" s="403" t="s">
        <v>4353</v>
      </c>
      <c r="H8251" s="170" t="s">
        <v>4220</v>
      </c>
      <c r="I8251" s="170" t="s">
        <v>3522</v>
      </c>
      <c r="J8251" s="155" t="s">
        <v>4220</v>
      </c>
      <c r="K8251" s="170">
        <v>4</v>
      </c>
      <c r="L8251" s="170">
        <v>12</v>
      </c>
      <c r="M8251" s="402">
        <v>27456</v>
      </c>
      <c r="N8251" s="170"/>
      <c r="O8251" s="170"/>
      <c r="P8251" s="402"/>
    </row>
    <row r="8252" spans="1:16" ht="33.75" x14ac:dyDescent="0.2">
      <c r="A8252" s="406" t="s">
        <v>3527</v>
      </c>
      <c r="B8252" s="406" t="s">
        <v>3526</v>
      </c>
      <c r="C8252" s="170" t="s">
        <v>2594</v>
      </c>
      <c r="D8252" s="405" t="s">
        <v>3525</v>
      </c>
      <c r="E8252" s="404">
        <v>2000</v>
      </c>
      <c r="F8252" s="434" t="s">
        <v>4352</v>
      </c>
      <c r="G8252" s="403" t="s">
        <v>4351</v>
      </c>
      <c r="H8252" s="170" t="s">
        <v>3538</v>
      </c>
      <c r="I8252" s="170" t="s">
        <v>3522</v>
      </c>
      <c r="J8252" s="155" t="s">
        <v>3538</v>
      </c>
      <c r="K8252" s="170">
        <v>4</v>
      </c>
      <c r="L8252" s="170">
        <v>12</v>
      </c>
      <c r="M8252" s="402">
        <v>24900</v>
      </c>
      <c r="N8252" s="170"/>
      <c r="O8252" s="170"/>
      <c r="P8252" s="402"/>
    </row>
    <row r="8253" spans="1:16" ht="33.75" x14ac:dyDescent="0.2">
      <c r="A8253" s="406" t="s">
        <v>3527</v>
      </c>
      <c r="B8253" s="406" t="s">
        <v>3526</v>
      </c>
      <c r="C8253" s="170" t="s">
        <v>2594</v>
      </c>
      <c r="D8253" s="405" t="s">
        <v>3627</v>
      </c>
      <c r="E8253" s="404">
        <v>3500</v>
      </c>
      <c r="F8253" s="434" t="s">
        <v>5933</v>
      </c>
      <c r="G8253" s="403" t="s">
        <v>5932</v>
      </c>
      <c r="H8253" s="170" t="s">
        <v>4304</v>
      </c>
      <c r="I8253" s="170" t="s">
        <v>3534</v>
      </c>
      <c r="J8253" s="155" t="s">
        <v>4304</v>
      </c>
      <c r="K8253" s="170">
        <v>3</v>
      </c>
      <c r="L8253" s="170">
        <v>7</v>
      </c>
      <c r="M8253" s="402">
        <v>21300</v>
      </c>
      <c r="N8253" s="170"/>
      <c r="O8253" s="170"/>
      <c r="P8253" s="402"/>
    </row>
    <row r="8254" spans="1:16" ht="33.75" x14ac:dyDescent="0.2">
      <c r="A8254" s="406" t="s">
        <v>3527</v>
      </c>
      <c r="B8254" s="406" t="s">
        <v>3526</v>
      </c>
      <c r="C8254" s="170" t="s">
        <v>2594</v>
      </c>
      <c r="D8254" s="405" t="s">
        <v>4350</v>
      </c>
      <c r="E8254" s="404">
        <v>4000</v>
      </c>
      <c r="F8254" s="434" t="s">
        <v>4349</v>
      </c>
      <c r="G8254" s="403" t="s">
        <v>4348</v>
      </c>
      <c r="H8254" s="170" t="s">
        <v>4347</v>
      </c>
      <c r="I8254" s="170" t="s">
        <v>3529</v>
      </c>
      <c r="J8254" s="155" t="s">
        <v>4347</v>
      </c>
      <c r="K8254" s="170">
        <v>4</v>
      </c>
      <c r="L8254" s="170">
        <v>12</v>
      </c>
      <c r="M8254" s="402">
        <v>48900</v>
      </c>
      <c r="N8254" s="170"/>
      <c r="O8254" s="170"/>
      <c r="P8254" s="402"/>
    </row>
    <row r="8255" spans="1:16" ht="33.75" x14ac:dyDescent="0.2">
      <c r="A8255" s="406" t="s">
        <v>3527</v>
      </c>
      <c r="B8255" s="406" t="s">
        <v>3526</v>
      </c>
      <c r="C8255" s="170" t="s">
        <v>2594</v>
      </c>
      <c r="D8255" s="405" t="s">
        <v>5931</v>
      </c>
      <c r="E8255" s="404">
        <v>2500</v>
      </c>
      <c r="F8255" s="434" t="s">
        <v>4346</v>
      </c>
      <c r="G8255" s="403" t="s">
        <v>4345</v>
      </c>
      <c r="H8255" s="170" t="s">
        <v>3533</v>
      </c>
      <c r="I8255" s="170" t="s">
        <v>3534</v>
      </c>
      <c r="J8255" s="155" t="s">
        <v>3533</v>
      </c>
      <c r="K8255" s="170">
        <v>1</v>
      </c>
      <c r="L8255" s="170">
        <v>1</v>
      </c>
      <c r="M8255" s="402">
        <v>3791.67</v>
      </c>
      <c r="N8255" s="170"/>
      <c r="O8255" s="170"/>
      <c r="P8255" s="402"/>
    </row>
    <row r="8256" spans="1:16" ht="33.75" x14ac:dyDescent="0.2">
      <c r="A8256" s="406" t="s">
        <v>3527</v>
      </c>
      <c r="B8256" s="406" t="s">
        <v>3526</v>
      </c>
      <c r="C8256" s="170" t="s">
        <v>2594</v>
      </c>
      <c r="D8256" s="405" t="s">
        <v>3598</v>
      </c>
      <c r="E8256" s="404">
        <v>3500</v>
      </c>
      <c r="F8256" s="434" t="s">
        <v>4346</v>
      </c>
      <c r="G8256" s="403" t="s">
        <v>4345</v>
      </c>
      <c r="H8256" s="170" t="s">
        <v>3533</v>
      </c>
      <c r="I8256" s="170" t="s">
        <v>3534</v>
      </c>
      <c r="J8256" s="155" t="s">
        <v>3533</v>
      </c>
      <c r="K8256" s="170">
        <v>4</v>
      </c>
      <c r="L8256" s="170">
        <v>12</v>
      </c>
      <c r="M8256" s="402">
        <v>42903.89</v>
      </c>
      <c r="N8256" s="170"/>
      <c r="O8256" s="170"/>
      <c r="P8256" s="402"/>
    </row>
    <row r="8257" spans="1:16" ht="33.75" x14ac:dyDescent="0.2">
      <c r="A8257" s="406" t="s">
        <v>3527</v>
      </c>
      <c r="B8257" s="406" t="s">
        <v>3526</v>
      </c>
      <c r="C8257" s="170" t="s">
        <v>2594</v>
      </c>
      <c r="D8257" s="405" t="s">
        <v>3778</v>
      </c>
      <c r="E8257" s="404">
        <v>3500</v>
      </c>
      <c r="F8257" s="434" t="s">
        <v>4344</v>
      </c>
      <c r="G8257" s="403" t="s">
        <v>4343</v>
      </c>
      <c r="H8257" s="170" t="s">
        <v>3574</v>
      </c>
      <c r="I8257" s="170" t="s">
        <v>3529</v>
      </c>
      <c r="J8257" s="155" t="s">
        <v>3574</v>
      </c>
      <c r="K8257" s="170">
        <v>4</v>
      </c>
      <c r="L8257" s="170">
        <v>12</v>
      </c>
      <c r="M8257" s="402">
        <v>42900</v>
      </c>
      <c r="N8257" s="170"/>
      <c r="O8257" s="170"/>
      <c r="P8257" s="402"/>
    </row>
    <row r="8258" spans="1:16" ht="33.75" x14ac:dyDescent="0.2">
      <c r="A8258" s="406" t="s">
        <v>3527</v>
      </c>
      <c r="B8258" s="406" t="s">
        <v>3526</v>
      </c>
      <c r="C8258" s="170" t="s">
        <v>2594</v>
      </c>
      <c r="D8258" s="405" t="s">
        <v>4342</v>
      </c>
      <c r="E8258" s="404">
        <v>3950</v>
      </c>
      <c r="F8258" s="434" t="s">
        <v>4341</v>
      </c>
      <c r="G8258" s="403" t="s">
        <v>4340</v>
      </c>
      <c r="H8258" s="170" t="s">
        <v>3528</v>
      </c>
      <c r="I8258" s="170" t="s">
        <v>3560</v>
      </c>
      <c r="J8258" s="155" t="s">
        <v>3528</v>
      </c>
      <c r="K8258" s="170">
        <v>4</v>
      </c>
      <c r="L8258" s="170">
        <v>12</v>
      </c>
      <c r="M8258" s="402">
        <v>48300</v>
      </c>
      <c r="N8258" s="170"/>
      <c r="O8258" s="170"/>
      <c r="P8258" s="402"/>
    </row>
    <row r="8259" spans="1:16" ht="33.75" x14ac:dyDescent="0.2">
      <c r="A8259" s="406" t="s">
        <v>3527</v>
      </c>
      <c r="B8259" s="406" t="s">
        <v>3526</v>
      </c>
      <c r="C8259" s="170" t="s">
        <v>2594</v>
      </c>
      <c r="D8259" s="405" t="s">
        <v>4153</v>
      </c>
      <c r="E8259" s="404">
        <v>2340</v>
      </c>
      <c r="F8259" s="434" t="s">
        <v>4339</v>
      </c>
      <c r="G8259" s="403" t="s">
        <v>4338</v>
      </c>
      <c r="H8259" s="170" t="s">
        <v>4337</v>
      </c>
      <c r="I8259" s="170" t="s">
        <v>3522</v>
      </c>
      <c r="J8259" s="155" t="s">
        <v>4337</v>
      </c>
      <c r="K8259" s="170">
        <v>4</v>
      </c>
      <c r="L8259" s="170">
        <v>12</v>
      </c>
      <c r="M8259" s="402">
        <v>28980</v>
      </c>
      <c r="N8259" s="170"/>
      <c r="O8259" s="170"/>
      <c r="P8259" s="402"/>
    </row>
    <row r="8260" spans="1:16" ht="33.75" x14ac:dyDescent="0.2">
      <c r="A8260" s="406" t="s">
        <v>3527</v>
      </c>
      <c r="B8260" s="406" t="s">
        <v>3526</v>
      </c>
      <c r="C8260" s="170" t="s">
        <v>2594</v>
      </c>
      <c r="D8260" s="405" t="s">
        <v>3566</v>
      </c>
      <c r="E8260" s="404">
        <v>2500</v>
      </c>
      <c r="F8260" s="434" t="s">
        <v>4336</v>
      </c>
      <c r="G8260" s="403" t="s">
        <v>4335</v>
      </c>
      <c r="H8260" s="170" t="s">
        <v>3538</v>
      </c>
      <c r="I8260" s="170" t="s">
        <v>3522</v>
      </c>
      <c r="J8260" s="155" t="s">
        <v>3538</v>
      </c>
      <c r="K8260" s="170">
        <v>4</v>
      </c>
      <c r="L8260" s="170">
        <v>12</v>
      </c>
      <c r="M8260" s="402">
        <v>30900</v>
      </c>
      <c r="N8260" s="170"/>
      <c r="O8260" s="170"/>
      <c r="P8260" s="402"/>
    </row>
    <row r="8261" spans="1:16" ht="33.75" x14ac:dyDescent="0.2">
      <c r="A8261" s="406" t="s">
        <v>3527</v>
      </c>
      <c r="B8261" s="406" t="s">
        <v>3526</v>
      </c>
      <c r="C8261" s="170" t="s">
        <v>2594</v>
      </c>
      <c r="D8261" s="405" t="s">
        <v>3548</v>
      </c>
      <c r="E8261" s="404">
        <v>3000</v>
      </c>
      <c r="F8261" s="434" t="s">
        <v>4334</v>
      </c>
      <c r="G8261" s="403" t="s">
        <v>4333</v>
      </c>
      <c r="H8261" s="170" t="s">
        <v>3567</v>
      </c>
      <c r="I8261" s="170" t="s">
        <v>3529</v>
      </c>
      <c r="J8261" s="155" t="s">
        <v>3567</v>
      </c>
      <c r="K8261" s="170">
        <v>4</v>
      </c>
      <c r="L8261" s="170">
        <v>12</v>
      </c>
      <c r="M8261" s="402">
        <v>36900</v>
      </c>
      <c r="N8261" s="170"/>
      <c r="O8261" s="170"/>
      <c r="P8261" s="402"/>
    </row>
    <row r="8262" spans="1:16" ht="33.75" x14ac:dyDescent="0.2">
      <c r="A8262" s="406" t="s">
        <v>3527</v>
      </c>
      <c r="B8262" s="406" t="s">
        <v>3526</v>
      </c>
      <c r="C8262" s="170" t="s">
        <v>2594</v>
      </c>
      <c r="D8262" s="405" t="s">
        <v>3532</v>
      </c>
      <c r="E8262" s="404">
        <v>2000</v>
      </c>
      <c r="F8262" s="434" t="s">
        <v>4332</v>
      </c>
      <c r="G8262" s="403" t="s">
        <v>4331</v>
      </c>
      <c r="H8262" s="170" t="s">
        <v>3533</v>
      </c>
      <c r="I8262" s="170" t="s">
        <v>3522</v>
      </c>
      <c r="J8262" s="155" t="s">
        <v>3533</v>
      </c>
      <c r="K8262" s="170">
        <v>4</v>
      </c>
      <c r="L8262" s="170">
        <v>12</v>
      </c>
      <c r="M8262" s="402">
        <v>24900</v>
      </c>
      <c r="N8262" s="170"/>
      <c r="O8262" s="170"/>
      <c r="P8262" s="402"/>
    </row>
    <row r="8263" spans="1:16" ht="33.75" x14ac:dyDescent="0.2">
      <c r="A8263" s="406" t="s">
        <v>3527</v>
      </c>
      <c r="B8263" s="406" t="s">
        <v>3526</v>
      </c>
      <c r="C8263" s="170" t="s">
        <v>2594</v>
      </c>
      <c r="D8263" s="405" t="s">
        <v>3532</v>
      </c>
      <c r="E8263" s="404">
        <v>2500</v>
      </c>
      <c r="F8263" s="434" t="s">
        <v>5930</v>
      </c>
      <c r="G8263" s="403" t="s">
        <v>5929</v>
      </c>
      <c r="H8263" s="170" t="s">
        <v>3779</v>
      </c>
      <c r="I8263" s="170" t="s">
        <v>3534</v>
      </c>
      <c r="J8263" s="155" t="s">
        <v>3779</v>
      </c>
      <c r="K8263" s="170">
        <v>3</v>
      </c>
      <c r="L8263" s="170">
        <v>7</v>
      </c>
      <c r="M8263" s="402">
        <v>17835</v>
      </c>
      <c r="N8263" s="170"/>
      <c r="O8263" s="170"/>
      <c r="P8263" s="402"/>
    </row>
    <row r="8264" spans="1:16" ht="33.75" x14ac:dyDescent="0.2">
      <c r="A8264" s="406" t="s">
        <v>3527</v>
      </c>
      <c r="B8264" s="406" t="s">
        <v>3526</v>
      </c>
      <c r="C8264" s="170" t="s">
        <v>2594</v>
      </c>
      <c r="D8264" s="405" t="s">
        <v>4330</v>
      </c>
      <c r="E8264" s="404">
        <v>5000</v>
      </c>
      <c r="F8264" s="434" t="s">
        <v>4329</v>
      </c>
      <c r="G8264" s="403" t="s">
        <v>4328</v>
      </c>
      <c r="H8264" s="170" t="s">
        <v>4327</v>
      </c>
      <c r="I8264" s="170" t="s">
        <v>3628</v>
      </c>
      <c r="J8264" s="155" t="s">
        <v>3628</v>
      </c>
      <c r="K8264" s="170">
        <v>4</v>
      </c>
      <c r="L8264" s="170">
        <v>12</v>
      </c>
      <c r="M8264" s="402">
        <v>60900</v>
      </c>
      <c r="N8264" s="170"/>
      <c r="O8264" s="170"/>
      <c r="P8264" s="402"/>
    </row>
    <row r="8265" spans="1:16" ht="33.75" x14ac:dyDescent="0.2">
      <c r="A8265" s="406" t="s">
        <v>3527</v>
      </c>
      <c r="B8265" s="406" t="s">
        <v>3526</v>
      </c>
      <c r="C8265" s="170" t="s">
        <v>2594</v>
      </c>
      <c r="D8265" s="405" t="s">
        <v>3778</v>
      </c>
      <c r="E8265" s="404">
        <v>3500</v>
      </c>
      <c r="F8265" s="434" t="s">
        <v>5928</v>
      </c>
      <c r="G8265" s="403" t="s">
        <v>5927</v>
      </c>
      <c r="H8265" s="170" t="s">
        <v>3538</v>
      </c>
      <c r="I8265" s="170" t="s">
        <v>3522</v>
      </c>
      <c r="J8265" s="155" t="s">
        <v>3538</v>
      </c>
      <c r="K8265" s="170">
        <v>3</v>
      </c>
      <c r="L8265" s="170">
        <v>7</v>
      </c>
      <c r="M8265" s="402">
        <v>25724</v>
      </c>
      <c r="N8265" s="170"/>
      <c r="O8265" s="170"/>
      <c r="P8265" s="402"/>
    </row>
    <row r="8266" spans="1:16" ht="33.75" x14ac:dyDescent="0.2">
      <c r="A8266" s="406" t="s">
        <v>3527</v>
      </c>
      <c r="B8266" s="406" t="s">
        <v>3526</v>
      </c>
      <c r="C8266" s="170" t="s">
        <v>2594</v>
      </c>
      <c r="D8266" s="405" t="s">
        <v>3809</v>
      </c>
      <c r="E8266" s="404">
        <v>2300</v>
      </c>
      <c r="F8266" s="434" t="s">
        <v>4322</v>
      </c>
      <c r="G8266" s="403" t="s">
        <v>4321</v>
      </c>
      <c r="H8266" s="170" t="s">
        <v>3542</v>
      </c>
      <c r="I8266" s="170" t="s">
        <v>3529</v>
      </c>
      <c r="J8266" s="155" t="s">
        <v>3542</v>
      </c>
      <c r="K8266" s="170">
        <v>4</v>
      </c>
      <c r="L8266" s="170">
        <v>12</v>
      </c>
      <c r="M8266" s="402">
        <v>28500</v>
      </c>
      <c r="N8266" s="170"/>
      <c r="O8266" s="170"/>
      <c r="P8266" s="402"/>
    </row>
    <row r="8267" spans="1:16" ht="33.75" x14ac:dyDescent="0.2">
      <c r="A8267" s="406" t="s">
        <v>3527</v>
      </c>
      <c r="B8267" s="406" t="s">
        <v>3526</v>
      </c>
      <c r="C8267" s="170" t="s">
        <v>2594</v>
      </c>
      <c r="D8267" s="405" t="s">
        <v>3598</v>
      </c>
      <c r="E8267" s="404">
        <v>3500</v>
      </c>
      <c r="F8267" s="434" t="s">
        <v>4320</v>
      </c>
      <c r="G8267" s="403" t="s">
        <v>4319</v>
      </c>
      <c r="H8267" s="170" t="s">
        <v>3574</v>
      </c>
      <c r="I8267" s="170" t="s">
        <v>3628</v>
      </c>
      <c r="J8267" s="155" t="s">
        <v>3628</v>
      </c>
      <c r="K8267" s="170">
        <v>4</v>
      </c>
      <c r="L8267" s="170">
        <v>12</v>
      </c>
      <c r="M8267" s="402">
        <v>42900</v>
      </c>
      <c r="N8267" s="170"/>
      <c r="O8267" s="170"/>
      <c r="P8267" s="402"/>
    </row>
    <row r="8268" spans="1:16" ht="33.75" x14ac:dyDescent="0.2">
      <c r="A8268" s="406" t="s">
        <v>3527</v>
      </c>
      <c r="B8268" s="406" t="s">
        <v>3526</v>
      </c>
      <c r="C8268" s="170" t="s">
        <v>2594</v>
      </c>
      <c r="D8268" s="405" t="s">
        <v>4177</v>
      </c>
      <c r="E8268" s="404">
        <v>3500</v>
      </c>
      <c r="F8268" s="434" t="s">
        <v>4318</v>
      </c>
      <c r="G8268" s="403" t="s">
        <v>4317</v>
      </c>
      <c r="H8268" s="170" t="s">
        <v>3712</v>
      </c>
      <c r="I8268" s="170" t="s">
        <v>3534</v>
      </c>
      <c r="J8268" s="155" t="s">
        <v>3712</v>
      </c>
      <c r="K8268" s="170">
        <v>3</v>
      </c>
      <c r="L8268" s="170">
        <v>7</v>
      </c>
      <c r="M8268" s="402">
        <v>24050</v>
      </c>
      <c r="N8268" s="170"/>
      <c r="O8268" s="170"/>
      <c r="P8268" s="402"/>
    </row>
    <row r="8269" spans="1:16" ht="33.75" x14ac:dyDescent="0.2">
      <c r="A8269" s="406" t="s">
        <v>3527</v>
      </c>
      <c r="B8269" s="406" t="s">
        <v>3526</v>
      </c>
      <c r="C8269" s="170" t="s">
        <v>2594</v>
      </c>
      <c r="D8269" s="405" t="s">
        <v>3548</v>
      </c>
      <c r="E8269" s="404">
        <v>3000</v>
      </c>
      <c r="F8269" s="434" t="s">
        <v>5926</v>
      </c>
      <c r="G8269" s="403" t="s">
        <v>5925</v>
      </c>
      <c r="H8269" s="170" t="s">
        <v>3574</v>
      </c>
      <c r="I8269" s="170" t="s">
        <v>3529</v>
      </c>
      <c r="J8269" s="155" t="s">
        <v>3574</v>
      </c>
      <c r="K8269" s="170">
        <v>3</v>
      </c>
      <c r="L8269" s="170">
        <v>7</v>
      </c>
      <c r="M8269" s="402">
        <v>21050</v>
      </c>
      <c r="N8269" s="170"/>
      <c r="O8269" s="170"/>
      <c r="P8269" s="402"/>
    </row>
    <row r="8270" spans="1:16" ht="33.75" x14ac:dyDescent="0.2">
      <c r="A8270" s="406" t="s">
        <v>3527</v>
      </c>
      <c r="B8270" s="406" t="s">
        <v>3526</v>
      </c>
      <c r="C8270" s="170" t="s">
        <v>2594</v>
      </c>
      <c r="D8270" s="405" t="s">
        <v>4316</v>
      </c>
      <c r="E8270" s="404">
        <v>8000</v>
      </c>
      <c r="F8270" s="434" t="s">
        <v>4315</v>
      </c>
      <c r="G8270" s="403" t="s">
        <v>4314</v>
      </c>
      <c r="H8270" s="170" t="s">
        <v>4002</v>
      </c>
      <c r="I8270" s="170" t="s">
        <v>3529</v>
      </c>
      <c r="J8270" s="155" t="s">
        <v>4002</v>
      </c>
      <c r="K8270" s="170">
        <v>4</v>
      </c>
      <c r="L8270" s="170">
        <v>12</v>
      </c>
      <c r="M8270" s="402">
        <v>96633.33</v>
      </c>
      <c r="N8270" s="170"/>
      <c r="O8270" s="170"/>
      <c r="P8270" s="402"/>
    </row>
    <row r="8271" spans="1:16" ht="33.75" x14ac:dyDescent="0.2">
      <c r="A8271" s="406" t="s">
        <v>3527</v>
      </c>
      <c r="B8271" s="406" t="s">
        <v>3526</v>
      </c>
      <c r="C8271" s="170" t="s">
        <v>2594</v>
      </c>
      <c r="D8271" s="405" t="s">
        <v>4313</v>
      </c>
      <c r="E8271" s="404">
        <v>3950</v>
      </c>
      <c r="F8271" s="434" t="s">
        <v>4312</v>
      </c>
      <c r="G8271" s="403" t="s">
        <v>4311</v>
      </c>
      <c r="H8271" s="170" t="s">
        <v>3570</v>
      </c>
      <c r="I8271" s="170" t="s">
        <v>3529</v>
      </c>
      <c r="J8271" s="155" t="s">
        <v>3570</v>
      </c>
      <c r="K8271" s="170">
        <v>4</v>
      </c>
      <c r="L8271" s="170">
        <v>12</v>
      </c>
      <c r="M8271" s="402">
        <v>48106.5</v>
      </c>
      <c r="N8271" s="170"/>
      <c r="O8271" s="170"/>
      <c r="P8271" s="402"/>
    </row>
    <row r="8272" spans="1:16" ht="33.75" x14ac:dyDescent="0.2">
      <c r="A8272" s="406" t="s">
        <v>3527</v>
      </c>
      <c r="B8272" s="406" t="s">
        <v>3526</v>
      </c>
      <c r="C8272" s="170" t="s">
        <v>2594</v>
      </c>
      <c r="D8272" s="405" t="s">
        <v>4010</v>
      </c>
      <c r="E8272" s="404">
        <v>1500</v>
      </c>
      <c r="F8272" s="434" t="s">
        <v>4310</v>
      </c>
      <c r="G8272" s="403" t="s">
        <v>4309</v>
      </c>
      <c r="H8272" s="170" t="s">
        <v>3542</v>
      </c>
      <c r="I8272" s="170" t="s">
        <v>3623</v>
      </c>
      <c r="J8272" s="155" t="s">
        <v>3623</v>
      </c>
      <c r="K8272" s="170">
        <v>4</v>
      </c>
      <c r="L8272" s="170">
        <v>12</v>
      </c>
      <c r="M8272" s="402">
        <v>19100</v>
      </c>
      <c r="N8272" s="170"/>
      <c r="O8272" s="170"/>
      <c r="P8272" s="402"/>
    </row>
    <row r="8273" spans="1:16" ht="33.75" x14ac:dyDescent="0.2">
      <c r="A8273" s="406" t="s">
        <v>3527</v>
      </c>
      <c r="B8273" s="406" t="s">
        <v>3526</v>
      </c>
      <c r="C8273" s="170" t="s">
        <v>2594</v>
      </c>
      <c r="D8273" s="405" t="s">
        <v>5924</v>
      </c>
      <c r="E8273" s="404">
        <v>3500</v>
      </c>
      <c r="F8273" s="434" t="s">
        <v>5923</v>
      </c>
      <c r="G8273" s="403" t="s">
        <v>5922</v>
      </c>
      <c r="H8273" s="170" t="s">
        <v>3570</v>
      </c>
      <c r="I8273" s="170" t="s">
        <v>3534</v>
      </c>
      <c r="J8273" s="155" t="s">
        <v>3570</v>
      </c>
      <c r="K8273" s="170">
        <v>2</v>
      </c>
      <c r="L8273" s="170">
        <v>6</v>
      </c>
      <c r="M8273" s="402">
        <v>18851</v>
      </c>
      <c r="N8273" s="170"/>
      <c r="O8273" s="170"/>
      <c r="P8273" s="402"/>
    </row>
    <row r="8274" spans="1:16" ht="33.75" x14ac:dyDescent="0.2">
      <c r="A8274" s="406" t="s">
        <v>3527</v>
      </c>
      <c r="B8274" s="406" t="s">
        <v>3526</v>
      </c>
      <c r="C8274" s="170" t="s">
        <v>2594</v>
      </c>
      <c r="D8274" s="405" t="s">
        <v>3627</v>
      </c>
      <c r="E8274" s="404">
        <v>3500</v>
      </c>
      <c r="F8274" s="434" t="s">
        <v>4308</v>
      </c>
      <c r="G8274" s="403" t="s">
        <v>4307</v>
      </c>
      <c r="H8274" s="170" t="s">
        <v>3542</v>
      </c>
      <c r="I8274" s="170" t="s">
        <v>3560</v>
      </c>
      <c r="J8274" s="155" t="s">
        <v>3542</v>
      </c>
      <c r="K8274" s="170">
        <v>4</v>
      </c>
      <c r="L8274" s="170">
        <v>12</v>
      </c>
      <c r="M8274" s="402">
        <v>42900</v>
      </c>
      <c r="N8274" s="170"/>
      <c r="O8274" s="170"/>
      <c r="P8274" s="402"/>
    </row>
    <row r="8275" spans="1:16" ht="33.75" x14ac:dyDescent="0.2">
      <c r="A8275" s="406" t="s">
        <v>3527</v>
      </c>
      <c r="B8275" s="406" t="s">
        <v>3526</v>
      </c>
      <c r="C8275" s="170" t="s">
        <v>2594</v>
      </c>
      <c r="D8275" s="405" t="s">
        <v>5921</v>
      </c>
      <c r="E8275" s="404">
        <v>4500</v>
      </c>
      <c r="F8275" s="434" t="s">
        <v>5920</v>
      </c>
      <c r="G8275" s="403" t="s">
        <v>5919</v>
      </c>
      <c r="H8275" s="170" t="s">
        <v>5918</v>
      </c>
      <c r="I8275" s="170" t="s">
        <v>3522</v>
      </c>
      <c r="J8275" s="155" t="s">
        <v>5918</v>
      </c>
      <c r="K8275" s="170">
        <v>3</v>
      </c>
      <c r="L8275" s="170">
        <v>7</v>
      </c>
      <c r="M8275" s="402">
        <v>31587</v>
      </c>
      <c r="N8275" s="170"/>
      <c r="O8275" s="170"/>
      <c r="P8275" s="402"/>
    </row>
    <row r="8276" spans="1:16" ht="33.75" x14ac:dyDescent="0.2">
      <c r="A8276" s="406" t="s">
        <v>3527</v>
      </c>
      <c r="B8276" s="406" t="s">
        <v>3526</v>
      </c>
      <c r="C8276" s="170" t="s">
        <v>2594</v>
      </c>
      <c r="D8276" s="405" t="s">
        <v>3525</v>
      </c>
      <c r="E8276" s="404">
        <v>1800</v>
      </c>
      <c r="F8276" s="434" t="s">
        <v>4306</v>
      </c>
      <c r="G8276" s="403" t="s">
        <v>4305</v>
      </c>
      <c r="H8276" s="170" t="s">
        <v>4304</v>
      </c>
      <c r="I8276" s="170" t="s">
        <v>3623</v>
      </c>
      <c r="J8276" s="155" t="s">
        <v>3623</v>
      </c>
      <c r="K8276" s="170">
        <v>4</v>
      </c>
      <c r="L8276" s="170">
        <v>12</v>
      </c>
      <c r="M8276" s="402">
        <v>22500</v>
      </c>
      <c r="N8276" s="170"/>
      <c r="O8276" s="170"/>
      <c r="P8276" s="402"/>
    </row>
    <row r="8277" spans="1:16" ht="33.75" x14ac:dyDescent="0.2">
      <c r="A8277" s="406" t="s">
        <v>3527</v>
      </c>
      <c r="B8277" s="406" t="s">
        <v>3526</v>
      </c>
      <c r="C8277" s="170" t="s">
        <v>2594</v>
      </c>
      <c r="D8277" s="405" t="s">
        <v>4132</v>
      </c>
      <c r="E8277" s="404">
        <v>1500</v>
      </c>
      <c r="F8277" s="434" t="s">
        <v>4303</v>
      </c>
      <c r="G8277" s="403" t="s">
        <v>4302</v>
      </c>
      <c r="H8277" s="170"/>
      <c r="I8277" s="170" t="s">
        <v>3664</v>
      </c>
      <c r="J8277" s="155"/>
      <c r="K8277" s="170">
        <v>4</v>
      </c>
      <c r="L8277" s="170">
        <v>12</v>
      </c>
      <c r="M8277" s="402">
        <v>19100</v>
      </c>
      <c r="N8277" s="170"/>
      <c r="O8277" s="170"/>
      <c r="P8277" s="402"/>
    </row>
    <row r="8278" spans="1:16" ht="33.75" x14ac:dyDescent="0.2">
      <c r="A8278" s="406" t="s">
        <v>3527</v>
      </c>
      <c r="B8278" s="406" t="s">
        <v>3526</v>
      </c>
      <c r="C8278" s="170" t="s">
        <v>2594</v>
      </c>
      <c r="D8278" s="405" t="s">
        <v>3541</v>
      </c>
      <c r="E8278" s="404">
        <v>980</v>
      </c>
      <c r="F8278" s="434" t="s">
        <v>4301</v>
      </c>
      <c r="G8278" s="403" t="s">
        <v>4300</v>
      </c>
      <c r="H8278" s="170"/>
      <c r="I8278" s="170" t="s">
        <v>3664</v>
      </c>
      <c r="J8278" s="155"/>
      <c r="K8278" s="170">
        <v>4</v>
      </c>
      <c r="L8278" s="170">
        <v>12</v>
      </c>
      <c r="M8278" s="402">
        <v>12860</v>
      </c>
      <c r="N8278" s="170"/>
      <c r="O8278" s="170"/>
      <c r="P8278" s="402"/>
    </row>
    <row r="8279" spans="1:16" ht="33.75" x14ac:dyDescent="0.2">
      <c r="A8279" s="406" t="s">
        <v>3527</v>
      </c>
      <c r="B8279" s="406" t="s">
        <v>3526</v>
      </c>
      <c r="C8279" s="170" t="s">
        <v>2594</v>
      </c>
      <c r="D8279" s="405" t="s">
        <v>3694</v>
      </c>
      <c r="E8279" s="404">
        <v>3000</v>
      </c>
      <c r="F8279" s="434" t="s">
        <v>4299</v>
      </c>
      <c r="G8279" s="403" t="s">
        <v>4298</v>
      </c>
      <c r="H8279" s="170"/>
      <c r="I8279" s="170" t="s">
        <v>3664</v>
      </c>
      <c r="J8279" s="155"/>
      <c r="K8279" s="170">
        <v>4</v>
      </c>
      <c r="L8279" s="170">
        <v>12</v>
      </c>
      <c r="M8279" s="402">
        <v>36900</v>
      </c>
      <c r="N8279" s="170"/>
      <c r="O8279" s="170"/>
      <c r="P8279" s="402"/>
    </row>
    <row r="8280" spans="1:16" ht="33.75" x14ac:dyDescent="0.2">
      <c r="A8280" s="406" t="s">
        <v>3527</v>
      </c>
      <c r="B8280" s="406" t="s">
        <v>3526</v>
      </c>
      <c r="C8280" s="170" t="s">
        <v>2594</v>
      </c>
      <c r="D8280" s="405" t="s">
        <v>3627</v>
      </c>
      <c r="E8280" s="404">
        <v>2500</v>
      </c>
      <c r="F8280" s="434" t="s">
        <v>4297</v>
      </c>
      <c r="G8280" s="403" t="s">
        <v>4296</v>
      </c>
      <c r="H8280" s="170" t="s">
        <v>4295</v>
      </c>
      <c r="I8280" s="170" t="s">
        <v>3534</v>
      </c>
      <c r="J8280" s="155" t="s">
        <v>4295</v>
      </c>
      <c r="K8280" s="170">
        <v>4</v>
      </c>
      <c r="L8280" s="170">
        <v>12</v>
      </c>
      <c r="M8280" s="402">
        <v>30900</v>
      </c>
      <c r="N8280" s="170"/>
      <c r="O8280" s="170"/>
      <c r="P8280" s="402"/>
    </row>
    <row r="8281" spans="1:16" ht="33.75" x14ac:dyDescent="0.2">
      <c r="A8281" s="406" t="s">
        <v>3527</v>
      </c>
      <c r="B8281" s="406" t="s">
        <v>3526</v>
      </c>
      <c r="C8281" s="170" t="s">
        <v>2594</v>
      </c>
      <c r="D8281" s="405" t="s">
        <v>4294</v>
      </c>
      <c r="E8281" s="404">
        <v>3000</v>
      </c>
      <c r="F8281" s="434" t="s">
        <v>4293</v>
      </c>
      <c r="G8281" s="403" t="s">
        <v>4292</v>
      </c>
      <c r="H8281" s="170" t="s">
        <v>3533</v>
      </c>
      <c r="I8281" s="170" t="s">
        <v>3522</v>
      </c>
      <c r="J8281" s="155" t="s">
        <v>3533</v>
      </c>
      <c r="K8281" s="170">
        <v>4</v>
      </c>
      <c r="L8281" s="170">
        <v>12</v>
      </c>
      <c r="M8281" s="402">
        <v>36900</v>
      </c>
      <c r="N8281" s="170"/>
      <c r="O8281" s="170"/>
      <c r="P8281" s="402"/>
    </row>
    <row r="8282" spans="1:16" ht="33.75" x14ac:dyDescent="0.2">
      <c r="A8282" s="406" t="s">
        <v>3527</v>
      </c>
      <c r="B8282" s="406" t="s">
        <v>3526</v>
      </c>
      <c r="C8282" s="170" t="s">
        <v>2594</v>
      </c>
      <c r="D8282" s="405" t="s">
        <v>4291</v>
      </c>
      <c r="E8282" s="404">
        <v>1500</v>
      </c>
      <c r="F8282" s="434" t="s">
        <v>4290</v>
      </c>
      <c r="G8282" s="403" t="s">
        <v>4289</v>
      </c>
      <c r="H8282" s="170" t="s">
        <v>3538</v>
      </c>
      <c r="I8282" s="170" t="s">
        <v>3628</v>
      </c>
      <c r="J8282" s="155" t="s">
        <v>3628</v>
      </c>
      <c r="K8282" s="170">
        <v>4</v>
      </c>
      <c r="L8282" s="170">
        <v>12</v>
      </c>
      <c r="M8282" s="402">
        <v>19100</v>
      </c>
      <c r="N8282" s="170"/>
      <c r="O8282" s="170"/>
      <c r="P8282" s="402"/>
    </row>
    <row r="8283" spans="1:16" ht="33.75" x14ac:dyDescent="0.2">
      <c r="A8283" s="406" t="s">
        <v>3527</v>
      </c>
      <c r="B8283" s="406" t="s">
        <v>3526</v>
      </c>
      <c r="C8283" s="170" t="s">
        <v>2594</v>
      </c>
      <c r="D8283" s="405" t="s">
        <v>3552</v>
      </c>
      <c r="E8283" s="404">
        <v>1800</v>
      </c>
      <c r="F8283" s="434" t="s">
        <v>4288</v>
      </c>
      <c r="G8283" s="403" t="s">
        <v>4287</v>
      </c>
      <c r="H8283" s="170" t="s">
        <v>4286</v>
      </c>
      <c r="I8283" s="170" t="s">
        <v>3534</v>
      </c>
      <c r="J8283" s="155" t="s">
        <v>4286</v>
      </c>
      <c r="K8283" s="170">
        <v>1</v>
      </c>
      <c r="L8283" s="170">
        <v>2</v>
      </c>
      <c r="M8283" s="402">
        <v>3360</v>
      </c>
      <c r="N8283" s="170"/>
      <c r="O8283" s="170"/>
      <c r="P8283" s="402"/>
    </row>
    <row r="8284" spans="1:16" ht="33.75" x14ac:dyDescent="0.2">
      <c r="A8284" s="406" t="s">
        <v>3527</v>
      </c>
      <c r="B8284" s="406" t="s">
        <v>3526</v>
      </c>
      <c r="C8284" s="170" t="s">
        <v>2594</v>
      </c>
      <c r="D8284" s="405" t="s">
        <v>3580</v>
      </c>
      <c r="E8284" s="404">
        <v>1800</v>
      </c>
      <c r="F8284" s="434" t="s">
        <v>4285</v>
      </c>
      <c r="G8284" s="403" t="s">
        <v>4284</v>
      </c>
      <c r="H8284" s="170" t="s">
        <v>3567</v>
      </c>
      <c r="I8284" s="170" t="s">
        <v>3534</v>
      </c>
      <c r="J8284" s="155" t="s">
        <v>3567</v>
      </c>
      <c r="K8284" s="170">
        <v>4</v>
      </c>
      <c r="L8284" s="170">
        <v>12</v>
      </c>
      <c r="M8284" s="402">
        <v>22500</v>
      </c>
      <c r="N8284" s="170"/>
      <c r="O8284" s="170"/>
      <c r="P8284" s="402"/>
    </row>
    <row r="8285" spans="1:16" ht="33.75" x14ac:dyDescent="0.2">
      <c r="A8285" s="406" t="s">
        <v>3527</v>
      </c>
      <c r="B8285" s="406" t="s">
        <v>3526</v>
      </c>
      <c r="C8285" s="170" t="s">
        <v>2594</v>
      </c>
      <c r="D8285" s="405" t="s">
        <v>4283</v>
      </c>
      <c r="E8285" s="404">
        <v>2800</v>
      </c>
      <c r="F8285" s="434" t="s">
        <v>4282</v>
      </c>
      <c r="G8285" s="403" t="s">
        <v>4281</v>
      </c>
      <c r="H8285" s="170"/>
      <c r="I8285" s="170" t="s">
        <v>3664</v>
      </c>
      <c r="J8285" s="155"/>
      <c r="K8285" s="170">
        <v>4</v>
      </c>
      <c r="L8285" s="170">
        <v>12</v>
      </c>
      <c r="M8285" s="402">
        <v>34500</v>
      </c>
      <c r="N8285" s="170"/>
      <c r="O8285" s="170"/>
      <c r="P8285" s="402"/>
    </row>
    <row r="8286" spans="1:16" ht="33.75" x14ac:dyDescent="0.2">
      <c r="A8286" s="406" t="s">
        <v>3527</v>
      </c>
      <c r="B8286" s="406" t="s">
        <v>3526</v>
      </c>
      <c r="C8286" s="170" t="s">
        <v>2594</v>
      </c>
      <c r="D8286" s="405" t="s">
        <v>5909</v>
      </c>
      <c r="E8286" s="404">
        <v>2300</v>
      </c>
      <c r="F8286" s="434" t="s">
        <v>4280</v>
      </c>
      <c r="G8286" s="403" t="s">
        <v>4279</v>
      </c>
      <c r="H8286" s="170" t="s">
        <v>3542</v>
      </c>
      <c r="I8286" s="170" t="s">
        <v>3529</v>
      </c>
      <c r="J8286" s="155" t="s">
        <v>3542</v>
      </c>
      <c r="K8286" s="170">
        <v>3</v>
      </c>
      <c r="L8286" s="170">
        <v>7</v>
      </c>
      <c r="M8286" s="402">
        <v>16138.33</v>
      </c>
      <c r="N8286" s="170"/>
      <c r="O8286" s="170"/>
      <c r="P8286" s="402"/>
    </row>
    <row r="8287" spans="1:16" ht="33.75" x14ac:dyDescent="0.2">
      <c r="A8287" s="406" t="s">
        <v>3527</v>
      </c>
      <c r="B8287" s="406" t="s">
        <v>3526</v>
      </c>
      <c r="C8287" s="170" t="s">
        <v>2594</v>
      </c>
      <c r="D8287" s="405" t="s">
        <v>3566</v>
      </c>
      <c r="E8287" s="404">
        <v>3500</v>
      </c>
      <c r="F8287" s="434" t="s">
        <v>4280</v>
      </c>
      <c r="G8287" s="403" t="s">
        <v>4279</v>
      </c>
      <c r="H8287" s="170" t="s">
        <v>3542</v>
      </c>
      <c r="I8287" s="170" t="s">
        <v>3529</v>
      </c>
      <c r="J8287" s="155" t="s">
        <v>3542</v>
      </c>
      <c r="K8287" s="170">
        <v>2</v>
      </c>
      <c r="L8287" s="170">
        <v>6</v>
      </c>
      <c r="M8287" s="402">
        <v>21900</v>
      </c>
      <c r="N8287" s="170"/>
      <c r="O8287" s="170"/>
      <c r="P8287" s="402"/>
    </row>
    <row r="8288" spans="1:16" ht="33.75" x14ac:dyDescent="0.2">
      <c r="A8288" s="406" t="s">
        <v>3527</v>
      </c>
      <c r="B8288" s="406" t="s">
        <v>3526</v>
      </c>
      <c r="C8288" s="170" t="s">
        <v>2594</v>
      </c>
      <c r="D8288" s="405" t="s">
        <v>3598</v>
      </c>
      <c r="E8288" s="404">
        <v>3500</v>
      </c>
      <c r="F8288" s="434" t="s">
        <v>4278</v>
      </c>
      <c r="G8288" s="403" t="s">
        <v>4277</v>
      </c>
      <c r="H8288" s="170" t="s">
        <v>3533</v>
      </c>
      <c r="I8288" s="170" t="s">
        <v>3534</v>
      </c>
      <c r="J8288" s="155" t="s">
        <v>3533</v>
      </c>
      <c r="K8288" s="170">
        <v>4</v>
      </c>
      <c r="L8288" s="170">
        <v>12</v>
      </c>
      <c r="M8288" s="402">
        <v>42900</v>
      </c>
      <c r="N8288" s="170"/>
      <c r="O8288" s="170"/>
      <c r="P8288" s="402"/>
    </row>
    <row r="8289" spans="1:16" ht="33.75" x14ac:dyDescent="0.2">
      <c r="A8289" s="406" t="s">
        <v>3527</v>
      </c>
      <c r="B8289" s="406" t="s">
        <v>3526</v>
      </c>
      <c r="C8289" s="170" t="s">
        <v>2594</v>
      </c>
      <c r="D8289" s="405" t="s">
        <v>5917</v>
      </c>
      <c r="E8289" s="404">
        <v>7000</v>
      </c>
      <c r="F8289" s="434" t="s">
        <v>5916</v>
      </c>
      <c r="G8289" s="403" t="s">
        <v>5915</v>
      </c>
      <c r="H8289" s="170" t="s">
        <v>3542</v>
      </c>
      <c r="I8289" s="170" t="s">
        <v>3529</v>
      </c>
      <c r="J8289" s="155" t="s">
        <v>3542</v>
      </c>
      <c r="K8289" s="170">
        <v>4</v>
      </c>
      <c r="L8289" s="170">
        <v>10</v>
      </c>
      <c r="M8289" s="402">
        <v>74343.67</v>
      </c>
      <c r="N8289" s="170"/>
      <c r="O8289" s="170"/>
      <c r="P8289" s="402"/>
    </row>
    <row r="8290" spans="1:16" ht="33.75" x14ac:dyDescent="0.2">
      <c r="A8290" s="406" t="s">
        <v>3527</v>
      </c>
      <c r="B8290" s="406" t="s">
        <v>3526</v>
      </c>
      <c r="C8290" s="170" t="s">
        <v>2594</v>
      </c>
      <c r="D8290" s="405" t="s">
        <v>4276</v>
      </c>
      <c r="E8290" s="404">
        <v>1800</v>
      </c>
      <c r="F8290" s="434" t="s">
        <v>4275</v>
      </c>
      <c r="G8290" s="403" t="s">
        <v>4274</v>
      </c>
      <c r="H8290" s="170" t="s">
        <v>3574</v>
      </c>
      <c r="I8290" s="170" t="s">
        <v>3529</v>
      </c>
      <c r="J8290" s="155" t="s">
        <v>3574</v>
      </c>
      <c r="K8290" s="170">
        <v>1</v>
      </c>
      <c r="L8290" s="170">
        <v>2</v>
      </c>
      <c r="M8290" s="402">
        <v>3360</v>
      </c>
      <c r="N8290" s="170"/>
      <c r="O8290" s="170"/>
      <c r="P8290" s="402"/>
    </row>
    <row r="8291" spans="1:16" ht="33.75" x14ac:dyDescent="0.2">
      <c r="A8291" s="406" t="s">
        <v>3527</v>
      </c>
      <c r="B8291" s="406" t="s">
        <v>3526</v>
      </c>
      <c r="C8291" s="170" t="s">
        <v>2594</v>
      </c>
      <c r="D8291" s="405" t="s">
        <v>5914</v>
      </c>
      <c r="E8291" s="404">
        <v>4500</v>
      </c>
      <c r="F8291" s="434" t="s">
        <v>5913</v>
      </c>
      <c r="G8291" s="403" t="s">
        <v>5912</v>
      </c>
      <c r="H8291" s="170" t="s">
        <v>3542</v>
      </c>
      <c r="I8291" s="170" t="s">
        <v>3534</v>
      </c>
      <c r="J8291" s="155" t="s">
        <v>3542</v>
      </c>
      <c r="K8291" s="170">
        <v>1</v>
      </c>
      <c r="L8291" s="170">
        <v>3</v>
      </c>
      <c r="M8291" s="402">
        <v>12762.5</v>
      </c>
      <c r="N8291" s="170"/>
      <c r="O8291" s="170"/>
      <c r="P8291" s="402"/>
    </row>
    <row r="8292" spans="1:16" ht="33.75" x14ac:dyDescent="0.2">
      <c r="A8292" s="406" t="s">
        <v>3527</v>
      </c>
      <c r="B8292" s="406" t="s">
        <v>3526</v>
      </c>
      <c r="C8292" s="170" t="s">
        <v>2594</v>
      </c>
      <c r="D8292" s="405" t="s">
        <v>4273</v>
      </c>
      <c r="E8292" s="404">
        <v>2340</v>
      </c>
      <c r="F8292" s="434" t="s">
        <v>4272</v>
      </c>
      <c r="G8292" s="403" t="s">
        <v>4271</v>
      </c>
      <c r="H8292" s="170" t="s">
        <v>4270</v>
      </c>
      <c r="I8292" s="170" t="s">
        <v>3529</v>
      </c>
      <c r="J8292" s="155" t="s">
        <v>4270</v>
      </c>
      <c r="K8292" s="170">
        <v>2</v>
      </c>
      <c r="L8292" s="170">
        <v>5</v>
      </c>
      <c r="M8292" s="402">
        <v>11506.5</v>
      </c>
      <c r="N8292" s="170"/>
      <c r="O8292" s="170"/>
      <c r="P8292" s="402"/>
    </row>
    <row r="8293" spans="1:16" ht="33.75" x14ac:dyDescent="0.2">
      <c r="A8293" s="406" t="s">
        <v>3527</v>
      </c>
      <c r="B8293" s="406" t="s">
        <v>3526</v>
      </c>
      <c r="C8293" s="170" t="s">
        <v>2594</v>
      </c>
      <c r="D8293" s="405" t="s">
        <v>4269</v>
      </c>
      <c r="E8293" s="404">
        <v>3500</v>
      </c>
      <c r="F8293" s="434" t="s">
        <v>4268</v>
      </c>
      <c r="G8293" s="403" t="s">
        <v>4267</v>
      </c>
      <c r="H8293" s="170" t="s">
        <v>3533</v>
      </c>
      <c r="I8293" s="170" t="s">
        <v>3529</v>
      </c>
      <c r="J8293" s="155" t="s">
        <v>3533</v>
      </c>
      <c r="K8293" s="170">
        <v>4</v>
      </c>
      <c r="L8293" s="170">
        <v>12</v>
      </c>
      <c r="M8293" s="402">
        <v>36708</v>
      </c>
      <c r="N8293" s="170"/>
      <c r="O8293" s="170"/>
      <c r="P8293" s="402"/>
    </row>
    <row r="8294" spans="1:16" ht="33.75" x14ac:dyDescent="0.2">
      <c r="A8294" s="406" t="s">
        <v>3527</v>
      </c>
      <c r="B8294" s="406" t="s">
        <v>3526</v>
      </c>
      <c r="C8294" s="170" t="s">
        <v>2594</v>
      </c>
      <c r="D8294" s="405" t="s">
        <v>3552</v>
      </c>
      <c r="E8294" s="404">
        <v>1800</v>
      </c>
      <c r="F8294" s="434" t="s">
        <v>4266</v>
      </c>
      <c r="G8294" s="403" t="s">
        <v>4265</v>
      </c>
      <c r="H8294" s="170" t="s">
        <v>3574</v>
      </c>
      <c r="I8294" s="170" t="s">
        <v>3529</v>
      </c>
      <c r="J8294" s="155" t="s">
        <v>3574</v>
      </c>
      <c r="K8294" s="170">
        <v>1</v>
      </c>
      <c r="L8294" s="170">
        <v>2</v>
      </c>
      <c r="M8294" s="402">
        <v>3360</v>
      </c>
      <c r="N8294" s="170"/>
      <c r="O8294" s="170"/>
      <c r="P8294" s="402"/>
    </row>
    <row r="8295" spans="1:16" ht="33.75" x14ac:dyDescent="0.2">
      <c r="A8295" s="406" t="s">
        <v>3527</v>
      </c>
      <c r="B8295" s="406" t="s">
        <v>3526</v>
      </c>
      <c r="C8295" s="170" t="s">
        <v>2594</v>
      </c>
      <c r="D8295" s="405" t="s">
        <v>5895</v>
      </c>
      <c r="E8295" s="404">
        <v>1800</v>
      </c>
      <c r="F8295" s="434" t="s">
        <v>5911</v>
      </c>
      <c r="G8295" s="403" t="s">
        <v>5910</v>
      </c>
      <c r="H8295" s="170" t="s">
        <v>4541</v>
      </c>
      <c r="I8295" s="170" t="s">
        <v>3529</v>
      </c>
      <c r="J8295" s="155" t="s">
        <v>4541</v>
      </c>
      <c r="K8295" s="170">
        <v>1</v>
      </c>
      <c r="L8295" s="170">
        <v>1</v>
      </c>
      <c r="M8295" s="402">
        <v>559.79999999999995</v>
      </c>
      <c r="N8295" s="170"/>
      <c r="O8295" s="170"/>
      <c r="P8295" s="402"/>
    </row>
    <row r="8296" spans="1:16" ht="33.75" x14ac:dyDescent="0.2">
      <c r="A8296" s="406" t="s">
        <v>3527</v>
      </c>
      <c r="B8296" s="406" t="s">
        <v>3526</v>
      </c>
      <c r="C8296" s="170" t="s">
        <v>2594</v>
      </c>
      <c r="D8296" s="405" t="s">
        <v>3740</v>
      </c>
      <c r="E8296" s="404">
        <v>3500</v>
      </c>
      <c r="F8296" s="434" t="s">
        <v>4264</v>
      </c>
      <c r="G8296" s="403" t="s">
        <v>4263</v>
      </c>
      <c r="H8296" s="170" t="s">
        <v>3533</v>
      </c>
      <c r="I8296" s="170" t="s">
        <v>3529</v>
      </c>
      <c r="J8296" s="155" t="s">
        <v>3533</v>
      </c>
      <c r="K8296" s="170">
        <v>4</v>
      </c>
      <c r="L8296" s="170">
        <v>12</v>
      </c>
      <c r="M8296" s="402">
        <v>42900</v>
      </c>
      <c r="N8296" s="170"/>
      <c r="O8296" s="170"/>
      <c r="P8296" s="402"/>
    </row>
    <row r="8297" spans="1:16" ht="33.75" x14ac:dyDescent="0.2">
      <c r="A8297" s="406" t="s">
        <v>3527</v>
      </c>
      <c r="B8297" s="406" t="s">
        <v>3526</v>
      </c>
      <c r="C8297" s="170" t="s">
        <v>2594</v>
      </c>
      <c r="D8297" s="405" t="s">
        <v>4262</v>
      </c>
      <c r="E8297" s="404">
        <v>2000</v>
      </c>
      <c r="F8297" s="434" t="s">
        <v>4261</v>
      </c>
      <c r="G8297" s="403" t="s">
        <v>4260</v>
      </c>
      <c r="H8297" s="170" t="s">
        <v>3695</v>
      </c>
      <c r="I8297" s="170" t="s">
        <v>3534</v>
      </c>
      <c r="J8297" s="155" t="s">
        <v>3695</v>
      </c>
      <c r="K8297" s="170">
        <v>4</v>
      </c>
      <c r="L8297" s="170">
        <v>12</v>
      </c>
      <c r="M8297" s="402">
        <v>24900</v>
      </c>
      <c r="N8297" s="170"/>
      <c r="O8297" s="170"/>
      <c r="P8297" s="402"/>
    </row>
    <row r="8298" spans="1:16" ht="33.75" x14ac:dyDescent="0.2">
      <c r="A8298" s="406" t="s">
        <v>3527</v>
      </c>
      <c r="B8298" s="406" t="s">
        <v>3526</v>
      </c>
      <c r="C8298" s="170" t="s">
        <v>2594</v>
      </c>
      <c r="D8298" s="405" t="s">
        <v>4259</v>
      </c>
      <c r="E8298" s="404">
        <v>4500</v>
      </c>
      <c r="F8298" s="434" t="s">
        <v>4258</v>
      </c>
      <c r="G8298" s="403" t="s">
        <v>4257</v>
      </c>
      <c r="H8298" s="170" t="s">
        <v>3549</v>
      </c>
      <c r="I8298" s="170" t="s">
        <v>3529</v>
      </c>
      <c r="J8298" s="155" t="s">
        <v>3549</v>
      </c>
      <c r="K8298" s="170">
        <v>3</v>
      </c>
      <c r="L8298" s="170">
        <v>7</v>
      </c>
      <c r="M8298" s="402">
        <v>30750</v>
      </c>
      <c r="N8298" s="170"/>
      <c r="O8298" s="170"/>
      <c r="P8298" s="402"/>
    </row>
    <row r="8299" spans="1:16" ht="33.75" x14ac:dyDescent="0.2">
      <c r="A8299" s="406" t="s">
        <v>3527</v>
      </c>
      <c r="B8299" s="406" t="s">
        <v>3526</v>
      </c>
      <c r="C8299" s="170" t="s">
        <v>2594</v>
      </c>
      <c r="D8299" s="405" t="s">
        <v>4256</v>
      </c>
      <c r="E8299" s="404">
        <v>2000</v>
      </c>
      <c r="F8299" s="434" t="s">
        <v>4255</v>
      </c>
      <c r="G8299" s="403" t="s">
        <v>4254</v>
      </c>
      <c r="H8299" s="170" t="s">
        <v>3595</v>
      </c>
      <c r="I8299" s="170" t="s">
        <v>3529</v>
      </c>
      <c r="J8299" s="155" t="s">
        <v>3595</v>
      </c>
      <c r="K8299" s="170">
        <v>4</v>
      </c>
      <c r="L8299" s="170">
        <v>12</v>
      </c>
      <c r="M8299" s="402">
        <v>24900</v>
      </c>
      <c r="N8299" s="170"/>
      <c r="O8299" s="170"/>
      <c r="P8299" s="402"/>
    </row>
    <row r="8300" spans="1:16" ht="33.75" x14ac:dyDescent="0.2">
      <c r="A8300" s="406" t="s">
        <v>3527</v>
      </c>
      <c r="B8300" s="406" t="s">
        <v>3526</v>
      </c>
      <c r="C8300" s="170" t="s">
        <v>2594</v>
      </c>
      <c r="D8300" s="405" t="s">
        <v>4167</v>
      </c>
      <c r="E8300" s="404">
        <v>2340</v>
      </c>
      <c r="F8300" s="434" t="s">
        <v>4253</v>
      </c>
      <c r="G8300" s="403" t="s">
        <v>4252</v>
      </c>
      <c r="H8300" s="170" t="s">
        <v>3695</v>
      </c>
      <c r="I8300" s="170" t="s">
        <v>3931</v>
      </c>
      <c r="J8300" s="155" t="s">
        <v>3695</v>
      </c>
      <c r="K8300" s="170">
        <v>4</v>
      </c>
      <c r="L8300" s="170">
        <v>12</v>
      </c>
      <c r="M8300" s="402">
        <v>28980</v>
      </c>
      <c r="N8300" s="170"/>
      <c r="O8300" s="170"/>
      <c r="P8300" s="402"/>
    </row>
    <row r="8301" spans="1:16" ht="33.75" x14ac:dyDescent="0.2">
      <c r="A8301" s="406" t="s">
        <v>3527</v>
      </c>
      <c r="B8301" s="406" t="s">
        <v>3526</v>
      </c>
      <c r="C8301" s="170" t="s">
        <v>2594</v>
      </c>
      <c r="D8301" s="405" t="s">
        <v>4251</v>
      </c>
      <c r="E8301" s="404">
        <v>3500</v>
      </c>
      <c r="F8301" s="434" t="s">
        <v>4250</v>
      </c>
      <c r="G8301" s="403" t="s">
        <v>4249</v>
      </c>
      <c r="H8301" s="170" t="s">
        <v>3567</v>
      </c>
      <c r="I8301" s="170" t="s">
        <v>3534</v>
      </c>
      <c r="J8301" s="155" t="s">
        <v>3567</v>
      </c>
      <c r="K8301" s="170">
        <v>4</v>
      </c>
      <c r="L8301" s="170">
        <v>12</v>
      </c>
      <c r="M8301" s="402">
        <v>42900</v>
      </c>
      <c r="N8301" s="170"/>
      <c r="O8301" s="170"/>
      <c r="P8301" s="402"/>
    </row>
    <row r="8302" spans="1:16" ht="33.75" x14ac:dyDescent="0.2">
      <c r="A8302" s="406" t="s">
        <v>3527</v>
      </c>
      <c r="B8302" s="406" t="s">
        <v>3526</v>
      </c>
      <c r="C8302" s="170" t="s">
        <v>2594</v>
      </c>
      <c r="D8302" s="405" t="s">
        <v>4248</v>
      </c>
      <c r="E8302" s="404">
        <v>6500</v>
      </c>
      <c r="F8302" s="434" t="s">
        <v>4247</v>
      </c>
      <c r="G8302" s="403" t="s">
        <v>4246</v>
      </c>
      <c r="H8302" s="170" t="s">
        <v>3533</v>
      </c>
      <c r="I8302" s="170" t="s">
        <v>3529</v>
      </c>
      <c r="J8302" s="155" t="s">
        <v>3533</v>
      </c>
      <c r="K8302" s="170">
        <v>4</v>
      </c>
      <c r="L8302" s="170">
        <v>12</v>
      </c>
      <c r="M8302" s="402">
        <v>79123.89</v>
      </c>
      <c r="N8302" s="170"/>
      <c r="O8302" s="170"/>
      <c r="P8302" s="402"/>
    </row>
    <row r="8303" spans="1:16" ht="33.75" x14ac:dyDescent="0.2">
      <c r="A8303" s="406" t="s">
        <v>3527</v>
      </c>
      <c r="B8303" s="406" t="s">
        <v>3526</v>
      </c>
      <c r="C8303" s="170" t="s">
        <v>2594</v>
      </c>
      <c r="D8303" s="405" t="s">
        <v>3774</v>
      </c>
      <c r="E8303" s="404">
        <v>2500</v>
      </c>
      <c r="F8303" s="434" t="s">
        <v>4242</v>
      </c>
      <c r="G8303" s="403" t="s">
        <v>4241</v>
      </c>
      <c r="H8303" s="170" t="s">
        <v>3567</v>
      </c>
      <c r="I8303" s="170" t="s">
        <v>3529</v>
      </c>
      <c r="J8303" s="155" t="s">
        <v>3567</v>
      </c>
      <c r="K8303" s="170">
        <v>4</v>
      </c>
      <c r="L8303" s="170">
        <v>12</v>
      </c>
      <c r="M8303" s="402">
        <v>30900</v>
      </c>
      <c r="N8303" s="170"/>
      <c r="O8303" s="170"/>
      <c r="P8303" s="402"/>
    </row>
    <row r="8304" spans="1:16" ht="33.75" x14ac:dyDescent="0.2">
      <c r="A8304" s="406" t="s">
        <v>3527</v>
      </c>
      <c r="B8304" s="406" t="s">
        <v>3526</v>
      </c>
      <c r="C8304" s="170" t="s">
        <v>2594</v>
      </c>
      <c r="D8304" s="405" t="s">
        <v>4238</v>
      </c>
      <c r="E8304" s="404">
        <v>3000</v>
      </c>
      <c r="F8304" s="434" t="s">
        <v>4237</v>
      </c>
      <c r="G8304" s="403" t="s">
        <v>4236</v>
      </c>
      <c r="H8304" s="170" t="s">
        <v>3533</v>
      </c>
      <c r="I8304" s="170" t="s">
        <v>3534</v>
      </c>
      <c r="J8304" s="155" t="s">
        <v>3533</v>
      </c>
      <c r="K8304" s="170">
        <v>4</v>
      </c>
      <c r="L8304" s="170">
        <v>12</v>
      </c>
      <c r="M8304" s="402">
        <v>36900</v>
      </c>
      <c r="N8304" s="170"/>
      <c r="O8304" s="170"/>
      <c r="P8304" s="402"/>
    </row>
    <row r="8305" spans="1:16" ht="33.75" x14ac:dyDescent="0.2">
      <c r="A8305" s="406" t="s">
        <v>3527</v>
      </c>
      <c r="B8305" s="406" t="s">
        <v>3526</v>
      </c>
      <c r="C8305" s="170" t="s">
        <v>2594</v>
      </c>
      <c r="D8305" s="405" t="s">
        <v>3532</v>
      </c>
      <c r="E8305" s="404">
        <v>2500</v>
      </c>
      <c r="F8305" s="434" t="s">
        <v>4235</v>
      </c>
      <c r="G8305" s="403" t="s">
        <v>4234</v>
      </c>
      <c r="H8305" s="170" t="s">
        <v>3542</v>
      </c>
      <c r="I8305" s="170" t="s">
        <v>3534</v>
      </c>
      <c r="J8305" s="155" t="s">
        <v>3542</v>
      </c>
      <c r="K8305" s="170">
        <v>4</v>
      </c>
      <c r="L8305" s="170">
        <v>12</v>
      </c>
      <c r="M8305" s="402">
        <v>30900</v>
      </c>
      <c r="N8305" s="170"/>
      <c r="O8305" s="170"/>
      <c r="P8305" s="402"/>
    </row>
    <row r="8306" spans="1:16" ht="33.75" x14ac:dyDescent="0.2">
      <c r="A8306" s="406" t="s">
        <v>3527</v>
      </c>
      <c r="B8306" s="406" t="s">
        <v>3526</v>
      </c>
      <c r="C8306" s="170" t="s">
        <v>2594</v>
      </c>
      <c r="D8306" s="405" t="s">
        <v>4036</v>
      </c>
      <c r="E8306" s="404">
        <v>3500</v>
      </c>
      <c r="F8306" s="434" t="s">
        <v>4233</v>
      </c>
      <c r="G8306" s="403" t="s">
        <v>4232</v>
      </c>
      <c r="H8306" s="170" t="s">
        <v>3567</v>
      </c>
      <c r="I8306" s="170" t="s">
        <v>3529</v>
      </c>
      <c r="J8306" s="155" t="s">
        <v>3567</v>
      </c>
      <c r="K8306" s="170">
        <v>4</v>
      </c>
      <c r="L8306" s="170">
        <v>12</v>
      </c>
      <c r="M8306" s="402">
        <v>42900</v>
      </c>
      <c r="N8306" s="170"/>
      <c r="O8306" s="170"/>
      <c r="P8306" s="402"/>
    </row>
    <row r="8307" spans="1:16" ht="33.75" x14ac:dyDescent="0.2">
      <c r="A8307" s="406" t="s">
        <v>3527</v>
      </c>
      <c r="B8307" s="406" t="s">
        <v>3526</v>
      </c>
      <c r="C8307" s="170" t="s">
        <v>2594</v>
      </c>
      <c r="D8307" s="405" t="s">
        <v>3632</v>
      </c>
      <c r="E8307" s="404">
        <v>2500</v>
      </c>
      <c r="F8307" s="434" t="s">
        <v>4231</v>
      </c>
      <c r="G8307" s="403" t="s">
        <v>4230</v>
      </c>
      <c r="H8307" s="170" t="s">
        <v>3533</v>
      </c>
      <c r="I8307" s="170" t="s">
        <v>3560</v>
      </c>
      <c r="J8307" s="155" t="s">
        <v>3533</v>
      </c>
      <c r="K8307" s="170">
        <v>4</v>
      </c>
      <c r="L8307" s="170">
        <v>12</v>
      </c>
      <c r="M8307" s="402">
        <v>30900</v>
      </c>
      <c r="N8307" s="170"/>
      <c r="O8307" s="170"/>
      <c r="P8307" s="402"/>
    </row>
    <row r="8308" spans="1:16" ht="33.75" x14ac:dyDescent="0.2">
      <c r="A8308" s="406" t="s">
        <v>3527</v>
      </c>
      <c r="B8308" s="406" t="s">
        <v>3526</v>
      </c>
      <c r="C8308" s="170" t="s">
        <v>2594</v>
      </c>
      <c r="D8308" s="405" t="s">
        <v>3627</v>
      </c>
      <c r="E8308" s="404">
        <v>3500</v>
      </c>
      <c r="F8308" s="434" t="s">
        <v>4229</v>
      </c>
      <c r="G8308" s="403" t="s">
        <v>4228</v>
      </c>
      <c r="H8308" s="170" t="s">
        <v>4227</v>
      </c>
      <c r="I8308" s="170" t="s">
        <v>3623</v>
      </c>
      <c r="J8308" s="155" t="s">
        <v>3623</v>
      </c>
      <c r="K8308" s="170">
        <v>4</v>
      </c>
      <c r="L8308" s="170">
        <v>12</v>
      </c>
      <c r="M8308" s="402">
        <v>42900</v>
      </c>
      <c r="N8308" s="170"/>
      <c r="O8308" s="170"/>
      <c r="P8308" s="402"/>
    </row>
    <row r="8309" spans="1:16" ht="33.75" x14ac:dyDescent="0.2">
      <c r="A8309" s="406" t="s">
        <v>3527</v>
      </c>
      <c r="B8309" s="406" t="s">
        <v>3526</v>
      </c>
      <c r="C8309" s="170" t="s">
        <v>2594</v>
      </c>
      <c r="D8309" s="405" t="s">
        <v>5909</v>
      </c>
      <c r="E8309" s="404">
        <v>2300</v>
      </c>
      <c r="F8309" s="434" t="s">
        <v>5908</v>
      </c>
      <c r="G8309" s="403" t="s">
        <v>5907</v>
      </c>
      <c r="H8309" s="170" t="s">
        <v>3533</v>
      </c>
      <c r="I8309" s="170" t="s">
        <v>3529</v>
      </c>
      <c r="J8309" s="155" t="s">
        <v>3533</v>
      </c>
      <c r="K8309" s="170">
        <v>3</v>
      </c>
      <c r="L8309" s="170">
        <v>7</v>
      </c>
      <c r="M8309" s="402">
        <v>15441.67</v>
      </c>
      <c r="N8309" s="170"/>
      <c r="O8309" s="170"/>
      <c r="P8309" s="402"/>
    </row>
    <row r="8310" spans="1:16" ht="33.75" x14ac:dyDescent="0.2">
      <c r="A8310" s="406" t="s">
        <v>3527</v>
      </c>
      <c r="B8310" s="406" t="s">
        <v>3526</v>
      </c>
      <c r="C8310" s="170" t="s">
        <v>2594</v>
      </c>
      <c r="D8310" s="405" t="s">
        <v>3778</v>
      </c>
      <c r="E8310" s="404">
        <v>3500</v>
      </c>
      <c r="F8310" s="434" t="s">
        <v>4222</v>
      </c>
      <c r="G8310" s="403" t="s">
        <v>4221</v>
      </c>
      <c r="H8310" s="170" t="s">
        <v>4220</v>
      </c>
      <c r="I8310" s="170" t="s">
        <v>3623</v>
      </c>
      <c r="J8310" s="155" t="s">
        <v>3623</v>
      </c>
      <c r="K8310" s="170">
        <v>4</v>
      </c>
      <c r="L8310" s="170">
        <v>12</v>
      </c>
      <c r="M8310" s="402">
        <v>43020.56</v>
      </c>
      <c r="N8310" s="170"/>
      <c r="O8310" s="170"/>
      <c r="P8310" s="402"/>
    </row>
    <row r="8311" spans="1:16" ht="33.75" x14ac:dyDescent="0.2">
      <c r="A8311" s="406" t="s">
        <v>3527</v>
      </c>
      <c r="B8311" s="406" t="s">
        <v>3526</v>
      </c>
      <c r="C8311" s="170" t="s">
        <v>2594</v>
      </c>
      <c r="D8311" s="405" t="s">
        <v>4219</v>
      </c>
      <c r="E8311" s="404">
        <v>8000</v>
      </c>
      <c r="F8311" s="434" t="s">
        <v>4218</v>
      </c>
      <c r="G8311" s="403" t="s">
        <v>4217</v>
      </c>
      <c r="H8311" s="170" t="s">
        <v>3570</v>
      </c>
      <c r="I8311" s="170" t="s">
        <v>3529</v>
      </c>
      <c r="J8311" s="155" t="s">
        <v>3570</v>
      </c>
      <c r="K8311" s="170">
        <v>4</v>
      </c>
      <c r="L8311" s="170">
        <v>12</v>
      </c>
      <c r="M8311" s="402">
        <v>96900</v>
      </c>
      <c r="N8311" s="170"/>
      <c r="O8311" s="170"/>
      <c r="P8311" s="402"/>
    </row>
    <row r="8312" spans="1:16" ht="33.75" x14ac:dyDescent="0.2">
      <c r="A8312" s="406" t="s">
        <v>3527</v>
      </c>
      <c r="B8312" s="406" t="s">
        <v>3526</v>
      </c>
      <c r="C8312" s="170" t="s">
        <v>2594</v>
      </c>
      <c r="D8312" s="405" t="s">
        <v>3548</v>
      </c>
      <c r="E8312" s="404">
        <v>3000</v>
      </c>
      <c r="F8312" s="434" t="s">
        <v>4216</v>
      </c>
      <c r="G8312" s="403" t="s">
        <v>4215</v>
      </c>
      <c r="H8312" s="170" t="s">
        <v>3533</v>
      </c>
      <c r="I8312" s="170" t="s">
        <v>3534</v>
      </c>
      <c r="J8312" s="155" t="s">
        <v>3533</v>
      </c>
      <c r="K8312" s="170">
        <v>4</v>
      </c>
      <c r="L8312" s="170">
        <v>12</v>
      </c>
      <c r="M8312" s="402">
        <v>36900</v>
      </c>
      <c r="N8312" s="170"/>
      <c r="O8312" s="170"/>
      <c r="P8312" s="402"/>
    </row>
    <row r="8313" spans="1:16" ht="33.75" x14ac:dyDescent="0.2">
      <c r="A8313" s="406" t="s">
        <v>3527</v>
      </c>
      <c r="B8313" s="406" t="s">
        <v>3526</v>
      </c>
      <c r="C8313" s="170" t="s">
        <v>2594</v>
      </c>
      <c r="D8313" s="405" t="s">
        <v>4214</v>
      </c>
      <c r="E8313" s="404">
        <v>3500</v>
      </c>
      <c r="F8313" s="434" t="s">
        <v>4213</v>
      </c>
      <c r="G8313" s="403" t="s">
        <v>4212</v>
      </c>
      <c r="H8313" s="170" t="s">
        <v>3574</v>
      </c>
      <c r="I8313" s="170" t="s">
        <v>3529</v>
      </c>
      <c r="J8313" s="155" t="s">
        <v>3574</v>
      </c>
      <c r="K8313" s="170">
        <v>4</v>
      </c>
      <c r="L8313" s="170">
        <v>12</v>
      </c>
      <c r="M8313" s="402">
        <v>42900</v>
      </c>
      <c r="N8313" s="170"/>
      <c r="O8313" s="170"/>
      <c r="P8313" s="402"/>
    </row>
    <row r="8314" spans="1:16" ht="33.75" x14ac:dyDescent="0.2">
      <c r="A8314" s="406" t="s">
        <v>3527</v>
      </c>
      <c r="B8314" s="406" t="s">
        <v>3526</v>
      </c>
      <c r="C8314" s="170" t="s">
        <v>2594</v>
      </c>
      <c r="D8314" s="405" t="s">
        <v>4208</v>
      </c>
      <c r="E8314" s="404">
        <v>5000</v>
      </c>
      <c r="F8314" s="434" t="s">
        <v>4207</v>
      </c>
      <c r="G8314" s="403" t="s">
        <v>4206</v>
      </c>
      <c r="H8314" s="170" t="s">
        <v>3549</v>
      </c>
      <c r="I8314" s="170" t="s">
        <v>3529</v>
      </c>
      <c r="J8314" s="155" t="s">
        <v>3549</v>
      </c>
      <c r="K8314" s="170">
        <v>3</v>
      </c>
      <c r="L8314" s="170">
        <v>7</v>
      </c>
      <c r="M8314" s="402">
        <v>33100</v>
      </c>
      <c r="N8314" s="170"/>
      <c r="O8314" s="170"/>
      <c r="P8314" s="402"/>
    </row>
    <row r="8315" spans="1:16" ht="33.75" x14ac:dyDescent="0.2">
      <c r="A8315" s="406" t="s">
        <v>3527</v>
      </c>
      <c r="B8315" s="406" t="s">
        <v>3526</v>
      </c>
      <c r="C8315" s="170" t="s">
        <v>2594</v>
      </c>
      <c r="D8315" s="405" t="s">
        <v>5336</v>
      </c>
      <c r="E8315" s="404">
        <v>2750</v>
      </c>
      <c r="F8315" s="434" t="s">
        <v>4205</v>
      </c>
      <c r="G8315" s="403" t="s">
        <v>4204</v>
      </c>
      <c r="H8315" s="170" t="s">
        <v>3979</v>
      </c>
      <c r="I8315" s="170" t="s">
        <v>3529</v>
      </c>
      <c r="J8315" s="155" t="s">
        <v>3979</v>
      </c>
      <c r="K8315" s="170">
        <v>1</v>
      </c>
      <c r="L8315" s="170">
        <v>3</v>
      </c>
      <c r="M8315" s="402">
        <v>8311.11</v>
      </c>
      <c r="N8315" s="170"/>
      <c r="O8315" s="170"/>
      <c r="P8315" s="402"/>
    </row>
    <row r="8316" spans="1:16" ht="33.75" x14ac:dyDescent="0.2">
      <c r="A8316" s="406" t="s">
        <v>3527</v>
      </c>
      <c r="B8316" s="406" t="s">
        <v>3526</v>
      </c>
      <c r="C8316" s="170" t="s">
        <v>2594</v>
      </c>
      <c r="D8316" s="405" t="s">
        <v>4086</v>
      </c>
      <c r="E8316" s="404">
        <v>3500</v>
      </c>
      <c r="F8316" s="434" t="s">
        <v>4205</v>
      </c>
      <c r="G8316" s="403" t="s">
        <v>4204</v>
      </c>
      <c r="H8316" s="170" t="s">
        <v>3979</v>
      </c>
      <c r="I8316" s="170" t="s">
        <v>3529</v>
      </c>
      <c r="J8316" s="155" t="s">
        <v>3979</v>
      </c>
      <c r="K8316" s="170">
        <v>4</v>
      </c>
      <c r="L8316" s="170">
        <v>10</v>
      </c>
      <c r="M8316" s="402">
        <v>35825</v>
      </c>
      <c r="N8316" s="170"/>
      <c r="O8316" s="170"/>
      <c r="P8316" s="402"/>
    </row>
    <row r="8317" spans="1:16" ht="33.75" x14ac:dyDescent="0.2">
      <c r="A8317" s="406" t="s">
        <v>3527</v>
      </c>
      <c r="B8317" s="406" t="s">
        <v>3526</v>
      </c>
      <c r="C8317" s="170" t="s">
        <v>2594</v>
      </c>
      <c r="D8317" s="405" t="s">
        <v>3532</v>
      </c>
      <c r="E8317" s="404">
        <v>2500</v>
      </c>
      <c r="F8317" s="434" t="s">
        <v>4203</v>
      </c>
      <c r="G8317" s="403" t="s">
        <v>4202</v>
      </c>
      <c r="H8317" s="170" t="s">
        <v>4104</v>
      </c>
      <c r="I8317" s="170" t="s">
        <v>3560</v>
      </c>
      <c r="J8317" s="155" t="s">
        <v>4104</v>
      </c>
      <c r="K8317" s="170">
        <v>4</v>
      </c>
      <c r="L8317" s="170">
        <v>12</v>
      </c>
      <c r="M8317" s="402">
        <v>30900</v>
      </c>
      <c r="N8317" s="170"/>
      <c r="O8317" s="170"/>
      <c r="P8317" s="402"/>
    </row>
    <row r="8318" spans="1:16" ht="33.75" x14ac:dyDescent="0.2">
      <c r="A8318" s="406" t="s">
        <v>3527</v>
      </c>
      <c r="B8318" s="406" t="s">
        <v>3526</v>
      </c>
      <c r="C8318" s="170" t="s">
        <v>2594</v>
      </c>
      <c r="D8318" s="405" t="s">
        <v>3532</v>
      </c>
      <c r="E8318" s="404">
        <v>3500</v>
      </c>
      <c r="F8318" s="434" t="s">
        <v>4201</v>
      </c>
      <c r="G8318" s="403" t="s">
        <v>4200</v>
      </c>
      <c r="H8318" s="170" t="s">
        <v>3567</v>
      </c>
      <c r="I8318" s="170" t="s">
        <v>3529</v>
      </c>
      <c r="J8318" s="155" t="s">
        <v>3567</v>
      </c>
      <c r="K8318" s="170">
        <v>4</v>
      </c>
      <c r="L8318" s="170">
        <v>12</v>
      </c>
      <c r="M8318" s="402">
        <v>43020.56</v>
      </c>
      <c r="N8318" s="170"/>
      <c r="O8318" s="170"/>
      <c r="P8318" s="402"/>
    </row>
    <row r="8319" spans="1:16" ht="33.75" x14ac:dyDescent="0.2">
      <c r="A8319" s="406" t="s">
        <v>3527</v>
      </c>
      <c r="B8319" s="406" t="s">
        <v>3526</v>
      </c>
      <c r="C8319" s="170" t="s">
        <v>2594</v>
      </c>
      <c r="D8319" s="405" t="s">
        <v>3532</v>
      </c>
      <c r="E8319" s="404">
        <v>3000</v>
      </c>
      <c r="F8319" s="434" t="s">
        <v>5906</v>
      </c>
      <c r="G8319" s="403" t="s">
        <v>5905</v>
      </c>
      <c r="H8319" s="170" t="s">
        <v>3542</v>
      </c>
      <c r="I8319" s="170" t="s">
        <v>3560</v>
      </c>
      <c r="J8319" s="155" t="s">
        <v>3542</v>
      </c>
      <c r="K8319" s="170">
        <v>3</v>
      </c>
      <c r="L8319" s="170">
        <v>7</v>
      </c>
      <c r="M8319" s="402">
        <v>21292</v>
      </c>
      <c r="N8319" s="170"/>
      <c r="O8319" s="170"/>
      <c r="P8319" s="402"/>
    </row>
    <row r="8320" spans="1:16" ht="33.75" x14ac:dyDescent="0.2">
      <c r="A8320" s="406" t="s">
        <v>3527</v>
      </c>
      <c r="B8320" s="406" t="s">
        <v>3526</v>
      </c>
      <c r="C8320" s="170" t="s">
        <v>2594</v>
      </c>
      <c r="D8320" s="405" t="s">
        <v>3598</v>
      </c>
      <c r="E8320" s="404">
        <v>3500</v>
      </c>
      <c r="F8320" s="434" t="s">
        <v>4197</v>
      </c>
      <c r="G8320" s="403" t="s">
        <v>4196</v>
      </c>
      <c r="H8320" s="170" t="s">
        <v>3542</v>
      </c>
      <c r="I8320" s="170" t="s">
        <v>3529</v>
      </c>
      <c r="J8320" s="155" t="s">
        <v>3542</v>
      </c>
      <c r="K8320" s="170">
        <v>4</v>
      </c>
      <c r="L8320" s="170">
        <v>12</v>
      </c>
      <c r="M8320" s="402">
        <v>42900</v>
      </c>
      <c r="N8320" s="170"/>
      <c r="O8320" s="170"/>
      <c r="P8320" s="402"/>
    </row>
    <row r="8321" spans="1:16" ht="33.75" x14ac:dyDescent="0.2">
      <c r="A8321" s="406" t="s">
        <v>3527</v>
      </c>
      <c r="B8321" s="406" t="s">
        <v>3526</v>
      </c>
      <c r="C8321" s="170" t="s">
        <v>2594</v>
      </c>
      <c r="D8321" s="405" t="s">
        <v>4195</v>
      </c>
      <c r="E8321" s="404">
        <v>4800</v>
      </c>
      <c r="F8321" s="434" t="s">
        <v>4194</v>
      </c>
      <c r="G8321" s="403" t="s">
        <v>4193</v>
      </c>
      <c r="H8321" s="170" t="s">
        <v>4046</v>
      </c>
      <c r="I8321" s="170" t="s">
        <v>3534</v>
      </c>
      <c r="J8321" s="155" t="s">
        <v>4046</v>
      </c>
      <c r="K8321" s="170">
        <v>4</v>
      </c>
      <c r="L8321" s="170">
        <v>12</v>
      </c>
      <c r="M8321" s="402">
        <v>58609.21</v>
      </c>
      <c r="N8321" s="170"/>
      <c r="O8321" s="170"/>
      <c r="P8321" s="402"/>
    </row>
    <row r="8322" spans="1:16" ht="33.75" x14ac:dyDescent="0.2">
      <c r="A8322" s="406" t="s">
        <v>3527</v>
      </c>
      <c r="B8322" s="406" t="s">
        <v>3526</v>
      </c>
      <c r="C8322" s="170" t="s">
        <v>2594</v>
      </c>
      <c r="D8322" s="405" t="s">
        <v>3627</v>
      </c>
      <c r="E8322" s="404">
        <v>3500</v>
      </c>
      <c r="F8322" s="434" t="s">
        <v>4190</v>
      </c>
      <c r="G8322" s="403" t="s">
        <v>4189</v>
      </c>
      <c r="H8322" s="170" t="s">
        <v>3567</v>
      </c>
      <c r="I8322" s="170" t="s">
        <v>3534</v>
      </c>
      <c r="J8322" s="155" t="s">
        <v>3567</v>
      </c>
      <c r="K8322" s="170">
        <v>4</v>
      </c>
      <c r="L8322" s="170">
        <v>12</v>
      </c>
      <c r="M8322" s="402">
        <v>42900</v>
      </c>
      <c r="N8322" s="170"/>
      <c r="O8322" s="170"/>
      <c r="P8322" s="402"/>
    </row>
    <row r="8323" spans="1:16" ht="33.75" x14ac:dyDescent="0.2">
      <c r="A8323" s="406" t="s">
        <v>3527</v>
      </c>
      <c r="B8323" s="406" t="s">
        <v>3526</v>
      </c>
      <c r="C8323" s="170" t="s">
        <v>2594</v>
      </c>
      <c r="D8323" s="405" t="s">
        <v>3740</v>
      </c>
      <c r="E8323" s="404">
        <v>3500</v>
      </c>
      <c r="F8323" s="434" t="s">
        <v>4188</v>
      </c>
      <c r="G8323" s="403" t="s">
        <v>4187</v>
      </c>
      <c r="H8323" s="170" t="s">
        <v>3533</v>
      </c>
      <c r="I8323" s="170" t="s">
        <v>3534</v>
      </c>
      <c r="J8323" s="155" t="s">
        <v>3533</v>
      </c>
      <c r="K8323" s="170">
        <v>4</v>
      </c>
      <c r="L8323" s="170">
        <v>12</v>
      </c>
      <c r="M8323" s="402">
        <v>42900</v>
      </c>
      <c r="N8323" s="170"/>
      <c r="O8323" s="170"/>
      <c r="P8323" s="402"/>
    </row>
    <row r="8324" spans="1:16" ht="33.75" x14ac:dyDescent="0.2">
      <c r="A8324" s="406" t="s">
        <v>3527</v>
      </c>
      <c r="B8324" s="406" t="s">
        <v>3526</v>
      </c>
      <c r="C8324" s="170" t="s">
        <v>2594</v>
      </c>
      <c r="D8324" s="405" t="s">
        <v>3627</v>
      </c>
      <c r="E8324" s="404">
        <v>2500</v>
      </c>
      <c r="F8324" s="434" t="s">
        <v>4184</v>
      </c>
      <c r="G8324" s="403" t="s">
        <v>4183</v>
      </c>
      <c r="H8324" s="170" t="s">
        <v>3999</v>
      </c>
      <c r="I8324" s="170" t="s">
        <v>3534</v>
      </c>
      <c r="J8324" s="155" t="s">
        <v>3999</v>
      </c>
      <c r="K8324" s="170">
        <v>4</v>
      </c>
      <c r="L8324" s="170">
        <v>12</v>
      </c>
      <c r="M8324" s="402">
        <v>30900</v>
      </c>
      <c r="N8324" s="170"/>
      <c r="O8324" s="170"/>
      <c r="P8324" s="402"/>
    </row>
    <row r="8325" spans="1:16" ht="33.75" x14ac:dyDescent="0.2">
      <c r="A8325" s="406" t="s">
        <v>3527</v>
      </c>
      <c r="B8325" s="406" t="s">
        <v>3526</v>
      </c>
      <c r="C8325" s="170" t="s">
        <v>2594</v>
      </c>
      <c r="D8325" s="405" t="s">
        <v>3541</v>
      </c>
      <c r="E8325" s="404">
        <v>2000</v>
      </c>
      <c r="F8325" s="434" t="s">
        <v>4180</v>
      </c>
      <c r="G8325" s="403" t="s">
        <v>4179</v>
      </c>
      <c r="H8325" s="170" t="s">
        <v>4178</v>
      </c>
      <c r="I8325" s="170" t="s">
        <v>3534</v>
      </c>
      <c r="J8325" s="155" t="s">
        <v>4178</v>
      </c>
      <c r="K8325" s="170">
        <v>4</v>
      </c>
      <c r="L8325" s="170">
        <v>12</v>
      </c>
      <c r="M8325" s="402">
        <v>24900</v>
      </c>
      <c r="N8325" s="170"/>
      <c r="O8325" s="170"/>
      <c r="P8325" s="402"/>
    </row>
    <row r="8326" spans="1:16" ht="33.75" x14ac:dyDescent="0.2">
      <c r="A8326" s="406" t="s">
        <v>3527</v>
      </c>
      <c r="B8326" s="406" t="s">
        <v>3526</v>
      </c>
      <c r="C8326" s="170" t="s">
        <v>2594</v>
      </c>
      <c r="D8326" s="405" t="s">
        <v>4177</v>
      </c>
      <c r="E8326" s="404">
        <v>3500</v>
      </c>
      <c r="F8326" s="434" t="s">
        <v>4176</v>
      </c>
      <c r="G8326" s="403" t="s">
        <v>4175</v>
      </c>
      <c r="H8326" s="170" t="s">
        <v>3538</v>
      </c>
      <c r="I8326" s="170" t="s">
        <v>3522</v>
      </c>
      <c r="J8326" s="155" t="s">
        <v>3538</v>
      </c>
      <c r="K8326" s="170">
        <v>3</v>
      </c>
      <c r="L8326" s="170">
        <v>7</v>
      </c>
      <c r="M8326" s="402">
        <v>24050</v>
      </c>
      <c r="N8326" s="170"/>
      <c r="O8326" s="170"/>
      <c r="P8326" s="402"/>
    </row>
    <row r="8327" spans="1:16" ht="33.75" x14ac:dyDescent="0.2">
      <c r="A8327" s="406" t="s">
        <v>3527</v>
      </c>
      <c r="B8327" s="406" t="s">
        <v>3526</v>
      </c>
      <c r="C8327" s="170" t="s">
        <v>2594</v>
      </c>
      <c r="D8327" s="405" t="s">
        <v>3548</v>
      </c>
      <c r="E8327" s="404">
        <v>3000</v>
      </c>
      <c r="F8327" s="434" t="s">
        <v>4174</v>
      </c>
      <c r="G8327" s="403" t="s">
        <v>4173</v>
      </c>
      <c r="H8327" s="170" t="s">
        <v>3542</v>
      </c>
      <c r="I8327" s="170" t="s">
        <v>3534</v>
      </c>
      <c r="J8327" s="155" t="s">
        <v>3542</v>
      </c>
      <c r="K8327" s="170">
        <v>4</v>
      </c>
      <c r="L8327" s="170">
        <v>12</v>
      </c>
      <c r="M8327" s="402">
        <v>36900</v>
      </c>
      <c r="N8327" s="170"/>
      <c r="O8327" s="170"/>
      <c r="P8327" s="402"/>
    </row>
    <row r="8328" spans="1:16" ht="33.75" x14ac:dyDescent="0.2">
      <c r="A8328" s="406" t="s">
        <v>3527</v>
      </c>
      <c r="B8328" s="406" t="s">
        <v>3526</v>
      </c>
      <c r="C8328" s="170" t="s">
        <v>2594</v>
      </c>
      <c r="D8328" s="405" t="s">
        <v>4167</v>
      </c>
      <c r="E8328" s="404">
        <v>2340</v>
      </c>
      <c r="F8328" s="434" t="s">
        <v>4166</v>
      </c>
      <c r="G8328" s="403" t="s">
        <v>4165</v>
      </c>
      <c r="H8328" s="170" t="s">
        <v>3533</v>
      </c>
      <c r="I8328" s="170" t="s">
        <v>3623</v>
      </c>
      <c r="J8328" s="155" t="s">
        <v>3623</v>
      </c>
      <c r="K8328" s="170">
        <v>4</v>
      </c>
      <c r="L8328" s="170">
        <v>12</v>
      </c>
      <c r="M8328" s="402">
        <v>28980</v>
      </c>
      <c r="N8328" s="170"/>
      <c r="O8328" s="170"/>
      <c r="P8328" s="402"/>
    </row>
    <row r="8329" spans="1:16" ht="33.75" x14ac:dyDescent="0.2">
      <c r="A8329" s="406" t="s">
        <v>3527</v>
      </c>
      <c r="B8329" s="406" t="s">
        <v>3526</v>
      </c>
      <c r="C8329" s="170" t="s">
        <v>2594</v>
      </c>
      <c r="D8329" s="405" t="s">
        <v>4036</v>
      </c>
      <c r="E8329" s="404">
        <v>3500</v>
      </c>
      <c r="F8329" s="434" t="s">
        <v>4164</v>
      </c>
      <c r="G8329" s="403" t="s">
        <v>4163</v>
      </c>
      <c r="H8329" s="170" t="s">
        <v>3890</v>
      </c>
      <c r="I8329" s="170" t="s">
        <v>3529</v>
      </c>
      <c r="J8329" s="155" t="s">
        <v>3890</v>
      </c>
      <c r="K8329" s="170">
        <v>4</v>
      </c>
      <c r="L8329" s="170">
        <v>12</v>
      </c>
      <c r="M8329" s="402">
        <v>42900</v>
      </c>
      <c r="N8329" s="170"/>
      <c r="O8329" s="170"/>
      <c r="P8329" s="402"/>
    </row>
    <row r="8330" spans="1:16" ht="33.75" x14ac:dyDescent="0.2">
      <c r="A8330" s="406" t="s">
        <v>3527</v>
      </c>
      <c r="B8330" s="406" t="s">
        <v>3526</v>
      </c>
      <c r="C8330" s="170" t="s">
        <v>2594</v>
      </c>
      <c r="D8330" s="405" t="s">
        <v>3525</v>
      </c>
      <c r="E8330" s="404">
        <v>1600</v>
      </c>
      <c r="F8330" s="434" t="s">
        <v>4162</v>
      </c>
      <c r="G8330" s="403" t="s">
        <v>4161</v>
      </c>
      <c r="H8330" s="170" t="s">
        <v>3838</v>
      </c>
      <c r="I8330" s="170" t="s">
        <v>3623</v>
      </c>
      <c r="J8330" s="155" t="s">
        <v>3623</v>
      </c>
      <c r="K8330" s="170">
        <v>4</v>
      </c>
      <c r="L8330" s="170">
        <v>12</v>
      </c>
      <c r="M8330" s="402">
        <v>20100</v>
      </c>
      <c r="N8330" s="170"/>
      <c r="O8330" s="170"/>
      <c r="P8330" s="402"/>
    </row>
    <row r="8331" spans="1:16" ht="33.75" x14ac:dyDescent="0.2">
      <c r="A8331" s="406" t="s">
        <v>3527</v>
      </c>
      <c r="B8331" s="406" t="s">
        <v>3526</v>
      </c>
      <c r="C8331" s="170" t="s">
        <v>2594</v>
      </c>
      <c r="D8331" s="405" t="s">
        <v>4160</v>
      </c>
      <c r="E8331" s="404">
        <v>4500</v>
      </c>
      <c r="F8331" s="434" t="s">
        <v>4159</v>
      </c>
      <c r="G8331" s="403" t="s">
        <v>4158</v>
      </c>
      <c r="H8331" s="170" t="s">
        <v>3827</v>
      </c>
      <c r="I8331" s="170" t="s">
        <v>3529</v>
      </c>
      <c r="J8331" s="155" t="s">
        <v>3827</v>
      </c>
      <c r="K8331" s="170">
        <v>4</v>
      </c>
      <c r="L8331" s="170">
        <v>12</v>
      </c>
      <c r="M8331" s="402">
        <v>54900</v>
      </c>
      <c r="N8331" s="170"/>
      <c r="O8331" s="170"/>
      <c r="P8331" s="402"/>
    </row>
    <row r="8332" spans="1:16" ht="33.75" x14ac:dyDescent="0.2">
      <c r="A8332" s="406" t="s">
        <v>3527</v>
      </c>
      <c r="B8332" s="406" t="s">
        <v>3526</v>
      </c>
      <c r="C8332" s="170" t="s">
        <v>2594</v>
      </c>
      <c r="D8332" s="405" t="s">
        <v>3627</v>
      </c>
      <c r="E8332" s="404">
        <v>3500</v>
      </c>
      <c r="F8332" s="434" t="s">
        <v>5904</v>
      </c>
      <c r="G8332" s="403" t="s">
        <v>5903</v>
      </c>
      <c r="H8332" s="170" t="s">
        <v>3533</v>
      </c>
      <c r="I8332" s="170" t="s">
        <v>3529</v>
      </c>
      <c r="J8332" s="155" t="s">
        <v>3533</v>
      </c>
      <c r="K8332" s="170">
        <v>3</v>
      </c>
      <c r="L8332" s="170">
        <v>7</v>
      </c>
      <c r="M8332" s="402">
        <v>25771.83</v>
      </c>
      <c r="N8332" s="170"/>
      <c r="O8332" s="170"/>
      <c r="P8332" s="402"/>
    </row>
    <row r="8333" spans="1:16" ht="33.75" x14ac:dyDescent="0.2">
      <c r="A8333" s="406" t="s">
        <v>3527</v>
      </c>
      <c r="B8333" s="406" t="s">
        <v>3526</v>
      </c>
      <c r="C8333" s="170" t="s">
        <v>2594</v>
      </c>
      <c r="D8333" s="405" t="s">
        <v>3548</v>
      </c>
      <c r="E8333" s="404">
        <v>3000</v>
      </c>
      <c r="F8333" s="434" t="s">
        <v>4157</v>
      </c>
      <c r="G8333" s="403" t="s">
        <v>4156</v>
      </c>
      <c r="H8333" s="170" t="s">
        <v>3574</v>
      </c>
      <c r="I8333" s="170" t="s">
        <v>3522</v>
      </c>
      <c r="J8333" s="155" t="s">
        <v>3574</v>
      </c>
      <c r="K8333" s="170">
        <v>4</v>
      </c>
      <c r="L8333" s="170">
        <v>12</v>
      </c>
      <c r="M8333" s="402">
        <v>36900</v>
      </c>
      <c r="N8333" s="170"/>
      <c r="O8333" s="170"/>
      <c r="P8333" s="402"/>
    </row>
    <row r="8334" spans="1:16" ht="33.75" x14ac:dyDescent="0.2">
      <c r="A8334" s="406" t="s">
        <v>3527</v>
      </c>
      <c r="B8334" s="406" t="s">
        <v>3526</v>
      </c>
      <c r="C8334" s="170" t="s">
        <v>2594</v>
      </c>
      <c r="D8334" s="405" t="s">
        <v>5850</v>
      </c>
      <c r="E8334" s="404">
        <v>1800</v>
      </c>
      <c r="F8334" s="434" t="s">
        <v>5902</v>
      </c>
      <c r="G8334" s="403" t="s">
        <v>5901</v>
      </c>
      <c r="H8334" s="170" t="s">
        <v>3567</v>
      </c>
      <c r="I8334" s="170" t="s">
        <v>3534</v>
      </c>
      <c r="J8334" s="155" t="s">
        <v>3567</v>
      </c>
      <c r="K8334" s="170">
        <v>3</v>
      </c>
      <c r="L8334" s="170">
        <v>7</v>
      </c>
      <c r="M8334" s="402">
        <v>12964.8</v>
      </c>
      <c r="N8334" s="170"/>
      <c r="O8334" s="170"/>
      <c r="P8334" s="402"/>
    </row>
    <row r="8335" spans="1:16" ht="33.75" x14ac:dyDescent="0.2">
      <c r="A8335" s="406" t="s">
        <v>3527</v>
      </c>
      <c r="B8335" s="406" t="s">
        <v>3526</v>
      </c>
      <c r="C8335" s="170" t="s">
        <v>2594</v>
      </c>
      <c r="D8335" s="405" t="s">
        <v>3670</v>
      </c>
      <c r="E8335" s="404">
        <v>3950</v>
      </c>
      <c r="F8335" s="434" t="s">
        <v>4155</v>
      </c>
      <c r="G8335" s="403" t="s">
        <v>4154</v>
      </c>
      <c r="H8335" s="170" t="s">
        <v>3533</v>
      </c>
      <c r="I8335" s="170" t="s">
        <v>3534</v>
      </c>
      <c r="J8335" s="155" t="s">
        <v>3533</v>
      </c>
      <c r="K8335" s="170">
        <v>4</v>
      </c>
      <c r="L8335" s="170">
        <v>12</v>
      </c>
      <c r="M8335" s="402">
        <v>48300</v>
      </c>
      <c r="N8335" s="170"/>
      <c r="O8335" s="170"/>
      <c r="P8335" s="402"/>
    </row>
    <row r="8336" spans="1:16" ht="33.75" x14ac:dyDescent="0.2">
      <c r="A8336" s="406" t="s">
        <v>3527</v>
      </c>
      <c r="B8336" s="406" t="s">
        <v>3526</v>
      </c>
      <c r="C8336" s="170" t="s">
        <v>2594</v>
      </c>
      <c r="D8336" s="405" t="s">
        <v>4153</v>
      </c>
      <c r="E8336" s="404">
        <v>2340</v>
      </c>
      <c r="F8336" s="434" t="s">
        <v>4152</v>
      </c>
      <c r="G8336" s="403" t="s">
        <v>4151</v>
      </c>
      <c r="H8336" s="170" t="s">
        <v>3538</v>
      </c>
      <c r="I8336" s="170" t="s">
        <v>3931</v>
      </c>
      <c r="J8336" s="155" t="s">
        <v>3538</v>
      </c>
      <c r="K8336" s="170">
        <v>4</v>
      </c>
      <c r="L8336" s="170">
        <v>12</v>
      </c>
      <c r="M8336" s="402">
        <v>28980</v>
      </c>
      <c r="N8336" s="170"/>
      <c r="O8336" s="170"/>
      <c r="P8336" s="402"/>
    </row>
    <row r="8337" spans="1:16" ht="33.75" x14ac:dyDescent="0.2">
      <c r="A8337" s="406" t="s">
        <v>3527</v>
      </c>
      <c r="B8337" s="406" t="s">
        <v>3526</v>
      </c>
      <c r="C8337" s="170" t="s">
        <v>2594</v>
      </c>
      <c r="D8337" s="405" t="s">
        <v>4150</v>
      </c>
      <c r="E8337" s="404">
        <v>4200</v>
      </c>
      <c r="F8337" s="434" t="s">
        <v>4149</v>
      </c>
      <c r="G8337" s="403" t="s">
        <v>4148</v>
      </c>
      <c r="H8337" s="170" t="s">
        <v>4147</v>
      </c>
      <c r="I8337" s="170" t="s">
        <v>3529</v>
      </c>
      <c r="J8337" s="155" t="s">
        <v>4147</v>
      </c>
      <c r="K8337" s="170">
        <v>4</v>
      </c>
      <c r="L8337" s="170">
        <v>12</v>
      </c>
      <c r="M8337" s="402">
        <v>51300</v>
      </c>
      <c r="N8337" s="170"/>
      <c r="O8337" s="170"/>
      <c r="P8337" s="402"/>
    </row>
    <row r="8338" spans="1:16" ht="33.75" x14ac:dyDescent="0.2">
      <c r="A8338" s="406" t="s">
        <v>3527</v>
      </c>
      <c r="B8338" s="406" t="s">
        <v>3526</v>
      </c>
      <c r="C8338" s="170" t="s">
        <v>2594</v>
      </c>
      <c r="D8338" s="405" t="s">
        <v>4143</v>
      </c>
      <c r="E8338" s="404">
        <v>2000</v>
      </c>
      <c r="F8338" s="434" t="s">
        <v>4142</v>
      </c>
      <c r="G8338" s="403" t="s">
        <v>4141</v>
      </c>
      <c r="H8338" s="170" t="s">
        <v>3538</v>
      </c>
      <c r="I8338" s="170" t="s">
        <v>3522</v>
      </c>
      <c r="J8338" s="155" t="s">
        <v>3538</v>
      </c>
      <c r="K8338" s="170">
        <v>4</v>
      </c>
      <c r="L8338" s="170">
        <v>12</v>
      </c>
      <c r="M8338" s="402">
        <v>24900</v>
      </c>
      <c r="N8338" s="170"/>
      <c r="O8338" s="170"/>
      <c r="P8338" s="402"/>
    </row>
    <row r="8339" spans="1:16" ht="33.75" x14ac:dyDescent="0.2">
      <c r="A8339" s="406" t="s">
        <v>3527</v>
      </c>
      <c r="B8339" s="406" t="s">
        <v>3526</v>
      </c>
      <c r="C8339" s="170" t="s">
        <v>2594</v>
      </c>
      <c r="D8339" s="405" t="s">
        <v>4010</v>
      </c>
      <c r="E8339" s="404">
        <v>1200</v>
      </c>
      <c r="F8339" s="434" t="s">
        <v>4140</v>
      </c>
      <c r="G8339" s="403" t="s">
        <v>4139</v>
      </c>
      <c r="H8339" s="170" t="s">
        <v>3567</v>
      </c>
      <c r="I8339" s="170" t="s">
        <v>3623</v>
      </c>
      <c r="J8339" s="155" t="s">
        <v>3623</v>
      </c>
      <c r="K8339" s="170">
        <v>4</v>
      </c>
      <c r="L8339" s="170">
        <v>12</v>
      </c>
      <c r="M8339" s="402">
        <v>15500</v>
      </c>
      <c r="N8339" s="170"/>
      <c r="O8339" s="170"/>
      <c r="P8339" s="402"/>
    </row>
    <row r="8340" spans="1:16" ht="33.75" x14ac:dyDescent="0.2">
      <c r="A8340" s="406" t="s">
        <v>3527</v>
      </c>
      <c r="B8340" s="406" t="s">
        <v>3526</v>
      </c>
      <c r="C8340" s="170" t="s">
        <v>2594</v>
      </c>
      <c r="D8340" s="405" t="s">
        <v>4135</v>
      </c>
      <c r="E8340" s="404">
        <v>2600</v>
      </c>
      <c r="F8340" s="434" t="s">
        <v>4134</v>
      </c>
      <c r="G8340" s="403" t="s">
        <v>4133</v>
      </c>
      <c r="H8340" s="170" t="s">
        <v>3533</v>
      </c>
      <c r="I8340" s="170" t="s">
        <v>3534</v>
      </c>
      <c r="J8340" s="155" t="s">
        <v>3533</v>
      </c>
      <c r="K8340" s="170">
        <v>4</v>
      </c>
      <c r="L8340" s="170">
        <v>12</v>
      </c>
      <c r="M8340" s="402">
        <v>32100</v>
      </c>
      <c r="N8340" s="170"/>
      <c r="O8340" s="170"/>
      <c r="P8340" s="402"/>
    </row>
    <row r="8341" spans="1:16" ht="33.75" x14ac:dyDescent="0.2">
      <c r="A8341" s="406" t="s">
        <v>3527</v>
      </c>
      <c r="B8341" s="406" t="s">
        <v>3526</v>
      </c>
      <c r="C8341" s="170" t="s">
        <v>2594</v>
      </c>
      <c r="D8341" s="405" t="s">
        <v>4136</v>
      </c>
      <c r="E8341" s="404">
        <v>5000</v>
      </c>
      <c r="F8341" s="434" t="s">
        <v>4134</v>
      </c>
      <c r="G8341" s="403" t="s">
        <v>4133</v>
      </c>
      <c r="H8341" s="170" t="s">
        <v>3549</v>
      </c>
      <c r="I8341" s="170" t="s">
        <v>3529</v>
      </c>
      <c r="J8341" s="155" t="s">
        <v>3549</v>
      </c>
      <c r="K8341" s="170">
        <v>1</v>
      </c>
      <c r="L8341" s="170">
        <v>0</v>
      </c>
      <c r="M8341" s="402">
        <v>0</v>
      </c>
      <c r="N8341" s="170"/>
      <c r="O8341" s="170"/>
      <c r="P8341" s="402"/>
    </row>
    <row r="8342" spans="1:16" ht="33.75" x14ac:dyDescent="0.2">
      <c r="A8342" s="406" t="s">
        <v>3527</v>
      </c>
      <c r="B8342" s="406" t="s">
        <v>3526</v>
      </c>
      <c r="C8342" s="170" t="s">
        <v>2594</v>
      </c>
      <c r="D8342" s="405" t="s">
        <v>4132</v>
      </c>
      <c r="E8342" s="404">
        <v>1900</v>
      </c>
      <c r="F8342" s="434" t="s">
        <v>4131</v>
      </c>
      <c r="G8342" s="403" t="s">
        <v>4130</v>
      </c>
      <c r="H8342" s="170" t="s">
        <v>3538</v>
      </c>
      <c r="I8342" s="170" t="s">
        <v>3522</v>
      </c>
      <c r="J8342" s="155" t="s">
        <v>3538</v>
      </c>
      <c r="K8342" s="170">
        <v>4</v>
      </c>
      <c r="L8342" s="170">
        <v>12</v>
      </c>
      <c r="M8342" s="402">
        <v>23700</v>
      </c>
      <c r="N8342" s="170"/>
      <c r="O8342" s="170"/>
      <c r="P8342" s="402"/>
    </row>
    <row r="8343" spans="1:16" ht="33.75" x14ac:dyDescent="0.2">
      <c r="A8343" s="406" t="s">
        <v>3527</v>
      </c>
      <c r="B8343" s="406" t="s">
        <v>3526</v>
      </c>
      <c r="C8343" s="170" t="s">
        <v>2594</v>
      </c>
      <c r="D8343" s="405" t="s">
        <v>3774</v>
      </c>
      <c r="E8343" s="404">
        <v>2500</v>
      </c>
      <c r="F8343" s="434" t="s">
        <v>4129</v>
      </c>
      <c r="G8343" s="403" t="s">
        <v>4128</v>
      </c>
      <c r="H8343" s="170" t="s">
        <v>3538</v>
      </c>
      <c r="I8343" s="170" t="s">
        <v>3628</v>
      </c>
      <c r="J8343" s="155" t="s">
        <v>3628</v>
      </c>
      <c r="K8343" s="170">
        <v>4</v>
      </c>
      <c r="L8343" s="170">
        <v>12</v>
      </c>
      <c r="M8343" s="402">
        <v>30900</v>
      </c>
      <c r="N8343" s="170"/>
      <c r="O8343" s="170"/>
      <c r="P8343" s="402"/>
    </row>
    <row r="8344" spans="1:16" ht="33.75" x14ac:dyDescent="0.2">
      <c r="A8344" s="406" t="s">
        <v>3527</v>
      </c>
      <c r="B8344" s="406" t="s">
        <v>3526</v>
      </c>
      <c r="C8344" s="170" t="s">
        <v>2594</v>
      </c>
      <c r="D8344" s="405" t="s">
        <v>3627</v>
      </c>
      <c r="E8344" s="404">
        <v>2500</v>
      </c>
      <c r="F8344" s="434" t="s">
        <v>4127</v>
      </c>
      <c r="G8344" s="403" t="s">
        <v>4126</v>
      </c>
      <c r="H8344" s="170" t="s">
        <v>3542</v>
      </c>
      <c r="I8344" s="170" t="s">
        <v>3534</v>
      </c>
      <c r="J8344" s="155" t="s">
        <v>3542</v>
      </c>
      <c r="K8344" s="170">
        <v>3</v>
      </c>
      <c r="L8344" s="170">
        <v>7</v>
      </c>
      <c r="M8344" s="402">
        <v>17320.830000000002</v>
      </c>
      <c r="N8344" s="170"/>
      <c r="O8344" s="170"/>
      <c r="P8344" s="402"/>
    </row>
    <row r="8345" spans="1:16" ht="33.75" x14ac:dyDescent="0.2">
      <c r="A8345" s="406" t="s">
        <v>3527</v>
      </c>
      <c r="B8345" s="406" t="s">
        <v>3526</v>
      </c>
      <c r="C8345" s="170" t="s">
        <v>2594</v>
      </c>
      <c r="D8345" s="405" t="s">
        <v>3740</v>
      </c>
      <c r="E8345" s="404">
        <v>3500</v>
      </c>
      <c r="F8345" s="434" t="s">
        <v>4125</v>
      </c>
      <c r="G8345" s="403" t="s">
        <v>4124</v>
      </c>
      <c r="H8345" s="170" t="s">
        <v>3859</v>
      </c>
      <c r="I8345" s="170" t="s">
        <v>3534</v>
      </c>
      <c r="J8345" s="155" t="s">
        <v>3859</v>
      </c>
      <c r="K8345" s="170">
        <v>4</v>
      </c>
      <c r="L8345" s="170">
        <v>12</v>
      </c>
      <c r="M8345" s="402">
        <v>42900</v>
      </c>
      <c r="N8345" s="170"/>
      <c r="O8345" s="170"/>
      <c r="P8345" s="402"/>
    </row>
    <row r="8346" spans="1:16" ht="33.75" x14ac:dyDescent="0.2">
      <c r="A8346" s="406" t="s">
        <v>3527</v>
      </c>
      <c r="B8346" s="406" t="s">
        <v>3526</v>
      </c>
      <c r="C8346" s="170" t="s">
        <v>2594</v>
      </c>
      <c r="D8346" s="405" t="s">
        <v>3532</v>
      </c>
      <c r="E8346" s="404">
        <v>2500</v>
      </c>
      <c r="F8346" s="434" t="s">
        <v>5900</v>
      </c>
      <c r="G8346" s="403" t="s">
        <v>5899</v>
      </c>
      <c r="H8346" s="170" t="s">
        <v>3538</v>
      </c>
      <c r="I8346" s="170" t="s">
        <v>3522</v>
      </c>
      <c r="J8346" s="155" t="s">
        <v>3538</v>
      </c>
      <c r="K8346" s="170">
        <v>3</v>
      </c>
      <c r="L8346" s="170">
        <v>7</v>
      </c>
      <c r="M8346" s="402">
        <v>17751.669999999998</v>
      </c>
      <c r="N8346" s="170"/>
      <c r="O8346" s="170"/>
      <c r="P8346" s="402"/>
    </row>
    <row r="8347" spans="1:16" ht="33.75" x14ac:dyDescent="0.2">
      <c r="A8347" s="406" t="s">
        <v>3527</v>
      </c>
      <c r="B8347" s="406" t="s">
        <v>3526</v>
      </c>
      <c r="C8347" s="170" t="s">
        <v>2594</v>
      </c>
      <c r="D8347" s="405" t="s">
        <v>3826</v>
      </c>
      <c r="E8347" s="404">
        <v>1500</v>
      </c>
      <c r="F8347" s="434" t="s">
        <v>4123</v>
      </c>
      <c r="G8347" s="403" t="s">
        <v>4122</v>
      </c>
      <c r="H8347" s="170" t="s">
        <v>3611</v>
      </c>
      <c r="I8347" s="170" t="s">
        <v>3560</v>
      </c>
      <c r="J8347" s="155" t="s">
        <v>3611</v>
      </c>
      <c r="K8347" s="170">
        <v>4</v>
      </c>
      <c r="L8347" s="170">
        <v>12</v>
      </c>
      <c r="M8347" s="402">
        <v>19100</v>
      </c>
      <c r="N8347" s="170"/>
      <c r="O8347" s="170"/>
      <c r="P8347" s="402"/>
    </row>
    <row r="8348" spans="1:16" ht="33.75" x14ac:dyDescent="0.2">
      <c r="A8348" s="406" t="s">
        <v>3527</v>
      </c>
      <c r="B8348" s="406" t="s">
        <v>3526</v>
      </c>
      <c r="C8348" s="170" t="s">
        <v>2594</v>
      </c>
      <c r="D8348" s="405" t="s">
        <v>4121</v>
      </c>
      <c r="E8348" s="404">
        <v>2500</v>
      </c>
      <c r="F8348" s="434" t="s">
        <v>4119</v>
      </c>
      <c r="G8348" s="403" t="s">
        <v>4118</v>
      </c>
      <c r="H8348" s="170" t="s">
        <v>3816</v>
      </c>
      <c r="I8348" s="170" t="s">
        <v>3534</v>
      </c>
      <c r="J8348" s="155" t="s">
        <v>3816</v>
      </c>
      <c r="K8348" s="170">
        <v>4</v>
      </c>
      <c r="L8348" s="170">
        <v>12</v>
      </c>
      <c r="M8348" s="402">
        <v>30900</v>
      </c>
      <c r="N8348" s="170"/>
      <c r="O8348" s="170"/>
      <c r="P8348" s="402"/>
    </row>
    <row r="8349" spans="1:16" ht="33.75" x14ac:dyDescent="0.2">
      <c r="A8349" s="406" t="s">
        <v>3527</v>
      </c>
      <c r="B8349" s="406" t="s">
        <v>3526</v>
      </c>
      <c r="C8349" s="170" t="s">
        <v>2594</v>
      </c>
      <c r="D8349" s="405" t="s">
        <v>4117</v>
      </c>
      <c r="E8349" s="404">
        <v>2000</v>
      </c>
      <c r="F8349" s="434" t="s">
        <v>4116</v>
      </c>
      <c r="G8349" s="403" t="s">
        <v>4115</v>
      </c>
      <c r="H8349" s="170" t="s">
        <v>3538</v>
      </c>
      <c r="I8349" s="170" t="s">
        <v>3522</v>
      </c>
      <c r="J8349" s="155" t="s">
        <v>3538</v>
      </c>
      <c r="K8349" s="170">
        <v>4</v>
      </c>
      <c r="L8349" s="170">
        <v>12</v>
      </c>
      <c r="M8349" s="402">
        <v>24900</v>
      </c>
      <c r="N8349" s="170"/>
      <c r="O8349" s="170"/>
      <c r="P8349" s="402"/>
    </row>
    <row r="8350" spans="1:16" ht="33.75" x14ac:dyDescent="0.2">
      <c r="A8350" s="406" t="s">
        <v>3527</v>
      </c>
      <c r="B8350" s="406" t="s">
        <v>3526</v>
      </c>
      <c r="C8350" s="170" t="s">
        <v>2594</v>
      </c>
      <c r="D8350" s="405" t="s">
        <v>3532</v>
      </c>
      <c r="E8350" s="404">
        <v>3000</v>
      </c>
      <c r="F8350" s="434" t="s">
        <v>5898</v>
      </c>
      <c r="G8350" s="403" t="s">
        <v>5897</v>
      </c>
      <c r="H8350" s="170" t="s">
        <v>5896</v>
      </c>
      <c r="I8350" s="170" t="s">
        <v>3534</v>
      </c>
      <c r="J8350" s="155" t="s">
        <v>5896</v>
      </c>
      <c r="K8350" s="170">
        <v>3</v>
      </c>
      <c r="L8350" s="170">
        <v>7</v>
      </c>
      <c r="M8350" s="402">
        <v>22101.21</v>
      </c>
      <c r="N8350" s="170"/>
      <c r="O8350" s="170"/>
      <c r="P8350" s="402"/>
    </row>
    <row r="8351" spans="1:16" ht="33.75" x14ac:dyDescent="0.2">
      <c r="A8351" s="406" t="s">
        <v>3527</v>
      </c>
      <c r="B8351" s="406" t="s">
        <v>3526</v>
      </c>
      <c r="C8351" s="170" t="s">
        <v>2594</v>
      </c>
      <c r="D8351" s="405" t="s">
        <v>3548</v>
      </c>
      <c r="E8351" s="404">
        <v>3000</v>
      </c>
      <c r="F8351" s="434" t="s">
        <v>4114</v>
      </c>
      <c r="G8351" s="403" t="s">
        <v>4113</v>
      </c>
      <c r="H8351" s="170" t="s">
        <v>3567</v>
      </c>
      <c r="I8351" s="170" t="s">
        <v>3529</v>
      </c>
      <c r="J8351" s="155" t="s">
        <v>3567</v>
      </c>
      <c r="K8351" s="170">
        <v>4</v>
      </c>
      <c r="L8351" s="170">
        <v>12</v>
      </c>
      <c r="M8351" s="402">
        <v>35223</v>
      </c>
      <c r="N8351" s="170"/>
      <c r="O8351" s="170"/>
      <c r="P8351" s="402"/>
    </row>
    <row r="8352" spans="1:16" ht="33.75" x14ac:dyDescent="0.2">
      <c r="A8352" s="406" t="s">
        <v>3527</v>
      </c>
      <c r="B8352" s="406" t="s">
        <v>3526</v>
      </c>
      <c r="C8352" s="170" t="s">
        <v>2594</v>
      </c>
      <c r="D8352" s="405" t="s">
        <v>3566</v>
      </c>
      <c r="E8352" s="404">
        <v>2340</v>
      </c>
      <c r="F8352" s="434" t="s">
        <v>4112</v>
      </c>
      <c r="G8352" s="403" t="s">
        <v>4111</v>
      </c>
      <c r="H8352" s="170" t="s">
        <v>3538</v>
      </c>
      <c r="I8352" s="170" t="s">
        <v>3522</v>
      </c>
      <c r="J8352" s="155" t="s">
        <v>3538</v>
      </c>
      <c r="K8352" s="170">
        <v>4</v>
      </c>
      <c r="L8352" s="170">
        <v>12</v>
      </c>
      <c r="M8352" s="402">
        <v>28980</v>
      </c>
      <c r="N8352" s="170"/>
      <c r="O8352" s="170"/>
      <c r="P8352" s="402"/>
    </row>
    <row r="8353" spans="1:16" ht="33.75" x14ac:dyDescent="0.2">
      <c r="A8353" s="406" t="s">
        <v>3527</v>
      </c>
      <c r="B8353" s="406" t="s">
        <v>3526</v>
      </c>
      <c r="C8353" s="170" t="s">
        <v>2594</v>
      </c>
      <c r="D8353" s="405" t="s">
        <v>4010</v>
      </c>
      <c r="E8353" s="404">
        <v>1200</v>
      </c>
      <c r="F8353" s="434" t="s">
        <v>4110</v>
      </c>
      <c r="G8353" s="403" t="s">
        <v>4109</v>
      </c>
      <c r="H8353" s="170" t="s">
        <v>3542</v>
      </c>
      <c r="I8353" s="170" t="s">
        <v>3534</v>
      </c>
      <c r="J8353" s="155" t="s">
        <v>3542</v>
      </c>
      <c r="K8353" s="170">
        <v>4</v>
      </c>
      <c r="L8353" s="170">
        <v>12</v>
      </c>
      <c r="M8353" s="402">
        <v>15500</v>
      </c>
      <c r="N8353" s="170"/>
      <c r="O8353" s="170"/>
      <c r="P8353" s="402"/>
    </row>
    <row r="8354" spans="1:16" ht="33.75" x14ac:dyDescent="0.2">
      <c r="A8354" s="406" t="s">
        <v>3527</v>
      </c>
      <c r="B8354" s="406" t="s">
        <v>3526</v>
      </c>
      <c r="C8354" s="170" t="s">
        <v>2594</v>
      </c>
      <c r="D8354" s="405" t="s">
        <v>3627</v>
      </c>
      <c r="E8354" s="404">
        <v>3500</v>
      </c>
      <c r="F8354" s="434" t="s">
        <v>4108</v>
      </c>
      <c r="G8354" s="403" t="s">
        <v>4107</v>
      </c>
      <c r="H8354" s="170" t="s">
        <v>3542</v>
      </c>
      <c r="I8354" s="170" t="s">
        <v>3623</v>
      </c>
      <c r="J8354" s="155" t="s">
        <v>3623</v>
      </c>
      <c r="K8354" s="170">
        <v>4</v>
      </c>
      <c r="L8354" s="170">
        <v>12</v>
      </c>
      <c r="M8354" s="402">
        <v>42900</v>
      </c>
      <c r="N8354" s="170"/>
      <c r="O8354" s="170"/>
      <c r="P8354" s="402"/>
    </row>
    <row r="8355" spans="1:16" ht="33.75" x14ac:dyDescent="0.2">
      <c r="A8355" s="406" t="s">
        <v>3527</v>
      </c>
      <c r="B8355" s="406" t="s">
        <v>3526</v>
      </c>
      <c r="C8355" s="170" t="s">
        <v>2594</v>
      </c>
      <c r="D8355" s="405" t="s">
        <v>5895</v>
      </c>
      <c r="E8355" s="404">
        <v>1800</v>
      </c>
      <c r="F8355" s="434" t="s">
        <v>5894</v>
      </c>
      <c r="G8355" s="403" t="s">
        <v>5893</v>
      </c>
      <c r="H8355" s="170" t="s">
        <v>4541</v>
      </c>
      <c r="I8355" s="170" t="s">
        <v>3529</v>
      </c>
      <c r="J8355" s="155" t="s">
        <v>4541</v>
      </c>
      <c r="K8355" s="170">
        <v>3</v>
      </c>
      <c r="L8355" s="170">
        <v>9</v>
      </c>
      <c r="M8355" s="402">
        <v>16980</v>
      </c>
      <c r="N8355" s="170"/>
      <c r="O8355" s="170"/>
      <c r="P8355" s="402"/>
    </row>
    <row r="8356" spans="1:16" ht="33.75" x14ac:dyDescent="0.2">
      <c r="A8356" s="406" t="s">
        <v>3527</v>
      </c>
      <c r="B8356" s="406" t="s">
        <v>3526</v>
      </c>
      <c r="C8356" s="170" t="s">
        <v>2594</v>
      </c>
      <c r="D8356" s="405" t="s">
        <v>4036</v>
      </c>
      <c r="E8356" s="404">
        <v>3500</v>
      </c>
      <c r="F8356" s="434" t="s">
        <v>5892</v>
      </c>
      <c r="G8356" s="403" t="s">
        <v>5891</v>
      </c>
      <c r="H8356" s="170" t="s">
        <v>3533</v>
      </c>
      <c r="I8356" s="170" t="s">
        <v>3529</v>
      </c>
      <c r="J8356" s="155" t="s">
        <v>3533</v>
      </c>
      <c r="K8356" s="170">
        <v>3</v>
      </c>
      <c r="L8356" s="170">
        <v>7</v>
      </c>
      <c r="M8356" s="402">
        <v>24926</v>
      </c>
      <c r="N8356" s="170"/>
      <c r="O8356" s="170"/>
      <c r="P8356" s="402"/>
    </row>
    <row r="8357" spans="1:16" ht="33.75" x14ac:dyDescent="0.2">
      <c r="A8357" s="406" t="s">
        <v>3527</v>
      </c>
      <c r="B8357" s="406" t="s">
        <v>3526</v>
      </c>
      <c r="C8357" s="170" t="s">
        <v>2594</v>
      </c>
      <c r="D8357" s="405" t="s">
        <v>5890</v>
      </c>
      <c r="E8357" s="404">
        <v>2500</v>
      </c>
      <c r="F8357" s="434" t="s">
        <v>5889</v>
      </c>
      <c r="G8357" s="403" t="s">
        <v>5888</v>
      </c>
      <c r="H8357" s="170" t="s">
        <v>3533</v>
      </c>
      <c r="I8357" s="170" t="s">
        <v>3529</v>
      </c>
      <c r="J8357" s="155" t="s">
        <v>3533</v>
      </c>
      <c r="K8357" s="170">
        <v>3</v>
      </c>
      <c r="L8357" s="170">
        <v>7</v>
      </c>
      <c r="M8357" s="402">
        <v>19460</v>
      </c>
      <c r="N8357" s="170"/>
      <c r="O8357" s="170"/>
      <c r="P8357" s="402"/>
    </row>
    <row r="8358" spans="1:16" ht="33.75" x14ac:dyDescent="0.2">
      <c r="A8358" s="406" t="s">
        <v>3527</v>
      </c>
      <c r="B8358" s="406" t="s">
        <v>3526</v>
      </c>
      <c r="C8358" s="170" t="s">
        <v>2594</v>
      </c>
      <c r="D8358" s="405" t="s">
        <v>3740</v>
      </c>
      <c r="E8358" s="404">
        <v>3500</v>
      </c>
      <c r="F8358" s="434" t="s">
        <v>4106</v>
      </c>
      <c r="G8358" s="403" t="s">
        <v>4105</v>
      </c>
      <c r="H8358" s="170" t="s">
        <v>4104</v>
      </c>
      <c r="I8358" s="170" t="s">
        <v>3534</v>
      </c>
      <c r="J8358" s="155" t="s">
        <v>4104</v>
      </c>
      <c r="K8358" s="170">
        <v>4</v>
      </c>
      <c r="L8358" s="170">
        <v>12</v>
      </c>
      <c r="M8358" s="402">
        <v>42900</v>
      </c>
      <c r="N8358" s="170"/>
      <c r="O8358" s="170"/>
      <c r="P8358" s="402"/>
    </row>
    <row r="8359" spans="1:16" ht="33.75" x14ac:dyDescent="0.2">
      <c r="A8359" s="406" t="s">
        <v>3527</v>
      </c>
      <c r="B8359" s="406" t="s">
        <v>3526</v>
      </c>
      <c r="C8359" s="170" t="s">
        <v>2594</v>
      </c>
      <c r="D8359" s="405" t="s">
        <v>3548</v>
      </c>
      <c r="E8359" s="404">
        <v>3000</v>
      </c>
      <c r="F8359" s="434" t="s">
        <v>4101</v>
      </c>
      <c r="G8359" s="403" t="s">
        <v>4100</v>
      </c>
      <c r="H8359" s="170" t="s">
        <v>3567</v>
      </c>
      <c r="I8359" s="170" t="s">
        <v>3529</v>
      </c>
      <c r="J8359" s="155" t="s">
        <v>3567</v>
      </c>
      <c r="K8359" s="170">
        <v>4</v>
      </c>
      <c r="L8359" s="170">
        <v>12</v>
      </c>
      <c r="M8359" s="402">
        <v>36900</v>
      </c>
      <c r="N8359" s="170"/>
      <c r="O8359" s="170"/>
      <c r="P8359" s="402"/>
    </row>
    <row r="8360" spans="1:16" ht="33.75" x14ac:dyDescent="0.2">
      <c r="A8360" s="406" t="s">
        <v>3527</v>
      </c>
      <c r="B8360" s="406" t="s">
        <v>3526</v>
      </c>
      <c r="C8360" s="170" t="s">
        <v>2594</v>
      </c>
      <c r="D8360" s="405" t="s">
        <v>3740</v>
      </c>
      <c r="E8360" s="404">
        <v>3500</v>
      </c>
      <c r="F8360" s="434" t="s">
        <v>4099</v>
      </c>
      <c r="G8360" s="403" t="s">
        <v>4098</v>
      </c>
      <c r="H8360" s="170" t="s">
        <v>3567</v>
      </c>
      <c r="I8360" s="170" t="s">
        <v>3529</v>
      </c>
      <c r="J8360" s="155" t="s">
        <v>3567</v>
      </c>
      <c r="K8360" s="170">
        <v>4</v>
      </c>
      <c r="L8360" s="170">
        <v>12</v>
      </c>
      <c r="M8360" s="402">
        <v>42900</v>
      </c>
      <c r="N8360" s="170"/>
      <c r="O8360" s="170"/>
      <c r="P8360" s="402"/>
    </row>
    <row r="8361" spans="1:16" ht="33.75" x14ac:dyDescent="0.2">
      <c r="A8361" s="406" t="s">
        <v>3527</v>
      </c>
      <c r="B8361" s="406" t="s">
        <v>3526</v>
      </c>
      <c r="C8361" s="170" t="s">
        <v>2594</v>
      </c>
      <c r="D8361" s="405" t="s">
        <v>3532</v>
      </c>
      <c r="E8361" s="404">
        <v>3500</v>
      </c>
      <c r="F8361" s="434" t="s">
        <v>4097</v>
      </c>
      <c r="G8361" s="403" t="s">
        <v>4096</v>
      </c>
      <c r="H8361" s="170" t="s">
        <v>3574</v>
      </c>
      <c r="I8361" s="170" t="s">
        <v>3529</v>
      </c>
      <c r="J8361" s="155" t="s">
        <v>3574</v>
      </c>
      <c r="K8361" s="170">
        <v>4</v>
      </c>
      <c r="L8361" s="170">
        <v>12</v>
      </c>
      <c r="M8361" s="402">
        <v>42900</v>
      </c>
      <c r="N8361" s="170"/>
      <c r="O8361" s="170"/>
      <c r="P8361" s="402"/>
    </row>
    <row r="8362" spans="1:16" ht="33.75" x14ac:dyDescent="0.2">
      <c r="A8362" s="406" t="s">
        <v>3527</v>
      </c>
      <c r="B8362" s="406" t="s">
        <v>3526</v>
      </c>
      <c r="C8362" s="170" t="s">
        <v>2594</v>
      </c>
      <c r="D8362" s="405" t="s">
        <v>4092</v>
      </c>
      <c r="E8362" s="404">
        <v>6000</v>
      </c>
      <c r="F8362" s="434" t="s">
        <v>4091</v>
      </c>
      <c r="G8362" s="403" t="s">
        <v>4090</v>
      </c>
      <c r="H8362" s="170" t="s">
        <v>3567</v>
      </c>
      <c r="I8362" s="170" t="s">
        <v>3529</v>
      </c>
      <c r="J8362" s="155" t="s">
        <v>3567</v>
      </c>
      <c r="K8362" s="170">
        <v>4</v>
      </c>
      <c r="L8362" s="170">
        <v>12</v>
      </c>
      <c r="M8362" s="402">
        <v>72900</v>
      </c>
      <c r="N8362" s="170"/>
      <c r="O8362" s="170"/>
      <c r="P8362" s="402"/>
    </row>
    <row r="8363" spans="1:16" ht="33.75" x14ac:dyDescent="0.2">
      <c r="A8363" s="406" t="s">
        <v>3527</v>
      </c>
      <c r="B8363" s="406" t="s">
        <v>3526</v>
      </c>
      <c r="C8363" s="170" t="s">
        <v>2594</v>
      </c>
      <c r="D8363" s="405" t="s">
        <v>4836</v>
      </c>
      <c r="E8363" s="404">
        <v>3500</v>
      </c>
      <c r="F8363" s="434" t="s">
        <v>5887</v>
      </c>
      <c r="G8363" s="403" t="s">
        <v>5886</v>
      </c>
      <c r="H8363" s="170" t="s">
        <v>3574</v>
      </c>
      <c r="I8363" s="170" t="s">
        <v>3529</v>
      </c>
      <c r="J8363" s="155" t="s">
        <v>3574</v>
      </c>
      <c r="K8363" s="170">
        <v>1</v>
      </c>
      <c r="L8363" s="170">
        <v>1</v>
      </c>
      <c r="M8363" s="402">
        <v>1740.67</v>
      </c>
      <c r="N8363" s="170"/>
      <c r="O8363" s="170"/>
      <c r="P8363" s="402"/>
    </row>
    <row r="8364" spans="1:16" ht="33.75" x14ac:dyDescent="0.2">
      <c r="A8364" s="406" t="s">
        <v>3527</v>
      </c>
      <c r="B8364" s="406" t="s">
        <v>3526</v>
      </c>
      <c r="C8364" s="170" t="s">
        <v>2594</v>
      </c>
      <c r="D8364" s="405" t="s">
        <v>4086</v>
      </c>
      <c r="E8364" s="404">
        <v>3500</v>
      </c>
      <c r="F8364" s="434" t="s">
        <v>4085</v>
      </c>
      <c r="G8364" s="403" t="s">
        <v>4084</v>
      </c>
      <c r="H8364" s="170" t="s">
        <v>3979</v>
      </c>
      <c r="I8364" s="170" t="s">
        <v>3529</v>
      </c>
      <c r="J8364" s="155" t="s">
        <v>3979</v>
      </c>
      <c r="K8364" s="170">
        <v>4</v>
      </c>
      <c r="L8364" s="170">
        <v>12</v>
      </c>
      <c r="M8364" s="402">
        <v>42900</v>
      </c>
      <c r="N8364" s="170"/>
      <c r="O8364" s="170"/>
      <c r="P8364" s="402"/>
    </row>
    <row r="8365" spans="1:16" ht="33.75" x14ac:dyDescent="0.2">
      <c r="A8365" s="406" t="s">
        <v>3527</v>
      </c>
      <c r="B8365" s="406" t="s">
        <v>3526</v>
      </c>
      <c r="C8365" s="170" t="s">
        <v>2594</v>
      </c>
      <c r="D8365" s="405" t="s">
        <v>3964</v>
      </c>
      <c r="E8365" s="404">
        <v>1800</v>
      </c>
      <c r="F8365" s="434" t="s">
        <v>4083</v>
      </c>
      <c r="G8365" s="403" t="s">
        <v>4082</v>
      </c>
      <c r="H8365" s="170" t="s">
        <v>3567</v>
      </c>
      <c r="I8365" s="170" t="s">
        <v>3534</v>
      </c>
      <c r="J8365" s="155" t="s">
        <v>3567</v>
      </c>
      <c r="K8365" s="170">
        <v>4</v>
      </c>
      <c r="L8365" s="170">
        <v>12</v>
      </c>
      <c r="M8365" s="402">
        <v>22500</v>
      </c>
      <c r="N8365" s="170"/>
      <c r="O8365" s="170"/>
      <c r="P8365" s="402"/>
    </row>
    <row r="8366" spans="1:16" ht="33.75" x14ac:dyDescent="0.2">
      <c r="A8366" s="406" t="s">
        <v>3527</v>
      </c>
      <c r="B8366" s="406" t="s">
        <v>3526</v>
      </c>
      <c r="C8366" s="170" t="s">
        <v>2594</v>
      </c>
      <c r="D8366" s="405" t="s">
        <v>3532</v>
      </c>
      <c r="E8366" s="404">
        <v>3000</v>
      </c>
      <c r="F8366" s="434" t="s">
        <v>4081</v>
      </c>
      <c r="G8366" s="403" t="s">
        <v>4080</v>
      </c>
      <c r="H8366" s="170" t="s">
        <v>3574</v>
      </c>
      <c r="I8366" s="170" t="s">
        <v>3529</v>
      </c>
      <c r="J8366" s="155" t="s">
        <v>3574</v>
      </c>
      <c r="K8366" s="170">
        <v>4</v>
      </c>
      <c r="L8366" s="170">
        <v>12</v>
      </c>
      <c r="M8366" s="402">
        <v>36900</v>
      </c>
      <c r="N8366" s="170"/>
      <c r="O8366" s="170"/>
      <c r="P8366" s="402"/>
    </row>
    <row r="8367" spans="1:16" ht="33.75" x14ac:dyDescent="0.2">
      <c r="A8367" s="406" t="s">
        <v>3527</v>
      </c>
      <c r="B8367" s="406" t="s">
        <v>3526</v>
      </c>
      <c r="C8367" s="170" t="s">
        <v>2594</v>
      </c>
      <c r="D8367" s="405" t="s">
        <v>3566</v>
      </c>
      <c r="E8367" s="404">
        <v>2500</v>
      </c>
      <c r="F8367" s="434" t="s">
        <v>4079</v>
      </c>
      <c r="G8367" s="403" t="s">
        <v>4078</v>
      </c>
      <c r="H8367" s="170" t="s">
        <v>3538</v>
      </c>
      <c r="I8367" s="170" t="s">
        <v>3522</v>
      </c>
      <c r="J8367" s="155" t="s">
        <v>3538</v>
      </c>
      <c r="K8367" s="170">
        <v>4</v>
      </c>
      <c r="L8367" s="170">
        <v>12</v>
      </c>
      <c r="M8367" s="402">
        <v>30900</v>
      </c>
      <c r="N8367" s="170"/>
      <c r="O8367" s="170"/>
      <c r="P8367" s="402"/>
    </row>
    <row r="8368" spans="1:16" ht="33.75" x14ac:dyDescent="0.2">
      <c r="A8368" s="406" t="s">
        <v>3527</v>
      </c>
      <c r="B8368" s="406" t="s">
        <v>3526</v>
      </c>
      <c r="C8368" s="170" t="s">
        <v>2594</v>
      </c>
      <c r="D8368" s="405" t="s">
        <v>4077</v>
      </c>
      <c r="E8368" s="404">
        <v>3950</v>
      </c>
      <c r="F8368" s="434" t="s">
        <v>4076</v>
      </c>
      <c r="G8368" s="403" t="s">
        <v>4075</v>
      </c>
      <c r="H8368" s="170" t="s">
        <v>3570</v>
      </c>
      <c r="I8368" s="170" t="s">
        <v>3529</v>
      </c>
      <c r="J8368" s="155" t="s">
        <v>3570</v>
      </c>
      <c r="K8368" s="170">
        <v>4</v>
      </c>
      <c r="L8368" s="170">
        <v>12</v>
      </c>
      <c r="M8368" s="402">
        <v>48300</v>
      </c>
      <c r="N8368" s="170"/>
      <c r="O8368" s="170"/>
      <c r="P8368" s="402"/>
    </row>
    <row r="8369" spans="1:16" ht="33.75" x14ac:dyDescent="0.2">
      <c r="A8369" s="406" t="s">
        <v>3527</v>
      </c>
      <c r="B8369" s="406" t="s">
        <v>3526</v>
      </c>
      <c r="C8369" s="170" t="s">
        <v>2594</v>
      </c>
      <c r="D8369" s="405" t="s">
        <v>4074</v>
      </c>
      <c r="E8369" s="404">
        <v>1250</v>
      </c>
      <c r="F8369" s="434" t="s">
        <v>4073</v>
      </c>
      <c r="G8369" s="403" t="s">
        <v>4072</v>
      </c>
      <c r="H8369" s="170"/>
      <c r="I8369" s="170" t="s">
        <v>3664</v>
      </c>
      <c r="J8369" s="155"/>
      <c r="K8369" s="170">
        <v>4</v>
      </c>
      <c r="L8369" s="170">
        <v>12</v>
      </c>
      <c r="M8369" s="402">
        <v>16100</v>
      </c>
      <c r="N8369" s="170"/>
      <c r="O8369" s="170"/>
      <c r="P8369" s="402"/>
    </row>
    <row r="8370" spans="1:16" ht="33.75" x14ac:dyDescent="0.2">
      <c r="A8370" s="406" t="s">
        <v>3527</v>
      </c>
      <c r="B8370" s="406" t="s">
        <v>3526</v>
      </c>
      <c r="C8370" s="170" t="s">
        <v>2594</v>
      </c>
      <c r="D8370" s="405" t="s">
        <v>3655</v>
      </c>
      <c r="E8370" s="404">
        <v>2057</v>
      </c>
      <c r="F8370" s="434" t="s">
        <v>4071</v>
      </c>
      <c r="G8370" s="403" t="s">
        <v>4070</v>
      </c>
      <c r="H8370" s="170" t="s">
        <v>3574</v>
      </c>
      <c r="I8370" s="170" t="s">
        <v>3529</v>
      </c>
      <c r="J8370" s="155" t="s">
        <v>3574</v>
      </c>
      <c r="K8370" s="170">
        <v>4</v>
      </c>
      <c r="L8370" s="170">
        <v>12</v>
      </c>
      <c r="M8370" s="402">
        <v>25584</v>
      </c>
      <c r="N8370" s="170"/>
      <c r="O8370" s="170"/>
      <c r="P8370" s="402"/>
    </row>
    <row r="8371" spans="1:16" ht="33.75" x14ac:dyDescent="0.2">
      <c r="A8371" s="406" t="s">
        <v>3527</v>
      </c>
      <c r="B8371" s="406" t="s">
        <v>3526</v>
      </c>
      <c r="C8371" s="170" t="s">
        <v>2594</v>
      </c>
      <c r="D8371" s="405" t="s">
        <v>3548</v>
      </c>
      <c r="E8371" s="404">
        <v>3000</v>
      </c>
      <c r="F8371" s="434" t="s">
        <v>4069</v>
      </c>
      <c r="G8371" s="403" t="s">
        <v>4068</v>
      </c>
      <c r="H8371" s="170" t="s">
        <v>3574</v>
      </c>
      <c r="I8371" s="170" t="s">
        <v>3529</v>
      </c>
      <c r="J8371" s="155" t="s">
        <v>3574</v>
      </c>
      <c r="K8371" s="170">
        <v>4</v>
      </c>
      <c r="L8371" s="170">
        <v>12</v>
      </c>
      <c r="M8371" s="402">
        <v>36900</v>
      </c>
      <c r="N8371" s="170"/>
      <c r="O8371" s="170"/>
      <c r="P8371" s="402"/>
    </row>
    <row r="8372" spans="1:16" ht="33.75" x14ac:dyDescent="0.2">
      <c r="A8372" s="406" t="s">
        <v>3527</v>
      </c>
      <c r="B8372" s="406" t="s">
        <v>3526</v>
      </c>
      <c r="C8372" s="170" t="s">
        <v>2594</v>
      </c>
      <c r="D8372" s="405" t="s">
        <v>3598</v>
      </c>
      <c r="E8372" s="404">
        <v>3500</v>
      </c>
      <c r="F8372" s="434" t="s">
        <v>4064</v>
      </c>
      <c r="G8372" s="403" t="s">
        <v>4063</v>
      </c>
      <c r="H8372" s="170" t="s">
        <v>3574</v>
      </c>
      <c r="I8372" s="170" t="s">
        <v>3529</v>
      </c>
      <c r="J8372" s="155" t="s">
        <v>3574</v>
      </c>
      <c r="K8372" s="170">
        <v>4</v>
      </c>
      <c r="L8372" s="170">
        <v>12</v>
      </c>
      <c r="M8372" s="402">
        <v>42783.33</v>
      </c>
      <c r="N8372" s="170"/>
      <c r="O8372" s="170"/>
      <c r="P8372" s="402"/>
    </row>
    <row r="8373" spans="1:16" ht="33.75" x14ac:dyDescent="0.2">
      <c r="A8373" s="406" t="s">
        <v>3527</v>
      </c>
      <c r="B8373" s="406" t="s">
        <v>3526</v>
      </c>
      <c r="C8373" s="170" t="s">
        <v>2594</v>
      </c>
      <c r="D8373" s="405" t="s">
        <v>4062</v>
      </c>
      <c r="E8373" s="404">
        <v>3000</v>
      </c>
      <c r="F8373" s="434" t="s">
        <v>4061</v>
      </c>
      <c r="G8373" s="403" t="s">
        <v>4060</v>
      </c>
      <c r="H8373" s="170" t="s">
        <v>3574</v>
      </c>
      <c r="I8373" s="170" t="s">
        <v>3529</v>
      </c>
      <c r="J8373" s="155" t="s">
        <v>3574</v>
      </c>
      <c r="K8373" s="170">
        <v>4</v>
      </c>
      <c r="L8373" s="170">
        <v>12</v>
      </c>
      <c r="M8373" s="402">
        <v>36900</v>
      </c>
      <c r="N8373" s="170"/>
      <c r="O8373" s="170"/>
      <c r="P8373" s="402"/>
    </row>
    <row r="8374" spans="1:16" ht="33.75" x14ac:dyDescent="0.2">
      <c r="A8374" s="406" t="s">
        <v>3527</v>
      </c>
      <c r="B8374" s="406" t="s">
        <v>3526</v>
      </c>
      <c r="C8374" s="170" t="s">
        <v>2594</v>
      </c>
      <c r="D8374" s="405" t="s">
        <v>4036</v>
      </c>
      <c r="E8374" s="404">
        <v>3500</v>
      </c>
      <c r="F8374" s="434" t="s">
        <v>5885</v>
      </c>
      <c r="G8374" s="403" t="s">
        <v>5884</v>
      </c>
      <c r="H8374" s="170" t="s">
        <v>3695</v>
      </c>
      <c r="I8374" s="170" t="s">
        <v>3534</v>
      </c>
      <c r="J8374" s="155" t="s">
        <v>3695</v>
      </c>
      <c r="K8374" s="170">
        <v>3</v>
      </c>
      <c r="L8374" s="170">
        <v>7</v>
      </c>
      <c r="M8374" s="402">
        <v>24926</v>
      </c>
      <c r="N8374" s="170"/>
      <c r="O8374" s="170"/>
      <c r="P8374" s="402"/>
    </row>
    <row r="8375" spans="1:16" ht="33.75" x14ac:dyDescent="0.2">
      <c r="A8375" s="406" t="s">
        <v>3527</v>
      </c>
      <c r="B8375" s="406" t="s">
        <v>3526</v>
      </c>
      <c r="C8375" s="170" t="s">
        <v>2594</v>
      </c>
      <c r="D8375" s="405" t="s">
        <v>4059</v>
      </c>
      <c r="E8375" s="404">
        <v>2057</v>
      </c>
      <c r="F8375" s="434" t="s">
        <v>4058</v>
      </c>
      <c r="G8375" s="403" t="s">
        <v>4057</v>
      </c>
      <c r="H8375" s="170" t="s">
        <v>3533</v>
      </c>
      <c r="I8375" s="170" t="s">
        <v>3529</v>
      </c>
      <c r="J8375" s="155" t="s">
        <v>3533</v>
      </c>
      <c r="K8375" s="170">
        <v>4</v>
      </c>
      <c r="L8375" s="170">
        <v>12</v>
      </c>
      <c r="M8375" s="402">
        <v>25584</v>
      </c>
      <c r="N8375" s="170"/>
      <c r="O8375" s="170"/>
      <c r="P8375" s="402"/>
    </row>
    <row r="8376" spans="1:16" ht="33.75" x14ac:dyDescent="0.2">
      <c r="A8376" s="406" t="s">
        <v>3527</v>
      </c>
      <c r="B8376" s="406" t="s">
        <v>3526</v>
      </c>
      <c r="C8376" s="170" t="s">
        <v>2594</v>
      </c>
      <c r="D8376" s="405" t="s">
        <v>3627</v>
      </c>
      <c r="E8376" s="404">
        <v>3500</v>
      </c>
      <c r="F8376" s="434" t="s">
        <v>4056</v>
      </c>
      <c r="G8376" s="403" t="s">
        <v>4055</v>
      </c>
      <c r="H8376" s="170" t="s">
        <v>3567</v>
      </c>
      <c r="I8376" s="170" t="s">
        <v>3534</v>
      </c>
      <c r="J8376" s="155" t="s">
        <v>3567</v>
      </c>
      <c r="K8376" s="170">
        <v>4</v>
      </c>
      <c r="L8376" s="170">
        <v>12</v>
      </c>
      <c r="M8376" s="402">
        <v>42900</v>
      </c>
      <c r="N8376" s="170"/>
      <c r="O8376" s="170"/>
      <c r="P8376" s="402"/>
    </row>
    <row r="8377" spans="1:16" ht="33.75" x14ac:dyDescent="0.2">
      <c r="A8377" s="406" t="s">
        <v>3527</v>
      </c>
      <c r="B8377" s="406" t="s">
        <v>3526</v>
      </c>
      <c r="C8377" s="170" t="s">
        <v>2594</v>
      </c>
      <c r="D8377" s="405" t="s">
        <v>4054</v>
      </c>
      <c r="E8377" s="404">
        <v>2400</v>
      </c>
      <c r="F8377" s="434" t="s">
        <v>4053</v>
      </c>
      <c r="G8377" s="403" t="s">
        <v>4052</v>
      </c>
      <c r="H8377" s="170"/>
      <c r="I8377" s="170" t="s">
        <v>3664</v>
      </c>
      <c r="J8377" s="155"/>
      <c r="K8377" s="170">
        <v>4</v>
      </c>
      <c r="L8377" s="170">
        <v>12</v>
      </c>
      <c r="M8377" s="402">
        <v>29700</v>
      </c>
      <c r="N8377" s="170"/>
      <c r="O8377" s="170"/>
      <c r="P8377" s="402"/>
    </row>
    <row r="8378" spans="1:16" ht="33.75" x14ac:dyDescent="0.2">
      <c r="A8378" s="406" t="s">
        <v>3527</v>
      </c>
      <c r="B8378" s="406" t="s">
        <v>3526</v>
      </c>
      <c r="C8378" s="170" t="s">
        <v>2594</v>
      </c>
      <c r="D8378" s="405" t="s">
        <v>3532</v>
      </c>
      <c r="E8378" s="404">
        <v>2000</v>
      </c>
      <c r="F8378" s="434" t="s">
        <v>4051</v>
      </c>
      <c r="G8378" s="403" t="s">
        <v>4050</v>
      </c>
      <c r="H8378" s="170" t="s">
        <v>3574</v>
      </c>
      <c r="I8378" s="170" t="s">
        <v>3522</v>
      </c>
      <c r="J8378" s="155" t="s">
        <v>3574</v>
      </c>
      <c r="K8378" s="170">
        <v>4</v>
      </c>
      <c r="L8378" s="170">
        <v>12</v>
      </c>
      <c r="M8378" s="402">
        <v>24900</v>
      </c>
      <c r="N8378" s="170"/>
      <c r="O8378" s="170"/>
      <c r="P8378" s="402"/>
    </row>
    <row r="8379" spans="1:16" ht="33.75" x14ac:dyDescent="0.2">
      <c r="A8379" s="406" t="s">
        <v>3527</v>
      </c>
      <c r="B8379" s="406" t="s">
        <v>3526</v>
      </c>
      <c r="C8379" s="170" t="s">
        <v>2594</v>
      </c>
      <c r="D8379" s="405" t="s">
        <v>4049</v>
      </c>
      <c r="E8379" s="404">
        <v>1800</v>
      </c>
      <c r="F8379" s="434" t="s">
        <v>4048</v>
      </c>
      <c r="G8379" s="403" t="s">
        <v>4047</v>
      </c>
      <c r="H8379" s="170" t="s">
        <v>4046</v>
      </c>
      <c r="I8379" s="170" t="s">
        <v>3534</v>
      </c>
      <c r="J8379" s="155" t="s">
        <v>4046</v>
      </c>
      <c r="K8379" s="170">
        <v>4</v>
      </c>
      <c r="L8379" s="170">
        <v>12</v>
      </c>
      <c r="M8379" s="402">
        <v>22500</v>
      </c>
      <c r="N8379" s="170"/>
      <c r="O8379" s="170"/>
      <c r="P8379" s="402"/>
    </row>
    <row r="8380" spans="1:16" ht="33.75" x14ac:dyDescent="0.2">
      <c r="A8380" s="406" t="s">
        <v>3527</v>
      </c>
      <c r="B8380" s="406" t="s">
        <v>3526</v>
      </c>
      <c r="C8380" s="170" t="s">
        <v>2594</v>
      </c>
      <c r="D8380" s="405" t="s">
        <v>4045</v>
      </c>
      <c r="E8380" s="404">
        <v>6500</v>
      </c>
      <c r="F8380" s="434" t="s">
        <v>4044</v>
      </c>
      <c r="G8380" s="403" t="s">
        <v>4043</v>
      </c>
      <c r="H8380" s="170" t="s">
        <v>3533</v>
      </c>
      <c r="I8380" s="170" t="s">
        <v>3529</v>
      </c>
      <c r="J8380" s="155" t="s">
        <v>3533</v>
      </c>
      <c r="K8380" s="170">
        <v>4</v>
      </c>
      <c r="L8380" s="170">
        <v>12</v>
      </c>
      <c r="M8380" s="402">
        <v>78900</v>
      </c>
      <c r="N8380" s="170"/>
      <c r="O8380" s="170"/>
      <c r="P8380" s="402"/>
    </row>
    <row r="8381" spans="1:16" ht="33.75" x14ac:dyDescent="0.2">
      <c r="A8381" s="406" t="s">
        <v>3527</v>
      </c>
      <c r="B8381" s="406" t="s">
        <v>3526</v>
      </c>
      <c r="C8381" s="170" t="s">
        <v>2594</v>
      </c>
      <c r="D8381" s="405" t="s">
        <v>5883</v>
      </c>
      <c r="E8381" s="404">
        <v>3000</v>
      </c>
      <c r="F8381" s="434" t="s">
        <v>5882</v>
      </c>
      <c r="G8381" s="403" t="s">
        <v>5881</v>
      </c>
      <c r="H8381" s="170" t="s">
        <v>4839</v>
      </c>
      <c r="I8381" s="170" t="s">
        <v>3529</v>
      </c>
      <c r="J8381" s="155" t="s">
        <v>4839</v>
      </c>
      <c r="K8381" s="170">
        <v>3</v>
      </c>
      <c r="L8381" s="170">
        <v>8</v>
      </c>
      <c r="M8381" s="402">
        <v>24717</v>
      </c>
      <c r="N8381" s="170"/>
      <c r="O8381" s="170"/>
      <c r="P8381" s="402"/>
    </row>
    <row r="8382" spans="1:16" ht="33.75" x14ac:dyDescent="0.2">
      <c r="A8382" s="406" t="s">
        <v>3527</v>
      </c>
      <c r="B8382" s="406" t="s">
        <v>3526</v>
      </c>
      <c r="C8382" s="170" t="s">
        <v>2594</v>
      </c>
      <c r="D8382" s="405" t="s">
        <v>4042</v>
      </c>
      <c r="E8382" s="404">
        <v>3950</v>
      </c>
      <c r="F8382" s="434" t="s">
        <v>4041</v>
      </c>
      <c r="G8382" s="403" t="s">
        <v>4040</v>
      </c>
      <c r="H8382" s="170" t="s">
        <v>3528</v>
      </c>
      <c r="I8382" s="170" t="s">
        <v>3529</v>
      </c>
      <c r="J8382" s="155" t="s">
        <v>3528</v>
      </c>
      <c r="K8382" s="170">
        <v>1</v>
      </c>
      <c r="L8382" s="170">
        <v>2</v>
      </c>
      <c r="M8382" s="402">
        <v>7541.67</v>
      </c>
      <c r="N8382" s="170"/>
      <c r="O8382" s="170"/>
      <c r="P8382" s="402"/>
    </row>
    <row r="8383" spans="1:16" ht="33.75" x14ac:dyDescent="0.2">
      <c r="A8383" s="406" t="s">
        <v>3527</v>
      </c>
      <c r="B8383" s="406" t="s">
        <v>3526</v>
      </c>
      <c r="C8383" s="170" t="s">
        <v>2594</v>
      </c>
      <c r="D8383" s="405" t="s">
        <v>4039</v>
      </c>
      <c r="E8383" s="404">
        <v>3000</v>
      </c>
      <c r="F8383" s="434" t="s">
        <v>4038</v>
      </c>
      <c r="G8383" s="403" t="s">
        <v>4037</v>
      </c>
      <c r="H8383" s="170" t="s">
        <v>3521</v>
      </c>
      <c r="I8383" s="170" t="s">
        <v>3628</v>
      </c>
      <c r="J8383" s="155" t="s">
        <v>3628</v>
      </c>
      <c r="K8383" s="170">
        <v>4</v>
      </c>
      <c r="L8383" s="170">
        <v>12</v>
      </c>
      <c r="M8383" s="402">
        <v>36900</v>
      </c>
      <c r="N8383" s="170"/>
      <c r="O8383" s="170"/>
      <c r="P8383" s="402"/>
    </row>
    <row r="8384" spans="1:16" ht="33.75" x14ac:dyDescent="0.2">
      <c r="A8384" s="406" t="s">
        <v>3527</v>
      </c>
      <c r="B8384" s="406" t="s">
        <v>3526</v>
      </c>
      <c r="C8384" s="170" t="s">
        <v>2594</v>
      </c>
      <c r="D8384" s="405" t="s">
        <v>4036</v>
      </c>
      <c r="E8384" s="404">
        <v>3500</v>
      </c>
      <c r="F8384" s="434" t="s">
        <v>4035</v>
      </c>
      <c r="G8384" s="403" t="s">
        <v>4034</v>
      </c>
      <c r="H8384" s="170" t="s">
        <v>3533</v>
      </c>
      <c r="I8384" s="170" t="s">
        <v>3628</v>
      </c>
      <c r="J8384" s="155" t="s">
        <v>3628</v>
      </c>
      <c r="K8384" s="170">
        <v>4</v>
      </c>
      <c r="L8384" s="170">
        <v>12</v>
      </c>
      <c r="M8384" s="402">
        <v>42900</v>
      </c>
      <c r="N8384" s="170"/>
      <c r="O8384" s="170"/>
      <c r="P8384" s="402"/>
    </row>
    <row r="8385" spans="1:16" ht="33.75" x14ac:dyDescent="0.2">
      <c r="A8385" s="406" t="s">
        <v>3527</v>
      </c>
      <c r="B8385" s="406" t="s">
        <v>3526</v>
      </c>
      <c r="C8385" s="170" t="s">
        <v>2594</v>
      </c>
      <c r="D8385" s="405" t="s">
        <v>4033</v>
      </c>
      <c r="E8385" s="404">
        <v>3500</v>
      </c>
      <c r="F8385" s="434" t="s">
        <v>4032</v>
      </c>
      <c r="G8385" s="403" t="s">
        <v>4031</v>
      </c>
      <c r="H8385" s="170" t="s">
        <v>3574</v>
      </c>
      <c r="I8385" s="170" t="s">
        <v>3529</v>
      </c>
      <c r="J8385" s="155" t="s">
        <v>3574</v>
      </c>
      <c r="K8385" s="170">
        <v>4</v>
      </c>
      <c r="L8385" s="170">
        <v>12</v>
      </c>
      <c r="M8385" s="402">
        <v>42900</v>
      </c>
      <c r="N8385" s="170"/>
      <c r="O8385" s="170"/>
      <c r="P8385" s="402"/>
    </row>
    <row r="8386" spans="1:16" ht="33.75" x14ac:dyDescent="0.2">
      <c r="A8386" s="406" t="s">
        <v>3527</v>
      </c>
      <c r="B8386" s="406" t="s">
        <v>3526</v>
      </c>
      <c r="C8386" s="170" t="s">
        <v>2594</v>
      </c>
      <c r="D8386" s="405" t="s">
        <v>4030</v>
      </c>
      <c r="E8386" s="404">
        <v>8500</v>
      </c>
      <c r="F8386" s="434" t="s">
        <v>4029</v>
      </c>
      <c r="G8386" s="403" t="s">
        <v>4028</v>
      </c>
      <c r="H8386" s="170" t="s">
        <v>4027</v>
      </c>
      <c r="I8386" s="170" t="s">
        <v>3529</v>
      </c>
      <c r="J8386" s="155" t="s">
        <v>4027</v>
      </c>
      <c r="K8386" s="170">
        <v>4</v>
      </c>
      <c r="L8386" s="170">
        <v>12</v>
      </c>
      <c r="M8386" s="402">
        <v>102900</v>
      </c>
      <c r="N8386" s="170"/>
      <c r="O8386" s="170"/>
      <c r="P8386" s="402"/>
    </row>
    <row r="8387" spans="1:16" ht="33.75" x14ac:dyDescent="0.2">
      <c r="A8387" s="406" t="s">
        <v>3527</v>
      </c>
      <c r="B8387" s="406" t="s">
        <v>3526</v>
      </c>
      <c r="C8387" s="170" t="s">
        <v>2594</v>
      </c>
      <c r="D8387" s="405" t="s">
        <v>3601</v>
      </c>
      <c r="E8387" s="404">
        <v>2057</v>
      </c>
      <c r="F8387" s="434" t="s">
        <v>4026</v>
      </c>
      <c r="G8387" s="403" t="s">
        <v>4025</v>
      </c>
      <c r="H8387" s="170" t="s">
        <v>3574</v>
      </c>
      <c r="I8387" s="170" t="s">
        <v>3534</v>
      </c>
      <c r="J8387" s="155" t="s">
        <v>3574</v>
      </c>
      <c r="K8387" s="170">
        <v>4</v>
      </c>
      <c r="L8387" s="170">
        <v>12</v>
      </c>
      <c r="M8387" s="402">
        <v>25584</v>
      </c>
      <c r="N8387" s="170"/>
      <c r="O8387" s="170"/>
      <c r="P8387" s="402"/>
    </row>
    <row r="8388" spans="1:16" ht="33.75" x14ac:dyDescent="0.2">
      <c r="A8388" s="406" t="s">
        <v>3527</v>
      </c>
      <c r="B8388" s="406" t="s">
        <v>3526</v>
      </c>
      <c r="C8388" s="170" t="s">
        <v>2594</v>
      </c>
      <c r="D8388" s="405" t="s">
        <v>4024</v>
      </c>
      <c r="E8388" s="404">
        <v>3500</v>
      </c>
      <c r="F8388" s="434" t="s">
        <v>4023</v>
      </c>
      <c r="G8388" s="403" t="s">
        <v>4022</v>
      </c>
      <c r="H8388" s="170" t="s">
        <v>3528</v>
      </c>
      <c r="I8388" s="170" t="s">
        <v>3529</v>
      </c>
      <c r="J8388" s="155" t="s">
        <v>3528</v>
      </c>
      <c r="K8388" s="170">
        <v>4</v>
      </c>
      <c r="L8388" s="170">
        <v>12</v>
      </c>
      <c r="M8388" s="402">
        <v>42900</v>
      </c>
      <c r="N8388" s="170"/>
      <c r="O8388" s="170"/>
      <c r="P8388" s="402"/>
    </row>
    <row r="8389" spans="1:16" ht="33.75" x14ac:dyDescent="0.2">
      <c r="A8389" s="406" t="s">
        <v>3527</v>
      </c>
      <c r="B8389" s="406" t="s">
        <v>3526</v>
      </c>
      <c r="C8389" s="170" t="s">
        <v>2594</v>
      </c>
      <c r="D8389" s="405" t="s">
        <v>3532</v>
      </c>
      <c r="E8389" s="404">
        <v>2500</v>
      </c>
      <c r="F8389" s="434" t="s">
        <v>4021</v>
      </c>
      <c r="G8389" s="403" t="s">
        <v>4020</v>
      </c>
      <c r="H8389" s="170" t="s">
        <v>3538</v>
      </c>
      <c r="I8389" s="170" t="s">
        <v>3931</v>
      </c>
      <c r="J8389" s="155" t="s">
        <v>3538</v>
      </c>
      <c r="K8389" s="170">
        <v>4</v>
      </c>
      <c r="L8389" s="170">
        <v>12</v>
      </c>
      <c r="M8389" s="402">
        <v>30900</v>
      </c>
      <c r="N8389" s="170"/>
      <c r="O8389" s="170"/>
      <c r="P8389" s="402"/>
    </row>
    <row r="8390" spans="1:16" ht="33.75" x14ac:dyDescent="0.2">
      <c r="A8390" s="406" t="s">
        <v>3527</v>
      </c>
      <c r="B8390" s="406" t="s">
        <v>3526</v>
      </c>
      <c r="C8390" s="170" t="s">
        <v>2594</v>
      </c>
      <c r="D8390" s="405" t="s">
        <v>4017</v>
      </c>
      <c r="E8390" s="404">
        <v>3000</v>
      </c>
      <c r="F8390" s="434" t="s">
        <v>4016</v>
      </c>
      <c r="G8390" s="403" t="s">
        <v>4015</v>
      </c>
      <c r="H8390" s="170" t="s">
        <v>4014</v>
      </c>
      <c r="I8390" s="170" t="s">
        <v>3529</v>
      </c>
      <c r="J8390" s="155" t="s">
        <v>4014</v>
      </c>
      <c r="K8390" s="170">
        <v>4</v>
      </c>
      <c r="L8390" s="170">
        <v>12</v>
      </c>
      <c r="M8390" s="402">
        <v>36900</v>
      </c>
      <c r="N8390" s="170"/>
      <c r="O8390" s="170"/>
      <c r="P8390" s="402"/>
    </row>
    <row r="8391" spans="1:16" ht="33.75" x14ac:dyDescent="0.2">
      <c r="A8391" s="406" t="s">
        <v>3527</v>
      </c>
      <c r="B8391" s="406" t="s">
        <v>3526</v>
      </c>
      <c r="C8391" s="170" t="s">
        <v>2594</v>
      </c>
      <c r="D8391" s="405" t="s">
        <v>4013</v>
      </c>
      <c r="E8391" s="404">
        <v>3500</v>
      </c>
      <c r="F8391" s="434" t="s">
        <v>4012</v>
      </c>
      <c r="G8391" s="403" t="s">
        <v>4011</v>
      </c>
      <c r="H8391" s="170" t="s">
        <v>3538</v>
      </c>
      <c r="I8391" s="170" t="s">
        <v>3522</v>
      </c>
      <c r="J8391" s="155" t="s">
        <v>3538</v>
      </c>
      <c r="K8391" s="170">
        <v>4</v>
      </c>
      <c r="L8391" s="170">
        <v>12</v>
      </c>
      <c r="M8391" s="402">
        <v>42900</v>
      </c>
      <c r="N8391" s="170"/>
      <c r="O8391" s="170"/>
      <c r="P8391" s="402"/>
    </row>
    <row r="8392" spans="1:16" ht="33.75" x14ac:dyDescent="0.2">
      <c r="A8392" s="406" t="s">
        <v>3527</v>
      </c>
      <c r="B8392" s="406" t="s">
        <v>3526</v>
      </c>
      <c r="C8392" s="170" t="s">
        <v>2594</v>
      </c>
      <c r="D8392" s="405" t="s">
        <v>4010</v>
      </c>
      <c r="E8392" s="404">
        <v>1800</v>
      </c>
      <c r="F8392" s="434" t="s">
        <v>4009</v>
      </c>
      <c r="G8392" s="403" t="s">
        <v>4008</v>
      </c>
      <c r="H8392" s="170" t="s">
        <v>3533</v>
      </c>
      <c r="I8392" s="170" t="s">
        <v>3529</v>
      </c>
      <c r="J8392" s="155" t="s">
        <v>3533</v>
      </c>
      <c r="K8392" s="170">
        <v>4</v>
      </c>
      <c r="L8392" s="170">
        <v>12</v>
      </c>
      <c r="M8392" s="402">
        <v>22500</v>
      </c>
      <c r="N8392" s="170"/>
      <c r="O8392" s="170"/>
      <c r="P8392" s="402"/>
    </row>
    <row r="8393" spans="1:16" ht="33.75" x14ac:dyDescent="0.2">
      <c r="A8393" s="406" t="s">
        <v>3527</v>
      </c>
      <c r="B8393" s="406" t="s">
        <v>3526</v>
      </c>
      <c r="C8393" s="170" t="s">
        <v>2594</v>
      </c>
      <c r="D8393" s="405" t="s">
        <v>3552</v>
      </c>
      <c r="E8393" s="404">
        <v>1800</v>
      </c>
      <c r="F8393" s="434" t="s">
        <v>4007</v>
      </c>
      <c r="G8393" s="403" t="s">
        <v>4006</v>
      </c>
      <c r="H8393" s="170" t="s">
        <v>3779</v>
      </c>
      <c r="I8393" s="170" t="s">
        <v>3534</v>
      </c>
      <c r="J8393" s="155" t="s">
        <v>3779</v>
      </c>
      <c r="K8393" s="170">
        <v>1</v>
      </c>
      <c r="L8393" s="170">
        <v>2</v>
      </c>
      <c r="M8393" s="402">
        <v>3360</v>
      </c>
      <c r="N8393" s="170"/>
      <c r="O8393" s="170"/>
      <c r="P8393" s="402"/>
    </row>
    <row r="8394" spans="1:16" ht="33.75" x14ac:dyDescent="0.2">
      <c r="A8394" s="406" t="s">
        <v>3527</v>
      </c>
      <c r="B8394" s="406" t="s">
        <v>3526</v>
      </c>
      <c r="C8394" s="170" t="s">
        <v>2594</v>
      </c>
      <c r="D8394" s="405" t="s">
        <v>4005</v>
      </c>
      <c r="E8394" s="404">
        <v>8000</v>
      </c>
      <c r="F8394" s="434" t="s">
        <v>4004</v>
      </c>
      <c r="G8394" s="403" t="s">
        <v>4003</v>
      </c>
      <c r="H8394" s="170" t="s">
        <v>4002</v>
      </c>
      <c r="I8394" s="170" t="s">
        <v>3529</v>
      </c>
      <c r="J8394" s="155" t="s">
        <v>4002</v>
      </c>
      <c r="K8394" s="170">
        <v>4</v>
      </c>
      <c r="L8394" s="170">
        <v>12</v>
      </c>
      <c r="M8394" s="402">
        <v>96900</v>
      </c>
      <c r="N8394" s="170"/>
      <c r="O8394" s="170"/>
      <c r="P8394" s="402"/>
    </row>
    <row r="8395" spans="1:16" ht="33.75" x14ac:dyDescent="0.2">
      <c r="A8395" s="406" t="s">
        <v>3527</v>
      </c>
      <c r="B8395" s="406" t="s">
        <v>3526</v>
      </c>
      <c r="C8395" s="170" t="s">
        <v>2594</v>
      </c>
      <c r="D8395" s="405" t="s">
        <v>3627</v>
      </c>
      <c r="E8395" s="404">
        <v>2333</v>
      </c>
      <c r="F8395" s="434" t="s">
        <v>4001</v>
      </c>
      <c r="G8395" s="403" t="s">
        <v>4000</v>
      </c>
      <c r="H8395" s="170" t="s">
        <v>3999</v>
      </c>
      <c r="I8395" s="170" t="s">
        <v>3560</v>
      </c>
      <c r="J8395" s="155" t="s">
        <v>3999</v>
      </c>
      <c r="K8395" s="170">
        <v>4</v>
      </c>
      <c r="L8395" s="170">
        <v>12</v>
      </c>
      <c r="M8395" s="402">
        <v>28896</v>
      </c>
      <c r="N8395" s="170"/>
      <c r="O8395" s="170"/>
      <c r="P8395" s="402"/>
    </row>
    <row r="8396" spans="1:16" ht="33.75" x14ac:dyDescent="0.2">
      <c r="A8396" s="406" t="s">
        <v>3527</v>
      </c>
      <c r="B8396" s="406" t="s">
        <v>3526</v>
      </c>
      <c r="C8396" s="170" t="s">
        <v>2594</v>
      </c>
      <c r="D8396" s="405" t="s">
        <v>3627</v>
      </c>
      <c r="E8396" s="404">
        <v>3500</v>
      </c>
      <c r="F8396" s="434" t="s">
        <v>3998</v>
      </c>
      <c r="G8396" s="403" t="s">
        <v>3997</v>
      </c>
      <c r="H8396" s="170" t="s">
        <v>3542</v>
      </c>
      <c r="I8396" s="170" t="s">
        <v>3623</v>
      </c>
      <c r="J8396" s="155" t="s">
        <v>3623</v>
      </c>
      <c r="K8396" s="170">
        <v>4</v>
      </c>
      <c r="L8396" s="170">
        <v>12</v>
      </c>
      <c r="M8396" s="402">
        <v>42943.31</v>
      </c>
      <c r="N8396" s="170"/>
      <c r="O8396" s="170"/>
      <c r="P8396" s="402"/>
    </row>
    <row r="8397" spans="1:16" ht="33.75" x14ac:dyDescent="0.2">
      <c r="A8397" s="406" t="s">
        <v>3527</v>
      </c>
      <c r="B8397" s="406" t="s">
        <v>3526</v>
      </c>
      <c r="C8397" s="170" t="s">
        <v>2594</v>
      </c>
      <c r="D8397" s="405" t="s">
        <v>3552</v>
      </c>
      <c r="E8397" s="404">
        <v>1800</v>
      </c>
      <c r="F8397" s="434" t="s">
        <v>3996</v>
      </c>
      <c r="G8397" s="403" t="s">
        <v>3995</v>
      </c>
      <c r="H8397" s="170" t="s">
        <v>3549</v>
      </c>
      <c r="I8397" s="170" t="s">
        <v>3628</v>
      </c>
      <c r="J8397" s="155" t="s">
        <v>3628</v>
      </c>
      <c r="K8397" s="170">
        <v>1</v>
      </c>
      <c r="L8397" s="170">
        <v>2</v>
      </c>
      <c r="M8397" s="402">
        <v>3360</v>
      </c>
      <c r="N8397" s="170"/>
      <c r="O8397" s="170"/>
      <c r="P8397" s="402"/>
    </row>
    <row r="8398" spans="1:16" ht="33.75" x14ac:dyDescent="0.2">
      <c r="A8398" s="406" t="s">
        <v>3527</v>
      </c>
      <c r="B8398" s="406" t="s">
        <v>3526</v>
      </c>
      <c r="C8398" s="170" t="s">
        <v>2594</v>
      </c>
      <c r="D8398" s="405" t="s">
        <v>4089</v>
      </c>
      <c r="E8398" s="404">
        <v>6000</v>
      </c>
      <c r="F8398" s="434" t="s">
        <v>5880</v>
      </c>
      <c r="G8398" s="403" t="s">
        <v>5879</v>
      </c>
      <c r="H8398" s="170" t="s">
        <v>3574</v>
      </c>
      <c r="I8398" s="170" t="s">
        <v>3529</v>
      </c>
      <c r="J8398" s="155" t="s">
        <v>3574</v>
      </c>
      <c r="K8398" s="170">
        <v>3</v>
      </c>
      <c r="L8398" s="170">
        <v>7</v>
      </c>
      <c r="M8398" s="402">
        <v>44800</v>
      </c>
      <c r="N8398" s="170"/>
      <c r="O8398" s="170"/>
      <c r="P8398" s="402"/>
    </row>
    <row r="8399" spans="1:16" ht="33.75" x14ac:dyDescent="0.2">
      <c r="A8399" s="406" t="s">
        <v>3527</v>
      </c>
      <c r="B8399" s="406" t="s">
        <v>3526</v>
      </c>
      <c r="C8399" s="170" t="s">
        <v>2594</v>
      </c>
      <c r="D8399" s="405" t="s">
        <v>3525</v>
      </c>
      <c r="E8399" s="404">
        <v>1900</v>
      </c>
      <c r="F8399" s="434" t="s">
        <v>3994</v>
      </c>
      <c r="G8399" s="403" t="s">
        <v>3993</v>
      </c>
      <c r="H8399" s="170" t="s">
        <v>3570</v>
      </c>
      <c r="I8399" s="170" t="s">
        <v>3529</v>
      </c>
      <c r="J8399" s="155" t="s">
        <v>3570</v>
      </c>
      <c r="K8399" s="170">
        <v>4</v>
      </c>
      <c r="L8399" s="170">
        <v>12</v>
      </c>
      <c r="M8399" s="402">
        <v>23700</v>
      </c>
      <c r="N8399" s="170"/>
      <c r="O8399" s="170"/>
      <c r="P8399" s="402"/>
    </row>
    <row r="8400" spans="1:16" ht="33.75" x14ac:dyDescent="0.2">
      <c r="A8400" s="406" t="s">
        <v>3527</v>
      </c>
      <c r="B8400" s="406" t="s">
        <v>3526</v>
      </c>
      <c r="C8400" s="170" t="s">
        <v>2594</v>
      </c>
      <c r="D8400" s="405" t="s">
        <v>3548</v>
      </c>
      <c r="E8400" s="404">
        <v>3000</v>
      </c>
      <c r="F8400" s="434" t="s">
        <v>3990</v>
      </c>
      <c r="G8400" s="403" t="s">
        <v>3989</v>
      </c>
      <c r="H8400" s="170" t="s">
        <v>3574</v>
      </c>
      <c r="I8400" s="170" t="s">
        <v>3529</v>
      </c>
      <c r="J8400" s="155" t="s">
        <v>3574</v>
      </c>
      <c r="K8400" s="170">
        <v>4</v>
      </c>
      <c r="L8400" s="170">
        <v>12</v>
      </c>
      <c r="M8400" s="402">
        <v>36900</v>
      </c>
      <c r="N8400" s="170"/>
      <c r="O8400" s="170"/>
      <c r="P8400" s="402"/>
    </row>
    <row r="8401" spans="1:16" ht="33.75" x14ac:dyDescent="0.2">
      <c r="A8401" s="406" t="s">
        <v>3527</v>
      </c>
      <c r="B8401" s="406" t="s">
        <v>3526</v>
      </c>
      <c r="C8401" s="170" t="s">
        <v>2594</v>
      </c>
      <c r="D8401" s="405" t="s">
        <v>3986</v>
      </c>
      <c r="E8401" s="404">
        <v>6000</v>
      </c>
      <c r="F8401" s="434" t="s">
        <v>3985</v>
      </c>
      <c r="G8401" s="403" t="s">
        <v>3984</v>
      </c>
      <c r="H8401" s="170" t="s">
        <v>3983</v>
      </c>
      <c r="I8401" s="170" t="s">
        <v>3529</v>
      </c>
      <c r="J8401" s="155" t="s">
        <v>3983</v>
      </c>
      <c r="K8401" s="170">
        <v>4</v>
      </c>
      <c r="L8401" s="170">
        <v>12</v>
      </c>
      <c r="M8401" s="402">
        <v>72900</v>
      </c>
      <c r="N8401" s="170"/>
      <c r="O8401" s="170"/>
      <c r="P8401" s="402"/>
    </row>
    <row r="8402" spans="1:16" ht="33.75" x14ac:dyDescent="0.2">
      <c r="A8402" s="406" t="s">
        <v>3527</v>
      </c>
      <c r="B8402" s="406" t="s">
        <v>3526</v>
      </c>
      <c r="C8402" s="170" t="s">
        <v>2594</v>
      </c>
      <c r="D8402" s="405" t="s">
        <v>4036</v>
      </c>
      <c r="E8402" s="404">
        <v>3500</v>
      </c>
      <c r="F8402" s="434" t="s">
        <v>5878</v>
      </c>
      <c r="G8402" s="403" t="s">
        <v>5877</v>
      </c>
      <c r="H8402" s="170" t="s">
        <v>3542</v>
      </c>
      <c r="I8402" s="170" t="s">
        <v>3534</v>
      </c>
      <c r="J8402" s="155" t="s">
        <v>3542</v>
      </c>
      <c r="K8402" s="170">
        <v>3</v>
      </c>
      <c r="L8402" s="170">
        <v>7</v>
      </c>
      <c r="M8402" s="402">
        <v>24884.68</v>
      </c>
      <c r="N8402" s="170"/>
      <c r="O8402" s="170"/>
      <c r="P8402" s="402"/>
    </row>
    <row r="8403" spans="1:16" ht="33.75" x14ac:dyDescent="0.2">
      <c r="A8403" s="406" t="s">
        <v>3527</v>
      </c>
      <c r="B8403" s="406" t="s">
        <v>3526</v>
      </c>
      <c r="C8403" s="170" t="s">
        <v>2594</v>
      </c>
      <c r="D8403" s="405" t="s">
        <v>3974</v>
      </c>
      <c r="E8403" s="404">
        <v>5000</v>
      </c>
      <c r="F8403" s="434" t="s">
        <v>3978</v>
      </c>
      <c r="G8403" s="403" t="s">
        <v>3977</v>
      </c>
      <c r="H8403" s="170" t="s">
        <v>3779</v>
      </c>
      <c r="I8403" s="170" t="s">
        <v>3529</v>
      </c>
      <c r="J8403" s="155" t="s">
        <v>3779</v>
      </c>
      <c r="K8403" s="170">
        <v>4</v>
      </c>
      <c r="L8403" s="170">
        <v>12</v>
      </c>
      <c r="M8403" s="402">
        <v>60900</v>
      </c>
      <c r="N8403" s="170"/>
      <c r="O8403" s="170"/>
      <c r="P8403" s="402"/>
    </row>
    <row r="8404" spans="1:16" ht="33.75" x14ac:dyDescent="0.2">
      <c r="A8404" s="406" t="s">
        <v>3527</v>
      </c>
      <c r="B8404" s="406" t="s">
        <v>3526</v>
      </c>
      <c r="C8404" s="170" t="s">
        <v>2594</v>
      </c>
      <c r="D8404" s="405" t="s">
        <v>3548</v>
      </c>
      <c r="E8404" s="404">
        <v>3000</v>
      </c>
      <c r="F8404" s="434" t="s">
        <v>3976</v>
      </c>
      <c r="G8404" s="403" t="s">
        <v>3975</v>
      </c>
      <c r="H8404" s="170" t="s">
        <v>3574</v>
      </c>
      <c r="I8404" s="170" t="s">
        <v>3534</v>
      </c>
      <c r="J8404" s="155" t="s">
        <v>3574</v>
      </c>
      <c r="K8404" s="170">
        <v>4</v>
      </c>
      <c r="L8404" s="170">
        <v>12</v>
      </c>
      <c r="M8404" s="402">
        <v>36900</v>
      </c>
      <c r="N8404" s="170"/>
      <c r="O8404" s="170"/>
      <c r="P8404" s="402"/>
    </row>
    <row r="8405" spans="1:16" ht="33.75" x14ac:dyDescent="0.2">
      <c r="A8405" s="406" t="s">
        <v>3527</v>
      </c>
      <c r="B8405" s="406" t="s">
        <v>3526</v>
      </c>
      <c r="C8405" s="170" t="s">
        <v>2594</v>
      </c>
      <c r="D8405" s="405" t="s">
        <v>3974</v>
      </c>
      <c r="E8405" s="404">
        <v>5000</v>
      </c>
      <c r="F8405" s="434" t="s">
        <v>3973</v>
      </c>
      <c r="G8405" s="403" t="s">
        <v>3972</v>
      </c>
      <c r="H8405" s="170" t="s">
        <v>3542</v>
      </c>
      <c r="I8405" s="170" t="s">
        <v>3529</v>
      </c>
      <c r="J8405" s="155" t="s">
        <v>3542</v>
      </c>
      <c r="K8405" s="170">
        <v>4</v>
      </c>
      <c r="L8405" s="170">
        <v>12</v>
      </c>
      <c r="M8405" s="402">
        <v>60900</v>
      </c>
      <c r="N8405" s="170"/>
      <c r="O8405" s="170"/>
      <c r="P8405" s="402"/>
    </row>
    <row r="8406" spans="1:16" ht="33.75" x14ac:dyDescent="0.2">
      <c r="A8406" s="406" t="s">
        <v>3527</v>
      </c>
      <c r="B8406" s="406" t="s">
        <v>3526</v>
      </c>
      <c r="C8406" s="170" t="s">
        <v>2594</v>
      </c>
      <c r="D8406" s="405" t="s">
        <v>3740</v>
      </c>
      <c r="E8406" s="404">
        <v>3500</v>
      </c>
      <c r="F8406" s="434" t="s">
        <v>3971</v>
      </c>
      <c r="G8406" s="403" t="s">
        <v>3970</v>
      </c>
      <c r="H8406" s="170" t="s">
        <v>3542</v>
      </c>
      <c r="I8406" s="170" t="s">
        <v>3534</v>
      </c>
      <c r="J8406" s="155" t="s">
        <v>3542</v>
      </c>
      <c r="K8406" s="170">
        <v>4</v>
      </c>
      <c r="L8406" s="170">
        <v>12</v>
      </c>
      <c r="M8406" s="402">
        <v>42900</v>
      </c>
      <c r="N8406" s="170"/>
      <c r="O8406" s="170"/>
      <c r="P8406" s="402"/>
    </row>
    <row r="8407" spans="1:16" ht="33.75" x14ac:dyDescent="0.2">
      <c r="A8407" s="406" t="s">
        <v>3527</v>
      </c>
      <c r="B8407" s="406" t="s">
        <v>3526</v>
      </c>
      <c r="C8407" s="170" t="s">
        <v>2594</v>
      </c>
      <c r="D8407" s="405" t="s">
        <v>3715</v>
      </c>
      <c r="E8407" s="404">
        <v>6500</v>
      </c>
      <c r="F8407" s="434" t="s">
        <v>3966</v>
      </c>
      <c r="G8407" s="403" t="s">
        <v>3965</v>
      </c>
      <c r="H8407" s="170" t="s">
        <v>3542</v>
      </c>
      <c r="I8407" s="170" t="s">
        <v>3529</v>
      </c>
      <c r="J8407" s="155" t="s">
        <v>3542</v>
      </c>
      <c r="K8407" s="170">
        <v>4</v>
      </c>
      <c r="L8407" s="170">
        <v>12</v>
      </c>
      <c r="M8407" s="402">
        <v>78900</v>
      </c>
      <c r="N8407" s="170"/>
      <c r="O8407" s="170"/>
      <c r="P8407" s="402"/>
    </row>
    <row r="8408" spans="1:16" ht="33.75" x14ac:dyDescent="0.2">
      <c r="A8408" s="406" t="s">
        <v>3527</v>
      </c>
      <c r="B8408" s="406" t="s">
        <v>3526</v>
      </c>
      <c r="C8408" s="170" t="s">
        <v>2594</v>
      </c>
      <c r="D8408" s="405" t="s">
        <v>3964</v>
      </c>
      <c r="E8408" s="404">
        <v>1800</v>
      </c>
      <c r="F8408" s="434" t="s">
        <v>3963</v>
      </c>
      <c r="G8408" s="403" t="s">
        <v>3962</v>
      </c>
      <c r="H8408" s="170" t="s">
        <v>3567</v>
      </c>
      <c r="I8408" s="170" t="s">
        <v>3529</v>
      </c>
      <c r="J8408" s="155" t="s">
        <v>3567</v>
      </c>
      <c r="K8408" s="170">
        <v>4</v>
      </c>
      <c r="L8408" s="170">
        <v>12</v>
      </c>
      <c r="M8408" s="402">
        <v>22500</v>
      </c>
      <c r="N8408" s="170"/>
      <c r="O8408" s="170"/>
      <c r="P8408" s="402"/>
    </row>
    <row r="8409" spans="1:16" ht="33.75" x14ac:dyDescent="0.2">
      <c r="A8409" s="406" t="s">
        <v>3527</v>
      </c>
      <c r="B8409" s="406" t="s">
        <v>3526</v>
      </c>
      <c r="C8409" s="170" t="s">
        <v>2594</v>
      </c>
      <c r="D8409" s="405" t="s">
        <v>3627</v>
      </c>
      <c r="E8409" s="404">
        <v>3500</v>
      </c>
      <c r="F8409" s="434" t="s">
        <v>3959</v>
      </c>
      <c r="G8409" s="403" t="s">
        <v>3958</v>
      </c>
      <c r="H8409" s="170" t="s">
        <v>3542</v>
      </c>
      <c r="I8409" s="170" t="s">
        <v>3529</v>
      </c>
      <c r="J8409" s="155" t="s">
        <v>3542</v>
      </c>
      <c r="K8409" s="170">
        <v>4</v>
      </c>
      <c r="L8409" s="170">
        <v>12</v>
      </c>
      <c r="M8409" s="402">
        <v>42900</v>
      </c>
      <c r="N8409" s="170"/>
      <c r="O8409" s="170"/>
      <c r="P8409" s="402"/>
    </row>
    <row r="8410" spans="1:16" ht="33.75" x14ac:dyDescent="0.2">
      <c r="A8410" s="406" t="s">
        <v>3527</v>
      </c>
      <c r="B8410" s="406" t="s">
        <v>3526</v>
      </c>
      <c r="C8410" s="170" t="s">
        <v>2594</v>
      </c>
      <c r="D8410" s="405" t="s">
        <v>4803</v>
      </c>
      <c r="E8410" s="404">
        <v>3000</v>
      </c>
      <c r="F8410" s="434" t="s">
        <v>5876</v>
      </c>
      <c r="G8410" s="403" t="s">
        <v>5875</v>
      </c>
      <c r="H8410" s="170" t="s">
        <v>3542</v>
      </c>
      <c r="I8410" s="170" t="s">
        <v>3529</v>
      </c>
      <c r="J8410" s="155" t="s">
        <v>3542</v>
      </c>
      <c r="K8410" s="170">
        <v>3</v>
      </c>
      <c r="L8410" s="170">
        <v>9</v>
      </c>
      <c r="M8410" s="402">
        <v>27258</v>
      </c>
      <c r="N8410" s="170"/>
      <c r="O8410" s="170"/>
      <c r="P8410" s="402"/>
    </row>
    <row r="8411" spans="1:16" ht="33.75" x14ac:dyDescent="0.2">
      <c r="A8411" s="406" t="s">
        <v>3527</v>
      </c>
      <c r="B8411" s="406" t="s">
        <v>3526</v>
      </c>
      <c r="C8411" s="170" t="s">
        <v>2594</v>
      </c>
      <c r="D8411" s="405" t="s">
        <v>4036</v>
      </c>
      <c r="E8411" s="404">
        <v>3500</v>
      </c>
      <c r="F8411" s="434" t="s">
        <v>3955</v>
      </c>
      <c r="G8411" s="403" t="s">
        <v>3954</v>
      </c>
      <c r="H8411" s="170" t="s">
        <v>3953</v>
      </c>
      <c r="I8411" s="170" t="s">
        <v>3534</v>
      </c>
      <c r="J8411" s="155" t="s">
        <v>3953</v>
      </c>
      <c r="K8411" s="170">
        <v>1</v>
      </c>
      <c r="L8411" s="170">
        <v>1</v>
      </c>
      <c r="M8411" s="402">
        <v>1711.5</v>
      </c>
      <c r="N8411" s="170"/>
      <c r="O8411" s="170"/>
      <c r="P8411" s="402"/>
    </row>
    <row r="8412" spans="1:16" ht="33.75" x14ac:dyDescent="0.2">
      <c r="A8412" s="406" t="s">
        <v>3527</v>
      </c>
      <c r="B8412" s="406" t="s">
        <v>3526</v>
      </c>
      <c r="C8412" s="170" t="s">
        <v>2594</v>
      </c>
      <c r="D8412" s="405" t="s">
        <v>3598</v>
      </c>
      <c r="E8412" s="404">
        <v>3500</v>
      </c>
      <c r="F8412" s="434" t="s">
        <v>3955</v>
      </c>
      <c r="G8412" s="403" t="s">
        <v>3954</v>
      </c>
      <c r="H8412" s="170" t="s">
        <v>3953</v>
      </c>
      <c r="I8412" s="170" t="s">
        <v>3534</v>
      </c>
      <c r="J8412" s="155" t="s">
        <v>3953</v>
      </c>
      <c r="K8412" s="170">
        <v>4</v>
      </c>
      <c r="L8412" s="170">
        <v>12</v>
      </c>
      <c r="M8412" s="402">
        <v>42783.33</v>
      </c>
      <c r="N8412" s="170"/>
      <c r="O8412" s="170"/>
      <c r="P8412" s="402"/>
    </row>
    <row r="8413" spans="1:16" ht="33.75" x14ac:dyDescent="0.2">
      <c r="A8413" s="406" t="s">
        <v>3527</v>
      </c>
      <c r="B8413" s="406" t="s">
        <v>3526</v>
      </c>
      <c r="C8413" s="170" t="s">
        <v>2594</v>
      </c>
      <c r="D8413" s="405" t="s">
        <v>3552</v>
      </c>
      <c r="E8413" s="404">
        <v>1800</v>
      </c>
      <c r="F8413" s="434" t="s">
        <v>3948</v>
      </c>
      <c r="G8413" s="403" t="s">
        <v>3947</v>
      </c>
      <c r="H8413" s="170" t="s">
        <v>3570</v>
      </c>
      <c r="I8413" s="170" t="s">
        <v>3529</v>
      </c>
      <c r="J8413" s="155" t="s">
        <v>3570</v>
      </c>
      <c r="K8413" s="170">
        <v>1</v>
      </c>
      <c r="L8413" s="170">
        <v>2</v>
      </c>
      <c r="M8413" s="402">
        <v>3000</v>
      </c>
      <c r="N8413" s="170"/>
      <c r="O8413" s="170"/>
      <c r="P8413" s="402"/>
    </row>
    <row r="8414" spans="1:16" ht="33.75" x14ac:dyDescent="0.2">
      <c r="A8414" s="406" t="s">
        <v>3527</v>
      </c>
      <c r="B8414" s="406" t="s">
        <v>3526</v>
      </c>
      <c r="C8414" s="170" t="s">
        <v>2594</v>
      </c>
      <c r="D8414" s="405" t="s">
        <v>3598</v>
      </c>
      <c r="E8414" s="404">
        <v>3500</v>
      </c>
      <c r="F8414" s="434" t="s">
        <v>3946</v>
      </c>
      <c r="G8414" s="403" t="s">
        <v>3945</v>
      </c>
      <c r="H8414" s="170" t="s">
        <v>3542</v>
      </c>
      <c r="I8414" s="170" t="s">
        <v>3534</v>
      </c>
      <c r="J8414" s="155" t="s">
        <v>3542</v>
      </c>
      <c r="K8414" s="170">
        <v>4</v>
      </c>
      <c r="L8414" s="170">
        <v>12</v>
      </c>
      <c r="M8414" s="402">
        <v>42900</v>
      </c>
      <c r="N8414" s="170"/>
      <c r="O8414" s="170"/>
      <c r="P8414" s="402"/>
    </row>
    <row r="8415" spans="1:16" ht="33.75" x14ac:dyDescent="0.2">
      <c r="A8415" s="406" t="s">
        <v>3527</v>
      </c>
      <c r="B8415" s="406" t="s">
        <v>3526</v>
      </c>
      <c r="C8415" s="170" t="s">
        <v>2594</v>
      </c>
      <c r="D8415" s="405" t="s">
        <v>3942</v>
      </c>
      <c r="E8415" s="404">
        <v>2300</v>
      </c>
      <c r="F8415" s="434" t="s">
        <v>3941</v>
      </c>
      <c r="G8415" s="403" t="s">
        <v>3940</v>
      </c>
      <c r="H8415" s="170" t="s">
        <v>3574</v>
      </c>
      <c r="I8415" s="170" t="s">
        <v>3522</v>
      </c>
      <c r="J8415" s="155" t="s">
        <v>3574</v>
      </c>
      <c r="K8415" s="170">
        <v>4</v>
      </c>
      <c r="L8415" s="170">
        <v>12</v>
      </c>
      <c r="M8415" s="402">
        <v>28500</v>
      </c>
      <c r="N8415" s="170"/>
      <c r="O8415" s="170"/>
      <c r="P8415" s="402"/>
    </row>
    <row r="8416" spans="1:16" ht="33.75" x14ac:dyDescent="0.2">
      <c r="A8416" s="406" t="s">
        <v>3527</v>
      </c>
      <c r="B8416" s="406" t="s">
        <v>3526</v>
      </c>
      <c r="C8416" s="170" t="s">
        <v>2594</v>
      </c>
      <c r="D8416" s="405" t="s">
        <v>3934</v>
      </c>
      <c r="E8416" s="404">
        <v>1350</v>
      </c>
      <c r="F8416" s="434" t="s">
        <v>3933</v>
      </c>
      <c r="G8416" s="403" t="s">
        <v>3932</v>
      </c>
      <c r="H8416" s="170" t="s">
        <v>3538</v>
      </c>
      <c r="I8416" s="170" t="s">
        <v>3931</v>
      </c>
      <c r="J8416" s="155" t="s">
        <v>3538</v>
      </c>
      <c r="K8416" s="170">
        <v>4</v>
      </c>
      <c r="L8416" s="170">
        <v>12</v>
      </c>
      <c r="M8416" s="402">
        <v>8840</v>
      </c>
      <c r="N8416" s="170"/>
      <c r="O8416" s="170"/>
      <c r="P8416" s="402"/>
    </row>
    <row r="8417" spans="1:16" ht="33.75" x14ac:dyDescent="0.2">
      <c r="A8417" s="406" t="s">
        <v>3527</v>
      </c>
      <c r="B8417" s="406" t="s">
        <v>3526</v>
      </c>
      <c r="C8417" s="170" t="s">
        <v>2594</v>
      </c>
      <c r="D8417" s="405" t="s">
        <v>3635</v>
      </c>
      <c r="E8417" s="404">
        <v>3000</v>
      </c>
      <c r="F8417" s="434" t="s">
        <v>3930</v>
      </c>
      <c r="G8417" s="403" t="s">
        <v>3929</v>
      </c>
      <c r="H8417" s="170" t="s">
        <v>3574</v>
      </c>
      <c r="I8417" s="170" t="s">
        <v>3522</v>
      </c>
      <c r="J8417" s="155" t="s">
        <v>3574</v>
      </c>
      <c r="K8417" s="170">
        <v>4</v>
      </c>
      <c r="L8417" s="170">
        <v>12</v>
      </c>
      <c r="M8417" s="402">
        <v>37003.33</v>
      </c>
      <c r="N8417" s="170"/>
      <c r="O8417" s="170"/>
      <c r="P8417" s="402"/>
    </row>
    <row r="8418" spans="1:16" ht="33.75" x14ac:dyDescent="0.2">
      <c r="A8418" s="406" t="s">
        <v>3527</v>
      </c>
      <c r="B8418" s="406" t="s">
        <v>3526</v>
      </c>
      <c r="C8418" s="170" t="s">
        <v>2594</v>
      </c>
      <c r="D8418" s="405" t="s">
        <v>3928</v>
      </c>
      <c r="E8418" s="404">
        <v>8163</v>
      </c>
      <c r="F8418" s="434" t="s">
        <v>3927</v>
      </c>
      <c r="G8418" s="403" t="s">
        <v>3926</v>
      </c>
      <c r="H8418" s="170" t="s">
        <v>3574</v>
      </c>
      <c r="I8418" s="170" t="s">
        <v>3529</v>
      </c>
      <c r="J8418" s="155" t="s">
        <v>3574</v>
      </c>
      <c r="K8418" s="170">
        <v>4</v>
      </c>
      <c r="L8418" s="170">
        <v>12</v>
      </c>
      <c r="M8418" s="402">
        <v>98856</v>
      </c>
      <c r="N8418" s="170"/>
      <c r="O8418" s="170"/>
      <c r="P8418" s="402"/>
    </row>
    <row r="8419" spans="1:16" ht="33.75" x14ac:dyDescent="0.2">
      <c r="A8419" s="406" t="s">
        <v>3527</v>
      </c>
      <c r="B8419" s="406" t="s">
        <v>3526</v>
      </c>
      <c r="C8419" s="170" t="s">
        <v>2594</v>
      </c>
      <c r="D8419" s="405" t="s">
        <v>3627</v>
      </c>
      <c r="E8419" s="404">
        <v>3500</v>
      </c>
      <c r="F8419" s="434" t="s">
        <v>5874</v>
      </c>
      <c r="G8419" s="403" t="s">
        <v>5873</v>
      </c>
      <c r="H8419" s="170" t="s">
        <v>3574</v>
      </c>
      <c r="I8419" s="170" t="s">
        <v>3534</v>
      </c>
      <c r="J8419" s="155" t="s">
        <v>3574</v>
      </c>
      <c r="K8419" s="170">
        <v>3</v>
      </c>
      <c r="L8419" s="170">
        <v>7</v>
      </c>
      <c r="M8419" s="402">
        <v>24955.17</v>
      </c>
      <c r="N8419" s="170"/>
      <c r="O8419" s="170"/>
      <c r="P8419" s="402"/>
    </row>
    <row r="8420" spans="1:16" ht="33.75" x14ac:dyDescent="0.2">
      <c r="A8420" s="406" t="s">
        <v>3527</v>
      </c>
      <c r="B8420" s="406" t="s">
        <v>3526</v>
      </c>
      <c r="C8420" s="170" t="s">
        <v>2594</v>
      </c>
      <c r="D8420" s="405" t="s">
        <v>3819</v>
      </c>
      <c r="E8420" s="404">
        <v>1375</v>
      </c>
      <c r="F8420" s="434" t="s">
        <v>3925</v>
      </c>
      <c r="G8420" s="403" t="s">
        <v>3924</v>
      </c>
      <c r="H8420" s="170" t="s">
        <v>3779</v>
      </c>
      <c r="I8420" s="170" t="s">
        <v>3534</v>
      </c>
      <c r="J8420" s="155" t="s">
        <v>3779</v>
      </c>
      <c r="K8420" s="170">
        <v>4</v>
      </c>
      <c r="L8420" s="170">
        <v>12</v>
      </c>
      <c r="M8420" s="402">
        <v>17600</v>
      </c>
      <c r="N8420" s="170"/>
      <c r="O8420" s="170"/>
      <c r="P8420" s="402"/>
    </row>
    <row r="8421" spans="1:16" ht="33.75" x14ac:dyDescent="0.2">
      <c r="A8421" s="406" t="s">
        <v>3527</v>
      </c>
      <c r="B8421" s="406" t="s">
        <v>3526</v>
      </c>
      <c r="C8421" s="170" t="s">
        <v>2594</v>
      </c>
      <c r="D8421" s="405" t="s">
        <v>3740</v>
      </c>
      <c r="E8421" s="404">
        <v>3500</v>
      </c>
      <c r="F8421" s="434" t="s">
        <v>3917</v>
      </c>
      <c r="G8421" s="403" t="s">
        <v>3916</v>
      </c>
      <c r="H8421" s="170" t="s">
        <v>3567</v>
      </c>
      <c r="I8421" s="170" t="s">
        <v>3529</v>
      </c>
      <c r="J8421" s="155" t="s">
        <v>3567</v>
      </c>
      <c r="K8421" s="170">
        <v>4</v>
      </c>
      <c r="L8421" s="170">
        <v>12</v>
      </c>
      <c r="M8421" s="402">
        <v>42900</v>
      </c>
      <c r="N8421" s="170"/>
      <c r="O8421" s="170"/>
      <c r="P8421" s="402"/>
    </row>
    <row r="8422" spans="1:16" ht="33.75" x14ac:dyDescent="0.2">
      <c r="A8422" s="406" t="s">
        <v>3527</v>
      </c>
      <c r="B8422" s="406" t="s">
        <v>3526</v>
      </c>
      <c r="C8422" s="170" t="s">
        <v>2594</v>
      </c>
      <c r="D8422" s="405" t="s">
        <v>3532</v>
      </c>
      <c r="E8422" s="404">
        <v>2600</v>
      </c>
      <c r="F8422" s="434" t="s">
        <v>3915</v>
      </c>
      <c r="G8422" s="403" t="s">
        <v>3914</v>
      </c>
      <c r="H8422" s="170" t="s">
        <v>3866</v>
      </c>
      <c r="I8422" s="170" t="s">
        <v>3529</v>
      </c>
      <c r="J8422" s="155" t="s">
        <v>3866</v>
      </c>
      <c r="K8422" s="170">
        <v>4</v>
      </c>
      <c r="L8422" s="170">
        <v>12</v>
      </c>
      <c r="M8422" s="402">
        <v>32100</v>
      </c>
      <c r="N8422" s="170"/>
      <c r="O8422" s="170"/>
      <c r="P8422" s="402"/>
    </row>
    <row r="8423" spans="1:16" ht="33.75" x14ac:dyDescent="0.2">
      <c r="A8423" s="406" t="s">
        <v>3527</v>
      </c>
      <c r="B8423" s="406" t="s">
        <v>3526</v>
      </c>
      <c r="C8423" s="170" t="s">
        <v>2594</v>
      </c>
      <c r="D8423" s="405" t="s">
        <v>3655</v>
      </c>
      <c r="E8423" s="404">
        <v>2057</v>
      </c>
      <c r="F8423" s="434" t="s">
        <v>3913</v>
      </c>
      <c r="G8423" s="403" t="s">
        <v>3912</v>
      </c>
      <c r="H8423" s="170" t="s">
        <v>3533</v>
      </c>
      <c r="I8423" s="170" t="s">
        <v>3529</v>
      </c>
      <c r="J8423" s="155" t="s">
        <v>3533</v>
      </c>
      <c r="K8423" s="170">
        <v>4</v>
      </c>
      <c r="L8423" s="170">
        <v>12</v>
      </c>
      <c r="M8423" s="402">
        <v>25584</v>
      </c>
      <c r="N8423" s="170"/>
      <c r="O8423" s="170"/>
      <c r="P8423" s="402"/>
    </row>
    <row r="8424" spans="1:16" ht="33.75" x14ac:dyDescent="0.2">
      <c r="A8424" s="406" t="s">
        <v>3527</v>
      </c>
      <c r="B8424" s="406" t="s">
        <v>3526</v>
      </c>
      <c r="C8424" s="170" t="s">
        <v>2594</v>
      </c>
      <c r="D8424" s="405" t="s">
        <v>3911</v>
      </c>
      <c r="E8424" s="404">
        <v>3500</v>
      </c>
      <c r="F8424" s="434" t="s">
        <v>3910</v>
      </c>
      <c r="G8424" s="403" t="s">
        <v>3909</v>
      </c>
      <c r="H8424" s="170" t="s">
        <v>3574</v>
      </c>
      <c r="I8424" s="170" t="s">
        <v>3522</v>
      </c>
      <c r="J8424" s="155" t="s">
        <v>3574</v>
      </c>
      <c r="K8424" s="170">
        <v>4</v>
      </c>
      <c r="L8424" s="170">
        <v>12</v>
      </c>
      <c r="M8424" s="402">
        <v>42900</v>
      </c>
      <c r="N8424" s="170"/>
      <c r="O8424" s="170"/>
      <c r="P8424" s="402"/>
    </row>
    <row r="8425" spans="1:16" ht="33.75" x14ac:dyDescent="0.2">
      <c r="A8425" s="406" t="s">
        <v>3527</v>
      </c>
      <c r="B8425" s="406" t="s">
        <v>3526</v>
      </c>
      <c r="C8425" s="170" t="s">
        <v>2594</v>
      </c>
      <c r="D8425" s="405" t="s">
        <v>3740</v>
      </c>
      <c r="E8425" s="404">
        <v>3500</v>
      </c>
      <c r="F8425" s="434" t="s">
        <v>3908</v>
      </c>
      <c r="G8425" s="403" t="s">
        <v>3907</v>
      </c>
      <c r="H8425" s="170" t="s">
        <v>3611</v>
      </c>
      <c r="I8425" s="170" t="s">
        <v>3529</v>
      </c>
      <c r="J8425" s="155" t="s">
        <v>3611</v>
      </c>
      <c r="K8425" s="170">
        <v>4</v>
      </c>
      <c r="L8425" s="170">
        <v>12</v>
      </c>
      <c r="M8425" s="402">
        <v>43020.56</v>
      </c>
      <c r="N8425" s="170"/>
      <c r="O8425" s="170"/>
      <c r="P8425" s="402"/>
    </row>
    <row r="8426" spans="1:16" ht="33.75" x14ac:dyDescent="0.2">
      <c r="A8426" s="406" t="s">
        <v>3527</v>
      </c>
      <c r="B8426" s="406" t="s">
        <v>3526</v>
      </c>
      <c r="C8426" s="170" t="s">
        <v>2594</v>
      </c>
      <c r="D8426" s="405" t="s">
        <v>3627</v>
      </c>
      <c r="E8426" s="404">
        <v>3500</v>
      </c>
      <c r="F8426" s="434" t="s">
        <v>3906</v>
      </c>
      <c r="G8426" s="403" t="s">
        <v>3905</v>
      </c>
      <c r="H8426" s="170" t="s">
        <v>3533</v>
      </c>
      <c r="I8426" s="170" t="s">
        <v>3529</v>
      </c>
      <c r="J8426" s="155" t="s">
        <v>3533</v>
      </c>
      <c r="K8426" s="170">
        <v>4</v>
      </c>
      <c r="L8426" s="170">
        <v>12</v>
      </c>
      <c r="M8426" s="402">
        <v>42900</v>
      </c>
      <c r="N8426" s="170"/>
      <c r="O8426" s="170"/>
      <c r="P8426" s="402"/>
    </row>
    <row r="8427" spans="1:16" ht="33.75" x14ac:dyDescent="0.2">
      <c r="A8427" s="406" t="s">
        <v>3527</v>
      </c>
      <c r="B8427" s="406" t="s">
        <v>3526</v>
      </c>
      <c r="C8427" s="170" t="s">
        <v>2594</v>
      </c>
      <c r="D8427" s="405" t="s">
        <v>3627</v>
      </c>
      <c r="E8427" s="404">
        <v>2500</v>
      </c>
      <c r="F8427" s="434" t="s">
        <v>5872</v>
      </c>
      <c r="G8427" s="403" t="s">
        <v>5871</v>
      </c>
      <c r="H8427" s="170" t="s">
        <v>3542</v>
      </c>
      <c r="I8427" s="170" t="s">
        <v>3529</v>
      </c>
      <c r="J8427" s="155" t="s">
        <v>3542</v>
      </c>
      <c r="K8427" s="170">
        <v>3</v>
      </c>
      <c r="L8427" s="170">
        <v>7</v>
      </c>
      <c r="M8427" s="402">
        <v>17841.669999999998</v>
      </c>
      <c r="N8427" s="170"/>
      <c r="O8427" s="170"/>
      <c r="P8427" s="402"/>
    </row>
    <row r="8428" spans="1:16" ht="33.75" x14ac:dyDescent="0.2">
      <c r="A8428" s="406" t="s">
        <v>3527</v>
      </c>
      <c r="B8428" s="406" t="s">
        <v>3526</v>
      </c>
      <c r="C8428" s="170" t="s">
        <v>2594</v>
      </c>
      <c r="D8428" s="405" t="s">
        <v>3904</v>
      </c>
      <c r="E8428" s="404">
        <v>2200</v>
      </c>
      <c r="F8428" s="434" t="s">
        <v>3903</v>
      </c>
      <c r="G8428" s="403" t="s">
        <v>3902</v>
      </c>
      <c r="H8428" s="170" t="s">
        <v>3533</v>
      </c>
      <c r="I8428" s="170" t="s">
        <v>3529</v>
      </c>
      <c r="J8428" s="155" t="s">
        <v>3533</v>
      </c>
      <c r="K8428" s="170">
        <v>4</v>
      </c>
      <c r="L8428" s="170">
        <v>12</v>
      </c>
      <c r="M8428" s="402">
        <v>27330.25</v>
      </c>
      <c r="N8428" s="170"/>
      <c r="O8428" s="170"/>
      <c r="P8428" s="402"/>
    </row>
    <row r="8429" spans="1:16" ht="33.75" x14ac:dyDescent="0.2">
      <c r="A8429" s="406" t="s">
        <v>3527</v>
      </c>
      <c r="B8429" s="406" t="s">
        <v>3526</v>
      </c>
      <c r="C8429" s="170" t="s">
        <v>2594</v>
      </c>
      <c r="D8429" s="405" t="s">
        <v>3809</v>
      </c>
      <c r="E8429" s="404">
        <v>2300</v>
      </c>
      <c r="F8429" s="434" t="s">
        <v>3901</v>
      </c>
      <c r="G8429" s="403" t="s">
        <v>3900</v>
      </c>
      <c r="H8429" s="170" t="s">
        <v>3779</v>
      </c>
      <c r="I8429" s="170" t="s">
        <v>3560</v>
      </c>
      <c r="J8429" s="155" t="s">
        <v>3779</v>
      </c>
      <c r="K8429" s="170">
        <v>4</v>
      </c>
      <c r="L8429" s="170">
        <v>12</v>
      </c>
      <c r="M8429" s="402">
        <v>28500</v>
      </c>
      <c r="N8429" s="170"/>
      <c r="O8429" s="170"/>
      <c r="P8429" s="402"/>
    </row>
    <row r="8430" spans="1:16" ht="33.75" x14ac:dyDescent="0.2">
      <c r="A8430" s="406" t="s">
        <v>3527</v>
      </c>
      <c r="B8430" s="406" t="s">
        <v>3526</v>
      </c>
      <c r="C8430" s="170" t="s">
        <v>2594</v>
      </c>
      <c r="D8430" s="405" t="s">
        <v>3655</v>
      </c>
      <c r="E8430" s="404">
        <v>2057</v>
      </c>
      <c r="F8430" s="434" t="s">
        <v>3899</v>
      </c>
      <c r="G8430" s="403" t="s">
        <v>3898</v>
      </c>
      <c r="H8430" s="170" t="s">
        <v>3574</v>
      </c>
      <c r="I8430" s="170" t="s">
        <v>3522</v>
      </c>
      <c r="J8430" s="155" t="s">
        <v>3574</v>
      </c>
      <c r="K8430" s="170">
        <v>4</v>
      </c>
      <c r="L8430" s="170">
        <v>12</v>
      </c>
      <c r="M8430" s="402">
        <v>25584</v>
      </c>
      <c r="N8430" s="170"/>
      <c r="O8430" s="170"/>
      <c r="P8430" s="402"/>
    </row>
    <row r="8431" spans="1:16" ht="33.75" x14ac:dyDescent="0.2">
      <c r="A8431" s="406" t="s">
        <v>3527</v>
      </c>
      <c r="B8431" s="406" t="s">
        <v>3526</v>
      </c>
      <c r="C8431" s="170" t="s">
        <v>2594</v>
      </c>
      <c r="D8431" s="405" t="s">
        <v>3607</v>
      </c>
      <c r="E8431" s="404">
        <v>2500</v>
      </c>
      <c r="F8431" s="434" t="s">
        <v>3897</v>
      </c>
      <c r="G8431" s="403" t="s">
        <v>3896</v>
      </c>
      <c r="H8431" s="170" t="s">
        <v>3779</v>
      </c>
      <c r="I8431" s="170" t="s">
        <v>3522</v>
      </c>
      <c r="J8431" s="155" t="s">
        <v>3779</v>
      </c>
      <c r="K8431" s="170">
        <v>4</v>
      </c>
      <c r="L8431" s="170">
        <v>12</v>
      </c>
      <c r="M8431" s="402">
        <v>30900</v>
      </c>
      <c r="N8431" s="170"/>
      <c r="O8431" s="170"/>
      <c r="P8431" s="402"/>
    </row>
    <row r="8432" spans="1:16" ht="33.75" x14ac:dyDescent="0.2">
      <c r="A8432" s="406" t="s">
        <v>3527</v>
      </c>
      <c r="B8432" s="406" t="s">
        <v>3526</v>
      </c>
      <c r="C8432" s="170" t="s">
        <v>2594</v>
      </c>
      <c r="D8432" s="405" t="s">
        <v>3774</v>
      </c>
      <c r="E8432" s="404">
        <v>2500</v>
      </c>
      <c r="F8432" s="434" t="s">
        <v>3895</v>
      </c>
      <c r="G8432" s="403" t="s">
        <v>3894</v>
      </c>
      <c r="H8432" s="170" t="s">
        <v>3538</v>
      </c>
      <c r="I8432" s="170" t="s">
        <v>3522</v>
      </c>
      <c r="J8432" s="155" t="s">
        <v>3538</v>
      </c>
      <c r="K8432" s="170">
        <v>4</v>
      </c>
      <c r="L8432" s="170">
        <v>12</v>
      </c>
      <c r="M8432" s="402">
        <v>30900</v>
      </c>
      <c r="N8432" s="170"/>
      <c r="O8432" s="170"/>
      <c r="P8432" s="402"/>
    </row>
    <row r="8433" spans="1:16" ht="33.75" x14ac:dyDescent="0.2">
      <c r="A8433" s="406" t="s">
        <v>3527</v>
      </c>
      <c r="B8433" s="406" t="s">
        <v>3526</v>
      </c>
      <c r="C8433" s="170" t="s">
        <v>2594</v>
      </c>
      <c r="D8433" s="405" t="s">
        <v>3893</v>
      </c>
      <c r="E8433" s="404">
        <v>2000</v>
      </c>
      <c r="F8433" s="434" t="s">
        <v>3892</v>
      </c>
      <c r="G8433" s="403" t="s">
        <v>3891</v>
      </c>
      <c r="H8433" s="170" t="s">
        <v>3890</v>
      </c>
      <c r="I8433" s="170" t="s">
        <v>3628</v>
      </c>
      <c r="J8433" s="155" t="s">
        <v>3628</v>
      </c>
      <c r="K8433" s="170">
        <v>4</v>
      </c>
      <c r="L8433" s="170">
        <v>12</v>
      </c>
      <c r="M8433" s="402">
        <v>24900</v>
      </c>
      <c r="N8433" s="170"/>
      <c r="O8433" s="170"/>
      <c r="P8433" s="402"/>
    </row>
    <row r="8434" spans="1:16" ht="33.75" x14ac:dyDescent="0.2">
      <c r="A8434" s="406" t="s">
        <v>3527</v>
      </c>
      <c r="B8434" s="406" t="s">
        <v>3526</v>
      </c>
      <c r="C8434" s="170" t="s">
        <v>2594</v>
      </c>
      <c r="D8434" s="405" t="s">
        <v>3774</v>
      </c>
      <c r="E8434" s="404">
        <v>2500</v>
      </c>
      <c r="F8434" s="434" t="s">
        <v>3889</v>
      </c>
      <c r="G8434" s="403" t="s">
        <v>3888</v>
      </c>
      <c r="H8434" s="170" t="s">
        <v>3779</v>
      </c>
      <c r="I8434" s="170" t="s">
        <v>3529</v>
      </c>
      <c r="J8434" s="155" t="s">
        <v>3779</v>
      </c>
      <c r="K8434" s="170">
        <v>4</v>
      </c>
      <c r="L8434" s="170">
        <v>12</v>
      </c>
      <c r="M8434" s="402">
        <v>30900</v>
      </c>
      <c r="N8434" s="170"/>
      <c r="O8434" s="170"/>
      <c r="P8434" s="402"/>
    </row>
    <row r="8435" spans="1:16" ht="33.75" x14ac:dyDescent="0.2">
      <c r="A8435" s="406" t="s">
        <v>3527</v>
      </c>
      <c r="B8435" s="406" t="s">
        <v>3526</v>
      </c>
      <c r="C8435" s="170" t="s">
        <v>2594</v>
      </c>
      <c r="D8435" s="405" t="s">
        <v>3525</v>
      </c>
      <c r="E8435" s="404">
        <v>2000</v>
      </c>
      <c r="F8435" s="434" t="s">
        <v>5870</v>
      </c>
      <c r="G8435" s="403" t="s">
        <v>5869</v>
      </c>
      <c r="H8435" s="170" t="s">
        <v>3567</v>
      </c>
      <c r="I8435" s="170" t="s">
        <v>3529</v>
      </c>
      <c r="J8435" s="155" t="s">
        <v>3567</v>
      </c>
      <c r="K8435" s="170">
        <v>1</v>
      </c>
      <c r="L8435" s="170">
        <v>1</v>
      </c>
      <c r="M8435" s="402">
        <v>2555.33</v>
      </c>
      <c r="N8435" s="170"/>
      <c r="O8435" s="170"/>
      <c r="P8435" s="402"/>
    </row>
    <row r="8436" spans="1:16" ht="33.75" x14ac:dyDescent="0.2">
      <c r="A8436" s="406" t="s">
        <v>3527</v>
      </c>
      <c r="B8436" s="406" t="s">
        <v>3526</v>
      </c>
      <c r="C8436" s="170" t="s">
        <v>2594</v>
      </c>
      <c r="D8436" s="405" t="s">
        <v>3887</v>
      </c>
      <c r="E8436" s="404">
        <v>1800</v>
      </c>
      <c r="F8436" s="434" t="s">
        <v>3886</v>
      </c>
      <c r="G8436" s="403" t="s">
        <v>3885</v>
      </c>
      <c r="H8436" s="170" t="s">
        <v>3884</v>
      </c>
      <c r="I8436" s="170" t="s">
        <v>3522</v>
      </c>
      <c r="J8436" s="155" t="s">
        <v>3884</v>
      </c>
      <c r="K8436" s="170">
        <v>4</v>
      </c>
      <c r="L8436" s="170">
        <v>12</v>
      </c>
      <c r="M8436" s="402">
        <v>22500</v>
      </c>
      <c r="N8436" s="170"/>
      <c r="O8436" s="170"/>
      <c r="P8436" s="402"/>
    </row>
    <row r="8437" spans="1:16" ht="33.75" x14ac:dyDescent="0.2">
      <c r="A8437" s="406" t="s">
        <v>3527</v>
      </c>
      <c r="B8437" s="406" t="s">
        <v>3526</v>
      </c>
      <c r="C8437" s="170" t="s">
        <v>2594</v>
      </c>
      <c r="D8437" s="405" t="s">
        <v>3670</v>
      </c>
      <c r="E8437" s="404">
        <v>3950</v>
      </c>
      <c r="F8437" s="434" t="s">
        <v>3883</v>
      </c>
      <c r="G8437" s="403" t="s">
        <v>3882</v>
      </c>
      <c r="H8437" s="170" t="s">
        <v>3567</v>
      </c>
      <c r="I8437" s="170" t="s">
        <v>3529</v>
      </c>
      <c r="J8437" s="155" t="s">
        <v>3567</v>
      </c>
      <c r="K8437" s="170">
        <v>4</v>
      </c>
      <c r="L8437" s="170">
        <v>12</v>
      </c>
      <c r="M8437" s="402">
        <v>48300</v>
      </c>
      <c r="N8437" s="170"/>
      <c r="O8437" s="170"/>
      <c r="P8437" s="402"/>
    </row>
    <row r="8438" spans="1:16" ht="33.75" x14ac:dyDescent="0.2">
      <c r="A8438" s="406" t="s">
        <v>3527</v>
      </c>
      <c r="B8438" s="406" t="s">
        <v>3526</v>
      </c>
      <c r="C8438" s="170" t="s">
        <v>2594</v>
      </c>
      <c r="D8438" s="405" t="s">
        <v>3879</v>
      </c>
      <c r="E8438" s="404">
        <v>8000</v>
      </c>
      <c r="F8438" s="434" t="s">
        <v>3878</v>
      </c>
      <c r="G8438" s="403" t="s">
        <v>3877</v>
      </c>
      <c r="H8438" s="170" t="s">
        <v>3570</v>
      </c>
      <c r="I8438" s="170" t="s">
        <v>3529</v>
      </c>
      <c r="J8438" s="155" t="s">
        <v>3570</v>
      </c>
      <c r="K8438" s="170">
        <v>4</v>
      </c>
      <c r="L8438" s="170">
        <v>12</v>
      </c>
      <c r="M8438" s="402">
        <v>96900</v>
      </c>
      <c r="N8438" s="170"/>
      <c r="O8438" s="170"/>
      <c r="P8438" s="402"/>
    </row>
    <row r="8439" spans="1:16" ht="33.75" x14ac:dyDescent="0.2">
      <c r="A8439" s="406" t="s">
        <v>3527</v>
      </c>
      <c r="B8439" s="406" t="s">
        <v>3526</v>
      </c>
      <c r="C8439" s="170" t="s">
        <v>2594</v>
      </c>
      <c r="D8439" s="405" t="s">
        <v>3740</v>
      </c>
      <c r="E8439" s="404">
        <v>3500</v>
      </c>
      <c r="F8439" s="434" t="s">
        <v>3872</v>
      </c>
      <c r="G8439" s="403" t="s">
        <v>3871</v>
      </c>
      <c r="H8439" s="170" t="s">
        <v>3567</v>
      </c>
      <c r="I8439" s="170" t="s">
        <v>3529</v>
      </c>
      <c r="J8439" s="155" t="s">
        <v>3567</v>
      </c>
      <c r="K8439" s="170">
        <v>4</v>
      </c>
      <c r="L8439" s="170">
        <v>12</v>
      </c>
      <c r="M8439" s="402">
        <v>42900</v>
      </c>
      <c r="N8439" s="170"/>
      <c r="O8439" s="170"/>
      <c r="P8439" s="402"/>
    </row>
    <row r="8440" spans="1:16" ht="33.75" x14ac:dyDescent="0.2">
      <c r="A8440" s="406" t="s">
        <v>3527</v>
      </c>
      <c r="B8440" s="406" t="s">
        <v>3526</v>
      </c>
      <c r="C8440" s="170" t="s">
        <v>2594</v>
      </c>
      <c r="D8440" s="405" t="s">
        <v>3598</v>
      </c>
      <c r="E8440" s="404">
        <v>3500</v>
      </c>
      <c r="F8440" s="434" t="s">
        <v>3870</v>
      </c>
      <c r="G8440" s="403" t="s">
        <v>3869</v>
      </c>
      <c r="H8440" s="170" t="s">
        <v>3533</v>
      </c>
      <c r="I8440" s="170" t="s">
        <v>3529</v>
      </c>
      <c r="J8440" s="155" t="s">
        <v>3533</v>
      </c>
      <c r="K8440" s="170">
        <v>4</v>
      </c>
      <c r="L8440" s="170">
        <v>12</v>
      </c>
      <c r="M8440" s="402">
        <v>42900</v>
      </c>
      <c r="N8440" s="170"/>
      <c r="O8440" s="170"/>
      <c r="P8440" s="402"/>
    </row>
    <row r="8441" spans="1:16" ht="33.75" x14ac:dyDescent="0.2">
      <c r="A8441" s="406" t="s">
        <v>3527</v>
      </c>
      <c r="B8441" s="406" t="s">
        <v>3526</v>
      </c>
      <c r="C8441" s="170" t="s">
        <v>2594</v>
      </c>
      <c r="D8441" s="405" t="s">
        <v>3532</v>
      </c>
      <c r="E8441" s="404">
        <v>1800</v>
      </c>
      <c r="F8441" s="434" t="s">
        <v>5868</v>
      </c>
      <c r="G8441" s="403" t="s">
        <v>5867</v>
      </c>
      <c r="H8441" s="170" t="s">
        <v>3574</v>
      </c>
      <c r="I8441" s="170" t="s">
        <v>3623</v>
      </c>
      <c r="J8441" s="155" t="s">
        <v>3623</v>
      </c>
      <c r="K8441" s="170">
        <v>3</v>
      </c>
      <c r="L8441" s="170">
        <v>7</v>
      </c>
      <c r="M8441" s="402">
        <v>13650</v>
      </c>
      <c r="N8441" s="170"/>
      <c r="O8441" s="170"/>
      <c r="P8441" s="402"/>
    </row>
    <row r="8442" spans="1:16" ht="33.75" x14ac:dyDescent="0.2">
      <c r="A8442" s="406" t="s">
        <v>3527</v>
      </c>
      <c r="B8442" s="406" t="s">
        <v>3526</v>
      </c>
      <c r="C8442" s="170" t="s">
        <v>2594</v>
      </c>
      <c r="D8442" s="405" t="s">
        <v>3740</v>
      </c>
      <c r="E8442" s="404">
        <v>3500</v>
      </c>
      <c r="F8442" s="434" t="s">
        <v>3868</v>
      </c>
      <c r="G8442" s="403" t="s">
        <v>3867</v>
      </c>
      <c r="H8442" s="170" t="s">
        <v>3866</v>
      </c>
      <c r="I8442" s="170" t="s">
        <v>3529</v>
      </c>
      <c r="J8442" s="155" t="s">
        <v>3866</v>
      </c>
      <c r="K8442" s="170">
        <v>4</v>
      </c>
      <c r="L8442" s="170">
        <v>12</v>
      </c>
      <c r="M8442" s="402">
        <v>42900</v>
      </c>
      <c r="N8442" s="170"/>
      <c r="O8442" s="170"/>
      <c r="P8442" s="402"/>
    </row>
    <row r="8443" spans="1:16" ht="33.75" x14ac:dyDescent="0.2">
      <c r="A8443" s="406" t="s">
        <v>3527</v>
      </c>
      <c r="B8443" s="406" t="s">
        <v>3526</v>
      </c>
      <c r="C8443" s="170" t="s">
        <v>2594</v>
      </c>
      <c r="D8443" s="405" t="s">
        <v>3607</v>
      </c>
      <c r="E8443" s="404">
        <v>2500</v>
      </c>
      <c r="F8443" s="434" t="s">
        <v>3863</v>
      </c>
      <c r="G8443" s="403" t="s">
        <v>3862</v>
      </c>
      <c r="H8443" s="170" t="s">
        <v>3542</v>
      </c>
      <c r="I8443" s="170" t="s">
        <v>3529</v>
      </c>
      <c r="J8443" s="155" t="s">
        <v>3542</v>
      </c>
      <c r="K8443" s="170">
        <v>4</v>
      </c>
      <c r="L8443" s="170">
        <v>12</v>
      </c>
      <c r="M8443" s="402">
        <v>30900</v>
      </c>
      <c r="N8443" s="170"/>
      <c r="O8443" s="170"/>
      <c r="P8443" s="402"/>
    </row>
    <row r="8444" spans="1:16" ht="33.75" x14ac:dyDescent="0.2">
      <c r="A8444" s="406" t="s">
        <v>3527</v>
      </c>
      <c r="B8444" s="406" t="s">
        <v>3526</v>
      </c>
      <c r="C8444" s="170" t="s">
        <v>2594</v>
      </c>
      <c r="D8444" s="405" t="s">
        <v>3858</v>
      </c>
      <c r="E8444" s="404">
        <v>3500</v>
      </c>
      <c r="F8444" s="434" t="s">
        <v>3857</v>
      </c>
      <c r="G8444" s="403" t="s">
        <v>3856</v>
      </c>
      <c r="H8444" s="170" t="s">
        <v>3533</v>
      </c>
      <c r="I8444" s="170" t="s">
        <v>3534</v>
      </c>
      <c r="J8444" s="155" t="s">
        <v>3533</v>
      </c>
      <c r="K8444" s="170">
        <v>4</v>
      </c>
      <c r="L8444" s="170">
        <v>12</v>
      </c>
      <c r="M8444" s="402">
        <v>42900</v>
      </c>
      <c r="N8444" s="170"/>
      <c r="O8444" s="170"/>
      <c r="P8444" s="402"/>
    </row>
    <row r="8445" spans="1:16" ht="33.75" x14ac:dyDescent="0.2">
      <c r="A8445" s="406" t="s">
        <v>3527</v>
      </c>
      <c r="B8445" s="406" t="s">
        <v>3526</v>
      </c>
      <c r="C8445" s="170" t="s">
        <v>2594</v>
      </c>
      <c r="D8445" s="405" t="s">
        <v>3855</v>
      </c>
      <c r="E8445" s="404">
        <v>2500</v>
      </c>
      <c r="F8445" s="434" t="s">
        <v>3854</v>
      </c>
      <c r="G8445" s="403" t="s">
        <v>3853</v>
      </c>
      <c r="H8445" s="170" t="s">
        <v>3595</v>
      </c>
      <c r="I8445" s="170" t="s">
        <v>3560</v>
      </c>
      <c r="J8445" s="155" t="s">
        <v>3595</v>
      </c>
      <c r="K8445" s="170">
        <v>4</v>
      </c>
      <c r="L8445" s="170">
        <v>12</v>
      </c>
      <c r="M8445" s="402">
        <v>30900</v>
      </c>
      <c r="N8445" s="170"/>
      <c r="O8445" s="170"/>
      <c r="P8445" s="402"/>
    </row>
    <row r="8446" spans="1:16" ht="33.75" x14ac:dyDescent="0.2">
      <c r="A8446" s="406" t="s">
        <v>3527</v>
      </c>
      <c r="B8446" s="406" t="s">
        <v>3526</v>
      </c>
      <c r="C8446" s="170" t="s">
        <v>2594</v>
      </c>
      <c r="D8446" s="405" t="s">
        <v>3627</v>
      </c>
      <c r="E8446" s="404">
        <v>3500</v>
      </c>
      <c r="F8446" s="434" t="s">
        <v>3850</v>
      </c>
      <c r="G8446" s="403" t="s">
        <v>3849</v>
      </c>
      <c r="H8446" s="170" t="s">
        <v>3574</v>
      </c>
      <c r="I8446" s="170" t="s">
        <v>3529</v>
      </c>
      <c r="J8446" s="155" t="s">
        <v>3574</v>
      </c>
      <c r="K8446" s="170">
        <v>4</v>
      </c>
      <c r="L8446" s="170">
        <v>12</v>
      </c>
      <c r="M8446" s="402">
        <v>42900</v>
      </c>
      <c r="N8446" s="170"/>
      <c r="O8446" s="170"/>
      <c r="P8446" s="402"/>
    </row>
    <row r="8447" spans="1:16" ht="33.75" x14ac:dyDescent="0.2">
      <c r="A8447" s="406" t="s">
        <v>3527</v>
      </c>
      <c r="B8447" s="406" t="s">
        <v>3526</v>
      </c>
      <c r="C8447" s="170" t="s">
        <v>2594</v>
      </c>
      <c r="D8447" s="405" t="s">
        <v>4784</v>
      </c>
      <c r="E8447" s="404">
        <v>2500</v>
      </c>
      <c r="F8447" s="434" t="s">
        <v>5866</v>
      </c>
      <c r="G8447" s="403" t="s">
        <v>5865</v>
      </c>
      <c r="H8447" s="170" t="s">
        <v>3567</v>
      </c>
      <c r="I8447" s="170" t="s">
        <v>3529</v>
      </c>
      <c r="J8447" s="155" t="s">
        <v>3567</v>
      </c>
      <c r="K8447" s="170">
        <v>3</v>
      </c>
      <c r="L8447" s="170">
        <v>8</v>
      </c>
      <c r="M8447" s="402">
        <v>20585</v>
      </c>
      <c r="N8447" s="170"/>
      <c r="O8447" s="170"/>
      <c r="P8447" s="402"/>
    </row>
    <row r="8448" spans="1:16" ht="33.75" x14ac:dyDescent="0.2">
      <c r="A8448" s="406" t="s">
        <v>3527</v>
      </c>
      <c r="B8448" s="406" t="s">
        <v>3526</v>
      </c>
      <c r="C8448" s="170" t="s">
        <v>2594</v>
      </c>
      <c r="D8448" s="405" t="s">
        <v>3548</v>
      </c>
      <c r="E8448" s="404">
        <v>3000</v>
      </c>
      <c r="F8448" s="434" t="s">
        <v>3848</v>
      </c>
      <c r="G8448" s="403" t="s">
        <v>3847</v>
      </c>
      <c r="H8448" s="170" t="s">
        <v>3533</v>
      </c>
      <c r="I8448" s="170" t="s">
        <v>3529</v>
      </c>
      <c r="J8448" s="155" t="s">
        <v>3533</v>
      </c>
      <c r="K8448" s="170">
        <v>4</v>
      </c>
      <c r="L8448" s="170">
        <v>12</v>
      </c>
      <c r="M8448" s="402">
        <v>36900</v>
      </c>
      <c r="N8448" s="170"/>
      <c r="O8448" s="170"/>
      <c r="P8448" s="402"/>
    </row>
    <row r="8449" spans="1:16" ht="33.75" x14ac:dyDescent="0.2">
      <c r="A8449" s="406" t="s">
        <v>3527</v>
      </c>
      <c r="B8449" s="406" t="s">
        <v>3526</v>
      </c>
      <c r="C8449" s="170" t="s">
        <v>2594</v>
      </c>
      <c r="D8449" s="405" t="s">
        <v>5850</v>
      </c>
      <c r="E8449" s="404">
        <v>1800</v>
      </c>
      <c r="F8449" s="434" t="s">
        <v>5864</v>
      </c>
      <c r="G8449" s="403" t="s">
        <v>5863</v>
      </c>
      <c r="H8449" s="170" t="s">
        <v>3528</v>
      </c>
      <c r="I8449" s="170" t="s">
        <v>3534</v>
      </c>
      <c r="J8449" s="155" t="s">
        <v>3528</v>
      </c>
      <c r="K8449" s="170">
        <v>3</v>
      </c>
      <c r="L8449" s="170">
        <v>7</v>
      </c>
      <c r="M8449" s="402">
        <v>12900</v>
      </c>
      <c r="N8449" s="170"/>
      <c r="O8449" s="170"/>
      <c r="P8449" s="402"/>
    </row>
    <row r="8450" spans="1:16" ht="33.75" x14ac:dyDescent="0.2">
      <c r="A8450" s="406" t="s">
        <v>3527</v>
      </c>
      <c r="B8450" s="406" t="s">
        <v>3526</v>
      </c>
      <c r="C8450" s="170" t="s">
        <v>2594</v>
      </c>
      <c r="D8450" s="405" t="s">
        <v>3632</v>
      </c>
      <c r="E8450" s="404">
        <v>2500</v>
      </c>
      <c r="F8450" s="434" t="s">
        <v>3846</v>
      </c>
      <c r="G8450" s="403" t="s">
        <v>3845</v>
      </c>
      <c r="H8450" s="170" t="s">
        <v>3595</v>
      </c>
      <c r="I8450" s="170" t="s">
        <v>3529</v>
      </c>
      <c r="J8450" s="155" t="s">
        <v>3595</v>
      </c>
      <c r="K8450" s="170">
        <v>1</v>
      </c>
      <c r="L8450" s="170">
        <v>1</v>
      </c>
      <c r="M8450" s="402">
        <v>1958.33</v>
      </c>
      <c r="N8450" s="170"/>
      <c r="O8450" s="170"/>
      <c r="P8450" s="402"/>
    </row>
    <row r="8451" spans="1:16" ht="33.75" x14ac:dyDescent="0.2">
      <c r="A8451" s="406" t="s">
        <v>3527</v>
      </c>
      <c r="B8451" s="406" t="s">
        <v>3526</v>
      </c>
      <c r="C8451" s="170" t="s">
        <v>2594</v>
      </c>
      <c r="D8451" s="405" t="s">
        <v>3598</v>
      </c>
      <c r="E8451" s="404">
        <v>3500</v>
      </c>
      <c r="F8451" s="434" t="s">
        <v>3846</v>
      </c>
      <c r="G8451" s="403" t="s">
        <v>3845</v>
      </c>
      <c r="H8451" s="170" t="s">
        <v>3595</v>
      </c>
      <c r="I8451" s="170" t="s">
        <v>3529</v>
      </c>
      <c r="J8451" s="155" t="s">
        <v>3595</v>
      </c>
      <c r="K8451" s="170">
        <v>4</v>
      </c>
      <c r="L8451" s="170">
        <v>10</v>
      </c>
      <c r="M8451" s="402">
        <v>35900</v>
      </c>
      <c r="N8451" s="170"/>
      <c r="O8451" s="170"/>
      <c r="P8451" s="402"/>
    </row>
    <row r="8452" spans="1:16" ht="33.75" x14ac:dyDescent="0.2">
      <c r="A8452" s="406" t="s">
        <v>3527</v>
      </c>
      <c r="B8452" s="406" t="s">
        <v>3526</v>
      </c>
      <c r="C8452" s="170" t="s">
        <v>2594</v>
      </c>
      <c r="D8452" s="405" t="s">
        <v>3819</v>
      </c>
      <c r="E8452" s="404">
        <v>1300</v>
      </c>
      <c r="F8452" s="434" t="s">
        <v>5862</v>
      </c>
      <c r="G8452" s="403" t="s">
        <v>5861</v>
      </c>
      <c r="H8452" s="170"/>
      <c r="I8452" s="170" t="s">
        <v>3664</v>
      </c>
      <c r="J8452" s="155"/>
      <c r="K8452" s="170">
        <v>1</v>
      </c>
      <c r="L8452" s="170">
        <v>1</v>
      </c>
      <c r="M8452" s="402">
        <v>1769.3</v>
      </c>
      <c r="N8452" s="170"/>
      <c r="O8452" s="170"/>
      <c r="P8452" s="402"/>
    </row>
    <row r="8453" spans="1:16" ht="33.75" x14ac:dyDescent="0.2">
      <c r="A8453" s="406" t="s">
        <v>3527</v>
      </c>
      <c r="B8453" s="406" t="s">
        <v>3526</v>
      </c>
      <c r="C8453" s="170" t="s">
        <v>2594</v>
      </c>
      <c r="D8453" s="405" t="s">
        <v>3655</v>
      </c>
      <c r="E8453" s="404">
        <v>2057</v>
      </c>
      <c r="F8453" s="434" t="s">
        <v>3844</v>
      </c>
      <c r="G8453" s="403" t="s">
        <v>3843</v>
      </c>
      <c r="H8453" s="170" t="s">
        <v>3533</v>
      </c>
      <c r="I8453" s="170" t="s">
        <v>3522</v>
      </c>
      <c r="J8453" s="155" t="s">
        <v>3533</v>
      </c>
      <c r="K8453" s="170">
        <v>4</v>
      </c>
      <c r="L8453" s="170">
        <v>12</v>
      </c>
      <c r="M8453" s="402">
        <v>25584</v>
      </c>
      <c r="N8453" s="170"/>
      <c r="O8453" s="170"/>
      <c r="P8453" s="402"/>
    </row>
    <row r="8454" spans="1:16" ht="33.75" x14ac:dyDescent="0.2">
      <c r="A8454" s="406" t="s">
        <v>3527</v>
      </c>
      <c r="B8454" s="406" t="s">
        <v>3526</v>
      </c>
      <c r="C8454" s="170" t="s">
        <v>2594</v>
      </c>
      <c r="D8454" s="405" t="s">
        <v>3670</v>
      </c>
      <c r="E8454" s="404">
        <v>3300</v>
      </c>
      <c r="F8454" s="434" t="s">
        <v>3842</v>
      </c>
      <c r="G8454" s="403" t="s">
        <v>3841</v>
      </c>
      <c r="H8454" s="170" t="s">
        <v>3602</v>
      </c>
      <c r="I8454" s="170" t="s">
        <v>3534</v>
      </c>
      <c r="J8454" s="155" t="s">
        <v>3602</v>
      </c>
      <c r="K8454" s="170">
        <v>4</v>
      </c>
      <c r="L8454" s="170">
        <v>12</v>
      </c>
      <c r="M8454" s="402">
        <v>40500</v>
      </c>
      <c r="N8454" s="170"/>
      <c r="O8454" s="170"/>
      <c r="P8454" s="402"/>
    </row>
    <row r="8455" spans="1:16" ht="33.75" x14ac:dyDescent="0.2">
      <c r="A8455" s="406" t="s">
        <v>3527</v>
      </c>
      <c r="B8455" s="406" t="s">
        <v>3526</v>
      </c>
      <c r="C8455" s="170" t="s">
        <v>2594</v>
      </c>
      <c r="D8455" s="405" t="s">
        <v>3548</v>
      </c>
      <c r="E8455" s="404">
        <v>3000</v>
      </c>
      <c r="F8455" s="434" t="s">
        <v>3837</v>
      </c>
      <c r="G8455" s="403" t="s">
        <v>3836</v>
      </c>
      <c r="H8455" s="170" t="s">
        <v>3574</v>
      </c>
      <c r="I8455" s="170" t="s">
        <v>3529</v>
      </c>
      <c r="J8455" s="155" t="s">
        <v>3574</v>
      </c>
      <c r="K8455" s="170">
        <v>4</v>
      </c>
      <c r="L8455" s="170">
        <v>12</v>
      </c>
      <c r="M8455" s="402">
        <v>36900</v>
      </c>
      <c r="N8455" s="170"/>
      <c r="O8455" s="170"/>
      <c r="P8455" s="402"/>
    </row>
    <row r="8456" spans="1:16" ht="33.75" x14ac:dyDescent="0.2">
      <c r="A8456" s="406" t="s">
        <v>3527</v>
      </c>
      <c r="B8456" s="406" t="s">
        <v>3526</v>
      </c>
      <c r="C8456" s="170" t="s">
        <v>2594</v>
      </c>
      <c r="D8456" s="405" t="s">
        <v>3778</v>
      </c>
      <c r="E8456" s="404">
        <v>3500</v>
      </c>
      <c r="F8456" s="434" t="s">
        <v>3835</v>
      </c>
      <c r="G8456" s="403" t="s">
        <v>3834</v>
      </c>
      <c r="H8456" s="170" t="s">
        <v>3542</v>
      </c>
      <c r="I8456" s="170" t="s">
        <v>3623</v>
      </c>
      <c r="J8456" s="155" t="s">
        <v>3623</v>
      </c>
      <c r="K8456" s="170">
        <v>4</v>
      </c>
      <c r="L8456" s="170">
        <v>12</v>
      </c>
      <c r="M8456" s="402">
        <v>42900</v>
      </c>
      <c r="N8456" s="170"/>
      <c r="O8456" s="170"/>
      <c r="P8456" s="402"/>
    </row>
    <row r="8457" spans="1:16" ht="33.75" x14ac:dyDescent="0.2">
      <c r="A8457" s="406" t="s">
        <v>3527</v>
      </c>
      <c r="B8457" s="406" t="s">
        <v>3526</v>
      </c>
      <c r="C8457" s="170" t="s">
        <v>2594</v>
      </c>
      <c r="D8457" s="405" t="s">
        <v>3532</v>
      </c>
      <c r="E8457" s="404">
        <v>2000</v>
      </c>
      <c r="F8457" s="434" t="s">
        <v>3833</v>
      </c>
      <c r="G8457" s="403" t="s">
        <v>3832</v>
      </c>
      <c r="H8457" s="170" t="s">
        <v>3533</v>
      </c>
      <c r="I8457" s="170" t="s">
        <v>3623</v>
      </c>
      <c r="J8457" s="155" t="s">
        <v>3623</v>
      </c>
      <c r="K8457" s="170">
        <v>4</v>
      </c>
      <c r="L8457" s="170">
        <v>12</v>
      </c>
      <c r="M8457" s="402">
        <v>24900</v>
      </c>
      <c r="N8457" s="170"/>
      <c r="O8457" s="170"/>
      <c r="P8457" s="402"/>
    </row>
    <row r="8458" spans="1:16" ht="33.75" x14ac:dyDescent="0.2">
      <c r="A8458" s="406" t="s">
        <v>3527</v>
      </c>
      <c r="B8458" s="406" t="s">
        <v>3526</v>
      </c>
      <c r="C8458" s="170" t="s">
        <v>2594</v>
      </c>
      <c r="D8458" s="405" t="s">
        <v>5767</v>
      </c>
      <c r="E8458" s="404">
        <v>8000</v>
      </c>
      <c r="F8458" s="434" t="s">
        <v>5860</v>
      </c>
      <c r="G8458" s="403" t="s">
        <v>5859</v>
      </c>
      <c r="H8458" s="170" t="s">
        <v>3533</v>
      </c>
      <c r="I8458" s="170" t="s">
        <v>3529</v>
      </c>
      <c r="J8458" s="155" t="s">
        <v>3533</v>
      </c>
      <c r="K8458" s="170">
        <v>3</v>
      </c>
      <c r="L8458" s="170">
        <v>7</v>
      </c>
      <c r="M8458" s="402">
        <v>58033.33</v>
      </c>
      <c r="N8458" s="170"/>
      <c r="O8458" s="170"/>
      <c r="P8458" s="402"/>
    </row>
    <row r="8459" spans="1:16" ht="33.75" x14ac:dyDescent="0.2">
      <c r="A8459" s="406" t="s">
        <v>3527</v>
      </c>
      <c r="B8459" s="406" t="s">
        <v>3526</v>
      </c>
      <c r="C8459" s="170" t="s">
        <v>2594</v>
      </c>
      <c r="D8459" s="405" t="s">
        <v>3627</v>
      </c>
      <c r="E8459" s="404">
        <v>2500</v>
      </c>
      <c r="F8459" s="434" t="s">
        <v>3829</v>
      </c>
      <c r="G8459" s="403" t="s">
        <v>3828</v>
      </c>
      <c r="H8459" s="170" t="s">
        <v>3827</v>
      </c>
      <c r="I8459" s="170" t="s">
        <v>3534</v>
      </c>
      <c r="J8459" s="155" t="s">
        <v>3827</v>
      </c>
      <c r="K8459" s="170">
        <v>4</v>
      </c>
      <c r="L8459" s="170">
        <v>12</v>
      </c>
      <c r="M8459" s="402">
        <v>30900</v>
      </c>
      <c r="N8459" s="170"/>
      <c r="O8459" s="170"/>
      <c r="P8459" s="402"/>
    </row>
    <row r="8460" spans="1:16" ht="33.75" x14ac:dyDescent="0.2">
      <c r="A8460" s="406" t="s">
        <v>3527</v>
      </c>
      <c r="B8460" s="406" t="s">
        <v>3526</v>
      </c>
      <c r="C8460" s="170" t="s">
        <v>2594</v>
      </c>
      <c r="D8460" s="405" t="s">
        <v>3826</v>
      </c>
      <c r="E8460" s="404">
        <v>2600</v>
      </c>
      <c r="F8460" s="434" t="s">
        <v>3825</v>
      </c>
      <c r="G8460" s="403" t="s">
        <v>3824</v>
      </c>
      <c r="H8460" s="170" t="s">
        <v>3542</v>
      </c>
      <c r="I8460" s="170" t="s">
        <v>3529</v>
      </c>
      <c r="J8460" s="155" t="s">
        <v>3542</v>
      </c>
      <c r="K8460" s="170">
        <v>4</v>
      </c>
      <c r="L8460" s="170">
        <v>12</v>
      </c>
      <c r="M8460" s="402">
        <v>32100</v>
      </c>
      <c r="N8460" s="170"/>
      <c r="O8460" s="170"/>
      <c r="P8460" s="402"/>
    </row>
    <row r="8461" spans="1:16" ht="33.75" x14ac:dyDescent="0.2">
      <c r="A8461" s="406" t="s">
        <v>3527</v>
      </c>
      <c r="B8461" s="406" t="s">
        <v>3526</v>
      </c>
      <c r="C8461" s="170" t="s">
        <v>2594</v>
      </c>
      <c r="D8461" s="405" t="s">
        <v>3823</v>
      </c>
      <c r="E8461" s="404">
        <v>5000</v>
      </c>
      <c r="F8461" s="434" t="s">
        <v>3822</v>
      </c>
      <c r="G8461" s="403" t="s">
        <v>3821</v>
      </c>
      <c r="H8461" s="170" t="s">
        <v>3820</v>
      </c>
      <c r="I8461" s="170" t="s">
        <v>3534</v>
      </c>
      <c r="J8461" s="155" t="s">
        <v>3820</v>
      </c>
      <c r="K8461" s="170">
        <v>4</v>
      </c>
      <c r="L8461" s="170">
        <v>12</v>
      </c>
      <c r="M8461" s="402">
        <v>60900</v>
      </c>
      <c r="N8461" s="170"/>
      <c r="O8461" s="170"/>
      <c r="P8461" s="402"/>
    </row>
    <row r="8462" spans="1:16" ht="33.75" x14ac:dyDescent="0.2">
      <c r="A8462" s="406" t="s">
        <v>3527</v>
      </c>
      <c r="B8462" s="406" t="s">
        <v>3526</v>
      </c>
      <c r="C8462" s="170" t="s">
        <v>2594</v>
      </c>
      <c r="D8462" s="405" t="s">
        <v>3819</v>
      </c>
      <c r="E8462" s="404">
        <v>1500</v>
      </c>
      <c r="F8462" s="434" t="s">
        <v>3818</v>
      </c>
      <c r="G8462" s="403" t="s">
        <v>3817</v>
      </c>
      <c r="H8462" s="170" t="s">
        <v>3816</v>
      </c>
      <c r="I8462" s="170" t="s">
        <v>3522</v>
      </c>
      <c r="J8462" s="155" t="s">
        <v>3816</v>
      </c>
      <c r="K8462" s="170">
        <v>4</v>
      </c>
      <c r="L8462" s="170">
        <v>12</v>
      </c>
      <c r="M8462" s="402">
        <v>19100</v>
      </c>
      <c r="N8462" s="170"/>
      <c r="O8462" s="170"/>
      <c r="P8462" s="402"/>
    </row>
    <row r="8463" spans="1:16" ht="33.75" x14ac:dyDescent="0.2">
      <c r="A8463" s="406" t="s">
        <v>3527</v>
      </c>
      <c r="B8463" s="406" t="s">
        <v>3526</v>
      </c>
      <c r="C8463" s="170" t="s">
        <v>2594</v>
      </c>
      <c r="D8463" s="405" t="s">
        <v>3627</v>
      </c>
      <c r="E8463" s="404">
        <v>2500</v>
      </c>
      <c r="F8463" s="434" t="s">
        <v>3811</v>
      </c>
      <c r="G8463" s="403" t="s">
        <v>3810</v>
      </c>
      <c r="H8463" s="170" t="s">
        <v>3542</v>
      </c>
      <c r="I8463" s="170" t="s">
        <v>3623</v>
      </c>
      <c r="J8463" s="155" t="s">
        <v>3623</v>
      </c>
      <c r="K8463" s="170">
        <v>4</v>
      </c>
      <c r="L8463" s="170">
        <v>12</v>
      </c>
      <c r="M8463" s="402">
        <v>30900</v>
      </c>
      <c r="N8463" s="170"/>
      <c r="O8463" s="170"/>
      <c r="P8463" s="402"/>
    </row>
    <row r="8464" spans="1:16" ht="33.75" x14ac:dyDescent="0.2">
      <c r="A8464" s="406" t="s">
        <v>3527</v>
      </c>
      <c r="B8464" s="406" t="s">
        <v>3526</v>
      </c>
      <c r="C8464" s="170" t="s">
        <v>2594</v>
      </c>
      <c r="D8464" s="405" t="s">
        <v>3809</v>
      </c>
      <c r="E8464" s="404">
        <v>2300</v>
      </c>
      <c r="F8464" s="434" t="s">
        <v>3808</v>
      </c>
      <c r="G8464" s="403" t="s">
        <v>3807</v>
      </c>
      <c r="H8464" s="170" t="s">
        <v>3538</v>
      </c>
      <c r="I8464" s="170" t="s">
        <v>3522</v>
      </c>
      <c r="J8464" s="155" t="s">
        <v>3538</v>
      </c>
      <c r="K8464" s="170">
        <v>4</v>
      </c>
      <c r="L8464" s="170">
        <v>12</v>
      </c>
      <c r="M8464" s="402">
        <v>23920.5</v>
      </c>
      <c r="N8464" s="170"/>
      <c r="O8464" s="170"/>
      <c r="P8464" s="402"/>
    </row>
    <row r="8465" spans="1:16" ht="33.75" x14ac:dyDescent="0.2">
      <c r="A8465" s="406" t="s">
        <v>3527</v>
      </c>
      <c r="B8465" s="406" t="s">
        <v>3526</v>
      </c>
      <c r="C8465" s="170" t="s">
        <v>2594</v>
      </c>
      <c r="D8465" s="405" t="s">
        <v>3598</v>
      </c>
      <c r="E8465" s="404">
        <v>3500</v>
      </c>
      <c r="F8465" s="434" t="s">
        <v>3806</v>
      </c>
      <c r="G8465" s="403" t="s">
        <v>3805</v>
      </c>
      <c r="H8465" s="170" t="s">
        <v>3533</v>
      </c>
      <c r="I8465" s="170" t="s">
        <v>3529</v>
      </c>
      <c r="J8465" s="155" t="s">
        <v>3533</v>
      </c>
      <c r="K8465" s="170">
        <v>4</v>
      </c>
      <c r="L8465" s="170">
        <v>12</v>
      </c>
      <c r="M8465" s="402">
        <v>42900</v>
      </c>
      <c r="N8465" s="170"/>
      <c r="O8465" s="170"/>
      <c r="P8465" s="402"/>
    </row>
    <row r="8466" spans="1:16" ht="33.75" x14ac:dyDescent="0.2">
      <c r="A8466" s="406" t="s">
        <v>3527</v>
      </c>
      <c r="B8466" s="406" t="s">
        <v>3526</v>
      </c>
      <c r="C8466" s="170" t="s">
        <v>2594</v>
      </c>
      <c r="D8466" s="405" t="s">
        <v>3804</v>
      </c>
      <c r="E8466" s="404">
        <v>5500</v>
      </c>
      <c r="F8466" s="434" t="s">
        <v>3803</v>
      </c>
      <c r="G8466" s="403" t="s">
        <v>3802</v>
      </c>
      <c r="H8466" s="170" t="s">
        <v>3801</v>
      </c>
      <c r="I8466" s="170" t="s">
        <v>3529</v>
      </c>
      <c r="J8466" s="155" t="s">
        <v>3801</v>
      </c>
      <c r="K8466" s="170">
        <v>4</v>
      </c>
      <c r="L8466" s="170">
        <v>12</v>
      </c>
      <c r="M8466" s="402">
        <v>66900</v>
      </c>
      <c r="N8466" s="170"/>
      <c r="O8466" s="170"/>
      <c r="P8466" s="402"/>
    </row>
    <row r="8467" spans="1:16" ht="33.75" x14ac:dyDescent="0.2">
      <c r="A8467" s="406" t="s">
        <v>3527</v>
      </c>
      <c r="B8467" s="406" t="s">
        <v>3526</v>
      </c>
      <c r="C8467" s="170" t="s">
        <v>2594</v>
      </c>
      <c r="D8467" s="405" t="s">
        <v>4036</v>
      </c>
      <c r="E8467" s="404">
        <v>3500</v>
      </c>
      <c r="F8467" s="434" t="s">
        <v>5858</v>
      </c>
      <c r="G8467" s="403" t="s">
        <v>5857</v>
      </c>
      <c r="H8467" s="170" t="s">
        <v>3779</v>
      </c>
      <c r="I8467" s="170" t="s">
        <v>3529</v>
      </c>
      <c r="J8467" s="155" t="s">
        <v>3779</v>
      </c>
      <c r="K8467" s="170">
        <v>3</v>
      </c>
      <c r="L8467" s="170">
        <v>7</v>
      </c>
      <c r="M8467" s="402">
        <v>24926</v>
      </c>
      <c r="N8467" s="170"/>
      <c r="O8467" s="170"/>
      <c r="P8467" s="402"/>
    </row>
    <row r="8468" spans="1:16" ht="33.75" x14ac:dyDescent="0.2">
      <c r="A8468" s="406" t="s">
        <v>3527</v>
      </c>
      <c r="B8468" s="406" t="s">
        <v>3526</v>
      </c>
      <c r="C8468" s="170" t="s">
        <v>2594</v>
      </c>
      <c r="D8468" s="405" t="s">
        <v>3800</v>
      </c>
      <c r="E8468" s="404">
        <v>1750</v>
      </c>
      <c r="F8468" s="434" t="s">
        <v>3799</v>
      </c>
      <c r="G8468" s="403" t="s">
        <v>3798</v>
      </c>
      <c r="H8468" s="170" t="s">
        <v>3567</v>
      </c>
      <c r="I8468" s="170" t="s">
        <v>3534</v>
      </c>
      <c r="J8468" s="155" t="s">
        <v>3567</v>
      </c>
      <c r="K8468" s="170">
        <v>4</v>
      </c>
      <c r="L8468" s="170">
        <v>12</v>
      </c>
      <c r="M8468" s="402">
        <v>21900</v>
      </c>
      <c r="N8468" s="170"/>
      <c r="O8468" s="170"/>
      <c r="P8468" s="402"/>
    </row>
    <row r="8469" spans="1:16" ht="33.75" x14ac:dyDescent="0.2">
      <c r="A8469" s="406" t="s">
        <v>3527</v>
      </c>
      <c r="B8469" s="406" t="s">
        <v>3526</v>
      </c>
      <c r="C8469" s="170" t="s">
        <v>2594</v>
      </c>
      <c r="D8469" s="405" t="s">
        <v>3797</v>
      </c>
      <c r="E8469" s="404">
        <v>4000</v>
      </c>
      <c r="F8469" s="434" t="s">
        <v>3796</v>
      </c>
      <c r="G8469" s="403" t="s">
        <v>3795</v>
      </c>
      <c r="H8469" s="170" t="s">
        <v>3794</v>
      </c>
      <c r="I8469" s="170" t="s">
        <v>3534</v>
      </c>
      <c r="J8469" s="155" t="s">
        <v>3794</v>
      </c>
      <c r="K8469" s="170">
        <v>4</v>
      </c>
      <c r="L8469" s="170">
        <v>12</v>
      </c>
      <c r="M8469" s="402">
        <v>48900</v>
      </c>
      <c r="N8469" s="170"/>
      <c r="O8469" s="170"/>
      <c r="P8469" s="402"/>
    </row>
    <row r="8470" spans="1:16" ht="33.75" x14ac:dyDescent="0.2">
      <c r="A8470" s="406" t="s">
        <v>3527</v>
      </c>
      <c r="B8470" s="406" t="s">
        <v>3526</v>
      </c>
      <c r="C8470" s="170" t="s">
        <v>2594</v>
      </c>
      <c r="D8470" s="405" t="s">
        <v>3793</v>
      </c>
      <c r="E8470" s="404">
        <v>3500</v>
      </c>
      <c r="F8470" s="434" t="s">
        <v>3792</v>
      </c>
      <c r="G8470" s="403" t="s">
        <v>3791</v>
      </c>
      <c r="H8470" s="170" t="s">
        <v>3790</v>
      </c>
      <c r="I8470" s="170" t="s">
        <v>3534</v>
      </c>
      <c r="J8470" s="155" t="s">
        <v>3790</v>
      </c>
      <c r="K8470" s="170">
        <v>4</v>
      </c>
      <c r="L8470" s="170">
        <v>12</v>
      </c>
      <c r="M8470" s="402">
        <v>42900</v>
      </c>
      <c r="N8470" s="170"/>
      <c r="O8470" s="170"/>
      <c r="P8470" s="402"/>
    </row>
    <row r="8471" spans="1:16" ht="33.75" x14ac:dyDescent="0.2">
      <c r="A8471" s="406" t="s">
        <v>3527</v>
      </c>
      <c r="B8471" s="406" t="s">
        <v>3526</v>
      </c>
      <c r="C8471" s="170" t="s">
        <v>2594</v>
      </c>
      <c r="D8471" s="405" t="s">
        <v>5856</v>
      </c>
      <c r="E8471" s="404">
        <v>4500</v>
      </c>
      <c r="F8471" s="434" t="s">
        <v>5855</v>
      </c>
      <c r="G8471" s="403" t="s">
        <v>5854</v>
      </c>
      <c r="H8471" s="170" t="s">
        <v>4785</v>
      </c>
      <c r="I8471" s="170" t="s">
        <v>3522</v>
      </c>
      <c r="J8471" s="155" t="s">
        <v>4785</v>
      </c>
      <c r="K8471" s="170">
        <v>3</v>
      </c>
      <c r="L8471" s="170">
        <v>7</v>
      </c>
      <c r="M8471" s="402">
        <v>33363</v>
      </c>
      <c r="N8471" s="170"/>
      <c r="O8471" s="170"/>
      <c r="P8471" s="402"/>
    </row>
    <row r="8472" spans="1:16" ht="33.75" x14ac:dyDescent="0.2">
      <c r="A8472" s="406" t="s">
        <v>3527</v>
      </c>
      <c r="B8472" s="406" t="s">
        <v>3526</v>
      </c>
      <c r="C8472" s="170" t="s">
        <v>2594</v>
      </c>
      <c r="D8472" s="405" t="s">
        <v>3789</v>
      </c>
      <c r="E8472" s="404">
        <v>2000</v>
      </c>
      <c r="F8472" s="434" t="s">
        <v>3788</v>
      </c>
      <c r="G8472" s="403" t="s">
        <v>3787</v>
      </c>
      <c r="H8472" s="170" t="s">
        <v>3567</v>
      </c>
      <c r="I8472" s="170" t="s">
        <v>3534</v>
      </c>
      <c r="J8472" s="155" t="s">
        <v>3567</v>
      </c>
      <c r="K8472" s="170">
        <v>4</v>
      </c>
      <c r="L8472" s="170">
        <v>12</v>
      </c>
      <c r="M8472" s="402">
        <v>24900</v>
      </c>
      <c r="N8472" s="170"/>
      <c r="O8472" s="170"/>
      <c r="P8472" s="402"/>
    </row>
    <row r="8473" spans="1:16" ht="33.75" x14ac:dyDescent="0.2">
      <c r="A8473" s="406" t="s">
        <v>3527</v>
      </c>
      <c r="B8473" s="406" t="s">
        <v>3526</v>
      </c>
      <c r="C8473" s="170" t="s">
        <v>2594</v>
      </c>
      <c r="D8473" s="405" t="s">
        <v>3784</v>
      </c>
      <c r="E8473" s="404">
        <v>3500</v>
      </c>
      <c r="F8473" s="434" t="s">
        <v>3783</v>
      </c>
      <c r="G8473" s="403" t="s">
        <v>3782</v>
      </c>
      <c r="H8473" s="170" t="s">
        <v>3574</v>
      </c>
      <c r="I8473" s="170" t="s">
        <v>3529</v>
      </c>
      <c r="J8473" s="155" t="s">
        <v>3574</v>
      </c>
      <c r="K8473" s="170">
        <v>4</v>
      </c>
      <c r="L8473" s="170">
        <v>12</v>
      </c>
      <c r="M8473" s="402">
        <v>43020.56</v>
      </c>
      <c r="N8473" s="170"/>
      <c r="O8473" s="170"/>
      <c r="P8473" s="402"/>
    </row>
    <row r="8474" spans="1:16" ht="33.75" x14ac:dyDescent="0.2">
      <c r="A8474" s="406" t="s">
        <v>3527</v>
      </c>
      <c r="B8474" s="406" t="s">
        <v>3526</v>
      </c>
      <c r="C8474" s="170" t="s">
        <v>2594</v>
      </c>
      <c r="D8474" s="405" t="s">
        <v>3532</v>
      </c>
      <c r="E8474" s="404">
        <v>2600</v>
      </c>
      <c r="F8474" s="434" t="s">
        <v>3781</v>
      </c>
      <c r="G8474" s="403" t="s">
        <v>3780</v>
      </c>
      <c r="H8474" s="170" t="s">
        <v>3779</v>
      </c>
      <c r="I8474" s="170" t="s">
        <v>3534</v>
      </c>
      <c r="J8474" s="155" t="s">
        <v>3779</v>
      </c>
      <c r="K8474" s="170">
        <v>4</v>
      </c>
      <c r="L8474" s="170">
        <v>12</v>
      </c>
      <c r="M8474" s="402">
        <v>32100</v>
      </c>
      <c r="N8474" s="170"/>
      <c r="O8474" s="170"/>
      <c r="P8474" s="402"/>
    </row>
    <row r="8475" spans="1:16" ht="33.75" x14ac:dyDescent="0.2">
      <c r="A8475" s="406" t="s">
        <v>3527</v>
      </c>
      <c r="B8475" s="406" t="s">
        <v>3526</v>
      </c>
      <c r="C8475" s="170" t="s">
        <v>2594</v>
      </c>
      <c r="D8475" s="405" t="s">
        <v>3778</v>
      </c>
      <c r="E8475" s="404">
        <v>3500</v>
      </c>
      <c r="F8475" s="434" t="s">
        <v>3777</v>
      </c>
      <c r="G8475" s="403" t="s">
        <v>3776</v>
      </c>
      <c r="H8475" s="170" t="s">
        <v>3775</v>
      </c>
      <c r="I8475" s="170" t="s">
        <v>3704</v>
      </c>
      <c r="J8475" s="155" t="s">
        <v>3775</v>
      </c>
      <c r="K8475" s="170">
        <v>4</v>
      </c>
      <c r="L8475" s="170">
        <v>12</v>
      </c>
      <c r="M8475" s="402">
        <v>42900</v>
      </c>
      <c r="N8475" s="170"/>
      <c r="O8475" s="170"/>
      <c r="P8475" s="402"/>
    </row>
    <row r="8476" spans="1:16" ht="33.75" x14ac:dyDescent="0.2">
      <c r="A8476" s="406" t="s">
        <v>3527</v>
      </c>
      <c r="B8476" s="406" t="s">
        <v>3526</v>
      </c>
      <c r="C8476" s="170" t="s">
        <v>2594</v>
      </c>
      <c r="D8476" s="405" t="s">
        <v>3774</v>
      </c>
      <c r="E8476" s="404">
        <v>2500</v>
      </c>
      <c r="F8476" s="434" t="s">
        <v>3773</v>
      </c>
      <c r="G8476" s="403" t="s">
        <v>3772</v>
      </c>
      <c r="H8476" s="170" t="s">
        <v>3542</v>
      </c>
      <c r="I8476" s="170" t="s">
        <v>3529</v>
      </c>
      <c r="J8476" s="155" t="s">
        <v>3542</v>
      </c>
      <c r="K8476" s="170">
        <v>4</v>
      </c>
      <c r="L8476" s="170">
        <v>12</v>
      </c>
      <c r="M8476" s="402">
        <v>30900</v>
      </c>
      <c r="N8476" s="170"/>
      <c r="O8476" s="170"/>
      <c r="P8476" s="402"/>
    </row>
    <row r="8477" spans="1:16" ht="33.75" x14ac:dyDescent="0.2">
      <c r="A8477" s="406" t="s">
        <v>3527</v>
      </c>
      <c r="B8477" s="406" t="s">
        <v>3526</v>
      </c>
      <c r="C8477" s="170" t="s">
        <v>2594</v>
      </c>
      <c r="D8477" s="405" t="s">
        <v>4036</v>
      </c>
      <c r="E8477" s="404">
        <v>3500</v>
      </c>
      <c r="F8477" s="434" t="s">
        <v>5853</v>
      </c>
      <c r="G8477" s="403" t="s">
        <v>5852</v>
      </c>
      <c r="H8477" s="170" t="s">
        <v>3538</v>
      </c>
      <c r="I8477" s="170" t="s">
        <v>3522</v>
      </c>
      <c r="J8477" s="155" t="s">
        <v>3538</v>
      </c>
      <c r="K8477" s="170">
        <v>3</v>
      </c>
      <c r="L8477" s="170">
        <v>7</v>
      </c>
      <c r="M8477" s="402">
        <v>24926</v>
      </c>
      <c r="N8477" s="170"/>
      <c r="O8477" s="170"/>
      <c r="P8477" s="402"/>
    </row>
    <row r="8478" spans="1:16" ht="33.75" x14ac:dyDescent="0.2">
      <c r="A8478" s="406" t="s">
        <v>3527</v>
      </c>
      <c r="B8478" s="406" t="s">
        <v>3526</v>
      </c>
      <c r="C8478" s="170" t="s">
        <v>2594</v>
      </c>
      <c r="D8478" s="405" t="s">
        <v>3771</v>
      </c>
      <c r="E8478" s="404">
        <v>6000</v>
      </c>
      <c r="F8478" s="434" t="s">
        <v>3770</v>
      </c>
      <c r="G8478" s="403" t="s">
        <v>3769</v>
      </c>
      <c r="H8478" s="170" t="s">
        <v>3533</v>
      </c>
      <c r="I8478" s="170" t="s">
        <v>3534</v>
      </c>
      <c r="J8478" s="155" t="s">
        <v>3533</v>
      </c>
      <c r="K8478" s="170">
        <v>4</v>
      </c>
      <c r="L8478" s="170">
        <v>12</v>
      </c>
      <c r="M8478" s="402">
        <v>72900</v>
      </c>
      <c r="N8478" s="170"/>
      <c r="O8478" s="170"/>
      <c r="P8478" s="402"/>
    </row>
    <row r="8479" spans="1:16" ht="33.75" x14ac:dyDescent="0.2">
      <c r="A8479" s="406" t="s">
        <v>3527</v>
      </c>
      <c r="B8479" s="406" t="s">
        <v>3526</v>
      </c>
      <c r="C8479" s="170" t="s">
        <v>2594</v>
      </c>
      <c r="D8479" s="405" t="s">
        <v>3655</v>
      </c>
      <c r="E8479" s="404">
        <v>2057</v>
      </c>
      <c r="F8479" s="434" t="s">
        <v>3768</v>
      </c>
      <c r="G8479" s="403" t="s">
        <v>3767</v>
      </c>
      <c r="H8479" s="170" t="s">
        <v>3766</v>
      </c>
      <c r="I8479" s="170" t="s">
        <v>3522</v>
      </c>
      <c r="J8479" s="155" t="s">
        <v>3766</v>
      </c>
      <c r="K8479" s="170">
        <v>4</v>
      </c>
      <c r="L8479" s="170">
        <v>12</v>
      </c>
      <c r="M8479" s="402">
        <v>25718.14</v>
      </c>
      <c r="N8479" s="170"/>
      <c r="O8479" s="170"/>
      <c r="P8479" s="402"/>
    </row>
    <row r="8480" spans="1:16" ht="33.75" x14ac:dyDescent="0.2">
      <c r="A8480" s="406" t="s">
        <v>3527</v>
      </c>
      <c r="B8480" s="406" t="s">
        <v>3526</v>
      </c>
      <c r="C8480" s="170" t="s">
        <v>2594</v>
      </c>
      <c r="D8480" s="405" t="s">
        <v>3558</v>
      </c>
      <c r="E8480" s="404">
        <v>3500</v>
      </c>
      <c r="F8480" s="434" t="s">
        <v>3765</v>
      </c>
      <c r="G8480" s="403" t="s">
        <v>3764</v>
      </c>
      <c r="H8480" s="170" t="s">
        <v>3542</v>
      </c>
      <c r="I8480" s="170" t="s">
        <v>3529</v>
      </c>
      <c r="J8480" s="155" t="s">
        <v>3542</v>
      </c>
      <c r="K8480" s="170">
        <v>4</v>
      </c>
      <c r="L8480" s="170">
        <v>12</v>
      </c>
      <c r="M8480" s="402">
        <v>42900</v>
      </c>
      <c r="N8480" s="170"/>
      <c r="O8480" s="170"/>
      <c r="P8480" s="402"/>
    </row>
    <row r="8481" spans="1:16" ht="33.75" x14ac:dyDescent="0.2">
      <c r="A8481" s="406" t="s">
        <v>3527</v>
      </c>
      <c r="B8481" s="406" t="s">
        <v>3526</v>
      </c>
      <c r="C8481" s="170" t="s">
        <v>2594</v>
      </c>
      <c r="D8481" s="405" t="s">
        <v>3532</v>
      </c>
      <c r="E8481" s="404">
        <v>2500</v>
      </c>
      <c r="F8481" s="434" t="s">
        <v>3763</v>
      </c>
      <c r="G8481" s="403" t="s">
        <v>3762</v>
      </c>
      <c r="H8481" s="170" t="s">
        <v>3761</v>
      </c>
      <c r="I8481" s="170" t="s">
        <v>3623</v>
      </c>
      <c r="J8481" s="155" t="s">
        <v>3623</v>
      </c>
      <c r="K8481" s="170">
        <v>4</v>
      </c>
      <c r="L8481" s="170">
        <v>12</v>
      </c>
      <c r="M8481" s="402">
        <v>30986.11</v>
      </c>
      <c r="N8481" s="170"/>
      <c r="O8481" s="170"/>
      <c r="P8481" s="402"/>
    </row>
    <row r="8482" spans="1:16" ht="33.75" x14ac:dyDescent="0.2">
      <c r="A8482" s="406" t="s">
        <v>3527</v>
      </c>
      <c r="B8482" s="406" t="s">
        <v>3526</v>
      </c>
      <c r="C8482" s="170" t="s">
        <v>2594</v>
      </c>
      <c r="D8482" s="405" t="s">
        <v>3740</v>
      </c>
      <c r="E8482" s="404">
        <v>3500</v>
      </c>
      <c r="F8482" s="434" t="s">
        <v>3760</v>
      </c>
      <c r="G8482" s="403" t="s">
        <v>3759</v>
      </c>
      <c r="H8482" s="170" t="s">
        <v>3542</v>
      </c>
      <c r="I8482" s="170" t="s">
        <v>3529</v>
      </c>
      <c r="J8482" s="155" t="s">
        <v>3542</v>
      </c>
      <c r="K8482" s="170">
        <v>4</v>
      </c>
      <c r="L8482" s="170">
        <v>12</v>
      </c>
      <c r="M8482" s="402">
        <v>42900</v>
      </c>
      <c r="N8482" s="170"/>
      <c r="O8482" s="170"/>
      <c r="P8482" s="402"/>
    </row>
    <row r="8483" spans="1:16" ht="33.75" x14ac:dyDescent="0.2">
      <c r="A8483" s="406" t="s">
        <v>3527</v>
      </c>
      <c r="B8483" s="406" t="s">
        <v>3526</v>
      </c>
      <c r="C8483" s="170" t="s">
        <v>2594</v>
      </c>
      <c r="D8483" s="405" t="s">
        <v>3758</v>
      </c>
      <c r="E8483" s="404">
        <v>5000</v>
      </c>
      <c r="F8483" s="434" t="s">
        <v>3757</v>
      </c>
      <c r="G8483" s="403" t="s">
        <v>3756</v>
      </c>
      <c r="H8483" s="170" t="s">
        <v>3567</v>
      </c>
      <c r="I8483" s="170" t="s">
        <v>3529</v>
      </c>
      <c r="J8483" s="155" t="s">
        <v>3567</v>
      </c>
      <c r="K8483" s="170">
        <v>4</v>
      </c>
      <c r="L8483" s="170">
        <v>12</v>
      </c>
      <c r="M8483" s="402">
        <v>60900</v>
      </c>
      <c r="N8483" s="170"/>
      <c r="O8483" s="170"/>
      <c r="P8483" s="402"/>
    </row>
    <row r="8484" spans="1:16" ht="33.75" x14ac:dyDescent="0.2">
      <c r="A8484" s="406" t="s">
        <v>3527</v>
      </c>
      <c r="B8484" s="406" t="s">
        <v>3526</v>
      </c>
      <c r="C8484" s="170" t="s">
        <v>2594</v>
      </c>
      <c r="D8484" s="405" t="s">
        <v>3755</v>
      </c>
      <c r="E8484" s="404">
        <v>5000</v>
      </c>
      <c r="F8484" s="434" t="s">
        <v>3754</v>
      </c>
      <c r="G8484" s="403" t="s">
        <v>3753</v>
      </c>
      <c r="H8484" s="170" t="s">
        <v>3533</v>
      </c>
      <c r="I8484" s="170" t="s">
        <v>3623</v>
      </c>
      <c r="J8484" s="155" t="s">
        <v>3623</v>
      </c>
      <c r="K8484" s="170">
        <v>4</v>
      </c>
      <c r="L8484" s="170">
        <v>12</v>
      </c>
      <c r="M8484" s="402">
        <v>60900</v>
      </c>
      <c r="N8484" s="170"/>
      <c r="O8484" s="170"/>
      <c r="P8484" s="402"/>
    </row>
    <row r="8485" spans="1:16" ht="33.75" x14ac:dyDescent="0.2">
      <c r="A8485" s="406" t="s">
        <v>3527</v>
      </c>
      <c r="B8485" s="406" t="s">
        <v>3526</v>
      </c>
      <c r="C8485" s="170" t="s">
        <v>2594</v>
      </c>
      <c r="D8485" s="405" t="s">
        <v>3655</v>
      </c>
      <c r="E8485" s="404">
        <v>2057</v>
      </c>
      <c r="F8485" s="434" t="s">
        <v>3752</v>
      </c>
      <c r="G8485" s="403" t="s">
        <v>3751</v>
      </c>
      <c r="H8485" s="170" t="s">
        <v>3574</v>
      </c>
      <c r="I8485" s="170" t="s">
        <v>3534</v>
      </c>
      <c r="J8485" s="155" t="s">
        <v>3574</v>
      </c>
      <c r="K8485" s="170">
        <v>4</v>
      </c>
      <c r="L8485" s="170">
        <v>12</v>
      </c>
      <c r="M8485" s="402">
        <v>25657.14</v>
      </c>
      <c r="N8485" s="170"/>
      <c r="O8485" s="170"/>
      <c r="P8485" s="402"/>
    </row>
    <row r="8486" spans="1:16" ht="33.75" x14ac:dyDescent="0.2">
      <c r="A8486" s="406" t="s">
        <v>3527</v>
      </c>
      <c r="B8486" s="406" t="s">
        <v>3526</v>
      </c>
      <c r="C8486" s="170" t="s">
        <v>2594</v>
      </c>
      <c r="D8486" s="405" t="s">
        <v>3627</v>
      </c>
      <c r="E8486" s="404">
        <v>3500</v>
      </c>
      <c r="F8486" s="434" t="s">
        <v>3750</v>
      </c>
      <c r="G8486" s="403" t="s">
        <v>3749</v>
      </c>
      <c r="H8486" s="170" t="s">
        <v>3567</v>
      </c>
      <c r="I8486" s="170" t="s">
        <v>3534</v>
      </c>
      <c r="J8486" s="155" t="s">
        <v>3567</v>
      </c>
      <c r="K8486" s="170">
        <v>4</v>
      </c>
      <c r="L8486" s="170">
        <v>12</v>
      </c>
      <c r="M8486" s="402">
        <v>42900</v>
      </c>
      <c r="N8486" s="170"/>
      <c r="O8486" s="170"/>
      <c r="P8486" s="402"/>
    </row>
    <row r="8487" spans="1:16" ht="33.75" x14ac:dyDescent="0.2">
      <c r="A8487" s="406" t="s">
        <v>3527</v>
      </c>
      <c r="B8487" s="406" t="s">
        <v>3526</v>
      </c>
      <c r="C8487" s="170" t="s">
        <v>2594</v>
      </c>
      <c r="D8487" s="405" t="s">
        <v>3748</v>
      </c>
      <c r="E8487" s="404">
        <v>6500</v>
      </c>
      <c r="F8487" s="434" t="s">
        <v>3747</v>
      </c>
      <c r="G8487" s="403" t="s">
        <v>3746</v>
      </c>
      <c r="H8487" s="170" t="s">
        <v>3542</v>
      </c>
      <c r="I8487" s="170" t="s">
        <v>3529</v>
      </c>
      <c r="J8487" s="155" t="s">
        <v>3542</v>
      </c>
      <c r="K8487" s="170">
        <v>4</v>
      </c>
      <c r="L8487" s="170">
        <v>12</v>
      </c>
      <c r="M8487" s="402">
        <v>78900</v>
      </c>
      <c r="N8487" s="170"/>
      <c r="O8487" s="170"/>
      <c r="P8487" s="402"/>
    </row>
    <row r="8488" spans="1:16" ht="33.75" x14ac:dyDescent="0.2">
      <c r="A8488" s="406" t="s">
        <v>3527</v>
      </c>
      <c r="B8488" s="406" t="s">
        <v>3526</v>
      </c>
      <c r="C8488" s="170" t="s">
        <v>2594</v>
      </c>
      <c r="D8488" s="405" t="s">
        <v>5851</v>
      </c>
      <c r="E8488" s="404">
        <v>2500</v>
      </c>
      <c r="F8488" s="434" t="s">
        <v>3745</v>
      </c>
      <c r="G8488" s="403" t="s">
        <v>3744</v>
      </c>
      <c r="H8488" s="170" t="s">
        <v>3567</v>
      </c>
      <c r="I8488" s="170" t="s">
        <v>3529</v>
      </c>
      <c r="J8488" s="155" t="s">
        <v>3567</v>
      </c>
      <c r="K8488" s="170">
        <v>1</v>
      </c>
      <c r="L8488" s="170">
        <v>1</v>
      </c>
      <c r="M8488" s="402">
        <v>680.83</v>
      </c>
      <c r="N8488" s="170"/>
      <c r="O8488" s="170"/>
      <c r="P8488" s="402"/>
    </row>
    <row r="8489" spans="1:16" ht="33.75" x14ac:dyDescent="0.2">
      <c r="A8489" s="406" t="s">
        <v>3527</v>
      </c>
      <c r="B8489" s="406" t="s">
        <v>3526</v>
      </c>
      <c r="C8489" s="170" t="s">
        <v>2594</v>
      </c>
      <c r="D8489" s="405" t="s">
        <v>3598</v>
      </c>
      <c r="E8489" s="404">
        <v>3500</v>
      </c>
      <c r="F8489" s="434" t="s">
        <v>3745</v>
      </c>
      <c r="G8489" s="403" t="s">
        <v>3744</v>
      </c>
      <c r="H8489" s="170" t="s">
        <v>3567</v>
      </c>
      <c r="I8489" s="170" t="s">
        <v>3529</v>
      </c>
      <c r="J8489" s="155" t="s">
        <v>3567</v>
      </c>
      <c r="K8489" s="170">
        <v>4</v>
      </c>
      <c r="L8489" s="170">
        <v>12</v>
      </c>
      <c r="M8489" s="402">
        <v>42783.33</v>
      </c>
      <c r="N8489" s="170"/>
      <c r="O8489" s="170"/>
      <c r="P8489" s="402"/>
    </row>
    <row r="8490" spans="1:16" ht="33.75" x14ac:dyDescent="0.2">
      <c r="A8490" s="406" t="s">
        <v>3527</v>
      </c>
      <c r="B8490" s="406" t="s">
        <v>3526</v>
      </c>
      <c r="C8490" s="170" t="s">
        <v>2594</v>
      </c>
      <c r="D8490" s="405" t="s">
        <v>5850</v>
      </c>
      <c r="E8490" s="404">
        <v>1800</v>
      </c>
      <c r="F8490" s="434" t="s">
        <v>5849</v>
      </c>
      <c r="G8490" s="403" t="s">
        <v>5848</v>
      </c>
      <c r="H8490" s="170" t="s">
        <v>3574</v>
      </c>
      <c r="I8490" s="170" t="s">
        <v>3534</v>
      </c>
      <c r="J8490" s="155" t="s">
        <v>3574</v>
      </c>
      <c r="K8490" s="170">
        <v>3</v>
      </c>
      <c r="L8490" s="170">
        <v>7</v>
      </c>
      <c r="M8490" s="402">
        <v>12964.8</v>
      </c>
      <c r="N8490" s="170"/>
      <c r="O8490" s="170"/>
      <c r="P8490" s="402"/>
    </row>
    <row r="8491" spans="1:16" ht="33.75" x14ac:dyDescent="0.2">
      <c r="A8491" s="406" t="s">
        <v>3527</v>
      </c>
      <c r="B8491" s="406" t="s">
        <v>3526</v>
      </c>
      <c r="C8491" s="170" t="s">
        <v>2594</v>
      </c>
      <c r="D8491" s="405" t="s">
        <v>3740</v>
      </c>
      <c r="E8491" s="404">
        <v>3500</v>
      </c>
      <c r="F8491" s="434" t="s">
        <v>3739</v>
      </c>
      <c r="G8491" s="403" t="s">
        <v>3738</v>
      </c>
      <c r="H8491" s="170" t="s">
        <v>3538</v>
      </c>
      <c r="I8491" s="170" t="s">
        <v>3522</v>
      </c>
      <c r="J8491" s="155" t="s">
        <v>3538</v>
      </c>
      <c r="K8491" s="170">
        <v>4</v>
      </c>
      <c r="L8491" s="170">
        <v>10</v>
      </c>
      <c r="M8491" s="402">
        <v>35900</v>
      </c>
      <c r="N8491" s="170"/>
      <c r="O8491" s="170"/>
      <c r="P8491" s="402"/>
    </row>
    <row r="8492" spans="1:16" ht="33.75" x14ac:dyDescent="0.2">
      <c r="A8492" s="406" t="s">
        <v>3527</v>
      </c>
      <c r="B8492" s="406" t="s">
        <v>3526</v>
      </c>
      <c r="C8492" s="170" t="s">
        <v>2594</v>
      </c>
      <c r="D8492" s="405" t="s">
        <v>3525</v>
      </c>
      <c r="E8492" s="404">
        <v>2000</v>
      </c>
      <c r="F8492" s="434" t="s">
        <v>3737</v>
      </c>
      <c r="G8492" s="403" t="s">
        <v>3736</v>
      </c>
      <c r="H8492" s="170" t="s">
        <v>3538</v>
      </c>
      <c r="I8492" s="170" t="s">
        <v>3522</v>
      </c>
      <c r="J8492" s="155" t="s">
        <v>3538</v>
      </c>
      <c r="K8492" s="170">
        <v>4</v>
      </c>
      <c r="L8492" s="170">
        <v>12</v>
      </c>
      <c r="M8492" s="402">
        <v>24900</v>
      </c>
      <c r="N8492" s="170"/>
      <c r="O8492" s="170"/>
      <c r="P8492" s="402"/>
    </row>
    <row r="8493" spans="1:16" ht="33.75" x14ac:dyDescent="0.2">
      <c r="A8493" s="406" t="s">
        <v>3527</v>
      </c>
      <c r="B8493" s="406" t="s">
        <v>3526</v>
      </c>
      <c r="C8493" s="170" t="s">
        <v>2594</v>
      </c>
      <c r="D8493" s="405" t="s">
        <v>3735</v>
      </c>
      <c r="E8493" s="404">
        <v>2500</v>
      </c>
      <c r="F8493" s="434" t="s">
        <v>3734</v>
      </c>
      <c r="G8493" s="403" t="s">
        <v>3733</v>
      </c>
      <c r="H8493" s="170" t="s">
        <v>3567</v>
      </c>
      <c r="I8493" s="170" t="s">
        <v>3534</v>
      </c>
      <c r="J8493" s="155" t="s">
        <v>3567</v>
      </c>
      <c r="K8493" s="170">
        <v>4</v>
      </c>
      <c r="L8493" s="170">
        <v>12</v>
      </c>
      <c r="M8493" s="402">
        <v>31029</v>
      </c>
      <c r="N8493" s="170"/>
      <c r="O8493" s="170"/>
      <c r="P8493" s="402"/>
    </row>
    <row r="8494" spans="1:16" ht="33.75" x14ac:dyDescent="0.2">
      <c r="A8494" s="406" t="s">
        <v>3527</v>
      </c>
      <c r="B8494" s="406" t="s">
        <v>3526</v>
      </c>
      <c r="C8494" s="170" t="s">
        <v>2594</v>
      </c>
      <c r="D8494" s="405" t="s">
        <v>3627</v>
      </c>
      <c r="E8494" s="404">
        <v>3500</v>
      </c>
      <c r="F8494" s="434" t="s">
        <v>5847</v>
      </c>
      <c r="G8494" s="403" t="s">
        <v>5846</v>
      </c>
      <c r="H8494" s="170" t="s">
        <v>4227</v>
      </c>
      <c r="I8494" s="170" t="s">
        <v>3623</v>
      </c>
      <c r="J8494" s="155" t="s">
        <v>3623</v>
      </c>
      <c r="K8494" s="170">
        <v>3</v>
      </c>
      <c r="L8494" s="170">
        <v>7</v>
      </c>
      <c r="M8494" s="402">
        <v>24800</v>
      </c>
      <c r="N8494" s="170"/>
      <c r="O8494" s="170"/>
      <c r="P8494" s="402"/>
    </row>
    <row r="8495" spans="1:16" ht="33.75" x14ac:dyDescent="0.2">
      <c r="A8495" s="406" t="s">
        <v>3527</v>
      </c>
      <c r="B8495" s="406" t="s">
        <v>3526</v>
      </c>
      <c r="C8495" s="170" t="s">
        <v>2594</v>
      </c>
      <c r="D8495" s="405" t="s">
        <v>3627</v>
      </c>
      <c r="E8495" s="404">
        <v>3500</v>
      </c>
      <c r="F8495" s="434" t="s">
        <v>3732</v>
      </c>
      <c r="G8495" s="403" t="s">
        <v>3731</v>
      </c>
      <c r="H8495" s="170" t="s">
        <v>3533</v>
      </c>
      <c r="I8495" s="170" t="s">
        <v>3534</v>
      </c>
      <c r="J8495" s="155" t="s">
        <v>3533</v>
      </c>
      <c r="K8495" s="170">
        <v>4</v>
      </c>
      <c r="L8495" s="170">
        <v>12</v>
      </c>
      <c r="M8495" s="402">
        <v>42900</v>
      </c>
      <c r="N8495" s="170"/>
      <c r="O8495" s="170"/>
      <c r="P8495" s="402"/>
    </row>
    <row r="8496" spans="1:16" ht="33.75" x14ac:dyDescent="0.2">
      <c r="A8496" s="406" t="s">
        <v>3527</v>
      </c>
      <c r="B8496" s="406" t="s">
        <v>3526</v>
      </c>
      <c r="C8496" s="170" t="s">
        <v>2594</v>
      </c>
      <c r="D8496" s="405" t="s">
        <v>3730</v>
      </c>
      <c r="E8496" s="404">
        <v>8000</v>
      </c>
      <c r="F8496" s="434" t="s">
        <v>3729</v>
      </c>
      <c r="G8496" s="403" t="s">
        <v>3728</v>
      </c>
      <c r="H8496" s="170" t="s">
        <v>3542</v>
      </c>
      <c r="I8496" s="170" t="s">
        <v>3529</v>
      </c>
      <c r="J8496" s="155" t="s">
        <v>3542</v>
      </c>
      <c r="K8496" s="170">
        <v>4</v>
      </c>
      <c r="L8496" s="170">
        <v>12</v>
      </c>
      <c r="M8496" s="402">
        <v>96900</v>
      </c>
      <c r="N8496" s="170"/>
      <c r="O8496" s="170"/>
      <c r="P8496" s="402"/>
    </row>
    <row r="8497" spans="1:16" ht="33.75" x14ac:dyDescent="0.2">
      <c r="A8497" s="406" t="s">
        <v>3527</v>
      </c>
      <c r="B8497" s="406" t="s">
        <v>3526</v>
      </c>
      <c r="C8497" s="170" t="s">
        <v>2594</v>
      </c>
      <c r="D8497" s="405" t="s">
        <v>3627</v>
      </c>
      <c r="E8497" s="404">
        <v>3500</v>
      </c>
      <c r="F8497" s="434" t="s">
        <v>5845</v>
      </c>
      <c r="G8497" s="403" t="s">
        <v>5844</v>
      </c>
      <c r="H8497" s="170" t="s">
        <v>3595</v>
      </c>
      <c r="I8497" s="170" t="s">
        <v>3534</v>
      </c>
      <c r="J8497" s="155" t="s">
        <v>3595</v>
      </c>
      <c r="K8497" s="170">
        <v>3</v>
      </c>
      <c r="L8497" s="170">
        <v>7</v>
      </c>
      <c r="M8497" s="402">
        <v>28455.17</v>
      </c>
      <c r="N8497" s="170"/>
      <c r="O8497" s="170"/>
      <c r="P8497" s="402"/>
    </row>
    <row r="8498" spans="1:16" ht="33.75" x14ac:dyDescent="0.2">
      <c r="A8498" s="406" t="s">
        <v>3527</v>
      </c>
      <c r="B8498" s="406" t="s">
        <v>3526</v>
      </c>
      <c r="C8498" s="170" t="s">
        <v>2594</v>
      </c>
      <c r="D8498" s="405" t="s">
        <v>3727</v>
      </c>
      <c r="E8498" s="404">
        <v>3600</v>
      </c>
      <c r="F8498" s="434" t="s">
        <v>3726</v>
      </c>
      <c r="G8498" s="403" t="s">
        <v>3725</v>
      </c>
      <c r="H8498" s="170" t="s">
        <v>3533</v>
      </c>
      <c r="I8498" s="170" t="s">
        <v>3529</v>
      </c>
      <c r="J8498" s="155" t="s">
        <v>3533</v>
      </c>
      <c r="K8498" s="170">
        <v>4</v>
      </c>
      <c r="L8498" s="170">
        <v>12</v>
      </c>
      <c r="M8498" s="402">
        <v>44100</v>
      </c>
      <c r="N8498" s="170"/>
      <c r="O8498" s="170"/>
      <c r="P8498" s="402"/>
    </row>
    <row r="8499" spans="1:16" ht="33.75" x14ac:dyDescent="0.2">
      <c r="A8499" s="406" t="s">
        <v>3527</v>
      </c>
      <c r="B8499" s="406" t="s">
        <v>3526</v>
      </c>
      <c r="C8499" s="170" t="s">
        <v>2594</v>
      </c>
      <c r="D8499" s="405" t="s">
        <v>3720</v>
      </c>
      <c r="E8499" s="404">
        <v>2000</v>
      </c>
      <c r="F8499" s="434" t="s">
        <v>3719</v>
      </c>
      <c r="G8499" s="403" t="s">
        <v>3718</v>
      </c>
      <c r="H8499" s="170" t="s">
        <v>3538</v>
      </c>
      <c r="I8499" s="170" t="s">
        <v>3522</v>
      </c>
      <c r="J8499" s="155" t="s">
        <v>3538</v>
      </c>
      <c r="K8499" s="170">
        <v>4</v>
      </c>
      <c r="L8499" s="170">
        <v>12</v>
      </c>
      <c r="M8499" s="402">
        <v>24900</v>
      </c>
      <c r="N8499" s="170"/>
      <c r="O8499" s="170"/>
      <c r="P8499" s="402"/>
    </row>
    <row r="8500" spans="1:16" ht="33.75" x14ac:dyDescent="0.2">
      <c r="A8500" s="406" t="s">
        <v>3527</v>
      </c>
      <c r="B8500" s="406" t="s">
        <v>3526</v>
      </c>
      <c r="C8500" s="170" t="s">
        <v>2594</v>
      </c>
      <c r="D8500" s="405" t="s">
        <v>3627</v>
      </c>
      <c r="E8500" s="404">
        <v>3500</v>
      </c>
      <c r="F8500" s="434" t="s">
        <v>3717</v>
      </c>
      <c r="G8500" s="403" t="s">
        <v>3716</v>
      </c>
      <c r="H8500" s="170" t="s">
        <v>3533</v>
      </c>
      <c r="I8500" s="170" t="s">
        <v>3560</v>
      </c>
      <c r="J8500" s="155" t="s">
        <v>3533</v>
      </c>
      <c r="K8500" s="170">
        <v>4</v>
      </c>
      <c r="L8500" s="170">
        <v>12</v>
      </c>
      <c r="M8500" s="402">
        <v>42900</v>
      </c>
      <c r="N8500" s="170"/>
      <c r="O8500" s="170"/>
      <c r="P8500" s="402"/>
    </row>
    <row r="8501" spans="1:16" ht="33.75" x14ac:dyDescent="0.2">
      <c r="A8501" s="406" t="s">
        <v>3527</v>
      </c>
      <c r="B8501" s="406" t="s">
        <v>3526</v>
      </c>
      <c r="C8501" s="170" t="s">
        <v>2594</v>
      </c>
      <c r="D8501" s="405" t="s">
        <v>3715</v>
      </c>
      <c r="E8501" s="404">
        <v>6500</v>
      </c>
      <c r="F8501" s="434" t="s">
        <v>3714</v>
      </c>
      <c r="G8501" s="403" t="s">
        <v>3713</v>
      </c>
      <c r="H8501" s="170" t="s">
        <v>3712</v>
      </c>
      <c r="I8501" s="170" t="s">
        <v>3529</v>
      </c>
      <c r="J8501" s="155" t="s">
        <v>3712</v>
      </c>
      <c r="K8501" s="170">
        <v>4</v>
      </c>
      <c r="L8501" s="170">
        <v>12</v>
      </c>
      <c r="M8501" s="402">
        <v>78900</v>
      </c>
      <c r="N8501" s="170"/>
      <c r="O8501" s="170"/>
      <c r="P8501" s="402"/>
    </row>
    <row r="8502" spans="1:16" ht="33.75" x14ac:dyDescent="0.2">
      <c r="A8502" s="406" t="s">
        <v>3527</v>
      </c>
      <c r="B8502" s="406" t="s">
        <v>3526</v>
      </c>
      <c r="C8502" s="170" t="s">
        <v>2594</v>
      </c>
      <c r="D8502" s="405" t="s">
        <v>3548</v>
      </c>
      <c r="E8502" s="404">
        <v>3000</v>
      </c>
      <c r="F8502" s="434" t="s">
        <v>3711</v>
      </c>
      <c r="G8502" s="403" t="s">
        <v>3710</v>
      </c>
      <c r="H8502" s="170" t="s">
        <v>3574</v>
      </c>
      <c r="I8502" s="170" t="s">
        <v>3534</v>
      </c>
      <c r="J8502" s="155" t="s">
        <v>3574</v>
      </c>
      <c r="K8502" s="170">
        <v>4</v>
      </c>
      <c r="L8502" s="170">
        <v>12</v>
      </c>
      <c r="M8502" s="402">
        <v>36900</v>
      </c>
      <c r="N8502" s="170"/>
      <c r="O8502" s="170"/>
      <c r="P8502" s="402"/>
    </row>
    <row r="8503" spans="1:16" ht="33.75" x14ac:dyDescent="0.2">
      <c r="A8503" s="406" t="s">
        <v>3527</v>
      </c>
      <c r="B8503" s="406" t="s">
        <v>3526</v>
      </c>
      <c r="C8503" s="170" t="s">
        <v>2594</v>
      </c>
      <c r="D8503" s="405" t="s">
        <v>5843</v>
      </c>
      <c r="E8503" s="404">
        <v>6000</v>
      </c>
      <c r="F8503" s="434" t="s">
        <v>5842</v>
      </c>
      <c r="G8503" s="403" t="s">
        <v>5841</v>
      </c>
      <c r="H8503" s="170" t="s">
        <v>3542</v>
      </c>
      <c r="I8503" s="170" t="s">
        <v>3529</v>
      </c>
      <c r="J8503" s="155" t="s">
        <v>3542</v>
      </c>
      <c r="K8503" s="170">
        <v>2</v>
      </c>
      <c r="L8503" s="170">
        <v>6</v>
      </c>
      <c r="M8503" s="402">
        <v>43000</v>
      </c>
      <c r="N8503" s="170"/>
      <c r="O8503" s="170"/>
      <c r="P8503" s="402"/>
    </row>
    <row r="8504" spans="1:16" ht="33.75" x14ac:dyDescent="0.2">
      <c r="A8504" s="406" t="s">
        <v>3527</v>
      </c>
      <c r="B8504" s="406" t="s">
        <v>3526</v>
      </c>
      <c r="C8504" s="170" t="s">
        <v>2594</v>
      </c>
      <c r="D8504" s="405" t="s">
        <v>3627</v>
      </c>
      <c r="E8504" s="404">
        <v>3500</v>
      </c>
      <c r="F8504" s="434" t="s">
        <v>5840</v>
      </c>
      <c r="G8504" s="403" t="s">
        <v>5839</v>
      </c>
      <c r="H8504" s="170" t="s">
        <v>4565</v>
      </c>
      <c r="I8504" s="170" t="s">
        <v>3534</v>
      </c>
      <c r="J8504" s="155" t="s">
        <v>4565</v>
      </c>
      <c r="K8504" s="170">
        <v>3</v>
      </c>
      <c r="L8504" s="170">
        <v>7</v>
      </c>
      <c r="M8504" s="402">
        <v>25567.67</v>
      </c>
      <c r="N8504" s="170"/>
      <c r="O8504" s="170"/>
      <c r="P8504" s="402"/>
    </row>
    <row r="8505" spans="1:16" ht="33.75" x14ac:dyDescent="0.2">
      <c r="A8505" s="406" t="s">
        <v>3527</v>
      </c>
      <c r="B8505" s="406" t="s">
        <v>3526</v>
      </c>
      <c r="C8505" s="170" t="s">
        <v>2594</v>
      </c>
      <c r="D8505" s="405" t="s">
        <v>5838</v>
      </c>
      <c r="E8505" s="404">
        <v>8000</v>
      </c>
      <c r="F8505" s="434" t="s">
        <v>5837</v>
      </c>
      <c r="G8505" s="403" t="s">
        <v>5836</v>
      </c>
      <c r="H8505" s="170" t="s">
        <v>4363</v>
      </c>
      <c r="I8505" s="170" t="s">
        <v>3529</v>
      </c>
      <c r="J8505" s="155" t="s">
        <v>4363</v>
      </c>
      <c r="K8505" s="170">
        <v>1</v>
      </c>
      <c r="L8505" s="170">
        <v>3</v>
      </c>
      <c r="M8505" s="402">
        <v>25955.559999999998</v>
      </c>
      <c r="N8505" s="170"/>
      <c r="O8505" s="170"/>
      <c r="P8505" s="402"/>
    </row>
    <row r="8506" spans="1:16" ht="33.75" x14ac:dyDescent="0.2">
      <c r="A8506" s="406" t="s">
        <v>3527</v>
      </c>
      <c r="B8506" s="406" t="s">
        <v>3526</v>
      </c>
      <c r="C8506" s="170" t="s">
        <v>2594</v>
      </c>
      <c r="D8506" s="405" t="s">
        <v>3707</v>
      </c>
      <c r="E8506" s="404">
        <v>8000</v>
      </c>
      <c r="F8506" s="434" t="s">
        <v>3706</v>
      </c>
      <c r="G8506" s="403" t="s">
        <v>3705</v>
      </c>
      <c r="H8506" s="170" t="s">
        <v>3703</v>
      </c>
      <c r="I8506" s="170" t="s">
        <v>3704</v>
      </c>
      <c r="J8506" s="155" t="s">
        <v>3703</v>
      </c>
      <c r="K8506" s="170">
        <v>4</v>
      </c>
      <c r="L8506" s="170">
        <v>12</v>
      </c>
      <c r="M8506" s="402">
        <v>96900</v>
      </c>
      <c r="N8506" s="170"/>
      <c r="O8506" s="170"/>
      <c r="P8506" s="402"/>
    </row>
    <row r="8507" spans="1:16" ht="33.75" x14ac:dyDescent="0.2">
      <c r="A8507" s="406" t="s">
        <v>3527</v>
      </c>
      <c r="B8507" s="406" t="s">
        <v>3526</v>
      </c>
      <c r="C8507" s="170" t="s">
        <v>2594</v>
      </c>
      <c r="D8507" s="405" t="s">
        <v>3698</v>
      </c>
      <c r="E8507" s="404">
        <v>2750</v>
      </c>
      <c r="F8507" s="434" t="s">
        <v>3697</v>
      </c>
      <c r="G8507" s="403" t="s">
        <v>3696</v>
      </c>
      <c r="H8507" s="170" t="s">
        <v>3695</v>
      </c>
      <c r="I8507" s="170" t="s">
        <v>3534</v>
      </c>
      <c r="J8507" s="155" t="s">
        <v>3695</v>
      </c>
      <c r="K8507" s="170">
        <v>4</v>
      </c>
      <c r="L8507" s="170">
        <v>12</v>
      </c>
      <c r="M8507" s="402">
        <v>33900</v>
      </c>
      <c r="N8507" s="170"/>
      <c r="O8507" s="170"/>
      <c r="P8507" s="402"/>
    </row>
    <row r="8508" spans="1:16" ht="33.75" x14ac:dyDescent="0.2">
      <c r="A8508" s="406" t="s">
        <v>3527</v>
      </c>
      <c r="B8508" s="406" t="s">
        <v>3526</v>
      </c>
      <c r="C8508" s="170" t="s">
        <v>2594</v>
      </c>
      <c r="D8508" s="405" t="s">
        <v>3699</v>
      </c>
      <c r="E8508" s="404">
        <v>5000</v>
      </c>
      <c r="F8508" s="434" t="s">
        <v>3697</v>
      </c>
      <c r="G8508" s="403" t="s">
        <v>3696</v>
      </c>
      <c r="H8508" s="170" t="s">
        <v>4386</v>
      </c>
      <c r="I8508" s="170" t="s">
        <v>3529</v>
      </c>
      <c r="J8508" s="155" t="s">
        <v>4386</v>
      </c>
      <c r="K8508" s="170">
        <v>1</v>
      </c>
      <c r="L8508" s="170">
        <v>0</v>
      </c>
      <c r="M8508" s="402">
        <v>0</v>
      </c>
      <c r="N8508" s="170"/>
      <c r="O8508" s="170"/>
      <c r="P8508" s="402"/>
    </row>
    <row r="8509" spans="1:16" ht="33.75" x14ac:dyDescent="0.2">
      <c r="A8509" s="406" t="s">
        <v>3527</v>
      </c>
      <c r="B8509" s="406" t="s">
        <v>3526</v>
      </c>
      <c r="C8509" s="170" t="s">
        <v>2594</v>
      </c>
      <c r="D8509" s="405" t="s">
        <v>3694</v>
      </c>
      <c r="E8509" s="404">
        <v>3500</v>
      </c>
      <c r="F8509" s="434" t="s">
        <v>3693</v>
      </c>
      <c r="G8509" s="403" t="s">
        <v>3692</v>
      </c>
      <c r="H8509" s="170" t="s">
        <v>3533</v>
      </c>
      <c r="I8509" s="170" t="s">
        <v>3534</v>
      </c>
      <c r="J8509" s="155" t="s">
        <v>3533</v>
      </c>
      <c r="K8509" s="170">
        <v>4</v>
      </c>
      <c r="L8509" s="170">
        <v>12</v>
      </c>
      <c r="M8509" s="402">
        <v>42900</v>
      </c>
      <c r="N8509" s="170"/>
      <c r="O8509" s="170"/>
      <c r="P8509" s="402"/>
    </row>
    <row r="8510" spans="1:16" ht="33.75" x14ac:dyDescent="0.2">
      <c r="A8510" s="406" t="s">
        <v>3527</v>
      </c>
      <c r="B8510" s="406" t="s">
        <v>3526</v>
      </c>
      <c r="C8510" s="170" t="s">
        <v>2594</v>
      </c>
      <c r="D8510" s="405" t="s">
        <v>3691</v>
      </c>
      <c r="E8510" s="404">
        <v>4500</v>
      </c>
      <c r="F8510" s="434" t="s">
        <v>3690</v>
      </c>
      <c r="G8510" s="403" t="s">
        <v>3689</v>
      </c>
      <c r="H8510" s="170" t="s">
        <v>3559</v>
      </c>
      <c r="I8510" s="170" t="s">
        <v>3529</v>
      </c>
      <c r="J8510" s="155" t="s">
        <v>3559</v>
      </c>
      <c r="K8510" s="170">
        <v>4</v>
      </c>
      <c r="L8510" s="170">
        <v>12</v>
      </c>
      <c r="M8510" s="402">
        <v>54900</v>
      </c>
      <c r="N8510" s="170"/>
      <c r="O8510" s="170"/>
      <c r="P8510" s="402"/>
    </row>
    <row r="8511" spans="1:16" ht="33.75" x14ac:dyDescent="0.2">
      <c r="A8511" s="406" t="s">
        <v>3527</v>
      </c>
      <c r="B8511" s="406" t="s">
        <v>3526</v>
      </c>
      <c r="C8511" s="170" t="s">
        <v>2594</v>
      </c>
      <c r="D8511" s="405" t="s">
        <v>3598</v>
      </c>
      <c r="E8511" s="404">
        <v>3500</v>
      </c>
      <c r="F8511" s="434" t="s">
        <v>3685</v>
      </c>
      <c r="G8511" s="403" t="s">
        <v>3684</v>
      </c>
      <c r="H8511" s="170" t="s">
        <v>3533</v>
      </c>
      <c r="I8511" s="170" t="s">
        <v>3534</v>
      </c>
      <c r="J8511" s="155" t="s">
        <v>3533</v>
      </c>
      <c r="K8511" s="170">
        <v>4</v>
      </c>
      <c r="L8511" s="170">
        <v>12</v>
      </c>
      <c r="M8511" s="402">
        <v>42900</v>
      </c>
      <c r="N8511" s="170"/>
      <c r="O8511" s="170"/>
      <c r="P8511" s="402"/>
    </row>
    <row r="8512" spans="1:16" ht="33.75" x14ac:dyDescent="0.2">
      <c r="A8512" s="406" t="s">
        <v>3527</v>
      </c>
      <c r="B8512" s="406" t="s">
        <v>3526</v>
      </c>
      <c r="C8512" s="170" t="s">
        <v>2594</v>
      </c>
      <c r="D8512" s="405" t="s">
        <v>3819</v>
      </c>
      <c r="E8512" s="404">
        <v>1350</v>
      </c>
      <c r="F8512" s="434" t="s">
        <v>5835</v>
      </c>
      <c r="G8512" s="403" t="s">
        <v>5834</v>
      </c>
      <c r="H8512" s="170" t="s">
        <v>3816</v>
      </c>
      <c r="I8512" s="170" t="s">
        <v>3522</v>
      </c>
      <c r="J8512" s="155" t="s">
        <v>3816</v>
      </c>
      <c r="K8512" s="170">
        <v>3</v>
      </c>
      <c r="L8512" s="170">
        <v>7</v>
      </c>
      <c r="M8512" s="402">
        <v>10121.25</v>
      </c>
      <c r="N8512" s="170"/>
      <c r="O8512" s="170"/>
      <c r="P8512" s="402"/>
    </row>
    <row r="8513" spans="1:16" ht="33.75" x14ac:dyDescent="0.2">
      <c r="A8513" s="406" t="s">
        <v>3527</v>
      </c>
      <c r="B8513" s="406" t="s">
        <v>3526</v>
      </c>
      <c r="C8513" s="170" t="s">
        <v>2594</v>
      </c>
      <c r="D8513" s="405" t="s">
        <v>3532</v>
      </c>
      <c r="E8513" s="404">
        <v>3000</v>
      </c>
      <c r="F8513" s="434" t="s">
        <v>5833</v>
      </c>
      <c r="G8513" s="403" t="s">
        <v>5832</v>
      </c>
      <c r="H8513" s="170" t="s">
        <v>3538</v>
      </c>
      <c r="I8513" s="170" t="s">
        <v>3628</v>
      </c>
      <c r="J8513" s="155" t="s">
        <v>3628</v>
      </c>
      <c r="K8513" s="170">
        <v>3</v>
      </c>
      <c r="L8513" s="170">
        <v>7</v>
      </c>
      <c r="M8513" s="402">
        <v>22075</v>
      </c>
      <c r="N8513" s="170"/>
      <c r="O8513" s="170"/>
      <c r="P8513" s="402"/>
    </row>
    <row r="8514" spans="1:16" ht="33.75" x14ac:dyDescent="0.2">
      <c r="A8514" s="406" t="s">
        <v>3527</v>
      </c>
      <c r="B8514" s="406" t="s">
        <v>3526</v>
      </c>
      <c r="C8514" s="170" t="s">
        <v>2594</v>
      </c>
      <c r="D8514" s="405" t="s">
        <v>3580</v>
      </c>
      <c r="E8514" s="404">
        <v>1800</v>
      </c>
      <c r="F8514" s="434" t="s">
        <v>3683</v>
      </c>
      <c r="G8514" s="403" t="s">
        <v>3682</v>
      </c>
      <c r="H8514" s="170" t="s">
        <v>3533</v>
      </c>
      <c r="I8514" s="170" t="s">
        <v>3529</v>
      </c>
      <c r="J8514" s="155" t="s">
        <v>3533</v>
      </c>
      <c r="K8514" s="170">
        <v>4</v>
      </c>
      <c r="L8514" s="170">
        <v>12</v>
      </c>
      <c r="M8514" s="402">
        <v>22500</v>
      </c>
      <c r="N8514" s="170"/>
      <c r="O8514" s="170"/>
      <c r="P8514" s="402"/>
    </row>
    <row r="8515" spans="1:16" ht="33.75" x14ac:dyDescent="0.2">
      <c r="A8515" s="406" t="s">
        <v>3527</v>
      </c>
      <c r="B8515" s="406" t="s">
        <v>3526</v>
      </c>
      <c r="C8515" s="170" t="s">
        <v>2594</v>
      </c>
      <c r="D8515" s="405" t="s">
        <v>3681</v>
      </c>
      <c r="E8515" s="404">
        <v>6500</v>
      </c>
      <c r="F8515" s="434" t="s">
        <v>3680</v>
      </c>
      <c r="G8515" s="403" t="s">
        <v>3679</v>
      </c>
      <c r="H8515" s="170" t="s">
        <v>3678</v>
      </c>
      <c r="I8515" s="170" t="s">
        <v>3529</v>
      </c>
      <c r="J8515" s="155" t="s">
        <v>3678</v>
      </c>
      <c r="K8515" s="170">
        <v>1</v>
      </c>
      <c r="L8515" s="170">
        <v>2</v>
      </c>
      <c r="M8515" s="402">
        <v>12433.33</v>
      </c>
      <c r="N8515" s="170"/>
      <c r="O8515" s="170"/>
      <c r="P8515" s="402"/>
    </row>
    <row r="8516" spans="1:16" ht="33.75" x14ac:dyDescent="0.2">
      <c r="A8516" s="406" t="s">
        <v>3527</v>
      </c>
      <c r="B8516" s="406" t="s">
        <v>3526</v>
      </c>
      <c r="C8516" s="170" t="s">
        <v>2594</v>
      </c>
      <c r="D8516" s="405" t="s">
        <v>3677</v>
      </c>
      <c r="E8516" s="404">
        <v>2200</v>
      </c>
      <c r="F8516" s="434" t="s">
        <v>3676</v>
      </c>
      <c r="G8516" s="403" t="s">
        <v>3675</v>
      </c>
      <c r="H8516" s="170" t="s">
        <v>3674</v>
      </c>
      <c r="I8516" s="170" t="s">
        <v>3534</v>
      </c>
      <c r="J8516" s="155" t="s">
        <v>3674</v>
      </c>
      <c r="K8516" s="170">
        <v>4</v>
      </c>
      <c r="L8516" s="170">
        <v>12</v>
      </c>
      <c r="M8516" s="402">
        <v>27300</v>
      </c>
      <c r="N8516" s="170"/>
      <c r="O8516" s="170"/>
      <c r="P8516" s="402"/>
    </row>
    <row r="8517" spans="1:16" ht="33.75" x14ac:dyDescent="0.2">
      <c r="A8517" s="406" t="s">
        <v>3527</v>
      </c>
      <c r="B8517" s="406" t="s">
        <v>3526</v>
      </c>
      <c r="C8517" s="170" t="s">
        <v>2594</v>
      </c>
      <c r="D8517" s="405" t="s">
        <v>3673</v>
      </c>
      <c r="E8517" s="404">
        <v>1950</v>
      </c>
      <c r="F8517" s="434" t="s">
        <v>3672</v>
      </c>
      <c r="G8517" s="403" t="s">
        <v>3671</v>
      </c>
      <c r="H8517" s="170" t="s">
        <v>3542</v>
      </c>
      <c r="I8517" s="170" t="s">
        <v>3529</v>
      </c>
      <c r="J8517" s="155" t="s">
        <v>3542</v>
      </c>
      <c r="K8517" s="170">
        <v>4</v>
      </c>
      <c r="L8517" s="170">
        <v>12</v>
      </c>
      <c r="M8517" s="402">
        <v>24367.17</v>
      </c>
      <c r="N8517" s="170"/>
      <c r="O8517" s="170"/>
      <c r="P8517" s="402"/>
    </row>
    <row r="8518" spans="1:16" ht="33.75" x14ac:dyDescent="0.2">
      <c r="A8518" s="406" t="s">
        <v>3527</v>
      </c>
      <c r="B8518" s="406" t="s">
        <v>3526</v>
      </c>
      <c r="C8518" s="170" t="s">
        <v>2594</v>
      </c>
      <c r="D8518" s="405" t="s">
        <v>3670</v>
      </c>
      <c r="E8518" s="404">
        <v>3950</v>
      </c>
      <c r="F8518" s="434" t="s">
        <v>3669</v>
      </c>
      <c r="G8518" s="403" t="s">
        <v>3668</v>
      </c>
      <c r="H8518" s="170"/>
      <c r="I8518" s="170" t="s">
        <v>3529</v>
      </c>
      <c r="J8518" s="155"/>
      <c r="K8518" s="170">
        <v>4</v>
      </c>
      <c r="L8518" s="170">
        <v>12</v>
      </c>
      <c r="M8518" s="402">
        <v>48300</v>
      </c>
      <c r="N8518" s="170"/>
      <c r="O8518" s="170"/>
      <c r="P8518" s="402"/>
    </row>
    <row r="8519" spans="1:16" ht="33.75" x14ac:dyDescent="0.2">
      <c r="A8519" s="406" t="s">
        <v>3527</v>
      </c>
      <c r="B8519" s="406" t="s">
        <v>3526</v>
      </c>
      <c r="C8519" s="170" t="s">
        <v>2594</v>
      </c>
      <c r="D8519" s="405" t="s">
        <v>3655</v>
      </c>
      <c r="E8519" s="404">
        <v>2057</v>
      </c>
      <c r="F8519" s="434" t="s">
        <v>3663</v>
      </c>
      <c r="G8519" s="403" t="s">
        <v>3662</v>
      </c>
      <c r="H8519" s="170" t="s">
        <v>3574</v>
      </c>
      <c r="I8519" s="170" t="s">
        <v>3534</v>
      </c>
      <c r="J8519" s="155" t="s">
        <v>3574</v>
      </c>
      <c r="K8519" s="170">
        <v>4</v>
      </c>
      <c r="L8519" s="170">
        <v>12</v>
      </c>
      <c r="M8519" s="402">
        <v>25658.99</v>
      </c>
      <c r="N8519" s="170"/>
      <c r="O8519" s="170"/>
      <c r="P8519" s="402"/>
    </row>
    <row r="8520" spans="1:16" ht="33.75" x14ac:dyDescent="0.2">
      <c r="A8520" s="406" t="s">
        <v>3527</v>
      </c>
      <c r="B8520" s="406" t="s">
        <v>3526</v>
      </c>
      <c r="C8520" s="170" t="s">
        <v>2594</v>
      </c>
      <c r="D8520" s="405" t="s">
        <v>5169</v>
      </c>
      <c r="E8520" s="404">
        <v>1300</v>
      </c>
      <c r="F8520" s="434" t="s">
        <v>5831</v>
      </c>
      <c r="G8520" s="403" t="s">
        <v>5830</v>
      </c>
      <c r="H8520" s="170" t="s">
        <v>3567</v>
      </c>
      <c r="I8520" s="170" t="s">
        <v>3560</v>
      </c>
      <c r="J8520" s="155" t="s">
        <v>3567</v>
      </c>
      <c r="K8520" s="170">
        <v>2</v>
      </c>
      <c r="L8520" s="170">
        <v>6</v>
      </c>
      <c r="M8520" s="402">
        <v>8284.0300000000007</v>
      </c>
      <c r="N8520" s="170"/>
      <c r="O8520" s="170"/>
      <c r="P8520" s="402"/>
    </row>
    <row r="8521" spans="1:16" ht="33.75" x14ac:dyDescent="0.2">
      <c r="A8521" s="406" t="s">
        <v>3527</v>
      </c>
      <c r="B8521" s="406" t="s">
        <v>3526</v>
      </c>
      <c r="C8521" s="170" t="s">
        <v>2594</v>
      </c>
      <c r="D8521" s="405" t="s">
        <v>3658</v>
      </c>
      <c r="E8521" s="404">
        <v>2000</v>
      </c>
      <c r="F8521" s="434" t="s">
        <v>3657</v>
      </c>
      <c r="G8521" s="403" t="s">
        <v>3656</v>
      </c>
      <c r="H8521" s="170" t="s">
        <v>3542</v>
      </c>
      <c r="I8521" s="170" t="s">
        <v>3534</v>
      </c>
      <c r="J8521" s="155" t="s">
        <v>3542</v>
      </c>
      <c r="K8521" s="170">
        <v>4</v>
      </c>
      <c r="L8521" s="170">
        <v>12</v>
      </c>
      <c r="M8521" s="402">
        <v>24900</v>
      </c>
      <c r="N8521" s="170"/>
      <c r="O8521" s="170"/>
      <c r="P8521" s="402"/>
    </row>
    <row r="8522" spans="1:16" ht="33.75" x14ac:dyDescent="0.2">
      <c r="A8522" s="406" t="s">
        <v>3527</v>
      </c>
      <c r="B8522" s="406" t="s">
        <v>3526</v>
      </c>
      <c r="C8522" s="170" t="s">
        <v>2594</v>
      </c>
      <c r="D8522" s="405" t="s">
        <v>3655</v>
      </c>
      <c r="E8522" s="404">
        <v>2057</v>
      </c>
      <c r="F8522" s="434" t="s">
        <v>3654</v>
      </c>
      <c r="G8522" s="403" t="s">
        <v>3653</v>
      </c>
      <c r="H8522" s="170" t="s">
        <v>3574</v>
      </c>
      <c r="I8522" s="170" t="s">
        <v>3529</v>
      </c>
      <c r="J8522" s="155" t="s">
        <v>3574</v>
      </c>
      <c r="K8522" s="170">
        <v>4</v>
      </c>
      <c r="L8522" s="170">
        <v>12</v>
      </c>
      <c r="M8522" s="402">
        <v>25584</v>
      </c>
      <c r="N8522" s="170"/>
      <c r="O8522" s="170"/>
      <c r="P8522" s="402"/>
    </row>
    <row r="8523" spans="1:16" ht="33.75" x14ac:dyDescent="0.2">
      <c r="A8523" s="406" t="s">
        <v>3527</v>
      </c>
      <c r="B8523" s="406" t="s">
        <v>3526</v>
      </c>
      <c r="C8523" s="170" t="s">
        <v>2594</v>
      </c>
      <c r="D8523" s="405" t="s">
        <v>3632</v>
      </c>
      <c r="E8523" s="404">
        <v>2500</v>
      </c>
      <c r="F8523" s="434" t="s">
        <v>3649</v>
      </c>
      <c r="G8523" s="403" t="s">
        <v>3648</v>
      </c>
      <c r="H8523" s="170" t="s">
        <v>3542</v>
      </c>
      <c r="I8523" s="170" t="s">
        <v>3623</v>
      </c>
      <c r="J8523" s="155" t="s">
        <v>3623</v>
      </c>
      <c r="K8523" s="170">
        <v>4</v>
      </c>
      <c r="L8523" s="170">
        <v>12</v>
      </c>
      <c r="M8523" s="402">
        <v>30900</v>
      </c>
      <c r="N8523" s="170"/>
      <c r="O8523" s="170"/>
      <c r="P8523" s="402"/>
    </row>
    <row r="8524" spans="1:16" ht="33.75" x14ac:dyDescent="0.2">
      <c r="A8524" s="406" t="s">
        <v>3527</v>
      </c>
      <c r="B8524" s="406" t="s">
        <v>3526</v>
      </c>
      <c r="C8524" s="170" t="s">
        <v>2594</v>
      </c>
      <c r="D8524" s="405" t="s">
        <v>4836</v>
      </c>
      <c r="E8524" s="404">
        <v>3500</v>
      </c>
      <c r="F8524" s="434" t="s">
        <v>3647</v>
      </c>
      <c r="G8524" s="403" t="s">
        <v>3646</v>
      </c>
      <c r="H8524" s="170" t="s">
        <v>3645</v>
      </c>
      <c r="I8524" s="170" t="s">
        <v>3534</v>
      </c>
      <c r="J8524" s="155" t="s">
        <v>3645</v>
      </c>
      <c r="K8524" s="170">
        <v>1</v>
      </c>
      <c r="L8524" s="170">
        <v>1</v>
      </c>
      <c r="M8524" s="402">
        <v>1740.67</v>
      </c>
      <c r="N8524" s="170"/>
      <c r="O8524" s="170"/>
      <c r="P8524" s="402"/>
    </row>
    <row r="8525" spans="1:16" ht="33.75" x14ac:dyDescent="0.2">
      <c r="A8525" s="406" t="s">
        <v>3527</v>
      </c>
      <c r="B8525" s="406" t="s">
        <v>3526</v>
      </c>
      <c r="C8525" s="170" t="s">
        <v>2594</v>
      </c>
      <c r="D8525" s="405" t="s">
        <v>3598</v>
      </c>
      <c r="E8525" s="404">
        <v>3500</v>
      </c>
      <c r="F8525" s="434" t="s">
        <v>3647</v>
      </c>
      <c r="G8525" s="403" t="s">
        <v>3646</v>
      </c>
      <c r="H8525" s="170" t="s">
        <v>3645</v>
      </c>
      <c r="I8525" s="170" t="s">
        <v>3534</v>
      </c>
      <c r="J8525" s="155" t="s">
        <v>3645</v>
      </c>
      <c r="K8525" s="170">
        <v>4</v>
      </c>
      <c r="L8525" s="170">
        <v>12</v>
      </c>
      <c r="M8525" s="402">
        <v>42783.33</v>
      </c>
      <c r="N8525" s="170"/>
      <c r="O8525" s="170"/>
      <c r="P8525" s="402"/>
    </row>
    <row r="8526" spans="1:16" ht="33.75" x14ac:dyDescent="0.2">
      <c r="A8526" s="406" t="s">
        <v>3527</v>
      </c>
      <c r="B8526" s="406" t="s">
        <v>3526</v>
      </c>
      <c r="C8526" s="170" t="s">
        <v>2594</v>
      </c>
      <c r="D8526" s="405" t="s">
        <v>3598</v>
      </c>
      <c r="E8526" s="404">
        <v>3500</v>
      </c>
      <c r="F8526" s="434" t="s">
        <v>3641</v>
      </c>
      <c r="G8526" s="403" t="s">
        <v>3640</v>
      </c>
      <c r="H8526" s="170" t="s">
        <v>3574</v>
      </c>
      <c r="I8526" s="170" t="s">
        <v>3522</v>
      </c>
      <c r="J8526" s="155" t="s">
        <v>3574</v>
      </c>
      <c r="K8526" s="170">
        <v>4</v>
      </c>
      <c r="L8526" s="170">
        <v>10</v>
      </c>
      <c r="M8526" s="402">
        <v>26513.5</v>
      </c>
      <c r="N8526" s="170"/>
      <c r="O8526" s="170"/>
      <c r="P8526" s="402"/>
    </row>
    <row r="8527" spans="1:16" ht="33.75" x14ac:dyDescent="0.2">
      <c r="A8527" s="406" t="s">
        <v>3527</v>
      </c>
      <c r="B8527" s="406" t="s">
        <v>3526</v>
      </c>
      <c r="C8527" s="170" t="s">
        <v>2594</v>
      </c>
      <c r="D8527" s="405" t="s">
        <v>4036</v>
      </c>
      <c r="E8527" s="404">
        <v>3500</v>
      </c>
      <c r="F8527" s="434" t="s">
        <v>5829</v>
      </c>
      <c r="G8527" s="403" t="s">
        <v>5828</v>
      </c>
      <c r="H8527" s="170" t="s">
        <v>3816</v>
      </c>
      <c r="I8527" s="170" t="s">
        <v>3522</v>
      </c>
      <c r="J8527" s="155" t="s">
        <v>3816</v>
      </c>
      <c r="K8527" s="170">
        <v>3</v>
      </c>
      <c r="L8527" s="170">
        <v>7</v>
      </c>
      <c r="M8527" s="402">
        <v>24926</v>
      </c>
      <c r="N8527" s="170"/>
      <c r="O8527" s="170"/>
      <c r="P8527" s="402"/>
    </row>
    <row r="8528" spans="1:16" ht="33.75" x14ac:dyDescent="0.2">
      <c r="A8528" s="406" t="s">
        <v>3527</v>
      </c>
      <c r="B8528" s="406" t="s">
        <v>3526</v>
      </c>
      <c r="C8528" s="170" t="s">
        <v>2594</v>
      </c>
      <c r="D8528" s="405" t="s">
        <v>3548</v>
      </c>
      <c r="E8528" s="404">
        <v>3000</v>
      </c>
      <c r="F8528" s="434" t="s">
        <v>3639</v>
      </c>
      <c r="G8528" s="403" t="s">
        <v>3638</v>
      </c>
      <c r="H8528" s="170" t="s">
        <v>3567</v>
      </c>
      <c r="I8528" s="170" t="s">
        <v>3529</v>
      </c>
      <c r="J8528" s="155" t="s">
        <v>3567</v>
      </c>
      <c r="K8528" s="170">
        <v>4</v>
      </c>
      <c r="L8528" s="170">
        <v>12</v>
      </c>
      <c r="M8528" s="402">
        <v>36900</v>
      </c>
      <c r="N8528" s="170"/>
      <c r="O8528" s="170"/>
      <c r="P8528" s="402"/>
    </row>
    <row r="8529" spans="1:16" ht="33.75" x14ac:dyDescent="0.2">
      <c r="A8529" s="406" t="s">
        <v>3527</v>
      </c>
      <c r="B8529" s="406" t="s">
        <v>3526</v>
      </c>
      <c r="C8529" s="170" t="s">
        <v>2594</v>
      </c>
      <c r="D8529" s="405" t="s">
        <v>3601</v>
      </c>
      <c r="E8529" s="404">
        <v>2057</v>
      </c>
      <c r="F8529" s="434" t="s">
        <v>3637</v>
      </c>
      <c r="G8529" s="403" t="s">
        <v>3636</v>
      </c>
      <c r="H8529" s="170" t="s">
        <v>3574</v>
      </c>
      <c r="I8529" s="170" t="s">
        <v>3529</v>
      </c>
      <c r="J8529" s="155" t="s">
        <v>3574</v>
      </c>
      <c r="K8529" s="170">
        <v>4</v>
      </c>
      <c r="L8529" s="170">
        <v>12</v>
      </c>
      <c r="M8529" s="402">
        <v>25584</v>
      </c>
      <c r="N8529" s="170"/>
      <c r="O8529" s="170"/>
      <c r="P8529" s="402"/>
    </row>
    <row r="8530" spans="1:16" ht="33.75" x14ac:dyDescent="0.2">
      <c r="A8530" s="406" t="s">
        <v>3527</v>
      </c>
      <c r="B8530" s="406" t="s">
        <v>3526</v>
      </c>
      <c r="C8530" s="170" t="s">
        <v>2594</v>
      </c>
      <c r="D8530" s="405" t="s">
        <v>4036</v>
      </c>
      <c r="E8530" s="404">
        <v>3500</v>
      </c>
      <c r="F8530" s="434" t="s">
        <v>5827</v>
      </c>
      <c r="G8530" s="403" t="s">
        <v>5826</v>
      </c>
      <c r="H8530" s="170" t="s">
        <v>3533</v>
      </c>
      <c r="I8530" s="170" t="s">
        <v>3529</v>
      </c>
      <c r="J8530" s="155" t="s">
        <v>3533</v>
      </c>
      <c r="K8530" s="170">
        <v>3</v>
      </c>
      <c r="L8530" s="170">
        <v>7</v>
      </c>
      <c r="M8530" s="402">
        <v>24926</v>
      </c>
      <c r="N8530" s="170"/>
      <c r="O8530" s="170"/>
      <c r="P8530" s="402"/>
    </row>
    <row r="8531" spans="1:16" ht="33.75" x14ac:dyDescent="0.2">
      <c r="A8531" s="406" t="s">
        <v>3527</v>
      </c>
      <c r="B8531" s="406" t="s">
        <v>3526</v>
      </c>
      <c r="C8531" s="170" t="s">
        <v>2594</v>
      </c>
      <c r="D8531" s="405" t="s">
        <v>3635</v>
      </c>
      <c r="E8531" s="404">
        <v>3000</v>
      </c>
      <c r="F8531" s="434" t="s">
        <v>3634</v>
      </c>
      <c r="G8531" s="403" t="s">
        <v>3633</v>
      </c>
      <c r="H8531" s="170" t="s">
        <v>3574</v>
      </c>
      <c r="I8531" s="170" t="s">
        <v>3529</v>
      </c>
      <c r="J8531" s="155" t="s">
        <v>3574</v>
      </c>
      <c r="K8531" s="170">
        <v>4</v>
      </c>
      <c r="L8531" s="170">
        <v>12</v>
      </c>
      <c r="M8531" s="402">
        <v>36900</v>
      </c>
      <c r="N8531" s="170"/>
      <c r="O8531" s="170"/>
      <c r="P8531" s="402"/>
    </row>
    <row r="8532" spans="1:16" ht="33.75" x14ac:dyDescent="0.2">
      <c r="A8532" s="406" t="s">
        <v>3527</v>
      </c>
      <c r="B8532" s="406" t="s">
        <v>3526</v>
      </c>
      <c r="C8532" s="170" t="s">
        <v>2594</v>
      </c>
      <c r="D8532" s="405" t="s">
        <v>3632</v>
      </c>
      <c r="E8532" s="404">
        <v>2500</v>
      </c>
      <c r="F8532" s="434" t="s">
        <v>3631</v>
      </c>
      <c r="G8532" s="403" t="s">
        <v>3630</v>
      </c>
      <c r="H8532" s="170" t="s">
        <v>3629</v>
      </c>
      <c r="I8532" s="170" t="s">
        <v>3628</v>
      </c>
      <c r="J8532" s="155" t="s">
        <v>3628</v>
      </c>
      <c r="K8532" s="170">
        <v>4</v>
      </c>
      <c r="L8532" s="170">
        <v>12</v>
      </c>
      <c r="M8532" s="402">
        <v>30900</v>
      </c>
      <c r="N8532" s="170"/>
      <c r="O8532" s="170"/>
      <c r="P8532" s="402"/>
    </row>
    <row r="8533" spans="1:16" ht="33.75" x14ac:dyDescent="0.2">
      <c r="A8533" s="406" t="s">
        <v>3527</v>
      </c>
      <c r="B8533" s="406" t="s">
        <v>3526</v>
      </c>
      <c r="C8533" s="170" t="s">
        <v>2594</v>
      </c>
      <c r="D8533" s="405" t="s">
        <v>3627</v>
      </c>
      <c r="E8533" s="404">
        <v>3500</v>
      </c>
      <c r="F8533" s="434" t="s">
        <v>3626</v>
      </c>
      <c r="G8533" s="403" t="s">
        <v>3625</v>
      </c>
      <c r="H8533" s="170" t="s">
        <v>3624</v>
      </c>
      <c r="I8533" s="170" t="s">
        <v>3623</v>
      </c>
      <c r="J8533" s="155" t="s">
        <v>3623</v>
      </c>
      <c r="K8533" s="170">
        <v>4</v>
      </c>
      <c r="L8533" s="170">
        <v>12</v>
      </c>
      <c r="M8533" s="402">
        <v>42900</v>
      </c>
      <c r="N8533" s="170"/>
      <c r="O8533" s="170"/>
      <c r="P8533" s="402"/>
    </row>
    <row r="8534" spans="1:16" ht="33.75" x14ac:dyDescent="0.2">
      <c r="A8534" s="406" t="s">
        <v>3527</v>
      </c>
      <c r="B8534" s="406" t="s">
        <v>3526</v>
      </c>
      <c r="C8534" s="170" t="s">
        <v>2594</v>
      </c>
      <c r="D8534" s="405" t="s">
        <v>3620</v>
      </c>
      <c r="E8534" s="404">
        <v>7750</v>
      </c>
      <c r="F8534" s="434" t="s">
        <v>3619</v>
      </c>
      <c r="G8534" s="403" t="s">
        <v>3618</v>
      </c>
      <c r="H8534" s="170" t="s">
        <v>3617</v>
      </c>
      <c r="I8534" s="170" t="s">
        <v>3534</v>
      </c>
      <c r="J8534" s="155" t="s">
        <v>3617</v>
      </c>
      <c r="K8534" s="170">
        <v>4</v>
      </c>
      <c r="L8534" s="170">
        <v>12</v>
      </c>
      <c r="M8534" s="402">
        <v>87836.66</v>
      </c>
      <c r="N8534" s="170"/>
      <c r="O8534" s="170"/>
      <c r="P8534" s="402"/>
    </row>
    <row r="8535" spans="1:16" ht="33.75" x14ac:dyDescent="0.2">
      <c r="A8535" s="406" t="s">
        <v>3527</v>
      </c>
      <c r="B8535" s="406" t="s">
        <v>3526</v>
      </c>
      <c r="C8535" s="170" t="s">
        <v>2594</v>
      </c>
      <c r="D8535" s="405" t="s">
        <v>3566</v>
      </c>
      <c r="E8535" s="404">
        <v>2500</v>
      </c>
      <c r="F8535" s="434" t="s">
        <v>3613</v>
      </c>
      <c r="G8535" s="403" t="s">
        <v>3612</v>
      </c>
      <c r="H8535" s="170" t="s">
        <v>3611</v>
      </c>
      <c r="I8535" s="170" t="s">
        <v>3534</v>
      </c>
      <c r="J8535" s="155" t="s">
        <v>3611</v>
      </c>
      <c r="K8535" s="170">
        <v>4</v>
      </c>
      <c r="L8535" s="170">
        <v>12</v>
      </c>
      <c r="M8535" s="402">
        <v>30900</v>
      </c>
      <c r="N8535" s="170"/>
      <c r="O8535" s="170"/>
      <c r="P8535" s="402"/>
    </row>
    <row r="8536" spans="1:16" ht="33.75" x14ac:dyDescent="0.2">
      <c r="A8536" s="406" t="s">
        <v>3527</v>
      </c>
      <c r="B8536" s="406" t="s">
        <v>3526</v>
      </c>
      <c r="C8536" s="170" t="s">
        <v>2594</v>
      </c>
      <c r="D8536" s="405" t="s">
        <v>3610</v>
      </c>
      <c r="E8536" s="404">
        <v>2500</v>
      </c>
      <c r="F8536" s="434" t="s">
        <v>3609</v>
      </c>
      <c r="G8536" s="403" t="s">
        <v>3608</v>
      </c>
      <c r="H8536" s="170" t="s">
        <v>3533</v>
      </c>
      <c r="I8536" s="170" t="s">
        <v>3534</v>
      </c>
      <c r="J8536" s="155" t="s">
        <v>3533</v>
      </c>
      <c r="K8536" s="170">
        <v>4</v>
      </c>
      <c r="L8536" s="170">
        <v>12</v>
      </c>
      <c r="M8536" s="402">
        <v>30900</v>
      </c>
      <c r="N8536" s="170"/>
      <c r="O8536" s="170"/>
      <c r="P8536" s="402"/>
    </row>
    <row r="8537" spans="1:16" ht="33.75" x14ac:dyDescent="0.2">
      <c r="A8537" s="406" t="s">
        <v>3527</v>
      </c>
      <c r="B8537" s="406" t="s">
        <v>3526</v>
      </c>
      <c r="C8537" s="170" t="s">
        <v>2594</v>
      </c>
      <c r="D8537" s="405" t="s">
        <v>3607</v>
      </c>
      <c r="E8537" s="404">
        <v>2500</v>
      </c>
      <c r="F8537" s="434" t="s">
        <v>3606</v>
      </c>
      <c r="G8537" s="403" t="s">
        <v>3605</v>
      </c>
      <c r="H8537" s="170" t="s">
        <v>3533</v>
      </c>
      <c r="I8537" s="170" t="s">
        <v>3529</v>
      </c>
      <c r="J8537" s="155" t="s">
        <v>3533</v>
      </c>
      <c r="K8537" s="170">
        <v>4</v>
      </c>
      <c r="L8537" s="170">
        <v>12</v>
      </c>
      <c r="M8537" s="402">
        <v>30900</v>
      </c>
      <c r="N8537" s="170"/>
      <c r="O8537" s="170"/>
      <c r="P8537" s="402"/>
    </row>
    <row r="8538" spans="1:16" ht="33.75" x14ac:dyDescent="0.2">
      <c r="A8538" s="406" t="s">
        <v>3527</v>
      </c>
      <c r="B8538" s="406" t="s">
        <v>3526</v>
      </c>
      <c r="C8538" s="170" t="s">
        <v>2594</v>
      </c>
      <c r="D8538" s="405" t="s">
        <v>3598</v>
      </c>
      <c r="E8538" s="404">
        <v>3500</v>
      </c>
      <c r="F8538" s="434" t="s">
        <v>3604</v>
      </c>
      <c r="G8538" s="403" t="s">
        <v>3603</v>
      </c>
      <c r="H8538" s="170" t="s">
        <v>3602</v>
      </c>
      <c r="I8538" s="170" t="s">
        <v>3534</v>
      </c>
      <c r="J8538" s="155" t="s">
        <v>3602</v>
      </c>
      <c r="K8538" s="170">
        <v>4</v>
      </c>
      <c r="L8538" s="170">
        <v>12</v>
      </c>
      <c r="M8538" s="402">
        <v>42900</v>
      </c>
      <c r="N8538" s="170"/>
      <c r="O8538" s="170"/>
      <c r="P8538" s="402"/>
    </row>
    <row r="8539" spans="1:16" ht="33.75" x14ac:dyDescent="0.2">
      <c r="A8539" s="406" t="s">
        <v>3527</v>
      </c>
      <c r="B8539" s="406" t="s">
        <v>3526</v>
      </c>
      <c r="C8539" s="170" t="s">
        <v>2594</v>
      </c>
      <c r="D8539" s="405" t="s">
        <v>3601</v>
      </c>
      <c r="E8539" s="404">
        <v>2057</v>
      </c>
      <c r="F8539" s="434" t="s">
        <v>3600</v>
      </c>
      <c r="G8539" s="403" t="s">
        <v>3599</v>
      </c>
      <c r="H8539" s="170" t="s">
        <v>3567</v>
      </c>
      <c r="I8539" s="170" t="s">
        <v>3534</v>
      </c>
      <c r="J8539" s="155" t="s">
        <v>3567</v>
      </c>
      <c r="K8539" s="170">
        <v>4</v>
      </c>
      <c r="L8539" s="170">
        <v>12</v>
      </c>
      <c r="M8539" s="402">
        <v>25584</v>
      </c>
      <c r="N8539" s="170"/>
      <c r="O8539" s="170"/>
      <c r="P8539" s="402"/>
    </row>
    <row r="8540" spans="1:16" ht="33.75" x14ac:dyDescent="0.2">
      <c r="A8540" s="406" t="s">
        <v>3527</v>
      </c>
      <c r="B8540" s="406" t="s">
        <v>3526</v>
      </c>
      <c r="C8540" s="170" t="s">
        <v>2594</v>
      </c>
      <c r="D8540" s="405" t="s">
        <v>3598</v>
      </c>
      <c r="E8540" s="404">
        <v>3500</v>
      </c>
      <c r="F8540" s="434" t="s">
        <v>3597</v>
      </c>
      <c r="G8540" s="403" t="s">
        <v>3596</v>
      </c>
      <c r="H8540" s="170" t="s">
        <v>3595</v>
      </c>
      <c r="I8540" s="170" t="s">
        <v>3534</v>
      </c>
      <c r="J8540" s="155" t="s">
        <v>3595</v>
      </c>
      <c r="K8540" s="170">
        <v>4</v>
      </c>
      <c r="L8540" s="170">
        <v>12</v>
      </c>
      <c r="M8540" s="402">
        <v>42783.33</v>
      </c>
      <c r="N8540" s="170"/>
      <c r="O8540" s="170"/>
      <c r="P8540" s="402"/>
    </row>
    <row r="8541" spans="1:16" ht="33.75" x14ac:dyDescent="0.2">
      <c r="A8541" s="406" t="s">
        <v>3527</v>
      </c>
      <c r="B8541" s="406" t="s">
        <v>3526</v>
      </c>
      <c r="C8541" s="170" t="s">
        <v>2594</v>
      </c>
      <c r="D8541" s="405" t="s">
        <v>3532</v>
      </c>
      <c r="E8541" s="404">
        <v>2500</v>
      </c>
      <c r="F8541" s="434" t="s">
        <v>5825</v>
      </c>
      <c r="G8541" s="403" t="s">
        <v>5824</v>
      </c>
      <c r="H8541" s="170" t="s">
        <v>3542</v>
      </c>
      <c r="I8541" s="170" t="s">
        <v>3931</v>
      </c>
      <c r="J8541" s="155" t="s">
        <v>3542</v>
      </c>
      <c r="K8541" s="170">
        <v>3</v>
      </c>
      <c r="L8541" s="170">
        <v>7</v>
      </c>
      <c r="M8541" s="402">
        <v>17751.669999999998</v>
      </c>
      <c r="N8541" s="170"/>
      <c r="O8541" s="170"/>
      <c r="P8541" s="402"/>
    </row>
    <row r="8542" spans="1:16" ht="33.75" x14ac:dyDescent="0.2">
      <c r="A8542" s="406" t="s">
        <v>3527</v>
      </c>
      <c r="B8542" s="406" t="s">
        <v>3526</v>
      </c>
      <c r="C8542" s="170" t="s">
        <v>2594</v>
      </c>
      <c r="D8542" s="405" t="s">
        <v>3594</v>
      </c>
      <c r="E8542" s="404">
        <v>2500</v>
      </c>
      <c r="F8542" s="434" t="s">
        <v>3593</v>
      </c>
      <c r="G8542" s="403" t="s">
        <v>3592</v>
      </c>
      <c r="H8542" s="170" t="s">
        <v>3591</v>
      </c>
      <c r="I8542" s="170" t="s">
        <v>3534</v>
      </c>
      <c r="J8542" s="155" t="s">
        <v>3591</v>
      </c>
      <c r="K8542" s="170">
        <v>4</v>
      </c>
      <c r="L8542" s="170">
        <v>12</v>
      </c>
      <c r="M8542" s="402">
        <v>30900</v>
      </c>
      <c r="N8542" s="170"/>
      <c r="O8542" s="170"/>
      <c r="P8542" s="402"/>
    </row>
    <row r="8543" spans="1:16" ht="33.75" x14ac:dyDescent="0.2">
      <c r="A8543" s="406" t="s">
        <v>3527</v>
      </c>
      <c r="B8543" s="406" t="s">
        <v>3526</v>
      </c>
      <c r="C8543" s="170" t="s">
        <v>2594</v>
      </c>
      <c r="D8543" s="405" t="s">
        <v>3627</v>
      </c>
      <c r="E8543" s="404">
        <v>3500</v>
      </c>
      <c r="F8543" s="434" t="s">
        <v>5823</v>
      </c>
      <c r="G8543" s="403" t="s">
        <v>5822</v>
      </c>
      <c r="H8543" s="170" t="s">
        <v>3570</v>
      </c>
      <c r="I8543" s="170" t="s">
        <v>3529</v>
      </c>
      <c r="J8543" s="155" t="s">
        <v>3570</v>
      </c>
      <c r="K8543" s="170">
        <v>3</v>
      </c>
      <c r="L8543" s="170">
        <v>7</v>
      </c>
      <c r="M8543" s="402">
        <v>25033.33</v>
      </c>
      <c r="N8543" s="170"/>
      <c r="O8543" s="170"/>
      <c r="P8543" s="402"/>
    </row>
    <row r="8544" spans="1:16" ht="33.75" x14ac:dyDescent="0.2">
      <c r="A8544" s="406" t="s">
        <v>3527</v>
      </c>
      <c r="B8544" s="406" t="s">
        <v>3526</v>
      </c>
      <c r="C8544" s="170" t="s">
        <v>2594</v>
      </c>
      <c r="D8544" s="405" t="s">
        <v>3548</v>
      </c>
      <c r="E8544" s="404">
        <v>3000</v>
      </c>
      <c r="F8544" s="434" t="s">
        <v>3590</v>
      </c>
      <c r="G8544" s="403" t="s">
        <v>3589</v>
      </c>
      <c r="H8544" s="170" t="s">
        <v>3574</v>
      </c>
      <c r="I8544" s="170" t="s">
        <v>3560</v>
      </c>
      <c r="J8544" s="155" t="s">
        <v>3574</v>
      </c>
      <c r="K8544" s="170">
        <v>4</v>
      </c>
      <c r="L8544" s="170">
        <v>12</v>
      </c>
      <c r="M8544" s="402">
        <v>36900</v>
      </c>
      <c r="N8544" s="170"/>
      <c r="O8544" s="170"/>
      <c r="P8544" s="402"/>
    </row>
    <row r="8545" spans="1:16" ht="33.75" x14ac:dyDescent="0.2">
      <c r="A8545" s="406" t="s">
        <v>3527</v>
      </c>
      <c r="B8545" s="406" t="s">
        <v>3526</v>
      </c>
      <c r="C8545" s="170" t="s">
        <v>2594</v>
      </c>
      <c r="D8545" s="405" t="s">
        <v>3588</v>
      </c>
      <c r="E8545" s="404">
        <v>8000</v>
      </c>
      <c r="F8545" s="434" t="s">
        <v>3587</v>
      </c>
      <c r="G8545" s="403" t="s">
        <v>3586</v>
      </c>
      <c r="H8545" s="170" t="s">
        <v>3567</v>
      </c>
      <c r="I8545" s="170" t="s">
        <v>3529</v>
      </c>
      <c r="J8545" s="155" t="s">
        <v>3567</v>
      </c>
      <c r="K8545" s="170">
        <v>4</v>
      </c>
      <c r="L8545" s="170">
        <v>12</v>
      </c>
      <c r="M8545" s="402">
        <v>96900</v>
      </c>
      <c r="N8545" s="170"/>
      <c r="O8545" s="170"/>
      <c r="P8545" s="402"/>
    </row>
    <row r="8546" spans="1:16" ht="33.75" x14ac:dyDescent="0.2">
      <c r="A8546" s="406" t="s">
        <v>3527</v>
      </c>
      <c r="B8546" s="406" t="s">
        <v>3526</v>
      </c>
      <c r="C8546" s="170" t="s">
        <v>2594</v>
      </c>
      <c r="D8546" s="405" t="s">
        <v>5821</v>
      </c>
      <c r="E8546" s="404">
        <v>3500</v>
      </c>
      <c r="F8546" s="434" t="s">
        <v>3584</v>
      </c>
      <c r="G8546" s="403" t="s">
        <v>3583</v>
      </c>
      <c r="H8546" s="170" t="s">
        <v>3570</v>
      </c>
      <c r="I8546" s="170" t="s">
        <v>3534</v>
      </c>
      <c r="J8546" s="155" t="s">
        <v>3570</v>
      </c>
      <c r="K8546" s="170">
        <v>1</v>
      </c>
      <c r="L8546" s="170">
        <v>3</v>
      </c>
      <c r="M8546" s="402">
        <v>11063.9</v>
      </c>
      <c r="N8546" s="170"/>
      <c r="O8546" s="170"/>
      <c r="P8546" s="402"/>
    </row>
    <row r="8547" spans="1:16" ht="33.75" x14ac:dyDescent="0.2">
      <c r="A8547" s="406" t="s">
        <v>3527</v>
      </c>
      <c r="B8547" s="406" t="s">
        <v>3526</v>
      </c>
      <c r="C8547" s="170" t="s">
        <v>2594</v>
      </c>
      <c r="D8547" s="405" t="s">
        <v>3585</v>
      </c>
      <c r="E8547" s="404">
        <v>5000</v>
      </c>
      <c r="F8547" s="434" t="s">
        <v>3584</v>
      </c>
      <c r="G8547" s="403" t="s">
        <v>3583</v>
      </c>
      <c r="H8547" s="170" t="s">
        <v>3570</v>
      </c>
      <c r="I8547" s="170" t="s">
        <v>3534</v>
      </c>
      <c r="J8547" s="155" t="s">
        <v>3570</v>
      </c>
      <c r="K8547" s="170">
        <v>4</v>
      </c>
      <c r="L8547" s="170">
        <v>10</v>
      </c>
      <c r="M8547" s="402">
        <v>50900</v>
      </c>
      <c r="N8547" s="170"/>
      <c r="O8547" s="170"/>
      <c r="P8547" s="402"/>
    </row>
    <row r="8548" spans="1:16" ht="33.75" x14ac:dyDescent="0.2">
      <c r="A8548" s="406" t="s">
        <v>3527</v>
      </c>
      <c r="B8548" s="406" t="s">
        <v>3526</v>
      </c>
      <c r="C8548" s="170" t="s">
        <v>2594</v>
      </c>
      <c r="D8548" s="405" t="s">
        <v>3566</v>
      </c>
      <c r="E8548" s="404">
        <v>2465</v>
      </c>
      <c r="F8548" s="434" t="s">
        <v>3582</v>
      </c>
      <c r="G8548" s="403" t="s">
        <v>3581</v>
      </c>
      <c r="H8548" s="170" t="s">
        <v>3574</v>
      </c>
      <c r="I8548" s="170" t="s">
        <v>3522</v>
      </c>
      <c r="J8548" s="155" t="s">
        <v>3574</v>
      </c>
      <c r="K8548" s="170">
        <v>4</v>
      </c>
      <c r="L8548" s="170">
        <v>12</v>
      </c>
      <c r="M8548" s="402">
        <v>30480</v>
      </c>
      <c r="N8548" s="170"/>
      <c r="O8548" s="170"/>
      <c r="P8548" s="402"/>
    </row>
    <row r="8549" spans="1:16" ht="33.75" x14ac:dyDescent="0.2">
      <c r="A8549" s="406" t="s">
        <v>3527</v>
      </c>
      <c r="B8549" s="406" t="s">
        <v>3526</v>
      </c>
      <c r="C8549" s="170" t="s">
        <v>2594</v>
      </c>
      <c r="D8549" s="405" t="s">
        <v>3580</v>
      </c>
      <c r="E8549" s="404">
        <v>1800</v>
      </c>
      <c r="F8549" s="434" t="s">
        <v>3579</v>
      </c>
      <c r="G8549" s="403" t="s">
        <v>3578</v>
      </c>
      <c r="H8549" s="170" t="s">
        <v>3521</v>
      </c>
      <c r="I8549" s="170" t="s">
        <v>3522</v>
      </c>
      <c r="J8549" s="155" t="s">
        <v>3521</v>
      </c>
      <c r="K8549" s="170">
        <v>4</v>
      </c>
      <c r="L8549" s="170">
        <v>12</v>
      </c>
      <c r="M8549" s="402">
        <v>22440</v>
      </c>
      <c r="N8549" s="170"/>
      <c r="O8549" s="170"/>
      <c r="P8549" s="402"/>
    </row>
    <row r="8550" spans="1:16" ht="33.75" x14ac:dyDescent="0.2">
      <c r="A8550" s="406" t="s">
        <v>3527</v>
      </c>
      <c r="B8550" s="406" t="s">
        <v>3526</v>
      </c>
      <c r="C8550" s="170" t="s">
        <v>2594</v>
      </c>
      <c r="D8550" s="405" t="s">
        <v>3819</v>
      </c>
      <c r="E8550" s="404">
        <v>1650</v>
      </c>
      <c r="F8550" s="434" t="s">
        <v>3576</v>
      </c>
      <c r="G8550" s="403" t="s">
        <v>3575</v>
      </c>
      <c r="H8550" s="170" t="s">
        <v>3574</v>
      </c>
      <c r="I8550" s="170" t="s">
        <v>3522</v>
      </c>
      <c r="J8550" s="155" t="s">
        <v>3574</v>
      </c>
      <c r="K8550" s="170">
        <v>3</v>
      </c>
      <c r="L8550" s="170">
        <v>7</v>
      </c>
      <c r="M8550" s="402">
        <v>11825</v>
      </c>
      <c r="N8550" s="170"/>
      <c r="O8550" s="170"/>
      <c r="P8550" s="402"/>
    </row>
    <row r="8551" spans="1:16" ht="33.75" x14ac:dyDescent="0.2">
      <c r="A8551" s="406" t="s">
        <v>3527</v>
      </c>
      <c r="B8551" s="406" t="s">
        <v>3526</v>
      </c>
      <c r="C8551" s="170" t="s">
        <v>2594</v>
      </c>
      <c r="D8551" s="405" t="s">
        <v>3577</v>
      </c>
      <c r="E8551" s="404">
        <v>3500</v>
      </c>
      <c r="F8551" s="434" t="s">
        <v>3576</v>
      </c>
      <c r="G8551" s="403" t="s">
        <v>3575</v>
      </c>
      <c r="H8551" s="170" t="s">
        <v>3574</v>
      </c>
      <c r="I8551" s="170" t="s">
        <v>3522</v>
      </c>
      <c r="J8551" s="155" t="s">
        <v>3574</v>
      </c>
      <c r="K8551" s="170">
        <v>2</v>
      </c>
      <c r="L8551" s="170">
        <v>6</v>
      </c>
      <c r="M8551" s="402">
        <v>21900</v>
      </c>
      <c r="N8551" s="170"/>
      <c r="O8551" s="170"/>
      <c r="P8551" s="402"/>
    </row>
    <row r="8552" spans="1:16" ht="33.75" x14ac:dyDescent="0.2">
      <c r="A8552" s="406" t="s">
        <v>3527</v>
      </c>
      <c r="B8552" s="406" t="s">
        <v>3526</v>
      </c>
      <c r="C8552" s="170" t="s">
        <v>2594</v>
      </c>
      <c r="D8552" s="405" t="s">
        <v>4036</v>
      </c>
      <c r="E8552" s="404">
        <v>3500</v>
      </c>
      <c r="F8552" s="434" t="s">
        <v>5820</v>
      </c>
      <c r="G8552" s="403" t="s">
        <v>5819</v>
      </c>
      <c r="H8552" s="170" t="s">
        <v>4337</v>
      </c>
      <c r="I8552" s="170" t="s">
        <v>3628</v>
      </c>
      <c r="J8552" s="155" t="s">
        <v>3628</v>
      </c>
      <c r="K8552" s="170">
        <v>3</v>
      </c>
      <c r="L8552" s="170">
        <v>7</v>
      </c>
      <c r="M8552" s="402">
        <v>24926</v>
      </c>
      <c r="N8552" s="170"/>
      <c r="O8552" s="170"/>
      <c r="P8552" s="402"/>
    </row>
    <row r="8553" spans="1:16" ht="33.75" x14ac:dyDescent="0.2">
      <c r="A8553" s="406" t="s">
        <v>3527</v>
      </c>
      <c r="B8553" s="406" t="s">
        <v>3526</v>
      </c>
      <c r="C8553" s="170" t="s">
        <v>2594</v>
      </c>
      <c r="D8553" s="405" t="s">
        <v>3573</v>
      </c>
      <c r="E8553" s="404">
        <v>2000</v>
      </c>
      <c r="F8553" s="434" t="s">
        <v>3572</v>
      </c>
      <c r="G8553" s="403" t="s">
        <v>3571</v>
      </c>
      <c r="H8553" s="170" t="s">
        <v>3570</v>
      </c>
      <c r="I8553" s="170" t="s">
        <v>3529</v>
      </c>
      <c r="J8553" s="155" t="s">
        <v>3570</v>
      </c>
      <c r="K8553" s="170">
        <v>4</v>
      </c>
      <c r="L8553" s="170">
        <v>12</v>
      </c>
      <c r="M8553" s="402">
        <v>24900</v>
      </c>
      <c r="N8553" s="170"/>
      <c r="O8553" s="170"/>
      <c r="P8553" s="402"/>
    </row>
    <row r="8554" spans="1:16" ht="33.75" x14ac:dyDescent="0.2">
      <c r="A8554" s="406" t="s">
        <v>3527</v>
      </c>
      <c r="B8554" s="406" t="s">
        <v>3526</v>
      </c>
      <c r="C8554" s="170" t="s">
        <v>2594</v>
      </c>
      <c r="D8554" s="405" t="s">
        <v>3548</v>
      </c>
      <c r="E8554" s="404">
        <v>3000</v>
      </c>
      <c r="F8554" s="434" t="s">
        <v>3569</v>
      </c>
      <c r="G8554" s="403" t="s">
        <v>3568</v>
      </c>
      <c r="H8554" s="170" t="s">
        <v>3567</v>
      </c>
      <c r="I8554" s="170" t="s">
        <v>3529</v>
      </c>
      <c r="J8554" s="155" t="s">
        <v>3567</v>
      </c>
      <c r="K8554" s="170">
        <v>4</v>
      </c>
      <c r="L8554" s="170">
        <v>12</v>
      </c>
      <c r="M8554" s="402">
        <v>37100.629999999997</v>
      </c>
      <c r="N8554" s="170"/>
      <c r="O8554" s="170"/>
      <c r="P8554" s="402"/>
    </row>
    <row r="8555" spans="1:16" ht="33.75" x14ac:dyDescent="0.2">
      <c r="A8555" s="406" t="s">
        <v>3527</v>
      </c>
      <c r="B8555" s="406" t="s">
        <v>3526</v>
      </c>
      <c r="C8555" s="170" t="s">
        <v>2594</v>
      </c>
      <c r="D8555" s="405" t="s">
        <v>3566</v>
      </c>
      <c r="E8555" s="404">
        <v>2525</v>
      </c>
      <c r="F8555" s="434" t="s">
        <v>3565</v>
      </c>
      <c r="G8555" s="403" t="s">
        <v>3564</v>
      </c>
      <c r="H8555" s="170" t="s">
        <v>3538</v>
      </c>
      <c r="I8555" s="170" t="s">
        <v>3522</v>
      </c>
      <c r="J8555" s="155" t="s">
        <v>3538</v>
      </c>
      <c r="K8555" s="170">
        <v>4</v>
      </c>
      <c r="L8555" s="170">
        <v>12</v>
      </c>
      <c r="M8555" s="402">
        <v>31200</v>
      </c>
      <c r="N8555" s="170"/>
      <c r="O8555" s="170"/>
      <c r="P8555" s="402"/>
    </row>
    <row r="8556" spans="1:16" ht="33.75" x14ac:dyDescent="0.2">
      <c r="A8556" s="406" t="s">
        <v>3527</v>
      </c>
      <c r="B8556" s="406" t="s">
        <v>3526</v>
      </c>
      <c r="C8556" s="170" t="s">
        <v>2594</v>
      </c>
      <c r="D8556" s="405" t="s">
        <v>3563</v>
      </c>
      <c r="E8556" s="404">
        <v>2000</v>
      </c>
      <c r="F8556" s="434" t="s">
        <v>3562</v>
      </c>
      <c r="G8556" s="403" t="s">
        <v>3561</v>
      </c>
      <c r="H8556" s="170" t="s">
        <v>3559</v>
      </c>
      <c r="I8556" s="170" t="s">
        <v>3560</v>
      </c>
      <c r="J8556" s="155" t="s">
        <v>3559</v>
      </c>
      <c r="K8556" s="170">
        <v>1</v>
      </c>
      <c r="L8556" s="170">
        <v>2</v>
      </c>
      <c r="M8556" s="402">
        <v>3700</v>
      </c>
      <c r="N8556" s="170"/>
      <c r="O8556" s="170"/>
      <c r="P8556" s="402"/>
    </row>
    <row r="8557" spans="1:16" ht="33.75" x14ac:dyDescent="0.2">
      <c r="A8557" s="406" t="s">
        <v>3527</v>
      </c>
      <c r="B8557" s="406" t="s">
        <v>3526</v>
      </c>
      <c r="C8557" s="170" t="s">
        <v>2594</v>
      </c>
      <c r="D8557" s="405" t="s">
        <v>3558</v>
      </c>
      <c r="E8557" s="404">
        <v>3500</v>
      </c>
      <c r="F8557" s="434" t="s">
        <v>3557</v>
      </c>
      <c r="G8557" s="403" t="s">
        <v>3556</v>
      </c>
      <c r="H8557" s="170" t="s">
        <v>3542</v>
      </c>
      <c r="I8557" s="170" t="s">
        <v>3534</v>
      </c>
      <c r="J8557" s="155" t="s">
        <v>3542</v>
      </c>
      <c r="K8557" s="170">
        <v>4</v>
      </c>
      <c r="L8557" s="170">
        <v>12</v>
      </c>
      <c r="M8557" s="402">
        <v>42900</v>
      </c>
      <c r="N8557" s="170"/>
      <c r="O8557" s="170"/>
      <c r="P8557" s="402"/>
    </row>
    <row r="8558" spans="1:16" ht="33.75" x14ac:dyDescent="0.2">
      <c r="A8558" s="406" t="s">
        <v>3527</v>
      </c>
      <c r="B8558" s="406" t="s">
        <v>3526</v>
      </c>
      <c r="C8558" s="170" t="s">
        <v>2594</v>
      </c>
      <c r="D8558" s="405" t="s">
        <v>3555</v>
      </c>
      <c r="E8558" s="404">
        <v>3500</v>
      </c>
      <c r="F8558" s="434" t="s">
        <v>3554</v>
      </c>
      <c r="G8558" s="403" t="s">
        <v>3553</v>
      </c>
      <c r="H8558" s="170" t="s">
        <v>3533</v>
      </c>
      <c r="I8558" s="170" t="s">
        <v>3529</v>
      </c>
      <c r="J8558" s="155" t="s">
        <v>3533</v>
      </c>
      <c r="K8558" s="170">
        <v>4</v>
      </c>
      <c r="L8558" s="170">
        <v>12</v>
      </c>
      <c r="M8558" s="402">
        <v>43141.119999999995</v>
      </c>
      <c r="N8558" s="170"/>
      <c r="O8558" s="170"/>
      <c r="P8558" s="402"/>
    </row>
    <row r="8559" spans="1:16" ht="33.75" x14ac:dyDescent="0.2">
      <c r="A8559" s="406" t="s">
        <v>3527</v>
      </c>
      <c r="B8559" s="406" t="s">
        <v>3526</v>
      </c>
      <c r="C8559" s="170" t="s">
        <v>2594</v>
      </c>
      <c r="D8559" s="405" t="s">
        <v>3552</v>
      </c>
      <c r="E8559" s="404">
        <v>1800</v>
      </c>
      <c r="F8559" s="434" t="s">
        <v>3551</v>
      </c>
      <c r="G8559" s="403" t="s">
        <v>3550</v>
      </c>
      <c r="H8559" s="170" t="s">
        <v>3549</v>
      </c>
      <c r="I8559" s="170" t="s">
        <v>3534</v>
      </c>
      <c r="J8559" s="155" t="s">
        <v>3549</v>
      </c>
      <c r="K8559" s="170">
        <v>1</v>
      </c>
      <c r="L8559" s="170">
        <v>2</v>
      </c>
      <c r="M8559" s="402">
        <v>3360</v>
      </c>
      <c r="N8559" s="170"/>
      <c r="O8559" s="170"/>
      <c r="P8559" s="402"/>
    </row>
    <row r="8560" spans="1:16" ht="33.75" x14ac:dyDescent="0.2">
      <c r="A8560" s="406" t="s">
        <v>3527</v>
      </c>
      <c r="B8560" s="406" t="s">
        <v>3526</v>
      </c>
      <c r="C8560" s="170" t="s">
        <v>2594</v>
      </c>
      <c r="D8560" s="405" t="s">
        <v>3548</v>
      </c>
      <c r="E8560" s="404">
        <v>3000</v>
      </c>
      <c r="F8560" s="434" t="s">
        <v>3547</v>
      </c>
      <c r="G8560" s="403" t="s">
        <v>3546</v>
      </c>
      <c r="H8560" s="170" t="s">
        <v>3533</v>
      </c>
      <c r="I8560" s="170" t="s">
        <v>3534</v>
      </c>
      <c r="J8560" s="155" t="s">
        <v>3533</v>
      </c>
      <c r="K8560" s="170">
        <v>4</v>
      </c>
      <c r="L8560" s="170">
        <v>12</v>
      </c>
      <c r="M8560" s="402">
        <v>36900</v>
      </c>
      <c r="N8560" s="170"/>
      <c r="O8560" s="170"/>
      <c r="P8560" s="402"/>
    </row>
    <row r="8561" spans="1:16" ht="33.75" x14ac:dyDescent="0.2">
      <c r="A8561" s="406" t="s">
        <v>3527</v>
      </c>
      <c r="B8561" s="406" t="s">
        <v>3526</v>
      </c>
      <c r="C8561" s="170" t="s">
        <v>2594</v>
      </c>
      <c r="D8561" s="405" t="s">
        <v>3545</v>
      </c>
      <c r="E8561" s="404">
        <v>2330</v>
      </c>
      <c r="F8561" s="434" t="s">
        <v>3544</v>
      </c>
      <c r="G8561" s="403" t="s">
        <v>3543</v>
      </c>
      <c r="H8561" s="170" t="s">
        <v>3542</v>
      </c>
      <c r="I8561" s="170" t="s">
        <v>3529</v>
      </c>
      <c r="J8561" s="155" t="s">
        <v>3542</v>
      </c>
      <c r="K8561" s="170">
        <v>4</v>
      </c>
      <c r="L8561" s="170">
        <v>12</v>
      </c>
      <c r="M8561" s="402">
        <v>28860</v>
      </c>
      <c r="N8561" s="170"/>
      <c r="O8561" s="170"/>
      <c r="P8561" s="402"/>
    </row>
    <row r="8562" spans="1:16" ht="33.75" x14ac:dyDescent="0.2">
      <c r="A8562" s="406" t="s">
        <v>3527</v>
      </c>
      <c r="B8562" s="406" t="s">
        <v>3526</v>
      </c>
      <c r="C8562" s="170" t="s">
        <v>2594</v>
      </c>
      <c r="D8562" s="405" t="s">
        <v>3541</v>
      </c>
      <c r="E8562" s="404">
        <v>1500</v>
      </c>
      <c r="F8562" s="434" t="s">
        <v>3540</v>
      </c>
      <c r="G8562" s="403" t="s">
        <v>3539</v>
      </c>
      <c r="H8562" s="170" t="s">
        <v>3538</v>
      </c>
      <c r="I8562" s="170" t="s">
        <v>3522</v>
      </c>
      <c r="J8562" s="155" t="s">
        <v>3538</v>
      </c>
      <c r="K8562" s="170">
        <v>4</v>
      </c>
      <c r="L8562" s="170">
        <v>12</v>
      </c>
      <c r="M8562" s="402">
        <v>19151.669999999998</v>
      </c>
      <c r="N8562" s="170"/>
      <c r="O8562" s="170"/>
      <c r="P8562" s="402"/>
    </row>
    <row r="8563" spans="1:16" ht="33.75" x14ac:dyDescent="0.2">
      <c r="A8563" s="406" t="s">
        <v>3527</v>
      </c>
      <c r="B8563" s="406" t="s">
        <v>3526</v>
      </c>
      <c r="C8563" s="170" t="s">
        <v>2594</v>
      </c>
      <c r="D8563" s="405" t="s">
        <v>3537</v>
      </c>
      <c r="E8563" s="404">
        <v>2160</v>
      </c>
      <c r="F8563" s="434" t="s">
        <v>3536</v>
      </c>
      <c r="G8563" s="403" t="s">
        <v>3535</v>
      </c>
      <c r="H8563" s="170" t="s">
        <v>3533</v>
      </c>
      <c r="I8563" s="170" t="s">
        <v>3534</v>
      </c>
      <c r="J8563" s="155" t="s">
        <v>3533</v>
      </c>
      <c r="K8563" s="170">
        <v>4</v>
      </c>
      <c r="L8563" s="170">
        <v>12</v>
      </c>
      <c r="M8563" s="402">
        <v>26820</v>
      </c>
      <c r="N8563" s="170"/>
      <c r="O8563" s="170"/>
      <c r="P8563" s="402"/>
    </row>
    <row r="8564" spans="1:16" ht="33.75" x14ac:dyDescent="0.2">
      <c r="A8564" s="406" t="s">
        <v>3527</v>
      </c>
      <c r="B8564" s="406" t="s">
        <v>3526</v>
      </c>
      <c r="C8564" s="170" t="s">
        <v>2594</v>
      </c>
      <c r="D8564" s="405" t="s">
        <v>3532</v>
      </c>
      <c r="E8564" s="404">
        <v>3500</v>
      </c>
      <c r="F8564" s="434" t="s">
        <v>3531</v>
      </c>
      <c r="G8564" s="403" t="s">
        <v>3530</v>
      </c>
      <c r="H8564" s="170" t="s">
        <v>3528</v>
      </c>
      <c r="I8564" s="170" t="s">
        <v>3529</v>
      </c>
      <c r="J8564" s="155" t="s">
        <v>3528</v>
      </c>
      <c r="K8564" s="170">
        <v>4</v>
      </c>
      <c r="L8564" s="170">
        <v>12</v>
      </c>
      <c r="M8564" s="402">
        <v>42900</v>
      </c>
      <c r="N8564" s="170"/>
      <c r="O8564" s="170"/>
      <c r="P8564" s="402"/>
    </row>
    <row r="8565" spans="1:16" ht="33.75" x14ac:dyDescent="0.2">
      <c r="A8565" s="406" t="s">
        <v>3527</v>
      </c>
      <c r="B8565" s="406" t="s">
        <v>3526</v>
      </c>
      <c r="C8565" s="170" t="s">
        <v>2594</v>
      </c>
      <c r="D8565" s="405" t="s">
        <v>3525</v>
      </c>
      <c r="E8565" s="404">
        <v>1800</v>
      </c>
      <c r="F8565" s="434" t="s">
        <v>3524</v>
      </c>
      <c r="G8565" s="403" t="s">
        <v>3523</v>
      </c>
      <c r="H8565" s="170" t="s">
        <v>3521</v>
      </c>
      <c r="I8565" s="170" t="s">
        <v>3522</v>
      </c>
      <c r="J8565" s="155" t="s">
        <v>3521</v>
      </c>
      <c r="K8565" s="170">
        <v>4</v>
      </c>
      <c r="L8565" s="170">
        <v>12</v>
      </c>
      <c r="M8565" s="402">
        <v>22531.63</v>
      </c>
      <c r="N8565" s="170"/>
      <c r="O8565" s="170"/>
      <c r="P8565" s="402"/>
    </row>
    <row r="8566" spans="1:16" ht="33.75" x14ac:dyDescent="0.2">
      <c r="A8566" s="406" t="s">
        <v>3527</v>
      </c>
      <c r="B8566" s="406" t="s">
        <v>2595</v>
      </c>
      <c r="C8566" s="170" t="s">
        <v>2594</v>
      </c>
      <c r="D8566" s="405" t="s">
        <v>3815</v>
      </c>
      <c r="E8566" s="404">
        <v>2500</v>
      </c>
      <c r="F8566" s="434" t="s">
        <v>5818</v>
      </c>
      <c r="G8566" s="403" t="s">
        <v>5817</v>
      </c>
      <c r="H8566" s="170" t="s">
        <v>4386</v>
      </c>
      <c r="I8566" s="170" t="s">
        <v>3522</v>
      </c>
      <c r="J8566" s="155" t="s">
        <v>4386</v>
      </c>
      <c r="K8566" s="170"/>
      <c r="L8566" s="170"/>
      <c r="M8566" s="402"/>
      <c r="N8566" s="170">
        <v>1</v>
      </c>
      <c r="O8566" s="170">
        <v>2</v>
      </c>
      <c r="P8566" s="402">
        <v>3666.67</v>
      </c>
    </row>
    <row r="8567" spans="1:16" ht="33.75" x14ac:dyDescent="0.2">
      <c r="A8567" s="406" t="s">
        <v>3527</v>
      </c>
      <c r="B8567" s="406" t="s">
        <v>3526</v>
      </c>
      <c r="C8567" s="170" t="s">
        <v>2594</v>
      </c>
      <c r="D8567" s="405" t="s">
        <v>4010</v>
      </c>
      <c r="E8567" s="404">
        <v>1350</v>
      </c>
      <c r="F8567" s="434" t="s">
        <v>5816</v>
      </c>
      <c r="G8567" s="403" t="s">
        <v>5815</v>
      </c>
      <c r="H8567" s="170" t="s">
        <v>3538</v>
      </c>
      <c r="I8567" s="170" t="s">
        <v>3522</v>
      </c>
      <c r="J8567" s="155" t="s">
        <v>3538</v>
      </c>
      <c r="K8567" s="170"/>
      <c r="L8567" s="170"/>
      <c r="M8567" s="402"/>
      <c r="N8567" s="170">
        <v>1</v>
      </c>
      <c r="O8567" s="170">
        <v>6</v>
      </c>
      <c r="P8567" s="402">
        <v>8100</v>
      </c>
    </row>
    <row r="8568" spans="1:16" ht="33.75" x14ac:dyDescent="0.2">
      <c r="A8568" s="406" t="s">
        <v>3527</v>
      </c>
      <c r="B8568" s="406" t="s">
        <v>3526</v>
      </c>
      <c r="C8568" s="170" t="s">
        <v>2594</v>
      </c>
      <c r="D8568" s="405" t="s">
        <v>5814</v>
      </c>
      <c r="E8568" s="404">
        <v>8000</v>
      </c>
      <c r="F8568" s="434" t="s">
        <v>5813</v>
      </c>
      <c r="G8568" s="403" t="s">
        <v>5812</v>
      </c>
      <c r="H8568" s="170" t="s">
        <v>5811</v>
      </c>
      <c r="I8568" s="170" t="s">
        <v>3704</v>
      </c>
      <c r="J8568" s="155" t="s">
        <v>5811</v>
      </c>
      <c r="K8568" s="170"/>
      <c r="L8568" s="170"/>
      <c r="M8568" s="402"/>
      <c r="N8568" s="170">
        <v>1</v>
      </c>
      <c r="O8568" s="170">
        <v>6</v>
      </c>
      <c r="P8568" s="402">
        <v>48000</v>
      </c>
    </row>
    <row r="8569" spans="1:16" ht="33.75" x14ac:dyDescent="0.2">
      <c r="A8569" s="406" t="s">
        <v>3527</v>
      </c>
      <c r="B8569" s="406" t="s">
        <v>3526</v>
      </c>
      <c r="C8569" s="170" t="s">
        <v>2594</v>
      </c>
      <c r="D8569" s="405" t="s">
        <v>3532</v>
      </c>
      <c r="E8569" s="404">
        <v>4500</v>
      </c>
      <c r="F8569" s="434" t="s">
        <v>5810</v>
      </c>
      <c r="G8569" s="403" t="s">
        <v>5809</v>
      </c>
      <c r="H8569" s="170" t="s">
        <v>5808</v>
      </c>
      <c r="I8569" s="170" t="s">
        <v>3522</v>
      </c>
      <c r="J8569" s="155" t="s">
        <v>5808</v>
      </c>
      <c r="K8569" s="170"/>
      <c r="L8569" s="170"/>
      <c r="M8569" s="402"/>
      <c r="N8569" s="170">
        <v>1</v>
      </c>
      <c r="O8569" s="170">
        <v>6</v>
      </c>
      <c r="P8569" s="402">
        <v>27000</v>
      </c>
    </row>
    <row r="8570" spans="1:16" ht="33.75" x14ac:dyDescent="0.2">
      <c r="A8570" s="406" t="s">
        <v>3527</v>
      </c>
      <c r="B8570" s="406" t="s">
        <v>3526</v>
      </c>
      <c r="C8570" s="170" t="s">
        <v>2594</v>
      </c>
      <c r="D8570" s="405" t="s">
        <v>3548</v>
      </c>
      <c r="E8570" s="404">
        <v>3000</v>
      </c>
      <c r="F8570" s="434" t="s">
        <v>5807</v>
      </c>
      <c r="G8570" s="403" t="s">
        <v>5806</v>
      </c>
      <c r="H8570" s="170" t="s">
        <v>3533</v>
      </c>
      <c r="I8570" s="170" t="s">
        <v>3534</v>
      </c>
      <c r="J8570" s="155" t="s">
        <v>3533</v>
      </c>
      <c r="K8570" s="170"/>
      <c r="L8570" s="170"/>
      <c r="M8570" s="402"/>
      <c r="N8570" s="170">
        <v>1</v>
      </c>
      <c r="O8570" s="170">
        <v>6</v>
      </c>
      <c r="P8570" s="402">
        <v>18000</v>
      </c>
    </row>
    <row r="8571" spans="1:16" ht="33.75" x14ac:dyDescent="0.2">
      <c r="A8571" s="406" t="s">
        <v>3527</v>
      </c>
      <c r="B8571" s="406" t="s">
        <v>3526</v>
      </c>
      <c r="C8571" s="170" t="s">
        <v>2594</v>
      </c>
      <c r="D8571" s="405" t="s">
        <v>3563</v>
      </c>
      <c r="E8571" s="404">
        <v>1300</v>
      </c>
      <c r="F8571" s="434" t="s">
        <v>5805</v>
      </c>
      <c r="G8571" s="403" t="s">
        <v>5804</v>
      </c>
      <c r="H8571" s="170" t="s">
        <v>3779</v>
      </c>
      <c r="I8571" s="170" t="s">
        <v>3522</v>
      </c>
      <c r="J8571" s="155" t="s">
        <v>3779</v>
      </c>
      <c r="K8571" s="170"/>
      <c r="L8571" s="170"/>
      <c r="M8571" s="402"/>
      <c r="N8571" s="170">
        <v>1</v>
      </c>
      <c r="O8571" s="170">
        <v>6</v>
      </c>
      <c r="P8571" s="402">
        <v>7800</v>
      </c>
    </row>
    <row r="8572" spans="1:16" ht="33.75" x14ac:dyDescent="0.2">
      <c r="A8572" s="406" t="s">
        <v>3527</v>
      </c>
      <c r="B8572" s="406" t="s">
        <v>3526</v>
      </c>
      <c r="C8572" s="170" t="s">
        <v>2594</v>
      </c>
      <c r="D8572" s="405" t="s">
        <v>5803</v>
      </c>
      <c r="E8572" s="404">
        <v>5000</v>
      </c>
      <c r="F8572" s="434" t="s">
        <v>5802</v>
      </c>
      <c r="G8572" s="403" t="s">
        <v>5801</v>
      </c>
      <c r="H8572" s="170" t="s">
        <v>3567</v>
      </c>
      <c r="I8572" s="170" t="s">
        <v>3534</v>
      </c>
      <c r="J8572" s="155" t="s">
        <v>3567</v>
      </c>
      <c r="K8572" s="170"/>
      <c r="L8572" s="170"/>
      <c r="M8572" s="402"/>
      <c r="N8572" s="170">
        <v>1</v>
      </c>
      <c r="O8572" s="170">
        <v>6</v>
      </c>
      <c r="P8572" s="402">
        <v>27580</v>
      </c>
    </row>
    <row r="8573" spans="1:16" ht="33.75" x14ac:dyDescent="0.2">
      <c r="A8573" s="406" t="s">
        <v>3527</v>
      </c>
      <c r="B8573" s="406" t="s">
        <v>3526</v>
      </c>
      <c r="C8573" s="170" t="s">
        <v>2594</v>
      </c>
      <c r="D8573" s="405" t="s">
        <v>4153</v>
      </c>
      <c r="E8573" s="404">
        <v>2340</v>
      </c>
      <c r="F8573" s="434" t="s">
        <v>5800</v>
      </c>
      <c r="G8573" s="403" t="s">
        <v>5799</v>
      </c>
      <c r="H8573" s="170" t="s">
        <v>3816</v>
      </c>
      <c r="I8573" s="170" t="s">
        <v>3534</v>
      </c>
      <c r="J8573" s="155" t="s">
        <v>3816</v>
      </c>
      <c r="K8573" s="170"/>
      <c r="L8573" s="170"/>
      <c r="M8573" s="402"/>
      <c r="N8573" s="170">
        <v>1</v>
      </c>
      <c r="O8573" s="170">
        <v>6</v>
      </c>
      <c r="P8573" s="402">
        <v>14040</v>
      </c>
    </row>
    <row r="8574" spans="1:16" ht="33.75" x14ac:dyDescent="0.2">
      <c r="A8574" s="406" t="s">
        <v>3527</v>
      </c>
      <c r="B8574" s="406" t="s">
        <v>2595</v>
      </c>
      <c r="C8574" s="170" t="s">
        <v>2594</v>
      </c>
      <c r="D8574" s="405" t="s">
        <v>3616</v>
      </c>
      <c r="E8574" s="404">
        <v>3000</v>
      </c>
      <c r="F8574" s="434" t="s">
        <v>5798</v>
      </c>
      <c r="G8574" s="403" t="s">
        <v>5797</v>
      </c>
      <c r="H8574" s="170" t="s">
        <v>3549</v>
      </c>
      <c r="I8574" s="170" t="s">
        <v>3534</v>
      </c>
      <c r="J8574" s="155" t="s">
        <v>3549</v>
      </c>
      <c r="K8574" s="170"/>
      <c r="L8574" s="170"/>
      <c r="M8574" s="402"/>
      <c r="N8574" s="170">
        <v>1</v>
      </c>
      <c r="O8574" s="170">
        <v>2</v>
      </c>
      <c r="P8574" s="402">
        <v>5100</v>
      </c>
    </row>
    <row r="8575" spans="1:16" ht="33.75" x14ac:dyDescent="0.2">
      <c r="A8575" s="406" t="s">
        <v>3527</v>
      </c>
      <c r="B8575" s="406" t="s">
        <v>2595</v>
      </c>
      <c r="C8575" s="170" t="s">
        <v>2594</v>
      </c>
      <c r="D8575" s="405" t="s">
        <v>5796</v>
      </c>
      <c r="E8575" s="404">
        <v>9000</v>
      </c>
      <c r="F8575" s="434" t="s">
        <v>5795</v>
      </c>
      <c r="G8575" s="403" t="s">
        <v>5794</v>
      </c>
      <c r="H8575" s="170" t="s">
        <v>3542</v>
      </c>
      <c r="I8575" s="170" t="s">
        <v>3529</v>
      </c>
      <c r="J8575" s="155" t="s">
        <v>3542</v>
      </c>
      <c r="K8575" s="170"/>
      <c r="L8575" s="170"/>
      <c r="M8575" s="402"/>
      <c r="N8575" s="170">
        <v>1</v>
      </c>
      <c r="O8575" s="170">
        <v>2</v>
      </c>
      <c r="P8575" s="402">
        <v>12300</v>
      </c>
    </row>
    <row r="8576" spans="1:16" ht="33.75" x14ac:dyDescent="0.2">
      <c r="A8576" s="406" t="s">
        <v>3527</v>
      </c>
      <c r="B8576" s="406" t="s">
        <v>3526</v>
      </c>
      <c r="C8576" s="170" t="s">
        <v>2594</v>
      </c>
      <c r="D8576" s="405" t="s">
        <v>3809</v>
      </c>
      <c r="E8576" s="404">
        <v>2340</v>
      </c>
      <c r="F8576" s="434" t="s">
        <v>5793</v>
      </c>
      <c r="G8576" s="403" t="s">
        <v>5792</v>
      </c>
      <c r="H8576" s="170" t="s">
        <v>3533</v>
      </c>
      <c r="I8576" s="170" t="s">
        <v>3534</v>
      </c>
      <c r="J8576" s="155" t="s">
        <v>3533</v>
      </c>
      <c r="K8576" s="170"/>
      <c r="L8576" s="170"/>
      <c r="M8576" s="402"/>
      <c r="N8576" s="170">
        <v>1</v>
      </c>
      <c r="O8576" s="170">
        <v>6</v>
      </c>
      <c r="P8576" s="402">
        <v>14040</v>
      </c>
    </row>
    <row r="8577" spans="1:16" ht="33.75" x14ac:dyDescent="0.2">
      <c r="A8577" s="406" t="s">
        <v>3527</v>
      </c>
      <c r="B8577" s="406" t="s">
        <v>2595</v>
      </c>
      <c r="C8577" s="170" t="s">
        <v>2594</v>
      </c>
      <c r="D8577" s="405" t="s">
        <v>3616</v>
      </c>
      <c r="E8577" s="404">
        <v>3000</v>
      </c>
      <c r="F8577" s="434" t="s">
        <v>5791</v>
      </c>
      <c r="G8577" s="403" t="s">
        <v>5790</v>
      </c>
      <c r="H8577" s="170" t="s">
        <v>3611</v>
      </c>
      <c r="I8577" s="170" t="s">
        <v>3534</v>
      </c>
      <c r="J8577" s="155" t="s">
        <v>3611</v>
      </c>
      <c r="K8577" s="170"/>
      <c r="L8577" s="170"/>
      <c r="M8577" s="402"/>
      <c r="N8577" s="170">
        <v>1</v>
      </c>
      <c r="O8577" s="170">
        <v>2</v>
      </c>
      <c r="P8577" s="402">
        <v>5100</v>
      </c>
    </row>
    <row r="8578" spans="1:16" ht="33.75" x14ac:dyDescent="0.2">
      <c r="A8578" s="406" t="s">
        <v>3527</v>
      </c>
      <c r="B8578" s="406" t="s">
        <v>3526</v>
      </c>
      <c r="C8578" s="170" t="s">
        <v>2594</v>
      </c>
      <c r="D8578" s="405" t="s">
        <v>5789</v>
      </c>
      <c r="E8578" s="404">
        <v>1500</v>
      </c>
      <c r="F8578" s="434" t="s">
        <v>5788</v>
      </c>
      <c r="G8578" s="403" t="s">
        <v>5787</v>
      </c>
      <c r="H8578" s="170" t="s">
        <v>3538</v>
      </c>
      <c r="I8578" s="170" t="s">
        <v>3931</v>
      </c>
      <c r="J8578" s="155" t="s">
        <v>3538</v>
      </c>
      <c r="K8578" s="170"/>
      <c r="L8578" s="170"/>
      <c r="M8578" s="402"/>
      <c r="N8578" s="170">
        <v>1</v>
      </c>
      <c r="O8578" s="170">
        <v>2</v>
      </c>
      <c r="P8578" s="402">
        <v>3691.5</v>
      </c>
    </row>
    <row r="8579" spans="1:16" ht="33.75" x14ac:dyDescent="0.2">
      <c r="A8579" s="406" t="s">
        <v>3527</v>
      </c>
      <c r="B8579" s="406" t="s">
        <v>3526</v>
      </c>
      <c r="C8579" s="170" t="s">
        <v>2594</v>
      </c>
      <c r="D8579" s="405" t="s">
        <v>5786</v>
      </c>
      <c r="E8579" s="404">
        <v>1500</v>
      </c>
      <c r="F8579" s="434" t="s">
        <v>5785</v>
      </c>
      <c r="G8579" s="403" t="s">
        <v>5784</v>
      </c>
      <c r="H8579" s="170" t="s">
        <v>3624</v>
      </c>
      <c r="I8579" s="170" t="s">
        <v>3529</v>
      </c>
      <c r="J8579" s="155" t="s">
        <v>3624</v>
      </c>
      <c r="K8579" s="170"/>
      <c r="L8579" s="170"/>
      <c r="M8579" s="402"/>
      <c r="N8579" s="170">
        <v>1</v>
      </c>
      <c r="O8579" s="170">
        <v>6</v>
      </c>
      <c r="P8579" s="402">
        <v>9000</v>
      </c>
    </row>
    <row r="8580" spans="1:16" ht="33.75" x14ac:dyDescent="0.2">
      <c r="A8580" s="406" t="s">
        <v>3527</v>
      </c>
      <c r="B8580" s="406" t="s">
        <v>3526</v>
      </c>
      <c r="C8580" s="170" t="s">
        <v>2594</v>
      </c>
      <c r="D8580" s="405" t="s">
        <v>5783</v>
      </c>
      <c r="E8580" s="404">
        <v>3950</v>
      </c>
      <c r="F8580" s="434" t="s">
        <v>5782</v>
      </c>
      <c r="G8580" s="403" t="s">
        <v>5781</v>
      </c>
      <c r="H8580" s="170" t="s">
        <v>3542</v>
      </c>
      <c r="I8580" s="170" t="s">
        <v>3529</v>
      </c>
      <c r="J8580" s="155" t="s">
        <v>3542</v>
      </c>
      <c r="K8580" s="170"/>
      <c r="L8580" s="170"/>
      <c r="M8580" s="402"/>
      <c r="N8580" s="170">
        <v>1</v>
      </c>
      <c r="O8580" s="170">
        <v>6</v>
      </c>
      <c r="P8580" s="402">
        <v>23700</v>
      </c>
    </row>
    <row r="8581" spans="1:16" ht="33.75" x14ac:dyDescent="0.2">
      <c r="A8581" s="406" t="s">
        <v>3527</v>
      </c>
      <c r="B8581" s="406" t="s">
        <v>3526</v>
      </c>
      <c r="C8581" s="170" t="s">
        <v>2594</v>
      </c>
      <c r="D8581" s="405" t="s">
        <v>3598</v>
      </c>
      <c r="E8581" s="404">
        <v>3500</v>
      </c>
      <c r="F8581" s="434" t="s">
        <v>5780</v>
      </c>
      <c r="G8581" s="403" t="s">
        <v>5779</v>
      </c>
      <c r="H8581" s="170" t="s">
        <v>3533</v>
      </c>
      <c r="I8581" s="170" t="s">
        <v>3529</v>
      </c>
      <c r="J8581" s="155" t="s">
        <v>3533</v>
      </c>
      <c r="K8581" s="170"/>
      <c r="L8581" s="170"/>
      <c r="M8581" s="402"/>
      <c r="N8581" s="170">
        <v>1</v>
      </c>
      <c r="O8581" s="170">
        <v>6</v>
      </c>
      <c r="P8581" s="402">
        <v>21000</v>
      </c>
    </row>
    <row r="8582" spans="1:16" ht="33.75" x14ac:dyDescent="0.2">
      <c r="A8582" s="406" t="s">
        <v>3527</v>
      </c>
      <c r="B8582" s="406" t="s">
        <v>2595</v>
      </c>
      <c r="C8582" s="170" t="s">
        <v>2594</v>
      </c>
      <c r="D8582" s="405" t="s">
        <v>3616</v>
      </c>
      <c r="E8582" s="404">
        <v>3000</v>
      </c>
      <c r="F8582" s="434" t="s">
        <v>5778</v>
      </c>
      <c r="G8582" s="403" t="s">
        <v>5777</v>
      </c>
      <c r="H8582" s="170" t="s">
        <v>3549</v>
      </c>
      <c r="I8582" s="170" t="s">
        <v>3534</v>
      </c>
      <c r="J8582" s="155" t="s">
        <v>3549</v>
      </c>
      <c r="K8582" s="170"/>
      <c r="L8582" s="170"/>
      <c r="M8582" s="402"/>
      <c r="N8582" s="170">
        <v>1</v>
      </c>
      <c r="O8582" s="170">
        <v>2</v>
      </c>
      <c r="P8582" s="402">
        <v>5100</v>
      </c>
    </row>
    <row r="8583" spans="1:16" ht="33.75" x14ac:dyDescent="0.2">
      <c r="A8583" s="406" t="s">
        <v>3527</v>
      </c>
      <c r="B8583" s="406" t="s">
        <v>3526</v>
      </c>
      <c r="C8583" s="170" t="s">
        <v>2594</v>
      </c>
      <c r="D8583" s="405" t="s">
        <v>4431</v>
      </c>
      <c r="E8583" s="404">
        <v>3500</v>
      </c>
      <c r="F8583" s="434" t="s">
        <v>5776</v>
      </c>
      <c r="G8583" s="403" t="s">
        <v>5775</v>
      </c>
      <c r="H8583" s="170" t="s">
        <v>3979</v>
      </c>
      <c r="I8583" s="170" t="s">
        <v>3529</v>
      </c>
      <c r="J8583" s="155" t="s">
        <v>3979</v>
      </c>
      <c r="K8583" s="170"/>
      <c r="L8583" s="170"/>
      <c r="M8583" s="402"/>
      <c r="N8583" s="170">
        <v>1</v>
      </c>
      <c r="O8583" s="170">
        <v>4</v>
      </c>
      <c r="P8583" s="402">
        <v>14091</v>
      </c>
    </row>
    <row r="8584" spans="1:16" ht="33.75" x14ac:dyDescent="0.2">
      <c r="A8584" s="406" t="s">
        <v>3527</v>
      </c>
      <c r="B8584" s="406" t="s">
        <v>3526</v>
      </c>
      <c r="C8584" s="170" t="s">
        <v>2594</v>
      </c>
      <c r="D8584" s="405" t="s">
        <v>3740</v>
      </c>
      <c r="E8584" s="404">
        <v>3500</v>
      </c>
      <c r="F8584" s="434" t="s">
        <v>5774</v>
      </c>
      <c r="G8584" s="403" t="s">
        <v>5773</v>
      </c>
      <c r="H8584" s="170" t="s">
        <v>3542</v>
      </c>
      <c r="I8584" s="170" t="s">
        <v>3529</v>
      </c>
      <c r="J8584" s="155" t="s">
        <v>3542</v>
      </c>
      <c r="K8584" s="170"/>
      <c r="L8584" s="170"/>
      <c r="M8584" s="402"/>
      <c r="N8584" s="170">
        <v>1</v>
      </c>
      <c r="O8584" s="170">
        <v>6</v>
      </c>
      <c r="P8584" s="402">
        <v>21000</v>
      </c>
    </row>
    <row r="8585" spans="1:16" ht="33.75" x14ac:dyDescent="0.2">
      <c r="A8585" s="406" t="s">
        <v>3527</v>
      </c>
      <c r="B8585" s="406" t="s">
        <v>3526</v>
      </c>
      <c r="C8585" s="170" t="s">
        <v>2594</v>
      </c>
      <c r="D8585" s="405" t="s">
        <v>4153</v>
      </c>
      <c r="E8585" s="404">
        <v>2340</v>
      </c>
      <c r="F8585" s="434" t="s">
        <v>5772</v>
      </c>
      <c r="G8585" s="403" t="s">
        <v>5771</v>
      </c>
      <c r="H8585" s="170" t="s">
        <v>3574</v>
      </c>
      <c r="I8585" s="170" t="s">
        <v>3534</v>
      </c>
      <c r="J8585" s="155" t="s">
        <v>3574</v>
      </c>
      <c r="K8585" s="170"/>
      <c r="L8585" s="170"/>
      <c r="M8585" s="402"/>
      <c r="N8585" s="170">
        <v>1</v>
      </c>
      <c r="O8585" s="170">
        <v>6</v>
      </c>
      <c r="P8585" s="402">
        <v>14040</v>
      </c>
    </row>
    <row r="8586" spans="1:16" ht="33.75" x14ac:dyDescent="0.2">
      <c r="A8586" s="406" t="s">
        <v>3527</v>
      </c>
      <c r="B8586" s="406" t="s">
        <v>3526</v>
      </c>
      <c r="C8586" s="170" t="s">
        <v>2594</v>
      </c>
      <c r="D8586" s="405" t="s">
        <v>5770</v>
      </c>
      <c r="E8586" s="404">
        <v>4000</v>
      </c>
      <c r="F8586" s="434" t="s">
        <v>5769</v>
      </c>
      <c r="G8586" s="403" t="s">
        <v>5768</v>
      </c>
      <c r="H8586" s="170" t="s">
        <v>3567</v>
      </c>
      <c r="I8586" s="170" t="s">
        <v>3534</v>
      </c>
      <c r="J8586" s="155" t="s">
        <v>3567</v>
      </c>
      <c r="K8586" s="170"/>
      <c r="L8586" s="170"/>
      <c r="M8586" s="402"/>
      <c r="N8586" s="170">
        <v>1</v>
      </c>
      <c r="O8586" s="170">
        <v>6</v>
      </c>
      <c r="P8586" s="402">
        <v>24000</v>
      </c>
    </row>
    <row r="8587" spans="1:16" ht="33.75" x14ac:dyDescent="0.2">
      <c r="A8587" s="406" t="s">
        <v>3527</v>
      </c>
      <c r="B8587" s="406" t="s">
        <v>2595</v>
      </c>
      <c r="C8587" s="170" t="s">
        <v>2594</v>
      </c>
      <c r="D8587" s="405" t="s">
        <v>5767</v>
      </c>
      <c r="E8587" s="404">
        <v>8000</v>
      </c>
      <c r="F8587" s="434" t="s">
        <v>5766</v>
      </c>
      <c r="G8587" s="403" t="s">
        <v>5765</v>
      </c>
      <c r="H8587" s="170" t="s">
        <v>3674</v>
      </c>
      <c r="I8587" s="170" t="s">
        <v>3529</v>
      </c>
      <c r="J8587" s="155" t="s">
        <v>3674</v>
      </c>
      <c r="K8587" s="170"/>
      <c r="L8587" s="170"/>
      <c r="M8587" s="402"/>
      <c r="N8587" s="170">
        <v>1</v>
      </c>
      <c r="O8587" s="170">
        <v>2</v>
      </c>
      <c r="P8587" s="402">
        <v>10933.33</v>
      </c>
    </row>
    <row r="8588" spans="1:16" ht="33.75" x14ac:dyDescent="0.2">
      <c r="A8588" s="406" t="s">
        <v>3527</v>
      </c>
      <c r="B8588" s="406" t="s">
        <v>2595</v>
      </c>
      <c r="C8588" s="170" t="s">
        <v>2594</v>
      </c>
      <c r="D8588" s="405" t="s">
        <v>4067</v>
      </c>
      <c r="E8588" s="404">
        <v>5500</v>
      </c>
      <c r="F8588" s="434" t="s">
        <v>5764</v>
      </c>
      <c r="G8588" s="403" t="s">
        <v>5763</v>
      </c>
      <c r="H8588" s="170" t="s">
        <v>4209</v>
      </c>
      <c r="I8588" s="170" t="s">
        <v>3529</v>
      </c>
      <c r="J8588" s="155" t="s">
        <v>4209</v>
      </c>
      <c r="K8588" s="170"/>
      <c r="L8588" s="170"/>
      <c r="M8588" s="402"/>
      <c r="N8588" s="170">
        <v>1</v>
      </c>
      <c r="O8588" s="170">
        <v>1</v>
      </c>
      <c r="P8588" s="402">
        <v>5500</v>
      </c>
    </row>
    <row r="8589" spans="1:16" ht="33.75" x14ac:dyDescent="0.2">
      <c r="A8589" s="406" t="s">
        <v>3527</v>
      </c>
      <c r="B8589" s="406" t="s">
        <v>3526</v>
      </c>
      <c r="C8589" s="170" t="s">
        <v>2594</v>
      </c>
      <c r="D8589" s="405" t="s">
        <v>5762</v>
      </c>
      <c r="E8589" s="404">
        <v>6200</v>
      </c>
      <c r="F8589" s="434" t="s">
        <v>5761</v>
      </c>
      <c r="G8589" s="403" t="s">
        <v>5760</v>
      </c>
      <c r="H8589" s="170" t="s">
        <v>4002</v>
      </c>
      <c r="I8589" s="170" t="s">
        <v>3529</v>
      </c>
      <c r="J8589" s="155" t="s">
        <v>4002</v>
      </c>
      <c r="K8589" s="170"/>
      <c r="L8589" s="170"/>
      <c r="M8589" s="402"/>
      <c r="N8589" s="170">
        <v>1</v>
      </c>
      <c r="O8589" s="170">
        <v>6</v>
      </c>
      <c r="P8589" s="402">
        <v>37200</v>
      </c>
    </row>
    <row r="8590" spans="1:16" ht="33.75" x14ac:dyDescent="0.2">
      <c r="A8590" s="406" t="s">
        <v>3527</v>
      </c>
      <c r="B8590" s="406" t="s">
        <v>2595</v>
      </c>
      <c r="C8590" s="170" t="s">
        <v>2594</v>
      </c>
      <c r="D8590" s="405" t="s">
        <v>5759</v>
      </c>
      <c r="E8590" s="404">
        <v>12000</v>
      </c>
      <c r="F8590" s="434" t="s">
        <v>5758</v>
      </c>
      <c r="G8590" s="403" t="s">
        <v>5757</v>
      </c>
      <c r="H8590" s="170" t="s">
        <v>3542</v>
      </c>
      <c r="I8590" s="170" t="s">
        <v>3529</v>
      </c>
      <c r="J8590" s="155" t="s">
        <v>3542</v>
      </c>
      <c r="K8590" s="170"/>
      <c r="L8590" s="170"/>
      <c r="M8590" s="402"/>
      <c r="N8590" s="170">
        <v>1</v>
      </c>
      <c r="O8590" s="170">
        <v>2</v>
      </c>
      <c r="P8590" s="402">
        <v>16800</v>
      </c>
    </row>
    <row r="8591" spans="1:16" ht="33.75" x14ac:dyDescent="0.2">
      <c r="A8591" s="406" t="s">
        <v>3527</v>
      </c>
      <c r="B8591" s="406" t="s">
        <v>3526</v>
      </c>
      <c r="C8591" s="170" t="s">
        <v>2594</v>
      </c>
      <c r="D8591" s="405" t="s">
        <v>3904</v>
      </c>
      <c r="E8591" s="404">
        <v>3950</v>
      </c>
      <c r="F8591" s="434" t="s">
        <v>5756</v>
      </c>
      <c r="G8591" s="403" t="s">
        <v>5755</v>
      </c>
      <c r="H8591" s="170" t="s">
        <v>3816</v>
      </c>
      <c r="I8591" s="170" t="s">
        <v>3529</v>
      </c>
      <c r="J8591" s="155" t="s">
        <v>3816</v>
      </c>
      <c r="K8591" s="170"/>
      <c r="L8591" s="170"/>
      <c r="M8591" s="402"/>
      <c r="N8591" s="170">
        <v>1</v>
      </c>
      <c r="O8591" s="170">
        <v>6</v>
      </c>
      <c r="P8591" s="402">
        <v>23700</v>
      </c>
    </row>
    <row r="8592" spans="1:16" ht="33.75" x14ac:dyDescent="0.2">
      <c r="A8592" s="406" t="s">
        <v>3527</v>
      </c>
      <c r="B8592" s="406" t="s">
        <v>3526</v>
      </c>
      <c r="C8592" s="170" t="s">
        <v>2594</v>
      </c>
      <c r="D8592" s="405" t="s">
        <v>5754</v>
      </c>
      <c r="E8592" s="404">
        <v>2300</v>
      </c>
      <c r="F8592" s="434" t="s">
        <v>5753</v>
      </c>
      <c r="G8592" s="403" t="s">
        <v>5752</v>
      </c>
      <c r="H8592" s="170" t="s">
        <v>3538</v>
      </c>
      <c r="I8592" s="170" t="s">
        <v>3628</v>
      </c>
      <c r="J8592" s="155" t="s">
        <v>3628</v>
      </c>
      <c r="K8592" s="170"/>
      <c r="L8592" s="170"/>
      <c r="M8592" s="402"/>
      <c r="N8592" s="170">
        <v>1</v>
      </c>
      <c r="O8592" s="170">
        <v>6</v>
      </c>
      <c r="P8592" s="402">
        <v>13800</v>
      </c>
    </row>
    <row r="8593" spans="1:16" ht="33.75" x14ac:dyDescent="0.2">
      <c r="A8593" s="406" t="s">
        <v>3527</v>
      </c>
      <c r="B8593" s="406" t="s">
        <v>2595</v>
      </c>
      <c r="C8593" s="170" t="s">
        <v>2594</v>
      </c>
      <c r="D8593" s="405" t="s">
        <v>3616</v>
      </c>
      <c r="E8593" s="404">
        <v>3000</v>
      </c>
      <c r="F8593" s="434" t="s">
        <v>5751</v>
      </c>
      <c r="G8593" s="403" t="s">
        <v>5750</v>
      </c>
      <c r="H8593" s="170" t="s">
        <v>3801</v>
      </c>
      <c r="I8593" s="170" t="s">
        <v>3529</v>
      </c>
      <c r="J8593" s="155" t="s">
        <v>3801</v>
      </c>
      <c r="K8593" s="170"/>
      <c r="L8593" s="170"/>
      <c r="M8593" s="402"/>
      <c r="N8593" s="170">
        <v>1</v>
      </c>
      <c r="O8593" s="170">
        <v>2</v>
      </c>
      <c r="P8593" s="402">
        <v>5100</v>
      </c>
    </row>
    <row r="8594" spans="1:16" ht="33.75" x14ac:dyDescent="0.2">
      <c r="A8594" s="406" t="s">
        <v>3527</v>
      </c>
      <c r="B8594" s="406" t="s">
        <v>3526</v>
      </c>
      <c r="C8594" s="170" t="s">
        <v>2594</v>
      </c>
      <c r="D8594" s="405" t="s">
        <v>3532</v>
      </c>
      <c r="E8594" s="404">
        <v>2300</v>
      </c>
      <c r="F8594" s="434" t="s">
        <v>5749</v>
      </c>
      <c r="G8594" s="403" t="s">
        <v>5748</v>
      </c>
      <c r="H8594" s="170" t="s">
        <v>3538</v>
      </c>
      <c r="I8594" s="170" t="s">
        <v>3529</v>
      </c>
      <c r="J8594" s="155" t="s">
        <v>3538</v>
      </c>
      <c r="K8594" s="170"/>
      <c r="L8594" s="170"/>
      <c r="M8594" s="402"/>
      <c r="N8594" s="170">
        <v>1</v>
      </c>
      <c r="O8594" s="170">
        <v>6</v>
      </c>
      <c r="P8594" s="402">
        <v>13800</v>
      </c>
    </row>
    <row r="8595" spans="1:16" ht="33.75" x14ac:dyDescent="0.2">
      <c r="A8595" s="406" t="s">
        <v>3527</v>
      </c>
      <c r="B8595" s="406" t="s">
        <v>3526</v>
      </c>
      <c r="C8595" s="170" t="s">
        <v>2594</v>
      </c>
      <c r="D8595" s="405" t="s">
        <v>4262</v>
      </c>
      <c r="E8595" s="404">
        <v>1639</v>
      </c>
      <c r="F8595" s="434" t="s">
        <v>5747</v>
      </c>
      <c r="G8595" s="403" t="s">
        <v>5746</v>
      </c>
      <c r="H8595" s="170" t="s">
        <v>3533</v>
      </c>
      <c r="I8595" s="170" t="s">
        <v>3534</v>
      </c>
      <c r="J8595" s="155" t="s">
        <v>3533</v>
      </c>
      <c r="K8595" s="170"/>
      <c r="L8595" s="170"/>
      <c r="M8595" s="402"/>
      <c r="N8595" s="170">
        <v>1</v>
      </c>
      <c r="O8595" s="170">
        <v>6</v>
      </c>
      <c r="P8595" s="402">
        <v>9834</v>
      </c>
    </row>
    <row r="8596" spans="1:16" ht="33.75" x14ac:dyDescent="0.2">
      <c r="A8596" s="406" t="s">
        <v>3527</v>
      </c>
      <c r="B8596" s="406" t="s">
        <v>3526</v>
      </c>
      <c r="C8596" s="170" t="s">
        <v>2594</v>
      </c>
      <c r="D8596" s="405" t="s">
        <v>3740</v>
      </c>
      <c r="E8596" s="404">
        <v>3500</v>
      </c>
      <c r="F8596" s="434" t="s">
        <v>5745</v>
      </c>
      <c r="G8596" s="403" t="s">
        <v>5744</v>
      </c>
      <c r="H8596" s="170" t="s">
        <v>5743</v>
      </c>
      <c r="I8596" s="170" t="s">
        <v>3529</v>
      </c>
      <c r="J8596" s="155" t="s">
        <v>5743</v>
      </c>
      <c r="K8596" s="170"/>
      <c r="L8596" s="170"/>
      <c r="M8596" s="402"/>
      <c r="N8596" s="170">
        <v>1</v>
      </c>
      <c r="O8596" s="170">
        <v>6</v>
      </c>
      <c r="P8596" s="402">
        <v>21000</v>
      </c>
    </row>
    <row r="8597" spans="1:16" ht="33.75" x14ac:dyDescent="0.2">
      <c r="A8597" s="406" t="s">
        <v>3527</v>
      </c>
      <c r="B8597" s="406" t="s">
        <v>3526</v>
      </c>
      <c r="C8597" s="170" t="s">
        <v>2594</v>
      </c>
      <c r="D8597" s="405" t="s">
        <v>5535</v>
      </c>
      <c r="E8597" s="404">
        <v>7000</v>
      </c>
      <c r="F8597" s="434" t="s">
        <v>5742</v>
      </c>
      <c r="G8597" s="403" t="s">
        <v>5741</v>
      </c>
      <c r="H8597" s="170" t="s">
        <v>4363</v>
      </c>
      <c r="I8597" s="170" t="s">
        <v>3529</v>
      </c>
      <c r="J8597" s="155" t="s">
        <v>4363</v>
      </c>
      <c r="K8597" s="170"/>
      <c r="L8597" s="170"/>
      <c r="M8597" s="402"/>
      <c r="N8597" s="170">
        <v>1</v>
      </c>
      <c r="O8597" s="170">
        <v>6</v>
      </c>
      <c r="P8597" s="402">
        <v>42000</v>
      </c>
    </row>
    <row r="8598" spans="1:16" ht="33.75" x14ac:dyDescent="0.2">
      <c r="A8598" s="406" t="s">
        <v>3527</v>
      </c>
      <c r="B8598" s="406" t="s">
        <v>3526</v>
      </c>
      <c r="C8598" s="170" t="s">
        <v>2594</v>
      </c>
      <c r="D8598" s="405" t="s">
        <v>3632</v>
      </c>
      <c r="E8598" s="404">
        <v>2500</v>
      </c>
      <c r="F8598" s="434" t="s">
        <v>5740</v>
      </c>
      <c r="G8598" s="403" t="s">
        <v>5739</v>
      </c>
      <c r="H8598" s="170" t="s">
        <v>3533</v>
      </c>
      <c r="I8598" s="170" t="s">
        <v>3522</v>
      </c>
      <c r="J8598" s="155" t="s">
        <v>3533</v>
      </c>
      <c r="K8598" s="170"/>
      <c r="L8598" s="170"/>
      <c r="M8598" s="402"/>
      <c r="N8598" s="170">
        <v>1</v>
      </c>
      <c r="O8598" s="170">
        <v>6</v>
      </c>
      <c r="P8598" s="402">
        <v>15000</v>
      </c>
    </row>
    <row r="8599" spans="1:16" ht="33.75" x14ac:dyDescent="0.2">
      <c r="A8599" s="406" t="s">
        <v>3527</v>
      </c>
      <c r="B8599" s="406" t="s">
        <v>3526</v>
      </c>
      <c r="C8599" s="170" t="s">
        <v>2594</v>
      </c>
      <c r="D8599" s="405" t="s">
        <v>3635</v>
      </c>
      <c r="E8599" s="404">
        <v>3000</v>
      </c>
      <c r="F8599" s="434" t="s">
        <v>5738</v>
      </c>
      <c r="G8599" s="403" t="s">
        <v>5737</v>
      </c>
      <c r="H8599" s="170" t="s">
        <v>3567</v>
      </c>
      <c r="I8599" s="170" t="s">
        <v>3529</v>
      </c>
      <c r="J8599" s="155" t="s">
        <v>3567</v>
      </c>
      <c r="K8599" s="170"/>
      <c r="L8599" s="170"/>
      <c r="M8599" s="402"/>
      <c r="N8599" s="170">
        <v>1</v>
      </c>
      <c r="O8599" s="170">
        <v>6</v>
      </c>
      <c r="P8599" s="402">
        <v>18000</v>
      </c>
    </row>
    <row r="8600" spans="1:16" ht="33.75" x14ac:dyDescent="0.2">
      <c r="A8600" s="406" t="s">
        <v>3527</v>
      </c>
      <c r="B8600" s="406" t="s">
        <v>3526</v>
      </c>
      <c r="C8600" s="170" t="s">
        <v>2594</v>
      </c>
      <c r="D8600" s="405" t="s">
        <v>3532</v>
      </c>
      <c r="E8600" s="404">
        <v>3000</v>
      </c>
      <c r="F8600" s="434" t="s">
        <v>5736</v>
      </c>
      <c r="G8600" s="403" t="s">
        <v>5735</v>
      </c>
      <c r="H8600" s="170" t="s">
        <v>3538</v>
      </c>
      <c r="I8600" s="170" t="s">
        <v>3628</v>
      </c>
      <c r="J8600" s="155" t="s">
        <v>3628</v>
      </c>
      <c r="K8600" s="170"/>
      <c r="L8600" s="170"/>
      <c r="M8600" s="402"/>
      <c r="N8600" s="170">
        <v>1</v>
      </c>
      <c r="O8600" s="170">
        <v>6</v>
      </c>
      <c r="P8600" s="402">
        <v>18000</v>
      </c>
    </row>
    <row r="8601" spans="1:16" ht="33.75" x14ac:dyDescent="0.2">
      <c r="A8601" s="406" t="s">
        <v>3527</v>
      </c>
      <c r="B8601" s="406" t="s">
        <v>3526</v>
      </c>
      <c r="C8601" s="170" t="s">
        <v>2594</v>
      </c>
      <c r="D8601" s="405" t="s">
        <v>4153</v>
      </c>
      <c r="E8601" s="404">
        <v>2340</v>
      </c>
      <c r="F8601" s="434" t="s">
        <v>5734</v>
      </c>
      <c r="G8601" s="403" t="s">
        <v>5733</v>
      </c>
      <c r="H8601" s="170" t="s">
        <v>3567</v>
      </c>
      <c r="I8601" s="170" t="s">
        <v>3529</v>
      </c>
      <c r="J8601" s="155" t="s">
        <v>3567</v>
      </c>
      <c r="K8601" s="170"/>
      <c r="L8601" s="170"/>
      <c r="M8601" s="402"/>
      <c r="N8601" s="170">
        <v>1</v>
      </c>
      <c r="O8601" s="170">
        <v>6</v>
      </c>
      <c r="P8601" s="402">
        <v>14040</v>
      </c>
    </row>
    <row r="8602" spans="1:16" ht="33.75" x14ac:dyDescent="0.2">
      <c r="A8602" s="406" t="s">
        <v>3527</v>
      </c>
      <c r="B8602" s="406" t="s">
        <v>3526</v>
      </c>
      <c r="C8602" s="170" t="s">
        <v>2594</v>
      </c>
      <c r="D8602" s="405" t="s">
        <v>5732</v>
      </c>
      <c r="E8602" s="404">
        <v>3000</v>
      </c>
      <c r="F8602" s="434" t="s">
        <v>5731</v>
      </c>
      <c r="G8602" s="403" t="s">
        <v>5730</v>
      </c>
      <c r="H8602" s="170" t="s">
        <v>3533</v>
      </c>
      <c r="I8602" s="170" t="s">
        <v>3529</v>
      </c>
      <c r="J8602" s="155" t="s">
        <v>3533</v>
      </c>
      <c r="K8602" s="170"/>
      <c r="L8602" s="170"/>
      <c r="M8602" s="402"/>
      <c r="N8602" s="170">
        <v>1</v>
      </c>
      <c r="O8602" s="170">
        <v>6</v>
      </c>
      <c r="P8602" s="402">
        <v>18000</v>
      </c>
    </row>
    <row r="8603" spans="1:16" ht="33.75" x14ac:dyDescent="0.2">
      <c r="A8603" s="406" t="s">
        <v>3527</v>
      </c>
      <c r="B8603" s="406" t="s">
        <v>3526</v>
      </c>
      <c r="C8603" s="170" t="s">
        <v>2594</v>
      </c>
      <c r="D8603" s="405" t="s">
        <v>5729</v>
      </c>
      <c r="E8603" s="404">
        <v>1800</v>
      </c>
      <c r="F8603" s="434" t="s">
        <v>5728</v>
      </c>
      <c r="G8603" s="403" t="s">
        <v>5727</v>
      </c>
      <c r="H8603" s="170" t="s">
        <v>3884</v>
      </c>
      <c r="I8603" s="170" t="s">
        <v>3522</v>
      </c>
      <c r="J8603" s="155" t="s">
        <v>3884</v>
      </c>
      <c r="K8603" s="170"/>
      <c r="L8603" s="170"/>
      <c r="M8603" s="402"/>
      <c r="N8603" s="170">
        <v>1</v>
      </c>
      <c r="O8603" s="170">
        <v>6</v>
      </c>
      <c r="P8603" s="402">
        <v>10800</v>
      </c>
    </row>
    <row r="8604" spans="1:16" ht="33.75" x14ac:dyDescent="0.2">
      <c r="A8604" s="406" t="s">
        <v>3527</v>
      </c>
      <c r="B8604" s="406" t="s">
        <v>3526</v>
      </c>
      <c r="C8604" s="170" t="s">
        <v>2594</v>
      </c>
      <c r="D8604" s="405" t="s">
        <v>3627</v>
      </c>
      <c r="E8604" s="404">
        <v>3500</v>
      </c>
      <c r="F8604" s="434" t="s">
        <v>5726</v>
      </c>
      <c r="G8604" s="403" t="s">
        <v>5725</v>
      </c>
      <c r="H8604" s="170" t="s">
        <v>3533</v>
      </c>
      <c r="I8604" s="170" t="s">
        <v>3534</v>
      </c>
      <c r="J8604" s="155" t="s">
        <v>3533</v>
      </c>
      <c r="K8604" s="170"/>
      <c r="L8604" s="170"/>
      <c r="M8604" s="402"/>
      <c r="N8604" s="170">
        <v>1</v>
      </c>
      <c r="O8604" s="170">
        <v>6</v>
      </c>
      <c r="P8604" s="402">
        <v>21000</v>
      </c>
    </row>
    <row r="8605" spans="1:16" ht="33.75" x14ac:dyDescent="0.2">
      <c r="A8605" s="406" t="s">
        <v>3527</v>
      </c>
      <c r="B8605" s="406" t="s">
        <v>2595</v>
      </c>
      <c r="C8605" s="170" t="s">
        <v>2594</v>
      </c>
      <c r="D8605" s="405" t="s">
        <v>4637</v>
      </c>
      <c r="E8605" s="404">
        <v>1500</v>
      </c>
      <c r="F8605" s="434" t="s">
        <v>5724</v>
      </c>
      <c r="G8605" s="403" t="s">
        <v>5723</v>
      </c>
      <c r="H8605" s="170" t="s">
        <v>4526</v>
      </c>
      <c r="I8605" s="170" t="s">
        <v>3628</v>
      </c>
      <c r="J8605" s="155" t="s">
        <v>4526</v>
      </c>
      <c r="K8605" s="170"/>
      <c r="L8605" s="170"/>
      <c r="M8605" s="402"/>
      <c r="N8605" s="170">
        <v>1</v>
      </c>
      <c r="O8605" s="170">
        <v>2</v>
      </c>
      <c r="P8605" s="402">
        <v>2200</v>
      </c>
    </row>
    <row r="8606" spans="1:16" ht="33.75" x14ac:dyDescent="0.2">
      <c r="A8606" s="406" t="s">
        <v>3527</v>
      </c>
      <c r="B8606" s="406" t="s">
        <v>3526</v>
      </c>
      <c r="C8606" s="170" t="s">
        <v>2594</v>
      </c>
      <c r="D8606" s="405" t="s">
        <v>5722</v>
      </c>
      <c r="E8606" s="404">
        <v>8000</v>
      </c>
      <c r="F8606" s="434" t="s">
        <v>5721</v>
      </c>
      <c r="G8606" s="403" t="s">
        <v>5720</v>
      </c>
      <c r="H8606" s="170" t="s">
        <v>3866</v>
      </c>
      <c r="I8606" s="170" t="s">
        <v>3529</v>
      </c>
      <c r="J8606" s="155" t="s">
        <v>3866</v>
      </c>
      <c r="K8606" s="170"/>
      <c r="L8606" s="170"/>
      <c r="M8606" s="402"/>
      <c r="N8606" s="170">
        <v>1</v>
      </c>
      <c r="O8606" s="170">
        <v>6</v>
      </c>
      <c r="P8606" s="402">
        <v>48000</v>
      </c>
    </row>
    <row r="8607" spans="1:16" ht="33.75" x14ac:dyDescent="0.2">
      <c r="A8607" s="406" t="s">
        <v>3527</v>
      </c>
      <c r="B8607" s="406" t="s">
        <v>3526</v>
      </c>
      <c r="C8607" s="170" t="s">
        <v>2594</v>
      </c>
      <c r="D8607" s="405" t="s">
        <v>3740</v>
      </c>
      <c r="E8607" s="404">
        <v>3500</v>
      </c>
      <c r="F8607" s="434" t="s">
        <v>5719</v>
      </c>
      <c r="G8607" s="403" t="s">
        <v>5718</v>
      </c>
      <c r="H8607" s="170" t="s">
        <v>3567</v>
      </c>
      <c r="I8607" s="170" t="s">
        <v>3529</v>
      </c>
      <c r="J8607" s="155" t="s">
        <v>3567</v>
      </c>
      <c r="K8607" s="170"/>
      <c r="L8607" s="170"/>
      <c r="M8607" s="402"/>
      <c r="N8607" s="170">
        <v>1</v>
      </c>
      <c r="O8607" s="170">
        <v>6</v>
      </c>
      <c r="P8607" s="402">
        <v>21000</v>
      </c>
    </row>
    <row r="8608" spans="1:16" ht="33.75" x14ac:dyDescent="0.2">
      <c r="A8608" s="406" t="s">
        <v>3527</v>
      </c>
      <c r="B8608" s="406" t="s">
        <v>3526</v>
      </c>
      <c r="C8608" s="170" t="s">
        <v>2594</v>
      </c>
      <c r="D8608" s="405" t="s">
        <v>5717</v>
      </c>
      <c r="E8608" s="404">
        <v>1500</v>
      </c>
      <c r="F8608" s="434" t="s">
        <v>5716</v>
      </c>
      <c r="G8608" s="403" t="s">
        <v>5715</v>
      </c>
      <c r="H8608" s="170" t="s">
        <v>3538</v>
      </c>
      <c r="I8608" s="170" t="s">
        <v>3522</v>
      </c>
      <c r="J8608" s="155" t="s">
        <v>3538</v>
      </c>
      <c r="K8608" s="170"/>
      <c r="L8608" s="170"/>
      <c r="M8608" s="402"/>
      <c r="N8608" s="170">
        <v>1</v>
      </c>
      <c r="O8608" s="170">
        <v>6</v>
      </c>
      <c r="P8608" s="402">
        <v>9000</v>
      </c>
    </row>
    <row r="8609" spans="1:16" ht="33.75" x14ac:dyDescent="0.2">
      <c r="A8609" s="406" t="s">
        <v>3527</v>
      </c>
      <c r="B8609" s="406" t="s">
        <v>2595</v>
      </c>
      <c r="C8609" s="170" t="s">
        <v>2594</v>
      </c>
      <c r="D8609" s="405" t="s">
        <v>3616</v>
      </c>
      <c r="E8609" s="404">
        <v>3000</v>
      </c>
      <c r="F8609" s="434" t="s">
        <v>5714</v>
      </c>
      <c r="G8609" s="403" t="s">
        <v>5713</v>
      </c>
      <c r="H8609" s="170" t="s">
        <v>3779</v>
      </c>
      <c r="I8609" s="170" t="s">
        <v>3534</v>
      </c>
      <c r="J8609" s="155" t="s">
        <v>3779</v>
      </c>
      <c r="K8609" s="170"/>
      <c r="L8609" s="170"/>
      <c r="M8609" s="402"/>
      <c r="N8609" s="170">
        <v>1</v>
      </c>
      <c r="O8609" s="170">
        <v>2</v>
      </c>
      <c r="P8609" s="402">
        <v>5100</v>
      </c>
    </row>
    <row r="8610" spans="1:16" ht="33.75" x14ac:dyDescent="0.2">
      <c r="A8610" s="406" t="s">
        <v>3527</v>
      </c>
      <c r="B8610" s="406" t="s">
        <v>3526</v>
      </c>
      <c r="C8610" s="170" t="s">
        <v>2594</v>
      </c>
      <c r="D8610" s="405" t="s">
        <v>5712</v>
      </c>
      <c r="E8610" s="404">
        <v>2300</v>
      </c>
      <c r="F8610" s="434" t="s">
        <v>5711</v>
      </c>
      <c r="G8610" s="403" t="s">
        <v>5710</v>
      </c>
      <c r="H8610" s="170" t="s">
        <v>3533</v>
      </c>
      <c r="I8610" s="170" t="s">
        <v>3529</v>
      </c>
      <c r="J8610" s="155" t="s">
        <v>3533</v>
      </c>
      <c r="K8610" s="170"/>
      <c r="L8610" s="170"/>
      <c r="M8610" s="402"/>
      <c r="N8610" s="170">
        <v>1</v>
      </c>
      <c r="O8610" s="170">
        <v>6</v>
      </c>
      <c r="P8610" s="402">
        <v>13800</v>
      </c>
    </row>
    <row r="8611" spans="1:16" ht="33.75" x14ac:dyDescent="0.2">
      <c r="A8611" s="406" t="s">
        <v>3527</v>
      </c>
      <c r="B8611" s="406" t="s">
        <v>2595</v>
      </c>
      <c r="C8611" s="170" t="s">
        <v>2594</v>
      </c>
      <c r="D8611" s="405" t="s">
        <v>4791</v>
      </c>
      <c r="E8611" s="404">
        <v>9000</v>
      </c>
      <c r="F8611" s="434" t="s">
        <v>5709</v>
      </c>
      <c r="G8611" s="403" t="s">
        <v>5708</v>
      </c>
      <c r="H8611" s="170" t="s">
        <v>3567</v>
      </c>
      <c r="I8611" s="170" t="s">
        <v>3529</v>
      </c>
      <c r="J8611" s="155" t="s">
        <v>3567</v>
      </c>
      <c r="K8611" s="170"/>
      <c r="L8611" s="170"/>
      <c r="M8611" s="402"/>
      <c r="N8611" s="170">
        <v>1</v>
      </c>
      <c r="O8611" s="170">
        <v>1</v>
      </c>
      <c r="P8611" s="402">
        <v>9000</v>
      </c>
    </row>
    <row r="8612" spans="1:16" ht="33.75" x14ac:dyDescent="0.2">
      <c r="A8612" s="406" t="s">
        <v>3527</v>
      </c>
      <c r="B8612" s="406" t="s">
        <v>2595</v>
      </c>
      <c r="C8612" s="170" t="s">
        <v>2594</v>
      </c>
      <c r="D8612" s="405" t="s">
        <v>4146</v>
      </c>
      <c r="E8612" s="404">
        <v>1500</v>
      </c>
      <c r="F8612" s="434" t="s">
        <v>5707</v>
      </c>
      <c r="G8612" s="403" t="s">
        <v>5706</v>
      </c>
      <c r="H8612" s="170" t="s">
        <v>4526</v>
      </c>
      <c r="I8612" s="170" t="s">
        <v>3522</v>
      </c>
      <c r="J8612" s="155" t="s">
        <v>4526</v>
      </c>
      <c r="K8612" s="170"/>
      <c r="L8612" s="170"/>
      <c r="M8612" s="402"/>
      <c r="N8612" s="170">
        <v>1</v>
      </c>
      <c r="O8612" s="170">
        <v>2</v>
      </c>
      <c r="P8612" s="402">
        <v>2200</v>
      </c>
    </row>
    <row r="8613" spans="1:16" ht="33.75" x14ac:dyDescent="0.2">
      <c r="A8613" s="406" t="s">
        <v>3527</v>
      </c>
      <c r="B8613" s="406" t="s">
        <v>3526</v>
      </c>
      <c r="C8613" s="170" t="s">
        <v>2594</v>
      </c>
      <c r="D8613" s="405" t="s">
        <v>3740</v>
      </c>
      <c r="E8613" s="404">
        <v>3500</v>
      </c>
      <c r="F8613" s="434" t="s">
        <v>5705</v>
      </c>
      <c r="G8613" s="403" t="s">
        <v>5704</v>
      </c>
      <c r="H8613" s="170" t="s">
        <v>3533</v>
      </c>
      <c r="I8613" s="170" t="s">
        <v>3529</v>
      </c>
      <c r="J8613" s="155" t="s">
        <v>3533</v>
      </c>
      <c r="K8613" s="170"/>
      <c r="L8613" s="170"/>
      <c r="M8613" s="402"/>
      <c r="N8613" s="170">
        <v>1</v>
      </c>
      <c r="O8613" s="170">
        <v>6</v>
      </c>
      <c r="P8613" s="402">
        <v>21000</v>
      </c>
    </row>
    <row r="8614" spans="1:16" ht="33.75" x14ac:dyDescent="0.2">
      <c r="A8614" s="406" t="s">
        <v>3527</v>
      </c>
      <c r="B8614" s="406" t="s">
        <v>3526</v>
      </c>
      <c r="C8614" s="170" t="s">
        <v>2594</v>
      </c>
      <c r="D8614" s="405" t="s">
        <v>5703</v>
      </c>
      <c r="E8614" s="404">
        <v>13000</v>
      </c>
      <c r="F8614" s="434" t="s">
        <v>5702</v>
      </c>
      <c r="G8614" s="403" t="s">
        <v>5701</v>
      </c>
      <c r="H8614" s="170" t="s">
        <v>3549</v>
      </c>
      <c r="I8614" s="170" t="s">
        <v>3529</v>
      </c>
      <c r="J8614" s="155" t="s">
        <v>3549</v>
      </c>
      <c r="K8614" s="170"/>
      <c r="L8614" s="170"/>
      <c r="M8614" s="402"/>
      <c r="N8614" s="170">
        <v>1</v>
      </c>
      <c r="O8614" s="170">
        <v>6</v>
      </c>
      <c r="P8614" s="402">
        <v>78000</v>
      </c>
    </row>
    <row r="8615" spans="1:16" ht="33.75" x14ac:dyDescent="0.2">
      <c r="A8615" s="406" t="s">
        <v>3527</v>
      </c>
      <c r="B8615" s="406" t="s">
        <v>2595</v>
      </c>
      <c r="C8615" s="170" t="s">
        <v>2594</v>
      </c>
      <c r="D8615" s="405" t="s">
        <v>4698</v>
      </c>
      <c r="E8615" s="404">
        <v>6000</v>
      </c>
      <c r="F8615" s="434" t="s">
        <v>5700</v>
      </c>
      <c r="G8615" s="403" t="s">
        <v>5699</v>
      </c>
      <c r="H8615" s="170" t="s">
        <v>3979</v>
      </c>
      <c r="I8615" s="170" t="s">
        <v>3529</v>
      </c>
      <c r="J8615" s="155" t="s">
        <v>3979</v>
      </c>
      <c r="K8615" s="170"/>
      <c r="L8615" s="170"/>
      <c r="M8615" s="402"/>
      <c r="N8615" s="170">
        <v>1</v>
      </c>
      <c r="O8615" s="170">
        <v>2</v>
      </c>
      <c r="P8615" s="402">
        <v>8200</v>
      </c>
    </row>
    <row r="8616" spans="1:16" ht="33.75" x14ac:dyDescent="0.2">
      <c r="A8616" s="406" t="s">
        <v>3527</v>
      </c>
      <c r="B8616" s="406" t="s">
        <v>3526</v>
      </c>
      <c r="C8616" s="170" t="s">
        <v>2594</v>
      </c>
      <c r="D8616" s="405" t="s">
        <v>5698</v>
      </c>
      <c r="E8616" s="404">
        <v>2760</v>
      </c>
      <c r="F8616" s="434" t="s">
        <v>5697</v>
      </c>
      <c r="G8616" s="403" t="s">
        <v>5696</v>
      </c>
      <c r="H8616" s="170" t="s">
        <v>3779</v>
      </c>
      <c r="I8616" s="170" t="s">
        <v>3534</v>
      </c>
      <c r="J8616" s="155" t="s">
        <v>3779</v>
      </c>
      <c r="K8616" s="170"/>
      <c r="L8616" s="170"/>
      <c r="M8616" s="402"/>
      <c r="N8616" s="170">
        <v>1</v>
      </c>
      <c r="O8616" s="170">
        <v>6</v>
      </c>
      <c r="P8616" s="402">
        <v>16560</v>
      </c>
    </row>
    <row r="8617" spans="1:16" ht="33.75" x14ac:dyDescent="0.2">
      <c r="A8617" s="406" t="s">
        <v>3527</v>
      </c>
      <c r="B8617" s="406" t="s">
        <v>3526</v>
      </c>
      <c r="C8617" s="170" t="s">
        <v>2594</v>
      </c>
      <c r="D8617" s="405" t="s">
        <v>4010</v>
      </c>
      <c r="E8617" s="404">
        <v>1300</v>
      </c>
      <c r="F8617" s="434" t="s">
        <v>5695</v>
      </c>
      <c r="G8617" s="403" t="s">
        <v>5694</v>
      </c>
      <c r="H8617" s="170"/>
      <c r="I8617" s="170" t="s">
        <v>3664</v>
      </c>
      <c r="J8617" s="155"/>
      <c r="K8617" s="170"/>
      <c r="L8617" s="170"/>
      <c r="M8617" s="402"/>
      <c r="N8617" s="170">
        <v>1</v>
      </c>
      <c r="O8617" s="170">
        <v>6</v>
      </c>
      <c r="P8617" s="402">
        <v>7800</v>
      </c>
    </row>
    <row r="8618" spans="1:16" ht="33.75" x14ac:dyDescent="0.2">
      <c r="A8618" s="406" t="s">
        <v>3527</v>
      </c>
      <c r="B8618" s="406" t="s">
        <v>3526</v>
      </c>
      <c r="C8618" s="170" t="s">
        <v>2594</v>
      </c>
      <c r="D8618" s="405" t="s">
        <v>5169</v>
      </c>
      <c r="E8618" s="404">
        <v>1500</v>
      </c>
      <c r="F8618" s="434" t="s">
        <v>5693</v>
      </c>
      <c r="G8618" s="403" t="s">
        <v>5692</v>
      </c>
      <c r="H8618" s="170" t="s">
        <v>3953</v>
      </c>
      <c r="I8618" s="170" t="s">
        <v>3534</v>
      </c>
      <c r="J8618" s="155" t="s">
        <v>3953</v>
      </c>
      <c r="K8618" s="170"/>
      <c r="L8618" s="170"/>
      <c r="M8618" s="402"/>
      <c r="N8618" s="170">
        <v>1</v>
      </c>
      <c r="O8618" s="170">
        <v>2</v>
      </c>
      <c r="P8618" s="402">
        <v>4375</v>
      </c>
    </row>
    <row r="8619" spans="1:16" ht="33.75" x14ac:dyDescent="0.2">
      <c r="A8619" s="406" t="s">
        <v>3527</v>
      </c>
      <c r="B8619" s="406" t="s">
        <v>3526</v>
      </c>
      <c r="C8619" s="170" t="s">
        <v>2594</v>
      </c>
      <c r="D8619" s="405" t="s">
        <v>5535</v>
      </c>
      <c r="E8619" s="404">
        <v>8000</v>
      </c>
      <c r="F8619" s="434" t="s">
        <v>5691</v>
      </c>
      <c r="G8619" s="403" t="s">
        <v>5690</v>
      </c>
      <c r="H8619" s="170" t="s">
        <v>4270</v>
      </c>
      <c r="I8619" s="170" t="s">
        <v>3529</v>
      </c>
      <c r="J8619" s="155" t="s">
        <v>4270</v>
      </c>
      <c r="K8619" s="170"/>
      <c r="L8619" s="170"/>
      <c r="M8619" s="402"/>
      <c r="N8619" s="170">
        <v>1</v>
      </c>
      <c r="O8619" s="170">
        <v>6</v>
      </c>
      <c r="P8619" s="402">
        <v>47193.33</v>
      </c>
    </row>
    <row r="8620" spans="1:16" ht="33.75" x14ac:dyDescent="0.2">
      <c r="A8620" s="406" t="s">
        <v>3527</v>
      </c>
      <c r="B8620" s="406" t="s">
        <v>3526</v>
      </c>
      <c r="C8620" s="170" t="s">
        <v>2594</v>
      </c>
      <c r="D8620" s="405" t="s">
        <v>4784</v>
      </c>
      <c r="E8620" s="404">
        <v>2900</v>
      </c>
      <c r="F8620" s="434" t="s">
        <v>5689</v>
      </c>
      <c r="G8620" s="403" t="s">
        <v>5688</v>
      </c>
      <c r="H8620" s="170" t="s">
        <v>3567</v>
      </c>
      <c r="I8620" s="170" t="s">
        <v>3534</v>
      </c>
      <c r="J8620" s="155" t="s">
        <v>3567</v>
      </c>
      <c r="K8620" s="170"/>
      <c r="L8620" s="170"/>
      <c r="M8620" s="402"/>
      <c r="N8620" s="170">
        <v>1</v>
      </c>
      <c r="O8620" s="170">
        <v>6</v>
      </c>
      <c r="P8620" s="402">
        <v>17400</v>
      </c>
    </row>
    <row r="8621" spans="1:16" ht="33.75" x14ac:dyDescent="0.2">
      <c r="A8621" s="406" t="s">
        <v>3527</v>
      </c>
      <c r="B8621" s="406" t="s">
        <v>3526</v>
      </c>
      <c r="C8621" s="170" t="s">
        <v>2594</v>
      </c>
      <c r="D8621" s="405" t="s">
        <v>4415</v>
      </c>
      <c r="E8621" s="404">
        <v>3950</v>
      </c>
      <c r="F8621" s="434" t="s">
        <v>5687</v>
      </c>
      <c r="G8621" s="403" t="s">
        <v>5686</v>
      </c>
      <c r="H8621" s="170" t="s">
        <v>3567</v>
      </c>
      <c r="I8621" s="170" t="s">
        <v>3534</v>
      </c>
      <c r="J8621" s="155" t="s">
        <v>3567</v>
      </c>
      <c r="K8621" s="170"/>
      <c r="L8621" s="170"/>
      <c r="M8621" s="402"/>
      <c r="N8621" s="170">
        <v>1</v>
      </c>
      <c r="O8621" s="170">
        <v>6</v>
      </c>
      <c r="P8621" s="402">
        <v>23700</v>
      </c>
    </row>
    <row r="8622" spans="1:16" ht="33.75" x14ac:dyDescent="0.2">
      <c r="A8622" s="406" t="s">
        <v>3527</v>
      </c>
      <c r="B8622" s="406" t="s">
        <v>3526</v>
      </c>
      <c r="C8622" s="170" t="s">
        <v>2594</v>
      </c>
      <c r="D8622" s="405" t="s">
        <v>4010</v>
      </c>
      <c r="E8622" s="404">
        <v>1200</v>
      </c>
      <c r="F8622" s="434" t="s">
        <v>5685</v>
      </c>
      <c r="G8622" s="403" t="s">
        <v>5684</v>
      </c>
      <c r="H8622" s="170" t="s">
        <v>3533</v>
      </c>
      <c r="I8622" s="170" t="s">
        <v>3623</v>
      </c>
      <c r="J8622" s="155" t="s">
        <v>3623</v>
      </c>
      <c r="K8622" s="170"/>
      <c r="L8622" s="170"/>
      <c r="M8622" s="402"/>
      <c r="N8622" s="170">
        <v>1</v>
      </c>
      <c r="O8622" s="170">
        <v>6</v>
      </c>
      <c r="P8622" s="402">
        <v>7200</v>
      </c>
    </row>
    <row r="8623" spans="1:16" ht="33.75" x14ac:dyDescent="0.2">
      <c r="A8623" s="406" t="s">
        <v>3527</v>
      </c>
      <c r="B8623" s="406" t="s">
        <v>3526</v>
      </c>
      <c r="C8623" s="170" t="s">
        <v>2594</v>
      </c>
      <c r="D8623" s="405" t="s">
        <v>3525</v>
      </c>
      <c r="E8623" s="404">
        <v>1200</v>
      </c>
      <c r="F8623" s="434" t="s">
        <v>5683</v>
      </c>
      <c r="G8623" s="403" t="s">
        <v>5682</v>
      </c>
      <c r="H8623" s="170" t="s">
        <v>3533</v>
      </c>
      <c r="I8623" s="170" t="s">
        <v>3522</v>
      </c>
      <c r="J8623" s="155" t="s">
        <v>3533</v>
      </c>
      <c r="K8623" s="170"/>
      <c r="L8623" s="170"/>
      <c r="M8623" s="402"/>
      <c r="N8623" s="170">
        <v>1</v>
      </c>
      <c r="O8623" s="170">
        <v>6</v>
      </c>
      <c r="P8623" s="402">
        <v>7200</v>
      </c>
    </row>
    <row r="8624" spans="1:16" ht="33.75" x14ac:dyDescent="0.2">
      <c r="A8624" s="406" t="s">
        <v>3527</v>
      </c>
      <c r="B8624" s="406" t="s">
        <v>3526</v>
      </c>
      <c r="C8624" s="170" t="s">
        <v>2594</v>
      </c>
      <c r="D8624" s="405" t="s">
        <v>3598</v>
      </c>
      <c r="E8624" s="404">
        <v>3500</v>
      </c>
      <c r="F8624" s="434" t="s">
        <v>5681</v>
      </c>
      <c r="G8624" s="403" t="s">
        <v>5680</v>
      </c>
      <c r="H8624" s="170" t="s">
        <v>3533</v>
      </c>
      <c r="I8624" s="170" t="s">
        <v>3529</v>
      </c>
      <c r="J8624" s="155" t="s">
        <v>3533</v>
      </c>
      <c r="K8624" s="170"/>
      <c r="L8624" s="170"/>
      <c r="M8624" s="402"/>
      <c r="N8624" s="170">
        <v>1</v>
      </c>
      <c r="O8624" s="170">
        <v>6</v>
      </c>
      <c r="P8624" s="402">
        <v>21000</v>
      </c>
    </row>
    <row r="8625" spans="1:16" ht="33.75" x14ac:dyDescent="0.2">
      <c r="A8625" s="406" t="s">
        <v>3527</v>
      </c>
      <c r="B8625" s="406" t="s">
        <v>3526</v>
      </c>
      <c r="C8625" s="170" t="s">
        <v>2594</v>
      </c>
      <c r="D8625" s="405" t="s">
        <v>3627</v>
      </c>
      <c r="E8625" s="404">
        <v>2310</v>
      </c>
      <c r="F8625" s="434" t="s">
        <v>5679</v>
      </c>
      <c r="G8625" s="403" t="s">
        <v>5678</v>
      </c>
      <c r="H8625" s="170" t="s">
        <v>3533</v>
      </c>
      <c r="I8625" s="170" t="s">
        <v>3623</v>
      </c>
      <c r="J8625" s="155" t="s">
        <v>3623</v>
      </c>
      <c r="K8625" s="170"/>
      <c r="L8625" s="170"/>
      <c r="M8625" s="402"/>
      <c r="N8625" s="170">
        <v>1</v>
      </c>
      <c r="O8625" s="170">
        <v>6</v>
      </c>
      <c r="P8625" s="402">
        <v>12551</v>
      </c>
    </row>
    <row r="8626" spans="1:16" ht="33.75" x14ac:dyDescent="0.2">
      <c r="A8626" s="406" t="s">
        <v>3527</v>
      </c>
      <c r="B8626" s="406" t="s">
        <v>3526</v>
      </c>
      <c r="C8626" s="170" t="s">
        <v>2594</v>
      </c>
      <c r="D8626" s="405" t="s">
        <v>5677</v>
      </c>
      <c r="E8626" s="404">
        <v>8000</v>
      </c>
      <c r="F8626" s="434" t="s">
        <v>5676</v>
      </c>
      <c r="G8626" s="403" t="s">
        <v>5675</v>
      </c>
      <c r="H8626" s="170" t="s">
        <v>3570</v>
      </c>
      <c r="I8626" s="170" t="s">
        <v>3529</v>
      </c>
      <c r="J8626" s="155" t="s">
        <v>3570</v>
      </c>
      <c r="K8626" s="170"/>
      <c r="L8626" s="170"/>
      <c r="M8626" s="402"/>
      <c r="N8626" s="170">
        <v>1</v>
      </c>
      <c r="O8626" s="170">
        <v>6</v>
      </c>
      <c r="P8626" s="402">
        <v>53422.22</v>
      </c>
    </row>
    <row r="8627" spans="1:16" ht="33.75" x14ac:dyDescent="0.2">
      <c r="A8627" s="406" t="s">
        <v>3527</v>
      </c>
      <c r="B8627" s="406" t="s">
        <v>3526</v>
      </c>
      <c r="C8627" s="170" t="s">
        <v>2594</v>
      </c>
      <c r="D8627" s="405" t="s">
        <v>3580</v>
      </c>
      <c r="E8627" s="404">
        <v>1800</v>
      </c>
      <c r="F8627" s="434" t="s">
        <v>5674</v>
      </c>
      <c r="G8627" s="403" t="s">
        <v>5673</v>
      </c>
      <c r="H8627" s="170" t="s">
        <v>3533</v>
      </c>
      <c r="I8627" s="170" t="s">
        <v>3522</v>
      </c>
      <c r="J8627" s="155" t="s">
        <v>3533</v>
      </c>
      <c r="K8627" s="170"/>
      <c r="L8627" s="170"/>
      <c r="M8627" s="402"/>
      <c r="N8627" s="170">
        <v>1</v>
      </c>
      <c r="O8627" s="170">
        <v>6</v>
      </c>
      <c r="P8627" s="402">
        <v>10800</v>
      </c>
    </row>
    <row r="8628" spans="1:16" ht="33.75" x14ac:dyDescent="0.2">
      <c r="A8628" s="406" t="s">
        <v>3527</v>
      </c>
      <c r="B8628" s="406" t="s">
        <v>3526</v>
      </c>
      <c r="C8628" s="170" t="s">
        <v>2594</v>
      </c>
      <c r="D8628" s="405" t="s">
        <v>4010</v>
      </c>
      <c r="E8628" s="404">
        <v>1500</v>
      </c>
      <c r="F8628" s="434" t="s">
        <v>5672</v>
      </c>
      <c r="G8628" s="403" t="s">
        <v>5671</v>
      </c>
      <c r="H8628" s="170" t="s">
        <v>3816</v>
      </c>
      <c r="I8628" s="170" t="s">
        <v>3522</v>
      </c>
      <c r="J8628" s="155" t="s">
        <v>3816</v>
      </c>
      <c r="K8628" s="170"/>
      <c r="L8628" s="170"/>
      <c r="M8628" s="402"/>
      <c r="N8628" s="170">
        <v>1</v>
      </c>
      <c r="O8628" s="170">
        <v>6</v>
      </c>
      <c r="P8628" s="402">
        <v>9000</v>
      </c>
    </row>
    <row r="8629" spans="1:16" ht="33.75" x14ac:dyDescent="0.2">
      <c r="A8629" s="406" t="s">
        <v>3527</v>
      </c>
      <c r="B8629" s="406" t="s">
        <v>3526</v>
      </c>
      <c r="C8629" s="170" t="s">
        <v>2594</v>
      </c>
      <c r="D8629" s="405" t="s">
        <v>5670</v>
      </c>
      <c r="E8629" s="404">
        <v>2200</v>
      </c>
      <c r="F8629" s="434" t="s">
        <v>5669</v>
      </c>
      <c r="G8629" s="403" t="s">
        <v>5668</v>
      </c>
      <c r="H8629" s="170" t="s">
        <v>3533</v>
      </c>
      <c r="I8629" s="170" t="s">
        <v>3522</v>
      </c>
      <c r="J8629" s="155" t="s">
        <v>3533</v>
      </c>
      <c r="K8629" s="170"/>
      <c r="L8629" s="170"/>
      <c r="M8629" s="402"/>
      <c r="N8629" s="170">
        <v>1</v>
      </c>
      <c r="O8629" s="170">
        <v>6</v>
      </c>
      <c r="P8629" s="402">
        <v>13200</v>
      </c>
    </row>
    <row r="8630" spans="1:16" ht="33.75" x14ac:dyDescent="0.2">
      <c r="A8630" s="406" t="s">
        <v>3527</v>
      </c>
      <c r="B8630" s="406" t="s">
        <v>3526</v>
      </c>
      <c r="C8630" s="170" t="s">
        <v>2594</v>
      </c>
      <c r="D8630" s="405" t="s">
        <v>4177</v>
      </c>
      <c r="E8630" s="404">
        <v>3500</v>
      </c>
      <c r="F8630" s="434" t="s">
        <v>5667</v>
      </c>
      <c r="G8630" s="403" t="s">
        <v>5666</v>
      </c>
      <c r="H8630" s="170" t="s">
        <v>3567</v>
      </c>
      <c r="I8630" s="170" t="s">
        <v>3534</v>
      </c>
      <c r="J8630" s="155" t="s">
        <v>3567</v>
      </c>
      <c r="K8630" s="170"/>
      <c r="L8630" s="170"/>
      <c r="M8630" s="402"/>
      <c r="N8630" s="170">
        <v>1</v>
      </c>
      <c r="O8630" s="170">
        <v>6</v>
      </c>
      <c r="P8630" s="402">
        <v>21000</v>
      </c>
    </row>
    <row r="8631" spans="1:16" ht="33.75" x14ac:dyDescent="0.2">
      <c r="A8631" s="406" t="s">
        <v>3527</v>
      </c>
      <c r="B8631" s="406" t="s">
        <v>3526</v>
      </c>
      <c r="C8631" s="170" t="s">
        <v>2594</v>
      </c>
      <c r="D8631" s="405" t="s">
        <v>4010</v>
      </c>
      <c r="E8631" s="404">
        <v>1500</v>
      </c>
      <c r="F8631" s="434" t="s">
        <v>5665</v>
      </c>
      <c r="G8631" s="403" t="s">
        <v>5664</v>
      </c>
      <c r="H8631" s="170"/>
      <c r="I8631" s="170" t="s">
        <v>3664</v>
      </c>
      <c r="J8631" s="155"/>
      <c r="K8631" s="170"/>
      <c r="L8631" s="170"/>
      <c r="M8631" s="402"/>
      <c r="N8631" s="170">
        <v>1</v>
      </c>
      <c r="O8631" s="170">
        <v>6</v>
      </c>
      <c r="P8631" s="402">
        <v>9000</v>
      </c>
    </row>
    <row r="8632" spans="1:16" ht="33.75" x14ac:dyDescent="0.2">
      <c r="A8632" s="406" t="s">
        <v>3527</v>
      </c>
      <c r="B8632" s="406" t="s">
        <v>3526</v>
      </c>
      <c r="C8632" s="170" t="s">
        <v>2594</v>
      </c>
      <c r="D8632" s="405" t="s">
        <v>3532</v>
      </c>
      <c r="E8632" s="404">
        <v>2000</v>
      </c>
      <c r="F8632" s="434" t="s">
        <v>5663</v>
      </c>
      <c r="G8632" s="403" t="s">
        <v>5662</v>
      </c>
      <c r="H8632" s="170" t="s">
        <v>3570</v>
      </c>
      <c r="I8632" s="170" t="s">
        <v>3623</v>
      </c>
      <c r="J8632" s="155" t="s">
        <v>3623</v>
      </c>
      <c r="K8632" s="170"/>
      <c r="L8632" s="170"/>
      <c r="M8632" s="402"/>
      <c r="N8632" s="170">
        <v>1</v>
      </c>
      <c r="O8632" s="170">
        <v>6</v>
      </c>
      <c r="P8632" s="402">
        <v>12000</v>
      </c>
    </row>
    <row r="8633" spans="1:16" ht="33.75" x14ac:dyDescent="0.2">
      <c r="A8633" s="406" t="s">
        <v>3527</v>
      </c>
      <c r="B8633" s="406" t="s">
        <v>3526</v>
      </c>
      <c r="C8633" s="170" t="s">
        <v>2594</v>
      </c>
      <c r="D8633" s="405" t="s">
        <v>5661</v>
      </c>
      <c r="E8633" s="404">
        <v>2800</v>
      </c>
      <c r="F8633" s="434" t="s">
        <v>5660</v>
      </c>
      <c r="G8633" s="403" t="s">
        <v>5659</v>
      </c>
      <c r="H8633" s="170" t="s">
        <v>5658</v>
      </c>
      <c r="I8633" s="170" t="s">
        <v>5536</v>
      </c>
      <c r="J8633" s="155" t="s">
        <v>5536</v>
      </c>
      <c r="K8633" s="170"/>
      <c r="L8633" s="170"/>
      <c r="M8633" s="402"/>
      <c r="N8633" s="170">
        <v>1</v>
      </c>
      <c r="O8633" s="170">
        <v>6</v>
      </c>
      <c r="P8633" s="402">
        <v>16800</v>
      </c>
    </row>
    <row r="8634" spans="1:16" ht="33.75" x14ac:dyDescent="0.2">
      <c r="A8634" s="406" t="s">
        <v>3527</v>
      </c>
      <c r="B8634" s="406" t="s">
        <v>3526</v>
      </c>
      <c r="C8634" s="170" t="s">
        <v>2594</v>
      </c>
      <c r="D8634" s="405" t="s">
        <v>5657</v>
      </c>
      <c r="E8634" s="404">
        <v>3000</v>
      </c>
      <c r="F8634" s="434" t="s">
        <v>5656</v>
      </c>
      <c r="G8634" s="403" t="s">
        <v>5655</v>
      </c>
      <c r="H8634" s="170" t="s">
        <v>3533</v>
      </c>
      <c r="I8634" s="170" t="s">
        <v>3529</v>
      </c>
      <c r="J8634" s="155" t="s">
        <v>3533</v>
      </c>
      <c r="K8634" s="170"/>
      <c r="L8634" s="170"/>
      <c r="M8634" s="402"/>
      <c r="N8634" s="170">
        <v>1</v>
      </c>
      <c r="O8634" s="170">
        <v>6</v>
      </c>
      <c r="P8634" s="402">
        <v>18000</v>
      </c>
    </row>
    <row r="8635" spans="1:16" ht="33.75" x14ac:dyDescent="0.2">
      <c r="A8635" s="406" t="s">
        <v>3527</v>
      </c>
      <c r="B8635" s="406" t="s">
        <v>3526</v>
      </c>
      <c r="C8635" s="170" t="s">
        <v>2594</v>
      </c>
      <c r="D8635" s="405" t="s">
        <v>3532</v>
      </c>
      <c r="E8635" s="404">
        <v>2000</v>
      </c>
      <c r="F8635" s="434" t="s">
        <v>5654</v>
      </c>
      <c r="G8635" s="403" t="s">
        <v>5653</v>
      </c>
      <c r="H8635" s="170" t="s">
        <v>3538</v>
      </c>
      <c r="I8635" s="170" t="s">
        <v>5536</v>
      </c>
      <c r="J8635" s="155" t="s">
        <v>5536</v>
      </c>
      <c r="K8635" s="170"/>
      <c r="L8635" s="170"/>
      <c r="M8635" s="402"/>
      <c r="N8635" s="170">
        <v>1</v>
      </c>
      <c r="O8635" s="170">
        <v>6</v>
      </c>
      <c r="P8635" s="402">
        <v>12000</v>
      </c>
    </row>
    <row r="8636" spans="1:16" ht="33.75" x14ac:dyDescent="0.2">
      <c r="A8636" s="406" t="s">
        <v>3527</v>
      </c>
      <c r="B8636" s="406" t="s">
        <v>3526</v>
      </c>
      <c r="C8636" s="170" t="s">
        <v>2594</v>
      </c>
      <c r="D8636" s="405" t="s">
        <v>3826</v>
      </c>
      <c r="E8636" s="404">
        <v>2500</v>
      </c>
      <c r="F8636" s="434" t="s">
        <v>5652</v>
      </c>
      <c r="G8636" s="403" t="s">
        <v>5651</v>
      </c>
      <c r="H8636" s="170" t="s">
        <v>3559</v>
      </c>
      <c r="I8636" s="170" t="s">
        <v>3529</v>
      </c>
      <c r="J8636" s="155" t="s">
        <v>3559</v>
      </c>
      <c r="K8636" s="170"/>
      <c r="L8636" s="170"/>
      <c r="M8636" s="402"/>
      <c r="N8636" s="170">
        <v>1</v>
      </c>
      <c r="O8636" s="170">
        <v>6</v>
      </c>
      <c r="P8636" s="402">
        <v>15000</v>
      </c>
    </row>
    <row r="8637" spans="1:16" ht="33.75" x14ac:dyDescent="0.2">
      <c r="A8637" s="406" t="s">
        <v>3527</v>
      </c>
      <c r="B8637" s="406" t="s">
        <v>3526</v>
      </c>
      <c r="C8637" s="170" t="s">
        <v>2594</v>
      </c>
      <c r="D8637" s="405" t="s">
        <v>3532</v>
      </c>
      <c r="E8637" s="404">
        <v>2000</v>
      </c>
      <c r="F8637" s="434" t="s">
        <v>5650</v>
      </c>
      <c r="G8637" s="403" t="s">
        <v>5649</v>
      </c>
      <c r="H8637" s="170" t="s">
        <v>3542</v>
      </c>
      <c r="I8637" s="170" t="s">
        <v>3623</v>
      </c>
      <c r="J8637" s="155" t="s">
        <v>3623</v>
      </c>
      <c r="K8637" s="170"/>
      <c r="L8637" s="170"/>
      <c r="M8637" s="402"/>
      <c r="N8637" s="170">
        <v>1</v>
      </c>
      <c r="O8637" s="170">
        <v>6</v>
      </c>
      <c r="P8637" s="402">
        <v>12000</v>
      </c>
    </row>
    <row r="8638" spans="1:16" ht="33.75" x14ac:dyDescent="0.2">
      <c r="A8638" s="406" t="s">
        <v>3527</v>
      </c>
      <c r="B8638" s="406" t="s">
        <v>2595</v>
      </c>
      <c r="C8638" s="170" t="s">
        <v>2594</v>
      </c>
      <c r="D8638" s="405" t="s">
        <v>3616</v>
      </c>
      <c r="E8638" s="404">
        <v>3000</v>
      </c>
      <c r="F8638" s="434" t="s">
        <v>5648</v>
      </c>
      <c r="G8638" s="403" t="s">
        <v>5647</v>
      </c>
      <c r="H8638" s="170" t="s">
        <v>3816</v>
      </c>
      <c r="I8638" s="170" t="s">
        <v>3529</v>
      </c>
      <c r="J8638" s="155" t="s">
        <v>3816</v>
      </c>
      <c r="K8638" s="170"/>
      <c r="L8638" s="170"/>
      <c r="M8638" s="402"/>
      <c r="N8638" s="170">
        <v>1</v>
      </c>
      <c r="O8638" s="170">
        <v>2</v>
      </c>
      <c r="P8638" s="402">
        <v>5100</v>
      </c>
    </row>
    <row r="8639" spans="1:16" ht="33.75" x14ac:dyDescent="0.2">
      <c r="A8639" s="406" t="s">
        <v>3527</v>
      </c>
      <c r="B8639" s="406" t="s">
        <v>3526</v>
      </c>
      <c r="C8639" s="170" t="s">
        <v>2594</v>
      </c>
      <c r="D8639" s="405" t="s">
        <v>4195</v>
      </c>
      <c r="E8639" s="404">
        <v>4800</v>
      </c>
      <c r="F8639" s="434" t="s">
        <v>5646</v>
      </c>
      <c r="G8639" s="403" t="s">
        <v>5645</v>
      </c>
      <c r="H8639" s="170" t="s">
        <v>4046</v>
      </c>
      <c r="I8639" s="170" t="s">
        <v>3534</v>
      </c>
      <c r="J8639" s="155" t="s">
        <v>4046</v>
      </c>
      <c r="K8639" s="170"/>
      <c r="L8639" s="170"/>
      <c r="M8639" s="402"/>
      <c r="N8639" s="170">
        <v>1</v>
      </c>
      <c r="O8639" s="170">
        <v>6</v>
      </c>
      <c r="P8639" s="402">
        <v>28800</v>
      </c>
    </row>
    <row r="8640" spans="1:16" ht="33.75" x14ac:dyDescent="0.2">
      <c r="A8640" s="406" t="s">
        <v>3527</v>
      </c>
      <c r="B8640" s="406" t="s">
        <v>3526</v>
      </c>
      <c r="C8640" s="170" t="s">
        <v>2594</v>
      </c>
      <c r="D8640" s="405" t="s">
        <v>3532</v>
      </c>
      <c r="E8640" s="404">
        <v>3300</v>
      </c>
      <c r="F8640" s="434" t="s">
        <v>5644</v>
      </c>
      <c r="G8640" s="403" t="s">
        <v>5643</v>
      </c>
      <c r="H8640" s="170" t="s">
        <v>3567</v>
      </c>
      <c r="I8640" s="170" t="s">
        <v>3534</v>
      </c>
      <c r="J8640" s="155" t="s">
        <v>3567</v>
      </c>
      <c r="K8640" s="170"/>
      <c r="L8640" s="170"/>
      <c r="M8640" s="402"/>
      <c r="N8640" s="170">
        <v>1</v>
      </c>
      <c r="O8640" s="170">
        <v>6</v>
      </c>
      <c r="P8640" s="402">
        <v>19800</v>
      </c>
    </row>
    <row r="8641" spans="1:16" ht="33.75" x14ac:dyDescent="0.2">
      <c r="A8641" s="406" t="s">
        <v>3527</v>
      </c>
      <c r="B8641" s="406" t="s">
        <v>2595</v>
      </c>
      <c r="C8641" s="170" t="s">
        <v>2594</v>
      </c>
      <c r="D8641" s="405" t="s">
        <v>3688</v>
      </c>
      <c r="E8641" s="404">
        <v>2500</v>
      </c>
      <c r="F8641" s="434" t="s">
        <v>5642</v>
      </c>
      <c r="G8641" s="403" t="s">
        <v>5641</v>
      </c>
      <c r="H8641" s="170" t="s">
        <v>4227</v>
      </c>
      <c r="I8641" s="170" t="s">
        <v>3623</v>
      </c>
      <c r="J8641" s="155" t="s">
        <v>4227</v>
      </c>
      <c r="K8641" s="170"/>
      <c r="L8641" s="170"/>
      <c r="M8641" s="402"/>
      <c r="N8641" s="170">
        <v>1</v>
      </c>
      <c r="O8641" s="170">
        <v>2</v>
      </c>
      <c r="P8641" s="402">
        <v>3666.67</v>
      </c>
    </row>
    <row r="8642" spans="1:16" ht="33.75" x14ac:dyDescent="0.2">
      <c r="A8642" s="406" t="s">
        <v>3527</v>
      </c>
      <c r="B8642" s="406" t="s">
        <v>3526</v>
      </c>
      <c r="C8642" s="170" t="s">
        <v>2594</v>
      </c>
      <c r="D8642" s="405" t="s">
        <v>5640</v>
      </c>
      <c r="E8642" s="404">
        <v>2000</v>
      </c>
      <c r="F8642" s="434" t="s">
        <v>5639</v>
      </c>
      <c r="G8642" s="403" t="s">
        <v>5638</v>
      </c>
      <c r="H8642" s="170" t="s">
        <v>4014</v>
      </c>
      <c r="I8642" s="170" t="s">
        <v>3628</v>
      </c>
      <c r="J8642" s="155" t="s">
        <v>3628</v>
      </c>
      <c r="K8642" s="170"/>
      <c r="L8642" s="170"/>
      <c r="M8642" s="402"/>
      <c r="N8642" s="170">
        <v>1</v>
      </c>
      <c r="O8642" s="170">
        <v>6</v>
      </c>
      <c r="P8642" s="402">
        <v>12000</v>
      </c>
    </row>
    <row r="8643" spans="1:16" ht="33.75" x14ac:dyDescent="0.2">
      <c r="A8643" s="406" t="s">
        <v>3527</v>
      </c>
      <c r="B8643" s="406" t="s">
        <v>3526</v>
      </c>
      <c r="C8643" s="170" t="s">
        <v>2594</v>
      </c>
      <c r="D8643" s="405" t="s">
        <v>3740</v>
      </c>
      <c r="E8643" s="404">
        <v>3500</v>
      </c>
      <c r="F8643" s="434" t="s">
        <v>5637</v>
      </c>
      <c r="G8643" s="403" t="s">
        <v>5636</v>
      </c>
      <c r="H8643" s="170" t="s">
        <v>3624</v>
      </c>
      <c r="I8643" s="170" t="s">
        <v>3522</v>
      </c>
      <c r="J8643" s="155" t="s">
        <v>3624</v>
      </c>
      <c r="K8643" s="170"/>
      <c r="L8643" s="170"/>
      <c r="M8643" s="402"/>
      <c r="N8643" s="170">
        <v>1</v>
      </c>
      <c r="O8643" s="170">
        <v>6</v>
      </c>
      <c r="P8643" s="402">
        <v>21000</v>
      </c>
    </row>
    <row r="8644" spans="1:16" ht="33.75" x14ac:dyDescent="0.2">
      <c r="A8644" s="406" t="s">
        <v>3527</v>
      </c>
      <c r="B8644" s="406" t="s">
        <v>3526</v>
      </c>
      <c r="C8644" s="170" t="s">
        <v>2594</v>
      </c>
      <c r="D8644" s="405" t="s">
        <v>3548</v>
      </c>
      <c r="E8644" s="404">
        <v>3000</v>
      </c>
      <c r="F8644" s="434" t="s">
        <v>5635</v>
      </c>
      <c r="G8644" s="403" t="s">
        <v>5634</v>
      </c>
      <c r="H8644" s="170" t="s">
        <v>3567</v>
      </c>
      <c r="I8644" s="170" t="s">
        <v>3529</v>
      </c>
      <c r="J8644" s="155" t="s">
        <v>3567</v>
      </c>
      <c r="K8644" s="170"/>
      <c r="L8644" s="170"/>
      <c r="M8644" s="402"/>
      <c r="N8644" s="170">
        <v>1</v>
      </c>
      <c r="O8644" s="170">
        <v>6</v>
      </c>
      <c r="P8644" s="402">
        <v>18000</v>
      </c>
    </row>
    <row r="8645" spans="1:16" ht="33.75" x14ac:dyDescent="0.2">
      <c r="A8645" s="406" t="s">
        <v>3527</v>
      </c>
      <c r="B8645" s="406" t="s">
        <v>2595</v>
      </c>
      <c r="C8645" s="170" t="s">
        <v>2594</v>
      </c>
      <c r="D8645" s="405" t="s">
        <v>3616</v>
      </c>
      <c r="E8645" s="404">
        <v>3000</v>
      </c>
      <c r="F8645" s="434" t="s">
        <v>5633</v>
      </c>
      <c r="G8645" s="403" t="s">
        <v>5632</v>
      </c>
      <c r="H8645" s="170" t="s">
        <v>3542</v>
      </c>
      <c r="I8645" s="170" t="s">
        <v>3534</v>
      </c>
      <c r="J8645" s="155" t="s">
        <v>3542</v>
      </c>
      <c r="K8645" s="170"/>
      <c r="L8645" s="170"/>
      <c r="M8645" s="402"/>
      <c r="N8645" s="170">
        <v>1</v>
      </c>
      <c r="O8645" s="170">
        <v>2</v>
      </c>
      <c r="P8645" s="402">
        <v>5100</v>
      </c>
    </row>
    <row r="8646" spans="1:16" ht="33.75" x14ac:dyDescent="0.2">
      <c r="A8646" s="406" t="s">
        <v>3527</v>
      </c>
      <c r="B8646" s="406" t="s">
        <v>2595</v>
      </c>
      <c r="C8646" s="170" t="s">
        <v>2594</v>
      </c>
      <c r="D8646" s="405" t="s">
        <v>3616</v>
      </c>
      <c r="E8646" s="404">
        <v>3000</v>
      </c>
      <c r="F8646" s="434" t="s">
        <v>5631</v>
      </c>
      <c r="G8646" s="403" t="s">
        <v>5630</v>
      </c>
      <c r="H8646" s="170" t="s">
        <v>3570</v>
      </c>
      <c r="I8646" s="170" t="s">
        <v>3529</v>
      </c>
      <c r="J8646" s="155" t="s">
        <v>3570</v>
      </c>
      <c r="K8646" s="170"/>
      <c r="L8646" s="170"/>
      <c r="M8646" s="402"/>
      <c r="N8646" s="170">
        <v>1</v>
      </c>
      <c r="O8646" s="170">
        <v>2</v>
      </c>
      <c r="P8646" s="402">
        <v>5100</v>
      </c>
    </row>
    <row r="8647" spans="1:16" ht="33.75" x14ac:dyDescent="0.2">
      <c r="A8647" s="406" t="s">
        <v>3527</v>
      </c>
      <c r="B8647" s="406" t="s">
        <v>3526</v>
      </c>
      <c r="C8647" s="170" t="s">
        <v>2594</v>
      </c>
      <c r="D8647" s="405" t="s">
        <v>5629</v>
      </c>
      <c r="E8647" s="404">
        <v>2300</v>
      </c>
      <c r="F8647" s="434" t="s">
        <v>5628</v>
      </c>
      <c r="G8647" s="403" t="s">
        <v>5627</v>
      </c>
      <c r="H8647" s="170" t="s">
        <v>3533</v>
      </c>
      <c r="I8647" s="170" t="s">
        <v>3628</v>
      </c>
      <c r="J8647" s="155" t="s">
        <v>3628</v>
      </c>
      <c r="K8647" s="170"/>
      <c r="L8647" s="170"/>
      <c r="M8647" s="402"/>
      <c r="N8647" s="170">
        <v>1</v>
      </c>
      <c r="O8647" s="170">
        <v>6</v>
      </c>
      <c r="P8647" s="402">
        <v>13800</v>
      </c>
    </row>
    <row r="8648" spans="1:16" ht="33.75" x14ac:dyDescent="0.2">
      <c r="A8648" s="406" t="s">
        <v>3527</v>
      </c>
      <c r="B8648" s="406" t="s">
        <v>3526</v>
      </c>
      <c r="C8648" s="170" t="s">
        <v>2594</v>
      </c>
      <c r="D8648" s="405" t="s">
        <v>3532</v>
      </c>
      <c r="E8648" s="404">
        <v>2500</v>
      </c>
      <c r="F8648" s="434" t="s">
        <v>5626</v>
      </c>
      <c r="G8648" s="403" t="s">
        <v>5625</v>
      </c>
      <c r="H8648" s="170" t="s">
        <v>3567</v>
      </c>
      <c r="I8648" s="170" t="s">
        <v>3529</v>
      </c>
      <c r="J8648" s="155" t="s">
        <v>3567</v>
      </c>
      <c r="K8648" s="170"/>
      <c r="L8648" s="170"/>
      <c r="M8648" s="402"/>
      <c r="N8648" s="170">
        <v>1</v>
      </c>
      <c r="O8648" s="170">
        <v>6</v>
      </c>
      <c r="P8648" s="402">
        <v>15000</v>
      </c>
    </row>
    <row r="8649" spans="1:16" ht="33.75" x14ac:dyDescent="0.2">
      <c r="A8649" s="406" t="s">
        <v>3527</v>
      </c>
      <c r="B8649" s="406" t="s">
        <v>3526</v>
      </c>
      <c r="C8649" s="170" t="s">
        <v>2594</v>
      </c>
      <c r="D8649" s="405" t="s">
        <v>4059</v>
      </c>
      <c r="E8649" s="404">
        <v>2057</v>
      </c>
      <c r="F8649" s="434" t="s">
        <v>5624</v>
      </c>
      <c r="G8649" s="403" t="s">
        <v>5623</v>
      </c>
      <c r="H8649" s="170" t="s">
        <v>3574</v>
      </c>
      <c r="I8649" s="170" t="s">
        <v>3529</v>
      </c>
      <c r="J8649" s="155" t="s">
        <v>3574</v>
      </c>
      <c r="K8649" s="170"/>
      <c r="L8649" s="170"/>
      <c r="M8649" s="402"/>
      <c r="N8649" s="170">
        <v>1</v>
      </c>
      <c r="O8649" s="170">
        <v>6</v>
      </c>
      <c r="P8649" s="402">
        <v>12342</v>
      </c>
    </row>
    <row r="8650" spans="1:16" ht="33.75" x14ac:dyDescent="0.2">
      <c r="A8650" s="406" t="s">
        <v>3527</v>
      </c>
      <c r="B8650" s="406" t="s">
        <v>3526</v>
      </c>
      <c r="C8650" s="170" t="s">
        <v>2594</v>
      </c>
      <c r="D8650" s="405" t="s">
        <v>3598</v>
      </c>
      <c r="E8650" s="404">
        <v>3500</v>
      </c>
      <c r="F8650" s="434" t="s">
        <v>5622</v>
      </c>
      <c r="G8650" s="403" t="s">
        <v>5621</v>
      </c>
      <c r="H8650" s="170" t="s">
        <v>3533</v>
      </c>
      <c r="I8650" s="170" t="s">
        <v>3534</v>
      </c>
      <c r="J8650" s="155" t="s">
        <v>3533</v>
      </c>
      <c r="K8650" s="170"/>
      <c r="L8650" s="170"/>
      <c r="M8650" s="402"/>
      <c r="N8650" s="170">
        <v>1</v>
      </c>
      <c r="O8650" s="170">
        <v>6</v>
      </c>
      <c r="P8650" s="402">
        <v>21000</v>
      </c>
    </row>
    <row r="8651" spans="1:16" ht="33.75" x14ac:dyDescent="0.2">
      <c r="A8651" s="406" t="s">
        <v>3527</v>
      </c>
      <c r="B8651" s="406" t="s">
        <v>3526</v>
      </c>
      <c r="C8651" s="170" t="s">
        <v>2594</v>
      </c>
      <c r="D8651" s="405" t="s">
        <v>5288</v>
      </c>
      <c r="E8651" s="404">
        <v>6450</v>
      </c>
      <c r="F8651" s="434" t="s">
        <v>5620</v>
      </c>
      <c r="G8651" s="403" t="s">
        <v>5619</v>
      </c>
      <c r="H8651" s="170" t="s">
        <v>3801</v>
      </c>
      <c r="I8651" s="170" t="s">
        <v>3534</v>
      </c>
      <c r="J8651" s="155" t="s">
        <v>3801</v>
      </c>
      <c r="K8651" s="170"/>
      <c r="L8651" s="170"/>
      <c r="M8651" s="402"/>
      <c r="N8651" s="170">
        <v>1</v>
      </c>
      <c r="O8651" s="170">
        <v>6</v>
      </c>
      <c r="P8651" s="402">
        <v>38700</v>
      </c>
    </row>
    <row r="8652" spans="1:16" ht="33.75" x14ac:dyDescent="0.2">
      <c r="A8652" s="406" t="s">
        <v>3527</v>
      </c>
      <c r="B8652" s="406" t="s">
        <v>3526</v>
      </c>
      <c r="C8652" s="170" t="s">
        <v>2594</v>
      </c>
      <c r="D8652" s="405" t="s">
        <v>5618</v>
      </c>
      <c r="E8652" s="404">
        <v>10000</v>
      </c>
      <c r="F8652" s="434" t="s">
        <v>5617</v>
      </c>
      <c r="G8652" s="403" t="s">
        <v>5616</v>
      </c>
      <c r="H8652" s="170" t="s">
        <v>3570</v>
      </c>
      <c r="I8652" s="170" t="s">
        <v>3529</v>
      </c>
      <c r="J8652" s="155" t="s">
        <v>3570</v>
      </c>
      <c r="K8652" s="170"/>
      <c r="L8652" s="170"/>
      <c r="M8652" s="402"/>
      <c r="N8652" s="170">
        <v>1</v>
      </c>
      <c r="O8652" s="170">
        <v>6</v>
      </c>
      <c r="P8652" s="402">
        <v>60000</v>
      </c>
    </row>
    <row r="8653" spans="1:16" ht="33.75" x14ac:dyDescent="0.2">
      <c r="A8653" s="406" t="s">
        <v>3527</v>
      </c>
      <c r="B8653" s="406" t="s">
        <v>3526</v>
      </c>
      <c r="C8653" s="170" t="s">
        <v>2594</v>
      </c>
      <c r="D8653" s="405" t="s">
        <v>5336</v>
      </c>
      <c r="E8653" s="404">
        <v>2750</v>
      </c>
      <c r="F8653" s="434" t="s">
        <v>5615</v>
      </c>
      <c r="G8653" s="403" t="s">
        <v>5614</v>
      </c>
      <c r="H8653" s="170" t="s">
        <v>3979</v>
      </c>
      <c r="I8653" s="170" t="s">
        <v>3529</v>
      </c>
      <c r="J8653" s="155" t="s">
        <v>3979</v>
      </c>
      <c r="K8653" s="170"/>
      <c r="L8653" s="170"/>
      <c r="M8653" s="402"/>
      <c r="N8653" s="170">
        <v>1</v>
      </c>
      <c r="O8653" s="170">
        <v>4</v>
      </c>
      <c r="P8653" s="402">
        <v>11642</v>
      </c>
    </row>
    <row r="8654" spans="1:16" ht="33.75" x14ac:dyDescent="0.2">
      <c r="A8654" s="406" t="s">
        <v>3527</v>
      </c>
      <c r="B8654" s="406" t="s">
        <v>3526</v>
      </c>
      <c r="C8654" s="170" t="s">
        <v>2594</v>
      </c>
      <c r="D8654" s="405" t="s">
        <v>3826</v>
      </c>
      <c r="E8654" s="404">
        <v>2000</v>
      </c>
      <c r="F8654" s="434" t="s">
        <v>5613</v>
      </c>
      <c r="G8654" s="403" t="s">
        <v>5612</v>
      </c>
      <c r="H8654" s="170" t="s">
        <v>3538</v>
      </c>
      <c r="I8654" s="170" t="s">
        <v>3522</v>
      </c>
      <c r="J8654" s="155" t="s">
        <v>3538</v>
      </c>
      <c r="K8654" s="170"/>
      <c r="L8654" s="170"/>
      <c r="M8654" s="402"/>
      <c r="N8654" s="170">
        <v>1</v>
      </c>
      <c r="O8654" s="170">
        <v>6</v>
      </c>
      <c r="P8654" s="402">
        <v>12000</v>
      </c>
    </row>
    <row r="8655" spans="1:16" ht="33.75" x14ac:dyDescent="0.2">
      <c r="A8655" s="406" t="s">
        <v>3527</v>
      </c>
      <c r="B8655" s="406" t="s">
        <v>3526</v>
      </c>
      <c r="C8655" s="170" t="s">
        <v>2594</v>
      </c>
      <c r="D8655" s="405" t="s">
        <v>3809</v>
      </c>
      <c r="E8655" s="404">
        <v>2300</v>
      </c>
      <c r="F8655" s="434" t="s">
        <v>5611</v>
      </c>
      <c r="G8655" s="403" t="s">
        <v>5610</v>
      </c>
      <c r="H8655" s="170" t="s">
        <v>3866</v>
      </c>
      <c r="I8655" s="170" t="s">
        <v>3534</v>
      </c>
      <c r="J8655" s="155" t="s">
        <v>3866</v>
      </c>
      <c r="K8655" s="170"/>
      <c r="L8655" s="170"/>
      <c r="M8655" s="402"/>
      <c r="N8655" s="170">
        <v>1</v>
      </c>
      <c r="O8655" s="170">
        <v>6</v>
      </c>
      <c r="P8655" s="402">
        <v>13800</v>
      </c>
    </row>
    <row r="8656" spans="1:16" ht="33.75" x14ac:dyDescent="0.2">
      <c r="A8656" s="406" t="s">
        <v>3527</v>
      </c>
      <c r="B8656" s="406" t="s">
        <v>2595</v>
      </c>
      <c r="C8656" s="170" t="s">
        <v>2594</v>
      </c>
      <c r="D8656" s="405" t="s">
        <v>3616</v>
      </c>
      <c r="E8656" s="404">
        <v>3000</v>
      </c>
      <c r="F8656" s="434" t="s">
        <v>5609</v>
      </c>
      <c r="G8656" s="403" t="s">
        <v>5608</v>
      </c>
      <c r="H8656" s="170" t="s">
        <v>3779</v>
      </c>
      <c r="I8656" s="170" t="s">
        <v>3529</v>
      </c>
      <c r="J8656" s="155" t="s">
        <v>3779</v>
      </c>
      <c r="K8656" s="170"/>
      <c r="L8656" s="170"/>
      <c r="M8656" s="402"/>
      <c r="N8656" s="170">
        <v>1</v>
      </c>
      <c r="O8656" s="170">
        <v>2</v>
      </c>
      <c r="P8656" s="402">
        <v>5100</v>
      </c>
    </row>
    <row r="8657" spans="1:16" ht="33.75" x14ac:dyDescent="0.2">
      <c r="A8657" s="406" t="s">
        <v>3527</v>
      </c>
      <c r="B8657" s="406" t="s">
        <v>3526</v>
      </c>
      <c r="C8657" s="170" t="s">
        <v>2594</v>
      </c>
      <c r="D8657" s="405" t="s">
        <v>5607</v>
      </c>
      <c r="E8657" s="404">
        <v>3000</v>
      </c>
      <c r="F8657" s="434" t="s">
        <v>5606</v>
      </c>
      <c r="G8657" s="403" t="s">
        <v>5605</v>
      </c>
      <c r="H8657" s="170" t="s">
        <v>3779</v>
      </c>
      <c r="I8657" s="170" t="s">
        <v>3534</v>
      </c>
      <c r="J8657" s="155" t="s">
        <v>3779</v>
      </c>
      <c r="K8657" s="170"/>
      <c r="L8657" s="170"/>
      <c r="M8657" s="402"/>
      <c r="N8657" s="170">
        <v>1</v>
      </c>
      <c r="O8657" s="170">
        <v>6</v>
      </c>
      <c r="P8657" s="402">
        <v>18000</v>
      </c>
    </row>
    <row r="8658" spans="1:16" ht="33.75" x14ac:dyDescent="0.2">
      <c r="A8658" s="406" t="s">
        <v>3527</v>
      </c>
      <c r="B8658" s="406" t="s">
        <v>3526</v>
      </c>
      <c r="C8658" s="170" t="s">
        <v>2594</v>
      </c>
      <c r="D8658" s="405" t="s">
        <v>5169</v>
      </c>
      <c r="E8658" s="404">
        <v>1550</v>
      </c>
      <c r="F8658" s="434" t="s">
        <v>5604</v>
      </c>
      <c r="G8658" s="403" t="s">
        <v>5603</v>
      </c>
      <c r="H8658" s="170" t="s">
        <v>4439</v>
      </c>
      <c r="I8658" s="170" t="s">
        <v>3534</v>
      </c>
      <c r="J8658" s="155" t="s">
        <v>4439</v>
      </c>
      <c r="K8658" s="170"/>
      <c r="L8658" s="170"/>
      <c r="M8658" s="402"/>
      <c r="N8658" s="170">
        <v>1</v>
      </c>
      <c r="O8658" s="170">
        <v>2</v>
      </c>
      <c r="P8658" s="402">
        <v>3470.45</v>
      </c>
    </row>
    <row r="8659" spans="1:16" ht="33.75" x14ac:dyDescent="0.2">
      <c r="A8659" s="406" t="s">
        <v>3527</v>
      </c>
      <c r="B8659" s="406" t="s">
        <v>3526</v>
      </c>
      <c r="C8659" s="170" t="s">
        <v>2594</v>
      </c>
      <c r="D8659" s="405" t="s">
        <v>5602</v>
      </c>
      <c r="E8659" s="404">
        <v>2600</v>
      </c>
      <c r="F8659" s="434" t="s">
        <v>5601</v>
      </c>
      <c r="G8659" s="403" t="s">
        <v>5600</v>
      </c>
      <c r="H8659" s="170" t="s">
        <v>3816</v>
      </c>
      <c r="I8659" s="170" t="s">
        <v>3522</v>
      </c>
      <c r="J8659" s="155" t="s">
        <v>3816</v>
      </c>
      <c r="K8659" s="170"/>
      <c r="L8659" s="170"/>
      <c r="M8659" s="402"/>
      <c r="N8659" s="170">
        <v>1</v>
      </c>
      <c r="O8659" s="170">
        <v>6</v>
      </c>
      <c r="P8659" s="402">
        <v>15600</v>
      </c>
    </row>
    <row r="8660" spans="1:16" ht="33.75" x14ac:dyDescent="0.2">
      <c r="A8660" s="406" t="s">
        <v>3527</v>
      </c>
      <c r="B8660" s="406" t="s">
        <v>3526</v>
      </c>
      <c r="C8660" s="170" t="s">
        <v>2594</v>
      </c>
      <c r="D8660" s="405" t="s">
        <v>3740</v>
      </c>
      <c r="E8660" s="404">
        <v>3500</v>
      </c>
      <c r="F8660" s="434" t="s">
        <v>5599</v>
      </c>
      <c r="G8660" s="403" t="s">
        <v>5598</v>
      </c>
      <c r="H8660" s="170" t="s">
        <v>4104</v>
      </c>
      <c r="I8660" s="170" t="s">
        <v>3560</v>
      </c>
      <c r="J8660" s="155" t="s">
        <v>4104</v>
      </c>
      <c r="K8660" s="170"/>
      <c r="L8660" s="170"/>
      <c r="M8660" s="402"/>
      <c r="N8660" s="170">
        <v>1</v>
      </c>
      <c r="O8660" s="170">
        <v>6</v>
      </c>
      <c r="P8660" s="402">
        <v>21000</v>
      </c>
    </row>
    <row r="8661" spans="1:16" ht="33.75" x14ac:dyDescent="0.2">
      <c r="A8661" s="406" t="s">
        <v>3527</v>
      </c>
      <c r="B8661" s="406" t="s">
        <v>2595</v>
      </c>
      <c r="C8661" s="170" t="s">
        <v>2594</v>
      </c>
      <c r="D8661" s="405" t="s">
        <v>5597</v>
      </c>
      <c r="E8661" s="404">
        <v>5500</v>
      </c>
      <c r="F8661" s="434" t="s">
        <v>5596</v>
      </c>
      <c r="G8661" s="403" t="s">
        <v>5595</v>
      </c>
      <c r="H8661" s="170" t="s">
        <v>4363</v>
      </c>
      <c r="I8661" s="170" t="s">
        <v>3534</v>
      </c>
      <c r="J8661" s="155" t="s">
        <v>4363</v>
      </c>
      <c r="K8661" s="170"/>
      <c r="L8661" s="170"/>
      <c r="M8661" s="402"/>
      <c r="N8661" s="170">
        <v>1</v>
      </c>
      <c r="O8661" s="170">
        <v>2</v>
      </c>
      <c r="P8661" s="402">
        <v>7516.67</v>
      </c>
    </row>
    <row r="8662" spans="1:16" ht="33.75" x14ac:dyDescent="0.2">
      <c r="A8662" s="406" t="s">
        <v>3527</v>
      </c>
      <c r="B8662" s="406" t="s">
        <v>3526</v>
      </c>
      <c r="C8662" s="170" t="s">
        <v>2594</v>
      </c>
      <c r="D8662" s="405" t="s">
        <v>5594</v>
      </c>
      <c r="E8662" s="404">
        <v>6500</v>
      </c>
      <c r="F8662" s="434" t="s">
        <v>5593</v>
      </c>
      <c r="G8662" s="403" t="s">
        <v>5592</v>
      </c>
      <c r="H8662" s="170" t="s">
        <v>3549</v>
      </c>
      <c r="I8662" s="170" t="s">
        <v>3529</v>
      </c>
      <c r="J8662" s="155" t="s">
        <v>3549</v>
      </c>
      <c r="K8662" s="170"/>
      <c r="L8662" s="170"/>
      <c r="M8662" s="402"/>
      <c r="N8662" s="170">
        <v>1</v>
      </c>
      <c r="O8662" s="170">
        <v>5</v>
      </c>
      <c r="P8662" s="402">
        <v>32283.33</v>
      </c>
    </row>
    <row r="8663" spans="1:16" ht="33.75" x14ac:dyDescent="0.2">
      <c r="A8663" s="406" t="s">
        <v>3527</v>
      </c>
      <c r="B8663" s="406" t="s">
        <v>3526</v>
      </c>
      <c r="C8663" s="170" t="s">
        <v>2594</v>
      </c>
      <c r="D8663" s="405" t="s">
        <v>3789</v>
      </c>
      <c r="E8663" s="404">
        <v>2000</v>
      </c>
      <c r="F8663" s="434" t="s">
        <v>5591</v>
      </c>
      <c r="G8663" s="403" t="s">
        <v>5590</v>
      </c>
      <c r="H8663" s="170" t="s">
        <v>3574</v>
      </c>
      <c r="I8663" s="170" t="s">
        <v>3628</v>
      </c>
      <c r="J8663" s="155" t="s">
        <v>3628</v>
      </c>
      <c r="K8663" s="170"/>
      <c r="L8663" s="170"/>
      <c r="M8663" s="402"/>
      <c r="N8663" s="170">
        <v>1</v>
      </c>
      <c r="O8663" s="170">
        <v>6</v>
      </c>
      <c r="P8663" s="402">
        <v>12000</v>
      </c>
    </row>
    <row r="8664" spans="1:16" ht="33.75" x14ac:dyDescent="0.2">
      <c r="A8664" s="406" t="s">
        <v>3527</v>
      </c>
      <c r="B8664" s="406" t="s">
        <v>3526</v>
      </c>
      <c r="C8664" s="170" t="s">
        <v>2594</v>
      </c>
      <c r="D8664" s="405" t="s">
        <v>4010</v>
      </c>
      <c r="E8664" s="404">
        <v>1375</v>
      </c>
      <c r="F8664" s="434" t="s">
        <v>5589</v>
      </c>
      <c r="G8664" s="403" t="s">
        <v>5588</v>
      </c>
      <c r="H8664" s="170" t="s">
        <v>3533</v>
      </c>
      <c r="I8664" s="170" t="s">
        <v>3623</v>
      </c>
      <c r="J8664" s="155" t="s">
        <v>3623</v>
      </c>
      <c r="K8664" s="170"/>
      <c r="L8664" s="170"/>
      <c r="M8664" s="402"/>
      <c r="N8664" s="170">
        <v>1</v>
      </c>
      <c r="O8664" s="170">
        <v>6</v>
      </c>
      <c r="P8664" s="402">
        <v>8250</v>
      </c>
    </row>
    <row r="8665" spans="1:16" ht="33.75" x14ac:dyDescent="0.2">
      <c r="A8665" s="406" t="s">
        <v>3527</v>
      </c>
      <c r="B8665" s="406" t="s">
        <v>3526</v>
      </c>
      <c r="C8665" s="170" t="s">
        <v>2594</v>
      </c>
      <c r="D8665" s="405" t="s">
        <v>3655</v>
      </c>
      <c r="E8665" s="404">
        <v>2057</v>
      </c>
      <c r="F8665" s="434" t="s">
        <v>5587</v>
      </c>
      <c r="G8665" s="403" t="s">
        <v>5586</v>
      </c>
      <c r="H8665" s="170" t="s">
        <v>3567</v>
      </c>
      <c r="I8665" s="170" t="s">
        <v>3534</v>
      </c>
      <c r="J8665" s="155" t="s">
        <v>3567</v>
      </c>
      <c r="K8665" s="170"/>
      <c r="L8665" s="170"/>
      <c r="M8665" s="402"/>
      <c r="N8665" s="170">
        <v>1</v>
      </c>
      <c r="O8665" s="170">
        <v>6</v>
      </c>
      <c r="P8665" s="402">
        <v>12342</v>
      </c>
    </row>
    <row r="8666" spans="1:16" ht="33.75" x14ac:dyDescent="0.2">
      <c r="A8666" s="406" t="s">
        <v>3527</v>
      </c>
      <c r="B8666" s="406" t="s">
        <v>3526</v>
      </c>
      <c r="C8666" s="170" t="s">
        <v>2594</v>
      </c>
      <c r="D8666" s="405" t="s">
        <v>3566</v>
      </c>
      <c r="E8666" s="404">
        <v>2500</v>
      </c>
      <c r="F8666" s="434" t="s">
        <v>5585</v>
      </c>
      <c r="G8666" s="403" t="s">
        <v>5584</v>
      </c>
      <c r="H8666" s="170" t="s">
        <v>3695</v>
      </c>
      <c r="I8666" s="170" t="s">
        <v>3534</v>
      </c>
      <c r="J8666" s="155" t="s">
        <v>3695</v>
      </c>
      <c r="K8666" s="170"/>
      <c r="L8666" s="170"/>
      <c r="M8666" s="402"/>
      <c r="N8666" s="170">
        <v>1</v>
      </c>
      <c r="O8666" s="170">
        <v>6</v>
      </c>
      <c r="P8666" s="402">
        <v>14032</v>
      </c>
    </row>
    <row r="8667" spans="1:16" ht="33.75" x14ac:dyDescent="0.2">
      <c r="A8667" s="406" t="s">
        <v>3527</v>
      </c>
      <c r="B8667" s="406" t="s">
        <v>2595</v>
      </c>
      <c r="C8667" s="170" t="s">
        <v>2594</v>
      </c>
      <c r="D8667" s="405" t="s">
        <v>3616</v>
      </c>
      <c r="E8667" s="404">
        <v>3000</v>
      </c>
      <c r="F8667" s="434" t="s">
        <v>5583</v>
      </c>
      <c r="G8667" s="403" t="s">
        <v>5582</v>
      </c>
      <c r="H8667" s="170" t="s">
        <v>3595</v>
      </c>
      <c r="I8667" s="170" t="s">
        <v>3534</v>
      </c>
      <c r="J8667" s="155" t="s">
        <v>3595</v>
      </c>
      <c r="K8667" s="170"/>
      <c r="L8667" s="170"/>
      <c r="M8667" s="402"/>
      <c r="N8667" s="170">
        <v>1</v>
      </c>
      <c r="O8667" s="170">
        <v>2</v>
      </c>
      <c r="P8667" s="402">
        <v>5100</v>
      </c>
    </row>
    <row r="8668" spans="1:16" ht="33.75" x14ac:dyDescent="0.2">
      <c r="A8668" s="406" t="s">
        <v>3527</v>
      </c>
      <c r="B8668" s="406" t="s">
        <v>3526</v>
      </c>
      <c r="C8668" s="170" t="s">
        <v>2594</v>
      </c>
      <c r="D8668" s="405" t="s">
        <v>3548</v>
      </c>
      <c r="E8668" s="404">
        <v>3000</v>
      </c>
      <c r="F8668" s="434" t="s">
        <v>5581</v>
      </c>
      <c r="G8668" s="403" t="s">
        <v>5580</v>
      </c>
      <c r="H8668" s="170" t="s">
        <v>3574</v>
      </c>
      <c r="I8668" s="170" t="s">
        <v>3534</v>
      </c>
      <c r="J8668" s="155" t="s">
        <v>3574</v>
      </c>
      <c r="K8668" s="170"/>
      <c r="L8668" s="170"/>
      <c r="M8668" s="402"/>
      <c r="N8668" s="170">
        <v>1</v>
      </c>
      <c r="O8668" s="170">
        <v>6</v>
      </c>
      <c r="P8668" s="402">
        <v>18000</v>
      </c>
    </row>
    <row r="8669" spans="1:16" ht="33.75" x14ac:dyDescent="0.2">
      <c r="A8669" s="406" t="s">
        <v>3527</v>
      </c>
      <c r="B8669" s="406" t="s">
        <v>3526</v>
      </c>
      <c r="C8669" s="170" t="s">
        <v>2594</v>
      </c>
      <c r="D8669" s="405" t="s">
        <v>3774</v>
      </c>
      <c r="E8669" s="404">
        <v>2500</v>
      </c>
      <c r="F8669" s="434" t="s">
        <v>5579</v>
      </c>
      <c r="G8669" s="403" t="s">
        <v>5578</v>
      </c>
      <c r="H8669" s="170" t="s">
        <v>3574</v>
      </c>
      <c r="I8669" s="170" t="s">
        <v>3529</v>
      </c>
      <c r="J8669" s="155" t="s">
        <v>3574</v>
      </c>
      <c r="K8669" s="170"/>
      <c r="L8669" s="170"/>
      <c r="M8669" s="402"/>
      <c r="N8669" s="170">
        <v>1</v>
      </c>
      <c r="O8669" s="170">
        <v>6</v>
      </c>
      <c r="P8669" s="402">
        <v>15000</v>
      </c>
    </row>
    <row r="8670" spans="1:16" ht="33.75" x14ac:dyDescent="0.2">
      <c r="A8670" s="406" t="s">
        <v>3527</v>
      </c>
      <c r="B8670" s="406" t="s">
        <v>2595</v>
      </c>
      <c r="C8670" s="170" t="s">
        <v>2594</v>
      </c>
      <c r="D8670" s="405" t="s">
        <v>5577</v>
      </c>
      <c r="E8670" s="404">
        <v>8000</v>
      </c>
      <c r="F8670" s="434" t="s">
        <v>5576</v>
      </c>
      <c r="G8670" s="403" t="s">
        <v>5575</v>
      </c>
      <c r="H8670" s="170" t="s">
        <v>3549</v>
      </c>
      <c r="I8670" s="170" t="s">
        <v>3529</v>
      </c>
      <c r="J8670" s="155" t="s">
        <v>3549</v>
      </c>
      <c r="K8670" s="170"/>
      <c r="L8670" s="170"/>
      <c r="M8670" s="402"/>
      <c r="N8670" s="170">
        <v>1</v>
      </c>
      <c r="O8670" s="170">
        <v>1</v>
      </c>
      <c r="P8670" s="402">
        <v>9866.67</v>
      </c>
    </row>
    <row r="8671" spans="1:16" ht="33.75" x14ac:dyDescent="0.2">
      <c r="A8671" s="406" t="s">
        <v>3527</v>
      </c>
      <c r="B8671" s="406" t="s">
        <v>3526</v>
      </c>
      <c r="C8671" s="170" t="s">
        <v>2594</v>
      </c>
      <c r="D8671" s="405" t="s">
        <v>4330</v>
      </c>
      <c r="E8671" s="404">
        <v>5000</v>
      </c>
      <c r="F8671" s="434" t="s">
        <v>5574</v>
      </c>
      <c r="G8671" s="403" t="s">
        <v>5573</v>
      </c>
      <c r="H8671" s="170" t="s">
        <v>5572</v>
      </c>
      <c r="I8671" s="170" t="s">
        <v>3534</v>
      </c>
      <c r="J8671" s="155" t="s">
        <v>5572</v>
      </c>
      <c r="K8671" s="170"/>
      <c r="L8671" s="170"/>
      <c r="M8671" s="402"/>
      <c r="N8671" s="170">
        <v>1</v>
      </c>
      <c r="O8671" s="170">
        <v>6</v>
      </c>
      <c r="P8671" s="402">
        <v>30000</v>
      </c>
    </row>
    <row r="8672" spans="1:16" ht="33.75" x14ac:dyDescent="0.2">
      <c r="A8672" s="406" t="s">
        <v>3527</v>
      </c>
      <c r="B8672" s="406" t="s">
        <v>2595</v>
      </c>
      <c r="C8672" s="170" t="s">
        <v>2594</v>
      </c>
      <c r="D8672" s="405" t="s">
        <v>5571</v>
      </c>
      <c r="E8672" s="404">
        <v>8000</v>
      </c>
      <c r="F8672" s="434" t="s">
        <v>5570</v>
      </c>
      <c r="G8672" s="403" t="s">
        <v>5569</v>
      </c>
      <c r="H8672" s="170" t="s">
        <v>3801</v>
      </c>
      <c r="I8672" s="170" t="s">
        <v>3529</v>
      </c>
      <c r="J8672" s="155" t="s">
        <v>3801</v>
      </c>
      <c r="K8672" s="170"/>
      <c r="L8672" s="170"/>
      <c r="M8672" s="402"/>
      <c r="N8672" s="170">
        <v>1</v>
      </c>
      <c r="O8672" s="170">
        <v>2</v>
      </c>
      <c r="P8672" s="402">
        <v>10933.33</v>
      </c>
    </row>
    <row r="8673" spans="1:16" ht="33.75" x14ac:dyDescent="0.2">
      <c r="A8673" s="406" t="s">
        <v>3527</v>
      </c>
      <c r="B8673" s="406" t="s">
        <v>3526</v>
      </c>
      <c r="C8673" s="170" t="s">
        <v>2594</v>
      </c>
      <c r="D8673" s="405" t="s">
        <v>3670</v>
      </c>
      <c r="E8673" s="404">
        <v>3950</v>
      </c>
      <c r="F8673" s="434" t="s">
        <v>5568</v>
      </c>
      <c r="G8673" s="403" t="s">
        <v>5567</v>
      </c>
      <c r="H8673" s="170" t="s">
        <v>3533</v>
      </c>
      <c r="I8673" s="170" t="s">
        <v>3534</v>
      </c>
      <c r="J8673" s="155" t="s">
        <v>3533</v>
      </c>
      <c r="K8673" s="170"/>
      <c r="L8673" s="170"/>
      <c r="M8673" s="402"/>
      <c r="N8673" s="170">
        <v>1</v>
      </c>
      <c r="O8673" s="170">
        <v>6</v>
      </c>
      <c r="P8673" s="402">
        <v>23700</v>
      </c>
    </row>
    <row r="8674" spans="1:16" ht="33.75" x14ac:dyDescent="0.2">
      <c r="A8674" s="406" t="s">
        <v>3527</v>
      </c>
      <c r="B8674" s="406" t="s">
        <v>3526</v>
      </c>
      <c r="C8674" s="170" t="s">
        <v>2594</v>
      </c>
      <c r="D8674" s="405" t="s">
        <v>5566</v>
      </c>
      <c r="E8674" s="404">
        <v>2750</v>
      </c>
      <c r="F8674" s="434" t="s">
        <v>5565</v>
      </c>
      <c r="G8674" s="403" t="s">
        <v>5564</v>
      </c>
      <c r="H8674" s="170" t="s">
        <v>3533</v>
      </c>
      <c r="I8674" s="170" t="s">
        <v>3529</v>
      </c>
      <c r="J8674" s="155" t="s">
        <v>3533</v>
      </c>
      <c r="K8674" s="170"/>
      <c r="L8674" s="170"/>
      <c r="M8674" s="402"/>
      <c r="N8674" s="170">
        <v>1</v>
      </c>
      <c r="O8674" s="170">
        <v>6</v>
      </c>
      <c r="P8674" s="402">
        <v>16500</v>
      </c>
    </row>
    <row r="8675" spans="1:16" ht="33.75" x14ac:dyDescent="0.2">
      <c r="A8675" s="406" t="s">
        <v>3527</v>
      </c>
      <c r="B8675" s="406" t="s">
        <v>3526</v>
      </c>
      <c r="C8675" s="170" t="s">
        <v>2594</v>
      </c>
      <c r="D8675" s="405" t="s">
        <v>5563</v>
      </c>
      <c r="E8675" s="404">
        <v>5000</v>
      </c>
      <c r="F8675" s="434" t="s">
        <v>5562</v>
      </c>
      <c r="G8675" s="403" t="s">
        <v>5561</v>
      </c>
      <c r="H8675" s="170" t="s">
        <v>5560</v>
      </c>
      <c r="I8675" s="170" t="s">
        <v>3628</v>
      </c>
      <c r="J8675" s="155" t="s">
        <v>3628</v>
      </c>
      <c r="K8675" s="170"/>
      <c r="L8675" s="170"/>
      <c r="M8675" s="402"/>
      <c r="N8675" s="170">
        <v>1</v>
      </c>
      <c r="O8675" s="170">
        <v>6</v>
      </c>
      <c r="P8675" s="402">
        <v>30000</v>
      </c>
    </row>
    <row r="8676" spans="1:16" ht="33.75" x14ac:dyDescent="0.2">
      <c r="A8676" s="406" t="s">
        <v>3527</v>
      </c>
      <c r="B8676" s="406" t="s">
        <v>2595</v>
      </c>
      <c r="C8676" s="170" t="s">
        <v>2594</v>
      </c>
      <c r="D8676" s="405" t="s">
        <v>3616</v>
      </c>
      <c r="E8676" s="404">
        <v>3000</v>
      </c>
      <c r="F8676" s="434" t="s">
        <v>5559</v>
      </c>
      <c r="G8676" s="403" t="s">
        <v>5558</v>
      </c>
      <c r="H8676" s="170" t="s">
        <v>3549</v>
      </c>
      <c r="I8676" s="170" t="s">
        <v>3534</v>
      </c>
      <c r="J8676" s="155" t="s">
        <v>3549</v>
      </c>
      <c r="K8676" s="170"/>
      <c r="L8676" s="170"/>
      <c r="M8676" s="402"/>
      <c r="N8676" s="170">
        <v>1</v>
      </c>
      <c r="O8676" s="170">
        <v>2</v>
      </c>
      <c r="P8676" s="402">
        <v>5100</v>
      </c>
    </row>
    <row r="8677" spans="1:16" ht="33.75" x14ac:dyDescent="0.2">
      <c r="A8677" s="406" t="s">
        <v>3527</v>
      </c>
      <c r="B8677" s="406" t="s">
        <v>2595</v>
      </c>
      <c r="C8677" s="170" t="s">
        <v>2594</v>
      </c>
      <c r="D8677" s="405" t="s">
        <v>3616</v>
      </c>
      <c r="E8677" s="404">
        <v>3000</v>
      </c>
      <c r="F8677" s="434" t="s">
        <v>5557</v>
      </c>
      <c r="G8677" s="403" t="s">
        <v>5556</v>
      </c>
      <c r="H8677" s="170" t="s">
        <v>3542</v>
      </c>
      <c r="I8677" s="170" t="s">
        <v>3534</v>
      </c>
      <c r="J8677" s="155" t="s">
        <v>3542</v>
      </c>
      <c r="K8677" s="170"/>
      <c r="L8677" s="170"/>
      <c r="M8677" s="402"/>
      <c r="N8677" s="170">
        <v>1</v>
      </c>
      <c r="O8677" s="170">
        <v>2</v>
      </c>
      <c r="P8677" s="402">
        <v>5100</v>
      </c>
    </row>
    <row r="8678" spans="1:16" ht="33.75" x14ac:dyDescent="0.2">
      <c r="A8678" s="406" t="s">
        <v>3527</v>
      </c>
      <c r="B8678" s="406" t="s">
        <v>2595</v>
      </c>
      <c r="C8678" s="170" t="s">
        <v>2594</v>
      </c>
      <c r="D8678" s="405" t="s">
        <v>5555</v>
      </c>
      <c r="E8678" s="404">
        <v>9000</v>
      </c>
      <c r="F8678" s="434" t="s">
        <v>5554</v>
      </c>
      <c r="G8678" s="403" t="s">
        <v>5553</v>
      </c>
      <c r="H8678" s="170" t="s">
        <v>3567</v>
      </c>
      <c r="I8678" s="170" t="s">
        <v>3534</v>
      </c>
      <c r="J8678" s="155" t="s">
        <v>3567</v>
      </c>
      <c r="K8678" s="170"/>
      <c r="L8678" s="170"/>
      <c r="M8678" s="402"/>
      <c r="N8678" s="170">
        <v>1</v>
      </c>
      <c r="O8678" s="170">
        <v>2</v>
      </c>
      <c r="P8678" s="402">
        <v>12900</v>
      </c>
    </row>
    <row r="8679" spans="1:16" ht="33.75" x14ac:dyDescent="0.2">
      <c r="A8679" s="406" t="s">
        <v>3527</v>
      </c>
      <c r="B8679" s="406" t="s">
        <v>3526</v>
      </c>
      <c r="C8679" s="170" t="s">
        <v>2594</v>
      </c>
      <c r="D8679" s="405" t="s">
        <v>5552</v>
      </c>
      <c r="E8679" s="404">
        <v>10000</v>
      </c>
      <c r="F8679" s="434" t="s">
        <v>5551</v>
      </c>
      <c r="G8679" s="403" t="s">
        <v>5550</v>
      </c>
      <c r="H8679" s="170" t="s">
        <v>4270</v>
      </c>
      <c r="I8679" s="170" t="s">
        <v>3529</v>
      </c>
      <c r="J8679" s="155" t="s">
        <v>4270</v>
      </c>
      <c r="K8679" s="170"/>
      <c r="L8679" s="170"/>
      <c r="M8679" s="402"/>
      <c r="N8679" s="170">
        <v>1</v>
      </c>
      <c r="O8679" s="170">
        <v>6</v>
      </c>
      <c r="P8679" s="402">
        <v>60000</v>
      </c>
    </row>
    <row r="8680" spans="1:16" ht="33.75" x14ac:dyDescent="0.2">
      <c r="A8680" s="406" t="s">
        <v>3527</v>
      </c>
      <c r="B8680" s="406" t="s">
        <v>3526</v>
      </c>
      <c r="C8680" s="170" t="s">
        <v>2594</v>
      </c>
      <c r="D8680" s="405" t="s">
        <v>5549</v>
      </c>
      <c r="E8680" s="404">
        <v>2500</v>
      </c>
      <c r="F8680" s="434" t="s">
        <v>5548</v>
      </c>
      <c r="G8680" s="403" t="s">
        <v>5547</v>
      </c>
      <c r="H8680" s="170" t="s">
        <v>3528</v>
      </c>
      <c r="I8680" s="170" t="s">
        <v>3534</v>
      </c>
      <c r="J8680" s="155" t="s">
        <v>3528</v>
      </c>
      <c r="K8680" s="170"/>
      <c r="L8680" s="170"/>
      <c r="M8680" s="402"/>
      <c r="N8680" s="170">
        <v>1</v>
      </c>
      <c r="O8680" s="170">
        <v>6</v>
      </c>
      <c r="P8680" s="402">
        <v>15000</v>
      </c>
    </row>
    <row r="8681" spans="1:16" ht="33.75" x14ac:dyDescent="0.2">
      <c r="A8681" s="406" t="s">
        <v>3527</v>
      </c>
      <c r="B8681" s="406" t="s">
        <v>2595</v>
      </c>
      <c r="C8681" s="170" t="s">
        <v>2594</v>
      </c>
      <c r="D8681" s="405" t="s">
        <v>5546</v>
      </c>
      <c r="E8681" s="404">
        <v>9000</v>
      </c>
      <c r="F8681" s="434" t="s">
        <v>5545</v>
      </c>
      <c r="G8681" s="403" t="s">
        <v>5544</v>
      </c>
      <c r="H8681" s="170" t="s">
        <v>3595</v>
      </c>
      <c r="I8681" s="170" t="s">
        <v>3529</v>
      </c>
      <c r="J8681" s="155" t="s">
        <v>3595</v>
      </c>
      <c r="K8681" s="170"/>
      <c r="L8681" s="170"/>
      <c r="M8681" s="402"/>
      <c r="N8681" s="170">
        <v>1</v>
      </c>
      <c r="O8681" s="170">
        <v>1</v>
      </c>
      <c r="P8681" s="402">
        <v>9000</v>
      </c>
    </row>
    <row r="8682" spans="1:16" ht="33.75" x14ac:dyDescent="0.2">
      <c r="A8682" s="406" t="s">
        <v>3527</v>
      </c>
      <c r="B8682" s="406" t="s">
        <v>3526</v>
      </c>
      <c r="C8682" s="170" t="s">
        <v>2594</v>
      </c>
      <c r="D8682" s="405" t="s">
        <v>5543</v>
      </c>
      <c r="E8682" s="404">
        <v>8000</v>
      </c>
      <c r="F8682" s="434" t="s">
        <v>5542</v>
      </c>
      <c r="G8682" s="403" t="s">
        <v>5541</v>
      </c>
      <c r="H8682" s="170" t="s">
        <v>4209</v>
      </c>
      <c r="I8682" s="170" t="s">
        <v>3529</v>
      </c>
      <c r="J8682" s="155" t="s">
        <v>4209</v>
      </c>
      <c r="K8682" s="170"/>
      <c r="L8682" s="170"/>
      <c r="M8682" s="402"/>
      <c r="N8682" s="170">
        <v>1</v>
      </c>
      <c r="O8682" s="170">
        <v>6</v>
      </c>
      <c r="P8682" s="402">
        <v>48000</v>
      </c>
    </row>
    <row r="8683" spans="1:16" ht="33.75" x14ac:dyDescent="0.2">
      <c r="A8683" s="406" t="s">
        <v>3527</v>
      </c>
      <c r="B8683" s="406" t="s">
        <v>3526</v>
      </c>
      <c r="C8683" s="170" t="s">
        <v>2594</v>
      </c>
      <c r="D8683" s="405" t="s">
        <v>3532</v>
      </c>
      <c r="E8683" s="404">
        <v>3500</v>
      </c>
      <c r="F8683" s="434" t="s">
        <v>5540</v>
      </c>
      <c r="G8683" s="403" t="s">
        <v>5539</v>
      </c>
      <c r="H8683" s="170" t="s">
        <v>3533</v>
      </c>
      <c r="I8683" s="170" t="s">
        <v>3623</v>
      </c>
      <c r="J8683" s="155" t="s">
        <v>3623</v>
      </c>
      <c r="K8683" s="170"/>
      <c r="L8683" s="170"/>
      <c r="M8683" s="402"/>
      <c r="N8683" s="170">
        <v>1</v>
      </c>
      <c r="O8683" s="170">
        <v>6</v>
      </c>
      <c r="P8683" s="402">
        <v>21000</v>
      </c>
    </row>
    <row r="8684" spans="1:16" ht="33.75" x14ac:dyDescent="0.2">
      <c r="A8684" s="406" t="s">
        <v>3527</v>
      </c>
      <c r="B8684" s="406" t="s">
        <v>3526</v>
      </c>
      <c r="C8684" s="170" t="s">
        <v>2594</v>
      </c>
      <c r="D8684" s="405" t="s">
        <v>3598</v>
      </c>
      <c r="E8684" s="404">
        <v>3500</v>
      </c>
      <c r="F8684" s="434" t="s">
        <v>5538</v>
      </c>
      <c r="G8684" s="403" t="s">
        <v>5537</v>
      </c>
      <c r="H8684" s="170" t="s">
        <v>3816</v>
      </c>
      <c r="I8684" s="170" t="s">
        <v>5536</v>
      </c>
      <c r="J8684" s="155" t="s">
        <v>5536</v>
      </c>
      <c r="K8684" s="170"/>
      <c r="L8684" s="170"/>
      <c r="M8684" s="402"/>
      <c r="N8684" s="170">
        <v>1</v>
      </c>
      <c r="O8684" s="170">
        <v>6</v>
      </c>
      <c r="P8684" s="402">
        <v>21000</v>
      </c>
    </row>
    <row r="8685" spans="1:16" ht="33.75" x14ac:dyDescent="0.2">
      <c r="A8685" s="406" t="s">
        <v>3527</v>
      </c>
      <c r="B8685" s="406" t="s">
        <v>3526</v>
      </c>
      <c r="C8685" s="170" t="s">
        <v>2594</v>
      </c>
      <c r="D8685" s="405" t="s">
        <v>5535</v>
      </c>
      <c r="E8685" s="404">
        <v>6000</v>
      </c>
      <c r="F8685" s="434" t="s">
        <v>5534</v>
      </c>
      <c r="G8685" s="403" t="s">
        <v>5533</v>
      </c>
      <c r="H8685" s="170" t="s">
        <v>4522</v>
      </c>
      <c r="I8685" s="170" t="s">
        <v>3529</v>
      </c>
      <c r="J8685" s="155" t="s">
        <v>4522</v>
      </c>
      <c r="K8685" s="170"/>
      <c r="L8685" s="170"/>
      <c r="M8685" s="402"/>
      <c r="N8685" s="170">
        <v>1</v>
      </c>
      <c r="O8685" s="170">
        <v>6</v>
      </c>
      <c r="P8685" s="402">
        <v>36000</v>
      </c>
    </row>
    <row r="8686" spans="1:16" ht="33.75" x14ac:dyDescent="0.2">
      <c r="A8686" s="406" t="s">
        <v>3527</v>
      </c>
      <c r="B8686" s="406" t="s">
        <v>3526</v>
      </c>
      <c r="C8686" s="170" t="s">
        <v>2594</v>
      </c>
      <c r="D8686" s="405" t="s">
        <v>3548</v>
      </c>
      <c r="E8686" s="404">
        <v>3000</v>
      </c>
      <c r="F8686" s="434" t="s">
        <v>5532</v>
      </c>
      <c r="G8686" s="403" t="s">
        <v>5531</v>
      </c>
      <c r="H8686" s="170" t="s">
        <v>3533</v>
      </c>
      <c r="I8686" s="170" t="s">
        <v>3529</v>
      </c>
      <c r="J8686" s="155" t="s">
        <v>3533</v>
      </c>
      <c r="K8686" s="170"/>
      <c r="L8686" s="170"/>
      <c r="M8686" s="402"/>
      <c r="N8686" s="170">
        <v>1</v>
      </c>
      <c r="O8686" s="170">
        <v>6</v>
      </c>
      <c r="P8686" s="402">
        <v>18000</v>
      </c>
    </row>
    <row r="8687" spans="1:16" ht="33.75" x14ac:dyDescent="0.2">
      <c r="A8687" s="406" t="s">
        <v>3527</v>
      </c>
      <c r="B8687" s="406" t="s">
        <v>3526</v>
      </c>
      <c r="C8687" s="170" t="s">
        <v>2594</v>
      </c>
      <c r="D8687" s="405" t="s">
        <v>3598</v>
      </c>
      <c r="E8687" s="404">
        <v>3500</v>
      </c>
      <c r="F8687" s="434" t="s">
        <v>5530</v>
      </c>
      <c r="G8687" s="403" t="s">
        <v>5529</v>
      </c>
      <c r="H8687" s="170" t="s">
        <v>3533</v>
      </c>
      <c r="I8687" s="170" t="s">
        <v>3529</v>
      </c>
      <c r="J8687" s="155" t="s">
        <v>3533</v>
      </c>
      <c r="K8687" s="170"/>
      <c r="L8687" s="170"/>
      <c r="M8687" s="402"/>
      <c r="N8687" s="170">
        <v>1</v>
      </c>
      <c r="O8687" s="170">
        <v>6</v>
      </c>
      <c r="P8687" s="402">
        <v>21000</v>
      </c>
    </row>
    <row r="8688" spans="1:16" ht="33.75" x14ac:dyDescent="0.2">
      <c r="A8688" s="406" t="s">
        <v>3527</v>
      </c>
      <c r="B8688" s="406" t="s">
        <v>3526</v>
      </c>
      <c r="C8688" s="170" t="s">
        <v>2594</v>
      </c>
      <c r="D8688" s="405" t="s">
        <v>4330</v>
      </c>
      <c r="E8688" s="404">
        <v>5000</v>
      </c>
      <c r="F8688" s="434" t="s">
        <v>5528</v>
      </c>
      <c r="G8688" s="403" t="s">
        <v>5527</v>
      </c>
      <c r="H8688" s="170" t="s">
        <v>3542</v>
      </c>
      <c r="I8688" s="170" t="s">
        <v>3529</v>
      </c>
      <c r="J8688" s="155" t="s">
        <v>3542</v>
      </c>
      <c r="K8688" s="170"/>
      <c r="L8688" s="170"/>
      <c r="M8688" s="402"/>
      <c r="N8688" s="170">
        <v>1</v>
      </c>
      <c r="O8688" s="170">
        <v>6</v>
      </c>
      <c r="P8688" s="402">
        <v>30000</v>
      </c>
    </row>
    <row r="8689" spans="1:16" ht="33.75" x14ac:dyDescent="0.2">
      <c r="A8689" s="406" t="s">
        <v>3527</v>
      </c>
      <c r="B8689" s="406" t="s">
        <v>3526</v>
      </c>
      <c r="C8689" s="170" t="s">
        <v>2594</v>
      </c>
      <c r="D8689" s="405" t="s">
        <v>3532</v>
      </c>
      <c r="E8689" s="404">
        <v>2300</v>
      </c>
      <c r="F8689" s="434" t="s">
        <v>5526</v>
      </c>
      <c r="G8689" s="403" t="s">
        <v>5525</v>
      </c>
      <c r="H8689" s="170" t="s">
        <v>3542</v>
      </c>
      <c r="I8689" s="170" t="s">
        <v>3529</v>
      </c>
      <c r="J8689" s="155" t="s">
        <v>3542</v>
      </c>
      <c r="K8689" s="170"/>
      <c r="L8689" s="170"/>
      <c r="M8689" s="402"/>
      <c r="N8689" s="170">
        <v>1</v>
      </c>
      <c r="O8689" s="170">
        <v>6</v>
      </c>
      <c r="P8689" s="402">
        <v>13800</v>
      </c>
    </row>
    <row r="8690" spans="1:16" ht="33.75" x14ac:dyDescent="0.2">
      <c r="A8690" s="406" t="s">
        <v>3527</v>
      </c>
      <c r="B8690" s="406" t="s">
        <v>3526</v>
      </c>
      <c r="C8690" s="170" t="s">
        <v>2594</v>
      </c>
      <c r="D8690" s="405" t="s">
        <v>3525</v>
      </c>
      <c r="E8690" s="404">
        <v>1900</v>
      </c>
      <c r="F8690" s="434" t="s">
        <v>5524</v>
      </c>
      <c r="G8690" s="403" t="s">
        <v>5523</v>
      </c>
      <c r="H8690" s="170" t="s">
        <v>3567</v>
      </c>
      <c r="I8690" s="170" t="s">
        <v>3529</v>
      </c>
      <c r="J8690" s="155" t="s">
        <v>3567</v>
      </c>
      <c r="K8690" s="170"/>
      <c r="L8690" s="170"/>
      <c r="M8690" s="402"/>
      <c r="N8690" s="170">
        <v>1</v>
      </c>
      <c r="O8690" s="170">
        <v>6</v>
      </c>
      <c r="P8690" s="402">
        <v>11400</v>
      </c>
    </row>
    <row r="8691" spans="1:16" ht="33.75" x14ac:dyDescent="0.2">
      <c r="A8691" s="406" t="s">
        <v>3527</v>
      </c>
      <c r="B8691" s="406" t="s">
        <v>3526</v>
      </c>
      <c r="C8691" s="170" t="s">
        <v>2594</v>
      </c>
      <c r="D8691" s="405" t="s">
        <v>3598</v>
      </c>
      <c r="E8691" s="404">
        <v>3500</v>
      </c>
      <c r="F8691" s="434" t="s">
        <v>5522</v>
      </c>
      <c r="G8691" s="403" t="s">
        <v>5521</v>
      </c>
      <c r="H8691" s="170" t="s">
        <v>3574</v>
      </c>
      <c r="I8691" s="170" t="s">
        <v>3529</v>
      </c>
      <c r="J8691" s="155" t="s">
        <v>3574</v>
      </c>
      <c r="K8691" s="170"/>
      <c r="L8691" s="170"/>
      <c r="M8691" s="402"/>
      <c r="N8691" s="170">
        <v>1</v>
      </c>
      <c r="O8691" s="170">
        <v>6</v>
      </c>
      <c r="P8691" s="402">
        <v>14143.33</v>
      </c>
    </row>
    <row r="8692" spans="1:16" ht="33.75" x14ac:dyDescent="0.2">
      <c r="A8692" s="406" t="s">
        <v>3527</v>
      </c>
      <c r="B8692" s="406" t="s">
        <v>3526</v>
      </c>
      <c r="C8692" s="170" t="s">
        <v>2594</v>
      </c>
      <c r="D8692" s="405" t="s">
        <v>3525</v>
      </c>
      <c r="E8692" s="404">
        <v>1500</v>
      </c>
      <c r="F8692" s="434" t="s">
        <v>5520</v>
      </c>
      <c r="G8692" s="403" t="s">
        <v>5519</v>
      </c>
      <c r="H8692" s="170" t="s">
        <v>3533</v>
      </c>
      <c r="I8692" s="170" t="s">
        <v>5297</v>
      </c>
      <c r="J8692" s="155" t="s">
        <v>5297</v>
      </c>
      <c r="K8692" s="170"/>
      <c r="L8692" s="170"/>
      <c r="M8692" s="402"/>
      <c r="N8692" s="170">
        <v>1</v>
      </c>
      <c r="O8692" s="170">
        <v>6</v>
      </c>
      <c r="P8692" s="402">
        <v>9000</v>
      </c>
    </row>
    <row r="8693" spans="1:16" ht="33.75" x14ac:dyDescent="0.2">
      <c r="A8693" s="406" t="s">
        <v>3527</v>
      </c>
      <c r="B8693" s="406" t="s">
        <v>3526</v>
      </c>
      <c r="C8693" s="170" t="s">
        <v>2594</v>
      </c>
      <c r="D8693" s="405" t="s">
        <v>3548</v>
      </c>
      <c r="E8693" s="404">
        <v>3000</v>
      </c>
      <c r="F8693" s="434" t="s">
        <v>5518</v>
      </c>
      <c r="G8693" s="403" t="s">
        <v>5517</v>
      </c>
      <c r="H8693" s="170" t="s">
        <v>3538</v>
      </c>
      <c r="I8693" s="170" t="s">
        <v>3522</v>
      </c>
      <c r="J8693" s="155" t="s">
        <v>3538</v>
      </c>
      <c r="K8693" s="170"/>
      <c r="L8693" s="170"/>
      <c r="M8693" s="402"/>
      <c r="N8693" s="170">
        <v>1</v>
      </c>
      <c r="O8693" s="170">
        <v>6</v>
      </c>
      <c r="P8693" s="402">
        <v>18000</v>
      </c>
    </row>
    <row r="8694" spans="1:16" ht="33.75" x14ac:dyDescent="0.2">
      <c r="A8694" s="406" t="s">
        <v>3527</v>
      </c>
      <c r="B8694" s="406" t="s">
        <v>3526</v>
      </c>
      <c r="C8694" s="170" t="s">
        <v>2594</v>
      </c>
      <c r="D8694" s="405" t="s">
        <v>3566</v>
      </c>
      <c r="E8694" s="404">
        <v>3500</v>
      </c>
      <c r="F8694" s="434" t="s">
        <v>5516</v>
      </c>
      <c r="G8694" s="403" t="s">
        <v>5515</v>
      </c>
      <c r="H8694" s="170" t="s">
        <v>5514</v>
      </c>
      <c r="I8694" s="170" t="s">
        <v>3529</v>
      </c>
      <c r="J8694" s="155" t="s">
        <v>5514</v>
      </c>
      <c r="K8694" s="170"/>
      <c r="L8694" s="170"/>
      <c r="M8694" s="402"/>
      <c r="N8694" s="170">
        <v>1</v>
      </c>
      <c r="O8694" s="170">
        <v>6</v>
      </c>
      <c r="P8694" s="402">
        <v>21000</v>
      </c>
    </row>
    <row r="8695" spans="1:16" ht="33.75" x14ac:dyDescent="0.2">
      <c r="A8695" s="406" t="s">
        <v>3527</v>
      </c>
      <c r="B8695" s="406" t="s">
        <v>3526</v>
      </c>
      <c r="C8695" s="170" t="s">
        <v>2594</v>
      </c>
      <c r="D8695" s="405" t="s">
        <v>5513</v>
      </c>
      <c r="E8695" s="404">
        <v>8900</v>
      </c>
      <c r="F8695" s="434" t="s">
        <v>5512</v>
      </c>
      <c r="G8695" s="403" t="s">
        <v>5511</v>
      </c>
      <c r="H8695" s="170" t="s">
        <v>3801</v>
      </c>
      <c r="I8695" s="170" t="s">
        <v>3529</v>
      </c>
      <c r="J8695" s="155" t="s">
        <v>3801</v>
      </c>
      <c r="K8695" s="170"/>
      <c r="L8695" s="170"/>
      <c r="M8695" s="402"/>
      <c r="N8695" s="170">
        <v>1</v>
      </c>
      <c r="O8695" s="170">
        <v>2</v>
      </c>
      <c r="P8695" s="402">
        <v>21211.67</v>
      </c>
    </row>
    <row r="8696" spans="1:16" ht="33.75" x14ac:dyDescent="0.2">
      <c r="A8696" s="406" t="s">
        <v>3527</v>
      </c>
      <c r="B8696" s="406" t="s">
        <v>3526</v>
      </c>
      <c r="C8696" s="170" t="s">
        <v>2594</v>
      </c>
      <c r="D8696" s="405" t="s">
        <v>4836</v>
      </c>
      <c r="E8696" s="404">
        <v>3500</v>
      </c>
      <c r="F8696" s="434" t="s">
        <v>5510</v>
      </c>
      <c r="G8696" s="403" t="s">
        <v>5509</v>
      </c>
      <c r="H8696" s="170" t="s">
        <v>3533</v>
      </c>
      <c r="I8696" s="170" t="s">
        <v>3529</v>
      </c>
      <c r="J8696" s="155" t="s">
        <v>3533</v>
      </c>
      <c r="K8696" s="170"/>
      <c r="L8696" s="170"/>
      <c r="M8696" s="402"/>
      <c r="N8696" s="170">
        <v>1</v>
      </c>
      <c r="O8696" s="170">
        <v>1</v>
      </c>
      <c r="P8696" s="402">
        <v>5240.67</v>
      </c>
    </row>
    <row r="8697" spans="1:16" ht="33.75" x14ac:dyDescent="0.2">
      <c r="A8697" s="406" t="s">
        <v>3527</v>
      </c>
      <c r="B8697" s="406" t="s">
        <v>3526</v>
      </c>
      <c r="C8697" s="170" t="s">
        <v>2594</v>
      </c>
      <c r="D8697" s="405" t="s">
        <v>3525</v>
      </c>
      <c r="E8697" s="404">
        <v>1800</v>
      </c>
      <c r="F8697" s="434" t="s">
        <v>5508</v>
      </c>
      <c r="G8697" s="403" t="s">
        <v>5507</v>
      </c>
      <c r="H8697" s="170" t="s">
        <v>4014</v>
      </c>
      <c r="I8697" s="170" t="s">
        <v>3628</v>
      </c>
      <c r="J8697" s="155" t="s">
        <v>3628</v>
      </c>
      <c r="K8697" s="170"/>
      <c r="L8697" s="170"/>
      <c r="M8697" s="402"/>
      <c r="N8697" s="170">
        <v>1</v>
      </c>
      <c r="O8697" s="170">
        <v>6</v>
      </c>
      <c r="P8697" s="402">
        <v>10800</v>
      </c>
    </row>
    <row r="8698" spans="1:16" ht="33.75" x14ac:dyDescent="0.2">
      <c r="A8698" s="406" t="s">
        <v>3527</v>
      </c>
      <c r="B8698" s="406" t="s">
        <v>3526</v>
      </c>
      <c r="C8698" s="170" t="s">
        <v>2594</v>
      </c>
      <c r="D8698" s="405" t="s">
        <v>3598</v>
      </c>
      <c r="E8698" s="404">
        <v>3500</v>
      </c>
      <c r="F8698" s="434" t="s">
        <v>5506</v>
      </c>
      <c r="G8698" s="403" t="s">
        <v>5505</v>
      </c>
      <c r="H8698" s="170" t="s">
        <v>3533</v>
      </c>
      <c r="I8698" s="170" t="s">
        <v>3529</v>
      </c>
      <c r="J8698" s="155" t="s">
        <v>3533</v>
      </c>
      <c r="K8698" s="170"/>
      <c r="L8698" s="170"/>
      <c r="M8698" s="402"/>
      <c r="N8698" s="170">
        <v>1</v>
      </c>
      <c r="O8698" s="170">
        <v>6</v>
      </c>
      <c r="P8698" s="402">
        <v>21000</v>
      </c>
    </row>
    <row r="8699" spans="1:16" ht="33.75" x14ac:dyDescent="0.2">
      <c r="A8699" s="406" t="s">
        <v>3527</v>
      </c>
      <c r="B8699" s="406" t="s">
        <v>2595</v>
      </c>
      <c r="C8699" s="170" t="s">
        <v>2594</v>
      </c>
      <c r="D8699" s="405" t="s">
        <v>4775</v>
      </c>
      <c r="E8699" s="404">
        <v>1500</v>
      </c>
      <c r="F8699" s="434" t="s">
        <v>5504</v>
      </c>
      <c r="G8699" s="403" t="s">
        <v>5503</v>
      </c>
      <c r="H8699" s="170" t="s">
        <v>4363</v>
      </c>
      <c r="I8699" s="170" t="s">
        <v>3560</v>
      </c>
      <c r="J8699" s="155" t="s">
        <v>4363</v>
      </c>
      <c r="K8699" s="170"/>
      <c r="L8699" s="170"/>
      <c r="M8699" s="402"/>
      <c r="N8699" s="170">
        <v>1</v>
      </c>
      <c r="O8699" s="170">
        <v>2</v>
      </c>
      <c r="P8699" s="402">
        <v>2200</v>
      </c>
    </row>
    <row r="8700" spans="1:16" ht="33.75" x14ac:dyDescent="0.2">
      <c r="A8700" s="406" t="s">
        <v>3527</v>
      </c>
      <c r="B8700" s="406" t="s">
        <v>2595</v>
      </c>
      <c r="C8700" s="170" t="s">
        <v>2594</v>
      </c>
      <c r="D8700" s="405" t="s">
        <v>3616</v>
      </c>
      <c r="E8700" s="404">
        <v>3000</v>
      </c>
      <c r="F8700" s="434" t="s">
        <v>5502</v>
      </c>
      <c r="G8700" s="403" t="s">
        <v>5501</v>
      </c>
      <c r="H8700" s="170" t="s">
        <v>3549</v>
      </c>
      <c r="I8700" s="170" t="s">
        <v>3529</v>
      </c>
      <c r="J8700" s="155" t="s">
        <v>3549</v>
      </c>
      <c r="K8700" s="170"/>
      <c r="L8700" s="170"/>
      <c r="M8700" s="402"/>
      <c r="N8700" s="170">
        <v>1</v>
      </c>
      <c r="O8700" s="170">
        <v>2</v>
      </c>
      <c r="P8700" s="402">
        <v>5100</v>
      </c>
    </row>
    <row r="8701" spans="1:16" ht="33.75" x14ac:dyDescent="0.2">
      <c r="A8701" s="406" t="s">
        <v>3527</v>
      </c>
      <c r="B8701" s="406" t="s">
        <v>2595</v>
      </c>
      <c r="C8701" s="170" t="s">
        <v>2594</v>
      </c>
      <c r="D8701" s="405" t="s">
        <v>3616</v>
      </c>
      <c r="E8701" s="404">
        <v>3000</v>
      </c>
      <c r="F8701" s="434" t="s">
        <v>5500</v>
      </c>
      <c r="G8701" s="403" t="s">
        <v>5499</v>
      </c>
      <c r="H8701" s="170" t="s">
        <v>4104</v>
      </c>
      <c r="I8701" s="170" t="s">
        <v>3534</v>
      </c>
      <c r="J8701" s="155" t="s">
        <v>4104</v>
      </c>
      <c r="K8701" s="170"/>
      <c r="L8701" s="170"/>
      <c r="M8701" s="402"/>
      <c r="N8701" s="170">
        <v>1</v>
      </c>
      <c r="O8701" s="170">
        <v>2</v>
      </c>
      <c r="P8701" s="402">
        <v>5100</v>
      </c>
    </row>
    <row r="8702" spans="1:16" ht="33.75" x14ac:dyDescent="0.2">
      <c r="A8702" s="406" t="s">
        <v>3527</v>
      </c>
      <c r="B8702" s="406" t="s">
        <v>3526</v>
      </c>
      <c r="C8702" s="170" t="s">
        <v>2594</v>
      </c>
      <c r="D8702" s="405" t="s">
        <v>3552</v>
      </c>
      <c r="E8702" s="404">
        <v>1800</v>
      </c>
      <c r="F8702" s="434" t="s">
        <v>5498</v>
      </c>
      <c r="G8702" s="403" t="s">
        <v>5497</v>
      </c>
      <c r="H8702" s="170" t="s">
        <v>3779</v>
      </c>
      <c r="I8702" s="170" t="s">
        <v>3529</v>
      </c>
      <c r="J8702" s="155" t="s">
        <v>3779</v>
      </c>
      <c r="K8702" s="170"/>
      <c r="L8702" s="170"/>
      <c r="M8702" s="402"/>
      <c r="N8702" s="170">
        <v>1</v>
      </c>
      <c r="O8702" s="170">
        <v>6</v>
      </c>
      <c r="P8702" s="402">
        <v>10800</v>
      </c>
    </row>
    <row r="8703" spans="1:16" ht="33.75" x14ac:dyDescent="0.2">
      <c r="A8703" s="406" t="s">
        <v>3527</v>
      </c>
      <c r="B8703" s="406" t="s">
        <v>3526</v>
      </c>
      <c r="C8703" s="170" t="s">
        <v>2594</v>
      </c>
      <c r="D8703" s="405" t="s">
        <v>5496</v>
      </c>
      <c r="E8703" s="404">
        <v>6000</v>
      </c>
      <c r="F8703" s="434" t="s">
        <v>5495</v>
      </c>
      <c r="G8703" s="403" t="s">
        <v>5494</v>
      </c>
      <c r="H8703" s="170" t="s">
        <v>3528</v>
      </c>
      <c r="I8703" s="170" t="s">
        <v>3529</v>
      </c>
      <c r="J8703" s="155" t="s">
        <v>3528</v>
      </c>
      <c r="K8703" s="170"/>
      <c r="L8703" s="170"/>
      <c r="M8703" s="402"/>
      <c r="N8703" s="170">
        <v>1</v>
      </c>
      <c r="O8703" s="170">
        <v>6</v>
      </c>
      <c r="P8703" s="402">
        <v>36000</v>
      </c>
    </row>
    <row r="8704" spans="1:16" ht="33.75" x14ac:dyDescent="0.2">
      <c r="A8704" s="406" t="s">
        <v>3527</v>
      </c>
      <c r="B8704" s="406" t="s">
        <v>2595</v>
      </c>
      <c r="C8704" s="170" t="s">
        <v>2594</v>
      </c>
      <c r="D8704" s="405" t="s">
        <v>5493</v>
      </c>
      <c r="E8704" s="404">
        <v>9000</v>
      </c>
      <c r="F8704" s="434" t="s">
        <v>5492</v>
      </c>
      <c r="G8704" s="403" t="s">
        <v>5491</v>
      </c>
      <c r="H8704" s="170" t="s">
        <v>3567</v>
      </c>
      <c r="I8704" s="170" t="s">
        <v>3534</v>
      </c>
      <c r="J8704" s="155" t="s">
        <v>3567</v>
      </c>
      <c r="K8704" s="170"/>
      <c r="L8704" s="170"/>
      <c r="M8704" s="402"/>
      <c r="N8704" s="170">
        <v>1</v>
      </c>
      <c r="O8704" s="170">
        <v>2</v>
      </c>
      <c r="P8704" s="402">
        <v>12600</v>
      </c>
    </row>
    <row r="8705" spans="1:16" ht="33.75" x14ac:dyDescent="0.2">
      <c r="A8705" s="406" t="s">
        <v>3527</v>
      </c>
      <c r="B8705" s="406" t="s">
        <v>3526</v>
      </c>
      <c r="C8705" s="170" t="s">
        <v>2594</v>
      </c>
      <c r="D8705" s="405" t="s">
        <v>3964</v>
      </c>
      <c r="E8705" s="404">
        <v>1800</v>
      </c>
      <c r="F8705" s="434" t="s">
        <v>5490</v>
      </c>
      <c r="G8705" s="403" t="s">
        <v>5489</v>
      </c>
      <c r="H8705" s="170" t="s">
        <v>3538</v>
      </c>
      <c r="I8705" s="170" t="s">
        <v>3522</v>
      </c>
      <c r="J8705" s="155" t="s">
        <v>3538</v>
      </c>
      <c r="K8705" s="170"/>
      <c r="L8705" s="170"/>
      <c r="M8705" s="402"/>
      <c r="N8705" s="170">
        <v>1</v>
      </c>
      <c r="O8705" s="170">
        <v>6</v>
      </c>
      <c r="P8705" s="402">
        <v>10800</v>
      </c>
    </row>
    <row r="8706" spans="1:16" ht="33.75" x14ac:dyDescent="0.2">
      <c r="A8706" s="406" t="s">
        <v>3527</v>
      </c>
      <c r="B8706" s="406" t="s">
        <v>3526</v>
      </c>
      <c r="C8706" s="170" t="s">
        <v>2594</v>
      </c>
      <c r="D8706" s="405" t="s">
        <v>3778</v>
      </c>
      <c r="E8706" s="404">
        <v>3500</v>
      </c>
      <c r="F8706" s="434" t="s">
        <v>5488</v>
      </c>
      <c r="G8706" s="403" t="s">
        <v>5487</v>
      </c>
      <c r="H8706" s="170" t="s">
        <v>3574</v>
      </c>
      <c r="I8706" s="170" t="s">
        <v>3529</v>
      </c>
      <c r="J8706" s="155" t="s">
        <v>3574</v>
      </c>
      <c r="K8706" s="170"/>
      <c r="L8706" s="170"/>
      <c r="M8706" s="402"/>
      <c r="N8706" s="170">
        <v>1</v>
      </c>
      <c r="O8706" s="170">
        <v>6</v>
      </c>
      <c r="P8706" s="402">
        <v>21000</v>
      </c>
    </row>
    <row r="8707" spans="1:16" ht="33.75" x14ac:dyDescent="0.2">
      <c r="A8707" s="406" t="s">
        <v>3527</v>
      </c>
      <c r="B8707" s="406" t="s">
        <v>3526</v>
      </c>
      <c r="C8707" s="170" t="s">
        <v>2594</v>
      </c>
      <c r="D8707" s="405" t="s">
        <v>3558</v>
      </c>
      <c r="E8707" s="404">
        <v>3500</v>
      </c>
      <c r="F8707" s="434" t="s">
        <v>5486</v>
      </c>
      <c r="G8707" s="403" t="s">
        <v>5485</v>
      </c>
      <c r="H8707" s="170" t="s">
        <v>3542</v>
      </c>
      <c r="I8707" s="170" t="s">
        <v>3529</v>
      </c>
      <c r="J8707" s="155" t="s">
        <v>3542</v>
      </c>
      <c r="K8707" s="170"/>
      <c r="L8707" s="170"/>
      <c r="M8707" s="402"/>
      <c r="N8707" s="170">
        <v>1</v>
      </c>
      <c r="O8707" s="170">
        <v>6</v>
      </c>
      <c r="P8707" s="402">
        <v>21000</v>
      </c>
    </row>
    <row r="8708" spans="1:16" ht="33.75" x14ac:dyDescent="0.2">
      <c r="A8708" s="406" t="s">
        <v>3527</v>
      </c>
      <c r="B8708" s="406" t="s">
        <v>3526</v>
      </c>
      <c r="C8708" s="170" t="s">
        <v>2594</v>
      </c>
      <c r="D8708" s="405" t="s">
        <v>3627</v>
      </c>
      <c r="E8708" s="404">
        <v>3500</v>
      </c>
      <c r="F8708" s="434" t="s">
        <v>5484</v>
      </c>
      <c r="G8708" s="403" t="s">
        <v>5483</v>
      </c>
      <c r="H8708" s="170" t="s">
        <v>3542</v>
      </c>
      <c r="I8708" s="170" t="s">
        <v>3534</v>
      </c>
      <c r="J8708" s="155" t="s">
        <v>3542</v>
      </c>
      <c r="K8708" s="170"/>
      <c r="L8708" s="170"/>
      <c r="M8708" s="402"/>
      <c r="N8708" s="170">
        <v>1</v>
      </c>
      <c r="O8708" s="170">
        <v>6</v>
      </c>
      <c r="P8708" s="402">
        <v>21000</v>
      </c>
    </row>
    <row r="8709" spans="1:16" ht="33.75" x14ac:dyDescent="0.2">
      <c r="A8709" s="406" t="s">
        <v>3527</v>
      </c>
      <c r="B8709" s="406" t="s">
        <v>3526</v>
      </c>
      <c r="C8709" s="170" t="s">
        <v>2594</v>
      </c>
      <c r="D8709" s="405" t="s">
        <v>3548</v>
      </c>
      <c r="E8709" s="404">
        <v>3000</v>
      </c>
      <c r="F8709" s="434" t="s">
        <v>5482</v>
      </c>
      <c r="G8709" s="403" t="s">
        <v>5481</v>
      </c>
      <c r="H8709" s="170" t="s">
        <v>3574</v>
      </c>
      <c r="I8709" s="170" t="s">
        <v>3534</v>
      </c>
      <c r="J8709" s="155" t="s">
        <v>3574</v>
      </c>
      <c r="K8709" s="170"/>
      <c r="L8709" s="170"/>
      <c r="M8709" s="402"/>
      <c r="N8709" s="170">
        <v>1</v>
      </c>
      <c r="O8709" s="170">
        <v>6</v>
      </c>
      <c r="P8709" s="402">
        <v>18000</v>
      </c>
    </row>
    <row r="8710" spans="1:16" ht="33.75" x14ac:dyDescent="0.2">
      <c r="A8710" s="406" t="s">
        <v>3527</v>
      </c>
      <c r="B8710" s="406" t="s">
        <v>2595</v>
      </c>
      <c r="C8710" s="170" t="s">
        <v>2594</v>
      </c>
      <c r="D8710" s="405" t="s">
        <v>3969</v>
      </c>
      <c r="E8710" s="404">
        <v>2000</v>
      </c>
      <c r="F8710" s="434" t="s">
        <v>5480</v>
      </c>
      <c r="G8710" s="403" t="s">
        <v>5479</v>
      </c>
      <c r="H8710" s="170" t="s">
        <v>3549</v>
      </c>
      <c r="I8710" s="170" t="s">
        <v>3522</v>
      </c>
      <c r="J8710" s="155" t="s">
        <v>3549</v>
      </c>
      <c r="K8710" s="170"/>
      <c r="L8710" s="170"/>
      <c r="M8710" s="402"/>
      <c r="N8710" s="170">
        <v>1</v>
      </c>
      <c r="O8710" s="170">
        <v>2</v>
      </c>
      <c r="P8710" s="402">
        <v>2733.33</v>
      </c>
    </row>
    <row r="8711" spans="1:16" ht="33.75" x14ac:dyDescent="0.2">
      <c r="A8711" s="406" t="s">
        <v>3527</v>
      </c>
      <c r="B8711" s="406" t="s">
        <v>3526</v>
      </c>
      <c r="C8711" s="170" t="s">
        <v>2594</v>
      </c>
      <c r="D8711" s="405" t="s">
        <v>3670</v>
      </c>
      <c r="E8711" s="404">
        <v>3950</v>
      </c>
      <c r="F8711" s="434" t="s">
        <v>5478</v>
      </c>
      <c r="G8711" s="403" t="s">
        <v>5477</v>
      </c>
      <c r="H8711" s="170" t="s">
        <v>3542</v>
      </c>
      <c r="I8711" s="170" t="s">
        <v>3529</v>
      </c>
      <c r="J8711" s="155" t="s">
        <v>3542</v>
      </c>
      <c r="K8711" s="170"/>
      <c r="L8711" s="170"/>
      <c r="M8711" s="402"/>
      <c r="N8711" s="170">
        <v>1</v>
      </c>
      <c r="O8711" s="170">
        <v>6</v>
      </c>
      <c r="P8711" s="402">
        <v>23700</v>
      </c>
    </row>
    <row r="8712" spans="1:16" ht="33.75" x14ac:dyDescent="0.2">
      <c r="A8712" s="406" t="s">
        <v>3527</v>
      </c>
      <c r="B8712" s="406" t="s">
        <v>3526</v>
      </c>
      <c r="C8712" s="170" t="s">
        <v>2594</v>
      </c>
      <c r="D8712" s="405" t="s">
        <v>3598</v>
      </c>
      <c r="E8712" s="404">
        <v>3500</v>
      </c>
      <c r="F8712" s="434" t="s">
        <v>5476</v>
      </c>
      <c r="G8712" s="403" t="s">
        <v>5475</v>
      </c>
      <c r="H8712" s="170" t="s">
        <v>3574</v>
      </c>
      <c r="I8712" s="170" t="s">
        <v>3529</v>
      </c>
      <c r="J8712" s="155" t="s">
        <v>3574</v>
      </c>
      <c r="K8712" s="170"/>
      <c r="L8712" s="170"/>
      <c r="M8712" s="402"/>
      <c r="N8712" s="170">
        <v>1</v>
      </c>
      <c r="O8712" s="170">
        <v>6</v>
      </c>
      <c r="P8712" s="402">
        <v>21000</v>
      </c>
    </row>
    <row r="8713" spans="1:16" ht="33.75" x14ac:dyDescent="0.2">
      <c r="A8713" s="406" t="s">
        <v>3527</v>
      </c>
      <c r="B8713" s="406" t="s">
        <v>3526</v>
      </c>
      <c r="C8713" s="170" t="s">
        <v>2594</v>
      </c>
      <c r="D8713" s="405" t="s">
        <v>3552</v>
      </c>
      <c r="E8713" s="404">
        <v>1740</v>
      </c>
      <c r="F8713" s="434" t="s">
        <v>5474</v>
      </c>
      <c r="G8713" s="403" t="s">
        <v>5473</v>
      </c>
      <c r="H8713" s="170" t="s">
        <v>3533</v>
      </c>
      <c r="I8713" s="170" t="s">
        <v>3560</v>
      </c>
      <c r="J8713" s="155" t="s">
        <v>3533</v>
      </c>
      <c r="K8713" s="170"/>
      <c r="L8713" s="170"/>
      <c r="M8713" s="402"/>
      <c r="N8713" s="170">
        <v>1</v>
      </c>
      <c r="O8713" s="170">
        <v>6</v>
      </c>
      <c r="P8713" s="402">
        <v>10440</v>
      </c>
    </row>
    <row r="8714" spans="1:16" ht="33.75" x14ac:dyDescent="0.2">
      <c r="A8714" s="406" t="s">
        <v>3527</v>
      </c>
      <c r="B8714" s="406" t="s">
        <v>3526</v>
      </c>
      <c r="C8714" s="170" t="s">
        <v>2594</v>
      </c>
      <c r="D8714" s="405" t="s">
        <v>5472</v>
      </c>
      <c r="E8714" s="404">
        <v>3300</v>
      </c>
      <c r="F8714" s="434" t="s">
        <v>5471</v>
      </c>
      <c r="G8714" s="403" t="s">
        <v>5470</v>
      </c>
      <c r="H8714" s="170" t="s">
        <v>3624</v>
      </c>
      <c r="I8714" s="170" t="s">
        <v>3560</v>
      </c>
      <c r="J8714" s="155" t="s">
        <v>3624</v>
      </c>
      <c r="K8714" s="170"/>
      <c r="L8714" s="170"/>
      <c r="M8714" s="402"/>
      <c r="N8714" s="170">
        <v>1</v>
      </c>
      <c r="O8714" s="170">
        <v>6</v>
      </c>
      <c r="P8714" s="402">
        <v>19800</v>
      </c>
    </row>
    <row r="8715" spans="1:16" ht="33.75" x14ac:dyDescent="0.2">
      <c r="A8715" s="406" t="s">
        <v>3527</v>
      </c>
      <c r="B8715" s="406" t="s">
        <v>3526</v>
      </c>
      <c r="C8715" s="170" t="s">
        <v>2594</v>
      </c>
      <c r="D8715" s="405" t="s">
        <v>5072</v>
      </c>
      <c r="E8715" s="404">
        <v>2500</v>
      </c>
      <c r="F8715" s="434" t="s">
        <v>5469</v>
      </c>
      <c r="G8715" s="403" t="s">
        <v>5468</v>
      </c>
      <c r="H8715" s="170" t="s">
        <v>3567</v>
      </c>
      <c r="I8715" s="170" t="s">
        <v>3534</v>
      </c>
      <c r="J8715" s="155" t="s">
        <v>3567</v>
      </c>
      <c r="K8715" s="170"/>
      <c r="L8715" s="170"/>
      <c r="M8715" s="402"/>
      <c r="N8715" s="170">
        <v>1</v>
      </c>
      <c r="O8715" s="170">
        <v>6</v>
      </c>
      <c r="P8715" s="402">
        <v>15000</v>
      </c>
    </row>
    <row r="8716" spans="1:16" ht="33.75" x14ac:dyDescent="0.2">
      <c r="A8716" s="406" t="s">
        <v>3527</v>
      </c>
      <c r="B8716" s="406" t="s">
        <v>3526</v>
      </c>
      <c r="C8716" s="170" t="s">
        <v>2594</v>
      </c>
      <c r="D8716" s="405" t="s">
        <v>4708</v>
      </c>
      <c r="E8716" s="404">
        <v>2600</v>
      </c>
      <c r="F8716" s="434" t="s">
        <v>5467</v>
      </c>
      <c r="G8716" s="403" t="s">
        <v>5466</v>
      </c>
      <c r="H8716" s="170" t="s">
        <v>3574</v>
      </c>
      <c r="I8716" s="170" t="s">
        <v>3529</v>
      </c>
      <c r="J8716" s="155" t="s">
        <v>3574</v>
      </c>
      <c r="K8716" s="170"/>
      <c r="L8716" s="170"/>
      <c r="M8716" s="402"/>
      <c r="N8716" s="170">
        <v>1</v>
      </c>
      <c r="O8716" s="170">
        <v>6</v>
      </c>
      <c r="P8716" s="402">
        <v>15600</v>
      </c>
    </row>
    <row r="8717" spans="1:16" ht="33.75" x14ac:dyDescent="0.2">
      <c r="A8717" s="406" t="s">
        <v>3527</v>
      </c>
      <c r="B8717" s="406" t="s">
        <v>3526</v>
      </c>
      <c r="C8717" s="170" t="s">
        <v>2594</v>
      </c>
      <c r="D8717" s="405" t="s">
        <v>4010</v>
      </c>
      <c r="E8717" s="404">
        <v>1200</v>
      </c>
      <c r="F8717" s="434" t="s">
        <v>5465</v>
      </c>
      <c r="G8717" s="403" t="s">
        <v>5464</v>
      </c>
      <c r="H8717" s="170" t="s">
        <v>3816</v>
      </c>
      <c r="I8717" s="170" t="s">
        <v>3534</v>
      </c>
      <c r="J8717" s="155" t="s">
        <v>3816</v>
      </c>
      <c r="K8717" s="170"/>
      <c r="L8717" s="170"/>
      <c r="M8717" s="402"/>
      <c r="N8717" s="170">
        <v>1</v>
      </c>
      <c r="O8717" s="170">
        <v>6</v>
      </c>
      <c r="P8717" s="402">
        <v>7200</v>
      </c>
    </row>
    <row r="8718" spans="1:16" ht="33.75" x14ac:dyDescent="0.2">
      <c r="A8718" s="406" t="s">
        <v>3527</v>
      </c>
      <c r="B8718" s="406" t="s">
        <v>3526</v>
      </c>
      <c r="C8718" s="170" t="s">
        <v>2594</v>
      </c>
      <c r="D8718" s="405" t="s">
        <v>3598</v>
      </c>
      <c r="E8718" s="404">
        <v>3500</v>
      </c>
      <c r="F8718" s="434" t="s">
        <v>5463</v>
      </c>
      <c r="G8718" s="403" t="s">
        <v>5462</v>
      </c>
      <c r="H8718" s="170" t="s">
        <v>4363</v>
      </c>
      <c r="I8718" s="170" t="s">
        <v>3529</v>
      </c>
      <c r="J8718" s="155" t="s">
        <v>4363</v>
      </c>
      <c r="K8718" s="170"/>
      <c r="L8718" s="170"/>
      <c r="M8718" s="402"/>
      <c r="N8718" s="170">
        <v>1</v>
      </c>
      <c r="O8718" s="170">
        <v>6</v>
      </c>
      <c r="P8718" s="402">
        <v>21000</v>
      </c>
    </row>
    <row r="8719" spans="1:16" ht="33.75" x14ac:dyDescent="0.2">
      <c r="A8719" s="406" t="s">
        <v>3527</v>
      </c>
      <c r="B8719" s="406" t="s">
        <v>3526</v>
      </c>
      <c r="C8719" s="170" t="s">
        <v>2594</v>
      </c>
      <c r="D8719" s="405" t="s">
        <v>5461</v>
      </c>
      <c r="E8719" s="404">
        <v>5500</v>
      </c>
      <c r="F8719" s="434" t="s">
        <v>5460</v>
      </c>
      <c r="G8719" s="403" t="s">
        <v>5459</v>
      </c>
      <c r="H8719" s="170" t="s">
        <v>3533</v>
      </c>
      <c r="I8719" s="170" t="s">
        <v>3529</v>
      </c>
      <c r="J8719" s="155" t="s">
        <v>3533</v>
      </c>
      <c r="K8719" s="170"/>
      <c r="L8719" s="170"/>
      <c r="M8719" s="402"/>
      <c r="N8719" s="170">
        <v>1</v>
      </c>
      <c r="O8719" s="170">
        <v>6</v>
      </c>
      <c r="P8719" s="402">
        <v>33000</v>
      </c>
    </row>
    <row r="8720" spans="1:16" ht="33.75" x14ac:dyDescent="0.2">
      <c r="A8720" s="406" t="s">
        <v>3527</v>
      </c>
      <c r="B8720" s="406" t="s">
        <v>3526</v>
      </c>
      <c r="C8720" s="170" t="s">
        <v>2594</v>
      </c>
      <c r="D8720" s="405" t="s">
        <v>4195</v>
      </c>
      <c r="E8720" s="404">
        <v>3500</v>
      </c>
      <c r="F8720" s="434" t="s">
        <v>5458</v>
      </c>
      <c r="G8720" s="403" t="s">
        <v>5457</v>
      </c>
      <c r="H8720" s="170" t="s">
        <v>4046</v>
      </c>
      <c r="I8720" s="170" t="s">
        <v>3534</v>
      </c>
      <c r="J8720" s="155" t="s">
        <v>4046</v>
      </c>
      <c r="K8720" s="170"/>
      <c r="L8720" s="170"/>
      <c r="M8720" s="402"/>
      <c r="N8720" s="170">
        <v>1</v>
      </c>
      <c r="O8720" s="170">
        <v>6</v>
      </c>
      <c r="P8720" s="402">
        <v>21000</v>
      </c>
    </row>
    <row r="8721" spans="1:16" ht="33.75" x14ac:dyDescent="0.2">
      <c r="A8721" s="406" t="s">
        <v>3527</v>
      </c>
      <c r="B8721" s="406" t="s">
        <v>3526</v>
      </c>
      <c r="C8721" s="170" t="s">
        <v>2594</v>
      </c>
      <c r="D8721" s="405" t="s">
        <v>3598</v>
      </c>
      <c r="E8721" s="404">
        <v>3500</v>
      </c>
      <c r="F8721" s="434" t="s">
        <v>5456</v>
      </c>
      <c r="G8721" s="403" t="s">
        <v>5455</v>
      </c>
      <c r="H8721" s="170" t="s">
        <v>3533</v>
      </c>
      <c r="I8721" s="170" t="s">
        <v>3534</v>
      </c>
      <c r="J8721" s="155" t="s">
        <v>3533</v>
      </c>
      <c r="K8721" s="170"/>
      <c r="L8721" s="170"/>
      <c r="M8721" s="402"/>
      <c r="N8721" s="170">
        <v>1</v>
      </c>
      <c r="O8721" s="170">
        <v>6</v>
      </c>
      <c r="P8721" s="402">
        <v>21000</v>
      </c>
    </row>
    <row r="8722" spans="1:16" ht="33.75" x14ac:dyDescent="0.2">
      <c r="A8722" s="406" t="s">
        <v>3527</v>
      </c>
      <c r="B8722" s="406" t="s">
        <v>3526</v>
      </c>
      <c r="C8722" s="170" t="s">
        <v>2594</v>
      </c>
      <c r="D8722" s="405" t="s">
        <v>3566</v>
      </c>
      <c r="E8722" s="404">
        <v>3500</v>
      </c>
      <c r="F8722" s="434" t="s">
        <v>5454</v>
      </c>
      <c r="G8722" s="403" t="s">
        <v>5453</v>
      </c>
      <c r="H8722" s="170" t="s">
        <v>3999</v>
      </c>
      <c r="I8722" s="170" t="s">
        <v>3560</v>
      </c>
      <c r="J8722" s="155" t="s">
        <v>3999</v>
      </c>
      <c r="K8722" s="170"/>
      <c r="L8722" s="170"/>
      <c r="M8722" s="402"/>
      <c r="N8722" s="170">
        <v>1</v>
      </c>
      <c r="O8722" s="170">
        <v>6</v>
      </c>
      <c r="P8722" s="402">
        <v>21000</v>
      </c>
    </row>
    <row r="8723" spans="1:16" ht="33.75" x14ac:dyDescent="0.2">
      <c r="A8723" s="406" t="s">
        <v>3527</v>
      </c>
      <c r="B8723" s="406" t="s">
        <v>3526</v>
      </c>
      <c r="C8723" s="170" t="s">
        <v>2594</v>
      </c>
      <c r="D8723" s="405" t="s">
        <v>3778</v>
      </c>
      <c r="E8723" s="404">
        <v>3500</v>
      </c>
      <c r="F8723" s="434" t="s">
        <v>5452</v>
      </c>
      <c r="G8723" s="403" t="s">
        <v>5451</v>
      </c>
      <c r="H8723" s="170" t="s">
        <v>3999</v>
      </c>
      <c r="I8723" s="170" t="s">
        <v>3623</v>
      </c>
      <c r="J8723" s="155" t="s">
        <v>3623</v>
      </c>
      <c r="K8723" s="170"/>
      <c r="L8723" s="170"/>
      <c r="M8723" s="402"/>
      <c r="N8723" s="170">
        <v>1</v>
      </c>
      <c r="O8723" s="170">
        <v>6</v>
      </c>
      <c r="P8723" s="402">
        <v>21000</v>
      </c>
    </row>
    <row r="8724" spans="1:16" ht="33.75" x14ac:dyDescent="0.2">
      <c r="A8724" s="406" t="s">
        <v>3527</v>
      </c>
      <c r="B8724" s="406" t="s">
        <v>2595</v>
      </c>
      <c r="C8724" s="170" t="s">
        <v>2594</v>
      </c>
      <c r="D8724" s="405" t="s">
        <v>3812</v>
      </c>
      <c r="E8724" s="404">
        <v>3500</v>
      </c>
      <c r="F8724" s="434" t="s">
        <v>5450</v>
      </c>
      <c r="G8724" s="403" t="s">
        <v>5449</v>
      </c>
      <c r="H8724" s="170" t="s">
        <v>3617</v>
      </c>
      <c r="I8724" s="170" t="s">
        <v>3931</v>
      </c>
      <c r="J8724" s="155" t="s">
        <v>3617</v>
      </c>
      <c r="K8724" s="170"/>
      <c r="L8724" s="170"/>
      <c r="M8724" s="402"/>
      <c r="N8724" s="170">
        <v>1</v>
      </c>
      <c r="O8724" s="170">
        <v>2</v>
      </c>
      <c r="P8724" s="402">
        <v>5133.33</v>
      </c>
    </row>
    <row r="8725" spans="1:16" ht="33.75" x14ac:dyDescent="0.2">
      <c r="A8725" s="406" t="s">
        <v>3527</v>
      </c>
      <c r="B8725" s="406" t="s">
        <v>3526</v>
      </c>
      <c r="C8725" s="170" t="s">
        <v>2594</v>
      </c>
      <c r="D8725" s="405" t="s">
        <v>3627</v>
      </c>
      <c r="E8725" s="404">
        <v>3500</v>
      </c>
      <c r="F8725" s="434" t="s">
        <v>5448</v>
      </c>
      <c r="G8725" s="403" t="s">
        <v>5447</v>
      </c>
      <c r="H8725" s="170" t="s">
        <v>3574</v>
      </c>
      <c r="I8725" s="170" t="s">
        <v>3529</v>
      </c>
      <c r="J8725" s="155" t="s">
        <v>3574</v>
      </c>
      <c r="K8725" s="170"/>
      <c r="L8725" s="170"/>
      <c r="M8725" s="402"/>
      <c r="N8725" s="170">
        <v>1</v>
      </c>
      <c r="O8725" s="170">
        <v>6</v>
      </c>
      <c r="P8725" s="402">
        <v>21000</v>
      </c>
    </row>
    <row r="8726" spans="1:16" ht="33.75" x14ac:dyDescent="0.2">
      <c r="A8726" s="406" t="s">
        <v>3527</v>
      </c>
      <c r="B8726" s="406" t="s">
        <v>3526</v>
      </c>
      <c r="C8726" s="170" t="s">
        <v>2594</v>
      </c>
      <c r="D8726" s="405" t="s">
        <v>5446</v>
      </c>
      <c r="E8726" s="404">
        <v>2000</v>
      </c>
      <c r="F8726" s="434" t="s">
        <v>5445</v>
      </c>
      <c r="G8726" s="403" t="s">
        <v>5444</v>
      </c>
      <c r="H8726" s="170" t="s">
        <v>3574</v>
      </c>
      <c r="I8726" s="170" t="s">
        <v>3522</v>
      </c>
      <c r="J8726" s="155" t="s">
        <v>3574</v>
      </c>
      <c r="K8726" s="170"/>
      <c r="L8726" s="170"/>
      <c r="M8726" s="402"/>
      <c r="N8726" s="170">
        <v>1</v>
      </c>
      <c r="O8726" s="170">
        <v>6</v>
      </c>
      <c r="P8726" s="402">
        <v>12000</v>
      </c>
    </row>
    <row r="8727" spans="1:16" ht="33.75" x14ac:dyDescent="0.2">
      <c r="A8727" s="406" t="s">
        <v>3527</v>
      </c>
      <c r="B8727" s="406" t="s">
        <v>3526</v>
      </c>
      <c r="C8727" s="170" t="s">
        <v>2594</v>
      </c>
      <c r="D8727" s="405" t="s">
        <v>5443</v>
      </c>
      <c r="E8727" s="404">
        <v>6000</v>
      </c>
      <c r="F8727" s="434" t="s">
        <v>5442</v>
      </c>
      <c r="G8727" s="403" t="s">
        <v>5441</v>
      </c>
      <c r="H8727" s="170" t="s">
        <v>4373</v>
      </c>
      <c r="I8727" s="170" t="s">
        <v>3529</v>
      </c>
      <c r="J8727" s="155" t="s">
        <v>4373</v>
      </c>
      <c r="K8727" s="170"/>
      <c r="L8727" s="170"/>
      <c r="M8727" s="402"/>
      <c r="N8727" s="170">
        <v>1</v>
      </c>
      <c r="O8727" s="170">
        <v>6</v>
      </c>
      <c r="P8727" s="402">
        <v>36600</v>
      </c>
    </row>
    <row r="8728" spans="1:16" ht="33.75" x14ac:dyDescent="0.2">
      <c r="A8728" s="406" t="s">
        <v>3527</v>
      </c>
      <c r="B8728" s="406" t="s">
        <v>3526</v>
      </c>
      <c r="C8728" s="170" t="s">
        <v>2594</v>
      </c>
      <c r="D8728" s="405" t="s">
        <v>5440</v>
      </c>
      <c r="E8728" s="404">
        <v>8000</v>
      </c>
      <c r="F8728" s="434" t="s">
        <v>5439</v>
      </c>
      <c r="G8728" s="403" t="s">
        <v>5438</v>
      </c>
      <c r="H8728" s="170" t="s">
        <v>3533</v>
      </c>
      <c r="I8728" s="170" t="s">
        <v>3534</v>
      </c>
      <c r="J8728" s="155" t="s">
        <v>3533</v>
      </c>
      <c r="K8728" s="170"/>
      <c r="L8728" s="170"/>
      <c r="M8728" s="402"/>
      <c r="N8728" s="170">
        <v>1</v>
      </c>
      <c r="O8728" s="170">
        <v>6</v>
      </c>
      <c r="P8728" s="402">
        <v>48000</v>
      </c>
    </row>
    <row r="8729" spans="1:16" ht="33.75" x14ac:dyDescent="0.2">
      <c r="A8729" s="406" t="s">
        <v>3527</v>
      </c>
      <c r="B8729" s="406" t="s">
        <v>3526</v>
      </c>
      <c r="C8729" s="170" t="s">
        <v>2594</v>
      </c>
      <c r="D8729" s="405" t="s">
        <v>5437</v>
      </c>
      <c r="E8729" s="404">
        <v>8000</v>
      </c>
      <c r="F8729" s="434" t="s">
        <v>5436</v>
      </c>
      <c r="G8729" s="403" t="s">
        <v>5435</v>
      </c>
      <c r="H8729" s="170" t="s">
        <v>3570</v>
      </c>
      <c r="I8729" s="170" t="s">
        <v>3529</v>
      </c>
      <c r="J8729" s="155" t="s">
        <v>3570</v>
      </c>
      <c r="K8729" s="170"/>
      <c r="L8729" s="170"/>
      <c r="M8729" s="402"/>
      <c r="N8729" s="170">
        <v>1</v>
      </c>
      <c r="O8729" s="170">
        <v>6</v>
      </c>
      <c r="P8729" s="402">
        <v>48000</v>
      </c>
    </row>
    <row r="8730" spans="1:16" ht="33.75" x14ac:dyDescent="0.2">
      <c r="A8730" s="406" t="s">
        <v>3527</v>
      </c>
      <c r="B8730" s="406" t="s">
        <v>2595</v>
      </c>
      <c r="C8730" s="170" t="s">
        <v>2594</v>
      </c>
      <c r="D8730" s="405" t="s">
        <v>3616</v>
      </c>
      <c r="E8730" s="404">
        <v>3000</v>
      </c>
      <c r="F8730" s="434" t="s">
        <v>5434</v>
      </c>
      <c r="G8730" s="403" t="s">
        <v>5433</v>
      </c>
      <c r="H8730" s="170" t="s">
        <v>3567</v>
      </c>
      <c r="I8730" s="170" t="s">
        <v>3534</v>
      </c>
      <c r="J8730" s="155" t="s">
        <v>3567</v>
      </c>
      <c r="K8730" s="170"/>
      <c r="L8730" s="170"/>
      <c r="M8730" s="402"/>
      <c r="N8730" s="170">
        <v>1</v>
      </c>
      <c r="O8730" s="170">
        <v>2</v>
      </c>
      <c r="P8730" s="402">
        <v>5100</v>
      </c>
    </row>
    <row r="8731" spans="1:16" ht="33.75" x14ac:dyDescent="0.2">
      <c r="A8731" s="406" t="s">
        <v>3527</v>
      </c>
      <c r="B8731" s="406" t="s">
        <v>3526</v>
      </c>
      <c r="C8731" s="170" t="s">
        <v>2594</v>
      </c>
      <c r="D8731" s="405" t="s">
        <v>5330</v>
      </c>
      <c r="E8731" s="404">
        <v>3500</v>
      </c>
      <c r="F8731" s="434" t="s">
        <v>5432</v>
      </c>
      <c r="G8731" s="403" t="s">
        <v>5431</v>
      </c>
      <c r="H8731" s="170" t="s">
        <v>3574</v>
      </c>
      <c r="I8731" s="170" t="s">
        <v>3529</v>
      </c>
      <c r="J8731" s="155" t="s">
        <v>3574</v>
      </c>
      <c r="K8731" s="170"/>
      <c r="L8731" s="170"/>
      <c r="M8731" s="402"/>
      <c r="N8731" s="170">
        <v>1</v>
      </c>
      <c r="O8731" s="170">
        <v>6</v>
      </c>
      <c r="P8731" s="402">
        <v>21000</v>
      </c>
    </row>
    <row r="8732" spans="1:16" ht="33.75" x14ac:dyDescent="0.2">
      <c r="A8732" s="406" t="s">
        <v>3527</v>
      </c>
      <c r="B8732" s="406" t="s">
        <v>3526</v>
      </c>
      <c r="C8732" s="170" t="s">
        <v>2594</v>
      </c>
      <c r="D8732" s="405" t="s">
        <v>3566</v>
      </c>
      <c r="E8732" s="404">
        <v>2500</v>
      </c>
      <c r="F8732" s="434" t="s">
        <v>5430</v>
      </c>
      <c r="G8732" s="403" t="s">
        <v>5429</v>
      </c>
      <c r="H8732" s="170" t="s">
        <v>3538</v>
      </c>
      <c r="I8732" s="170" t="s">
        <v>3522</v>
      </c>
      <c r="J8732" s="155" t="s">
        <v>3538</v>
      </c>
      <c r="K8732" s="170"/>
      <c r="L8732" s="170"/>
      <c r="M8732" s="402"/>
      <c r="N8732" s="170">
        <v>1</v>
      </c>
      <c r="O8732" s="170">
        <v>6</v>
      </c>
      <c r="P8732" s="402">
        <v>15000</v>
      </c>
    </row>
    <row r="8733" spans="1:16" ht="33.75" x14ac:dyDescent="0.2">
      <c r="A8733" s="406" t="s">
        <v>3527</v>
      </c>
      <c r="B8733" s="406" t="s">
        <v>3526</v>
      </c>
      <c r="C8733" s="170" t="s">
        <v>2594</v>
      </c>
      <c r="D8733" s="405" t="s">
        <v>3548</v>
      </c>
      <c r="E8733" s="404">
        <v>3000</v>
      </c>
      <c r="F8733" s="434" t="s">
        <v>5428</v>
      </c>
      <c r="G8733" s="403" t="s">
        <v>5427</v>
      </c>
      <c r="H8733" s="170" t="s">
        <v>3567</v>
      </c>
      <c r="I8733" s="170" t="s">
        <v>3534</v>
      </c>
      <c r="J8733" s="155" t="s">
        <v>3567</v>
      </c>
      <c r="K8733" s="170"/>
      <c r="L8733" s="170"/>
      <c r="M8733" s="402"/>
      <c r="N8733" s="170">
        <v>1</v>
      </c>
      <c r="O8733" s="170">
        <v>6</v>
      </c>
      <c r="P8733" s="402">
        <v>18000</v>
      </c>
    </row>
    <row r="8734" spans="1:16" ht="33.75" x14ac:dyDescent="0.2">
      <c r="A8734" s="406" t="s">
        <v>3527</v>
      </c>
      <c r="B8734" s="406" t="s">
        <v>3526</v>
      </c>
      <c r="C8734" s="170" t="s">
        <v>2594</v>
      </c>
      <c r="D8734" s="405" t="s">
        <v>5426</v>
      </c>
      <c r="E8734" s="404">
        <v>8000</v>
      </c>
      <c r="F8734" s="434" t="s">
        <v>5425</v>
      </c>
      <c r="G8734" s="403" t="s">
        <v>5424</v>
      </c>
      <c r="H8734" s="170" t="s">
        <v>3890</v>
      </c>
      <c r="I8734" s="170" t="s">
        <v>3529</v>
      </c>
      <c r="J8734" s="155" t="s">
        <v>3890</v>
      </c>
      <c r="K8734" s="170"/>
      <c r="L8734" s="170"/>
      <c r="M8734" s="402"/>
      <c r="N8734" s="170">
        <v>1</v>
      </c>
      <c r="O8734" s="170">
        <v>6</v>
      </c>
      <c r="P8734" s="402">
        <v>48000</v>
      </c>
    </row>
    <row r="8735" spans="1:16" ht="33.75" x14ac:dyDescent="0.2">
      <c r="A8735" s="406" t="s">
        <v>3527</v>
      </c>
      <c r="B8735" s="406" t="s">
        <v>3526</v>
      </c>
      <c r="C8735" s="170" t="s">
        <v>2594</v>
      </c>
      <c r="D8735" s="405" t="s">
        <v>5423</v>
      </c>
      <c r="E8735" s="404">
        <v>3500</v>
      </c>
      <c r="F8735" s="434" t="s">
        <v>5422</v>
      </c>
      <c r="G8735" s="403" t="s">
        <v>5421</v>
      </c>
      <c r="H8735" s="170" t="s">
        <v>3538</v>
      </c>
      <c r="I8735" s="170" t="s">
        <v>3522</v>
      </c>
      <c r="J8735" s="155" t="s">
        <v>3538</v>
      </c>
      <c r="K8735" s="170"/>
      <c r="L8735" s="170"/>
      <c r="M8735" s="402"/>
      <c r="N8735" s="170">
        <v>1</v>
      </c>
      <c r="O8735" s="170">
        <v>6</v>
      </c>
      <c r="P8735" s="402">
        <v>21000</v>
      </c>
    </row>
    <row r="8736" spans="1:16" ht="33.75" x14ac:dyDescent="0.2">
      <c r="A8736" s="406" t="s">
        <v>3527</v>
      </c>
      <c r="B8736" s="406" t="s">
        <v>3526</v>
      </c>
      <c r="C8736" s="170" t="s">
        <v>2594</v>
      </c>
      <c r="D8736" s="405" t="s">
        <v>5420</v>
      </c>
      <c r="E8736" s="404">
        <v>8500</v>
      </c>
      <c r="F8736" s="434" t="s">
        <v>5419</v>
      </c>
      <c r="G8736" s="403" t="s">
        <v>5418</v>
      </c>
      <c r="H8736" s="170" t="s">
        <v>3528</v>
      </c>
      <c r="I8736" s="170" t="s">
        <v>3529</v>
      </c>
      <c r="J8736" s="155" t="s">
        <v>3528</v>
      </c>
      <c r="K8736" s="170"/>
      <c r="L8736" s="170"/>
      <c r="M8736" s="402"/>
      <c r="N8736" s="170">
        <v>1</v>
      </c>
      <c r="O8736" s="170">
        <v>6</v>
      </c>
      <c r="P8736" s="402">
        <v>51000</v>
      </c>
    </row>
    <row r="8737" spans="1:16" ht="33.75" x14ac:dyDescent="0.2">
      <c r="A8737" s="406" t="s">
        <v>3527</v>
      </c>
      <c r="B8737" s="406" t="s">
        <v>3526</v>
      </c>
      <c r="C8737" s="170" t="s">
        <v>2594</v>
      </c>
      <c r="D8737" s="405" t="s">
        <v>4010</v>
      </c>
      <c r="E8737" s="404">
        <v>1250</v>
      </c>
      <c r="F8737" s="434" t="s">
        <v>5417</v>
      </c>
      <c r="G8737" s="403" t="s">
        <v>5416</v>
      </c>
      <c r="H8737" s="170" t="s">
        <v>3567</v>
      </c>
      <c r="I8737" s="170" t="s">
        <v>3534</v>
      </c>
      <c r="J8737" s="155" t="s">
        <v>3567</v>
      </c>
      <c r="K8737" s="170"/>
      <c r="L8737" s="170"/>
      <c r="M8737" s="402"/>
      <c r="N8737" s="170">
        <v>1</v>
      </c>
      <c r="O8737" s="170">
        <v>6</v>
      </c>
      <c r="P8737" s="402">
        <v>7500</v>
      </c>
    </row>
    <row r="8738" spans="1:16" ht="33.75" x14ac:dyDescent="0.2">
      <c r="A8738" s="406" t="s">
        <v>3527</v>
      </c>
      <c r="B8738" s="406" t="s">
        <v>3526</v>
      </c>
      <c r="C8738" s="170" t="s">
        <v>2594</v>
      </c>
      <c r="D8738" s="405" t="s">
        <v>5415</v>
      </c>
      <c r="E8738" s="404">
        <v>2000</v>
      </c>
      <c r="F8738" s="434" t="s">
        <v>5414</v>
      </c>
      <c r="G8738" s="403" t="s">
        <v>5413</v>
      </c>
      <c r="H8738" s="170" t="s">
        <v>3538</v>
      </c>
      <c r="I8738" s="170" t="s">
        <v>3522</v>
      </c>
      <c r="J8738" s="155" t="s">
        <v>3538</v>
      </c>
      <c r="K8738" s="170"/>
      <c r="L8738" s="170"/>
      <c r="M8738" s="402"/>
      <c r="N8738" s="170">
        <v>1</v>
      </c>
      <c r="O8738" s="170">
        <v>6</v>
      </c>
      <c r="P8738" s="402">
        <v>12000</v>
      </c>
    </row>
    <row r="8739" spans="1:16" ht="33.75" x14ac:dyDescent="0.2">
      <c r="A8739" s="406" t="s">
        <v>3527</v>
      </c>
      <c r="B8739" s="406" t="s">
        <v>3526</v>
      </c>
      <c r="C8739" s="170" t="s">
        <v>2594</v>
      </c>
      <c r="D8739" s="405" t="s">
        <v>5412</v>
      </c>
      <c r="E8739" s="404">
        <v>2000</v>
      </c>
      <c r="F8739" s="434" t="s">
        <v>5411</v>
      </c>
      <c r="G8739" s="403" t="s">
        <v>5410</v>
      </c>
      <c r="H8739" s="170" t="s">
        <v>3761</v>
      </c>
      <c r="I8739" s="170" t="s">
        <v>3623</v>
      </c>
      <c r="J8739" s="155" t="s">
        <v>3623</v>
      </c>
      <c r="K8739" s="170"/>
      <c r="L8739" s="170"/>
      <c r="M8739" s="402"/>
      <c r="N8739" s="170">
        <v>1</v>
      </c>
      <c r="O8739" s="170">
        <v>6</v>
      </c>
      <c r="P8739" s="402">
        <v>12000</v>
      </c>
    </row>
    <row r="8740" spans="1:16" ht="33.75" x14ac:dyDescent="0.2">
      <c r="A8740" s="406" t="s">
        <v>3527</v>
      </c>
      <c r="B8740" s="406" t="s">
        <v>3526</v>
      </c>
      <c r="C8740" s="170" t="s">
        <v>2594</v>
      </c>
      <c r="D8740" s="405" t="s">
        <v>3826</v>
      </c>
      <c r="E8740" s="404">
        <v>2340</v>
      </c>
      <c r="F8740" s="434" t="s">
        <v>5409</v>
      </c>
      <c r="G8740" s="403" t="s">
        <v>5408</v>
      </c>
      <c r="H8740" s="170" t="s">
        <v>3574</v>
      </c>
      <c r="I8740" s="170" t="s">
        <v>3534</v>
      </c>
      <c r="J8740" s="155" t="s">
        <v>3574</v>
      </c>
      <c r="K8740" s="170"/>
      <c r="L8740" s="170"/>
      <c r="M8740" s="402"/>
      <c r="N8740" s="170">
        <v>1</v>
      </c>
      <c r="O8740" s="170">
        <v>6</v>
      </c>
      <c r="P8740" s="402">
        <v>14040</v>
      </c>
    </row>
    <row r="8741" spans="1:16" ht="33.75" x14ac:dyDescent="0.2">
      <c r="A8741" s="406" t="s">
        <v>3527</v>
      </c>
      <c r="B8741" s="406" t="s">
        <v>3526</v>
      </c>
      <c r="C8741" s="170" t="s">
        <v>2594</v>
      </c>
      <c r="D8741" s="405" t="s">
        <v>5407</v>
      </c>
      <c r="E8741" s="404">
        <v>2500</v>
      </c>
      <c r="F8741" s="434" t="s">
        <v>5406</v>
      </c>
      <c r="G8741" s="403" t="s">
        <v>5405</v>
      </c>
      <c r="H8741" s="170" t="s">
        <v>3567</v>
      </c>
      <c r="I8741" s="170" t="s">
        <v>3534</v>
      </c>
      <c r="J8741" s="155" t="s">
        <v>3567</v>
      </c>
      <c r="K8741" s="170"/>
      <c r="L8741" s="170"/>
      <c r="M8741" s="402"/>
      <c r="N8741" s="170">
        <v>1</v>
      </c>
      <c r="O8741" s="170">
        <v>6</v>
      </c>
      <c r="P8741" s="402">
        <v>15000</v>
      </c>
    </row>
    <row r="8742" spans="1:16" ht="33.75" x14ac:dyDescent="0.2">
      <c r="A8742" s="406" t="s">
        <v>3527</v>
      </c>
      <c r="B8742" s="406" t="s">
        <v>3526</v>
      </c>
      <c r="C8742" s="170" t="s">
        <v>2594</v>
      </c>
      <c r="D8742" s="405" t="s">
        <v>3566</v>
      </c>
      <c r="E8742" s="404">
        <v>3500</v>
      </c>
      <c r="F8742" s="434" t="s">
        <v>5404</v>
      </c>
      <c r="G8742" s="403" t="s">
        <v>5403</v>
      </c>
      <c r="H8742" s="170" t="s">
        <v>3538</v>
      </c>
      <c r="I8742" s="170" t="s">
        <v>3628</v>
      </c>
      <c r="J8742" s="155" t="s">
        <v>3628</v>
      </c>
      <c r="K8742" s="170"/>
      <c r="L8742" s="170"/>
      <c r="M8742" s="402"/>
      <c r="N8742" s="170">
        <v>1</v>
      </c>
      <c r="O8742" s="170">
        <v>6</v>
      </c>
      <c r="P8742" s="402">
        <v>21000</v>
      </c>
    </row>
    <row r="8743" spans="1:16" ht="33.75" x14ac:dyDescent="0.2">
      <c r="A8743" s="406" t="s">
        <v>3527</v>
      </c>
      <c r="B8743" s="406" t="s">
        <v>3526</v>
      </c>
      <c r="C8743" s="170" t="s">
        <v>2594</v>
      </c>
      <c r="D8743" s="405" t="s">
        <v>3566</v>
      </c>
      <c r="E8743" s="404">
        <v>3500</v>
      </c>
      <c r="F8743" s="434" t="s">
        <v>5402</v>
      </c>
      <c r="G8743" s="403" t="s">
        <v>5401</v>
      </c>
      <c r="H8743" s="170" t="s">
        <v>3567</v>
      </c>
      <c r="I8743" s="170" t="s">
        <v>3534</v>
      </c>
      <c r="J8743" s="155" t="s">
        <v>3567</v>
      </c>
      <c r="K8743" s="170"/>
      <c r="L8743" s="170"/>
      <c r="M8743" s="402"/>
      <c r="N8743" s="170">
        <v>1</v>
      </c>
      <c r="O8743" s="170">
        <v>6</v>
      </c>
      <c r="P8743" s="402">
        <v>21000</v>
      </c>
    </row>
    <row r="8744" spans="1:16" ht="33.75" x14ac:dyDescent="0.2">
      <c r="A8744" s="406" t="s">
        <v>3527</v>
      </c>
      <c r="B8744" s="406" t="s">
        <v>3526</v>
      </c>
      <c r="C8744" s="170" t="s">
        <v>2594</v>
      </c>
      <c r="D8744" s="405" t="s">
        <v>3778</v>
      </c>
      <c r="E8744" s="404">
        <v>3500</v>
      </c>
      <c r="F8744" s="434" t="s">
        <v>5400</v>
      </c>
      <c r="G8744" s="403" t="s">
        <v>5399</v>
      </c>
      <c r="H8744" s="170" t="s">
        <v>3570</v>
      </c>
      <c r="I8744" s="170" t="s">
        <v>3529</v>
      </c>
      <c r="J8744" s="155" t="s">
        <v>3570</v>
      </c>
      <c r="K8744" s="170"/>
      <c r="L8744" s="170"/>
      <c r="M8744" s="402"/>
      <c r="N8744" s="170">
        <v>1</v>
      </c>
      <c r="O8744" s="170">
        <v>6</v>
      </c>
      <c r="P8744" s="402">
        <v>21000</v>
      </c>
    </row>
    <row r="8745" spans="1:16" ht="33.75" x14ac:dyDescent="0.2">
      <c r="A8745" s="406" t="s">
        <v>3527</v>
      </c>
      <c r="B8745" s="406" t="s">
        <v>3526</v>
      </c>
      <c r="C8745" s="170" t="s">
        <v>2594</v>
      </c>
      <c r="D8745" s="405" t="s">
        <v>3552</v>
      </c>
      <c r="E8745" s="404">
        <v>1800</v>
      </c>
      <c r="F8745" s="434" t="s">
        <v>5398</v>
      </c>
      <c r="G8745" s="403" t="s">
        <v>5397</v>
      </c>
      <c r="H8745" s="170" t="s">
        <v>3779</v>
      </c>
      <c r="I8745" s="170" t="s">
        <v>3534</v>
      </c>
      <c r="J8745" s="155" t="s">
        <v>3779</v>
      </c>
      <c r="K8745" s="170"/>
      <c r="L8745" s="170"/>
      <c r="M8745" s="402"/>
      <c r="N8745" s="170">
        <v>1</v>
      </c>
      <c r="O8745" s="170">
        <v>6</v>
      </c>
      <c r="P8745" s="402">
        <v>10800</v>
      </c>
    </row>
    <row r="8746" spans="1:16" ht="33.75" x14ac:dyDescent="0.2">
      <c r="A8746" s="406" t="s">
        <v>3527</v>
      </c>
      <c r="B8746" s="406" t="s">
        <v>3526</v>
      </c>
      <c r="C8746" s="170" t="s">
        <v>2594</v>
      </c>
      <c r="D8746" s="405" t="s">
        <v>4276</v>
      </c>
      <c r="E8746" s="404">
        <v>1800</v>
      </c>
      <c r="F8746" s="434" t="s">
        <v>5396</v>
      </c>
      <c r="G8746" s="403" t="s">
        <v>5395</v>
      </c>
      <c r="H8746" s="170" t="s">
        <v>3567</v>
      </c>
      <c r="I8746" s="170" t="s">
        <v>3529</v>
      </c>
      <c r="J8746" s="155" t="s">
        <v>3567</v>
      </c>
      <c r="K8746" s="170"/>
      <c r="L8746" s="170"/>
      <c r="M8746" s="402"/>
      <c r="N8746" s="170">
        <v>1</v>
      </c>
      <c r="O8746" s="170">
        <v>5</v>
      </c>
      <c r="P8746" s="402">
        <v>9600</v>
      </c>
    </row>
    <row r="8747" spans="1:16" ht="33.75" x14ac:dyDescent="0.2">
      <c r="A8747" s="406" t="s">
        <v>3527</v>
      </c>
      <c r="B8747" s="406" t="s">
        <v>3526</v>
      </c>
      <c r="C8747" s="170" t="s">
        <v>2594</v>
      </c>
      <c r="D8747" s="405" t="s">
        <v>3627</v>
      </c>
      <c r="E8747" s="404">
        <v>3500</v>
      </c>
      <c r="F8747" s="434" t="s">
        <v>5394</v>
      </c>
      <c r="G8747" s="403" t="s">
        <v>5393</v>
      </c>
      <c r="H8747" s="170" t="s">
        <v>3533</v>
      </c>
      <c r="I8747" s="170" t="s">
        <v>3623</v>
      </c>
      <c r="J8747" s="155" t="s">
        <v>3623</v>
      </c>
      <c r="K8747" s="170"/>
      <c r="L8747" s="170"/>
      <c r="M8747" s="402"/>
      <c r="N8747" s="170">
        <v>1</v>
      </c>
      <c r="O8747" s="170">
        <v>6</v>
      </c>
      <c r="P8747" s="402">
        <v>21000</v>
      </c>
    </row>
    <row r="8748" spans="1:16" ht="33.75" x14ac:dyDescent="0.2">
      <c r="A8748" s="406" t="s">
        <v>3527</v>
      </c>
      <c r="B8748" s="406" t="s">
        <v>3526</v>
      </c>
      <c r="C8748" s="170" t="s">
        <v>2594</v>
      </c>
      <c r="D8748" s="405" t="s">
        <v>5392</v>
      </c>
      <c r="E8748" s="404">
        <v>2500</v>
      </c>
      <c r="F8748" s="434" t="s">
        <v>5391</v>
      </c>
      <c r="G8748" s="403" t="s">
        <v>5390</v>
      </c>
      <c r="H8748" s="170"/>
      <c r="I8748" s="170" t="s">
        <v>3664</v>
      </c>
      <c r="J8748" s="155"/>
      <c r="K8748" s="170"/>
      <c r="L8748" s="170"/>
      <c r="M8748" s="402"/>
      <c r="N8748" s="170">
        <v>1</v>
      </c>
      <c r="O8748" s="170">
        <v>6</v>
      </c>
      <c r="P8748" s="402">
        <v>15000</v>
      </c>
    </row>
    <row r="8749" spans="1:16" ht="33.75" x14ac:dyDescent="0.2">
      <c r="A8749" s="406" t="s">
        <v>3527</v>
      </c>
      <c r="B8749" s="406" t="s">
        <v>3526</v>
      </c>
      <c r="C8749" s="170" t="s">
        <v>2594</v>
      </c>
      <c r="D8749" s="405" t="s">
        <v>5389</v>
      </c>
      <c r="E8749" s="404">
        <v>8000</v>
      </c>
      <c r="F8749" s="434" t="s">
        <v>5388</v>
      </c>
      <c r="G8749" s="403" t="s">
        <v>5387</v>
      </c>
      <c r="H8749" s="170" t="s">
        <v>3567</v>
      </c>
      <c r="I8749" s="170" t="s">
        <v>3529</v>
      </c>
      <c r="J8749" s="155" t="s">
        <v>3567</v>
      </c>
      <c r="K8749" s="170"/>
      <c r="L8749" s="170"/>
      <c r="M8749" s="402"/>
      <c r="N8749" s="170">
        <v>1</v>
      </c>
      <c r="O8749" s="170">
        <v>3</v>
      </c>
      <c r="P8749" s="402">
        <v>38955.550000000003</v>
      </c>
    </row>
    <row r="8750" spans="1:16" ht="33.75" x14ac:dyDescent="0.2">
      <c r="A8750" s="406" t="s">
        <v>3527</v>
      </c>
      <c r="B8750" s="406" t="s">
        <v>3526</v>
      </c>
      <c r="C8750" s="170" t="s">
        <v>2594</v>
      </c>
      <c r="D8750" s="405" t="s">
        <v>3778</v>
      </c>
      <c r="E8750" s="404">
        <v>3500</v>
      </c>
      <c r="F8750" s="434" t="s">
        <v>5386</v>
      </c>
      <c r="G8750" s="403" t="s">
        <v>5385</v>
      </c>
      <c r="H8750" s="170" t="s">
        <v>3567</v>
      </c>
      <c r="I8750" s="170" t="s">
        <v>3534</v>
      </c>
      <c r="J8750" s="155" t="s">
        <v>3567</v>
      </c>
      <c r="K8750" s="170"/>
      <c r="L8750" s="170"/>
      <c r="M8750" s="402"/>
      <c r="N8750" s="170">
        <v>1</v>
      </c>
      <c r="O8750" s="170">
        <v>6</v>
      </c>
      <c r="P8750" s="402">
        <v>21000</v>
      </c>
    </row>
    <row r="8751" spans="1:16" ht="33.75" x14ac:dyDescent="0.2">
      <c r="A8751" s="406" t="s">
        <v>3527</v>
      </c>
      <c r="B8751" s="406" t="s">
        <v>3526</v>
      </c>
      <c r="C8751" s="170" t="s">
        <v>2594</v>
      </c>
      <c r="D8751" s="405" t="s">
        <v>5384</v>
      </c>
      <c r="E8751" s="404">
        <v>3500</v>
      </c>
      <c r="F8751" s="434" t="s">
        <v>5383</v>
      </c>
      <c r="G8751" s="403" t="s">
        <v>5382</v>
      </c>
      <c r="H8751" s="170" t="s">
        <v>4640</v>
      </c>
      <c r="I8751" s="170" t="s">
        <v>3522</v>
      </c>
      <c r="J8751" s="155" t="s">
        <v>4640</v>
      </c>
      <c r="K8751" s="170"/>
      <c r="L8751" s="170"/>
      <c r="M8751" s="402"/>
      <c r="N8751" s="170">
        <v>1</v>
      </c>
      <c r="O8751" s="170">
        <v>6</v>
      </c>
      <c r="P8751" s="402">
        <v>21000</v>
      </c>
    </row>
    <row r="8752" spans="1:16" ht="33.75" x14ac:dyDescent="0.2">
      <c r="A8752" s="406" t="s">
        <v>3527</v>
      </c>
      <c r="B8752" s="406" t="s">
        <v>3526</v>
      </c>
      <c r="C8752" s="170" t="s">
        <v>2594</v>
      </c>
      <c r="D8752" s="405" t="s">
        <v>5381</v>
      </c>
      <c r="E8752" s="404">
        <v>3500</v>
      </c>
      <c r="F8752" s="434" t="s">
        <v>5380</v>
      </c>
      <c r="G8752" s="403" t="s">
        <v>5379</v>
      </c>
      <c r="H8752" s="170" t="s">
        <v>3779</v>
      </c>
      <c r="I8752" s="170" t="s">
        <v>3522</v>
      </c>
      <c r="J8752" s="155" t="s">
        <v>3779</v>
      </c>
      <c r="K8752" s="170"/>
      <c r="L8752" s="170"/>
      <c r="M8752" s="402"/>
      <c r="N8752" s="170">
        <v>1</v>
      </c>
      <c r="O8752" s="170">
        <v>6</v>
      </c>
      <c r="P8752" s="402">
        <v>21000</v>
      </c>
    </row>
    <row r="8753" spans="1:16" ht="33.75" x14ac:dyDescent="0.2">
      <c r="A8753" s="406" t="s">
        <v>3527</v>
      </c>
      <c r="B8753" s="406" t="s">
        <v>3526</v>
      </c>
      <c r="C8753" s="170" t="s">
        <v>2594</v>
      </c>
      <c r="D8753" s="405" t="s">
        <v>3598</v>
      </c>
      <c r="E8753" s="404">
        <v>3500</v>
      </c>
      <c r="F8753" s="434" t="s">
        <v>5378</v>
      </c>
      <c r="G8753" s="403" t="s">
        <v>5377</v>
      </c>
      <c r="H8753" s="170" t="s">
        <v>3567</v>
      </c>
      <c r="I8753" s="170" t="s">
        <v>3529</v>
      </c>
      <c r="J8753" s="155" t="s">
        <v>3567</v>
      </c>
      <c r="K8753" s="170"/>
      <c r="L8753" s="170"/>
      <c r="M8753" s="402"/>
      <c r="N8753" s="170">
        <v>1</v>
      </c>
      <c r="O8753" s="170">
        <v>6</v>
      </c>
      <c r="P8753" s="402">
        <v>21000</v>
      </c>
    </row>
    <row r="8754" spans="1:16" ht="33.75" x14ac:dyDescent="0.2">
      <c r="A8754" s="406" t="s">
        <v>3527</v>
      </c>
      <c r="B8754" s="406" t="s">
        <v>3526</v>
      </c>
      <c r="C8754" s="170" t="s">
        <v>2594</v>
      </c>
      <c r="D8754" s="405" t="s">
        <v>5376</v>
      </c>
      <c r="E8754" s="404">
        <v>4500</v>
      </c>
      <c r="F8754" s="434" t="s">
        <v>5375</v>
      </c>
      <c r="G8754" s="403" t="s">
        <v>5374</v>
      </c>
      <c r="H8754" s="170" t="s">
        <v>3542</v>
      </c>
      <c r="I8754" s="170" t="s">
        <v>3529</v>
      </c>
      <c r="J8754" s="155" t="s">
        <v>3542</v>
      </c>
      <c r="K8754" s="170"/>
      <c r="L8754" s="170"/>
      <c r="M8754" s="402"/>
      <c r="N8754" s="170">
        <v>1</v>
      </c>
      <c r="O8754" s="170">
        <v>6</v>
      </c>
      <c r="P8754" s="402">
        <v>27000</v>
      </c>
    </row>
    <row r="8755" spans="1:16" ht="33.75" x14ac:dyDescent="0.2">
      <c r="A8755" s="406" t="s">
        <v>3527</v>
      </c>
      <c r="B8755" s="406" t="s">
        <v>3526</v>
      </c>
      <c r="C8755" s="170" t="s">
        <v>2594</v>
      </c>
      <c r="D8755" s="405" t="s">
        <v>5373</v>
      </c>
      <c r="E8755" s="404">
        <v>2750</v>
      </c>
      <c r="F8755" s="434" t="s">
        <v>5372</v>
      </c>
      <c r="G8755" s="403" t="s">
        <v>5371</v>
      </c>
      <c r="H8755" s="170" t="s">
        <v>3528</v>
      </c>
      <c r="I8755" s="170" t="s">
        <v>3534</v>
      </c>
      <c r="J8755" s="155" t="s">
        <v>3528</v>
      </c>
      <c r="K8755" s="170"/>
      <c r="L8755" s="170"/>
      <c r="M8755" s="402"/>
      <c r="N8755" s="170">
        <v>1</v>
      </c>
      <c r="O8755" s="170">
        <v>6</v>
      </c>
      <c r="P8755" s="402">
        <v>16500</v>
      </c>
    </row>
    <row r="8756" spans="1:16" ht="33.75" x14ac:dyDescent="0.2">
      <c r="A8756" s="406" t="s">
        <v>3527</v>
      </c>
      <c r="B8756" s="406" t="s">
        <v>3526</v>
      </c>
      <c r="C8756" s="170" t="s">
        <v>2594</v>
      </c>
      <c r="D8756" s="405" t="s">
        <v>3740</v>
      </c>
      <c r="E8756" s="404">
        <v>3500</v>
      </c>
      <c r="F8756" s="434" t="s">
        <v>5370</v>
      </c>
      <c r="G8756" s="403" t="s">
        <v>5369</v>
      </c>
      <c r="H8756" s="170" t="s">
        <v>3567</v>
      </c>
      <c r="I8756" s="170" t="s">
        <v>3560</v>
      </c>
      <c r="J8756" s="155" t="s">
        <v>3567</v>
      </c>
      <c r="K8756" s="170"/>
      <c r="L8756" s="170"/>
      <c r="M8756" s="402"/>
      <c r="N8756" s="170">
        <v>1</v>
      </c>
      <c r="O8756" s="170">
        <v>6</v>
      </c>
      <c r="P8756" s="402">
        <v>21000</v>
      </c>
    </row>
    <row r="8757" spans="1:16" ht="33.75" x14ac:dyDescent="0.2">
      <c r="A8757" s="406" t="s">
        <v>3527</v>
      </c>
      <c r="B8757" s="406" t="s">
        <v>3526</v>
      </c>
      <c r="C8757" s="170" t="s">
        <v>2594</v>
      </c>
      <c r="D8757" s="405" t="s">
        <v>3532</v>
      </c>
      <c r="E8757" s="404">
        <v>2500</v>
      </c>
      <c r="F8757" s="434" t="s">
        <v>5368</v>
      </c>
      <c r="G8757" s="403" t="s">
        <v>5367</v>
      </c>
      <c r="H8757" s="170" t="s">
        <v>3542</v>
      </c>
      <c r="I8757" s="170" t="s">
        <v>3931</v>
      </c>
      <c r="J8757" s="155" t="s">
        <v>3542</v>
      </c>
      <c r="K8757" s="170"/>
      <c r="L8757" s="170"/>
      <c r="M8757" s="402"/>
      <c r="N8757" s="170">
        <v>1</v>
      </c>
      <c r="O8757" s="170">
        <v>6</v>
      </c>
      <c r="P8757" s="402">
        <v>15000</v>
      </c>
    </row>
    <row r="8758" spans="1:16" ht="33.75" x14ac:dyDescent="0.2">
      <c r="A8758" s="406" t="s">
        <v>3527</v>
      </c>
      <c r="B8758" s="406" t="s">
        <v>2595</v>
      </c>
      <c r="C8758" s="170" t="s">
        <v>2594</v>
      </c>
      <c r="D8758" s="405" t="s">
        <v>4778</v>
      </c>
      <c r="E8758" s="404">
        <v>2500</v>
      </c>
      <c r="F8758" s="434" t="s">
        <v>5366</v>
      </c>
      <c r="G8758" s="403" t="s">
        <v>5365</v>
      </c>
      <c r="H8758" s="170" t="s">
        <v>3574</v>
      </c>
      <c r="I8758" s="170" t="s">
        <v>3522</v>
      </c>
      <c r="J8758" s="155" t="s">
        <v>3574</v>
      </c>
      <c r="K8758" s="170"/>
      <c r="L8758" s="170"/>
      <c r="M8758" s="402"/>
      <c r="N8758" s="170">
        <v>1</v>
      </c>
      <c r="O8758" s="170">
        <v>2</v>
      </c>
      <c r="P8758" s="402">
        <v>3666.67</v>
      </c>
    </row>
    <row r="8759" spans="1:16" ht="33.75" x14ac:dyDescent="0.2">
      <c r="A8759" s="406" t="s">
        <v>3527</v>
      </c>
      <c r="B8759" s="406" t="s">
        <v>3526</v>
      </c>
      <c r="C8759" s="170" t="s">
        <v>2594</v>
      </c>
      <c r="D8759" s="405" t="s">
        <v>3601</v>
      </c>
      <c r="E8759" s="404">
        <v>2057</v>
      </c>
      <c r="F8759" s="434" t="s">
        <v>5364</v>
      </c>
      <c r="G8759" s="403" t="s">
        <v>5363</v>
      </c>
      <c r="H8759" s="170" t="s">
        <v>3533</v>
      </c>
      <c r="I8759" s="170" t="s">
        <v>3522</v>
      </c>
      <c r="J8759" s="155" t="s">
        <v>3533</v>
      </c>
      <c r="K8759" s="170"/>
      <c r="L8759" s="170"/>
      <c r="M8759" s="402"/>
      <c r="N8759" s="170">
        <v>1</v>
      </c>
      <c r="O8759" s="170">
        <v>6</v>
      </c>
      <c r="P8759" s="402">
        <v>6308.13</v>
      </c>
    </row>
    <row r="8760" spans="1:16" ht="33.75" x14ac:dyDescent="0.2">
      <c r="A8760" s="406" t="s">
        <v>3527</v>
      </c>
      <c r="B8760" s="406" t="s">
        <v>3526</v>
      </c>
      <c r="C8760" s="170" t="s">
        <v>2594</v>
      </c>
      <c r="D8760" s="405" t="s">
        <v>5362</v>
      </c>
      <c r="E8760" s="404">
        <v>8000</v>
      </c>
      <c r="F8760" s="434" t="s">
        <v>5361</v>
      </c>
      <c r="G8760" s="403" t="s">
        <v>5360</v>
      </c>
      <c r="H8760" s="170" t="s">
        <v>3542</v>
      </c>
      <c r="I8760" s="170" t="s">
        <v>3529</v>
      </c>
      <c r="J8760" s="155" t="s">
        <v>3542</v>
      </c>
      <c r="K8760" s="170"/>
      <c r="L8760" s="170"/>
      <c r="M8760" s="402"/>
      <c r="N8760" s="170">
        <v>1</v>
      </c>
      <c r="O8760" s="170">
        <v>6</v>
      </c>
      <c r="P8760" s="402">
        <v>48000</v>
      </c>
    </row>
    <row r="8761" spans="1:16" ht="33.75" x14ac:dyDescent="0.2">
      <c r="A8761" s="406" t="s">
        <v>3527</v>
      </c>
      <c r="B8761" s="406" t="s">
        <v>3526</v>
      </c>
      <c r="C8761" s="170" t="s">
        <v>2594</v>
      </c>
      <c r="D8761" s="405" t="s">
        <v>3532</v>
      </c>
      <c r="E8761" s="404">
        <v>2600</v>
      </c>
      <c r="F8761" s="434" t="s">
        <v>5359</v>
      </c>
      <c r="G8761" s="403" t="s">
        <v>5358</v>
      </c>
      <c r="H8761" s="170" t="s">
        <v>3574</v>
      </c>
      <c r="I8761" s="170" t="s">
        <v>3529</v>
      </c>
      <c r="J8761" s="155" t="s">
        <v>3574</v>
      </c>
      <c r="K8761" s="170"/>
      <c r="L8761" s="170"/>
      <c r="M8761" s="402"/>
      <c r="N8761" s="170">
        <v>1</v>
      </c>
      <c r="O8761" s="170">
        <v>6</v>
      </c>
      <c r="P8761" s="402">
        <v>15600</v>
      </c>
    </row>
    <row r="8762" spans="1:16" ht="33.75" x14ac:dyDescent="0.2">
      <c r="A8762" s="406" t="s">
        <v>3527</v>
      </c>
      <c r="B8762" s="406" t="s">
        <v>3526</v>
      </c>
      <c r="C8762" s="170" t="s">
        <v>2594</v>
      </c>
      <c r="D8762" s="405" t="s">
        <v>3532</v>
      </c>
      <c r="E8762" s="404">
        <v>2575</v>
      </c>
      <c r="F8762" s="434" t="s">
        <v>5357</v>
      </c>
      <c r="G8762" s="403" t="s">
        <v>5356</v>
      </c>
      <c r="H8762" s="170" t="s">
        <v>3567</v>
      </c>
      <c r="I8762" s="170" t="s">
        <v>3529</v>
      </c>
      <c r="J8762" s="155" t="s">
        <v>3567</v>
      </c>
      <c r="K8762" s="170"/>
      <c r="L8762" s="170"/>
      <c r="M8762" s="402"/>
      <c r="N8762" s="170">
        <v>1</v>
      </c>
      <c r="O8762" s="170">
        <v>6</v>
      </c>
      <c r="P8762" s="402">
        <v>15450</v>
      </c>
    </row>
    <row r="8763" spans="1:16" ht="33.75" x14ac:dyDescent="0.2">
      <c r="A8763" s="406" t="s">
        <v>3527</v>
      </c>
      <c r="B8763" s="406" t="s">
        <v>2595</v>
      </c>
      <c r="C8763" s="170" t="s">
        <v>2594</v>
      </c>
      <c r="D8763" s="405" t="s">
        <v>3616</v>
      </c>
      <c r="E8763" s="404">
        <v>3000</v>
      </c>
      <c r="F8763" s="434" t="s">
        <v>5355</v>
      </c>
      <c r="G8763" s="403" t="s">
        <v>5354</v>
      </c>
      <c r="H8763" s="170" t="s">
        <v>3574</v>
      </c>
      <c r="I8763" s="170" t="s">
        <v>3529</v>
      </c>
      <c r="J8763" s="155" t="s">
        <v>3574</v>
      </c>
      <c r="K8763" s="170"/>
      <c r="L8763" s="170"/>
      <c r="M8763" s="402"/>
      <c r="N8763" s="170">
        <v>1</v>
      </c>
      <c r="O8763" s="170">
        <v>2</v>
      </c>
      <c r="P8763" s="402">
        <v>5100</v>
      </c>
    </row>
    <row r="8764" spans="1:16" ht="33.75" x14ac:dyDescent="0.2">
      <c r="A8764" s="406" t="s">
        <v>3527</v>
      </c>
      <c r="B8764" s="406" t="s">
        <v>3526</v>
      </c>
      <c r="C8764" s="170" t="s">
        <v>2594</v>
      </c>
      <c r="D8764" s="405" t="s">
        <v>3670</v>
      </c>
      <c r="E8764" s="404">
        <v>3950</v>
      </c>
      <c r="F8764" s="434" t="s">
        <v>5353</v>
      </c>
      <c r="G8764" s="403" t="s">
        <v>5352</v>
      </c>
      <c r="H8764" s="170" t="s">
        <v>3695</v>
      </c>
      <c r="I8764" s="170" t="s">
        <v>3529</v>
      </c>
      <c r="J8764" s="155" t="s">
        <v>3695</v>
      </c>
      <c r="K8764" s="170"/>
      <c r="L8764" s="170"/>
      <c r="M8764" s="402"/>
      <c r="N8764" s="170">
        <v>1</v>
      </c>
      <c r="O8764" s="170">
        <v>6</v>
      </c>
      <c r="P8764" s="402">
        <v>23700</v>
      </c>
    </row>
    <row r="8765" spans="1:16" ht="33.75" x14ac:dyDescent="0.2">
      <c r="A8765" s="406" t="s">
        <v>3527</v>
      </c>
      <c r="B8765" s="406" t="s">
        <v>2595</v>
      </c>
      <c r="C8765" s="170" t="s">
        <v>2594</v>
      </c>
      <c r="D8765" s="405" t="s">
        <v>3616</v>
      </c>
      <c r="E8765" s="404">
        <v>3000</v>
      </c>
      <c r="F8765" s="434" t="s">
        <v>5351</v>
      </c>
      <c r="G8765" s="403" t="s">
        <v>5350</v>
      </c>
      <c r="H8765" s="170" t="s">
        <v>3549</v>
      </c>
      <c r="I8765" s="170" t="s">
        <v>3534</v>
      </c>
      <c r="J8765" s="155" t="s">
        <v>3549</v>
      </c>
      <c r="K8765" s="170"/>
      <c r="L8765" s="170"/>
      <c r="M8765" s="402"/>
      <c r="N8765" s="170">
        <v>1</v>
      </c>
      <c r="O8765" s="170">
        <v>2</v>
      </c>
      <c r="P8765" s="402">
        <v>5100</v>
      </c>
    </row>
    <row r="8766" spans="1:16" ht="33.75" x14ac:dyDescent="0.2">
      <c r="A8766" s="406" t="s">
        <v>3527</v>
      </c>
      <c r="B8766" s="406" t="s">
        <v>3526</v>
      </c>
      <c r="C8766" s="170" t="s">
        <v>2594</v>
      </c>
      <c r="D8766" s="405" t="s">
        <v>3778</v>
      </c>
      <c r="E8766" s="404">
        <v>3500</v>
      </c>
      <c r="F8766" s="434" t="s">
        <v>5349</v>
      </c>
      <c r="G8766" s="403" t="s">
        <v>5348</v>
      </c>
      <c r="H8766" s="170" t="s">
        <v>3538</v>
      </c>
      <c r="I8766" s="170" t="s">
        <v>3522</v>
      </c>
      <c r="J8766" s="155" t="s">
        <v>3538</v>
      </c>
      <c r="K8766" s="170"/>
      <c r="L8766" s="170"/>
      <c r="M8766" s="402"/>
      <c r="N8766" s="170">
        <v>1</v>
      </c>
      <c r="O8766" s="170">
        <v>6</v>
      </c>
      <c r="P8766" s="402">
        <v>21000</v>
      </c>
    </row>
    <row r="8767" spans="1:16" ht="33.75" x14ac:dyDescent="0.2">
      <c r="A8767" s="406" t="s">
        <v>3527</v>
      </c>
      <c r="B8767" s="406" t="s">
        <v>3526</v>
      </c>
      <c r="C8767" s="170" t="s">
        <v>2594</v>
      </c>
      <c r="D8767" s="405" t="s">
        <v>5347</v>
      </c>
      <c r="E8767" s="404">
        <v>3500</v>
      </c>
      <c r="F8767" s="434" t="s">
        <v>5346</v>
      </c>
      <c r="G8767" s="403" t="s">
        <v>5345</v>
      </c>
      <c r="H8767" s="170" t="s">
        <v>3567</v>
      </c>
      <c r="I8767" s="170" t="s">
        <v>3529</v>
      </c>
      <c r="J8767" s="155" t="s">
        <v>3567</v>
      </c>
      <c r="K8767" s="170"/>
      <c r="L8767" s="170"/>
      <c r="M8767" s="402"/>
      <c r="N8767" s="170">
        <v>1</v>
      </c>
      <c r="O8767" s="170">
        <v>6</v>
      </c>
      <c r="P8767" s="402">
        <v>21000</v>
      </c>
    </row>
    <row r="8768" spans="1:16" ht="33.75" x14ac:dyDescent="0.2">
      <c r="A8768" s="406" t="s">
        <v>3527</v>
      </c>
      <c r="B8768" s="406" t="s">
        <v>3526</v>
      </c>
      <c r="C8768" s="170" t="s">
        <v>2594</v>
      </c>
      <c r="D8768" s="405" t="s">
        <v>3548</v>
      </c>
      <c r="E8768" s="404">
        <v>3000</v>
      </c>
      <c r="F8768" s="434" t="s">
        <v>5344</v>
      </c>
      <c r="G8768" s="403" t="s">
        <v>5343</v>
      </c>
      <c r="H8768" s="170" t="s">
        <v>3533</v>
      </c>
      <c r="I8768" s="170" t="s">
        <v>3560</v>
      </c>
      <c r="J8768" s="155" t="s">
        <v>3533</v>
      </c>
      <c r="K8768" s="170"/>
      <c r="L8768" s="170"/>
      <c r="M8768" s="402"/>
      <c r="N8768" s="170">
        <v>1</v>
      </c>
      <c r="O8768" s="170">
        <v>6</v>
      </c>
      <c r="P8768" s="402">
        <v>18000</v>
      </c>
    </row>
    <row r="8769" spans="1:16" ht="33.75" x14ac:dyDescent="0.2">
      <c r="A8769" s="406" t="s">
        <v>3527</v>
      </c>
      <c r="B8769" s="406" t="s">
        <v>3526</v>
      </c>
      <c r="C8769" s="170" t="s">
        <v>2594</v>
      </c>
      <c r="D8769" s="405" t="s">
        <v>3740</v>
      </c>
      <c r="E8769" s="404">
        <v>3500</v>
      </c>
      <c r="F8769" s="434" t="s">
        <v>5342</v>
      </c>
      <c r="G8769" s="403" t="s">
        <v>5341</v>
      </c>
      <c r="H8769" s="170" t="s">
        <v>3712</v>
      </c>
      <c r="I8769" s="170" t="s">
        <v>3529</v>
      </c>
      <c r="J8769" s="155" t="s">
        <v>3712</v>
      </c>
      <c r="K8769" s="170"/>
      <c r="L8769" s="170"/>
      <c r="M8769" s="402"/>
      <c r="N8769" s="170">
        <v>1</v>
      </c>
      <c r="O8769" s="170">
        <v>6</v>
      </c>
      <c r="P8769" s="402">
        <v>21000</v>
      </c>
    </row>
    <row r="8770" spans="1:16" ht="33.75" x14ac:dyDescent="0.2">
      <c r="A8770" s="406" t="s">
        <v>3527</v>
      </c>
      <c r="B8770" s="406" t="s">
        <v>3526</v>
      </c>
      <c r="C8770" s="170" t="s">
        <v>2594</v>
      </c>
      <c r="D8770" s="405" t="s">
        <v>3655</v>
      </c>
      <c r="E8770" s="404">
        <v>2057</v>
      </c>
      <c r="F8770" s="434" t="s">
        <v>5340</v>
      </c>
      <c r="G8770" s="403" t="s">
        <v>5339</v>
      </c>
      <c r="H8770" s="170" t="s">
        <v>3574</v>
      </c>
      <c r="I8770" s="170" t="s">
        <v>3522</v>
      </c>
      <c r="J8770" s="155" t="s">
        <v>3574</v>
      </c>
      <c r="K8770" s="170"/>
      <c r="L8770" s="170"/>
      <c r="M8770" s="402"/>
      <c r="N8770" s="170">
        <v>1</v>
      </c>
      <c r="O8770" s="170">
        <v>6</v>
      </c>
      <c r="P8770" s="402">
        <v>12342</v>
      </c>
    </row>
    <row r="8771" spans="1:16" ht="33.75" x14ac:dyDescent="0.2">
      <c r="A8771" s="406" t="s">
        <v>3527</v>
      </c>
      <c r="B8771" s="406" t="s">
        <v>3526</v>
      </c>
      <c r="C8771" s="170" t="s">
        <v>2594</v>
      </c>
      <c r="D8771" s="405" t="s">
        <v>3598</v>
      </c>
      <c r="E8771" s="404">
        <v>3500</v>
      </c>
      <c r="F8771" s="434" t="s">
        <v>5338</v>
      </c>
      <c r="G8771" s="403" t="s">
        <v>5337</v>
      </c>
      <c r="H8771" s="170"/>
      <c r="I8771" s="170" t="s">
        <v>3522</v>
      </c>
      <c r="J8771" s="155"/>
      <c r="K8771" s="170"/>
      <c r="L8771" s="170"/>
      <c r="M8771" s="402"/>
      <c r="N8771" s="170">
        <v>1</v>
      </c>
      <c r="O8771" s="170">
        <v>6</v>
      </c>
      <c r="P8771" s="402">
        <v>21000</v>
      </c>
    </row>
    <row r="8772" spans="1:16" ht="33.75" x14ac:dyDescent="0.2">
      <c r="A8772" s="406" t="s">
        <v>3527</v>
      </c>
      <c r="B8772" s="406" t="s">
        <v>3526</v>
      </c>
      <c r="C8772" s="170" t="s">
        <v>2594</v>
      </c>
      <c r="D8772" s="405" t="s">
        <v>4086</v>
      </c>
      <c r="E8772" s="404">
        <v>3500</v>
      </c>
      <c r="F8772" s="434" t="s">
        <v>5335</v>
      </c>
      <c r="G8772" s="403" t="s">
        <v>5334</v>
      </c>
      <c r="H8772" s="170" t="s">
        <v>3979</v>
      </c>
      <c r="I8772" s="170" t="s">
        <v>3529</v>
      </c>
      <c r="J8772" s="155" t="s">
        <v>3979</v>
      </c>
      <c r="K8772" s="170"/>
      <c r="L8772" s="170"/>
      <c r="M8772" s="402"/>
      <c r="N8772" s="170">
        <v>1</v>
      </c>
      <c r="O8772" s="170">
        <v>6</v>
      </c>
      <c r="P8772" s="402">
        <v>21225</v>
      </c>
    </row>
    <row r="8773" spans="1:16" ht="33.75" x14ac:dyDescent="0.2">
      <c r="A8773" s="406" t="s">
        <v>3527</v>
      </c>
      <c r="B8773" s="406" t="s">
        <v>3526</v>
      </c>
      <c r="C8773" s="170" t="s">
        <v>2594</v>
      </c>
      <c r="D8773" s="405" t="s">
        <v>5336</v>
      </c>
      <c r="E8773" s="404">
        <v>2750</v>
      </c>
      <c r="F8773" s="434" t="s">
        <v>5335</v>
      </c>
      <c r="G8773" s="403" t="s">
        <v>5334</v>
      </c>
      <c r="H8773" s="170" t="s">
        <v>3979</v>
      </c>
      <c r="I8773" s="170" t="s">
        <v>3529</v>
      </c>
      <c r="J8773" s="155" t="s">
        <v>3979</v>
      </c>
      <c r="K8773" s="170"/>
      <c r="L8773" s="170"/>
      <c r="M8773" s="402"/>
      <c r="N8773" s="170">
        <v>1</v>
      </c>
      <c r="O8773" s="170">
        <v>1</v>
      </c>
      <c r="P8773" s="402">
        <v>4109.42</v>
      </c>
    </row>
    <row r="8774" spans="1:16" ht="33.75" x14ac:dyDescent="0.2">
      <c r="A8774" s="406" t="s">
        <v>3527</v>
      </c>
      <c r="B8774" s="406" t="s">
        <v>3526</v>
      </c>
      <c r="C8774" s="170" t="s">
        <v>2594</v>
      </c>
      <c r="D8774" s="405" t="s">
        <v>5333</v>
      </c>
      <c r="E8774" s="404">
        <v>1500</v>
      </c>
      <c r="F8774" s="434" t="s">
        <v>5332</v>
      </c>
      <c r="G8774" s="403" t="s">
        <v>5331</v>
      </c>
      <c r="H8774" s="170" t="s">
        <v>3617</v>
      </c>
      <c r="I8774" s="170" t="s">
        <v>3534</v>
      </c>
      <c r="J8774" s="155" t="s">
        <v>3617</v>
      </c>
      <c r="K8774" s="170"/>
      <c r="L8774" s="170"/>
      <c r="M8774" s="402"/>
      <c r="N8774" s="170">
        <v>1</v>
      </c>
      <c r="O8774" s="170">
        <v>6</v>
      </c>
      <c r="P8774" s="402">
        <v>9000</v>
      </c>
    </row>
    <row r="8775" spans="1:16" ht="33.75" x14ac:dyDescent="0.2">
      <c r="A8775" s="406" t="s">
        <v>3527</v>
      </c>
      <c r="B8775" s="406" t="s">
        <v>3526</v>
      </c>
      <c r="C8775" s="170" t="s">
        <v>2594</v>
      </c>
      <c r="D8775" s="405" t="s">
        <v>5330</v>
      </c>
      <c r="E8775" s="404">
        <v>3000</v>
      </c>
      <c r="F8775" s="434" t="s">
        <v>5329</v>
      </c>
      <c r="G8775" s="403" t="s">
        <v>5328</v>
      </c>
      <c r="H8775" s="170" t="s">
        <v>3533</v>
      </c>
      <c r="I8775" s="170" t="s">
        <v>3560</v>
      </c>
      <c r="J8775" s="155" t="s">
        <v>3533</v>
      </c>
      <c r="K8775" s="170"/>
      <c r="L8775" s="170"/>
      <c r="M8775" s="402"/>
      <c r="N8775" s="170">
        <v>1</v>
      </c>
      <c r="O8775" s="170">
        <v>6</v>
      </c>
      <c r="P8775" s="402">
        <v>18000</v>
      </c>
    </row>
    <row r="8776" spans="1:16" ht="33.75" x14ac:dyDescent="0.2">
      <c r="A8776" s="406" t="s">
        <v>3527</v>
      </c>
      <c r="B8776" s="406" t="s">
        <v>3526</v>
      </c>
      <c r="C8776" s="170" t="s">
        <v>2594</v>
      </c>
      <c r="D8776" s="405" t="s">
        <v>3532</v>
      </c>
      <c r="E8776" s="404">
        <v>2000</v>
      </c>
      <c r="F8776" s="434" t="s">
        <v>5327</v>
      </c>
      <c r="G8776" s="403" t="s">
        <v>5326</v>
      </c>
      <c r="H8776" s="170" t="s">
        <v>3533</v>
      </c>
      <c r="I8776" s="170" t="s">
        <v>3534</v>
      </c>
      <c r="J8776" s="155" t="s">
        <v>3533</v>
      </c>
      <c r="K8776" s="170"/>
      <c r="L8776" s="170"/>
      <c r="M8776" s="402"/>
      <c r="N8776" s="170">
        <v>1</v>
      </c>
      <c r="O8776" s="170">
        <v>6</v>
      </c>
      <c r="P8776" s="402">
        <v>12000</v>
      </c>
    </row>
    <row r="8777" spans="1:16" ht="33.75" x14ac:dyDescent="0.2">
      <c r="A8777" s="406" t="s">
        <v>3527</v>
      </c>
      <c r="B8777" s="406" t="s">
        <v>2595</v>
      </c>
      <c r="C8777" s="170" t="s">
        <v>2594</v>
      </c>
      <c r="D8777" s="405" t="s">
        <v>3815</v>
      </c>
      <c r="E8777" s="404">
        <v>2500</v>
      </c>
      <c r="F8777" s="434" t="s">
        <v>5325</v>
      </c>
      <c r="G8777" s="403" t="s">
        <v>5324</v>
      </c>
      <c r="H8777" s="170" t="s">
        <v>3538</v>
      </c>
      <c r="I8777" s="170" t="s">
        <v>3522</v>
      </c>
      <c r="J8777" s="155" t="s">
        <v>3538</v>
      </c>
      <c r="K8777" s="170"/>
      <c r="L8777" s="170"/>
      <c r="M8777" s="402"/>
      <c r="N8777" s="170">
        <v>1</v>
      </c>
      <c r="O8777" s="170">
        <v>2</v>
      </c>
      <c r="P8777" s="402">
        <v>3666.67</v>
      </c>
    </row>
    <row r="8778" spans="1:16" ht="33.75" x14ac:dyDescent="0.2">
      <c r="A8778" s="406" t="s">
        <v>3527</v>
      </c>
      <c r="B8778" s="406" t="s">
        <v>3526</v>
      </c>
      <c r="C8778" s="170" t="s">
        <v>2594</v>
      </c>
      <c r="D8778" s="405" t="s">
        <v>4665</v>
      </c>
      <c r="E8778" s="404">
        <v>3000</v>
      </c>
      <c r="F8778" s="434" t="s">
        <v>5323</v>
      </c>
      <c r="G8778" s="403" t="s">
        <v>5322</v>
      </c>
      <c r="H8778" s="170" t="s">
        <v>4104</v>
      </c>
      <c r="I8778" s="170" t="s">
        <v>3534</v>
      </c>
      <c r="J8778" s="155" t="s">
        <v>4104</v>
      </c>
      <c r="K8778" s="170"/>
      <c r="L8778" s="170"/>
      <c r="M8778" s="402"/>
      <c r="N8778" s="170">
        <v>1</v>
      </c>
      <c r="O8778" s="170">
        <v>6</v>
      </c>
      <c r="P8778" s="402">
        <v>18000</v>
      </c>
    </row>
    <row r="8779" spans="1:16" ht="33.75" x14ac:dyDescent="0.2">
      <c r="A8779" s="406" t="s">
        <v>3527</v>
      </c>
      <c r="B8779" s="406" t="s">
        <v>3526</v>
      </c>
      <c r="C8779" s="170" t="s">
        <v>2594</v>
      </c>
      <c r="D8779" s="405" t="s">
        <v>3548</v>
      </c>
      <c r="E8779" s="404">
        <v>3000</v>
      </c>
      <c r="F8779" s="434" t="s">
        <v>5321</v>
      </c>
      <c r="G8779" s="403" t="s">
        <v>5320</v>
      </c>
      <c r="H8779" s="170" t="s">
        <v>3574</v>
      </c>
      <c r="I8779" s="170" t="s">
        <v>3534</v>
      </c>
      <c r="J8779" s="155" t="s">
        <v>3574</v>
      </c>
      <c r="K8779" s="170"/>
      <c r="L8779" s="170"/>
      <c r="M8779" s="402"/>
      <c r="N8779" s="170">
        <v>1</v>
      </c>
      <c r="O8779" s="170">
        <v>6</v>
      </c>
      <c r="P8779" s="402">
        <v>18000</v>
      </c>
    </row>
    <row r="8780" spans="1:16" ht="33.75" x14ac:dyDescent="0.2">
      <c r="A8780" s="406" t="s">
        <v>3527</v>
      </c>
      <c r="B8780" s="406" t="s">
        <v>3526</v>
      </c>
      <c r="C8780" s="170" t="s">
        <v>2594</v>
      </c>
      <c r="D8780" s="405" t="s">
        <v>3566</v>
      </c>
      <c r="E8780" s="404">
        <v>2600</v>
      </c>
      <c r="F8780" s="434" t="s">
        <v>5319</v>
      </c>
      <c r="G8780" s="403" t="s">
        <v>5318</v>
      </c>
      <c r="H8780" s="170" t="s">
        <v>3533</v>
      </c>
      <c r="I8780" s="170" t="s">
        <v>3522</v>
      </c>
      <c r="J8780" s="155" t="s">
        <v>3533</v>
      </c>
      <c r="K8780" s="170"/>
      <c r="L8780" s="170"/>
      <c r="M8780" s="402"/>
      <c r="N8780" s="170">
        <v>1</v>
      </c>
      <c r="O8780" s="170">
        <v>6</v>
      </c>
      <c r="P8780" s="402">
        <v>15600</v>
      </c>
    </row>
    <row r="8781" spans="1:16" ht="33.75" x14ac:dyDescent="0.2">
      <c r="A8781" s="406" t="s">
        <v>3527</v>
      </c>
      <c r="B8781" s="406" t="s">
        <v>3526</v>
      </c>
      <c r="C8781" s="170" t="s">
        <v>2594</v>
      </c>
      <c r="D8781" s="405" t="s">
        <v>5317</v>
      </c>
      <c r="E8781" s="404">
        <v>8000</v>
      </c>
      <c r="F8781" s="434" t="s">
        <v>5316</v>
      </c>
      <c r="G8781" s="403" t="s">
        <v>5315</v>
      </c>
      <c r="H8781" s="170" t="s">
        <v>3570</v>
      </c>
      <c r="I8781" s="170" t="s">
        <v>3529</v>
      </c>
      <c r="J8781" s="155" t="s">
        <v>3570</v>
      </c>
      <c r="K8781" s="170"/>
      <c r="L8781" s="170"/>
      <c r="M8781" s="402"/>
      <c r="N8781" s="170">
        <v>1</v>
      </c>
      <c r="O8781" s="170">
        <v>6</v>
      </c>
      <c r="P8781" s="402">
        <v>48000</v>
      </c>
    </row>
    <row r="8782" spans="1:16" ht="33.75" x14ac:dyDescent="0.2">
      <c r="A8782" s="406" t="s">
        <v>3527</v>
      </c>
      <c r="B8782" s="406" t="s">
        <v>3526</v>
      </c>
      <c r="C8782" s="170" t="s">
        <v>2594</v>
      </c>
      <c r="D8782" s="405" t="s">
        <v>3670</v>
      </c>
      <c r="E8782" s="404">
        <v>3950</v>
      </c>
      <c r="F8782" s="434" t="s">
        <v>5314</v>
      </c>
      <c r="G8782" s="403" t="s">
        <v>5313</v>
      </c>
      <c r="H8782" s="170" t="s">
        <v>3542</v>
      </c>
      <c r="I8782" s="170" t="s">
        <v>3529</v>
      </c>
      <c r="J8782" s="155" t="s">
        <v>3542</v>
      </c>
      <c r="K8782" s="170"/>
      <c r="L8782" s="170"/>
      <c r="M8782" s="402"/>
      <c r="N8782" s="170">
        <v>1</v>
      </c>
      <c r="O8782" s="170">
        <v>6</v>
      </c>
      <c r="P8782" s="402">
        <v>23700</v>
      </c>
    </row>
    <row r="8783" spans="1:16" ht="33.75" x14ac:dyDescent="0.2">
      <c r="A8783" s="406" t="s">
        <v>3527</v>
      </c>
      <c r="B8783" s="406" t="s">
        <v>2595</v>
      </c>
      <c r="C8783" s="170" t="s">
        <v>2594</v>
      </c>
      <c r="D8783" s="405" t="s">
        <v>3616</v>
      </c>
      <c r="E8783" s="404">
        <v>3000</v>
      </c>
      <c r="F8783" s="434" t="s">
        <v>5312</v>
      </c>
      <c r="G8783" s="403" t="s">
        <v>5311</v>
      </c>
      <c r="H8783" s="170" t="s">
        <v>3779</v>
      </c>
      <c r="I8783" s="170" t="s">
        <v>3529</v>
      </c>
      <c r="J8783" s="155" t="s">
        <v>3779</v>
      </c>
      <c r="K8783" s="170"/>
      <c r="L8783" s="170"/>
      <c r="M8783" s="402"/>
      <c r="N8783" s="170">
        <v>1</v>
      </c>
      <c r="O8783" s="170">
        <v>2</v>
      </c>
      <c r="P8783" s="402">
        <v>5100</v>
      </c>
    </row>
    <row r="8784" spans="1:16" ht="33.75" x14ac:dyDescent="0.2">
      <c r="A8784" s="406" t="s">
        <v>3527</v>
      </c>
      <c r="B8784" s="406" t="s">
        <v>3526</v>
      </c>
      <c r="C8784" s="170" t="s">
        <v>2594</v>
      </c>
      <c r="D8784" s="405" t="s">
        <v>5310</v>
      </c>
      <c r="E8784" s="404">
        <v>2800</v>
      </c>
      <c r="F8784" s="434" t="s">
        <v>5309</v>
      </c>
      <c r="G8784" s="403" t="s">
        <v>5308</v>
      </c>
      <c r="H8784" s="170"/>
      <c r="I8784" s="170" t="s">
        <v>3664</v>
      </c>
      <c r="J8784" s="155"/>
      <c r="K8784" s="170"/>
      <c r="L8784" s="170"/>
      <c r="M8784" s="402"/>
      <c r="N8784" s="170">
        <v>1</v>
      </c>
      <c r="O8784" s="170">
        <v>5</v>
      </c>
      <c r="P8784" s="402">
        <v>13906.67</v>
      </c>
    </row>
    <row r="8785" spans="1:16" ht="33.75" x14ac:dyDescent="0.2">
      <c r="A8785" s="406" t="s">
        <v>3527</v>
      </c>
      <c r="B8785" s="406" t="s">
        <v>3526</v>
      </c>
      <c r="C8785" s="170" t="s">
        <v>2594</v>
      </c>
      <c r="D8785" s="405" t="s">
        <v>3532</v>
      </c>
      <c r="E8785" s="404">
        <v>2000</v>
      </c>
      <c r="F8785" s="434" t="s">
        <v>5307</v>
      </c>
      <c r="G8785" s="403" t="s">
        <v>5306</v>
      </c>
      <c r="H8785" s="170" t="s">
        <v>4014</v>
      </c>
      <c r="I8785" s="170" t="s">
        <v>3628</v>
      </c>
      <c r="J8785" s="155" t="s">
        <v>3628</v>
      </c>
      <c r="K8785" s="170"/>
      <c r="L8785" s="170"/>
      <c r="M8785" s="402"/>
      <c r="N8785" s="170">
        <v>1</v>
      </c>
      <c r="O8785" s="170">
        <v>6</v>
      </c>
      <c r="P8785" s="402">
        <v>12000</v>
      </c>
    </row>
    <row r="8786" spans="1:16" ht="33.75" x14ac:dyDescent="0.2">
      <c r="A8786" s="406" t="s">
        <v>3527</v>
      </c>
      <c r="B8786" s="406" t="s">
        <v>3526</v>
      </c>
      <c r="C8786" s="170" t="s">
        <v>2594</v>
      </c>
      <c r="D8786" s="405" t="s">
        <v>3532</v>
      </c>
      <c r="E8786" s="404">
        <v>2500</v>
      </c>
      <c r="F8786" s="434" t="s">
        <v>5305</v>
      </c>
      <c r="G8786" s="403" t="s">
        <v>5304</v>
      </c>
      <c r="H8786" s="170" t="s">
        <v>3533</v>
      </c>
      <c r="I8786" s="170" t="s">
        <v>3623</v>
      </c>
      <c r="J8786" s="155" t="s">
        <v>3623</v>
      </c>
      <c r="K8786" s="170"/>
      <c r="L8786" s="170"/>
      <c r="M8786" s="402"/>
      <c r="N8786" s="170">
        <v>1</v>
      </c>
      <c r="O8786" s="170">
        <v>6</v>
      </c>
      <c r="P8786" s="402">
        <v>15000</v>
      </c>
    </row>
    <row r="8787" spans="1:16" ht="33.75" x14ac:dyDescent="0.2">
      <c r="A8787" s="406" t="s">
        <v>3527</v>
      </c>
      <c r="B8787" s="406" t="s">
        <v>3526</v>
      </c>
      <c r="C8787" s="170" t="s">
        <v>2594</v>
      </c>
      <c r="D8787" s="405" t="s">
        <v>3552</v>
      </c>
      <c r="E8787" s="404">
        <v>1800</v>
      </c>
      <c r="F8787" s="434" t="s">
        <v>5303</v>
      </c>
      <c r="G8787" s="403" t="s">
        <v>5302</v>
      </c>
      <c r="H8787" s="170" t="s">
        <v>3528</v>
      </c>
      <c r="I8787" s="170" t="s">
        <v>3529</v>
      </c>
      <c r="J8787" s="155" t="s">
        <v>3528</v>
      </c>
      <c r="K8787" s="170"/>
      <c r="L8787" s="170"/>
      <c r="M8787" s="402"/>
      <c r="N8787" s="170">
        <v>1</v>
      </c>
      <c r="O8787" s="170">
        <v>6</v>
      </c>
      <c r="P8787" s="402">
        <v>10800</v>
      </c>
    </row>
    <row r="8788" spans="1:16" ht="33.75" x14ac:dyDescent="0.2">
      <c r="A8788" s="406" t="s">
        <v>3527</v>
      </c>
      <c r="B8788" s="406" t="s">
        <v>3526</v>
      </c>
      <c r="C8788" s="170" t="s">
        <v>2594</v>
      </c>
      <c r="D8788" s="405" t="s">
        <v>3598</v>
      </c>
      <c r="E8788" s="404">
        <v>3500</v>
      </c>
      <c r="F8788" s="434" t="s">
        <v>5301</v>
      </c>
      <c r="G8788" s="403" t="s">
        <v>5300</v>
      </c>
      <c r="H8788" s="170" t="s">
        <v>3533</v>
      </c>
      <c r="I8788" s="170" t="s">
        <v>3522</v>
      </c>
      <c r="J8788" s="155" t="s">
        <v>3533</v>
      </c>
      <c r="K8788" s="170"/>
      <c r="L8788" s="170"/>
      <c r="M8788" s="402"/>
      <c r="N8788" s="170">
        <v>1</v>
      </c>
      <c r="O8788" s="170">
        <v>6</v>
      </c>
      <c r="P8788" s="402">
        <v>19467.330000000002</v>
      </c>
    </row>
    <row r="8789" spans="1:16" ht="33.75" x14ac:dyDescent="0.2">
      <c r="A8789" s="406" t="s">
        <v>3527</v>
      </c>
      <c r="B8789" s="406" t="s">
        <v>3526</v>
      </c>
      <c r="C8789" s="170" t="s">
        <v>2594</v>
      </c>
      <c r="D8789" s="405" t="s">
        <v>3525</v>
      </c>
      <c r="E8789" s="404">
        <v>1500</v>
      </c>
      <c r="F8789" s="434" t="s">
        <v>5299</v>
      </c>
      <c r="G8789" s="403" t="s">
        <v>5298</v>
      </c>
      <c r="H8789" s="170" t="s">
        <v>3542</v>
      </c>
      <c r="I8789" s="170" t="s">
        <v>5297</v>
      </c>
      <c r="J8789" s="155" t="s">
        <v>5297</v>
      </c>
      <c r="K8789" s="170"/>
      <c r="L8789" s="170"/>
      <c r="M8789" s="402"/>
      <c r="N8789" s="170">
        <v>1</v>
      </c>
      <c r="O8789" s="170">
        <v>6</v>
      </c>
      <c r="P8789" s="402">
        <v>9000</v>
      </c>
    </row>
    <row r="8790" spans="1:16" ht="33.75" x14ac:dyDescent="0.2">
      <c r="A8790" s="406" t="s">
        <v>3527</v>
      </c>
      <c r="B8790" s="406" t="s">
        <v>2595</v>
      </c>
      <c r="C8790" s="170" t="s">
        <v>2594</v>
      </c>
      <c r="D8790" s="405" t="s">
        <v>3616</v>
      </c>
      <c r="E8790" s="404">
        <v>3000</v>
      </c>
      <c r="F8790" s="434" t="s">
        <v>5296</v>
      </c>
      <c r="G8790" s="403" t="s">
        <v>5295</v>
      </c>
      <c r="H8790" s="170" t="s">
        <v>3549</v>
      </c>
      <c r="I8790" s="170" t="s">
        <v>3529</v>
      </c>
      <c r="J8790" s="155" t="s">
        <v>3549</v>
      </c>
      <c r="K8790" s="170"/>
      <c r="L8790" s="170"/>
      <c r="M8790" s="402"/>
      <c r="N8790" s="170">
        <v>1</v>
      </c>
      <c r="O8790" s="170">
        <v>2</v>
      </c>
      <c r="P8790" s="402">
        <v>5100</v>
      </c>
    </row>
    <row r="8791" spans="1:16" ht="33.75" x14ac:dyDescent="0.2">
      <c r="A8791" s="406" t="s">
        <v>3527</v>
      </c>
      <c r="B8791" s="406" t="s">
        <v>3526</v>
      </c>
      <c r="C8791" s="170" t="s">
        <v>2594</v>
      </c>
      <c r="D8791" s="405" t="s">
        <v>3778</v>
      </c>
      <c r="E8791" s="404">
        <v>3500</v>
      </c>
      <c r="F8791" s="434" t="s">
        <v>5294</v>
      </c>
      <c r="G8791" s="403" t="s">
        <v>5293</v>
      </c>
      <c r="H8791" s="170" t="s">
        <v>3567</v>
      </c>
      <c r="I8791" s="170" t="s">
        <v>3529</v>
      </c>
      <c r="J8791" s="155" t="s">
        <v>3567</v>
      </c>
      <c r="K8791" s="170"/>
      <c r="L8791" s="170"/>
      <c r="M8791" s="402"/>
      <c r="N8791" s="170">
        <v>1</v>
      </c>
      <c r="O8791" s="170">
        <v>6</v>
      </c>
      <c r="P8791" s="402">
        <v>21000</v>
      </c>
    </row>
    <row r="8792" spans="1:16" ht="33.75" x14ac:dyDescent="0.2">
      <c r="A8792" s="406" t="s">
        <v>3527</v>
      </c>
      <c r="B8792" s="406" t="s">
        <v>3526</v>
      </c>
      <c r="C8792" s="170" t="s">
        <v>2594</v>
      </c>
      <c r="D8792" s="405" t="s">
        <v>3548</v>
      </c>
      <c r="E8792" s="404">
        <v>3000</v>
      </c>
      <c r="F8792" s="434" t="s">
        <v>5292</v>
      </c>
      <c r="G8792" s="403" t="s">
        <v>5291</v>
      </c>
      <c r="H8792" s="170" t="s">
        <v>3567</v>
      </c>
      <c r="I8792" s="170" t="s">
        <v>3529</v>
      </c>
      <c r="J8792" s="155" t="s">
        <v>3567</v>
      </c>
      <c r="K8792" s="170"/>
      <c r="L8792" s="170"/>
      <c r="M8792" s="402"/>
      <c r="N8792" s="170">
        <v>1</v>
      </c>
      <c r="O8792" s="170">
        <v>6</v>
      </c>
      <c r="P8792" s="402">
        <v>18000</v>
      </c>
    </row>
    <row r="8793" spans="1:16" ht="33.75" x14ac:dyDescent="0.2">
      <c r="A8793" s="406" t="s">
        <v>3527</v>
      </c>
      <c r="B8793" s="406" t="s">
        <v>3526</v>
      </c>
      <c r="C8793" s="170" t="s">
        <v>2594</v>
      </c>
      <c r="D8793" s="405" t="s">
        <v>3548</v>
      </c>
      <c r="E8793" s="404">
        <v>3000</v>
      </c>
      <c r="F8793" s="434" t="s">
        <v>5290</v>
      </c>
      <c r="G8793" s="403" t="s">
        <v>5289</v>
      </c>
      <c r="H8793" s="170" t="s">
        <v>3574</v>
      </c>
      <c r="I8793" s="170" t="s">
        <v>3534</v>
      </c>
      <c r="J8793" s="155" t="s">
        <v>3574</v>
      </c>
      <c r="K8793" s="170"/>
      <c r="L8793" s="170"/>
      <c r="M8793" s="402"/>
      <c r="N8793" s="170">
        <v>1</v>
      </c>
      <c r="O8793" s="170">
        <v>6</v>
      </c>
      <c r="P8793" s="402">
        <v>18000</v>
      </c>
    </row>
    <row r="8794" spans="1:16" ht="33.75" x14ac:dyDescent="0.2">
      <c r="A8794" s="406" t="s">
        <v>3527</v>
      </c>
      <c r="B8794" s="406" t="s">
        <v>3526</v>
      </c>
      <c r="C8794" s="170" t="s">
        <v>2594</v>
      </c>
      <c r="D8794" s="405" t="s">
        <v>5288</v>
      </c>
      <c r="E8794" s="404">
        <v>6450</v>
      </c>
      <c r="F8794" s="434" t="s">
        <v>5287</v>
      </c>
      <c r="G8794" s="403" t="s">
        <v>5286</v>
      </c>
      <c r="H8794" s="170" t="s">
        <v>3528</v>
      </c>
      <c r="I8794" s="170" t="s">
        <v>3534</v>
      </c>
      <c r="J8794" s="155" t="s">
        <v>3528</v>
      </c>
      <c r="K8794" s="170"/>
      <c r="L8794" s="170"/>
      <c r="M8794" s="402"/>
      <c r="N8794" s="170">
        <v>1</v>
      </c>
      <c r="O8794" s="170">
        <v>6</v>
      </c>
      <c r="P8794" s="402">
        <v>38700</v>
      </c>
    </row>
    <row r="8795" spans="1:16" ht="33.75" x14ac:dyDescent="0.2">
      <c r="A8795" s="406" t="s">
        <v>3527</v>
      </c>
      <c r="B8795" s="406" t="s">
        <v>2595</v>
      </c>
      <c r="C8795" s="170" t="s">
        <v>2594</v>
      </c>
      <c r="D8795" s="405" t="s">
        <v>5285</v>
      </c>
      <c r="E8795" s="404">
        <v>8000</v>
      </c>
      <c r="F8795" s="434" t="s">
        <v>5284</v>
      </c>
      <c r="G8795" s="403" t="s">
        <v>5283</v>
      </c>
      <c r="H8795" s="170" t="s">
        <v>3542</v>
      </c>
      <c r="I8795" s="170" t="s">
        <v>3534</v>
      </c>
      <c r="J8795" s="155" t="s">
        <v>3542</v>
      </c>
      <c r="K8795" s="170"/>
      <c r="L8795" s="170"/>
      <c r="M8795" s="402"/>
      <c r="N8795" s="170">
        <v>1</v>
      </c>
      <c r="O8795" s="170">
        <v>2</v>
      </c>
      <c r="P8795" s="402">
        <v>10933.33</v>
      </c>
    </row>
    <row r="8796" spans="1:16" ht="33.75" x14ac:dyDescent="0.2">
      <c r="A8796" s="406" t="s">
        <v>3527</v>
      </c>
      <c r="B8796" s="406" t="s">
        <v>2595</v>
      </c>
      <c r="C8796" s="170" t="s">
        <v>2594</v>
      </c>
      <c r="D8796" s="405" t="s">
        <v>3616</v>
      </c>
      <c r="E8796" s="404">
        <v>3000</v>
      </c>
      <c r="F8796" s="434" t="s">
        <v>5282</v>
      </c>
      <c r="G8796" s="403" t="s">
        <v>5281</v>
      </c>
      <c r="H8796" s="170" t="s">
        <v>5280</v>
      </c>
      <c r="I8796" s="170" t="s">
        <v>3529</v>
      </c>
      <c r="J8796" s="155" t="s">
        <v>5280</v>
      </c>
      <c r="K8796" s="170"/>
      <c r="L8796" s="170"/>
      <c r="M8796" s="402"/>
      <c r="N8796" s="170">
        <v>1</v>
      </c>
      <c r="O8796" s="170">
        <v>2</v>
      </c>
      <c r="P8796" s="402">
        <v>5100</v>
      </c>
    </row>
    <row r="8797" spans="1:16" ht="33.75" x14ac:dyDescent="0.2">
      <c r="A8797" s="406" t="s">
        <v>3527</v>
      </c>
      <c r="B8797" s="406" t="s">
        <v>3526</v>
      </c>
      <c r="C8797" s="170" t="s">
        <v>2594</v>
      </c>
      <c r="D8797" s="405" t="s">
        <v>3532</v>
      </c>
      <c r="E8797" s="404">
        <v>2500</v>
      </c>
      <c r="F8797" s="434" t="s">
        <v>5279</v>
      </c>
      <c r="G8797" s="403" t="s">
        <v>5278</v>
      </c>
      <c r="H8797" s="170" t="s">
        <v>3533</v>
      </c>
      <c r="I8797" s="170" t="s">
        <v>3529</v>
      </c>
      <c r="J8797" s="155" t="s">
        <v>3533</v>
      </c>
      <c r="K8797" s="170"/>
      <c r="L8797" s="170"/>
      <c r="M8797" s="402"/>
      <c r="N8797" s="170">
        <v>1</v>
      </c>
      <c r="O8797" s="170">
        <v>6</v>
      </c>
      <c r="P8797" s="402">
        <v>15000</v>
      </c>
    </row>
    <row r="8798" spans="1:16" ht="33.75" x14ac:dyDescent="0.2">
      <c r="A8798" s="406" t="s">
        <v>3527</v>
      </c>
      <c r="B8798" s="406" t="s">
        <v>3526</v>
      </c>
      <c r="C8798" s="170" t="s">
        <v>2594</v>
      </c>
      <c r="D8798" s="405" t="s">
        <v>5277</v>
      </c>
      <c r="E8798" s="404">
        <v>1500</v>
      </c>
      <c r="F8798" s="434" t="s">
        <v>5276</v>
      </c>
      <c r="G8798" s="403" t="s">
        <v>5275</v>
      </c>
      <c r="H8798" s="170"/>
      <c r="I8798" s="170" t="s">
        <v>3664</v>
      </c>
      <c r="J8798" s="155"/>
      <c r="K8798" s="170"/>
      <c r="L8798" s="170"/>
      <c r="M8798" s="402"/>
      <c r="N8798" s="170">
        <v>1</v>
      </c>
      <c r="O8798" s="170">
        <v>6</v>
      </c>
      <c r="P8798" s="402">
        <v>9000</v>
      </c>
    </row>
    <row r="8799" spans="1:16" ht="33.75" x14ac:dyDescent="0.2">
      <c r="A8799" s="406" t="s">
        <v>3527</v>
      </c>
      <c r="B8799" s="406" t="s">
        <v>2595</v>
      </c>
      <c r="C8799" s="170" t="s">
        <v>2594</v>
      </c>
      <c r="D8799" s="405" t="s">
        <v>3616</v>
      </c>
      <c r="E8799" s="404">
        <v>3000</v>
      </c>
      <c r="F8799" s="434" t="s">
        <v>5274</v>
      </c>
      <c r="G8799" s="403" t="s">
        <v>5273</v>
      </c>
      <c r="H8799" s="170" t="s">
        <v>3549</v>
      </c>
      <c r="I8799" s="170" t="s">
        <v>3529</v>
      </c>
      <c r="J8799" s="155" t="s">
        <v>3549</v>
      </c>
      <c r="K8799" s="170"/>
      <c r="L8799" s="170"/>
      <c r="M8799" s="402"/>
      <c r="N8799" s="170">
        <v>1</v>
      </c>
      <c r="O8799" s="170">
        <v>2</v>
      </c>
      <c r="P8799" s="402">
        <v>5100</v>
      </c>
    </row>
    <row r="8800" spans="1:16" ht="33.75" x14ac:dyDescent="0.2">
      <c r="A8800" s="406" t="s">
        <v>3527</v>
      </c>
      <c r="B8800" s="406" t="s">
        <v>2595</v>
      </c>
      <c r="C8800" s="170" t="s">
        <v>2594</v>
      </c>
      <c r="D8800" s="405" t="s">
        <v>4089</v>
      </c>
      <c r="E8800" s="404">
        <v>5500</v>
      </c>
      <c r="F8800" s="434" t="s">
        <v>5272</v>
      </c>
      <c r="G8800" s="403" t="s">
        <v>5271</v>
      </c>
      <c r="H8800" s="170" t="s">
        <v>3820</v>
      </c>
      <c r="I8800" s="170" t="s">
        <v>3529</v>
      </c>
      <c r="J8800" s="155" t="s">
        <v>3820</v>
      </c>
      <c r="K8800" s="170"/>
      <c r="L8800" s="170"/>
      <c r="M8800" s="402"/>
      <c r="N8800" s="170">
        <v>1</v>
      </c>
      <c r="O8800" s="170">
        <v>1</v>
      </c>
      <c r="P8800" s="402">
        <v>5500</v>
      </c>
    </row>
    <row r="8801" spans="1:16" ht="33.75" x14ac:dyDescent="0.2">
      <c r="A8801" s="406" t="s">
        <v>3527</v>
      </c>
      <c r="B8801" s="406" t="s">
        <v>3526</v>
      </c>
      <c r="C8801" s="170" t="s">
        <v>2594</v>
      </c>
      <c r="D8801" s="405" t="s">
        <v>3667</v>
      </c>
      <c r="E8801" s="404">
        <v>3500</v>
      </c>
      <c r="F8801" s="434" t="s">
        <v>5270</v>
      </c>
      <c r="G8801" s="403" t="s">
        <v>5269</v>
      </c>
      <c r="H8801" s="170"/>
      <c r="I8801" s="170" t="s">
        <v>3664</v>
      </c>
      <c r="J8801" s="155"/>
      <c r="K8801" s="170"/>
      <c r="L8801" s="170"/>
      <c r="M8801" s="402"/>
      <c r="N8801" s="170">
        <v>1</v>
      </c>
      <c r="O8801" s="170">
        <v>5</v>
      </c>
      <c r="P8801" s="402">
        <v>17383.330000000002</v>
      </c>
    </row>
    <row r="8802" spans="1:16" ht="33.75" x14ac:dyDescent="0.2">
      <c r="A8802" s="406" t="s">
        <v>3527</v>
      </c>
      <c r="B8802" s="406" t="s">
        <v>3526</v>
      </c>
      <c r="C8802" s="170" t="s">
        <v>2594</v>
      </c>
      <c r="D8802" s="405" t="s">
        <v>5268</v>
      </c>
      <c r="E8802" s="404">
        <v>3000</v>
      </c>
      <c r="F8802" s="434" t="s">
        <v>5267</v>
      </c>
      <c r="G8802" s="403" t="s">
        <v>5266</v>
      </c>
      <c r="H8802" s="170" t="s">
        <v>3533</v>
      </c>
      <c r="I8802" s="170" t="s">
        <v>3529</v>
      </c>
      <c r="J8802" s="155" t="s">
        <v>3533</v>
      </c>
      <c r="K8802" s="170"/>
      <c r="L8802" s="170"/>
      <c r="M8802" s="402"/>
      <c r="N8802" s="170">
        <v>1</v>
      </c>
      <c r="O8802" s="170">
        <v>6</v>
      </c>
      <c r="P8802" s="402">
        <v>18000</v>
      </c>
    </row>
    <row r="8803" spans="1:16" ht="33.75" x14ac:dyDescent="0.2">
      <c r="A8803" s="406" t="s">
        <v>3527</v>
      </c>
      <c r="B8803" s="406" t="s">
        <v>2595</v>
      </c>
      <c r="C8803" s="170" t="s">
        <v>2594</v>
      </c>
      <c r="D8803" s="405" t="s">
        <v>3616</v>
      </c>
      <c r="E8803" s="404">
        <v>3000</v>
      </c>
      <c r="F8803" s="434" t="s">
        <v>5265</v>
      </c>
      <c r="G8803" s="403" t="s">
        <v>5264</v>
      </c>
      <c r="H8803" s="170" t="s">
        <v>3574</v>
      </c>
      <c r="I8803" s="170" t="s">
        <v>3529</v>
      </c>
      <c r="J8803" s="155" t="s">
        <v>3574</v>
      </c>
      <c r="K8803" s="170"/>
      <c r="L8803" s="170"/>
      <c r="M8803" s="402"/>
      <c r="N8803" s="170">
        <v>1</v>
      </c>
      <c r="O8803" s="170">
        <v>1</v>
      </c>
      <c r="P8803" s="402">
        <v>2100</v>
      </c>
    </row>
    <row r="8804" spans="1:16" ht="33.75" x14ac:dyDescent="0.2">
      <c r="A8804" s="406" t="s">
        <v>3527</v>
      </c>
      <c r="B8804" s="406" t="s">
        <v>3526</v>
      </c>
      <c r="C8804" s="170" t="s">
        <v>2594</v>
      </c>
      <c r="D8804" s="405" t="s">
        <v>5263</v>
      </c>
      <c r="E8804" s="404">
        <v>5000</v>
      </c>
      <c r="F8804" s="434" t="s">
        <v>5262</v>
      </c>
      <c r="G8804" s="403" t="s">
        <v>5261</v>
      </c>
      <c r="H8804" s="170" t="s">
        <v>5260</v>
      </c>
      <c r="I8804" s="170" t="s">
        <v>3529</v>
      </c>
      <c r="J8804" s="155" t="s">
        <v>5260</v>
      </c>
      <c r="K8804" s="170"/>
      <c r="L8804" s="170"/>
      <c r="M8804" s="402"/>
      <c r="N8804" s="170">
        <v>1</v>
      </c>
      <c r="O8804" s="170">
        <v>6</v>
      </c>
      <c r="P8804" s="402">
        <v>30000</v>
      </c>
    </row>
    <row r="8805" spans="1:16" ht="33.75" x14ac:dyDescent="0.2">
      <c r="A8805" s="406" t="s">
        <v>3527</v>
      </c>
      <c r="B8805" s="406" t="s">
        <v>3526</v>
      </c>
      <c r="C8805" s="170" t="s">
        <v>2594</v>
      </c>
      <c r="D8805" s="405" t="s">
        <v>5259</v>
      </c>
      <c r="E8805" s="404">
        <v>1700</v>
      </c>
      <c r="F8805" s="434" t="s">
        <v>5258</v>
      </c>
      <c r="G8805" s="403" t="s">
        <v>5257</v>
      </c>
      <c r="H8805" s="170" t="s">
        <v>3533</v>
      </c>
      <c r="I8805" s="170" t="s">
        <v>3623</v>
      </c>
      <c r="J8805" s="155" t="s">
        <v>3623</v>
      </c>
      <c r="K8805" s="170"/>
      <c r="L8805" s="170"/>
      <c r="M8805" s="402"/>
      <c r="N8805" s="170">
        <v>1</v>
      </c>
      <c r="O8805" s="170">
        <v>6</v>
      </c>
      <c r="P8805" s="402">
        <v>10200</v>
      </c>
    </row>
    <row r="8806" spans="1:16" ht="33.75" x14ac:dyDescent="0.2">
      <c r="A8806" s="406" t="s">
        <v>3527</v>
      </c>
      <c r="B8806" s="406" t="s">
        <v>3526</v>
      </c>
      <c r="C8806" s="170" t="s">
        <v>2594</v>
      </c>
      <c r="D8806" s="405" t="s">
        <v>4276</v>
      </c>
      <c r="E8806" s="404">
        <v>1800</v>
      </c>
      <c r="F8806" s="434" t="s">
        <v>5256</v>
      </c>
      <c r="G8806" s="403" t="s">
        <v>5255</v>
      </c>
      <c r="H8806" s="170" t="s">
        <v>3816</v>
      </c>
      <c r="I8806" s="170" t="s">
        <v>3529</v>
      </c>
      <c r="J8806" s="155" t="s">
        <v>3816</v>
      </c>
      <c r="K8806" s="170"/>
      <c r="L8806" s="170"/>
      <c r="M8806" s="402"/>
      <c r="N8806" s="170">
        <v>1</v>
      </c>
      <c r="O8806" s="170">
        <v>5</v>
      </c>
      <c r="P8806" s="402">
        <v>9600</v>
      </c>
    </row>
    <row r="8807" spans="1:16" ht="33.75" x14ac:dyDescent="0.2">
      <c r="A8807" s="406" t="s">
        <v>3527</v>
      </c>
      <c r="B8807" s="406" t="s">
        <v>3526</v>
      </c>
      <c r="C8807" s="170" t="s">
        <v>2594</v>
      </c>
      <c r="D8807" s="405" t="s">
        <v>3548</v>
      </c>
      <c r="E8807" s="404">
        <v>3000</v>
      </c>
      <c r="F8807" s="434" t="s">
        <v>5254</v>
      </c>
      <c r="G8807" s="403" t="s">
        <v>5253</v>
      </c>
      <c r="H8807" s="170" t="s">
        <v>3574</v>
      </c>
      <c r="I8807" s="170" t="s">
        <v>3529</v>
      </c>
      <c r="J8807" s="155" t="s">
        <v>3574</v>
      </c>
      <c r="K8807" s="170"/>
      <c r="L8807" s="170"/>
      <c r="M8807" s="402"/>
      <c r="N8807" s="170">
        <v>1</v>
      </c>
      <c r="O8807" s="170">
        <v>6</v>
      </c>
      <c r="P8807" s="402">
        <v>18000</v>
      </c>
    </row>
    <row r="8808" spans="1:16" ht="33.75" x14ac:dyDescent="0.2">
      <c r="A8808" s="406" t="s">
        <v>3527</v>
      </c>
      <c r="B8808" s="406" t="s">
        <v>3526</v>
      </c>
      <c r="C8808" s="170" t="s">
        <v>2594</v>
      </c>
      <c r="D8808" s="405" t="s">
        <v>3532</v>
      </c>
      <c r="E8808" s="404">
        <v>2000</v>
      </c>
      <c r="F8808" s="434" t="s">
        <v>5252</v>
      </c>
      <c r="G8808" s="403" t="s">
        <v>5251</v>
      </c>
      <c r="H8808" s="170" t="s">
        <v>3866</v>
      </c>
      <c r="I8808" s="170" t="s">
        <v>3529</v>
      </c>
      <c r="J8808" s="155" t="s">
        <v>3866</v>
      </c>
      <c r="K8808" s="170"/>
      <c r="L8808" s="170"/>
      <c r="M8808" s="402"/>
      <c r="N8808" s="170">
        <v>1</v>
      </c>
      <c r="O8808" s="170">
        <v>6</v>
      </c>
      <c r="P8808" s="402">
        <v>12000</v>
      </c>
    </row>
    <row r="8809" spans="1:16" ht="33.75" x14ac:dyDescent="0.2">
      <c r="A8809" s="406" t="s">
        <v>3527</v>
      </c>
      <c r="B8809" s="406" t="s">
        <v>3526</v>
      </c>
      <c r="C8809" s="170" t="s">
        <v>2594</v>
      </c>
      <c r="D8809" s="405" t="s">
        <v>3548</v>
      </c>
      <c r="E8809" s="404">
        <v>3000</v>
      </c>
      <c r="F8809" s="434" t="s">
        <v>5250</v>
      </c>
      <c r="G8809" s="403" t="s">
        <v>5249</v>
      </c>
      <c r="H8809" s="170" t="s">
        <v>3533</v>
      </c>
      <c r="I8809" s="170" t="s">
        <v>3534</v>
      </c>
      <c r="J8809" s="155" t="s">
        <v>3533</v>
      </c>
      <c r="K8809" s="170"/>
      <c r="L8809" s="170"/>
      <c r="M8809" s="402"/>
      <c r="N8809" s="170">
        <v>1</v>
      </c>
      <c r="O8809" s="170">
        <v>6</v>
      </c>
      <c r="P8809" s="402">
        <v>18000</v>
      </c>
    </row>
    <row r="8810" spans="1:16" ht="33.75" x14ac:dyDescent="0.2">
      <c r="A8810" s="406" t="s">
        <v>3527</v>
      </c>
      <c r="B8810" s="406" t="s">
        <v>3526</v>
      </c>
      <c r="C8810" s="170" t="s">
        <v>2594</v>
      </c>
      <c r="D8810" s="405" t="s">
        <v>5072</v>
      </c>
      <c r="E8810" s="404">
        <v>2500</v>
      </c>
      <c r="F8810" s="434" t="s">
        <v>5248</v>
      </c>
      <c r="G8810" s="403" t="s">
        <v>5247</v>
      </c>
      <c r="H8810" s="170" t="s">
        <v>4386</v>
      </c>
      <c r="I8810" s="170" t="s">
        <v>3534</v>
      </c>
      <c r="J8810" s="155" t="s">
        <v>4386</v>
      </c>
      <c r="K8810" s="170"/>
      <c r="L8810" s="170"/>
      <c r="M8810" s="402"/>
      <c r="N8810" s="170">
        <v>1</v>
      </c>
      <c r="O8810" s="170">
        <v>6</v>
      </c>
      <c r="P8810" s="402">
        <v>15000</v>
      </c>
    </row>
    <row r="8811" spans="1:16" ht="33.75" x14ac:dyDescent="0.2">
      <c r="A8811" s="406" t="s">
        <v>3527</v>
      </c>
      <c r="B8811" s="406" t="s">
        <v>2595</v>
      </c>
      <c r="C8811" s="170" t="s">
        <v>2594</v>
      </c>
      <c r="D8811" s="405" t="s">
        <v>3688</v>
      </c>
      <c r="E8811" s="404">
        <v>2500</v>
      </c>
      <c r="F8811" s="434" t="s">
        <v>5246</v>
      </c>
      <c r="G8811" s="403" t="s">
        <v>5245</v>
      </c>
      <c r="H8811" s="170" t="s">
        <v>3574</v>
      </c>
      <c r="I8811" s="170" t="s">
        <v>3534</v>
      </c>
      <c r="J8811" s="155" t="s">
        <v>3574</v>
      </c>
      <c r="K8811" s="170"/>
      <c r="L8811" s="170"/>
      <c r="M8811" s="402"/>
      <c r="N8811" s="170">
        <v>1</v>
      </c>
      <c r="O8811" s="170">
        <v>2</v>
      </c>
      <c r="P8811" s="402">
        <v>3416.67</v>
      </c>
    </row>
    <row r="8812" spans="1:16" ht="33.75" x14ac:dyDescent="0.2">
      <c r="A8812" s="406" t="s">
        <v>3527</v>
      </c>
      <c r="B8812" s="406" t="s">
        <v>3526</v>
      </c>
      <c r="C8812" s="170" t="s">
        <v>2594</v>
      </c>
      <c r="D8812" s="405" t="s">
        <v>5244</v>
      </c>
      <c r="E8812" s="404">
        <v>2400</v>
      </c>
      <c r="F8812" s="434" t="s">
        <v>5243</v>
      </c>
      <c r="G8812" s="403" t="s">
        <v>5242</v>
      </c>
      <c r="H8812" s="170" t="s">
        <v>3538</v>
      </c>
      <c r="I8812" s="170" t="s">
        <v>3522</v>
      </c>
      <c r="J8812" s="155" t="s">
        <v>3538</v>
      </c>
      <c r="K8812" s="170"/>
      <c r="L8812" s="170"/>
      <c r="M8812" s="402"/>
      <c r="N8812" s="170">
        <v>1</v>
      </c>
      <c r="O8812" s="170">
        <v>6</v>
      </c>
      <c r="P8812" s="402">
        <v>14400</v>
      </c>
    </row>
    <row r="8813" spans="1:16" ht="33.75" x14ac:dyDescent="0.2">
      <c r="A8813" s="406" t="s">
        <v>3527</v>
      </c>
      <c r="B8813" s="406" t="s">
        <v>3526</v>
      </c>
      <c r="C8813" s="170" t="s">
        <v>2594</v>
      </c>
      <c r="D8813" s="405" t="s">
        <v>3598</v>
      </c>
      <c r="E8813" s="404">
        <v>3500</v>
      </c>
      <c r="F8813" s="434" t="s">
        <v>5241</v>
      </c>
      <c r="G8813" s="403" t="s">
        <v>5240</v>
      </c>
      <c r="H8813" s="170" t="s">
        <v>3779</v>
      </c>
      <c r="I8813" s="170" t="s">
        <v>3529</v>
      </c>
      <c r="J8813" s="155" t="s">
        <v>3779</v>
      </c>
      <c r="K8813" s="170"/>
      <c r="L8813" s="170"/>
      <c r="M8813" s="402"/>
      <c r="N8813" s="170">
        <v>1</v>
      </c>
      <c r="O8813" s="170">
        <v>6</v>
      </c>
      <c r="P8813" s="402">
        <v>21000</v>
      </c>
    </row>
    <row r="8814" spans="1:16" ht="33.75" x14ac:dyDescent="0.2">
      <c r="A8814" s="406" t="s">
        <v>3527</v>
      </c>
      <c r="B8814" s="406" t="s">
        <v>2595</v>
      </c>
      <c r="C8814" s="170" t="s">
        <v>2594</v>
      </c>
      <c r="D8814" s="405" t="s">
        <v>3616</v>
      </c>
      <c r="E8814" s="404">
        <v>3000</v>
      </c>
      <c r="F8814" s="434" t="s">
        <v>5239</v>
      </c>
      <c r="G8814" s="403" t="s">
        <v>5238</v>
      </c>
      <c r="H8814" s="170" t="s">
        <v>3999</v>
      </c>
      <c r="I8814" s="170" t="s">
        <v>3529</v>
      </c>
      <c r="J8814" s="155" t="s">
        <v>3999</v>
      </c>
      <c r="K8814" s="170"/>
      <c r="L8814" s="170"/>
      <c r="M8814" s="402"/>
      <c r="N8814" s="170">
        <v>1</v>
      </c>
      <c r="O8814" s="170">
        <v>2</v>
      </c>
      <c r="P8814" s="402">
        <v>5100</v>
      </c>
    </row>
    <row r="8815" spans="1:16" ht="33.75" x14ac:dyDescent="0.2">
      <c r="A8815" s="406" t="s">
        <v>3527</v>
      </c>
      <c r="B8815" s="406" t="s">
        <v>3526</v>
      </c>
      <c r="C8815" s="170" t="s">
        <v>2594</v>
      </c>
      <c r="D8815" s="405" t="s">
        <v>5237</v>
      </c>
      <c r="E8815" s="404">
        <v>2550</v>
      </c>
      <c r="F8815" s="434" t="s">
        <v>5236</v>
      </c>
      <c r="G8815" s="403" t="s">
        <v>5235</v>
      </c>
      <c r="H8815" s="170" t="s">
        <v>3542</v>
      </c>
      <c r="I8815" s="170" t="s">
        <v>3529</v>
      </c>
      <c r="J8815" s="155" t="s">
        <v>3542</v>
      </c>
      <c r="K8815" s="170"/>
      <c r="L8815" s="170"/>
      <c r="M8815" s="402"/>
      <c r="N8815" s="170">
        <v>1</v>
      </c>
      <c r="O8815" s="170">
        <v>6</v>
      </c>
      <c r="P8815" s="402">
        <v>15300</v>
      </c>
    </row>
    <row r="8816" spans="1:16" ht="33.75" x14ac:dyDescent="0.2">
      <c r="A8816" s="406" t="s">
        <v>3527</v>
      </c>
      <c r="B8816" s="406" t="s">
        <v>3526</v>
      </c>
      <c r="C8816" s="170" t="s">
        <v>2594</v>
      </c>
      <c r="D8816" s="405" t="s">
        <v>3552</v>
      </c>
      <c r="E8816" s="404">
        <v>1800</v>
      </c>
      <c r="F8816" s="434" t="s">
        <v>5234</v>
      </c>
      <c r="G8816" s="403" t="s">
        <v>5233</v>
      </c>
      <c r="H8816" s="170" t="s">
        <v>3695</v>
      </c>
      <c r="I8816" s="170" t="s">
        <v>3534</v>
      </c>
      <c r="J8816" s="155" t="s">
        <v>3695</v>
      </c>
      <c r="K8816" s="170"/>
      <c r="L8816" s="170"/>
      <c r="M8816" s="402"/>
      <c r="N8816" s="170">
        <v>1</v>
      </c>
      <c r="O8816" s="170">
        <v>6</v>
      </c>
      <c r="P8816" s="402">
        <v>10800</v>
      </c>
    </row>
    <row r="8817" spans="1:16" ht="33.75" x14ac:dyDescent="0.2">
      <c r="A8817" s="406" t="s">
        <v>3527</v>
      </c>
      <c r="B8817" s="406" t="s">
        <v>2595</v>
      </c>
      <c r="C8817" s="170" t="s">
        <v>2594</v>
      </c>
      <c r="D8817" s="405" t="s">
        <v>3616</v>
      </c>
      <c r="E8817" s="404">
        <v>3000</v>
      </c>
      <c r="F8817" s="434" t="s">
        <v>5232</v>
      </c>
      <c r="G8817" s="403" t="s">
        <v>5231</v>
      </c>
      <c r="H8817" s="170" t="s">
        <v>3549</v>
      </c>
      <c r="I8817" s="170" t="s">
        <v>3529</v>
      </c>
      <c r="J8817" s="155" t="s">
        <v>3549</v>
      </c>
      <c r="K8817" s="170"/>
      <c r="L8817" s="170"/>
      <c r="M8817" s="402"/>
      <c r="N8817" s="170">
        <v>1</v>
      </c>
      <c r="O8817" s="170">
        <v>2</v>
      </c>
      <c r="P8817" s="402">
        <v>5100</v>
      </c>
    </row>
    <row r="8818" spans="1:16" ht="33.75" x14ac:dyDescent="0.2">
      <c r="A8818" s="406" t="s">
        <v>3527</v>
      </c>
      <c r="B8818" s="406" t="s">
        <v>2595</v>
      </c>
      <c r="C8818" s="170" t="s">
        <v>2594</v>
      </c>
      <c r="D8818" s="405" t="s">
        <v>3616</v>
      </c>
      <c r="E8818" s="404">
        <v>3000</v>
      </c>
      <c r="F8818" s="434" t="s">
        <v>5230</v>
      </c>
      <c r="G8818" s="403" t="s">
        <v>5229</v>
      </c>
      <c r="H8818" s="170" t="s">
        <v>3542</v>
      </c>
      <c r="I8818" s="170" t="s">
        <v>3529</v>
      </c>
      <c r="J8818" s="155" t="s">
        <v>3542</v>
      </c>
      <c r="K8818" s="170"/>
      <c r="L8818" s="170"/>
      <c r="M8818" s="402"/>
      <c r="N8818" s="170">
        <v>1</v>
      </c>
      <c r="O8818" s="170">
        <v>2</v>
      </c>
      <c r="P8818" s="402">
        <v>5100</v>
      </c>
    </row>
    <row r="8819" spans="1:16" ht="33.75" x14ac:dyDescent="0.2">
      <c r="A8819" s="406" t="s">
        <v>3527</v>
      </c>
      <c r="B8819" s="406" t="s">
        <v>3526</v>
      </c>
      <c r="C8819" s="170" t="s">
        <v>2594</v>
      </c>
      <c r="D8819" s="405" t="s">
        <v>3566</v>
      </c>
      <c r="E8819" s="404">
        <v>3500</v>
      </c>
      <c r="F8819" s="434" t="s">
        <v>5228</v>
      </c>
      <c r="G8819" s="403" t="s">
        <v>5227</v>
      </c>
      <c r="H8819" s="170" t="s">
        <v>5084</v>
      </c>
      <c r="I8819" s="170" t="s">
        <v>3623</v>
      </c>
      <c r="J8819" s="155" t="s">
        <v>3623</v>
      </c>
      <c r="K8819" s="170"/>
      <c r="L8819" s="170"/>
      <c r="M8819" s="402"/>
      <c r="N8819" s="170">
        <v>1</v>
      </c>
      <c r="O8819" s="170">
        <v>6</v>
      </c>
      <c r="P8819" s="402">
        <v>21000</v>
      </c>
    </row>
    <row r="8820" spans="1:16" ht="33.75" x14ac:dyDescent="0.2">
      <c r="A8820" s="406" t="s">
        <v>3527</v>
      </c>
      <c r="B8820" s="406" t="s">
        <v>3526</v>
      </c>
      <c r="C8820" s="170" t="s">
        <v>2594</v>
      </c>
      <c r="D8820" s="405" t="s">
        <v>4958</v>
      </c>
      <c r="E8820" s="404">
        <v>8000</v>
      </c>
      <c r="F8820" s="434" t="s">
        <v>5226</v>
      </c>
      <c r="G8820" s="403" t="s">
        <v>5225</v>
      </c>
      <c r="H8820" s="170" t="s">
        <v>3703</v>
      </c>
      <c r="I8820" s="170" t="s">
        <v>3704</v>
      </c>
      <c r="J8820" s="155" t="s">
        <v>3703</v>
      </c>
      <c r="K8820" s="170"/>
      <c r="L8820" s="170"/>
      <c r="M8820" s="402"/>
      <c r="N8820" s="170">
        <v>1</v>
      </c>
      <c r="O8820" s="170">
        <v>6</v>
      </c>
      <c r="P8820" s="402">
        <v>48000</v>
      </c>
    </row>
    <row r="8821" spans="1:16" ht="33.75" x14ac:dyDescent="0.2">
      <c r="A8821" s="406" t="s">
        <v>3527</v>
      </c>
      <c r="B8821" s="406" t="s">
        <v>3526</v>
      </c>
      <c r="C8821" s="170" t="s">
        <v>2594</v>
      </c>
      <c r="D8821" s="405" t="s">
        <v>3566</v>
      </c>
      <c r="E8821" s="404">
        <v>2500</v>
      </c>
      <c r="F8821" s="434" t="s">
        <v>5224</v>
      </c>
      <c r="G8821" s="403" t="s">
        <v>5223</v>
      </c>
      <c r="H8821" s="170" t="s">
        <v>4227</v>
      </c>
      <c r="I8821" s="170" t="s">
        <v>3534</v>
      </c>
      <c r="J8821" s="155" t="s">
        <v>4227</v>
      </c>
      <c r="K8821" s="170"/>
      <c r="L8821" s="170"/>
      <c r="M8821" s="402"/>
      <c r="N8821" s="170">
        <v>1</v>
      </c>
      <c r="O8821" s="170">
        <v>6</v>
      </c>
      <c r="P8821" s="402">
        <v>15000</v>
      </c>
    </row>
    <row r="8822" spans="1:16" ht="33.75" x14ac:dyDescent="0.2">
      <c r="A8822" s="406" t="s">
        <v>3527</v>
      </c>
      <c r="B8822" s="406" t="s">
        <v>3526</v>
      </c>
      <c r="C8822" s="170" t="s">
        <v>2594</v>
      </c>
      <c r="D8822" s="405" t="s">
        <v>3740</v>
      </c>
      <c r="E8822" s="404">
        <v>3500</v>
      </c>
      <c r="F8822" s="434" t="s">
        <v>5222</v>
      </c>
      <c r="G8822" s="403" t="s">
        <v>5221</v>
      </c>
      <c r="H8822" s="170" t="s">
        <v>3567</v>
      </c>
      <c r="I8822" s="170" t="s">
        <v>3534</v>
      </c>
      <c r="J8822" s="155" t="s">
        <v>3567</v>
      </c>
      <c r="K8822" s="170"/>
      <c r="L8822" s="170"/>
      <c r="M8822" s="402"/>
      <c r="N8822" s="170">
        <v>1</v>
      </c>
      <c r="O8822" s="170">
        <v>6</v>
      </c>
      <c r="P8822" s="402">
        <v>21000</v>
      </c>
    </row>
    <row r="8823" spans="1:16" ht="33.75" x14ac:dyDescent="0.2">
      <c r="A8823" s="406" t="s">
        <v>3527</v>
      </c>
      <c r="B8823" s="406" t="s">
        <v>3526</v>
      </c>
      <c r="C8823" s="170" t="s">
        <v>2594</v>
      </c>
      <c r="D8823" s="405" t="s">
        <v>5220</v>
      </c>
      <c r="E8823" s="404">
        <v>3500</v>
      </c>
      <c r="F8823" s="434" t="s">
        <v>5219</v>
      </c>
      <c r="G8823" s="403" t="s">
        <v>5218</v>
      </c>
      <c r="H8823" s="170" t="s">
        <v>3538</v>
      </c>
      <c r="I8823" s="170" t="s">
        <v>3522</v>
      </c>
      <c r="J8823" s="155" t="s">
        <v>3538</v>
      </c>
      <c r="K8823" s="170"/>
      <c r="L8823" s="170"/>
      <c r="M8823" s="402"/>
      <c r="N8823" s="170">
        <v>1</v>
      </c>
      <c r="O8823" s="170">
        <v>6</v>
      </c>
      <c r="P8823" s="402">
        <v>21000</v>
      </c>
    </row>
    <row r="8824" spans="1:16" ht="33.75" x14ac:dyDescent="0.2">
      <c r="A8824" s="406" t="s">
        <v>3527</v>
      </c>
      <c r="B8824" s="406" t="s">
        <v>2595</v>
      </c>
      <c r="C8824" s="170" t="s">
        <v>2594</v>
      </c>
      <c r="D8824" s="405" t="s">
        <v>3616</v>
      </c>
      <c r="E8824" s="404">
        <v>3000</v>
      </c>
      <c r="F8824" s="434" t="s">
        <v>5217</v>
      </c>
      <c r="G8824" s="403" t="s">
        <v>5216</v>
      </c>
      <c r="H8824" s="170" t="s">
        <v>3642</v>
      </c>
      <c r="I8824" s="170" t="s">
        <v>3534</v>
      </c>
      <c r="J8824" s="155" t="s">
        <v>3642</v>
      </c>
      <c r="K8824" s="170"/>
      <c r="L8824" s="170"/>
      <c r="M8824" s="402"/>
      <c r="N8824" s="170">
        <v>1</v>
      </c>
      <c r="O8824" s="170">
        <v>2</v>
      </c>
      <c r="P8824" s="402">
        <v>5100</v>
      </c>
    </row>
    <row r="8825" spans="1:16" ht="33.75" x14ac:dyDescent="0.2">
      <c r="A8825" s="406" t="s">
        <v>3527</v>
      </c>
      <c r="B8825" s="406" t="s">
        <v>3526</v>
      </c>
      <c r="C8825" s="170" t="s">
        <v>2594</v>
      </c>
      <c r="D8825" s="405" t="s">
        <v>4153</v>
      </c>
      <c r="E8825" s="404">
        <v>2340</v>
      </c>
      <c r="F8825" s="434" t="s">
        <v>5215</v>
      </c>
      <c r="G8825" s="403" t="s">
        <v>5214</v>
      </c>
      <c r="H8825" s="170" t="s">
        <v>3538</v>
      </c>
      <c r="I8825" s="170" t="s">
        <v>3931</v>
      </c>
      <c r="J8825" s="155" t="s">
        <v>3538</v>
      </c>
      <c r="K8825" s="170"/>
      <c r="L8825" s="170"/>
      <c r="M8825" s="402"/>
      <c r="N8825" s="170">
        <v>1</v>
      </c>
      <c r="O8825" s="170">
        <v>6</v>
      </c>
      <c r="P8825" s="402">
        <v>14040</v>
      </c>
    </row>
    <row r="8826" spans="1:16" ht="33.75" x14ac:dyDescent="0.2">
      <c r="A8826" s="406" t="s">
        <v>3527</v>
      </c>
      <c r="B8826" s="406" t="s">
        <v>2595</v>
      </c>
      <c r="C8826" s="170" t="s">
        <v>2594</v>
      </c>
      <c r="D8826" s="405" t="s">
        <v>3969</v>
      </c>
      <c r="E8826" s="404">
        <v>2000</v>
      </c>
      <c r="F8826" s="434" t="s">
        <v>5213</v>
      </c>
      <c r="G8826" s="403" t="s">
        <v>5212</v>
      </c>
      <c r="H8826" s="170" t="s">
        <v>3538</v>
      </c>
      <c r="I8826" s="170" t="s">
        <v>3522</v>
      </c>
      <c r="J8826" s="155" t="s">
        <v>3538</v>
      </c>
      <c r="K8826" s="170"/>
      <c r="L8826" s="170"/>
      <c r="M8826" s="402"/>
      <c r="N8826" s="170">
        <v>1</v>
      </c>
      <c r="O8826" s="170">
        <v>2</v>
      </c>
      <c r="P8826" s="402">
        <v>2933.33</v>
      </c>
    </row>
    <row r="8827" spans="1:16" ht="33.75" x14ac:dyDescent="0.2">
      <c r="A8827" s="406" t="s">
        <v>3527</v>
      </c>
      <c r="B8827" s="406" t="s">
        <v>3526</v>
      </c>
      <c r="C8827" s="170" t="s">
        <v>2594</v>
      </c>
      <c r="D8827" s="405" t="s">
        <v>3627</v>
      </c>
      <c r="E8827" s="404">
        <v>3500</v>
      </c>
      <c r="F8827" s="434" t="s">
        <v>5211</v>
      </c>
      <c r="G8827" s="403" t="s">
        <v>5210</v>
      </c>
      <c r="H8827" s="170" t="s">
        <v>3538</v>
      </c>
      <c r="I8827" s="170" t="s">
        <v>3522</v>
      </c>
      <c r="J8827" s="155" t="s">
        <v>3538</v>
      </c>
      <c r="K8827" s="170"/>
      <c r="L8827" s="170"/>
      <c r="M8827" s="402"/>
      <c r="N8827" s="170">
        <v>1</v>
      </c>
      <c r="O8827" s="170">
        <v>6</v>
      </c>
      <c r="P8827" s="402">
        <v>21000</v>
      </c>
    </row>
    <row r="8828" spans="1:16" ht="33.75" x14ac:dyDescent="0.2">
      <c r="A8828" s="406" t="s">
        <v>3527</v>
      </c>
      <c r="B8828" s="406" t="s">
        <v>2595</v>
      </c>
      <c r="C8828" s="170" t="s">
        <v>2594</v>
      </c>
      <c r="D8828" s="405" t="s">
        <v>3616</v>
      </c>
      <c r="E8828" s="404">
        <v>3000</v>
      </c>
      <c r="F8828" s="434" t="s">
        <v>5209</v>
      </c>
      <c r="G8828" s="403" t="s">
        <v>5208</v>
      </c>
      <c r="H8828" s="170" t="s">
        <v>3574</v>
      </c>
      <c r="I8828" s="170" t="s">
        <v>3529</v>
      </c>
      <c r="J8828" s="155" t="s">
        <v>3574</v>
      </c>
      <c r="K8828" s="170"/>
      <c r="L8828" s="170"/>
      <c r="M8828" s="402"/>
      <c r="N8828" s="170">
        <v>1</v>
      </c>
      <c r="O8828" s="170">
        <v>2</v>
      </c>
      <c r="P8828" s="402">
        <v>5100</v>
      </c>
    </row>
    <row r="8829" spans="1:16" ht="33.75" x14ac:dyDescent="0.2">
      <c r="A8829" s="406" t="s">
        <v>3527</v>
      </c>
      <c r="B8829" s="406" t="s">
        <v>3526</v>
      </c>
      <c r="C8829" s="170" t="s">
        <v>2594</v>
      </c>
      <c r="D8829" s="405" t="s">
        <v>3735</v>
      </c>
      <c r="E8829" s="404">
        <v>2500</v>
      </c>
      <c r="F8829" s="434" t="s">
        <v>5207</v>
      </c>
      <c r="G8829" s="403" t="s">
        <v>5206</v>
      </c>
      <c r="H8829" s="170" t="s">
        <v>3574</v>
      </c>
      <c r="I8829" s="170" t="s">
        <v>3534</v>
      </c>
      <c r="J8829" s="155" t="s">
        <v>3574</v>
      </c>
      <c r="K8829" s="170"/>
      <c r="L8829" s="170"/>
      <c r="M8829" s="402"/>
      <c r="N8829" s="170">
        <v>1</v>
      </c>
      <c r="O8829" s="170">
        <v>6</v>
      </c>
      <c r="P8829" s="402">
        <v>15000</v>
      </c>
    </row>
    <row r="8830" spans="1:16" ht="33.75" x14ac:dyDescent="0.2">
      <c r="A8830" s="406" t="s">
        <v>3527</v>
      </c>
      <c r="B8830" s="406" t="s">
        <v>3526</v>
      </c>
      <c r="C8830" s="170" t="s">
        <v>2594</v>
      </c>
      <c r="D8830" s="405" t="s">
        <v>5205</v>
      </c>
      <c r="E8830" s="404">
        <v>4000</v>
      </c>
      <c r="F8830" s="434" t="s">
        <v>5204</v>
      </c>
      <c r="G8830" s="403" t="s">
        <v>5203</v>
      </c>
      <c r="H8830" s="170" t="s">
        <v>3538</v>
      </c>
      <c r="I8830" s="170" t="s">
        <v>3522</v>
      </c>
      <c r="J8830" s="155" t="s">
        <v>3538</v>
      </c>
      <c r="K8830" s="170"/>
      <c r="L8830" s="170"/>
      <c r="M8830" s="402"/>
      <c r="N8830" s="170">
        <v>1</v>
      </c>
      <c r="O8830" s="170">
        <v>6</v>
      </c>
      <c r="P8830" s="402">
        <v>24000</v>
      </c>
    </row>
    <row r="8831" spans="1:16" ht="33.75" x14ac:dyDescent="0.2">
      <c r="A8831" s="406" t="s">
        <v>3527</v>
      </c>
      <c r="B8831" s="406" t="s">
        <v>2595</v>
      </c>
      <c r="C8831" s="170" t="s">
        <v>2594</v>
      </c>
      <c r="D8831" s="405" t="s">
        <v>4775</v>
      </c>
      <c r="E8831" s="404">
        <v>1500</v>
      </c>
      <c r="F8831" s="434" t="s">
        <v>5202</v>
      </c>
      <c r="G8831" s="403" t="s">
        <v>5201</v>
      </c>
      <c r="H8831" s="170" t="s">
        <v>4304</v>
      </c>
      <c r="I8831" s="170" t="s">
        <v>3534</v>
      </c>
      <c r="J8831" s="155" t="s">
        <v>4304</v>
      </c>
      <c r="K8831" s="170"/>
      <c r="L8831" s="170"/>
      <c r="M8831" s="402"/>
      <c r="N8831" s="170">
        <v>1</v>
      </c>
      <c r="O8831" s="170">
        <v>2</v>
      </c>
      <c r="P8831" s="402">
        <v>2050</v>
      </c>
    </row>
    <row r="8832" spans="1:16" ht="33.75" x14ac:dyDescent="0.2">
      <c r="A8832" s="406" t="s">
        <v>3527</v>
      </c>
      <c r="B8832" s="406" t="s">
        <v>3526</v>
      </c>
      <c r="C8832" s="170" t="s">
        <v>2594</v>
      </c>
      <c r="D8832" s="405" t="s">
        <v>3670</v>
      </c>
      <c r="E8832" s="404">
        <v>3950</v>
      </c>
      <c r="F8832" s="434" t="s">
        <v>5200</v>
      </c>
      <c r="G8832" s="403" t="s">
        <v>5199</v>
      </c>
      <c r="H8832" s="170" t="s">
        <v>3574</v>
      </c>
      <c r="I8832" s="170" t="s">
        <v>3534</v>
      </c>
      <c r="J8832" s="155" t="s">
        <v>3574</v>
      </c>
      <c r="K8832" s="170"/>
      <c r="L8832" s="170"/>
      <c r="M8832" s="402"/>
      <c r="N8832" s="170">
        <v>1</v>
      </c>
      <c r="O8832" s="170">
        <v>6</v>
      </c>
      <c r="P8832" s="402">
        <v>23700</v>
      </c>
    </row>
    <row r="8833" spans="1:16" ht="33.75" x14ac:dyDescent="0.2">
      <c r="A8833" s="406" t="s">
        <v>3527</v>
      </c>
      <c r="B8833" s="406" t="s">
        <v>3526</v>
      </c>
      <c r="C8833" s="170" t="s">
        <v>2594</v>
      </c>
      <c r="D8833" s="405" t="s">
        <v>5198</v>
      </c>
      <c r="E8833" s="404">
        <v>2340</v>
      </c>
      <c r="F8833" s="434" t="s">
        <v>5197</v>
      </c>
      <c r="G8833" s="403" t="s">
        <v>5196</v>
      </c>
      <c r="H8833" s="170" t="s">
        <v>3574</v>
      </c>
      <c r="I8833" s="170" t="s">
        <v>3522</v>
      </c>
      <c r="J8833" s="155" t="s">
        <v>3574</v>
      </c>
      <c r="K8833" s="170"/>
      <c r="L8833" s="170"/>
      <c r="M8833" s="402"/>
      <c r="N8833" s="170">
        <v>1</v>
      </c>
      <c r="O8833" s="170">
        <v>6</v>
      </c>
      <c r="P8833" s="402">
        <v>14040</v>
      </c>
    </row>
    <row r="8834" spans="1:16" ht="33.75" x14ac:dyDescent="0.2">
      <c r="A8834" s="406" t="s">
        <v>3527</v>
      </c>
      <c r="B8834" s="406" t="s">
        <v>3526</v>
      </c>
      <c r="C8834" s="170" t="s">
        <v>2594</v>
      </c>
      <c r="D8834" s="405" t="s">
        <v>3740</v>
      </c>
      <c r="E8834" s="404">
        <v>3500</v>
      </c>
      <c r="F8834" s="434" t="s">
        <v>5195</v>
      </c>
      <c r="G8834" s="403" t="s">
        <v>5194</v>
      </c>
      <c r="H8834" s="170" t="s">
        <v>3567</v>
      </c>
      <c r="I8834" s="170" t="s">
        <v>3529</v>
      </c>
      <c r="J8834" s="155" t="s">
        <v>3567</v>
      </c>
      <c r="K8834" s="170"/>
      <c r="L8834" s="170"/>
      <c r="M8834" s="402"/>
      <c r="N8834" s="170">
        <v>1</v>
      </c>
      <c r="O8834" s="170">
        <v>6</v>
      </c>
      <c r="P8834" s="402">
        <v>21000</v>
      </c>
    </row>
    <row r="8835" spans="1:16" ht="33.75" x14ac:dyDescent="0.2">
      <c r="A8835" s="406" t="s">
        <v>3527</v>
      </c>
      <c r="B8835" s="406" t="s">
        <v>3526</v>
      </c>
      <c r="C8835" s="170" t="s">
        <v>2594</v>
      </c>
      <c r="D8835" s="405" t="s">
        <v>4690</v>
      </c>
      <c r="E8835" s="404">
        <v>6000</v>
      </c>
      <c r="F8835" s="434" t="s">
        <v>5193</v>
      </c>
      <c r="G8835" s="403" t="s">
        <v>5192</v>
      </c>
      <c r="H8835" s="170" t="s">
        <v>3674</v>
      </c>
      <c r="I8835" s="170" t="s">
        <v>3529</v>
      </c>
      <c r="J8835" s="155" t="s">
        <v>3674</v>
      </c>
      <c r="K8835" s="170"/>
      <c r="L8835" s="170"/>
      <c r="M8835" s="402"/>
      <c r="N8835" s="170">
        <v>1</v>
      </c>
      <c r="O8835" s="170">
        <v>6</v>
      </c>
      <c r="P8835" s="402">
        <v>36000</v>
      </c>
    </row>
    <row r="8836" spans="1:16" ht="33.75" x14ac:dyDescent="0.2">
      <c r="A8836" s="406" t="s">
        <v>3527</v>
      </c>
      <c r="B8836" s="406" t="s">
        <v>3526</v>
      </c>
      <c r="C8836" s="170" t="s">
        <v>2594</v>
      </c>
      <c r="D8836" s="405" t="s">
        <v>3580</v>
      </c>
      <c r="E8836" s="404">
        <v>1800</v>
      </c>
      <c r="F8836" s="434" t="s">
        <v>5191</v>
      </c>
      <c r="G8836" s="403" t="s">
        <v>5190</v>
      </c>
      <c r="H8836" s="170" t="s">
        <v>3533</v>
      </c>
      <c r="I8836" s="170" t="s">
        <v>3529</v>
      </c>
      <c r="J8836" s="155" t="s">
        <v>3533</v>
      </c>
      <c r="K8836" s="170"/>
      <c r="L8836" s="170"/>
      <c r="M8836" s="402"/>
      <c r="N8836" s="170">
        <v>1</v>
      </c>
      <c r="O8836" s="170">
        <v>6</v>
      </c>
      <c r="P8836" s="402">
        <v>10800</v>
      </c>
    </row>
    <row r="8837" spans="1:16" ht="33.75" x14ac:dyDescent="0.2">
      <c r="A8837" s="406" t="s">
        <v>3527</v>
      </c>
      <c r="B8837" s="406" t="s">
        <v>3526</v>
      </c>
      <c r="C8837" s="170" t="s">
        <v>2594</v>
      </c>
      <c r="D8837" s="405" t="s">
        <v>5189</v>
      </c>
      <c r="E8837" s="404">
        <v>8000</v>
      </c>
      <c r="F8837" s="434" t="s">
        <v>5188</v>
      </c>
      <c r="G8837" s="403" t="s">
        <v>5187</v>
      </c>
      <c r="H8837" s="170" t="s">
        <v>3542</v>
      </c>
      <c r="I8837" s="170" t="s">
        <v>3529</v>
      </c>
      <c r="J8837" s="155" t="s">
        <v>3542</v>
      </c>
      <c r="K8837" s="170"/>
      <c r="L8837" s="170"/>
      <c r="M8837" s="402"/>
      <c r="N8837" s="170">
        <v>1</v>
      </c>
      <c r="O8837" s="170">
        <v>6</v>
      </c>
      <c r="P8837" s="402">
        <v>48000</v>
      </c>
    </row>
    <row r="8838" spans="1:16" ht="33.75" x14ac:dyDescent="0.2">
      <c r="A8838" s="406" t="s">
        <v>3527</v>
      </c>
      <c r="B8838" s="406" t="s">
        <v>3526</v>
      </c>
      <c r="C8838" s="170" t="s">
        <v>2594</v>
      </c>
      <c r="D8838" s="405" t="s">
        <v>3887</v>
      </c>
      <c r="E8838" s="404">
        <v>1800</v>
      </c>
      <c r="F8838" s="434" t="s">
        <v>5186</v>
      </c>
      <c r="G8838" s="403" t="s">
        <v>5185</v>
      </c>
      <c r="H8838" s="170" t="s">
        <v>3884</v>
      </c>
      <c r="I8838" s="170" t="s">
        <v>3522</v>
      </c>
      <c r="J8838" s="155" t="s">
        <v>3884</v>
      </c>
      <c r="K8838" s="170"/>
      <c r="L8838" s="170"/>
      <c r="M8838" s="402"/>
      <c r="N8838" s="170">
        <v>1</v>
      </c>
      <c r="O8838" s="170">
        <v>6</v>
      </c>
      <c r="P8838" s="402">
        <v>10800</v>
      </c>
    </row>
    <row r="8839" spans="1:16" ht="33.75" x14ac:dyDescent="0.2">
      <c r="A8839" s="406" t="s">
        <v>3527</v>
      </c>
      <c r="B8839" s="406" t="s">
        <v>3526</v>
      </c>
      <c r="C8839" s="170" t="s">
        <v>2594</v>
      </c>
      <c r="D8839" s="405" t="s">
        <v>5184</v>
      </c>
      <c r="E8839" s="404">
        <v>2075</v>
      </c>
      <c r="F8839" s="434" t="s">
        <v>5183</v>
      </c>
      <c r="G8839" s="403" t="s">
        <v>5182</v>
      </c>
      <c r="H8839" s="170" t="s">
        <v>4209</v>
      </c>
      <c r="I8839" s="170" t="s">
        <v>3534</v>
      </c>
      <c r="J8839" s="155" t="s">
        <v>4209</v>
      </c>
      <c r="K8839" s="170"/>
      <c r="L8839" s="170"/>
      <c r="M8839" s="402"/>
      <c r="N8839" s="170">
        <v>1</v>
      </c>
      <c r="O8839" s="170">
        <v>6</v>
      </c>
      <c r="P8839" s="402">
        <v>12450</v>
      </c>
    </row>
    <row r="8840" spans="1:16" ht="33.75" x14ac:dyDescent="0.2">
      <c r="A8840" s="406" t="s">
        <v>3527</v>
      </c>
      <c r="B8840" s="406" t="s">
        <v>3526</v>
      </c>
      <c r="C8840" s="170" t="s">
        <v>2594</v>
      </c>
      <c r="D8840" s="405" t="s">
        <v>4762</v>
      </c>
      <c r="E8840" s="404">
        <v>2000</v>
      </c>
      <c r="F8840" s="434" t="s">
        <v>5181</v>
      </c>
      <c r="G8840" s="403" t="s">
        <v>5180</v>
      </c>
      <c r="H8840" s="170" t="s">
        <v>3533</v>
      </c>
      <c r="I8840" s="170" t="s">
        <v>3522</v>
      </c>
      <c r="J8840" s="155" t="s">
        <v>3533</v>
      </c>
      <c r="K8840" s="170"/>
      <c r="L8840" s="170"/>
      <c r="M8840" s="402"/>
      <c r="N8840" s="170">
        <v>1</v>
      </c>
      <c r="O8840" s="170">
        <v>6</v>
      </c>
      <c r="P8840" s="402">
        <v>12000</v>
      </c>
    </row>
    <row r="8841" spans="1:16" ht="33.75" x14ac:dyDescent="0.2">
      <c r="A8841" s="406" t="s">
        <v>3527</v>
      </c>
      <c r="B8841" s="406" t="s">
        <v>2595</v>
      </c>
      <c r="C8841" s="170" t="s">
        <v>2594</v>
      </c>
      <c r="D8841" s="405" t="s">
        <v>3616</v>
      </c>
      <c r="E8841" s="404">
        <v>3000</v>
      </c>
      <c r="F8841" s="434" t="s">
        <v>5179</v>
      </c>
      <c r="G8841" s="403" t="s">
        <v>5178</v>
      </c>
      <c r="H8841" s="170" t="s">
        <v>3549</v>
      </c>
      <c r="I8841" s="170" t="s">
        <v>3534</v>
      </c>
      <c r="J8841" s="155" t="s">
        <v>3549</v>
      </c>
      <c r="K8841" s="170"/>
      <c r="L8841" s="170"/>
      <c r="M8841" s="402"/>
      <c r="N8841" s="170">
        <v>1</v>
      </c>
      <c r="O8841" s="170">
        <v>2</v>
      </c>
      <c r="P8841" s="402">
        <v>5100</v>
      </c>
    </row>
    <row r="8842" spans="1:16" ht="33.75" x14ac:dyDescent="0.2">
      <c r="A8842" s="406" t="s">
        <v>3527</v>
      </c>
      <c r="B8842" s="406" t="s">
        <v>3526</v>
      </c>
      <c r="C8842" s="170" t="s">
        <v>2594</v>
      </c>
      <c r="D8842" s="405" t="s">
        <v>3552</v>
      </c>
      <c r="E8842" s="404">
        <v>1800</v>
      </c>
      <c r="F8842" s="434" t="s">
        <v>5177</v>
      </c>
      <c r="G8842" s="403" t="s">
        <v>5176</v>
      </c>
      <c r="H8842" s="170" t="s">
        <v>3712</v>
      </c>
      <c r="I8842" s="170" t="s">
        <v>3534</v>
      </c>
      <c r="J8842" s="155" t="s">
        <v>3712</v>
      </c>
      <c r="K8842" s="170"/>
      <c r="L8842" s="170"/>
      <c r="M8842" s="402"/>
      <c r="N8842" s="170">
        <v>1</v>
      </c>
      <c r="O8842" s="170">
        <v>6</v>
      </c>
      <c r="P8842" s="402">
        <v>10800</v>
      </c>
    </row>
    <row r="8843" spans="1:16" ht="33.75" x14ac:dyDescent="0.2">
      <c r="A8843" s="406" t="s">
        <v>3527</v>
      </c>
      <c r="B8843" s="406" t="s">
        <v>3526</v>
      </c>
      <c r="C8843" s="170" t="s">
        <v>2594</v>
      </c>
      <c r="D8843" s="405" t="s">
        <v>3558</v>
      </c>
      <c r="E8843" s="404">
        <v>3500</v>
      </c>
      <c r="F8843" s="434" t="s">
        <v>5175</v>
      </c>
      <c r="G8843" s="403" t="s">
        <v>5174</v>
      </c>
      <c r="H8843" s="170" t="s">
        <v>5084</v>
      </c>
      <c r="I8843" s="170" t="s">
        <v>3534</v>
      </c>
      <c r="J8843" s="155" t="s">
        <v>5084</v>
      </c>
      <c r="K8843" s="170"/>
      <c r="L8843" s="170"/>
      <c r="M8843" s="402"/>
      <c r="N8843" s="170">
        <v>1</v>
      </c>
      <c r="O8843" s="170">
        <v>6</v>
      </c>
      <c r="P8843" s="402">
        <v>21000</v>
      </c>
    </row>
    <row r="8844" spans="1:16" ht="33.75" x14ac:dyDescent="0.2">
      <c r="A8844" s="406" t="s">
        <v>3527</v>
      </c>
      <c r="B8844" s="406" t="s">
        <v>2595</v>
      </c>
      <c r="C8844" s="170" t="s">
        <v>2594</v>
      </c>
      <c r="D8844" s="405" t="s">
        <v>3616</v>
      </c>
      <c r="E8844" s="404">
        <v>3000</v>
      </c>
      <c r="F8844" s="434" t="s">
        <v>5173</v>
      </c>
      <c r="G8844" s="403" t="s">
        <v>5172</v>
      </c>
      <c r="H8844" s="170" t="s">
        <v>3574</v>
      </c>
      <c r="I8844" s="170" t="s">
        <v>3529</v>
      </c>
      <c r="J8844" s="155" t="s">
        <v>3574</v>
      </c>
      <c r="K8844" s="170"/>
      <c r="L8844" s="170"/>
      <c r="M8844" s="402"/>
      <c r="N8844" s="170">
        <v>1</v>
      </c>
      <c r="O8844" s="170">
        <v>2</v>
      </c>
      <c r="P8844" s="402">
        <v>5100</v>
      </c>
    </row>
    <row r="8845" spans="1:16" ht="33.75" x14ac:dyDescent="0.2">
      <c r="A8845" s="406" t="s">
        <v>3527</v>
      </c>
      <c r="B8845" s="406" t="s">
        <v>3526</v>
      </c>
      <c r="C8845" s="170" t="s">
        <v>2594</v>
      </c>
      <c r="D8845" s="405" t="s">
        <v>3789</v>
      </c>
      <c r="E8845" s="404">
        <v>2000</v>
      </c>
      <c r="F8845" s="434" t="s">
        <v>5171</v>
      </c>
      <c r="G8845" s="403" t="s">
        <v>5170</v>
      </c>
      <c r="H8845" s="170" t="s">
        <v>3574</v>
      </c>
      <c r="I8845" s="170" t="s">
        <v>3623</v>
      </c>
      <c r="J8845" s="155" t="s">
        <v>3623</v>
      </c>
      <c r="K8845" s="170"/>
      <c r="L8845" s="170"/>
      <c r="M8845" s="402"/>
      <c r="N8845" s="170">
        <v>1</v>
      </c>
      <c r="O8845" s="170">
        <v>6</v>
      </c>
      <c r="P8845" s="402">
        <v>12000</v>
      </c>
    </row>
    <row r="8846" spans="1:16" ht="33.75" x14ac:dyDescent="0.2">
      <c r="A8846" s="406" t="s">
        <v>3527</v>
      </c>
      <c r="B8846" s="406" t="s">
        <v>3526</v>
      </c>
      <c r="C8846" s="170" t="s">
        <v>2594</v>
      </c>
      <c r="D8846" s="405" t="s">
        <v>5169</v>
      </c>
      <c r="E8846" s="404">
        <v>1700</v>
      </c>
      <c r="F8846" s="434" t="s">
        <v>5168</v>
      </c>
      <c r="G8846" s="403" t="s">
        <v>5167</v>
      </c>
      <c r="H8846" s="170" t="s">
        <v>3595</v>
      </c>
      <c r="I8846" s="170" t="s">
        <v>3534</v>
      </c>
      <c r="J8846" s="155" t="s">
        <v>3595</v>
      </c>
      <c r="K8846" s="170"/>
      <c r="L8846" s="170"/>
      <c r="M8846" s="402"/>
      <c r="N8846" s="170">
        <v>1</v>
      </c>
      <c r="O8846" s="170">
        <v>6</v>
      </c>
      <c r="P8846" s="402">
        <v>10200</v>
      </c>
    </row>
    <row r="8847" spans="1:16" ht="33.75" x14ac:dyDescent="0.2">
      <c r="A8847" s="406" t="s">
        <v>3527</v>
      </c>
      <c r="B8847" s="406" t="s">
        <v>3526</v>
      </c>
      <c r="C8847" s="170" t="s">
        <v>2594</v>
      </c>
      <c r="D8847" s="405" t="s">
        <v>5166</v>
      </c>
      <c r="E8847" s="404">
        <v>2000</v>
      </c>
      <c r="F8847" s="434" t="s">
        <v>5165</v>
      </c>
      <c r="G8847" s="403" t="s">
        <v>5164</v>
      </c>
      <c r="H8847" s="170" t="s">
        <v>3567</v>
      </c>
      <c r="I8847" s="170" t="s">
        <v>3529</v>
      </c>
      <c r="J8847" s="155" t="s">
        <v>3567</v>
      </c>
      <c r="K8847" s="170"/>
      <c r="L8847" s="170"/>
      <c r="M8847" s="402"/>
      <c r="N8847" s="170">
        <v>1</v>
      </c>
      <c r="O8847" s="170">
        <v>6</v>
      </c>
      <c r="P8847" s="402">
        <v>12000</v>
      </c>
    </row>
    <row r="8848" spans="1:16" ht="33.75" x14ac:dyDescent="0.2">
      <c r="A8848" s="406" t="s">
        <v>3527</v>
      </c>
      <c r="B8848" s="406" t="s">
        <v>2595</v>
      </c>
      <c r="C8848" s="170" t="s">
        <v>2594</v>
      </c>
      <c r="D8848" s="405" t="s">
        <v>3616</v>
      </c>
      <c r="E8848" s="404">
        <v>3000</v>
      </c>
      <c r="F8848" s="434" t="s">
        <v>5163</v>
      </c>
      <c r="G8848" s="403" t="s">
        <v>5162</v>
      </c>
      <c r="H8848" s="170" t="s">
        <v>3779</v>
      </c>
      <c r="I8848" s="170" t="s">
        <v>3522</v>
      </c>
      <c r="J8848" s="155" t="s">
        <v>3779</v>
      </c>
      <c r="K8848" s="170"/>
      <c r="L8848" s="170"/>
      <c r="M8848" s="402"/>
      <c r="N8848" s="170">
        <v>1</v>
      </c>
      <c r="O8848" s="170">
        <v>2</v>
      </c>
      <c r="P8848" s="402">
        <v>5000</v>
      </c>
    </row>
    <row r="8849" spans="1:16" ht="33.75" x14ac:dyDescent="0.2">
      <c r="A8849" s="406" t="s">
        <v>3527</v>
      </c>
      <c r="B8849" s="406" t="s">
        <v>3526</v>
      </c>
      <c r="C8849" s="170" t="s">
        <v>2594</v>
      </c>
      <c r="D8849" s="405" t="s">
        <v>4294</v>
      </c>
      <c r="E8849" s="404">
        <v>2970</v>
      </c>
      <c r="F8849" s="434" t="s">
        <v>5161</v>
      </c>
      <c r="G8849" s="403" t="s">
        <v>5160</v>
      </c>
      <c r="H8849" s="170" t="s">
        <v>3574</v>
      </c>
      <c r="I8849" s="170" t="s">
        <v>3522</v>
      </c>
      <c r="J8849" s="155" t="s">
        <v>3574</v>
      </c>
      <c r="K8849" s="170"/>
      <c r="L8849" s="170"/>
      <c r="M8849" s="402"/>
      <c r="N8849" s="170">
        <v>1</v>
      </c>
      <c r="O8849" s="170">
        <v>6</v>
      </c>
      <c r="P8849" s="402">
        <v>17820</v>
      </c>
    </row>
    <row r="8850" spans="1:16" ht="33.75" x14ac:dyDescent="0.2">
      <c r="A8850" s="406" t="s">
        <v>3527</v>
      </c>
      <c r="B8850" s="406" t="s">
        <v>3526</v>
      </c>
      <c r="C8850" s="170" t="s">
        <v>2594</v>
      </c>
      <c r="D8850" s="405" t="s">
        <v>3627</v>
      </c>
      <c r="E8850" s="404">
        <v>3500</v>
      </c>
      <c r="F8850" s="434" t="s">
        <v>5159</v>
      </c>
      <c r="G8850" s="403" t="s">
        <v>5158</v>
      </c>
      <c r="H8850" s="170" t="s">
        <v>3533</v>
      </c>
      <c r="I8850" s="170" t="s">
        <v>3529</v>
      </c>
      <c r="J8850" s="155" t="s">
        <v>3533</v>
      </c>
      <c r="K8850" s="170"/>
      <c r="L8850" s="170"/>
      <c r="M8850" s="402"/>
      <c r="N8850" s="170">
        <v>1</v>
      </c>
      <c r="O8850" s="170">
        <v>6</v>
      </c>
      <c r="P8850" s="402">
        <v>21000</v>
      </c>
    </row>
    <row r="8851" spans="1:16" ht="33.75" x14ac:dyDescent="0.2">
      <c r="A8851" s="406" t="s">
        <v>3527</v>
      </c>
      <c r="B8851" s="406" t="s">
        <v>3526</v>
      </c>
      <c r="C8851" s="170" t="s">
        <v>2594</v>
      </c>
      <c r="D8851" s="405" t="s">
        <v>5157</v>
      </c>
      <c r="E8851" s="404">
        <v>3500</v>
      </c>
      <c r="F8851" s="434" t="s">
        <v>5156</v>
      </c>
      <c r="G8851" s="403" t="s">
        <v>5155</v>
      </c>
      <c r="H8851" s="170" t="s">
        <v>3567</v>
      </c>
      <c r="I8851" s="170" t="s">
        <v>3529</v>
      </c>
      <c r="J8851" s="155" t="s">
        <v>3567</v>
      </c>
      <c r="K8851" s="170"/>
      <c r="L8851" s="170"/>
      <c r="M8851" s="402"/>
      <c r="N8851" s="170">
        <v>1</v>
      </c>
      <c r="O8851" s="170">
        <v>6</v>
      </c>
      <c r="P8851" s="402">
        <v>21000</v>
      </c>
    </row>
    <row r="8852" spans="1:16" ht="33.75" x14ac:dyDescent="0.2">
      <c r="A8852" s="406" t="s">
        <v>3527</v>
      </c>
      <c r="B8852" s="406" t="s">
        <v>3526</v>
      </c>
      <c r="C8852" s="170" t="s">
        <v>2594</v>
      </c>
      <c r="D8852" s="405" t="s">
        <v>3627</v>
      </c>
      <c r="E8852" s="404">
        <v>3500</v>
      </c>
      <c r="F8852" s="434" t="s">
        <v>5154</v>
      </c>
      <c r="G8852" s="403" t="s">
        <v>5153</v>
      </c>
      <c r="H8852" s="170" t="s">
        <v>3567</v>
      </c>
      <c r="I8852" s="170" t="s">
        <v>3529</v>
      </c>
      <c r="J8852" s="155" t="s">
        <v>3567</v>
      </c>
      <c r="K8852" s="170"/>
      <c r="L8852" s="170"/>
      <c r="M8852" s="402"/>
      <c r="N8852" s="170">
        <v>1</v>
      </c>
      <c r="O8852" s="170">
        <v>6</v>
      </c>
      <c r="P8852" s="402">
        <v>21000</v>
      </c>
    </row>
    <row r="8853" spans="1:16" ht="33.75" x14ac:dyDescent="0.2">
      <c r="A8853" s="406" t="s">
        <v>3527</v>
      </c>
      <c r="B8853" s="406" t="s">
        <v>2595</v>
      </c>
      <c r="C8853" s="170" t="s">
        <v>2594</v>
      </c>
      <c r="D8853" s="405" t="s">
        <v>5152</v>
      </c>
      <c r="E8853" s="404">
        <v>2229</v>
      </c>
      <c r="F8853" s="434" t="s">
        <v>5151</v>
      </c>
      <c r="G8853" s="403" t="s">
        <v>5150</v>
      </c>
      <c r="H8853" s="170" t="s">
        <v>3779</v>
      </c>
      <c r="I8853" s="170" t="s">
        <v>3529</v>
      </c>
      <c r="J8853" s="155" t="s">
        <v>3779</v>
      </c>
      <c r="K8853" s="170"/>
      <c r="L8853" s="170"/>
      <c r="M8853" s="402"/>
      <c r="N8853" s="170">
        <v>1</v>
      </c>
      <c r="O8853" s="170">
        <v>1</v>
      </c>
      <c r="P8853" s="402">
        <v>2229</v>
      </c>
    </row>
    <row r="8854" spans="1:16" ht="33.75" x14ac:dyDescent="0.2">
      <c r="A8854" s="406" t="s">
        <v>3527</v>
      </c>
      <c r="B8854" s="406" t="s">
        <v>2595</v>
      </c>
      <c r="C8854" s="170" t="s">
        <v>2594</v>
      </c>
      <c r="D8854" s="405" t="s">
        <v>4778</v>
      </c>
      <c r="E8854" s="404">
        <v>2500</v>
      </c>
      <c r="F8854" s="434" t="s">
        <v>5149</v>
      </c>
      <c r="G8854" s="403" t="s">
        <v>5148</v>
      </c>
      <c r="H8854" s="170" t="s">
        <v>3549</v>
      </c>
      <c r="I8854" s="170" t="s">
        <v>3534</v>
      </c>
      <c r="J8854" s="155" t="s">
        <v>3549</v>
      </c>
      <c r="K8854" s="170"/>
      <c r="L8854" s="170"/>
      <c r="M8854" s="402"/>
      <c r="N8854" s="170">
        <v>1</v>
      </c>
      <c r="O8854" s="170">
        <v>2</v>
      </c>
      <c r="P8854" s="402">
        <v>3666.67</v>
      </c>
    </row>
    <row r="8855" spans="1:16" ht="33.75" x14ac:dyDescent="0.2">
      <c r="A8855" s="406" t="s">
        <v>3527</v>
      </c>
      <c r="B8855" s="406" t="s">
        <v>3526</v>
      </c>
      <c r="C8855" s="170" t="s">
        <v>2594</v>
      </c>
      <c r="D8855" s="405" t="s">
        <v>3598</v>
      </c>
      <c r="E8855" s="404">
        <v>3500</v>
      </c>
      <c r="F8855" s="434" t="s">
        <v>5147</v>
      </c>
      <c r="G8855" s="403" t="s">
        <v>5146</v>
      </c>
      <c r="H8855" s="170" t="s">
        <v>5145</v>
      </c>
      <c r="I8855" s="170" t="s">
        <v>3529</v>
      </c>
      <c r="J8855" s="155" t="s">
        <v>5145</v>
      </c>
      <c r="K8855" s="170"/>
      <c r="L8855" s="170"/>
      <c r="M8855" s="402"/>
      <c r="N8855" s="170">
        <v>1</v>
      </c>
      <c r="O8855" s="170">
        <v>6</v>
      </c>
      <c r="P8855" s="402">
        <v>21000</v>
      </c>
    </row>
    <row r="8856" spans="1:16" ht="33.75" x14ac:dyDescent="0.2">
      <c r="A8856" s="406" t="s">
        <v>3527</v>
      </c>
      <c r="B8856" s="406" t="s">
        <v>3526</v>
      </c>
      <c r="C8856" s="170" t="s">
        <v>2594</v>
      </c>
      <c r="D8856" s="405" t="s">
        <v>3627</v>
      </c>
      <c r="E8856" s="404">
        <v>3500</v>
      </c>
      <c r="F8856" s="434" t="s">
        <v>5144</v>
      </c>
      <c r="G8856" s="403" t="s">
        <v>5143</v>
      </c>
      <c r="H8856" s="170" t="s">
        <v>3595</v>
      </c>
      <c r="I8856" s="170" t="s">
        <v>3534</v>
      </c>
      <c r="J8856" s="155" t="s">
        <v>3595</v>
      </c>
      <c r="K8856" s="170"/>
      <c r="L8856" s="170"/>
      <c r="M8856" s="402"/>
      <c r="N8856" s="170">
        <v>1</v>
      </c>
      <c r="O8856" s="170">
        <v>6</v>
      </c>
      <c r="P8856" s="402">
        <v>21000</v>
      </c>
    </row>
    <row r="8857" spans="1:16" ht="33.75" x14ac:dyDescent="0.2">
      <c r="A8857" s="406" t="s">
        <v>3527</v>
      </c>
      <c r="B8857" s="406" t="s">
        <v>3526</v>
      </c>
      <c r="C8857" s="170" t="s">
        <v>2594</v>
      </c>
      <c r="D8857" s="405" t="s">
        <v>3552</v>
      </c>
      <c r="E8857" s="404">
        <v>1800</v>
      </c>
      <c r="F8857" s="434" t="s">
        <v>5142</v>
      </c>
      <c r="G8857" s="403" t="s">
        <v>5141</v>
      </c>
      <c r="H8857" s="170" t="s">
        <v>3827</v>
      </c>
      <c r="I8857" s="170" t="s">
        <v>3529</v>
      </c>
      <c r="J8857" s="155" t="s">
        <v>3827</v>
      </c>
      <c r="K8857" s="170"/>
      <c r="L8857" s="170"/>
      <c r="M8857" s="402"/>
      <c r="N8857" s="170">
        <v>1</v>
      </c>
      <c r="O8857" s="170">
        <v>6</v>
      </c>
      <c r="P8857" s="402">
        <v>10800</v>
      </c>
    </row>
    <row r="8858" spans="1:16" ht="33.75" x14ac:dyDescent="0.2">
      <c r="A8858" s="406" t="s">
        <v>3527</v>
      </c>
      <c r="B8858" s="406" t="s">
        <v>3526</v>
      </c>
      <c r="C8858" s="170" t="s">
        <v>2594</v>
      </c>
      <c r="D8858" s="405" t="s">
        <v>3548</v>
      </c>
      <c r="E8858" s="404">
        <v>3000</v>
      </c>
      <c r="F8858" s="434" t="s">
        <v>5140</v>
      </c>
      <c r="G8858" s="403" t="s">
        <v>5139</v>
      </c>
      <c r="H8858" s="170" t="s">
        <v>3533</v>
      </c>
      <c r="I8858" s="170" t="s">
        <v>3529</v>
      </c>
      <c r="J8858" s="155" t="s">
        <v>3533</v>
      </c>
      <c r="K8858" s="170"/>
      <c r="L8858" s="170"/>
      <c r="M8858" s="402"/>
      <c r="N8858" s="170">
        <v>1</v>
      </c>
      <c r="O8858" s="170">
        <v>6</v>
      </c>
      <c r="P8858" s="402">
        <v>18000</v>
      </c>
    </row>
    <row r="8859" spans="1:16" ht="33.75" x14ac:dyDescent="0.2">
      <c r="A8859" s="406" t="s">
        <v>3527</v>
      </c>
      <c r="B8859" s="406" t="s">
        <v>3526</v>
      </c>
      <c r="C8859" s="170" t="s">
        <v>2594</v>
      </c>
      <c r="D8859" s="405" t="s">
        <v>3789</v>
      </c>
      <c r="E8859" s="404">
        <v>2000</v>
      </c>
      <c r="F8859" s="434" t="s">
        <v>5138</v>
      </c>
      <c r="G8859" s="403" t="s">
        <v>5137</v>
      </c>
      <c r="H8859" s="170" t="s">
        <v>3574</v>
      </c>
      <c r="I8859" s="170" t="s">
        <v>3534</v>
      </c>
      <c r="J8859" s="155" t="s">
        <v>3574</v>
      </c>
      <c r="K8859" s="170"/>
      <c r="L8859" s="170"/>
      <c r="M8859" s="402"/>
      <c r="N8859" s="170">
        <v>1</v>
      </c>
      <c r="O8859" s="170">
        <v>6</v>
      </c>
      <c r="P8859" s="402">
        <v>12000</v>
      </c>
    </row>
    <row r="8860" spans="1:16" ht="33.75" x14ac:dyDescent="0.2">
      <c r="A8860" s="406" t="s">
        <v>3527</v>
      </c>
      <c r="B8860" s="406" t="s">
        <v>3526</v>
      </c>
      <c r="C8860" s="170" t="s">
        <v>2594</v>
      </c>
      <c r="D8860" s="405" t="s">
        <v>4294</v>
      </c>
      <c r="E8860" s="404">
        <v>3000</v>
      </c>
      <c r="F8860" s="434" t="s">
        <v>5136</v>
      </c>
      <c r="G8860" s="403" t="s">
        <v>5135</v>
      </c>
      <c r="H8860" s="170" t="s">
        <v>3533</v>
      </c>
      <c r="I8860" s="170" t="s">
        <v>3534</v>
      </c>
      <c r="J8860" s="155" t="s">
        <v>3533</v>
      </c>
      <c r="K8860" s="170"/>
      <c r="L8860" s="170"/>
      <c r="M8860" s="402"/>
      <c r="N8860" s="170">
        <v>1</v>
      </c>
      <c r="O8860" s="170">
        <v>6</v>
      </c>
      <c r="P8860" s="402">
        <v>18000</v>
      </c>
    </row>
    <row r="8861" spans="1:16" ht="33.75" x14ac:dyDescent="0.2">
      <c r="A8861" s="406" t="s">
        <v>3527</v>
      </c>
      <c r="B8861" s="406" t="s">
        <v>3526</v>
      </c>
      <c r="C8861" s="170" t="s">
        <v>2594</v>
      </c>
      <c r="D8861" s="405" t="s">
        <v>5134</v>
      </c>
      <c r="E8861" s="404">
        <v>1300</v>
      </c>
      <c r="F8861" s="434" t="s">
        <v>5133</v>
      </c>
      <c r="G8861" s="403" t="s">
        <v>5132</v>
      </c>
      <c r="H8861" s="170" t="s">
        <v>3574</v>
      </c>
      <c r="I8861" s="170" t="s">
        <v>3623</v>
      </c>
      <c r="J8861" s="155" t="s">
        <v>3623</v>
      </c>
      <c r="K8861" s="170"/>
      <c r="L8861" s="170"/>
      <c r="M8861" s="402"/>
      <c r="N8861" s="170">
        <v>1</v>
      </c>
      <c r="O8861" s="170">
        <v>6</v>
      </c>
      <c r="P8861" s="402">
        <v>7800</v>
      </c>
    </row>
    <row r="8862" spans="1:16" ht="33.75" x14ac:dyDescent="0.2">
      <c r="A8862" s="406" t="s">
        <v>3527</v>
      </c>
      <c r="B8862" s="406" t="s">
        <v>3526</v>
      </c>
      <c r="C8862" s="170" t="s">
        <v>2594</v>
      </c>
      <c r="D8862" s="405" t="s">
        <v>5079</v>
      </c>
      <c r="E8862" s="404">
        <v>1300</v>
      </c>
      <c r="F8862" s="434" t="s">
        <v>5131</v>
      </c>
      <c r="G8862" s="403" t="s">
        <v>5130</v>
      </c>
      <c r="H8862" s="170" t="s">
        <v>3542</v>
      </c>
      <c r="I8862" s="170" t="s">
        <v>3534</v>
      </c>
      <c r="J8862" s="155" t="s">
        <v>3542</v>
      </c>
      <c r="K8862" s="170"/>
      <c r="L8862" s="170"/>
      <c r="M8862" s="402"/>
      <c r="N8862" s="170">
        <v>1</v>
      </c>
      <c r="O8862" s="170">
        <v>6</v>
      </c>
      <c r="P8862" s="402">
        <v>7800</v>
      </c>
    </row>
    <row r="8863" spans="1:16" ht="33.75" x14ac:dyDescent="0.2">
      <c r="A8863" s="406" t="s">
        <v>3527</v>
      </c>
      <c r="B8863" s="406" t="s">
        <v>3526</v>
      </c>
      <c r="C8863" s="170" t="s">
        <v>2594</v>
      </c>
      <c r="D8863" s="405" t="s">
        <v>3532</v>
      </c>
      <c r="E8863" s="404">
        <v>2500</v>
      </c>
      <c r="F8863" s="434" t="s">
        <v>5129</v>
      </c>
      <c r="G8863" s="403" t="s">
        <v>5128</v>
      </c>
      <c r="H8863" s="170" t="s">
        <v>3542</v>
      </c>
      <c r="I8863" s="170" t="s">
        <v>3623</v>
      </c>
      <c r="J8863" s="155" t="s">
        <v>3623</v>
      </c>
      <c r="K8863" s="170"/>
      <c r="L8863" s="170"/>
      <c r="M8863" s="402"/>
      <c r="N8863" s="170">
        <v>1</v>
      </c>
      <c r="O8863" s="170">
        <v>5</v>
      </c>
      <c r="P8863" s="402">
        <v>14100.16</v>
      </c>
    </row>
    <row r="8864" spans="1:16" ht="33.75" x14ac:dyDescent="0.2">
      <c r="A8864" s="406" t="s">
        <v>3527</v>
      </c>
      <c r="B8864" s="406" t="s">
        <v>2595</v>
      </c>
      <c r="C8864" s="170" t="s">
        <v>2594</v>
      </c>
      <c r="D8864" s="405" t="s">
        <v>3616</v>
      </c>
      <c r="E8864" s="404">
        <v>3000</v>
      </c>
      <c r="F8864" s="434" t="s">
        <v>5129</v>
      </c>
      <c r="G8864" s="403" t="s">
        <v>5128</v>
      </c>
      <c r="H8864" s="170" t="s">
        <v>3542</v>
      </c>
      <c r="I8864" s="170" t="s">
        <v>3623</v>
      </c>
      <c r="J8864" s="155" t="s">
        <v>3623</v>
      </c>
      <c r="K8864" s="170"/>
      <c r="L8864" s="170"/>
      <c r="M8864" s="402"/>
      <c r="N8864" s="170">
        <v>1</v>
      </c>
      <c r="O8864" s="170">
        <v>2</v>
      </c>
      <c r="P8864" s="402">
        <v>5100</v>
      </c>
    </row>
    <row r="8865" spans="1:16" ht="33.75" x14ac:dyDescent="0.2">
      <c r="A8865" s="406" t="s">
        <v>3527</v>
      </c>
      <c r="B8865" s="406" t="s">
        <v>3526</v>
      </c>
      <c r="C8865" s="170" t="s">
        <v>2594</v>
      </c>
      <c r="D8865" s="405" t="s">
        <v>3598</v>
      </c>
      <c r="E8865" s="404">
        <v>3500</v>
      </c>
      <c r="F8865" s="434" t="s">
        <v>5127</v>
      </c>
      <c r="G8865" s="403" t="s">
        <v>5126</v>
      </c>
      <c r="H8865" s="170" t="s">
        <v>3533</v>
      </c>
      <c r="I8865" s="170" t="s">
        <v>3534</v>
      </c>
      <c r="J8865" s="155" t="s">
        <v>3533</v>
      </c>
      <c r="K8865" s="170"/>
      <c r="L8865" s="170"/>
      <c r="M8865" s="402"/>
      <c r="N8865" s="170">
        <v>1</v>
      </c>
      <c r="O8865" s="170">
        <v>6</v>
      </c>
      <c r="P8865" s="402">
        <v>21000</v>
      </c>
    </row>
    <row r="8866" spans="1:16" ht="33.75" x14ac:dyDescent="0.2">
      <c r="A8866" s="406" t="s">
        <v>3527</v>
      </c>
      <c r="B8866" s="406" t="s">
        <v>3526</v>
      </c>
      <c r="C8866" s="170" t="s">
        <v>2594</v>
      </c>
      <c r="D8866" s="405" t="s">
        <v>5125</v>
      </c>
      <c r="E8866" s="404">
        <v>8000</v>
      </c>
      <c r="F8866" s="434" t="s">
        <v>5124</v>
      </c>
      <c r="G8866" s="403" t="s">
        <v>5123</v>
      </c>
      <c r="H8866" s="170" t="s">
        <v>3570</v>
      </c>
      <c r="I8866" s="170" t="s">
        <v>3534</v>
      </c>
      <c r="J8866" s="155" t="s">
        <v>3570</v>
      </c>
      <c r="K8866" s="170"/>
      <c r="L8866" s="170"/>
      <c r="M8866" s="402"/>
      <c r="N8866" s="170">
        <v>1</v>
      </c>
      <c r="O8866" s="170">
        <v>4</v>
      </c>
      <c r="P8866" s="402">
        <v>32000</v>
      </c>
    </row>
    <row r="8867" spans="1:16" ht="33.75" x14ac:dyDescent="0.2">
      <c r="A8867" s="406" t="s">
        <v>3527</v>
      </c>
      <c r="B8867" s="406" t="s">
        <v>3526</v>
      </c>
      <c r="C8867" s="170" t="s">
        <v>2594</v>
      </c>
      <c r="D8867" s="405" t="s">
        <v>3740</v>
      </c>
      <c r="E8867" s="404">
        <v>3500</v>
      </c>
      <c r="F8867" s="434" t="s">
        <v>5122</v>
      </c>
      <c r="G8867" s="403" t="s">
        <v>5121</v>
      </c>
      <c r="H8867" s="170" t="s">
        <v>3533</v>
      </c>
      <c r="I8867" s="170" t="s">
        <v>3529</v>
      </c>
      <c r="J8867" s="155" t="s">
        <v>3533</v>
      </c>
      <c r="K8867" s="170"/>
      <c r="L8867" s="170"/>
      <c r="M8867" s="402"/>
      <c r="N8867" s="170">
        <v>1</v>
      </c>
      <c r="O8867" s="170">
        <v>6</v>
      </c>
      <c r="P8867" s="402">
        <v>21000</v>
      </c>
    </row>
    <row r="8868" spans="1:16" ht="33.75" x14ac:dyDescent="0.2">
      <c r="A8868" s="406" t="s">
        <v>3527</v>
      </c>
      <c r="B8868" s="406" t="s">
        <v>3526</v>
      </c>
      <c r="C8868" s="170" t="s">
        <v>2594</v>
      </c>
      <c r="D8868" s="405" t="s">
        <v>3532</v>
      </c>
      <c r="E8868" s="404">
        <v>2340</v>
      </c>
      <c r="F8868" s="434" t="s">
        <v>5120</v>
      </c>
      <c r="G8868" s="403" t="s">
        <v>5119</v>
      </c>
      <c r="H8868" s="170" t="s">
        <v>3533</v>
      </c>
      <c r="I8868" s="170" t="s">
        <v>3529</v>
      </c>
      <c r="J8868" s="155" t="s">
        <v>3533</v>
      </c>
      <c r="K8868" s="170"/>
      <c r="L8868" s="170"/>
      <c r="M8868" s="402"/>
      <c r="N8868" s="170">
        <v>1</v>
      </c>
      <c r="O8868" s="170">
        <v>6</v>
      </c>
      <c r="P8868" s="402">
        <v>14040</v>
      </c>
    </row>
    <row r="8869" spans="1:16" ht="33.75" x14ac:dyDescent="0.2">
      <c r="A8869" s="406" t="s">
        <v>3527</v>
      </c>
      <c r="B8869" s="406" t="s">
        <v>3526</v>
      </c>
      <c r="C8869" s="170" t="s">
        <v>2594</v>
      </c>
      <c r="D8869" s="405" t="s">
        <v>3532</v>
      </c>
      <c r="E8869" s="404">
        <v>2000</v>
      </c>
      <c r="F8869" s="434" t="s">
        <v>5118</v>
      </c>
      <c r="G8869" s="403" t="s">
        <v>5117</v>
      </c>
      <c r="H8869" s="170" t="s">
        <v>3574</v>
      </c>
      <c r="I8869" s="170" t="s">
        <v>3931</v>
      </c>
      <c r="J8869" s="155" t="s">
        <v>3574</v>
      </c>
      <c r="K8869" s="170"/>
      <c r="L8869" s="170"/>
      <c r="M8869" s="402"/>
      <c r="N8869" s="170">
        <v>1</v>
      </c>
      <c r="O8869" s="170">
        <v>6</v>
      </c>
      <c r="P8869" s="402">
        <v>12000</v>
      </c>
    </row>
    <row r="8870" spans="1:16" ht="33.75" x14ac:dyDescent="0.2">
      <c r="A8870" s="406" t="s">
        <v>3527</v>
      </c>
      <c r="B8870" s="406" t="s">
        <v>3526</v>
      </c>
      <c r="C8870" s="170" t="s">
        <v>2594</v>
      </c>
      <c r="D8870" s="405" t="s">
        <v>3532</v>
      </c>
      <c r="E8870" s="404">
        <v>2500</v>
      </c>
      <c r="F8870" s="434" t="s">
        <v>5116</v>
      </c>
      <c r="G8870" s="403" t="s">
        <v>5115</v>
      </c>
      <c r="H8870" s="170" t="s">
        <v>3533</v>
      </c>
      <c r="I8870" s="170" t="s">
        <v>3931</v>
      </c>
      <c r="J8870" s="155" t="s">
        <v>3533</v>
      </c>
      <c r="K8870" s="170"/>
      <c r="L8870" s="170"/>
      <c r="M8870" s="402"/>
      <c r="N8870" s="170">
        <v>1</v>
      </c>
      <c r="O8870" s="170">
        <v>6</v>
      </c>
      <c r="P8870" s="402">
        <v>15000</v>
      </c>
    </row>
    <row r="8871" spans="1:16" ht="33.75" x14ac:dyDescent="0.2">
      <c r="A8871" s="406" t="s">
        <v>3527</v>
      </c>
      <c r="B8871" s="406" t="s">
        <v>3526</v>
      </c>
      <c r="C8871" s="170" t="s">
        <v>2594</v>
      </c>
      <c r="D8871" s="405" t="s">
        <v>3819</v>
      </c>
      <c r="E8871" s="404">
        <v>1500</v>
      </c>
      <c r="F8871" s="434" t="s">
        <v>5114</v>
      </c>
      <c r="G8871" s="403" t="s">
        <v>5113</v>
      </c>
      <c r="H8871" s="170" t="s">
        <v>3538</v>
      </c>
      <c r="I8871" s="170" t="s">
        <v>3628</v>
      </c>
      <c r="J8871" s="155" t="s">
        <v>3628</v>
      </c>
      <c r="K8871" s="170"/>
      <c r="L8871" s="170"/>
      <c r="M8871" s="402"/>
      <c r="N8871" s="170">
        <v>1</v>
      </c>
      <c r="O8871" s="170">
        <v>6</v>
      </c>
      <c r="P8871" s="402">
        <v>9000</v>
      </c>
    </row>
    <row r="8872" spans="1:16" ht="33.75" x14ac:dyDescent="0.2">
      <c r="A8872" s="406" t="s">
        <v>3527</v>
      </c>
      <c r="B8872" s="406" t="s">
        <v>3526</v>
      </c>
      <c r="C8872" s="170" t="s">
        <v>2594</v>
      </c>
      <c r="D8872" s="405" t="s">
        <v>3548</v>
      </c>
      <c r="E8872" s="404">
        <v>3000</v>
      </c>
      <c r="F8872" s="434" t="s">
        <v>5112</v>
      </c>
      <c r="G8872" s="403" t="s">
        <v>5111</v>
      </c>
      <c r="H8872" s="170" t="s">
        <v>3567</v>
      </c>
      <c r="I8872" s="170" t="s">
        <v>3534</v>
      </c>
      <c r="J8872" s="155" t="s">
        <v>3567</v>
      </c>
      <c r="K8872" s="170"/>
      <c r="L8872" s="170"/>
      <c r="M8872" s="402"/>
      <c r="N8872" s="170">
        <v>1</v>
      </c>
      <c r="O8872" s="170">
        <v>6</v>
      </c>
      <c r="P8872" s="402">
        <v>18000</v>
      </c>
    </row>
    <row r="8873" spans="1:16" ht="33.75" x14ac:dyDescent="0.2">
      <c r="A8873" s="406" t="s">
        <v>3527</v>
      </c>
      <c r="B8873" s="406" t="s">
        <v>3526</v>
      </c>
      <c r="C8873" s="170" t="s">
        <v>2594</v>
      </c>
      <c r="D8873" s="405" t="s">
        <v>3558</v>
      </c>
      <c r="E8873" s="404">
        <v>3500</v>
      </c>
      <c r="F8873" s="434" t="s">
        <v>5110</v>
      </c>
      <c r="G8873" s="403" t="s">
        <v>5109</v>
      </c>
      <c r="H8873" s="170" t="s">
        <v>3542</v>
      </c>
      <c r="I8873" s="170" t="s">
        <v>3623</v>
      </c>
      <c r="J8873" s="155" t="s">
        <v>3623</v>
      </c>
      <c r="K8873" s="170"/>
      <c r="L8873" s="170"/>
      <c r="M8873" s="402"/>
      <c r="N8873" s="170">
        <v>1</v>
      </c>
      <c r="O8873" s="170">
        <v>6</v>
      </c>
      <c r="P8873" s="402">
        <v>21000</v>
      </c>
    </row>
    <row r="8874" spans="1:16" ht="33.75" x14ac:dyDescent="0.2">
      <c r="A8874" s="406" t="s">
        <v>3527</v>
      </c>
      <c r="B8874" s="406" t="s">
        <v>3526</v>
      </c>
      <c r="C8874" s="170" t="s">
        <v>2594</v>
      </c>
      <c r="D8874" s="405" t="s">
        <v>3548</v>
      </c>
      <c r="E8874" s="404">
        <v>3000</v>
      </c>
      <c r="F8874" s="434" t="s">
        <v>5108</v>
      </c>
      <c r="G8874" s="403" t="s">
        <v>5107</v>
      </c>
      <c r="H8874" s="170" t="s">
        <v>3574</v>
      </c>
      <c r="I8874" s="170" t="s">
        <v>3522</v>
      </c>
      <c r="J8874" s="155" t="s">
        <v>3574</v>
      </c>
      <c r="K8874" s="170"/>
      <c r="L8874" s="170"/>
      <c r="M8874" s="402"/>
      <c r="N8874" s="170">
        <v>1</v>
      </c>
      <c r="O8874" s="170">
        <v>6</v>
      </c>
      <c r="P8874" s="402">
        <v>18000</v>
      </c>
    </row>
    <row r="8875" spans="1:16" ht="33.75" x14ac:dyDescent="0.2">
      <c r="A8875" s="406" t="s">
        <v>3527</v>
      </c>
      <c r="B8875" s="406" t="s">
        <v>2595</v>
      </c>
      <c r="C8875" s="170" t="s">
        <v>2594</v>
      </c>
      <c r="D8875" s="405" t="s">
        <v>3616</v>
      </c>
      <c r="E8875" s="404">
        <v>3000</v>
      </c>
      <c r="F8875" s="434" t="s">
        <v>5106</v>
      </c>
      <c r="G8875" s="403" t="s">
        <v>5105</v>
      </c>
      <c r="H8875" s="170" t="s">
        <v>3574</v>
      </c>
      <c r="I8875" s="170" t="s">
        <v>3529</v>
      </c>
      <c r="J8875" s="155" t="s">
        <v>3574</v>
      </c>
      <c r="K8875" s="170"/>
      <c r="L8875" s="170"/>
      <c r="M8875" s="402"/>
      <c r="N8875" s="170">
        <v>1</v>
      </c>
      <c r="O8875" s="170">
        <v>2</v>
      </c>
      <c r="P8875" s="402">
        <v>5100</v>
      </c>
    </row>
    <row r="8876" spans="1:16" ht="33.75" x14ac:dyDescent="0.2">
      <c r="A8876" s="406" t="s">
        <v>3527</v>
      </c>
      <c r="B8876" s="406" t="s">
        <v>3526</v>
      </c>
      <c r="C8876" s="170" t="s">
        <v>2594</v>
      </c>
      <c r="D8876" s="405" t="s">
        <v>4153</v>
      </c>
      <c r="E8876" s="404">
        <v>2340</v>
      </c>
      <c r="F8876" s="434" t="s">
        <v>5104</v>
      </c>
      <c r="G8876" s="403" t="s">
        <v>5103</v>
      </c>
      <c r="H8876" s="170" t="s">
        <v>3533</v>
      </c>
      <c r="I8876" s="170" t="s">
        <v>3534</v>
      </c>
      <c r="J8876" s="155" t="s">
        <v>3533</v>
      </c>
      <c r="K8876" s="170"/>
      <c r="L8876" s="170"/>
      <c r="M8876" s="402"/>
      <c r="N8876" s="170">
        <v>1</v>
      </c>
      <c r="O8876" s="170">
        <v>6</v>
      </c>
      <c r="P8876" s="402">
        <v>14040</v>
      </c>
    </row>
    <row r="8877" spans="1:16" ht="33.75" x14ac:dyDescent="0.2">
      <c r="A8877" s="406" t="s">
        <v>3527</v>
      </c>
      <c r="B8877" s="406" t="s">
        <v>2595</v>
      </c>
      <c r="C8877" s="170" t="s">
        <v>2594</v>
      </c>
      <c r="D8877" s="405" t="s">
        <v>4775</v>
      </c>
      <c r="E8877" s="404">
        <v>1500</v>
      </c>
      <c r="F8877" s="434" t="s">
        <v>5102</v>
      </c>
      <c r="G8877" s="403" t="s">
        <v>5101</v>
      </c>
      <c r="H8877" s="170" t="s">
        <v>3779</v>
      </c>
      <c r="I8877" s="170" t="s">
        <v>3529</v>
      </c>
      <c r="J8877" s="155" t="s">
        <v>3779</v>
      </c>
      <c r="K8877" s="170"/>
      <c r="L8877" s="170"/>
      <c r="M8877" s="402"/>
      <c r="N8877" s="170">
        <v>1</v>
      </c>
      <c r="O8877" s="170">
        <v>2</v>
      </c>
      <c r="P8877" s="402">
        <v>2050</v>
      </c>
    </row>
    <row r="8878" spans="1:16" ht="33.75" x14ac:dyDescent="0.2">
      <c r="A8878" s="406" t="s">
        <v>3527</v>
      </c>
      <c r="B8878" s="406" t="s">
        <v>3526</v>
      </c>
      <c r="C8878" s="170" t="s">
        <v>2594</v>
      </c>
      <c r="D8878" s="405" t="s">
        <v>3627</v>
      </c>
      <c r="E8878" s="404">
        <v>3500</v>
      </c>
      <c r="F8878" s="434" t="s">
        <v>5100</v>
      </c>
      <c r="G8878" s="403" t="s">
        <v>5099</v>
      </c>
      <c r="H8878" s="170" t="s">
        <v>3542</v>
      </c>
      <c r="I8878" s="170" t="s">
        <v>3529</v>
      </c>
      <c r="J8878" s="155" t="s">
        <v>3542</v>
      </c>
      <c r="K8878" s="170"/>
      <c r="L8878" s="170"/>
      <c r="M8878" s="402"/>
      <c r="N8878" s="170">
        <v>1</v>
      </c>
      <c r="O8878" s="170">
        <v>6</v>
      </c>
      <c r="P8878" s="402">
        <v>21000</v>
      </c>
    </row>
    <row r="8879" spans="1:16" ht="33.75" x14ac:dyDescent="0.2">
      <c r="A8879" s="406" t="s">
        <v>3527</v>
      </c>
      <c r="B8879" s="406" t="s">
        <v>3526</v>
      </c>
      <c r="C8879" s="170" t="s">
        <v>2594</v>
      </c>
      <c r="D8879" s="405" t="s">
        <v>5098</v>
      </c>
      <c r="E8879" s="404">
        <v>3500</v>
      </c>
      <c r="F8879" s="434" t="s">
        <v>5097</v>
      </c>
      <c r="G8879" s="403" t="s">
        <v>5096</v>
      </c>
      <c r="H8879" s="170" t="s">
        <v>3567</v>
      </c>
      <c r="I8879" s="170" t="s">
        <v>3534</v>
      </c>
      <c r="J8879" s="155" t="s">
        <v>3567</v>
      </c>
      <c r="K8879" s="170"/>
      <c r="L8879" s="170"/>
      <c r="M8879" s="402"/>
      <c r="N8879" s="170">
        <v>1</v>
      </c>
      <c r="O8879" s="170">
        <v>6</v>
      </c>
      <c r="P8879" s="402">
        <v>21000</v>
      </c>
    </row>
    <row r="8880" spans="1:16" ht="33.75" x14ac:dyDescent="0.2">
      <c r="A8880" s="406" t="s">
        <v>3527</v>
      </c>
      <c r="B8880" s="406" t="s">
        <v>3526</v>
      </c>
      <c r="C8880" s="170" t="s">
        <v>2594</v>
      </c>
      <c r="D8880" s="405" t="s">
        <v>4894</v>
      </c>
      <c r="E8880" s="404">
        <v>3500</v>
      </c>
      <c r="F8880" s="434" t="s">
        <v>5095</v>
      </c>
      <c r="G8880" s="403" t="s">
        <v>5094</v>
      </c>
      <c r="H8880" s="170"/>
      <c r="I8880" s="170" t="s">
        <v>3664</v>
      </c>
      <c r="J8880" s="155"/>
      <c r="K8880" s="170"/>
      <c r="L8880" s="170"/>
      <c r="M8880" s="402"/>
      <c r="N8880" s="170">
        <v>1</v>
      </c>
      <c r="O8880" s="170">
        <v>5</v>
      </c>
      <c r="P8880" s="402">
        <v>17383.330000000002</v>
      </c>
    </row>
    <row r="8881" spans="1:16" ht="33.75" x14ac:dyDescent="0.2">
      <c r="A8881" s="406" t="s">
        <v>3527</v>
      </c>
      <c r="B8881" s="406" t="s">
        <v>3526</v>
      </c>
      <c r="C8881" s="170" t="s">
        <v>2594</v>
      </c>
      <c r="D8881" s="405" t="s">
        <v>3670</v>
      </c>
      <c r="E8881" s="404">
        <v>3950</v>
      </c>
      <c r="F8881" s="434" t="s">
        <v>5093</v>
      </c>
      <c r="G8881" s="403" t="s">
        <v>5092</v>
      </c>
      <c r="H8881" s="170" t="s">
        <v>3542</v>
      </c>
      <c r="I8881" s="170" t="s">
        <v>3529</v>
      </c>
      <c r="J8881" s="155" t="s">
        <v>3542</v>
      </c>
      <c r="K8881" s="170"/>
      <c r="L8881" s="170"/>
      <c r="M8881" s="402"/>
      <c r="N8881" s="170">
        <v>1</v>
      </c>
      <c r="O8881" s="170">
        <v>6</v>
      </c>
      <c r="P8881" s="402">
        <v>23700</v>
      </c>
    </row>
    <row r="8882" spans="1:16" ht="33.75" x14ac:dyDescent="0.2">
      <c r="A8882" s="406" t="s">
        <v>3527</v>
      </c>
      <c r="B8882" s="406" t="s">
        <v>3526</v>
      </c>
      <c r="C8882" s="170" t="s">
        <v>2594</v>
      </c>
      <c r="D8882" s="405" t="s">
        <v>5091</v>
      </c>
      <c r="E8882" s="404">
        <v>3500</v>
      </c>
      <c r="F8882" s="434" t="s">
        <v>5090</v>
      </c>
      <c r="G8882" s="403" t="s">
        <v>5089</v>
      </c>
      <c r="H8882" s="170" t="s">
        <v>3567</v>
      </c>
      <c r="I8882" s="170" t="s">
        <v>3534</v>
      </c>
      <c r="J8882" s="155" t="s">
        <v>3567</v>
      </c>
      <c r="K8882" s="170"/>
      <c r="L8882" s="170"/>
      <c r="M8882" s="402"/>
      <c r="N8882" s="170">
        <v>1</v>
      </c>
      <c r="O8882" s="170">
        <v>5</v>
      </c>
      <c r="P8882" s="402">
        <v>19911.5</v>
      </c>
    </row>
    <row r="8883" spans="1:16" ht="33.75" x14ac:dyDescent="0.2">
      <c r="A8883" s="406" t="s">
        <v>3527</v>
      </c>
      <c r="B8883" s="406" t="s">
        <v>2595</v>
      </c>
      <c r="C8883" s="170" t="s">
        <v>2594</v>
      </c>
      <c r="D8883" s="405" t="s">
        <v>3616</v>
      </c>
      <c r="E8883" s="404">
        <v>3000</v>
      </c>
      <c r="F8883" s="434" t="s">
        <v>5088</v>
      </c>
      <c r="G8883" s="403" t="s">
        <v>5087</v>
      </c>
      <c r="H8883" s="170" t="s">
        <v>3549</v>
      </c>
      <c r="I8883" s="170" t="s">
        <v>3529</v>
      </c>
      <c r="J8883" s="155" t="s">
        <v>3549</v>
      </c>
      <c r="K8883" s="170"/>
      <c r="L8883" s="170"/>
      <c r="M8883" s="402"/>
      <c r="N8883" s="170">
        <v>1</v>
      </c>
      <c r="O8883" s="170">
        <v>2</v>
      </c>
      <c r="P8883" s="402">
        <v>5100</v>
      </c>
    </row>
    <row r="8884" spans="1:16" ht="33.75" x14ac:dyDescent="0.2">
      <c r="A8884" s="406" t="s">
        <v>3527</v>
      </c>
      <c r="B8884" s="406" t="s">
        <v>3526</v>
      </c>
      <c r="C8884" s="170" t="s">
        <v>2594</v>
      </c>
      <c r="D8884" s="405" t="s">
        <v>3532</v>
      </c>
      <c r="E8884" s="404">
        <v>3500</v>
      </c>
      <c r="F8884" s="434" t="s">
        <v>5086</v>
      </c>
      <c r="G8884" s="403" t="s">
        <v>5085</v>
      </c>
      <c r="H8884" s="170" t="s">
        <v>5084</v>
      </c>
      <c r="I8884" s="170" t="s">
        <v>3529</v>
      </c>
      <c r="J8884" s="155" t="s">
        <v>5084</v>
      </c>
      <c r="K8884" s="170"/>
      <c r="L8884" s="170"/>
      <c r="M8884" s="402"/>
      <c r="N8884" s="170">
        <v>1</v>
      </c>
      <c r="O8884" s="170">
        <v>6</v>
      </c>
      <c r="P8884" s="402">
        <v>21000</v>
      </c>
    </row>
    <row r="8885" spans="1:16" ht="33.75" x14ac:dyDescent="0.2">
      <c r="A8885" s="406" t="s">
        <v>3527</v>
      </c>
      <c r="B8885" s="406" t="s">
        <v>3526</v>
      </c>
      <c r="C8885" s="170" t="s">
        <v>2594</v>
      </c>
      <c r="D8885" s="405" t="s">
        <v>3532</v>
      </c>
      <c r="E8885" s="404">
        <v>2500</v>
      </c>
      <c r="F8885" s="434" t="s">
        <v>5083</v>
      </c>
      <c r="G8885" s="403" t="s">
        <v>5082</v>
      </c>
      <c r="H8885" s="170" t="s">
        <v>4959</v>
      </c>
      <c r="I8885" s="170" t="s">
        <v>3534</v>
      </c>
      <c r="J8885" s="155" t="s">
        <v>4959</v>
      </c>
      <c r="K8885" s="170"/>
      <c r="L8885" s="170"/>
      <c r="M8885" s="402"/>
      <c r="N8885" s="170">
        <v>1</v>
      </c>
      <c r="O8885" s="170">
        <v>6</v>
      </c>
      <c r="P8885" s="402">
        <v>15000</v>
      </c>
    </row>
    <row r="8886" spans="1:16" ht="33.75" x14ac:dyDescent="0.2">
      <c r="A8886" s="406" t="s">
        <v>3527</v>
      </c>
      <c r="B8886" s="406" t="s">
        <v>3526</v>
      </c>
      <c r="C8886" s="170" t="s">
        <v>2594</v>
      </c>
      <c r="D8886" s="405" t="s">
        <v>4167</v>
      </c>
      <c r="E8886" s="404">
        <v>2340</v>
      </c>
      <c r="F8886" s="434" t="s">
        <v>5081</v>
      </c>
      <c r="G8886" s="403" t="s">
        <v>5080</v>
      </c>
      <c r="H8886" s="170" t="s">
        <v>3567</v>
      </c>
      <c r="I8886" s="170" t="s">
        <v>3529</v>
      </c>
      <c r="J8886" s="155" t="s">
        <v>3567</v>
      </c>
      <c r="K8886" s="170"/>
      <c r="L8886" s="170"/>
      <c r="M8886" s="402"/>
      <c r="N8886" s="170">
        <v>1</v>
      </c>
      <c r="O8886" s="170">
        <v>6</v>
      </c>
      <c r="P8886" s="402">
        <v>14040</v>
      </c>
    </row>
    <row r="8887" spans="1:16" ht="33.75" x14ac:dyDescent="0.2">
      <c r="A8887" s="406" t="s">
        <v>3527</v>
      </c>
      <c r="B8887" s="406" t="s">
        <v>3526</v>
      </c>
      <c r="C8887" s="170" t="s">
        <v>2594</v>
      </c>
      <c r="D8887" s="405" t="s">
        <v>5079</v>
      </c>
      <c r="E8887" s="404">
        <v>1200</v>
      </c>
      <c r="F8887" s="434" t="s">
        <v>5078</v>
      </c>
      <c r="G8887" s="403" t="s">
        <v>5077</v>
      </c>
      <c r="H8887" s="170" t="s">
        <v>3538</v>
      </c>
      <c r="I8887" s="170" t="s">
        <v>3522</v>
      </c>
      <c r="J8887" s="155" t="s">
        <v>3538</v>
      </c>
      <c r="K8887" s="170"/>
      <c r="L8887" s="170"/>
      <c r="M8887" s="402"/>
      <c r="N8887" s="170">
        <v>1</v>
      </c>
      <c r="O8887" s="170">
        <v>6</v>
      </c>
      <c r="P8887" s="402">
        <v>7200</v>
      </c>
    </row>
    <row r="8888" spans="1:16" ht="33.75" x14ac:dyDescent="0.2">
      <c r="A8888" s="406" t="s">
        <v>3527</v>
      </c>
      <c r="B8888" s="406" t="s">
        <v>3526</v>
      </c>
      <c r="C8888" s="170" t="s">
        <v>2594</v>
      </c>
      <c r="D8888" s="405" t="s">
        <v>5076</v>
      </c>
      <c r="E8888" s="404">
        <v>6200</v>
      </c>
      <c r="F8888" s="434" t="s">
        <v>5075</v>
      </c>
      <c r="G8888" s="403" t="s">
        <v>5074</v>
      </c>
      <c r="H8888" s="170" t="s">
        <v>5073</v>
      </c>
      <c r="I8888" s="170" t="s">
        <v>3529</v>
      </c>
      <c r="J8888" s="155" t="s">
        <v>5073</v>
      </c>
      <c r="K8888" s="170"/>
      <c r="L8888" s="170"/>
      <c r="M8888" s="402"/>
      <c r="N8888" s="170">
        <v>1</v>
      </c>
      <c r="O8888" s="170">
        <v>6</v>
      </c>
      <c r="P8888" s="402">
        <v>37200</v>
      </c>
    </row>
    <row r="8889" spans="1:16" ht="33.75" x14ac:dyDescent="0.2">
      <c r="A8889" s="406" t="s">
        <v>3527</v>
      </c>
      <c r="B8889" s="406" t="s">
        <v>3526</v>
      </c>
      <c r="C8889" s="170" t="s">
        <v>2594</v>
      </c>
      <c r="D8889" s="405" t="s">
        <v>5072</v>
      </c>
      <c r="E8889" s="404">
        <v>2500</v>
      </c>
      <c r="F8889" s="434" t="s">
        <v>5071</v>
      </c>
      <c r="G8889" s="403" t="s">
        <v>5070</v>
      </c>
      <c r="H8889" s="170" t="s">
        <v>3567</v>
      </c>
      <c r="I8889" s="170" t="s">
        <v>3534</v>
      </c>
      <c r="J8889" s="155" t="s">
        <v>3567</v>
      </c>
      <c r="K8889" s="170"/>
      <c r="L8889" s="170"/>
      <c r="M8889" s="402"/>
      <c r="N8889" s="170">
        <v>1</v>
      </c>
      <c r="O8889" s="170">
        <v>6</v>
      </c>
      <c r="P8889" s="402">
        <v>15000</v>
      </c>
    </row>
    <row r="8890" spans="1:16" ht="33.75" x14ac:dyDescent="0.2">
      <c r="A8890" s="406" t="s">
        <v>3527</v>
      </c>
      <c r="B8890" s="406" t="s">
        <v>3526</v>
      </c>
      <c r="C8890" s="170" t="s">
        <v>2594</v>
      </c>
      <c r="D8890" s="405" t="s">
        <v>4010</v>
      </c>
      <c r="E8890" s="404">
        <v>2000</v>
      </c>
      <c r="F8890" s="434" t="s">
        <v>5069</v>
      </c>
      <c r="G8890" s="403" t="s">
        <v>5068</v>
      </c>
      <c r="H8890" s="170" t="s">
        <v>3567</v>
      </c>
      <c r="I8890" s="170" t="s">
        <v>3529</v>
      </c>
      <c r="J8890" s="155" t="s">
        <v>3567</v>
      </c>
      <c r="K8890" s="170"/>
      <c r="L8890" s="170"/>
      <c r="M8890" s="402"/>
      <c r="N8890" s="170">
        <v>1</v>
      </c>
      <c r="O8890" s="170">
        <v>6</v>
      </c>
      <c r="P8890" s="402">
        <v>12000</v>
      </c>
    </row>
    <row r="8891" spans="1:16" ht="33.75" x14ac:dyDescent="0.2">
      <c r="A8891" s="406" t="s">
        <v>3527</v>
      </c>
      <c r="B8891" s="406" t="s">
        <v>3526</v>
      </c>
      <c r="C8891" s="170" t="s">
        <v>2594</v>
      </c>
      <c r="D8891" s="405" t="s">
        <v>3677</v>
      </c>
      <c r="E8891" s="404">
        <v>2200</v>
      </c>
      <c r="F8891" s="434" t="s">
        <v>5067</v>
      </c>
      <c r="G8891" s="403" t="s">
        <v>5066</v>
      </c>
      <c r="H8891" s="170" t="s">
        <v>3538</v>
      </c>
      <c r="I8891" s="170" t="s">
        <v>3522</v>
      </c>
      <c r="J8891" s="155" t="s">
        <v>3538</v>
      </c>
      <c r="K8891" s="170"/>
      <c r="L8891" s="170"/>
      <c r="M8891" s="402"/>
      <c r="N8891" s="170">
        <v>1</v>
      </c>
      <c r="O8891" s="170">
        <v>6</v>
      </c>
      <c r="P8891" s="402">
        <v>13200</v>
      </c>
    </row>
    <row r="8892" spans="1:16" ht="33.75" x14ac:dyDescent="0.2">
      <c r="A8892" s="406" t="s">
        <v>3527</v>
      </c>
      <c r="B8892" s="406" t="s">
        <v>3526</v>
      </c>
      <c r="C8892" s="170" t="s">
        <v>2594</v>
      </c>
      <c r="D8892" s="405" t="s">
        <v>5065</v>
      </c>
      <c r="E8892" s="404">
        <v>6000</v>
      </c>
      <c r="F8892" s="434" t="s">
        <v>5064</v>
      </c>
      <c r="G8892" s="403" t="s">
        <v>5063</v>
      </c>
      <c r="H8892" s="170" t="s">
        <v>3533</v>
      </c>
      <c r="I8892" s="170" t="s">
        <v>3623</v>
      </c>
      <c r="J8892" s="155" t="s">
        <v>3623</v>
      </c>
      <c r="K8892" s="170"/>
      <c r="L8892" s="170"/>
      <c r="M8892" s="402"/>
      <c r="N8892" s="170">
        <v>1</v>
      </c>
      <c r="O8892" s="170">
        <v>6</v>
      </c>
      <c r="P8892" s="402">
        <v>36000</v>
      </c>
    </row>
    <row r="8893" spans="1:16" ht="33.75" x14ac:dyDescent="0.2">
      <c r="A8893" s="406" t="s">
        <v>3527</v>
      </c>
      <c r="B8893" s="406" t="s">
        <v>2595</v>
      </c>
      <c r="C8893" s="170" t="s">
        <v>2594</v>
      </c>
      <c r="D8893" s="405" t="s">
        <v>3616</v>
      </c>
      <c r="E8893" s="404">
        <v>3000</v>
      </c>
      <c r="F8893" s="434" t="s">
        <v>5062</v>
      </c>
      <c r="G8893" s="403" t="s">
        <v>5061</v>
      </c>
      <c r="H8893" s="170" t="s">
        <v>3567</v>
      </c>
      <c r="I8893" s="170" t="s">
        <v>3529</v>
      </c>
      <c r="J8893" s="155" t="s">
        <v>3567</v>
      </c>
      <c r="K8893" s="170"/>
      <c r="L8893" s="170"/>
      <c r="M8893" s="402"/>
      <c r="N8893" s="170">
        <v>1</v>
      </c>
      <c r="O8893" s="170">
        <v>2</v>
      </c>
      <c r="P8893" s="402">
        <v>5100</v>
      </c>
    </row>
    <row r="8894" spans="1:16" ht="33.75" x14ac:dyDescent="0.2">
      <c r="A8894" s="406" t="s">
        <v>3527</v>
      </c>
      <c r="B8894" s="406" t="s">
        <v>2595</v>
      </c>
      <c r="C8894" s="170" t="s">
        <v>2594</v>
      </c>
      <c r="D8894" s="405" t="s">
        <v>3616</v>
      </c>
      <c r="E8894" s="404">
        <v>3000</v>
      </c>
      <c r="F8894" s="434" t="s">
        <v>5060</v>
      </c>
      <c r="G8894" s="403" t="s">
        <v>5059</v>
      </c>
      <c r="H8894" s="170" t="s">
        <v>3574</v>
      </c>
      <c r="I8894" s="170" t="s">
        <v>3529</v>
      </c>
      <c r="J8894" s="155" t="s">
        <v>3574</v>
      </c>
      <c r="K8894" s="170"/>
      <c r="L8894" s="170"/>
      <c r="M8894" s="402"/>
      <c r="N8894" s="170">
        <v>1</v>
      </c>
      <c r="O8894" s="170">
        <v>2</v>
      </c>
      <c r="P8894" s="402">
        <v>5100</v>
      </c>
    </row>
    <row r="8895" spans="1:16" ht="33.75" x14ac:dyDescent="0.2">
      <c r="A8895" s="406" t="s">
        <v>3527</v>
      </c>
      <c r="B8895" s="406" t="s">
        <v>3526</v>
      </c>
      <c r="C8895" s="170" t="s">
        <v>2594</v>
      </c>
      <c r="D8895" s="405" t="s">
        <v>5058</v>
      </c>
      <c r="E8895" s="404">
        <v>1200</v>
      </c>
      <c r="F8895" s="434" t="s">
        <v>5057</v>
      </c>
      <c r="G8895" s="403" t="s">
        <v>5056</v>
      </c>
      <c r="H8895" s="170" t="s">
        <v>4014</v>
      </c>
      <c r="I8895" s="170" t="s">
        <v>4508</v>
      </c>
      <c r="J8895" s="155" t="s">
        <v>4508</v>
      </c>
      <c r="K8895" s="170"/>
      <c r="L8895" s="170"/>
      <c r="M8895" s="402"/>
      <c r="N8895" s="170">
        <v>1</v>
      </c>
      <c r="O8895" s="170">
        <v>6</v>
      </c>
      <c r="P8895" s="402">
        <v>7200</v>
      </c>
    </row>
    <row r="8896" spans="1:16" ht="33.75" x14ac:dyDescent="0.2">
      <c r="A8896" s="406" t="s">
        <v>3527</v>
      </c>
      <c r="B8896" s="406" t="s">
        <v>2595</v>
      </c>
      <c r="C8896" s="170" t="s">
        <v>2594</v>
      </c>
      <c r="D8896" s="405" t="s">
        <v>5055</v>
      </c>
      <c r="E8896" s="404">
        <v>9000</v>
      </c>
      <c r="F8896" s="434" t="s">
        <v>5054</v>
      </c>
      <c r="G8896" s="403" t="s">
        <v>5053</v>
      </c>
      <c r="H8896" s="170" t="s">
        <v>3549</v>
      </c>
      <c r="I8896" s="170" t="s">
        <v>3534</v>
      </c>
      <c r="J8896" s="155" t="s">
        <v>3549</v>
      </c>
      <c r="K8896" s="170"/>
      <c r="L8896" s="170"/>
      <c r="M8896" s="402"/>
      <c r="N8896" s="170">
        <v>1</v>
      </c>
      <c r="O8896" s="170">
        <v>1</v>
      </c>
      <c r="P8896" s="402">
        <v>9000</v>
      </c>
    </row>
    <row r="8897" spans="1:16" ht="33.75" x14ac:dyDescent="0.2">
      <c r="A8897" s="406" t="s">
        <v>3527</v>
      </c>
      <c r="B8897" s="406" t="s">
        <v>2595</v>
      </c>
      <c r="C8897" s="170" t="s">
        <v>2594</v>
      </c>
      <c r="D8897" s="405" t="s">
        <v>3616</v>
      </c>
      <c r="E8897" s="404">
        <v>3000</v>
      </c>
      <c r="F8897" s="434" t="s">
        <v>5052</v>
      </c>
      <c r="G8897" s="403" t="s">
        <v>5051</v>
      </c>
      <c r="H8897" s="170" t="s">
        <v>3574</v>
      </c>
      <c r="I8897" s="170" t="s">
        <v>3529</v>
      </c>
      <c r="J8897" s="155" t="s">
        <v>3574</v>
      </c>
      <c r="K8897" s="170"/>
      <c r="L8897" s="170"/>
      <c r="M8897" s="402"/>
      <c r="N8897" s="170">
        <v>1</v>
      </c>
      <c r="O8897" s="170">
        <v>2</v>
      </c>
      <c r="P8897" s="402">
        <v>5100</v>
      </c>
    </row>
    <row r="8898" spans="1:16" ht="33.75" x14ac:dyDescent="0.2">
      <c r="A8898" s="406" t="s">
        <v>3527</v>
      </c>
      <c r="B8898" s="406" t="s">
        <v>3526</v>
      </c>
      <c r="C8898" s="170" t="s">
        <v>2594</v>
      </c>
      <c r="D8898" s="405" t="s">
        <v>5050</v>
      </c>
      <c r="E8898" s="404">
        <v>1750</v>
      </c>
      <c r="F8898" s="434" t="s">
        <v>5049</v>
      </c>
      <c r="G8898" s="403" t="s">
        <v>5048</v>
      </c>
      <c r="H8898" s="170" t="s">
        <v>3538</v>
      </c>
      <c r="I8898" s="170" t="s">
        <v>3931</v>
      </c>
      <c r="J8898" s="155" t="s">
        <v>3538</v>
      </c>
      <c r="K8898" s="170"/>
      <c r="L8898" s="170"/>
      <c r="M8898" s="402"/>
      <c r="N8898" s="170">
        <v>1</v>
      </c>
      <c r="O8898" s="170">
        <v>6</v>
      </c>
      <c r="P8898" s="402">
        <v>10500</v>
      </c>
    </row>
    <row r="8899" spans="1:16" ht="33.75" x14ac:dyDescent="0.2">
      <c r="A8899" s="406" t="s">
        <v>3527</v>
      </c>
      <c r="B8899" s="406" t="s">
        <v>3526</v>
      </c>
      <c r="C8899" s="170" t="s">
        <v>2594</v>
      </c>
      <c r="D8899" s="405" t="s">
        <v>5047</v>
      </c>
      <c r="E8899" s="404">
        <v>3000</v>
      </c>
      <c r="F8899" s="434" t="s">
        <v>5046</v>
      </c>
      <c r="G8899" s="403" t="s">
        <v>5045</v>
      </c>
      <c r="H8899" s="170" t="s">
        <v>3567</v>
      </c>
      <c r="I8899" s="170" t="s">
        <v>3529</v>
      </c>
      <c r="J8899" s="155" t="s">
        <v>3567</v>
      </c>
      <c r="K8899" s="170"/>
      <c r="L8899" s="170"/>
      <c r="M8899" s="402"/>
      <c r="N8899" s="170">
        <v>1</v>
      </c>
      <c r="O8899" s="170">
        <v>6</v>
      </c>
      <c r="P8899" s="402">
        <v>18000</v>
      </c>
    </row>
    <row r="8900" spans="1:16" ht="33.75" x14ac:dyDescent="0.2">
      <c r="A8900" s="406" t="s">
        <v>3527</v>
      </c>
      <c r="B8900" s="406" t="s">
        <v>3526</v>
      </c>
      <c r="C8900" s="170" t="s">
        <v>2594</v>
      </c>
      <c r="D8900" s="405" t="s">
        <v>3774</v>
      </c>
      <c r="E8900" s="404">
        <v>2500</v>
      </c>
      <c r="F8900" s="434" t="s">
        <v>5044</v>
      </c>
      <c r="G8900" s="403" t="s">
        <v>5043</v>
      </c>
      <c r="H8900" s="170" t="s">
        <v>3542</v>
      </c>
      <c r="I8900" s="170" t="s">
        <v>3529</v>
      </c>
      <c r="J8900" s="155" t="s">
        <v>3542</v>
      </c>
      <c r="K8900" s="170"/>
      <c r="L8900" s="170"/>
      <c r="M8900" s="402"/>
      <c r="N8900" s="170">
        <v>1</v>
      </c>
      <c r="O8900" s="170">
        <v>6</v>
      </c>
      <c r="P8900" s="402">
        <v>15000</v>
      </c>
    </row>
    <row r="8901" spans="1:16" ht="33.75" x14ac:dyDescent="0.2">
      <c r="A8901" s="406" t="s">
        <v>3527</v>
      </c>
      <c r="B8901" s="406" t="s">
        <v>3526</v>
      </c>
      <c r="C8901" s="170" t="s">
        <v>2594</v>
      </c>
      <c r="D8901" s="405" t="s">
        <v>4810</v>
      </c>
      <c r="E8901" s="404">
        <v>4500</v>
      </c>
      <c r="F8901" s="434" t="s">
        <v>5042</v>
      </c>
      <c r="G8901" s="403" t="s">
        <v>5041</v>
      </c>
      <c r="H8901" s="170" t="s">
        <v>3542</v>
      </c>
      <c r="I8901" s="170" t="s">
        <v>3529</v>
      </c>
      <c r="J8901" s="155" t="s">
        <v>3542</v>
      </c>
      <c r="K8901" s="170"/>
      <c r="L8901" s="170"/>
      <c r="M8901" s="402"/>
      <c r="N8901" s="170">
        <v>1</v>
      </c>
      <c r="O8901" s="170">
        <v>3</v>
      </c>
      <c r="P8901" s="402">
        <v>11714.44</v>
      </c>
    </row>
    <row r="8902" spans="1:16" ht="33.75" x14ac:dyDescent="0.2">
      <c r="A8902" s="406" t="s">
        <v>3527</v>
      </c>
      <c r="B8902" s="406" t="s">
        <v>3526</v>
      </c>
      <c r="C8902" s="170" t="s">
        <v>2594</v>
      </c>
      <c r="D8902" s="405" t="s">
        <v>3819</v>
      </c>
      <c r="E8902" s="404">
        <v>1300</v>
      </c>
      <c r="F8902" s="434" t="s">
        <v>5040</v>
      </c>
      <c r="G8902" s="403" t="s">
        <v>5039</v>
      </c>
      <c r="H8902" s="170" t="s">
        <v>3890</v>
      </c>
      <c r="I8902" s="170" t="s">
        <v>3522</v>
      </c>
      <c r="J8902" s="155" t="s">
        <v>3890</v>
      </c>
      <c r="K8902" s="170"/>
      <c r="L8902" s="170"/>
      <c r="M8902" s="402"/>
      <c r="N8902" s="170">
        <v>1</v>
      </c>
      <c r="O8902" s="170">
        <v>3</v>
      </c>
      <c r="P8902" s="402">
        <v>4152.78</v>
      </c>
    </row>
    <row r="8903" spans="1:16" ht="33.75" x14ac:dyDescent="0.2">
      <c r="A8903" s="406" t="s">
        <v>3527</v>
      </c>
      <c r="B8903" s="406" t="s">
        <v>3526</v>
      </c>
      <c r="C8903" s="170" t="s">
        <v>2594</v>
      </c>
      <c r="D8903" s="405" t="s">
        <v>4586</v>
      </c>
      <c r="E8903" s="404">
        <v>2340</v>
      </c>
      <c r="F8903" s="434" t="s">
        <v>5038</v>
      </c>
      <c r="G8903" s="403" t="s">
        <v>5037</v>
      </c>
      <c r="H8903" s="170" t="s">
        <v>5036</v>
      </c>
      <c r="I8903" s="170" t="s">
        <v>3529</v>
      </c>
      <c r="J8903" s="155" t="s">
        <v>5036</v>
      </c>
      <c r="K8903" s="170"/>
      <c r="L8903" s="170"/>
      <c r="M8903" s="402"/>
      <c r="N8903" s="170">
        <v>1</v>
      </c>
      <c r="O8903" s="170">
        <v>6</v>
      </c>
      <c r="P8903" s="402">
        <v>14040</v>
      </c>
    </row>
    <row r="8904" spans="1:16" ht="33.75" x14ac:dyDescent="0.2">
      <c r="A8904" s="406" t="s">
        <v>3527</v>
      </c>
      <c r="B8904" s="406" t="s">
        <v>3526</v>
      </c>
      <c r="C8904" s="170" t="s">
        <v>2594</v>
      </c>
      <c r="D8904" s="405" t="s">
        <v>3627</v>
      </c>
      <c r="E8904" s="404">
        <v>3500</v>
      </c>
      <c r="F8904" s="434" t="s">
        <v>5035</v>
      </c>
      <c r="G8904" s="403" t="s">
        <v>5034</v>
      </c>
      <c r="H8904" s="170" t="s">
        <v>3574</v>
      </c>
      <c r="I8904" s="170" t="s">
        <v>3529</v>
      </c>
      <c r="J8904" s="155" t="s">
        <v>3574</v>
      </c>
      <c r="K8904" s="170"/>
      <c r="L8904" s="170"/>
      <c r="M8904" s="402"/>
      <c r="N8904" s="170">
        <v>1</v>
      </c>
      <c r="O8904" s="170">
        <v>6</v>
      </c>
      <c r="P8904" s="402">
        <v>21000</v>
      </c>
    </row>
    <row r="8905" spans="1:16" ht="33.75" x14ac:dyDescent="0.2">
      <c r="A8905" s="406" t="s">
        <v>3527</v>
      </c>
      <c r="B8905" s="406" t="s">
        <v>3526</v>
      </c>
      <c r="C8905" s="170" t="s">
        <v>2594</v>
      </c>
      <c r="D8905" s="405" t="s">
        <v>3740</v>
      </c>
      <c r="E8905" s="404">
        <v>3500</v>
      </c>
      <c r="F8905" s="434" t="s">
        <v>5033</v>
      </c>
      <c r="G8905" s="403" t="s">
        <v>5032</v>
      </c>
      <c r="H8905" s="170" t="s">
        <v>3538</v>
      </c>
      <c r="I8905" s="170" t="s">
        <v>3522</v>
      </c>
      <c r="J8905" s="155" t="s">
        <v>3538</v>
      </c>
      <c r="K8905" s="170"/>
      <c r="L8905" s="170"/>
      <c r="M8905" s="402"/>
      <c r="N8905" s="170">
        <v>1</v>
      </c>
      <c r="O8905" s="170">
        <v>6</v>
      </c>
      <c r="P8905" s="402">
        <v>21000</v>
      </c>
    </row>
    <row r="8906" spans="1:16" ht="33.75" x14ac:dyDescent="0.2">
      <c r="A8906" s="406" t="s">
        <v>3527</v>
      </c>
      <c r="B8906" s="406" t="s">
        <v>3526</v>
      </c>
      <c r="C8906" s="170" t="s">
        <v>2594</v>
      </c>
      <c r="D8906" s="405" t="s">
        <v>3532</v>
      </c>
      <c r="E8906" s="404">
        <v>3500</v>
      </c>
      <c r="F8906" s="434" t="s">
        <v>5031</v>
      </c>
      <c r="G8906" s="403" t="s">
        <v>5030</v>
      </c>
      <c r="H8906" s="170" t="s">
        <v>3574</v>
      </c>
      <c r="I8906" s="170" t="s">
        <v>3534</v>
      </c>
      <c r="J8906" s="155" t="s">
        <v>3574</v>
      </c>
      <c r="K8906" s="170"/>
      <c r="L8906" s="170"/>
      <c r="M8906" s="402"/>
      <c r="N8906" s="170">
        <v>1</v>
      </c>
      <c r="O8906" s="170">
        <v>6</v>
      </c>
      <c r="P8906" s="402">
        <v>21000</v>
      </c>
    </row>
    <row r="8907" spans="1:16" ht="33.75" x14ac:dyDescent="0.2">
      <c r="A8907" s="406" t="s">
        <v>3527</v>
      </c>
      <c r="B8907" s="406" t="s">
        <v>3526</v>
      </c>
      <c r="C8907" s="170" t="s">
        <v>2594</v>
      </c>
      <c r="D8907" s="405" t="s">
        <v>3627</v>
      </c>
      <c r="E8907" s="404">
        <v>3500</v>
      </c>
      <c r="F8907" s="434" t="s">
        <v>5029</v>
      </c>
      <c r="G8907" s="403" t="s">
        <v>5028</v>
      </c>
      <c r="H8907" s="170" t="s">
        <v>3533</v>
      </c>
      <c r="I8907" s="170" t="s">
        <v>3534</v>
      </c>
      <c r="J8907" s="155" t="s">
        <v>3533</v>
      </c>
      <c r="K8907" s="170"/>
      <c r="L8907" s="170"/>
      <c r="M8907" s="402"/>
      <c r="N8907" s="170">
        <v>1</v>
      </c>
      <c r="O8907" s="170">
        <v>6</v>
      </c>
      <c r="P8907" s="402">
        <v>21000</v>
      </c>
    </row>
    <row r="8908" spans="1:16" ht="33.75" x14ac:dyDescent="0.2">
      <c r="A8908" s="406" t="s">
        <v>3527</v>
      </c>
      <c r="B8908" s="406" t="s">
        <v>3526</v>
      </c>
      <c r="C8908" s="170" t="s">
        <v>2594</v>
      </c>
      <c r="D8908" s="405" t="s">
        <v>4177</v>
      </c>
      <c r="E8908" s="404">
        <v>3500</v>
      </c>
      <c r="F8908" s="434" t="s">
        <v>5027</v>
      </c>
      <c r="G8908" s="403" t="s">
        <v>5026</v>
      </c>
      <c r="H8908" s="170" t="s">
        <v>3820</v>
      </c>
      <c r="I8908" s="170" t="s">
        <v>3529</v>
      </c>
      <c r="J8908" s="155" t="s">
        <v>3820</v>
      </c>
      <c r="K8908" s="170"/>
      <c r="L8908" s="170"/>
      <c r="M8908" s="402"/>
      <c r="N8908" s="170">
        <v>1</v>
      </c>
      <c r="O8908" s="170">
        <v>6</v>
      </c>
      <c r="P8908" s="402">
        <v>21000</v>
      </c>
    </row>
    <row r="8909" spans="1:16" ht="33.75" x14ac:dyDescent="0.2">
      <c r="A8909" s="406" t="s">
        <v>3527</v>
      </c>
      <c r="B8909" s="406" t="s">
        <v>3526</v>
      </c>
      <c r="C8909" s="170" t="s">
        <v>2594</v>
      </c>
      <c r="D8909" s="405" t="s">
        <v>5025</v>
      </c>
      <c r="E8909" s="404">
        <v>3950</v>
      </c>
      <c r="F8909" s="434" t="s">
        <v>5024</v>
      </c>
      <c r="G8909" s="403" t="s">
        <v>5023</v>
      </c>
      <c r="H8909" s="170" t="s">
        <v>3533</v>
      </c>
      <c r="I8909" s="170" t="s">
        <v>3529</v>
      </c>
      <c r="J8909" s="155" t="s">
        <v>3533</v>
      </c>
      <c r="K8909" s="170"/>
      <c r="L8909" s="170"/>
      <c r="M8909" s="402"/>
      <c r="N8909" s="170">
        <v>1</v>
      </c>
      <c r="O8909" s="170">
        <v>6</v>
      </c>
      <c r="P8909" s="402">
        <v>23700</v>
      </c>
    </row>
    <row r="8910" spans="1:16" ht="33.75" x14ac:dyDescent="0.2">
      <c r="A8910" s="406" t="s">
        <v>3527</v>
      </c>
      <c r="B8910" s="406" t="s">
        <v>3526</v>
      </c>
      <c r="C8910" s="170" t="s">
        <v>2594</v>
      </c>
      <c r="D8910" s="405" t="s">
        <v>3740</v>
      </c>
      <c r="E8910" s="404">
        <v>3500</v>
      </c>
      <c r="F8910" s="434" t="s">
        <v>5022</v>
      </c>
      <c r="G8910" s="403" t="s">
        <v>5021</v>
      </c>
      <c r="H8910" s="170" t="s">
        <v>3574</v>
      </c>
      <c r="I8910" s="170" t="s">
        <v>3534</v>
      </c>
      <c r="J8910" s="155" t="s">
        <v>3574</v>
      </c>
      <c r="K8910" s="170"/>
      <c r="L8910" s="170"/>
      <c r="M8910" s="402"/>
      <c r="N8910" s="170">
        <v>1</v>
      </c>
      <c r="O8910" s="170">
        <v>6</v>
      </c>
      <c r="P8910" s="402">
        <v>21000</v>
      </c>
    </row>
    <row r="8911" spans="1:16" ht="33.75" x14ac:dyDescent="0.2">
      <c r="A8911" s="406" t="s">
        <v>3527</v>
      </c>
      <c r="B8911" s="406" t="s">
        <v>2595</v>
      </c>
      <c r="C8911" s="170" t="s">
        <v>2594</v>
      </c>
      <c r="D8911" s="405" t="s">
        <v>5020</v>
      </c>
      <c r="E8911" s="404">
        <v>10000</v>
      </c>
      <c r="F8911" s="434" t="s">
        <v>5019</v>
      </c>
      <c r="G8911" s="403" t="s">
        <v>5018</v>
      </c>
      <c r="H8911" s="170" t="s">
        <v>3542</v>
      </c>
      <c r="I8911" s="170" t="s">
        <v>3529</v>
      </c>
      <c r="J8911" s="155" t="s">
        <v>3542</v>
      </c>
      <c r="K8911" s="170"/>
      <c r="L8911" s="170"/>
      <c r="M8911" s="402"/>
      <c r="N8911" s="170">
        <v>1</v>
      </c>
      <c r="O8911" s="170">
        <v>2</v>
      </c>
      <c r="P8911" s="402">
        <v>14666.67</v>
      </c>
    </row>
    <row r="8912" spans="1:16" ht="33.75" x14ac:dyDescent="0.2">
      <c r="A8912" s="406" t="s">
        <v>3527</v>
      </c>
      <c r="B8912" s="406" t="s">
        <v>3526</v>
      </c>
      <c r="C8912" s="170" t="s">
        <v>2594</v>
      </c>
      <c r="D8912" s="405" t="s">
        <v>5017</v>
      </c>
      <c r="E8912" s="404">
        <v>1950</v>
      </c>
      <c r="F8912" s="434" t="s">
        <v>5016</v>
      </c>
      <c r="G8912" s="403" t="s">
        <v>5015</v>
      </c>
      <c r="H8912" s="170" t="s">
        <v>3695</v>
      </c>
      <c r="I8912" s="170" t="s">
        <v>3529</v>
      </c>
      <c r="J8912" s="155" t="s">
        <v>3695</v>
      </c>
      <c r="K8912" s="170"/>
      <c r="L8912" s="170"/>
      <c r="M8912" s="402"/>
      <c r="N8912" s="170">
        <v>1</v>
      </c>
      <c r="O8912" s="170">
        <v>6</v>
      </c>
      <c r="P8912" s="402">
        <v>11700</v>
      </c>
    </row>
    <row r="8913" spans="1:16" ht="33.75" x14ac:dyDescent="0.2">
      <c r="A8913" s="406" t="s">
        <v>3527</v>
      </c>
      <c r="B8913" s="406" t="s">
        <v>3526</v>
      </c>
      <c r="C8913" s="170" t="s">
        <v>2594</v>
      </c>
      <c r="D8913" s="405" t="s">
        <v>3670</v>
      </c>
      <c r="E8913" s="404">
        <v>3950</v>
      </c>
      <c r="F8913" s="434" t="s">
        <v>5014</v>
      </c>
      <c r="G8913" s="403" t="s">
        <v>5013</v>
      </c>
      <c r="H8913" s="170" t="s">
        <v>3741</v>
      </c>
      <c r="I8913" s="170" t="s">
        <v>3534</v>
      </c>
      <c r="J8913" s="155" t="s">
        <v>3741</v>
      </c>
      <c r="K8913" s="170"/>
      <c r="L8913" s="170"/>
      <c r="M8913" s="402"/>
      <c r="N8913" s="170">
        <v>1</v>
      </c>
      <c r="O8913" s="170">
        <v>6</v>
      </c>
      <c r="P8913" s="402">
        <v>23700</v>
      </c>
    </row>
    <row r="8914" spans="1:16" ht="33.75" x14ac:dyDescent="0.2">
      <c r="A8914" s="406" t="s">
        <v>3527</v>
      </c>
      <c r="B8914" s="406" t="s">
        <v>3526</v>
      </c>
      <c r="C8914" s="170" t="s">
        <v>2594</v>
      </c>
      <c r="D8914" s="405" t="s">
        <v>3532</v>
      </c>
      <c r="E8914" s="404">
        <v>3950</v>
      </c>
      <c r="F8914" s="434" t="s">
        <v>5012</v>
      </c>
      <c r="G8914" s="403" t="s">
        <v>5011</v>
      </c>
      <c r="H8914" s="170" t="s">
        <v>4872</v>
      </c>
      <c r="I8914" s="170" t="s">
        <v>3522</v>
      </c>
      <c r="J8914" s="155" t="s">
        <v>4872</v>
      </c>
      <c r="K8914" s="170"/>
      <c r="L8914" s="170"/>
      <c r="M8914" s="402"/>
      <c r="N8914" s="170">
        <v>1</v>
      </c>
      <c r="O8914" s="170">
        <v>6</v>
      </c>
      <c r="P8914" s="402">
        <v>23700</v>
      </c>
    </row>
    <row r="8915" spans="1:16" ht="33.75" x14ac:dyDescent="0.2">
      <c r="A8915" s="406" t="s">
        <v>3527</v>
      </c>
      <c r="B8915" s="406" t="s">
        <v>3526</v>
      </c>
      <c r="C8915" s="170" t="s">
        <v>2594</v>
      </c>
      <c r="D8915" s="405" t="s">
        <v>3627</v>
      </c>
      <c r="E8915" s="404">
        <v>3500</v>
      </c>
      <c r="F8915" s="434" t="s">
        <v>5010</v>
      </c>
      <c r="G8915" s="403" t="s">
        <v>5009</v>
      </c>
      <c r="H8915" s="170" t="s">
        <v>3542</v>
      </c>
      <c r="I8915" s="170" t="s">
        <v>3623</v>
      </c>
      <c r="J8915" s="155" t="s">
        <v>3623</v>
      </c>
      <c r="K8915" s="170"/>
      <c r="L8915" s="170"/>
      <c r="M8915" s="402"/>
      <c r="N8915" s="170">
        <v>1</v>
      </c>
      <c r="O8915" s="170">
        <v>6</v>
      </c>
      <c r="P8915" s="402">
        <v>21000</v>
      </c>
    </row>
    <row r="8916" spans="1:16" ht="33.75" x14ac:dyDescent="0.2">
      <c r="A8916" s="406" t="s">
        <v>3527</v>
      </c>
      <c r="B8916" s="406" t="s">
        <v>2595</v>
      </c>
      <c r="C8916" s="170" t="s">
        <v>2594</v>
      </c>
      <c r="D8916" s="405" t="s">
        <v>3724</v>
      </c>
      <c r="E8916" s="404">
        <v>5000</v>
      </c>
      <c r="F8916" s="434" t="s">
        <v>5008</v>
      </c>
      <c r="G8916" s="403" t="s">
        <v>5007</v>
      </c>
      <c r="H8916" s="170" t="s">
        <v>5006</v>
      </c>
      <c r="I8916" s="170" t="s">
        <v>3529</v>
      </c>
      <c r="J8916" s="155" t="s">
        <v>5006</v>
      </c>
      <c r="K8916" s="170"/>
      <c r="L8916" s="170"/>
      <c r="M8916" s="402"/>
      <c r="N8916" s="170">
        <v>1</v>
      </c>
      <c r="O8916" s="170">
        <v>2</v>
      </c>
      <c r="P8916" s="402">
        <v>7166.67</v>
      </c>
    </row>
    <row r="8917" spans="1:16" ht="33.75" x14ac:dyDescent="0.2">
      <c r="A8917" s="406" t="s">
        <v>3527</v>
      </c>
      <c r="B8917" s="406" t="s">
        <v>3526</v>
      </c>
      <c r="C8917" s="170" t="s">
        <v>2594</v>
      </c>
      <c r="D8917" s="405" t="s">
        <v>3655</v>
      </c>
      <c r="E8917" s="404">
        <v>2057</v>
      </c>
      <c r="F8917" s="434" t="s">
        <v>5005</v>
      </c>
      <c r="G8917" s="403" t="s">
        <v>5004</v>
      </c>
      <c r="H8917" s="170" t="s">
        <v>3570</v>
      </c>
      <c r="I8917" s="170" t="s">
        <v>3560</v>
      </c>
      <c r="J8917" s="155" t="s">
        <v>3570</v>
      </c>
      <c r="K8917" s="170"/>
      <c r="L8917" s="170"/>
      <c r="M8917" s="402"/>
      <c r="N8917" s="170">
        <v>1</v>
      </c>
      <c r="O8917" s="170">
        <v>6</v>
      </c>
      <c r="P8917" s="402">
        <v>12342</v>
      </c>
    </row>
    <row r="8918" spans="1:16" ht="33.75" x14ac:dyDescent="0.2">
      <c r="A8918" s="406" t="s">
        <v>3527</v>
      </c>
      <c r="B8918" s="406" t="s">
        <v>3526</v>
      </c>
      <c r="C8918" s="170" t="s">
        <v>2594</v>
      </c>
      <c r="D8918" s="405" t="s">
        <v>3532</v>
      </c>
      <c r="E8918" s="404">
        <v>2500</v>
      </c>
      <c r="F8918" s="434" t="s">
        <v>5003</v>
      </c>
      <c r="G8918" s="403" t="s">
        <v>5002</v>
      </c>
      <c r="H8918" s="170" t="s">
        <v>4002</v>
      </c>
      <c r="I8918" s="170" t="s">
        <v>3623</v>
      </c>
      <c r="J8918" s="155" t="s">
        <v>3623</v>
      </c>
      <c r="K8918" s="170"/>
      <c r="L8918" s="170"/>
      <c r="M8918" s="402"/>
      <c r="N8918" s="170">
        <v>1</v>
      </c>
      <c r="O8918" s="170">
        <v>6</v>
      </c>
      <c r="P8918" s="402">
        <v>15000</v>
      </c>
    </row>
    <row r="8919" spans="1:16" ht="33.75" x14ac:dyDescent="0.2">
      <c r="A8919" s="406" t="s">
        <v>3527</v>
      </c>
      <c r="B8919" s="406" t="s">
        <v>3526</v>
      </c>
      <c r="C8919" s="170" t="s">
        <v>2594</v>
      </c>
      <c r="D8919" s="405" t="s">
        <v>3532</v>
      </c>
      <c r="E8919" s="404">
        <v>2000</v>
      </c>
      <c r="F8919" s="434" t="s">
        <v>5001</v>
      </c>
      <c r="G8919" s="403" t="s">
        <v>5000</v>
      </c>
      <c r="H8919" s="170" t="s">
        <v>3533</v>
      </c>
      <c r="I8919" s="170" t="s">
        <v>3931</v>
      </c>
      <c r="J8919" s="155" t="s">
        <v>3533</v>
      </c>
      <c r="K8919" s="170"/>
      <c r="L8919" s="170"/>
      <c r="M8919" s="402"/>
      <c r="N8919" s="170">
        <v>1</v>
      </c>
      <c r="O8919" s="170">
        <v>6</v>
      </c>
      <c r="P8919" s="402">
        <v>12000</v>
      </c>
    </row>
    <row r="8920" spans="1:16" ht="33.75" x14ac:dyDescent="0.2">
      <c r="A8920" s="406" t="s">
        <v>3527</v>
      </c>
      <c r="B8920" s="406" t="s">
        <v>3526</v>
      </c>
      <c r="C8920" s="170" t="s">
        <v>2594</v>
      </c>
      <c r="D8920" s="405" t="s">
        <v>3598</v>
      </c>
      <c r="E8920" s="404">
        <v>3500</v>
      </c>
      <c r="F8920" s="434" t="s">
        <v>4999</v>
      </c>
      <c r="G8920" s="403" t="s">
        <v>4998</v>
      </c>
      <c r="H8920" s="170" t="s">
        <v>3779</v>
      </c>
      <c r="I8920" s="170" t="s">
        <v>3529</v>
      </c>
      <c r="J8920" s="155" t="s">
        <v>3779</v>
      </c>
      <c r="K8920" s="170"/>
      <c r="L8920" s="170"/>
      <c r="M8920" s="402"/>
      <c r="N8920" s="170">
        <v>1</v>
      </c>
      <c r="O8920" s="170">
        <v>6</v>
      </c>
      <c r="P8920" s="402">
        <v>21000</v>
      </c>
    </row>
    <row r="8921" spans="1:16" ht="33.75" x14ac:dyDescent="0.2">
      <c r="A8921" s="406" t="s">
        <v>3527</v>
      </c>
      <c r="B8921" s="406" t="s">
        <v>3526</v>
      </c>
      <c r="C8921" s="170" t="s">
        <v>2594</v>
      </c>
      <c r="D8921" s="405" t="s">
        <v>3525</v>
      </c>
      <c r="E8921" s="404">
        <v>1430</v>
      </c>
      <c r="F8921" s="434" t="s">
        <v>4997</v>
      </c>
      <c r="G8921" s="403" t="s">
        <v>4996</v>
      </c>
      <c r="H8921" s="170" t="s">
        <v>4386</v>
      </c>
      <c r="I8921" s="170" t="s">
        <v>3522</v>
      </c>
      <c r="J8921" s="155" t="s">
        <v>4386</v>
      </c>
      <c r="K8921" s="170"/>
      <c r="L8921" s="170"/>
      <c r="M8921" s="402"/>
      <c r="N8921" s="170">
        <v>1</v>
      </c>
      <c r="O8921" s="170">
        <v>6</v>
      </c>
      <c r="P8921" s="402">
        <v>8580</v>
      </c>
    </row>
    <row r="8922" spans="1:16" ht="33.75" x14ac:dyDescent="0.2">
      <c r="A8922" s="406" t="s">
        <v>3527</v>
      </c>
      <c r="B8922" s="406" t="s">
        <v>3526</v>
      </c>
      <c r="C8922" s="170" t="s">
        <v>2594</v>
      </c>
      <c r="D8922" s="405" t="s">
        <v>4995</v>
      </c>
      <c r="E8922" s="404">
        <v>1450</v>
      </c>
      <c r="F8922" s="434" t="s">
        <v>4994</v>
      </c>
      <c r="G8922" s="403" t="s">
        <v>4993</v>
      </c>
      <c r="H8922" s="170" t="s">
        <v>3574</v>
      </c>
      <c r="I8922" s="170" t="s">
        <v>3529</v>
      </c>
      <c r="J8922" s="155" t="s">
        <v>3574</v>
      </c>
      <c r="K8922" s="170"/>
      <c r="L8922" s="170"/>
      <c r="M8922" s="402"/>
      <c r="N8922" s="170">
        <v>1</v>
      </c>
      <c r="O8922" s="170">
        <v>6</v>
      </c>
      <c r="P8922" s="402">
        <v>8700</v>
      </c>
    </row>
    <row r="8923" spans="1:16" ht="33.75" x14ac:dyDescent="0.2">
      <c r="A8923" s="406" t="s">
        <v>3527</v>
      </c>
      <c r="B8923" s="406" t="s">
        <v>3526</v>
      </c>
      <c r="C8923" s="170" t="s">
        <v>2594</v>
      </c>
      <c r="D8923" s="405" t="s">
        <v>4992</v>
      </c>
      <c r="E8923" s="404">
        <v>8000</v>
      </c>
      <c r="F8923" s="434" t="s">
        <v>4991</v>
      </c>
      <c r="G8923" s="403" t="s">
        <v>4990</v>
      </c>
      <c r="H8923" s="170" t="s">
        <v>3542</v>
      </c>
      <c r="I8923" s="170" t="s">
        <v>3529</v>
      </c>
      <c r="J8923" s="155" t="s">
        <v>3542</v>
      </c>
      <c r="K8923" s="170"/>
      <c r="L8923" s="170"/>
      <c r="M8923" s="402"/>
      <c r="N8923" s="170">
        <v>1</v>
      </c>
      <c r="O8923" s="170">
        <v>6</v>
      </c>
      <c r="P8923" s="402">
        <v>48000</v>
      </c>
    </row>
    <row r="8924" spans="1:16" ht="33.75" x14ac:dyDescent="0.2">
      <c r="A8924" s="406" t="s">
        <v>3527</v>
      </c>
      <c r="B8924" s="406" t="s">
        <v>2595</v>
      </c>
      <c r="C8924" s="170" t="s">
        <v>2594</v>
      </c>
      <c r="D8924" s="405" t="s">
        <v>3616</v>
      </c>
      <c r="E8924" s="404">
        <v>3000</v>
      </c>
      <c r="F8924" s="434" t="s">
        <v>4989</v>
      </c>
      <c r="G8924" s="403" t="s">
        <v>4988</v>
      </c>
      <c r="H8924" s="170" t="s">
        <v>3816</v>
      </c>
      <c r="I8924" s="170" t="s">
        <v>3529</v>
      </c>
      <c r="J8924" s="155" t="s">
        <v>3816</v>
      </c>
      <c r="K8924" s="170"/>
      <c r="L8924" s="170"/>
      <c r="M8924" s="402"/>
      <c r="N8924" s="170">
        <v>1</v>
      </c>
      <c r="O8924" s="170">
        <v>2</v>
      </c>
      <c r="P8924" s="402">
        <v>5100</v>
      </c>
    </row>
    <row r="8925" spans="1:16" ht="33.75" x14ac:dyDescent="0.2">
      <c r="A8925" s="406" t="s">
        <v>3527</v>
      </c>
      <c r="B8925" s="406" t="s">
        <v>2595</v>
      </c>
      <c r="C8925" s="170" t="s">
        <v>2594</v>
      </c>
      <c r="D8925" s="405" t="s">
        <v>3616</v>
      </c>
      <c r="E8925" s="404">
        <v>3000</v>
      </c>
      <c r="F8925" s="434" t="s">
        <v>4987</v>
      </c>
      <c r="G8925" s="403" t="s">
        <v>4986</v>
      </c>
      <c r="H8925" s="170" t="s">
        <v>3549</v>
      </c>
      <c r="I8925" s="170" t="s">
        <v>3534</v>
      </c>
      <c r="J8925" s="155" t="s">
        <v>3549</v>
      </c>
      <c r="K8925" s="170"/>
      <c r="L8925" s="170"/>
      <c r="M8925" s="402"/>
      <c r="N8925" s="170">
        <v>1</v>
      </c>
      <c r="O8925" s="170">
        <v>2</v>
      </c>
      <c r="P8925" s="402">
        <v>5100</v>
      </c>
    </row>
    <row r="8926" spans="1:16" ht="33.75" x14ac:dyDescent="0.2">
      <c r="A8926" s="406" t="s">
        <v>3527</v>
      </c>
      <c r="B8926" s="406" t="s">
        <v>3526</v>
      </c>
      <c r="C8926" s="170" t="s">
        <v>2594</v>
      </c>
      <c r="D8926" s="405" t="s">
        <v>4985</v>
      </c>
      <c r="E8926" s="404">
        <v>8000</v>
      </c>
      <c r="F8926" s="434" t="s">
        <v>4984</v>
      </c>
      <c r="G8926" s="403" t="s">
        <v>4983</v>
      </c>
      <c r="H8926" s="170" t="s">
        <v>3528</v>
      </c>
      <c r="I8926" s="170" t="s">
        <v>3529</v>
      </c>
      <c r="J8926" s="155" t="s">
        <v>3528</v>
      </c>
      <c r="K8926" s="170"/>
      <c r="L8926" s="170"/>
      <c r="M8926" s="402"/>
      <c r="N8926" s="170">
        <v>1</v>
      </c>
      <c r="O8926" s="170">
        <v>6</v>
      </c>
      <c r="P8926" s="402">
        <v>48266.67</v>
      </c>
    </row>
    <row r="8927" spans="1:16" ht="33.75" x14ac:dyDescent="0.2">
      <c r="A8927" s="406" t="s">
        <v>3527</v>
      </c>
      <c r="B8927" s="406" t="s">
        <v>3526</v>
      </c>
      <c r="C8927" s="170" t="s">
        <v>2594</v>
      </c>
      <c r="D8927" s="405" t="s">
        <v>3632</v>
      </c>
      <c r="E8927" s="404">
        <v>2500</v>
      </c>
      <c r="F8927" s="434" t="s">
        <v>4982</v>
      </c>
      <c r="G8927" s="403" t="s">
        <v>4981</v>
      </c>
      <c r="H8927" s="170" t="s">
        <v>4270</v>
      </c>
      <c r="I8927" s="170" t="s">
        <v>3534</v>
      </c>
      <c r="J8927" s="155" t="s">
        <v>4270</v>
      </c>
      <c r="K8927" s="170"/>
      <c r="L8927" s="170"/>
      <c r="M8927" s="402"/>
      <c r="N8927" s="170">
        <v>1</v>
      </c>
      <c r="O8927" s="170">
        <v>6</v>
      </c>
      <c r="P8927" s="402">
        <v>13064</v>
      </c>
    </row>
    <row r="8928" spans="1:16" ht="33.75" x14ac:dyDescent="0.2">
      <c r="A8928" s="406" t="s">
        <v>3527</v>
      </c>
      <c r="B8928" s="406" t="s">
        <v>2595</v>
      </c>
      <c r="C8928" s="170" t="s">
        <v>2594</v>
      </c>
      <c r="D8928" s="405" t="s">
        <v>3616</v>
      </c>
      <c r="E8928" s="404">
        <v>3000</v>
      </c>
      <c r="F8928" s="434" t="s">
        <v>4980</v>
      </c>
      <c r="G8928" s="403" t="s">
        <v>4979</v>
      </c>
      <c r="H8928" s="170" t="s">
        <v>3549</v>
      </c>
      <c r="I8928" s="170" t="s">
        <v>3522</v>
      </c>
      <c r="J8928" s="155" t="s">
        <v>3549</v>
      </c>
      <c r="K8928" s="170"/>
      <c r="L8928" s="170"/>
      <c r="M8928" s="402"/>
      <c r="N8928" s="170">
        <v>1</v>
      </c>
      <c r="O8928" s="170">
        <v>2</v>
      </c>
      <c r="P8928" s="402">
        <v>5100</v>
      </c>
    </row>
    <row r="8929" spans="1:16" ht="33.75" x14ac:dyDescent="0.2">
      <c r="A8929" s="406" t="s">
        <v>3527</v>
      </c>
      <c r="B8929" s="406" t="s">
        <v>3526</v>
      </c>
      <c r="C8929" s="170" t="s">
        <v>2594</v>
      </c>
      <c r="D8929" s="405" t="s">
        <v>4978</v>
      </c>
      <c r="E8929" s="404">
        <v>6500</v>
      </c>
      <c r="F8929" s="434" t="s">
        <v>4977</v>
      </c>
      <c r="G8929" s="403" t="s">
        <v>4976</v>
      </c>
      <c r="H8929" s="170" t="s">
        <v>3533</v>
      </c>
      <c r="I8929" s="170" t="s">
        <v>3529</v>
      </c>
      <c r="J8929" s="155" t="s">
        <v>3533</v>
      </c>
      <c r="K8929" s="170"/>
      <c r="L8929" s="170"/>
      <c r="M8929" s="402"/>
      <c r="N8929" s="170">
        <v>1</v>
      </c>
      <c r="O8929" s="170">
        <v>6</v>
      </c>
      <c r="P8929" s="402">
        <v>39000</v>
      </c>
    </row>
    <row r="8930" spans="1:16" ht="33.75" x14ac:dyDescent="0.2">
      <c r="A8930" s="406" t="s">
        <v>3527</v>
      </c>
      <c r="B8930" s="406" t="s">
        <v>3526</v>
      </c>
      <c r="C8930" s="170" t="s">
        <v>2594</v>
      </c>
      <c r="D8930" s="405" t="s">
        <v>4132</v>
      </c>
      <c r="E8930" s="404">
        <v>1500</v>
      </c>
      <c r="F8930" s="434" t="s">
        <v>4975</v>
      </c>
      <c r="G8930" s="403" t="s">
        <v>4974</v>
      </c>
      <c r="H8930" s="170" t="s">
        <v>3574</v>
      </c>
      <c r="I8930" s="170" t="s">
        <v>3623</v>
      </c>
      <c r="J8930" s="155" t="s">
        <v>3623</v>
      </c>
      <c r="K8930" s="170"/>
      <c r="L8930" s="170"/>
      <c r="M8930" s="402"/>
      <c r="N8930" s="170">
        <v>1</v>
      </c>
      <c r="O8930" s="170">
        <v>6</v>
      </c>
      <c r="P8930" s="402">
        <v>9000</v>
      </c>
    </row>
    <row r="8931" spans="1:16" ht="33.75" x14ac:dyDescent="0.2">
      <c r="A8931" s="406" t="s">
        <v>3527</v>
      </c>
      <c r="B8931" s="406" t="s">
        <v>3526</v>
      </c>
      <c r="C8931" s="170" t="s">
        <v>2594</v>
      </c>
      <c r="D8931" s="405" t="s">
        <v>4586</v>
      </c>
      <c r="E8931" s="404">
        <v>2340</v>
      </c>
      <c r="F8931" s="434" t="s">
        <v>4973</v>
      </c>
      <c r="G8931" s="403" t="s">
        <v>4972</v>
      </c>
      <c r="H8931" s="170" t="s">
        <v>3542</v>
      </c>
      <c r="I8931" s="170" t="s">
        <v>3623</v>
      </c>
      <c r="J8931" s="155" t="s">
        <v>3623</v>
      </c>
      <c r="K8931" s="170"/>
      <c r="L8931" s="170"/>
      <c r="M8931" s="402"/>
      <c r="N8931" s="170">
        <v>1</v>
      </c>
      <c r="O8931" s="170">
        <v>6</v>
      </c>
      <c r="P8931" s="402">
        <v>14040</v>
      </c>
    </row>
    <row r="8932" spans="1:16" ht="33.75" x14ac:dyDescent="0.2">
      <c r="A8932" s="406" t="s">
        <v>3527</v>
      </c>
      <c r="B8932" s="406" t="s">
        <v>3526</v>
      </c>
      <c r="C8932" s="170" t="s">
        <v>2594</v>
      </c>
      <c r="D8932" s="405" t="s">
        <v>3809</v>
      </c>
      <c r="E8932" s="404">
        <v>2300</v>
      </c>
      <c r="F8932" s="434" t="s">
        <v>4971</v>
      </c>
      <c r="G8932" s="403" t="s">
        <v>4970</v>
      </c>
      <c r="H8932" s="170" t="s">
        <v>3533</v>
      </c>
      <c r="I8932" s="170" t="s">
        <v>3522</v>
      </c>
      <c r="J8932" s="155" t="s">
        <v>3533</v>
      </c>
      <c r="K8932" s="170"/>
      <c r="L8932" s="170"/>
      <c r="M8932" s="402"/>
      <c r="N8932" s="170">
        <v>1</v>
      </c>
      <c r="O8932" s="170">
        <v>6</v>
      </c>
      <c r="P8932" s="402">
        <v>13800</v>
      </c>
    </row>
    <row r="8933" spans="1:16" ht="33.75" x14ac:dyDescent="0.2">
      <c r="A8933" s="406" t="s">
        <v>3527</v>
      </c>
      <c r="B8933" s="406" t="s">
        <v>2595</v>
      </c>
      <c r="C8933" s="170" t="s">
        <v>2594</v>
      </c>
      <c r="D8933" s="405" t="s">
        <v>3815</v>
      </c>
      <c r="E8933" s="404">
        <v>2500</v>
      </c>
      <c r="F8933" s="434" t="s">
        <v>4969</v>
      </c>
      <c r="G8933" s="403" t="s">
        <v>4968</v>
      </c>
      <c r="H8933" s="170" t="s">
        <v>3695</v>
      </c>
      <c r="I8933" s="170" t="s">
        <v>3522</v>
      </c>
      <c r="J8933" s="155" t="s">
        <v>3695</v>
      </c>
      <c r="K8933" s="170"/>
      <c r="L8933" s="170"/>
      <c r="M8933" s="402"/>
      <c r="N8933" s="170">
        <v>1</v>
      </c>
      <c r="O8933" s="170">
        <v>2</v>
      </c>
      <c r="P8933" s="402">
        <v>3416.67</v>
      </c>
    </row>
    <row r="8934" spans="1:16" ht="33.75" x14ac:dyDescent="0.2">
      <c r="A8934" s="406" t="s">
        <v>3527</v>
      </c>
      <c r="B8934" s="406" t="s">
        <v>3526</v>
      </c>
      <c r="C8934" s="170" t="s">
        <v>2594</v>
      </c>
      <c r="D8934" s="405" t="s">
        <v>4177</v>
      </c>
      <c r="E8934" s="404">
        <v>3500</v>
      </c>
      <c r="F8934" s="434" t="s">
        <v>4967</v>
      </c>
      <c r="G8934" s="403" t="s">
        <v>4966</v>
      </c>
      <c r="H8934" s="170" t="s">
        <v>3542</v>
      </c>
      <c r="I8934" s="170" t="s">
        <v>3534</v>
      </c>
      <c r="J8934" s="155" t="s">
        <v>3542</v>
      </c>
      <c r="K8934" s="170"/>
      <c r="L8934" s="170"/>
      <c r="M8934" s="402"/>
      <c r="N8934" s="170">
        <v>1</v>
      </c>
      <c r="O8934" s="170">
        <v>6</v>
      </c>
      <c r="P8934" s="402">
        <v>21000</v>
      </c>
    </row>
    <row r="8935" spans="1:16" ht="33.75" x14ac:dyDescent="0.2">
      <c r="A8935" s="406" t="s">
        <v>3527</v>
      </c>
      <c r="B8935" s="406" t="s">
        <v>3526</v>
      </c>
      <c r="C8935" s="170" t="s">
        <v>2594</v>
      </c>
      <c r="D8935" s="405" t="s">
        <v>4965</v>
      </c>
      <c r="E8935" s="404">
        <v>1000</v>
      </c>
      <c r="F8935" s="434" t="s">
        <v>4964</v>
      </c>
      <c r="G8935" s="403" t="s">
        <v>4963</v>
      </c>
      <c r="H8935" s="170" t="s">
        <v>4962</v>
      </c>
      <c r="I8935" s="170" t="s">
        <v>3623</v>
      </c>
      <c r="J8935" s="155" t="s">
        <v>3623</v>
      </c>
      <c r="K8935" s="170"/>
      <c r="L8935" s="170"/>
      <c r="M8935" s="402"/>
      <c r="N8935" s="170">
        <v>1</v>
      </c>
      <c r="O8935" s="170">
        <v>6</v>
      </c>
      <c r="P8935" s="402">
        <v>6000</v>
      </c>
    </row>
    <row r="8936" spans="1:16" ht="33.75" x14ac:dyDescent="0.2">
      <c r="A8936" s="406" t="s">
        <v>3527</v>
      </c>
      <c r="B8936" s="406" t="s">
        <v>3526</v>
      </c>
      <c r="C8936" s="170" t="s">
        <v>2594</v>
      </c>
      <c r="D8936" s="405" t="s">
        <v>4294</v>
      </c>
      <c r="E8936" s="404">
        <v>3500</v>
      </c>
      <c r="F8936" s="434" t="s">
        <v>4961</v>
      </c>
      <c r="G8936" s="403" t="s">
        <v>4960</v>
      </c>
      <c r="H8936" s="170" t="s">
        <v>4959</v>
      </c>
      <c r="I8936" s="170" t="s">
        <v>3534</v>
      </c>
      <c r="J8936" s="155" t="s">
        <v>4959</v>
      </c>
      <c r="K8936" s="170"/>
      <c r="L8936" s="170"/>
      <c r="M8936" s="402"/>
      <c r="N8936" s="170">
        <v>1</v>
      </c>
      <c r="O8936" s="170">
        <v>6</v>
      </c>
      <c r="P8936" s="402">
        <v>21000</v>
      </c>
    </row>
    <row r="8937" spans="1:16" ht="33.75" x14ac:dyDescent="0.2">
      <c r="A8937" s="406" t="s">
        <v>3527</v>
      </c>
      <c r="B8937" s="406" t="s">
        <v>3526</v>
      </c>
      <c r="C8937" s="170" t="s">
        <v>2594</v>
      </c>
      <c r="D8937" s="405" t="s">
        <v>4958</v>
      </c>
      <c r="E8937" s="404">
        <v>8000</v>
      </c>
      <c r="F8937" s="434" t="s">
        <v>4957</v>
      </c>
      <c r="G8937" s="403" t="s">
        <v>4956</v>
      </c>
      <c r="H8937" s="170" t="s">
        <v>3570</v>
      </c>
      <c r="I8937" s="170" t="s">
        <v>3529</v>
      </c>
      <c r="J8937" s="155" t="s">
        <v>3570</v>
      </c>
      <c r="K8937" s="170"/>
      <c r="L8937" s="170"/>
      <c r="M8937" s="402"/>
      <c r="N8937" s="170">
        <v>1</v>
      </c>
      <c r="O8937" s="170">
        <v>6</v>
      </c>
      <c r="P8937" s="402">
        <v>48000</v>
      </c>
    </row>
    <row r="8938" spans="1:16" ht="33.75" x14ac:dyDescent="0.2">
      <c r="A8938" s="406" t="s">
        <v>3527</v>
      </c>
      <c r="B8938" s="406" t="s">
        <v>3526</v>
      </c>
      <c r="C8938" s="170" t="s">
        <v>2594</v>
      </c>
      <c r="D8938" s="405" t="s">
        <v>3740</v>
      </c>
      <c r="E8938" s="404">
        <v>3500</v>
      </c>
      <c r="F8938" s="434" t="s">
        <v>4955</v>
      </c>
      <c r="G8938" s="403" t="s">
        <v>4954</v>
      </c>
      <c r="H8938" s="170" t="s">
        <v>3542</v>
      </c>
      <c r="I8938" s="170" t="s">
        <v>3534</v>
      </c>
      <c r="J8938" s="155" t="s">
        <v>3542</v>
      </c>
      <c r="K8938" s="170"/>
      <c r="L8938" s="170"/>
      <c r="M8938" s="402"/>
      <c r="N8938" s="170">
        <v>1</v>
      </c>
      <c r="O8938" s="170">
        <v>6</v>
      </c>
      <c r="P8938" s="402">
        <v>21000</v>
      </c>
    </row>
    <row r="8939" spans="1:16" ht="33.75" x14ac:dyDescent="0.2">
      <c r="A8939" s="406" t="s">
        <v>3527</v>
      </c>
      <c r="B8939" s="406" t="s">
        <v>2595</v>
      </c>
      <c r="C8939" s="170" t="s">
        <v>2594</v>
      </c>
      <c r="D8939" s="405" t="s">
        <v>3616</v>
      </c>
      <c r="E8939" s="404">
        <v>3000</v>
      </c>
      <c r="F8939" s="434" t="s">
        <v>4953</v>
      </c>
      <c r="G8939" s="403" t="s">
        <v>4952</v>
      </c>
      <c r="H8939" s="170" t="s">
        <v>3542</v>
      </c>
      <c r="I8939" s="170" t="s">
        <v>3529</v>
      </c>
      <c r="J8939" s="155" t="s">
        <v>3542</v>
      </c>
      <c r="K8939" s="170"/>
      <c r="L8939" s="170"/>
      <c r="M8939" s="402"/>
      <c r="N8939" s="170">
        <v>1</v>
      </c>
      <c r="O8939" s="170">
        <v>2</v>
      </c>
      <c r="P8939" s="402">
        <v>5100</v>
      </c>
    </row>
    <row r="8940" spans="1:16" ht="33.75" x14ac:dyDescent="0.2">
      <c r="A8940" s="406" t="s">
        <v>3527</v>
      </c>
      <c r="B8940" s="406" t="s">
        <v>3526</v>
      </c>
      <c r="C8940" s="170" t="s">
        <v>2594</v>
      </c>
      <c r="D8940" s="405" t="s">
        <v>3580</v>
      </c>
      <c r="E8940" s="404">
        <v>1800</v>
      </c>
      <c r="F8940" s="434" t="s">
        <v>4951</v>
      </c>
      <c r="G8940" s="403" t="s">
        <v>4950</v>
      </c>
      <c r="H8940" s="170" t="s">
        <v>3595</v>
      </c>
      <c r="I8940" s="170" t="s">
        <v>3534</v>
      </c>
      <c r="J8940" s="155" t="s">
        <v>3595</v>
      </c>
      <c r="K8940" s="170"/>
      <c r="L8940" s="170"/>
      <c r="M8940" s="402"/>
      <c r="N8940" s="170">
        <v>1</v>
      </c>
      <c r="O8940" s="170">
        <v>6</v>
      </c>
      <c r="P8940" s="402">
        <v>10800</v>
      </c>
    </row>
    <row r="8941" spans="1:16" ht="33.75" x14ac:dyDescent="0.2">
      <c r="A8941" s="406" t="s">
        <v>3527</v>
      </c>
      <c r="B8941" s="406" t="s">
        <v>3526</v>
      </c>
      <c r="C8941" s="170" t="s">
        <v>2594</v>
      </c>
      <c r="D8941" s="405" t="s">
        <v>3670</v>
      </c>
      <c r="E8941" s="404">
        <v>3950</v>
      </c>
      <c r="F8941" s="434" t="s">
        <v>4949</v>
      </c>
      <c r="G8941" s="403" t="s">
        <v>4948</v>
      </c>
      <c r="H8941" s="170" t="s">
        <v>3567</v>
      </c>
      <c r="I8941" s="170" t="s">
        <v>3529</v>
      </c>
      <c r="J8941" s="155" t="s">
        <v>3567</v>
      </c>
      <c r="K8941" s="170"/>
      <c r="L8941" s="170"/>
      <c r="M8941" s="402"/>
      <c r="N8941" s="170">
        <v>1</v>
      </c>
      <c r="O8941" s="170">
        <v>6</v>
      </c>
      <c r="P8941" s="402">
        <v>23700</v>
      </c>
    </row>
    <row r="8942" spans="1:16" ht="33.75" x14ac:dyDescent="0.2">
      <c r="A8942" s="406" t="s">
        <v>3527</v>
      </c>
      <c r="B8942" s="406" t="s">
        <v>2595</v>
      </c>
      <c r="C8942" s="170" t="s">
        <v>2594</v>
      </c>
      <c r="D8942" s="405" t="s">
        <v>3616</v>
      </c>
      <c r="E8942" s="404">
        <v>3000</v>
      </c>
      <c r="F8942" s="434" t="s">
        <v>4947</v>
      </c>
      <c r="G8942" s="403" t="s">
        <v>4946</v>
      </c>
      <c r="H8942" s="170" t="s">
        <v>3528</v>
      </c>
      <c r="I8942" s="170" t="s">
        <v>3529</v>
      </c>
      <c r="J8942" s="155" t="s">
        <v>3528</v>
      </c>
      <c r="K8942" s="170"/>
      <c r="L8942" s="170"/>
      <c r="M8942" s="402"/>
      <c r="N8942" s="170">
        <v>1</v>
      </c>
      <c r="O8942" s="170">
        <v>2</v>
      </c>
      <c r="P8942" s="402">
        <v>5100</v>
      </c>
    </row>
    <row r="8943" spans="1:16" ht="33.75" x14ac:dyDescent="0.2">
      <c r="A8943" s="406" t="s">
        <v>3527</v>
      </c>
      <c r="B8943" s="406" t="s">
        <v>3526</v>
      </c>
      <c r="C8943" s="170" t="s">
        <v>2594</v>
      </c>
      <c r="D8943" s="405" t="s">
        <v>4945</v>
      </c>
      <c r="E8943" s="404">
        <v>3000</v>
      </c>
      <c r="F8943" s="434" t="s">
        <v>4944</v>
      </c>
      <c r="G8943" s="403" t="s">
        <v>4943</v>
      </c>
      <c r="H8943" s="170" t="s">
        <v>4014</v>
      </c>
      <c r="I8943" s="170" t="s">
        <v>3522</v>
      </c>
      <c r="J8943" s="155" t="s">
        <v>4014</v>
      </c>
      <c r="K8943" s="170"/>
      <c r="L8943" s="170"/>
      <c r="M8943" s="402"/>
      <c r="N8943" s="170">
        <v>1</v>
      </c>
      <c r="O8943" s="170">
        <v>6</v>
      </c>
      <c r="P8943" s="402">
        <v>18000</v>
      </c>
    </row>
    <row r="8944" spans="1:16" ht="33.75" x14ac:dyDescent="0.2">
      <c r="A8944" s="406" t="s">
        <v>3527</v>
      </c>
      <c r="B8944" s="406" t="s">
        <v>2595</v>
      </c>
      <c r="C8944" s="170" t="s">
        <v>2594</v>
      </c>
      <c r="D8944" s="405" t="s">
        <v>3616</v>
      </c>
      <c r="E8944" s="404">
        <v>3000</v>
      </c>
      <c r="F8944" s="434" t="s">
        <v>4942</v>
      </c>
      <c r="G8944" s="403" t="s">
        <v>4941</v>
      </c>
      <c r="H8944" s="170" t="s">
        <v>3549</v>
      </c>
      <c r="I8944" s="170" t="s">
        <v>3529</v>
      </c>
      <c r="J8944" s="155" t="s">
        <v>3549</v>
      </c>
      <c r="K8944" s="170"/>
      <c r="L8944" s="170"/>
      <c r="M8944" s="402"/>
      <c r="N8944" s="170">
        <v>1</v>
      </c>
      <c r="O8944" s="170">
        <v>2</v>
      </c>
      <c r="P8944" s="402">
        <v>5100</v>
      </c>
    </row>
    <row r="8945" spans="1:16" ht="33.75" x14ac:dyDescent="0.2">
      <c r="A8945" s="406" t="s">
        <v>3527</v>
      </c>
      <c r="B8945" s="406" t="s">
        <v>3526</v>
      </c>
      <c r="C8945" s="170" t="s">
        <v>2594</v>
      </c>
      <c r="D8945" s="405" t="s">
        <v>3655</v>
      </c>
      <c r="E8945" s="404">
        <v>2057</v>
      </c>
      <c r="F8945" s="434" t="s">
        <v>4940</v>
      </c>
      <c r="G8945" s="403" t="s">
        <v>4939</v>
      </c>
      <c r="H8945" s="170" t="s">
        <v>4938</v>
      </c>
      <c r="I8945" s="170" t="s">
        <v>3522</v>
      </c>
      <c r="J8945" s="155" t="s">
        <v>4938</v>
      </c>
      <c r="K8945" s="170"/>
      <c r="L8945" s="170"/>
      <c r="M8945" s="402"/>
      <c r="N8945" s="170">
        <v>1</v>
      </c>
      <c r="O8945" s="170">
        <v>6</v>
      </c>
      <c r="P8945" s="402">
        <v>12342</v>
      </c>
    </row>
    <row r="8946" spans="1:16" ht="33.75" x14ac:dyDescent="0.2">
      <c r="A8946" s="406" t="s">
        <v>3527</v>
      </c>
      <c r="B8946" s="406" t="s">
        <v>2595</v>
      </c>
      <c r="C8946" s="170" t="s">
        <v>2594</v>
      </c>
      <c r="D8946" s="405" t="s">
        <v>3616</v>
      </c>
      <c r="E8946" s="404">
        <v>3000</v>
      </c>
      <c r="F8946" s="434" t="s">
        <v>4937</v>
      </c>
      <c r="G8946" s="403" t="s">
        <v>4936</v>
      </c>
      <c r="H8946" s="170" t="s">
        <v>3549</v>
      </c>
      <c r="I8946" s="170" t="s">
        <v>3529</v>
      </c>
      <c r="J8946" s="155" t="s">
        <v>3549</v>
      </c>
      <c r="K8946" s="170"/>
      <c r="L8946" s="170"/>
      <c r="M8946" s="402"/>
      <c r="N8946" s="170">
        <v>1</v>
      </c>
      <c r="O8946" s="170">
        <v>2</v>
      </c>
      <c r="P8946" s="402">
        <v>5100</v>
      </c>
    </row>
    <row r="8947" spans="1:16" ht="33.75" x14ac:dyDescent="0.2">
      <c r="A8947" s="406" t="s">
        <v>3527</v>
      </c>
      <c r="B8947" s="406" t="s">
        <v>3526</v>
      </c>
      <c r="C8947" s="170" t="s">
        <v>2594</v>
      </c>
      <c r="D8947" s="405" t="s">
        <v>3532</v>
      </c>
      <c r="E8947" s="404">
        <v>2500</v>
      </c>
      <c r="F8947" s="434" t="s">
        <v>4935</v>
      </c>
      <c r="G8947" s="403" t="s">
        <v>4934</v>
      </c>
      <c r="H8947" s="170" t="s">
        <v>3542</v>
      </c>
      <c r="I8947" s="170" t="s">
        <v>3623</v>
      </c>
      <c r="J8947" s="155" t="s">
        <v>3623</v>
      </c>
      <c r="K8947" s="170"/>
      <c r="L8947" s="170"/>
      <c r="M8947" s="402"/>
      <c r="N8947" s="170">
        <v>1</v>
      </c>
      <c r="O8947" s="170">
        <v>6</v>
      </c>
      <c r="P8947" s="402">
        <v>15000</v>
      </c>
    </row>
    <row r="8948" spans="1:16" ht="33.75" x14ac:dyDescent="0.2">
      <c r="A8948" s="406" t="s">
        <v>3527</v>
      </c>
      <c r="B8948" s="406" t="s">
        <v>3526</v>
      </c>
      <c r="C8948" s="170" t="s">
        <v>2594</v>
      </c>
      <c r="D8948" s="405" t="s">
        <v>3598</v>
      </c>
      <c r="E8948" s="404">
        <v>3500</v>
      </c>
      <c r="F8948" s="434" t="s">
        <v>4933</v>
      </c>
      <c r="G8948" s="403" t="s">
        <v>4932</v>
      </c>
      <c r="H8948" s="170" t="s">
        <v>3816</v>
      </c>
      <c r="I8948" s="170" t="s">
        <v>3628</v>
      </c>
      <c r="J8948" s="155" t="s">
        <v>3628</v>
      </c>
      <c r="K8948" s="170"/>
      <c r="L8948" s="170"/>
      <c r="M8948" s="402"/>
      <c r="N8948" s="170">
        <v>1</v>
      </c>
      <c r="O8948" s="170">
        <v>6</v>
      </c>
      <c r="P8948" s="402">
        <v>21000</v>
      </c>
    </row>
    <row r="8949" spans="1:16" ht="33.75" x14ac:dyDescent="0.2">
      <c r="A8949" s="406" t="s">
        <v>3527</v>
      </c>
      <c r="B8949" s="406" t="s">
        <v>2595</v>
      </c>
      <c r="C8949" s="170" t="s">
        <v>2594</v>
      </c>
      <c r="D8949" s="405" t="s">
        <v>3688</v>
      </c>
      <c r="E8949" s="404">
        <v>2500</v>
      </c>
      <c r="F8949" s="434" t="s">
        <v>4931</v>
      </c>
      <c r="G8949" s="403" t="s">
        <v>4930</v>
      </c>
      <c r="H8949" s="170" t="s">
        <v>3570</v>
      </c>
      <c r="I8949" s="170" t="s">
        <v>3534</v>
      </c>
      <c r="J8949" s="155" t="s">
        <v>3570</v>
      </c>
      <c r="K8949" s="170"/>
      <c r="L8949" s="170"/>
      <c r="M8949" s="402"/>
      <c r="N8949" s="170">
        <v>1</v>
      </c>
      <c r="O8949" s="170">
        <v>2</v>
      </c>
      <c r="P8949" s="402">
        <v>3416.67</v>
      </c>
    </row>
    <row r="8950" spans="1:16" ht="33.75" x14ac:dyDescent="0.2">
      <c r="A8950" s="406" t="s">
        <v>3527</v>
      </c>
      <c r="B8950" s="406" t="s">
        <v>3526</v>
      </c>
      <c r="C8950" s="170" t="s">
        <v>2594</v>
      </c>
      <c r="D8950" s="405" t="s">
        <v>3809</v>
      </c>
      <c r="E8950" s="404">
        <v>2300</v>
      </c>
      <c r="F8950" s="434" t="s">
        <v>4929</v>
      </c>
      <c r="G8950" s="403" t="s">
        <v>4928</v>
      </c>
      <c r="H8950" s="170" t="s">
        <v>3567</v>
      </c>
      <c r="I8950" s="170" t="s">
        <v>3534</v>
      </c>
      <c r="J8950" s="155" t="s">
        <v>3567</v>
      </c>
      <c r="K8950" s="170"/>
      <c r="L8950" s="170"/>
      <c r="M8950" s="402"/>
      <c r="N8950" s="170">
        <v>1</v>
      </c>
      <c r="O8950" s="170">
        <v>6</v>
      </c>
      <c r="P8950" s="402">
        <v>13800</v>
      </c>
    </row>
    <row r="8951" spans="1:16" ht="33.75" x14ac:dyDescent="0.2">
      <c r="A8951" s="406" t="s">
        <v>3527</v>
      </c>
      <c r="B8951" s="406" t="s">
        <v>3526</v>
      </c>
      <c r="C8951" s="170" t="s">
        <v>2594</v>
      </c>
      <c r="D8951" s="405" t="s">
        <v>4927</v>
      </c>
      <c r="E8951" s="404">
        <v>4000</v>
      </c>
      <c r="F8951" s="434" t="s">
        <v>4926</v>
      </c>
      <c r="G8951" s="403" t="s">
        <v>4925</v>
      </c>
      <c r="H8951" s="170" t="s">
        <v>3979</v>
      </c>
      <c r="I8951" s="170" t="s">
        <v>3529</v>
      </c>
      <c r="J8951" s="155" t="s">
        <v>3979</v>
      </c>
      <c r="K8951" s="170"/>
      <c r="L8951" s="170"/>
      <c r="M8951" s="402"/>
      <c r="N8951" s="170">
        <v>1</v>
      </c>
      <c r="O8951" s="170">
        <v>6</v>
      </c>
      <c r="P8951" s="402">
        <v>24000</v>
      </c>
    </row>
    <row r="8952" spans="1:16" ht="33.75" x14ac:dyDescent="0.2">
      <c r="A8952" s="406" t="s">
        <v>3527</v>
      </c>
      <c r="B8952" s="406" t="s">
        <v>3526</v>
      </c>
      <c r="C8952" s="170" t="s">
        <v>2594</v>
      </c>
      <c r="D8952" s="405" t="s">
        <v>4924</v>
      </c>
      <c r="E8952" s="404">
        <v>3300</v>
      </c>
      <c r="F8952" s="434" t="s">
        <v>4923</v>
      </c>
      <c r="G8952" s="403" t="s">
        <v>4922</v>
      </c>
      <c r="H8952" s="170" t="s">
        <v>3521</v>
      </c>
      <c r="I8952" s="170" t="s">
        <v>3628</v>
      </c>
      <c r="J8952" s="155" t="s">
        <v>3628</v>
      </c>
      <c r="K8952" s="170"/>
      <c r="L8952" s="170"/>
      <c r="M8952" s="402"/>
      <c r="N8952" s="170">
        <v>1</v>
      </c>
      <c r="O8952" s="170">
        <v>6</v>
      </c>
      <c r="P8952" s="402">
        <v>19800</v>
      </c>
    </row>
    <row r="8953" spans="1:16" ht="33.75" x14ac:dyDescent="0.2">
      <c r="A8953" s="406" t="s">
        <v>3527</v>
      </c>
      <c r="B8953" s="406" t="s">
        <v>3526</v>
      </c>
      <c r="C8953" s="170" t="s">
        <v>2594</v>
      </c>
      <c r="D8953" s="405" t="s">
        <v>3655</v>
      </c>
      <c r="E8953" s="404">
        <v>2057</v>
      </c>
      <c r="F8953" s="434" t="s">
        <v>4921</v>
      </c>
      <c r="G8953" s="403" t="s">
        <v>4920</v>
      </c>
      <c r="H8953" s="170" t="s">
        <v>3567</v>
      </c>
      <c r="I8953" s="170" t="s">
        <v>3529</v>
      </c>
      <c r="J8953" s="155" t="s">
        <v>3567</v>
      </c>
      <c r="K8953" s="170"/>
      <c r="L8953" s="170"/>
      <c r="M8953" s="402"/>
      <c r="N8953" s="170">
        <v>1</v>
      </c>
      <c r="O8953" s="170">
        <v>6</v>
      </c>
      <c r="P8953" s="402">
        <v>12342</v>
      </c>
    </row>
    <row r="8954" spans="1:16" ht="33.75" x14ac:dyDescent="0.2">
      <c r="A8954" s="406" t="s">
        <v>3527</v>
      </c>
      <c r="B8954" s="406" t="s">
        <v>3526</v>
      </c>
      <c r="C8954" s="170" t="s">
        <v>2594</v>
      </c>
      <c r="D8954" s="405" t="s">
        <v>3532</v>
      </c>
      <c r="E8954" s="404">
        <v>2000</v>
      </c>
      <c r="F8954" s="434" t="s">
        <v>4919</v>
      </c>
      <c r="G8954" s="403" t="s">
        <v>4918</v>
      </c>
      <c r="H8954" s="170" t="s">
        <v>3533</v>
      </c>
      <c r="I8954" s="170" t="s">
        <v>3522</v>
      </c>
      <c r="J8954" s="155" t="s">
        <v>3533</v>
      </c>
      <c r="K8954" s="170"/>
      <c r="L8954" s="170"/>
      <c r="M8954" s="402"/>
      <c r="N8954" s="170">
        <v>1</v>
      </c>
      <c r="O8954" s="170">
        <v>6</v>
      </c>
      <c r="P8954" s="402">
        <v>12000</v>
      </c>
    </row>
    <row r="8955" spans="1:16" ht="33.75" x14ac:dyDescent="0.2">
      <c r="A8955" s="406" t="s">
        <v>3527</v>
      </c>
      <c r="B8955" s="406" t="s">
        <v>3526</v>
      </c>
      <c r="C8955" s="170" t="s">
        <v>2594</v>
      </c>
      <c r="D8955" s="405" t="s">
        <v>4917</v>
      </c>
      <c r="E8955" s="404">
        <v>3650</v>
      </c>
      <c r="F8955" s="434" t="s">
        <v>4916</v>
      </c>
      <c r="G8955" s="403" t="s">
        <v>4915</v>
      </c>
      <c r="H8955" s="170" t="s">
        <v>4914</v>
      </c>
      <c r="I8955" s="170" t="s">
        <v>3522</v>
      </c>
      <c r="J8955" s="155" t="s">
        <v>4914</v>
      </c>
      <c r="K8955" s="170"/>
      <c r="L8955" s="170"/>
      <c r="M8955" s="402"/>
      <c r="N8955" s="170">
        <v>1</v>
      </c>
      <c r="O8955" s="170">
        <v>6</v>
      </c>
      <c r="P8955" s="402">
        <v>21900</v>
      </c>
    </row>
    <row r="8956" spans="1:16" ht="33.75" x14ac:dyDescent="0.2">
      <c r="A8956" s="406" t="s">
        <v>3527</v>
      </c>
      <c r="B8956" s="406" t="s">
        <v>3526</v>
      </c>
      <c r="C8956" s="170" t="s">
        <v>2594</v>
      </c>
      <c r="D8956" s="405" t="s">
        <v>3548</v>
      </c>
      <c r="E8956" s="404">
        <v>3000</v>
      </c>
      <c r="F8956" s="434" t="s">
        <v>4913</v>
      </c>
      <c r="G8956" s="403" t="s">
        <v>4912</v>
      </c>
      <c r="H8956" s="170" t="s">
        <v>3533</v>
      </c>
      <c r="I8956" s="170" t="s">
        <v>3522</v>
      </c>
      <c r="J8956" s="155" t="s">
        <v>3533</v>
      </c>
      <c r="K8956" s="170"/>
      <c r="L8956" s="170"/>
      <c r="M8956" s="402"/>
      <c r="N8956" s="170">
        <v>1</v>
      </c>
      <c r="O8956" s="170">
        <v>6</v>
      </c>
      <c r="P8956" s="402">
        <v>18000</v>
      </c>
    </row>
    <row r="8957" spans="1:16" ht="33.75" x14ac:dyDescent="0.2">
      <c r="A8957" s="406" t="s">
        <v>3527</v>
      </c>
      <c r="B8957" s="406" t="s">
        <v>3526</v>
      </c>
      <c r="C8957" s="170" t="s">
        <v>2594</v>
      </c>
      <c r="D8957" s="405" t="s">
        <v>4911</v>
      </c>
      <c r="E8957" s="404">
        <v>2400</v>
      </c>
      <c r="F8957" s="434" t="s">
        <v>4910</v>
      </c>
      <c r="G8957" s="403" t="s">
        <v>4909</v>
      </c>
      <c r="H8957" s="170" t="s">
        <v>3542</v>
      </c>
      <c r="I8957" s="170" t="s">
        <v>3529</v>
      </c>
      <c r="J8957" s="155" t="s">
        <v>3542</v>
      </c>
      <c r="K8957" s="170"/>
      <c r="L8957" s="170"/>
      <c r="M8957" s="402"/>
      <c r="N8957" s="170">
        <v>1</v>
      </c>
      <c r="O8957" s="170">
        <v>6</v>
      </c>
      <c r="P8957" s="402">
        <v>14400</v>
      </c>
    </row>
    <row r="8958" spans="1:16" ht="33.75" x14ac:dyDescent="0.2">
      <c r="A8958" s="406" t="s">
        <v>3527</v>
      </c>
      <c r="B8958" s="406" t="s">
        <v>2595</v>
      </c>
      <c r="C8958" s="170" t="s">
        <v>2594</v>
      </c>
      <c r="D8958" s="405" t="s">
        <v>4089</v>
      </c>
      <c r="E8958" s="404">
        <v>5500</v>
      </c>
      <c r="F8958" s="434" t="s">
        <v>4908</v>
      </c>
      <c r="G8958" s="403" t="s">
        <v>4907</v>
      </c>
      <c r="H8958" s="170" t="s">
        <v>3549</v>
      </c>
      <c r="I8958" s="170" t="s">
        <v>3529</v>
      </c>
      <c r="J8958" s="155" t="s">
        <v>3549</v>
      </c>
      <c r="K8958" s="170"/>
      <c r="L8958" s="170"/>
      <c r="M8958" s="402"/>
      <c r="N8958" s="170">
        <v>1</v>
      </c>
      <c r="O8958" s="170">
        <v>1</v>
      </c>
      <c r="P8958" s="402">
        <v>5500</v>
      </c>
    </row>
    <row r="8959" spans="1:16" ht="33.75" x14ac:dyDescent="0.2">
      <c r="A8959" s="406" t="s">
        <v>3527</v>
      </c>
      <c r="B8959" s="406" t="s">
        <v>3526</v>
      </c>
      <c r="C8959" s="170" t="s">
        <v>2594</v>
      </c>
      <c r="D8959" s="405" t="s">
        <v>3887</v>
      </c>
      <c r="E8959" s="404">
        <v>1800</v>
      </c>
      <c r="F8959" s="434" t="s">
        <v>4906</v>
      </c>
      <c r="G8959" s="403" t="s">
        <v>4905</v>
      </c>
      <c r="H8959" s="170" t="s">
        <v>4541</v>
      </c>
      <c r="I8959" s="170" t="s">
        <v>3522</v>
      </c>
      <c r="J8959" s="155" t="s">
        <v>4541</v>
      </c>
      <c r="K8959" s="170"/>
      <c r="L8959" s="170"/>
      <c r="M8959" s="402"/>
      <c r="N8959" s="170">
        <v>1</v>
      </c>
      <c r="O8959" s="170">
        <v>6</v>
      </c>
      <c r="P8959" s="402">
        <v>10800</v>
      </c>
    </row>
    <row r="8960" spans="1:16" ht="33.75" x14ac:dyDescent="0.2">
      <c r="A8960" s="406" t="s">
        <v>3527</v>
      </c>
      <c r="B8960" s="406" t="s">
        <v>3526</v>
      </c>
      <c r="C8960" s="170" t="s">
        <v>2594</v>
      </c>
      <c r="D8960" s="405" t="s">
        <v>3552</v>
      </c>
      <c r="E8960" s="404">
        <v>1800</v>
      </c>
      <c r="F8960" s="434" t="s">
        <v>4904</v>
      </c>
      <c r="G8960" s="403" t="s">
        <v>4903</v>
      </c>
      <c r="H8960" s="170" t="s">
        <v>3521</v>
      </c>
      <c r="I8960" s="170" t="s">
        <v>3522</v>
      </c>
      <c r="J8960" s="155" t="s">
        <v>3521</v>
      </c>
      <c r="K8960" s="170"/>
      <c r="L8960" s="170"/>
      <c r="M8960" s="402"/>
      <c r="N8960" s="170">
        <v>1</v>
      </c>
      <c r="O8960" s="170">
        <v>6</v>
      </c>
      <c r="P8960" s="402">
        <v>10800</v>
      </c>
    </row>
    <row r="8961" spans="1:16" ht="33.75" x14ac:dyDescent="0.2">
      <c r="A8961" s="406" t="s">
        <v>3527</v>
      </c>
      <c r="B8961" s="406" t="s">
        <v>2595</v>
      </c>
      <c r="C8961" s="170" t="s">
        <v>2594</v>
      </c>
      <c r="D8961" s="405" t="s">
        <v>3688</v>
      </c>
      <c r="E8961" s="404">
        <v>2500</v>
      </c>
      <c r="F8961" s="434" t="s">
        <v>4902</v>
      </c>
      <c r="G8961" s="403" t="s">
        <v>4901</v>
      </c>
      <c r="H8961" s="170" t="s">
        <v>3574</v>
      </c>
      <c r="I8961" s="170" t="s">
        <v>3534</v>
      </c>
      <c r="J8961" s="155" t="s">
        <v>3574</v>
      </c>
      <c r="K8961" s="170"/>
      <c r="L8961" s="170"/>
      <c r="M8961" s="402"/>
      <c r="N8961" s="170">
        <v>1</v>
      </c>
      <c r="O8961" s="170">
        <v>2</v>
      </c>
      <c r="P8961" s="402">
        <v>3416.67</v>
      </c>
    </row>
    <row r="8962" spans="1:16" ht="33.75" x14ac:dyDescent="0.2">
      <c r="A8962" s="406" t="s">
        <v>3527</v>
      </c>
      <c r="B8962" s="406" t="s">
        <v>3526</v>
      </c>
      <c r="C8962" s="170" t="s">
        <v>2594</v>
      </c>
      <c r="D8962" s="405" t="s">
        <v>3601</v>
      </c>
      <c r="E8962" s="404">
        <v>2057</v>
      </c>
      <c r="F8962" s="434" t="s">
        <v>4900</v>
      </c>
      <c r="G8962" s="403" t="s">
        <v>4899</v>
      </c>
      <c r="H8962" s="170" t="s">
        <v>3567</v>
      </c>
      <c r="I8962" s="170" t="s">
        <v>3529</v>
      </c>
      <c r="J8962" s="155" t="s">
        <v>3567</v>
      </c>
      <c r="K8962" s="170"/>
      <c r="L8962" s="170"/>
      <c r="M8962" s="402"/>
      <c r="N8962" s="170">
        <v>1</v>
      </c>
      <c r="O8962" s="170">
        <v>6</v>
      </c>
      <c r="P8962" s="402">
        <v>12342</v>
      </c>
    </row>
    <row r="8963" spans="1:16" ht="33.75" x14ac:dyDescent="0.2">
      <c r="A8963" s="406" t="s">
        <v>3527</v>
      </c>
      <c r="B8963" s="406" t="s">
        <v>3526</v>
      </c>
      <c r="C8963" s="170" t="s">
        <v>2594</v>
      </c>
      <c r="D8963" s="405" t="s">
        <v>3598</v>
      </c>
      <c r="E8963" s="404">
        <v>3500</v>
      </c>
      <c r="F8963" s="434" t="s">
        <v>4898</v>
      </c>
      <c r="G8963" s="403" t="s">
        <v>4897</v>
      </c>
      <c r="H8963" s="170" t="s">
        <v>3533</v>
      </c>
      <c r="I8963" s="170" t="s">
        <v>3534</v>
      </c>
      <c r="J8963" s="155" t="s">
        <v>3533</v>
      </c>
      <c r="K8963" s="170"/>
      <c r="L8963" s="170"/>
      <c r="M8963" s="402"/>
      <c r="N8963" s="170">
        <v>1</v>
      </c>
      <c r="O8963" s="170">
        <v>6</v>
      </c>
      <c r="P8963" s="402">
        <v>21000</v>
      </c>
    </row>
    <row r="8964" spans="1:16" ht="33.75" x14ac:dyDescent="0.2">
      <c r="A8964" s="406" t="s">
        <v>3527</v>
      </c>
      <c r="B8964" s="406" t="s">
        <v>3526</v>
      </c>
      <c r="C8964" s="170" t="s">
        <v>2594</v>
      </c>
      <c r="D8964" s="405" t="s">
        <v>4612</v>
      </c>
      <c r="E8964" s="404">
        <v>3500</v>
      </c>
      <c r="F8964" s="434" t="s">
        <v>4896</v>
      </c>
      <c r="G8964" s="403" t="s">
        <v>4895</v>
      </c>
      <c r="H8964" s="170"/>
      <c r="I8964" s="170" t="s">
        <v>3664</v>
      </c>
      <c r="J8964" s="155"/>
      <c r="K8964" s="170"/>
      <c r="L8964" s="170"/>
      <c r="M8964" s="402"/>
      <c r="N8964" s="170">
        <v>1</v>
      </c>
      <c r="O8964" s="170">
        <v>5</v>
      </c>
      <c r="P8964" s="402">
        <v>17383.330000000002</v>
      </c>
    </row>
    <row r="8965" spans="1:16" ht="33.75" x14ac:dyDescent="0.2">
      <c r="A8965" s="406" t="s">
        <v>3527</v>
      </c>
      <c r="B8965" s="406" t="s">
        <v>3526</v>
      </c>
      <c r="C8965" s="170" t="s">
        <v>2594</v>
      </c>
      <c r="D8965" s="405" t="s">
        <v>4894</v>
      </c>
      <c r="E8965" s="404">
        <v>3500</v>
      </c>
      <c r="F8965" s="434" t="s">
        <v>4893</v>
      </c>
      <c r="G8965" s="403" t="s">
        <v>4892</v>
      </c>
      <c r="H8965" s="170"/>
      <c r="I8965" s="170" t="s">
        <v>3664</v>
      </c>
      <c r="J8965" s="155"/>
      <c r="K8965" s="170"/>
      <c r="L8965" s="170"/>
      <c r="M8965" s="402"/>
      <c r="N8965" s="170">
        <v>1</v>
      </c>
      <c r="O8965" s="170">
        <v>1</v>
      </c>
      <c r="P8965" s="402">
        <v>116.67</v>
      </c>
    </row>
    <row r="8966" spans="1:16" ht="33.75" x14ac:dyDescent="0.2">
      <c r="A8966" s="406" t="s">
        <v>3527</v>
      </c>
      <c r="B8966" s="406" t="s">
        <v>3526</v>
      </c>
      <c r="C8966" s="170" t="s">
        <v>2594</v>
      </c>
      <c r="D8966" s="405" t="s">
        <v>4891</v>
      </c>
      <c r="E8966" s="404">
        <v>2000</v>
      </c>
      <c r="F8966" s="434" t="s">
        <v>4890</v>
      </c>
      <c r="G8966" s="403" t="s">
        <v>4889</v>
      </c>
      <c r="H8966" s="170" t="s">
        <v>3567</v>
      </c>
      <c r="I8966" s="170" t="s">
        <v>3529</v>
      </c>
      <c r="J8966" s="155" t="s">
        <v>3567</v>
      </c>
      <c r="K8966" s="170"/>
      <c r="L8966" s="170"/>
      <c r="M8966" s="402"/>
      <c r="N8966" s="170">
        <v>1</v>
      </c>
      <c r="O8966" s="170">
        <v>6</v>
      </c>
      <c r="P8966" s="402">
        <v>12000</v>
      </c>
    </row>
    <row r="8967" spans="1:16" ht="33.75" x14ac:dyDescent="0.2">
      <c r="A8967" s="406" t="s">
        <v>3527</v>
      </c>
      <c r="B8967" s="406" t="s">
        <v>3526</v>
      </c>
      <c r="C8967" s="170" t="s">
        <v>2594</v>
      </c>
      <c r="D8967" s="405" t="s">
        <v>4888</v>
      </c>
      <c r="E8967" s="404">
        <v>1100</v>
      </c>
      <c r="F8967" s="434" t="s">
        <v>4887</v>
      </c>
      <c r="G8967" s="403" t="s">
        <v>4886</v>
      </c>
      <c r="H8967" s="170" t="s">
        <v>3533</v>
      </c>
      <c r="I8967" s="170" t="s">
        <v>3534</v>
      </c>
      <c r="J8967" s="155" t="s">
        <v>3533</v>
      </c>
      <c r="K8967" s="170"/>
      <c r="L8967" s="170"/>
      <c r="M8967" s="402"/>
      <c r="N8967" s="170">
        <v>1</v>
      </c>
      <c r="O8967" s="170">
        <v>6</v>
      </c>
      <c r="P8967" s="402">
        <v>6600</v>
      </c>
    </row>
    <row r="8968" spans="1:16" ht="33.75" x14ac:dyDescent="0.2">
      <c r="A8968" s="406" t="s">
        <v>3527</v>
      </c>
      <c r="B8968" s="406" t="s">
        <v>3526</v>
      </c>
      <c r="C8968" s="170" t="s">
        <v>2594</v>
      </c>
      <c r="D8968" s="405" t="s">
        <v>3532</v>
      </c>
      <c r="E8968" s="404">
        <v>3500</v>
      </c>
      <c r="F8968" s="434" t="s">
        <v>4885</v>
      </c>
      <c r="G8968" s="403" t="s">
        <v>4884</v>
      </c>
      <c r="H8968" s="170" t="s">
        <v>3538</v>
      </c>
      <c r="I8968" s="170" t="s">
        <v>3628</v>
      </c>
      <c r="J8968" s="155" t="s">
        <v>3628</v>
      </c>
      <c r="K8968" s="170"/>
      <c r="L8968" s="170"/>
      <c r="M8968" s="402"/>
      <c r="N8968" s="170">
        <v>1</v>
      </c>
      <c r="O8968" s="170">
        <v>6</v>
      </c>
      <c r="P8968" s="402">
        <v>21000</v>
      </c>
    </row>
    <row r="8969" spans="1:16" ht="33.75" x14ac:dyDescent="0.2">
      <c r="A8969" s="406" t="s">
        <v>3527</v>
      </c>
      <c r="B8969" s="406" t="s">
        <v>3526</v>
      </c>
      <c r="C8969" s="170" t="s">
        <v>2594</v>
      </c>
      <c r="D8969" s="405" t="s">
        <v>4251</v>
      </c>
      <c r="E8969" s="404">
        <v>3500</v>
      </c>
      <c r="F8969" s="434" t="s">
        <v>4883</v>
      </c>
      <c r="G8969" s="403" t="s">
        <v>4882</v>
      </c>
      <c r="H8969" s="170" t="s">
        <v>4881</v>
      </c>
      <c r="I8969" s="170" t="s">
        <v>3522</v>
      </c>
      <c r="J8969" s="155" t="s">
        <v>4881</v>
      </c>
      <c r="K8969" s="170"/>
      <c r="L8969" s="170"/>
      <c r="M8969" s="402"/>
      <c r="N8969" s="170">
        <v>1</v>
      </c>
      <c r="O8969" s="170">
        <v>6</v>
      </c>
      <c r="P8969" s="402">
        <v>21000</v>
      </c>
    </row>
    <row r="8970" spans="1:16" ht="33.75" x14ac:dyDescent="0.2">
      <c r="A8970" s="406" t="s">
        <v>3527</v>
      </c>
      <c r="B8970" s="406" t="s">
        <v>3526</v>
      </c>
      <c r="C8970" s="170" t="s">
        <v>2594</v>
      </c>
      <c r="D8970" s="405" t="s">
        <v>3598</v>
      </c>
      <c r="E8970" s="404">
        <v>3500</v>
      </c>
      <c r="F8970" s="434" t="s">
        <v>4880</v>
      </c>
      <c r="G8970" s="403" t="s">
        <v>4879</v>
      </c>
      <c r="H8970" s="170" t="s">
        <v>3816</v>
      </c>
      <c r="I8970" s="170" t="s">
        <v>3522</v>
      </c>
      <c r="J8970" s="155" t="s">
        <v>3816</v>
      </c>
      <c r="K8970" s="170"/>
      <c r="L8970" s="170"/>
      <c r="M8970" s="402"/>
      <c r="N8970" s="170">
        <v>1</v>
      </c>
      <c r="O8970" s="170">
        <v>6</v>
      </c>
      <c r="P8970" s="402">
        <v>21000</v>
      </c>
    </row>
    <row r="8971" spans="1:16" ht="33.75" x14ac:dyDescent="0.2">
      <c r="A8971" s="406" t="s">
        <v>3527</v>
      </c>
      <c r="B8971" s="406" t="s">
        <v>3526</v>
      </c>
      <c r="C8971" s="170" t="s">
        <v>2594</v>
      </c>
      <c r="D8971" s="405" t="s">
        <v>3655</v>
      </c>
      <c r="E8971" s="404">
        <v>2057</v>
      </c>
      <c r="F8971" s="434" t="s">
        <v>4878</v>
      </c>
      <c r="G8971" s="403" t="s">
        <v>4877</v>
      </c>
      <c r="H8971" s="170" t="s">
        <v>3567</v>
      </c>
      <c r="I8971" s="170" t="s">
        <v>3529</v>
      </c>
      <c r="J8971" s="155" t="s">
        <v>3567</v>
      </c>
      <c r="K8971" s="170"/>
      <c r="L8971" s="170"/>
      <c r="M8971" s="402"/>
      <c r="N8971" s="170">
        <v>1</v>
      </c>
      <c r="O8971" s="170">
        <v>6</v>
      </c>
      <c r="P8971" s="402">
        <v>12342</v>
      </c>
    </row>
    <row r="8972" spans="1:16" ht="33.75" x14ac:dyDescent="0.2">
      <c r="A8972" s="406" t="s">
        <v>3527</v>
      </c>
      <c r="B8972" s="406" t="s">
        <v>3526</v>
      </c>
      <c r="C8972" s="170" t="s">
        <v>2594</v>
      </c>
      <c r="D8972" s="405" t="s">
        <v>3601</v>
      </c>
      <c r="E8972" s="404">
        <v>2057</v>
      </c>
      <c r="F8972" s="434" t="s">
        <v>4876</v>
      </c>
      <c r="G8972" s="403" t="s">
        <v>4875</v>
      </c>
      <c r="H8972" s="170" t="s">
        <v>3816</v>
      </c>
      <c r="I8972" s="170" t="s">
        <v>3522</v>
      </c>
      <c r="J8972" s="155" t="s">
        <v>3816</v>
      </c>
      <c r="K8972" s="170"/>
      <c r="L8972" s="170"/>
      <c r="M8972" s="402"/>
      <c r="N8972" s="170">
        <v>1</v>
      </c>
      <c r="O8972" s="170">
        <v>6</v>
      </c>
      <c r="P8972" s="402">
        <v>12342</v>
      </c>
    </row>
    <row r="8973" spans="1:16" ht="33.75" x14ac:dyDescent="0.2">
      <c r="A8973" s="406" t="s">
        <v>3527</v>
      </c>
      <c r="B8973" s="406" t="s">
        <v>3526</v>
      </c>
      <c r="C8973" s="170" t="s">
        <v>2594</v>
      </c>
      <c r="D8973" s="405" t="s">
        <v>3532</v>
      </c>
      <c r="E8973" s="404">
        <v>2500</v>
      </c>
      <c r="F8973" s="434" t="s">
        <v>4874</v>
      </c>
      <c r="G8973" s="403" t="s">
        <v>4873</v>
      </c>
      <c r="H8973" s="170" t="s">
        <v>4872</v>
      </c>
      <c r="I8973" s="170" t="s">
        <v>3534</v>
      </c>
      <c r="J8973" s="155" t="s">
        <v>4872</v>
      </c>
      <c r="K8973" s="170"/>
      <c r="L8973" s="170"/>
      <c r="M8973" s="402"/>
      <c r="N8973" s="170">
        <v>1</v>
      </c>
      <c r="O8973" s="170">
        <v>6</v>
      </c>
      <c r="P8973" s="402">
        <v>15000</v>
      </c>
    </row>
    <row r="8974" spans="1:16" ht="33.75" x14ac:dyDescent="0.2">
      <c r="A8974" s="406" t="s">
        <v>3527</v>
      </c>
      <c r="B8974" s="406" t="s">
        <v>2595</v>
      </c>
      <c r="C8974" s="170" t="s">
        <v>2594</v>
      </c>
      <c r="D8974" s="405" t="s">
        <v>3969</v>
      </c>
      <c r="E8974" s="404">
        <v>2000</v>
      </c>
      <c r="F8974" s="434" t="s">
        <v>4871</v>
      </c>
      <c r="G8974" s="403" t="s">
        <v>4870</v>
      </c>
      <c r="H8974" s="170" t="s">
        <v>3779</v>
      </c>
      <c r="I8974" s="170" t="s">
        <v>3534</v>
      </c>
      <c r="J8974" s="155" t="s">
        <v>3779</v>
      </c>
      <c r="K8974" s="170"/>
      <c r="L8974" s="170"/>
      <c r="M8974" s="402"/>
      <c r="N8974" s="170">
        <v>1</v>
      </c>
      <c r="O8974" s="170">
        <v>2</v>
      </c>
      <c r="P8974" s="402">
        <v>2733.33</v>
      </c>
    </row>
    <row r="8975" spans="1:16" ht="33.75" x14ac:dyDescent="0.2">
      <c r="A8975" s="406" t="s">
        <v>3527</v>
      </c>
      <c r="B8975" s="406" t="s">
        <v>3526</v>
      </c>
      <c r="C8975" s="170" t="s">
        <v>2594</v>
      </c>
      <c r="D8975" s="405" t="s">
        <v>3598</v>
      </c>
      <c r="E8975" s="404">
        <v>3500</v>
      </c>
      <c r="F8975" s="434" t="s">
        <v>4869</v>
      </c>
      <c r="G8975" s="403" t="s">
        <v>4868</v>
      </c>
      <c r="H8975" s="170" t="s">
        <v>3574</v>
      </c>
      <c r="I8975" s="170" t="s">
        <v>3534</v>
      </c>
      <c r="J8975" s="155" t="s">
        <v>3574</v>
      </c>
      <c r="K8975" s="170"/>
      <c r="L8975" s="170"/>
      <c r="M8975" s="402"/>
      <c r="N8975" s="170">
        <v>1</v>
      </c>
      <c r="O8975" s="170">
        <v>6</v>
      </c>
      <c r="P8975" s="402">
        <v>21000</v>
      </c>
    </row>
    <row r="8976" spans="1:16" ht="33.75" x14ac:dyDescent="0.2">
      <c r="A8976" s="406" t="s">
        <v>3527</v>
      </c>
      <c r="B8976" s="406" t="s">
        <v>3526</v>
      </c>
      <c r="C8976" s="170" t="s">
        <v>2594</v>
      </c>
      <c r="D8976" s="405" t="s">
        <v>3563</v>
      </c>
      <c r="E8976" s="404">
        <v>1500</v>
      </c>
      <c r="F8976" s="434" t="s">
        <v>4867</v>
      </c>
      <c r="G8976" s="403" t="s">
        <v>4866</v>
      </c>
      <c r="H8976" s="170" t="s">
        <v>3533</v>
      </c>
      <c r="I8976" s="170" t="s">
        <v>3534</v>
      </c>
      <c r="J8976" s="155" t="s">
        <v>3533</v>
      </c>
      <c r="K8976" s="170"/>
      <c r="L8976" s="170"/>
      <c r="M8976" s="402"/>
      <c r="N8976" s="170">
        <v>1</v>
      </c>
      <c r="O8976" s="170">
        <v>6</v>
      </c>
      <c r="P8976" s="402">
        <v>9000</v>
      </c>
    </row>
    <row r="8977" spans="1:16" ht="33.75" x14ac:dyDescent="0.2">
      <c r="A8977" s="406" t="s">
        <v>3527</v>
      </c>
      <c r="B8977" s="406" t="s">
        <v>3526</v>
      </c>
      <c r="C8977" s="170" t="s">
        <v>2594</v>
      </c>
      <c r="D8977" s="405" t="s">
        <v>3532</v>
      </c>
      <c r="E8977" s="404">
        <v>3000</v>
      </c>
      <c r="F8977" s="434" t="s">
        <v>4865</v>
      </c>
      <c r="G8977" s="403" t="s">
        <v>4864</v>
      </c>
      <c r="H8977" s="170" t="s">
        <v>3827</v>
      </c>
      <c r="I8977" s="170" t="s">
        <v>3623</v>
      </c>
      <c r="J8977" s="155" t="s">
        <v>3623</v>
      </c>
      <c r="K8977" s="170"/>
      <c r="L8977" s="170"/>
      <c r="M8977" s="402"/>
      <c r="N8977" s="170">
        <v>1</v>
      </c>
      <c r="O8977" s="170">
        <v>6</v>
      </c>
      <c r="P8977" s="402">
        <v>18000</v>
      </c>
    </row>
    <row r="8978" spans="1:16" ht="33.75" x14ac:dyDescent="0.2">
      <c r="A8978" s="406" t="s">
        <v>3527</v>
      </c>
      <c r="B8978" s="406" t="s">
        <v>2595</v>
      </c>
      <c r="C8978" s="170" t="s">
        <v>2594</v>
      </c>
      <c r="D8978" s="405" t="s">
        <v>4863</v>
      </c>
      <c r="E8978" s="404">
        <v>9000</v>
      </c>
      <c r="F8978" s="434" t="s">
        <v>4862</v>
      </c>
      <c r="G8978" s="403" t="s">
        <v>4861</v>
      </c>
      <c r="H8978" s="170" t="s">
        <v>4860</v>
      </c>
      <c r="I8978" s="170" t="s">
        <v>3522</v>
      </c>
      <c r="J8978" s="155" t="s">
        <v>4860</v>
      </c>
      <c r="K8978" s="170"/>
      <c r="L8978" s="170"/>
      <c r="M8978" s="402"/>
      <c r="N8978" s="170">
        <v>1</v>
      </c>
      <c r="O8978" s="170">
        <v>1</v>
      </c>
      <c r="P8978" s="402">
        <v>9000</v>
      </c>
    </row>
    <row r="8979" spans="1:16" ht="33.75" x14ac:dyDescent="0.2">
      <c r="A8979" s="406" t="s">
        <v>3527</v>
      </c>
      <c r="B8979" s="406" t="s">
        <v>2595</v>
      </c>
      <c r="C8979" s="170" t="s">
        <v>2594</v>
      </c>
      <c r="D8979" s="405" t="s">
        <v>3815</v>
      </c>
      <c r="E8979" s="404">
        <v>2500</v>
      </c>
      <c r="F8979" s="434" t="s">
        <v>4859</v>
      </c>
      <c r="G8979" s="403" t="s">
        <v>4858</v>
      </c>
      <c r="H8979" s="170" t="s">
        <v>3538</v>
      </c>
      <c r="I8979" s="170" t="s">
        <v>3522</v>
      </c>
      <c r="J8979" s="155" t="s">
        <v>3538</v>
      </c>
      <c r="K8979" s="170"/>
      <c r="L8979" s="170"/>
      <c r="M8979" s="402"/>
      <c r="N8979" s="170">
        <v>1</v>
      </c>
      <c r="O8979" s="170">
        <v>2</v>
      </c>
      <c r="P8979" s="402">
        <v>3416.67</v>
      </c>
    </row>
    <row r="8980" spans="1:16" ht="33.75" x14ac:dyDescent="0.2">
      <c r="A8980" s="406" t="s">
        <v>3527</v>
      </c>
      <c r="B8980" s="406" t="s">
        <v>3526</v>
      </c>
      <c r="C8980" s="170" t="s">
        <v>2594</v>
      </c>
      <c r="D8980" s="405" t="s">
        <v>3532</v>
      </c>
      <c r="E8980" s="404">
        <v>2340</v>
      </c>
      <c r="F8980" s="434" t="s">
        <v>4857</v>
      </c>
      <c r="G8980" s="403" t="s">
        <v>4856</v>
      </c>
      <c r="H8980" s="170" t="s">
        <v>3574</v>
      </c>
      <c r="I8980" s="170" t="s">
        <v>3623</v>
      </c>
      <c r="J8980" s="155" t="s">
        <v>3623</v>
      </c>
      <c r="K8980" s="170"/>
      <c r="L8980" s="170"/>
      <c r="M8980" s="402"/>
      <c r="N8980" s="170">
        <v>1</v>
      </c>
      <c r="O8980" s="170">
        <v>6</v>
      </c>
      <c r="P8980" s="402">
        <v>14040</v>
      </c>
    </row>
    <row r="8981" spans="1:16" ht="33.75" x14ac:dyDescent="0.2">
      <c r="A8981" s="406" t="s">
        <v>3527</v>
      </c>
      <c r="B8981" s="406" t="s">
        <v>3526</v>
      </c>
      <c r="C8981" s="170" t="s">
        <v>2594</v>
      </c>
      <c r="D8981" s="405" t="s">
        <v>3532</v>
      </c>
      <c r="E8981" s="404">
        <v>2000</v>
      </c>
      <c r="F8981" s="434" t="s">
        <v>4855</v>
      </c>
      <c r="G8981" s="403" t="s">
        <v>4854</v>
      </c>
      <c r="H8981" s="170" t="s">
        <v>3538</v>
      </c>
      <c r="I8981" s="170" t="s">
        <v>3931</v>
      </c>
      <c r="J8981" s="155" t="s">
        <v>3538</v>
      </c>
      <c r="K8981" s="170"/>
      <c r="L8981" s="170"/>
      <c r="M8981" s="402"/>
      <c r="N8981" s="170">
        <v>1</v>
      </c>
      <c r="O8981" s="170">
        <v>6</v>
      </c>
      <c r="P8981" s="402">
        <v>12000</v>
      </c>
    </row>
    <row r="8982" spans="1:16" ht="33.75" x14ac:dyDescent="0.2">
      <c r="A8982" s="406" t="s">
        <v>3527</v>
      </c>
      <c r="B8982" s="406" t="s">
        <v>2595</v>
      </c>
      <c r="C8982" s="170" t="s">
        <v>2594</v>
      </c>
      <c r="D8982" s="405" t="s">
        <v>4146</v>
      </c>
      <c r="E8982" s="404">
        <v>1500</v>
      </c>
      <c r="F8982" s="434" t="s">
        <v>4853</v>
      </c>
      <c r="G8982" s="403" t="s">
        <v>4852</v>
      </c>
      <c r="H8982" s="170"/>
      <c r="I8982" s="170" t="s">
        <v>3664</v>
      </c>
      <c r="J8982" s="155"/>
      <c r="K8982" s="170"/>
      <c r="L8982" s="170"/>
      <c r="M8982" s="402"/>
      <c r="N8982" s="170">
        <v>1</v>
      </c>
      <c r="O8982" s="170">
        <v>2</v>
      </c>
      <c r="P8982" s="402">
        <v>2200</v>
      </c>
    </row>
    <row r="8983" spans="1:16" ht="33.75" x14ac:dyDescent="0.2">
      <c r="A8983" s="406" t="s">
        <v>3527</v>
      </c>
      <c r="B8983" s="406" t="s">
        <v>2595</v>
      </c>
      <c r="C8983" s="170" t="s">
        <v>2594</v>
      </c>
      <c r="D8983" s="405" t="s">
        <v>3616</v>
      </c>
      <c r="E8983" s="404">
        <v>3000</v>
      </c>
      <c r="F8983" s="434" t="s">
        <v>4851</v>
      </c>
      <c r="G8983" s="403" t="s">
        <v>4850</v>
      </c>
      <c r="H8983" s="170" t="s">
        <v>3549</v>
      </c>
      <c r="I8983" s="170" t="s">
        <v>3534</v>
      </c>
      <c r="J8983" s="155" t="s">
        <v>3549</v>
      </c>
      <c r="K8983" s="170"/>
      <c r="L8983" s="170"/>
      <c r="M8983" s="402"/>
      <c r="N8983" s="170">
        <v>1</v>
      </c>
      <c r="O8983" s="170">
        <v>2</v>
      </c>
      <c r="P8983" s="402">
        <v>5100</v>
      </c>
    </row>
    <row r="8984" spans="1:16" ht="33.75" x14ac:dyDescent="0.2">
      <c r="A8984" s="406" t="s">
        <v>3527</v>
      </c>
      <c r="B8984" s="406" t="s">
        <v>2595</v>
      </c>
      <c r="C8984" s="170" t="s">
        <v>2594</v>
      </c>
      <c r="D8984" s="405" t="s">
        <v>4791</v>
      </c>
      <c r="E8984" s="404">
        <v>9000</v>
      </c>
      <c r="F8984" s="434" t="s">
        <v>4849</v>
      </c>
      <c r="G8984" s="403" t="s">
        <v>4848</v>
      </c>
      <c r="H8984" s="170" t="s">
        <v>3549</v>
      </c>
      <c r="I8984" s="170" t="s">
        <v>3529</v>
      </c>
      <c r="J8984" s="155" t="s">
        <v>3549</v>
      </c>
      <c r="K8984" s="170"/>
      <c r="L8984" s="170"/>
      <c r="M8984" s="402"/>
      <c r="N8984" s="170">
        <v>1</v>
      </c>
      <c r="O8984" s="170">
        <v>1</v>
      </c>
      <c r="P8984" s="402">
        <v>9000</v>
      </c>
    </row>
    <row r="8985" spans="1:16" ht="33.75" x14ac:dyDescent="0.2">
      <c r="A8985" s="406" t="s">
        <v>3527</v>
      </c>
      <c r="B8985" s="406" t="s">
        <v>3526</v>
      </c>
      <c r="C8985" s="170" t="s">
        <v>2594</v>
      </c>
      <c r="D8985" s="405" t="s">
        <v>4847</v>
      </c>
      <c r="E8985" s="404">
        <v>8500</v>
      </c>
      <c r="F8985" s="434" t="s">
        <v>4846</v>
      </c>
      <c r="G8985" s="403" t="s">
        <v>4845</v>
      </c>
      <c r="H8985" s="170" t="s">
        <v>3801</v>
      </c>
      <c r="I8985" s="170" t="s">
        <v>3534</v>
      </c>
      <c r="J8985" s="155" t="s">
        <v>3801</v>
      </c>
      <c r="K8985" s="170"/>
      <c r="L8985" s="170"/>
      <c r="M8985" s="402"/>
      <c r="N8985" s="170">
        <v>1</v>
      </c>
      <c r="O8985" s="170">
        <v>6</v>
      </c>
      <c r="P8985" s="402">
        <v>51000</v>
      </c>
    </row>
    <row r="8986" spans="1:16" ht="33.75" x14ac:dyDescent="0.2">
      <c r="A8986" s="406" t="s">
        <v>3527</v>
      </c>
      <c r="B8986" s="406" t="s">
        <v>3526</v>
      </c>
      <c r="C8986" s="170" t="s">
        <v>2594</v>
      </c>
      <c r="D8986" s="405" t="s">
        <v>3607</v>
      </c>
      <c r="E8986" s="404">
        <v>2500</v>
      </c>
      <c r="F8986" s="434" t="s">
        <v>4844</v>
      </c>
      <c r="G8986" s="403" t="s">
        <v>4843</v>
      </c>
      <c r="H8986" s="170" t="s">
        <v>3859</v>
      </c>
      <c r="I8986" s="170" t="s">
        <v>3534</v>
      </c>
      <c r="J8986" s="155" t="s">
        <v>3859</v>
      </c>
      <c r="K8986" s="170"/>
      <c r="L8986" s="170"/>
      <c r="M8986" s="402"/>
      <c r="N8986" s="170">
        <v>1</v>
      </c>
      <c r="O8986" s="170">
        <v>6</v>
      </c>
      <c r="P8986" s="402">
        <v>15000</v>
      </c>
    </row>
    <row r="8987" spans="1:16" ht="33.75" x14ac:dyDescent="0.2">
      <c r="A8987" s="406" t="s">
        <v>3527</v>
      </c>
      <c r="B8987" s="406" t="s">
        <v>3526</v>
      </c>
      <c r="C8987" s="170" t="s">
        <v>2594</v>
      </c>
      <c r="D8987" s="405" t="s">
        <v>4842</v>
      </c>
      <c r="E8987" s="404">
        <v>5000</v>
      </c>
      <c r="F8987" s="434" t="s">
        <v>4841</v>
      </c>
      <c r="G8987" s="403" t="s">
        <v>4840</v>
      </c>
      <c r="H8987" s="170" t="s">
        <v>4839</v>
      </c>
      <c r="I8987" s="170" t="s">
        <v>3529</v>
      </c>
      <c r="J8987" s="155" t="s">
        <v>4839</v>
      </c>
      <c r="K8987" s="170"/>
      <c r="L8987" s="170"/>
      <c r="M8987" s="402"/>
      <c r="N8987" s="170">
        <v>1</v>
      </c>
      <c r="O8987" s="170">
        <v>6</v>
      </c>
      <c r="P8987" s="402">
        <v>30000</v>
      </c>
    </row>
    <row r="8988" spans="1:16" ht="33.75" x14ac:dyDescent="0.2">
      <c r="A8988" s="406" t="s">
        <v>3527</v>
      </c>
      <c r="B8988" s="406" t="s">
        <v>3526</v>
      </c>
      <c r="C8988" s="170" t="s">
        <v>2594</v>
      </c>
      <c r="D8988" s="405" t="s">
        <v>3740</v>
      </c>
      <c r="E8988" s="404">
        <v>3500</v>
      </c>
      <c r="F8988" s="434" t="s">
        <v>4838</v>
      </c>
      <c r="G8988" s="403" t="s">
        <v>4837</v>
      </c>
      <c r="H8988" s="170" t="s">
        <v>3595</v>
      </c>
      <c r="I8988" s="170" t="s">
        <v>3529</v>
      </c>
      <c r="J8988" s="155" t="s">
        <v>3595</v>
      </c>
      <c r="K8988" s="170"/>
      <c r="L8988" s="170"/>
      <c r="M8988" s="402"/>
      <c r="N8988" s="170">
        <v>1</v>
      </c>
      <c r="O8988" s="170">
        <v>6</v>
      </c>
      <c r="P8988" s="402">
        <v>21000</v>
      </c>
    </row>
    <row r="8989" spans="1:16" ht="33.75" x14ac:dyDescent="0.2">
      <c r="A8989" s="406" t="s">
        <v>3527</v>
      </c>
      <c r="B8989" s="406" t="s">
        <v>3526</v>
      </c>
      <c r="C8989" s="170" t="s">
        <v>2594</v>
      </c>
      <c r="D8989" s="405" t="s">
        <v>4836</v>
      </c>
      <c r="E8989" s="404">
        <v>3500</v>
      </c>
      <c r="F8989" s="434" t="s">
        <v>4835</v>
      </c>
      <c r="G8989" s="403" t="s">
        <v>4834</v>
      </c>
      <c r="H8989" s="170" t="s">
        <v>3528</v>
      </c>
      <c r="I8989" s="170" t="s">
        <v>3529</v>
      </c>
      <c r="J8989" s="155" t="s">
        <v>3528</v>
      </c>
      <c r="K8989" s="170"/>
      <c r="L8989" s="170"/>
      <c r="M8989" s="402"/>
      <c r="N8989" s="170">
        <v>1</v>
      </c>
      <c r="O8989" s="170">
        <v>2</v>
      </c>
      <c r="P8989" s="402">
        <v>7233.33</v>
      </c>
    </row>
    <row r="8990" spans="1:16" ht="33.75" x14ac:dyDescent="0.2">
      <c r="A8990" s="406" t="s">
        <v>3527</v>
      </c>
      <c r="B8990" s="406" t="s">
        <v>3526</v>
      </c>
      <c r="C8990" s="170" t="s">
        <v>2594</v>
      </c>
      <c r="D8990" s="405" t="s">
        <v>4132</v>
      </c>
      <c r="E8990" s="404">
        <v>1700</v>
      </c>
      <c r="F8990" s="434" t="s">
        <v>4833</v>
      </c>
      <c r="G8990" s="403" t="s">
        <v>4832</v>
      </c>
      <c r="H8990" s="170" t="s">
        <v>3538</v>
      </c>
      <c r="I8990" s="170" t="s">
        <v>3522</v>
      </c>
      <c r="J8990" s="155" t="s">
        <v>3538</v>
      </c>
      <c r="K8990" s="170"/>
      <c r="L8990" s="170"/>
      <c r="M8990" s="402"/>
      <c r="N8990" s="170">
        <v>1</v>
      </c>
      <c r="O8990" s="170">
        <v>6</v>
      </c>
      <c r="P8990" s="402">
        <v>10200</v>
      </c>
    </row>
    <row r="8991" spans="1:16" ht="33.75" x14ac:dyDescent="0.2">
      <c r="A8991" s="406" t="s">
        <v>3527</v>
      </c>
      <c r="B8991" s="406" t="s">
        <v>3526</v>
      </c>
      <c r="C8991" s="170" t="s">
        <v>2594</v>
      </c>
      <c r="D8991" s="405" t="s">
        <v>4831</v>
      </c>
      <c r="E8991" s="404">
        <v>2500</v>
      </c>
      <c r="F8991" s="434" t="s">
        <v>4830</v>
      </c>
      <c r="G8991" s="403" t="s">
        <v>4829</v>
      </c>
      <c r="H8991" s="170" t="s">
        <v>3533</v>
      </c>
      <c r="I8991" s="170" t="s">
        <v>3529</v>
      </c>
      <c r="J8991" s="155" t="s">
        <v>3533</v>
      </c>
      <c r="K8991" s="170"/>
      <c r="L8991" s="170"/>
      <c r="M8991" s="402"/>
      <c r="N8991" s="170">
        <v>1</v>
      </c>
      <c r="O8991" s="170">
        <v>6</v>
      </c>
      <c r="P8991" s="402">
        <v>15000</v>
      </c>
    </row>
    <row r="8992" spans="1:16" ht="33.75" x14ac:dyDescent="0.2">
      <c r="A8992" s="406" t="s">
        <v>3527</v>
      </c>
      <c r="B8992" s="406" t="s">
        <v>2595</v>
      </c>
      <c r="C8992" s="170" t="s">
        <v>2594</v>
      </c>
      <c r="D8992" s="405" t="s">
        <v>3616</v>
      </c>
      <c r="E8992" s="404">
        <v>3000</v>
      </c>
      <c r="F8992" s="434" t="s">
        <v>4828</v>
      </c>
      <c r="G8992" s="403" t="s">
        <v>4827</v>
      </c>
      <c r="H8992" s="170" t="s">
        <v>3827</v>
      </c>
      <c r="I8992" s="170" t="s">
        <v>3529</v>
      </c>
      <c r="J8992" s="155" t="s">
        <v>3827</v>
      </c>
      <c r="K8992" s="170"/>
      <c r="L8992" s="170"/>
      <c r="M8992" s="402"/>
      <c r="N8992" s="170">
        <v>1</v>
      </c>
      <c r="O8992" s="170">
        <v>2</v>
      </c>
      <c r="P8992" s="402">
        <v>5100</v>
      </c>
    </row>
    <row r="8993" spans="1:16" ht="33.75" x14ac:dyDescent="0.2">
      <c r="A8993" s="406" t="s">
        <v>3527</v>
      </c>
      <c r="B8993" s="406" t="s">
        <v>3526</v>
      </c>
      <c r="C8993" s="170" t="s">
        <v>2594</v>
      </c>
      <c r="D8993" s="405" t="s">
        <v>4826</v>
      </c>
      <c r="E8993" s="404">
        <v>2800</v>
      </c>
      <c r="F8993" s="434" t="s">
        <v>4825</v>
      </c>
      <c r="G8993" s="403" t="s">
        <v>4824</v>
      </c>
      <c r="H8993" s="170"/>
      <c r="I8993" s="170" t="s">
        <v>3664</v>
      </c>
      <c r="J8993" s="155"/>
      <c r="K8993" s="170"/>
      <c r="L8993" s="170"/>
      <c r="M8993" s="402"/>
      <c r="N8993" s="170">
        <v>1</v>
      </c>
      <c r="O8993" s="170">
        <v>6</v>
      </c>
      <c r="P8993" s="402">
        <v>16800</v>
      </c>
    </row>
    <row r="8994" spans="1:16" ht="33.75" x14ac:dyDescent="0.2">
      <c r="A8994" s="406" t="s">
        <v>3527</v>
      </c>
      <c r="B8994" s="406" t="s">
        <v>3526</v>
      </c>
      <c r="C8994" s="170" t="s">
        <v>2594</v>
      </c>
      <c r="D8994" s="405" t="s">
        <v>3532</v>
      </c>
      <c r="E8994" s="404">
        <v>2575</v>
      </c>
      <c r="F8994" s="434" t="s">
        <v>4823</v>
      </c>
      <c r="G8994" s="403" t="s">
        <v>4822</v>
      </c>
      <c r="H8994" s="170" t="s">
        <v>4337</v>
      </c>
      <c r="I8994" s="170" t="s">
        <v>3628</v>
      </c>
      <c r="J8994" s="155" t="s">
        <v>3628</v>
      </c>
      <c r="K8994" s="170"/>
      <c r="L8994" s="170"/>
      <c r="M8994" s="402"/>
      <c r="N8994" s="170">
        <v>1</v>
      </c>
      <c r="O8994" s="170">
        <v>6</v>
      </c>
      <c r="P8994" s="402">
        <v>15450</v>
      </c>
    </row>
    <row r="8995" spans="1:16" ht="33.75" x14ac:dyDescent="0.2">
      <c r="A8995" s="406" t="s">
        <v>3527</v>
      </c>
      <c r="B8995" s="406" t="s">
        <v>3526</v>
      </c>
      <c r="C8995" s="170" t="s">
        <v>2594</v>
      </c>
      <c r="D8995" s="405" t="s">
        <v>3655</v>
      </c>
      <c r="E8995" s="404">
        <v>2057</v>
      </c>
      <c r="F8995" s="434" t="s">
        <v>4821</v>
      </c>
      <c r="G8995" s="403" t="s">
        <v>4820</v>
      </c>
      <c r="H8995" s="170" t="s">
        <v>3567</v>
      </c>
      <c r="I8995" s="170" t="s">
        <v>3529</v>
      </c>
      <c r="J8995" s="155" t="s">
        <v>3567</v>
      </c>
      <c r="K8995" s="170"/>
      <c r="L8995" s="170"/>
      <c r="M8995" s="402"/>
      <c r="N8995" s="170">
        <v>1</v>
      </c>
      <c r="O8995" s="170">
        <v>6</v>
      </c>
      <c r="P8995" s="402">
        <v>12342</v>
      </c>
    </row>
    <row r="8996" spans="1:16" ht="33.75" x14ac:dyDescent="0.2">
      <c r="A8996" s="406" t="s">
        <v>3527</v>
      </c>
      <c r="B8996" s="406" t="s">
        <v>2595</v>
      </c>
      <c r="C8996" s="170" t="s">
        <v>2594</v>
      </c>
      <c r="D8996" s="405" t="s">
        <v>3616</v>
      </c>
      <c r="E8996" s="404">
        <v>3000</v>
      </c>
      <c r="F8996" s="434" t="s">
        <v>4819</v>
      </c>
      <c r="G8996" s="403" t="s">
        <v>4818</v>
      </c>
      <c r="H8996" s="170" t="s">
        <v>3542</v>
      </c>
      <c r="I8996" s="170" t="s">
        <v>3534</v>
      </c>
      <c r="J8996" s="155" t="s">
        <v>3542</v>
      </c>
      <c r="K8996" s="170"/>
      <c r="L8996" s="170"/>
      <c r="M8996" s="402"/>
      <c r="N8996" s="170">
        <v>1</v>
      </c>
      <c r="O8996" s="170">
        <v>2</v>
      </c>
      <c r="P8996" s="402">
        <v>5100</v>
      </c>
    </row>
    <row r="8997" spans="1:16" ht="33.75" x14ac:dyDescent="0.2">
      <c r="A8997" s="406" t="s">
        <v>3527</v>
      </c>
      <c r="B8997" s="406" t="s">
        <v>3526</v>
      </c>
      <c r="C8997" s="170" t="s">
        <v>2594</v>
      </c>
      <c r="D8997" s="405" t="s">
        <v>3632</v>
      </c>
      <c r="E8997" s="404">
        <v>2500</v>
      </c>
      <c r="F8997" s="434" t="s">
        <v>4817</v>
      </c>
      <c r="G8997" s="403" t="s">
        <v>4816</v>
      </c>
      <c r="H8997" s="170" t="s">
        <v>3595</v>
      </c>
      <c r="I8997" s="170" t="s">
        <v>3529</v>
      </c>
      <c r="J8997" s="155" t="s">
        <v>3595</v>
      </c>
      <c r="K8997" s="170"/>
      <c r="L8997" s="170"/>
      <c r="M8997" s="402"/>
      <c r="N8997" s="170">
        <v>1</v>
      </c>
      <c r="O8997" s="170">
        <v>6</v>
      </c>
      <c r="P8997" s="402">
        <v>15000</v>
      </c>
    </row>
    <row r="8998" spans="1:16" ht="33.75" x14ac:dyDescent="0.2">
      <c r="A8998" s="406" t="s">
        <v>3527</v>
      </c>
      <c r="B8998" s="406" t="s">
        <v>3526</v>
      </c>
      <c r="C8998" s="170" t="s">
        <v>2594</v>
      </c>
      <c r="D8998" s="405" t="s">
        <v>3735</v>
      </c>
      <c r="E8998" s="404">
        <v>2500</v>
      </c>
      <c r="F8998" s="434" t="s">
        <v>4815</v>
      </c>
      <c r="G8998" s="403" t="s">
        <v>4814</v>
      </c>
      <c r="H8998" s="170" t="s">
        <v>3574</v>
      </c>
      <c r="I8998" s="170" t="s">
        <v>3529</v>
      </c>
      <c r="J8998" s="155" t="s">
        <v>3574</v>
      </c>
      <c r="K8998" s="170"/>
      <c r="L8998" s="170"/>
      <c r="M8998" s="402"/>
      <c r="N8998" s="170">
        <v>1</v>
      </c>
      <c r="O8998" s="170">
        <v>6</v>
      </c>
      <c r="P8998" s="402">
        <v>15000</v>
      </c>
    </row>
    <row r="8999" spans="1:16" ht="33.75" x14ac:dyDescent="0.2">
      <c r="A8999" s="406" t="s">
        <v>3527</v>
      </c>
      <c r="B8999" s="406" t="s">
        <v>3526</v>
      </c>
      <c r="C8999" s="170" t="s">
        <v>2594</v>
      </c>
      <c r="D8999" s="405" t="s">
        <v>4813</v>
      </c>
      <c r="E8999" s="404">
        <v>2500</v>
      </c>
      <c r="F8999" s="434" t="s">
        <v>4812</v>
      </c>
      <c r="G8999" s="403" t="s">
        <v>4811</v>
      </c>
      <c r="H8999" s="170" t="s">
        <v>3570</v>
      </c>
      <c r="I8999" s="170" t="s">
        <v>3560</v>
      </c>
      <c r="J8999" s="155" t="s">
        <v>3570</v>
      </c>
      <c r="K8999" s="170"/>
      <c r="L8999" s="170"/>
      <c r="M8999" s="402"/>
      <c r="N8999" s="170">
        <v>1</v>
      </c>
      <c r="O8999" s="170">
        <v>6</v>
      </c>
      <c r="P8999" s="402">
        <v>15000</v>
      </c>
    </row>
    <row r="9000" spans="1:16" ht="33.75" x14ac:dyDescent="0.2">
      <c r="A9000" s="406" t="s">
        <v>3527</v>
      </c>
      <c r="B9000" s="406" t="s">
        <v>3526</v>
      </c>
      <c r="C9000" s="170" t="s">
        <v>2594</v>
      </c>
      <c r="D9000" s="405" t="s">
        <v>4810</v>
      </c>
      <c r="E9000" s="404">
        <v>4500</v>
      </c>
      <c r="F9000" s="434" t="s">
        <v>4809</v>
      </c>
      <c r="G9000" s="403" t="s">
        <v>4808</v>
      </c>
      <c r="H9000" s="170" t="s">
        <v>3542</v>
      </c>
      <c r="I9000" s="170" t="s">
        <v>3529</v>
      </c>
      <c r="J9000" s="155" t="s">
        <v>3542</v>
      </c>
      <c r="K9000" s="170"/>
      <c r="L9000" s="170"/>
      <c r="M9000" s="402"/>
      <c r="N9000" s="170">
        <v>1</v>
      </c>
      <c r="O9000" s="170">
        <v>6</v>
      </c>
      <c r="P9000" s="402">
        <v>27000</v>
      </c>
    </row>
    <row r="9001" spans="1:16" ht="33.75" x14ac:dyDescent="0.2">
      <c r="A9001" s="406" t="s">
        <v>3527</v>
      </c>
      <c r="B9001" s="406" t="s">
        <v>3526</v>
      </c>
      <c r="C9001" s="170" t="s">
        <v>2594</v>
      </c>
      <c r="D9001" s="405" t="s">
        <v>4408</v>
      </c>
      <c r="E9001" s="404">
        <v>4000</v>
      </c>
      <c r="F9001" s="434" t="s">
        <v>4807</v>
      </c>
      <c r="G9001" s="403" t="s">
        <v>4806</v>
      </c>
      <c r="H9001" s="170" t="s">
        <v>3542</v>
      </c>
      <c r="I9001" s="170" t="s">
        <v>3529</v>
      </c>
      <c r="J9001" s="155" t="s">
        <v>3542</v>
      </c>
      <c r="K9001" s="170"/>
      <c r="L9001" s="170"/>
      <c r="M9001" s="402"/>
      <c r="N9001" s="170">
        <v>1</v>
      </c>
      <c r="O9001" s="170">
        <v>6</v>
      </c>
      <c r="P9001" s="402">
        <v>24000</v>
      </c>
    </row>
    <row r="9002" spans="1:16" ht="33.75" x14ac:dyDescent="0.2">
      <c r="A9002" s="406" t="s">
        <v>3527</v>
      </c>
      <c r="B9002" s="406" t="s">
        <v>3526</v>
      </c>
      <c r="C9002" s="170" t="s">
        <v>2594</v>
      </c>
      <c r="D9002" s="405" t="s">
        <v>4631</v>
      </c>
      <c r="E9002" s="404">
        <v>2057</v>
      </c>
      <c r="F9002" s="434" t="s">
        <v>4805</v>
      </c>
      <c r="G9002" s="403" t="s">
        <v>4804</v>
      </c>
      <c r="H9002" s="170" t="s">
        <v>3567</v>
      </c>
      <c r="I9002" s="170" t="s">
        <v>3529</v>
      </c>
      <c r="J9002" s="155" t="s">
        <v>3567</v>
      </c>
      <c r="K9002" s="170"/>
      <c r="L9002" s="170"/>
      <c r="M9002" s="402"/>
      <c r="N9002" s="170">
        <v>1</v>
      </c>
      <c r="O9002" s="170">
        <v>6</v>
      </c>
      <c r="P9002" s="402">
        <v>12342</v>
      </c>
    </row>
    <row r="9003" spans="1:16" ht="33.75" x14ac:dyDescent="0.2">
      <c r="A9003" s="406" t="s">
        <v>3527</v>
      </c>
      <c r="B9003" s="406" t="s">
        <v>3526</v>
      </c>
      <c r="C9003" s="170" t="s">
        <v>2594</v>
      </c>
      <c r="D9003" s="405" t="s">
        <v>4803</v>
      </c>
      <c r="E9003" s="404">
        <v>1800</v>
      </c>
      <c r="F9003" s="434" t="s">
        <v>4802</v>
      </c>
      <c r="G9003" s="403" t="s">
        <v>4801</v>
      </c>
      <c r="H9003" s="170" t="s">
        <v>3542</v>
      </c>
      <c r="I9003" s="170" t="s">
        <v>3534</v>
      </c>
      <c r="J9003" s="155" t="s">
        <v>3542</v>
      </c>
      <c r="K9003" s="170"/>
      <c r="L9003" s="170"/>
      <c r="M9003" s="402"/>
      <c r="N9003" s="170">
        <v>1</v>
      </c>
      <c r="O9003" s="170">
        <v>6</v>
      </c>
      <c r="P9003" s="402">
        <v>10800</v>
      </c>
    </row>
    <row r="9004" spans="1:16" ht="33.75" x14ac:dyDescent="0.2">
      <c r="A9004" s="406" t="s">
        <v>3527</v>
      </c>
      <c r="B9004" s="406" t="s">
        <v>3526</v>
      </c>
      <c r="C9004" s="170" t="s">
        <v>2594</v>
      </c>
      <c r="D9004" s="405" t="s">
        <v>4800</v>
      </c>
      <c r="E9004" s="404">
        <v>2700</v>
      </c>
      <c r="F9004" s="434" t="s">
        <v>4799</v>
      </c>
      <c r="G9004" s="403" t="s">
        <v>4798</v>
      </c>
      <c r="H9004" s="170" t="s">
        <v>4797</v>
      </c>
      <c r="I9004" s="170" t="s">
        <v>3534</v>
      </c>
      <c r="J9004" s="155" t="s">
        <v>4797</v>
      </c>
      <c r="K9004" s="170"/>
      <c r="L9004" s="170"/>
      <c r="M9004" s="402"/>
      <c r="N9004" s="170">
        <v>1</v>
      </c>
      <c r="O9004" s="170">
        <v>6</v>
      </c>
      <c r="P9004" s="402">
        <v>16200</v>
      </c>
    </row>
    <row r="9005" spans="1:16" ht="33.75" x14ac:dyDescent="0.2">
      <c r="A9005" s="406" t="s">
        <v>3527</v>
      </c>
      <c r="B9005" s="406" t="s">
        <v>3526</v>
      </c>
      <c r="C9005" s="170" t="s">
        <v>2594</v>
      </c>
      <c r="D9005" s="405" t="s">
        <v>3632</v>
      </c>
      <c r="E9005" s="404">
        <v>2500</v>
      </c>
      <c r="F9005" s="434" t="s">
        <v>4796</v>
      </c>
      <c r="G9005" s="403" t="s">
        <v>4795</v>
      </c>
      <c r="H9005" s="170" t="s">
        <v>3533</v>
      </c>
      <c r="I9005" s="170" t="s">
        <v>3529</v>
      </c>
      <c r="J9005" s="155" t="s">
        <v>3533</v>
      </c>
      <c r="K9005" s="170"/>
      <c r="L9005" s="170"/>
      <c r="M9005" s="402"/>
      <c r="N9005" s="170">
        <v>1</v>
      </c>
      <c r="O9005" s="170">
        <v>6</v>
      </c>
      <c r="P9005" s="402">
        <v>15000</v>
      </c>
    </row>
    <row r="9006" spans="1:16" ht="33.75" x14ac:dyDescent="0.2">
      <c r="A9006" s="406" t="s">
        <v>3527</v>
      </c>
      <c r="B9006" s="406" t="s">
        <v>3526</v>
      </c>
      <c r="C9006" s="170" t="s">
        <v>2594</v>
      </c>
      <c r="D9006" s="405" t="s">
        <v>4794</v>
      </c>
      <c r="E9006" s="404">
        <v>2300</v>
      </c>
      <c r="F9006" s="434" t="s">
        <v>4793</v>
      </c>
      <c r="G9006" s="403" t="s">
        <v>4792</v>
      </c>
      <c r="H9006" s="170" t="s">
        <v>4526</v>
      </c>
      <c r="I9006" s="170" t="s">
        <v>3522</v>
      </c>
      <c r="J9006" s="155" t="s">
        <v>4526</v>
      </c>
      <c r="K9006" s="170"/>
      <c r="L9006" s="170"/>
      <c r="M9006" s="402"/>
      <c r="N9006" s="170">
        <v>1</v>
      </c>
      <c r="O9006" s="170">
        <v>6</v>
      </c>
      <c r="P9006" s="402">
        <v>13800</v>
      </c>
    </row>
    <row r="9007" spans="1:16" ht="33.75" x14ac:dyDescent="0.2">
      <c r="A9007" s="406" t="s">
        <v>3527</v>
      </c>
      <c r="B9007" s="406" t="s">
        <v>2595</v>
      </c>
      <c r="C9007" s="170" t="s">
        <v>2594</v>
      </c>
      <c r="D9007" s="405" t="s">
        <v>4791</v>
      </c>
      <c r="E9007" s="404">
        <v>9000</v>
      </c>
      <c r="F9007" s="434" t="s">
        <v>4790</v>
      </c>
      <c r="G9007" s="403" t="s">
        <v>4789</v>
      </c>
      <c r="H9007" s="170" t="s">
        <v>3574</v>
      </c>
      <c r="I9007" s="170" t="s">
        <v>3529</v>
      </c>
      <c r="J9007" s="155" t="s">
        <v>3574</v>
      </c>
      <c r="K9007" s="170"/>
      <c r="L9007" s="170"/>
      <c r="M9007" s="402"/>
      <c r="N9007" s="170">
        <v>1</v>
      </c>
      <c r="O9007" s="170">
        <v>1</v>
      </c>
      <c r="P9007" s="402">
        <v>9000</v>
      </c>
    </row>
    <row r="9008" spans="1:16" ht="33.75" x14ac:dyDescent="0.2">
      <c r="A9008" s="406" t="s">
        <v>3527</v>
      </c>
      <c r="B9008" s="406" t="s">
        <v>3526</v>
      </c>
      <c r="C9008" s="170" t="s">
        <v>2594</v>
      </c>
      <c r="D9008" s="405" t="s">
        <v>4788</v>
      </c>
      <c r="E9008" s="404">
        <v>3000</v>
      </c>
      <c r="F9008" s="434" t="s">
        <v>4787</v>
      </c>
      <c r="G9008" s="403" t="s">
        <v>4786</v>
      </c>
      <c r="H9008" s="170" t="s">
        <v>4785</v>
      </c>
      <c r="I9008" s="170" t="s">
        <v>3628</v>
      </c>
      <c r="J9008" s="155" t="s">
        <v>3628</v>
      </c>
      <c r="K9008" s="170"/>
      <c r="L9008" s="170"/>
      <c r="M9008" s="402"/>
      <c r="N9008" s="170">
        <v>1</v>
      </c>
      <c r="O9008" s="170">
        <v>6</v>
      </c>
      <c r="P9008" s="402">
        <v>18000</v>
      </c>
    </row>
    <row r="9009" spans="1:16" ht="33.75" x14ac:dyDescent="0.2">
      <c r="A9009" s="406" t="s">
        <v>3527</v>
      </c>
      <c r="B9009" s="406" t="s">
        <v>3526</v>
      </c>
      <c r="C9009" s="170" t="s">
        <v>2594</v>
      </c>
      <c r="D9009" s="405" t="s">
        <v>4784</v>
      </c>
      <c r="E9009" s="404">
        <v>3950</v>
      </c>
      <c r="F9009" s="434" t="s">
        <v>4783</v>
      </c>
      <c r="G9009" s="403" t="s">
        <v>4782</v>
      </c>
      <c r="H9009" s="170" t="s">
        <v>3528</v>
      </c>
      <c r="I9009" s="170" t="s">
        <v>3529</v>
      </c>
      <c r="J9009" s="155" t="s">
        <v>3528</v>
      </c>
      <c r="K9009" s="170"/>
      <c r="L9009" s="170"/>
      <c r="M9009" s="402"/>
      <c r="N9009" s="170">
        <v>1</v>
      </c>
      <c r="O9009" s="170">
        <v>6</v>
      </c>
      <c r="P9009" s="402">
        <v>23700</v>
      </c>
    </row>
    <row r="9010" spans="1:16" ht="33.75" x14ac:dyDescent="0.2">
      <c r="A9010" s="406" t="s">
        <v>3527</v>
      </c>
      <c r="B9010" s="406" t="s">
        <v>3526</v>
      </c>
      <c r="C9010" s="170" t="s">
        <v>2594</v>
      </c>
      <c r="D9010" s="405" t="s">
        <v>4781</v>
      </c>
      <c r="E9010" s="404">
        <v>3950</v>
      </c>
      <c r="F9010" s="434" t="s">
        <v>4780</v>
      </c>
      <c r="G9010" s="403" t="s">
        <v>4779</v>
      </c>
      <c r="H9010" s="170" t="s">
        <v>3528</v>
      </c>
      <c r="I9010" s="170" t="s">
        <v>3529</v>
      </c>
      <c r="J9010" s="155" t="s">
        <v>3528</v>
      </c>
      <c r="K9010" s="170"/>
      <c r="L9010" s="170"/>
      <c r="M9010" s="402"/>
      <c r="N9010" s="170">
        <v>1</v>
      </c>
      <c r="O9010" s="170">
        <v>6</v>
      </c>
      <c r="P9010" s="402">
        <v>23700</v>
      </c>
    </row>
    <row r="9011" spans="1:16" ht="33.75" x14ac:dyDescent="0.2">
      <c r="A9011" s="406" t="s">
        <v>3527</v>
      </c>
      <c r="B9011" s="406" t="s">
        <v>2595</v>
      </c>
      <c r="C9011" s="170" t="s">
        <v>2594</v>
      </c>
      <c r="D9011" s="405" t="s">
        <v>4778</v>
      </c>
      <c r="E9011" s="404">
        <v>2500</v>
      </c>
      <c r="F9011" s="434" t="s">
        <v>4777</v>
      </c>
      <c r="G9011" s="403" t="s">
        <v>4776</v>
      </c>
      <c r="H9011" s="170" t="s">
        <v>3574</v>
      </c>
      <c r="I9011" s="170" t="s">
        <v>3522</v>
      </c>
      <c r="J9011" s="155" t="s">
        <v>3574</v>
      </c>
      <c r="K9011" s="170"/>
      <c r="L9011" s="170"/>
      <c r="M9011" s="402"/>
      <c r="N9011" s="170">
        <v>1</v>
      </c>
      <c r="O9011" s="170">
        <v>2</v>
      </c>
      <c r="P9011" s="402">
        <v>3666.67</v>
      </c>
    </row>
    <row r="9012" spans="1:16" ht="33.75" x14ac:dyDescent="0.2">
      <c r="A9012" s="406" t="s">
        <v>3527</v>
      </c>
      <c r="B9012" s="406" t="s">
        <v>2595</v>
      </c>
      <c r="C9012" s="170" t="s">
        <v>2594</v>
      </c>
      <c r="D9012" s="405" t="s">
        <v>4775</v>
      </c>
      <c r="E9012" s="404">
        <v>1500</v>
      </c>
      <c r="F9012" s="434" t="s">
        <v>4774</v>
      </c>
      <c r="G9012" s="403" t="s">
        <v>4773</v>
      </c>
      <c r="H9012" s="170" t="s">
        <v>4526</v>
      </c>
      <c r="I9012" s="170" t="s">
        <v>3522</v>
      </c>
      <c r="J9012" s="155" t="s">
        <v>4526</v>
      </c>
      <c r="K9012" s="170"/>
      <c r="L9012" s="170"/>
      <c r="M9012" s="402"/>
      <c r="N9012" s="170">
        <v>1</v>
      </c>
      <c r="O9012" s="170">
        <v>2</v>
      </c>
      <c r="P9012" s="402">
        <v>2200</v>
      </c>
    </row>
    <row r="9013" spans="1:16" ht="33.75" x14ac:dyDescent="0.2">
      <c r="A9013" s="406" t="s">
        <v>3527</v>
      </c>
      <c r="B9013" s="406" t="s">
        <v>3526</v>
      </c>
      <c r="C9013" s="170" t="s">
        <v>2594</v>
      </c>
      <c r="D9013" s="405" t="s">
        <v>3532</v>
      </c>
      <c r="E9013" s="404">
        <v>3500</v>
      </c>
      <c r="F9013" s="434" t="s">
        <v>4772</v>
      </c>
      <c r="G9013" s="403" t="s">
        <v>4771</v>
      </c>
      <c r="H9013" s="170" t="s">
        <v>3820</v>
      </c>
      <c r="I9013" s="170" t="s">
        <v>3623</v>
      </c>
      <c r="J9013" s="155" t="s">
        <v>3623</v>
      </c>
      <c r="K9013" s="170"/>
      <c r="L9013" s="170"/>
      <c r="M9013" s="402"/>
      <c r="N9013" s="170">
        <v>1</v>
      </c>
      <c r="O9013" s="170">
        <v>6</v>
      </c>
      <c r="P9013" s="402">
        <v>21000</v>
      </c>
    </row>
    <row r="9014" spans="1:16" ht="33.75" x14ac:dyDescent="0.2">
      <c r="A9014" s="406" t="s">
        <v>3527</v>
      </c>
      <c r="B9014" s="406" t="s">
        <v>2595</v>
      </c>
      <c r="C9014" s="170" t="s">
        <v>2594</v>
      </c>
      <c r="D9014" s="405" t="s">
        <v>3815</v>
      </c>
      <c r="E9014" s="404">
        <v>2500</v>
      </c>
      <c r="F9014" s="434" t="s">
        <v>4770</v>
      </c>
      <c r="G9014" s="403" t="s">
        <v>4769</v>
      </c>
      <c r="H9014" s="170" t="s">
        <v>3574</v>
      </c>
      <c r="I9014" s="170" t="s">
        <v>3534</v>
      </c>
      <c r="J9014" s="155" t="s">
        <v>3574</v>
      </c>
      <c r="K9014" s="170"/>
      <c r="L9014" s="170"/>
      <c r="M9014" s="402"/>
      <c r="N9014" s="170">
        <v>1</v>
      </c>
      <c r="O9014" s="170">
        <v>2</v>
      </c>
      <c r="P9014" s="402">
        <v>3416.67</v>
      </c>
    </row>
    <row r="9015" spans="1:16" ht="33.75" x14ac:dyDescent="0.2">
      <c r="A9015" s="406" t="s">
        <v>3527</v>
      </c>
      <c r="B9015" s="406" t="s">
        <v>3526</v>
      </c>
      <c r="C9015" s="170" t="s">
        <v>2594</v>
      </c>
      <c r="D9015" s="405" t="s">
        <v>4010</v>
      </c>
      <c r="E9015" s="404">
        <v>1300</v>
      </c>
      <c r="F9015" s="434" t="s">
        <v>4768</v>
      </c>
      <c r="G9015" s="403" t="s">
        <v>4767</v>
      </c>
      <c r="H9015" s="170" t="s">
        <v>3779</v>
      </c>
      <c r="I9015" s="170" t="s">
        <v>3522</v>
      </c>
      <c r="J9015" s="155" t="s">
        <v>3779</v>
      </c>
      <c r="K9015" s="170"/>
      <c r="L9015" s="170"/>
      <c r="M9015" s="402"/>
      <c r="N9015" s="170">
        <v>1</v>
      </c>
      <c r="O9015" s="170">
        <v>6</v>
      </c>
      <c r="P9015" s="402">
        <v>7800</v>
      </c>
    </row>
    <row r="9016" spans="1:16" ht="33.75" x14ac:dyDescent="0.2">
      <c r="A9016" s="406" t="s">
        <v>3527</v>
      </c>
      <c r="B9016" s="406" t="s">
        <v>3526</v>
      </c>
      <c r="C9016" s="170" t="s">
        <v>2594</v>
      </c>
      <c r="D9016" s="405" t="s">
        <v>3735</v>
      </c>
      <c r="E9016" s="404">
        <v>2500</v>
      </c>
      <c r="F9016" s="434" t="s">
        <v>4766</v>
      </c>
      <c r="G9016" s="403" t="s">
        <v>4765</v>
      </c>
      <c r="H9016" s="170" t="s">
        <v>4178</v>
      </c>
      <c r="I9016" s="170" t="s">
        <v>3534</v>
      </c>
      <c r="J9016" s="155" t="s">
        <v>4178</v>
      </c>
      <c r="K9016" s="170"/>
      <c r="L9016" s="170"/>
      <c r="M9016" s="402"/>
      <c r="N9016" s="170">
        <v>1</v>
      </c>
      <c r="O9016" s="170">
        <v>6</v>
      </c>
      <c r="P9016" s="402">
        <v>15000</v>
      </c>
    </row>
    <row r="9017" spans="1:16" ht="33.75" x14ac:dyDescent="0.2">
      <c r="A9017" s="406" t="s">
        <v>3527</v>
      </c>
      <c r="B9017" s="406" t="s">
        <v>2595</v>
      </c>
      <c r="C9017" s="170" t="s">
        <v>2594</v>
      </c>
      <c r="D9017" s="405" t="s">
        <v>3688</v>
      </c>
      <c r="E9017" s="404">
        <v>2500</v>
      </c>
      <c r="F9017" s="434" t="s">
        <v>4764</v>
      </c>
      <c r="G9017" s="403" t="s">
        <v>4763</v>
      </c>
      <c r="H9017" s="170" t="s">
        <v>3570</v>
      </c>
      <c r="I9017" s="170" t="s">
        <v>3560</v>
      </c>
      <c r="J9017" s="155" t="s">
        <v>3570</v>
      </c>
      <c r="K9017" s="170"/>
      <c r="L9017" s="170"/>
      <c r="M9017" s="402"/>
      <c r="N9017" s="170">
        <v>1</v>
      </c>
      <c r="O9017" s="170">
        <v>2</v>
      </c>
      <c r="P9017" s="402">
        <v>3666.67</v>
      </c>
    </row>
    <row r="9018" spans="1:16" ht="33.75" x14ac:dyDescent="0.2">
      <c r="A9018" s="406" t="s">
        <v>3527</v>
      </c>
      <c r="B9018" s="406" t="s">
        <v>3526</v>
      </c>
      <c r="C9018" s="170" t="s">
        <v>2594</v>
      </c>
      <c r="D9018" s="405" t="s">
        <v>4762</v>
      </c>
      <c r="E9018" s="404">
        <v>2000</v>
      </c>
      <c r="F9018" s="434" t="s">
        <v>4761</v>
      </c>
      <c r="G9018" s="403" t="s">
        <v>4760</v>
      </c>
      <c r="H9018" s="170" t="s">
        <v>4759</v>
      </c>
      <c r="I9018" s="170" t="s">
        <v>3534</v>
      </c>
      <c r="J9018" s="155" t="s">
        <v>4759</v>
      </c>
      <c r="K9018" s="170"/>
      <c r="L9018" s="170"/>
      <c r="M9018" s="402"/>
      <c r="N9018" s="170">
        <v>1</v>
      </c>
      <c r="O9018" s="170">
        <v>6</v>
      </c>
      <c r="P9018" s="402">
        <v>12000</v>
      </c>
    </row>
    <row r="9019" spans="1:16" ht="33.75" x14ac:dyDescent="0.2">
      <c r="A9019" s="406" t="s">
        <v>3527</v>
      </c>
      <c r="B9019" s="406" t="s">
        <v>3526</v>
      </c>
      <c r="C9019" s="170" t="s">
        <v>2594</v>
      </c>
      <c r="D9019" s="405" t="s">
        <v>3655</v>
      </c>
      <c r="E9019" s="404">
        <v>2057</v>
      </c>
      <c r="F9019" s="434" t="s">
        <v>4758</v>
      </c>
      <c r="G9019" s="403" t="s">
        <v>4757</v>
      </c>
      <c r="H9019" s="170" t="s">
        <v>3574</v>
      </c>
      <c r="I9019" s="170" t="s">
        <v>3534</v>
      </c>
      <c r="J9019" s="155" t="s">
        <v>3574</v>
      </c>
      <c r="K9019" s="170"/>
      <c r="L9019" s="170"/>
      <c r="M9019" s="402"/>
      <c r="N9019" s="170">
        <v>1</v>
      </c>
      <c r="O9019" s="170">
        <v>6</v>
      </c>
      <c r="P9019" s="402">
        <v>12342</v>
      </c>
    </row>
    <row r="9020" spans="1:16" ht="33.75" x14ac:dyDescent="0.2">
      <c r="A9020" s="406" t="s">
        <v>3527</v>
      </c>
      <c r="B9020" s="406" t="s">
        <v>3526</v>
      </c>
      <c r="C9020" s="170" t="s">
        <v>2594</v>
      </c>
      <c r="D9020" s="405" t="s">
        <v>4475</v>
      </c>
      <c r="E9020" s="404">
        <v>3500</v>
      </c>
      <c r="F9020" s="434" t="s">
        <v>4756</v>
      </c>
      <c r="G9020" s="403" t="s">
        <v>4755</v>
      </c>
      <c r="H9020" s="170" t="s">
        <v>3542</v>
      </c>
      <c r="I9020" s="170" t="s">
        <v>3534</v>
      </c>
      <c r="J9020" s="155" t="s">
        <v>3542</v>
      </c>
      <c r="K9020" s="170"/>
      <c r="L9020" s="170"/>
      <c r="M9020" s="402"/>
      <c r="N9020" s="170">
        <v>1</v>
      </c>
      <c r="O9020" s="170">
        <v>6</v>
      </c>
      <c r="P9020" s="402">
        <v>21000</v>
      </c>
    </row>
    <row r="9021" spans="1:16" ht="33.75" x14ac:dyDescent="0.2">
      <c r="A9021" s="406" t="s">
        <v>3527</v>
      </c>
      <c r="B9021" s="406" t="s">
        <v>2595</v>
      </c>
      <c r="C9021" s="170" t="s">
        <v>2594</v>
      </c>
      <c r="D9021" s="405" t="s">
        <v>4146</v>
      </c>
      <c r="E9021" s="404">
        <v>1500</v>
      </c>
      <c r="F9021" s="434" t="s">
        <v>4754</v>
      </c>
      <c r="G9021" s="403" t="s">
        <v>4753</v>
      </c>
      <c r="H9021" s="170" t="s">
        <v>3712</v>
      </c>
      <c r="I9021" s="170" t="s">
        <v>3529</v>
      </c>
      <c r="J9021" s="155" t="s">
        <v>3712</v>
      </c>
      <c r="K9021" s="170"/>
      <c r="L9021" s="170"/>
      <c r="M9021" s="402"/>
      <c r="N9021" s="170">
        <v>1</v>
      </c>
      <c r="O9021" s="170">
        <v>2</v>
      </c>
      <c r="P9021" s="402">
        <v>2200</v>
      </c>
    </row>
    <row r="9022" spans="1:16" ht="33.75" x14ac:dyDescent="0.2">
      <c r="A9022" s="406" t="s">
        <v>3527</v>
      </c>
      <c r="B9022" s="406" t="s">
        <v>3526</v>
      </c>
      <c r="C9022" s="170" t="s">
        <v>2594</v>
      </c>
      <c r="D9022" s="405" t="s">
        <v>3655</v>
      </c>
      <c r="E9022" s="404">
        <v>2057</v>
      </c>
      <c r="F9022" s="434" t="s">
        <v>4752</v>
      </c>
      <c r="G9022" s="403" t="s">
        <v>4751</v>
      </c>
      <c r="H9022" s="170" t="s">
        <v>3567</v>
      </c>
      <c r="I9022" s="170" t="s">
        <v>3534</v>
      </c>
      <c r="J9022" s="155" t="s">
        <v>3567</v>
      </c>
      <c r="K9022" s="170"/>
      <c r="L9022" s="170"/>
      <c r="M9022" s="402"/>
      <c r="N9022" s="170">
        <v>1</v>
      </c>
      <c r="O9022" s="170">
        <v>6</v>
      </c>
      <c r="P9022" s="402">
        <v>12342</v>
      </c>
    </row>
    <row r="9023" spans="1:16" ht="33.75" x14ac:dyDescent="0.2">
      <c r="A9023" s="406" t="s">
        <v>3527</v>
      </c>
      <c r="B9023" s="406" t="s">
        <v>3526</v>
      </c>
      <c r="C9023" s="170" t="s">
        <v>2594</v>
      </c>
      <c r="D9023" s="405" t="s">
        <v>3740</v>
      </c>
      <c r="E9023" s="404">
        <v>3500</v>
      </c>
      <c r="F9023" s="434" t="s">
        <v>4750</v>
      </c>
      <c r="G9023" s="403" t="s">
        <v>4749</v>
      </c>
      <c r="H9023" s="170" t="s">
        <v>3567</v>
      </c>
      <c r="I9023" s="170" t="s">
        <v>3529</v>
      </c>
      <c r="J9023" s="155" t="s">
        <v>3567</v>
      </c>
      <c r="K9023" s="170"/>
      <c r="L9023" s="170"/>
      <c r="M9023" s="402"/>
      <c r="N9023" s="170">
        <v>1</v>
      </c>
      <c r="O9023" s="170">
        <v>6</v>
      </c>
      <c r="P9023" s="402">
        <v>21000</v>
      </c>
    </row>
    <row r="9024" spans="1:16" ht="33.75" x14ac:dyDescent="0.2">
      <c r="A9024" s="406" t="s">
        <v>3527</v>
      </c>
      <c r="B9024" s="406" t="s">
        <v>3526</v>
      </c>
      <c r="C9024" s="170" t="s">
        <v>2594</v>
      </c>
      <c r="D9024" s="405" t="s">
        <v>3740</v>
      </c>
      <c r="E9024" s="404">
        <v>3500</v>
      </c>
      <c r="F9024" s="434" t="s">
        <v>4748</v>
      </c>
      <c r="G9024" s="403" t="s">
        <v>4747</v>
      </c>
      <c r="H9024" s="170" t="s">
        <v>3859</v>
      </c>
      <c r="I9024" s="170" t="s">
        <v>3560</v>
      </c>
      <c r="J9024" s="155" t="s">
        <v>3859</v>
      </c>
      <c r="K9024" s="170"/>
      <c r="L9024" s="170"/>
      <c r="M9024" s="402"/>
      <c r="N9024" s="170">
        <v>1</v>
      </c>
      <c r="O9024" s="170">
        <v>6</v>
      </c>
      <c r="P9024" s="402">
        <v>21000</v>
      </c>
    </row>
    <row r="9025" spans="1:16" ht="33.75" x14ac:dyDescent="0.2">
      <c r="A9025" s="406" t="s">
        <v>3527</v>
      </c>
      <c r="B9025" s="406" t="s">
        <v>2595</v>
      </c>
      <c r="C9025" s="170" t="s">
        <v>2594</v>
      </c>
      <c r="D9025" s="405" t="s">
        <v>4067</v>
      </c>
      <c r="E9025" s="404">
        <v>5500</v>
      </c>
      <c r="F9025" s="434" t="s">
        <v>4746</v>
      </c>
      <c r="G9025" s="403" t="s">
        <v>4745</v>
      </c>
      <c r="H9025" s="170" t="s">
        <v>3979</v>
      </c>
      <c r="I9025" s="170" t="s">
        <v>3529</v>
      </c>
      <c r="J9025" s="155" t="s">
        <v>3979</v>
      </c>
      <c r="K9025" s="170"/>
      <c r="L9025" s="170"/>
      <c r="M9025" s="402"/>
      <c r="N9025" s="170">
        <v>1</v>
      </c>
      <c r="O9025" s="170">
        <v>1</v>
      </c>
      <c r="P9025" s="402">
        <v>5500</v>
      </c>
    </row>
    <row r="9026" spans="1:16" ht="33.75" x14ac:dyDescent="0.2">
      <c r="A9026" s="406" t="s">
        <v>3527</v>
      </c>
      <c r="B9026" s="406" t="s">
        <v>3526</v>
      </c>
      <c r="C9026" s="170" t="s">
        <v>2594</v>
      </c>
      <c r="D9026" s="405" t="s">
        <v>4744</v>
      </c>
      <c r="E9026" s="404">
        <v>3000</v>
      </c>
      <c r="F9026" s="434" t="s">
        <v>4743</v>
      </c>
      <c r="G9026" s="403" t="s">
        <v>4742</v>
      </c>
      <c r="H9026" s="170" t="s">
        <v>3533</v>
      </c>
      <c r="I9026" s="170" t="s">
        <v>3529</v>
      </c>
      <c r="J9026" s="155" t="s">
        <v>3533</v>
      </c>
      <c r="K9026" s="170"/>
      <c r="L9026" s="170"/>
      <c r="M9026" s="402"/>
      <c r="N9026" s="170">
        <v>1</v>
      </c>
      <c r="O9026" s="170">
        <v>6</v>
      </c>
      <c r="P9026" s="402">
        <v>18000</v>
      </c>
    </row>
    <row r="9027" spans="1:16" ht="33.75" x14ac:dyDescent="0.2">
      <c r="A9027" s="406" t="s">
        <v>3527</v>
      </c>
      <c r="B9027" s="406" t="s">
        <v>3526</v>
      </c>
      <c r="C9027" s="170" t="s">
        <v>2594</v>
      </c>
      <c r="D9027" s="405" t="s">
        <v>3740</v>
      </c>
      <c r="E9027" s="404">
        <v>3500</v>
      </c>
      <c r="F9027" s="434" t="s">
        <v>4741</v>
      </c>
      <c r="G9027" s="403" t="s">
        <v>4740</v>
      </c>
      <c r="H9027" s="170" t="s">
        <v>3538</v>
      </c>
      <c r="I9027" s="170" t="s">
        <v>3522</v>
      </c>
      <c r="J9027" s="155" t="s">
        <v>3538</v>
      </c>
      <c r="K9027" s="170"/>
      <c r="L9027" s="170"/>
      <c r="M9027" s="402"/>
      <c r="N9027" s="170">
        <v>1</v>
      </c>
      <c r="O9027" s="170">
        <v>6</v>
      </c>
      <c r="P9027" s="402">
        <v>21000</v>
      </c>
    </row>
    <row r="9028" spans="1:16" ht="33.75" x14ac:dyDescent="0.2">
      <c r="A9028" s="406" t="s">
        <v>3527</v>
      </c>
      <c r="B9028" s="406" t="s">
        <v>3526</v>
      </c>
      <c r="C9028" s="170" t="s">
        <v>2594</v>
      </c>
      <c r="D9028" s="405" t="s">
        <v>4739</v>
      </c>
      <c r="E9028" s="404">
        <v>2000</v>
      </c>
      <c r="F9028" s="434" t="s">
        <v>4738</v>
      </c>
      <c r="G9028" s="403" t="s">
        <v>4737</v>
      </c>
      <c r="H9028" s="170" t="s">
        <v>3538</v>
      </c>
      <c r="I9028" s="170" t="s">
        <v>3522</v>
      </c>
      <c r="J9028" s="155" t="s">
        <v>3538</v>
      </c>
      <c r="K9028" s="170"/>
      <c r="L9028" s="170"/>
      <c r="M9028" s="402"/>
      <c r="N9028" s="170">
        <v>1</v>
      </c>
      <c r="O9028" s="170">
        <v>6</v>
      </c>
      <c r="P9028" s="402">
        <v>12000</v>
      </c>
    </row>
    <row r="9029" spans="1:16" ht="33.75" x14ac:dyDescent="0.2">
      <c r="A9029" s="406" t="s">
        <v>3527</v>
      </c>
      <c r="B9029" s="406" t="s">
        <v>3526</v>
      </c>
      <c r="C9029" s="170" t="s">
        <v>2594</v>
      </c>
      <c r="D9029" s="405" t="s">
        <v>4736</v>
      </c>
      <c r="E9029" s="404">
        <v>6500</v>
      </c>
      <c r="F9029" s="434" t="s">
        <v>4735</v>
      </c>
      <c r="G9029" s="403" t="s">
        <v>4734</v>
      </c>
      <c r="H9029" s="170" t="s">
        <v>3542</v>
      </c>
      <c r="I9029" s="170" t="s">
        <v>3529</v>
      </c>
      <c r="J9029" s="155" t="s">
        <v>3542</v>
      </c>
      <c r="K9029" s="170"/>
      <c r="L9029" s="170"/>
      <c r="M9029" s="402"/>
      <c r="N9029" s="170">
        <v>1</v>
      </c>
      <c r="O9029" s="170">
        <v>6</v>
      </c>
      <c r="P9029" s="402">
        <v>39000</v>
      </c>
    </row>
    <row r="9030" spans="1:16" ht="33.75" x14ac:dyDescent="0.2">
      <c r="A9030" s="406" t="s">
        <v>3527</v>
      </c>
      <c r="B9030" s="406" t="s">
        <v>3526</v>
      </c>
      <c r="C9030" s="170" t="s">
        <v>2594</v>
      </c>
      <c r="D9030" s="405" t="s">
        <v>3778</v>
      </c>
      <c r="E9030" s="404">
        <v>3500</v>
      </c>
      <c r="F9030" s="434" t="s">
        <v>4733</v>
      </c>
      <c r="G9030" s="403" t="s">
        <v>4732</v>
      </c>
      <c r="H9030" s="170" t="s">
        <v>3779</v>
      </c>
      <c r="I9030" s="170" t="s">
        <v>3623</v>
      </c>
      <c r="J9030" s="155" t="s">
        <v>3623</v>
      </c>
      <c r="K9030" s="170"/>
      <c r="L9030" s="170"/>
      <c r="M9030" s="402"/>
      <c r="N9030" s="170">
        <v>1</v>
      </c>
      <c r="O9030" s="170">
        <v>6</v>
      </c>
      <c r="P9030" s="402">
        <v>17450.669999999998</v>
      </c>
    </row>
    <row r="9031" spans="1:16" ht="33.75" x14ac:dyDescent="0.2">
      <c r="A9031" s="406" t="s">
        <v>3527</v>
      </c>
      <c r="B9031" s="406" t="s">
        <v>3526</v>
      </c>
      <c r="C9031" s="170" t="s">
        <v>2594</v>
      </c>
      <c r="D9031" s="405" t="s">
        <v>3740</v>
      </c>
      <c r="E9031" s="404">
        <v>3500</v>
      </c>
      <c r="F9031" s="434" t="s">
        <v>4731</v>
      </c>
      <c r="G9031" s="403" t="s">
        <v>4730</v>
      </c>
      <c r="H9031" s="170" t="s">
        <v>3574</v>
      </c>
      <c r="I9031" s="170" t="s">
        <v>3529</v>
      </c>
      <c r="J9031" s="155" t="s">
        <v>3574</v>
      </c>
      <c r="K9031" s="170"/>
      <c r="L9031" s="170"/>
      <c r="M9031" s="402"/>
      <c r="N9031" s="170">
        <v>1</v>
      </c>
      <c r="O9031" s="170">
        <v>6</v>
      </c>
      <c r="P9031" s="402">
        <v>13094.67</v>
      </c>
    </row>
    <row r="9032" spans="1:16" ht="33.75" x14ac:dyDescent="0.2">
      <c r="A9032" s="406" t="s">
        <v>3527</v>
      </c>
      <c r="B9032" s="406" t="s">
        <v>3526</v>
      </c>
      <c r="C9032" s="170" t="s">
        <v>2594</v>
      </c>
      <c r="D9032" s="405" t="s">
        <v>4729</v>
      </c>
      <c r="E9032" s="404">
        <v>2500</v>
      </c>
      <c r="F9032" s="434" t="s">
        <v>4728</v>
      </c>
      <c r="G9032" s="403" t="s">
        <v>4727</v>
      </c>
      <c r="H9032" s="170" t="s">
        <v>3533</v>
      </c>
      <c r="I9032" s="170" t="s">
        <v>3534</v>
      </c>
      <c r="J9032" s="155" t="s">
        <v>3533</v>
      </c>
      <c r="K9032" s="170"/>
      <c r="L9032" s="170"/>
      <c r="M9032" s="402"/>
      <c r="N9032" s="170">
        <v>1</v>
      </c>
      <c r="O9032" s="170">
        <v>6</v>
      </c>
      <c r="P9032" s="402">
        <v>15000</v>
      </c>
    </row>
    <row r="9033" spans="1:16" ht="33.75" x14ac:dyDescent="0.2">
      <c r="A9033" s="406" t="s">
        <v>3527</v>
      </c>
      <c r="B9033" s="406" t="s">
        <v>3526</v>
      </c>
      <c r="C9033" s="170" t="s">
        <v>2594</v>
      </c>
      <c r="D9033" s="405" t="s">
        <v>4074</v>
      </c>
      <c r="E9033" s="404">
        <v>1620</v>
      </c>
      <c r="F9033" s="434" t="s">
        <v>4726</v>
      </c>
      <c r="G9033" s="403" t="s">
        <v>4725</v>
      </c>
      <c r="H9033" s="170" t="s">
        <v>3533</v>
      </c>
      <c r="I9033" s="170" t="s">
        <v>3623</v>
      </c>
      <c r="J9033" s="155" t="s">
        <v>3623</v>
      </c>
      <c r="K9033" s="170"/>
      <c r="L9033" s="170"/>
      <c r="M9033" s="402"/>
      <c r="N9033" s="170">
        <v>1</v>
      </c>
      <c r="O9033" s="170">
        <v>6</v>
      </c>
      <c r="P9033" s="402">
        <v>9369</v>
      </c>
    </row>
    <row r="9034" spans="1:16" ht="33.75" x14ac:dyDescent="0.2">
      <c r="A9034" s="406" t="s">
        <v>3527</v>
      </c>
      <c r="B9034" s="406" t="s">
        <v>3526</v>
      </c>
      <c r="C9034" s="170" t="s">
        <v>2594</v>
      </c>
      <c r="D9034" s="405" t="s">
        <v>3789</v>
      </c>
      <c r="E9034" s="404">
        <v>2000</v>
      </c>
      <c r="F9034" s="434" t="s">
        <v>4724</v>
      </c>
      <c r="G9034" s="403" t="s">
        <v>4723</v>
      </c>
      <c r="H9034" s="170" t="s">
        <v>3574</v>
      </c>
      <c r="I9034" s="170" t="s">
        <v>3628</v>
      </c>
      <c r="J9034" s="155" t="s">
        <v>3628</v>
      </c>
      <c r="K9034" s="170"/>
      <c r="L9034" s="170"/>
      <c r="M9034" s="402"/>
      <c r="N9034" s="170">
        <v>1</v>
      </c>
      <c r="O9034" s="170">
        <v>6</v>
      </c>
      <c r="P9034" s="402">
        <v>12000</v>
      </c>
    </row>
    <row r="9035" spans="1:16" ht="33.75" x14ac:dyDescent="0.2">
      <c r="A9035" s="406" t="s">
        <v>3527</v>
      </c>
      <c r="B9035" s="406" t="s">
        <v>3526</v>
      </c>
      <c r="C9035" s="170" t="s">
        <v>2594</v>
      </c>
      <c r="D9035" s="405" t="s">
        <v>3655</v>
      </c>
      <c r="E9035" s="404">
        <v>2057</v>
      </c>
      <c r="F9035" s="434" t="s">
        <v>4722</v>
      </c>
      <c r="G9035" s="403" t="s">
        <v>4721</v>
      </c>
      <c r="H9035" s="170" t="s">
        <v>3574</v>
      </c>
      <c r="I9035" s="170" t="s">
        <v>3522</v>
      </c>
      <c r="J9035" s="155" t="s">
        <v>3574</v>
      </c>
      <c r="K9035" s="170"/>
      <c r="L9035" s="170"/>
      <c r="M9035" s="402"/>
      <c r="N9035" s="170">
        <v>1</v>
      </c>
      <c r="O9035" s="170">
        <v>6</v>
      </c>
      <c r="P9035" s="402">
        <v>12342</v>
      </c>
    </row>
    <row r="9036" spans="1:16" ht="33.75" x14ac:dyDescent="0.2">
      <c r="A9036" s="406" t="s">
        <v>3527</v>
      </c>
      <c r="B9036" s="406" t="s">
        <v>3526</v>
      </c>
      <c r="C9036" s="170" t="s">
        <v>2594</v>
      </c>
      <c r="D9036" s="405" t="s">
        <v>4720</v>
      </c>
      <c r="E9036" s="404">
        <v>1600</v>
      </c>
      <c r="F9036" s="434" t="s">
        <v>4719</v>
      </c>
      <c r="G9036" s="403" t="s">
        <v>4718</v>
      </c>
      <c r="H9036" s="170" t="s">
        <v>3533</v>
      </c>
      <c r="I9036" s="170" t="s">
        <v>3628</v>
      </c>
      <c r="J9036" s="155" t="s">
        <v>3628</v>
      </c>
      <c r="K9036" s="170"/>
      <c r="L9036" s="170"/>
      <c r="M9036" s="402"/>
      <c r="N9036" s="170">
        <v>1</v>
      </c>
      <c r="O9036" s="170">
        <v>6</v>
      </c>
      <c r="P9036" s="402">
        <v>9600</v>
      </c>
    </row>
    <row r="9037" spans="1:16" ht="33.75" x14ac:dyDescent="0.2">
      <c r="A9037" s="406" t="s">
        <v>3527</v>
      </c>
      <c r="B9037" s="406" t="s">
        <v>3526</v>
      </c>
      <c r="C9037" s="170" t="s">
        <v>2594</v>
      </c>
      <c r="D9037" s="405" t="s">
        <v>3532</v>
      </c>
      <c r="E9037" s="404">
        <v>2500</v>
      </c>
      <c r="F9037" s="434" t="s">
        <v>4717</v>
      </c>
      <c r="G9037" s="403" t="s">
        <v>4716</v>
      </c>
      <c r="H9037" s="170" t="s">
        <v>3542</v>
      </c>
      <c r="I9037" s="170" t="s">
        <v>3623</v>
      </c>
      <c r="J9037" s="155" t="s">
        <v>3623</v>
      </c>
      <c r="K9037" s="170"/>
      <c r="L9037" s="170"/>
      <c r="M9037" s="402"/>
      <c r="N9037" s="170">
        <v>1</v>
      </c>
      <c r="O9037" s="170">
        <v>6</v>
      </c>
      <c r="P9037" s="402">
        <v>15000</v>
      </c>
    </row>
    <row r="9038" spans="1:16" ht="33.75" x14ac:dyDescent="0.2">
      <c r="A9038" s="406" t="s">
        <v>3527</v>
      </c>
      <c r="B9038" s="406" t="s">
        <v>3526</v>
      </c>
      <c r="C9038" s="170" t="s">
        <v>2594</v>
      </c>
      <c r="D9038" s="405" t="s">
        <v>4715</v>
      </c>
      <c r="E9038" s="404">
        <v>2000</v>
      </c>
      <c r="F9038" s="434" t="s">
        <v>4714</v>
      </c>
      <c r="G9038" s="403" t="s">
        <v>4713</v>
      </c>
      <c r="H9038" s="170" t="s">
        <v>3538</v>
      </c>
      <c r="I9038" s="170" t="s">
        <v>3522</v>
      </c>
      <c r="J9038" s="155" t="s">
        <v>3538</v>
      </c>
      <c r="K9038" s="170"/>
      <c r="L9038" s="170"/>
      <c r="M9038" s="402"/>
      <c r="N9038" s="170">
        <v>1</v>
      </c>
      <c r="O9038" s="170">
        <v>6</v>
      </c>
      <c r="P9038" s="402">
        <v>12000</v>
      </c>
    </row>
    <row r="9039" spans="1:16" ht="33.75" x14ac:dyDescent="0.2">
      <c r="A9039" s="406" t="s">
        <v>3527</v>
      </c>
      <c r="B9039" s="406" t="s">
        <v>3526</v>
      </c>
      <c r="C9039" s="170" t="s">
        <v>2594</v>
      </c>
      <c r="D9039" s="405" t="s">
        <v>3548</v>
      </c>
      <c r="E9039" s="404">
        <v>3000</v>
      </c>
      <c r="F9039" s="434" t="s">
        <v>4712</v>
      </c>
      <c r="G9039" s="403" t="s">
        <v>4711</v>
      </c>
      <c r="H9039" s="170" t="s">
        <v>3567</v>
      </c>
      <c r="I9039" s="170" t="s">
        <v>3623</v>
      </c>
      <c r="J9039" s="155" t="s">
        <v>3623</v>
      </c>
      <c r="K9039" s="170"/>
      <c r="L9039" s="170"/>
      <c r="M9039" s="402"/>
      <c r="N9039" s="170">
        <v>1</v>
      </c>
      <c r="O9039" s="170">
        <v>6</v>
      </c>
      <c r="P9039" s="402">
        <v>18000</v>
      </c>
    </row>
    <row r="9040" spans="1:16" ht="33.75" x14ac:dyDescent="0.2">
      <c r="A9040" s="406" t="s">
        <v>3527</v>
      </c>
      <c r="B9040" s="406" t="s">
        <v>3526</v>
      </c>
      <c r="C9040" s="170" t="s">
        <v>2594</v>
      </c>
      <c r="D9040" s="405" t="s">
        <v>3887</v>
      </c>
      <c r="E9040" s="404">
        <v>1800</v>
      </c>
      <c r="F9040" s="434" t="s">
        <v>4710</v>
      </c>
      <c r="G9040" s="403" t="s">
        <v>4709</v>
      </c>
      <c r="H9040" s="170" t="s">
        <v>3884</v>
      </c>
      <c r="I9040" s="170" t="s">
        <v>3522</v>
      </c>
      <c r="J9040" s="155" t="s">
        <v>3884</v>
      </c>
      <c r="K9040" s="170"/>
      <c r="L9040" s="170"/>
      <c r="M9040" s="402"/>
      <c r="N9040" s="170">
        <v>1</v>
      </c>
      <c r="O9040" s="170">
        <v>6</v>
      </c>
      <c r="P9040" s="402">
        <v>10699.8</v>
      </c>
    </row>
    <row r="9041" spans="1:16" ht="33.75" x14ac:dyDescent="0.2">
      <c r="A9041" s="406" t="s">
        <v>3527</v>
      </c>
      <c r="B9041" s="406" t="s">
        <v>3526</v>
      </c>
      <c r="C9041" s="170" t="s">
        <v>2594</v>
      </c>
      <c r="D9041" s="405" t="s">
        <v>4136</v>
      </c>
      <c r="E9041" s="404">
        <v>5000</v>
      </c>
      <c r="F9041" s="434" t="s">
        <v>4707</v>
      </c>
      <c r="G9041" s="403" t="s">
        <v>4706</v>
      </c>
      <c r="H9041" s="170" t="s">
        <v>3533</v>
      </c>
      <c r="I9041" s="170" t="s">
        <v>3529</v>
      </c>
      <c r="J9041" s="155" t="s">
        <v>3533</v>
      </c>
      <c r="K9041" s="170"/>
      <c r="L9041" s="170"/>
      <c r="M9041" s="402"/>
      <c r="N9041" s="170">
        <v>1</v>
      </c>
      <c r="O9041" s="170">
        <v>6</v>
      </c>
      <c r="P9041" s="402">
        <v>30050</v>
      </c>
    </row>
    <row r="9042" spans="1:16" ht="33.75" x14ac:dyDescent="0.2">
      <c r="A9042" s="406" t="s">
        <v>3527</v>
      </c>
      <c r="B9042" s="406" t="s">
        <v>3526</v>
      </c>
      <c r="C9042" s="170" t="s">
        <v>2594</v>
      </c>
      <c r="D9042" s="405" t="s">
        <v>4708</v>
      </c>
      <c r="E9042" s="404">
        <v>3500</v>
      </c>
      <c r="F9042" s="434" t="s">
        <v>4707</v>
      </c>
      <c r="G9042" s="403" t="s">
        <v>4706</v>
      </c>
      <c r="H9042" s="170" t="s">
        <v>3533</v>
      </c>
      <c r="I9042" s="170" t="s">
        <v>3529</v>
      </c>
      <c r="J9042" s="155" t="s">
        <v>3533</v>
      </c>
      <c r="K9042" s="170"/>
      <c r="L9042" s="170"/>
      <c r="M9042" s="402"/>
      <c r="N9042" s="170">
        <v>1</v>
      </c>
      <c r="O9042" s="170">
        <v>1</v>
      </c>
      <c r="P9042" s="402">
        <v>4345.83</v>
      </c>
    </row>
    <row r="9043" spans="1:16" ht="33.75" x14ac:dyDescent="0.2">
      <c r="A9043" s="406" t="s">
        <v>3527</v>
      </c>
      <c r="B9043" s="406" t="s">
        <v>3526</v>
      </c>
      <c r="C9043" s="170" t="s">
        <v>2594</v>
      </c>
      <c r="D9043" s="405" t="s">
        <v>3594</v>
      </c>
      <c r="E9043" s="404">
        <v>2500</v>
      </c>
      <c r="F9043" s="434" t="s">
        <v>4705</v>
      </c>
      <c r="G9043" s="403" t="s">
        <v>4704</v>
      </c>
      <c r="H9043" s="170" t="s">
        <v>4373</v>
      </c>
      <c r="I9043" s="170" t="s">
        <v>3529</v>
      </c>
      <c r="J9043" s="155" t="s">
        <v>4373</v>
      </c>
      <c r="K9043" s="170"/>
      <c r="L9043" s="170"/>
      <c r="M9043" s="402"/>
      <c r="N9043" s="170">
        <v>1</v>
      </c>
      <c r="O9043" s="170">
        <v>6</v>
      </c>
      <c r="P9043" s="402">
        <v>15000</v>
      </c>
    </row>
    <row r="9044" spans="1:16" ht="33.75" x14ac:dyDescent="0.2">
      <c r="A9044" s="406" t="s">
        <v>3527</v>
      </c>
      <c r="B9044" s="406" t="s">
        <v>3526</v>
      </c>
      <c r="C9044" s="170" t="s">
        <v>2594</v>
      </c>
      <c r="D9044" s="405" t="s">
        <v>4703</v>
      </c>
      <c r="E9044" s="404">
        <v>2000</v>
      </c>
      <c r="F9044" s="434" t="s">
        <v>4702</v>
      </c>
      <c r="G9044" s="403" t="s">
        <v>4701</v>
      </c>
      <c r="H9044" s="170" t="s">
        <v>3533</v>
      </c>
      <c r="I9044" s="170" t="s">
        <v>3529</v>
      </c>
      <c r="J9044" s="155" t="s">
        <v>3533</v>
      </c>
      <c r="K9044" s="170"/>
      <c r="L9044" s="170"/>
      <c r="M9044" s="402"/>
      <c r="N9044" s="170">
        <v>1</v>
      </c>
      <c r="O9044" s="170">
        <v>6</v>
      </c>
      <c r="P9044" s="402">
        <v>12000</v>
      </c>
    </row>
    <row r="9045" spans="1:16" ht="33.75" x14ac:dyDescent="0.2">
      <c r="A9045" s="406" t="s">
        <v>3527</v>
      </c>
      <c r="B9045" s="406" t="s">
        <v>2595</v>
      </c>
      <c r="C9045" s="170" t="s">
        <v>2594</v>
      </c>
      <c r="D9045" s="405" t="s">
        <v>3616</v>
      </c>
      <c r="E9045" s="404">
        <v>3000</v>
      </c>
      <c r="F9045" s="434" t="s">
        <v>4700</v>
      </c>
      <c r="G9045" s="403" t="s">
        <v>4699</v>
      </c>
      <c r="H9045" s="170" t="s">
        <v>3574</v>
      </c>
      <c r="I9045" s="170" t="s">
        <v>3529</v>
      </c>
      <c r="J9045" s="155" t="s">
        <v>3574</v>
      </c>
      <c r="K9045" s="170"/>
      <c r="L9045" s="170"/>
      <c r="M9045" s="402"/>
      <c r="N9045" s="170">
        <v>1</v>
      </c>
      <c r="O9045" s="170">
        <v>2</v>
      </c>
      <c r="P9045" s="402">
        <v>5100</v>
      </c>
    </row>
    <row r="9046" spans="1:16" ht="33.75" x14ac:dyDescent="0.2">
      <c r="A9046" s="406" t="s">
        <v>3527</v>
      </c>
      <c r="B9046" s="406" t="s">
        <v>2595</v>
      </c>
      <c r="C9046" s="170" t="s">
        <v>2594</v>
      </c>
      <c r="D9046" s="405" t="s">
        <v>4698</v>
      </c>
      <c r="E9046" s="404">
        <v>6000</v>
      </c>
      <c r="F9046" s="434" t="s">
        <v>4697</v>
      </c>
      <c r="G9046" s="403" t="s">
        <v>4696</v>
      </c>
      <c r="H9046" s="170" t="s">
        <v>4695</v>
      </c>
      <c r="I9046" s="170" t="s">
        <v>3529</v>
      </c>
      <c r="J9046" s="155" t="s">
        <v>4695</v>
      </c>
      <c r="K9046" s="170"/>
      <c r="L9046" s="170"/>
      <c r="M9046" s="402"/>
      <c r="N9046" s="170">
        <v>1</v>
      </c>
      <c r="O9046" s="170">
        <v>2</v>
      </c>
      <c r="P9046" s="402">
        <v>8200</v>
      </c>
    </row>
    <row r="9047" spans="1:16" ht="33.75" x14ac:dyDescent="0.2">
      <c r="A9047" s="406" t="s">
        <v>3527</v>
      </c>
      <c r="B9047" s="406" t="s">
        <v>2595</v>
      </c>
      <c r="C9047" s="170" t="s">
        <v>2594</v>
      </c>
      <c r="D9047" s="405" t="s">
        <v>3702</v>
      </c>
      <c r="E9047" s="404">
        <v>2000</v>
      </c>
      <c r="F9047" s="434" t="s">
        <v>4694</v>
      </c>
      <c r="G9047" s="403" t="s">
        <v>4693</v>
      </c>
      <c r="H9047" s="170" t="s">
        <v>3574</v>
      </c>
      <c r="I9047" s="170" t="s">
        <v>3534</v>
      </c>
      <c r="J9047" s="155" t="s">
        <v>3574</v>
      </c>
      <c r="K9047" s="170"/>
      <c r="L9047" s="170"/>
      <c r="M9047" s="402"/>
      <c r="N9047" s="170">
        <v>1</v>
      </c>
      <c r="O9047" s="170">
        <v>2</v>
      </c>
      <c r="P9047" s="402">
        <v>2733.33</v>
      </c>
    </row>
    <row r="9048" spans="1:16" ht="33.75" x14ac:dyDescent="0.2">
      <c r="A9048" s="406" t="s">
        <v>3527</v>
      </c>
      <c r="B9048" s="406" t="s">
        <v>3526</v>
      </c>
      <c r="C9048" s="170" t="s">
        <v>2594</v>
      </c>
      <c r="D9048" s="405" t="s">
        <v>3566</v>
      </c>
      <c r="E9048" s="404">
        <v>2500</v>
      </c>
      <c r="F9048" s="434" t="s">
        <v>4692</v>
      </c>
      <c r="G9048" s="403" t="s">
        <v>4691</v>
      </c>
      <c r="H9048" s="170" t="s">
        <v>3574</v>
      </c>
      <c r="I9048" s="170" t="s">
        <v>3529</v>
      </c>
      <c r="J9048" s="155" t="s">
        <v>3574</v>
      </c>
      <c r="K9048" s="170"/>
      <c r="L9048" s="170"/>
      <c r="M9048" s="402"/>
      <c r="N9048" s="170">
        <v>1</v>
      </c>
      <c r="O9048" s="170">
        <v>6</v>
      </c>
      <c r="P9048" s="402">
        <v>15000</v>
      </c>
    </row>
    <row r="9049" spans="1:16" ht="33.75" x14ac:dyDescent="0.2">
      <c r="A9049" s="406" t="s">
        <v>3527</v>
      </c>
      <c r="B9049" s="406" t="s">
        <v>3526</v>
      </c>
      <c r="C9049" s="170" t="s">
        <v>2594</v>
      </c>
      <c r="D9049" s="405" t="s">
        <v>4690</v>
      </c>
      <c r="E9049" s="404">
        <v>6000</v>
      </c>
      <c r="F9049" s="434" t="s">
        <v>4689</v>
      </c>
      <c r="G9049" s="403" t="s">
        <v>4688</v>
      </c>
      <c r="H9049" s="170" t="s">
        <v>3570</v>
      </c>
      <c r="I9049" s="170" t="s">
        <v>3529</v>
      </c>
      <c r="J9049" s="155" t="s">
        <v>3570</v>
      </c>
      <c r="K9049" s="170"/>
      <c r="L9049" s="170"/>
      <c r="M9049" s="402"/>
      <c r="N9049" s="170">
        <v>1</v>
      </c>
      <c r="O9049" s="170">
        <v>6</v>
      </c>
      <c r="P9049" s="402">
        <v>36000</v>
      </c>
    </row>
    <row r="9050" spans="1:16" ht="33.75" x14ac:dyDescent="0.2">
      <c r="A9050" s="406" t="s">
        <v>3527</v>
      </c>
      <c r="B9050" s="406" t="s">
        <v>3526</v>
      </c>
      <c r="C9050" s="170" t="s">
        <v>2594</v>
      </c>
      <c r="D9050" s="405" t="s">
        <v>3627</v>
      </c>
      <c r="E9050" s="404">
        <v>3500</v>
      </c>
      <c r="F9050" s="434" t="s">
        <v>4687</v>
      </c>
      <c r="G9050" s="403" t="s">
        <v>4686</v>
      </c>
      <c r="H9050" s="170" t="s">
        <v>4304</v>
      </c>
      <c r="I9050" s="170" t="s">
        <v>3623</v>
      </c>
      <c r="J9050" s="155" t="s">
        <v>3623</v>
      </c>
      <c r="K9050" s="170"/>
      <c r="L9050" s="170"/>
      <c r="M9050" s="402"/>
      <c r="N9050" s="170">
        <v>1</v>
      </c>
      <c r="O9050" s="170">
        <v>6</v>
      </c>
      <c r="P9050" s="402">
        <v>21000</v>
      </c>
    </row>
    <row r="9051" spans="1:16" ht="33.75" x14ac:dyDescent="0.2">
      <c r="A9051" s="406" t="s">
        <v>3527</v>
      </c>
      <c r="B9051" s="406" t="s">
        <v>3526</v>
      </c>
      <c r="C9051" s="170" t="s">
        <v>2594</v>
      </c>
      <c r="D9051" s="405" t="s">
        <v>3740</v>
      </c>
      <c r="E9051" s="404">
        <v>3500</v>
      </c>
      <c r="F9051" s="434" t="s">
        <v>4685</v>
      </c>
      <c r="G9051" s="403" t="s">
        <v>4684</v>
      </c>
      <c r="H9051" s="170" t="s">
        <v>3538</v>
      </c>
      <c r="I9051" s="170" t="s">
        <v>3522</v>
      </c>
      <c r="J9051" s="155" t="s">
        <v>3538</v>
      </c>
      <c r="K9051" s="170"/>
      <c r="L9051" s="170"/>
      <c r="M9051" s="402"/>
      <c r="N9051" s="170">
        <v>1</v>
      </c>
      <c r="O9051" s="170">
        <v>6</v>
      </c>
      <c r="P9051" s="402">
        <v>21000</v>
      </c>
    </row>
    <row r="9052" spans="1:16" ht="33.75" x14ac:dyDescent="0.2">
      <c r="A9052" s="406" t="s">
        <v>3527</v>
      </c>
      <c r="B9052" s="406" t="s">
        <v>3526</v>
      </c>
      <c r="C9052" s="170" t="s">
        <v>2594</v>
      </c>
      <c r="D9052" s="405" t="s">
        <v>3627</v>
      </c>
      <c r="E9052" s="404">
        <v>3500</v>
      </c>
      <c r="F9052" s="434" t="s">
        <v>4683</v>
      </c>
      <c r="G9052" s="403" t="s">
        <v>4682</v>
      </c>
      <c r="H9052" s="170" t="s">
        <v>3533</v>
      </c>
      <c r="I9052" s="170" t="s">
        <v>3534</v>
      </c>
      <c r="J9052" s="155" t="s">
        <v>3533</v>
      </c>
      <c r="K9052" s="170"/>
      <c r="L9052" s="170"/>
      <c r="M9052" s="402"/>
      <c r="N9052" s="170">
        <v>1</v>
      </c>
      <c r="O9052" s="170">
        <v>6</v>
      </c>
      <c r="P9052" s="402">
        <v>21000</v>
      </c>
    </row>
    <row r="9053" spans="1:16" ht="33.75" x14ac:dyDescent="0.2">
      <c r="A9053" s="406" t="s">
        <v>3527</v>
      </c>
      <c r="B9053" s="406" t="s">
        <v>3526</v>
      </c>
      <c r="C9053" s="170" t="s">
        <v>2594</v>
      </c>
      <c r="D9053" s="405" t="s">
        <v>4010</v>
      </c>
      <c r="E9053" s="404">
        <v>1500</v>
      </c>
      <c r="F9053" s="434" t="s">
        <v>4681</v>
      </c>
      <c r="G9053" s="403" t="s">
        <v>4680</v>
      </c>
      <c r="H9053" s="170" t="s">
        <v>3538</v>
      </c>
      <c r="I9053" s="170" t="s">
        <v>3522</v>
      </c>
      <c r="J9053" s="155" t="s">
        <v>3538</v>
      </c>
      <c r="K9053" s="170"/>
      <c r="L9053" s="170"/>
      <c r="M9053" s="402"/>
      <c r="N9053" s="170">
        <v>1</v>
      </c>
      <c r="O9053" s="170">
        <v>6</v>
      </c>
      <c r="P9053" s="402">
        <v>9000</v>
      </c>
    </row>
    <row r="9054" spans="1:16" ht="33.75" x14ac:dyDescent="0.2">
      <c r="A9054" s="406" t="s">
        <v>3527</v>
      </c>
      <c r="B9054" s="406" t="s">
        <v>3526</v>
      </c>
      <c r="C9054" s="170" t="s">
        <v>2594</v>
      </c>
      <c r="D9054" s="405" t="s">
        <v>4679</v>
      </c>
      <c r="E9054" s="404">
        <v>3500</v>
      </c>
      <c r="F9054" s="434" t="s">
        <v>4678</v>
      </c>
      <c r="G9054" s="403" t="s">
        <v>4677</v>
      </c>
      <c r="H9054" s="170" t="s">
        <v>3567</v>
      </c>
      <c r="I9054" s="170" t="s">
        <v>3534</v>
      </c>
      <c r="J9054" s="155" t="s">
        <v>3567</v>
      </c>
      <c r="K9054" s="170"/>
      <c r="L9054" s="170"/>
      <c r="M9054" s="402"/>
      <c r="N9054" s="170">
        <v>1</v>
      </c>
      <c r="O9054" s="170">
        <v>6</v>
      </c>
      <c r="P9054" s="402">
        <v>21000</v>
      </c>
    </row>
    <row r="9055" spans="1:16" ht="33.75" x14ac:dyDescent="0.2">
      <c r="A9055" s="406" t="s">
        <v>3527</v>
      </c>
      <c r="B9055" s="406" t="s">
        <v>2595</v>
      </c>
      <c r="C9055" s="170" t="s">
        <v>2594</v>
      </c>
      <c r="D9055" s="405" t="s">
        <v>3616</v>
      </c>
      <c r="E9055" s="404">
        <v>3000</v>
      </c>
      <c r="F9055" s="434" t="s">
        <v>4676</v>
      </c>
      <c r="G9055" s="403" t="s">
        <v>4675</v>
      </c>
      <c r="H9055" s="170" t="s">
        <v>3549</v>
      </c>
      <c r="I9055" s="170" t="s">
        <v>3560</v>
      </c>
      <c r="J9055" s="155" t="s">
        <v>3549</v>
      </c>
      <c r="K9055" s="170"/>
      <c r="L9055" s="170"/>
      <c r="M9055" s="402"/>
      <c r="N9055" s="170">
        <v>1</v>
      </c>
      <c r="O9055" s="170">
        <v>2</v>
      </c>
      <c r="P9055" s="402">
        <v>5100</v>
      </c>
    </row>
    <row r="9056" spans="1:16" ht="33.75" x14ac:dyDescent="0.2">
      <c r="A9056" s="406" t="s">
        <v>3527</v>
      </c>
      <c r="B9056" s="406" t="s">
        <v>2595</v>
      </c>
      <c r="C9056" s="170" t="s">
        <v>2594</v>
      </c>
      <c r="D9056" s="405" t="s">
        <v>3616</v>
      </c>
      <c r="E9056" s="404">
        <v>3000</v>
      </c>
      <c r="F9056" s="434" t="s">
        <v>4674</v>
      </c>
      <c r="G9056" s="403" t="s">
        <v>4673</v>
      </c>
      <c r="H9056" s="170" t="s">
        <v>3574</v>
      </c>
      <c r="I9056" s="170" t="s">
        <v>3529</v>
      </c>
      <c r="J9056" s="155" t="s">
        <v>3574</v>
      </c>
      <c r="K9056" s="170"/>
      <c r="L9056" s="170"/>
      <c r="M9056" s="402"/>
      <c r="N9056" s="170">
        <v>1</v>
      </c>
      <c r="O9056" s="170">
        <v>2</v>
      </c>
      <c r="P9056" s="402">
        <v>5100</v>
      </c>
    </row>
    <row r="9057" spans="1:16" ht="33.75" x14ac:dyDescent="0.2">
      <c r="A9057" s="406" t="s">
        <v>3527</v>
      </c>
      <c r="B9057" s="406" t="s">
        <v>3526</v>
      </c>
      <c r="C9057" s="170" t="s">
        <v>2594</v>
      </c>
      <c r="D9057" s="405" t="s">
        <v>4672</v>
      </c>
      <c r="E9057" s="404">
        <v>3500</v>
      </c>
      <c r="F9057" s="434" t="s">
        <v>4671</v>
      </c>
      <c r="G9057" s="403" t="s">
        <v>4670</v>
      </c>
      <c r="H9057" s="170" t="s">
        <v>4669</v>
      </c>
      <c r="I9057" s="170" t="s">
        <v>3623</v>
      </c>
      <c r="J9057" s="155" t="s">
        <v>3623</v>
      </c>
      <c r="K9057" s="170"/>
      <c r="L9057" s="170"/>
      <c r="M9057" s="402"/>
      <c r="N9057" s="170">
        <v>1</v>
      </c>
      <c r="O9057" s="170">
        <v>6</v>
      </c>
      <c r="P9057" s="402">
        <v>21000</v>
      </c>
    </row>
    <row r="9058" spans="1:16" ht="33.75" x14ac:dyDescent="0.2">
      <c r="A9058" s="406" t="s">
        <v>3527</v>
      </c>
      <c r="B9058" s="406" t="s">
        <v>3526</v>
      </c>
      <c r="C9058" s="170" t="s">
        <v>2594</v>
      </c>
      <c r="D9058" s="405" t="s">
        <v>4668</v>
      </c>
      <c r="E9058" s="404">
        <v>1200</v>
      </c>
      <c r="F9058" s="434" t="s">
        <v>4667</v>
      </c>
      <c r="G9058" s="403" t="s">
        <v>4666</v>
      </c>
      <c r="H9058" s="170" t="s">
        <v>3538</v>
      </c>
      <c r="I9058" s="170" t="s">
        <v>3628</v>
      </c>
      <c r="J9058" s="155" t="s">
        <v>3628</v>
      </c>
      <c r="K9058" s="170"/>
      <c r="L9058" s="170"/>
      <c r="M9058" s="402"/>
      <c r="N9058" s="170">
        <v>1</v>
      </c>
      <c r="O9058" s="170">
        <v>6</v>
      </c>
      <c r="P9058" s="402">
        <v>7200</v>
      </c>
    </row>
    <row r="9059" spans="1:16" ht="33.75" x14ac:dyDescent="0.2">
      <c r="A9059" s="406" t="s">
        <v>3527</v>
      </c>
      <c r="B9059" s="406" t="s">
        <v>3526</v>
      </c>
      <c r="C9059" s="170" t="s">
        <v>2594</v>
      </c>
      <c r="D9059" s="405" t="s">
        <v>4665</v>
      </c>
      <c r="E9059" s="404">
        <v>3000</v>
      </c>
      <c r="F9059" s="434" t="s">
        <v>4664</v>
      </c>
      <c r="G9059" s="403" t="s">
        <v>4663</v>
      </c>
      <c r="H9059" s="170" t="s">
        <v>3721</v>
      </c>
      <c r="I9059" s="170" t="s">
        <v>3534</v>
      </c>
      <c r="J9059" s="155" t="s">
        <v>3721</v>
      </c>
      <c r="K9059" s="170"/>
      <c r="L9059" s="170"/>
      <c r="M9059" s="402"/>
      <c r="N9059" s="170">
        <v>1</v>
      </c>
      <c r="O9059" s="170">
        <v>6</v>
      </c>
      <c r="P9059" s="402">
        <v>18000</v>
      </c>
    </row>
    <row r="9060" spans="1:16" ht="33.75" x14ac:dyDescent="0.2">
      <c r="A9060" s="406" t="s">
        <v>3527</v>
      </c>
      <c r="B9060" s="406" t="s">
        <v>3526</v>
      </c>
      <c r="C9060" s="170" t="s">
        <v>2594</v>
      </c>
      <c r="D9060" s="405" t="s">
        <v>4586</v>
      </c>
      <c r="E9060" s="404">
        <v>2340</v>
      </c>
      <c r="F9060" s="434" t="s">
        <v>4662</v>
      </c>
      <c r="G9060" s="403" t="s">
        <v>4661</v>
      </c>
      <c r="H9060" s="170" t="s">
        <v>3574</v>
      </c>
      <c r="I9060" s="170" t="s">
        <v>3534</v>
      </c>
      <c r="J9060" s="155" t="s">
        <v>3574</v>
      </c>
      <c r="K9060" s="170"/>
      <c r="L9060" s="170"/>
      <c r="M9060" s="402"/>
      <c r="N9060" s="170">
        <v>1</v>
      </c>
      <c r="O9060" s="170">
        <v>6</v>
      </c>
      <c r="P9060" s="402">
        <v>14040</v>
      </c>
    </row>
    <row r="9061" spans="1:16" ht="33.75" x14ac:dyDescent="0.2">
      <c r="A9061" s="406" t="s">
        <v>3527</v>
      </c>
      <c r="B9061" s="406" t="s">
        <v>3526</v>
      </c>
      <c r="C9061" s="170" t="s">
        <v>2594</v>
      </c>
      <c r="D9061" s="405" t="s">
        <v>4660</v>
      </c>
      <c r="E9061" s="404">
        <v>6800</v>
      </c>
      <c r="F9061" s="434" t="s">
        <v>4659</v>
      </c>
      <c r="G9061" s="403" t="s">
        <v>4658</v>
      </c>
      <c r="H9061" s="170" t="s">
        <v>4657</v>
      </c>
      <c r="I9061" s="170" t="s">
        <v>3529</v>
      </c>
      <c r="J9061" s="155" t="s">
        <v>4657</v>
      </c>
      <c r="K9061" s="170"/>
      <c r="L9061" s="170"/>
      <c r="M9061" s="402"/>
      <c r="N9061" s="170">
        <v>1</v>
      </c>
      <c r="O9061" s="170">
        <v>6</v>
      </c>
      <c r="P9061" s="402">
        <v>40800</v>
      </c>
    </row>
    <row r="9062" spans="1:16" ht="33.75" x14ac:dyDescent="0.2">
      <c r="A9062" s="406" t="s">
        <v>3527</v>
      </c>
      <c r="B9062" s="406" t="s">
        <v>3526</v>
      </c>
      <c r="C9062" s="170" t="s">
        <v>2594</v>
      </c>
      <c r="D9062" s="405" t="s">
        <v>4294</v>
      </c>
      <c r="E9062" s="404">
        <v>3500</v>
      </c>
      <c r="F9062" s="434" t="s">
        <v>4656</v>
      </c>
      <c r="G9062" s="403" t="s">
        <v>4655</v>
      </c>
      <c r="H9062" s="170" t="s">
        <v>3533</v>
      </c>
      <c r="I9062" s="170" t="s">
        <v>3534</v>
      </c>
      <c r="J9062" s="155" t="s">
        <v>3533</v>
      </c>
      <c r="K9062" s="170"/>
      <c r="L9062" s="170"/>
      <c r="M9062" s="402"/>
      <c r="N9062" s="170">
        <v>1</v>
      </c>
      <c r="O9062" s="170">
        <v>6</v>
      </c>
      <c r="P9062" s="402">
        <v>21000</v>
      </c>
    </row>
    <row r="9063" spans="1:16" ht="33.75" x14ac:dyDescent="0.2">
      <c r="A9063" s="406" t="s">
        <v>3527</v>
      </c>
      <c r="B9063" s="406" t="s">
        <v>3526</v>
      </c>
      <c r="C9063" s="170" t="s">
        <v>2594</v>
      </c>
      <c r="D9063" s="405" t="s">
        <v>3566</v>
      </c>
      <c r="E9063" s="404">
        <v>2500</v>
      </c>
      <c r="F9063" s="434" t="s">
        <v>4654</v>
      </c>
      <c r="G9063" s="403" t="s">
        <v>4653</v>
      </c>
      <c r="H9063" s="170" t="s">
        <v>3538</v>
      </c>
      <c r="I9063" s="170" t="s">
        <v>3522</v>
      </c>
      <c r="J9063" s="155" t="s">
        <v>3538</v>
      </c>
      <c r="K9063" s="170"/>
      <c r="L9063" s="170"/>
      <c r="M9063" s="402"/>
      <c r="N9063" s="170">
        <v>1</v>
      </c>
      <c r="O9063" s="170">
        <v>6</v>
      </c>
      <c r="P9063" s="402">
        <v>15000</v>
      </c>
    </row>
    <row r="9064" spans="1:16" ht="33.75" x14ac:dyDescent="0.2">
      <c r="A9064" s="406" t="s">
        <v>3527</v>
      </c>
      <c r="B9064" s="406" t="s">
        <v>2595</v>
      </c>
      <c r="C9064" s="170" t="s">
        <v>2594</v>
      </c>
      <c r="D9064" s="405" t="s">
        <v>3616</v>
      </c>
      <c r="E9064" s="404">
        <v>3000</v>
      </c>
      <c r="F9064" s="434" t="s">
        <v>4652</v>
      </c>
      <c r="G9064" s="403" t="s">
        <v>4651</v>
      </c>
      <c r="H9064" s="170" t="s">
        <v>3542</v>
      </c>
      <c r="I9064" s="170" t="s">
        <v>3534</v>
      </c>
      <c r="J9064" s="155" t="s">
        <v>3542</v>
      </c>
      <c r="K9064" s="170"/>
      <c r="L9064" s="170"/>
      <c r="M9064" s="402"/>
      <c r="N9064" s="170">
        <v>1</v>
      </c>
      <c r="O9064" s="170">
        <v>2</v>
      </c>
      <c r="P9064" s="402">
        <v>5100</v>
      </c>
    </row>
    <row r="9065" spans="1:16" ht="33.75" x14ac:dyDescent="0.2">
      <c r="A9065" s="406" t="s">
        <v>3527</v>
      </c>
      <c r="B9065" s="406" t="s">
        <v>3526</v>
      </c>
      <c r="C9065" s="170" t="s">
        <v>2594</v>
      </c>
      <c r="D9065" s="405" t="s">
        <v>3532</v>
      </c>
      <c r="E9065" s="404">
        <v>2250</v>
      </c>
      <c r="F9065" s="434" t="s">
        <v>4650</v>
      </c>
      <c r="G9065" s="403" t="s">
        <v>4649</v>
      </c>
      <c r="H9065" s="170" t="s">
        <v>3538</v>
      </c>
      <c r="I9065" s="170" t="s">
        <v>3522</v>
      </c>
      <c r="J9065" s="155" t="s">
        <v>3538</v>
      </c>
      <c r="K9065" s="170"/>
      <c r="L9065" s="170"/>
      <c r="M9065" s="402"/>
      <c r="N9065" s="170">
        <v>1</v>
      </c>
      <c r="O9065" s="170">
        <v>6</v>
      </c>
      <c r="P9065" s="402">
        <v>13500</v>
      </c>
    </row>
    <row r="9066" spans="1:16" ht="33.75" x14ac:dyDescent="0.2">
      <c r="A9066" s="406" t="s">
        <v>3527</v>
      </c>
      <c r="B9066" s="406" t="s">
        <v>3526</v>
      </c>
      <c r="C9066" s="170" t="s">
        <v>2594</v>
      </c>
      <c r="D9066" s="405" t="s">
        <v>4648</v>
      </c>
      <c r="E9066" s="404">
        <v>2340</v>
      </c>
      <c r="F9066" s="434" t="s">
        <v>4647</v>
      </c>
      <c r="G9066" s="403" t="s">
        <v>4646</v>
      </c>
      <c r="H9066" s="170" t="s">
        <v>3533</v>
      </c>
      <c r="I9066" s="170" t="s">
        <v>3529</v>
      </c>
      <c r="J9066" s="155" t="s">
        <v>3533</v>
      </c>
      <c r="K9066" s="170"/>
      <c r="L9066" s="170"/>
      <c r="M9066" s="402"/>
      <c r="N9066" s="170">
        <v>1</v>
      </c>
      <c r="O9066" s="170">
        <v>4</v>
      </c>
      <c r="P9066" s="402">
        <v>12525.24</v>
      </c>
    </row>
    <row r="9067" spans="1:16" ht="33.75" x14ac:dyDescent="0.2">
      <c r="A9067" s="406" t="s">
        <v>3527</v>
      </c>
      <c r="B9067" s="406" t="s">
        <v>3526</v>
      </c>
      <c r="C9067" s="170" t="s">
        <v>2594</v>
      </c>
      <c r="D9067" s="405" t="s">
        <v>4010</v>
      </c>
      <c r="E9067" s="404">
        <v>1550</v>
      </c>
      <c r="F9067" s="434" t="s">
        <v>4645</v>
      </c>
      <c r="G9067" s="403" t="s">
        <v>4644</v>
      </c>
      <c r="H9067" s="170" t="s">
        <v>3567</v>
      </c>
      <c r="I9067" s="170" t="s">
        <v>3534</v>
      </c>
      <c r="J9067" s="155" t="s">
        <v>3567</v>
      </c>
      <c r="K9067" s="170"/>
      <c r="L9067" s="170"/>
      <c r="M9067" s="402"/>
      <c r="N9067" s="170">
        <v>1</v>
      </c>
      <c r="O9067" s="170">
        <v>6</v>
      </c>
      <c r="P9067" s="402">
        <v>9355.7999999999993</v>
      </c>
    </row>
    <row r="9068" spans="1:16" ht="33.75" x14ac:dyDescent="0.2">
      <c r="A9068" s="406" t="s">
        <v>3527</v>
      </c>
      <c r="B9068" s="406" t="s">
        <v>3526</v>
      </c>
      <c r="C9068" s="170" t="s">
        <v>2594</v>
      </c>
      <c r="D9068" s="405" t="s">
        <v>4643</v>
      </c>
      <c r="E9068" s="404">
        <v>1500</v>
      </c>
      <c r="F9068" s="434" t="s">
        <v>4642</v>
      </c>
      <c r="G9068" s="403" t="s">
        <v>4641</v>
      </c>
      <c r="H9068" s="170" t="s">
        <v>4640</v>
      </c>
      <c r="I9068" s="170" t="s">
        <v>3522</v>
      </c>
      <c r="J9068" s="155" t="s">
        <v>3522</v>
      </c>
      <c r="K9068" s="170"/>
      <c r="L9068" s="170"/>
      <c r="M9068" s="402"/>
      <c r="N9068" s="170">
        <v>1</v>
      </c>
      <c r="O9068" s="170">
        <v>6</v>
      </c>
      <c r="P9068" s="402">
        <v>9000</v>
      </c>
    </row>
    <row r="9069" spans="1:16" ht="33.75" x14ac:dyDescent="0.2">
      <c r="A9069" s="406" t="s">
        <v>3527</v>
      </c>
      <c r="B9069" s="406" t="s">
        <v>3526</v>
      </c>
      <c r="C9069" s="170" t="s">
        <v>2594</v>
      </c>
      <c r="D9069" s="405" t="s">
        <v>3740</v>
      </c>
      <c r="E9069" s="404">
        <v>3500</v>
      </c>
      <c r="F9069" s="434" t="s">
        <v>4639</v>
      </c>
      <c r="G9069" s="403" t="s">
        <v>4638</v>
      </c>
      <c r="H9069" s="170" t="s">
        <v>3859</v>
      </c>
      <c r="I9069" s="170" t="s">
        <v>3534</v>
      </c>
      <c r="J9069" s="155" t="s">
        <v>3859</v>
      </c>
      <c r="K9069" s="170"/>
      <c r="L9069" s="170"/>
      <c r="M9069" s="402"/>
      <c r="N9069" s="170">
        <v>1</v>
      </c>
      <c r="O9069" s="170">
        <v>6</v>
      </c>
      <c r="P9069" s="402">
        <v>21000</v>
      </c>
    </row>
    <row r="9070" spans="1:16" ht="33.75" x14ac:dyDescent="0.2">
      <c r="A9070" s="406" t="s">
        <v>3527</v>
      </c>
      <c r="B9070" s="406" t="s">
        <v>2595</v>
      </c>
      <c r="C9070" s="170" t="s">
        <v>2594</v>
      </c>
      <c r="D9070" s="405" t="s">
        <v>4637</v>
      </c>
      <c r="E9070" s="404">
        <v>1500</v>
      </c>
      <c r="F9070" s="434" t="s">
        <v>4636</v>
      </c>
      <c r="G9070" s="403" t="s">
        <v>4635</v>
      </c>
      <c r="H9070" s="170" t="s">
        <v>4634</v>
      </c>
      <c r="I9070" s="170" t="s">
        <v>3534</v>
      </c>
      <c r="J9070" s="155" t="s">
        <v>4634</v>
      </c>
      <c r="K9070" s="170"/>
      <c r="L9070" s="170"/>
      <c r="M9070" s="402"/>
      <c r="N9070" s="170">
        <v>1</v>
      </c>
      <c r="O9070" s="170">
        <v>2</v>
      </c>
      <c r="P9070" s="402">
        <v>2200</v>
      </c>
    </row>
    <row r="9071" spans="1:16" ht="33.75" x14ac:dyDescent="0.2">
      <c r="A9071" s="406" t="s">
        <v>3527</v>
      </c>
      <c r="B9071" s="406" t="s">
        <v>3526</v>
      </c>
      <c r="C9071" s="170" t="s">
        <v>2594</v>
      </c>
      <c r="D9071" s="405" t="s">
        <v>3548</v>
      </c>
      <c r="E9071" s="404">
        <v>3000</v>
      </c>
      <c r="F9071" s="434" t="s">
        <v>4633</v>
      </c>
      <c r="G9071" s="403" t="s">
        <v>4632</v>
      </c>
      <c r="H9071" s="170" t="s">
        <v>3574</v>
      </c>
      <c r="I9071" s="170" t="s">
        <v>3529</v>
      </c>
      <c r="J9071" s="155" t="s">
        <v>3574</v>
      </c>
      <c r="K9071" s="170"/>
      <c r="L9071" s="170"/>
      <c r="M9071" s="402"/>
      <c r="N9071" s="170">
        <v>1</v>
      </c>
      <c r="O9071" s="170">
        <v>6</v>
      </c>
      <c r="P9071" s="402">
        <v>17677.330000000002</v>
      </c>
    </row>
    <row r="9072" spans="1:16" ht="33.75" x14ac:dyDescent="0.2">
      <c r="A9072" s="406" t="s">
        <v>3527</v>
      </c>
      <c r="B9072" s="406" t="s">
        <v>3526</v>
      </c>
      <c r="C9072" s="170" t="s">
        <v>2594</v>
      </c>
      <c r="D9072" s="405" t="s">
        <v>4631</v>
      </c>
      <c r="E9072" s="404">
        <v>2057</v>
      </c>
      <c r="F9072" s="434" t="s">
        <v>4630</v>
      </c>
      <c r="G9072" s="403" t="s">
        <v>4629</v>
      </c>
      <c r="H9072" s="170" t="s">
        <v>3574</v>
      </c>
      <c r="I9072" s="170" t="s">
        <v>3534</v>
      </c>
      <c r="J9072" s="155" t="s">
        <v>3574</v>
      </c>
      <c r="K9072" s="170"/>
      <c r="L9072" s="170"/>
      <c r="M9072" s="402"/>
      <c r="N9072" s="170">
        <v>1</v>
      </c>
      <c r="O9072" s="170">
        <v>1</v>
      </c>
      <c r="P9072" s="402">
        <v>2896.94</v>
      </c>
    </row>
    <row r="9073" spans="1:16" ht="33.75" x14ac:dyDescent="0.2">
      <c r="A9073" s="406" t="s">
        <v>3527</v>
      </c>
      <c r="B9073" s="406" t="s">
        <v>2595</v>
      </c>
      <c r="C9073" s="170" t="s">
        <v>2594</v>
      </c>
      <c r="D9073" s="405" t="s">
        <v>3616</v>
      </c>
      <c r="E9073" s="404">
        <v>3000</v>
      </c>
      <c r="F9073" s="434" t="s">
        <v>4628</v>
      </c>
      <c r="G9073" s="403" t="s">
        <v>4627</v>
      </c>
      <c r="H9073" s="170" t="s">
        <v>3574</v>
      </c>
      <c r="I9073" s="170" t="s">
        <v>3529</v>
      </c>
      <c r="J9073" s="155" t="s">
        <v>3574</v>
      </c>
      <c r="K9073" s="170"/>
      <c r="L9073" s="170"/>
      <c r="M9073" s="402"/>
      <c r="N9073" s="170">
        <v>1</v>
      </c>
      <c r="O9073" s="170">
        <v>2</v>
      </c>
      <c r="P9073" s="402">
        <v>5100</v>
      </c>
    </row>
    <row r="9074" spans="1:16" ht="33.75" x14ac:dyDescent="0.2">
      <c r="A9074" s="406" t="s">
        <v>3527</v>
      </c>
      <c r="B9074" s="406" t="s">
        <v>3526</v>
      </c>
      <c r="C9074" s="170" t="s">
        <v>2594</v>
      </c>
      <c r="D9074" s="405" t="s">
        <v>4010</v>
      </c>
      <c r="E9074" s="404">
        <v>1200</v>
      </c>
      <c r="F9074" s="434" t="s">
        <v>4626</v>
      </c>
      <c r="G9074" s="403" t="s">
        <v>4625</v>
      </c>
      <c r="H9074" s="170" t="s">
        <v>4624</v>
      </c>
      <c r="I9074" s="170" t="s">
        <v>3534</v>
      </c>
      <c r="J9074" s="155" t="s">
        <v>4624</v>
      </c>
      <c r="K9074" s="170"/>
      <c r="L9074" s="170"/>
      <c r="M9074" s="402"/>
      <c r="N9074" s="170">
        <v>1</v>
      </c>
      <c r="O9074" s="170">
        <v>6</v>
      </c>
      <c r="P9074" s="402">
        <v>7200</v>
      </c>
    </row>
    <row r="9075" spans="1:16" ht="33.75" x14ac:dyDescent="0.2">
      <c r="A9075" s="406" t="s">
        <v>3527</v>
      </c>
      <c r="B9075" s="406" t="s">
        <v>3526</v>
      </c>
      <c r="C9075" s="170" t="s">
        <v>2594</v>
      </c>
      <c r="D9075" s="405" t="s">
        <v>4623</v>
      </c>
      <c r="E9075" s="404">
        <v>1500</v>
      </c>
      <c r="F9075" s="434" t="s">
        <v>4622</v>
      </c>
      <c r="G9075" s="403" t="s">
        <v>4621</v>
      </c>
      <c r="H9075" s="170" t="s">
        <v>3533</v>
      </c>
      <c r="I9075" s="170" t="s">
        <v>3529</v>
      </c>
      <c r="J9075" s="155" t="s">
        <v>3533</v>
      </c>
      <c r="K9075" s="170"/>
      <c r="L9075" s="170"/>
      <c r="M9075" s="402"/>
      <c r="N9075" s="170">
        <v>1</v>
      </c>
      <c r="O9075" s="170">
        <v>6</v>
      </c>
      <c r="P9075" s="402">
        <v>9000</v>
      </c>
    </row>
    <row r="9076" spans="1:16" ht="33.75" x14ac:dyDescent="0.2">
      <c r="A9076" s="406" t="s">
        <v>3527</v>
      </c>
      <c r="B9076" s="406" t="s">
        <v>3526</v>
      </c>
      <c r="C9076" s="170" t="s">
        <v>2594</v>
      </c>
      <c r="D9076" s="405" t="s">
        <v>3525</v>
      </c>
      <c r="E9076" s="404">
        <v>2000</v>
      </c>
      <c r="F9076" s="434" t="s">
        <v>4620</v>
      </c>
      <c r="G9076" s="403" t="s">
        <v>4619</v>
      </c>
      <c r="H9076" s="170" t="s">
        <v>3538</v>
      </c>
      <c r="I9076" s="170" t="s">
        <v>3522</v>
      </c>
      <c r="J9076" s="155" t="s">
        <v>3538</v>
      </c>
      <c r="K9076" s="170"/>
      <c r="L9076" s="170"/>
      <c r="M9076" s="402"/>
      <c r="N9076" s="170">
        <v>1</v>
      </c>
      <c r="O9076" s="170">
        <v>6</v>
      </c>
      <c r="P9076" s="402">
        <v>12000</v>
      </c>
    </row>
    <row r="9077" spans="1:16" ht="33.75" x14ac:dyDescent="0.2">
      <c r="A9077" s="406" t="s">
        <v>3527</v>
      </c>
      <c r="B9077" s="406" t="s">
        <v>2595</v>
      </c>
      <c r="C9077" s="170" t="s">
        <v>2594</v>
      </c>
      <c r="D9077" s="405" t="s">
        <v>3616</v>
      </c>
      <c r="E9077" s="404">
        <v>3000</v>
      </c>
      <c r="F9077" s="434" t="s">
        <v>4618</v>
      </c>
      <c r="G9077" s="403" t="s">
        <v>4617</v>
      </c>
      <c r="H9077" s="170" t="s">
        <v>4386</v>
      </c>
      <c r="I9077" s="170" t="s">
        <v>3529</v>
      </c>
      <c r="J9077" s="155" t="s">
        <v>4386</v>
      </c>
      <c r="K9077" s="170"/>
      <c r="L9077" s="170"/>
      <c r="M9077" s="402"/>
      <c r="N9077" s="170">
        <v>1</v>
      </c>
      <c r="O9077" s="170">
        <v>2</v>
      </c>
      <c r="P9077" s="402">
        <v>5100</v>
      </c>
    </row>
    <row r="9078" spans="1:16" ht="33.75" x14ac:dyDescent="0.2">
      <c r="A9078" s="406" t="s">
        <v>3527</v>
      </c>
      <c r="B9078" s="406" t="s">
        <v>3526</v>
      </c>
      <c r="C9078" s="170" t="s">
        <v>2594</v>
      </c>
      <c r="D9078" s="405" t="s">
        <v>3740</v>
      </c>
      <c r="E9078" s="404">
        <v>3500</v>
      </c>
      <c r="F9078" s="434" t="s">
        <v>4616</v>
      </c>
      <c r="G9078" s="403" t="s">
        <v>4615</v>
      </c>
      <c r="H9078" s="170"/>
      <c r="I9078" s="170" t="s">
        <v>3534</v>
      </c>
      <c r="J9078" s="155"/>
      <c r="K9078" s="170"/>
      <c r="L9078" s="170"/>
      <c r="M9078" s="402"/>
      <c r="N9078" s="170">
        <v>1</v>
      </c>
      <c r="O9078" s="170">
        <v>6</v>
      </c>
      <c r="P9078" s="402">
        <v>21000</v>
      </c>
    </row>
    <row r="9079" spans="1:16" ht="33.75" x14ac:dyDescent="0.2">
      <c r="A9079" s="406" t="s">
        <v>3527</v>
      </c>
      <c r="B9079" s="406" t="s">
        <v>3526</v>
      </c>
      <c r="C9079" s="170" t="s">
        <v>2594</v>
      </c>
      <c r="D9079" s="405" t="s">
        <v>3532</v>
      </c>
      <c r="E9079" s="404">
        <v>2575</v>
      </c>
      <c r="F9079" s="434" t="s">
        <v>4614</v>
      </c>
      <c r="G9079" s="403" t="s">
        <v>4613</v>
      </c>
      <c r="H9079" s="170" t="s">
        <v>3533</v>
      </c>
      <c r="I9079" s="170" t="s">
        <v>3534</v>
      </c>
      <c r="J9079" s="155" t="s">
        <v>3533</v>
      </c>
      <c r="K9079" s="170"/>
      <c r="L9079" s="170"/>
      <c r="M9079" s="402"/>
      <c r="N9079" s="170">
        <v>1</v>
      </c>
      <c r="O9079" s="170">
        <v>6</v>
      </c>
      <c r="P9079" s="402">
        <v>15450</v>
      </c>
    </row>
    <row r="9080" spans="1:16" ht="33.75" x14ac:dyDescent="0.2">
      <c r="A9080" s="406" t="s">
        <v>3527</v>
      </c>
      <c r="B9080" s="406" t="s">
        <v>3526</v>
      </c>
      <c r="C9080" s="170" t="s">
        <v>2594</v>
      </c>
      <c r="D9080" s="405" t="s">
        <v>4612</v>
      </c>
      <c r="E9080" s="404">
        <v>3500</v>
      </c>
      <c r="F9080" s="434" t="s">
        <v>4611</v>
      </c>
      <c r="G9080" s="403" t="s">
        <v>4610</v>
      </c>
      <c r="H9080" s="170" t="s">
        <v>4609</v>
      </c>
      <c r="I9080" s="170" t="s">
        <v>3628</v>
      </c>
      <c r="J9080" s="155" t="s">
        <v>4609</v>
      </c>
      <c r="K9080" s="170"/>
      <c r="L9080" s="170"/>
      <c r="M9080" s="402"/>
      <c r="N9080" s="170">
        <v>1</v>
      </c>
      <c r="O9080" s="170">
        <v>5</v>
      </c>
      <c r="P9080" s="402">
        <v>17383.330000000002</v>
      </c>
    </row>
    <row r="9081" spans="1:16" ht="33.75" x14ac:dyDescent="0.2">
      <c r="A9081" s="406" t="s">
        <v>3527</v>
      </c>
      <c r="B9081" s="406" t="s">
        <v>3526</v>
      </c>
      <c r="C9081" s="170" t="s">
        <v>2594</v>
      </c>
      <c r="D9081" s="405" t="s">
        <v>4608</v>
      </c>
      <c r="E9081" s="404">
        <v>1200</v>
      </c>
      <c r="F9081" s="434" t="s">
        <v>4607</v>
      </c>
      <c r="G9081" s="403" t="s">
        <v>4606</v>
      </c>
      <c r="H9081" s="170" t="s">
        <v>3890</v>
      </c>
      <c r="I9081" s="170" t="s">
        <v>4508</v>
      </c>
      <c r="J9081" s="155" t="s">
        <v>4508</v>
      </c>
      <c r="K9081" s="170"/>
      <c r="L9081" s="170"/>
      <c r="M9081" s="402"/>
      <c r="N9081" s="170">
        <v>1</v>
      </c>
      <c r="O9081" s="170">
        <v>6</v>
      </c>
      <c r="P9081" s="402">
        <v>7200</v>
      </c>
    </row>
    <row r="9082" spans="1:16" ht="33.75" x14ac:dyDescent="0.2">
      <c r="A9082" s="406" t="s">
        <v>3527</v>
      </c>
      <c r="B9082" s="406" t="s">
        <v>3526</v>
      </c>
      <c r="C9082" s="170" t="s">
        <v>2594</v>
      </c>
      <c r="D9082" s="405" t="s">
        <v>3563</v>
      </c>
      <c r="E9082" s="404">
        <v>1500</v>
      </c>
      <c r="F9082" s="434" t="s">
        <v>4605</v>
      </c>
      <c r="G9082" s="403" t="s">
        <v>4604</v>
      </c>
      <c r="H9082" s="170" t="s">
        <v>3595</v>
      </c>
      <c r="I9082" s="170" t="s">
        <v>3560</v>
      </c>
      <c r="J9082" s="155" t="s">
        <v>3595</v>
      </c>
      <c r="K9082" s="170"/>
      <c r="L9082" s="170"/>
      <c r="M9082" s="402"/>
      <c r="N9082" s="170">
        <v>1</v>
      </c>
      <c r="O9082" s="170">
        <v>6</v>
      </c>
      <c r="P9082" s="402">
        <v>9000</v>
      </c>
    </row>
    <row r="9083" spans="1:16" ht="33.75" x14ac:dyDescent="0.2">
      <c r="A9083" s="406" t="s">
        <v>3527</v>
      </c>
      <c r="B9083" s="406" t="s">
        <v>2595</v>
      </c>
      <c r="C9083" s="170" t="s">
        <v>2594</v>
      </c>
      <c r="D9083" s="405" t="s">
        <v>3969</v>
      </c>
      <c r="E9083" s="404">
        <v>2000</v>
      </c>
      <c r="F9083" s="434" t="s">
        <v>4603</v>
      </c>
      <c r="G9083" s="403" t="s">
        <v>4602</v>
      </c>
      <c r="H9083" s="170" t="s">
        <v>3574</v>
      </c>
      <c r="I9083" s="170" t="s">
        <v>3529</v>
      </c>
      <c r="J9083" s="155" t="s">
        <v>3574</v>
      </c>
      <c r="K9083" s="170"/>
      <c r="L9083" s="170"/>
      <c r="M9083" s="402"/>
      <c r="N9083" s="170">
        <v>1</v>
      </c>
      <c r="O9083" s="170">
        <v>2</v>
      </c>
      <c r="P9083" s="402">
        <v>2933.33</v>
      </c>
    </row>
    <row r="9084" spans="1:16" ht="33.75" x14ac:dyDescent="0.2">
      <c r="A9084" s="406" t="s">
        <v>3527</v>
      </c>
      <c r="B9084" s="406" t="s">
        <v>3526</v>
      </c>
      <c r="C9084" s="170" t="s">
        <v>2594</v>
      </c>
      <c r="D9084" s="405" t="s">
        <v>3598</v>
      </c>
      <c r="E9084" s="404">
        <v>3500</v>
      </c>
      <c r="F9084" s="434" t="s">
        <v>4601</v>
      </c>
      <c r="G9084" s="403" t="s">
        <v>4600</v>
      </c>
      <c r="H9084" s="170" t="s">
        <v>3549</v>
      </c>
      <c r="I9084" s="170" t="s">
        <v>3529</v>
      </c>
      <c r="J9084" s="155" t="s">
        <v>3549</v>
      </c>
      <c r="K9084" s="170"/>
      <c r="L9084" s="170"/>
      <c r="M9084" s="402"/>
      <c r="N9084" s="170">
        <v>1</v>
      </c>
      <c r="O9084" s="170">
        <v>6</v>
      </c>
      <c r="P9084" s="402">
        <v>20274</v>
      </c>
    </row>
    <row r="9085" spans="1:16" ht="33.75" x14ac:dyDescent="0.2">
      <c r="A9085" s="406" t="s">
        <v>3527</v>
      </c>
      <c r="B9085" s="406" t="s">
        <v>3526</v>
      </c>
      <c r="C9085" s="170" t="s">
        <v>2594</v>
      </c>
      <c r="D9085" s="405" t="s">
        <v>4586</v>
      </c>
      <c r="E9085" s="404">
        <v>2340</v>
      </c>
      <c r="F9085" s="434" t="s">
        <v>4599</v>
      </c>
      <c r="G9085" s="403" t="s">
        <v>4598</v>
      </c>
      <c r="H9085" s="170" t="s">
        <v>3567</v>
      </c>
      <c r="I9085" s="170" t="s">
        <v>3529</v>
      </c>
      <c r="J9085" s="155" t="s">
        <v>3567</v>
      </c>
      <c r="K9085" s="170"/>
      <c r="L9085" s="170"/>
      <c r="M9085" s="402"/>
      <c r="N9085" s="170">
        <v>1</v>
      </c>
      <c r="O9085" s="170">
        <v>6</v>
      </c>
      <c r="P9085" s="402">
        <v>14040</v>
      </c>
    </row>
    <row r="9086" spans="1:16" ht="33.75" x14ac:dyDescent="0.2">
      <c r="A9086" s="406" t="s">
        <v>3527</v>
      </c>
      <c r="B9086" s="406" t="s">
        <v>3526</v>
      </c>
      <c r="C9086" s="170" t="s">
        <v>2594</v>
      </c>
      <c r="D9086" s="405" t="s">
        <v>3548</v>
      </c>
      <c r="E9086" s="404">
        <v>3000</v>
      </c>
      <c r="F9086" s="434" t="s">
        <v>4597</v>
      </c>
      <c r="G9086" s="403" t="s">
        <v>4596</v>
      </c>
      <c r="H9086" s="170" t="s">
        <v>3538</v>
      </c>
      <c r="I9086" s="170" t="s">
        <v>3522</v>
      </c>
      <c r="J9086" s="155" t="s">
        <v>3538</v>
      </c>
      <c r="K9086" s="170"/>
      <c r="L9086" s="170"/>
      <c r="M9086" s="402"/>
      <c r="N9086" s="170">
        <v>1</v>
      </c>
      <c r="O9086" s="170">
        <v>6</v>
      </c>
      <c r="P9086" s="402">
        <v>18000</v>
      </c>
    </row>
    <row r="9087" spans="1:16" ht="33.75" x14ac:dyDescent="0.2">
      <c r="A9087" s="406" t="s">
        <v>3527</v>
      </c>
      <c r="B9087" s="406" t="s">
        <v>3526</v>
      </c>
      <c r="C9087" s="170" t="s">
        <v>2594</v>
      </c>
      <c r="D9087" s="405" t="s">
        <v>3548</v>
      </c>
      <c r="E9087" s="404">
        <v>3000</v>
      </c>
      <c r="F9087" s="434" t="s">
        <v>4595</v>
      </c>
      <c r="G9087" s="403" t="s">
        <v>4594</v>
      </c>
      <c r="H9087" s="170" t="s">
        <v>3574</v>
      </c>
      <c r="I9087" s="170" t="s">
        <v>3522</v>
      </c>
      <c r="J9087" s="155" t="s">
        <v>3574</v>
      </c>
      <c r="K9087" s="170"/>
      <c r="L9087" s="170"/>
      <c r="M9087" s="402"/>
      <c r="N9087" s="170">
        <v>1</v>
      </c>
      <c r="O9087" s="170">
        <v>6</v>
      </c>
      <c r="P9087" s="402">
        <v>18000</v>
      </c>
    </row>
    <row r="9088" spans="1:16" ht="33.75" x14ac:dyDescent="0.2">
      <c r="A9088" s="406" t="s">
        <v>3527</v>
      </c>
      <c r="B9088" s="406" t="s">
        <v>2595</v>
      </c>
      <c r="C9088" s="170" t="s">
        <v>2594</v>
      </c>
      <c r="D9088" s="405" t="s">
        <v>3616</v>
      </c>
      <c r="E9088" s="404">
        <v>3000</v>
      </c>
      <c r="F9088" s="434" t="s">
        <v>4593</v>
      </c>
      <c r="G9088" s="403" t="s">
        <v>4592</v>
      </c>
      <c r="H9088" s="170" t="s">
        <v>3859</v>
      </c>
      <c r="I9088" s="170" t="s">
        <v>3534</v>
      </c>
      <c r="J9088" s="155" t="s">
        <v>3859</v>
      </c>
      <c r="K9088" s="170"/>
      <c r="L9088" s="170"/>
      <c r="M9088" s="402"/>
      <c r="N9088" s="170">
        <v>1</v>
      </c>
      <c r="O9088" s="170">
        <v>2</v>
      </c>
      <c r="P9088" s="402">
        <v>5100</v>
      </c>
    </row>
    <row r="9089" spans="1:16" ht="33.75" x14ac:dyDescent="0.2">
      <c r="A9089" s="406" t="s">
        <v>3527</v>
      </c>
      <c r="B9089" s="406" t="s">
        <v>3526</v>
      </c>
      <c r="C9089" s="170" t="s">
        <v>2594</v>
      </c>
      <c r="D9089" s="405" t="s">
        <v>4591</v>
      </c>
      <c r="E9089" s="404">
        <v>1800</v>
      </c>
      <c r="F9089" s="434" t="s">
        <v>4590</v>
      </c>
      <c r="G9089" s="403" t="s">
        <v>4589</v>
      </c>
      <c r="H9089" s="170" t="s">
        <v>4304</v>
      </c>
      <c r="I9089" s="170" t="s">
        <v>3623</v>
      </c>
      <c r="J9089" s="155" t="s">
        <v>3623</v>
      </c>
      <c r="K9089" s="170"/>
      <c r="L9089" s="170"/>
      <c r="M9089" s="402"/>
      <c r="N9089" s="170">
        <v>1</v>
      </c>
      <c r="O9089" s="170">
        <v>6</v>
      </c>
      <c r="P9089" s="402">
        <v>10800</v>
      </c>
    </row>
    <row r="9090" spans="1:16" ht="33.75" x14ac:dyDescent="0.2">
      <c r="A9090" s="406" t="s">
        <v>3527</v>
      </c>
      <c r="B9090" s="406" t="s">
        <v>3526</v>
      </c>
      <c r="C9090" s="170" t="s">
        <v>2594</v>
      </c>
      <c r="D9090" s="405" t="s">
        <v>4086</v>
      </c>
      <c r="E9090" s="404">
        <v>3500</v>
      </c>
      <c r="F9090" s="434" t="s">
        <v>4588</v>
      </c>
      <c r="G9090" s="403" t="s">
        <v>4587</v>
      </c>
      <c r="H9090" s="170" t="s">
        <v>3979</v>
      </c>
      <c r="I9090" s="170" t="s">
        <v>3529</v>
      </c>
      <c r="J9090" s="155" t="s">
        <v>3979</v>
      </c>
      <c r="K9090" s="170"/>
      <c r="L9090" s="170"/>
      <c r="M9090" s="402"/>
      <c r="N9090" s="170">
        <v>1</v>
      </c>
      <c r="O9090" s="170">
        <v>6</v>
      </c>
      <c r="P9090" s="402">
        <v>21000</v>
      </c>
    </row>
    <row r="9091" spans="1:16" ht="33.75" x14ac:dyDescent="0.2">
      <c r="A9091" s="406" t="s">
        <v>3527</v>
      </c>
      <c r="B9091" s="406" t="s">
        <v>3526</v>
      </c>
      <c r="C9091" s="170" t="s">
        <v>2594</v>
      </c>
      <c r="D9091" s="405" t="s">
        <v>4586</v>
      </c>
      <c r="E9091" s="404">
        <v>2340</v>
      </c>
      <c r="F9091" s="434" t="s">
        <v>4585</v>
      </c>
      <c r="G9091" s="403" t="s">
        <v>4584</v>
      </c>
      <c r="H9091" s="170" t="s">
        <v>3542</v>
      </c>
      <c r="I9091" s="170" t="s">
        <v>3534</v>
      </c>
      <c r="J9091" s="155" t="s">
        <v>3542</v>
      </c>
      <c r="K9091" s="170"/>
      <c r="L9091" s="170"/>
      <c r="M9091" s="402"/>
      <c r="N9091" s="170">
        <v>1</v>
      </c>
      <c r="O9091" s="170">
        <v>6</v>
      </c>
      <c r="P9091" s="402">
        <v>14040</v>
      </c>
    </row>
    <row r="9092" spans="1:16" ht="33.75" x14ac:dyDescent="0.2">
      <c r="A9092" s="406" t="s">
        <v>3527</v>
      </c>
      <c r="B9092" s="406" t="s">
        <v>3526</v>
      </c>
      <c r="C9092" s="170" t="s">
        <v>2594</v>
      </c>
      <c r="D9092" s="405" t="s">
        <v>3887</v>
      </c>
      <c r="E9092" s="404">
        <v>1800</v>
      </c>
      <c r="F9092" s="434" t="s">
        <v>4583</v>
      </c>
      <c r="G9092" s="403" t="s">
        <v>4582</v>
      </c>
      <c r="H9092" s="170" t="s">
        <v>3884</v>
      </c>
      <c r="I9092" s="170" t="s">
        <v>3522</v>
      </c>
      <c r="J9092" s="155" t="s">
        <v>3884</v>
      </c>
      <c r="K9092" s="170"/>
      <c r="L9092" s="170"/>
      <c r="M9092" s="402"/>
      <c r="N9092" s="170">
        <v>1</v>
      </c>
      <c r="O9092" s="170">
        <v>6</v>
      </c>
      <c r="P9092" s="402">
        <v>10800</v>
      </c>
    </row>
    <row r="9093" spans="1:16" ht="33.75" x14ac:dyDescent="0.2">
      <c r="A9093" s="406" t="s">
        <v>3527</v>
      </c>
      <c r="B9093" s="406" t="s">
        <v>3526</v>
      </c>
      <c r="C9093" s="170" t="s">
        <v>2594</v>
      </c>
      <c r="D9093" s="405" t="s">
        <v>3627</v>
      </c>
      <c r="E9093" s="404">
        <v>3500</v>
      </c>
      <c r="F9093" s="434" t="s">
        <v>4581</v>
      </c>
      <c r="G9093" s="403" t="s">
        <v>4580</v>
      </c>
      <c r="H9093" s="170" t="s">
        <v>3533</v>
      </c>
      <c r="I9093" s="170" t="s">
        <v>3529</v>
      </c>
      <c r="J9093" s="155" t="s">
        <v>3533</v>
      </c>
      <c r="K9093" s="170"/>
      <c r="L9093" s="170"/>
      <c r="M9093" s="402"/>
      <c r="N9093" s="170">
        <v>1</v>
      </c>
      <c r="O9093" s="170">
        <v>6</v>
      </c>
      <c r="P9093" s="402">
        <v>21000</v>
      </c>
    </row>
    <row r="9094" spans="1:16" ht="33.75" x14ac:dyDescent="0.2">
      <c r="A9094" s="406" t="s">
        <v>3527</v>
      </c>
      <c r="B9094" s="406" t="s">
        <v>2595</v>
      </c>
      <c r="C9094" s="170" t="s">
        <v>2594</v>
      </c>
      <c r="D9094" s="405" t="s">
        <v>3616</v>
      </c>
      <c r="E9094" s="404">
        <v>3000</v>
      </c>
      <c r="F9094" s="434" t="s">
        <v>4579</v>
      </c>
      <c r="G9094" s="403" t="s">
        <v>4578</v>
      </c>
      <c r="H9094" s="170" t="s">
        <v>3827</v>
      </c>
      <c r="I9094" s="170" t="s">
        <v>3534</v>
      </c>
      <c r="J9094" s="155" t="s">
        <v>3827</v>
      </c>
      <c r="K9094" s="170"/>
      <c r="L9094" s="170"/>
      <c r="M9094" s="402"/>
      <c r="N9094" s="170">
        <v>1</v>
      </c>
      <c r="O9094" s="170">
        <v>2</v>
      </c>
      <c r="P9094" s="402">
        <v>5100</v>
      </c>
    </row>
    <row r="9095" spans="1:16" ht="33.75" x14ac:dyDescent="0.2">
      <c r="A9095" s="406" t="s">
        <v>3527</v>
      </c>
      <c r="B9095" s="406" t="s">
        <v>2595</v>
      </c>
      <c r="C9095" s="170" t="s">
        <v>2594</v>
      </c>
      <c r="D9095" s="405" t="s">
        <v>3616</v>
      </c>
      <c r="E9095" s="404">
        <v>3000</v>
      </c>
      <c r="F9095" s="434" t="s">
        <v>4577</v>
      </c>
      <c r="G9095" s="403" t="s">
        <v>4576</v>
      </c>
      <c r="H9095" s="170" t="s">
        <v>4270</v>
      </c>
      <c r="I9095" s="170" t="s">
        <v>3534</v>
      </c>
      <c r="J9095" s="155" t="s">
        <v>4270</v>
      </c>
      <c r="K9095" s="170"/>
      <c r="L9095" s="170"/>
      <c r="M9095" s="402"/>
      <c r="N9095" s="170">
        <v>1</v>
      </c>
      <c r="O9095" s="170">
        <v>2</v>
      </c>
      <c r="P9095" s="402">
        <v>5100</v>
      </c>
    </row>
    <row r="9096" spans="1:16" ht="33.75" x14ac:dyDescent="0.2">
      <c r="A9096" s="406" t="s">
        <v>3527</v>
      </c>
      <c r="B9096" s="406" t="s">
        <v>3526</v>
      </c>
      <c r="C9096" s="170" t="s">
        <v>2594</v>
      </c>
      <c r="D9096" s="405" t="s">
        <v>4475</v>
      </c>
      <c r="E9096" s="404">
        <v>3500</v>
      </c>
      <c r="F9096" s="434" t="s">
        <v>4575</v>
      </c>
      <c r="G9096" s="403" t="s">
        <v>4574</v>
      </c>
      <c r="H9096" s="170" t="s">
        <v>3533</v>
      </c>
      <c r="I9096" s="170" t="s">
        <v>3534</v>
      </c>
      <c r="J9096" s="155" t="s">
        <v>3533</v>
      </c>
      <c r="K9096" s="170"/>
      <c r="L9096" s="170"/>
      <c r="M9096" s="402"/>
      <c r="N9096" s="170">
        <v>1</v>
      </c>
      <c r="O9096" s="170">
        <v>6</v>
      </c>
      <c r="P9096" s="402">
        <v>21000</v>
      </c>
    </row>
    <row r="9097" spans="1:16" ht="33.75" x14ac:dyDescent="0.2">
      <c r="A9097" s="406" t="s">
        <v>3527</v>
      </c>
      <c r="B9097" s="406" t="s">
        <v>3526</v>
      </c>
      <c r="C9097" s="170" t="s">
        <v>2594</v>
      </c>
      <c r="D9097" s="405" t="s">
        <v>3532</v>
      </c>
      <c r="E9097" s="404">
        <v>3350</v>
      </c>
      <c r="F9097" s="434" t="s">
        <v>4573</v>
      </c>
      <c r="G9097" s="403" t="s">
        <v>4572</v>
      </c>
      <c r="H9097" s="170" t="s">
        <v>3542</v>
      </c>
      <c r="I9097" s="170" t="s">
        <v>3529</v>
      </c>
      <c r="J9097" s="155" t="s">
        <v>3542</v>
      </c>
      <c r="K9097" s="170"/>
      <c r="L9097" s="170"/>
      <c r="M9097" s="402"/>
      <c r="N9097" s="170">
        <v>1</v>
      </c>
      <c r="O9097" s="170">
        <v>6</v>
      </c>
      <c r="P9097" s="402">
        <v>20100</v>
      </c>
    </row>
    <row r="9098" spans="1:16" ht="33.75" x14ac:dyDescent="0.2">
      <c r="A9098" s="406" t="s">
        <v>3527</v>
      </c>
      <c r="B9098" s="406" t="s">
        <v>3526</v>
      </c>
      <c r="C9098" s="170" t="s">
        <v>2594</v>
      </c>
      <c r="D9098" s="405" t="s">
        <v>3558</v>
      </c>
      <c r="E9098" s="404">
        <v>2500</v>
      </c>
      <c r="F9098" s="434" t="s">
        <v>4571</v>
      </c>
      <c r="G9098" s="403" t="s">
        <v>4570</v>
      </c>
      <c r="H9098" s="170" t="s">
        <v>3533</v>
      </c>
      <c r="I9098" s="170" t="s">
        <v>3534</v>
      </c>
      <c r="J9098" s="155" t="s">
        <v>3533</v>
      </c>
      <c r="K9098" s="170"/>
      <c r="L9098" s="170"/>
      <c r="M9098" s="402"/>
      <c r="N9098" s="170">
        <v>1</v>
      </c>
      <c r="O9098" s="170">
        <v>6</v>
      </c>
      <c r="P9098" s="402">
        <v>14193.33</v>
      </c>
    </row>
    <row r="9099" spans="1:16" ht="33.75" x14ac:dyDescent="0.2">
      <c r="A9099" s="406" t="s">
        <v>3527</v>
      </c>
      <c r="B9099" s="406" t="s">
        <v>3526</v>
      </c>
      <c r="C9099" s="170" t="s">
        <v>2594</v>
      </c>
      <c r="D9099" s="405" t="s">
        <v>3532</v>
      </c>
      <c r="E9099" s="404">
        <v>2340</v>
      </c>
      <c r="F9099" s="434" t="s">
        <v>4569</v>
      </c>
      <c r="G9099" s="403" t="s">
        <v>4568</v>
      </c>
      <c r="H9099" s="170" t="s">
        <v>3542</v>
      </c>
      <c r="I9099" s="170" t="s">
        <v>3534</v>
      </c>
      <c r="J9099" s="155" t="s">
        <v>3542</v>
      </c>
      <c r="K9099" s="170"/>
      <c r="L9099" s="170"/>
      <c r="M9099" s="402"/>
      <c r="N9099" s="170">
        <v>1</v>
      </c>
      <c r="O9099" s="170">
        <v>6</v>
      </c>
      <c r="P9099" s="402">
        <v>14040</v>
      </c>
    </row>
    <row r="9100" spans="1:16" ht="33.75" x14ac:dyDescent="0.2">
      <c r="A9100" s="406" t="s">
        <v>3527</v>
      </c>
      <c r="B9100" s="406" t="s">
        <v>3526</v>
      </c>
      <c r="C9100" s="170" t="s">
        <v>2594</v>
      </c>
      <c r="D9100" s="405" t="s">
        <v>3532</v>
      </c>
      <c r="E9100" s="404">
        <v>2500</v>
      </c>
      <c r="F9100" s="434" t="s">
        <v>4567</v>
      </c>
      <c r="G9100" s="403" t="s">
        <v>4566</v>
      </c>
      <c r="H9100" s="170" t="s">
        <v>4565</v>
      </c>
      <c r="I9100" s="170" t="s">
        <v>3534</v>
      </c>
      <c r="J9100" s="155" t="s">
        <v>4565</v>
      </c>
      <c r="K9100" s="170"/>
      <c r="L9100" s="170"/>
      <c r="M9100" s="402"/>
      <c r="N9100" s="170">
        <v>1</v>
      </c>
      <c r="O9100" s="170">
        <v>6</v>
      </c>
      <c r="P9100" s="402">
        <v>15000</v>
      </c>
    </row>
    <row r="9101" spans="1:16" ht="33.75" x14ac:dyDescent="0.2">
      <c r="A9101" s="406" t="s">
        <v>3527</v>
      </c>
      <c r="B9101" s="406" t="s">
        <v>3526</v>
      </c>
      <c r="C9101" s="170" t="s">
        <v>2594</v>
      </c>
      <c r="D9101" s="405" t="s">
        <v>3548</v>
      </c>
      <c r="E9101" s="404">
        <v>3000</v>
      </c>
      <c r="F9101" s="434" t="s">
        <v>4564</v>
      </c>
      <c r="G9101" s="403" t="s">
        <v>4563</v>
      </c>
      <c r="H9101" s="170" t="s">
        <v>4363</v>
      </c>
      <c r="I9101" s="170" t="s">
        <v>3534</v>
      </c>
      <c r="J9101" s="155" t="s">
        <v>4363</v>
      </c>
      <c r="K9101" s="170"/>
      <c r="L9101" s="170"/>
      <c r="M9101" s="402"/>
      <c r="N9101" s="170">
        <v>1</v>
      </c>
      <c r="O9101" s="170">
        <v>6</v>
      </c>
      <c r="P9101" s="402">
        <v>18000</v>
      </c>
    </row>
    <row r="9102" spans="1:16" ht="33.75" x14ac:dyDescent="0.2">
      <c r="A9102" s="406" t="s">
        <v>3527</v>
      </c>
      <c r="B9102" s="406" t="s">
        <v>2595</v>
      </c>
      <c r="C9102" s="170" t="s">
        <v>2594</v>
      </c>
      <c r="D9102" s="405" t="s">
        <v>3616</v>
      </c>
      <c r="E9102" s="404">
        <v>3000</v>
      </c>
      <c r="F9102" s="434" t="s">
        <v>4562</v>
      </c>
      <c r="G9102" s="403" t="s">
        <v>4561</v>
      </c>
      <c r="H9102" s="170" t="s">
        <v>3567</v>
      </c>
      <c r="I9102" s="170" t="s">
        <v>3529</v>
      </c>
      <c r="J9102" s="155" t="s">
        <v>3567</v>
      </c>
      <c r="K9102" s="170"/>
      <c r="L9102" s="170"/>
      <c r="M9102" s="402"/>
      <c r="N9102" s="170">
        <v>1</v>
      </c>
      <c r="O9102" s="170">
        <v>2</v>
      </c>
      <c r="P9102" s="402">
        <v>5100</v>
      </c>
    </row>
    <row r="9103" spans="1:16" ht="33.75" x14ac:dyDescent="0.2">
      <c r="A9103" s="406" t="s">
        <v>3527</v>
      </c>
      <c r="B9103" s="406" t="s">
        <v>2595</v>
      </c>
      <c r="C9103" s="170" t="s">
        <v>2594</v>
      </c>
      <c r="D9103" s="405" t="s">
        <v>3616</v>
      </c>
      <c r="E9103" s="404">
        <v>3000</v>
      </c>
      <c r="F9103" s="434" t="s">
        <v>4560</v>
      </c>
      <c r="G9103" s="403" t="s">
        <v>4559</v>
      </c>
      <c r="H9103" s="170" t="s">
        <v>3695</v>
      </c>
      <c r="I9103" s="170" t="s">
        <v>3534</v>
      </c>
      <c r="J9103" s="155" t="s">
        <v>3695</v>
      </c>
      <c r="K9103" s="170"/>
      <c r="L9103" s="170"/>
      <c r="M9103" s="402"/>
      <c r="N9103" s="170">
        <v>1</v>
      </c>
      <c r="O9103" s="170">
        <v>2</v>
      </c>
      <c r="P9103" s="402">
        <v>5100</v>
      </c>
    </row>
    <row r="9104" spans="1:16" ht="33.75" x14ac:dyDescent="0.2">
      <c r="A9104" s="406" t="s">
        <v>3527</v>
      </c>
      <c r="B9104" s="406" t="s">
        <v>3526</v>
      </c>
      <c r="C9104" s="170" t="s">
        <v>2594</v>
      </c>
      <c r="D9104" s="405" t="s">
        <v>3563</v>
      </c>
      <c r="E9104" s="404">
        <v>1500</v>
      </c>
      <c r="F9104" s="434" t="s">
        <v>4558</v>
      </c>
      <c r="G9104" s="403" t="s">
        <v>4557</v>
      </c>
      <c r="H9104" s="170" t="s">
        <v>3533</v>
      </c>
      <c r="I9104" s="170" t="s">
        <v>3623</v>
      </c>
      <c r="J9104" s="155" t="s">
        <v>3623</v>
      </c>
      <c r="K9104" s="170"/>
      <c r="L9104" s="170"/>
      <c r="M9104" s="402"/>
      <c r="N9104" s="170">
        <v>1</v>
      </c>
      <c r="O9104" s="170">
        <v>6</v>
      </c>
      <c r="P9104" s="402">
        <v>9000</v>
      </c>
    </row>
    <row r="9105" spans="1:16" ht="33.75" x14ac:dyDescent="0.2">
      <c r="A9105" s="406" t="s">
        <v>3527</v>
      </c>
      <c r="B9105" s="406" t="s">
        <v>3526</v>
      </c>
      <c r="C9105" s="170" t="s">
        <v>2594</v>
      </c>
      <c r="D9105" s="405" t="s">
        <v>3627</v>
      </c>
      <c r="E9105" s="404">
        <v>3500</v>
      </c>
      <c r="F9105" s="434" t="s">
        <v>4556</v>
      </c>
      <c r="G9105" s="403" t="s">
        <v>4555</v>
      </c>
      <c r="H9105" s="170" t="s">
        <v>3567</v>
      </c>
      <c r="I9105" s="170" t="s">
        <v>3529</v>
      </c>
      <c r="J9105" s="155" t="s">
        <v>3567</v>
      </c>
      <c r="K9105" s="170"/>
      <c r="L9105" s="170"/>
      <c r="M9105" s="402"/>
      <c r="N9105" s="170">
        <v>1</v>
      </c>
      <c r="O9105" s="170">
        <v>6</v>
      </c>
      <c r="P9105" s="402">
        <v>21000</v>
      </c>
    </row>
    <row r="9106" spans="1:16" ht="33.75" x14ac:dyDescent="0.2">
      <c r="A9106" s="406" t="s">
        <v>3527</v>
      </c>
      <c r="B9106" s="406" t="s">
        <v>3526</v>
      </c>
      <c r="C9106" s="170" t="s">
        <v>2594</v>
      </c>
      <c r="D9106" s="405" t="s">
        <v>4554</v>
      </c>
      <c r="E9106" s="404">
        <v>2000</v>
      </c>
      <c r="F9106" s="434" t="s">
        <v>4553</v>
      </c>
      <c r="G9106" s="403" t="s">
        <v>4552</v>
      </c>
      <c r="H9106" s="170" t="s">
        <v>3533</v>
      </c>
      <c r="I9106" s="170" t="s">
        <v>3534</v>
      </c>
      <c r="J9106" s="155" t="s">
        <v>3533</v>
      </c>
      <c r="K9106" s="170"/>
      <c r="L9106" s="170"/>
      <c r="M9106" s="402"/>
      <c r="N9106" s="170">
        <v>1</v>
      </c>
      <c r="O9106" s="170">
        <v>5</v>
      </c>
      <c r="P9106" s="402">
        <v>10822</v>
      </c>
    </row>
    <row r="9107" spans="1:16" ht="33.75" x14ac:dyDescent="0.2">
      <c r="A9107" s="406" t="s">
        <v>3527</v>
      </c>
      <c r="B9107" s="406" t="s">
        <v>2595</v>
      </c>
      <c r="C9107" s="170" t="s">
        <v>2594</v>
      </c>
      <c r="D9107" s="405" t="s">
        <v>3616</v>
      </c>
      <c r="E9107" s="404">
        <v>3000</v>
      </c>
      <c r="F9107" s="434" t="s">
        <v>4553</v>
      </c>
      <c r="G9107" s="403" t="s">
        <v>4552</v>
      </c>
      <c r="H9107" s="170" t="s">
        <v>3533</v>
      </c>
      <c r="I9107" s="170" t="s">
        <v>3534</v>
      </c>
      <c r="J9107" s="155" t="s">
        <v>3533</v>
      </c>
      <c r="K9107" s="170"/>
      <c r="L9107" s="170"/>
      <c r="M9107" s="402"/>
      <c r="N9107" s="170">
        <v>1</v>
      </c>
      <c r="O9107" s="170">
        <v>2</v>
      </c>
      <c r="P9107" s="402">
        <v>5100</v>
      </c>
    </row>
    <row r="9108" spans="1:16" ht="33.75" x14ac:dyDescent="0.2">
      <c r="A9108" s="406" t="s">
        <v>3527</v>
      </c>
      <c r="B9108" s="406" t="s">
        <v>3526</v>
      </c>
      <c r="C9108" s="170" t="s">
        <v>2594</v>
      </c>
      <c r="D9108" s="405" t="s">
        <v>3548</v>
      </c>
      <c r="E9108" s="404">
        <v>3000</v>
      </c>
      <c r="F9108" s="434" t="s">
        <v>4551</v>
      </c>
      <c r="G9108" s="403" t="s">
        <v>4550</v>
      </c>
      <c r="H9108" s="170" t="s">
        <v>3574</v>
      </c>
      <c r="I9108" s="170" t="s">
        <v>3534</v>
      </c>
      <c r="J9108" s="155" t="s">
        <v>3574</v>
      </c>
      <c r="K9108" s="170"/>
      <c r="L9108" s="170"/>
      <c r="M9108" s="402"/>
      <c r="N9108" s="170">
        <v>1</v>
      </c>
      <c r="O9108" s="170">
        <v>1</v>
      </c>
      <c r="P9108" s="402">
        <v>3000</v>
      </c>
    </row>
    <row r="9109" spans="1:16" ht="33.75" x14ac:dyDescent="0.2">
      <c r="A9109" s="406" t="s">
        <v>3527</v>
      </c>
      <c r="B9109" s="406" t="s">
        <v>3526</v>
      </c>
      <c r="C9109" s="170" t="s">
        <v>2594</v>
      </c>
      <c r="D9109" s="405" t="s">
        <v>4549</v>
      </c>
      <c r="E9109" s="404">
        <v>2330</v>
      </c>
      <c r="F9109" s="434" t="s">
        <v>4548</v>
      </c>
      <c r="G9109" s="403" t="s">
        <v>4547</v>
      </c>
      <c r="H9109" s="170" t="s">
        <v>3567</v>
      </c>
      <c r="I9109" s="170" t="s">
        <v>3534</v>
      </c>
      <c r="J9109" s="155" t="s">
        <v>3567</v>
      </c>
      <c r="K9109" s="170"/>
      <c r="L9109" s="170"/>
      <c r="M9109" s="402"/>
      <c r="N9109" s="170">
        <v>1</v>
      </c>
      <c r="O9109" s="170">
        <v>6</v>
      </c>
      <c r="P9109" s="402">
        <v>13980</v>
      </c>
    </row>
    <row r="9110" spans="1:16" ht="33.75" x14ac:dyDescent="0.2">
      <c r="A9110" s="406" t="s">
        <v>3527</v>
      </c>
      <c r="B9110" s="406" t="s">
        <v>3526</v>
      </c>
      <c r="C9110" s="170" t="s">
        <v>2594</v>
      </c>
      <c r="D9110" s="405" t="s">
        <v>3658</v>
      </c>
      <c r="E9110" s="404">
        <v>2000</v>
      </c>
      <c r="F9110" s="434" t="s">
        <v>4546</v>
      </c>
      <c r="G9110" s="403" t="s">
        <v>4545</v>
      </c>
      <c r="H9110" s="170" t="s">
        <v>3538</v>
      </c>
      <c r="I9110" s="170" t="s">
        <v>3522</v>
      </c>
      <c r="J9110" s="155" t="s">
        <v>3538</v>
      </c>
      <c r="K9110" s="170"/>
      <c r="L9110" s="170"/>
      <c r="M9110" s="402"/>
      <c r="N9110" s="170">
        <v>1</v>
      </c>
      <c r="O9110" s="170">
        <v>6</v>
      </c>
      <c r="P9110" s="402">
        <v>12000</v>
      </c>
    </row>
    <row r="9111" spans="1:16" ht="33.75" x14ac:dyDescent="0.2">
      <c r="A9111" s="406" t="s">
        <v>3527</v>
      </c>
      <c r="B9111" s="406" t="s">
        <v>3526</v>
      </c>
      <c r="C9111" s="170" t="s">
        <v>2594</v>
      </c>
      <c r="D9111" s="405" t="s">
        <v>4544</v>
      </c>
      <c r="E9111" s="404">
        <v>4500</v>
      </c>
      <c r="F9111" s="434" t="s">
        <v>4543</v>
      </c>
      <c r="G9111" s="403" t="s">
        <v>4542</v>
      </c>
      <c r="H9111" s="170" t="s">
        <v>4541</v>
      </c>
      <c r="I9111" s="170" t="s">
        <v>3529</v>
      </c>
      <c r="J9111" s="155" t="s">
        <v>4541</v>
      </c>
      <c r="K9111" s="170"/>
      <c r="L9111" s="170"/>
      <c r="M9111" s="402"/>
      <c r="N9111" s="170">
        <v>1</v>
      </c>
      <c r="O9111" s="170">
        <v>6</v>
      </c>
      <c r="P9111" s="402">
        <v>27000</v>
      </c>
    </row>
    <row r="9112" spans="1:16" ht="33.75" x14ac:dyDescent="0.2">
      <c r="A9112" s="406" t="s">
        <v>3527</v>
      </c>
      <c r="B9112" s="406" t="s">
        <v>3526</v>
      </c>
      <c r="C9112" s="170" t="s">
        <v>2594</v>
      </c>
      <c r="D9112" s="405" t="s">
        <v>3778</v>
      </c>
      <c r="E9112" s="404">
        <v>3500</v>
      </c>
      <c r="F9112" s="434" t="s">
        <v>4540</v>
      </c>
      <c r="G9112" s="403" t="s">
        <v>4539</v>
      </c>
      <c r="H9112" s="170" t="s">
        <v>3574</v>
      </c>
      <c r="I9112" s="170" t="s">
        <v>3529</v>
      </c>
      <c r="J9112" s="155" t="s">
        <v>3574</v>
      </c>
      <c r="K9112" s="170"/>
      <c r="L9112" s="170"/>
      <c r="M9112" s="402"/>
      <c r="N9112" s="170">
        <v>1</v>
      </c>
      <c r="O9112" s="170">
        <v>6</v>
      </c>
      <c r="P9112" s="402">
        <v>21000</v>
      </c>
    </row>
    <row r="9113" spans="1:16" ht="33.75" x14ac:dyDescent="0.2">
      <c r="A9113" s="406" t="s">
        <v>3527</v>
      </c>
      <c r="B9113" s="406" t="s">
        <v>3526</v>
      </c>
      <c r="C9113" s="170" t="s">
        <v>2594</v>
      </c>
      <c r="D9113" s="405" t="s">
        <v>4538</v>
      </c>
      <c r="E9113" s="404">
        <v>3000</v>
      </c>
      <c r="F9113" s="434" t="s">
        <v>4537</v>
      </c>
      <c r="G9113" s="403" t="s">
        <v>4536</v>
      </c>
      <c r="H9113" s="170" t="s">
        <v>3528</v>
      </c>
      <c r="I9113" s="170" t="s">
        <v>3529</v>
      </c>
      <c r="J9113" s="155" t="s">
        <v>3528</v>
      </c>
      <c r="K9113" s="170"/>
      <c r="L9113" s="170"/>
      <c r="M9113" s="402"/>
      <c r="N9113" s="170">
        <v>1</v>
      </c>
      <c r="O9113" s="170">
        <v>6</v>
      </c>
      <c r="P9113" s="402">
        <v>18000</v>
      </c>
    </row>
    <row r="9114" spans="1:16" ht="33.75" x14ac:dyDescent="0.2">
      <c r="A9114" s="406" t="s">
        <v>3527</v>
      </c>
      <c r="B9114" s="406" t="s">
        <v>3526</v>
      </c>
      <c r="C9114" s="170" t="s">
        <v>2594</v>
      </c>
      <c r="D9114" s="405" t="s">
        <v>4415</v>
      </c>
      <c r="E9114" s="404">
        <v>3950</v>
      </c>
      <c r="F9114" s="434" t="s">
        <v>4535</v>
      </c>
      <c r="G9114" s="403" t="s">
        <v>4534</v>
      </c>
      <c r="H9114" s="170" t="s">
        <v>3567</v>
      </c>
      <c r="I9114" s="170" t="s">
        <v>3534</v>
      </c>
      <c r="J9114" s="155" t="s">
        <v>3567</v>
      </c>
      <c r="K9114" s="170"/>
      <c r="L9114" s="170"/>
      <c r="M9114" s="402"/>
      <c r="N9114" s="170">
        <v>1</v>
      </c>
      <c r="O9114" s="170">
        <v>6</v>
      </c>
      <c r="P9114" s="402">
        <v>23700</v>
      </c>
    </row>
    <row r="9115" spans="1:16" ht="33.75" x14ac:dyDescent="0.2">
      <c r="A9115" s="406" t="s">
        <v>3527</v>
      </c>
      <c r="B9115" s="406" t="s">
        <v>2595</v>
      </c>
      <c r="C9115" s="170" t="s">
        <v>2594</v>
      </c>
      <c r="D9115" s="405" t="s">
        <v>3616</v>
      </c>
      <c r="E9115" s="404">
        <v>3000</v>
      </c>
      <c r="F9115" s="434" t="s">
        <v>4533</v>
      </c>
      <c r="G9115" s="403" t="s">
        <v>4532</v>
      </c>
      <c r="H9115" s="170" t="s">
        <v>3779</v>
      </c>
      <c r="I9115" s="170" t="s">
        <v>3529</v>
      </c>
      <c r="J9115" s="155" t="s">
        <v>3779</v>
      </c>
      <c r="K9115" s="170"/>
      <c r="L9115" s="170"/>
      <c r="M9115" s="402"/>
      <c r="N9115" s="170">
        <v>1</v>
      </c>
      <c r="O9115" s="170">
        <v>2</v>
      </c>
      <c r="P9115" s="402">
        <v>5100</v>
      </c>
    </row>
    <row r="9116" spans="1:16" ht="33.75" x14ac:dyDescent="0.2">
      <c r="A9116" s="406" t="s">
        <v>3527</v>
      </c>
      <c r="B9116" s="406" t="s">
        <v>3526</v>
      </c>
      <c r="C9116" s="170" t="s">
        <v>2594</v>
      </c>
      <c r="D9116" s="405" t="s">
        <v>4531</v>
      </c>
      <c r="E9116" s="404">
        <v>3500</v>
      </c>
      <c r="F9116" s="434" t="s">
        <v>4530</v>
      </c>
      <c r="G9116" s="403" t="s">
        <v>4529</v>
      </c>
      <c r="H9116" s="170" t="s">
        <v>3574</v>
      </c>
      <c r="I9116" s="170" t="s">
        <v>3522</v>
      </c>
      <c r="J9116" s="155" t="s">
        <v>3574</v>
      </c>
      <c r="K9116" s="170"/>
      <c r="L9116" s="170"/>
      <c r="M9116" s="402"/>
      <c r="N9116" s="170">
        <v>1</v>
      </c>
      <c r="O9116" s="170">
        <v>6</v>
      </c>
      <c r="P9116" s="402">
        <v>21000</v>
      </c>
    </row>
    <row r="9117" spans="1:16" ht="33.75" x14ac:dyDescent="0.2">
      <c r="A9117" s="406" t="s">
        <v>3527</v>
      </c>
      <c r="B9117" s="406" t="s">
        <v>3526</v>
      </c>
      <c r="C9117" s="170" t="s">
        <v>2594</v>
      </c>
      <c r="D9117" s="405" t="s">
        <v>3552</v>
      </c>
      <c r="E9117" s="404">
        <v>1800</v>
      </c>
      <c r="F9117" s="434" t="s">
        <v>4528</v>
      </c>
      <c r="G9117" s="403" t="s">
        <v>4527</v>
      </c>
      <c r="H9117" s="170" t="s">
        <v>4526</v>
      </c>
      <c r="I9117" s="170" t="s">
        <v>3522</v>
      </c>
      <c r="J9117" s="155" t="s">
        <v>4526</v>
      </c>
      <c r="K9117" s="170"/>
      <c r="L9117" s="170"/>
      <c r="M9117" s="402"/>
      <c r="N9117" s="170">
        <v>1</v>
      </c>
      <c r="O9117" s="170">
        <v>6</v>
      </c>
      <c r="P9117" s="402">
        <v>10800</v>
      </c>
    </row>
    <row r="9118" spans="1:16" ht="33.75" x14ac:dyDescent="0.2">
      <c r="A9118" s="406" t="s">
        <v>3527</v>
      </c>
      <c r="B9118" s="406" t="s">
        <v>3526</v>
      </c>
      <c r="C9118" s="170" t="s">
        <v>2594</v>
      </c>
      <c r="D9118" s="405" t="s">
        <v>4525</v>
      </c>
      <c r="E9118" s="404">
        <v>3500</v>
      </c>
      <c r="F9118" s="434" t="s">
        <v>4524</v>
      </c>
      <c r="G9118" s="403" t="s">
        <v>4523</v>
      </c>
      <c r="H9118" s="170" t="s">
        <v>4522</v>
      </c>
      <c r="I9118" s="170" t="s">
        <v>3529</v>
      </c>
      <c r="J9118" s="155" t="s">
        <v>4522</v>
      </c>
      <c r="K9118" s="170"/>
      <c r="L9118" s="170"/>
      <c r="M9118" s="402"/>
      <c r="N9118" s="170">
        <v>1</v>
      </c>
      <c r="O9118" s="170">
        <v>6</v>
      </c>
      <c r="P9118" s="402">
        <v>21000</v>
      </c>
    </row>
    <row r="9119" spans="1:16" ht="33.75" x14ac:dyDescent="0.2">
      <c r="A9119" s="406" t="s">
        <v>3527</v>
      </c>
      <c r="B9119" s="406" t="s">
        <v>2595</v>
      </c>
      <c r="C9119" s="170" t="s">
        <v>2594</v>
      </c>
      <c r="D9119" s="405" t="s">
        <v>4146</v>
      </c>
      <c r="E9119" s="404">
        <v>1500</v>
      </c>
      <c r="F9119" s="434" t="s">
        <v>4521</v>
      </c>
      <c r="G9119" s="403" t="s">
        <v>4520</v>
      </c>
      <c r="H9119" s="170"/>
      <c r="I9119" s="170" t="s">
        <v>3664</v>
      </c>
      <c r="J9119" s="155"/>
      <c r="K9119" s="170"/>
      <c r="L9119" s="170"/>
      <c r="M9119" s="402"/>
      <c r="N9119" s="170">
        <v>1</v>
      </c>
      <c r="O9119" s="170">
        <v>2</v>
      </c>
      <c r="P9119" s="402">
        <v>2200</v>
      </c>
    </row>
    <row r="9120" spans="1:16" ht="33.75" x14ac:dyDescent="0.2">
      <c r="A9120" s="406" t="s">
        <v>3527</v>
      </c>
      <c r="B9120" s="406" t="s">
        <v>3526</v>
      </c>
      <c r="C9120" s="170" t="s">
        <v>2594</v>
      </c>
      <c r="D9120" s="405" t="s">
        <v>3670</v>
      </c>
      <c r="E9120" s="404">
        <v>3950</v>
      </c>
      <c r="F9120" s="434" t="s">
        <v>4519</v>
      </c>
      <c r="G9120" s="403" t="s">
        <v>4518</v>
      </c>
      <c r="H9120" s="170" t="s">
        <v>3542</v>
      </c>
      <c r="I9120" s="170" t="s">
        <v>3534</v>
      </c>
      <c r="J9120" s="155" t="s">
        <v>3542</v>
      </c>
      <c r="K9120" s="170"/>
      <c r="L9120" s="170"/>
      <c r="M9120" s="402"/>
      <c r="N9120" s="170">
        <v>1</v>
      </c>
      <c r="O9120" s="170">
        <v>6</v>
      </c>
      <c r="P9120" s="402">
        <v>23700</v>
      </c>
    </row>
    <row r="9121" spans="1:16" ht="33.75" x14ac:dyDescent="0.2">
      <c r="A9121" s="406" t="s">
        <v>3527</v>
      </c>
      <c r="B9121" s="406" t="s">
        <v>2595</v>
      </c>
      <c r="C9121" s="170" t="s">
        <v>2594</v>
      </c>
      <c r="D9121" s="405" t="s">
        <v>3616</v>
      </c>
      <c r="E9121" s="404">
        <v>3000</v>
      </c>
      <c r="F9121" s="434" t="s">
        <v>4517</v>
      </c>
      <c r="G9121" s="403" t="s">
        <v>4516</v>
      </c>
      <c r="H9121" s="170" t="s">
        <v>3741</v>
      </c>
      <c r="I9121" s="170" t="s">
        <v>3534</v>
      </c>
      <c r="J9121" s="155" t="s">
        <v>3741</v>
      </c>
      <c r="K9121" s="170"/>
      <c r="L9121" s="170"/>
      <c r="M9121" s="402"/>
      <c r="N9121" s="170">
        <v>1</v>
      </c>
      <c r="O9121" s="170">
        <v>2</v>
      </c>
      <c r="P9121" s="402">
        <v>5100</v>
      </c>
    </row>
    <row r="9122" spans="1:16" ht="33.75" x14ac:dyDescent="0.2">
      <c r="A9122" s="406" t="s">
        <v>3527</v>
      </c>
      <c r="B9122" s="406" t="s">
        <v>3526</v>
      </c>
      <c r="C9122" s="170" t="s">
        <v>2594</v>
      </c>
      <c r="D9122" s="405" t="s">
        <v>4049</v>
      </c>
      <c r="E9122" s="404">
        <v>1800</v>
      </c>
      <c r="F9122" s="434" t="s">
        <v>4515</v>
      </c>
      <c r="G9122" s="403" t="s">
        <v>4514</v>
      </c>
      <c r="H9122" s="170" t="s">
        <v>4046</v>
      </c>
      <c r="I9122" s="170" t="s">
        <v>3534</v>
      </c>
      <c r="J9122" s="155" t="s">
        <v>4046</v>
      </c>
      <c r="K9122" s="170"/>
      <c r="L9122" s="170"/>
      <c r="M9122" s="402"/>
      <c r="N9122" s="170">
        <v>1</v>
      </c>
      <c r="O9122" s="170">
        <v>6</v>
      </c>
      <c r="P9122" s="402">
        <v>10425</v>
      </c>
    </row>
    <row r="9123" spans="1:16" ht="33.75" x14ac:dyDescent="0.2">
      <c r="A9123" s="406" t="s">
        <v>3527</v>
      </c>
      <c r="B9123" s="406" t="s">
        <v>2595</v>
      </c>
      <c r="C9123" s="170" t="s">
        <v>2594</v>
      </c>
      <c r="D9123" s="405" t="s">
        <v>4049</v>
      </c>
      <c r="E9123" s="404">
        <v>1800</v>
      </c>
      <c r="F9123" s="434" t="s">
        <v>4515</v>
      </c>
      <c r="G9123" s="403" t="s">
        <v>4514</v>
      </c>
      <c r="H9123" s="170" t="s">
        <v>4046</v>
      </c>
      <c r="I9123" s="170" t="s">
        <v>3534</v>
      </c>
      <c r="J9123" s="155" t="s">
        <v>4046</v>
      </c>
      <c r="K9123" s="170"/>
      <c r="L9123" s="170"/>
      <c r="M9123" s="402"/>
      <c r="N9123" s="170">
        <v>1</v>
      </c>
      <c r="O9123" s="170">
        <v>1</v>
      </c>
      <c r="P9123" s="402">
        <v>5500</v>
      </c>
    </row>
    <row r="9124" spans="1:16" ht="33.75" x14ac:dyDescent="0.2">
      <c r="A9124" s="406" t="s">
        <v>3527</v>
      </c>
      <c r="B9124" s="406" t="s">
        <v>3526</v>
      </c>
      <c r="C9124" s="170" t="s">
        <v>2594</v>
      </c>
      <c r="D9124" s="405" t="s">
        <v>3566</v>
      </c>
      <c r="E9124" s="404">
        <v>2600</v>
      </c>
      <c r="F9124" s="434" t="s">
        <v>4513</v>
      </c>
      <c r="G9124" s="403" t="s">
        <v>4512</v>
      </c>
      <c r="H9124" s="170" t="s">
        <v>3528</v>
      </c>
      <c r="I9124" s="170" t="s">
        <v>3529</v>
      </c>
      <c r="J9124" s="155" t="s">
        <v>3528</v>
      </c>
      <c r="K9124" s="170"/>
      <c r="L9124" s="170"/>
      <c r="M9124" s="402"/>
      <c r="N9124" s="170">
        <v>1</v>
      </c>
      <c r="O9124" s="170">
        <v>6</v>
      </c>
      <c r="P9124" s="402">
        <v>15600</v>
      </c>
    </row>
    <row r="9125" spans="1:16" ht="33.75" x14ac:dyDescent="0.2">
      <c r="A9125" s="406" t="s">
        <v>3527</v>
      </c>
      <c r="B9125" s="406" t="s">
        <v>3526</v>
      </c>
      <c r="C9125" s="170" t="s">
        <v>2594</v>
      </c>
      <c r="D9125" s="405" t="s">
        <v>4511</v>
      </c>
      <c r="E9125" s="404">
        <v>2000</v>
      </c>
      <c r="F9125" s="434" t="s">
        <v>4510</v>
      </c>
      <c r="G9125" s="403" t="s">
        <v>4509</v>
      </c>
      <c r="H9125" s="170" t="s">
        <v>3533</v>
      </c>
      <c r="I9125" s="170" t="s">
        <v>4508</v>
      </c>
      <c r="J9125" s="155" t="s">
        <v>4508</v>
      </c>
      <c r="K9125" s="170"/>
      <c r="L9125" s="170"/>
      <c r="M9125" s="402"/>
      <c r="N9125" s="170">
        <v>1</v>
      </c>
      <c r="O9125" s="170">
        <v>6</v>
      </c>
      <c r="P9125" s="402">
        <v>12000</v>
      </c>
    </row>
    <row r="9126" spans="1:16" ht="33.75" x14ac:dyDescent="0.2">
      <c r="A9126" s="406" t="s">
        <v>3527</v>
      </c>
      <c r="B9126" s="406" t="s">
        <v>3526</v>
      </c>
      <c r="C9126" s="170" t="s">
        <v>2594</v>
      </c>
      <c r="D9126" s="405" t="s">
        <v>4507</v>
      </c>
      <c r="E9126" s="404">
        <v>3500</v>
      </c>
      <c r="F9126" s="434" t="s">
        <v>4506</v>
      </c>
      <c r="G9126" s="403" t="s">
        <v>4505</v>
      </c>
      <c r="H9126" s="170" t="s">
        <v>3533</v>
      </c>
      <c r="I9126" s="170" t="s">
        <v>3529</v>
      </c>
      <c r="J9126" s="155" t="s">
        <v>3533</v>
      </c>
      <c r="K9126" s="170"/>
      <c r="L9126" s="170"/>
      <c r="M9126" s="402"/>
      <c r="N9126" s="170">
        <v>1</v>
      </c>
      <c r="O9126" s="170">
        <v>6</v>
      </c>
      <c r="P9126" s="402">
        <v>21000</v>
      </c>
    </row>
    <row r="9127" spans="1:16" ht="33.75" x14ac:dyDescent="0.2">
      <c r="A9127" s="406" t="s">
        <v>3527</v>
      </c>
      <c r="B9127" s="406" t="s">
        <v>3526</v>
      </c>
      <c r="C9127" s="170" t="s">
        <v>2594</v>
      </c>
      <c r="D9127" s="405" t="s">
        <v>4153</v>
      </c>
      <c r="E9127" s="404">
        <v>2340</v>
      </c>
      <c r="F9127" s="434" t="s">
        <v>4504</v>
      </c>
      <c r="G9127" s="403" t="s">
        <v>4503</v>
      </c>
      <c r="H9127" s="170" t="s">
        <v>3538</v>
      </c>
      <c r="I9127" s="170" t="s">
        <v>3529</v>
      </c>
      <c r="J9127" s="155" t="s">
        <v>3538</v>
      </c>
      <c r="K9127" s="170"/>
      <c r="L9127" s="170"/>
      <c r="M9127" s="402"/>
      <c r="N9127" s="170">
        <v>1</v>
      </c>
      <c r="O9127" s="170">
        <v>6</v>
      </c>
      <c r="P9127" s="402">
        <v>14040</v>
      </c>
    </row>
    <row r="9128" spans="1:16" ht="33.75" x14ac:dyDescent="0.2">
      <c r="A9128" s="406" t="s">
        <v>3527</v>
      </c>
      <c r="B9128" s="406" t="s">
        <v>3526</v>
      </c>
      <c r="C9128" s="170" t="s">
        <v>2594</v>
      </c>
      <c r="D9128" s="405" t="s">
        <v>4502</v>
      </c>
      <c r="E9128" s="404">
        <v>4000</v>
      </c>
      <c r="F9128" s="434" t="s">
        <v>4501</v>
      </c>
      <c r="G9128" s="403" t="s">
        <v>4500</v>
      </c>
      <c r="H9128" s="170" t="s">
        <v>4373</v>
      </c>
      <c r="I9128" s="170" t="s">
        <v>3534</v>
      </c>
      <c r="J9128" s="155" t="s">
        <v>4373</v>
      </c>
      <c r="K9128" s="170"/>
      <c r="L9128" s="170"/>
      <c r="M9128" s="402"/>
      <c r="N9128" s="170">
        <v>1</v>
      </c>
      <c r="O9128" s="170">
        <v>6</v>
      </c>
      <c r="P9128" s="402">
        <v>25200</v>
      </c>
    </row>
    <row r="9129" spans="1:16" ht="33.75" x14ac:dyDescent="0.2">
      <c r="A9129" s="406" t="s">
        <v>3527</v>
      </c>
      <c r="B9129" s="406" t="s">
        <v>3526</v>
      </c>
      <c r="C9129" s="170" t="s">
        <v>2594</v>
      </c>
      <c r="D9129" s="405" t="s">
        <v>4499</v>
      </c>
      <c r="E9129" s="404">
        <v>7500</v>
      </c>
      <c r="F9129" s="434" t="s">
        <v>4498</v>
      </c>
      <c r="G9129" s="403" t="s">
        <v>4497</v>
      </c>
      <c r="H9129" s="170" t="s">
        <v>3549</v>
      </c>
      <c r="I9129" s="170" t="s">
        <v>3529</v>
      </c>
      <c r="J9129" s="155" t="s">
        <v>3549</v>
      </c>
      <c r="K9129" s="170"/>
      <c r="L9129" s="170"/>
      <c r="M9129" s="402"/>
      <c r="N9129" s="170">
        <v>1</v>
      </c>
      <c r="O9129" s="170">
        <v>6</v>
      </c>
      <c r="P9129" s="402">
        <v>45000</v>
      </c>
    </row>
    <row r="9130" spans="1:16" ht="33.75" x14ac:dyDescent="0.2">
      <c r="A9130" s="406" t="s">
        <v>3527</v>
      </c>
      <c r="B9130" s="406" t="s">
        <v>3526</v>
      </c>
      <c r="C9130" s="170" t="s">
        <v>2594</v>
      </c>
      <c r="D9130" s="405" t="s">
        <v>3594</v>
      </c>
      <c r="E9130" s="404">
        <v>2500</v>
      </c>
      <c r="F9130" s="434" t="s">
        <v>4496</v>
      </c>
      <c r="G9130" s="403" t="s">
        <v>4495</v>
      </c>
      <c r="H9130" s="170" t="s">
        <v>3695</v>
      </c>
      <c r="I9130" s="170" t="s">
        <v>3534</v>
      </c>
      <c r="J9130" s="155" t="s">
        <v>3695</v>
      </c>
      <c r="K9130" s="170"/>
      <c r="L9130" s="170"/>
      <c r="M9130" s="402"/>
      <c r="N9130" s="170">
        <v>1</v>
      </c>
      <c r="O9130" s="170">
        <v>6</v>
      </c>
      <c r="P9130" s="402">
        <v>15000</v>
      </c>
    </row>
    <row r="9131" spans="1:16" ht="33.75" x14ac:dyDescent="0.2">
      <c r="A9131" s="406" t="s">
        <v>3527</v>
      </c>
      <c r="B9131" s="406" t="s">
        <v>3526</v>
      </c>
      <c r="C9131" s="170" t="s">
        <v>2594</v>
      </c>
      <c r="D9131" s="405" t="s">
        <v>4494</v>
      </c>
      <c r="E9131" s="404">
        <v>6000</v>
      </c>
      <c r="F9131" s="434" t="s">
        <v>4493</v>
      </c>
      <c r="G9131" s="403" t="s">
        <v>4492</v>
      </c>
      <c r="H9131" s="170" t="s">
        <v>3542</v>
      </c>
      <c r="I9131" s="170" t="s">
        <v>3529</v>
      </c>
      <c r="J9131" s="155" t="s">
        <v>3542</v>
      </c>
      <c r="K9131" s="170"/>
      <c r="L9131" s="170"/>
      <c r="M9131" s="402"/>
      <c r="N9131" s="170">
        <v>1</v>
      </c>
      <c r="O9131" s="170">
        <v>6</v>
      </c>
      <c r="P9131" s="402">
        <v>36000</v>
      </c>
    </row>
    <row r="9132" spans="1:16" ht="33.75" x14ac:dyDescent="0.2">
      <c r="A9132" s="406" t="s">
        <v>3527</v>
      </c>
      <c r="B9132" s="406" t="s">
        <v>3526</v>
      </c>
      <c r="C9132" s="170" t="s">
        <v>2594</v>
      </c>
      <c r="D9132" s="405" t="s">
        <v>4491</v>
      </c>
      <c r="E9132" s="404">
        <v>3500</v>
      </c>
      <c r="F9132" s="434" t="s">
        <v>4490</v>
      </c>
      <c r="G9132" s="403" t="s">
        <v>4489</v>
      </c>
      <c r="H9132" s="170" t="s">
        <v>3521</v>
      </c>
      <c r="I9132" s="170" t="s">
        <v>3522</v>
      </c>
      <c r="J9132" s="155" t="s">
        <v>3521</v>
      </c>
      <c r="K9132" s="170"/>
      <c r="L9132" s="170"/>
      <c r="M9132" s="402"/>
      <c r="N9132" s="170">
        <v>1</v>
      </c>
      <c r="O9132" s="170">
        <v>6</v>
      </c>
      <c r="P9132" s="402">
        <v>21000</v>
      </c>
    </row>
    <row r="9133" spans="1:16" ht="33.75" x14ac:dyDescent="0.2">
      <c r="A9133" s="406" t="s">
        <v>3527</v>
      </c>
      <c r="B9133" s="406" t="s">
        <v>3526</v>
      </c>
      <c r="C9133" s="170" t="s">
        <v>2594</v>
      </c>
      <c r="D9133" s="405" t="s">
        <v>3740</v>
      </c>
      <c r="E9133" s="404">
        <v>3500</v>
      </c>
      <c r="F9133" s="434" t="s">
        <v>4488</v>
      </c>
      <c r="G9133" s="403" t="s">
        <v>4487</v>
      </c>
      <c r="H9133" s="170" t="s">
        <v>3533</v>
      </c>
      <c r="I9133" s="170" t="s">
        <v>3529</v>
      </c>
      <c r="J9133" s="155" t="s">
        <v>3533</v>
      </c>
      <c r="K9133" s="170"/>
      <c r="L9133" s="170"/>
      <c r="M9133" s="402"/>
      <c r="N9133" s="170">
        <v>1</v>
      </c>
      <c r="O9133" s="170">
        <v>6</v>
      </c>
      <c r="P9133" s="402">
        <v>21000</v>
      </c>
    </row>
    <row r="9134" spans="1:16" ht="33.75" x14ac:dyDescent="0.2">
      <c r="A9134" s="406" t="s">
        <v>3527</v>
      </c>
      <c r="B9134" s="406" t="s">
        <v>3526</v>
      </c>
      <c r="C9134" s="170" t="s">
        <v>2594</v>
      </c>
      <c r="D9134" s="405" t="s">
        <v>3655</v>
      </c>
      <c r="E9134" s="404">
        <v>2057</v>
      </c>
      <c r="F9134" s="434" t="s">
        <v>4486</v>
      </c>
      <c r="G9134" s="403" t="s">
        <v>4485</v>
      </c>
      <c r="H9134" s="170" t="s">
        <v>3574</v>
      </c>
      <c r="I9134" s="170" t="s">
        <v>3522</v>
      </c>
      <c r="J9134" s="155" t="s">
        <v>3574</v>
      </c>
      <c r="K9134" s="170"/>
      <c r="L9134" s="170"/>
      <c r="M9134" s="402"/>
      <c r="N9134" s="170">
        <v>1</v>
      </c>
      <c r="O9134" s="170">
        <v>6</v>
      </c>
      <c r="P9134" s="402">
        <v>12342</v>
      </c>
    </row>
    <row r="9135" spans="1:16" ht="33.75" x14ac:dyDescent="0.2">
      <c r="A9135" s="406" t="s">
        <v>3527</v>
      </c>
      <c r="B9135" s="406" t="s">
        <v>3526</v>
      </c>
      <c r="C9135" s="170" t="s">
        <v>2594</v>
      </c>
      <c r="D9135" s="405" t="s">
        <v>3655</v>
      </c>
      <c r="E9135" s="404">
        <v>2057</v>
      </c>
      <c r="F9135" s="434" t="s">
        <v>4484</v>
      </c>
      <c r="G9135" s="403" t="s">
        <v>4483</v>
      </c>
      <c r="H9135" s="170" t="s">
        <v>3533</v>
      </c>
      <c r="I9135" s="170" t="s">
        <v>3522</v>
      </c>
      <c r="J9135" s="155" t="s">
        <v>3533</v>
      </c>
      <c r="K9135" s="170"/>
      <c r="L9135" s="170"/>
      <c r="M9135" s="402"/>
      <c r="N9135" s="170">
        <v>1</v>
      </c>
      <c r="O9135" s="170">
        <v>6</v>
      </c>
      <c r="P9135" s="402">
        <v>12342</v>
      </c>
    </row>
    <row r="9136" spans="1:16" ht="33.75" x14ac:dyDescent="0.2">
      <c r="A9136" s="406" t="s">
        <v>3527</v>
      </c>
      <c r="B9136" s="406" t="s">
        <v>2595</v>
      </c>
      <c r="C9136" s="170" t="s">
        <v>2594</v>
      </c>
      <c r="D9136" s="405" t="s">
        <v>3616</v>
      </c>
      <c r="E9136" s="404">
        <v>3000</v>
      </c>
      <c r="F9136" s="434" t="s">
        <v>4482</v>
      </c>
      <c r="G9136" s="403" t="s">
        <v>4481</v>
      </c>
      <c r="H9136" s="170" t="s">
        <v>4480</v>
      </c>
      <c r="I9136" s="170" t="s">
        <v>3534</v>
      </c>
      <c r="J9136" s="155" t="s">
        <v>4480</v>
      </c>
      <c r="K9136" s="170"/>
      <c r="L9136" s="170"/>
      <c r="M9136" s="402"/>
      <c r="N9136" s="170">
        <v>1</v>
      </c>
      <c r="O9136" s="170">
        <v>2</v>
      </c>
      <c r="P9136" s="402">
        <v>5100</v>
      </c>
    </row>
    <row r="9137" spans="1:16" ht="33.75" x14ac:dyDescent="0.2">
      <c r="A9137" s="406" t="s">
        <v>3527</v>
      </c>
      <c r="B9137" s="406" t="s">
        <v>3526</v>
      </c>
      <c r="C9137" s="170" t="s">
        <v>2594</v>
      </c>
      <c r="D9137" s="405" t="s">
        <v>3525</v>
      </c>
      <c r="E9137" s="404">
        <v>1500</v>
      </c>
      <c r="F9137" s="434" t="s">
        <v>4479</v>
      </c>
      <c r="G9137" s="403" t="s">
        <v>4478</v>
      </c>
      <c r="H9137" s="170" t="s">
        <v>3542</v>
      </c>
      <c r="I9137" s="170" t="s">
        <v>3623</v>
      </c>
      <c r="J9137" s="155" t="s">
        <v>3623</v>
      </c>
      <c r="K9137" s="170"/>
      <c r="L9137" s="170"/>
      <c r="M9137" s="402"/>
      <c r="N9137" s="170">
        <v>1</v>
      </c>
      <c r="O9137" s="170">
        <v>6</v>
      </c>
      <c r="P9137" s="402">
        <v>9000</v>
      </c>
    </row>
    <row r="9138" spans="1:16" ht="33.75" x14ac:dyDescent="0.2">
      <c r="A9138" s="406" t="s">
        <v>3527</v>
      </c>
      <c r="B9138" s="406" t="s">
        <v>3526</v>
      </c>
      <c r="C9138" s="170" t="s">
        <v>2594</v>
      </c>
      <c r="D9138" s="405" t="s">
        <v>3532</v>
      </c>
      <c r="E9138" s="404">
        <v>2500</v>
      </c>
      <c r="F9138" s="434" t="s">
        <v>4477</v>
      </c>
      <c r="G9138" s="403" t="s">
        <v>4476</v>
      </c>
      <c r="H9138" s="170" t="s">
        <v>3538</v>
      </c>
      <c r="I9138" s="170" t="s">
        <v>3931</v>
      </c>
      <c r="J9138" s="155" t="s">
        <v>3538</v>
      </c>
      <c r="K9138" s="170"/>
      <c r="L9138" s="170"/>
      <c r="M9138" s="402"/>
      <c r="N9138" s="170">
        <v>1</v>
      </c>
      <c r="O9138" s="170">
        <v>6</v>
      </c>
      <c r="P9138" s="402">
        <v>15000</v>
      </c>
    </row>
    <row r="9139" spans="1:16" ht="33.75" x14ac:dyDescent="0.2">
      <c r="A9139" s="406" t="s">
        <v>3527</v>
      </c>
      <c r="B9139" s="406" t="s">
        <v>3526</v>
      </c>
      <c r="C9139" s="170" t="s">
        <v>2594</v>
      </c>
      <c r="D9139" s="405" t="s">
        <v>4475</v>
      </c>
      <c r="E9139" s="404">
        <v>3500</v>
      </c>
      <c r="F9139" s="434" t="s">
        <v>4474</v>
      </c>
      <c r="G9139" s="403" t="s">
        <v>4473</v>
      </c>
      <c r="H9139" s="170" t="s">
        <v>3533</v>
      </c>
      <c r="I9139" s="170" t="s">
        <v>3529</v>
      </c>
      <c r="J9139" s="155" t="s">
        <v>3533</v>
      </c>
      <c r="K9139" s="170"/>
      <c r="L9139" s="170"/>
      <c r="M9139" s="402"/>
      <c r="N9139" s="170">
        <v>1</v>
      </c>
      <c r="O9139" s="170">
        <v>6</v>
      </c>
      <c r="P9139" s="402">
        <v>21000</v>
      </c>
    </row>
    <row r="9140" spans="1:16" ht="33.75" x14ac:dyDescent="0.2">
      <c r="A9140" s="406" t="s">
        <v>3527</v>
      </c>
      <c r="B9140" s="406" t="s">
        <v>2595</v>
      </c>
      <c r="C9140" s="170" t="s">
        <v>2594</v>
      </c>
      <c r="D9140" s="405" t="s">
        <v>3616</v>
      </c>
      <c r="E9140" s="404">
        <v>3000</v>
      </c>
      <c r="F9140" s="434" t="s">
        <v>4472</v>
      </c>
      <c r="G9140" s="403" t="s">
        <v>4471</v>
      </c>
      <c r="H9140" s="170" t="s">
        <v>3827</v>
      </c>
      <c r="I9140" s="170" t="s">
        <v>3560</v>
      </c>
      <c r="J9140" s="155" t="s">
        <v>3827</v>
      </c>
      <c r="K9140" s="170"/>
      <c r="L9140" s="170"/>
      <c r="M9140" s="402"/>
      <c r="N9140" s="170">
        <v>1</v>
      </c>
      <c r="O9140" s="170">
        <v>2</v>
      </c>
      <c r="P9140" s="402">
        <v>5100</v>
      </c>
    </row>
    <row r="9141" spans="1:16" ht="33.75" x14ac:dyDescent="0.2">
      <c r="A9141" s="406" t="s">
        <v>3527</v>
      </c>
      <c r="B9141" s="406" t="s">
        <v>3526</v>
      </c>
      <c r="C9141" s="170" t="s">
        <v>2594</v>
      </c>
      <c r="D9141" s="405" t="s">
        <v>4470</v>
      </c>
      <c r="E9141" s="404">
        <v>7500</v>
      </c>
      <c r="F9141" s="434" t="s">
        <v>4469</v>
      </c>
      <c r="G9141" s="403" t="s">
        <v>4468</v>
      </c>
      <c r="H9141" s="170" t="s">
        <v>3674</v>
      </c>
      <c r="I9141" s="170" t="s">
        <v>3529</v>
      </c>
      <c r="J9141" s="155" t="s">
        <v>3674</v>
      </c>
      <c r="K9141" s="170"/>
      <c r="L9141" s="170"/>
      <c r="M9141" s="402"/>
      <c r="N9141" s="170">
        <v>1</v>
      </c>
      <c r="O9141" s="170">
        <v>6</v>
      </c>
      <c r="P9141" s="402">
        <v>45000</v>
      </c>
    </row>
    <row r="9142" spans="1:16" ht="33.75" x14ac:dyDescent="0.2">
      <c r="A9142" s="406" t="s">
        <v>3527</v>
      </c>
      <c r="B9142" s="406" t="s">
        <v>3526</v>
      </c>
      <c r="C9142" s="170" t="s">
        <v>2594</v>
      </c>
      <c r="D9142" s="405" t="s">
        <v>3558</v>
      </c>
      <c r="E9142" s="404">
        <v>3500</v>
      </c>
      <c r="F9142" s="434" t="s">
        <v>4467</v>
      </c>
      <c r="G9142" s="403" t="s">
        <v>4466</v>
      </c>
      <c r="H9142" s="170" t="s">
        <v>3542</v>
      </c>
      <c r="I9142" s="170" t="s">
        <v>3560</v>
      </c>
      <c r="J9142" s="155" t="s">
        <v>3542</v>
      </c>
      <c r="K9142" s="170"/>
      <c r="L9142" s="170"/>
      <c r="M9142" s="402"/>
      <c r="N9142" s="170">
        <v>1</v>
      </c>
      <c r="O9142" s="170">
        <v>6</v>
      </c>
      <c r="P9142" s="402">
        <v>21000</v>
      </c>
    </row>
    <row r="9143" spans="1:16" ht="33.75" x14ac:dyDescent="0.2">
      <c r="A9143" s="406" t="s">
        <v>3527</v>
      </c>
      <c r="B9143" s="406" t="s">
        <v>3526</v>
      </c>
      <c r="C9143" s="170" t="s">
        <v>2594</v>
      </c>
      <c r="D9143" s="405" t="s">
        <v>3577</v>
      </c>
      <c r="E9143" s="404">
        <v>3500</v>
      </c>
      <c r="F9143" s="434" t="s">
        <v>4465</v>
      </c>
      <c r="G9143" s="403" t="s">
        <v>4464</v>
      </c>
      <c r="H9143" s="170" t="s">
        <v>3533</v>
      </c>
      <c r="I9143" s="170" t="s">
        <v>3534</v>
      </c>
      <c r="J9143" s="155" t="s">
        <v>3533</v>
      </c>
      <c r="K9143" s="170"/>
      <c r="L9143" s="170"/>
      <c r="M9143" s="402"/>
      <c r="N9143" s="170">
        <v>1</v>
      </c>
      <c r="O9143" s="170">
        <v>6</v>
      </c>
      <c r="P9143" s="402">
        <v>21000</v>
      </c>
    </row>
    <row r="9144" spans="1:16" ht="33.75" x14ac:dyDescent="0.2">
      <c r="A9144" s="406" t="s">
        <v>3527</v>
      </c>
      <c r="B9144" s="406" t="s">
        <v>3526</v>
      </c>
      <c r="C9144" s="170" t="s">
        <v>2594</v>
      </c>
      <c r="D9144" s="405" t="s">
        <v>4463</v>
      </c>
      <c r="E9144" s="404">
        <v>6000</v>
      </c>
      <c r="F9144" s="434" t="s">
        <v>4462</v>
      </c>
      <c r="G9144" s="403" t="s">
        <v>4461</v>
      </c>
      <c r="H9144" s="170" t="s">
        <v>4363</v>
      </c>
      <c r="I9144" s="170" t="s">
        <v>3529</v>
      </c>
      <c r="J9144" s="155" t="s">
        <v>4363</v>
      </c>
      <c r="K9144" s="170"/>
      <c r="L9144" s="170"/>
      <c r="M9144" s="402"/>
      <c r="N9144" s="170">
        <v>1</v>
      </c>
      <c r="O9144" s="170">
        <v>6</v>
      </c>
      <c r="P9144" s="402">
        <v>36000</v>
      </c>
    </row>
    <row r="9145" spans="1:16" ht="33.75" x14ac:dyDescent="0.2">
      <c r="A9145" s="406" t="s">
        <v>3527</v>
      </c>
      <c r="B9145" s="406" t="s">
        <v>3526</v>
      </c>
      <c r="C9145" s="170" t="s">
        <v>2594</v>
      </c>
      <c r="D9145" s="405" t="s">
        <v>4460</v>
      </c>
      <c r="E9145" s="404">
        <v>6500</v>
      </c>
      <c r="F9145" s="434" t="s">
        <v>4459</v>
      </c>
      <c r="G9145" s="403" t="s">
        <v>4458</v>
      </c>
      <c r="H9145" s="170" t="s">
        <v>3574</v>
      </c>
      <c r="I9145" s="170" t="s">
        <v>3534</v>
      </c>
      <c r="J9145" s="155" t="s">
        <v>3574</v>
      </c>
      <c r="K9145" s="170"/>
      <c r="L9145" s="170"/>
      <c r="M9145" s="402"/>
      <c r="N9145" s="170">
        <v>1</v>
      </c>
      <c r="O9145" s="170">
        <v>6</v>
      </c>
      <c r="P9145" s="402">
        <v>39000</v>
      </c>
    </row>
    <row r="9146" spans="1:16" ht="33.75" x14ac:dyDescent="0.2">
      <c r="A9146" s="406" t="s">
        <v>3527</v>
      </c>
      <c r="B9146" s="406" t="s">
        <v>2595</v>
      </c>
      <c r="C9146" s="170" t="s">
        <v>2594</v>
      </c>
      <c r="D9146" s="405" t="s">
        <v>4067</v>
      </c>
      <c r="E9146" s="404">
        <v>5500</v>
      </c>
      <c r="F9146" s="434" t="s">
        <v>4457</v>
      </c>
      <c r="G9146" s="403" t="s">
        <v>4456</v>
      </c>
      <c r="H9146" s="170" t="s">
        <v>4209</v>
      </c>
      <c r="I9146" s="170" t="s">
        <v>3529</v>
      </c>
      <c r="J9146" s="155" t="s">
        <v>4209</v>
      </c>
      <c r="K9146" s="170"/>
      <c r="L9146" s="170"/>
      <c r="M9146" s="402"/>
      <c r="N9146" s="170">
        <v>1</v>
      </c>
      <c r="O9146" s="170">
        <v>1</v>
      </c>
      <c r="P9146" s="402">
        <v>5500</v>
      </c>
    </row>
    <row r="9147" spans="1:16" ht="33.75" x14ac:dyDescent="0.2">
      <c r="A9147" s="406" t="s">
        <v>3527</v>
      </c>
      <c r="B9147" s="406" t="s">
        <v>2595</v>
      </c>
      <c r="C9147" s="170" t="s">
        <v>2594</v>
      </c>
      <c r="D9147" s="405" t="s">
        <v>4067</v>
      </c>
      <c r="E9147" s="404">
        <v>5500</v>
      </c>
      <c r="F9147" s="434" t="s">
        <v>4455</v>
      </c>
      <c r="G9147" s="403" t="s">
        <v>4454</v>
      </c>
      <c r="H9147" s="170" t="s">
        <v>4046</v>
      </c>
      <c r="I9147" s="170" t="s">
        <v>3560</v>
      </c>
      <c r="J9147" s="155" t="s">
        <v>4046</v>
      </c>
      <c r="K9147" s="170"/>
      <c r="L9147" s="170"/>
      <c r="M9147" s="402"/>
      <c r="N9147" s="170">
        <v>1</v>
      </c>
      <c r="O9147" s="170">
        <v>1</v>
      </c>
      <c r="P9147" s="402">
        <v>5500</v>
      </c>
    </row>
    <row r="9148" spans="1:16" ht="33.75" x14ac:dyDescent="0.2">
      <c r="A9148" s="406" t="s">
        <v>3527</v>
      </c>
      <c r="B9148" s="406" t="s">
        <v>3526</v>
      </c>
      <c r="C9148" s="170" t="s">
        <v>2594</v>
      </c>
      <c r="D9148" s="405" t="s">
        <v>4453</v>
      </c>
      <c r="E9148" s="404">
        <v>10000</v>
      </c>
      <c r="F9148" s="434" t="s">
        <v>4452</v>
      </c>
      <c r="G9148" s="403" t="s">
        <v>4451</v>
      </c>
      <c r="H9148" s="170" t="s">
        <v>3570</v>
      </c>
      <c r="I9148" s="170" t="s">
        <v>3529</v>
      </c>
      <c r="J9148" s="155" t="s">
        <v>3570</v>
      </c>
      <c r="K9148" s="170"/>
      <c r="L9148" s="170"/>
      <c r="M9148" s="402"/>
      <c r="N9148" s="170">
        <v>1</v>
      </c>
      <c r="O9148" s="170">
        <v>6</v>
      </c>
      <c r="P9148" s="402">
        <v>60000</v>
      </c>
    </row>
    <row r="9149" spans="1:16" ht="33.75" x14ac:dyDescent="0.2">
      <c r="A9149" s="406" t="s">
        <v>3527</v>
      </c>
      <c r="B9149" s="406" t="s">
        <v>3526</v>
      </c>
      <c r="C9149" s="170" t="s">
        <v>2594</v>
      </c>
      <c r="D9149" s="405" t="s">
        <v>4450</v>
      </c>
      <c r="E9149" s="404">
        <v>3950</v>
      </c>
      <c r="F9149" s="434" t="s">
        <v>4449</v>
      </c>
      <c r="G9149" s="403" t="s">
        <v>4448</v>
      </c>
      <c r="H9149" s="170" t="s">
        <v>3570</v>
      </c>
      <c r="I9149" s="170" t="s">
        <v>3529</v>
      </c>
      <c r="J9149" s="155" t="s">
        <v>3570</v>
      </c>
      <c r="K9149" s="170"/>
      <c r="L9149" s="170"/>
      <c r="M9149" s="402"/>
      <c r="N9149" s="170">
        <v>1</v>
      </c>
      <c r="O9149" s="170">
        <v>6</v>
      </c>
      <c r="P9149" s="402">
        <v>23458</v>
      </c>
    </row>
    <row r="9150" spans="1:16" ht="33.75" x14ac:dyDescent="0.2">
      <c r="A9150" s="406" t="s">
        <v>3527</v>
      </c>
      <c r="B9150" s="406" t="s">
        <v>3526</v>
      </c>
      <c r="C9150" s="170" t="s">
        <v>2594</v>
      </c>
      <c r="D9150" s="405" t="s">
        <v>4447</v>
      </c>
      <c r="E9150" s="404">
        <v>6000</v>
      </c>
      <c r="F9150" s="434" t="s">
        <v>4446</v>
      </c>
      <c r="G9150" s="403" t="s">
        <v>4445</v>
      </c>
      <c r="H9150" s="170" t="s">
        <v>3617</v>
      </c>
      <c r="I9150" s="170" t="s">
        <v>3529</v>
      </c>
      <c r="J9150" s="155" t="s">
        <v>3617</v>
      </c>
      <c r="K9150" s="170"/>
      <c r="L9150" s="170"/>
      <c r="M9150" s="402"/>
      <c r="N9150" s="170">
        <v>1</v>
      </c>
      <c r="O9150" s="170">
        <v>6</v>
      </c>
      <c r="P9150" s="402">
        <v>36000</v>
      </c>
    </row>
    <row r="9151" spans="1:16" ht="33.75" x14ac:dyDescent="0.2">
      <c r="A9151" s="406" t="s">
        <v>3527</v>
      </c>
      <c r="B9151" s="406" t="s">
        <v>3526</v>
      </c>
      <c r="C9151" s="170" t="s">
        <v>2594</v>
      </c>
      <c r="D9151" s="405" t="s">
        <v>3670</v>
      </c>
      <c r="E9151" s="404">
        <v>3950</v>
      </c>
      <c r="F9151" s="434" t="s">
        <v>4444</v>
      </c>
      <c r="G9151" s="403" t="s">
        <v>4443</v>
      </c>
      <c r="H9151" s="170" t="s">
        <v>3567</v>
      </c>
      <c r="I9151" s="170" t="s">
        <v>3529</v>
      </c>
      <c r="J9151" s="155" t="s">
        <v>3567</v>
      </c>
      <c r="K9151" s="170"/>
      <c r="L9151" s="170"/>
      <c r="M9151" s="402"/>
      <c r="N9151" s="170">
        <v>1</v>
      </c>
      <c r="O9151" s="170">
        <v>6</v>
      </c>
      <c r="P9151" s="402">
        <v>23700</v>
      </c>
    </row>
    <row r="9152" spans="1:16" ht="33.75" x14ac:dyDescent="0.2">
      <c r="A9152" s="406" t="s">
        <v>3527</v>
      </c>
      <c r="B9152" s="406" t="s">
        <v>3526</v>
      </c>
      <c r="C9152" s="170" t="s">
        <v>2594</v>
      </c>
      <c r="D9152" s="405" t="s">
        <v>4442</v>
      </c>
      <c r="E9152" s="404">
        <v>10000</v>
      </c>
      <c r="F9152" s="434" t="s">
        <v>4441</v>
      </c>
      <c r="G9152" s="403" t="s">
        <v>4440</v>
      </c>
      <c r="H9152" s="170" t="s">
        <v>4439</v>
      </c>
      <c r="I9152" s="170" t="s">
        <v>3529</v>
      </c>
      <c r="J9152" s="155" t="s">
        <v>4439</v>
      </c>
      <c r="K9152" s="170"/>
      <c r="L9152" s="170"/>
      <c r="M9152" s="402"/>
      <c r="N9152" s="170">
        <v>1</v>
      </c>
      <c r="O9152" s="170">
        <v>6</v>
      </c>
      <c r="P9152" s="402">
        <v>60000</v>
      </c>
    </row>
    <row r="9153" spans="1:16" ht="33.75" x14ac:dyDescent="0.2">
      <c r="A9153" s="406" t="s">
        <v>3527</v>
      </c>
      <c r="B9153" s="406" t="s">
        <v>2595</v>
      </c>
      <c r="C9153" s="170" t="s">
        <v>2594</v>
      </c>
      <c r="D9153" s="405" t="s">
        <v>3616</v>
      </c>
      <c r="E9153" s="404">
        <v>3000</v>
      </c>
      <c r="F9153" s="434" t="s">
        <v>4438</v>
      </c>
      <c r="G9153" s="403" t="s">
        <v>4437</v>
      </c>
      <c r="H9153" s="170" t="s">
        <v>3574</v>
      </c>
      <c r="I9153" s="170" t="s">
        <v>3529</v>
      </c>
      <c r="J9153" s="155" t="s">
        <v>3574</v>
      </c>
      <c r="K9153" s="170"/>
      <c r="L9153" s="170"/>
      <c r="M9153" s="402"/>
      <c r="N9153" s="170">
        <v>1</v>
      </c>
      <c r="O9153" s="170">
        <v>2</v>
      </c>
      <c r="P9153" s="402">
        <v>5100</v>
      </c>
    </row>
    <row r="9154" spans="1:16" ht="33.75" x14ac:dyDescent="0.2">
      <c r="A9154" s="406" t="s">
        <v>3527</v>
      </c>
      <c r="B9154" s="406" t="s">
        <v>3526</v>
      </c>
      <c r="C9154" s="170" t="s">
        <v>2594</v>
      </c>
      <c r="D9154" s="405" t="s">
        <v>3740</v>
      </c>
      <c r="E9154" s="404">
        <v>3500</v>
      </c>
      <c r="F9154" s="434" t="s">
        <v>4436</v>
      </c>
      <c r="G9154" s="403" t="s">
        <v>4435</v>
      </c>
      <c r="H9154" s="170" t="s">
        <v>3542</v>
      </c>
      <c r="I9154" s="170" t="s">
        <v>3534</v>
      </c>
      <c r="J9154" s="155" t="s">
        <v>3542</v>
      </c>
      <c r="K9154" s="170"/>
      <c r="L9154" s="170"/>
      <c r="M9154" s="402"/>
      <c r="N9154" s="170">
        <v>1</v>
      </c>
      <c r="O9154" s="170">
        <v>6</v>
      </c>
      <c r="P9154" s="402">
        <v>21000</v>
      </c>
    </row>
    <row r="9155" spans="1:16" ht="33.75" x14ac:dyDescent="0.2">
      <c r="A9155" s="406" t="s">
        <v>3527</v>
      </c>
      <c r="B9155" s="406" t="s">
        <v>3526</v>
      </c>
      <c r="C9155" s="170" t="s">
        <v>2594</v>
      </c>
      <c r="D9155" s="405" t="s">
        <v>3566</v>
      </c>
      <c r="E9155" s="404">
        <v>3500</v>
      </c>
      <c r="F9155" s="434" t="s">
        <v>4434</v>
      </c>
      <c r="G9155" s="403" t="s">
        <v>4433</v>
      </c>
      <c r="H9155" s="170" t="s">
        <v>3542</v>
      </c>
      <c r="I9155" s="170" t="s">
        <v>3534</v>
      </c>
      <c r="J9155" s="155" t="s">
        <v>3542</v>
      </c>
      <c r="K9155" s="170"/>
      <c r="L9155" s="170"/>
      <c r="M9155" s="402"/>
      <c r="N9155" s="170">
        <v>1</v>
      </c>
      <c r="O9155" s="170">
        <v>6</v>
      </c>
      <c r="P9155" s="402">
        <v>21000</v>
      </c>
    </row>
    <row r="9156" spans="1:16" ht="33.75" x14ac:dyDescent="0.2">
      <c r="A9156" s="406" t="s">
        <v>3527</v>
      </c>
      <c r="B9156" s="406" t="s">
        <v>3526</v>
      </c>
      <c r="C9156" s="170" t="s">
        <v>2594</v>
      </c>
      <c r="D9156" s="405" t="s">
        <v>4432</v>
      </c>
      <c r="E9156" s="404">
        <v>5500</v>
      </c>
      <c r="F9156" s="434" t="s">
        <v>4430</v>
      </c>
      <c r="G9156" s="403" t="s">
        <v>4429</v>
      </c>
      <c r="H9156" s="170" t="s">
        <v>3979</v>
      </c>
      <c r="I9156" s="170" t="s">
        <v>3529</v>
      </c>
      <c r="J9156" s="155" t="s">
        <v>3979</v>
      </c>
      <c r="K9156" s="170"/>
      <c r="L9156" s="170"/>
      <c r="M9156" s="402"/>
      <c r="N9156" s="170">
        <v>1</v>
      </c>
      <c r="O9156" s="170">
        <v>6</v>
      </c>
      <c r="P9156" s="402">
        <v>33066.67</v>
      </c>
    </row>
    <row r="9157" spans="1:16" ht="33.75" x14ac:dyDescent="0.2">
      <c r="A9157" s="406" t="s">
        <v>3527</v>
      </c>
      <c r="B9157" s="406" t="s">
        <v>3526</v>
      </c>
      <c r="C9157" s="170" t="s">
        <v>2594</v>
      </c>
      <c r="D9157" s="405" t="s">
        <v>4431</v>
      </c>
      <c r="E9157" s="404">
        <v>3500</v>
      </c>
      <c r="F9157" s="434" t="s">
        <v>4430</v>
      </c>
      <c r="G9157" s="403" t="s">
        <v>4429</v>
      </c>
      <c r="H9157" s="170" t="s">
        <v>3979</v>
      </c>
      <c r="I9157" s="170" t="s">
        <v>3529</v>
      </c>
      <c r="J9157" s="155" t="s">
        <v>3979</v>
      </c>
      <c r="K9157" s="170"/>
      <c r="L9157" s="170"/>
      <c r="M9157" s="402"/>
      <c r="N9157" s="170">
        <v>1</v>
      </c>
      <c r="O9157" s="170">
        <v>1</v>
      </c>
      <c r="P9157" s="402">
        <v>4121.83</v>
      </c>
    </row>
    <row r="9158" spans="1:16" ht="33.75" x14ac:dyDescent="0.2">
      <c r="A9158" s="406" t="s">
        <v>3527</v>
      </c>
      <c r="B9158" s="406" t="s">
        <v>3526</v>
      </c>
      <c r="C9158" s="170" t="s">
        <v>2594</v>
      </c>
      <c r="D9158" s="405" t="s">
        <v>3548</v>
      </c>
      <c r="E9158" s="404">
        <v>3000</v>
      </c>
      <c r="F9158" s="434" t="s">
        <v>4428</v>
      </c>
      <c r="G9158" s="403" t="s">
        <v>4427</v>
      </c>
      <c r="H9158" s="170" t="s">
        <v>3574</v>
      </c>
      <c r="I9158" s="170" t="s">
        <v>3522</v>
      </c>
      <c r="J9158" s="155" t="s">
        <v>3574</v>
      </c>
      <c r="K9158" s="170"/>
      <c r="L9158" s="170"/>
      <c r="M9158" s="402"/>
      <c r="N9158" s="170">
        <v>1</v>
      </c>
      <c r="O9158" s="170">
        <v>6</v>
      </c>
      <c r="P9158" s="402">
        <v>18000</v>
      </c>
    </row>
    <row r="9159" spans="1:16" ht="33.75" x14ac:dyDescent="0.2">
      <c r="A9159" s="406" t="s">
        <v>3527</v>
      </c>
      <c r="B9159" s="406" t="s">
        <v>2595</v>
      </c>
      <c r="C9159" s="170" t="s">
        <v>2594</v>
      </c>
      <c r="D9159" s="405" t="s">
        <v>3616</v>
      </c>
      <c r="E9159" s="404">
        <v>3000</v>
      </c>
      <c r="F9159" s="434" t="s">
        <v>4426</v>
      </c>
      <c r="G9159" s="403" t="s">
        <v>4425</v>
      </c>
      <c r="H9159" s="170" t="s">
        <v>3567</v>
      </c>
      <c r="I9159" s="170" t="s">
        <v>3529</v>
      </c>
      <c r="J9159" s="155" t="s">
        <v>3567</v>
      </c>
      <c r="K9159" s="170"/>
      <c r="L9159" s="170"/>
      <c r="M9159" s="402"/>
      <c r="N9159" s="170">
        <v>1</v>
      </c>
      <c r="O9159" s="170">
        <v>2</v>
      </c>
      <c r="P9159" s="402">
        <v>5100</v>
      </c>
    </row>
    <row r="9160" spans="1:16" ht="33.75" x14ac:dyDescent="0.2">
      <c r="A9160" s="406" t="s">
        <v>3527</v>
      </c>
      <c r="B9160" s="406" t="s">
        <v>3526</v>
      </c>
      <c r="C9160" s="170" t="s">
        <v>2594</v>
      </c>
      <c r="D9160" s="405" t="s">
        <v>3809</v>
      </c>
      <c r="E9160" s="404">
        <v>2300</v>
      </c>
      <c r="F9160" s="434" t="s">
        <v>4424</v>
      </c>
      <c r="G9160" s="403" t="s">
        <v>4423</v>
      </c>
      <c r="H9160" s="170" t="s">
        <v>3890</v>
      </c>
      <c r="I9160" s="170" t="s">
        <v>3522</v>
      </c>
      <c r="J9160" s="155" t="s">
        <v>3890</v>
      </c>
      <c r="K9160" s="170"/>
      <c r="L9160" s="170"/>
      <c r="M9160" s="402"/>
      <c r="N9160" s="170">
        <v>1</v>
      </c>
      <c r="O9160" s="170">
        <v>6</v>
      </c>
      <c r="P9160" s="402">
        <v>13800</v>
      </c>
    </row>
    <row r="9161" spans="1:16" ht="33.75" x14ac:dyDescent="0.2">
      <c r="A9161" s="406" t="s">
        <v>3527</v>
      </c>
      <c r="B9161" s="406" t="s">
        <v>3526</v>
      </c>
      <c r="C9161" s="170" t="s">
        <v>2594</v>
      </c>
      <c r="D9161" s="405" t="s">
        <v>3548</v>
      </c>
      <c r="E9161" s="404">
        <v>3000</v>
      </c>
      <c r="F9161" s="434" t="s">
        <v>4422</v>
      </c>
      <c r="G9161" s="403" t="s">
        <v>4421</v>
      </c>
      <c r="H9161" s="170" t="s">
        <v>3574</v>
      </c>
      <c r="I9161" s="170" t="s">
        <v>3534</v>
      </c>
      <c r="J9161" s="155" t="s">
        <v>3574</v>
      </c>
      <c r="K9161" s="170"/>
      <c r="L9161" s="170"/>
      <c r="M9161" s="402"/>
      <c r="N9161" s="170">
        <v>1</v>
      </c>
      <c r="O9161" s="170">
        <v>6</v>
      </c>
      <c r="P9161" s="402">
        <v>18000</v>
      </c>
    </row>
    <row r="9162" spans="1:16" ht="33.75" x14ac:dyDescent="0.2">
      <c r="A9162" s="406" t="s">
        <v>3527</v>
      </c>
      <c r="B9162" s="406" t="s">
        <v>3526</v>
      </c>
      <c r="C9162" s="170" t="s">
        <v>2594</v>
      </c>
      <c r="D9162" s="405" t="s">
        <v>3627</v>
      </c>
      <c r="E9162" s="404">
        <v>3500</v>
      </c>
      <c r="F9162" s="434" t="s">
        <v>4420</v>
      </c>
      <c r="G9162" s="403" t="s">
        <v>4419</v>
      </c>
      <c r="H9162" s="170" t="s">
        <v>3542</v>
      </c>
      <c r="I9162" s="170" t="s">
        <v>3534</v>
      </c>
      <c r="J9162" s="155" t="s">
        <v>3542</v>
      </c>
      <c r="K9162" s="170"/>
      <c r="L9162" s="170"/>
      <c r="M9162" s="402"/>
      <c r="N9162" s="170">
        <v>1</v>
      </c>
      <c r="O9162" s="170">
        <v>6</v>
      </c>
      <c r="P9162" s="402">
        <v>21000</v>
      </c>
    </row>
    <row r="9163" spans="1:16" ht="33.75" x14ac:dyDescent="0.2">
      <c r="A9163" s="406" t="s">
        <v>3527</v>
      </c>
      <c r="B9163" s="406" t="s">
        <v>3526</v>
      </c>
      <c r="C9163" s="170" t="s">
        <v>2594</v>
      </c>
      <c r="D9163" s="405" t="s">
        <v>4418</v>
      </c>
      <c r="E9163" s="404">
        <v>3950</v>
      </c>
      <c r="F9163" s="434" t="s">
        <v>4417</v>
      </c>
      <c r="G9163" s="403" t="s">
        <v>4416</v>
      </c>
      <c r="H9163" s="170" t="s">
        <v>3542</v>
      </c>
      <c r="I9163" s="170" t="s">
        <v>3529</v>
      </c>
      <c r="J9163" s="155" t="s">
        <v>3542</v>
      </c>
      <c r="K9163" s="170"/>
      <c r="L9163" s="170"/>
      <c r="M9163" s="402"/>
      <c r="N9163" s="170">
        <v>1</v>
      </c>
      <c r="O9163" s="170">
        <v>6</v>
      </c>
      <c r="P9163" s="402">
        <v>15794.66</v>
      </c>
    </row>
    <row r="9164" spans="1:16" ht="33.75" x14ac:dyDescent="0.2">
      <c r="A9164" s="406" t="s">
        <v>3527</v>
      </c>
      <c r="B9164" s="406" t="s">
        <v>3526</v>
      </c>
      <c r="C9164" s="170" t="s">
        <v>2594</v>
      </c>
      <c r="D9164" s="405" t="s">
        <v>4415</v>
      </c>
      <c r="E9164" s="404">
        <v>3950</v>
      </c>
      <c r="F9164" s="434" t="s">
        <v>4414</v>
      </c>
      <c r="G9164" s="403" t="s">
        <v>4413</v>
      </c>
      <c r="H9164" s="170" t="s">
        <v>3533</v>
      </c>
      <c r="I9164" s="170" t="s">
        <v>3529</v>
      </c>
      <c r="J9164" s="155" t="s">
        <v>3533</v>
      </c>
      <c r="K9164" s="170"/>
      <c r="L9164" s="170"/>
      <c r="M9164" s="402"/>
      <c r="N9164" s="170">
        <v>1</v>
      </c>
      <c r="O9164" s="170">
        <v>6</v>
      </c>
      <c r="P9164" s="402">
        <v>23700</v>
      </c>
    </row>
    <row r="9165" spans="1:16" ht="33.75" x14ac:dyDescent="0.2">
      <c r="A9165" s="406" t="s">
        <v>3527</v>
      </c>
      <c r="B9165" s="406" t="s">
        <v>3526</v>
      </c>
      <c r="C9165" s="170" t="s">
        <v>2594</v>
      </c>
      <c r="D9165" s="405" t="s">
        <v>3532</v>
      </c>
      <c r="E9165" s="404">
        <v>2500</v>
      </c>
      <c r="F9165" s="434" t="s">
        <v>4412</v>
      </c>
      <c r="G9165" s="403" t="s">
        <v>4411</v>
      </c>
      <c r="H9165" s="170" t="s">
        <v>3779</v>
      </c>
      <c r="I9165" s="170" t="s">
        <v>3623</v>
      </c>
      <c r="J9165" s="155" t="s">
        <v>3623</v>
      </c>
      <c r="K9165" s="170"/>
      <c r="L9165" s="170"/>
      <c r="M9165" s="402"/>
      <c r="N9165" s="170">
        <v>1</v>
      </c>
      <c r="O9165" s="170">
        <v>6</v>
      </c>
      <c r="P9165" s="402">
        <v>15000</v>
      </c>
    </row>
    <row r="9166" spans="1:16" ht="33.75" x14ac:dyDescent="0.2">
      <c r="A9166" s="406" t="s">
        <v>3527</v>
      </c>
      <c r="B9166" s="406" t="s">
        <v>3526</v>
      </c>
      <c r="C9166" s="170" t="s">
        <v>2594</v>
      </c>
      <c r="D9166" s="405" t="s">
        <v>3677</v>
      </c>
      <c r="E9166" s="404">
        <v>3300</v>
      </c>
      <c r="F9166" s="434" t="s">
        <v>4410</v>
      </c>
      <c r="G9166" s="403" t="s">
        <v>4409</v>
      </c>
      <c r="H9166" s="170" t="s">
        <v>3538</v>
      </c>
      <c r="I9166" s="170" t="s">
        <v>3522</v>
      </c>
      <c r="J9166" s="155" t="s">
        <v>3538</v>
      </c>
      <c r="K9166" s="170"/>
      <c r="L9166" s="170"/>
      <c r="M9166" s="402"/>
      <c r="N9166" s="170">
        <v>1</v>
      </c>
      <c r="O9166" s="170">
        <v>6</v>
      </c>
      <c r="P9166" s="402">
        <v>19800</v>
      </c>
    </row>
    <row r="9167" spans="1:16" ht="33.75" x14ac:dyDescent="0.2">
      <c r="A9167" s="406" t="s">
        <v>3527</v>
      </c>
      <c r="B9167" s="406" t="s">
        <v>3526</v>
      </c>
      <c r="C9167" s="170" t="s">
        <v>2594</v>
      </c>
      <c r="D9167" s="405" t="s">
        <v>4408</v>
      </c>
      <c r="E9167" s="404">
        <v>2500</v>
      </c>
      <c r="F9167" s="434" t="s">
        <v>4407</v>
      </c>
      <c r="G9167" s="403" t="s">
        <v>4406</v>
      </c>
      <c r="H9167" s="170" t="s">
        <v>3542</v>
      </c>
      <c r="I9167" s="170" t="s">
        <v>3534</v>
      </c>
      <c r="J9167" s="155" t="s">
        <v>3542</v>
      </c>
      <c r="K9167" s="170"/>
      <c r="L9167" s="170"/>
      <c r="M9167" s="402"/>
      <c r="N9167" s="170">
        <v>1</v>
      </c>
      <c r="O9167" s="170">
        <v>6</v>
      </c>
      <c r="P9167" s="402">
        <v>15000</v>
      </c>
    </row>
    <row r="9168" spans="1:16" ht="33.75" x14ac:dyDescent="0.2">
      <c r="A9168" s="406" t="s">
        <v>3527</v>
      </c>
      <c r="B9168" s="406" t="s">
        <v>3526</v>
      </c>
      <c r="C9168" s="170" t="s">
        <v>2594</v>
      </c>
      <c r="D9168" s="405" t="s">
        <v>3964</v>
      </c>
      <c r="E9168" s="404">
        <v>1800</v>
      </c>
      <c r="F9168" s="434" t="s">
        <v>4405</v>
      </c>
      <c r="G9168" s="403" t="s">
        <v>4404</v>
      </c>
      <c r="H9168" s="170" t="s">
        <v>3570</v>
      </c>
      <c r="I9168" s="170" t="s">
        <v>3529</v>
      </c>
      <c r="J9168" s="155" t="s">
        <v>3570</v>
      </c>
      <c r="K9168" s="170"/>
      <c r="L9168" s="170"/>
      <c r="M9168" s="402"/>
      <c r="N9168" s="170">
        <v>1</v>
      </c>
      <c r="O9168" s="170">
        <v>6</v>
      </c>
      <c r="P9168" s="402">
        <v>10800</v>
      </c>
    </row>
    <row r="9169" spans="1:16" ht="33.75" x14ac:dyDescent="0.2">
      <c r="A9169" s="406" t="s">
        <v>3527</v>
      </c>
      <c r="B9169" s="406" t="s">
        <v>3526</v>
      </c>
      <c r="C9169" s="170" t="s">
        <v>2594</v>
      </c>
      <c r="D9169" s="405" t="s">
        <v>3598</v>
      </c>
      <c r="E9169" s="404">
        <v>3500</v>
      </c>
      <c r="F9169" s="434" t="s">
        <v>4403</v>
      </c>
      <c r="G9169" s="403" t="s">
        <v>4402</v>
      </c>
      <c r="H9169" s="170" t="s">
        <v>3533</v>
      </c>
      <c r="I9169" s="170" t="s">
        <v>3529</v>
      </c>
      <c r="J9169" s="155" t="s">
        <v>3533</v>
      </c>
      <c r="K9169" s="170"/>
      <c r="L9169" s="170"/>
      <c r="M9169" s="402"/>
      <c r="N9169" s="170">
        <v>1</v>
      </c>
      <c r="O9169" s="170">
        <v>6</v>
      </c>
      <c r="P9169" s="402">
        <v>21000</v>
      </c>
    </row>
    <row r="9170" spans="1:16" ht="33.75" x14ac:dyDescent="0.2">
      <c r="A9170" s="406" t="s">
        <v>3527</v>
      </c>
      <c r="B9170" s="406" t="s">
        <v>3526</v>
      </c>
      <c r="C9170" s="170" t="s">
        <v>2594</v>
      </c>
      <c r="D9170" s="405" t="s">
        <v>4401</v>
      </c>
      <c r="E9170" s="404">
        <v>1600</v>
      </c>
      <c r="F9170" s="434" t="s">
        <v>4400</v>
      </c>
      <c r="G9170" s="403" t="s">
        <v>4399</v>
      </c>
      <c r="H9170" s="170" t="s">
        <v>3533</v>
      </c>
      <c r="I9170" s="170" t="s">
        <v>3534</v>
      </c>
      <c r="J9170" s="155" t="s">
        <v>3533</v>
      </c>
      <c r="K9170" s="170"/>
      <c r="L9170" s="170"/>
      <c r="M9170" s="402"/>
      <c r="N9170" s="170">
        <v>1</v>
      </c>
      <c r="O9170" s="170">
        <v>6</v>
      </c>
      <c r="P9170" s="402">
        <v>9600</v>
      </c>
    </row>
    <row r="9171" spans="1:16" ht="33.75" x14ac:dyDescent="0.2">
      <c r="A9171" s="406" t="s">
        <v>3527</v>
      </c>
      <c r="B9171" s="406" t="s">
        <v>3526</v>
      </c>
      <c r="C9171" s="170" t="s">
        <v>2594</v>
      </c>
      <c r="D9171" s="405" t="s">
        <v>3740</v>
      </c>
      <c r="E9171" s="404">
        <v>3500</v>
      </c>
      <c r="F9171" s="434" t="s">
        <v>4398</v>
      </c>
      <c r="G9171" s="403" t="s">
        <v>4397</v>
      </c>
      <c r="H9171" s="170" t="s">
        <v>3533</v>
      </c>
      <c r="I9171" s="170" t="s">
        <v>3534</v>
      </c>
      <c r="J9171" s="155" t="s">
        <v>3533</v>
      </c>
      <c r="K9171" s="170"/>
      <c r="L9171" s="170"/>
      <c r="M9171" s="402"/>
      <c r="N9171" s="170">
        <v>1</v>
      </c>
      <c r="O9171" s="170">
        <v>6</v>
      </c>
      <c r="P9171" s="402">
        <v>21000</v>
      </c>
    </row>
    <row r="9172" spans="1:16" ht="33.75" x14ac:dyDescent="0.2">
      <c r="A9172" s="406" t="s">
        <v>3527</v>
      </c>
      <c r="B9172" s="406" t="s">
        <v>3526</v>
      </c>
      <c r="C9172" s="170" t="s">
        <v>2594</v>
      </c>
      <c r="D9172" s="405" t="s">
        <v>3627</v>
      </c>
      <c r="E9172" s="404">
        <v>3500</v>
      </c>
      <c r="F9172" s="434" t="s">
        <v>4396</v>
      </c>
      <c r="G9172" s="403" t="s">
        <v>4395</v>
      </c>
      <c r="H9172" s="170" t="s">
        <v>3999</v>
      </c>
      <c r="I9172" s="170" t="s">
        <v>3623</v>
      </c>
      <c r="J9172" s="155" t="s">
        <v>3623</v>
      </c>
      <c r="K9172" s="170"/>
      <c r="L9172" s="170"/>
      <c r="M9172" s="402"/>
      <c r="N9172" s="170">
        <v>1</v>
      </c>
      <c r="O9172" s="170">
        <v>6</v>
      </c>
      <c r="P9172" s="402">
        <v>21000</v>
      </c>
    </row>
    <row r="9173" spans="1:16" ht="33.75" x14ac:dyDescent="0.2">
      <c r="A9173" s="406" t="s">
        <v>3527</v>
      </c>
      <c r="B9173" s="406" t="s">
        <v>3526</v>
      </c>
      <c r="C9173" s="170" t="s">
        <v>2594</v>
      </c>
      <c r="D9173" s="405" t="s">
        <v>3598</v>
      </c>
      <c r="E9173" s="404">
        <v>3500</v>
      </c>
      <c r="F9173" s="434" t="s">
        <v>4394</v>
      </c>
      <c r="G9173" s="403" t="s">
        <v>4393</v>
      </c>
      <c r="H9173" s="170" t="s">
        <v>3538</v>
      </c>
      <c r="I9173" s="170" t="s">
        <v>3522</v>
      </c>
      <c r="J9173" s="155" t="s">
        <v>3538</v>
      </c>
      <c r="K9173" s="170"/>
      <c r="L9173" s="170"/>
      <c r="M9173" s="402"/>
      <c r="N9173" s="170">
        <v>1</v>
      </c>
      <c r="O9173" s="170">
        <v>6</v>
      </c>
      <c r="P9173" s="402">
        <v>21000</v>
      </c>
    </row>
    <row r="9174" spans="1:16" ht="33.75" x14ac:dyDescent="0.2">
      <c r="A9174" s="406" t="s">
        <v>3527</v>
      </c>
      <c r="B9174" s="406" t="s">
        <v>2595</v>
      </c>
      <c r="C9174" s="170" t="s">
        <v>2594</v>
      </c>
      <c r="D9174" s="405" t="s">
        <v>3616</v>
      </c>
      <c r="E9174" s="404">
        <v>3000</v>
      </c>
      <c r="F9174" s="434" t="s">
        <v>4392</v>
      </c>
      <c r="G9174" s="403" t="s">
        <v>4391</v>
      </c>
      <c r="H9174" s="170" t="s">
        <v>3574</v>
      </c>
      <c r="I9174" s="170" t="s">
        <v>3534</v>
      </c>
      <c r="J9174" s="155" t="s">
        <v>3574</v>
      </c>
      <c r="K9174" s="170"/>
      <c r="L9174" s="170"/>
      <c r="M9174" s="402"/>
      <c r="N9174" s="170">
        <v>1</v>
      </c>
      <c r="O9174" s="170">
        <v>2</v>
      </c>
      <c r="P9174" s="402">
        <v>5100</v>
      </c>
    </row>
    <row r="9175" spans="1:16" ht="33.75" x14ac:dyDescent="0.2">
      <c r="A9175" s="406" t="s">
        <v>3527</v>
      </c>
      <c r="B9175" s="406" t="s">
        <v>3526</v>
      </c>
      <c r="C9175" s="170" t="s">
        <v>2594</v>
      </c>
      <c r="D9175" s="405" t="s">
        <v>3548</v>
      </c>
      <c r="E9175" s="404">
        <v>3000</v>
      </c>
      <c r="F9175" s="434" t="s">
        <v>4390</v>
      </c>
      <c r="G9175" s="403" t="s">
        <v>4389</v>
      </c>
      <c r="H9175" s="170" t="s">
        <v>3533</v>
      </c>
      <c r="I9175" s="170" t="s">
        <v>3529</v>
      </c>
      <c r="J9175" s="155" t="s">
        <v>3533</v>
      </c>
      <c r="K9175" s="170"/>
      <c r="L9175" s="170"/>
      <c r="M9175" s="402"/>
      <c r="N9175" s="170">
        <v>1</v>
      </c>
      <c r="O9175" s="170">
        <v>6</v>
      </c>
      <c r="P9175" s="402">
        <v>18000</v>
      </c>
    </row>
    <row r="9176" spans="1:16" ht="33.75" x14ac:dyDescent="0.2">
      <c r="A9176" s="406" t="s">
        <v>3527</v>
      </c>
      <c r="B9176" s="406" t="s">
        <v>3526</v>
      </c>
      <c r="C9176" s="170" t="s">
        <v>2594</v>
      </c>
      <c r="D9176" s="405" t="s">
        <v>4010</v>
      </c>
      <c r="E9176" s="404">
        <v>1500</v>
      </c>
      <c r="F9176" s="434" t="s">
        <v>4388</v>
      </c>
      <c r="G9176" s="403" t="s">
        <v>4387</v>
      </c>
      <c r="H9176" s="170" t="s">
        <v>4386</v>
      </c>
      <c r="I9176" s="170" t="s">
        <v>3534</v>
      </c>
      <c r="J9176" s="155" t="s">
        <v>4386</v>
      </c>
      <c r="K9176" s="170"/>
      <c r="L9176" s="170"/>
      <c r="M9176" s="402"/>
      <c r="N9176" s="170">
        <v>1</v>
      </c>
      <c r="O9176" s="170">
        <v>6</v>
      </c>
      <c r="P9176" s="402">
        <v>9000</v>
      </c>
    </row>
    <row r="9177" spans="1:16" ht="33.75" x14ac:dyDescent="0.2">
      <c r="A9177" s="406" t="s">
        <v>3527</v>
      </c>
      <c r="B9177" s="406" t="s">
        <v>3526</v>
      </c>
      <c r="C9177" s="170" t="s">
        <v>2594</v>
      </c>
      <c r="D9177" s="405" t="s">
        <v>4385</v>
      </c>
      <c r="E9177" s="404">
        <v>5500</v>
      </c>
      <c r="F9177" s="434" t="s">
        <v>4384</v>
      </c>
      <c r="G9177" s="403" t="s">
        <v>4383</v>
      </c>
      <c r="H9177" s="170" t="s">
        <v>3542</v>
      </c>
      <c r="I9177" s="170" t="s">
        <v>3529</v>
      </c>
      <c r="J9177" s="155" t="s">
        <v>3542</v>
      </c>
      <c r="K9177" s="170"/>
      <c r="L9177" s="170"/>
      <c r="M9177" s="402"/>
      <c r="N9177" s="170">
        <v>1</v>
      </c>
      <c r="O9177" s="170">
        <v>6</v>
      </c>
      <c r="P9177" s="402">
        <v>33000</v>
      </c>
    </row>
    <row r="9178" spans="1:16" ht="33.75" x14ac:dyDescent="0.2">
      <c r="A9178" s="406" t="s">
        <v>3527</v>
      </c>
      <c r="B9178" s="406" t="s">
        <v>3526</v>
      </c>
      <c r="C9178" s="170" t="s">
        <v>2594</v>
      </c>
      <c r="D9178" s="405" t="s">
        <v>3670</v>
      </c>
      <c r="E9178" s="404">
        <v>3950</v>
      </c>
      <c r="F9178" s="434" t="s">
        <v>4382</v>
      </c>
      <c r="G9178" s="403" t="s">
        <v>4381</v>
      </c>
      <c r="H9178" s="170" t="s">
        <v>4380</v>
      </c>
      <c r="I9178" s="170" t="s">
        <v>3534</v>
      </c>
      <c r="J9178" s="155" t="s">
        <v>4380</v>
      </c>
      <c r="K9178" s="170"/>
      <c r="L9178" s="170"/>
      <c r="M9178" s="402"/>
      <c r="N9178" s="170">
        <v>1</v>
      </c>
      <c r="O9178" s="170">
        <v>6</v>
      </c>
      <c r="P9178" s="402">
        <v>23700</v>
      </c>
    </row>
    <row r="9179" spans="1:16" ht="33.75" x14ac:dyDescent="0.2">
      <c r="A9179" s="406" t="s">
        <v>3527</v>
      </c>
      <c r="B9179" s="406" t="s">
        <v>3526</v>
      </c>
      <c r="C9179" s="170" t="s">
        <v>2594</v>
      </c>
      <c r="D9179" s="405" t="s">
        <v>3670</v>
      </c>
      <c r="E9179" s="404">
        <v>3950</v>
      </c>
      <c r="F9179" s="434" t="s">
        <v>4379</v>
      </c>
      <c r="G9179" s="403" t="s">
        <v>4378</v>
      </c>
      <c r="H9179" s="170" t="s">
        <v>3542</v>
      </c>
      <c r="I9179" s="170" t="s">
        <v>3534</v>
      </c>
      <c r="J9179" s="155" t="s">
        <v>3542</v>
      </c>
      <c r="K9179" s="170"/>
      <c r="L9179" s="170"/>
      <c r="M9179" s="402"/>
      <c r="N9179" s="170">
        <v>1</v>
      </c>
      <c r="O9179" s="170">
        <v>6</v>
      </c>
      <c r="P9179" s="402">
        <v>23700</v>
      </c>
    </row>
    <row r="9180" spans="1:16" ht="33.75" x14ac:dyDescent="0.2">
      <c r="A9180" s="406" t="s">
        <v>3527</v>
      </c>
      <c r="B9180" s="406" t="s">
        <v>3526</v>
      </c>
      <c r="C9180" s="170" t="s">
        <v>2594</v>
      </c>
      <c r="D9180" s="405" t="s">
        <v>4262</v>
      </c>
      <c r="E9180" s="404">
        <v>1639</v>
      </c>
      <c r="F9180" s="434" t="s">
        <v>4377</v>
      </c>
      <c r="G9180" s="403" t="s">
        <v>4376</v>
      </c>
      <c r="H9180" s="170" t="s">
        <v>3574</v>
      </c>
      <c r="I9180" s="170" t="s">
        <v>3534</v>
      </c>
      <c r="J9180" s="155" t="s">
        <v>3574</v>
      </c>
      <c r="K9180" s="170"/>
      <c r="L9180" s="170"/>
      <c r="M9180" s="402"/>
      <c r="N9180" s="170">
        <v>1</v>
      </c>
      <c r="O9180" s="170">
        <v>6</v>
      </c>
      <c r="P9180" s="402">
        <v>9670.0999999999985</v>
      </c>
    </row>
    <row r="9181" spans="1:16" ht="33.75" x14ac:dyDescent="0.2">
      <c r="A9181" s="406" t="s">
        <v>3527</v>
      </c>
      <c r="B9181" s="406" t="s">
        <v>3526</v>
      </c>
      <c r="C9181" s="170" t="s">
        <v>2594</v>
      </c>
      <c r="D9181" s="405" t="s">
        <v>3655</v>
      </c>
      <c r="E9181" s="404">
        <v>2057</v>
      </c>
      <c r="F9181" s="434" t="s">
        <v>4375</v>
      </c>
      <c r="G9181" s="403" t="s">
        <v>4374</v>
      </c>
      <c r="H9181" s="170" t="s">
        <v>4373</v>
      </c>
      <c r="I9181" s="170" t="s">
        <v>3534</v>
      </c>
      <c r="J9181" s="155" t="s">
        <v>4373</v>
      </c>
      <c r="K9181" s="170"/>
      <c r="L9181" s="170"/>
      <c r="M9181" s="402"/>
      <c r="N9181" s="170">
        <v>1</v>
      </c>
      <c r="O9181" s="170">
        <v>6</v>
      </c>
      <c r="P9181" s="402">
        <v>12342</v>
      </c>
    </row>
    <row r="9182" spans="1:16" ht="33.75" x14ac:dyDescent="0.2">
      <c r="A9182" s="406" t="s">
        <v>3527</v>
      </c>
      <c r="B9182" s="406" t="s">
        <v>3526</v>
      </c>
      <c r="C9182" s="170" t="s">
        <v>2594</v>
      </c>
      <c r="D9182" s="405" t="s">
        <v>4372</v>
      </c>
      <c r="E9182" s="404">
        <v>3500</v>
      </c>
      <c r="F9182" s="434" t="s">
        <v>4371</v>
      </c>
      <c r="G9182" s="403" t="s">
        <v>4370</v>
      </c>
      <c r="H9182" s="170" t="s">
        <v>3574</v>
      </c>
      <c r="I9182" s="170" t="s">
        <v>3534</v>
      </c>
      <c r="J9182" s="155" t="s">
        <v>3574</v>
      </c>
      <c r="K9182" s="170"/>
      <c r="L9182" s="170"/>
      <c r="M9182" s="402"/>
      <c r="N9182" s="170">
        <v>1</v>
      </c>
      <c r="O9182" s="170">
        <v>6</v>
      </c>
      <c r="P9182" s="402">
        <v>21000</v>
      </c>
    </row>
    <row r="9183" spans="1:16" ht="33.75" x14ac:dyDescent="0.2">
      <c r="A9183" s="406" t="s">
        <v>3527</v>
      </c>
      <c r="B9183" s="406" t="s">
        <v>3526</v>
      </c>
      <c r="C9183" s="170" t="s">
        <v>2594</v>
      </c>
      <c r="D9183" s="405" t="s">
        <v>4369</v>
      </c>
      <c r="E9183" s="404">
        <v>15600</v>
      </c>
      <c r="F9183" s="434" t="s">
        <v>4368</v>
      </c>
      <c r="G9183" s="403" t="s">
        <v>4367</v>
      </c>
      <c r="H9183" s="170" t="s">
        <v>3542</v>
      </c>
      <c r="I9183" s="170" t="s">
        <v>3529</v>
      </c>
      <c r="J9183" s="155" t="s">
        <v>3542</v>
      </c>
      <c r="K9183" s="170"/>
      <c r="L9183" s="170"/>
      <c r="M9183" s="402"/>
      <c r="N9183" s="170">
        <v>1</v>
      </c>
      <c r="O9183" s="170">
        <v>6</v>
      </c>
      <c r="P9183" s="402">
        <v>93600</v>
      </c>
    </row>
    <row r="9184" spans="1:16" ht="33.75" x14ac:dyDescent="0.2">
      <c r="A9184" s="406" t="s">
        <v>3527</v>
      </c>
      <c r="B9184" s="406" t="s">
        <v>3526</v>
      </c>
      <c r="C9184" s="170" t="s">
        <v>2594</v>
      </c>
      <c r="D9184" s="405" t="s">
        <v>4366</v>
      </c>
      <c r="E9184" s="404">
        <v>3000</v>
      </c>
      <c r="F9184" s="434" t="s">
        <v>4365</v>
      </c>
      <c r="G9184" s="403" t="s">
        <v>4364</v>
      </c>
      <c r="H9184" s="170" t="s">
        <v>4363</v>
      </c>
      <c r="I9184" s="170" t="s">
        <v>3534</v>
      </c>
      <c r="J9184" s="155" t="s">
        <v>4363</v>
      </c>
      <c r="K9184" s="170"/>
      <c r="L9184" s="170"/>
      <c r="M9184" s="402"/>
      <c r="N9184" s="170">
        <v>1</v>
      </c>
      <c r="O9184" s="170">
        <v>6</v>
      </c>
      <c r="P9184" s="402">
        <v>18000</v>
      </c>
    </row>
    <row r="9185" spans="1:16" ht="33.75" x14ac:dyDescent="0.2">
      <c r="A9185" s="406" t="s">
        <v>3527</v>
      </c>
      <c r="B9185" s="406" t="s">
        <v>3526</v>
      </c>
      <c r="C9185" s="170" t="s">
        <v>2594</v>
      </c>
      <c r="D9185" s="405" t="s">
        <v>3778</v>
      </c>
      <c r="E9185" s="404">
        <v>3500</v>
      </c>
      <c r="F9185" s="434" t="s">
        <v>4362</v>
      </c>
      <c r="G9185" s="403" t="s">
        <v>4361</v>
      </c>
      <c r="H9185" s="170" t="s">
        <v>3533</v>
      </c>
      <c r="I9185" s="170" t="s">
        <v>3529</v>
      </c>
      <c r="J9185" s="155" t="s">
        <v>3533</v>
      </c>
      <c r="K9185" s="170"/>
      <c r="L9185" s="170"/>
      <c r="M9185" s="402"/>
      <c r="N9185" s="170">
        <v>1</v>
      </c>
      <c r="O9185" s="170">
        <v>6</v>
      </c>
      <c r="P9185" s="402">
        <v>21000</v>
      </c>
    </row>
    <row r="9186" spans="1:16" ht="33.75" x14ac:dyDescent="0.2">
      <c r="A9186" s="406" t="s">
        <v>3527</v>
      </c>
      <c r="B9186" s="406" t="s">
        <v>3526</v>
      </c>
      <c r="C9186" s="170" t="s">
        <v>2594</v>
      </c>
      <c r="D9186" s="405" t="s">
        <v>4360</v>
      </c>
      <c r="E9186" s="404">
        <v>3500</v>
      </c>
      <c r="F9186" s="434" t="s">
        <v>4359</v>
      </c>
      <c r="G9186" s="403" t="s">
        <v>4358</v>
      </c>
      <c r="H9186" s="170" t="s">
        <v>3574</v>
      </c>
      <c r="I9186" s="170" t="s">
        <v>3534</v>
      </c>
      <c r="J9186" s="155" t="s">
        <v>3574</v>
      </c>
      <c r="K9186" s="170"/>
      <c r="L9186" s="170"/>
      <c r="M9186" s="402"/>
      <c r="N9186" s="170">
        <v>1</v>
      </c>
      <c r="O9186" s="170">
        <v>6</v>
      </c>
      <c r="P9186" s="402">
        <v>21000</v>
      </c>
    </row>
    <row r="9187" spans="1:16" ht="33.75" x14ac:dyDescent="0.2">
      <c r="A9187" s="406" t="s">
        <v>3527</v>
      </c>
      <c r="B9187" s="406" t="s">
        <v>3526</v>
      </c>
      <c r="C9187" s="170" t="s">
        <v>2594</v>
      </c>
      <c r="D9187" s="405" t="s">
        <v>3627</v>
      </c>
      <c r="E9187" s="404">
        <v>3500</v>
      </c>
      <c r="F9187" s="434" t="s">
        <v>4357</v>
      </c>
      <c r="G9187" s="403" t="s">
        <v>4356</v>
      </c>
      <c r="H9187" s="170" t="s">
        <v>3533</v>
      </c>
      <c r="I9187" s="170" t="s">
        <v>3534</v>
      </c>
      <c r="J9187" s="155" t="s">
        <v>3533</v>
      </c>
      <c r="K9187" s="170"/>
      <c r="L9187" s="170"/>
      <c r="M9187" s="402"/>
      <c r="N9187" s="170">
        <v>1</v>
      </c>
      <c r="O9187" s="170">
        <v>6</v>
      </c>
      <c r="P9187" s="402">
        <v>21000</v>
      </c>
    </row>
    <row r="9188" spans="1:16" ht="33.75" x14ac:dyDescent="0.2">
      <c r="A9188" s="406" t="s">
        <v>3527</v>
      </c>
      <c r="B9188" s="406" t="s">
        <v>3526</v>
      </c>
      <c r="C9188" s="170" t="s">
        <v>2594</v>
      </c>
      <c r="D9188" s="405" t="s">
        <v>4355</v>
      </c>
      <c r="E9188" s="404">
        <v>2213</v>
      </c>
      <c r="F9188" s="434" t="s">
        <v>4354</v>
      </c>
      <c r="G9188" s="403" t="s">
        <v>4353</v>
      </c>
      <c r="H9188" s="170" t="s">
        <v>4220</v>
      </c>
      <c r="I9188" s="170" t="s">
        <v>3522</v>
      </c>
      <c r="J9188" s="155" t="s">
        <v>4220</v>
      </c>
      <c r="K9188" s="170"/>
      <c r="L9188" s="170"/>
      <c r="M9188" s="402"/>
      <c r="N9188" s="170">
        <v>1</v>
      </c>
      <c r="O9188" s="170">
        <v>6</v>
      </c>
      <c r="P9188" s="402">
        <v>13278</v>
      </c>
    </row>
    <row r="9189" spans="1:16" ht="33.75" x14ac:dyDescent="0.2">
      <c r="A9189" s="406" t="s">
        <v>3527</v>
      </c>
      <c r="B9189" s="406" t="s">
        <v>3526</v>
      </c>
      <c r="C9189" s="170" t="s">
        <v>2594</v>
      </c>
      <c r="D9189" s="405" t="s">
        <v>3525</v>
      </c>
      <c r="E9189" s="404">
        <v>2000</v>
      </c>
      <c r="F9189" s="434" t="s">
        <v>4352</v>
      </c>
      <c r="G9189" s="403" t="s">
        <v>4351</v>
      </c>
      <c r="H9189" s="170" t="s">
        <v>3538</v>
      </c>
      <c r="I9189" s="170" t="s">
        <v>3522</v>
      </c>
      <c r="J9189" s="155" t="s">
        <v>3538</v>
      </c>
      <c r="K9189" s="170"/>
      <c r="L9189" s="170"/>
      <c r="M9189" s="402"/>
      <c r="N9189" s="170">
        <v>1</v>
      </c>
      <c r="O9189" s="170">
        <v>6</v>
      </c>
      <c r="P9189" s="402">
        <v>12000</v>
      </c>
    </row>
    <row r="9190" spans="1:16" ht="33.75" x14ac:dyDescent="0.2">
      <c r="A9190" s="406" t="s">
        <v>3527</v>
      </c>
      <c r="B9190" s="406" t="s">
        <v>3526</v>
      </c>
      <c r="C9190" s="170" t="s">
        <v>2594</v>
      </c>
      <c r="D9190" s="405" t="s">
        <v>4350</v>
      </c>
      <c r="E9190" s="404">
        <v>4000</v>
      </c>
      <c r="F9190" s="434" t="s">
        <v>4349</v>
      </c>
      <c r="G9190" s="403" t="s">
        <v>4348</v>
      </c>
      <c r="H9190" s="170" t="s">
        <v>4347</v>
      </c>
      <c r="I9190" s="170" t="s">
        <v>3529</v>
      </c>
      <c r="J9190" s="155" t="s">
        <v>4347</v>
      </c>
      <c r="K9190" s="170"/>
      <c r="L9190" s="170"/>
      <c r="M9190" s="402"/>
      <c r="N9190" s="170">
        <v>1</v>
      </c>
      <c r="O9190" s="170">
        <v>6</v>
      </c>
      <c r="P9190" s="402">
        <v>24000</v>
      </c>
    </row>
    <row r="9191" spans="1:16" ht="33.75" x14ac:dyDescent="0.2">
      <c r="A9191" s="406" t="s">
        <v>3527</v>
      </c>
      <c r="B9191" s="406" t="s">
        <v>3526</v>
      </c>
      <c r="C9191" s="170" t="s">
        <v>2594</v>
      </c>
      <c r="D9191" s="405" t="s">
        <v>3598</v>
      </c>
      <c r="E9191" s="404">
        <v>3500</v>
      </c>
      <c r="F9191" s="434" t="s">
        <v>4346</v>
      </c>
      <c r="G9191" s="403" t="s">
        <v>4345</v>
      </c>
      <c r="H9191" s="170" t="s">
        <v>3533</v>
      </c>
      <c r="I9191" s="170" t="s">
        <v>3534</v>
      </c>
      <c r="J9191" s="155" t="s">
        <v>3533</v>
      </c>
      <c r="K9191" s="170"/>
      <c r="L9191" s="170"/>
      <c r="M9191" s="402"/>
      <c r="N9191" s="170">
        <v>1</v>
      </c>
      <c r="O9191" s="170">
        <v>6</v>
      </c>
      <c r="P9191" s="402">
        <v>21000</v>
      </c>
    </row>
    <row r="9192" spans="1:16" ht="33.75" x14ac:dyDescent="0.2">
      <c r="A9192" s="406" t="s">
        <v>3527</v>
      </c>
      <c r="B9192" s="406" t="s">
        <v>3526</v>
      </c>
      <c r="C9192" s="170" t="s">
        <v>2594</v>
      </c>
      <c r="D9192" s="405" t="s">
        <v>3778</v>
      </c>
      <c r="E9192" s="404">
        <v>3500</v>
      </c>
      <c r="F9192" s="434" t="s">
        <v>4344</v>
      </c>
      <c r="G9192" s="403" t="s">
        <v>4343</v>
      </c>
      <c r="H9192" s="170" t="s">
        <v>3574</v>
      </c>
      <c r="I9192" s="170" t="s">
        <v>3529</v>
      </c>
      <c r="J9192" s="155" t="s">
        <v>3574</v>
      </c>
      <c r="K9192" s="170"/>
      <c r="L9192" s="170"/>
      <c r="M9192" s="402"/>
      <c r="N9192" s="170">
        <v>1</v>
      </c>
      <c r="O9192" s="170">
        <v>2</v>
      </c>
      <c r="P9192" s="402">
        <v>7000</v>
      </c>
    </row>
    <row r="9193" spans="1:16" ht="33.75" x14ac:dyDescent="0.2">
      <c r="A9193" s="406" t="s">
        <v>3527</v>
      </c>
      <c r="B9193" s="406" t="s">
        <v>3526</v>
      </c>
      <c r="C9193" s="170" t="s">
        <v>2594</v>
      </c>
      <c r="D9193" s="405" t="s">
        <v>4342</v>
      </c>
      <c r="E9193" s="404">
        <v>3950</v>
      </c>
      <c r="F9193" s="434" t="s">
        <v>4341</v>
      </c>
      <c r="G9193" s="403" t="s">
        <v>4340</v>
      </c>
      <c r="H9193" s="170" t="s">
        <v>3528</v>
      </c>
      <c r="I9193" s="170" t="s">
        <v>3560</v>
      </c>
      <c r="J9193" s="155" t="s">
        <v>3528</v>
      </c>
      <c r="K9193" s="170"/>
      <c r="L9193" s="170"/>
      <c r="M9193" s="402"/>
      <c r="N9193" s="170">
        <v>1</v>
      </c>
      <c r="O9193" s="170">
        <v>6</v>
      </c>
      <c r="P9193" s="402">
        <v>23700</v>
      </c>
    </row>
    <row r="9194" spans="1:16" ht="33.75" x14ac:dyDescent="0.2">
      <c r="A9194" s="406" t="s">
        <v>3527</v>
      </c>
      <c r="B9194" s="406" t="s">
        <v>3526</v>
      </c>
      <c r="C9194" s="170" t="s">
        <v>2594</v>
      </c>
      <c r="D9194" s="405" t="s">
        <v>4153</v>
      </c>
      <c r="E9194" s="404">
        <v>2340</v>
      </c>
      <c r="F9194" s="434" t="s">
        <v>4339</v>
      </c>
      <c r="G9194" s="403" t="s">
        <v>4338</v>
      </c>
      <c r="H9194" s="170" t="s">
        <v>4337</v>
      </c>
      <c r="I9194" s="170" t="s">
        <v>3522</v>
      </c>
      <c r="J9194" s="155" t="s">
        <v>4337</v>
      </c>
      <c r="K9194" s="170"/>
      <c r="L9194" s="170"/>
      <c r="M9194" s="402"/>
      <c r="N9194" s="170">
        <v>1</v>
      </c>
      <c r="O9194" s="170">
        <v>6</v>
      </c>
      <c r="P9194" s="402">
        <v>14040</v>
      </c>
    </row>
    <row r="9195" spans="1:16" ht="33.75" x14ac:dyDescent="0.2">
      <c r="A9195" s="406" t="s">
        <v>3527</v>
      </c>
      <c r="B9195" s="406" t="s">
        <v>3526</v>
      </c>
      <c r="C9195" s="170" t="s">
        <v>2594</v>
      </c>
      <c r="D9195" s="405" t="s">
        <v>3566</v>
      </c>
      <c r="E9195" s="404">
        <v>2500</v>
      </c>
      <c r="F9195" s="434" t="s">
        <v>4336</v>
      </c>
      <c r="G9195" s="403" t="s">
        <v>4335</v>
      </c>
      <c r="H9195" s="170" t="s">
        <v>3538</v>
      </c>
      <c r="I9195" s="170" t="s">
        <v>3522</v>
      </c>
      <c r="J9195" s="155" t="s">
        <v>3538</v>
      </c>
      <c r="K9195" s="170"/>
      <c r="L9195" s="170"/>
      <c r="M9195" s="402"/>
      <c r="N9195" s="170">
        <v>1</v>
      </c>
      <c r="O9195" s="170">
        <v>6</v>
      </c>
      <c r="P9195" s="402">
        <v>15000</v>
      </c>
    </row>
    <row r="9196" spans="1:16" ht="33.75" x14ac:dyDescent="0.2">
      <c r="A9196" s="406" t="s">
        <v>3527</v>
      </c>
      <c r="B9196" s="406" t="s">
        <v>3526</v>
      </c>
      <c r="C9196" s="170" t="s">
        <v>2594</v>
      </c>
      <c r="D9196" s="405" t="s">
        <v>3548</v>
      </c>
      <c r="E9196" s="404">
        <v>3000</v>
      </c>
      <c r="F9196" s="434" t="s">
        <v>4334</v>
      </c>
      <c r="G9196" s="403" t="s">
        <v>4333</v>
      </c>
      <c r="H9196" s="170" t="s">
        <v>3567</v>
      </c>
      <c r="I9196" s="170" t="s">
        <v>3529</v>
      </c>
      <c r="J9196" s="155" t="s">
        <v>3567</v>
      </c>
      <c r="K9196" s="170"/>
      <c r="L9196" s="170"/>
      <c r="M9196" s="402"/>
      <c r="N9196" s="170">
        <v>1</v>
      </c>
      <c r="O9196" s="170">
        <v>6</v>
      </c>
      <c r="P9196" s="402">
        <v>18000</v>
      </c>
    </row>
    <row r="9197" spans="1:16" ht="33.75" x14ac:dyDescent="0.2">
      <c r="A9197" s="406" t="s">
        <v>3527</v>
      </c>
      <c r="B9197" s="406" t="s">
        <v>3526</v>
      </c>
      <c r="C9197" s="170" t="s">
        <v>2594</v>
      </c>
      <c r="D9197" s="405" t="s">
        <v>3532</v>
      </c>
      <c r="E9197" s="404">
        <v>2000</v>
      </c>
      <c r="F9197" s="434" t="s">
        <v>4332</v>
      </c>
      <c r="G9197" s="403" t="s">
        <v>4331</v>
      </c>
      <c r="H9197" s="170" t="s">
        <v>3533</v>
      </c>
      <c r="I9197" s="170" t="s">
        <v>3522</v>
      </c>
      <c r="J9197" s="155" t="s">
        <v>3533</v>
      </c>
      <c r="K9197" s="170"/>
      <c r="L9197" s="170"/>
      <c r="M9197" s="402"/>
      <c r="N9197" s="170">
        <v>1</v>
      </c>
      <c r="O9197" s="170">
        <v>6</v>
      </c>
      <c r="P9197" s="402">
        <v>12000</v>
      </c>
    </row>
    <row r="9198" spans="1:16" ht="33.75" x14ac:dyDescent="0.2">
      <c r="A9198" s="406" t="s">
        <v>3527</v>
      </c>
      <c r="B9198" s="406" t="s">
        <v>3526</v>
      </c>
      <c r="C9198" s="170" t="s">
        <v>2594</v>
      </c>
      <c r="D9198" s="405" t="s">
        <v>4330</v>
      </c>
      <c r="E9198" s="404">
        <v>5000</v>
      </c>
      <c r="F9198" s="434" t="s">
        <v>4329</v>
      </c>
      <c r="G9198" s="403" t="s">
        <v>4328</v>
      </c>
      <c r="H9198" s="170" t="s">
        <v>4327</v>
      </c>
      <c r="I9198" s="170" t="s">
        <v>3628</v>
      </c>
      <c r="J9198" s="155" t="s">
        <v>3628</v>
      </c>
      <c r="K9198" s="170"/>
      <c r="L9198" s="170"/>
      <c r="M9198" s="402"/>
      <c r="N9198" s="170">
        <v>1</v>
      </c>
      <c r="O9198" s="170">
        <v>6</v>
      </c>
      <c r="P9198" s="402">
        <v>30000</v>
      </c>
    </row>
    <row r="9199" spans="1:16" ht="33.75" x14ac:dyDescent="0.2">
      <c r="A9199" s="406" t="s">
        <v>3527</v>
      </c>
      <c r="B9199" s="406" t="s">
        <v>3526</v>
      </c>
      <c r="C9199" s="170" t="s">
        <v>2594</v>
      </c>
      <c r="D9199" s="405" t="s">
        <v>3939</v>
      </c>
      <c r="E9199" s="404">
        <v>3500</v>
      </c>
      <c r="F9199" s="434" t="s">
        <v>4326</v>
      </c>
      <c r="G9199" s="403" t="s">
        <v>4325</v>
      </c>
      <c r="H9199" s="170"/>
      <c r="I9199" s="170" t="s">
        <v>3664</v>
      </c>
      <c r="J9199" s="155"/>
      <c r="K9199" s="170"/>
      <c r="L9199" s="170"/>
      <c r="M9199" s="402"/>
      <c r="N9199" s="170">
        <v>1</v>
      </c>
      <c r="O9199" s="170">
        <v>5</v>
      </c>
      <c r="P9199" s="402">
        <v>17383.330000000002</v>
      </c>
    </row>
    <row r="9200" spans="1:16" ht="33.75" x14ac:dyDescent="0.2">
      <c r="A9200" s="406" t="s">
        <v>3527</v>
      </c>
      <c r="B9200" s="406" t="s">
        <v>2595</v>
      </c>
      <c r="C9200" s="170" t="s">
        <v>2594</v>
      </c>
      <c r="D9200" s="405" t="s">
        <v>3616</v>
      </c>
      <c r="E9200" s="404">
        <v>3000</v>
      </c>
      <c r="F9200" s="434" t="s">
        <v>4324</v>
      </c>
      <c r="G9200" s="403" t="s">
        <v>4323</v>
      </c>
      <c r="H9200" s="170" t="s">
        <v>3549</v>
      </c>
      <c r="I9200" s="170" t="s">
        <v>3529</v>
      </c>
      <c r="J9200" s="155" t="s">
        <v>3549</v>
      </c>
      <c r="K9200" s="170"/>
      <c r="L9200" s="170"/>
      <c r="M9200" s="402"/>
      <c r="N9200" s="170">
        <v>1</v>
      </c>
      <c r="O9200" s="170">
        <v>2</v>
      </c>
      <c r="P9200" s="402">
        <v>5100</v>
      </c>
    </row>
    <row r="9201" spans="1:16" ht="33.75" x14ac:dyDescent="0.2">
      <c r="A9201" s="406" t="s">
        <v>3527</v>
      </c>
      <c r="B9201" s="406" t="s">
        <v>3526</v>
      </c>
      <c r="C9201" s="170" t="s">
        <v>2594</v>
      </c>
      <c r="D9201" s="405" t="s">
        <v>3809</v>
      </c>
      <c r="E9201" s="404">
        <v>2300</v>
      </c>
      <c r="F9201" s="434" t="s">
        <v>4322</v>
      </c>
      <c r="G9201" s="403" t="s">
        <v>4321</v>
      </c>
      <c r="H9201" s="170" t="s">
        <v>3542</v>
      </c>
      <c r="I9201" s="170" t="s">
        <v>3529</v>
      </c>
      <c r="J9201" s="155" t="s">
        <v>3542</v>
      </c>
      <c r="K9201" s="170"/>
      <c r="L9201" s="170"/>
      <c r="M9201" s="402"/>
      <c r="N9201" s="170">
        <v>1</v>
      </c>
      <c r="O9201" s="170">
        <v>6</v>
      </c>
      <c r="P9201" s="402">
        <v>13800</v>
      </c>
    </row>
    <row r="9202" spans="1:16" ht="33.75" x14ac:dyDescent="0.2">
      <c r="A9202" s="406" t="s">
        <v>3527</v>
      </c>
      <c r="B9202" s="406" t="s">
        <v>3526</v>
      </c>
      <c r="C9202" s="170" t="s">
        <v>2594</v>
      </c>
      <c r="D9202" s="405" t="s">
        <v>3598</v>
      </c>
      <c r="E9202" s="404">
        <v>3500</v>
      </c>
      <c r="F9202" s="434" t="s">
        <v>4320</v>
      </c>
      <c r="G9202" s="403" t="s">
        <v>4319</v>
      </c>
      <c r="H9202" s="170" t="s">
        <v>3574</v>
      </c>
      <c r="I9202" s="170" t="s">
        <v>3628</v>
      </c>
      <c r="J9202" s="155" t="s">
        <v>3628</v>
      </c>
      <c r="K9202" s="170"/>
      <c r="L9202" s="170"/>
      <c r="M9202" s="402"/>
      <c r="N9202" s="170">
        <v>1</v>
      </c>
      <c r="O9202" s="170">
        <v>6</v>
      </c>
      <c r="P9202" s="402">
        <v>21000</v>
      </c>
    </row>
    <row r="9203" spans="1:16" ht="33.75" x14ac:dyDescent="0.2">
      <c r="A9203" s="406" t="s">
        <v>3527</v>
      </c>
      <c r="B9203" s="406" t="s">
        <v>3526</v>
      </c>
      <c r="C9203" s="170" t="s">
        <v>2594</v>
      </c>
      <c r="D9203" s="405" t="s">
        <v>4177</v>
      </c>
      <c r="E9203" s="404">
        <v>3500</v>
      </c>
      <c r="F9203" s="434" t="s">
        <v>4318</v>
      </c>
      <c r="G9203" s="403" t="s">
        <v>4317</v>
      </c>
      <c r="H9203" s="170" t="s">
        <v>3712</v>
      </c>
      <c r="I9203" s="170" t="s">
        <v>3534</v>
      </c>
      <c r="J9203" s="155" t="s">
        <v>3712</v>
      </c>
      <c r="K9203" s="170"/>
      <c r="L9203" s="170"/>
      <c r="M9203" s="402"/>
      <c r="N9203" s="170">
        <v>1</v>
      </c>
      <c r="O9203" s="170">
        <v>6</v>
      </c>
      <c r="P9203" s="402">
        <v>21000</v>
      </c>
    </row>
    <row r="9204" spans="1:16" ht="33.75" x14ac:dyDescent="0.2">
      <c r="A9204" s="406" t="s">
        <v>3527</v>
      </c>
      <c r="B9204" s="406" t="s">
        <v>3526</v>
      </c>
      <c r="C9204" s="170" t="s">
        <v>2594</v>
      </c>
      <c r="D9204" s="405" t="s">
        <v>4316</v>
      </c>
      <c r="E9204" s="404">
        <v>8000</v>
      </c>
      <c r="F9204" s="434" t="s">
        <v>4315</v>
      </c>
      <c r="G9204" s="403" t="s">
        <v>4314</v>
      </c>
      <c r="H9204" s="170" t="s">
        <v>4002</v>
      </c>
      <c r="I9204" s="170" t="s">
        <v>3529</v>
      </c>
      <c r="J9204" s="155" t="s">
        <v>4002</v>
      </c>
      <c r="K9204" s="170"/>
      <c r="L9204" s="170"/>
      <c r="M9204" s="402"/>
      <c r="N9204" s="170">
        <v>1</v>
      </c>
      <c r="O9204" s="170">
        <v>6</v>
      </c>
      <c r="P9204" s="402">
        <v>48000</v>
      </c>
    </row>
    <row r="9205" spans="1:16" ht="33.75" x14ac:dyDescent="0.2">
      <c r="A9205" s="406" t="s">
        <v>3527</v>
      </c>
      <c r="B9205" s="406" t="s">
        <v>3526</v>
      </c>
      <c r="C9205" s="170" t="s">
        <v>2594</v>
      </c>
      <c r="D9205" s="405" t="s">
        <v>4313</v>
      </c>
      <c r="E9205" s="404">
        <v>3950</v>
      </c>
      <c r="F9205" s="434" t="s">
        <v>4312</v>
      </c>
      <c r="G9205" s="403" t="s">
        <v>4311</v>
      </c>
      <c r="H9205" s="170" t="s">
        <v>3570</v>
      </c>
      <c r="I9205" s="170" t="s">
        <v>3529</v>
      </c>
      <c r="J9205" s="155" t="s">
        <v>3570</v>
      </c>
      <c r="K9205" s="170"/>
      <c r="L9205" s="170"/>
      <c r="M9205" s="402"/>
      <c r="N9205" s="170">
        <v>1</v>
      </c>
      <c r="O9205" s="170">
        <v>6</v>
      </c>
      <c r="P9205" s="402">
        <v>23700</v>
      </c>
    </row>
    <row r="9206" spans="1:16" ht="33.75" x14ac:dyDescent="0.2">
      <c r="A9206" s="406" t="s">
        <v>3527</v>
      </c>
      <c r="B9206" s="406" t="s">
        <v>3526</v>
      </c>
      <c r="C9206" s="170" t="s">
        <v>2594</v>
      </c>
      <c r="D9206" s="405" t="s">
        <v>4010</v>
      </c>
      <c r="E9206" s="404">
        <v>1500</v>
      </c>
      <c r="F9206" s="434" t="s">
        <v>4310</v>
      </c>
      <c r="G9206" s="403" t="s">
        <v>4309</v>
      </c>
      <c r="H9206" s="170" t="s">
        <v>3542</v>
      </c>
      <c r="I9206" s="170" t="s">
        <v>3623</v>
      </c>
      <c r="J9206" s="155" t="s">
        <v>3623</v>
      </c>
      <c r="K9206" s="170"/>
      <c r="L9206" s="170"/>
      <c r="M9206" s="402"/>
      <c r="N9206" s="170">
        <v>1</v>
      </c>
      <c r="O9206" s="170">
        <v>6</v>
      </c>
      <c r="P9206" s="402">
        <v>9000</v>
      </c>
    </row>
    <row r="9207" spans="1:16" ht="33.75" x14ac:dyDescent="0.2">
      <c r="A9207" s="406" t="s">
        <v>3527</v>
      </c>
      <c r="B9207" s="406" t="s">
        <v>3526</v>
      </c>
      <c r="C9207" s="170" t="s">
        <v>2594</v>
      </c>
      <c r="D9207" s="405" t="s">
        <v>3627</v>
      </c>
      <c r="E9207" s="404">
        <v>3500</v>
      </c>
      <c r="F9207" s="434" t="s">
        <v>4308</v>
      </c>
      <c r="G9207" s="403" t="s">
        <v>4307</v>
      </c>
      <c r="H9207" s="170" t="s">
        <v>3542</v>
      </c>
      <c r="I9207" s="170" t="s">
        <v>3560</v>
      </c>
      <c r="J9207" s="155" t="s">
        <v>3542</v>
      </c>
      <c r="K9207" s="170"/>
      <c r="L9207" s="170"/>
      <c r="M9207" s="402"/>
      <c r="N9207" s="170">
        <v>1</v>
      </c>
      <c r="O9207" s="170">
        <v>6</v>
      </c>
      <c r="P9207" s="402">
        <v>21000</v>
      </c>
    </row>
    <row r="9208" spans="1:16" ht="33.75" x14ac:dyDescent="0.2">
      <c r="A9208" s="406" t="s">
        <v>3527</v>
      </c>
      <c r="B9208" s="406" t="s">
        <v>3526</v>
      </c>
      <c r="C9208" s="170" t="s">
        <v>2594</v>
      </c>
      <c r="D9208" s="405" t="s">
        <v>3525</v>
      </c>
      <c r="E9208" s="404">
        <v>1800</v>
      </c>
      <c r="F9208" s="434" t="s">
        <v>4306</v>
      </c>
      <c r="G9208" s="403" t="s">
        <v>4305</v>
      </c>
      <c r="H9208" s="170" t="s">
        <v>4304</v>
      </c>
      <c r="I9208" s="170" t="s">
        <v>3623</v>
      </c>
      <c r="J9208" s="155" t="s">
        <v>3623</v>
      </c>
      <c r="K9208" s="170"/>
      <c r="L9208" s="170"/>
      <c r="M9208" s="402"/>
      <c r="N9208" s="170">
        <v>1</v>
      </c>
      <c r="O9208" s="170">
        <v>6</v>
      </c>
      <c r="P9208" s="402">
        <v>10800</v>
      </c>
    </row>
    <row r="9209" spans="1:16" ht="33.75" x14ac:dyDescent="0.2">
      <c r="A9209" s="406" t="s">
        <v>3527</v>
      </c>
      <c r="B9209" s="406" t="s">
        <v>3526</v>
      </c>
      <c r="C9209" s="170" t="s">
        <v>2594</v>
      </c>
      <c r="D9209" s="405" t="s">
        <v>4132</v>
      </c>
      <c r="E9209" s="404">
        <v>1500</v>
      </c>
      <c r="F9209" s="434" t="s">
        <v>4303</v>
      </c>
      <c r="G9209" s="403" t="s">
        <v>4302</v>
      </c>
      <c r="H9209" s="170"/>
      <c r="I9209" s="170" t="s">
        <v>3664</v>
      </c>
      <c r="J9209" s="155"/>
      <c r="K9209" s="170"/>
      <c r="L9209" s="170"/>
      <c r="M9209" s="402"/>
      <c r="N9209" s="170">
        <v>1</v>
      </c>
      <c r="O9209" s="170">
        <v>6</v>
      </c>
      <c r="P9209" s="402">
        <v>9000</v>
      </c>
    </row>
    <row r="9210" spans="1:16" ht="33.75" x14ac:dyDescent="0.2">
      <c r="A9210" s="406" t="s">
        <v>3527</v>
      </c>
      <c r="B9210" s="406" t="s">
        <v>3526</v>
      </c>
      <c r="C9210" s="170" t="s">
        <v>2594</v>
      </c>
      <c r="D9210" s="405" t="s">
        <v>3541</v>
      </c>
      <c r="E9210" s="404">
        <v>980</v>
      </c>
      <c r="F9210" s="434" t="s">
        <v>4301</v>
      </c>
      <c r="G9210" s="403" t="s">
        <v>4300</v>
      </c>
      <c r="H9210" s="170"/>
      <c r="I9210" s="170" t="s">
        <v>3664</v>
      </c>
      <c r="J9210" s="155"/>
      <c r="K9210" s="170"/>
      <c r="L9210" s="170"/>
      <c r="M9210" s="402"/>
      <c r="N9210" s="170">
        <v>1</v>
      </c>
      <c r="O9210" s="170">
        <v>6</v>
      </c>
      <c r="P9210" s="402">
        <v>5880</v>
      </c>
    </row>
    <row r="9211" spans="1:16" ht="33.75" x14ac:dyDescent="0.2">
      <c r="A9211" s="406" t="s">
        <v>3527</v>
      </c>
      <c r="B9211" s="406" t="s">
        <v>3526</v>
      </c>
      <c r="C9211" s="170" t="s">
        <v>2594</v>
      </c>
      <c r="D9211" s="405" t="s">
        <v>3694</v>
      </c>
      <c r="E9211" s="404">
        <v>3000</v>
      </c>
      <c r="F9211" s="434" t="s">
        <v>4299</v>
      </c>
      <c r="G9211" s="403" t="s">
        <v>4298</v>
      </c>
      <c r="H9211" s="170"/>
      <c r="I9211" s="170" t="s">
        <v>3664</v>
      </c>
      <c r="J9211" s="155"/>
      <c r="K9211" s="170"/>
      <c r="L9211" s="170"/>
      <c r="M9211" s="402"/>
      <c r="N9211" s="170">
        <v>1</v>
      </c>
      <c r="O9211" s="170">
        <v>6</v>
      </c>
      <c r="P9211" s="402">
        <v>18000</v>
      </c>
    </row>
    <row r="9212" spans="1:16" ht="33.75" x14ac:dyDescent="0.2">
      <c r="A9212" s="406" t="s">
        <v>3527</v>
      </c>
      <c r="B9212" s="406" t="s">
        <v>3526</v>
      </c>
      <c r="C9212" s="170" t="s">
        <v>2594</v>
      </c>
      <c r="D9212" s="405" t="s">
        <v>3627</v>
      </c>
      <c r="E9212" s="404">
        <v>2500</v>
      </c>
      <c r="F9212" s="434" t="s">
        <v>4297</v>
      </c>
      <c r="G9212" s="403" t="s">
        <v>4296</v>
      </c>
      <c r="H9212" s="170" t="s">
        <v>4295</v>
      </c>
      <c r="I9212" s="170" t="s">
        <v>3534</v>
      </c>
      <c r="J9212" s="155" t="s">
        <v>4295</v>
      </c>
      <c r="K9212" s="170"/>
      <c r="L9212" s="170"/>
      <c r="M9212" s="402"/>
      <c r="N9212" s="170">
        <v>1</v>
      </c>
      <c r="O9212" s="170">
        <v>6</v>
      </c>
      <c r="P9212" s="402">
        <v>15000</v>
      </c>
    </row>
    <row r="9213" spans="1:16" ht="33.75" x14ac:dyDescent="0.2">
      <c r="A9213" s="406" t="s">
        <v>3527</v>
      </c>
      <c r="B9213" s="406" t="s">
        <v>3526</v>
      </c>
      <c r="C9213" s="170" t="s">
        <v>2594</v>
      </c>
      <c r="D9213" s="405" t="s">
        <v>4294</v>
      </c>
      <c r="E9213" s="404">
        <v>3000</v>
      </c>
      <c r="F9213" s="434" t="s">
        <v>4293</v>
      </c>
      <c r="G9213" s="403" t="s">
        <v>4292</v>
      </c>
      <c r="H9213" s="170" t="s">
        <v>3533</v>
      </c>
      <c r="I9213" s="170" t="s">
        <v>3522</v>
      </c>
      <c r="J9213" s="155" t="s">
        <v>3533</v>
      </c>
      <c r="K9213" s="170"/>
      <c r="L9213" s="170"/>
      <c r="M9213" s="402"/>
      <c r="N9213" s="170">
        <v>1</v>
      </c>
      <c r="O9213" s="170">
        <v>6</v>
      </c>
      <c r="P9213" s="402">
        <v>18000</v>
      </c>
    </row>
    <row r="9214" spans="1:16" ht="33.75" x14ac:dyDescent="0.2">
      <c r="A9214" s="406" t="s">
        <v>3527</v>
      </c>
      <c r="B9214" s="406" t="s">
        <v>3526</v>
      </c>
      <c r="C9214" s="170" t="s">
        <v>2594</v>
      </c>
      <c r="D9214" s="405" t="s">
        <v>4291</v>
      </c>
      <c r="E9214" s="404">
        <v>1500</v>
      </c>
      <c r="F9214" s="434" t="s">
        <v>4290</v>
      </c>
      <c r="G9214" s="403" t="s">
        <v>4289</v>
      </c>
      <c r="H9214" s="170" t="s">
        <v>3538</v>
      </c>
      <c r="I9214" s="170" t="s">
        <v>3628</v>
      </c>
      <c r="J9214" s="155" t="s">
        <v>3628</v>
      </c>
      <c r="K9214" s="170"/>
      <c r="L9214" s="170"/>
      <c r="M9214" s="402"/>
      <c r="N9214" s="170">
        <v>1</v>
      </c>
      <c r="O9214" s="170">
        <v>6</v>
      </c>
      <c r="P9214" s="402">
        <v>9000</v>
      </c>
    </row>
    <row r="9215" spans="1:16" ht="33.75" x14ac:dyDescent="0.2">
      <c r="A9215" s="406" t="s">
        <v>3527</v>
      </c>
      <c r="B9215" s="406" t="s">
        <v>3526</v>
      </c>
      <c r="C9215" s="170" t="s">
        <v>2594</v>
      </c>
      <c r="D9215" s="405" t="s">
        <v>3552</v>
      </c>
      <c r="E9215" s="404">
        <v>1800</v>
      </c>
      <c r="F9215" s="434" t="s">
        <v>4288</v>
      </c>
      <c r="G9215" s="403" t="s">
        <v>4287</v>
      </c>
      <c r="H9215" s="170" t="s">
        <v>4286</v>
      </c>
      <c r="I9215" s="170" t="s">
        <v>3534</v>
      </c>
      <c r="J9215" s="155" t="s">
        <v>4286</v>
      </c>
      <c r="K9215" s="170"/>
      <c r="L9215" s="170"/>
      <c r="M9215" s="402"/>
      <c r="N9215" s="170">
        <v>1</v>
      </c>
      <c r="O9215" s="170">
        <v>6</v>
      </c>
      <c r="P9215" s="402">
        <v>10800</v>
      </c>
    </row>
    <row r="9216" spans="1:16" ht="33.75" x14ac:dyDescent="0.2">
      <c r="A9216" s="406" t="s">
        <v>3527</v>
      </c>
      <c r="B9216" s="406" t="s">
        <v>3526</v>
      </c>
      <c r="C9216" s="170" t="s">
        <v>2594</v>
      </c>
      <c r="D9216" s="405" t="s">
        <v>3580</v>
      </c>
      <c r="E9216" s="404">
        <v>1800</v>
      </c>
      <c r="F9216" s="434" t="s">
        <v>4285</v>
      </c>
      <c r="G9216" s="403" t="s">
        <v>4284</v>
      </c>
      <c r="H9216" s="170" t="s">
        <v>3567</v>
      </c>
      <c r="I9216" s="170" t="s">
        <v>3534</v>
      </c>
      <c r="J9216" s="155" t="s">
        <v>3567</v>
      </c>
      <c r="K9216" s="170"/>
      <c r="L9216" s="170"/>
      <c r="M9216" s="402"/>
      <c r="N9216" s="170">
        <v>1</v>
      </c>
      <c r="O9216" s="170">
        <v>6</v>
      </c>
      <c r="P9216" s="402">
        <v>10800</v>
      </c>
    </row>
    <row r="9217" spans="1:16" ht="33.75" x14ac:dyDescent="0.2">
      <c r="A9217" s="406" t="s">
        <v>3527</v>
      </c>
      <c r="B9217" s="406" t="s">
        <v>3526</v>
      </c>
      <c r="C9217" s="170" t="s">
        <v>2594</v>
      </c>
      <c r="D9217" s="405" t="s">
        <v>4283</v>
      </c>
      <c r="E9217" s="404">
        <v>2800</v>
      </c>
      <c r="F9217" s="434" t="s">
        <v>4282</v>
      </c>
      <c r="G9217" s="403" t="s">
        <v>4281</v>
      </c>
      <c r="H9217" s="170"/>
      <c r="I9217" s="170" t="s">
        <v>3664</v>
      </c>
      <c r="J9217" s="155"/>
      <c r="K9217" s="170"/>
      <c r="L9217" s="170"/>
      <c r="M9217" s="402"/>
      <c r="N9217" s="170">
        <v>1</v>
      </c>
      <c r="O9217" s="170">
        <v>6</v>
      </c>
      <c r="P9217" s="402">
        <v>16800</v>
      </c>
    </row>
    <row r="9218" spans="1:16" ht="33.75" x14ac:dyDescent="0.2">
      <c r="A9218" s="406" t="s">
        <v>3527</v>
      </c>
      <c r="B9218" s="406" t="s">
        <v>3526</v>
      </c>
      <c r="C9218" s="170" t="s">
        <v>2594</v>
      </c>
      <c r="D9218" s="405" t="s">
        <v>3566</v>
      </c>
      <c r="E9218" s="404">
        <v>3500</v>
      </c>
      <c r="F9218" s="434" t="s">
        <v>4280</v>
      </c>
      <c r="G9218" s="403" t="s">
        <v>4279</v>
      </c>
      <c r="H9218" s="170" t="s">
        <v>3542</v>
      </c>
      <c r="I9218" s="170" t="s">
        <v>3529</v>
      </c>
      <c r="J9218" s="155" t="s">
        <v>3542</v>
      </c>
      <c r="K9218" s="170"/>
      <c r="L9218" s="170"/>
      <c r="M9218" s="402"/>
      <c r="N9218" s="170">
        <v>1</v>
      </c>
      <c r="O9218" s="170">
        <v>6</v>
      </c>
      <c r="P9218" s="402">
        <v>21000</v>
      </c>
    </row>
    <row r="9219" spans="1:16" ht="33.75" x14ac:dyDescent="0.2">
      <c r="A9219" s="406" t="s">
        <v>3527</v>
      </c>
      <c r="B9219" s="406" t="s">
        <v>3526</v>
      </c>
      <c r="C9219" s="170" t="s">
        <v>2594</v>
      </c>
      <c r="D9219" s="405" t="s">
        <v>3598</v>
      </c>
      <c r="E9219" s="404">
        <v>3500</v>
      </c>
      <c r="F9219" s="434" t="s">
        <v>4278</v>
      </c>
      <c r="G9219" s="403" t="s">
        <v>4277</v>
      </c>
      <c r="H9219" s="170" t="s">
        <v>3533</v>
      </c>
      <c r="I9219" s="170" t="s">
        <v>3534</v>
      </c>
      <c r="J9219" s="155" t="s">
        <v>3533</v>
      </c>
      <c r="K9219" s="170"/>
      <c r="L9219" s="170"/>
      <c r="M9219" s="402"/>
      <c r="N9219" s="170">
        <v>1</v>
      </c>
      <c r="O9219" s="170">
        <v>6</v>
      </c>
      <c r="P9219" s="402">
        <v>21000</v>
      </c>
    </row>
    <row r="9220" spans="1:16" ht="33.75" x14ac:dyDescent="0.2">
      <c r="A9220" s="406" t="s">
        <v>3527</v>
      </c>
      <c r="B9220" s="406" t="s">
        <v>3526</v>
      </c>
      <c r="C9220" s="170" t="s">
        <v>2594</v>
      </c>
      <c r="D9220" s="405" t="s">
        <v>4276</v>
      </c>
      <c r="E9220" s="404">
        <v>1800</v>
      </c>
      <c r="F9220" s="434" t="s">
        <v>4275</v>
      </c>
      <c r="G9220" s="403" t="s">
        <v>4274</v>
      </c>
      <c r="H9220" s="170" t="s">
        <v>3574</v>
      </c>
      <c r="I9220" s="170" t="s">
        <v>3529</v>
      </c>
      <c r="J9220" s="155" t="s">
        <v>3574</v>
      </c>
      <c r="K9220" s="170"/>
      <c r="L9220" s="170"/>
      <c r="M9220" s="402"/>
      <c r="N9220" s="170">
        <v>1</v>
      </c>
      <c r="O9220" s="170">
        <v>3</v>
      </c>
      <c r="P9220" s="402">
        <v>4285</v>
      </c>
    </row>
    <row r="9221" spans="1:16" ht="33.75" x14ac:dyDescent="0.2">
      <c r="A9221" s="406" t="s">
        <v>3527</v>
      </c>
      <c r="B9221" s="406" t="s">
        <v>3526</v>
      </c>
      <c r="C9221" s="170" t="s">
        <v>2594</v>
      </c>
      <c r="D9221" s="405" t="s">
        <v>4273</v>
      </c>
      <c r="E9221" s="404">
        <v>2340</v>
      </c>
      <c r="F9221" s="434" t="s">
        <v>4272</v>
      </c>
      <c r="G9221" s="403" t="s">
        <v>4271</v>
      </c>
      <c r="H9221" s="170" t="s">
        <v>4270</v>
      </c>
      <c r="I9221" s="170" t="s">
        <v>3529</v>
      </c>
      <c r="J9221" s="155" t="s">
        <v>4270</v>
      </c>
      <c r="K9221" s="170"/>
      <c r="L9221" s="170"/>
      <c r="M9221" s="402"/>
      <c r="N9221" s="170">
        <v>1</v>
      </c>
      <c r="O9221" s="170">
        <v>1</v>
      </c>
      <c r="P9221" s="402">
        <v>3028.74</v>
      </c>
    </row>
    <row r="9222" spans="1:16" ht="33.75" x14ac:dyDescent="0.2">
      <c r="A9222" s="406" t="s">
        <v>3527</v>
      </c>
      <c r="B9222" s="406" t="s">
        <v>3526</v>
      </c>
      <c r="C9222" s="170" t="s">
        <v>2594</v>
      </c>
      <c r="D9222" s="405" t="s">
        <v>4269</v>
      </c>
      <c r="E9222" s="404">
        <v>3500</v>
      </c>
      <c r="F9222" s="434" t="s">
        <v>4268</v>
      </c>
      <c r="G9222" s="403" t="s">
        <v>4267</v>
      </c>
      <c r="H9222" s="170" t="s">
        <v>3533</v>
      </c>
      <c r="I9222" s="170" t="s">
        <v>3529</v>
      </c>
      <c r="J9222" s="155" t="s">
        <v>3533</v>
      </c>
      <c r="K9222" s="170"/>
      <c r="L9222" s="170"/>
      <c r="M9222" s="402"/>
      <c r="N9222" s="170">
        <v>1</v>
      </c>
      <c r="O9222" s="170">
        <v>6</v>
      </c>
      <c r="P9222" s="402">
        <v>21000</v>
      </c>
    </row>
    <row r="9223" spans="1:16" ht="33.75" x14ac:dyDescent="0.2">
      <c r="A9223" s="406" t="s">
        <v>3527</v>
      </c>
      <c r="B9223" s="406" t="s">
        <v>3526</v>
      </c>
      <c r="C9223" s="170" t="s">
        <v>2594</v>
      </c>
      <c r="D9223" s="405" t="s">
        <v>3552</v>
      </c>
      <c r="E9223" s="404">
        <v>1800</v>
      </c>
      <c r="F9223" s="434" t="s">
        <v>4266</v>
      </c>
      <c r="G9223" s="403" t="s">
        <v>4265</v>
      </c>
      <c r="H9223" s="170" t="s">
        <v>3574</v>
      </c>
      <c r="I9223" s="170" t="s">
        <v>3529</v>
      </c>
      <c r="J9223" s="155" t="s">
        <v>3574</v>
      </c>
      <c r="K9223" s="170"/>
      <c r="L9223" s="170"/>
      <c r="M9223" s="402"/>
      <c r="N9223" s="170">
        <v>1</v>
      </c>
      <c r="O9223" s="170">
        <v>6</v>
      </c>
      <c r="P9223" s="402">
        <v>10800</v>
      </c>
    </row>
    <row r="9224" spans="1:16" ht="33.75" x14ac:dyDescent="0.2">
      <c r="A9224" s="406" t="s">
        <v>3527</v>
      </c>
      <c r="B9224" s="406" t="s">
        <v>3526</v>
      </c>
      <c r="C9224" s="170" t="s">
        <v>2594</v>
      </c>
      <c r="D9224" s="405" t="s">
        <v>3740</v>
      </c>
      <c r="E9224" s="404">
        <v>3500</v>
      </c>
      <c r="F9224" s="434" t="s">
        <v>4264</v>
      </c>
      <c r="G9224" s="403" t="s">
        <v>4263</v>
      </c>
      <c r="H9224" s="170" t="s">
        <v>3533</v>
      </c>
      <c r="I9224" s="170" t="s">
        <v>3529</v>
      </c>
      <c r="J9224" s="155" t="s">
        <v>3533</v>
      </c>
      <c r="K9224" s="170"/>
      <c r="L9224" s="170"/>
      <c r="M9224" s="402"/>
      <c r="N9224" s="170">
        <v>1</v>
      </c>
      <c r="O9224" s="170">
        <v>6</v>
      </c>
      <c r="P9224" s="402">
        <v>21000</v>
      </c>
    </row>
    <row r="9225" spans="1:16" ht="33.75" x14ac:dyDescent="0.2">
      <c r="A9225" s="406" t="s">
        <v>3527</v>
      </c>
      <c r="B9225" s="406" t="s">
        <v>3526</v>
      </c>
      <c r="C9225" s="170" t="s">
        <v>2594</v>
      </c>
      <c r="D9225" s="405" t="s">
        <v>4262</v>
      </c>
      <c r="E9225" s="404">
        <v>2000</v>
      </c>
      <c r="F9225" s="434" t="s">
        <v>4261</v>
      </c>
      <c r="G9225" s="403" t="s">
        <v>4260</v>
      </c>
      <c r="H9225" s="170" t="s">
        <v>3695</v>
      </c>
      <c r="I9225" s="170" t="s">
        <v>3534</v>
      </c>
      <c r="J9225" s="155" t="s">
        <v>3695</v>
      </c>
      <c r="K9225" s="170"/>
      <c r="L9225" s="170"/>
      <c r="M9225" s="402"/>
      <c r="N9225" s="170">
        <v>1</v>
      </c>
      <c r="O9225" s="170">
        <v>6</v>
      </c>
      <c r="P9225" s="402">
        <v>12000</v>
      </c>
    </row>
    <row r="9226" spans="1:16" ht="33.75" x14ac:dyDescent="0.2">
      <c r="A9226" s="406" t="s">
        <v>3527</v>
      </c>
      <c r="B9226" s="406" t="s">
        <v>3526</v>
      </c>
      <c r="C9226" s="170" t="s">
        <v>2594</v>
      </c>
      <c r="D9226" s="405" t="s">
        <v>4259</v>
      </c>
      <c r="E9226" s="404">
        <v>4500</v>
      </c>
      <c r="F9226" s="434" t="s">
        <v>4258</v>
      </c>
      <c r="G9226" s="403" t="s">
        <v>4257</v>
      </c>
      <c r="H9226" s="170" t="s">
        <v>3549</v>
      </c>
      <c r="I9226" s="170" t="s">
        <v>3529</v>
      </c>
      <c r="J9226" s="155" t="s">
        <v>3549</v>
      </c>
      <c r="K9226" s="170"/>
      <c r="L9226" s="170"/>
      <c r="M9226" s="402"/>
      <c r="N9226" s="170">
        <v>1</v>
      </c>
      <c r="O9226" s="170">
        <v>1</v>
      </c>
      <c r="P9226" s="402">
        <v>2512.5</v>
      </c>
    </row>
    <row r="9227" spans="1:16" ht="33.75" x14ac:dyDescent="0.2">
      <c r="A9227" s="406" t="s">
        <v>3527</v>
      </c>
      <c r="B9227" s="406" t="s">
        <v>3526</v>
      </c>
      <c r="C9227" s="170" t="s">
        <v>2594</v>
      </c>
      <c r="D9227" s="405" t="s">
        <v>4256</v>
      </c>
      <c r="E9227" s="404">
        <v>2000</v>
      </c>
      <c r="F9227" s="434" t="s">
        <v>4255</v>
      </c>
      <c r="G9227" s="403" t="s">
        <v>4254</v>
      </c>
      <c r="H9227" s="170" t="s">
        <v>3595</v>
      </c>
      <c r="I9227" s="170" t="s">
        <v>3529</v>
      </c>
      <c r="J9227" s="155" t="s">
        <v>3595</v>
      </c>
      <c r="K9227" s="170"/>
      <c r="L9227" s="170"/>
      <c r="M9227" s="402"/>
      <c r="N9227" s="170">
        <v>1</v>
      </c>
      <c r="O9227" s="170">
        <v>6</v>
      </c>
      <c r="P9227" s="402">
        <v>12000</v>
      </c>
    </row>
    <row r="9228" spans="1:16" ht="33.75" x14ac:dyDescent="0.2">
      <c r="A9228" s="406" t="s">
        <v>3527</v>
      </c>
      <c r="B9228" s="406" t="s">
        <v>3526</v>
      </c>
      <c r="C9228" s="170" t="s">
        <v>2594</v>
      </c>
      <c r="D9228" s="405" t="s">
        <v>4167</v>
      </c>
      <c r="E9228" s="404">
        <v>2340</v>
      </c>
      <c r="F9228" s="434" t="s">
        <v>4253</v>
      </c>
      <c r="G9228" s="403" t="s">
        <v>4252</v>
      </c>
      <c r="H9228" s="170" t="s">
        <v>3695</v>
      </c>
      <c r="I9228" s="170" t="s">
        <v>3931</v>
      </c>
      <c r="J9228" s="155" t="s">
        <v>3695</v>
      </c>
      <c r="K9228" s="170"/>
      <c r="L9228" s="170"/>
      <c r="M9228" s="402"/>
      <c r="N9228" s="170">
        <v>1</v>
      </c>
      <c r="O9228" s="170">
        <v>6</v>
      </c>
      <c r="P9228" s="402">
        <v>14040</v>
      </c>
    </row>
    <row r="9229" spans="1:16" ht="33.75" x14ac:dyDescent="0.2">
      <c r="A9229" s="406" t="s">
        <v>3527</v>
      </c>
      <c r="B9229" s="406" t="s">
        <v>3526</v>
      </c>
      <c r="C9229" s="170" t="s">
        <v>2594</v>
      </c>
      <c r="D9229" s="405" t="s">
        <v>4251</v>
      </c>
      <c r="E9229" s="404">
        <v>3500</v>
      </c>
      <c r="F9229" s="434" t="s">
        <v>4250</v>
      </c>
      <c r="G9229" s="403" t="s">
        <v>4249</v>
      </c>
      <c r="H9229" s="170" t="s">
        <v>3567</v>
      </c>
      <c r="I9229" s="170" t="s">
        <v>3534</v>
      </c>
      <c r="J9229" s="155" t="s">
        <v>3567</v>
      </c>
      <c r="K9229" s="170"/>
      <c r="L9229" s="170"/>
      <c r="M9229" s="402"/>
      <c r="N9229" s="170">
        <v>1</v>
      </c>
      <c r="O9229" s="170">
        <v>6</v>
      </c>
      <c r="P9229" s="402">
        <v>21000</v>
      </c>
    </row>
    <row r="9230" spans="1:16" ht="33.75" x14ac:dyDescent="0.2">
      <c r="A9230" s="406" t="s">
        <v>3527</v>
      </c>
      <c r="B9230" s="406" t="s">
        <v>3526</v>
      </c>
      <c r="C9230" s="170" t="s">
        <v>2594</v>
      </c>
      <c r="D9230" s="405" t="s">
        <v>4248</v>
      </c>
      <c r="E9230" s="404">
        <v>6500</v>
      </c>
      <c r="F9230" s="434" t="s">
        <v>4247</v>
      </c>
      <c r="G9230" s="403" t="s">
        <v>4246</v>
      </c>
      <c r="H9230" s="170" t="s">
        <v>3533</v>
      </c>
      <c r="I9230" s="170" t="s">
        <v>3529</v>
      </c>
      <c r="J9230" s="155" t="s">
        <v>3533</v>
      </c>
      <c r="K9230" s="170"/>
      <c r="L9230" s="170"/>
      <c r="M9230" s="402"/>
      <c r="N9230" s="170">
        <v>1</v>
      </c>
      <c r="O9230" s="170">
        <v>6</v>
      </c>
      <c r="P9230" s="402">
        <v>39000</v>
      </c>
    </row>
    <row r="9231" spans="1:16" ht="33.75" x14ac:dyDescent="0.2">
      <c r="A9231" s="406" t="s">
        <v>3527</v>
      </c>
      <c r="B9231" s="406" t="s">
        <v>2595</v>
      </c>
      <c r="C9231" s="170" t="s">
        <v>2594</v>
      </c>
      <c r="D9231" s="405" t="s">
        <v>4245</v>
      </c>
      <c r="E9231" s="404">
        <v>4500</v>
      </c>
      <c r="F9231" s="434" t="s">
        <v>4244</v>
      </c>
      <c r="G9231" s="403" t="s">
        <v>4243</v>
      </c>
      <c r="H9231" s="170" t="s">
        <v>3567</v>
      </c>
      <c r="I9231" s="170" t="s">
        <v>3534</v>
      </c>
      <c r="J9231" s="155" t="s">
        <v>3567</v>
      </c>
      <c r="K9231" s="170"/>
      <c r="L9231" s="170"/>
      <c r="M9231" s="402"/>
      <c r="N9231" s="170">
        <v>1</v>
      </c>
      <c r="O9231" s="170">
        <v>1</v>
      </c>
      <c r="P9231" s="402">
        <v>4500</v>
      </c>
    </row>
    <row r="9232" spans="1:16" ht="33.75" x14ac:dyDescent="0.2">
      <c r="A9232" s="406" t="s">
        <v>3527</v>
      </c>
      <c r="B9232" s="406" t="s">
        <v>3526</v>
      </c>
      <c r="C9232" s="170" t="s">
        <v>2594</v>
      </c>
      <c r="D9232" s="405" t="s">
        <v>3774</v>
      </c>
      <c r="E9232" s="404">
        <v>2500</v>
      </c>
      <c r="F9232" s="434" t="s">
        <v>4242</v>
      </c>
      <c r="G9232" s="403" t="s">
        <v>4241</v>
      </c>
      <c r="H9232" s="170" t="s">
        <v>3567</v>
      </c>
      <c r="I9232" s="170" t="s">
        <v>3529</v>
      </c>
      <c r="J9232" s="155" t="s">
        <v>3567</v>
      </c>
      <c r="K9232" s="170"/>
      <c r="L9232" s="170"/>
      <c r="M9232" s="402"/>
      <c r="N9232" s="170">
        <v>1</v>
      </c>
      <c r="O9232" s="170">
        <v>6</v>
      </c>
      <c r="P9232" s="402">
        <v>15000</v>
      </c>
    </row>
    <row r="9233" spans="1:16" ht="33.75" x14ac:dyDescent="0.2">
      <c r="A9233" s="406" t="s">
        <v>3527</v>
      </c>
      <c r="B9233" s="406" t="s">
        <v>2595</v>
      </c>
      <c r="C9233" s="170" t="s">
        <v>2594</v>
      </c>
      <c r="D9233" s="405" t="s">
        <v>3616</v>
      </c>
      <c r="E9233" s="404">
        <v>3000</v>
      </c>
      <c r="F9233" s="434" t="s">
        <v>4240</v>
      </c>
      <c r="G9233" s="403" t="s">
        <v>4239</v>
      </c>
      <c r="H9233" s="170" t="s">
        <v>3549</v>
      </c>
      <c r="I9233" s="170" t="s">
        <v>3534</v>
      </c>
      <c r="J9233" s="155" t="s">
        <v>3549</v>
      </c>
      <c r="K9233" s="170"/>
      <c r="L9233" s="170"/>
      <c r="M9233" s="402"/>
      <c r="N9233" s="170">
        <v>1</v>
      </c>
      <c r="O9233" s="170">
        <v>2</v>
      </c>
      <c r="P9233" s="402">
        <v>5100</v>
      </c>
    </row>
    <row r="9234" spans="1:16" ht="33.75" x14ac:dyDescent="0.2">
      <c r="A9234" s="406" t="s">
        <v>3527</v>
      </c>
      <c r="B9234" s="406" t="s">
        <v>3526</v>
      </c>
      <c r="C9234" s="170" t="s">
        <v>2594</v>
      </c>
      <c r="D9234" s="405" t="s">
        <v>4238</v>
      </c>
      <c r="E9234" s="404">
        <v>3000</v>
      </c>
      <c r="F9234" s="434" t="s">
        <v>4237</v>
      </c>
      <c r="G9234" s="403" t="s">
        <v>4236</v>
      </c>
      <c r="H9234" s="170" t="s">
        <v>3533</v>
      </c>
      <c r="I9234" s="170" t="s">
        <v>3534</v>
      </c>
      <c r="J9234" s="155" t="s">
        <v>3533</v>
      </c>
      <c r="K9234" s="170"/>
      <c r="L9234" s="170"/>
      <c r="M9234" s="402"/>
      <c r="N9234" s="170">
        <v>1</v>
      </c>
      <c r="O9234" s="170">
        <v>6</v>
      </c>
      <c r="P9234" s="402">
        <v>18000</v>
      </c>
    </row>
    <row r="9235" spans="1:16" ht="33.75" x14ac:dyDescent="0.2">
      <c r="A9235" s="406" t="s">
        <v>3527</v>
      </c>
      <c r="B9235" s="406" t="s">
        <v>3526</v>
      </c>
      <c r="C9235" s="170" t="s">
        <v>2594</v>
      </c>
      <c r="D9235" s="405" t="s">
        <v>3532</v>
      </c>
      <c r="E9235" s="404">
        <v>2500</v>
      </c>
      <c r="F9235" s="434" t="s">
        <v>4235</v>
      </c>
      <c r="G9235" s="403" t="s">
        <v>4234</v>
      </c>
      <c r="H9235" s="170" t="s">
        <v>3542</v>
      </c>
      <c r="I9235" s="170" t="s">
        <v>3534</v>
      </c>
      <c r="J9235" s="155" t="s">
        <v>3542</v>
      </c>
      <c r="K9235" s="170"/>
      <c r="L9235" s="170"/>
      <c r="M9235" s="402"/>
      <c r="N9235" s="170">
        <v>1</v>
      </c>
      <c r="O9235" s="170">
        <v>6</v>
      </c>
      <c r="P9235" s="402">
        <v>15000</v>
      </c>
    </row>
    <row r="9236" spans="1:16" ht="33.75" x14ac:dyDescent="0.2">
      <c r="A9236" s="406" t="s">
        <v>3527</v>
      </c>
      <c r="B9236" s="406" t="s">
        <v>3526</v>
      </c>
      <c r="C9236" s="170" t="s">
        <v>2594</v>
      </c>
      <c r="D9236" s="405" t="s">
        <v>4036</v>
      </c>
      <c r="E9236" s="404">
        <v>3500</v>
      </c>
      <c r="F9236" s="434" t="s">
        <v>4233</v>
      </c>
      <c r="G9236" s="403" t="s">
        <v>4232</v>
      </c>
      <c r="H9236" s="170" t="s">
        <v>3567</v>
      </c>
      <c r="I9236" s="170" t="s">
        <v>3529</v>
      </c>
      <c r="J9236" s="155" t="s">
        <v>3567</v>
      </c>
      <c r="K9236" s="170"/>
      <c r="L9236" s="170"/>
      <c r="M9236" s="402"/>
      <c r="N9236" s="170">
        <v>1</v>
      </c>
      <c r="O9236" s="170">
        <v>3</v>
      </c>
      <c r="P9236" s="402">
        <v>11209.720000000001</v>
      </c>
    </row>
    <row r="9237" spans="1:16" ht="33.75" x14ac:dyDescent="0.2">
      <c r="A9237" s="406" t="s">
        <v>3527</v>
      </c>
      <c r="B9237" s="406" t="s">
        <v>3526</v>
      </c>
      <c r="C9237" s="170" t="s">
        <v>2594</v>
      </c>
      <c r="D9237" s="405" t="s">
        <v>3632</v>
      </c>
      <c r="E9237" s="404">
        <v>2500</v>
      </c>
      <c r="F9237" s="434" t="s">
        <v>4231</v>
      </c>
      <c r="G9237" s="403" t="s">
        <v>4230</v>
      </c>
      <c r="H9237" s="170" t="s">
        <v>3533</v>
      </c>
      <c r="I9237" s="170" t="s">
        <v>3560</v>
      </c>
      <c r="J9237" s="155" t="s">
        <v>3533</v>
      </c>
      <c r="K9237" s="170"/>
      <c r="L9237" s="170"/>
      <c r="M9237" s="402"/>
      <c r="N9237" s="170">
        <v>1</v>
      </c>
      <c r="O9237" s="170">
        <v>6</v>
      </c>
      <c r="P9237" s="402">
        <v>15000</v>
      </c>
    </row>
    <row r="9238" spans="1:16" ht="33.75" x14ac:dyDescent="0.2">
      <c r="A9238" s="406" t="s">
        <v>3527</v>
      </c>
      <c r="B9238" s="406" t="s">
        <v>3526</v>
      </c>
      <c r="C9238" s="170" t="s">
        <v>2594</v>
      </c>
      <c r="D9238" s="405" t="s">
        <v>3627</v>
      </c>
      <c r="E9238" s="404">
        <v>3500</v>
      </c>
      <c r="F9238" s="434" t="s">
        <v>4229</v>
      </c>
      <c r="G9238" s="403" t="s">
        <v>4228</v>
      </c>
      <c r="H9238" s="170" t="s">
        <v>4227</v>
      </c>
      <c r="I9238" s="170" t="s">
        <v>3623</v>
      </c>
      <c r="J9238" s="155" t="s">
        <v>3623</v>
      </c>
      <c r="K9238" s="170"/>
      <c r="L9238" s="170"/>
      <c r="M9238" s="402"/>
      <c r="N9238" s="170">
        <v>1</v>
      </c>
      <c r="O9238" s="170">
        <v>6</v>
      </c>
      <c r="P9238" s="402">
        <v>21000</v>
      </c>
    </row>
    <row r="9239" spans="1:16" ht="33.75" x14ac:dyDescent="0.2">
      <c r="A9239" s="406" t="s">
        <v>3527</v>
      </c>
      <c r="B9239" s="406" t="s">
        <v>2595</v>
      </c>
      <c r="C9239" s="170" t="s">
        <v>2594</v>
      </c>
      <c r="D9239" s="405" t="s">
        <v>3616</v>
      </c>
      <c r="E9239" s="404">
        <v>3000</v>
      </c>
      <c r="F9239" s="434" t="s">
        <v>4226</v>
      </c>
      <c r="G9239" s="403" t="s">
        <v>4225</v>
      </c>
      <c r="H9239" s="170" t="s">
        <v>3574</v>
      </c>
      <c r="I9239" s="170" t="s">
        <v>3529</v>
      </c>
      <c r="J9239" s="155" t="s">
        <v>3574</v>
      </c>
      <c r="K9239" s="170"/>
      <c r="L9239" s="170"/>
      <c r="M9239" s="402"/>
      <c r="N9239" s="170">
        <v>1</v>
      </c>
      <c r="O9239" s="170">
        <v>2</v>
      </c>
      <c r="P9239" s="402">
        <v>5100</v>
      </c>
    </row>
    <row r="9240" spans="1:16" ht="33.75" x14ac:dyDescent="0.2">
      <c r="A9240" s="406" t="s">
        <v>3527</v>
      </c>
      <c r="B9240" s="406" t="s">
        <v>2595</v>
      </c>
      <c r="C9240" s="170" t="s">
        <v>2594</v>
      </c>
      <c r="D9240" s="405" t="s">
        <v>3616</v>
      </c>
      <c r="E9240" s="404">
        <v>3000</v>
      </c>
      <c r="F9240" s="434" t="s">
        <v>4224</v>
      </c>
      <c r="G9240" s="403" t="s">
        <v>4223</v>
      </c>
      <c r="H9240" s="170" t="s">
        <v>3567</v>
      </c>
      <c r="I9240" s="170" t="s">
        <v>3529</v>
      </c>
      <c r="J9240" s="155" t="s">
        <v>3567</v>
      </c>
      <c r="K9240" s="170"/>
      <c r="L9240" s="170"/>
      <c r="M9240" s="402"/>
      <c r="N9240" s="170">
        <v>1</v>
      </c>
      <c r="O9240" s="170">
        <v>2</v>
      </c>
      <c r="P9240" s="402">
        <v>5100</v>
      </c>
    </row>
    <row r="9241" spans="1:16" ht="33.75" x14ac:dyDescent="0.2">
      <c r="A9241" s="406" t="s">
        <v>3527</v>
      </c>
      <c r="B9241" s="406" t="s">
        <v>3526</v>
      </c>
      <c r="C9241" s="170" t="s">
        <v>2594</v>
      </c>
      <c r="D9241" s="405" t="s">
        <v>3778</v>
      </c>
      <c r="E9241" s="404">
        <v>3500</v>
      </c>
      <c r="F9241" s="434" t="s">
        <v>4222</v>
      </c>
      <c r="G9241" s="403" t="s">
        <v>4221</v>
      </c>
      <c r="H9241" s="170" t="s">
        <v>4220</v>
      </c>
      <c r="I9241" s="170" t="s">
        <v>3623</v>
      </c>
      <c r="J9241" s="155" t="s">
        <v>3623</v>
      </c>
      <c r="K9241" s="170"/>
      <c r="L9241" s="170"/>
      <c r="M9241" s="402"/>
      <c r="N9241" s="170">
        <v>1</v>
      </c>
      <c r="O9241" s="170">
        <v>6</v>
      </c>
      <c r="P9241" s="402">
        <v>21000</v>
      </c>
    </row>
    <row r="9242" spans="1:16" ht="33.75" x14ac:dyDescent="0.2">
      <c r="A9242" s="406" t="s">
        <v>3527</v>
      </c>
      <c r="B9242" s="406" t="s">
        <v>3526</v>
      </c>
      <c r="C9242" s="170" t="s">
        <v>2594</v>
      </c>
      <c r="D9242" s="405" t="s">
        <v>4219</v>
      </c>
      <c r="E9242" s="404">
        <v>8000</v>
      </c>
      <c r="F9242" s="434" t="s">
        <v>4218</v>
      </c>
      <c r="G9242" s="403" t="s">
        <v>4217</v>
      </c>
      <c r="H9242" s="170" t="s">
        <v>3570</v>
      </c>
      <c r="I9242" s="170" t="s">
        <v>3529</v>
      </c>
      <c r="J9242" s="155" t="s">
        <v>3570</v>
      </c>
      <c r="K9242" s="170"/>
      <c r="L9242" s="170"/>
      <c r="M9242" s="402"/>
      <c r="N9242" s="170">
        <v>1</v>
      </c>
      <c r="O9242" s="170">
        <v>6</v>
      </c>
      <c r="P9242" s="402">
        <v>48000</v>
      </c>
    </row>
    <row r="9243" spans="1:16" ht="33.75" x14ac:dyDescent="0.2">
      <c r="A9243" s="406" t="s">
        <v>3527</v>
      </c>
      <c r="B9243" s="406" t="s">
        <v>3526</v>
      </c>
      <c r="C9243" s="170" t="s">
        <v>2594</v>
      </c>
      <c r="D9243" s="405" t="s">
        <v>3548</v>
      </c>
      <c r="E9243" s="404">
        <v>3000</v>
      </c>
      <c r="F9243" s="434" t="s">
        <v>4216</v>
      </c>
      <c r="G9243" s="403" t="s">
        <v>4215</v>
      </c>
      <c r="H9243" s="170" t="s">
        <v>3533</v>
      </c>
      <c r="I9243" s="170" t="s">
        <v>3534</v>
      </c>
      <c r="J9243" s="155" t="s">
        <v>3533</v>
      </c>
      <c r="K9243" s="170"/>
      <c r="L9243" s="170"/>
      <c r="M9243" s="402"/>
      <c r="N9243" s="170">
        <v>1</v>
      </c>
      <c r="O9243" s="170">
        <v>6</v>
      </c>
      <c r="P9243" s="402">
        <v>18000</v>
      </c>
    </row>
    <row r="9244" spans="1:16" ht="33.75" x14ac:dyDescent="0.2">
      <c r="A9244" s="406" t="s">
        <v>3527</v>
      </c>
      <c r="B9244" s="406" t="s">
        <v>3526</v>
      </c>
      <c r="C9244" s="170" t="s">
        <v>2594</v>
      </c>
      <c r="D9244" s="405" t="s">
        <v>4214</v>
      </c>
      <c r="E9244" s="404">
        <v>3500</v>
      </c>
      <c r="F9244" s="434" t="s">
        <v>4213</v>
      </c>
      <c r="G9244" s="403" t="s">
        <v>4212</v>
      </c>
      <c r="H9244" s="170" t="s">
        <v>3574</v>
      </c>
      <c r="I9244" s="170" t="s">
        <v>3529</v>
      </c>
      <c r="J9244" s="155" t="s">
        <v>3574</v>
      </c>
      <c r="K9244" s="170"/>
      <c r="L9244" s="170"/>
      <c r="M9244" s="402"/>
      <c r="N9244" s="170">
        <v>1</v>
      </c>
      <c r="O9244" s="170">
        <v>6</v>
      </c>
      <c r="P9244" s="402">
        <v>21000</v>
      </c>
    </row>
    <row r="9245" spans="1:16" ht="33.75" x14ac:dyDescent="0.2">
      <c r="A9245" s="406" t="s">
        <v>3527</v>
      </c>
      <c r="B9245" s="406" t="s">
        <v>2595</v>
      </c>
      <c r="C9245" s="170" t="s">
        <v>2594</v>
      </c>
      <c r="D9245" s="405" t="s">
        <v>4067</v>
      </c>
      <c r="E9245" s="404">
        <v>5500</v>
      </c>
      <c r="F9245" s="434" t="s">
        <v>4211</v>
      </c>
      <c r="G9245" s="403" t="s">
        <v>4210</v>
      </c>
      <c r="H9245" s="170" t="s">
        <v>4209</v>
      </c>
      <c r="I9245" s="170" t="s">
        <v>3529</v>
      </c>
      <c r="J9245" s="155" t="s">
        <v>4209</v>
      </c>
      <c r="K9245" s="170"/>
      <c r="L9245" s="170"/>
      <c r="M9245" s="402"/>
      <c r="N9245" s="170">
        <v>1</v>
      </c>
      <c r="O9245" s="170">
        <v>1</v>
      </c>
      <c r="P9245" s="402">
        <v>5500</v>
      </c>
    </row>
    <row r="9246" spans="1:16" ht="33.75" x14ac:dyDescent="0.2">
      <c r="A9246" s="406" t="s">
        <v>3527</v>
      </c>
      <c r="B9246" s="406" t="s">
        <v>3526</v>
      </c>
      <c r="C9246" s="170" t="s">
        <v>2594</v>
      </c>
      <c r="D9246" s="405" t="s">
        <v>4208</v>
      </c>
      <c r="E9246" s="404">
        <v>5000</v>
      </c>
      <c r="F9246" s="434" t="s">
        <v>4207</v>
      </c>
      <c r="G9246" s="403" t="s">
        <v>4206</v>
      </c>
      <c r="H9246" s="170" t="s">
        <v>3549</v>
      </c>
      <c r="I9246" s="170" t="s">
        <v>3529</v>
      </c>
      <c r="J9246" s="155" t="s">
        <v>3549</v>
      </c>
      <c r="K9246" s="170"/>
      <c r="L9246" s="170"/>
      <c r="M9246" s="402"/>
      <c r="N9246" s="170">
        <v>1</v>
      </c>
      <c r="O9246" s="170">
        <v>6</v>
      </c>
      <c r="P9246" s="402">
        <v>27580</v>
      </c>
    </row>
    <row r="9247" spans="1:16" ht="33.75" x14ac:dyDescent="0.2">
      <c r="A9247" s="406" t="s">
        <v>3527</v>
      </c>
      <c r="B9247" s="406" t="s">
        <v>3526</v>
      </c>
      <c r="C9247" s="170" t="s">
        <v>2594</v>
      </c>
      <c r="D9247" s="405" t="s">
        <v>4086</v>
      </c>
      <c r="E9247" s="404">
        <v>3500</v>
      </c>
      <c r="F9247" s="434" t="s">
        <v>4205</v>
      </c>
      <c r="G9247" s="403" t="s">
        <v>4204</v>
      </c>
      <c r="H9247" s="170" t="s">
        <v>3979</v>
      </c>
      <c r="I9247" s="170" t="s">
        <v>3529</v>
      </c>
      <c r="J9247" s="155" t="s">
        <v>3979</v>
      </c>
      <c r="K9247" s="170"/>
      <c r="L9247" s="170"/>
      <c r="M9247" s="402"/>
      <c r="N9247" s="170">
        <v>1</v>
      </c>
      <c r="O9247" s="170">
        <v>6</v>
      </c>
      <c r="P9247" s="402">
        <v>21000</v>
      </c>
    </row>
    <row r="9248" spans="1:16" ht="33.75" x14ac:dyDescent="0.2">
      <c r="A9248" s="406" t="s">
        <v>3527</v>
      </c>
      <c r="B9248" s="406" t="s">
        <v>3526</v>
      </c>
      <c r="C9248" s="170" t="s">
        <v>2594</v>
      </c>
      <c r="D9248" s="405" t="s">
        <v>3532</v>
      </c>
      <c r="E9248" s="404">
        <v>2500</v>
      </c>
      <c r="F9248" s="434" t="s">
        <v>4203</v>
      </c>
      <c r="G9248" s="403" t="s">
        <v>4202</v>
      </c>
      <c r="H9248" s="170" t="s">
        <v>4104</v>
      </c>
      <c r="I9248" s="170" t="s">
        <v>3560</v>
      </c>
      <c r="J9248" s="155" t="s">
        <v>4104</v>
      </c>
      <c r="K9248" s="170"/>
      <c r="L9248" s="170"/>
      <c r="M9248" s="402"/>
      <c r="N9248" s="170">
        <v>1</v>
      </c>
      <c r="O9248" s="170">
        <v>6</v>
      </c>
      <c r="P9248" s="402">
        <v>15000</v>
      </c>
    </row>
    <row r="9249" spans="1:16" ht="33.75" x14ac:dyDescent="0.2">
      <c r="A9249" s="406" t="s">
        <v>3527</v>
      </c>
      <c r="B9249" s="406" t="s">
        <v>3526</v>
      </c>
      <c r="C9249" s="170" t="s">
        <v>2594</v>
      </c>
      <c r="D9249" s="405" t="s">
        <v>3532</v>
      </c>
      <c r="E9249" s="404">
        <v>3500</v>
      </c>
      <c r="F9249" s="434" t="s">
        <v>4201</v>
      </c>
      <c r="G9249" s="403" t="s">
        <v>4200</v>
      </c>
      <c r="H9249" s="170" t="s">
        <v>3567</v>
      </c>
      <c r="I9249" s="170" t="s">
        <v>3529</v>
      </c>
      <c r="J9249" s="155" t="s">
        <v>3567</v>
      </c>
      <c r="K9249" s="170"/>
      <c r="L9249" s="170"/>
      <c r="M9249" s="402"/>
      <c r="N9249" s="170">
        <v>1</v>
      </c>
      <c r="O9249" s="170">
        <v>6</v>
      </c>
      <c r="P9249" s="402">
        <v>21000</v>
      </c>
    </row>
    <row r="9250" spans="1:16" ht="33.75" x14ac:dyDescent="0.2">
      <c r="A9250" s="406" t="s">
        <v>3527</v>
      </c>
      <c r="B9250" s="406" t="s">
        <v>2595</v>
      </c>
      <c r="C9250" s="170" t="s">
        <v>2594</v>
      </c>
      <c r="D9250" s="405" t="s">
        <v>3616</v>
      </c>
      <c r="E9250" s="404">
        <v>3000</v>
      </c>
      <c r="F9250" s="434" t="s">
        <v>4199</v>
      </c>
      <c r="G9250" s="403" t="s">
        <v>4198</v>
      </c>
      <c r="H9250" s="170" t="s">
        <v>3549</v>
      </c>
      <c r="I9250" s="170" t="s">
        <v>3529</v>
      </c>
      <c r="J9250" s="155" t="s">
        <v>3549</v>
      </c>
      <c r="K9250" s="170"/>
      <c r="L9250" s="170"/>
      <c r="M9250" s="402"/>
      <c r="N9250" s="170">
        <v>1</v>
      </c>
      <c r="O9250" s="170">
        <v>2</v>
      </c>
      <c r="P9250" s="402">
        <v>5100</v>
      </c>
    </row>
    <row r="9251" spans="1:16" ht="33.75" x14ac:dyDescent="0.2">
      <c r="A9251" s="406" t="s">
        <v>3527</v>
      </c>
      <c r="B9251" s="406" t="s">
        <v>3526</v>
      </c>
      <c r="C9251" s="170" t="s">
        <v>2594</v>
      </c>
      <c r="D9251" s="405" t="s">
        <v>3598</v>
      </c>
      <c r="E9251" s="404">
        <v>3500</v>
      </c>
      <c r="F9251" s="434" t="s">
        <v>4197</v>
      </c>
      <c r="G9251" s="403" t="s">
        <v>4196</v>
      </c>
      <c r="H9251" s="170" t="s">
        <v>3542</v>
      </c>
      <c r="I9251" s="170" t="s">
        <v>3529</v>
      </c>
      <c r="J9251" s="155" t="s">
        <v>3542</v>
      </c>
      <c r="K9251" s="170"/>
      <c r="L9251" s="170"/>
      <c r="M9251" s="402"/>
      <c r="N9251" s="170">
        <v>1</v>
      </c>
      <c r="O9251" s="170">
        <v>6</v>
      </c>
      <c r="P9251" s="402">
        <v>21000</v>
      </c>
    </row>
    <row r="9252" spans="1:16" ht="33.75" x14ac:dyDescent="0.2">
      <c r="A9252" s="406" t="s">
        <v>3527</v>
      </c>
      <c r="B9252" s="406" t="s">
        <v>3526</v>
      </c>
      <c r="C9252" s="170" t="s">
        <v>2594</v>
      </c>
      <c r="D9252" s="405" t="s">
        <v>4195</v>
      </c>
      <c r="E9252" s="404">
        <v>4800</v>
      </c>
      <c r="F9252" s="434" t="s">
        <v>4194</v>
      </c>
      <c r="G9252" s="403" t="s">
        <v>4193</v>
      </c>
      <c r="H9252" s="170" t="s">
        <v>4046</v>
      </c>
      <c r="I9252" s="170" t="s">
        <v>3534</v>
      </c>
      <c r="J9252" s="155" t="s">
        <v>4046</v>
      </c>
      <c r="K9252" s="170"/>
      <c r="L9252" s="170"/>
      <c r="M9252" s="402"/>
      <c r="N9252" s="170">
        <v>1</v>
      </c>
      <c r="O9252" s="170">
        <v>6</v>
      </c>
      <c r="P9252" s="402">
        <v>28800</v>
      </c>
    </row>
    <row r="9253" spans="1:16" ht="33.75" x14ac:dyDescent="0.2">
      <c r="A9253" s="406" t="s">
        <v>3527</v>
      </c>
      <c r="B9253" s="406" t="s">
        <v>2595</v>
      </c>
      <c r="C9253" s="170" t="s">
        <v>2594</v>
      </c>
      <c r="D9253" s="405" t="s">
        <v>3616</v>
      </c>
      <c r="E9253" s="404">
        <v>3000</v>
      </c>
      <c r="F9253" s="434" t="s">
        <v>4192</v>
      </c>
      <c r="G9253" s="403" t="s">
        <v>4191</v>
      </c>
      <c r="H9253" s="170" t="s">
        <v>3859</v>
      </c>
      <c r="I9253" s="170" t="s">
        <v>3529</v>
      </c>
      <c r="J9253" s="155" t="s">
        <v>3859</v>
      </c>
      <c r="K9253" s="170"/>
      <c r="L9253" s="170"/>
      <c r="M9253" s="402"/>
      <c r="N9253" s="170">
        <v>1</v>
      </c>
      <c r="O9253" s="170">
        <v>2</v>
      </c>
      <c r="P9253" s="402">
        <v>5100</v>
      </c>
    </row>
    <row r="9254" spans="1:16" ht="33.75" x14ac:dyDescent="0.2">
      <c r="A9254" s="406" t="s">
        <v>3527</v>
      </c>
      <c r="B9254" s="406" t="s">
        <v>3526</v>
      </c>
      <c r="C9254" s="170" t="s">
        <v>2594</v>
      </c>
      <c r="D9254" s="405" t="s">
        <v>3627</v>
      </c>
      <c r="E9254" s="404">
        <v>3500</v>
      </c>
      <c r="F9254" s="434" t="s">
        <v>4190</v>
      </c>
      <c r="G9254" s="403" t="s">
        <v>4189</v>
      </c>
      <c r="H9254" s="170" t="s">
        <v>3567</v>
      </c>
      <c r="I9254" s="170" t="s">
        <v>3534</v>
      </c>
      <c r="J9254" s="155" t="s">
        <v>3567</v>
      </c>
      <c r="K9254" s="170"/>
      <c r="L9254" s="170"/>
      <c r="M9254" s="402"/>
      <c r="N9254" s="170">
        <v>1</v>
      </c>
      <c r="O9254" s="170">
        <v>6</v>
      </c>
      <c r="P9254" s="402">
        <v>21000</v>
      </c>
    </row>
    <row r="9255" spans="1:16" ht="33.75" x14ac:dyDescent="0.2">
      <c r="A9255" s="406" t="s">
        <v>3527</v>
      </c>
      <c r="B9255" s="406" t="s">
        <v>3526</v>
      </c>
      <c r="C9255" s="170" t="s">
        <v>2594</v>
      </c>
      <c r="D9255" s="405" t="s">
        <v>3740</v>
      </c>
      <c r="E9255" s="404">
        <v>3500</v>
      </c>
      <c r="F9255" s="434" t="s">
        <v>4188</v>
      </c>
      <c r="G9255" s="403" t="s">
        <v>4187</v>
      </c>
      <c r="H9255" s="170" t="s">
        <v>3533</v>
      </c>
      <c r="I9255" s="170" t="s">
        <v>3534</v>
      </c>
      <c r="J9255" s="155" t="s">
        <v>3533</v>
      </c>
      <c r="K9255" s="170"/>
      <c r="L9255" s="170"/>
      <c r="M9255" s="402"/>
      <c r="N9255" s="170">
        <v>1</v>
      </c>
      <c r="O9255" s="170">
        <v>6</v>
      </c>
      <c r="P9255" s="402">
        <v>13498</v>
      </c>
    </row>
    <row r="9256" spans="1:16" ht="33.75" x14ac:dyDescent="0.2">
      <c r="A9256" s="406" t="s">
        <v>3527</v>
      </c>
      <c r="B9256" s="406" t="s">
        <v>2595</v>
      </c>
      <c r="C9256" s="170" t="s">
        <v>2594</v>
      </c>
      <c r="D9256" s="405" t="s">
        <v>3702</v>
      </c>
      <c r="E9256" s="404">
        <v>2000</v>
      </c>
      <c r="F9256" s="434" t="s">
        <v>4186</v>
      </c>
      <c r="G9256" s="403" t="s">
        <v>4185</v>
      </c>
      <c r="H9256" s="170" t="s">
        <v>3549</v>
      </c>
      <c r="I9256" s="170" t="s">
        <v>3522</v>
      </c>
      <c r="J9256" s="155" t="s">
        <v>3549</v>
      </c>
      <c r="K9256" s="170"/>
      <c r="L9256" s="170"/>
      <c r="M9256" s="402"/>
      <c r="N9256" s="170">
        <v>1</v>
      </c>
      <c r="O9256" s="170">
        <v>2</v>
      </c>
      <c r="P9256" s="402">
        <v>2933.33</v>
      </c>
    </row>
    <row r="9257" spans="1:16" ht="33.75" x14ac:dyDescent="0.2">
      <c r="A9257" s="406" t="s">
        <v>3527</v>
      </c>
      <c r="B9257" s="406" t="s">
        <v>3526</v>
      </c>
      <c r="C9257" s="170" t="s">
        <v>2594</v>
      </c>
      <c r="D9257" s="405" t="s">
        <v>3627</v>
      </c>
      <c r="E9257" s="404">
        <v>2500</v>
      </c>
      <c r="F9257" s="434" t="s">
        <v>4184</v>
      </c>
      <c r="G9257" s="403" t="s">
        <v>4183</v>
      </c>
      <c r="H9257" s="170" t="s">
        <v>3999</v>
      </c>
      <c r="I9257" s="170" t="s">
        <v>3534</v>
      </c>
      <c r="J9257" s="155" t="s">
        <v>3999</v>
      </c>
      <c r="K9257" s="170"/>
      <c r="L9257" s="170"/>
      <c r="M9257" s="402"/>
      <c r="N9257" s="170">
        <v>1</v>
      </c>
      <c r="O9257" s="170">
        <v>6</v>
      </c>
      <c r="P9257" s="402">
        <v>15000</v>
      </c>
    </row>
    <row r="9258" spans="1:16" ht="33.75" x14ac:dyDescent="0.2">
      <c r="A9258" s="406" t="s">
        <v>3527</v>
      </c>
      <c r="B9258" s="406" t="s">
        <v>2595</v>
      </c>
      <c r="C9258" s="170" t="s">
        <v>2594</v>
      </c>
      <c r="D9258" s="405" t="s">
        <v>3616</v>
      </c>
      <c r="E9258" s="404">
        <v>3000</v>
      </c>
      <c r="F9258" s="434" t="s">
        <v>4182</v>
      </c>
      <c r="G9258" s="403" t="s">
        <v>4181</v>
      </c>
      <c r="H9258" s="170" t="s">
        <v>3574</v>
      </c>
      <c r="I9258" s="170" t="s">
        <v>3534</v>
      </c>
      <c r="J9258" s="155" t="s">
        <v>3574</v>
      </c>
      <c r="K9258" s="170"/>
      <c r="L9258" s="170"/>
      <c r="M9258" s="402"/>
      <c r="N9258" s="170">
        <v>1</v>
      </c>
      <c r="O9258" s="170">
        <v>2</v>
      </c>
      <c r="P9258" s="402">
        <v>5100</v>
      </c>
    </row>
    <row r="9259" spans="1:16" ht="33.75" x14ac:dyDescent="0.2">
      <c r="A9259" s="406" t="s">
        <v>3527</v>
      </c>
      <c r="B9259" s="406" t="s">
        <v>3526</v>
      </c>
      <c r="C9259" s="170" t="s">
        <v>2594</v>
      </c>
      <c r="D9259" s="405" t="s">
        <v>3541</v>
      </c>
      <c r="E9259" s="404">
        <v>2000</v>
      </c>
      <c r="F9259" s="434" t="s">
        <v>4180</v>
      </c>
      <c r="G9259" s="403" t="s">
        <v>4179</v>
      </c>
      <c r="H9259" s="170" t="s">
        <v>4178</v>
      </c>
      <c r="I9259" s="170" t="s">
        <v>3534</v>
      </c>
      <c r="J9259" s="155" t="s">
        <v>4178</v>
      </c>
      <c r="K9259" s="170"/>
      <c r="L9259" s="170"/>
      <c r="M9259" s="402"/>
      <c r="N9259" s="170">
        <v>1</v>
      </c>
      <c r="O9259" s="170">
        <v>6</v>
      </c>
      <c r="P9259" s="402">
        <v>12000</v>
      </c>
    </row>
    <row r="9260" spans="1:16" ht="33.75" x14ac:dyDescent="0.2">
      <c r="A9260" s="406" t="s">
        <v>3527</v>
      </c>
      <c r="B9260" s="406" t="s">
        <v>3526</v>
      </c>
      <c r="C9260" s="170" t="s">
        <v>2594</v>
      </c>
      <c r="D9260" s="405" t="s">
        <v>4177</v>
      </c>
      <c r="E9260" s="404">
        <v>3500</v>
      </c>
      <c r="F9260" s="434" t="s">
        <v>4176</v>
      </c>
      <c r="G9260" s="403" t="s">
        <v>4175</v>
      </c>
      <c r="H9260" s="170" t="s">
        <v>3538</v>
      </c>
      <c r="I9260" s="170" t="s">
        <v>3522</v>
      </c>
      <c r="J9260" s="155" t="s">
        <v>3538</v>
      </c>
      <c r="K9260" s="170"/>
      <c r="L9260" s="170"/>
      <c r="M9260" s="402"/>
      <c r="N9260" s="170">
        <v>1</v>
      </c>
      <c r="O9260" s="170">
        <v>6</v>
      </c>
      <c r="P9260" s="402">
        <v>21000</v>
      </c>
    </row>
    <row r="9261" spans="1:16" ht="33.75" x14ac:dyDescent="0.2">
      <c r="A9261" s="406" t="s">
        <v>3527</v>
      </c>
      <c r="B9261" s="406" t="s">
        <v>3526</v>
      </c>
      <c r="C9261" s="170" t="s">
        <v>2594</v>
      </c>
      <c r="D9261" s="405" t="s">
        <v>3548</v>
      </c>
      <c r="E9261" s="404">
        <v>3000</v>
      </c>
      <c r="F9261" s="434" t="s">
        <v>4174</v>
      </c>
      <c r="G9261" s="403" t="s">
        <v>4173</v>
      </c>
      <c r="H9261" s="170" t="s">
        <v>3542</v>
      </c>
      <c r="I9261" s="170" t="s">
        <v>3534</v>
      </c>
      <c r="J9261" s="155" t="s">
        <v>3542</v>
      </c>
      <c r="K9261" s="170"/>
      <c r="L9261" s="170"/>
      <c r="M9261" s="402"/>
      <c r="N9261" s="170">
        <v>1</v>
      </c>
      <c r="O9261" s="170">
        <v>6</v>
      </c>
      <c r="P9261" s="402">
        <v>18000</v>
      </c>
    </row>
    <row r="9262" spans="1:16" ht="33.75" x14ac:dyDescent="0.2">
      <c r="A9262" s="406" t="s">
        <v>3527</v>
      </c>
      <c r="B9262" s="406" t="s">
        <v>2595</v>
      </c>
      <c r="C9262" s="170" t="s">
        <v>2594</v>
      </c>
      <c r="D9262" s="405" t="s">
        <v>3616</v>
      </c>
      <c r="E9262" s="404">
        <v>3000</v>
      </c>
      <c r="F9262" s="434" t="s">
        <v>4172</v>
      </c>
      <c r="G9262" s="403" t="s">
        <v>4171</v>
      </c>
      <c r="H9262" s="170" t="s">
        <v>4170</v>
      </c>
      <c r="I9262" s="170" t="s">
        <v>3529</v>
      </c>
      <c r="J9262" s="155" t="s">
        <v>4170</v>
      </c>
      <c r="K9262" s="170"/>
      <c r="L9262" s="170"/>
      <c r="M9262" s="402"/>
      <c r="N9262" s="170">
        <v>1</v>
      </c>
      <c r="O9262" s="170">
        <v>2</v>
      </c>
      <c r="P9262" s="402">
        <v>5100</v>
      </c>
    </row>
    <row r="9263" spans="1:16" ht="33.75" x14ac:dyDescent="0.2">
      <c r="A9263" s="406" t="s">
        <v>3527</v>
      </c>
      <c r="B9263" s="406" t="s">
        <v>2595</v>
      </c>
      <c r="C9263" s="170" t="s">
        <v>2594</v>
      </c>
      <c r="D9263" s="405" t="s">
        <v>3688</v>
      </c>
      <c r="E9263" s="404">
        <v>2500</v>
      </c>
      <c r="F9263" s="434" t="s">
        <v>4169</v>
      </c>
      <c r="G9263" s="403" t="s">
        <v>4168</v>
      </c>
      <c r="H9263" s="170" t="s">
        <v>3779</v>
      </c>
      <c r="I9263" s="170" t="s">
        <v>3534</v>
      </c>
      <c r="J9263" s="155" t="s">
        <v>3779</v>
      </c>
      <c r="K9263" s="170"/>
      <c r="L9263" s="170"/>
      <c r="M9263" s="402"/>
      <c r="N9263" s="170">
        <v>1</v>
      </c>
      <c r="O9263" s="170">
        <v>2</v>
      </c>
      <c r="P9263" s="402">
        <v>3666.67</v>
      </c>
    </row>
    <row r="9264" spans="1:16" ht="33.75" x14ac:dyDescent="0.2">
      <c r="A9264" s="406" t="s">
        <v>3527</v>
      </c>
      <c r="B9264" s="406" t="s">
        <v>3526</v>
      </c>
      <c r="C9264" s="170" t="s">
        <v>2594</v>
      </c>
      <c r="D9264" s="405" t="s">
        <v>4167</v>
      </c>
      <c r="E9264" s="404">
        <v>2340</v>
      </c>
      <c r="F9264" s="434" t="s">
        <v>4166</v>
      </c>
      <c r="G9264" s="403" t="s">
        <v>4165</v>
      </c>
      <c r="H9264" s="170" t="s">
        <v>3533</v>
      </c>
      <c r="I9264" s="170" t="s">
        <v>3623</v>
      </c>
      <c r="J9264" s="155" t="s">
        <v>3623</v>
      </c>
      <c r="K9264" s="170"/>
      <c r="L9264" s="170"/>
      <c r="M9264" s="402"/>
      <c r="N9264" s="170">
        <v>1</v>
      </c>
      <c r="O9264" s="170">
        <v>6</v>
      </c>
      <c r="P9264" s="402">
        <v>14040</v>
      </c>
    </row>
    <row r="9265" spans="1:16" ht="33.75" x14ac:dyDescent="0.2">
      <c r="A9265" s="406" t="s">
        <v>3527</v>
      </c>
      <c r="B9265" s="406" t="s">
        <v>3526</v>
      </c>
      <c r="C9265" s="170" t="s">
        <v>2594</v>
      </c>
      <c r="D9265" s="405" t="s">
        <v>4036</v>
      </c>
      <c r="E9265" s="404">
        <v>3500</v>
      </c>
      <c r="F9265" s="434" t="s">
        <v>4164</v>
      </c>
      <c r="G9265" s="403" t="s">
        <v>4163</v>
      </c>
      <c r="H9265" s="170" t="s">
        <v>3890</v>
      </c>
      <c r="I9265" s="170" t="s">
        <v>3529</v>
      </c>
      <c r="J9265" s="155" t="s">
        <v>3890</v>
      </c>
      <c r="K9265" s="170"/>
      <c r="L9265" s="170"/>
      <c r="M9265" s="402"/>
      <c r="N9265" s="170">
        <v>1</v>
      </c>
      <c r="O9265" s="170">
        <v>6</v>
      </c>
      <c r="P9265" s="402">
        <v>21000</v>
      </c>
    </row>
    <row r="9266" spans="1:16" ht="33.75" x14ac:dyDescent="0.2">
      <c r="A9266" s="406" t="s">
        <v>3527</v>
      </c>
      <c r="B9266" s="406" t="s">
        <v>3526</v>
      </c>
      <c r="C9266" s="170" t="s">
        <v>2594</v>
      </c>
      <c r="D9266" s="405" t="s">
        <v>3525</v>
      </c>
      <c r="E9266" s="404">
        <v>1600</v>
      </c>
      <c r="F9266" s="434" t="s">
        <v>4162</v>
      </c>
      <c r="G9266" s="403" t="s">
        <v>4161</v>
      </c>
      <c r="H9266" s="170" t="s">
        <v>3838</v>
      </c>
      <c r="I9266" s="170" t="s">
        <v>3623</v>
      </c>
      <c r="J9266" s="155" t="s">
        <v>3623</v>
      </c>
      <c r="K9266" s="170"/>
      <c r="L9266" s="170"/>
      <c r="M9266" s="402"/>
      <c r="N9266" s="170">
        <v>1</v>
      </c>
      <c r="O9266" s="170">
        <v>6</v>
      </c>
      <c r="P9266" s="402">
        <v>9600</v>
      </c>
    </row>
    <row r="9267" spans="1:16" ht="33.75" x14ac:dyDescent="0.2">
      <c r="A9267" s="406" t="s">
        <v>3527</v>
      </c>
      <c r="B9267" s="406" t="s">
        <v>3526</v>
      </c>
      <c r="C9267" s="170" t="s">
        <v>2594</v>
      </c>
      <c r="D9267" s="405" t="s">
        <v>4160</v>
      </c>
      <c r="E9267" s="404">
        <v>4500</v>
      </c>
      <c r="F9267" s="434" t="s">
        <v>4159</v>
      </c>
      <c r="G9267" s="403" t="s">
        <v>4158</v>
      </c>
      <c r="H9267" s="170" t="s">
        <v>3827</v>
      </c>
      <c r="I9267" s="170" t="s">
        <v>3529</v>
      </c>
      <c r="J9267" s="155" t="s">
        <v>3827</v>
      </c>
      <c r="K9267" s="170"/>
      <c r="L9267" s="170"/>
      <c r="M9267" s="402"/>
      <c r="N9267" s="170">
        <v>1</v>
      </c>
      <c r="O9267" s="170">
        <v>6</v>
      </c>
      <c r="P9267" s="402">
        <v>27000</v>
      </c>
    </row>
    <row r="9268" spans="1:16" ht="33.75" x14ac:dyDescent="0.2">
      <c r="A9268" s="406" t="s">
        <v>3527</v>
      </c>
      <c r="B9268" s="406" t="s">
        <v>3526</v>
      </c>
      <c r="C9268" s="170" t="s">
        <v>2594</v>
      </c>
      <c r="D9268" s="405" t="s">
        <v>3548</v>
      </c>
      <c r="E9268" s="404">
        <v>3000</v>
      </c>
      <c r="F9268" s="434" t="s">
        <v>4157</v>
      </c>
      <c r="G9268" s="403" t="s">
        <v>4156</v>
      </c>
      <c r="H9268" s="170" t="s">
        <v>3574</v>
      </c>
      <c r="I9268" s="170" t="s">
        <v>3522</v>
      </c>
      <c r="J9268" s="155" t="s">
        <v>3574</v>
      </c>
      <c r="K9268" s="170"/>
      <c r="L9268" s="170"/>
      <c r="M9268" s="402"/>
      <c r="N9268" s="170">
        <v>1</v>
      </c>
      <c r="O9268" s="170">
        <v>6</v>
      </c>
      <c r="P9268" s="402">
        <v>18000</v>
      </c>
    </row>
    <row r="9269" spans="1:16" ht="33.75" x14ac:dyDescent="0.2">
      <c r="A9269" s="406" t="s">
        <v>3527</v>
      </c>
      <c r="B9269" s="406" t="s">
        <v>3526</v>
      </c>
      <c r="C9269" s="170" t="s">
        <v>2594</v>
      </c>
      <c r="D9269" s="405" t="s">
        <v>3670</v>
      </c>
      <c r="E9269" s="404">
        <v>3950</v>
      </c>
      <c r="F9269" s="434" t="s">
        <v>4155</v>
      </c>
      <c r="G9269" s="403" t="s">
        <v>4154</v>
      </c>
      <c r="H9269" s="170" t="s">
        <v>3533</v>
      </c>
      <c r="I9269" s="170" t="s">
        <v>3534</v>
      </c>
      <c r="J9269" s="155" t="s">
        <v>3533</v>
      </c>
      <c r="K9269" s="170"/>
      <c r="L9269" s="170"/>
      <c r="M9269" s="402"/>
      <c r="N9269" s="170">
        <v>1</v>
      </c>
      <c r="O9269" s="170">
        <v>6</v>
      </c>
      <c r="P9269" s="402">
        <v>23700</v>
      </c>
    </row>
    <row r="9270" spans="1:16" ht="33.75" x14ac:dyDescent="0.2">
      <c r="A9270" s="406" t="s">
        <v>3527</v>
      </c>
      <c r="B9270" s="406" t="s">
        <v>3526</v>
      </c>
      <c r="C9270" s="170" t="s">
        <v>2594</v>
      </c>
      <c r="D9270" s="405" t="s">
        <v>4153</v>
      </c>
      <c r="E9270" s="404">
        <v>2340</v>
      </c>
      <c r="F9270" s="434" t="s">
        <v>4152</v>
      </c>
      <c r="G9270" s="403" t="s">
        <v>4151</v>
      </c>
      <c r="H9270" s="170" t="s">
        <v>3538</v>
      </c>
      <c r="I9270" s="170" t="s">
        <v>3931</v>
      </c>
      <c r="J9270" s="155" t="s">
        <v>3538</v>
      </c>
      <c r="K9270" s="170"/>
      <c r="L9270" s="170"/>
      <c r="M9270" s="402"/>
      <c r="N9270" s="170">
        <v>1</v>
      </c>
      <c r="O9270" s="170">
        <v>6</v>
      </c>
      <c r="P9270" s="402">
        <v>14040</v>
      </c>
    </row>
    <row r="9271" spans="1:16" ht="33.75" x14ac:dyDescent="0.2">
      <c r="A9271" s="406" t="s">
        <v>3527</v>
      </c>
      <c r="B9271" s="406" t="s">
        <v>3526</v>
      </c>
      <c r="C9271" s="170" t="s">
        <v>2594</v>
      </c>
      <c r="D9271" s="405" t="s">
        <v>4150</v>
      </c>
      <c r="E9271" s="404">
        <v>4200</v>
      </c>
      <c r="F9271" s="434" t="s">
        <v>4149</v>
      </c>
      <c r="G9271" s="403" t="s">
        <v>4148</v>
      </c>
      <c r="H9271" s="170" t="s">
        <v>4147</v>
      </c>
      <c r="I9271" s="170" t="s">
        <v>3529</v>
      </c>
      <c r="J9271" s="155" t="s">
        <v>4147</v>
      </c>
      <c r="K9271" s="170"/>
      <c r="L9271" s="170"/>
      <c r="M9271" s="402"/>
      <c r="N9271" s="170">
        <v>1</v>
      </c>
      <c r="O9271" s="170">
        <v>6</v>
      </c>
      <c r="P9271" s="402">
        <v>25200</v>
      </c>
    </row>
    <row r="9272" spans="1:16" ht="33.75" x14ac:dyDescent="0.2">
      <c r="A9272" s="406" t="s">
        <v>3527</v>
      </c>
      <c r="B9272" s="406" t="s">
        <v>2595</v>
      </c>
      <c r="C9272" s="170" t="s">
        <v>2594</v>
      </c>
      <c r="D9272" s="405" t="s">
        <v>4146</v>
      </c>
      <c r="E9272" s="404">
        <v>1500</v>
      </c>
      <c r="F9272" s="434" t="s">
        <v>4145</v>
      </c>
      <c r="G9272" s="403" t="s">
        <v>4144</v>
      </c>
      <c r="H9272" s="170"/>
      <c r="I9272" s="170" t="s">
        <v>3664</v>
      </c>
      <c r="J9272" s="155"/>
      <c r="K9272" s="170"/>
      <c r="L9272" s="170"/>
      <c r="M9272" s="402"/>
      <c r="N9272" s="170">
        <v>1</v>
      </c>
      <c r="O9272" s="170">
        <v>2</v>
      </c>
      <c r="P9272" s="402">
        <v>2050</v>
      </c>
    </row>
    <row r="9273" spans="1:16" ht="33.75" x14ac:dyDescent="0.2">
      <c r="A9273" s="406" t="s">
        <v>3527</v>
      </c>
      <c r="B9273" s="406" t="s">
        <v>3526</v>
      </c>
      <c r="C9273" s="170" t="s">
        <v>2594</v>
      </c>
      <c r="D9273" s="405" t="s">
        <v>4143</v>
      </c>
      <c r="E9273" s="404">
        <v>2000</v>
      </c>
      <c r="F9273" s="434" t="s">
        <v>4142</v>
      </c>
      <c r="G9273" s="403" t="s">
        <v>4141</v>
      </c>
      <c r="H9273" s="170" t="s">
        <v>3538</v>
      </c>
      <c r="I9273" s="170" t="s">
        <v>3522</v>
      </c>
      <c r="J9273" s="155" t="s">
        <v>3538</v>
      </c>
      <c r="K9273" s="170"/>
      <c r="L9273" s="170"/>
      <c r="M9273" s="402"/>
      <c r="N9273" s="170">
        <v>1</v>
      </c>
      <c r="O9273" s="170">
        <v>6</v>
      </c>
      <c r="P9273" s="402">
        <v>12000</v>
      </c>
    </row>
    <row r="9274" spans="1:16" ht="33.75" x14ac:dyDescent="0.2">
      <c r="A9274" s="406" t="s">
        <v>3527</v>
      </c>
      <c r="B9274" s="406" t="s">
        <v>3526</v>
      </c>
      <c r="C9274" s="170" t="s">
        <v>2594</v>
      </c>
      <c r="D9274" s="405" t="s">
        <v>4010</v>
      </c>
      <c r="E9274" s="404">
        <v>1200</v>
      </c>
      <c r="F9274" s="434" t="s">
        <v>4140</v>
      </c>
      <c r="G9274" s="403" t="s">
        <v>4139</v>
      </c>
      <c r="H9274" s="170" t="s">
        <v>3567</v>
      </c>
      <c r="I9274" s="170" t="s">
        <v>3623</v>
      </c>
      <c r="J9274" s="155" t="s">
        <v>3623</v>
      </c>
      <c r="K9274" s="170"/>
      <c r="L9274" s="170"/>
      <c r="M9274" s="402"/>
      <c r="N9274" s="170">
        <v>1</v>
      </c>
      <c r="O9274" s="170">
        <v>6</v>
      </c>
      <c r="P9274" s="402">
        <v>7200</v>
      </c>
    </row>
    <row r="9275" spans="1:16" ht="33.75" x14ac:dyDescent="0.2">
      <c r="A9275" s="406" t="s">
        <v>3527</v>
      </c>
      <c r="B9275" s="406" t="s">
        <v>2595</v>
      </c>
      <c r="C9275" s="170" t="s">
        <v>2594</v>
      </c>
      <c r="D9275" s="405" t="s">
        <v>3616</v>
      </c>
      <c r="E9275" s="404">
        <v>3000</v>
      </c>
      <c r="F9275" s="434" t="s">
        <v>4138</v>
      </c>
      <c r="G9275" s="403" t="s">
        <v>4137</v>
      </c>
      <c r="H9275" s="170" t="s">
        <v>3549</v>
      </c>
      <c r="I9275" s="170" t="s">
        <v>3534</v>
      </c>
      <c r="J9275" s="155" t="s">
        <v>3549</v>
      </c>
      <c r="K9275" s="170"/>
      <c r="L9275" s="170"/>
      <c r="M9275" s="402"/>
      <c r="N9275" s="170">
        <v>1</v>
      </c>
      <c r="O9275" s="170">
        <v>2</v>
      </c>
      <c r="P9275" s="402">
        <v>5100</v>
      </c>
    </row>
    <row r="9276" spans="1:16" ht="33.75" x14ac:dyDescent="0.2">
      <c r="A9276" s="406" t="s">
        <v>3527</v>
      </c>
      <c r="B9276" s="406" t="s">
        <v>3526</v>
      </c>
      <c r="C9276" s="170" t="s">
        <v>2594</v>
      </c>
      <c r="D9276" s="405" t="s">
        <v>4136</v>
      </c>
      <c r="E9276" s="404">
        <v>5000</v>
      </c>
      <c r="F9276" s="434" t="s">
        <v>4134</v>
      </c>
      <c r="G9276" s="403" t="s">
        <v>4133</v>
      </c>
      <c r="H9276" s="170" t="s">
        <v>3533</v>
      </c>
      <c r="I9276" s="170" t="s">
        <v>3534</v>
      </c>
      <c r="J9276" s="155" t="s">
        <v>3533</v>
      </c>
      <c r="K9276" s="170"/>
      <c r="L9276" s="170"/>
      <c r="M9276" s="402"/>
      <c r="N9276" s="170">
        <v>1</v>
      </c>
      <c r="O9276" s="170">
        <v>6</v>
      </c>
      <c r="P9276" s="402">
        <v>30080</v>
      </c>
    </row>
    <row r="9277" spans="1:16" ht="33.75" x14ac:dyDescent="0.2">
      <c r="A9277" s="406" t="s">
        <v>3527</v>
      </c>
      <c r="B9277" s="406" t="s">
        <v>3526</v>
      </c>
      <c r="C9277" s="170" t="s">
        <v>2594</v>
      </c>
      <c r="D9277" s="405" t="s">
        <v>4135</v>
      </c>
      <c r="E9277" s="404">
        <v>2600</v>
      </c>
      <c r="F9277" s="434" t="s">
        <v>4134</v>
      </c>
      <c r="G9277" s="403" t="s">
        <v>4133</v>
      </c>
      <c r="H9277" s="170" t="s">
        <v>3533</v>
      </c>
      <c r="I9277" s="170" t="s">
        <v>3534</v>
      </c>
      <c r="J9277" s="155" t="s">
        <v>3533</v>
      </c>
      <c r="K9277" s="170"/>
      <c r="L9277" s="170"/>
      <c r="M9277" s="402"/>
      <c r="N9277" s="170">
        <v>1</v>
      </c>
      <c r="O9277" s="170">
        <v>1</v>
      </c>
      <c r="P9277" s="402">
        <v>3235.27</v>
      </c>
    </row>
    <row r="9278" spans="1:16" ht="33.75" x14ac:dyDescent="0.2">
      <c r="A9278" s="406" t="s">
        <v>3527</v>
      </c>
      <c r="B9278" s="406" t="s">
        <v>3526</v>
      </c>
      <c r="C9278" s="170" t="s">
        <v>2594</v>
      </c>
      <c r="D9278" s="405" t="s">
        <v>4132</v>
      </c>
      <c r="E9278" s="404">
        <v>1900</v>
      </c>
      <c r="F9278" s="434" t="s">
        <v>4131</v>
      </c>
      <c r="G9278" s="403" t="s">
        <v>4130</v>
      </c>
      <c r="H9278" s="170" t="s">
        <v>3538</v>
      </c>
      <c r="I9278" s="170" t="s">
        <v>3522</v>
      </c>
      <c r="J9278" s="155" t="s">
        <v>3538</v>
      </c>
      <c r="K9278" s="170"/>
      <c r="L9278" s="170"/>
      <c r="M9278" s="402"/>
      <c r="N9278" s="170">
        <v>1</v>
      </c>
      <c r="O9278" s="170">
        <v>6</v>
      </c>
      <c r="P9278" s="402">
        <v>11400</v>
      </c>
    </row>
    <row r="9279" spans="1:16" ht="33.75" x14ac:dyDescent="0.2">
      <c r="A9279" s="406" t="s">
        <v>3527</v>
      </c>
      <c r="B9279" s="406" t="s">
        <v>3526</v>
      </c>
      <c r="C9279" s="170" t="s">
        <v>2594</v>
      </c>
      <c r="D9279" s="405" t="s">
        <v>3774</v>
      </c>
      <c r="E9279" s="404">
        <v>2500</v>
      </c>
      <c r="F9279" s="434" t="s">
        <v>4129</v>
      </c>
      <c r="G9279" s="403" t="s">
        <v>4128</v>
      </c>
      <c r="H9279" s="170" t="s">
        <v>3538</v>
      </c>
      <c r="I9279" s="170" t="s">
        <v>3628</v>
      </c>
      <c r="J9279" s="155" t="s">
        <v>3628</v>
      </c>
      <c r="K9279" s="170"/>
      <c r="L9279" s="170"/>
      <c r="M9279" s="402"/>
      <c r="N9279" s="170">
        <v>1</v>
      </c>
      <c r="O9279" s="170">
        <v>6</v>
      </c>
      <c r="P9279" s="402">
        <v>15000</v>
      </c>
    </row>
    <row r="9280" spans="1:16" ht="33.75" x14ac:dyDescent="0.2">
      <c r="A9280" s="406" t="s">
        <v>3527</v>
      </c>
      <c r="B9280" s="406" t="s">
        <v>2595</v>
      </c>
      <c r="C9280" s="170" t="s">
        <v>2594</v>
      </c>
      <c r="D9280" s="405" t="s">
        <v>4095</v>
      </c>
      <c r="E9280" s="404">
        <v>3000</v>
      </c>
      <c r="F9280" s="434" t="s">
        <v>4127</v>
      </c>
      <c r="G9280" s="403" t="s">
        <v>4126</v>
      </c>
      <c r="H9280" s="170" t="s">
        <v>3542</v>
      </c>
      <c r="I9280" s="170" t="s">
        <v>3534</v>
      </c>
      <c r="J9280" s="155" t="s">
        <v>3542</v>
      </c>
      <c r="K9280" s="170"/>
      <c r="L9280" s="170"/>
      <c r="M9280" s="402"/>
      <c r="N9280" s="170">
        <v>1</v>
      </c>
      <c r="O9280" s="170">
        <v>2</v>
      </c>
      <c r="P9280" s="402">
        <v>4400</v>
      </c>
    </row>
    <row r="9281" spans="1:16" ht="33.75" x14ac:dyDescent="0.2">
      <c r="A9281" s="406" t="s">
        <v>3527</v>
      </c>
      <c r="B9281" s="406" t="s">
        <v>3526</v>
      </c>
      <c r="C9281" s="170" t="s">
        <v>2594</v>
      </c>
      <c r="D9281" s="405" t="s">
        <v>3740</v>
      </c>
      <c r="E9281" s="404">
        <v>3500</v>
      </c>
      <c r="F9281" s="434" t="s">
        <v>4125</v>
      </c>
      <c r="G9281" s="403" t="s">
        <v>4124</v>
      </c>
      <c r="H9281" s="170" t="s">
        <v>3859</v>
      </c>
      <c r="I9281" s="170" t="s">
        <v>3534</v>
      </c>
      <c r="J9281" s="155" t="s">
        <v>3859</v>
      </c>
      <c r="K9281" s="170"/>
      <c r="L9281" s="170"/>
      <c r="M9281" s="402"/>
      <c r="N9281" s="170">
        <v>1</v>
      </c>
      <c r="O9281" s="170">
        <v>6</v>
      </c>
      <c r="P9281" s="402">
        <v>21000</v>
      </c>
    </row>
    <row r="9282" spans="1:16" ht="33.75" x14ac:dyDescent="0.2">
      <c r="A9282" s="406" t="s">
        <v>3527</v>
      </c>
      <c r="B9282" s="406" t="s">
        <v>3526</v>
      </c>
      <c r="C9282" s="170" t="s">
        <v>2594</v>
      </c>
      <c r="D9282" s="405" t="s">
        <v>3826</v>
      </c>
      <c r="E9282" s="404">
        <v>1500</v>
      </c>
      <c r="F9282" s="434" t="s">
        <v>4123</v>
      </c>
      <c r="G9282" s="403" t="s">
        <v>4122</v>
      </c>
      <c r="H9282" s="170" t="s">
        <v>3611</v>
      </c>
      <c r="I9282" s="170" t="s">
        <v>3560</v>
      </c>
      <c r="J9282" s="155" t="s">
        <v>3611</v>
      </c>
      <c r="K9282" s="170"/>
      <c r="L9282" s="170"/>
      <c r="M9282" s="402"/>
      <c r="N9282" s="170">
        <v>1</v>
      </c>
      <c r="O9282" s="170">
        <v>6</v>
      </c>
      <c r="P9282" s="402">
        <v>9000</v>
      </c>
    </row>
    <row r="9283" spans="1:16" ht="33.75" x14ac:dyDescent="0.2">
      <c r="A9283" s="406" t="s">
        <v>3527</v>
      </c>
      <c r="B9283" s="406" t="s">
        <v>3526</v>
      </c>
      <c r="C9283" s="170" t="s">
        <v>2594</v>
      </c>
      <c r="D9283" s="405" t="s">
        <v>4121</v>
      </c>
      <c r="E9283" s="404">
        <v>2500</v>
      </c>
      <c r="F9283" s="434" t="s">
        <v>4119</v>
      </c>
      <c r="G9283" s="403" t="s">
        <v>4118</v>
      </c>
      <c r="H9283" s="170" t="s">
        <v>3816</v>
      </c>
      <c r="I9283" s="170" t="s">
        <v>3534</v>
      </c>
      <c r="J9283" s="155" t="s">
        <v>3816</v>
      </c>
      <c r="K9283" s="170"/>
      <c r="L9283" s="170"/>
      <c r="M9283" s="402"/>
      <c r="N9283" s="170">
        <v>1</v>
      </c>
      <c r="O9283" s="170">
        <v>2</v>
      </c>
      <c r="P9283" s="402">
        <v>5354.17</v>
      </c>
    </row>
    <row r="9284" spans="1:16" ht="33.75" x14ac:dyDescent="0.2">
      <c r="A9284" s="406" t="s">
        <v>3527</v>
      </c>
      <c r="B9284" s="406" t="s">
        <v>2595</v>
      </c>
      <c r="C9284" s="170" t="s">
        <v>2594</v>
      </c>
      <c r="D9284" s="405" t="s">
        <v>4120</v>
      </c>
      <c r="E9284" s="404">
        <v>4500</v>
      </c>
      <c r="F9284" s="434" t="s">
        <v>4119</v>
      </c>
      <c r="G9284" s="403" t="s">
        <v>4118</v>
      </c>
      <c r="H9284" s="170" t="s">
        <v>3816</v>
      </c>
      <c r="I9284" s="170" t="s">
        <v>3534</v>
      </c>
      <c r="J9284" s="155" t="s">
        <v>3816</v>
      </c>
      <c r="K9284" s="170"/>
      <c r="L9284" s="170"/>
      <c r="M9284" s="402"/>
      <c r="N9284" s="170">
        <v>1</v>
      </c>
      <c r="O9284" s="170">
        <v>2</v>
      </c>
      <c r="P9284" s="402">
        <v>6150</v>
      </c>
    </row>
    <row r="9285" spans="1:16" ht="33.75" x14ac:dyDescent="0.2">
      <c r="A9285" s="406" t="s">
        <v>3527</v>
      </c>
      <c r="B9285" s="406" t="s">
        <v>3526</v>
      </c>
      <c r="C9285" s="170" t="s">
        <v>2594</v>
      </c>
      <c r="D9285" s="405" t="s">
        <v>4117</v>
      </c>
      <c r="E9285" s="404">
        <v>2000</v>
      </c>
      <c r="F9285" s="434" t="s">
        <v>4116</v>
      </c>
      <c r="G9285" s="403" t="s">
        <v>4115</v>
      </c>
      <c r="H9285" s="170" t="s">
        <v>3538</v>
      </c>
      <c r="I9285" s="170" t="s">
        <v>3522</v>
      </c>
      <c r="J9285" s="155" t="s">
        <v>3538</v>
      </c>
      <c r="K9285" s="170"/>
      <c r="L9285" s="170"/>
      <c r="M9285" s="402"/>
      <c r="N9285" s="170">
        <v>1</v>
      </c>
      <c r="O9285" s="170">
        <v>2</v>
      </c>
      <c r="P9285" s="402">
        <v>5400</v>
      </c>
    </row>
    <row r="9286" spans="1:16" ht="33.75" x14ac:dyDescent="0.2">
      <c r="A9286" s="406" t="s">
        <v>3527</v>
      </c>
      <c r="B9286" s="406" t="s">
        <v>3526</v>
      </c>
      <c r="C9286" s="170" t="s">
        <v>2594</v>
      </c>
      <c r="D9286" s="405" t="s">
        <v>3548</v>
      </c>
      <c r="E9286" s="404">
        <v>3000</v>
      </c>
      <c r="F9286" s="434" t="s">
        <v>4114</v>
      </c>
      <c r="G9286" s="403" t="s">
        <v>4113</v>
      </c>
      <c r="H9286" s="170" t="s">
        <v>3567</v>
      </c>
      <c r="I9286" s="170" t="s">
        <v>3529</v>
      </c>
      <c r="J9286" s="155" t="s">
        <v>3567</v>
      </c>
      <c r="K9286" s="170"/>
      <c r="L9286" s="170"/>
      <c r="M9286" s="402"/>
      <c r="N9286" s="170">
        <v>1</v>
      </c>
      <c r="O9286" s="170">
        <v>6</v>
      </c>
      <c r="P9286" s="402">
        <v>18000</v>
      </c>
    </row>
    <row r="9287" spans="1:16" ht="33.75" x14ac:dyDescent="0.2">
      <c r="A9287" s="406" t="s">
        <v>3527</v>
      </c>
      <c r="B9287" s="406" t="s">
        <v>3526</v>
      </c>
      <c r="C9287" s="170" t="s">
        <v>2594</v>
      </c>
      <c r="D9287" s="405" t="s">
        <v>3566</v>
      </c>
      <c r="E9287" s="404">
        <v>2340</v>
      </c>
      <c r="F9287" s="434" t="s">
        <v>4112</v>
      </c>
      <c r="G9287" s="403" t="s">
        <v>4111</v>
      </c>
      <c r="H9287" s="170" t="s">
        <v>3538</v>
      </c>
      <c r="I9287" s="170" t="s">
        <v>3522</v>
      </c>
      <c r="J9287" s="155" t="s">
        <v>3538</v>
      </c>
      <c r="K9287" s="170"/>
      <c r="L9287" s="170"/>
      <c r="M9287" s="402"/>
      <c r="N9287" s="170">
        <v>1</v>
      </c>
      <c r="O9287" s="170">
        <v>6</v>
      </c>
      <c r="P9287" s="402">
        <v>14040</v>
      </c>
    </row>
    <row r="9288" spans="1:16" ht="33.75" x14ac:dyDescent="0.2">
      <c r="A9288" s="406" t="s">
        <v>3527</v>
      </c>
      <c r="B9288" s="406" t="s">
        <v>3526</v>
      </c>
      <c r="C9288" s="170" t="s">
        <v>2594</v>
      </c>
      <c r="D9288" s="405" t="s">
        <v>4010</v>
      </c>
      <c r="E9288" s="404">
        <v>1200</v>
      </c>
      <c r="F9288" s="434" t="s">
        <v>4110</v>
      </c>
      <c r="G9288" s="403" t="s">
        <v>4109</v>
      </c>
      <c r="H9288" s="170" t="s">
        <v>3542</v>
      </c>
      <c r="I9288" s="170" t="s">
        <v>3534</v>
      </c>
      <c r="J9288" s="155" t="s">
        <v>3542</v>
      </c>
      <c r="K9288" s="170"/>
      <c r="L9288" s="170"/>
      <c r="M9288" s="402"/>
      <c r="N9288" s="170">
        <v>1</v>
      </c>
      <c r="O9288" s="170">
        <v>6</v>
      </c>
      <c r="P9288" s="402">
        <v>7200</v>
      </c>
    </row>
    <row r="9289" spans="1:16" ht="33.75" x14ac:dyDescent="0.2">
      <c r="A9289" s="406" t="s">
        <v>3527</v>
      </c>
      <c r="B9289" s="406" t="s">
        <v>3526</v>
      </c>
      <c r="C9289" s="170" t="s">
        <v>2594</v>
      </c>
      <c r="D9289" s="405" t="s">
        <v>3627</v>
      </c>
      <c r="E9289" s="404">
        <v>3500</v>
      </c>
      <c r="F9289" s="434" t="s">
        <v>4108</v>
      </c>
      <c r="G9289" s="403" t="s">
        <v>4107</v>
      </c>
      <c r="H9289" s="170" t="s">
        <v>3542</v>
      </c>
      <c r="I9289" s="170" t="s">
        <v>3623</v>
      </c>
      <c r="J9289" s="155" t="s">
        <v>3623</v>
      </c>
      <c r="K9289" s="170"/>
      <c r="L9289" s="170"/>
      <c r="M9289" s="402"/>
      <c r="N9289" s="170">
        <v>1</v>
      </c>
      <c r="O9289" s="170">
        <v>6</v>
      </c>
      <c r="P9289" s="402">
        <v>21000</v>
      </c>
    </row>
    <row r="9290" spans="1:16" ht="33.75" x14ac:dyDescent="0.2">
      <c r="A9290" s="406" t="s">
        <v>3527</v>
      </c>
      <c r="B9290" s="406" t="s">
        <v>3526</v>
      </c>
      <c r="C9290" s="170" t="s">
        <v>2594</v>
      </c>
      <c r="D9290" s="405" t="s">
        <v>3740</v>
      </c>
      <c r="E9290" s="404">
        <v>3500</v>
      </c>
      <c r="F9290" s="434" t="s">
        <v>4106</v>
      </c>
      <c r="G9290" s="403" t="s">
        <v>4105</v>
      </c>
      <c r="H9290" s="170" t="s">
        <v>4104</v>
      </c>
      <c r="I9290" s="170" t="s">
        <v>3534</v>
      </c>
      <c r="J9290" s="155" t="s">
        <v>4104</v>
      </c>
      <c r="K9290" s="170"/>
      <c r="L9290" s="170"/>
      <c r="M9290" s="402"/>
      <c r="N9290" s="170">
        <v>1</v>
      </c>
      <c r="O9290" s="170">
        <v>6</v>
      </c>
      <c r="P9290" s="402">
        <v>21000</v>
      </c>
    </row>
    <row r="9291" spans="1:16" ht="33.75" x14ac:dyDescent="0.2">
      <c r="A9291" s="406" t="s">
        <v>3527</v>
      </c>
      <c r="B9291" s="406" t="s">
        <v>2595</v>
      </c>
      <c r="C9291" s="170" t="s">
        <v>2594</v>
      </c>
      <c r="D9291" s="405" t="s">
        <v>3815</v>
      </c>
      <c r="E9291" s="404">
        <v>2500</v>
      </c>
      <c r="F9291" s="434" t="s">
        <v>4103</v>
      </c>
      <c r="G9291" s="403" t="s">
        <v>4102</v>
      </c>
      <c r="H9291" s="170" t="s">
        <v>3538</v>
      </c>
      <c r="I9291" s="170" t="s">
        <v>3522</v>
      </c>
      <c r="J9291" s="155" t="s">
        <v>3538</v>
      </c>
      <c r="K9291" s="170"/>
      <c r="L9291" s="170"/>
      <c r="M9291" s="402"/>
      <c r="N9291" s="170">
        <v>1</v>
      </c>
      <c r="O9291" s="170">
        <v>2</v>
      </c>
      <c r="P9291" s="402">
        <v>3416.67</v>
      </c>
    </row>
    <row r="9292" spans="1:16" ht="33.75" x14ac:dyDescent="0.2">
      <c r="A9292" s="406" t="s">
        <v>3527</v>
      </c>
      <c r="B9292" s="406" t="s">
        <v>3526</v>
      </c>
      <c r="C9292" s="170" t="s">
        <v>2594</v>
      </c>
      <c r="D9292" s="405" t="s">
        <v>3548</v>
      </c>
      <c r="E9292" s="404">
        <v>3000</v>
      </c>
      <c r="F9292" s="434" t="s">
        <v>4101</v>
      </c>
      <c r="G9292" s="403" t="s">
        <v>4100</v>
      </c>
      <c r="H9292" s="170" t="s">
        <v>3567</v>
      </c>
      <c r="I9292" s="170" t="s">
        <v>3529</v>
      </c>
      <c r="J9292" s="155" t="s">
        <v>3567</v>
      </c>
      <c r="K9292" s="170"/>
      <c r="L9292" s="170"/>
      <c r="M9292" s="402"/>
      <c r="N9292" s="170">
        <v>1</v>
      </c>
      <c r="O9292" s="170">
        <v>6</v>
      </c>
      <c r="P9292" s="402">
        <v>18000</v>
      </c>
    </row>
    <row r="9293" spans="1:16" ht="33.75" x14ac:dyDescent="0.2">
      <c r="A9293" s="406" t="s">
        <v>3527</v>
      </c>
      <c r="B9293" s="406" t="s">
        <v>3526</v>
      </c>
      <c r="C9293" s="170" t="s">
        <v>2594</v>
      </c>
      <c r="D9293" s="405" t="s">
        <v>3740</v>
      </c>
      <c r="E9293" s="404">
        <v>3500</v>
      </c>
      <c r="F9293" s="434" t="s">
        <v>4099</v>
      </c>
      <c r="G9293" s="403" t="s">
        <v>4098</v>
      </c>
      <c r="H9293" s="170" t="s">
        <v>3567</v>
      </c>
      <c r="I9293" s="170" t="s">
        <v>3529</v>
      </c>
      <c r="J9293" s="155" t="s">
        <v>3567</v>
      </c>
      <c r="K9293" s="170"/>
      <c r="L9293" s="170"/>
      <c r="M9293" s="402"/>
      <c r="N9293" s="170">
        <v>1</v>
      </c>
      <c r="O9293" s="170">
        <v>6</v>
      </c>
      <c r="P9293" s="402">
        <v>21000</v>
      </c>
    </row>
    <row r="9294" spans="1:16" ht="33.75" x14ac:dyDescent="0.2">
      <c r="A9294" s="406" t="s">
        <v>3527</v>
      </c>
      <c r="B9294" s="406" t="s">
        <v>3526</v>
      </c>
      <c r="C9294" s="170" t="s">
        <v>2594</v>
      </c>
      <c r="D9294" s="405" t="s">
        <v>3532</v>
      </c>
      <c r="E9294" s="404">
        <v>3500</v>
      </c>
      <c r="F9294" s="434" t="s">
        <v>4097</v>
      </c>
      <c r="G9294" s="403" t="s">
        <v>4096</v>
      </c>
      <c r="H9294" s="170" t="s">
        <v>3574</v>
      </c>
      <c r="I9294" s="170" t="s">
        <v>3529</v>
      </c>
      <c r="J9294" s="155" t="s">
        <v>3574</v>
      </c>
      <c r="K9294" s="170"/>
      <c r="L9294" s="170"/>
      <c r="M9294" s="402"/>
      <c r="N9294" s="170">
        <v>1</v>
      </c>
      <c r="O9294" s="170">
        <v>6</v>
      </c>
      <c r="P9294" s="402">
        <v>21000</v>
      </c>
    </row>
    <row r="9295" spans="1:16" ht="33.75" x14ac:dyDescent="0.2">
      <c r="A9295" s="406" t="s">
        <v>3527</v>
      </c>
      <c r="B9295" s="406" t="s">
        <v>2595</v>
      </c>
      <c r="C9295" s="170" t="s">
        <v>2594</v>
      </c>
      <c r="D9295" s="405" t="s">
        <v>4095</v>
      </c>
      <c r="E9295" s="404">
        <v>3000</v>
      </c>
      <c r="F9295" s="434" t="s">
        <v>4094</v>
      </c>
      <c r="G9295" s="403" t="s">
        <v>4093</v>
      </c>
      <c r="H9295" s="170" t="s">
        <v>3816</v>
      </c>
      <c r="I9295" s="170" t="s">
        <v>3522</v>
      </c>
      <c r="J9295" s="155" t="s">
        <v>3816</v>
      </c>
      <c r="K9295" s="170"/>
      <c r="L9295" s="170"/>
      <c r="M9295" s="402"/>
      <c r="N9295" s="170">
        <v>1</v>
      </c>
      <c r="O9295" s="170">
        <v>2</v>
      </c>
      <c r="P9295" s="402">
        <v>4400</v>
      </c>
    </row>
    <row r="9296" spans="1:16" ht="33.75" x14ac:dyDescent="0.2">
      <c r="A9296" s="406" t="s">
        <v>3527</v>
      </c>
      <c r="B9296" s="406" t="s">
        <v>3526</v>
      </c>
      <c r="C9296" s="170" t="s">
        <v>2594</v>
      </c>
      <c r="D9296" s="405" t="s">
        <v>4092</v>
      </c>
      <c r="E9296" s="404">
        <v>6000</v>
      </c>
      <c r="F9296" s="434" t="s">
        <v>4091</v>
      </c>
      <c r="G9296" s="403" t="s">
        <v>4090</v>
      </c>
      <c r="H9296" s="170" t="s">
        <v>3567</v>
      </c>
      <c r="I9296" s="170" t="s">
        <v>3529</v>
      </c>
      <c r="J9296" s="155" t="s">
        <v>3567</v>
      </c>
      <c r="K9296" s="170"/>
      <c r="L9296" s="170"/>
      <c r="M9296" s="402"/>
      <c r="N9296" s="170">
        <v>1</v>
      </c>
      <c r="O9296" s="170">
        <v>6</v>
      </c>
      <c r="P9296" s="402">
        <v>36000</v>
      </c>
    </row>
    <row r="9297" spans="1:16" ht="33.75" x14ac:dyDescent="0.2">
      <c r="A9297" s="406" t="s">
        <v>3527</v>
      </c>
      <c r="B9297" s="406" t="s">
        <v>2595</v>
      </c>
      <c r="C9297" s="170" t="s">
        <v>2594</v>
      </c>
      <c r="D9297" s="405" t="s">
        <v>4089</v>
      </c>
      <c r="E9297" s="404">
        <v>5500</v>
      </c>
      <c r="F9297" s="434" t="s">
        <v>4088</v>
      </c>
      <c r="G9297" s="403" t="s">
        <v>4087</v>
      </c>
      <c r="H9297" s="170" t="s">
        <v>3567</v>
      </c>
      <c r="I9297" s="170" t="s">
        <v>3529</v>
      </c>
      <c r="J9297" s="155" t="s">
        <v>3567</v>
      </c>
      <c r="K9297" s="170"/>
      <c r="L9297" s="170"/>
      <c r="M9297" s="402"/>
      <c r="N9297" s="170">
        <v>1</v>
      </c>
      <c r="O9297" s="170">
        <v>1</v>
      </c>
      <c r="P9297" s="402">
        <v>5500</v>
      </c>
    </row>
    <row r="9298" spans="1:16" ht="33.75" x14ac:dyDescent="0.2">
      <c r="A9298" s="406" t="s">
        <v>3527</v>
      </c>
      <c r="B9298" s="406" t="s">
        <v>3526</v>
      </c>
      <c r="C9298" s="170" t="s">
        <v>2594</v>
      </c>
      <c r="D9298" s="405" t="s">
        <v>4086</v>
      </c>
      <c r="E9298" s="404">
        <v>3500</v>
      </c>
      <c r="F9298" s="434" t="s">
        <v>4085</v>
      </c>
      <c r="G9298" s="403" t="s">
        <v>4084</v>
      </c>
      <c r="H9298" s="170" t="s">
        <v>3979</v>
      </c>
      <c r="I9298" s="170" t="s">
        <v>3529</v>
      </c>
      <c r="J9298" s="155" t="s">
        <v>3979</v>
      </c>
      <c r="K9298" s="170"/>
      <c r="L9298" s="170"/>
      <c r="M9298" s="402"/>
      <c r="N9298" s="170">
        <v>1</v>
      </c>
      <c r="O9298" s="170">
        <v>6</v>
      </c>
      <c r="P9298" s="402">
        <v>14062.67</v>
      </c>
    </row>
    <row r="9299" spans="1:16" ht="33.75" x14ac:dyDescent="0.2">
      <c r="A9299" s="406" t="s">
        <v>3527</v>
      </c>
      <c r="B9299" s="406" t="s">
        <v>3526</v>
      </c>
      <c r="C9299" s="170" t="s">
        <v>2594</v>
      </c>
      <c r="D9299" s="405" t="s">
        <v>3964</v>
      </c>
      <c r="E9299" s="404">
        <v>1800</v>
      </c>
      <c r="F9299" s="434" t="s">
        <v>4083</v>
      </c>
      <c r="G9299" s="403" t="s">
        <v>4082</v>
      </c>
      <c r="H9299" s="170" t="s">
        <v>3567</v>
      </c>
      <c r="I9299" s="170" t="s">
        <v>3534</v>
      </c>
      <c r="J9299" s="155" t="s">
        <v>3567</v>
      </c>
      <c r="K9299" s="170"/>
      <c r="L9299" s="170"/>
      <c r="M9299" s="402"/>
      <c r="N9299" s="170">
        <v>1</v>
      </c>
      <c r="O9299" s="170">
        <v>6</v>
      </c>
      <c r="P9299" s="402">
        <v>10800</v>
      </c>
    </row>
    <row r="9300" spans="1:16" ht="33.75" x14ac:dyDescent="0.2">
      <c r="A9300" s="406" t="s">
        <v>3527</v>
      </c>
      <c r="B9300" s="406" t="s">
        <v>3526</v>
      </c>
      <c r="C9300" s="170" t="s">
        <v>2594</v>
      </c>
      <c r="D9300" s="405" t="s">
        <v>3532</v>
      </c>
      <c r="E9300" s="404">
        <v>3000</v>
      </c>
      <c r="F9300" s="434" t="s">
        <v>4081</v>
      </c>
      <c r="G9300" s="403" t="s">
        <v>4080</v>
      </c>
      <c r="H9300" s="170" t="s">
        <v>3574</v>
      </c>
      <c r="I9300" s="170" t="s">
        <v>3529</v>
      </c>
      <c r="J9300" s="155" t="s">
        <v>3574</v>
      </c>
      <c r="K9300" s="170"/>
      <c r="L9300" s="170"/>
      <c r="M9300" s="402"/>
      <c r="N9300" s="170">
        <v>1</v>
      </c>
      <c r="O9300" s="170">
        <v>6</v>
      </c>
      <c r="P9300" s="402">
        <v>18000</v>
      </c>
    </row>
    <row r="9301" spans="1:16" ht="33.75" x14ac:dyDescent="0.2">
      <c r="A9301" s="406" t="s">
        <v>3527</v>
      </c>
      <c r="B9301" s="406" t="s">
        <v>3526</v>
      </c>
      <c r="C9301" s="170" t="s">
        <v>2594</v>
      </c>
      <c r="D9301" s="405" t="s">
        <v>3566</v>
      </c>
      <c r="E9301" s="404">
        <v>2500</v>
      </c>
      <c r="F9301" s="434" t="s">
        <v>4079</v>
      </c>
      <c r="G9301" s="403" t="s">
        <v>4078</v>
      </c>
      <c r="H9301" s="170" t="s">
        <v>3538</v>
      </c>
      <c r="I9301" s="170" t="s">
        <v>3522</v>
      </c>
      <c r="J9301" s="155" t="s">
        <v>3538</v>
      </c>
      <c r="K9301" s="170"/>
      <c r="L9301" s="170"/>
      <c r="M9301" s="402"/>
      <c r="N9301" s="170">
        <v>1</v>
      </c>
      <c r="O9301" s="170">
        <v>6</v>
      </c>
      <c r="P9301" s="402">
        <v>15000</v>
      </c>
    </row>
    <row r="9302" spans="1:16" ht="33.75" x14ac:dyDescent="0.2">
      <c r="A9302" s="406" t="s">
        <v>3527</v>
      </c>
      <c r="B9302" s="406" t="s">
        <v>3526</v>
      </c>
      <c r="C9302" s="170" t="s">
        <v>2594</v>
      </c>
      <c r="D9302" s="405" t="s">
        <v>4077</v>
      </c>
      <c r="E9302" s="404">
        <v>3950</v>
      </c>
      <c r="F9302" s="434" t="s">
        <v>4076</v>
      </c>
      <c r="G9302" s="403" t="s">
        <v>4075</v>
      </c>
      <c r="H9302" s="170" t="s">
        <v>3570</v>
      </c>
      <c r="I9302" s="170" t="s">
        <v>3529</v>
      </c>
      <c r="J9302" s="155" t="s">
        <v>3570</v>
      </c>
      <c r="K9302" s="170"/>
      <c r="L9302" s="170"/>
      <c r="M9302" s="402"/>
      <c r="N9302" s="170">
        <v>1</v>
      </c>
      <c r="O9302" s="170">
        <v>6</v>
      </c>
      <c r="P9302" s="402">
        <v>23700</v>
      </c>
    </row>
    <row r="9303" spans="1:16" ht="33.75" x14ac:dyDescent="0.2">
      <c r="A9303" s="406" t="s">
        <v>3527</v>
      </c>
      <c r="B9303" s="406" t="s">
        <v>3526</v>
      </c>
      <c r="C9303" s="170" t="s">
        <v>2594</v>
      </c>
      <c r="D9303" s="405" t="s">
        <v>4074</v>
      </c>
      <c r="E9303" s="404">
        <v>1250</v>
      </c>
      <c r="F9303" s="434" t="s">
        <v>4073</v>
      </c>
      <c r="G9303" s="403" t="s">
        <v>4072</v>
      </c>
      <c r="H9303" s="170"/>
      <c r="I9303" s="170" t="s">
        <v>3664</v>
      </c>
      <c r="J9303" s="155"/>
      <c r="K9303" s="170"/>
      <c r="L9303" s="170"/>
      <c r="M9303" s="402"/>
      <c r="N9303" s="170">
        <v>1</v>
      </c>
      <c r="O9303" s="170">
        <v>6</v>
      </c>
      <c r="P9303" s="402">
        <v>7500</v>
      </c>
    </row>
    <row r="9304" spans="1:16" ht="33.75" x14ac:dyDescent="0.2">
      <c r="A9304" s="406" t="s">
        <v>3527</v>
      </c>
      <c r="B9304" s="406" t="s">
        <v>3526</v>
      </c>
      <c r="C9304" s="170" t="s">
        <v>2594</v>
      </c>
      <c r="D9304" s="405" t="s">
        <v>3655</v>
      </c>
      <c r="E9304" s="404">
        <v>2057</v>
      </c>
      <c r="F9304" s="434" t="s">
        <v>4071</v>
      </c>
      <c r="G9304" s="403" t="s">
        <v>4070</v>
      </c>
      <c r="H9304" s="170" t="s">
        <v>3574</v>
      </c>
      <c r="I9304" s="170" t="s">
        <v>3529</v>
      </c>
      <c r="J9304" s="155" t="s">
        <v>3574</v>
      </c>
      <c r="K9304" s="170"/>
      <c r="L9304" s="170"/>
      <c r="M9304" s="402"/>
      <c r="N9304" s="170">
        <v>1</v>
      </c>
      <c r="O9304" s="170">
        <v>6</v>
      </c>
      <c r="P9304" s="402">
        <v>12342</v>
      </c>
    </row>
    <row r="9305" spans="1:16" ht="33.75" x14ac:dyDescent="0.2">
      <c r="A9305" s="406" t="s">
        <v>3527</v>
      </c>
      <c r="B9305" s="406" t="s">
        <v>3526</v>
      </c>
      <c r="C9305" s="170" t="s">
        <v>2594</v>
      </c>
      <c r="D9305" s="405" t="s">
        <v>3548</v>
      </c>
      <c r="E9305" s="404">
        <v>3000</v>
      </c>
      <c r="F9305" s="434" t="s">
        <v>4069</v>
      </c>
      <c r="G9305" s="403" t="s">
        <v>4068</v>
      </c>
      <c r="H9305" s="170" t="s">
        <v>3574</v>
      </c>
      <c r="I9305" s="170" t="s">
        <v>3529</v>
      </c>
      <c r="J9305" s="155" t="s">
        <v>3574</v>
      </c>
      <c r="K9305" s="170"/>
      <c r="L9305" s="170"/>
      <c r="M9305" s="402"/>
      <c r="N9305" s="170">
        <v>1</v>
      </c>
      <c r="O9305" s="170">
        <v>6</v>
      </c>
      <c r="P9305" s="402">
        <v>16306</v>
      </c>
    </row>
    <row r="9306" spans="1:16" ht="33.75" x14ac:dyDescent="0.2">
      <c r="A9306" s="406" t="s">
        <v>3527</v>
      </c>
      <c r="B9306" s="406" t="s">
        <v>2595</v>
      </c>
      <c r="C9306" s="170" t="s">
        <v>2594</v>
      </c>
      <c r="D9306" s="405" t="s">
        <v>4067</v>
      </c>
      <c r="E9306" s="404">
        <v>5500</v>
      </c>
      <c r="F9306" s="434" t="s">
        <v>4066</v>
      </c>
      <c r="G9306" s="403" t="s">
        <v>4065</v>
      </c>
      <c r="H9306" s="170" t="s">
        <v>4046</v>
      </c>
      <c r="I9306" s="170" t="s">
        <v>3534</v>
      </c>
      <c r="J9306" s="155" t="s">
        <v>4046</v>
      </c>
      <c r="K9306" s="170"/>
      <c r="L9306" s="170"/>
      <c r="M9306" s="402"/>
      <c r="N9306" s="170">
        <v>1</v>
      </c>
      <c r="O9306" s="170">
        <v>1</v>
      </c>
      <c r="P9306" s="402">
        <v>5500</v>
      </c>
    </row>
    <row r="9307" spans="1:16" ht="33.75" x14ac:dyDescent="0.2">
      <c r="A9307" s="406" t="s">
        <v>3527</v>
      </c>
      <c r="B9307" s="406" t="s">
        <v>3526</v>
      </c>
      <c r="C9307" s="170" t="s">
        <v>2594</v>
      </c>
      <c r="D9307" s="405" t="s">
        <v>3598</v>
      </c>
      <c r="E9307" s="404">
        <v>3500</v>
      </c>
      <c r="F9307" s="434" t="s">
        <v>4064</v>
      </c>
      <c r="G9307" s="403" t="s">
        <v>4063</v>
      </c>
      <c r="H9307" s="170" t="s">
        <v>3574</v>
      </c>
      <c r="I9307" s="170" t="s">
        <v>3529</v>
      </c>
      <c r="J9307" s="155" t="s">
        <v>3574</v>
      </c>
      <c r="K9307" s="170"/>
      <c r="L9307" s="170"/>
      <c r="M9307" s="402"/>
      <c r="N9307" s="170">
        <v>1</v>
      </c>
      <c r="O9307" s="170">
        <v>6</v>
      </c>
      <c r="P9307" s="402">
        <v>21000</v>
      </c>
    </row>
    <row r="9308" spans="1:16" ht="33.75" x14ac:dyDescent="0.2">
      <c r="A9308" s="406" t="s">
        <v>3527</v>
      </c>
      <c r="B9308" s="406" t="s">
        <v>3526</v>
      </c>
      <c r="C9308" s="170" t="s">
        <v>2594</v>
      </c>
      <c r="D9308" s="405" t="s">
        <v>4062</v>
      </c>
      <c r="E9308" s="404">
        <v>3000</v>
      </c>
      <c r="F9308" s="434" t="s">
        <v>4061</v>
      </c>
      <c r="G9308" s="403" t="s">
        <v>4060</v>
      </c>
      <c r="H9308" s="170" t="s">
        <v>3574</v>
      </c>
      <c r="I9308" s="170" t="s">
        <v>3529</v>
      </c>
      <c r="J9308" s="155" t="s">
        <v>3574</v>
      </c>
      <c r="K9308" s="170"/>
      <c r="L9308" s="170"/>
      <c r="M9308" s="402"/>
      <c r="N9308" s="170">
        <v>1</v>
      </c>
      <c r="O9308" s="170">
        <v>1</v>
      </c>
      <c r="P9308" s="402">
        <v>3683</v>
      </c>
    </row>
    <row r="9309" spans="1:16" ht="33.75" x14ac:dyDescent="0.2">
      <c r="A9309" s="406" t="s">
        <v>3527</v>
      </c>
      <c r="B9309" s="406" t="s">
        <v>3526</v>
      </c>
      <c r="C9309" s="170" t="s">
        <v>2594</v>
      </c>
      <c r="D9309" s="405" t="s">
        <v>4059</v>
      </c>
      <c r="E9309" s="404">
        <v>2057</v>
      </c>
      <c r="F9309" s="434" t="s">
        <v>4058</v>
      </c>
      <c r="G9309" s="403" t="s">
        <v>4057</v>
      </c>
      <c r="H9309" s="170" t="s">
        <v>3533</v>
      </c>
      <c r="I9309" s="170" t="s">
        <v>3529</v>
      </c>
      <c r="J9309" s="155" t="s">
        <v>3533</v>
      </c>
      <c r="K9309" s="170"/>
      <c r="L9309" s="170"/>
      <c r="M9309" s="402"/>
      <c r="N9309" s="170">
        <v>1</v>
      </c>
      <c r="O9309" s="170">
        <v>6</v>
      </c>
      <c r="P9309" s="402">
        <v>12342</v>
      </c>
    </row>
    <row r="9310" spans="1:16" ht="33.75" x14ac:dyDescent="0.2">
      <c r="A9310" s="406" t="s">
        <v>3527</v>
      </c>
      <c r="B9310" s="406" t="s">
        <v>3526</v>
      </c>
      <c r="C9310" s="170" t="s">
        <v>2594</v>
      </c>
      <c r="D9310" s="405" t="s">
        <v>3627</v>
      </c>
      <c r="E9310" s="404">
        <v>3500</v>
      </c>
      <c r="F9310" s="434" t="s">
        <v>4056</v>
      </c>
      <c r="G9310" s="403" t="s">
        <v>4055</v>
      </c>
      <c r="H9310" s="170" t="s">
        <v>3567</v>
      </c>
      <c r="I9310" s="170" t="s">
        <v>3534</v>
      </c>
      <c r="J9310" s="155" t="s">
        <v>3567</v>
      </c>
      <c r="K9310" s="170"/>
      <c r="L9310" s="170"/>
      <c r="M9310" s="402"/>
      <c r="N9310" s="170">
        <v>1</v>
      </c>
      <c r="O9310" s="170">
        <v>6</v>
      </c>
      <c r="P9310" s="402">
        <v>21000</v>
      </c>
    </row>
    <row r="9311" spans="1:16" ht="33.75" x14ac:dyDescent="0.2">
      <c r="A9311" s="406" t="s">
        <v>3527</v>
      </c>
      <c r="B9311" s="406" t="s">
        <v>3526</v>
      </c>
      <c r="C9311" s="170" t="s">
        <v>2594</v>
      </c>
      <c r="D9311" s="405" t="s">
        <v>4054</v>
      </c>
      <c r="E9311" s="404">
        <v>2400</v>
      </c>
      <c r="F9311" s="434" t="s">
        <v>4053</v>
      </c>
      <c r="G9311" s="403" t="s">
        <v>4052</v>
      </c>
      <c r="H9311" s="170"/>
      <c r="I9311" s="170" t="s">
        <v>3664</v>
      </c>
      <c r="J9311" s="155"/>
      <c r="K9311" s="170"/>
      <c r="L9311" s="170"/>
      <c r="M9311" s="402"/>
      <c r="N9311" s="170">
        <v>1</v>
      </c>
      <c r="O9311" s="170">
        <v>6</v>
      </c>
      <c r="P9311" s="402">
        <v>14400</v>
      </c>
    </row>
    <row r="9312" spans="1:16" ht="33.75" x14ac:dyDescent="0.2">
      <c r="A9312" s="406" t="s">
        <v>3527</v>
      </c>
      <c r="B9312" s="406" t="s">
        <v>3526</v>
      </c>
      <c r="C9312" s="170" t="s">
        <v>2594</v>
      </c>
      <c r="D9312" s="405" t="s">
        <v>3532</v>
      </c>
      <c r="E9312" s="404">
        <v>2000</v>
      </c>
      <c r="F9312" s="434" t="s">
        <v>4051</v>
      </c>
      <c r="G9312" s="403" t="s">
        <v>4050</v>
      </c>
      <c r="H9312" s="170" t="s">
        <v>3574</v>
      </c>
      <c r="I9312" s="170" t="s">
        <v>3522</v>
      </c>
      <c r="J9312" s="155" t="s">
        <v>3574</v>
      </c>
      <c r="K9312" s="170"/>
      <c r="L9312" s="170"/>
      <c r="M9312" s="402"/>
      <c r="N9312" s="170">
        <v>1</v>
      </c>
      <c r="O9312" s="170">
        <v>6</v>
      </c>
      <c r="P9312" s="402">
        <v>12000</v>
      </c>
    </row>
    <row r="9313" spans="1:16" ht="33.75" x14ac:dyDescent="0.2">
      <c r="A9313" s="406" t="s">
        <v>3527</v>
      </c>
      <c r="B9313" s="406" t="s">
        <v>3526</v>
      </c>
      <c r="C9313" s="170" t="s">
        <v>2594</v>
      </c>
      <c r="D9313" s="405" t="s">
        <v>4049</v>
      </c>
      <c r="E9313" s="404">
        <v>1800</v>
      </c>
      <c r="F9313" s="434" t="s">
        <v>4048</v>
      </c>
      <c r="G9313" s="403" t="s">
        <v>4047</v>
      </c>
      <c r="H9313" s="170" t="s">
        <v>4046</v>
      </c>
      <c r="I9313" s="170" t="s">
        <v>3534</v>
      </c>
      <c r="J9313" s="155" t="s">
        <v>4046</v>
      </c>
      <c r="K9313" s="170"/>
      <c r="L9313" s="170"/>
      <c r="M9313" s="402"/>
      <c r="N9313" s="170">
        <v>1</v>
      </c>
      <c r="O9313" s="170">
        <v>6</v>
      </c>
      <c r="P9313" s="402">
        <v>10800</v>
      </c>
    </row>
    <row r="9314" spans="1:16" ht="33.75" x14ac:dyDescent="0.2">
      <c r="A9314" s="406" t="s">
        <v>3527</v>
      </c>
      <c r="B9314" s="406" t="s">
        <v>3526</v>
      </c>
      <c r="C9314" s="170" t="s">
        <v>2594</v>
      </c>
      <c r="D9314" s="405" t="s">
        <v>4045</v>
      </c>
      <c r="E9314" s="404">
        <v>6500</v>
      </c>
      <c r="F9314" s="434" t="s">
        <v>4044</v>
      </c>
      <c r="G9314" s="403" t="s">
        <v>4043</v>
      </c>
      <c r="H9314" s="170" t="s">
        <v>3533</v>
      </c>
      <c r="I9314" s="170" t="s">
        <v>3529</v>
      </c>
      <c r="J9314" s="155" t="s">
        <v>3533</v>
      </c>
      <c r="K9314" s="170"/>
      <c r="L9314" s="170"/>
      <c r="M9314" s="402"/>
      <c r="N9314" s="170">
        <v>1</v>
      </c>
      <c r="O9314" s="170">
        <v>6</v>
      </c>
      <c r="P9314" s="402">
        <v>39000</v>
      </c>
    </row>
    <row r="9315" spans="1:16" ht="33.75" x14ac:dyDescent="0.2">
      <c r="A9315" s="406" t="s">
        <v>3527</v>
      </c>
      <c r="B9315" s="406" t="s">
        <v>3526</v>
      </c>
      <c r="C9315" s="170" t="s">
        <v>2594</v>
      </c>
      <c r="D9315" s="405" t="s">
        <v>4042</v>
      </c>
      <c r="E9315" s="404">
        <v>3950</v>
      </c>
      <c r="F9315" s="434" t="s">
        <v>4041</v>
      </c>
      <c r="G9315" s="403" t="s">
        <v>4040</v>
      </c>
      <c r="H9315" s="170" t="s">
        <v>3528</v>
      </c>
      <c r="I9315" s="170" t="s">
        <v>3529</v>
      </c>
      <c r="J9315" s="155" t="s">
        <v>3528</v>
      </c>
      <c r="K9315" s="170"/>
      <c r="L9315" s="170"/>
      <c r="M9315" s="402"/>
      <c r="N9315" s="170">
        <v>1</v>
      </c>
      <c r="O9315" s="170">
        <v>6</v>
      </c>
      <c r="P9315" s="402">
        <v>23700</v>
      </c>
    </row>
    <row r="9316" spans="1:16" ht="33.75" x14ac:dyDescent="0.2">
      <c r="A9316" s="406" t="s">
        <v>3527</v>
      </c>
      <c r="B9316" s="406" t="s">
        <v>3526</v>
      </c>
      <c r="C9316" s="170" t="s">
        <v>2594</v>
      </c>
      <c r="D9316" s="405" t="s">
        <v>4039</v>
      </c>
      <c r="E9316" s="404">
        <v>3000</v>
      </c>
      <c r="F9316" s="434" t="s">
        <v>4038</v>
      </c>
      <c r="G9316" s="403" t="s">
        <v>4037</v>
      </c>
      <c r="H9316" s="170" t="s">
        <v>3521</v>
      </c>
      <c r="I9316" s="170" t="s">
        <v>3628</v>
      </c>
      <c r="J9316" s="155" t="s">
        <v>3628</v>
      </c>
      <c r="K9316" s="170"/>
      <c r="L9316" s="170"/>
      <c r="M9316" s="402"/>
      <c r="N9316" s="170">
        <v>1</v>
      </c>
      <c r="O9316" s="170">
        <v>6</v>
      </c>
      <c r="P9316" s="402">
        <v>18000</v>
      </c>
    </row>
    <row r="9317" spans="1:16" ht="33.75" x14ac:dyDescent="0.2">
      <c r="A9317" s="406" t="s">
        <v>3527</v>
      </c>
      <c r="B9317" s="406" t="s">
        <v>3526</v>
      </c>
      <c r="C9317" s="170" t="s">
        <v>2594</v>
      </c>
      <c r="D9317" s="405" t="s">
        <v>4036</v>
      </c>
      <c r="E9317" s="404">
        <v>3500</v>
      </c>
      <c r="F9317" s="434" t="s">
        <v>4035</v>
      </c>
      <c r="G9317" s="403" t="s">
        <v>4034</v>
      </c>
      <c r="H9317" s="170" t="s">
        <v>3533</v>
      </c>
      <c r="I9317" s="170" t="s">
        <v>3628</v>
      </c>
      <c r="J9317" s="155" t="s">
        <v>3628</v>
      </c>
      <c r="K9317" s="170"/>
      <c r="L9317" s="170"/>
      <c r="M9317" s="402"/>
      <c r="N9317" s="170">
        <v>1</v>
      </c>
      <c r="O9317" s="170">
        <v>6</v>
      </c>
      <c r="P9317" s="402">
        <v>21000</v>
      </c>
    </row>
    <row r="9318" spans="1:16" ht="33.75" x14ac:dyDescent="0.2">
      <c r="A9318" s="406" t="s">
        <v>3527</v>
      </c>
      <c r="B9318" s="406" t="s">
        <v>3526</v>
      </c>
      <c r="C9318" s="170" t="s">
        <v>2594</v>
      </c>
      <c r="D9318" s="405" t="s">
        <v>4033</v>
      </c>
      <c r="E9318" s="404">
        <v>3500</v>
      </c>
      <c r="F9318" s="434" t="s">
        <v>4032</v>
      </c>
      <c r="G9318" s="403" t="s">
        <v>4031</v>
      </c>
      <c r="H9318" s="170" t="s">
        <v>3574</v>
      </c>
      <c r="I9318" s="170" t="s">
        <v>3529</v>
      </c>
      <c r="J9318" s="155" t="s">
        <v>3574</v>
      </c>
      <c r="K9318" s="170"/>
      <c r="L9318" s="170"/>
      <c r="M9318" s="402"/>
      <c r="N9318" s="170">
        <v>1</v>
      </c>
      <c r="O9318" s="170">
        <v>6</v>
      </c>
      <c r="P9318" s="402">
        <v>21000</v>
      </c>
    </row>
    <row r="9319" spans="1:16" ht="33.75" x14ac:dyDescent="0.2">
      <c r="A9319" s="406" t="s">
        <v>3527</v>
      </c>
      <c r="B9319" s="406" t="s">
        <v>3526</v>
      </c>
      <c r="C9319" s="170" t="s">
        <v>2594</v>
      </c>
      <c r="D9319" s="405" t="s">
        <v>4030</v>
      </c>
      <c r="E9319" s="404">
        <v>8500</v>
      </c>
      <c r="F9319" s="434" t="s">
        <v>4029</v>
      </c>
      <c r="G9319" s="403" t="s">
        <v>4028</v>
      </c>
      <c r="H9319" s="170" t="s">
        <v>4027</v>
      </c>
      <c r="I9319" s="170" t="s">
        <v>3529</v>
      </c>
      <c r="J9319" s="155" t="s">
        <v>4027</v>
      </c>
      <c r="K9319" s="170"/>
      <c r="L9319" s="170"/>
      <c r="M9319" s="402"/>
      <c r="N9319" s="170">
        <v>1</v>
      </c>
      <c r="O9319" s="170">
        <v>6</v>
      </c>
      <c r="P9319" s="402">
        <v>50758</v>
      </c>
    </row>
    <row r="9320" spans="1:16" ht="33.75" x14ac:dyDescent="0.2">
      <c r="A9320" s="406" t="s">
        <v>3527</v>
      </c>
      <c r="B9320" s="406" t="s">
        <v>3526</v>
      </c>
      <c r="C9320" s="170" t="s">
        <v>2594</v>
      </c>
      <c r="D9320" s="405" t="s">
        <v>3601</v>
      </c>
      <c r="E9320" s="404">
        <v>2057</v>
      </c>
      <c r="F9320" s="434" t="s">
        <v>4026</v>
      </c>
      <c r="G9320" s="403" t="s">
        <v>4025</v>
      </c>
      <c r="H9320" s="170" t="s">
        <v>3574</v>
      </c>
      <c r="I9320" s="170" t="s">
        <v>3534</v>
      </c>
      <c r="J9320" s="155" t="s">
        <v>3574</v>
      </c>
      <c r="K9320" s="170"/>
      <c r="L9320" s="170"/>
      <c r="M9320" s="402"/>
      <c r="N9320" s="170">
        <v>1</v>
      </c>
      <c r="O9320" s="170">
        <v>6</v>
      </c>
      <c r="P9320" s="402">
        <v>12342</v>
      </c>
    </row>
    <row r="9321" spans="1:16" ht="33.75" x14ac:dyDescent="0.2">
      <c r="A9321" s="406" t="s">
        <v>3527</v>
      </c>
      <c r="B9321" s="406" t="s">
        <v>3526</v>
      </c>
      <c r="C9321" s="170" t="s">
        <v>2594</v>
      </c>
      <c r="D9321" s="405" t="s">
        <v>4024</v>
      </c>
      <c r="E9321" s="404">
        <v>3500</v>
      </c>
      <c r="F9321" s="434" t="s">
        <v>4023</v>
      </c>
      <c r="G9321" s="403" t="s">
        <v>4022</v>
      </c>
      <c r="H9321" s="170" t="s">
        <v>3528</v>
      </c>
      <c r="I9321" s="170" t="s">
        <v>3529</v>
      </c>
      <c r="J9321" s="155" t="s">
        <v>3528</v>
      </c>
      <c r="K9321" s="170"/>
      <c r="L9321" s="170"/>
      <c r="M9321" s="402"/>
      <c r="N9321" s="170">
        <v>1</v>
      </c>
      <c r="O9321" s="170">
        <v>6</v>
      </c>
      <c r="P9321" s="402">
        <v>21000</v>
      </c>
    </row>
    <row r="9322" spans="1:16" ht="33.75" x14ac:dyDescent="0.2">
      <c r="A9322" s="406" t="s">
        <v>3527</v>
      </c>
      <c r="B9322" s="406" t="s">
        <v>3526</v>
      </c>
      <c r="C9322" s="170" t="s">
        <v>2594</v>
      </c>
      <c r="D9322" s="405" t="s">
        <v>3532</v>
      </c>
      <c r="E9322" s="404">
        <v>2500</v>
      </c>
      <c r="F9322" s="434" t="s">
        <v>4021</v>
      </c>
      <c r="G9322" s="403" t="s">
        <v>4020</v>
      </c>
      <c r="H9322" s="170" t="s">
        <v>3538</v>
      </c>
      <c r="I9322" s="170" t="s">
        <v>3931</v>
      </c>
      <c r="J9322" s="155" t="s">
        <v>3538</v>
      </c>
      <c r="K9322" s="170"/>
      <c r="L9322" s="170"/>
      <c r="M9322" s="402"/>
      <c r="N9322" s="170">
        <v>1</v>
      </c>
      <c r="O9322" s="170">
        <v>6</v>
      </c>
      <c r="P9322" s="402">
        <v>15000</v>
      </c>
    </row>
    <row r="9323" spans="1:16" ht="33.75" x14ac:dyDescent="0.2">
      <c r="A9323" s="406" t="s">
        <v>3527</v>
      </c>
      <c r="B9323" s="406" t="s">
        <v>2595</v>
      </c>
      <c r="C9323" s="170" t="s">
        <v>2594</v>
      </c>
      <c r="D9323" s="405" t="s">
        <v>3982</v>
      </c>
      <c r="E9323" s="404">
        <v>4000</v>
      </c>
      <c r="F9323" s="434" t="s">
        <v>4019</v>
      </c>
      <c r="G9323" s="403" t="s">
        <v>4018</v>
      </c>
      <c r="H9323" s="170" t="s">
        <v>3979</v>
      </c>
      <c r="I9323" s="170" t="s">
        <v>3529</v>
      </c>
      <c r="J9323" s="155" t="s">
        <v>3979</v>
      </c>
      <c r="K9323" s="170"/>
      <c r="L9323" s="170"/>
      <c r="M9323" s="402"/>
      <c r="N9323" s="170">
        <v>1</v>
      </c>
      <c r="O9323" s="170">
        <v>2</v>
      </c>
      <c r="P9323" s="402">
        <v>5466.67</v>
      </c>
    </row>
    <row r="9324" spans="1:16" ht="33.75" x14ac:dyDescent="0.2">
      <c r="A9324" s="406" t="s">
        <v>3527</v>
      </c>
      <c r="B9324" s="406" t="s">
        <v>3526</v>
      </c>
      <c r="C9324" s="170" t="s">
        <v>2594</v>
      </c>
      <c r="D9324" s="405" t="s">
        <v>4017</v>
      </c>
      <c r="E9324" s="404">
        <v>3000</v>
      </c>
      <c r="F9324" s="434" t="s">
        <v>4016</v>
      </c>
      <c r="G9324" s="403" t="s">
        <v>4015</v>
      </c>
      <c r="H9324" s="170" t="s">
        <v>4014</v>
      </c>
      <c r="I9324" s="170" t="s">
        <v>3529</v>
      </c>
      <c r="J9324" s="155" t="s">
        <v>4014</v>
      </c>
      <c r="K9324" s="170"/>
      <c r="L9324" s="170"/>
      <c r="M9324" s="402"/>
      <c r="N9324" s="170">
        <v>1</v>
      </c>
      <c r="O9324" s="170">
        <v>6</v>
      </c>
      <c r="P9324" s="402">
        <v>18000</v>
      </c>
    </row>
    <row r="9325" spans="1:16" ht="33.75" x14ac:dyDescent="0.2">
      <c r="A9325" s="406" t="s">
        <v>3527</v>
      </c>
      <c r="B9325" s="406" t="s">
        <v>3526</v>
      </c>
      <c r="C9325" s="170" t="s">
        <v>2594</v>
      </c>
      <c r="D9325" s="405" t="s">
        <v>4013</v>
      </c>
      <c r="E9325" s="404">
        <v>3500</v>
      </c>
      <c r="F9325" s="434" t="s">
        <v>4012</v>
      </c>
      <c r="G9325" s="403" t="s">
        <v>4011</v>
      </c>
      <c r="H9325" s="170" t="s">
        <v>3538</v>
      </c>
      <c r="I9325" s="170" t="s">
        <v>3522</v>
      </c>
      <c r="J9325" s="155" t="s">
        <v>3538</v>
      </c>
      <c r="K9325" s="170"/>
      <c r="L9325" s="170"/>
      <c r="M9325" s="402"/>
      <c r="N9325" s="170">
        <v>1</v>
      </c>
      <c r="O9325" s="170">
        <v>6</v>
      </c>
      <c r="P9325" s="402">
        <v>21000</v>
      </c>
    </row>
    <row r="9326" spans="1:16" ht="33.75" x14ac:dyDescent="0.2">
      <c r="A9326" s="406" t="s">
        <v>3527</v>
      </c>
      <c r="B9326" s="406" t="s">
        <v>3526</v>
      </c>
      <c r="C9326" s="170" t="s">
        <v>2594</v>
      </c>
      <c r="D9326" s="405" t="s">
        <v>4010</v>
      </c>
      <c r="E9326" s="404">
        <v>1800</v>
      </c>
      <c r="F9326" s="434" t="s">
        <v>4009</v>
      </c>
      <c r="G9326" s="403" t="s">
        <v>4008</v>
      </c>
      <c r="H9326" s="170" t="s">
        <v>3533</v>
      </c>
      <c r="I9326" s="170" t="s">
        <v>3529</v>
      </c>
      <c r="J9326" s="155" t="s">
        <v>3533</v>
      </c>
      <c r="K9326" s="170"/>
      <c r="L9326" s="170"/>
      <c r="M9326" s="402"/>
      <c r="N9326" s="170">
        <v>1</v>
      </c>
      <c r="O9326" s="170">
        <v>6</v>
      </c>
      <c r="P9326" s="402">
        <v>10800</v>
      </c>
    </row>
    <row r="9327" spans="1:16" ht="33.75" x14ac:dyDescent="0.2">
      <c r="A9327" s="406" t="s">
        <v>3527</v>
      </c>
      <c r="B9327" s="406" t="s">
        <v>3526</v>
      </c>
      <c r="C9327" s="170" t="s">
        <v>2594</v>
      </c>
      <c r="D9327" s="405" t="s">
        <v>3552</v>
      </c>
      <c r="E9327" s="404">
        <v>1800</v>
      </c>
      <c r="F9327" s="434" t="s">
        <v>4007</v>
      </c>
      <c r="G9327" s="403" t="s">
        <v>4006</v>
      </c>
      <c r="H9327" s="170" t="s">
        <v>3779</v>
      </c>
      <c r="I9327" s="170" t="s">
        <v>3534</v>
      </c>
      <c r="J9327" s="155" t="s">
        <v>3779</v>
      </c>
      <c r="K9327" s="170"/>
      <c r="L9327" s="170"/>
      <c r="M9327" s="402"/>
      <c r="N9327" s="170">
        <v>1</v>
      </c>
      <c r="O9327" s="170">
        <v>6</v>
      </c>
      <c r="P9327" s="402">
        <v>10800</v>
      </c>
    </row>
    <row r="9328" spans="1:16" ht="33.75" x14ac:dyDescent="0.2">
      <c r="A9328" s="406" t="s">
        <v>3527</v>
      </c>
      <c r="B9328" s="406" t="s">
        <v>3526</v>
      </c>
      <c r="C9328" s="170" t="s">
        <v>2594</v>
      </c>
      <c r="D9328" s="405" t="s">
        <v>4005</v>
      </c>
      <c r="E9328" s="404">
        <v>8000</v>
      </c>
      <c r="F9328" s="434" t="s">
        <v>4004</v>
      </c>
      <c r="G9328" s="403" t="s">
        <v>4003</v>
      </c>
      <c r="H9328" s="170" t="s">
        <v>4002</v>
      </c>
      <c r="I9328" s="170" t="s">
        <v>3529</v>
      </c>
      <c r="J9328" s="155" t="s">
        <v>4002</v>
      </c>
      <c r="K9328" s="170"/>
      <c r="L9328" s="170"/>
      <c r="M9328" s="402"/>
      <c r="N9328" s="170">
        <v>1</v>
      </c>
      <c r="O9328" s="170">
        <v>6</v>
      </c>
      <c r="P9328" s="402">
        <v>48000</v>
      </c>
    </row>
    <row r="9329" spans="1:16" ht="33.75" x14ac:dyDescent="0.2">
      <c r="A9329" s="406" t="s">
        <v>3527</v>
      </c>
      <c r="B9329" s="406" t="s">
        <v>3526</v>
      </c>
      <c r="C9329" s="170" t="s">
        <v>2594</v>
      </c>
      <c r="D9329" s="405" t="s">
        <v>3627</v>
      </c>
      <c r="E9329" s="404">
        <v>2333</v>
      </c>
      <c r="F9329" s="434" t="s">
        <v>4001</v>
      </c>
      <c r="G9329" s="403" t="s">
        <v>4000</v>
      </c>
      <c r="H9329" s="170" t="s">
        <v>3999</v>
      </c>
      <c r="I9329" s="170" t="s">
        <v>3560</v>
      </c>
      <c r="J9329" s="155" t="s">
        <v>3999</v>
      </c>
      <c r="K9329" s="170"/>
      <c r="L9329" s="170"/>
      <c r="M9329" s="402"/>
      <c r="N9329" s="170">
        <v>1</v>
      </c>
      <c r="O9329" s="170">
        <v>6</v>
      </c>
      <c r="P9329" s="402">
        <v>13998</v>
      </c>
    </row>
    <row r="9330" spans="1:16" ht="33.75" x14ac:dyDescent="0.2">
      <c r="A9330" s="406" t="s">
        <v>3527</v>
      </c>
      <c r="B9330" s="406" t="s">
        <v>3526</v>
      </c>
      <c r="C9330" s="170" t="s">
        <v>2594</v>
      </c>
      <c r="D9330" s="405" t="s">
        <v>3627</v>
      </c>
      <c r="E9330" s="404">
        <v>3500</v>
      </c>
      <c r="F9330" s="434" t="s">
        <v>3998</v>
      </c>
      <c r="G9330" s="403" t="s">
        <v>3997</v>
      </c>
      <c r="H9330" s="170" t="s">
        <v>3542</v>
      </c>
      <c r="I9330" s="170" t="s">
        <v>3623</v>
      </c>
      <c r="J9330" s="155" t="s">
        <v>3623</v>
      </c>
      <c r="K9330" s="170"/>
      <c r="L9330" s="170"/>
      <c r="M9330" s="402"/>
      <c r="N9330" s="170">
        <v>1</v>
      </c>
      <c r="O9330" s="170">
        <v>6</v>
      </c>
      <c r="P9330" s="402">
        <v>21000</v>
      </c>
    </row>
    <row r="9331" spans="1:16" ht="33.75" x14ac:dyDescent="0.2">
      <c r="A9331" s="406" t="s">
        <v>3527</v>
      </c>
      <c r="B9331" s="406" t="s">
        <v>3526</v>
      </c>
      <c r="C9331" s="170" t="s">
        <v>2594</v>
      </c>
      <c r="D9331" s="405" t="s">
        <v>3552</v>
      </c>
      <c r="E9331" s="404">
        <v>1800</v>
      </c>
      <c r="F9331" s="434" t="s">
        <v>3996</v>
      </c>
      <c r="G9331" s="403" t="s">
        <v>3995</v>
      </c>
      <c r="H9331" s="170" t="s">
        <v>3549</v>
      </c>
      <c r="I9331" s="170" t="s">
        <v>3628</v>
      </c>
      <c r="J9331" s="155" t="s">
        <v>3628</v>
      </c>
      <c r="K9331" s="170"/>
      <c r="L9331" s="170"/>
      <c r="M9331" s="402"/>
      <c r="N9331" s="170">
        <v>1</v>
      </c>
      <c r="O9331" s="170">
        <v>6</v>
      </c>
      <c r="P9331" s="402">
        <v>10800</v>
      </c>
    </row>
    <row r="9332" spans="1:16" ht="33.75" x14ac:dyDescent="0.2">
      <c r="A9332" s="406" t="s">
        <v>3527</v>
      </c>
      <c r="B9332" s="406" t="s">
        <v>3526</v>
      </c>
      <c r="C9332" s="170" t="s">
        <v>2594</v>
      </c>
      <c r="D9332" s="405" t="s">
        <v>3525</v>
      </c>
      <c r="E9332" s="404">
        <v>1900</v>
      </c>
      <c r="F9332" s="434" t="s">
        <v>3994</v>
      </c>
      <c r="G9332" s="403" t="s">
        <v>3993</v>
      </c>
      <c r="H9332" s="170" t="s">
        <v>3570</v>
      </c>
      <c r="I9332" s="170" t="s">
        <v>3529</v>
      </c>
      <c r="J9332" s="155" t="s">
        <v>3570</v>
      </c>
      <c r="K9332" s="170"/>
      <c r="L9332" s="170"/>
      <c r="M9332" s="402"/>
      <c r="N9332" s="170">
        <v>1</v>
      </c>
      <c r="O9332" s="170">
        <v>6</v>
      </c>
      <c r="P9332" s="402">
        <v>11400</v>
      </c>
    </row>
    <row r="9333" spans="1:16" ht="33.75" x14ac:dyDescent="0.2">
      <c r="A9333" s="406" t="s">
        <v>3527</v>
      </c>
      <c r="B9333" s="406" t="s">
        <v>2595</v>
      </c>
      <c r="C9333" s="170" t="s">
        <v>2594</v>
      </c>
      <c r="D9333" s="405" t="s">
        <v>3815</v>
      </c>
      <c r="E9333" s="404">
        <v>2500</v>
      </c>
      <c r="F9333" s="434" t="s">
        <v>3992</v>
      </c>
      <c r="G9333" s="403" t="s">
        <v>3991</v>
      </c>
      <c r="H9333" s="170" t="s">
        <v>3549</v>
      </c>
      <c r="I9333" s="170" t="s">
        <v>3534</v>
      </c>
      <c r="J9333" s="155" t="s">
        <v>3549</v>
      </c>
      <c r="K9333" s="170"/>
      <c r="L9333" s="170"/>
      <c r="M9333" s="402"/>
      <c r="N9333" s="170">
        <v>1</v>
      </c>
      <c r="O9333" s="170">
        <v>2</v>
      </c>
      <c r="P9333" s="402">
        <v>3416.67</v>
      </c>
    </row>
    <row r="9334" spans="1:16" ht="33.75" x14ac:dyDescent="0.2">
      <c r="A9334" s="406" t="s">
        <v>3527</v>
      </c>
      <c r="B9334" s="406" t="s">
        <v>3526</v>
      </c>
      <c r="C9334" s="170" t="s">
        <v>2594</v>
      </c>
      <c r="D9334" s="405" t="s">
        <v>3548</v>
      </c>
      <c r="E9334" s="404">
        <v>3000</v>
      </c>
      <c r="F9334" s="434" t="s">
        <v>3990</v>
      </c>
      <c r="G9334" s="403" t="s">
        <v>3989</v>
      </c>
      <c r="H9334" s="170" t="s">
        <v>3574</v>
      </c>
      <c r="I9334" s="170" t="s">
        <v>3529</v>
      </c>
      <c r="J9334" s="155" t="s">
        <v>3574</v>
      </c>
      <c r="K9334" s="170"/>
      <c r="L9334" s="170"/>
      <c r="M9334" s="402"/>
      <c r="N9334" s="170">
        <v>1</v>
      </c>
      <c r="O9334" s="170">
        <v>6</v>
      </c>
      <c r="P9334" s="402">
        <v>18000</v>
      </c>
    </row>
    <row r="9335" spans="1:16" ht="33.75" x14ac:dyDescent="0.2">
      <c r="A9335" s="406" t="s">
        <v>3527</v>
      </c>
      <c r="B9335" s="406" t="s">
        <v>2595</v>
      </c>
      <c r="C9335" s="170" t="s">
        <v>2594</v>
      </c>
      <c r="D9335" s="405" t="s">
        <v>3616</v>
      </c>
      <c r="E9335" s="404">
        <v>3000</v>
      </c>
      <c r="F9335" s="434" t="s">
        <v>3988</v>
      </c>
      <c r="G9335" s="403" t="s">
        <v>3987</v>
      </c>
      <c r="H9335" s="170" t="s">
        <v>3567</v>
      </c>
      <c r="I9335" s="170" t="s">
        <v>3529</v>
      </c>
      <c r="J9335" s="155" t="s">
        <v>3567</v>
      </c>
      <c r="K9335" s="170"/>
      <c r="L9335" s="170"/>
      <c r="M9335" s="402"/>
      <c r="N9335" s="170">
        <v>1</v>
      </c>
      <c r="O9335" s="170">
        <v>2</v>
      </c>
      <c r="P9335" s="402">
        <v>5100</v>
      </c>
    </row>
    <row r="9336" spans="1:16" ht="33.75" x14ac:dyDescent="0.2">
      <c r="A9336" s="406" t="s">
        <v>3527</v>
      </c>
      <c r="B9336" s="406" t="s">
        <v>3526</v>
      </c>
      <c r="C9336" s="170" t="s">
        <v>2594</v>
      </c>
      <c r="D9336" s="405" t="s">
        <v>3986</v>
      </c>
      <c r="E9336" s="404">
        <v>6000</v>
      </c>
      <c r="F9336" s="434" t="s">
        <v>3985</v>
      </c>
      <c r="G9336" s="403" t="s">
        <v>3984</v>
      </c>
      <c r="H9336" s="170" t="s">
        <v>3983</v>
      </c>
      <c r="I9336" s="170" t="s">
        <v>3529</v>
      </c>
      <c r="J9336" s="155" t="s">
        <v>3983</v>
      </c>
      <c r="K9336" s="170"/>
      <c r="L9336" s="170"/>
      <c r="M9336" s="402"/>
      <c r="N9336" s="170">
        <v>1</v>
      </c>
      <c r="O9336" s="170">
        <v>6</v>
      </c>
      <c r="P9336" s="402">
        <v>36000</v>
      </c>
    </row>
    <row r="9337" spans="1:16" ht="33.75" x14ac:dyDescent="0.2">
      <c r="A9337" s="406" t="s">
        <v>3527</v>
      </c>
      <c r="B9337" s="406" t="s">
        <v>2595</v>
      </c>
      <c r="C9337" s="170" t="s">
        <v>2594</v>
      </c>
      <c r="D9337" s="405" t="s">
        <v>3982</v>
      </c>
      <c r="E9337" s="404">
        <v>4000</v>
      </c>
      <c r="F9337" s="434" t="s">
        <v>3981</v>
      </c>
      <c r="G9337" s="403" t="s">
        <v>3980</v>
      </c>
      <c r="H9337" s="170" t="s">
        <v>3979</v>
      </c>
      <c r="I9337" s="170" t="s">
        <v>3529</v>
      </c>
      <c r="J9337" s="155" t="s">
        <v>3979</v>
      </c>
      <c r="K9337" s="170"/>
      <c r="L9337" s="170"/>
      <c r="M9337" s="402"/>
      <c r="N9337" s="170">
        <v>1</v>
      </c>
      <c r="O9337" s="170">
        <v>2</v>
      </c>
      <c r="P9337" s="402">
        <v>5466.67</v>
      </c>
    </row>
    <row r="9338" spans="1:16" ht="33.75" x14ac:dyDescent="0.2">
      <c r="A9338" s="406" t="s">
        <v>3527</v>
      </c>
      <c r="B9338" s="406" t="s">
        <v>3526</v>
      </c>
      <c r="C9338" s="170" t="s">
        <v>2594</v>
      </c>
      <c r="D9338" s="405" t="s">
        <v>3974</v>
      </c>
      <c r="E9338" s="404">
        <v>5000</v>
      </c>
      <c r="F9338" s="434" t="s">
        <v>3978</v>
      </c>
      <c r="G9338" s="403" t="s">
        <v>3977</v>
      </c>
      <c r="H9338" s="170" t="s">
        <v>3779</v>
      </c>
      <c r="I9338" s="170" t="s">
        <v>3529</v>
      </c>
      <c r="J9338" s="155" t="s">
        <v>3779</v>
      </c>
      <c r="K9338" s="170"/>
      <c r="L9338" s="170"/>
      <c r="M9338" s="402"/>
      <c r="N9338" s="170">
        <v>1</v>
      </c>
      <c r="O9338" s="170">
        <v>6</v>
      </c>
      <c r="P9338" s="402">
        <v>30000</v>
      </c>
    </row>
    <row r="9339" spans="1:16" ht="33.75" x14ac:dyDescent="0.2">
      <c r="A9339" s="406" t="s">
        <v>3527</v>
      </c>
      <c r="B9339" s="406" t="s">
        <v>3526</v>
      </c>
      <c r="C9339" s="170" t="s">
        <v>2594</v>
      </c>
      <c r="D9339" s="405" t="s">
        <v>3548</v>
      </c>
      <c r="E9339" s="404">
        <v>3000</v>
      </c>
      <c r="F9339" s="434" t="s">
        <v>3976</v>
      </c>
      <c r="G9339" s="403" t="s">
        <v>3975</v>
      </c>
      <c r="H9339" s="170" t="s">
        <v>3574</v>
      </c>
      <c r="I9339" s="170" t="s">
        <v>3534</v>
      </c>
      <c r="J9339" s="155" t="s">
        <v>3574</v>
      </c>
      <c r="K9339" s="170"/>
      <c r="L9339" s="170"/>
      <c r="M9339" s="402"/>
      <c r="N9339" s="170">
        <v>1</v>
      </c>
      <c r="O9339" s="170">
        <v>6</v>
      </c>
      <c r="P9339" s="402">
        <v>18000</v>
      </c>
    </row>
    <row r="9340" spans="1:16" ht="33.75" x14ac:dyDescent="0.2">
      <c r="A9340" s="406" t="s">
        <v>3527</v>
      </c>
      <c r="B9340" s="406" t="s">
        <v>3526</v>
      </c>
      <c r="C9340" s="170" t="s">
        <v>2594</v>
      </c>
      <c r="D9340" s="405" t="s">
        <v>3974</v>
      </c>
      <c r="E9340" s="404">
        <v>5000</v>
      </c>
      <c r="F9340" s="434" t="s">
        <v>3973</v>
      </c>
      <c r="G9340" s="403" t="s">
        <v>3972</v>
      </c>
      <c r="H9340" s="170" t="s">
        <v>3542</v>
      </c>
      <c r="I9340" s="170" t="s">
        <v>3529</v>
      </c>
      <c r="J9340" s="155" t="s">
        <v>3542</v>
      </c>
      <c r="K9340" s="170"/>
      <c r="L9340" s="170"/>
      <c r="M9340" s="402"/>
      <c r="N9340" s="170">
        <v>1</v>
      </c>
      <c r="O9340" s="170">
        <v>6</v>
      </c>
      <c r="P9340" s="402">
        <v>30000</v>
      </c>
    </row>
    <row r="9341" spans="1:16" ht="33.75" x14ac:dyDescent="0.2">
      <c r="A9341" s="406" t="s">
        <v>3527</v>
      </c>
      <c r="B9341" s="406" t="s">
        <v>3526</v>
      </c>
      <c r="C9341" s="170" t="s">
        <v>2594</v>
      </c>
      <c r="D9341" s="405" t="s">
        <v>3740</v>
      </c>
      <c r="E9341" s="404">
        <v>3500</v>
      </c>
      <c r="F9341" s="434" t="s">
        <v>3971</v>
      </c>
      <c r="G9341" s="403" t="s">
        <v>3970</v>
      </c>
      <c r="H9341" s="170" t="s">
        <v>3542</v>
      </c>
      <c r="I9341" s="170" t="s">
        <v>3534</v>
      </c>
      <c r="J9341" s="155" t="s">
        <v>3542</v>
      </c>
      <c r="K9341" s="170"/>
      <c r="L9341" s="170"/>
      <c r="M9341" s="402"/>
      <c r="N9341" s="170">
        <v>1</v>
      </c>
      <c r="O9341" s="170">
        <v>6</v>
      </c>
      <c r="P9341" s="402">
        <v>21000</v>
      </c>
    </row>
    <row r="9342" spans="1:16" ht="33.75" x14ac:dyDescent="0.2">
      <c r="A9342" s="406" t="s">
        <v>3527</v>
      </c>
      <c r="B9342" s="406" t="s">
        <v>2595</v>
      </c>
      <c r="C9342" s="170" t="s">
        <v>2594</v>
      </c>
      <c r="D9342" s="405" t="s">
        <v>3969</v>
      </c>
      <c r="E9342" s="404">
        <v>2000</v>
      </c>
      <c r="F9342" s="434" t="s">
        <v>3968</v>
      </c>
      <c r="G9342" s="403" t="s">
        <v>3967</v>
      </c>
      <c r="H9342" s="170" t="s">
        <v>3574</v>
      </c>
      <c r="I9342" s="170" t="s">
        <v>3534</v>
      </c>
      <c r="J9342" s="155" t="s">
        <v>3574</v>
      </c>
      <c r="K9342" s="170"/>
      <c r="L9342" s="170"/>
      <c r="M9342" s="402"/>
      <c r="N9342" s="170">
        <v>1</v>
      </c>
      <c r="O9342" s="170">
        <v>2</v>
      </c>
      <c r="P9342" s="402">
        <v>2933.33</v>
      </c>
    </row>
    <row r="9343" spans="1:16" ht="33.75" x14ac:dyDescent="0.2">
      <c r="A9343" s="406" t="s">
        <v>3527</v>
      </c>
      <c r="B9343" s="406" t="s">
        <v>3526</v>
      </c>
      <c r="C9343" s="170" t="s">
        <v>2594</v>
      </c>
      <c r="D9343" s="405" t="s">
        <v>3715</v>
      </c>
      <c r="E9343" s="404">
        <v>6500</v>
      </c>
      <c r="F9343" s="434" t="s">
        <v>3966</v>
      </c>
      <c r="G9343" s="403" t="s">
        <v>3965</v>
      </c>
      <c r="H9343" s="170" t="s">
        <v>3542</v>
      </c>
      <c r="I9343" s="170" t="s">
        <v>3529</v>
      </c>
      <c r="J9343" s="155" t="s">
        <v>3542</v>
      </c>
      <c r="K9343" s="170"/>
      <c r="L9343" s="170"/>
      <c r="M9343" s="402"/>
      <c r="N9343" s="170">
        <v>1</v>
      </c>
      <c r="O9343" s="170">
        <v>6</v>
      </c>
      <c r="P9343" s="402">
        <v>38919.33</v>
      </c>
    </row>
    <row r="9344" spans="1:16" ht="33.75" x14ac:dyDescent="0.2">
      <c r="A9344" s="406" t="s">
        <v>3527</v>
      </c>
      <c r="B9344" s="406" t="s">
        <v>3526</v>
      </c>
      <c r="C9344" s="170" t="s">
        <v>2594</v>
      </c>
      <c r="D9344" s="405" t="s">
        <v>3964</v>
      </c>
      <c r="E9344" s="404">
        <v>1800</v>
      </c>
      <c r="F9344" s="434" t="s">
        <v>3963</v>
      </c>
      <c r="G9344" s="403" t="s">
        <v>3962</v>
      </c>
      <c r="H9344" s="170" t="s">
        <v>3567</v>
      </c>
      <c r="I9344" s="170" t="s">
        <v>3529</v>
      </c>
      <c r="J9344" s="155" t="s">
        <v>3567</v>
      </c>
      <c r="K9344" s="170"/>
      <c r="L9344" s="170"/>
      <c r="M9344" s="402"/>
      <c r="N9344" s="170">
        <v>1</v>
      </c>
      <c r="O9344" s="170">
        <v>6</v>
      </c>
      <c r="P9344" s="402">
        <v>10800</v>
      </c>
    </row>
    <row r="9345" spans="1:16" ht="33.75" x14ac:dyDescent="0.2">
      <c r="A9345" s="406" t="s">
        <v>3527</v>
      </c>
      <c r="B9345" s="406" t="s">
        <v>2595</v>
      </c>
      <c r="C9345" s="170" t="s">
        <v>2594</v>
      </c>
      <c r="D9345" s="405" t="s">
        <v>3616</v>
      </c>
      <c r="E9345" s="404">
        <v>3000</v>
      </c>
      <c r="F9345" s="434" t="s">
        <v>3961</v>
      </c>
      <c r="G9345" s="403" t="s">
        <v>3960</v>
      </c>
      <c r="H9345" s="170" t="s">
        <v>3642</v>
      </c>
      <c r="I9345" s="170" t="s">
        <v>3534</v>
      </c>
      <c r="J9345" s="155" t="s">
        <v>3642</v>
      </c>
      <c r="K9345" s="170"/>
      <c r="L9345" s="170"/>
      <c r="M9345" s="402"/>
      <c r="N9345" s="170">
        <v>1</v>
      </c>
      <c r="O9345" s="170">
        <v>2</v>
      </c>
      <c r="P9345" s="402">
        <v>5100</v>
      </c>
    </row>
    <row r="9346" spans="1:16" ht="33.75" x14ac:dyDescent="0.2">
      <c r="A9346" s="406" t="s">
        <v>3527</v>
      </c>
      <c r="B9346" s="406" t="s">
        <v>3526</v>
      </c>
      <c r="C9346" s="170" t="s">
        <v>2594</v>
      </c>
      <c r="D9346" s="405" t="s">
        <v>3627</v>
      </c>
      <c r="E9346" s="404">
        <v>3500</v>
      </c>
      <c r="F9346" s="434" t="s">
        <v>3959</v>
      </c>
      <c r="G9346" s="403" t="s">
        <v>3958</v>
      </c>
      <c r="H9346" s="170" t="s">
        <v>3542</v>
      </c>
      <c r="I9346" s="170" t="s">
        <v>3529</v>
      </c>
      <c r="J9346" s="155" t="s">
        <v>3542</v>
      </c>
      <c r="K9346" s="170"/>
      <c r="L9346" s="170"/>
      <c r="M9346" s="402"/>
      <c r="N9346" s="170">
        <v>1</v>
      </c>
      <c r="O9346" s="170">
        <v>6</v>
      </c>
      <c r="P9346" s="402">
        <v>21000</v>
      </c>
    </row>
    <row r="9347" spans="1:16" ht="33.75" x14ac:dyDescent="0.2">
      <c r="A9347" s="406" t="s">
        <v>3527</v>
      </c>
      <c r="B9347" s="406" t="s">
        <v>2595</v>
      </c>
      <c r="C9347" s="170" t="s">
        <v>2594</v>
      </c>
      <c r="D9347" s="405" t="s">
        <v>3616</v>
      </c>
      <c r="E9347" s="404">
        <v>3000</v>
      </c>
      <c r="F9347" s="434" t="s">
        <v>3957</v>
      </c>
      <c r="G9347" s="403" t="s">
        <v>3956</v>
      </c>
      <c r="H9347" s="170" t="s">
        <v>3549</v>
      </c>
      <c r="I9347" s="170" t="s">
        <v>3529</v>
      </c>
      <c r="J9347" s="155" t="s">
        <v>3549</v>
      </c>
      <c r="K9347" s="170"/>
      <c r="L9347" s="170"/>
      <c r="M9347" s="402"/>
      <c r="N9347" s="170">
        <v>1</v>
      </c>
      <c r="O9347" s="170">
        <v>2</v>
      </c>
      <c r="P9347" s="402">
        <v>5100</v>
      </c>
    </row>
    <row r="9348" spans="1:16" ht="33.75" x14ac:dyDescent="0.2">
      <c r="A9348" s="406" t="s">
        <v>3527</v>
      </c>
      <c r="B9348" s="406" t="s">
        <v>3526</v>
      </c>
      <c r="C9348" s="170" t="s">
        <v>2594</v>
      </c>
      <c r="D9348" s="405" t="s">
        <v>3598</v>
      </c>
      <c r="E9348" s="404">
        <v>3500</v>
      </c>
      <c r="F9348" s="434" t="s">
        <v>3955</v>
      </c>
      <c r="G9348" s="403" t="s">
        <v>3954</v>
      </c>
      <c r="H9348" s="170" t="s">
        <v>3953</v>
      </c>
      <c r="I9348" s="170" t="s">
        <v>3534</v>
      </c>
      <c r="J9348" s="155" t="s">
        <v>3953</v>
      </c>
      <c r="K9348" s="170"/>
      <c r="L9348" s="170"/>
      <c r="M9348" s="402"/>
      <c r="N9348" s="170">
        <v>1</v>
      </c>
      <c r="O9348" s="170">
        <v>6</v>
      </c>
      <c r="P9348" s="402">
        <v>21000</v>
      </c>
    </row>
    <row r="9349" spans="1:16" ht="33.75" x14ac:dyDescent="0.2">
      <c r="A9349" s="406" t="s">
        <v>3527</v>
      </c>
      <c r="B9349" s="406" t="s">
        <v>2595</v>
      </c>
      <c r="C9349" s="170" t="s">
        <v>2594</v>
      </c>
      <c r="D9349" s="405" t="s">
        <v>3616</v>
      </c>
      <c r="E9349" s="404">
        <v>3000</v>
      </c>
      <c r="F9349" s="434" t="s">
        <v>3952</v>
      </c>
      <c r="G9349" s="403" t="s">
        <v>3951</v>
      </c>
      <c r="H9349" s="170" t="s">
        <v>3574</v>
      </c>
      <c r="I9349" s="170" t="s">
        <v>3529</v>
      </c>
      <c r="J9349" s="155" t="s">
        <v>3574</v>
      </c>
      <c r="K9349" s="170"/>
      <c r="L9349" s="170"/>
      <c r="M9349" s="402"/>
      <c r="N9349" s="170">
        <v>1</v>
      </c>
      <c r="O9349" s="170">
        <v>2</v>
      </c>
      <c r="P9349" s="402">
        <v>5100</v>
      </c>
    </row>
    <row r="9350" spans="1:16" ht="33.75" x14ac:dyDescent="0.2">
      <c r="A9350" s="406" t="s">
        <v>3527</v>
      </c>
      <c r="B9350" s="406" t="s">
        <v>2595</v>
      </c>
      <c r="C9350" s="170" t="s">
        <v>2594</v>
      </c>
      <c r="D9350" s="405" t="s">
        <v>3688</v>
      </c>
      <c r="E9350" s="404">
        <v>2500</v>
      </c>
      <c r="F9350" s="434" t="s">
        <v>3950</v>
      </c>
      <c r="G9350" s="403" t="s">
        <v>3949</v>
      </c>
      <c r="H9350" s="170" t="s">
        <v>3567</v>
      </c>
      <c r="I9350" s="170" t="s">
        <v>3529</v>
      </c>
      <c r="J9350" s="155" t="s">
        <v>3567</v>
      </c>
      <c r="K9350" s="170"/>
      <c r="L9350" s="170"/>
      <c r="M9350" s="402"/>
      <c r="N9350" s="170">
        <v>1</v>
      </c>
      <c r="O9350" s="170">
        <v>2</v>
      </c>
      <c r="P9350" s="402">
        <v>3666.67</v>
      </c>
    </row>
    <row r="9351" spans="1:16" ht="33.75" x14ac:dyDescent="0.2">
      <c r="A9351" s="406" t="s">
        <v>3527</v>
      </c>
      <c r="B9351" s="406" t="s">
        <v>3526</v>
      </c>
      <c r="C9351" s="170" t="s">
        <v>2594</v>
      </c>
      <c r="D9351" s="405" t="s">
        <v>3552</v>
      </c>
      <c r="E9351" s="404">
        <v>1800</v>
      </c>
      <c r="F9351" s="434" t="s">
        <v>3948</v>
      </c>
      <c r="G9351" s="403" t="s">
        <v>3947</v>
      </c>
      <c r="H9351" s="170" t="s">
        <v>3570</v>
      </c>
      <c r="I9351" s="170" t="s">
        <v>3529</v>
      </c>
      <c r="J9351" s="155" t="s">
        <v>3570</v>
      </c>
      <c r="K9351" s="170"/>
      <c r="L9351" s="170"/>
      <c r="M9351" s="402"/>
      <c r="N9351" s="170">
        <v>1</v>
      </c>
      <c r="O9351" s="170">
        <v>6</v>
      </c>
      <c r="P9351" s="402">
        <v>10800</v>
      </c>
    </row>
    <row r="9352" spans="1:16" ht="33.75" x14ac:dyDescent="0.2">
      <c r="A9352" s="406" t="s">
        <v>3527</v>
      </c>
      <c r="B9352" s="406" t="s">
        <v>3526</v>
      </c>
      <c r="C9352" s="170" t="s">
        <v>2594</v>
      </c>
      <c r="D9352" s="405" t="s">
        <v>3598</v>
      </c>
      <c r="E9352" s="404">
        <v>3500</v>
      </c>
      <c r="F9352" s="434" t="s">
        <v>3946</v>
      </c>
      <c r="G9352" s="403" t="s">
        <v>3945</v>
      </c>
      <c r="H9352" s="170" t="s">
        <v>3542</v>
      </c>
      <c r="I9352" s="170" t="s">
        <v>3534</v>
      </c>
      <c r="J9352" s="155" t="s">
        <v>3542</v>
      </c>
      <c r="K9352" s="170"/>
      <c r="L9352" s="170"/>
      <c r="M9352" s="402"/>
      <c r="N9352" s="170">
        <v>1</v>
      </c>
      <c r="O9352" s="170">
        <v>6</v>
      </c>
      <c r="P9352" s="402">
        <v>21000</v>
      </c>
    </row>
    <row r="9353" spans="1:16" ht="33.75" x14ac:dyDescent="0.2">
      <c r="A9353" s="406" t="s">
        <v>3527</v>
      </c>
      <c r="B9353" s="406" t="s">
        <v>2595</v>
      </c>
      <c r="C9353" s="170" t="s">
        <v>2594</v>
      </c>
      <c r="D9353" s="405" t="s">
        <v>3616</v>
      </c>
      <c r="E9353" s="404">
        <v>3000</v>
      </c>
      <c r="F9353" s="434" t="s">
        <v>3944</v>
      </c>
      <c r="G9353" s="403" t="s">
        <v>3943</v>
      </c>
      <c r="H9353" s="170" t="s">
        <v>3827</v>
      </c>
      <c r="I9353" s="170" t="s">
        <v>3529</v>
      </c>
      <c r="J9353" s="155" t="s">
        <v>3827</v>
      </c>
      <c r="K9353" s="170"/>
      <c r="L9353" s="170"/>
      <c r="M9353" s="402"/>
      <c r="N9353" s="170">
        <v>1</v>
      </c>
      <c r="O9353" s="170">
        <v>2</v>
      </c>
      <c r="P9353" s="402">
        <v>5100</v>
      </c>
    </row>
    <row r="9354" spans="1:16" ht="33.75" x14ac:dyDescent="0.2">
      <c r="A9354" s="406" t="s">
        <v>3527</v>
      </c>
      <c r="B9354" s="406" t="s">
        <v>3526</v>
      </c>
      <c r="C9354" s="170" t="s">
        <v>2594</v>
      </c>
      <c r="D9354" s="405" t="s">
        <v>3942</v>
      </c>
      <c r="E9354" s="404">
        <v>2300</v>
      </c>
      <c r="F9354" s="434" t="s">
        <v>3941</v>
      </c>
      <c r="G9354" s="403" t="s">
        <v>3940</v>
      </c>
      <c r="H9354" s="170" t="s">
        <v>3574</v>
      </c>
      <c r="I9354" s="170" t="s">
        <v>3522</v>
      </c>
      <c r="J9354" s="155" t="s">
        <v>3574</v>
      </c>
      <c r="K9354" s="170"/>
      <c r="L9354" s="170"/>
      <c r="M9354" s="402"/>
      <c r="N9354" s="170">
        <v>1</v>
      </c>
      <c r="O9354" s="170">
        <v>6</v>
      </c>
      <c r="P9354" s="402">
        <v>13800</v>
      </c>
    </row>
    <row r="9355" spans="1:16" ht="33.75" x14ac:dyDescent="0.2">
      <c r="A9355" s="406" t="s">
        <v>3527</v>
      </c>
      <c r="B9355" s="406" t="s">
        <v>3526</v>
      </c>
      <c r="C9355" s="170" t="s">
        <v>2594</v>
      </c>
      <c r="D9355" s="405" t="s">
        <v>3939</v>
      </c>
      <c r="E9355" s="404">
        <v>3500</v>
      </c>
      <c r="F9355" s="434" t="s">
        <v>3938</v>
      </c>
      <c r="G9355" s="403" t="s">
        <v>3937</v>
      </c>
      <c r="H9355" s="170"/>
      <c r="I9355" s="170" t="s">
        <v>3664</v>
      </c>
      <c r="J9355" s="155"/>
      <c r="K9355" s="170"/>
      <c r="L9355" s="170"/>
      <c r="M9355" s="402"/>
      <c r="N9355" s="170">
        <v>1</v>
      </c>
      <c r="O9355" s="170">
        <v>5</v>
      </c>
      <c r="P9355" s="402">
        <v>17383.330000000002</v>
      </c>
    </row>
    <row r="9356" spans="1:16" ht="33.75" x14ac:dyDescent="0.2">
      <c r="A9356" s="406" t="s">
        <v>3527</v>
      </c>
      <c r="B9356" s="406" t="s">
        <v>2595</v>
      </c>
      <c r="C9356" s="170" t="s">
        <v>2594</v>
      </c>
      <c r="D9356" s="405" t="s">
        <v>3688</v>
      </c>
      <c r="E9356" s="404">
        <v>2500</v>
      </c>
      <c r="F9356" s="434" t="s">
        <v>3936</v>
      </c>
      <c r="G9356" s="403" t="s">
        <v>3935</v>
      </c>
      <c r="H9356" s="170" t="s">
        <v>3567</v>
      </c>
      <c r="I9356" s="170" t="s">
        <v>3529</v>
      </c>
      <c r="J9356" s="155" t="s">
        <v>3567</v>
      </c>
      <c r="K9356" s="170"/>
      <c r="L9356" s="170"/>
      <c r="M9356" s="402"/>
      <c r="N9356" s="170">
        <v>1</v>
      </c>
      <c r="O9356" s="170">
        <v>2</v>
      </c>
      <c r="P9356" s="402">
        <v>3666.67</v>
      </c>
    </row>
    <row r="9357" spans="1:16" ht="33.75" x14ac:dyDescent="0.2">
      <c r="A9357" s="406" t="s">
        <v>3527</v>
      </c>
      <c r="B9357" s="406" t="s">
        <v>3526</v>
      </c>
      <c r="C9357" s="170" t="s">
        <v>2594</v>
      </c>
      <c r="D9357" s="405" t="s">
        <v>3934</v>
      </c>
      <c r="E9357" s="404">
        <v>1350</v>
      </c>
      <c r="F9357" s="434" t="s">
        <v>3933</v>
      </c>
      <c r="G9357" s="403" t="s">
        <v>3932</v>
      </c>
      <c r="H9357" s="170" t="s">
        <v>3538</v>
      </c>
      <c r="I9357" s="170" t="s">
        <v>3931</v>
      </c>
      <c r="J9357" s="155" t="s">
        <v>3538</v>
      </c>
      <c r="K9357" s="170"/>
      <c r="L9357" s="170"/>
      <c r="M9357" s="402"/>
      <c r="N9357" s="170">
        <v>1</v>
      </c>
      <c r="O9357" s="170">
        <v>6</v>
      </c>
      <c r="P9357" s="402">
        <v>8100</v>
      </c>
    </row>
    <row r="9358" spans="1:16" ht="33.75" x14ac:dyDescent="0.2">
      <c r="A9358" s="406" t="s">
        <v>3527</v>
      </c>
      <c r="B9358" s="406" t="s">
        <v>3526</v>
      </c>
      <c r="C9358" s="170" t="s">
        <v>2594</v>
      </c>
      <c r="D9358" s="405" t="s">
        <v>3635</v>
      </c>
      <c r="E9358" s="404">
        <v>3000</v>
      </c>
      <c r="F9358" s="434" t="s">
        <v>3930</v>
      </c>
      <c r="G9358" s="403" t="s">
        <v>3929</v>
      </c>
      <c r="H9358" s="170" t="s">
        <v>3574</v>
      </c>
      <c r="I9358" s="170" t="s">
        <v>3522</v>
      </c>
      <c r="J9358" s="155" t="s">
        <v>3574</v>
      </c>
      <c r="K9358" s="170"/>
      <c r="L9358" s="170"/>
      <c r="M9358" s="402"/>
      <c r="N9358" s="170">
        <v>1</v>
      </c>
      <c r="O9358" s="170">
        <v>6</v>
      </c>
      <c r="P9358" s="402">
        <v>18000</v>
      </c>
    </row>
    <row r="9359" spans="1:16" ht="33.75" x14ac:dyDescent="0.2">
      <c r="A9359" s="406" t="s">
        <v>3527</v>
      </c>
      <c r="B9359" s="406" t="s">
        <v>3526</v>
      </c>
      <c r="C9359" s="170" t="s">
        <v>2594</v>
      </c>
      <c r="D9359" s="405" t="s">
        <v>3928</v>
      </c>
      <c r="E9359" s="404">
        <v>8163</v>
      </c>
      <c r="F9359" s="434" t="s">
        <v>3927</v>
      </c>
      <c r="G9359" s="403" t="s">
        <v>3926</v>
      </c>
      <c r="H9359" s="170" t="s">
        <v>3574</v>
      </c>
      <c r="I9359" s="170" t="s">
        <v>3529</v>
      </c>
      <c r="J9359" s="155" t="s">
        <v>3574</v>
      </c>
      <c r="K9359" s="170"/>
      <c r="L9359" s="170"/>
      <c r="M9359" s="402"/>
      <c r="N9359" s="170">
        <v>1</v>
      </c>
      <c r="O9359" s="170">
        <v>2</v>
      </c>
      <c r="P9359" s="402">
        <v>21610.18</v>
      </c>
    </row>
    <row r="9360" spans="1:16" ht="33.75" x14ac:dyDescent="0.2">
      <c r="A9360" s="406" t="s">
        <v>3527</v>
      </c>
      <c r="B9360" s="406" t="s">
        <v>3526</v>
      </c>
      <c r="C9360" s="170" t="s">
        <v>2594</v>
      </c>
      <c r="D9360" s="405" t="s">
        <v>3819</v>
      </c>
      <c r="E9360" s="404">
        <v>1375</v>
      </c>
      <c r="F9360" s="434" t="s">
        <v>3925</v>
      </c>
      <c r="G9360" s="403" t="s">
        <v>3924</v>
      </c>
      <c r="H9360" s="170" t="s">
        <v>3779</v>
      </c>
      <c r="I9360" s="170" t="s">
        <v>3534</v>
      </c>
      <c r="J9360" s="155" t="s">
        <v>3779</v>
      </c>
      <c r="K9360" s="170"/>
      <c r="L9360" s="170"/>
      <c r="M9360" s="402"/>
      <c r="N9360" s="170">
        <v>1</v>
      </c>
      <c r="O9360" s="170">
        <v>2</v>
      </c>
      <c r="P9360" s="402">
        <v>2990.63</v>
      </c>
    </row>
    <row r="9361" spans="1:16" ht="33.75" x14ac:dyDescent="0.2">
      <c r="A9361" s="406" t="s">
        <v>3527</v>
      </c>
      <c r="B9361" s="406" t="s">
        <v>2595</v>
      </c>
      <c r="C9361" s="170" t="s">
        <v>2594</v>
      </c>
      <c r="D9361" s="405" t="s">
        <v>3616</v>
      </c>
      <c r="E9361" s="404">
        <v>3000</v>
      </c>
      <c r="F9361" s="434" t="s">
        <v>3923</v>
      </c>
      <c r="G9361" s="403" t="s">
        <v>3922</v>
      </c>
      <c r="H9361" s="170" t="s">
        <v>3567</v>
      </c>
      <c r="I9361" s="170" t="s">
        <v>3529</v>
      </c>
      <c r="J9361" s="155" t="s">
        <v>3567</v>
      </c>
      <c r="K9361" s="170"/>
      <c r="L9361" s="170"/>
      <c r="M9361" s="402"/>
      <c r="N9361" s="170">
        <v>1</v>
      </c>
      <c r="O9361" s="170">
        <v>2</v>
      </c>
      <c r="P9361" s="402">
        <v>5100</v>
      </c>
    </row>
    <row r="9362" spans="1:16" ht="33.75" x14ac:dyDescent="0.2">
      <c r="A9362" s="406" t="s">
        <v>3527</v>
      </c>
      <c r="B9362" s="406" t="s">
        <v>2595</v>
      </c>
      <c r="C9362" s="170" t="s">
        <v>2594</v>
      </c>
      <c r="D9362" s="405" t="s">
        <v>3921</v>
      </c>
      <c r="E9362" s="404">
        <v>9000</v>
      </c>
      <c r="F9362" s="434" t="s">
        <v>3920</v>
      </c>
      <c r="G9362" s="403" t="s">
        <v>3919</v>
      </c>
      <c r="H9362" s="170" t="s">
        <v>3918</v>
      </c>
      <c r="I9362" s="170" t="s">
        <v>3529</v>
      </c>
      <c r="J9362" s="155" t="s">
        <v>3918</v>
      </c>
      <c r="K9362" s="170"/>
      <c r="L9362" s="170"/>
      <c r="M9362" s="402"/>
      <c r="N9362" s="170">
        <v>1</v>
      </c>
      <c r="O9362" s="170">
        <v>2</v>
      </c>
      <c r="P9362" s="402">
        <v>12300</v>
      </c>
    </row>
    <row r="9363" spans="1:16" ht="33.75" x14ac:dyDescent="0.2">
      <c r="A9363" s="406" t="s">
        <v>3527</v>
      </c>
      <c r="B9363" s="406" t="s">
        <v>3526</v>
      </c>
      <c r="C9363" s="170" t="s">
        <v>2594</v>
      </c>
      <c r="D9363" s="405" t="s">
        <v>3740</v>
      </c>
      <c r="E9363" s="404">
        <v>3500</v>
      </c>
      <c r="F9363" s="434" t="s">
        <v>3917</v>
      </c>
      <c r="G9363" s="403" t="s">
        <v>3916</v>
      </c>
      <c r="H9363" s="170" t="s">
        <v>3567</v>
      </c>
      <c r="I9363" s="170" t="s">
        <v>3529</v>
      </c>
      <c r="J9363" s="155" t="s">
        <v>3567</v>
      </c>
      <c r="K9363" s="170"/>
      <c r="L9363" s="170"/>
      <c r="M9363" s="402"/>
      <c r="N9363" s="170">
        <v>1</v>
      </c>
      <c r="O9363" s="170">
        <v>6</v>
      </c>
      <c r="P9363" s="402">
        <v>21000</v>
      </c>
    </row>
    <row r="9364" spans="1:16" ht="33.75" x14ac:dyDescent="0.2">
      <c r="A9364" s="406" t="s">
        <v>3527</v>
      </c>
      <c r="B9364" s="406" t="s">
        <v>3526</v>
      </c>
      <c r="C9364" s="170" t="s">
        <v>2594</v>
      </c>
      <c r="D9364" s="405" t="s">
        <v>3532</v>
      </c>
      <c r="E9364" s="404">
        <v>2600</v>
      </c>
      <c r="F9364" s="434" t="s">
        <v>3915</v>
      </c>
      <c r="G9364" s="403" t="s">
        <v>3914</v>
      </c>
      <c r="H9364" s="170" t="s">
        <v>3866</v>
      </c>
      <c r="I9364" s="170" t="s">
        <v>3529</v>
      </c>
      <c r="J9364" s="155" t="s">
        <v>3866</v>
      </c>
      <c r="K9364" s="170"/>
      <c r="L9364" s="170"/>
      <c r="M9364" s="402"/>
      <c r="N9364" s="170">
        <v>1</v>
      </c>
      <c r="O9364" s="170">
        <v>6</v>
      </c>
      <c r="P9364" s="402">
        <v>15600</v>
      </c>
    </row>
    <row r="9365" spans="1:16" ht="33.75" x14ac:dyDescent="0.2">
      <c r="A9365" s="406" t="s">
        <v>3527</v>
      </c>
      <c r="B9365" s="406" t="s">
        <v>3526</v>
      </c>
      <c r="C9365" s="170" t="s">
        <v>2594</v>
      </c>
      <c r="D9365" s="405" t="s">
        <v>3655</v>
      </c>
      <c r="E9365" s="404">
        <v>2057</v>
      </c>
      <c r="F9365" s="434" t="s">
        <v>3913</v>
      </c>
      <c r="G9365" s="403" t="s">
        <v>3912</v>
      </c>
      <c r="H9365" s="170" t="s">
        <v>3533</v>
      </c>
      <c r="I9365" s="170" t="s">
        <v>3529</v>
      </c>
      <c r="J9365" s="155" t="s">
        <v>3533</v>
      </c>
      <c r="K9365" s="170"/>
      <c r="L9365" s="170"/>
      <c r="M9365" s="402"/>
      <c r="N9365" s="170">
        <v>1</v>
      </c>
      <c r="O9365" s="170">
        <v>6</v>
      </c>
      <c r="P9365" s="402">
        <v>12342</v>
      </c>
    </row>
    <row r="9366" spans="1:16" ht="33.75" x14ac:dyDescent="0.2">
      <c r="A9366" s="406" t="s">
        <v>3527</v>
      </c>
      <c r="B9366" s="406" t="s">
        <v>3526</v>
      </c>
      <c r="C9366" s="170" t="s">
        <v>2594</v>
      </c>
      <c r="D9366" s="405" t="s">
        <v>3911</v>
      </c>
      <c r="E9366" s="404">
        <v>3500</v>
      </c>
      <c r="F9366" s="434" t="s">
        <v>3910</v>
      </c>
      <c r="G9366" s="403" t="s">
        <v>3909</v>
      </c>
      <c r="H9366" s="170" t="s">
        <v>3574</v>
      </c>
      <c r="I9366" s="170" t="s">
        <v>3522</v>
      </c>
      <c r="J9366" s="155" t="s">
        <v>3574</v>
      </c>
      <c r="K9366" s="170"/>
      <c r="L9366" s="170"/>
      <c r="M9366" s="402"/>
      <c r="N9366" s="170">
        <v>1</v>
      </c>
      <c r="O9366" s="170">
        <v>6</v>
      </c>
      <c r="P9366" s="402">
        <v>21000</v>
      </c>
    </row>
    <row r="9367" spans="1:16" ht="33.75" x14ac:dyDescent="0.2">
      <c r="A9367" s="406" t="s">
        <v>3527</v>
      </c>
      <c r="B9367" s="406" t="s">
        <v>3526</v>
      </c>
      <c r="C9367" s="170" t="s">
        <v>2594</v>
      </c>
      <c r="D9367" s="405" t="s">
        <v>3740</v>
      </c>
      <c r="E9367" s="404">
        <v>3500</v>
      </c>
      <c r="F9367" s="434" t="s">
        <v>3908</v>
      </c>
      <c r="G9367" s="403" t="s">
        <v>3907</v>
      </c>
      <c r="H9367" s="170" t="s">
        <v>3611</v>
      </c>
      <c r="I9367" s="170" t="s">
        <v>3529</v>
      </c>
      <c r="J9367" s="155" t="s">
        <v>3611</v>
      </c>
      <c r="K9367" s="170"/>
      <c r="L9367" s="170"/>
      <c r="M9367" s="402"/>
      <c r="N9367" s="170">
        <v>1</v>
      </c>
      <c r="O9367" s="170">
        <v>6</v>
      </c>
      <c r="P9367" s="402">
        <v>21000</v>
      </c>
    </row>
    <row r="9368" spans="1:16" ht="33.75" x14ac:dyDescent="0.2">
      <c r="A9368" s="406" t="s">
        <v>3527</v>
      </c>
      <c r="B9368" s="406" t="s">
        <v>3526</v>
      </c>
      <c r="C9368" s="170" t="s">
        <v>2594</v>
      </c>
      <c r="D9368" s="405" t="s">
        <v>3627</v>
      </c>
      <c r="E9368" s="404">
        <v>3500</v>
      </c>
      <c r="F9368" s="434" t="s">
        <v>3906</v>
      </c>
      <c r="G9368" s="403" t="s">
        <v>3905</v>
      </c>
      <c r="H9368" s="170" t="s">
        <v>3533</v>
      </c>
      <c r="I9368" s="170" t="s">
        <v>3529</v>
      </c>
      <c r="J9368" s="155" t="s">
        <v>3533</v>
      </c>
      <c r="K9368" s="170"/>
      <c r="L9368" s="170"/>
      <c r="M9368" s="402"/>
      <c r="N9368" s="170">
        <v>1</v>
      </c>
      <c r="O9368" s="170">
        <v>6</v>
      </c>
      <c r="P9368" s="402">
        <v>20354.669999999998</v>
      </c>
    </row>
    <row r="9369" spans="1:16" ht="33.75" x14ac:dyDescent="0.2">
      <c r="A9369" s="406" t="s">
        <v>3527</v>
      </c>
      <c r="B9369" s="406" t="s">
        <v>3526</v>
      </c>
      <c r="C9369" s="170" t="s">
        <v>2594</v>
      </c>
      <c r="D9369" s="405" t="s">
        <v>3904</v>
      </c>
      <c r="E9369" s="404">
        <v>2200</v>
      </c>
      <c r="F9369" s="434" t="s">
        <v>3903</v>
      </c>
      <c r="G9369" s="403" t="s">
        <v>3902</v>
      </c>
      <c r="H9369" s="170" t="s">
        <v>3533</v>
      </c>
      <c r="I9369" s="170" t="s">
        <v>3529</v>
      </c>
      <c r="J9369" s="155" t="s">
        <v>3533</v>
      </c>
      <c r="K9369" s="170"/>
      <c r="L9369" s="170"/>
      <c r="M9369" s="402"/>
      <c r="N9369" s="170">
        <v>1</v>
      </c>
      <c r="O9369" s="170">
        <v>6</v>
      </c>
      <c r="P9369" s="402">
        <v>13200</v>
      </c>
    </row>
    <row r="9370" spans="1:16" ht="33.75" x14ac:dyDescent="0.2">
      <c r="A9370" s="406" t="s">
        <v>3527</v>
      </c>
      <c r="B9370" s="406" t="s">
        <v>3526</v>
      </c>
      <c r="C9370" s="170" t="s">
        <v>2594</v>
      </c>
      <c r="D9370" s="405" t="s">
        <v>3809</v>
      </c>
      <c r="E9370" s="404">
        <v>2300</v>
      </c>
      <c r="F9370" s="434" t="s">
        <v>3901</v>
      </c>
      <c r="G9370" s="403" t="s">
        <v>3900</v>
      </c>
      <c r="H9370" s="170" t="s">
        <v>3779</v>
      </c>
      <c r="I9370" s="170" t="s">
        <v>3560</v>
      </c>
      <c r="J9370" s="155" t="s">
        <v>3779</v>
      </c>
      <c r="K9370" s="170"/>
      <c r="L9370" s="170"/>
      <c r="M9370" s="402"/>
      <c r="N9370" s="170">
        <v>1</v>
      </c>
      <c r="O9370" s="170">
        <v>5</v>
      </c>
      <c r="P9370" s="402">
        <v>12439.17</v>
      </c>
    </row>
    <row r="9371" spans="1:16" ht="33.75" x14ac:dyDescent="0.2">
      <c r="A9371" s="406" t="s">
        <v>3527</v>
      </c>
      <c r="B9371" s="406" t="s">
        <v>2595</v>
      </c>
      <c r="C9371" s="170" t="s">
        <v>2594</v>
      </c>
      <c r="D9371" s="405" t="s">
        <v>3616</v>
      </c>
      <c r="E9371" s="404">
        <v>3000</v>
      </c>
      <c r="F9371" s="434" t="s">
        <v>3901</v>
      </c>
      <c r="G9371" s="403" t="s">
        <v>3900</v>
      </c>
      <c r="H9371" s="170" t="s">
        <v>3779</v>
      </c>
      <c r="I9371" s="170" t="s">
        <v>3560</v>
      </c>
      <c r="J9371" s="155" t="s">
        <v>3779</v>
      </c>
      <c r="K9371" s="170"/>
      <c r="L9371" s="170"/>
      <c r="M9371" s="402"/>
      <c r="N9371" s="170">
        <v>1</v>
      </c>
      <c r="O9371" s="170">
        <v>2</v>
      </c>
      <c r="P9371" s="402">
        <v>5100</v>
      </c>
    </row>
    <row r="9372" spans="1:16" ht="33.75" x14ac:dyDescent="0.2">
      <c r="A9372" s="406" t="s">
        <v>3527</v>
      </c>
      <c r="B9372" s="406" t="s">
        <v>3526</v>
      </c>
      <c r="C9372" s="170" t="s">
        <v>2594</v>
      </c>
      <c r="D9372" s="405" t="s">
        <v>3655</v>
      </c>
      <c r="E9372" s="404">
        <v>2057</v>
      </c>
      <c r="F9372" s="434" t="s">
        <v>3899</v>
      </c>
      <c r="G9372" s="403" t="s">
        <v>3898</v>
      </c>
      <c r="H9372" s="170" t="s">
        <v>3574</v>
      </c>
      <c r="I9372" s="170" t="s">
        <v>3522</v>
      </c>
      <c r="J9372" s="155" t="s">
        <v>3574</v>
      </c>
      <c r="K9372" s="170"/>
      <c r="L9372" s="170"/>
      <c r="M9372" s="402"/>
      <c r="N9372" s="170">
        <v>1</v>
      </c>
      <c r="O9372" s="170">
        <v>6</v>
      </c>
      <c r="P9372" s="402">
        <v>12342</v>
      </c>
    </row>
    <row r="9373" spans="1:16" ht="33.75" x14ac:dyDescent="0.2">
      <c r="A9373" s="406" t="s">
        <v>3527</v>
      </c>
      <c r="B9373" s="406" t="s">
        <v>3526</v>
      </c>
      <c r="C9373" s="170" t="s">
        <v>2594</v>
      </c>
      <c r="D9373" s="405" t="s">
        <v>3607</v>
      </c>
      <c r="E9373" s="404">
        <v>2500</v>
      </c>
      <c r="F9373" s="434" t="s">
        <v>3897</v>
      </c>
      <c r="G9373" s="403" t="s">
        <v>3896</v>
      </c>
      <c r="H9373" s="170" t="s">
        <v>3779</v>
      </c>
      <c r="I9373" s="170" t="s">
        <v>3522</v>
      </c>
      <c r="J9373" s="155" t="s">
        <v>3779</v>
      </c>
      <c r="K9373" s="170"/>
      <c r="L9373" s="170"/>
      <c r="M9373" s="402"/>
      <c r="N9373" s="170">
        <v>1</v>
      </c>
      <c r="O9373" s="170">
        <v>6</v>
      </c>
      <c r="P9373" s="402">
        <v>15000</v>
      </c>
    </row>
    <row r="9374" spans="1:16" ht="33.75" x14ac:dyDescent="0.2">
      <c r="A9374" s="406" t="s">
        <v>3527</v>
      </c>
      <c r="B9374" s="406" t="s">
        <v>3526</v>
      </c>
      <c r="C9374" s="170" t="s">
        <v>2594</v>
      </c>
      <c r="D9374" s="405" t="s">
        <v>3774</v>
      </c>
      <c r="E9374" s="404">
        <v>2500</v>
      </c>
      <c r="F9374" s="434" t="s">
        <v>3895</v>
      </c>
      <c r="G9374" s="403" t="s">
        <v>3894</v>
      </c>
      <c r="H9374" s="170" t="s">
        <v>3538</v>
      </c>
      <c r="I9374" s="170" t="s">
        <v>3522</v>
      </c>
      <c r="J9374" s="155" t="s">
        <v>3538</v>
      </c>
      <c r="K9374" s="170"/>
      <c r="L9374" s="170"/>
      <c r="M9374" s="402"/>
      <c r="N9374" s="170">
        <v>1</v>
      </c>
      <c r="O9374" s="170">
        <v>6</v>
      </c>
      <c r="P9374" s="402">
        <v>15000</v>
      </c>
    </row>
    <row r="9375" spans="1:16" ht="33.75" x14ac:dyDescent="0.2">
      <c r="A9375" s="406" t="s">
        <v>3527</v>
      </c>
      <c r="B9375" s="406" t="s">
        <v>3526</v>
      </c>
      <c r="C9375" s="170" t="s">
        <v>2594</v>
      </c>
      <c r="D9375" s="405" t="s">
        <v>3893</v>
      </c>
      <c r="E9375" s="404">
        <v>2000</v>
      </c>
      <c r="F9375" s="434" t="s">
        <v>3892</v>
      </c>
      <c r="G9375" s="403" t="s">
        <v>3891</v>
      </c>
      <c r="H9375" s="170" t="s">
        <v>3890</v>
      </c>
      <c r="I9375" s="170" t="s">
        <v>3628</v>
      </c>
      <c r="J9375" s="155" t="s">
        <v>3628</v>
      </c>
      <c r="K9375" s="170"/>
      <c r="L9375" s="170"/>
      <c r="M9375" s="402"/>
      <c r="N9375" s="170">
        <v>1</v>
      </c>
      <c r="O9375" s="170">
        <v>6</v>
      </c>
      <c r="P9375" s="402">
        <v>12000</v>
      </c>
    </row>
    <row r="9376" spans="1:16" ht="33.75" x14ac:dyDescent="0.2">
      <c r="A9376" s="406" t="s">
        <v>3527</v>
      </c>
      <c r="B9376" s="406" t="s">
        <v>3526</v>
      </c>
      <c r="C9376" s="170" t="s">
        <v>2594</v>
      </c>
      <c r="D9376" s="405" t="s">
        <v>3774</v>
      </c>
      <c r="E9376" s="404">
        <v>2500</v>
      </c>
      <c r="F9376" s="434" t="s">
        <v>3889</v>
      </c>
      <c r="G9376" s="403" t="s">
        <v>3888</v>
      </c>
      <c r="H9376" s="170" t="s">
        <v>3779</v>
      </c>
      <c r="I9376" s="170" t="s">
        <v>3529</v>
      </c>
      <c r="J9376" s="155" t="s">
        <v>3779</v>
      </c>
      <c r="K9376" s="170"/>
      <c r="L9376" s="170"/>
      <c r="M9376" s="402"/>
      <c r="N9376" s="170">
        <v>1</v>
      </c>
      <c r="O9376" s="170">
        <v>6</v>
      </c>
      <c r="P9376" s="402">
        <v>13951.33</v>
      </c>
    </row>
    <row r="9377" spans="1:16" ht="33.75" x14ac:dyDescent="0.2">
      <c r="A9377" s="406" t="s">
        <v>3527</v>
      </c>
      <c r="B9377" s="406" t="s">
        <v>3526</v>
      </c>
      <c r="C9377" s="170" t="s">
        <v>2594</v>
      </c>
      <c r="D9377" s="405" t="s">
        <v>3887</v>
      </c>
      <c r="E9377" s="404">
        <v>1800</v>
      </c>
      <c r="F9377" s="434" t="s">
        <v>3886</v>
      </c>
      <c r="G9377" s="403" t="s">
        <v>3885</v>
      </c>
      <c r="H9377" s="170" t="s">
        <v>3884</v>
      </c>
      <c r="I9377" s="170" t="s">
        <v>3522</v>
      </c>
      <c r="J9377" s="155" t="s">
        <v>3884</v>
      </c>
      <c r="K9377" s="170"/>
      <c r="L9377" s="170"/>
      <c r="M9377" s="402"/>
      <c r="N9377" s="170">
        <v>1</v>
      </c>
      <c r="O9377" s="170">
        <v>6</v>
      </c>
      <c r="P9377" s="402">
        <v>10800</v>
      </c>
    </row>
    <row r="9378" spans="1:16" ht="33.75" x14ac:dyDescent="0.2">
      <c r="A9378" s="406" t="s">
        <v>3527</v>
      </c>
      <c r="B9378" s="406" t="s">
        <v>3526</v>
      </c>
      <c r="C9378" s="170" t="s">
        <v>2594</v>
      </c>
      <c r="D9378" s="405" t="s">
        <v>3670</v>
      </c>
      <c r="E9378" s="404">
        <v>3950</v>
      </c>
      <c r="F9378" s="434" t="s">
        <v>3883</v>
      </c>
      <c r="G9378" s="403" t="s">
        <v>3882</v>
      </c>
      <c r="H9378" s="170" t="s">
        <v>3567</v>
      </c>
      <c r="I9378" s="170" t="s">
        <v>3529</v>
      </c>
      <c r="J9378" s="155" t="s">
        <v>3567</v>
      </c>
      <c r="K9378" s="170"/>
      <c r="L9378" s="170"/>
      <c r="M9378" s="402"/>
      <c r="N9378" s="170">
        <v>1</v>
      </c>
      <c r="O9378" s="170">
        <v>6</v>
      </c>
      <c r="P9378" s="402">
        <v>23700</v>
      </c>
    </row>
    <row r="9379" spans="1:16" ht="33.75" x14ac:dyDescent="0.2">
      <c r="A9379" s="406" t="s">
        <v>3527</v>
      </c>
      <c r="B9379" s="406" t="s">
        <v>3526</v>
      </c>
      <c r="C9379" s="170" t="s">
        <v>2594</v>
      </c>
      <c r="D9379" s="405" t="s">
        <v>3667</v>
      </c>
      <c r="E9379" s="404">
        <v>3500</v>
      </c>
      <c r="F9379" s="434" t="s">
        <v>3881</v>
      </c>
      <c r="G9379" s="403" t="s">
        <v>3880</v>
      </c>
      <c r="H9379" s="170"/>
      <c r="I9379" s="170" t="s">
        <v>3664</v>
      </c>
      <c r="J9379" s="155"/>
      <c r="K9379" s="170"/>
      <c r="L9379" s="170"/>
      <c r="M9379" s="402"/>
      <c r="N9379" s="170">
        <v>1</v>
      </c>
      <c r="O9379" s="170">
        <v>5</v>
      </c>
      <c r="P9379" s="402">
        <v>17383.330000000002</v>
      </c>
    </row>
    <row r="9380" spans="1:16" ht="33.75" x14ac:dyDescent="0.2">
      <c r="A9380" s="406" t="s">
        <v>3527</v>
      </c>
      <c r="B9380" s="406" t="s">
        <v>3526</v>
      </c>
      <c r="C9380" s="170" t="s">
        <v>2594</v>
      </c>
      <c r="D9380" s="405" t="s">
        <v>3879</v>
      </c>
      <c r="E9380" s="404">
        <v>8000</v>
      </c>
      <c r="F9380" s="434" t="s">
        <v>3878</v>
      </c>
      <c r="G9380" s="403" t="s">
        <v>3877</v>
      </c>
      <c r="H9380" s="170" t="s">
        <v>3570</v>
      </c>
      <c r="I9380" s="170" t="s">
        <v>3529</v>
      </c>
      <c r="J9380" s="155" t="s">
        <v>3570</v>
      </c>
      <c r="K9380" s="170"/>
      <c r="L9380" s="170"/>
      <c r="M9380" s="402"/>
      <c r="N9380" s="170">
        <v>1</v>
      </c>
      <c r="O9380" s="170">
        <v>6</v>
      </c>
      <c r="P9380" s="402">
        <v>48000</v>
      </c>
    </row>
    <row r="9381" spans="1:16" ht="33.75" x14ac:dyDescent="0.2">
      <c r="A9381" s="406" t="s">
        <v>3527</v>
      </c>
      <c r="B9381" s="406" t="s">
        <v>2595</v>
      </c>
      <c r="C9381" s="170" t="s">
        <v>2594</v>
      </c>
      <c r="D9381" s="405" t="s">
        <v>3616</v>
      </c>
      <c r="E9381" s="404">
        <v>3000</v>
      </c>
      <c r="F9381" s="434" t="s">
        <v>3876</v>
      </c>
      <c r="G9381" s="403" t="s">
        <v>3875</v>
      </c>
      <c r="H9381" s="170" t="s">
        <v>3611</v>
      </c>
      <c r="I9381" s="170" t="s">
        <v>3534</v>
      </c>
      <c r="J9381" s="155" t="s">
        <v>3611</v>
      </c>
      <c r="K9381" s="170"/>
      <c r="L9381" s="170"/>
      <c r="M9381" s="402"/>
      <c r="N9381" s="170">
        <v>1</v>
      </c>
      <c r="O9381" s="170">
        <v>2</v>
      </c>
      <c r="P9381" s="402">
        <v>5100</v>
      </c>
    </row>
    <row r="9382" spans="1:16" ht="33.75" x14ac:dyDescent="0.2">
      <c r="A9382" s="406" t="s">
        <v>3527</v>
      </c>
      <c r="B9382" s="406" t="s">
        <v>2595</v>
      </c>
      <c r="C9382" s="170" t="s">
        <v>2594</v>
      </c>
      <c r="D9382" s="405" t="s">
        <v>3616</v>
      </c>
      <c r="E9382" s="404">
        <v>3000</v>
      </c>
      <c r="F9382" s="434" t="s">
        <v>3874</v>
      </c>
      <c r="G9382" s="403" t="s">
        <v>3873</v>
      </c>
      <c r="H9382" s="170" t="s">
        <v>3779</v>
      </c>
      <c r="I9382" s="170" t="s">
        <v>3534</v>
      </c>
      <c r="J9382" s="155" t="s">
        <v>3779</v>
      </c>
      <c r="K9382" s="170"/>
      <c r="L9382" s="170"/>
      <c r="M9382" s="402"/>
      <c r="N9382" s="170">
        <v>1</v>
      </c>
      <c r="O9382" s="170">
        <v>2</v>
      </c>
      <c r="P9382" s="402">
        <v>5100</v>
      </c>
    </row>
    <row r="9383" spans="1:16" ht="33.75" x14ac:dyDescent="0.2">
      <c r="A9383" s="406" t="s">
        <v>3527</v>
      </c>
      <c r="B9383" s="406" t="s">
        <v>3526</v>
      </c>
      <c r="C9383" s="170" t="s">
        <v>2594</v>
      </c>
      <c r="D9383" s="405" t="s">
        <v>3740</v>
      </c>
      <c r="E9383" s="404">
        <v>3500</v>
      </c>
      <c r="F9383" s="434" t="s">
        <v>3872</v>
      </c>
      <c r="G9383" s="403" t="s">
        <v>3871</v>
      </c>
      <c r="H9383" s="170" t="s">
        <v>3567</v>
      </c>
      <c r="I9383" s="170" t="s">
        <v>3529</v>
      </c>
      <c r="J9383" s="155" t="s">
        <v>3567</v>
      </c>
      <c r="K9383" s="170"/>
      <c r="L9383" s="170"/>
      <c r="M9383" s="402"/>
      <c r="N9383" s="170">
        <v>1</v>
      </c>
      <c r="O9383" s="170">
        <v>6</v>
      </c>
      <c r="P9383" s="402">
        <v>20274</v>
      </c>
    </row>
    <row r="9384" spans="1:16" ht="33.75" x14ac:dyDescent="0.2">
      <c r="A9384" s="406" t="s">
        <v>3527</v>
      </c>
      <c r="B9384" s="406" t="s">
        <v>3526</v>
      </c>
      <c r="C9384" s="170" t="s">
        <v>2594</v>
      </c>
      <c r="D9384" s="405" t="s">
        <v>3598</v>
      </c>
      <c r="E9384" s="404">
        <v>3500</v>
      </c>
      <c r="F9384" s="434" t="s">
        <v>3870</v>
      </c>
      <c r="G9384" s="403" t="s">
        <v>3869</v>
      </c>
      <c r="H9384" s="170" t="s">
        <v>3533</v>
      </c>
      <c r="I9384" s="170" t="s">
        <v>3529</v>
      </c>
      <c r="J9384" s="155" t="s">
        <v>3533</v>
      </c>
      <c r="K9384" s="170"/>
      <c r="L9384" s="170"/>
      <c r="M9384" s="402"/>
      <c r="N9384" s="170">
        <v>1</v>
      </c>
      <c r="O9384" s="170">
        <v>6</v>
      </c>
      <c r="P9384" s="402">
        <v>21000</v>
      </c>
    </row>
    <row r="9385" spans="1:16" ht="33.75" x14ac:dyDescent="0.2">
      <c r="A9385" s="406" t="s">
        <v>3527</v>
      </c>
      <c r="B9385" s="406" t="s">
        <v>3526</v>
      </c>
      <c r="C9385" s="170" t="s">
        <v>2594</v>
      </c>
      <c r="D9385" s="405" t="s">
        <v>3740</v>
      </c>
      <c r="E9385" s="404">
        <v>3500</v>
      </c>
      <c r="F9385" s="434" t="s">
        <v>3868</v>
      </c>
      <c r="G9385" s="403" t="s">
        <v>3867</v>
      </c>
      <c r="H9385" s="170" t="s">
        <v>3866</v>
      </c>
      <c r="I9385" s="170" t="s">
        <v>3529</v>
      </c>
      <c r="J9385" s="155" t="s">
        <v>3866</v>
      </c>
      <c r="K9385" s="170"/>
      <c r="L9385" s="170"/>
      <c r="M9385" s="402"/>
      <c r="N9385" s="170">
        <v>1</v>
      </c>
      <c r="O9385" s="170">
        <v>6</v>
      </c>
      <c r="P9385" s="402">
        <v>21000</v>
      </c>
    </row>
    <row r="9386" spans="1:16" ht="33.75" x14ac:dyDescent="0.2">
      <c r="A9386" s="406" t="s">
        <v>3527</v>
      </c>
      <c r="B9386" s="406" t="s">
        <v>2595</v>
      </c>
      <c r="C9386" s="170" t="s">
        <v>2594</v>
      </c>
      <c r="D9386" s="405" t="s">
        <v>3616</v>
      </c>
      <c r="E9386" s="404">
        <v>3000</v>
      </c>
      <c r="F9386" s="434" t="s">
        <v>3865</v>
      </c>
      <c r="G9386" s="403" t="s">
        <v>3864</v>
      </c>
      <c r="H9386" s="170" t="s">
        <v>3574</v>
      </c>
      <c r="I9386" s="170" t="s">
        <v>3529</v>
      </c>
      <c r="J9386" s="155" t="s">
        <v>3574</v>
      </c>
      <c r="K9386" s="170"/>
      <c r="L9386" s="170"/>
      <c r="M9386" s="402"/>
      <c r="N9386" s="170">
        <v>1</v>
      </c>
      <c r="O9386" s="170">
        <v>2</v>
      </c>
      <c r="P9386" s="402">
        <v>5100</v>
      </c>
    </row>
    <row r="9387" spans="1:16" ht="33.75" x14ac:dyDescent="0.2">
      <c r="A9387" s="406" t="s">
        <v>3527</v>
      </c>
      <c r="B9387" s="406" t="s">
        <v>3526</v>
      </c>
      <c r="C9387" s="170" t="s">
        <v>2594</v>
      </c>
      <c r="D9387" s="405" t="s">
        <v>3607</v>
      </c>
      <c r="E9387" s="404">
        <v>2500</v>
      </c>
      <c r="F9387" s="434" t="s">
        <v>3863</v>
      </c>
      <c r="G9387" s="403" t="s">
        <v>3862</v>
      </c>
      <c r="H9387" s="170" t="s">
        <v>3542</v>
      </c>
      <c r="I9387" s="170" t="s">
        <v>3529</v>
      </c>
      <c r="J9387" s="155" t="s">
        <v>3542</v>
      </c>
      <c r="K9387" s="170"/>
      <c r="L9387" s="170"/>
      <c r="M9387" s="402"/>
      <c r="N9387" s="170">
        <v>1</v>
      </c>
      <c r="O9387" s="170">
        <v>6</v>
      </c>
      <c r="P9387" s="402">
        <v>15000</v>
      </c>
    </row>
    <row r="9388" spans="1:16" ht="33.75" x14ac:dyDescent="0.2">
      <c r="A9388" s="406" t="s">
        <v>3527</v>
      </c>
      <c r="B9388" s="406" t="s">
        <v>2595</v>
      </c>
      <c r="C9388" s="170" t="s">
        <v>2594</v>
      </c>
      <c r="D9388" s="405" t="s">
        <v>3616</v>
      </c>
      <c r="E9388" s="404">
        <v>3000</v>
      </c>
      <c r="F9388" s="434" t="s">
        <v>3861</v>
      </c>
      <c r="G9388" s="403" t="s">
        <v>3860</v>
      </c>
      <c r="H9388" s="170" t="s">
        <v>3859</v>
      </c>
      <c r="I9388" s="170" t="s">
        <v>3534</v>
      </c>
      <c r="J9388" s="155" t="s">
        <v>3859</v>
      </c>
      <c r="K9388" s="170"/>
      <c r="L9388" s="170"/>
      <c r="M9388" s="402"/>
      <c r="N9388" s="170">
        <v>1</v>
      </c>
      <c r="O9388" s="170">
        <v>2</v>
      </c>
      <c r="P9388" s="402">
        <v>5100</v>
      </c>
    </row>
    <row r="9389" spans="1:16" ht="33.75" x14ac:dyDescent="0.2">
      <c r="A9389" s="406" t="s">
        <v>3527</v>
      </c>
      <c r="B9389" s="406" t="s">
        <v>3526</v>
      </c>
      <c r="C9389" s="170" t="s">
        <v>2594</v>
      </c>
      <c r="D9389" s="405" t="s">
        <v>3858</v>
      </c>
      <c r="E9389" s="404">
        <v>3500</v>
      </c>
      <c r="F9389" s="434" t="s">
        <v>3857</v>
      </c>
      <c r="G9389" s="403" t="s">
        <v>3856</v>
      </c>
      <c r="H9389" s="170" t="s">
        <v>3533</v>
      </c>
      <c r="I9389" s="170" t="s">
        <v>3534</v>
      </c>
      <c r="J9389" s="155" t="s">
        <v>3533</v>
      </c>
      <c r="K9389" s="170"/>
      <c r="L9389" s="170"/>
      <c r="M9389" s="402"/>
      <c r="N9389" s="170">
        <v>1</v>
      </c>
      <c r="O9389" s="170">
        <v>6</v>
      </c>
      <c r="P9389" s="402">
        <v>21000</v>
      </c>
    </row>
    <row r="9390" spans="1:16" ht="33.75" x14ac:dyDescent="0.2">
      <c r="A9390" s="406" t="s">
        <v>3527</v>
      </c>
      <c r="B9390" s="406" t="s">
        <v>3526</v>
      </c>
      <c r="C9390" s="170" t="s">
        <v>2594</v>
      </c>
      <c r="D9390" s="405" t="s">
        <v>3855</v>
      </c>
      <c r="E9390" s="404">
        <v>2500</v>
      </c>
      <c r="F9390" s="434" t="s">
        <v>3854</v>
      </c>
      <c r="G9390" s="403" t="s">
        <v>3853</v>
      </c>
      <c r="H9390" s="170" t="s">
        <v>3595</v>
      </c>
      <c r="I9390" s="170" t="s">
        <v>3560</v>
      </c>
      <c r="J9390" s="155" t="s">
        <v>3595</v>
      </c>
      <c r="K9390" s="170"/>
      <c r="L9390" s="170"/>
      <c r="M9390" s="402"/>
      <c r="N9390" s="170">
        <v>1</v>
      </c>
      <c r="O9390" s="170">
        <v>6</v>
      </c>
      <c r="P9390" s="402">
        <v>15000</v>
      </c>
    </row>
    <row r="9391" spans="1:16" ht="33.75" x14ac:dyDescent="0.2">
      <c r="A9391" s="406" t="s">
        <v>3527</v>
      </c>
      <c r="B9391" s="406" t="s">
        <v>2595</v>
      </c>
      <c r="C9391" s="170" t="s">
        <v>2594</v>
      </c>
      <c r="D9391" s="405" t="s">
        <v>3688</v>
      </c>
      <c r="E9391" s="404">
        <v>2500</v>
      </c>
      <c r="F9391" s="434" t="s">
        <v>3852</v>
      </c>
      <c r="G9391" s="403" t="s">
        <v>3851</v>
      </c>
      <c r="H9391" s="170" t="s">
        <v>3574</v>
      </c>
      <c r="I9391" s="170" t="s">
        <v>3522</v>
      </c>
      <c r="J9391" s="155" t="s">
        <v>3574</v>
      </c>
      <c r="K9391" s="170"/>
      <c r="L9391" s="170"/>
      <c r="M9391" s="402"/>
      <c r="N9391" s="170">
        <v>1</v>
      </c>
      <c r="O9391" s="170">
        <v>2</v>
      </c>
      <c r="P9391" s="402">
        <v>3666.67</v>
      </c>
    </row>
    <row r="9392" spans="1:16" ht="33.75" x14ac:dyDescent="0.2">
      <c r="A9392" s="406" t="s">
        <v>3527</v>
      </c>
      <c r="B9392" s="406" t="s">
        <v>3526</v>
      </c>
      <c r="C9392" s="170" t="s">
        <v>2594</v>
      </c>
      <c r="D9392" s="405" t="s">
        <v>3627</v>
      </c>
      <c r="E9392" s="404">
        <v>3500</v>
      </c>
      <c r="F9392" s="434" t="s">
        <v>3850</v>
      </c>
      <c r="G9392" s="403" t="s">
        <v>3849</v>
      </c>
      <c r="H9392" s="170" t="s">
        <v>3574</v>
      </c>
      <c r="I9392" s="170" t="s">
        <v>3529</v>
      </c>
      <c r="J9392" s="155" t="s">
        <v>3574</v>
      </c>
      <c r="K9392" s="170"/>
      <c r="L9392" s="170"/>
      <c r="M9392" s="402"/>
      <c r="N9392" s="170">
        <v>1</v>
      </c>
      <c r="O9392" s="170">
        <v>6</v>
      </c>
      <c r="P9392" s="402">
        <v>21000</v>
      </c>
    </row>
    <row r="9393" spans="1:16" ht="33.75" x14ac:dyDescent="0.2">
      <c r="A9393" s="406" t="s">
        <v>3527</v>
      </c>
      <c r="B9393" s="406" t="s">
        <v>3526</v>
      </c>
      <c r="C9393" s="170" t="s">
        <v>2594</v>
      </c>
      <c r="D9393" s="405" t="s">
        <v>3548</v>
      </c>
      <c r="E9393" s="404">
        <v>3000</v>
      </c>
      <c r="F9393" s="434" t="s">
        <v>3848</v>
      </c>
      <c r="G9393" s="403" t="s">
        <v>3847</v>
      </c>
      <c r="H9393" s="170" t="s">
        <v>3533</v>
      </c>
      <c r="I9393" s="170" t="s">
        <v>3529</v>
      </c>
      <c r="J9393" s="155" t="s">
        <v>3533</v>
      </c>
      <c r="K9393" s="170"/>
      <c r="L9393" s="170"/>
      <c r="M9393" s="402"/>
      <c r="N9393" s="170">
        <v>1</v>
      </c>
      <c r="O9393" s="170">
        <v>6</v>
      </c>
      <c r="P9393" s="402">
        <v>18000</v>
      </c>
    </row>
    <row r="9394" spans="1:16" ht="33.75" x14ac:dyDescent="0.2">
      <c r="A9394" s="406" t="s">
        <v>3527</v>
      </c>
      <c r="B9394" s="406" t="s">
        <v>3526</v>
      </c>
      <c r="C9394" s="170" t="s">
        <v>2594</v>
      </c>
      <c r="D9394" s="405" t="s">
        <v>3598</v>
      </c>
      <c r="E9394" s="404">
        <v>3500</v>
      </c>
      <c r="F9394" s="434" t="s">
        <v>3846</v>
      </c>
      <c r="G9394" s="403" t="s">
        <v>3845</v>
      </c>
      <c r="H9394" s="170" t="s">
        <v>3595</v>
      </c>
      <c r="I9394" s="170" t="s">
        <v>3529</v>
      </c>
      <c r="J9394" s="155" t="s">
        <v>3595</v>
      </c>
      <c r="K9394" s="170"/>
      <c r="L9394" s="170"/>
      <c r="M9394" s="402"/>
      <c r="N9394" s="170">
        <v>1</v>
      </c>
      <c r="O9394" s="170">
        <v>6</v>
      </c>
      <c r="P9394" s="402">
        <v>21000</v>
      </c>
    </row>
    <row r="9395" spans="1:16" ht="33.75" x14ac:dyDescent="0.2">
      <c r="A9395" s="406" t="s">
        <v>3527</v>
      </c>
      <c r="B9395" s="406" t="s">
        <v>3526</v>
      </c>
      <c r="C9395" s="170" t="s">
        <v>2594</v>
      </c>
      <c r="D9395" s="405" t="s">
        <v>3655</v>
      </c>
      <c r="E9395" s="404">
        <v>2057</v>
      </c>
      <c r="F9395" s="434" t="s">
        <v>3844</v>
      </c>
      <c r="G9395" s="403" t="s">
        <v>3843</v>
      </c>
      <c r="H9395" s="170" t="s">
        <v>3533</v>
      </c>
      <c r="I9395" s="170" t="s">
        <v>3522</v>
      </c>
      <c r="J9395" s="155" t="s">
        <v>3533</v>
      </c>
      <c r="K9395" s="170"/>
      <c r="L9395" s="170"/>
      <c r="M9395" s="402"/>
      <c r="N9395" s="170">
        <v>1</v>
      </c>
      <c r="O9395" s="170">
        <v>6</v>
      </c>
      <c r="P9395" s="402">
        <v>12342</v>
      </c>
    </row>
    <row r="9396" spans="1:16" ht="33.75" x14ac:dyDescent="0.2">
      <c r="A9396" s="406" t="s">
        <v>3527</v>
      </c>
      <c r="B9396" s="406" t="s">
        <v>3526</v>
      </c>
      <c r="C9396" s="170" t="s">
        <v>2594</v>
      </c>
      <c r="D9396" s="405" t="s">
        <v>3670</v>
      </c>
      <c r="E9396" s="404">
        <v>3300</v>
      </c>
      <c r="F9396" s="434" t="s">
        <v>3842</v>
      </c>
      <c r="G9396" s="403" t="s">
        <v>3841</v>
      </c>
      <c r="H9396" s="170" t="s">
        <v>3602</v>
      </c>
      <c r="I9396" s="170" t="s">
        <v>3534</v>
      </c>
      <c r="J9396" s="155" t="s">
        <v>3602</v>
      </c>
      <c r="K9396" s="170"/>
      <c r="L9396" s="170"/>
      <c r="M9396" s="402"/>
      <c r="N9396" s="170">
        <v>1</v>
      </c>
      <c r="O9396" s="170">
        <v>6</v>
      </c>
      <c r="P9396" s="402">
        <v>19800</v>
      </c>
    </row>
    <row r="9397" spans="1:16" ht="33.75" x14ac:dyDescent="0.2">
      <c r="A9397" s="406" t="s">
        <v>3527</v>
      </c>
      <c r="B9397" s="406" t="s">
        <v>2595</v>
      </c>
      <c r="C9397" s="170" t="s">
        <v>2594</v>
      </c>
      <c r="D9397" s="405" t="s">
        <v>3815</v>
      </c>
      <c r="E9397" s="404">
        <v>2500</v>
      </c>
      <c r="F9397" s="434" t="s">
        <v>3840</v>
      </c>
      <c r="G9397" s="403" t="s">
        <v>3839</v>
      </c>
      <c r="H9397" s="170" t="s">
        <v>3838</v>
      </c>
      <c r="I9397" s="170" t="s">
        <v>3560</v>
      </c>
      <c r="J9397" s="155" t="s">
        <v>3838</v>
      </c>
      <c r="K9397" s="170"/>
      <c r="L9397" s="170"/>
      <c r="M9397" s="402"/>
      <c r="N9397" s="170">
        <v>1</v>
      </c>
      <c r="O9397" s="170">
        <v>2</v>
      </c>
      <c r="P9397" s="402">
        <v>3666.67</v>
      </c>
    </row>
    <row r="9398" spans="1:16" ht="33.75" x14ac:dyDescent="0.2">
      <c r="A9398" s="406" t="s">
        <v>3527</v>
      </c>
      <c r="B9398" s="406" t="s">
        <v>3526</v>
      </c>
      <c r="C9398" s="170" t="s">
        <v>2594</v>
      </c>
      <c r="D9398" s="405" t="s">
        <v>3548</v>
      </c>
      <c r="E9398" s="404">
        <v>3000</v>
      </c>
      <c r="F9398" s="434" t="s">
        <v>3837</v>
      </c>
      <c r="G9398" s="403" t="s">
        <v>3836</v>
      </c>
      <c r="H9398" s="170" t="s">
        <v>3574</v>
      </c>
      <c r="I9398" s="170" t="s">
        <v>3529</v>
      </c>
      <c r="J9398" s="155" t="s">
        <v>3574</v>
      </c>
      <c r="K9398" s="170"/>
      <c r="L9398" s="170"/>
      <c r="M9398" s="402"/>
      <c r="N9398" s="170">
        <v>1</v>
      </c>
      <c r="O9398" s="170">
        <v>6</v>
      </c>
      <c r="P9398" s="402">
        <v>18000</v>
      </c>
    </row>
    <row r="9399" spans="1:16" ht="33.75" x14ac:dyDescent="0.2">
      <c r="A9399" s="406" t="s">
        <v>3527</v>
      </c>
      <c r="B9399" s="406" t="s">
        <v>3526</v>
      </c>
      <c r="C9399" s="170" t="s">
        <v>2594</v>
      </c>
      <c r="D9399" s="405" t="s">
        <v>3778</v>
      </c>
      <c r="E9399" s="404">
        <v>3500</v>
      </c>
      <c r="F9399" s="434" t="s">
        <v>3835</v>
      </c>
      <c r="G9399" s="403" t="s">
        <v>3834</v>
      </c>
      <c r="H9399" s="170" t="s">
        <v>3542</v>
      </c>
      <c r="I9399" s="170" t="s">
        <v>3623</v>
      </c>
      <c r="J9399" s="155" t="s">
        <v>3623</v>
      </c>
      <c r="K9399" s="170"/>
      <c r="L9399" s="170"/>
      <c r="M9399" s="402"/>
      <c r="N9399" s="170">
        <v>1</v>
      </c>
      <c r="O9399" s="170">
        <v>6</v>
      </c>
      <c r="P9399" s="402">
        <v>21000</v>
      </c>
    </row>
    <row r="9400" spans="1:16" ht="33.75" x14ac:dyDescent="0.2">
      <c r="A9400" s="406" t="s">
        <v>3527</v>
      </c>
      <c r="B9400" s="406" t="s">
        <v>3526</v>
      </c>
      <c r="C9400" s="170" t="s">
        <v>2594</v>
      </c>
      <c r="D9400" s="405" t="s">
        <v>3532</v>
      </c>
      <c r="E9400" s="404">
        <v>2000</v>
      </c>
      <c r="F9400" s="434" t="s">
        <v>3833</v>
      </c>
      <c r="G9400" s="403" t="s">
        <v>3832</v>
      </c>
      <c r="H9400" s="170" t="s">
        <v>3533</v>
      </c>
      <c r="I9400" s="170" t="s">
        <v>3623</v>
      </c>
      <c r="J9400" s="155" t="s">
        <v>3623</v>
      </c>
      <c r="K9400" s="170"/>
      <c r="L9400" s="170"/>
      <c r="M9400" s="402"/>
      <c r="N9400" s="170">
        <v>1</v>
      </c>
      <c r="O9400" s="170">
        <v>6</v>
      </c>
      <c r="P9400" s="402">
        <v>12000</v>
      </c>
    </row>
    <row r="9401" spans="1:16" ht="33.75" x14ac:dyDescent="0.2">
      <c r="A9401" s="406" t="s">
        <v>3527</v>
      </c>
      <c r="B9401" s="406" t="s">
        <v>2595</v>
      </c>
      <c r="C9401" s="170" t="s">
        <v>2594</v>
      </c>
      <c r="D9401" s="405" t="s">
        <v>3702</v>
      </c>
      <c r="E9401" s="404">
        <v>2000</v>
      </c>
      <c r="F9401" s="434" t="s">
        <v>3831</v>
      </c>
      <c r="G9401" s="403" t="s">
        <v>3830</v>
      </c>
      <c r="H9401" s="170" t="s">
        <v>3574</v>
      </c>
      <c r="I9401" s="170" t="s">
        <v>3529</v>
      </c>
      <c r="J9401" s="155" t="s">
        <v>3574</v>
      </c>
      <c r="K9401" s="170"/>
      <c r="L9401" s="170"/>
      <c r="M9401" s="402"/>
      <c r="N9401" s="170">
        <v>1</v>
      </c>
      <c r="O9401" s="170">
        <v>2</v>
      </c>
      <c r="P9401" s="402">
        <v>2933.33</v>
      </c>
    </row>
    <row r="9402" spans="1:16" ht="33.75" x14ac:dyDescent="0.2">
      <c r="A9402" s="406" t="s">
        <v>3527</v>
      </c>
      <c r="B9402" s="406" t="s">
        <v>3526</v>
      </c>
      <c r="C9402" s="170" t="s">
        <v>2594</v>
      </c>
      <c r="D9402" s="405" t="s">
        <v>3627</v>
      </c>
      <c r="E9402" s="404">
        <v>2500</v>
      </c>
      <c r="F9402" s="434" t="s">
        <v>3829</v>
      </c>
      <c r="G9402" s="403" t="s">
        <v>3828</v>
      </c>
      <c r="H9402" s="170" t="s">
        <v>3827</v>
      </c>
      <c r="I9402" s="170" t="s">
        <v>3534</v>
      </c>
      <c r="J9402" s="155" t="s">
        <v>3827</v>
      </c>
      <c r="K9402" s="170"/>
      <c r="L9402" s="170"/>
      <c r="M9402" s="402"/>
      <c r="N9402" s="170">
        <v>1</v>
      </c>
      <c r="O9402" s="170">
        <v>6</v>
      </c>
      <c r="P9402" s="402">
        <v>15000</v>
      </c>
    </row>
    <row r="9403" spans="1:16" ht="33.75" x14ac:dyDescent="0.2">
      <c r="A9403" s="406" t="s">
        <v>3527</v>
      </c>
      <c r="B9403" s="406" t="s">
        <v>3526</v>
      </c>
      <c r="C9403" s="170" t="s">
        <v>2594</v>
      </c>
      <c r="D9403" s="405" t="s">
        <v>3826</v>
      </c>
      <c r="E9403" s="404">
        <v>2600</v>
      </c>
      <c r="F9403" s="434" t="s">
        <v>3825</v>
      </c>
      <c r="G9403" s="403" t="s">
        <v>3824</v>
      </c>
      <c r="H9403" s="170" t="s">
        <v>3542</v>
      </c>
      <c r="I9403" s="170" t="s">
        <v>3529</v>
      </c>
      <c r="J9403" s="155" t="s">
        <v>3542</v>
      </c>
      <c r="K9403" s="170"/>
      <c r="L9403" s="170"/>
      <c r="M9403" s="402"/>
      <c r="N9403" s="170">
        <v>1</v>
      </c>
      <c r="O9403" s="170">
        <v>6</v>
      </c>
      <c r="P9403" s="402">
        <v>15600</v>
      </c>
    </row>
    <row r="9404" spans="1:16" ht="33.75" x14ac:dyDescent="0.2">
      <c r="A9404" s="406" t="s">
        <v>3527</v>
      </c>
      <c r="B9404" s="406" t="s">
        <v>3526</v>
      </c>
      <c r="C9404" s="170" t="s">
        <v>2594</v>
      </c>
      <c r="D9404" s="405" t="s">
        <v>3823</v>
      </c>
      <c r="E9404" s="404">
        <v>5000</v>
      </c>
      <c r="F9404" s="434" t="s">
        <v>3822</v>
      </c>
      <c r="G9404" s="403" t="s">
        <v>3821</v>
      </c>
      <c r="H9404" s="170" t="s">
        <v>3820</v>
      </c>
      <c r="I9404" s="170" t="s">
        <v>3534</v>
      </c>
      <c r="J9404" s="155" t="s">
        <v>3820</v>
      </c>
      <c r="K9404" s="170"/>
      <c r="L9404" s="170"/>
      <c r="M9404" s="402"/>
      <c r="N9404" s="170">
        <v>1</v>
      </c>
      <c r="O9404" s="170">
        <v>6</v>
      </c>
      <c r="P9404" s="402">
        <v>30000</v>
      </c>
    </row>
    <row r="9405" spans="1:16" ht="33.75" x14ac:dyDescent="0.2">
      <c r="A9405" s="406" t="s">
        <v>3527</v>
      </c>
      <c r="B9405" s="406" t="s">
        <v>3526</v>
      </c>
      <c r="C9405" s="170" t="s">
        <v>2594</v>
      </c>
      <c r="D9405" s="405" t="s">
        <v>3819</v>
      </c>
      <c r="E9405" s="404">
        <v>1500</v>
      </c>
      <c r="F9405" s="434" t="s">
        <v>3818</v>
      </c>
      <c r="G9405" s="403" t="s">
        <v>3817</v>
      </c>
      <c r="H9405" s="170" t="s">
        <v>3816</v>
      </c>
      <c r="I9405" s="170" t="s">
        <v>3522</v>
      </c>
      <c r="J9405" s="155" t="s">
        <v>3816</v>
      </c>
      <c r="K9405" s="170"/>
      <c r="L9405" s="170"/>
      <c r="M9405" s="402"/>
      <c r="N9405" s="170">
        <v>1</v>
      </c>
      <c r="O9405" s="170">
        <v>5</v>
      </c>
      <c r="P9405" s="402">
        <v>8125</v>
      </c>
    </row>
    <row r="9406" spans="1:16" ht="33.75" x14ac:dyDescent="0.2">
      <c r="A9406" s="406" t="s">
        <v>3527</v>
      </c>
      <c r="B9406" s="406" t="s">
        <v>2595</v>
      </c>
      <c r="C9406" s="170" t="s">
        <v>2594</v>
      </c>
      <c r="D9406" s="405" t="s">
        <v>3616</v>
      </c>
      <c r="E9406" s="404">
        <v>3000</v>
      </c>
      <c r="F9406" s="434" t="s">
        <v>3818</v>
      </c>
      <c r="G9406" s="403" t="s">
        <v>3817</v>
      </c>
      <c r="H9406" s="170" t="s">
        <v>3816</v>
      </c>
      <c r="I9406" s="170" t="s">
        <v>3522</v>
      </c>
      <c r="J9406" s="155" t="s">
        <v>3816</v>
      </c>
      <c r="K9406" s="170"/>
      <c r="L9406" s="170"/>
      <c r="M9406" s="402"/>
      <c r="N9406" s="170">
        <v>1</v>
      </c>
      <c r="O9406" s="170">
        <v>2</v>
      </c>
      <c r="P9406" s="402">
        <v>5100</v>
      </c>
    </row>
    <row r="9407" spans="1:16" ht="33.75" x14ac:dyDescent="0.2">
      <c r="A9407" s="406" t="s">
        <v>3527</v>
      </c>
      <c r="B9407" s="406" t="s">
        <v>2595</v>
      </c>
      <c r="C9407" s="170" t="s">
        <v>2594</v>
      </c>
      <c r="D9407" s="405" t="s">
        <v>3815</v>
      </c>
      <c r="E9407" s="404">
        <v>2500</v>
      </c>
      <c r="F9407" s="434" t="s">
        <v>3814</v>
      </c>
      <c r="G9407" s="403" t="s">
        <v>3813</v>
      </c>
      <c r="H9407" s="170" t="s">
        <v>3567</v>
      </c>
      <c r="I9407" s="170" t="s">
        <v>3534</v>
      </c>
      <c r="J9407" s="155" t="s">
        <v>3567</v>
      </c>
      <c r="K9407" s="170"/>
      <c r="L9407" s="170"/>
      <c r="M9407" s="402"/>
      <c r="N9407" s="170">
        <v>1</v>
      </c>
      <c r="O9407" s="170">
        <v>2</v>
      </c>
      <c r="P9407" s="402">
        <v>3666.67</v>
      </c>
    </row>
    <row r="9408" spans="1:16" ht="33.75" x14ac:dyDescent="0.2">
      <c r="A9408" s="406" t="s">
        <v>3527</v>
      </c>
      <c r="B9408" s="406" t="s">
        <v>3526</v>
      </c>
      <c r="C9408" s="170" t="s">
        <v>2594</v>
      </c>
      <c r="D9408" s="405" t="s">
        <v>3627</v>
      </c>
      <c r="E9408" s="404">
        <v>2500</v>
      </c>
      <c r="F9408" s="434" t="s">
        <v>3811</v>
      </c>
      <c r="G9408" s="403" t="s">
        <v>3810</v>
      </c>
      <c r="H9408" s="170" t="s">
        <v>3542</v>
      </c>
      <c r="I9408" s="170" t="s">
        <v>3623</v>
      </c>
      <c r="J9408" s="155" t="s">
        <v>3623</v>
      </c>
      <c r="K9408" s="170"/>
      <c r="L9408" s="170"/>
      <c r="M9408" s="402"/>
      <c r="N9408" s="170">
        <v>1</v>
      </c>
      <c r="O9408" s="170">
        <v>5</v>
      </c>
      <c r="P9408" s="402">
        <v>16583.330000000002</v>
      </c>
    </row>
    <row r="9409" spans="1:16" ht="33.75" x14ac:dyDescent="0.2">
      <c r="A9409" s="406" t="s">
        <v>3527</v>
      </c>
      <c r="B9409" s="406" t="s">
        <v>2595</v>
      </c>
      <c r="C9409" s="170" t="s">
        <v>2594</v>
      </c>
      <c r="D9409" s="405" t="s">
        <v>3812</v>
      </c>
      <c r="E9409" s="404">
        <v>3500</v>
      </c>
      <c r="F9409" s="434" t="s">
        <v>3811</v>
      </c>
      <c r="G9409" s="403" t="s">
        <v>3810</v>
      </c>
      <c r="H9409" s="170" t="s">
        <v>3542</v>
      </c>
      <c r="I9409" s="170" t="s">
        <v>3623</v>
      </c>
      <c r="J9409" s="155" t="s">
        <v>3623</v>
      </c>
      <c r="K9409" s="170"/>
      <c r="L9409" s="170"/>
      <c r="M9409" s="402"/>
      <c r="N9409" s="170">
        <v>1</v>
      </c>
      <c r="O9409" s="170">
        <v>2</v>
      </c>
      <c r="P9409" s="402">
        <v>4783.33</v>
      </c>
    </row>
    <row r="9410" spans="1:16" ht="33.75" x14ac:dyDescent="0.2">
      <c r="A9410" s="406" t="s">
        <v>3527</v>
      </c>
      <c r="B9410" s="406" t="s">
        <v>3526</v>
      </c>
      <c r="C9410" s="170" t="s">
        <v>2594</v>
      </c>
      <c r="D9410" s="405" t="s">
        <v>3809</v>
      </c>
      <c r="E9410" s="404">
        <v>2300</v>
      </c>
      <c r="F9410" s="434" t="s">
        <v>3808</v>
      </c>
      <c r="G9410" s="403" t="s">
        <v>3807</v>
      </c>
      <c r="H9410" s="170" t="s">
        <v>3538</v>
      </c>
      <c r="I9410" s="170" t="s">
        <v>3522</v>
      </c>
      <c r="J9410" s="155" t="s">
        <v>3538</v>
      </c>
      <c r="K9410" s="170"/>
      <c r="L9410" s="170"/>
      <c r="M9410" s="402"/>
      <c r="N9410" s="170">
        <v>1</v>
      </c>
      <c r="O9410" s="170">
        <v>6</v>
      </c>
      <c r="P9410" s="402">
        <v>13800</v>
      </c>
    </row>
    <row r="9411" spans="1:16" ht="33.75" x14ac:dyDescent="0.2">
      <c r="A9411" s="406" t="s">
        <v>3527</v>
      </c>
      <c r="B9411" s="406" t="s">
        <v>3526</v>
      </c>
      <c r="C9411" s="170" t="s">
        <v>2594</v>
      </c>
      <c r="D9411" s="405" t="s">
        <v>3598</v>
      </c>
      <c r="E9411" s="404">
        <v>3500</v>
      </c>
      <c r="F9411" s="434" t="s">
        <v>3806</v>
      </c>
      <c r="G9411" s="403" t="s">
        <v>3805</v>
      </c>
      <c r="H9411" s="170" t="s">
        <v>3533</v>
      </c>
      <c r="I9411" s="170" t="s">
        <v>3529</v>
      </c>
      <c r="J9411" s="155" t="s">
        <v>3533</v>
      </c>
      <c r="K9411" s="170"/>
      <c r="L9411" s="170"/>
      <c r="M9411" s="402"/>
      <c r="N9411" s="170">
        <v>1</v>
      </c>
      <c r="O9411" s="170">
        <v>6</v>
      </c>
      <c r="P9411" s="402">
        <v>21000</v>
      </c>
    </row>
    <row r="9412" spans="1:16" ht="33.75" x14ac:dyDescent="0.2">
      <c r="A9412" s="406" t="s">
        <v>3527</v>
      </c>
      <c r="B9412" s="406" t="s">
        <v>3526</v>
      </c>
      <c r="C9412" s="170" t="s">
        <v>2594</v>
      </c>
      <c r="D9412" s="405" t="s">
        <v>3804</v>
      </c>
      <c r="E9412" s="404">
        <v>5500</v>
      </c>
      <c r="F9412" s="434" t="s">
        <v>3803</v>
      </c>
      <c r="G9412" s="403" t="s">
        <v>3802</v>
      </c>
      <c r="H9412" s="170" t="s">
        <v>3801</v>
      </c>
      <c r="I9412" s="170" t="s">
        <v>3529</v>
      </c>
      <c r="J9412" s="155" t="s">
        <v>3801</v>
      </c>
      <c r="K9412" s="170"/>
      <c r="L9412" s="170"/>
      <c r="M9412" s="402"/>
      <c r="N9412" s="170">
        <v>1</v>
      </c>
      <c r="O9412" s="170">
        <v>6</v>
      </c>
      <c r="P9412" s="402">
        <v>33000</v>
      </c>
    </row>
    <row r="9413" spans="1:16" ht="33.75" x14ac:dyDescent="0.2">
      <c r="A9413" s="406" t="s">
        <v>3527</v>
      </c>
      <c r="B9413" s="406" t="s">
        <v>3526</v>
      </c>
      <c r="C9413" s="170" t="s">
        <v>2594</v>
      </c>
      <c r="D9413" s="405" t="s">
        <v>3800</v>
      </c>
      <c r="E9413" s="404">
        <v>1750</v>
      </c>
      <c r="F9413" s="434" t="s">
        <v>3799</v>
      </c>
      <c r="G9413" s="403" t="s">
        <v>3798</v>
      </c>
      <c r="H9413" s="170" t="s">
        <v>3567</v>
      </c>
      <c r="I9413" s="170" t="s">
        <v>3534</v>
      </c>
      <c r="J9413" s="155" t="s">
        <v>3567</v>
      </c>
      <c r="K9413" s="170"/>
      <c r="L9413" s="170"/>
      <c r="M9413" s="402"/>
      <c r="N9413" s="170">
        <v>1</v>
      </c>
      <c r="O9413" s="170">
        <v>6</v>
      </c>
      <c r="P9413" s="402">
        <v>10500</v>
      </c>
    </row>
    <row r="9414" spans="1:16" ht="33.75" x14ac:dyDescent="0.2">
      <c r="A9414" s="406" t="s">
        <v>3527</v>
      </c>
      <c r="B9414" s="406" t="s">
        <v>3526</v>
      </c>
      <c r="C9414" s="170" t="s">
        <v>2594</v>
      </c>
      <c r="D9414" s="405" t="s">
        <v>3797</v>
      </c>
      <c r="E9414" s="404">
        <v>4000</v>
      </c>
      <c r="F9414" s="434" t="s">
        <v>3796</v>
      </c>
      <c r="G9414" s="403" t="s">
        <v>3795</v>
      </c>
      <c r="H9414" s="170" t="s">
        <v>3794</v>
      </c>
      <c r="I9414" s="170" t="s">
        <v>3534</v>
      </c>
      <c r="J9414" s="155" t="s">
        <v>3794</v>
      </c>
      <c r="K9414" s="170"/>
      <c r="L9414" s="170"/>
      <c r="M9414" s="402"/>
      <c r="N9414" s="170">
        <v>1</v>
      </c>
      <c r="O9414" s="170">
        <v>6</v>
      </c>
      <c r="P9414" s="402">
        <v>24000</v>
      </c>
    </row>
    <row r="9415" spans="1:16" ht="33.75" x14ac:dyDescent="0.2">
      <c r="A9415" s="406" t="s">
        <v>3527</v>
      </c>
      <c r="B9415" s="406" t="s">
        <v>3526</v>
      </c>
      <c r="C9415" s="170" t="s">
        <v>2594</v>
      </c>
      <c r="D9415" s="405" t="s">
        <v>3793</v>
      </c>
      <c r="E9415" s="404">
        <v>3500</v>
      </c>
      <c r="F9415" s="434" t="s">
        <v>3792</v>
      </c>
      <c r="G9415" s="403" t="s">
        <v>3791</v>
      </c>
      <c r="H9415" s="170" t="s">
        <v>3790</v>
      </c>
      <c r="I9415" s="170" t="s">
        <v>3534</v>
      </c>
      <c r="J9415" s="155" t="s">
        <v>3790</v>
      </c>
      <c r="K9415" s="170"/>
      <c r="L9415" s="170"/>
      <c r="M9415" s="402"/>
      <c r="N9415" s="170">
        <v>1</v>
      </c>
      <c r="O9415" s="170">
        <v>6</v>
      </c>
      <c r="P9415" s="402">
        <v>21000</v>
      </c>
    </row>
    <row r="9416" spans="1:16" ht="33.75" x14ac:dyDescent="0.2">
      <c r="A9416" s="406" t="s">
        <v>3527</v>
      </c>
      <c r="B9416" s="406" t="s">
        <v>3526</v>
      </c>
      <c r="C9416" s="170" t="s">
        <v>2594</v>
      </c>
      <c r="D9416" s="405" t="s">
        <v>3789</v>
      </c>
      <c r="E9416" s="404">
        <v>2000</v>
      </c>
      <c r="F9416" s="434" t="s">
        <v>3788</v>
      </c>
      <c r="G9416" s="403" t="s">
        <v>3787</v>
      </c>
      <c r="H9416" s="170" t="s">
        <v>3567</v>
      </c>
      <c r="I9416" s="170" t="s">
        <v>3534</v>
      </c>
      <c r="J9416" s="155" t="s">
        <v>3567</v>
      </c>
      <c r="K9416" s="170"/>
      <c r="L9416" s="170"/>
      <c r="M9416" s="402"/>
      <c r="N9416" s="170">
        <v>1</v>
      </c>
      <c r="O9416" s="170">
        <v>6</v>
      </c>
      <c r="P9416" s="402">
        <v>12000</v>
      </c>
    </row>
    <row r="9417" spans="1:16" ht="33.75" x14ac:dyDescent="0.2">
      <c r="A9417" s="406" t="s">
        <v>3527</v>
      </c>
      <c r="B9417" s="406" t="s">
        <v>2595</v>
      </c>
      <c r="C9417" s="170" t="s">
        <v>2594</v>
      </c>
      <c r="D9417" s="405" t="s">
        <v>3616</v>
      </c>
      <c r="E9417" s="404">
        <v>3000</v>
      </c>
      <c r="F9417" s="434" t="s">
        <v>3786</v>
      </c>
      <c r="G9417" s="403" t="s">
        <v>3785</v>
      </c>
      <c r="H9417" s="170" t="s">
        <v>3595</v>
      </c>
      <c r="I9417" s="170" t="s">
        <v>3534</v>
      </c>
      <c r="J9417" s="155" t="s">
        <v>3595</v>
      </c>
      <c r="K9417" s="170"/>
      <c r="L9417" s="170"/>
      <c r="M9417" s="402"/>
      <c r="N9417" s="170">
        <v>1</v>
      </c>
      <c r="O9417" s="170">
        <v>2</v>
      </c>
      <c r="P9417" s="402">
        <v>5100</v>
      </c>
    </row>
    <row r="9418" spans="1:16" ht="33.75" x14ac:dyDescent="0.2">
      <c r="A9418" s="406" t="s">
        <v>3527</v>
      </c>
      <c r="B9418" s="406" t="s">
        <v>3526</v>
      </c>
      <c r="C9418" s="170" t="s">
        <v>2594</v>
      </c>
      <c r="D9418" s="405" t="s">
        <v>3784</v>
      </c>
      <c r="E9418" s="404">
        <v>3500</v>
      </c>
      <c r="F9418" s="434" t="s">
        <v>3783</v>
      </c>
      <c r="G9418" s="403" t="s">
        <v>3782</v>
      </c>
      <c r="H9418" s="170" t="s">
        <v>3574</v>
      </c>
      <c r="I9418" s="170" t="s">
        <v>3529</v>
      </c>
      <c r="J9418" s="155" t="s">
        <v>3574</v>
      </c>
      <c r="K9418" s="170"/>
      <c r="L9418" s="170"/>
      <c r="M9418" s="402"/>
      <c r="N9418" s="170">
        <v>1</v>
      </c>
      <c r="O9418" s="170">
        <v>6</v>
      </c>
      <c r="P9418" s="402">
        <v>20516</v>
      </c>
    </row>
    <row r="9419" spans="1:16" ht="33.75" x14ac:dyDescent="0.2">
      <c r="A9419" s="406" t="s">
        <v>3527</v>
      </c>
      <c r="B9419" s="406" t="s">
        <v>3526</v>
      </c>
      <c r="C9419" s="170" t="s">
        <v>2594</v>
      </c>
      <c r="D9419" s="405" t="s">
        <v>3532</v>
      </c>
      <c r="E9419" s="404">
        <v>2600</v>
      </c>
      <c r="F9419" s="434" t="s">
        <v>3781</v>
      </c>
      <c r="G9419" s="403" t="s">
        <v>3780</v>
      </c>
      <c r="H9419" s="170" t="s">
        <v>3779</v>
      </c>
      <c r="I9419" s="170" t="s">
        <v>3534</v>
      </c>
      <c r="J9419" s="155" t="s">
        <v>3779</v>
      </c>
      <c r="K9419" s="170"/>
      <c r="L9419" s="170"/>
      <c r="M9419" s="402"/>
      <c r="N9419" s="170">
        <v>1</v>
      </c>
      <c r="O9419" s="170">
        <v>6</v>
      </c>
      <c r="P9419" s="402">
        <v>15600</v>
      </c>
    </row>
    <row r="9420" spans="1:16" ht="33.75" x14ac:dyDescent="0.2">
      <c r="A9420" s="406" t="s">
        <v>3527</v>
      </c>
      <c r="B9420" s="406" t="s">
        <v>3526</v>
      </c>
      <c r="C9420" s="170" t="s">
        <v>2594</v>
      </c>
      <c r="D9420" s="405" t="s">
        <v>3778</v>
      </c>
      <c r="E9420" s="404">
        <v>3500</v>
      </c>
      <c r="F9420" s="434" t="s">
        <v>3777</v>
      </c>
      <c r="G9420" s="403" t="s">
        <v>3776</v>
      </c>
      <c r="H9420" s="170" t="s">
        <v>3775</v>
      </c>
      <c r="I9420" s="170" t="s">
        <v>3704</v>
      </c>
      <c r="J9420" s="155" t="s">
        <v>3775</v>
      </c>
      <c r="K9420" s="170"/>
      <c r="L9420" s="170"/>
      <c r="M9420" s="402"/>
      <c r="N9420" s="170">
        <v>1</v>
      </c>
      <c r="O9420" s="170">
        <v>6</v>
      </c>
      <c r="P9420" s="402">
        <v>21000</v>
      </c>
    </row>
    <row r="9421" spans="1:16" ht="33.75" x14ac:dyDescent="0.2">
      <c r="A9421" s="406" t="s">
        <v>3527</v>
      </c>
      <c r="B9421" s="406" t="s">
        <v>3526</v>
      </c>
      <c r="C9421" s="170" t="s">
        <v>2594</v>
      </c>
      <c r="D9421" s="405" t="s">
        <v>3774</v>
      </c>
      <c r="E9421" s="404">
        <v>2500</v>
      </c>
      <c r="F9421" s="434" t="s">
        <v>3773</v>
      </c>
      <c r="G9421" s="403" t="s">
        <v>3772</v>
      </c>
      <c r="H9421" s="170" t="s">
        <v>3542</v>
      </c>
      <c r="I9421" s="170" t="s">
        <v>3529</v>
      </c>
      <c r="J9421" s="155" t="s">
        <v>3542</v>
      </c>
      <c r="K9421" s="170"/>
      <c r="L9421" s="170"/>
      <c r="M9421" s="402"/>
      <c r="N9421" s="170">
        <v>1</v>
      </c>
      <c r="O9421" s="170">
        <v>6</v>
      </c>
      <c r="P9421" s="402">
        <v>15000</v>
      </c>
    </row>
    <row r="9422" spans="1:16" ht="33.75" x14ac:dyDescent="0.2">
      <c r="A9422" s="406" t="s">
        <v>3527</v>
      </c>
      <c r="B9422" s="406" t="s">
        <v>3526</v>
      </c>
      <c r="C9422" s="170" t="s">
        <v>2594</v>
      </c>
      <c r="D9422" s="405" t="s">
        <v>3771</v>
      </c>
      <c r="E9422" s="404">
        <v>6000</v>
      </c>
      <c r="F9422" s="434" t="s">
        <v>3770</v>
      </c>
      <c r="G9422" s="403" t="s">
        <v>3769</v>
      </c>
      <c r="H9422" s="170" t="s">
        <v>3533</v>
      </c>
      <c r="I9422" s="170" t="s">
        <v>3534</v>
      </c>
      <c r="J9422" s="155" t="s">
        <v>3533</v>
      </c>
      <c r="K9422" s="170"/>
      <c r="L9422" s="170"/>
      <c r="M9422" s="402"/>
      <c r="N9422" s="170">
        <v>1</v>
      </c>
      <c r="O9422" s="170">
        <v>6</v>
      </c>
      <c r="P9422" s="402">
        <v>36000</v>
      </c>
    </row>
    <row r="9423" spans="1:16" ht="33.75" x14ac:dyDescent="0.2">
      <c r="A9423" s="406" t="s">
        <v>3527</v>
      </c>
      <c r="B9423" s="406" t="s">
        <v>3526</v>
      </c>
      <c r="C9423" s="170" t="s">
        <v>2594</v>
      </c>
      <c r="D9423" s="405" t="s">
        <v>3655</v>
      </c>
      <c r="E9423" s="404">
        <v>2057</v>
      </c>
      <c r="F9423" s="434" t="s">
        <v>3768</v>
      </c>
      <c r="G9423" s="403" t="s">
        <v>3767</v>
      </c>
      <c r="H9423" s="170" t="s">
        <v>3766</v>
      </c>
      <c r="I9423" s="170" t="s">
        <v>3522</v>
      </c>
      <c r="J9423" s="155" t="s">
        <v>3766</v>
      </c>
      <c r="K9423" s="170"/>
      <c r="L9423" s="170"/>
      <c r="M9423" s="402"/>
      <c r="N9423" s="170">
        <v>1</v>
      </c>
      <c r="O9423" s="170">
        <v>6</v>
      </c>
      <c r="P9423" s="402">
        <v>12342</v>
      </c>
    </row>
    <row r="9424" spans="1:16" ht="33.75" x14ac:dyDescent="0.2">
      <c r="A9424" s="406" t="s">
        <v>3527</v>
      </c>
      <c r="B9424" s="406" t="s">
        <v>3526</v>
      </c>
      <c r="C9424" s="170" t="s">
        <v>2594</v>
      </c>
      <c r="D9424" s="405" t="s">
        <v>3558</v>
      </c>
      <c r="E9424" s="404">
        <v>3500</v>
      </c>
      <c r="F9424" s="434" t="s">
        <v>3765</v>
      </c>
      <c r="G9424" s="403" t="s">
        <v>3764</v>
      </c>
      <c r="H9424" s="170" t="s">
        <v>3542</v>
      </c>
      <c r="I9424" s="170" t="s">
        <v>3529</v>
      </c>
      <c r="J9424" s="155" t="s">
        <v>3542</v>
      </c>
      <c r="K9424" s="170"/>
      <c r="L9424" s="170"/>
      <c r="M9424" s="402"/>
      <c r="N9424" s="170">
        <v>1</v>
      </c>
      <c r="O9424" s="170">
        <v>6</v>
      </c>
      <c r="P9424" s="402">
        <v>21000</v>
      </c>
    </row>
    <row r="9425" spans="1:16" ht="33.75" x14ac:dyDescent="0.2">
      <c r="A9425" s="406" t="s">
        <v>3527</v>
      </c>
      <c r="B9425" s="406" t="s">
        <v>3526</v>
      </c>
      <c r="C9425" s="170" t="s">
        <v>2594</v>
      </c>
      <c r="D9425" s="405" t="s">
        <v>3532</v>
      </c>
      <c r="E9425" s="404">
        <v>2500</v>
      </c>
      <c r="F9425" s="434" t="s">
        <v>3763</v>
      </c>
      <c r="G9425" s="403" t="s">
        <v>3762</v>
      </c>
      <c r="H9425" s="170" t="s">
        <v>3761</v>
      </c>
      <c r="I9425" s="170" t="s">
        <v>3623</v>
      </c>
      <c r="J9425" s="155" t="s">
        <v>3623</v>
      </c>
      <c r="K9425" s="170"/>
      <c r="L9425" s="170"/>
      <c r="M9425" s="402"/>
      <c r="N9425" s="170">
        <v>1</v>
      </c>
      <c r="O9425" s="170">
        <v>6</v>
      </c>
      <c r="P9425" s="402">
        <v>15000</v>
      </c>
    </row>
    <row r="9426" spans="1:16" ht="33.75" x14ac:dyDescent="0.2">
      <c r="A9426" s="406" t="s">
        <v>3527</v>
      </c>
      <c r="B9426" s="406" t="s">
        <v>3526</v>
      </c>
      <c r="C9426" s="170" t="s">
        <v>2594</v>
      </c>
      <c r="D9426" s="405" t="s">
        <v>3740</v>
      </c>
      <c r="E9426" s="404">
        <v>3500</v>
      </c>
      <c r="F9426" s="434" t="s">
        <v>3760</v>
      </c>
      <c r="G9426" s="403" t="s">
        <v>3759</v>
      </c>
      <c r="H9426" s="170" t="s">
        <v>3542</v>
      </c>
      <c r="I9426" s="170" t="s">
        <v>3529</v>
      </c>
      <c r="J9426" s="155" t="s">
        <v>3542</v>
      </c>
      <c r="K9426" s="170"/>
      <c r="L9426" s="170"/>
      <c r="M9426" s="402"/>
      <c r="N9426" s="170">
        <v>1</v>
      </c>
      <c r="O9426" s="170">
        <v>6</v>
      </c>
      <c r="P9426" s="402">
        <v>21000</v>
      </c>
    </row>
    <row r="9427" spans="1:16" ht="33.75" x14ac:dyDescent="0.2">
      <c r="A9427" s="406" t="s">
        <v>3527</v>
      </c>
      <c r="B9427" s="406" t="s">
        <v>3526</v>
      </c>
      <c r="C9427" s="170" t="s">
        <v>2594</v>
      </c>
      <c r="D9427" s="405" t="s">
        <v>3758</v>
      </c>
      <c r="E9427" s="404">
        <v>5000</v>
      </c>
      <c r="F9427" s="434" t="s">
        <v>3757</v>
      </c>
      <c r="G9427" s="403" t="s">
        <v>3756</v>
      </c>
      <c r="H9427" s="170" t="s">
        <v>3567</v>
      </c>
      <c r="I9427" s="170" t="s">
        <v>3529</v>
      </c>
      <c r="J9427" s="155" t="s">
        <v>3567</v>
      </c>
      <c r="K9427" s="170"/>
      <c r="L9427" s="170"/>
      <c r="M9427" s="402"/>
      <c r="N9427" s="170">
        <v>1</v>
      </c>
      <c r="O9427" s="170">
        <v>6</v>
      </c>
      <c r="P9427" s="402">
        <v>30000</v>
      </c>
    </row>
    <row r="9428" spans="1:16" ht="33.75" x14ac:dyDescent="0.2">
      <c r="A9428" s="406" t="s">
        <v>3527</v>
      </c>
      <c r="B9428" s="406" t="s">
        <v>3526</v>
      </c>
      <c r="C9428" s="170" t="s">
        <v>2594</v>
      </c>
      <c r="D9428" s="405" t="s">
        <v>3755</v>
      </c>
      <c r="E9428" s="404">
        <v>5000</v>
      </c>
      <c r="F9428" s="434" t="s">
        <v>3754</v>
      </c>
      <c r="G9428" s="403" t="s">
        <v>3753</v>
      </c>
      <c r="H9428" s="170" t="s">
        <v>3533</v>
      </c>
      <c r="I9428" s="170" t="s">
        <v>3623</v>
      </c>
      <c r="J9428" s="155" t="s">
        <v>3623</v>
      </c>
      <c r="K9428" s="170"/>
      <c r="L9428" s="170"/>
      <c r="M9428" s="402"/>
      <c r="N9428" s="170">
        <v>1</v>
      </c>
      <c r="O9428" s="170">
        <v>6</v>
      </c>
      <c r="P9428" s="402">
        <v>30000</v>
      </c>
    </row>
    <row r="9429" spans="1:16" ht="33.75" x14ac:dyDescent="0.2">
      <c r="A9429" s="406" t="s">
        <v>3527</v>
      </c>
      <c r="B9429" s="406" t="s">
        <v>3526</v>
      </c>
      <c r="C9429" s="170" t="s">
        <v>2594</v>
      </c>
      <c r="D9429" s="405" t="s">
        <v>3655</v>
      </c>
      <c r="E9429" s="404">
        <v>2057</v>
      </c>
      <c r="F9429" s="434" t="s">
        <v>3752</v>
      </c>
      <c r="G9429" s="403" t="s">
        <v>3751</v>
      </c>
      <c r="H9429" s="170" t="s">
        <v>3574</v>
      </c>
      <c r="I9429" s="170" t="s">
        <v>3534</v>
      </c>
      <c r="J9429" s="155" t="s">
        <v>3574</v>
      </c>
      <c r="K9429" s="170"/>
      <c r="L9429" s="170"/>
      <c r="M9429" s="402"/>
      <c r="N9429" s="170">
        <v>1</v>
      </c>
      <c r="O9429" s="170">
        <v>6</v>
      </c>
      <c r="P9429" s="402">
        <v>12342</v>
      </c>
    </row>
    <row r="9430" spans="1:16" ht="33.75" x14ac:dyDescent="0.2">
      <c r="A9430" s="406" t="s">
        <v>3527</v>
      </c>
      <c r="B9430" s="406" t="s">
        <v>3526</v>
      </c>
      <c r="C9430" s="170" t="s">
        <v>2594</v>
      </c>
      <c r="D9430" s="405" t="s">
        <v>3627</v>
      </c>
      <c r="E9430" s="404">
        <v>3500</v>
      </c>
      <c r="F9430" s="434" t="s">
        <v>3750</v>
      </c>
      <c r="G9430" s="403" t="s">
        <v>3749</v>
      </c>
      <c r="H9430" s="170" t="s">
        <v>3567</v>
      </c>
      <c r="I9430" s="170" t="s">
        <v>3534</v>
      </c>
      <c r="J9430" s="155" t="s">
        <v>3567</v>
      </c>
      <c r="K9430" s="170"/>
      <c r="L9430" s="170"/>
      <c r="M9430" s="402"/>
      <c r="N9430" s="170">
        <v>1</v>
      </c>
      <c r="O9430" s="170">
        <v>6</v>
      </c>
      <c r="P9430" s="402">
        <v>19951.330000000002</v>
      </c>
    </row>
    <row r="9431" spans="1:16" ht="33.75" x14ac:dyDescent="0.2">
      <c r="A9431" s="406" t="s">
        <v>3527</v>
      </c>
      <c r="B9431" s="406" t="s">
        <v>3526</v>
      </c>
      <c r="C9431" s="170" t="s">
        <v>2594</v>
      </c>
      <c r="D9431" s="405" t="s">
        <v>3748</v>
      </c>
      <c r="E9431" s="404">
        <v>6500</v>
      </c>
      <c r="F9431" s="434" t="s">
        <v>3747</v>
      </c>
      <c r="G9431" s="403" t="s">
        <v>3746</v>
      </c>
      <c r="H9431" s="170" t="s">
        <v>3542</v>
      </c>
      <c r="I9431" s="170" t="s">
        <v>3529</v>
      </c>
      <c r="J9431" s="155" t="s">
        <v>3542</v>
      </c>
      <c r="K9431" s="170"/>
      <c r="L9431" s="170"/>
      <c r="M9431" s="402"/>
      <c r="N9431" s="170">
        <v>1</v>
      </c>
      <c r="O9431" s="170">
        <v>6</v>
      </c>
      <c r="P9431" s="402">
        <v>39000</v>
      </c>
    </row>
    <row r="9432" spans="1:16" ht="33.75" x14ac:dyDescent="0.2">
      <c r="A9432" s="406" t="s">
        <v>3527</v>
      </c>
      <c r="B9432" s="406" t="s">
        <v>3526</v>
      </c>
      <c r="C9432" s="170" t="s">
        <v>2594</v>
      </c>
      <c r="D9432" s="405" t="s">
        <v>3598</v>
      </c>
      <c r="E9432" s="404">
        <v>3500</v>
      </c>
      <c r="F9432" s="434" t="s">
        <v>3745</v>
      </c>
      <c r="G9432" s="403" t="s">
        <v>3744</v>
      </c>
      <c r="H9432" s="170" t="s">
        <v>3567</v>
      </c>
      <c r="I9432" s="170" t="s">
        <v>3529</v>
      </c>
      <c r="J9432" s="155" t="s">
        <v>3567</v>
      </c>
      <c r="K9432" s="170"/>
      <c r="L9432" s="170"/>
      <c r="M9432" s="402"/>
      <c r="N9432" s="170">
        <v>1</v>
      </c>
      <c r="O9432" s="170">
        <v>6</v>
      </c>
      <c r="P9432" s="402">
        <v>21000</v>
      </c>
    </row>
    <row r="9433" spans="1:16" ht="33.75" x14ac:dyDescent="0.2">
      <c r="A9433" s="406" t="s">
        <v>3527</v>
      </c>
      <c r="B9433" s="406" t="s">
        <v>2595</v>
      </c>
      <c r="C9433" s="170" t="s">
        <v>2594</v>
      </c>
      <c r="D9433" s="405" t="s">
        <v>3616</v>
      </c>
      <c r="E9433" s="404">
        <v>3000</v>
      </c>
      <c r="F9433" s="434" t="s">
        <v>3743</v>
      </c>
      <c r="G9433" s="403" t="s">
        <v>3742</v>
      </c>
      <c r="H9433" s="170" t="s">
        <v>3741</v>
      </c>
      <c r="I9433" s="170" t="s">
        <v>3529</v>
      </c>
      <c r="J9433" s="155" t="s">
        <v>3741</v>
      </c>
      <c r="K9433" s="170"/>
      <c r="L9433" s="170"/>
      <c r="M9433" s="402"/>
      <c r="N9433" s="170">
        <v>1</v>
      </c>
      <c r="O9433" s="170">
        <v>2</v>
      </c>
      <c r="P9433" s="402">
        <v>5100</v>
      </c>
    </row>
    <row r="9434" spans="1:16" ht="33.75" x14ac:dyDescent="0.2">
      <c r="A9434" s="406" t="s">
        <v>3527</v>
      </c>
      <c r="B9434" s="406" t="s">
        <v>3526</v>
      </c>
      <c r="C9434" s="170" t="s">
        <v>2594</v>
      </c>
      <c r="D9434" s="405" t="s">
        <v>3740</v>
      </c>
      <c r="E9434" s="404">
        <v>3500</v>
      </c>
      <c r="F9434" s="434" t="s">
        <v>3739</v>
      </c>
      <c r="G9434" s="403" t="s">
        <v>3738</v>
      </c>
      <c r="H9434" s="170" t="s">
        <v>3538</v>
      </c>
      <c r="I9434" s="170" t="s">
        <v>3522</v>
      </c>
      <c r="J9434" s="155" t="s">
        <v>3538</v>
      </c>
      <c r="K9434" s="170"/>
      <c r="L9434" s="170"/>
      <c r="M9434" s="402"/>
      <c r="N9434" s="170">
        <v>1</v>
      </c>
      <c r="O9434" s="170">
        <v>6</v>
      </c>
      <c r="P9434" s="402">
        <v>21000</v>
      </c>
    </row>
    <row r="9435" spans="1:16" ht="33.75" x14ac:dyDescent="0.2">
      <c r="A9435" s="406" t="s">
        <v>3527</v>
      </c>
      <c r="B9435" s="406" t="s">
        <v>3526</v>
      </c>
      <c r="C9435" s="170" t="s">
        <v>2594</v>
      </c>
      <c r="D9435" s="405" t="s">
        <v>3525</v>
      </c>
      <c r="E9435" s="404">
        <v>2000</v>
      </c>
      <c r="F9435" s="434" t="s">
        <v>3737</v>
      </c>
      <c r="G9435" s="403" t="s">
        <v>3736</v>
      </c>
      <c r="H9435" s="170" t="s">
        <v>3538</v>
      </c>
      <c r="I9435" s="170" t="s">
        <v>3522</v>
      </c>
      <c r="J9435" s="155" t="s">
        <v>3538</v>
      </c>
      <c r="K9435" s="170"/>
      <c r="L9435" s="170"/>
      <c r="M9435" s="402"/>
      <c r="N9435" s="170">
        <v>1</v>
      </c>
      <c r="O9435" s="170">
        <v>6</v>
      </c>
      <c r="P9435" s="402">
        <v>12000</v>
      </c>
    </row>
    <row r="9436" spans="1:16" ht="33.75" x14ac:dyDescent="0.2">
      <c r="A9436" s="406" t="s">
        <v>3527</v>
      </c>
      <c r="B9436" s="406" t="s">
        <v>3526</v>
      </c>
      <c r="C9436" s="170" t="s">
        <v>2594</v>
      </c>
      <c r="D9436" s="405" t="s">
        <v>3735</v>
      </c>
      <c r="E9436" s="404">
        <v>2500</v>
      </c>
      <c r="F9436" s="434" t="s">
        <v>3734</v>
      </c>
      <c r="G9436" s="403" t="s">
        <v>3733</v>
      </c>
      <c r="H9436" s="170" t="s">
        <v>3567</v>
      </c>
      <c r="I9436" s="170" t="s">
        <v>3534</v>
      </c>
      <c r="J9436" s="155" t="s">
        <v>3567</v>
      </c>
      <c r="K9436" s="170"/>
      <c r="L9436" s="170"/>
      <c r="M9436" s="402"/>
      <c r="N9436" s="170">
        <v>1</v>
      </c>
      <c r="O9436" s="170">
        <v>6</v>
      </c>
      <c r="P9436" s="402">
        <v>15000</v>
      </c>
    </row>
    <row r="9437" spans="1:16" ht="33.75" x14ac:dyDescent="0.2">
      <c r="A9437" s="406" t="s">
        <v>3527</v>
      </c>
      <c r="B9437" s="406" t="s">
        <v>3526</v>
      </c>
      <c r="C9437" s="170" t="s">
        <v>2594</v>
      </c>
      <c r="D9437" s="405" t="s">
        <v>3627</v>
      </c>
      <c r="E9437" s="404">
        <v>3500</v>
      </c>
      <c r="F9437" s="434" t="s">
        <v>3732</v>
      </c>
      <c r="G9437" s="403" t="s">
        <v>3731</v>
      </c>
      <c r="H9437" s="170" t="s">
        <v>3533</v>
      </c>
      <c r="I9437" s="170" t="s">
        <v>3534</v>
      </c>
      <c r="J9437" s="155" t="s">
        <v>3533</v>
      </c>
      <c r="K9437" s="170"/>
      <c r="L9437" s="170"/>
      <c r="M9437" s="402"/>
      <c r="N9437" s="170">
        <v>1</v>
      </c>
      <c r="O9437" s="170">
        <v>6</v>
      </c>
      <c r="P9437" s="402">
        <v>21000</v>
      </c>
    </row>
    <row r="9438" spans="1:16" ht="33.75" x14ac:dyDescent="0.2">
      <c r="A9438" s="406" t="s">
        <v>3527</v>
      </c>
      <c r="B9438" s="406" t="s">
        <v>3526</v>
      </c>
      <c r="C9438" s="170" t="s">
        <v>2594</v>
      </c>
      <c r="D9438" s="405" t="s">
        <v>3730</v>
      </c>
      <c r="E9438" s="404">
        <v>8000</v>
      </c>
      <c r="F9438" s="434" t="s">
        <v>3729</v>
      </c>
      <c r="G9438" s="403" t="s">
        <v>3728</v>
      </c>
      <c r="H9438" s="170" t="s">
        <v>3542</v>
      </c>
      <c r="I9438" s="170" t="s">
        <v>3529</v>
      </c>
      <c r="J9438" s="155" t="s">
        <v>3542</v>
      </c>
      <c r="K9438" s="170"/>
      <c r="L9438" s="170"/>
      <c r="M9438" s="402"/>
      <c r="N9438" s="170">
        <v>1</v>
      </c>
      <c r="O9438" s="170">
        <v>6</v>
      </c>
      <c r="P9438" s="402">
        <v>48000</v>
      </c>
    </row>
    <row r="9439" spans="1:16" ht="33.75" x14ac:dyDescent="0.2">
      <c r="A9439" s="406" t="s">
        <v>3527</v>
      </c>
      <c r="B9439" s="406" t="s">
        <v>3526</v>
      </c>
      <c r="C9439" s="170" t="s">
        <v>2594</v>
      </c>
      <c r="D9439" s="405" t="s">
        <v>3727</v>
      </c>
      <c r="E9439" s="404">
        <v>3600</v>
      </c>
      <c r="F9439" s="434" t="s">
        <v>3726</v>
      </c>
      <c r="G9439" s="403" t="s">
        <v>3725</v>
      </c>
      <c r="H9439" s="170" t="s">
        <v>3533</v>
      </c>
      <c r="I9439" s="170" t="s">
        <v>3529</v>
      </c>
      <c r="J9439" s="155" t="s">
        <v>3533</v>
      </c>
      <c r="K9439" s="170"/>
      <c r="L9439" s="170"/>
      <c r="M9439" s="402"/>
      <c r="N9439" s="170">
        <v>1</v>
      </c>
      <c r="O9439" s="170">
        <v>6</v>
      </c>
      <c r="P9439" s="402">
        <v>21600</v>
      </c>
    </row>
    <row r="9440" spans="1:16" ht="33.75" x14ac:dyDescent="0.2">
      <c r="A9440" s="406" t="s">
        <v>3527</v>
      </c>
      <c r="B9440" s="406" t="s">
        <v>2595</v>
      </c>
      <c r="C9440" s="170" t="s">
        <v>2594</v>
      </c>
      <c r="D9440" s="405" t="s">
        <v>3724</v>
      </c>
      <c r="E9440" s="404">
        <v>5000</v>
      </c>
      <c r="F9440" s="434" t="s">
        <v>3723</v>
      </c>
      <c r="G9440" s="403" t="s">
        <v>3722</v>
      </c>
      <c r="H9440" s="170" t="s">
        <v>3721</v>
      </c>
      <c r="I9440" s="170" t="s">
        <v>3534</v>
      </c>
      <c r="J9440" s="155" t="s">
        <v>3721</v>
      </c>
      <c r="K9440" s="170"/>
      <c r="L9440" s="170"/>
      <c r="M9440" s="402"/>
      <c r="N9440" s="170">
        <v>1</v>
      </c>
      <c r="O9440" s="170">
        <v>2</v>
      </c>
      <c r="P9440" s="402">
        <v>7166.67</v>
      </c>
    </row>
    <row r="9441" spans="1:16" ht="33.75" x14ac:dyDescent="0.2">
      <c r="A9441" s="406" t="s">
        <v>3527</v>
      </c>
      <c r="B9441" s="406" t="s">
        <v>3526</v>
      </c>
      <c r="C9441" s="170" t="s">
        <v>2594</v>
      </c>
      <c r="D9441" s="405" t="s">
        <v>3720</v>
      </c>
      <c r="E9441" s="404">
        <v>2000</v>
      </c>
      <c r="F9441" s="434" t="s">
        <v>3719</v>
      </c>
      <c r="G9441" s="403" t="s">
        <v>3718</v>
      </c>
      <c r="H9441" s="170" t="s">
        <v>3538</v>
      </c>
      <c r="I9441" s="170" t="s">
        <v>3522</v>
      </c>
      <c r="J9441" s="155" t="s">
        <v>3538</v>
      </c>
      <c r="K9441" s="170"/>
      <c r="L9441" s="170"/>
      <c r="M9441" s="402"/>
      <c r="N9441" s="170">
        <v>1</v>
      </c>
      <c r="O9441" s="170">
        <v>6</v>
      </c>
      <c r="P9441" s="402">
        <v>12000</v>
      </c>
    </row>
    <row r="9442" spans="1:16" ht="33.75" x14ac:dyDescent="0.2">
      <c r="A9442" s="406" t="s">
        <v>3527</v>
      </c>
      <c r="B9442" s="406" t="s">
        <v>3526</v>
      </c>
      <c r="C9442" s="170" t="s">
        <v>2594</v>
      </c>
      <c r="D9442" s="405" t="s">
        <v>3627</v>
      </c>
      <c r="E9442" s="404">
        <v>3500</v>
      </c>
      <c r="F9442" s="434" t="s">
        <v>3717</v>
      </c>
      <c r="G9442" s="403" t="s">
        <v>3716</v>
      </c>
      <c r="H9442" s="170" t="s">
        <v>3533</v>
      </c>
      <c r="I9442" s="170" t="s">
        <v>3560</v>
      </c>
      <c r="J9442" s="155" t="s">
        <v>3533</v>
      </c>
      <c r="K9442" s="170"/>
      <c r="L9442" s="170"/>
      <c r="M9442" s="402"/>
      <c r="N9442" s="170">
        <v>1</v>
      </c>
      <c r="O9442" s="170">
        <v>6</v>
      </c>
      <c r="P9442" s="402">
        <v>21000</v>
      </c>
    </row>
    <row r="9443" spans="1:16" ht="33.75" x14ac:dyDescent="0.2">
      <c r="A9443" s="406" t="s">
        <v>3527</v>
      </c>
      <c r="B9443" s="406" t="s">
        <v>3526</v>
      </c>
      <c r="C9443" s="170" t="s">
        <v>2594</v>
      </c>
      <c r="D9443" s="405" t="s">
        <v>3715</v>
      </c>
      <c r="E9443" s="404">
        <v>6500</v>
      </c>
      <c r="F9443" s="434" t="s">
        <v>3714</v>
      </c>
      <c r="G9443" s="403" t="s">
        <v>3713</v>
      </c>
      <c r="H9443" s="170" t="s">
        <v>3712</v>
      </c>
      <c r="I9443" s="170" t="s">
        <v>3529</v>
      </c>
      <c r="J9443" s="155" t="s">
        <v>3712</v>
      </c>
      <c r="K9443" s="170"/>
      <c r="L9443" s="170"/>
      <c r="M9443" s="402"/>
      <c r="N9443" s="170">
        <v>1</v>
      </c>
      <c r="O9443" s="170">
        <v>6</v>
      </c>
      <c r="P9443" s="402">
        <v>39000</v>
      </c>
    </row>
    <row r="9444" spans="1:16" ht="33.75" x14ac:dyDescent="0.2">
      <c r="A9444" s="406" t="s">
        <v>3527</v>
      </c>
      <c r="B9444" s="406" t="s">
        <v>3526</v>
      </c>
      <c r="C9444" s="170" t="s">
        <v>2594</v>
      </c>
      <c r="D9444" s="405" t="s">
        <v>3548</v>
      </c>
      <c r="E9444" s="404">
        <v>3000</v>
      </c>
      <c r="F9444" s="434" t="s">
        <v>3711</v>
      </c>
      <c r="G9444" s="403" t="s">
        <v>3710</v>
      </c>
      <c r="H9444" s="170" t="s">
        <v>3574</v>
      </c>
      <c r="I9444" s="170" t="s">
        <v>3534</v>
      </c>
      <c r="J9444" s="155" t="s">
        <v>3574</v>
      </c>
      <c r="K9444" s="170"/>
      <c r="L9444" s="170"/>
      <c r="M9444" s="402"/>
      <c r="N9444" s="170">
        <v>1</v>
      </c>
      <c r="O9444" s="170">
        <v>6</v>
      </c>
      <c r="P9444" s="402">
        <v>18000</v>
      </c>
    </row>
    <row r="9445" spans="1:16" ht="33.75" x14ac:dyDescent="0.2">
      <c r="A9445" s="406" t="s">
        <v>3527</v>
      </c>
      <c r="B9445" s="406" t="s">
        <v>2595</v>
      </c>
      <c r="C9445" s="170" t="s">
        <v>2594</v>
      </c>
      <c r="D9445" s="405" t="s">
        <v>3616</v>
      </c>
      <c r="E9445" s="404">
        <v>3000</v>
      </c>
      <c r="F9445" s="434" t="s">
        <v>3709</v>
      </c>
      <c r="G9445" s="403" t="s">
        <v>3708</v>
      </c>
      <c r="H9445" s="170" t="s">
        <v>3567</v>
      </c>
      <c r="I9445" s="170" t="s">
        <v>3560</v>
      </c>
      <c r="J9445" s="155" t="s">
        <v>3567</v>
      </c>
      <c r="K9445" s="170"/>
      <c r="L9445" s="170"/>
      <c r="M9445" s="402"/>
      <c r="N9445" s="170">
        <v>1</v>
      </c>
      <c r="O9445" s="170">
        <v>2</v>
      </c>
      <c r="P9445" s="402">
        <v>5100</v>
      </c>
    </row>
    <row r="9446" spans="1:16" ht="33.75" x14ac:dyDescent="0.2">
      <c r="A9446" s="406" t="s">
        <v>3527</v>
      </c>
      <c r="B9446" s="406" t="s">
        <v>3526</v>
      </c>
      <c r="C9446" s="170" t="s">
        <v>2594</v>
      </c>
      <c r="D9446" s="405" t="s">
        <v>3707</v>
      </c>
      <c r="E9446" s="404">
        <v>8000</v>
      </c>
      <c r="F9446" s="434" t="s">
        <v>3706</v>
      </c>
      <c r="G9446" s="403" t="s">
        <v>3705</v>
      </c>
      <c r="H9446" s="170" t="s">
        <v>3703</v>
      </c>
      <c r="I9446" s="170" t="s">
        <v>3704</v>
      </c>
      <c r="J9446" s="155" t="s">
        <v>3703</v>
      </c>
      <c r="K9446" s="170"/>
      <c r="L9446" s="170"/>
      <c r="M9446" s="402"/>
      <c r="N9446" s="170">
        <v>1</v>
      </c>
      <c r="O9446" s="170">
        <v>6</v>
      </c>
      <c r="P9446" s="402">
        <v>48000</v>
      </c>
    </row>
    <row r="9447" spans="1:16" ht="33.75" x14ac:dyDescent="0.2">
      <c r="A9447" s="406" t="s">
        <v>3527</v>
      </c>
      <c r="B9447" s="406" t="s">
        <v>2595</v>
      </c>
      <c r="C9447" s="170" t="s">
        <v>2594</v>
      </c>
      <c r="D9447" s="405" t="s">
        <v>3702</v>
      </c>
      <c r="E9447" s="404">
        <v>2000</v>
      </c>
      <c r="F9447" s="434" t="s">
        <v>3701</v>
      </c>
      <c r="G9447" s="403" t="s">
        <v>3700</v>
      </c>
      <c r="H9447" s="170" t="s">
        <v>3574</v>
      </c>
      <c r="I9447" s="170" t="s">
        <v>3534</v>
      </c>
      <c r="J9447" s="155" t="s">
        <v>3574</v>
      </c>
      <c r="K9447" s="170"/>
      <c r="L9447" s="170"/>
      <c r="M9447" s="402"/>
      <c r="N9447" s="170">
        <v>1</v>
      </c>
      <c r="O9447" s="170">
        <v>2</v>
      </c>
      <c r="P9447" s="402">
        <v>2733.33</v>
      </c>
    </row>
    <row r="9448" spans="1:16" ht="33.75" x14ac:dyDescent="0.2">
      <c r="A9448" s="406" t="s">
        <v>3527</v>
      </c>
      <c r="B9448" s="406" t="s">
        <v>3526</v>
      </c>
      <c r="C9448" s="170" t="s">
        <v>2594</v>
      </c>
      <c r="D9448" s="405" t="s">
        <v>3699</v>
      </c>
      <c r="E9448" s="404">
        <v>5000</v>
      </c>
      <c r="F9448" s="434" t="s">
        <v>3697</v>
      </c>
      <c r="G9448" s="403" t="s">
        <v>3696</v>
      </c>
      <c r="H9448" s="170" t="s">
        <v>3695</v>
      </c>
      <c r="I9448" s="170" t="s">
        <v>3534</v>
      </c>
      <c r="J9448" s="155" t="s">
        <v>3695</v>
      </c>
      <c r="K9448" s="170"/>
      <c r="L9448" s="170"/>
      <c r="M9448" s="402"/>
      <c r="N9448" s="170">
        <v>1</v>
      </c>
      <c r="O9448" s="170">
        <v>6</v>
      </c>
      <c r="P9448" s="402">
        <v>30075</v>
      </c>
    </row>
    <row r="9449" spans="1:16" ht="33.75" x14ac:dyDescent="0.2">
      <c r="A9449" s="406" t="s">
        <v>3527</v>
      </c>
      <c r="B9449" s="406" t="s">
        <v>3526</v>
      </c>
      <c r="C9449" s="170" t="s">
        <v>2594</v>
      </c>
      <c r="D9449" s="405" t="s">
        <v>3698</v>
      </c>
      <c r="E9449" s="404">
        <v>2750</v>
      </c>
      <c r="F9449" s="434" t="s">
        <v>3697</v>
      </c>
      <c r="G9449" s="403" t="s">
        <v>3696</v>
      </c>
      <c r="H9449" s="170" t="s">
        <v>3695</v>
      </c>
      <c r="I9449" s="170" t="s">
        <v>3534</v>
      </c>
      <c r="J9449" s="155" t="s">
        <v>3695</v>
      </c>
      <c r="K9449" s="170"/>
      <c r="L9449" s="170"/>
      <c r="M9449" s="402"/>
      <c r="N9449" s="170">
        <v>1</v>
      </c>
      <c r="O9449" s="170">
        <v>1</v>
      </c>
      <c r="P9449" s="402">
        <v>2894.83</v>
      </c>
    </row>
    <row r="9450" spans="1:16" ht="33.75" x14ac:dyDescent="0.2">
      <c r="A9450" s="406" t="s">
        <v>3527</v>
      </c>
      <c r="B9450" s="406" t="s">
        <v>3526</v>
      </c>
      <c r="C9450" s="170" t="s">
        <v>2594</v>
      </c>
      <c r="D9450" s="405" t="s">
        <v>3694</v>
      </c>
      <c r="E9450" s="404">
        <v>3500</v>
      </c>
      <c r="F9450" s="434" t="s">
        <v>3693</v>
      </c>
      <c r="G9450" s="403" t="s">
        <v>3692</v>
      </c>
      <c r="H9450" s="170" t="s">
        <v>3533</v>
      </c>
      <c r="I9450" s="170" t="s">
        <v>3534</v>
      </c>
      <c r="J9450" s="155" t="s">
        <v>3533</v>
      </c>
      <c r="K9450" s="170"/>
      <c r="L9450" s="170"/>
      <c r="M9450" s="402"/>
      <c r="N9450" s="170">
        <v>1</v>
      </c>
      <c r="O9450" s="170">
        <v>6</v>
      </c>
      <c r="P9450" s="402">
        <v>21000</v>
      </c>
    </row>
    <row r="9451" spans="1:16" ht="33.75" x14ac:dyDescent="0.2">
      <c r="A9451" s="406" t="s">
        <v>3527</v>
      </c>
      <c r="B9451" s="406" t="s">
        <v>3526</v>
      </c>
      <c r="C9451" s="170" t="s">
        <v>2594</v>
      </c>
      <c r="D9451" s="405" t="s">
        <v>3691</v>
      </c>
      <c r="E9451" s="404">
        <v>4500</v>
      </c>
      <c r="F9451" s="434" t="s">
        <v>3690</v>
      </c>
      <c r="G9451" s="403" t="s">
        <v>3689</v>
      </c>
      <c r="H9451" s="170" t="s">
        <v>3559</v>
      </c>
      <c r="I9451" s="170" t="s">
        <v>3529</v>
      </c>
      <c r="J9451" s="155" t="s">
        <v>3559</v>
      </c>
      <c r="K9451" s="170"/>
      <c r="L9451" s="170"/>
      <c r="M9451" s="402"/>
      <c r="N9451" s="170">
        <v>1</v>
      </c>
      <c r="O9451" s="170">
        <v>6</v>
      </c>
      <c r="P9451" s="402">
        <v>27000</v>
      </c>
    </row>
    <row r="9452" spans="1:16" ht="33.75" x14ac:dyDescent="0.2">
      <c r="A9452" s="406" t="s">
        <v>3527</v>
      </c>
      <c r="B9452" s="406" t="s">
        <v>2595</v>
      </c>
      <c r="C9452" s="170" t="s">
        <v>2594</v>
      </c>
      <c r="D9452" s="405" t="s">
        <v>3688</v>
      </c>
      <c r="E9452" s="404">
        <v>2500</v>
      </c>
      <c r="F9452" s="434" t="s">
        <v>3687</v>
      </c>
      <c r="G9452" s="403" t="s">
        <v>3686</v>
      </c>
      <c r="H9452" s="170" t="s">
        <v>3549</v>
      </c>
      <c r="I9452" s="170" t="s">
        <v>3529</v>
      </c>
      <c r="J9452" s="155" t="s">
        <v>3549</v>
      </c>
      <c r="K9452" s="170"/>
      <c r="L9452" s="170"/>
      <c r="M9452" s="402"/>
      <c r="N9452" s="170">
        <v>1</v>
      </c>
      <c r="O9452" s="170">
        <v>2</v>
      </c>
      <c r="P9452" s="402">
        <v>3416.67</v>
      </c>
    </row>
    <row r="9453" spans="1:16" ht="33.75" x14ac:dyDescent="0.2">
      <c r="A9453" s="406" t="s">
        <v>3527</v>
      </c>
      <c r="B9453" s="406" t="s">
        <v>3526</v>
      </c>
      <c r="C9453" s="170" t="s">
        <v>2594</v>
      </c>
      <c r="D9453" s="405" t="s">
        <v>3598</v>
      </c>
      <c r="E9453" s="404">
        <v>3500</v>
      </c>
      <c r="F9453" s="434" t="s">
        <v>3685</v>
      </c>
      <c r="G9453" s="403" t="s">
        <v>3684</v>
      </c>
      <c r="H9453" s="170" t="s">
        <v>3533</v>
      </c>
      <c r="I9453" s="170" t="s">
        <v>3534</v>
      </c>
      <c r="J9453" s="155" t="s">
        <v>3533</v>
      </c>
      <c r="K9453" s="170"/>
      <c r="L9453" s="170"/>
      <c r="M9453" s="402"/>
      <c r="N9453" s="170">
        <v>1</v>
      </c>
      <c r="O9453" s="170">
        <v>6</v>
      </c>
      <c r="P9453" s="402">
        <v>21000</v>
      </c>
    </row>
    <row r="9454" spans="1:16" ht="33.75" x14ac:dyDescent="0.2">
      <c r="A9454" s="406" t="s">
        <v>3527</v>
      </c>
      <c r="B9454" s="406" t="s">
        <v>3526</v>
      </c>
      <c r="C9454" s="170" t="s">
        <v>2594</v>
      </c>
      <c r="D9454" s="405" t="s">
        <v>3580</v>
      </c>
      <c r="E9454" s="404">
        <v>1800</v>
      </c>
      <c r="F9454" s="434" t="s">
        <v>3683</v>
      </c>
      <c r="G9454" s="403" t="s">
        <v>3682</v>
      </c>
      <c r="H9454" s="170" t="s">
        <v>3533</v>
      </c>
      <c r="I9454" s="170" t="s">
        <v>3529</v>
      </c>
      <c r="J9454" s="155" t="s">
        <v>3533</v>
      </c>
      <c r="K9454" s="170"/>
      <c r="L9454" s="170"/>
      <c r="M9454" s="402"/>
      <c r="N9454" s="170">
        <v>1</v>
      </c>
      <c r="O9454" s="170">
        <v>6</v>
      </c>
      <c r="P9454" s="402">
        <v>10800</v>
      </c>
    </row>
    <row r="9455" spans="1:16" ht="33.75" x14ac:dyDescent="0.2">
      <c r="A9455" s="406" t="s">
        <v>3527</v>
      </c>
      <c r="B9455" s="406" t="s">
        <v>3526</v>
      </c>
      <c r="C9455" s="170" t="s">
        <v>2594</v>
      </c>
      <c r="D9455" s="405" t="s">
        <v>3681</v>
      </c>
      <c r="E9455" s="404">
        <v>6500</v>
      </c>
      <c r="F9455" s="434" t="s">
        <v>3680</v>
      </c>
      <c r="G9455" s="403" t="s">
        <v>3679</v>
      </c>
      <c r="H9455" s="170" t="s">
        <v>3678</v>
      </c>
      <c r="I9455" s="170" t="s">
        <v>3529</v>
      </c>
      <c r="J9455" s="155" t="s">
        <v>3678</v>
      </c>
      <c r="K9455" s="170"/>
      <c r="L9455" s="170"/>
      <c r="M9455" s="402"/>
      <c r="N9455" s="170">
        <v>1</v>
      </c>
      <c r="O9455" s="170">
        <v>2</v>
      </c>
      <c r="P9455" s="402">
        <v>13000</v>
      </c>
    </row>
    <row r="9456" spans="1:16" ht="33.75" x14ac:dyDescent="0.2">
      <c r="A9456" s="406" t="s">
        <v>3527</v>
      </c>
      <c r="B9456" s="406" t="s">
        <v>3526</v>
      </c>
      <c r="C9456" s="170" t="s">
        <v>2594</v>
      </c>
      <c r="D9456" s="405" t="s">
        <v>3677</v>
      </c>
      <c r="E9456" s="404">
        <v>2200</v>
      </c>
      <c r="F9456" s="434" t="s">
        <v>3676</v>
      </c>
      <c r="G9456" s="403" t="s">
        <v>3675</v>
      </c>
      <c r="H9456" s="170" t="s">
        <v>3674</v>
      </c>
      <c r="I9456" s="170" t="s">
        <v>3534</v>
      </c>
      <c r="J9456" s="155" t="s">
        <v>3674</v>
      </c>
      <c r="K9456" s="170"/>
      <c r="L9456" s="170"/>
      <c r="M9456" s="402"/>
      <c r="N9456" s="170">
        <v>1</v>
      </c>
      <c r="O9456" s="170">
        <v>6</v>
      </c>
      <c r="P9456" s="402">
        <v>13200</v>
      </c>
    </row>
    <row r="9457" spans="1:16" ht="33.75" x14ac:dyDescent="0.2">
      <c r="A9457" s="406" t="s">
        <v>3527</v>
      </c>
      <c r="B9457" s="406" t="s">
        <v>3526</v>
      </c>
      <c r="C9457" s="170" t="s">
        <v>2594</v>
      </c>
      <c r="D9457" s="405" t="s">
        <v>3673</v>
      </c>
      <c r="E9457" s="404">
        <v>1950</v>
      </c>
      <c r="F9457" s="434" t="s">
        <v>3672</v>
      </c>
      <c r="G9457" s="403" t="s">
        <v>3671</v>
      </c>
      <c r="H9457" s="170" t="s">
        <v>3542</v>
      </c>
      <c r="I9457" s="170" t="s">
        <v>3529</v>
      </c>
      <c r="J9457" s="155" t="s">
        <v>3542</v>
      </c>
      <c r="K9457" s="170"/>
      <c r="L9457" s="170"/>
      <c r="M9457" s="402"/>
      <c r="N9457" s="170">
        <v>1</v>
      </c>
      <c r="O9457" s="170">
        <v>6</v>
      </c>
      <c r="P9457" s="402">
        <v>11700</v>
      </c>
    </row>
    <row r="9458" spans="1:16" ht="33.75" x14ac:dyDescent="0.2">
      <c r="A9458" s="406" t="s">
        <v>3527</v>
      </c>
      <c r="B9458" s="406" t="s">
        <v>3526</v>
      </c>
      <c r="C9458" s="170" t="s">
        <v>2594</v>
      </c>
      <c r="D9458" s="405" t="s">
        <v>3670</v>
      </c>
      <c r="E9458" s="404">
        <v>3950</v>
      </c>
      <c r="F9458" s="434" t="s">
        <v>3669</v>
      </c>
      <c r="G9458" s="403" t="s">
        <v>3668</v>
      </c>
      <c r="H9458" s="170"/>
      <c r="I9458" s="170" t="s">
        <v>3529</v>
      </c>
      <c r="J9458" s="155"/>
      <c r="K9458" s="170"/>
      <c r="L9458" s="170"/>
      <c r="M9458" s="402"/>
      <c r="N9458" s="170">
        <v>1</v>
      </c>
      <c r="O9458" s="170">
        <v>6</v>
      </c>
      <c r="P9458" s="402">
        <v>23700</v>
      </c>
    </row>
    <row r="9459" spans="1:16" ht="33.75" x14ac:dyDescent="0.2">
      <c r="A9459" s="406" t="s">
        <v>3527</v>
      </c>
      <c r="B9459" s="406" t="s">
        <v>3526</v>
      </c>
      <c r="C9459" s="170" t="s">
        <v>2594</v>
      </c>
      <c r="D9459" s="405" t="s">
        <v>3667</v>
      </c>
      <c r="E9459" s="404">
        <v>3500</v>
      </c>
      <c r="F9459" s="434" t="s">
        <v>3666</v>
      </c>
      <c r="G9459" s="403" t="s">
        <v>3665</v>
      </c>
      <c r="H9459" s="170"/>
      <c r="I9459" s="170" t="s">
        <v>3664</v>
      </c>
      <c r="J9459" s="155"/>
      <c r="K9459" s="170"/>
      <c r="L9459" s="170"/>
      <c r="M9459" s="402"/>
      <c r="N9459" s="170">
        <v>1</v>
      </c>
      <c r="O9459" s="170">
        <v>5</v>
      </c>
      <c r="P9459" s="402">
        <v>17383.330000000002</v>
      </c>
    </row>
    <row r="9460" spans="1:16" ht="33.75" x14ac:dyDescent="0.2">
      <c r="A9460" s="406" t="s">
        <v>3527</v>
      </c>
      <c r="B9460" s="406" t="s">
        <v>3526</v>
      </c>
      <c r="C9460" s="170" t="s">
        <v>2594</v>
      </c>
      <c r="D9460" s="405" t="s">
        <v>3655</v>
      </c>
      <c r="E9460" s="404">
        <v>2057</v>
      </c>
      <c r="F9460" s="434" t="s">
        <v>3663</v>
      </c>
      <c r="G9460" s="403" t="s">
        <v>3662</v>
      </c>
      <c r="H9460" s="170" t="s">
        <v>3574</v>
      </c>
      <c r="I9460" s="170" t="s">
        <v>3534</v>
      </c>
      <c r="J9460" s="155" t="s">
        <v>3574</v>
      </c>
      <c r="K9460" s="170"/>
      <c r="L9460" s="170"/>
      <c r="M9460" s="402"/>
      <c r="N9460" s="170">
        <v>1</v>
      </c>
      <c r="O9460" s="170">
        <v>6</v>
      </c>
      <c r="P9460" s="402">
        <v>12342</v>
      </c>
    </row>
    <row r="9461" spans="1:16" ht="33.75" x14ac:dyDescent="0.2">
      <c r="A9461" s="406" t="s">
        <v>3527</v>
      </c>
      <c r="B9461" s="406" t="s">
        <v>2595</v>
      </c>
      <c r="C9461" s="170" t="s">
        <v>2594</v>
      </c>
      <c r="D9461" s="405" t="s">
        <v>3616</v>
      </c>
      <c r="E9461" s="404">
        <v>3000</v>
      </c>
      <c r="F9461" s="434" t="s">
        <v>3661</v>
      </c>
      <c r="G9461" s="403" t="s">
        <v>3660</v>
      </c>
      <c r="H9461" s="170" t="s">
        <v>3659</v>
      </c>
      <c r="I9461" s="170" t="s">
        <v>3534</v>
      </c>
      <c r="J9461" s="155" t="s">
        <v>3659</v>
      </c>
      <c r="K9461" s="170"/>
      <c r="L9461" s="170"/>
      <c r="M9461" s="402"/>
      <c r="N9461" s="170">
        <v>1</v>
      </c>
      <c r="O9461" s="170">
        <v>2</v>
      </c>
      <c r="P9461" s="402">
        <v>5100</v>
      </c>
    </row>
    <row r="9462" spans="1:16" ht="33.75" x14ac:dyDescent="0.2">
      <c r="A9462" s="406" t="s">
        <v>3527</v>
      </c>
      <c r="B9462" s="406" t="s">
        <v>3526</v>
      </c>
      <c r="C9462" s="170" t="s">
        <v>2594</v>
      </c>
      <c r="D9462" s="405" t="s">
        <v>3658</v>
      </c>
      <c r="E9462" s="404">
        <v>2000</v>
      </c>
      <c r="F9462" s="434" t="s">
        <v>3657</v>
      </c>
      <c r="G9462" s="403" t="s">
        <v>3656</v>
      </c>
      <c r="H9462" s="170" t="s">
        <v>3542</v>
      </c>
      <c r="I9462" s="170" t="s">
        <v>3534</v>
      </c>
      <c r="J9462" s="155" t="s">
        <v>3542</v>
      </c>
      <c r="K9462" s="170"/>
      <c r="L9462" s="170"/>
      <c r="M9462" s="402"/>
      <c r="N9462" s="170">
        <v>1</v>
      </c>
      <c r="O9462" s="170">
        <v>6</v>
      </c>
      <c r="P9462" s="402">
        <v>12000</v>
      </c>
    </row>
    <row r="9463" spans="1:16" ht="33.75" x14ac:dyDescent="0.2">
      <c r="A9463" s="406" t="s">
        <v>3527</v>
      </c>
      <c r="B9463" s="406" t="s">
        <v>3526</v>
      </c>
      <c r="C9463" s="170" t="s">
        <v>2594</v>
      </c>
      <c r="D9463" s="405" t="s">
        <v>3655</v>
      </c>
      <c r="E9463" s="404">
        <v>2057</v>
      </c>
      <c r="F9463" s="434" t="s">
        <v>3654</v>
      </c>
      <c r="G9463" s="403" t="s">
        <v>3653</v>
      </c>
      <c r="H9463" s="170" t="s">
        <v>3574</v>
      </c>
      <c r="I9463" s="170" t="s">
        <v>3529</v>
      </c>
      <c r="J9463" s="155" t="s">
        <v>3574</v>
      </c>
      <c r="K9463" s="170"/>
      <c r="L9463" s="170"/>
      <c r="M9463" s="402"/>
      <c r="N9463" s="170">
        <v>1</v>
      </c>
      <c r="O9463" s="170">
        <v>5</v>
      </c>
      <c r="P9463" s="402">
        <v>9530.77</v>
      </c>
    </row>
    <row r="9464" spans="1:16" ht="33.75" x14ac:dyDescent="0.2">
      <c r="A9464" s="406" t="s">
        <v>3527</v>
      </c>
      <c r="B9464" s="406" t="s">
        <v>3526</v>
      </c>
      <c r="C9464" s="170" t="s">
        <v>2594</v>
      </c>
      <c r="D9464" s="405" t="s">
        <v>3652</v>
      </c>
      <c r="E9464" s="404">
        <v>5000</v>
      </c>
      <c r="F9464" s="434" t="s">
        <v>3651</v>
      </c>
      <c r="G9464" s="403" t="s">
        <v>3650</v>
      </c>
      <c r="H9464" s="170" t="s">
        <v>3542</v>
      </c>
      <c r="I9464" s="170" t="s">
        <v>3529</v>
      </c>
      <c r="J9464" s="155" t="s">
        <v>3542</v>
      </c>
      <c r="K9464" s="170"/>
      <c r="L9464" s="170"/>
      <c r="M9464" s="402"/>
      <c r="N9464" s="170">
        <v>1</v>
      </c>
      <c r="O9464" s="170">
        <v>4</v>
      </c>
      <c r="P9464" s="402">
        <v>20000</v>
      </c>
    </row>
    <row r="9465" spans="1:16" ht="33.75" x14ac:dyDescent="0.2">
      <c r="A9465" s="406" t="s">
        <v>3527</v>
      </c>
      <c r="B9465" s="406" t="s">
        <v>3526</v>
      </c>
      <c r="C9465" s="170" t="s">
        <v>2594</v>
      </c>
      <c r="D9465" s="405" t="s">
        <v>3632</v>
      </c>
      <c r="E9465" s="404">
        <v>2500</v>
      </c>
      <c r="F9465" s="434" t="s">
        <v>3649</v>
      </c>
      <c r="G9465" s="403" t="s">
        <v>3648</v>
      </c>
      <c r="H9465" s="170" t="s">
        <v>3542</v>
      </c>
      <c r="I9465" s="170" t="s">
        <v>3623</v>
      </c>
      <c r="J9465" s="155" t="s">
        <v>3623</v>
      </c>
      <c r="K9465" s="170"/>
      <c r="L9465" s="170"/>
      <c r="M9465" s="402"/>
      <c r="N9465" s="170">
        <v>1</v>
      </c>
      <c r="O9465" s="170">
        <v>6</v>
      </c>
      <c r="P9465" s="402">
        <v>15000</v>
      </c>
    </row>
    <row r="9466" spans="1:16" ht="33.75" x14ac:dyDescent="0.2">
      <c r="A9466" s="406" t="s">
        <v>3527</v>
      </c>
      <c r="B9466" s="406" t="s">
        <v>3526</v>
      </c>
      <c r="C9466" s="170" t="s">
        <v>2594</v>
      </c>
      <c r="D9466" s="405" t="s">
        <v>3598</v>
      </c>
      <c r="E9466" s="404">
        <v>3500</v>
      </c>
      <c r="F9466" s="434" t="s">
        <v>3647</v>
      </c>
      <c r="G9466" s="403" t="s">
        <v>3646</v>
      </c>
      <c r="H9466" s="170" t="s">
        <v>3645</v>
      </c>
      <c r="I9466" s="170" t="s">
        <v>3534</v>
      </c>
      <c r="J9466" s="155" t="s">
        <v>3645</v>
      </c>
      <c r="K9466" s="170"/>
      <c r="L9466" s="170"/>
      <c r="M9466" s="402"/>
      <c r="N9466" s="170">
        <v>1</v>
      </c>
      <c r="O9466" s="170">
        <v>6</v>
      </c>
      <c r="P9466" s="402">
        <v>20838.669999999998</v>
      </c>
    </row>
    <row r="9467" spans="1:16" ht="33.75" x14ac:dyDescent="0.2">
      <c r="A9467" s="406" t="s">
        <v>3527</v>
      </c>
      <c r="B9467" s="406" t="s">
        <v>2595</v>
      </c>
      <c r="C9467" s="170" t="s">
        <v>2594</v>
      </c>
      <c r="D9467" s="405" t="s">
        <v>3616</v>
      </c>
      <c r="E9467" s="404">
        <v>3000</v>
      </c>
      <c r="F9467" s="434" t="s">
        <v>3644</v>
      </c>
      <c r="G9467" s="403" t="s">
        <v>3643</v>
      </c>
      <c r="H9467" s="170" t="s">
        <v>3642</v>
      </c>
      <c r="I9467" s="170" t="s">
        <v>3529</v>
      </c>
      <c r="J9467" s="155" t="s">
        <v>3642</v>
      </c>
      <c r="K9467" s="170"/>
      <c r="L9467" s="170"/>
      <c r="M9467" s="402"/>
      <c r="N9467" s="170">
        <v>1</v>
      </c>
      <c r="O9467" s="170">
        <v>2</v>
      </c>
      <c r="P9467" s="402">
        <v>5100</v>
      </c>
    </row>
    <row r="9468" spans="1:16" ht="33.75" x14ac:dyDescent="0.2">
      <c r="A9468" s="406" t="s">
        <v>3527</v>
      </c>
      <c r="B9468" s="406" t="s">
        <v>3526</v>
      </c>
      <c r="C9468" s="170" t="s">
        <v>2594</v>
      </c>
      <c r="D9468" s="405" t="s">
        <v>3598</v>
      </c>
      <c r="E9468" s="404">
        <v>3500</v>
      </c>
      <c r="F9468" s="434" t="s">
        <v>3641</v>
      </c>
      <c r="G9468" s="403" t="s">
        <v>3640</v>
      </c>
      <c r="H9468" s="170" t="s">
        <v>3574</v>
      </c>
      <c r="I9468" s="170" t="s">
        <v>3522</v>
      </c>
      <c r="J9468" s="155" t="s">
        <v>3574</v>
      </c>
      <c r="K9468" s="170"/>
      <c r="L9468" s="170"/>
      <c r="M9468" s="402"/>
      <c r="N9468" s="170">
        <v>1</v>
      </c>
      <c r="O9468" s="170">
        <v>6</v>
      </c>
      <c r="P9468" s="402">
        <v>21000</v>
      </c>
    </row>
    <row r="9469" spans="1:16" ht="33.75" x14ac:dyDescent="0.2">
      <c r="A9469" s="406" t="s">
        <v>3527</v>
      </c>
      <c r="B9469" s="406" t="s">
        <v>3526</v>
      </c>
      <c r="C9469" s="170" t="s">
        <v>2594</v>
      </c>
      <c r="D9469" s="405" t="s">
        <v>3548</v>
      </c>
      <c r="E9469" s="404">
        <v>3000</v>
      </c>
      <c r="F9469" s="434" t="s">
        <v>3639</v>
      </c>
      <c r="G9469" s="403" t="s">
        <v>3638</v>
      </c>
      <c r="H9469" s="170" t="s">
        <v>3567</v>
      </c>
      <c r="I9469" s="170" t="s">
        <v>3529</v>
      </c>
      <c r="J9469" s="155" t="s">
        <v>3567</v>
      </c>
      <c r="K9469" s="170"/>
      <c r="L9469" s="170"/>
      <c r="M9469" s="402"/>
      <c r="N9469" s="170">
        <v>1</v>
      </c>
      <c r="O9469" s="170">
        <v>6</v>
      </c>
      <c r="P9469" s="402">
        <v>18000</v>
      </c>
    </row>
    <row r="9470" spans="1:16" ht="33.75" x14ac:dyDescent="0.2">
      <c r="A9470" s="406" t="s">
        <v>3527</v>
      </c>
      <c r="B9470" s="406" t="s">
        <v>3526</v>
      </c>
      <c r="C9470" s="170" t="s">
        <v>2594</v>
      </c>
      <c r="D9470" s="405" t="s">
        <v>3601</v>
      </c>
      <c r="E9470" s="404">
        <v>2057</v>
      </c>
      <c r="F9470" s="434" t="s">
        <v>3637</v>
      </c>
      <c r="G9470" s="403" t="s">
        <v>3636</v>
      </c>
      <c r="H9470" s="170" t="s">
        <v>3574</v>
      </c>
      <c r="I9470" s="170" t="s">
        <v>3529</v>
      </c>
      <c r="J9470" s="155" t="s">
        <v>3574</v>
      </c>
      <c r="K9470" s="170"/>
      <c r="L9470" s="170"/>
      <c r="M9470" s="402"/>
      <c r="N9470" s="170">
        <v>1</v>
      </c>
      <c r="O9470" s="170">
        <v>6</v>
      </c>
      <c r="P9470" s="402">
        <v>12342</v>
      </c>
    </row>
    <row r="9471" spans="1:16" ht="33.75" x14ac:dyDescent="0.2">
      <c r="A9471" s="406" t="s">
        <v>3527</v>
      </c>
      <c r="B9471" s="406" t="s">
        <v>3526</v>
      </c>
      <c r="C9471" s="170" t="s">
        <v>2594</v>
      </c>
      <c r="D9471" s="405" t="s">
        <v>3635</v>
      </c>
      <c r="E9471" s="404">
        <v>3000</v>
      </c>
      <c r="F9471" s="434" t="s">
        <v>3634</v>
      </c>
      <c r="G9471" s="403" t="s">
        <v>3633</v>
      </c>
      <c r="H9471" s="170" t="s">
        <v>3574</v>
      </c>
      <c r="I9471" s="170" t="s">
        <v>3529</v>
      </c>
      <c r="J9471" s="155" t="s">
        <v>3574</v>
      </c>
      <c r="K9471" s="170"/>
      <c r="L9471" s="170"/>
      <c r="M9471" s="402"/>
      <c r="N9471" s="170">
        <v>1</v>
      </c>
      <c r="O9471" s="170">
        <v>6</v>
      </c>
      <c r="P9471" s="402">
        <v>18000</v>
      </c>
    </row>
    <row r="9472" spans="1:16" ht="33.75" x14ac:dyDescent="0.2">
      <c r="A9472" s="406" t="s">
        <v>3527</v>
      </c>
      <c r="B9472" s="406" t="s">
        <v>3526</v>
      </c>
      <c r="C9472" s="170" t="s">
        <v>2594</v>
      </c>
      <c r="D9472" s="405" t="s">
        <v>3632</v>
      </c>
      <c r="E9472" s="404">
        <v>2500</v>
      </c>
      <c r="F9472" s="434" t="s">
        <v>3631</v>
      </c>
      <c r="G9472" s="403" t="s">
        <v>3630</v>
      </c>
      <c r="H9472" s="170" t="s">
        <v>3629</v>
      </c>
      <c r="I9472" s="170" t="s">
        <v>3628</v>
      </c>
      <c r="J9472" s="155" t="s">
        <v>3628</v>
      </c>
      <c r="K9472" s="170"/>
      <c r="L9472" s="170"/>
      <c r="M9472" s="402"/>
      <c r="N9472" s="170">
        <v>1</v>
      </c>
      <c r="O9472" s="170">
        <v>6</v>
      </c>
      <c r="P9472" s="402">
        <v>15000</v>
      </c>
    </row>
    <row r="9473" spans="1:16" ht="33.75" x14ac:dyDescent="0.2">
      <c r="A9473" s="406" t="s">
        <v>3527</v>
      </c>
      <c r="B9473" s="406" t="s">
        <v>3526</v>
      </c>
      <c r="C9473" s="170" t="s">
        <v>2594</v>
      </c>
      <c r="D9473" s="405" t="s">
        <v>3627</v>
      </c>
      <c r="E9473" s="404">
        <v>3500</v>
      </c>
      <c r="F9473" s="434" t="s">
        <v>3626</v>
      </c>
      <c r="G9473" s="403" t="s">
        <v>3625</v>
      </c>
      <c r="H9473" s="170" t="s">
        <v>3624</v>
      </c>
      <c r="I9473" s="170" t="s">
        <v>3623</v>
      </c>
      <c r="J9473" s="155" t="s">
        <v>3623</v>
      </c>
      <c r="K9473" s="170"/>
      <c r="L9473" s="170"/>
      <c r="M9473" s="402"/>
      <c r="N9473" s="170">
        <v>1</v>
      </c>
      <c r="O9473" s="170">
        <v>6</v>
      </c>
      <c r="P9473" s="402">
        <v>21000</v>
      </c>
    </row>
    <row r="9474" spans="1:16" ht="33.75" x14ac:dyDescent="0.2">
      <c r="A9474" s="406" t="s">
        <v>3527</v>
      </c>
      <c r="B9474" s="406" t="s">
        <v>2595</v>
      </c>
      <c r="C9474" s="170" t="s">
        <v>2594</v>
      </c>
      <c r="D9474" s="405" t="s">
        <v>3616</v>
      </c>
      <c r="E9474" s="404">
        <v>3000</v>
      </c>
      <c r="F9474" s="434" t="s">
        <v>3622</v>
      </c>
      <c r="G9474" s="403" t="s">
        <v>3621</v>
      </c>
      <c r="H9474" s="170" t="s">
        <v>3549</v>
      </c>
      <c r="I9474" s="170" t="s">
        <v>3534</v>
      </c>
      <c r="J9474" s="155" t="s">
        <v>3549</v>
      </c>
      <c r="K9474" s="170"/>
      <c r="L9474" s="170"/>
      <c r="M9474" s="402"/>
      <c r="N9474" s="170">
        <v>1</v>
      </c>
      <c r="O9474" s="170">
        <v>2</v>
      </c>
      <c r="P9474" s="402">
        <v>5100</v>
      </c>
    </row>
    <row r="9475" spans="1:16" ht="33.75" x14ac:dyDescent="0.2">
      <c r="A9475" s="406" t="s">
        <v>3527</v>
      </c>
      <c r="B9475" s="406" t="s">
        <v>3526</v>
      </c>
      <c r="C9475" s="170" t="s">
        <v>2594</v>
      </c>
      <c r="D9475" s="405" t="s">
        <v>3620</v>
      </c>
      <c r="E9475" s="404">
        <v>7750</v>
      </c>
      <c r="F9475" s="434" t="s">
        <v>3619</v>
      </c>
      <c r="G9475" s="403" t="s">
        <v>3618</v>
      </c>
      <c r="H9475" s="170" t="s">
        <v>3617</v>
      </c>
      <c r="I9475" s="170" t="s">
        <v>3534</v>
      </c>
      <c r="J9475" s="155" t="s">
        <v>3617</v>
      </c>
      <c r="K9475" s="170"/>
      <c r="L9475" s="170"/>
      <c r="M9475" s="402"/>
      <c r="N9475" s="170">
        <v>1</v>
      </c>
      <c r="O9475" s="170">
        <v>6</v>
      </c>
      <c r="P9475" s="402">
        <v>46500</v>
      </c>
    </row>
    <row r="9476" spans="1:16" ht="33.75" x14ac:dyDescent="0.2">
      <c r="A9476" s="406" t="s">
        <v>3527</v>
      </c>
      <c r="B9476" s="406" t="s">
        <v>2595</v>
      </c>
      <c r="C9476" s="170" t="s">
        <v>2594</v>
      </c>
      <c r="D9476" s="405" t="s">
        <v>3616</v>
      </c>
      <c r="E9476" s="404">
        <v>3000</v>
      </c>
      <c r="F9476" s="434" t="s">
        <v>3615</v>
      </c>
      <c r="G9476" s="403" t="s">
        <v>3614</v>
      </c>
      <c r="H9476" s="170" t="s">
        <v>3549</v>
      </c>
      <c r="I9476" s="170" t="s">
        <v>3560</v>
      </c>
      <c r="J9476" s="155" t="s">
        <v>3549</v>
      </c>
      <c r="K9476" s="170"/>
      <c r="L9476" s="170"/>
      <c r="M9476" s="402"/>
      <c r="N9476" s="170">
        <v>1</v>
      </c>
      <c r="O9476" s="170">
        <v>2</v>
      </c>
      <c r="P9476" s="402">
        <v>5100</v>
      </c>
    </row>
    <row r="9477" spans="1:16" ht="33.75" x14ac:dyDescent="0.2">
      <c r="A9477" s="406" t="s">
        <v>3527</v>
      </c>
      <c r="B9477" s="406" t="s">
        <v>3526</v>
      </c>
      <c r="C9477" s="170" t="s">
        <v>2594</v>
      </c>
      <c r="D9477" s="405" t="s">
        <v>3566</v>
      </c>
      <c r="E9477" s="404">
        <v>2500</v>
      </c>
      <c r="F9477" s="434" t="s">
        <v>3613</v>
      </c>
      <c r="G9477" s="403" t="s">
        <v>3612</v>
      </c>
      <c r="H9477" s="170" t="s">
        <v>3611</v>
      </c>
      <c r="I9477" s="170" t="s">
        <v>3534</v>
      </c>
      <c r="J9477" s="155" t="s">
        <v>3611</v>
      </c>
      <c r="K9477" s="170"/>
      <c r="L9477" s="170"/>
      <c r="M9477" s="402"/>
      <c r="N9477" s="170">
        <v>1</v>
      </c>
      <c r="O9477" s="170">
        <v>6</v>
      </c>
      <c r="P9477" s="402">
        <v>15000</v>
      </c>
    </row>
    <row r="9478" spans="1:16" ht="33.75" x14ac:dyDescent="0.2">
      <c r="A9478" s="406" t="s">
        <v>3527</v>
      </c>
      <c r="B9478" s="406" t="s">
        <v>3526</v>
      </c>
      <c r="C9478" s="170" t="s">
        <v>2594</v>
      </c>
      <c r="D9478" s="405" t="s">
        <v>3610</v>
      </c>
      <c r="E9478" s="404">
        <v>2500</v>
      </c>
      <c r="F9478" s="434" t="s">
        <v>3609</v>
      </c>
      <c r="G9478" s="403" t="s">
        <v>3608</v>
      </c>
      <c r="H9478" s="170" t="s">
        <v>3533</v>
      </c>
      <c r="I9478" s="170" t="s">
        <v>3534</v>
      </c>
      <c r="J9478" s="155" t="s">
        <v>3533</v>
      </c>
      <c r="K9478" s="170"/>
      <c r="L9478" s="170"/>
      <c r="M9478" s="402"/>
      <c r="N9478" s="170">
        <v>1</v>
      </c>
      <c r="O9478" s="170">
        <v>6</v>
      </c>
      <c r="P9478" s="402">
        <v>15000</v>
      </c>
    </row>
    <row r="9479" spans="1:16" ht="33.75" x14ac:dyDescent="0.2">
      <c r="A9479" s="406" t="s">
        <v>3527</v>
      </c>
      <c r="B9479" s="406" t="s">
        <v>3526</v>
      </c>
      <c r="C9479" s="170" t="s">
        <v>2594</v>
      </c>
      <c r="D9479" s="405" t="s">
        <v>3607</v>
      </c>
      <c r="E9479" s="404">
        <v>2500</v>
      </c>
      <c r="F9479" s="434" t="s">
        <v>3606</v>
      </c>
      <c r="G9479" s="403" t="s">
        <v>3605</v>
      </c>
      <c r="H9479" s="170" t="s">
        <v>3533</v>
      </c>
      <c r="I9479" s="170" t="s">
        <v>3529</v>
      </c>
      <c r="J9479" s="155" t="s">
        <v>3533</v>
      </c>
      <c r="K9479" s="170"/>
      <c r="L9479" s="170"/>
      <c r="M9479" s="402"/>
      <c r="N9479" s="170">
        <v>1</v>
      </c>
      <c r="O9479" s="170">
        <v>6</v>
      </c>
      <c r="P9479" s="402">
        <v>15000</v>
      </c>
    </row>
    <row r="9480" spans="1:16" ht="33.75" x14ac:dyDescent="0.2">
      <c r="A9480" s="406" t="s">
        <v>3527</v>
      </c>
      <c r="B9480" s="406" t="s">
        <v>3526</v>
      </c>
      <c r="C9480" s="170" t="s">
        <v>2594</v>
      </c>
      <c r="D9480" s="405" t="s">
        <v>3598</v>
      </c>
      <c r="E9480" s="404">
        <v>3500</v>
      </c>
      <c r="F9480" s="434" t="s">
        <v>3604</v>
      </c>
      <c r="G9480" s="403" t="s">
        <v>3603</v>
      </c>
      <c r="H9480" s="170" t="s">
        <v>3602</v>
      </c>
      <c r="I9480" s="170" t="s">
        <v>3534</v>
      </c>
      <c r="J9480" s="155" t="s">
        <v>3602</v>
      </c>
      <c r="K9480" s="170"/>
      <c r="L9480" s="170"/>
      <c r="M9480" s="402"/>
      <c r="N9480" s="170">
        <v>1</v>
      </c>
      <c r="O9480" s="170">
        <v>6</v>
      </c>
      <c r="P9480" s="402">
        <v>21000</v>
      </c>
    </row>
    <row r="9481" spans="1:16" ht="33.75" x14ac:dyDescent="0.2">
      <c r="A9481" s="406" t="s">
        <v>3527</v>
      </c>
      <c r="B9481" s="406" t="s">
        <v>3526</v>
      </c>
      <c r="C9481" s="170" t="s">
        <v>2594</v>
      </c>
      <c r="D9481" s="405" t="s">
        <v>3601</v>
      </c>
      <c r="E9481" s="404">
        <v>2057</v>
      </c>
      <c r="F9481" s="434" t="s">
        <v>3600</v>
      </c>
      <c r="G9481" s="403" t="s">
        <v>3599</v>
      </c>
      <c r="H9481" s="170" t="s">
        <v>3567</v>
      </c>
      <c r="I9481" s="170" t="s">
        <v>3534</v>
      </c>
      <c r="J9481" s="155" t="s">
        <v>3567</v>
      </c>
      <c r="K9481" s="170"/>
      <c r="L9481" s="170"/>
      <c r="M9481" s="402"/>
      <c r="N9481" s="170">
        <v>1</v>
      </c>
      <c r="O9481" s="170">
        <v>6</v>
      </c>
      <c r="P9481" s="402">
        <v>12342</v>
      </c>
    </row>
    <row r="9482" spans="1:16" ht="33.75" x14ac:dyDescent="0.2">
      <c r="A9482" s="406" t="s">
        <v>3527</v>
      </c>
      <c r="B9482" s="406" t="s">
        <v>3526</v>
      </c>
      <c r="C9482" s="170" t="s">
        <v>2594</v>
      </c>
      <c r="D9482" s="405" t="s">
        <v>3598</v>
      </c>
      <c r="E9482" s="404">
        <v>3500</v>
      </c>
      <c r="F9482" s="434" t="s">
        <v>3597</v>
      </c>
      <c r="G9482" s="403" t="s">
        <v>3596</v>
      </c>
      <c r="H9482" s="170" t="s">
        <v>3595</v>
      </c>
      <c r="I9482" s="170" t="s">
        <v>3534</v>
      </c>
      <c r="J9482" s="155" t="s">
        <v>3595</v>
      </c>
      <c r="K9482" s="170"/>
      <c r="L9482" s="170"/>
      <c r="M9482" s="402"/>
      <c r="N9482" s="170">
        <v>1</v>
      </c>
      <c r="O9482" s="170">
        <v>6</v>
      </c>
      <c r="P9482" s="402">
        <v>21000</v>
      </c>
    </row>
    <row r="9483" spans="1:16" ht="33.75" x14ac:dyDescent="0.2">
      <c r="A9483" s="406" t="s">
        <v>3527</v>
      </c>
      <c r="B9483" s="406" t="s">
        <v>3526</v>
      </c>
      <c r="C9483" s="170" t="s">
        <v>2594</v>
      </c>
      <c r="D9483" s="405" t="s">
        <v>3594</v>
      </c>
      <c r="E9483" s="404">
        <v>2500</v>
      </c>
      <c r="F9483" s="434" t="s">
        <v>3593</v>
      </c>
      <c r="G9483" s="403" t="s">
        <v>3592</v>
      </c>
      <c r="H9483" s="170" t="s">
        <v>3591</v>
      </c>
      <c r="I9483" s="170" t="s">
        <v>3534</v>
      </c>
      <c r="J9483" s="155" t="s">
        <v>3591</v>
      </c>
      <c r="K9483" s="170"/>
      <c r="L9483" s="170"/>
      <c r="M9483" s="402"/>
      <c r="N9483" s="170">
        <v>1</v>
      </c>
      <c r="O9483" s="170">
        <v>6</v>
      </c>
      <c r="P9483" s="402">
        <v>15000</v>
      </c>
    </row>
    <row r="9484" spans="1:16" ht="33.75" x14ac:dyDescent="0.2">
      <c r="A9484" s="406" t="s">
        <v>3527</v>
      </c>
      <c r="B9484" s="406" t="s">
        <v>3526</v>
      </c>
      <c r="C9484" s="170" t="s">
        <v>2594</v>
      </c>
      <c r="D9484" s="405" t="s">
        <v>3548</v>
      </c>
      <c r="E9484" s="404">
        <v>3000</v>
      </c>
      <c r="F9484" s="434" t="s">
        <v>3590</v>
      </c>
      <c r="G9484" s="403" t="s">
        <v>3589</v>
      </c>
      <c r="H9484" s="170" t="s">
        <v>3574</v>
      </c>
      <c r="I9484" s="170" t="s">
        <v>3560</v>
      </c>
      <c r="J9484" s="155" t="s">
        <v>3574</v>
      </c>
      <c r="K9484" s="170"/>
      <c r="L9484" s="170"/>
      <c r="M9484" s="402"/>
      <c r="N9484" s="170">
        <v>1</v>
      </c>
      <c r="O9484" s="170">
        <v>6</v>
      </c>
      <c r="P9484" s="402">
        <v>18000</v>
      </c>
    </row>
    <row r="9485" spans="1:16" ht="33.75" x14ac:dyDescent="0.2">
      <c r="A9485" s="406" t="s">
        <v>3527</v>
      </c>
      <c r="B9485" s="406" t="s">
        <v>3526</v>
      </c>
      <c r="C9485" s="170" t="s">
        <v>2594</v>
      </c>
      <c r="D9485" s="405" t="s">
        <v>3588</v>
      </c>
      <c r="E9485" s="404">
        <v>8000</v>
      </c>
      <c r="F9485" s="434" t="s">
        <v>3587</v>
      </c>
      <c r="G9485" s="403" t="s">
        <v>3586</v>
      </c>
      <c r="H9485" s="170" t="s">
        <v>3567</v>
      </c>
      <c r="I9485" s="170" t="s">
        <v>3529</v>
      </c>
      <c r="J9485" s="155" t="s">
        <v>3567</v>
      </c>
      <c r="K9485" s="170"/>
      <c r="L9485" s="170"/>
      <c r="M9485" s="402"/>
      <c r="N9485" s="170">
        <v>1</v>
      </c>
      <c r="O9485" s="170">
        <v>6</v>
      </c>
      <c r="P9485" s="402">
        <v>48000</v>
      </c>
    </row>
    <row r="9486" spans="1:16" ht="33.75" x14ac:dyDescent="0.2">
      <c r="A9486" s="406" t="s">
        <v>3527</v>
      </c>
      <c r="B9486" s="406" t="s">
        <v>3526</v>
      </c>
      <c r="C9486" s="170" t="s">
        <v>2594</v>
      </c>
      <c r="D9486" s="405" t="s">
        <v>3585</v>
      </c>
      <c r="E9486" s="404">
        <v>5000</v>
      </c>
      <c r="F9486" s="434" t="s">
        <v>3584</v>
      </c>
      <c r="G9486" s="403" t="s">
        <v>3583</v>
      </c>
      <c r="H9486" s="170" t="s">
        <v>3570</v>
      </c>
      <c r="I9486" s="170" t="s">
        <v>3534</v>
      </c>
      <c r="J9486" s="155" t="s">
        <v>3570</v>
      </c>
      <c r="K9486" s="170"/>
      <c r="L9486" s="170"/>
      <c r="M9486" s="402"/>
      <c r="N9486" s="170">
        <v>1</v>
      </c>
      <c r="O9486" s="170">
        <v>1</v>
      </c>
      <c r="P9486" s="402">
        <v>4153.33</v>
      </c>
    </row>
    <row r="9487" spans="1:16" ht="33.75" x14ac:dyDescent="0.2">
      <c r="A9487" s="406" t="s">
        <v>3527</v>
      </c>
      <c r="B9487" s="406" t="s">
        <v>3526</v>
      </c>
      <c r="C9487" s="170" t="s">
        <v>2594</v>
      </c>
      <c r="D9487" s="405" t="s">
        <v>3566</v>
      </c>
      <c r="E9487" s="404">
        <v>2465</v>
      </c>
      <c r="F9487" s="434" t="s">
        <v>3582</v>
      </c>
      <c r="G9487" s="403" t="s">
        <v>3581</v>
      </c>
      <c r="H9487" s="170" t="s">
        <v>3574</v>
      </c>
      <c r="I9487" s="170" t="s">
        <v>3522</v>
      </c>
      <c r="J9487" s="155" t="s">
        <v>3574</v>
      </c>
      <c r="K9487" s="170"/>
      <c r="L9487" s="170"/>
      <c r="M9487" s="402"/>
      <c r="N9487" s="170">
        <v>1</v>
      </c>
      <c r="O9487" s="170">
        <v>6</v>
      </c>
      <c r="P9487" s="402">
        <v>14790</v>
      </c>
    </row>
    <row r="9488" spans="1:16" ht="33.75" x14ac:dyDescent="0.2">
      <c r="A9488" s="406" t="s">
        <v>3527</v>
      </c>
      <c r="B9488" s="406" t="s">
        <v>3526</v>
      </c>
      <c r="C9488" s="170" t="s">
        <v>2594</v>
      </c>
      <c r="D9488" s="405" t="s">
        <v>3580</v>
      </c>
      <c r="E9488" s="404">
        <v>1800</v>
      </c>
      <c r="F9488" s="434" t="s">
        <v>3579</v>
      </c>
      <c r="G9488" s="403" t="s">
        <v>3578</v>
      </c>
      <c r="H9488" s="170" t="s">
        <v>3521</v>
      </c>
      <c r="I9488" s="170" t="s">
        <v>3522</v>
      </c>
      <c r="J9488" s="155" t="s">
        <v>3521</v>
      </c>
      <c r="K9488" s="170"/>
      <c r="L9488" s="170"/>
      <c r="M9488" s="402"/>
      <c r="N9488" s="170">
        <v>1</v>
      </c>
      <c r="O9488" s="170">
        <v>6</v>
      </c>
      <c r="P9488" s="402">
        <v>9745.2000000000007</v>
      </c>
    </row>
    <row r="9489" spans="1:16" ht="33.75" x14ac:dyDescent="0.2">
      <c r="A9489" s="406" t="s">
        <v>3527</v>
      </c>
      <c r="B9489" s="406" t="s">
        <v>3526</v>
      </c>
      <c r="C9489" s="170" t="s">
        <v>2594</v>
      </c>
      <c r="D9489" s="405" t="s">
        <v>3577</v>
      </c>
      <c r="E9489" s="404">
        <v>3500</v>
      </c>
      <c r="F9489" s="434" t="s">
        <v>3576</v>
      </c>
      <c r="G9489" s="403" t="s">
        <v>3575</v>
      </c>
      <c r="H9489" s="170" t="s">
        <v>3574</v>
      </c>
      <c r="I9489" s="170" t="s">
        <v>3522</v>
      </c>
      <c r="J9489" s="155" t="s">
        <v>3574</v>
      </c>
      <c r="K9489" s="170"/>
      <c r="L9489" s="170"/>
      <c r="M9489" s="402"/>
      <c r="N9489" s="170">
        <v>1</v>
      </c>
      <c r="O9489" s="170">
        <v>6</v>
      </c>
      <c r="P9489" s="402">
        <v>14143.33</v>
      </c>
    </row>
    <row r="9490" spans="1:16" ht="33.75" x14ac:dyDescent="0.2">
      <c r="A9490" s="406" t="s">
        <v>3527</v>
      </c>
      <c r="B9490" s="406" t="s">
        <v>3526</v>
      </c>
      <c r="C9490" s="170" t="s">
        <v>2594</v>
      </c>
      <c r="D9490" s="405" t="s">
        <v>3573</v>
      </c>
      <c r="E9490" s="404">
        <v>2000</v>
      </c>
      <c r="F9490" s="434" t="s">
        <v>3572</v>
      </c>
      <c r="G9490" s="403" t="s">
        <v>3571</v>
      </c>
      <c r="H9490" s="170" t="s">
        <v>3570</v>
      </c>
      <c r="I9490" s="170" t="s">
        <v>3529</v>
      </c>
      <c r="J9490" s="155" t="s">
        <v>3570</v>
      </c>
      <c r="K9490" s="170"/>
      <c r="L9490" s="170"/>
      <c r="M9490" s="402"/>
      <c r="N9490" s="170">
        <v>1</v>
      </c>
      <c r="O9490" s="170">
        <v>6</v>
      </c>
      <c r="P9490" s="402">
        <v>12000</v>
      </c>
    </row>
    <row r="9491" spans="1:16" ht="33.75" x14ac:dyDescent="0.2">
      <c r="A9491" s="406" t="s">
        <v>3527</v>
      </c>
      <c r="B9491" s="406" t="s">
        <v>3526</v>
      </c>
      <c r="C9491" s="170" t="s">
        <v>2594</v>
      </c>
      <c r="D9491" s="405" t="s">
        <v>3548</v>
      </c>
      <c r="E9491" s="404">
        <v>3000</v>
      </c>
      <c r="F9491" s="434" t="s">
        <v>3569</v>
      </c>
      <c r="G9491" s="403" t="s">
        <v>3568</v>
      </c>
      <c r="H9491" s="170" t="s">
        <v>3567</v>
      </c>
      <c r="I9491" s="170" t="s">
        <v>3529</v>
      </c>
      <c r="J9491" s="155" t="s">
        <v>3567</v>
      </c>
      <c r="K9491" s="170"/>
      <c r="L9491" s="170"/>
      <c r="M9491" s="402"/>
      <c r="N9491" s="170">
        <v>1</v>
      </c>
      <c r="O9491" s="170">
        <v>6</v>
      </c>
      <c r="P9491" s="402">
        <v>18000</v>
      </c>
    </row>
    <row r="9492" spans="1:16" ht="33.75" x14ac:dyDescent="0.2">
      <c r="A9492" s="406" t="s">
        <v>3527</v>
      </c>
      <c r="B9492" s="406" t="s">
        <v>3526</v>
      </c>
      <c r="C9492" s="170" t="s">
        <v>2594</v>
      </c>
      <c r="D9492" s="405" t="s">
        <v>3566</v>
      </c>
      <c r="E9492" s="404">
        <v>2525</v>
      </c>
      <c r="F9492" s="434" t="s">
        <v>3565</v>
      </c>
      <c r="G9492" s="403" t="s">
        <v>3564</v>
      </c>
      <c r="H9492" s="170" t="s">
        <v>3538</v>
      </c>
      <c r="I9492" s="170" t="s">
        <v>3522</v>
      </c>
      <c r="J9492" s="155" t="s">
        <v>3538</v>
      </c>
      <c r="K9492" s="170"/>
      <c r="L9492" s="170"/>
      <c r="M9492" s="402"/>
      <c r="N9492" s="170">
        <v>1</v>
      </c>
      <c r="O9492" s="170">
        <v>6</v>
      </c>
      <c r="P9492" s="402">
        <v>15150</v>
      </c>
    </row>
    <row r="9493" spans="1:16" ht="33.75" x14ac:dyDescent="0.2">
      <c r="A9493" s="406" t="s">
        <v>3527</v>
      </c>
      <c r="B9493" s="406" t="s">
        <v>3526</v>
      </c>
      <c r="C9493" s="170" t="s">
        <v>2594</v>
      </c>
      <c r="D9493" s="405" t="s">
        <v>3563</v>
      </c>
      <c r="E9493" s="404">
        <v>2000</v>
      </c>
      <c r="F9493" s="434" t="s">
        <v>3562</v>
      </c>
      <c r="G9493" s="403" t="s">
        <v>3561</v>
      </c>
      <c r="H9493" s="170" t="s">
        <v>3559</v>
      </c>
      <c r="I9493" s="170" t="s">
        <v>3560</v>
      </c>
      <c r="J9493" s="155" t="s">
        <v>3559</v>
      </c>
      <c r="K9493" s="170"/>
      <c r="L9493" s="170"/>
      <c r="M9493" s="402"/>
      <c r="N9493" s="170">
        <v>1</v>
      </c>
      <c r="O9493" s="170">
        <v>6</v>
      </c>
      <c r="P9493" s="402">
        <v>12000</v>
      </c>
    </row>
    <row r="9494" spans="1:16" ht="33.75" x14ac:dyDescent="0.2">
      <c r="A9494" s="406" t="s">
        <v>3527</v>
      </c>
      <c r="B9494" s="406" t="s">
        <v>3526</v>
      </c>
      <c r="C9494" s="170" t="s">
        <v>2594</v>
      </c>
      <c r="D9494" s="405" t="s">
        <v>3558</v>
      </c>
      <c r="E9494" s="404">
        <v>3500</v>
      </c>
      <c r="F9494" s="434" t="s">
        <v>3557</v>
      </c>
      <c r="G9494" s="403" t="s">
        <v>3556</v>
      </c>
      <c r="H9494" s="170" t="s">
        <v>3542</v>
      </c>
      <c r="I9494" s="170" t="s">
        <v>3534</v>
      </c>
      <c r="J9494" s="155" t="s">
        <v>3542</v>
      </c>
      <c r="K9494" s="170"/>
      <c r="L9494" s="170"/>
      <c r="M9494" s="402"/>
      <c r="N9494" s="170">
        <v>1</v>
      </c>
      <c r="O9494" s="170">
        <v>6</v>
      </c>
      <c r="P9494" s="402">
        <v>21000</v>
      </c>
    </row>
    <row r="9495" spans="1:16" ht="33.75" x14ac:dyDescent="0.2">
      <c r="A9495" s="406" t="s">
        <v>3527</v>
      </c>
      <c r="B9495" s="406" t="s">
        <v>3526</v>
      </c>
      <c r="C9495" s="170" t="s">
        <v>2594</v>
      </c>
      <c r="D9495" s="405" t="s">
        <v>3555</v>
      </c>
      <c r="E9495" s="404">
        <v>3500</v>
      </c>
      <c r="F9495" s="434" t="s">
        <v>3554</v>
      </c>
      <c r="G9495" s="403" t="s">
        <v>3553</v>
      </c>
      <c r="H9495" s="170" t="s">
        <v>3533</v>
      </c>
      <c r="I9495" s="170" t="s">
        <v>3529</v>
      </c>
      <c r="J9495" s="155" t="s">
        <v>3533</v>
      </c>
      <c r="K9495" s="170"/>
      <c r="L9495" s="170"/>
      <c r="M9495" s="402"/>
      <c r="N9495" s="170">
        <v>1</v>
      </c>
      <c r="O9495" s="170">
        <v>6</v>
      </c>
      <c r="P9495" s="402">
        <v>21000</v>
      </c>
    </row>
    <row r="9496" spans="1:16" ht="33.75" x14ac:dyDescent="0.2">
      <c r="A9496" s="406" t="s">
        <v>3527</v>
      </c>
      <c r="B9496" s="406" t="s">
        <v>3526</v>
      </c>
      <c r="C9496" s="170" t="s">
        <v>2594</v>
      </c>
      <c r="D9496" s="405" t="s">
        <v>3552</v>
      </c>
      <c r="E9496" s="404">
        <v>1800</v>
      </c>
      <c r="F9496" s="434" t="s">
        <v>3551</v>
      </c>
      <c r="G9496" s="403" t="s">
        <v>3550</v>
      </c>
      <c r="H9496" s="170" t="s">
        <v>3549</v>
      </c>
      <c r="I9496" s="170" t="s">
        <v>3534</v>
      </c>
      <c r="J9496" s="155" t="s">
        <v>3549</v>
      </c>
      <c r="K9496" s="170"/>
      <c r="L9496" s="170"/>
      <c r="M9496" s="402"/>
      <c r="N9496" s="170">
        <v>1</v>
      </c>
      <c r="O9496" s="170">
        <v>6</v>
      </c>
      <c r="P9496" s="402">
        <v>10800</v>
      </c>
    </row>
    <row r="9497" spans="1:16" ht="33.75" x14ac:dyDescent="0.2">
      <c r="A9497" s="406" t="s">
        <v>3527</v>
      </c>
      <c r="B9497" s="406" t="s">
        <v>3526</v>
      </c>
      <c r="C9497" s="170" t="s">
        <v>2594</v>
      </c>
      <c r="D9497" s="405" t="s">
        <v>3548</v>
      </c>
      <c r="E9497" s="404">
        <v>3000</v>
      </c>
      <c r="F9497" s="434" t="s">
        <v>3547</v>
      </c>
      <c r="G9497" s="403" t="s">
        <v>3546</v>
      </c>
      <c r="H9497" s="170" t="s">
        <v>3533</v>
      </c>
      <c r="I9497" s="170" t="s">
        <v>3534</v>
      </c>
      <c r="J9497" s="155" t="s">
        <v>3533</v>
      </c>
      <c r="K9497" s="170"/>
      <c r="L9497" s="170"/>
      <c r="M9497" s="402"/>
      <c r="N9497" s="170">
        <v>1</v>
      </c>
      <c r="O9497" s="170">
        <v>6</v>
      </c>
      <c r="P9497" s="402">
        <v>18000</v>
      </c>
    </row>
    <row r="9498" spans="1:16" ht="33.75" x14ac:dyDescent="0.2">
      <c r="A9498" s="406" t="s">
        <v>3527</v>
      </c>
      <c r="B9498" s="406" t="s">
        <v>3526</v>
      </c>
      <c r="C9498" s="170" t="s">
        <v>2594</v>
      </c>
      <c r="D9498" s="405" t="s">
        <v>3545</v>
      </c>
      <c r="E9498" s="404">
        <v>2330</v>
      </c>
      <c r="F9498" s="434" t="s">
        <v>3544</v>
      </c>
      <c r="G9498" s="403" t="s">
        <v>3543</v>
      </c>
      <c r="H9498" s="170" t="s">
        <v>3542</v>
      </c>
      <c r="I9498" s="170" t="s">
        <v>3529</v>
      </c>
      <c r="J9498" s="155" t="s">
        <v>3542</v>
      </c>
      <c r="K9498" s="170"/>
      <c r="L9498" s="170"/>
      <c r="M9498" s="402"/>
      <c r="N9498" s="170">
        <v>1</v>
      </c>
      <c r="O9498" s="170">
        <v>6</v>
      </c>
      <c r="P9498" s="402">
        <v>13980</v>
      </c>
    </row>
    <row r="9499" spans="1:16" ht="33.75" x14ac:dyDescent="0.2">
      <c r="A9499" s="406" t="s">
        <v>3527</v>
      </c>
      <c r="B9499" s="406" t="s">
        <v>3526</v>
      </c>
      <c r="C9499" s="170" t="s">
        <v>2594</v>
      </c>
      <c r="D9499" s="405" t="s">
        <v>3541</v>
      </c>
      <c r="E9499" s="404">
        <v>1500</v>
      </c>
      <c r="F9499" s="434" t="s">
        <v>3540</v>
      </c>
      <c r="G9499" s="403" t="s">
        <v>3539</v>
      </c>
      <c r="H9499" s="170" t="s">
        <v>3538</v>
      </c>
      <c r="I9499" s="170" t="s">
        <v>3522</v>
      </c>
      <c r="J9499" s="155" t="s">
        <v>3538</v>
      </c>
      <c r="K9499" s="170"/>
      <c r="L9499" s="170"/>
      <c r="M9499" s="402"/>
      <c r="N9499" s="170">
        <v>1</v>
      </c>
      <c r="O9499" s="170">
        <v>6</v>
      </c>
      <c r="P9499" s="402">
        <v>9000</v>
      </c>
    </row>
    <row r="9500" spans="1:16" ht="33.75" x14ac:dyDescent="0.2">
      <c r="A9500" s="406" t="s">
        <v>3527</v>
      </c>
      <c r="B9500" s="406" t="s">
        <v>3526</v>
      </c>
      <c r="C9500" s="170" t="s">
        <v>2594</v>
      </c>
      <c r="D9500" s="405" t="s">
        <v>3537</v>
      </c>
      <c r="E9500" s="404">
        <v>2160</v>
      </c>
      <c r="F9500" s="434" t="s">
        <v>3536</v>
      </c>
      <c r="G9500" s="403" t="s">
        <v>3535</v>
      </c>
      <c r="H9500" s="170" t="s">
        <v>3533</v>
      </c>
      <c r="I9500" s="170" t="s">
        <v>3534</v>
      </c>
      <c r="J9500" s="155" t="s">
        <v>3533</v>
      </c>
      <c r="K9500" s="170"/>
      <c r="L9500" s="170"/>
      <c r="M9500" s="402"/>
      <c r="N9500" s="170">
        <v>1</v>
      </c>
      <c r="O9500" s="170">
        <v>6</v>
      </c>
      <c r="P9500" s="402">
        <v>12960</v>
      </c>
    </row>
    <row r="9501" spans="1:16" ht="33.75" x14ac:dyDescent="0.2">
      <c r="A9501" s="406" t="s">
        <v>3527</v>
      </c>
      <c r="B9501" s="406" t="s">
        <v>3526</v>
      </c>
      <c r="C9501" s="170" t="s">
        <v>2594</v>
      </c>
      <c r="D9501" s="405" t="s">
        <v>3532</v>
      </c>
      <c r="E9501" s="404">
        <v>3500</v>
      </c>
      <c r="F9501" s="434" t="s">
        <v>3531</v>
      </c>
      <c r="G9501" s="403" t="s">
        <v>3530</v>
      </c>
      <c r="H9501" s="170" t="s">
        <v>3528</v>
      </c>
      <c r="I9501" s="170" t="s">
        <v>3529</v>
      </c>
      <c r="J9501" s="155" t="s">
        <v>3528</v>
      </c>
      <c r="K9501" s="170"/>
      <c r="L9501" s="170"/>
      <c r="M9501" s="402"/>
      <c r="N9501" s="170">
        <v>1</v>
      </c>
      <c r="O9501" s="170">
        <v>6</v>
      </c>
      <c r="P9501" s="402">
        <v>21000</v>
      </c>
    </row>
    <row r="9502" spans="1:16" ht="34.5" thickBot="1" x14ac:dyDescent="0.25">
      <c r="A9502" s="406" t="s">
        <v>3527</v>
      </c>
      <c r="B9502" s="406" t="s">
        <v>3526</v>
      </c>
      <c r="C9502" s="170" t="s">
        <v>2594</v>
      </c>
      <c r="D9502" s="405" t="s">
        <v>3525</v>
      </c>
      <c r="E9502" s="404">
        <v>1800</v>
      </c>
      <c r="F9502" s="434" t="s">
        <v>3524</v>
      </c>
      <c r="G9502" s="403" t="s">
        <v>3523</v>
      </c>
      <c r="H9502" s="170" t="s">
        <v>3521</v>
      </c>
      <c r="I9502" s="170" t="s">
        <v>3522</v>
      </c>
      <c r="J9502" s="155" t="s">
        <v>3521</v>
      </c>
      <c r="K9502" s="170"/>
      <c r="L9502" s="170"/>
      <c r="M9502" s="402"/>
      <c r="N9502" s="170">
        <v>1</v>
      </c>
      <c r="O9502" s="170">
        <v>6</v>
      </c>
      <c r="P9502" s="402">
        <v>10800</v>
      </c>
    </row>
    <row r="9503" spans="1:16" s="390" customFormat="1" ht="12" thickBot="1" x14ac:dyDescent="0.25">
      <c r="A9503" s="401"/>
      <c r="B9503" s="399"/>
      <c r="C9503" s="399"/>
      <c r="D9503" s="398"/>
      <c r="E9503" s="400"/>
      <c r="F9503" s="399"/>
      <c r="G9503" s="398"/>
      <c r="H9503" s="398"/>
      <c r="I9503" s="397"/>
      <c r="J9503" s="396"/>
      <c r="K9503" s="395"/>
      <c r="L9503" s="394"/>
      <c r="M9503" s="431">
        <f>+SUM(M7646:M9502)</f>
        <v>31315466.33999997</v>
      </c>
      <c r="N9503" s="433"/>
      <c r="O9503" s="432"/>
      <c r="P9503" s="431">
        <f>+SUM(P7646:P9502)</f>
        <v>15220880.879999999</v>
      </c>
    </row>
    <row r="9504" spans="1:16" ht="22.5" x14ac:dyDescent="0.2">
      <c r="A9504" s="386" t="s">
        <v>2587</v>
      </c>
      <c r="M9504" s="388"/>
      <c r="P9504" s="388"/>
    </row>
    <row r="9505" spans="1:22" x14ac:dyDescent="0.2">
      <c r="M9505" s="387"/>
      <c r="P9505" s="387"/>
    </row>
    <row r="9506" spans="1:22" s="421" customFormat="1" x14ac:dyDescent="0.2">
      <c r="A9506" s="426"/>
      <c r="B9506" s="430"/>
      <c r="C9506" s="424"/>
      <c r="D9506" s="424"/>
      <c r="E9506" s="428"/>
      <c r="F9506" s="427"/>
      <c r="G9506" s="426"/>
      <c r="H9506" s="425"/>
      <c r="I9506" s="424"/>
      <c r="J9506" s="424"/>
      <c r="K9506" s="423"/>
      <c r="L9506" s="423"/>
      <c r="M9506" s="422"/>
      <c r="N9506" s="423"/>
      <c r="O9506" s="423"/>
      <c r="P9506" s="422"/>
    </row>
    <row r="9507" spans="1:22" s="421" customFormat="1" ht="15" x14ac:dyDescent="0.2">
      <c r="A9507" s="281" t="s">
        <v>2046</v>
      </c>
      <c r="B9507" s="429"/>
      <c r="C9507" s="424"/>
      <c r="D9507" s="424"/>
      <c r="E9507" s="428"/>
      <c r="F9507" s="427"/>
      <c r="G9507" s="426"/>
      <c r="H9507" s="425"/>
      <c r="I9507" s="424"/>
      <c r="J9507" s="424"/>
      <c r="K9507" s="423"/>
      <c r="L9507" s="423"/>
      <c r="M9507" s="422"/>
      <c r="N9507" s="423"/>
      <c r="O9507" s="423"/>
      <c r="P9507" s="422"/>
    </row>
    <row r="9508" spans="1:22" s="421" customFormat="1" ht="15" x14ac:dyDescent="0.2">
      <c r="A9508" s="281" t="s">
        <v>2045</v>
      </c>
      <c r="B9508" s="429"/>
      <c r="C9508" s="424"/>
      <c r="D9508" s="424"/>
      <c r="E9508" s="428"/>
      <c r="F9508" s="427"/>
      <c r="G9508" s="426"/>
      <c r="H9508" s="425"/>
      <c r="I9508" s="424"/>
      <c r="J9508" s="424"/>
      <c r="K9508" s="423"/>
      <c r="L9508" s="423"/>
      <c r="M9508" s="422"/>
      <c r="N9508" s="423"/>
      <c r="O9508" s="423"/>
      <c r="P9508" s="422"/>
    </row>
    <row r="9510" spans="1:22" s="390" customFormat="1" ht="15" x14ac:dyDescent="0.25">
      <c r="A9510" s="1916" t="s">
        <v>2089</v>
      </c>
      <c r="B9510" s="1916"/>
      <c r="C9510" s="1916"/>
      <c r="D9510" s="1916"/>
      <c r="E9510" s="1916"/>
      <c r="F9510" s="1916"/>
      <c r="G9510" s="1916"/>
      <c r="H9510" s="1916"/>
      <c r="I9510" s="1916"/>
      <c r="J9510" s="1916"/>
      <c r="K9510" s="1916"/>
      <c r="L9510" s="1916"/>
      <c r="M9510" s="1916"/>
      <c r="N9510" s="1916"/>
      <c r="O9510" s="1916"/>
      <c r="P9510" s="1916"/>
    </row>
    <row r="9511" spans="1:22" s="390" customFormat="1" ht="15" x14ac:dyDescent="0.25">
      <c r="A9511" s="1916" t="s">
        <v>3520</v>
      </c>
      <c r="B9511" s="1916"/>
      <c r="C9511" s="1916"/>
      <c r="D9511" s="1916"/>
      <c r="E9511" s="1916"/>
      <c r="F9511" s="1916"/>
      <c r="G9511" s="1916"/>
      <c r="H9511" s="1916"/>
      <c r="I9511" s="1916"/>
      <c r="J9511" s="1916"/>
      <c r="K9511" s="1916"/>
      <c r="L9511" s="1916"/>
      <c r="M9511" s="1916"/>
      <c r="N9511" s="1916"/>
      <c r="O9511" s="1916"/>
      <c r="P9511" s="1916"/>
    </row>
    <row r="9512" spans="1:22" s="390" customFormat="1" ht="15" x14ac:dyDescent="0.2">
      <c r="A9512" s="1917" t="s">
        <v>3519</v>
      </c>
      <c r="B9512" s="1917"/>
      <c r="C9512" s="1917"/>
      <c r="D9512" s="1917"/>
      <c r="E9512" s="1917"/>
      <c r="F9512" s="1917"/>
      <c r="G9512" s="1917"/>
      <c r="H9512" s="1917"/>
      <c r="I9512" s="1917"/>
      <c r="J9512" s="1917"/>
      <c r="K9512" s="1917"/>
      <c r="L9512" s="1917"/>
      <c r="M9512" s="1917"/>
      <c r="N9512" s="1917"/>
      <c r="O9512" s="1917"/>
      <c r="P9512" s="1917"/>
      <c r="Q9512" s="141"/>
      <c r="R9512" s="141"/>
      <c r="S9512" s="141"/>
      <c r="T9512" s="141"/>
      <c r="U9512" s="141"/>
      <c r="V9512" s="141"/>
    </row>
    <row r="9513" spans="1:22" s="390" customFormat="1" ht="12.75" x14ac:dyDescent="0.2">
      <c r="A9513" s="420" t="s">
        <v>2087</v>
      </c>
      <c r="B9513" s="268" t="s">
        <v>2086</v>
      </c>
      <c r="C9513" s="419"/>
      <c r="D9513" s="141"/>
      <c r="E9513" s="141"/>
      <c r="F9513" s="141"/>
      <c r="G9513" s="141"/>
      <c r="H9513" s="141"/>
      <c r="I9513" s="141"/>
      <c r="J9513" s="417"/>
      <c r="K9513" s="141"/>
      <c r="L9513" s="141"/>
      <c r="M9513" s="141"/>
      <c r="N9513" s="141"/>
      <c r="O9513" s="141"/>
      <c r="P9513" s="141"/>
      <c r="Q9513" s="141"/>
      <c r="R9513" s="141"/>
      <c r="S9513" s="141"/>
      <c r="T9513" s="141"/>
      <c r="U9513" s="141"/>
      <c r="V9513" s="141"/>
    </row>
    <row r="9514" spans="1:22" ht="12" thickBot="1" x14ac:dyDescent="0.25">
      <c r="A9514" s="418"/>
      <c r="B9514" s="141"/>
      <c r="D9514" s="141"/>
      <c r="E9514" s="141"/>
      <c r="F9514" s="141"/>
      <c r="G9514" s="141"/>
      <c r="H9514" s="141"/>
      <c r="I9514" s="141"/>
      <c r="J9514" s="417"/>
      <c r="K9514" s="141"/>
      <c r="L9514" s="141"/>
      <c r="M9514" s="141"/>
      <c r="N9514" s="141"/>
      <c r="O9514" s="141"/>
      <c r="P9514" s="141"/>
      <c r="Q9514" s="141"/>
      <c r="R9514" s="141"/>
      <c r="S9514" s="141"/>
      <c r="T9514" s="141"/>
      <c r="U9514" s="141"/>
      <c r="V9514" s="141"/>
    </row>
    <row r="9515" spans="1:22" s="416" customFormat="1" ht="12.75" customHeight="1" thickBot="1" x14ac:dyDescent="0.25">
      <c r="A9515" s="1909" t="s">
        <v>3518</v>
      </c>
      <c r="B9515" s="1910"/>
      <c r="C9515" s="1910"/>
      <c r="D9515" s="1910"/>
      <c r="E9515" s="1911"/>
      <c r="F9515" s="1912" t="s">
        <v>3517</v>
      </c>
      <c r="G9515" s="1913"/>
      <c r="H9515" s="1914"/>
      <c r="I9515" s="1914"/>
      <c r="J9515" s="1915"/>
      <c r="K9515" s="1906" t="s">
        <v>3516</v>
      </c>
      <c r="L9515" s="1907"/>
      <c r="M9515" s="1908"/>
      <c r="N9515" s="1906" t="s">
        <v>3515</v>
      </c>
      <c r="O9515" s="1907"/>
      <c r="P9515" s="1908"/>
    </row>
    <row r="9516" spans="1:22" s="407" customFormat="1" ht="80.099999999999994" customHeight="1" thickBot="1" x14ac:dyDescent="0.25">
      <c r="A9516" s="414" t="s">
        <v>2084</v>
      </c>
      <c r="B9516" s="411" t="s">
        <v>0</v>
      </c>
      <c r="C9516" s="411" t="s">
        <v>3514</v>
      </c>
      <c r="D9516" s="413" t="s">
        <v>3513</v>
      </c>
      <c r="E9516" s="415" t="s">
        <v>3512</v>
      </c>
      <c r="F9516" s="414" t="s">
        <v>3511</v>
      </c>
      <c r="G9516" s="413" t="s">
        <v>3510</v>
      </c>
      <c r="H9516" s="412" t="s">
        <v>3509</v>
      </c>
      <c r="I9516" s="411" t="s">
        <v>3508</v>
      </c>
      <c r="J9516" s="411" t="s">
        <v>3507</v>
      </c>
      <c r="K9516" s="410" t="s">
        <v>3506</v>
      </c>
      <c r="L9516" s="409" t="s">
        <v>3505</v>
      </c>
      <c r="M9516" s="408" t="s">
        <v>3504</v>
      </c>
      <c r="N9516" s="410" t="s">
        <v>3506</v>
      </c>
      <c r="O9516" s="409" t="s">
        <v>3505</v>
      </c>
      <c r="P9516" s="408" t="s">
        <v>3504</v>
      </c>
    </row>
    <row r="9517" spans="1:22" x14ac:dyDescent="0.2">
      <c r="A9517" s="406" t="s">
        <v>2596</v>
      </c>
      <c r="B9517" s="403" t="s">
        <v>2595</v>
      </c>
      <c r="C9517" s="170" t="s">
        <v>2594</v>
      </c>
      <c r="D9517" s="405" t="s">
        <v>2791</v>
      </c>
      <c r="E9517" s="404">
        <v>3500</v>
      </c>
      <c r="F9517" s="170" t="s">
        <v>3502</v>
      </c>
      <c r="G9517" s="403" t="s">
        <v>3501</v>
      </c>
      <c r="H9517" s="170" t="s">
        <v>2623</v>
      </c>
      <c r="I9517" s="170" t="s">
        <v>2589</v>
      </c>
      <c r="J9517" s="155" t="s">
        <v>3375</v>
      </c>
      <c r="K9517" s="170">
        <v>2</v>
      </c>
      <c r="L9517" s="170">
        <v>11</v>
      </c>
      <c r="M9517" s="402">
        <v>40307.310000000005</v>
      </c>
      <c r="N9517" s="170"/>
      <c r="O9517" s="170"/>
      <c r="P9517" s="402"/>
    </row>
    <row r="9518" spans="1:22" x14ac:dyDescent="0.2">
      <c r="A9518" s="406" t="s">
        <v>2596</v>
      </c>
      <c r="B9518" s="403" t="s">
        <v>2595</v>
      </c>
      <c r="C9518" s="170" t="s">
        <v>2594</v>
      </c>
      <c r="D9518" s="405" t="s">
        <v>3503</v>
      </c>
      <c r="E9518" s="404">
        <v>6000</v>
      </c>
      <c r="F9518" s="170" t="s">
        <v>3502</v>
      </c>
      <c r="G9518" s="403" t="s">
        <v>3501</v>
      </c>
      <c r="H9518" s="170" t="s">
        <v>2623</v>
      </c>
      <c r="I9518" s="170" t="s">
        <v>2589</v>
      </c>
      <c r="J9518" s="155" t="s">
        <v>3375</v>
      </c>
      <c r="K9518" s="170"/>
      <c r="L9518" s="170"/>
      <c r="M9518" s="402"/>
      <c r="N9518" s="170">
        <v>2</v>
      </c>
      <c r="O9518" s="170">
        <v>2</v>
      </c>
      <c r="P9518" s="402">
        <v>9035.6</v>
      </c>
    </row>
    <row r="9519" spans="1:22" x14ac:dyDescent="0.2">
      <c r="A9519" s="406" t="s">
        <v>2596</v>
      </c>
      <c r="B9519" s="403" t="s">
        <v>2595</v>
      </c>
      <c r="C9519" s="170" t="s">
        <v>2594</v>
      </c>
      <c r="D9519" s="405" t="s">
        <v>3500</v>
      </c>
      <c r="E9519" s="404">
        <v>3000</v>
      </c>
      <c r="F9519" s="170" t="s">
        <v>3499</v>
      </c>
      <c r="G9519" s="403" t="s">
        <v>3498</v>
      </c>
      <c r="H9519" s="170" t="s">
        <v>3</v>
      </c>
      <c r="I9519" s="170" t="s">
        <v>3</v>
      </c>
      <c r="J9519" s="155" t="s">
        <v>3</v>
      </c>
      <c r="K9519" s="170">
        <v>1</v>
      </c>
      <c r="L9519" s="170">
        <v>2</v>
      </c>
      <c r="M9519" s="402">
        <v>5608.48</v>
      </c>
      <c r="N9519" s="170">
        <v>1</v>
      </c>
      <c r="O9519" s="170">
        <v>6</v>
      </c>
      <c r="P9519" s="402">
        <v>19205.96</v>
      </c>
    </row>
    <row r="9520" spans="1:22" x14ac:dyDescent="0.2">
      <c r="A9520" s="406" t="s">
        <v>2596</v>
      </c>
      <c r="B9520" s="403" t="s">
        <v>2595</v>
      </c>
      <c r="C9520" s="170" t="s">
        <v>2594</v>
      </c>
      <c r="D9520" s="405" t="s">
        <v>3497</v>
      </c>
      <c r="E9520" s="404">
        <v>3000</v>
      </c>
      <c r="F9520" s="170" t="s">
        <v>3496</v>
      </c>
      <c r="G9520" s="403" t="s">
        <v>3495</v>
      </c>
      <c r="H9520" s="170" t="s">
        <v>3076</v>
      </c>
      <c r="I9520" s="170" t="s">
        <v>3</v>
      </c>
      <c r="J9520" s="155" t="s">
        <v>3076</v>
      </c>
      <c r="K9520" s="170">
        <v>4</v>
      </c>
      <c r="L9520" s="170">
        <v>10</v>
      </c>
      <c r="M9520" s="402">
        <v>33031.19</v>
      </c>
      <c r="N9520" s="170"/>
      <c r="O9520" s="170"/>
      <c r="P9520" s="402"/>
    </row>
    <row r="9521" spans="1:16" x14ac:dyDescent="0.2">
      <c r="A9521" s="406" t="s">
        <v>2596</v>
      </c>
      <c r="B9521" s="403" t="s">
        <v>2595</v>
      </c>
      <c r="C9521" s="170" t="s">
        <v>2594</v>
      </c>
      <c r="D9521" s="405" t="s">
        <v>3494</v>
      </c>
      <c r="E9521" s="404">
        <v>15000</v>
      </c>
      <c r="F9521" s="170" t="s">
        <v>3493</v>
      </c>
      <c r="G9521" s="403" t="s">
        <v>3492</v>
      </c>
      <c r="H9521" s="170" t="s">
        <v>2718</v>
      </c>
      <c r="I9521" s="170" t="s">
        <v>2602</v>
      </c>
      <c r="J9521" s="155" t="s">
        <v>2661</v>
      </c>
      <c r="K9521" s="170">
        <v>1</v>
      </c>
      <c r="L9521" s="170">
        <v>12</v>
      </c>
      <c r="M9521" s="402">
        <v>178489.8</v>
      </c>
      <c r="N9521" s="170">
        <v>1</v>
      </c>
      <c r="O9521" s="170">
        <v>6</v>
      </c>
      <c r="P9521" s="402">
        <v>91306.8</v>
      </c>
    </row>
    <row r="9522" spans="1:16" x14ac:dyDescent="0.2">
      <c r="A9522" s="406" t="s">
        <v>2596</v>
      </c>
      <c r="B9522" s="403" t="s">
        <v>2595</v>
      </c>
      <c r="C9522" s="170" t="s">
        <v>2594</v>
      </c>
      <c r="D9522" s="405" t="s">
        <v>2961</v>
      </c>
      <c r="E9522" s="404">
        <v>7000</v>
      </c>
      <c r="F9522" s="170" t="s">
        <v>3491</v>
      </c>
      <c r="G9522" s="403" t="s">
        <v>3490</v>
      </c>
      <c r="H9522" s="170" t="s">
        <v>2754</v>
      </c>
      <c r="I9522" s="170" t="s">
        <v>2602</v>
      </c>
      <c r="J9522" s="155" t="s">
        <v>2753</v>
      </c>
      <c r="K9522" s="170"/>
      <c r="L9522" s="170"/>
      <c r="M9522" s="402"/>
      <c r="N9522" s="170">
        <v>2</v>
      </c>
      <c r="O9522" s="170">
        <v>2</v>
      </c>
      <c r="P9522" s="402">
        <v>13735.6</v>
      </c>
    </row>
    <row r="9523" spans="1:16" x14ac:dyDescent="0.2">
      <c r="A9523" s="406" t="s">
        <v>2596</v>
      </c>
      <c r="B9523" s="403" t="s">
        <v>2595</v>
      </c>
      <c r="C9523" s="170" t="s">
        <v>2594</v>
      </c>
      <c r="D9523" s="405" t="s">
        <v>3079</v>
      </c>
      <c r="E9523" s="404">
        <v>3000</v>
      </c>
      <c r="F9523" s="170" t="s">
        <v>3489</v>
      </c>
      <c r="G9523" s="403" t="s">
        <v>3488</v>
      </c>
      <c r="H9523" s="170" t="s">
        <v>3</v>
      </c>
      <c r="I9523" s="170" t="s">
        <v>3</v>
      </c>
      <c r="J9523" s="155" t="s">
        <v>3</v>
      </c>
      <c r="K9523" s="170">
        <v>3</v>
      </c>
      <c r="L9523" s="170">
        <v>12</v>
      </c>
      <c r="M9523" s="402">
        <v>38989.800000000003</v>
      </c>
      <c r="N9523" s="170">
        <v>1</v>
      </c>
      <c r="O9523" s="170">
        <v>6</v>
      </c>
      <c r="P9523" s="402">
        <v>19306.8</v>
      </c>
    </row>
    <row r="9524" spans="1:16" x14ac:dyDescent="0.2">
      <c r="A9524" s="406" t="s">
        <v>2596</v>
      </c>
      <c r="B9524" s="403" t="s">
        <v>2595</v>
      </c>
      <c r="C9524" s="170" t="s">
        <v>2594</v>
      </c>
      <c r="D9524" s="405" t="s">
        <v>2961</v>
      </c>
      <c r="E9524" s="404">
        <v>7000</v>
      </c>
      <c r="F9524" s="170" t="s">
        <v>3487</v>
      </c>
      <c r="G9524" s="403" t="s">
        <v>3486</v>
      </c>
      <c r="H9524" s="170" t="s">
        <v>2623</v>
      </c>
      <c r="I9524" s="170" t="s">
        <v>2602</v>
      </c>
      <c r="J9524" s="155" t="s">
        <v>2692</v>
      </c>
      <c r="K9524" s="170"/>
      <c r="L9524" s="170"/>
      <c r="M9524" s="402"/>
      <c r="N9524" s="170">
        <v>2</v>
      </c>
      <c r="O9524" s="170">
        <v>2</v>
      </c>
      <c r="P9524" s="402">
        <v>13735.6</v>
      </c>
    </row>
    <row r="9525" spans="1:16" x14ac:dyDescent="0.2">
      <c r="A9525" s="406" t="s">
        <v>2596</v>
      </c>
      <c r="B9525" s="403" t="s">
        <v>2595</v>
      </c>
      <c r="C9525" s="170" t="s">
        <v>2594</v>
      </c>
      <c r="D9525" s="405" t="s">
        <v>2911</v>
      </c>
      <c r="E9525" s="404">
        <v>6000</v>
      </c>
      <c r="F9525" s="170" t="s">
        <v>3485</v>
      </c>
      <c r="G9525" s="403" t="s">
        <v>3484</v>
      </c>
      <c r="H9525" s="170" t="s">
        <v>2718</v>
      </c>
      <c r="I9525" s="170" t="s">
        <v>2602</v>
      </c>
      <c r="J9525" s="155" t="s">
        <v>3481</v>
      </c>
      <c r="K9525" s="170">
        <v>1</v>
      </c>
      <c r="L9525" s="170">
        <v>2</v>
      </c>
      <c r="M9525" s="402">
        <v>8154.41</v>
      </c>
      <c r="N9525" s="170"/>
      <c r="O9525" s="170"/>
      <c r="P9525" s="402"/>
    </row>
    <row r="9526" spans="1:16" x14ac:dyDescent="0.2">
      <c r="A9526" s="406" t="s">
        <v>2596</v>
      </c>
      <c r="B9526" s="403" t="s">
        <v>2595</v>
      </c>
      <c r="C9526" s="170" t="s">
        <v>2594</v>
      </c>
      <c r="D9526" s="405" t="s">
        <v>2974</v>
      </c>
      <c r="E9526" s="404">
        <v>5000</v>
      </c>
      <c r="F9526" s="170" t="s">
        <v>3483</v>
      </c>
      <c r="G9526" s="403" t="s">
        <v>3482</v>
      </c>
      <c r="H9526" s="170" t="s">
        <v>2718</v>
      </c>
      <c r="I9526" s="170" t="s">
        <v>2602</v>
      </c>
      <c r="J9526" s="155" t="s">
        <v>3481</v>
      </c>
      <c r="K9526" s="170">
        <v>2</v>
      </c>
      <c r="L9526" s="170">
        <v>8</v>
      </c>
      <c r="M9526" s="402">
        <v>39449.799999999996</v>
      </c>
      <c r="N9526" s="170"/>
      <c r="O9526" s="170"/>
      <c r="P9526" s="402"/>
    </row>
    <row r="9527" spans="1:16" x14ac:dyDescent="0.2">
      <c r="A9527" s="406" t="s">
        <v>2596</v>
      </c>
      <c r="B9527" s="403" t="s">
        <v>2595</v>
      </c>
      <c r="C9527" s="170" t="s">
        <v>2594</v>
      </c>
      <c r="D9527" s="405" t="s">
        <v>2827</v>
      </c>
      <c r="E9527" s="404">
        <v>7000</v>
      </c>
      <c r="F9527" s="170" t="s">
        <v>3483</v>
      </c>
      <c r="G9527" s="403" t="s">
        <v>3482</v>
      </c>
      <c r="H9527" s="170" t="s">
        <v>2718</v>
      </c>
      <c r="I9527" s="170" t="s">
        <v>2602</v>
      </c>
      <c r="J9527" s="155" t="s">
        <v>3481</v>
      </c>
      <c r="K9527" s="170"/>
      <c r="L9527" s="170"/>
      <c r="M9527" s="402"/>
      <c r="N9527" s="170">
        <v>2</v>
      </c>
      <c r="O9527" s="170">
        <v>2</v>
      </c>
      <c r="P9527" s="402">
        <v>13735.6</v>
      </c>
    </row>
    <row r="9528" spans="1:16" ht="22.5" x14ac:dyDescent="0.2">
      <c r="A9528" s="406" t="s">
        <v>2596</v>
      </c>
      <c r="B9528" s="403" t="s">
        <v>2595</v>
      </c>
      <c r="C9528" s="170" t="s">
        <v>2594</v>
      </c>
      <c r="D9528" s="405" t="s">
        <v>3041</v>
      </c>
      <c r="E9528" s="404">
        <v>8000</v>
      </c>
      <c r="F9528" s="170" t="s">
        <v>3480</v>
      </c>
      <c r="G9528" s="403" t="s">
        <v>3479</v>
      </c>
      <c r="H9528" s="170" t="s">
        <v>3308</v>
      </c>
      <c r="I9528" s="170" t="s">
        <v>2602</v>
      </c>
      <c r="J9528" s="155" t="s">
        <v>3307</v>
      </c>
      <c r="K9528" s="170"/>
      <c r="L9528" s="170"/>
      <c r="M9528" s="402"/>
      <c r="N9528" s="170">
        <v>1</v>
      </c>
      <c r="O9528" s="170">
        <v>5</v>
      </c>
      <c r="P9528" s="402">
        <v>40022.33</v>
      </c>
    </row>
    <row r="9529" spans="1:16" x14ac:dyDescent="0.2">
      <c r="A9529" s="406" t="s">
        <v>2596</v>
      </c>
      <c r="B9529" s="403" t="s">
        <v>2595</v>
      </c>
      <c r="C9529" s="170" t="s">
        <v>2594</v>
      </c>
      <c r="D9529" s="405" t="s">
        <v>2887</v>
      </c>
      <c r="E9529" s="404">
        <v>9000</v>
      </c>
      <c r="F9529" s="170" t="s">
        <v>3478</v>
      </c>
      <c r="G9529" s="403" t="s">
        <v>3477</v>
      </c>
      <c r="H9529" s="170" t="s">
        <v>3476</v>
      </c>
      <c r="I9529" s="170" t="s">
        <v>2602</v>
      </c>
      <c r="J9529" s="155" t="s">
        <v>3476</v>
      </c>
      <c r="K9529" s="170">
        <v>2</v>
      </c>
      <c r="L9529" s="170">
        <v>4</v>
      </c>
      <c r="M9529" s="402">
        <v>32443.269999999997</v>
      </c>
      <c r="N9529" s="170">
        <v>1</v>
      </c>
      <c r="O9529" s="170">
        <v>6</v>
      </c>
      <c r="P9529" s="402">
        <v>55306.8</v>
      </c>
    </row>
    <row r="9530" spans="1:16" x14ac:dyDescent="0.2">
      <c r="A9530" s="406" t="s">
        <v>2596</v>
      </c>
      <c r="B9530" s="403" t="s">
        <v>2595</v>
      </c>
      <c r="C9530" s="170" t="s">
        <v>2594</v>
      </c>
      <c r="D9530" s="405" t="s">
        <v>2986</v>
      </c>
      <c r="E9530" s="404">
        <v>6000</v>
      </c>
      <c r="F9530" s="170" t="s">
        <v>3475</v>
      </c>
      <c r="G9530" s="403" t="s">
        <v>3474</v>
      </c>
      <c r="H9530" s="170" t="s">
        <v>3473</v>
      </c>
      <c r="I9530" s="170" t="s">
        <v>2589</v>
      </c>
      <c r="J9530" s="155" t="s">
        <v>3472</v>
      </c>
      <c r="K9530" s="170">
        <v>2</v>
      </c>
      <c r="L9530" s="170">
        <v>4</v>
      </c>
      <c r="M9530" s="402">
        <v>22043.269999999997</v>
      </c>
      <c r="N9530" s="170">
        <v>1</v>
      </c>
      <c r="O9530" s="170">
        <v>6</v>
      </c>
      <c r="P9530" s="402">
        <v>37306.800000000003</v>
      </c>
    </row>
    <row r="9531" spans="1:16" x14ac:dyDescent="0.2">
      <c r="A9531" s="406" t="s">
        <v>2596</v>
      </c>
      <c r="B9531" s="403" t="s">
        <v>2595</v>
      </c>
      <c r="C9531" s="170" t="s">
        <v>2594</v>
      </c>
      <c r="D9531" s="405" t="s">
        <v>3471</v>
      </c>
      <c r="E9531" s="404">
        <v>6000</v>
      </c>
      <c r="F9531" s="170" t="s">
        <v>3470</v>
      </c>
      <c r="G9531" s="403" t="s">
        <v>3469</v>
      </c>
      <c r="H9531" s="170" t="s">
        <v>2828</v>
      </c>
      <c r="I9531" s="170" t="s">
        <v>2602</v>
      </c>
      <c r="J9531" s="155" t="s">
        <v>2668</v>
      </c>
      <c r="K9531" s="170"/>
      <c r="L9531" s="170"/>
      <c r="M9531" s="402"/>
      <c r="N9531" s="170">
        <v>2</v>
      </c>
      <c r="O9531" s="170">
        <v>2</v>
      </c>
      <c r="P9531" s="402">
        <v>11235.6</v>
      </c>
    </row>
    <row r="9532" spans="1:16" ht="22.5" x14ac:dyDescent="0.2">
      <c r="A9532" s="406" t="s">
        <v>2596</v>
      </c>
      <c r="B9532" s="403" t="s">
        <v>2595</v>
      </c>
      <c r="C9532" s="170" t="s">
        <v>2594</v>
      </c>
      <c r="D9532" s="405" t="s">
        <v>2612</v>
      </c>
      <c r="E9532" s="404">
        <v>9000</v>
      </c>
      <c r="F9532" s="170" t="s">
        <v>3468</v>
      </c>
      <c r="G9532" s="403" t="s">
        <v>3467</v>
      </c>
      <c r="H9532" s="170" t="s">
        <v>2603</v>
      </c>
      <c r="I9532" s="170" t="s">
        <v>2602</v>
      </c>
      <c r="J9532" s="155" t="s">
        <v>3130</v>
      </c>
      <c r="K9532" s="170">
        <v>2</v>
      </c>
      <c r="L9532" s="170">
        <v>12</v>
      </c>
      <c r="M9532" s="402">
        <v>110989.8</v>
      </c>
      <c r="N9532" s="170">
        <v>1</v>
      </c>
      <c r="O9532" s="170">
        <v>6</v>
      </c>
      <c r="P9532" s="402">
        <v>55306.8</v>
      </c>
    </row>
    <row r="9533" spans="1:16" x14ac:dyDescent="0.2">
      <c r="A9533" s="406" t="s">
        <v>2596</v>
      </c>
      <c r="B9533" s="403" t="s">
        <v>2595</v>
      </c>
      <c r="C9533" s="170" t="s">
        <v>2594</v>
      </c>
      <c r="D9533" s="405" t="s">
        <v>3036</v>
      </c>
      <c r="E9533" s="404">
        <v>9000</v>
      </c>
      <c r="F9533" s="170" t="s">
        <v>3466</v>
      </c>
      <c r="G9533" s="403" t="s">
        <v>3465</v>
      </c>
      <c r="H9533" s="170" t="s">
        <v>2608</v>
      </c>
      <c r="I9533" s="170" t="s">
        <v>2602</v>
      </c>
      <c r="J9533" s="155" t="s">
        <v>2608</v>
      </c>
      <c r="K9533" s="170">
        <v>2</v>
      </c>
      <c r="L9533" s="170">
        <v>4</v>
      </c>
      <c r="M9533" s="402">
        <v>32443.269999999997</v>
      </c>
      <c r="N9533" s="170">
        <v>1</v>
      </c>
      <c r="O9533" s="170">
        <v>6</v>
      </c>
      <c r="P9533" s="402">
        <v>55306.8</v>
      </c>
    </row>
    <row r="9534" spans="1:16" ht="22.5" x14ac:dyDescent="0.2">
      <c r="A9534" s="406" t="s">
        <v>2596</v>
      </c>
      <c r="B9534" s="403" t="s">
        <v>2595</v>
      </c>
      <c r="C9534" s="170" t="s">
        <v>2594</v>
      </c>
      <c r="D9534" s="405" t="s">
        <v>2649</v>
      </c>
      <c r="E9534" s="404">
        <v>4000</v>
      </c>
      <c r="F9534" s="170" t="s">
        <v>3464</v>
      </c>
      <c r="G9534" s="403" t="s">
        <v>3463</v>
      </c>
      <c r="H9534" s="170" t="s">
        <v>2813</v>
      </c>
      <c r="I9534" s="170" t="s">
        <v>2813</v>
      </c>
      <c r="J9534" s="155" t="s">
        <v>2812</v>
      </c>
      <c r="K9534" s="170"/>
      <c r="L9534" s="170"/>
      <c r="M9534" s="402"/>
      <c r="N9534" s="170">
        <v>2</v>
      </c>
      <c r="O9534" s="170">
        <v>2</v>
      </c>
      <c r="P9534" s="402">
        <v>6107.13</v>
      </c>
    </row>
    <row r="9535" spans="1:16" ht="22.5" x14ac:dyDescent="0.2">
      <c r="A9535" s="406" t="s">
        <v>2596</v>
      </c>
      <c r="B9535" s="403" t="s">
        <v>2595</v>
      </c>
      <c r="C9535" s="170" t="s">
        <v>2594</v>
      </c>
      <c r="D9535" s="405" t="s">
        <v>3167</v>
      </c>
      <c r="E9535" s="404">
        <v>5500</v>
      </c>
      <c r="F9535" s="170" t="s">
        <v>3462</v>
      </c>
      <c r="G9535" s="403" t="s">
        <v>3461</v>
      </c>
      <c r="H9535" s="170" t="s">
        <v>2949</v>
      </c>
      <c r="I9535" s="170" t="s">
        <v>2632</v>
      </c>
      <c r="J9535" s="155" t="s">
        <v>3116</v>
      </c>
      <c r="K9535" s="170"/>
      <c r="L9535" s="170"/>
      <c r="M9535" s="402"/>
      <c r="N9535" s="170">
        <v>1</v>
      </c>
      <c r="O9535" s="170">
        <v>5</v>
      </c>
      <c r="P9535" s="402">
        <v>27855.67</v>
      </c>
    </row>
    <row r="9536" spans="1:16" x14ac:dyDescent="0.2">
      <c r="A9536" s="406" t="s">
        <v>2596</v>
      </c>
      <c r="B9536" s="403" t="s">
        <v>2595</v>
      </c>
      <c r="C9536" s="170" t="s">
        <v>2594</v>
      </c>
      <c r="D9536" s="405" t="s">
        <v>3460</v>
      </c>
      <c r="E9536" s="404">
        <v>7000</v>
      </c>
      <c r="F9536" s="170" t="s">
        <v>3459</v>
      </c>
      <c r="G9536" s="403" t="s">
        <v>3458</v>
      </c>
      <c r="H9536" s="170" t="s">
        <v>3457</v>
      </c>
      <c r="I9536" s="170" t="s">
        <v>2602</v>
      </c>
      <c r="J9536" s="155" t="s">
        <v>3457</v>
      </c>
      <c r="K9536" s="170">
        <v>2</v>
      </c>
      <c r="L9536" s="170">
        <v>12</v>
      </c>
      <c r="M9536" s="402">
        <v>86989.8</v>
      </c>
      <c r="N9536" s="170">
        <v>1</v>
      </c>
      <c r="O9536" s="170">
        <v>6</v>
      </c>
      <c r="P9536" s="402">
        <v>43306.8</v>
      </c>
    </row>
    <row r="9537" spans="1:16" x14ac:dyDescent="0.2">
      <c r="A9537" s="406" t="s">
        <v>2596</v>
      </c>
      <c r="B9537" s="403" t="s">
        <v>2595</v>
      </c>
      <c r="C9537" s="170" t="s">
        <v>2594</v>
      </c>
      <c r="D9537" s="405" t="s">
        <v>2593</v>
      </c>
      <c r="E9537" s="404">
        <v>5000</v>
      </c>
      <c r="F9537" s="170" t="s">
        <v>3456</v>
      </c>
      <c r="G9537" s="403" t="s">
        <v>3455</v>
      </c>
      <c r="H9537" s="170" t="s">
        <v>3019</v>
      </c>
      <c r="I9537" s="170" t="s">
        <v>2602</v>
      </c>
      <c r="J9537" s="155" t="s">
        <v>3019</v>
      </c>
      <c r="K9537" s="170"/>
      <c r="L9537" s="170"/>
      <c r="M9537" s="402"/>
      <c r="N9537" s="170">
        <v>2</v>
      </c>
      <c r="O9537" s="170">
        <v>2</v>
      </c>
      <c r="P9537" s="402">
        <v>7579.47</v>
      </c>
    </row>
    <row r="9538" spans="1:16" x14ac:dyDescent="0.2">
      <c r="A9538" s="406" t="s">
        <v>2596</v>
      </c>
      <c r="B9538" s="403" t="s">
        <v>2595</v>
      </c>
      <c r="C9538" s="170" t="s">
        <v>2594</v>
      </c>
      <c r="D9538" s="405" t="s">
        <v>3454</v>
      </c>
      <c r="E9538" s="404">
        <v>3500</v>
      </c>
      <c r="F9538" s="170" t="s">
        <v>3453</v>
      </c>
      <c r="G9538" s="403" t="s">
        <v>3452</v>
      </c>
      <c r="H9538" s="170" t="s">
        <v>3451</v>
      </c>
      <c r="I9538" s="170" t="s">
        <v>2602</v>
      </c>
      <c r="J9538" s="155" t="s">
        <v>3451</v>
      </c>
      <c r="K9538" s="170">
        <v>2</v>
      </c>
      <c r="L9538" s="170">
        <v>5</v>
      </c>
      <c r="M9538" s="402">
        <v>18340.75</v>
      </c>
      <c r="N9538" s="170">
        <v>1</v>
      </c>
      <c r="O9538" s="170">
        <v>6</v>
      </c>
      <c r="P9538" s="402">
        <v>22271.56</v>
      </c>
    </row>
    <row r="9539" spans="1:16" x14ac:dyDescent="0.2">
      <c r="A9539" s="406" t="s">
        <v>2596</v>
      </c>
      <c r="B9539" s="403" t="s">
        <v>2595</v>
      </c>
      <c r="C9539" s="170" t="s">
        <v>2594</v>
      </c>
      <c r="D9539" s="405" t="s">
        <v>2767</v>
      </c>
      <c r="E9539" s="404">
        <v>9000</v>
      </c>
      <c r="F9539" s="170" t="s">
        <v>3450</v>
      </c>
      <c r="G9539" s="403" t="s">
        <v>3449</v>
      </c>
      <c r="H9539" s="170" t="s">
        <v>3448</v>
      </c>
      <c r="I9539" s="170" t="s">
        <v>2602</v>
      </c>
      <c r="J9539" s="155" t="s">
        <v>3447</v>
      </c>
      <c r="K9539" s="170"/>
      <c r="L9539" s="170"/>
      <c r="M9539" s="402"/>
      <c r="N9539" s="170">
        <v>2</v>
      </c>
      <c r="O9539" s="170">
        <v>2</v>
      </c>
      <c r="P9539" s="402">
        <v>13335.6</v>
      </c>
    </row>
    <row r="9540" spans="1:16" x14ac:dyDescent="0.2">
      <c r="A9540" s="406" t="s">
        <v>2596</v>
      </c>
      <c r="B9540" s="403" t="s">
        <v>2595</v>
      </c>
      <c r="C9540" s="170" t="s">
        <v>2594</v>
      </c>
      <c r="D9540" s="405" t="s">
        <v>2646</v>
      </c>
      <c r="E9540" s="404">
        <v>7000</v>
      </c>
      <c r="F9540" s="170" t="s">
        <v>3446</v>
      </c>
      <c r="G9540" s="403" t="s">
        <v>3445</v>
      </c>
      <c r="H9540" s="170" t="s">
        <v>3444</v>
      </c>
      <c r="I9540" s="170" t="s">
        <v>2602</v>
      </c>
      <c r="J9540" s="155" t="s">
        <v>3443</v>
      </c>
      <c r="K9540" s="170">
        <v>1</v>
      </c>
      <c r="L9540" s="170">
        <v>1</v>
      </c>
      <c r="M9540" s="402">
        <v>1526</v>
      </c>
      <c r="N9540" s="170"/>
      <c r="O9540" s="170"/>
      <c r="P9540" s="402"/>
    </row>
    <row r="9541" spans="1:16" ht="22.5" x14ac:dyDescent="0.2">
      <c r="A9541" s="406" t="s">
        <v>2596</v>
      </c>
      <c r="B9541" s="403" t="s">
        <v>2595</v>
      </c>
      <c r="C9541" s="170" t="s">
        <v>2594</v>
      </c>
      <c r="D9541" s="405" t="s">
        <v>3442</v>
      </c>
      <c r="E9541" s="404">
        <v>4000</v>
      </c>
      <c r="F9541" s="170" t="s">
        <v>3441</v>
      </c>
      <c r="G9541" s="403" t="s">
        <v>3440</v>
      </c>
      <c r="H9541" s="170" t="s">
        <v>2603</v>
      </c>
      <c r="I9541" s="170" t="s">
        <v>2589</v>
      </c>
      <c r="J9541" s="155" t="s">
        <v>2714</v>
      </c>
      <c r="K9541" s="170">
        <v>2</v>
      </c>
      <c r="L9541" s="170">
        <v>12</v>
      </c>
      <c r="M9541" s="402">
        <v>50989.8</v>
      </c>
      <c r="N9541" s="170">
        <v>1</v>
      </c>
      <c r="O9541" s="170">
        <v>6</v>
      </c>
      <c r="P9541" s="402">
        <v>25306.799999999999</v>
      </c>
    </row>
    <row r="9542" spans="1:16" x14ac:dyDescent="0.2">
      <c r="A9542" s="406" t="s">
        <v>2596</v>
      </c>
      <c r="B9542" s="403" t="s">
        <v>2595</v>
      </c>
      <c r="C9542" s="170" t="s">
        <v>2594</v>
      </c>
      <c r="D9542" s="405" t="s">
        <v>2695</v>
      </c>
      <c r="E9542" s="404">
        <v>9000</v>
      </c>
      <c r="F9542" s="170" t="s">
        <v>3439</v>
      </c>
      <c r="G9542" s="403" t="s">
        <v>3438</v>
      </c>
      <c r="H9542" s="170" t="s">
        <v>2654</v>
      </c>
      <c r="I9542" s="170" t="s">
        <v>2602</v>
      </c>
      <c r="J9542" s="155" t="s">
        <v>2653</v>
      </c>
      <c r="K9542" s="170">
        <v>2</v>
      </c>
      <c r="L9542" s="170">
        <v>12</v>
      </c>
      <c r="M9542" s="402">
        <v>110660.41</v>
      </c>
      <c r="N9542" s="170">
        <v>1</v>
      </c>
      <c r="O9542" s="170">
        <v>6</v>
      </c>
      <c r="P9542" s="402">
        <v>55306.8</v>
      </c>
    </row>
    <row r="9543" spans="1:16" x14ac:dyDescent="0.2">
      <c r="A9543" s="406" t="s">
        <v>2596</v>
      </c>
      <c r="B9543" s="403" t="s">
        <v>2595</v>
      </c>
      <c r="C9543" s="170" t="s">
        <v>2594</v>
      </c>
      <c r="D9543" s="405" t="s">
        <v>3041</v>
      </c>
      <c r="E9543" s="404">
        <v>8000</v>
      </c>
      <c r="F9543" s="170" t="s">
        <v>3437</v>
      </c>
      <c r="G9543" s="403" t="s">
        <v>3436</v>
      </c>
      <c r="H9543" s="170" t="s">
        <v>2682</v>
      </c>
      <c r="I9543" s="170" t="s">
        <v>2602</v>
      </c>
      <c r="J9543" s="155" t="s">
        <v>2682</v>
      </c>
      <c r="K9543" s="170">
        <v>1</v>
      </c>
      <c r="L9543" s="170">
        <v>3</v>
      </c>
      <c r="M9543" s="402">
        <v>17509.740000000002</v>
      </c>
      <c r="N9543" s="170"/>
      <c r="O9543" s="170"/>
      <c r="P9543" s="402"/>
    </row>
    <row r="9544" spans="1:16" x14ac:dyDescent="0.2">
      <c r="A9544" s="406" t="s">
        <v>2596</v>
      </c>
      <c r="B9544" s="403" t="s">
        <v>2595</v>
      </c>
      <c r="C9544" s="170" t="s">
        <v>2594</v>
      </c>
      <c r="D9544" s="405" t="s">
        <v>3435</v>
      </c>
      <c r="E9544" s="404">
        <v>5000</v>
      </c>
      <c r="F9544" s="170" t="s">
        <v>3434</v>
      </c>
      <c r="G9544" s="403" t="s">
        <v>3433</v>
      </c>
      <c r="H9544" s="170" t="s">
        <v>2718</v>
      </c>
      <c r="I9544" s="170" t="s">
        <v>2589</v>
      </c>
      <c r="J9544" s="155" t="s">
        <v>2588</v>
      </c>
      <c r="K9544" s="170">
        <v>3</v>
      </c>
      <c r="L9544" s="170">
        <v>12</v>
      </c>
      <c r="M9544" s="402">
        <v>62748.840000000004</v>
      </c>
      <c r="N9544" s="170">
        <v>1</v>
      </c>
      <c r="O9544" s="170">
        <v>6</v>
      </c>
      <c r="P9544" s="402">
        <v>31306.799999999999</v>
      </c>
    </row>
    <row r="9545" spans="1:16" ht="22.5" x14ac:dyDescent="0.2">
      <c r="A9545" s="406" t="s">
        <v>2596</v>
      </c>
      <c r="B9545" s="403" t="s">
        <v>2595</v>
      </c>
      <c r="C9545" s="170" t="s">
        <v>2594</v>
      </c>
      <c r="D9545" s="405" t="s">
        <v>2649</v>
      </c>
      <c r="E9545" s="404">
        <v>4000</v>
      </c>
      <c r="F9545" s="170" t="s">
        <v>3432</v>
      </c>
      <c r="G9545" s="403" t="s">
        <v>3431</v>
      </c>
      <c r="H9545" s="170" t="s">
        <v>3351</v>
      </c>
      <c r="I9545" s="170" t="s">
        <v>3</v>
      </c>
      <c r="J9545" s="155" t="s">
        <v>3351</v>
      </c>
      <c r="K9545" s="170">
        <v>2</v>
      </c>
      <c r="L9545" s="170">
        <v>12</v>
      </c>
      <c r="M9545" s="402">
        <v>50173.71</v>
      </c>
      <c r="N9545" s="170">
        <v>1</v>
      </c>
      <c r="O9545" s="170">
        <v>6</v>
      </c>
      <c r="P9545" s="402">
        <v>25173.47</v>
      </c>
    </row>
    <row r="9546" spans="1:16" ht="22.5" x14ac:dyDescent="0.2">
      <c r="A9546" s="406" t="s">
        <v>2596</v>
      </c>
      <c r="B9546" s="403" t="s">
        <v>2595</v>
      </c>
      <c r="C9546" s="170" t="s">
        <v>2594</v>
      </c>
      <c r="D9546" s="405" t="s">
        <v>3430</v>
      </c>
      <c r="E9546" s="404">
        <v>7000</v>
      </c>
      <c r="F9546" s="170" t="s">
        <v>3429</v>
      </c>
      <c r="G9546" s="403" t="s">
        <v>3428</v>
      </c>
      <c r="H9546" s="170" t="s">
        <v>2603</v>
      </c>
      <c r="I9546" s="170" t="s">
        <v>2602</v>
      </c>
      <c r="J9546" s="155" t="s">
        <v>3427</v>
      </c>
      <c r="K9546" s="170">
        <v>2</v>
      </c>
      <c r="L9546" s="170">
        <v>12</v>
      </c>
      <c r="M9546" s="402">
        <v>86920.77</v>
      </c>
      <c r="N9546" s="170">
        <v>1</v>
      </c>
      <c r="O9546" s="170">
        <v>6</v>
      </c>
      <c r="P9546" s="402">
        <v>43306.8</v>
      </c>
    </row>
    <row r="9547" spans="1:16" x14ac:dyDescent="0.2">
      <c r="A9547" s="406" t="s">
        <v>2596</v>
      </c>
      <c r="B9547" s="403" t="s">
        <v>2595</v>
      </c>
      <c r="C9547" s="170" t="s">
        <v>2594</v>
      </c>
      <c r="D9547" s="405" t="s">
        <v>3024</v>
      </c>
      <c r="E9547" s="404">
        <v>8000</v>
      </c>
      <c r="F9547" s="170" t="s">
        <v>3426</v>
      </c>
      <c r="G9547" s="403" t="s">
        <v>3425</v>
      </c>
      <c r="H9547" s="170" t="s">
        <v>2661</v>
      </c>
      <c r="I9547" s="170" t="s">
        <v>2602</v>
      </c>
      <c r="J9547" s="155" t="s">
        <v>2661</v>
      </c>
      <c r="K9547" s="170">
        <v>3</v>
      </c>
      <c r="L9547" s="170">
        <v>5</v>
      </c>
      <c r="M9547" s="402">
        <v>40137.42</v>
      </c>
      <c r="N9547" s="170">
        <v>1</v>
      </c>
      <c r="O9547" s="170">
        <v>6</v>
      </c>
      <c r="P9547" s="402">
        <v>49040.130000000005</v>
      </c>
    </row>
    <row r="9548" spans="1:16" x14ac:dyDescent="0.2">
      <c r="A9548" s="406" t="s">
        <v>2596</v>
      </c>
      <c r="B9548" s="403" t="s">
        <v>2595</v>
      </c>
      <c r="C9548" s="170" t="s">
        <v>2594</v>
      </c>
      <c r="D9548" s="405" t="s">
        <v>3024</v>
      </c>
      <c r="E9548" s="404">
        <v>8000</v>
      </c>
      <c r="F9548" s="170" t="s">
        <v>3426</v>
      </c>
      <c r="G9548" s="403" t="s">
        <v>3425</v>
      </c>
      <c r="H9548" s="170" t="s">
        <v>2661</v>
      </c>
      <c r="I9548" s="170" t="s">
        <v>2602</v>
      </c>
      <c r="J9548" s="155" t="s">
        <v>2661</v>
      </c>
      <c r="K9548" s="170">
        <v>3</v>
      </c>
      <c r="L9548" s="170">
        <v>2</v>
      </c>
      <c r="M9548" s="402">
        <v>16792.73</v>
      </c>
      <c r="N9548" s="170">
        <v>1</v>
      </c>
      <c r="O9548" s="170"/>
      <c r="P9548" s="402"/>
    </row>
    <row r="9549" spans="1:16" x14ac:dyDescent="0.2">
      <c r="A9549" s="406" t="s">
        <v>2596</v>
      </c>
      <c r="B9549" s="403" t="s">
        <v>2595</v>
      </c>
      <c r="C9549" s="170" t="s">
        <v>2594</v>
      </c>
      <c r="D9549" s="405" t="s">
        <v>2961</v>
      </c>
      <c r="E9549" s="404">
        <v>7000</v>
      </c>
      <c r="F9549" s="170" t="s">
        <v>3424</v>
      </c>
      <c r="G9549" s="403" t="s">
        <v>3423</v>
      </c>
      <c r="H9549" s="170" t="s">
        <v>2718</v>
      </c>
      <c r="I9549" s="170" t="s">
        <v>2602</v>
      </c>
      <c r="J9549" s="155" t="s">
        <v>2661</v>
      </c>
      <c r="K9549" s="170">
        <v>2</v>
      </c>
      <c r="L9549" s="170">
        <v>10</v>
      </c>
      <c r="M9549" s="402">
        <v>70827.600000000006</v>
      </c>
      <c r="N9549" s="170"/>
      <c r="O9549" s="170"/>
      <c r="P9549" s="402"/>
    </row>
    <row r="9550" spans="1:16" x14ac:dyDescent="0.2">
      <c r="A9550" s="406" t="s">
        <v>2596</v>
      </c>
      <c r="B9550" s="403" t="s">
        <v>2595</v>
      </c>
      <c r="C9550" s="170" t="s">
        <v>2594</v>
      </c>
      <c r="D9550" s="405" t="s">
        <v>2771</v>
      </c>
      <c r="E9550" s="404">
        <v>4500</v>
      </c>
      <c r="F9550" s="170" t="s">
        <v>3422</v>
      </c>
      <c r="G9550" s="403" t="s">
        <v>3421</v>
      </c>
      <c r="H9550" s="170" t="s">
        <v>2875</v>
      </c>
      <c r="I9550" s="170" t="s">
        <v>2589</v>
      </c>
      <c r="J9550" s="155" t="s">
        <v>2875</v>
      </c>
      <c r="K9550" s="170">
        <v>2</v>
      </c>
      <c r="L9550" s="170">
        <v>12</v>
      </c>
      <c r="M9550" s="402">
        <v>56989.8</v>
      </c>
      <c r="N9550" s="170">
        <v>1</v>
      </c>
      <c r="O9550" s="170">
        <v>6</v>
      </c>
      <c r="P9550" s="402">
        <v>28306.799999999999</v>
      </c>
    </row>
    <row r="9551" spans="1:16" ht="22.5" x14ac:dyDescent="0.2">
      <c r="A9551" s="406" t="s">
        <v>2596</v>
      </c>
      <c r="B9551" s="403" t="s">
        <v>2595</v>
      </c>
      <c r="C9551" s="170" t="s">
        <v>2594</v>
      </c>
      <c r="D9551" s="405" t="s">
        <v>2791</v>
      </c>
      <c r="E9551" s="404">
        <v>4000</v>
      </c>
      <c r="F9551" s="170" t="s">
        <v>3420</v>
      </c>
      <c r="G9551" s="403" t="s">
        <v>3419</v>
      </c>
      <c r="H9551" s="170" t="s">
        <v>3242</v>
      </c>
      <c r="I9551" s="170" t="s">
        <v>3</v>
      </c>
      <c r="J9551" s="155" t="s">
        <v>3418</v>
      </c>
      <c r="K9551" s="170">
        <v>2</v>
      </c>
      <c r="L9551" s="170">
        <v>12</v>
      </c>
      <c r="M9551" s="402">
        <v>50915.08</v>
      </c>
      <c r="N9551" s="170">
        <v>1</v>
      </c>
      <c r="O9551" s="170">
        <v>6</v>
      </c>
      <c r="P9551" s="402">
        <v>25306.799999999999</v>
      </c>
    </row>
    <row r="9552" spans="1:16" x14ac:dyDescent="0.2">
      <c r="A9552" s="406" t="s">
        <v>2596</v>
      </c>
      <c r="B9552" s="403" t="s">
        <v>2595</v>
      </c>
      <c r="C9552" s="170" t="s">
        <v>2594</v>
      </c>
      <c r="D9552" s="405" t="s">
        <v>2593</v>
      </c>
      <c r="E9552" s="404">
        <v>5000</v>
      </c>
      <c r="F9552" s="170" t="s">
        <v>3417</v>
      </c>
      <c r="G9552" s="403" t="s">
        <v>3416</v>
      </c>
      <c r="H9552" s="170" t="s">
        <v>2897</v>
      </c>
      <c r="I9552" s="170" t="s">
        <v>2589</v>
      </c>
      <c r="J9552" s="155" t="s">
        <v>2875</v>
      </c>
      <c r="K9552" s="170"/>
      <c r="L9552" s="170"/>
      <c r="M9552" s="402"/>
      <c r="N9552" s="170">
        <v>2</v>
      </c>
      <c r="O9552" s="170">
        <v>2</v>
      </c>
      <c r="P9552" s="402">
        <v>7579.47</v>
      </c>
    </row>
    <row r="9553" spans="1:16" x14ac:dyDescent="0.2">
      <c r="A9553" s="406" t="s">
        <v>2596</v>
      </c>
      <c r="B9553" s="403" t="s">
        <v>2595</v>
      </c>
      <c r="C9553" s="170" t="s">
        <v>2594</v>
      </c>
      <c r="D9553" s="405" t="s">
        <v>3075</v>
      </c>
      <c r="E9553" s="404">
        <v>9000</v>
      </c>
      <c r="F9553" s="170" t="s">
        <v>3415</v>
      </c>
      <c r="G9553" s="403" t="s">
        <v>3414</v>
      </c>
      <c r="H9553" s="170" t="s">
        <v>2603</v>
      </c>
      <c r="I9553" s="170" t="s">
        <v>2602</v>
      </c>
      <c r="J9553" s="155" t="s">
        <v>3413</v>
      </c>
      <c r="K9553" s="170">
        <v>2</v>
      </c>
      <c r="L9553" s="170">
        <v>12</v>
      </c>
      <c r="M9553" s="402">
        <v>110858.54000000001</v>
      </c>
      <c r="N9553" s="170">
        <v>1</v>
      </c>
      <c r="O9553" s="170">
        <v>6</v>
      </c>
      <c r="P9553" s="402">
        <v>55306.8</v>
      </c>
    </row>
    <row r="9554" spans="1:16" x14ac:dyDescent="0.2">
      <c r="A9554" s="406" t="s">
        <v>2596</v>
      </c>
      <c r="B9554" s="403" t="s">
        <v>2595</v>
      </c>
      <c r="C9554" s="170" t="s">
        <v>2594</v>
      </c>
      <c r="D9554" s="405" t="s">
        <v>3412</v>
      </c>
      <c r="E9554" s="404">
        <v>12000</v>
      </c>
      <c r="F9554" s="170" t="s">
        <v>3411</v>
      </c>
      <c r="G9554" s="403" t="s">
        <v>3410</v>
      </c>
      <c r="H9554" s="170" t="s">
        <v>2623</v>
      </c>
      <c r="I9554" s="170" t="s">
        <v>2602</v>
      </c>
      <c r="J9554" s="155" t="s">
        <v>2692</v>
      </c>
      <c r="K9554" s="170">
        <v>1</v>
      </c>
      <c r="L9554" s="170">
        <v>2</v>
      </c>
      <c r="M9554" s="402">
        <v>23454.6</v>
      </c>
      <c r="N9554" s="170">
        <v>1</v>
      </c>
      <c r="O9554" s="170">
        <v>6</v>
      </c>
      <c r="P9554" s="402">
        <v>73306.8</v>
      </c>
    </row>
    <row r="9555" spans="1:16" x14ac:dyDescent="0.2">
      <c r="A9555" s="406" t="s">
        <v>2596</v>
      </c>
      <c r="B9555" s="403" t="s">
        <v>2595</v>
      </c>
      <c r="C9555" s="170" t="s">
        <v>2594</v>
      </c>
      <c r="D9555" s="405" t="s">
        <v>2945</v>
      </c>
      <c r="E9555" s="404">
        <v>8000</v>
      </c>
      <c r="F9555" s="170" t="s">
        <v>3411</v>
      </c>
      <c r="G9555" s="403" t="s">
        <v>3410</v>
      </c>
      <c r="H9555" s="170" t="s">
        <v>2623</v>
      </c>
      <c r="I9555" s="170" t="s">
        <v>2602</v>
      </c>
      <c r="J9555" s="155" t="s">
        <v>2692</v>
      </c>
      <c r="K9555" s="170">
        <v>2</v>
      </c>
      <c r="L9555" s="170">
        <v>11</v>
      </c>
      <c r="M9555" s="402">
        <v>95325.18</v>
      </c>
      <c r="N9555" s="170"/>
      <c r="O9555" s="170"/>
      <c r="P9555" s="402"/>
    </row>
    <row r="9556" spans="1:16" x14ac:dyDescent="0.2">
      <c r="A9556" s="406" t="s">
        <v>2596</v>
      </c>
      <c r="B9556" s="403" t="s">
        <v>2595</v>
      </c>
      <c r="C9556" s="170" t="s">
        <v>2594</v>
      </c>
      <c r="D9556" s="405" t="s">
        <v>2986</v>
      </c>
      <c r="E9556" s="404">
        <v>6000</v>
      </c>
      <c r="F9556" s="170" t="s">
        <v>3409</v>
      </c>
      <c r="G9556" s="403" t="s">
        <v>3408</v>
      </c>
      <c r="H9556" s="170" t="s">
        <v>2608</v>
      </c>
      <c r="I9556" s="170" t="s">
        <v>2602</v>
      </c>
      <c r="J9556" s="155" t="s">
        <v>2608</v>
      </c>
      <c r="K9556" s="170"/>
      <c r="L9556" s="170"/>
      <c r="M9556" s="402"/>
      <c r="N9556" s="170">
        <v>2</v>
      </c>
      <c r="O9556" s="170">
        <v>2</v>
      </c>
      <c r="P9556" s="402">
        <v>11235.6</v>
      </c>
    </row>
    <row r="9557" spans="1:16" x14ac:dyDescent="0.2">
      <c r="A9557" s="406" t="s">
        <v>2596</v>
      </c>
      <c r="B9557" s="403" t="s">
        <v>2595</v>
      </c>
      <c r="C9557" s="170" t="s">
        <v>2594</v>
      </c>
      <c r="D9557" s="405" t="s">
        <v>3407</v>
      </c>
      <c r="E9557" s="404">
        <v>7000</v>
      </c>
      <c r="F9557" s="170" t="s">
        <v>3406</v>
      </c>
      <c r="G9557" s="403" t="s">
        <v>3405</v>
      </c>
      <c r="H9557" s="170" t="s">
        <v>2754</v>
      </c>
      <c r="I9557" s="170" t="s">
        <v>2602</v>
      </c>
      <c r="J9557" s="155" t="s">
        <v>2753</v>
      </c>
      <c r="K9557" s="170"/>
      <c r="L9557" s="170"/>
      <c r="M9557" s="402"/>
      <c r="N9557" s="170">
        <v>2</v>
      </c>
      <c r="O9557" s="170">
        <v>2</v>
      </c>
      <c r="P9557" s="402">
        <v>10438.31</v>
      </c>
    </row>
    <row r="9558" spans="1:16" ht="22.5" x14ac:dyDescent="0.2">
      <c r="A9558" s="406" t="s">
        <v>2596</v>
      </c>
      <c r="B9558" s="403" t="s">
        <v>2595</v>
      </c>
      <c r="C9558" s="170" t="s">
        <v>2594</v>
      </c>
      <c r="D9558" s="405" t="s">
        <v>2660</v>
      </c>
      <c r="E9558" s="404">
        <v>9000</v>
      </c>
      <c r="F9558" s="170" t="s">
        <v>3404</v>
      </c>
      <c r="G9558" s="403" t="s">
        <v>3403</v>
      </c>
      <c r="H9558" s="170" t="s">
        <v>2603</v>
      </c>
      <c r="I9558" s="170" t="s">
        <v>2602</v>
      </c>
      <c r="J9558" s="155" t="s">
        <v>3402</v>
      </c>
      <c r="K9558" s="170">
        <v>1</v>
      </c>
      <c r="L9558" s="170">
        <v>4</v>
      </c>
      <c r="M9558" s="402">
        <v>30849.71</v>
      </c>
      <c r="N9558" s="170"/>
      <c r="O9558" s="170"/>
      <c r="P9558" s="402"/>
    </row>
    <row r="9559" spans="1:16" ht="22.5" x14ac:dyDescent="0.2">
      <c r="A9559" s="406" t="s">
        <v>2596</v>
      </c>
      <c r="B9559" s="403" t="s">
        <v>2595</v>
      </c>
      <c r="C9559" s="170" t="s">
        <v>2594</v>
      </c>
      <c r="D9559" s="405" t="s">
        <v>2649</v>
      </c>
      <c r="E9559" s="404">
        <v>4000</v>
      </c>
      <c r="F9559" s="170" t="s">
        <v>3401</v>
      </c>
      <c r="G9559" s="403" t="s">
        <v>3400</v>
      </c>
      <c r="H9559" s="170" t="s">
        <v>3399</v>
      </c>
      <c r="I9559" s="170" t="s">
        <v>2589</v>
      </c>
      <c r="J9559" s="155" t="s">
        <v>3398</v>
      </c>
      <c r="K9559" s="170">
        <v>1</v>
      </c>
      <c r="L9559" s="170">
        <v>2</v>
      </c>
      <c r="M9559" s="402">
        <v>7654.96</v>
      </c>
      <c r="N9559" s="170">
        <v>1</v>
      </c>
      <c r="O9559" s="170">
        <v>6</v>
      </c>
      <c r="P9559" s="402">
        <v>25306.799999999999</v>
      </c>
    </row>
    <row r="9560" spans="1:16" x14ac:dyDescent="0.2">
      <c r="A9560" s="406" t="s">
        <v>2596</v>
      </c>
      <c r="B9560" s="403" t="s">
        <v>2595</v>
      </c>
      <c r="C9560" s="170" t="s">
        <v>2594</v>
      </c>
      <c r="D9560" s="405" t="s">
        <v>3245</v>
      </c>
      <c r="E9560" s="404">
        <v>3000</v>
      </c>
      <c r="F9560" s="170" t="s">
        <v>3397</v>
      </c>
      <c r="G9560" s="403" t="s">
        <v>3396</v>
      </c>
      <c r="H9560" s="170" t="s">
        <v>3395</v>
      </c>
      <c r="I9560" s="170" t="s">
        <v>2589</v>
      </c>
      <c r="J9560" s="155" t="s">
        <v>3394</v>
      </c>
      <c r="K9560" s="170">
        <v>1</v>
      </c>
      <c r="L9560" s="170">
        <v>2</v>
      </c>
      <c r="M9560" s="402">
        <v>1773.44</v>
      </c>
      <c r="N9560" s="170"/>
      <c r="O9560" s="170"/>
      <c r="P9560" s="402"/>
    </row>
    <row r="9561" spans="1:16" ht="22.5" x14ac:dyDescent="0.2">
      <c r="A9561" s="406" t="s">
        <v>2596</v>
      </c>
      <c r="B9561" s="403" t="s">
        <v>2595</v>
      </c>
      <c r="C9561" s="170" t="s">
        <v>2594</v>
      </c>
      <c r="D9561" s="405" t="s">
        <v>3393</v>
      </c>
      <c r="E9561" s="404">
        <v>7000</v>
      </c>
      <c r="F9561" s="170" t="s">
        <v>3392</v>
      </c>
      <c r="G9561" s="403" t="s">
        <v>3391</v>
      </c>
      <c r="H9561" s="170" t="s">
        <v>3390</v>
      </c>
      <c r="I9561" s="170" t="s">
        <v>2589</v>
      </c>
      <c r="J9561" s="155" t="s">
        <v>3389</v>
      </c>
      <c r="K9561" s="170">
        <v>2</v>
      </c>
      <c r="L9561" s="170">
        <v>12</v>
      </c>
      <c r="M9561" s="402">
        <v>86989.8</v>
      </c>
      <c r="N9561" s="170">
        <v>1</v>
      </c>
      <c r="O9561" s="170">
        <v>6</v>
      </c>
      <c r="P9561" s="402">
        <v>43306.8</v>
      </c>
    </row>
    <row r="9562" spans="1:16" ht="22.5" x14ac:dyDescent="0.2">
      <c r="A9562" s="406" t="s">
        <v>2596</v>
      </c>
      <c r="B9562" s="403" t="s">
        <v>2595</v>
      </c>
      <c r="C9562" s="170" t="s">
        <v>2594</v>
      </c>
      <c r="D9562" s="405" t="s">
        <v>2649</v>
      </c>
      <c r="E9562" s="404">
        <v>3500</v>
      </c>
      <c r="F9562" s="170" t="s">
        <v>3388</v>
      </c>
      <c r="G9562" s="403" t="s">
        <v>3387</v>
      </c>
      <c r="H9562" s="170" t="s">
        <v>3386</v>
      </c>
      <c r="I9562" s="170" t="s">
        <v>3</v>
      </c>
      <c r="J9562" s="155" t="s">
        <v>3385</v>
      </c>
      <c r="K9562" s="170">
        <v>2</v>
      </c>
      <c r="L9562" s="170">
        <v>12</v>
      </c>
      <c r="M9562" s="402">
        <v>44007.58</v>
      </c>
      <c r="N9562" s="170">
        <v>1</v>
      </c>
      <c r="O9562" s="170">
        <v>6</v>
      </c>
      <c r="P9562" s="402">
        <v>22306.799999999999</v>
      </c>
    </row>
    <row r="9563" spans="1:16" x14ac:dyDescent="0.2">
      <c r="A9563" s="406" t="s">
        <v>2596</v>
      </c>
      <c r="B9563" s="403" t="s">
        <v>2595</v>
      </c>
      <c r="C9563" s="170" t="s">
        <v>2594</v>
      </c>
      <c r="D9563" s="405" t="s">
        <v>3384</v>
      </c>
      <c r="E9563" s="404">
        <v>15000</v>
      </c>
      <c r="F9563" s="170" t="s">
        <v>3383</v>
      </c>
      <c r="G9563" s="403" t="s">
        <v>3382</v>
      </c>
      <c r="H9563" s="170" t="s">
        <v>2718</v>
      </c>
      <c r="I9563" s="170" t="s">
        <v>2602</v>
      </c>
      <c r="J9563" s="155" t="s">
        <v>2661</v>
      </c>
      <c r="K9563" s="170">
        <v>1</v>
      </c>
      <c r="L9563" s="170">
        <v>12</v>
      </c>
      <c r="M9563" s="402">
        <v>178489.8</v>
      </c>
      <c r="N9563" s="170">
        <v>1</v>
      </c>
      <c r="O9563" s="170">
        <v>6</v>
      </c>
      <c r="P9563" s="402">
        <v>91306.8</v>
      </c>
    </row>
    <row r="9564" spans="1:16" x14ac:dyDescent="0.2">
      <c r="A9564" s="406" t="s">
        <v>2596</v>
      </c>
      <c r="B9564" s="403" t="s">
        <v>2595</v>
      </c>
      <c r="C9564" s="170" t="s">
        <v>2594</v>
      </c>
      <c r="D9564" s="405" t="s">
        <v>3381</v>
      </c>
      <c r="E9564" s="404">
        <v>9000</v>
      </c>
      <c r="F9564" s="170" t="s">
        <v>3380</v>
      </c>
      <c r="G9564" s="403" t="s">
        <v>3379</v>
      </c>
      <c r="H9564" s="170" t="s">
        <v>2627</v>
      </c>
      <c r="I9564" s="170" t="s">
        <v>2602</v>
      </c>
      <c r="J9564" s="155" t="s">
        <v>2627</v>
      </c>
      <c r="K9564" s="170">
        <v>2</v>
      </c>
      <c r="L9564" s="170">
        <v>12</v>
      </c>
      <c r="M9564" s="402">
        <v>110704.17</v>
      </c>
      <c r="N9564" s="170">
        <v>1</v>
      </c>
      <c r="O9564" s="170">
        <v>6</v>
      </c>
      <c r="P9564" s="402">
        <v>55306.8</v>
      </c>
    </row>
    <row r="9565" spans="1:16" x14ac:dyDescent="0.2">
      <c r="A9565" s="406" t="s">
        <v>2596</v>
      </c>
      <c r="B9565" s="403" t="s">
        <v>2595</v>
      </c>
      <c r="C9565" s="170" t="s">
        <v>2594</v>
      </c>
      <c r="D9565" s="405" t="s">
        <v>3378</v>
      </c>
      <c r="E9565" s="404">
        <v>8000</v>
      </c>
      <c r="F9565" s="170" t="s">
        <v>3377</v>
      </c>
      <c r="G9565" s="403" t="s">
        <v>3376</v>
      </c>
      <c r="H9565" s="170" t="s">
        <v>2623</v>
      </c>
      <c r="I9565" s="170" t="s">
        <v>2602</v>
      </c>
      <c r="J9565" s="155" t="s">
        <v>3375</v>
      </c>
      <c r="K9565" s="170">
        <v>2</v>
      </c>
      <c r="L9565" s="170">
        <v>12</v>
      </c>
      <c r="M9565" s="402">
        <v>108156.46</v>
      </c>
      <c r="N9565" s="170"/>
      <c r="O9565" s="170"/>
      <c r="P9565" s="402"/>
    </row>
    <row r="9566" spans="1:16" x14ac:dyDescent="0.2">
      <c r="A9566" s="406" t="s">
        <v>2596</v>
      </c>
      <c r="B9566" s="403" t="s">
        <v>2595</v>
      </c>
      <c r="C9566" s="170" t="s">
        <v>2594</v>
      </c>
      <c r="D9566" s="405" t="s">
        <v>3378</v>
      </c>
      <c r="E9566" s="404">
        <v>9000</v>
      </c>
      <c r="F9566" s="170" t="s">
        <v>3377</v>
      </c>
      <c r="G9566" s="403" t="s">
        <v>3376</v>
      </c>
      <c r="H9566" s="170" t="s">
        <v>2623</v>
      </c>
      <c r="I9566" s="170" t="s">
        <v>2602</v>
      </c>
      <c r="J9566" s="155" t="s">
        <v>3375</v>
      </c>
      <c r="K9566" s="170">
        <v>1</v>
      </c>
      <c r="L9566" s="170">
        <v>1</v>
      </c>
      <c r="M9566" s="402">
        <v>4200</v>
      </c>
      <c r="N9566" s="170">
        <v>1</v>
      </c>
      <c r="O9566" s="170">
        <v>6</v>
      </c>
      <c r="P9566" s="402">
        <v>55306.8</v>
      </c>
    </row>
    <row r="9567" spans="1:16" ht="22.5" x14ac:dyDescent="0.2">
      <c r="A9567" s="406" t="s">
        <v>2596</v>
      </c>
      <c r="B9567" s="403" t="s">
        <v>2595</v>
      </c>
      <c r="C9567" s="170" t="s">
        <v>2594</v>
      </c>
      <c r="D9567" s="405" t="s">
        <v>3374</v>
      </c>
      <c r="E9567" s="404">
        <v>5500</v>
      </c>
      <c r="F9567" s="170" t="s">
        <v>3373</v>
      </c>
      <c r="G9567" s="403" t="s">
        <v>3372</v>
      </c>
      <c r="H9567" s="170" t="s">
        <v>2745</v>
      </c>
      <c r="I9567" s="170" t="s">
        <v>2589</v>
      </c>
      <c r="J9567" s="155" t="s">
        <v>2744</v>
      </c>
      <c r="K9567" s="170">
        <v>2</v>
      </c>
      <c r="L9567" s="170">
        <v>12</v>
      </c>
      <c r="M9567" s="402">
        <v>68989.8</v>
      </c>
      <c r="N9567" s="170">
        <v>1</v>
      </c>
      <c r="O9567" s="170">
        <v>6</v>
      </c>
      <c r="P9567" s="402">
        <v>34306.800000000003</v>
      </c>
    </row>
    <row r="9568" spans="1:16" x14ac:dyDescent="0.2">
      <c r="A9568" s="406" t="s">
        <v>2596</v>
      </c>
      <c r="B9568" s="403" t="s">
        <v>2595</v>
      </c>
      <c r="C9568" s="170" t="s">
        <v>2594</v>
      </c>
      <c r="D9568" s="405" t="s">
        <v>2952</v>
      </c>
      <c r="E9568" s="404">
        <v>3500</v>
      </c>
      <c r="F9568" s="170" t="s">
        <v>3371</v>
      </c>
      <c r="G9568" s="403" t="s">
        <v>3370</v>
      </c>
      <c r="H9568" s="170" t="s">
        <v>3369</v>
      </c>
      <c r="I9568" s="170" t="s">
        <v>3</v>
      </c>
      <c r="J9568" s="155" t="s">
        <v>3368</v>
      </c>
      <c r="K9568" s="170">
        <v>2</v>
      </c>
      <c r="L9568" s="170">
        <v>12</v>
      </c>
      <c r="M9568" s="402">
        <v>44952.37</v>
      </c>
      <c r="N9568" s="170">
        <v>1</v>
      </c>
      <c r="O9568" s="170">
        <v>6</v>
      </c>
      <c r="P9568" s="402">
        <v>22253.57</v>
      </c>
    </row>
    <row r="9569" spans="1:16" ht="22.5" x14ac:dyDescent="0.2">
      <c r="A9569" s="406" t="s">
        <v>2596</v>
      </c>
      <c r="B9569" s="403" t="s">
        <v>2595</v>
      </c>
      <c r="C9569" s="170" t="s">
        <v>2594</v>
      </c>
      <c r="D9569" s="405" t="s">
        <v>3367</v>
      </c>
      <c r="E9569" s="404">
        <v>12000</v>
      </c>
      <c r="F9569" s="170" t="s">
        <v>3366</v>
      </c>
      <c r="G9569" s="403" t="s">
        <v>3365</v>
      </c>
      <c r="H9569" s="170" t="s">
        <v>3364</v>
      </c>
      <c r="I9569" s="170" t="s">
        <v>2602</v>
      </c>
      <c r="J9569" s="155" t="s">
        <v>3363</v>
      </c>
      <c r="K9569" s="170">
        <v>2</v>
      </c>
      <c r="L9569" s="170">
        <v>12</v>
      </c>
      <c r="M9569" s="402">
        <v>146989.79999999999</v>
      </c>
      <c r="N9569" s="170">
        <v>1</v>
      </c>
      <c r="O9569" s="170">
        <v>6</v>
      </c>
      <c r="P9569" s="402">
        <v>73306.8</v>
      </c>
    </row>
    <row r="9570" spans="1:16" x14ac:dyDescent="0.2">
      <c r="A9570" s="406" t="s">
        <v>2596</v>
      </c>
      <c r="B9570" s="403" t="s">
        <v>2595</v>
      </c>
      <c r="C9570" s="170" t="s">
        <v>2594</v>
      </c>
      <c r="D9570" s="405" t="s">
        <v>2822</v>
      </c>
      <c r="E9570" s="404">
        <v>7000</v>
      </c>
      <c r="F9570" s="170" t="s">
        <v>3362</v>
      </c>
      <c r="G9570" s="403" t="s">
        <v>3361</v>
      </c>
      <c r="H9570" s="170" t="s">
        <v>2623</v>
      </c>
      <c r="I9570" s="170" t="s">
        <v>2602</v>
      </c>
      <c r="J9570" s="155" t="s">
        <v>2692</v>
      </c>
      <c r="K9570" s="170"/>
      <c r="L9570" s="170"/>
      <c r="M9570" s="402"/>
      <c r="N9570" s="170">
        <v>3</v>
      </c>
      <c r="O9570" s="170">
        <v>2</v>
      </c>
      <c r="P9570" s="402">
        <v>13968.93</v>
      </c>
    </row>
    <row r="9571" spans="1:16" x14ac:dyDescent="0.2">
      <c r="A9571" s="406" t="s">
        <v>2596</v>
      </c>
      <c r="B9571" s="403" t="s">
        <v>2595</v>
      </c>
      <c r="C9571" s="170" t="s">
        <v>2594</v>
      </c>
      <c r="D9571" s="405" t="s">
        <v>3360</v>
      </c>
      <c r="E9571" s="404">
        <v>15000</v>
      </c>
      <c r="F9571" s="170" t="s">
        <v>3359</v>
      </c>
      <c r="G9571" s="403" t="s">
        <v>3358</v>
      </c>
      <c r="H9571" s="170" t="s">
        <v>2654</v>
      </c>
      <c r="I9571" s="170" t="s">
        <v>2602</v>
      </c>
      <c r="J9571" s="155" t="s">
        <v>2922</v>
      </c>
      <c r="K9571" s="170">
        <v>1</v>
      </c>
      <c r="L9571" s="170">
        <v>12</v>
      </c>
      <c r="M9571" s="402">
        <v>178489.8</v>
      </c>
      <c r="N9571" s="170">
        <v>1</v>
      </c>
      <c r="O9571" s="170">
        <v>6</v>
      </c>
      <c r="P9571" s="402">
        <v>91306.8</v>
      </c>
    </row>
    <row r="9572" spans="1:16" x14ac:dyDescent="0.2">
      <c r="A9572" s="406" t="s">
        <v>2596</v>
      </c>
      <c r="B9572" s="403" t="s">
        <v>2595</v>
      </c>
      <c r="C9572" s="170" t="s">
        <v>2594</v>
      </c>
      <c r="D9572" s="405" t="s">
        <v>2911</v>
      </c>
      <c r="E9572" s="404">
        <v>7000</v>
      </c>
      <c r="F9572" s="170" t="s">
        <v>3357</v>
      </c>
      <c r="G9572" s="403" t="s">
        <v>3356</v>
      </c>
      <c r="H9572" s="170" t="s">
        <v>2846</v>
      </c>
      <c r="I9572" s="170" t="s">
        <v>2602</v>
      </c>
      <c r="J9572" s="155" t="s">
        <v>2846</v>
      </c>
      <c r="K9572" s="170">
        <v>2</v>
      </c>
      <c r="L9572" s="170">
        <v>12</v>
      </c>
      <c r="M9572" s="402">
        <v>93320.27</v>
      </c>
      <c r="N9572" s="170"/>
      <c r="O9572" s="170"/>
      <c r="P9572" s="402"/>
    </row>
    <row r="9573" spans="1:16" x14ac:dyDescent="0.2">
      <c r="A9573" s="406" t="s">
        <v>2596</v>
      </c>
      <c r="B9573" s="403" t="s">
        <v>2595</v>
      </c>
      <c r="C9573" s="170" t="s">
        <v>2594</v>
      </c>
      <c r="D9573" s="405" t="s">
        <v>2761</v>
      </c>
      <c r="E9573" s="404">
        <v>8500</v>
      </c>
      <c r="F9573" s="170" t="s">
        <v>3357</v>
      </c>
      <c r="G9573" s="403" t="s">
        <v>3356</v>
      </c>
      <c r="H9573" s="170" t="s">
        <v>2846</v>
      </c>
      <c r="I9573" s="170" t="s">
        <v>2602</v>
      </c>
      <c r="J9573" s="155" t="s">
        <v>2846</v>
      </c>
      <c r="K9573" s="170">
        <v>1</v>
      </c>
      <c r="L9573" s="170">
        <v>1</v>
      </c>
      <c r="M9573" s="402">
        <v>3983.33</v>
      </c>
      <c r="N9573" s="170">
        <v>1</v>
      </c>
      <c r="O9573" s="170">
        <v>6</v>
      </c>
      <c r="P9573" s="402">
        <v>52306.8</v>
      </c>
    </row>
    <row r="9574" spans="1:16" x14ac:dyDescent="0.2">
      <c r="A9574" s="406" t="s">
        <v>2596</v>
      </c>
      <c r="B9574" s="403" t="s">
        <v>2595</v>
      </c>
      <c r="C9574" s="170" t="s">
        <v>2594</v>
      </c>
      <c r="D9574" s="405" t="s">
        <v>2660</v>
      </c>
      <c r="E9574" s="404">
        <v>9000</v>
      </c>
      <c r="F9574" s="170" t="s">
        <v>3355</v>
      </c>
      <c r="G9574" s="403" t="s">
        <v>3354</v>
      </c>
      <c r="H9574" s="170" t="s">
        <v>2800</v>
      </c>
      <c r="I9574" s="170" t="s">
        <v>2602</v>
      </c>
      <c r="J9574" s="155" t="s">
        <v>2800</v>
      </c>
      <c r="K9574" s="170">
        <v>2</v>
      </c>
      <c r="L9574" s="170">
        <v>12</v>
      </c>
      <c r="M9574" s="402">
        <v>110945.42</v>
      </c>
      <c r="N9574" s="170">
        <v>1</v>
      </c>
      <c r="O9574" s="170">
        <v>6</v>
      </c>
      <c r="P9574" s="402">
        <v>55306.8</v>
      </c>
    </row>
    <row r="9575" spans="1:16" ht="22.5" x14ac:dyDescent="0.2">
      <c r="A9575" s="406" t="s">
        <v>2596</v>
      </c>
      <c r="B9575" s="403" t="s">
        <v>2595</v>
      </c>
      <c r="C9575" s="170" t="s">
        <v>2594</v>
      </c>
      <c r="D9575" s="405" t="s">
        <v>2827</v>
      </c>
      <c r="E9575" s="404">
        <v>7000</v>
      </c>
      <c r="F9575" s="170" t="s">
        <v>3353</v>
      </c>
      <c r="G9575" s="403" t="s">
        <v>3352</v>
      </c>
      <c r="H9575" s="170" t="s">
        <v>3351</v>
      </c>
      <c r="I9575" s="170" t="s">
        <v>3351</v>
      </c>
      <c r="J9575" s="155" t="s">
        <v>3350</v>
      </c>
      <c r="K9575" s="170">
        <v>2</v>
      </c>
      <c r="L9575" s="170">
        <v>4</v>
      </c>
      <c r="M9575" s="402">
        <v>25509.939999999995</v>
      </c>
      <c r="N9575" s="170">
        <v>1</v>
      </c>
      <c r="O9575" s="170">
        <v>6</v>
      </c>
      <c r="P9575" s="402">
        <v>43306.8</v>
      </c>
    </row>
    <row r="9576" spans="1:16" x14ac:dyDescent="0.2">
      <c r="A9576" s="406" t="s">
        <v>2596</v>
      </c>
      <c r="B9576" s="403" t="s">
        <v>2595</v>
      </c>
      <c r="C9576" s="170" t="s">
        <v>2594</v>
      </c>
      <c r="D9576" s="405" t="s">
        <v>3296</v>
      </c>
      <c r="E9576" s="404">
        <v>7000</v>
      </c>
      <c r="F9576" s="170" t="s">
        <v>3349</v>
      </c>
      <c r="G9576" s="403" t="s">
        <v>3348</v>
      </c>
      <c r="H9576" s="170" t="s">
        <v>2627</v>
      </c>
      <c r="I9576" s="170" t="s">
        <v>2602</v>
      </c>
      <c r="J9576" s="155" t="s">
        <v>2627</v>
      </c>
      <c r="K9576" s="170">
        <v>3</v>
      </c>
      <c r="L9576" s="170">
        <v>10</v>
      </c>
      <c r="M9576" s="402">
        <v>72795.75</v>
      </c>
      <c r="N9576" s="170"/>
      <c r="O9576" s="170"/>
      <c r="P9576" s="402"/>
    </row>
    <row r="9577" spans="1:16" x14ac:dyDescent="0.2">
      <c r="A9577" s="406" t="s">
        <v>2596</v>
      </c>
      <c r="B9577" s="403" t="s">
        <v>2595</v>
      </c>
      <c r="C9577" s="170" t="s">
        <v>2594</v>
      </c>
      <c r="D9577" s="405" t="s">
        <v>3296</v>
      </c>
      <c r="E9577" s="404">
        <v>7500</v>
      </c>
      <c r="F9577" s="170" t="s">
        <v>3349</v>
      </c>
      <c r="G9577" s="403" t="s">
        <v>3348</v>
      </c>
      <c r="H9577" s="170" t="s">
        <v>2627</v>
      </c>
      <c r="I9577" s="170" t="s">
        <v>2602</v>
      </c>
      <c r="J9577" s="155" t="s">
        <v>2627</v>
      </c>
      <c r="K9577" s="170">
        <v>2</v>
      </c>
      <c r="L9577" s="170">
        <v>4</v>
      </c>
      <c r="M9577" s="402">
        <v>27069.119999999999</v>
      </c>
      <c r="N9577" s="170">
        <v>1</v>
      </c>
      <c r="O9577" s="170">
        <v>6</v>
      </c>
      <c r="P9577" s="402">
        <v>46298.990000000005</v>
      </c>
    </row>
    <row r="9578" spans="1:16" x14ac:dyDescent="0.2">
      <c r="A9578" s="406" t="s">
        <v>2596</v>
      </c>
      <c r="B9578" s="403" t="s">
        <v>2595</v>
      </c>
      <c r="C9578" s="170" t="s">
        <v>2594</v>
      </c>
      <c r="D9578" s="405" t="s">
        <v>3072</v>
      </c>
      <c r="E9578" s="404">
        <v>9000</v>
      </c>
      <c r="F9578" s="170" t="s">
        <v>3347</v>
      </c>
      <c r="G9578" s="403" t="s">
        <v>3346</v>
      </c>
      <c r="H9578" s="170" t="s">
        <v>2603</v>
      </c>
      <c r="I9578" s="170" t="s">
        <v>2602</v>
      </c>
      <c r="J9578" s="155" t="s">
        <v>2673</v>
      </c>
      <c r="K9578" s="170">
        <v>1</v>
      </c>
      <c r="L9578" s="170">
        <v>2</v>
      </c>
      <c r="M9578" s="402">
        <v>10448.299999999999</v>
      </c>
      <c r="N9578" s="170"/>
      <c r="O9578" s="170"/>
      <c r="P9578" s="402"/>
    </row>
    <row r="9579" spans="1:16" x14ac:dyDescent="0.2">
      <c r="A9579" s="406" t="s">
        <v>2596</v>
      </c>
      <c r="B9579" s="403" t="s">
        <v>2595</v>
      </c>
      <c r="C9579" s="170" t="s">
        <v>2594</v>
      </c>
      <c r="D9579" s="405" t="s">
        <v>3181</v>
      </c>
      <c r="E9579" s="404">
        <v>9000</v>
      </c>
      <c r="F9579" s="170" t="s">
        <v>3345</v>
      </c>
      <c r="G9579" s="403" t="s">
        <v>3344</v>
      </c>
      <c r="H9579" s="170" t="s">
        <v>2846</v>
      </c>
      <c r="I9579" s="170" t="s">
        <v>2602</v>
      </c>
      <c r="J9579" s="155" t="s">
        <v>2846</v>
      </c>
      <c r="K9579" s="170"/>
      <c r="L9579" s="170"/>
      <c r="M9579" s="402"/>
      <c r="N9579" s="170">
        <v>2</v>
      </c>
      <c r="O9579" s="170">
        <v>2</v>
      </c>
      <c r="P9579" s="402">
        <v>17235.599999999999</v>
      </c>
    </row>
    <row r="9580" spans="1:16" ht="22.5" x14ac:dyDescent="0.2">
      <c r="A9580" s="406" t="s">
        <v>2596</v>
      </c>
      <c r="B9580" s="403" t="s">
        <v>2595</v>
      </c>
      <c r="C9580" s="170" t="s">
        <v>2594</v>
      </c>
      <c r="D9580" s="405" t="s">
        <v>2636</v>
      </c>
      <c r="E9580" s="404">
        <v>4000</v>
      </c>
      <c r="F9580" s="170" t="s">
        <v>3343</v>
      </c>
      <c r="G9580" s="403" t="s">
        <v>3342</v>
      </c>
      <c r="H9580" s="170" t="s">
        <v>2715</v>
      </c>
      <c r="I9580" s="170" t="s">
        <v>2589</v>
      </c>
      <c r="J9580" s="155" t="s">
        <v>2714</v>
      </c>
      <c r="K9580" s="170">
        <v>1</v>
      </c>
      <c r="L9580" s="170">
        <v>2</v>
      </c>
      <c r="M9580" s="402">
        <v>6698.3</v>
      </c>
      <c r="N9580" s="170">
        <v>1</v>
      </c>
      <c r="O9580" s="170">
        <v>6</v>
      </c>
      <c r="P9580" s="402">
        <v>25306.799999999999</v>
      </c>
    </row>
    <row r="9581" spans="1:16" x14ac:dyDescent="0.2">
      <c r="A9581" s="406" t="s">
        <v>2596</v>
      </c>
      <c r="B9581" s="403" t="s">
        <v>2595</v>
      </c>
      <c r="C9581" s="170" t="s">
        <v>2594</v>
      </c>
      <c r="D9581" s="405" t="s">
        <v>2866</v>
      </c>
      <c r="E9581" s="404">
        <v>7000</v>
      </c>
      <c r="F9581" s="170" t="s">
        <v>3341</v>
      </c>
      <c r="G9581" s="403" t="s">
        <v>3340</v>
      </c>
      <c r="H9581" s="170" t="s">
        <v>2875</v>
      </c>
      <c r="I9581" s="170" t="s">
        <v>2589</v>
      </c>
      <c r="J9581" s="155" t="s">
        <v>2875</v>
      </c>
      <c r="K9581" s="170">
        <v>3</v>
      </c>
      <c r="L9581" s="170">
        <v>12</v>
      </c>
      <c r="M9581" s="402">
        <v>86967.44</v>
      </c>
      <c r="N9581" s="170">
        <v>1</v>
      </c>
      <c r="O9581" s="170">
        <v>6</v>
      </c>
      <c r="P9581" s="402">
        <v>43306.8</v>
      </c>
    </row>
    <row r="9582" spans="1:16" x14ac:dyDescent="0.2">
      <c r="A9582" s="406" t="s">
        <v>2596</v>
      </c>
      <c r="B9582" s="403" t="s">
        <v>2595</v>
      </c>
      <c r="C9582" s="170" t="s">
        <v>2594</v>
      </c>
      <c r="D9582" s="405" t="s">
        <v>2646</v>
      </c>
      <c r="E9582" s="404">
        <v>7000</v>
      </c>
      <c r="F9582" s="170" t="s">
        <v>3339</v>
      </c>
      <c r="G9582" s="403" t="s">
        <v>3338</v>
      </c>
      <c r="H9582" s="170" t="s">
        <v>2608</v>
      </c>
      <c r="I9582" s="170" t="s">
        <v>2602</v>
      </c>
      <c r="J9582" s="155" t="s">
        <v>2608</v>
      </c>
      <c r="K9582" s="170"/>
      <c r="L9582" s="170"/>
      <c r="M9582" s="402"/>
      <c r="N9582" s="170">
        <v>1</v>
      </c>
      <c r="O9582" s="170">
        <v>5</v>
      </c>
      <c r="P9582" s="402">
        <v>35155.67</v>
      </c>
    </row>
    <row r="9583" spans="1:16" x14ac:dyDescent="0.2">
      <c r="A9583" s="406" t="s">
        <v>2596</v>
      </c>
      <c r="B9583" s="403" t="s">
        <v>2595</v>
      </c>
      <c r="C9583" s="170" t="s">
        <v>2594</v>
      </c>
      <c r="D9583" s="405" t="s">
        <v>3209</v>
      </c>
      <c r="E9583" s="404">
        <v>9000</v>
      </c>
      <c r="F9583" s="170" t="s">
        <v>3337</v>
      </c>
      <c r="G9583" s="403" t="s">
        <v>3336</v>
      </c>
      <c r="H9583" s="170" t="s">
        <v>3322</v>
      </c>
      <c r="I9583" s="170" t="s">
        <v>2602</v>
      </c>
      <c r="J9583" s="155" t="s">
        <v>2900</v>
      </c>
      <c r="K9583" s="170">
        <v>2</v>
      </c>
      <c r="L9583" s="170">
        <v>12</v>
      </c>
      <c r="M9583" s="402">
        <v>110732.29000000001</v>
      </c>
      <c r="N9583" s="170">
        <v>1</v>
      </c>
      <c r="O9583" s="170">
        <v>6</v>
      </c>
      <c r="P9583" s="402">
        <v>55306.8</v>
      </c>
    </row>
    <row r="9584" spans="1:16" x14ac:dyDescent="0.2">
      <c r="A9584" s="406" t="s">
        <v>2596</v>
      </c>
      <c r="B9584" s="403" t="s">
        <v>2595</v>
      </c>
      <c r="C9584" s="170" t="s">
        <v>2594</v>
      </c>
      <c r="D9584" s="405" t="s">
        <v>2945</v>
      </c>
      <c r="E9584" s="404">
        <v>9000</v>
      </c>
      <c r="F9584" s="170" t="s">
        <v>3335</v>
      </c>
      <c r="G9584" s="403" t="s">
        <v>3334</v>
      </c>
      <c r="H9584" s="170" t="s">
        <v>2623</v>
      </c>
      <c r="I9584" s="170" t="s">
        <v>2602</v>
      </c>
      <c r="J9584" s="155" t="s">
        <v>2800</v>
      </c>
      <c r="K9584" s="170"/>
      <c r="L9584" s="170"/>
      <c r="M9584" s="402"/>
      <c r="N9584" s="170">
        <v>2</v>
      </c>
      <c r="O9584" s="170">
        <v>2</v>
      </c>
      <c r="P9584" s="402">
        <v>17235.599999999999</v>
      </c>
    </row>
    <row r="9585" spans="1:16" x14ac:dyDescent="0.2">
      <c r="A9585" s="406" t="s">
        <v>2596</v>
      </c>
      <c r="B9585" s="403" t="s">
        <v>2595</v>
      </c>
      <c r="C9585" s="170" t="s">
        <v>2594</v>
      </c>
      <c r="D9585" s="405" t="s">
        <v>2700</v>
      </c>
      <c r="E9585" s="404">
        <v>6000</v>
      </c>
      <c r="F9585" s="170" t="s">
        <v>3333</v>
      </c>
      <c r="G9585" s="403" t="s">
        <v>3332</v>
      </c>
      <c r="H9585" s="170" t="s">
        <v>2736</v>
      </c>
      <c r="I9585" s="170" t="s">
        <v>2602</v>
      </c>
      <c r="J9585" s="155" t="s">
        <v>2627</v>
      </c>
      <c r="K9585" s="170">
        <v>2</v>
      </c>
      <c r="L9585" s="170">
        <v>12</v>
      </c>
      <c r="M9585" s="402">
        <v>74891.88</v>
      </c>
      <c r="N9585" s="170">
        <v>1</v>
      </c>
      <c r="O9585" s="170">
        <v>6</v>
      </c>
      <c r="P9585" s="402">
        <v>37306.800000000003</v>
      </c>
    </row>
    <row r="9586" spans="1:16" x14ac:dyDescent="0.2">
      <c r="A9586" s="406" t="s">
        <v>2596</v>
      </c>
      <c r="B9586" s="403" t="s">
        <v>2595</v>
      </c>
      <c r="C9586" s="170" t="s">
        <v>2594</v>
      </c>
      <c r="D9586" s="405" t="s">
        <v>3075</v>
      </c>
      <c r="E9586" s="404">
        <v>9000</v>
      </c>
      <c r="F9586" s="170" t="s">
        <v>3331</v>
      </c>
      <c r="G9586" s="403" t="s">
        <v>3330</v>
      </c>
      <c r="H9586" s="170" t="s">
        <v>2603</v>
      </c>
      <c r="I9586" s="170" t="s">
        <v>2602</v>
      </c>
      <c r="J9586" s="155" t="s">
        <v>3329</v>
      </c>
      <c r="K9586" s="170">
        <v>1</v>
      </c>
      <c r="L9586" s="170">
        <v>3</v>
      </c>
      <c r="M9586" s="402">
        <v>27719.119999999999</v>
      </c>
      <c r="N9586" s="170">
        <v>1</v>
      </c>
      <c r="O9586" s="170">
        <v>6</v>
      </c>
      <c r="P9586" s="402">
        <v>55306.8</v>
      </c>
    </row>
    <row r="9587" spans="1:16" x14ac:dyDescent="0.2">
      <c r="A9587" s="406" t="s">
        <v>2596</v>
      </c>
      <c r="B9587" s="403" t="s">
        <v>2595</v>
      </c>
      <c r="C9587" s="170" t="s">
        <v>2594</v>
      </c>
      <c r="D9587" s="405" t="s">
        <v>2866</v>
      </c>
      <c r="E9587" s="404">
        <v>7000</v>
      </c>
      <c r="F9587" s="170" t="s">
        <v>3331</v>
      </c>
      <c r="G9587" s="403" t="s">
        <v>3330</v>
      </c>
      <c r="H9587" s="170" t="s">
        <v>2603</v>
      </c>
      <c r="I9587" s="170" t="s">
        <v>2602</v>
      </c>
      <c r="J9587" s="155" t="s">
        <v>3329</v>
      </c>
      <c r="K9587" s="170">
        <v>1</v>
      </c>
      <c r="L9587" s="170">
        <v>7</v>
      </c>
      <c r="M9587" s="402">
        <v>51887.4</v>
      </c>
      <c r="N9587" s="170"/>
      <c r="O9587" s="170"/>
      <c r="P9587" s="402"/>
    </row>
    <row r="9588" spans="1:16" ht="22.5" x14ac:dyDescent="0.2">
      <c r="A9588" s="406" t="s">
        <v>2596</v>
      </c>
      <c r="B9588" s="403" t="s">
        <v>2595</v>
      </c>
      <c r="C9588" s="170" t="s">
        <v>2594</v>
      </c>
      <c r="D9588" s="405" t="s">
        <v>2896</v>
      </c>
      <c r="E9588" s="404">
        <v>3500</v>
      </c>
      <c r="F9588" s="170" t="s">
        <v>3328</v>
      </c>
      <c r="G9588" s="403" t="s">
        <v>3327</v>
      </c>
      <c r="H9588" s="170" t="s">
        <v>3049</v>
      </c>
      <c r="I9588" s="170" t="s">
        <v>3</v>
      </c>
      <c r="J9588" s="155" t="s">
        <v>3048</v>
      </c>
      <c r="K9588" s="170">
        <v>2</v>
      </c>
      <c r="L9588" s="170">
        <v>12</v>
      </c>
      <c r="M9588" s="402">
        <v>44950.420000000006</v>
      </c>
      <c r="N9588" s="170">
        <v>1</v>
      </c>
      <c r="O9588" s="170">
        <v>6</v>
      </c>
      <c r="P9588" s="402">
        <v>22306.31</v>
      </c>
    </row>
    <row r="9589" spans="1:16" x14ac:dyDescent="0.2">
      <c r="A9589" s="406" t="s">
        <v>2596</v>
      </c>
      <c r="B9589" s="403" t="s">
        <v>2595</v>
      </c>
      <c r="C9589" s="170" t="s">
        <v>2594</v>
      </c>
      <c r="D9589" s="405" t="s">
        <v>2612</v>
      </c>
      <c r="E9589" s="404">
        <v>9000</v>
      </c>
      <c r="F9589" s="170" t="s">
        <v>3326</v>
      </c>
      <c r="G9589" s="403" t="s">
        <v>3325</v>
      </c>
      <c r="H9589" s="170" t="s">
        <v>2603</v>
      </c>
      <c r="I9589" s="170" t="s">
        <v>2602</v>
      </c>
      <c r="J9589" s="155" t="s">
        <v>2884</v>
      </c>
      <c r="K9589" s="170">
        <v>2</v>
      </c>
      <c r="L9589" s="170">
        <v>12</v>
      </c>
      <c r="M9589" s="402">
        <v>110972.3</v>
      </c>
      <c r="N9589" s="170">
        <v>1</v>
      </c>
      <c r="O9589" s="170">
        <v>6</v>
      </c>
      <c r="P9589" s="402">
        <v>55306.8</v>
      </c>
    </row>
    <row r="9590" spans="1:16" x14ac:dyDescent="0.2">
      <c r="A9590" s="406" t="s">
        <v>2596</v>
      </c>
      <c r="B9590" s="403" t="s">
        <v>2595</v>
      </c>
      <c r="C9590" s="170" t="s">
        <v>2594</v>
      </c>
      <c r="D9590" s="405" t="s">
        <v>2695</v>
      </c>
      <c r="E9590" s="404">
        <v>9000</v>
      </c>
      <c r="F9590" s="170" t="s">
        <v>3324</v>
      </c>
      <c r="G9590" s="403" t="s">
        <v>3323</v>
      </c>
      <c r="H9590" s="170" t="s">
        <v>3322</v>
      </c>
      <c r="I9590" s="170" t="s">
        <v>2602</v>
      </c>
      <c r="J9590" s="155" t="s">
        <v>2753</v>
      </c>
      <c r="K9590" s="170">
        <v>2</v>
      </c>
      <c r="L9590" s="170">
        <v>12</v>
      </c>
      <c r="M9590" s="402">
        <v>110800.42</v>
      </c>
      <c r="N9590" s="170">
        <v>1</v>
      </c>
      <c r="O9590" s="170">
        <v>6</v>
      </c>
      <c r="P9590" s="402">
        <v>55306.8</v>
      </c>
    </row>
    <row r="9591" spans="1:16" ht="22.5" x14ac:dyDescent="0.2">
      <c r="A9591" s="406" t="s">
        <v>2596</v>
      </c>
      <c r="B9591" s="403" t="s">
        <v>2595</v>
      </c>
      <c r="C9591" s="170" t="s">
        <v>2594</v>
      </c>
      <c r="D9591" s="405" t="s">
        <v>2593</v>
      </c>
      <c r="E9591" s="404">
        <v>4500</v>
      </c>
      <c r="F9591" s="170" t="s">
        <v>3321</v>
      </c>
      <c r="G9591" s="403" t="s">
        <v>3320</v>
      </c>
      <c r="H9591" s="170" t="s">
        <v>2623</v>
      </c>
      <c r="I9591" s="170" t="s">
        <v>2602</v>
      </c>
      <c r="J9591" s="155" t="s">
        <v>2722</v>
      </c>
      <c r="K9591" s="170">
        <v>2</v>
      </c>
      <c r="L9591" s="170">
        <v>8</v>
      </c>
      <c r="M9591" s="402">
        <v>37382.57</v>
      </c>
      <c r="N9591" s="170"/>
      <c r="O9591" s="170"/>
      <c r="P9591" s="402"/>
    </row>
    <row r="9592" spans="1:16" ht="22.5" x14ac:dyDescent="0.2">
      <c r="A9592" s="406" t="s">
        <v>2596</v>
      </c>
      <c r="B9592" s="403" t="s">
        <v>2595</v>
      </c>
      <c r="C9592" s="170" t="s">
        <v>2594</v>
      </c>
      <c r="D9592" s="405" t="s">
        <v>2961</v>
      </c>
      <c r="E9592" s="404">
        <v>7000</v>
      </c>
      <c r="F9592" s="170" t="s">
        <v>3321</v>
      </c>
      <c r="G9592" s="403" t="s">
        <v>3320</v>
      </c>
      <c r="H9592" s="170" t="s">
        <v>2623</v>
      </c>
      <c r="I9592" s="170" t="s">
        <v>2602</v>
      </c>
      <c r="J9592" s="155" t="s">
        <v>2722</v>
      </c>
      <c r="K9592" s="170"/>
      <c r="L9592" s="170"/>
      <c r="M9592" s="402"/>
      <c r="N9592" s="170">
        <v>2</v>
      </c>
      <c r="O9592" s="170">
        <v>2</v>
      </c>
      <c r="P9592" s="402">
        <v>13735.6</v>
      </c>
    </row>
    <row r="9593" spans="1:16" x14ac:dyDescent="0.2">
      <c r="A9593" s="406" t="s">
        <v>2596</v>
      </c>
      <c r="B9593" s="403" t="s">
        <v>2595</v>
      </c>
      <c r="C9593" s="170" t="s">
        <v>2594</v>
      </c>
      <c r="D9593" s="405" t="s">
        <v>2887</v>
      </c>
      <c r="E9593" s="404">
        <v>9000</v>
      </c>
      <c r="F9593" s="170" t="s">
        <v>3319</v>
      </c>
      <c r="G9593" s="403" t="s">
        <v>3318</v>
      </c>
      <c r="H9593" s="170" t="s">
        <v>3317</v>
      </c>
      <c r="I9593" s="170" t="s">
        <v>2602</v>
      </c>
      <c r="J9593" s="155" t="s">
        <v>3317</v>
      </c>
      <c r="K9593" s="170"/>
      <c r="L9593" s="170"/>
      <c r="M9593" s="402"/>
      <c r="N9593" s="170">
        <v>2</v>
      </c>
      <c r="O9593" s="170">
        <v>2</v>
      </c>
      <c r="P9593" s="402">
        <v>13335.6</v>
      </c>
    </row>
    <row r="9594" spans="1:16" x14ac:dyDescent="0.2">
      <c r="A9594" s="406" t="s">
        <v>2596</v>
      </c>
      <c r="B9594" s="403" t="s">
        <v>2595</v>
      </c>
      <c r="C9594" s="170" t="s">
        <v>2594</v>
      </c>
      <c r="D9594" s="405" t="s">
        <v>3153</v>
      </c>
      <c r="E9594" s="404">
        <v>6000</v>
      </c>
      <c r="F9594" s="170" t="s">
        <v>3316</v>
      </c>
      <c r="G9594" s="403" t="s">
        <v>3315</v>
      </c>
      <c r="H9594" s="170" t="s">
        <v>2654</v>
      </c>
      <c r="I9594" s="170" t="s">
        <v>2602</v>
      </c>
      <c r="J9594" s="155" t="s">
        <v>2922</v>
      </c>
      <c r="K9594" s="170">
        <v>2</v>
      </c>
      <c r="L9594" s="170">
        <v>12</v>
      </c>
      <c r="M9594" s="402">
        <v>74786.039999999994</v>
      </c>
      <c r="N9594" s="170">
        <v>1</v>
      </c>
      <c r="O9594" s="170">
        <v>6</v>
      </c>
      <c r="P9594" s="402">
        <v>37306.800000000003</v>
      </c>
    </row>
    <row r="9595" spans="1:16" x14ac:dyDescent="0.2">
      <c r="A9595" s="406" t="s">
        <v>2596</v>
      </c>
      <c r="B9595" s="403" t="s">
        <v>2595</v>
      </c>
      <c r="C9595" s="170" t="s">
        <v>2594</v>
      </c>
      <c r="D9595" s="405" t="s">
        <v>3314</v>
      </c>
      <c r="E9595" s="404">
        <v>12000</v>
      </c>
      <c r="F9595" s="170" t="s">
        <v>3313</v>
      </c>
      <c r="G9595" s="403" t="s">
        <v>3312</v>
      </c>
      <c r="H9595" s="170" t="s">
        <v>2654</v>
      </c>
      <c r="I9595" s="170" t="s">
        <v>2602</v>
      </c>
      <c r="J9595" s="155" t="s">
        <v>2922</v>
      </c>
      <c r="K9595" s="170">
        <v>2</v>
      </c>
      <c r="L9595" s="170">
        <v>12</v>
      </c>
      <c r="M9595" s="402">
        <v>146941.79999999999</v>
      </c>
      <c r="N9595" s="170">
        <v>1</v>
      </c>
      <c r="O9595" s="170">
        <v>6</v>
      </c>
      <c r="P9595" s="402">
        <v>73306.8</v>
      </c>
    </row>
    <row r="9596" spans="1:16" ht="22.5" x14ac:dyDescent="0.2">
      <c r="A9596" s="406" t="s">
        <v>2596</v>
      </c>
      <c r="B9596" s="403" t="s">
        <v>2595</v>
      </c>
      <c r="C9596" s="170" t="s">
        <v>2594</v>
      </c>
      <c r="D9596" s="405" t="s">
        <v>3311</v>
      </c>
      <c r="E9596" s="404">
        <v>8000</v>
      </c>
      <c r="F9596" s="170" t="s">
        <v>3310</v>
      </c>
      <c r="G9596" s="403" t="s">
        <v>3309</v>
      </c>
      <c r="H9596" s="170" t="s">
        <v>3308</v>
      </c>
      <c r="I9596" s="170" t="s">
        <v>2602</v>
      </c>
      <c r="J9596" s="155" t="s">
        <v>3307</v>
      </c>
      <c r="K9596" s="170">
        <v>2</v>
      </c>
      <c r="L9596" s="170">
        <v>12</v>
      </c>
      <c r="M9596" s="402">
        <v>98989.8</v>
      </c>
      <c r="N9596" s="170">
        <v>1</v>
      </c>
      <c r="O9596" s="170">
        <v>6</v>
      </c>
      <c r="P9596" s="402">
        <v>49306.8</v>
      </c>
    </row>
    <row r="9597" spans="1:16" x14ac:dyDescent="0.2">
      <c r="A9597" s="406" t="s">
        <v>2596</v>
      </c>
      <c r="B9597" s="403" t="s">
        <v>2595</v>
      </c>
      <c r="C9597" s="170" t="s">
        <v>2594</v>
      </c>
      <c r="D9597" s="405" t="s">
        <v>3306</v>
      </c>
      <c r="E9597" s="404">
        <v>5000</v>
      </c>
      <c r="F9597" s="170" t="s">
        <v>3305</v>
      </c>
      <c r="G9597" s="403" t="s">
        <v>3304</v>
      </c>
      <c r="H9597" s="170" t="s">
        <v>2828</v>
      </c>
      <c r="I9597" s="170" t="s">
        <v>2589</v>
      </c>
      <c r="J9597" s="155" t="s">
        <v>2982</v>
      </c>
      <c r="K9597" s="170">
        <v>1</v>
      </c>
      <c r="L9597" s="170">
        <v>2</v>
      </c>
      <c r="M9597" s="402">
        <v>6954.15</v>
      </c>
      <c r="N9597" s="170">
        <v>1</v>
      </c>
      <c r="O9597" s="170">
        <v>6</v>
      </c>
      <c r="P9597" s="402">
        <v>31306.799999999999</v>
      </c>
    </row>
    <row r="9598" spans="1:16" x14ac:dyDescent="0.2">
      <c r="A9598" s="406" t="s">
        <v>2596</v>
      </c>
      <c r="B9598" s="403" t="s">
        <v>2595</v>
      </c>
      <c r="C9598" s="170" t="s">
        <v>2594</v>
      </c>
      <c r="D9598" s="405" t="s">
        <v>3303</v>
      </c>
      <c r="E9598" s="404">
        <v>3500</v>
      </c>
      <c r="F9598" s="170" t="s">
        <v>3302</v>
      </c>
      <c r="G9598" s="403" t="s">
        <v>3301</v>
      </c>
      <c r="H9598" s="170" t="s">
        <v>2623</v>
      </c>
      <c r="I9598" s="170" t="s">
        <v>2602</v>
      </c>
      <c r="J9598" s="155" t="s">
        <v>2692</v>
      </c>
      <c r="K9598" s="170">
        <v>3</v>
      </c>
      <c r="L9598" s="170">
        <v>12</v>
      </c>
      <c r="M9598" s="402">
        <v>44949.46</v>
      </c>
      <c r="N9598" s="170">
        <v>1</v>
      </c>
      <c r="O9598" s="170">
        <v>6</v>
      </c>
      <c r="P9598" s="402">
        <v>22273.75</v>
      </c>
    </row>
    <row r="9599" spans="1:16" x14ac:dyDescent="0.2">
      <c r="A9599" s="406" t="s">
        <v>2596</v>
      </c>
      <c r="B9599" s="403" t="s">
        <v>2595</v>
      </c>
      <c r="C9599" s="170" t="s">
        <v>2594</v>
      </c>
      <c r="D9599" s="405" t="s">
        <v>3036</v>
      </c>
      <c r="E9599" s="404">
        <v>9000</v>
      </c>
      <c r="F9599" s="170" t="s">
        <v>3300</v>
      </c>
      <c r="G9599" s="403" t="s">
        <v>3299</v>
      </c>
      <c r="H9599" s="170" t="s">
        <v>2598</v>
      </c>
      <c r="I9599" s="170" t="s">
        <v>2602</v>
      </c>
      <c r="J9599" s="155" t="s">
        <v>2597</v>
      </c>
      <c r="K9599" s="170">
        <v>2</v>
      </c>
      <c r="L9599" s="170">
        <v>12</v>
      </c>
      <c r="M9599" s="402">
        <v>110689.8</v>
      </c>
      <c r="N9599" s="170">
        <v>1</v>
      </c>
      <c r="O9599" s="170">
        <v>6</v>
      </c>
      <c r="P9599" s="402">
        <v>55306.8</v>
      </c>
    </row>
    <row r="9600" spans="1:16" x14ac:dyDescent="0.2">
      <c r="A9600" s="406" t="s">
        <v>2596</v>
      </c>
      <c r="B9600" s="403" t="s">
        <v>2595</v>
      </c>
      <c r="C9600" s="170" t="s">
        <v>2594</v>
      </c>
      <c r="D9600" s="405" t="s">
        <v>2841</v>
      </c>
      <c r="E9600" s="404">
        <v>9000</v>
      </c>
      <c r="F9600" s="170" t="s">
        <v>3298</v>
      </c>
      <c r="G9600" s="403" t="s">
        <v>3297</v>
      </c>
      <c r="H9600" s="170" t="s">
        <v>2736</v>
      </c>
      <c r="I9600" s="170" t="s">
        <v>2602</v>
      </c>
      <c r="J9600" s="155" t="s">
        <v>2627</v>
      </c>
      <c r="K9600" s="170"/>
      <c r="L9600" s="170"/>
      <c r="M9600" s="402"/>
      <c r="N9600" s="170">
        <v>2</v>
      </c>
      <c r="O9600" s="170">
        <v>2</v>
      </c>
      <c r="P9600" s="402">
        <v>17535.599999999999</v>
      </c>
    </row>
    <row r="9601" spans="1:16" x14ac:dyDescent="0.2">
      <c r="A9601" s="406" t="s">
        <v>2596</v>
      </c>
      <c r="B9601" s="403" t="s">
        <v>2595</v>
      </c>
      <c r="C9601" s="170" t="s">
        <v>2594</v>
      </c>
      <c r="D9601" s="405" t="s">
        <v>3296</v>
      </c>
      <c r="E9601" s="404">
        <v>7000</v>
      </c>
      <c r="F9601" s="170" t="s">
        <v>3295</v>
      </c>
      <c r="G9601" s="403" t="s">
        <v>3294</v>
      </c>
      <c r="H9601" s="170" t="s">
        <v>2754</v>
      </c>
      <c r="I9601" s="170" t="s">
        <v>2602</v>
      </c>
      <c r="J9601" s="155" t="s">
        <v>2753</v>
      </c>
      <c r="K9601" s="170">
        <v>3</v>
      </c>
      <c r="L9601" s="170">
        <v>12</v>
      </c>
      <c r="M9601" s="402">
        <v>86989.8</v>
      </c>
      <c r="N9601" s="170">
        <v>1</v>
      </c>
      <c r="O9601" s="170">
        <v>6</v>
      </c>
      <c r="P9601" s="402">
        <v>43306.8</v>
      </c>
    </row>
    <row r="9602" spans="1:16" x14ac:dyDescent="0.2">
      <c r="A9602" s="406" t="s">
        <v>2596</v>
      </c>
      <c r="B9602" s="403" t="s">
        <v>2595</v>
      </c>
      <c r="C9602" s="170" t="s">
        <v>2594</v>
      </c>
      <c r="D9602" s="405" t="s">
        <v>3293</v>
      </c>
      <c r="E9602" s="404">
        <v>5000</v>
      </c>
      <c r="F9602" s="170" t="s">
        <v>3292</v>
      </c>
      <c r="G9602" s="403" t="s">
        <v>3291</v>
      </c>
      <c r="H9602" s="170" t="s">
        <v>3290</v>
      </c>
      <c r="I9602" s="170" t="s">
        <v>2602</v>
      </c>
      <c r="J9602" s="155" t="s">
        <v>3290</v>
      </c>
      <c r="K9602" s="170">
        <v>4</v>
      </c>
      <c r="L9602" s="170">
        <v>12</v>
      </c>
      <c r="M9602" s="402">
        <v>58180.939999999995</v>
      </c>
      <c r="N9602" s="170">
        <v>1</v>
      </c>
      <c r="O9602" s="170">
        <v>6</v>
      </c>
      <c r="P9602" s="402">
        <v>31306.799999999999</v>
      </c>
    </row>
    <row r="9603" spans="1:16" x14ac:dyDescent="0.2">
      <c r="A9603" s="406" t="s">
        <v>2596</v>
      </c>
      <c r="B9603" s="403" t="s">
        <v>2595</v>
      </c>
      <c r="C9603" s="170" t="s">
        <v>2594</v>
      </c>
      <c r="D9603" s="405" t="s">
        <v>3289</v>
      </c>
      <c r="E9603" s="404">
        <v>15000</v>
      </c>
      <c r="F9603" s="170" t="s">
        <v>3288</v>
      </c>
      <c r="G9603" s="403" t="s">
        <v>3287</v>
      </c>
      <c r="H9603" s="170" t="s">
        <v>2598</v>
      </c>
      <c r="I9603" s="170" t="s">
        <v>2602</v>
      </c>
      <c r="J9603" s="155" t="s">
        <v>2597</v>
      </c>
      <c r="K9603" s="170">
        <v>1</v>
      </c>
      <c r="L9603" s="170">
        <v>12</v>
      </c>
      <c r="M9603" s="402">
        <v>178489.8</v>
      </c>
      <c r="N9603" s="170">
        <v>1</v>
      </c>
      <c r="O9603" s="170">
        <v>6</v>
      </c>
      <c r="P9603" s="402">
        <v>91306.8</v>
      </c>
    </row>
    <row r="9604" spans="1:16" x14ac:dyDescent="0.2">
      <c r="A9604" s="406" t="s">
        <v>2596</v>
      </c>
      <c r="B9604" s="403" t="s">
        <v>2595</v>
      </c>
      <c r="C9604" s="170" t="s">
        <v>2594</v>
      </c>
      <c r="D9604" s="405" t="s">
        <v>3286</v>
      </c>
      <c r="E9604" s="404">
        <v>8000</v>
      </c>
      <c r="F9604" s="170" t="s">
        <v>3285</v>
      </c>
      <c r="G9604" s="403" t="s">
        <v>3284</v>
      </c>
      <c r="H9604" s="170" t="s">
        <v>3283</v>
      </c>
      <c r="I9604" s="170" t="s">
        <v>2602</v>
      </c>
      <c r="J9604" s="155" t="s">
        <v>3282</v>
      </c>
      <c r="K9604" s="170">
        <v>1</v>
      </c>
      <c r="L9604" s="170">
        <v>2</v>
      </c>
      <c r="M9604" s="402">
        <v>12698.3</v>
      </c>
      <c r="N9604" s="170">
        <v>1</v>
      </c>
      <c r="O9604" s="170">
        <v>6</v>
      </c>
      <c r="P9604" s="402">
        <v>49217.350000000006</v>
      </c>
    </row>
    <row r="9605" spans="1:16" x14ac:dyDescent="0.2">
      <c r="A9605" s="406" t="s">
        <v>2596</v>
      </c>
      <c r="B9605" s="403" t="s">
        <v>2595</v>
      </c>
      <c r="C9605" s="170" t="s">
        <v>2594</v>
      </c>
      <c r="D9605" s="405" t="s">
        <v>2827</v>
      </c>
      <c r="E9605" s="404">
        <v>7000</v>
      </c>
      <c r="F9605" s="170" t="s">
        <v>3281</v>
      </c>
      <c r="G9605" s="403" t="s">
        <v>3280</v>
      </c>
      <c r="H9605" s="170" t="s">
        <v>2654</v>
      </c>
      <c r="I9605" s="170" t="s">
        <v>2602</v>
      </c>
      <c r="J9605" s="155" t="s">
        <v>2653</v>
      </c>
      <c r="K9605" s="170">
        <v>2</v>
      </c>
      <c r="L9605" s="170">
        <v>4</v>
      </c>
      <c r="M9605" s="402">
        <v>25509.939999999995</v>
      </c>
      <c r="N9605" s="170">
        <v>1</v>
      </c>
      <c r="O9605" s="170">
        <v>6</v>
      </c>
      <c r="P9605" s="402">
        <v>43306.8</v>
      </c>
    </row>
    <row r="9606" spans="1:16" x14ac:dyDescent="0.2">
      <c r="A9606" s="406" t="s">
        <v>2596</v>
      </c>
      <c r="B9606" s="403" t="s">
        <v>2595</v>
      </c>
      <c r="C9606" s="170" t="s">
        <v>2594</v>
      </c>
      <c r="D9606" s="405" t="s">
        <v>2849</v>
      </c>
      <c r="E9606" s="404">
        <v>7000</v>
      </c>
      <c r="F9606" s="170" t="s">
        <v>3279</v>
      </c>
      <c r="G9606" s="403" t="s">
        <v>3278</v>
      </c>
      <c r="H9606" s="170" t="s">
        <v>3277</v>
      </c>
      <c r="I9606" s="170" t="s">
        <v>2602</v>
      </c>
      <c r="J9606" s="155" t="s">
        <v>3277</v>
      </c>
      <c r="K9606" s="170">
        <v>1</v>
      </c>
      <c r="L9606" s="170">
        <v>1</v>
      </c>
      <c r="M9606" s="402">
        <v>3507.48</v>
      </c>
      <c r="N9606" s="170">
        <v>1</v>
      </c>
      <c r="O9606" s="170">
        <v>6</v>
      </c>
      <c r="P9606" s="402">
        <v>43232.91</v>
      </c>
    </row>
    <row r="9607" spans="1:16" ht="22.5" x14ac:dyDescent="0.2">
      <c r="A9607" s="406" t="s">
        <v>2596</v>
      </c>
      <c r="B9607" s="403" t="s">
        <v>2595</v>
      </c>
      <c r="C9607" s="170" t="s">
        <v>2594</v>
      </c>
      <c r="D9607" s="405" t="s">
        <v>2961</v>
      </c>
      <c r="E9607" s="404">
        <v>7000</v>
      </c>
      <c r="F9607" s="170" t="s">
        <v>3276</v>
      </c>
      <c r="G9607" s="403" t="s">
        <v>3275</v>
      </c>
      <c r="H9607" s="170" t="s">
        <v>2603</v>
      </c>
      <c r="I9607" s="170" t="s">
        <v>2603</v>
      </c>
      <c r="J9607" s="155" t="s">
        <v>3130</v>
      </c>
      <c r="K9607" s="170"/>
      <c r="L9607" s="170"/>
      <c r="M9607" s="402"/>
      <c r="N9607" s="170">
        <v>2</v>
      </c>
      <c r="O9607" s="170">
        <v>2</v>
      </c>
      <c r="P9607" s="402">
        <v>13735.6</v>
      </c>
    </row>
    <row r="9608" spans="1:16" ht="22.5" x14ac:dyDescent="0.2">
      <c r="A9608" s="406" t="s">
        <v>2596</v>
      </c>
      <c r="B9608" s="403" t="s">
        <v>2595</v>
      </c>
      <c r="C9608" s="170" t="s">
        <v>2594</v>
      </c>
      <c r="D9608" s="405" t="s">
        <v>3274</v>
      </c>
      <c r="E9608" s="404">
        <v>3500</v>
      </c>
      <c r="F9608" s="170" t="s">
        <v>3273</v>
      </c>
      <c r="G9608" s="403" t="s">
        <v>3272</v>
      </c>
      <c r="H9608" s="170" t="s">
        <v>2623</v>
      </c>
      <c r="I9608" s="170" t="s">
        <v>2602</v>
      </c>
      <c r="J9608" s="155" t="s">
        <v>3271</v>
      </c>
      <c r="K9608" s="170">
        <v>2</v>
      </c>
      <c r="L9608" s="170">
        <v>12</v>
      </c>
      <c r="M9608" s="402">
        <v>44989.8</v>
      </c>
      <c r="N9608" s="170">
        <v>1</v>
      </c>
      <c r="O9608" s="170">
        <v>6</v>
      </c>
      <c r="P9608" s="402">
        <v>22306.799999999999</v>
      </c>
    </row>
    <row r="9609" spans="1:16" ht="22.5" x14ac:dyDescent="0.2">
      <c r="A9609" s="406" t="s">
        <v>2596</v>
      </c>
      <c r="B9609" s="403" t="s">
        <v>2595</v>
      </c>
      <c r="C9609" s="170" t="s">
        <v>2594</v>
      </c>
      <c r="D9609" s="405" t="s">
        <v>3270</v>
      </c>
      <c r="E9609" s="404">
        <v>5000</v>
      </c>
      <c r="F9609" s="170" t="s">
        <v>3269</v>
      </c>
      <c r="G9609" s="403" t="s">
        <v>3268</v>
      </c>
      <c r="H9609" s="170" t="s">
        <v>2949</v>
      </c>
      <c r="I9609" s="170" t="s">
        <v>2632</v>
      </c>
      <c r="J9609" s="155" t="s">
        <v>3116</v>
      </c>
      <c r="K9609" s="170"/>
      <c r="L9609" s="170"/>
      <c r="M9609" s="402"/>
      <c r="N9609" s="170">
        <v>2</v>
      </c>
      <c r="O9609" s="170">
        <v>2</v>
      </c>
      <c r="P9609" s="402">
        <v>7579.47</v>
      </c>
    </row>
    <row r="9610" spans="1:16" ht="22.5" x14ac:dyDescent="0.2">
      <c r="A9610" s="406" t="s">
        <v>2596</v>
      </c>
      <c r="B9610" s="403" t="s">
        <v>2595</v>
      </c>
      <c r="C9610" s="170" t="s">
        <v>2594</v>
      </c>
      <c r="D9610" s="405" t="s">
        <v>3267</v>
      </c>
      <c r="E9610" s="404">
        <v>4000</v>
      </c>
      <c r="F9610" s="170" t="s">
        <v>3266</v>
      </c>
      <c r="G9610" s="403" t="s">
        <v>3265</v>
      </c>
      <c r="H9610" s="170" t="s">
        <v>2714</v>
      </c>
      <c r="I9610" s="170" t="s">
        <v>2589</v>
      </c>
      <c r="J9610" s="155" t="s">
        <v>2714</v>
      </c>
      <c r="K9610" s="170">
        <v>3</v>
      </c>
      <c r="L9610" s="170">
        <v>12</v>
      </c>
      <c r="M9610" s="402">
        <v>50952.3</v>
      </c>
      <c r="N9610" s="170">
        <v>1</v>
      </c>
      <c r="O9610" s="170">
        <v>6</v>
      </c>
      <c r="P9610" s="402">
        <v>25306.799999999999</v>
      </c>
    </row>
    <row r="9611" spans="1:16" x14ac:dyDescent="0.2">
      <c r="A9611" s="406" t="s">
        <v>2596</v>
      </c>
      <c r="B9611" s="403" t="s">
        <v>2595</v>
      </c>
      <c r="C9611" s="170" t="s">
        <v>2594</v>
      </c>
      <c r="D9611" s="405" t="s">
        <v>3264</v>
      </c>
      <c r="E9611" s="404">
        <v>9000</v>
      </c>
      <c r="F9611" s="170" t="s">
        <v>3263</v>
      </c>
      <c r="G9611" s="403" t="s">
        <v>3262</v>
      </c>
      <c r="H9611" s="170" t="s">
        <v>2603</v>
      </c>
      <c r="I9611" s="170" t="s">
        <v>2602</v>
      </c>
      <c r="J9611" s="155" t="s">
        <v>2795</v>
      </c>
      <c r="K9611" s="170">
        <v>2</v>
      </c>
      <c r="L9611" s="170">
        <v>12</v>
      </c>
      <c r="M9611" s="402">
        <v>106567.5</v>
      </c>
      <c r="N9611" s="170">
        <v>1</v>
      </c>
      <c r="O9611" s="170">
        <v>6</v>
      </c>
      <c r="P9611" s="402">
        <v>55306.8</v>
      </c>
    </row>
    <row r="9612" spans="1:16" x14ac:dyDescent="0.2">
      <c r="A9612" s="406" t="s">
        <v>2596</v>
      </c>
      <c r="B9612" s="403" t="s">
        <v>2595</v>
      </c>
      <c r="C9612" s="170" t="s">
        <v>2594</v>
      </c>
      <c r="D9612" s="405" t="s">
        <v>3261</v>
      </c>
      <c r="E9612" s="404">
        <v>9000</v>
      </c>
      <c r="F9612" s="170" t="s">
        <v>3260</v>
      </c>
      <c r="G9612" s="403" t="s">
        <v>3259</v>
      </c>
      <c r="H9612" s="170" t="s">
        <v>2597</v>
      </c>
      <c r="I9612" s="170" t="s">
        <v>2602</v>
      </c>
      <c r="J9612" s="155" t="s">
        <v>2597</v>
      </c>
      <c r="K9612" s="170">
        <v>2</v>
      </c>
      <c r="L9612" s="170">
        <v>12</v>
      </c>
      <c r="M9612" s="402">
        <v>110884.17</v>
      </c>
      <c r="N9612" s="170">
        <v>1</v>
      </c>
      <c r="O9612" s="170">
        <v>6</v>
      </c>
      <c r="P9612" s="402">
        <v>55306.8</v>
      </c>
    </row>
    <row r="9613" spans="1:16" ht="22.5" x14ac:dyDescent="0.2">
      <c r="A9613" s="406" t="s">
        <v>2596</v>
      </c>
      <c r="B9613" s="403" t="s">
        <v>2595</v>
      </c>
      <c r="C9613" s="170" t="s">
        <v>2594</v>
      </c>
      <c r="D9613" s="405" t="s">
        <v>2652</v>
      </c>
      <c r="E9613" s="404">
        <v>4000</v>
      </c>
      <c r="F9613" s="170" t="s">
        <v>3258</v>
      </c>
      <c r="G9613" s="403" t="s">
        <v>3257</v>
      </c>
      <c r="H9613" s="170" t="s">
        <v>2745</v>
      </c>
      <c r="I9613" s="170" t="s">
        <v>2589</v>
      </c>
      <c r="J9613" s="155" t="s">
        <v>2744</v>
      </c>
      <c r="K9613" s="170"/>
      <c r="L9613" s="170"/>
      <c r="M9613" s="402"/>
      <c r="N9613" s="170">
        <v>2</v>
      </c>
      <c r="O9613" s="170">
        <v>2</v>
      </c>
      <c r="P9613" s="402">
        <v>6107.13</v>
      </c>
    </row>
    <row r="9614" spans="1:16" ht="22.5" x14ac:dyDescent="0.2">
      <c r="A9614" s="406" t="s">
        <v>2596</v>
      </c>
      <c r="B9614" s="403" t="s">
        <v>2595</v>
      </c>
      <c r="C9614" s="170" t="s">
        <v>2594</v>
      </c>
      <c r="D9614" s="405" t="s">
        <v>3256</v>
      </c>
      <c r="E9614" s="404">
        <v>5000</v>
      </c>
      <c r="F9614" s="170" t="s">
        <v>3255</v>
      </c>
      <c r="G9614" s="403" t="s">
        <v>3254</v>
      </c>
      <c r="H9614" s="170" t="s">
        <v>3253</v>
      </c>
      <c r="I9614" s="170" t="s">
        <v>3</v>
      </c>
      <c r="J9614" s="155" t="s">
        <v>3252</v>
      </c>
      <c r="K9614" s="170">
        <v>2</v>
      </c>
      <c r="L9614" s="170">
        <v>12</v>
      </c>
      <c r="M9614" s="402">
        <v>62819.66</v>
      </c>
      <c r="N9614" s="170">
        <v>1</v>
      </c>
      <c r="O9614" s="170">
        <v>6</v>
      </c>
      <c r="P9614" s="402">
        <v>31289.1</v>
      </c>
    </row>
    <row r="9615" spans="1:16" x14ac:dyDescent="0.2">
      <c r="A9615" s="406" t="s">
        <v>2596</v>
      </c>
      <c r="B9615" s="403" t="s">
        <v>2595</v>
      </c>
      <c r="C9615" s="170" t="s">
        <v>2594</v>
      </c>
      <c r="D9615" s="405" t="s">
        <v>3251</v>
      </c>
      <c r="E9615" s="404">
        <v>15000</v>
      </c>
      <c r="F9615" s="170" t="s">
        <v>3250</v>
      </c>
      <c r="G9615" s="403" t="s">
        <v>3249</v>
      </c>
      <c r="H9615" s="170" t="s">
        <v>2718</v>
      </c>
      <c r="I9615" s="170" t="s">
        <v>2602</v>
      </c>
      <c r="J9615" s="155" t="s">
        <v>2661</v>
      </c>
      <c r="K9615" s="170">
        <v>2</v>
      </c>
      <c r="L9615" s="170">
        <v>12</v>
      </c>
      <c r="M9615" s="402">
        <v>178489.8</v>
      </c>
      <c r="N9615" s="170">
        <v>1</v>
      </c>
      <c r="O9615" s="170">
        <v>6</v>
      </c>
      <c r="P9615" s="402">
        <v>91306.8</v>
      </c>
    </row>
    <row r="9616" spans="1:16" ht="33.75" x14ac:dyDescent="0.2">
      <c r="A9616" s="406" t="s">
        <v>2596</v>
      </c>
      <c r="B9616" s="403" t="s">
        <v>2595</v>
      </c>
      <c r="C9616" s="170" t="s">
        <v>2594</v>
      </c>
      <c r="D9616" s="405" t="s">
        <v>2986</v>
      </c>
      <c r="E9616" s="404">
        <v>6000</v>
      </c>
      <c r="F9616" s="170" t="s">
        <v>3248</v>
      </c>
      <c r="G9616" s="403" t="s">
        <v>3247</v>
      </c>
      <c r="H9616" s="170" t="s">
        <v>2623</v>
      </c>
      <c r="I9616" s="170" t="s">
        <v>2602</v>
      </c>
      <c r="J9616" s="155" t="s">
        <v>3246</v>
      </c>
      <c r="K9616" s="170"/>
      <c r="L9616" s="170"/>
      <c r="M9616" s="402"/>
      <c r="N9616" s="170">
        <v>2</v>
      </c>
      <c r="O9616" s="170">
        <v>2</v>
      </c>
      <c r="P9616" s="402">
        <v>11235.6</v>
      </c>
    </row>
    <row r="9617" spans="1:16" x14ac:dyDescent="0.2">
      <c r="A9617" s="406" t="s">
        <v>2596</v>
      </c>
      <c r="B9617" s="403" t="s">
        <v>2595</v>
      </c>
      <c r="C9617" s="170" t="s">
        <v>2594</v>
      </c>
      <c r="D9617" s="405" t="s">
        <v>3245</v>
      </c>
      <c r="E9617" s="404">
        <v>4000</v>
      </c>
      <c r="F9617" s="170" t="s">
        <v>3244</v>
      </c>
      <c r="G9617" s="403" t="s">
        <v>3243</v>
      </c>
      <c r="H9617" s="170" t="s">
        <v>3242</v>
      </c>
      <c r="I9617" s="170" t="s">
        <v>3</v>
      </c>
      <c r="J9617" s="155" t="s">
        <v>3241</v>
      </c>
      <c r="K9617" s="170">
        <v>2</v>
      </c>
      <c r="L9617" s="170">
        <v>12</v>
      </c>
      <c r="M9617" s="402">
        <v>50895.91</v>
      </c>
      <c r="N9617" s="170">
        <v>1</v>
      </c>
      <c r="O9617" s="170">
        <v>6</v>
      </c>
      <c r="P9617" s="402">
        <v>25306.799999999999</v>
      </c>
    </row>
    <row r="9618" spans="1:16" x14ac:dyDescent="0.2">
      <c r="A9618" s="406" t="s">
        <v>2596</v>
      </c>
      <c r="B9618" s="403" t="s">
        <v>2595</v>
      </c>
      <c r="C9618" s="170" t="s">
        <v>2594</v>
      </c>
      <c r="D9618" s="405" t="s">
        <v>3240</v>
      </c>
      <c r="E9618" s="404">
        <v>9000</v>
      </c>
      <c r="F9618" s="170" t="s">
        <v>3239</v>
      </c>
      <c r="G9618" s="403" t="s">
        <v>3238</v>
      </c>
      <c r="H9618" s="170" t="s">
        <v>2627</v>
      </c>
      <c r="I9618" s="170" t="s">
        <v>2602</v>
      </c>
      <c r="J9618" s="155" t="s">
        <v>2627</v>
      </c>
      <c r="K9618" s="170">
        <v>2</v>
      </c>
      <c r="L9618" s="170">
        <v>12</v>
      </c>
      <c r="M9618" s="402">
        <v>110932.3</v>
      </c>
      <c r="N9618" s="170">
        <v>1</v>
      </c>
      <c r="O9618" s="170">
        <v>6</v>
      </c>
      <c r="P9618" s="402">
        <v>55306.8</v>
      </c>
    </row>
    <row r="9619" spans="1:16" ht="22.5" x14ac:dyDescent="0.2">
      <c r="A9619" s="406" t="s">
        <v>2596</v>
      </c>
      <c r="B9619" s="403" t="s">
        <v>2595</v>
      </c>
      <c r="C9619" s="170" t="s">
        <v>2594</v>
      </c>
      <c r="D9619" s="405" t="s">
        <v>2827</v>
      </c>
      <c r="E9619" s="404">
        <v>7000</v>
      </c>
      <c r="F9619" s="170" t="s">
        <v>3237</v>
      </c>
      <c r="G9619" s="403" t="s">
        <v>3236</v>
      </c>
      <c r="H9619" s="170" t="s">
        <v>3211</v>
      </c>
      <c r="I9619" s="170" t="s">
        <v>2602</v>
      </c>
      <c r="J9619" s="155" t="s">
        <v>3235</v>
      </c>
      <c r="K9619" s="170"/>
      <c r="L9619" s="170"/>
      <c r="M9619" s="402"/>
      <c r="N9619" s="170">
        <v>2</v>
      </c>
      <c r="O9619" s="170">
        <v>2</v>
      </c>
      <c r="P9619" s="402">
        <v>13735.6</v>
      </c>
    </row>
    <row r="9620" spans="1:16" ht="22.5" x14ac:dyDescent="0.2">
      <c r="A9620" s="406" t="s">
        <v>2596</v>
      </c>
      <c r="B9620" s="403" t="s">
        <v>2595</v>
      </c>
      <c r="C9620" s="170" t="s">
        <v>2594</v>
      </c>
      <c r="D9620" s="405" t="s">
        <v>3204</v>
      </c>
      <c r="E9620" s="404">
        <v>6000</v>
      </c>
      <c r="F9620" s="170" t="s">
        <v>3234</v>
      </c>
      <c r="G9620" s="403" t="s">
        <v>3233</v>
      </c>
      <c r="H9620" s="170" t="s">
        <v>2623</v>
      </c>
      <c r="I9620" s="170" t="s">
        <v>2602</v>
      </c>
      <c r="J9620" s="155" t="s">
        <v>3232</v>
      </c>
      <c r="K9620" s="170"/>
      <c r="L9620" s="170"/>
      <c r="M9620" s="402"/>
      <c r="N9620" s="170">
        <v>1</v>
      </c>
      <c r="O9620" s="170">
        <v>4</v>
      </c>
      <c r="P9620" s="402">
        <v>23071.200000000001</v>
      </c>
    </row>
    <row r="9621" spans="1:16" x14ac:dyDescent="0.2">
      <c r="A9621" s="406" t="s">
        <v>2596</v>
      </c>
      <c r="B9621" s="403" t="s">
        <v>2595</v>
      </c>
      <c r="C9621" s="170" t="s">
        <v>2594</v>
      </c>
      <c r="D9621" s="405" t="s">
        <v>2612</v>
      </c>
      <c r="E9621" s="404">
        <v>9000</v>
      </c>
      <c r="F9621" s="170" t="s">
        <v>3231</v>
      </c>
      <c r="G9621" s="403" t="s">
        <v>3230</v>
      </c>
      <c r="H9621" s="170" t="s">
        <v>2669</v>
      </c>
      <c r="I9621" s="170" t="s">
        <v>2602</v>
      </c>
      <c r="J9621" s="155" t="s">
        <v>2668</v>
      </c>
      <c r="K9621" s="170">
        <v>2</v>
      </c>
      <c r="L9621" s="170">
        <v>12</v>
      </c>
      <c r="M9621" s="402">
        <v>110676.66000000002</v>
      </c>
      <c r="N9621" s="170">
        <v>1</v>
      </c>
      <c r="O9621" s="170">
        <v>6</v>
      </c>
      <c r="P9621" s="402">
        <v>55306.8</v>
      </c>
    </row>
    <row r="9622" spans="1:16" ht="22.5" x14ac:dyDescent="0.2">
      <c r="A9622" s="406" t="s">
        <v>2596</v>
      </c>
      <c r="B9622" s="403" t="s">
        <v>2595</v>
      </c>
      <c r="C9622" s="170" t="s">
        <v>2594</v>
      </c>
      <c r="D9622" s="405" t="s">
        <v>2827</v>
      </c>
      <c r="E9622" s="404">
        <v>7000</v>
      </c>
      <c r="F9622" s="170" t="s">
        <v>3229</v>
      </c>
      <c r="G9622" s="403" t="s">
        <v>3228</v>
      </c>
      <c r="H9622" s="170" t="s">
        <v>3227</v>
      </c>
      <c r="I9622" s="170" t="s">
        <v>2589</v>
      </c>
      <c r="J9622" s="155" t="s">
        <v>3226</v>
      </c>
      <c r="K9622" s="170"/>
      <c r="L9622" s="170"/>
      <c r="M9622" s="402"/>
      <c r="N9622" s="170">
        <v>2</v>
      </c>
      <c r="O9622" s="170">
        <v>2</v>
      </c>
      <c r="P9622" s="402">
        <v>13735.6</v>
      </c>
    </row>
    <row r="9623" spans="1:16" x14ac:dyDescent="0.2">
      <c r="A9623" s="406" t="s">
        <v>2596</v>
      </c>
      <c r="B9623" s="403" t="s">
        <v>2595</v>
      </c>
      <c r="C9623" s="170" t="s">
        <v>2594</v>
      </c>
      <c r="D9623" s="405" t="s">
        <v>3225</v>
      </c>
      <c r="E9623" s="404">
        <v>4000</v>
      </c>
      <c r="F9623" s="170" t="s">
        <v>3224</v>
      </c>
      <c r="G9623" s="403" t="s">
        <v>3223</v>
      </c>
      <c r="H9623" s="170" t="s">
        <v>2914</v>
      </c>
      <c r="I9623" s="170" t="s">
        <v>3</v>
      </c>
      <c r="J9623" s="155" t="s">
        <v>2914</v>
      </c>
      <c r="K9623" s="170">
        <v>2</v>
      </c>
      <c r="L9623" s="170">
        <v>12</v>
      </c>
      <c r="M9623" s="402">
        <v>50426.57</v>
      </c>
      <c r="N9623" s="170">
        <v>1</v>
      </c>
      <c r="O9623" s="170">
        <v>6</v>
      </c>
      <c r="P9623" s="402">
        <v>25306.799999999999</v>
      </c>
    </row>
    <row r="9624" spans="1:16" ht="22.5" x14ac:dyDescent="0.2">
      <c r="A9624" s="406" t="s">
        <v>2596</v>
      </c>
      <c r="B9624" s="403" t="s">
        <v>2595</v>
      </c>
      <c r="C9624" s="170" t="s">
        <v>2594</v>
      </c>
      <c r="D9624" s="405" t="s">
        <v>2660</v>
      </c>
      <c r="E9624" s="404">
        <v>9000</v>
      </c>
      <c r="F9624" s="170" t="s">
        <v>3222</v>
      </c>
      <c r="G9624" s="403" t="s">
        <v>3221</v>
      </c>
      <c r="H9624" s="170" t="s">
        <v>3220</v>
      </c>
      <c r="I9624" s="170" t="s">
        <v>2602</v>
      </c>
      <c r="J9624" s="155" t="s">
        <v>3220</v>
      </c>
      <c r="K9624" s="170">
        <v>2</v>
      </c>
      <c r="L9624" s="170">
        <v>12</v>
      </c>
      <c r="M9624" s="402">
        <v>110802.92</v>
      </c>
      <c r="N9624" s="170">
        <v>1</v>
      </c>
      <c r="O9624" s="170">
        <v>6</v>
      </c>
      <c r="P9624" s="402">
        <v>55306.8</v>
      </c>
    </row>
    <row r="9625" spans="1:16" x14ac:dyDescent="0.2">
      <c r="A9625" s="406" t="s">
        <v>2596</v>
      </c>
      <c r="B9625" s="403" t="s">
        <v>2595</v>
      </c>
      <c r="C9625" s="170" t="s">
        <v>2594</v>
      </c>
      <c r="D9625" s="405" t="s">
        <v>2695</v>
      </c>
      <c r="E9625" s="404">
        <v>9000</v>
      </c>
      <c r="F9625" s="170" t="s">
        <v>3219</v>
      </c>
      <c r="G9625" s="403" t="s">
        <v>3218</v>
      </c>
      <c r="H9625" s="170" t="s">
        <v>2608</v>
      </c>
      <c r="I9625" s="170" t="s">
        <v>2602</v>
      </c>
      <c r="J9625" s="155" t="s">
        <v>2608</v>
      </c>
      <c r="K9625" s="170"/>
      <c r="L9625" s="170"/>
      <c r="M9625" s="402"/>
      <c r="N9625" s="170">
        <v>2</v>
      </c>
      <c r="O9625" s="170">
        <v>2</v>
      </c>
      <c r="P9625" s="402">
        <v>17535.599999999999</v>
      </c>
    </row>
    <row r="9626" spans="1:16" ht="22.5" x14ac:dyDescent="0.2">
      <c r="A9626" s="406" t="s">
        <v>2596</v>
      </c>
      <c r="B9626" s="403" t="s">
        <v>2595</v>
      </c>
      <c r="C9626" s="170" t="s">
        <v>2594</v>
      </c>
      <c r="D9626" s="405" t="s">
        <v>2636</v>
      </c>
      <c r="E9626" s="404">
        <v>3000</v>
      </c>
      <c r="F9626" s="170" t="s">
        <v>3217</v>
      </c>
      <c r="G9626" s="403" t="s">
        <v>3216</v>
      </c>
      <c r="H9626" s="170" t="s">
        <v>3215</v>
      </c>
      <c r="I9626" s="170" t="s">
        <v>2632</v>
      </c>
      <c r="J9626" s="155" t="s">
        <v>3048</v>
      </c>
      <c r="K9626" s="170">
        <v>1</v>
      </c>
      <c r="L9626" s="170">
        <v>3</v>
      </c>
      <c r="M9626" s="402">
        <v>3857.5899999999997</v>
      </c>
      <c r="N9626" s="170"/>
      <c r="O9626" s="170"/>
      <c r="P9626" s="402"/>
    </row>
    <row r="9627" spans="1:16" ht="22.5" x14ac:dyDescent="0.2">
      <c r="A9627" s="406" t="s">
        <v>2596</v>
      </c>
      <c r="B9627" s="403" t="s">
        <v>2595</v>
      </c>
      <c r="C9627" s="170" t="s">
        <v>2594</v>
      </c>
      <c r="D9627" s="405" t="s">
        <v>3214</v>
      </c>
      <c r="E9627" s="404">
        <v>5000</v>
      </c>
      <c r="F9627" s="170" t="s">
        <v>3213</v>
      </c>
      <c r="G9627" s="403" t="s">
        <v>3212</v>
      </c>
      <c r="H9627" s="170" t="s">
        <v>3211</v>
      </c>
      <c r="I9627" s="170" t="s">
        <v>2589</v>
      </c>
      <c r="J9627" s="155" t="s">
        <v>3210</v>
      </c>
      <c r="K9627" s="170"/>
      <c r="L9627" s="170"/>
      <c r="M9627" s="402"/>
      <c r="N9627" s="170">
        <v>2</v>
      </c>
      <c r="O9627" s="170">
        <v>2</v>
      </c>
      <c r="P9627" s="402">
        <v>7579.47</v>
      </c>
    </row>
    <row r="9628" spans="1:16" x14ac:dyDescent="0.2">
      <c r="A9628" s="406" t="s">
        <v>2596</v>
      </c>
      <c r="B9628" s="403" t="s">
        <v>2595</v>
      </c>
      <c r="C9628" s="170" t="s">
        <v>2594</v>
      </c>
      <c r="D9628" s="405" t="s">
        <v>3209</v>
      </c>
      <c r="E9628" s="404">
        <v>9000</v>
      </c>
      <c r="F9628" s="170" t="s">
        <v>3208</v>
      </c>
      <c r="G9628" s="403" t="s">
        <v>3207</v>
      </c>
      <c r="H9628" s="170" t="s">
        <v>2754</v>
      </c>
      <c r="I9628" s="170" t="s">
        <v>2602</v>
      </c>
      <c r="J9628" s="155" t="s">
        <v>2753</v>
      </c>
      <c r="K9628" s="170">
        <v>1</v>
      </c>
      <c r="L9628" s="170">
        <v>2</v>
      </c>
      <c r="M9628" s="402">
        <v>14198.3</v>
      </c>
      <c r="N9628" s="170">
        <v>1</v>
      </c>
      <c r="O9628" s="170">
        <v>6</v>
      </c>
      <c r="P9628" s="402">
        <v>55306.8</v>
      </c>
    </row>
    <row r="9629" spans="1:16" x14ac:dyDescent="0.2">
      <c r="A9629" s="406" t="s">
        <v>2596</v>
      </c>
      <c r="B9629" s="403" t="s">
        <v>2595</v>
      </c>
      <c r="C9629" s="170" t="s">
        <v>2594</v>
      </c>
      <c r="D9629" s="405" t="s">
        <v>2649</v>
      </c>
      <c r="E9629" s="404">
        <v>3000</v>
      </c>
      <c r="F9629" s="170" t="s">
        <v>3206</v>
      </c>
      <c r="G9629" s="403" t="s">
        <v>3205</v>
      </c>
      <c r="H9629" s="170" t="s">
        <v>2633</v>
      </c>
      <c r="I9629" s="170" t="s">
        <v>2632</v>
      </c>
      <c r="J9629" s="155" t="s">
        <v>2631</v>
      </c>
      <c r="K9629" s="170"/>
      <c r="L9629" s="170"/>
      <c r="M9629" s="402"/>
      <c r="N9629" s="170">
        <v>1</v>
      </c>
      <c r="O9629" s="170">
        <v>5</v>
      </c>
      <c r="P9629" s="402">
        <v>15689</v>
      </c>
    </row>
    <row r="9630" spans="1:16" x14ac:dyDescent="0.2">
      <c r="A9630" s="406" t="s">
        <v>2596</v>
      </c>
      <c r="B9630" s="403" t="s">
        <v>2595</v>
      </c>
      <c r="C9630" s="170" t="s">
        <v>2594</v>
      </c>
      <c r="D9630" s="405" t="s">
        <v>2649</v>
      </c>
      <c r="E9630" s="404">
        <v>4000</v>
      </c>
      <c r="F9630" s="170" t="s">
        <v>3203</v>
      </c>
      <c r="G9630" s="403" t="s">
        <v>3202</v>
      </c>
      <c r="H9630" s="170" t="s">
        <v>2824</v>
      </c>
      <c r="I9630" s="170" t="s">
        <v>2589</v>
      </c>
      <c r="J9630" s="155" t="s">
        <v>2824</v>
      </c>
      <c r="K9630" s="170">
        <v>2</v>
      </c>
      <c r="L9630" s="170">
        <v>10</v>
      </c>
      <c r="M9630" s="402">
        <v>40821.78</v>
      </c>
      <c r="N9630" s="170"/>
      <c r="O9630" s="170"/>
      <c r="P9630" s="402"/>
    </row>
    <row r="9631" spans="1:16" x14ac:dyDescent="0.2">
      <c r="A9631" s="406" t="s">
        <v>2596</v>
      </c>
      <c r="B9631" s="403" t="s">
        <v>2595</v>
      </c>
      <c r="C9631" s="170" t="s">
        <v>2594</v>
      </c>
      <c r="D9631" s="405" t="s">
        <v>3204</v>
      </c>
      <c r="E9631" s="404">
        <v>6000</v>
      </c>
      <c r="F9631" s="170" t="s">
        <v>3203</v>
      </c>
      <c r="G9631" s="403" t="s">
        <v>3202</v>
      </c>
      <c r="H9631" s="170" t="s">
        <v>2824</v>
      </c>
      <c r="I9631" s="170" t="s">
        <v>2589</v>
      </c>
      <c r="J9631" s="155" t="s">
        <v>2824</v>
      </c>
      <c r="K9631" s="170"/>
      <c r="L9631" s="170"/>
      <c r="M9631" s="402"/>
      <c r="N9631" s="170">
        <v>1</v>
      </c>
      <c r="O9631" s="170">
        <v>5</v>
      </c>
      <c r="P9631" s="402">
        <v>30289</v>
      </c>
    </row>
    <row r="9632" spans="1:16" x14ac:dyDescent="0.2">
      <c r="A9632" s="406" t="s">
        <v>2596</v>
      </c>
      <c r="B9632" s="403" t="s">
        <v>2595</v>
      </c>
      <c r="C9632" s="170" t="s">
        <v>2594</v>
      </c>
      <c r="D9632" s="405" t="s">
        <v>2649</v>
      </c>
      <c r="E9632" s="404">
        <v>4000</v>
      </c>
      <c r="F9632" s="170" t="s">
        <v>3201</v>
      </c>
      <c r="G9632" s="403" t="s">
        <v>3200</v>
      </c>
      <c r="H9632" s="170" t="s">
        <v>3199</v>
      </c>
      <c r="I9632" s="170" t="s">
        <v>3</v>
      </c>
      <c r="J9632" s="155" t="s">
        <v>3199</v>
      </c>
      <c r="K9632" s="170">
        <v>3</v>
      </c>
      <c r="L9632" s="170">
        <v>12</v>
      </c>
      <c r="M9632" s="402">
        <v>50076.310000000005</v>
      </c>
      <c r="N9632" s="170">
        <v>1</v>
      </c>
      <c r="O9632" s="170">
        <v>6</v>
      </c>
      <c r="P9632" s="402">
        <v>18683.410000000003</v>
      </c>
    </row>
    <row r="9633" spans="1:16" x14ac:dyDescent="0.2">
      <c r="A9633" s="406" t="s">
        <v>2596</v>
      </c>
      <c r="B9633" s="403" t="s">
        <v>2595</v>
      </c>
      <c r="C9633" s="170" t="s">
        <v>2594</v>
      </c>
      <c r="D9633" s="405" t="s">
        <v>2725</v>
      </c>
      <c r="E9633" s="404">
        <v>13000</v>
      </c>
      <c r="F9633" s="170" t="s">
        <v>3198</v>
      </c>
      <c r="G9633" s="403" t="s">
        <v>3197</v>
      </c>
      <c r="H9633" s="170" t="s">
        <v>2623</v>
      </c>
      <c r="I9633" s="170" t="s">
        <v>2602</v>
      </c>
      <c r="J9633" s="155" t="s">
        <v>2800</v>
      </c>
      <c r="K9633" s="170">
        <v>2</v>
      </c>
      <c r="L9633" s="170">
        <v>8</v>
      </c>
      <c r="M9633" s="402">
        <v>108509.84</v>
      </c>
      <c r="N9633" s="170"/>
      <c r="O9633" s="170"/>
      <c r="P9633" s="402"/>
    </row>
    <row r="9634" spans="1:16" x14ac:dyDescent="0.2">
      <c r="A9634" s="406" t="s">
        <v>2596</v>
      </c>
      <c r="B9634" s="403" t="s">
        <v>2595</v>
      </c>
      <c r="C9634" s="170" t="s">
        <v>2594</v>
      </c>
      <c r="D9634" s="405" t="s">
        <v>2921</v>
      </c>
      <c r="E9634" s="404">
        <v>15000</v>
      </c>
      <c r="F9634" s="170" t="s">
        <v>3198</v>
      </c>
      <c r="G9634" s="403" t="s">
        <v>3197</v>
      </c>
      <c r="H9634" s="170" t="s">
        <v>2623</v>
      </c>
      <c r="I9634" s="170" t="s">
        <v>2602</v>
      </c>
      <c r="J9634" s="155" t="s">
        <v>2800</v>
      </c>
      <c r="K9634" s="170">
        <v>1</v>
      </c>
      <c r="L9634" s="170">
        <v>5</v>
      </c>
      <c r="M9634" s="402">
        <v>69396.600000000006</v>
      </c>
      <c r="N9634" s="170">
        <v>1</v>
      </c>
      <c r="O9634" s="170">
        <v>6</v>
      </c>
      <c r="P9634" s="402">
        <v>91306.8</v>
      </c>
    </row>
    <row r="9635" spans="1:16" x14ac:dyDescent="0.2">
      <c r="A9635" s="406" t="s">
        <v>2596</v>
      </c>
      <c r="B9635" s="403" t="s">
        <v>2595</v>
      </c>
      <c r="C9635" s="170" t="s">
        <v>2594</v>
      </c>
      <c r="D9635" s="405" t="s">
        <v>3196</v>
      </c>
      <c r="E9635" s="404">
        <v>12000</v>
      </c>
      <c r="F9635" s="170" t="s">
        <v>3195</v>
      </c>
      <c r="G9635" s="403" t="s">
        <v>3194</v>
      </c>
      <c r="H9635" s="170" t="s">
        <v>2603</v>
      </c>
      <c r="I9635" s="170" t="s">
        <v>2602</v>
      </c>
      <c r="J9635" s="155" t="s">
        <v>2597</v>
      </c>
      <c r="K9635" s="170">
        <v>2</v>
      </c>
      <c r="L9635" s="170">
        <v>12</v>
      </c>
      <c r="M9635" s="402">
        <v>146989.79999999999</v>
      </c>
      <c r="N9635" s="170">
        <v>1</v>
      </c>
      <c r="O9635" s="170">
        <v>6</v>
      </c>
      <c r="P9635" s="402">
        <v>73306.8</v>
      </c>
    </row>
    <row r="9636" spans="1:16" ht="22.5" x14ac:dyDescent="0.2">
      <c r="A9636" s="406" t="s">
        <v>2596</v>
      </c>
      <c r="B9636" s="403" t="s">
        <v>2595</v>
      </c>
      <c r="C9636" s="170" t="s">
        <v>2594</v>
      </c>
      <c r="D9636" s="405" t="s">
        <v>2867</v>
      </c>
      <c r="E9636" s="404">
        <v>6000</v>
      </c>
      <c r="F9636" s="170" t="s">
        <v>3193</v>
      </c>
      <c r="G9636" s="403" t="s">
        <v>3192</v>
      </c>
      <c r="H9636" s="170" t="s">
        <v>3191</v>
      </c>
      <c r="I9636" s="170" t="s">
        <v>2602</v>
      </c>
      <c r="J9636" s="155" t="s">
        <v>3190</v>
      </c>
      <c r="K9636" s="170">
        <v>3</v>
      </c>
      <c r="L9636" s="170">
        <v>10</v>
      </c>
      <c r="M9636" s="402">
        <v>60641.94</v>
      </c>
      <c r="N9636" s="170"/>
      <c r="O9636" s="170"/>
      <c r="P9636" s="402"/>
    </row>
    <row r="9637" spans="1:16" x14ac:dyDescent="0.2">
      <c r="A9637" s="406" t="s">
        <v>2596</v>
      </c>
      <c r="B9637" s="403" t="s">
        <v>2595</v>
      </c>
      <c r="C9637" s="170" t="s">
        <v>2594</v>
      </c>
      <c r="D9637" s="405" t="s">
        <v>2660</v>
      </c>
      <c r="E9637" s="404">
        <v>9000</v>
      </c>
      <c r="F9637" s="170" t="s">
        <v>3189</v>
      </c>
      <c r="G9637" s="403" t="s">
        <v>3188</v>
      </c>
      <c r="H9637" s="170" t="s">
        <v>2736</v>
      </c>
      <c r="I9637" s="170" t="s">
        <v>2602</v>
      </c>
      <c r="J9637" s="155" t="s">
        <v>2627</v>
      </c>
      <c r="K9637" s="170">
        <v>2</v>
      </c>
      <c r="L9637" s="170">
        <v>12</v>
      </c>
      <c r="M9637" s="402">
        <v>110914.17</v>
      </c>
      <c r="N9637" s="170">
        <v>1</v>
      </c>
      <c r="O9637" s="170">
        <v>6</v>
      </c>
      <c r="P9637" s="402">
        <v>55306.8</v>
      </c>
    </row>
    <row r="9638" spans="1:16" x14ac:dyDescent="0.2">
      <c r="A9638" s="406" t="s">
        <v>2596</v>
      </c>
      <c r="B9638" s="403" t="s">
        <v>2595</v>
      </c>
      <c r="C9638" s="170" t="s">
        <v>2594</v>
      </c>
      <c r="D9638" s="405" t="s">
        <v>2652</v>
      </c>
      <c r="E9638" s="404">
        <v>4000</v>
      </c>
      <c r="F9638" s="170" t="s">
        <v>3187</v>
      </c>
      <c r="G9638" s="403" t="s">
        <v>3186</v>
      </c>
      <c r="H9638" s="170" t="s">
        <v>3</v>
      </c>
      <c r="I9638" s="170" t="s">
        <v>3</v>
      </c>
      <c r="J9638" s="155" t="s">
        <v>3</v>
      </c>
      <c r="K9638" s="170"/>
      <c r="L9638" s="170"/>
      <c r="M9638" s="402"/>
      <c r="N9638" s="170">
        <v>2</v>
      </c>
      <c r="O9638" s="170">
        <v>2</v>
      </c>
      <c r="P9638" s="402">
        <v>6107.13</v>
      </c>
    </row>
    <row r="9639" spans="1:16" x14ac:dyDescent="0.2">
      <c r="A9639" s="406" t="s">
        <v>2596</v>
      </c>
      <c r="B9639" s="403" t="s">
        <v>2595</v>
      </c>
      <c r="C9639" s="170" t="s">
        <v>2594</v>
      </c>
      <c r="D9639" s="405" t="s">
        <v>2704</v>
      </c>
      <c r="E9639" s="404">
        <v>9000</v>
      </c>
      <c r="F9639" s="170" t="s">
        <v>3185</v>
      </c>
      <c r="G9639" s="403" t="s">
        <v>3184</v>
      </c>
      <c r="H9639" s="170" t="s">
        <v>2828</v>
      </c>
      <c r="I9639" s="170" t="s">
        <v>2602</v>
      </c>
      <c r="J9639" s="155" t="s">
        <v>2828</v>
      </c>
      <c r="K9639" s="170"/>
      <c r="L9639" s="170"/>
      <c r="M9639" s="402"/>
      <c r="N9639" s="170">
        <v>2</v>
      </c>
      <c r="O9639" s="170">
        <v>2</v>
      </c>
      <c r="P9639" s="402">
        <v>17835.599999999999</v>
      </c>
    </row>
    <row r="9640" spans="1:16" ht="22.5" x14ac:dyDescent="0.2">
      <c r="A9640" s="406" t="s">
        <v>2596</v>
      </c>
      <c r="B9640" s="403" t="s">
        <v>2595</v>
      </c>
      <c r="C9640" s="170" t="s">
        <v>2594</v>
      </c>
      <c r="D9640" s="405" t="s">
        <v>2636</v>
      </c>
      <c r="E9640" s="404">
        <v>4000</v>
      </c>
      <c r="F9640" s="170" t="s">
        <v>3183</v>
      </c>
      <c r="G9640" s="403" t="s">
        <v>3182</v>
      </c>
      <c r="H9640" s="170" t="s">
        <v>3168</v>
      </c>
      <c r="I9640" s="170" t="s">
        <v>3</v>
      </c>
      <c r="J9640" s="155" t="s">
        <v>3168</v>
      </c>
      <c r="K9640" s="170">
        <v>3</v>
      </c>
      <c r="L9640" s="170">
        <v>6</v>
      </c>
      <c r="M9640" s="402">
        <v>23801.53</v>
      </c>
      <c r="N9640" s="170"/>
      <c r="O9640" s="170"/>
      <c r="P9640" s="402"/>
    </row>
    <row r="9641" spans="1:16" x14ac:dyDescent="0.2">
      <c r="A9641" s="406" t="s">
        <v>2596</v>
      </c>
      <c r="B9641" s="403" t="s">
        <v>2595</v>
      </c>
      <c r="C9641" s="170" t="s">
        <v>2594</v>
      </c>
      <c r="D9641" s="405" t="s">
        <v>3181</v>
      </c>
      <c r="E9641" s="404">
        <v>9000</v>
      </c>
      <c r="F9641" s="170" t="s">
        <v>3180</v>
      </c>
      <c r="G9641" s="403" t="s">
        <v>3179</v>
      </c>
      <c r="H9641" s="170" t="s">
        <v>2627</v>
      </c>
      <c r="I9641" s="170" t="s">
        <v>2602</v>
      </c>
      <c r="J9641" s="155" t="s">
        <v>2627</v>
      </c>
      <c r="K9641" s="170">
        <v>2</v>
      </c>
      <c r="L9641" s="170">
        <v>12</v>
      </c>
      <c r="M9641" s="402">
        <v>120121.04000000001</v>
      </c>
      <c r="N9641" s="170"/>
      <c r="O9641" s="170"/>
      <c r="P9641" s="402"/>
    </row>
    <row r="9642" spans="1:16" x14ac:dyDescent="0.2">
      <c r="A9642" s="406" t="s">
        <v>2596</v>
      </c>
      <c r="B9642" s="403" t="s">
        <v>2595</v>
      </c>
      <c r="C9642" s="170" t="s">
        <v>2594</v>
      </c>
      <c r="D9642" s="405" t="s">
        <v>3036</v>
      </c>
      <c r="E9642" s="404">
        <v>9000</v>
      </c>
      <c r="F9642" s="170" t="s">
        <v>3178</v>
      </c>
      <c r="G9642" s="403" t="s">
        <v>3177</v>
      </c>
      <c r="H9642" s="170" t="s">
        <v>3009</v>
      </c>
      <c r="I9642" s="170" t="s">
        <v>2602</v>
      </c>
      <c r="J9642" s="155" t="s">
        <v>3009</v>
      </c>
      <c r="K9642" s="170">
        <v>2</v>
      </c>
      <c r="L9642" s="170">
        <v>4</v>
      </c>
      <c r="M9642" s="402">
        <v>32443.269999999997</v>
      </c>
      <c r="N9642" s="170">
        <v>2</v>
      </c>
      <c r="O9642" s="170">
        <v>6</v>
      </c>
      <c r="P9642" s="402">
        <v>55306.8</v>
      </c>
    </row>
    <row r="9643" spans="1:16" x14ac:dyDescent="0.2">
      <c r="A9643" s="406" t="s">
        <v>2596</v>
      </c>
      <c r="B9643" s="403" t="s">
        <v>2595</v>
      </c>
      <c r="C9643" s="170" t="s">
        <v>2594</v>
      </c>
      <c r="D9643" s="405" t="s">
        <v>2661</v>
      </c>
      <c r="E9643" s="404">
        <v>9000</v>
      </c>
      <c r="F9643" s="170" t="s">
        <v>3176</v>
      </c>
      <c r="G9643" s="403" t="s">
        <v>3175</v>
      </c>
      <c r="H9643" s="170" t="s">
        <v>2718</v>
      </c>
      <c r="I9643" s="170" t="s">
        <v>2602</v>
      </c>
      <c r="J9643" s="155" t="s">
        <v>2661</v>
      </c>
      <c r="K9643" s="170">
        <v>2</v>
      </c>
      <c r="L9643" s="170">
        <v>4</v>
      </c>
      <c r="M9643" s="402">
        <v>36046.6</v>
      </c>
      <c r="N9643" s="170"/>
      <c r="O9643" s="170"/>
      <c r="P9643" s="402"/>
    </row>
    <row r="9644" spans="1:16" x14ac:dyDescent="0.2">
      <c r="A9644" s="406" t="s">
        <v>2596</v>
      </c>
      <c r="B9644" s="403" t="s">
        <v>2595</v>
      </c>
      <c r="C9644" s="170" t="s">
        <v>2594</v>
      </c>
      <c r="D9644" s="405" t="s">
        <v>2841</v>
      </c>
      <c r="E9644" s="404">
        <v>10000</v>
      </c>
      <c r="F9644" s="170" t="s">
        <v>3176</v>
      </c>
      <c r="G9644" s="403" t="s">
        <v>3175</v>
      </c>
      <c r="H9644" s="170" t="s">
        <v>2718</v>
      </c>
      <c r="I9644" s="170" t="s">
        <v>2602</v>
      </c>
      <c r="J9644" s="155" t="s">
        <v>2661</v>
      </c>
      <c r="K9644" s="170"/>
      <c r="L9644" s="170"/>
      <c r="M9644" s="402"/>
      <c r="N9644" s="170">
        <v>2</v>
      </c>
      <c r="O9644" s="170">
        <v>2</v>
      </c>
      <c r="P9644" s="402">
        <v>14768.93</v>
      </c>
    </row>
    <row r="9645" spans="1:16" x14ac:dyDescent="0.2">
      <c r="A9645" s="406" t="s">
        <v>2596</v>
      </c>
      <c r="B9645" s="403" t="s">
        <v>2595</v>
      </c>
      <c r="C9645" s="170" t="s">
        <v>2594</v>
      </c>
      <c r="D9645" s="405" t="s">
        <v>3174</v>
      </c>
      <c r="E9645" s="404">
        <v>13500</v>
      </c>
      <c r="F9645" s="170" t="s">
        <v>3173</v>
      </c>
      <c r="G9645" s="403" t="s">
        <v>3172</v>
      </c>
      <c r="H9645" s="170" t="s">
        <v>2654</v>
      </c>
      <c r="I9645" s="170" t="s">
        <v>2602</v>
      </c>
      <c r="J9645" s="155" t="s">
        <v>2653</v>
      </c>
      <c r="K9645" s="170">
        <v>2</v>
      </c>
      <c r="L9645" s="170">
        <v>12</v>
      </c>
      <c r="M9645" s="402">
        <v>164989.79999999999</v>
      </c>
      <c r="N9645" s="170">
        <v>1</v>
      </c>
      <c r="O9645" s="170">
        <v>6</v>
      </c>
      <c r="P9645" s="402">
        <v>82306.8</v>
      </c>
    </row>
    <row r="9646" spans="1:16" ht="33.75" x14ac:dyDescent="0.2">
      <c r="A9646" s="406" t="s">
        <v>2596</v>
      </c>
      <c r="B9646" s="403" t="s">
        <v>2595</v>
      </c>
      <c r="C9646" s="170" t="s">
        <v>2594</v>
      </c>
      <c r="D9646" s="405" t="s">
        <v>3171</v>
      </c>
      <c r="E9646" s="404">
        <v>5000</v>
      </c>
      <c r="F9646" s="170" t="s">
        <v>3170</v>
      </c>
      <c r="G9646" s="403" t="s">
        <v>3169</v>
      </c>
      <c r="H9646" s="170" t="s">
        <v>3168</v>
      </c>
      <c r="I9646" s="170" t="s">
        <v>3</v>
      </c>
      <c r="J9646" s="155" t="s">
        <v>2773</v>
      </c>
      <c r="K9646" s="170">
        <v>2</v>
      </c>
      <c r="L9646" s="170">
        <v>12</v>
      </c>
      <c r="M9646" s="402">
        <v>62886.68</v>
      </c>
      <c r="N9646" s="170">
        <v>1</v>
      </c>
      <c r="O9646" s="170">
        <v>6</v>
      </c>
      <c r="P9646" s="402">
        <v>31306.799999999999</v>
      </c>
    </row>
    <row r="9647" spans="1:16" ht="22.5" x14ac:dyDescent="0.2">
      <c r="A9647" s="406" t="s">
        <v>2596</v>
      </c>
      <c r="B9647" s="403" t="s">
        <v>2595</v>
      </c>
      <c r="C9647" s="170" t="s">
        <v>2594</v>
      </c>
      <c r="D9647" s="405" t="s">
        <v>3167</v>
      </c>
      <c r="E9647" s="404">
        <v>5500</v>
      </c>
      <c r="F9647" s="170" t="s">
        <v>3166</v>
      </c>
      <c r="G9647" s="403" t="s">
        <v>3165</v>
      </c>
      <c r="H9647" s="170" t="s">
        <v>3164</v>
      </c>
      <c r="I9647" s="170" t="s">
        <v>2589</v>
      </c>
      <c r="J9647" s="155" t="s">
        <v>3163</v>
      </c>
      <c r="K9647" s="170">
        <v>2</v>
      </c>
      <c r="L9647" s="170">
        <v>10</v>
      </c>
      <c r="M9647" s="402">
        <v>56857.03</v>
      </c>
      <c r="N9647" s="170"/>
      <c r="O9647" s="170"/>
      <c r="P9647" s="402"/>
    </row>
    <row r="9648" spans="1:16" ht="22.5" x14ac:dyDescent="0.2">
      <c r="A9648" s="406" t="s">
        <v>2596</v>
      </c>
      <c r="B9648" s="403" t="s">
        <v>2595</v>
      </c>
      <c r="C9648" s="170" t="s">
        <v>2594</v>
      </c>
      <c r="D9648" s="405" t="s">
        <v>2601</v>
      </c>
      <c r="E9648" s="404">
        <v>7000</v>
      </c>
      <c r="F9648" s="170" t="s">
        <v>3166</v>
      </c>
      <c r="G9648" s="403" t="s">
        <v>3165</v>
      </c>
      <c r="H9648" s="170" t="s">
        <v>3164</v>
      </c>
      <c r="I9648" s="170" t="s">
        <v>2589</v>
      </c>
      <c r="J9648" s="155" t="s">
        <v>3163</v>
      </c>
      <c r="K9648" s="170">
        <v>2</v>
      </c>
      <c r="L9648" s="170">
        <v>4</v>
      </c>
      <c r="M9648" s="402">
        <v>23679.11</v>
      </c>
      <c r="N9648" s="170">
        <v>1</v>
      </c>
      <c r="O9648" s="170">
        <v>6</v>
      </c>
      <c r="P9648" s="402">
        <v>43306.8</v>
      </c>
    </row>
    <row r="9649" spans="1:16" x14ac:dyDescent="0.2">
      <c r="A9649" s="406" t="s">
        <v>2596</v>
      </c>
      <c r="B9649" s="403" t="s">
        <v>2595</v>
      </c>
      <c r="C9649" s="170" t="s">
        <v>2594</v>
      </c>
      <c r="D9649" s="405" t="s">
        <v>2761</v>
      </c>
      <c r="E9649" s="404">
        <v>9000</v>
      </c>
      <c r="F9649" s="170" t="s">
        <v>3162</v>
      </c>
      <c r="G9649" s="403" t="s">
        <v>3161</v>
      </c>
      <c r="H9649" s="170" t="s">
        <v>2846</v>
      </c>
      <c r="I9649" s="170" t="s">
        <v>2602</v>
      </c>
      <c r="J9649" s="155" t="s">
        <v>2846</v>
      </c>
      <c r="K9649" s="170">
        <v>2</v>
      </c>
      <c r="L9649" s="170">
        <v>5</v>
      </c>
      <c r="M9649" s="402">
        <v>44970.75</v>
      </c>
      <c r="N9649" s="170">
        <v>1</v>
      </c>
      <c r="O9649" s="170">
        <v>6</v>
      </c>
      <c r="P9649" s="402">
        <v>55306.8</v>
      </c>
    </row>
    <row r="9650" spans="1:16" x14ac:dyDescent="0.2">
      <c r="A9650" s="406" t="s">
        <v>2596</v>
      </c>
      <c r="B9650" s="403" t="s">
        <v>2595</v>
      </c>
      <c r="C9650" s="170" t="s">
        <v>2594</v>
      </c>
      <c r="D9650" s="405" t="s">
        <v>3160</v>
      </c>
      <c r="E9650" s="404">
        <v>12000</v>
      </c>
      <c r="F9650" s="170" t="s">
        <v>3159</v>
      </c>
      <c r="G9650" s="403" t="s">
        <v>3158</v>
      </c>
      <c r="H9650" s="170" t="s">
        <v>2741</v>
      </c>
      <c r="I9650" s="170" t="s">
        <v>2602</v>
      </c>
      <c r="J9650" s="155" t="s">
        <v>3157</v>
      </c>
      <c r="K9650" s="170">
        <v>2</v>
      </c>
      <c r="L9650" s="170">
        <v>12</v>
      </c>
      <c r="M9650" s="402">
        <v>146935.63</v>
      </c>
      <c r="N9650" s="170">
        <v>1</v>
      </c>
      <c r="O9650" s="170">
        <v>6</v>
      </c>
      <c r="P9650" s="402">
        <v>73306.8</v>
      </c>
    </row>
    <row r="9651" spans="1:16" ht="22.5" x14ac:dyDescent="0.2">
      <c r="A9651" s="406" t="s">
        <v>2596</v>
      </c>
      <c r="B9651" s="403" t="s">
        <v>2595</v>
      </c>
      <c r="C9651" s="170" t="s">
        <v>2594</v>
      </c>
      <c r="D9651" s="405" t="s">
        <v>2757</v>
      </c>
      <c r="E9651" s="404">
        <v>4500</v>
      </c>
      <c r="F9651" s="170" t="s">
        <v>3156</v>
      </c>
      <c r="G9651" s="403" t="s">
        <v>3155</v>
      </c>
      <c r="H9651" s="170" t="s">
        <v>2623</v>
      </c>
      <c r="I9651" s="170" t="s">
        <v>2602</v>
      </c>
      <c r="J9651" s="155" t="s">
        <v>3154</v>
      </c>
      <c r="K9651" s="170">
        <v>2</v>
      </c>
      <c r="L9651" s="170">
        <v>12</v>
      </c>
      <c r="M9651" s="402">
        <v>56562.36</v>
      </c>
      <c r="N9651" s="170">
        <v>1</v>
      </c>
      <c r="O9651" s="170">
        <v>3</v>
      </c>
      <c r="P9651" s="402">
        <v>9189</v>
      </c>
    </row>
    <row r="9652" spans="1:16" ht="22.5" x14ac:dyDescent="0.2">
      <c r="A9652" s="406" t="s">
        <v>2596</v>
      </c>
      <c r="B9652" s="403" t="s">
        <v>2595</v>
      </c>
      <c r="C9652" s="170" t="s">
        <v>2594</v>
      </c>
      <c r="D9652" s="405" t="s">
        <v>2961</v>
      </c>
      <c r="E9652" s="404">
        <v>7000</v>
      </c>
      <c r="F9652" s="170" t="s">
        <v>3156</v>
      </c>
      <c r="G9652" s="403" t="s">
        <v>3155</v>
      </c>
      <c r="H9652" s="170" t="s">
        <v>2623</v>
      </c>
      <c r="I9652" s="170" t="s">
        <v>2602</v>
      </c>
      <c r="J9652" s="155" t="s">
        <v>3154</v>
      </c>
      <c r="K9652" s="170"/>
      <c r="L9652" s="170"/>
      <c r="M9652" s="402"/>
      <c r="N9652" s="170">
        <v>1</v>
      </c>
      <c r="O9652" s="170">
        <v>5</v>
      </c>
      <c r="P9652" s="402">
        <v>35071.97</v>
      </c>
    </row>
    <row r="9653" spans="1:16" x14ac:dyDescent="0.2">
      <c r="A9653" s="406" t="s">
        <v>2596</v>
      </c>
      <c r="B9653" s="403" t="s">
        <v>2595</v>
      </c>
      <c r="C9653" s="170" t="s">
        <v>2594</v>
      </c>
      <c r="D9653" s="405" t="s">
        <v>3153</v>
      </c>
      <c r="E9653" s="404">
        <v>4000</v>
      </c>
      <c r="F9653" s="170" t="s">
        <v>3152</v>
      </c>
      <c r="G9653" s="403" t="s">
        <v>3151</v>
      </c>
      <c r="H9653" s="170" t="s">
        <v>3048</v>
      </c>
      <c r="I9653" s="170" t="s">
        <v>3</v>
      </c>
      <c r="J9653" s="155" t="s">
        <v>2949</v>
      </c>
      <c r="K9653" s="170">
        <v>2</v>
      </c>
      <c r="L9653" s="170">
        <v>10</v>
      </c>
      <c r="M9653" s="402">
        <v>39343.93</v>
      </c>
      <c r="N9653" s="170"/>
      <c r="O9653" s="170"/>
      <c r="P9653" s="402"/>
    </row>
    <row r="9654" spans="1:16" x14ac:dyDescent="0.2">
      <c r="A9654" s="406" t="s">
        <v>2596</v>
      </c>
      <c r="B9654" s="403" t="s">
        <v>2595</v>
      </c>
      <c r="C9654" s="170" t="s">
        <v>2594</v>
      </c>
      <c r="D9654" s="405" t="s">
        <v>2925</v>
      </c>
      <c r="E9654" s="404">
        <v>7000</v>
      </c>
      <c r="F9654" s="170" t="s">
        <v>3150</v>
      </c>
      <c r="G9654" s="403" t="s">
        <v>3149</v>
      </c>
      <c r="H9654" s="170" t="s">
        <v>2603</v>
      </c>
      <c r="I9654" s="170" t="s">
        <v>2602</v>
      </c>
      <c r="J9654" s="155" t="s">
        <v>2668</v>
      </c>
      <c r="K9654" s="170">
        <v>5</v>
      </c>
      <c r="L9654" s="170">
        <v>12</v>
      </c>
      <c r="M9654" s="402">
        <v>86962.58</v>
      </c>
      <c r="N9654" s="170">
        <v>1</v>
      </c>
      <c r="O9654" s="170">
        <v>6</v>
      </c>
      <c r="P9654" s="402">
        <v>43306.8</v>
      </c>
    </row>
    <row r="9655" spans="1:16" x14ac:dyDescent="0.2">
      <c r="A9655" s="406" t="s">
        <v>2596</v>
      </c>
      <c r="B9655" s="403" t="s">
        <v>2595</v>
      </c>
      <c r="C9655" s="170" t="s">
        <v>2594</v>
      </c>
      <c r="D9655" s="405" t="s">
        <v>2964</v>
      </c>
      <c r="E9655" s="404">
        <v>12000</v>
      </c>
      <c r="F9655" s="170" t="s">
        <v>3148</v>
      </c>
      <c r="G9655" s="403" t="s">
        <v>3147</v>
      </c>
      <c r="H9655" s="170" t="s">
        <v>2754</v>
      </c>
      <c r="I9655" s="170" t="s">
        <v>2602</v>
      </c>
      <c r="J9655" s="155" t="s">
        <v>2753</v>
      </c>
      <c r="K9655" s="170">
        <v>3</v>
      </c>
      <c r="L9655" s="170">
        <v>7</v>
      </c>
      <c r="M9655" s="402">
        <v>89445.64</v>
      </c>
      <c r="N9655" s="170"/>
      <c r="O9655" s="170"/>
      <c r="P9655" s="402"/>
    </row>
    <row r="9656" spans="1:16" x14ac:dyDescent="0.2">
      <c r="A9656" s="406" t="s">
        <v>2596</v>
      </c>
      <c r="B9656" s="403" t="s">
        <v>2595</v>
      </c>
      <c r="C9656" s="170" t="s">
        <v>2594</v>
      </c>
      <c r="D9656" s="405" t="s">
        <v>2685</v>
      </c>
      <c r="E9656" s="404">
        <v>4000</v>
      </c>
      <c r="F9656" s="170" t="s">
        <v>3146</v>
      </c>
      <c r="G9656" s="403" t="s">
        <v>3145</v>
      </c>
      <c r="H9656" s="170" t="s">
        <v>2597</v>
      </c>
      <c r="I9656" s="170" t="s">
        <v>2602</v>
      </c>
      <c r="J9656" s="155" t="s">
        <v>2597</v>
      </c>
      <c r="K9656" s="170">
        <v>2</v>
      </c>
      <c r="L9656" s="170">
        <v>11</v>
      </c>
      <c r="M9656" s="402">
        <v>46336.299999999996</v>
      </c>
      <c r="N9656" s="170"/>
      <c r="O9656" s="170"/>
      <c r="P9656" s="402"/>
    </row>
    <row r="9657" spans="1:16" x14ac:dyDescent="0.2">
      <c r="A9657" s="406" t="s">
        <v>2596</v>
      </c>
      <c r="B9657" s="403" t="s">
        <v>2595</v>
      </c>
      <c r="C9657" s="170" t="s">
        <v>2594</v>
      </c>
      <c r="D9657" s="405" t="s">
        <v>2593</v>
      </c>
      <c r="E9657" s="404">
        <v>5000</v>
      </c>
      <c r="F9657" s="170" t="s">
        <v>3146</v>
      </c>
      <c r="G9657" s="403" t="s">
        <v>3145</v>
      </c>
      <c r="H9657" s="170" t="s">
        <v>2597</v>
      </c>
      <c r="I9657" s="170" t="s">
        <v>2602</v>
      </c>
      <c r="J9657" s="155" t="s">
        <v>2597</v>
      </c>
      <c r="K9657" s="170">
        <v>1</v>
      </c>
      <c r="L9657" s="170">
        <v>2</v>
      </c>
      <c r="M9657" s="402">
        <v>10578.3</v>
      </c>
      <c r="N9657" s="170">
        <v>1</v>
      </c>
      <c r="O9657" s="170">
        <v>6</v>
      </c>
      <c r="P9657" s="402">
        <v>31306.799999999999</v>
      </c>
    </row>
    <row r="9658" spans="1:16" x14ac:dyDescent="0.2">
      <c r="A9658" s="406" t="s">
        <v>2596</v>
      </c>
      <c r="B9658" s="403" t="s">
        <v>2595</v>
      </c>
      <c r="C9658" s="170" t="s">
        <v>2594</v>
      </c>
      <c r="D9658" s="405" t="s">
        <v>3144</v>
      </c>
      <c r="E9658" s="404">
        <v>4000</v>
      </c>
      <c r="F9658" s="170" t="s">
        <v>3143</v>
      </c>
      <c r="G9658" s="403" t="s">
        <v>3142</v>
      </c>
      <c r="H9658" s="170" t="s">
        <v>2828</v>
      </c>
      <c r="I9658" s="170" t="s">
        <v>2602</v>
      </c>
      <c r="J9658" s="155" t="s">
        <v>2828</v>
      </c>
      <c r="K9658" s="170">
        <v>2</v>
      </c>
      <c r="L9658" s="170">
        <v>4</v>
      </c>
      <c r="M9658" s="402">
        <v>15103.79</v>
      </c>
      <c r="N9658" s="170">
        <v>1</v>
      </c>
      <c r="O9658" s="170">
        <v>6</v>
      </c>
      <c r="P9658" s="402">
        <v>25306.799999999999</v>
      </c>
    </row>
    <row r="9659" spans="1:16" x14ac:dyDescent="0.2">
      <c r="A9659" s="406" t="s">
        <v>2596</v>
      </c>
      <c r="B9659" s="403" t="s">
        <v>2595</v>
      </c>
      <c r="C9659" s="170" t="s">
        <v>2594</v>
      </c>
      <c r="D9659" s="405" t="s">
        <v>2660</v>
      </c>
      <c r="E9659" s="404">
        <v>9000</v>
      </c>
      <c r="F9659" s="170" t="s">
        <v>3141</v>
      </c>
      <c r="G9659" s="403" t="s">
        <v>3140</v>
      </c>
      <c r="H9659" s="170" t="s">
        <v>2669</v>
      </c>
      <c r="I9659" s="170" t="s">
        <v>2602</v>
      </c>
      <c r="J9659" s="155" t="s">
        <v>2668</v>
      </c>
      <c r="K9659" s="170">
        <v>2</v>
      </c>
      <c r="L9659" s="170">
        <v>12</v>
      </c>
      <c r="M9659" s="402">
        <v>110989.8</v>
      </c>
      <c r="N9659" s="170">
        <v>1</v>
      </c>
      <c r="O9659" s="170">
        <v>6</v>
      </c>
      <c r="P9659" s="402">
        <v>55306.8</v>
      </c>
    </row>
    <row r="9660" spans="1:16" x14ac:dyDescent="0.2">
      <c r="A9660" s="406" t="s">
        <v>2596</v>
      </c>
      <c r="B9660" s="403" t="s">
        <v>2595</v>
      </c>
      <c r="C9660" s="170" t="s">
        <v>2594</v>
      </c>
      <c r="D9660" s="405" t="s">
        <v>2612</v>
      </c>
      <c r="E9660" s="404">
        <v>9000</v>
      </c>
      <c r="F9660" s="170" t="s">
        <v>3139</v>
      </c>
      <c r="G9660" s="403" t="s">
        <v>3138</v>
      </c>
      <c r="H9660" s="170" t="s">
        <v>2654</v>
      </c>
      <c r="I9660" s="170" t="s">
        <v>2602</v>
      </c>
      <c r="J9660" s="155" t="s">
        <v>2653</v>
      </c>
      <c r="K9660" s="170">
        <v>2</v>
      </c>
      <c r="L9660" s="170">
        <v>12</v>
      </c>
      <c r="M9660" s="402">
        <v>110989.8</v>
      </c>
      <c r="N9660" s="170">
        <v>1</v>
      </c>
      <c r="O9660" s="170">
        <v>6</v>
      </c>
      <c r="P9660" s="402">
        <v>55306.8</v>
      </c>
    </row>
    <row r="9661" spans="1:16" ht="22.5" x14ac:dyDescent="0.2">
      <c r="A9661" s="406" t="s">
        <v>2596</v>
      </c>
      <c r="B9661" s="403" t="s">
        <v>2595</v>
      </c>
      <c r="C9661" s="170" t="s">
        <v>2594</v>
      </c>
      <c r="D9661" s="405" t="s">
        <v>2607</v>
      </c>
      <c r="E9661" s="404">
        <v>6000</v>
      </c>
      <c r="F9661" s="170" t="s">
        <v>3137</v>
      </c>
      <c r="G9661" s="403" t="s">
        <v>3136</v>
      </c>
      <c r="H9661" s="170" t="s">
        <v>3135</v>
      </c>
      <c r="I9661" s="170" t="s">
        <v>3134</v>
      </c>
      <c r="J9661" s="155" t="s">
        <v>3116</v>
      </c>
      <c r="K9661" s="170"/>
      <c r="L9661" s="170"/>
      <c r="M9661" s="402"/>
      <c r="N9661" s="170">
        <v>2</v>
      </c>
      <c r="O9661" s="170">
        <v>2</v>
      </c>
      <c r="P9661" s="402">
        <v>11635.6</v>
      </c>
    </row>
    <row r="9662" spans="1:16" ht="22.5" x14ac:dyDescent="0.2">
      <c r="A9662" s="406" t="s">
        <v>2596</v>
      </c>
      <c r="B9662" s="403" t="s">
        <v>2595</v>
      </c>
      <c r="C9662" s="170" t="s">
        <v>2594</v>
      </c>
      <c r="D9662" s="405" t="s">
        <v>3133</v>
      </c>
      <c r="E9662" s="404">
        <v>7000</v>
      </c>
      <c r="F9662" s="170" t="s">
        <v>3132</v>
      </c>
      <c r="G9662" s="403" t="s">
        <v>3131</v>
      </c>
      <c r="H9662" s="170" t="s">
        <v>3130</v>
      </c>
      <c r="I9662" s="170" t="s">
        <v>2602</v>
      </c>
      <c r="J9662" s="155" t="s">
        <v>3130</v>
      </c>
      <c r="K9662" s="170"/>
      <c r="L9662" s="170"/>
      <c r="M9662" s="402"/>
      <c r="N9662" s="170">
        <v>2</v>
      </c>
      <c r="O9662" s="170">
        <v>2</v>
      </c>
      <c r="P9662" s="402">
        <v>13035.6</v>
      </c>
    </row>
    <row r="9663" spans="1:16" x14ac:dyDescent="0.2">
      <c r="A9663" s="406" t="s">
        <v>2596</v>
      </c>
      <c r="B9663" s="403" t="s">
        <v>2595</v>
      </c>
      <c r="C9663" s="170" t="s">
        <v>2594</v>
      </c>
      <c r="D9663" s="405" t="s">
        <v>3129</v>
      </c>
      <c r="E9663" s="404">
        <v>15500</v>
      </c>
      <c r="F9663" s="170" t="s">
        <v>3128</v>
      </c>
      <c r="G9663" s="403" t="s">
        <v>3127</v>
      </c>
      <c r="H9663" s="170" t="s">
        <v>2661</v>
      </c>
      <c r="I9663" s="170" t="s">
        <v>2602</v>
      </c>
      <c r="J9663" s="155" t="s">
        <v>2661</v>
      </c>
      <c r="K9663" s="170">
        <v>1</v>
      </c>
      <c r="L9663" s="170">
        <v>12</v>
      </c>
      <c r="M9663" s="402">
        <v>184339.8</v>
      </c>
      <c r="N9663" s="170">
        <v>1</v>
      </c>
      <c r="O9663" s="170">
        <v>6</v>
      </c>
      <c r="P9663" s="402">
        <v>94306.8</v>
      </c>
    </row>
    <row r="9664" spans="1:16" x14ac:dyDescent="0.2">
      <c r="A9664" s="406" t="s">
        <v>2596</v>
      </c>
      <c r="B9664" s="403" t="s">
        <v>2595</v>
      </c>
      <c r="C9664" s="170" t="s">
        <v>2594</v>
      </c>
      <c r="D9664" s="405" t="s">
        <v>2827</v>
      </c>
      <c r="E9664" s="404">
        <v>7000</v>
      </c>
      <c r="F9664" s="170" t="s">
        <v>3126</v>
      </c>
      <c r="G9664" s="403" t="s">
        <v>3125</v>
      </c>
      <c r="H9664" s="170" t="s">
        <v>2627</v>
      </c>
      <c r="I9664" s="170" t="s">
        <v>2602</v>
      </c>
      <c r="J9664" s="155" t="s">
        <v>2627</v>
      </c>
      <c r="K9664" s="170"/>
      <c r="L9664" s="170"/>
      <c r="M9664" s="402"/>
      <c r="N9664" s="170">
        <v>2</v>
      </c>
      <c r="O9664" s="170">
        <v>2</v>
      </c>
      <c r="P9664" s="402">
        <v>10468.93</v>
      </c>
    </row>
    <row r="9665" spans="1:16" ht="22.5" x14ac:dyDescent="0.2">
      <c r="A9665" s="406" t="s">
        <v>2596</v>
      </c>
      <c r="B9665" s="403" t="s">
        <v>2595</v>
      </c>
      <c r="C9665" s="170" t="s">
        <v>2594</v>
      </c>
      <c r="D9665" s="405" t="s">
        <v>2961</v>
      </c>
      <c r="E9665" s="404">
        <v>7000</v>
      </c>
      <c r="F9665" s="170" t="s">
        <v>3124</v>
      </c>
      <c r="G9665" s="403" t="s">
        <v>3123</v>
      </c>
      <c r="H9665" s="170" t="s">
        <v>2623</v>
      </c>
      <c r="I9665" s="170" t="s">
        <v>2602</v>
      </c>
      <c r="J9665" s="155" t="s">
        <v>2871</v>
      </c>
      <c r="K9665" s="170"/>
      <c r="L9665" s="170"/>
      <c r="M9665" s="402"/>
      <c r="N9665" s="170">
        <v>2</v>
      </c>
      <c r="O9665" s="170">
        <v>2</v>
      </c>
      <c r="P9665" s="402">
        <v>13735.6</v>
      </c>
    </row>
    <row r="9666" spans="1:16" x14ac:dyDescent="0.2">
      <c r="A9666" s="406" t="s">
        <v>2596</v>
      </c>
      <c r="B9666" s="403" t="s">
        <v>2595</v>
      </c>
      <c r="C9666" s="170" t="s">
        <v>2594</v>
      </c>
      <c r="D9666" s="405" t="s">
        <v>3122</v>
      </c>
      <c r="E9666" s="404">
        <v>6000</v>
      </c>
      <c r="F9666" s="170" t="s">
        <v>3121</v>
      </c>
      <c r="G9666" s="403" t="s">
        <v>3120</v>
      </c>
      <c r="H9666" s="170" t="s">
        <v>2603</v>
      </c>
      <c r="I9666" s="170" t="s">
        <v>2602</v>
      </c>
      <c r="J9666" s="155" t="s">
        <v>2597</v>
      </c>
      <c r="K9666" s="170">
        <v>2</v>
      </c>
      <c r="L9666" s="170">
        <v>12</v>
      </c>
      <c r="M9666" s="402">
        <v>74913.55</v>
      </c>
      <c r="N9666" s="170">
        <v>1</v>
      </c>
      <c r="O9666" s="170">
        <v>6</v>
      </c>
      <c r="P9666" s="402">
        <v>37306.800000000003</v>
      </c>
    </row>
    <row r="9667" spans="1:16" ht="22.5" x14ac:dyDescent="0.2">
      <c r="A9667" s="406" t="s">
        <v>2596</v>
      </c>
      <c r="B9667" s="403" t="s">
        <v>2595</v>
      </c>
      <c r="C9667" s="170" t="s">
        <v>2594</v>
      </c>
      <c r="D9667" s="405" t="s">
        <v>3119</v>
      </c>
      <c r="E9667" s="404">
        <v>6000</v>
      </c>
      <c r="F9667" s="170" t="s">
        <v>3118</v>
      </c>
      <c r="G9667" s="403" t="s">
        <v>3117</v>
      </c>
      <c r="H9667" s="170" t="s">
        <v>2949</v>
      </c>
      <c r="I9667" s="170" t="s">
        <v>2632</v>
      </c>
      <c r="J9667" s="155" t="s">
        <v>3116</v>
      </c>
      <c r="K9667" s="170"/>
      <c r="L9667" s="170"/>
      <c r="M9667" s="402"/>
      <c r="N9667" s="170">
        <v>2</v>
      </c>
      <c r="O9667" s="170">
        <v>2</v>
      </c>
      <c r="P9667" s="402">
        <v>11635.6</v>
      </c>
    </row>
    <row r="9668" spans="1:16" x14ac:dyDescent="0.2">
      <c r="A9668" s="406" t="s">
        <v>2596</v>
      </c>
      <c r="B9668" s="403" t="s">
        <v>2595</v>
      </c>
      <c r="C9668" s="170" t="s">
        <v>2594</v>
      </c>
      <c r="D9668" s="405" t="s">
        <v>2761</v>
      </c>
      <c r="E9668" s="404">
        <v>8000</v>
      </c>
      <c r="F9668" s="170" t="s">
        <v>3115</v>
      </c>
      <c r="G9668" s="403" t="s">
        <v>3114</v>
      </c>
      <c r="H9668" s="170" t="s">
        <v>2661</v>
      </c>
      <c r="I9668" s="170" t="s">
        <v>2602</v>
      </c>
      <c r="J9668" s="155" t="s">
        <v>2661</v>
      </c>
      <c r="K9668" s="170">
        <v>2</v>
      </c>
      <c r="L9668" s="170">
        <v>4</v>
      </c>
      <c r="M9668" s="402">
        <v>26710.89</v>
      </c>
      <c r="N9668" s="170">
        <v>1</v>
      </c>
      <c r="O9668" s="170">
        <v>6</v>
      </c>
      <c r="P9668" s="402">
        <v>49279.020000000004</v>
      </c>
    </row>
    <row r="9669" spans="1:16" x14ac:dyDescent="0.2">
      <c r="A9669" s="406" t="s">
        <v>2596</v>
      </c>
      <c r="B9669" s="403" t="s">
        <v>2595</v>
      </c>
      <c r="C9669" s="170" t="s">
        <v>2594</v>
      </c>
      <c r="D9669" s="405" t="s">
        <v>3113</v>
      </c>
      <c r="E9669" s="404">
        <v>7000</v>
      </c>
      <c r="F9669" s="170" t="s">
        <v>3112</v>
      </c>
      <c r="G9669" s="403" t="s">
        <v>3111</v>
      </c>
      <c r="H9669" s="170" t="s">
        <v>2668</v>
      </c>
      <c r="I9669" s="170" t="s">
        <v>2602</v>
      </c>
      <c r="J9669" s="155" t="s">
        <v>2668</v>
      </c>
      <c r="K9669" s="170">
        <v>2</v>
      </c>
      <c r="L9669" s="170">
        <v>12</v>
      </c>
      <c r="M9669" s="402">
        <v>86971.33</v>
      </c>
      <c r="N9669" s="170">
        <v>1</v>
      </c>
      <c r="O9669" s="170">
        <v>6</v>
      </c>
      <c r="P9669" s="402">
        <v>43306.8</v>
      </c>
    </row>
    <row r="9670" spans="1:16" x14ac:dyDescent="0.2">
      <c r="A9670" s="406" t="s">
        <v>2596</v>
      </c>
      <c r="B9670" s="403" t="s">
        <v>2595</v>
      </c>
      <c r="C9670" s="170" t="s">
        <v>2594</v>
      </c>
      <c r="D9670" s="405" t="s">
        <v>3101</v>
      </c>
      <c r="E9670" s="404">
        <v>12000</v>
      </c>
      <c r="F9670" s="170" t="s">
        <v>3109</v>
      </c>
      <c r="G9670" s="403" t="s">
        <v>3108</v>
      </c>
      <c r="H9670" s="170" t="s">
        <v>2661</v>
      </c>
      <c r="I9670" s="170" t="s">
        <v>2602</v>
      </c>
      <c r="J9670" s="155" t="s">
        <v>2661</v>
      </c>
      <c r="K9670" s="170">
        <v>1</v>
      </c>
      <c r="L9670" s="170">
        <v>5</v>
      </c>
      <c r="M9670" s="402">
        <v>63096.52</v>
      </c>
      <c r="N9670" s="170"/>
      <c r="O9670" s="170"/>
      <c r="P9670" s="402"/>
    </row>
    <row r="9671" spans="1:16" x14ac:dyDescent="0.2">
      <c r="A9671" s="406" t="s">
        <v>2596</v>
      </c>
      <c r="B9671" s="403" t="s">
        <v>2595</v>
      </c>
      <c r="C9671" s="170" t="s">
        <v>2594</v>
      </c>
      <c r="D9671" s="405" t="s">
        <v>3110</v>
      </c>
      <c r="E9671" s="404">
        <v>15000</v>
      </c>
      <c r="F9671" s="170" t="s">
        <v>3109</v>
      </c>
      <c r="G9671" s="403" t="s">
        <v>3108</v>
      </c>
      <c r="H9671" s="170" t="s">
        <v>2661</v>
      </c>
      <c r="I9671" s="170" t="s">
        <v>2602</v>
      </c>
      <c r="J9671" s="155" t="s">
        <v>2661</v>
      </c>
      <c r="K9671" s="170">
        <v>1</v>
      </c>
      <c r="L9671" s="170">
        <v>8</v>
      </c>
      <c r="M9671" s="402">
        <v>118196.53</v>
      </c>
      <c r="N9671" s="170">
        <v>1</v>
      </c>
      <c r="O9671" s="170">
        <v>6</v>
      </c>
      <c r="P9671" s="402">
        <v>91306.8</v>
      </c>
    </row>
    <row r="9672" spans="1:16" x14ac:dyDescent="0.2">
      <c r="A9672" s="406" t="s">
        <v>2596</v>
      </c>
      <c r="B9672" s="403" t="s">
        <v>2595</v>
      </c>
      <c r="C9672" s="170" t="s">
        <v>2594</v>
      </c>
      <c r="D9672" s="405" t="s">
        <v>2822</v>
      </c>
      <c r="E9672" s="404">
        <v>7000</v>
      </c>
      <c r="F9672" s="170" t="s">
        <v>3107</v>
      </c>
      <c r="G9672" s="403" t="s">
        <v>3106</v>
      </c>
      <c r="H9672" s="170" t="s">
        <v>2754</v>
      </c>
      <c r="I9672" s="170" t="s">
        <v>2602</v>
      </c>
      <c r="J9672" s="155" t="s">
        <v>2753</v>
      </c>
      <c r="K9672" s="170"/>
      <c r="L9672" s="170"/>
      <c r="M9672" s="402"/>
      <c r="N9672" s="170">
        <v>3</v>
      </c>
      <c r="O9672" s="170">
        <v>2</v>
      </c>
      <c r="P9672" s="402">
        <v>13968.93</v>
      </c>
    </row>
    <row r="9673" spans="1:16" ht="22.5" x14ac:dyDescent="0.2">
      <c r="A9673" s="406" t="s">
        <v>2596</v>
      </c>
      <c r="B9673" s="403" t="s">
        <v>2595</v>
      </c>
      <c r="C9673" s="170" t="s">
        <v>2594</v>
      </c>
      <c r="D9673" s="405" t="s">
        <v>2841</v>
      </c>
      <c r="E9673" s="404">
        <v>9000</v>
      </c>
      <c r="F9673" s="170" t="s">
        <v>3105</v>
      </c>
      <c r="G9673" s="403" t="s">
        <v>3104</v>
      </c>
      <c r="H9673" s="170" t="s">
        <v>2838</v>
      </c>
      <c r="I9673" s="170" t="s">
        <v>2602</v>
      </c>
      <c r="J9673" s="155" t="s">
        <v>3103</v>
      </c>
      <c r="K9673" s="170">
        <v>2</v>
      </c>
      <c r="L9673" s="170">
        <v>12</v>
      </c>
      <c r="M9673" s="402">
        <v>110956.67</v>
      </c>
      <c r="N9673" s="170">
        <v>1</v>
      </c>
      <c r="O9673" s="170">
        <v>6</v>
      </c>
      <c r="P9673" s="402">
        <v>55306.8</v>
      </c>
    </row>
    <row r="9674" spans="1:16" x14ac:dyDescent="0.2">
      <c r="A9674" s="406" t="s">
        <v>2596</v>
      </c>
      <c r="B9674" s="403" t="s">
        <v>2595</v>
      </c>
      <c r="C9674" s="170" t="s">
        <v>2594</v>
      </c>
      <c r="D9674" s="405" t="s">
        <v>3102</v>
      </c>
      <c r="E9674" s="404">
        <v>8000</v>
      </c>
      <c r="F9674" s="170" t="s">
        <v>3100</v>
      </c>
      <c r="G9674" s="403" t="s">
        <v>3099</v>
      </c>
      <c r="H9674" s="170" t="s">
        <v>2623</v>
      </c>
      <c r="I9674" s="170" t="s">
        <v>2602</v>
      </c>
      <c r="J9674" s="155" t="s">
        <v>2692</v>
      </c>
      <c r="K9674" s="170">
        <v>2</v>
      </c>
      <c r="L9674" s="170">
        <v>8</v>
      </c>
      <c r="M9674" s="402">
        <v>67061.259999999995</v>
      </c>
      <c r="N9674" s="170"/>
      <c r="O9674" s="170"/>
      <c r="P9674" s="402"/>
    </row>
    <row r="9675" spans="1:16" x14ac:dyDescent="0.2">
      <c r="A9675" s="406" t="s">
        <v>2596</v>
      </c>
      <c r="B9675" s="403" t="s">
        <v>2595</v>
      </c>
      <c r="C9675" s="170" t="s">
        <v>2594</v>
      </c>
      <c r="D9675" s="405" t="s">
        <v>3101</v>
      </c>
      <c r="E9675" s="404">
        <v>12000</v>
      </c>
      <c r="F9675" s="170" t="s">
        <v>3100</v>
      </c>
      <c r="G9675" s="403" t="s">
        <v>3099</v>
      </c>
      <c r="H9675" s="170" t="s">
        <v>2623</v>
      </c>
      <c r="I9675" s="170" t="s">
        <v>2602</v>
      </c>
      <c r="J9675" s="155" t="s">
        <v>2692</v>
      </c>
      <c r="K9675" s="170">
        <v>2</v>
      </c>
      <c r="L9675" s="170">
        <v>5</v>
      </c>
      <c r="M9675" s="402">
        <v>59351.1</v>
      </c>
      <c r="N9675" s="170">
        <v>1</v>
      </c>
      <c r="O9675" s="170">
        <v>6</v>
      </c>
      <c r="P9675" s="402">
        <v>73306.8</v>
      </c>
    </row>
    <row r="9676" spans="1:16" x14ac:dyDescent="0.2">
      <c r="A9676" s="406" t="s">
        <v>2596</v>
      </c>
      <c r="B9676" s="403" t="s">
        <v>2595</v>
      </c>
      <c r="C9676" s="170" t="s">
        <v>2594</v>
      </c>
      <c r="D9676" s="405" t="s">
        <v>2874</v>
      </c>
      <c r="E9676" s="404">
        <v>6000</v>
      </c>
      <c r="F9676" s="170" t="s">
        <v>3098</v>
      </c>
      <c r="G9676" s="403" t="s">
        <v>3097</v>
      </c>
      <c r="H9676" s="170" t="s">
        <v>2623</v>
      </c>
      <c r="I9676" s="170" t="s">
        <v>2602</v>
      </c>
      <c r="J9676" s="155" t="s">
        <v>2800</v>
      </c>
      <c r="K9676" s="170"/>
      <c r="L9676" s="170"/>
      <c r="M9676" s="402"/>
      <c r="N9676" s="170">
        <v>2</v>
      </c>
      <c r="O9676" s="170">
        <v>2</v>
      </c>
      <c r="P9676" s="402">
        <v>11235.6</v>
      </c>
    </row>
    <row r="9677" spans="1:16" x14ac:dyDescent="0.2">
      <c r="A9677" s="406" t="s">
        <v>2596</v>
      </c>
      <c r="B9677" s="403" t="s">
        <v>2595</v>
      </c>
      <c r="C9677" s="170" t="s">
        <v>2594</v>
      </c>
      <c r="D9677" s="405" t="s">
        <v>2649</v>
      </c>
      <c r="E9677" s="404">
        <v>3500</v>
      </c>
      <c r="F9677" s="170" t="s">
        <v>3096</v>
      </c>
      <c r="G9677" s="403" t="s">
        <v>3095</v>
      </c>
      <c r="H9677" s="170" t="s">
        <v>2654</v>
      </c>
      <c r="I9677" s="170" t="s">
        <v>2632</v>
      </c>
      <c r="J9677" s="155" t="s">
        <v>2939</v>
      </c>
      <c r="K9677" s="170">
        <v>1</v>
      </c>
      <c r="L9677" s="170">
        <v>1</v>
      </c>
      <c r="M9677" s="402">
        <v>1953.17</v>
      </c>
      <c r="N9677" s="170">
        <v>1</v>
      </c>
      <c r="O9677" s="170">
        <v>6</v>
      </c>
      <c r="P9677" s="402">
        <v>22246.03</v>
      </c>
    </row>
    <row r="9678" spans="1:16" x14ac:dyDescent="0.2">
      <c r="A9678" s="406" t="s">
        <v>2596</v>
      </c>
      <c r="B9678" s="403" t="s">
        <v>2595</v>
      </c>
      <c r="C9678" s="170" t="s">
        <v>2594</v>
      </c>
      <c r="D9678" s="405" t="s">
        <v>2761</v>
      </c>
      <c r="E9678" s="404">
        <v>7000</v>
      </c>
      <c r="F9678" s="170" t="s">
        <v>3094</v>
      </c>
      <c r="G9678" s="403" t="s">
        <v>3093</v>
      </c>
      <c r="H9678" s="170" t="s">
        <v>2846</v>
      </c>
      <c r="I9678" s="170" t="s">
        <v>2602</v>
      </c>
      <c r="J9678" s="155" t="s">
        <v>2846</v>
      </c>
      <c r="K9678" s="170">
        <v>2</v>
      </c>
      <c r="L9678" s="170">
        <v>12</v>
      </c>
      <c r="M9678" s="402">
        <v>86989.8</v>
      </c>
      <c r="N9678" s="170">
        <v>1</v>
      </c>
      <c r="O9678" s="170">
        <v>6</v>
      </c>
      <c r="P9678" s="402">
        <v>43306.8</v>
      </c>
    </row>
    <row r="9679" spans="1:16" ht="22.5" x14ac:dyDescent="0.2">
      <c r="A9679" s="406" t="s">
        <v>2596</v>
      </c>
      <c r="B9679" s="403" t="s">
        <v>2595</v>
      </c>
      <c r="C9679" s="170" t="s">
        <v>2594</v>
      </c>
      <c r="D9679" s="405" t="s">
        <v>3092</v>
      </c>
      <c r="E9679" s="404">
        <v>15000</v>
      </c>
      <c r="F9679" s="170" t="s">
        <v>3091</v>
      </c>
      <c r="G9679" s="403" t="s">
        <v>3090</v>
      </c>
      <c r="H9679" s="170" t="s">
        <v>2614</v>
      </c>
      <c r="I9679" s="170" t="s">
        <v>2602</v>
      </c>
      <c r="J9679" s="155" t="s">
        <v>3089</v>
      </c>
      <c r="K9679" s="170">
        <v>2</v>
      </c>
      <c r="L9679" s="170">
        <v>12</v>
      </c>
      <c r="M9679" s="402">
        <v>177914.8</v>
      </c>
      <c r="N9679" s="170">
        <v>1</v>
      </c>
      <c r="O9679" s="170">
        <v>6</v>
      </c>
      <c r="P9679" s="402">
        <v>91306.8</v>
      </c>
    </row>
    <row r="9680" spans="1:16" x14ac:dyDescent="0.2">
      <c r="A9680" s="406" t="s">
        <v>2596</v>
      </c>
      <c r="B9680" s="403" t="s">
        <v>2595</v>
      </c>
      <c r="C9680" s="170" t="s">
        <v>2594</v>
      </c>
      <c r="D9680" s="405" t="s">
        <v>2660</v>
      </c>
      <c r="E9680" s="404">
        <v>9000</v>
      </c>
      <c r="F9680" s="170" t="s">
        <v>3088</v>
      </c>
      <c r="G9680" s="403" t="s">
        <v>3087</v>
      </c>
      <c r="H9680" s="170" t="s">
        <v>2654</v>
      </c>
      <c r="I9680" s="170" t="s">
        <v>2602</v>
      </c>
      <c r="J9680" s="155" t="s">
        <v>3086</v>
      </c>
      <c r="K9680" s="170">
        <v>2</v>
      </c>
      <c r="L9680" s="170">
        <v>5</v>
      </c>
      <c r="M9680" s="402">
        <v>44970.75</v>
      </c>
      <c r="N9680" s="170">
        <v>1</v>
      </c>
      <c r="O9680" s="170">
        <v>3</v>
      </c>
      <c r="P9680" s="402">
        <v>19416.599999999999</v>
      </c>
    </row>
    <row r="9681" spans="1:16" x14ac:dyDescent="0.2">
      <c r="A9681" s="406" t="s">
        <v>2596</v>
      </c>
      <c r="B9681" s="403" t="s">
        <v>2595</v>
      </c>
      <c r="C9681" s="170" t="s">
        <v>2594</v>
      </c>
      <c r="D9681" s="405" t="s">
        <v>2903</v>
      </c>
      <c r="E9681" s="404">
        <v>8500</v>
      </c>
      <c r="F9681" s="170" t="s">
        <v>3085</v>
      </c>
      <c r="G9681" s="403" t="s">
        <v>3084</v>
      </c>
      <c r="H9681" s="170" t="s">
        <v>2754</v>
      </c>
      <c r="I9681" s="170" t="s">
        <v>2602</v>
      </c>
      <c r="J9681" s="155" t="s">
        <v>2753</v>
      </c>
      <c r="K9681" s="170"/>
      <c r="L9681" s="170"/>
      <c r="M9681" s="402"/>
      <c r="N9681" s="170">
        <v>1</v>
      </c>
      <c r="O9681" s="170">
        <v>4</v>
      </c>
      <c r="P9681" s="402">
        <v>34304.53</v>
      </c>
    </row>
    <row r="9682" spans="1:16" x14ac:dyDescent="0.2">
      <c r="A9682" s="406" t="s">
        <v>2596</v>
      </c>
      <c r="B9682" s="403" t="s">
        <v>2595</v>
      </c>
      <c r="C9682" s="170" t="s">
        <v>2594</v>
      </c>
      <c r="D9682" s="405" t="s">
        <v>2761</v>
      </c>
      <c r="E9682" s="404">
        <v>8000</v>
      </c>
      <c r="F9682" s="170" t="s">
        <v>3083</v>
      </c>
      <c r="G9682" s="403" t="s">
        <v>3082</v>
      </c>
      <c r="H9682" s="170" t="s">
        <v>2846</v>
      </c>
      <c r="I9682" s="170" t="s">
        <v>2602</v>
      </c>
      <c r="J9682" s="155" t="s">
        <v>2846</v>
      </c>
      <c r="K9682" s="170"/>
      <c r="L9682" s="170"/>
      <c r="M9682" s="402"/>
      <c r="N9682" s="170">
        <v>2</v>
      </c>
      <c r="O9682" s="170">
        <v>2</v>
      </c>
      <c r="P9682" s="402">
        <v>15902.27</v>
      </c>
    </row>
    <row r="9683" spans="1:16" x14ac:dyDescent="0.2">
      <c r="A9683" s="406" t="s">
        <v>2596</v>
      </c>
      <c r="B9683" s="403" t="s">
        <v>2595</v>
      </c>
      <c r="C9683" s="170" t="s">
        <v>2594</v>
      </c>
      <c r="D9683" s="405" t="s">
        <v>3075</v>
      </c>
      <c r="E9683" s="404">
        <v>9000</v>
      </c>
      <c r="F9683" s="170" t="s">
        <v>3081</v>
      </c>
      <c r="G9683" s="403" t="s">
        <v>3080</v>
      </c>
      <c r="H9683" s="170" t="s">
        <v>2627</v>
      </c>
      <c r="I9683" s="170" t="s">
        <v>2602</v>
      </c>
      <c r="J9683" s="155" t="s">
        <v>2627</v>
      </c>
      <c r="K9683" s="170">
        <v>2</v>
      </c>
      <c r="L9683" s="170">
        <v>12</v>
      </c>
      <c r="M9683" s="402">
        <v>110689.8</v>
      </c>
      <c r="N9683" s="170">
        <v>1</v>
      </c>
      <c r="O9683" s="170">
        <v>6</v>
      </c>
      <c r="P9683" s="402">
        <v>55306.8</v>
      </c>
    </row>
    <row r="9684" spans="1:16" x14ac:dyDescent="0.2">
      <c r="A9684" s="406" t="s">
        <v>2596</v>
      </c>
      <c r="B9684" s="403" t="s">
        <v>2595</v>
      </c>
      <c r="C9684" s="170" t="s">
        <v>2594</v>
      </c>
      <c r="D9684" s="405" t="s">
        <v>3079</v>
      </c>
      <c r="E9684" s="404">
        <v>3000</v>
      </c>
      <c r="F9684" s="170" t="s">
        <v>3078</v>
      </c>
      <c r="G9684" s="403" t="s">
        <v>3077</v>
      </c>
      <c r="H9684" s="170" t="s">
        <v>3076</v>
      </c>
      <c r="I9684" s="170" t="s">
        <v>3</v>
      </c>
      <c r="J9684" s="155" t="s">
        <v>2892</v>
      </c>
      <c r="K9684" s="170">
        <v>3</v>
      </c>
      <c r="L9684" s="170">
        <v>12</v>
      </c>
      <c r="M9684" s="402">
        <v>38989.380000000005</v>
      </c>
      <c r="N9684" s="170">
        <v>1</v>
      </c>
      <c r="O9684" s="170">
        <v>6</v>
      </c>
      <c r="P9684" s="402">
        <v>19303.259999999998</v>
      </c>
    </row>
    <row r="9685" spans="1:16" x14ac:dyDescent="0.2">
      <c r="A9685" s="406" t="s">
        <v>2596</v>
      </c>
      <c r="B9685" s="403" t="s">
        <v>2595</v>
      </c>
      <c r="C9685" s="170" t="s">
        <v>2594</v>
      </c>
      <c r="D9685" s="405" t="s">
        <v>3075</v>
      </c>
      <c r="E9685" s="404">
        <v>9000</v>
      </c>
      <c r="F9685" s="170" t="s">
        <v>3074</v>
      </c>
      <c r="G9685" s="403" t="s">
        <v>3073</v>
      </c>
      <c r="H9685" s="170" t="s">
        <v>2661</v>
      </c>
      <c r="I9685" s="170" t="s">
        <v>2602</v>
      </c>
      <c r="J9685" s="155" t="s">
        <v>2661</v>
      </c>
      <c r="K9685" s="170">
        <v>2</v>
      </c>
      <c r="L9685" s="170">
        <v>12</v>
      </c>
      <c r="M9685" s="402">
        <v>110676.67</v>
      </c>
      <c r="N9685" s="170">
        <v>1</v>
      </c>
      <c r="O9685" s="170">
        <v>6</v>
      </c>
      <c r="P9685" s="402">
        <v>55306.8</v>
      </c>
    </row>
    <row r="9686" spans="1:16" x14ac:dyDescent="0.2">
      <c r="A9686" s="406" t="s">
        <v>2596</v>
      </c>
      <c r="B9686" s="403" t="s">
        <v>2595</v>
      </c>
      <c r="C9686" s="170" t="s">
        <v>2594</v>
      </c>
      <c r="D9686" s="405" t="s">
        <v>3072</v>
      </c>
      <c r="E9686" s="404">
        <v>9000</v>
      </c>
      <c r="F9686" s="170" t="s">
        <v>3071</v>
      </c>
      <c r="G9686" s="403" t="s">
        <v>3070</v>
      </c>
      <c r="H9686" s="170" t="s">
        <v>2828</v>
      </c>
      <c r="I9686" s="170" t="s">
        <v>2602</v>
      </c>
      <c r="J9686" s="155" t="s">
        <v>3069</v>
      </c>
      <c r="K9686" s="170"/>
      <c r="L9686" s="170"/>
      <c r="M9686" s="402"/>
      <c r="N9686" s="170">
        <v>2</v>
      </c>
      <c r="O9686" s="170">
        <v>2</v>
      </c>
      <c r="P9686" s="402">
        <v>17235.599999999999</v>
      </c>
    </row>
    <row r="9687" spans="1:16" x14ac:dyDescent="0.2">
      <c r="A9687" s="406" t="s">
        <v>2596</v>
      </c>
      <c r="B9687" s="403" t="s">
        <v>2595</v>
      </c>
      <c r="C9687" s="170" t="s">
        <v>2594</v>
      </c>
      <c r="D9687" s="405" t="s">
        <v>2725</v>
      </c>
      <c r="E9687" s="404">
        <v>13000</v>
      </c>
      <c r="F9687" s="170" t="s">
        <v>3068</v>
      </c>
      <c r="G9687" s="403" t="s">
        <v>3067</v>
      </c>
      <c r="H9687" s="170" t="s">
        <v>2661</v>
      </c>
      <c r="I9687" s="170" t="s">
        <v>2602</v>
      </c>
      <c r="J9687" s="155" t="s">
        <v>2661</v>
      </c>
      <c r="K9687" s="170">
        <v>1</v>
      </c>
      <c r="L9687" s="170">
        <v>3</v>
      </c>
      <c r="M9687" s="402">
        <v>40022.449999999997</v>
      </c>
      <c r="N9687" s="170">
        <v>1</v>
      </c>
      <c r="O9687" s="170">
        <v>6</v>
      </c>
      <c r="P9687" s="402">
        <v>79306.8</v>
      </c>
    </row>
    <row r="9688" spans="1:16" x14ac:dyDescent="0.2">
      <c r="A9688" s="406" t="s">
        <v>2596</v>
      </c>
      <c r="B9688" s="403" t="s">
        <v>2595</v>
      </c>
      <c r="C9688" s="170" t="s">
        <v>2594</v>
      </c>
      <c r="D9688" s="405" t="s">
        <v>2593</v>
      </c>
      <c r="E9688" s="404">
        <v>5000</v>
      </c>
      <c r="F9688" s="170" t="s">
        <v>3066</v>
      </c>
      <c r="G9688" s="403" t="s">
        <v>3065</v>
      </c>
      <c r="H9688" s="170" t="s">
        <v>2828</v>
      </c>
      <c r="I9688" s="170" t="s">
        <v>2602</v>
      </c>
      <c r="J9688" s="155" t="s">
        <v>2668</v>
      </c>
      <c r="K9688" s="170"/>
      <c r="L9688" s="170"/>
      <c r="M9688" s="402"/>
      <c r="N9688" s="170">
        <v>2</v>
      </c>
      <c r="O9688" s="170">
        <v>2</v>
      </c>
      <c r="P9688" s="402">
        <v>7579.47</v>
      </c>
    </row>
    <row r="9689" spans="1:16" x14ac:dyDescent="0.2">
      <c r="A9689" s="406" t="s">
        <v>2596</v>
      </c>
      <c r="B9689" s="403" t="s">
        <v>2595</v>
      </c>
      <c r="C9689" s="170" t="s">
        <v>2594</v>
      </c>
      <c r="D9689" s="405" t="s">
        <v>3064</v>
      </c>
      <c r="E9689" s="404">
        <v>15000</v>
      </c>
      <c r="F9689" s="170" t="s">
        <v>3063</v>
      </c>
      <c r="G9689" s="403" t="s">
        <v>3062</v>
      </c>
      <c r="H9689" s="170" t="s">
        <v>2718</v>
      </c>
      <c r="I9689" s="170" t="s">
        <v>2602</v>
      </c>
      <c r="J9689" s="155" t="s">
        <v>2661</v>
      </c>
      <c r="K9689" s="170">
        <v>1</v>
      </c>
      <c r="L9689" s="170">
        <v>5</v>
      </c>
      <c r="M9689" s="402">
        <v>61423.35</v>
      </c>
      <c r="N9689" s="170"/>
      <c r="O9689" s="170"/>
      <c r="P9689" s="402"/>
    </row>
    <row r="9690" spans="1:16" x14ac:dyDescent="0.2">
      <c r="A9690" s="406" t="s">
        <v>2596</v>
      </c>
      <c r="B9690" s="403" t="s">
        <v>2595</v>
      </c>
      <c r="C9690" s="170" t="s">
        <v>2594</v>
      </c>
      <c r="D9690" s="405" t="s">
        <v>3061</v>
      </c>
      <c r="E9690" s="404">
        <v>7000</v>
      </c>
      <c r="F9690" s="170" t="s">
        <v>3060</v>
      </c>
      <c r="G9690" s="403" t="s">
        <v>3059</v>
      </c>
      <c r="H9690" s="170" t="s">
        <v>2736</v>
      </c>
      <c r="I9690" s="170" t="s">
        <v>2589</v>
      </c>
      <c r="J9690" s="155" t="s">
        <v>3058</v>
      </c>
      <c r="K9690" s="170">
        <v>2</v>
      </c>
      <c r="L9690" s="170">
        <v>12</v>
      </c>
      <c r="M9690" s="402">
        <v>86989.8</v>
      </c>
      <c r="N9690" s="170">
        <v>1</v>
      </c>
      <c r="O9690" s="170">
        <v>6</v>
      </c>
      <c r="P9690" s="402">
        <v>43306.8</v>
      </c>
    </row>
    <row r="9691" spans="1:16" x14ac:dyDescent="0.2">
      <c r="A9691" s="406" t="s">
        <v>2596</v>
      </c>
      <c r="B9691" s="403" t="s">
        <v>2595</v>
      </c>
      <c r="C9691" s="170" t="s">
        <v>2594</v>
      </c>
      <c r="D9691" s="405" t="s">
        <v>3057</v>
      </c>
      <c r="E9691" s="404">
        <v>15000</v>
      </c>
      <c r="F9691" s="170" t="s">
        <v>3056</v>
      </c>
      <c r="G9691" s="403" t="s">
        <v>3055</v>
      </c>
      <c r="H9691" s="170" t="s">
        <v>2754</v>
      </c>
      <c r="I9691" s="170" t="s">
        <v>2602</v>
      </c>
      <c r="J9691" s="155" t="s">
        <v>2753</v>
      </c>
      <c r="K9691" s="170">
        <v>1</v>
      </c>
      <c r="L9691" s="170">
        <v>12</v>
      </c>
      <c r="M9691" s="402">
        <v>177006.62</v>
      </c>
      <c r="N9691" s="170">
        <v>1</v>
      </c>
      <c r="O9691" s="170">
        <v>6</v>
      </c>
      <c r="P9691" s="402">
        <v>91306.8</v>
      </c>
    </row>
    <row r="9692" spans="1:16" x14ac:dyDescent="0.2">
      <c r="A9692" s="406" t="s">
        <v>2596</v>
      </c>
      <c r="B9692" s="403" t="s">
        <v>2595</v>
      </c>
      <c r="C9692" s="170" t="s">
        <v>2594</v>
      </c>
      <c r="D9692" s="405" t="s">
        <v>2827</v>
      </c>
      <c r="E9692" s="404">
        <v>7000</v>
      </c>
      <c r="F9692" s="170" t="s">
        <v>3054</v>
      </c>
      <c r="G9692" s="403" t="s">
        <v>3053</v>
      </c>
      <c r="H9692" s="170" t="s">
        <v>2597</v>
      </c>
      <c r="I9692" s="170" t="s">
        <v>2602</v>
      </c>
      <c r="J9692" s="155" t="s">
        <v>2597</v>
      </c>
      <c r="K9692" s="170"/>
      <c r="L9692" s="170"/>
      <c r="M9692" s="402"/>
      <c r="N9692" s="170">
        <v>2</v>
      </c>
      <c r="O9692" s="170">
        <v>2</v>
      </c>
      <c r="P9692" s="402">
        <v>13735.6</v>
      </c>
    </row>
    <row r="9693" spans="1:16" ht="22.5" x14ac:dyDescent="0.2">
      <c r="A9693" s="406" t="s">
        <v>2596</v>
      </c>
      <c r="B9693" s="403" t="s">
        <v>2595</v>
      </c>
      <c r="C9693" s="170" t="s">
        <v>2594</v>
      </c>
      <c r="D9693" s="405" t="s">
        <v>3052</v>
      </c>
      <c r="E9693" s="404">
        <v>5500</v>
      </c>
      <c r="F9693" s="170" t="s">
        <v>3051</v>
      </c>
      <c r="G9693" s="403" t="s">
        <v>3050</v>
      </c>
      <c r="H9693" s="170" t="s">
        <v>3049</v>
      </c>
      <c r="I9693" s="170" t="s">
        <v>3</v>
      </c>
      <c r="J9693" s="155" t="s">
        <v>3048</v>
      </c>
      <c r="K9693" s="170">
        <v>2</v>
      </c>
      <c r="L9693" s="170">
        <v>12</v>
      </c>
      <c r="M9693" s="402">
        <v>68894.7</v>
      </c>
      <c r="N9693" s="170">
        <v>2</v>
      </c>
      <c r="O9693" s="170">
        <v>6</v>
      </c>
      <c r="P9693" s="402">
        <v>34306.800000000003</v>
      </c>
    </row>
    <row r="9694" spans="1:16" x14ac:dyDescent="0.2">
      <c r="A9694" s="406" t="s">
        <v>2596</v>
      </c>
      <c r="B9694" s="403" t="s">
        <v>2595</v>
      </c>
      <c r="C9694" s="170" t="s">
        <v>2594</v>
      </c>
      <c r="D9694" s="405" t="s">
        <v>2791</v>
      </c>
      <c r="E9694" s="404">
        <v>3500</v>
      </c>
      <c r="F9694" s="170" t="s">
        <v>3047</v>
      </c>
      <c r="G9694" s="403" t="s">
        <v>3046</v>
      </c>
      <c r="H9694" s="170" t="s">
        <v>2939</v>
      </c>
      <c r="I9694" s="170" t="s">
        <v>3</v>
      </c>
      <c r="J9694" s="155" t="s">
        <v>3045</v>
      </c>
      <c r="K9694" s="170">
        <v>2</v>
      </c>
      <c r="L9694" s="170">
        <v>12</v>
      </c>
      <c r="M9694" s="402">
        <v>44960.87</v>
      </c>
      <c r="N9694" s="170">
        <v>2</v>
      </c>
      <c r="O9694" s="170">
        <v>6</v>
      </c>
      <c r="P9694" s="402">
        <v>22306.799999999999</v>
      </c>
    </row>
    <row r="9695" spans="1:16" ht="22.5" x14ac:dyDescent="0.2">
      <c r="A9695" s="406" t="s">
        <v>2596</v>
      </c>
      <c r="B9695" s="403" t="s">
        <v>2595</v>
      </c>
      <c r="C9695" s="170" t="s">
        <v>2594</v>
      </c>
      <c r="D9695" s="405" t="s">
        <v>2593</v>
      </c>
      <c r="E9695" s="404">
        <v>4500</v>
      </c>
      <c r="F9695" s="170" t="s">
        <v>3044</v>
      </c>
      <c r="G9695" s="403" t="s">
        <v>3043</v>
      </c>
      <c r="H9695" s="170" t="s">
        <v>3042</v>
      </c>
      <c r="I9695" s="170" t="s">
        <v>2589</v>
      </c>
      <c r="J9695" s="155" t="s">
        <v>3042</v>
      </c>
      <c r="K9695" s="170">
        <v>1</v>
      </c>
      <c r="L9695" s="170">
        <v>2</v>
      </c>
      <c r="M9695" s="402">
        <v>9511.27</v>
      </c>
      <c r="N9695" s="170">
        <v>2</v>
      </c>
      <c r="O9695" s="170">
        <v>6</v>
      </c>
      <c r="P9695" s="402">
        <v>28306.799999999999</v>
      </c>
    </row>
    <row r="9696" spans="1:16" ht="22.5" x14ac:dyDescent="0.2">
      <c r="A9696" s="406" t="s">
        <v>2596</v>
      </c>
      <c r="B9696" s="403" t="s">
        <v>2595</v>
      </c>
      <c r="C9696" s="170" t="s">
        <v>2594</v>
      </c>
      <c r="D9696" s="405" t="s">
        <v>2758</v>
      </c>
      <c r="E9696" s="404">
        <v>3500</v>
      </c>
      <c r="F9696" s="170" t="s">
        <v>3044</v>
      </c>
      <c r="G9696" s="403" t="s">
        <v>3043</v>
      </c>
      <c r="H9696" s="170" t="s">
        <v>3042</v>
      </c>
      <c r="I9696" s="170" t="s">
        <v>2589</v>
      </c>
      <c r="J9696" s="155" t="s">
        <v>3042</v>
      </c>
      <c r="K9696" s="170">
        <v>2</v>
      </c>
      <c r="L9696" s="170">
        <v>11</v>
      </c>
      <c r="M9696" s="402">
        <v>40683.509999999995</v>
      </c>
      <c r="N9696" s="170"/>
      <c r="O9696" s="170"/>
      <c r="P9696" s="402"/>
    </row>
    <row r="9697" spans="1:16" ht="22.5" x14ac:dyDescent="0.2">
      <c r="A9697" s="406" t="s">
        <v>2596</v>
      </c>
      <c r="B9697" s="403" t="s">
        <v>2595</v>
      </c>
      <c r="C9697" s="170" t="s">
        <v>2594</v>
      </c>
      <c r="D9697" s="405" t="s">
        <v>3041</v>
      </c>
      <c r="E9697" s="404">
        <v>8000</v>
      </c>
      <c r="F9697" s="170" t="s">
        <v>3040</v>
      </c>
      <c r="G9697" s="403" t="s">
        <v>3039</v>
      </c>
      <c r="H9697" s="170" t="s">
        <v>2682</v>
      </c>
      <c r="I9697" s="170" t="s">
        <v>2602</v>
      </c>
      <c r="J9697" s="155" t="s">
        <v>2638</v>
      </c>
      <c r="K9697" s="170">
        <v>2</v>
      </c>
      <c r="L9697" s="170">
        <v>5</v>
      </c>
      <c r="M9697" s="402">
        <v>43359.6</v>
      </c>
      <c r="N9697" s="170"/>
      <c r="O9697" s="170"/>
      <c r="P9697" s="402"/>
    </row>
    <row r="9698" spans="1:16" x14ac:dyDescent="0.2">
      <c r="A9698" s="406" t="s">
        <v>2596</v>
      </c>
      <c r="B9698" s="403" t="s">
        <v>2595</v>
      </c>
      <c r="C9698" s="170" t="s">
        <v>2594</v>
      </c>
      <c r="D9698" s="405" t="s">
        <v>2767</v>
      </c>
      <c r="E9698" s="404">
        <v>9000</v>
      </c>
      <c r="F9698" s="170" t="s">
        <v>3038</v>
      </c>
      <c r="G9698" s="403" t="s">
        <v>3037</v>
      </c>
      <c r="H9698" s="170" t="s">
        <v>2623</v>
      </c>
      <c r="I9698" s="170" t="s">
        <v>2602</v>
      </c>
      <c r="J9698" s="155" t="s">
        <v>2800</v>
      </c>
      <c r="K9698" s="170"/>
      <c r="L9698" s="170"/>
      <c r="M9698" s="402"/>
      <c r="N9698" s="170">
        <v>2</v>
      </c>
      <c r="O9698" s="170">
        <v>2</v>
      </c>
      <c r="P9698" s="402">
        <v>16635.599999999999</v>
      </c>
    </row>
    <row r="9699" spans="1:16" x14ac:dyDescent="0.2">
      <c r="A9699" s="406" t="s">
        <v>2596</v>
      </c>
      <c r="B9699" s="403" t="s">
        <v>2595</v>
      </c>
      <c r="C9699" s="170" t="s">
        <v>2594</v>
      </c>
      <c r="D9699" s="405" t="s">
        <v>3036</v>
      </c>
      <c r="E9699" s="404">
        <v>9000</v>
      </c>
      <c r="F9699" s="170" t="s">
        <v>3035</v>
      </c>
      <c r="G9699" s="403" t="s">
        <v>3034</v>
      </c>
      <c r="H9699" s="170" t="s">
        <v>2603</v>
      </c>
      <c r="I9699" s="170" t="s">
        <v>2602</v>
      </c>
      <c r="J9699" s="155" t="s">
        <v>3033</v>
      </c>
      <c r="K9699" s="170">
        <v>2</v>
      </c>
      <c r="L9699" s="170">
        <v>12</v>
      </c>
      <c r="M9699" s="402">
        <v>110989.8</v>
      </c>
      <c r="N9699" s="170">
        <v>2</v>
      </c>
      <c r="O9699" s="170">
        <v>6</v>
      </c>
      <c r="P9699" s="402">
        <v>55306.8</v>
      </c>
    </row>
    <row r="9700" spans="1:16" x14ac:dyDescent="0.2">
      <c r="A9700" s="406" t="s">
        <v>2596</v>
      </c>
      <c r="B9700" s="403" t="s">
        <v>2595</v>
      </c>
      <c r="C9700" s="170" t="s">
        <v>2594</v>
      </c>
      <c r="D9700" s="405" t="s">
        <v>2849</v>
      </c>
      <c r="E9700" s="404">
        <v>6000</v>
      </c>
      <c r="F9700" s="170" t="s">
        <v>3032</v>
      </c>
      <c r="G9700" s="403" t="s">
        <v>3031</v>
      </c>
      <c r="H9700" s="170" t="s">
        <v>3030</v>
      </c>
      <c r="I9700" s="170" t="s">
        <v>2602</v>
      </c>
      <c r="J9700" s="155" t="s">
        <v>3030</v>
      </c>
      <c r="K9700" s="170">
        <v>4</v>
      </c>
      <c r="L9700" s="170">
        <v>8</v>
      </c>
      <c r="M9700" s="402">
        <v>46276.619999999995</v>
      </c>
      <c r="N9700" s="170"/>
      <c r="O9700" s="170"/>
      <c r="P9700" s="402"/>
    </row>
    <row r="9701" spans="1:16" x14ac:dyDescent="0.2">
      <c r="A9701" s="406" t="s">
        <v>2596</v>
      </c>
      <c r="B9701" s="403" t="s">
        <v>2595</v>
      </c>
      <c r="C9701" s="170" t="s">
        <v>2594</v>
      </c>
      <c r="D9701" s="405" t="s">
        <v>2952</v>
      </c>
      <c r="E9701" s="404">
        <v>3500</v>
      </c>
      <c r="F9701" s="170" t="s">
        <v>3029</v>
      </c>
      <c r="G9701" s="403" t="s">
        <v>3028</v>
      </c>
      <c r="H9701" s="170" t="s">
        <v>3</v>
      </c>
      <c r="I9701" s="170" t="s">
        <v>3</v>
      </c>
      <c r="J9701" s="155" t="s">
        <v>3</v>
      </c>
      <c r="K9701" s="170">
        <v>1</v>
      </c>
      <c r="L9701" s="170">
        <v>2</v>
      </c>
      <c r="M9701" s="402">
        <v>8104.1799999999994</v>
      </c>
      <c r="N9701" s="170"/>
      <c r="O9701" s="170"/>
      <c r="P9701" s="402"/>
    </row>
    <row r="9702" spans="1:16" x14ac:dyDescent="0.2">
      <c r="A9702" s="406" t="s">
        <v>2596</v>
      </c>
      <c r="B9702" s="403" t="s">
        <v>2595</v>
      </c>
      <c r="C9702" s="170" t="s">
        <v>2594</v>
      </c>
      <c r="D9702" s="405" t="s">
        <v>3027</v>
      </c>
      <c r="E9702" s="404">
        <v>7000</v>
      </c>
      <c r="F9702" s="170" t="s">
        <v>3026</v>
      </c>
      <c r="G9702" s="403" t="s">
        <v>3025</v>
      </c>
      <c r="H9702" s="170" t="s">
        <v>2603</v>
      </c>
      <c r="I9702" s="170" t="s">
        <v>2602</v>
      </c>
      <c r="J9702" s="155" t="s">
        <v>2597</v>
      </c>
      <c r="K9702" s="170">
        <v>2</v>
      </c>
      <c r="L9702" s="170">
        <v>12</v>
      </c>
      <c r="M9702" s="402">
        <v>86907.16</v>
      </c>
      <c r="N9702" s="170">
        <v>2</v>
      </c>
      <c r="O9702" s="170">
        <v>6</v>
      </c>
      <c r="P9702" s="402">
        <v>43306.8</v>
      </c>
    </row>
    <row r="9703" spans="1:16" x14ac:dyDescent="0.2">
      <c r="A9703" s="406" t="s">
        <v>2596</v>
      </c>
      <c r="B9703" s="403" t="s">
        <v>2595</v>
      </c>
      <c r="C9703" s="170" t="s">
        <v>2594</v>
      </c>
      <c r="D9703" s="405" t="s">
        <v>3024</v>
      </c>
      <c r="E9703" s="404">
        <v>7000</v>
      </c>
      <c r="F9703" s="170" t="s">
        <v>3023</v>
      </c>
      <c r="G9703" s="403" t="s">
        <v>3022</v>
      </c>
      <c r="H9703" s="170" t="s">
        <v>2627</v>
      </c>
      <c r="I9703" s="170" t="s">
        <v>2602</v>
      </c>
      <c r="J9703" s="155" t="s">
        <v>2627</v>
      </c>
      <c r="K9703" s="170">
        <v>1</v>
      </c>
      <c r="L9703" s="170">
        <v>2</v>
      </c>
      <c r="M9703" s="402">
        <v>11198.3</v>
      </c>
      <c r="N9703" s="170">
        <v>2</v>
      </c>
      <c r="O9703" s="170">
        <v>6</v>
      </c>
      <c r="P9703" s="402">
        <v>43306.8</v>
      </c>
    </row>
    <row r="9704" spans="1:16" x14ac:dyDescent="0.2">
      <c r="A9704" s="406" t="s">
        <v>2596</v>
      </c>
      <c r="B9704" s="403" t="s">
        <v>2595</v>
      </c>
      <c r="C9704" s="170" t="s">
        <v>2594</v>
      </c>
      <c r="D9704" s="405" t="s">
        <v>2612</v>
      </c>
      <c r="E9704" s="404">
        <v>9000</v>
      </c>
      <c r="F9704" s="170" t="s">
        <v>3021</v>
      </c>
      <c r="G9704" s="403" t="s">
        <v>3020</v>
      </c>
      <c r="H9704" s="170" t="s">
        <v>2603</v>
      </c>
      <c r="I9704" s="170" t="s">
        <v>2602</v>
      </c>
      <c r="J9704" s="155" t="s">
        <v>3019</v>
      </c>
      <c r="K9704" s="170">
        <v>2</v>
      </c>
      <c r="L9704" s="170">
        <v>12</v>
      </c>
      <c r="M9704" s="402">
        <v>110989.8</v>
      </c>
      <c r="N9704" s="170">
        <v>2</v>
      </c>
      <c r="O9704" s="170">
        <v>6</v>
      </c>
      <c r="P9704" s="402">
        <v>55306.8</v>
      </c>
    </row>
    <row r="9705" spans="1:16" ht="22.5" x14ac:dyDescent="0.2">
      <c r="A9705" s="406" t="s">
        <v>2596</v>
      </c>
      <c r="B9705" s="403" t="s">
        <v>2595</v>
      </c>
      <c r="C9705" s="170" t="s">
        <v>2594</v>
      </c>
      <c r="D9705" s="405" t="s">
        <v>2636</v>
      </c>
      <c r="E9705" s="404">
        <v>3000</v>
      </c>
      <c r="F9705" s="170" t="s">
        <v>3018</v>
      </c>
      <c r="G9705" s="403" t="s">
        <v>3017</v>
      </c>
      <c r="H9705" s="170" t="s">
        <v>3016</v>
      </c>
      <c r="I9705" s="170" t="s">
        <v>2589</v>
      </c>
      <c r="J9705" s="155" t="s">
        <v>3015</v>
      </c>
      <c r="K9705" s="170"/>
      <c r="L9705" s="170"/>
      <c r="M9705" s="402"/>
      <c r="N9705" s="170">
        <v>3</v>
      </c>
      <c r="O9705" s="170">
        <v>5</v>
      </c>
      <c r="P9705" s="402">
        <v>15688.58</v>
      </c>
    </row>
    <row r="9706" spans="1:16" x14ac:dyDescent="0.2">
      <c r="A9706" s="406" t="s">
        <v>2596</v>
      </c>
      <c r="B9706" s="403" t="s">
        <v>2595</v>
      </c>
      <c r="C9706" s="170" t="s">
        <v>2594</v>
      </c>
      <c r="D9706" s="405" t="s">
        <v>3014</v>
      </c>
      <c r="E9706" s="404">
        <v>5000</v>
      </c>
      <c r="F9706" s="170" t="s">
        <v>3013</v>
      </c>
      <c r="G9706" s="403" t="s">
        <v>3012</v>
      </c>
      <c r="H9706" s="170" t="s">
        <v>2603</v>
      </c>
      <c r="I9706" s="170" t="s">
        <v>2602</v>
      </c>
      <c r="J9706" s="155" t="s">
        <v>2715</v>
      </c>
      <c r="K9706" s="170">
        <v>1</v>
      </c>
      <c r="L9706" s="170">
        <v>2</v>
      </c>
      <c r="M9706" s="402">
        <v>6954.15</v>
      </c>
      <c r="N9706" s="170">
        <v>2</v>
      </c>
      <c r="O9706" s="170">
        <v>6</v>
      </c>
      <c r="P9706" s="402">
        <v>31306.799999999999</v>
      </c>
    </row>
    <row r="9707" spans="1:16" x14ac:dyDescent="0.2">
      <c r="A9707" s="406" t="s">
        <v>2596</v>
      </c>
      <c r="B9707" s="403" t="s">
        <v>2595</v>
      </c>
      <c r="C9707" s="170" t="s">
        <v>2594</v>
      </c>
      <c r="D9707" s="405" t="s">
        <v>2704</v>
      </c>
      <c r="E9707" s="404">
        <v>9000</v>
      </c>
      <c r="F9707" s="170" t="s">
        <v>3011</v>
      </c>
      <c r="G9707" s="403" t="s">
        <v>3010</v>
      </c>
      <c r="H9707" s="170" t="s">
        <v>3009</v>
      </c>
      <c r="I9707" s="170" t="s">
        <v>2602</v>
      </c>
      <c r="J9707" s="155" t="s">
        <v>3009</v>
      </c>
      <c r="K9707" s="170"/>
      <c r="L9707" s="170"/>
      <c r="M9707" s="402"/>
      <c r="N9707" s="170">
        <v>2</v>
      </c>
      <c r="O9707" s="170">
        <v>4</v>
      </c>
      <c r="P9707" s="402">
        <v>34171.199999999997</v>
      </c>
    </row>
    <row r="9708" spans="1:16" x14ac:dyDescent="0.2">
      <c r="A9708" s="406" t="s">
        <v>2596</v>
      </c>
      <c r="B9708" s="403" t="s">
        <v>2595</v>
      </c>
      <c r="C9708" s="170" t="s">
        <v>2594</v>
      </c>
      <c r="D9708" s="405" t="s">
        <v>2866</v>
      </c>
      <c r="E9708" s="404">
        <v>7000</v>
      </c>
      <c r="F9708" s="170" t="s">
        <v>3008</v>
      </c>
      <c r="G9708" s="403" t="s">
        <v>3007</v>
      </c>
      <c r="H9708" s="170" t="s">
        <v>2661</v>
      </c>
      <c r="I9708" s="170" t="s">
        <v>3006</v>
      </c>
      <c r="J9708" s="155" t="s">
        <v>2661</v>
      </c>
      <c r="K9708" s="170">
        <v>2</v>
      </c>
      <c r="L9708" s="170">
        <v>4</v>
      </c>
      <c r="M9708" s="402">
        <v>23826.11</v>
      </c>
      <c r="N9708" s="170">
        <v>2</v>
      </c>
      <c r="O9708" s="170">
        <v>6</v>
      </c>
      <c r="P9708" s="402">
        <v>43306.8</v>
      </c>
    </row>
    <row r="9709" spans="1:16" x14ac:dyDescent="0.2">
      <c r="A9709" s="406" t="s">
        <v>2596</v>
      </c>
      <c r="B9709" s="403" t="s">
        <v>2595</v>
      </c>
      <c r="C9709" s="170" t="s">
        <v>2594</v>
      </c>
      <c r="D9709" s="405" t="s">
        <v>3005</v>
      </c>
      <c r="E9709" s="404">
        <v>5000</v>
      </c>
      <c r="F9709" s="170" t="s">
        <v>3004</v>
      </c>
      <c r="G9709" s="403" t="s">
        <v>3003</v>
      </c>
      <c r="H9709" s="170" t="s">
        <v>3002</v>
      </c>
      <c r="I9709" s="170" t="s">
        <v>3</v>
      </c>
      <c r="J9709" s="155" t="s">
        <v>3002</v>
      </c>
      <c r="K9709" s="170">
        <v>2</v>
      </c>
      <c r="L9709" s="170">
        <v>12</v>
      </c>
      <c r="M9709" s="402">
        <v>62481.82</v>
      </c>
      <c r="N9709" s="170">
        <v>2</v>
      </c>
      <c r="O9709" s="170">
        <v>6</v>
      </c>
      <c r="P9709" s="402">
        <v>31265.13</v>
      </c>
    </row>
    <row r="9710" spans="1:16" ht="22.5" x14ac:dyDescent="0.2">
      <c r="A9710" s="406" t="s">
        <v>2596</v>
      </c>
      <c r="B9710" s="403" t="s">
        <v>2595</v>
      </c>
      <c r="C9710" s="170" t="s">
        <v>2594</v>
      </c>
      <c r="D9710" s="405" t="s">
        <v>3001</v>
      </c>
      <c r="E9710" s="404">
        <v>7000</v>
      </c>
      <c r="F9710" s="170" t="s">
        <v>3000</v>
      </c>
      <c r="G9710" s="403" t="s">
        <v>2999</v>
      </c>
      <c r="H9710" s="170" t="s">
        <v>2682</v>
      </c>
      <c r="I9710" s="170" t="s">
        <v>2602</v>
      </c>
      <c r="J9710" s="155" t="s">
        <v>2638</v>
      </c>
      <c r="K9710" s="170"/>
      <c r="L9710" s="170"/>
      <c r="M9710" s="402"/>
      <c r="N9710" s="170">
        <v>2</v>
      </c>
      <c r="O9710" s="170">
        <v>2</v>
      </c>
      <c r="P9710" s="402">
        <v>13035.6</v>
      </c>
    </row>
    <row r="9711" spans="1:16" x14ac:dyDescent="0.2">
      <c r="A9711" s="406" t="s">
        <v>2596</v>
      </c>
      <c r="B9711" s="403" t="s">
        <v>2595</v>
      </c>
      <c r="C9711" s="170" t="s">
        <v>2594</v>
      </c>
      <c r="D9711" s="405" t="s">
        <v>2660</v>
      </c>
      <c r="E9711" s="404">
        <v>9000</v>
      </c>
      <c r="F9711" s="170" t="s">
        <v>2998</v>
      </c>
      <c r="G9711" s="403" t="s">
        <v>2997</v>
      </c>
      <c r="H9711" s="170" t="s">
        <v>2654</v>
      </c>
      <c r="I9711" s="170" t="s">
        <v>2602</v>
      </c>
      <c r="J9711" s="155" t="s">
        <v>2922</v>
      </c>
      <c r="K9711" s="170">
        <v>2</v>
      </c>
      <c r="L9711" s="170">
        <v>12</v>
      </c>
      <c r="M9711" s="402">
        <v>110688.55</v>
      </c>
      <c r="N9711" s="170">
        <v>2</v>
      </c>
      <c r="O9711" s="170">
        <v>6</v>
      </c>
      <c r="P9711" s="402">
        <v>55306.8</v>
      </c>
    </row>
    <row r="9712" spans="1:16" ht="22.5" x14ac:dyDescent="0.2">
      <c r="A9712" s="406" t="s">
        <v>2596</v>
      </c>
      <c r="B9712" s="403" t="s">
        <v>2595</v>
      </c>
      <c r="C9712" s="170" t="s">
        <v>2594</v>
      </c>
      <c r="D9712" s="405" t="s">
        <v>2652</v>
      </c>
      <c r="E9712" s="404">
        <v>3500</v>
      </c>
      <c r="F9712" s="170" t="s">
        <v>2996</v>
      </c>
      <c r="G9712" s="403" t="s">
        <v>2995</v>
      </c>
      <c r="H9712" s="170" t="s">
        <v>2623</v>
      </c>
      <c r="I9712" s="170" t="s">
        <v>2589</v>
      </c>
      <c r="J9712" s="155" t="s">
        <v>2994</v>
      </c>
      <c r="K9712" s="170"/>
      <c r="L9712" s="170"/>
      <c r="M9712" s="402"/>
      <c r="N9712" s="170">
        <v>2</v>
      </c>
      <c r="O9712" s="170">
        <v>5</v>
      </c>
      <c r="P9712" s="402">
        <v>18122.330000000002</v>
      </c>
    </row>
    <row r="9713" spans="1:16" x14ac:dyDescent="0.2">
      <c r="A9713" s="406" t="s">
        <v>2596</v>
      </c>
      <c r="B9713" s="403" t="s">
        <v>2595</v>
      </c>
      <c r="C9713" s="170" t="s">
        <v>2594</v>
      </c>
      <c r="D9713" s="405" t="s">
        <v>2661</v>
      </c>
      <c r="E9713" s="404">
        <v>8000</v>
      </c>
      <c r="F9713" s="170" t="s">
        <v>2993</v>
      </c>
      <c r="G9713" s="403" t="s">
        <v>2992</v>
      </c>
      <c r="H9713" s="170" t="s">
        <v>2661</v>
      </c>
      <c r="I9713" s="170" t="s">
        <v>2602</v>
      </c>
      <c r="J9713" s="155" t="s">
        <v>2661</v>
      </c>
      <c r="K9713" s="170">
        <v>3</v>
      </c>
      <c r="L9713" s="170">
        <v>12</v>
      </c>
      <c r="M9713" s="402">
        <v>98958.13</v>
      </c>
      <c r="N9713" s="170">
        <v>2</v>
      </c>
      <c r="O9713" s="170">
        <v>6</v>
      </c>
      <c r="P9713" s="402">
        <v>49306.8</v>
      </c>
    </row>
    <row r="9714" spans="1:16" ht="22.5" x14ac:dyDescent="0.2">
      <c r="A9714" s="406" t="s">
        <v>2596</v>
      </c>
      <c r="B9714" s="403" t="s">
        <v>2595</v>
      </c>
      <c r="C9714" s="170" t="s">
        <v>2594</v>
      </c>
      <c r="D9714" s="405" t="s">
        <v>2831</v>
      </c>
      <c r="E9714" s="404">
        <v>6000</v>
      </c>
      <c r="F9714" s="170" t="s">
        <v>2991</v>
      </c>
      <c r="G9714" s="403" t="s">
        <v>2990</v>
      </c>
      <c r="H9714" s="170" t="s">
        <v>2784</v>
      </c>
      <c r="I9714" s="170" t="s">
        <v>2602</v>
      </c>
      <c r="J9714" s="155" t="s">
        <v>2783</v>
      </c>
      <c r="K9714" s="170">
        <v>3</v>
      </c>
      <c r="L9714" s="170">
        <v>4</v>
      </c>
      <c r="M9714" s="402">
        <v>22043.27</v>
      </c>
      <c r="N9714" s="170">
        <v>2</v>
      </c>
      <c r="O9714" s="170">
        <v>6</v>
      </c>
      <c r="P9714" s="402">
        <v>37306.800000000003</v>
      </c>
    </row>
    <row r="9715" spans="1:16" x14ac:dyDescent="0.2">
      <c r="A9715" s="406" t="s">
        <v>2596</v>
      </c>
      <c r="B9715" s="403" t="s">
        <v>2595</v>
      </c>
      <c r="C9715" s="170" t="s">
        <v>2594</v>
      </c>
      <c r="D9715" s="405" t="s">
        <v>2945</v>
      </c>
      <c r="E9715" s="404">
        <v>9000</v>
      </c>
      <c r="F9715" s="170" t="s">
        <v>2989</v>
      </c>
      <c r="G9715" s="403" t="s">
        <v>2988</v>
      </c>
      <c r="H9715" s="170" t="s">
        <v>2987</v>
      </c>
      <c r="I9715" s="170" t="s">
        <v>2602</v>
      </c>
      <c r="J9715" s="155" t="s">
        <v>2661</v>
      </c>
      <c r="K9715" s="170">
        <v>1</v>
      </c>
      <c r="L9715" s="170">
        <v>1</v>
      </c>
      <c r="M9715" s="402">
        <v>4374.1499999999996</v>
      </c>
      <c r="N9715" s="170">
        <v>2</v>
      </c>
      <c r="O9715" s="170">
        <v>6</v>
      </c>
      <c r="P9715" s="402">
        <v>55306.8</v>
      </c>
    </row>
    <row r="9716" spans="1:16" x14ac:dyDescent="0.2">
      <c r="A9716" s="406" t="s">
        <v>2596</v>
      </c>
      <c r="B9716" s="403" t="s">
        <v>2595</v>
      </c>
      <c r="C9716" s="170" t="s">
        <v>2594</v>
      </c>
      <c r="D9716" s="405" t="s">
        <v>2986</v>
      </c>
      <c r="E9716" s="404">
        <v>6000</v>
      </c>
      <c r="F9716" s="170" t="s">
        <v>2985</v>
      </c>
      <c r="G9716" s="403" t="s">
        <v>2984</v>
      </c>
      <c r="H9716" s="170" t="s">
        <v>2983</v>
      </c>
      <c r="I9716" s="170" t="s">
        <v>2589</v>
      </c>
      <c r="J9716" s="155" t="s">
        <v>2982</v>
      </c>
      <c r="K9716" s="170">
        <v>1</v>
      </c>
      <c r="L9716" s="170">
        <v>2</v>
      </c>
      <c r="M9716" s="402">
        <v>12138.3</v>
      </c>
      <c r="N9716" s="170">
        <v>2</v>
      </c>
      <c r="O9716" s="170">
        <v>6</v>
      </c>
      <c r="P9716" s="402">
        <v>37306.800000000003</v>
      </c>
    </row>
    <row r="9717" spans="1:16" ht="22.5" x14ac:dyDescent="0.2">
      <c r="A9717" s="406" t="s">
        <v>2596</v>
      </c>
      <c r="B9717" s="403" t="s">
        <v>2595</v>
      </c>
      <c r="C9717" s="170" t="s">
        <v>2594</v>
      </c>
      <c r="D9717" s="405" t="s">
        <v>2612</v>
      </c>
      <c r="E9717" s="404">
        <v>9000</v>
      </c>
      <c r="F9717" s="170" t="s">
        <v>2981</v>
      </c>
      <c r="G9717" s="403" t="s">
        <v>2980</v>
      </c>
      <c r="H9717" s="170" t="s">
        <v>2979</v>
      </c>
      <c r="I9717" s="170" t="s">
        <v>2602</v>
      </c>
      <c r="J9717" s="155" t="s">
        <v>2978</v>
      </c>
      <c r="K9717" s="170">
        <v>2</v>
      </c>
      <c r="L9717" s="170">
        <v>12</v>
      </c>
      <c r="M9717" s="402">
        <v>110989.8</v>
      </c>
      <c r="N9717" s="170">
        <v>2</v>
      </c>
      <c r="O9717" s="170">
        <v>6</v>
      </c>
      <c r="P9717" s="402">
        <v>55306.8</v>
      </c>
    </row>
    <row r="9718" spans="1:16" x14ac:dyDescent="0.2">
      <c r="A9718" s="406" t="s">
        <v>2596</v>
      </c>
      <c r="B9718" s="403" t="s">
        <v>2595</v>
      </c>
      <c r="C9718" s="170" t="s">
        <v>2594</v>
      </c>
      <c r="D9718" s="405" t="s">
        <v>2593</v>
      </c>
      <c r="E9718" s="404">
        <v>5000</v>
      </c>
      <c r="F9718" s="170" t="s">
        <v>2977</v>
      </c>
      <c r="G9718" s="403" t="s">
        <v>2976</v>
      </c>
      <c r="H9718" s="170" t="s">
        <v>2661</v>
      </c>
      <c r="I9718" s="170" t="s">
        <v>2589</v>
      </c>
      <c r="J9718" s="155" t="s">
        <v>2975</v>
      </c>
      <c r="K9718" s="170"/>
      <c r="L9718" s="170"/>
      <c r="M9718" s="402"/>
      <c r="N9718" s="170">
        <v>2</v>
      </c>
      <c r="O9718" s="170">
        <v>2</v>
      </c>
      <c r="P9718" s="402">
        <v>7579.47</v>
      </c>
    </row>
    <row r="9719" spans="1:16" ht="22.5" x14ac:dyDescent="0.2">
      <c r="A9719" s="406" t="s">
        <v>2596</v>
      </c>
      <c r="B9719" s="403" t="s">
        <v>2595</v>
      </c>
      <c r="C9719" s="170" t="s">
        <v>2594</v>
      </c>
      <c r="D9719" s="405" t="s">
        <v>2685</v>
      </c>
      <c r="E9719" s="404">
        <v>4500</v>
      </c>
      <c r="F9719" s="170" t="s">
        <v>2973</v>
      </c>
      <c r="G9719" s="403" t="s">
        <v>2972</v>
      </c>
      <c r="H9719" s="170" t="s">
        <v>2971</v>
      </c>
      <c r="I9719" s="170" t="s">
        <v>3</v>
      </c>
      <c r="J9719" s="155" t="s">
        <v>2971</v>
      </c>
      <c r="K9719" s="170">
        <v>2</v>
      </c>
      <c r="L9719" s="170">
        <v>12</v>
      </c>
      <c r="M9719" s="402">
        <v>56840.100000000006</v>
      </c>
      <c r="N9719" s="170">
        <v>1</v>
      </c>
      <c r="O9719" s="170">
        <v>5</v>
      </c>
      <c r="P9719" s="402">
        <v>22246.2</v>
      </c>
    </row>
    <row r="9720" spans="1:16" ht="22.5" x14ac:dyDescent="0.2">
      <c r="A9720" s="406" t="s">
        <v>2596</v>
      </c>
      <c r="B9720" s="403" t="s">
        <v>2595</v>
      </c>
      <c r="C9720" s="170" t="s">
        <v>2594</v>
      </c>
      <c r="D9720" s="405" t="s">
        <v>2974</v>
      </c>
      <c r="E9720" s="404">
        <v>6000</v>
      </c>
      <c r="F9720" s="170" t="s">
        <v>2973</v>
      </c>
      <c r="G9720" s="403" t="s">
        <v>2972</v>
      </c>
      <c r="H9720" s="170" t="s">
        <v>2971</v>
      </c>
      <c r="I9720" s="170" t="s">
        <v>3</v>
      </c>
      <c r="J9720" s="155" t="s">
        <v>2971</v>
      </c>
      <c r="K9720" s="170"/>
      <c r="L9720" s="170"/>
      <c r="M9720" s="402"/>
      <c r="N9720" s="170">
        <v>2</v>
      </c>
      <c r="O9720" s="170">
        <v>2</v>
      </c>
      <c r="P9720" s="402">
        <v>11835.6</v>
      </c>
    </row>
    <row r="9721" spans="1:16" x14ac:dyDescent="0.2">
      <c r="A9721" s="406" t="s">
        <v>2596</v>
      </c>
      <c r="B9721" s="403" t="s">
        <v>2595</v>
      </c>
      <c r="C9721" s="170" t="s">
        <v>2594</v>
      </c>
      <c r="D9721" s="405" t="s">
        <v>2880</v>
      </c>
      <c r="E9721" s="404">
        <v>9000</v>
      </c>
      <c r="F9721" s="170" t="s">
        <v>2970</v>
      </c>
      <c r="G9721" s="403" t="s">
        <v>2969</v>
      </c>
      <c r="H9721" s="170" t="s">
        <v>2654</v>
      </c>
      <c r="I9721" s="170" t="s">
        <v>2602</v>
      </c>
      <c r="J9721" s="155" t="s">
        <v>2922</v>
      </c>
      <c r="K9721" s="170">
        <v>2</v>
      </c>
      <c r="L9721" s="170">
        <v>12</v>
      </c>
      <c r="M9721" s="402">
        <v>104777.58000000002</v>
      </c>
      <c r="N9721" s="170">
        <v>2</v>
      </c>
      <c r="O9721" s="170">
        <v>6</v>
      </c>
      <c r="P9721" s="402">
        <v>55306.8</v>
      </c>
    </row>
    <row r="9722" spans="1:16" ht="22.5" x14ac:dyDescent="0.2">
      <c r="A9722" s="406" t="s">
        <v>2596</v>
      </c>
      <c r="B9722" s="403" t="s">
        <v>2595</v>
      </c>
      <c r="C9722" s="170" t="s">
        <v>2594</v>
      </c>
      <c r="D9722" s="405" t="s">
        <v>2771</v>
      </c>
      <c r="E9722" s="404">
        <v>5000</v>
      </c>
      <c r="F9722" s="170" t="s">
        <v>2968</v>
      </c>
      <c r="G9722" s="403" t="s">
        <v>2967</v>
      </c>
      <c r="H9722" s="170" t="s">
        <v>2966</v>
      </c>
      <c r="I9722" s="170" t="s">
        <v>2589</v>
      </c>
      <c r="J9722" s="155" t="s">
        <v>2965</v>
      </c>
      <c r="K9722" s="170"/>
      <c r="L9722" s="170"/>
      <c r="M9722" s="402"/>
      <c r="N9722" s="170">
        <v>2</v>
      </c>
      <c r="O9722" s="170">
        <v>2</v>
      </c>
      <c r="P9722" s="402">
        <v>9935.6</v>
      </c>
    </row>
    <row r="9723" spans="1:16" x14ac:dyDescent="0.2">
      <c r="A9723" s="406" t="s">
        <v>2596</v>
      </c>
      <c r="B9723" s="403" t="s">
        <v>2595</v>
      </c>
      <c r="C9723" s="170" t="s">
        <v>2594</v>
      </c>
      <c r="D9723" s="405" t="s">
        <v>2754</v>
      </c>
      <c r="E9723" s="404">
        <v>9000</v>
      </c>
      <c r="F9723" s="170" t="s">
        <v>2963</v>
      </c>
      <c r="G9723" s="403" t="s">
        <v>2962</v>
      </c>
      <c r="H9723" s="170" t="s">
        <v>2754</v>
      </c>
      <c r="I9723" s="170" t="s">
        <v>2602</v>
      </c>
      <c r="J9723" s="155" t="s">
        <v>2753</v>
      </c>
      <c r="K9723" s="170">
        <v>2</v>
      </c>
      <c r="L9723" s="170">
        <v>8</v>
      </c>
      <c r="M9723" s="402">
        <v>79287.8</v>
      </c>
      <c r="N9723" s="170"/>
      <c r="O9723" s="170"/>
      <c r="P9723" s="402"/>
    </row>
    <row r="9724" spans="1:16" x14ac:dyDescent="0.2">
      <c r="A9724" s="406" t="s">
        <v>2596</v>
      </c>
      <c r="B9724" s="403" t="s">
        <v>2595</v>
      </c>
      <c r="C9724" s="170" t="s">
        <v>2594</v>
      </c>
      <c r="D9724" s="405" t="s">
        <v>2964</v>
      </c>
      <c r="E9724" s="404">
        <v>12000</v>
      </c>
      <c r="F9724" s="170" t="s">
        <v>2963</v>
      </c>
      <c r="G9724" s="403" t="s">
        <v>2962</v>
      </c>
      <c r="H9724" s="170" t="s">
        <v>2754</v>
      </c>
      <c r="I9724" s="170" t="s">
        <v>2602</v>
      </c>
      <c r="J9724" s="155" t="s">
        <v>2753</v>
      </c>
      <c r="K9724" s="170">
        <v>2</v>
      </c>
      <c r="L9724" s="170">
        <v>5</v>
      </c>
      <c r="M9724" s="402">
        <v>59291.93</v>
      </c>
      <c r="N9724" s="170">
        <v>2</v>
      </c>
      <c r="O9724" s="170">
        <v>6</v>
      </c>
      <c r="P9724" s="402">
        <v>73306.8</v>
      </c>
    </row>
    <row r="9725" spans="1:16" x14ac:dyDescent="0.2">
      <c r="A9725" s="406" t="s">
        <v>2596</v>
      </c>
      <c r="B9725" s="403" t="s">
        <v>2595</v>
      </c>
      <c r="C9725" s="170" t="s">
        <v>2594</v>
      </c>
      <c r="D9725" s="405" t="s">
        <v>2961</v>
      </c>
      <c r="E9725" s="404">
        <v>4500</v>
      </c>
      <c r="F9725" s="170" t="s">
        <v>2960</v>
      </c>
      <c r="G9725" s="403" t="s">
        <v>2959</v>
      </c>
      <c r="H9725" s="170" t="s">
        <v>2846</v>
      </c>
      <c r="I9725" s="170" t="s">
        <v>2602</v>
      </c>
      <c r="J9725" s="155" t="s">
        <v>2846</v>
      </c>
      <c r="K9725" s="170"/>
      <c r="L9725" s="170"/>
      <c r="M9725" s="402"/>
      <c r="N9725" s="170">
        <v>2</v>
      </c>
      <c r="O9725" s="170">
        <v>2</v>
      </c>
      <c r="P9725" s="402">
        <v>8535.6</v>
      </c>
    </row>
    <row r="9726" spans="1:16" ht="22.5" x14ac:dyDescent="0.2">
      <c r="A9726" s="406" t="s">
        <v>2596</v>
      </c>
      <c r="B9726" s="403" t="s">
        <v>2595</v>
      </c>
      <c r="C9726" s="170" t="s">
        <v>2594</v>
      </c>
      <c r="D9726" s="405" t="s">
        <v>2649</v>
      </c>
      <c r="E9726" s="404">
        <v>4000</v>
      </c>
      <c r="F9726" s="170" t="s">
        <v>2958</v>
      </c>
      <c r="G9726" s="403" t="s">
        <v>2957</v>
      </c>
      <c r="H9726" s="170" t="s">
        <v>2956</v>
      </c>
      <c r="I9726" s="170" t="s">
        <v>2602</v>
      </c>
      <c r="J9726" s="155" t="s">
        <v>2955</v>
      </c>
      <c r="K9726" s="170"/>
      <c r="L9726" s="170"/>
      <c r="M9726" s="402"/>
      <c r="N9726" s="170">
        <v>2</v>
      </c>
      <c r="O9726" s="170">
        <v>2</v>
      </c>
      <c r="P9726" s="402">
        <v>7902.27</v>
      </c>
    </row>
    <row r="9727" spans="1:16" x14ac:dyDescent="0.2">
      <c r="A9727" s="406" t="s">
        <v>2596</v>
      </c>
      <c r="B9727" s="403" t="s">
        <v>2595</v>
      </c>
      <c r="C9727" s="170" t="s">
        <v>2594</v>
      </c>
      <c r="D9727" s="405" t="s">
        <v>2660</v>
      </c>
      <c r="E9727" s="404">
        <v>9000</v>
      </c>
      <c r="F9727" s="170" t="s">
        <v>2954</v>
      </c>
      <c r="G9727" s="403" t="s">
        <v>2953</v>
      </c>
      <c r="H9727" s="170" t="s">
        <v>2627</v>
      </c>
      <c r="I9727" s="170" t="s">
        <v>2602</v>
      </c>
      <c r="J9727" s="155" t="s">
        <v>2627</v>
      </c>
      <c r="K9727" s="170">
        <v>2</v>
      </c>
      <c r="L9727" s="170">
        <v>12</v>
      </c>
      <c r="M9727" s="402">
        <v>110937.92</v>
      </c>
      <c r="N9727" s="170">
        <v>2</v>
      </c>
      <c r="O9727" s="170">
        <v>6</v>
      </c>
      <c r="P9727" s="402">
        <v>55306.8</v>
      </c>
    </row>
    <row r="9728" spans="1:16" x14ac:dyDescent="0.2">
      <c r="A9728" s="406" t="s">
        <v>2596</v>
      </c>
      <c r="B9728" s="403" t="s">
        <v>2595</v>
      </c>
      <c r="C9728" s="170" t="s">
        <v>2594</v>
      </c>
      <c r="D9728" s="405" t="s">
        <v>2952</v>
      </c>
      <c r="E9728" s="404">
        <v>3500</v>
      </c>
      <c r="F9728" s="170" t="s">
        <v>2951</v>
      </c>
      <c r="G9728" s="403" t="s">
        <v>2950</v>
      </c>
      <c r="H9728" s="170" t="s">
        <v>2949</v>
      </c>
      <c r="I9728" s="170" t="s">
        <v>3</v>
      </c>
      <c r="J9728" s="155" t="s">
        <v>2949</v>
      </c>
      <c r="K9728" s="170">
        <v>3</v>
      </c>
      <c r="L9728" s="170">
        <v>10</v>
      </c>
      <c r="M9728" s="402">
        <v>37149.550000000003</v>
      </c>
      <c r="N9728" s="170">
        <v>2</v>
      </c>
      <c r="O9728" s="170">
        <v>6</v>
      </c>
      <c r="P9728" s="402">
        <v>22278.61</v>
      </c>
    </row>
    <row r="9729" spans="1:16" ht="22.5" x14ac:dyDescent="0.2">
      <c r="A9729" s="406" t="s">
        <v>2596</v>
      </c>
      <c r="B9729" s="403" t="s">
        <v>2595</v>
      </c>
      <c r="C9729" s="170" t="s">
        <v>2594</v>
      </c>
      <c r="D9729" s="405" t="s">
        <v>2672</v>
      </c>
      <c r="E9729" s="404">
        <v>9000</v>
      </c>
      <c r="F9729" s="170" t="s">
        <v>2948</v>
      </c>
      <c r="G9729" s="403" t="s">
        <v>2947</v>
      </c>
      <c r="H9729" s="170" t="s">
        <v>2838</v>
      </c>
      <c r="I9729" s="170" t="s">
        <v>2602</v>
      </c>
      <c r="J9729" s="155" t="s">
        <v>2946</v>
      </c>
      <c r="K9729" s="170">
        <v>2</v>
      </c>
      <c r="L9729" s="170">
        <v>12</v>
      </c>
      <c r="M9729" s="402">
        <v>110989.8</v>
      </c>
      <c r="N9729" s="170">
        <v>2</v>
      </c>
      <c r="O9729" s="170">
        <v>6</v>
      </c>
      <c r="P9729" s="402">
        <v>55306.8</v>
      </c>
    </row>
    <row r="9730" spans="1:16" x14ac:dyDescent="0.2">
      <c r="A9730" s="406" t="s">
        <v>2596</v>
      </c>
      <c r="B9730" s="403" t="s">
        <v>2595</v>
      </c>
      <c r="C9730" s="170" t="s">
        <v>2594</v>
      </c>
      <c r="D9730" s="405" t="s">
        <v>2945</v>
      </c>
      <c r="E9730" s="404">
        <v>9000</v>
      </c>
      <c r="F9730" s="170" t="s">
        <v>2944</v>
      </c>
      <c r="G9730" s="403" t="s">
        <v>2943</v>
      </c>
      <c r="H9730" s="170" t="s">
        <v>2846</v>
      </c>
      <c r="I9730" s="170" t="s">
        <v>2602</v>
      </c>
      <c r="J9730" s="155" t="s">
        <v>2846</v>
      </c>
      <c r="K9730" s="170"/>
      <c r="L9730" s="170"/>
      <c r="M9730" s="402"/>
      <c r="N9730" s="170">
        <v>2</v>
      </c>
      <c r="O9730" s="170">
        <v>2</v>
      </c>
      <c r="P9730" s="402">
        <v>17235.599999999999</v>
      </c>
    </row>
    <row r="9731" spans="1:16" x14ac:dyDescent="0.2">
      <c r="A9731" s="406" t="s">
        <v>2596</v>
      </c>
      <c r="B9731" s="403" t="s">
        <v>2595</v>
      </c>
      <c r="C9731" s="170" t="s">
        <v>2594</v>
      </c>
      <c r="D9731" s="405" t="s">
        <v>2942</v>
      </c>
      <c r="E9731" s="404">
        <v>5000</v>
      </c>
      <c r="F9731" s="170" t="s">
        <v>2941</v>
      </c>
      <c r="G9731" s="403" t="s">
        <v>2940</v>
      </c>
      <c r="H9731" s="170" t="s">
        <v>2939</v>
      </c>
      <c r="I9731" s="170" t="s">
        <v>3</v>
      </c>
      <c r="J9731" s="155" t="s">
        <v>2762</v>
      </c>
      <c r="K9731" s="170">
        <v>2</v>
      </c>
      <c r="L9731" s="170">
        <v>12</v>
      </c>
      <c r="M9731" s="402">
        <v>67893.27</v>
      </c>
      <c r="N9731" s="170"/>
      <c r="O9731" s="170"/>
      <c r="P9731" s="402"/>
    </row>
    <row r="9732" spans="1:16" x14ac:dyDescent="0.2">
      <c r="A9732" s="406" t="s">
        <v>2596</v>
      </c>
      <c r="B9732" s="403" t="s">
        <v>2595</v>
      </c>
      <c r="C9732" s="170" t="s">
        <v>2594</v>
      </c>
      <c r="D9732" s="405" t="s">
        <v>2942</v>
      </c>
      <c r="E9732" s="404">
        <v>6000</v>
      </c>
      <c r="F9732" s="170" t="s">
        <v>2941</v>
      </c>
      <c r="G9732" s="403" t="s">
        <v>2940</v>
      </c>
      <c r="H9732" s="170" t="s">
        <v>2939</v>
      </c>
      <c r="I9732" s="170" t="s">
        <v>3</v>
      </c>
      <c r="J9732" s="155" t="s">
        <v>2762</v>
      </c>
      <c r="K9732" s="170">
        <v>1</v>
      </c>
      <c r="L9732" s="170">
        <v>1</v>
      </c>
      <c r="M9732" s="402">
        <v>2900</v>
      </c>
      <c r="N9732" s="170">
        <v>2</v>
      </c>
      <c r="O9732" s="170">
        <v>6</v>
      </c>
      <c r="P9732" s="402">
        <v>37306.800000000003</v>
      </c>
    </row>
    <row r="9733" spans="1:16" ht="22.5" x14ac:dyDescent="0.2">
      <c r="A9733" s="406" t="s">
        <v>2596</v>
      </c>
      <c r="B9733" s="403" t="s">
        <v>2595</v>
      </c>
      <c r="C9733" s="170" t="s">
        <v>2594</v>
      </c>
      <c r="D9733" s="405" t="s">
        <v>2938</v>
      </c>
      <c r="E9733" s="404">
        <v>9000</v>
      </c>
      <c r="F9733" s="170" t="s">
        <v>2937</v>
      </c>
      <c r="G9733" s="403" t="s">
        <v>2936</v>
      </c>
      <c r="H9733" s="170" t="s">
        <v>2935</v>
      </c>
      <c r="I9733" s="170" t="s">
        <v>2602</v>
      </c>
      <c r="J9733" s="155" t="s">
        <v>2934</v>
      </c>
      <c r="K9733" s="170">
        <v>2</v>
      </c>
      <c r="L9733" s="170">
        <v>4</v>
      </c>
      <c r="M9733" s="402">
        <v>32443.269999999997</v>
      </c>
      <c r="N9733" s="170">
        <v>2</v>
      </c>
      <c r="O9733" s="170">
        <v>6</v>
      </c>
      <c r="P9733" s="402">
        <v>55306.8</v>
      </c>
    </row>
    <row r="9734" spans="1:16" x14ac:dyDescent="0.2">
      <c r="A9734" s="406" t="s">
        <v>2596</v>
      </c>
      <c r="B9734" s="403" t="s">
        <v>2595</v>
      </c>
      <c r="C9734" s="170" t="s">
        <v>2594</v>
      </c>
      <c r="D9734" s="405" t="s">
        <v>2665</v>
      </c>
      <c r="E9734" s="404">
        <v>3500</v>
      </c>
      <c r="F9734" s="170" t="s">
        <v>2933</v>
      </c>
      <c r="G9734" s="403" t="s">
        <v>2932</v>
      </c>
      <c r="H9734" s="170" t="s">
        <v>2692</v>
      </c>
      <c r="I9734" s="170" t="s">
        <v>2602</v>
      </c>
      <c r="J9734" s="155" t="s">
        <v>2692</v>
      </c>
      <c r="K9734" s="170">
        <v>3</v>
      </c>
      <c r="L9734" s="170">
        <v>11</v>
      </c>
      <c r="M9734" s="402">
        <v>40130.36</v>
      </c>
      <c r="N9734" s="170"/>
      <c r="O9734" s="170"/>
      <c r="P9734" s="402"/>
    </row>
    <row r="9735" spans="1:16" ht="22.5" x14ac:dyDescent="0.2">
      <c r="A9735" s="406" t="s">
        <v>2596</v>
      </c>
      <c r="B9735" s="403" t="s">
        <v>2595</v>
      </c>
      <c r="C9735" s="170" t="s">
        <v>2594</v>
      </c>
      <c r="D9735" s="405" t="s">
        <v>2931</v>
      </c>
      <c r="E9735" s="404">
        <v>12000</v>
      </c>
      <c r="F9735" s="170" t="s">
        <v>2930</v>
      </c>
      <c r="G9735" s="403" t="s">
        <v>2929</v>
      </c>
      <c r="H9735" s="170" t="s">
        <v>2661</v>
      </c>
      <c r="I9735" s="170" t="s">
        <v>2602</v>
      </c>
      <c r="J9735" s="155" t="s">
        <v>2661</v>
      </c>
      <c r="K9735" s="170"/>
      <c r="L9735" s="170"/>
      <c r="M9735" s="402"/>
      <c r="N9735" s="170">
        <v>3</v>
      </c>
      <c r="O9735" s="170">
        <v>2</v>
      </c>
      <c r="P9735" s="402">
        <v>23635.599999999999</v>
      </c>
    </row>
    <row r="9736" spans="1:16" x14ac:dyDescent="0.2">
      <c r="A9736" s="406" t="s">
        <v>2596</v>
      </c>
      <c r="B9736" s="403" t="s">
        <v>2595</v>
      </c>
      <c r="C9736" s="170" t="s">
        <v>2594</v>
      </c>
      <c r="D9736" s="405" t="s">
        <v>2799</v>
      </c>
      <c r="E9736" s="404">
        <v>9000</v>
      </c>
      <c r="F9736" s="170" t="s">
        <v>2928</v>
      </c>
      <c r="G9736" s="403" t="s">
        <v>2927</v>
      </c>
      <c r="H9736" s="170" t="s">
        <v>2926</v>
      </c>
      <c r="I9736" s="170" t="s">
        <v>2602</v>
      </c>
      <c r="J9736" s="155" t="s">
        <v>2926</v>
      </c>
      <c r="K9736" s="170">
        <v>2</v>
      </c>
      <c r="L9736" s="170">
        <v>12</v>
      </c>
      <c r="M9736" s="402">
        <v>110957.3</v>
      </c>
      <c r="N9736" s="170">
        <v>2</v>
      </c>
      <c r="O9736" s="170">
        <v>6</v>
      </c>
      <c r="P9736" s="402">
        <v>55306.8</v>
      </c>
    </row>
    <row r="9737" spans="1:16" x14ac:dyDescent="0.2">
      <c r="A9737" s="406" t="s">
        <v>2596</v>
      </c>
      <c r="B9737" s="403" t="s">
        <v>2595</v>
      </c>
      <c r="C9737" s="170" t="s">
        <v>2594</v>
      </c>
      <c r="D9737" s="405" t="s">
        <v>2925</v>
      </c>
      <c r="E9737" s="404">
        <v>7000</v>
      </c>
      <c r="F9737" s="170" t="s">
        <v>2924</v>
      </c>
      <c r="G9737" s="403" t="s">
        <v>2923</v>
      </c>
      <c r="H9737" s="170" t="s">
        <v>2654</v>
      </c>
      <c r="I9737" s="170" t="s">
        <v>2602</v>
      </c>
      <c r="J9737" s="155" t="s">
        <v>2922</v>
      </c>
      <c r="K9737" s="170">
        <v>3</v>
      </c>
      <c r="L9737" s="170">
        <v>8</v>
      </c>
      <c r="M9737" s="402">
        <v>59521.81</v>
      </c>
      <c r="N9737" s="170">
        <v>2</v>
      </c>
      <c r="O9737" s="170"/>
      <c r="P9737" s="402"/>
    </row>
    <row r="9738" spans="1:16" x14ac:dyDescent="0.2">
      <c r="A9738" s="406" t="s">
        <v>2596</v>
      </c>
      <c r="B9738" s="403" t="s">
        <v>2595</v>
      </c>
      <c r="C9738" s="170" t="s">
        <v>2594</v>
      </c>
      <c r="D9738" s="405" t="s">
        <v>2827</v>
      </c>
      <c r="E9738" s="404">
        <v>7000</v>
      </c>
      <c r="F9738" s="170" t="s">
        <v>2924</v>
      </c>
      <c r="G9738" s="403" t="s">
        <v>2923</v>
      </c>
      <c r="H9738" s="170" t="s">
        <v>2654</v>
      </c>
      <c r="I9738" s="170" t="s">
        <v>2602</v>
      </c>
      <c r="J9738" s="155" t="s">
        <v>2922</v>
      </c>
      <c r="K9738" s="170"/>
      <c r="L9738" s="170"/>
      <c r="M9738" s="402"/>
      <c r="N9738" s="170">
        <v>2</v>
      </c>
      <c r="O9738" s="170">
        <v>2</v>
      </c>
      <c r="P9738" s="402">
        <v>13735.6</v>
      </c>
    </row>
    <row r="9739" spans="1:16" ht="22.5" x14ac:dyDescent="0.2">
      <c r="A9739" s="406" t="s">
        <v>2596</v>
      </c>
      <c r="B9739" s="403" t="s">
        <v>2595</v>
      </c>
      <c r="C9739" s="170" t="s">
        <v>2594</v>
      </c>
      <c r="D9739" s="405" t="s">
        <v>2921</v>
      </c>
      <c r="E9739" s="404">
        <v>15000</v>
      </c>
      <c r="F9739" s="170" t="s">
        <v>2920</v>
      </c>
      <c r="G9739" s="403" t="s">
        <v>2919</v>
      </c>
      <c r="H9739" s="170" t="s">
        <v>2603</v>
      </c>
      <c r="I9739" s="170" t="s">
        <v>2602</v>
      </c>
      <c r="J9739" s="155" t="s">
        <v>2918</v>
      </c>
      <c r="K9739" s="170">
        <v>1</v>
      </c>
      <c r="L9739" s="170">
        <v>8</v>
      </c>
      <c r="M9739" s="402">
        <v>119943.2</v>
      </c>
      <c r="N9739" s="170"/>
      <c r="O9739" s="170"/>
      <c r="P9739" s="402"/>
    </row>
    <row r="9740" spans="1:16" x14ac:dyDescent="0.2">
      <c r="A9740" s="406" t="s">
        <v>2596</v>
      </c>
      <c r="B9740" s="403" t="s">
        <v>2595</v>
      </c>
      <c r="C9740" s="170" t="s">
        <v>2594</v>
      </c>
      <c r="D9740" s="405" t="s">
        <v>2917</v>
      </c>
      <c r="E9740" s="404">
        <v>5500</v>
      </c>
      <c r="F9740" s="170" t="s">
        <v>2916</v>
      </c>
      <c r="G9740" s="403" t="s">
        <v>2915</v>
      </c>
      <c r="H9740" s="170" t="s">
        <v>2914</v>
      </c>
      <c r="I9740" s="170" t="s">
        <v>2913</v>
      </c>
      <c r="J9740" s="155" t="s">
        <v>2912</v>
      </c>
      <c r="K9740" s="170">
        <v>2</v>
      </c>
      <c r="L9740" s="170">
        <v>12</v>
      </c>
      <c r="M9740" s="402">
        <v>68551.340000000011</v>
      </c>
      <c r="N9740" s="170">
        <v>2</v>
      </c>
      <c r="O9740" s="170">
        <v>6</v>
      </c>
      <c r="P9740" s="402">
        <v>34306.800000000003</v>
      </c>
    </row>
    <row r="9741" spans="1:16" x14ac:dyDescent="0.2">
      <c r="A9741" s="406" t="s">
        <v>2596</v>
      </c>
      <c r="B9741" s="403" t="s">
        <v>2595</v>
      </c>
      <c r="C9741" s="170" t="s">
        <v>2594</v>
      </c>
      <c r="D9741" s="405" t="s">
        <v>2911</v>
      </c>
      <c r="E9741" s="404">
        <v>7000</v>
      </c>
      <c r="F9741" s="170" t="s">
        <v>2910</v>
      </c>
      <c r="G9741" s="403" t="s">
        <v>2909</v>
      </c>
      <c r="H9741" s="170" t="s">
        <v>2846</v>
      </c>
      <c r="I9741" s="170" t="s">
        <v>2602</v>
      </c>
      <c r="J9741" s="155" t="s">
        <v>2846</v>
      </c>
      <c r="K9741" s="170">
        <v>3</v>
      </c>
      <c r="L9741" s="170">
        <v>12</v>
      </c>
      <c r="M9741" s="402">
        <v>86835.7</v>
      </c>
      <c r="N9741" s="170">
        <v>2</v>
      </c>
      <c r="O9741" s="170">
        <v>6</v>
      </c>
      <c r="P9741" s="402">
        <v>43306.8</v>
      </c>
    </row>
    <row r="9742" spans="1:16" x14ac:dyDescent="0.2">
      <c r="A9742" s="406" t="s">
        <v>2596</v>
      </c>
      <c r="B9742" s="403" t="s">
        <v>2595</v>
      </c>
      <c r="C9742" s="170" t="s">
        <v>2594</v>
      </c>
      <c r="D9742" s="405" t="s">
        <v>2593</v>
      </c>
      <c r="E9742" s="404">
        <v>5000</v>
      </c>
      <c r="F9742" s="170" t="s">
        <v>2908</v>
      </c>
      <c r="G9742" s="403" t="s">
        <v>2907</v>
      </c>
      <c r="H9742" s="170" t="s">
        <v>2623</v>
      </c>
      <c r="I9742" s="170" t="s">
        <v>2602</v>
      </c>
      <c r="J9742" s="155" t="s">
        <v>2692</v>
      </c>
      <c r="K9742" s="170"/>
      <c r="L9742" s="170"/>
      <c r="M9742" s="402"/>
      <c r="N9742" s="170">
        <v>2</v>
      </c>
      <c r="O9742" s="170">
        <v>2</v>
      </c>
      <c r="P9742" s="402">
        <v>7579.47</v>
      </c>
    </row>
    <row r="9743" spans="1:16" x14ac:dyDescent="0.2">
      <c r="A9743" s="406" t="s">
        <v>2596</v>
      </c>
      <c r="B9743" s="403" t="s">
        <v>2595</v>
      </c>
      <c r="C9743" s="170" t="s">
        <v>2594</v>
      </c>
      <c r="D9743" s="405" t="s">
        <v>2754</v>
      </c>
      <c r="E9743" s="404">
        <v>8000</v>
      </c>
      <c r="F9743" s="170" t="s">
        <v>2906</v>
      </c>
      <c r="G9743" s="403" t="s">
        <v>2905</v>
      </c>
      <c r="H9743" s="170" t="s">
        <v>2754</v>
      </c>
      <c r="I9743" s="170" t="s">
        <v>2602</v>
      </c>
      <c r="J9743" s="155" t="s">
        <v>2904</v>
      </c>
      <c r="K9743" s="170">
        <v>1</v>
      </c>
      <c r="L9743" s="170">
        <v>2</v>
      </c>
      <c r="M9743" s="402">
        <v>12698.3</v>
      </c>
      <c r="N9743" s="170">
        <v>2</v>
      </c>
      <c r="O9743" s="170">
        <v>6</v>
      </c>
      <c r="P9743" s="402">
        <v>49279.020000000004</v>
      </c>
    </row>
    <row r="9744" spans="1:16" x14ac:dyDescent="0.2">
      <c r="A9744" s="406" t="s">
        <v>2596</v>
      </c>
      <c r="B9744" s="403" t="s">
        <v>2595</v>
      </c>
      <c r="C9744" s="170" t="s">
        <v>2594</v>
      </c>
      <c r="D9744" s="405" t="s">
        <v>2903</v>
      </c>
      <c r="E9744" s="404">
        <v>8500</v>
      </c>
      <c r="F9744" s="170" t="s">
        <v>2902</v>
      </c>
      <c r="G9744" s="403" t="s">
        <v>2901</v>
      </c>
      <c r="H9744" s="170" t="s">
        <v>2753</v>
      </c>
      <c r="I9744" s="170" t="s">
        <v>2602</v>
      </c>
      <c r="J9744" s="155" t="s">
        <v>2900</v>
      </c>
      <c r="K9744" s="170">
        <v>6</v>
      </c>
      <c r="L9744" s="170">
        <v>12</v>
      </c>
      <c r="M9744" s="402">
        <v>117031.45</v>
      </c>
      <c r="N9744" s="170"/>
      <c r="O9744" s="170"/>
      <c r="P9744" s="402"/>
    </row>
    <row r="9745" spans="1:16" x14ac:dyDescent="0.2">
      <c r="A9745" s="406" t="s">
        <v>2596</v>
      </c>
      <c r="B9745" s="403" t="s">
        <v>2595</v>
      </c>
      <c r="C9745" s="170" t="s">
        <v>2594</v>
      </c>
      <c r="D9745" s="405" t="s">
        <v>2827</v>
      </c>
      <c r="E9745" s="404">
        <v>7000</v>
      </c>
      <c r="F9745" s="170" t="s">
        <v>2899</v>
      </c>
      <c r="G9745" s="403" t="s">
        <v>2898</v>
      </c>
      <c r="H9745" s="170" t="s">
        <v>2897</v>
      </c>
      <c r="I9745" s="170" t="s">
        <v>2602</v>
      </c>
      <c r="J9745" s="155" t="s">
        <v>2627</v>
      </c>
      <c r="K9745" s="170"/>
      <c r="L9745" s="170"/>
      <c r="M9745" s="402"/>
      <c r="N9745" s="170">
        <v>2</v>
      </c>
      <c r="O9745" s="170">
        <v>2</v>
      </c>
      <c r="P9745" s="402">
        <v>10468.93</v>
      </c>
    </row>
    <row r="9746" spans="1:16" x14ac:dyDescent="0.2">
      <c r="A9746" s="406" t="s">
        <v>2596</v>
      </c>
      <c r="B9746" s="403" t="s">
        <v>2595</v>
      </c>
      <c r="C9746" s="170" t="s">
        <v>2594</v>
      </c>
      <c r="D9746" s="405" t="s">
        <v>2896</v>
      </c>
      <c r="E9746" s="404">
        <v>3000</v>
      </c>
      <c r="F9746" s="170" t="s">
        <v>2895</v>
      </c>
      <c r="G9746" s="403" t="s">
        <v>2894</v>
      </c>
      <c r="H9746" s="170" t="s">
        <v>2893</v>
      </c>
      <c r="I9746" s="170" t="s">
        <v>3</v>
      </c>
      <c r="J9746" s="155" t="s">
        <v>2892</v>
      </c>
      <c r="K9746" s="170">
        <v>2</v>
      </c>
      <c r="L9746" s="170">
        <v>12</v>
      </c>
      <c r="M9746" s="402">
        <v>38917.72</v>
      </c>
      <c r="N9746" s="170">
        <v>2</v>
      </c>
      <c r="O9746" s="170">
        <v>6</v>
      </c>
      <c r="P9746" s="402">
        <v>19306.8</v>
      </c>
    </row>
    <row r="9747" spans="1:16" x14ac:dyDescent="0.2">
      <c r="A9747" s="406" t="s">
        <v>2596</v>
      </c>
      <c r="B9747" s="403" t="s">
        <v>2595</v>
      </c>
      <c r="C9747" s="170" t="s">
        <v>2594</v>
      </c>
      <c r="D9747" s="405" t="s">
        <v>2660</v>
      </c>
      <c r="E9747" s="404">
        <v>9000</v>
      </c>
      <c r="F9747" s="170" t="s">
        <v>2891</v>
      </c>
      <c r="G9747" s="403" t="s">
        <v>2890</v>
      </c>
      <c r="H9747" s="170" t="s">
        <v>2590</v>
      </c>
      <c r="I9747" s="170" t="s">
        <v>2602</v>
      </c>
      <c r="J9747" s="155" t="s">
        <v>2661</v>
      </c>
      <c r="K9747" s="170">
        <v>2</v>
      </c>
      <c r="L9747" s="170">
        <v>12</v>
      </c>
      <c r="M9747" s="402">
        <v>110896.05</v>
      </c>
      <c r="N9747" s="170">
        <v>2</v>
      </c>
      <c r="O9747" s="170">
        <v>6</v>
      </c>
      <c r="P9747" s="402">
        <v>55306.8</v>
      </c>
    </row>
    <row r="9748" spans="1:16" x14ac:dyDescent="0.2">
      <c r="A9748" s="406" t="s">
        <v>2596</v>
      </c>
      <c r="B9748" s="403" t="s">
        <v>2595</v>
      </c>
      <c r="C9748" s="170" t="s">
        <v>2594</v>
      </c>
      <c r="D9748" s="405" t="s">
        <v>2593</v>
      </c>
      <c r="E9748" s="404">
        <v>6000</v>
      </c>
      <c r="F9748" s="170" t="s">
        <v>2889</v>
      </c>
      <c r="G9748" s="403" t="s">
        <v>2888</v>
      </c>
      <c r="H9748" s="170" t="s">
        <v>2754</v>
      </c>
      <c r="I9748" s="170" t="s">
        <v>2602</v>
      </c>
      <c r="J9748" s="155" t="s">
        <v>2753</v>
      </c>
      <c r="K9748" s="170"/>
      <c r="L9748" s="170"/>
      <c r="M9748" s="402"/>
      <c r="N9748" s="170">
        <v>2</v>
      </c>
      <c r="O9748" s="170">
        <v>2</v>
      </c>
      <c r="P9748" s="402">
        <v>11835.6</v>
      </c>
    </row>
    <row r="9749" spans="1:16" x14ac:dyDescent="0.2">
      <c r="A9749" s="406" t="s">
        <v>2596</v>
      </c>
      <c r="B9749" s="403" t="s">
        <v>2595</v>
      </c>
      <c r="C9749" s="170" t="s">
        <v>2594</v>
      </c>
      <c r="D9749" s="405" t="s">
        <v>2887</v>
      </c>
      <c r="E9749" s="404">
        <v>9000</v>
      </c>
      <c r="F9749" s="170" t="s">
        <v>2886</v>
      </c>
      <c r="G9749" s="403" t="s">
        <v>2885</v>
      </c>
      <c r="H9749" s="170" t="s">
        <v>2884</v>
      </c>
      <c r="I9749" s="170" t="s">
        <v>2602</v>
      </c>
      <c r="J9749" s="155" t="s">
        <v>2884</v>
      </c>
      <c r="K9749" s="170"/>
      <c r="L9749" s="170"/>
      <c r="M9749" s="402"/>
      <c r="N9749" s="170">
        <v>2</v>
      </c>
      <c r="O9749" s="170">
        <v>2</v>
      </c>
      <c r="P9749" s="402">
        <v>13335.6</v>
      </c>
    </row>
    <row r="9750" spans="1:16" x14ac:dyDescent="0.2">
      <c r="A9750" s="406" t="s">
        <v>2596</v>
      </c>
      <c r="B9750" s="403" t="s">
        <v>2595</v>
      </c>
      <c r="C9750" s="170" t="s">
        <v>2594</v>
      </c>
      <c r="D9750" s="405" t="s">
        <v>2883</v>
      </c>
      <c r="E9750" s="404">
        <v>9000</v>
      </c>
      <c r="F9750" s="170" t="s">
        <v>2882</v>
      </c>
      <c r="G9750" s="403" t="s">
        <v>2881</v>
      </c>
      <c r="H9750" s="170" t="s">
        <v>2623</v>
      </c>
      <c r="I9750" s="170" t="s">
        <v>2602</v>
      </c>
      <c r="J9750" s="155" t="s">
        <v>2800</v>
      </c>
      <c r="K9750" s="170"/>
      <c r="L9750" s="170"/>
      <c r="M9750" s="402"/>
      <c r="N9750" s="170">
        <v>2</v>
      </c>
      <c r="O9750" s="170">
        <v>2</v>
      </c>
      <c r="P9750" s="402">
        <v>17835.599999999999</v>
      </c>
    </row>
    <row r="9751" spans="1:16" x14ac:dyDescent="0.2">
      <c r="A9751" s="406" t="s">
        <v>2596</v>
      </c>
      <c r="B9751" s="403" t="s">
        <v>2595</v>
      </c>
      <c r="C9751" s="170" t="s">
        <v>2594</v>
      </c>
      <c r="D9751" s="405" t="s">
        <v>2880</v>
      </c>
      <c r="E9751" s="404">
        <v>9000</v>
      </c>
      <c r="F9751" s="170" t="s">
        <v>2879</v>
      </c>
      <c r="G9751" s="403" t="s">
        <v>2878</v>
      </c>
      <c r="H9751" s="170" t="s">
        <v>2627</v>
      </c>
      <c r="I9751" s="170" t="s">
        <v>2602</v>
      </c>
      <c r="J9751" s="155" t="s">
        <v>2627</v>
      </c>
      <c r="K9751" s="170">
        <v>2</v>
      </c>
      <c r="L9751" s="170">
        <v>12</v>
      </c>
      <c r="M9751" s="402">
        <v>110565.42</v>
      </c>
      <c r="N9751" s="170">
        <v>2</v>
      </c>
      <c r="O9751" s="170">
        <v>6</v>
      </c>
      <c r="P9751" s="402">
        <v>55306.8</v>
      </c>
    </row>
    <row r="9752" spans="1:16" x14ac:dyDescent="0.2">
      <c r="A9752" s="406" t="s">
        <v>2596</v>
      </c>
      <c r="B9752" s="403" t="s">
        <v>2595</v>
      </c>
      <c r="C9752" s="170" t="s">
        <v>2594</v>
      </c>
      <c r="D9752" s="405" t="s">
        <v>2791</v>
      </c>
      <c r="E9752" s="404">
        <v>3500</v>
      </c>
      <c r="F9752" s="170" t="s">
        <v>2877</v>
      </c>
      <c r="G9752" s="403" t="s">
        <v>2876</v>
      </c>
      <c r="H9752" s="170" t="s">
        <v>2627</v>
      </c>
      <c r="I9752" s="170" t="s">
        <v>2589</v>
      </c>
      <c r="J9752" s="155" t="s">
        <v>2875</v>
      </c>
      <c r="K9752" s="170">
        <v>1</v>
      </c>
      <c r="L9752" s="170">
        <v>2</v>
      </c>
      <c r="M9752" s="402">
        <v>7954.68</v>
      </c>
      <c r="N9752" s="170"/>
      <c r="O9752" s="170"/>
      <c r="P9752" s="402"/>
    </row>
    <row r="9753" spans="1:16" ht="22.5" x14ac:dyDescent="0.2">
      <c r="A9753" s="406" t="s">
        <v>2596</v>
      </c>
      <c r="B9753" s="403" t="s">
        <v>2595</v>
      </c>
      <c r="C9753" s="170" t="s">
        <v>2594</v>
      </c>
      <c r="D9753" s="405" t="s">
        <v>2874</v>
      </c>
      <c r="E9753" s="404">
        <v>6000</v>
      </c>
      <c r="F9753" s="170" t="s">
        <v>2873</v>
      </c>
      <c r="G9753" s="403" t="s">
        <v>2872</v>
      </c>
      <c r="H9753" s="170" t="s">
        <v>2623</v>
      </c>
      <c r="I9753" s="170" t="s">
        <v>2602</v>
      </c>
      <c r="J9753" s="155" t="s">
        <v>2871</v>
      </c>
      <c r="K9753" s="170"/>
      <c r="L9753" s="170"/>
      <c r="M9753" s="402"/>
      <c r="N9753" s="170">
        <v>2</v>
      </c>
      <c r="O9753" s="170">
        <v>2</v>
      </c>
      <c r="P9753" s="402">
        <v>9035.6</v>
      </c>
    </row>
    <row r="9754" spans="1:16" x14ac:dyDescent="0.2">
      <c r="A9754" s="406" t="s">
        <v>2596</v>
      </c>
      <c r="B9754" s="403" t="s">
        <v>2595</v>
      </c>
      <c r="C9754" s="170" t="s">
        <v>2594</v>
      </c>
      <c r="D9754" s="405" t="s">
        <v>2870</v>
      </c>
      <c r="E9754" s="404">
        <v>3500</v>
      </c>
      <c r="F9754" s="170" t="s">
        <v>2869</v>
      </c>
      <c r="G9754" s="403" t="s">
        <v>2868</v>
      </c>
      <c r="H9754" s="170" t="s">
        <v>2754</v>
      </c>
      <c r="I9754" s="170" t="s">
        <v>2602</v>
      </c>
      <c r="J9754" s="155" t="s">
        <v>2753</v>
      </c>
      <c r="K9754" s="170"/>
      <c r="L9754" s="170"/>
      <c r="M9754" s="402"/>
      <c r="N9754" s="170">
        <v>2</v>
      </c>
      <c r="O9754" s="170">
        <v>2</v>
      </c>
      <c r="P9754" s="402">
        <v>5370.97</v>
      </c>
    </row>
    <row r="9755" spans="1:16" x14ac:dyDescent="0.2">
      <c r="A9755" s="406" t="s">
        <v>2596</v>
      </c>
      <c r="B9755" s="403" t="s">
        <v>2595</v>
      </c>
      <c r="C9755" s="170" t="s">
        <v>2594</v>
      </c>
      <c r="D9755" s="405" t="s">
        <v>2867</v>
      </c>
      <c r="E9755" s="404">
        <v>6000</v>
      </c>
      <c r="F9755" s="170" t="s">
        <v>2865</v>
      </c>
      <c r="G9755" s="403" t="s">
        <v>2864</v>
      </c>
      <c r="H9755" s="170" t="s">
        <v>2627</v>
      </c>
      <c r="I9755" s="170" t="s">
        <v>2602</v>
      </c>
      <c r="J9755" s="155" t="s">
        <v>2627</v>
      </c>
      <c r="K9755" s="170">
        <v>2</v>
      </c>
      <c r="L9755" s="170">
        <v>10</v>
      </c>
      <c r="M9755" s="402">
        <v>61466.57</v>
      </c>
      <c r="N9755" s="170"/>
      <c r="O9755" s="170"/>
      <c r="P9755" s="402"/>
    </row>
    <row r="9756" spans="1:16" x14ac:dyDescent="0.2">
      <c r="A9756" s="406" t="s">
        <v>2596</v>
      </c>
      <c r="B9756" s="403" t="s">
        <v>2595</v>
      </c>
      <c r="C9756" s="170" t="s">
        <v>2594</v>
      </c>
      <c r="D9756" s="405" t="s">
        <v>2866</v>
      </c>
      <c r="E9756" s="404">
        <v>7000</v>
      </c>
      <c r="F9756" s="170" t="s">
        <v>2865</v>
      </c>
      <c r="G9756" s="403" t="s">
        <v>2864</v>
      </c>
      <c r="H9756" s="170" t="s">
        <v>2627</v>
      </c>
      <c r="I9756" s="170" t="s">
        <v>2602</v>
      </c>
      <c r="J9756" s="155" t="s">
        <v>2627</v>
      </c>
      <c r="K9756" s="170">
        <v>2</v>
      </c>
      <c r="L9756" s="170">
        <v>4</v>
      </c>
      <c r="M9756" s="402">
        <v>23679.11</v>
      </c>
      <c r="N9756" s="170">
        <v>2</v>
      </c>
      <c r="O9756" s="170">
        <v>6</v>
      </c>
      <c r="P9756" s="402">
        <v>43306.8</v>
      </c>
    </row>
    <row r="9757" spans="1:16" ht="22.5" x14ac:dyDescent="0.2">
      <c r="A9757" s="406" t="s">
        <v>2596</v>
      </c>
      <c r="B9757" s="403" t="s">
        <v>2595</v>
      </c>
      <c r="C9757" s="170" t="s">
        <v>2594</v>
      </c>
      <c r="D9757" s="405" t="s">
        <v>2652</v>
      </c>
      <c r="E9757" s="404">
        <v>3500</v>
      </c>
      <c r="F9757" s="170" t="s">
        <v>2863</v>
      </c>
      <c r="G9757" s="403" t="s">
        <v>2862</v>
      </c>
      <c r="H9757" s="170" t="s">
        <v>2861</v>
      </c>
      <c r="I9757" s="170" t="s">
        <v>2589</v>
      </c>
      <c r="J9757" s="155" t="s">
        <v>2860</v>
      </c>
      <c r="K9757" s="170"/>
      <c r="L9757" s="170"/>
      <c r="M9757" s="402"/>
      <c r="N9757" s="170">
        <v>2</v>
      </c>
      <c r="O9757" s="170">
        <v>5</v>
      </c>
      <c r="P9757" s="402">
        <v>18122.330000000002</v>
      </c>
    </row>
    <row r="9758" spans="1:16" x14ac:dyDescent="0.2">
      <c r="A9758" s="406" t="s">
        <v>2596</v>
      </c>
      <c r="B9758" s="403" t="s">
        <v>2595</v>
      </c>
      <c r="C9758" s="170" t="s">
        <v>2594</v>
      </c>
      <c r="D9758" s="405" t="s">
        <v>2700</v>
      </c>
      <c r="E9758" s="404">
        <v>6000</v>
      </c>
      <c r="F9758" s="170" t="s">
        <v>2859</v>
      </c>
      <c r="G9758" s="403" t="s">
        <v>2858</v>
      </c>
      <c r="H9758" s="170" t="s">
        <v>2736</v>
      </c>
      <c r="I9758" s="170" t="s">
        <v>2602</v>
      </c>
      <c r="J9758" s="155" t="s">
        <v>2627</v>
      </c>
      <c r="K9758" s="170">
        <v>2</v>
      </c>
      <c r="L9758" s="170">
        <v>12</v>
      </c>
      <c r="M9758" s="402">
        <v>74371.89</v>
      </c>
      <c r="N9758" s="170">
        <v>2</v>
      </c>
      <c r="O9758" s="170">
        <v>6</v>
      </c>
      <c r="P9758" s="402">
        <v>37306.800000000003</v>
      </c>
    </row>
    <row r="9759" spans="1:16" x14ac:dyDescent="0.2">
      <c r="A9759" s="406" t="s">
        <v>2596</v>
      </c>
      <c r="B9759" s="403" t="s">
        <v>2595</v>
      </c>
      <c r="C9759" s="170" t="s">
        <v>2594</v>
      </c>
      <c r="D9759" s="405" t="s">
        <v>2857</v>
      </c>
      <c r="E9759" s="404">
        <v>3500</v>
      </c>
      <c r="F9759" s="170" t="s">
        <v>2856</v>
      </c>
      <c r="G9759" s="403" t="s">
        <v>2855</v>
      </c>
      <c r="H9759" s="170" t="s">
        <v>3</v>
      </c>
      <c r="I9759" s="170" t="s">
        <v>3</v>
      </c>
      <c r="J9759" s="155" t="s">
        <v>3</v>
      </c>
      <c r="K9759" s="170">
        <v>2</v>
      </c>
      <c r="L9759" s="170">
        <v>12</v>
      </c>
      <c r="M9759" s="402">
        <v>44989.8</v>
      </c>
      <c r="N9759" s="170">
        <v>2</v>
      </c>
      <c r="O9759" s="170">
        <v>6</v>
      </c>
      <c r="P9759" s="402">
        <v>22306.560000000001</v>
      </c>
    </row>
    <row r="9760" spans="1:16" ht="22.5" x14ac:dyDescent="0.2">
      <c r="A9760" s="406" t="s">
        <v>2596</v>
      </c>
      <c r="B9760" s="403" t="s">
        <v>2595</v>
      </c>
      <c r="C9760" s="170" t="s">
        <v>2594</v>
      </c>
      <c r="D9760" s="405" t="s">
        <v>2854</v>
      </c>
      <c r="E9760" s="404">
        <v>4000</v>
      </c>
      <c r="F9760" s="170" t="s">
        <v>2853</v>
      </c>
      <c r="G9760" s="403" t="s">
        <v>2852</v>
      </c>
      <c r="H9760" s="170" t="s">
        <v>2851</v>
      </c>
      <c r="I9760" s="170" t="s">
        <v>2589</v>
      </c>
      <c r="J9760" s="155" t="s">
        <v>2850</v>
      </c>
      <c r="K9760" s="170"/>
      <c r="L9760" s="170"/>
      <c r="M9760" s="402"/>
      <c r="N9760" s="170">
        <v>2</v>
      </c>
      <c r="O9760" s="170">
        <v>2</v>
      </c>
      <c r="P9760" s="402">
        <v>7635.6</v>
      </c>
    </row>
    <row r="9761" spans="1:16" x14ac:dyDescent="0.2">
      <c r="A9761" s="406" t="s">
        <v>2596</v>
      </c>
      <c r="B9761" s="403" t="s">
        <v>2595</v>
      </c>
      <c r="C9761" s="170" t="s">
        <v>2594</v>
      </c>
      <c r="D9761" s="405" t="s">
        <v>2849</v>
      </c>
      <c r="E9761" s="404">
        <v>7000</v>
      </c>
      <c r="F9761" s="170" t="s">
        <v>2848</v>
      </c>
      <c r="G9761" s="403" t="s">
        <v>2847</v>
      </c>
      <c r="H9761" s="170" t="s">
        <v>2661</v>
      </c>
      <c r="I9761" s="170" t="s">
        <v>2602</v>
      </c>
      <c r="J9761" s="155" t="s">
        <v>2846</v>
      </c>
      <c r="K9761" s="170">
        <v>4</v>
      </c>
      <c r="L9761" s="170">
        <v>8</v>
      </c>
      <c r="M9761" s="402">
        <v>59890.299999999996</v>
      </c>
      <c r="N9761" s="170"/>
      <c r="O9761" s="170"/>
      <c r="P9761" s="402"/>
    </row>
    <row r="9762" spans="1:16" x14ac:dyDescent="0.2">
      <c r="A9762" s="406" t="s">
        <v>2596</v>
      </c>
      <c r="B9762" s="403" t="s">
        <v>2595</v>
      </c>
      <c r="C9762" s="170" t="s">
        <v>2594</v>
      </c>
      <c r="D9762" s="405" t="s">
        <v>2845</v>
      </c>
      <c r="E9762" s="404">
        <v>12000</v>
      </c>
      <c r="F9762" s="170" t="s">
        <v>2844</v>
      </c>
      <c r="G9762" s="403" t="s">
        <v>2843</v>
      </c>
      <c r="H9762" s="170" t="s">
        <v>2603</v>
      </c>
      <c r="I9762" s="170" t="s">
        <v>2602</v>
      </c>
      <c r="J9762" s="155" t="s">
        <v>2842</v>
      </c>
      <c r="K9762" s="170">
        <v>2</v>
      </c>
      <c r="L9762" s="170">
        <v>12</v>
      </c>
      <c r="M9762" s="402">
        <v>146728.13</v>
      </c>
      <c r="N9762" s="170">
        <v>2</v>
      </c>
      <c r="O9762" s="170">
        <v>6</v>
      </c>
      <c r="P9762" s="402">
        <v>73306.8</v>
      </c>
    </row>
    <row r="9763" spans="1:16" ht="22.5" x14ac:dyDescent="0.2">
      <c r="A9763" s="406" t="s">
        <v>2596</v>
      </c>
      <c r="B9763" s="403" t="s">
        <v>2595</v>
      </c>
      <c r="C9763" s="170" t="s">
        <v>2594</v>
      </c>
      <c r="D9763" s="405" t="s">
        <v>2841</v>
      </c>
      <c r="E9763" s="404">
        <v>9000</v>
      </c>
      <c r="F9763" s="170" t="s">
        <v>2840</v>
      </c>
      <c r="G9763" s="403" t="s">
        <v>2839</v>
      </c>
      <c r="H9763" s="170" t="s">
        <v>2838</v>
      </c>
      <c r="I9763" s="170" t="s">
        <v>2602</v>
      </c>
      <c r="J9763" s="155" t="s">
        <v>2837</v>
      </c>
      <c r="K9763" s="170">
        <v>2</v>
      </c>
      <c r="L9763" s="170">
        <v>12</v>
      </c>
      <c r="M9763" s="402">
        <v>110952.92</v>
      </c>
      <c r="N9763" s="170">
        <v>2</v>
      </c>
      <c r="O9763" s="170">
        <v>6</v>
      </c>
      <c r="P9763" s="402">
        <v>55306.8</v>
      </c>
    </row>
    <row r="9764" spans="1:16" x14ac:dyDescent="0.2">
      <c r="A9764" s="406" t="s">
        <v>2596</v>
      </c>
      <c r="B9764" s="403" t="s">
        <v>2595</v>
      </c>
      <c r="C9764" s="170" t="s">
        <v>2594</v>
      </c>
      <c r="D9764" s="405" t="s">
        <v>2836</v>
      </c>
      <c r="E9764" s="404">
        <v>8000</v>
      </c>
      <c r="F9764" s="170" t="s">
        <v>2835</v>
      </c>
      <c r="G9764" s="403" t="s">
        <v>2834</v>
      </c>
      <c r="H9764" s="170" t="s">
        <v>2833</v>
      </c>
      <c r="I9764" s="170" t="s">
        <v>2602</v>
      </c>
      <c r="J9764" s="155" t="s">
        <v>2832</v>
      </c>
      <c r="K9764" s="170">
        <v>2</v>
      </c>
      <c r="L9764" s="170">
        <v>12</v>
      </c>
      <c r="M9764" s="402">
        <v>98989.8</v>
      </c>
      <c r="N9764" s="170">
        <v>2</v>
      </c>
      <c r="O9764" s="170">
        <v>6</v>
      </c>
      <c r="P9764" s="402">
        <v>49306.8</v>
      </c>
    </row>
    <row r="9765" spans="1:16" x14ac:dyDescent="0.2">
      <c r="A9765" s="406" t="s">
        <v>2596</v>
      </c>
      <c r="B9765" s="403" t="s">
        <v>2595</v>
      </c>
      <c r="C9765" s="170" t="s">
        <v>2594</v>
      </c>
      <c r="D9765" s="405" t="s">
        <v>2831</v>
      </c>
      <c r="E9765" s="404">
        <v>6000</v>
      </c>
      <c r="F9765" s="170" t="s">
        <v>2830</v>
      </c>
      <c r="G9765" s="403" t="s">
        <v>2829</v>
      </c>
      <c r="H9765" s="170" t="s">
        <v>2828</v>
      </c>
      <c r="I9765" s="170" t="s">
        <v>2602</v>
      </c>
      <c r="J9765" s="155" t="s">
        <v>2828</v>
      </c>
      <c r="K9765" s="170">
        <v>2</v>
      </c>
      <c r="L9765" s="170">
        <v>4</v>
      </c>
      <c r="M9765" s="402">
        <v>20571.78</v>
      </c>
      <c r="N9765" s="170">
        <v>2</v>
      </c>
      <c r="O9765" s="170">
        <v>6</v>
      </c>
      <c r="P9765" s="402">
        <v>37306.800000000003</v>
      </c>
    </row>
    <row r="9766" spans="1:16" x14ac:dyDescent="0.2">
      <c r="A9766" s="406" t="s">
        <v>2596</v>
      </c>
      <c r="B9766" s="403" t="s">
        <v>2595</v>
      </c>
      <c r="C9766" s="170" t="s">
        <v>2594</v>
      </c>
      <c r="D9766" s="405" t="s">
        <v>2593</v>
      </c>
      <c r="E9766" s="404">
        <v>4500</v>
      </c>
      <c r="F9766" s="170" t="s">
        <v>2826</v>
      </c>
      <c r="G9766" s="403" t="s">
        <v>2825</v>
      </c>
      <c r="H9766" s="170" t="s">
        <v>2623</v>
      </c>
      <c r="I9766" s="170" t="s">
        <v>2589</v>
      </c>
      <c r="J9766" s="155" t="s">
        <v>2824</v>
      </c>
      <c r="K9766" s="170">
        <v>2</v>
      </c>
      <c r="L9766" s="170">
        <v>8</v>
      </c>
      <c r="M9766" s="402">
        <v>38555.699999999997</v>
      </c>
      <c r="N9766" s="170"/>
      <c r="O9766" s="170"/>
      <c r="P9766" s="402"/>
    </row>
    <row r="9767" spans="1:16" x14ac:dyDescent="0.2">
      <c r="A9767" s="406" t="s">
        <v>2596</v>
      </c>
      <c r="B9767" s="403" t="s">
        <v>2595</v>
      </c>
      <c r="C9767" s="170" t="s">
        <v>2594</v>
      </c>
      <c r="D9767" s="405" t="s">
        <v>2827</v>
      </c>
      <c r="E9767" s="404">
        <v>7000</v>
      </c>
      <c r="F9767" s="170" t="s">
        <v>2826</v>
      </c>
      <c r="G9767" s="403" t="s">
        <v>2825</v>
      </c>
      <c r="H9767" s="170" t="s">
        <v>2623</v>
      </c>
      <c r="I9767" s="170" t="s">
        <v>2589</v>
      </c>
      <c r="J9767" s="155" t="s">
        <v>2824</v>
      </c>
      <c r="K9767" s="170"/>
      <c r="L9767" s="170"/>
      <c r="M9767" s="402"/>
      <c r="N9767" s="170">
        <v>2</v>
      </c>
      <c r="O9767" s="170">
        <v>2</v>
      </c>
      <c r="P9767" s="402">
        <v>13735.6</v>
      </c>
    </row>
    <row r="9768" spans="1:16" ht="22.5" x14ac:dyDescent="0.2">
      <c r="A9768" s="406" t="s">
        <v>2596</v>
      </c>
      <c r="B9768" s="403" t="s">
        <v>2595</v>
      </c>
      <c r="C9768" s="170" t="s">
        <v>2594</v>
      </c>
      <c r="D9768" s="405" t="s">
        <v>2823</v>
      </c>
      <c r="E9768" s="404">
        <v>5000</v>
      </c>
      <c r="F9768" s="170" t="s">
        <v>2821</v>
      </c>
      <c r="G9768" s="403" t="s">
        <v>2820</v>
      </c>
      <c r="H9768" s="170" t="s">
        <v>2623</v>
      </c>
      <c r="I9768" s="170" t="s">
        <v>2602</v>
      </c>
      <c r="J9768" s="155" t="s">
        <v>2819</v>
      </c>
      <c r="K9768" s="170">
        <v>2</v>
      </c>
      <c r="L9768" s="170">
        <v>12</v>
      </c>
      <c r="M9768" s="402">
        <v>66305.459999999992</v>
      </c>
      <c r="N9768" s="170"/>
      <c r="O9768" s="170"/>
      <c r="P9768" s="402"/>
    </row>
    <row r="9769" spans="1:16" ht="22.5" x14ac:dyDescent="0.2">
      <c r="A9769" s="406" t="s">
        <v>2596</v>
      </c>
      <c r="B9769" s="403" t="s">
        <v>2595</v>
      </c>
      <c r="C9769" s="170" t="s">
        <v>2594</v>
      </c>
      <c r="D9769" s="405" t="s">
        <v>2822</v>
      </c>
      <c r="E9769" s="404">
        <v>6000</v>
      </c>
      <c r="F9769" s="170" t="s">
        <v>2821</v>
      </c>
      <c r="G9769" s="403" t="s">
        <v>2820</v>
      </c>
      <c r="H9769" s="170" t="s">
        <v>2623</v>
      </c>
      <c r="I9769" s="170" t="s">
        <v>2602</v>
      </c>
      <c r="J9769" s="155" t="s">
        <v>2819</v>
      </c>
      <c r="K9769" s="170">
        <v>1</v>
      </c>
      <c r="L9769" s="170">
        <v>1</v>
      </c>
      <c r="M9769" s="402">
        <v>2900</v>
      </c>
      <c r="N9769" s="170">
        <v>2</v>
      </c>
      <c r="O9769" s="170">
        <v>6</v>
      </c>
      <c r="P9769" s="402">
        <v>37306.800000000003</v>
      </c>
    </row>
    <row r="9770" spans="1:16" x14ac:dyDescent="0.2">
      <c r="A9770" s="406" t="s">
        <v>2596</v>
      </c>
      <c r="B9770" s="403" t="s">
        <v>2595</v>
      </c>
      <c r="C9770" s="170" t="s">
        <v>2594</v>
      </c>
      <c r="D9770" s="405" t="s">
        <v>2725</v>
      </c>
      <c r="E9770" s="404">
        <v>15000</v>
      </c>
      <c r="F9770" s="170" t="s">
        <v>2818</v>
      </c>
      <c r="G9770" s="403" t="s">
        <v>2817</v>
      </c>
      <c r="H9770" s="170" t="s">
        <v>2718</v>
      </c>
      <c r="I9770" s="170" t="s">
        <v>2602</v>
      </c>
      <c r="J9770" s="155" t="s">
        <v>2661</v>
      </c>
      <c r="K9770" s="170">
        <v>1</v>
      </c>
      <c r="L9770" s="170">
        <v>12</v>
      </c>
      <c r="M9770" s="402">
        <v>178489.8</v>
      </c>
      <c r="N9770" s="170">
        <v>1</v>
      </c>
      <c r="O9770" s="170">
        <v>6</v>
      </c>
      <c r="P9770" s="402">
        <v>91306.8</v>
      </c>
    </row>
    <row r="9771" spans="1:16" ht="22.5" x14ac:dyDescent="0.2">
      <c r="A9771" s="406" t="s">
        <v>2596</v>
      </c>
      <c r="B9771" s="403" t="s">
        <v>2595</v>
      </c>
      <c r="C9771" s="170" t="s">
        <v>2594</v>
      </c>
      <c r="D9771" s="405" t="s">
        <v>2816</v>
      </c>
      <c r="E9771" s="404">
        <v>4000</v>
      </c>
      <c r="F9771" s="170" t="s">
        <v>2815</v>
      </c>
      <c r="G9771" s="403" t="s">
        <v>2814</v>
      </c>
      <c r="H9771" s="170" t="s">
        <v>2813</v>
      </c>
      <c r="I9771" s="170" t="s">
        <v>3</v>
      </c>
      <c r="J9771" s="155" t="s">
        <v>2812</v>
      </c>
      <c r="K9771" s="170">
        <v>2</v>
      </c>
      <c r="L9771" s="170">
        <v>12</v>
      </c>
      <c r="M9771" s="402">
        <v>50972.58</v>
      </c>
      <c r="N9771" s="170">
        <v>2</v>
      </c>
      <c r="O9771" s="170">
        <v>6</v>
      </c>
      <c r="P9771" s="402">
        <v>25306.799999999999</v>
      </c>
    </row>
    <row r="9772" spans="1:16" ht="22.5" x14ac:dyDescent="0.2">
      <c r="A9772" s="406" t="s">
        <v>2596</v>
      </c>
      <c r="B9772" s="403" t="s">
        <v>2595</v>
      </c>
      <c r="C9772" s="170" t="s">
        <v>2594</v>
      </c>
      <c r="D9772" s="405" t="s">
        <v>2811</v>
      </c>
      <c r="E9772" s="404">
        <v>12000</v>
      </c>
      <c r="F9772" s="170" t="s">
        <v>2810</v>
      </c>
      <c r="G9772" s="403" t="s">
        <v>2809</v>
      </c>
      <c r="H9772" s="170" t="s">
        <v>2627</v>
      </c>
      <c r="I9772" s="170" t="s">
        <v>2602</v>
      </c>
      <c r="J9772" s="155" t="s">
        <v>2627</v>
      </c>
      <c r="K9772" s="170">
        <v>2</v>
      </c>
      <c r="L9772" s="170">
        <v>4</v>
      </c>
      <c r="M9772" s="402">
        <v>41229.93</v>
      </c>
      <c r="N9772" s="170">
        <v>2</v>
      </c>
      <c r="O9772" s="170">
        <v>6</v>
      </c>
      <c r="P9772" s="402">
        <v>73306.8</v>
      </c>
    </row>
    <row r="9773" spans="1:16" x14ac:dyDescent="0.2">
      <c r="A9773" s="406" t="s">
        <v>2596</v>
      </c>
      <c r="B9773" s="403" t="s">
        <v>2595</v>
      </c>
      <c r="C9773" s="170" t="s">
        <v>2594</v>
      </c>
      <c r="D9773" s="405" t="s">
        <v>2761</v>
      </c>
      <c r="E9773" s="404">
        <v>9000</v>
      </c>
      <c r="F9773" s="170" t="s">
        <v>2808</v>
      </c>
      <c r="G9773" s="403" t="s">
        <v>2807</v>
      </c>
      <c r="H9773" s="170" t="s">
        <v>2661</v>
      </c>
      <c r="I9773" s="170" t="s">
        <v>2602</v>
      </c>
      <c r="J9773" s="155" t="s">
        <v>2661</v>
      </c>
      <c r="K9773" s="170">
        <v>3</v>
      </c>
      <c r="L9773" s="170">
        <v>12</v>
      </c>
      <c r="M9773" s="402">
        <v>110989.8</v>
      </c>
      <c r="N9773" s="170">
        <v>2</v>
      </c>
      <c r="O9773" s="170">
        <v>6</v>
      </c>
      <c r="P9773" s="402">
        <v>55306.8</v>
      </c>
    </row>
    <row r="9774" spans="1:16" x14ac:dyDescent="0.2">
      <c r="A9774" s="406" t="s">
        <v>2596</v>
      </c>
      <c r="B9774" s="403" t="s">
        <v>2595</v>
      </c>
      <c r="C9774" s="170" t="s">
        <v>2594</v>
      </c>
      <c r="D9774" s="405" t="s">
        <v>2806</v>
      </c>
      <c r="E9774" s="404">
        <v>12000</v>
      </c>
      <c r="F9774" s="170" t="s">
        <v>2805</v>
      </c>
      <c r="G9774" s="403" t="s">
        <v>2804</v>
      </c>
      <c r="H9774" s="170" t="s">
        <v>2736</v>
      </c>
      <c r="I9774" s="170" t="s">
        <v>2602</v>
      </c>
      <c r="J9774" s="155" t="s">
        <v>2803</v>
      </c>
      <c r="K9774" s="170">
        <v>2</v>
      </c>
      <c r="L9774" s="170">
        <v>12</v>
      </c>
      <c r="M9774" s="402">
        <v>146553.96999999997</v>
      </c>
      <c r="N9774" s="170">
        <v>2</v>
      </c>
      <c r="O9774" s="170">
        <v>6</v>
      </c>
      <c r="P9774" s="402">
        <v>73306.8</v>
      </c>
    </row>
    <row r="9775" spans="1:16" x14ac:dyDescent="0.2">
      <c r="A9775" s="406" t="s">
        <v>2596</v>
      </c>
      <c r="B9775" s="403" t="s">
        <v>2595</v>
      </c>
      <c r="C9775" s="170" t="s">
        <v>2594</v>
      </c>
      <c r="D9775" s="405" t="s">
        <v>2665</v>
      </c>
      <c r="E9775" s="404">
        <v>3500</v>
      </c>
      <c r="F9775" s="170" t="s">
        <v>2802</v>
      </c>
      <c r="G9775" s="403" t="s">
        <v>2801</v>
      </c>
      <c r="H9775" s="170" t="s">
        <v>2623</v>
      </c>
      <c r="I9775" s="170" t="s">
        <v>2602</v>
      </c>
      <c r="J9775" s="155" t="s">
        <v>2800</v>
      </c>
      <c r="K9775" s="170">
        <v>1</v>
      </c>
      <c r="L9775" s="170">
        <v>1</v>
      </c>
      <c r="M9775" s="402">
        <v>1953.17</v>
      </c>
      <c r="N9775" s="170">
        <v>2</v>
      </c>
      <c r="O9775" s="170">
        <v>6</v>
      </c>
      <c r="P9775" s="402">
        <v>22306.799999999999</v>
      </c>
    </row>
    <row r="9776" spans="1:16" x14ac:dyDescent="0.2">
      <c r="A9776" s="406" t="s">
        <v>2596</v>
      </c>
      <c r="B9776" s="403" t="s">
        <v>2595</v>
      </c>
      <c r="C9776" s="170" t="s">
        <v>2594</v>
      </c>
      <c r="D9776" s="405" t="s">
        <v>2799</v>
      </c>
      <c r="E9776" s="404">
        <v>9000</v>
      </c>
      <c r="F9776" s="170" t="s">
        <v>2798</v>
      </c>
      <c r="G9776" s="403" t="s">
        <v>2797</v>
      </c>
      <c r="H9776" s="170" t="s">
        <v>2796</v>
      </c>
      <c r="I9776" s="170" t="s">
        <v>2602</v>
      </c>
      <c r="J9776" s="155" t="s">
        <v>2795</v>
      </c>
      <c r="K9776" s="170">
        <v>2</v>
      </c>
      <c r="L9776" s="170">
        <v>12</v>
      </c>
      <c r="M9776" s="402">
        <v>110989.8</v>
      </c>
      <c r="N9776" s="170">
        <v>2</v>
      </c>
      <c r="O9776" s="170">
        <v>6</v>
      </c>
      <c r="P9776" s="402">
        <v>55306.8</v>
      </c>
    </row>
    <row r="9777" spans="1:16" x14ac:dyDescent="0.2">
      <c r="A9777" s="406" t="s">
        <v>2596</v>
      </c>
      <c r="B9777" s="403" t="s">
        <v>2595</v>
      </c>
      <c r="C9777" s="170" t="s">
        <v>2594</v>
      </c>
      <c r="D9777" s="405" t="s">
        <v>2794</v>
      </c>
      <c r="E9777" s="404">
        <v>9000</v>
      </c>
      <c r="F9777" s="170" t="s">
        <v>2793</v>
      </c>
      <c r="G9777" s="403" t="s">
        <v>2792</v>
      </c>
      <c r="H9777" s="170" t="s">
        <v>2754</v>
      </c>
      <c r="I9777" s="170" t="s">
        <v>2602</v>
      </c>
      <c r="J9777" s="155" t="s">
        <v>2753</v>
      </c>
      <c r="K9777" s="170">
        <v>2</v>
      </c>
      <c r="L9777" s="170">
        <v>4</v>
      </c>
      <c r="M9777" s="402">
        <v>30319.93</v>
      </c>
      <c r="N9777" s="170">
        <v>2</v>
      </c>
      <c r="O9777" s="170">
        <v>6</v>
      </c>
      <c r="P9777" s="402">
        <v>55306.8</v>
      </c>
    </row>
    <row r="9778" spans="1:16" x14ac:dyDescent="0.2">
      <c r="A9778" s="406" t="s">
        <v>2596</v>
      </c>
      <c r="B9778" s="403" t="s">
        <v>2595</v>
      </c>
      <c r="C9778" s="170" t="s">
        <v>2594</v>
      </c>
      <c r="D9778" s="405" t="s">
        <v>2791</v>
      </c>
      <c r="E9778" s="404">
        <v>3500</v>
      </c>
      <c r="F9778" s="170" t="s">
        <v>2790</v>
      </c>
      <c r="G9778" s="403" t="s">
        <v>2789</v>
      </c>
      <c r="H9778" s="170" t="s">
        <v>2780</v>
      </c>
      <c r="I9778" s="170" t="s">
        <v>2589</v>
      </c>
      <c r="J9778" s="155" t="s">
        <v>2788</v>
      </c>
      <c r="K9778" s="170">
        <v>2</v>
      </c>
      <c r="L9778" s="170">
        <v>12</v>
      </c>
      <c r="M9778" s="402">
        <v>44978.130000000005</v>
      </c>
      <c r="N9778" s="170">
        <v>2</v>
      </c>
      <c r="O9778" s="170">
        <v>6</v>
      </c>
      <c r="P9778" s="402">
        <v>22306.799999999999</v>
      </c>
    </row>
    <row r="9779" spans="1:16" ht="22.5" x14ac:dyDescent="0.2">
      <c r="A9779" s="406" t="s">
        <v>2596</v>
      </c>
      <c r="B9779" s="403" t="s">
        <v>2595</v>
      </c>
      <c r="C9779" s="170" t="s">
        <v>2594</v>
      </c>
      <c r="D9779" s="405" t="s">
        <v>2787</v>
      </c>
      <c r="E9779" s="404">
        <v>15000</v>
      </c>
      <c r="F9779" s="170" t="s">
        <v>2786</v>
      </c>
      <c r="G9779" s="403" t="s">
        <v>2785</v>
      </c>
      <c r="H9779" s="170" t="s">
        <v>2784</v>
      </c>
      <c r="I9779" s="170" t="s">
        <v>2602</v>
      </c>
      <c r="J9779" s="155" t="s">
        <v>2783</v>
      </c>
      <c r="K9779" s="170">
        <v>1</v>
      </c>
      <c r="L9779" s="170">
        <v>12</v>
      </c>
      <c r="M9779" s="402">
        <v>178489.8</v>
      </c>
      <c r="N9779" s="170">
        <v>1</v>
      </c>
      <c r="O9779" s="170">
        <v>6</v>
      </c>
      <c r="P9779" s="402">
        <v>91306.8</v>
      </c>
    </row>
    <row r="9780" spans="1:16" x14ac:dyDescent="0.2">
      <c r="A9780" s="406" t="s">
        <v>2596</v>
      </c>
      <c r="B9780" s="403" t="s">
        <v>2595</v>
      </c>
      <c r="C9780" s="170" t="s">
        <v>2594</v>
      </c>
      <c r="D9780" s="405" t="s">
        <v>2593</v>
      </c>
      <c r="E9780" s="404">
        <v>4500</v>
      </c>
      <c r="F9780" s="170" t="s">
        <v>2782</v>
      </c>
      <c r="G9780" s="403" t="s">
        <v>2781</v>
      </c>
      <c r="H9780" s="170" t="s">
        <v>2780</v>
      </c>
      <c r="I9780" s="170" t="s">
        <v>2602</v>
      </c>
      <c r="J9780" s="155" t="s">
        <v>2779</v>
      </c>
      <c r="K9780" s="170">
        <v>1</v>
      </c>
      <c r="L9780" s="170">
        <v>2</v>
      </c>
      <c r="M9780" s="402">
        <v>9511.27</v>
      </c>
      <c r="N9780" s="170">
        <v>2</v>
      </c>
      <c r="O9780" s="170">
        <v>6</v>
      </c>
      <c r="P9780" s="402">
        <v>28306.799999999999</v>
      </c>
    </row>
    <row r="9781" spans="1:16" x14ac:dyDescent="0.2">
      <c r="A9781" s="406" t="s">
        <v>2596</v>
      </c>
      <c r="B9781" s="403" t="s">
        <v>2595</v>
      </c>
      <c r="C9781" s="170" t="s">
        <v>2594</v>
      </c>
      <c r="D9781" s="405" t="s">
        <v>2758</v>
      </c>
      <c r="E9781" s="404">
        <v>3500</v>
      </c>
      <c r="F9781" s="170" t="s">
        <v>2782</v>
      </c>
      <c r="G9781" s="403" t="s">
        <v>2781</v>
      </c>
      <c r="H9781" s="170" t="s">
        <v>2780</v>
      </c>
      <c r="I9781" s="170" t="s">
        <v>2602</v>
      </c>
      <c r="J9781" s="155" t="s">
        <v>2779</v>
      </c>
      <c r="K9781" s="170">
        <v>2</v>
      </c>
      <c r="L9781" s="170">
        <v>11</v>
      </c>
      <c r="M9781" s="402">
        <v>40308.25</v>
      </c>
      <c r="N9781" s="170"/>
      <c r="O9781" s="170"/>
      <c r="P9781" s="402"/>
    </row>
    <row r="9782" spans="1:16" x14ac:dyDescent="0.2">
      <c r="A9782" s="406" t="s">
        <v>2596</v>
      </c>
      <c r="B9782" s="403" t="s">
        <v>2595</v>
      </c>
      <c r="C9782" s="170" t="s">
        <v>2594</v>
      </c>
      <c r="D9782" s="405" t="s">
        <v>2725</v>
      </c>
      <c r="E9782" s="404">
        <v>14000</v>
      </c>
      <c r="F9782" s="170" t="s">
        <v>2778</v>
      </c>
      <c r="G9782" s="403" t="s">
        <v>2777</v>
      </c>
      <c r="H9782" s="170" t="s">
        <v>2718</v>
      </c>
      <c r="I9782" s="170" t="s">
        <v>2602</v>
      </c>
      <c r="J9782" s="155" t="s">
        <v>2661</v>
      </c>
      <c r="K9782" s="170">
        <v>2</v>
      </c>
      <c r="L9782" s="170">
        <v>12</v>
      </c>
      <c r="M9782" s="402">
        <v>170989.8</v>
      </c>
      <c r="N9782" s="170">
        <v>2</v>
      </c>
      <c r="O9782" s="170">
        <v>6</v>
      </c>
      <c r="P9782" s="402">
        <v>85306.8</v>
      </c>
    </row>
    <row r="9783" spans="1:16" ht="33.75" x14ac:dyDescent="0.2">
      <c r="A9783" s="406" t="s">
        <v>2596</v>
      </c>
      <c r="B9783" s="403" t="s">
        <v>2595</v>
      </c>
      <c r="C9783" s="170" t="s">
        <v>2594</v>
      </c>
      <c r="D9783" s="405" t="s">
        <v>2776</v>
      </c>
      <c r="E9783" s="404">
        <v>4000</v>
      </c>
      <c r="F9783" s="170" t="s">
        <v>2775</v>
      </c>
      <c r="G9783" s="403" t="s">
        <v>2774</v>
      </c>
      <c r="H9783" s="170" t="s">
        <v>2773</v>
      </c>
      <c r="I9783" s="170" t="s">
        <v>3</v>
      </c>
      <c r="J9783" s="155" t="s">
        <v>2772</v>
      </c>
      <c r="K9783" s="170">
        <v>2</v>
      </c>
      <c r="L9783" s="170">
        <v>12</v>
      </c>
      <c r="M9783" s="402">
        <v>50957.030000000006</v>
      </c>
      <c r="N9783" s="170">
        <v>2</v>
      </c>
      <c r="O9783" s="170">
        <v>6</v>
      </c>
      <c r="P9783" s="402">
        <v>25256.240000000002</v>
      </c>
    </row>
    <row r="9784" spans="1:16" x14ac:dyDescent="0.2">
      <c r="A9784" s="406" t="s">
        <v>2596</v>
      </c>
      <c r="B9784" s="403" t="s">
        <v>2595</v>
      </c>
      <c r="C9784" s="170" t="s">
        <v>2594</v>
      </c>
      <c r="D9784" s="405" t="s">
        <v>2771</v>
      </c>
      <c r="E9784" s="404">
        <v>5000</v>
      </c>
      <c r="F9784" s="170" t="s">
        <v>2770</v>
      </c>
      <c r="G9784" s="403" t="s">
        <v>2769</v>
      </c>
      <c r="H9784" s="170" t="s">
        <v>2768</v>
      </c>
      <c r="I9784" s="170" t="s">
        <v>2602</v>
      </c>
      <c r="J9784" s="155" t="s">
        <v>2692</v>
      </c>
      <c r="K9784" s="170"/>
      <c r="L9784" s="170"/>
      <c r="M9784" s="402"/>
      <c r="N9784" s="170">
        <v>2</v>
      </c>
      <c r="O9784" s="170">
        <v>2</v>
      </c>
      <c r="P9784" s="402">
        <v>7579.47</v>
      </c>
    </row>
    <row r="9785" spans="1:16" x14ac:dyDescent="0.2">
      <c r="A9785" s="406" t="s">
        <v>2596</v>
      </c>
      <c r="B9785" s="403" t="s">
        <v>2595</v>
      </c>
      <c r="C9785" s="170" t="s">
        <v>2594</v>
      </c>
      <c r="D9785" s="405" t="s">
        <v>2767</v>
      </c>
      <c r="E9785" s="404">
        <v>9000</v>
      </c>
      <c r="F9785" s="170" t="s">
        <v>2766</v>
      </c>
      <c r="G9785" s="403" t="s">
        <v>2765</v>
      </c>
      <c r="H9785" s="170" t="s">
        <v>2608</v>
      </c>
      <c r="I9785" s="170" t="s">
        <v>2602</v>
      </c>
      <c r="J9785" s="155" t="s">
        <v>2608</v>
      </c>
      <c r="K9785" s="170"/>
      <c r="L9785" s="170"/>
      <c r="M9785" s="402"/>
      <c r="N9785" s="170">
        <v>1</v>
      </c>
      <c r="O9785" s="170">
        <v>2</v>
      </c>
      <c r="P9785" s="402">
        <v>13335.6</v>
      </c>
    </row>
    <row r="9786" spans="1:16" x14ac:dyDescent="0.2">
      <c r="A9786" s="406" t="s">
        <v>2596</v>
      </c>
      <c r="B9786" s="403" t="s">
        <v>2595</v>
      </c>
      <c r="C9786" s="170" t="s">
        <v>2594</v>
      </c>
      <c r="D9786" s="405" t="s">
        <v>2721</v>
      </c>
      <c r="E9786" s="404">
        <v>3000</v>
      </c>
      <c r="F9786" s="170" t="s">
        <v>2764</v>
      </c>
      <c r="G9786" s="403" t="s">
        <v>2763</v>
      </c>
      <c r="H9786" s="170" t="s">
        <v>2762</v>
      </c>
      <c r="I9786" s="170" t="s">
        <v>3</v>
      </c>
      <c r="J9786" s="155" t="s">
        <v>2762</v>
      </c>
      <c r="K9786" s="170">
        <v>3</v>
      </c>
      <c r="L9786" s="170">
        <v>10</v>
      </c>
      <c r="M9786" s="402">
        <v>32240.870000000003</v>
      </c>
      <c r="N9786" s="170">
        <v>2</v>
      </c>
      <c r="O9786" s="170">
        <v>6</v>
      </c>
      <c r="P9786" s="402">
        <v>19206.169999999998</v>
      </c>
    </row>
    <row r="9787" spans="1:16" x14ac:dyDescent="0.2">
      <c r="A9787" s="406" t="s">
        <v>2596</v>
      </c>
      <c r="B9787" s="403" t="s">
        <v>2595</v>
      </c>
      <c r="C9787" s="170" t="s">
        <v>2594</v>
      </c>
      <c r="D9787" s="405" t="s">
        <v>2761</v>
      </c>
      <c r="E9787" s="404">
        <v>8000</v>
      </c>
      <c r="F9787" s="170" t="s">
        <v>2760</v>
      </c>
      <c r="G9787" s="403" t="s">
        <v>2759</v>
      </c>
      <c r="H9787" s="170" t="s">
        <v>2718</v>
      </c>
      <c r="I9787" s="170" t="s">
        <v>2602</v>
      </c>
      <c r="J9787" s="155" t="s">
        <v>2661</v>
      </c>
      <c r="K9787" s="170">
        <v>2</v>
      </c>
      <c r="L9787" s="170">
        <v>12</v>
      </c>
      <c r="M9787" s="402">
        <v>98786.46</v>
      </c>
      <c r="N9787" s="170">
        <v>2</v>
      </c>
      <c r="O9787" s="170">
        <v>6</v>
      </c>
      <c r="P9787" s="402">
        <v>49306.8</v>
      </c>
    </row>
    <row r="9788" spans="1:16" x14ac:dyDescent="0.2">
      <c r="A9788" s="406" t="s">
        <v>2596</v>
      </c>
      <c r="B9788" s="403" t="s">
        <v>2595</v>
      </c>
      <c r="C9788" s="170" t="s">
        <v>2594</v>
      </c>
      <c r="D9788" s="405" t="s">
        <v>2758</v>
      </c>
      <c r="E9788" s="404">
        <v>3500</v>
      </c>
      <c r="F9788" s="170" t="s">
        <v>2756</v>
      </c>
      <c r="G9788" s="403" t="s">
        <v>2755</v>
      </c>
      <c r="H9788" s="170" t="s">
        <v>2754</v>
      </c>
      <c r="I9788" s="170" t="s">
        <v>2602</v>
      </c>
      <c r="J9788" s="155" t="s">
        <v>2753</v>
      </c>
      <c r="K9788" s="170">
        <v>2</v>
      </c>
      <c r="L9788" s="170">
        <v>12</v>
      </c>
      <c r="M9788" s="402">
        <v>44959.91</v>
      </c>
      <c r="N9788" s="170">
        <v>1</v>
      </c>
      <c r="O9788" s="170">
        <v>6</v>
      </c>
      <c r="P9788" s="402">
        <v>20036.43</v>
      </c>
    </row>
    <row r="9789" spans="1:16" x14ac:dyDescent="0.2">
      <c r="A9789" s="406" t="s">
        <v>2596</v>
      </c>
      <c r="B9789" s="403" t="s">
        <v>2595</v>
      </c>
      <c r="C9789" s="170" t="s">
        <v>2594</v>
      </c>
      <c r="D9789" s="405" t="s">
        <v>2757</v>
      </c>
      <c r="E9789" s="404">
        <v>5000</v>
      </c>
      <c r="F9789" s="170" t="s">
        <v>2756</v>
      </c>
      <c r="G9789" s="403" t="s">
        <v>2755</v>
      </c>
      <c r="H9789" s="170" t="s">
        <v>2754</v>
      </c>
      <c r="I9789" s="170" t="s">
        <v>2602</v>
      </c>
      <c r="J9789" s="155" t="s">
        <v>2753</v>
      </c>
      <c r="K9789" s="170"/>
      <c r="L9789" s="170"/>
      <c r="M9789" s="402"/>
      <c r="N9789" s="170">
        <v>2</v>
      </c>
      <c r="O9789" s="170">
        <v>2</v>
      </c>
      <c r="P9789" s="402">
        <v>7434.27</v>
      </c>
    </row>
    <row r="9790" spans="1:16" ht="22.5" x14ac:dyDescent="0.2">
      <c r="A9790" s="406" t="s">
        <v>2596</v>
      </c>
      <c r="B9790" s="403" t="s">
        <v>2595</v>
      </c>
      <c r="C9790" s="170" t="s">
        <v>2594</v>
      </c>
      <c r="D9790" s="405" t="s">
        <v>2752</v>
      </c>
      <c r="E9790" s="404">
        <v>4000</v>
      </c>
      <c r="F9790" s="170" t="s">
        <v>2751</v>
      </c>
      <c r="G9790" s="403" t="s">
        <v>2750</v>
      </c>
      <c r="H9790" s="170" t="s">
        <v>2749</v>
      </c>
      <c r="I9790" s="170" t="s">
        <v>2589</v>
      </c>
      <c r="J9790" s="155" t="s">
        <v>2748</v>
      </c>
      <c r="K9790" s="170">
        <v>2</v>
      </c>
      <c r="L9790" s="170">
        <v>12</v>
      </c>
      <c r="M9790" s="402">
        <v>50989.8</v>
      </c>
      <c r="N9790" s="170">
        <v>2</v>
      </c>
      <c r="O9790" s="170">
        <v>6</v>
      </c>
      <c r="P9790" s="402">
        <v>25306.799999999999</v>
      </c>
    </row>
    <row r="9791" spans="1:16" ht="22.5" x14ac:dyDescent="0.2">
      <c r="A9791" s="406" t="s">
        <v>2596</v>
      </c>
      <c r="B9791" s="403" t="s">
        <v>2595</v>
      </c>
      <c r="C9791" s="170" t="s">
        <v>2594</v>
      </c>
      <c r="D9791" s="405" t="s">
        <v>2665</v>
      </c>
      <c r="E9791" s="404">
        <v>3500</v>
      </c>
      <c r="F9791" s="170" t="s">
        <v>2747</v>
      </c>
      <c r="G9791" s="403" t="s">
        <v>2746</v>
      </c>
      <c r="H9791" s="170" t="s">
        <v>2745</v>
      </c>
      <c r="I9791" s="170" t="s">
        <v>2589</v>
      </c>
      <c r="J9791" s="155" t="s">
        <v>2744</v>
      </c>
      <c r="K9791" s="170">
        <v>1</v>
      </c>
      <c r="L9791" s="170">
        <v>1</v>
      </c>
      <c r="M9791" s="402">
        <v>3974.15</v>
      </c>
      <c r="N9791" s="170">
        <v>2</v>
      </c>
      <c r="O9791" s="170">
        <v>6</v>
      </c>
      <c r="P9791" s="402">
        <v>22306.799999999999</v>
      </c>
    </row>
    <row r="9792" spans="1:16" x14ac:dyDescent="0.2">
      <c r="A9792" s="406" t="s">
        <v>2596</v>
      </c>
      <c r="B9792" s="403" t="s">
        <v>2595</v>
      </c>
      <c r="C9792" s="170" t="s">
        <v>2594</v>
      </c>
      <c r="D9792" s="405" t="s">
        <v>2700</v>
      </c>
      <c r="E9792" s="404">
        <v>6000</v>
      </c>
      <c r="F9792" s="170" t="s">
        <v>2743</v>
      </c>
      <c r="G9792" s="403" t="s">
        <v>2742</v>
      </c>
      <c r="H9792" s="170" t="s">
        <v>2741</v>
      </c>
      <c r="I9792" s="170" t="s">
        <v>2589</v>
      </c>
      <c r="J9792" s="155" t="s">
        <v>2740</v>
      </c>
      <c r="K9792" s="170">
        <v>2</v>
      </c>
      <c r="L9792" s="170">
        <v>12</v>
      </c>
      <c r="M9792" s="402">
        <v>74917.3</v>
      </c>
      <c r="N9792" s="170">
        <v>2</v>
      </c>
      <c r="O9792" s="170">
        <v>6</v>
      </c>
      <c r="P9792" s="402">
        <v>37306.800000000003</v>
      </c>
    </row>
    <row r="9793" spans="1:16" x14ac:dyDescent="0.2">
      <c r="A9793" s="406" t="s">
        <v>2596</v>
      </c>
      <c r="B9793" s="403" t="s">
        <v>2595</v>
      </c>
      <c r="C9793" s="170" t="s">
        <v>2594</v>
      </c>
      <c r="D9793" s="405" t="s">
        <v>2739</v>
      </c>
      <c r="E9793" s="404">
        <v>9000</v>
      </c>
      <c r="F9793" s="170" t="s">
        <v>2738</v>
      </c>
      <c r="G9793" s="403" t="s">
        <v>2737</v>
      </c>
      <c r="H9793" s="170" t="s">
        <v>2736</v>
      </c>
      <c r="I9793" s="170" t="s">
        <v>2602</v>
      </c>
      <c r="J9793" s="155" t="s">
        <v>2627</v>
      </c>
      <c r="K9793" s="170">
        <v>2</v>
      </c>
      <c r="L9793" s="170">
        <v>10</v>
      </c>
      <c r="M9793" s="402">
        <v>95657.12</v>
      </c>
      <c r="N9793" s="170"/>
      <c r="O9793" s="170"/>
      <c r="P9793" s="402"/>
    </row>
    <row r="9794" spans="1:16" x14ac:dyDescent="0.2">
      <c r="A9794" s="406" t="s">
        <v>2596</v>
      </c>
      <c r="B9794" s="403" t="s">
        <v>2595</v>
      </c>
      <c r="C9794" s="170" t="s">
        <v>2594</v>
      </c>
      <c r="D9794" s="405" t="s">
        <v>2735</v>
      </c>
      <c r="E9794" s="404">
        <v>9000</v>
      </c>
      <c r="F9794" s="170" t="s">
        <v>2734</v>
      </c>
      <c r="G9794" s="403" t="s">
        <v>2733</v>
      </c>
      <c r="H9794" s="170" t="s">
        <v>2732</v>
      </c>
      <c r="I9794" s="170" t="s">
        <v>2602</v>
      </c>
      <c r="J9794" s="155" t="s">
        <v>2677</v>
      </c>
      <c r="K9794" s="170">
        <v>2</v>
      </c>
      <c r="L9794" s="170">
        <v>12</v>
      </c>
      <c r="M9794" s="402">
        <v>110311.04000000001</v>
      </c>
      <c r="N9794" s="170">
        <v>2</v>
      </c>
      <c r="O9794" s="170">
        <v>6</v>
      </c>
      <c r="P9794" s="402">
        <v>55306.8</v>
      </c>
    </row>
    <row r="9795" spans="1:16" x14ac:dyDescent="0.2">
      <c r="A9795" s="406" t="s">
        <v>2596</v>
      </c>
      <c r="B9795" s="403" t="s">
        <v>2595</v>
      </c>
      <c r="C9795" s="170" t="s">
        <v>2594</v>
      </c>
      <c r="D9795" s="405" t="s">
        <v>2731</v>
      </c>
      <c r="E9795" s="404">
        <v>12000</v>
      </c>
      <c r="F9795" s="170" t="s">
        <v>2730</v>
      </c>
      <c r="G9795" s="403" t="s">
        <v>2729</v>
      </c>
      <c r="H9795" s="170" t="s">
        <v>2718</v>
      </c>
      <c r="I9795" s="170" t="s">
        <v>2602</v>
      </c>
      <c r="J9795" s="155" t="s">
        <v>2661</v>
      </c>
      <c r="K9795" s="170">
        <v>2</v>
      </c>
      <c r="L9795" s="170">
        <v>10</v>
      </c>
      <c r="M9795" s="402">
        <v>120189.75999999999</v>
      </c>
      <c r="N9795" s="170"/>
      <c r="O9795" s="170"/>
      <c r="P9795" s="402"/>
    </row>
    <row r="9796" spans="1:16" x14ac:dyDescent="0.2">
      <c r="A9796" s="406" t="s">
        <v>2596</v>
      </c>
      <c r="B9796" s="403" t="s">
        <v>2595</v>
      </c>
      <c r="C9796" s="170" t="s">
        <v>2594</v>
      </c>
      <c r="D9796" s="405" t="s">
        <v>2728</v>
      </c>
      <c r="E9796" s="404">
        <v>5000</v>
      </c>
      <c r="F9796" s="170" t="s">
        <v>2727</v>
      </c>
      <c r="G9796" s="403" t="s">
        <v>2726</v>
      </c>
      <c r="H9796" s="170" t="s">
        <v>2661</v>
      </c>
      <c r="I9796" s="170" t="s">
        <v>2602</v>
      </c>
      <c r="J9796" s="155" t="s">
        <v>2661</v>
      </c>
      <c r="K9796" s="170">
        <v>2</v>
      </c>
      <c r="L9796" s="170">
        <v>12</v>
      </c>
      <c r="M9796" s="402">
        <v>62821.740000000005</v>
      </c>
      <c r="N9796" s="170">
        <v>2</v>
      </c>
      <c r="O9796" s="170">
        <v>6</v>
      </c>
      <c r="P9796" s="402">
        <v>31306.799999999999</v>
      </c>
    </row>
    <row r="9797" spans="1:16" ht="22.5" x14ac:dyDescent="0.2">
      <c r="A9797" s="406" t="s">
        <v>2596</v>
      </c>
      <c r="B9797" s="403" t="s">
        <v>2595</v>
      </c>
      <c r="C9797" s="170" t="s">
        <v>2594</v>
      </c>
      <c r="D9797" s="405" t="s">
        <v>2725</v>
      </c>
      <c r="E9797" s="404">
        <v>13000</v>
      </c>
      <c r="F9797" s="170" t="s">
        <v>2724</v>
      </c>
      <c r="G9797" s="403" t="s">
        <v>2723</v>
      </c>
      <c r="H9797" s="170" t="s">
        <v>2623</v>
      </c>
      <c r="I9797" s="170" t="s">
        <v>2602</v>
      </c>
      <c r="J9797" s="155" t="s">
        <v>2722</v>
      </c>
      <c r="K9797" s="170">
        <v>2</v>
      </c>
      <c r="L9797" s="170">
        <v>12</v>
      </c>
      <c r="M9797" s="402">
        <v>158926.60999999999</v>
      </c>
      <c r="N9797" s="170">
        <v>2</v>
      </c>
      <c r="O9797" s="170">
        <v>6</v>
      </c>
      <c r="P9797" s="402">
        <v>79306.8</v>
      </c>
    </row>
    <row r="9798" spans="1:16" x14ac:dyDescent="0.2">
      <c r="A9798" s="406" t="s">
        <v>2596</v>
      </c>
      <c r="B9798" s="403" t="s">
        <v>2595</v>
      </c>
      <c r="C9798" s="170" t="s">
        <v>2594</v>
      </c>
      <c r="D9798" s="405" t="s">
        <v>2721</v>
      </c>
      <c r="E9798" s="404">
        <v>5000</v>
      </c>
      <c r="F9798" s="170" t="s">
        <v>2720</v>
      </c>
      <c r="G9798" s="403" t="s">
        <v>2719</v>
      </c>
      <c r="H9798" s="170" t="s">
        <v>2718</v>
      </c>
      <c r="I9798" s="170" t="s">
        <v>2589</v>
      </c>
      <c r="J9798" s="155" t="s">
        <v>2588</v>
      </c>
      <c r="K9798" s="170">
        <v>2</v>
      </c>
      <c r="L9798" s="170">
        <v>12</v>
      </c>
      <c r="M9798" s="402">
        <v>62989.8</v>
      </c>
      <c r="N9798" s="170">
        <v>2</v>
      </c>
      <c r="O9798" s="170">
        <v>6</v>
      </c>
      <c r="P9798" s="402">
        <v>31306.799999999999</v>
      </c>
    </row>
    <row r="9799" spans="1:16" ht="22.5" x14ac:dyDescent="0.2">
      <c r="A9799" s="406" t="s">
        <v>2596</v>
      </c>
      <c r="B9799" s="403" t="s">
        <v>2595</v>
      </c>
      <c r="C9799" s="170" t="s">
        <v>2594</v>
      </c>
      <c r="D9799" s="405" t="s">
        <v>2606</v>
      </c>
      <c r="E9799" s="404">
        <v>7000</v>
      </c>
      <c r="F9799" s="170" t="s">
        <v>2717</v>
      </c>
      <c r="G9799" s="403" t="s">
        <v>2716</v>
      </c>
      <c r="H9799" s="170" t="s">
        <v>2715</v>
      </c>
      <c r="I9799" s="170" t="s">
        <v>2589</v>
      </c>
      <c r="J9799" s="155" t="s">
        <v>2714</v>
      </c>
      <c r="K9799" s="170">
        <v>1</v>
      </c>
      <c r="L9799" s="170">
        <v>2</v>
      </c>
      <c r="M9799" s="402">
        <v>11198.3</v>
      </c>
      <c r="N9799" s="170">
        <v>2</v>
      </c>
      <c r="O9799" s="170">
        <v>6</v>
      </c>
      <c r="P9799" s="402">
        <v>43306.8</v>
      </c>
    </row>
    <row r="9800" spans="1:16" x14ac:dyDescent="0.2">
      <c r="A9800" s="406" t="s">
        <v>2596</v>
      </c>
      <c r="B9800" s="403" t="s">
        <v>2595</v>
      </c>
      <c r="C9800" s="170" t="s">
        <v>2594</v>
      </c>
      <c r="D9800" s="405" t="s">
        <v>2713</v>
      </c>
      <c r="E9800" s="404">
        <v>12000</v>
      </c>
      <c r="F9800" s="170" t="s">
        <v>2712</v>
      </c>
      <c r="G9800" s="403" t="s">
        <v>2711</v>
      </c>
      <c r="H9800" s="170" t="s">
        <v>2710</v>
      </c>
      <c r="I9800" s="170" t="s">
        <v>2602</v>
      </c>
      <c r="J9800" s="155" t="s">
        <v>2597</v>
      </c>
      <c r="K9800" s="170">
        <v>2</v>
      </c>
      <c r="L9800" s="170">
        <v>12</v>
      </c>
      <c r="M9800" s="402">
        <v>146950.63</v>
      </c>
      <c r="N9800" s="170">
        <v>2</v>
      </c>
      <c r="O9800" s="170">
        <v>6</v>
      </c>
      <c r="P9800" s="402">
        <v>73306.8</v>
      </c>
    </row>
    <row r="9801" spans="1:16" x14ac:dyDescent="0.2">
      <c r="A9801" s="406" t="s">
        <v>2596</v>
      </c>
      <c r="B9801" s="403" t="s">
        <v>2595</v>
      </c>
      <c r="C9801" s="170" t="s">
        <v>2594</v>
      </c>
      <c r="D9801" s="405" t="s">
        <v>2709</v>
      </c>
      <c r="E9801" s="404">
        <v>6000</v>
      </c>
      <c r="F9801" s="170" t="s">
        <v>2708</v>
      </c>
      <c r="G9801" s="403" t="s">
        <v>2707</v>
      </c>
      <c r="H9801" s="170" t="s">
        <v>2706</v>
      </c>
      <c r="I9801" s="170" t="s">
        <v>2602</v>
      </c>
      <c r="J9801" s="155" t="s">
        <v>2706</v>
      </c>
      <c r="K9801" s="170">
        <v>2</v>
      </c>
      <c r="L9801" s="170">
        <v>12</v>
      </c>
      <c r="M9801" s="402">
        <v>74920.63</v>
      </c>
      <c r="N9801" s="170">
        <v>2</v>
      </c>
      <c r="O9801" s="170">
        <v>6</v>
      </c>
      <c r="P9801" s="402">
        <v>37306.800000000003</v>
      </c>
    </row>
    <row r="9802" spans="1:16" x14ac:dyDescent="0.2">
      <c r="A9802" s="406" t="s">
        <v>2596</v>
      </c>
      <c r="B9802" s="403" t="s">
        <v>2595</v>
      </c>
      <c r="C9802" s="170" t="s">
        <v>2594</v>
      </c>
      <c r="D9802" s="405" t="s">
        <v>2705</v>
      </c>
      <c r="E9802" s="404">
        <v>8000</v>
      </c>
      <c r="F9802" s="170" t="s">
        <v>2703</v>
      </c>
      <c r="G9802" s="403" t="s">
        <v>2702</v>
      </c>
      <c r="H9802" s="170" t="s">
        <v>2701</v>
      </c>
      <c r="I9802" s="170" t="s">
        <v>2602</v>
      </c>
      <c r="J9802" s="155" t="s">
        <v>2701</v>
      </c>
      <c r="K9802" s="170">
        <v>2</v>
      </c>
      <c r="L9802" s="170">
        <v>12</v>
      </c>
      <c r="M9802" s="402">
        <v>102034.21</v>
      </c>
      <c r="N9802" s="170"/>
      <c r="O9802" s="170"/>
      <c r="P9802" s="402"/>
    </row>
    <row r="9803" spans="1:16" x14ac:dyDescent="0.2">
      <c r="A9803" s="406" t="s">
        <v>2596</v>
      </c>
      <c r="B9803" s="403" t="s">
        <v>2595</v>
      </c>
      <c r="C9803" s="170" t="s">
        <v>2594</v>
      </c>
      <c r="D9803" s="405" t="s">
        <v>2704</v>
      </c>
      <c r="E9803" s="404">
        <v>9000</v>
      </c>
      <c r="F9803" s="170" t="s">
        <v>2703</v>
      </c>
      <c r="G9803" s="403" t="s">
        <v>2702</v>
      </c>
      <c r="H9803" s="170" t="s">
        <v>2701</v>
      </c>
      <c r="I9803" s="170" t="s">
        <v>2602</v>
      </c>
      <c r="J9803" s="155" t="s">
        <v>2701</v>
      </c>
      <c r="K9803" s="170">
        <v>1</v>
      </c>
      <c r="L9803" s="170">
        <v>1</v>
      </c>
      <c r="M9803" s="402">
        <v>4200</v>
      </c>
      <c r="N9803" s="170">
        <v>2</v>
      </c>
      <c r="O9803" s="170">
        <v>6</v>
      </c>
      <c r="P9803" s="402">
        <v>55306.8</v>
      </c>
    </row>
    <row r="9804" spans="1:16" x14ac:dyDescent="0.2">
      <c r="A9804" s="406" t="s">
        <v>2596</v>
      </c>
      <c r="B9804" s="403" t="s">
        <v>2595</v>
      </c>
      <c r="C9804" s="170" t="s">
        <v>2594</v>
      </c>
      <c r="D9804" s="405" t="s">
        <v>2700</v>
      </c>
      <c r="E9804" s="404">
        <v>6000</v>
      </c>
      <c r="F9804" s="170" t="s">
        <v>2699</v>
      </c>
      <c r="G9804" s="403" t="s">
        <v>2698</v>
      </c>
      <c r="H9804" s="170" t="s">
        <v>2697</v>
      </c>
      <c r="I9804" s="170" t="s">
        <v>2602</v>
      </c>
      <c r="J9804" s="155" t="s">
        <v>2696</v>
      </c>
      <c r="K9804" s="170">
        <v>2</v>
      </c>
      <c r="L9804" s="170">
        <v>12</v>
      </c>
      <c r="M9804" s="402">
        <v>74954.38</v>
      </c>
      <c r="N9804" s="170">
        <v>2</v>
      </c>
      <c r="O9804" s="170">
        <v>6</v>
      </c>
      <c r="P9804" s="402">
        <v>37306.800000000003</v>
      </c>
    </row>
    <row r="9805" spans="1:16" x14ac:dyDescent="0.2">
      <c r="A9805" s="406" t="s">
        <v>2596</v>
      </c>
      <c r="B9805" s="403" t="s">
        <v>2595</v>
      </c>
      <c r="C9805" s="170" t="s">
        <v>2594</v>
      </c>
      <c r="D9805" s="405" t="s">
        <v>2695</v>
      </c>
      <c r="E9805" s="404">
        <v>9000</v>
      </c>
      <c r="F9805" s="170" t="s">
        <v>2694</v>
      </c>
      <c r="G9805" s="403" t="s">
        <v>2693</v>
      </c>
      <c r="H9805" s="170" t="s">
        <v>2623</v>
      </c>
      <c r="I9805" s="170" t="s">
        <v>2602</v>
      </c>
      <c r="J9805" s="155" t="s">
        <v>2692</v>
      </c>
      <c r="K9805" s="170"/>
      <c r="L9805" s="170"/>
      <c r="M9805" s="402"/>
      <c r="N9805" s="170">
        <v>2</v>
      </c>
      <c r="O9805" s="170">
        <v>2</v>
      </c>
      <c r="P9805" s="402">
        <v>17535.599999999999</v>
      </c>
    </row>
    <row r="9806" spans="1:16" ht="22.5" x14ac:dyDescent="0.2">
      <c r="A9806" s="406" t="s">
        <v>2596</v>
      </c>
      <c r="B9806" s="403" t="s">
        <v>2595</v>
      </c>
      <c r="C9806" s="170" t="s">
        <v>2594</v>
      </c>
      <c r="D9806" s="405" t="s">
        <v>2649</v>
      </c>
      <c r="E9806" s="404">
        <v>3000</v>
      </c>
      <c r="F9806" s="170" t="s">
        <v>2691</v>
      </c>
      <c r="G9806" s="403" t="s">
        <v>2690</v>
      </c>
      <c r="H9806" s="170" t="s">
        <v>2689</v>
      </c>
      <c r="I9806" s="170" t="s">
        <v>2602</v>
      </c>
      <c r="J9806" s="155" t="s">
        <v>2689</v>
      </c>
      <c r="K9806" s="170">
        <v>3</v>
      </c>
      <c r="L9806" s="170">
        <v>12</v>
      </c>
      <c r="M9806" s="402">
        <v>42432.42</v>
      </c>
      <c r="N9806" s="170"/>
      <c r="O9806" s="170"/>
      <c r="P9806" s="402"/>
    </row>
    <row r="9807" spans="1:16" x14ac:dyDescent="0.2">
      <c r="A9807" s="406" t="s">
        <v>2596</v>
      </c>
      <c r="B9807" s="403" t="s">
        <v>2595</v>
      </c>
      <c r="C9807" s="170" t="s">
        <v>2594</v>
      </c>
      <c r="D9807" s="405" t="s">
        <v>2665</v>
      </c>
      <c r="E9807" s="404">
        <v>3500</v>
      </c>
      <c r="F9807" s="170" t="s">
        <v>2688</v>
      </c>
      <c r="G9807" s="403" t="s">
        <v>2687</v>
      </c>
      <c r="H9807" s="170" t="s">
        <v>2686</v>
      </c>
      <c r="I9807" s="170" t="s">
        <v>2589</v>
      </c>
      <c r="J9807" s="155" t="s">
        <v>2686</v>
      </c>
      <c r="K9807" s="170">
        <v>2</v>
      </c>
      <c r="L9807" s="170">
        <v>9</v>
      </c>
      <c r="M9807" s="402">
        <v>32549.480000000003</v>
      </c>
      <c r="N9807" s="170"/>
      <c r="O9807" s="170"/>
      <c r="P9807" s="402"/>
    </row>
    <row r="9808" spans="1:16" ht="22.5" x14ac:dyDescent="0.2">
      <c r="A9808" s="406" t="s">
        <v>2596</v>
      </c>
      <c r="B9808" s="403" t="s">
        <v>2595</v>
      </c>
      <c r="C9808" s="170" t="s">
        <v>2594</v>
      </c>
      <c r="D9808" s="405" t="s">
        <v>2685</v>
      </c>
      <c r="E9808" s="404">
        <v>4000</v>
      </c>
      <c r="F9808" s="170" t="s">
        <v>2684</v>
      </c>
      <c r="G9808" s="403" t="s">
        <v>2683</v>
      </c>
      <c r="H9808" s="170" t="s">
        <v>2682</v>
      </c>
      <c r="I9808" s="170" t="s">
        <v>2602</v>
      </c>
      <c r="J9808" s="155" t="s">
        <v>2638</v>
      </c>
      <c r="K9808" s="170"/>
      <c r="L9808" s="170"/>
      <c r="M9808" s="402"/>
      <c r="N9808" s="170">
        <v>2</v>
      </c>
      <c r="O9808" s="170">
        <v>5</v>
      </c>
      <c r="P9808" s="402">
        <v>20555.669999999998</v>
      </c>
    </row>
    <row r="9809" spans="1:16" x14ac:dyDescent="0.2">
      <c r="A9809" s="406" t="s">
        <v>2596</v>
      </c>
      <c r="B9809" s="403" t="s">
        <v>2595</v>
      </c>
      <c r="C9809" s="170" t="s">
        <v>2594</v>
      </c>
      <c r="D9809" s="405" t="s">
        <v>2681</v>
      </c>
      <c r="E9809" s="404">
        <v>4000</v>
      </c>
      <c r="F9809" s="170" t="s">
        <v>2680</v>
      </c>
      <c r="G9809" s="403" t="s">
        <v>2679</v>
      </c>
      <c r="H9809" s="170" t="s">
        <v>2678</v>
      </c>
      <c r="I9809" s="170" t="s">
        <v>2589</v>
      </c>
      <c r="J9809" s="155" t="s">
        <v>2677</v>
      </c>
      <c r="K9809" s="170">
        <v>2</v>
      </c>
      <c r="L9809" s="170">
        <v>12</v>
      </c>
      <c r="M9809" s="402">
        <v>43752.409999999996</v>
      </c>
      <c r="N9809" s="170">
        <v>2</v>
      </c>
      <c r="O9809" s="170">
        <v>6</v>
      </c>
      <c r="P9809" s="402">
        <v>13855.63</v>
      </c>
    </row>
    <row r="9810" spans="1:16" x14ac:dyDescent="0.2">
      <c r="A9810" s="406" t="s">
        <v>2596</v>
      </c>
      <c r="B9810" s="403" t="s">
        <v>2595</v>
      </c>
      <c r="C9810" s="170" t="s">
        <v>2594</v>
      </c>
      <c r="D9810" s="405" t="s">
        <v>2676</v>
      </c>
      <c r="E9810" s="404">
        <v>7000</v>
      </c>
      <c r="F9810" s="170" t="s">
        <v>2675</v>
      </c>
      <c r="G9810" s="403" t="s">
        <v>2674</v>
      </c>
      <c r="H9810" s="170" t="s">
        <v>2673</v>
      </c>
      <c r="I9810" s="170" t="s">
        <v>2602</v>
      </c>
      <c r="J9810" s="155" t="s">
        <v>2673</v>
      </c>
      <c r="K9810" s="170">
        <v>1</v>
      </c>
      <c r="L9810" s="170">
        <v>2</v>
      </c>
      <c r="M9810" s="402">
        <v>11198.3</v>
      </c>
      <c r="N9810" s="170">
        <v>2</v>
      </c>
      <c r="O9810" s="170">
        <v>6</v>
      </c>
      <c r="P9810" s="402">
        <v>43306.8</v>
      </c>
    </row>
    <row r="9811" spans="1:16" x14ac:dyDescent="0.2">
      <c r="A9811" s="406" t="s">
        <v>2596</v>
      </c>
      <c r="B9811" s="403" t="s">
        <v>2595</v>
      </c>
      <c r="C9811" s="170" t="s">
        <v>2594</v>
      </c>
      <c r="D9811" s="405" t="s">
        <v>2672</v>
      </c>
      <c r="E9811" s="404">
        <v>9000</v>
      </c>
      <c r="F9811" s="170" t="s">
        <v>2671</v>
      </c>
      <c r="G9811" s="403" t="s">
        <v>2670</v>
      </c>
      <c r="H9811" s="170" t="s">
        <v>2669</v>
      </c>
      <c r="I9811" s="170" t="s">
        <v>2602</v>
      </c>
      <c r="J9811" s="155" t="s">
        <v>2668</v>
      </c>
      <c r="K9811" s="170">
        <v>2</v>
      </c>
      <c r="L9811" s="170">
        <v>11</v>
      </c>
      <c r="M9811" s="402">
        <v>104613.76999999999</v>
      </c>
      <c r="N9811" s="170"/>
      <c r="O9811" s="170"/>
      <c r="P9811" s="402"/>
    </row>
    <row r="9812" spans="1:16" x14ac:dyDescent="0.2">
      <c r="A9812" s="406" t="s">
        <v>2596</v>
      </c>
      <c r="B9812" s="403" t="s">
        <v>2595</v>
      </c>
      <c r="C9812" s="170" t="s">
        <v>2594</v>
      </c>
      <c r="D9812" s="405" t="s">
        <v>2630</v>
      </c>
      <c r="E9812" s="404">
        <v>9000</v>
      </c>
      <c r="F9812" s="170" t="s">
        <v>2667</v>
      </c>
      <c r="G9812" s="403" t="s">
        <v>2666</v>
      </c>
      <c r="H9812" s="170" t="s">
        <v>2627</v>
      </c>
      <c r="I9812" s="170" t="s">
        <v>2602</v>
      </c>
      <c r="J9812" s="155" t="s">
        <v>2627</v>
      </c>
      <c r="K9812" s="170">
        <v>4</v>
      </c>
      <c r="L9812" s="170">
        <v>12</v>
      </c>
      <c r="M9812" s="402">
        <v>110772.92</v>
      </c>
      <c r="N9812" s="170"/>
      <c r="O9812" s="170">
        <v>1</v>
      </c>
      <c r="P9812" s="402">
        <v>14667.8</v>
      </c>
    </row>
    <row r="9813" spans="1:16" x14ac:dyDescent="0.2">
      <c r="A9813" s="406" t="s">
        <v>2596</v>
      </c>
      <c r="B9813" s="403" t="s">
        <v>2595</v>
      </c>
      <c r="C9813" s="170" t="s">
        <v>2594</v>
      </c>
      <c r="D9813" s="405" t="s">
        <v>2665</v>
      </c>
      <c r="E9813" s="404">
        <v>3500</v>
      </c>
      <c r="F9813" s="170" t="s">
        <v>2664</v>
      </c>
      <c r="G9813" s="403" t="s">
        <v>2663</v>
      </c>
      <c r="H9813" s="170" t="s">
        <v>2662</v>
      </c>
      <c r="I9813" s="170" t="s">
        <v>2602</v>
      </c>
      <c r="J9813" s="155" t="s">
        <v>2661</v>
      </c>
      <c r="K9813" s="170">
        <v>1</v>
      </c>
      <c r="L9813" s="170">
        <v>2</v>
      </c>
      <c r="M9813" s="402">
        <v>7628.3</v>
      </c>
      <c r="N9813" s="170">
        <v>2</v>
      </c>
      <c r="O9813" s="170">
        <v>6</v>
      </c>
      <c r="P9813" s="402">
        <v>22288.57</v>
      </c>
    </row>
    <row r="9814" spans="1:16" x14ac:dyDescent="0.2">
      <c r="A9814" s="406" t="s">
        <v>2596</v>
      </c>
      <c r="B9814" s="403" t="s">
        <v>2595</v>
      </c>
      <c r="C9814" s="170" t="s">
        <v>2594</v>
      </c>
      <c r="D9814" s="405" t="s">
        <v>2660</v>
      </c>
      <c r="E9814" s="404">
        <v>9000</v>
      </c>
      <c r="F9814" s="170" t="s">
        <v>2659</v>
      </c>
      <c r="G9814" s="403" t="s">
        <v>2658</v>
      </c>
      <c r="H9814" s="170" t="s">
        <v>2608</v>
      </c>
      <c r="I9814" s="170" t="s">
        <v>2602</v>
      </c>
      <c r="J9814" s="155" t="s">
        <v>2608</v>
      </c>
      <c r="K9814" s="170"/>
      <c r="L9814" s="170"/>
      <c r="M9814" s="402"/>
      <c r="N9814" s="170">
        <v>2</v>
      </c>
      <c r="O9814" s="170">
        <v>2</v>
      </c>
      <c r="P9814" s="402">
        <v>16635.599999999999</v>
      </c>
    </row>
    <row r="9815" spans="1:16" x14ac:dyDescent="0.2">
      <c r="A9815" s="406" t="s">
        <v>2596</v>
      </c>
      <c r="B9815" s="403" t="s">
        <v>2595</v>
      </c>
      <c r="C9815" s="170" t="s">
        <v>2594</v>
      </c>
      <c r="D9815" s="405" t="s">
        <v>2657</v>
      </c>
      <c r="E9815" s="404">
        <v>12000</v>
      </c>
      <c r="F9815" s="170" t="s">
        <v>2656</v>
      </c>
      <c r="G9815" s="403" t="s">
        <v>2655</v>
      </c>
      <c r="H9815" s="170" t="s">
        <v>2654</v>
      </c>
      <c r="I9815" s="170" t="s">
        <v>2602</v>
      </c>
      <c r="J9815" s="155" t="s">
        <v>2653</v>
      </c>
      <c r="K9815" s="170">
        <v>2</v>
      </c>
      <c r="L9815" s="170">
        <v>12</v>
      </c>
      <c r="M9815" s="402">
        <v>146948.96999999997</v>
      </c>
      <c r="N9815" s="170">
        <v>2</v>
      </c>
      <c r="O9815" s="170">
        <v>6</v>
      </c>
      <c r="P9815" s="402">
        <v>72661.8</v>
      </c>
    </row>
    <row r="9816" spans="1:16" x14ac:dyDescent="0.2">
      <c r="A9816" s="406" t="s">
        <v>2596</v>
      </c>
      <c r="B9816" s="403" t="s">
        <v>2595</v>
      </c>
      <c r="C9816" s="170" t="s">
        <v>2594</v>
      </c>
      <c r="D9816" s="405" t="s">
        <v>2652</v>
      </c>
      <c r="E9816" s="404">
        <v>3500</v>
      </c>
      <c r="F9816" s="170" t="s">
        <v>2651</v>
      </c>
      <c r="G9816" s="403" t="s">
        <v>2650</v>
      </c>
      <c r="H9816" s="170" t="s">
        <v>3</v>
      </c>
      <c r="I9816" s="170" t="s">
        <v>3</v>
      </c>
      <c r="J9816" s="155" t="s">
        <v>3</v>
      </c>
      <c r="K9816" s="170"/>
      <c r="L9816" s="170"/>
      <c r="M9816" s="402"/>
      <c r="N9816" s="170">
        <v>2</v>
      </c>
      <c r="O9816" s="170">
        <v>2</v>
      </c>
      <c r="P9816" s="402">
        <v>5370.97</v>
      </c>
    </row>
    <row r="9817" spans="1:16" x14ac:dyDescent="0.2">
      <c r="A9817" s="406" t="s">
        <v>2596</v>
      </c>
      <c r="B9817" s="403" t="s">
        <v>2595</v>
      </c>
      <c r="C9817" s="170" t="s">
        <v>2594</v>
      </c>
      <c r="D9817" s="405" t="s">
        <v>2649</v>
      </c>
      <c r="E9817" s="404">
        <v>3500</v>
      </c>
      <c r="F9817" s="170" t="s">
        <v>2648</v>
      </c>
      <c r="G9817" s="403" t="s">
        <v>2647</v>
      </c>
      <c r="H9817" s="170" t="s">
        <v>2633</v>
      </c>
      <c r="I9817" s="170" t="s">
        <v>2632</v>
      </c>
      <c r="J9817" s="155" t="s">
        <v>2631</v>
      </c>
      <c r="K9817" s="170">
        <v>3</v>
      </c>
      <c r="L9817" s="170">
        <v>5</v>
      </c>
      <c r="M9817" s="402">
        <v>18387.419999999998</v>
      </c>
      <c r="N9817" s="170">
        <v>2</v>
      </c>
      <c r="O9817" s="170">
        <v>6</v>
      </c>
      <c r="P9817" s="402">
        <v>22306.799999999999</v>
      </c>
    </row>
    <row r="9818" spans="1:16" ht="22.5" x14ac:dyDescent="0.2">
      <c r="A9818" s="406" t="s">
        <v>2596</v>
      </c>
      <c r="B9818" s="403" t="s">
        <v>2595</v>
      </c>
      <c r="C9818" s="170" t="s">
        <v>2594</v>
      </c>
      <c r="D9818" s="405" t="s">
        <v>2646</v>
      </c>
      <c r="E9818" s="404">
        <v>7000</v>
      </c>
      <c r="F9818" s="170" t="s">
        <v>2645</v>
      </c>
      <c r="G9818" s="403" t="s">
        <v>2644</v>
      </c>
      <c r="H9818" s="170" t="s">
        <v>2643</v>
      </c>
      <c r="I9818" s="170" t="s">
        <v>2589</v>
      </c>
      <c r="J9818" s="155" t="s">
        <v>2642</v>
      </c>
      <c r="K9818" s="170">
        <v>2</v>
      </c>
      <c r="L9818" s="170">
        <v>4</v>
      </c>
      <c r="M9818" s="402">
        <v>25509.939999999995</v>
      </c>
      <c r="N9818" s="170">
        <v>2</v>
      </c>
      <c r="O9818" s="170">
        <v>6</v>
      </c>
      <c r="P9818" s="402">
        <v>43306.8</v>
      </c>
    </row>
    <row r="9819" spans="1:16" ht="22.5" x14ac:dyDescent="0.2">
      <c r="A9819" s="406" t="s">
        <v>2596</v>
      </c>
      <c r="B9819" s="403" t="s">
        <v>2595</v>
      </c>
      <c r="C9819" s="170" t="s">
        <v>2594</v>
      </c>
      <c r="D9819" s="405" t="s">
        <v>2641</v>
      </c>
      <c r="E9819" s="404">
        <v>6000</v>
      </c>
      <c r="F9819" s="170" t="s">
        <v>2640</v>
      </c>
      <c r="G9819" s="403" t="s">
        <v>2639</v>
      </c>
      <c r="H9819" s="170" t="s">
        <v>2614</v>
      </c>
      <c r="I9819" s="170" t="s">
        <v>2614</v>
      </c>
      <c r="J9819" s="155" t="s">
        <v>2638</v>
      </c>
      <c r="K9819" s="170">
        <v>2</v>
      </c>
      <c r="L9819" s="170">
        <v>8</v>
      </c>
      <c r="M9819" s="402">
        <v>48599.92</v>
      </c>
      <c r="N9819" s="170"/>
      <c r="O9819" s="170"/>
      <c r="P9819" s="402"/>
    </row>
    <row r="9820" spans="1:16" x14ac:dyDescent="0.2">
      <c r="A9820" s="406" t="s">
        <v>2596</v>
      </c>
      <c r="B9820" s="403" t="s">
        <v>2595</v>
      </c>
      <c r="C9820" s="170" t="s">
        <v>2594</v>
      </c>
      <c r="D9820" s="405" t="s">
        <v>2636</v>
      </c>
      <c r="E9820" s="404">
        <v>4000</v>
      </c>
      <c r="F9820" s="170" t="s">
        <v>2635</v>
      </c>
      <c r="G9820" s="403" t="s">
        <v>2634</v>
      </c>
      <c r="H9820" s="170" t="s">
        <v>2633</v>
      </c>
      <c r="I9820" s="170" t="s">
        <v>2632</v>
      </c>
      <c r="J9820" s="155" t="s">
        <v>2637</v>
      </c>
      <c r="K9820" s="170">
        <v>2</v>
      </c>
      <c r="L9820" s="170">
        <v>5</v>
      </c>
      <c r="M9820" s="402">
        <v>20720.730000000003</v>
      </c>
      <c r="N9820" s="170">
        <v>2</v>
      </c>
      <c r="O9820" s="170">
        <v>6</v>
      </c>
      <c r="P9820" s="402">
        <v>25306.799999999999</v>
      </c>
    </row>
    <row r="9821" spans="1:16" x14ac:dyDescent="0.2">
      <c r="A9821" s="406" t="s">
        <v>2596</v>
      </c>
      <c r="B9821" s="403" t="s">
        <v>2595</v>
      </c>
      <c r="C9821" s="170" t="s">
        <v>2594</v>
      </c>
      <c r="D9821" s="405" t="s">
        <v>2636</v>
      </c>
      <c r="E9821" s="404">
        <v>3000</v>
      </c>
      <c r="F9821" s="170" t="s">
        <v>2635</v>
      </c>
      <c r="G9821" s="403" t="s">
        <v>2634</v>
      </c>
      <c r="H9821" s="170" t="s">
        <v>2633</v>
      </c>
      <c r="I9821" s="170" t="s">
        <v>2632</v>
      </c>
      <c r="J9821" s="155" t="s">
        <v>2631</v>
      </c>
      <c r="K9821" s="170">
        <v>2</v>
      </c>
      <c r="L9821" s="170">
        <v>8</v>
      </c>
      <c r="M9821" s="402">
        <v>27220.800000000003</v>
      </c>
      <c r="N9821" s="170"/>
      <c r="O9821" s="170"/>
      <c r="P9821" s="402"/>
    </row>
    <row r="9822" spans="1:16" x14ac:dyDescent="0.2">
      <c r="A9822" s="406" t="s">
        <v>2596</v>
      </c>
      <c r="B9822" s="403" t="s">
        <v>2595</v>
      </c>
      <c r="C9822" s="170" t="s">
        <v>2594</v>
      </c>
      <c r="D9822" s="405" t="s">
        <v>2630</v>
      </c>
      <c r="E9822" s="404">
        <v>9000</v>
      </c>
      <c r="F9822" s="170" t="s">
        <v>2629</v>
      </c>
      <c r="G9822" s="403" t="s">
        <v>2628</v>
      </c>
      <c r="H9822" s="170" t="s">
        <v>2627</v>
      </c>
      <c r="I9822" s="170" t="s">
        <v>2602</v>
      </c>
      <c r="J9822" s="155" t="s">
        <v>2627</v>
      </c>
      <c r="K9822" s="170"/>
      <c r="L9822" s="170"/>
      <c r="M9822" s="402"/>
      <c r="N9822" s="170">
        <v>2</v>
      </c>
      <c r="O9822" s="170">
        <v>5</v>
      </c>
      <c r="P9822" s="402">
        <v>38833.199999999997</v>
      </c>
    </row>
    <row r="9823" spans="1:16" ht="22.5" x14ac:dyDescent="0.2">
      <c r="A9823" s="406" t="s">
        <v>2596</v>
      </c>
      <c r="B9823" s="403" t="s">
        <v>2595</v>
      </c>
      <c r="C9823" s="170" t="s">
        <v>2594</v>
      </c>
      <c r="D9823" s="405" t="s">
        <v>2626</v>
      </c>
      <c r="E9823" s="404">
        <v>12000</v>
      </c>
      <c r="F9823" s="170" t="s">
        <v>2625</v>
      </c>
      <c r="G9823" s="403" t="s">
        <v>2624</v>
      </c>
      <c r="H9823" s="170" t="s">
        <v>2623</v>
      </c>
      <c r="I9823" s="170" t="s">
        <v>2602</v>
      </c>
      <c r="J9823" s="155" t="s">
        <v>2622</v>
      </c>
      <c r="K9823" s="170">
        <v>2</v>
      </c>
      <c r="L9823" s="170">
        <v>12</v>
      </c>
      <c r="M9823" s="402">
        <v>146752.29999999999</v>
      </c>
      <c r="N9823" s="170">
        <v>2</v>
      </c>
      <c r="O9823" s="170">
        <v>6</v>
      </c>
      <c r="P9823" s="402">
        <v>73306.8</v>
      </c>
    </row>
    <row r="9824" spans="1:16" ht="22.5" x14ac:dyDescent="0.2">
      <c r="A9824" s="406" t="s">
        <v>2596</v>
      </c>
      <c r="B9824" s="403" t="s">
        <v>2595</v>
      </c>
      <c r="C9824" s="170" t="s">
        <v>2594</v>
      </c>
      <c r="D9824" s="405" t="s">
        <v>2593</v>
      </c>
      <c r="E9824" s="404">
        <v>5000</v>
      </c>
      <c r="F9824" s="170" t="s">
        <v>2621</v>
      </c>
      <c r="G9824" s="403" t="s">
        <v>2620</v>
      </c>
      <c r="H9824" s="170" t="s">
        <v>2619</v>
      </c>
      <c r="I9824" s="170" t="s">
        <v>3</v>
      </c>
      <c r="J9824" s="155" t="s">
        <v>2618</v>
      </c>
      <c r="K9824" s="170">
        <v>2</v>
      </c>
      <c r="L9824" s="170">
        <v>12</v>
      </c>
      <c r="M9824" s="402">
        <v>62986.680000000008</v>
      </c>
      <c r="N9824" s="170">
        <v>2</v>
      </c>
      <c r="O9824" s="170">
        <v>6</v>
      </c>
      <c r="P9824" s="402">
        <v>31306.799999999999</v>
      </c>
    </row>
    <row r="9825" spans="1:16" x14ac:dyDescent="0.2">
      <c r="A9825" s="406" t="s">
        <v>2596</v>
      </c>
      <c r="B9825" s="403" t="s">
        <v>2595</v>
      </c>
      <c r="C9825" s="170" t="s">
        <v>2594</v>
      </c>
      <c r="D9825" s="405" t="s">
        <v>2617</v>
      </c>
      <c r="E9825" s="404">
        <v>5000</v>
      </c>
      <c r="F9825" s="170" t="s">
        <v>2616</v>
      </c>
      <c r="G9825" s="403" t="s">
        <v>2615</v>
      </c>
      <c r="H9825" s="170" t="s">
        <v>2614</v>
      </c>
      <c r="I9825" s="170" t="s">
        <v>2589</v>
      </c>
      <c r="J9825" s="155" t="s">
        <v>2613</v>
      </c>
      <c r="K9825" s="170">
        <v>2</v>
      </c>
      <c r="L9825" s="170">
        <v>12</v>
      </c>
      <c r="M9825" s="402">
        <v>62989.8</v>
      </c>
      <c r="N9825" s="170">
        <v>2</v>
      </c>
      <c r="O9825" s="170">
        <v>6</v>
      </c>
      <c r="P9825" s="402">
        <v>31306.799999999999</v>
      </c>
    </row>
    <row r="9826" spans="1:16" x14ac:dyDescent="0.2">
      <c r="A9826" s="406" t="s">
        <v>2596</v>
      </c>
      <c r="B9826" s="403" t="s">
        <v>2595</v>
      </c>
      <c r="C9826" s="170" t="s">
        <v>2594</v>
      </c>
      <c r="D9826" s="405" t="s">
        <v>2612</v>
      </c>
      <c r="E9826" s="404">
        <v>9000</v>
      </c>
      <c r="F9826" s="170" t="s">
        <v>2611</v>
      </c>
      <c r="G9826" s="403" t="s">
        <v>2610</v>
      </c>
      <c r="H9826" s="170" t="s">
        <v>2609</v>
      </c>
      <c r="I9826" s="170" t="s">
        <v>2602</v>
      </c>
      <c r="J9826" s="155" t="s">
        <v>2608</v>
      </c>
      <c r="K9826" s="170">
        <v>2</v>
      </c>
      <c r="L9826" s="170">
        <v>12</v>
      </c>
      <c r="M9826" s="402">
        <v>110989.8</v>
      </c>
      <c r="N9826" s="170">
        <v>2</v>
      </c>
      <c r="O9826" s="170">
        <v>6</v>
      </c>
      <c r="P9826" s="402">
        <v>55306.8</v>
      </c>
    </row>
    <row r="9827" spans="1:16" x14ac:dyDescent="0.2">
      <c r="A9827" s="406" t="s">
        <v>2596</v>
      </c>
      <c r="B9827" s="403" t="s">
        <v>2595</v>
      </c>
      <c r="C9827" s="170" t="s">
        <v>2594</v>
      </c>
      <c r="D9827" s="405" t="s">
        <v>2607</v>
      </c>
      <c r="E9827" s="404">
        <v>6000</v>
      </c>
      <c r="F9827" s="170" t="s">
        <v>2605</v>
      </c>
      <c r="G9827" s="403" t="s">
        <v>2604</v>
      </c>
      <c r="H9827" s="170" t="s">
        <v>2603</v>
      </c>
      <c r="I9827" s="170" t="s">
        <v>2602</v>
      </c>
      <c r="J9827" s="155" t="s">
        <v>2597</v>
      </c>
      <c r="K9827" s="170">
        <v>2</v>
      </c>
      <c r="L9827" s="170">
        <v>12</v>
      </c>
      <c r="M9827" s="402">
        <v>74834.38</v>
      </c>
      <c r="N9827" s="170">
        <v>1</v>
      </c>
      <c r="O9827" s="170">
        <v>3</v>
      </c>
      <c r="P9827" s="402">
        <v>9034.83</v>
      </c>
    </row>
    <row r="9828" spans="1:16" x14ac:dyDescent="0.2">
      <c r="A9828" s="406" t="s">
        <v>2596</v>
      </c>
      <c r="B9828" s="403" t="s">
        <v>2595</v>
      </c>
      <c r="C9828" s="170" t="s">
        <v>2594</v>
      </c>
      <c r="D9828" s="405" t="s">
        <v>2606</v>
      </c>
      <c r="E9828" s="404">
        <v>7000</v>
      </c>
      <c r="F9828" s="170" t="s">
        <v>2605</v>
      </c>
      <c r="G9828" s="403" t="s">
        <v>2604</v>
      </c>
      <c r="H9828" s="170" t="s">
        <v>2603</v>
      </c>
      <c r="I9828" s="170" t="s">
        <v>2602</v>
      </c>
      <c r="J9828" s="155" t="s">
        <v>2597</v>
      </c>
      <c r="K9828" s="170"/>
      <c r="L9828" s="170"/>
      <c r="M9828" s="402"/>
      <c r="N9828" s="170">
        <v>2</v>
      </c>
      <c r="O9828" s="170">
        <v>5</v>
      </c>
      <c r="P9828" s="402">
        <v>35071.97</v>
      </c>
    </row>
    <row r="9829" spans="1:16" x14ac:dyDescent="0.2">
      <c r="A9829" s="406" t="s">
        <v>2596</v>
      </c>
      <c r="B9829" s="403" t="s">
        <v>2595</v>
      </c>
      <c r="C9829" s="170" t="s">
        <v>2594</v>
      </c>
      <c r="D9829" s="405" t="s">
        <v>2601</v>
      </c>
      <c r="E9829" s="404">
        <v>7000</v>
      </c>
      <c r="F9829" s="170" t="s">
        <v>2600</v>
      </c>
      <c r="G9829" s="403" t="s">
        <v>2599</v>
      </c>
      <c r="H9829" s="170" t="s">
        <v>2598</v>
      </c>
      <c r="I9829" s="170" t="s">
        <v>2589</v>
      </c>
      <c r="J9829" s="155" t="s">
        <v>2597</v>
      </c>
      <c r="K9829" s="170">
        <v>2</v>
      </c>
      <c r="L9829" s="170">
        <v>8</v>
      </c>
      <c r="M9829" s="402">
        <v>61698.03</v>
      </c>
      <c r="N9829" s="170"/>
      <c r="O9829" s="170"/>
      <c r="P9829" s="402"/>
    </row>
    <row r="9830" spans="1:16" ht="12" thickBot="1" x14ac:dyDescent="0.25">
      <c r="A9830" s="406" t="s">
        <v>2596</v>
      </c>
      <c r="B9830" s="403" t="s">
        <v>2595</v>
      </c>
      <c r="C9830" s="170" t="s">
        <v>2594</v>
      </c>
      <c r="D9830" s="405" t="s">
        <v>2593</v>
      </c>
      <c r="E9830" s="404">
        <v>5000</v>
      </c>
      <c r="F9830" s="170" t="s">
        <v>2592</v>
      </c>
      <c r="G9830" s="403" t="s">
        <v>2591</v>
      </c>
      <c r="H9830" s="170" t="s">
        <v>2590</v>
      </c>
      <c r="I9830" s="170" t="s">
        <v>2589</v>
      </c>
      <c r="J9830" s="155" t="s">
        <v>2588</v>
      </c>
      <c r="K9830" s="170">
        <v>2</v>
      </c>
      <c r="L9830" s="170">
        <v>12</v>
      </c>
      <c r="M9830" s="402">
        <v>62360.29</v>
      </c>
      <c r="N9830" s="170">
        <v>2</v>
      </c>
      <c r="O9830" s="170">
        <v>6</v>
      </c>
      <c r="P9830" s="402">
        <v>31306.799999999999</v>
      </c>
    </row>
    <row r="9831" spans="1:16" s="390" customFormat="1" ht="12" thickBot="1" x14ac:dyDescent="0.25">
      <c r="A9831" s="401"/>
      <c r="B9831" s="399"/>
      <c r="C9831" s="399"/>
      <c r="D9831" s="398"/>
      <c r="E9831" s="400"/>
      <c r="F9831" s="399"/>
      <c r="G9831" s="398"/>
      <c r="H9831" s="398"/>
      <c r="I9831" s="397"/>
      <c r="J9831" s="396"/>
      <c r="K9831" s="395"/>
      <c r="L9831" s="394"/>
      <c r="M9831" s="391">
        <f>+SUM(M9517:M9830)</f>
        <v>16014181.270000011</v>
      </c>
      <c r="N9831" s="393"/>
      <c r="O9831" s="392"/>
      <c r="P9831" s="391">
        <f>+SUM(P9517:P9830)</f>
        <v>9487517.3199999891</v>
      </c>
    </row>
    <row r="9832" spans="1:16" ht="22.5" x14ac:dyDescent="0.2">
      <c r="A9832" s="386" t="s">
        <v>2587</v>
      </c>
      <c r="M9832" s="389"/>
      <c r="P9832" s="388"/>
    </row>
    <row r="9833" spans="1:16" x14ac:dyDescent="0.2">
      <c r="M9833" s="387"/>
      <c r="P9833" s="387"/>
    </row>
  </sheetData>
  <autoFilter ref="A13:V2672" xr:uid="{9A5B33E4-1D61-40E2-A3E0-E1362D570DD5}"/>
  <mergeCells count="49">
    <mergeCell ref="A7639:P7639"/>
    <mergeCell ref="A7130:P7130"/>
    <mergeCell ref="A9510:P9510"/>
    <mergeCell ref="A7640:P7640"/>
    <mergeCell ref="A7641:P7641"/>
    <mergeCell ref="A7644:E7644"/>
    <mergeCell ref="F7644:J7644"/>
    <mergeCell ref="K7644:M7644"/>
    <mergeCell ref="N7644:P7644"/>
    <mergeCell ref="A7131:P7131"/>
    <mergeCell ref="A7134:E7134"/>
    <mergeCell ref="F7134:J7134"/>
    <mergeCell ref="K7134:M7134"/>
    <mergeCell ref="N7134:P7134"/>
    <mergeCell ref="A9511:P9511"/>
    <mergeCell ref="A9512:P9512"/>
    <mergeCell ref="A9515:E9515"/>
    <mergeCell ref="F9515:J9515"/>
    <mergeCell ref="K9515:M9515"/>
    <mergeCell ref="N9515:P9515"/>
    <mergeCell ref="A4:P4"/>
    <mergeCell ref="A7129:P7129"/>
    <mergeCell ref="A6921:P6921"/>
    <mergeCell ref="A6922:P6922"/>
    <mergeCell ref="A6925:E6925"/>
    <mergeCell ref="F6925:J6925"/>
    <mergeCell ref="K6925:M6925"/>
    <mergeCell ref="N6925:P6925"/>
    <mergeCell ref="A6920:P6920"/>
    <mergeCell ref="A2858:P2858"/>
    <mergeCell ref="A2859:P2859"/>
    <mergeCell ref="A2862:E2862"/>
    <mergeCell ref="F2862:J2862"/>
    <mergeCell ref="K2862:M2862"/>
    <mergeCell ref="N2862:P2862"/>
    <mergeCell ref="A2857:P2857"/>
    <mergeCell ref="A2678:P2678"/>
    <mergeCell ref="A2679:P2679"/>
    <mergeCell ref="A2680:P2680"/>
    <mergeCell ref="A2683:E2683"/>
    <mergeCell ref="F2683:J2683"/>
    <mergeCell ref="K2683:M2683"/>
    <mergeCell ref="N2683:P2683"/>
    <mergeCell ref="A6:P6"/>
    <mergeCell ref="K12:M12"/>
    <mergeCell ref="N12:P12"/>
    <mergeCell ref="A12:E12"/>
    <mergeCell ref="F12:J12"/>
    <mergeCell ref="A8:P8"/>
  </mergeCells>
  <conditionalFormatting sqref="G15:G1881">
    <cfRule type="duplicateValues" dxfId="15" priority="16"/>
  </conditionalFormatting>
  <conditionalFormatting sqref="G1884:G2001">
    <cfRule type="duplicateValues" dxfId="14" priority="15"/>
  </conditionalFormatting>
  <conditionalFormatting sqref="G2002">
    <cfRule type="duplicateValues" dxfId="13" priority="14"/>
  </conditionalFormatting>
  <conditionalFormatting sqref="G2154">
    <cfRule type="duplicateValues" dxfId="12" priority="13"/>
  </conditionalFormatting>
  <conditionalFormatting sqref="G2003">
    <cfRule type="duplicateValues" dxfId="11" priority="12"/>
  </conditionalFormatting>
  <conditionalFormatting sqref="G2004">
    <cfRule type="duplicateValues" dxfId="10" priority="11"/>
  </conditionalFormatting>
  <conditionalFormatting sqref="G2005">
    <cfRule type="duplicateValues" dxfId="9" priority="10"/>
  </conditionalFormatting>
  <conditionalFormatting sqref="G2006:G2032">
    <cfRule type="duplicateValues" dxfId="8" priority="9"/>
  </conditionalFormatting>
  <conditionalFormatting sqref="G2033:G2054">
    <cfRule type="duplicateValues" dxfId="7" priority="8"/>
  </conditionalFormatting>
  <conditionalFormatting sqref="G2055:G2153">
    <cfRule type="duplicateValues" dxfId="6" priority="7"/>
  </conditionalFormatting>
  <conditionalFormatting sqref="G2155:G2191">
    <cfRule type="duplicateValues" dxfId="5" priority="6"/>
  </conditionalFormatting>
  <conditionalFormatting sqref="G2192:G2193 G2195:G2199 G2233:G2240 G2249:G2251 G2243:G2246 G2253:G2259 G2261 G2271:G2294">
    <cfRule type="duplicateValues" dxfId="4" priority="5"/>
  </conditionalFormatting>
  <conditionalFormatting sqref="G1883">
    <cfRule type="duplicateValues" dxfId="3" priority="4"/>
  </conditionalFormatting>
  <conditionalFormatting sqref="G1882">
    <cfRule type="duplicateValues" dxfId="2" priority="3"/>
  </conditionalFormatting>
  <conditionalFormatting sqref="G7646:G9502">
    <cfRule type="duplicateValues" dxfId="1" priority="2"/>
  </conditionalFormatting>
  <conditionalFormatting sqref="G7136:G7632">
    <cfRule type="duplicateValues" dxfId="0" priority="1"/>
  </conditionalFormatting>
  <printOptions horizontalCentered="1"/>
  <pageMargins left="0.25" right="0.25" top="0.75" bottom="0.75" header="0.3" footer="0.3"/>
  <pageSetup paperSize="9" scale="10"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rowBreaks count="1" manualBreakCount="1">
    <brk id="267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2D816-06F2-4B14-8804-754ADBC9B4BC}">
  <sheetPr>
    <pageSetUpPr fitToPage="1"/>
  </sheetPr>
  <dimension ref="A1:S504"/>
  <sheetViews>
    <sheetView topLeftCell="A3" zoomScale="68" zoomScaleNormal="68" zoomScaleSheetLayoutView="100" zoomScalePageLayoutView="55" workbookViewId="0">
      <selection activeCell="A10" sqref="A10"/>
    </sheetView>
  </sheetViews>
  <sheetFormatPr baseColWidth="10" defaultColWidth="11.42578125" defaultRowHeight="12" x14ac:dyDescent="0.2"/>
  <cols>
    <col min="1" max="3" width="18.7109375" style="478" customWidth="1"/>
    <col min="4" max="4" width="13" style="479" bestFit="1" customWidth="1"/>
    <col min="5" max="5" width="14.7109375" style="479" customWidth="1"/>
    <col min="6" max="6" width="17.85546875" style="479" bestFit="1" customWidth="1"/>
    <col min="7" max="7" width="16.42578125" style="481" customWidth="1"/>
    <col min="8" max="8" width="6.7109375" style="480" customWidth="1"/>
    <col min="9" max="9" width="23.7109375" style="478" customWidth="1"/>
    <col min="10" max="10" width="17.42578125" style="479" customWidth="1"/>
    <col min="11" max="12" width="18.7109375" style="478" customWidth="1"/>
    <col min="13" max="13" width="18.28515625" style="478" customWidth="1"/>
    <col min="14" max="14" width="20.42578125" style="478" customWidth="1"/>
    <col min="15" max="16384" width="11.42578125" style="478"/>
  </cols>
  <sheetData>
    <row r="1" spans="1:14" ht="15" x14ac:dyDescent="0.2">
      <c r="A1" s="281" t="s">
        <v>2046</v>
      </c>
      <c r="B1" s="533"/>
      <c r="C1" s="530"/>
      <c r="D1" s="530"/>
      <c r="E1" s="532"/>
      <c r="F1" s="531"/>
      <c r="G1" s="530"/>
      <c r="H1" s="530"/>
      <c r="I1" s="530"/>
      <c r="J1" s="530"/>
      <c r="K1" s="528"/>
      <c r="L1" s="528"/>
      <c r="M1" s="529"/>
      <c r="N1" s="528"/>
    </row>
    <row r="2" spans="1:14" ht="15" x14ac:dyDescent="0.2">
      <c r="A2" s="281" t="s">
        <v>2045</v>
      </c>
      <c r="B2" s="533"/>
      <c r="C2" s="530"/>
      <c r="D2" s="530"/>
      <c r="E2" s="532"/>
      <c r="F2" s="531"/>
      <c r="G2" s="530"/>
      <c r="H2" s="530"/>
      <c r="I2" s="530"/>
      <c r="J2" s="530"/>
      <c r="K2" s="528"/>
      <c r="L2" s="528"/>
      <c r="M2" s="529"/>
      <c r="N2" s="528"/>
    </row>
    <row r="3" spans="1:14" ht="23.25" x14ac:dyDescent="0.2">
      <c r="A3" s="1902" t="s">
        <v>21121</v>
      </c>
      <c r="B3" s="1902"/>
      <c r="C3" s="1902"/>
      <c r="D3" s="1902"/>
      <c r="E3" s="1902"/>
      <c r="F3" s="1902"/>
      <c r="G3" s="1902"/>
      <c r="H3" s="1902"/>
      <c r="I3" s="1902"/>
      <c r="J3" s="1902"/>
      <c r="K3" s="1902"/>
      <c r="L3" s="1902"/>
      <c r="M3" s="1902"/>
      <c r="N3" s="1902"/>
    </row>
    <row r="4" spans="1:14" ht="23.25" x14ac:dyDescent="0.2">
      <c r="A4" s="21"/>
      <c r="B4" s="21"/>
      <c r="C4" s="21"/>
      <c r="D4" s="21"/>
      <c r="E4" s="21"/>
      <c r="F4" s="21"/>
      <c r="G4" s="21"/>
      <c r="H4" s="21"/>
      <c r="I4" s="21"/>
      <c r="J4" s="21"/>
      <c r="K4" s="21"/>
      <c r="L4" s="21"/>
      <c r="M4" s="21"/>
      <c r="N4" s="21"/>
    </row>
    <row r="5" spans="1:14" ht="23.25" x14ac:dyDescent="0.2">
      <c r="A5" s="1903" t="s">
        <v>2089</v>
      </c>
      <c r="B5" s="1903"/>
      <c r="C5" s="1903"/>
      <c r="D5" s="1903"/>
      <c r="E5" s="1903"/>
      <c r="F5" s="1903"/>
      <c r="G5" s="1903"/>
      <c r="H5" s="1903"/>
      <c r="I5" s="1903"/>
      <c r="J5" s="1903"/>
      <c r="K5" s="1903"/>
      <c r="L5" s="1903"/>
      <c r="M5" s="1903"/>
      <c r="N5" s="1903"/>
    </row>
    <row r="6" spans="1:14" ht="23.25" x14ac:dyDescent="0.2">
      <c r="A6" s="274"/>
      <c r="B6" s="18"/>
      <c r="C6" s="18"/>
      <c r="D6" s="18"/>
      <c r="E6" s="525"/>
      <c r="F6" s="18"/>
      <c r="G6" s="18"/>
      <c r="H6" s="272"/>
      <c r="I6" s="18"/>
      <c r="J6" s="524"/>
      <c r="K6" s="523"/>
      <c r="L6" s="18"/>
      <c r="M6" s="523"/>
      <c r="N6" s="523"/>
    </row>
    <row r="7" spans="1:14" ht="23.25" x14ac:dyDescent="0.2">
      <c r="A7" s="1708" t="s">
        <v>21120</v>
      </c>
      <c r="B7" s="1708"/>
      <c r="C7" s="1708"/>
      <c r="D7" s="1708"/>
      <c r="E7" s="1708"/>
      <c r="F7" s="1708"/>
      <c r="G7" s="1708"/>
      <c r="H7" s="1708"/>
      <c r="I7" s="1708"/>
      <c r="J7" s="1708"/>
      <c r="K7" s="1708"/>
      <c r="L7" s="1708"/>
      <c r="M7" s="1708"/>
      <c r="N7" s="1708"/>
    </row>
    <row r="8" spans="1:14" ht="15.75" x14ac:dyDescent="0.2">
      <c r="A8" s="522"/>
      <c r="B8" s="522"/>
      <c r="C8" s="522"/>
      <c r="D8" s="522"/>
      <c r="E8" s="522"/>
      <c r="F8" s="522"/>
      <c r="G8" s="522"/>
      <c r="H8" s="522"/>
      <c r="I8" s="522"/>
      <c r="J8" s="522"/>
      <c r="K8" s="522"/>
      <c r="L8" s="522"/>
      <c r="M8" s="522"/>
      <c r="N8" s="522"/>
    </row>
    <row r="9" spans="1:14" ht="12.75" x14ac:dyDescent="0.2">
      <c r="A9" s="269" t="s">
        <v>21662</v>
      </c>
      <c r="B9" s="268" t="s">
        <v>2586</v>
      </c>
      <c r="C9" s="479"/>
      <c r="D9" s="519"/>
      <c r="E9" s="519"/>
      <c r="F9" s="519"/>
      <c r="G9" s="519"/>
      <c r="H9" s="518"/>
      <c r="I9" s="518"/>
      <c r="J9" s="519"/>
      <c r="K9" s="518"/>
      <c r="L9" s="518"/>
      <c r="M9" s="518"/>
      <c r="N9" s="518"/>
    </row>
    <row r="10" spans="1:14" ht="13.5" thickBot="1" x14ac:dyDescent="0.25">
      <c r="A10" s="269"/>
      <c r="B10" s="269"/>
      <c r="C10" s="479"/>
      <c r="D10" s="275"/>
      <c r="E10" s="275"/>
      <c r="F10" s="275"/>
      <c r="G10" s="275"/>
      <c r="H10" s="266"/>
      <c r="I10" s="266"/>
      <c r="J10" s="275"/>
      <c r="K10" s="266"/>
      <c r="L10" s="266"/>
      <c r="M10" s="266"/>
      <c r="N10" s="266"/>
    </row>
    <row r="11" spans="1:14" ht="12.75" thickBot="1" x14ac:dyDescent="0.25">
      <c r="A11" s="1918" t="s">
        <v>21118</v>
      </c>
      <c r="B11" s="1919"/>
      <c r="C11" s="1920" t="s">
        <v>21117</v>
      </c>
      <c r="D11" s="1920"/>
      <c r="E11" s="1921" t="s">
        <v>21116</v>
      </c>
      <c r="F11" s="1922"/>
      <c r="G11" s="1922"/>
      <c r="H11" s="1922"/>
      <c r="I11" s="1923"/>
      <c r="J11" s="1920" t="s">
        <v>21115</v>
      </c>
      <c r="K11" s="1920"/>
      <c r="L11" s="1919"/>
      <c r="M11" s="1924" t="s">
        <v>21114</v>
      </c>
      <c r="N11" s="1926" t="s">
        <v>21113</v>
      </c>
    </row>
    <row r="12" spans="1:14" ht="48.75" thickBot="1" x14ac:dyDescent="0.25">
      <c r="A12" s="511" t="s">
        <v>1212</v>
      </c>
      <c r="B12" s="516" t="s">
        <v>2084</v>
      </c>
      <c r="C12" s="510" t="s">
        <v>21112</v>
      </c>
      <c r="D12" s="515" t="s">
        <v>21111</v>
      </c>
      <c r="E12" s="511" t="s">
        <v>21110</v>
      </c>
      <c r="F12" s="514" t="s">
        <v>21109</v>
      </c>
      <c r="G12" s="569" t="s">
        <v>21108</v>
      </c>
      <c r="H12" s="569" t="s">
        <v>21107</v>
      </c>
      <c r="I12" s="568" t="s">
        <v>21106</v>
      </c>
      <c r="J12" s="511" t="s">
        <v>21105</v>
      </c>
      <c r="K12" s="510" t="s">
        <v>21104</v>
      </c>
      <c r="L12" s="509" t="s">
        <v>21103</v>
      </c>
      <c r="M12" s="1925"/>
      <c r="N12" s="1927"/>
    </row>
    <row r="13" spans="1:14" ht="22.5" x14ac:dyDescent="0.2">
      <c r="A13" s="597" t="s">
        <v>21549</v>
      </c>
      <c r="B13" s="596" t="s">
        <v>21568</v>
      </c>
      <c r="C13" s="595" t="s">
        <v>21659</v>
      </c>
      <c r="D13" s="594" t="s">
        <v>21658</v>
      </c>
      <c r="E13" s="593" t="s">
        <v>21565</v>
      </c>
      <c r="F13" s="172">
        <v>49007804</v>
      </c>
      <c r="G13" s="172" t="s">
        <v>21660</v>
      </c>
      <c r="H13" s="592"/>
      <c r="I13" s="591"/>
      <c r="J13" s="590">
        <v>44561</v>
      </c>
      <c r="K13" s="589">
        <v>4060</v>
      </c>
      <c r="L13" s="588" t="s">
        <v>21305</v>
      </c>
      <c r="M13" s="587">
        <v>48720</v>
      </c>
      <c r="N13" s="587">
        <v>24360</v>
      </c>
    </row>
    <row r="14" spans="1:14" ht="45" x14ac:dyDescent="0.2">
      <c r="A14" s="609" t="s">
        <v>21549</v>
      </c>
      <c r="B14" s="608" t="s">
        <v>21568</v>
      </c>
      <c r="C14" s="615" t="s">
        <v>21659</v>
      </c>
      <c r="D14" s="614" t="s">
        <v>21658</v>
      </c>
      <c r="E14" s="605" t="s">
        <v>21565</v>
      </c>
      <c r="F14" s="155">
        <v>49007804</v>
      </c>
      <c r="G14" s="155" t="s">
        <v>21657</v>
      </c>
      <c r="H14" s="473"/>
      <c r="I14" s="604"/>
      <c r="J14" s="603">
        <v>44469</v>
      </c>
      <c r="K14" s="613">
        <v>5120</v>
      </c>
      <c r="L14" s="601" t="s">
        <v>21305</v>
      </c>
      <c r="M14" s="600">
        <v>61440</v>
      </c>
      <c r="N14" s="600">
        <v>30720</v>
      </c>
    </row>
    <row r="15" spans="1:14" ht="22.5" x14ac:dyDescent="0.2">
      <c r="A15" s="609" t="s">
        <v>21549</v>
      </c>
      <c r="B15" s="608" t="s">
        <v>21568</v>
      </c>
      <c r="C15" s="615" t="s">
        <v>21656</v>
      </c>
      <c r="D15" s="614">
        <v>11011401</v>
      </c>
      <c r="E15" s="605" t="s">
        <v>21565</v>
      </c>
      <c r="F15" s="155">
        <v>1660474</v>
      </c>
      <c r="G15" s="155">
        <v>540.91999999999996</v>
      </c>
      <c r="H15" s="473"/>
      <c r="I15" s="604"/>
      <c r="J15" s="603">
        <v>44561</v>
      </c>
      <c r="K15" s="613">
        <v>11756.18</v>
      </c>
      <c r="L15" s="601" t="s">
        <v>21305</v>
      </c>
      <c r="M15" s="600">
        <v>141074.04</v>
      </c>
      <c r="N15" s="600">
        <v>70537.08</v>
      </c>
    </row>
    <row r="16" spans="1:14" ht="22.5" x14ac:dyDescent="0.2">
      <c r="A16" s="609" t="s">
        <v>21549</v>
      </c>
      <c r="B16" s="608" t="s">
        <v>21568</v>
      </c>
      <c r="C16" s="615" t="s">
        <v>21655</v>
      </c>
      <c r="D16" s="614" t="s">
        <v>21654</v>
      </c>
      <c r="E16" s="605" t="s">
        <v>21565</v>
      </c>
      <c r="F16" s="155">
        <v>11022365</v>
      </c>
      <c r="G16" s="155">
        <v>115</v>
      </c>
      <c r="H16" s="473"/>
      <c r="I16" s="604"/>
      <c r="J16" s="603">
        <v>44108</v>
      </c>
      <c r="K16" s="613">
        <v>59497.32</v>
      </c>
      <c r="L16" s="601" t="s">
        <v>21653</v>
      </c>
      <c r="M16" s="600">
        <v>59497.32</v>
      </c>
      <c r="N16" s="600">
        <v>0</v>
      </c>
    </row>
    <row r="17" spans="1:14" ht="22.5" x14ac:dyDescent="0.2">
      <c r="A17" s="609" t="s">
        <v>21549</v>
      </c>
      <c r="B17" s="608" t="s">
        <v>21568</v>
      </c>
      <c r="C17" s="615" t="s">
        <v>21652</v>
      </c>
      <c r="D17" s="614" t="s">
        <v>21651</v>
      </c>
      <c r="E17" s="605" t="s">
        <v>21565</v>
      </c>
      <c r="F17" s="155">
        <v>11086135</v>
      </c>
      <c r="G17" s="155">
        <v>288.83999999999997</v>
      </c>
      <c r="H17" s="473"/>
      <c r="I17" s="604"/>
      <c r="J17" s="603">
        <v>44412</v>
      </c>
      <c r="K17" s="613">
        <v>2897.5</v>
      </c>
      <c r="L17" s="601" t="s">
        <v>21305</v>
      </c>
      <c r="M17" s="600">
        <v>33164</v>
      </c>
      <c r="N17" s="600">
        <v>17385</v>
      </c>
    </row>
    <row r="18" spans="1:14" ht="33.75" x14ac:dyDescent="0.2">
      <c r="A18" s="609" t="s">
        <v>21549</v>
      </c>
      <c r="B18" s="608" t="s">
        <v>21568</v>
      </c>
      <c r="C18" s="615" t="s">
        <v>21650</v>
      </c>
      <c r="D18" s="614" t="s">
        <v>21649</v>
      </c>
      <c r="E18" s="605" t="s">
        <v>21565</v>
      </c>
      <c r="F18" s="155" t="s">
        <v>21648</v>
      </c>
      <c r="G18" s="155">
        <v>265</v>
      </c>
      <c r="H18" s="473"/>
      <c r="I18" s="604"/>
      <c r="J18" s="603">
        <v>44673</v>
      </c>
      <c r="K18" s="613">
        <v>3200</v>
      </c>
      <c r="L18" s="601" t="s">
        <v>21305</v>
      </c>
      <c r="M18" s="600">
        <v>38400</v>
      </c>
      <c r="N18" s="600">
        <v>19200</v>
      </c>
    </row>
    <row r="19" spans="1:14" ht="22.5" x14ac:dyDescent="0.2">
      <c r="A19" s="609" t="s">
        <v>21549</v>
      </c>
      <c r="B19" s="608" t="s">
        <v>21568</v>
      </c>
      <c r="C19" s="615" t="s">
        <v>21567</v>
      </c>
      <c r="D19" s="614" t="s">
        <v>21566</v>
      </c>
      <c r="E19" s="605" t="s">
        <v>21565</v>
      </c>
      <c r="F19" s="155" t="s">
        <v>21564</v>
      </c>
      <c r="G19" s="155">
        <v>125</v>
      </c>
      <c r="H19" s="473"/>
      <c r="I19" s="604"/>
      <c r="J19" s="603">
        <v>44961</v>
      </c>
      <c r="K19" s="613">
        <v>3500</v>
      </c>
      <c r="L19" s="601" t="s">
        <v>21305</v>
      </c>
      <c r="M19" s="600">
        <v>42000</v>
      </c>
      <c r="N19" s="600">
        <v>21000</v>
      </c>
    </row>
    <row r="20" spans="1:14" ht="22.5" x14ac:dyDescent="0.2">
      <c r="A20" s="609" t="s">
        <v>21549</v>
      </c>
      <c r="B20" s="608" t="s">
        <v>21568</v>
      </c>
      <c r="C20" s="615" t="s">
        <v>21567</v>
      </c>
      <c r="D20" s="614" t="s">
        <v>21566</v>
      </c>
      <c r="E20" s="605" t="s">
        <v>21565</v>
      </c>
      <c r="F20" s="155" t="s">
        <v>21564</v>
      </c>
      <c r="G20" s="155">
        <v>70</v>
      </c>
      <c r="H20" s="473"/>
      <c r="I20" s="604"/>
      <c r="J20" s="603">
        <v>44219</v>
      </c>
      <c r="K20" s="613">
        <v>1100</v>
      </c>
      <c r="L20" s="601" t="s">
        <v>21305</v>
      </c>
      <c r="M20" s="600">
        <v>13200</v>
      </c>
      <c r="N20" s="600">
        <v>1100</v>
      </c>
    </row>
    <row r="21" spans="1:14" ht="22.5" x14ac:dyDescent="0.2">
      <c r="A21" s="609" t="s">
        <v>21549</v>
      </c>
      <c r="B21" s="608" t="s">
        <v>21568</v>
      </c>
      <c r="C21" s="615" t="s">
        <v>21647</v>
      </c>
      <c r="D21" s="614" t="s">
        <v>21646</v>
      </c>
      <c r="E21" s="605" t="s">
        <v>21565</v>
      </c>
      <c r="F21" s="155" t="s">
        <v>21645</v>
      </c>
      <c r="G21" s="155">
        <v>230</v>
      </c>
      <c r="H21" s="473"/>
      <c r="I21" s="604"/>
      <c r="J21" s="603">
        <v>44572</v>
      </c>
      <c r="K21" s="613">
        <v>5000</v>
      </c>
      <c r="L21" s="601" t="s">
        <v>21305</v>
      </c>
      <c r="M21" s="600">
        <v>60000</v>
      </c>
      <c r="N21" s="600">
        <v>30000</v>
      </c>
    </row>
    <row r="22" spans="1:14" ht="22.5" x14ac:dyDescent="0.2">
      <c r="A22" s="609" t="s">
        <v>21549</v>
      </c>
      <c r="B22" s="608" t="s">
        <v>21568</v>
      </c>
      <c r="C22" s="615" t="s">
        <v>21644</v>
      </c>
      <c r="D22" s="614" t="s">
        <v>21643</v>
      </c>
      <c r="E22" s="605" t="s">
        <v>21565</v>
      </c>
      <c r="F22" s="155" t="s">
        <v>21642</v>
      </c>
      <c r="G22" s="155">
        <v>360</v>
      </c>
      <c r="H22" s="473"/>
      <c r="I22" s="604"/>
      <c r="J22" s="603">
        <v>44168</v>
      </c>
      <c r="K22" s="613">
        <v>7000</v>
      </c>
      <c r="L22" s="601" t="s">
        <v>21305</v>
      </c>
      <c r="M22" s="600">
        <v>84000</v>
      </c>
      <c r="N22" s="600">
        <v>0</v>
      </c>
    </row>
    <row r="23" spans="1:14" ht="22.5" x14ac:dyDescent="0.2">
      <c r="A23" s="609" t="s">
        <v>21549</v>
      </c>
      <c r="B23" s="608" t="s">
        <v>21568</v>
      </c>
      <c r="C23" s="615" t="s">
        <v>21641</v>
      </c>
      <c r="D23" s="614" t="s">
        <v>21640</v>
      </c>
      <c r="E23" s="605" t="s">
        <v>21565</v>
      </c>
      <c r="F23" s="155" t="s">
        <v>21639</v>
      </c>
      <c r="G23" s="155">
        <v>390</v>
      </c>
      <c r="H23" s="473"/>
      <c r="I23" s="604"/>
      <c r="J23" s="603">
        <v>44464</v>
      </c>
      <c r="K23" s="613">
        <v>6900</v>
      </c>
      <c r="L23" s="601" t="s">
        <v>21305</v>
      </c>
      <c r="M23" s="600">
        <v>82800</v>
      </c>
      <c r="N23" s="600">
        <v>41400</v>
      </c>
    </row>
    <row r="24" spans="1:14" ht="22.5" x14ac:dyDescent="0.2">
      <c r="A24" s="609" t="s">
        <v>21549</v>
      </c>
      <c r="B24" s="608" t="s">
        <v>21568</v>
      </c>
      <c r="C24" s="615" t="s">
        <v>21638</v>
      </c>
      <c r="D24" s="614" t="s">
        <v>21637</v>
      </c>
      <c r="E24" s="605" t="s">
        <v>21565</v>
      </c>
      <c r="F24" s="155" t="s">
        <v>21636</v>
      </c>
      <c r="G24" s="155">
        <v>288</v>
      </c>
      <c r="H24" s="473"/>
      <c r="I24" s="604"/>
      <c r="J24" s="603">
        <v>44465</v>
      </c>
      <c r="K24" s="613">
        <v>6845</v>
      </c>
      <c r="L24" s="601" t="s">
        <v>21305</v>
      </c>
      <c r="M24" s="600">
        <v>82140</v>
      </c>
      <c r="N24" s="600">
        <v>41070</v>
      </c>
    </row>
    <row r="25" spans="1:14" ht="22.5" x14ac:dyDescent="0.2">
      <c r="A25" s="609" t="s">
        <v>21549</v>
      </c>
      <c r="B25" s="608" t="s">
        <v>21568</v>
      </c>
      <c r="C25" s="615" t="s">
        <v>21635</v>
      </c>
      <c r="D25" s="614" t="s">
        <v>21634</v>
      </c>
      <c r="E25" s="605" t="s">
        <v>21565</v>
      </c>
      <c r="F25" s="155" t="s">
        <v>21633</v>
      </c>
      <c r="G25" s="155">
        <v>354.45</v>
      </c>
      <c r="H25" s="473"/>
      <c r="I25" s="604"/>
      <c r="J25" s="603">
        <v>44589</v>
      </c>
      <c r="K25" s="613">
        <v>6500</v>
      </c>
      <c r="L25" s="601" t="s">
        <v>21305</v>
      </c>
      <c r="M25" s="600">
        <v>78000</v>
      </c>
      <c r="N25" s="600">
        <v>39000</v>
      </c>
    </row>
    <row r="26" spans="1:14" ht="22.5" x14ac:dyDescent="0.2">
      <c r="A26" s="609" t="s">
        <v>21549</v>
      </c>
      <c r="B26" s="608" t="s">
        <v>21568</v>
      </c>
      <c r="C26" s="615" t="s">
        <v>21632</v>
      </c>
      <c r="D26" s="614" t="s">
        <v>21631</v>
      </c>
      <c r="E26" s="605" t="s">
        <v>21565</v>
      </c>
      <c r="F26" s="155" t="s">
        <v>21630</v>
      </c>
      <c r="G26" s="155">
        <v>167.3</v>
      </c>
      <c r="H26" s="473"/>
      <c r="I26" s="604"/>
      <c r="J26" s="603">
        <v>44996</v>
      </c>
      <c r="K26" s="613">
        <v>4890</v>
      </c>
      <c r="L26" s="601" t="s">
        <v>21305</v>
      </c>
      <c r="M26" s="600">
        <v>57210</v>
      </c>
      <c r="N26" s="600">
        <v>29340</v>
      </c>
    </row>
    <row r="27" spans="1:14" ht="22.5" x14ac:dyDescent="0.2">
      <c r="A27" s="609" t="s">
        <v>21549</v>
      </c>
      <c r="B27" s="608" t="s">
        <v>21568</v>
      </c>
      <c r="C27" s="615" t="s">
        <v>21629</v>
      </c>
      <c r="D27" s="614" t="s">
        <v>21628</v>
      </c>
      <c r="E27" s="605" t="s">
        <v>21565</v>
      </c>
      <c r="F27" s="155" t="s">
        <v>21627</v>
      </c>
      <c r="G27" s="155">
        <v>290</v>
      </c>
      <c r="H27" s="473"/>
      <c r="I27" s="604"/>
      <c r="J27" s="603">
        <v>44624</v>
      </c>
      <c r="K27" s="613">
        <v>7100</v>
      </c>
      <c r="L27" s="601" t="s">
        <v>21305</v>
      </c>
      <c r="M27" s="600">
        <v>85200</v>
      </c>
      <c r="N27" s="600">
        <v>42600</v>
      </c>
    </row>
    <row r="28" spans="1:14" ht="22.5" x14ac:dyDescent="0.2">
      <c r="A28" s="609" t="s">
        <v>21549</v>
      </c>
      <c r="B28" s="608" t="s">
        <v>21568</v>
      </c>
      <c r="C28" s="615" t="s">
        <v>21591</v>
      </c>
      <c r="D28" s="614" t="s">
        <v>21590</v>
      </c>
      <c r="E28" s="605" t="s">
        <v>21565</v>
      </c>
      <c r="F28" s="155" t="s">
        <v>21589</v>
      </c>
      <c r="G28" s="155">
        <v>400</v>
      </c>
      <c r="H28" s="473"/>
      <c r="I28" s="604"/>
      <c r="J28" s="603">
        <v>44690</v>
      </c>
      <c r="K28" s="613">
        <v>5000</v>
      </c>
      <c r="L28" s="601" t="s">
        <v>21305</v>
      </c>
      <c r="M28" s="600">
        <v>60000</v>
      </c>
      <c r="N28" s="600">
        <v>30000</v>
      </c>
    </row>
    <row r="29" spans="1:14" ht="22.5" x14ac:dyDescent="0.2">
      <c r="A29" s="609" t="s">
        <v>21549</v>
      </c>
      <c r="B29" s="608" t="s">
        <v>21568</v>
      </c>
      <c r="C29" s="615" t="s">
        <v>21626</v>
      </c>
      <c r="D29" s="614" t="s">
        <v>21625</v>
      </c>
      <c r="E29" s="605" t="s">
        <v>21565</v>
      </c>
      <c r="F29" s="155" t="s">
        <v>21624</v>
      </c>
      <c r="G29" s="155">
        <v>300</v>
      </c>
      <c r="H29" s="473"/>
      <c r="I29" s="604"/>
      <c r="J29" s="603">
        <v>44926</v>
      </c>
      <c r="K29" s="613">
        <v>6600</v>
      </c>
      <c r="L29" s="601" t="s">
        <v>21305</v>
      </c>
      <c r="M29" s="600">
        <v>79200</v>
      </c>
      <c r="N29" s="600">
        <v>39600</v>
      </c>
    </row>
    <row r="30" spans="1:14" ht="22.5" x14ac:dyDescent="0.2">
      <c r="A30" s="609" t="s">
        <v>21549</v>
      </c>
      <c r="B30" s="608" t="s">
        <v>21568</v>
      </c>
      <c r="C30" s="615" t="s">
        <v>21623</v>
      </c>
      <c r="D30" s="614" t="s">
        <v>21622</v>
      </c>
      <c r="E30" s="605" t="s">
        <v>21565</v>
      </c>
      <c r="F30" s="155" t="s">
        <v>21621</v>
      </c>
      <c r="G30" s="155">
        <v>203.24</v>
      </c>
      <c r="H30" s="473"/>
      <c r="I30" s="604"/>
      <c r="J30" s="603">
        <v>44473</v>
      </c>
      <c r="K30" s="613">
        <v>3800</v>
      </c>
      <c r="L30" s="601" t="s">
        <v>21305</v>
      </c>
      <c r="M30" s="600">
        <v>45600</v>
      </c>
      <c r="N30" s="600">
        <v>22800</v>
      </c>
    </row>
    <row r="31" spans="1:14" ht="22.5" x14ac:dyDescent="0.2">
      <c r="A31" s="609" t="s">
        <v>21549</v>
      </c>
      <c r="B31" s="608" t="s">
        <v>21568</v>
      </c>
      <c r="C31" s="615" t="s">
        <v>21620</v>
      </c>
      <c r="D31" s="614" t="s">
        <v>21619</v>
      </c>
      <c r="E31" s="605" t="s">
        <v>21565</v>
      </c>
      <c r="F31" s="155" t="s">
        <v>21618</v>
      </c>
      <c r="G31" s="155">
        <v>204</v>
      </c>
      <c r="H31" s="473"/>
      <c r="I31" s="604"/>
      <c r="J31" s="603">
        <v>44531</v>
      </c>
      <c r="K31" s="613">
        <v>6000</v>
      </c>
      <c r="L31" s="601" t="s">
        <v>21305</v>
      </c>
      <c r="M31" s="600">
        <v>72000</v>
      </c>
      <c r="N31" s="600">
        <v>36000</v>
      </c>
    </row>
    <row r="32" spans="1:14" ht="22.5" x14ac:dyDescent="0.2">
      <c r="A32" s="609" t="s">
        <v>21549</v>
      </c>
      <c r="B32" s="608" t="s">
        <v>21568</v>
      </c>
      <c r="C32" s="615" t="s">
        <v>21617</v>
      </c>
      <c r="D32" s="614" t="s">
        <v>21616</v>
      </c>
      <c r="E32" s="605" t="s">
        <v>21565</v>
      </c>
      <c r="F32" s="155" t="s">
        <v>21615</v>
      </c>
      <c r="G32" s="155">
        <v>290</v>
      </c>
      <c r="H32" s="473"/>
      <c r="I32" s="604"/>
      <c r="J32" s="603">
        <v>44345</v>
      </c>
      <c r="K32" s="613">
        <v>6500</v>
      </c>
      <c r="L32" s="601" t="s">
        <v>21305</v>
      </c>
      <c r="M32" s="600">
        <v>78000</v>
      </c>
      <c r="N32" s="600">
        <v>36400</v>
      </c>
    </row>
    <row r="33" spans="1:14" ht="22.5" x14ac:dyDescent="0.2">
      <c r="A33" s="609" t="s">
        <v>21549</v>
      </c>
      <c r="B33" s="608" t="s">
        <v>21568</v>
      </c>
      <c r="C33" s="615" t="s">
        <v>21614</v>
      </c>
      <c r="D33" s="614">
        <v>32842140</v>
      </c>
      <c r="E33" s="605" t="s">
        <v>21565</v>
      </c>
      <c r="F33" s="155" t="s">
        <v>21613</v>
      </c>
      <c r="G33" s="155">
        <v>147</v>
      </c>
      <c r="H33" s="473"/>
      <c r="I33" s="604"/>
      <c r="J33" s="603">
        <v>44695</v>
      </c>
      <c r="K33" s="613">
        <v>4200</v>
      </c>
      <c r="L33" s="601" t="s">
        <v>21305</v>
      </c>
      <c r="M33" s="600">
        <v>50400</v>
      </c>
      <c r="N33" s="600">
        <v>25200</v>
      </c>
    </row>
    <row r="34" spans="1:14" ht="22.5" x14ac:dyDescent="0.2">
      <c r="A34" s="609" t="s">
        <v>21549</v>
      </c>
      <c r="B34" s="608" t="s">
        <v>21568</v>
      </c>
      <c r="C34" s="615" t="s">
        <v>21612</v>
      </c>
      <c r="D34" s="614" t="s">
        <v>21611</v>
      </c>
      <c r="E34" s="605" t="s">
        <v>21565</v>
      </c>
      <c r="F34" s="155" t="s">
        <v>21610</v>
      </c>
      <c r="G34" s="155">
        <v>230</v>
      </c>
      <c r="H34" s="473"/>
      <c r="I34" s="604"/>
      <c r="J34" s="603">
        <v>44840</v>
      </c>
      <c r="K34" s="613">
        <v>5300</v>
      </c>
      <c r="L34" s="601" t="s">
        <v>21305</v>
      </c>
      <c r="M34" s="600">
        <v>63600</v>
      </c>
      <c r="N34" s="600">
        <v>31800</v>
      </c>
    </row>
    <row r="35" spans="1:14" ht="22.5" x14ac:dyDescent="0.2">
      <c r="A35" s="609" t="s">
        <v>21549</v>
      </c>
      <c r="B35" s="608" t="s">
        <v>21568</v>
      </c>
      <c r="C35" s="615" t="s">
        <v>21609</v>
      </c>
      <c r="D35" s="614" t="s">
        <v>21608</v>
      </c>
      <c r="E35" s="605" t="s">
        <v>21565</v>
      </c>
      <c r="F35" s="155" t="s">
        <v>21607</v>
      </c>
      <c r="G35" s="155">
        <v>195</v>
      </c>
      <c r="H35" s="473"/>
      <c r="I35" s="604"/>
      <c r="J35" s="603">
        <v>44890</v>
      </c>
      <c r="K35" s="613">
        <v>7000</v>
      </c>
      <c r="L35" s="601" t="s">
        <v>21305</v>
      </c>
      <c r="M35" s="600">
        <v>84000</v>
      </c>
      <c r="N35" s="600">
        <v>42000</v>
      </c>
    </row>
    <row r="36" spans="1:14" ht="22.5" x14ac:dyDescent="0.2">
      <c r="A36" s="609" t="s">
        <v>21549</v>
      </c>
      <c r="B36" s="608" t="s">
        <v>21568</v>
      </c>
      <c r="C36" s="615" t="s">
        <v>21606</v>
      </c>
      <c r="D36" s="614" t="s">
        <v>21605</v>
      </c>
      <c r="E36" s="605" t="s">
        <v>21565</v>
      </c>
      <c r="F36" s="155" t="s">
        <v>21604</v>
      </c>
      <c r="G36" s="155">
        <v>176</v>
      </c>
      <c r="H36" s="473"/>
      <c r="I36" s="604"/>
      <c r="J36" s="603">
        <v>44911</v>
      </c>
      <c r="K36" s="613">
        <v>4500</v>
      </c>
      <c r="L36" s="601" t="s">
        <v>21305</v>
      </c>
      <c r="M36" s="600">
        <v>54000</v>
      </c>
      <c r="N36" s="600">
        <v>27000</v>
      </c>
    </row>
    <row r="37" spans="1:14" ht="22.5" x14ac:dyDescent="0.2">
      <c r="A37" s="609" t="s">
        <v>21549</v>
      </c>
      <c r="B37" s="608" t="s">
        <v>21568</v>
      </c>
      <c r="C37" s="615" t="s">
        <v>21603</v>
      </c>
      <c r="D37" s="614" t="s">
        <v>21602</v>
      </c>
      <c r="E37" s="605" t="s">
        <v>21565</v>
      </c>
      <c r="F37" s="155" t="s">
        <v>21601</v>
      </c>
      <c r="G37" s="155">
        <v>110</v>
      </c>
      <c r="H37" s="473"/>
      <c r="I37" s="604"/>
      <c r="J37" s="603">
        <v>44908</v>
      </c>
      <c r="K37" s="613">
        <v>3000</v>
      </c>
      <c r="L37" s="601" t="s">
        <v>21305</v>
      </c>
      <c r="M37" s="600">
        <v>36000</v>
      </c>
      <c r="N37" s="600">
        <v>18000</v>
      </c>
    </row>
    <row r="38" spans="1:14" ht="33.75" x14ac:dyDescent="0.2">
      <c r="A38" s="609" t="s">
        <v>21549</v>
      </c>
      <c r="B38" s="608" t="s">
        <v>21568</v>
      </c>
      <c r="C38" s="615" t="s">
        <v>21600</v>
      </c>
      <c r="D38" s="614" t="s">
        <v>21599</v>
      </c>
      <c r="E38" s="605" t="s">
        <v>21565</v>
      </c>
      <c r="F38" s="155" t="s">
        <v>21598</v>
      </c>
      <c r="G38" s="155">
        <v>295</v>
      </c>
      <c r="H38" s="473"/>
      <c r="I38" s="604"/>
      <c r="J38" s="603">
        <v>44918</v>
      </c>
      <c r="K38" s="613">
        <v>5450</v>
      </c>
      <c r="L38" s="601" t="s">
        <v>21305</v>
      </c>
      <c r="M38" s="600">
        <v>60000</v>
      </c>
      <c r="N38" s="600">
        <v>32700</v>
      </c>
    </row>
    <row r="39" spans="1:14" ht="22.5" x14ac:dyDescent="0.2">
      <c r="A39" s="609" t="s">
        <v>21549</v>
      </c>
      <c r="B39" s="608" t="s">
        <v>21568</v>
      </c>
      <c r="C39" s="615" t="s">
        <v>2260</v>
      </c>
      <c r="D39" s="614">
        <v>11013341</v>
      </c>
      <c r="E39" s="605" t="s">
        <v>21565</v>
      </c>
      <c r="F39" s="155" t="s">
        <v>21597</v>
      </c>
      <c r="G39" s="155">
        <v>120</v>
      </c>
      <c r="H39" s="473"/>
      <c r="I39" s="604"/>
      <c r="J39" s="603">
        <v>44741</v>
      </c>
      <c r="K39" s="613">
        <v>5650</v>
      </c>
      <c r="L39" s="601" t="s">
        <v>21305</v>
      </c>
      <c r="M39" s="600">
        <v>67800</v>
      </c>
      <c r="N39" s="600">
        <v>33900</v>
      </c>
    </row>
    <row r="40" spans="1:14" ht="22.5" x14ac:dyDescent="0.2">
      <c r="A40" s="609" t="s">
        <v>21549</v>
      </c>
      <c r="B40" s="608" t="s">
        <v>21568</v>
      </c>
      <c r="C40" s="615" t="s">
        <v>21596</v>
      </c>
      <c r="D40" s="614" t="s">
        <v>21595</v>
      </c>
      <c r="E40" s="605" t="s">
        <v>21565</v>
      </c>
      <c r="F40" s="155" t="s">
        <v>21594</v>
      </c>
      <c r="G40" s="155">
        <v>150</v>
      </c>
      <c r="H40" s="473"/>
      <c r="I40" s="604"/>
      <c r="J40" s="603">
        <v>44533</v>
      </c>
      <c r="K40" s="613">
        <v>6500</v>
      </c>
      <c r="L40" s="601" t="s">
        <v>21305</v>
      </c>
      <c r="M40" s="600">
        <v>78000</v>
      </c>
      <c r="N40" s="600">
        <v>39000</v>
      </c>
    </row>
    <row r="41" spans="1:14" ht="22.5" x14ac:dyDescent="0.2">
      <c r="A41" s="609" t="s">
        <v>21549</v>
      </c>
      <c r="B41" s="608" t="s">
        <v>21568</v>
      </c>
      <c r="C41" s="615" t="s">
        <v>21593</v>
      </c>
      <c r="D41" s="614" t="s">
        <v>21592</v>
      </c>
      <c r="E41" s="605" t="s">
        <v>21565</v>
      </c>
      <c r="F41" s="155" t="s">
        <v>21592</v>
      </c>
      <c r="G41" s="155">
        <v>618.9</v>
      </c>
      <c r="H41" s="473"/>
      <c r="I41" s="604"/>
      <c r="J41" s="603">
        <v>44812</v>
      </c>
      <c r="K41" s="613">
        <v>7000</v>
      </c>
      <c r="L41" s="601" t="s">
        <v>21305</v>
      </c>
      <c r="M41" s="600">
        <v>84000</v>
      </c>
      <c r="N41" s="600">
        <v>42000</v>
      </c>
    </row>
    <row r="42" spans="1:14" ht="22.5" x14ac:dyDescent="0.2">
      <c r="A42" s="609" t="s">
        <v>21549</v>
      </c>
      <c r="B42" s="608" t="s">
        <v>21568</v>
      </c>
      <c r="C42" s="615" t="s">
        <v>21591</v>
      </c>
      <c r="D42" s="614" t="s">
        <v>21590</v>
      </c>
      <c r="E42" s="605" t="s">
        <v>21565</v>
      </c>
      <c r="F42" s="155" t="s">
        <v>21589</v>
      </c>
      <c r="G42" s="155">
        <v>400</v>
      </c>
      <c r="H42" s="473"/>
      <c r="I42" s="604"/>
      <c r="J42" s="603">
        <v>44690</v>
      </c>
      <c r="K42" s="613">
        <v>5000</v>
      </c>
      <c r="L42" s="601" t="s">
        <v>21305</v>
      </c>
      <c r="M42" s="600">
        <v>60000</v>
      </c>
      <c r="N42" s="600">
        <v>30000</v>
      </c>
    </row>
    <row r="43" spans="1:14" ht="22.5" x14ac:dyDescent="0.2">
      <c r="A43" s="609" t="s">
        <v>21549</v>
      </c>
      <c r="B43" s="608" t="s">
        <v>21568</v>
      </c>
      <c r="C43" s="615" t="s">
        <v>21588</v>
      </c>
      <c r="D43" s="614" t="s">
        <v>21587</v>
      </c>
      <c r="E43" s="605" t="s">
        <v>21565</v>
      </c>
      <c r="F43" s="155" t="s">
        <v>21586</v>
      </c>
      <c r="G43" s="155">
        <v>355</v>
      </c>
      <c r="H43" s="473"/>
      <c r="I43" s="604"/>
      <c r="J43" s="603">
        <v>44775</v>
      </c>
      <c r="K43" s="613">
        <v>4737</v>
      </c>
      <c r="L43" s="601" t="s">
        <v>21305</v>
      </c>
      <c r="M43" s="600">
        <v>56844</v>
      </c>
      <c r="N43" s="600">
        <v>28422</v>
      </c>
    </row>
    <row r="44" spans="1:14" ht="22.5" x14ac:dyDescent="0.2">
      <c r="A44" s="609" t="s">
        <v>21549</v>
      </c>
      <c r="B44" s="608" t="s">
        <v>21568</v>
      </c>
      <c r="C44" s="615" t="s">
        <v>21585</v>
      </c>
      <c r="D44" s="614" t="s">
        <v>21584</v>
      </c>
      <c r="E44" s="605" t="s">
        <v>21565</v>
      </c>
      <c r="F44" s="155" t="s">
        <v>21583</v>
      </c>
      <c r="G44" s="155">
        <v>130</v>
      </c>
      <c r="H44" s="473"/>
      <c r="I44" s="604"/>
      <c r="J44" s="603">
        <v>44584</v>
      </c>
      <c r="K44" s="613">
        <v>3927.3</v>
      </c>
      <c r="L44" s="601" t="s">
        <v>21305</v>
      </c>
      <c r="M44" s="600">
        <v>47127.6</v>
      </c>
      <c r="N44" s="600">
        <v>23563.8</v>
      </c>
    </row>
    <row r="45" spans="1:14" ht="45" x14ac:dyDescent="0.2">
      <c r="A45" s="609" t="s">
        <v>21549</v>
      </c>
      <c r="B45" s="608" t="s">
        <v>21568</v>
      </c>
      <c r="C45" s="607" t="s">
        <v>21582</v>
      </c>
      <c r="D45" s="606" t="s">
        <v>21581</v>
      </c>
      <c r="E45" s="605" t="s">
        <v>21565</v>
      </c>
      <c r="F45" s="155" t="s">
        <v>21580</v>
      </c>
      <c r="G45" s="155" t="s">
        <v>21579</v>
      </c>
      <c r="H45" s="473"/>
      <c r="I45" s="604"/>
      <c r="J45" s="603">
        <v>45257</v>
      </c>
      <c r="K45" s="602">
        <v>7000</v>
      </c>
      <c r="L45" s="601" t="s">
        <v>21305</v>
      </c>
      <c r="M45" s="600">
        <v>7000</v>
      </c>
      <c r="N45" s="600">
        <v>42000</v>
      </c>
    </row>
    <row r="46" spans="1:14" ht="22.5" x14ac:dyDescent="0.2">
      <c r="A46" s="609" t="s">
        <v>21549</v>
      </c>
      <c r="B46" s="608" t="s">
        <v>21568</v>
      </c>
      <c r="C46" s="607" t="s">
        <v>21578</v>
      </c>
      <c r="D46" s="606" t="s">
        <v>21577</v>
      </c>
      <c r="E46" s="605" t="s">
        <v>21565</v>
      </c>
      <c r="F46" s="155" t="s">
        <v>21576</v>
      </c>
      <c r="G46" s="155" t="s">
        <v>21575</v>
      </c>
      <c r="H46" s="473"/>
      <c r="I46" s="604"/>
      <c r="J46" s="603">
        <v>45214</v>
      </c>
      <c r="K46" s="602">
        <v>9764</v>
      </c>
      <c r="L46" s="601" t="s">
        <v>21305</v>
      </c>
      <c r="M46" s="600">
        <v>19528</v>
      </c>
      <c r="N46" s="600">
        <v>58584</v>
      </c>
    </row>
    <row r="47" spans="1:14" ht="33.75" x14ac:dyDescent="0.2">
      <c r="A47" s="609" t="s">
        <v>21549</v>
      </c>
      <c r="B47" s="608" t="s">
        <v>21568</v>
      </c>
      <c r="C47" s="607" t="s">
        <v>21574</v>
      </c>
      <c r="D47" s="606" t="s">
        <v>21573</v>
      </c>
      <c r="E47" s="605" t="s">
        <v>21565</v>
      </c>
      <c r="F47" s="155" t="s">
        <v>21572</v>
      </c>
      <c r="G47" s="155">
        <v>817.36</v>
      </c>
      <c r="H47" s="473"/>
      <c r="I47" s="604"/>
      <c r="J47" s="603">
        <v>45466</v>
      </c>
      <c r="K47" s="602">
        <v>7000</v>
      </c>
      <c r="L47" s="601" t="s">
        <v>21305</v>
      </c>
      <c r="M47" s="600">
        <v>0</v>
      </c>
      <c r="N47" s="600">
        <v>0</v>
      </c>
    </row>
    <row r="48" spans="1:14" ht="56.25" x14ac:dyDescent="0.2">
      <c r="A48" s="609" t="s">
        <v>21549</v>
      </c>
      <c r="B48" s="608" t="s">
        <v>21568</v>
      </c>
      <c r="C48" s="607" t="s">
        <v>21571</v>
      </c>
      <c r="D48" s="606" t="s">
        <v>21570</v>
      </c>
      <c r="E48" s="605" t="s">
        <v>21565</v>
      </c>
      <c r="F48" s="155" t="s">
        <v>21569</v>
      </c>
      <c r="G48" s="155">
        <v>300</v>
      </c>
      <c r="H48" s="473"/>
      <c r="I48" s="604"/>
      <c r="J48" s="603">
        <v>45376</v>
      </c>
      <c r="K48" s="602">
        <v>10278</v>
      </c>
      <c r="L48" s="601" t="s">
        <v>21305</v>
      </c>
      <c r="M48" s="600">
        <v>0</v>
      </c>
      <c r="N48" s="600">
        <v>30834</v>
      </c>
    </row>
    <row r="49" spans="1:14" ht="22.5" x14ac:dyDescent="0.2">
      <c r="A49" s="609" t="s">
        <v>21549</v>
      </c>
      <c r="B49" s="608" t="s">
        <v>21568</v>
      </c>
      <c r="C49" s="607" t="s">
        <v>21567</v>
      </c>
      <c r="D49" s="606" t="s">
        <v>21566</v>
      </c>
      <c r="E49" s="605" t="s">
        <v>21565</v>
      </c>
      <c r="F49" s="155" t="s">
        <v>21564</v>
      </c>
      <c r="G49" s="155">
        <v>70</v>
      </c>
      <c r="H49" s="473"/>
      <c r="I49" s="604"/>
      <c r="J49" s="603">
        <v>44595</v>
      </c>
      <c r="K49" s="602">
        <v>1100</v>
      </c>
      <c r="L49" s="601" t="s">
        <v>21305</v>
      </c>
      <c r="M49" s="600">
        <v>0</v>
      </c>
      <c r="N49" s="600">
        <v>12100</v>
      </c>
    </row>
    <row r="50" spans="1:14" ht="56.25" x14ac:dyDescent="0.2">
      <c r="A50" s="609" t="s">
        <v>21549</v>
      </c>
      <c r="B50" s="608" t="s">
        <v>21563</v>
      </c>
      <c r="C50" s="607" t="s">
        <v>21558</v>
      </c>
      <c r="D50" s="606">
        <v>110111401</v>
      </c>
      <c r="E50" s="605" t="s">
        <v>21557</v>
      </c>
      <c r="F50" s="155">
        <v>110111401</v>
      </c>
      <c r="G50" s="155">
        <v>54.63</v>
      </c>
      <c r="H50" s="473" t="s">
        <v>21234</v>
      </c>
      <c r="I50" s="604" t="s">
        <v>21234</v>
      </c>
      <c r="J50" s="603" t="s">
        <v>21562</v>
      </c>
      <c r="K50" s="602">
        <v>1226.92</v>
      </c>
      <c r="L50" s="601" t="s">
        <v>21305</v>
      </c>
      <c r="M50" s="600">
        <v>8588.44</v>
      </c>
      <c r="N50" s="600">
        <v>7362</v>
      </c>
    </row>
    <row r="51" spans="1:14" ht="56.25" x14ac:dyDescent="0.2">
      <c r="A51" s="609" t="s">
        <v>21549</v>
      </c>
      <c r="B51" s="608" t="s">
        <v>21561</v>
      </c>
      <c r="C51" s="607" t="s">
        <v>21558</v>
      </c>
      <c r="D51" s="606">
        <v>110111401</v>
      </c>
      <c r="E51" s="605" t="s">
        <v>21557</v>
      </c>
      <c r="F51" s="155">
        <v>110111401</v>
      </c>
      <c r="G51" s="155">
        <v>663.54</v>
      </c>
      <c r="H51" s="473" t="s">
        <v>21234</v>
      </c>
      <c r="I51" s="604" t="s">
        <v>21234</v>
      </c>
      <c r="J51" s="603" t="s">
        <v>21560</v>
      </c>
      <c r="K51" s="602">
        <v>15469.12</v>
      </c>
      <c r="L51" s="601" t="s">
        <v>21305</v>
      </c>
      <c r="M51" s="600">
        <v>183072.32</v>
      </c>
      <c r="N51" s="600">
        <v>92815</v>
      </c>
    </row>
    <row r="52" spans="1:14" ht="56.25" x14ac:dyDescent="0.2">
      <c r="A52" s="609" t="s">
        <v>21549</v>
      </c>
      <c r="B52" s="608" t="s">
        <v>21559</v>
      </c>
      <c r="C52" s="607" t="s">
        <v>21558</v>
      </c>
      <c r="D52" s="606">
        <v>110111401</v>
      </c>
      <c r="E52" s="605" t="s">
        <v>21557</v>
      </c>
      <c r="F52" s="155">
        <v>110111401</v>
      </c>
      <c r="G52" s="155">
        <v>540.91999999999996</v>
      </c>
      <c r="H52" s="473" t="s">
        <v>21234</v>
      </c>
      <c r="I52" s="604" t="s">
        <v>21234</v>
      </c>
      <c r="J52" s="603" t="s">
        <v>21556</v>
      </c>
      <c r="K52" s="602">
        <v>10598.61</v>
      </c>
      <c r="L52" s="601" t="s">
        <v>21305</v>
      </c>
      <c r="M52" s="600">
        <v>125431.2</v>
      </c>
      <c r="N52" s="600">
        <v>63592</v>
      </c>
    </row>
    <row r="53" spans="1:14" ht="33.75" x14ac:dyDescent="0.2">
      <c r="A53" s="609" t="s">
        <v>21549</v>
      </c>
      <c r="B53" s="608" t="s">
        <v>16898</v>
      </c>
      <c r="C53" s="607" t="s">
        <v>21555</v>
      </c>
      <c r="D53" s="606" t="s">
        <v>21554</v>
      </c>
      <c r="E53" s="605" t="s">
        <v>21553</v>
      </c>
      <c r="F53" s="155">
        <v>13178199</v>
      </c>
      <c r="G53" s="155">
        <v>176.34</v>
      </c>
      <c r="H53" s="155">
        <v>6</v>
      </c>
      <c r="I53" s="604"/>
      <c r="J53" s="603" t="s">
        <v>21552</v>
      </c>
      <c r="K53" s="602">
        <v>10959</v>
      </c>
      <c r="L53" s="601" t="s">
        <v>21551</v>
      </c>
      <c r="M53" s="600">
        <v>130633</v>
      </c>
      <c r="N53" s="600">
        <v>54795</v>
      </c>
    </row>
    <row r="54" spans="1:14" ht="33.75" x14ac:dyDescent="0.2">
      <c r="A54" s="609" t="s">
        <v>21549</v>
      </c>
      <c r="B54" s="608" t="s">
        <v>16856</v>
      </c>
      <c r="C54" s="607" t="s">
        <v>21548</v>
      </c>
      <c r="D54" s="606">
        <v>49038410</v>
      </c>
      <c r="E54" s="605" t="s">
        <v>21547</v>
      </c>
      <c r="F54" s="155">
        <v>49038410</v>
      </c>
      <c r="G54" s="155">
        <v>288.56</v>
      </c>
      <c r="H54" s="155" t="s">
        <v>3</v>
      </c>
      <c r="I54" s="604" t="s">
        <v>3</v>
      </c>
      <c r="J54" s="603" t="s">
        <v>21550</v>
      </c>
      <c r="K54" s="602">
        <v>6325.26</v>
      </c>
      <c r="L54" s="601" t="s">
        <v>21545</v>
      </c>
      <c r="M54" s="600">
        <v>37951.56</v>
      </c>
      <c r="N54" s="600">
        <v>0</v>
      </c>
    </row>
    <row r="55" spans="1:14" ht="34.5" thickBot="1" x14ac:dyDescent="0.25">
      <c r="A55" s="586" t="s">
        <v>21549</v>
      </c>
      <c r="B55" s="585" t="s">
        <v>16856</v>
      </c>
      <c r="C55" s="599" t="s">
        <v>21548</v>
      </c>
      <c r="D55" s="616">
        <v>49038410</v>
      </c>
      <c r="E55" s="582" t="s">
        <v>21547</v>
      </c>
      <c r="F55" s="149">
        <v>49038410</v>
      </c>
      <c r="G55" s="149">
        <v>288.56</v>
      </c>
      <c r="H55" s="149" t="s">
        <v>3</v>
      </c>
      <c r="I55" s="580" t="s">
        <v>3</v>
      </c>
      <c r="J55" s="579" t="s">
        <v>21546</v>
      </c>
      <c r="K55" s="598">
        <v>257.13</v>
      </c>
      <c r="L55" s="577" t="s">
        <v>21545</v>
      </c>
      <c r="M55" s="576">
        <v>257.13</v>
      </c>
      <c r="N55" s="576">
        <v>1542.78</v>
      </c>
    </row>
    <row r="56" spans="1:14" ht="33.75" x14ac:dyDescent="0.2">
      <c r="A56" s="597" t="s">
        <v>21535</v>
      </c>
      <c r="B56" s="596" t="s">
        <v>21534</v>
      </c>
      <c r="C56" s="612" t="s">
        <v>21544</v>
      </c>
      <c r="D56" s="611" t="s">
        <v>21543</v>
      </c>
      <c r="E56" s="593" t="s">
        <v>21531</v>
      </c>
      <c r="F56" s="172">
        <v>41381507</v>
      </c>
      <c r="G56" s="172">
        <v>5143.71</v>
      </c>
      <c r="H56" s="172" t="s">
        <v>21530</v>
      </c>
      <c r="I56" s="591"/>
      <c r="J56" s="590" t="s">
        <v>21542</v>
      </c>
      <c r="K56" s="610">
        <v>350711.59</v>
      </c>
      <c r="L56" s="588" t="s">
        <v>21305</v>
      </c>
      <c r="M56" s="587">
        <v>4233748.38</v>
      </c>
      <c r="N56" s="587">
        <v>1873306.4</v>
      </c>
    </row>
    <row r="57" spans="1:14" ht="33.75" x14ac:dyDescent="0.2">
      <c r="A57" s="609" t="s">
        <v>21535</v>
      </c>
      <c r="B57" s="608" t="s">
        <v>21534</v>
      </c>
      <c r="C57" s="607" t="s">
        <v>21541</v>
      </c>
      <c r="D57" s="606" t="s">
        <v>21540</v>
      </c>
      <c r="E57" s="605" t="s">
        <v>21531</v>
      </c>
      <c r="F57" s="155">
        <v>41210419</v>
      </c>
      <c r="G57" s="155">
        <v>52</v>
      </c>
      <c r="H57" s="155" t="s">
        <v>21234</v>
      </c>
      <c r="I57" s="604"/>
      <c r="J57" s="603" t="s">
        <v>21539</v>
      </c>
      <c r="K57" s="602">
        <v>3043</v>
      </c>
      <c r="L57" s="601" t="s">
        <v>21305</v>
      </c>
      <c r="M57" s="600">
        <v>146064</v>
      </c>
      <c r="N57" s="600">
        <v>74857.799999999988</v>
      </c>
    </row>
    <row r="58" spans="1:14" ht="33.75" x14ac:dyDescent="0.2">
      <c r="A58" s="609" t="s">
        <v>21535</v>
      </c>
      <c r="B58" s="608" t="s">
        <v>21534</v>
      </c>
      <c r="C58" s="607" t="s">
        <v>21538</v>
      </c>
      <c r="D58" s="606" t="s">
        <v>21537</v>
      </c>
      <c r="E58" s="605" t="s">
        <v>21531</v>
      </c>
      <c r="F58" s="155">
        <v>1209</v>
      </c>
      <c r="G58" s="155">
        <v>140</v>
      </c>
      <c r="H58" s="155" t="s">
        <v>21530</v>
      </c>
      <c r="I58" s="604"/>
      <c r="J58" s="603" t="s">
        <v>21536</v>
      </c>
      <c r="K58" s="602">
        <v>3500</v>
      </c>
      <c r="L58" s="601" t="s">
        <v>21305</v>
      </c>
      <c r="M58" s="600">
        <v>42000</v>
      </c>
      <c r="N58" s="600">
        <v>21000</v>
      </c>
    </row>
    <row r="59" spans="1:14" ht="34.5" thickBot="1" x14ac:dyDescent="0.25">
      <c r="A59" s="586" t="s">
        <v>21535</v>
      </c>
      <c r="B59" s="585" t="s">
        <v>21534</v>
      </c>
      <c r="C59" s="599" t="s">
        <v>21533</v>
      </c>
      <c r="D59" s="616" t="s">
        <v>21532</v>
      </c>
      <c r="E59" s="582" t="s">
        <v>21531</v>
      </c>
      <c r="F59" s="149">
        <v>11008327</v>
      </c>
      <c r="G59" s="149">
        <v>290</v>
      </c>
      <c r="H59" s="149" t="s">
        <v>21530</v>
      </c>
      <c r="I59" s="580"/>
      <c r="J59" s="579" t="s">
        <v>21529</v>
      </c>
      <c r="K59" s="598">
        <v>1900</v>
      </c>
      <c r="L59" s="577" t="s">
        <v>21305</v>
      </c>
      <c r="M59" s="576">
        <v>22800</v>
      </c>
      <c r="N59" s="576">
        <v>11400</v>
      </c>
    </row>
    <row r="60" spans="1:14" ht="56.25" x14ac:dyDescent="0.2">
      <c r="A60" s="597" t="s">
        <v>21311</v>
      </c>
      <c r="B60" s="596" t="s">
        <v>21315</v>
      </c>
      <c r="C60" s="612" t="s">
        <v>21528</v>
      </c>
      <c r="D60" s="611" t="s">
        <v>21527</v>
      </c>
      <c r="E60" s="593" t="s">
        <v>21349</v>
      </c>
      <c r="F60" s="172" t="s">
        <v>21527</v>
      </c>
      <c r="G60" s="172">
        <v>3956.55</v>
      </c>
      <c r="H60" s="172"/>
      <c r="I60" s="591"/>
      <c r="J60" s="590" t="s">
        <v>21526</v>
      </c>
      <c r="K60" s="610">
        <v>131648.42000000001</v>
      </c>
      <c r="L60" s="588" t="s">
        <v>21305</v>
      </c>
      <c r="M60" s="587">
        <v>1555578.23</v>
      </c>
      <c r="N60" s="587">
        <v>783920.27</v>
      </c>
    </row>
    <row r="61" spans="1:14" ht="90" x14ac:dyDescent="0.2">
      <c r="A61" s="609" t="s">
        <v>21311</v>
      </c>
      <c r="B61" s="608" t="s">
        <v>21315</v>
      </c>
      <c r="C61" s="607" t="s">
        <v>21508</v>
      </c>
      <c r="D61" s="606" t="s">
        <v>21525</v>
      </c>
      <c r="E61" s="605" t="s">
        <v>21349</v>
      </c>
      <c r="F61" s="155" t="s">
        <v>21525</v>
      </c>
      <c r="G61" s="155">
        <v>5600</v>
      </c>
      <c r="H61" s="155">
        <v>20</v>
      </c>
      <c r="I61" s="604"/>
      <c r="J61" s="603" t="s">
        <v>21524</v>
      </c>
      <c r="K61" s="602">
        <v>429726.39899999998</v>
      </c>
      <c r="L61" s="601" t="s">
        <v>21305</v>
      </c>
      <c r="M61" s="600">
        <v>5315114.2319999998</v>
      </c>
      <c r="N61" s="600">
        <v>2835020.9190000002</v>
      </c>
    </row>
    <row r="62" spans="1:14" ht="56.25" x14ac:dyDescent="0.2">
      <c r="A62" s="609" t="s">
        <v>21311</v>
      </c>
      <c r="B62" s="608" t="s">
        <v>21315</v>
      </c>
      <c r="C62" s="607" t="s">
        <v>21523</v>
      </c>
      <c r="D62" s="606" t="s">
        <v>21522</v>
      </c>
      <c r="E62" s="605" t="s">
        <v>21349</v>
      </c>
      <c r="F62" s="155" t="s">
        <v>21521</v>
      </c>
      <c r="G62" s="155">
        <v>507.55</v>
      </c>
      <c r="H62" s="155"/>
      <c r="I62" s="604"/>
      <c r="J62" s="603" t="s">
        <v>21520</v>
      </c>
      <c r="K62" s="602">
        <v>16000</v>
      </c>
      <c r="L62" s="601" t="s">
        <v>21305</v>
      </c>
      <c r="M62" s="600">
        <v>192000</v>
      </c>
      <c r="N62" s="600">
        <v>76800</v>
      </c>
    </row>
    <row r="63" spans="1:14" ht="56.25" x14ac:dyDescent="0.2">
      <c r="A63" s="609" t="s">
        <v>21311</v>
      </c>
      <c r="B63" s="608" t="s">
        <v>21315</v>
      </c>
      <c r="C63" s="607" t="s">
        <v>21519</v>
      </c>
      <c r="D63" s="606" t="s">
        <v>21518</v>
      </c>
      <c r="E63" s="605" t="s">
        <v>21349</v>
      </c>
      <c r="F63" s="155" t="s">
        <v>21518</v>
      </c>
      <c r="G63" s="155">
        <v>2801.12</v>
      </c>
      <c r="H63" s="155">
        <v>14</v>
      </c>
      <c r="I63" s="604"/>
      <c r="J63" s="603" t="s">
        <v>21517</v>
      </c>
      <c r="K63" s="602">
        <v>168589.16</v>
      </c>
      <c r="L63" s="601" t="s">
        <v>21305</v>
      </c>
      <c r="M63" s="600">
        <v>1959680.58</v>
      </c>
      <c r="N63" s="600">
        <v>1011534.96</v>
      </c>
    </row>
    <row r="64" spans="1:14" ht="56.25" x14ac:dyDescent="0.2">
      <c r="A64" s="609" t="s">
        <v>21311</v>
      </c>
      <c r="B64" s="608" t="s">
        <v>21315</v>
      </c>
      <c r="C64" s="607" t="s">
        <v>21511</v>
      </c>
      <c r="D64" s="606" t="s">
        <v>21516</v>
      </c>
      <c r="E64" s="605" t="s">
        <v>21349</v>
      </c>
      <c r="F64" s="155" t="s">
        <v>21516</v>
      </c>
      <c r="G64" s="155">
        <v>15557.17</v>
      </c>
      <c r="H64" s="155"/>
      <c r="I64" s="604"/>
      <c r="J64" s="603" t="s">
        <v>21515</v>
      </c>
      <c r="K64" s="602">
        <v>513385.31</v>
      </c>
      <c r="L64" s="601" t="s">
        <v>21305</v>
      </c>
      <c r="M64" s="600">
        <v>6160623.7199999997</v>
      </c>
      <c r="N64" s="600">
        <v>3080311.86</v>
      </c>
    </row>
    <row r="65" spans="1:14" ht="56.25" x14ac:dyDescent="0.2">
      <c r="A65" s="609" t="s">
        <v>21311</v>
      </c>
      <c r="B65" s="608" t="s">
        <v>21315</v>
      </c>
      <c r="C65" s="607" t="s">
        <v>21514</v>
      </c>
      <c r="D65" s="606" t="s">
        <v>21513</v>
      </c>
      <c r="E65" s="605" t="s">
        <v>21349</v>
      </c>
      <c r="F65" s="155" t="s">
        <v>21513</v>
      </c>
      <c r="G65" s="155">
        <v>1200</v>
      </c>
      <c r="H65" s="155"/>
      <c r="I65" s="604"/>
      <c r="J65" s="603" t="s">
        <v>21512</v>
      </c>
      <c r="K65" s="602">
        <v>75107.259999999995</v>
      </c>
      <c r="L65" s="601" t="s">
        <v>21305</v>
      </c>
      <c r="M65" s="600">
        <v>900765.45</v>
      </c>
      <c r="N65" s="600">
        <v>421265.29</v>
      </c>
    </row>
    <row r="66" spans="1:14" ht="56.25" x14ac:dyDescent="0.2">
      <c r="A66" s="609" t="s">
        <v>21311</v>
      </c>
      <c r="B66" s="608" t="s">
        <v>21315</v>
      </c>
      <c r="C66" s="607" t="s">
        <v>21511</v>
      </c>
      <c r="D66" s="606" t="s">
        <v>21510</v>
      </c>
      <c r="E66" s="605" t="s">
        <v>21349</v>
      </c>
      <c r="F66" s="155" t="s">
        <v>21510</v>
      </c>
      <c r="G66" s="155">
        <v>19153.38</v>
      </c>
      <c r="H66" s="155"/>
      <c r="I66" s="604"/>
      <c r="J66" s="603" t="s">
        <v>21509</v>
      </c>
      <c r="K66" s="602">
        <v>180484.23</v>
      </c>
      <c r="L66" s="601" t="s">
        <v>21305</v>
      </c>
      <c r="M66" s="600">
        <v>2165810.7599999998</v>
      </c>
      <c r="N66" s="600">
        <v>1082905.3799999999</v>
      </c>
    </row>
    <row r="67" spans="1:14" ht="56.25" x14ac:dyDescent="0.2">
      <c r="A67" s="609" t="s">
        <v>21311</v>
      </c>
      <c r="B67" s="608" t="s">
        <v>21315</v>
      </c>
      <c r="C67" s="607" t="s">
        <v>21508</v>
      </c>
      <c r="D67" s="606" t="s">
        <v>21507</v>
      </c>
      <c r="E67" s="605" t="s">
        <v>21349</v>
      </c>
      <c r="F67" s="155" t="s">
        <v>21507</v>
      </c>
      <c r="G67" s="155">
        <v>1959.24</v>
      </c>
      <c r="H67" s="155"/>
      <c r="I67" s="604"/>
      <c r="J67" s="603" t="s">
        <v>21506</v>
      </c>
      <c r="K67" s="602">
        <v>103953.90000000001</v>
      </c>
      <c r="L67" s="601" t="s">
        <v>21305</v>
      </c>
      <c r="M67" s="600">
        <v>1143492.8999999999</v>
      </c>
      <c r="N67" s="600">
        <v>0</v>
      </c>
    </row>
    <row r="68" spans="1:14" ht="56.25" x14ac:dyDescent="0.2">
      <c r="A68" s="609" t="s">
        <v>21311</v>
      </c>
      <c r="B68" s="608" t="s">
        <v>21315</v>
      </c>
      <c r="C68" s="607" t="s">
        <v>21505</v>
      </c>
      <c r="D68" s="606">
        <v>403072212</v>
      </c>
      <c r="E68" s="605" t="s">
        <v>21349</v>
      </c>
      <c r="F68" s="155"/>
      <c r="G68" s="155">
        <v>6424.37</v>
      </c>
      <c r="H68" s="155"/>
      <c r="I68" s="604"/>
      <c r="J68" s="603" t="s">
        <v>21504</v>
      </c>
      <c r="K68" s="602">
        <v>10976</v>
      </c>
      <c r="L68" s="601" t="s">
        <v>21305</v>
      </c>
      <c r="M68" s="600">
        <v>131712</v>
      </c>
      <c r="N68" s="600">
        <v>54880</v>
      </c>
    </row>
    <row r="69" spans="1:14" ht="56.25" x14ac:dyDescent="0.2">
      <c r="A69" s="609" t="s">
        <v>21311</v>
      </c>
      <c r="B69" s="608" t="s">
        <v>21315</v>
      </c>
      <c r="C69" s="607" t="s">
        <v>21503</v>
      </c>
      <c r="D69" s="606">
        <v>8241443</v>
      </c>
      <c r="E69" s="605" t="s">
        <v>21349</v>
      </c>
      <c r="F69" s="155" t="s">
        <v>21502</v>
      </c>
      <c r="G69" s="155">
        <v>860.83500000000004</v>
      </c>
      <c r="H69" s="155">
        <v>7</v>
      </c>
      <c r="I69" s="604"/>
      <c r="J69" s="603" t="s">
        <v>21501</v>
      </c>
      <c r="K69" s="602">
        <v>67858.8</v>
      </c>
      <c r="L69" s="601" t="s">
        <v>21305</v>
      </c>
      <c r="M69" s="600">
        <v>839318.4</v>
      </c>
      <c r="N69" s="600">
        <v>373069</v>
      </c>
    </row>
    <row r="70" spans="1:14" ht="56.25" x14ac:dyDescent="0.2">
      <c r="A70" s="609" t="s">
        <v>21311</v>
      </c>
      <c r="B70" s="608" t="s">
        <v>21315</v>
      </c>
      <c r="C70" s="607" t="s">
        <v>21500</v>
      </c>
      <c r="D70" s="606" t="s">
        <v>21499</v>
      </c>
      <c r="E70" s="605" t="s">
        <v>21349</v>
      </c>
      <c r="F70" s="155" t="s">
        <v>21499</v>
      </c>
      <c r="G70" s="155">
        <v>150.55000000000001</v>
      </c>
      <c r="H70" s="155"/>
      <c r="I70" s="604"/>
      <c r="J70" s="603" t="s">
        <v>21498</v>
      </c>
      <c r="K70" s="602">
        <v>9844.7999999999993</v>
      </c>
      <c r="L70" s="601" t="s">
        <v>21305</v>
      </c>
      <c r="M70" s="600">
        <v>111619.2</v>
      </c>
      <c r="N70" s="600">
        <v>0</v>
      </c>
    </row>
    <row r="71" spans="1:14" ht="56.25" x14ac:dyDescent="0.2">
      <c r="A71" s="609" t="s">
        <v>21311</v>
      </c>
      <c r="B71" s="608" t="s">
        <v>21315</v>
      </c>
      <c r="C71" s="607" t="s">
        <v>21497</v>
      </c>
      <c r="D71" s="606" t="s">
        <v>21496</v>
      </c>
      <c r="E71" s="605" t="s">
        <v>21349</v>
      </c>
      <c r="F71" s="155" t="s">
        <v>21496</v>
      </c>
      <c r="G71" s="155">
        <v>79.58</v>
      </c>
      <c r="H71" s="155"/>
      <c r="I71" s="604"/>
      <c r="J71" s="603" t="s">
        <v>21495</v>
      </c>
      <c r="K71" s="602">
        <v>3949.26</v>
      </c>
      <c r="L71" s="601" t="s">
        <v>21305</v>
      </c>
      <c r="M71" s="600">
        <v>46461.84</v>
      </c>
      <c r="N71" s="600">
        <v>23695.56</v>
      </c>
    </row>
    <row r="72" spans="1:14" ht="56.25" x14ac:dyDescent="0.2">
      <c r="A72" s="609" t="s">
        <v>21311</v>
      </c>
      <c r="B72" s="608" t="s">
        <v>21315</v>
      </c>
      <c r="C72" s="607" t="s">
        <v>21494</v>
      </c>
      <c r="D72" s="606">
        <v>23843581</v>
      </c>
      <c r="E72" s="605" t="s">
        <v>21349</v>
      </c>
      <c r="F72" s="155">
        <v>5006101</v>
      </c>
      <c r="G72" s="155">
        <v>204.79</v>
      </c>
      <c r="H72" s="155"/>
      <c r="I72" s="604"/>
      <c r="J72" s="603" t="s">
        <v>21493</v>
      </c>
      <c r="K72" s="602">
        <v>4500</v>
      </c>
      <c r="L72" s="601" t="s">
        <v>21305</v>
      </c>
      <c r="M72" s="600">
        <v>54000</v>
      </c>
      <c r="N72" s="600">
        <v>4500</v>
      </c>
    </row>
    <row r="73" spans="1:14" ht="56.25" x14ac:dyDescent="0.2">
      <c r="A73" s="609" t="s">
        <v>21311</v>
      </c>
      <c r="B73" s="608" t="s">
        <v>21315</v>
      </c>
      <c r="C73" s="607" t="s">
        <v>21492</v>
      </c>
      <c r="D73" s="606" t="s">
        <v>21491</v>
      </c>
      <c r="E73" s="605" t="s">
        <v>21349</v>
      </c>
      <c r="F73" s="155">
        <v>11018956</v>
      </c>
      <c r="G73" s="155">
        <v>160</v>
      </c>
      <c r="H73" s="155"/>
      <c r="I73" s="604"/>
      <c r="J73" s="603" t="s">
        <v>21490</v>
      </c>
      <c r="K73" s="602">
        <v>4409</v>
      </c>
      <c r="L73" s="601" t="s">
        <v>21305</v>
      </c>
      <c r="M73" s="600">
        <v>52908</v>
      </c>
      <c r="N73" s="600">
        <v>26454</v>
      </c>
    </row>
    <row r="74" spans="1:14" ht="56.25" x14ac:dyDescent="0.2">
      <c r="A74" s="609" t="s">
        <v>21311</v>
      </c>
      <c r="B74" s="608" t="s">
        <v>21315</v>
      </c>
      <c r="C74" s="607" t="s">
        <v>21489</v>
      </c>
      <c r="D74" s="606" t="s">
        <v>21488</v>
      </c>
      <c r="E74" s="605" t="s">
        <v>21349</v>
      </c>
      <c r="F74" s="155" t="s">
        <v>21487</v>
      </c>
      <c r="G74" s="155">
        <v>158.46</v>
      </c>
      <c r="H74" s="155"/>
      <c r="I74" s="604"/>
      <c r="J74" s="603" t="s">
        <v>21486</v>
      </c>
      <c r="K74" s="602">
        <v>3160</v>
      </c>
      <c r="L74" s="601" t="s">
        <v>21305</v>
      </c>
      <c r="M74" s="600">
        <v>34760</v>
      </c>
      <c r="N74" s="600">
        <v>22120</v>
      </c>
    </row>
    <row r="75" spans="1:14" ht="56.25" x14ac:dyDescent="0.2">
      <c r="A75" s="609" t="s">
        <v>21311</v>
      </c>
      <c r="B75" s="608" t="s">
        <v>21315</v>
      </c>
      <c r="C75" s="607" t="s">
        <v>21485</v>
      </c>
      <c r="D75" s="606" t="s">
        <v>21484</v>
      </c>
      <c r="E75" s="605" t="s">
        <v>21349</v>
      </c>
      <c r="F75" s="155" t="s">
        <v>21483</v>
      </c>
      <c r="G75" s="155">
        <v>109.43</v>
      </c>
      <c r="H75" s="155"/>
      <c r="I75" s="604"/>
      <c r="J75" s="603" t="s">
        <v>21482</v>
      </c>
      <c r="K75" s="602">
        <v>2275</v>
      </c>
      <c r="L75" s="601" t="s">
        <v>21305</v>
      </c>
      <c r="M75" s="600">
        <v>27300</v>
      </c>
      <c r="N75" s="600">
        <v>13650</v>
      </c>
    </row>
    <row r="76" spans="1:14" ht="56.25" x14ac:dyDescent="0.2">
      <c r="A76" s="609" t="s">
        <v>21311</v>
      </c>
      <c r="B76" s="608" t="s">
        <v>21315</v>
      </c>
      <c r="C76" s="607" t="s">
        <v>21481</v>
      </c>
      <c r="D76" s="606" t="s">
        <v>21480</v>
      </c>
      <c r="E76" s="605" t="s">
        <v>21349</v>
      </c>
      <c r="F76" s="155">
        <v>11027802</v>
      </c>
      <c r="G76" s="155">
        <v>219.2</v>
      </c>
      <c r="H76" s="155"/>
      <c r="I76" s="604"/>
      <c r="J76" s="603" t="s">
        <v>21479</v>
      </c>
      <c r="K76" s="602">
        <v>4500</v>
      </c>
      <c r="L76" s="601" t="s">
        <v>21305</v>
      </c>
      <c r="M76" s="600">
        <v>54000</v>
      </c>
      <c r="N76" s="600">
        <v>18000</v>
      </c>
    </row>
    <row r="77" spans="1:14" ht="56.25" x14ac:dyDescent="0.2">
      <c r="A77" s="609" t="s">
        <v>21311</v>
      </c>
      <c r="B77" s="608" t="s">
        <v>21315</v>
      </c>
      <c r="C77" s="607" t="s">
        <v>21478</v>
      </c>
      <c r="D77" s="606" t="s">
        <v>21477</v>
      </c>
      <c r="E77" s="605" t="s">
        <v>21349</v>
      </c>
      <c r="F77" s="155">
        <v>2005376</v>
      </c>
      <c r="G77" s="155">
        <v>1150</v>
      </c>
      <c r="H77" s="155"/>
      <c r="I77" s="604"/>
      <c r="J77" s="603" t="s">
        <v>21476</v>
      </c>
      <c r="K77" s="602">
        <v>19950</v>
      </c>
      <c r="L77" s="601" t="s">
        <v>21305</v>
      </c>
      <c r="M77" s="600">
        <v>239400</v>
      </c>
      <c r="N77" s="600">
        <v>119700</v>
      </c>
    </row>
    <row r="78" spans="1:14" ht="56.25" x14ac:dyDescent="0.2">
      <c r="A78" s="609" t="s">
        <v>21311</v>
      </c>
      <c r="B78" s="608" t="s">
        <v>21315</v>
      </c>
      <c r="C78" s="607" t="s">
        <v>21475</v>
      </c>
      <c r="D78" s="606" t="s">
        <v>21474</v>
      </c>
      <c r="E78" s="605" t="s">
        <v>21349</v>
      </c>
      <c r="F78" s="155">
        <v>11157138</v>
      </c>
      <c r="G78" s="155">
        <v>1368.64</v>
      </c>
      <c r="H78" s="155"/>
      <c r="I78" s="604"/>
      <c r="J78" s="603" t="s">
        <v>21473</v>
      </c>
      <c r="K78" s="602">
        <v>29850</v>
      </c>
      <c r="L78" s="601" t="s">
        <v>21305</v>
      </c>
      <c r="M78" s="600">
        <v>358200</v>
      </c>
      <c r="N78" s="600">
        <v>179100</v>
      </c>
    </row>
    <row r="79" spans="1:14" ht="56.25" x14ac:dyDescent="0.2">
      <c r="A79" s="609" t="s">
        <v>21311</v>
      </c>
      <c r="B79" s="608" t="s">
        <v>21315</v>
      </c>
      <c r="C79" s="607" t="s">
        <v>21472</v>
      </c>
      <c r="D79" s="606" t="s">
        <v>21471</v>
      </c>
      <c r="E79" s="605" t="s">
        <v>21349</v>
      </c>
      <c r="F79" s="155">
        <v>11015992</v>
      </c>
      <c r="G79" s="155">
        <v>113.05</v>
      </c>
      <c r="H79" s="155"/>
      <c r="I79" s="604"/>
      <c r="J79" s="603" t="s">
        <v>21470</v>
      </c>
      <c r="K79" s="602">
        <v>3000</v>
      </c>
      <c r="L79" s="601" t="s">
        <v>21305</v>
      </c>
      <c r="M79" s="600">
        <v>36000</v>
      </c>
      <c r="N79" s="600">
        <v>18000</v>
      </c>
    </row>
    <row r="80" spans="1:14" ht="56.25" x14ac:dyDescent="0.2">
      <c r="A80" s="609" t="s">
        <v>21311</v>
      </c>
      <c r="B80" s="608" t="s">
        <v>21315</v>
      </c>
      <c r="C80" s="607" t="s">
        <v>21469</v>
      </c>
      <c r="D80" s="606" t="s">
        <v>21468</v>
      </c>
      <c r="E80" s="605" t="s">
        <v>21349</v>
      </c>
      <c r="F80" s="155" t="s">
        <v>21467</v>
      </c>
      <c r="G80" s="155">
        <v>1500.72</v>
      </c>
      <c r="H80" s="155"/>
      <c r="I80" s="604"/>
      <c r="J80" s="603" t="s">
        <v>21466</v>
      </c>
      <c r="K80" s="602">
        <v>3360</v>
      </c>
      <c r="L80" s="601" t="s">
        <v>21305</v>
      </c>
      <c r="M80" s="600">
        <v>6720</v>
      </c>
      <c r="N80" s="600">
        <v>26880</v>
      </c>
    </row>
    <row r="81" spans="1:14" ht="56.25" x14ac:dyDescent="0.2">
      <c r="A81" s="609" t="s">
        <v>21311</v>
      </c>
      <c r="B81" s="608" t="s">
        <v>21315</v>
      </c>
      <c r="C81" s="607" t="s">
        <v>21465</v>
      </c>
      <c r="D81" s="606">
        <v>44625094</v>
      </c>
      <c r="E81" s="605" t="s">
        <v>21349</v>
      </c>
      <c r="F81" s="155">
        <v>15114687</v>
      </c>
      <c r="G81" s="155">
        <v>140</v>
      </c>
      <c r="H81" s="155"/>
      <c r="I81" s="604"/>
      <c r="J81" s="603" t="s">
        <v>21464</v>
      </c>
      <c r="K81" s="602">
        <v>3300</v>
      </c>
      <c r="L81" s="601" t="s">
        <v>21305</v>
      </c>
      <c r="M81" s="600">
        <v>39600</v>
      </c>
      <c r="N81" s="600">
        <v>16500</v>
      </c>
    </row>
    <row r="82" spans="1:14" ht="56.25" x14ac:dyDescent="0.2">
      <c r="A82" s="609" t="s">
        <v>21311</v>
      </c>
      <c r="B82" s="608" t="s">
        <v>21315</v>
      </c>
      <c r="C82" s="607" t="s">
        <v>21463</v>
      </c>
      <c r="D82" s="606">
        <v>17538136</v>
      </c>
      <c r="E82" s="605" t="s">
        <v>21349</v>
      </c>
      <c r="F82" s="155">
        <v>11037316</v>
      </c>
      <c r="G82" s="155">
        <v>6000</v>
      </c>
      <c r="H82" s="155"/>
      <c r="I82" s="604"/>
      <c r="J82" s="603" t="s">
        <v>21462</v>
      </c>
      <c r="K82" s="602">
        <v>25000</v>
      </c>
      <c r="L82" s="601" t="s">
        <v>21305</v>
      </c>
      <c r="M82" s="600">
        <v>300000</v>
      </c>
      <c r="N82" s="600">
        <v>123333.33</v>
      </c>
    </row>
    <row r="83" spans="1:14" ht="56.25" x14ac:dyDescent="0.2">
      <c r="A83" s="609" t="s">
        <v>21311</v>
      </c>
      <c r="B83" s="608" t="s">
        <v>21315</v>
      </c>
      <c r="C83" s="607" t="s">
        <v>21461</v>
      </c>
      <c r="D83" s="606">
        <v>43407995</v>
      </c>
      <c r="E83" s="605" t="s">
        <v>21349</v>
      </c>
      <c r="F83" s="155">
        <v>11000312</v>
      </c>
      <c r="G83" s="155">
        <v>128</v>
      </c>
      <c r="H83" s="155"/>
      <c r="I83" s="604"/>
      <c r="J83" s="603" t="s">
        <v>21460</v>
      </c>
      <c r="K83" s="602">
        <v>3115.04</v>
      </c>
      <c r="L83" s="601" t="s">
        <v>21305</v>
      </c>
      <c r="M83" s="600">
        <v>37380</v>
      </c>
      <c r="N83" s="600">
        <v>15000</v>
      </c>
    </row>
    <row r="84" spans="1:14" ht="56.25" x14ac:dyDescent="0.2">
      <c r="A84" s="609" t="s">
        <v>21311</v>
      </c>
      <c r="B84" s="608" t="s">
        <v>21315</v>
      </c>
      <c r="C84" s="607" t="s">
        <v>21459</v>
      </c>
      <c r="D84" s="606">
        <v>16701937</v>
      </c>
      <c r="E84" s="605" t="s">
        <v>21349</v>
      </c>
      <c r="F84" s="155">
        <v>10080547</v>
      </c>
      <c r="G84" s="155">
        <v>195.46</v>
      </c>
      <c r="H84" s="155"/>
      <c r="I84" s="604"/>
      <c r="J84" s="603" t="s">
        <v>21458</v>
      </c>
      <c r="K84" s="602">
        <v>13000</v>
      </c>
      <c r="L84" s="601" t="s">
        <v>21305</v>
      </c>
      <c r="M84" s="600">
        <v>156000</v>
      </c>
      <c r="N84" s="600">
        <v>78000</v>
      </c>
    </row>
    <row r="85" spans="1:14" ht="56.25" x14ac:dyDescent="0.2">
      <c r="A85" s="609" t="s">
        <v>21311</v>
      </c>
      <c r="B85" s="608" t="s">
        <v>21315</v>
      </c>
      <c r="C85" s="607" t="s">
        <v>21457</v>
      </c>
      <c r="D85" s="606">
        <v>40937391</v>
      </c>
      <c r="E85" s="605" t="s">
        <v>21349</v>
      </c>
      <c r="F85" s="155">
        <v>34001889</v>
      </c>
      <c r="G85" s="155">
        <v>170</v>
      </c>
      <c r="H85" s="155"/>
      <c r="I85" s="604"/>
      <c r="J85" s="603" t="s">
        <v>21456</v>
      </c>
      <c r="K85" s="602">
        <v>3306</v>
      </c>
      <c r="L85" s="601" t="s">
        <v>21305</v>
      </c>
      <c r="M85" s="600">
        <v>33060</v>
      </c>
      <c r="N85" s="600">
        <v>19836</v>
      </c>
    </row>
    <row r="86" spans="1:14" ht="67.5" x14ac:dyDescent="0.2">
      <c r="A86" s="609" t="s">
        <v>21311</v>
      </c>
      <c r="B86" s="608" t="s">
        <v>21315</v>
      </c>
      <c r="C86" s="607" t="s">
        <v>21455</v>
      </c>
      <c r="D86" s="606">
        <v>20534873515</v>
      </c>
      <c r="E86" s="605" t="s">
        <v>21454</v>
      </c>
      <c r="F86" s="155">
        <v>11073008</v>
      </c>
      <c r="G86" s="155">
        <v>1884.42</v>
      </c>
      <c r="H86" s="155"/>
      <c r="I86" s="604"/>
      <c r="J86" s="603" t="s">
        <v>21453</v>
      </c>
      <c r="K86" s="602">
        <v>17112.68</v>
      </c>
      <c r="L86" s="601" t="s">
        <v>21305</v>
      </c>
      <c r="M86" s="600">
        <v>199179.12</v>
      </c>
      <c r="N86" s="600">
        <v>100684.68</v>
      </c>
    </row>
    <row r="87" spans="1:14" ht="56.25" x14ac:dyDescent="0.2">
      <c r="A87" s="609" t="s">
        <v>21311</v>
      </c>
      <c r="B87" s="608" t="s">
        <v>21315</v>
      </c>
      <c r="C87" s="607" t="s">
        <v>21452</v>
      </c>
      <c r="D87" s="606">
        <v>10218078686</v>
      </c>
      <c r="E87" s="605" t="s">
        <v>21349</v>
      </c>
      <c r="F87" s="155">
        <v>2002560</v>
      </c>
      <c r="G87" s="155">
        <v>340</v>
      </c>
      <c r="H87" s="155"/>
      <c r="I87" s="604"/>
      <c r="J87" s="603" t="s">
        <v>21451</v>
      </c>
      <c r="K87" s="602">
        <v>7057.32</v>
      </c>
      <c r="L87" s="601" t="s">
        <v>21305</v>
      </c>
      <c r="M87" s="600">
        <v>86550.96</v>
      </c>
      <c r="N87" s="600">
        <v>44207.040000000001</v>
      </c>
    </row>
    <row r="88" spans="1:14" ht="56.25" x14ac:dyDescent="0.2">
      <c r="A88" s="609" t="s">
        <v>21311</v>
      </c>
      <c r="B88" s="608" t="s">
        <v>21315</v>
      </c>
      <c r="C88" s="607" t="s">
        <v>21450</v>
      </c>
      <c r="D88" s="606">
        <v>10217853031</v>
      </c>
      <c r="E88" s="605" t="s">
        <v>21349</v>
      </c>
      <c r="F88" s="155">
        <v>11001187</v>
      </c>
      <c r="G88" s="155">
        <v>1650</v>
      </c>
      <c r="H88" s="155"/>
      <c r="I88" s="604"/>
      <c r="J88" s="603" t="s">
        <v>21449</v>
      </c>
      <c r="K88" s="602">
        <v>10548</v>
      </c>
      <c r="L88" s="601" t="s">
        <v>21305</v>
      </c>
      <c r="M88" s="600">
        <v>18120</v>
      </c>
      <c r="N88" s="600">
        <v>0</v>
      </c>
    </row>
    <row r="89" spans="1:14" ht="56.25" x14ac:dyDescent="0.2">
      <c r="A89" s="609" t="s">
        <v>21311</v>
      </c>
      <c r="B89" s="608" t="s">
        <v>21315</v>
      </c>
      <c r="C89" s="607" t="s">
        <v>21448</v>
      </c>
      <c r="D89" s="606">
        <v>11032274</v>
      </c>
      <c r="E89" s="605" t="s">
        <v>21349</v>
      </c>
      <c r="F89" s="155"/>
      <c r="G89" s="155">
        <v>188.4</v>
      </c>
      <c r="H89" s="155"/>
      <c r="I89" s="604"/>
      <c r="J89" s="603" t="s">
        <v>21447</v>
      </c>
      <c r="K89" s="602">
        <v>9000</v>
      </c>
      <c r="L89" s="601" t="s">
        <v>21305</v>
      </c>
      <c r="M89" s="600">
        <v>108000</v>
      </c>
      <c r="N89" s="600">
        <v>54000</v>
      </c>
    </row>
    <row r="90" spans="1:14" ht="56.25" x14ac:dyDescent="0.2">
      <c r="A90" s="609" t="s">
        <v>21311</v>
      </c>
      <c r="B90" s="608" t="s">
        <v>21315</v>
      </c>
      <c r="C90" s="607" t="s">
        <v>21446</v>
      </c>
      <c r="D90" s="606">
        <v>44186215</v>
      </c>
      <c r="E90" s="605" t="s">
        <v>21349</v>
      </c>
      <c r="F90" s="155">
        <v>11057872</v>
      </c>
      <c r="G90" s="155">
        <v>229.27</v>
      </c>
      <c r="H90" s="155"/>
      <c r="I90" s="604"/>
      <c r="J90" s="603" t="s">
        <v>21445</v>
      </c>
      <c r="K90" s="602">
        <v>4000</v>
      </c>
      <c r="L90" s="601" t="s">
        <v>21305</v>
      </c>
      <c r="M90" s="600">
        <v>48000</v>
      </c>
      <c r="N90" s="600">
        <v>20000</v>
      </c>
    </row>
    <row r="91" spans="1:14" ht="56.25" x14ac:dyDescent="0.2">
      <c r="A91" s="609" t="s">
        <v>21311</v>
      </c>
      <c r="B91" s="608" t="s">
        <v>21315</v>
      </c>
      <c r="C91" s="607" t="s">
        <v>21444</v>
      </c>
      <c r="D91" s="606">
        <v>15742528</v>
      </c>
      <c r="E91" s="605" t="s">
        <v>21349</v>
      </c>
      <c r="F91" s="155">
        <v>2007614</v>
      </c>
      <c r="G91" s="155">
        <v>5100</v>
      </c>
      <c r="H91" s="155"/>
      <c r="I91" s="604"/>
      <c r="J91" s="603" t="s">
        <v>21443</v>
      </c>
      <c r="K91" s="602">
        <v>9047.33</v>
      </c>
      <c r="L91" s="601" t="s">
        <v>21305</v>
      </c>
      <c r="M91" s="600">
        <v>108567.96</v>
      </c>
      <c r="N91" s="600">
        <v>54283.98</v>
      </c>
    </row>
    <row r="92" spans="1:14" ht="56.25" x14ac:dyDescent="0.2">
      <c r="A92" s="609" t="s">
        <v>21311</v>
      </c>
      <c r="B92" s="608" t="s">
        <v>21315</v>
      </c>
      <c r="C92" s="607" t="s">
        <v>21442</v>
      </c>
      <c r="D92" s="606" t="s">
        <v>21441</v>
      </c>
      <c r="E92" s="605" t="s">
        <v>21349</v>
      </c>
      <c r="F92" s="155"/>
      <c r="G92" s="155">
        <v>143.9</v>
      </c>
      <c r="H92" s="155"/>
      <c r="I92" s="604"/>
      <c r="J92" s="603" t="s">
        <v>21440</v>
      </c>
      <c r="K92" s="602">
        <v>7500</v>
      </c>
      <c r="L92" s="601" t="s">
        <v>21305</v>
      </c>
      <c r="M92" s="600">
        <v>90000</v>
      </c>
      <c r="N92" s="600">
        <v>45000</v>
      </c>
    </row>
    <row r="93" spans="1:14" ht="56.25" x14ac:dyDescent="0.2">
      <c r="A93" s="609" t="s">
        <v>21311</v>
      </c>
      <c r="B93" s="608" t="s">
        <v>21315</v>
      </c>
      <c r="C93" s="607" t="s">
        <v>21439</v>
      </c>
      <c r="D93" s="606">
        <v>20174816221</v>
      </c>
      <c r="E93" s="605" t="s">
        <v>21349</v>
      </c>
      <c r="F93" s="155"/>
      <c r="G93" s="155">
        <v>120</v>
      </c>
      <c r="H93" s="155"/>
      <c r="I93" s="604"/>
      <c r="J93" s="603" t="s">
        <v>21438</v>
      </c>
      <c r="K93" s="602">
        <v>2788.25</v>
      </c>
      <c r="L93" s="601" t="s">
        <v>21305</v>
      </c>
      <c r="M93" s="600"/>
      <c r="N93" s="600">
        <v>2788.25</v>
      </c>
    </row>
    <row r="94" spans="1:14" ht="56.25" x14ac:dyDescent="0.2">
      <c r="A94" s="609" t="s">
        <v>21311</v>
      </c>
      <c r="B94" s="608" t="s">
        <v>21315</v>
      </c>
      <c r="C94" s="607" t="s">
        <v>21437</v>
      </c>
      <c r="D94" s="606">
        <v>7474725</v>
      </c>
      <c r="E94" s="605" t="s">
        <v>21349</v>
      </c>
      <c r="F94" s="155"/>
      <c r="G94" s="155">
        <v>683.8</v>
      </c>
      <c r="H94" s="155"/>
      <c r="I94" s="604"/>
      <c r="J94" s="603" t="s">
        <v>21436</v>
      </c>
      <c r="K94" s="602">
        <v>4922.3999999999996</v>
      </c>
      <c r="L94" s="601" t="s">
        <v>21305</v>
      </c>
      <c r="M94" s="600">
        <v>15220.800000000001</v>
      </c>
      <c r="N94" s="600">
        <v>44741.218000000001</v>
      </c>
    </row>
    <row r="95" spans="1:14" ht="56.25" x14ac:dyDescent="0.2">
      <c r="A95" s="609" t="s">
        <v>21311</v>
      </c>
      <c r="B95" s="608" t="s">
        <v>21315</v>
      </c>
      <c r="C95" s="607" t="s">
        <v>21435</v>
      </c>
      <c r="D95" s="606">
        <v>4306559</v>
      </c>
      <c r="E95" s="605" t="s">
        <v>21349</v>
      </c>
      <c r="F95" s="155"/>
      <c r="G95" s="155">
        <v>408.6</v>
      </c>
      <c r="H95" s="155"/>
      <c r="I95" s="604"/>
      <c r="J95" s="603" t="s">
        <v>21434</v>
      </c>
      <c r="K95" s="602">
        <v>5500</v>
      </c>
      <c r="L95" s="601" t="s">
        <v>21305</v>
      </c>
      <c r="M95" s="600">
        <v>66000</v>
      </c>
      <c r="N95" s="600">
        <v>33000</v>
      </c>
    </row>
    <row r="96" spans="1:14" ht="56.25" x14ac:dyDescent="0.2">
      <c r="A96" s="609" t="s">
        <v>21311</v>
      </c>
      <c r="B96" s="608" t="s">
        <v>21315</v>
      </c>
      <c r="C96" s="607" t="s">
        <v>21433</v>
      </c>
      <c r="D96" s="606">
        <v>40202709</v>
      </c>
      <c r="E96" s="605" t="s">
        <v>21349</v>
      </c>
      <c r="F96" s="155">
        <v>2022041</v>
      </c>
      <c r="G96" s="155">
        <v>343.96</v>
      </c>
      <c r="H96" s="155"/>
      <c r="I96" s="604"/>
      <c r="J96" s="603" t="s">
        <v>21432</v>
      </c>
      <c r="K96" s="602">
        <v>7500</v>
      </c>
      <c r="L96" s="601" t="s">
        <v>21305</v>
      </c>
      <c r="M96" s="600">
        <v>90000</v>
      </c>
      <c r="N96" s="600">
        <v>45000</v>
      </c>
    </row>
    <row r="97" spans="1:14" ht="56.25" x14ac:dyDescent="0.2">
      <c r="A97" s="609" t="s">
        <v>21311</v>
      </c>
      <c r="B97" s="608" t="s">
        <v>21315</v>
      </c>
      <c r="C97" s="607" t="s">
        <v>21431</v>
      </c>
      <c r="D97" s="606">
        <v>11019491</v>
      </c>
      <c r="E97" s="605" t="s">
        <v>21349</v>
      </c>
      <c r="F97" s="155">
        <v>2005301</v>
      </c>
      <c r="G97" s="155">
        <v>671.32</v>
      </c>
      <c r="H97" s="155"/>
      <c r="I97" s="604"/>
      <c r="J97" s="603" t="s">
        <v>21430</v>
      </c>
      <c r="K97" s="602">
        <v>8850</v>
      </c>
      <c r="L97" s="601" t="s">
        <v>21305</v>
      </c>
      <c r="M97" s="600">
        <v>106200</v>
      </c>
      <c r="N97" s="600">
        <v>53100</v>
      </c>
    </row>
    <row r="98" spans="1:14" ht="56.25" x14ac:dyDescent="0.2">
      <c r="A98" s="609" t="s">
        <v>21311</v>
      </c>
      <c r="B98" s="608" t="s">
        <v>21315</v>
      </c>
      <c r="C98" s="607" t="s">
        <v>21431</v>
      </c>
      <c r="D98" s="606">
        <v>11019491</v>
      </c>
      <c r="E98" s="605" t="s">
        <v>21349</v>
      </c>
      <c r="F98" s="155">
        <v>2005301</v>
      </c>
      <c r="G98" s="155">
        <v>671.32</v>
      </c>
      <c r="H98" s="155"/>
      <c r="I98" s="604"/>
      <c r="J98" s="603" t="s">
        <v>21430</v>
      </c>
      <c r="K98" s="602">
        <v>8850</v>
      </c>
      <c r="L98" s="601" t="s">
        <v>21305</v>
      </c>
      <c r="M98" s="600">
        <v>106200</v>
      </c>
      <c r="N98" s="600">
        <v>53100</v>
      </c>
    </row>
    <row r="99" spans="1:14" ht="56.25" x14ac:dyDescent="0.2">
      <c r="A99" s="609" t="s">
        <v>21311</v>
      </c>
      <c r="B99" s="608" t="s">
        <v>21315</v>
      </c>
      <c r="C99" s="607" t="s">
        <v>21429</v>
      </c>
      <c r="D99" s="606">
        <v>42170065</v>
      </c>
      <c r="E99" s="605" t="s">
        <v>21349</v>
      </c>
      <c r="F99" s="155" t="s">
        <v>21428</v>
      </c>
      <c r="G99" s="155">
        <v>3400</v>
      </c>
      <c r="H99" s="155"/>
      <c r="I99" s="604"/>
      <c r="J99" s="603" t="s">
        <v>21427</v>
      </c>
      <c r="K99" s="602">
        <v>3400</v>
      </c>
      <c r="L99" s="601" t="s">
        <v>21305</v>
      </c>
      <c r="M99" s="600">
        <v>40800</v>
      </c>
      <c r="N99" s="600">
        <v>20400</v>
      </c>
    </row>
    <row r="100" spans="1:14" ht="56.25" x14ac:dyDescent="0.2">
      <c r="A100" s="609" t="s">
        <v>21311</v>
      </c>
      <c r="B100" s="608" t="s">
        <v>21315</v>
      </c>
      <c r="C100" s="607" t="s">
        <v>21426</v>
      </c>
      <c r="D100" s="606">
        <v>11000372</v>
      </c>
      <c r="E100" s="605" t="s">
        <v>21349</v>
      </c>
      <c r="F100" s="155">
        <v>11000372</v>
      </c>
      <c r="G100" s="155">
        <v>2668.53</v>
      </c>
      <c r="H100" s="155"/>
      <c r="I100" s="604" t="s">
        <v>21425</v>
      </c>
      <c r="J100" s="603" t="s">
        <v>21424</v>
      </c>
      <c r="K100" s="602">
        <v>25000</v>
      </c>
      <c r="L100" s="601" t="s">
        <v>21305</v>
      </c>
      <c r="M100" s="600">
        <v>180000</v>
      </c>
      <c r="N100" s="600">
        <v>150000</v>
      </c>
    </row>
    <row r="101" spans="1:14" ht="56.25" x14ac:dyDescent="0.2">
      <c r="A101" s="609" t="s">
        <v>21311</v>
      </c>
      <c r="B101" s="608" t="s">
        <v>21315</v>
      </c>
      <c r="C101" s="607" t="s">
        <v>21423</v>
      </c>
      <c r="D101" s="606" t="s">
        <v>21422</v>
      </c>
      <c r="E101" s="605" t="s">
        <v>21349</v>
      </c>
      <c r="F101" s="155" t="s">
        <v>21421</v>
      </c>
      <c r="G101" s="155">
        <v>273.39999999999998</v>
      </c>
      <c r="H101" s="155"/>
      <c r="I101" s="604"/>
      <c r="J101" s="603" t="s">
        <v>21420</v>
      </c>
      <c r="K101" s="602">
        <v>10395</v>
      </c>
      <c r="L101" s="601" t="s">
        <v>21305</v>
      </c>
      <c r="M101" s="600">
        <v>119916</v>
      </c>
      <c r="N101" s="600">
        <v>72363</v>
      </c>
    </row>
    <row r="102" spans="1:14" ht="56.25" x14ac:dyDescent="0.2">
      <c r="A102" s="609" t="s">
        <v>21311</v>
      </c>
      <c r="B102" s="608" t="s">
        <v>21315</v>
      </c>
      <c r="C102" s="607" t="s">
        <v>21419</v>
      </c>
      <c r="D102" s="606" t="s">
        <v>21418</v>
      </c>
      <c r="E102" s="605" t="s">
        <v>21349</v>
      </c>
      <c r="F102" s="155"/>
      <c r="G102" s="155">
        <v>265</v>
      </c>
      <c r="H102" s="155"/>
      <c r="I102" s="604"/>
      <c r="J102" s="603" t="s">
        <v>21417</v>
      </c>
      <c r="K102" s="602">
        <v>7342.66</v>
      </c>
      <c r="L102" s="601" t="s">
        <v>21305</v>
      </c>
      <c r="M102" s="600">
        <v>71671.460000000006</v>
      </c>
      <c r="N102" s="600">
        <v>47324.24</v>
      </c>
    </row>
    <row r="103" spans="1:14" ht="56.25" x14ac:dyDescent="0.2">
      <c r="A103" s="609" t="s">
        <v>21311</v>
      </c>
      <c r="B103" s="608" t="s">
        <v>21315</v>
      </c>
      <c r="C103" s="607" t="s">
        <v>21416</v>
      </c>
      <c r="D103" s="606">
        <v>9922677</v>
      </c>
      <c r="E103" s="605" t="s">
        <v>21349</v>
      </c>
      <c r="F103" s="155" t="s">
        <v>21415</v>
      </c>
      <c r="G103" s="155">
        <v>1894</v>
      </c>
      <c r="H103" s="155"/>
      <c r="I103" s="604"/>
      <c r="J103" s="603" t="s">
        <v>21408</v>
      </c>
      <c r="K103" s="602">
        <v>22553.63</v>
      </c>
      <c r="L103" s="601" t="s">
        <v>21305</v>
      </c>
      <c r="M103" s="600">
        <v>260336.7</v>
      </c>
      <c r="N103" s="600">
        <v>131425.01999999999</v>
      </c>
    </row>
    <row r="104" spans="1:14" ht="56.25" x14ac:dyDescent="0.2">
      <c r="A104" s="609" t="s">
        <v>21311</v>
      </c>
      <c r="B104" s="608" t="s">
        <v>21315</v>
      </c>
      <c r="C104" s="607" t="s">
        <v>21414</v>
      </c>
      <c r="D104" s="606">
        <v>501187</v>
      </c>
      <c r="E104" s="605" t="s">
        <v>21349</v>
      </c>
      <c r="F104" s="155">
        <v>11005619</v>
      </c>
      <c r="G104" s="155">
        <v>456.18</v>
      </c>
      <c r="H104" s="155"/>
      <c r="I104" s="604"/>
      <c r="J104" s="603" t="s">
        <v>21413</v>
      </c>
      <c r="K104" s="602">
        <v>17053</v>
      </c>
      <c r="L104" s="601" t="s">
        <v>21305</v>
      </c>
      <c r="M104" s="600">
        <v>223302</v>
      </c>
      <c r="N104" s="600">
        <v>17413</v>
      </c>
    </row>
    <row r="105" spans="1:14" ht="56.25" x14ac:dyDescent="0.2">
      <c r="A105" s="609" t="s">
        <v>21311</v>
      </c>
      <c r="B105" s="608" t="s">
        <v>21315</v>
      </c>
      <c r="C105" s="607" t="s">
        <v>21412</v>
      </c>
      <c r="D105" s="606" t="s">
        <v>21411</v>
      </c>
      <c r="E105" s="605" t="s">
        <v>21349</v>
      </c>
      <c r="F105" s="155">
        <v>11008001</v>
      </c>
      <c r="G105" s="155">
        <v>960</v>
      </c>
      <c r="H105" s="155"/>
      <c r="I105" s="604"/>
      <c r="J105" s="603" t="s">
        <v>21410</v>
      </c>
      <c r="K105" s="602">
        <v>6065</v>
      </c>
      <c r="L105" s="601" t="s">
        <v>21305</v>
      </c>
      <c r="M105" s="600">
        <v>71592</v>
      </c>
      <c r="N105" s="600">
        <v>30325</v>
      </c>
    </row>
    <row r="106" spans="1:14" ht="56.25" x14ac:dyDescent="0.2">
      <c r="A106" s="609" t="s">
        <v>21311</v>
      </c>
      <c r="B106" s="608" t="s">
        <v>21315</v>
      </c>
      <c r="C106" s="607" t="s">
        <v>21409</v>
      </c>
      <c r="D106" s="606">
        <v>11007519</v>
      </c>
      <c r="E106" s="605" t="s">
        <v>21349</v>
      </c>
      <c r="F106" s="155">
        <v>11007519</v>
      </c>
      <c r="G106" s="155">
        <v>8520</v>
      </c>
      <c r="H106" s="155"/>
      <c r="I106" s="604"/>
      <c r="J106" s="603" t="s">
        <v>21408</v>
      </c>
      <c r="K106" s="602">
        <v>22074</v>
      </c>
      <c r="L106" s="601" t="s">
        <v>21305</v>
      </c>
      <c r="M106" s="600">
        <v>255522</v>
      </c>
      <c r="N106" s="600">
        <v>107470</v>
      </c>
    </row>
    <row r="107" spans="1:14" ht="56.25" x14ac:dyDescent="0.2">
      <c r="A107" s="609" t="s">
        <v>21311</v>
      </c>
      <c r="B107" s="608" t="s">
        <v>21315</v>
      </c>
      <c r="C107" s="607" t="s">
        <v>21407</v>
      </c>
      <c r="D107" s="606" t="s">
        <v>21406</v>
      </c>
      <c r="E107" s="605" t="s">
        <v>21349</v>
      </c>
      <c r="F107" s="155" t="s">
        <v>21405</v>
      </c>
      <c r="G107" s="155">
        <v>192.62</v>
      </c>
      <c r="H107" s="155"/>
      <c r="I107" s="604"/>
      <c r="J107" s="603" t="s">
        <v>21404</v>
      </c>
      <c r="K107" s="602">
        <v>9197</v>
      </c>
      <c r="L107" s="601" t="s">
        <v>21305</v>
      </c>
      <c r="M107" s="600">
        <v>110500</v>
      </c>
      <c r="N107" s="600">
        <v>43197</v>
      </c>
    </row>
    <row r="108" spans="1:14" ht="56.25" x14ac:dyDescent="0.2">
      <c r="A108" s="609" t="s">
        <v>21311</v>
      </c>
      <c r="B108" s="608" t="s">
        <v>21315</v>
      </c>
      <c r="C108" s="607" t="s">
        <v>21403</v>
      </c>
      <c r="D108" s="606" t="s">
        <v>21402</v>
      </c>
      <c r="E108" s="605" t="s">
        <v>21349</v>
      </c>
      <c r="F108" s="155" t="s">
        <v>21402</v>
      </c>
      <c r="G108" s="155">
        <v>140</v>
      </c>
      <c r="H108" s="155"/>
      <c r="I108" s="604"/>
      <c r="J108" s="603" t="s">
        <v>21401</v>
      </c>
      <c r="K108" s="602">
        <v>1300</v>
      </c>
      <c r="L108" s="601" t="s">
        <v>21305</v>
      </c>
      <c r="M108" s="600">
        <v>5200</v>
      </c>
      <c r="N108" s="600">
        <v>7800</v>
      </c>
    </row>
    <row r="109" spans="1:14" ht="56.25" x14ac:dyDescent="0.2">
      <c r="A109" s="609" t="s">
        <v>21311</v>
      </c>
      <c r="B109" s="608" t="s">
        <v>21315</v>
      </c>
      <c r="C109" s="607" t="s">
        <v>21400</v>
      </c>
      <c r="D109" s="606" t="s">
        <v>21399</v>
      </c>
      <c r="E109" s="605" t="s">
        <v>21349</v>
      </c>
      <c r="F109" s="155" t="s">
        <v>3</v>
      </c>
      <c r="G109" s="155">
        <v>50</v>
      </c>
      <c r="H109" s="155"/>
      <c r="I109" s="604"/>
      <c r="J109" s="603" t="s">
        <v>21398</v>
      </c>
      <c r="K109" s="602">
        <v>1300</v>
      </c>
      <c r="L109" s="601" t="s">
        <v>21305</v>
      </c>
      <c r="M109" s="600">
        <v>5200</v>
      </c>
      <c r="N109" s="600">
        <v>7800</v>
      </c>
    </row>
    <row r="110" spans="1:14" ht="56.25" x14ac:dyDescent="0.2">
      <c r="A110" s="609" t="s">
        <v>21311</v>
      </c>
      <c r="B110" s="608" t="s">
        <v>21315</v>
      </c>
      <c r="C110" s="607" t="s">
        <v>21397</v>
      </c>
      <c r="D110" s="606" t="s">
        <v>21396</v>
      </c>
      <c r="E110" s="605" t="s">
        <v>21349</v>
      </c>
      <c r="F110" s="155">
        <v>11160614</v>
      </c>
      <c r="G110" s="155">
        <v>2725.77</v>
      </c>
      <c r="H110" s="155"/>
      <c r="I110" s="604"/>
      <c r="J110" s="603" t="s">
        <v>21363</v>
      </c>
      <c r="K110" s="602">
        <v>15470</v>
      </c>
      <c r="L110" s="601" t="s">
        <v>21305</v>
      </c>
      <c r="M110" s="600">
        <v>185640</v>
      </c>
      <c r="N110" s="600">
        <v>92820</v>
      </c>
    </row>
    <row r="111" spans="1:14" ht="56.25" x14ac:dyDescent="0.2">
      <c r="A111" s="609" t="s">
        <v>21311</v>
      </c>
      <c r="B111" s="608" t="s">
        <v>21315</v>
      </c>
      <c r="C111" s="607" t="s">
        <v>21395</v>
      </c>
      <c r="D111" s="606" t="s">
        <v>21394</v>
      </c>
      <c r="E111" s="605" t="s">
        <v>21349</v>
      </c>
      <c r="F111" s="155">
        <v>2069941</v>
      </c>
      <c r="G111" s="155">
        <v>167</v>
      </c>
      <c r="H111" s="155"/>
      <c r="I111" s="604"/>
      <c r="J111" s="603" t="s">
        <v>21393</v>
      </c>
      <c r="K111" s="602">
        <v>3052</v>
      </c>
      <c r="L111" s="601" t="s">
        <v>21305</v>
      </c>
      <c r="M111" s="600">
        <v>36624</v>
      </c>
      <c r="N111" s="600">
        <v>18312</v>
      </c>
    </row>
    <row r="112" spans="1:14" ht="56.25" x14ac:dyDescent="0.2">
      <c r="A112" s="609" t="s">
        <v>21311</v>
      </c>
      <c r="B112" s="608" t="s">
        <v>21315</v>
      </c>
      <c r="C112" s="607" t="s">
        <v>21392</v>
      </c>
      <c r="D112" s="606" t="s">
        <v>21391</v>
      </c>
      <c r="E112" s="605" t="s">
        <v>21349</v>
      </c>
      <c r="F112" s="155" t="s">
        <v>21390</v>
      </c>
      <c r="G112" s="155">
        <v>117.64</v>
      </c>
      <c r="H112" s="155"/>
      <c r="I112" s="604"/>
      <c r="J112" s="603" t="s">
        <v>21389</v>
      </c>
      <c r="K112" s="602">
        <v>4058</v>
      </c>
      <c r="L112" s="601" t="s">
        <v>21305</v>
      </c>
      <c r="M112" s="600">
        <v>48696</v>
      </c>
      <c r="N112" s="600">
        <v>24348</v>
      </c>
    </row>
    <row r="113" spans="1:14" ht="56.25" x14ac:dyDescent="0.2">
      <c r="A113" s="609" t="s">
        <v>21311</v>
      </c>
      <c r="B113" s="608" t="s">
        <v>21315</v>
      </c>
      <c r="C113" s="607" t="s">
        <v>21388</v>
      </c>
      <c r="D113" s="606">
        <v>4805911</v>
      </c>
      <c r="E113" s="605" t="s">
        <v>21349</v>
      </c>
      <c r="F113" s="155" t="s">
        <v>21387</v>
      </c>
      <c r="G113" s="155">
        <v>110</v>
      </c>
      <c r="H113" s="155"/>
      <c r="I113" s="604"/>
      <c r="J113" s="603" t="s">
        <v>21386</v>
      </c>
      <c r="K113" s="602">
        <v>2350</v>
      </c>
      <c r="L113" s="601" t="s">
        <v>21305</v>
      </c>
      <c r="M113" s="600">
        <v>28200</v>
      </c>
      <c r="N113" s="600">
        <v>9400</v>
      </c>
    </row>
    <row r="114" spans="1:14" ht="56.25" x14ac:dyDescent="0.2">
      <c r="A114" s="609" t="s">
        <v>21311</v>
      </c>
      <c r="B114" s="608" t="s">
        <v>21315</v>
      </c>
      <c r="C114" s="607" t="s">
        <v>21385</v>
      </c>
      <c r="D114" s="606" t="s">
        <v>21384</v>
      </c>
      <c r="E114" s="605" t="s">
        <v>21349</v>
      </c>
      <c r="F114" s="155"/>
      <c r="G114" s="155">
        <v>567</v>
      </c>
      <c r="H114" s="155"/>
      <c r="I114" s="604"/>
      <c r="J114" s="603" t="s">
        <v>21383</v>
      </c>
      <c r="K114" s="602">
        <v>11877.29</v>
      </c>
      <c r="L114" s="601" t="s">
        <v>21305</v>
      </c>
      <c r="M114" s="600">
        <v>142527.48000000001</v>
      </c>
      <c r="N114" s="600">
        <v>71263.740000000005</v>
      </c>
    </row>
    <row r="115" spans="1:14" ht="56.25" x14ac:dyDescent="0.2">
      <c r="A115" s="609" t="s">
        <v>21311</v>
      </c>
      <c r="B115" s="608" t="s">
        <v>21315</v>
      </c>
      <c r="C115" s="607" t="s">
        <v>21382</v>
      </c>
      <c r="D115" s="606" t="s">
        <v>21381</v>
      </c>
      <c r="E115" s="605" t="s">
        <v>21349</v>
      </c>
      <c r="F115" s="155"/>
      <c r="G115" s="155">
        <v>84.8</v>
      </c>
      <c r="H115" s="155"/>
      <c r="I115" s="604"/>
      <c r="J115" s="603" t="s">
        <v>21380</v>
      </c>
      <c r="K115" s="602">
        <v>6283.72</v>
      </c>
      <c r="L115" s="601" t="s">
        <v>21305</v>
      </c>
      <c r="M115" s="600">
        <v>75404.639999999999</v>
      </c>
      <c r="N115" s="600">
        <v>37702.32</v>
      </c>
    </row>
    <row r="116" spans="1:14" ht="56.25" x14ac:dyDescent="0.2">
      <c r="A116" s="609" t="s">
        <v>21311</v>
      </c>
      <c r="B116" s="608" t="s">
        <v>21315</v>
      </c>
      <c r="C116" s="607" t="s">
        <v>21379</v>
      </c>
      <c r="D116" s="606" t="s">
        <v>21378</v>
      </c>
      <c r="E116" s="605" t="s">
        <v>21349</v>
      </c>
      <c r="F116" s="155"/>
      <c r="G116" s="155">
        <v>2500</v>
      </c>
      <c r="H116" s="155"/>
      <c r="I116" s="604"/>
      <c r="J116" s="603" t="s">
        <v>21377</v>
      </c>
      <c r="K116" s="602">
        <v>23328.12</v>
      </c>
      <c r="L116" s="601" t="s">
        <v>21305</v>
      </c>
      <c r="M116" s="600">
        <v>243328.12</v>
      </c>
      <c r="N116" s="600">
        <v>139968.72</v>
      </c>
    </row>
    <row r="117" spans="1:14" ht="56.25" x14ac:dyDescent="0.2">
      <c r="A117" s="609" t="s">
        <v>21311</v>
      </c>
      <c r="B117" s="608" t="s">
        <v>21315</v>
      </c>
      <c r="C117" s="607" t="s">
        <v>21376</v>
      </c>
      <c r="D117" s="606" t="s">
        <v>21375</v>
      </c>
      <c r="E117" s="605" t="s">
        <v>21349</v>
      </c>
      <c r="F117" s="155"/>
      <c r="G117" s="155">
        <v>595.65</v>
      </c>
      <c r="H117" s="155"/>
      <c r="I117" s="604"/>
      <c r="J117" s="603" t="s">
        <v>21374</v>
      </c>
      <c r="K117" s="602">
        <v>19451.080000000002</v>
      </c>
      <c r="L117" s="601" t="s">
        <v>21305</v>
      </c>
      <c r="M117" s="600">
        <v>233412.96</v>
      </c>
      <c r="N117" s="600">
        <v>116706.48</v>
      </c>
    </row>
    <row r="118" spans="1:14" ht="56.25" x14ac:dyDescent="0.2">
      <c r="A118" s="609" t="s">
        <v>21311</v>
      </c>
      <c r="B118" s="608" t="s">
        <v>21315</v>
      </c>
      <c r="C118" s="607" t="s">
        <v>21373</v>
      </c>
      <c r="D118" s="606" t="s">
        <v>21372</v>
      </c>
      <c r="E118" s="605" t="s">
        <v>21349</v>
      </c>
      <c r="F118" s="155"/>
      <c r="G118" s="155">
        <v>2121.44</v>
      </c>
      <c r="H118" s="155"/>
      <c r="I118" s="604"/>
      <c r="J118" s="603" t="s">
        <v>21371</v>
      </c>
      <c r="K118" s="602">
        <v>12631.42</v>
      </c>
      <c r="L118" s="601" t="s">
        <v>21305</v>
      </c>
      <c r="M118" s="600">
        <v>147788.51999999999</v>
      </c>
      <c r="N118" s="600">
        <v>75788.52</v>
      </c>
    </row>
    <row r="119" spans="1:14" ht="56.25" x14ac:dyDescent="0.2">
      <c r="A119" s="609" t="s">
        <v>21311</v>
      </c>
      <c r="B119" s="608" t="s">
        <v>21315</v>
      </c>
      <c r="C119" s="607" t="s">
        <v>21370</v>
      </c>
      <c r="D119" s="606">
        <v>10152998851</v>
      </c>
      <c r="E119" s="605" t="s">
        <v>21349</v>
      </c>
      <c r="F119" s="155"/>
      <c r="G119" s="155">
        <v>150.1</v>
      </c>
      <c r="H119" s="155"/>
      <c r="I119" s="604"/>
      <c r="J119" s="603" t="s">
        <v>21369</v>
      </c>
      <c r="K119" s="602">
        <v>2750</v>
      </c>
      <c r="L119" s="601" t="s">
        <v>21305</v>
      </c>
      <c r="M119" s="600">
        <v>33000</v>
      </c>
      <c r="N119" s="600">
        <v>11000</v>
      </c>
    </row>
    <row r="120" spans="1:14" ht="56.25" x14ac:dyDescent="0.2">
      <c r="A120" s="609" t="s">
        <v>21311</v>
      </c>
      <c r="B120" s="608" t="s">
        <v>21315</v>
      </c>
      <c r="C120" s="607" t="s">
        <v>21368</v>
      </c>
      <c r="D120" s="606">
        <v>1135627</v>
      </c>
      <c r="E120" s="605" t="s">
        <v>21349</v>
      </c>
      <c r="F120" s="155"/>
      <c r="G120" s="155">
        <v>1020</v>
      </c>
      <c r="H120" s="155"/>
      <c r="I120" s="604"/>
      <c r="J120" s="603" t="s">
        <v>21367</v>
      </c>
      <c r="K120" s="602">
        <v>10000</v>
      </c>
      <c r="L120" s="601" t="s">
        <v>21305</v>
      </c>
      <c r="M120" s="600"/>
      <c r="N120" s="600">
        <v>50000</v>
      </c>
    </row>
    <row r="121" spans="1:14" ht="56.25" x14ac:dyDescent="0.2">
      <c r="A121" s="609" t="s">
        <v>21311</v>
      </c>
      <c r="B121" s="608" t="s">
        <v>21315</v>
      </c>
      <c r="C121" s="607" t="s">
        <v>21366</v>
      </c>
      <c r="D121" s="606">
        <v>15751334</v>
      </c>
      <c r="E121" s="605" t="s">
        <v>21349</v>
      </c>
      <c r="F121" s="155"/>
      <c r="G121" s="155">
        <v>219</v>
      </c>
      <c r="H121" s="155"/>
      <c r="I121" s="604"/>
      <c r="J121" s="603" t="s">
        <v>21365</v>
      </c>
      <c r="K121" s="602">
        <v>6000</v>
      </c>
      <c r="L121" s="601" t="s">
        <v>21305</v>
      </c>
      <c r="M121" s="600">
        <v>66000</v>
      </c>
      <c r="N121" s="600">
        <v>36000</v>
      </c>
    </row>
    <row r="122" spans="1:14" ht="56.25" x14ac:dyDescent="0.2">
      <c r="A122" s="609" t="s">
        <v>21311</v>
      </c>
      <c r="B122" s="608" t="s">
        <v>21315</v>
      </c>
      <c r="C122" s="607" t="s">
        <v>21364</v>
      </c>
      <c r="D122" s="606">
        <v>22468654</v>
      </c>
      <c r="E122" s="605" t="s">
        <v>21349</v>
      </c>
      <c r="F122" s="155"/>
      <c r="G122" s="155">
        <v>3432</v>
      </c>
      <c r="H122" s="155"/>
      <c r="I122" s="604"/>
      <c r="J122" s="603" t="s">
        <v>21363</v>
      </c>
      <c r="K122" s="602">
        <v>25800</v>
      </c>
      <c r="L122" s="601" t="s">
        <v>21305</v>
      </c>
      <c r="M122" s="600">
        <v>309600</v>
      </c>
      <c r="N122" s="600">
        <v>154800</v>
      </c>
    </row>
    <row r="123" spans="1:14" ht="56.25" x14ac:dyDescent="0.2">
      <c r="A123" s="609" t="s">
        <v>21311</v>
      </c>
      <c r="B123" s="608" t="s">
        <v>21315</v>
      </c>
      <c r="C123" s="607" t="s">
        <v>21362</v>
      </c>
      <c r="D123" s="606">
        <v>40355059</v>
      </c>
      <c r="E123" s="605" t="s">
        <v>21349</v>
      </c>
      <c r="F123" s="155"/>
      <c r="G123" s="155">
        <v>3154</v>
      </c>
      <c r="H123" s="155"/>
      <c r="I123" s="604"/>
      <c r="J123" s="603" t="s">
        <v>21361</v>
      </c>
      <c r="K123" s="602">
        <v>2000</v>
      </c>
      <c r="L123" s="601" t="s">
        <v>21305</v>
      </c>
      <c r="M123" s="600">
        <v>24000</v>
      </c>
      <c r="N123" s="600">
        <v>10000</v>
      </c>
    </row>
    <row r="124" spans="1:14" ht="56.25" x14ac:dyDescent="0.2">
      <c r="A124" s="609" t="s">
        <v>21311</v>
      </c>
      <c r="B124" s="608" t="s">
        <v>21315</v>
      </c>
      <c r="C124" s="607" t="s">
        <v>21360</v>
      </c>
      <c r="D124" s="606" t="s">
        <v>21359</v>
      </c>
      <c r="E124" s="605" t="s">
        <v>21349</v>
      </c>
      <c r="F124" s="155"/>
      <c r="G124" s="155">
        <v>191</v>
      </c>
      <c r="H124" s="155"/>
      <c r="I124" s="604"/>
      <c r="J124" s="603" t="s">
        <v>21358</v>
      </c>
      <c r="K124" s="602">
        <v>3950</v>
      </c>
      <c r="L124" s="601" t="s">
        <v>21305</v>
      </c>
      <c r="M124" s="600">
        <v>47400</v>
      </c>
      <c r="N124" s="600">
        <v>23700</v>
      </c>
    </row>
    <row r="125" spans="1:14" ht="56.25" x14ac:dyDescent="0.2">
      <c r="A125" s="609" t="s">
        <v>21311</v>
      </c>
      <c r="B125" s="608" t="s">
        <v>21315</v>
      </c>
      <c r="C125" s="607" t="s">
        <v>21357</v>
      </c>
      <c r="D125" s="606" t="s">
        <v>21356</v>
      </c>
      <c r="E125" s="605" t="s">
        <v>21349</v>
      </c>
      <c r="F125" s="155">
        <v>11020916</v>
      </c>
      <c r="G125" s="155">
        <v>226.54</v>
      </c>
      <c r="H125" s="155"/>
      <c r="I125" s="604"/>
      <c r="J125" s="603" t="s">
        <v>21355</v>
      </c>
      <c r="K125" s="602">
        <v>7675</v>
      </c>
      <c r="L125" s="601" t="s">
        <v>21305</v>
      </c>
      <c r="M125" s="600">
        <v>92100</v>
      </c>
      <c r="N125" s="600">
        <v>46050</v>
      </c>
    </row>
    <row r="126" spans="1:14" ht="56.25" x14ac:dyDescent="0.2">
      <c r="A126" s="609" t="s">
        <v>21311</v>
      </c>
      <c r="B126" s="608" t="s">
        <v>21315</v>
      </c>
      <c r="C126" s="607" t="s">
        <v>21354</v>
      </c>
      <c r="D126" s="606">
        <v>11219964</v>
      </c>
      <c r="E126" s="605" t="s">
        <v>21349</v>
      </c>
      <c r="F126" s="155">
        <v>11219964</v>
      </c>
      <c r="G126" s="155">
        <v>1020.28</v>
      </c>
      <c r="H126" s="155"/>
      <c r="I126" s="604" t="s">
        <v>21353</v>
      </c>
      <c r="J126" s="603" t="s">
        <v>21352</v>
      </c>
      <c r="K126" s="602">
        <v>7500</v>
      </c>
      <c r="L126" s="601" t="s">
        <v>21305</v>
      </c>
      <c r="M126" s="600">
        <v>90000</v>
      </c>
      <c r="N126" s="600">
        <v>45000</v>
      </c>
    </row>
    <row r="127" spans="1:14" ht="56.25" x14ac:dyDescent="0.2">
      <c r="A127" s="609" t="s">
        <v>21311</v>
      </c>
      <c r="B127" s="608" t="s">
        <v>21315</v>
      </c>
      <c r="C127" s="607" t="s">
        <v>21351</v>
      </c>
      <c r="D127" s="606">
        <v>11000269</v>
      </c>
      <c r="E127" s="605" t="s">
        <v>21349</v>
      </c>
      <c r="F127" s="155">
        <v>11000269</v>
      </c>
      <c r="G127" s="155">
        <v>239.84</v>
      </c>
      <c r="H127" s="155"/>
      <c r="I127" s="604"/>
      <c r="J127" s="603" t="s">
        <v>21348</v>
      </c>
      <c r="K127" s="602">
        <v>3500</v>
      </c>
      <c r="L127" s="601" t="s">
        <v>21305</v>
      </c>
      <c r="M127" s="600">
        <v>42000</v>
      </c>
      <c r="N127" s="600">
        <v>21000</v>
      </c>
    </row>
    <row r="128" spans="1:14" ht="56.25" x14ac:dyDescent="0.2">
      <c r="A128" s="609" t="s">
        <v>21311</v>
      </c>
      <c r="B128" s="608" t="s">
        <v>21315</v>
      </c>
      <c r="C128" s="607" t="s">
        <v>21350</v>
      </c>
      <c r="D128" s="606">
        <v>32387822</v>
      </c>
      <c r="E128" s="605" t="s">
        <v>21349</v>
      </c>
      <c r="F128" s="155">
        <v>37054963</v>
      </c>
      <c r="G128" s="155">
        <v>374.18</v>
      </c>
      <c r="H128" s="155"/>
      <c r="I128" s="604"/>
      <c r="J128" s="603" t="s">
        <v>21348</v>
      </c>
      <c r="K128" s="602">
        <v>5250</v>
      </c>
      <c r="L128" s="601" t="s">
        <v>21305</v>
      </c>
      <c r="M128" s="600">
        <v>63000</v>
      </c>
      <c r="N128" s="600">
        <v>26250</v>
      </c>
    </row>
    <row r="129" spans="1:14" ht="56.25" x14ac:dyDescent="0.2">
      <c r="A129" s="609" t="s">
        <v>21311</v>
      </c>
      <c r="B129" s="608" t="s">
        <v>21315</v>
      </c>
      <c r="C129" s="607" t="s">
        <v>21347</v>
      </c>
      <c r="D129" s="606" t="s">
        <v>21346</v>
      </c>
      <c r="E129" s="605" t="s">
        <v>21235</v>
      </c>
      <c r="F129" s="155">
        <v>11013207</v>
      </c>
      <c r="G129" s="155">
        <v>162.18</v>
      </c>
      <c r="H129" s="155"/>
      <c r="I129" s="604"/>
      <c r="J129" s="603" t="s">
        <v>21345</v>
      </c>
      <c r="K129" s="602">
        <v>5525.58</v>
      </c>
      <c r="L129" s="601" t="s">
        <v>21305</v>
      </c>
      <c r="M129" s="600">
        <v>63955.56</v>
      </c>
      <c r="N129" s="600">
        <v>26894.6</v>
      </c>
    </row>
    <row r="130" spans="1:14" ht="56.25" x14ac:dyDescent="0.2">
      <c r="A130" s="609" t="s">
        <v>21311</v>
      </c>
      <c r="B130" s="608" t="s">
        <v>21315</v>
      </c>
      <c r="C130" s="607" t="s">
        <v>21344</v>
      </c>
      <c r="D130" s="606" t="s">
        <v>21343</v>
      </c>
      <c r="E130" s="605" t="s">
        <v>21235</v>
      </c>
      <c r="F130" s="155">
        <v>11001272</v>
      </c>
      <c r="G130" s="155">
        <v>145</v>
      </c>
      <c r="H130" s="155"/>
      <c r="I130" s="604"/>
      <c r="J130" s="603" t="s">
        <v>21342</v>
      </c>
      <c r="K130" s="602">
        <v>5333.34</v>
      </c>
      <c r="L130" s="601" t="s">
        <v>21305</v>
      </c>
      <c r="M130" s="600">
        <v>62699.83</v>
      </c>
      <c r="N130" s="600">
        <v>21232.86</v>
      </c>
    </row>
    <row r="131" spans="1:14" ht="56.25" x14ac:dyDescent="0.2">
      <c r="A131" s="609" t="s">
        <v>21311</v>
      </c>
      <c r="B131" s="608" t="s">
        <v>21315</v>
      </c>
      <c r="C131" s="607" t="s">
        <v>21341</v>
      </c>
      <c r="D131" s="606" t="s">
        <v>21340</v>
      </c>
      <c r="E131" s="605" t="s">
        <v>21235</v>
      </c>
      <c r="F131" s="155">
        <v>11012254</v>
      </c>
      <c r="G131" s="155">
        <v>182.22</v>
      </c>
      <c r="H131" s="155"/>
      <c r="I131" s="604"/>
      <c r="J131" s="603" t="s">
        <v>21339</v>
      </c>
      <c r="K131" s="602">
        <v>7411.53</v>
      </c>
      <c r="L131" s="601" t="s">
        <v>21305</v>
      </c>
      <c r="M131" s="600">
        <v>87858.94</v>
      </c>
      <c r="N131" s="600">
        <v>37057.65</v>
      </c>
    </row>
    <row r="132" spans="1:14" ht="56.25" x14ac:dyDescent="0.2">
      <c r="A132" s="609" t="s">
        <v>21311</v>
      </c>
      <c r="B132" s="608" t="s">
        <v>21315</v>
      </c>
      <c r="C132" s="607" t="s">
        <v>21338</v>
      </c>
      <c r="D132" s="606" t="s">
        <v>21337</v>
      </c>
      <c r="E132" s="605" t="s">
        <v>21235</v>
      </c>
      <c r="F132" s="155">
        <v>5004518</v>
      </c>
      <c r="G132" s="155">
        <v>3233.79</v>
      </c>
      <c r="H132" s="155"/>
      <c r="I132" s="604"/>
      <c r="J132" s="603" t="s">
        <v>21336</v>
      </c>
      <c r="K132" s="602">
        <v>14070.2</v>
      </c>
      <c r="L132" s="601" t="s">
        <v>21305</v>
      </c>
      <c r="M132" s="600">
        <v>162575.51999999999</v>
      </c>
      <c r="N132" s="600">
        <v>70351</v>
      </c>
    </row>
    <row r="133" spans="1:14" ht="56.25" x14ac:dyDescent="0.2">
      <c r="A133" s="609" t="s">
        <v>21311</v>
      </c>
      <c r="B133" s="608" t="s">
        <v>21315</v>
      </c>
      <c r="C133" s="607" t="s">
        <v>21335</v>
      </c>
      <c r="D133" s="606" t="s">
        <v>21334</v>
      </c>
      <c r="E133" s="605" t="s">
        <v>21235</v>
      </c>
      <c r="F133" s="155">
        <v>11002387</v>
      </c>
      <c r="G133" s="155">
        <v>181.57</v>
      </c>
      <c r="H133" s="155"/>
      <c r="I133" s="604"/>
      <c r="J133" s="603" t="s">
        <v>21333</v>
      </c>
      <c r="K133" s="602">
        <v>4664.82</v>
      </c>
      <c r="L133" s="601" t="s">
        <v>21305</v>
      </c>
      <c r="M133" s="600">
        <v>55313.42</v>
      </c>
      <c r="N133" s="600">
        <v>23324.1</v>
      </c>
    </row>
    <row r="134" spans="1:14" ht="56.25" x14ac:dyDescent="0.2">
      <c r="A134" s="609" t="s">
        <v>21311</v>
      </c>
      <c r="B134" s="608" t="s">
        <v>21315</v>
      </c>
      <c r="C134" s="607" t="s">
        <v>21332</v>
      </c>
      <c r="D134" s="606" t="s">
        <v>21331</v>
      </c>
      <c r="E134" s="605" t="s">
        <v>21235</v>
      </c>
      <c r="F134" s="155">
        <v>11001895</v>
      </c>
      <c r="G134" s="155">
        <v>266.99</v>
      </c>
      <c r="H134" s="155"/>
      <c r="I134" s="604"/>
      <c r="J134" s="603" t="s">
        <v>21330</v>
      </c>
      <c r="K134" s="602">
        <v>5234.54</v>
      </c>
      <c r="L134" s="601" t="s">
        <v>21305</v>
      </c>
      <c r="M134" s="600">
        <v>62028.39</v>
      </c>
      <c r="N134" s="600">
        <v>26172.7</v>
      </c>
    </row>
    <row r="135" spans="1:14" ht="56.25" x14ac:dyDescent="0.2">
      <c r="A135" s="609" t="s">
        <v>21311</v>
      </c>
      <c r="B135" s="608" t="s">
        <v>21315</v>
      </c>
      <c r="C135" s="607" t="s">
        <v>21309</v>
      </c>
      <c r="D135" s="606" t="s">
        <v>21308</v>
      </c>
      <c r="E135" s="605" t="s">
        <v>21235</v>
      </c>
      <c r="F135" s="155" t="s">
        <v>21329</v>
      </c>
      <c r="G135" s="155">
        <v>1210</v>
      </c>
      <c r="H135" s="155" t="s">
        <v>21328</v>
      </c>
      <c r="I135" s="604"/>
      <c r="J135" s="603" t="s">
        <v>21307</v>
      </c>
      <c r="K135" s="602">
        <v>59772</v>
      </c>
      <c r="L135" s="601" t="s">
        <v>21305</v>
      </c>
      <c r="M135" s="600">
        <v>717264</v>
      </c>
      <c r="N135" s="600">
        <v>73718.8</v>
      </c>
    </row>
    <row r="136" spans="1:14" ht="56.25" x14ac:dyDescent="0.2">
      <c r="A136" s="609" t="s">
        <v>21311</v>
      </c>
      <c r="B136" s="608" t="s">
        <v>21315</v>
      </c>
      <c r="C136" s="607" t="s">
        <v>21327</v>
      </c>
      <c r="D136" s="606" t="s">
        <v>21326</v>
      </c>
      <c r="E136" s="605" t="s">
        <v>21235</v>
      </c>
      <c r="F136" s="155"/>
      <c r="G136" s="155">
        <v>123.75</v>
      </c>
      <c r="H136" s="155"/>
      <c r="I136" s="604"/>
      <c r="J136" s="603" t="s">
        <v>21325</v>
      </c>
      <c r="K136" s="602">
        <v>3400</v>
      </c>
      <c r="L136" s="601" t="s">
        <v>21305</v>
      </c>
      <c r="M136" s="600">
        <v>40800</v>
      </c>
      <c r="N136" s="600">
        <v>20400</v>
      </c>
    </row>
    <row r="137" spans="1:14" ht="56.25" x14ac:dyDescent="0.2">
      <c r="A137" s="609" t="s">
        <v>21311</v>
      </c>
      <c r="B137" s="608" t="s">
        <v>21315</v>
      </c>
      <c r="C137" s="607" t="s">
        <v>21324</v>
      </c>
      <c r="D137" s="606" t="s">
        <v>21323</v>
      </c>
      <c r="E137" s="605" t="s">
        <v>21235</v>
      </c>
      <c r="F137" s="155"/>
      <c r="G137" s="155">
        <v>113.95</v>
      </c>
      <c r="H137" s="155"/>
      <c r="I137" s="604"/>
      <c r="J137" s="603" t="s">
        <v>21322</v>
      </c>
      <c r="K137" s="602">
        <v>3000</v>
      </c>
      <c r="L137" s="601" t="s">
        <v>21305</v>
      </c>
      <c r="M137" s="600">
        <v>36000</v>
      </c>
      <c r="N137" s="600">
        <v>18000</v>
      </c>
    </row>
    <row r="138" spans="1:14" ht="56.25" x14ac:dyDescent="0.2">
      <c r="A138" s="609" t="s">
        <v>21311</v>
      </c>
      <c r="B138" s="608" t="s">
        <v>21315</v>
      </c>
      <c r="C138" s="607" t="s">
        <v>21321</v>
      </c>
      <c r="D138" s="606" t="s">
        <v>21320</v>
      </c>
      <c r="E138" s="605" t="s">
        <v>21235</v>
      </c>
      <c r="F138" s="155"/>
      <c r="G138" s="155">
        <v>140</v>
      </c>
      <c r="H138" s="155"/>
      <c r="I138" s="604"/>
      <c r="J138" s="603" t="s">
        <v>21319</v>
      </c>
      <c r="K138" s="602">
        <v>5000</v>
      </c>
      <c r="L138" s="601" t="s">
        <v>21305</v>
      </c>
      <c r="M138" s="600">
        <v>60000</v>
      </c>
      <c r="N138" s="600">
        <v>30000</v>
      </c>
    </row>
    <row r="139" spans="1:14" ht="56.25" x14ac:dyDescent="0.2">
      <c r="A139" s="609" t="s">
        <v>21311</v>
      </c>
      <c r="B139" s="608" t="s">
        <v>21315</v>
      </c>
      <c r="C139" s="607" t="s">
        <v>21318</v>
      </c>
      <c r="D139" s="606" t="s">
        <v>21317</v>
      </c>
      <c r="E139" s="605" t="s">
        <v>21235</v>
      </c>
      <c r="F139" s="155"/>
      <c r="G139" s="155"/>
      <c r="H139" s="155"/>
      <c r="I139" s="604"/>
      <c r="J139" s="603" t="s">
        <v>21316</v>
      </c>
      <c r="K139" s="602">
        <v>4800</v>
      </c>
      <c r="L139" s="601" t="s">
        <v>21305</v>
      </c>
      <c r="M139" s="600"/>
      <c r="N139" s="600">
        <v>33600</v>
      </c>
    </row>
    <row r="140" spans="1:14" ht="56.25" x14ac:dyDescent="0.2">
      <c r="A140" s="609" t="s">
        <v>21311</v>
      </c>
      <c r="B140" s="608" t="s">
        <v>21315</v>
      </c>
      <c r="C140" s="607" t="s">
        <v>21314</v>
      </c>
      <c r="D140" s="606" t="s">
        <v>21313</v>
      </c>
      <c r="E140" s="605" t="s">
        <v>21235</v>
      </c>
      <c r="F140" s="155"/>
      <c r="G140" s="155">
        <v>114.46</v>
      </c>
      <c r="H140" s="155"/>
      <c r="I140" s="604"/>
      <c r="J140" s="603" t="s">
        <v>21312</v>
      </c>
      <c r="K140" s="602">
        <v>5500</v>
      </c>
      <c r="L140" s="601" t="s">
        <v>21305</v>
      </c>
      <c r="M140" s="600">
        <v>66000</v>
      </c>
      <c r="N140" s="600">
        <v>33000</v>
      </c>
    </row>
    <row r="141" spans="1:14" ht="57" thickBot="1" x14ac:dyDescent="0.25">
      <c r="A141" s="586" t="s">
        <v>21311</v>
      </c>
      <c r="B141" s="585" t="s">
        <v>21310</v>
      </c>
      <c r="C141" s="599" t="s">
        <v>21309</v>
      </c>
      <c r="D141" s="616" t="s">
        <v>21308</v>
      </c>
      <c r="E141" s="582" t="s">
        <v>21235</v>
      </c>
      <c r="F141" s="149">
        <v>41348771</v>
      </c>
      <c r="G141" s="149">
        <v>556.4</v>
      </c>
      <c r="H141" s="149">
        <v>6</v>
      </c>
      <c r="I141" s="580"/>
      <c r="J141" s="579" t="s">
        <v>21307</v>
      </c>
      <c r="K141" s="598" t="s">
        <v>21661</v>
      </c>
      <c r="L141" s="577" t="s">
        <v>21305</v>
      </c>
      <c r="M141" s="576">
        <v>717655</v>
      </c>
      <c r="N141" s="576">
        <v>516360</v>
      </c>
    </row>
    <row r="142" spans="1:14" ht="45" x14ac:dyDescent="0.2">
      <c r="A142" s="597" t="s">
        <v>21300</v>
      </c>
      <c r="B142" s="596" t="s">
        <v>7471</v>
      </c>
      <c r="C142" s="612" t="s">
        <v>21304</v>
      </c>
      <c r="D142" s="611" t="s">
        <v>21303</v>
      </c>
      <c r="E142" s="593" t="s">
        <v>21297</v>
      </c>
      <c r="F142" s="172" t="s">
        <v>21302</v>
      </c>
      <c r="G142" s="172">
        <v>772.56</v>
      </c>
      <c r="H142" s="172"/>
      <c r="I142" s="591"/>
      <c r="J142" s="590" t="s">
        <v>21301</v>
      </c>
      <c r="K142" s="610">
        <v>40000</v>
      </c>
      <c r="L142" s="588" t="s">
        <v>21294</v>
      </c>
      <c r="M142" s="587"/>
      <c r="N142" s="587"/>
    </row>
    <row r="143" spans="1:14" ht="45.75" thickBot="1" x14ac:dyDescent="0.25">
      <c r="A143" s="586" t="s">
        <v>21300</v>
      </c>
      <c r="B143" s="585" t="s">
        <v>7471</v>
      </c>
      <c r="C143" s="599" t="s">
        <v>21299</v>
      </c>
      <c r="D143" s="616" t="s">
        <v>21298</v>
      </c>
      <c r="E143" s="582" t="s">
        <v>21297</v>
      </c>
      <c r="F143" s="149" t="s">
        <v>21296</v>
      </c>
      <c r="G143" s="149">
        <v>800</v>
      </c>
      <c r="H143" s="149"/>
      <c r="I143" s="580"/>
      <c r="J143" s="579" t="s">
        <v>21295</v>
      </c>
      <c r="K143" s="598">
        <v>35700</v>
      </c>
      <c r="L143" s="577" t="s">
        <v>21294</v>
      </c>
      <c r="M143" s="576"/>
      <c r="N143" s="576"/>
    </row>
    <row r="144" spans="1:14" ht="101.25" x14ac:dyDescent="0.2">
      <c r="A144" s="597" t="s">
        <v>21238</v>
      </c>
      <c r="B144" s="596" t="s">
        <v>6188</v>
      </c>
      <c r="C144" s="595" t="s">
        <v>21293</v>
      </c>
      <c r="D144" s="594" t="s">
        <v>21292</v>
      </c>
      <c r="E144" s="593" t="s">
        <v>21235</v>
      </c>
      <c r="F144" s="172" t="s">
        <v>21291</v>
      </c>
      <c r="G144" s="172">
        <v>160</v>
      </c>
      <c r="H144" s="592" t="s">
        <v>21234</v>
      </c>
      <c r="I144" s="591"/>
      <c r="J144" s="590" t="s">
        <v>21290</v>
      </c>
      <c r="K144" s="589">
        <v>2400</v>
      </c>
      <c r="L144" s="588" t="s">
        <v>21232</v>
      </c>
      <c r="M144" s="587">
        <v>28800</v>
      </c>
      <c r="N144" s="587">
        <v>14400</v>
      </c>
    </row>
    <row r="145" spans="1:14" ht="56.25" x14ac:dyDescent="0.2">
      <c r="A145" s="609" t="s">
        <v>21238</v>
      </c>
      <c r="B145" s="608" t="s">
        <v>6188</v>
      </c>
      <c r="C145" s="615" t="s">
        <v>21289</v>
      </c>
      <c r="D145" s="614" t="s">
        <v>21288</v>
      </c>
      <c r="E145" s="605" t="s">
        <v>21235</v>
      </c>
      <c r="F145" s="155">
        <v>11151124</v>
      </c>
      <c r="G145" s="155">
        <v>118.04</v>
      </c>
      <c r="H145" s="473" t="s">
        <v>21234</v>
      </c>
      <c r="I145" s="604"/>
      <c r="J145" s="603" t="s">
        <v>21287</v>
      </c>
      <c r="K145" s="613">
        <v>4000</v>
      </c>
      <c r="L145" s="601" t="s">
        <v>21232</v>
      </c>
      <c r="M145" s="600">
        <v>48000</v>
      </c>
      <c r="N145" s="600">
        <v>28000</v>
      </c>
    </row>
    <row r="146" spans="1:14" ht="45" x14ac:dyDescent="0.2">
      <c r="A146" s="609" t="s">
        <v>21238</v>
      </c>
      <c r="B146" s="608" t="s">
        <v>6188</v>
      </c>
      <c r="C146" s="615" t="s">
        <v>21286</v>
      </c>
      <c r="D146" s="614" t="s">
        <v>21285</v>
      </c>
      <c r="E146" s="605" t="s">
        <v>21235</v>
      </c>
      <c r="F146" s="155" t="s">
        <v>21284</v>
      </c>
      <c r="G146" s="155">
        <v>200</v>
      </c>
      <c r="H146" s="473" t="s">
        <v>21234</v>
      </c>
      <c r="I146" s="604"/>
      <c r="J146" s="603" t="s">
        <v>21283</v>
      </c>
      <c r="K146" s="613">
        <v>3360</v>
      </c>
      <c r="L146" s="601" t="s">
        <v>21232</v>
      </c>
      <c r="M146" s="600">
        <v>40320</v>
      </c>
      <c r="N146" s="600">
        <v>23520</v>
      </c>
    </row>
    <row r="147" spans="1:14" ht="67.5" x14ac:dyDescent="0.2">
      <c r="A147" s="609" t="s">
        <v>21238</v>
      </c>
      <c r="B147" s="608" t="s">
        <v>6188</v>
      </c>
      <c r="C147" s="615" t="s">
        <v>21282</v>
      </c>
      <c r="D147" s="614" t="s">
        <v>21281</v>
      </c>
      <c r="E147" s="605" t="s">
        <v>21235</v>
      </c>
      <c r="F147" s="155" t="s">
        <v>21280</v>
      </c>
      <c r="G147" s="155">
        <v>162</v>
      </c>
      <c r="H147" s="473" t="s">
        <v>21234</v>
      </c>
      <c r="I147" s="604"/>
      <c r="J147" s="603" t="s">
        <v>21279</v>
      </c>
      <c r="K147" s="613">
        <v>3708.33</v>
      </c>
      <c r="L147" s="601" t="s">
        <v>21232</v>
      </c>
      <c r="M147" s="600">
        <v>44499.96</v>
      </c>
      <c r="N147" s="600">
        <v>25958.39</v>
      </c>
    </row>
    <row r="148" spans="1:14" ht="56.25" x14ac:dyDescent="0.2">
      <c r="A148" s="609" t="s">
        <v>21238</v>
      </c>
      <c r="B148" s="608" t="s">
        <v>6188</v>
      </c>
      <c r="C148" s="615" t="s">
        <v>21278</v>
      </c>
      <c r="D148" s="614" t="s">
        <v>21277</v>
      </c>
      <c r="E148" s="605" t="s">
        <v>21235</v>
      </c>
      <c r="F148" s="155" t="s">
        <v>21276</v>
      </c>
      <c r="G148" s="155">
        <v>189.14</v>
      </c>
      <c r="H148" s="473" t="s">
        <v>21234</v>
      </c>
      <c r="I148" s="604"/>
      <c r="J148" s="603" t="s">
        <v>21275</v>
      </c>
      <c r="K148" s="613">
        <v>4000</v>
      </c>
      <c r="L148" s="601" t="s">
        <v>21232</v>
      </c>
      <c r="M148" s="600">
        <v>48000</v>
      </c>
      <c r="N148" s="600">
        <v>24000</v>
      </c>
    </row>
    <row r="149" spans="1:14" ht="56.25" x14ac:dyDescent="0.2">
      <c r="A149" s="609" t="s">
        <v>21238</v>
      </c>
      <c r="B149" s="608" t="s">
        <v>6188</v>
      </c>
      <c r="C149" s="615" t="s">
        <v>21274</v>
      </c>
      <c r="D149" s="614" t="s">
        <v>21273</v>
      </c>
      <c r="E149" s="605" t="s">
        <v>21235</v>
      </c>
      <c r="F149" s="155" t="s">
        <v>21272</v>
      </c>
      <c r="G149" s="155">
        <v>162.11000000000001</v>
      </c>
      <c r="H149" s="473" t="s">
        <v>21234</v>
      </c>
      <c r="I149" s="604"/>
      <c r="J149" s="603" t="s">
        <v>21271</v>
      </c>
      <c r="K149" s="613">
        <v>4300</v>
      </c>
      <c r="L149" s="601" t="s">
        <v>21232</v>
      </c>
      <c r="M149" s="600">
        <v>51600</v>
      </c>
      <c r="N149" s="600">
        <v>25800</v>
      </c>
    </row>
    <row r="150" spans="1:14" ht="56.25" x14ac:dyDescent="0.2">
      <c r="A150" s="609" t="s">
        <v>21238</v>
      </c>
      <c r="B150" s="608" t="s">
        <v>6188</v>
      </c>
      <c r="C150" s="615" t="s">
        <v>21270</v>
      </c>
      <c r="D150" s="614" t="s">
        <v>21269</v>
      </c>
      <c r="E150" s="605" t="s">
        <v>21235</v>
      </c>
      <c r="F150" s="155" t="s">
        <v>21268</v>
      </c>
      <c r="G150" s="155">
        <v>155</v>
      </c>
      <c r="H150" s="473" t="s">
        <v>21234</v>
      </c>
      <c r="I150" s="604"/>
      <c r="J150" s="603" t="s">
        <v>21267</v>
      </c>
      <c r="K150" s="613">
        <v>5000</v>
      </c>
      <c r="L150" s="601" t="s">
        <v>21232</v>
      </c>
      <c r="M150" s="600">
        <v>60000</v>
      </c>
      <c r="N150" s="600">
        <v>30000</v>
      </c>
    </row>
    <row r="151" spans="1:14" ht="78.75" x14ac:dyDescent="0.2">
      <c r="A151" s="609" t="s">
        <v>21238</v>
      </c>
      <c r="B151" s="608" t="s">
        <v>6188</v>
      </c>
      <c r="C151" s="615" t="s">
        <v>21266</v>
      </c>
      <c r="D151" s="614" t="s">
        <v>21265</v>
      </c>
      <c r="E151" s="605" t="s">
        <v>21235</v>
      </c>
      <c r="F151" s="155" t="s">
        <v>21264</v>
      </c>
      <c r="G151" s="155">
        <v>300</v>
      </c>
      <c r="H151" s="473" t="s">
        <v>21234</v>
      </c>
      <c r="I151" s="604"/>
      <c r="J151" s="603" t="s">
        <v>21263</v>
      </c>
      <c r="K151" s="613">
        <v>4067.16</v>
      </c>
      <c r="L151" s="601" t="s">
        <v>21232</v>
      </c>
      <c r="M151" s="600">
        <v>48805.919999999998</v>
      </c>
      <c r="N151" s="600">
        <v>28470.12</v>
      </c>
    </row>
    <row r="152" spans="1:14" ht="45" x14ac:dyDescent="0.2">
      <c r="A152" s="609" t="s">
        <v>21238</v>
      </c>
      <c r="B152" s="608" t="s">
        <v>6188</v>
      </c>
      <c r="C152" s="615" t="s">
        <v>21262</v>
      </c>
      <c r="D152" s="614" t="s">
        <v>21261</v>
      </c>
      <c r="E152" s="605" t="s">
        <v>21235</v>
      </c>
      <c r="F152" s="155" t="s">
        <v>21260</v>
      </c>
      <c r="G152" s="155">
        <v>160</v>
      </c>
      <c r="H152" s="473" t="s">
        <v>21234</v>
      </c>
      <c r="I152" s="604"/>
      <c r="J152" s="603" t="s">
        <v>21259</v>
      </c>
      <c r="K152" s="613">
        <v>4500</v>
      </c>
      <c r="L152" s="601" t="s">
        <v>21232</v>
      </c>
      <c r="M152" s="600">
        <v>58500</v>
      </c>
      <c r="N152" s="600">
        <v>27000</v>
      </c>
    </row>
    <row r="153" spans="1:14" ht="45" x14ac:dyDescent="0.2">
      <c r="A153" s="609" t="s">
        <v>21238</v>
      </c>
      <c r="B153" s="608" t="s">
        <v>6188</v>
      </c>
      <c r="C153" s="615" t="s">
        <v>21258</v>
      </c>
      <c r="D153" s="614" t="s">
        <v>21257</v>
      </c>
      <c r="E153" s="605" t="s">
        <v>21235</v>
      </c>
      <c r="F153" s="155" t="s">
        <v>21256</v>
      </c>
      <c r="G153" s="155">
        <v>325.26</v>
      </c>
      <c r="H153" s="473" t="s">
        <v>21234</v>
      </c>
      <c r="I153" s="604"/>
      <c r="J153" s="603" t="s">
        <v>21255</v>
      </c>
      <c r="K153" s="613">
        <v>4000</v>
      </c>
      <c r="L153" s="601" t="s">
        <v>21232</v>
      </c>
      <c r="M153" s="600">
        <v>48000</v>
      </c>
      <c r="N153" s="600">
        <v>28000</v>
      </c>
    </row>
    <row r="154" spans="1:14" ht="90" x14ac:dyDescent="0.2">
      <c r="A154" s="609" t="s">
        <v>21238</v>
      </c>
      <c r="B154" s="608" t="s">
        <v>6188</v>
      </c>
      <c r="C154" s="615" t="s">
        <v>21254</v>
      </c>
      <c r="D154" s="614" t="s">
        <v>21253</v>
      </c>
      <c r="E154" s="605" t="s">
        <v>21235</v>
      </c>
      <c r="F154" s="155" t="s">
        <v>21252</v>
      </c>
      <c r="G154" s="155">
        <v>234.1</v>
      </c>
      <c r="H154" s="473" t="s">
        <v>21234</v>
      </c>
      <c r="I154" s="604"/>
      <c r="J154" s="603" t="s">
        <v>21251</v>
      </c>
      <c r="K154" s="613">
        <v>3500</v>
      </c>
      <c r="L154" s="601" t="s">
        <v>21232</v>
      </c>
      <c r="M154" s="600">
        <v>42000</v>
      </c>
      <c r="N154" s="600">
        <v>0</v>
      </c>
    </row>
    <row r="155" spans="1:14" ht="56.25" x14ac:dyDescent="0.2">
      <c r="A155" s="609" t="s">
        <v>21238</v>
      </c>
      <c r="B155" s="608" t="s">
        <v>6188</v>
      </c>
      <c r="C155" s="615" t="s">
        <v>21250</v>
      </c>
      <c r="D155" s="614" t="s">
        <v>21249</v>
      </c>
      <c r="E155" s="605" t="s">
        <v>21235</v>
      </c>
      <c r="F155" s="155" t="s">
        <v>21248</v>
      </c>
      <c r="G155" s="155">
        <v>102.03</v>
      </c>
      <c r="H155" s="473" t="s">
        <v>21234</v>
      </c>
      <c r="I155" s="604"/>
      <c r="J155" s="603" t="s">
        <v>21247</v>
      </c>
      <c r="K155" s="613">
        <v>4800</v>
      </c>
      <c r="L155" s="601" t="s">
        <v>21232</v>
      </c>
      <c r="M155" s="600">
        <v>57600</v>
      </c>
      <c r="N155" s="600">
        <v>24000</v>
      </c>
    </row>
    <row r="156" spans="1:14" ht="56.25" x14ac:dyDescent="0.2">
      <c r="A156" s="609" t="s">
        <v>21238</v>
      </c>
      <c r="B156" s="608" t="s">
        <v>6188</v>
      </c>
      <c r="C156" s="615" t="s">
        <v>21246</v>
      </c>
      <c r="D156" s="614" t="s">
        <v>21245</v>
      </c>
      <c r="E156" s="605" t="s">
        <v>21235</v>
      </c>
      <c r="F156" s="155" t="s">
        <v>21244</v>
      </c>
      <c r="G156" s="155">
        <v>73.22</v>
      </c>
      <c r="H156" s="473" t="s">
        <v>21234</v>
      </c>
      <c r="I156" s="604"/>
      <c r="J156" s="603" t="s">
        <v>21243</v>
      </c>
      <c r="K156" s="613">
        <v>5500</v>
      </c>
      <c r="L156" s="601" t="s">
        <v>21232</v>
      </c>
      <c r="M156" s="600">
        <v>66000</v>
      </c>
      <c r="N156" s="600">
        <v>38500</v>
      </c>
    </row>
    <row r="157" spans="1:14" ht="45" x14ac:dyDescent="0.2">
      <c r="A157" s="609" t="s">
        <v>21238</v>
      </c>
      <c r="B157" s="608" t="s">
        <v>6188</v>
      </c>
      <c r="C157" s="615" t="s">
        <v>21242</v>
      </c>
      <c r="D157" s="614" t="s">
        <v>21241</v>
      </c>
      <c r="E157" s="605" t="s">
        <v>21235</v>
      </c>
      <c r="F157" s="155" t="s">
        <v>21240</v>
      </c>
      <c r="G157" s="155">
        <v>243.81</v>
      </c>
      <c r="H157" s="473" t="s">
        <v>21234</v>
      </c>
      <c r="I157" s="604"/>
      <c r="J157" s="603" t="s">
        <v>21239</v>
      </c>
      <c r="K157" s="613">
        <v>6000</v>
      </c>
      <c r="L157" s="601" t="s">
        <v>21232</v>
      </c>
      <c r="M157" s="600">
        <v>72000</v>
      </c>
      <c r="N157" s="600">
        <v>36000</v>
      </c>
    </row>
    <row r="158" spans="1:14" ht="45.75" thickBot="1" x14ac:dyDescent="0.25">
      <c r="A158" s="586" t="s">
        <v>21238</v>
      </c>
      <c r="B158" s="585" t="s">
        <v>6188</v>
      </c>
      <c r="C158" s="584" t="s">
        <v>21237</v>
      </c>
      <c r="D158" s="583" t="s">
        <v>21236</v>
      </c>
      <c r="E158" s="582" t="s">
        <v>21235</v>
      </c>
      <c r="F158" s="149">
        <v>11018747</v>
      </c>
      <c r="G158" s="149">
        <v>153.85</v>
      </c>
      <c r="H158" s="581" t="s">
        <v>21234</v>
      </c>
      <c r="I158" s="580"/>
      <c r="J158" s="579" t="s">
        <v>21233</v>
      </c>
      <c r="K158" s="578">
        <v>5000</v>
      </c>
      <c r="L158" s="577" t="s">
        <v>21232</v>
      </c>
      <c r="M158" s="576">
        <v>0</v>
      </c>
      <c r="N158" s="576">
        <v>10000</v>
      </c>
    </row>
    <row r="159" spans="1:14" ht="45" x14ac:dyDescent="0.2">
      <c r="A159" s="597" t="s">
        <v>21129</v>
      </c>
      <c r="B159" s="596" t="s">
        <v>3527</v>
      </c>
      <c r="C159" s="612" t="s">
        <v>21231</v>
      </c>
      <c r="D159" s="611" t="s">
        <v>21230</v>
      </c>
      <c r="E159" s="593" t="s">
        <v>21126</v>
      </c>
      <c r="F159" s="172">
        <v>40006641</v>
      </c>
      <c r="G159" s="172">
        <v>305.72000000000003</v>
      </c>
      <c r="H159" s="172" t="s">
        <v>3</v>
      </c>
      <c r="I159" s="591" t="s">
        <v>21229</v>
      </c>
      <c r="J159" s="590">
        <v>44266</v>
      </c>
      <c r="K159" s="610">
        <v>3200</v>
      </c>
      <c r="L159" s="588" t="s">
        <v>21122</v>
      </c>
      <c r="M159" s="587">
        <v>38400</v>
      </c>
      <c r="N159" s="587">
        <v>6827</v>
      </c>
    </row>
    <row r="160" spans="1:14" ht="45" x14ac:dyDescent="0.2">
      <c r="A160" s="609" t="s">
        <v>21129</v>
      </c>
      <c r="B160" s="608" t="s">
        <v>3527</v>
      </c>
      <c r="C160" s="607" t="s">
        <v>21228</v>
      </c>
      <c r="D160" s="606">
        <v>15345382</v>
      </c>
      <c r="E160" s="605" t="s">
        <v>21171</v>
      </c>
      <c r="F160" s="155">
        <v>90159453</v>
      </c>
      <c r="G160" s="155">
        <v>110</v>
      </c>
      <c r="H160" s="155" t="s">
        <v>3</v>
      </c>
      <c r="I160" s="604" t="s">
        <v>21227</v>
      </c>
      <c r="J160" s="603">
        <v>44280</v>
      </c>
      <c r="K160" s="602">
        <v>3150</v>
      </c>
      <c r="L160" s="601" t="s">
        <v>21122</v>
      </c>
      <c r="M160" s="600">
        <v>37800</v>
      </c>
      <c r="N160" s="600">
        <v>8715</v>
      </c>
    </row>
    <row r="161" spans="1:14" ht="33.75" x14ac:dyDescent="0.2">
      <c r="A161" s="609" t="s">
        <v>21129</v>
      </c>
      <c r="B161" s="608" t="s">
        <v>3527</v>
      </c>
      <c r="C161" s="607" t="s">
        <v>21226</v>
      </c>
      <c r="D161" s="606">
        <v>213349</v>
      </c>
      <c r="E161" s="605" t="s">
        <v>21126</v>
      </c>
      <c r="F161" s="155">
        <v>2003084</v>
      </c>
      <c r="G161" s="155">
        <v>150.30000000000001</v>
      </c>
      <c r="H161" s="155" t="s">
        <v>3</v>
      </c>
      <c r="I161" s="604" t="s">
        <v>21225</v>
      </c>
      <c r="J161" s="603">
        <v>44266</v>
      </c>
      <c r="K161" s="602">
        <v>4191.62</v>
      </c>
      <c r="L161" s="601" t="s">
        <v>21122</v>
      </c>
      <c r="M161" s="600">
        <v>50299.44</v>
      </c>
      <c r="N161" s="600">
        <v>9640.73</v>
      </c>
    </row>
    <row r="162" spans="1:14" ht="56.25" x14ac:dyDescent="0.2">
      <c r="A162" s="609" t="s">
        <v>21129</v>
      </c>
      <c r="B162" s="608" t="s">
        <v>3527</v>
      </c>
      <c r="C162" s="607" t="s">
        <v>21223</v>
      </c>
      <c r="D162" s="606">
        <v>20100194431</v>
      </c>
      <c r="E162" s="605" t="s">
        <v>21126</v>
      </c>
      <c r="F162" s="155">
        <v>43445588</v>
      </c>
      <c r="G162" s="155">
        <v>320</v>
      </c>
      <c r="H162" s="155" t="s">
        <v>3</v>
      </c>
      <c r="I162" s="604" t="s">
        <v>21224</v>
      </c>
      <c r="J162" s="603">
        <v>44273</v>
      </c>
      <c r="K162" s="602">
        <v>6726</v>
      </c>
      <c r="L162" s="601" t="s">
        <v>21122</v>
      </c>
      <c r="M162" s="600">
        <f>73013.2+6824.8</f>
        <v>79838</v>
      </c>
      <c r="N162" s="600">
        <v>13803.5</v>
      </c>
    </row>
    <row r="163" spans="1:14" ht="67.5" x14ac:dyDescent="0.2">
      <c r="A163" s="609" t="s">
        <v>21129</v>
      </c>
      <c r="B163" s="608" t="s">
        <v>3527</v>
      </c>
      <c r="C163" s="607" t="s">
        <v>21223</v>
      </c>
      <c r="D163" s="606">
        <v>20100194431</v>
      </c>
      <c r="E163" s="605" t="s">
        <v>21126</v>
      </c>
      <c r="F163" s="155">
        <v>43445588</v>
      </c>
      <c r="G163" s="155">
        <v>320</v>
      </c>
      <c r="H163" s="155" t="s">
        <v>3</v>
      </c>
      <c r="I163" s="604" t="s">
        <v>21222</v>
      </c>
      <c r="J163" s="603">
        <v>44273</v>
      </c>
      <c r="K163" s="602">
        <v>15930</v>
      </c>
      <c r="L163" s="601" t="s">
        <v>21122</v>
      </c>
      <c r="M163" s="600">
        <f>172912.5+16164</f>
        <v>189076.5</v>
      </c>
      <c r="N163" s="600">
        <v>32692.5</v>
      </c>
    </row>
    <row r="164" spans="1:14" ht="45" x14ac:dyDescent="0.2">
      <c r="A164" s="609" t="s">
        <v>21129</v>
      </c>
      <c r="B164" s="608" t="s">
        <v>3527</v>
      </c>
      <c r="C164" s="607" t="s">
        <v>21221</v>
      </c>
      <c r="D164" s="606" t="s">
        <v>21220</v>
      </c>
      <c r="E164" s="605" t="s">
        <v>21126</v>
      </c>
      <c r="F164" s="155">
        <v>5012060</v>
      </c>
      <c r="G164" s="155">
        <v>117.47</v>
      </c>
      <c r="H164" s="155" t="s">
        <v>3</v>
      </c>
      <c r="I164" s="604" t="s">
        <v>21219</v>
      </c>
      <c r="J164" s="603">
        <v>44266</v>
      </c>
      <c r="K164" s="602">
        <v>1825.75</v>
      </c>
      <c r="L164" s="601" t="s">
        <v>21122</v>
      </c>
      <c r="M164" s="600">
        <v>21909</v>
      </c>
      <c r="N164" s="600">
        <v>4260.08</v>
      </c>
    </row>
    <row r="165" spans="1:14" ht="33.75" x14ac:dyDescent="0.2">
      <c r="A165" s="609" t="s">
        <v>21129</v>
      </c>
      <c r="B165" s="608" t="s">
        <v>3527</v>
      </c>
      <c r="C165" s="607" t="s">
        <v>21218</v>
      </c>
      <c r="D165" s="606" t="s">
        <v>21217</v>
      </c>
      <c r="E165" s="605" t="s">
        <v>21126</v>
      </c>
      <c r="F165" s="155">
        <v>5014604</v>
      </c>
      <c r="G165" s="155">
        <v>143.88</v>
      </c>
      <c r="H165" s="155" t="s">
        <v>3</v>
      </c>
      <c r="I165" s="604" t="s">
        <v>21216</v>
      </c>
      <c r="J165" s="603">
        <v>44280</v>
      </c>
      <c r="K165" s="602">
        <v>3179.59</v>
      </c>
      <c r="L165" s="601" t="s">
        <v>21122</v>
      </c>
      <c r="M165" s="600">
        <v>38155.08</v>
      </c>
      <c r="N165" s="600">
        <v>8902.85</v>
      </c>
    </row>
    <row r="166" spans="1:14" ht="45" x14ac:dyDescent="0.2">
      <c r="A166" s="609" t="s">
        <v>21129</v>
      </c>
      <c r="B166" s="608" t="s">
        <v>3527</v>
      </c>
      <c r="C166" s="607" t="s">
        <v>21215</v>
      </c>
      <c r="D166" s="606" t="s">
        <v>21214</v>
      </c>
      <c r="E166" s="605" t="s">
        <v>21126</v>
      </c>
      <c r="F166" s="155">
        <v>11008189</v>
      </c>
      <c r="G166" s="155">
        <v>181.9</v>
      </c>
      <c r="H166" s="155" t="s">
        <v>3</v>
      </c>
      <c r="I166" s="604" t="s">
        <v>21213</v>
      </c>
      <c r="J166" s="603">
        <v>44266</v>
      </c>
      <c r="K166" s="602">
        <v>5365.93</v>
      </c>
      <c r="L166" s="601" t="s">
        <v>21122</v>
      </c>
      <c r="M166" s="600">
        <v>64391.16</v>
      </c>
      <c r="N166" s="600">
        <v>12520.5</v>
      </c>
    </row>
    <row r="167" spans="1:14" ht="33.75" x14ac:dyDescent="0.2">
      <c r="A167" s="609" t="s">
        <v>21129</v>
      </c>
      <c r="B167" s="608" t="s">
        <v>3527</v>
      </c>
      <c r="C167" s="607" t="s">
        <v>21212</v>
      </c>
      <c r="D167" s="606">
        <v>5255998</v>
      </c>
      <c r="E167" s="605" t="s">
        <v>21126</v>
      </c>
      <c r="F167" s="155">
        <v>11002043</v>
      </c>
      <c r="G167" s="155">
        <v>150.22999999999999</v>
      </c>
      <c r="H167" s="155" t="s">
        <v>3</v>
      </c>
      <c r="I167" s="604" t="s">
        <v>21211</v>
      </c>
      <c r="J167" s="603">
        <v>44272</v>
      </c>
      <c r="K167" s="602">
        <v>2946.37</v>
      </c>
      <c r="L167" s="601" t="s">
        <v>21122</v>
      </c>
      <c r="M167" s="600">
        <v>35356.44</v>
      </c>
      <c r="N167" s="600">
        <v>5892.74</v>
      </c>
    </row>
    <row r="168" spans="1:14" ht="56.25" x14ac:dyDescent="0.2">
      <c r="A168" s="609" t="s">
        <v>21129</v>
      </c>
      <c r="B168" s="608" t="s">
        <v>3527</v>
      </c>
      <c r="C168" s="607" t="s">
        <v>21210</v>
      </c>
      <c r="D168" s="606" t="s">
        <v>21209</v>
      </c>
      <c r="E168" s="605" t="s">
        <v>21126</v>
      </c>
      <c r="F168" s="155">
        <v>2001405</v>
      </c>
      <c r="G168" s="155">
        <v>121.36</v>
      </c>
      <c r="H168" s="155" t="s">
        <v>3</v>
      </c>
      <c r="I168" s="604" t="s">
        <v>21208</v>
      </c>
      <c r="J168" s="603">
        <v>44266</v>
      </c>
      <c r="K168" s="602">
        <v>4030.19</v>
      </c>
      <c r="L168" s="601" t="s">
        <v>21122</v>
      </c>
      <c r="M168" s="600">
        <v>47166.54</v>
      </c>
      <c r="N168" s="600">
        <v>9135.09</v>
      </c>
    </row>
    <row r="169" spans="1:14" ht="45" x14ac:dyDescent="0.2">
      <c r="A169" s="609" t="s">
        <v>21129</v>
      </c>
      <c r="B169" s="608" t="s">
        <v>3527</v>
      </c>
      <c r="C169" s="607" t="s">
        <v>21207</v>
      </c>
      <c r="D169" s="606" t="s">
        <v>21206</v>
      </c>
      <c r="E169" s="605" t="s">
        <v>21126</v>
      </c>
      <c r="F169" s="155">
        <v>70096860</v>
      </c>
      <c r="G169" s="155">
        <v>1500.76</v>
      </c>
      <c r="H169" s="155" t="s">
        <v>3</v>
      </c>
      <c r="I169" s="604" t="s">
        <v>21205</v>
      </c>
      <c r="J169" s="603">
        <v>44266</v>
      </c>
      <c r="K169" s="602">
        <v>15703.98</v>
      </c>
      <c r="L169" s="601" t="s">
        <v>21122</v>
      </c>
      <c r="M169" s="600">
        <v>189574.56</v>
      </c>
      <c r="N169" s="600">
        <v>37299.919999999998</v>
      </c>
    </row>
    <row r="170" spans="1:14" ht="45" x14ac:dyDescent="0.2">
      <c r="A170" s="609" t="s">
        <v>21129</v>
      </c>
      <c r="B170" s="608" t="s">
        <v>3527</v>
      </c>
      <c r="C170" s="607" t="s">
        <v>21204</v>
      </c>
      <c r="D170" s="606">
        <v>22965758</v>
      </c>
      <c r="E170" s="605" t="s">
        <v>21126</v>
      </c>
      <c r="F170" s="155">
        <v>5337</v>
      </c>
      <c r="G170" s="155">
        <v>101.09</v>
      </c>
      <c r="H170" s="155" t="s">
        <v>3</v>
      </c>
      <c r="I170" s="604" t="s">
        <v>21203</v>
      </c>
      <c r="J170" s="603">
        <v>44266</v>
      </c>
      <c r="K170" s="602">
        <v>2835.82</v>
      </c>
      <c r="L170" s="601" t="s">
        <v>21122</v>
      </c>
      <c r="M170" s="600">
        <v>34203.870000000003</v>
      </c>
      <c r="N170" s="600">
        <v>4815.76</v>
      </c>
    </row>
    <row r="171" spans="1:14" ht="33.75" x14ac:dyDescent="0.2">
      <c r="A171" s="609" t="s">
        <v>21129</v>
      </c>
      <c r="B171" s="608" t="s">
        <v>3527</v>
      </c>
      <c r="C171" s="607" t="s">
        <v>21202</v>
      </c>
      <c r="D171" s="606">
        <v>31011486</v>
      </c>
      <c r="E171" s="605" t="s">
        <v>21182</v>
      </c>
      <c r="F171" s="155">
        <v>2010449</v>
      </c>
      <c r="G171" s="155">
        <v>114.02</v>
      </c>
      <c r="H171" s="155" t="s">
        <v>3</v>
      </c>
      <c r="I171" s="604" t="s">
        <v>21201</v>
      </c>
      <c r="J171" s="603">
        <v>44266</v>
      </c>
      <c r="K171" s="602">
        <v>2181.81</v>
      </c>
      <c r="L171" s="601" t="s">
        <v>21122</v>
      </c>
      <c r="M171" s="600">
        <v>26172.02</v>
      </c>
      <c r="N171" s="600">
        <v>4935.3</v>
      </c>
    </row>
    <row r="172" spans="1:14" ht="45" x14ac:dyDescent="0.2">
      <c r="A172" s="609" t="s">
        <v>21129</v>
      </c>
      <c r="B172" s="608" t="s">
        <v>3527</v>
      </c>
      <c r="C172" s="607" t="s">
        <v>21200</v>
      </c>
      <c r="D172" s="606">
        <v>32733270</v>
      </c>
      <c r="E172" s="605" t="s">
        <v>21126</v>
      </c>
      <c r="F172" s="155">
        <v>11000394</v>
      </c>
      <c r="G172" s="155">
        <v>402.77</v>
      </c>
      <c r="H172" s="155" t="s">
        <v>3</v>
      </c>
      <c r="I172" s="604" t="s">
        <v>21199</v>
      </c>
      <c r="J172" s="603">
        <v>44265</v>
      </c>
      <c r="K172" s="602">
        <v>10183.870000000001</v>
      </c>
      <c r="L172" s="601" t="s">
        <v>21122</v>
      </c>
      <c r="M172" s="600">
        <v>122206.44</v>
      </c>
      <c r="N172" s="600">
        <v>20367.740000000002</v>
      </c>
    </row>
    <row r="173" spans="1:14" ht="45" x14ac:dyDescent="0.2">
      <c r="A173" s="609" t="s">
        <v>21129</v>
      </c>
      <c r="B173" s="608" t="s">
        <v>3527</v>
      </c>
      <c r="C173" s="607" t="s">
        <v>21198</v>
      </c>
      <c r="D173" s="606">
        <v>26603499</v>
      </c>
      <c r="E173" s="605" t="s">
        <v>21126</v>
      </c>
      <c r="F173" s="155">
        <v>2002731</v>
      </c>
      <c r="G173" s="155">
        <v>260.31</v>
      </c>
      <c r="H173" s="155" t="s">
        <v>3</v>
      </c>
      <c r="I173" s="604" t="s">
        <v>21197</v>
      </c>
      <c r="J173" s="603">
        <v>44266</v>
      </c>
      <c r="K173" s="602">
        <v>2861.11</v>
      </c>
      <c r="L173" s="601" t="s">
        <v>21122</v>
      </c>
      <c r="M173" s="600">
        <v>34333.32</v>
      </c>
      <c r="N173" s="600">
        <v>6675.92</v>
      </c>
    </row>
    <row r="174" spans="1:14" ht="45" x14ac:dyDescent="0.2">
      <c r="A174" s="609" t="s">
        <v>21129</v>
      </c>
      <c r="B174" s="608" t="s">
        <v>3527</v>
      </c>
      <c r="C174" s="607" t="s">
        <v>21196</v>
      </c>
      <c r="D174" s="606" t="s">
        <v>21195</v>
      </c>
      <c r="E174" s="605" t="s">
        <v>21126</v>
      </c>
      <c r="F174" s="155">
        <v>41026359</v>
      </c>
      <c r="G174" s="155">
        <v>513.97</v>
      </c>
      <c r="H174" s="155" t="s">
        <v>3</v>
      </c>
      <c r="I174" s="604" t="s">
        <v>21194</v>
      </c>
      <c r="J174" s="603">
        <v>44266</v>
      </c>
      <c r="K174" s="602">
        <v>21240</v>
      </c>
      <c r="L174" s="601" t="s">
        <v>21122</v>
      </c>
      <c r="M174" s="600">
        <v>250380</v>
      </c>
      <c r="N174" s="600">
        <v>34947.599999999999</v>
      </c>
    </row>
    <row r="175" spans="1:14" ht="45" x14ac:dyDescent="0.2">
      <c r="A175" s="609" t="s">
        <v>21129</v>
      </c>
      <c r="B175" s="608" t="s">
        <v>3527</v>
      </c>
      <c r="C175" s="607" t="s">
        <v>21193</v>
      </c>
      <c r="D175" s="606" t="s">
        <v>21192</v>
      </c>
      <c r="E175" s="605" t="s">
        <v>21126</v>
      </c>
      <c r="F175" s="155">
        <v>5000766</v>
      </c>
      <c r="G175" s="155">
        <v>208.57</v>
      </c>
      <c r="H175" s="155" t="s">
        <v>3</v>
      </c>
      <c r="I175" s="604" t="s">
        <v>21191</v>
      </c>
      <c r="J175" s="603">
        <v>44280</v>
      </c>
      <c r="K175" s="602">
        <v>5699.29</v>
      </c>
      <c r="L175" s="601" t="s">
        <v>21122</v>
      </c>
      <c r="M175" s="600">
        <v>68391.48</v>
      </c>
      <c r="N175" s="600">
        <v>15768.04</v>
      </c>
    </row>
    <row r="176" spans="1:14" ht="56.25" x14ac:dyDescent="0.2">
      <c r="A176" s="609" t="s">
        <v>21129</v>
      </c>
      <c r="B176" s="608" t="s">
        <v>3527</v>
      </c>
      <c r="C176" s="607" t="s">
        <v>21190</v>
      </c>
      <c r="D176" s="606" t="s">
        <v>21189</v>
      </c>
      <c r="E176" s="605" t="s">
        <v>21126</v>
      </c>
      <c r="F176" s="155">
        <v>5001866</v>
      </c>
      <c r="G176" s="155">
        <v>194.95</v>
      </c>
      <c r="H176" s="155" t="s">
        <v>3</v>
      </c>
      <c r="I176" s="604" t="s">
        <v>21188</v>
      </c>
      <c r="J176" s="603">
        <v>44273</v>
      </c>
      <c r="K176" s="602">
        <v>6933.85</v>
      </c>
      <c r="L176" s="601" t="s">
        <v>21122</v>
      </c>
      <c r="M176" s="600">
        <v>83206.2</v>
      </c>
      <c r="N176" s="600">
        <v>13867.7</v>
      </c>
    </row>
    <row r="177" spans="1:14" ht="56.25" x14ac:dyDescent="0.2">
      <c r="A177" s="609" t="s">
        <v>21129</v>
      </c>
      <c r="B177" s="608" t="s">
        <v>3527</v>
      </c>
      <c r="C177" s="607" t="s">
        <v>21187</v>
      </c>
      <c r="D177" s="606">
        <v>4806969</v>
      </c>
      <c r="E177" s="605" t="s">
        <v>21126</v>
      </c>
      <c r="F177" s="155">
        <v>5001499</v>
      </c>
      <c r="G177" s="155">
        <v>64.459999999999994</v>
      </c>
      <c r="H177" s="155" t="s">
        <v>3</v>
      </c>
      <c r="I177" s="604" t="s">
        <v>21186</v>
      </c>
      <c r="J177" s="603">
        <v>44266</v>
      </c>
      <c r="K177" s="602">
        <v>1917.11</v>
      </c>
      <c r="L177" s="601" t="s">
        <v>21122</v>
      </c>
      <c r="M177" s="600">
        <v>23005.32</v>
      </c>
      <c r="N177" s="600">
        <v>4089.83</v>
      </c>
    </row>
    <row r="178" spans="1:14" ht="45" x14ac:dyDescent="0.2">
      <c r="A178" s="609" t="s">
        <v>21129</v>
      </c>
      <c r="B178" s="608" t="s">
        <v>3527</v>
      </c>
      <c r="C178" s="607" t="s">
        <v>21185</v>
      </c>
      <c r="D178" s="606">
        <v>800989</v>
      </c>
      <c r="E178" s="605" t="s">
        <v>21126</v>
      </c>
      <c r="F178" s="155">
        <v>5000185</v>
      </c>
      <c r="G178" s="155">
        <v>190.89</v>
      </c>
      <c r="H178" s="155" t="s">
        <v>3</v>
      </c>
      <c r="I178" s="604" t="s">
        <v>21184</v>
      </c>
      <c r="J178" s="603">
        <v>44266</v>
      </c>
      <c r="K178" s="602">
        <v>2977.7</v>
      </c>
      <c r="L178" s="601" t="s">
        <v>21122</v>
      </c>
      <c r="M178" s="600">
        <v>35732.400000000001</v>
      </c>
      <c r="N178" s="600">
        <v>6848.71</v>
      </c>
    </row>
    <row r="179" spans="1:14" ht="78.75" x14ac:dyDescent="0.2">
      <c r="A179" s="609" t="s">
        <v>21129</v>
      </c>
      <c r="B179" s="608" t="s">
        <v>3527</v>
      </c>
      <c r="C179" s="607" t="s">
        <v>21183</v>
      </c>
      <c r="D179" s="606">
        <v>8598440</v>
      </c>
      <c r="E179" s="605" t="s">
        <v>21182</v>
      </c>
      <c r="F179" s="155">
        <v>43704265</v>
      </c>
      <c r="G179" s="155">
        <v>565.75</v>
      </c>
      <c r="H179" s="155" t="s">
        <v>3</v>
      </c>
      <c r="I179" s="604" t="s">
        <v>21181</v>
      </c>
      <c r="J179" s="603">
        <v>44346</v>
      </c>
      <c r="K179" s="602">
        <v>18585</v>
      </c>
      <c r="L179" s="601" t="s">
        <v>21122</v>
      </c>
      <c r="M179" s="600">
        <v>238299.75</v>
      </c>
      <c r="N179" s="600">
        <v>88596.55</v>
      </c>
    </row>
    <row r="180" spans="1:14" ht="33.75" x14ac:dyDescent="0.2">
      <c r="A180" s="609" t="s">
        <v>21129</v>
      </c>
      <c r="B180" s="608" t="s">
        <v>3527</v>
      </c>
      <c r="C180" s="607" t="s">
        <v>21180</v>
      </c>
      <c r="D180" s="606">
        <v>33405942</v>
      </c>
      <c r="E180" s="605" t="s">
        <v>21126</v>
      </c>
      <c r="F180" s="155">
        <v>2013593</v>
      </c>
      <c r="G180" s="155">
        <v>104.25</v>
      </c>
      <c r="H180" s="155" t="s">
        <v>3</v>
      </c>
      <c r="I180" s="604" t="s">
        <v>21179</v>
      </c>
      <c r="J180" s="603">
        <v>44266</v>
      </c>
      <c r="K180" s="602">
        <v>3500</v>
      </c>
      <c r="L180" s="601" t="s">
        <v>21122</v>
      </c>
      <c r="M180" s="600">
        <v>42235.199999999997</v>
      </c>
      <c r="N180" s="600">
        <v>8303.9</v>
      </c>
    </row>
    <row r="181" spans="1:14" ht="45" x14ac:dyDescent="0.2">
      <c r="A181" s="609" t="s">
        <v>21129</v>
      </c>
      <c r="B181" s="608" t="s">
        <v>3527</v>
      </c>
      <c r="C181" s="607" t="s">
        <v>21178</v>
      </c>
      <c r="D181" s="606" t="s">
        <v>21177</v>
      </c>
      <c r="E181" s="605" t="s">
        <v>21126</v>
      </c>
      <c r="F181" s="155" t="s">
        <v>21176</v>
      </c>
      <c r="G181" s="155">
        <v>200</v>
      </c>
      <c r="H181" s="155" t="s">
        <v>3</v>
      </c>
      <c r="I181" s="604" t="s">
        <v>21175</v>
      </c>
      <c r="J181" s="603">
        <v>44270</v>
      </c>
      <c r="K181" s="602">
        <v>7433.21</v>
      </c>
      <c r="L181" s="601" t="s">
        <v>21122</v>
      </c>
      <c r="M181" s="600">
        <v>89198.52</v>
      </c>
      <c r="N181" s="600">
        <v>14866.42</v>
      </c>
    </row>
    <row r="182" spans="1:14" ht="45" x14ac:dyDescent="0.2">
      <c r="A182" s="609" t="s">
        <v>21129</v>
      </c>
      <c r="B182" s="608" t="s">
        <v>3527</v>
      </c>
      <c r="C182" s="607" t="s">
        <v>21174</v>
      </c>
      <c r="D182" s="606">
        <v>28209748</v>
      </c>
      <c r="E182" s="605" t="s">
        <v>21126</v>
      </c>
      <c r="F182" s="155">
        <v>2002286</v>
      </c>
      <c r="G182" s="155">
        <v>103.5</v>
      </c>
      <c r="H182" s="155" t="s">
        <v>3</v>
      </c>
      <c r="I182" s="604" t="s">
        <v>21173</v>
      </c>
      <c r="J182" s="603">
        <v>44197</v>
      </c>
      <c r="K182" s="602">
        <v>2600</v>
      </c>
      <c r="L182" s="601" t="s">
        <v>21122</v>
      </c>
      <c r="M182" s="600">
        <v>31200</v>
      </c>
      <c r="N182" s="600">
        <v>0</v>
      </c>
    </row>
    <row r="183" spans="1:14" ht="33.75" x14ac:dyDescent="0.2">
      <c r="A183" s="609" t="s">
        <v>21129</v>
      </c>
      <c r="B183" s="608" t="s">
        <v>3527</v>
      </c>
      <c r="C183" s="607" t="s">
        <v>21172</v>
      </c>
      <c r="D183" s="606">
        <v>22411122</v>
      </c>
      <c r="E183" s="605" t="s">
        <v>21171</v>
      </c>
      <c r="F183" s="155">
        <v>11100372</v>
      </c>
      <c r="G183" s="155">
        <v>136.93</v>
      </c>
      <c r="H183" s="155" t="s">
        <v>3</v>
      </c>
      <c r="I183" s="604" t="s">
        <v>21170</v>
      </c>
      <c r="J183" s="603">
        <v>44266</v>
      </c>
      <c r="K183" s="602">
        <v>3500</v>
      </c>
      <c r="L183" s="601" t="s">
        <v>21122</v>
      </c>
      <c r="M183" s="600">
        <v>42000</v>
      </c>
      <c r="N183" s="600">
        <v>8166.66</v>
      </c>
    </row>
    <row r="184" spans="1:14" ht="78.75" x14ac:dyDescent="0.2">
      <c r="A184" s="609" t="s">
        <v>21129</v>
      </c>
      <c r="B184" s="608" t="s">
        <v>3527</v>
      </c>
      <c r="C184" s="607" t="s">
        <v>21169</v>
      </c>
      <c r="D184" s="606">
        <v>20514020907</v>
      </c>
      <c r="E184" s="605" t="s">
        <v>21168</v>
      </c>
      <c r="F184" s="155">
        <v>12247389</v>
      </c>
      <c r="G184" s="155">
        <v>1000</v>
      </c>
      <c r="H184" s="155" t="s">
        <v>3</v>
      </c>
      <c r="I184" s="604" t="s">
        <v>21167</v>
      </c>
      <c r="J184" s="603">
        <v>45446</v>
      </c>
      <c r="K184" s="602">
        <v>88236.77</v>
      </c>
      <c r="L184" s="601" t="s">
        <v>21122</v>
      </c>
      <c r="M184" s="600">
        <v>1034602.61</v>
      </c>
      <c r="N184" s="600">
        <v>538244.22</v>
      </c>
    </row>
    <row r="185" spans="1:14" ht="45" x14ac:dyDescent="0.2">
      <c r="A185" s="609" t="s">
        <v>21129</v>
      </c>
      <c r="B185" s="608" t="s">
        <v>3527</v>
      </c>
      <c r="C185" s="607" t="s">
        <v>21166</v>
      </c>
      <c r="D185" s="606" t="s">
        <v>21165</v>
      </c>
      <c r="E185" s="605" t="s">
        <v>21126</v>
      </c>
      <c r="F185" s="155" t="s">
        <v>21164</v>
      </c>
      <c r="G185" s="155">
        <v>1170</v>
      </c>
      <c r="H185" s="155" t="s">
        <v>3</v>
      </c>
      <c r="I185" s="604" t="s">
        <v>21163</v>
      </c>
      <c r="J185" s="603">
        <v>44576</v>
      </c>
      <c r="K185" s="602">
        <v>57000</v>
      </c>
      <c r="L185" s="601" t="s">
        <v>21122</v>
      </c>
      <c r="M185" s="600">
        <v>684000</v>
      </c>
      <c r="N185" s="600">
        <v>342000</v>
      </c>
    </row>
    <row r="186" spans="1:14" ht="45" x14ac:dyDescent="0.2">
      <c r="A186" s="609" t="s">
        <v>21129</v>
      </c>
      <c r="B186" s="608" t="s">
        <v>3527</v>
      </c>
      <c r="C186" s="607" t="s">
        <v>21162</v>
      </c>
      <c r="D186" s="606">
        <v>20085275</v>
      </c>
      <c r="E186" s="605" t="s">
        <v>21126</v>
      </c>
      <c r="F186" s="155">
        <v>2003355</v>
      </c>
      <c r="G186" s="155">
        <v>1690.9</v>
      </c>
      <c r="H186" s="155" t="s">
        <v>3</v>
      </c>
      <c r="I186" s="604" t="s">
        <v>21161</v>
      </c>
      <c r="J186" s="603">
        <v>45031</v>
      </c>
      <c r="K186" s="602">
        <v>15156.01</v>
      </c>
      <c r="L186" s="601" t="s">
        <v>21122</v>
      </c>
      <c r="M186" s="600">
        <v>179806.32</v>
      </c>
      <c r="N186" s="600">
        <v>90936.06</v>
      </c>
    </row>
    <row r="187" spans="1:14" ht="45" x14ac:dyDescent="0.2">
      <c r="A187" s="609" t="s">
        <v>21129</v>
      </c>
      <c r="B187" s="608" t="s">
        <v>3527</v>
      </c>
      <c r="C187" s="607" t="s">
        <v>21160</v>
      </c>
      <c r="D187" s="606" t="s">
        <v>21159</v>
      </c>
      <c r="E187" s="605" t="s">
        <v>21126</v>
      </c>
      <c r="F187" s="155">
        <v>11004070</v>
      </c>
      <c r="G187" s="155">
        <v>795.2</v>
      </c>
      <c r="H187" s="155" t="s">
        <v>3</v>
      </c>
      <c r="I187" s="604" t="s">
        <v>21158</v>
      </c>
      <c r="J187" s="603">
        <v>45492</v>
      </c>
      <c r="K187" s="602">
        <v>7503.91</v>
      </c>
      <c r="L187" s="601" t="s">
        <v>21122</v>
      </c>
      <c r="M187" s="600">
        <v>90046.92</v>
      </c>
      <c r="N187" s="600">
        <v>45023.46</v>
      </c>
    </row>
    <row r="188" spans="1:14" ht="67.5" x14ac:dyDescent="0.2">
      <c r="A188" s="609" t="s">
        <v>21129</v>
      </c>
      <c r="B188" s="608" t="s">
        <v>3527</v>
      </c>
      <c r="C188" s="607" t="s">
        <v>21152</v>
      </c>
      <c r="D188" s="606">
        <v>20421413216</v>
      </c>
      <c r="E188" s="605" t="s">
        <v>21126</v>
      </c>
      <c r="F188" s="155" t="s">
        <v>21157</v>
      </c>
      <c r="G188" s="155">
        <v>23451.05</v>
      </c>
      <c r="H188" s="155">
        <v>140</v>
      </c>
      <c r="I188" s="604" t="s">
        <v>21156</v>
      </c>
      <c r="J188" s="603">
        <v>45488</v>
      </c>
      <c r="K188" s="602">
        <v>994999.9</v>
      </c>
      <c r="L188" s="601" t="s">
        <v>21122</v>
      </c>
      <c r="M188" s="600">
        <f>10827306.72+2167719.62</f>
        <v>12995026.34</v>
      </c>
      <c r="N188" s="600">
        <v>6503158.8600000013</v>
      </c>
    </row>
    <row r="189" spans="1:14" ht="56.25" x14ac:dyDescent="0.2">
      <c r="A189" s="609" t="s">
        <v>21129</v>
      </c>
      <c r="B189" s="608" t="s">
        <v>3527</v>
      </c>
      <c r="C189" s="607" t="s">
        <v>21155</v>
      </c>
      <c r="D189" s="606" t="s">
        <v>21154</v>
      </c>
      <c r="E189" s="605" t="s">
        <v>21126</v>
      </c>
      <c r="F189" s="155">
        <v>1130703</v>
      </c>
      <c r="G189" s="155">
        <v>800.77</v>
      </c>
      <c r="H189" s="155" t="s">
        <v>3</v>
      </c>
      <c r="I189" s="604" t="s">
        <v>21153</v>
      </c>
      <c r="J189" s="603">
        <v>45588</v>
      </c>
      <c r="K189" s="602">
        <v>36674.65</v>
      </c>
      <c r="L189" s="601" t="s">
        <v>21122</v>
      </c>
      <c r="M189" s="600">
        <v>471237.12</v>
      </c>
      <c r="N189" s="600">
        <v>220047.9</v>
      </c>
    </row>
    <row r="190" spans="1:14" ht="56.25" x14ac:dyDescent="0.2">
      <c r="A190" s="609" t="s">
        <v>21129</v>
      </c>
      <c r="B190" s="608" t="s">
        <v>3527</v>
      </c>
      <c r="C190" s="607" t="s">
        <v>21152</v>
      </c>
      <c r="D190" s="606">
        <v>20421413216</v>
      </c>
      <c r="E190" s="605" t="s">
        <v>21126</v>
      </c>
      <c r="F190" s="155">
        <v>7015194</v>
      </c>
      <c r="G190" s="155">
        <v>5946.58</v>
      </c>
      <c r="H190" s="155" t="s">
        <v>3</v>
      </c>
      <c r="I190" s="604" t="s">
        <v>21151</v>
      </c>
      <c r="J190" s="603">
        <v>45597</v>
      </c>
      <c r="K190" s="602">
        <v>119571.82</v>
      </c>
      <c r="L190" s="601" t="s">
        <v>21122</v>
      </c>
      <c r="M190" s="600">
        <v>1434861.84</v>
      </c>
      <c r="N190" s="600">
        <v>717430.92000000016</v>
      </c>
    </row>
    <row r="191" spans="1:14" ht="101.25" x14ac:dyDescent="0.2">
      <c r="A191" s="609" t="s">
        <v>21129</v>
      </c>
      <c r="B191" s="608" t="s">
        <v>3527</v>
      </c>
      <c r="C191" s="607" t="s">
        <v>21150</v>
      </c>
      <c r="D191" s="606">
        <v>20143296254</v>
      </c>
      <c r="E191" s="605" t="s">
        <v>21126</v>
      </c>
      <c r="F191" s="155" t="s">
        <v>21149</v>
      </c>
      <c r="G191" s="155">
        <v>812.23</v>
      </c>
      <c r="H191" s="155" t="s">
        <v>3</v>
      </c>
      <c r="I191" s="604" t="s">
        <v>21148</v>
      </c>
      <c r="J191" s="603">
        <v>44676</v>
      </c>
      <c r="K191" s="602">
        <v>36500</v>
      </c>
      <c r="L191" s="601" t="s">
        <v>21122</v>
      </c>
      <c r="M191" s="600">
        <f>438000+36500</f>
        <v>474500</v>
      </c>
      <c r="N191" s="600">
        <v>182500</v>
      </c>
    </row>
    <row r="192" spans="1:14" ht="90" x14ac:dyDescent="0.2">
      <c r="A192" s="609" t="s">
        <v>21129</v>
      </c>
      <c r="B192" s="608" t="s">
        <v>3527</v>
      </c>
      <c r="C192" s="607" t="s">
        <v>21146</v>
      </c>
      <c r="D192" s="606">
        <v>8404505</v>
      </c>
      <c r="E192" s="605" t="s">
        <v>21126</v>
      </c>
      <c r="F192" s="155">
        <v>55164000</v>
      </c>
      <c r="G192" s="155">
        <v>577.79999999999995</v>
      </c>
      <c r="H192" s="155" t="s">
        <v>3</v>
      </c>
      <c r="I192" s="604" t="s">
        <v>21147</v>
      </c>
      <c r="J192" s="603">
        <v>44685</v>
      </c>
      <c r="K192" s="602">
        <v>28000</v>
      </c>
      <c r="L192" s="601" t="s">
        <v>21122</v>
      </c>
      <c r="M192" s="600">
        <f>290843+25249</f>
        <v>316092</v>
      </c>
      <c r="N192" s="600">
        <v>156562</v>
      </c>
    </row>
    <row r="193" spans="1:14" ht="90" x14ac:dyDescent="0.2">
      <c r="A193" s="609" t="s">
        <v>21129</v>
      </c>
      <c r="B193" s="608" t="s">
        <v>3527</v>
      </c>
      <c r="C193" s="607" t="s">
        <v>21146</v>
      </c>
      <c r="D193" s="606">
        <v>8404505</v>
      </c>
      <c r="E193" s="605" t="s">
        <v>21126</v>
      </c>
      <c r="F193" s="155">
        <v>55164000</v>
      </c>
      <c r="G193" s="155">
        <v>385.2</v>
      </c>
      <c r="H193" s="155" t="s">
        <v>3</v>
      </c>
      <c r="I193" s="604" t="s">
        <v>21145</v>
      </c>
      <c r="J193" s="603">
        <v>44863</v>
      </c>
      <c r="K193" s="602">
        <v>12000</v>
      </c>
      <c r="L193" s="601" t="s">
        <v>21122</v>
      </c>
      <c r="M193" s="600">
        <f>124857+10851</f>
        <v>135708</v>
      </c>
      <c r="N193" s="600">
        <v>67194</v>
      </c>
    </row>
    <row r="194" spans="1:14" ht="33.75" x14ac:dyDescent="0.2">
      <c r="A194" s="609" t="s">
        <v>21129</v>
      </c>
      <c r="B194" s="608" t="s">
        <v>3527</v>
      </c>
      <c r="C194" s="607" t="s">
        <v>21144</v>
      </c>
      <c r="D194" s="606">
        <v>20303120409</v>
      </c>
      <c r="E194" s="605" t="s">
        <v>21126</v>
      </c>
      <c r="F194" s="155">
        <v>41676760</v>
      </c>
      <c r="G194" s="155">
        <v>618.5</v>
      </c>
      <c r="H194" s="155" t="s">
        <v>3</v>
      </c>
      <c r="I194" s="604" t="s">
        <v>21143</v>
      </c>
      <c r="J194" s="603">
        <v>44720</v>
      </c>
      <c r="K194" s="602">
        <v>65495.54</v>
      </c>
      <c r="L194" s="601" t="s">
        <v>21122</v>
      </c>
      <c r="M194" s="600">
        <f>648953.8+130991.08</f>
        <v>779944.88</v>
      </c>
      <c r="N194" s="600">
        <v>392973.24</v>
      </c>
    </row>
    <row r="195" spans="1:14" ht="90" x14ac:dyDescent="0.2">
      <c r="A195" s="609" t="s">
        <v>21129</v>
      </c>
      <c r="B195" s="608" t="s">
        <v>3527</v>
      </c>
      <c r="C195" s="607" t="s">
        <v>21138</v>
      </c>
      <c r="D195" s="606" t="s">
        <v>21142</v>
      </c>
      <c r="E195" s="605" t="s">
        <v>21126</v>
      </c>
      <c r="F195" s="155">
        <v>11589310</v>
      </c>
      <c r="G195" s="155">
        <v>900</v>
      </c>
      <c r="H195" s="155" t="s">
        <v>3</v>
      </c>
      <c r="I195" s="604" t="s">
        <v>21141</v>
      </c>
      <c r="J195" s="603">
        <v>44846</v>
      </c>
      <c r="K195" s="602">
        <v>20410.28</v>
      </c>
      <c r="L195" s="601" t="s">
        <v>21122</v>
      </c>
      <c r="M195" s="600">
        <v>244923.36</v>
      </c>
      <c r="N195" s="600">
        <v>122461.68</v>
      </c>
    </row>
    <row r="196" spans="1:14" ht="33.75" x14ac:dyDescent="0.2">
      <c r="A196" s="609" t="s">
        <v>21129</v>
      </c>
      <c r="B196" s="608" t="s">
        <v>3527</v>
      </c>
      <c r="C196" s="607" t="s">
        <v>21140</v>
      </c>
      <c r="D196" s="606">
        <v>2636070</v>
      </c>
      <c r="E196" s="605" t="s">
        <v>21126</v>
      </c>
      <c r="F196" s="155">
        <v>20353</v>
      </c>
      <c r="G196" s="155">
        <v>684.45</v>
      </c>
      <c r="H196" s="155" t="s">
        <v>3</v>
      </c>
      <c r="I196" s="604" t="s">
        <v>21139</v>
      </c>
      <c r="J196" s="603">
        <v>45154</v>
      </c>
      <c r="K196" s="602">
        <v>40000</v>
      </c>
      <c r="L196" s="601" t="s">
        <v>21122</v>
      </c>
      <c r="M196" s="600">
        <v>417150</v>
      </c>
      <c r="N196" s="600">
        <v>222490</v>
      </c>
    </row>
    <row r="197" spans="1:14" ht="90" x14ac:dyDescent="0.2">
      <c r="A197" s="609" t="s">
        <v>21129</v>
      </c>
      <c r="B197" s="608" t="s">
        <v>3527</v>
      </c>
      <c r="C197" s="607" t="s">
        <v>21138</v>
      </c>
      <c r="D197" s="606">
        <v>9201529</v>
      </c>
      <c r="E197" s="605" t="s">
        <v>21126</v>
      </c>
      <c r="F197" s="155" t="s">
        <v>21137</v>
      </c>
      <c r="G197" s="155" t="s">
        <v>21136</v>
      </c>
      <c r="H197" s="155" t="s">
        <v>3</v>
      </c>
      <c r="I197" s="604" t="s">
        <v>21135</v>
      </c>
      <c r="J197" s="603">
        <v>44742</v>
      </c>
      <c r="K197" s="602">
        <v>8000</v>
      </c>
      <c r="L197" s="601" t="s">
        <v>21122</v>
      </c>
      <c r="M197" s="600">
        <v>96000</v>
      </c>
      <c r="N197" s="600">
        <v>48000</v>
      </c>
    </row>
    <row r="198" spans="1:14" ht="56.25" x14ac:dyDescent="0.2">
      <c r="A198" s="609" t="s">
        <v>21129</v>
      </c>
      <c r="B198" s="608" t="s">
        <v>3527</v>
      </c>
      <c r="C198" s="607" t="s">
        <v>21134</v>
      </c>
      <c r="D198" s="606" t="s">
        <v>21133</v>
      </c>
      <c r="E198" s="605" t="s">
        <v>21126</v>
      </c>
      <c r="F198" s="155" t="s">
        <v>21132</v>
      </c>
      <c r="G198" s="155" t="s">
        <v>21131</v>
      </c>
      <c r="H198" s="155" t="s">
        <v>3</v>
      </c>
      <c r="I198" s="604" t="s">
        <v>21130</v>
      </c>
      <c r="J198" s="603">
        <v>45613</v>
      </c>
      <c r="K198" s="602">
        <v>50400</v>
      </c>
      <c r="L198" s="601" t="s">
        <v>21122</v>
      </c>
      <c r="M198" s="600">
        <v>525179.6</v>
      </c>
      <c r="N198" s="600">
        <v>281534.40000000002</v>
      </c>
    </row>
    <row r="199" spans="1:14" ht="68.25" thickBot="1" x14ac:dyDescent="0.25">
      <c r="A199" s="586" t="s">
        <v>21129</v>
      </c>
      <c r="B199" s="585" t="s">
        <v>3527</v>
      </c>
      <c r="C199" s="599" t="s">
        <v>21128</v>
      </c>
      <c r="D199" s="149" t="s">
        <v>21127</v>
      </c>
      <c r="E199" s="582" t="s">
        <v>21126</v>
      </c>
      <c r="F199" s="149" t="s">
        <v>21125</v>
      </c>
      <c r="G199" s="149" t="s">
        <v>21124</v>
      </c>
      <c r="H199" s="149" t="s">
        <v>3</v>
      </c>
      <c r="I199" s="580" t="s">
        <v>21123</v>
      </c>
      <c r="J199" s="579">
        <v>44932</v>
      </c>
      <c r="K199" s="598">
        <v>72771.320000000007</v>
      </c>
      <c r="L199" s="577" t="s">
        <v>21122</v>
      </c>
      <c r="M199" s="576">
        <v>856800</v>
      </c>
      <c r="N199" s="576">
        <v>436627.92000000004</v>
      </c>
    </row>
    <row r="200" spans="1:14" ht="33.75" x14ac:dyDescent="0.2">
      <c r="A200" s="597" t="s">
        <v>2086</v>
      </c>
      <c r="B200" s="596" t="s">
        <v>2596</v>
      </c>
      <c r="C200" s="595" t="s">
        <v>21102</v>
      </c>
      <c r="D200" s="594">
        <v>26692130</v>
      </c>
      <c r="E200" s="593" t="s">
        <v>21097</v>
      </c>
      <c r="F200" s="172" t="s">
        <v>21101</v>
      </c>
      <c r="G200" s="172">
        <v>132.94</v>
      </c>
      <c r="H200" s="592"/>
      <c r="I200" s="591"/>
      <c r="J200" s="590" t="s">
        <v>21100</v>
      </c>
      <c r="K200" s="589">
        <v>5000</v>
      </c>
      <c r="L200" s="588" t="s">
        <v>21099</v>
      </c>
      <c r="M200" s="587">
        <f>+K200*12</f>
        <v>60000</v>
      </c>
      <c r="N200" s="587">
        <f>+K200*6</f>
        <v>30000</v>
      </c>
    </row>
    <row r="201" spans="1:14" ht="34.5" thickBot="1" x14ac:dyDescent="0.25">
      <c r="A201" s="586" t="s">
        <v>2086</v>
      </c>
      <c r="B201" s="585" t="s">
        <v>2596</v>
      </c>
      <c r="C201" s="584" t="s">
        <v>21098</v>
      </c>
      <c r="D201" s="583">
        <v>11080203</v>
      </c>
      <c r="E201" s="582" t="s">
        <v>21097</v>
      </c>
      <c r="F201" s="149" t="s">
        <v>21096</v>
      </c>
      <c r="G201" s="149">
        <v>526.66</v>
      </c>
      <c r="H201" s="581"/>
      <c r="I201" s="580"/>
      <c r="J201" s="579" t="s">
        <v>21095</v>
      </c>
      <c r="K201" s="578">
        <v>28292.17</v>
      </c>
      <c r="L201" s="577" t="s">
        <v>21094</v>
      </c>
      <c r="M201" s="576">
        <f>+K201*11</f>
        <v>311213.87</v>
      </c>
      <c r="N201" s="576">
        <f>+K201*5</f>
        <v>141460.84999999998</v>
      </c>
    </row>
    <row r="202" spans="1:14" ht="12.75" thickBot="1" x14ac:dyDescent="0.25">
      <c r="A202" s="495" t="s">
        <v>2049</v>
      </c>
      <c r="B202" s="494"/>
      <c r="C202" s="493"/>
      <c r="D202" s="492"/>
      <c r="E202" s="491"/>
      <c r="F202" s="490"/>
      <c r="G202" s="490"/>
      <c r="H202" s="489"/>
      <c r="I202" s="488"/>
      <c r="J202" s="487"/>
      <c r="K202" s="486"/>
      <c r="L202" s="575">
        <f>+SUM(L13:L199)</f>
        <v>0</v>
      </c>
      <c r="M202" s="574">
        <f>+SUM(M13:M201)</f>
        <v>59112697.662</v>
      </c>
      <c r="N202" s="574">
        <f>+SUM(N13:N201)</f>
        <v>28124641.407000009</v>
      </c>
    </row>
    <row r="203" spans="1:14" ht="12.75" x14ac:dyDescent="0.2">
      <c r="A203" s="478" t="s">
        <v>21093</v>
      </c>
      <c r="B203" s="250"/>
      <c r="C203" s="250"/>
      <c r="D203" s="250"/>
      <c r="E203" s="250"/>
      <c r="F203" s="250"/>
      <c r="G203" s="250"/>
      <c r="H203" s="250"/>
      <c r="I203" s="250"/>
      <c r="J203" s="250"/>
      <c r="K203" s="250"/>
      <c r="L203" s="250"/>
      <c r="M203" s="250"/>
      <c r="N203" s="250"/>
    </row>
    <row r="204" spans="1:14" ht="12.75" x14ac:dyDescent="0.2">
      <c r="A204" s="250"/>
      <c r="B204" s="250"/>
      <c r="C204" s="250"/>
      <c r="D204" s="250"/>
      <c r="E204" s="250"/>
      <c r="F204" s="250"/>
      <c r="G204" s="250"/>
      <c r="H204" s="250"/>
      <c r="I204" s="250"/>
      <c r="J204" s="250"/>
      <c r="K204" s="250"/>
      <c r="L204" s="250"/>
      <c r="M204" s="573"/>
      <c r="N204" s="573"/>
    </row>
    <row r="205" spans="1:14" s="527" customFormat="1" ht="15" x14ac:dyDescent="0.25">
      <c r="A205" s="281" t="s">
        <v>2046</v>
      </c>
      <c r="B205" s="533"/>
      <c r="C205" s="530"/>
      <c r="D205" s="530"/>
      <c r="E205" s="532"/>
      <c r="F205" s="531"/>
      <c r="G205" s="530"/>
      <c r="H205" s="530"/>
      <c r="I205" s="530"/>
      <c r="J205" s="530"/>
      <c r="K205" s="528"/>
      <c r="L205" s="528"/>
      <c r="M205" s="529"/>
      <c r="N205" s="529"/>
    </row>
    <row r="206" spans="1:14" s="527" customFormat="1" ht="15" x14ac:dyDescent="0.25">
      <c r="A206" s="281" t="s">
        <v>2045</v>
      </c>
      <c r="B206" s="533"/>
      <c r="C206" s="530"/>
      <c r="D206" s="530"/>
      <c r="E206" s="532"/>
      <c r="F206" s="531"/>
      <c r="G206" s="530"/>
      <c r="H206" s="530"/>
      <c r="I206" s="530"/>
      <c r="J206" s="530"/>
      <c r="K206" s="528"/>
      <c r="L206" s="528"/>
      <c r="M206" s="529"/>
      <c r="N206" s="528"/>
    </row>
    <row r="207" spans="1:14" ht="20.100000000000001" customHeight="1" x14ac:dyDescent="0.2">
      <c r="A207" s="1902" t="s">
        <v>21121</v>
      </c>
      <c r="B207" s="1902"/>
      <c r="C207" s="1902"/>
      <c r="D207" s="1902"/>
      <c r="E207" s="1902"/>
      <c r="F207" s="1902"/>
      <c r="G207" s="1902"/>
      <c r="H207" s="1902"/>
      <c r="I207" s="1902"/>
      <c r="J207" s="1902"/>
      <c r="K207" s="1902"/>
      <c r="L207" s="1902"/>
      <c r="M207" s="1902"/>
      <c r="N207" s="1902"/>
    </row>
    <row r="208" spans="1:14" s="526" customFormat="1" ht="20.100000000000001" customHeight="1" x14ac:dyDescent="0.25">
      <c r="A208" s="21"/>
      <c r="B208" s="21"/>
      <c r="C208" s="21"/>
      <c r="D208" s="21"/>
      <c r="E208" s="21"/>
      <c r="F208" s="21"/>
      <c r="G208" s="21"/>
      <c r="H208" s="21"/>
      <c r="I208" s="21"/>
      <c r="J208" s="21"/>
      <c r="K208" s="21"/>
      <c r="L208" s="21"/>
      <c r="M208" s="21"/>
      <c r="N208" s="21"/>
    </row>
    <row r="209" spans="1:19" s="526" customFormat="1" ht="20.100000000000001" customHeight="1" x14ac:dyDescent="0.25">
      <c r="A209" s="1903" t="s">
        <v>2089</v>
      </c>
      <c r="B209" s="1903"/>
      <c r="C209" s="1903"/>
      <c r="D209" s="1903"/>
      <c r="E209" s="1903"/>
      <c r="F209" s="1903"/>
      <c r="G209" s="1903"/>
      <c r="H209" s="1903"/>
      <c r="I209" s="1903"/>
      <c r="J209" s="1903"/>
      <c r="K209" s="1903"/>
      <c r="L209" s="1903"/>
      <c r="M209" s="1903"/>
      <c r="N209" s="1903"/>
    </row>
    <row r="210" spans="1:19" s="520" customFormat="1" ht="20.100000000000001" customHeight="1" x14ac:dyDescent="0.2">
      <c r="A210" s="274"/>
      <c r="B210" s="18"/>
      <c r="C210" s="18"/>
      <c r="D210" s="18"/>
      <c r="E210" s="525"/>
      <c r="F210" s="18"/>
      <c r="G210" s="18"/>
      <c r="H210" s="272"/>
      <c r="I210" s="18"/>
      <c r="J210" s="524"/>
      <c r="K210" s="523"/>
      <c r="L210" s="18"/>
      <c r="M210" s="523"/>
      <c r="N210" s="523"/>
      <c r="O210" s="521"/>
      <c r="P210" s="521"/>
    </row>
    <row r="211" spans="1:19" s="520" customFormat="1" ht="20.100000000000001" customHeight="1" x14ac:dyDescent="0.2">
      <c r="A211" s="1708" t="s">
        <v>21120</v>
      </c>
      <c r="B211" s="1708"/>
      <c r="C211" s="1708"/>
      <c r="D211" s="1708"/>
      <c r="E211" s="1708"/>
      <c r="F211" s="1708"/>
      <c r="G211" s="1708"/>
      <c r="H211" s="1708"/>
      <c r="I211" s="1708"/>
      <c r="J211" s="1708"/>
      <c r="K211" s="1708"/>
      <c r="L211" s="1708"/>
      <c r="M211" s="1708"/>
      <c r="N211" s="1708"/>
      <c r="O211" s="521"/>
      <c r="P211" s="521"/>
    </row>
    <row r="212" spans="1:19" s="520" customFormat="1" ht="20.100000000000001" customHeight="1" x14ac:dyDescent="0.2">
      <c r="A212" s="522"/>
      <c r="B212" s="522"/>
      <c r="C212" s="522"/>
      <c r="D212" s="522"/>
      <c r="E212" s="522"/>
      <c r="F212" s="522"/>
      <c r="G212" s="522"/>
      <c r="H212" s="522"/>
      <c r="I212" s="522"/>
      <c r="J212" s="522"/>
      <c r="K212" s="522"/>
      <c r="L212" s="522"/>
      <c r="M212" s="522"/>
      <c r="N212" s="522"/>
      <c r="O212" s="521"/>
      <c r="P212" s="521"/>
    </row>
    <row r="213" spans="1:19" ht="12.75" x14ac:dyDescent="0.2">
      <c r="A213" s="269" t="s">
        <v>2087</v>
      </c>
      <c r="B213" s="268" t="s">
        <v>2585</v>
      </c>
      <c r="C213" s="479"/>
      <c r="D213" s="519"/>
      <c r="E213" s="519"/>
      <c r="F213" s="519"/>
      <c r="G213" s="519"/>
      <c r="H213" s="518"/>
      <c r="I213" s="518"/>
      <c r="J213" s="519"/>
      <c r="K213" s="518"/>
      <c r="L213" s="518"/>
      <c r="M213" s="518"/>
      <c r="N213" s="518"/>
      <c r="O213" s="518"/>
      <c r="P213" s="518"/>
      <c r="Q213" s="518"/>
      <c r="R213" s="518"/>
      <c r="S213" s="518"/>
    </row>
    <row r="214" spans="1:19" ht="7.5" customHeight="1" thickBot="1" x14ac:dyDescent="0.25">
      <c r="A214" s="269"/>
      <c r="B214" s="269"/>
      <c r="C214" s="479"/>
      <c r="D214" s="275"/>
      <c r="E214" s="275"/>
      <c r="F214" s="275"/>
      <c r="G214" s="275"/>
      <c r="H214" s="266"/>
      <c r="I214" s="266"/>
      <c r="J214" s="275"/>
      <c r="K214" s="266"/>
      <c r="L214" s="266"/>
      <c r="M214" s="266"/>
      <c r="N214" s="266"/>
      <c r="O214" s="266"/>
      <c r="P214" s="266"/>
      <c r="Q214" s="266"/>
      <c r="R214" s="266"/>
      <c r="S214" s="266"/>
    </row>
    <row r="215" spans="1:19" s="517" customFormat="1" ht="12.75" customHeight="1" thickBot="1" x14ac:dyDescent="0.25">
      <c r="A215" s="1918" t="s">
        <v>21118</v>
      </c>
      <c r="B215" s="1919"/>
      <c r="C215" s="1918" t="s">
        <v>21117</v>
      </c>
      <c r="D215" s="1919"/>
      <c r="E215" s="1918" t="s">
        <v>21116</v>
      </c>
      <c r="F215" s="1920"/>
      <c r="G215" s="1920"/>
      <c r="H215" s="1920"/>
      <c r="I215" s="1919"/>
      <c r="J215" s="1918" t="s">
        <v>21115</v>
      </c>
      <c r="K215" s="1920"/>
      <c r="L215" s="1919"/>
      <c r="M215" s="1924" t="s">
        <v>21114</v>
      </c>
      <c r="N215" s="1924" t="s">
        <v>21113</v>
      </c>
    </row>
    <row r="216" spans="1:19" s="508" customFormat="1" ht="49.5" thickBot="1" x14ac:dyDescent="0.25">
      <c r="A216" s="511" t="s">
        <v>1212</v>
      </c>
      <c r="B216" s="516" t="s">
        <v>2084</v>
      </c>
      <c r="C216" s="510" t="s">
        <v>21112</v>
      </c>
      <c r="D216" s="515" t="s">
        <v>21111</v>
      </c>
      <c r="E216" s="511" t="s">
        <v>21110</v>
      </c>
      <c r="F216" s="514" t="s">
        <v>21109</v>
      </c>
      <c r="G216" s="513" t="s">
        <v>21108</v>
      </c>
      <c r="H216" s="513" t="s">
        <v>21107</v>
      </c>
      <c r="I216" s="512" t="s">
        <v>21106</v>
      </c>
      <c r="J216" s="511" t="s">
        <v>21105</v>
      </c>
      <c r="K216" s="510" t="s">
        <v>21104</v>
      </c>
      <c r="L216" s="509" t="s">
        <v>21103</v>
      </c>
      <c r="M216" s="1925"/>
      <c r="N216" s="1925"/>
    </row>
    <row r="217" spans="1:19" ht="22.5" x14ac:dyDescent="0.2">
      <c r="A217" s="572" t="s">
        <v>21549</v>
      </c>
      <c r="B217" s="571" t="s">
        <v>21568</v>
      </c>
      <c r="C217" s="505" t="s">
        <v>21659</v>
      </c>
      <c r="D217" s="504" t="s">
        <v>21658</v>
      </c>
      <c r="E217" s="503" t="s">
        <v>21565</v>
      </c>
      <c r="F217" s="502">
        <v>49007804</v>
      </c>
      <c r="G217" s="502" t="s">
        <v>21660</v>
      </c>
      <c r="H217" s="501"/>
      <c r="I217" s="500"/>
      <c r="J217" s="499">
        <v>44561</v>
      </c>
      <c r="K217" s="498">
        <v>4060</v>
      </c>
      <c r="L217" s="497" t="s">
        <v>21305</v>
      </c>
      <c r="M217" s="496">
        <v>48720</v>
      </c>
      <c r="N217" s="496">
        <v>24360</v>
      </c>
    </row>
    <row r="218" spans="1:19" ht="45" x14ac:dyDescent="0.2">
      <c r="A218" s="507" t="s">
        <v>21549</v>
      </c>
      <c r="B218" s="506" t="s">
        <v>21568</v>
      </c>
      <c r="C218" s="505" t="s">
        <v>21659</v>
      </c>
      <c r="D218" s="504" t="s">
        <v>21658</v>
      </c>
      <c r="E218" s="503" t="s">
        <v>21565</v>
      </c>
      <c r="F218" s="502">
        <v>49007804</v>
      </c>
      <c r="G218" s="502" t="s">
        <v>21657</v>
      </c>
      <c r="H218" s="501"/>
      <c r="I218" s="500"/>
      <c r="J218" s="499">
        <v>44469</v>
      </c>
      <c r="K218" s="498">
        <v>5120</v>
      </c>
      <c r="L218" s="497" t="s">
        <v>21305</v>
      </c>
      <c r="M218" s="496">
        <v>61440</v>
      </c>
      <c r="N218" s="496">
        <v>30720</v>
      </c>
    </row>
    <row r="219" spans="1:19" ht="22.5" x14ac:dyDescent="0.2">
      <c r="A219" s="507" t="s">
        <v>21549</v>
      </c>
      <c r="B219" s="506" t="s">
        <v>21568</v>
      </c>
      <c r="C219" s="505" t="s">
        <v>21656</v>
      </c>
      <c r="D219" s="504">
        <v>11011401</v>
      </c>
      <c r="E219" s="503" t="s">
        <v>21565</v>
      </c>
      <c r="F219" s="502">
        <v>1660474</v>
      </c>
      <c r="G219" s="502">
        <v>540.91999999999996</v>
      </c>
      <c r="H219" s="501"/>
      <c r="I219" s="500"/>
      <c r="J219" s="499">
        <v>44561</v>
      </c>
      <c r="K219" s="498">
        <v>11756.18</v>
      </c>
      <c r="L219" s="497" t="s">
        <v>21305</v>
      </c>
      <c r="M219" s="496">
        <v>141074.04</v>
      </c>
      <c r="N219" s="496">
        <v>70537.08</v>
      </c>
    </row>
    <row r="220" spans="1:19" ht="22.5" x14ac:dyDescent="0.2">
      <c r="A220" s="507" t="s">
        <v>21549</v>
      </c>
      <c r="B220" s="506" t="s">
        <v>21568</v>
      </c>
      <c r="C220" s="505" t="s">
        <v>21655</v>
      </c>
      <c r="D220" s="504" t="s">
        <v>21654</v>
      </c>
      <c r="E220" s="503" t="s">
        <v>21565</v>
      </c>
      <c r="F220" s="502">
        <v>11022365</v>
      </c>
      <c r="G220" s="502">
        <v>115</v>
      </c>
      <c r="H220" s="501"/>
      <c r="I220" s="500"/>
      <c r="J220" s="499">
        <v>44108</v>
      </c>
      <c r="K220" s="498">
        <v>59497.32</v>
      </c>
      <c r="L220" s="497" t="s">
        <v>21653</v>
      </c>
      <c r="M220" s="496">
        <v>59497.32</v>
      </c>
      <c r="N220" s="496">
        <v>0</v>
      </c>
    </row>
    <row r="221" spans="1:19" ht="22.5" x14ac:dyDescent="0.2">
      <c r="A221" s="507" t="s">
        <v>21549</v>
      </c>
      <c r="B221" s="506" t="s">
        <v>21568</v>
      </c>
      <c r="C221" s="505" t="s">
        <v>21652</v>
      </c>
      <c r="D221" s="504" t="s">
        <v>21651</v>
      </c>
      <c r="E221" s="503" t="s">
        <v>21565</v>
      </c>
      <c r="F221" s="502">
        <v>11086135</v>
      </c>
      <c r="G221" s="502">
        <v>288.83999999999997</v>
      </c>
      <c r="H221" s="501"/>
      <c r="I221" s="500"/>
      <c r="J221" s="499">
        <v>44412</v>
      </c>
      <c r="K221" s="498">
        <v>2897.5</v>
      </c>
      <c r="L221" s="497" t="s">
        <v>21305</v>
      </c>
      <c r="M221" s="496">
        <v>33164</v>
      </c>
      <c r="N221" s="496">
        <v>17385</v>
      </c>
    </row>
    <row r="222" spans="1:19" ht="33.75" x14ac:dyDescent="0.2">
      <c r="A222" s="507" t="s">
        <v>21549</v>
      </c>
      <c r="B222" s="506" t="s">
        <v>21568</v>
      </c>
      <c r="C222" s="505" t="s">
        <v>21650</v>
      </c>
      <c r="D222" s="504" t="s">
        <v>21649</v>
      </c>
      <c r="E222" s="503" t="s">
        <v>21565</v>
      </c>
      <c r="F222" s="502" t="s">
        <v>21648</v>
      </c>
      <c r="G222" s="502">
        <v>265</v>
      </c>
      <c r="H222" s="501"/>
      <c r="I222" s="500"/>
      <c r="J222" s="499">
        <v>44673</v>
      </c>
      <c r="K222" s="498">
        <v>3200</v>
      </c>
      <c r="L222" s="497" t="s">
        <v>21305</v>
      </c>
      <c r="M222" s="496">
        <v>38400</v>
      </c>
      <c r="N222" s="496">
        <v>19200</v>
      </c>
    </row>
    <row r="223" spans="1:19" ht="22.5" x14ac:dyDescent="0.2">
      <c r="A223" s="507" t="s">
        <v>21549</v>
      </c>
      <c r="B223" s="506" t="s">
        <v>21568</v>
      </c>
      <c r="C223" s="505" t="s">
        <v>21567</v>
      </c>
      <c r="D223" s="504" t="s">
        <v>21566</v>
      </c>
      <c r="E223" s="503" t="s">
        <v>21565</v>
      </c>
      <c r="F223" s="502" t="s">
        <v>21564</v>
      </c>
      <c r="G223" s="502">
        <v>125</v>
      </c>
      <c r="H223" s="501"/>
      <c r="I223" s="500"/>
      <c r="J223" s="499">
        <v>44961</v>
      </c>
      <c r="K223" s="498">
        <v>3500</v>
      </c>
      <c r="L223" s="497" t="s">
        <v>21305</v>
      </c>
      <c r="M223" s="496">
        <v>42000</v>
      </c>
      <c r="N223" s="496">
        <v>21000</v>
      </c>
    </row>
    <row r="224" spans="1:19" ht="22.5" x14ac:dyDescent="0.2">
      <c r="A224" s="507" t="s">
        <v>21549</v>
      </c>
      <c r="B224" s="506" t="s">
        <v>21568</v>
      </c>
      <c r="C224" s="505" t="s">
        <v>21567</v>
      </c>
      <c r="D224" s="504" t="s">
        <v>21566</v>
      </c>
      <c r="E224" s="503" t="s">
        <v>21565</v>
      </c>
      <c r="F224" s="502" t="s">
        <v>21564</v>
      </c>
      <c r="G224" s="502">
        <v>70</v>
      </c>
      <c r="H224" s="501"/>
      <c r="I224" s="500"/>
      <c r="J224" s="499">
        <v>44219</v>
      </c>
      <c r="K224" s="498">
        <v>1100</v>
      </c>
      <c r="L224" s="497" t="s">
        <v>21305</v>
      </c>
      <c r="M224" s="496">
        <v>13200</v>
      </c>
      <c r="N224" s="496">
        <v>1100</v>
      </c>
    </row>
    <row r="225" spans="1:14" ht="22.5" x14ac:dyDescent="0.2">
      <c r="A225" s="507" t="s">
        <v>21549</v>
      </c>
      <c r="B225" s="506" t="s">
        <v>21568</v>
      </c>
      <c r="C225" s="505" t="s">
        <v>21647</v>
      </c>
      <c r="D225" s="504" t="s">
        <v>21646</v>
      </c>
      <c r="E225" s="503" t="s">
        <v>21565</v>
      </c>
      <c r="F225" s="502" t="s">
        <v>21645</v>
      </c>
      <c r="G225" s="502">
        <v>230</v>
      </c>
      <c r="H225" s="501"/>
      <c r="I225" s="500"/>
      <c r="J225" s="499">
        <v>44572</v>
      </c>
      <c r="K225" s="498">
        <v>5000</v>
      </c>
      <c r="L225" s="497" t="s">
        <v>21305</v>
      </c>
      <c r="M225" s="496">
        <v>60000</v>
      </c>
      <c r="N225" s="496">
        <v>30000</v>
      </c>
    </row>
    <row r="226" spans="1:14" ht="22.5" x14ac:dyDescent="0.2">
      <c r="A226" s="507" t="s">
        <v>21549</v>
      </c>
      <c r="B226" s="506" t="s">
        <v>21568</v>
      </c>
      <c r="C226" s="505" t="s">
        <v>21644</v>
      </c>
      <c r="D226" s="504" t="s">
        <v>21643</v>
      </c>
      <c r="E226" s="503" t="s">
        <v>21565</v>
      </c>
      <c r="F226" s="502" t="s">
        <v>21642</v>
      </c>
      <c r="G226" s="502">
        <v>360</v>
      </c>
      <c r="H226" s="501"/>
      <c r="I226" s="500"/>
      <c r="J226" s="499">
        <v>44168</v>
      </c>
      <c r="K226" s="498">
        <v>7000</v>
      </c>
      <c r="L226" s="497" t="s">
        <v>21305</v>
      </c>
      <c r="M226" s="496">
        <v>84000</v>
      </c>
      <c r="N226" s="496">
        <v>0</v>
      </c>
    </row>
    <row r="227" spans="1:14" ht="22.5" x14ac:dyDescent="0.2">
      <c r="A227" s="507" t="s">
        <v>21549</v>
      </c>
      <c r="B227" s="506" t="s">
        <v>21568</v>
      </c>
      <c r="C227" s="505" t="s">
        <v>21641</v>
      </c>
      <c r="D227" s="504" t="s">
        <v>21640</v>
      </c>
      <c r="E227" s="503" t="s">
        <v>21565</v>
      </c>
      <c r="F227" s="502" t="s">
        <v>21639</v>
      </c>
      <c r="G227" s="502">
        <v>390</v>
      </c>
      <c r="H227" s="501"/>
      <c r="I227" s="500"/>
      <c r="J227" s="499">
        <v>44464</v>
      </c>
      <c r="K227" s="498">
        <v>6900</v>
      </c>
      <c r="L227" s="497" t="s">
        <v>21305</v>
      </c>
      <c r="M227" s="496">
        <v>82800</v>
      </c>
      <c r="N227" s="496">
        <v>41400</v>
      </c>
    </row>
    <row r="228" spans="1:14" ht="22.5" x14ac:dyDescent="0.2">
      <c r="A228" s="507" t="s">
        <v>21549</v>
      </c>
      <c r="B228" s="506" t="s">
        <v>21568</v>
      </c>
      <c r="C228" s="505" t="s">
        <v>21638</v>
      </c>
      <c r="D228" s="504" t="s">
        <v>21637</v>
      </c>
      <c r="E228" s="503" t="s">
        <v>21565</v>
      </c>
      <c r="F228" s="502" t="s">
        <v>21636</v>
      </c>
      <c r="G228" s="502">
        <v>288</v>
      </c>
      <c r="H228" s="501"/>
      <c r="I228" s="500"/>
      <c r="J228" s="499">
        <v>44465</v>
      </c>
      <c r="K228" s="498">
        <v>6845</v>
      </c>
      <c r="L228" s="497" t="s">
        <v>21305</v>
      </c>
      <c r="M228" s="496">
        <v>82140</v>
      </c>
      <c r="N228" s="496">
        <v>41070</v>
      </c>
    </row>
    <row r="229" spans="1:14" ht="22.5" x14ac:dyDescent="0.2">
      <c r="A229" s="507" t="s">
        <v>21549</v>
      </c>
      <c r="B229" s="506" t="s">
        <v>21568</v>
      </c>
      <c r="C229" s="505" t="s">
        <v>21635</v>
      </c>
      <c r="D229" s="504" t="s">
        <v>21634</v>
      </c>
      <c r="E229" s="503" t="s">
        <v>21565</v>
      </c>
      <c r="F229" s="502" t="s">
        <v>21633</v>
      </c>
      <c r="G229" s="502">
        <v>354.45</v>
      </c>
      <c r="H229" s="501"/>
      <c r="I229" s="500"/>
      <c r="J229" s="499">
        <v>44589</v>
      </c>
      <c r="K229" s="498">
        <v>6500</v>
      </c>
      <c r="L229" s="497" t="s">
        <v>21305</v>
      </c>
      <c r="M229" s="496">
        <v>78000</v>
      </c>
      <c r="N229" s="496">
        <v>39000</v>
      </c>
    </row>
    <row r="230" spans="1:14" ht="22.5" x14ac:dyDescent="0.2">
      <c r="A230" s="507" t="s">
        <v>21549</v>
      </c>
      <c r="B230" s="506" t="s">
        <v>21568</v>
      </c>
      <c r="C230" s="505" t="s">
        <v>21632</v>
      </c>
      <c r="D230" s="504" t="s">
        <v>21631</v>
      </c>
      <c r="E230" s="503" t="s">
        <v>21565</v>
      </c>
      <c r="F230" s="502" t="s">
        <v>21630</v>
      </c>
      <c r="G230" s="502">
        <v>167.3</v>
      </c>
      <c r="H230" s="501"/>
      <c r="I230" s="500"/>
      <c r="J230" s="499">
        <v>44996</v>
      </c>
      <c r="K230" s="498">
        <v>4890</v>
      </c>
      <c r="L230" s="497" t="s">
        <v>21305</v>
      </c>
      <c r="M230" s="496">
        <v>57210</v>
      </c>
      <c r="N230" s="496">
        <v>29340</v>
      </c>
    </row>
    <row r="231" spans="1:14" ht="22.5" x14ac:dyDescent="0.2">
      <c r="A231" s="507" t="s">
        <v>21549</v>
      </c>
      <c r="B231" s="506" t="s">
        <v>21568</v>
      </c>
      <c r="C231" s="505" t="s">
        <v>21629</v>
      </c>
      <c r="D231" s="504" t="s">
        <v>21628</v>
      </c>
      <c r="E231" s="503" t="s">
        <v>21565</v>
      </c>
      <c r="F231" s="502" t="s">
        <v>21627</v>
      </c>
      <c r="G231" s="502">
        <v>290</v>
      </c>
      <c r="H231" s="501"/>
      <c r="I231" s="500"/>
      <c r="J231" s="499">
        <v>44624</v>
      </c>
      <c r="K231" s="498">
        <v>7100</v>
      </c>
      <c r="L231" s="497" t="s">
        <v>21305</v>
      </c>
      <c r="M231" s="496">
        <v>85200</v>
      </c>
      <c r="N231" s="496">
        <v>42600</v>
      </c>
    </row>
    <row r="232" spans="1:14" ht="22.5" x14ac:dyDescent="0.2">
      <c r="A232" s="507" t="s">
        <v>21549</v>
      </c>
      <c r="B232" s="506" t="s">
        <v>21568</v>
      </c>
      <c r="C232" s="505" t="s">
        <v>21591</v>
      </c>
      <c r="D232" s="504" t="s">
        <v>21590</v>
      </c>
      <c r="E232" s="503" t="s">
        <v>21565</v>
      </c>
      <c r="F232" s="502" t="s">
        <v>21589</v>
      </c>
      <c r="G232" s="502">
        <v>400</v>
      </c>
      <c r="H232" s="501"/>
      <c r="I232" s="500"/>
      <c r="J232" s="499">
        <v>44690</v>
      </c>
      <c r="K232" s="498">
        <v>5000</v>
      </c>
      <c r="L232" s="497" t="s">
        <v>21305</v>
      </c>
      <c r="M232" s="496">
        <v>60000</v>
      </c>
      <c r="N232" s="496">
        <v>30000</v>
      </c>
    </row>
    <row r="233" spans="1:14" ht="22.5" x14ac:dyDescent="0.2">
      <c r="A233" s="507" t="s">
        <v>21549</v>
      </c>
      <c r="B233" s="506" t="s">
        <v>21568</v>
      </c>
      <c r="C233" s="505" t="s">
        <v>21626</v>
      </c>
      <c r="D233" s="504" t="s">
        <v>21625</v>
      </c>
      <c r="E233" s="503" t="s">
        <v>21565</v>
      </c>
      <c r="F233" s="502" t="s">
        <v>21624</v>
      </c>
      <c r="G233" s="502">
        <v>300</v>
      </c>
      <c r="H233" s="501"/>
      <c r="I233" s="500"/>
      <c r="J233" s="499">
        <v>44926</v>
      </c>
      <c r="K233" s="498">
        <v>6600</v>
      </c>
      <c r="L233" s="497" t="s">
        <v>21305</v>
      </c>
      <c r="M233" s="496">
        <v>79200</v>
      </c>
      <c r="N233" s="496">
        <v>39600</v>
      </c>
    </row>
    <row r="234" spans="1:14" ht="22.5" x14ac:dyDescent="0.2">
      <c r="A234" s="507" t="s">
        <v>21549</v>
      </c>
      <c r="B234" s="506" t="s">
        <v>21568</v>
      </c>
      <c r="C234" s="505" t="s">
        <v>21623</v>
      </c>
      <c r="D234" s="504" t="s">
        <v>21622</v>
      </c>
      <c r="E234" s="503" t="s">
        <v>21565</v>
      </c>
      <c r="F234" s="502" t="s">
        <v>21621</v>
      </c>
      <c r="G234" s="502">
        <v>203.24</v>
      </c>
      <c r="H234" s="501"/>
      <c r="I234" s="500"/>
      <c r="J234" s="499">
        <v>44473</v>
      </c>
      <c r="K234" s="498">
        <v>3800</v>
      </c>
      <c r="L234" s="497" t="s">
        <v>21305</v>
      </c>
      <c r="M234" s="496">
        <v>45600</v>
      </c>
      <c r="N234" s="496">
        <v>22800</v>
      </c>
    </row>
    <row r="235" spans="1:14" ht="22.5" x14ac:dyDescent="0.2">
      <c r="A235" s="507" t="s">
        <v>21549</v>
      </c>
      <c r="B235" s="506" t="s">
        <v>21568</v>
      </c>
      <c r="C235" s="505" t="s">
        <v>21620</v>
      </c>
      <c r="D235" s="504" t="s">
        <v>21619</v>
      </c>
      <c r="E235" s="503" t="s">
        <v>21565</v>
      </c>
      <c r="F235" s="502" t="s">
        <v>21618</v>
      </c>
      <c r="G235" s="502">
        <v>204</v>
      </c>
      <c r="H235" s="501"/>
      <c r="I235" s="500"/>
      <c r="J235" s="499">
        <v>44531</v>
      </c>
      <c r="K235" s="498">
        <v>6000</v>
      </c>
      <c r="L235" s="497" t="s">
        <v>21305</v>
      </c>
      <c r="M235" s="496">
        <v>72000</v>
      </c>
      <c r="N235" s="496">
        <v>36000</v>
      </c>
    </row>
    <row r="236" spans="1:14" ht="22.5" x14ac:dyDescent="0.2">
      <c r="A236" s="507" t="s">
        <v>21549</v>
      </c>
      <c r="B236" s="506" t="s">
        <v>21568</v>
      </c>
      <c r="C236" s="505" t="s">
        <v>21617</v>
      </c>
      <c r="D236" s="504" t="s">
        <v>21616</v>
      </c>
      <c r="E236" s="503" t="s">
        <v>21565</v>
      </c>
      <c r="F236" s="502" t="s">
        <v>21615</v>
      </c>
      <c r="G236" s="502">
        <v>290</v>
      </c>
      <c r="H236" s="501"/>
      <c r="I236" s="500"/>
      <c r="J236" s="499">
        <v>44345</v>
      </c>
      <c r="K236" s="498">
        <v>6500</v>
      </c>
      <c r="L236" s="497" t="s">
        <v>21305</v>
      </c>
      <c r="M236" s="496">
        <v>78000</v>
      </c>
      <c r="N236" s="496">
        <v>36400</v>
      </c>
    </row>
    <row r="237" spans="1:14" ht="22.5" x14ac:dyDescent="0.2">
      <c r="A237" s="507" t="s">
        <v>21549</v>
      </c>
      <c r="B237" s="506" t="s">
        <v>21568</v>
      </c>
      <c r="C237" s="505" t="s">
        <v>21614</v>
      </c>
      <c r="D237" s="504">
        <v>32842140</v>
      </c>
      <c r="E237" s="503" t="s">
        <v>21565</v>
      </c>
      <c r="F237" s="502" t="s">
        <v>21613</v>
      </c>
      <c r="G237" s="502">
        <v>147</v>
      </c>
      <c r="H237" s="501"/>
      <c r="I237" s="500"/>
      <c r="J237" s="499">
        <v>44695</v>
      </c>
      <c r="K237" s="498">
        <v>4200</v>
      </c>
      <c r="L237" s="497" t="s">
        <v>21305</v>
      </c>
      <c r="M237" s="496">
        <v>50400</v>
      </c>
      <c r="N237" s="496">
        <v>25200</v>
      </c>
    </row>
    <row r="238" spans="1:14" ht="22.5" x14ac:dyDescent="0.2">
      <c r="A238" s="507" t="s">
        <v>21549</v>
      </c>
      <c r="B238" s="506" t="s">
        <v>21568</v>
      </c>
      <c r="C238" s="505" t="s">
        <v>21612</v>
      </c>
      <c r="D238" s="504" t="s">
        <v>21611</v>
      </c>
      <c r="E238" s="503" t="s">
        <v>21565</v>
      </c>
      <c r="F238" s="502" t="s">
        <v>21610</v>
      </c>
      <c r="G238" s="502">
        <v>230</v>
      </c>
      <c r="H238" s="501"/>
      <c r="I238" s="500"/>
      <c r="J238" s="499">
        <v>44840</v>
      </c>
      <c r="K238" s="498">
        <v>5300</v>
      </c>
      <c r="L238" s="497" t="s">
        <v>21305</v>
      </c>
      <c r="M238" s="496">
        <v>63600</v>
      </c>
      <c r="N238" s="496">
        <v>31800</v>
      </c>
    </row>
    <row r="239" spans="1:14" ht="22.5" x14ac:dyDescent="0.2">
      <c r="A239" s="507" t="s">
        <v>21549</v>
      </c>
      <c r="B239" s="506" t="s">
        <v>21568</v>
      </c>
      <c r="C239" s="505" t="s">
        <v>21609</v>
      </c>
      <c r="D239" s="504" t="s">
        <v>21608</v>
      </c>
      <c r="E239" s="503" t="s">
        <v>21565</v>
      </c>
      <c r="F239" s="502" t="s">
        <v>21607</v>
      </c>
      <c r="G239" s="502">
        <v>195</v>
      </c>
      <c r="H239" s="501"/>
      <c r="I239" s="500"/>
      <c r="J239" s="499">
        <v>44890</v>
      </c>
      <c r="K239" s="498">
        <v>7000</v>
      </c>
      <c r="L239" s="497" t="s">
        <v>21305</v>
      </c>
      <c r="M239" s="496">
        <v>84000</v>
      </c>
      <c r="N239" s="496">
        <v>42000</v>
      </c>
    </row>
    <row r="240" spans="1:14" ht="22.5" x14ac:dyDescent="0.2">
      <c r="A240" s="507" t="s">
        <v>21549</v>
      </c>
      <c r="B240" s="506" t="s">
        <v>21568</v>
      </c>
      <c r="C240" s="505" t="s">
        <v>21606</v>
      </c>
      <c r="D240" s="504" t="s">
        <v>21605</v>
      </c>
      <c r="E240" s="503" t="s">
        <v>21565</v>
      </c>
      <c r="F240" s="502" t="s">
        <v>21604</v>
      </c>
      <c r="G240" s="502">
        <v>176</v>
      </c>
      <c r="H240" s="501"/>
      <c r="I240" s="500"/>
      <c r="J240" s="499">
        <v>44911</v>
      </c>
      <c r="K240" s="498">
        <v>4500</v>
      </c>
      <c r="L240" s="497" t="s">
        <v>21305</v>
      </c>
      <c r="M240" s="496">
        <v>54000</v>
      </c>
      <c r="N240" s="496">
        <v>27000</v>
      </c>
    </row>
    <row r="241" spans="1:14" ht="22.5" x14ac:dyDescent="0.2">
      <c r="A241" s="507" t="s">
        <v>21549</v>
      </c>
      <c r="B241" s="506" t="s">
        <v>21568</v>
      </c>
      <c r="C241" s="505" t="s">
        <v>21603</v>
      </c>
      <c r="D241" s="504" t="s">
        <v>21602</v>
      </c>
      <c r="E241" s="503" t="s">
        <v>21565</v>
      </c>
      <c r="F241" s="502" t="s">
        <v>21601</v>
      </c>
      <c r="G241" s="502">
        <v>110</v>
      </c>
      <c r="H241" s="501"/>
      <c r="I241" s="500"/>
      <c r="J241" s="499">
        <v>44908</v>
      </c>
      <c r="K241" s="498">
        <v>3000</v>
      </c>
      <c r="L241" s="497" t="s">
        <v>21305</v>
      </c>
      <c r="M241" s="496">
        <v>36000</v>
      </c>
      <c r="N241" s="496">
        <v>18000</v>
      </c>
    </row>
    <row r="242" spans="1:14" ht="33.75" x14ac:dyDescent="0.2">
      <c r="A242" s="507" t="s">
        <v>21549</v>
      </c>
      <c r="B242" s="506" t="s">
        <v>21568</v>
      </c>
      <c r="C242" s="505" t="s">
        <v>21600</v>
      </c>
      <c r="D242" s="504" t="s">
        <v>21599</v>
      </c>
      <c r="E242" s="503" t="s">
        <v>21565</v>
      </c>
      <c r="F242" s="502" t="s">
        <v>21598</v>
      </c>
      <c r="G242" s="502">
        <v>295</v>
      </c>
      <c r="H242" s="501"/>
      <c r="I242" s="500"/>
      <c r="J242" s="499">
        <v>44918</v>
      </c>
      <c r="K242" s="498">
        <v>5450</v>
      </c>
      <c r="L242" s="497" t="s">
        <v>21305</v>
      </c>
      <c r="M242" s="496">
        <v>60000</v>
      </c>
      <c r="N242" s="496">
        <v>32700</v>
      </c>
    </row>
    <row r="243" spans="1:14" ht="22.5" x14ac:dyDescent="0.2">
      <c r="A243" s="507" t="s">
        <v>21549</v>
      </c>
      <c r="B243" s="506" t="s">
        <v>21568</v>
      </c>
      <c r="C243" s="505" t="s">
        <v>2260</v>
      </c>
      <c r="D243" s="504">
        <v>11013341</v>
      </c>
      <c r="E243" s="503" t="s">
        <v>21565</v>
      </c>
      <c r="F243" s="502" t="s">
        <v>21597</v>
      </c>
      <c r="G243" s="502">
        <v>120</v>
      </c>
      <c r="H243" s="501"/>
      <c r="I243" s="500"/>
      <c r="J243" s="499">
        <v>44741</v>
      </c>
      <c r="K243" s="498">
        <v>5650</v>
      </c>
      <c r="L243" s="497" t="s">
        <v>21305</v>
      </c>
      <c r="M243" s="496">
        <v>67800</v>
      </c>
      <c r="N243" s="496">
        <v>33900</v>
      </c>
    </row>
    <row r="244" spans="1:14" ht="22.5" x14ac:dyDescent="0.2">
      <c r="A244" s="507" t="s">
        <v>21549</v>
      </c>
      <c r="B244" s="506" t="s">
        <v>21568</v>
      </c>
      <c r="C244" s="505" t="s">
        <v>21596</v>
      </c>
      <c r="D244" s="504" t="s">
        <v>21595</v>
      </c>
      <c r="E244" s="503" t="s">
        <v>21565</v>
      </c>
      <c r="F244" s="502" t="s">
        <v>21594</v>
      </c>
      <c r="G244" s="502">
        <v>150</v>
      </c>
      <c r="H244" s="501"/>
      <c r="I244" s="500"/>
      <c r="J244" s="499">
        <v>44533</v>
      </c>
      <c r="K244" s="498">
        <v>6500</v>
      </c>
      <c r="L244" s="497" t="s">
        <v>21305</v>
      </c>
      <c r="M244" s="496">
        <v>78000</v>
      </c>
      <c r="N244" s="496">
        <v>39000</v>
      </c>
    </row>
    <row r="245" spans="1:14" ht="22.5" x14ac:dyDescent="0.2">
      <c r="A245" s="507" t="s">
        <v>21549</v>
      </c>
      <c r="B245" s="506" t="s">
        <v>21568</v>
      </c>
      <c r="C245" s="505" t="s">
        <v>21593</v>
      </c>
      <c r="D245" s="504" t="s">
        <v>21592</v>
      </c>
      <c r="E245" s="503" t="s">
        <v>21565</v>
      </c>
      <c r="F245" s="502" t="s">
        <v>21592</v>
      </c>
      <c r="G245" s="502">
        <v>618.9</v>
      </c>
      <c r="H245" s="501"/>
      <c r="I245" s="500"/>
      <c r="J245" s="499">
        <v>44812</v>
      </c>
      <c r="K245" s="498">
        <v>7000</v>
      </c>
      <c r="L245" s="497" t="s">
        <v>21305</v>
      </c>
      <c r="M245" s="496">
        <v>84000</v>
      </c>
      <c r="N245" s="496">
        <v>42000</v>
      </c>
    </row>
    <row r="246" spans="1:14" ht="22.5" x14ac:dyDescent="0.2">
      <c r="A246" s="507" t="s">
        <v>21549</v>
      </c>
      <c r="B246" s="506" t="s">
        <v>21568</v>
      </c>
      <c r="C246" s="505" t="s">
        <v>21591</v>
      </c>
      <c r="D246" s="504" t="s">
        <v>21590</v>
      </c>
      <c r="E246" s="503" t="s">
        <v>21565</v>
      </c>
      <c r="F246" s="502" t="s">
        <v>21589</v>
      </c>
      <c r="G246" s="502">
        <v>400</v>
      </c>
      <c r="H246" s="501"/>
      <c r="I246" s="500"/>
      <c r="J246" s="499">
        <v>44690</v>
      </c>
      <c r="K246" s="498">
        <v>5000</v>
      </c>
      <c r="L246" s="497" t="s">
        <v>21305</v>
      </c>
      <c r="M246" s="496">
        <v>60000</v>
      </c>
      <c r="N246" s="496">
        <v>30000</v>
      </c>
    </row>
    <row r="247" spans="1:14" ht="22.5" x14ac:dyDescent="0.2">
      <c r="A247" s="507" t="s">
        <v>21549</v>
      </c>
      <c r="B247" s="506" t="s">
        <v>21568</v>
      </c>
      <c r="C247" s="505" t="s">
        <v>21588</v>
      </c>
      <c r="D247" s="504" t="s">
        <v>21587</v>
      </c>
      <c r="E247" s="503" t="s">
        <v>21565</v>
      </c>
      <c r="F247" s="502" t="s">
        <v>21586</v>
      </c>
      <c r="G247" s="502">
        <v>355</v>
      </c>
      <c r="H247" s="501"/>
      <c r="I247" s="500"/>
      <c r="J247" s="499">
        <v>44775</v>
      </c>
      <c r="K247" s="498">
        <v>4737</v>
      </c>
      <c r="L247" s="497" t="s">
        <v>21305</v>
      </c>
      <c r="M247" s="496">
        <v>56844</v>
      </c>
      <c r="N247" s="496">
        <v>28422</v>
      </c>
    </row>
    <row r="248" spans="1:14" ht="22.5" x14ac:dyDescent="0.2">
      <c r="A248" s="507" t="s">
        <v>21549</v>
      </c>
      <c r="B248" s="506" t="s">
        <v>21568</v>
      </c>
      <c r="C248" s="505" t="s">
        <v>21585</v>
      </c>
      <c r="D248" s="504" t="s">
        <v>21584</v>
      </c>
      <c r="E248" s="503" t="s">
        <v>21565</v>
      </c>
      <c r="F248" s="502" t="s">
        <v>21583</v>
      </c>
      <c r="G248" s="502">
        <v>130</v>
      </c>
      <c r="H248" s="501"/>
      <c r="I248" s="500"/>
      <c r="J248" s="499">
        <v>44584</v>
      </c>
      <c r="K248" s="498">
        <v>3927.3</v>
      </c>
      <c r="L248" s="497" t="s">
        <v>21305</v>
      </c>
      <c r="M248" s="496">
        <v>47127.6</v>
      </c>
      <c r="N248" s="496">
        <v>23563.8</v>
      </c>
    </row>
    <row r="249" spans="1:14" ht="45" x14ac:dyDescent="0.2">
      <c r="A249" s="507" t="s">
        <v>21549</v>
      </c>
      <c r="B249" s="506" t="s">
        <v>21568</v>
      </c>
      <c r="C249" s="545" t="s">
        <v>21582</v>
      </c>
      <c r="D249" s="546" t="s">
        <v>21581</v>
      </c>
      <c r="E249" s="503" t="s">
        <v>21565</v>
      </c>
      <c r="F249" s="502" t="s">
        <v>21580</v>
      </c>
      <c r="G249" s="502" t="s">
        <v>21579</v>
      </c>
      <c r="H249" s="501"/>
      <c r="I249" s="500"/>
      <c r="J249" s="499">
        <v>45257</v>
      </c>
      <c r="K249" s="544">
        <v>7000</v>
      </c>
      <c r="L249" s="497" t="s">
        <v>21305</v>
      </c>
      <c r="M249" s="496">
        <v>7000</v>
      </c>
      <c r="N249" s="496">
        <v>42000</v>
      </c>
    </row>
    <row r="250" spans="1:14" ht="22.5" x14ac:dyDescent="0.2">
      <c r="A250" s="507" t="s">
        <v>21549</v>
      </c>
      <c r="B250" s="506" t="s">
        <v>21568</v>
      </c>
      <c r="C250" s="545" t="s">
        <v>21578</v>
      </c>
      <c r="D250" s="546" t="s">
        <v>21577</v>
      </c>
      <c r="E250" s="503" t="s">
        <v>21565</v>
      </c>
      <c r="F250" s="502" t="s">
        <v>21576</v>
      </c>
      <c r="G250" s="502" t="s">
        <v>21575</v>
      </c>
      <c r="H250" s="501"/>
      <c r="I250" s="500"/>
      <c r="J250" s="499">
        <v>45214</v>
      </c>
      <c r="K250" s="544">
        <v>9764</v>
      </c>
      <c r="L250" s="497" t="s">
        <v>21305</v>
      </c>
      <c r="M250" s="496">
        <v>19528</v>
      </c>
      <c r="N250" s="496">
        <v>58584</v>
      </c>
    </row>
    <row r="251" spans="1:14" ht="33.75" x14ac:dyDescent="0.2">
      <c r="A251" s="507" t="s">
        <v>21549</v>
      </c>
      <c r="B251" s="506" t="s">
        <v>21568</v>
      </c>
      <c r="C251" s="545" t="s">
        <v>21574</v>
      </c>
      <c r="D251" s="546" t="s">
        <v>21573</v>
      </c>
      <c r="E251" s="503" t="s">
        <v>21565</v>
      </c>
      <c r="F251" s="502" t="s">
        <v>21572</v>
      </c>
      <c r="G251" s="502">
        <v>817.36</v>
      </c>
      <c r="H251" s="501"/>
      <c r="I251" s="500"/>
      <c r="J251" s="499">
        <v>45466</v>
      </c>
      <c r="K251" s="544">
        <v>7000</v>
      </c>
      <c r="L251" s="497" t="s">
        <v>21305</v>
      </c>
      <c r="M251" s="496">
        <v>0</v>
      </c>
      <c r="N251" s="496">
        <v>0</v>
      </c>
    </row>
    <row r="252" spans="1:14" ht="56.25" x14ac:dyDescent="0.2">
      <c r="A252" s="507" t="s">
        <v>21549</v>
      </c>
      <c r="B252" s="506" t="s">
        <v>21568</v>
      </c>
      <c r="C252" s="545" t="s">
        <v>21571</v>
      </c>
      <c r="D252" s="546" t="s">
        <v>21570</v>
      </c>
      <c r="E252" s="503" t="s">
        <v>21565</v>
      </c>
      <c r="F252" s="502" t="s">
        <v>21569</v>
      </c>
      <c r="G252" s="502">
        <v>300</v>
      </c>
      <c r="H252" s="501"/>
      <c r="I252" s="500"/>
      <c r="J252" s="499">
        <v>45376</v>
      </c>
      <c r="K252" s="544">
        <v>10278</v>
      </c>
      <c r="L252" s="497" t="s">
        <v>21305</v>
      </c>
      <c r="M252" s="496">
        <v>0</v>
      </c>
      <c r="N252" s="496">
        <v>30834</v>
      </c>
    </row>
    <row r="253" spans="1:14" ht="22.5" x14ac:dyDescent="0.2">
      <c r="A253" s="507" t="s">
        <v>21549</v>
      </c>
      <c r="B253" s="506" t="s">
        <v>21568</v>
      </c>
      <c r="C253" s="545" t="s">
        <v>21567</v>
      </c>
      <c r="D253" s="546" t="s">
        <v>21566</v>
      </c>
      <c r="E253" s="503" t="s">
        <v>21565</v>
      </c>
      <c r="F253" s="502" t="s">
        <v>21564</v>
      </c>
      <c r="G253" s="502">
        <v>70</v>
      </c>
      <c r="H253" s="501"/>
      <c r="I253" s="500"/>
      <c r="J253" s="499">
        <v>44595</v>
      </c>
      <c r="K253" s="544">
        <v>1100</v>
      </c>
      <c r="L253" s="497" t="s">
        <v>21305</v>
      </c>
      <c r="M253" s="496">
        <v>0</v>
      </c>
      <c r="N253" s="496">
        <v>12100</v>
      </c>
    </row>
    <row r="254" spans="1:14" ht="56.25" x14ac:dyDescent="0.2">
      <c r="A254" s="507" t="s">
        <v>21549</v>
      </c>
      <c r="B254" s="506" t="s">
        <v>21563</v>
      </c>
      <c r="C254" s="545" t="s">
        <v>21558</v>
      </c>
      <c r="D254" s="546">
        <v>110111401</v>
      </c>
      <c r="E254" s="503" t="s">
        <v>21557</v>
      </c>
      <c r="F254" s="502">
        <v>110111401</v>
      </c>
      <c r="G254" s="502">
        <v>54.63</v>
      </c>
      <c r="H254" s="501" t="s">
        <v>21234</v>
      </c>
      <c r="I254" s="500" t="s">
        <v>21234</v>
      </c>
      <c r="J254" s="499" t="s">
        <v>21562</v>
      </c>
      <c r="K254" s="544">
        <v>1226.92</v>
      </c>
      <c r="L254" s="497" t="s">
        <v>21305</v>
      </c>
      <c r="M254" s="496">
        <v>8588.44</v>
      </c>
      <c r="N254" s="496">
        <v>7362</v>
      </c>
    </row>
    <row r="255" spans="1:14" ht="56.25" x14ac:dyDescent="0.2">
      <c r="A255" s="507" t="s">
        <v>21549</v>
      </c>
      <c r="B255" s="506" t="s">
        <v>21561</v>
      </c>
      <c r="C255" s="545" t="s">
        <v>21558</v>
      </c>
      <c r="D255" s="546">
        <v>110111401</v>
      </c>
      <c r="E255" s="503" t="s">
        <v>21557</v>
      </c>
      <c r="F255" s="502">
        <v>110111401</v>
      </c>
      <c r="G255" s="502">
        <v>663.54</v>
      </c>
      <c r="H255" s="501" t="s">
        <v>21234</v>
      </c>
      <c r="I255" s="500" t="s">
        <v>21234</v>
      </c>
      <c r="J255" s="499" t="s">
        <v>21560</v>
      </c>
      <c r="K255" s="544">
        <v>15469.12</v>
      </c>
      <c r="L255" s="497" t="s">
        <v>21305</v>
      </c>
      <c r="M255" s="496">
        <v>183072.32</v>
      </c>
      <c r="N255" s="496">
        <v>92815</v>
      </c>
    </row>
    <row r="256" spans="1:14" ht="56.25" x14ac:dyDescent="0.2">
      <c r="A256" s="507" t="s">
        <v>21549</v>
      </c>
      <c r="B256" s="506" t="s">
        <v>21559</v>
      </c>
      <c r="C256" s="545" t="s">
        <v>21558</v>
      </c>
      <c r="D256" s="546">
        <v>110111401</v>
      </c>
      <c r="E256" s="503" t="s">
        <v>21557</v>
      </c>
      <c r="F256" s="502">
        <v>110111401</v>
      </c>
      <c r="G256" s="502">
        <v>540.91999999999996</v>
      </c>
      <c r="H256" s="501" t="s">
        <v>21234</v>
      </c>
      <c r="I256" s="500" t="s">
        <v>21234</v>
      </c>
      <c r="J256" s="499" t="s">
        <v>21556</v>
      </c>
      <c r="K256" s="544">
        <v>10598.61</v>
      </c>
      <c r="L256" s="497" t="s">
        <v>21305</v>
      </c>
      <c r="M256" s="496">
        <v>125431.2</v>
      </c>
      <c r="N256" s="496">
        <v>63592</v>
      </c>
    </row>
    <row r="257" spans="1:19" ht="33.75" x14ac:dyDescent="0.2">
      <c r="A257" s="507" t="s">
        <v>21549</v>
      </c>
      <c r="B257" s="506" t="s">
        <v>16898</v>
      </c>
      <c r="C257" s="545" t="s">
        <v>21555</v>
      </c>
      <c r="D257" s="546" t="s">
        <v>21554</v>
      </c>
      <c r="E257" s="503" t="s">
        <v>21553</v>
      </c>
      <c r="F257" s="502">
        <v>13178199</v>
      </c>
      <c r="G257" s="502">
        <v>176.34</v>
      </c>
      <c r="H257" s="502">
        <v>6</v>
      </c>
      <c r="I257" s="500"/>
      <c r="J257" s="499" t="s">
        <v>21552</v>
      </c>
      <c r="K257" s="544">
        <v>10959</v>
      </c>
      <c r="L257" s="497" t="s">
        <v>21551</v>
      </c>
      <c r="M257" s="496">
        <v>130633</v>
      </c>
      <c r="N257" s="496">
        <v>54795</v>
      </c>
    </row>
    <row r="258" spans="1:19" ht="33.75" x14ac:dyDescent="0.2">
      <c r="A258" s="507" t="s">
        <v>21549</v>
      </c>
      <c r="B258" s="506" t="s">
        <v>16856</v>
      </c>
      <c r="C258" s="545" t="s">
        <v>21548</v>
      </c>
      <c r="D258" s="546">
        <v>49038410</v>
      </c>
      <c r="E258" s="503" t="s">
        <v>21547</v>
      </c>
      <c r="F258" s="502">
        <v>49038410</v>
      </c>
      <c r="G258" s="502">
        <v>288.56</v>
      </c>
      <c r="H258" s="502" t="s">
        <v>3</v>
      </c>
      <c r="I258" s="500" t="s">
        <v>3</v>
      </c>
      <c r="J258" s="499" t="s">
        <v>21550</v>
      </c>
      <c r="K258" s="544">
        <v>6325.26</v>
      </c>
      <c r="L258" s="497" t="s">
        <v>21545</v>
      </c>
      <c r="M258" s="496">
        <v>37951.56</v>
      </c>
      <c r="N258" s="496">
        <v>0</v>
      </c>
    </row>
    <row r="259" spans="1:19" ht="34.5" thickBot="1" x14ac:dyDescent="0.25">
      <c r="A259" s="507" t="s">
        <v>21549</v>
      </c>
      <c r="B259" s="506" t="s">
        <v>16856</v>
      </c>
      <c r="C259" s="545" t="s">
        <v>21548</v>
      </c>
      <c r="D259" s="546">
        <v>49038410</v>
      </c>
      <c r="E259" s="503" t="s">
        <v>21547</v>
      </c>
      <c r="F259" s="502">
        <v>49038410</v>
      </c>
      <c r="G259" s="502">
        <v>288.56</v>
      </c>
      <c r="H259" s="502" t="s">
        <v>3</v>
      </c>
      <c r="I259" s="500" t="s">
        <v>3</v>
      </c>
      <c r="J259" s="499" t="s">
        <v>21546</v>
      </c>
      <c r="K259" s="544">
        <v>257.13</v>
      </c>
      <c r="L259" s="497" t="s">
        <v>21545</v>
      </c>
      <c r="M259" s="496">
        <v>257.13</v>
      </c>
      <c r="N259" s="496">
        <v>1542.78</v>
      </c>
    </row>
    <row r="260" spans="1:19" ht="12.75" thickBot="1" x14ac:dyDescent="0.25">
      <c r="A260" s="495" t="s">
        <v>2049</v>
      </c>
      <c r="B260" s="494"/>
      <c r="C260" s="493"/>
      <c r="D260" s="492"/>
      <c r="E260" s="491"/>
      <c r="F260" s="490"/>
      <c r="G260" s="490"/>
      <c r="H260" s="489"/>
      <c r="I260" s="488"/>
      <c r="J260" s="487"/>
      <c r="K260" s="486">
        <f>+SUM(K217:K259)</f>
        <v>305508.34000000003</v>
      </c>
      <c r="L260" s="484"/>
      <c r="M260" s="484">
        <f>+SUM(M217:M259)</f>
        <v>2555878.61</v>
      </c>
      <c r="N260" s="484">
        <f>+SUM(N217:N259)</f>
        <v>1309722.6600000001</v>
      </c>
    </row>
    <row r="261" spans="1:19" x14ac:dyDescent="0.2">
      <c r="A261" s="478" t="s">
        <v>21093</v>
      </c>
    </row>
    <row r="264" spans="1:19" s="527" customFormat="1" ht="15" x14ac:dyDescent="0.25">
      <c r="A264" s="281" t="s">
        <v>2046</v>
      </c>
      <c r="B264" s="533"/>
      <c r="C264" s="530"/>
      <c r="D264" s="530"/>
      <c r="E264" s="532"/>
      <c r="F264" s="531"/>
      <c r="G264" s="530"/>
      <c r="H264" s="530"/>
      <c r="I264" s="530"/>
      <c r="J264" s="530"/>
      <c r="K264" s="528"/>
      <c r="L264" s="528"/>
      <c r="M264" s="529"/>
      <c r="N264" s="528"/>
    </row>
    <row r="265" spans="1:19" s="527" customFormat="1" ht="15" x14ac:dyDescent="0.25">
      <c r="A265" s="281" t="s">
        <v>2045</v>
      </c>
      <c r="B265" s="533"/>
      <c r="C265" s="530"/>
      <c r="D265" s="530"/>
      <c r="E265" s="532"/>
      <c r="F265" s="531"/>
      <c r="G265" s="530"/>
      <c r="H265" s="530"/>
      <c r="I265" s="530"/>
      <c r="J265" s="530"/>
      <c r="K265" s="528"/>
      <c r="L265" s="528"/>
      <c r="M265" s="529"/>
      <c r="N265" s="528"/>
    </row>
    <row r="266" spans="1:19" ht="23.25" x14ac:dyDescent="0.2">
      <c r="A266" s="1902" t="s">
        <v>21121</v>
      </c>
      <c r="B266" s="1902"/>
      <c r="C266" s="1902"/>
      <c r="D266" s="1902"/>
      <c r="E266" s="1902"/>
      <c r="F266" s="1902"/>
      <c r="G266" s="1902"/>
      <c r="H266" s="1902"/>
      <c r="I266" s="1902"/>
      <c r="J266" s="1902"/>
      <c r="K266" s="1902"/>
      <c r="L266" s="1902"/>
      <c r="M266" s="1902"/>
      <c r="N266" s="1902"/>
    </row>
    <row r="267" spans="1:19" s="526" customFormat="1" ht="23.25" x14ac:dyDescent="0.25">
      <c r="A267" s="21"/>
      <c r="B267" s="21"/>
      <c r="C267" s="21"/>
      <c r="D267" s="21"/>
      <c r="E267" s="21"/>
      <c r="F267" s="21"/>
      <c r="G267" s="21"/>
      <c r="H267" s="21"/>
      <c r="I267" s="21"/>
      <c r="J267" s="21"/>
      <c r="K267" s="21"/>
      <c r="L267" s="21"/>
      <c r="M267" s="21"/>
      <c r="N267" s="21"/>
    </row>
    <row r="268" spans="1:19" s="526" customFormat="1" ht="23.25" x14ac:dyDescent="0.25">
      <c r="A268" s="1903" t="s">
        <v>2089</v>
      </c>
      <c r="B268" s="1903"/>
      <c r="C268" s="1903"/>
      <c r="D268" s="1903"/>
      <c r="E268" s="1903"/>
      <c r="F268" s="1903"/>
      <c r="G268" s="1903"/>
      <c r="H268" s="1903"/>
      <c r="I268" s="1903"/>
      <c r="J268" s="1903"/>
      <c r="K268" s="1903"/>
      <c r="L268" s="1903"/>
      <c r="M268" s="1903"/>
      <c r="N268" s="1903"/>
    </row>
    <row r="269" spans="1:19" s="520" customFormat="1" ht="23.25" x14ac:dyDescent="0.2">
      <c r="A269" s="274"/>
      <c r="B269" s="18"/>
      <c r="C269" s="18"/>
      <c r="D269" s="18"/>
      <c r="E269" s="525"/>
      <c r="F269" s="18"/>
      <c r="G269" s="18"/>
      <c r="H269" s="272"/>
      <c r="I269" s="18"/>
      <c r="J269" s="524"/>
      <c r="K269" s="523"/>
      <c r="L269" s="18"/>
      <c r="M269" s="523"/>
      <c r="N269" s="523"/>
      <c r="O269" s="521"/>
      <c r="P269" s="521"/>
    </row>
    <row r="270" spans="1:19" s="520" customFormat="1" ht="23.25" x14ac:dyDescent="0.2">
      <c r="A270" s="1708" t="s">
        <v>21120</v>
      </c>
      <c r="B270" s="1708"/>
      <c r="C270" s="1708"/>
      <c r="D270" s="1708"/>
      <c r="E270" s="1708"/>
      <c r="F270" s="1708"/>
      <c r="G270" s="1708"/>
      <c r="H270" s="1708"/>
      <c r="I270" s="1708"/>
      <c r="J270" s="1708"/>
      <c r="K270" s="1708"/>
      <c r="L270" s="1708"/>
      <c r="M270" s="1708"/>
      <c r="N270" s="1708"/>
      <c r="O270" s="521"/>
      <c r="P270" s="521"/>
    </row>
    <row r="271" spans="1:19" s="520" customFormat="1" ht="9" customHeight="1" x14ac:dyDescent="0.2">
      <c r="A271" s="522"/>
      <c r="B271" s="522"/>
      <c r="C271" s="522"/>
      <c r="D271" s="522"/>
      <c r="E271" s="522"/>
      <c r="F271" s="522"/>
      <c r="G271" s="522"/>
      <c r="H271" s="522"/>
      <c r="I271" s="522"/>
      <c r="J271" s="522"/>
      <c r="K271" s="522"/>
      <c r="L271" s="522"/>
      <c r="M271" s="522"/>
      <c r="N271" s="522"/>
      <c r="O271" s="521"/>
      <c r="P271" s="521"/>
    </row>
    <row r="272" spans="1:19" ht="12.75" x14ac:dyDescent="0.2">
      <c r="A272" s="269" t="s">
        <v>2087</v>
      </c>
      <c r="B272" s="268" t="s">
        <v>2528</v>
      </c>
      <c r="C272" s="479"/>
      <c r="D272" s="519"/>
      <c r="E272" s="519"/>
      <c r="F272" s="519"/>
      <c r="G272" s="519"/>
      <c r="H272" s="518"/>
      <c r="I272" s="518"/>
      <c r="J272" s="519"/>
      <c r="K272" s="518"/>
      <c r="L272" s="518"/>
      <c r="M272" s="518"/>
      <c r="N272" s="518"/>
      <c r="O272" s="518"/>
      <c r="P272" s="518"/>
      <c r="Q272" s="518"/>
      <c r="R272" s="518"/>
      <c r="S272" s="518"/>
    </row>
    <row r="273" spans="1:19" ht="7.5" customHeight="1" thickBot="1" x14ac:dyDescent="0.25">
      <c r="A273" s="269"/>
      <c r="B273" s="269"/>
      <c r="C273" s="479"/>
      <c r="D273" s="275"/>
      <c r="E273" s="275"/>
      <c r="F273" s="275"/>
      <c r="G273" s="275"/>
      <c r="H273" s="266"/>
      <c r="I273" s="266"/>
      <c r="J273" s="275"/>
      <c r="K273" s="266"/>
      <c r="L273" s="266"/>
      <c r="M273" s="266"/>
      <c r="N273" s="266"/>
      <c r="O273" s="266"/>
      <c r="P273" s="266"/>
      <c r="Q273" s="266"/>
      <c r="R273" s="266"/>
      <c r="S273" s="266"/>
    </row>
    <row r="274" spans="1:19" s="517" customFormat="1" ht="12.75" customHeight="1" thickBot="1" x14ac:dyDescent="0.25">
      <c r="A274" s="1918" t="s">
        <v>21118</v>
      </c>
      <c r="B274" s="1919"/>
      <c r="C274" s="1918" t="s">
        <v>21117</v>
      </c>
      <c r="D274" s="1919"/>
      <c r="E274" s="1918" t="s">
        <v>21116</v>
      </c>
      <c r="F274" s="1920"/>
      <c r="G274" s="1920"/>
      <c r="H274" s="1920"/>
      <c r="I274" s="1919"/>
      <c r="J274" s="1918" t="s">
        <v>21115</v>
      </c>
      <c r="K274" s="1920"/>
      <c r="L274" s="1919"/>
      <c r="M274" s="1924" t="s">
        <v>21114</v>
      </c>
      <c r="N274" s="1924" t="s">
        <v>21113</v>
      </c>
    </row>
    <row r="275" spans="1:19" s="508" customFormat="1" ht="49.5" thickBot="1" x14ac:dyDescent="0.25">
      <c r="A275" s="511" t="s">
        <v>1212</v>
      </c>
      <c r="B275" s="516" t="s">
        <v>2084</v>
      </c>
      <c r="C275" s="510" t="s">
        <v>21112</v>
      </c>
      <c r="D275" s="515" t="s">
        <v>21111</v>
      </c>
      <c r="E275" s="511" t="s">
        <v>21110</v>
      </c>
      <c r="F275" s="514" t="s">
        <v>21109</v>
      </c>
      <c r="G275" s="513" t="s">
        <v>21108</v>
      </c>
      <c r="H275" s="513" t="s">
        <v>21107</v>
      </c>
      <c r="I275" s="512" t="s">
        <v>21106</v>
      </c>
      <c r="J275" s="511" t="s">
        <v>21105</v>
      </c>
      <c r="K275" s="510" t="s">
        <v>21104</v>
      </c>
      <c r="L275" s="509" t="s">
        <v>21103</v>
      </c>
      <c r="M275" s="1925"/>
      <c r="N275" s="1925"/>
    </row>
    <row r="276" spans="1:19" ht="33.75" x14ac:dyDescent="0.2">
      <c r="A276" s="507" t="s">
        <v>21535</v>
      </c>
      <c r="B276" s="506" t="s">
        <v>21534</v>
      </c>
      <c r="C276" s="545" t="s">
        <v>21544</v>
      </c>
      <c r="D276" s="546" t="s">
        <v>21543</v>
      </c>
      <c r="E276" s="503" t="s">
        <v>21531</v>
      </c>
      <c r="F276" s="502">
        <v>41381507</v>
      </c>
      <c r="G276" s="502">
        <v>5143.71</v>
      </c>
      <c r="H276" s="502" t="s">
        <v>21530</v>
      </c>
      <c r="I276" s="500"/>
      <c r="J276" s="499" t="s">
        <v>21542</v>
      </c>
      <c r="K276" s="544">
        <v>350711.59</v>
      </c>
      <c r="L276" s="497" t="s">
        <v>21305</v>
      </c>
      <c r="M276" s="496">
        <v>4233748.38</v>
      </c>
      <c r="N276" s="496">
        <v>1873306.4</v>
      </c>
    </row>
    <row r="277" spans="1:19" ht="33.75" x14ac:dyDescent="0.2">
      <c r="A277" s="507" t="s">
        <v>21535</v>
      </c>
      <c r="B277" s="506" t="s">
        <v>21534</v>
      </c>
      <c r="C277" s="545" t="s">
        <v>21541</v>
      </c>
      <c r="D277" s="546" t="s">
        <v>21540</v>
      </c>
      <c r="E277" s="503" t="s">
        <v>21531</v>
      </c>
      <c r="F277" s="502">
        <v>41210419</v>
      </c>
      <c r="G277" s="502">
        <v>52</v>
      </c>
      <c r="H277" s="502" t="s">
        <v>21234</v>
      </c>
      <c r="I277" s="500"/>
      <c r="J277" s="499" t="s">
        <v>21539</v>
      </c>
      <c r="K277" s="544">
        <v>3043</v>
      </c>
      <c r="L277" s="497" t="s">
        <v>21305</v>
      </c>
      <c r="M277" s="496">
        <v>146064</v>
      </c>
      <c r="N277" s="496">
        <v>74857.799999999988</v>
      </c>
    </row>
    <row r="278" spans="1:19" ht="33.75" x14ac:dyDescent="0.2">
      <c r="A278" s="507" t="s">
        <v>21535</v>
      </c>
      <c r="B278" s="506" t="s">
        <v>21534</v>
      </c>
      <c r="C278" s="545" t="s">
        <v>21538</v>
      </c>
      <c r="D278" s="546" t="s">
        <v>21537</v>
      </c>
      <c r="E278" s="503" t="s">
        <v>21531</v>
      </c>
      <c r="F278" s="502">
        <v>1209</v>
      </c>
      <c r="G278" s="502">
        <v>140</v>
      </c>
      <c r="H278" s="502" t="s">
        <v>21530</v>
      </c>
      <c r="I278" s="500"/>
      <c r="J278" s="499" t="s">
        <v>21536</v>
      </c>
      <c r="K278" s="544">
        <v>3500</v>
      </c>
      <c r="L278" s="497" t="s">
        <v>21305</v>
      </c>
      <c r="M278" s="496">
        <v>42000</v>
      </c>
      <c r="N278" s="496">
        <v>21000</v>
      </c>
    </row>
    <row r="279" spans="1:19" ht="34.5" thickBot="1" x14ac:dyDescent="0.25">
      <c r="A279" s="507" t="s">
        <v>21535</v>
      </c>
      <c r="B279" s="506" t="s">
        <v>21534</v>
      </c>
      <c r="C279" s="545" t="s">
        <v>21533</v>
      </c>
      <c r="D279" s="546" t="s">
        <v>21532</v>
      </c>
      <c r="E279" s="503" t="s">
        <v>21531</v>
      </c>
      <c r="F279" s="502">
        <v>11008327</v>
      </c>
      <c r="G279" s="502">
        <v>290</v>
      </c>
      <c r="H279" s="502" t="s">
        <v>21530</v>
      </c>
      <c r="I279" s="500"/>
      <c r="J279" s="499" t="s">
        <v>21529</v>
      </c>
      <c r="K279" s="544">
        <v>1900</v>
      </c>
      <c r="L279" s="497" t="s">
        <v>21305</v>
      </c>
      <c r="M279" s="496">
        <v>22800</v>
      </c>
      <c r="N279" s="496">
        <v>11400</v>
      </c>
    </row>
    <row r="280" spans="1:19" ht="12.75" thickBot="1" x14ac:dyDescent="0.25">
      <c r="A280" s="495" t="s">
        <v>2049</v>
      </c>
      <c r="B280" s="494"/>
      <c r="C280" s="493"/>
      <c r="D280" s="492"/>
      <c r="E280" s="491"/>
      <c r="F280" s="490"/>
      <c r="G280" s="490"/>
      <c r="H280" s="489"/>
      <c r="I280" s="488"/>
      <c r="J280" s="487"/>
      <c r="K280" s="555">
        <f>+SUM(K276:K279)</f>
        <v>359154.59</v>
      </c>
      <c r="L280" s="554"/>
      <c r="M280" s="555">
        <f>+SUM(M276:M279)</f>
        <v>4444612.38</v>
      </c>
      <c r="N280" s="555">
        <f>+SUM(N276:N279)</f>
        <v>1980564.2</v>
      </c>
    </row>
    <row r="281" spans="1:19" x14ac:dyDescent="0.2">
      <c r="A281" s="478" t="s">
        <v>21093</v>
      </c>
      <c r="K281" s="482"/>
      <c r="M281" s="483"/>
      <c r="N281" s="483"/>
    </row>
    <row r="282" spans="1:19" x14ac:dyDescent="0.2">
      <c r="M282" s="482"/>
      <c r="N282" s="482"/>
    </row>
    <row r="284" spans="1:19" s="527" customFormat="1" ht="15" x14ac:dyDescent="0.25">
      <c r="A284" s="281" t="s">
        <v>2046</v>
      </c>
      <c r="B284" s="533"/>
      <c r="C284" s="530"/>
      <c r="D284" s="530"/>
      <c r="E284" s="532"/>
      <c r="F284" s="531"/>
      <c r="G284" s="530"/>
      <c r="H284" s="530"/>
      <c r="I284" s="530"/>
      <c r="J284" s="530"/>
      <c r="K284" s="528"/>
      <c r="L284" s="528"/>
      <c r="M284" s="529"/>
      <c r="N284" s="528"/>
    </row>
    <row r="285" spans="1:19" s="527" customFormat="1" ht="15" x14ac:dyDescent="0.25">
      <c r="A285" s="281" t="s">
        <v>2045</v>
      </c>
      <c r="B285" s="533"/>
      <c r="C285" s="530"/>
      <c r="D285" s="530"/>
      <c r="E285" s="532"/>
      <c r="F285" s="531"/>
      <c r="G285" s="530"/>
      <c r="H285" s="530"/>
      <c r="I285" s="530"/>
      <c r="J285" s="530"/>
      <c r="K285" s="528"/>
      <c r="L285" s="528"/>
      <c r="M285" s="529"/>
      <c r="N285" s="528"/>
    </row>
    <row r="286" spans="1:19" ht="23.25" x14ac:dyDescent="0.2">
      <c r="A286" s="1902" t="s">
        <v>21121</v>
      </c>
      <c r="B286" s="1902"/>
      <c r="C286" s="1902"/>
      <c r="D286" s="1902"/>
      <c r="E286" s="1902"/>
      <c r="F286" s="1902"/>
      <c r="G286" s="1902"/>
      <c r="H286" s="1902"/>
      <c r="I286" s="1902"/>
      <c r="J286" s="1902"/>
      <c r="K286" s="1902"/>
      <c r="L286" s="1902"/>
      <c r="M286" s="1902"/>
      <c r="N286" s="1902"/>
    </row>
    <row r="287" spans="1:19" s="526" customFormat="1" ht="23.25" x14ac:dyDescent="0.25">
      <c r="A287" s="21"/>
      <c r="B287" s="21"/>
      <c r="C287" s="21"/>
      <c r="D287" s="21"/>
      <c r="E287" s="21"/>
      <c r="F287" s="21"/>
      <c r="G287" s="21"/>
      <c r="H287" s="21"/>
      <c r="I287" s="21"/>
      <c r="J287" s="21"/>
      <c r="K287" s="21"/>
      <c r="L287" s="21"/>
      <c r="M287" s="21"/>
      <c r="N287" s="21"/>
    </row>
    <row r="288" spans="1:19" s="526" customFormat="1" ht="23.25" x14ac:dyDescent="0.25">
      <c r="A288" s="1903" t="s">
        <v>2089</v>
      </c>
      <c r="B288" s="1903"/>
      <c r="C288" s="1903"/>
      <c r="D288" s="1903"/>
      <c r="E288" s="1903"/>
      <c r="F288" s="1903"/>
      <c r="G288" s="1903"/>
      <c r="H288" s="1903"/>
      <c r="I288" s="1903"/>
      <c r="J288" s="1903"/>
      <c r="K288" s="1903"/>
      <c r="L288" s="1903"/>
      <c r="M288" s="1903"/>
      <c r="N288" s="1903"/>
    </row>
    <row r="289" spans="1:19" s="520" customFormat="1" ht="23.25" x14ac:dyDescent="0.2">
      <c r="A289" s="274"/>
      <c r="B289" s="18"/>
      <c r="C289" s="18"/>
      <c r="D289" s="18"/>
      <c r="E289" s="525"/>
      <c r="F289" s="18"/>
      <c r="G289" s="18"/>
      <c r="H289" s="272"/>
      <c r="I289" s="18"/>
      <c r="J289" s="524"/>
      <c r="K289" s="523"/>
      <c r="L289" s="18"/>
      <c r="M289" s="523"/>
      <c r="N289" s="523"/>
      <c r="O289" s="521"/>
      <c r="P289" s="521"/>
    </row>
    <row r="290" spans="1:19" s="520" customFormat="1" ht="23.25" x14ac:dyDescent="0.2">
      <c r="A290" s="1708" t="s">
        <v>21120</v>
      </c>
      <c r="B290" s="1708"/>
      <c r="C290" s="1708"/>
      <c r="D290" s="1708"/>
      <c r="E290" s="1708"/>
      <c r="F290" s="1708"/>
      <c r="G290" s="1708"/>
      <c r="H290" s="1708"/>
      <c r="I290" s="1708"/>
      <c r="J290" s="1708"/>
      <c r="K290" s="1708"/>
      <c r="L290" s="1708"/>
      <c r="M290" s="1708"/>
      <c r="N290" s="1708"/>
      <c r="O290" s="521"/>
      <c r="P290" s="521"/>
    </row>
    <row r="291" spans="1:19" s="520" customFormat="1" ht="9" customHeight="1" x14ac:dyDescent="0.2">
      <c r="A291" s="522"/>
      <c r="B291" s="522"/>
      <c r="C291" s="522"/>
      <c r="D291" s="522"/>
      <c r="E291" s="522"/>
      <c r="F291" s="522"/>
      <c r="G291" s="522"/>
      <c r="H291" s="522"/>
      <c r="I291" s="522"/>
      <c r="J291" s="522"/>
      <c r="K291" s="522"/>
      <c r="L291" s="522"/>
      <c r="M291" s="522"/>
      <c r="N291" s="522"/>
      <c r="O291" s="521"/>
      <c r="P291" s="521"/>
    </row>
    <row r="292" spans="1:19" ht="12.75" x14ac:dyDescent="0.2">
      <c r="A292" s="269" t="s">
        <v>2087</v>
      </c>
      <c r="B292" s="570" t="s">
        <v>2510</v>
      </c>
      <c r="C292" s="479"/>
      <c r="D292" s="519"/>
      <c r="E292" s="519"/>
      <c r="F292" s="519"/>
      <c r="G292" s="519"/>
      <c r="H292" s="518"/>
      <c r="I292" s="518"/>
      <c r="J292" s="519"/>
      <c r="K292" s="518"/>
      <c r="L292" s="518"/>
      <c r="M292" s="518"/>
      <c r="N292" s="518"/>
      <c r="O292" s="518"/>
      <c r="P292" s="518"/>
      <c r="Q292" s="518"/>
      <c r="R292" s="518"/>
      <c r="S292" s="518"/>
    </row>
    <row r="293" spans="1:19" ht="7.5" customHeight="1" thickBot="1" x14ac:dyDescent="0.25">
      <c r="A293" s="269"/>
      <c r="B293" s="269"/>
      <c r="C293" s="479"/>
      <c r="D293" s="275"/>
      <c r="E293" s="275"/>
      <c r="F293" s="275"/>
      <c r="G293" s="275"/>
      <c r="H293" s="266"/>
      <c r="I293" s="266"/>
      <c r="J293" s="275"/>
      <c r="K293" s="266"/>
      <c r="L293" s="266"/>
      <c r="M293" s="266"/>
      <c r="N293" s="266"/>
      <c r="O293" s="266"/>
      <c r="P293" s="266"/>
      <c r="Q293" s="266"/>
      <c r="R293" s="266"/>
      <c r="S293" s="266"/>
    </row>
    <row r="294" spans="1:19" s="517" customFormat="1" ht="12.75" customHeight="1" thickBot="1" x14ac:dyDescent="0.25">
      <c r="A294" s="1918" t="s">
        <v>21118</v>
      </c>
      <c r="B294" s="1919"/>
      <c r="C294" s="1918" t="s">
        <v>21117</v>
      </c>
      <c r="D294" s="1919"/>
      <c r="E294" s="1918" t="s">
        <v>21116</v>
      </c>
      <c r="F294" s="1920"/>
      <c r="G294" s="1920"/>
      <c r="H294" s="1920"/>
      <c r="I294" s="1919"/>
      <c r="J294" s="1918" t="s">
        <v>21115</v>
      </c>
      <c r="K294" s="1920"/>
      <c r="L294" s="1919"/>
      <c r="M294" s="1924" t="s">
        <v>21114</v>
      </c>
      <c r="N294" s="1924" t="s">
        <v>21113</v>
      </c>
    </row>
    <row r="295" spans="1:19" s="508" customFormat="1" ht="45.75" customHeight="1" thickBot="1" x14ac:dyDescent="0.25">
      <c r="A295" s="511" t="s">
        <v>1212</v>
      </c>
      <c r="B295" s="516" t="s">
        <v>2084</v>
      </c>
      <c r="C295" s="510" t="s">
        <v>21112</v>
      </c>
      <c r="D295" s="515" t="s">
        <v>21111</v>
      </c>
      <c r="E295" s="511" t="s">
        <v>21110</v>
      </c>
      <c r="F295" s="514" t="s">
        <v>21109</v>
      </c>
      <c r="G295" s="569" t="s">
        <v>21108</v>
      </c>
      <c r="H295" s="569" t="s">
        <v>21107</v>
      </c>
      <c r="I295" s="568" t="s">
        <v>21106</v>
      </c>
      <c r="J295" s="511" t="s">
        <v>21105</v>
      </c>
      <c r="K295" s="510" t="s">
        <v>21104</v>
      </c>
      <c r="L295" s="509" t="s">
        <v>21103</v>
      </c>
      <c r="M295" s="1925"/>
      <c r="N295" s="1925"/>
    </row>
    <row r="296" spans="1:19" ht="56.25" x14ac:dyDescent="0.2">
      <c r="A296" s="507" t="s">
        <v>21311</v>
      </c>
      <c r="B296" s="506" t="s">
        <v>21315</v>
      </c>
      <c r="C296" s="545" t="s">
        <v>21528</v>
      </c>
      <c r="D296" s="546" t="s">
        <v>21527</v>
      </c>
      <c r="E296" s="503" t="s">
        <v>21349</v>
      </c>
      <c r="F296" s="502" t="s">
        <v>21527</v>
      </c>
      <c r="G296" s="502">
        <v>3956.55</v>
      </c>
      <c r="H296" s="502"/>
      <c r="I296" s="500"/>
      <c r="J296" s="499" t="s">
        <v>21526</v>
      </c>
      <c r="K296" s="544">
        <v>131648.42000000001</v>
      </c>
      <c r="L296" s="497" t="s">
        <v>21305</v>
      </c>
      <c r="M296" s="496">
        <v>1555578.23</v>
      </c>
      <c r="N296" s="496">
        <v>783920.27</v>
      </c>
    </row>
    <row r="297" spans="1:19" ht="90" x14ac:dyDescent="0.2">
      <c r="A297" s="507" t="s">
        <v>21311</v>
      </c>
      <c r="B297" s="506" t="s">
        <v>21315</v>
      </c>
      <c r="C297" s="545" t="s">
        <v>21508</v>
      </c>
      <c r="D297" s="546" t="s">
        <v>21525</v>
      </c>
      <c r="E297" s="503" t="s">
        <v>21349</v>
      </c>
      <c r="F297" s="502" t="s">
        <v>21525</v>
      </c>
      <c r="G297" s="502">
        <v>5600</v>
      </c>
      <c r="H297" s="502">
        <v>20</v>
      </c>
      <c r="I297" s="500"/>
      <c r="J297" s="499" t="s">
        <v>21524</v>
      </c>
      <c r="K297" s="544">
        <v>429726.39899999998</v>
      </c>
      <c r="L297" s="497" t="s">
        <v>21305</v>
      </c>
      <c r="M297" s="496">
        <v>5315114.2319999998</v>
      </c>
      <c r="N297" s="496">
        <v>2835020.9190000002</v>
      </c>
    </row>
    <row r="298" spans="1:19" ht="56.25" x14ac:dyDescent="0.2">
      <c r="A298" s="507" t="s">
        <v>21311</v>
      </c>
      <c r="B298" s="506" t="s">
        <v>21315</v>
      </c>
      <c r="C298" s="545" t="s">
        <v>21523</v>
      </c>
      <c r="D298" s="546" t="s">
        <v>21522</v>
      </c>
      <c r="E298" s="503" t="s">
        <v>21349</v>
      </c>
      <c r="F298" s="502" t="s">
        <v>21521</v>
      </c>
      <c r="G298" s="502">
        <v>507.55</v>
      </c>
      <c r="H298" s="502"/>
      <c r="I298" s="500"/>
      <c r="J298" s="499" t="s">
        <v>21520</v>
      </c>
      <c r="K298" s="544">
        <v>16000</v>
      </c>
      <c r="L298" s="497" t="s">
        <v>21305</v>
      </c>
      <c r="M298" s="496">
        <v>192000</v>
      </c>
      <c r="N298" s="496">
        <v>76800</v>
      </c>
    </row>
    <row r="299" spans="1:19" ht="56.25" x14ac:dyDescent="0.2">
      <c r="A299" s="507" t="s">
        <v>21311</v>
      </c>
      <c r="B299" s="506" t="s">
        <v>21315</v>
      </c>
      <c r="C299" s="545" t="s">
        <v>21519</v>
      </c>
      <c r="D299" s="546" t="s">
        <v>21518</v>
      </c>
      <c r="E299" s="503" t="s">
        <v>21349</v>
      </c>
      <c r="F299" s="502" t="s">
        <v>21518</v>
      </c>
      <c r="G299" s="502">
        <v>2801.12</v>
      </c>
      <c r="H299" s="502">
        <v>14</v>
      </c>
      <c r="I299" s="500"/>
      <c r="J299" s="499" t="s">
        <v>21517</v>
      </c>
      <c r="K299" s="544">
        <v>168589.16</v>
      </c>
      <c r="L299" s="497" t="s">
        <v>21305</v>
      </c>
      <c r="M299" s="496">
        <v>1959680.58</v>
      </c>
      <c r="N299" s="496">
        <v>1011534.96</v>
      </c>
    </row>
    <row r="300" spans="1:19" ht="56.25" x14ac:dyDescent="0.2">
      <c r="A300" s="507" t="s">
        <v>21311</v>
      </c>
      <c r="B300" s="506" t="s">
        <v>21315</v>
      </c>
      <c r="C300" s="545" t="s">
        <v>21511</v>
      </c>
      <c r="D300" s="546" t="s">
        <v>21516</v>
      </c>
      <c r="E300" s="503" t="s">
        <v>21349</v>
      </c>
      <c r="F300" s="502" t="s">
        <v>21516</v>
      </c>
      <c r="G300" s="502">
        <v>15557.17</v>
      </c>
      <c r="H300" s="502"/>
      <c r="I300" s="500"/>
      <c r="J300" s="499" t="s">
        <v>21515</v>
      </c>
      <c r="K300" s="544">
        <v>513385.31</v>
      </c>
      <c r="L300" s="497" t="s">
        <v>21305</v>
      </c>
      <c r="M300" s="496">
        <v>6160623.7199999997</v>
      </c>
      <c r="N300" s="496">
        <v>3080311.86</v>
      </c>
    </row>
    <row r="301" spans="1:19" ht="56.25" x14ac:dyDescent="0.2">
      <c r="A301" s="507" t="s">
        <v>21311</v>
      </c>
      <c r="B301" s="506" t="s">
        <v>21315</v>
      </c>
      <c r="C301" s="545" t="s">
        <v>21514</v>
      </c>
      <c r="D301" s="546" t="s">
        <v>21513</v>
      </c>
      <c r="E301" s="503" t="s">
        <v>21349</v>
      </c>
      <c r="F301" s="502" t="s">
        <v>21513</v>
      </c>
      <c r="G301" s="502">
        <v>1200</v>
      </c>
      <c r="H301" s="502"/>
      <c r="I301" s="500"/>
      <c r="J301" s="499" t="s">
        <v>21512</v>
      </c>
      <c r="K301" s="544">
        <v>75107.259999999995</v>
      </c>
      <c r="L301" s="497" t="s">
        <v>21305</v>
      </c>
      <c r="M301" s="496">
        <v>900765.45</v>
      </c>
      <c r="N301" s="496">
        <v>421265.29</v>
      </c>
    </row>
    <row r="302" spans="1:19" ht="56.25" x14ac:dyDescent="0.2">
      <c r="A302" s="507" t="s">
        <v>21311</v>
      </c>
      <c r="B302" s="506" t="s">
        <v>21315</v>
      </c>
      <c r="C302" s="545" t="s">
        <v>21511</v>
      </c>
      <c r="D302" s="546" t="s">
        <v>21510</v>
      </c>
      <c r="E302" s="503" t="s">
        <v>21349</v>
      </c>
      <c r="F302" s="502" t="s">
        <v>21510</v>
      </c>
      <c r="G302" s="502">
        <v>19153.38</v>
      </c>
      <c r="H302" s="502"/>
      <c r="I302" s="500"/>
      <c r="J302" s="499" t="s">
        <v>21509</v>
      </c>
      <c r="K302" s="544">
        <v>180484.23</v>
      </c>
      <c r="L302" s="497" t="s">
        <v>21305</v>
      </c>
      <c r="M302" s="496">
        <v>2165810.7599999998</v>
      </c>
      <c r="N302" s="496">
        <v>1082905.3799999999</v>
      </c>
    </row>
    <row r="303" spans="1:19" ht="56.25" x14ac:dyDescent="0.2">
      <c r="A303" s="507" t="s">
        <v>21311</v>
      </c>
      <c r="B303" s="506" t="s">
        <v>21315</v>
      </c>
      <c r="C303" s="545" t="s">
        <v>21508</v>
      </c>
      <c r="D303" s="546" t="s">
        <v>21507</v>
      </c>
      <c r="E303" s="503" t="s">
        <v>21349</v>
      </c>
      <c r="F303" s="502" t="s">
        <v>21507</v>
      </c>
      <c r="G303" s="502">
        <v>1959.24</v>
      </c>
      <c r="H303" s="502"/>
      <c r="I303" s="500"/>
      <c r="J303" s="499" t="s">
        <v>21506</v>
      </c>
      <c r="K303" s="544">
        <v>103953.90000000001</v>
      </c>
      <c r="L303" s="497" t="s">
        <v>21305</v>
      </c>
      <c r="M303" s="496">
        <v>1143492.8999999999</v>
      </c>
      <c r="N303" s="496">
        <v>0</v>
      </c>
    </row>
    <row r="304" spans="1:19" ht="56.25" x14ac:dyDescent="0.2">
      <c r="A304" s="507" t="s">
        <v>21311</v>
      </c>
      <c r="B304" s="506" t="s">
        <v>21315</v>
      </c>
      <c r="C304" s="545" t="s">
        <v>21505</v>
      </c>
      <c r="D304" s="546">
        <v>403072212</v>
      </c>
      <c r="E304" s="503" t="s">
        <v>21349</v>
      </c>
      <c r="F304" s="502"/>
      <c r="G304" s="502">
        <v>6424.37</v>
      </c>
      <c r="H304" s="502"/>
      <c r="I304" s="500"/>
      <c r="J304" s="499" t="s">
        <v>21504</v>
      </c>
      <c r="K304" s="544">
        <v>10976</v>
      </c>
      <c r="L304" s="497" t="s">
        <v>21305</v>
      </c>
      <c r="M304" s="496">
        <v>131712</v>
      </c>
      <c r="N304" s="496">
        <v>54880</v>
      </c>
    </row>
    <row r="305" spans="1:14" ht="56.25" x14ac:dyDescent="0.2">
      <c r="A305" s="507" t="s">
        <v>21311</v>
      </c>
      <c r="B305" s="506" t="s">
        <v>21315</v>
      </c>
      <c r="C305" s="545" t="s">
        <v>21503</v>
      </c>
      <c r="D305" s="546">
        <v>8241443</v>
      </c>
      <c r="E305" s="503" t="s">
        <v>21349</v>
      </c>
      <c r="F305" s="502" t="s">
        <v>21502</v>
      </c>
      <c r="G305" s="502">
        <v>860.83500000000004</v>
      </c>
      <c r="H305" s="502">
        <v>7</v>
      </c>
      <c r="I305" s="500"/>
      <c r="J305" s="499" t="s">
        <v>21501</v>
      </c>
      <c r="K305" s="544">
        <v>67858.8</v>
      </c>
      <c r="L305" s="497" t="s">
        <v>21305</v>
      </c>
      <c r="M305" s="496">
        <v>839318.4</v>
      </c>
      <c r="N305" s="496">
        <v>373069</v>
      </c>
    </row>
    <row r="306" spans="1:14" ht="56.25" x14ac:dyDescent="0.2">
      <c r="A306" s="507" t="s">
        <v>21311</v>
      </c>
      <c r="B306" s="506" t="s">
        <v>21315</v>
      </c>
      <c r="C306" s="545" t="s">
        <v>21500</v>
      </c>
      <c r="D306" s="546" t="s">
        <v>21499</v>
      </c>
      <c r="E306" s="503" t="s">
        <v>21349</v>
      </c>
      <c r="F306" s="502" t="s">
        <v>21499</v>
      </c>
      <c r="G306" s="502">
        <v>150.55000000000001</v>
      </c>
      <c r="H306" s="502"/>
      <c r="I306" s="500"/>
      <c r="J306" s="499" t="s">
        <v>21498</v>
      </c>
      <c r="K306" s="544">
        <v>9844.7999999999993</v>
      </c>
      <c r="L306" s="497" t="s">
        <v>21305</v>
      </c>
      <c r="M306" s="496">
        <v>111619.2</v>
      </c>
      <c r="N306" s="496">
        <v>0</v>
      </c>
    </row>
    <row r="307" spans="1:14" ht="56.25" x14ac:dyDescent="0.2">
      <c r="A307" s="507" t="s">
        <v>21311</v>
      </c>
      <c r="B307" s="506" t="s">
        <v>21315</v>
      </c>
      <c r="C307" s="545" t="s">
        <v>21497</v>
      </c>
      <c r="D307" s="546" t="s">
        <v>21496</v>
      </c>
      <c r="E307" s="503" t="s">
        <v>21349</v>
      </c>
      <c r="F307" s="502" t="s">
        <v>21496</v>
      </c>
      <c r="G307" s="502">
        <v>79.58</v>
      </c>
      <c r="H307" s="502"/>
      <c r="I307" s="500"/>
      <c r="J307" s="499" t="s">
        <v>21495</v>
      </c>
      <c r="K307" s="544">
        <v>3949.26</v>
      </c>
      <c r="L307" s="497" t="s">
        <v>21305</v>
      </c>
      <c r="M307" s="496">
        <v>46461.84</v>
      </c>
      <c r="N307" s="496">
        <v>23695.56</v>
      </c>
    </row>
    <row r="308" spans="1:14" ht="56.25" x14ac:dyDescent="0.2">
      <c r="A308" s="507" t="s">
        <v>21311</v>
      </c>
      <c r="B308" s="506" t="s">
        <v>21315</v>
      </c>
      <c r="C308" s="545" t="s">
        <v>21494</v>
      </c>
      <c r="D308" s="546">
        <v>23843581</v>
      </c>
      <c r="E308" s="503" t="s">
        <v>21349</v>
      </c>
      <c r="F308" s="502">
        <v>5006101</v>
      </c>
      <c r="G308" s="502">
        <v>204.79</v>
      </c>
      <c r="H308" s="502"/>
      <c r="I308" s="500"/>
      <c r="J308" s="499" t="s">
        <v>21493</v>
      </c>
      <c r="K308" s="544">
        <v>4500</v>
      </c>
      <c r="L308" s="497" t="s">
        <v>21305</v>
      </c>
      <c r="M308" s="496">
        <v>54000</v>
      </c>
      <c r="N308" s="496">
        <v>4500</v>
      </c>
    </row>
    <row r="309" spans="1:14" ht="56.25" x14ac:dyDescent="0.2">
      <c r="A309" s="507" t="s">
        <v>21311</v>
      </c>
      <c r="B309" s="506" t="s">
        <v>21315</v>
      </c>
      <c r="C309" s="545" t="s">
        <v>21492</v>
      </c>
      <c r="D309" s="546" t="s">
        <v>21491</v>
      </c>
      <c r="E309" s="503" t="s">
        <v>21349</v>
      </c>
      <c r="F309" s="502">
        <v>11018956</v>
      </c>
      <c r="G309" s="502">
        <v>160</v>
      </c>
      <c r="H309" s="502"/>
      <c r="I309" s="500"/>
      <c r="J309" s="499" t="s">
        <v>21490</v>
      </c>
      <c r="K309" s="544">
        <v>4409</v>
      </c>
      <c r="L309" s="497" t="s">
        <v>21305</v>
      </c>
      <c r="M309" s="496">
        <v>52908</v>
      </c>
      <c r="N309" s="496">
        <v>26454</v>
      </c>
    </row>
    <row r="310" spans="1:14" ht="56.25" x14ac:dyDescent="0.2">
      <c r="A310" s="507" t="s">
        <v>21311</v>
      </c>
      <c r="B310" s="506" t="s">
        <v>21315</v>
      </c>
      <c r="C310" s="545" t="s">
        <v>21489</v>
      </c>
      <c r="D310" s="546" t="s">
        <v>21488</v>
      </c>
      <c r="E310" s="503" t="s">
        <v>21349</v>
      </c>
      <c r="F310" s="502" t="s">
        <v>21487</v>
      </c>
      <c r="G310" s="502">
        <v>158.46</v>
      </c>
      <c r="H310" s="502"/>
      <c r="I310" s="500"/>
      <c r="J310" s="499" t="s">
        <v>21486</v>
      </c>
      <c r="K310" s="544">
        <v>3160</v>
      </c>
      <c r="L310" s="497" t="s">
        <v>21305</v>
      </c>
      <c r="M310" s="496">
        <v>34760</v>
      </c>
      <c r="N310" s="496">
        <v>22120</v>
      </c>
    </row>
    <row r="311" spans="1:14" ht="56.25" x14ac:dyDescent="0.2">
      <c r="A311" s="507" t="s">
        <v>21311</v>
      </c>
      <c r="B311" s="506" t="s">
        <v>21315</v>
      </c>
      <c r="C311" s="545" t="s">
        <v>21485</v>
      </c>
      <c r="D311" s="546" t="s">
        <v>21484</v>
      </c>
      <c r="E311" s="503" t="s">
        <v>21349</v>
      </c>
      <c r="F311" s="502" t="s">
        <v>21483</v>
      </c>
      <c r="G311" s="502">
        <v>109.43</v>
      </c>
      <c r="H311" s="502"/>
      <c r="I311" s="500"/>
      <c r="J311" s="499" t="s">
        <v>21482</v>
      </c>
      <c r="K311" s="544">
        <v>2275</v>
      </c>
      <c r="L311" s="497" t="s">
        <v>21305</v>
      </c>
      <c r="M311" s="496">
        <v>27300</v>
      </c>
      <c r="N311" s="496">
        <v>13650</v>
      </c>
    </row>
    <row r="312" spans="1:14" ht="56.25" x14ac:dyDescent="0.2">
      <c r="A312" s="507" t="s">
        <v>21311</v>
      </c>
      <c r="B312" s="506" t="s">
        <v>21315</v>
      </c>
      <c r="C312" s="545" t="s">
        <v>21481</v>
      </c>
      <c r="D312" s="546" t="s">
        <v>21480</v>
      </c>
      <c r="E312" s="503" t="s">
        <v>21349</v>
      </c>
      <c r="F312" s="502">
        <v>11027802</v>
      </c>
      <c r="G312" s="502">
        <v>219.2</v>
      </c>
      <c r="H312" s="502"/>
      <c r="I312" s="500"/>
      <c r="J312" s="499" t="s">
        <v>21479</v>
      </c>
      <c r="K312" s="544">
        <v>4500</v>
      </c>
      <c r="L312" s="497" t="s">
        <v>21305</v>
      </c>
      <c r="M312" s="496">
        <v>54000</v>
      </c>
      <c r="N312" s="496">
        <v>18000</v>
      </c>
    </row>
    <row r="313" spans="1:14" ht="56.25" x14ac:dyDescent="0.2">
      <c r="A313" s="507" t="s">
        <v>21311</v>
      </c>
      <c r="B313" s="506" t="s">
        <v>21315</v>
      </c>
      <c r="C313" s="545" t="s">
        <v>21478</v>
      </c>
      <c r="D313" s="546" t="s">
        <v>21477</v>
      </c>
      <c r="E313" s="503" t="s">
        <v>21349</v>
      </c>
      <c r="F313" s="502">
        <v>2005376</v>
      </c>
      <c r="G313" s="502">
        <v>1150</v>
      </c>
      <c r="H313" s="502"/>
      <c r="I313" s="500"/>
      <c r="J313" s="499" t="s">
        <v>21476</v>
      </c>
      <c r="K313" s="544">
        <v>19950</v>
      </c>
      <c r="L313" s="497" t="s">
        <v>21305</v>
      </c>
      <c r="M313" s="496">
        <v>239400</v>
      </c>
      <c r="N313" s="496">
        <v>119700</v>
      </c>
    </row>
    <row r="314" spans="1:14" ht="56.25" x14ac:dyDescent="0.2">
      <c r="A314" s="507" t="s">
        <v>21311</v>
      </c>
      <c r="B314" s="506" t="s">
        <v>21315</v>
      </c>
      <c r="C314" s="545" t="s">
        <v>21475</v>
      </c>
      <c r="D314" s="546" t="s">
        <v>21474</v>
      </c>
      <c r="E314" s="503" t="s">
        <v>21349</v>
      </c>
      <c r="F314" s="502">
        <v>11157138</v>
      </c>
      <c r="G314" s="502">
        <v>1368.64</v>
      </c>
      <c r="H314" s="502"/>
      <c r="I314" s="500"/>
      <c r="J314" s="499" t="s">
        <v>21473</v>
      </c>
      <c r="K314" s="544">
        <v>29850</v>
      </c>
      <c r="L314" s="497" t="s">
        <v>21305</v>
      </c>
      <c r="M314" s="496">
        <v>358200</v>
      </c>
      <c r="N314" s="496">
        <v>179100</v>
      </c>
    </row>
    <row r="315" spans="1:14" ht="56.25" x14ac:dyDescent="0.2">
      <c r="A315" s="507" t="s">
        <v>21311</v>
      </c>
      <c r="B315" s="506" t="s">
        <v>21315</v>
      </c>
      <c r="C315" s="545" t="s">
        <v>21472</v>
      </c>
      <c r="D315" s="546" t="s">
        <v>21471</v>
      </c>
      <c r="E315" s="503" t="s">
        <v>21349</v>
      </c>
      <c r="F315" s="502">
        <v>11015992</v>
      </c>
      <c r="G315" s="502">
        <v>113.05</v>
      </c>
      <c r="H315" s="502"/>
      <c r="I315" s="500"/>
      <c r="J315" s="499" t="s">
        <v>21470</v>
      </c>
      <c r="K315" s="544">
        <v>3000</v>
      </c>
      <c r="L315" s="497" t="s">
        <v>21305</v>
      </c>
      <c r="M315" s="496">
        <v>36000</v>
      </c>
      <c r="N315" s="496">
        <v>18000</v>
      </c>
    </row>
    <row r="316" spans="1:14" ht="56.25" x14ac:dyDescent="0.2">
      <c r="A316" s="507" t="s">
        <v>21311</v>
      </c>
      <c r="B316" s="506" t="s">
        <v>21315</v>
      </c>
      <c r="C316" s="545" t="s">
        <v>21469</v>
      </c>
      <c r="D316" s="546" t="s">
        <v>21468</v>
      </c>
      <c r="E316" s="503" t="s">
        <v>21349</v>
      </c>
      <c r="F316" s="502" t="s">
        <v>21467</v>
      </c>
      <c r="G316" s="502">
        <v>1500.72</v>
      </c>
      <c r="H316" s="502"/>
      <c r="I316" s="500"/>
      <c r="J316" s="499" t="s">
        <v>21466</v>
      </c>
      <c r="K316" s="544">
        <v>3360</v>
      </c>
      <c r="L316" s="497" t="s">
        <v>21305</v>
      </c>
      <c r="M316" s="496">
        <v>6720</v>
      </c>
      <c r="N316" s="496">
        <v>26880</v>
      </c>
    </row>
    <row r="317" spans="1:14" ht="56.25" x14ac:dyDescent="0.2">
      <c r="A317" s="507" t="s">
        <v>21311</v>
      </c>
      <c r="B317" s="506" t="s">
        <v>21315</v>
      </c>
      <c r="C317" s="545" t="s">
        <v>21465</v>
      </c>
      <c r="D317" s="546">
        <v>44625094</v>
      </c>
      <c r="E317" s="503" t="s">
        <v>21349</v>
      </c>
      <c r="F317" s="502">
        <v>15114687</v>
      </c>
      <c r="G317" s="502">
        <v>140</v>
      </c>
      <c r="H317" s="502"/>
      <c r="I317" s="500"/>
      <c r="J317" s="499" t="s">
        <v>21464</v>
      </c>
      <c r="K317" s="544">
        <v>3300</v>
      </c>
      <c r="L317" s="497" t="s">
        <v>21305</v>
      </c>
      <c r="M317" s="496">
        <v>39600</v>
      </c>
      <c r="N317" s="496">
        <v>16500</v>
      </c>
    </row>
    <row r="318" spans="1:14" ht="56.25" x14ac:dyDescent="0.2">
      <c r="A318" s="507" t="s">
        <v>21311</v>
      </c>
      <c r="B318" s="506" t="s">
        <v>21315</v>
      </c>
      <c r="C318" s="545" t="s">
        <v>21463</v>
      </c>
      <c r="D318" s="546">
        <v>17538136</v>
      </c>
      <c r="E318" s="503" t="s">
        <v>21349</v>
      </c>
      <c r="F318" s="502">
        <v>11037316</v>
      </c>
      <c r="G318" s="502">
        <v>6000</v>
      </c>
      <c r="H318" s="502"/>
      <c r="I318" s="500"/>
      <c r="J318" s="499" t="s">
        <v>21462</v>
      </c>
      <c r="K318" s="544">
        <v>25000</v>
      </c>
      <c r="L318" s="497" t="s">
        <v>21305</v>
      </c>
      <c r="M318" s="496">
        <v>300000</v>
      </c>
      <c r="N318" s="496">
        <v>123333.33</v>
      </c>
    </row>
    <row r="319" spans="1:14" ht="56.25" x14ac:dyDescent="0.2">
      <c r="A319" s="507" t="s">
        <v>21311</v>
      </c>
      <c r="B319" s="506" t="s">
        <v>21315</v>
      </c>
      <c r="C319" s="545" t="s">
        <v>21461</v>
      </c>
      <c r="D319" s="546">
        <v>43407995</v>
      </c>
      <c r="E319" s="503" t="s">
        <v>21349</v>
      </c>
      <c r="F319" s="502">
        <v>11000312</v>
      </c>
      <c r="G319" s="502">
        <v>128</v>
      </c>
      <c r="H319" s="502"/>
      <c r="I319" s="500"/>
      <c r="J319" s="499" t="s">
        <v>21460</v>
      </c>
      <c r="K319" s="544">
        <v>3115.04</v>
      </c>
      <c r="L319" s="497" t="s">
        <v>21305</v>
      </c>
      <c r="M319" s="496">
        <v>37380</v>
      </c>
      <c r="N319" s="496">
        <v>15000</v>
      </c>
    </row>
    <row r="320" spans="1:14" ht="56.25" x14ac:dyDescent="0.2">
      <c r="A320" s="507" t="s">
        <v>21311</v>
      </c>
      <c r="B320" s="506" t="s">
        <v>21315</v>
      </c>
      <c r="C320" s="545" t="s">
        <v>21459</v>
      </c>
      <c r="D320" s="546">
        <v>16701937</v>
      </c>
      <c r="E320" s="503" t="s">
        <v>21349</v>
      </c>
      <c r="F320" s="502">
        <v>10080547</v>
      </c>
      <c r="G320" s="502">
        <v>195.46</v>
      </c>
      <c r="H320" s="502"/>
      <c r="I320" s="500"/>
      <c r="J320" s="499" t="s">
        <v>21458</v>
      </c>
      <c r="K320" s="544">
        <v>13000</v>
      </c>
      <c r="L320" s="497" t="s">
        <v>21305</v>
      </c>
      <c r="M320" s="496">
        <v>156000</v>
      </c>
      <c r="N320" s="496">
        <v>78000</v>
      </c>
    </row>
    <row r="321" spans="1:14" ht="56.25" x14ac:dyDescent="0.2">
      <c r="A321" s="507" t="s">
        <v>21311</v>
      </c>
      <c r="B321" s="506" t="s">
        <v>21315</v>
      </c>
      <c r="C321" s="545" t="s">
        <v>21457</v>
      </c>
      <c r="D321" s="546">
        <v>40937391</v>
      </c>
      <c r="E321" s="503" t="s">
        <v>21349</v>
      </c>
      <c r="F321" s="502">
        <v>34001889</v>
      </c>
      <c r="G321" s="502">
        <v>170</v>
      </c>
      <c r="H321" s="502"/>
      <c r="I321" s="500"/>
      <c r="J321" s="499" t="s">
        <v>21456</v>
      </c>
      <c r="K321" s="544">
        <v>3306</v>
      </c>
      <c r="L321" s="497" t="s">
        <v>21305</v>
      </c>
      <c r="M321" s="496">
        <v>33060</v>
      </c>
      <c r="N321" s="496">
        <v>19836</v>
      </c>
    </row>
    <row r="322" spans="1:14" ht="67.5" x14ac:dyDescent="0.2">
      <c r="A322" s="507" t="s">
        <v>21311</v>
      </c>
      <c r="B322" s="506" t="s">
        <v>21315</v>
      </c>
      <c r="C322" s="545" t="s">
        <v>21455</v>
      </c>
      <c r="D322" s="546">
        <v>20534873515</v>
      </c>
      <c r="E322" s="503" t="s">
        <v>21454</v>
      </c>
      <c r="F322" s="502">
        <v>11073008</v>
      </c>
      <c r="G322" s="502">
        <v>1884.42</v>
      </c>
      <c r="H322" s="502"/>
      <c r="I322" s="500"/>
      <c r="J322" s="499" t="s">
        <v>21453</v>
      </c>
      <c r="K322" s="544">
        <v>17112.68</v>
      </c>
      <c r="L322" s="497" t="s">
        <v>21305</v>
      </c>
      <c r="M322" s="496">
        <v>199179.12</v>
      </c>
      <c r="N322" s="496">
        <v>100684.68</v>
      </c>
    </row>
    <row r="323" spans="1:14" ht="56.25" x14ac:dyDescent="0.2">
      <c r="A323" s="507" t="s">
        <v>21311</v>
      </c>
      <c r="B323" s="506" t="s">
        <v>21315</v>
      </c>
      <c r="C323" s="545" t="s">
        <v>21452</v>
      </c>
      <c r="D323" s="546">
        <v>10218078686</v>
      </c>
      <c r="E323" s="503" t="s">
        <v>21349</v>
      </c>
      <c r="F323" s="502">
        <v>2002560</v>
      </c>
      <c r="G323" s="502">
        <v>340</v>
      </c>
      <c r="H323" s="502"/>
      <c r="I323" s="500"/>
      <c r="J323" s="499" t="s">
        <v>21451</v>
      </c>
      <c r="K323" s="544">
        <v>7057.32</v>
      </c>
      <c r="L323" s="497" t="s">
        <v>21305</v>
      </c>
      <c r="M323" s="496">
        <v>86550.96</v>
      </c>
      <c r="N323" s="496">
        <v>44207.040000000001</v>
      </c>
    </row>
    <row r="324" spans="1:14" ht="56.25" x14ac:dyDescent="0.2">
      <c r="A324" s="507" t="s">
        <v>21311</v>
      </c>
      <c r="B324" s="506" t="s">
        <v>21315</v>
      </c>
      <c r="C324" s="545" t="s">
        <v>21450</v>
      </c>
      <c r="D324" s="546">
        <v>10217853031</v>
      </c>
      <c r="E324" s="503" t="s">
        <v>21349</v>
      </c>
      <c r="F324" s="502">
        <v>11001187</v>
      </c>
      <c r="G324" s="502">
        <v>1650</v>
      </c>
      <c r="H324" s="502"/>
      <c r="I324" s="500"/>
      <c r="J324" s="499" t="s">
        <v>21449</v>
      </c>
      <c r="K324" s="544">
        <v>10548</v>
      </c>
      <c r="L324" s="497" t="s">
        <v>21305</v>
      </c>
      <c r="M324" s="496">
        <v>18120</v>
      </c>
      <c r="N324" s="496">
        <v>0</v>
      </c>
    </row>
    <row r="325" spans="1:14" ht="56.25" x14ac:dyDescent="0.2">
      <c r="A325" s="507" t="s">
        <v>21311</v>
      </c>
      <c r="B325" s="506" t="s">
        <v>21315</v>
      </c>
      <c r="C325" s="545" t="s">
        <v>21448</v>
      </c>
      <c r="D325" s="546">
        <v>11032274</v>
      </c>
      <c r="E325" s="503" t="s">
        <v>21349</v>
      </c>
      <c r="F325" s="502"/>
      <c r="G325" s="502">
        <v>188.4</v>
      </c>
      <c r="H325" s="502"/>
      <c r="I325" s="500"/>
      <c r="J325" s="499" t="s">
        <v>21447</v>
      </c>
      <c r="K325" s="544">
        <v>9000</v>
      </c>
      <c r="L325" s="497" t="s">
        <v>21305</v>
      </c>
      <c r="M325" s="496">
        <v>108000</v>
      </c>
      <c r="N325" s="496">
        <v>54000</v>
      </c>
    </row>
    <row r="326" spans="1:14" ht="56.25" x14ac:dyDescent="0.2">
      <c r="A326" s="507" t="s">
        <v>21311</v>
      </c>
      <c r="B326" s="506" t="s">
        <v>21315</v>
      </c>
      <c r="C326" s="545" t="s">
        <v>21446</v>
      </c>
      <c r="D326" s="546">
        <v>44186215</v>
      </c>
      <c r="E326" s="503" t="s">
        <v>21349</v>
      </c>
      <c r="F326" s="502">
        <v>11057872</v>
      </c>
      <c r="G326" s="502">
        <v>229.27</v>
      </c>
      <c r="H326" s="502"/>
      <c r="I326" s="500"/>
      <c r="J326" s="499" t="s">
        <v>21445</v>
      </c>
      <c r="K326" s="544">
        <v>4000</v>
      </c>
      <c r="L326" s="497" t="s">
        <v>21305</v>
      </c>
      <c r="M326" s="496">
        <v>48000</v>
      </c>
      <c r="N326" s="496">
        <v>20000</v>
      </c>
    </row>
    <row r="327" spans="1:14" ht="56.25" x14ac:dyDescent="0.2">
      <c r="A327" s="507" t="s">
        <v>21311</v>
      </c>
      <c r="B327" s="506" t="s">
        <v>21315</v>
      </c>
      <c r="C327" s="545" t="s">
        <v>21444</v>
      </c>
      <c r="D327" s="546">
        <v>15742528</v>
      </c>
      <c r="E327" s="503" t="s">
        <v>21349</v>
      </c>
      <c r="F327" s="502">
        <v>2007614</v>
      </c>
      <c r="G327" s="502">
        <v>5100</v>
      </c>
      <c r="H327" s="502"/>
      <c r="I327" s="500"/>
      <c r="J327" s="499" t="s">
        <v>21443</v>
      </c>
      <c r="K327" s="544">
        <v>9047.33</v>
      </c>
      <c r="L327" s="497" t="s">
        <v>21305</v>
      </c>
      <c r="M327" s="496">
        <v>108567.96</v>
      </c>
      <c r="N327" s="496">
        <v>54283.98</v>
      </c>
    </row>
    <row r="328" spans="1:14" ht="56.25" x14ac:dyDescent="0.2">
      <c r="A328" s="507" t="s">
        <v>21311</v>
      </c>
      <c r="B328" s="506" t="s">
        <v>21315</v>
      </c>
      <c r="C328" s="545" t="s">
        <v>21442</v>
      </c>
      <c r="D328" s="546" t="s">
        <v>21441</v>
      </c>
      <c r="E328" s="503" t="s">
        <v>21349</v>
      </c>
      <c r="F328" s="502"/>
      <c r="G328" s="502">
        <v>143.9</v>
      </c>
      <c r="H328" s="502"/>
      <c r="I328" s="500"/>
      <c r="J328" s="499" t="s">
        <v>21440</v>
      </c>
      <c r="K328" s="544">
        <v>7500</v>
      </c>
      <c r="L328" s="497" t="s">
        <v>21305</v>
      </c>
      <c r="M328" s="496">
        <v>90000</v>
      </c>
      <c r="N328" s="496">
        <v>45000</v>
      </c>
    </row>
    <row r="329" spans="1:14" ht="56.25" x14ac:dyDescent="0.2">
      <c r="A329" s="507" t="s">
        <v>21311</v>
      </c>
      <c r="B329" s="506" t="s">
        <v>21315</v>
      </c>
      <c r="C329" s="545" t="s">
        <v>21439</v>
      </c>
      <c r="D329" s="546">
        <v>20174816221</v>
      </c>
      <c r="E329" s="503" t="s">
        <v>21349</v>
      </c>
      <c r="F329" s="502"/>
      <c r="G329" s="502">
        <v>120</v>
      </c>
      <c r="H329" s="502"/>
      <c r="I329" s="500"/>
      <c r="J329" s="499" t="s">
        <v>21438</v>
      </c>
      <c r="K329" s="544">
        <v>2788.25</v>
      </c>
      <c r="L329" s="497" t="s">
        <v>21305</v>
      </c>
      <c r="M329" s="496"/>
      <c r="N329" s="496">
        <v>2788.25</v>
      </c>
    </row>
    <row r="330" spans="1:14" ht="56.25" x14ac:dyDescent="0.2">
      <c r="A330" s="507" t="s">
        <v>21311</v>
      </c>
      <c r="B330" s="506" t="s">
        <v>21315</v>
      </c>
      <c r="C330" s="545" t="s">
        <v>21437</v>
      </c>
      <c r="D330" s="546">
        <v>7474725</v>
      </c>
      <c r="E330" s="503" t="s">
        <v>21349</v>
      </c>
      <c r="F330" s="502"/>
      <c r="G330" s="502">
        <v>683.8</v>
      </c>
      <c r="H330" s="502"/>
      <c r="I330" s="500"/>
      <c r="J330" s="499" t="s">
        <v>21436</v>
      </c>
      <c r="K330" s="544">
        <v>4922.3999999999996</v>
      </c>
      <c r="L330" s="497" t="s">
        <v>21305</v>
      </c>
      <c r="M330" s="496">
        <v>15220.800000000001</v>
      </c>
      <c r="N330" s="496">
        <v>44741.218000000001</v>
      </c>
    </row>
    <row r="331" spans="1:14" ht="56.25" x14ac:dyDescent="0.2">
      <c r="A331" s="507" t="s">
        <v>21311</v>
      </c>
      <c r="B331" s="506" t="s">
        <v>21315</v>
      </c>
      <c r="C331" s="545" t="s">
        <v>21435</v>
      </c>
      <c r="D331" s="546">
        <v>4306559</v>
      </c>
      <c r="E331" s="503" t="s">
        <v>21349</v>
      </c>
      <c r="F331" s="502"/>
      <c r="G331" s="502">
        <v>408.6</v>
      </c>
      <c r="H331" s="502"/>
      <c r="I331" s="500"/>
      <c r="J331" s="499" t="s">
        <v>21434</v>
      </c>
      <c r="K331" s="544">
        <v>5500</v>
      </c>
      <c r="L331" s="497" t="s">
        <v>21305</v>
      </c>
      <c r="M331" s="496">
        <v>66000</v>
      </c>
      <c r="N331" s="496">
        <v>33000</v>
      </c>
    </row>
    <row r="332" spans="1:14" ht="56.25" x14ac:dyDescent="0.2">
      <c r="A332" s="507" t="s">
        <v>21311</v>
      </c>
      <c r="B332" s="506" t="s">
        <v>21315</v>
      </c>
      <c r="C332" s="545" t="s">
        <v>21433</v>
      </c>
      <c r="D332" s="546">
        <v>40202709</v>
      </c>
      <c r="E332" s="503" t="s">
        <v>21349</v>
      </c>
      <c r="F332" s="502">
        <v>2022041</v>
      </c>
      <c r="G332" s="502">
        <v>343.96</v>
      </c>
      <c r="H332" s="502"/>
      <c r="I332" s="500"/>
      <c r="J332" s="499" t="s">
        <v>21432</v>
      </c>
      <c r="K332" s="544">
        <v>7500</v>
      </c>
      <c r="L332" s="497" t="s">
        <v>21305</v>
      </c>
      <c r="M332" s="496">
        <v>90000</v>
      </c>
      <c r="N332" s="496">
        <v>45000</v>
      </c>
    </row>
    <row r="333" spans="1:14" ht="56.25" x14ac:dyDescent="0.2">
      <c r="A333" s="507" t="s">
        <v>21311</v>
      </c>
      <c r="B333" s="506" t="s">
        <v>21315</v>
      </c>
      <c r="C333" s="545" t="s">
        <v>21431</v>
      </c>
      <c r="D333" s="546">
        <v>11019491</v>
      </c>
      <c r="E333" s="503" t="s">
        <v>21349</v>
      </c>
      <c r="F333" s="502">
        <v>2005301</v>
      </c>
      <c r="G333" s="502">
        <v>671.32</v>
      </c>
      <c r="H333" s="502"/>
      <c r="I333" s="500"/>
      <c r="J333" s="499" t="s">
        <v>21430</v>
      </c>
      <c r="K333" s="544">
        <v>8850</v>
      </c>
      <c r="L333" s="497" t="s">
        <v>21305</v>
      </c>
      <c r="M333" s="496">
        <v>106200</v>
      </c>
      <c r="N333" s="496">
        <v>53100</v>
      </c>
    </row>
    <row r="334" spans="1:14" ht="56.25" x14ac:dyDescent="0.2">
      <c r="A334" s="507" t="s">
        <v>21311</v>
      </c>
      <c r="B334" s="506" t="s">
        <v>21315</v>
      </c>
      <c r="C334" s="545" t="s">
        <v>21431</v>
      </c>
      <c r="D334" s="546">
        <v>11019491</v>
      </c>
      <c r="E334" s="503" t="s">
        <v>21349</v>
      </c>
      <c r="F334" s="502">
        <v>2005301</v>
      </c>
      <c r="G334" s="502">
        <v>671.32</v>
      </c>
      <c r="H334" s="502"/>
      <c r="I334" s="500"/>
      <c r="J334" s="499" t="s">
        <v>21430</v>
      </c>
      <c r="K334" s="544">
        <v>8850</v>
      </c>
      <c r="L334" s="497" t="s">
        <v>21305</v>
      </c>
      <c r="M334" s="496">
        <v>106200</v>
      </c>
      <c r="N334" s="496">
        <v>53100</v>
      </c>
    </row>
    <row r="335" spans="1:14" ht="56.25" x14ac:dyDescent="0.2">
      <c r="A335" s="507" t="s">
        <v>21311</v>
      </c>
      <c r="B335" s="506" t="s">
        <v>21315</v>
      </c>
      <c r="C335" s="545" t="s">
        <v>21429</v>
      </c>
      <c r="D335" s="546">
        <v>42170065</v>
      </c>
      <c r="E335" s="503" t="s">
        <v>21349</v>
      </c>
      <c r="F335" s="502" t="s">
        <v>21428</v>
      </c>
      <c r="G335" s="502">
        <v>3400</v>
      </c>
      <c r="H335" s="502"/>
      <c r="I335" s="500"/>
      <c r="J335" s="499" t="s">
        <v>21427</v>
      </c>
      <c r="K335" s="544">
        <v>3400</v>
      </c>
      <c r="L335" s="497" t="s">
        <v>21305</v>
      </c>
      <c r="M335" s="496">
        <v>40800</v>
      </c>
      <c r="N335" s="496">
        <v>20400</v>
      </c>
    </row>
    <row r="336" spans="1:14" ht="56.25" x14ac:dyDescent="0.2">
      <c r="A336" s="507" t="s">
        <v>21311</v>
      </c>
      <c r="B336" s="506" t="s">
        <v>21315</v>
      </c>
      <c r="C336" s="545" t="s">
        <v>21426</v>
      </c>
      <c r="D336" s="546">
        <v>11000372</v>
      </c>
      <c r="E336" s="503" t="s">
        <v>21349</v>
      </c>
      <c r="F336" s="502">
        <v>11000372</v>
      </c>
      <c r="G336" s="502">
        <v>2668.53</v>
      </c>
      <c r="H336" s="502"/>
      <c r="I336" s="500" t="s">
        <v>21425</v>
      </c>
      <c r="J336" s="499" t="s">
        <v>21424</v>
      </c>
      <c r="K336" s="544">
        <v>25000</v>
      </c>
      <c r="L336" s="497" t="s">
        <v>21305</v>
      </c>
      <c r="M336" s="496">
        <v>180000</v>
      </c>
      <c r="N336" s="496">
        <v>150000</v>
      </c>
    </row>
    <row r="337" spans="1:14" ht="56.25" x14ac:dyDescent="0.2">
      <c r="A337" s="507" t="s">
        <v>21311</v>
      </c>
      <c r="B337" s="506" t="s">
        <v>21315</v>
      </c>
      <c r="C337" s="545" t="s">
        <v>21423</v>
      </c>
      <c r="D337" s="546" t="s">
        <v>21422</v>
      </c>
      <c r="E337" s="503" t="s">
        <v>21349</v>
      </c>
      <c r="F337" s="502" t="s">
        <v>21421</v>
      </c>
      <c r="G337" s="502">
        <v>273.39999999999998</v>
      </c>
      <c r="H337" s="502"/>
      <c r="I337" s="500"/>
      <c r="J337" s="499" t="s">
        <v>21420</v>
      </c>
      <c r="K337" s="544">
        <v>10395</v>
      </c>
      <c r="L337" s="497" t="s">
        <v>21305</v>
      </c>
      <c r="M337" s="496">
        <v>119916</v>
      </c>
      <c r="N337" s="496">
        <v>72363</v>
      </c>
    </row>
    <row r="338" spans="1:14" ht="56.25" x14ac:dyDescent="0.2">
      <c r="A338" s="507" t="s">
        <v>21311</v>
      </c>
      <c r="B338" s="506" t="s">
        <v>21315</v>
      </c>
      <c r="C338" s="545" t="s">
        <v>21419</v>
      </c>
      <c r="D338" s="546" t="s">
        <v>21418</v>
      </c>
      <c r="E338" s="503" t="s">
        <v>21349</v>
      </c>
      <c r="F338" s="502"/>
      <c r="G338" s="502">
        <v>265</v>
      </c>
      <c r="H338" s="502"/>
      <c r="I338" s="500"/>
      <c r="J338" s="499" t="s">
        <v>21417</v>
      </c>
      <c r="K338" s="544">
        <v>7342.66</v>
      </c>
      <c r="L338" s="497" t="s">
        <v>21305</v>
      </c>
      <c r="M338" s="496">
        <v>71671.460000000006</v>
      </c>
      <c r="N338" s="496">
        <v>47324.24</v>
      </c>
    </row>
    <row r="339" spans="1:14" ht="56.25" x14ac:dyDescent="0.2">
      <c r="A339" s="507" t="s">
        <v>21311</v>
      </c>
      <c r="B339" s="506" t="s">
        <v>21315</v>
      </c>
      <c r="C339" s="545" t="s">
        <v>21416</v>
      </c>
      <c r="D339" s="546">
        <v>9922677</v>
      </c>
      <c r="E339" s="503" t="s">
        <v>21349</v>
      </c>
      <c r="F339" s="502" t="s">
        <v>21415</v>
      </c>
      <c r="G339" s="502">
        <v>1894</v>
      </c>
      <c r="H339" s="502"/>
      <c r="I339" s="500"/>
      <c r="J339" s="499" t="s">
        <v>21408</v>
      </c>
      <c r="K339" s="544">
        <v>22553.63</v>
      </c>
      <c r="L339" s="497" t="s">
        <v>21305</v>
      </c>
      <c r="M339" s="496">
        <v>260336.7</v>
      </c>
      <c r="N339" s="496">
        <v>131425.01999999999</v>
      </c>
    </row>
    <row r="340" spans="1:14" ht="56.25" x14ac:dyDescent="0.2">
      <c r="A340" s="507" t="s">
        <v>21311</v>
      </c>
      <c r="B340" s="506" t="s">
        <v>21315</v>
      </c>
      <c r="C340" s="545" t="s">
        <v>21414</v>
      </c>
      <c r="D340" s="546">
        <v>501187</v>
      </c>
      <c r="E340" s="503" t="s">
        <v>21349</v>
      </c>
      <c r="F340" s="502">
        <v>11005619</v>
      </c>
      <c r="G340" s="502">
        <v>456.18</v>
      </c>
      <c r="H340" s="502"/>
      <c r="I340" s="500"/>
      <c r="J340" s="499" t="s">
        <v>21413</v>
      </c>
      <c r="K340" s="544">
        <v>17053</v>
      </c>
      <c r="L340" s="497" t="s">
        <v>21305</v>
      </c>
      <c r="M340" s="496">
        <v>223302</v>
      </c>
      <c r="N340" s="496">
        <v>17413</v>
      </c>
    </row>
    <row r="341" spans="1:14" ht="56.25" x14ac:dyDescent="0.2">
      <c r="A341" s="507" t="s">
        <v>21311</v>
      </c>
      <c r="B341" s="506" t="s">
        <v>21315</v>
      </c>
      <c r="C341" s="545" t="s">
        <v>21412</v>
      </c>
      <c r="D341" s="546" t="s">
        <v>21411</v>
      </c>
      <c r="E341" s="503" t="s">
        <v>21349</v>
      </c>
      <c r="F341" s="502">
        <v>11008001</v>
      </c>
      <c r="G341" s="502">
        <v>960</v>
      </c>
      <c r="H341" s="502"/>
      <c r="I341" s="500"/>
      <c r="J341" s="499" t="s">
        <v>21410</v>
      </c>
      <c r="K341" s="544">
        <v>6065</v>
      </c>
      <c r="L341" s="497" t="s">
        <v>21305</v>
      </c>
      <c r="M341" s="496">
        <v>71592</v>
      </c>
      <c r="N341" s="496">
        <v>30325</v>
      </c>
    </row>
    <row r="342" spans="1:14" ht="56.25" x14ac:dyDescent="0.2">
      <c r="A342" s="507" t="s">
        <v>21311</v>
      </c>
      <c r="B342" s="506" t="s">
        <v>21315</v>
      </c>
      <c r="C342" s="545" t="s">
        <v>21409</v>
      </c>
      <c r="D342" s="546">
        <v>11007519</v>
      </c>
      <c r="E342" s="503" t="s">
        <v>21349</v>
      </c>
      <c r="F342" s="502">
        <v>11007519</v>
      </c>
      <c r="G342" s="502">
        <v>8520</v>
      </c>
      <c r="H342" s="502"/>
      <c r="I342" s="500"/>
      <c r="J342" s="499" t="s">
        <v>21408</v>
      </c>
      <c r="K342" s="544">
        <v>22074</v>
      </c>
      <c r="L342" s="497" t="s">
        <v>21305</v>
      </c>
      <c r="M342" s="496">
        <v>255522</v>
      </c>
      <c r="N342" s="496">
        <v>107470</v>
      </c>
    </row>
    <row r="343" spans="1:14" ht="56.25" x14ac:dyDescent="0.2">
      <c r="A343" s="507" t="s">
        <v>21311</v>
      </c>
      <c r="B343" s="506" t="s">
        <v>21315</v>
      </c>
      <c r="C343" s="545" t="s">
        <v>21407</v>
      </c>
      <c r="D343" s="546" t="s">
        <v>21406</v>
      </c>
      <c r="E343" s="503" t="s">
        <v>21349</v>
      </c>
      <c r="F343" s="502" t="s">
        <v>21405</v>
      </c>
      <c r="G343" s="502">
        <v>192.62</v>
      </c>
      <c r="H343" s="502"/>
      <c r="I343" s="500"/>
      <c r="J343" s="499" t="s">
        <v>21404</v>
      </c>
      <c r="K343" s="544">
        <v>9197</v>
      </c>
      <c r="L343" s="497" t="s">
        <v>21305</v>
      </c>
      <c r="M343" s="496">
        <v>110500</v>
      </c>
      <c r="N343" s="496">
        <v>43197</v>
      </c>
    </row>
    <row r="344" spans="1:14" ht="56.25" x14ac:dyDescent="0.2">
      <c r="A344" s="507" t="s">
        <v>21311</v>
      </c>
      <c r="B344" s="506" t="s">
        <v>21315</v>
      </c>
      <c r="C344" s="545" t="s">
        <v>21403</v>
      </c>
      <c r="D344" s="546" t="s">
        <v>21402</v>
      </c>
      <c r="E344" s="503" t="s">
        <v>21349</v>
      </c>
      <c r="F344" s="502" t="s">
        <v>21402</v>
      </c>
      <c r="G344" s="502">
        <v>140</v>
      </c>
      <c r="H344" s="502"/>
      <c r="I344" s="500"/>
      <c r="J344" s="499" t="s">
        <v>21401</v>
      </c>
      <c r="K344" s="544">
        <v>1300</v>
      </c>
      <c r="L344" s="497" t="s">
        <v>21305</v>
      </c>
      <c r="M344" s="496">
        <v>5200</v>
      </c>
      <c r="N344" s="496">
        <v>7800</v>
      </c>
    </row>
    <row r="345" spans="1:14" ht="56.25" x14ac:dyDescent="0.2">
      <c r="A345" s="507" t="s">
        <v>21311</v>
      </c>
      <c r="B345" s="506" t="s">
        <v>21315</v>
      </c>
      <c r="C345" s="545" t="s">
        <v>21400</v>
      </c>
      <c r="D345" s="546" t="s">
        <v>21399</v>
      </c>
      <c r="E345" s="503" t="s">
        <v>21349</v>
      </c>
      <c r="F345" s="502" t="s">
        <v>3</v>
      </c>
      <c r="G345" s="502">
        <v>50</v>
      </c>
      <c r="H345" s="502"/>
      <c r="I345" s="500"/>
      <c r="J345" s="499" t="s">
        <v>21398</v>
      </c>
      <c r="K345" s="544">
        <v>1300</v>
      </c>
      <c r="L345" s="497" t="s">
        <v>21305</v>
      </c>
      <c r="M345" s="496">
        <v>5200</v>
      </c>
      <c r="N345" s="496">
        <v>7800</v>
      </c>
    </row>
    <row r="346" spans="1:14" ht="56.25" x14ac:dyDescent="0.2">
      <c r="A346" s="507" t="s">
        <v>21311</v>
      </c>
      <c r="B346" s="506" t="s">
        <v>21315</v>
      </c>
      <c r="C346" s="545" t="s">
        <v>21397</v>
      </c>
      <c r="D346" s="546" t="s">
        <v>21396</v>
      </c>
      <c r="E346" s="503" t="s">
        <v>21349</v>
      </c>
      <c r="F346" s="502">
        <v>11160614</v>
      </c>
      <c r="G346" s="502">
        <v>2725.77</v>
      </c>
      <c r="H346" s="502"/>
      <c r="I346" s="500"/>
      <c r="J346" s="499" t="s">
        <v>21363</v>
      </c>
      <c r="K346" s="544">
        <v>15470</v>
      </c>
      <c r="L346" s="497" t="s">
        <v>21305</v>
      </c>
      <c r="M346" s="496">
        <v>185640</v>
      </c>
      <c r="N346" s="496">
        <v>92820</v>
      </c>
    </row>
    <row r="347" spans="1:14" ht="56.25" x14ac:dyDescent="0.2">
      <c r="A347" s="507" t="s">
        <v>21311</v>
      </c>
      <c r="B347" s="506" t="s">
        <v>21315</v>
      </c>
      <c r="C347" s="545" t="s">
        <v>21395</v>
      </c>
      <c r="D347" s="546" t="s">
        <v>21394</v>
      </c>
      <c r="E347" s="503" t="s">
        <v>21349</v>
      </c>
      <c r="F347" s="502">
        <v>2069941</v>
      </c>
      <c r="G347" s="502">
        <v>167</v>
      </c>
      <c r="H347" s="502"/>
      <c r="I347" s="500"/>
      <c r="J347" s="499" t="s">
        <v>21393</v>
      </c>
      <c r="K347" s="544">
        <v>3052</v>
      </c>
      <c r="L347" s="497" t="s">
        <v>21305</v>
      </c>
      <c r="M347" s="496">
        <v>36624</v>
      </c>
      <c r="N347" s="496">
        <v>18312</v>
      </c>
    </row>
    <row r="348" spans="1:14" ht="56.25" x14ac:dyDescent="0.2">
      <c r="A348" s="507" t="s">
        <v>21311</v>
      </c>
      <c r="B348" s="506" t="s">
        <v>21315</v>
      </c>
      <c r="C348" s="545" t="s">
        <v>21392</v>
      </c>
      <c r="D348" s="546" t="s">
        <v>21391</v>
      </c>
      <c r="E348" s="503" t="s">
        <v>21349</v>
      </c>
      <c r="F348" s="502" t="s">
        <v>21390</v>
      </c>
      <c r="G348" s="502">
        <v>117.64</v>
      </c>
      <c r="H348" s="502"/>
      <c r="I348" s="500"/>
      <c r="J348" s="499" t="s">
        <v>21389</v>
      </c>
      <c r="K348" s="544">
        <v>4058</v>
      </c>
      <c r="L348" s="497" t="s">
        <v>21305</v>
      </c>
      <c r="M348" s="496">
        <v>48696</v>
      </c>
      <c r="N348" s="496">
        <v>24348</v>
      </c>
    </row>
    <row r="349" spans="1:14" ht="56.25" x14ac:dyDescent="0.2">
      <c r="A349" s="507" t="s">
        <v>21311</v>
      </c>
      <c r="B349" s="506" t="s">
        <v>21315</v>
      </c>
      <c r="C349" s="545" t="s">
        <v>21388</v>
      </c>
      <c r="D349" s="546">
        <v>4805911</v>
      </c>
      <c r="E349" s="503" t="s">
        <v>21349</v>
      </c>
      <c r="F349" s="502" t="s">
        <v>21387</v>
      </c>
      <c r="G349" s="502">
        <v>110</v>
      </c>
      <c r="H349" s="502"/>
      <c r="I349" s="500"/>
      <c r="J349" s="499" t="s">
        <v>21386</v>
      </c>
      <c r="K349" s="544">
        <v>2350</v>
      </c>
      <c r="L349" s="497" t="s">
        <v>21305</v>
      </c>
      <c r="M349" s="496">
        <v>28200</v>
      </c>
      <c r="N349" s="496">
        <v>9400</v>
      </c>
    </row>
    <row r="350" spans="1:14" ht="56.25" x14ac:dyDescent="0.2">
      <c r="A350" s="507" t="s">
        <v>21311</v>
      </c>
      <c r="B350" s="506" t="s">
        <v>21315</v>
      </c>
      <c r="C350" s="545" t="s">
        <v>21385</v>
      </c>
      <c r="D350" s="546" t="s">
        <v>21384</v>
      </c>
      <c r="E350" s="503" t="s">
        <v>21349</v>
      </c>
      <c r="F350" s="502"/>
      <c r="G350" s="502">
        <v>567</v>
      </c>
      <c r="H350" s="502"/>
      <c r="I350" s="500"/>
      <c r="J350" s="499" t="s">
        <v>21383</v>
      </c>
      <c r="K350" s="544">
        <v>11877.29</v>
      </c>
      <c r="L350" s="497" t="s">
        <v>21305</v>
      </c>
      <c r="M350" s="496">
        <v>142527.48000000001</v>
      </c>
      <c r="N350" s="496">
        <v>71263.740000000005</v>
      </c>
    </row>
    <row r="351" spans="1:14" ht="56.25" x14ac:dyDescent="0.2">
      <c r="A351" s="507" t="s">
        <v>21311</v>
      </c>
      <c r="B351" s="506" t="s">
        <v>21315</v>
      </c>
      <c r="C351" s="545" t="s">
        <v>21382</v>
      </c>
      <c r="D351" s="546" t="s">
        <v>21381</v>
      </c>
      <c r="E351" s="503" t="s">
        <v>21349</v>
      </c>
      <c r="F351" s="502"/>
      <c r="G351" s="502">
        <v>84.8</v>
      </c>
      <c r="H351" s="502"/>
      <c r="I351" s="500"/>
      <c r="J351" s="499" t="s">
        <v>21380</v>
      </c>
      <c r="K351" s="544">
        <v>6283.72</v>
      </c>
      <c r="L351" s="497" t="s">
        <v>21305</v>
      </c>
      <c r="M351" s="496">
        <v>75404.639999999999</v>
      </c>
      <c r="N351" s="496">
        <v>37702.32</v>
      </c>
    </row>
    <row r="352" spans="1:14" ht="56.25" x14ac:dyDescent="0.2">
      <c r="A352" s="507" t="s">
        <v>21311</v>
      </c>
      <c r="B352" s="506" t="s">
        <v>21315</v>
      </c>
      <c r="C352" s="545" t="s">
        <v>21379</v>
      </c>
      <c r="D352" s="546" t="s">
        <v>21378</v>
      </c>
      <c r="E352" s="503" t="s">
        <v>21349</v>
      </c>
      <c r="F352" s="502"/>
      <c r="G352" s="502">
        <v>2500</v>
      </c>
      <c r="H352" s="502"/>
      <c r="I352" s="500"/>
      <c r="J352" s="499" t="s">
        <v>21377</v>
      </c>
      <c r="K352" s="544">
        <v>23328.12</v>
      </c>
      <c r="L352" s="497" t="s">
        <v>21305</v>
      </c>
      <c r="M352" s="496">
        <v>243328.12</v>
      </c>
      <c r="N352" s="496">
        <v>139968.72</v>
      </c>
    </row>
    <row r="353" spans="1:14" ht="56.25" x14ac:dyDescent="0.2">
      <c r="A353" s="507" t="s">
        <v>21311</v>
      </c>
      <c r="B353" s="506" t="s">
        <v>21315</v>
      </c>
      <c r="C353" s="545" t="s">
        <v>21376</v>
      </c>
      <c r="D353" s="546" t="s">
        <v>21375</v>
      </c>
      <c r="E353" s="503" t="s">
        <v>21349</v>
      </c>
      <c r="F353" s="502"/>
      <c r="G353" s="502">
        <v>595.65</v>
      </c>
      <c r="H353" s="502"/>
      <c r="I353" s="500"/>
      <c r="J353" s="499" t="s">
        <v>21374</v>
      </c>
      <c r="K353" s="544">
        <v>19451.080000000002</v>
      </c>
      <c r="L353" s="497" t="s">
        <v>21305</v>
      </c>
      <c r="M353" s="496">
        <v>233412.96</v>
      </c>
      <c r="N353" s="496">
        <v>116706.48</v>
      </c>
    </row>
    <row r="354" spans="1:14" ht="56.25" x14ac:dyDescent="0.2">
      <c r="A354" s="507" t="s">
        <v>21311</v>
      </c>
      <c r="B354" s="506" t="s">
        <v>21315</v>
      </c>
      <c r="C354" s="545" t="s">
        <v>21373</v>
      </c>
      <c r="D354" s="546" t="s">
        <v>21372</v>
      </c>
      <c r="E354" s="503" t="s">
        <v>21349</v>
      </c>
      <c r="F354" s="502"/>
      <c r="G354" s="502">
        <v>2121.44</v>
      </c>
      <c r="H354" s="502"/>
      <c r="I354" s="500"/>
      <c r="J354" s="499" t="s">
        <v>21371</v>
      </c>
      <c r="K354" s="544">
        <v>12631.42</v>
      </c>
      <c r="L354" s="497" t="s">
        <v>21305</v>
      </c>
      <c r="M354" s="496">
        <v>147788.51999999999</v>
      </c>
      <c r="N354" s="496">
        <v>75788.52</v>
      </c>
    </row>
    <row r="355" spans="1:14" ht="56.25" x14ac:dyDescent="0.2">
      <c r="A355" s="507" t="s">
        <v>21311</v>
      </c>
      <c r="B355" s="506" t="s">
        <v>21315</v>
      </c>
      <c r="C355" s="545" t="s">
        <v>21370</v>
      </c>
      <c r="D355" s="546">
        <v>10152998851</v>
      </c>
      <c r="E355" s="503" t="s">
        <v>21349</v>
      </c>
      <c r="F355" s="502"/>
      <c r="G355" s="502">
        <v>150.1</v>
      </c>
      <c r="H355" s="502"/>
      <c r="I355" s="500"/>
      <c r="J355" s="499" t="s">
        <v>21369</v>
      </c>
      <c r="K355" s="544">
        <v>2750</v>
      </c>
      <c r="L355" s="497" t="s">
        <v>21305</v>
      </c>
      <c r="M355" s="496">
        <v>33000</v>
      </c>
      <c r="N355" s="496">
        <v>11000</v>
      </c>
    </row>
    <row r="356" spans="1:14" ht="56.25" x14ac:dyDescent="0.2">
      <c r="A356" s="507" t="s">
        <v>21311</v>
      </c>
      <c r="B356" s="506" t="s">
        <v>21315</v>
      </c>
      <c r="C356" s="545" t="s">
        <v>21368</v>
      </c>
      <c r="D356" s="546">
        <v>1135627</v>
      </c>
      <c r="E356" s="503" t="s">
        <v>21349</v>
      </c>
      <c r="F356" s="502"/>
      <c r="G356" s="502">
        <v>1020</v>
      </c>
      <c r="H356" s="502"/>
      <c r="I356" s="500"/>
      <c r="J356" s="499" t="s">
        <v>21367</v>
      </c>
      <c r="K356" s="544">
        <v>10000</v>
      </c>
      <c r="L356" s="497" t="s">
        <v>21305</v>
      </c>
      <c r="M356" s="496"/>
      <c r="N356" s="496">
        <v>50000</v>
      </c>
    </row>
    <row r="357" spans="1:14" ht="56.25" x14ac:dyDescent="0.2">
      <c r="A357" s="507" t="s">
        <v>21311</v>
      </c>
      <c r="B357" s="506" t="s">
        <v>21315</v>
      </c>
      <c r="C357" s="545" t="s">
        <v>21366</v>
      </c>
      <c r="D357" s="546">
        <v>15751334</v>
      </c>
      <c r="E357" s="503" t="s">
        <v>21349</v>
      </c>
      <c r="F357" s="502"/>
      <c r="G357" s="502">
        <v>219</v>
      </c>
      <c r="H357" s="502"/>
      <c r="I357" s="500"/>
      <c r="J357" s="499" t="s">
        <v>21365</v>
      </c>
      <c r="K357" s="544">
        <v>6000</v>
      </c>
      <c r="L357" s="497" t="s">
        <v>21305</v>
      </c>
      <c r="M357" s="496">
        <v>66000</v>
      </c>
      <c r="N357" s="496">
        <v>36000</v>
      </c>
    </row>
    <row r="358" spans="1:14" ht="56.25" x14ac:dyDescent="0.2">
      <c r="A358" s="507" t="s">
        <v>21311</v>
      </c>
      <c r="B358" s="506" t="s">
        <v>21315</v>
      </c>
      <c r="C358" s="545" t="s">
        <v>21364</v>
      </c>
      <c r="D358" s="546">
        <v>22468654</v>
      </c>
      <c r="E358" s="503" t="s">
        <v>21349</v>
      </c>
      <c r="F358" s="502"/>
      <c r="G358" s="502">
        <v>3432</v>
      </c>
      <c r="H358" s="502"/>
      <c r="I358" s="500"/>
      <c r="J358" s="499" t="s">
        <v>21363</v>
      </c>
      <c r="K358" s="544">
        <v>25800</v>
      </c>
      <c r="L358" s="497" t="s">
        <v>21305</v>
      </c>
      <c r="M358" s="496">
        <v>309600</v>
      </c>
      <c r="N358" s="496">
        <v>154800</v>
      </c>
    </row>
    <row r="359" spans="1:14" ht="56.25" x14ac:dyDescent="0.2">
      <c r="A359" s="507" t="s">
        <v>21311</v>
      </c>
      <c r="B359" s="506" t="s">
        <v>21315</v>
      </c>
      <c r="C359" s="545" t="s">
        <v>21362</v>
      </c>
      <c r="D359" s="546">
        <v>40355059</v>
      </c>
      <c r="E359" s="503" t="s">
        <v>21349</v>
      </c>
      <c r="F359" s="502"/>
      <c r="G359" s="502">
        <v>3154</v>
      </c>
      <c r="H359" s="502"/>
      <c r="I359" s="500"/>
      <c r="J359" s="499" t="s">
        <v>21361</v>
      </c>
      <c r="K359" s="544">
        <v>2000</v>
      </c>
      <c r="L359" s="497" t="s">
        <v>21305</v>
      </c>
      <c r="M359" s="496">
        <v>24000</v>
      </c>
      <c r="N359" s="496">
        <v>10000</v>
      </c>
    </row>
    <row r="360" spans="1:14" ht="56.25" x14ac:dyDescent="0.2">
      <c r="A360" s="507" t="s">
        <v>21311</v>
      </c>
      <c r="B360" s="506" t="s">
        <v>21315</v>
      </c>
      <c r="C360" s="545" t="s">
        <v>21360</v>
      </c>
      <c r="D360" s="546" t="s">
        <v>21359</v>
      </c>
      <c r="E360" s="503" t="s">
        <v>21349</v>
      </c>
      <c r="F360" s="502"/>
      <c r="G360" s="502">
        <v>191</v>
      </c>
      <c r="H360" s="502"/>
      <c r="I360" s="500"/>
      <c r="J360" s="499" t="s">
        <v>21358</v>
      </c>
      <c r="K360" s="544">
        <v>3950</v>
      </c>
      <c r="L360" s="497" t="s">
        <v>21305</v>
      </c>
      <c r="M360" s="496">
        <v>47400</v>
      </c>
      <c r="N360" s="496">
        <v>23700</v>
      </c>
    </row>
    <row r="361" spans="1:14" ht="56.25" x14ac:dyDescent="0.2">
      <c r="A361" s="507" t="s">
        <v>21311</v>
      </c>
      <c r="B361" s="506" t="s">
        <v>21315</v>
      </c>
      <c r="C361" s="545" t="s">
        <v>21357</v>
      </c>
      <c r="D361" s="546" t="s">
        <v>21356</v>
      </c>
      <c r="E361" s="503" t="s">
        <v>21349</v>
      </c>
      <c r="F361" s="502">
        <v>11020916</v>
      </c>
      <c r="G361" s="502">
        <v>226.54</v>
      </c>
      <c r="H361" s="502"/>
      <c r="I361" s="500"/>
      <c r="J361" s="499" t="s">
        <v>21355</v>
      </c>
      <c r="K361" s="544">
        <v>7675</v>
      </c>
      <c r="L361" s="497" t="s">
        <v>21305</v>
      </c>
      <c r="M361" s="496">
        <v>92100</v>
      </c>
      <c r="N361" s="496">
        <v>46050</v>
      </c>
    </row>
    <row r="362" spans="1:14" ht="56.25" x14ac:dyDescent="0.2">
      <c r="A362" s="507" t="s">
        <v>21311</v>
      </c>
      <c r="B362" s="506" t="s">
        <v>21315</v>
      </c>
      <c r="C362" s="545" t="s">
        <v>21354</v>
      </c>
      <c r="D362" s="546">
        <v>11219964</v>
      </c>
      <c r="E362" s="503" t="s">
        <v>21349</v>
      </c>
      <c r="F362" s="502">
        <v>11219964</v>
      </c>
      <c r="G362" s="502">
        <v>1020.28</v>
      </c>
      <c r="H362" s="502"/>
      <c r="I362" s="500" t="s">
        <v>21353</v>
      </c>
      <c r="J362" s="499" t="s">
        <v>21352</v>
      </c>
      <c r="K362" s="544">
        <v>7500</v>
      </c>
      <c r="L362" s="497" t="s">
        <v>21305</v>
      </c>
      <c r="M362" s="496">
        <v>90000</v>
      </c>
      <c r="N362" s="496">
        <v>45000</v>
      </c>
    </row>
    <row r="363" spans="1:14" ht="56.25" x14ac:dyDescent="0.2">
      <c r="A363" s="507" t="s">
        <v>21311</v>
      </c>
      <c r="B363" s="506" t="s">
        <v>21315</v>
      </c>
      <c r="C363" s="545" t="s">
        <v>21351</v>
      </c>
      <c r="D363" s="546">
        <v>11000269</v>
      </c>
      <c r="E363" s="503" t="s">
        <v>21349</v>
      </c>
      <c r="F363" s="502">
        <v>11000269</v>
      </c>
      <c r="G363" s="502">
        <v>239.84</v>
      </c>
      <c r="H363" s="502"/>
      <c r="I363" s="500"/>
      <c r="J363" s="499" t="s">
        <v>21348</v>
      </c>
      <c r="K363" s="544">
        <v>3500</v>
      </c>
      <c r="L363" s="497" t="s">
        <v>21305</v>
      </c>
      <c r="M363" s="496">
        <v>42000</v>
      </c>
      <c r="N363" s="496">
        <v>21000</v>
      </c>
    </row>
    <row r="364" spans="1:14" ht="56.25" x14ac:dyDescent="0.2">
      <c r="A364" s="507" t="s">
        <v>21311</v>
      </c>
      <c r="B364" s="506" t="s">
        <v>21315</v>
      </c>
      <c r="C364" s="545" t="s">
        <v>21350</v>
      </c>
      <c r="D364" s="546">
        <v>32387822</v>
      </c>
      <c r="E364" s="503" t="s">
        <v>21349</v>
      </c>
      <c r="F364" s="502">
        <v>37054963</v>
      </c>
      <c r="G364" s="502">
        <v>374.18</v>
      </c>
      <c r="H364" s="502"/>
      <c r="I364" s="500"/>
      <c r="J364" s="499" t="s">
        <v>21348</v>
      </c>
      <c r="K364" s="544">
        <v>5250</v>
      </c>
      <c r="L364" s="497" t="s">
        <v>21305</v>
      </c>
      <c r="M364" s="496">
        <v>63000</v>
      </c>
      <c r="N364" s="496">
        <v>26250</v>
      </c>
    </row>
    <row r="365" spans="1:14" ht="56.25" x14ac:dyDescent="0.2">
      <c r="A365" s="507" t="s">
        <v>21311</v>
      </c>
      <c r="B365" s="506" t="s">
        <v>21315</v>
      </c>
      <c r="C365" s="545" t="s">
        <v>21347</v>
      </c>
      <c r="D365" s="546" t="s">
        <v>21346</v>
      </c>
      <c r="E365" s="503" t="s">
        <v>21235</v>
      </c>
      <c r="F365" s="502">
        <v>11013207</v>
      </c>
      <c r="G365" s="502">
        <v>162.18</v>
      </c>
      <c r="H365" s="502"/>
      <c r="I365" s="500"/>
      <c r="J365" s="499" t="s">
        <v>21345</v>
      </c>
      <c r="K365" s="544">
        <v>5525.58</v>
      </c>
      <c r="L365" s="497" t="s">
        <v>21305</v>
      </c>
      <c r="M365" s="496">
        <v>63955.56</v>
      </c>
      <c r="N365" s="496">
        <v>26894.6</v>
      </c>
    </row>
    <row r="366" spans="1:14" ht="56.25" x14ac:dyDescent="0.2">
      <c r="A366" s="507" t="s">
        <v>21311</v>
      </c>
      <c r="B366" s="506" t="s">
        <v>21315</v>
      </c>
      <c r="C366" s="545" t="s">
        <v>21344</v>
      </c>
      <c r="D366" s="546" t="s">
        <v>21343</v>
      </c>
      <c r="E366" s="503" t="s">
        <v>21235</v>
      </c>
      <c r="F366" s="502">
        <v>11001272</v>
      </c>
      <c r="G366" s="502">
        <v>145</v>
      </c>
      <c r="H366" s="502"/>
      <c r="I366" s="500"/>
      <c r="J366" s="499" t="s">
        <v>21342</v>
      </c>
      <c r="K366" s="544">
        <v>5333.34</v>
      </c>
      <c r="L366" s="497" t="s">
        <v>21305</v>
      </c>
      <c r="M366" s="496">
        <v>62699.83</v>
      </c>
      <c r="N366" s="496">
        <v>21232.86</v>
      </c>
    </row>
    <row r="367" spans="1:14" ht="56.25" x14ac:dyDescent="0.2">
      <c r="A367" s="507" t="s">
        <v>21311</v>
      </c>
      <c r="B367" s="506" t="s">
        <v>21315</v>
      </c>
      <c r="C367" s="545" t="s">
        <v>21341</v>
      </c>
      <c r="D367" s="546" t="s">
        <v>21340</v>
      </c>
      <c r="E367" s="503" t="s">
        <v>21235</v>
      </c>
      <c r="F367" s="502">
        <v>11012254</v>
      </c>
      <c r="G367" s="502">
        <v>182.22</v>
      </c>
      <c r="H367" s="502"/>
      <c r="I367" s="500"/>
      <c r="J367" s="499" t="s">
        <v>21339</v>
      </c>
      <c r="K367" s="544">
        <v>7411.53</v>
      </c>
      <c r="L367" s="497" t="s">
        <v>21305</v>
      </c>
      <c r="M367" s="496">
        <v>87858.94</v>
      </c>
      <c r="N367" s="496">
        <v>37057.65</v>
      </c>
    </row>
    <row r="368" spans="1:14" ht="56.25" x14ac:dyDescent="0.2">
      <c r="A368" s="507" t="s">
        <v>21311</v>
      </c>
      <c r="B368" s="506" t="s">
        <v>21315</v>
      </c>
      <c r="C368" s="545" t="s">
        <v>21338</v>
      </c>
      <c r="D368" s="546" t="s">
        <v>21337</v>
      </c>
      <c r="E368" s="503" t="s">
        <v>21235</v>
      </c>
      <c r="F368" s="502">
        <v>5004518</v>
      </c>
      <c r="G368" s="502">
        <v>3233.79</v>
      </c>
      <c r="H368" s="502"/>
      <c r="I368" s="500"/>
      <c r="J368" s="499" t="s">
        <v>21336</v>
      </c>
      <c r="K368" s="544">
        <v>14070.2</v>
      </c>
      <c r="L368" s="497" t="s">
        <v>21305</v>
      </c>
      <c r="M368" s="496">
        <v>162575.51999999999</v>
      </c>
      <c r="N368" s="496">
        <v>70351</v>
      </c>
    </row>
    <row r="369" spans="1:14" ht="56.25" x14ac:dyDescent="0.2">
      <c r="A369" s="507" t="s">
        <v>21311</v>
      </c>
      <c r="B369" s="506" t="s">
        <v>21315</v>
      </c>
      <c r="C369" s="545" t="s">
        <v>21335</v>
      </c>
      <c r="D369" s="546" t="s">
        <v>21334</v>
      </c>
      <c r="E369" s="503" t="s">
        <v>21235</v>
      </c>
      <c r="F369" s="502">
        <v>11002387</v>
      </c>
      <c r="G369" s="502">
        <v>181.57</v>
      </c>
      <c r="H369" s="502"/>
      <c r="I369" s="500"/>
      <c r="J369" s="499" t="s">
        <v>21333</v>
      </c>
      <c r="K369" s="544">
        <v>4664.82</v>
      </c>
      <c r="L369" s="497" t="s">
        <v>21305</v>
      </c>
      <c r="M369" s="496">
        <v>55313.42</v>
      </c>
      <c r="N369" s="496">
        <v>23324.1</v>
      </c>
    </row>
    <row r="370" spans="1:14" ht="56.25" x14ac:dyDescent="0.2">
      <c r="A370" s="507" t="s">
        <v>21311</v>
      </c>
      <c r="B370" s="506" t="s">
        <v>21315</v>
      </c>
      <c r="C370" s="545" t="s">
        <v>21332</v>
      </c>
      <c r="D370" s="546" t="s">
        <v>21331</v>
      </c>
      <c r="E370" s="503" t="s">
        <v>21235</v>
      </c>
      <c r="F370" s="502">
        <v>11001895</v>
      </c>
      <c r="G370" s="502">
        <v>266.99</v>
      </c>
      <c r="H370" s="502"/>
      <c r="I370" s="500"/>
      <c r="J370" s="499" t="s">
        <v>21330</v>
      </c>
      <c r="K370" s="544">
        <v>5234.54</v>
      </c>
      <c r="L370" s="497" t="s">
        <v>21305</v>
      </c>
      <c r="M370" s="496">
        <v>62028.39</v>
      </c>
      <c r="N370" s="496">
        <v>26172.7</v>
      </c>
    </row>
    <row r="371" spans="1:14" ht="56.25" x14ac:dyDescent="0.2">
      <c r="A371" s="507" t="s">
        <v>21311</v>
      </c>
      <c r="B371" s="506" t="s">
        <v>21315</v>
      </c>
      <c r="C371" s="545" t="s">
        <v>21309</v>
      </c>
      <c r="D371" s="546" t="s">
        <v>21308</v>
      </c>
      <c r="E371" s="503" t="s">
        <v>21235</v>
      </c>
      <c r="F371" s="502" t="s">
        <v>21329</v>
      </c>
      <c r="G371" s="502">
        <v>1210</v>
      </c>
      <c r="H371" s="502" t="s">
        <v>21328</v>
      </c>
      <c r="I371" s="500"/>
      <c r="J371" s="499" t="s">
        <v>21307</v>
      </c>
      <c r="K371" s="544">
        <v>59772</v>
      </c>
      <c r="L371" s="497" t="s">
        <v>21305</v>
      </c>
      <c r="M371" s="496">
        <v>717264</v>
      </c>
      <c r="N371" s="496">
        <v>73718.8</v>
      </c>
    </row>
    <row r="372" spans="1:14" ht="56.25" x14ac:dyDescent="0.2">
      <c r="A372" s="507" t="s">
        <v>21311</v>
      </c>
      <c r="B372" s="506" t="s">
        <v>21315</v>
      </c>
      <c r="C372" s="545" t="s">
        <v>21327</v>
      </c>
      <c r="D372" s="546" t="s">
        <v>21326</v>
      </c>
      <c r="E372" s="503" t="s">
        <v>21235</v>
      </c>
      <c r="F372" s="502"/>
      <c r="G372" s="502">
        <v>123.75</v>
      </c>
      <c r="H372" s="502"/>
      <c r="I372" s="500"/>
      <c r="J372" s="499" t="s">
        <v>21325</v>
      </c>
      <c r="K372" s="544">
        <v>3400</v>
      </c>
      <c r="L372" s="497" t="s">
        <v>21305</v>
      </c>
      <c r="M372" s="496">
        <v>40800</v>
      </c>
      <c r="N372" s="496">
        <v>20400</v>
      </c>
    </row>
    <row r="373" spans="1:14" ht="56.25" x14ac:dyDescent="0.2">
      <c r="A373" s="507" t="s">
        <v>21311</v>
      </c>
      <c r="B373" s="506" t="s">
        <v>21315</v>
      </c>
      <c r="C373" s="545" t="s">
        <v>21324</v>
      </c>
      <c r="D373" s="546" t="s">
        <v>21323</v>
      </c>
      <c r="E373" s="503" t="s">
        <v>21235</v>
      </c>
      <c r="F373" s="502"/>
      <c r="G373" s="502">
        <v>113.95</v>
      </c>
      <c r="H373" s="502"/>
      <c r="I373" s="500"/>
      <c r="J373" s="499" t="s">
        <v>21322</v>
      </c>
      <c r="K373" s="544">
        <v>3000</v>
      </c>
      <c r="L373" s="497" t="s">
        <v>21305</v>
      </c>
      <c r="M373" s="496">
        <v>36000</v>
      </c>
      <c r="N373" s="496">
        <v>18000</v>
      </c>
    </row>
    <row r="374" spans="1:14" ht="56.25" x14ac:dyDescent="0.2">
      <c r="A374" s="507" t="s">
        <v>21311</v>
      </c>
      <c r="B374" s="506" t="s">
        <v>21315</v>
      </c>
      <c r="C374" s="545" t="s">
        <v>21321</v>
      </c>
      <c r="D374" s="546" t="s">
        <v>21320</v>
      </c>
      <c r="E374" s="503" t="s">
        <v>21235</v>
      </c>
      <c r="F374" s="502"/>
      <c r="G374" s="502">
        <v>140</v>
      </c>
      <c r="H374" s="502"/>
      <c r="I374" s="500"/>
      <c r="J374" s="499" t="s">
        <v>21319</v>
      </c>
      <c r="K374" s="544">
        <v>5000</v>
      </c>
      <c r="L374" s="497" t="s">
        <v>21305</v>
      </c>
      <c r="M374" s="496">
        <v>60000</v>
      </c>
      <c r="N374" s="496">
        <v>30000</v>
      </c>
    </row>
    <row r="375" spans="1:14" ht="56.25" x14ac:dyDescent="0.2">
      <c r="A375" s="507" t="s">
        <v>21311</v>
      </c>
      <c r="B375" s="506" t="s">
        <v>21315</v>
      </c>
      <c r="C375" s="545" t="s">
        <v>21318</v>
      </c>
      <c r="D375" s="546" t="s">
        <v>21317</v>
      </c>
      <c r="E375" s="503" t="s">
        <v>21235</v>
      </c>
      <c r="F375" s="502"/>
      <c r="G375" s="502"/>
      <c r="H375" s="502"/>
      <c r="I375" s="500"/>
      <c r="J375" s="499" t="s">
        <v>21316</v>
      </c>
      <c r="K375" s="544">
        <v>4800</v>
      </c>
      <c r="L375" s="497" t="s">
        <v>21305</v>
      </c>
      <c r="M375" s="496"/>
      <c r="N375" s="496">
        <v>33600</v>
      </c>
    </row>
    <row r="376" spans="1:14" ht="56.25" x14ac:dyDescent="0.2">
      <c r="A376" s="507" t="s">
        <v>21311</v>
      </c>
      <c r="B376" s="506" t="s">
        <v>21315</v>
      </c>
      <c r="C376" s="545" t="s">
        <v>21314</v>
      </c>
      <c r="D376" s="546" t="s">
        <v>21313</v>
      </c>
      <c r="E376" s="503" t="s">
        <v>21235</v>
      </c>
      <c r="F376" s="502"/>
      <c r="G376" s="502">
        <v>114.46</v>
      </c>
      <c r="H376" s="502"/>
      <c r="I376" s="500"/>
      <c r="J376" s="499" t="s">
        <v>21312</v>
      </c>
      <c r="K376" s="544">
        <v>5500</v>
      </c>
      <c r="L376" s="497" t="s">
        <v>21305</v>
      </c>
      <c r="M376" s="496">
        <v>66000</v>
      </c>
      <c r="N376" s="496">
        <v>33000</v>
      </c>
    </row>
    <row r="377" spans="1:14" ht="57" thickBot="1" x14ac:dyDescent="0.25">
      <c r="A377" s="507" t="s">
        <v>21311</v>
      </c>
      <c r="B377" s="506" t="s">
        <v>21310</v>
      </c>
      <c r="C377" s="545" t="s">
        <v>21309</v>
      </c>
      <c r="D377" s="546" t="s">
        <v>21308</v>
      </c>
      <c r="E377" s="503" t="s">
        <v>21235</v>
      </c>
      <c r="F377" s="502">
        <v>41348771</v>
      </c>
      <c r="G377" s="502">
        <v>556.4</v>
      </c>
      <c r="H377" s="502">
        <v>6</v>
      </c>
      <c r="I377" s="500"/>
      <c r="J377" s="499" t="s">
        <v>21307</v>
      </c>
      <c r="K377" s="567" t="s">
        <v>21306</v>
      </c>
      <c r="L377" s="497" t="s">
        <v>21305</v>
      </c>
      <c r="M377" s="496">
        <v>717655</v>
      </c>
      <c r="N377" s="496">
        <v>516360</v>
      </c>
    </row>
    <row r="378" spans="1:14" ht="12.75" thickBot="1" x14ac:dyDescent="0.25">
      <c r="A378" s="566" t="s">
        <v>2049</v>
      </c>
      <c r="B378" s="565"/>
      <c r="C378" s="558"/>
      <c r="D378" s="564"/>
      <c r="E378" s="563"/>
      <c r="F378" s="562"/>
      <c r="G378" s="562"/>
      <c r="H378" s="561"/>
      <c r="I378" s="560"/>
      <c r="J378" s="559"/>
      <c r="K378" s="558"/>
      <c r="L378" s="557"/>
      <c r="M378" s="556">
        <f>SUM(M296:M377)</f>
        <v>28378456.691999998</v>
      </c>
      <c r="N378" s="556">
        <f>SUM(N296:N377)</f>
        <v>13550120.487</v>
      </c>
    </row>
    <row r="379" spans="1:14" x14ac:dyDescent="0.2">
      <c r="A379" s="478" t="s">
        <v>21093</v>
      </c>
      <c r="M379" s="482"/>
      <c r="N379" s="482"/>
    </row>
    <row r="380" spans="1:14" x14ac:dyDescent="0.2">
      <c r="M380" s="482"/>
      <c r="N380" s="482"/>
    </row>
    <row r="381" spans="1:14" s="534" customFormat="1" ht="15" x14ac:dyDescent="0.25">
      <c r="A381" s="540"/>
      <c r="B381" s="540"/>
      <c r="C381" s="537"/>
      <c r="D381" s="537"/>
      <c r="E381" s="539"/>
      <c r="F381" s="538"/>
      <c r="G381" s="537"/>
      <c r="H381" s="537"/>
      <c r="I381" s="537"/>
      <c r="J381" s="537"/>
      <c r="K381" s="535"/>
      <c r="L381" s="535"/>
      <c r="M381" s="536"/>
      <c r="N381" s="535"/>
    </row>
    <row r="382" spans="1:14" s="527" customFormat="1" ht="15" x14ac:dyDescent="0.25">
      <c r="A382" s="281" t="s">
        <v>2046</v>
      </c>
      <c r="B382" s="533"/>
      <c r="C382" s="530"/>
      <c r="D382" s="530"/>
      <c r="E382" s="532"/>
      <c r="F382" s="531"/>
      <c r="G382" s="530"/>
      <c r="H382" s="530"/>
      <c r="I382" s="530"/>
      <c r="J382" s="530"/>
      <c r="K382" s="528"/>
      <c r="L382" s="528"/>
      <c r="M382" s="529"/>
      <c r="N382" s="528"/>
    </row>
    <row r="383" spans="1:14" s="527" customFormat="1" ht="15" x14ac:dyDescent="0.25">
      <c r="A383" s="281" t="s">
        <v>2045</v>
      </c>
      <c r="B383" s="533"/>
      <c r="C383" s="530"/>
      <c r="D383" s="530"/>
      <c r="E383" s="532"/>
      <c r="F383" s="531"/>
      <c r="G383" s="530"/>
      <c r="H383" s="530"/>
      <c r="I383" s="530"/>
      <c r="J383" s="530"/>
      <c r="K383" s="528"/>
      <c r="L383" s="528"/>
      <c r="M383" s="529"/>
      <c r="N383" s="528"/>
    </row>
    <row r="384" spans="1:14" ht="20.100000000000001" customHeight="1" x14ac:dyDescent="0.2">
      <c r="A384" s="1902" t="s">
        <v>21121</v>
      </c>
      <c r="B384" s="1902"/>
      <c r="C384" s="1902"/>
      <c r="D384" s="1902"/>
      <c r="E384" s="1902"/>
      <c r="F384" s="1902"/>
      <c r="G384" s="1902"/>
      <c r="H384" s="1902"/>
      <c r="I384" s="1902"/>
      <c r="J384" s="1902"/>
      <c r="K384" s="1902"/>
      <c r="L384" s="1902"/>
      <c r="M384" s="1902"/>
      <c r="N384" s="1902"/>
    </row>
    <row r="385" spans="1:19" s="526" customFormat="1" ht="20.100000000000001" customHeight="1" x14ac:dyDescent="0.25">
      <c r="A385" s="21"/>
      <c r="B385" s="21"/>
      <c r="C385" s="21"/>
      <c r="D385" s="21"/>
      <c r="E385" s="21"/>
      <c r="F385" s="21"/>
      <c r="G385" s="21"/>
      <c r="H385" s="21"/>
      <c r="I385" s="21"/>
      <c r="J385" s="21"/>
      <c r="K385" s="21"/>
      <c r="L385" s="21"/>
      <c r="M385" s="21"/>
      <c r="N385" s="21"/>
    </row>
    <row r="386" spans="1:19" s="526" customFormat="1" ht="20.100000000000001" customHeight="1" x14ac:dyDescent="0.25">
      <c r="A386" s="1903" t="s">
        <v>2089</v>
      </c>
      <c r="B386" s="1903"/>
      <c r="C386" s="1903"/>
      <c r="D386" s="1903"/>
      <c r="E386" s="1903"/>
      <c r="F386" s="1903"/>
      <c r="G386" s="1903"/>
      <c r="H386" s="1903"/>
      <c r="I386" s="1903"/>
      <c r="J386" s="1903"/>
      <c r="K386" s="1903"/>
      <c r="L386" s="1903"/>
      <c r="M386" s="1903"/>
      <c r="N386" s="1903"/>
    </row>
    <row r="387" spans="1:19" s="520" customFormat="1" ht="20.100000000000001" customHeight="1" x14ac:dyDescent="0.2">
      <c r="A387" s="274"/>
      <c r="B387" s="18"/>
      <c r="C387" s="18"/>
      <c r="D387" s="18"/>
      <c r="E387" s="525"/>
      <c r="F387" s="18"/>
      <c r="G387" s="18"/>
      <c r="H387" s="272"/>
      <c r="I387" s="18"/>
      <c r="J387" s="524"/>
      <c r="K387" s="523"/>
      <c r="L387" s="18"/>
      <c r="M387" s="523"/>
      <c r="N387" s="523"/>
      <c r="O387" s="521"/>
      <c r="P387" s="521"/>
    </row>
    <row r="388" spans="1:19" s="520" customFormat="1" ht="20.100000000000001" customHeight="1" x14ac:dyDescent="0.2">
      <c r="A388" s="1708" t="s">
        <v>21120</v>
      </c>
      <c r="B388" s="1708"/>
      <c r="C388" s="1708"/>
      <c r="D388" s="1708"/>
      <c r="E388" s="1708"/>
      <c r="F388" s="1708"/>
      <c r="G388" s="1708"/>
      <c r="H388" s="1708"/>
      <c r="I388" s="1708"/>
      <c r="J388" s="1708"/>
      <c r="K388" s="1708"/>
      <c r="L388" s="1708"/>
      <c r="M388" s="1708"/>
      <c r="N388" s="1708"/>
      <c r="O388" s="521"/>
      <c r="P388" s="521"/>
    </row>
    <row r="389" spans="1:19" s="520" customFormat="1" ht="9" customHeight="1" x14ac:dyDescent="0.2">
      <c r="A389" s="522"/>
      <c r="B389" s="522"/>
      <c r="C389" s="522"/>
      <c r="D389" s="522"/>
      <c r="E389" s="522"/>
      <c r="F389" s="522"/>
      <c r="G389" s="522"/>
      <c r="H389" s="522"/>
      <c r="I389" s="522"/>
      <c r="J389" s="522"/>
      <c r="K389" s="522"/>
      <c r="L389" s="522"/>
      <c r="M389" s="522"/>
      <c r="N389" s="522"/>
      <c r="O389" s="521"/>
      <c r="P389" s="521"/>
    </row>
    <row r="390" spans="1:19" ht="12.75" x14ac:dyDescent="0.2">
      <c r="A390" s="269" t="s">
        <v>2087</v>
      </c>
      <c r="B390" s="268" t="s">
        <v>2350</v>
      </c>
      <c r="C390" s="479"/>
      <c r="D390" s="519"/>
      <c r="E390" s="519"/>
      <c r="F390" s="519"/>
      <c r="G390" s="519"/>
      <c r="H390" s="518"/>
      <c r="I390" s="518"/>
      <c r="J390" s="519"/>
      <c r="K390" s="518"/>
      <c r="L390" s="518"/>
      <c r="M390" s="518"/>
      <c r="N390" s="518"/>
      <c r="O390" s="518"/>
      <c r="P390" s="518"/>
      <c r="Q390" s="518"/>
      <c r="R390" s="518"/>
      <c r="S390" s="518"/>
    </row>
    <row r="391" spans="1:19" ht="7.5" customHeight="1" thickBot="1" x14ac:dyDescent="0.25">
      <c r="A391" s="269"/>
      <c r="B391" s="269"/>
      <c r="C391" s="479"/>
      <c r="D391" s="275"/>
      <c r="E391" s="275"/>
      <c r="F391" s="275"/>
      <c r="G391" s="275"/>
      <c r="H391" s="266"/>
      <c r="I391" s="266"/>
      <c r="J391" s="275"/>
      <c r="K391" s="266"/>
      <c r="L391" s="266"/>
      <c r="M391" s="266"/>
      <c r="N391" s="266"/>
      <c r="O391" s="266"/>
      <c r="P391" s="266"/>
      <c r="Q391" s="266"/>
      <c r="R391" s="266"/>
      <c r="S391" s="266"/>
    </row>
    <row r="392" spans="1:19" s="517" customFormat="1" ht="12.75" customHeight="1" thickBot="1" x14ac:dyDescent="0.25">
      <c r="A392" s="1918" t="s">
        <v>21118</v>
      </c>
      <c r="B392" s="1919"/>
      <c r="C392" s="1918" t="s">
        <v>21117</v>
      </c>
      <c r="D392" s="1919"/>
      <c r="E392" s="1918" t="s">
        <v>21116</v>
      </c>
      <c r="F392" s="1920"/>
      <c r="G392" s="1920"/>
      <c r="H392" s="1920"/>
      <c r="I392" s="1919"/>
      <c r="J392" s="1918" t="s">
        <v>21115</v>
      </c>
      <c r="K392" s="1920"/>
      <c r="L392" s="1919"/>
      <c r="M392" s="1924" t="s">
        <v>21114</v>
      </c>
      <c r="N392" s="1924" t="s">
        <v>21113</v>
      </c>
    </row>
    <row r="393" spans="1:19" s="508" customFormat="1" ht="49.5" thickBot="1" x14ac:dyDescent="0.25">
      <c r="A393" s="511" t="s">
        <v>1212</v>
      </c>
      <c r="B393" s="516" t="s">
        <v>2084</v>
      </c>
      <c r="C393" s="510" t="s">
        <v>21112</v>
      </c>
      <c r="D393" s="515" t="s">
        <v>21111</v>
      </c>
      <c r="E393" s="511" t="s">
        <v>21110</v>
      </c>
      <c r="F393" s="514" t="s">
        <v>21109</v>
      </c>
      <c r="G393" s="513" t="s">
        <v>21108</v>
      </c>
      <c r="H393" s="513" t="s">
        <v>21107</v>
      </c>
      <c r="I393" s="512" t="s">
        <v>21106</v>
      </c>
      <c r="J393" s="511" t="s">
        <v>21105</v>
      </c>
      <c r="K393" s="510" t="s">
        <v>21104</v>
      </c>
      <c r="L393" s="509" t="s">
        <v>21103</v>
      </c>
      <c r="M393" s="1925"/>
      <c r="N393" s="1925"/>
    </row>
    <row r="394" spans="1:19" ht="45" x14ac:dyDescent="0.2">
      <c r="A394" s="507" t="s">
        <v>21300</v>
      </c>
      <c r="B394" s="506" t="s">
        <v>7471</v>
      </c>
      <c r="C394" s="545" t="s">
        <v>21304</v>
      </c>
      <c r="D394" s="546" t="s">
        <v>21303</v>
      </c>
      <c r="E394" s="503" t="s">
        <v>21297</v>
      </c>
      <c r="F394" s="502" t="s">
        <v>21302</v>
      </c>
      <c r="G394" s="502">
        <v>772.56</v>
      </c>
      <c r="H394" s="502"/>
      <c r="I394" s="500"/>
      <c r="J394" s="499" t="s">
        <v>21301</v>
      </c>
      <c r="K394" s="544">
        <v>40000</v>
      </c>
      <c r="L394" s="497" t="s">
        <v>21294</v>
      </c>
      <c r="M394" s="496"/>
      <c r="N394" s="496"/>
    </row>
    <row r="395" spans="1:19" ht="45.75" thickBot="1" x14ac:dyDescent="0.25">
      <c r="A395" s="507" t="s">
        <v>21300</v>
      </c>
      <c r="B395" s="506" t="s">
        <v>7471</v>
      </c>
      <c r="C395" s="545" t="s">
        <v>21299</v>
      </c>
      <c r="D395" s="546" t="s">
        <v>21298</v>
      </c>
      <c r="E395" s="503" t="s">
        <v>21297</v>
      </c>
      <c r="F395" s="502" t="s">
        <v>21296</v>
      </c>
      <c r="G395" s="502">
        <v>800</v>
      </c>
      <c r="H395" s="502"/>
      <c r="I395" s="500"/>
      <c r="J395" s="499" t="s">
        <v>21295</v>
      </c>
      <c r="K395" s="544">
        <v>35700</v>
      </c>
      <c r="L395" s="497" t="s">
        <v>21294</v>
      </c>
      <c r="M395" s="496"/>
      <c r="N395" s="496"/>
    </row>
    <row r="396" spans="1:19" ht="12.75" thickBot="1" x14ac:dyDescent="0.25">
      <c r="A396" s="495" t="s">
        <v>2049</v>
      </c>
      <c r="B396" s="494"/>
      <c r="C396" s="493"/>
      <c r="D396" s="492"/>
      <c r="E396" s="491"/>
      <c r="F396" s="490"/>
      <c r="G396" s="490"/>
      <c r="H396" s="489"/>
      <c r="I396" s="488"/>
      <c r="J396" s="487"/>
      <c r="K396" s="555">
        <f>+K394+K395</f>
        <v>75700</v>
      </c>
      <c r="L396" s="554"/>
      <c r="M396" s="553">
        <f>+M394+M395</f>
        <v>0</v>
      </c>
      <c r="N396" s="553">
        <f>+N394+N395</f>
        <v>0</v>
      </c>
    </row>
    <row r="397" spans="1:19" x14ac:dyDescent="0.2">
      <c r="A397" s="478" t="s">
        <v>21093</v>
      </c>
      <c r="D397" s="478"/>
      <c r="E397" s="478"/>
      <c r="F397" s="478"/>
      <c r="G397" s="480"/>
      <c r="J397" s="478"/>
    </row>
    <row r="399" spans="1:19" s="534" customFormat="1" ht="15" x14ac:dyDescent="0.25">
      <c r="A399" s="540"/>
      <c r="B399" s="540"/>
      <c r="C399" s="537"/>
      <c r="D399" s="537"/>
      <c r="E399" s="539"/>
      <c r="F399" s="538"/>
      <c r="G399" s="537"/>
      <c r="H399" s="537"/>
      <c r="I399" s="537"/>
      <c r="J399" s="537"/>
      <c r="K399" s="535"/>
      <c r="L399" s="535"/>
      <c r="M399" s="536"/>
      <c r="N399" s="535"/>
    </row>
    <row r="400" spans="1:19" s="527" customFormat="1" ht="15" x14ac:dyDescent="0.25">
      <c r="A400" s="281" t="s">
        <v>2046</v>
      </c>
      <c r="B400" s="533"/>
      <c r="C400" s="530"/>
      <c r="D400" s="530"/>
      <c r="E400" s="532"/>
      <c r="F400" s="531"/>
      <c r="G400" s="530"/>
      <c r="H400" s="530"/>
      <c r="I400" s="530"/>
      <c r="J400" s="530"/>
      <c r="K400" s="528"/>
      <c r="L400" s="528"/>
      <c r="M400" s="529"/>
      <c r="N400" s="528"/>
    </row>
    <row r="401" spans="1:19" s="527" customFormat="1" ht="15" x14ac:dyDescent="0.25">
      <c r="A401" s="281" t="s">
        <v>2045</v>
      </c>
      <c r="B401" s="533"/>
      <c r="C401" s="530"/>
      <c r="D401" s="530"/>
      <c r="E401" s="532"/>
      <c r="F401" s="531"/>
      <c r="G401" s="530"/>
      <c r="H401" s="530"/>
      <c r="I401" s="530"/>
      <c r="J401" s="530"/>
      <c r="K401" s="528"/>
      <c r="L401" s="528"/>
      <c r="M401" s="529"/>
      <c r="N401" s="528"/>
    </row>
    <row r="402" spans="1:19" ht="20.100000000000001" customHeight="1" x14ac:dyDescent="0.2">
      <c r="A402" s="1902" t="s">
        <v>21121</v>
      </c>
      <c r="B402" s="1902"/>
      <c r="C402" s="1902"/>
      <c r="D402" s="1902"/>
      <c r="E402" s="1902"/>
      <c r="F402" s="1902"/>
      <c r="G402" s="1902"/>
      <c r="H402" s="1902"/>
      <c r="I402" s="1902"/>
      <c r="J402" s="1902"/>
      <c r="K402" s="1902"/>
      <c r="L402" s="1902"/>
      <c r="M402" s="1902"/>
      <c r="N402" s="1902"/>
    </row>
    <row r="403" spans="1:19" s="526" customFormat="1" ht="20.100000000000001" customHeight="1" x14ac:dyDescent="0.25">
      <c r="A403" s="21"/>
      <c r="B403" s="21"/>
      <c r="C403" s="21"/>
      <c r="D403" s="21"/>
      <c r="E403" s="21"/>
      <c r="F403" s="21"/>
      <c r="G403" s="21"/>
      <c r="H403" s="21"/>
      <c r="I403" s="21"/>
      <c r="J403" s="21"/>
      <c r="K403" s="21"/>
      <c r="L403" s="21"/>
      <c r="M403" s="21"/>
      <c r="N403" s="21"/>
    </row>
    <row r="404" spans="1:19" s="526" customFormat="1" ht="20.100000000000001" customHeight="1" x14ac:dyDescent="0.25">
      <c r="A404" s="1903" t="s">
        <v>2089</v>
      </c>
      <c r="B404" s="1903"/>
      <c r="C404" s="1903"/>
      <c r="D404" s="1903"/>
      <c r="E404" s="1903"/>
      <c r="F404" s="1903"/>
      <c r="G404" s="1903"/>
      <c r="H404" s="1903"/>
      <c r="I404" s="1903"/>
      <c r="J404" s="1903"/>
      <c r="K404" s="1903"/>
      <c r="L404" s="1903"/>
      <c r="M404" s="1903"/>
      <c r="N404" s="1903"/>
    </row>
    <row r="405" spans="1:19" s="520" customFormat="1" ht="20.100000000000001" customHeight="1" x14ac:dyDescent="0.2">
      <c r="A405" s="274"/>
      <c r="B405" s="18"/>
      <c r="C405" s="18"/>
      <c r="D405" s="18"/>
      <c r="E405" s="525"/>
      <c r="F405" s="18"/>
      <c r="G405" s="18"/>
      <c r="H405" s="272"/>
      <c r="I405" s="18"/>
      <c r="J405" s="524"/>
      <c r="K405" s="523"/>
      <c r="L405" s="18"/>
      <c r="M405" s="523"/>
      <c r="N405" s="523"/>
      <c r="O405" s="521"/>
      <c r="P405" s="521"/>
    </row>
    <row r="406" spans="1:19" s="520" customFormat="1" ht="20.100000000000001" customHeight="1" x14ac:dyDescent="0.2">
      <c r="A406" s="1708" t="s">
        <v>21120</v>
      </c>
      <c r="B406" s="1708"/>
      <c r="C406" s="1708"/>
      <c r="D406" s="1708"/>
      <c r="E406" s="1708"/>
      <c r="F406" s="1708"/>
      <c r="G406" s="1708"/>
      <c r="H406" s="1708"/>
      <c r="I406" s="1708"/>
      <c r="J406" s="1708"/>
      <c r="K406" s="1708"/>
      <c r="L406" s="1708"/>
      <c r="M406" s="1708"/>
      <c r="N406" s="1708"/>
      <c r="O406" s="521"/>
      <c r="P406" s="521"/>
    </row>
    <row r="407" spans="1:19" s="520" customFormat="1" ht="9" customHeight="1" x14ac:dyDescent="0.2">
      <c r="A407" s="522"/>
      <c r="B407" s="522"/>
      <c r="C407" s="522"/>
      <c r="D407" s="522"/>
      <c r="E407" s="522"/>
      <c r="F407" s="522"/>
      <c r="G407" s="522"/>
      <c r="H407" s="522"/>
      <c r="I407" s="522"/>
      <c r="J407" s="522"/>
      <c r="K407" s="522"/>
      <c r="L407" s="522"/>
      <c r="M407" s="522"/>
      <c r="N407" s="522"/>
      <c r="O407" s="521"/>
      <c r="P407" s="521"/>
    </row>
    <row r="408" spans="1:19" ht="12.75" x14ac:dyDescent="0.2">
      <c r="A408" s="269" t="s">
        <v>2087</v>
      </c>
      <c r="B408" s="268" t="s">
        <v>2288</v>
      </c>
      <c r="C408" s="479"/>
      <c r="D408" s="519"/>
      <c r="E408" s="519"/>
      <c r="F408" s="519"/>
      <c r="G408" s="519"/>
      <c r="H408" s="518"/>
      <c r="I408" s="518"/>
      <c r="J408" s="519"/>
      <c r="K408" s="518"/>
      <c r="L408" s="518"/>
      <c r="M408" s="518"/>
      <c r="N408" s="518"/>
      <c r="O408" s="518"/>
      <c r="P408" s="518"/>
      <c r="Q408" s="518"/>
      <c r="R408" s="518"/>
      <c r="S408" s="518"/>
    </row>
    <row r="409" spans="1:19" ht="7.5" customHeight="1" thickBot="1" x14ac:dyDescent="0.25">
      <c r="A409" s="269"/>
      <c r="B409" s="269"/>
      <c r="C409" s="479"/>
      <c r="D409" s="275"/>
      <c r="E409" s="275"/>
      <c r="F409" s="275"/>
      <c r="G409" s="275"/>
      <c r="H409" s="266"/>
      <c r="I409" s="266"/>
      <c r="J409" s="275"/>
      <c r="K409" s="266"/>
      <c r="L409" s="266"/>
      <c r="M409" s="266"/>
      <c r="N409" s="266"/>
      <c r="O409" s="266"/>
      <c r="P409" s="266"/>
      <c r="Q409" s="266"/>
      <c r="R409" s="266"/>
      <c r="S409" s="266"/>
    </row>
    <row r="410" spans="1:19" s="517" customFormat="1" ht="12.75" customHeight="1" thickBot="1" x14ac:dyDescent="0.25">
      <c r="A410" s="1918" t="s">
        <v>21118</v>
      </c>
      <c r="B410" s="1919"/>
      <c r="C410" s="1918" t="s">
        <v>21117</v>
      </c>
      <c r="D410" s="1919"/>
      <c r="E410" s="1918" t="s">
        <v>21116</v>
      </c>
      <c r="F410" s="1920"/>
      <c r="G410" s="1920"/>
      <c r="H410" s="1920"/>
      <c r="I410" s="1919"/>
      <c r="J410" s="1918" t="s">
        <v>21115</v>
      </c>
      <c r="K410" s="1920"/>
      <c r="L410" s="1919"/>
      <c r="M410" s="1924" t="s">
        <v>21114</v>
      </c>
      <c r="N410" s="1924" t="s">
        <v>21113</v>
      </c>
    </row>
    <row r="411" spans="1:19" s="508" customFormat="1" ht="49.5" thickBot="1" x14ac:dyDescent="0.25">
      <c r="A411" s="511" t="s">
        <v>1212</v>
      </c>
      <c r="B411" s="516" t="s">
        <v>2084</v>
      </c>
      <c r="C411" s="510" t="s">
        <v>21112</v>
      </c>
      <c r="D411" s="515" t="s">
        <v>21111</v>
      </c>
      <c r="E411" s="511" t="s">
        <v>21110</v>
      </c>
      <c r="F411" s="514" t="s">
        <v>21109</v>
      </c>
      <c r="G411" s="513" t="s">
        <v>21108</v>
      </c>
      <c r="H411" s="513" t="s">
        <v>21107</v>
      </c>
      <c r="I411" s="512" t="s">
        <v>21106</v>
      </c>
      <c r="J411" s="511" t="s">
        <v>21105</v>
      </c>
      <c r="K411" s="510" t="s">
        <v>21104</v>
      </c>
      <c r="L411" s="509" t="s">
        <v>21103</v>
      </c>
      <c r="M411" s="1925"/>
      <c r="N411" s="1925"/>
    </row>
    <row r="412" spans="1:19" ht="101.25" x14ac:dyDescent="0.2">
      <c r="A412" s="507" t="s">
        <v>21238</v>
      </c>
      <c r="B412" s="506" t="s">
        <v>6188</v>
      </c>
      <c r="C412" s="505" t="s">
        <v>21293</v>
      </c>
      <c r="D412" s="504" t="s">
        <v>21292</v>
      </c>
      <c r="E412" s="503" t="s">
        <v>21235</v>
      </c>
      <c r="F412" s="502" t="s">
        <v>21291</v>
      </c>
      <c r="G412" s="502">
        <v>160</v>
      </c>
      <c r="H412" s="501" t="s">
        <v>21234</v>
      </c>
      <c r="I412" s="500"/>
      <c r="J412" s="499" t="s">
        <v>21290</v>
      </c>
      <c r="K412" s="498">
        <v>2400</v>
      </c>
      <c r="L412" s="497" t="s">
        <v>21232</v>
      </c>
      <c r="M412" s="496">
        <v>28800</v>
      </c>
      <c r="N412" s="496">
        <v>14400</v>
      </c>
    </row>
    <row r="413" spans="1:19" ht="56.25" x14ac:dyDescent="0.2">
      <c r="A413" s="507" t="s">
        <v>21238</v>
      </c>
      <c r="B413" s="506" t="s">
        <v>6188</v>
      </c>
      <c r="C413" s="505" t="s">
        <v>21289</v>
      </c>
      <c r="D413" s="504" t="s">
        <v>21288</v>
      </c>
      <c r="E413" s="503" t="s">
        <v>21235</v>
      </c>
      <c r="F413" s="502">
        <v>11151124</v>
      </c>
      <c r="G413" s="502">
        <v>118.04</v>
      </c>
      <c r="H413" s="501" t="s">
        <v>21234</v>
      </c>
      <c r="I413" s="500"/>
      <c r="J413" s="499" t="s">
        <v>21287</v>
      </c>
      <c r="K413" s="498">
        <v>4000</v>
      </c>
      <c r="L413" s="497" t="s">
        <v>21232</v>
      </c>
      <c r="M413" s="496">
        <v>48000</v>
      </c>
      <c r="N413" s="496">
        <v>28000</v>
      </c>
    </row>
    <row r="414" spans="1:19" ht="45" x14ac:dyDescent="0.2">
      <c r="A414" s="507" t="s">
        <v>21238</v>
      </c>
      <c r="B414" s="506" t="s">
        <v>6188</v>
      </c>
      <c r="C414" s="505" t="s">
        <v>21286</v>
      </c>
      <c r="D414" s="504" t="s">
        <v>21285</v>
      </c>
      <c r="E414" s="503" t="s">
        <v>21235</v>
      </c>
      <c r="F414" s="502" t="s">
        <v>21284</v>
      </c>
      <c r="G414" s="502">
        <v>200</v>
      </c>
      <c r="H414" s="501" t="s">
        <v>21234</v>
      </c>
      <c r="I414" s="500"/>
      <c r="J414" s="499" t="s">
        <v>21283</v>
      </c>
      <c r="K414" s="498">
        <v>3360</v>
      </c>
      <c r="L414" s="497" t="s">
        <v>21232</v>
      </c>
      <c r="M414" s="496">
        <v>40320</v>
      </c>
      <c r="N414" s="496">
        <v>23520</v>
      </c>
    </row>
    <row r="415" spans="1:19" ht="67.5" x14ac:dyDescent="0.2">
      <c r="A415" s="507" t="s">
        <v>21238</v>
      </c>
      <c r="B415" s="506" t="s">
        <v>6188</v>
      </c>
      <c r="C415" s="505" t="s">
        <v>21282</v>
      </c>
      <c r="D415" s="504" t="s">
        <v>21281</v>
      </c>
      <c r="E415" s="503" t="s">
        <v>21235</v>
      </c>
      <c r="F415" s="502" t="s">
        <v>21280</v>
      </c>
      <c r="G415" s="502">
        <v>162</v>
      </c>
      <c r="H415" s="501" t="s">
        <v>21234</v>
      </c>
      <c r="I415" s="500"/>
      <c r="J415" s="499" t="s">
        <v>21279</v>
      </c>
      <c r="K415" s="498">
        <v>3708.33</v>
      </c>
      <c r="L415" s="497" t="s">
        <v>21232</v>
      </c>
      <c r="M415" s="496">
        <v>44499.96</v>
      </c>
      <c r="N415" s="496">
        <v>25958.39</v>
      </c>
    </row>
    <row r="416" spans="1:19" ht="56.25" x14ac:dyDescent="0.2">
      <c r="A416" s="507" t="s">
        <v>21238</v>
      </c>
      <c r="B416" s="506" t="s">
        <v>6188</v>
      </c>
      <c r="C416" s="505" t="s">
        <v>21278</v>
      </c>
      <c r="D416" s="504" t="s">
        <v>21277</v>
      </c>
      <c r="E416" s="503" t="s">
        <v>21235</v>
      </c>
      <c r="F416" s="502" t="s">
        <v>21276</v>
      </c>
      <c r="G416" s="502">
        <v>189.14</v>
      </c>
      <c r="H416" s="501" t="s">
        <v>21234</v>
      </c>
      <c r="I416" s="500"/>
      <c r="J416" s="499" t="s">
        <v>21275</v>
      </c>
      <c r="K416" s="498">
        <v>4000</v>
      </c>
      <c r="L416" s="497" t="s">
        <v>21232</v>
      </c>
      <c r="M416" s="496">
        <v>48000</v>
      </c>
      <c r="N416" s="496">
        <v>24000</v>
      </c>
    </row>
    <row r="417" spans="1:16" ht="56.25" x14ac:dyDescent="0.2">
      <c r="A417" s="507" t="s">
        <v>21238</v>
      </c>
      <c r="B417" s="506" t="s">
        <v>6188</v>
      </c>
      <c r="C417" s="505" t="s">
        <v>21274</v>
      </c>
      <c r="D417" s="504" t="s">
        <v>21273</v>
      </c>
      <c r="E417" s="503" t="s">
        <v>21235</v>
      </c>
      <c r="F417" s="502" t="s">
        <v>21272</v>
      </c>
      <c r="G417" s="502">
        <v>162.11000000000001</v>
      </c>
      <c r="H417" s="501" t="s">
        <v>21234</v>
      </c>
      <c r="I417" s="500"/>
      <c r="J417" s="499" t="s">
        <v>21271</v>
      </c>
      <c r="K417" s="498">
        <v>4300</v>
      </c>
      <c r="L417" s="497" t="s">
        <v>21232</v>
      </c>
      <c r="M417" s="496">
        <v>51600</v>
      </c>
      <c r="N417" s="496">
        <v>25800</v>
      </c>
    </row>
    <row r="418" spans="1:16" ht="56.25" x14ac:dyDescent="0.2">
      <c r="A418" s="507" t="s">
        <v>21238</v>
      </c>
      <c r="B418" s="506" t="s">
        <v>6188</v>
      </c>
      <c r="C418" s="505" t="s">
        <v>21270</v>
      </c>
      <c r="D418" s="504" t="s">
        <v>21269</v>
      </c>
      <c r="E418" s="503" t="s">
        <v>21235</v>
      </c>
      <c r="F418" s="502" t="s">
        <v>21268</v>
      </c>
      <c r="G418" s="502">
        <v>155</v>
      </c>
      <c r="H418" s="501" t="s">
        <v>21234</v>
      </c>
      <c r="I418" s="500"/>
      <c r="J418" s="499" t="s">
        <v>21267</v>
      </c>
      <c r="K418" s="498">
        <v>5000</v>
      </c>
      <c r="L418" s="497" t="s">
        <v>21232</v>
      </c>
      <c r="M418" s="496">
        <v>60000</v>
      </c>
      <c r="N418" s="496">
        <v>30000</v>
      </c>
    </row>
    <row r="419" spans="1:16" ht="78.75" x14ac:dyDescent="0.2">
      <c r="A419" s="507" t="s">
        <v>21238</v>
      </c>
      <c r="B419" s="506" t="s">
        <v>6188</v>
      </c>
      <c r="C419" s="505" t="s">
        <v>21266</v>
      </c>
      <c r="D419" s="504" t="s">
        <v>21265</v>
      </c>
      <c r="E419" s="503" t="s">
        <v>21235</v>
      </c>
      <c r="F419" s="502" t="s">
        <v>21264</v>
      </c>
      <c r="G419" s="502">
        <v>300</v>
      </c>
      <c r="H419" s="501" t="s">
        <v>21234</v>
      </c>
      <c r="I419" s="500"/>
      <c r="J419" s="499" t="s">
        <v>21263</v>
      </c>
      <c r="K419" s="498">
        <v>4067.16</v>
      </c>
      <c r="L419" s="497" t="s">
        <v>21232</v>
      </c>
      <c r="M419" s="496">
        <v>48805.919999999998</v>
      </c>
      <c r="N419" s="496">
        <v>28470.12</v>
      </c>
    </row>
    <row r="420" spans="1:16" ht="45" x14ac:dyDescent="0.2">
      <c r="A420" s="507" t="s">
        <v>21238</v>
      </c>
      <c r="B420" s="506" t="s">
        <v>6188</v>
      </c>
      <c r="C420" s="505" t="s">
        <v>21262</v>
      </c>
      <c r="D420" s="504" t="s">
        <v>21261</v>
      </c>
      <c r="E420" s="503" t="s">
        <v>21235</v>
      </c>
      <c r="F420" s="502" t="s">
        <v>21260</v>
      </c>
      <c r="G420" s="502">
        <v>160</v>
      </c>
      <c r="H420" s="501" t="s">
        <v>21234</v>
      </c>
      <c r="I420" s="500"/>
      <c r="J420" s="499" t="s">
        <v>21259</v>
      </c>
      <c r="K420" s="498">
        <v>4500</v>
      </c>
      <c r="L420" s="497" t="s">
        <v>21232</v>
      </c>
      <c r="M420" s="496">
        <v>58500</v>
      </c>
      <c r="N420" s="496">
        <v>27000</v>
      </c>
    </row>
    <row r="421" spans="1:16" ht="45" x14ac:dyDescent="0.2">
      <c r="A421" s="507" t="s">
        <v>21238</v>
      </c>
      <c r="B421" s="506" t="s">
        <v>6188</v>
      </c>
      <c r="C421" s="505" t="s">
        <v>21258</v>
      </c>
      <c r="D421" s="504" t="s">
        <v>21257</v>
      </c>
      <c r="E421" s="503" t="s">
        <v>21235</v>
      </c>
      <c r="F421" s="502" t="s">
        <v>21256</v>
      </c>
      <c r="G421" s="502">
        <v>325.26</v>
      </c>
      <c r="H421" s="501" t="s">
        <v>21234</v>
      </c>
      <c r="I421" s="500"/>
      <c r="J421" s="499" t="s">
        <v>21255</v>
      </c>
      <c r="K421" s="498">
        <v>4000</v>
      </c>
      <c r="L421" s="497" t="s">
        <v>21232</v>
      </c>
      <c r="M421" s="496">
        <v>48000</v>
      </c>
      <c r="N421" s="496">
        <v>28000</v>
      </c>
    </row>
    <row r="422" spans="1:16" ht="90" x14ac:dyDescent="0.2">
      <c r="A422" s="507" t="s">
        <v>21238</v>
      </c>
      <c r="B422" s="506" t="s">
        <v>6188</v>
      </c>
      <c r="C422" s="505" t="s">
        <v>21254</v>
      </c>
      <c r="D422" s="504" t="s">
        <v>21253</v>
      </c>
      <c r="E422" s="503" t="s">
        <v>21235</v>
      </c>
      <c r="F422" s="502" t="s">
        <v>21252</v>
      </c>
      <c r="G422" s="502">
        <v>234.1</v>
      </c>
      <c r="H422" s="501" t="s">
        <v>21234</v>
      </c>
      <c r="I422" s="500"/>
      <c r="J422" s="499" t="s">
        <v>21251</v>
      </c>
      <c r="K422" s="498">
        <v>3500</v>
      </c>
      <c r="L422" s="497" t="s">
        <v>21232</v>
      </c>
      <c r="M422" s="496">
        <v>42000</v>
      </c>
      <c r="N422" s="496">
        <v>0</v>
      </c>
    </row>
    <row r="423" spans="1:16" ht="56.25" x14ac:dyDescent="0.2">
      <c r="A423" s="507" t="s">
        <v>21238</v>
      </c>
      <c r="B423" s="506" t="s">
        <v>6188</v>
      </c>
      <c r="C423" s="505" t="s">
        <v>21250</v>
      </c>
      <c r="D423" s="504" t="s">
        <v>21249</v>
      </c>
      <c r="E423" s="503" t="s">
        <v>21235</v>
      </c>
      <c r="F423" s="502" t="s">
        <v>21248</v>
      </c>
      <c r="G423" s="502">
        <v>102.03</v>
      </c>
      <c r="H423" s="501" t="s">
        <v>21234</v>
      </c>
      <c r="I423" s="500"/>
      <c r="J423" s="499" t="s">
        <v>21247</v>
      </c>
      <c r="K423" s="498">
        <v>4800</v>
      </c>
      <c r="L423" s="497" t="s">
        <v>21232</v>
      </c>
      <c r="M423" s="496">
        <v>57600</v>
      </c>
      <c r="N423" s="496">
        <v>24000</v>
      </c>
    </row>
    <row r="424" spans="1:16" ht="56.25" x14ac:dyDescent="0.2">
      <c r="A424" s="507" t="s">
        <v>21238</v>
      </c>
      <c r="B424" s="506" t="s">
        <v>6188</v>
      </c>
      <c r="C424" s="505" t="s">
        <v>21246</v>
      </c>
      <c r="D424" s="504" t="s">
        <v>21245</v>
      </c>
      <c r="E424" s="503" t="s">
        <v>21235</v>
      </c>
      <c r="F424" s="502" t="s">
        <v>21244</v>
      </c>
      <c r="G424" s="502">
        <v>73.22</v>
      </c>
      <c r="H424" s="501" t="s">
        <v>21234</v>
      </c>
      <c r="I424" s="500"/>
      <c r="J424" s="499" t="s">
        <v>21243</v>
      </c>
      <c r="K424" s="498">
        <v>5500</v>
      </c>
      <c r="L424" s="497" t="s">
        <v>21232</v>
      </c>
      <c r="M424" s="496">
        <v>66000</v>
      </c>
      <c r="N424" s="496">
        <v>38500</v>
      </c>
    </row>
    <row r="425" spans="1:16" ht="45" x14ac:dyDescent="0.2">
      <c r="A425" s="507" t="s">
        <v>21238</v>
      </c>
      <c r="B425" s="506" t="s">
        <v>6188</v>
      </c>
      <c r="C425" s="505" t="s">
        <v>21242</v>
      </c>
      <c r="D425" s="504" t="s">
        <v>21241</v>
      </c>
      <c r="E425" s="503" t="s">
        <v>21235</v>
      </c>
      <c r="F425" s="502" t="s">
        <v>21240</v>
      </c>
      <c r="G425" s="502">
        <v>243.81</v>
      </c>
      <c r="H425" s="501" t="s">
        <v>21234</v>
      </c>
      <c r="I425" s="500"/>
      <c r="J425" s="499" t="s">
        <v>21239</v>
      </c>
      <c r="K425" s="498">
        <v>6000</v>
      </c>
      <c r="L425" s="497" t="s">
        <v>21232</v>
      </c>
      <c r="M425" s="496">
        <v>72000</v>
      </c>
      <c r="N425" s="496">
        <v>36000</v>
      </c>
    </row>
    <row r="426" spans="1:16" ht="45.75" thickBot="1" x14ac:dyDescent="0.25">
      <c r="A426" s="507" t="s">
        <v>21238</v>
      </c>
      <c r="B426" s="506" t="s">
        <v>6188</v>
      </c>
      <c r="C426" s="505" t="s">
        <v>21237</v>
      </c>
      <c r="D426" s="504" t="s">
        <v>21236</v>
      </c>
      <c r="E426" s="503" t="s">
        <v>21235</v>
      </c>
      <c r="F426" s="502">
        <v>11018747</v>
      </c>
      <c r="G426" s="502">
        <v>153.85</v>
      </c>
      <c r="H426" s="501" t="s">
        <v>21234</v>
      </c>
      <c r="I426" s="500"/>
      <c r="J426" s="499" t="s">
        <v>21233</v>
      </c>
      <c r="K426" s="498">
        <v>5000</v>
      </c>
      <c r="L426" s="497" t="s">
        <v>21232</v>
      </c>
      <c r="M426" s="496">
        <v>0</v>
      </c>
      <c r="N426" s="496">
        <v>10000</v>
      </c>
    </row>
    <row r="427" spans="1:16" ht="12.75" thickBot="1" x14ac:dyDescent="0.25">
      <c r="A427" s="552"/>
      <c r="B427" s="551"/>
      <c r="C427" s="549"/>
      <c r="D427" s="550"/>
      <c r="E427" s="550"/>
      <c r="F427" s="549"/>
      <c r="G427" s="549"/>
      <c r="H427" s="549"/>
      <c r="I427" s="549"/>
      <c r="J427" s="549"/>
      <c r="K427" s="548">
        <f>SUM(K412:K426)</f>
        <v>64135.490000000005</v>
      </c>
      <c r="L427" s="494" t="s">
        <v>2049</v>
      </c>
      <c r="M427" s="548">
        <f>SUM(M412:M426)</f>
        <v>714125.87999999989</v>
      </c>
      <c r="N427" s="547">
        <f>SUM(N412:N426)</f>
        <v>363648.51</v>
      </c>
    </row>
    <row r="428" spans="1:16" x14ac:dyDescent="0.2">
      <c r="A428" s="478" t="s">
        <v>21093</v>
      </c>
      <c r="F428" s="478"/>
      <c r="G428" s="480"/>
      <c r="J428" s="478"/>
      <c r="M428" s="541"/>
      <c r="N428" s="541"/>
    </row>
    <row r="429" spans="1:16" x14ac:dyDescent="0.2">
      <c r="M429" s="541"/>
      <c r="N429" s="541"/>
    </row>
    <row r="430" spans="1:16" s="526" customFormat="1" ht="15.75" x14ac:dyDescent="0.25">
      <c r="A430" s="281" t="s">
        <v>2046</v>
      </c>
      <c r="B430" s="533"/>
      <c r="C430" s="530"/>
      <c r="D430" s="530"/>
      <c r="E430" s="532"/>
      <c r="F430" s="531"/>
      <c r="G430" s="530"/>
      <c r="H430" s="530"/>
      <c r="I430" s="530"/>
      <c r="J430" s="530"/>
      <c r="K430" s="528"/>
      <c r="L430" s="528"/>
      <c r="M430" s="529"/>
      <c r="N430" s="528"/>
    </row>
    <row r="431" spans="1:16" s="520" customFormat="1" ht="15.75" x14ac:dyDescent="0.2">
      <c r="A431" s="281" t="s">
        <v>2045</v>
      </c>
      <c r="B431" s="533"/>
      <c r="C431" s="530"/>
      <c r="D431" s="530"/>
      <c r="E431" s="532"/>
      <c r="F431" s="531"/>
      <c r="G431" s="530"/>
      <c r="H431" s="530"/>
      <c r="I431" s="530"/>
      <c r="J431" s="530"/>
      <c r="K431" s="528"/>
      <c r="L431" s="528"/>
      <c r="M431" s="529"/>
      <c r="N431" s="528"/>
      <c r="O431" s="521"/>
      <c r="P431" s="521"/>
    </row>
    <row r="432" spans="1:16" s="520" customFormat="1" ht="20.100000000000001" customHeight="1" x14ac:dyDescent="0.2">
      <c r="A432" s="1902" t="s">
        <v>21121</v>
      </c>
      <c r="B432" s="1902"/>
      <c r="C432" s="1902"/>
      <c r="D432" s="1902"/>
      <c r="E432" s="1902"/>
      <c r="F432" s="1902"/>
      <c r="G432" s="1902"/>
      <c r="H432" s="1902"/>
      <c r="I432" s="1902"/>
      <c r="J432" s="1902"/>
      <c r="K432" s="1902"/>
      <c r="L432" s="1902"/>
      <c r="M432" s="1902"/>
      <c r="N432" s="1902"/>
      <c r="O432" s="521"/>
      <c r="P432" s="521"/>
    </row>
    <row r="433" spans="1:19" s="520" customFormat="1" ht="20.100000000000001" customHeight="1" x14ac:dyDescent="0.2">
      <c r="A433" s="21"/>
      <c r="B433" s="21"/>
      <c r="C433" s="21"/>
      <c r="D433" s="21"/>
      <c r="E433" s="21"/>
      <c r="F433" s="21"/>
      <c r="G433" s="21"/>
      <c r="H433" s="21"/>
      <c r="I433" s="21"/>
      <c r="J433" s="21"/>
      <c r="K433" s="21"/>
      <c r="L433" s="21"/>
      <c r="M433" s="21"/>
      <c r="N433" s="21"/>
      <c r="O433" s="521"/>
      <c r="P433" s="521"/>
    </row>
    <row r="434" spans="1:19" s="520" customFormat="1" ht="20.100000000000001" customHeight="1" x14ac:dyDescent="0.2">
      <c r="A434" s="1903" t="s">
        <v>2089</v>
      </c>
      <c r="B434" s="1903"/>
      <c r="C434" s="1903"/>
      <c r="D434" s="1903"/>
      <c r="E434" s="1903"/>
      <c r="F434" s="1903"/>
      <c r="G434" s="1903"/>
      <c r="H434" s="1903"/>
      <c r="I434" s="1903"/>
      <c r="J434" s="1903"/>
      <c r="K434" s="1903"/>
      <c r="L434" s="1903"/>
      <c r="M434" s="1903"/>
      <c r="N434" s="1903"/>
      <c r="O434" s="521"/>
      <c r="P434" s="521"/>
    </row>
    <row r="435" spans="1:19" s="520" customFormat="1" ht="20.100000000000001" customHeight="1" x14ac:dyDescent="0.2">
      <c r="A435" s="274"/>
      <c r="B435" s="18"/>
      <c r="C435" s="18"/>
      <c r="D435" s="18"/>
      <c r="E435" s="525"/>
      <c r="F435" s="18"/>
      <c r="G435" s="18"/>
      <c r="H435" s="272"/>
      <c r="I435" s="18"/>
      <c r="J435" s="524"/>
      <c r="K435" s="523"/>
      <c r="L435" s="18"/>
      <c r="M435" s="523"/>
      <c r="N435" s="523"/>
      <c r="O435" s="521"/>
      <c r="P435" s="521"/>
    </row>
    <row r="436" spans="1:19" s="520" customFormat="1" ht="20.100000000000001" customHeight="1" x14ac:dyDescent="0.2">
      <c r="A436" s="1708" t="s">
        <v>21120</v>
      </c>
      <c r="B436" s="1708"/>
      <c r="C436" s="1708"/>
      <c r="D436" s="1708"/>
      <c r="E436" s="1708"/>
      <c r="F436" s="1708"/>
      <c r="G436" s="1708"/>
      <c r="H436" s="1708"/>
      <c r="I436" s="1708"/>
      <c r="J436" s="1708"/>
      <c r="K436" s="1708"/>
      <c r="L436" s="1708"/>
      <c r="M436" s="1708"/>
      <c r="N436" s="1708"/>
      <c r="O436" s="521"/>
      <c r="P436" s="521"/>
    </row>
    <row r="437" spans="1:19" s="520" customFormat="1" ht="9" customHeight="1" x14ac:dyDescent="0.2">
      <c r="A437" s="274"/>
      <c r="B437" s="274"/>
      <c r="C437" s="274"/>
      <c r="D437" s="274"/>
      <c r="E437" s="274"/>
      <c r="F437" s="274"/>
      <c r="G437" s="274"/>
      <c r="H437" s="274"/>
      <c r="I437" s="274"/>
      <c r="J437" s="274"/>
      <c r="K437" s="274"/>
      <c r="L437" s="274"/>
      <c r="M437" s="274"/>
      <c r="N437" s="274"/>
      <c r="O437" s="521"/>
      <c r="P437" s="521"/>
    </row>
    <row r="438" spans="1:19" ht="12.75" x14ac:dyDescent="0.2">
      <c r="A438" s="269" t="s">
        <v>2087</v>
      </c>
      <c r="B438" s="268" t="s">
        <v>2257</v>
      </c>
      <c r="C438" s="479"/>
      <c r="D438" s="519"/>
      <c r="E438" s="519"/>
      <c r="F438" s="519"/>
      <c r="G438" s="519"/>
      <c r="H438" s="518"/>
      <c r="I438" s="518"/>
      <c r="J438" s="519"/>
      <c r="K438" s="518"/>
      <c r="L438" s="518"/>
      <c r="M438" s="518"/>
      <c r="N438" s="518"/>
      <c r="O438" s="518"/>
      <c r="P438" s="518"/>
      <c r="Q438" s="518"/>
      <c r="R438" s="518"/>
      <c r="S438" s="518"/>
    </row>
    <row r="439" spans="1:19" ht="7.5" customHeight="1" thickBot="1" x14ac:dyDescent="0.25">
      <c r="A439" s="269"/>
      <c r="B439" s="269"/>
      <c r="C439" s="479"/>
      <c r="D439" s="275"/>
      <c r="E439" s="275"/>
      <c r="F439" s="275"/>
      <c r="G439" s="275"/>
      <c r="H439" s="266"/>
      <c r="I439" s="266"/>
      <c r="J439" s="275"/>
      <c r="K439" s="266"/>
      <c r="L439" s="266"/>
      <c r="M439" s="266"/>
      <c r="N439" s="266"/>
      <c r="O439" s="266"/>
      <c r="P439" s="266"/>
      <c r="Q439" s="266"/>
      <c r="R439" s="266"/>
      <c r="S439" s="266"/>
    </row>
    <row r="440" spans="1:19" s="517" customFormat="1" ht="12.75" customHeight="1" thickBot="1" x14ac:dyDescent="0.25">
      <c r="A440" s="1918" t="s">
        <v>21118</v>
      </c>
      <c r="B440" s="1919"/>
      <c r="C440" s="1918" t="s">
        <v>21117</v>
      </c>
      <c r="D440" s="1919"/>
      <c r="E440" s="1918" t="s">
        <v>21116</v>
      </c>
      <c r="F440" s="1920"/>
      <c r="G440" s="1920"/>
      <c r="H440" s="1920"/>
      <c r="I440" s="1919"/>
      <c r="J440" s="1918" t="s">
        <v>21115</v>
      </c>
      <c r="K440" s="1920"/>
      <c r="L440" s="1919"/>
      <c r="M440" s="1924" t="s">
        <v>21114</v>
      </c>
      <c r="N440" s="1924" t="s">
        <v>21113</v>
      </c>
    </row>
    <row r="441" spans="1:19" s="508" customFormat="1" ht="49.5" thickBot="1" x14ac:dyDescent="0.25">
      <c r="A441" s="511" t="s">
        <v>1212</v>
      </c>
      <c r="B441" s="516" t="s">
        <v>2084</v>
      </c>
      <c r="C441" s="510" t="s">
        <v>21112</v>
      </c>
      <c r="D441" s="515" t="s">
        <v>21111</v>
      </c>
      <c r="E441" s="511" t="s">
        <v>21110</v>
      </c>
      <c r="F441" s="514" t="s">
        <v>21109</v>
      </c>
      <c r="G441" s="513" t="s">
        <v>21108</v>
      </c>
      <c r="H441" s="513" t="s">
        <v>21107</v>
      </c>
      <c r="I441" s="512" t="s">
        <v>21106</v>
      </c>
      <c r="J441" s="511" t="s">
        <v>21105</v>
      </c>
      <c r="K441" s="510" t="s">
        <v>21104</v>
      </c>
      <c r="L441" s="509" t="s">
        <v>21103</v>
      </c>
      <c r="M441" s="1925"/>
      <c r="N441" s="1925"/>
    </row>
    <row r="442" spans="1:19" ht="45" x14ac:dyDescent="0.2">
      <c r="A442" s="507" t="s">
        <v>21129</v>
      </c>
      <c r="B442" s="506" t="s">
        <v>3527</v>
      </c>
      <c r="C442" s="545" t="s">
        <v>21231</v>
      </c>
      <c r="D442" s="546" t="s">
        <v>21230</v>
      </c>
      <c r="E442" s="503" t="s">
        <v>21126</v>
      </c>
      <c r="F442" s="502">
        <v>40006641</v>
      </c>
      <c r="G442" s="502">
        <v>305.72000000000003</v>
      </c>
      <c r="H442" s="502" t="s">
        <v>3</v>
      </c>
      <c r="I442" s="500" t="s">
        <v>21229</v>
      </c>
      <c r="J442" s="499">
        <v>44266</v>
      </c>
      <c r="K442" s="544">
        <v>3200</v>
      </c>
      <c r="L442" s="497" t="s">
        <v>21122</v>
      </c>
      <c r="M442" s="496">
        <v>38400</v>
      </c>
      <c r="N442" s="496">
        <v>6827</v>
      </c>
    </row>
    <row r="443" spans="1:19" ht="45" x14ac:dyDescent="0.2">
      <c r="A443" s="507" t="s">
        <v>21129</v>
      </c>
      <c r="B443" s="506" t="s">
        <v>3527</v>
      </c>
      <c r="C443" s="545" t="s">
        <v>21228</v>
      </c>
      <c r="D443" s="546">
        <v>15345382</v>
      </c>
      <c r="E443" s="503" t="s">
        <v>21171</v>
      </c>
      <c r="F443" s="502">
        <v>90159453</v>
      </c>
      <c r="G443" s="502">
        <v>110</v>
      </c>
      <c r="H443" s="502" t="s">
        <v>3</v>
      </c>
      <c r="I443" s="500" t="s">
        <v>21227</v>
      </c>
      <c r="J443" s="499">
        <v>44280</v>
      </c>
      <c r="K443" s="544">
        <v>3150</v>
      </c>
      <c r="L443" s="497" t="s">
        <v>21122</v>
      </c>
      <c r="M443" s="496">
        <v>37800</v>
      </c>
      <c r="N443" s="496">
        <v>8715</v>
      </c>
    </row>
    <row r="444" spans="1:19" ht="33.75" x14ac:dyDescent="0.2">
      <c r="A444" s="507" t="s">
        <v>21129</v>
      </c>
      <c r="B444" s="506" t="s">
        <v>3527</v>
      </c>
      <c r="C444" s="545" t="s">
        <v>21226</v>
      </c>
      <c r="D444" s="546">
        <v>213349</v>
      </c>
      <c r="E444" s="503" t="s">
        <v>21126</v>
      </c>
      <c r="F444" s="502">
        <v>2003084</v>
      </c>
      <c r="G444" s="502">
        <v>150.30000000000001</v>
      </c>
      <c r="H444" s="502" t="s">
        <v>3</v>
      </c>
      <c r="I444" s="500" t="s">
        <v>21225</v>
      </c>
      <c r="J444" s="499">
        <v>44266</v>
      </c>
      <c r="K444" s="544">
        <v>4191.62</v>
      </c>
      <c r="L444" s="497" t="s">
        <v>21122</v>
      </c>
      <c r="M444" s="496">
        <v>50299.44</v>
      </c>
      <c r="N444" s="496">
        <v>9640.73</v>
      </c>
    </row>
    <row r="445" spans="1:19" ht="56.25" x14ac:dyDescent="0.2">
      <c r="A445" s="507" t="s">
        <v>21129</v>
      </c>
      <c r="B445" s="506" t="s">
        <v>3527</v>
      </c>
      <c r="C445" s="545" t="s">
        <v>21223</v>
      </c>
      <c r="D445" s="546">
        <v>20100194431</v>
      </c>
      <c r="E445" s="503" t="s">
        <v>21126</v>
      </c>
      <c r="F445" s="502">
        <v>43445588</v>
      </c>
      <c r="G445" s="502">
        <v>320</v>
      </c>
      <c r="H445" s="502" t="s">
        <v>3</v>
      </c>
      <c r="I445" s="500" t="s">
        <v>21224</v>
      </c>
      <c r="J445" s="499">
        <v>44273</v>
      </c>
      <c r="K445" s="544">
        <v>6726</v>
      </c>
      <c r="L445" s="497" t="s">
        <v>21122</v>
      </c>
      <c r="M445" s="496">
        <f>73013.2+6824.8</f>
        <v>79838</v>
      </c>
      <c r="N445" s="496">
        <v>13803.5</v>
      </c>
    </row>
    <row r="446" spans="1:19" ht="67.5" x14ac:dyDescent="0.2">
      <c r="A446" s="507" t="s">
        <v>21129</v>
      </c>
      <c r="B446" s="506" t="s">
        <v>3527</v>
      </c>
      <c r="C446" s="545" t="s">
        <v>21223</v>
      </c>
      <c r="D446" s="546">
        <v>20100194431</v>
      </c>
      <c r="E446" s="503" t="s">
        <v>21126</v>
      </c>
      <c r="F446" s="502">
        <v>43445588</v>
      </c>
      <c r="G446" s="502">
        <v>320</v>
      </c>
      <c r="H446" s="502" t="s">
        <v>3</v>
      </c>
      <c r="I446" s="500" t="s">
        <v>21222</v>
      </c>
      <c r="J446" s="499">
        <v>44273</v>
      </c>
      <c r="K446" s="544">
        <v>15930</v>
      </c>
      <c r="L446" s="497" t="s">
        <v>21122</v>
      </c>
      <c r="M446" s="496">
        <f>172912.5+16164</f>
        <v>189076.5</v>
      </c>
      <c r="N446" s="496">
        <v>32692.5</v>
      </c>
    </row>
    <row r="447" spans="1:19" ht="45" x14ac:dyDescent="0.2">
      <c r="A447" s="507" t="s">
        <v>21129</v>
      </c>
      <c r="B447" s="506" t="s">
        <v>3527</v>
      </c>
      <c r="C447" s="545" t="s">
        <v>21221</v>
      </c>
      <c r="D447" s="546" t="s">
        <v>21220</v>
      </c>
      <c r="E447" s="503" t="s">
        <v>21126</v>
      </c>
      <c r="F447" s="502">
        <v>5012060</v>
      </c>
      <c r="G447" s="502">
        <v>117.47</v>
      </c>
      <c r="H447" s="502" t="s">
        <v>3</v>
      </c>
      <c r="I447" s="500" t="s">
        <v>21219</v>
      </c>
      <c r="J447" s="499">
        <v>44266</v>
      </c>
      <c r="K447" s="544">
        <v>1825.75</v>
      </c>
      <c r="L447" s="497" t="s">
        <v>21122</v>
      </c>
      <c r="M447" s="496">
        <v>21909</v>
      </c>
      <c r="N447" s="496">
        <v>4260.08</v>
      </c>
    </row>
    <row r="448" spans="1:19" ht="33.75" x14ac:dyDescent="0.2">
      <c r="A448" s="507" t="s">
        <v>21129</v>
      </c>
      <c r="B448" s="506" t="s">
        <v>3527</v>
      </c>
      <c r="C448" s="545" t="s">
        <v>21218</v>
      </c>
      <c r="D448" s="546" t="s">
        <v>21217</v>
      </c>
      <c r="E448" s="503" t="s">
        <v>21126</v>
      </c>
      <c r="F448" s="502">
        <v>5014604</v>
      </c>
      <c r="G448" s="502">
        <v>143.88</v>
      </c>
      <c r="H448" s="502" t="s">
        <v>3</v>
      </c>
      <c r="I448" s="500" t="s">
        <v>21216</v>
      </c>
      <c r="J448" s="499">
        <v>44280</v>
      </c>
      <c r="K448" s="544">
        <v>3179.59</v>
      </c>
      <c r="L448" s="497" t="s">
        <v>21122</v>
      </c>
      <c r="M448" s="496">
        <v>38155.08</v>
      </c>
      <c r="N448" s="496">
        <v>8902.85</v>
      </c>
    </row>
    <row r="449" spans="1:14" ht="45" x14ac:dyDescent="0.2">
      <c r="A449" s="507" t="s">
        <v>21129</v>
      </c>
      <c r="B449" s="506" t="s">
        <v>3527</v>
      </c>
      <c r="C449" s="545" t="s">
        <v>21215</v>
      </c>
      <c r="D449" s="546" t="s">
        <v>21214</v>
      </c>
      <c r="E449" s="503" t="s">
        <v>21126</v>
      </c>
      <c r="F449" s="502">
        <v>11008189</v>
      </c>
      <c r="G449" s="502">
        <v>181.9</v>
      </c>
      <c r="H449" s="502" t="s">
        <v>3</v>
      </c>
      <c r="I449" s="500" t="s">
        <v>21213</v>
      </c>
      <c r="J449" s="499">
        <v>44266</v>
      </c>
      <c r="K449" s="544">
        <v>5365.93</v>
      </c>
      <c r="L449" s="497" t="s">
        <v>21122</v>
      </c>
      <c r="M449" s="496">
        <v>64391.16</v>
      </c>
      <c r="N449" s="496">
        <v>12520.5</v>
      </c>
    </row>
    <row r="450" spans="1:14" ht="33.75" x14ac:dyDescent="0.2">
      <c r="A450" s="507" t="s">
        <v>21129</v>
      </c>
      <c r="B450" s="506" t="s">
        <v>3527</v>
      </c>
      <c r="C450" s="545" t="s">
        <v>21212</v>
      </c>
      <c r="D450" s="546">
        <v>5255998</v>
      </c>
      <c r="E450" s="503" t="s">
        <v>21126</v>
      </c>
      <c r="F450" s="502">
        <v>11002043</v>
      </c>
      <c r="G450" s="502">
        <v>150.22999999999999</v>
      </c>
      <c r="H450" s="502" t="s">
        <v>3</v>
      </c>
      <c r="I450" s="500" t="s">
        <v>21211</v>
      </c>
      <c r="J450" s="499">
        <v>44272</v>
      </c>
      <c r="K450" s="544">
        <v>2946.37</v>
      </c>
      <c r="L450" s="497" t="s">
        <v>21122</v>
      </c>
      <c r="M450" s="496">
        <v>35356.44</v>
      </c>
      <c r="N450" s="496">
        <v>5892.74</v>
      </c>
    </row>
    <row r="451" spans="1:14" ht="56.25" x14ac:dyDescent="0.2">
      <c r="A451" s="507" t="s">
        <v>21129</v>
      </c>
      <c r="B451" s="506" t="s">
        <v>3527</v>
      </c>
      <c r="C451" s="545" t="s">
        <v>21210</v>
      </c>
      <c r="D451" s="546" t="s">
        <v>21209</v>
      </c>
      <c r="E451" s="503" t="s">
        <v>21126</v>
      </c>
      <c r="F451" s="502">
        <v>2001405</v>
      </c>
      <c r="G451" s="502">
        <v>121.36</v>
      </c>
      <c r="H451" s="502" t="s">
        <v>3</v>
      </c>
      <c r="I451" s="500" t="s">
        <v>21208</v>
      </c>
      <c r="J451" s="499">
        <v>44266</v>
      </c>
      <c r="K451" s="544">
        <v>4030.19</v>
      </c>
      <c r="L451" s="497" t="s">
        <v>21122</v>
      </c>
      <c r="M451" s="496">
        <v>47166.54</v>
      </c>
      <c r="N451" s="496">
        <v>9135.09</v>
      </c>
    </row>
    <row r="452" spans="1:14" ht="45" x14ac:dyDescent="0.2">
      <c r="A452" s="507" t="s">
        <v>21129</v>
      </c>
      <c r="B452" s="506" t="s">
        <v>3527</v>
      </c>
      <c r="C452" s="545" t="s">
        <v>21207</v>
      </c>
      <c r="D452" s="546" t="s">
        <v>21206</v>
      </c>
      <c r="E452" s="503" t="s">
        <v>21126</v>
      </c>
      <c r="F452" s="502">
        <v>70096860</v>
      </c>
      <c r="G452" s="502">
        <v>1500.76</v>
      </c>
      <c r="H452" s="502" t="s">
        <v>3</v>
      </c>
      <c r="I452" s="500" t="s">
        <v>21205</v>
      </c>
      <c r="J452" s="499">
        <v>44266</v>
      </c>
      <c r="K452" s="544">
        <v>15703.98</v>
      </c>
      <c r="L452" s="497" t="s">
        <v>21122</v>
      </c>
      <c r="M452" s="496">
        <v>189574.56</v>
      </c>
      <c r="N452" s="496">
        <v>37299.919999999998</v>
      </c>
    </row>
    <row r="453" spans="1:14" ht="45" x14ac:dyDescent="0.2">
      <c r="A453" s="507" t="s">
        <v>21129</v>
      </c>
      <c r="B453" s="506" t="s">
        <v>3527</v>
      </c>
      <c r="C453" s="545" t="s">
        <v>21204</v>
      </c>
      <c r="D453" s="546">
        <v>22965758</v>
      </c>
      <c r="E453" s="503" t="s">
        <v>21126</v>
      </c>
      <c r="F453" s="502">
        <v>5337</v>
      </c>
      <c r="G453" s="502">
        <v>101.09</v>
      </c>
      <c r="H453" s="502" t="s">
        <v>3</v>
      </c>
      <c r="I453" s="500" t="s">
        <v>21203</v>
      </c>
      <c r="J453" s="499">
        <v>44266</v>
      </c>
      <c r="K453" s="544">
        <v>2835.82</v>
      </c>
      <c r="L453" s="497" t="s">
        <v>21122</v>
      </c>
      <c r="M453" s="496">
        <v>34203.870000000003</v>
      </c>
      <c r="N453" s="496">
        <v>4815.76</v>
      </c>
    </row>
    <row r="454" spans="1:14" ht="33.75" x14ac:dyDescent="0.2">
      <c r="A454" s="507" t="s">
        <v>21129</v>
      </c>
      <c r="B454" s="506" t="s">
        <v>3527</v>
      </c>
      <c r="C454" s="545" t="s">
        <v>21202</v>
      </c>
      <c r="D454" s="546">
        <v>31011486</v>
      </c>
      <c r="E454" s="503" t="s">
        <v>21182</v>
      </c>
      <c r="F454" s="502">
        <v>2010449</v>
      </c>
      <c r="G454" s="502">
        <v>114.02</v>
      </c>
      <c r="H454" s="502" t="s">
        <v>3</v>
      </c>
      <c r="I454" s="500" t="s">
        <v>21201</v>
      </c>
      <c r="J454" s="499">
        <v>44266</v>
      </c>
      <c r="K454" s="544">
        <v>2181.81</v>
      </c>
      <c r="L454" s="497" t="s">
        <v>21122</v>
      </c>
      <c r="M454" s="496">
        <v>26172.02</v>
      </c>
      <c r="N454" s="496">
        <v>4935.3</v>
      </c>
    </row>
    <row r="455" spans="1:14" ht="45" x14ac:dyDescent="0.2">
      <c r="A455" s="507" t="s">
        <v>21129</v>
      </c>
      <c r="B455" s="506" t="s">
        <v>3527</v>
      </c>
      <c r="C455" s="545" t="s">
        <v>21200</v>
      </c>
      <c r="D455" s="546">
        <v>32733270</v>
      </c>
      <c r="E455" s="503" t="s">
        <v>21126</v>
      </c>
      <c r="F455" s="502">
        <v>11000394</v>
      </c>
      <c r="G455" s="502">
        <v>402.77</v>
      </c>
      <c r="H455" s="502" t="s">
        <v>3</v>
      </c>
      <c r="I455" s="500" t="s">
        <v>21199</v>
      </c>
      <c r="J455" s="499">
        <v>44265</v>
      </c>
      <c r="K455" s="544">
        <v>10183.870000000001</v>
      </c>
      <c r="L455" s="497" t="s">
        <v>21122</v>
      </c>
      <c r="M455" s="496">
        <v>122206.44</v>
      </c>
      <c r="N455" s="496">
        <v>20367.740000000002</v>
      </c>
    </row>
    <row r="456" spans="1:14" ht="45" x14ac:dyDescent="0.2">
      <c r="A456" s="507" t="s">
        <v>21129</v>
      </c>
      <c r="B456" s="506" t="s">
        <v>3527</v>
      </c>
      <c r="C456" s="545" t="s">
        <v>21198</v>
      </c>
      <c r="D456" s="546">
        <v>26603499</v>
      </c>
      <c r="E456" s="503" t="s">
        <v>21126</v>
      </c>
      <c r="F456" s="502">
        <v>2002731</v>
      </c>
      <c r="G456" s="502">
        <v>260.31</v>
      </c>
      <c r="H456" s="502" t="s">
        <v>3</v>
      </c>
      <c r="I456" s="500" t="s">
        <v>21197</v>
      </c>
      <c r="J456" s="499">
        <v>44266</v>
      </c>
      <c r="K456" s="544">
        <v>2861.11</v>
      </c>
      <c r="L456" s="497" t="s">
        <v>21122</v>
      </c>
      <c r="M456" s="496">
        <v>34333.32</v>
      </c>
      <c r="N456" s="496">
        <v>6675.92</v>
      </c>
    </row>
    <row r="457" spans="1:14" ht="45" x14ac:dyDescent="0.2">
      <c r="A457" s="507" t="s">
        <v>21129</v>
      </c>
      <c r="B457" s="506" t="s">
        <v>3527</v>
      </c>
      <c r="C457" s="545" t="s">
        <v>21196</v>
      </c>
      <c r="D457" s="546" t="s">
        <v>21195</v>
      </c>
      <c r="E457" s="503" t="s">
        <v>21126</v>
      </c>
      <c r="F457" s="502">
        <v>41026359</v>
      </c>
      <c r="G457" s="502">
        <v>513.97</v>
      </c>
      <c r="H457" s="502" t="s">
        <v>3</v>
      </c>
      <c r="I457" s="500" t="s">
        <v>21194</v>
      </c>
      <c r="J457" s="499">
        <v>44266</v>
      </c>
      <c r="K457" s="544">
        <v>21240</v>
      </c>
      <c r="L457" s="497" t="s">
        <v>21122</v>
      </c>
      <c r="M457" s="496">
        <v>250380</v>
      </c>
      <c r="N457" s="496">
        <v>34947.599999999999</v>
      </c>
    </row>
    <row r="458" spans="1:14" ht="45" x14ac:dyDescent="0.2">
      <c r="A458" s="507" t="s">
        <v>21129</v>
      </c>
      <c r="B458" s="506" t="s">
        <v>3527</v>
      </c>
      <c r="C458" s="545" t="s">
        <v>21193</v>
      </c>
      <c r="D458" s="546" t="s">
        <v>21192</v>
      </c>
      <c r="E458" s="503" t="s">
        <v>21126</v>
      </c>
      <c r="F458" s="502">
        <v>5000766</v>
      </c>
      <c r="G458" s="502">
        <v>208.57</v>
      </c>
      <c r="H458" s="502" t="s">
        <v>3</v>
      </c>
      <c r="I458" s="500" t="s">
        <v>21191</v>
      </c>
      <c r="J458" s="499">
        <v>44280</v>
      </c>
      <c r="K458" s="544">
        <v>5699.29</v>
      </c>
      <c r="L458" s="497" t="s">
        <v>21122</v>
      </c>
      <c r="M458" s="496">
        <v>68391.48</v>
      </c>
      <c r="N458" s="496">
        <v>15768.04</v>
      </c>
    </row>
    <row r="459" spans="1:14" ht="56.25" x14ac:dyDescent="0.2">
      <c r="A459" s="507" t="s">
        <v>21129</v>
      </c>
      <c r="B459" s="506" t="s">
        <v>3527</v>
      </c>
      <c r="C459" s="545" t="s">
        <v>21190</v>
      </c>
      <c r="D459" s="546" t="s">
        <v>21189</v>
      </c>
      <c r="E459" s="503" t="s">
        <v>21126</v>
      </c>
      <c r="F459" s="502">
        <v>5001866</v>
      </c>
      <c r="G459" s="502">
        <v>194.95</v>
      </c>
      <c r="H459" s="502" t="s">
        <v>3</v>
      </c>
      <c r="I459" s="500" t="s">
        <v>21188</v>
      </c>
      <c r="J459" s="499">
        <v>44273</v>
      </c>
      <c r="K459" s="544">
        <v>6933.85</v>
      </c>
      <c r="L459" s="497" t="s">
        <v>21122</v>
      </c>
      <c r="M459" s="496">
        <v>83206.2</v>
      </c>
      <c r="N459" s="496">
        <v>13867.7</v>
      </c>
    </row>
    <row r="460" spans="1:14" ht="56.25" x14ac:dyDescent="0.2">
      <c r="A460" s="507" t="s">
        <v>21129</v>
      </c>
      <c r="B460" s="506" t="s">
        <v>3527</v>
      </c>
      <c r="C460" s="545" t="s">
        <v>21187</v>
      </c>
      <c r="D460" s="546">
        <v>4806969</v>
      </c>
      <c r="E460" s="503" t="s">
        <v>21126</v>
      </c>
      <c r="F460" s="502">
        <v>5001499</v>
      </c>
      <c r="G460" s="502">
        <v>64.459999999999994</v>
      </c>
      <c r="H460" s="502" t="s">
        <v>3</v>
      </c>
      <c r="I460" s="500" t="s">
        <v>21186</v>
      </c>
      <c r="J460" s="499">
        <v>44266</v>
      </c>
      <c r="K460" s="544">
        <v>1917.11</v>
      </c>
      <c r="L460" s="497" t="s">
        <v>21122</v>
      </c>
      <c r="M460" s="496">
        <v>23005.32</v>
      </c>
      <c r="N460" s="496">
        <v>4089.83</v>
      </c>
    </row>
    <row r="461" spans="1:14" ht="45" x14ac:dyDescent="0.2">
      <c r="A461" s="507" t="s">
        <v>21129</v>
      </c>
      <c r="B461" s="506" t="s">
        <v>3527</v>
      </c>
      <c r="C461" s="545" t="s">
        <v>21185</v>
      </c>
      <c r="D461" s="546">
        <v>800989</v>
      </c>
      <c r="E461" s="503" t="s">
        <v>21126</v>
      </c>
      <c r="F461" s="502">
        <v>5000185</v>
      </c>
      <c r="G461" s="502">
        <v>190.89</v>
      </c>
      <c r="H461" s="502" t="s">
        <v>3</v>
      </c>
      <c r="I461" s="500" t="s">
        <v>21184</v>
      </c>
      <c r="J461" s="499">
        <v>44266</v>
      </c>
      <c r="K461" s="544">
        <v>2977.7</v>
      </c>
      <c r="L461" s="497" t="s">
        <v>21122</v>
      </c>
      <c r="M461" s="496">
        <v>35732.400000000001</v>
      </c>
      <c r="N461" s="496">
        <v>6848.71</v>
      </c>
    </row>
    <row r="462" spans="1:14" ht="78.75" x14ac:dyDescent="0.2">
      <c r="A462" s="507" t="s">
        <v>21129</v>
      </c>
      <c r="B462" s="506" t="s">
        <v>3527</v>
      </c>
      <c r="C462" s="545" t="s">
        <v>21183</v>
      </c>
      <c r="D462" s="546">
        <v>8598440</v>
      </c>
      <c r="E462" s="503" t="s">
        <v>21182</v>
      </c>
      <c r="F462" s="502">
        <v>43704265</v>
      </c>
      <c r="G462" s="502">
        <v>565.75</v>
      </c>
      <c r="H462" s="502" t="s">
        <v>3</v>
      </c>
      <c r="I462" s="500" t="s">
        <v>21181</v>
      </c>
      <c r="J462" s="499">
        <v>44346</v>
      </c>
      <c r="K462" s="544">
        <v>18585</v>
      </c>
      <c r="L462" s="497" t="s">
        <v>21122</v>
      </c>
      <c r="M462" s="496">
        <v>238299.75</v>
      </c>
      <c r="N462" s="496">
        <v>88596.55</v>
      </c>
    </row>
    <row r="463" spans="1:14" ht="33.75" x14ac:dyDescent="0.2">
      <c r="A463" s="507" t="s">
        <v>21129</v>
      </c>
      <c r="B463" s="506" t="s">
        <v>3527</v>
      </c>
      <c r="C463" s="545" t="s">
        <v>21180</v>
      </c>
      <c r="D463" s="546">
        <v>33405942</v>
      </c>
      <c r="E463" s="503" t="s">
        <v>21126</v>
      </c>
      <c r="F463" s="502">
        <v>2013593</v>
      </c>
      <c r="G463" s="502">
        <v>104.25</v>
      </c>
      <c r="H463" s="502" t="s">
        <v>3</v>
      </c>
      <c r="I463" s="500" t="s">
        <v>21179</v>
      </c>
      <c r="J463" s="499">
        <v>44266</v>
      </c>
      <c r="K463" s="544">
        <v>3500</v>
      </c>
      <c r="L463" s="497" t="s">
        <v>21122</v>
      </c>
      <c r="M463" s="496">
        <v>42235.199999999997</v>
      </c>
      <c r="N463" s="496">
        <v>8303.9</v>
      </c>
    </row>
    <row r="464" spans="1:14" ht="45" x14ac:dyDescent="0.2">
      <c r="A464" s="507" t="s">
        <v>21129</v>
      </c>
      <c r="B464" s="506" t="s">
        <v>3527</v>
      </c>
      <c r="C464" s="545" t="s">
        <v>21178</v>
      </c>
      <c r="D464" s="546" t="s">
        <v>21177</v>
      </c>
      <c r="E464" s="503" t="s">
        <v>21126</v>
      </c>
      <c r="F464" s="502" t="s">
        <v>21176</v>
      </c>
      <c r="G464" s="502">
        <v>200</v>
      </c>
      <c r="H464" s="502" t="s">
        <v>3</v>
      </c>
      <c r="I464" s="500" t="s">
        <v>21175</v>
      </c>
      <c r="J464" s="499">
        <v>44270</v>
      </c>
      <c r="K464" s="544">
        <v>7433.21</v>
      </c>
      <c r="L464" s="497" t="s">
        <v>21122</v>
      </c>
      <c r="M464" s="496">
        <v>89198.52</v>
      </c>
      <c r="N464" s="496">
        <v>14866.42</v>
      </c>
    </row>
    <row r="465" spans="1:14" ht="45" x14ac:dyDescent="0.2">
      <c r="A465" s="507" t="s">
        <v>21129</v>
      </c>
      <c r="B465" s="506" t="s">
        <v>3527</v>
      </c>
      <c r="C465" s="545" t="s">
        <v>21174</v>
      </c>
      <c r="D465" s="546">
        <v>28209748</v>
      </c>
      <c r="E465" s="503" t="s">
        <v>21126</v>
      </c>
      <c r="F465" s="502">
        <v>2002286</v>
      </c>
      <c r="G465" s="502">
        <v>103.5</v>
      </c>
      <c r="H465" s="502" t="s">
        <v>3</v>
      </c>
      <c r="I465" s="500" t="s">
        <v>21173</v>
      </c>
      <c r="J465" s="499">
        <v>44197</v>
      </c>
      <c r="K465" s="544">
        <v>2600</v>
      </c>
      <c r="L465" s="497" t="s">
        <v>21122</v>
      </c>
      <c r="M465" s="496">
        <v>31200</v>
      </c>
      <c r="N465" s="496">
        <v>0</v>
      </c>
    </row>
    <row r="466" spans="1:14" ht="33.75" x14ac:dyDescent="0.2">
      <c r="A466" s="507" t="s">
        <v>21129</v>
      </c>
      <c r="B466" s="506" t="s">
        <v>3527</v>
      </c>
      <c r="C466" s="545" t="s">
        <v>21172</v>
      </c>
      <c r="D466" s="546">
        <v>22411122</v>
      </c>
      <c r="E466" s="503" t="s">
        <v>21171</v>
      </c>
      <c r="F466" s="502">
        <v>11100372</v>
      </c>
      <c r="G466" s="502">
        <v>136.93</v>
      </c>
      <c r="H466" s="502" t="s">
        <v>3</v>
      </c>
      <c r="I466" s="500" t="s">
        <v>21170</v>
      </c>
      <c r="J466" s="499">
        <v>44266</v>
      </c>
      <c r="K466" s="544">
        <v>3500</v>
      </c>
      <c r="L466" s="497" t="s">
        <v>21122</v>
      </c>
      <c r="M466" s="496">
        <v>42000</v>
      </c>
      <c r="N466" s="496">
        <v>8166.66</v>
      </c>
    </row>
    <row r="467" spans="1:14" ht="78.75" x14ac:dyDescent="0.2">
      <c r="A467" s="507" t="s">
        <v>21129</v>
      </c>
      <c r="B467" s="506" t="s">
        <v>3527</v>
      </c>
      <c r="C467" s="545" t="s">
        <v>21169</v>
      </c>
      <c r="D467" s="546">
        <v>20514020907</v>
      </c>
      <c r="E467" s="503" t="s">
        <v>21168</v>
      </c>
      <c r="F467" s="502">
        <v>12247389</v>
      </c>
      <c r="G467" s="502">
        <v>1000</v>
      </c>
      <c r="H467" s="502" t="s">
        <v>3</v>
      </c>
      <c r="I467" s="500" t="s">
        <v>21167</v>
      </c>
      <c r="J467" s="499">
        <v>45446</v>
      </c>
      <c r="K467" s="544">
        <v>88236.77</v>
      </c>
      <c r="L467" s="497" t="s">
        <v>21122</v>
      </c>
      <c r="M467" s="496">
        <v>1034602.61</v>
      </c>
      <c r="N467" s="496">
        <v>538244.22</v>
      </c>
    </row>
    <row r="468" spans="1:14" ht="45" x14ac:dyDescent="0.2">
      <c r="A468" s="507" t="s">
        <v>21129</v>
      </c>
      <c r="B468" s="506" t="s">
        <v>3527</v>
      </c>
      <c r="C468" s="545" t="s">
        <v>21166</v>
      </c>
      <c r="D468" s="546" t="s">
        <v>21165</v>
      </c>
      <c r="E468" s="503" t="s">
        <v>21126</v>
      </c>
      <c r="F468" s="502" t="s">
        <v>21164</v>
      </c>
      <c r="G468" s="502">
        <v>1170</v>
      </c>
      <c r="H468" s="502" t="s">
        <v>3</v>
      </c>
      <c r="I468" s="500" t="s">
        <v>21163</v>
      </c>
      <c r="J468" s="499">
        <v>44576</v>
      </c>
      <c r="K468" s="544">
        <v>57000</v>
      </c>
      <c r="L468" s="497" t="s">
        <v>21122</v>
      </c>
      <c r="M468" s="496">
        <v>684000</v>
      </c>
      <c r="N468" s="496">
        <v>342000</v>
      </c>
    </row>
    <row r="469" spans="1:14" ht="45" x14ac:dyDescent="0.2">
      <c r="A469" s="507" t="s">
        <v>21129</v>
      </c>
      <c r="B469" s="506" t="s">
        <v>3527</v>
      </c>
      <c r="C469" s="545" t="s">
        <v>21162</v>
      </c>
      <c r="D469" s="546">
        <v>20085275</v>
      </c>
      <c r="E469" s="503" t="s">
        <v>21126</v>
      </c>
      <c r="F469" s="502">
        <v>2003355</v>
      </c>
      <c r="G469" s="502">
        <v>1690.9</v>
      </c>
      <c r="H469" s="502" t="s">
        <v>3</v>
      </c>
      <c r="I469" s="500" t="s">
        <v>21161</v>
      </c>
      <c r="J469" s="499">
        <v>45031</v>
      </c>
      <c r="K469" s="544">
        <v>15156.01</v>
      </c>
      <c r="L469" s="497" t="s">
        <v>21122</v>
      </c>
      <c r="M469" s="496">
        <v>179806.32</v>
      </c>
      <c r="N469" s="496">
        <v>90936.06</v>
      </c>
    </row>
    <row r="470" spans="1:14" ht="45" x14ac:dyDescent="0.2">
      <c r="A470" s="507" t="s">
        <v>21129</v>
      </c>
      <c r="B470" s="506" t="s">
        <v>3527</v>
      </c>
      <c r="C470" s="545" t="s">
        <v>21160</v>
      </c>
      <c r="D470" s="546" t="s">
        <v>21159</v>
      </c>
      <c r="E470" s="503" t="s">
        <v>21126</v>
      </c>
      <c r="F470" s="502">
        <v>11004070</v>
      </c>
      <c r="G470" s="502">
        <v>795.2</v>
      </c>
      <c r="H470" s="502" t="s">
        <v>3</v>
      </c>
      <c r="I470" s="500" t="s">
        <v>21158</v>
      </c>
      <c r="J470" s="499">
        <v>45492</v>
      </c>
      <c r="K470" s="544">
        <v>7503.91</v>
      </c>
      <c r="L470" s="497" t="s">
        <v>21122</v>
      </c>
      <c r="M470" s="496">
        <v>90046.92</v>
      </c>
      <c r="N470" s="496">
        <v>45023.46</v>
      </c>
    </row>
    <row r="471" spans="1:14" ht="67.5" x14ac:dyDescent="0.2">
      <c r="A471" s="507" t="s">
        <v>21129</v>
      </c>
      <c r="B471" s="506" t="s">
        <v>3527</v>
      </c>
      <c r="C471" s="545" t="s">
        <v>21152</v>
      </c>
      <c r="D471" s="546">
        <v>20421413216</v>
      </c>
      <c r="E471" s="503" t="s">
        <v>21126</v>
      </c>
      <c r="F471" s="502" t="s">
        <v>21157</v>
      </c>
      <c r="G471" s="502">
        <v>23451.05</v>
      </c>
      <c r="H471" s="502">
        <v>140</v>
      </c>
      <c r="I471" s="500" t="s">
        <v>21156</v>
      </c>
      <c r="J471" s="499">
        <v>45488</v>
      </c>
      <c r="K471" s="544">
        <v>994999.9</v>
      </c>
      <c r="L471" s="497" t="s">
        <v>21122</v>
      </c>
      <c r="M471" s="496">
        <f>10827306.72+2167719.62</f>
        <v>12995026.34</v>
      </c>
      <c r="N471" s="496">
        <v>6503158.8600000013</v>
      </c>
    </row>
    <row r="472" spans="1:14" ht="56.25" x14ac:dyDescent="0.2">
      <c r="A472" s="507" t="s">
        <v>21129</v>
      </c>
      <c r="B472" s="506" t="s">
        <v>3527</v>
      </c>
      <c r="C472" s="545" t="s">
        <v>21155</v>
      </c>
      <c r="D472" s="546" t="s">
        <v>21154</v>
      </c>
      <c r="E472" s="503" t="s">
        <v>21126</v>
      </c>
      <c r="F472" s="502">
        <v>1130703</v>
      </c>
      <c r="G472" s="502">
        <v>800.77</v>
      </c>
      <c r="H472" s="502" t="s">
        <v>3</v>
      </c>
      <c r="I472" s="500" t="s">
        <v>21153</v>
      </c>
      <c r="J472" s="499">
        <v>45588</v>
      </c>
      <c r="K472" s="544">
        <v>36674.65</v>
      </c>
      <c r="L472" s="497" t="s">
        <v>21122</v>
      </c>
      <c r="M472" s="496">
        <v>471237.12</v>
      </c>
      <c r="N472" s="496">
        <v>220047.9</v>
      </c>
    </row>
    <row r="473" spans="1:14" ht="56.25" x14ac:dyDescent="0.2">
      <c r="A473" s="507" t="s">
        <v>21129</v>
      </c>
      <c r="B473" s="506" t="s">
        <v>3527</v>
      </c>
      <c r="C473" s="545" t="s">
        <v>21152</v>
      </c>
      <c r="D473" s="546">
        <v>20421413216</v>
      </c>
      <c r="E473" s="503" t="s">
        <v>21126</v>
      </c>
      <c r="F473" s="502">
        <v>7015194</v>
      </c>
      <c r="G473" s="502">
        <v>5946.58</v>
      </c>
      <c r="H473" s="502" t="s">
        <v>3</v>
      </c>
      <c r="I473" s="500" t="s">
        <v>21151</v>
      </c>
      <c r="J473" s="499">
        <v>45597</v>
      </c>
      <c r="K473" s="544">
        <v>119571.82</v>
      </c>
      <c r="L473" s="497" t="s">
        <v>21122</v>
      </c>
      <c r="M473" s="496">
        <v>1434861.84</v>
      </c>
      <c r="N473" s="496">
        <v>717430.92000000016</v>
      </c>
    </row>
    <row r="474" spans="1:14" ht="101.25" x14ac:dyDescent="0.2">
      <c r="A474" s="507" t="s">
        <v>21129</v>
      </c>
      <c r="B474" s="506" t="s">
        <v>3527</v>
      </c>
      <c r="C474" s="545" t="s">
        <v>21150</v>
      </c>
      <c r="D474" s="546">
        <v>20143296254</v>
      </c>
      <c r="E474" s="503" t="s">
        <v>21126</v>
      </c>
      <c r="F474" s="502" t="s">
        <v>21149</v>
      </c>
      <c r="G474" s="502">
        <v>812.23</v>
      </c>
      <c r="H474" s="502" t="s">
        <v>3</v>
      </c>
      <c r="I474" s="500" t="s">
        <v>21148</v>
      </c>
      <c r="J474" s="499">
        <v>44676</v>
      </c>
      <c r="K474" s="544">
        <v>36500</v>
      </c>
      <c r="L474" s="497" t="s">
        <v>21122</v>
      </c>
      <c r="M474" s="496">
        <f>438000+36500</f>
        <v>474500</v>
      </c>
      <c r="N474" s="496">
        <v>182500</v>
      </c>
    </row>
    <row r="475" spans="1:14" ht="90" x14ac:dyDescent="0.2">
      <c r="A475" s="507" t="s">
        <v>21129</v>
      </c>
      <c r="B475" s="506" t="s">
        <v>3527</v>
      </c>
      <c r="C475" s="545" t="s">
        <v>21146</v>
      </c>
      <c r="D475" s="546">
        <v>8404505</v>
      </c>
      <c r="E475" s="503" t="s">
        <v>21126</v>
      </c>
      <c r="F475" s="502">
        <v>55164000</v>
      </c>
      <c r="G475" s="502">
        <v>577.79999999999995</v>
      </c>
      <c r="H475" s="502" t="s">
        <v>3</v>
      </c>
      <c r="I475" s="500" t="s">
        <v>21147</v>
      </c>
      <c r="J475" s="499">
        <v>44685</v>
      </c>
      <c r="K475" s="544">
        <v>28000</v>
      </c>
      <c r="L475" s="497" t="s">
        <v>21122</v>
      </c>
      <c r="M475" s="496">
        <f>290843+25249</f>
        <v>316092</v>
      </c>
      <c r="N475" s="496">
        <v>156562</v>
      </c>
    </row>
    <row r="476" spans="1:14" ht="90" x14ac:dyDescent="0.2">
      <c r="A476" s="507" t="s">
        <v>21129</v>
      </c>
      <c r="B476" s="506" t="s">
        <v>3527</v>
      </c>
      <c r="C476" s="545" t="s">
        <v>21146</v>
      </c>
      <c r="D476" s="546">
        <v>8404505</v>
      </c>
      <c r="E476" s="503" t="s">
        <v>21126</v>
      </c>
      <c r="F476" s="502">
        <v>55164000</v>
      </c>
      <c r="G476" s="502">
        <v>385.2</v>
      </c>
      <c r="H476" s="502" t="s">
        <v>3</v>
      </c>
      <c r="I476" s="500" t="s">
        <v>21145</v>
      </c>
      <c r="J476" s="499">
        <v>44863</v>
      </c>
      <c r="K476" s="544">
        <v>12000</v>
      </c>
      <c r="L476" s="497" t="s">
        <v>21122</v>
      </c>
      <c r="M476" s="496">
        <f>124857+10851</f>
        <v>135708</v>
      </c>
      <c r="N476" s="496">
        <v>67194</v>
      </c>
    </row>
    <row r="477" spans="1:14" ht="33.75" x14ac:dyDescent="0.2">
      <c r="A477" s="507" t="s">
        <v>21129</v>
      </c>
      <c r="B477" s="506" t="s">
        <v>3527</v>
      </c>
      <c r="C477" s="545" t="s">
        <v>21144</v>
      </c>
      <c r="D477" s="546">
        <v>20303120409</v>
      </c>
      <c r="E477" s="503" t="s">
        <v>21126</v>
      </c>
      <c r="F477" s="502">
        <v>41676760</v>
      </c>
      <c r="G477" s="502">
        <v>618.5</v>
      </c>
      <c r="H477" s="502" t="s">
        <v>3</v>
      </c>
      <c r="I477" s="500" t="s">
        <v>21143</v>
      </c>
      <c r="J477" s="499">
        <v>44720</v>
      </c>
      <c r="K477" s="544">
        <v>65495.54</v>
      </c>
      <c r="L477" s="497" t="s">
        <v>21122</v>
      </c>
      <c r="M477" s="496">
        <f>648953.8+130991.08</f>
        <v>779944.88</v>
      </c>
      <c r="N477" s="496">
        <v>392973.24</v>
      </c>
    </row>
    <row r="478" spans="1:14" ht="90" x14ac:dyDescent="0.2">
      <c r="A478" s="507" t="s">
        <v>21129</v>
      </c>
      <c r="B478" s="506" t="s">
        <v>3527</v>
      </c>
      <c r="C478" s="545" t="s">
        <v>21138</v>
      </c>
      <c r="D478" s="546" t="s">
        <v>21142</v>
      </c>
      <c r="E478" s="503" t="s">
        <v>21126</v>
      </c>
      <c r="F478" s="502">
        <v>11589310</v>
      </c>
      <c r="G478" s="502">
        <v>900</v>
      </c>
      <c r="H478" s="502" t="s">
        <v>3</v>
      </c>
      <c r="I478" s="500" t="s">
        <v>21141</v>
      </c>
      <c r="J478" s="499">
        <v>44846</v>
      </c>
      <c r="K478" s="544">
        <v>20410.28</v>
      </c>
      <c r="L478" s="497" t="s">
        <v>21122</v>
      </c>
      <c r="M478" s="496">
        <v>244923.36</v>
      </c>
      <c r="N478" s="496">
        <v>122461.68</v>
      </c>
    </row>
    <row r="479" spans="1:14" ht="33.75" x14ac:dyDescent="0.2">
      <c r="A479" s="507" t="s">
        <v>21129</v>
      </c>
      <c r="B479" s="506" t="s">
        <v>3527</v>
      </c>
      <c r="C479" s="545" t="s">
        <v>21140</v>
      </c>
      <c r="D479" s="546">
        <v>2636070</v>
      </c>
      <c r="E479" s="503" t="s">
        <v>21126</v>
      </c>
      <c r="F479" s="502">
        <v>20353</v>
      </c>
      <c r="G479" s="502">
        <v>684.45</v>
      </c>
      <c r="H479" s="502" t="s">
        <v>3</v>
      </c>
      <c r="I479" s="500" t="s">
        <v>21139</v>
      </c>
      <c r="J479" s="499">
        <v>45154</v>
      </c>
      <c r="K479" s="544">
        <v>40000</v>
      </c>
      <c r="L479" s="497" t="s">
        <v>21122</v>
      </c>
      <c r="M479" s="496">
        <v>417150</v>
      </c>
      <c r="N479" s="496">
        <v>222490</v>
      </c>
    </row>
    <row r="480" spans="1:14" ht="90" x14ac:dyDescent="0.2">
      <c r="A480" s="507" t="s">
        <v>21129</v>
      </c>
      <c r="B480" s="506" t="s">
        <v>3527</v>
      </c>
      <c r="C480" s="545" t="s">
        <v>21138</v>
      </c>
      <c r="D480" s="546">
        <v>9201529</v>
      </c>
      <c r="E480" s="503" t="s">
        <v>21126</v>
      </c>
      <c r="F480" s="502" t="s">
        <v>21137</v>
      </c>
      <c r="G480" s="502" t="s">
        <v>21136</v>
      </c>
      <c r="H480" s="502" t="s">
        <v>3</v>
      </c>
      <c r="I480" s="500" t="s">
        <v>21135</v>
      </c>
      <c r="J480" s="499">
        <v>44742</v>
      </c>
      <c r="K480" s="544">
        <v>8000</v>
      </c>
      <c r="L480" s="497" t="s">
        <v>21122</v>
      </c>
      <c r="M480" s="496">
        <v>96000</v>
      </c>
      <c r="N480" s="496">
        <v>48000</v>
      </c>
    </row>
    <row r="481" spans="1:19" ht="56.25" x14ac:dyDescent="0.2">
      <c r="A481" s="507" t="s">
        <v>21129</v>
      </c>
      <c r="B481" s="506" t="s">
        <v>3527</v>
      </c>
      <c r="C481" s="545" t="s">
        <v>21134</v>
      </c>
      <c r="D481" s="546" t="s">
        <v>21133</v>
      </c>
      <c r="E481" s="503" t="s">
        <v>21126</v>
      </c>
      <c r="F481" s="502" t="s">
        <v>21132</v>
      </c>
      <c r="G481" s="502" t="s">
        <v>21131</v>
      </c>
      <c r="H481" s="502" t="s">
        <v>3</v>
      </c>
      <c r="I481" s="500" t="s">
        <v>21130</v>
      </c>
      <c r="J481" s="499">
        <v>45613</v>
      </c>
      <c r="K481" s="544">
        <v>50400</v>
      </c>
      <c r="L481" s="497" t="s">
        <v>21122</v>
      </c>
      <c r="M481" s="496">
        <v>525179.6</v>
      </c>
      <c r="N481" s="496">
        <v>281534.40000000002</v>
      </c>
    </row>
    <row r="482" spans="1:19" ht="68.25" thickBot="1" x14ac:dyDescent="0.25">
      <c r="A482" s="507" t="s">
        <v>21129</v>
      </c>
      <c r="B482" s="506" t="s">
        <v>3527</v>
      </c>
      <c r="C482" s="545" t="s">
        <v>21128</v>
      </c>
      <c r="D482" s="502" t="s">
        <v>21127</v>
      </c>
      <c r="E482" s="503" t="s">
        <v>21126</v>
      </c>
      <c r="F482" s="502" t="s">
        <v>21125</v>
      </c>
      <c r="G482" s="502" t="s">
        <v>21124</v>
      </c>
      <c r="H482" s="502" t="s">
        <v>3</v>
      </c>
      <c r="I482" s="500" t="s">
        <v>21123</v>
      </c>
      <c r="J482" s="499">
        <v>44932</v>
      </c>
      <c r="K482" s="544">
        <v>72771.320000000007</v>
      </c>
      <c r="L482" s="497" t="s">
        <v>21122</v>
      </c>
      <c r="M482" s="496">
        <v>856800</v>
      </c>
      <c r="N482" s="496">
        <v>436627.92000000004</v>
      </c>
    </row>
    <row r="483" spans="1:19" ht="12.75" thickBot="1" x14ac:dyDescent="0.25">
      <c r="A483" s="495" t="s">
        <v>2049</v>
      </c>
      <c r="B483" s="494"/>
      <c r="C483" s="493"/>
      <c r="D483" s="492"/>
      <c r="E483" s="491"/>
      <c r="F483" s="490"/>
      <c r="G483" s="490"/>
      <c r="H483" s="489"/>
      <c r="I483" s="488"/>
      <c r="J483" s="487"/>
      <c r="K483" s="543">
        <f>+SUM(K442:K482)</f>
        <v>1811418.4000000001</v>
      </c>
      <c r="L483" s="542"/>
      <c r="M483" s="543">
        <f>+SUM(M442:M482)</f>
        <v>22648410.23</v>
      </c>
      <c r="N483" s="542">
        <f>+SUM(N442:N482)</f>
        <v>10749124.700000003</v>
      </c>
    </row>
    <row r="484" spans="1:19" x14ac:dyDescent="0.2">
      <c r="A484" s="478" t="s">
        <v>21093</v>
      </c>
    </row>
    <row r="485" spans="1:19" x14ac:dyDescent="0.2">
      <c r="M485" s="482"/>
      <c r="N485" s="482"/>
    </row>
    <row r="486" spans="1:19" x14ac:dyDescent="0.2">
      <c r="M486" s="541"/>
      <c r="N486" s="541"/>
    </row>
    <row r="487" spans="1:19" s="534" customFormat="1" ht="15" x14ac:dyDescent="0.25">
      <c r="A487" s="540"/>
      <c r="B487" s="540"/>
      <c r="C487" s="537"/>
      <c r="D487" s="537"/>
      <c r="E487" s="539"/>
      <c r="F487" s="538"/>
      <c r="G487" s="537"/>
      <c r="H487" s="537"/>
      <c r="I487" s="537"/>
      <c r="J487" s="537"/>
      <c r="K487" s="535"/>
      <c r="L487" s="535"/>
      <c r="M487" s="536"/>
      <c r="N487" s="535"/>
    </row>
    <row r="488" spans="1:19" s="527" customFormat="1" ht="15" x14ac:dyDescent="0.25">
      <c r="A488" s="281" t="s">
        <v>2046</v>
      </c>
      <c r="B488" s="533"/>
      <c r="C488" s="530"/>
      <c r="D488" s="530"/>
      <c r="E488" s="532"/>
      <c r="F488" s="531"/>
      <c r="G488" s="530"/>
      <c r="H488" s="530"/>
      <c r="I488" s="530"/>
      <c r="J488" s="530"/>
      <c r="K488" s="528"/>
      <c r="L488" s="528"/>
      <c r="M488" s="529"/>
      <c r="N488" s="528"/>
    </row>
    <row r="489" spans="1:19" s="527" customFormat="1" ht="15" x14ac:dyDescent="0.25">
      <c r="A489" s="281" t="s">
        <v>2045</v>
      </c>
      <c r="B489" s="533"/>
      <c r="C489" s="530"/>
      <c r="D489" s="530"/>
      <c r="E489" s="532"/>
      <c r="F489" s="531"/>
      <c r="G489" s="530"/>
      <c r="H489" s="530"/>
      <c r="I489" s="530"/>
      <c r="J489" s="530"/>
      <c r="K489" s="528"/>
      <c r="L489" s="528"/>
      <c r="M489" s="529"/>
      <c r="N489" s="528"/>
    </row>
    <row r="490" spans="1:19" ht="23.25" x14ac:dyDescent="0.2">
      <c r="A490" s="1902" t="s">
        <v>21121</v>
      </c>
      <c r="B490" s="1902"/>
      <c r="C490" s="1902"/>
      <c r="D490" s="1902"/>
      <c r="E490" s="1902"/>
      <c r="F490" s="1902"/>
      <c r="G490" s="1902"/>
      <c r="H490" s="1902"/>
      <c r="I490" s="1902"/>
      <c r="J490" s="1902"/>
      <c r="K490" s="1902"/>
      <c r="L490" s="1902"/>
      <c r="M490" s="1902"/>
      <c r="N490" s="1902"/>
    </row>
    <row r="491" spans="1:19" s="526" customFormat="1" ht="23.25" x14ac:dyDescent="0.25">
      <c r="A491" s="21"/>
      <c r="B491" s="21"/>
      <c r="C491" s="21"/>
      <c r="D491" s="21"/>
      <c r="E491" s="21"/>
      <c r="F491" s="21"/>
      <c r="G491" s="21"/>
      <c r="H491" s="21"/>
      <c r="I491" s="21"/>
      <c r="J491" s="21"/>
      <c r="K491" s="21"/>
      <c r="L491" s="21"/>
      <c r="M491" s="21"/>
      <c r="N491" s="21"/>
    </row>
    <row r="492" spans="1:19" s="526" customFormat="1" ht="23.25" x14ac:dyDescent="0.25">
      <c r="A492" s="1903" t="s">
        <v>2089</v>
      </c>
      <c r="B492" s="1903"/>
      <c r="C492" s="1903"/>
      <c r="D492" s="1903"/>
      <c r="E492" s="1903"/>
      <c r="F492" s="1903"/>
      <c r="G492" s="1903"/>
      <c r="H492" s="1903"/>
      <c r="I492" s="1903"/>
      <c r="J492" s="1903"/>
      <c r="K492" s="1903"/>
      <c r="L492" s="1903"/>
      <c r="M492" s="1903"/>
      <c r="N492" s="1903"/>
    </row>
    <row r="493" spans="1:19" s="520" customFormat="1" ht="23.25" x14ac:dyDescent="0.2">
      <c r="A493" s="274"/>
      <c r="B493" s="18"/>
      <c r="C493" s="18"/>
      <c r="D493" s="18"/>
      <c r="E493" s="525"/>
      <c r="F493" s="18"/>
      <c r="G493" s="18"/>
      <c r="H493" s="272"/>
      <c r="I493" s="18"/>
      <c r="J493" s="524"/>
      <c r="K493" s="523"/>
      <c r="L493" s="18"/>
      <c r="M493" s="523"/>
      <c r="N493" s="523"/>
      <c r="O493" s="521"/>
      <c r="P493" s="521"/>
    </row>
    <row r="494" spans="1:19" s="520" customFormat="1" ht="23.25" x14ac:dyDescent="0.2">
      <c r="A494" s="1708" t="s">
        <v>21120</v>
      </c>
      <c r="B494" s="1708"/>
      <c r="C494" s="1708"/>
      <c r="D494" s="1708"/>
      <c r="E494" s="1708"/>
      <c r="F494" s="1708"/>
      <c r="G494" s="1708"/>
      <c r="H494" s="1708"/>
      <c r="I494" s="1708"/>
      <c r="J494" s="1708"/>
      <c r="K494" s="1708"/>
      <c r="L494" s="1708"/>
      <c r="M494" s="1708"/>
      <c r="N494" s="1708"/>
      <c r="O494" s="521"/>
      <c r="P494" s="521"/>
    </row>
    <row r="495" spans="1:19" s="520" customFormat="1" ht="9" customHeight="1" x14ac:dyDescent="0.2">
      <c r="A495" s="522"/>
      <c r="B495" s="522"/>
      <c r="C495" s="522"/>
      <c r="D495" s="522"/>
      <c r="E495" s="522"/>
      <c r="F495" s="522"/>
      <c r="G495" s="522"/>
      <c r="H495" s="522"/>
      <c r="I495" s="522"/>
      <c r="J495" s="522"/>
      <c r="K495" s="522"/>
      <c r="L495" s="522"/>
      <c r="M495" s="522"/>
      <c r="N495" s="522"/>
      <c r="O495" s="521"/>
      <c r="P495" s="521"/>
    </row>
    <row r="496" spans="1:19" ht="12.75" x14ac:dyDescent="0.2">
      <c r="A496" s="269" t="s">
        <v>2087</v>
      </c>
      <c r="B496" s="268" t="s">
        <v>21119</v>
      </c>
      <c r="C496" s="479"/>
      <c r="D496" s="519"/>
      <c r="E496" s="519"/>
      <c r="F496" s="519"/>
      <c r="G496" s="519"/>
      <c r="H496" s="518"/>
      <c r="I496" s="518"/>
      <c r="J496" s="519"/>
      <c r="K496" s="518"/>
      <c r="L496" s="518"/>
      <c r="M496" s="518"/>
      <c r="N496" s="518"/>
      <c r="O496" s="518"/>
      <c r="P496" s="518"/>
      <c r="Q496" s="518"/>
      <c r="R496" s="518"/>
      <c r="S496" s="518"/>
    </row>
    <row r="497" spans="1:19" ht="7.5" customHeight="1" thickBot="1" x14ac:dyDescent="0.25">
      <c r="A497" s="269"/>
      <c r="B497" s="269"/>
      <c r="C497" s="479"/>
      <c r="D497" s="275"/>
      <c r="E497" s="275"/>
      <c r="F497" s="275"/>
      <c r="G497" s="275"/>
      <c r="H497" s="266"/>
      <c r="I497" s="266"/>
      <c r="J497" s="275"/>
      <c r="K497" s="266"/>
      <c r="L497" s="266"/>
      <c r="M497" s="266"/>
      <c r="N497" s="266"/>
      <c r="O497" s="266"/>
      <c r="P497" s="266"/>
      <c r="Q497" s="266"/>
      <c r="R497" s="266"/>
      <c r="S497" s="266"/>
    </row>
    <row r="498" spans="1:19" s="517" customFormat="1" ht="12.75" customHeight="1" thickBot="1" x14ac:dyDescent="0.25">
      <c r="A498" s="1918" t="s">
        <v>21118</v>
      </c>
      <c r="B498" s="1919"/>
      <c r="C498" s="1918" t="s">
        <v>21117</v>
      </c>
      <c r="D498" s="1919"/>
      <c r="E498" s="1918" t="s">
        <v>21116</v>
      </c>
      <c r="F498" s="1920"/>
      <c r="G498" s="1920"/>
      <c r="H498" s="1920"/>
      <c r="I498" s="1919"/>
      <c r="J498" s="1918" t="s">
        <v>21115</v>
      </c>
      <c r="K498" s="1920"/>
      <c r="L498" s="1919"/>
      <c r="M498" s="1924" t="s">
        <v>21114</v>
      </c>
      <c r="N498" s="1924" t="s">
        <v>21113</v>
      </c>
    </row>
    <row r="499" spans="1:19" s="508" customFormat="1" ht="49.5" thickBot="1" x14ac:dyDescent="0.25">
      <c r="A499" s="511" t="s">
        <v>1212</v>
      </c>
      <c r="B499" s="516" t="s">
        <v>2084</v>
      </c>
      <c r="C499" s="510" t="s">
        <v>21112</v>
      </c>
      <c r="D499" s="515" t="s">
        <v>21111</v>
      </c>
      <c r="E499" s="511" t="s">
        <v>21110</v>
      </c>
      <c r="F499" s="514" t="s">
        <v>21109</v>
      </c>
      <c r="G499" s="513" t="s">
        <v>21108</v>
      </c>
      <c r="H499" s="513" t="s">
        <v>21107</v>
      </c>
      <c r="I499" s="512" t="s">
        <v>21106</v>
      </c>
      <c r="J499" s="511" t="s">
        <v>21105</v>
      </c>
      <c r="K499" s="510" t="s">
        <v>21104</v>
      </c>
      <c r="L499" s="509" t="s">
        <v>21103</v>
      </c>
      <c r="M499" s="1925"/>
      <c r="N499" s="1925"/>
    </row>
    <row r="500" spans="1:19" ht="33.75" x14ac:dyDescent="0.2">
      <c r="A500" s="507" t="s">
        <v>2086</v>
      </c>
      <c r="B500" s="506" t="s">
        <v>2596</v>
      </c>
      <c r="C500" s="505" t="s">
        <v>21102</v>
      </c>
      <c r="D500" s="504">
        <v>26692130</v>
      </c>
      <c r="E500" s="503" t="s">
        <v>21097</v>
      </c>
      <c r="F500" s="502" t="s">
        <v>21101</v>
      </c>
      <c r="G500" s="502">
        <v>132.94</v>
      </c>
      <c r="H500" s="501"/>
      <c r="I500" s="500"/>
      <c r="J500" s="499" t="s">
        <v>21100</v>
      </c>
      <c r="K500" s="498">
        <v>5000</v>
      </c>
      <c r="L500" s="497" t="s">
        <v>21099</v>
      </c>
      <c r="M500" s="496">
        <f>+K500*12</f>
        <v>60000</v>
      </c>
      <c r="N500" s="496">
        <f>+K500*6</f>
        <v>30000</v>
      </c>
    </row>
    <row r="501" spans="1:19" ht="34.5" thickBot="1" x14ac:dyDescent="0.25">
      <c r="A501" s="507" t="s">
        <v>2086</v>
      </c>
      <c r="B501" s="506" t="s">
        <v>2596</v>
      </c>
      <c r="C501" s="505" t="s">
        <v>21098</v>
      </c>
      <c r="D501" s="504">
        <v>11080203</v>
      </c>
      <c r="E501" s="503" t="s">
        <v>21097</v>
      </c>
      <c r="F501" s="502" t="s">
        <v>21096</v>
      </c>
      <c r="G501" s="502">
        <v>526.66</v>
      </c>
      <c r="H501" s="501"/>
      <c r="I501" s="500"/>
      <c r="J501" s="499" t="s">
        <v>21095</v>
      </c>
      <c r="K501" s="498">
        <v>28292.17</v>
      </c>
      <c r="L501" s="497" t="s">
        <v>21094</v>
      </c>
      <c r="M501" s="496">
        <f>+K501*11</f>
        <v>311213.87</v>
      </c>
      <c r="N501" s="496">
        <f>+K501*5</f>
        <v>141460.84999999998</v>
      </c>
    </row>
    <row r="502" spans="1:19" ht="12.75" thickBot="1" x14ac:dyDescent="0.25">
      <c r="A502" s="495" t="s">
        <v>2049</v>
      </c>
      <c r="B502" s="494"/>
      <c r="C502" s="493"/>
      <c r="D502" s="492"/>
      <c r="E502" s="491"/>
      <c r="F502" s="490"/>
      <c r="G502" s="490"/>
      <c r="H502" s="489"/>
      <c r="I502" s="488"/>
      <c r="J502" s="487"/>
      <c r="K502" s="486">
        <f>+SUM(K500:K501)</f>
        <v>33292.17</v>
      </c>
      <c r="L502" s="484"/>
      <c r="M502" s="485">
        <f>+SUM(M500:M501)</f>
        <v>371213.87</v>
      </c>
      <c r="N502" s="484">
        <f>+SUM(N500:N501)</f>
        <v>171460.84999999998</v>
      </c>
    </row>
    <row r="503" spans="1:19" x14ac:dyDescent="0.2">
      <c r="A503" s="478" t="s">
        <v>21093</v>
      </c>
      <c r="M503" s="483"/>
      <c r="N503" s="483"/>
    </row>
    <row r="504" spans="1:19" x14ac:dyDescent="0.2">
      <c r="K504" s="482"/>
      <c r="M504" s="482"/>
      <c r="N504" s="482"/>
    </row>
  </sheetData>
  <protectedRanges>
    <protectedRange sqref="C254:C256" name="FICHA5_1"/>
    <protectedRange sqref="I467:I480" name="FICHA5_2"/>
    <protectedRange sqref="G467:G479" name="FICHA5_1_1"/>
    <protectedRange sqref="I442:I466" name="FICHA5"/>
    <protectedRange sqref="G442:G466" name="FICHA5_1_2"/>
    <protectedRange sqref="C50:C52" name="FICHA5_1_4"/>
    <protectedRange sqref="I184:I197" name="FICHA5_2_2"/>
    <protectedRange sqref="G184:G196" name="FICHA5_1_1_2"/>
    <protectedRange sqref="I159:I183" name="FICHA5_4"/>
    <protectedRange sqref="G159:G183" name="FICHA5_1_2_2"/>
  </protectedRanges>
  <mergeCells count="72">
    <mergeCell ref="N440:N441"/>
    <mergeCell ref="A498:B498"/>
    <mergeCell ref="C498:D498"/>
    <mergeCell ref="E498:I498"/>
    <mergeCell ref="C294:D294"/>
    <mergeCell ref="E294:I294"/>
    <mergeCell ref="J294:L294"/>
    <mergeCell ref="M294:M295"/>
    <mergeCell ref="N294:N295"/>
    <mergeCell ref="A440:B440"/>
    <mergeCell ref="C440:D440"/>
    <mergeCell ref="E440:I440"/>
    <mergeCell ref="J440:L440"/>
    <mergeCell ref="M440:M441"/>
    <mergeCell ref="J498:L498"/>
    <mergeCell ref="M498:M499"/>
    <mergeCell ref="A490:N490"/>
    <mergeCell ref="A494:N494"/>
    <mergeCell ref="A492:N492"/>
    <mergeCell ref="N498:N499"/>
    <mergeCell ref="A384:N384"/>
    <mergeCell ref="A388:N388"/>
    <mergeCell ref="A402:N402"/>
    <mergeCell ref="A406:N406"/>
    <mergeCell ref="A432:N432"/>
    <mergeCell ref="N410:N411"/>
    <mergeCell ref="A386:N386"/>
    <mergeCell ref="A392:B392"/>
    <mergeCell ref="C392:D392"/>
    <mergeCell ref="E392:I392"/>
    <mergeCell ref="J392:L392"/>
    <mergeCell ref="M392:M393"/>
    <mergeCell ref="A288:N288"/>
    <mergeCell ref="A294:B294"/>
    <mergeCell ref="C274:D274"/>
    <mergeCell ref="E274:I274"/>
    <mergeCell ref="J274:L274"/>
    <mergeCell ref="M274:M275"/>
    <mergeCell ref="N274:N275"/>
    <mergeCell ref="A290:N290"/>
    <mergeCell ref="A207:N207"/>
    <mergeCell ref="A211:N211"/>
    <mergeCell ref="A266:N266"/>
    <mergeCell ref="A270:N270"/>
    <mergeCell ref="A286:N286"/>
    <mergeCell ref="A268:N268"/>
    <mergeCell ref="A274:B274"/>
    <mergeCell ref="A209:N209"/>
    <mergeCell ref="M215:M216"/>
    <mergeCell ref="N215:N216"/>
    <mergeCell ref="C215:D215"/>
    <mergeCell ref="A215:B215"/>
    <mergeCell ref="J215:L215"/>
    <mergeCell ref="E215:I215"/>
    <mergeCell ref="N392:N393"/>
    <mergeCell ref="A434:N434"/>
    <mergeCell ref="A436:N436"/>
    <mergeCell ref="A404:N404"/>
    <mergeCell ref="A410:B410"/>
    <mergeCell ref="C410:D410"/>
    <mergeCell ref="E410:I410"/>
    <mergeCell ref="J410:L410"/>
    <mergeCell ref="M410:M411"/>
    <mergeCell ref="A3:N3"/>
    <mergeCell ref="A5:N5"/>
    <mergeCell ref="A7:N7"/>
    <mergeCell ref="A11:B11"/>
    <mergeCell ref="C11:D11"/>
    <mergeCell ref="E11:I11"/>
    <mergeCell ref="J11:L11"/>
    <mergeCell ref="M11:M12"/>
    <mergeCell ref="N11:N12"/>
  </mergeCells>
  <printOptions horizontalCentered="1"/>
  <pageMargins left="0.25" right="0.25" top="0.75" bottom="0.75" header="0.3" footer="0.3"/>
  <pageSetup paperSize="9" scale="37"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795FD-E426-4801-BD3B-7A3BA0FF9ED4}">
  <sheetPr>
    <tabColor rgb="FF00B050"/>
  </sheetPr>
  <dimension ref="A1:X1368"/>
  <sheetViews>
    <sheetView tabSelected="1" topLeftCell="A19" zoomScaleNormal="100" workbookViewId="0">
      <selection activeCell="A35" sqref="A35"/>
    </sheetView>
  </sheetViews>
  <sheetFormatPr baseColWidth="10" defaultColWidth="11.28515625" defaultRowHeight="12.75" x14ac:dyDescent="0.2"/>
  <cols>
    <col min="1" max="1" width="64.28515625" style="1349" customWidth="1"/>
    <col min="2" max="4" width="17.140625" style="1349" customWidth="1"/>
    <col min="5" max="5" width="12.28515625" style="1349" customWidth="1"/>
    <col min="6" max="6" width="18.7109375" style="1350" customWidth="1"/>
    <col min="7" max="16384" width="11.28515625" style="1349"/>
  </cols>
  <sheetData>
    <row r="1" spans="1:24" s="251" customFormat="1" ht="12" x14ac:dyDescent="0.2">
      <c r="A1" s="251" t="s">
        <v>22593</v>
      </c>
      <c r="F1" s="1369"/>
      <c r="K1" s="310"/>
      <c r="L1" s="310"/>
    </row>
    <row r="2" spans="1:24" s="251" customFormat="1" ht="12" x14ac:dyDescent="0.2">
      <c r="A2" s="251" t="s">
        <v>22592</v>
      </c>
      <c r="F2" s="1369"/>
      <c r="K2" s="310"/>
      <c r="L2" s="310"/>
    </row>
    <row r="3" spans="1:24" s="251" customFormat="1" ht="12" x14ac:dyDescent="0.2">
      <c r="F3" s="1369"/>
      <c r="K3" s="310"/>
      <c r="L3" s="310"/>
    </row>
    <row r="4" spans="1:24" s="251" customFormat="1" ht="12" x14ac:dyDescent="0.2">
      <c r="F4" s="1369"/>
      <c r="K4" s="310"/>
      <c r="L4" s="310"/>
    </row>
    <row r="5" spans="1:24" s="251" customFormat="1" ht="12" x14ac:dyDescent="0.2">
      <c r="F5" s="1369"/>
      <c r="K5" s="310"/>
      <c r="L5" s="310"/>
    </row>
    <row r="6" spans="1:24" s="251" customFormat="1" ht="12" x14ac:dyDescent="0.2">
      <c r="A6" s="1718" t="s">
        <v>22591</v>
      </c>
      <c r="B6" s="1718"/>
      <c r="C6" s="1718"/>
      <c r="D6" s="1718"/>
      <c r="E6" s="1371"/>
      <c r="F6" s="1370"/>
      <c r="G6" s="1371"/>
      <c r="H6" s="1371"/>
      <c r="I6" s="1371"/>
      <c r="J6" s="1371"/>
      <c r="K6" s="310"/>
      <c r="L6" s="310"/>
    </row>
    <row r="7" spans="1:24" s="251" customFormat="1" ht="12" x14ac:dyDescent="0.2">
      <c r="A7" s="1718" t="s">
        <v>2089</v>
      </c>
      <c r="B7" s="1718"/>
      <c r="C7" s="1718"/>
      <c r="D7" s="1718"/>
      <c r="E7" s="1371"/>
      <c r="F7" s="1370"/>
      <c r="G7" s="1371"/>
      <c r="H7" s="1371"/>
      <c r="I7" s="1371"/>
      <c r="J7" s="1371"/>
      <c r="K7" s="310"/>
      <c r="L7" s="310"/>
    </row>
    <row r="8" spans="1:24" s="251" customFormat="1" ht="12" x14ac:dyDescent="0.2">
      <c r="A8" s="1718" t="s">
        <v>22590</v>
      </c>
      <c r="B8" s="1718"/>
      <c r="C8" s="1718"/>
      <c r="D8" s="1718"/>
      <c r="E8" s="1371"/>
      <c r="F8" s="1370"/>
      <c r="G8" s="1371"/>
      <c r="H8" s="1371"/>
      <c r="I8" s="1371"/>
      <c r="J8" s="1371"/>
      <c r="K8" s="310"/>
      <c r="L8" s="310"/>
    </row>
    <row r="9" spans="1:24" s="251" customFormat="1" ht="12" x14ac:dyDescent="0.2">
      <c r="A9" s="1718" t="s">
        <v>22589</v>
      </c>
      <c r="B9" s="1718"/>
      <c r="C9" s="1718"/>
      <c r="D9" s="1718"/>
      <c r="E9" s="1371"/>
      <c r="F9" s="1370"/>
      <c r="G9" s="1371"/>
      <c r="H9" s="1371"/>
      <c r="I9" s="1371"/>
      <c r="J9" s="1371"/>
      <c r="K9" s="310"/>
      <c r="L9" s="310"/>
    </row>
    <row r="10" spans="1:24" s="251" customFormat="1" ht="12" x14ac:dyDescent="0.2">
      <c r="F10" s="1369"/>
      <c r="K10" s="310"/>
      <c r="L10" s="310"/>
    </row>
    <row r="11" spans="1:24" s="251" customFormat="1" ht="12" x14ac:dyDescent="0.2">
      <c r="F11" s="1369"/>
      <c r="K11" s="310"/>
      <c r="L11" s="310"/>
    </row>
    <row r="12" spans="1:24" s="251" customFormat="1" ht="12" x14ac:dyDescent="0.2">
      <c r="F12" s="1369"/>
      <c r="K12" s="310"/>
      <c r="L12" s="310"/>
    </row>
    <row r="13" spans="1:24" s="1366" customFormat="1" ht="12" x14ac:dyDescent="0.2">
      <c r="A13" s="1366" t="s">
        <v>22605</v>
      </c>
      <c r="B13" s="1366" t="s">
        <v>22604</v>
      </c>
      <c r="F13" s="1368"/>
      <c r="K13" s="1367"/>
      <c r="L13" s="1367"/>
    </row>
    <row r="14" spans="1:24" s="251" customFormat="1" ht="12" x14ac:dyDescent="0.2">
      <c r="A14" s="266" t="s">
        <v>22587</v>
      </c>
      <c r="B14" s="266" t="s">
        <v>22596</v>
      </c>
      <c r="C14" s="266"/>
      <c r="D14" s="266"/>
      <c r="E14" s="266"/>
      <c r="F14" s="1363"/>
      <c r="G14" s="266"/>
      <c r="H14" s="266"/>
      <c r="I14" s="266"/>
      <c r="J14" s="266"/>
      <c r="K14" s="811"/>
      <c r="L14" s="811"/>
      <c r="M14" s="266"/>
      <c r="N14" s="266"/>
      <c r="O14" s="266"/>
      <c r="P14" s="266"/>
      <c r="Q14" s="266"/>
      <c r="R14" s="266"/>
      <c r="S14" s="266"/>
      <c r="T14" s="266"/>
      <c r="U14" s="266"/>
      <c r="V14" s="266"/>
      <c r="W14" s="266"/>
      <c r="X14" s="266"/>
    </row>
    <row r="15" spans="1:24" s="1359" customFormat="1" ht="28.35" customHeight="1" x14ac:dyDescent="0.2">
      <c r="A15" s="1362" t="s">
        <v>22585</v>
      </c>
      <c r="B15" s="1361">
        <v>2020</v>
      </c>
      <c r="C15" s="1361">
        <v>2021</v>
      </c>
      <c r="D15" s="1361">
        <v>2022</v>
      </c>
      <c r="F15" s="1360"/>
    </row>
    <row r="16" spans="1:24" x14ac:dyDescent="0.2">
      <c r="A16" s="1358" t="s">
        <v>22580</v>
      </c>
      <c r="B16" s="1357">
        <f t="shared" ref="B16:D18" si="0">B53+B90+B127+B164+B201</f>
        <v>894084559</v>
      </c>
      <c r="C16" s="1357">
        <f t="shared" si="0"/>
        <v>822530215</v>
      </c>
      <c r="D16" s="1357">
        <f t="shared" si="0"/>
        <v>787037753</v>
      </c>
    </row>
    <row r="17" spans="1:24" x14ac:dyDescent="0.2">
      <c r="A17" s="1358" t="s">
        <v>22579</v>
      </c>
      <c r="B17" s="1357">
        <f t="shared" si="0"/>
        <v>32408437320</v>
      </c>
      <c r="C17" s="1357">
        <f t="shared" si="0"/>
        <v>35130434467</v>
      </c>
      <c r="D17" s="1357">
        <f t="shared" si="0"/>
        <v>43860318782</v>
      </c>
    </row>
    <row r="18" spans="1:24" x14ac:dyDescent="0.2">
      <c r="A18" s="1358" t="s">
        <v>22578</v>
      </c>
      <c r="B18" s="1357">
        <f t="shared" si="0"/>
        <v>215117744</v>
      </c>
      <c r="C18" s="1357">
        <f t="shared" si="0"/>
        <v>210983791</v>
      </c>
      <c r="D18" s="1357">
        <f t="shared" si="0"/>
        <v>217695676</v>
      </c>
    </row>
    <row r="19" spans="1:24" s="1353" customFormat="1" ht="28.35" customHeight="1" x14ac:dyDescent="0.2">
      <c r="A19" s="1356" t="s">
        <v>22577</v>
      </c>
      <c r="B19" s="1355">
        <f>SUM(B16:B18)</f>
        <v>33517639623</v>
      </c>
      <c r="C19" s="1355">
        <f>SUM(C16:C18)</f>
        <v>36163948473</v>
      </c>
      <c r="D19" s="1355">
        <f>SUM(D16:D18)</f>
        <v>44865052211</v>
      </c>
      <c r="F19" s="1354"/>
    </row>
    <row r="20" spans="1:24" s="310" customFormat="1" ht="12" x14ac:dyDescent="0.2">
      <c r="A20" s="811"/>
      <c r="B20" s="811"/>
      <c r="C20" s="811"/>
      <c r="D20" s="811"/>
      <c r="E20" s="811"/>
      <c r="F20" s="1363"/>
      <c r="G20" s="811"/>
      <c r="H20" s="811"/>
      <c r="I20" s="811"/>
      <c r="J20" s="811"/>
      <c r="K20" s="811"/>
      <c r="L20" s="811"/>
      <c r="M20" s="811"/>
      <c r="N20" s="811"/>
      <c r="O20" s="811"/>
      <c r="P20" s="811"/>
      <c r="Q20" s="811"/>
      <c r="R20" s="811"/>
      <c r="S20" s="811"/>
      <c r="T20" s="811"/>
      <c r="U20" s="811"/>
      <c r="V20" s="811"/>
      <c r="W20" s="811"/>
      <c r="X20" s="811"/>
    </row>
    <row r="21" spans="1:24" s="251" customFormat="1" ht="12" x14ac:dyDescent="0.2">
      <c r="A21" s="266"/>
      <c r="B21" s="266"/>
      <c r="C21" s="266"/>
      <c r="D21" s="266"/>
      <c r="E21" s="266"/>
      <c r="F21" s="1363"/>
      <c r="G21" s="266"/>
      <c r="H21" s="266"/>
      <c r="I21" s="266"/>
      <c r="J21" s="266"/>
      <c r="K21" s="811"/>
      <c r="L21" s="811"/>
      <c r="M21" s="266"/>
      <c r="N21" s="266"/>
      <c r="O21" s="266"/>
      <c r="P21" s="266"/>
      <c r="Q21" s="266"/>
      <c r="R21" s="266"/>
      <c r="S21" s="266"/>
      <c r="T21" s="266"/>
      <c r="U21" s="266"/>
      <c r="V21" s="266"/>
      <c r="W21" s="266"/>
      <c r="X21" s="266"/>
    </row>
    <row r="22" spans="1:24" s="1359" customFormat="1" ht="28.35" customHeight="1" x14ac:dyDescent="0.2">
      <c r="A22" s="1362" t="s">
        <v>22584</v>
      </c>
      <c r="B22" s="1361">
        <v>2020</v>
      </c>
      <c r="C22" s="1361" t="s">
        <v>22582</v>
      </c>
      <c r="D22" s="1361" t="s">
        <v>22581</v>
      </c>
      <c r="F22" s="1360"/>
    </row>
    <row r="23" spans="1:24" x14ac:dyDescent="0.2">
      <c r="A23" s="1358" t="s">
        <v>22580</v>
      </c>
      <c r="B23" s="1357">
        <f t="shared" ref="B23:D25" si="1">B60+B97+B134+B171+B208</f>
        <v>769604767</v>
      </c>
      <c r="C23" s="1357">
        <f t="shared" si="1"/>
        <v>821084263</v>
      </c>
      <c r="D23" s="1357">
        <f t="shared" si="1"/>
        <v>787037753</v>
      </c>
    </row>
    <row r="24" spans="1:24" x14ac:dyDescent="0.2">
      <c r="A24" s="1358" t="s">
        <v>22579</v>
      </c>
      <c r="B24" s="1357">
        <f t="shared" si="1"/>
        <v>24753638817</v>
      </c>
      <c r="C24" s="1357">
        <f t="shared" si="1"/>
        <v>35707183808</v>
      </c>
      <c r="D24" s="1357">
        <f t="shared" si="1"/>
        <v>43860318782</v>
      </c>
    </row>
    <row r="25" spans="1:24" x14ac:dyDescent="0.2">
      <c r="A25" s="1358" t="s">
        <v>22578</v>
      </c>
      <c r="B25" s="1357">
        <f t="shared" si="1"/>
        <v>218929550</v>
      </c>
      <c r="C25" s="1357">
        <f t="shared" si="1"/>
        <v>217700266</v>
      </c>
      <c r="D25" s="1357">
        <f t="shared" si="1"/>
        <v>217695676</v>
      </c>
    </row>
    <row r="26" spans="1:24" s="1353" customFormat="1" ht="28.35" customHeight="1" x14ac:dyDescent="0.2">
      <c r="A26" s="1356" t="s">
        <v>22577</v>
      </c>
      <c r="B26" s="1355">
        <f>SUM(B23:B25)</f>
        <v>25742173134</v>
      </c>
      <c r="C26" s="1355">
        <f>SUM(C23:C25)</f>
        <v>36745968337</v>
      </c>
      <c r="D26" s="1355">
        <f>SUM(D23:D25)</f>
        <v>44865052211</v>
      </c>
      <c r="F26" s="1354"/>
    </row>
    <row r="27" spans="1:24" s="310" customFormat="1" ht="12" x14ac:dyDescent="0.2">
      <c r="A27" s="811"/>
      <c r="B27" s="811"/>
      <c r="C27" s="811"/>
      <c r="D27" s="811"/>
      <c r="E27" s="811"/>
      <c r="F27" s="1363"/>
      <c r="G27" s="811"/>
      <c r="H27" s="811"/>
      <c r="I27" s="811"/>
      <c r="J27" s="811"/>
      <c r="K27" s="811"/>
      <c r="L27" s="811"/>
      <c r="M27" s="811"/>
      <c r="N27" s="811"/>
      <c r="O27" s="811"/>
      <c r="P27" s="811"/>
      <c r="Q27" s="811"/>
      <c r="R27" s="811"/>
      <c r="S27" s="811"/>
      <c r="T27" s="811"/>
      <c r="U27" s="811"/>
      <c r="V27" s="811"/>
      <c r="W27" s="811"/>
      <c r="X27" s="811"/>
    </row>
    <row r="28" spans="1:24" s="251" customFormat="1" ht="12" x14ac:dyDescent="0.2">
      <c r="A28" s="266"/>
      <c r="B28" s="266"/>
      <c r="C28" s="266"/>
      <c r="D28" s="266"/>
      <c r="E28" s="266"/>
      <c r="F28" s="1363"/>
      <c r="G28" s="266"/>
      <c r="H28" s="266"/>
      <c r="I28" s="266"/>
      <c r="J28" s="266"/>
      <c r="K28" s="811"/>
      <c r="L28" s="811"/>
      <c r="M28" s="266"/>
      <c r="N28" s="266"/>
      <c r="O28" s="266"/>
      <c r="P28" s="266"/>
      <c r="Q28" s="266"/>
      <c r="R28" s="266"/>
      <c r="S28" s="266"/>
      <c r="T28" s="266"/>
      <c r="U28" s="266"/>
      <c r="V28" s="266"/>
      <c r="W28" s="266"/>
      <c r="X28" s="266"/>
    </row>
    <row r="29" spans="1:24" s="1359" customFormat="1" ht="28.35" customHeight="1" x14ac:dyDescent="0.2">
      <c r="A29" s="1362" t="s">
        <v>22583</v>
      </c>
      <c r="B29" s="1361">
        <v>2020</v>
      </c>
      <c r="C29" s="1361" t="s">
        <v>22582</v>
      </c>
      <c r="D29" s="1361" t="s">
        <v>22581</v>
      </c>
      <c r="F29" s="1360"/>
    </row>
    <row r="30" spans="1:24" x14ac:dyDescent="0.2">
      <c r="A30" s="1358" t="s">
        <v>22580</v>
      </c>
      <c r="B30" s="1357">
        <f t="shared" ref="B30:D32" si="2">B67+B104+B141+B178+B215</f>
        <v>655021891.44000053</v>
      </c>
      <c r="C30" s="1357">
        <f t="shared" si="2"/>
        <v>733606262.76750004</v>
      </c>
      <c r="D30" s="1357">
        <f t="shared" si="2"/>
        <v>787037753</v>
      </c>
    </row>
    <row r="31" spans="1:24" x14ac:dyDescent="0.2">
      <c r="A31" s="1358" t="s">
        <v>22579</v>
      </c>
      <c r="B31" s="1357">
        <f t="shared" si="2"/>
        <v>21295051399.370003</v>
      </c>
      <c r="C31" s="1357">
        <f t="shared" si="2"/>
        <v>24619662040.446251</v>
      </c>
      <c r="D31" s="1357">
        <f t="shared" si="2"/>
        <v>31843693781</v>
      </c>
    </row>
    <row r="32" spans="1:24" x14ac:dyDescent="0.2">
      <c r="A32" s="1358" t="s">
        <v>22578</v>
      </c>
      <c r="B32" s="1357">
        <f t="shared" si="2"/>
        <v>151553683.72</v>
      </c>
      <c r="C32" s="1357">
        <f t="shared" si="2"/>
        <v>174791051</v>
      </c>
      <c r="D32" s="1357">
        <f t="shared" si="2"/>
        <v>217695676</v>
      </c>
    </row>
    <row r="33" spans="1:12" s="1353" customFormat="1" ht="28.35" customHeight="1" x14ac:dyDescent="0.2">
      <c r="A33" s="1356" t="s">
        <v>22577</v>
      </c>
      <c r="B33" s="1355">
        <f>SUM(B30:B32)</f>
        <v>22101626974.530006</v>
      </c>
      <c r="C33" s="1355">
        <f>SUM(C30:C32)</f>
        <v>25528059354.213753</v>
      </c>
      <c r="D33" s="1355">
        <f>SUM(D30:D32)</f>
        <v>32848427210</v>
      </c>
      <c r="F33" s="1354"/>
    </row>
    <row r="34" spans="1:12" x14ac:dyDescent="0.2">
      <c r="A34" s="1352" t="s">
        <v>22576</v>
      </c>
      <c r="B34" s="1386"/>
      <c r="C34" s="1386"/>
      <c r="D34" s="1386"/>
    </row>
    <row r="35" spans="1:12" x14ac:dyDescent="0.2">
      <c r="A35" s="1351" t="s">
        <v>22575</v>
      </c>
      <c r="B35" s="1386"/>
      <c r="C35" s="1386"/>
      <c r="D35" s="1386"/>
    </row>
    <row r="36" spans="1:12" x14ac:dyDescent="0.2">
      <c r="B36" s="1386"/>
      <c r="C36" s="1386"/>
      <c r="D36" s="1386"/>
    </row>
    <row r="37" spans="1:12" x14ac:dyDescent="0.2">
      <c r="B37" s="1386"/>
      <c r="C37" s="1386"/>
      <c r="D37" s="1386"/>
    </row>
    <row r="38" spans="1:12" s="251" customFormat="1" ht="12" x14ac:dyDescent="0.2">
      <c r="A38" s="251" t="s">
        <v>22593</v>
      </c>
      <c r="F38" s="1369"/>
      <c r="K38" s="310"/>
      <c r="L38" s="310"/>
    </row>
    <row r="39" spans="1:12" s="251" customFormat="1" ht="12" x14ac:dyDescent="0.2">
      <c r="A39" s="251" t="s">
        <v>22592</v>
      </c>
      <c r="F39" s="1369"/>
      <c r="K39" s="310"/>
      <c r="L39" s="310"/>
    </row>
    <row r="40" spans="1:12" s="251" customFormat="1" ht="12" x14ac:dyDescent="0.2">
      <c r="F40" s="1369"/>
      <c r="K40" s="310"/>
      <c r="L40" s="310"/>
    </row>
    <row r="41" spans="1:12" s="251" customFormat="1" ht="12" x14ac:dyDescent="0.2">
      <c r="F41" s="1369"/>
      <c r="K41" s="310"/>
      <c r="L41" s="310"/>
    </row>
    <row r="42" spans="1:12" s="251" customFormat="1" ht="12" x14ac:dyDescent="0.2">
      <c r="F42" s="1369"/>
      <c r="K42" s="310"/>
      <c r="L42" s="310"/>
    </row>
    <row r="43" spans="1:12" s="251" customFormat="1" ht="12" x14ac:dyDescent="0.2">
      <c r="A43" s="1718" t="s">
        <v>22591</v>
      </c>
      <c r="B43" s="1718"/>
      <c r="C43" s="1718"/>
      <c r="D43" s="1718"/>
      <c r="E43" s="1371"/>
      <c r="F43" s="1370"/>
      <c r="G43" s="1371"/>
      <c r="H43" s="1371"/>
      <c r="I43" s="1371"/>
      <c r="J43" s="1371"/>
      <c r="K43" s="310"/>
      <c r="L43" s="310"/>
    </row>
    <row r="44" spans="1:12" s="251" customFormat="1" ht="12" x14ac:dyDescent="0.2">
      <c r="A44" s="1718" t="s">
        <v>2089</v>
      </c>
      <c r="B44" s="1718"/>
      <c r="C44" s="1718"/>
      <c r="D44" s="1718"/>
      <c r="E44" s="1371"/>
      <c r="F44" s="1370"/>
      <c r="G44" s="1371"/>
      <c r="H44" s="1371"/>
      <c r="I44" s="1371"/>
      <c r="J44" s="1371"/>
      <c r="K44" s="310"/>
      <c r="L44" s="310"/>
    </row>
    <row r="45" spans="1:12" s="251" customFormat="1" ht="12" x14ac:dyDescent="0.2">
      <c r="A45" s="1718" t="s">
        <v>22590</v>
      </c>
      <c r="B45" s="1718"/>
      <c r="C45" s="1718"/>
      <c r="D45" s="1718"/>
      <c r="E45" s="1371"/>
      <c r="F45" s="1370"/>
      <c r="G45" s="1371"/>
      <c r="H45" s="1371"/>
      <c r="I45" s="1371"/>
      <c r="J45" s="1371"/>
      <c r="K45" s="310"/>
      <c r="L45" s="310"/>
    </row>
    <row r="46" spans="1:12" s="251" customFormat="1" ht="12" x14ac:dyDescent="0.2">
      <c r="A46" s="1718" t="s">
        <v>22589</v>
      </c>
      <c r="B46" s="1718"/>
      <c r="C46" s="1718"/>
      <c r="D46" s="1718"/>
      <c r="E46" s="1371"/>
      <c r="F46" s="1370"/>
      <c r="G46" s="1371"/>
      <c r="H46" s="1371"/>
      <c r="I46" s="1371"/>
      <c r="J46" s="1371"/>
      <c r="K46" s="310"/>
      <c r="L46" s="310"/>
    </row>
    <row r="47" spans="1:12" s="251" customFormat="1" ht="12" x14ac:dyDescent="0.2">
      <c r="F47" s="1369"/>
      <c r="K47" s="310"/>
      <c r="L47" s="310"/>
    </row>
    <row r="48" spans="1:12" s="251" customFormat="1" ht="12" x14ac:dyDescent="0.2">
      <c r="F48" s="1369"/>
      <c r="K48" s="310"/>
      <c r="L48" s="310"/>
    </row>
    <row r="49" spans="1:24" s="251" customFormat="1" ht="12" x14ac:dyDescent="0.2">
      <c r="F49" s="1369"/>
      <c r="K49" s="310"/>
      <c r="L49" s="310"/>
    </row>
    <row r="50" spans="1:24" s="1366" customFormat="1" ht="12" x14ac:dyDescent="0.2">
      <c r="A50" s="1366" t="s">
        <v>22605</v>
      </c>
      <c r="B50" s="1366" t="s">
        <v>22604</v>
      </c>
      <c r="F50" s="1368"/>
      <c r="K50" s="1367"/>
      <c r="L50" s="1367"/>
    </row>
    <row r="51" spans="1:24" s="251" customFormat="1" ht="12" x14ac:dyDescent="0.2">
      <c r="A51" s="266" t="s">
        <v>22587</v>
      </c>
      <c r="B51" s="266" t="s">
        <v>22595</v>
      </c>
      <c r="C51" s="266"/>
      <c r="D51" s="266"/>
      <c r="E51" s="266"/>
      <c r="F51" s="1363"/>
      <c r="G51" s="266"/>
      <c r="H51" s="266"/>
      <c r="I51" s="266"/>
      <c r="J51" s="266"/>
      <c r="K51" s="811"/>
      <c r="L51" s="811"/>
      <c r="M51" s="266"/>
      <c r="N51" s="266"/>
      <c r="O51" s="266"/>
      <c r="P51" s="266"/>
      <c r="Q51" s="266"/>
      <c r="R51" s="266"/>
      <c r="S51" s="266"/>
      <c r="T51" s="266"/>
      <c r="U51" s="266"/>
      <c r="V51" s="266"/>
      <c r="W51" s="266"/>
      <c r="X51" s="266"/>
    </row>
    <row r="52" spans="1:24" s="1359" customFormat="1" ht="28.35" customHeight="1" x14ac:dyDescent="0.2">
      <c r="A52" s="1362" t="s">
        <v>22585</v>
      </c>
      <c r="B52" s="1361">
        <v>2020</v>
      </c>
      <c r="C52" s="1361">
        <v>2021</v>
      </c>
      <c r="D52" s="1361">
        <v>2022</v>
      </c>
      <c r="F52" s="1360"/>
    </row>
    <row r="53" spans="1:24" x14ac:dyDescent="0.2">
      <c r="A53" s="1358" t="s">
        <v>22580</v>
      </c>
      <c r="B53" s="1357">
        <f t="shared" ref="B53:D55" si="3">B275+B460+B645+B904+B1089+B1275</f>
        <v>162416448</v>
      </c>
      <c r="C53" s="1357">
        <f t="shared" si="3"/>
        <v>124099300</v>
      </c>
      <c r="D53" s="1357">
        <f t="shared" si="3"/>
        <v>158118563</v>
      </c>
    </row>
    <row r="54" spans="1:24" x14ac:dyDescent="0.2">
      <c r="A54" s="1358" t="s">
        <v>22579</v>
      </c>
      <c r="B54" s="1357">
        <f t="shared" si="3"/>
        <v>13718313581</v>
      </c>
      <c r="C54" s="1357">
        <f t="shared" si="3"/>
        <v>9606948598</v>
      </c>
      <c r="D54" s="1357">
        <f t="shared" si="3"/>
        <v>11135512111</v>
      </c>
    </row>
    <row r="55" spans="1:24" x14ac:dyDescent="0.2">
      <c r="A55" s="1358" t="s">
        <v>22578</v>
      </c>
      <c r="B55" s="1357">
        <f t="shared" si="3"/>
        <v>44721959</v>
      </c>
      <c r="C55" s="1357">
        <f t="shared" si="3"/>
        <v>46261262</v>
      </c>
      <c r="D55" s="1357">
        <f t="shared" si="3"/>
        <v>61521948</v>
      </c>
    </row>
    <row r="56" spans="1:24" s="1353" customFormat="1" ht="28.35" customHeight="1" x14ac:dyDescent="0.2">
      <c r="A56" s="1356" t="s">
        <v>22577</v>
      </c>
      <c r="B56" s="1355">
        <f>SUM(B53:B55)</f>
        <v>13925451988</v>
      </c>
      <c r="C56" s="1355">
        <f>SUM(C53:C55)</f>
        <v>9777309160</v>
      </c>
      <c r="D56" s="1355">
        <f>SUM(D53:D55)</f>
        <v>11355152622</v>
      </c>
      <c r="F56" s="1354"/>
    </row>
    <row r="57" spans="1:24" s="251" customFormat="1" ht="12" x14ac:dyDescent="0.2">
      <c r="A57" s="266"/>
      <c r="B57" s="266"/>
      <c r="C57" s="266"/>
      <c r="D57" s="266"/>
      <c r="E57" s="266"/>
      <c r="F57" s="1363"/>
      <c r="G57" s="266"/>
      <c r="H57" s="266"/>
      <c r="I57" s="266"/>
      <c r="J57" s="266"/>
      <c r="K57" s="811"/>
      <c r="L57" s="811"/>
      <c r="M57" s="266"/>
      <c r="N57" s="266"/>
      <c r="O57" s="266"/>
      <c r="P57" s="266"/>
      <c r="Q57" s="266"/>
      <c r="R57" s="266"/>
      <c r="S57" s="266"/>
      <c r="T57" s="266"/>
      <c r="U57" s="266"/>
      <c r="V57" s="266"/>
      <c r="W57" s="266"/>
      <c r="X57" s="266"/>
    </row>
    <row r="58" spans="1:24" s="251" customFormat="1" ht="12" x14ac:dyDescent="0.2">
      <c r="A58" s="266"/>
      <c r="B58" s="266"/>
      <c r="C58" s="266"/>
      <c r="D58" s="266"/>
      <c r="E58" s="266"/>
      <c r="F58" s="1363"/>
      <c r="G58" s="266"/>
      <c r="H58" s="266"/>
      <c r="I58" s="266"/>
      <c r="J58" s="266"/>
      <c r="K58" s="811"/>
      <c r="L58" s="811"/>
      <c r="M58" s="266"/>
      <c r="N58" s="266"/>
      <c r="O58" s="266"/>
      <c r="P58" s="266"/>
      <c r="Q58" s="266"/>
      <c r="R58" s="266"/>
      <c r="S58" s="266"/>
      <c r="T58" s="266"/>
      <c r="U58" s="266"/>
      <c r="V58" s="266"/>
      <c r="W58" s="266"/>
      <c r="X58" s="266"/>
    </row>
    <row r="59" spans="1:24" s="1359" customFormat="1" ht="28.35" customHeight="1" x14ac:dyDescent="0.2">
      <c r="A59" s="1362" t="s">
        <v>22584</v>
      </c>
      <c r="B59" s="1361">
        <v>2020</v>
      </c>
      <c r="C59" s="1361" t="s">
        <v>22582</v>
      </c>
      <c r="D59" s="1361" t="s">
        <v>22581</v>
      </c>
      <c r="F59" s="1360"/>
    </row>
    <row r="60" spans="1:24" x14ac:dyDescent="0.2">
      <c r="A60" s="1358" t="s">
        <v>22580</v>
      </c>
      <c r="B60" s="1357">
        <f t="shared" ref="B60:D62" si="4">B282+B467+B652+B911+B1096+B1282</f>
        <v>108619285</v>
      </c>
      <c r="C60" s="1357">
        <f t="shared" si="4"/>
        <v>125595858</v>
      </c>
      <c r="D60" s="1357">
        <f t="shared" si="4"/>
        <v>158118563</v>
      </c>
    </row>
    <row r="61" spans="1:24" x14ac:dyDescent="0.2">
      <c r="A61" s="1358" t="s">
        <v>22579</v>
      </c>
      <c r="B61" s="1357">
        <f t="shared" si="4"/>
        <v>6466184069</v>
      </c>
      <c r="C61" s="1357">
        <f t="shared" si="4"/>
        <v>3398609200</v>
      </c>
      <c r="D61" s="1357">
        <f t="shared" si="4"/>
        <v>11135512111</v>
      </c>
    </row>
    <row r="62" spans="1:24" x14ac:dyDescent="0.2">
      <c r="A62" s="1358" t="s">
        <v>22578</v>
      </c>
      <c r="B62" s="1357">
        <f t="shared" si="4"/>
        <v>42744945</v>
      </c>
      <c r="C62" s="1357">
        <f t="shared" si="4"/>
        <v>46569987</v>
      </c>
      <c r="D62" s="1357">
        <f t="shared" si="4"/>
        <v>61521948</v>
      </c>
    </row>
    <row r="63" spans="1:24" s="1353" customFormat="1" ht="28.35" customHeight="1" x14ac:dyDescent="0.2">
      <c r="A63" s="1356" t="s">
        <v>22577</v>
      </c>
      <c r="B63" s="1355">
        <f>SUM(B60:B62)</f>
        <v>6617548299</v>
      </c>
      <c r="C63" s="1355">
        <f>SUM(C60:C62)</f>
        <v>3570775045</v>
      </c>
      <c r="D63" s="1355">
        <f>SUM(D60:D62)</f>
        <v>11355152622</v>
      </c>
      <c r="F63" s="1354"/>
    </row>
    <row r="64" spans="1:24" s="251" customFormat="1" ht="12" x14ac:dyDescent="0.2">
      <c r="A64" s="266"/>
      <c r="B64" s="811"/>
      <c r="C64" s="811"/>
      <c r="D64" s="811"/>
      <c r="E64" s="266"/>
      <c r="F64" s="1363"/>
      <c r="G64" s="266"/>
      <c r="H64" s="266"/>
      <c r="I64" s="266"/>
      <c r="J64" s="266"/>
      <c r="K64" s="811"/>
      <c r="L64" s="811"/>
      <c r="M64" s="266"/>
      <c r="N64" s="266"/>
      <c r="O64" s="266"/>
      <c r="P64" s="266"/>
      <c r="Q64" s="266"/>
      <c r="R64" s="266"/>
      <c r="S64" s="266"/>
      <c r="T64" s="266"/>
      <c r="U64" s="266"/>
      <c r="V64" s="266"/>
      <c r="W64" s="266"/>
      <c r="X64" s="266"/>
    </row>
    <row r="65" spans="1:24" s="251" customFormat="1" ht="12" x14ac:dyDescent="0.2">
      <c r="A65" s="266"/>
      <c r="B65" s="266"/>
      <c r="C65" s="266"/>
      <c r="D65" s="266"/>
      <c r="E65" s="266"/>
      <c r="F65" s="1363"/>
      <c r="G65" s="266"/>
      <c r="H65" s="266"/>
      <c r="I65" s="266"/>
      <c r="J65" s="266"/>
      <c r="K65" s="811"/>
      <c r="L65" s="811"/>
      <c r="M65" s="266"/>
      <c r="N65" s="266"/>
      <c r="O65" s="266"/>
      <c r="P65" s="266"/>
      <c r="Q65" s="266"/>
      <c r="R65" s="266"/>
      <c r="S65" s="266"/>
      <c r="T65" s="266"/>
      <c r="U65" s="266"/>
      <c r="V65" s="266"/>
      <c r="W65" s="266"/>
      <c r="X65" s="266"/>
    </row>
    <row r="66" spans="1:24" s="1359" customFormat="1" ht="28.35" customHeight="1" x14ac:dyDescent="0.2">
      <c r="A66" s="1362" t="s">
        <v>22583</v>
      </c>
      <c r="B66" s="1361">
        <v>2020</v>
      </c>
      <c r="C66" s="1361" t="s">
        <v>22582</v>
      </c>
      <c r="D66" s="1361" t="s">
        <v>22581</v>
      </c>
      <c r="F66" s="1360"/>
    </row>
    <row r="67" spans="1:24" x14ac:dyDescent="0.2">
      <c r="A67" s="1358" t="s">
        <v>22580</v>
      </c>
      <c r="B67" s="1357">
        <f t="shared" ref="B67:D69" si="5">B289+B474+B659+B918+B1104+B1289</f>
        <v>91463086.920000002</v>
      </c>
      <c r="C67" s="1357">
        <f t="shared" si="5"/>
        <v>124607564.37</v>
      </c>
      <c r="D67" s="1357">
        <f t="shared" si="5"/>
        <v>158118563</v>
      </c>
    </row>
    <row r="68" spans="1:24" x14ac:dyDescent="0.2">
      <c r="A68" s="1358" t="s">
        <v>22579</v>
      </c>
      <c r="B68" s="1357">
        <f t="shared" si="5"/>
        <v>4885233670.1000004</v>
      </c>
      <c r="C68" s="1357">
        <f t="shared" si="5"/>
        <v>1468304684.4099998</v>
      </c>
      <c r="D68" s="1357">
        <f t="shared" si="5"/>
        <v>3246564722</v>
      </c>
    </row>
    <row r="69" spans="1:24" x14ac:dyDescent="0.2">
      <c r="A69" s="1358" t="s">
        <v>22578</v>
      </c>
      <c r="B69" s="1357">
        <f t="shared" si="5"/>
        <v>38146065.730000019</v>
      </c>
      <c r="C69" s="1357">
        <f t="shared" si="5"/>
        <v>41347941</v>
      </c>
      <c r="D69" s="1357">
        <f t="shared" si="5"/>
        <v>61521948</v>
      </c>
    </row>
    <row r="70" spans="1:24" s="1353" customFormat="1" ht="28.35" customHeight="1" x14ac:dyDescent="0.2">
      <c r="A70" s="1356" t="s">
        <v>22577</v>
      </c>
      <c r="B70" s="1355">
        <f>SUM(B67:B69)</f>
        <v>5014842822.75</v>
      </c>
      <c r="C70" s="1355">
        <f>SUM(C67:C69)</f>
        <v>1634260189.7799997</v>
      </c>
      <c r="D70" s="1355">
        <f>SUM(D67:D69)</f>
        <v>3466205233</v>
      </c>
      <c r="F70" s="1354"/>
    </row>
    <row r="71" spans="1:24" x14ac:dyDescent="0.2">
      <c r="A71" s="1352" t="s">
        <v>22576</v>
      </c>
    </row>
    <row r="72" spans="1:24" x14ac:dyDescent="0.2">
      <c r="A72" s="1351" t="s">
        <v>22575</v>
      </c>
    </row>
    <row r="75" spans="1:24" s="251" customFormat="1" ht="12" x14ac:dyDescent="0.2">
      <c r="A75" s="251" t="s">
        <v>22593</v>
      </c>
      <c r="F75" s="1369"/>
      <c r="K75" s="310"/>
      <c r="L75" s="310"/>
    </row>
    <row r="76" spans="1:24" s="251" customFormat="1" ht="12" x14ac:dyDescent="0.2">
      <c r="A76" s="251" t="s">
        <v>22592</v>
      </c>
      <c r="F76" s="1369"/>
      <c r="K76" s="310"/>
      <c r="L76" s="310"/>
    </row>
    <row r="77" spans="1:24" s="251" customFormat="1" ht="12" x14ac:dyDescent="0.2">
      <c r="F77" s="1369"/>
      <c r="K77" s="310"/>
      <c r="L77" s="310"/>
    </row>
    <row r="78" spans="1:24" s="251" customFormat="1" ht="12" x14ac:dyDescent="0.2">
      <c r="F78" s="1369"/>
      <c r="K78" s="310"/>
      <c r="L78" s="310"/>
    </row>
    <row r="79" spans="1:24" s="251" customFormat="1" ht="12" x14ac:dyDescent="0.2">
      <c r="F79" s="1369"/>
      <c r="K79" s="310"/>
      <c r="L79" s="310"/>
    </row>
    <row r="80" spans="1:24" s="251" customFormat="1" ht="12" x14ac:dyDescent="0.2">
      <c r="A80" s="1718" t="s">
        <v>22591</v>
      </c>
      <c r="B80" s="1718"/>
      <c r="C80" s="1718"/>
      <c r="D80" s="1718"/>
      <c r="E80" s="1371"/>
      <c r="F80" s="1370"/>
      <c r="G80" s="1371"/>
      <c r="H80" s="1371"/>
      <c r="I80" s="1371"/>
      <c r="J80" s="1371"/>
      <c r="K80" s="310"/>
      <c r="L80" s="310"/>
    </row>
    <row r="81" spans="1:24" s="251" customFormat="1" ht="12" x14ac:dyDescent="0.2">
      <c r="A81" s="1718" t="s">
        <v>2089</v>
      </c>
      <c r="B81" s="1718"/>
      <c r="C81" s="1718"/>
      <c r="D81" s="1718"/>
      <c r="E81" s="1371"/>
      <c r="F81" s="1370"/>
      <c r="G81" s="1371"/>
      <c r="H81" s="1371"/>
      <c r="I81" s="1371"/>
      <c r="J81" s="1371"/>
      <c r="K81" s="310"/>
      <c r="L81" s="310"/>
    </row>
    <row r="82" spans="1:24" s="251" customFormat="1" ht="12" x14ac:dyDescent="0.2">
      <c r="A82" s="1718" t="s">
        <v>22590</v>
      </c>
      <c r="B82" s="1718"/>
      <c r="C82" s="1718"/>
      <c r="D82" s="1718"/>
      <c r="E82" s="1371"/>
      <c r="F82" s="1370"/>
      <c r="G82" s="1371"/>
      <c r="H82" s="1371"/>
      <c r="I82" s="1371"/>
      <c r="J82" s="1371"/>
      <c r="K82" s="310"/>
      <c r="L82" s="310"/>
    </row>
    <row r="83" spans="1:24" s="251" customFormat="1" ht="12" x14ac:dyDescent="0.2">
      <c r="A83" s="1718" t="s">
        <v>22589</v>
      </c>
      <c r="B83" s="1718"/>
      <c r="C83" s="1718"/>
      <c r="D83" s="1718"/>
      <c r="E83" s="1371"/>
      <c r="F83" s="1370"/>
      <c r="G83" s="1371"/>
      <c r="H83" s="1371"/>
      <c r="I83" s="1371"/>
      <c r="J83" s="1371"/>
      <c r="K83" s="310"/>
      <c r="L83" s="310"/>
    </row>
    <row r="84" spans="1:24" s="251" customFormat="1" ht="12" x14ac:dyDescent="0.2">
      <c r="F84" s="1369"/>
      <c r="K84" s="310"/>
      <c r="L84" s="310"/>
    </row>
    <row r="85" spans="1:24" s="251" customFormat="1" ht="12" x14ac:dyDescent="0.2">
      <c r="F85" s="1369"/>
      <c r="K85" s="310"/>
      <c r="L85" s="310"/>
    </row>
    <row r="86" spans="1:24" s="251" customFormat="1" ht="12" x14ac:dyDescent="0.2">
      <c r="F86" s="1369"/>
      <c r="K86" s="310"/>
      <c r="L86" s="310"/>
    </row>
    <row r="87" spans="1:24" s="1366" customFormat="1" ht="12" x14ac:dyDescent="0.2">
      <c r="A87" s="1366" t="s">
        <v>22605</v>
      </c>
      <c r="B87" s="1366" t="s">
        <v>22604</v>
      </c>
      <c r="F87" s="1368"/>
      <c r="K87" s="1367"/>
      <c r="L87" s="1367"/>
    </row>
    <row r="88" spans="1:24" s="251" customFormat="1" ht="12" x14ac:dyDescent="0.2">
      <c r="A88" s="266" t="s">
        <v>22587</v>
      </c>
      <c r="B88" s="266" t="s">
        <v>22594</v>
      </c>
      <c r="C88" s="266"/>
      <c r="D88" s="266"/>
      <c r="E88" s="266"/>
      <c r="F88" s="1363"/>
      <c r="G88" s="266"/>
      <c r="H88" s="266"/>
      <c r="I88" s="266"/>
      <c r="J88" s="266"/>
      <c r="K88" s="811"/>
      <c r="L88" s="811"/>
      <c r="M88" s="266"/>
      <c r="N88" s="266"/>
      <c r="O88" s="266"/>
      <c r="P88" s="266"/>
      <c r="Q88" s="266"/>
      <c r="R88" s="266"/>
      <c r="S88" s="266"/>
      <c r="T88" s="266"/>
      <c r="U88" s="266"/>
      <c r="V88" s="266"/>
      <c r="W88" s="266"/>
      <c r="X88" s="266"/>
    </row>
    <row r="89" spans="1:24" s="1359" customFormat="1" ht="28.35" customHeight="1" x14ac:dyDescent="0.2">
      <c r="A89" s="1362" t="s">
        <v>22585</v>
      </c>
      <c r="B89" s="1361">
        <v>2020</v>
      </c>
      <c r="C89" s="1361">
        <v>2021</v>
      </c>
      <c r="D89" s="1361">
        <v>2022</v>
      </c>
      <c r="F89" s="1360"/>
    </row>
    <row r="90" spans="1:24" x14ac:dyDescent="0.2">
      <c r="A90" s="1358" t="s">
        <v>22580</v>
      </c>
      <c r="B90" s="1357">
        <f t="shared" ref="B90:D92" si="6">B312+B497+B682+B793+B941+B1127+B1312</f>
        <v>731668111</v>
      </c>
      <c r="C90" s="1357">
        <f t="shared" si="6"/>
        <v>698428719</v>
      </c>
      <c r="D90" s="1357">
        <f t="shared" si="6"/>
        <v>628919190</v>
      </c>
    </row>
    <row r="91" spans="1:24" x14ac:dyDescent="0.2">
      <c r="A91" s="1358" t="s">
        <v>22579</v>
      </c>
      <c r="B91" s="1357">
        <f t="shared" si="6"/>
        <v>1775122134</v>
      </c>
      <c r="C91" s="1357">
        <f t="shared" si="6"/>
        <v>1791283932</v>
      </c>
      <c r="D91" s="1357">
        <f t="shared" si="6"/>
        <v>1870233796</v>
      </c>
    </row>
    <row r="92" spans="1:24" x14ac:dyDescent="0.2">
      <c r="A92" s="1358" t="s">
        <v>22578</v>
      </c>
      <c r="B92" s="1357">
        <f t="shared" si="6"/>
        <v>158412530</v>
      </c>
      <c r="C92" s="1357">
        <f t="shared" si="6"/>
        <v>147023276</v>
      </c>
      <c r="D92" s="1357">
        <f t="shared" si="6"/>
        <v>139115577</v>
      </c>
    </row>
    <row r="93" spans="1:24" s="1353" customFormat="1" ht="28.35" customHeight="1" x14ac:dyDescent="0.2">
      <c r="A93" s="1356" t="s">
        <v>22577</v>
      </c>
      <c r="B93" s="1355">
        <f>SUM(B90:B92)</f>
        <v>2665202775</v>
      </c>
      <c r="C93" s="1355">
        <f>SUM(C90:C92)</f>
        <v>2636735927</v>
      </c>
      <c r="D93" s="1355">
        <f>SUM(D90:D92)</f>
        <v>2638268563</v>
      </c>
      <c r="F93" s="1354"/>
    </row>
    <row r="94" spans="1:24" s="251" customFormat="1" ht="12" x14ac:dyDescent="0.2">
      <c r="A94" s="266"/>
      <c r="B94" s="266"/>
      <c r="C94" s="266"/>
      <c r="D94" s="266"/>
      <c r="E94" s="266"/>
      <c r="F94" s="1363"/>
      <c r="G94" s="266"/>
      <c r="H94" s="266"/>
      <c r="I94" s="266"/>
      <c r="J94" s="266"/>
      <c r="K94" s="811"/>
      <c r="L94" s="811"/>
      <c r="M94" s="266"/>
      <c r="N94" s="266"/>
      <c r="O94" s="266"/>
      <c r="P94" s="266"/>
      <c r="Q94" s="266"/>
      <c r="R94" s="266"/>
      <c r="S94" s="266"/>
      <c r="T94" s="266"/>
      <c r="U94" s="266"/>
      <c r="V94" s="266"/>
      <c r="W94" s="266"/>
      <c r="X94" s="266"/>
    </row>
    <row r="95" spans="1:24" s="251" customFormat="1" ht="12" x14ac:dyDescent="0.2">
      <c r="A95" s="266"/>
      <c r="B95" s="266"/>
      <c r="C95" s="266"/>
      <c r="D95" s="266"/>
      <c r="E95" s="266"/>
      <c r="F95" s="1363"/>
      <c r="G95" s="266"/>
      <c r="H95" s="266"/>
      <c r="I95" s="266"/>
      <c r="J95" s="266"/>
      <c r="K95" s="811"/>
      <c r="L95" s="811"/>
      <c r="M95" s="266"/>
      <c r="N95" s="266"/>
      <c r="O95" s="266"/>
      <c r="P95" s="266"/>
      <c r="Q95" s="266"/>
      <c r="R95" s="266"/>
      <c r="S95" s="266"/>
      <c r="T95" s="266"/>
      <c r="U95" s="266"/>
      <c r="V95" s="266"/>
      <c r="W95" s="266"/>
      <c r="X95" s="266"/>
    </row>
    <row r="96" spans="1:24" s="1359" customFormat="1" ht="28.35" customHeight="1" x14ac:dyDescent="0.2">
      <c r="A96" s="1362" t="s">
        <v>22584</v>
      </c>
      <c r="B96" s="1361">
        <v>2020</v>
      </c>
      <c r="C96" s="1361" t="s">
        <v>22582</v>
      </c>
      <c r="D96" s="1361" t="s">
        <v>22581</v>
      </c>
      <c r="F96" s="1360"/>
    </row>
    <row r="97" spans="1:24" x14ac:dyDescent="0.2">
      <c r="A97" s="1358" t="s">
        <v>22580</v>
      </c>
      <c r="B97" s="1357">
        <f t="shared" ref="B97:D99" si="7">B319+B504+B689+B800+B948+B1134+B1319</f>
        <v>660985482</v>
      </c>
      <c r="C97" s="1357">
        <f t="shared" si="7"/>
        <v>695486209</v>
      </c>
      <c r="D97" s="1357">
        <f t="shared" si="7"/>
        <v>628919190</v>
      </c>
    </row>
    <row r="98" spans="1:24" x14ac:dyDescent="0.2">
      <c r="A98" s="1358" t="s">
        <v>22579</v>
      </c>
      <c r="B98" s="1357">
        <f t="shared" si="7"/>
        <v>1863628918</v>
      </c>
      <c r="C98" s="1357">
        <f t="shared" si="7"/>
        <v>1946205758</v>
      </c>
      <c r="D98" s="1357">
        <f t="shared" si="7"/>
        <v>1870233796</v>
      </c>
    </row>
    <row r="99" spans="1:24" x14ac:dyDescent="0.2">
      <c r="A99" s="1358" t="s">
        <v>22578</v>
      </c>
      <c r="B99" s="1357">
        <f t="shared" si="7"/>
        <v>168788531</v>
      </c>
      <c r="C99" s="1357">
        <f t="shared" si="7"/>
        <v>153431026</v>
      </c>
      <c r="D99" s="1357">
        <f t="shared" si="7"/>
        <v>139115577</v>
      </c>
    </row>
    <row r="100" spans="1:24" s="1353" customFormat="1" ht="28.35" customHeight="1" x14ac:dyDescent="0.2">
      <c r="A100" s="1356" t="s">
        <v>22577</v>
      </c>
      <c r="B100" s="1355">
        <f>SUM(B97:B99)</f>
        <v>2693402931</v>
      </c>
      <c r="C100" s="1355">
        <f>SUM(C97:C99)</f>
        <v>2795122993</v>
      </c>
      <c r="D100" s="1355">
        <f>SUM(D97:D99)</f>
        <v>2638268563</v>
      </c>
      <c r="F100" s="1354"/>
    </row>
    <row r="101" spans="1:24" s="251" customFormat="1" ht="12" x14ac:dyDescent="0.2">
      <c r="A101" s="266"/>
      <c r="B101" s="266"/>
      <c r="C101" s="266"/>
      <c r="D101" s="266"/>
      <c r="E101" s="266"/>
      <c r="F101" s="1363"/>
      <c r="G101" s="266"/>
      <c r="H101" s="266"/>
      <c r="I101" s="266"/>
      <c r="J101" s="266"/>
      <c r="K101" s="811"/>
      <c r="L101" s="811"/>
      <c r="M101" s="266"/>
      <c r="N101" s="266"/>
      <c r="O101" s="266"/>
      <c r="P101" s="266"/>
      <c r="Q101" s="266"/>
      <c r="R101" s="266"/>
      <c r="S101" s="266"/>
      <c r="T101" s="266"/>
      <c r="U101" s="266"/>
      <c r="V101" s="266"/>
      <c r="W101" s="266"/>
      <c r="X101" s="266"/>
    </row>
    <row r="102" spans="1:24" s="251" customFormat="1" ht="12" x14ac:dyDescent="0.2">
      <c r="A102" s="266"/>
      <c r="B102" s="266"/>
      <c r="C102" s="266"/>
      <c r="D102" s="266"/>
      <c r="E102" s="266"/>
      <c r="F102" s="1363"/>
      <c r="G102" s="266"/>
      <c r="H102" s="266"/>
      <c r="I102" s="266"/>
      <c r="J102" s="266"/>
      <c r="K102" s="811"/>
      <c r="L102" s="811"/>
      <c r="M102" s="266"/>
      <c r="N102" s="266"/>
      <c r="O102" s="266"/>
      <c r="P102" s="266"/>
      <c r="Q102" s="266"/>
      <c r="R102" s="266"/>
      <c r="S102" s="266"/>
      <c r="T102" s="266"/>
      <c r="U102" s="266"/>
      <c r="V102" s="266"/>
      <c r="W102" s="266"/>
      <c r="X102" s="266"/>
    </row>
    <row r="103" spans="1:24" s="1359" customFormat="1" ht="28.35" customHeight="1" x14ac:dyDescent="0.2">
      <c r="A103" s="1362" t="s">
        <v>22583</v>
      </c>
      <c r="B103" s="1361">
        <v>2020</v>
      </c>
      <c r="C103" s="1361" t="s">
        <v>22582</v>
      </c>
      <c r="D103" s="1361" t="s">
        <v>22581</v>
      </c>
      <c r="F103" s="1360"/>
    </row>
    <row r="104" spans="1:24" x14ac:dyDescent="0.2">
      <c r="A104" s="1358" t="s">
        <v>22580</v>
      </c>
      <c r="B104" s="1357">
        <f t="shared" ref="B104:D106" si="8">B326+B511+B696+B807+B955+B1141+B1326</f>
        <v>563558804.52000058</v>
      </c>
      <c r="C104" s="1357">
        <f t="shared" si="8"/>
        <v>608998698.39750004</v>
      </c>
      <c r="D104" s="1357">
        <f t="shared" si="8"/>
        <v>628919190</v>
      </c>
    </row>
    <row r="105" spans="1:24" x14ac:dyDescent="0.2">
      <c r="A105" s="1358" t="s">
        <v>22579</v>
      </c>
      <c r="B105" s="1357">
        <f t="shared" si="8"/>
        <v>1653061115.9699981</v>
      </c>
      <c r="C105" s="1357">
        <f t="shared" si="8"/>
        <v>1814216233.64625</v>
      </c>
      <c r="D105" s="1357">
        <f t="shared" si="8"/>
        <v>1870233796</v>
      </c>
    </row>
    <row r="106" spans="1:24" x14ac:dyDescent="0.2">
      <c r="A106" s="1358" t="s">
        <v>22578</v>
      </c>
      <c r="B106" s="1357">
        <f t="shared" si="8"/>
        <v>107083655.26999997</v>
      </c>
      <c r="C106" s="1357">
        <f t="shared" si="8"/>
        <v>123105039</v>
      </c>
      <c r="D106" s="1357">
        <f t="shared" si="8"/>
        <v>139115577</v>
      </c>
    </row>
    <row r="107" spans="1:24" s="1353" customFormat="1" ht="28.35" customHeight="1" x14ac:dyDescent="0.2">
      <c r="A107" s="1356" t="s">
        <v>22577</v>
      </c>
      <c r="B107" s="1355">
        <f>SUM(B104:B106)</f>
        <v>2323703575.7599988</v>
      </c>
      <c r="C107" s="1355">
        <f>SUM(C104:C106)</f>
        <v>2546319971.0437498</v>
      </c>
      <c r="D107" s="1355">
        <f>SUM(D104:D106)</f>
        <v>2638268563</v>
      </c>
      <c r="F107" s="1354"/>
    </row>
    <row r="108" spans="1:24" x14ac:dyDescent="0.2">
      <c r="A108" s="1352" t="s">
        <v>22576</v>
      </c>
    </row>
    <row r="109" spans="1:24" x14ac:dyDescent="0.2">
      <c r="A109" s="1351" t="s">
        <v>22575</v>
      </c>
    </row>
    <row r="112" spans="1:24" s="251" customFormat="1" ht="12" x14ac:dyDescent="0.2">
      <c r="A112" s="251" t="s">
        <v>22593</v>
      </c>
      <c r="F112" s="1369"/>
      <c r="K112" s="310"/>
      <c r="L112" s="310"/>
    </row>
    <row r="113" spans="1:24" s="251" customFormat="1" ht="12" x14ac:dyDescent="0.2">
      <c r="A113" s="251" t="s">
        <v>22592</v>
      </c>
      <c r="F113" s="1369"/>
      <c r="K113" s="310"/>
      <c r="L113" s="310"/>
    </row>
    <row r="114" spans="1:24" s="251" customFormat="1" ht="12" x14ac:dyDescent="0.2">
      <c r="F114" s="1369"/>
      <c r="K114" s="310"/>
      <c r="L114" s="310"/>
    </row>
    <row r="115" spans="1:24" s="251" customFormat="1" ht="12" x14ac:dyDescent="0.2">
      <c r="F115" s="1369"/>
      <c r="K115" s="310"/>
      <c r="L115" s="310"/>
    </row>
    <row r="116" spans="1:24" s="251" customFormat="1" ht="12" x14ac:dyDescent="0.2">
      <c r="F116" s="1369"/>
      <c r="K116" s="310"/>
      <c r="L116" s="310"/>
    </row>
    <row r="117" spans="1:24" s="251" customFormat="1" ht="12" x14ac:dyDescent="0.2">
      <c r="A117" s="1718" t="s">
        <v>22591</v>
      </c>
      <c r="B117" s="1718"/>
      <c r="C117" s="1718"/>
      <c r="D117" s="1718"/>
      <c r="E117" s="1371"/>
      <c r="F117" s="1370"/>
      <c r="G117" s="1371"/>
      <c r="H117" s="1371"/>
      <c r="I117" s="1371"/>
      <c r="J117" s="1371"/>
      <c r="K117" s="310"/>
      <c r="L117" s="310"/>
    </row>
    <row r="118" spans="1:24" s="251" customFormat="1" ht="12" x14ac:dyDescent="0.2">
      <c r="A118" s="1718" t="s">
        <v>2089</v>
      </c>
      <c r="B118" s="1718"/>
      <c r="C118" s="1718"/>
      <c r="D118" s="1718"/>
      <c r="E118" s="1371"/>
      <c r="F118" s="1370"/>
      <c r="G118" s="1371"/>
      <c r="H118" s="1371"/>
      <c r="I118" s="1371"/>
      <c r="J118" s="1371"/>
      <c r="K118" s="310"/>
      <c r="L118" s="310"/>
    </row>
    <row r="119" spans="1:24" s="251" customFormat="1" ht="12" x14ac:dyDescent="0.2">
      <c r="A119" s="1718" t="s">
        <v>22590</v>
      </c>
      <c r="B119" s="1718"/>
      <c r="C119" s="1718"/>
      <c r="D119" s="1718"/>
      <c r="E119" s="1371"/>
      <c r="F119" s="1370"/>
      <c r="G119" s="1371"/>
      <c r="H119" s="1371"/>
      <c r="I119" s="1371"/>
      <c r="J119" s="1371"/>
      <c r="K119" s="310"/>
      <c r="L119" s="310"/>
    </row>
    <row r="120" spans="1:24" s="251" customFormat="1" ht="12" x14ac:dyDescent="0.2">
      <c r="A120" s="1718" t="s">
        <v>22589</v>
      </c>
      <c r="B120" s="1718"/>
      <c r="C120" s="1718"/>
      <c r="D120" s="1718"/>
      <c r="E120" s="1371"/>
      <c r="F120" s="1370"/>
      <c r="G120" s="1371"/>
      <c r="H120" s="1371"/>
      <c r="I120" s="1371"/>
      <c r="J120" s="1371"/>
      <c r="K120" s="310"/>
      <c r="L120" s="310"/>
    </row>
    <row r="121" spans="1:24" s="251" customFormat="1" ht="12" x14ac:dyDescent="0.2">
      <c r="F121" s="1369"/>
      <c r="K121" s="310"/>
      <c r="L121" s="310"/>
    </row>
    <row r="122" spans="1:24" s="251" customFormat="1" ht="12" x14ac:dyDescent="0.2">
      <c r="F122" s="1369"/>
      <c r="K122" s="310"/>
      <c r="L122" s="310"/>
    </row>
    <row r="123" spans="1:24" s="251" customFormat="1" ht="12" x14ac:dyDescent="0.2">
      <c r="F123" s="1369"/>
      <c r="K123" s="310"/>
      <c r="L123" s="310"/>
    </row>
    <row r="124" spans="1:24" s="1366" customFormat="1" ht="21" customHeight="1" x14ac:dyDescent="0.2">
      <c r="A124" s="1365" t="s">
        <v>22605</v>
      </c>
      <c r="B124" s="1365" t="s">
        <v>22604</v>
      </c>
      <c r="C124" s="1375"/>
      <c r="D124" s="1375"/>
      <c r="F124" s="1368"/>
      <c r="K124" s="1367"/>
      <c r="L124" s="1367"/>
    </row>
    <row r="125" spans="1:24" s="1381" customFormat="1" ht="30" customHeight="1" x14ac:dyDescent="0.2">
      <c r="A125" s="1385" t="s">
        <v>22587</v>
      </c>
      <c r="B125" s="1719" t="s">
        <v>22586</v>
      </c>
      <c r="C125" s="1719"/>
      <c r="D125" s="1719"/>
      <c r="E125" s="1382"/>
      <c r="F125" s="1384"/>
      <c r="G125" s="1382"/>
      <c r="H125" s="1382"/>
      <c r="I125" s="1382"/>
      <c r="J125" s="1382"/>
      <c r="K125" s="1383"/>
      <c r="L125" s="1383"/>
      <c r="M125" s="1382"/>
      <c r="N125" s="1382"/>
      <c r="O125" s="1382"/>
      <c r="P125" s="1382"/>
      <c r="Q125" s="1382"/>
      <c r="R125" s="1382"/>
      <c r="S125" s="1382"/>
      <c r="T125" s="1382"/>
      <c r="U125" s="1382"/>
      <c r="V125" s="1382"/>
      <c r="W125" s="1382"/>
      <c r="X125" s="1382"/>
    </row>
    <row r="126" spans="1:24" s="1359" customFormat="1" ht="28.35" customHeight="1" x14ac:dyDescent="0.2">
      <c r="A126" s="1362" t="s">
        <v>22585</v>
      </c>
      <c r="B126" s="1361">
        <v>2020</v>
      </c>
      <c r="C126" s="1361">
        <v>2021</v>
      </c>
      <c r="D126" s="1361">
        <v>2022</v>
      </c>
      <c r="F126" s="1360"/>
    </row>
    <row r="127" spans="1:24" x14ac:dyDescent="0.2">
      <c r="A127" s="1358" t="s">
        <v>22580</v>
      </c>
      <c r="B127" s="1357">
        <f t="shared" ref="B127:D129" si="9">B349+B719+B978+B1349+B534+B830+B1164</f>
        <v>0</v>
      </c>
      <c r="C127" s="1357">
        <f t="shared" si="9"/>
        <v>0</v>
      </c>
      <c r="D127" s="1357">
        <f t="shared" si="9"/>
        <v>0</v>
      </c>
    </row>
    <row r="128" spans="1:24" x14ac:dyDescent="0.2">
      <c r="A128" s="1358" t="s">
        <v>22579</v>
      </c>
      <c r="B128" s="1357">
        <f t="shared" si="9"/>
        <v>11969751001</v>
      </c>
      <c r="C128" s="1357">
        <f t="shared" si="9"/>
        <v>16491522922</v>
      </c>
      <c r="D128" s="1357">
        <f t="shared" si="9"/>
        <v>25874434569</v>
      </c>
    </row>
    <row r="129" spans="1:24" x14ac:dyDescent="0.2">
      <c r="A129" s="1358" t="s">
        <v>22578</v>
      </c>
      <c r="B129" s="1357">
        <f t="shared" si="9"/>
        <v>11983255</v>
      </c>
      <c r="C129" s="1357">
        <f t="shared" si="9"/>
        <v>17699253</v>
      </c>
      <c r="D129" s="1357">
        <f t="shared" si="9"/>
        <v>17058151</v>
      </c>
    </row>
    <row r="130" spans="1:24" s="1353" customFormat="1" ht="28.35" customHeight="1" x14ac:dyDescent="0.2">
      <c r="A130" s="1356" t="s">
        <v>22577</v>
      </c>
      <c r="B130" s="1355">
        <f>SUM(B127:B129)</f>
        <v>11981734256</v>
      </c>
      <c r="C130" s="1355">
        <f>SUM(C127:C129)</f>
        <v>16509222175</v>
      </c>
      <c r="D130" s="1355">
        <f>SUM(D127:D129)</f>
        <v>25891492720</v>
      </c>
      <c r="F130" s="1354"/>
    </row>
    <row r="131" spans="1:24" s="251" customFormat="1" ht="12" x14ac:dyDescent="0.2">
      <c r="A131" s="266"/>
      <c r="B131" s="266"/>
      <c r="C131" s="266"/>
      <c r="D131" s="266"/>
      <c r="E131" s="266"/>
      <c r="F131" s="1363"/>
      <c r="G131" s="266"/>
      <c r="H131" s="266"/>
      <c r="I131" s="266"/>
      <c r="J131" s="266"/>
      <c r="K131" s="811"/>
      <c r="L131" s="811"/>
      <c r="M131" s="266"/>
      <c r="N131" s="266"/>
      <c r="O131" s="266"/>
      <c r="P131" s="266"/>
      <c r="Q131" s="266"/>
      <c r="R131" s="266"/>
      <c r="S131" s="266"/>
      <c r="T131" s="266"/>
      <c r="U131" s="266"/>
      <c r="V131" s="266"/>
      <c r="W131" s="266"/>
      <c r="X131" s="266"/>
    </row>
    <row r="132" spans="1:24" s="251" customFormat="1" ht="12" x14ac:dyDescent="0.2">
      <c r="A132" s="266"/>
      <c r="B132" s="266"/>
      <c r="C132" s="266"/>
      <c r="D132" s="266"/>
      <c r="E132" s="266"/>
      <c r="F132" s="1363"/>
      <c r="G132" s="266"/>
      <c r="H132" s="266"/>
      <c r="I132" s="266"/>
      <c r="J132" s="266"/>
      <c r="K132" s="811"/>
      <c r="L132" s="811"/>
      <c r="M132" s="266"/>
      <c r="N132" s="266"/>
      <c r="O132" s="266"/>
      <c r="P132" s="266"/>
      <c r="Q132" s="266"/>
      <c r="R132" s="266"/>
      <c r="S132" s="266"/>
      <c r="T132" s="266"/>
      <c r="U132" s="266"/>
      <c r="V132" s="266"/>
      <c r="W132" s="266"/>
      <c r="X132" s="266"/>
    </row>
    <row r="133" spans="1:24" s="1359" customFormat="1" ht="28.35" customHeight="1" x14ac:dyDescent="0.2">
      <c r="A133" s="1362" t="s">
        <v>22584</v>
      </c>
      <c r="B133" s="1361">
        <v>2020</v>
      </c>
      <c r="C133" s="1361" t="s">
        <v>22582</v>
      </c>
      <c r="D133" s="1361" t="s">
        <v>22581</v>
      </c>
      <c r="F133" s="1360"/>
    </row>
    <row r="134" spans="1:24" x14ac:dyDescent="0.2">
      <c r="A134" s="1358" t="s">
        <v>22580</v>
      </c>
      <c r="B134" s="1357">
        <f t="shared" ref="B134:D136" si="10">B356+B726+B985+B1356+B541+B837+B1171</f>
        <v>0</v>
      </c>
      <c r="C134" s="1357">
        <f t="shared" si="10"/>
        <v>0</v>
      </c>
      <c r="D134" s="1357">
        <f t="shared" si="10"/>
        <v>0</v>
      </c>
    </row>
    <row r="135" spans="1:24" x14ac:dyDescent="0.2">
      <c r="A135" s="1358" t="s">
        <v>22579</v>
      </c>
      <c r="B135" s="1357">
        <f t="shared" si="10"/>
        <v>11461560808</v>
      </c>
      <c r="C135" s="1357">
        <f t="shared" si="10"/>
        <v>23084376913</v>
      </c>
      <c r="D135" s="1357">
        <f t="shared" si="10"/>
        <v>25874434569</v>
      </c>
    </row>
    <row r="136" spans="1:24" x14ac:dyDescent="0.2">
      <c r="A136" s="1358" t="s">
        <v>22578</v>
      </c>
      <c r="B136" s="1357">
        <f t="shared" si="10"/>
        <v>7396074</v>
      </c>
      <c r="C136" s="1357">
        <f t="shared" si="10"/>
        <v>17699253</v>
      </c>
      <c r="D136" s="1357">
        <f t="shared" si="10"/>
        <v>17058151</v>
      </c>
    </row>
    <row r="137" spans="1:24" s="1353" customFormat="1" ht="28.35" customHeight="1" x14ac:dyDescent="0.2">
      <c r="A137" s="1356" t="s">
        <v>22577</v>
      </c>
      <c r="B137" s="1355">
        <f>SUM(B134:B136)</f>
        <v>11468956882</v>
      </c>
      <c r="C137" s="1355">
        <f>SUM(C134:C136)</f>
        <v>23102076166</v>
      </c>
      <c r="D137" s="1355">
        <f>SUM(D134:D136)</f>
        <v>25891492720</v>
      </c>
      <c r="F137" s="1354"/>
    </row>
    <row r="138" spans="1:24" s="251" customFormat="1" ht="12" x14ac:dyDescent="0.2">
      <c r="A138" s="266"/>
      <c r="B138" s="266"/>
      <c r="C138" s="266"/>
      <c r="D138" s="266"/>
      <c r="E138" s="266"/>
      <c r="F138" s="1363"/>
      <c r="G138" s="266"/>
      <c r="H138" s="266"/>
      <c r="I138" s="266"/>
      <c r="J138" s="266"/>
      <c r="K138" s="811"/>
      <c r="L138" s="811"/>
      <c r="M138" s="266"/>
      <c r="N138" s="266"/>
      <c r="O138" s="266"/>
      <c r="P138" s="266"/>
      <c r="Q138" s="266"/>
      <c r="R138" s="266"/>
      <c r="S138" s="266"/>
      <c r="T138" s="266"/>
      <c r="U138" s="266"/>
      <c r="V138" s="266"/>
      <c r="W138" s="266"/>
      <c r="X138" s="266"/>
    </row>
    <row r="139" spans="1:24" s="251" customFormat="1" ht="12" x14ac:dyDescent="0.2">
      <c r="A139" s="266"/>
      <c r="B139" s="266"/>
      <c r="C139" s="266"/>
      <c r="D139" s="266"/>
      <c r="E139" s="266"/>
      <c r="F139" s="1363"/>
      <c r="G139" s="266"/>
      <c r="H139" s="266"/>
      <c r="I139" s="266"/>
      <c r="J139" s="266"/>
      <c r="K139" s="811"/>
      <c r="L139" s="811"/>
      <c r="M139" s="266"/>
      <c r="N139" s="266"/>
      <c r="O139" s="266"/>
      <c r="P139" s="266"/>
      <c r="Q139" s="266"/>
      <c r="R139" s="266"/>
      <c r="S139" s="266"/>
      <c r="T139" s="266"/>
      <c r="U139" s="266"/>
      <c r="V139" s="266"/>
      <c r="W139" s="266"/>
      <c r="X139" s="266"/>
    </row>
    <row r="140" spans="1:24" s="1359" customFormat="1" ht="28.35" customHeight="1" x14ac:dyDescent="0.2">
      <c r="A140" s="1362" t="s">
        <v>22583</v>
      </c>
      <c r="B140" s="1361">
        <v>2020</v>
      </c>
      <c r="C140" s="1361" t="s">
        <v>22582</v>
      </c>
      <c r="D140" s="1361" t="s">
        <v>22581</v>
      </c>
      <c r="F140" s="1360"/>
    </row>
    <row r="141" spans="1:24" x14ac:dyDescent="0.2">
      <c r="A141" s="1358" t="s">
        <v>22580</v>
      </c>
      <c r="B141" s="1357">
        <f t="shared" ref="B141:D143" si="11">B363+B733+B992+B1363+B548+B844+B1178</f>
        <v>0</v>
      </c>
      <c r="C141" s="1357">
        <f t="shared" si="11"/>
        <v>0</v>
      </c>
      <c r="D141" s="1357">
        <f t="shared" si="11"/>
        <v>0</v>
      </c>
    </row>
    <row r="142" spans="1:24" x14ac:dyDescent="0.2">
      <c r="A142" s="1358" t="s">
        <v>22579</v>
      </c>
      <c r="B142" s="1357">
        <f t="shared" si="11"/>
        <v>10037457256.300003</v>
      </c>
      <c r="C142" s="1357">
        <f t="shared" si="11"/>
        <v>14649618077</v>
      </c>
      <c r="D142" s="1357">
        <f t="shared" si="11"/>
        <v>21746756957</v>
      </c>
    </row>
    <row r="143" spans="1:24" x14ac:dyDescent="0.2">
      <c r="A143" s="1358" t="s">
        <v>22578</v>
      </c>
      <c r="B143" s="1357">
        <f t="shared" si="11"/>
        <v>6323962.7199999988</v>
      </c>
      <c r="C143" s="1357">
        <f t="shared" si="11"/>
        <v>10338071</v>
      </c>
      <c r="D143" s="1357">
        <f t="shared" si="11"/>
        <v>17058151</v>
      </c>
    </row>
    <row r="144" spans="1:24" s="1353" customFormat="1" ht="28.35" customHeight="1" x14ac:dyDescent="0.2">
      <c r="A144" s="1356" t="s">
        <v>22577</v>
      </c>
      <c r="B144" s="1355">
        <f>SUM(B141:B143)</f>
        <v>10043781219.020002</v>
      </c>
      <c r="C144" s="1355">
        <f>SUM(C141:C143)</f>
        <v>14659956148</v>
      </c>
      <c r="D144" s="1355">
        <f>SUM(D141:D143)</f>
        <v>21763815108</v>
      </c>
      <c r="F144" s="1354"/>
    </row>
    <row r="145" spans="1:12" x14ac:dyDescent="0.2">
      <c r="A145" s="1352" t="s">
        <v>22576</v>
      </c>
    </row>
    <row r="146" spans="1:12" x14ac:dyDescent="0.2">
      <c r="A146" s="1351" t="s">
        <v>22575</v>
      </c>
    </row>
    <row r="149" spans="1:12" s="251" customFormat="1" ht="12" x14ac:dyDescent="0.2">
      <c r="A149" s="251" t="s">
        <v>22593</v>
      </c>
      <c r="F149" s="1369"/>
      <c r="K149" s="310"/>
      <c r="L149" s="310"/>
    </row>
    <row r="150" spans="1:12" s="251" customFormat="1" ht="12" x14ac:dyDescent="0.2">
      <c r="A150" s="251" t="s">
        <v>22592</v>
      </c>
      <c r="F150" s="1369"/>
      <c r="K150" s="310"/>
      <c r="L150" s="310"/>
    </row>
    <row r="151" spans="1:12" s="251" customFormat="1" ht="12" x14ac:dyDescent="0.2">
      <c r="F151" s="1369"/>
      <c r="K151" s="310"/>
      <c r="L151" s="310"/>
    </row>
    <row r="152" spans="1:12" s="251" customFormat="1" ht="12" x14ac:dyDescent="0.2">
      <c r="F152" s="1369"/>
      <c r="K152" s="310"/>
      <c r="L152" s="310"/>
    </row>
    <row r="153" spans="1:12" s="251" customFormat="1" ht="12" x14ac:dyDescent="0.2">
      <c r="F153" s="1369"/>
      <c r="K153" s="310"/>
      <c r="L153" s="310"/>
    </row>
    <row r="154" spans="1:12" s="251" customFormat="1" ht="12" x14ac:dyDescent="0.2">
      <c r="A154" s="1718" t="s">
        <v>22591</v>
      </c>
      <c r="B154" s="1718"/>
      <c r="C154" s="1718"/>
      <c r="D154" s="1718"/>
      <c r="E154" s="1371"/>
      <c r="F154" s="1370"/>
      <c r="G154" s="1371"/>
      <c r="H154" s="1371"/>
      <c r="I154" s="1371"/>
      <c r="J154" s="1371"/>
      <c r="K154" s="310"/>
      <c r="L154" s="310"/>
    </row>
    <row r="155" spans="1:12" s="251" customFormat="1" ht="12" x14ac:dyDescent="0.2">
      <c r="A155" s="1718" t="s">
        <v>2089</v>
      </c>
      <c r="B155" s="1718"/>
      <c r="C155" s="1718"/>
      <c r="D155" s="1718"/>
      <c r="E155" s="1371"/>
      <c r="F155" s="1370"/>
      <c r="G155" s="1371"/>
      <c r="H155" s="1371"/>
      <c r="I155" s="1371"/>
      <c r="J155" s="1371"/>
      <c r="K155" s="310"/>
      <c r="L155" s="310"/>
    </row>
    <row r="156" spans="1:12" s="251" customFormat="1" ht="12" x14ac:dyDescent="0.2">
      <c r="A156" s="1718" t="s">
        <v>22590</v>
      </c>
      <c r="B156" s="1718"/>
      <c r="C156" s="1718"/>
      <c r="D156" s="1718"/>
      <c r="E156" s="1371"/>
      <c r="F156" s="1370"/>
      <c r="G156" s="1371"/>
      <c r="H156" s="1371"/>
      <c r="I156" s="1371"/>
      <c r="J156" s="1371"/>
      <c r="K156" s="310"/>
      <c r="L156" s="310"/>
    </row>
    <row r="157" spans="1:12" s="251" customFormat="1" ht="12" x14ac:dyDescent="0.2">
      <c r="A157" s="1718" t="s">
        <v>22589</v>
      </c>
      <c r="B157" s="1718"/>
      <c r="C157" s="1718"/>
      <c r="D157" s="1718"/>
      <c r="E157" s="1371"/>
      <c r="F157" s="1370"/>
      <c r="G157" s="1371"/>
      <c r="H157" s="1371"/>
      <c r="I157" s="1371"/>
      <c r="J157" s="1371"/>
      <c r="K157" s="310"/>
      <c r="L157" s="310"/>
    </row>
    <row r="158" spans="1:12" s="251" customFormat="1" ht="12" x14ac:dyDescent="0.2">
      <c r="F158" s="1369"/>
      <c r="K158" s="310"/>
      <c r="L158" s="310"/>
    </row>
    <row r="159" spans="1:12" s="251" customFormat="1" ht="12" x14ac:dyDescent="0.2">
      <c r="F159" s="1369"/>
      <c r="K159" s="310"/>
      <c r="L159" s="310"/>
    </row>
    <row r="160" spans="1:12" s="251" customFormat="1" ht="12" x14ac:dyDescent="0.2">
      <c r="F160" s="1369"/>
      <c r="K160" s="310"/>
      <c r="L160" s="310"/>
    </row>
    <row r="161" spans="1:24" s="1366" customFormat="1" ht="12" x14ac:dyDescent="0.2">
      <c r="A161" s="1366" t="s">
        <v>22605</v>
      </c>
      <c r="B161" s="1366" t="s">
        <v>22604</v>
      </c>
      <c r="F161" s="1368"/>
      <c r="K161" s="1367"/>
      <c r="L161" s="1367"/>
    </row>
    <row r="162" spans="1:24" s="251" customFormat="1" ht="12" x14ac:dyDescent="0.2">
      <c r="A162" s="266" t="s">
        <v>22587</v>
      </c>
      <c r="B162" s="266" t="s">
        <v>22600</v>
      </c>
      <c r="C162" s="266"/>
      <c r="D162" s="266"/>
      <c r="E162" s="266"/>
      <c r="F162" s="1363"/>
      <c r="G162" s="266"/>
      <c r="H162" s="266"/>
      <c r="I162" s="266"/>
      <c r="J162" s="266"/>
      <c r="K162" s="811"/>
      <c r="L162" s="811"/>
      <c r="M162" s="266"/>
      <c r="N162" s="266"/>
      <c r="O162" s="266"/>
      <c r="P162" s="266"/>
      <c r="Q162" s="266"/>
      <c r="R162" s="266"/>
      <c r="S162" s="266"/>
      <c r="T162" s="266"/>
      <c r="U162" s="266"/>
      <c r="V162" s="266"/>
      <c r="W162" s="266"/>
      <c r="X162" s="266"/>
    </row>
    <row r="163" spans="1:24" s="1359" customFormat="1" ht="28.35" customHeight="1" x14ac:dyDescent="0.2">
      <c r="A163" s="1362" t="s">
        <v>22585</v>
      </c>
      <c r="B163" s="1361">
        <v>2020</v>
      </c>
      <c r="C163" s="1361">
        <v>2021</v>
      </c>
      <c r="D163" s="1361">
        <v>2022</v>
      </c>
      <c r="F163" s="1360"/>
    </row>
    <row r="164" spans="1:24" x14ac:dyDescent="0.2">
      <c r="A164" s="1358" t="s">
        <v>22580</v>
      </c>
      <c r="B164" s="1357">
        <f t="shared" ref="B164:D166" si="12">B386+B571+B1015</f>
        <v>0</v>
      </c>
      <c r="C164" s="1357">
        <f t="shared" si="12"/>
        <v>2196</v>
      </c>
      <c r="D164" s="1357">
        <f t="shared" si="12"/>
        <v>0</v>
      </c>
    </row>
    <row r="165" spans="1:24" x14ac:dyDescent="0.2">
      <c r="A165" s="1358" t="s">
        <v>22579</v>
      </c>
      <c r="B165" s="1357">
        <f t="shared" si="12"/>
        <v>93236680</v>
      </c>
      <c r="C165" s="1357">
        <f t="shared" si="12"/>
        <v>97781798</v>
      </c>
      <c r="D165" s="1357">
        <f t="shared" si="12"/>
        <v>49333051</v>
      </c>
    </row>
    <row r="166" spans="1:24" x14ac:dyDescent="0.2">
      <c r="A166" s="1358" t="s">
        <v>22578</v>
      </c>
      <c r="B166" s="1357">
        <f t="shared" si="12"/>
        <v>0</v>
      </c>
      <c r="C166" s="1357">
        <f t="shared" si="12"/>
        <v>0</v>
      </c>
      <c r="D166" s="1357">
        <f t="shared" si="12"/>
        <v>0</v>
      </c>
    </row>
    <row r="167" spans="1:24" s="1353" customFormat="1" ht="28.35" customHeight="1" x14ac:dyDescent="0.2">
      <c r="A167" s="1356" t="s">
        <v>22577</v>
      </c>
      <c r="B167" s="1355">
        <f>SUM(B164:B166)</f>
        <v>93236680</v>
      </c>
      <c r="C167" s="1355">
        <f>SUM(C164:C166)</f>
        <v>97783994</v>
      </c>
      <c r="D167" s="1355">
        <f>SUM(D164:D166)</f>
        <v>49333051</v>
      </c>
      <c r="F167" s="1354"/>
    </row>
    <row r="168" spans="1:24" s="251" customFormat="1" ht="12" x14ac:dyDescent="0.2">
      <c r="A168" s="266"/>
      <c r="B168" s="266"/>
      <c r="C168" s="266"/>
      <c r="D168" s="266"/>
      <c r="E168" s="266"/>
      <c r="F168" s="1363"/>
      <c r="G168" s="266"/>
      <c r="H168" s="266"/>
      <c r="I168" s="266"/>
      <c r="J168" s="266"/>
      <c r="K168" s="811"/>
      <c r="L168" s="811"/>
      <c r="M168" s="266"/>
      <c r="N168" s="266"/>
      <c r="O168" s="266"/>
      <c r="P168" s="266"/>
      <c r="Q168" s="266"/>
      <c r="R168" s="266"/>
      <c r="S168" s="266"/>
      <c r="T168" s="266"/>
      <c r="U168" s="266"/>
      <c r="V168" s="266"/>
      <c r="W168" s="266"/>
      <c r="X168" s="266"/>
    </row>
    <row r="169" spans="1:24" s="251" customFormat="1" ht="12" x14ac:dyDescent="0.2">
      <c r="A169" s="266"/>
      <c r="B169" s="266"/>
      <c r="C169" s="266"/>
      <c r="D169" s="266"/>
      <c r="E169" s="266"/>
      <c r="F169" s="1363"/>
      <c r="G169" s="266"/>
      <c r="H169" s="266"/>
      <c r="I169" s="266"/>
      <c r="J169" s="266"/>
      <c r="K169" s="811"/>
      <c r="L169" s="811"/>
      <c r="M169" s="266"/>
      <c r="N169" s="266"/>
      <c r="O169" s="266"/>
      <c r="P169" s="266"/>
      <c r="Q169" s="266"/>
      <c r="R169" s="266"/>
      <c r="S169" s="266"/>
      <c r="T169" s="266"/>
      <c r="U169" s="266"/>
      <c r="V169" s="266"/>
      <c r="W169" s="266"/>
      <c r="X169" s="266"/>
    </row>
    <row r="170" spans="1:24" s="1359" customFormat="1" ht="28.35" customHeight="1" x14ac:dyDescent="0.2">
      <c r="A170" s="1362" t="s">
        <v>22584</v>
      </c>
      <c r="B170" s="1361">
        <v>2020</v>
      </c>
      <c r="C170" s="1361" t="s">
        <v>22582</v>
      </c>
      <c r="D170" s="1361" t="s">
        <v>22581</v>
      </c>
      <c r="F170" s="1360"/>
    </row>
    <row r="171" spans="1:24" x14ac:dyDescent="0.2">
      <c r="A171" s="1358" t="s">
        <v>22580</v>
      </c>
      <c r="B171" s="1357">
        <f t="shared" ref="B171:D173" si="13">B393+B578+B1022</f>
        <v>0</v>
      </c>
      <c r="C171" s="1357">
        <f t="shared" si="13"/>
        <v>2196</v>
      </c>
      <c r="D171" s="1357">
        <f t="shared" si="13"/>
        <v>0</v>
      </c>
    </row>
    <row r="172" spans="1:24" x14ac:dyDescent="0.2">
      <c r="A172" s="1358" t="s">
        <v>22579</v>
      </c>
      <c r="B172" s="1357">
        <f t="shared" si="13"/>
        <v>93236680</v>
      </c>
      <c r="C172" s="1357">
        <f t="shared" si="13"/>
        <v>97781798</v>
      </c>
      <c r="D172" s="1357">
        <f t="shared" si="13"/>
        <v>49333051</v>
      </c>
    </row>
    <row r="173" spans="1:24" x14ac:dyDescent="0.2">
      <c r="A173" s="1358" t="s">
        <v>22578</v>
      </c>
      <c r="B173" s="1357">
        <f t="shared" si="13"/>
        <v>0</v>
      </c>
      <c r="C173" s="1357">
        <f t="shared" si="13"/>
        <v>0</v>
      </c>
      <c r="D173" s="1357">
        <f t="shared" si="13"/>
        <v>0</v>
      </c>
    </row>
    <row r="174" spans="1:24" s="1353" customFormat="1" ht="28.35" customHeight="1" x14ac:dyDescent="0.2">
      <c r="A174" s="1356" t="s">
        <v>22577</v>
      </c>
      <c r="B174" s="1355">
        <f>SUM(B171:B173)</f>
        <v>93236680</v>
      </c>
      <c r="C174" s="1355">
        <f>SUM(C171:C173)</f>
        <v>97783994</v>
      </c>
      <c r="D174" s="1355">
        <f>SUM(D171:D173)</f>
        <v>49333051</v>
      </c>
      <c r="F174" s="1354"/>
    </row>
    <row r="175" spans="1:24" s="251" customFormat="1" ht="12" x14ac:dyDescent="0.2">
      <c r="A175" s="266"/>
      <c r="B175" s="266"/>
      <c r="C175" s="266"/>
      <c r="D175" s="266"/>
      <c r="E175" s="266"/>
      <c r="F175" s="1363"/>
      <c r="G175" s="266"/>
      <c r="H175" s="266"/>
      <c r="I175" s="266"/>
      <c r="J175" s="266"/>
      <c r="K175" s="811"/>
      <c r="L175" s="811"/>
      <c r="M175" s="266"/>
      <c r="N175" s="266"/>
      <c r="O175" s="266"/>
      <c r="P175" s="266"/>
      <c r="Q175" s="266"/>
      <c r="R175" s="266"/>
      <c r="S175" s="266"/>
      <c r="T175" s="266"/>
      <c r="U175" s="266"/>
      <c r="V175" s="266"/>
      <c r="W175" s="266"/>
      <c r="X175" s="266"/>
    </row>
    <row r="176" spans="1:24" s="251" customFormat="1" ht="12" x14ac:dyDescent="0.2">
      <c r="A176" s="266"/>
      <c r="B176" s="266"/>
      <c r="C176" s="266"/>
      <c r="D176" s="266"/>
      <c r="E176" s="266"/>
      <c r="F176" s="1363"/>
      <c r="G176" s="266"/>
      <c r="H176" s="266"/>
      <c r="I176" s="266"/>
      <c r="J176" s="266"/>
      <c r="K176" s="811"/>
      <c r="L176" s="811"/>
      <c r="M176" s="266"/>
      <c r="N176" s="266"/>
      <c r="O176" s="266"/>
      <c r="P176" s="266"/>
      <c r="Q176" s="266"/>
      <c r="R176" s="266"/>
      <c r="S176" s="266"/>
      <c r="T176" s="266"/>
      <c r="U176" s="266"/>
      <c r="V176" s="266"/>
      <c r="W176" s="266"/>
      <c r="X176" s="266"/>
    </row>
    <row r="177" spans="1:12" s="1359" customFormat="1" ht="28.35" customHeight="1" x14ac:dyDescent="0.2">
      <c r="A177" s="1362" t="s">
        <v>22583</v>
      </c>
      <c r="B177" s="1361">
        <v>2020</v>
      </c>
      <c r="C177" s="1361" t="s">
        <v>22582</v>
      </c>
      <c r="D177" s="1361" t="s">
        <v>22581</v>
      </c>
      <c r="F177" s="1360"/>
    </row>
    <row r="178" spans="1:12" x14ac:dyDescent="0.2">
      <c r="A178" s="1358" t="s">
        <v>22580</v>
      </c>
      <c r="B178" s="1357">
        <f t="shared" ref="B178:D180" si="14">B400+B585+B1029</f>
        <v>0</v>
      </c>
      <c r="C178" s="1357">
        <f t="shared" si="14"/>
        <v>0</v>
      </c>
      <c r="D178" s="1357">
        <f t="shared" si="14"/>
        <v>0</v>
      </c>
    </row>
    <row r="179" spans="1:12" x14ac:dyDescent="0.2">
      <c r="A179" s="1358" t="s">
        <v>22579</v>
      </c>
      <c r="B179" s="1357">
        <f t="shared" si="14"/>
        <v>56280395.100000001</v>
      </c>
      <c r="C179" s="1357">
        <f t="shared" si="14"/>
        <v>78936490.390000001</v>
      </c>
      <c r="D179" s="1357">
        <f t="shared" si="14"/>
        <v>49333051</v>
      </c>
    </row>
    <row r="180" spans="1:12" x14ac:dyDescent="0.2">
      <c r="A180" s="1358" t="s">
        <v>22578</v>
      </c>
      <c r="B180" s="1357">
        <f t="shared" si="14"/>
        <v>0</v>
      </c>
      <c r="C180" s="1357">
        <f t="shared" si="14"/>
        <v>0</v>
      </c>
      <c r="D180" s="1357">
        <f t="shared" si="14"/>
        <v>0</v>
      </c>
    </row>
    <row r="181" spans="1:12" s="1353" customFormat="1" ht="28.35" customHeight="1" x14ac:dyDescent="0.2">
      <c r="A181" s="1356" t="s">
        <v>22577</v>
      </c>
      <c r="B181" s="1355">
        <f>SUM(B178:B180)</f>
        <v>56280395.100000001</v>
      </c>
      <c r="C181" s="1355">
        <f>SUM(C178:C180)</f>
        <v>78936490.390000001</v>
      </c>
      <c r="D181" s="1355">
        <f>SUM(D178:D180)</f>
        <v>49333051</v>
      </c>
      <c r="F181" s="1354"/>
    </row>
    <row r="182" spans="1:12" x14ac:dyDescent="0.2">
      <c r="A182" s="1352" t="s">
        <v>22576</v>
      </c>
    </row>
    <row r="183" spans="1:12" x14ac:dyDescent="0.2">
      <c r="A183" s="1351" t="s">
        <v>22575</v>
      </c>
    </row>
    <row r="186" spans="1:12" s="251" customFormat="1" ht="12" x14ac:dyDescent="0.2">
      <c r="A186" s="251" t="s">
        <v>22593</v>
      </c>
      <c r="F186" s="1369"/>
      <c r="K186" s="310"/>
      <c r="L186" s="310"/>
    </row>
    <row r="187" spans="1:12" s="251" customFormat="1" ht="12" x14ac:dyDescent="0.2">
      <c r="A187" s="251" t="s">
        <v>22592</v>
      </c>
      <c r="F187" s="1369"/>
      <c r="K187" s="310"/>
      <c r="L187" s="310"/>
    </row>
    <row r="188" spans="1:12" s="251" customFormat="1" ht="12" x14ac:dyDescent="0.2">
      <c r="F188" s="1369"/>
      <c r="K188" s="310"/>
      <c r="L188" s="310"/>
    </row>
    <row r="189" spans="1:12" s="251" customFormat="1" ht="12" x14ac:dyDescent="0.2">
      <c r="F189" s="1369"/>
      <c r="K189" s="310"/>
      <c r="L189" s="310"/>
    </row>
    <row r="190" spans="1:12" s="251" customFormat="1" ht="12" x14ac:dyDescent="0.2">
      <c r="F190" s="1369"/>
      <c r="K190" s="310"/>
      <c r="L190" s="310"/>
    </row>
    <row r="191" spans="1:12" s="251" customFormat="1" ht="12" x14ac:dyDescent="0.2">
      <c r="A191" s="1718" t="s">
        <v>22591</v>
      </c>
      <c r="B191" s="1718"/>
      <c r="C191" s="1718"/>
      <c r="D191" s="1718"/>
      <c r="E191" s="1371"/>
      <c r="F191" s="1370"/>
      <c r="G191" s="1371"/>
      <c r="H191" s="1371"/>
      <c r="I191" s="1371"/>
      <c r="J191" s="1371"/>
      <c r="K191" s="310"/>
      <c r="L191" s="310"/>
    </row>
    <row r="192" spans="1:12" s="251" customFormat="1" ht="12" x14ac:dyDescent="0.2">
      <c r="A192" s="1718" t="s">
        <v>2089</v>
      </c>
      <c r="B192" s="1718"/>
      <c r="C192" s="1718"/>
      <c r="D192" s="1718"/>
      <c r="E192" s="1371"/>
      <c r="F192" s="1370"/>
      <c r="G192" s="1371"/>
      <c r="H192" s="1371"/>
      <c r="I192" s="1371"/>
      <c r="J192" s="1371"/>
      <c r="K192" s="310"/>
      <c r="L192" s="310"/>
    </row>
    <row r="193" spans="1:24" s="251" customFormat="1" ht="12" x14ac:dyDescent="0.2">
      <c r="A193" s="1718" t="s">
        <v>22590</v>
      </c>
      <c r="B193" s="1718"/>
      <c r="C193" s="1718"/>
      <c r="D193" s="1718"/>
      <c r="E193" s="1371"/>
      <c r="F193" s="1370"/>
      <c r="G193" s="1371"/>
      <c r="H193" s="1371"/>
      <c r="I193" s="1371"/>
      <c r="J193" s="1371"/>
      <c r="K193" s="310"/>
      <c r="L193" s="310"/>
    </row>
    <row r="194" spans="1:24" s="251" customFormat="1" ht="12" x14ac:dyDescent="0.2">
      <c r="A194" s="1718" t="s">
        <v>22589</v>
      </c>
      <c r="B194" s="1718"/>
      <c r="C194" s="1718"/>
      <c r="D194" s="1718"/>
      <c r="E194" s="1371"/>
      <c r="F194" s="1370"/>
      <c r="G194" s="1371"/>
      <c r="H194" s="1371"/>
      <c r="I194" s="1371"/>
      <c r="J194" s="1371"/>
      <c r="K194" s="310"/>
      <c r="L194" s="310"/>
    </row>
    <row r="195" spans="1:24" s="251" customFormat="1" ht="12" x14ac:dyDescent="0.2">
      <c r="F195" s="1369"/>
      <c r="K195" s="310"/>
      <c r="L195" s="310"/>
    </row>
    <row r="196" spans="1:24" s="251" customFormat="1" ht="12" x14ac:dyDescent="0.2">
      <c r="F196" s="1369"/>
      <c r="K196" s="310"/>
      <c r="L196" s="310"/>
    </row>
    <row r="197" spans="1:24" s="251" customFormat="1" ht="12" x14ac:dyDescent="0.2">
      <c r="F197" s="1369"/>
      <c r="K197" s="310"/>
      <c r="L197" s="310"/>
    </row>
    <row r="198" spans="1:24" s="1366" customFormat="1" ht="12" x14ac:dyDescent="0.2">
      <c r="A198" s="1366" t="s">
        <v>22605</v>
      </c>
      <c r="B198" s="1366" t="s">
        <v>22604</v>
      </c>
      <c r="F198" s="1368"/>
      <c r="K198" s="1367"/>
      <c r="L198" s="1367"/>
    </row>
    <row r="199" spans="1:24" s="251" customFormat="1" ht="12" x14ac:dyDescent="0.2">
      <c r="A199" s="266" t="s">
        <v>22587</v>
      </c>
      <c r="B199" s="266" t="s">
        <v>22597</v>
      </c>
      <c r="C199" s="266"/>
      <c r="D199" s="266"/>
      <c r="E199" s="266"/>
      <c r="F199" s="1363"/>
      <c r="G199" s="266"/>
      <c r="H199" s="266"/>
      <c r="I199" s="266"/>
      <c r="J199" s="266"/>
      <c r="K199" s="811"/>
      <c r="L199" s="811"/>
      <c r="M199" s="266"/>
      <c r="N199" s="266"/>
      <c r="O199" s="266"/>
      <c r="P199" s="266"/>
      <c r="Q199" s="266"/>
      <c r="R199" s="266"/>
      <c r="S199" s="266"/>
      <c r="T199" s="266"/>
      <c r="U199" s="266"/>
      <c r="V199" s="266"/>
      <c r="W199" s="266"/>
      <c r="X199" s="266"/>
    </row>
    <row r="200" spans="1:24" s="1359" customFormat="1" ht="28.35" customHeight="1" x14ac:dyDescent="0.2">
      <c r="A200" s="1362" t="s">
        <v>22585</v>
      </c>
      <c r="B200" s="1361">
        <v>2020</v>
      </c>
      <c r="C200" s="1361">
        <v>2021</v>
      </c>
      <c r="D200" s="1361">
        <v>2022</v>
      </c>
      <c r="F200" s="1360"/>
    </row>
    <row r="201" spans="1:24" x14ac:dyDescent="0.2">
      <c r="A201" s="1358" t="s">
        <v>22580</v>
      </c>
      <c r="B201" s="1357">
        <f t="shared" ref="B201:D203" si="15">B1201</f>
        <v>0</v>
      </c>
      <c r="C201" s="1357">
        <f t="shared" si="15"/>
        <v>0</v>
      </c>
      <c r="D201" s="1357">
        <f t="shared" si="15"/>
        <v>0</v>
      </c>
    </row>
    <row r="202" spans="1:24" x14ac:dyDescent="0.2">
      <c r="A202" s="1358" t="s">
        <v>22579</v>
      </c>
      <c r="B202" s="1357">
        <f t="shared" si="15"/>
        <v>4852013924</v>
      </c>
      <c r="C202" s="1357">
        <f t="shared" si="15"/>
        <v>7142897217</v>
      </c>
      <c r="D202" s="1357">
        <f t="shared" si="15"/>
        <v>4930805255</v>
      </c>
    </row>
    <row r="203" spans="1:24" x14ac:dyDescent="0.2">
      <c r="A203" s="1358" t="s">
        <v>22578</v>
      </c>
      <c r="B203" s="1357">
        <f t="shared" si="15"/>
        <v>0</v>
      </c>
      <c r="C203" s="1357">
        <f t="shared" si="15"/>
        <v>0</v>
      </c>
      <c r="D203" s="1357">
        <f t="shared" si="15"/>
        <v>0</v>
      </c>
    </row>
    <row r="204" spans="1:24" s="1353" customFormat="1" ht="28.35" customHeight="1" x14ac:dyDescent="0.2">
      <c r="A204" s="1356" t="s">
        <v>22577</v>
      </c>
      <c r="B204" s="1355">
        <f>SUM(B201:B203)</f>
        <v>4852013924</v>
      </c>
      <c r="C204" s="1355">
        <f>SUM(C201:C203)</f>
        <v>7142897217</v>
      </c>
      <c r="D204" s="1355">
        <f>SUM(D201:D203)</f>
        <v>4930805255</v>
      </c>
      <c r="F204" s="1354"/>
    </row>
    <row r="205" spans="1:24" s="251" customFormat="1" ht="12" x14ac:dyDescent="0.2">
      <c r="A205" s="266"/>
      <c r="B205" s="266"/>
      <c r="C205" s="266"/>
      <c r="D205" s="266"/>
      <c r="E205" s="266"/>
      <c r="F205" s="1363"/>
      <c r="G205" s="266"/>
      <c r="H205" s="266"/>
      <c r="I205" s="266"/>
      <c r="J205" s="266"/>
      <c r="K205" s="811"/>
      <c r="L205" s="811"/>
      <c r="M205" s="266"/>
      <c r="N205" s="266"/>
      <c r="O205" s="266"/>
      <c r="P205" s="266"/>
      <c r="Q205" s="266"/>
      <c r="R205" s="266"/>
      <c r="S205" s="266"/>
      <c r="T205" s="266"/>
      <c r="U205" s="266"/>
      <c r="V205" s="266"/>
      <c r="W205" s="266"/>
      <c r="X205" s="266"/>
    </row>
    <row r="206" spans="1:24" s="251" customFormat="1" ht="12" x14ac:dyDescent="0.2">
      <c r="A206" s="266"/>
      <c r="B206" s="266"/>
      <c r="C206" s="266"/>
      <c r="D206" s="266"/>
      <c r="E206" s="266"/>
      <c r="F206" s="1363"/>
      <c r="G206" s="266"/>
      <c r="H206" s="266"/>
      <c r="I206" s="266"/>
      <c r="J206" s="266"/>
      <c r="K206" s="811"/>
      <c r="L206" s="811"/>
      <c r="M206" s="266"/>
      <c r="N206" s="266"/>
      <c r="O206" s="266"/>
      <c r="P206" s="266"/>
      <c r="Q206" s="266"/>
      <c r="R206" s="266"/>
      <c r="S206" s="266"/>
      <c r="T206" s="266"/>
      <c r="U206" s="266"/>
      <c r="V206" s="266"/>
      <c r="W206" s="266"/>
      <c r="X206" s="266"/>
    </row>
    <row r="207" spans="1:24" s="1359" customFormat="1" ht="28.35" customHeight="1" x14ac:dyDescent="0.2">
      <c r="A207" s="1362" t="s">
        <v>22584</v>
      </c>
      <c r="B207" s="1361">
        <v>2020</v>
      </c>
      <c r="C207" s="1361" t="s">
        <v>22582</v>
      </c>
      <c r="D207" s="1361" t="s">
        <v>22581</v>
      </c>
      <c r="F207" s="1360"/>
    </row>
    <row r="208" spans="1:24" x14ac:dyDescent="0.2">
      <c r="A208" s="1358" t="s">
        <v>22580</v>
      </c>
      <c r="B208" s="1357">
        <f t="shared" ref="B208:D210" si="16">B1208</f>
        <v>0</v>
      </c>
      <c r="C208" s="1357">
        <f t="shared" si="16"/>
        <v>0</v>
      </c>
      <c r="D208" s="1357">
        <f t="shared" si="16"/>
        <v>0</v>
      </c>
    </row>
    <row r="209" spans="1:24" x14ac:dyDescent="0.2">
      <c r="A209" s="1358" t="s">
        <v>22579</v>
      </c>
      <c r="B209" s="1357">
        <f t="shared" si="16"/>
        <v>4869028342</v>
      </c>
      <c r="C209" s="1357">
        <f t="shared" si="16"/>
        <v>7180210139</v>
      </c>
      <c r="D209" s="1357">
        <f t="shared" si="16"/>
        <v>4930805255</v>
      </c>
    </row>
    <row r="210" spans="1:24" x14ac:dyDescent="0.2">
      <c r="A210" s="1358" t="s">
        <v>22578</v>
      </c>
      <c r="B210" s="1357">
        <f t="shared" si="16"/>
        <v>0</v>
      </c>
      <c r="C210" s="1357">
        <f t="shared" si="16"/>
        <v>0</v>
      </c>
      <c r="D210" s="1357">
        <f t="shared" si="16"/>
        <v>0</v>
      </c>
    </row>
    <row r="211" spans="1:24" s="1353" customFormat="1" ht="28.35" customHeight="1" x14ac:dyDescent="0.2">
      <c r="A211" s="1356" t="s">
        <v>22577</v>
      </c>
      <c r="B211" s="1355">
        <f>SUM(B208:B210)</f>
        <v>4869028342</v>
      </c>
      <c r="C211" s="1355">
        <f>SUM(C208:C210)</f>
        <v>7180210139</v>
      </c>
      <c r="D211" s="1355">
        <f>SUM(D208:D210)</f>
        <v>4930805255</v>
      </c>
      <c r="F211" s="1354"/>
    </row>
    <row r="212" spans="1:24" s="251" customFormat="1" ht="12" x14ac:dyDescent="0.2">
      <c r="A212" s="266"/>
      <c r="B212" s="266"/>
      <c r="C212" s="266"/>
      <c r="D212" s="266"/>
      <c r="E212" s="266"/>
      <c r="F212" s="1363"/>
      <c r="G212" s="266"/>
      <c r="H212" s="266"/>
      <c r="I212" s="266"/>
      <c r="J212" s="266"/>
      <c r="K212" s="811"/>
      <c r="L212" s="811"/>
      <c r="M212" s="266"/>
      <c r="N212" s="266"/>
      <c r="O212" s="266"/>
      <c r="P212" s="266"/>
      <c r="Q212" s="266"/>
      <c r="R212" s="266"/>
      <c r="S212" s="266"/>
      <c r="T212" s="266"/>
      <c r="U212" s="266"/>
      <c r="V212" s="266"/>
      <c r="W212" s="266"/>
      <c r="X212" s="266"/>
    </row>
    <row r="213" spans="1:24" s="251" customFormat="1" ht="12" x14ac:dyDescent="0.2">
      <c r="A213" s="266"/>
      <c r="B213" s="266"/>
      <c r="C213" s="266"/>
      <c r="D213" s="266"/>
      <c r="E213" s="266"/>
      <c r="F213" s="1363"/>
      <c r="G213" s="266"/>
      <c r="H213" s="266"/>
      <c r="I213" s="266"/>
      <c r="J213" s="266"/>
      <c r="K213" s="811"/>
      <c r="L213" s="811"/>
      <c r="M213" s="266"/>
      <c r="N213" s="266"/>
      <c r="O213" s="266"/>
      <c r="P213" s="266"/>
      <c r="Q213" s="266"/>
      <c r="R213" s="266"/>
      <c r="S213" s="266"/>
      <c r="T213" s="266"/>
      <c r="U213" s="266"/>
      <c r="V213" s="266"/>
      <c r="W213" s="266"/>
      <c r="X213" s="266"/>
    </row>
    <row r="214" spans="1:24" s="1359" customFormat="1" ht="28.35" customHeight="1" x14ac:dyDescent="0.2">
      <c r="A214" s="1362" t="s">
        <v>22583</v>
      </c>
      <c r="B214" s="1361">
        <v>2020</v>
      </c>
      <c r="C214" s="1361" t="s">
        <v>22582</v>
      </c>
      <c r="D214" s="1361" t="s">
        <v>22581</v>
      </c>
      <c r="F214" s="1360"/>
    </row>
    <row r="215" spans="1:24" x14ac:dyDescent="0.2">
      <c r="A215" s="1358" t="s">
        <v>22580</v>
      </c>
      <c r="B215" s="1357">
        <f t="shared" ref="B215:D217" si="17">B1215</f>
        <v>0</v>
      </c>
      <c r="C215" s="1357">
        <f t="shared" si="17"/>
        <v>0</v>
      </c>
      <c r="D215" s="1357">
        <f t="shared" si="17"/>
        <v>0</v>
      </c>
    </row>
    <row r="216" spans="1:24" x14ac:dyDescent="0.2">
      <c r="A216" s="1358" t="s">
        <v>22579</v>
      </c>
      <c r="B216" s="1357">
        <f t="shared" si="17"/>
        <v>4663018961.9000006</v>
      </c>
      <c r="C216" s="1357">
        <f t="shared" si="17"/>
        <v>6608586555</v>
      </c>
      <c r="D216" s="1357">
        <f t="shared" si="17"/>
        <v>4930805255</v>
      </c>
    </row>
    <row r="217" spans="1:24" x14ac:dyDescent="0.2">
      <c r="A217" s="1358" t="s">
        <v>22578</v>
      </c>
      <c r="B217" s="1357">
        <f t="shared" si="17"/>
        <v>0</v>
      </c>
      <c r="C217" s="1357">
        <f t="shared" si="17"/>
        <v>0</v>
      </c>
      <c r="D217" s="1357">
        <f t="shared" si="17"/>
        <v>0</v>
      </c>
    </row>
    <row r="218" spans="1:24" s="1353" customFormat="1" ht="28.35" customHeight="1" x14ac:dyDescent="0.2">
      <c r="A218" s="1356" t="s">
        <v>22577</v>
      </c>
      <c r="B218" s="1355">
        <f>SUM(B215:B217)</f>
        <v>4663018961.9000006</v>
      </c>
      <c r="C218" s="1355">
        <f>SUM(C215:C217)</f>
        <v>6608586555</v>
      </c>
      <c r="D218" s="1355">
        <f>SUM(D215:D217)</f>
        <v>4930805255</v>
      </c>
      <c r="F218" s="1354"/>
    </row>
    <row r="219" spans="1:24" x14ac:dyDescent="0.2">
      <c r="A219" s="1352" t="s">
        <v>22576</v>
      </c>
    </row>
    <row r="220" spans="1:24" x14ac:dyDescent="0.2">
      <c r="A220" s="1351" t="s">
        <v>22575</v>
      </c>
    </row>
    <row r="223" spans="1:24" s="251" customFormat="1" ht="12" x14ac:dyDescent="0.2">
      <c r="A223" s="251" t="s">
        <v>22593</v>
      </c>
      <c r="F223" s="1369"/>
      <c r="K223" s="310"/>
      <c r="L223" s="310"/>
    </row>
    <row r="224" spans="1:24" s="251" customFormat="1" ht="12" x14ac:dyDescent="0.2">
      <c r="A224" s="251" t="s">
        <v>22592</v>
      </c>
      <c r="F224" s="1369"/>
      <c r="K224" s="310"/>
      <c r="L224" s="310"/>
    </row>
    <row r="225" spans="1:24" s="251" customFormat="1" ht="12" x14ac:dyDescent="0.2">
      <c r="F225" s="1369"/>
      <c r="K225" s="310"/>
      <c r="L225" s="310"/>
    </row>
    <row r="226" spans="1:24" s="251" customFormat="1" ht="12" x14ac:dyDescent="0.2">
      <c r="F226" s="1369"/>
      <c r="K226" s="310"/>
      <c r="L226" s="310"/>
    </row>
    <row r="227" spans="1:24" s="251" customFormat="1" ht="12" x14ac:dyDescent="0.2">
      <c r="F227" s="1369"/>
      <c r="K227" s="310"/>
      <c r="L227" s="310"/>
    </row>
    <row r="228" spans="1:24" s="251" customFormat="1" ht="12" x14ac:dyDescent="0.2">
      <c r="A228" s="1718" t="s">
        <v>22591</v>
      </c>
      <c r="B228" s="1718"/>
      <c r="C228" s="1718"/>
      <c r="D228" s="1718"/>
      <c r="E228" s="1371"/>
      <c r="F228" s="1370"/>
      <c r="G228" s="1371"/>
      <c r="H228" s="1371"/>
      <c r="I228" s="1371"/>
      <c r="J228" s="1371"/>
      <c r="K228" s="310"/>
      <c r="L228" s="310"/>
    </row>
    <row r="229" spans="1:24" s="251" customFormat="1" ht="12" x14ac:dyDescent="0.2">
      <c r="A229" s="1718" t="s">
        <v>2089</v>
      </c>
      <c r="B229" s="1718"/>
      <c r="C229" s="1718"/>
      <c r="D229" s="1718"/>
      <c r="E229" s="1371"/>
      <c r="F229" s="1370"/>
      <c r="G229" s="1371"/>
      <c r="H229" s="1371"/>
      <c r="I229" s="1371"/>
      <c r="J229" s="1371"/>
      <c r="K229" s="310"/>
      <c r="L229" s="310"/>
    </row>
    <row r="230" spans="1:24" s="251" customFormat="1" ht="12" x14ac:dyDescent="0.2">
      <c r="A230" s="1718" t="s">
        <v>22590</v>
      </c>
      <c r="B230" s="1718"/>
      <c r="C230" s="1718"/>
      <c r="D230" s="1718"/>
      <c r="E230" s="1371"/>
      <c r="F230" s="1370"/>
      <c r="G230" s="1371"/>
      <c r="H230" s="1371"/>
      <c r="I230" s="1371"/>
      <c r="J230" s="1371"/>
      <c r="K230" s="310"/>
      <c r="L230" s="310"/>
    </row>
    <row r="231" spans="1:24" s="251" customFormat="1" ht="12" x14ac:dyDescent="0.2">
      <c r="A231" s="1718" t="s">
        <v>22589</v>
      </c>
      <c r="B231" s="1718"/>
      <c r="C231" s="1718"/>
      <c r="D231" s="1718"/>
      <c r="E231" s="1371"/>
      <c r="F231" s="1370"/>
      <c r="G231" s="1371"/>
      <c r="H231" s="1371"/>
      <c r="I231" s="1371"/>
      <c r="J231" s="1371"/>
      <c r="K231" s="310"/>
      <c r="L231" s="310"/>
    </row>
    <row r="232" spans="1:24" s="251" customFormat="1" ht="12" x14ac:dyDescent="0.2">
      <c r="F232" s="1369"/>
      <c r="K232" s="310"/>
      <c r="L232" s="310"/>
    </row>
    <row r="233" spans="1:24" s="251" customFormat="1" ht="12" x14ac:dyDescent="0.2">
      <c r="F233" s="1369"/>
      <c r="K233" s="310"/>
      <c r="L233" s="310"/>
    </row>
    <row r="234" spans="1:24" s="251" customFormat="1" ht="12" x14ac:dyDescent="0.2">
      <c r="F234" s="1369"/>
      <c r="K234" s="310"/>
      <c r="L234" s="310"/>
    </row>
    <row r="235" spans="1:24" s="1366" customFormat="1" ht="12" x14ac:dyDescent="0.2">
      <c r="A235" s="1366" t="s">
        <v>22588</v>
      </c>
      <c r="B235" s="1366" t="s">
        <v>22603</v>
      </c>
      <c r="F235" s="1368"/>
      <c r="K235" s="1367"/>
      <c r="L235" s="1367"/>
    </row>
    <row r="236" spans="1:24" s="251" customFormat="1" ht="12" x14ac:dyDescent="0.2">
      <c r="A236" s="266" t="s">
        <v>22587</v>
      </c>
      <c r="B236" s="266" t="s">
        <v>22596</v>
      </c>
      <c r="C236" s="266"/>
      <c r="D236" s="266"/>
      <c r="E236" s="266"/>
      <c r="F236" s="1363"/>
      <c r="G236" s="266"/>
      <c r="H236" s="266"/>
      <c r="I236" s="266"/>
      <c r="J236" s="266"/>
      <c r="K236" s="811"/>
      <c r="L236" s="811"/>
      <c r="M236" s="266"/>
      <c r="N236" s="266"/>
      <c r="O236" s="266"/>
      <c r="P236" s="266"/>
      <c r="Q236" s="266"/>
      <c r="R236" s="266"/>
      <c r="S236" s="266"/>
      <c r="T236" s="266"/>
      <c r="U236" s="266"/>
      <c r="V236" s="266"/>
      <c r="W236" s="266"/>
      <c r="X236" s="266"/>
    </row>
    <row r="237" spans="1:24" s="1359" customFormat="1" ht="28.35" customHeight="1" x14ac:dyDescent="0.2">
      <c r="A237" s="1362" t="s">
        <v>22585</v>
      </c>
      <c r="B237" s="1361">
        <v>2020</v>
      </c>
      <c r="C237" s="1361">
        <v>2021</v>
      </c>
      <c r="D237" s="1361">
        <v>2022</v>
      </c>
      <c r="F237" s="1360"/>
    </row>
    <row r="238" spans="1:24" x14ac:dyDescent="0.2">
      <c r="A238" s="1358" t="s">
        <v>22580</v>
      </c>
      <c r="B238" s="1357">
        <f t="shared" ref="B238:D240" si="18">B275+B312+B349+B386</f>
        <v>133249006</v>
      </c>
      <c r="C238" s="1357">
        <f t="shared" si="18"/>
        <v>105030508</v>
      </c>
      <c r="D238" s="1357">
        <f t="shared" si="18"/>
        <v>129519586</v>
      </c>
    </row>
    <row r="239" spans="1:24" x14ac:dyDescent="0.2">
      <c r="A239" s="1358" t="s">
        <v>22579</v>
      </c>
      <c r="B239" s="1357">
        <f t="shared" si="18"/>
        <v>23600335795</v>
      </c>
      <c r="C239" s="1357">
        <f t="shared" si="18"/>
        <v>25720720736</v>
      </c>
      <c r="D239" s="1357">
        <f t="shared" si="18"/>
        <v>34642731494</v>
      </c>
    </row>
    <row r="240" spans="1:24" x14ac:dyDescent="0.2">
      <c r="A240" s="1358" t="s">
        <v>22578</v>
      </c>
      <c r="B240" s="1357">
        <f t="shared" si="18"/>
        <v>0</v>
      </c>
      <c r="C240" s="1357">
        <f t="shared" si="18"/>
        <v>0</v>
      </c>
      <c r="D240" s="1357">
        <f t="shared" si="18"/>
        <v>0</v>
      </c>
    </row>
    <row r="241" spans="1:24" s="1353" customFormat="1" ht="28.35" customHeight="1" x14ac:dyDescent="0.2">
      <c r="A241" s="1356" t="s">
        <v>22577</v>
      </c>
      <c r="B241" s="1355">
        <f>SUM(B238:B240)</f>
        <v>23733584801</v>
      </c>
      <c r="C241" s="1355">
        <f>SUM(C238:C240)</f>
        <v>25825751244</v>
      </c>
      <c r="D241" s="1355">
        <f>SUM(D238:D240)</f>
        <v>34772251080</v>
      </c>
      <c r="F241" s="1354"/>
    </row>
    <row r="242" spans="1:24" s="251" customFormat="1" ht="12" x14ac:dyDescent="0.2">
      <c r="A242" s="266"/>
      <c r="B242" s="266"/>
      <c r="C242" s="266"/>
      <c r="D242" s="266"/>
      <c r="E242" s="266"/>
      <c r="F242" s="1363"/>
      <c r="G242" s="266"/>
      <c r="H242" s="266"/>
      <c r="I242" s="266"/>
      <c r="J242" s="266"/>
      <c r="K242" s="811"/>
      <c r="L242" s="811"/>
      <c r="M242" s="266"/>
      <c r="N242" s="266"/>
      <c r="O242" s="266"/>
      <c r="P242" s="266"/>
      <c r="Q242" s="266"/>
      <c r="R242" s="266"/>
      <c r="S242" s="266"/>
      <c r="T242" s="266"/>
      <c r="U242" s="266"/>
      <c r="V242" s="266"/>
      <c r="W242" s="266"/>
      <c r="X242" s="266"/>
    </row>
    <row r="243" spans="1:24" s="251" customFormat="1" ht="12" x14ac:dyDescent="0.2">
      <c r="A243" s="266"/>
      <c r="B243" s="266"/>
      <c r="C243" s="266"/>
      <c r="D243" s="266"/>
      <c r="E243" s="266"/>
      <c r="F243" s="1363"/>
      <c r="G243" s="266"/>
      <c r="H243" s="266"/>
      <c r="I243" s="266"/>
      <c r="J243" s="266"/>
      <c r="K243" s="811"/>
      <c r="L243" s="811"/>
      <c r="M243" s="266"/>
      <c r="N243" s="266"/>
      <c r="O243" s="266"/>
      <c r="P243" s="266"/>
      <c r="Q243" s="266"/>
      <c r="R243" s="266"/>
      <c r="S243" s="266"/>
      <c r="T243" s="266"/>
      <c r="U243" s="266"/>
      <c r="V243" s="266"/>
      <c r="W243" s="266"/>
      <c r="X243" s="266"/>
    </row>
    <row r="244" spans="1:24" s="1359" customFormat="1" ht="28.35" customHeight="1" x14ac:dyDescent="0.2">
      <c r="A244" s="1362" t="s">
        <v>22584</v>
      </c>
      <c r="B244" s="1361">
        <v>2020</v>
      </c>
      <c r="C244" s="1361" t="s">
        <v>22582</v>
      </c>
      <c r="D244" s="1361" t="s">
        <v>22581</v>
      </c>
      <c r="F244" s="1360"/>
    </row>
    <row r="245" spans="1:24" x14ac:dyDescent="0.2">
      <c r="A245" s="1358" t="s">
        <v>22580</v>
      </c>
      <c r="B245" s="1357">
        <f t="shared" ref="B245:D247" si="19">B282+B319+B356+B393</f>
        <v>80944337</v>
      </c>
      <c r="C245" s="1357">
        <f t="shared" si="19"/>
        <v>96297857</v>
      </c>
      <c r="D245" s="1357">
        <f t="shared" si="19"/>
        <v>129519586</v>
      </c>
    </row>
    <row r="246" spans="1:24" x14ac:dyDescent="0.2">
      <c r="A246" s="1358" t="s">
        <v>22579</v>
      </c>
      <c r="B246" s="1357">
        <f t="shared" si="19"/>
        <v>15084066892</v>
      </c>
      <c r="C246" s="1357">
        <f t="shared" si="19"/>
        <v>25903051545</v>
      </c>
      <c r="D246" s="1357">
        <f t="shared" si="19"/>
        <v>34642731494</v>
      </c>
    </row>
    <row r="247" spans="1:24" x14ac:dyDescent="0.2">
      <c r="A247" s="1358" t="s">
        <v>22578</v>
      </c>
      <c r="B247" s="1357">
        <f t="shared" si="19"/>
        <v>0</v>
      </c>
      <c r="C247" s="1357">
        <f t="shared" si="19"/>
        <v>0</v>
      </c>
      <c r="D247" s="1357">
        <f t="shared" si="19"/>
        <v>0</v>
      </c>
    </row>
    <row r="248" spans="1:24" s="1353" customFormat="1" ht="28.35" customHeight="1" x14ac:dyDescent="0.2">
      <c r="A248" s="1356" t="s">
        <v>22577</v>
      </c>
      <c r="B248" s="1355">
        <f>SUM(B245:B247)</f>
        <v>15165011229</v>
      </c>
      <c r="C248" s="1355">
        <f>SUM(C245:C247)</f>
        <v>25999349402</v>
      </c>
      <c r="D248" s="1355">
        <f>SUM(D245:D247)</f>
        <v>34772251080</v>
      </c>
      <c r="F248" s="1354"/>
    </row>
    <row r="249" spans="1:24" s="251" customFormat="1" ht="12" x14ac:dyDescent="0.2">
      <c r="A249" s="266"/>
      <c r="B249" s="266"/>
      <c r="C249" s="266"/>
      <c r="D249" s="266"/>
      <c r="E249" s="266"/>
      <c r="F249" s="1363"/>
      <c r="G249" s="266"/>
      <c r="H249" s="266"/>
      <c r="I249" s="266"/>
      <c r="J249" s="266"/>
      <c r="K249" s="811"/>
      <c r="L249" s="811"/>
      <c r="M249" s="266"/>
      <c r="N249" s="266"/>
      <c r="O249" s="266"/>
      <c r="P249" s="266"/>
      <c r="Q249" s="266"/>
      <c r="R249" s="266"/>
      <c r="S249" s="266"/>
      <c r="T249" s="266"/>
      <c r="U249" s="266"/>
      <c r="V249" s="266"/>
      <c r="W249" s="266"/>
      <c r="X249" s="266"/>
    </row>
    <row r="250" spans="1:24" s="251" customFormat="1" ht="12" x14ac:dyDescent="0.2">
      <c r="A250" s="266"/>
      <c r="B250" s="266"/>
      <c r="C250" s="266"/>
      <c r="D250" s="266"/>
      <c r="E250" s="266"/>
      <c r="F250" s="1363"/>
      <c r="G250" s="266"/>
      <c r="H250" s="266"/>
      <c r="I250" s="266"/>
      <c r="J250" s="266"/>
      <c r="K250" s="811"/>
      <c r="L250" s="811"/>
      <c r="M250" s="266"/>
      <c r="N250" s="266"/>
      <c r="O250" s="266"/>
      <c r="P250" s="266"/>
      <c r="Q250" s="266"/>
      <c r="R250" s="266"/>
      <c r="S250" s="266"/>
      <c r="T250" s="266"/>
      <c r="U250" s="266"/>
      <c r="V250" s="266"/>
      <c r="W250" s="266"/>
      <c r="X250" s="266"/>
    </row>
    <row r="251" spans="1:24" s="1359" customFormat="1" ht="28.35" customHeight="1" x14ac:dyDescent="0.2">
      <c r="A251" s="1362" t="s">
        <v>22583</v>
      </c>
      <c r="B251" s="1361">
        <v>2020</v>
      </c>
      <c r="C251" s="1361" t="s">
        <v>22582</v>
      </c>
      <c r="D251" s="1361" t="s">
        <v>22581</v>
      </c>
      <c r="F251" s="1360"/>
    </row>
    <row r="252" spans="1:24" x14ac:dyDescent="0.2">
      <c r="A252" s="1358" t="s">
        <v>22580</v>
      </c>
      <c r="B252" s="1357">
        <f t="shared" ref="B252:D254" si="20">B289+B326+B363+B400</f>
        <v>72747292.530000001</v>
      </c>
      <c r="C252" s="1357">
        <f t="shared" si="20"/>
        <v>96167118.370000005</v>
      </c>
      <c r="D252" s="1357">
        <f t="shared" si="20"/>
        <v>129519586</v>
      </c>
    </row>
    <row r="253" spans="1:24" x14ac:dyDescent="0.2">
      <c r="A253" s="1358" t="s">
        <v>22579</v>
      </c>
      <c r="B253" s="1357">
        <f t="shared" si="20"/>
        <v>12341011685.800001</v>
      </c>
      <c r="C253" s="1357">
        <f t="shared" si="20"/>
        <v>15539268067.41</v>
      </c>
      <c r="D253" s="1357">
        <f t="shared" si="20"/>
        <v>22626106493</v>
      </c>
    </row>
    <row r="254" spans="1:24" x14ac:dyDescent="0.2">
      <c r="A254" s="1358" t="s">
        <v>22578</v>
      </c>
      <c r="B254" s="1357">
        <f t="shared" si="20"/>
        <v>0</v>
      </c>
      <c r="C254" s="1357">
        <f t="shared" si="20"/>
        <v>0</v>
      </c>
      <c r="D254" s="1357">
        <f t="shared" si="20"/>
        <v>0</v>
      </c>
    </row>
    <row r="255" spans="1:24" s="1353" customFormat="1" ht="28.35" customHeight="1" x14ac:dyDescent="0.2">
      <c r="A255" s="1356" t="s">
        <v>22577</v>
      </c>
      <c r="B255" s="1355">
        <f>SUM(B252:B254)</f>
        <v>12413758978.330002</v>
      </c>
      <c r="C255" s="1355">
        <f>SUM(C252:C254)</f>
        <v>15635435185.780001</v>
      </c>
      <c r="D255" s="1355">
        <f>SUM(D252:D254)</f>
        <v>22755626079</v>
      </c>
      <c r="F255" s="1354"/>
    </row>
    <row r="256" spans="1:24" x14ac:dyDescent="0.2">
      <c r="A256" s="1352" t="s">
        <v>22576</v>
      </c>
    </row>
    <row r="257" spans="1:12" x14ac:dyDescent="0.2">
      <c r="A257" s="1351" t="s">
        <v>22575</v>
      </c>
    </row>
    <row r="260" spans="1:12" s="251" customFormat="1" ht="12" x14ac:dyDescent="0.2">
      <c r="A260" s="251" t="s">
        <v>22593</v>
      </c>
      <c r="F260" s="1369"/>
      <c r="K260" s="310"/>
      <c r="L260" s="310"/>
    </row>
    <row r="261" spans="1:12" s="251" customFormat="1" ht="12" x14ac:dyDescent="0.2">
      <c r="A261" s="251" t="s">
        <v>22592</v>
      </c>
      <c r="F261" s="1369"/>
      <c r="K261" s="310"/>
      <c r="L261" s="310"/>
    </row>
    <row r="262" spans="1:12" s="251" customFormat="1" ht="12" x14ac:dyDescent="0.2">
      <c r="F262" s="1369"/>
      <c r="K262" s="310"/>
      <c r="L262" s="310"/>
    </row>
    <row r="263" spans="1:12" s="251" customFormat="1" ht="12" x14ac:dyDescent="0.2">
      <c r="F263" s="1369"/>
      <c r="K263" s="310"/>
      <c r="L263" s="310"/>
    </row>
    <row r="264" spans="1:12" s="251" customFormat="1" ht="12" x14ac:dyDescent="0.2">
      <c r="F264" s="1369"/>
      <c r="K264" s="310"/>
      <c r="L264" s="310"/>
    </row>
    <row r="265" spans="1:12" s="251" customFormat="1" ht="12" x14ac:dyDescent="0.2">
      <c r="A265" s="1718" t="s">
        <v>22591</v>
      </c>
      <c r="B265" s="1718"/>
      <c r="C265" s="1718"/>
      <c r="D265" s="1718"/>
      <c r="E265" s="1371"/>
      <c r="F265" s="1370"/>
      <c r="G265" s="1371"/>
      <c r="H265" s="1371"/>
      <c r="I265" s="1371"/>
      <c r="J265" s="1371"/>
      <c r="K265" s="310"/>
      <c r="L265" s="310"/>
    </row>
    <row r="266" spans="1:12" s="251" customFormat="1" ht="12" x14ac:dyDescent="0.2">
      <c r="A266" s="1718" t="s">
        <v>2089</v>
      </c>
      <c r="B266" s="1718"/>
      <c r="C266" s="1718"/>
      <c r="D266" s="1718"/>
      <c r="E266" s="1371"/>
      <c r="F266" s="1370"/>
      <c r="G266" s="1371"/>
      <c r="H266" s="1371"/>
      <c r="I266" s="1371"/>
      <c r="J266" s="1371"/>
      <c r="K266" s="310"/>
      <c r="L266" s="310"/>
    </row>
    <row r="267" spans="1:12" s="251" customFormat="1" ht="12" x14ac:dyDescent="0.2">
      <c r="A267" s="1718" t="s">
        <v>22590</v>
      </c>
      <c r="B267" s="1718"/>
      <c r="C267" s="1718"/>
      <c r="D267" s="1718"/>
      <c r="E267" s="1371"/>
      <c r="F267" s="1369"/>
      <c r="G267" s="1371"/>
      <c r="H267" s="1371"/>
      <c r="I267" s="1371"/>
      <c r="J267" s="1371"/>
      <c r="K267" s="310"/>
      <c r="L267" s="310"/>
    </row>
    <row r="268" spans="1:12" s="251" customFormat="1" ht="12" x14ac:dyDescent="0.2">
      <c r="A268" s="1718" t="s">
        <v>22589</v>
      </c>
      <c r="B268" s="1718"/>
      <c r="C268" s="1718"/>
      <c r="D268" s="1718"/>
      <c r="E268" s="1371"/>
      <c r="F268" s="1370"/>
      <c r="G268" s="1371"/>
      <c r="H268" s="1371"/>
      <c r="I268" s="1371"/>
      <c r="J268" s="1371"/>
      <c r="K268" s="310"/>
      <c r="L268" s="310"/>
    </row>
    <row r="269" spans="1:12" s="251" customFormat="1" ht="12" x14ac:dyDescent="0.2">
      <c r="F269" s="1370"/>
      <c r="K269" s="310"/>
      <c r="L269" s="310"/>
    </row>
    <row r="270" spans="1:12" s="251" customFormat="1" ht="12" x14ac:dyDescent="0.2">
      <c r="F270" s="1369"/>
      <c r="K270" s="310"/>
      <c r="L270" s="310"/>
    </row>
    <row r="271" spans="1:12" s="251" customFormat="1" ht="12" x14ac:dyDescent="0.2">
      <c r="F271" s="1369"/>
      <c r="K271" s="310"/>
      <c r="L271" s="310"/>
    </row>
    <row r="272" spans="1:12" s="1366" customFormat="1" ht="12" x14ac:dyDescent="0.2">
      <c r="A272" s="1366" t="s">
        <v>22588</v>
      </c>
      <c r="B272" s="1366" t="s">
        <v>22603</v>
      </c>
      <c r="F272" s="1368"/>
      <c r="K272" s="1367"/>
      <c r="L272" s="1367"/>
    </row>
    <row r="273" spans="1:24" s="251" customFormat="1" ht="12" x14ac:dyDescent="0.2">
      <c r="A273" s="266" t="s">
        <v>22587</v>
      </c>
      <c r="B273" s="266" t="s">
        <v>22595</v>
      </c>
      <c r="C273" s="266"/>
      <c r="D273" s="266"/>
      <c r="E273" s="266"/>
      <c r="F273" s="1363"/>
      <c r="G273" s="266"/>
      <c r="H273" s="266"/>
      <c r="I273" s="266"/>
      <c r="J273" s="266"/>
      <c r="K273" s="811"/>
      <c r="L273" s="811"/>
      <c r="M273" s="266"/>
      <c r="N273" s="266"/>
      <c r="O273" s="266"/>
      <c r="P273" s="266"/>
      <c r="Q273" s="266"/>
      <c r="R273" s="266"/>
      <c r="S273" s="266"/>
      <c r="T273" s="266"/>
      <c r="U273" s="266"/>
      <c r="V273" s="266"/>
      <c r="W273" s="266"/>
      <c r="X273" s="266"/>
    </row>
    <row r="274" spans="1:24" s="1359" customFormat="1" ht="28.35" customHeight="1" x14ac:dyDescent="0.2">
      <c r="A274" s="1362" t="s">
        <v>22585</v>
      </c>
      <c r="B274" s="1361">
        <v>2020</v>
      </c>
      <c r="C274" s="1361">
        <v>2021</v>
      </c>
      <c r="D274" s="1361">
        <v>2022</v>
      </c>
      <c r="F274" s="1360"/>
    </row>
    <row r="275" spans="1:24" x14ac:dyDescent="0.2">
      <c r="A275" s="1358" t="s">
        <v>22580</v>
      </c>
      <c r="B275" s="1357">
        <v>133249006</v>
      </c>
      <c r="C275" s="1357">
        <v>105030508</v>
      </c>
      <c r="D275" s="1357">
        <v>129519586</v>
      </c>
    </row>
    <row r="276" spans="1:24" x14ac:dyDescent="0.2">
      <c r="A276" s="1358" t="s">
        <v>22579</v>
      </c>
      <c r="B276" s="1357">
        <v>11595191553</v>
      </c>
      <c r="C276" s="1357">
        <v>9201377898</v>
      </c>
      <c r="D276" s="1357">
        <v>8767309229</v>
      </c>
    </row>
    <row r="277" spans="1:24" x14ac:dyDescent="0.2">
      <c r="A277" s="1358" t="s">
        <v>22578</v>
      </c>
      <c r="B277" s="1357">
        <v>0</v>
      </c>
      <c r="C277" s="1357">
        <v>0</v>
      </c>
      <c r="D277" s="1357">
        <v>0</v>
      </c>
    </row>
    <row r="278" spans="1:24" s="1353" customFormat="1" ht="19.5" customHeight="1" x14ac:dyDescent="0.2">
      <c r="A278" s="1356" t="s">
        <v>22577</v>
      </c>
      <c r="B278" s="1355">
        <f>SUM(B275:B277)</f>
        <v>11728440559</v>
      </c>
      <c r="C278" s="1355">
        <f>SUM(C275:C277)</f>
        <v>9306408406</v>
      </c>
      <c r="D278" s="1355">
        <f>SUM(D275:D277)</f>
        <v>8896828815</v>
      </c>
      <c r="F278" s="1354"/>
    </row>
    <row r="279" spans="1:24" s="251" customFormat="1" ht="12" x14ac:dyDescent="0.2">
      <c r="A279" s="266"/>
      <c r="B279" s="266"/>
      <c r="C279" s="266"/>
      <c r="D279" s="266"/>
      <c r="E279" s="266"/>
      <c r="F279" s="1363"/>
      <c r="G279" s="266"/>
      <c r="H279" s="266"/>
      <c r="I279" s="266"/>
      <c r="J279" s="266"/>
      <c r="K279" s="811"/>
      <c r="L279" s="811"/>
      <c r="M279" s="266"/>
      <c r="N279" s="266"/>
      <c r="O279" s="266"/>
      <c r="P279" s="266"/>
      <c r="Q279" s="266"/>
      <c r="R279" s="266"/>
      <c r="S279" s="266"/>
      <c r="T279" s="266"/>
      <c r="U279" s="266"/>
      <c r="V279" s="266"/>
      <c r="W279" s="266"/>
      <c r="X279" s="266"/>
    </row>
    <row r="280" spans="1:24" s="251" customFormat="1" ht="12" x14ac:dyDescent="0.2">
      <c r="A280" s="266"/>
      <c r="B280" s="266"/>
      <c r="C280" s="266"/>
      <c r="D280" s="266"/>
      <c r="E280" s="266"/>
      <c r="F280" s="1363"/>
      <c r="G280" s="266"/>
      <c r="H280" s="266"/>
      <c r="I280" s="266"/>
      <c r="J280" s="266"/>
      <c r="K280" s="811"/>
      <c r="L280" s="811"/>
      <c r="M280" s="266"/>
      <c r="N280" s="266"/>
      <c r="O280" s="266"/>
      <c r="P280" s="266"/>
      <c r="Q280" s="266"/>
      <c r="R280" s="266"/>
      <c r="S280" s="266"/>
      <c r="T280" s="266"/>
      <c r="U280" s="266"/>
      <c r="V280" s="266"/>
      <c r="W280" s="266"/>
      <c r="X280" s="266"/>
    </row>
    <row r="281" spans="1:24" s="1359" customFormat="1" ht="28.35" customHeight="1" x14ac:dyDescent="0.2">
      <c r="A281" s="1362" t="s">
        <v>22584</v>
      </c>
      <c r="B281" s="1361">
        <v>2020</v>
      </c>
      <c r="C281" s="1361" t="s">
        <v>22582</v>
      </c>
      <c r="D281" s="1361" t="s">
        <v>22581</v>
      </c>
      <c r="F281" s="1360"/>
    </row>
    <row r="282" spans="1:24" x14ac:dyDescent="0.2">
      <c r="A282" s="1358" t="s">
        <v>22580</v>
      </c>
      <c r="B282" s="1357">
        <v>80944337</v>
      </c>
      <c r="C282" s="1357">
        <v>96297857</v>
      </c>
      <c r="D282" s="1357">
        <v>129519586</v>
      </c>
    </row>
    <row r="283" spans="1:24" x14ac:dyDescent="0.2">
      <c r="A283" s="1358" t="s">
        <v>22579</v>
      </c>
      <c r="B283" s="1357">
        <v>3589367127</v>
      </c>
      <c r="C283" s="1357">
        <v>2791915360</v>
      </c>
      <c r="D283" s="1357">
        <v>8767309229</v>
      </c>
    </row>
    <row r="284" spans="1:24" x14ac:dyDescent="0.2">
      <c r="A284" s="1358" t="s">
        <v>22578</v>
      </c>
      <c r="B284" s="1357">
        <v>0</v>
      </c>
      <c r="C284" s="1357">
        <v>0</v>
      </c>
      <c r="D284" s="1357">
        <v>0</v>
      </c>
    </row>
    <row r="285" spans="1:24" s="1353" customFormat="1" ht="19.5" customHeight="1" x14ac:dyDescent="0.2">
      <c r="A285" s="1356" t="s">
        <v>22577</v>
      </c>
      <c r="B285" s="1355">
        <f>SUM(B282:B284)</f>
        <v>3670311464</v>
      </c>
      <c r="C285" s="1355">
        <f>SUM(C282:C284)</f>
        <v>2888213217</v>
      </c>
      <c r="D285" s="1355">
        <f>SUM(D282:D284)</f>
        <v>8896828815</v>
      </c>
      <c r="F285" s="1354"/>
    </row>
    <row r="286" spans="1:24" s="251" customFormat="1" ht="12" x14ac:dyDescent="0.2">
      <c r="A286" s="266"/>
      <c r="B286" s="811"/>
      <c r="C286" s="811"/>
      <c r="D286" s="811"/>
      <c r="E286" s="266"/>
      <c r="F286" s="1363"/>
      <c r="G286" s="266"/>
      <c r="H286" s="266"/>
      <c r="I286" s="266"/>
      <c r="J286" s="266"/>
      <c r="K286" s="811"/>
      <c r="L286" s="811"/>
      <c r="M286" s="266"/>
      <c r="N286" s="266"/>
      <c r="O286" s="266"/>
      <c r="P286" s="266"/>
      <c r="Q286" s="266"/>
      <c r="R286" s="266"/>
      <c r="S286" s="266"/>
      <c r="T286" s="266"/>
      <c r="U286" s="266"/>
      <c r="V286" s="266"/>
      <c r="W286" s="266"/>
      <c r="X286" s="266"/>
    </row>
    <row r="287" spans="1:24" s="251" customFormat="1" ht="12" x14ac:dyDescent="0.2">
      <c r="A287" s="266"/>
      <c r="B287" s="266"/>
      <c r="C287" s="811"/>
      <c r="D287" s="266"/>
      <c r="E287" s="266"/>
      <c r="F287" s="1363"/>
      <c r="G287" s="266"/>
      <c r="H287" s="266"/>
      <c r="I287" s="266"/>
      <c r="J287" s="266"/>
      <c r="K287" s="811"/>
      <c r="L287" s="811"/>
      <c r="M287" s="266"/>
      <c r="N287" s="266"/>
      <c r="O287" s="266"/>
      <c r="P287" s="266"/>
      <c r="Q287" s="266"/>
      <c r="R287" s="266"/>
      <c r="S287" s="266"/>
      <c r="T287" s="266"/>
      <c r="U287" s="266"/>
      <c r="V287" s="266"/>
      <c r="W287" s="266"/>
      <c r="X287" s="266"/>
    </row>
    <row r="288" spans="1:24" s="1359" customFormat="1" ht="28.35" customHeight="1" x14ac:dyDescent="0.2">
      <c r="A288" s="1362" t="s">
        <v>22583</v>
      </c>
      <c r="B288" s="1361">
        <v>2020</v>
      </c>
      <c r="C288" s="1361" t="s">
        <v>22582</v>
      </c>
      <c r="D288" s="1361" t="s">
        <v>22581</v>
      </c>
      <c r="F288" s="1360"/>
    </row>
    <row r="289" spans="1:12" x14ac:dyDescent="0.2">
      <c r="A289" s="1358" t="s">
        <v>22580</v>
      </c>
      <c r="B289" s="1357">
        <v>72747292.530000001</v>
      </c>
      <c r="C289" s="1357">
        <v>96167118.370000005</v>
      </c>
      <c r="D289" s="1357">
        <v>129519586</v>
      </c>
    </row>
    <row r="290" spans="1:12" x14ac:dyDescent="0.2">
      <c r="A290" s="1358" t="s">
        <v>22579</v>
      </c>
      <c r="B290" s="1357">
        <v>2286559664.2199993</v>
      </c>
      <c r="C290" s="1357">
        <v>863128358.40999997</v>
      </c>
      <c r="D290" s="1357">
        <v>878361840</v>
      </c>
    </row>
    <row r="291" spans="1:12" x14ac:dyDescent="0.2">
      <c r="A291" s="1358" t="s">
        <v>22578</v>
      </c>
      <c r="B291" s="1357">
        <v>0</v>
      </c>
      <c r="C291" s="1357">
        <v>0</v>
      </c>
      <c r="D291" s="1357">
        <v>0</v>
      </c>
    </row>
    <row r="292" spans="1:12" s="1353" customFormat="1" ht="19.5" customHeight="1" x14ac:dyDescent="0.2">
      <c r="A292" s="1356" t="s">
        <v>22577</v>
      </c>
      <c r="B292" s="1355">
        <f>SUM(B289:B291)</f>
        <v>2359306956.7499995</v>
      </c>
      <c r="C292" s="1355">
        <f>SUM(C289:C291)</f>
        <v>959295476.77999997</v>
      </c>
      <c r="D292" s="1355">
        <f>SUM(D289:D291)</f>
        <v>1007881426</v>
      </c>
      <c r="F292" s="1354"/>
    </row>
    <row r="293" spans="1:12" x14ac:dyDescent="0.2">
      <c r="A293" s="1352" t="s">
        <v>22576</v>
      </c>
    </row>
    <row r="294" spans="1:12" x14ac:dyDescent="0.2">
      <c r="A294" s="1351" t="s">
        <v>22575</v>
      </c>
    </row>
    <row r="297" spans="1:12" s="251" customFormat="1" ht="12" x14ac:dyDescent="0.2">
      <c r="A297" s="251" t="s">
        <v>22593</v>
      </c>
      <c r="F297" s="1369"/>
      <c r="K297" s="310"/>
      <c r="L297" s="310"/>
    </row>
    <row r="298" spans="1:12" s="251" customFormat="1" ht="12" x14ac:dyDescent="0.2">
      <c r="A298" s="251" t="s">
        <v>22592</v>
      </c>
      <c r="F298" s="1369"/>
      <c r="K298" s="310"/>
      <c r="L298" s="310"/>
    </row>
    <row r="299" spans="1:12" s="251" customFormat="1" ht="12" x14ac:dyDescent="0.2">
      <c r="F299" s="1369"/>
      <c r="K299" s="310"/>
      <c r="L299" s="310"/>
    </row>
    <row r="300" spans="1:12" s="251" customFormat="1" ht="12" x14ac:dyDescent="0.2">
      <c r="F300" s="1369"/>
      <c r="K300" s="310"/>
      <c r="L300" s="310"/>
    </row>
    <row r="301" spans="1:12" s="251" customFormat="1" ht="12" x14ac:dyDescent="0.2">
      <c r="F301" s="1369"/>
      <c r="K301" s="310"/>
      <c r="L301" s="310"/>
    </row>
    <row r="302" spans="1:12" s="251" customFormat="1" ht="12" x14ac:dyDescent="0.2">
      <c r="A302" s="1718" t="s">
        <v>22591</v>
      </c>
      <c r="B302" s="1718"/>
      <c r="C302" s="1718"/>
      <c r="D302" s="1718"/>
      <c r="E302" s="1371"/>
      <c r="F302" s="1370"/>
      <c r="G302" s="1371"/>
      <c r="H302" s="1371"/>
      <c r="I302" s="1371"/>
      <c r="J302" s="1371"/>
      <c r="K302" s="310"/>
      <c r="L302" s="310"/>
    </row>
    <row r="303" spans="1:12" s="251" customFormat="1" ht="12" x14ac:dyDescent="0.2">
      <c r="A303" s="1718" t="s">
        <v>2089</v>
      </c>
      <c r="B303" s="1718"/>
      <c r="C303" s="1718"/>
      <c r="D303" s="1718"/>
      <c r="E303" s="1371"/>
      <c r="F303" s="1370"/>
      <c r="G303" s="1371"/>
      <c r="H303" s="1371"/>
      <c r="I303" s="1371"/>
      <c r="J303" s="1371"/>
      <c r="K303" s="310"/>
      <c r="L303" s="310"/>
    </row>
    <row r="304" spans="1:12" s="251" customFormat="1" ht="12" x14ac:dyDescent="0.2">
      <c r="A304" s="1718" t="s">
        <v>22590</v>
      </c>
      <c r="B304" s="1718"/>
      <c r="C304" s="1718"/>
      <c r="D304" s="1718"/>
      <c r="E304" s="1371"/>
      <c r="F304" s="1369"/>
      <c r="G304" s="1371"/>
      <c r="H304" s="1371"/>
      <c r="I304" s="1371"/>
      <c r="J304" s="1371"/>
      <c r="K304" s="310"/>
      <c r="L304" s="310"/>
    </row>
    <row r="305" spans="1:24" s="251" customFormat="1" ht="12" x14ac:dyDescent="0.2">
      <c r="A305" s="1718" t="s">
        <v>22589</v>
      </c>
      <c r="B305" s="1718"/>
      <c r="C305" s="1718"/>
      <c r="D305" s="1718"/>
      <c r="E305" s="1371"/>
      <c r="F305" s="1370"/>
      <c r="G305" s="1371"/>
      <c r="H305" s="1371"/>
      <c r="I305" s="1371"/>
      <c r="J305" s="1371"/>
      <c r="K305" s="310"/>
      <c r="L305" s="310"/>
    </row>
    <row r="306" spans="1:24" s="251" customFormat="1" ht="12" x14ac:dyDescent="0.2">
      <c r="F306" s="1370"/>
      <c r="K306" s="310"/>
      <c r="L306" s="310"/>
    </row>
    <row r="307" spans="1:24" s="251" customFormat="1" ht="12" x14ac:dyDescent="0.2">
      <c r="F307" s="1369"/>
      <c r="K307" s="310"/>
      <c r="L307" s="310"/>
    </row>
    <row r="308" spans="1:24" s="251" customFormat="1" ht="12" x14ac:dyDescent="0.2">
      <c r="F308" s="1369"/>
      <c r="K308" s="310"/>
      <c r="L308" s="310"/>
    </row>
    <row r="309" spans="1:24" s="1366" customFormat="1" ht="12" x14ac:dyDescent="0.2">
      <c r="A309" s="1366" t="s">
        <v>22588</v>
      </c>
      <c r="B309" s="1366" t="s">
        <v>22603</v>
      </c>
      <c r="F309" s="1368"/>
      <c r="K309" s="1367"/>
      <c r="L309" s="1367"/>
    </row>
    <row r="310" spans="1:24" s="251" customFormat="1" ht="12" x14ac:dyDescent="0.2">
      <c r="A310" s="266" t="s">
        <v>22587</v>
      </c>
      <c r="B310" s="266" t="s">
        <v>22594</v>
      </c>
      <c r="C310" s="266"/>
      <c r="D310" s="266"/>
      <c r="E310" s="266"/>
      <c r="F310" s="1363"/>
      <c r="G310" s="266"/>
      <c r="H310" s="266"/>
      <c r="I310" s="266"/>
      <c r="J310" s="266"/>
      <c r="K310" s="811"/>
      <c r="L310" s="811"/>
      <c r="M310" s="266"/>
      <c r="N310" s="266"/>
      <c r="O310" s="266"/>
      <c r="P310" s="266"/>
      <c r="Q310" s="266"/>
      <c r="R310" s="266"/>
      <c r="S310" s="266"/>
      <c r="T310" s="266"/>
      <c r="U310" s="266"/>
      <c r="V310" s="266"/>
      <c r="W310" s="266"/>
      <c r="X310" s="266"/>
    </row>
    <row r="311" spans="1:24" s="1359" customFormat="1" ht="28.35" customHeight="1" x14ac:dyDescent="0.2">
      <c r="A311" s="1362" t="s">
        <v>22585</v>
      </c>
      <c r="B311" s="1361">
        <v>2020</v>
      </c>
      <c r="C311" s="1361">
        <v>2021</v>
      </c>
      <c r="D311" s="1361">
        <v>2022</v>
      </c>
      <c r="F311" s="1360"/>
    </row>
    <row r="312" spans="1:24" x14ac:dyDescent="0.2">
      <c r="A312" s="1358" t="s">
        <v>22580</v>
      </c>
      <c r="B312" s="1357">
        <v>0</v>
      </c>
      <c r="C312" s="1357">
        <v>0</v>
      </c>
      <c r="D312" s="1357">
        <v>0</v>
      </c>
    </row>
    <row r="313" spans="1:24" x14ac:dyDescent="0.2">
      <c r="A313" s="1358" t="s">
        <v>22579</v>
      </c>
      <c r="B313" s="1357">
        <v>38672865</v>
      </c>
      <c r="C313" s="1357">
        <v>40401434</v>
      </c>
      <c r="D313" s="1357">
        <v>29807621</v>
      </c>
    </row>
    <row r="314" spans="1:24" x14ac:dyDescent="0.2">
      <c r="A314" s="1358" t="s">
        <v>22578</v>
      </c>
      <c r="B314" s="1357">
        <v>0</v>
      </c>
      <c r="C314" s="1357">
        <v>0</v>
      </c>
      <c r="D314" s="1357">
        <v>0</v>
      </c>
    </row>
    <row r="315" spans="1:24" s="1353" customFormat="1" ht="28.35" customHeight="1" x14ac:dyDescent="0.2">
      <c r="A315" s="1356" t="s">
        <v>22577</v>
      </c>
      <c r="B315" s="1355">
        <f>SUM(B312:B314)</f>
        <v>38672865</v>
      </c>
      <c r="C315" s="1355">
        <f>SUM(C312:C314)</f>
        <v>40401434</v>
      </c>
      <c r="D315" s="1355">
        <f>SUM(D312:D314)</f>
        <v>29807621</v>
      </c>
      <c r="F315" s="1354"/>
    </row>
    <row r="316" spans="1:24" s="251" customFormat="1" ht="12" x14ac:dyDescent="0.2">
      <c r="A316" s="266"/>
      <c r="B316" s="266"/>
      <c r="C316" s="266"/>
      <c r="D316" s="266"/>
      <c r="E316" s="266"/>
      <c r="F316" s="1363"/>
      <c r="G316" s="266"/>
      <c r="H316" s="266"/>
      <c r="I316" s="266"/>
      <c r="J316" s="266"/>
      <c r="K316" s="811"/>
      <c r="L316" s="811"/>
      <c r="M316" s="266"/>
      <c r="N316" s="266"/>
      <c r="O316" s="266"/>
      <c r="P316" s="266"/>
      <c r="Q316" s="266"/>
      <c r="R316" s="266"/>
      <c r="S316" s="266"/>
      <c r="T316" s="266"/>
      <c r="U316" s="266"/>
      <c r="V316" s="266"/>
      <c r="W316" s="266"/>
      <c r="X316" s="266"/>
    </row>
    <row r="317" spans="1:24" s="251" customFormat="1" ht="12" x14ac:dyDescent="0.2">
      <c r="A317" s="266"/>
      <c r="B317" s="266"/>
      <c r="C317" s="266"/>
      <c r="D317" s="266"/>
      <c r="E317" s="266"/>
      <c r="F317" s="1363"/>
      <c r="G317" s="266"/>
      <c r="H317" s="266"/>
      <c r="I317" s="266"/>
      <c r="J317" s="266"/>
      <c r="K317" s="811"/>
      <c r="L317" s="811"/>
      <c r="M317" s="266"/>
      <c r="N317" s="266"/>
      <c r="O317" s="266"/>
      <c r="P317" s="266"/>
      <c r="Q317" s="266"/>
      <c r="R317" s="266"/>
      <c r="S317" s="266"/>
      <c r="T317" s="266"/>
      <c r="U317" s="266"/>
      <c r="V317" s="266"/>
      <c r="W317" s="266"/>
      <c r="X317" s="266"/>
    </row>
    <row r="318" spans="1:24" s="1359" customFormat="1" ht="28.35" customHeight="1" x14ac:dyDescent="0.2">
      <c r="A318" s="1362" t="s">
        <v>22584</v>
      </c>
      <c r="B318" s="1361">
        <v>2020</v>
      </c>
      <c r="C318" s="1361" t="s">
        <v>22582</v>
      </c>
      <c r="D318" s="1361" t="s">
        <v>22581</v>
      </c>
      <c r="F318" s="1360"/>
    </row>
    <row r="319" spans="1:24" x14ac:dyDescent="0.2">
      <c r="A319" s="1358" t="s">
        <v>22580</v>
      </c>
      <c r="B319" s="1357">
        <v>0</v>
      </c>
      <c r="C319" s="1357">
        <v>0</v>
      </c>
      <c r="D319" s="1357">
        <v>0</v>
      </c>
    </row>
    <row r="320" spans="1:24" x14ac:dyDescent="0.2">
      <c r="A320" s="1358" t="s">
        <v>22579</v>
      </c>
      <c r="B320" s="1357">
        <v>38672865</v>
      </c>
      <c r="C320" s="1357">
        <v>40401434</v>
      </c>
      <c r="D320" s="1357">
        <v>29807621</v>
      </c>
    </row>
    <row r="321" spans="1:24" x14ac:dyDescent="0.2">
      <c r="A321" s="1358" t="s">
        <v>22578</v>
      </c>
      <c r="B321" s="1357">
        <v>0</v>
      </c>
      <c r="C321" s="1357">
        <v>0</v>
      </c>
      <c r="D321" s="1357">
        <v>0</v>
      </c>
    </row>
    <row r="322" spans="1:24" s="1353" customFormat="1" ht="28.35" customHeight="1" x14ac:dyDescent="0.2">
      <c r="A322" s="1356" t="s">
        <v>22577</v>
      </c>
      <c r="B322" s="1355">
        <f>SUM(B319:B321)</f>
        <v>38672865</v>
      </c>
      <c r="C322" s="1355">
        <f>SUM(C319:C321)</f>
        <v>40401434</v>
      </c>
      <c r="D322" s="1355">
        <f>SUM(D319:D321)</f>
        <v>29807621</v>
      </c>
      <c r="F322" s="1354"/>
    </row>
    <row r="323" spans="1:24" s="251" customFormat="1" ht="12" x14ac:dyDescent="0.2">
      <c r="A323" s="266"/>
      <c r="B323" s="266"/>
      <c r="C323" s="266"/>
      <c r="D323" s="266"/>
      <c r="E323" s="266"/>
      <c r="F323" s="1363"/>
      <c r="G323" s="266"/>
      <c r="H323" s="266"/>
      <c r="I323" s="266"/>
      <c r="J323" s="266"/>
      <c r="K323" s="811"/>
      <c r="L323" s="811"/>
      <c r="M323" s="266"/>
      <c r="N323" s="266"/>
      <c r="O323" s="266"/>
      <c r="P323" s="266"/>
      <c r="Q323" s="266"/>
      <c r="R323" s="266"/>
      <c r="S323" s="266"/>
      <c r="T323" s="266"/>
      <c r="U323" s="266"/>
      <c r="V323" s="266"/>
      <c r="W323" s="266"/>
      <c r="X323" s="266"/>
    </row>
    <row r="324" spans="1:24" s="251" customFormat="1" ht="12" x14ac:dyDescent="0.2">
      <c r="A324" s="266"/>
      <c r="B324" s="266"/>
      <c r="C324" s="266"/>
      <c r="D324" s="266"/>
      <c r="E324" s="266"/>
      <c r="F324" s="1363"/>
      <c r="G324" s="266"/>
      <c r="H324" s="266"/>
      <c r="I324" s="266"/>
      <c r="J324" s="266"/>
      <c r="K324" s="811"/>
      <c r="L324" s="811"/>
      <c r="M324" s="266"/>
      <c r="N324" s="266"/>
      <c r="O324" s="266"/>
      <c r="P324" s="266"/>
      <c r="Q324" s="266"/>
      <c r="R324" s="266"/>
      <c r="S324" s="266"/>
      <c r="T324" s="266"/>
      <c r="U324" s="266"/>
      <c r="V324" s="266"/>
      <c r="W324" s="266"/>
      <c r="X324" s="266"/>
    </row>
    <row r="325" spans="1:24" s="1359" customFormat="1" ht="28.35" customHeight="1" x14ac:dyDescent="0.2">
      <c r="A325" s="1362" t="s">
        <v>22583</v>
      </c>
      <c r="B325" s="1361">
        <v>2020</v>
      </c>
      <c r="C325" s="1361" t="s">
        <v>22582</v>
      </c>
      <c r="D325" s="1361" t="s">
        <v>22581</v>
      </c>
      <c r="F325" s="1360"/>
    </row>
    <row r="326" spans="1:24" x14ac:dyDescent="0.2">
      <c r="A326" s="1358" t="s">
        <v>22580</v>
      </c>
      <c r="B326" s="1357">
        <v>0</v>
      </c>
      <c r="C326" s="1357">
        <v>0</v>
      </c>
      <c r="D326" s="1357">
        <v>0</v>
      </c>
    </row>
    <row r="327" spans="1:24" x14ac:dyDescent="0.2">
      <c r="A327" s="1358" t="s">
        <v>22579</v>
      </c>
      <c r="B327" s="1357">
        <v>22640396.899999991</v>
      </c>
      <c r="C327" s="1357">
        <v>40401434</v>
      </c>
      <c r="D327" s="1357">
        <v>29807621</v>
      </c>
    </row>
    <row r="328" spans="1:24" x14ac:dyDescent="0.2">
      <c r="A328" s="1358" t="s">
        <v>22578</v>
      </c>
      <c r="B328" s="1357">
        <v>0</v>
      </c>
      <c r="C328" s="1357">
        <v>0</v>
      </c>
      <c r="D328" s="1357">
        <v>0</v>
      </c>
    </row>
    <row r="329" spans="1:24" s="1353" customFormat="1" ht="28.35" customHeight="1" x14ac:dyDescent="0.2">
      <c r="A329" s="1356" t="s">
        <v>22577</v>
      </c>
      <c r="B329" s="1355">
        <f>SUM(B326:B328)</f>
        <v>22640396.899999991</v>
      </c>
      <c r="C329" s="1355">
        <f>SUM(C326:C328)</f>
        <v>40401434</v>
      </c>
      <c r="D329" s="1355">
        <f>SUM(D326:D328)</f>
        <v>29807621</v>
      </c>
      <c r="F329" s="1354"/>
    </row>
    <row r="330" spans="1:24" x14ac:dyDescent="0.2">
      <c r="A330" s="1352" t="s">
        <v>22576</v>
      </c>
    </row>
    <row r="331" spans="1:24" x14ac:dyDescent="0.2">
      <c r="A331" s="1351" t="s">
        <v>22575</v>
      </c>
    </row>
    <row r="334" spans="1:24" s="251" customFormat="1" ht="12" x14ac:dyDescent="0.2">
      <c r="A334" s="251" t="s">
        <v>22593</v>
      </c>
      <c r="F334" s="1369"/>
      <c r="K334" s="310"/>
      <c r="L334" s="310"/>
    </row>
    <row r="335" spans="1:24" s="251" customFormat="1" ht="12" x14ac:dyDescent="0.2">
      <c r="A335" s="251" t="s">
        <v>22592</v>
      </c>
      <c r="F335" s="1369"/>
      <c r="K335" s="310"/>
      <c r="L335" s="310"/>
    </row>
    <row r="336" spans="1:24" s="251" customFormat="1" ht="12" x14ac:dyDescent="0.2">
      <c r="F336" s="1369"/>
      <c r="K336" s="310"/>
      <c r="L336" s="310"/>
    </row>
    <row r="337" spans="1:24" s="251" customFormat="1" ht="12" x14ac:dyDescent="0.2">
      <c r="F337" s="1369"/>
      <c r="K337" s="310"/>
      <c r="L337" s="310"/>
    </row>
    <row r="338" spans="1:24" s="251" customFormat="1" ht="12" x14ac:dyDescent="0.2">
      <c r="F338" s="1369"/>
      <c r="K338" s="310"/>
      <c r="L338" s="310"/>
    </row>
    <row r="339" spans="1:24" s="251" customFormat="1" ht="12" x14ac:dyDescent="0.2">
      <c r="A339" s="1718" t="s">
        <v>22591</v>
      </c>
      <c r="B339" s="1718"/>
      <c r="C339" s="1718"/>
      <c r="D339" s="1718"/>
      <c r="E339" s="1371"/>
      <c r="F339" s="1370"/>
      <c r="G339" s="1371"/>
      <c r="H339" s="1371"/>
      <c r="I339" s="1371"/>
      <c r="J339" s="1371"/>
      <c r="K339" s="310"/>
      <c r="L339" s="310"/>
    </row>
    <row r="340" spans="1:24" s="251" customFormat="1" ht="12" x14ac:dyDescent="0.2">
      <c r="A340" s="1718" t="s">
        <v>2089</v>
      </c>
      <c r="B340" s="1718"/>
      <c r="C340" s="1718"/>
      <c r="D340" s="1718"/>
      <c r="E340" s="1371"/>
      <c r="F340" s="1370"/>
      <c r="G340" s="1371"/>
      <c r="H340" s="1371"/>
      <c r="I340" s="1371"/>
      <c r="J340" s="1371"/>
      <c r="K340" s="310"/>
      <c r="L340" s="310"/>
    </row>
    <row r="341" spans="1:24" s="251" customFormat="1" ht="12" x14ac:dyDescent="0.2">
      <c r="A341" s="1718" t="s">
        <v>22590</v>
      </c>
      <c r="B341" s="1718"/>
      <c r="C341" s="1718"/>
      <c r="D341" s="1718"/>
      <c r="E341" s="1371"/>
      <c r="F341" s="1369"/>
      <c r="G341" s="1371"/>
      <c r="H341" s="1371"/>
      <c r="I341" s="1371"/>
      <c r="J341" s="1371"/>
      <c r="K341" s="310"/>
      <c r="L341" s="310"/>
    </row>
    <row r="342" spans="1:24" s="251" customFormat="1" ht="12" x14ac:dyDescent="0.2">
      <c r="A342" s="1718" t="s">
        <v>22589</v>
      </c>
      <c r="B342" s="1718"/>
      <c r="C342" s="1718"/>
      <c r="D342" s="1718"/>
      <c r="E342" s="1371"/>
      <c r="F342" s="1370"/>
      <c r="G342" s="1371"/>
      <c r="H342" s="1371"/>
      <c r="I342" s="1371"/>
      <c r="J342" s="1371"/>
      <c r="K342" s="310"/>
      <c r="L342" s="310"/>
    </row>
    <row r="343" spans="1:24" s="251" customFormat="1" ht="12" x14ac:dyDescent="0.2">
      <c r="F343" s="1370"/>
      <c r="K343" s="310"/>
      <c r="L343" s="310"/>
    </row>
    <row r="344" spans="1:24" s="251" customFormat="1" ht="12" x14ac:dyDescent="0.2">
      <c r="F344" s="1369"/>
      <c r="K344" s="310"/>
      <c r="L344" s="310"/>
    </row>
    <row r="345" spans="1:24" s="251" customFormat="1" ht="12" x14ac:dyDescent="0.2">
      <c r="F345" s="1369"/>
      <c r="K345" s="310"/>
      <c r="L345" s="310"/>
    </row>
    <row r="346" spans="1:24" s="1366" customFormat="1" ht="21.75" customHeight="1" x14ac:dyDescent="0.2">
      <c r="A346" s="1375" t="s">
        <v>22588</v>
      </c>
      <c r="B346" s="1375" t="s">
        <v>22603</v>
      </c>
      <c r="F346" s="1368"/>
      <c r="K346" s="1367"/>
      <c r="L346" s="1367"/>
    </row>
    <row r="347" spans="1:24" s="1381" customFormat="1" ht="31.5" customHeight="1" x14ac:dyDescent="0.2">
      <c r="A347" s="1385" t="s">
        <v>22587</v>
      </c>
      <c r="B347" s="1719" t="s">
        <v>22586</v>
      </c>
      <c r="C347" s="1719"/>
      <c r="D347" s="1719"/>
      <c r="E347" s="1382"/>
      <c r="F347" s="1384"/>
      <c r="G347" s="1382"/>
      <c r="H347" s="1382"/>
      <c r="I347" s="1382"/>
      <c r="J347" s="1382"/>
      <c r="K347" s="1383"/>
      <c r="L347" s="1383"/>
      <c r="M347" s="1382"/>
      <c r="N347" s="1382"/>
      <c r="O347" s="1382"/>
      <c r="P347" s="1382"/>
      <c r="Q347" s="1382"/>
      <c r="R347" s="1382"/>
      <c r="S347" s="1382"/>
      <c r="T347" s="1382"/>
      <c r="U347" s="1382"/>
      <c r="V347" s="1382"/>
      <c r="W347" s="1382"/>
      <c r="X347" s="1382"/>
    </row>
    <row r="348" spans="1:24" s="1359" customFormat="1" ht="28.35" customHeight="1" x14ac:dyDescent="0.2">
      <c r="A348" s="1362" t="s">
        <v>22585</v>
      </c>
      <c r="B348" s="1361">
        <v>2020</v>
      </c>
      <c r="C348" s="1361">
        <v>2021</v>
      </c>
      <c r="D348" s="1361">
        <v>2022</v>
      </c>
      <c r="F348" s="1360"/>
    </row>
    <row r="349" spans="1:24" x14ac:dyDescent="0.2">
      <c r="A349" s="1358" t="s">
        <v>22580</v>
      </c>
      <c r="B349" s="1357">
        <v>0</v>
      </c>
      <c r="C349" s="1357">
        <v>0</v>
      </c>
      <c r="D349" s="1357">
        <v>0</v>
      </c>
    </row>
    <row r="350" spans="1:24" x14ac:dyDescent="0.2">
      <c r="A350" s="1358" t="s">
        <v>22579</v>
      </c>
      <c r="B350" s="1357">
        <v>11963807377</v>
      </c>
      <c r="C350" s="1357">
        <v>16477376476</v>
      </c>
      <c r="D350" s="1357">
        <v>25844685776</v>
      </c>
    </row>
    <row r="351" spans="1:24" x14ac:dyDescent="0.2">
      <c r="A351" s="1358" t="s">
        <v>22578</v>
      </c>
      <c r="B351" s="1357">
        <v>0</v>
      </c>
      <c r="C351" s="1357">
        <v>0</v>
      </c>
      <c r="D351" s="1357">
        <v>0</v>
      </c>
    </row>
    <row r="352" spans="1:24" s="1353" customFormat="1" ht="28.35" customHeight="1" x14ac:dyDescent="0.2">
      <c r="A352" s="1356" t="s">
        <v>22577</v>
      </c>
      <c r="B352" s="1355">
        <f>SUM(B349:B351)</f>
        <v>11963807377</v>
      </c>
      <c r="C352" s="1355">
        <f>SUM(C349:C351)</f>
        <v>16477376476</v>
      </c>
      <c r="D352" s="1355">
        <f>SUM(D349:D351)</f>
        <v>25844685776</v>
      </c>
      <c r="F352" s="1354"/>
    </row>
    <row r="353" spans="1:24" s="251" customFormat="1" ht="12" x14ac:dyDescent="0.2">
      <c r="A353" s="266"/>
      <c r="B353" s="266"/>
      <c r="C353" s="266"/>
      <c r="D353" s="266"/>
      <c r="E353" s="266"/>
      <c r="F353" s="1363"/>
      <c r="G353" s="266"/>
      <c r="H353" s="266"/>
      <c r="I353" s="266"/>
      <c r="J353" s="266"/>
      <c r="K353" s="811"/>
      <c r="L353" s="811"/>
      <c r="M353" s="266"/>
      <c r="N353" s="266"/>
      <c r="O353" s="266"/>
      <c r="P353" s="266"/>
      <c r="Q353" s="266"/>
      <c r="R353" s="266"/>
      <c r="S353" s="266"/>
      <c r="T353" s="266"/>
      <c r="U353" s="266"/>
      <c r="V353" s="266"/>
      <c r="W353" s="266"/>
      <c r="X353" s="266"/>
    </row>
    <row r="354" spans="1:24" s="251" customFormat="1" ht="12" x14ac:dyDescent="0.2">
      <c r="A354" s="266"/>
      <c r="B354" s="266"/>
      <c r="C354" s="266"/>
      <c r="D354" s="266"/>
      <c r="E354" s="266"/>
      <c r="F354" s="1363"/>
      <c r="G354" s="266"/>
      <c r="H354" s="266"/>
      <c r="I354" s="266"/>
      <c r="J354" s="266"/>
      <c r="K354" s="811"/>
      <c r="L354" s="811"/>
      <c r="M354" s="266"/>
      <c r="N354" s="266"/>
      <c r="O354" s="266"/>
      <c r="P354" s="266"/>
      <c r="Q354" s="266"/>
      <c r="R354" s="266"/>
      <c r="S354" s="266"/>
      <c r="T354" s="266"/>
      <c r="U354" s="266"/>
      <c r="V354" s="266"/>
      <c r="W354" s="266"/>
      <c r="X354" s="266"/>
    </row>
    <row r="355" spans="1:24" s="1359" customFormat="1" ht="28.35" customHeight="1" x14ac:dyDescent="0.2">
      <c r="A355" s="1362" t="s">
        <v>22584</v>
      </c>
      <c r="B355" s="1361">
        <v>2020</v>
      </c>
      <c r="C355" s="1361" t="s">
        <v>22582</v>
      </c>
      <c r="D355" s="1361" t="s">
        <v>22581</v>
      </c>
      <c r="F355" s="1360"/>
    </row>
    <row r="356" spans="1:24" x14ac:dyDescent="0.2">
      <c r="A356" s="1358" t="s">
        <v>22580</v>
      </c>
      <c r="B356" s="1357">
        <v>0</v>
      </c>
      <c r="C356" s="1357">
        <v>0</v>
      </c>
      <c r="D356" s="1357">
        <v>0</v>
      </c>
    </row>
    <row r="357" spans="1:24" x14ac:dyDescent="0.2">
      <c r="A357" s="1358" t="s">
        <v>22579</v>
      </c>
      <c r="B357" s="1357">
        <v>11453362900</v>
      </c>
      <c r="C357" s="1357">
        <v>23069169823</v>
      </c>
      <c r="D357" s="1357">
        <v>25844685776</v>
      </c>
    </row>
    <row r="358" spans="1:24" x14ac:dyDescent="0.2">
      <c r="A358" s="1358" t="s">
        <v>22578</v>
      </c>
      <c r="B358" s="1357">
        <v>0</v>
      </c>
      <c r="C358" s="1357">
        <v>0</v>
      </c>
      <c r="D358" s="1357">
        <v>0</v>
      </c>
    </row>
    <row r="359" spans="1:24" s="1353" customFormat="1" ht="28.35" customHeight="1" x14ac:dyDescent="0.2">
      <c r="A359" s="1356" t="s">
        <v>22577</v>
      </c>
      <c r="B359" s="1355">
        <f>SUM(B356:B358)</f>
        <v>11453362900</v>
      </c>
      <c r="C359" s="1355">
        <f>SUM(C356:C358)</f>
        <v>23069169823</v>
      </c>
      <c r="D359" s="1355">
        <f>SUM(D356:D358)</f>
        <v>25844685776</v>
      </c>
      <c r="F359" s="1354"/>
    </row>
    <row r="360" spans="1:24" s="251" customFormat="1" ht="12" x14ac:dyDescent="0.2">
      <c r="A360" s="266"/>
      <c r="B360" s="266"/>
      <c r="C360" s="266"/>
      <c r="D360" s="266"/>
      <c r="E360" s="266"/>
      <c r="F360" s="1363"/>
      <c r="G360" s="266"/>
      <c r="H360" s="266"/>
      <c r="I360" s="266"/>
      <c r="J360" s="266"/>
      <c r="K360" s="811"/>
      <c r="L360" s="811"/>
      <c r="M360" s="266"/>
      <c r="N360" s="266"/>
      <c r="O360" s="266"/>
      <c r="P360" s="266"/>
      <c r="Q360" s="266"/>
      <c r="R360" s="266"/>
      <c r="S360" s="266"/>
      <c r="T360" s="266"/>
      <c r="U360" s="266"/>
      <c r="V360" s="266"/>
      <c r="W360" s="266"/>
      <c r="X360" s="266"/>
    </row>
    <row r="361" spans="1:24" s="251" customFormat="1" ht="12" x14ac:dyDescent="0.2">
      <c r="A361" s="266"/>
      <c r="B361" s="266"/>
      <c r="C361" s="266"/>
      <c r="D361" s="266"/>
      <c r="E361" s="266"/>
      <c r="F361" s="1363"/>
      <c r="G361" s="266"/>
      <c r="H361" s="266"/>
      <c r="I361" s="266"/>
      <c r="J361" s="266"/>
      <c r="K361" s="811"/>
      <c r="L361" s="811"/>
      <c r="M361" s="266"/>
      <c r="N361" s="266"/>
      <c r="O361" s="266"/>
      <c r="P361" s="266"/>
      <c r="Q361" s="266"/>
      <c r="R361" s="266"/>
      <c r="S361" s="266"/>
      <c r="T361" s="266"/>
      <c r="U361" s="266"/>
      <c r="V361" s="266"/>
      <c r="W361" s="266"/>
      <c r="X361" s="266"/>
    </row>
    <row r="362" spans="1:24" s="1359" customFormat="1" ht="28.35" customHeight="1" x14ac:dyDescent="0.2">
      <c r="A362" s="1362" t="s">
        <v>22583</v>
      </c>
      <c r="B362" s="1361">
        <v>2020</v>
      </c>
      <c r="C362" s="1361" t="s">
        <v>22582</v>
      </c>
      <c r="D362" s="1361" t="s">
        <v>22581</v>
      </c>
      <c r="F362" s="1360"/>
    </row>
    <row r="363" spans="1:24" x14ac:dyDescent="0.2">
      <c r="A363" s="1358" t="s">
        <v>22580</v>
      </c>
      <c r="B363" s="1357">
        <v>0</v>
      </c>
      <c r="C363" s="1357">
        <v>0</v>
      </c>
      <c r="D363" s="1357">
        <v>0</v>
      </c>
    </row>
    <row r="364" spans="1:24" x14ac:dyDescent="0.2">
      <c r="A364" s="1358" t="s">
        <v>22579</v>
      </c>
      <c r="B364" s="1357">
        <v>10030314957.620003</v>
      </c>
      <c r="C364" s="1357">
        <v>14634410987</v>
      </c>
      <c r="D364" s="1357">
        <v>21717008164</v>
      </c>
    </row>
    <row r="365" spans="1:24" x14ac:dyDescent="0.2">
      <c r="A365" s="1358" t="s">
        <v>22578</v>
      </c>
      <c r="B365" s="1357">
        <v>0</v>
      </c>
      <c r="C365" s="1357">
        <v>0</v>
      </c>
      <c r="D365" s="1357">
        <v>0</v>
      </c>
    </row>
    <row r="366" spans="1:24" s="1353" customFormat="1" ht="28.35" customHeight="1" x14ac:dyDescent="0.2">
      <c r="A366" s="1356" t="s">
        <v>22577</v>
      </c>
      <c r="B366" s="1355">
        <f>SUM(B363:B365)</f>
        <v>10030314957.620003</v>
      </c>
      <c r="C366" s="1355">
        <f>SUM(C363:C365)</f>
        <v>14634410987</v>
      </c>
      <c r="D366" s="1355">
        <f>SUM(D363:D365)</f>
        <v>21717008164</v>
      </c>
      <c r="F366" s="1354"/>
    </row>
    <row r="367" spans="1:24" x14ac:dyDescent="0.2">
      <c r="A367" s="1352" t="s">
        <v>22576</v>
      </c>
    </row>
    <row r="368" spans="1:24" x14ac:dyDescent="0.2">
      <c r="A368" s="1351" t="s">
        <v>22575</v>
      </c>
    </row>
    <row r="371" spans="1:24" s="251" customFormat="1" ht="12" x14ac:dyDescent="0.2">
      <c r="A371" s="251" t="s">
        <v>22593</v>
      </c>
      <c r="F371" s="1369"/>
      <c r="K371" s="310"/>
      <c r="L371" s="310"/>
    </row>
    <row r="372" spans="1:24" s="251" customFormat="1" ht="12" x14ac:dyDescent="0.2">
      <c r="A372" s="251" t="s">
        <v>22592</v>
      </c>
      <c r="F372" s="1369"/>
      <c r="K372" s="310"/>
      <c r="L372" s="310"/>
    </row>
    <row r="373" spans="1:24" s="251" customFormat="1" ht="12" x14ac:dyDescent="0.2">
      <c r="F373" s="1369"/>
      <c r="K373" s="310"/>
      <c r="L373" s="310"/>
    </row>
    <row r="374" spans="1:24" s="251" customFormat="1" ht="12" x14ac:dyDescent="0.2">
      <c r="F374" s="1369"/>
      <c r="K374" s="310"/>
      <c r="L374" s="310"/>
    </row>
    <row r="375" spans="1:24" s="251" customFormat="1" ht="12" x14ac:dyDescent="0.2">
      <c r="F375" s="1369"/>
      <c r="K375" s="310"/>
      <c r="L375" s="310"/>
    </row>
    <row r="376" spans="1:24" s="251" customFormat="1" ht="12" x14ac:dyDescent="0.2">
      <c r="A376" s="1718" t="s">
        <v>22591</v>
      </c>
      <c r="B376" s="1718"/>
      <c r="C376" s="1718"/>
      <c r="D376" s="1718"/>
      <c r="E376" s="1371"/>
      <c r="F376" s="1370"/>
      <c r="G376" s="1371"/>
      <c r="H376" s="1371"/>
      <c r="I376" s="1371"/>
      <c r="J376" s="1371"/>
      <c r="K376" s="310"/>
      <c r="L376" s="310"/>
    </row>
    <row r="377" spans="1:24" s="251" customFormat="1" ht="12" x14ac:dyDescent="0.2">
      <c r="A377" s="1718" t="s">
        <v>2089</v>
      </c>
      <c r="B377" s="1718"/>
      <c r="C377" s="1718"/>
      <c r="D377" s="1718"/>
      <c r="E377" s="1371"/>
      <c r="F377" s="1370"/>
      <c r="G377" s="1371"/>
      <c r="H377" s="1371"/>
      <c r="I377" s="1371"/>
      <c r="J377" s="1371"/>
      <c r="K377" s="310"/>
      <c r="L377" s="310"/>
    </row>
    <row r="378" spans="1:24" s="251" customFormat="1" ht="12" x14ac:dyDescent="0.2">
      <c r="A378" s="1718" t="s">
        <v>22590</v>
      </c>
      <c r="B378" s="1718"/>
      <c r="C378" s="1718"/>
      <c r="D378" s="1718"/>
      <c r="E378" s="1371"/>
      <c r="F378" s="1369"/>
      <c r="G378" s="1371"/>
      <c r="H378" s="1371"/>
      <c r="I378" s="1371"/>
      <c r="J378" s="1371"/>
      <c r="K378" s="310"/>
      <c r="L378" s="310"/>
    </row>
    <row r="379" spans="1:24" s="251" customFormat="1" ht="12" x14ac:dyDescent="0.2">
      <c r="A379" s="1718" t="s">
        <v>22589</v>
      </c>
      <c r="B379" s="1718"/>
      <c r="C379" s="1718"/>
      <c r="D379" s="1718"/>
      <c r="E379" s="1371"/>
      <c r="F379" s="1370"/>
      <c r="G379" s="1371"/>
      <c r="H379" s="1371"/>
      <c r="I379" s="1371"/>
      <c r="J379" s="1371"/>
      <c r="K379" s="310"/>
      <c r="L379" s="310"/>
    </row>
    <row r="380" spans="1:24" s="251" customFormat="1" ht="12" x14ac:dyDescent="0.2">
      <c r="F380" s="1370"/>
      <c r="K380" s="310"/>
      <c r="L380" s="310"/>
    </row>
    <row r="381" spans="1:24" s="251" customFormat="1" ht="12" x14ac:dyDescent="0.2">
      <c r="F381" s="1369"/>
      <c r="K381" s="310"/>
      <c r="L381" s="310"/>
    </row>
    <row r="382" spans="1:24" s="251" customFormat="1" ht="12" x14ac:dyDescent="0.2">
      <c r="F382" s="1369"/>
      <c r="K382" s="310"/>
      <c r="L382" s="310"/>
    </row>
    <row r="383" spans="1:24" s="1366" customFormat="1" ht="12" x14ac:dyDescent="0.2">
      <c r="A383" s="1366" t="s">
        <v>22588</v>
      </c>
      <c r="B383" s="1366" t="s">
        <v>22603</v>
      </c>
      <c r="F383" s="1368"/>
      <c r="K383" s="1367"/>
      <c r="L383" s="1367"/>
    </row>
    <row r="384" spans="1:24" s="251" customFormat="1" ht="12" x14ac:dyDescent="0.2">
      <c r="A384" s="266" t="s">
        <v>22587</v>
      </c>
      <c r="B384" s="266" t="s">
        <v>22600</v>
      </c>
      <c r="C384" s="266"/>
      <c r="D384" s="266"/>
      <c r="E384" s="266"/>
      <c r="F384" s="1363"/>
      <c r="G384" s="266"/>
      <c r="H384" s="266"/>
      <c r="I384" s="266"/>
      <c r="J384" s="266"/>
      <c r="K384" s="811"/>
      <c r="L384" s="811"/>
      <c r="M384" s="266"/>
      <c r="N384" s="266"/>
      <c r="O384" s="266"/>
      <c r="P384" s="266"/>
      <c r="Q384" s="266"/>
      <c r="R384" s="266"/>
      <c r="S384" s="266"/>
      <c r="T384" s="266"/>
      <c r="U384" s="266"/>
      <c r="V384" s="266"/>
      <c r="W384" s="266"/>
      <c r="X384" s="266"/>
    </row>
    <row r="385" spans="1:24" s="1359" customFormat="1" ht="28.35" customHeight="1" x14ac:dyDescent="0.2">
      <c r="A385" s="1362" t="s">
        <v>22585</v>
      </c>
      <c r="B385" s="1361">
        <v>2020</v>
      </c>
      <c r="C385" s="1361">
        <v>2021</v>
      </c>
      <c r="D385" s="1361">
        <v>2022</v>
      </c>
      <c r="F385" s="1360"/>
    </row>
    <row r="386" spans="1:24" x14ac:dyDescent="0.2">
      <c r="A386" s="1358" t="s">
        <v>22580</v>
      </c>
      <c r="B386" s="1357">
        <v>0</v>
      </c>
      <c r="C386" s="1357">
        <v>0</v>
      </c>
      <c r="D386" s="1357">
        <v>0</v>
      </c>
    </row>
    <row r="387" spans="1:24" x14ac:dyDescent="0.2">
      <c r="A387" s="1358" t="s">
        <v>22579</v>
      </c>
      <c r="B387" s="1357">
        <v>2664000</v>
      </c>
      <c r="C387" s="1357">
        <v>1564928</v>
      </c>
      <c r="D387" s="1357">
        <v>928868</v>
      </c>
    </row>
    <row r="388" spans="1:24" x14ac:dyDescent="0.2">
      <c r="A388" s="1358" t="s">
        <v>22578</v>
      </c>
      <c r="B388" s="1357">
        <v>0</v>
      </c>
      <c r="C388" s="1357">
        <v>0</v>
      </c>
      <c r="D388" s="1357">
        <v>0</v>
      </c>
    </row>
    <row r="389" spans="1:24" s="1353" customFormat="1" ht="28.35" customHeight="1" x14ac:dyDescent="0.2">
      <c r="A389" s="1356" t="s">
        <v>22577</v>
      </c>
      <c r="B389" s="1355">
        <f>SUM(B386:B388)</f>
        <v>2664000</v>
      </c>
      <c r="C389" s="1355">
        <f>SUM(C386:C388)</f>
        <v>1564928</v>
      </c>
      <c r="D389" s="1355">
        <f>SUM(D386:D388)</f>
        <v>928868</v>
      </c>
      <c r="F389" s="1354"/>
    </row>
    <row r="390" spans="1:24" s="251" customFormat="1" ht="12" x14ac:dyDescent="0.2">
      <c r="A390" s="266"/>
      <c r="B390" s="266"/>
      <c r="C390" s="266"/>
      <c r="D390" s="266"/>
      <c r="E390" s="266"/>
      <c r="F390" s="1363"/>
      <c r="G390" s="266"/>
      <c r="H390" s="266"/>
      <c r="I390" s="266"/>
      <c r="J390" s="266"/>
      <c r="K390" s="811"/>
      <c r="L390" s="811"/>
      <c r="M390" s="266"/>
      <c r="N390" s="266"/>
      <c r="O390" s="266"/>
      <c r="P390" s="266"/>
      <c r="Q390" s="266"/>
      <c r="R390" s="266"/>
      <c r="S390" s="266"/>
      <c r="T390" s="266"/>
      <c r="U390" s="266"/>
      <c r="V390" s="266"/>
      <c r="W390" s="266"/>
      <c r="X390" s="266"/>
    </row>
    <row r="391" spans="1:24" s="251" customFormat="1" ht="12" x14ac:dyDescent="0.2">
      <c r="A391" s="266"/>
      <c r="B391" s="266"/>
      <c r="C391" s="266"/>
      <c r="D391" s="266"/>
      <c r="E391" s="266"/>
      <c r="F391" s="1363"/>
      <c r="G391" s="266"/>
      <c r="H391" s="266"/>
      <c r="I391" s="266"/>
      <c r="J391" s="266"/>
      <c r="K391" s="811"/>
      <c r="L391" s="811"/>
      <c r="M391" s="266"/>
      <c r="N391" s="266"/>
      <c r="O391" s="266"/>
      <c r="P391" s="266"/>
      <c r="Q391" s="266"/>
      <c r="R391" s="266"/>
      <c r="S391" s="266"/>
      <c r="T391" s="266"/>
      <c r="U391" s="266"/>
      <c r="V391" s="266"/>
      <c r="W391" s="266"/>
      <c r="X391" s="266"/>
    </row>
    <row r="392" spans="1:24" s="1359" customFormat="1" ht="28.35" customHeight="1" x14ac:dyDescent="0.2">
      <c r="A392" s="1362" t="s">
        <v>22584</v>
      </c>
      <c r="B392" s="1361">
        <v>2020</v>
      </c>
      <c r="C392" s="1361" t="s">
        <v>22582</v>
      </c>
      <c r="D392" s="1361" t="s">
        <v>22581</v>
      </c>
      <c r="F392" s="1360"/>
    </row>
    <row r="393" spans="1:24" x14ac:dyDescent="0.2">
      <c r="A393" s="1358" t="s">
        <v>22580</v>
      </c>
      <c r="B393" s="1357">
        <v>0</v>
      </c>
      <c r="C393" s="1357">
        <v>0</v>
      </c>
      <c r="D393" s="1357">
        <v>0</v>
      </c>
    </row>
    <row r="394" spans="1:24" x14ac:dyDescent="0.2">
      <c r="A394" s="1358" t="s">
        <v>22579</v>
      </c>
      <c r="B394" s="1357">
        <v>2664000</v>
      </c>
      <c r="C394" s="1357">
        <v>1564928</v>
      </c>
      <c r="D394" s="1357">
        <v>928868</v>
      </c>
    </row>
    <row r="395" spans="1:24" x14ac:dyDescent="0.2">
      <c r="A395" s="1358" t="s">
        <v>22578</v>
      </c>
      <c r="B395" s="1357">
        <v>0</v>
      </c>
      <c r="C395" s="1357">
        <v>0</v>
      </c>
      <c r="D395" s="1357">
        <v>0</v>
      </c>
    </row>
    <row r="396" spans="1:24" s="1353" customFormat="1" ht="28.35" customHeight="1" x14ac:dyDescent="0.2">
      <c r="A396" s="1356" t="s">
        <v>22577</v>
      </c>
      <c r="B396" s="1355">
        <f>SUM(B393:B395)</f>
        <v>2664000</v>
      </c>
      <c r="C396" s="1355">
        <f>SUM(C393:C395)</f>
        <v>1564928</v>
      </c>
      <c r="D396" s="1355">
        <f>SUM(D393:D395)</f>
        <v>928868</v>
      </c>
      <c r="F396" s="1354"/>
    </row>
    <row r="397" spans="1:24" s="251" customFormat="1" ht="12" x14ac:dyDescent="0.2">
      <c r="A397" s="266"/>
      <c r="B397" s="266"/>
      <c r="C397" s="266"/>
      <c r="D397" s="266"/>
      <c r="E397" s="266"/>
      <c r="F397" s="1363"/>
      <c r="G397" s="266"/>
      <c r="H397" s="266"/>
      <c r="I397" s="266"/>
      <c r="J397" s="266"/>
      <c r="K397" s="811"/>
      <c r="L397" s="811"/>
      <c r="M397" s="266"/>
      <c r="N397" s="266"/>
      <c r="O397" s="266"/>
      <c r="P397" s="266"/>
      <c r="Q397" s="266"/>
      <c r="R397" s="266"/>
      <c r="S397" s="266"/>
      <c r="T397" s="266"/>
      <c r="U397" s="266"/>
      <c r="V397" s="266"/>
      <c r="W397" s="266"/>
      <c r="X397" s="266"/>
    </row>
    <row r="398" spans="1:24" s="251" customFormat="1" ht="12" x14ac:dyDescent="0.2">
      <c r="A398" s="266"/>
      <c r="B398" s="266"/>
      <c r="C398" s="266"/>
      <c r="D398" s="266"/>
      <c r="E398" s="266"/>
      <c r="F398" s="1363"/>
      <c r="G398" s="266"/>
      <c r="H398" s="266"/>
      <c r="I398" s="266"/>
      <c r="J398" s="266"/>
      <c r="K398" s="811"/>
      <c r="L398" s="811"/>
      <c r="M398" s="266"/>
      <c r="N398" s="266"/>
      <c r="O398" s="266"/>
      <c r="P398" s="266"/>
      <c r="Q398" s="266"/>
      <c r="R398" s="266"/>
      <c r="S398" s="266"/>
      <c r="T398" s="266"/>
      <c r="U398" s="266"/>
      <c r="V398" s="266"/>
      <c r="W398" s="266"/>
      <c r="X398" s="266"/>
    </row>
    <row r="399" spans="1:24" s="1359" customFormat="1" ht="28.35" customHeight="1" x14ac:dyDescent="0.2">
      <c r="A399" s="1362" t="s">
        <v>22583</v>
      </c>
      <c r="B399" s="1361">
        <v>2020</v>
      </c>
      <c r="C399" s="1361" t="s">
        <v>22582</v>
      </c>
      <c r="D399" s="1361" t="s">
        <v>22581</v>
      </c>
      <c r="F399" s="1360"/>
    </row>
    <row r="400" spans="1:24" x14ac:dyDescent="0.2">
      <c r="A400" s="1358" t="s">
        <v>22580</v>
      </c>
      <c r="B400" s="1357">
        <v>0</v>
      </c>
      <c r="C400" s="1357">
        <v>0</v>
      </c>
      <c r="D400" s="1357">
        <v>0</v>
      </c>
    </row>
    <row r="401" spans="1:12" x14ac:dyDescent="0.2">
      <c r="A401" s="1358" t="s">
        <v>22579</v>
      </c>
      <c r="B401" s="1357">
        <v>1496667.06</v>
      </c>
      <c r="C401" s="1357">
        <v>1327288</v>
      </c>
      <c r="D401" s="1357">
        <v>928868</v>
      </c>
    </row>
    <row r="402" spans="1:12" x14ac:dyDescent="0.2">
      <c r="A402" s="1358" t="s">
        <v>22578</v>
      </c>
      <c r="B402" s="1357">
        <v>0</v>
      </c>
      <c r="C402" s="1357">
        <v>0</v>
      </c>
      <c r="D402" s="1357">
        <v>0</v>
      </c>
    </row>
    <row r="403" spans="1:12" s="1353" customFormat="1" ht="28.35" customHeight="1" x14ac:dyDescent="0.2">
      <c r="A403" s="1356" t="s">
        <v>22577</v>
      </c>
      <c r="B403" s="1355">
        <f>SUM(B400:B402)</f>
        <v>1496667.06</v>
      </c>
      <c r="C403" s="1355">
        <f>SUM(C400:C402)</f>
        <v>1327288</v>
      </c>
      <c r="D403" s="1355">
        <f>SUM(D400:D402)</f>
        <v>928868</v>
      </c>
      <c r="F403" s="1354"/>
    </row>
    <row r="404" spans="1:12" x14ac:dyDescent="0.2">
      <c r="A404" s="1352" t="s">
        <v>22576</v>
      </c>
    </row>
    <row r="405" spans="1:12" x14ac:dyDescent="0.2">
      <c r="A405" s="1351" t="s">
        <v>22575</v>
      </c>
    </row>
    <row r="408" spans="1:12" s="251" customFormat="1" ht="12" x14ac:dyDescent="0.2">
      <c r="A408" s="251" t="s">
        <v>22593</v>
      </c>
      <c r="F408" s="1369"/>
      <c r="K408" s="310"/>
      <c r="L408" s="310"/>
    </row>
    <row r="409" spans="1:12" s="251" customFormat="1" ht="12" x14ac:dyDescent="0.2">
      <c r="A409" s="251" t="s">
        <v>22592</v>
      </c>
      <c r="F409" s="1369"/>
      <c r="K409" s="310"/>
      <c r="L409" s="310"/>
    </row>
    <row r="410" spans="1:12" s="251" customFormat="1" ht="12" x14ac:dyDescent="0.2">
      <c r="F410" s="1369"/>
      <c r="K410" s="310"/>
      <c r="L410" s="310"/>
    </row>
    <row r="411" spans="1:12" s="251" customFormat="1" ht="12" x14ac:dyDescent="0.2">
      <c r="F411" s="1369"/>
      <c r="K411" s="310"/>
      <c r="L411" s="310"/>
    </row>
    <row r="412" spans="1:12" s="251" customFormat="1" ht="12" x14ac:dyDescent="0.2">
      <c r="F412" s="1369"/>
      <c r="K412" s="310"/>
      <c r="L412" s="310"/>
    </row>
    <row r="413" spans="1:12" s="251" customFormat="1" ht="12" x14ac:dyDescent="0.2">
      <c r="A413" s="1718" t="s">
        <v>22591</v>
      </c>
      <c r="B413" s="1718"/>
      <c r="C413" s="1718"/>
      <c r="D413" s="1718"/>
      <c r="E413" s="1371"/>
      <c r="F413" s="1370"/>
      <c r="G413" s="1371"/>
      <c r="H413" s="1371"/>
      <c r="I413" s="1371"/>
      <c r="J413" s="1371"/>
      <c r="K413" s="310"/>
      <c r="L413" s="310"/>
    </row>
    <row r="414" spans="1:12" s="251" customFormat="1" ht="12" x14ac:dyDescent="0.2">
      <c r="A414" s="1718" t="s">
        <v>2089</v>
      </c>
      <c r="B414" s="1718"/>
      <c r="C414" s="1718"/>
      <c r="D414" s="1718"/>
      <c r="E414" s="1371"/>
      <c r="F414" s="1370"/>
      <c r="G414" s="1371"/>
      <c r="H414" s="1371"/>
      <c r="I414" s="1371"/>
      <c r="J414" s="1371"/>
      <c r="K414" s="310"/>
      <c r="L414" s="310"/>
    </row>
    <row r="415" spans="1:12" s="251" customFormat="1" ht="12" x14ac:dyDescent="0.2">
      <c r="A415" s="1718" t="s">
        <v>22590</v>
      </c>
      <c r="B415" s="1718"/>
      <c r="C415" s="1718"/>
      <c r="D415" s="1718"/>
      <c r="E415" s="1371"/>
      <c r="F415" s="1369"/>
      <c r="G415" s="1371"/>
      <c r="H415" s="1371"/>
      <c r="I415" s="1371"/>
      <c r="J415" s="1371"/>
      <c r="K415" s="310"/>
      <c r="L415" s="310"/>
    </row>
    <row r="416" spans="1:12" s="251" customFormat="1" ht="12" x14ac:dyDescent="0.2">
      <c r="A416" s="1718" t="s">
        <v>22589</v>
      </c>
      <c r="B416" s="1718"/>
      <c r="C416" s="1718"/>
      <c r="D416" s="1718"/>
      <c r="E416" s="1371"/>
      <c r="F416" s="1370"/>
      <c r="G416" s="1371"/>
      <c r="H416" s="1371"/>
      <c r="I416" s="1371"/>
      <c r="J416" s="1371"/>
      <c r="K416" s="310"/>
      <c r="L416" s="310"/>
    </row>
    <row r="417" spans="1:24" s="251" customFormat="1" ht="12" x14ac:dyDescent="0.2">
      <c r="F417" s="1370"/>
      <c r="K417" s="310"/>
      <c r="L417" s="310"/>
    </row>
    <row r="418" spans="1:24" s="251" customFormat="1" ht="12" x14ac:dyDescent="0.2">
      <c r="F418" s="1369"/>
      <c r="K418" s="310"/>
      <c r="L418" s="310"/>
    </row>
    <row r="419" spans="1:24" s="251" customFormat="1" ht="12" x14ac:dyDescent="0.2">
      <c r="F419" s="1369"/>
      <c r="K419" s="310"/>
      <c r="L419" s="310"/>
    </row>
    <row r="420" spans="1:24" s="1378" customFormat="1" ht="27.75" customHeight="1" x14ac:dyDescent="0.2">
      <c r="A420" s="1377" t="s">
        <v>22588</v>
      </c>
      <c r="B420" s="1720" t="s">
        <v>22602</v>
      </c>
      <c r="C420" s="1720"/>
      <c r="D420" s="1720"/>
      <c r="F420" s="1380"/>
      <c r="K420" s="1379"/>
      <c r="L420" s="1379"/>
    </row>
    <row r="421" spans="1:24" s="251" customFormat="1" ht="12" x14ac:dyDescent="0.2">
      <c r="A421" s="266" t="s">
        <v>22587</v>
      </c>
      <c r="B421" s="266" t="s">
        <v>22596</v>
      </c>
      <c r="C421" s="266"/>
      <c r="D421" s="266"/>
      <c r="E421" s="266"/>
      <c r="F421" s="1363"/>
      <c r="G421" s="266"/>
      <c r="H421" s="266"/>
      <c r="I421" s="266"/>
      <c r="J421" s="266"/>
      <c r="K421" s="811"/>
      <c r="L421" s="811"/>
      <c r="M421" s="266"/>
      <c r="N421" s="266"/>
      <c r="O421" s="266"/>
      <c r="P421" s="266"/>
      <c r="Q421" s="266"/>
      <c r="R421" s="266"/>
      <c r="S421" s="266"/>
      <c r="T421" s="266"/>
      <c r="U421" s="266"/>
      <c r="V421" s="266"/>
      <c r="W421" s="266"/>
      <c r="X421" s="266"/>
    </row>
    <row r="422" spans="1:24" s="1359" customFormat="1" ht="28.35" customHeight="1" x14ac:dyDescent="0.2">
      <c r="A422" s="1362" t="s">
        <v>22585</v>
      </c>
      <c r="B422" s="1361">
        <v>2020</v>
      </c>
      <c r="C422" s="1361">
        <v>2021</v>
      </c>
      <c r="D422" s="1361">
        <v>2022</v>
      </c>
      <c r="F422" s="1360"/>
    </row>
    <row r="423" spans="1:24" x14ac:dyDescent="0.2">
      <c r="A423" s="1358" t="s">
        <v>22580</v>
      </c>
      <c r="B423" s="1357">
        <f>B460+B497+B571+B534</f>
        <v>36536580</v>
      </c>
      <c r="C423" s="1357">
        <f t="shared" ref="C423:D423" si="21">C460+C497+C571+C534</f>
        <v>35973920</v>
      </c>
      <c r="D423" s="1357">
        <f t="shared" si="21"/>
        <v>35932734</v>
      </c>
    </row>
    <row r="424" spans="1:24" x14ac:dyDescent="0.2">
      <c r="A424" s="1358" t="s">
        <v>22579</v>
      </c>
      <c r="B424" s="1357">
        <f t="shared" ref="B424:D425" si="22">B461+B498+B572+B535</f>
        <v>99705389</v>
      </c>
      <c r="C424" s="1357">
        <f t="shared" si="22"/>
        <v>105359576</v>
      </c>
      <c r="D424" s="1357">
        <f t="shared" si="22"/>
        <v>57189004</v>
      </c>
    </row>
    <row r="425" spans="1:24" x14ac:dyDescent="0.2">
      <c r="A425" s="1358" t="s">
        <v>22578</v>
      </c>
      <c r="B425" s="1357">
        <f t="shared" si="22"/>
        <v>98055481</v>
      </c>
      <c r="C425" s="1357">
        <f t="shared" si="22"/>
        <v>78401982</v>
      </c>
      <c r="D425" s="1357">
        <f t="shared" si="22"/>
        <v>61547598</v>
      </c>
    </row>
    <row r="426" spans="1:24" s="1353" customFormat="1" ht="28.35" customHeight="1" x14ac:dyDescent="0.2">
      <c r="A426" s="1356" t="s">
        <v>22577</v>
      </c>
      <c r="B426" s="1355">
        <f>SUM(B423:B425)</f>
        <v>234297450</v>
      </c>
      <c r="C426" s="1355">
        <f>SUM(C423:C425)</f>
        <v>219735478</v>
      </c>
      <c r="D426" s="1355">
        <f>SUM(D423:D425)</f>
        <v>154669336</v>
      </c>
      <c r="F426" s="1354"/>
    </row>
    <row r="427" spans="1:24" s="251" customFormat="1" ht="12" x14ac:dyDescent="0.2">
      <c r="A427" s="266"/>
      <c r="B427" s="266"/>
      <c r="C427" s="266"/>
      <c r="D427" s="266"/>
      <c r="E427" s="266"/>
      <c r="F427" s="1363"/>
      <c r="G427" s="266"/>
      <c r="H427" s="266"/>
      <c r="I427" s="266"/>
      <c r="J427" s="266"/>
      <c r="K427" s="811"/>
      <c r="L427" s="811"/>
      <c r="M427" s="266"/>
      <c r="N427" s="266"/>
      <c r="O427" s="266"/>
      <c r="P427" s="266"/>
      <c r="Q427" s="266"/>
      <c r="R427" s="266"/>
      <c r="S427" s="266"/>
      <c r="T427" s="266"/>
      <c r="U427" s="266"/>
      <c r="V427" s="266"/>
      <c r="W427" s="266"/>
      <c r="X427" s="266"/>
    </row>
    <row r="428" spans="1:24" s="251" customFormat="1" ht="12" x14ac:dyDescent="0.2">
      <c r="A428" s="266"/>
      <c r="B428" s="266"/>
      <c r="C428" s="266"/>
      <c r="D428" s="266"/>
      <c r="E428" s="266"/>
      <c r="F428" s="1363"/>
      <c r="G428" s="266"/>
      <c r="H428" s="266"/>
      <c r="I428" s="266"/>
      <c r="J428" s="266"/>
      <c r="K428" s="811"/>
      <c r="L428" s="811"/>
      <c r="M428" s="266"/>
      <c r="N428" s="266"/>
      <c r="O428" s="266"/>
      <c r="P428" s="266"/>
      <c r="Q428" s="266"/>
      <c r="R428" s="266"/>
      <c r="S428" s="266"/>
      <c r="T428" s="266"/>
      <c r="U428" s="266"/>
      <c r="V428" s="266"/>
      <c r="W428" s="266"/>
      <c r="X428" s="266"/>
    </row>
    <row r="429" spans="1:24" s="1359" customFormat="1" ht="28.35" customHeight="1" x14ac:dyDescent="0.2">
      <c r="A429" s="1362" t="s">
        <v>22584</v>
      </c>
      <c r="B429" s="1361">
        <v>2020</v>
      </c>
      <c r="C429" s="1361" t="s">
        <v>22582</v>
      </c>
      <c r="D429" s="1361" t="s">
        <v>22581</v>
      </c>
      <c r="F429" s="1360"/>
    </row>
    <row r="430" spans="1:24" x14ac:dyDescent="0.2">
      <c r="A430" s="1358" t="s">
        <v>22580</v>
      </c>
      <c r="B430" s="1357">
        <f>B467+B504+B578+B541</f>
        <v>35837983</v>
      </c>
      <c r="C430" s="1357">
        <f t="shared" ref="C430:D430" si="23">C467+C504+C578+C541</f>
        <v>38378449</v>
      </c>
      <c r="D430" s="1357">
        <f t="shared" si="23"/>
        <v>35932734</v>
      </c>
    </row>
    <row r="431" spans="1:24" x14ac:dyDescent="0.2">
      <c r="A431" s="1358" t="s">
        <v>22579</v>
      </c>
      <c r="B431" s="1357">
        <f t="shared" ref="B431:D432" si="24">B468+B505+B579+B542</f>
        <v>100487301</v>
      </c>
      <c r="C431" s="1357">
        <f t="shared" si="24"/>
        <v>105446182</v>
      </c>
      <c r="D431" s="1357">
        <f t="shared" si="24"/>
        <v>57189004</v>
      </c>
    </row>
    <row r="432" spans="1:24" x14ac:dyDescent="0.2">
      <c r="A432" s="1358" t="s">
        <v>22578</v>
      </c>
      <c r="B432" s="1357">
        <f t="shared" si="24"/>
        <v>98040722</v>
      </c>
      <c r="C432" s="1357">
        <f t="shared" si="24"/>
        <v>78468092</v>
      </c>
      <c r="D432" s="1357">
        <f t="shared" si="24"/>
        <v>61547598</v>
      </c>
    </row>
    <row r="433" spans="1:24" s="1353" customFormat="1" ht="28.35" customHeight="1" x14ac:dyDescent="0.2">
      <c r="A433" s="1356" t="s">
        <v>22577</v>
      </c>
      <c r="B433" s="1355">
        <f>SUM(B430:B432)</f>
        <v>234366006</v>
      </c>
      <c r="C433" s="1355">
        <f>SUM(C430:C432)</f>
        <v>222292723</v>
      </c>
      <c r="D433" s="1355">
        <f>SUM(D430:D432)</f>
        <v>154669336</v>
      </c>
      <c r="F433" s="1354"/>
    </row>
    <row r="434" spans="1:24" s="251" customFormat="1" ht="12" x14ac:dyDescent="0.2">
      <c r="A434" s="266"/>
      <c r="B434" s="266"/>
      <c r="C434" s="266"/>
      <c r="D434" s="266"/>
      <c r="E434" s="266"/>
      <c r="F434" s="1363"/>
      <c r="G434" s="266"/>
      <c r="H434" s="266"/>
      <c r="I434" s="266"/>
      <c r="J434" s="266"/>
      <c r="K434" s="811"/>
      <c r="L434" s="811"/>
      <c r="M434" s="266"/>
      <c r="N434" s="266"/>
      <c r="O434" s="266"/>
      <c r="P434" s="266"/>
      <c r="Q434" s="266"/>
      <c r="R434" s="266"/>
      <c r="S434" s="266"/>
      <c r="T434" s="266"/>
      <c r="U434" s="266"/>
      <c r="V434" s="266"/>
      <c r="W434" s="266"/>
      <c r="X434" s="266"/>
    </row>
    <row r="435" spans="1:24" s="251" customFormat="1" ht="12" x14ac:dyDescent="0.2">
      <c r="A435" s="266"/>
      <c r="B435" s="266"/>
      <c r="C435" s="266"/>
      <c r="D435" s="266"/>
      <c r="E435" s="266"/>
      <c r="F435" s="1363"/>
      <c r="G435" s="266"/>
      <c r="H435" s="266"/>
      <c r="I435" s="266"/>
      <c r="J435" s="266"/>
      <c r="K435" s="811"/>
      <c r="L435" s="811"/>
      <c r="M435" s="266"/>
      <c r="N435" s="266"/>
      <c r="O435" s="266"/>
      <c r="P435" s="266"/>
      <c r="Q435" s="266"/>
      <c r="R435" s="266"/>
      <c r="S435" s="266"/>
      <c r="T435" s="266"/>
      <c r="U435" s="266"/>
      <c r="V435" s="266"/>
      <c r="W435" s="266"/>
      <c r="X435" s="266"/>
    </row>
    <row r="436" spans="1:24" s="1359" customFormat="1" ht="28.35" customHeight="1" x14ac:dyDescent="0.2">
      <c r="A436" s="1362" t="s">
        <v>22583</v>
      </c>
      <c r="B436" s="1361">
        <v>2020</v>
      </c>
      <c r="C436" s="1361" t="s">
        <v>22582</v>
      </c>
      <c r="D436" s="1361" t="s">
        <v>22581</v>
      </c>
      <c r="F436" s="1360"/>
    </row>
    <row r="437" spans="1:24" x14ac:dyDescent="0.2">
      <c r="A437" s="1358" t="s">
        <v>22580</v>
      </c>
      <c r="B437" s="1357">
        <f>B474+B511+B585+B548</f>
        <v>22772474.660000011</v>
      </c>
      <c r="C437" s="1357">
        <f t="shared" ref="C437:D437" si="25">C474+C511+C585+C548</f>
        <v>22589976</v>
      </c>
      <c r="D437" s="1357">
        <f t="shared" si="25"/>
        <v>35932734</v>
      </c>
    </row>
    <row r="438" spans="1:24" x14ac:dyDescent="0.2">
      <c r="A438" s="1358" t="s">
        <v>22579</v>
      </c>
      <c r="B438" s="1357">
        <f t="shared" ref="B438:D439" si="26">B475+B512+B586+B549</f>
        <v>59025654.68</v>
      </c>
      <c r="C438" s="1357">
        <f t="shared" si="26"/>
        <v>82950267.390000001</v>
      </c>
      <c r="D438" s="1357">
        <f t="shared" si="26"/>
        <v>57189004</v>
      </c>
    </row>
    <row r="439" spans="1:24" x14ac:dyDescent="0.2">
      <c r="A439" s="1358" t="s">
        <v>22578</v>
      </c>
      <c r="B439" s="1357">
        <f t="shared" si="26"/>
        <v>41905305.089999989</v>
      </c>
      <c r="C439" s="1357">
        <f t="shared" si="26"/>
        <v>54270813</v>
      </c>
      <c r="D439" s="1357">
        <f t="shared" si="26"/>
        <v>61547598</v>
      </c>
    </row>
    <row r="440" spans="1:24" s="1353" customFormat="1" ht="28.35" customHeight="1" x14ac:dyDescent="0.2">
      <c r="A440" s="1356" t="s">
        <v>22577</v>
      </c>
      <c r="B440" s="1355">
        <f>SUM(B437:B439)</f>
        <v>123703434.42999999</v>
      </c>
      <c r="C440" s="1355">
        <f>SUM(C437:C439)</f>
        <v>159811056.38999999</v>
      </c>
      <c r="D440" s="1355">
        <f>SUM(D437:D439)</f>
        <v>154669336</v>
      </c>
      <c r="F440" s="1354"/>
    </row>
    <row r="441" spans="1:24" x14ac:dyDescent="0.2">
      <c r="A441" s="1352" t="s">
        <v>22576</v>
      </c>
    </row>
    <row r="442" spans="1:24" x14ac:dyDescent="0.2">
      <c r="A442" s="1351" t="s">
        <v>22575</v>
      </c>
    </row>
    <row r="445" spans="1:24" s="251" customFormat="1" ht="12" x14ac:dyDescent="0.2">
      <c r="A445" s="251" t="s">
        <v>22593</v>
      </c>
      <c r="F445" s="1369"/>
      <c r="K445" s="310"/>
      <c r="L445" s="310"/>
    </row>
    <row r="446" spans="1:24" s="251" customFormat="1" ht="12" x14ac:dyDescent="0.2">
      <c r="A446" s="251" t="s">
        <v>22592</v>
      </c>
      <c r="F446" s="1369"/>
      <c r="K446" s="310"/>
      <c r="L446" s="310"/>
    </row>
    <row r="447" spans="1:24" s="251" customFormat="1" ht="12" x14ac:dyDescent="0.2">
      <c r="F447" s="1369"/>
      <c r="K447" s="310"/>
      <c r="L447" s="310"/>
    </row>
    <row r="448" spans="1:24" s="251" customFormat="1" ht="12" x14ac:dyDescent="0.2">
      <c r="F448" s="1369"/>
      <c r="K448" s="310"/>
      <c r="L448" s="310"/>
    </row>
    <row r="449" spans="1:24" s="251" customFormat="1" ht="12" x14ac:dyDescent="0.2">
      <c r="F449" s="1369"/>
      <c r="K449" s="310"/>
      <c r="L449" s="310"/>
    </row>
    <row r="450" spans="1:24" s="251" customFormat="1" ht="12" x14ac:dyDescent="0.2">
      <c r="A450" s="1718" t="s">
        <v>22591</v>
      </c>
      <c r="B450" s="1718"/>
      <c r="C450" s="1718"/>
      <c r="D450" s="1718"/>
      <c r="E450" s="1371"/>
      <c r="F450" s="1370"/>
      <c r="G450" s="1371"/>
      <c r="H450" s="1371"/>
      <c r="I450" s="1371"/>
      <c r="J450" s="1371"/>
      <c r="K450" s="310"/>
      <c r="L450" s="310"/>
    </row>
    <row r="451" spans="1:24" s="251" customFormat="1" ht="12" x14ac:dyDescent="0.2">
      <c r="A451" s="1718" t="s">
        <v>2089</v>
      </c>
      <c r="B451" s="1718"/>
      <c r="C451" s="1718"/>
      <c r="D451" s="1718"/>
      <c r="E451" s="1371"/>
      <c r="F451" s="1370"/>
      <c r="G451" s="1371"/>
      <c r="H451" s="1371"/>
      <c r="I451" s="1371"/>
      <c r="J451" s="1371"/>
      <c r="K451" s="310"/>
      <c r="L451" s="310"/>
    </row>
    <row r="452" spans="1:24" s="251" customFormat="1" ht="12" x14ac:dyDescent="0.2">
      <c r="A452" s="1718" t="s">
        <v>22590</v>
      </c>
      <c r="B452" s="1718"/>
      <c r="C452" s="1718"/>
      <c r="D452" s="1718"/>
      <c r="E452" s="1371"/>
      <c r="F452" s="1369"/>
      <c r="G452" s="1371"/>
      <c r="H452" s="1371"/>
      <c r="I452" s="1371"/>
      <c r="J452" s="1371"/>
      <c r="K452" s="310"/>
      <c r="L452" s="310"/>
    </row>
    <row r="453" spans="1:24" s="251" customFormat="1" ht="12" x14ac:dyDescent="0.2">
      <c r="A453" s="1718" t="s">
        <v>22589</v>
      </c>
      <c r="B453" s="1718"/>
      <c r="C453" s="1718"/>
      <c r="D453" s="1718"/>
      <c r="E453" s="1371"/>
      <c r="F453" s="1370"/>
      <c r="G453" s="1371"/>
      <c r="H453" s="1371"/>
      <c r="I453" s="1371"/>
      <c r="J453" s="1371"/>
      <c r="K453" s="310"/>
      <c r="L453" s="310"/>
    </row>
    <row r="454" spans="1:24" s="251" customFormat="1" ht="12" x14ac:dyDescent="0.2">
      <c r="F454" s="1370"/>
      <c r="K454" s="310"/>
      <c r="L454" s="310"/>
    </row>
    <row r="455" spans="1:24" s="251" customFormat="1" ht="12" x14ac:dyDescent="0.2">
      <c r="F455" s="1369"/>
      <c r="K455" s="310"/>
      <c r="L455" s="310"/>
    </row>
    <row r="456" spans="1:24" s="251" customFormat="1" ht="12" x14ac:dyDescent="0.2">
      <c r="F456" s="1369"/>
      <c r="K456" s="310"/>
      <c r="L456" s="310"/>
    </row>
    <row r="457" spans="1:24" s="1366" customFormat="1" ht="26.25" customHeight="1" x14ac:dyDescent="0.2">
      <c r="A457" s="1377" t="s">
        <v>22588</v>
      </c>
      <c r="B457" s="1720" t="s">
        <v>22602</v>
      </c>
      <c r="C457" s="1720"/>
      <c r="D457" s="1720"/>
      <c r="F457" s="1368"/>
      <c r="K457" s="1367"/>
      <c r="L457" s="1367"/>
    </row>
    <row r="458" spans="1:24" s="251" customFormat="1" ht="12" x14ac:dyDescent="0.2">
      <c r="A458" s="266" t="s">
        <v>22587</v>
      </c>
      <c r="B458" s="266" t="s">
        <v>22595</v>
      </c>
      <c r="C458" s="266"/>
      <c r="D458" s="266"/>
      <c r="E458" s="266"/>
      <c r="F458" s="1363"/>
      <c r="G458" s="266"/>
      <c r="H458" s="266"/>
      <c r="I458" s="266"/>
      <c r="J458" s="266"/>
      <c r="K458" s="811"/>
      <c r="L458" s="811"/>
      <c r="M458" s="266"/>
      <c r="N458" s="266"/>
      <c r="O458" s="266"/>
      <c r="P458" s="266"/>
      <c r="Q458" s="266"/>
      <c r="R458" s="266"/>
      <c r="S458" s="266"/>
      <c r="T458" s="266"/>
      <c r="U458" s="266"/>
      <c r="V458" s="266"/>
      <c r="W458" s="266"/>
      <c r="X458" s="266"/>
    </row>
    <row r="459" spans="1:24" s="1359" customFormat="1" ht="28.35" customHeight="1" x14ac:dyDescent="0.2">
      <c r="A459" s="1362" t="s">
        <v>22585</v>
      </c>
      <c r="B459" s="1361">
        <v>2020</v>
      </c>
      <c r="C459" s="1361">
        <v>2021</v>
      </c>
      <c r="D459" s="1361">
        <v>2022</v>
      </c>
      <c r="F459" s="1360"/>
    </row>
    <row r="460" spans="1:24" x14ac:dyDescent="0.2">
      <c r="A460" s="1358" t="s">
        <v>22580</v>
      </c>
      <c r="B460" s="1357">
        <v>1755592</v>
      </c>
      <c r="C460" s="1357">
        <v>744636</v>
      </c>
      <c r="D460" s="1357">
        <v>2585253</v>
      </c>
    </row>
    <row r="461" spans="1:24" x14ac:dyDescent="0.2">
      <c r="A461" s="1358" t="s">
        <v>22579</v>
      </c>
      <c r="B461" s="1357">
        <v>327240</v>
      </c>
      <c r="C461" s="1357">
        <v>0</v>
      </c>
      <c r="D461" s="1357">
        <v>299535</v>
      </c>
    </row>
    <row r="462" spans="1:24" x14ac:dyDescent="0.2">
      <c r="A462" s="1358" t="s">
        <v>22578</v>
      </c>
      <c r="B462" s="1357">
        <v>3162924</v>
      </c>
      <c r="C462" s="1357">
        <v>4113928</v>
      </c>
      <c r="D462" s="1357">
        <v>7764854</v>
      </c>
    </row>
    <row r="463" spans="1:24" s="1353" customFormat="1" ht="28.35" customHeight="1" x14ac:dyDescent="0.2">
      <c r="A463" s="1356" t="s">
        <v>22577</v>
      </c>
      <c r="B463" s="1355">
        <f>SUM(B460:B462)</f>
        <v>5245756</v>
      </c>
      <c r="C463" s="1355">
        <f>SUM(C460:C462)</f>
        <v>4858564</v>
      </c>
      <c r="D463" s="1355">
        <f>SUM(D460:D462)</f>
        <v>10649642</v>
      </c>
      <c r="F463" s="1354"/>
    </row>
    <row r="464" spans="1:24" s="251" customFormat="1" ht="12" x14ac:dyDescent="0.2">
      <c r="A464" s="266"/>
      <c r="B464" s="266"/>
      <c r="C464" s="266"/>
      <c r="D464" s="266"/>
      <c r="E464" s="266"/>
      <c r="F464" s="1363"/>
      <c r="G464" s="266"/>
      <c r="H464" s="266"/>
      <c r="I464" s="266"/>
      <c r="J464" s="266"/>
      <c r="K464" s="811"/>
      <c r="L464" s="811"/>
      <c r="M464" s="266"/>
      <c r="N464" s="266"/>
      <c r="O464" s="266"/>
      <c r="P464" s="266"/>
      <c r="Q464" s="266"/>
      <c r="R464" s="266"/>
      <c r="S464" s="266"/>
      <c r="T464" s="266"/>
      <c r="U464" s="266"/>
      <c r="V464" s="266"/>
      <c r="W464" s="266"/>
      <c r="X464" s="266"/>
    </row>
    <row r="465" spans="1:24" s="251" customFormat="1" ht="12" x14ac:dyDescent="0.2">
      <c r="A465" s="266"/>
      <c r="B465" s="266"/>
      <c r="C465" s="266"/>
      <c r="D465" s="266"/>
      <c r="E465" s="266"/>
      <c r="F465" s="1363"/>
      <c r="G465" s="266"/>
      <c r="H465" s="266"/>
      <c r="I465" s="266"/>
      <c r="J465" s="266"/>
      <c r="K465" s="811"/>
      <c r="L465" s="811"/>
      <c r="M465" s="266"/>
      <c r="N465" s="266"/>
      <c r="O465" s="266"/>
      <c r="P465" s="266"/>
      <c r="Q465" s="266"/>
      <c r="R465" s="266"/>
      <c r="S465" s="266"/>
      <c r="T465" s="266"/>
      <c r="U465" s="266"/>
      <c r="V465" s="266"/>
      <c r="W465" s="266"/>
      <c r="X465" s="266"/>
    </row>
    <row r="466" spans="1:24" s="1359" customFormat="1" ht="28.35" customHeight="1" x14ac:dyDescent="0.2">
      <c r="A466" s="1362" t="s">
        <v>22584</v>
      </c>
      <c r="B466" s="1361">
        <v>2020</v>
      </c>
      <c r="C466" s="1361" t="s">
        <v>22582</v>
      </c>
      <c r="D466" s="1361" t="s">
        <v>22581</v>
      </c>
      <c r="F466" s="1360"/>
    </row>
    <row r="467" spans="1:24" x14ac:dyDescent="0.2">
      <c r="A467" s="1358" t="s">
        <v>22580</v>
      </c>
      <c r="B467" s="1357">
        <v>1205485</v>
      </c>
      <c r="C467" s="1357">
        <v>447531</v>
      </c>
      <c r="D467" s="1357">
        <v>2585253</v>
      </c>
    </row>
    <row r="468" spans="1:24" x14ac:dyDescent="0.2">
      <c r="A468" s="1358" t="s">
        <v>22579</v>
      </c>
      <c r="B468" s="1357">
        <v>823514</v>
      </c>
      <c r="C468" s="1357">
        <v>299536</v>
      </c>
      <c r="D468" s="1357">
        <v>299535</v>
      </c>
    </row>
    <row r="469" spans="1:24" x14ac:dyDescent="0.2">
      <c r="A469" s="1358" t="s">
        <v>22578</v>
      </c>
      <c r="B469" s="1357">
        <v>3214813</v>
      </c>
      <c r="C469" s="1357">
        <v>4111497</v>
      </c>
      <c r="D469" s="1357">
        <v>7764854</v>
      </c>
    </row>
    <row r="470" spans="1:24" s="1353" customFormat="1" ht="28.35" customHeight="1" x14ac:dyDescent="0.2">
      <c r="A470" s="1356" t="s">
        <v>22577</v>
      </c>
      <c r="B470" s="1355">
        <f>SUM(B467:B469)</f>
        <v>5243812</v>
      </c>
      <c r="C470" s="1355">
        <f>SUM(C467:C469)</f>
        <v>4858564</v>
      </c>
      <c r="D470" s="1355">
        <f>SUM(D467:D469)</f>
        <v>10649642</v>
      </c>
      <c r="F470" s="1354"/>
    </row>
    <row r="471" spans="1:24" s="251" customFormat="1" ht="12" x14ac:dyDescent="0.2">
      <c r="A471" s="266"/>
      <c r="B471" s="266"/>
      <c r="C471" s="266"/>
      <c r="D471" s="266"/>
      <c r="E471" s="266"/>
      <c r="F471" s="1363"/>
      <c r="G471" s="266"/>
      <c r="H471" s="266"/>
      <c r="I471" s="266"/>
      <c r="J471" s="266"/>
      <c r="K471" s="811"/>
      <c r="L471" s="811"/>
      <c r="M471" s="266"/>
      <c r="N471" s="266"/>
      <c r="O471" s="266"/>
      <c r="P471" s="266"/>
      <c r="Q471" s="266"/>
      <c r="R471" s="266"/>
      <c r="S471" s="266"/>
      <c r="T471" s="266"/>
      <c r="U471" s="266"/>
      <c r="V471" s="266"/>
      <c r="W471" s="266"/>
      <c r="X471" s="266"/>
    </row>
    <row r="472" spans="1:24" s="251" customFormat="1" ht="12" x14ac:dyDescent="0.2">
      <c r="A472" s="266"/>
      <c r="B472" s="266"/>
      <c r="C472" s="266"/>
      <c r="D472" s="266"/>
      <c r="E472" s="266"/>
      <c r="F472" s="1363"/>
      <c r="G472" s="266"/>
      <c r="H472" s="266"/>
      <c r="I472" s="266"/>
      <c r="J472" s="266"/>
      <c r="K472" s="811"/>
      <c r="L472" s="811"/>
      <c r="M472" s="266"/>
      <c r="N472" s="266"/>
      <c r="O472" s="266"/>
      <c r="P472" s="266"/>
      <c r="Q472" s="266"/>
      <c r="R472" s="266"/>
      <c r="S472" s="266"/>
      <c r="T472" s="266"/>
      <c r="U472" s="266"/>
      <c r="V472" s="266"/>
      <c r="W472" s="266"/>
      <c r="X472" s="266"/>
    </row>
    <row r="473" spans="1:24" s="1359" customFormat="1" ht="28.35" customHeight="1" x14ac:dyDescent="0.2">
      <c r="A473" s="1362" t="s">
        <v>22583</v>
      </c>
      <c r="B473" s="1361">
        <v>2020</v>
      </c>
      <c r="C473" s="1361" t="s">
        <v>22582</v>
      </c>
      <c r="D473" s="1361" t="s">
        <v>22581</v>
      </c>
      <c r="F473" s="1360"/>
    </row>
    <row r="474" spans="1:24" x14ac:dyDescent="0.2">
      <c r="A474" s="1358" t="s">
        <v>22580</v>
      </c>
      <c r="B474" s="1357">
        <v>284761.5</v>
      </c>
      <c r="C474" s="1357">
        <v>434972</v>
      </c>
      <c r="D474" s="1357">
        <v>2585253</v>
      </c>
    </row>
    <row r="475" spans="1:24" x14ac:dyDescent="0.2">
      <c r="A475" s="1358" t="s">
        <v>22579</v>
      </c>
      <c r="B475" s="1357">
        <v>81825.3</v>
      </c>
      <c r="C475" s="1357">
        <v>299536</v>
      </c>
      <c r="D475" s="1357">
        <v>299535</v>
      </c>
    </row>
    <row r="476" spans="1:24" x14ac:dyDescent="0.2">
      <c r="A476" s="1358" t="s">
        <v>22578</v>
      </c>
      <c r="B476" s="1357">
        <v>47653.020000000004</v>
      </c>
      <c r="C476" s="1357">
        <v>2836787</v>
      </c>
      <c r="D476" s="1357">
        <v>7764854</v>
      </c>
    </row>
    <row r="477" spans="1:24" s="1353" customFormat="1" ht="28.35" customHeight="1" x14ac:dyDescent="0.2">
      <c r="A477" s="1356" t="s">
        <v>22577</v>
      </c>
      <c r="B477" s="1355">
        <f>SUM(B474:B476)</f>
        <v>414239.82</v>
      </c>
      <c r="C477" s="1355">
        <f>SUM(C474:C476)</f>
        <v>3571295</v>
      </c>
      <c r="D477" s="1355">
        <f>SUM(D474:D476)</f>
        <v>10649642</v>
      </c>
      <c r="F477" s="1354"/>
    </row>
    <row r="478" spans="1:24" x14ac:dyDescent="0.2">
      <c r="A478" s="1352" t="s">
        <v>22576</v>
      </c>
    </row>
    <row r="479" spans="1:24" x14ac:dyDescent="0.2">
      <c r="A479" s="1351" t="s">
        <v>22575</v>
      </c>
    </row>
    <row r="482" spans="1:24" s="251" customFormat="1" ht="12" x14ac:dyDescent="0.2">
      <c r="A482" s="251" t="s">
        <v>22593</v>
      </c>
      <c r="F482" s="1369"/>
      <c r="K482" s="310"/>
      <c r="L482" s="310"/>
    </row>
    <row r="483" spans="1:24" s="251" customFormat="1" ht="12" x14ac:dyDescent="0.2">
      <c r="A483" s="251" t="s">
        <v>22592</v>
      </c>
      <c r="F483" s="1369"/>
      <c r="K483" s="310"/>
      <c r="L483" s="310"/>
    </row>
    <row r="484" spans="1:24" s="251" customFormat="1" ht="12" x14ac:dyDescent="0.2">
      <c r="F484" s="1369"/>
      <c r="K484" s="310"/>
      <c r="L484" s="310"/>
    </row>
    <row r="485" spans="1:24" s="251" customFormat="1" ht="12" x14ac:dyDescent="0.2">
      <c r="F485" s="1369"/>
      <c r="K485" s="310"/>
      <c r="L485" s="310"/>
    </row>
    <row r="486" spans="1:24" s="251" customFormat="1" ht="12" x14ac:dyDescent="0.2">
      <c r="F486" s="1369"/>
      <c r="K486" s="310"/>
      <c r="L486" s="310"/>
    </row>
    <row r="487" spans="1:24" s="251" customFormat="1" ht="12" x14ac:dyDescent="0.2">
      <c r="A487" s="1718" t="s">
        <v>22591</v>
      </c>
      <c r="B487" s="1718"/>
      <c r="C487" s="1718"/>
      <c r="D487" s="1718"/>
      <c r="E487" s="1371"/>
      <c r="F487" s="1370"/>
      <c r="G487" s="1371"/>
      <c r="H487" s="1371"/>
      <c r="I487" s="1371"/>
      <c r="J487" s="1371"/>
      <c r="K487" s="310"/>
      <c r="L487" s="310"/>
    </row>
    <row r="488" spans="1:24" s="251" customFormat="1" ht="12" x14ac:dyDescent="0.2">
      <c r="A488" s="1718" t="s">
        <v>2089</v>
      </c>
      <c r="B488" s="1718"/>
      <c r="C488" s="1718"/>
      <c r="D488" s="1718"/>
      <c r="E488" s="1371"/>
      <c r="F488" s="1370"/>
      <c r="G488" s="1371"/>
      <c r="H488" s="1371"/>
      <c r="I488" s="1371"/>
      <c r="J488" s="1371"/>
      <c r="K488" s="310"/>
      <c r="L488" s="310"/>
    </row>
    <row r="489" spans="1:24" s="251" customFormat="1" ht="12" x14ac:dyDescent="0.2">
      <c r="A489" s="1718" t="s">
        <v>22590</v>
      </c>
      <c r="B489" s="1718"/>
      <c r="C489" s="1718"/>
      <c r="D489" s="1718"/>
      <c r="E489" s="1371"/>
      <c r="F489" s="1369"/>
      <c r="G489" s="1371"/>
      <c r="H489" s="1371"/>
      <c r="I489" s="1371"/>
      <c r="J489" s="1371"/>
      <c r="K489" s="310"/>
      <c r="L489" s="310"/>
    </row>
    <row r="490" spans="1:24" s="251" customFormat="1" ht="12" x14ac:dyDescent="0.2">
      <c r="A490" s="1718" t="s">
        <v>22589</v>
      </c>
      <c r="B490" s="1718"/>
      <c r="C490" s="1718"/>
      <c r="D490" s="1718"/>
      <c r="E490" s="1371"/>
      <c r="F490" s="1370"/>
      <c r="G490" s="1371"/>
      <c r="H490" s="1371"/>
      <c r="I490" s="1371"/>
      <c r="J490" s="1371"/>
      <c r="K490" s="310"/>
      <c r="L490" s="310"/>
    </row>
    <row r="491" spans="1:24" s="251" customFormat="1" ht="12" x14ac:dyDescent="0.2">
      <c r="F491" s="1370"/>
      <c r="K491" s="310"/>
      <c r="L491" s="310"/>
    </row>
    <row r="492" spans="1:24" s="251" customFormat="1" ht="12" x14ac:dyDescent="0.2">
      <c r="F492" s="1369"/>
      <c r="K492" s="310"/>
      <c r="L492" s="310"/>
    </row>
    <row r="493" spans="1:24" s="251" customFormat="1" ht="12" x14ac:dyDescent="0.2">
      <c r="F493" s="1369"/>
      <c r="K493" s="310"/>
      <c r="L493" s="310"/>
    </row>
    <row r="494" spans="1:24" s="1366" customFormat="1" ht="29.25" customHeight="1" x14ac:dyDescent="0.2">
      <c r="A494" s="1377" t="s">
        <v>22588</v>
      </c>
      <c r="B494" s="1720" t="s">
        <v>22602</v>
      </c>
      <c r="C494" s="1720"/>
      <c r="D494" s="1720"/>
      <c r="F494" s="1368"/>
      <c r="K494" s="1367"/>
      <c r="L494" s="1367"/>
    </row>
    <row r="495" spans="1:24" s="251" customFormat="1" ht="12" x14ac:dyDescent="0.2">
      <c r="A495" s="266" t="s">
        <v>22587</v>
      </c>
      <c r="B495" s="266" t="s">
        <v>22594</v>
      </c>
      <c r="C495" s="266"/>
      <c r="D495" s="266"/>
      <c r="E495" s="266"/>
      <c r="F495" s="1363"/>
      <c r="G495" s="266"/>
      <c r="H495" s="266"/>
      <c r="I495" s="266"/>
      <c r="J495" s="266"/>
      <c r="K495" s="811"/>
      <c r="L495" s="811"/>
      <c r="M495" s="266"/>
      <c r="N495" s="266"/>
      <c r="O495" s="266"/>
      <c r="P495" s="266"/>
      <c r="Q495" s="266"/>
      <c r="R495" s="266"/>
      <c r="S495" s="266"/>
      <c r="T495" s="266"/>
      <c r="U495" s="266"/>
      <c r="V495" s="266"/>
      <c r="W495" s="266"/>
      <c r="X495" s="266"/>
    </row>
    <row r="496" spans="1:24" s="1359" customFormat="1" ht="28.35" customHeight="1" x14ac:dyDescent="0.2">
      <c r="A496" s="1362" t="s">
        <v>22585</v>
      </c>
      <c r="B496" s="1361">
        <v>2020</v>
      </c>
      <c r="C496" s="1361">
        <v>2021</v>
      </c>
      <c r="D496" s="1361">
        <v>2022</v>
      </c>
      <c r="F496" s="1360"/>
    </row>
    <row r="497" spans="1:24" x14ac:dyDescent="0.2">
      <c r="A497" s="1358" t="s">
        <v>22580</v>
      </c>
      <c r="B497" s="1357">
        <v>34780988</v>
      </c>
      <c r="C497" s="1357">
        <v>35229284</v>
      </c>
      <c r="D497" s="1357">
        <v>33347481</v>
      </c>
    </row>
    <row r="498" spans="1:24" x14ac:dyDescent="0.2">
      <c r="A498" s="1358" t="s">
        <v>22579</v>
      </c>
      <c r="B498" s="1357">
        <v>8805469</v>
      </c>
      <c r="C498" s="1357">
        <v>9142706</v>
      </c>
      <c r="D498" s="1357">
        <v>8485286</v>
      </c>
    </row>
    <row r="499" spans="1:24" x14ac:dyDescent="0.2">
      <c r="A499" s="1358" t="s">
        <v>22578</v>
      </c>
      <c r="B499" s="1357">
        <v>94892557</v>
      </c>
      <c r="C499" s="1357">
        <v>74288054</v>
      </c>
      <c r="D499" s="1357">
        <v>53782744</v>
      </c>
    </row>
    <row r="500" spans="1:24" s="1353" customFormat="1" ht="28.35" customHeight="1" x14ac:dyDescent="0.2">
      <c r="A500" s="1356" t="s">
        <v>22577</v>
      </c>
      <c r="B500" s="1355">
        <f>SUM(B497:B499)</f>
        <v>138479014</v>
      </c>
      <c r="C500" s="1355">
        <f>SUM(C497:C499)</f>
        <v>118660044</v>
      </c>
      <c r="D500" s="1355">
        <f>SUM(D497:D499)</f>
        <v>95615511</v>
      </c>
      <c r="F500" s="1354"/>
    </row>
    <row r="501" spans="1:24" s="251" customFormat="1" ht="12" x14ac:dyDescent="0.2">
      <c r="A501" s="266"/>
      <c r="B501" s="266"/>
      <c r="C501" s="266"/>
      <c r="D501" s="266"/>
      <c r="E501" s="266"/>
      <c r="F501" s="1363"/>
      <c r="G501" s="266"/>
      <c r="H501" s="266"/>
      <c r="I501" s="266"/>
      <c r="J501" s="266"/>
      <c r="K501" s="811"/>
      <c r="L501" s="811"/>
      <c r="M501" s="266"/>
      <c r="N501" s="266"/>
      <c r="O501" s="266"/>
      <c r="P501" s="266"/>
      <c r="Q501" s="266"/>
      <c r="R501" s="266"/>
      <c r="S501" s="266"/>
      <c r="T501" s="266"/>
      <c r="U501" s="266"/>
      <c r="V501" s="266"/>
      <c r="W501" s="266"/>
      <c r="X501" s="266"/>
    </row>
    <row r="502" spans="1:24" s="251" customFormat="1" ht="12" x14ac:dyDescent="0.2">
      <c r="A502" s="266"/>
      <c r="B502" s="266"/>
      <c r="C502" s="266"/>
      <c r="D502" s="266"/>
      <c r="E502" s="266"/>
      <c r="F502" s="1363"/>
      <c r="G502" s="266"/>
      <c r="H502" s="266"/>
      <c r="I502" s="266"/>
      <c r="J502" s="266"/>
      <c r="K502" s="811"/>
      <c r="L502" s="811"/>
      <c r="M502" s="266"/>
      <c r="N502" s="266"/>
      <c r="O502" s="266"/>
      <c r="P502" s="266"/>
      <c r="Q502" s="266"/>
      <c r="R502" s="266"/>
      <c r="S502" s="266"/>
      <c r="T502" s="266"/>
      <c r="U502" s="266"/>
      <c r="V502" s="266"/>
      <c r="W502" s="266"/>
      <c r="X502" s="266"/>
    </row>
    <row r="503" spans="1:24" s="1359" customFormat="1" ht="28.35" customHeight="1" x14ac:dyDescent="0.2">
      <c r="A503" s="1362" t="s">
        <v>22584</v>
      </c>
      <c r="B503" s="1361">
        <v>2020</v>
      </c>
      <c r="C503" s="1361" t="s">
        <v>22582</v>
      </c>
      <c r="D503" s="1361" t="s">
        <v>22581</v>
      </c>
      <c r="F503" s="1360"/>
    </row>
    <row r="504" spans="1:24" x14ac:dyDescent="0.2">
      <c r="A504" s="1358" t="s">
        <v>22580</v>
      </c>
      <c r="B504" s="1357">
        <v>34632498</v>
      </c>
      <c r="C504" s="1357">
        <v>37930918</v>
      </c>
      <c r="D504" s="1357">
        <v>33347481</v>
      </c>
    </row>
    <row r="505" spans="1:24" x14ac:dyDescent="0.2">
      <c r="A505" s="1358" t="s">
        <v>22579</v>
      </c>
      <c r="B505" s="1357">
        <v>9020607</v>
      </c>
      <c r="C505" s="1357">
        <v>8929776</v>
      </c>
      <c r="D505" s="1357">
        <v>8485286</v>
      </c>
    </row>
    <row r="506" spans="1:24" x14ac:dyDescent="0.2">
      <c r="A506" s="1358" t="s">
        <v>22578</v>
      </c>
      <c r="B506" s="1357">
        <v>94825909</v>
      </c>
      <c r="C506" s="1357">
        <v>74356595</v>
      </c>
      <c r="D506" s="1357">
        <v>53782744</v>
      </c>
    </row>
    <row r="507" spans="1:24" s="1353" customFormat="1" ht="28.35" customHeight="1" x14ac:dyDescent="0.2">
      <c r="A507" s="1356" t="s">
        <v>22577</v>
      </c>
      <c r="B507" s="1355">
        <f>SUM(B504:B506)</f>
        <v>138479014</v>
      </c>
      <c r="C507" s="1355">
        <f>SUM(C504:C506)</f>
        <v>121217289</v>
      </c>
      <c r="D507" s="1355">
        <f>SUM(D504:D506)</f>
        <v>95615511</v>
      </c>
      <c r="F507" s="1354"/>
    </row>
    <row r="508" spans="1:24" s="251" customFormat="1" ht="12" x14ac:dyDescent="0.2">
      <c r="A508" s="266"/>
      <c r="B508" s="266"/>
      <c r="C508" s="266"/>
      <c r="D508" s="266"/>
      <c r="E508" s="266"/>
      <c r="F508" s="1363"/>
      <c r="G508" s="266"/>
      <c r="H508" s="266"/>
      <c r="I508" s="266"/>
      <c r="J508" s="266"/>
      <c r="K508" s="811"/>
      <c r="L508" s="811"/>
      <c r="M508" s="266"/>
      <c r="N508" s="266"/>
      <c r="O508" s="266"/>
      <c r="P508" s="266"/>
      <c r="Q508" s="266"/>
      <c r="R508" s="266"/>
      <c r="S508" s="266"/>
      <c r="T508" s="266"/>
      <c r="U508" s="266"/>
      <c r="V508" s="266"/>
      <c r="W508" s="266"/>
      <c r="X508" s="266"/>
    </row>
    <row r="509" spans="1:24" s="251" customFormat="1" ht="12" x14ac:dyDescent="0.2">
      <c r="A509" s="266"/>
      <c r="B509" s="266"/>
      <c r="C509" s="266"/>
      <c r="D509" s="266"/>
      <c r="E509" s="266"/>
      <c r="F509" s="1363"/>
      <c r="G509" s="266"/>
      <c r="H509" s="266"/>
      <c r="I509" s="266"/>
      <c r="J509" s="266"/>
      <c r="K509" s="811"/>
      <c r="L509" s="811"/>
      <c r="M509" s="266"/>
      <c r="N509" s="266"/>
      <c r="O509" s="266"/>
      <c r="P509" s="266"/>
      <c r="Q509" s="266"/>
      <c r="R509" s="266"/>
      <c r="S509" s="266"/>
      <c r="T509" s="266"/>
      <c r="U509" s="266"/>
      <c r="V509" s="266"/>
      <c r="W509" s="266"/>
      <c r="X509" s="266"/>
    </row>
    <row r="510" spans="1:24" s="1359" customFormat="1" ht="28.35" customHeight="1" x14ac:dyDescent="0.2">
      <c r="A510" s="1362" t="s">
        <v>22583</v>
      </c>
      <c r="B510" s="1361">
        <v>2020</v>
      </c>
      <c r="C510" s="1361" t="s">
        <v>22582</v>
      </c>
      <c r="D510" s="1361" t="s">
        <v>22581</v>
      </c>
      <c r="F510" s="1360"/>
    </row>
    <row r="511" spans="1:24" x14ac:dyDescent="0.2">
      <c r="A511" s="1358" t="s">
        <v>22580</v>
      </c>
      <c r="B511" s="1357">
        <v>22487713.160000011</v>
      </c>
      <c r="C511" s="1357">
        <v>22155004</v>
      </c>
      <c r="D511" s="1357">
        <v>33347481</v>
      </c>
    </row>
    <row r="512" spans="1:24" x14ac:dyDescent="0.2">
      <c r="A512" s="1358" t="s">
        <v>22579</v>
      </c>
      <c r="B512" s="1357">
        <v>4089901.34</v>
      </c>
      <c r="C512" s="1357">
        <v>5041529</v>
      </c>
      <c r="D512" s="1357">
        <v>8485286</v>
      </c>
    </row>
    <row r="513" spans="1:6" x14ac:dyDescent="0.2">
      <c r="A513" s="1358" t="s">
        <v>22578</v>
      </c>
      <c r="B513" s="1357">
        <v>41857652.069999985</v>
      </c>
      <c r="C513" s="1357">
        <v>51434026</v>
      </c>
      <c r="D513" s="1357">
        <v>53782744</v>
      </c>
    </row>
    <row r="514" spans="1:6" s="1353" customFormat="1" ht="28.35" customHeight="1" x14ac:dyDescent="0.2">
      <c r="A514" s="1356" t="s">
        <v>22577</v>
      </c>
      <c r="B514" s="1355">
        <f>SUM(B511:B513)</f>
        <v>68435266.569999993</v>
      </c>
      <c r="C514" s="1355">
        <f>SUM(C511:C513)</f>
        <v>78630559</v>
      </c>
      <c r="D514" s="1355">
        <f>SUM(D511:D513)</f>
        <v>95615511</v>
      </c>
      <c r="F514" s="1354"/>
    </row>
    <row r="515" spans="1:6" x14ac:dyDescent="0.2">
      <c r="A515" s="1352" t="s">
        <v>22576</v>
      </c>
    </row>
    <row r="516" spans="1:6" x14ac:dyDescent="0.2">
      <c r="A516" s="1351" t="s">
        <v>22575</v>
      </c>
    </row>
    <row r="519" spans="1:6" x14ac:dyDescent="0.2">
      <c r="A519" s="251" t="s">
        <v>22593</v>
      </c>
      <c r="B519" s="251"/>
      <c r="C519" s="251"/>
      <c r="D519" s="251"/>
    </row>
    <row r="520" spans="1:6" x14ac:dyDescent="0.2">
      <c r="A520" s="251" t="s">
        <v>22592</v>
      </c>
      <c r="B520" s="251"/>
      <c r="C520" s="251"/>
      <c r="D520" s="251"/>
    </row>
    <row r="521" spans="1:6" x14ac:dyDescent="0.2">
      <c r="A521" s="251"/>
      <c r="B521" s="251"/>
      <c r="C521" s="251"/>
      <c r="D521" s="251"/>
    </row>
    <row r="522" spans="1:6" x14ac:dyDescent="0.2">
      <c r="A522" s="251"/>
      <c r="B522" s="251"/>
      <c r="C522" s="251"/>
      <c r="D522" s="251"/>
    </row>
    <row r="523" spans="1:6" x14ac:dyDescent="0.2">
      <c r="A523" s="251"/>
      <c r="B523" s="251"/>
      <c r="C523" s="251"/>
      <c r="D523" s="251"/>
    </row>
    <row r="524" spans="1:6" x14ac:dyDescent="0.2">
      <c r="A524" s="1718" t="s">
        <v>22591</v>
      </c>
      <c r="B524" s="1718"/>
      <c r="C524" s="1718"/>
      <c r="D524" s="1718"/>
    </row>
    <row r="525" spans="1:6" x14ac:dyDescent="0.2">
      <c r="A525" s="1718" t="s">
        <v>2089</v>
      </c>
      <c r="B525" s="1718"/>
      <c r="C525" s="1718"/>
      <c r="D525" s="1718"/>
    </row>
    <row r="526" spans="1:6" x14ac:dyDescent="0.2">
      <c r="A526" s="1718" t="s">
        <v>22590</v>
      </c>
      <c r="B526" s="1718"/>
      <c r="C526" s="1718"/>
      <c r="D526" s="1718"/>
    </row>
    <row r="527" spans="1:6" x14ac:dyDescent="0.2">
      <c r="A527" s="1718" t="s">
        <v>22589</v>
      </c>
      <c r="B527" s="1718"/>
      <c r="C527" s="1718"/>
      <c r="D527" s="1718"/>
    </row>
    <row r="528" spans="1:6" x14ac:dyDescent="0.2">
      <c r="A528" s="251"/>
      <c r="B528" s="251"/>
      <c r="C528" s="251"/>
      <c r="D528" s="251"/>
    </row>
    <row r="529" spans="1:6" x14ac:dyDescent="0.2">
      <c r="A529" s="251"/>
      <c r="B529" s="251"/>
      <c r="C529" s="251"/>
      <c r="D529" s="251"/>
    </row>
    <row r="530" spans="1:6" x14ac:dyDescent="0.2">
      <c r="A530" s="251"/>
      <c r="B530" s="251"/>
      <c r="C530" s="251"/>
      <c r="D530" s="251"/>
    </row>
    <row r="531" spans="1:6" s="1353" customFormat="1" ht="31.5" customHeight="1" x14ac:dyDescent="0.2">
      <c r="A531" s="1365" t="s">
        <v>22588</v>
      </c>
      <c r="B531" s="1721" t="s">
        <v>22602</v>
      </c>
      <c r="C531" s="1721"/>
      <c r="D531" s="1721"/>
      <c r="F531" s="1354"/>
    </row>
    <row r="532" spans="1:6" s="1353" customFormat="1" ht="31.5" customHeight="1" x14ac:dyDescent="0.2">
      <c r="A532" s="1376" t="s">
        <v>22587</v>
      </c>
      <c r="B532" s="1723" t="s">
        <v>22586</v>
      </c>
      <c r="C532" s="1723"/>
      <c r="D532" s="1723"/>
      <c r="F532" s="1354"/>
    </row>
    <row r="533" spans="1:6" ht="25.5" x14ac:dyDescent="0.2">
      <c r="A533" s="1362" t="s">
        <v>22585</v>
      </c>
      <c r="B533" s="1361">
        <v>2020</v>
      </c>
      <c r="C533" s="1361">
        <v>2021</v>
      </c>
      <c r="D533" s="1361">
        <v>2022</v>
      </c>
    </row>
    <row r="534" spans="1:6" x14ac:dyDescent="0.2">
      <c r="A534" s="1358" t="s">
        <v>22580</v>
      </c>
      <c r="B534" s="1357"/>
      <c r="C534" s="1357"/>
      <c r="D534" s="1357"/>
    </row>
    <row r="535" spans="1:6" x14ac:dyDescent="0.2">
      <c r="A535" s="1358" t="s">
        <v>22579</v>
      </c>
      <c r="B535" s="1357"/>
      <c r="C535" s="1357"/>
      <c r="D535" s="1357"/>
    </row>
    <row r="536" spans="1:6" x14ac:dyDescent="0.2">
      <c r="A536" s="1358" t="s">
        <v>22578</v>
      </c>
      <c r="B536" s="1357"/>
      <c r="C536" s="1357"/>
      <c r="D536" s="1357"/>
    </row>
    <row r="537" spans="1:6" x14ac:dyDescent="0.2">
      <c r="A537" s="1356" t="s">
        <v>22577</v>
      </c>
      <c r="B537" s="1355">
        <f>SUM(B534:B536)</f>
        <v>0</v>
      </c>
      <c r="C537" s="1355">
        <f>SUM(C534:C536)</f>
        <v>0</v>
      </c>
      <c r="D537" s="1355">
        <f>SUM(D534:D536)</f>
        <v>0</v>
      </c>
    </row>
    <row r="538" spans="1:6" x14ac:dyDescent="0.2">
      <c r="A538" s="266"/>
      <c r="B538" s="266"/>
      <c r="C538" s="266"/>
      <c r="D538" s="266"/>
    </row>
    <row r="539" spans="1:6" x14ac:dyDescent="0.2">
      <c r="A539" s="266"/>
      <c r="B539" s="266"/>
      <c r="C539" s="266"/>
      <c r="D539" s="266"/>
    </row>
    <row r="540" spans="1:6" ht="25.5" x14ac:dyDescent="0.2">
      <c r="A540" s="1362" t="s">
        <v>22584</v>
      </c>
      <c r="B540" s="1361">
        <v>2020</v>
      </c>
      <c r="C540" s="1361" t="s">
        <v>22582</v>
      </c>
      <c r="D540" s="1361" t="s">
        <v>22581</v>
      </c>
    </row>
    <row r="541" spans="1:6" x14ac:dyDescent="0.2">
      <c r="A541" s="1358" t="s">
        <v>22580</v>
      </c>
      <c r="B541" s="1357"/>
      <c r="C541" s="1357"/>
      <c r="D541" s="1357"/>
    </row>
    <row r="542" spans="1:6" x14ac:dyDescent="0.2">
      <c r="A542" s="1358" t="s">
        <v>22579</v>
      </c>
      <c r="B542" s="1357">
        <v>70500</v>
      </c>
      <c r="C542" s="1357"/>
      <c r="D542" s="1357"/>
    </row>
    <row r="543" spans="1:6" x14ac:dyDescent="0.2">
      <c r="A543" s="1358" t="s">
        <v>22578</v>
      </c>
      <c r="B543" s="1357"/>
      <c r="C543" s="1357"/>
      <c r="D543" s="1357"/>
    </row>
    <row r="544" spans="1:6" x14ac:dyDescent="0.2">
      <c r="A544" s="1356" t="s">
        <v>22577</v>
      </c>
      <c r="B544" s="1355">
        <f>SUM(B541:B543)</f>
        <v>70500</v>
      </c>
      <c r="C544" s="1355">
        <f>SUM(C541:C543)</f>
        <v>0</v>
      </c>
      <c r="D544" s="1355">
        <f>SUM(D541:D543)</f>
        <v>0</v>
      </c>
    </row>
    <row r="545" spans="1:12" x14ac:dyDescent="0.2">
      <c r="A545" s="266"/>
      <c r="B545" s="266"/>
      <c r="C545" s="266"/>
      <c r="D545" s="266"/>
    </row>
    <row r="546" spans="1:12" x14ac:dyDescent="0.2">
      <c r="A546" s="266"/>
      <c r="B546" s="266"/>
      <c r="C546" s="266"/>
      <c r="D546" s="266"/>
    </row>
    <row r="547" spans="1:12" ht="25.5" x14ac:dyDescent="0.2">
      <c r="A547" s="1362" t="s">
        <v>22583</v>
      </c>
      <c r="B547" s="1361">
        <v>2020</v>
      </c>
      <c r="C547" s="1361" t="s">
        <v>22582</v>
      </c>
      <c r="D547" s="1361" t="s">
        <v>22581</v>
      </c>
    </row>
    <row r="548" spans="1:12" x14ac:dyDescent="0.2">
      <c r="A548" s="1358" t="s">
        <v>22580</v>
      </c>
      <c r="B548" s="1357"/>
      <c r="C548" s="1357"/>
      <c r="D548" s="1357"/>
    </row>
    <row r="549" spans="1:12" x14ac:dyDescent="0.2">
      <c r="A549" s="1358" t="s">
        <v>22579</v>
      </c>
      <c r="B549" s="1357">
        <v>70200</v>
      </c>
      <c r="C549" s="1357"/>
      <c r="D549" s="1357"/>
    </row>
    <row r="550" spans="1:12" x14ac:dyDescent="0.2">
      <c r="A550" s="1358" t="s">
        <v>22578</v>
      </c>
      <c r="B550" s="1357"/>
      <c r="C550" s="1357"/>
      <c r="D550" s="1357"/>
    </row>
    <row r="551" spans="1:12" x14ac:dyDescent="0.2">
      <c r="A551" s="1356" t="s">
        <v>22577</v>
      </c>
      <c r="B551" s="1355">
        <f>SUM(B548:B550)</f>
        <v>70200</v>
      </c>
      <c r="C551" s="1355">
        <f>SUM(C548:C550)</f>
        <v>0</v>
      </c>
      <c r="D551" s="1355">
        <f>SUM(D548:D550)</f>
        <v>0</v>
      </c>
    </row>
    <row r="552" spans="1:12" x14ac:dyDescent="0.2">
      <c r="A552" s="1352" t="s">
        <v>22576</v>
      </c>
    </row>
    <row r="553" spans="1:12" x14ac:dyDescent="0.2">
      <c r="A553" s="1351" t="s">
        <v>22575</v>
      </c>
    </row>
    <row r="556" spans="1:12" s="251" customFormat="1" ht="12" x14ac:dyDescent="0.2">
      <c r="A556" s="251" t="s">
        <v>22593</v>
      </c>
      <c r="F556" s="1369"/>
      <c r="K556" s="310"/>
      <c r="L556" s="310"/>
    </row>
    <row r="557" spans="1:12" s="251" customFormat="1" ht="12" x14ac:dyDescent="0.2">
      <c r="A557" s="251" t="s">
        <v>22592</v>
      </c>
      <c r="F557" s="1369"/>
      <c r="K557" s="310"/>
      <c r="L557" s="310"/>
    </row>
    <row r="558" spans="1:12" s="251" customFormat="1" ht="12" x14ac:dyDescent="0.2">
      <c r="F558" s="1369"/>
      <c r="K558" s="310"/>
      <c r="L558" s="310"/>
    </row>
    <row r="559" spans="1:12" s="251" customFormat="1" ht="12" x14ac:dyDescent="0.2">
      <c r="F559" s="1369"/>
      <c r="K559" s="310"/>
      <c r="L559" s="310"/>
    </row>
    <row r="560" spans="1:12" s="251" customFormat="1" ht="12" x14ac:dyDescent="0.2">
      <c r="F560" s="1369"/>
      <c r="K560" s="310"/>
      <c r="L560" s="310"/>
    </row>
    <row r="561" spans="1:24" s="251" customFormat="1" ht="12" x14ac:dyDescent="0.2">
      <c r="A561" s="1718" t="s">
        <v>22591</v>
      </c>
      <c r="B561" s="1718"/>
      <c r="C561" s="1718"/>
      <c r="D561" s="1718"/>
      <c r="E561" s="1371"/>
      <c r="F561" s="1370"/>
      <c r="G561" s="1371"/>
      <c r="H561" s="1371"/>
      <c r="I561" s="1371"/>
      <c r="J561" s="1371"/>
      <c r="K561" s="310"/>
      <c r="L561" s="310"/>
    </row>
    <row r="562" spans="1:24" s="251" customFormat="1" ht="12" x14ac:dyDescent="0.2">
      <c r="A562" s="1718" t="s">
        <v>2089</v>
      </c>
      <c r="B562" s="1718"/>
      <c r="C562" s="1718"/>
      <c r="D562" s="1718"/>
      <c r="E562" s="1371"/>
      <c r="F562" s="1370"/>
      <c r="G562" s="1371"/>
      <c r="H562" s="1371"/>
      <c r="I562" s="1371"/>
      <c r="J562" s="1371"/>
      <c r="K562" s="310"/>
      <c r="L562" s="310"/>
    </row>
    <row r="563" spans="1:24" s="251" customFormat="1" ht="12" x14ac:dyDescent="0.2">
      <c r="A563" s="1718" t="s">
        <v>22590</v>
      </c>
      <c r="B563" s="1718"/>
      <c r="C563" s="1718"/>
      <c r="D563" s="1718"/>
      <c r="E563" s="1371"/>
      <c r="F563" s="1369"/>
      <c r="G563" s="1371"/>
      <c r="H563" s="1371"/>
      <c r="I563" s="1371"/>
      <c r="J563" s="1371"/>
      <c r="K563" s="310"/>
      <c r="L563" s="310"/>
    </row>
    <row r="564" spans="1:24" s="251" customFormat="1" ht="12" x14ac:dyDescent="0.2">
      <c r="A564" s="1718" t="s">
        <v>22589</v>
      </c>
      <c r="B564" s="1718"/>
      <c r="C564" s="1718"/>
      <c r="D564" s="1718"/>
      <c r="E564" s="1371"/>
      <c r="F564" s="1370"/>
      <c r="G564" s="1371"/>
      <c r="H564" s="1371"/>
      <c r="I564" s="1371"/>
      <c r="J564" s="1371"/>
      <c r="K564" s="310"/>
      <c r="L564" s="310"/>
    </row>
    <row r="565" spans="1:24" s="251" customFormat="1" ht="12" x14ac:dyDescent="0.2">
      <c r="F565" s="1370"/>
      <c r="K565" s="310"/>
      <c r="L565" s="310"/>
    </row>
    <row r="566" spans="1:24" s="251" customFormat="1" ht="12" x14ac:dyDescent="0.2">
      <c r="F566" s="1369"/>
      <c r="K566" s="310"/>
      <c r="L566" s="310"/>
    </row>
    <row r="567" spans="1:24" s="251" customFormat="1" ht="12" x14ac:dyDescent="0.2">
      <c r="F567" s="1369"/>
      <c r="K567" s="310"/>
      <c r="L567" s="310"/>
    </row>
    <row r="568" spans="1:24" s="1366" customFormat="1" ht="24.75" customHeight="1" x14ac:dyDescent="0.2">
      <c r="A568" s="1365" t="s">
        <v>22588</v>
      </c>
      <c r="B568" s="1721" t="s">
        <v>22602</v>
      </c>
      <c r="C568" s="1721"/>
      <c r="D568" s="1721"/>
      <c r="F568" s="1368"/>
      <c r="K568" s="1367"/>
      <c r="L568" s="1367"/>
    </row>
    <row r="569" spans="1:24" s="251" customFormat="1" ht="24.75" customHeight="1" x14ac:dyDescent="0.2">
      <c r="A569" s="266" t="s">
        <v>22587</v>
      </c>
      <c r="B569" s="1722" t="s">
        <v>22600</v>
      </c>
      <c r="C569" s="1722"/>
      <c r="D569" s="1722"/>
      <c r="E569" s="266"/>
      <c r="F569" s="1363"/>
      <c r="G569" s="266"/>
      <c r="H569" s="266"/>
      <c r="I569" s="266"/>
      <c r="J569" s="266"/>
      <c r="K569" s="811"/>
      <c r="L569" s="811"/>
      <c r="M569" s="266"/>
      <c r="N569" s="266"/>
      <c r="O569" s="266"/>
      <c r="P569" s="266"/>
      <c r="Q569" s="266"/>
      <c r="R569" s="266"/>
      <c r="S569" s="266"/>
      <c r="T569" s="266"/>
      <c r="U569" s="266"/>
      <c r="V569" s="266"/>
      <c r="W569" s="266"/>
      <c r="X569" s="266"/>
    </row>
    <row r="570" spans="1:24" s="1359" customFormat="1" ht="28.35" customHeight="1" x14ac:dyDescent="0.2">
      <c r="A570" s="1362" t="s">
        <v>22585</v>
      </c>
      <c r="B570" s="1361">
        <v>2020</v>
      </c>
      <c r="C570" s="1361">
        <v>2021</v>
      </c>
      <c r="D570" s="1361">
        <v>2022</v>
      </c>
      <c r="F570" s="1360"/>
    </row>
    <row r="571" spans="1:24" x14ac:dyDescent="0.2">
      <c r="A571" s="1358" t="s">
        <v>22580</v>
      </c>
      <c r="B571" s="1357"/>
      <c r="C571" s="1357"/>
      <c r="D571" s="1357"/>
    </row>
    <row r="572" spans="1:24" x14ac:dyDescent="0.2">
      <c r="A572" s="1358" t="s">
        <v>22579</v>
      </c>
      <c r="B572" s="1357">
        <v>90572680</v>
      </c>
      <c r="C572" s="1357">
        <v>96216870</v>
      </c>
      <c r="D572" s="1357">
        <v>48404183</v>
      </c>
    </row>
    <row r="573" spans="1:24" x14ac:dyDescent="0.2">
      <c r="A573" s="1358" t="s">
        <v>22578</v>
      </c>
      <c r="B573" s="1357"/>
      <c r="C573" s="1357"/>
      <c r="D573" s="1357"/>
    </row>
    <row r="574" spans="1:24" s="1353" customFormat="1" ht="28.35" customHeight="1" x14ac:dyDescent="0.2">
      <c r="A574" s="1356" t="s">
        <v>22577</v>
      </c>
      <c r="B574" s="1355">
        <f>SUM(B571:B573)</f>
        <v>90572680</v>
      </c>
      <c r="C574" s="1355">
        <f>SUM(C571:C573)</f>
        <v>96216870</v>
      </c>
      <c r="D574" s="1355">
        <f>SUM(D571:D573)</f>
        <v>48404183</v>
      </c>
      <c r="F574" s="1354"/>
    </row>
    <row r="575" spans="1:24" s="251" customFormat="1" ht="12" x14ac:dyDescent="0.2">
      <c r="A575" s="266"/>
      <c r="B575" s="266"/>
      <c r="C575" s="266"/>
      <c r="D575" s="266"/>
      <c r="E575" s="266"/>
      <c r="F575" s="1363"/>
      <c r="G575" s="266"/>
      <c r="H575" s="266"/>
      <c r="I575" s="266"/>
      <c r="J575" s="266"/>
      <c r="K575" s="811"/>
      <c r="L575" s="811"/>
      <c r="M575" s="266"/>
      <c r="N575" s="266"/>
      <c r="O575" s="266"/>
      <c r="P575" s="266"/>
      <c r="Q575" s="266"/>
      <c r="R575" s="266"/>
      <c r="S575" s="266"/>
      <c r="T575" s="266"/>
      <c r="U575" s="266"/>
      <c r="V575" s="266"/>
      <c r="W575" s="266"/>
      <c r="X575" s="266"/>
    </row>
    <row r="576" spans="1:24" s="251" customFormat="1" ht="12" x14ac:dyDescent="0.2">
      <c r="A576" s="266"/>
      <c r="B576" s="266"/>
      <c r="C576" s="266"/>
      <c r="D576" s="266"/>
      <c r="E576" s="266"/>
      <c r="F576" s="1363"/>
      <c r="G576" s="266"/>
      <c r="H576" s="266"/>
      <c r="I576" s="266"/>
      <c r="J576" s="266"/>
      <c r="K576" s="811"/>
      <c r="L576" s="811"/>
      <c r="M576" s="266"/>
      <c r="N576" s="266"/>
      <c r="O576" s="266"/>
      <c r="P576" s="266"/>
      <c r="Q576" s="266"/>
      <c r="R576" s="266"/>
      <c r="S576" s="266"/>
      <c r="T576" s="266"/>
      <c r="U576" s="266"/>
      <c r="V576" s="266"/>
      <c r="W576" s="266"/>
      <c r="X576" s="266"/>
    </row>
    <row r="577" spans="1:24" s="1359" customFormat="1" ht="28.35" customHeight="1" x14ac:dyDescent="0.2">
      <c r="A577" s="1362" t="s">
        <v>22584</v>
      </c>
      <c r="B577" s="1361">
        <v>2020</v>
      </c>
      <c r="C577" s="1361" t="s">
        <v>22582</v>
      </c>
      <c r="D577" s="1361" t="s">
        <v>22581</v>
      </c>
      <c r="F577" s="1360"/>
    </row>
    <row r="578" spans="1:24" x14ac:dyDescent="0.2">
      <c r="A578" s="1358" t="s">
        <v>22580</v>
      </c>
      <c r="B578" s="1357"/>
      <c r="C578" s="1357"/>
      <c r="D578" s="1357"/>
    </row>
    <row r="579" spans="1:24" x14ac:dyDescent="0.2">
      <c r="A579" s="1358" t="s">
        <v>22579</v>
      </c>
      <c r="B579" s="1357">
        <v>90572680</v>
      </c>
      <c r="C579" s="1357">
        <v>96216870</v>
      </c>
      <c r="D579" s="1357">
        <v>48404183</v>
      </c>
    </row>
    <row r="580" spans="1:24" x14ac:dyDescent="0.2">
      <c r="A580" s="1358" t="s">
        <v>22578</v>
      </c>
      <c r="B580" s="1357"/>
      <c r="C580" s="1357"/>
      <c r="D580" s="1357"/>
    </row>
    <row r="581" spans="1:24" s="1353" customFormat="1" ht="28.35" customHeight="1" x14ac:dyDescent="0.2">
      <c r="A581" s="1356" t="s">
        <v>22577</v>
      </c>
      <c r="B581" s="1355">
        <f>SUM(B578:B580)</f>
        <v>90572680</v>
      </c>
      <c r="C581" s="1355">
        <f>SUM(C578:C580)</f>
        <v>96216870</v>
      </c>
      <c r="D581" s="1355">
        <f>SUM(D578:D580)</f>
        <v>48404183</v>
      </c>
      <c r="F581" s="1354"/>
    </row>
    <row r="582" spans="1:24" s="251" customFormat="1" ht="12" x14ac:dyDescent="0.2">
      <c r="A582" s="266"/>
      <c r="B582" s="266"/>
      <c r="C582" s="266"/>
      <c r="D582" s="266"/>
      <c r="E582" s="266"/>
      <c r="F582" s="1363"/>
      <c r="G582" s="266"/>
      <c r="H582" s="266"/>
      <c r="I582" s="266"/>
      <c r="J582" s="266"/>
      <c r="K582" s="811"/>
      <c r="L582" s="811"/>
      <c r="M582" s="266"/>
      <c r="N582" s="266"/>
      <c r="O582" s="266"/>
      <c r="P582" s="266"/>
      <c r="Q582" s="266"/>
      <c r="R582" s="266"/>
      <c r="S582" s="266"/>
      <c r="T582" s="266"/>
      <c r="U582" s="266"/>
      <c r="V582" s="266"/>
      <c r="W582" s="266"/>
      <c r="X582" s="266"/>
    </row>
    <row r="583" spans="1:24" s="251" customFormat="1" ht="12" x14ac:dyDescent="0.2">
      <c r="A583" s="266"/>
      <c r="B583" s="266"/>
      <c r="C583" s="266"/>
      <c r="D583" s="266"/>
      <c r="E583" s="266"/>
      <c r="F583" s="1363"/>
      <c r="G583" s="266"/>
      <c r="H583" s="266"/>
      <c r="I583" s="266"/>
      <c r="J583" s="266"/>
      <c r="K583" s="811"/>
      <c r="L583" s="811"/>
      <c r="M583" s="266"/>
      <c r="N583" s="266"/>
      <c r="O583" s="266"/>
      <c r="P583" s="266"/>
      <c r="Q583" s="266"/>
      <c r="R583" s="266"/>
      <c r="S583" s="266"/>
      <c r="T583" s="266"/>
      <c r="U583" s="266"/>
      <c r="V583" s="266"/>
      <c r="W583" s="266"/>
      <c r="X583" s="266"/>
    </row>
    <row r="584" spans="1:24" s="1359" customFormat="1" ht="28.35" customHeight="1" x14ac:dyDescent="0.2">
      <c r="A584" s="1362" t="s">
        <v>22583</v>
      </c>
      <c r="B584" s="1361">
        <v>2020</v>
      </c>
      <c r="C584" s="1361" t="s">
        <v>22582</v>
      </c>
      <c r="D584" s="1361" t="s">
        <v>22581</v>
      </c>
      <c r="F584" s="1360"/>
    </row>
    <row r="585" spans="1:24" x14ac:dyDescent="0.2">
      <c r="A585" s="1358" t="s">
        <v>22580</v>
      </c>
      <c r="B585" s="1357"/>
      <c r="C585" s="1357"/>
      <c r="D585" s="1357"/>
    </row>
    <row r="586" spans="1:24" x14ac:dyDescent="0.2">
      <c r="A586" s="1358" t="s">
        <v>22579</v>
      </c>
      <c r="B586" s="1357">
        <v>54783728.039999999</v>
      </c>
      <c r="C586" s="1357">
        <v>77609202.390000001</v>
      </c>
      <c r="D586" s="1357">
        <v>48404183</v>
      </c>
    </row>
    <row r="587" spans="1:24" x14ac:dyDescent="0.2">
      <c r="A587" s="1358" t="s">
        <v>22578</v>
      </c>
      <c r="B587" s="1357"/>
      <c r="C587" s="1357"/>
      <c r="D587" s="1357"/>
    </row>
    <row r="588" spans="1:24" s="1353" customFormat="1" ht="28.35" customHeight="1" x14ac:dyDescent="0.2">
      <c r="A588" s="1356" t="s">
        <v>22577</v>
      </c>
      <c r="B588" s="1355">
        <f>SUM(B585:B587)</f>
        <v>54783728.039999999</v>
      </c>
      <c r="C588" s="1355">
        <f>SUM(C585:C587)</f>
        <v>77609202.390000001</v>
      </c>
      <c r="D588" s="1355">
        <f>SUM(D585:D587)</f>
        <v>48404183</v>
      </c>
      <c r="F588" s="1354"/>
    </row>
    <row r="589" spans="1:24" x14ac:dyDescent="0.2">
      <c r="A589" s="1352" t="s">
        <v>22576</v>
      </c>
    </row>
    <row r="590" spans="1:24" x14ac:dyDescent="0.2">
      <c r="A590" s="1351" t="s">
        <v>22575</v>
      </c>
    </row>
    <row r="593" spans="1:24" s="251" customFormat="1" ht="12" x14ac:dyDescent="0.2">
      <c r="A593" s="251" t="s">
        <v>22593</v>
      </c>
      <c r="F593" s="1369"/>
      <c r="K593" s="310"/>
      <c r="L593" s="310"/>
    </row>
    <row r="594" spans="1:24" s="251" customFormat="1" ht="12" x14ac:dyDescent="0.2">
      <c r="A594" s="251" t="s">
        <v>22592</v>
      </c>
      <c r="F594" s="1369"/>
      <c r="K594" s="310"/>
      <c r="L594" s="310"/>
    </row>
    <row r="595" spans="1:24" s="251" customFormat="1" ht="12" x14ac:dyDescent="0.2">
      <c r="F595" s="1369"/>
      <c r="K595" s="310"/>
      <c r="L595" s="310"/>
    </row>
    <row r="596" spans="1:24" s="251" customFormat="1" ht="12" x14ac:dyDescent="0.2">
      <c r="F596" s="1369"/>
      <c r="K596" s="310"/>
      <c r="L596" s="310"/>
    </row>
    <row r="597" spans="1:24" s="251" customFormat="1" ht="12" x14ac:dyDescent="0.2">
      <c r="F597" s="1369"/>
      <c r="K597" s="310"/>
      <c r="L597" s="310"/>
    </row>
    <row r="598" spans="1:24" s="251" customFormat="1" ht="12" x14ac:dyDescent="0.2">
      <c r="A598" s="1718" t="s">
        <v>22591</v>
      </c>
      <c r="B598" s="1718"/>
      <c r="C598" s="1718"/>
      <c r="D598" s="1718"/>
      <c r="E598" s="1371"/>
      <c r="F598" s="1370"/>
      <c r="G598" s="1371"/>
      <c r="H598" s="1371"/>
      <c r="I598" s="1371"/>
      <c r="J598" s="1371"/>
      <c r="K598" s="310"/>
      <c r="L598" s="310"/>
    </row>
    <row r="599" spans="1:24" s="251" customFormat="1" ht="12" x14ac:dyDescent="0.2">
      <c r="A599" s="1718" t="s">
        <v>2089</v>
      </c>
      <c r="B599" s="1718"/>
      <c r="C599" s="1718"/>
      <c r="D599" s="1718"/>
      <c r="E599" s="1371"/>
      <c r="F599" s="1370"/>
      <c r="G599" s="1371"/>
      <c r="H599" s="1371"/>
      <c r="I599" s="1371"/>
      <c r="J599" s="1371"/>
      <c r="K599" s="310"/>
      <c r="L599" s="310"/>
    </row>
    <row r="600" spans="1:24" s="251" customFormat="1" ht="12" x14ac:dyDescent="0.2">
      <c r="A600" s="1718" t="s">
        <v>22590</v>
      </c>
      <c r="B600" s="1718"/>
      <c r="C600" s="1718"/>
      <c r="D600" s="1718"/>
      <c r="E600" s="1371"/>
      <c r="F600" s="1369"/>
      <c r="G600" s="1371"/>
      <c r="H600" s="1371"/>
      <c r="I600" s="1371"/>
      <c r="J600" s="1371"/>
      <c r="K600" s="310"/>
      <c r="L600" s="310"/>
    </row>
    <row r="601" spans="1:24" s="251" customFormat="1" ht="12" x14ac:dyDescent="0.2">
      <c r="A601" s="1718" t="s">
        <v>22589</v>
      </c>
      <c r="B601" s="1718"/>
      <c r="C601" s="1718"/>
      <c r="D601" s="1718"/>
      <c r="E601" s="1371"/>
      <c r="F601" s="1370"/>
      <c r="G601" s="1371"/>
      <c r="H601" s="1371"/>
      <c r="I601" s="1371"/>
      <c r="J601" s="1371"/>
      <c r="K601" s="310"/>
      <c r="L601" s="310"/>
    </row>
    <row r="602" spans="1:24" s="251" customFormat="1" ht="12" x14ac:dyDescent="0.2">
      <c r="F602" s="1370"/>
      <c r="K602" s="310"/>
      <c r="L602" s="310"/>
    </row>
    <row r="603" spans="1:24" s="251" customFormat="1" ht="12" x14ac:dyDescent="0.2">
      <c r="F603" s="1369"/>
      <c r="K603" s="310"/>
      <c r="L603" s="310"/>
    </row>
    <row r="604" spans="1:24" s="251" customFormat="1" ht="12" x14ac:dyDescent="0.2">
      <c r="F604" s="1369"/>
      <c r="K604" s="310"/>
      <c r="L604" s="310"/>
    </row>
    <row r="605" spans="1:24" s="1366" customFormat="1" ht="24.75" customHeight="1" x14ac:dyDescent="0.2">
      <c r="A605" s="1365" t="s">
        <v>22588</v>
      </c>
      <c r="B605" s="1721" t="s">
        <v>22601</v>
      </c>
      <c r="C605" s="1721"/>
      <c r="D605" s="1721"/>
      <c r="F605" s="1368"/>
      <c r="K605" s="1367"/>
      <c r="L605" s="1367"/>
    </row>
    <row r="606" spans="1:24" s="251" customFormat="1" ht="12" x14ac:dyDescent="0.2">
      <c r="A606" s="266" t="s">
        <v>22587</v>
      </c>
      <c r="B606" s="1724" t="s">
        <v>22596</v>
      </c>
      <c r="C606" s="1724"/>
      <c r="D606" s="1724"/>
      <c r="E606" s="266"/>
      <c r="F606" s="1363"/>
      <c r="G606" s="266"/>
      <c r="H606" s="266"/>
      <c r="I606" s="266"/>
      <c r="J606" s="266"/>
      <c r="K606" s="811"/>
      <c r="L606" s="811"/>
      <c r="M606" s="266"/>
      <c r="N606" s="266"/>
      <c r="O606" s="266"/>
      <c r="P606" s="266"/>
      <c r="Q606" s="266"/>
      <c r="R606" s="266"/>
      <c r="S606" s="266"/>
      <c r="T606" s="266"/>
      <c r="U606" s="266"/>
      <c r="V606" s="266"/>
      <c r="W606" s="266"/>
      <c r="X606" s="266"/>
    </row>
    <row r="607" spans="1:24" s="1359" customFormat="1" ht="28.35" customHeight="1" x14ac:dyDescent="0.2">
      <c r="A607" s="1362" t="s">
        <v>22585</v>
      </c>
      <c r="B607" s="1361">
        <v>2020</v>
      </c>
      <c r="C607" s="1361">
        <v>2021</v>
      </c>
      <c r="D607" s="1361">
        <v>2022</v>
      </c>
      <c r="F607" s="1360"/>
    </row>
    <row r="608" spans="1:24" x14ac:dyDescent="0.2">
      <c r="A608" s="1358" t="s">
        <v>22580</v>
      </c>
      <c r="B608" s="1357">
        <f t="shared" ref="B608:D610" si="27">B645+B682+B719</f>
        <v>493810553</v>
      </c>
      <c r="C608" s="1357">
        <f t="shared" si="27"/>
        <v>485363611</v>
      </c>
      <c r="D608" s="1357">
        <f t="shared" si="27"/>
        <v>410504222</v>
      </c>
    </row>
    <row r="609" spans="1:24" x14ac:dyDescent="0.2">
      <c r="A609" s="1358" t="s">
        <v>22579</v>
      </c>
      <c r="B609" s="1357">
        <f t="shared" si="27"/>
        <v>1512206841</v>
      </c>
      <c r="C609" s="1357">
        <f t="shared" si="27"/>
        <v>1569404531</v>
      </c>
      <c r="D609" s="1357">
        <f t="shared" si="27"/>
        <v>1606643622</v>
      </c>
    </row>
    <row r="610" spans="1:24" x14ac:dyDescent="0.2">
      <c r="A610" s="1358" t="s">
        <v>22578</v>
      </c>
      <c r="B610" s="1357">
        <f t="shared" si="27"/>
        <v>40114778</v>
      </c>
      <c r="C610" s="1357">
        <f t="shared" si="27"/>
        <v>42600000</v>
      </c>
      <c r="D610" s="1357">
        <f t="shared" si="27"/>
        <v>42112928</v>
      </c>
    </row>
    <row r="611" spans="1:24" s="1353" customFormat="1" ht="28.35" customHeight="1" x14ac:dyDescent="0.2">
      <c r="A611" s="1356" t="s">
        <v>22577</v>
      </c>
      <c r="B611" s="1355">
        <f>SUM(B608:B610)</f>
        <v>2046132172</v>
      </c>
      <c r="C611" s="1355">
        <f>SUM(C608:C610)</f>
        <v>2097368142</v>
      </c>
      <c r="D611" s="1355">
        <f>SUM(D608:D610)</f>
        <v>2059260772</v>
      </c>
      <c r="F611" s="1354"/>
    </row>
    <row r="612" spans="1:24" s="251" customFormat="1" ht="12" x14ac:dyDescent="0.2">
      <c r="A612" s="266"/>
      <c r="B612" s="266"/>
      <c r="C612" s="266"/>
      <c r="D612" s="266"/>
      <c r="E612" s="266"/>
      <c r="F612" s="1363"/>
      <c r="G612" s="266"/>
      <c r="H612" s="266"/>
      <c r="I612" s="266"/>
      <c r="J612" s="266"/>
      <c r="K612" s="811"/>
      <c r="L612" s="811"/>
      <c r="M612" s="266"/>
      <c r="N612" s="266"/>
      <c r="O612" s="266"/>
      <c r="P612" s="266"/>
      <c r="Q612" s="266"/>
      <c r="R612" s="266"/>
      <c r="S612" s="266"/>
      <c r="T612" s="266"/>
      <c r="U612" s="266"/>
      <c r="V612" s="266"/>
      <c r="W612" s="266"/>
      <c r="X612" s="266"/>
    </row>
    <row r="613" spans="1:24" s="251" customFormat="1" ht="12" x14ac:dyDescent="0.2">
      <c r="A613" s="266"/>
      <c r="B613" s="266"/>
      <c r="C613" s="266"/>
      <c r="D613" s="266"/>
      <c r="E613" s="266"/>
      <c r="F613" s="1363"/>
      <c r="G613" s="266"/>
      <c r="H613" s="266"/>
      <c r="I613" s="266"/>
      <c r="J613" s="266"/>
      <c r="K613" s="811"/>
      <c r="L613" s="811"/>
      <c r="M613" s="266"/>
      <c r="N613" s="266"/>
      <c r="O613" s="266"/>
      <c r="P613" s="266"/>
      <c r="Q613" s="266"/>
      <c r="R613" s="266"/>
      <c r="S613" s="266"/>
      <c r="T613" s="266"/>
      <c r="U613" s="266"/>
      <c r="V613" s="266"/>
      <c r="W613" s="266"/>
      <c r="X613" s="266"/>
    </row>
    <row r="614" spans="1:24" s="1359" customFormat="1" ht="28.35" customHeight="1" x14ac:dyDescent="0.2">
      <c r="A614" s="1362" t="s">
        <v>22584</v>
      </c>
      <c r="B614" s="1361">
        <v>2020</v>
      </c>
      <c r="C614" s="1361" t="s">
        <v>22582</v>
      </c>
      <c r="D614" s="1361" t="s">
        <v>22581</v>
      </c>
      <c r="F614" s="1360"/>
    </row>
    <row r="615" spans="1:24" x14ac:dyDescent="0.2">
      <c r="A615" s="1358" t="s">
        <v>22580</v>
      </c>
      <c r="B615" s="1357">
        <f t="shared" ref="B615:D617" si="28">B652+B689+B726</f>
        <v>463584840</v>
      </c>
      <c r="C615" s="1357">
        <f t="shared" si="28"/>
        <v>490465549</v>
      </c>
      <c r="D615" s="1357">
        <f t="shared" si="28"/>
        <v>410504222</v>
      </c>
    </row>
    <row r="616" spans="1:24" x14ac:dyDescent="0.2">
      <c r="A616" s="1358" t="s">
        <v>22579</v>
      </c>
      <c r="B616" s="1357">
        <f t="shared" si="28"/>
        <v>1555221153</v>
      </c>
      <c r="C616" s="1357">
        <f t="shared" si="28"/>
        <v>1688002620</v>
      </c>
      <c r="D616" s="1357">
        <f t="shared" si="28"/>
        <v>1606643622</v>
      </c>
    </row>
    <row r="617" spans="1:24" x14ac:dyDescent="0.2">
      <c r="A617" s="1358" t="s">
        <v>22578</v>
      </c>
      <c r="B617" s="1357">
        <f t="shared" si="28"/>
        <v>48678633</v>
      </c>
      <c r="C617" s="1357">
        <f t="shared" si="28"/>
        <v>46950400</v>
      </c>
      <c r="D617" s="1357">
        <f t="shared" si="28"/>
        <v>42112928</v>
      </c>
    </row>
    <row r="618" spans="1:24" s="1353" customFormat="1" ht="28.35" customHeight="1" x14ac:dyDescent="0.2">
      <c r="A618" s="1356" t="s">
        <v>22577</v>
      </c>
      <c r="B618" s="1355">
        <f>SUM(B615:B617)</f>
        <v>2067484626</v>
      </c>
      <c r="C618" s="1355">
        <f>SUM(C615:C617)</f>
        <v>2225418569</v>
      </c>
      <c r="D618" s="1355">
        <f>SUM(D615:D617)</f>
        <v>2059260772</v>
      </c>
      <c r="F618" s="1354"/>
    </row>
    <row r="619" spans="1:24" s="251" customFormat="1" ht="12" x14ac:dyDescent="0.2">
      <c r="A619" s="266"/>
      <c r="B619" s="266"/>
      <c r="C619" s="266"/>
      <c r="D619" s="266"/>
      <c r="E619" s="266"/>
      <c r="F619" s="1363"/>
      <c r="G619" s="266"/>
      <c r="H619" s="266"/>
      <c r="I619" s="266"/>
      <c r="J619" s="266"/>
      <c r="K619" s="811"/>
      <c r="L619" s="811"/>
      <c r="M619" s="266"/>
      <c r="N619" s="266"/>
      <c r="O619" s="266"/>
      <c r="P619" s="266"/>
      <c r="Q619" s="266"/>
      <c r="R619" s="266"/>
      <c r="S619" s="266"/>
      <c r="T619" s="266"/>
      <c r="U619" s="266"/>
      <c r="V619" s="266"/>
      <c r="W619" s="266"/>
      <c r="X619" s="266"/>
    </row>
    <row r="620" spans="1:24" s="251" customFormat="1" ht="12" x14ac:dyDescent="0.2">
      <c r="A620" s="266"/>
      <c r="B620" s="266"/>
      <c r="C620" s="266"/>
      <c r="D620" s="266"/>
      <c r="E620" s="266"/>
      <c r="F620" s="1363"/>
      <c r="G620" s="266"/>
      <c r="H620" s="266"/>
      <c r="I620" s="266"/>
      <c r="J620" s="266"/>
      <c r="K620" s="811"/>
      <c r="L620" s="811"/>
      <c r="M620" s="266"/>
      <c r="N620" s="266"/>
      <c r="O620" s="266"/>
      <c r="P620" s="266"/>
      <c r="Q620" s="266"/>
      <c r="R620" s="266"/>
      <c r="S620" s="266"/>
      <c r="T620" s="266"/>
      <c r="U620" s="266"/>
      <c r="V620" s="266"/>
      <c r="W620" s="266"/>
      <c r="X620" s="266"/>
    </row>
    <row r="621" spans="1:24" s="1359" customFormat="1" ht="28.35" customHeight="1" x14ac:dyDescent="0.2">
      <c r="A621" s="1362" t="s">
        <v>22583</v>
      </c>
      <c r="B621" s="1361">
        <v>2020</v>
      </c>
      <c r="C621" s="1361" t="s">
        <v>22582</v>
      </c>
      <c r="D621" s="1361" t="s">
        <v>22581</v>
      </c>
      <c r="F621" s="1360"/>
    </row>
    <row r="622" spans="1:24" x14ac:dyDescent="0.2">
      <c r="A622" s="1358" t="s">
        <v>22580</v>
      </c>
      <c r="B622" s="1357">
        <f t="shared" ref="B622:D624" si="29">B659+B696+B733</f>
        <v>400877359.95000046</v>
      </c>
      <c r="C622" s="1357">
        <f t="shared" si="29"/>
        <v>423540000</v>
      </c>
      <c r="D622" s="1357">
        <f t="shared" si="29"/>
        <v>410504222</v>
      </c>
    </row>
    <row r="623" spans="1:24" x14ac:dyDescent="0.2">
      <c r="A623" s="1358" t="s">
        <v>22579</v>
      </c>
      <c r="B623" s="1357">
        <f t="shared" si="29"/>
        <v>1393681941.2599983</v>
      </c>
      <c r="C623" s="1357">
        <f t="shared" si="29"/>
        <v>1587404398</v>
      </c>
      <c r="D623" s="1357">
        <f t="shared" si="29"/>
        <v>1606643622</v>
      </c>
    </row>
    <row r="624" spans="1:24" x14ac:dyDescent="0.2">
      <c r="A624" s="1358" t="s">
        <v>22578</v>
      </c>
      <c r="B624" s="1357">
        <f t="shared" si="29"/>
        <v>40942578.019999988</v>
      </c>
      <c r="C624" s="1357">
        <f t="shared" si="29"/>
        <v>40400000</v>
      </c>
      <c r="D624" s="1357">
        <f t="shared" si="29"/>
        <v>42112928</v>
      </c>
    </row>
    <row r="625" spans="1:12" s="1353" customFormat="1" ht="28.35" customHeight="1" x14ac:dyDescent="0.2">
      <c r="A625" s="1356" t="s">
        <v>22577</v>
      </c>
      <c r="B625" s="1355">
        <f>SUM(B622:B624)</f>
        <v>1835501879.2299988</v>
      </c>
      <c r="C625" s="1355">
        <f>SUM(C622:C624)</f>
        <v>2051344398</v>
      </c>
      <c r="D625" s="1355">
        <f>SUM(D622:D624)</f>
        <v>2059260772</v>
      </c>
      <c r="F625" s="1354"/>
    </row>
    <row r="626" spans="1:12" x14ac:dyDescent="0.2">
      <c r="A626" s="1352" t="s">
        <v>22576</v>
      </c>
    </row>
    <row r="627" spans="1:12" x14ac:dyDescent="0.2">
      <c r="A627" s="1351" t="s">
        <v>22575</v>
      </c>
    </row>
    <row r="628" spans="1:12" hidden="1" x14ac:dyDescent="0.2"/>
    <row r="629" spans="1:12" hidden="1" x14ac:dyDescent="0.2"/>
    <row r="630" spans="1:12" s="251" customFormat="1" ht="12" hidden="1" x14ac:dyDescent="0.2">
      <c r="A630" s="251" t="s">
        <v>22593</v>
      </c>
      <c r="F630" s="1369"/>
      <c r="K630" s="310"/>
      <c r="L630" s="310"/>
    </row>
    <row r="631" spans="1:12" s="251" customFormat="1" ht="12" hidden="1" x14ac:dyDescent="0.2">
      <c r="A631" s="251" t="s">
        <v>22592</v>
      </c>
      <c r="F631" s="1369"/>
      <c r="K631" s="310"/>
      <c r="L631" s="310"/>
    </row>
    <row r="632" spans="1:12" s="251" customFormat="1" ht="12" hidden="1" x14ac:dyDescent="0.2">
      <c r="F632" s="1369"/>
      <c r="K632" s="310"/>
      <c r="L632" s="310"/>
    </row>
    <row r="633" spans="1:12" s="251" customFormat="1" ht="12" hidden="1" x14ac:dyDescent="0.2">
      <c r="F633" s="1369"/>
      <c r="K633" s="310"/>
      <c r="L633" s="310"/>
    </row>
    <row r="634" spans="1:12" s="251" customFormat="1" ht="12" hidden="1" x14ac:dyDescent="0.2">
      <c r="F634" s="1369"/>
      <c r="K634" s="310"/>
      <c r="L634" s="310"/>
    </row>
    <row r="635" spans="1:12" s="251" customFormat="1" ht="12" hidden="1" x14ac:dyDescent="0.2">
      <c r="A635" s="1718" t="s">
        <v>22591</v>
      </c>
      <c r="B635" s="1718"/>
      <c r="C635" s="1718"/>
      <c r="D635" s="1718"/>
      <c r="E635" s="1371"/>
      <c r="F635" s="1370"/>
      <c r="G635" s="1371"/>
      <c r="H635" s="1371"/>
      <c r="I635" s="1371"/>
      <c r="J635" s="1371"/>
      <c r="K635" s="310"/>
      <c r="L635" s="310"/>
    </row>
    <row r="636" spans="1:12" s="251" customFormat="1" ht="12" hidden="1" x14ac:dyDescent="0.2">
      <c r="A636" s="1718" t="s">
        <v>22572</v>
      </c>
      <c r="B636" s="1718"/>
      <c r="C636" s="1718"/>
      <c r="D636" s="1718"/>
      <c r="E636" s="1371"/>
      <c r="F636" s="1370"/>
      <c r="G636" s="1371"/>
      <c r="H636" s="1371"/>
      <c r="I636" s="1371"/>
      <c r="J636" s="1371"/>
      <c r="K636" s="310"/>
      <c r="L636" s="310"/>
    </row>
    <row r="637" spans="1:12" s="251" customFormat="1" ht="12" hidden="1" x14ac:dyDescent="0.2">
      <c r="A637" s="1718" t="s">
        <v>22590</v>
      </c>
      <c r="B637" s="1718"/>
      <c r="C637" s="1718"/>
      <c r="D637" s="1718"/>
      <c r="E637" s="1371"/>
      <c r="F637" s="1369"/>
      <c r="G637" s="1371"/>
      <c r="H637" s="1371"/>
      <c r="I637" s="1371"/>
      <c r="J637" s="1371"/>
      <c r="K637" s="310"/>
      <c r="L637" s="310"/>
    </row>
    <row r="638" spans="1:12" s="251" customFormat="1" ht="12" hidden="1" x14ac:dyDescent="0.2">
      <c r="A638" s="1718" t="s">
        <v>22589</v>
      </c>
      <c r="B638" s="1718"/>
      <c r="C638" s="1718"/>
      <c r="D638" s="1718"/>
      <c r="E638" s="1371"/>
      <c r="F638" s="1370"/>
      <c r="G638" s="1371"/>
      <c r="H638" s="1371"/>
      <c r="I638" s="1371"/>
      <c r="J638" s="1371"/>
      <c r="K638" s="310"/>
      <c r="L638" s="310"/>
    </row>
    <row r="639" spans="1:12" s="251" customFormat="1" ht="12" hidden="1" x14ac:dyDescent="0.2">
      <c r="F639" s="1370"/>
      <c r="K639" s="310"/>
      <c r="L639" s="310"/>
    </row>
    <row r="640" spans="1:12" s="251" customFormat="1" ht="12" hidden="1" x14ac:dyDescent="0.2">
      <c r="F640" s="1369"/>
      <c r="K640" s="310"/>
      <c r="L640" s="310"/>
    </row>
    <row r="641" spans="1:24" s="251" customFormat="1" ht="12" hidden="1" x14ac:dyDescent="0.2">
      <c r="F641" s="1369"/>
      <c r="K641" s="310"/>
      <c r="L641" s="310"/>
    </row>
    <row r="642" spans="1:24" s="1366" customFormat="1" ht="26.25" hidden="1" customHeight="1" x14ac:dyDescent="0.2">
      <c r="A642" s="1375" t="s">
        <v>22588</v>
      </c>
      <c r="B642" s="1725" t="s">
        <v>22601</v>
      </c>
      <c r="C642" s="1725"/>
      <c r="D642" s="1725"/>
      <c r="F642" s="1368"/>
      <c r="K642" s="1367"/>
      <c r="L642" s="1367"/>
    </row>
    <row r="643" spans="1:24" s="251" customFormat="1" ht="12" hidden="1" x14ac:dyDescent="0.2">
      <c r="A643" s="266" t="s">
        <v>22587</v>
      </c>
      <c r="B643" s="266" t="s">
        <v>22595</v>
      </c>
      <c r="C643" s="266"/>
      <c r="D643" s="266"/>
      <c r="E643" s="266"/>
      <c r="F643" s="1363"/>
      <c r="G643" s="266"/>
      <c r="H643" s="266"/>
      <c r="I643" s="266"/>
      <c r="J643" s="266"/>
      <c r="K643" s="811"/>
      <c r="L643" s="811"/>
      <c r="M643" s="266"/>
      <c r="N643" s="266"/>
      <c r="O643" s="266"/>
      <c r="P643" s="266"/>
      <c r="Q643" s="266"/>
      <c r="R643" s="266"/>
      <c r="S643" s="266"/>
      <c r="T643" s="266"/>
      <c r="U643" s="266"/>
      <c r="V643" s="266"/>
      <c r="W643" s="266"/>
      <c r="X643" s="266"/>
    </row>
    <row r="644" spans="1:24" s="1359" customFormat="1" ht="28.35" hidden="1" customHeight="1" x14ac:dyDescent="0.2">
      <c r="A644" s="1362" t="s">
        <v>22585</v>
      </c>
      <c r="B644" s="1361">
        <v>2020</v>
      </c>
      <c r="C644" s="1361">
        <v>2021</v>
      </c>
      <c r="D644" s="1361">
        <v>2022</v>
      </c>
      <c r="F644" s="1360"/>
    </row>
    <row r="645" spans="1:24" hidden="1" x14ac:dyDescent="0.2">
      <c r="A645" s="1358" t="s">
        <v>22580</v>
      </c>
      <c r="B645" s="1357"/>
      <c r="C645" s="1357"/>
      <c r="D645" s="1357"/>
    </row>
    <row r="646" spans="1:24" hidden="1" x14ac:dyDescent="0.2">
      <c r="A646" s="1358" t="s">
        <v>22579</v>
      </c>
      <c r="B646" s="1357"/>
      <c r="C646" s="1357"/>
      <c r="D646" s="1357"/>
    </row>
    <row r="647" spans="1:24" hidden="1" x14ac:dyDescent="0.2">
      <c r="A647" s="1358" t="s">
        <v>22578</v>
      </c>
      <c r="B647" s="1357"/>
      <c r="C647" s="1357"/>
      <c r="D647" s="1357"/>
    </row>
    <row r="648" spans="1:24" s="1353" customFormat="1" ht="28.35" hidden="1" customHeight="1" x14ac:dyDescent="0.2">
      <c r="A648" s="1356" t="s">
        <v>22577</v>
      </c>
      <c r="B648" s="1355">
        <f>SUM(B645:B647)</f>
        <v>0</v>
      </c>
      <c r="C648" s="1355">
        <f>SUM(C645:C647)</f>
        <v>0</v>
      </c>
      <c r="D648" s="1355">
        <f>SUM(D645:D647)</f>
        <v>0</v>
      </c>
      <c r="F648" s="1354"/>
    </row>
    <row r="649" spans="1:24" s="251" customFormat="1" ht="12" hidden="1" x14ac:dyDescent="0.2">
      <c r="A649" s="266"/>
      <c r="B649" s="266"/>
      <c r="C649" s="266"/>
      <c r="D649" s="266"/>
      <c r="E649" s="266"/>
      <c r="F649" s="1363"/>
      <c r="G649" s="266"/>
      <c r="H649" s="266"/>
      <c r="I649" s="266"/>
      <c r="J649" s="266"/>
      <c r="K649" s="811"/>
      <c r="L649" s="811"/>
      <c r="M649" s="266"/>
      <c r="N649" s="266"/>
      <c r="O649" s="266"/>
      <c r="P649" s="266"/>
      <c r="Q649" s="266"/>
      <c r="R649" s="266"/>
      <c r="S649" s="266"/>
      <c r="T649" s="266"/>
      <c r="U649" s="266"/>
      <c r="V649" s="266"/>
      <c r="W649" s="266"/>
      <c r="X649" s="266"/>
    </row>
    <row r="650" spans="1:24" s="251" customFormat="1" ht="12" hidden="1" x14ac:dyDescent="0.2">
      <c r="A650" s="266"/>
      <c r="B650" s="266"/>
      <c r="C650" s="266"/>
      <c r="D650" s="266"/>
      <c r="E650" s="266"/>
      <c r="F650" s="1363"/>
      <c r="G650" s="266"/>
      <c r="H650" s="266"/>
      <c r="I650" s="266"/>
      <c r="J650" s="266"/>
      <c r="K650" s="811"/>
      <c r="L650" s="811"/>
      <c r="M650" s="266"/>
      <c r="N650" s="266"/>
      <c r="O650" s="266"/>
      <c r="P650" s="266"/>
      <c r="Q650" s="266"/>
      <c r="R650" s="266"/>
      <c r="S650" s="266"/>
      <c r="T650" s="266"/>
      <c r="U650" s="266"/>
      <c r="V650" s="266"/>
      <c r="W650" s="266"/>
      <c r="X650" s="266"/>
    </row>
    <row r="651" spans="1:24" s="1359" customFormat="1" ht="28.35" hidden="1" customHeight="1" x14ac:dyDescent="0.2">
      <c r="A651" s="1362" t="s">
        <v>22584</v>
      </c>
      <c r="B651" s="1361">
        <v>2020</v>
      </c>
      <c r="C651" s="1361" t="s">
        <v>22582</v>
      </c>
      <c r="D651" s="1361" t="s">
        <v>22581</v>
      </c>
      <c r="F651" s="1360"/>
    </row>
    <row r="652" spans="1:24" hidden="1" x14ac:dyDescent="0.2">
      <c r="A652" s="1358" t="s">
        <v>22580</v>
      </c>
      <c r="B652" s="1357"/>
      <c r="C652" s="1357"/>
      <c r="D652" s="1357"/>
    </row>
    <row r="653" spans="1:24" hidden="1" x14ac:dyDescent="0.2">
      <c r="A653" s="1358" t="s">
        <v>22579</v>
      </c>
      <c r="B653" s="1357"/>
      <c r="C653" s="1357"/>
      <c r="D653" s="1357"/>
    </row>
    <row r="654" spans="1:24" hidden="1" x14ac:dyDescent="0.2">
      <c r="A654" s="1358" t="s">
        <v>22578</v>
      </c>
      <c r="B654" s="1357"/>
      <c r="C654" s="1357"/>
      <c r="D654" s="1357"/>
    </row>
    <row r="655" spans="1:24" s="1353" customFormat="1" ht="28.35" hidden="1" customHeight="1" x14ac:dyDescent="0.2">
      <c r="A655" s="1356" t="s">
        <v>22577</v>
      </c>
      <c r="B655" s="1355">
        <f>SUM(B652:B654)</f>
        <v>0</v>
      </c>
      <c r="C655" s="1355">
        <f>SUM(C652:C654)</f>
        <v>0</v>
      </c>
      <c r="D655" s="1355">
        <f>SUM(D652:D654)</f>
        <v>0</v>
      </c>
      <c r="F655" s="1354"/>
    </row>
    <row r="656" spans="1:24" s="251" customFormat="1" ht="12" hidden="1" x14ac:dyDescent="0.2">
      <c r="A656" s="266"/>
      <c r="B656" s="266"/>
      <c r="C656" s="266"/>
      <c r="D656" s="266"/>
      <c r="E656" s="266"/>
      <c r="F656" s="1363"/>
      <c r="G656" s="266"/>
      <c r="H656" s="266"/>
      <c r="I656" s="266"/>
      <c r="J656" s="266"/>
      <c r="K656" s="811"/>
      <c r="L656" s="811"/>
      <c r="M656" s="266"/>
      <c r="N656" s="266"/>
      <c r="O656" s="266"/>
      <c r="P656" s="266"/>
      <c r="Q656" s="266"/>
      <c r="R656" s="266"/>
      <c r="S656" s="266"/>
      <c r="T656" s="266"/>
      <c r="U656" s="266"/>
      <c r="V656" s="266"/>
      <c r="W656" s="266"/>
      <c r="X656" s="266"/>
    </row>
    <row r="657" spans="1:24" s="251" customFormat="1" ht="12" hidden="1" x14ac:dyDescent="0.2">
      <c r="A657" s="266"/>
      <c r="B657" s="266"/>
      <c r="C657" s="266"/>
      <c r="D657" s="266"/>
      <c r="E657" s="266"/>
      <c r="F657" s="1363"/>
      <c r="G657" s="266"/>
      <c r="H657" s="266"/>
      <c r="I657" s="266"/>
      <c r="J657" s="266"/>
      <c r="K657" s="811"/>
      <c r="L657" s="811"/>
      <c r="M657" s="266"/>
      <c r="N657" s="266"/>
      <c r="O657" s="266"/>
      <c r="P657" s="266"/>
      <c r="Q657" s="266"/>
      <c r="R657" s="266"/>
      <c r="S657" s="266"/>
      <c r="T657" s="266"/>
      <c r="U657" s="266"/>
      <c r="V657" s="266"/>
      <c r="W657" s="266"/>
      <c r="X657" s="266"/>
    </row>
    <row r="658" spans="1:24" s="1359" customFormat="1" ht="28.35" hidden="1" customHeight="1" x14ac:dyDescent="0.2">
      <c r="A658" s="1362" t="s">
        <v>22583</v>
      </c>
      <c r="B658" s="1361">
        <v>2020</v>
      </c>
      <c r="C658" s="1361" t="s">
        <v>22582</v>
      </c>
      <c r="D658" s="1361" t="s">
        <v>22581</v>
      </c>
      <c r="F658" s="1360"/>
    </row>
    <row r="659" spans="1:24" hidden="1" x14ac:dyDescent="0.2">
      <c r="A659" s="1358" t="s">
        <v>22580</v>
      </c>
      <c r="B659" s="1357"/>
      <c r="C659" s="1357"/>
      <c r="D659" s="1357"/>
    </row>
    <row r="660" spans="1:24" hidden="1" x14ac:dyDescent="0.2">
      <c r="A660" s="1358" t="s">
        <v>22579</v>
      </c>
      <c r="B660" s="1357"/>
      <c r="C660" s="1357"/>
      <c r="D660" s="1357"/>
    </row>
    <row r="661" spans="1:24" hidden="1" x14ac:dyDescent="0.2">
      <c r="A661" s="1358" t="s">
        <v>22578</v>
      </c>
      <c r="B661" s="1357"/>
      <c r="C661" s="1357"/>
      <c r="D661" s="1357"/>
    </row>
    <row r="662" spans="1:24" s="1353" customFormat="1" ht="28.35" hidden="1" customHeight="1" x14ac:dyDescent="0.2">
      <c r="A662" s="1356" t="s">
        <v>22577</v>
      </c>
      <c r="B662" s="1355">
        <f>SUM(B659:B661)</f>
        <v>0</v>
      </c>
      <c r="C662" s="1355">
        <f>SUM(C659:C661)</f>
        <v>0</v>
      </c>
      <c r="D662" s="1355">
        <f>SUM(D659:D661)</f>
        <v>0</v>
      </c>
      <c r="F662" s="1354"/>
    </row>
    <row r="663" spans="1:24" hidden="1" x14ac:dyDescent="0.2">
      <c r="A663" s="1352" t="s">
        <v>22576</v>
      </c>
    </row>
    <row r="664" spans="1:24" hidden="1" x14ac:dyDescent="0.2">
      <c r="A664" s="1351" t="s">
        <v>22575</v>
      </c>
    </row>
    <row r="667" spans="1:24" s="251" customFormat="1" ht="12" x14ac:dyDescent="0.2">
      <c r="A667" s="251" t="s">
        <v>22593</v>
      </c>
      <c r="F667" s="1369"/>
      <c r="K667" s="310"/>
      <c r="L667" s="310"/>
    </row>
    <row r="668" spans="1:24" s="251" customFormat="1" ht="12" x14ac:dyDescent="0.2">
      <c r="A668" s="251" t="s">
        <v>22592</v>
      </c>
      <c r="F668" s="1369"/>
      <c r="K668" s="310"/>
      <c r="L668" s="310"/>
    </row>
    <row r="669" spans="1:24" s="251" customFormat="1" ht="12" x14ac:dyDescent="0.2">
      <c r="F669" s="1369"/>
      <c r="K669" s="310"/>
      <c r="L669" s="310"/>
    </row>
    <row r="670" spans="1:24" s="251" customFormat="1" ht="12" x14ac:dyDescent="0.2">
      <c r="F670" s="1369"/>
      <c r="K670" s="310"/>
      <c r="L670" s="310"/>
    </row>
    <row r="671" spans="1:24" s="251" customFormat="1" ht="12" x14ac:dyDescent="0.2">
      <c r="F671" s="1369"/>
      <c r="K671" s="310"/>
      <c r="L671" s="310"/>
    </row>
    <row r="672" spans="1:24" s="251" customFormat="1" ht="12" x14ac:dyDescent="0.2">
      <c r="A672" s="1718" t="s">
        <v>22591</v>
      </c>
      <c r="B672" s="1718"/>
      <c r="C672" s="1718"/>
      <c r="D672" s="1718"/>
      <c r="E672" s="1371"/>
      <c r="F672" s="1370"/>
      <c r="G672" s="1371"/>
      <c r="H672" s="1371"/>
      <c r="I672" s="1371"/>
      <c r="J672" s="1371"/>
      <c r="K672" s="310"/>
      <c r="L672" s="310"/>
    </row>
    <row r="673" spans="1:24" s="251" customFormat="1" ht="12" x14ac:dyDescent="0.2">
      <c r="A673" s="1718" t="s">
        <v>2089</v>
      </c>
      <c r="B673" s="1718"/>
      <c r="C673" s="1718"/>
      <c r="D673" s="1718"/>
      <c r="E673" s="1371"/>
      <c r="F673" s="1370"/>
      <c r="G673" s="1371"/>
      <c r="H673" s="1371"/>
      <c r="I673" s="1371"/>
      <c r="J673" s="1371"/>
      <c r="K673" s="310"/>
      <c r="L673" s="310"/>
    </row>
    <row r="674" spans="1:24" s="251" customFormat="1" ht="12" x14ac:dyDescent="0.2">
      <c r="A674" s="1718" t="s">
        <v>22590</v>
      </c>
      <c r="B674" s="1718"/>
      <c r="C674" s="1718"/>
      <c r="D674" s="1718"/>
      <c r="E674" s="1371"/>
      <c r="F674" s="1369"/>
      <c r="G674" s="1371"/>
      <c r="H674" s="1371"/>
      <c r="I674" s="1371"/>
      <c r="J674" s="1371"/>
      <c r="K674" s="310"/>
      <c r="L674" s="310"/>
    </row>
    <row r="675" spans="1:24" s="251" customFormat="1" ht="12" x14ac:dyDescent="0.2">
      <c r="A675" s="1718" t="s">
        <v>22589</v>
      </c>
      <c r="B675" s="1718"/>
      <c r="C675" s="1718"/>
      <c r="D675" s="1718"/>
      <c r="E675" s="1371"/>
      <c r="F675" s="1370"/>
      <c r="G675" s="1371"/>
      <c r="H675" s="1371"/>
      <c r="I675" s="1371"/>
      <c r="J675" s="1371"/>
      <c r="K675" s="310"/>
      <c r="L675" s="310"/>
    </row>
    <row r="676" spans="1:24" s="251" customFormat="1" ht="12" x14ac:dyDescent="0.2">
      <c r="F676" s="1370"/>
      <c r="K676" s="310"/>
      <c r="L676" s="310"/>
    </row>
    <row r="677" spans="1:24" s="251" customFormat="1" ht="12" x14ac:dyDescent="0.2">
      <c r="F677" s="1369"/>
      <c r="K677" s="310"/>
      <c r="L677" s="310"/>
    </row>
    <row r="678" spans="1:24" s="251" customFormat="1" ht="12" x14ac:dyDescent="0.2">
      <c r="F678" s="1369"/>
      <c r="K678" s="310"/>
      <c r="L678" s="310"/>
    </row>
    <row r="679" spans="1:24" s="1366" customFormat="1" ht="23.25" customHeight="1" x14ac:dyDescent="0.2">
      <c r="A679" s="1365" t="s">
        <v>22588</v>
      </c>
      <c r="B679" s="1721" t="s">
        <v>22601</v>
      </c>
      <c r="C679" s="1721"/>
      <c r="D679" s="1721"/>
      <c r="F679" s="1368"/>
      <c r="K679" s="1367"/>
      <c r="L679" s="1367"/>
    </row>
    <row r="680" spans="1:24" s="251" customFormat="1" ht="12" x14ac:dyDescent="0.2">
      <c r="A680" s="266" t="s">
        <v>22587</v>
      </c>
      <c r="B680" s="1724" t="s">
        <v>22594</v>
      </c>
      <c r="C680" s="1724"/>
      <c r="D680" s="1724"/>
      <c r="E680" s="266"/>
      <c r="F680" s="1363"/>
      <c r="G680" s="266"/>
      <c r="H680" s="266"/>
      <c r="I680" s="266"/>
      <c r="J680" s="266"/>
      <c r="K680" s="811"/>
      <c r="L680" s="811"/>
      <c r="M680" s="266"/>
      <c r="N680" s="266"/>
      <c r="O680" s="266"/>
      <c r="P680" s="266"/>
      <c r="Q680" s="266"/>
      <c r="R680" s="266"/>
      <c r="S680" s="266"/>
      <c r="T680" s="266"/>
      <c r="U680" s="266"/>
      <c r="V680" s="266"/>
      <c r="W680" s="266"/>
      <c r="X680" s="266"/>
    </row>
    <row r="681" spans="1:24" s="1359" customFormat="1" ht="28.35" customHeight="1" x14ac:dyDescent="0.2">
      <c r="A681" s="1362" t="s">
        <v>22585</v>
      </c>
      <c r="B681" s="1361">
        <v>2020</v>
      </c>
      <c r="C681" s="1361">
        <v>2021</v>
      </c>
      <c r="D681" s="1361">
        <v>2022</v>
      </c>
      <c r="F681" s="1360"/>
    </row>
    <row r="682" spans="1:24" x14ac:dyDescent="0.2">
      <c r="A682" s="1358" t="s">
        <v>22580</v>
      </c>
      <c r="B682" s="1357">
        <v>493810553</v>
      </c>
      <c r="C682" s="1357">
        <v>485363611</v>
      </c>
      <c r="D682" s="1357">
        <v>410504222</v>
      </c>
    </row>
    <row r="683" spans="1:24" x14ac:dyDescent="0.2">
      <c r="A683" s="1358" t="s">
        <v>22579</v>
      </c>
      <c r="B683" s="1357">
        <v>1506263217</v>
      </c>
      <c r="C683" s="1357">
        <v>1555258085</v>
      </c>
      <c r="D683" s="1357">
        <v>1576894829</v>
      </c>
    </row>
    <row r="684" spans="1:24" x14ac:dyDescent="0.2">
      <c r="A684" s="1358" t="s">
        <v>22578</v>
      </c>
      <c r="B684" s="1357">
        <v>40114778</v>
      </c>
      <c r="C684" s="1357">
        <v>42600000</v>
      </c>
      <c r="D684" s="1357">
        <v>42112928</v>
      </c>
    </row>
    <row r="685" spans="1:24" s="1353" customFormat="1" ht="28.35" customHeight="1" x14ac:dyDescent="0.2">
      <c r="A685" s="1356" t="s">
        <v>22577</v>
      </c>
      <c r="B685" s="1355">
        <f>SUM(B682:B684)</f>
        <v>2040188548</v>
      </c>
      <c r="C685" s="1355">
        <f>SUM(C682:C684)</f>
        <v>2083221696</v>
      </c>
      <c r="D685" s="1355">
        <f>SUM(D682:D684)</f>
        <v>2029511979</v>
      </c>
      <c r="F685" s="1354"/>
    </row>
    <row r="686" spans="1:24" s="251" customFormat="1" ht="12" x14ac:dyDescent="0.2">
      <c r="A686" s="266"/>
      <c r="B686" s="266"/>
      <c r="C686" s="266"/>
      <c r="D686" s="266"/>
      <c r="E686" s="266"/>
      <c r="F686" s="1363"/>
      <c r="G686" s="266"/>
      <c r="H686" s="266"/>
      <c r="I686" s="266"/>
      <c r="J686" s="266"/>
      <c r="K686" s="811"/>
      <c r="L686" s="811"/>
      <c r="M686" s="266"/>
      <c r="N686" s="266"/>
      <c r="O686" s="266"/>
      <c r="P686" s="266"/>
      <c r="Q686" s="266"/>
      <c r="R686" s="266"/>
      <c r="S686" s="266"/>
      <c r="T686" s="266"/>
      <c r="U686" s="266"/>
      <c r="V686" s="266"/>
      <c r="W686" s="266"/>
      <c r="X686" s="266"/>
    </row>
    <row r="687" spans="1:24" s="251" customFormat="1" ht="12" x14ac:dyDescent="0.2">
      <c r="A687" s="266"/>
      <c r="B687" s="266"/>
      <c r="C687" s="266"/>
      <c r="D687" s="266"/>
      <c r="E687" s="266"/>
      <c r="F687" s="1363"/>
      <c r="G687" s="266"/>
      <c r="H687" s="266"/>
      <c r="I687" s="266"/>
      <c r="J687" s="266"/>
      <c r="K687" s="811"/>
      <c r="L687" s="811"/>
      <c r="M687" s="266"/>
      <c r="N687" s="266"/>
      <c r="O687" s="266"/>
      <c r="P687" s="266"/>
      <c r="Q687" s="266"/>
      <c r="R687" s="266"/>
      <c r="S687" s="266"/>
      <c r="T687" s="266"/>
      <c r="U687" s="266"/>
      <c r="V687" s="266"/>
      <c r="W687" s="266"/>
      <c r="X687" s="266"/>
    </row>
    <row r="688" spans="1:24" s="1359" customFormat="1" ht="28.35" customHeight="1" x14ac:dyDescent="0.2">
      <c r="A688" s="1362" t="s">
        <v>22584</v>
      </c>
      <c r="B688" s="1361">
        <v>2020</v>
      </c>
      <c r="C688" s="1361" t="s">
        <v>22582</v>
      </c>
      <c r="D688" s="1361" t="s">
        <v>22581</v>
      </c>
      <c r="F688" s="1360"/>
    </row>
    <row r="689" spans="1:24" x14ac:dyDescent="0.2">
      <c r="A689" s="1358" t="s">
        <v>22580</v>
      </c>
      <c r="B689" s="1357">
        <v>463584840</v>
      </c>
      <c r="C689" s="1357">
        <v>490465549</v>
      </c>
      <c r="D689" s="1357">
        <v>410504222</v>
      </c>
    </row>
    <row r="690" spans="1:24" x14ac:dyDescent="0.2">
      <c r="A690" s="1358" t="s">
        <v>22579</v>
      </c>
      <c r="B690" s="1357">
        <v>1547849145</v>
      </c>
      <c r="C690" s="1357">
        <v>1672795530</v>
      </c>
      <c r="D690" s="1357">
        <v>1576894829</v>
      </c>
    </row>
    <row r="691" spans="1:24" x14ac:dyDescent="0.2">
      <c r="A691" s="1358" t="s">
        <v>22578</v>
      </c>
      <c r="B691" s="1357">
        <v>48678633</v>
      </c>
      <c r="C691" s="1357">
        <v>46950400</v>
      </c>
      <c r="D691" s="1357">
        <v>42112928</v>
      </c>
    </row>
    <row r="692" spans="1:24" s="1353" customFormat="1" ht="28.35" customHeight="1" x14ac:dyDescent="0.2">
      <c r="A692" s="1356" t="s">
        <v>22577</v>
      </c>
      <c r="B692" s="1355">
        <f>SUM(B689:B691)</f>
        <v>2060112618</v>
      </c>
      <c r="C692" s="1355">
        <f>SUM(C689:C691)</f>
        <v>2210211479</v>
      </c>
      <c r="D692" s="1355">
        <f>SUM(D689:D691)</f>
        <v>2029511979</v>
      </c>
      <c r="F692" s="1354"/>
    </row>
    <row r="693" spans="1:24" s="251" customFormat="1" ht="12" x14ac:dyDescent="0.2">
      <c r="A693" s="266"/>
      <c r="B693" s="266"/>
      <c r="C693" s="266"/>
      <c r="D693" s="266"/>
      <c r="E693" s="266"/>
      <c r="F693" s="1363"/>
      <c r="G693" s="266"/>
      <c r="H693" s="266"/>
      <c r="I693" s="266"/>
      <c r="J693" s="266"/>
      <c r="K693" s="811"/>
      <c r="L693" s="811"/>
      <c r="M693" s="266"/>
      <c r="N693" s="266"/>
      <c r="O693" s="266"/>
      <c r="P693" s="266"/>
      <c r="Q693" s="266"/>
      <c r="R693" s="266"/>
      <c r="S693" s="266"/>
      <c r="T693" s="266"/>
      <c r="U693" s="266"/>
      <c r="V693" s="266"/>
      <c r="W693" s="266"/>
      <c r="X693" s="266"/>
    </row>
    <row r="694" spans="1:24" s="251" customFormat="1" ht="12" x14ac:dyDescent="0.2">
      <c r="A694" s="266"/>
      <c r="B694" s="266"/>
      <c r="C694" s="266"/>
      <c r="D694" s="266"/>
      <c r="E694" s="266"/>
      <c r="F694" s="1363"/>
      <c r="G694" s="266"/>
      <c r="H694" s="266"/>
      <c r="I694" s="266"/>
      <c r="J694" s="266"/>
      <c r="K694" s="811"/>
      <c r="L694" s="811"/>
      <c r="M694" s="266"/>
      <c r="N694" s="266"/>
      <c r="O694" s="266"/>
      <c r="P694" s="266"/>
      <c r="Q694" s="266"/>
      <c r="R694" s="266"/>
      <c r="S694" s="266"/>
      <c r="T694" s="266"/>
      <c r="U694" s="266"/>
      <c r="V694" s="266"/>
      <c r="W694" s="266"/>
      <c r="X694" s="266"/>
    </row>
    <row r="695" spans="1:24" s="1359" customFormat="1" ht="28.35" customHeight="1" x14ac:dyDescent="0.2">
      <c r="A695" s="1362" t="s">
        <v>22583</v>
      </c>
      <c r="B695" s="1361">
        <v>2020</v>
      </c>
      <c r="C695" s="1361" t="s">
        <v>22582</v>
      </c>
      <c r="D695" s="1361" t="s">
        <v>22581</v>
      </c>
      <c r="F695" s="1360"/>
    </row>
    <row r="696" spans="1:24" x14ac:dyDescent="0.2">
      <c r="A696" s="1358" t="s">
        <v>22580</v>
      </c>
      <c r="B696" s="1357">
        <v>400877359.95000046</v>
      </c>
      <c r="C696" s="1357">
        <v>423540000</v>
      </c>
      <c r="D696" s="1357">
        <v>410504222</v>
      </c>
    </row>
    <row r="697" spans="1:24" x14ac:dyDescent="0.2">
      <c r="A697" s="1358" t="s">
        <v>22579</v>
      </c>
      <c r="B697" s="1357">
        <v>1387359242.5799983</v>
      </c>
      <c r="C697" s="1357">
        <v>1572197308</v>
      </c>
      <c r="D697" s="1357">
        <v>1576894829</v>
      </c>
    </row>
    <row r="698" spans="1:24" x14ac:dyDescent="0.2">
      <c r="A698" s="1358" t="s">
        <v>22578</v>
      </c>
      <c r="B698" s="1357">
        <v>40942578.019999988</v>
      </c>
      <c r="C698" s="1357">
        <v>40400000</v>
      </c>
      <c r="D698" s="1357">
        <v>42112928</v>
      </c>
    </row>
    <row r="699" spans="1:24" s="1353" customFormat="1" ht="28.35" customHeight="1" x14ac:dyDescent="0.2">
      <c r="A699" s="1356" t="s">
        <v>22577</v>
      </c>
      <c r="B699" s="1355">
        <f>SUM(B696:B698)</f>
        <v>1829179180.5499988</v>
      </c>
      <c r="C699" s="1355">
        <f>SUM(C696:C698)</f>
        <v>2036137308</v>
      </c>
      <c r="D699" s="1355">
        <f>SUM(D696:D698)</f>
        <v>2029511979</v>
      </c>
      <c r="F699" s="1354"/>
    </row>
    <row r="700" spans="1:24" x14ac:dyDescent="0.2">
      <c r="A700" s="1352" t="s">
        <v>22576</v>
      </c>
    </row>
    <row r="701" spans="1:24" x14ac:dyDescent="0.2">
      <c r="A701" s="1351" t="s">
        <v>22575</v>
      </c>
    </row>
    <row r="704" spans="1:24" s="251" customFormat="1" ht="12" x14ac:dyDescent="0.2">
      <c r="A704" s="251" t="s">
        <v>22593</v>
      </c>
      <c r="F704" s="1369"/>
      <c r="K704" s="310"/>
      <c r="L704" s="310"/>
    </row>
    <row r="705" spans="1:24" s="251" customFormat="1" ht="12" x14ac:dyDescent="0.2">
      <c r="A705" s="251" t="s">
        <v>22592</v>
      </c>
      <c r="F705" s="1369"/>
      <c r="K705" s="310"/>
      <c r="L705" s="310"/>
    </row>
    <row r="706" spans="1:24" s="251" customFormat="1" ht="12" x14ac:dyDescent="0.2">
      <c r="F706" s="1369"/>
      <c r="K706" s="310"/>
      <c r="L706" s="310"/>
    </row>
    <row r="707" spans="1:24" s="251" customFormat="1" ht="12" x14ac:dyDescent="0.2">
      <c r="F707" s="1369"/>
      <c r="K707" s="310"/>
      <c r="L707" s="310"/>
    </row>
    <row r="708" spans="1:24" s="251" customFormat="1" ht="12" x14ac:dyDescent="0.2">
      <c r="F708" s="1369"/>
      <c r="K708" s="310"/>
      <c r="L708" s="310"/>
    </row>
    <row r="709" spans="1:24" s="251" customFormat="1" ht="12" x14ac:dyDescent="0.2">
      <c r="A709" s="1718" t="s">
        <v>22591</v>
      </c>
      <c r="B709" s="1718"/>
      <c r="C709" s="1718"/>
      <c r="D709" s="1718"/>
      <c r="E709" s="1371"/>
      <c r="F709" s="1370"/>
      <c r="G709" s="1371"/>
      <c r="H709" s="1371"/>
      <c r="I709" s="1371"/>
      <c r="J709" s="1371"/>
      <c r="K709" s="310"/>
      <c r="L709" s="310"/>
    </row>
    <row r="710" spans="1:24" s="251" customFormat="1" ht="12" x14ac:dyDescent="0.2">
      <c r="A710" s="1718" t="s">
        <v>2089</v>
      </c>
      <c r="B710" s="1718"/>
      <c r="C710" s="1718"/>
      <c r="D710" s="1718"/>
      <c r="E710" s="1371"/>
      <c r="F710" s="1370"/>
      <c r="G710" s="1371"/>
      <c r="H710" s="1371"/>
      <c r="I710" s="1371"/>
      <c r="J710" s="1371"/>
      <c r="K710" s="310"/>
      <c r="L710" s="310"/>
    </row>
    <row r="711" spans="1:24" s="251" customFormat="1" ht="12" x14ac:dyDescent="0.2">
      <c r="A711" s="1718" t="s">
        <v>22590</v>
      </c>
      <c r="B711" s="1718"/>
      <c r="C711" s="1718"/>
      <c r="D711" s="1718"/>
      <c r="E711" s="1371"/>
      <c r="F711" s="1369"/>
      <c r="G711" s="1371"/>
      <c r="H711" s="1371"/>
      <c r="I711" s="1371"/>
      <c r="J711" s="1371"/>
      <c r="K711" s="310"/>
      <c r="L711" s="310"/>
    </row>
    <row r="712" spans="1:24" s="251" customFormat="1" ht="12" x14ac:dyDescent="0.2">
      <c r="A712" s="1718" t="s">
        <v>22589</v>
      </c>
      <c r="B712" s="1718"/>
      <c r="C712" s="1718"/>
      <c r="D712" s="1718"/>
      <c r="E712" s="1371"/>
      <c r="F712" s="1370"/>
      <c r="G712" s="1371"/>
      <c r="H712" s="1371"/>
      <c r="I712" s="1371"/>
      <c r="J712" s="1371"/>
      <c r="K712" s="310"/>
      <c r="L712" s="310"/>
    </row>
    <row r="713" spans="1:24" s="251" customFormat="1" ht="12" x14ac:dyDescent="0.2">
      <c r="F713" s="1370"/>
      <c r="K713" s="310"/>
      <c r="L713" s="310"/>
    </row>
    <row r="714" spans="1:24" s="251" customFormat="1" ht="12" x14ac:dyDescent="0.2">
      <c r="F714" s="1369"/>
      <c r="K714" s="310"/>
      <c r="L714" s="310"/>
    </row>
    <row r="715" spans="1:24" s="251" customFormat="1" ht="12" x14ac:dyDescent="0.2">
      <c r="F715" s="1369"/>
      <c r="K715" s="310"/>
      <c r="L715" s="310"/>
    </row>
    <row r="716" spans="1:24" s="1366" customFormat="1" ht="24.75" customHeight="1" x14ac:dyDescent="0.2">
      <c r="A716" s="1365" t="s">
        <v>22588</v>
      </c>
      <c r="B716" s="1720" t="s">
        <v>22601</v>
      </c>
      <c r="C716" s="1720"/>
      <c r="D716" s="1720"/>
      <c r="F716" s="1368"/>
      <c r="K716" s="1367"/>
      <c r="L716" s="1367"/>
    </row>
    <row r="717" spans="1:24" s="251" customFormat="1" ht="28.5" customHeight="1" x14ac:dyDescent="0.2">
      <c r="A717" s="266" t="s">
        <v>22587</v>
      </c>
      <c r="B717" s="1719" t="s">
        <v>22586</v>
      </c>
      <c r="C717" s="1719"/>
      <c r="D717" s="1719"/>
      <c r="E717" s="266"/>
      <c r="F717" s="1363"/>
      <c r="G717" s="266"/>
      <c r="H717" s="266"/>
      <c r="I717" s="266"/>
      <c r="J717" s="266"/>
      <c r="K717" s="811"/>
      <c r="L717" s="811"/>
      <c r="M717" s="266"/>
      <c r="N717" s="266"/>
      <c r="O717" s="266"/>
      <c r="P717" s="266"/>
      <c r="Q717" s="266"/>
      <c r="R717" s="266"/>
      <c r="S717" s="266"/>
      <c r="T717" s="266"/>
      <c r="U717" s="266"/>
      <c r="V717" s="266"/>
      <c r="W717" s="266"/>
      <c r="X717" s="266"/>
    </row>
    <row r="718" spans="1:24" s="1359" customFormat="1" ht="28.35" customHeight="1" x14ac:dyDescent="0.2">
      <c r="A718" s="1362" t="s">
        <v>22585</v>
      </c>
      <c r="B718" s="1361">
        <v>2020</v>
      </c>
      <c r="C718" s="1361">
        <v>2021</v>
      </c>
      <c r="D718" s="1361">
        <v>2022</v>
      </c>
      <c r="F718" s="1360"/>
    </row>
    <row r="719" spans="1:24" x14ac:dyDescent="0.2">
      <c r="A719" s="1358" t="s">
        <v>22580</v>
      </c>
      <c r="B719" s="1357"/>
      <c r="C719" s="1357"/>
      <c r="D719" s="1357"/>
    </row>
    <row r="720" spans="1:24" x14ac:dyDescent="0.2">
      <c r="A720" s="1358" t="s">
        <v>22579</v>
      </c>
      <c r="B720" s="1357">
        <v>5943624</v>
      </c>
      <c r="C720" s="1357">
        <v>14146446</v>
      </c>
      <c r="D720" s="1357">
        <v>29748793</v>
      </c>
    </row>
    <row r="721" spans="1:24" x14ac:dyDescent="0.2">
      <c r="A721" s="1358" t="s">
        <v>22578</v>
      </c>
      <c r="B721" s="1357"/>
      <c r="C721" s="1357"/>
      <c r="D721" s="1357"/>
    </row>
    <row r="722" spans="1:24" s="1353" customFormat="1" ht="28.35" customHeight="1" x14ac:dyDescent="0.2">
      <c r="A722" s="1356" t="s">
        <v>22577</v>
      </c>
      <c r="B722" s="1355">
        <f>SUM(B719:B721)</f>
        <v>5943624</v>
      </c>
      <c r="C722" s="1355">
        <f>SUM(C719:C721)</f>
        <v>14146446</v>
      </c>
      <c r="D722" s="1355">
        <f>SUM(D719:D721)</f>
        <v>29748793</v>
      </c>
      <c r="F722" s="1354"/>
    </row>
    <row r="723" spans="1:24" s="251" customFormat="1" ht="12" x14ac:dyDescent="0.2">
      <c r="A723" s="266"/>
      <c r="B723" s="266"/>
      <c r="C723" s="266"/>
      <c r="D723" s="266"/>
      <c r="E723" s="266"/>
      <c r="F723" s="1363"/>
      <c r="G723" s="266"/>
      <c r="H723" s="266"/>
      <c r="I723" s="266"/>
      <c r="J723" s="266"/>
      <c r="K723" s="811"/>
      <c r="L723" s="811"/>
      <c r="M723" s="266"/>
      <c r="N723" s="266"/>
      <c r="O723" s="266"/>
      <c r="P723" s="266"/>
      <c r="Q723" s="266"/>
      <c r="R723" s="266"/>
      <c r="S723" s="266"/>
      <c r="T723" s="266"/>
      <c r="U723" s="266"/>
      <c r="V723" s="266"/>
      <c r="W723" s="266"/>
      <c r="X723" s="266"/>
    </row>
    <row r="724" spans="1:24" s="251" customFormat="1" ht="12" x14ac:dyDescent="0.2">
      <c r="A724" s="266"/>
      <c r="B724" s="266"/>
      <c r="C724" s="266"/>
      <c r="D724" s="266"/>
      <c r="E724" s="266"/>
      <c r="F724" s="1363"/>
      <c r="G724" s="266"/>
      <c r="H724" s="266"/>
      <c r="I724" s="266"/>
      <c r="J724" s="266"/>
      <c r="K724" s="811"/>
      <c r="L724" s="811"/>
      <c r="M724" s="266"/>
      <c r="N724" s="266"/>
      <c r="O724" s="266"/>
      <c r="P724" s="266"/>
      <c r="Q724" s="266"/>
      <c r="R724" s="266"/>
      <c r="S724" s="266"/>
      <c r="T724" s="266"/>
      <c r="U724" s="266"/>
      <c r="V724" s="266"/>
      <c r="W724" s="266"/>
      <c r="X724" s="266"/>
    </row>
    <row r="725" spans="1:24" s="1359" customFormat="1" ht="28.35" customHeight="1" x14ac:dyDescent="0.2">
      <c r="A725" s="1362" t="s">
        <v>22584</v>
      </c>
      <c r="B725" s="1361">
        <v>2020</v>
      </c>
      <c r="C725" s="1361" t="s">
        <v>22582</v>
      </c>
      <c r="D725" s="1361" t="s">
        <v>22581</v>
      </c>
      <c r="F725" s="1360"/>
    </row>
    <row r="726" spans="1:24" x14ac:dyDescent="0.2">
      <c r="A726" s="1358" t="s">
        <v>22580</v>
      </c>
      <c r="B726" s="1357"/>
      <c r="C726" s="1357"/>
      <c r="D726" s="1357"/>
    </row>
    <row r="727" spans="1:24" x14ac:dyDescent="0.2">
      <c r="A727" s="1358" t="s">
        <v>22579</v>
      </c>
      <c r="B727" s="1357">
        <v>7372008</v>
      </c>
      <c r="C727" s="1357">
        <v>15207090</v>
      </c>
      <c r="D727" s="1357">
        <v>29748793</v>
      </c>
    </row>
    <row r="728" spans="1:24" x14ac:dyDescent="0.2">
      <c r="A728" s="1358" t="s">
        <v>22578</v>
      </c>
      <c r="B728" s="1357"/>
      <c r="C728" s="1357"/>
      <c r="D728" s="1357"/>
    </row>
    <row r="729" spans="1:24" s="1353" customFormat="1" ht="28.35" customHeight="1" x14ac:dyDescent="0.2">
      <c r="A729" s="1356" t="s">
        <v>22577</v>
      </c>
      <c r="B729" s="1355">
        <f>SUM(B726:B728)</f>
        <v>7372008</v>
      </c>
      <c r="C729" s="1355">
        <f>SUM(C726:C728)</f>
        <v>15207090</v>
      </c>
      <c r="D729" s="1355">
        <f>SUM(D726:D728)</f>
        <v>29748793</v>
      </c>
      <c r="F729" s="1354"/>
    </row>
    <row r="730" spans="1:24" s="251" customFormat="1" ht="12" x14ac:dyDescent="0.2">
      <c r="A730" s="266"/>
      <c r="B730" s="266"/>
      <c r="C730" s="266"/>
      <c r="D730" s="266"/>
      <c r="E730" s="266"/>
      <c r="F730" s="1363"/>
      <c r="G730" s="266"/>
      <c r="H730" s="266"/>
      <c r="I730" s="266"/>
      <c r="J730" s="266"/>
      <c r="K730" s="811"/>
      <c r="L730" s="811"/>
      <c r="M730" s="266"/>
      <c r="N730" s="266"/>
      <c r="O730" s="266"/>
      <c r="P730" s="266"/>
      <c r="Q730" s="266"/>
      <c r="R730" s="266"/>
      <c r="S730" s="266"/>
      <c r="T730" s="266"/>
      <c r="U730" s="266"/>
      <c r="V730" s="266"/>
      <c r="W730" s="266"/>
      <c r="X730" s="266"/>
    </row>
    <row r="731" spans="1:24" s="251" customFormat="1" ht="12" x14ac:dyDescent="0.2">
      <c r="A731" s="266"/>
      <c r="B731" s="266"/>
      <c r="C731" s="266"/>
      <c r="D731" s="266"/>
      <c r="E731" s="266"/>
      <c r="F731" s="1363"/>
      <c r="G731" s="266"/>
      <c r="H731" s="266"/>
      <c r="I731" s="266"/>
      <c r="J731" s="266"/>
      <c r="K731" s="811"/>
      <c r="L731" s="811"/>
      <c r="M731" s="266"/>
      <c r="N731" s="266"/>
      <c r="O731" s="266"/>
      <c r="P731" s="266"/>
      <c r="Q731" s="266"/>
      <c r="R731" s="266"/>
      <c r="S731" s="266"/>
      <c r="T731" s="266"/>
      <c r="U731" s="266"/>
      <c r="V731" s="266"/>
      <c r="W731" s="266"/>
      <c r="X731" s="266"/>
    </row>
    <row r="732" spans="1:24" s="1359" customFormat="1" ht="28.35" customHeight="1" x14ac:dyDescent="0.2">
      <c r="A732" s="1362" t="s">
        <v>22583</v>
      </c>
      <c r="B732" s="1361">
        <v>2020</v>
      </c>
      <c r="C732" s="1361" t="s">
        <v>22582</v>
      </c>
      <c r="D732" s="1361" t="s">
        <v>22581</v>
      </c>
      <c r="F732" s="1360"/>
    </row>
    <row r="733" spans="1:24" x14ac:dyDescent="0.2">
      <c r="A733" s="1358" t="s">
        <v>22580</v>
      </c>
      <c r="B733" s="1357"/>
      <c r="C733" s="1357"/>
      <c r="D733" s="1357"/>
    </row>
    <row r="734" spans="1:24" x14ac:dyDescent="0.2">
      <c r="A734" s="1358" t="s">
        <v>22579</v>
      </c>
      <c r="B734" s="1357">
        <v>6322698.6799999997</v>
      </c>
      <c r="C734" s="1357">
        <v>15207090</v>
      </c>
      <c r="D734" s="1357">
        <v>29748793</v>
      </c>
    </row>
    <row r="735" spans="1:24" x14ac:dyDescent="0.2">
      <c r="A735" s="1358" t="s">
        <v>22578</v>
      </c>
      <c r="B735" s="1357"/>
      <c r="C735" s="1357"/>
      <c r="D735" s="1357"/>
    </row>
    <row r="736" spans="1:24" s="1353" customFormat="1" ht="28.35" customHeight="1" x14ac:dyDescent="0.2">
      <c r="A736" s="1356" t="s">
        <v>22577</v>
      </c>
      <c r="B736" s="1355">
        <f>SUM(B733:B735)</f>
        <v>6322698.6799999997</v>
      </c>
      <c r="C736" s="1355">
        <f>SUM(C733:C735)</f>
        <v>15207090</v>
      </c>
      <c r="D736" s="1355">
        <f>SUM(D733:D735)</f>
        <v>29748793</v>
      </c>
      <c r="F736" s="1354"/>
    </row>
    <row r="737" spans="1:12" x14ac:dyDescent="0.2">
      <c r="A737" s="1352" t="s">
        <v>22576</v>
      </c>
    </row>
    <row r="738" spans="1:12" x14ac:dyDescent="0.2">
      <c r="A738" s="1351" t="s">
        <v>22575</v>
      </c>
    </row>
    <row r="741" spans="1:12" s="251" customFormat="1" ht="12" x14ac:dyDescent="0.2">
      <c r="A741" s="251" t="s">
        <v>22593</v>
      </c>
      <c r="F741" s="1369"/>
      <c r="K741" s="310"/>
      <c r="L741" s="310"/>
    </row>
    <row r="742" spans="1:12" s="251" customFormat="1" ht="12" x14ac:dyDescent="0.2">
      <c r="A742" s="251" t="s">
        <v>22592</v>
      </c>
      <c r="F742" s="1369"/>
      <c r="K742" s="310"/>
      <c r="L742" s="310"/>
    </row>
    <row r="743" spans="1:12" s="251" customFormat="1" ht="12" x14ac:dyDescent="0.2">
      <c r="F743" s="1369"/>
      <c r="K743" s="310"/>
      <c r="L743" s="310"/>
    </row>
    <row r="744" spans="1:12" s="251" customFormat="1" ht="12" x14ac:dyDescent="0.2">
      <c r="F744" s="1369"/>
      <c r="K744" s="310"/>
      <c r="L744" s="310"/>
    </row>
    <row r="745" spans="1:12" s="251" customFormat="1" ht="12" x14ac:dyDescent="0.2">
      <c r="F745" s="1369"/>
      <c r="K745" s="310"/>
      <c r="L745" s="310"/>
    </row>
    <row r="746" spans="1:12" s="251" customFormat="1" ht="12" x14ac:dyDescent="0.2">
      <c r="A746" s="1718" t="s">
        <v>22591</v>
      </c>
      <c r="B746" s="1718"/>
      <c r="C746" s="1718"/>
      <c r="D746" s="1718"/>
      <c r="E746" s="1371"/>
      <c r="F746" s="1370"/>
      <c r="G746" s="1371"/>
      <c r="H746" s="1371"/>
      <c r="I746" s="1371"/>
      <c r="J746" s="1371"/>
      <c r="K746" s="310"/>
      <c r="L746" s="310"/>
    </row>
    <row r="747" spans="1:12" s="251" customFormat="1" ht="12" x14ac:dyDescent="0.2">
      <c r="A747" s="1718" t="s">
        <v>2089</v>
      </c>
      <c r="B747" s="1718"/>
      <c r="C747" s="1718"/>
      <c r="D747" s="1718"/>
      <c r="E747" s="1371"/>
      <c r="F747" s="1370"/>
      <c r="G747" s="1371"/>
      <c r="H747" s="1371"/>
      <c r="I747" s="1371"/>
      <c r="J747" s="1371"/>
      <c r="K747" s="310"/>
      <c r="L747" s="310"/>
    </row>
    <row r="748" spans="1:12" s="251" customFormat="1" ht="12" x14ac:dyDescent="0.2">
      <c r="A748" s="1718" t="s">
        <v>22590</v>
      </c>
      <c r="B748" s="1718"/>
      <c r="C748" s="1718"/>
      <c r="D748" s="1718"/>
      <c r="E748" s="1371"/>
      <c r="F748" s="1369"/>
      <c r="G748" s="1371"/>
      <c r="H748" s="1371"/>
      <c r="I748" s="1371"/>
      <c r="J748" s="1371"/>
      <c r="K748" s="310"/>
      <c r="L748" s="310"/>
    </row>
    <row r="749" spans="1:12" s="251" customFormat="1" ht="12" x14ac:dyDescent="0.2">
      <c r="A749" s="1718" t="s">
        <v>22589</v>
      </c>
      <c r="B749" s="1718"/>
      <c r="C749" s="1718"/>
      <c r="D749" s="1718"/>
      <c r="E749" s="1371"/>
      <c r="F749" s="1370"/>
      <c r="G749" s="1371"/>
      <c r="H749" s="1371"/>
      <c r="I749" s="1371"/>
      <c r="J749" s="1371"/>
      <c r="K749" s="310"/>
      <c r="L749" s="310"/>
    </row>
    <row r="750" spans="1:12" s="251" customFormat="1" ht="12" x14ac:dyDescent="0.2">
      <c r="F750" s="1370"/>
      <c r="K750" s="310"/>
      <c r="L750" s="310"/>
    </row>
    <row r="751" spans="1:12" s="251" customFormat="1" ht="12" x14ac:dyDescent="0.2">
      <c r="F751" s="1369"/>
      <c r="K751" s="310"/>
      <c r="L751" s="310"/>
    </row>
    <row r="752" spans="1:12" s="251" customFormat="1" ht="12" x14ac:dyDescent="0.2">
      <c r="F752" s="1369"/>
      <c r="K752" s="310"/>
      <c r="L752" s="310"/>
    </row>
    <row r="753" spans="1:24" s="1366" customFormat="1" ht="25.5" customHeight="1" x14ac:dyDescent="0.2">
      <c r="A753" s="1365" t="s">
        <v>22588</v>
      </c>
      <c r="B753" s="1721" t="s">
        <v>21751</v>
      </c>
      <c r="C753" s="1721"/>
      <c r="D753" s="1721"/>
      <c r="F753" s="1368"/>
      <c r="K753" s="1367"/>
      <c r="L753" s="1367"/>
    </row>
    <row r="754" spans="1:24" s="251" customFormat="1" ht="12" x14ac:dyDescent="0.2">
      <c r="A754" s="266" t="s">
        <v>22587</v>
      </c>
      <c r="B754" s="266" t="s">
        <v>22596</v>
      </c>
      <c r="C754" s="266"/>
      <c r="D754" s="266"/>
      <c r="E754" s="266"/>
      <c r="F754" s="1363"/>
      <c r="G754" s="266"/>
      <c r="H754" s="266"/>
      <c r="I754" s="266"/>
      <c r="J754" s="266"/>
      <c r="K754" s="811"/>
      <c r="L754" s="811"/>
      <c r="M754" s="266"/>
      <c r="N754" s="266"/>
      <c r="O754" s="266"/>
      <c r="P754" s="266"/>
      <c r="Q754" s="266"/>
      <c r="R754" s="266"/>
      <c r="S754" s="266"/>
      <c r="T754" s="266"/>
      <c r="U754" s="266"/>
      <c r="V754" s="266"/>
      <c r="W754" s="266"/>
      <c r="X754" s="266"/>
    </row>
    <row r="755" spans="1:24" s="1359" customFormat="1" ht="28.35" customHeight="1" x14ac:dyDescent="0.2">
      <c r="A755" s="1362" t="s">
        <v>22585</v>
      </c>
      <c r="B755" s="1361">
        <v>2020</v>
      </c>
      <c r="C755" s="1361">
        <v>2021</v>
      </c>
      <c r="D755" s="1361">
        <v>2022</v>
      </c>
      <c r="F755" s="1360"/>
    </row>
    <row r="756" spans="1:24" x14ac:dyDescent="0.2">
      <c r="A756" s="1358" t="s">
        <v>22580</v>
      </c>
      <c r="B756" s="1357">
        <f>B793+B830</f>
        <v>24546245</v>
      </c>
      <c r="C756" s="1357">
        <f t="shared" ref="C756:D756" si="30">C793+C830</f>
        <v>22942481</v>
      </c>
      <c r="D756" s="1357">
        <f t="shared" si="30"/>
        <v>23788780</v>
      </c>
    </row>
    <row r="757" spans="1:24" x14ac:dyDescent="0.2">
      <c r="A757" s="1358" t="s">
        <v>22579</v>
      </c>
      <c r="B757" s="1357">
        <f t="shared" ref="B757:D758" si="31">B794+B831</f>
        <v>42692298</v>
      </c>
      <c r="C757" s="1357">
        <f t="shared" si="31"/>
        <v>40892808</v>
      </c>
      <c r="D757" s="1357">
        <f t="shared" si="31"/>
        <v>35540850</v>
      </c>
    </row>
    <row r="758" spans="1:24" x14ac:dyDescent="0.2">
      <c r="A758" s="1358" t="s">
        <v>22578</v>
      </c>
      <c r="B758" s="1357">
        <f t="shared" si="31"/>
        <v>0</v>
      </c>
      <c r="C758" s="1357">
        <f t="shared" si="31"/>
        <v>0</v>
      </c>
      <c r="D758" s="1357">
        <f t="shared" si="31"/>
        <v>0</v>
      </c>
    </row>
    <row r="759" spans="1:24" s="1353" customFormat="1" ht="28.35" customHeight="1" x14ac:dyDescent="0.2">
      <c r="A759" s="1356" t="s">
        <v>22577</v>
      </c>
      <c r="B759" s="1355">
        <f>SUM(B756:B758)</f>
        <v>67238543</v>
      </c>
      <c r="C759" s="1355">
        <f>SUM(C756:C758)</f>
        <v>63835289</v>
      </c>
      <c r="D759" s="1355">
        <f>SUM(D756:D758)</f>
        <v>59329630</v>
      </c>
      <c r="F759" s="1354"/>
    </row>
    <row r="760" spans="1:24" s="251" customFormat="1" ht="12" x14ac:dyDescent="0.2">
      <c r="A760" s="266"/>
      <c r="B760" s="266"/>
      <c r="C760" s="266"/>
      <c r="D760" s="266"/>
      <c r="E760" s="266"/>
      <c r="F760" s="1363"/>
      <c r="G760" s="266"/>
      <c r="H760" s="266"/>
      <c r="I760" s="266"/>
      <c r="J760" s="266"/>
      <c r="K760" s="811"/>
      <c r="L760" s="811"/>
      <c r="M760" s="266"/>
      <c r="N760" s="266"/>
      <c r="O760" s="266"/>
      <c r="P760" s="266"/>
      <c r="Q760" s="266"/>
      <c r="R760" s="266"/>
      <c r="S760" s="266"/>
      <c r="T760" s="266"/>
      <c r="U760" s="266"/>
      <c r="V760" s="266"/>
      <c r="W760" s="266"/>
      <c r="X760" s="266"/>
    </row>
    <row r="761" spans="1:24" s="251" customFormat="1" ht="12" x14ac:dyDescent="0.2">
      <c r="A761" s="266"/>
      <c r="B761" s="266"/>
      <c r="C761" s="266"/>
      <c r="D761" s="266"/>
      <c r="E761" s="266"/>
      <c r="F761" s="1363"/>
      <c r="G761" s="266"/>
      <c r="H761" s="266"/>
      <c r="I761" s="266"/>
      <c r="J761" s="266"/>
      <c r="K761" s="811"/>
      <c r="L761" s="811"/>
      <c r="M761" s="266"/>
      <c r="N761" s="266"/>
      <c r="O761" s="266"/>
      <c r="P761" s="266"/>
      <c r="Q761" s="266"/>
      <c r="R761" s="266"/>
      <c r="S761" s="266"/>
      <c r="T761" s="266"/>
      <c r="U761" s="266"/>
      <c r="V761" s="266"/>
      <c r="W761" s="266"/>
      <c r="X761" s="266"/>
    </row>
    <row r="762" spans="1:24" s="1359" customFormat="1" ht="28.35" customHeight="1" x14ac:dyDescent="0.2">
      <c r="A762" s="1362" t="s">
        <v>22584</v>
      </c>
      <c r="B762" s="1361">
        <v>2020</v>
      </c>
      <c r="C762" s="1361" t="s">
        <v>22582</v>
      </c>
      <c r="D762" s="1361" t="s">
        <v>22581</v>
      </c>
      <c r="F762" s="1360"/>
    </row>
    <row r="763" spans="1:24" x14ac:dyDescent="0.2">
      <c r="A763" s="1358" t="s">
        <v>22580</v>
      </c>
      <c r="B763" s="1357">
        <f>B800+B837</f>
        <v>27101564</v>
      </c>
      <c r="C763" s="1357">
        <f t="shared" ref="C763:D763" si="32">C800+C837</f>
        <v>23157078</v>
      </c>
      <c r="D763" s="1357">
        <f t="shared" si="32"/>
        <v>23788780</v>
      </c>
    </row>
    <row r="764" spans="1:24" x14ac:dyDescent="0.2">
      <c r="A764" s="1358" t="s">
        <v>22579</v>
      </c>
      <c r="B764" s="1357">
        <f t="shared" ref="B764:D765" si="33">B801+B838</f>
        <v>46852523</v>
      </c>
      <c r="C764" s="1357">
        <f t="shared" si="33"/>
        <v>53501950</v>
      </c>
      <c r="D764" s="1357">
        <f t="shared" si="33"/>
        <v>35540850</v>
      </c>
    </row>
    <row r="765" spans="1:24" x14ac:dyDescent="0.2">
      <c r="A765" s="1358" t="s">
        <v>22578</v>
      </c>
      <c r="B765" s="1357">
        <f t="shared" si="33"/>
        <v>0</v>
      </c>
      <c r="C765" s="1357">
        <f t="shared" si="33"/>
        <v>0</v>
      </c>
      <c r="D765" s="1357">
        <f t="shared" si="33"/>
        <v>0</v>
      </c>
    </row>
    <row r="766" spans="1:24" s="1353" customFormat="1" ht="28.35" customHeight="1" x14ac:dyDescent="0.2">
      <c r="A766" s="1356" t="s">
        <v>22577</v>
      </c>
      <c r="B766" s="1355">
        <f>SUM(B763:B765)</f>
        <v>73954087</v>
      </c>
      <c r="C766" s="1355">
        <f>SUM(C763:C765)</f>
        <v>76659028</v>
      </c>
      <c r="D766" s="1355">
        <f>SUM(D763:D765)</f>
        <v>59329630</v>
      </c>
      <c r="F766" s="1354"/>
    </row>
    <row r="767" spans="1:24" s="251" customFormat="1" ht="12" x14ac:dyDescent="0.2">
      <c r="A767" s="266"/>
      <c r="B767" s="266"/>
      <c r="C767" s="266"/>
      <c r="D767" s="266"/>
      <c r="E767" s="266"/>
      <c r="F767" s="1363"/>
      <c r="G767" s="266"/>
      <c r="H767" s="266"/>
      <c r="I767" s="266"/>
      <c r="J767" s="266"/>
      <c r="K767" s="811"/>
      <c r="L767" s="811"/>
      <c r="M767" s="266"/>
      <c r="N767" s="266"/>
      <c r="O767" s="266"/>
      <c r="P767" s="266"/>
      <c r="Q767" s="266"/>
      <c r="R767" s="266"/>
      <c r="S767" s="266"/>
      <c r="T767" s="266"/>
      <c r="U767" s="266"/>
      <c r="V767" s="266"/>
      <c r="W767" s="266"/>
      <c r="X767" s="266"/>
    </row>
    <row r="768" spans="1:24" s="251" customFormat="1" ht="12" x14ac:dyDescent="0.2">
      <c r="A768" s="266"/>
      <c r="B768" s="266"/>
      <c r="C768" s="266"/>
      <c r="D768" s="266"/>
      <c r="E768" s="266"/>
      <c r="F768" s="1363"/>
      <c r="G768" s="266"/>
      <c r="H768" s="266"/>
      <c r="I768" s="266"/>
      <c r="J768" s="266"/>
      <c r="K768" s="811"/>
      <c r="L768" s="811"/>
      <c r="M768" s="266"/>
      <c r="N768" s="266"/>
      <c r="O768" s="266"/>
      <c r="P768" s="266"/>
      <c r="Q768" s="266"/>
      <c r="R768" s="266"/>
      <c r="S768" s="266"/>
      <c r="T768" s="266"/>
      <c r="U768" s="266"/>
      <c r="V768" s="266"/>
      <c r="W768" s="266"/>
      <c r="X768" s="266"/>
    </row>
    <row r="769" spans="1:12" s="1359" customFormat="1" ht="28.35" customHeight="1" x14ac:dyDescent="0.2">
      <c r="A769" s="1362" t="s">
        <v>22583</v>
      </c>
      <c r="B769" s="1361">
        <v>2020</v>
      </c>
      <c r="C769" s="1361" t="s">
        <v>22582</v>
      </c>
      <c r="D769" s="1361" t="s">
        <v>22581</v>
      </c>
      <c r="F769" s="1360"/>
    </row>
    <row r="770" spans="1:12" x14ac:dyDescent="0.2">
      <c r="A770" s="1358" t="s">
        <v>22580</v>
      </c>
      <c r="B770" s="1357">
        <f>B807+B844</f>
        <v>18271499.490000002</v>
      </c>
      <c r="C770" s="1357">
        <f t="shared" ref="C770:D770" si="34">C807+C844</f>
        <v>20868126.397500001</v>
      </c>
      <c r="D770" s="1357">
        <f t="shared" si="34"/>
        <v>23788780</v>
      </c>
    </row>
    <row r="771" spans="1:12" x14ac:dyDescent="0.2">
      <c r="A771" s="1358" t="s">
        <v>22579</v>
      </c>
      <c r="B771" s="1357">
        <f t="shared" ref="B771:D772" si="35">B808+B845</f>
        <v>33965266.330000006</v>
      </c>
      <c r="C771" s="1357">
        <f t="shared" si="35"/>
        <v>37977426.646249995</v>
      </c>
      <c r="D771" s="1357">
        <f t="shared" si="35"/>
        <v>35540850</v>
      </c>
    </row>
    <row r="772" spans="1:12" x14ac:dyDescent="0.2">
      <c r="A772" s="1358" t="s">
        <v>22578</v>
      </c>
      <c r="B772" s="1357">
        <f t="shared" si="35"/>
        <v>0</v>
      </c>
      <c r="C772" s="1357">
        <f t="shared" si="35"/>
        <v>0</v>
      </c>
      <c r="D772" s="1357">
        <f t="shared" si="35"/>
        <v>0</v>
      </c>
    </row>
    <row r="773" spans="1:12" s="1353" customFormat="1" ht="28.35" customHeight="1" x14ac:dyDescent="0.2">
      <c r="A773" s="1356" t="s">
        <v>22577</v>
      </c>
      <c r="B773" s="1355">
        <f>SUM(B770:B772)</f>
        <v>52236765.820000008</v>
      </c>
      <c r="C773" s="1355">
        <f>SUM(C770:C772)</f>
        <v>58845553.043749996</v>
      </c>
      <c r="D773" s="1355">
        <f>SUM(D770:D772)</f>
        <v>59329630</v>
      </c>
      <c r="F773" s="1354"/>
    </row>
    <row r="774" spans="1:12" x14ac:dyDescent="0.2">
      <c r="A774" s="1352" t="s">
        <v>22576</v>
      </c>
    </row>
    <row r="775" spans="1:12" x14ac:dyDescent="0.2">
      <c r="A775" s="1351" t="s">
        <v>22575</v>
      </c>
    </row>
    <row r="778" spans="1:12" s="251" customFormat="1" ht="12" x14ac:dyDescent="0.2">
      <c r="A778" s="251" t="s">
        <v>22593</v>
      </c>
      <c r="F778" s="1369"/>
      <c r="K778" s="310"/>
      <c r="L778" s="310"/>
    </row>
    <row r="779" spans="1:12" s="251" customFormat="1" ht="12" x14ac:dyDescent="0.2">
      <c r="A779" s="251" t="s">
        <v>22592</v>
      </c>
      <c r="F779" s="1369"/>
      <c r="K779" s="310"/>
      <c r="L779" s="310"/>
    </row>
    <row r="780" spans="1:12" s="251" customFormat="1" ht="12" x14ac:dyDescent="0.2">
      <c r="F780" s="1369"/>
      <c r="K780" s="310"/>
      <c r="L780" s="310"/>
    </row>
    <row r="781" spans="1:12" s="251" customFormat="1" ht="12" x14ac:dyDescent="0.2">
      <c r="F781" s="1369"/>
      <c r="K781" s="310"/>
      <c r="L781" s="310"/>
    </row>
    <row r="782" spans="1:12" s="251" customFormat="1" ht="12" x14ac:dyDescent="0.2">
      <c r="F782" s="1369"/>
      <c r="K782" s="310"/>
      <c r="L782" s="310"/>
    </row>
    <row r="783" spans="1:12" s="251" customFormat="1" ht="12" x14ac:dyDescent="0.2">
      <c r="A783" s="1718" t="s">
        <v>22591</v>
      </c>
      <c r="B783" s="1718"/>
      <c r="C783" s="1718"/>
      <c r="D783" s="1718"/>
      <c r="E783" s="1371"/>
      <c r="F783" s="1370"/>
      <c r="G783" s="1371"/>
      <c r="H783" s="1371"/>
      <c r="I783" s="1371"/>
      <c r="J783" s="1371"/>
      <c r="K783" s="310"/>
      <c r="L783" s="310"/>
    </row>
    <row r="784" spans="1:12" s="251" customFormat="1" ht="12" x14ac:dyDescent="0.2">
      <c r="A784" s="1718" t="s">
        <v>2089</v>
      </c>
      <c r="B784" s="1718"/>
      <c r="C784" s="1718"/>
      <c r="D784" s="1718"/>
      <c r="E784" s="1371"/>
      <c r="F784" s="1370"/>
      <c r="G784" s="1371"/>
      <c r="H784" s="1371"/>
      <c r="I784" s="1371"/>
      <c r="J784" s="1371"/>
      <c r="K784" s="310"/>
      <c r="L784" s="310"/>
    </row>
    <row r="785" spans="1:24" s="251" customFormat="1" ht="12" x14ac:dyDescent="0.2">
      <c r="A785" s="1718" t="s">
        <v>22590</v>
      </c>
      <c r="B785" s="1718"/>
      <c r="C785" s="1718"/>
      <c r="D785" s="1718"/>
      <c r="E785" s="1371"/>
      <c r="F785" s="1369"/>
      <c r="G785" s="1371"/>
      <c r="H785" s="1371"/>
      <c r="I785" s="1371"/>
      <c r="J785" s="1371"/>
      <c r="K785" s="310"/>
      <c r="L785" s="310"/>
    </row>
    <row r="786" spans="1:24" s="251" customFormat="1" ht="12" x14ac:dyDescent="0.2">
      <c r="A786" s="1718" t="s">
        <v>22589</v>
      </c>
      <c r="B786" s="1718"/>
      <c r="C786" s="1718"/>
      <c r="D786" s="1718"/>
      <c r="E786" s="1371"/>
      <c r="F786" s="1370"/>
      <c r="G786" s="1371"/>
      <c r="H786" s="1371"/>
      <c r="I786" s="1371"/>
      <c r="J786" s="1371"/>
      <c r="K786" s="310"/>
      <c r="L786" s="310"/>
    </row>
    <row r="787" spans="1:24" s="251" customFormat="1" ht="12" x14ac:dyDescent="0.2">
      <c r="F787" s="1370"/>
      <c r="K787" s="310"/>
      <c r="L787" s="310"/>
    </row>
    <row r="788" spans="1:24" s="251" customFormat="1" ht="12" x14ac:dyDescent="0.2">
      <c r="F788" s="1369"/>
      <c r="K788" s="310"/>
      <c r="L788" s="310"/>
    </row>
    <row r="789" spans="1:24" s="251" customFormat="1" ht="12" x14ac:dyDescent="0.2">
      <c r="F789" s="1369"/>
      <c r="K789" s="310"/>
      <c r="L789" s="310"/>
    </row>
    <row r="790" spans="1:24" s="1366" customFormat="1" ht="28.5" customHeight="1" x14ac:dyDescent="0.2">
      <c r="A790" s="1365" t="s">
        <v>22588</v>
      </c>
      <c r="B790" s="1721" t="s">
        <v>21751</v>
      </c>
      <c r="C790" s="1721"/>
      <c r="D790" s="1721"/>
      <c r="F790" s="1368"/>
      <c r="K790" s="1367"/>
      <c r="L790" s="1367"/>
    </row>
    <row r="791" spans="1:24" s="251" customFormat="1" ht="12" x14ac:dyDescent="0.2">
      <c r="A791" s="266" t="s">
        <v>22587</v>
      </c>
      <c r="B791" s="266" t="s">
        <v>22594</v>
      </c>
      <c r="C791" s="266"/>
      <c r="D791" s="266"/>
      <c r="E791" s="266"/>
      <c r="F791" s="1363"/>
      <c r="G791" s="266"/>
      <c r="H791" s="266"/>
      <c r="I791" s="266"/>
      <c r="J791" s="266"/>
      <c r="K791" s="811"/>
      <c r="L791" s="811"/>
      <c r="M791" s="266"/>
      <c r="N791" s="266"/>
      <c r="O791" s="266"/>
      <c r="P791" s="266"/>
      <c r="Q791" s="266"/>
      <c r="R791" s="266"/>
      <c r="S791" s="266"/>
      <c r="T791" s="266"/>
      <c r="U791" s="266"/>
      <c r="V791" s="266"/>
      <c r="W791" s="266"/>
      <c r="X791" s="266"/>
    </row>
    <row r="792" spans="1:24" s="1359" customFormat="1" ht="28.35" customHeight="1" x14ac:dyDescent="0.2">
      <c r="A792" s="1362" t="s">
        <v>22585</v>
      </c>
      <c r="B792" s="1361">
        <v>2020</v>
      </c>
      <c r="C792" s="1361">
        <v>2021</v>
      </c>
      <c r="D792" s="1361">
        <v>2022</v>
      </c>
      <c r="F792" s="1360"/>
    </row>
    <row r="793" spans="1:24" x14ac:dyDescent="0.2">
      <c r="A793" s="1358" t="s">
        <v>22580</v>
      </c>
      <c r="B793" s="1357">
        <v>24546245</v>
      </c>
      <c r="C793" s="1357">
        <v>22942481</v>
      </c>
      <c r="D793" s="1357">
        <v>23788780</v>
      </c>
    </row>
    <row r="794" spans="1:24" x14ac:dyDescent="0.2">
      <c r="A794" s="1358" t="s">
        <v>22579</v>
      </c>
      <c r="B794" s="1357">
        <v>42692298</v>
      </c>
      <c r="C794" s="1357">
        <v>40892808</v>
      </c>
      <c r="D794" s="1357">
        <v>35540850</v>
      </c>
    </row>
    <row r="795" spans="1:24" x14ac:dyDescent="0.2">
      <c r="A795" s="1358" t="s">
        <v>22578</v>
      </c>
      <c r="B795" s="1357"/>
      <c r="C795" s="1357"/>
      <c r="D795" s="1357"/>
    </row>
    <row r="796" spans="1:24" s="1353" customFormat="1" ht="28.35" customHeight="1" x14ac:dyDescent="0.2">
      <c r="A796" s="1356" t="s">
        <v>22577</v>
      </c>
      <c r="B796" s="1355">
        <f>SUM(B793:B795)</f>
        <v>67238543</v>
      </c>
      <c r="C796" s="1355">
        <f>SUM(C793:C795)</f>
        <v>63835289</v>
      </c>
      <c r="D796" s="1355">
        <f>SUM(D793:D795)</f>
        <v>59329630</v>
      </c>
      <c r="F796" s="1354"/>
    </row>
    <row r="797" spans="1:24" s="251" customFormat="1" ht="12" x14ac:dyDescent="0.2">
      <c r="A797" s="266"/>
      <c r="B797" s="266"/>
      <c r="C797" s="266"/>
      <c r="D797" s="266"/>
      <c r="E797" s="266"/>
      <c r="F797" s="1363"/>
      <c r="G797" s="266"/>
      <c r="H797" s="266"/>
      <c r="I797" s="266"/>
      <c r="J797" s="266"/>
      <c r="K797" s="811"/>
      <c r="L797" s="811"/>
      <c r="M797" s="266"/>
      <c r="N797" s="266"/>
      <c r="O797" s="266"/>
      <c r="P797" s="266"/>
      <c r="Q797" s="266"/>
      <c r="R797" s="266"/>
      <c r="S797" s="266"/>
      <c r="T797" s="266"/>
      <c r="U797" s="266"/>
      <c r="V797" s="266"/>
      <c r="W797" s="266"/>
      <c r="X797" s="266"/>
    </row>
    <row r="798" spans="1:24" s="251" customFormat="1" ht="12" x14ac:dyDescent="0.2">
      <c r="A798" s="266"/>
      <c r="B798" s="266"/>
      <c r="C798" s="266"/>
      <c r="D798" s="266"/>
      <c r="E798" s="266"/>
      <c r="F798" s="1363"/>
      <c r="G798" s="266"/>
      <c r="H798" s="266"/>
      <c r="I798" s="266"/>
      <c r="J798" s="266"/>
      <c r="K798" s="811"/>
      <c r="L798" s="811"/>
      <c r="M798" s="266"/>
      <c r="N798" s="266"/>
      <c r="O798" s="266"/>
      <c r="P798" s="266"/>
      <c r="Q798" s="266"/>
      <c r="R798" s="266"/>
      <c r="S798" s="266"/>
      <c r="T798" s="266"/>
      <c r="U798" s="266"/>
      <c r="V798" s="266"/>
      <c r="W798" s="266"/>
      <c r="X798" s="266"/>
    </row>
    <row r="799" spans="1:24" s="1359" customFormat="1" ht="28.35" customHeight="1" x14ac:dyDescent="0.2">
      <c r="A799" s="1362" t="s">
        <v>22584</v>
      </c>
      <c r="B799" s="1361">
        <v>2020</v>
      </c>
      <c r="C799" s="1361" t="s">
        <v>22582</v>
      </c>
      <c r="D799" s="1361" t="s">
        <v>22581</v>
      </c>
      <c r="F799" s="1360"/>
    </row>
    <row r="800" spans="1:24" x14ac:dyDescent="0.2">
      <c r="A800" s="1358" t="s">
        <v>22580</v>
      </c>
      <c r="B800" s="1357">
        <v>27101564</v>
      </c>
      <c r="C800" s="1357">
        <v>23157078</v>
      </c>
      <c r="D800" s="1357">
        <v>23788780</v>
      </c>
    </row>
    <row r="801" spans="1:24" x14ac:dyDescent="0.2">
      <c r="A801" s="1358" t="s">
        <v>22579</v>
      </c>
      <c r="B801" s="1357">
        <v>46765223</v>
      </c>
      <c r="C801" s="1357">
        <v>53501950</v>
      </c>
      <c r="D801" s="1357">
        <v>35540850</v>
      </c>
    </row>
    <row r="802" spans="1:24" x14ac:dyDescent="0.2">
      <c r="A802" s="1358" t="s">
        <v>22578</v>
      </c>
      <c r="B802" s="1357"/>
      <c r="C802" s="1357"/>
      <c r="D802" s="1357"/>
    </row>
    <row r="803" spans="1:24" s="1353" customFormat="1" ht="28.35" customHeight="1" x14ac:dyDescent="0.2">
      <c r="A803" s="1356" t="s">
        <v>22577</v>
      </c>
      <c r="B803" s="1355">
        <f>SUM(B800:B802)</f>
        <v>73866787</v>
      </c>
      <c r="C803" s="1355">
        <f>SUM(C800:C802)</f>
        <v>76659028</v>
      </c>
      <c r="D803" s="1355">
        <f>SUM(D800:D802)</f>
        <v>59329630</v>
      </c>
      <c r="F803" s="1354"/>
    </row>
    <row r="804" spans="1:24" s="251" customFormat="1" ht="12" x14ac:dyDescent="0.2">
      <c r="A804" s="266"/>
      <c r="B804" s="266"/>
      <c r="C804" s="266"/>
      <c r="D804" s="266"/>
      <c r="E804" s="266"/>
      <c r="F804" s="1363"/>
      <c r="G804" s="266"/>
      <c r="H804" s="266"/>
      <c r="I804" s="266"/>
      <c r="J804" s="266"/>
      <c r="K804" s="811"/>
      <c r="L804" s="811"/>
      <c r="M804" s="266"/>
      <c r="N804" s="266"/>
      <c r="O804" s="266"/>
      <c r="P804" s="266"/>
      <c r="Q804" s="266"/>
      <c r="R804" s="266"/>
      <c r="S804" s="266"/>
      <c r="T804" s="266"/>
      <c r="U804" s="266"/>
      <c r="V804" s="266"/>
      <c r="W804" s="266"/>
      <c r="X804" s="266"/>
    </row>
    <row r="805" spans="1:24" s="251" customFormat="1" ht="12" x14ac:dyDescent="0.2">
      <c r="A805" s="266"/>
      <c r="B805" s="266"/>
      <c r="C805" s="266"/>
      <c r="D805" s="266"/>
      <c r="E805" s="266"/>
      <c r="F805" s="1363"/>
      <c r="G805" s="266"/>
      <c r="H805" s="266"/>
      <c r="I805" s="266"/>
      <c r="J805" s="266"/>
      <c r="K805" s="811"/>
      <c r="L805" s="811"/>
      <c r="M805" s="266"/>
      <c r="N805" s="266"/>
      <c r="O805" s="266"/>
      <c r="P805" s="266"/>
      <c r="Q805" s="266"/>
      <c r="R805" s="266"/>
      <c r="S805" s="266"/>
      <c r="T805" s="266"/>
      <c r="U805" s="266"/>
      <c r="V805" s="266"/>
      <c r="W805" s="266"/>
      <c r="X805" s="266"/>
    </row>
    <row r="806" spans="1:24" s="1359" customFormat="1" ht="28.35" customHeight="1" x14ac:dyDescent="0.2">
      <c r="A806" s="1362" t="s">
        <v>22583</v>
      </c>
      <c r="B806" s="1361">
        <v>2020</v>
      </c>
      <c r="C806" s="1361" t="s">
        <v>22582</v>
      </c>
      <c r="D806" s="1361" t="s">
        <v>22581</v>
      </c>
      <c r="F806" s="1360"/>
    </row>
    <row r="807" spans="1:24" x14ac:dyDescent="0.2">
      <c r="A807" s="1358" t="s">
        <v>22580</v>
      </c>
      <c r="B807" s="1357">
        <v>18271499.490000002</v>
      </c>
      <c r="C807" s="1357">
        <v>20868126.397500001</v>
      </c>
      <c r="D807" s="1357">
        <v>23788780</v>
      </c>
    </row>
    <row r="808" spans="1:24" x14ac:dyDescent="0.2">
      <c r="A808" s="1358" t="s">
        <v>22579</v>
      </c>
      <c r="B808" s="1357">
        <v>33878266.330000006</v>
      </c>
      <c r="C808" s="1357">
        <v>37977426.646249995</v>
      </c>
      <c r="D808" s="1357">
        <v>35540850</v>
      </c>
    </row>
    <row r="809" spans="1:24" x14ac:dyDescent="0.2">
      <c r="A809" s="1358" t="s">
        <v>22578</v>
      </c>
      <c r="B809" s="1357"/>
      <c r="C809" s="1357"/>
      <c r="D809" s="1357"/>
    </row>
    <row r="810" spans="1:24" s="1353" customFormat="1" ht="28.35" customHeight="1" x14ac:dyDescent="0.2">
      <c r="A810" s="1356" t="s">
        <v>22577</v>
      </c>
      <c r="B810" s="1355">
        <f>SUM(B807:B809)</f>
        <v>52149765.820000008</v>
      </c>
      <c r="C810" s="1355">
        <f>SUM(C807:C809)</f>
        <v>58845553.043749996</v>
      </c>
      <c r="D810" s="1355">
        <f>SUM(D807:D809)</f>
        <v>59329630</v>
      </c>
      <c r="F810" s="1354"/>
    </row>
    <row r="811" spans="1:24" x14ac:dyDescent="0.2">
      <c r="A811" s="1352" t="s">
        <v>22576</v>
      </c>
    </row>
    <row r="812" spans="1:24" x14ac:dyDescent="0.2">
      <c r="A812" s="1351" t="s">
        <v>22575</v>
      </c>
    </row>
    <row r="815" spans="1:24" s="251" customFormat="1" ht="12" x14ac:dyDescent="0.2">
      <c r="A815" s="251" t="s">
        <v>22593</v>
      </c>
      <c r="F815" s="1369"/>
      <c r="K815" s="310"/>
      <c r="L815" s="310"/>
    </row>
    <row r="816" spans="1:24" s="251" customFormat="1" ht="12" x14ac:dyDescent="0.2">
      <c r="A816" s="251" t="s">
        <v>22592</v>
      </c>
      <c r="F816" s="1369"/>
      <c r="K816" s="310"/>
      <c r="L816" s="310"/>
    </row>
    <row r="817" spans="1:12" s="251" customFormat="1" ht="12" x14ac:dyDescent="0.2">
      <c r="F817" s="1369"/>
      <c r="K817" s="310"/>
      <c r="L817" s="310"/>
    </row>
    <row r="818" spans="1:12" x14ac:dyDescent="0.2">
      <c r="A818" s="1351"/>
    </row>
    <row r="819" spans="1:12" x14ac:dyDescent="0.2">
      <c r="A819" s="1351"/>
    </row>
    <row r="820" spans="1:12" x14ac:dyDescent="0.2">
      <c r="A820" s="1718" t="s">
        <v>22591</v>
      </c>
      <c r="B820" s="1718"/>
      <c r="C820" s="1718"/>
      <c r="D820" s="1718"/>
    </row>
    <row r="821" spans="1:12" x14ac:dyDescent="0.2">
      <c r="A821" s="1718" t="s">
        <v>2089</v>
      </c>
      <c r="B821" s="1718"/>
      <c r="C821" s="1718"/>
      <c r="D821" s="1718"/>
    </row>
    <row r="822" spans="1:12" x14ac:dyDescent="0.2">
      <c r="A822" s="1718" t="s">
        <v>22590</v>
      </c>
      <c r="B822" s="1718"/>
      <c r="C822" s="1718"/>
      <c r="D822" s="1718"/>
    </row>
    <row r="823" spans="1:12" x14ac:dyDescent="0.2">
      <c r="A823" s="1718" t="s">
        <v>22589</v>
      </c>
      <c r="B823" s="1718"/>
      <c r="C823" s="1718"/>
      <c r="D823" s="1718"/>
    </row>
    <row r="824" spans="1:12" x14ac:dyDescent="0.2">
      <c r="A824" s="251"/>
      <c r="B824" s="251"/>
      <c r="C824" s="251"/>
      <c r="D824" s="251"/>
    </row>
    <row r="825" spans="1:12" x14ac:dyDescent="0.2">
      <c r="A825" s="251"/>
      <c r="B825" s="251"/>
      <c r="C825" s="251"/>
      <c r="D825" s="251"/>
    </row>
    <row r="826" spans="1:12" x14ac:dyDescent="0.2">
      <c r="A826" s="251"/>
      <c r="B826" s="251"/>
      <c r="C826" s="251"/>
      <c r="D826" s="251"/>
    </row>
    <row r="827" spans="1:12" ht="25.5" customHeight="1" x14ac:dyDescent="0.2">
      <c r="A827" s="1365" t="s">
        <v>22588</v>
      </c>
      <c r="B827" s="1721" t="s">
        <v>21751</v>
      </c>
      <c r="C827" s="1721"/>
      <c r="D827" s="1721"/>
    </row>
    <row r="828" spans="1:12" ht="25.5" customHeight="1" x14ac:dyDescent="0.2">
      <c r="A828" s="266" t="s">
        <v>22587</v>
      </c>
      <c r="B828" s="1722" t="s">
        <v>22586</v>
      </c>
      <c r="C828" s="1722"/>
      <c r="D828" s="1722"/>
    </row>
    <row r="829" spans="1:12" ht="25.5" x14ac:dyDescent="0.2">
      <c r="A829" s="1362" t="s">
        <v>22585</v>
      </c>
      <c r="B829" s="1361">
        <v>2020</v>
      </c>
      <c r="C829" s="1361">
        <v>2021</v>
      </c>
      <c r="D829" s="1361">
        <v>2022</v>
      </c>
    </row>
    <row r="830" spans="1:12" x14ac:dyDescent="0.2">
      <c r="A830" s="1358" t="s">
        <v>22580</v>
      </c>
      <c r="B830" s="1357"/>
      <c r="C830" s="1357"/>
      <c r="D830" s="1357"/>
    </row>
    <row r="831" spans="1:12" x14ac:dyDescent="0.2">
      <c r="A831" s="1358" t="s">
        <v>22579</v>
      </c>
      <c r="B831" s="1357"/>
      <c r="C831" s="1357"/>
      <c r="D831" s="1357"/>
    </row>
    <row r="832" spans="1:12" x14ac:dyDescent="0.2">
      <c r="A832" s="1358" t="s">
        <v>22578</v>
      </c>
      <c r="B832" s="1357"/>
      <c r="C832" s="1357"/>
      <c r="D832" s="1357"/>
    </row>
    <row r="833" spans="1:4" x14ac:dyDescent="0.2">
      <c r="A833" s="1356" t="s">
        <v>22577</v>
      </c>
      <c r="B833" s="1355">
        <f>SUM(B830:B832)</f>
        <v>0</v>
      </c>
      <c r="C833" s="1355">
        <f>SUM(C830:C832)</f>
        <v>0</v>
      </c>
      <c r="D833" s="1355">
        <f>SUM(D830:D832)</f>
        <v>0</v>
      </c>
    </row>
    <row r="834" spans="1:4" x14ac:dyDescent="0.2">
      <c r="A834" s="266"/>
      <c r="B834" s="266"/>
      <c r="C834" s="266"/>
      <c r="D834" s="266"/>
    </row>
    <row r="835" spans="1:4" x14ac:dyDescent="0.2">
      <c r="A835" s="266"/>
      <c r="B835" s="266"/>
      <c r="C835" s="266"/>
      <c r="D835" s="266"/>
    </row>
    <row r="836" spans="1:4" ht="25.5" x14ac:dyDescent="0.2">
      <c r="A836" s="1362" t="s">
        <v>22584</v>
      </c>
      <c r="B836" s="1361">
        <v>2020</v>
      </c>
      <c r="C836" s="1361" t="s">
        <v>22582</v>
      </c>
      <c r="D836" s="1361" t="s">
        <v>22581</v>
      </c>
    </row>
    <row r="837" spans="1:4" x14ac:dyDescent="0.2">
      <c r="A837" s="1358" t="s">
        <v>22580</v>
      </c>
      <c r="B837" s="1357"/>
      <c r="C837" s="1357"/>
      <c r="D837" s="1357"/>
    </row>
    <row r="838" spans="1:4" x14ac:dyDescent="0.2">
      <c r="A838" s="1358" t="s">
        <v>22579</v>
      </c>
      <c r="B838" s="1357">
        <v>87300</v>
      </c>
      <c r="C838" s="1357"/>
      <c r="D838" s="1357"/>
    </row>
    <row r="839" spans="1:4" x14ac:dyDescent="0.2">
      <c r="A839" s="1358" t="s">
        <v>22578</v>
      </c>
      <c r="B839" s="1357"/>
      <c r="C839" s="1357"/>
      <c r="D839" s="1357"/>
    </row>
    <row r="840" spans="1:4" x14ac:dyDescent="0.2">
      <c r="A840" s="1356" t="s">
        <v>22577</v>
      </c>
      <c r="B840" s="1355">
        <f>SUM(B837:B839)</f>
        <v>87300</v>
      </c>
      <c r="C840" s="1355">
        <f>SUM(C837:C839)</f>
        <v>0</v>
      </c>
      <c r="D840" s="1355">
        <f>SUM(D837:D839)</f>
        <v>0</v>
      </c>
    </row>
    <row r="841" spans="1:4" x14ac:dyDescent="0.2">
      <c r="A841" s="266"/>
      <c r="B841" s="266"/>
      <c r="C841" s="266"/>
      <c r="D841" s="266"/>
    </row>
    <row r="842" spans="1:4" x14ac:dyDescent="0.2">
      <c r="A842" s="266"/>
      <c r="B842" s="266"/>
      <c r="C842" s="266"/>
      <c r="D842" s="266"/>
    </row>
    <row r="843" spans="1:4" ht="25.5" x14ac:dyDescent="0.2">
      <c r="A843" s="1362" t="s">
        <v>22583</v>
      </c>
      <c r="B843" s="1361">
        <v>2020</v>
      </c>
      <c r="C843" s="1361" t="s">
        <v>22582</v>
      </c>
      <c r="D843" s="1361" t="s">
        <v>22581</v>
      </c>
    </row>
    <row r="844" spans="1:4" x14ac:dyDescent="0.2">
      <c r="A844" s="1358" t="s">
        <v>22580</v>
      </c>
      <c r="B844" s="1357"/>
      <c r="C844" s="1357"/>
      <c r="D844" s="1357"/>
    </row>
    <row r="845" spans="1:4" x14ac:dyDescent="0.2">
      <c r="A845" s="1358" t="s">
        <v>22579</v>
      </c>
      <c r="B845" s="1357">
        <v>87000</v>
      </c>
      <c r="C845" s="1357"/>
      <c r="D845" s="1357"/>
    </row>
    <row r="846" spans="1:4" x14ac:dyDescent="0.2">
      <c r="A846" s="1358" t="s">
        <v>22578</v>
      </c>
      <c r="B846" s="1357"/>
      <c r="C846" s="1357"/>
      <c r="D846" s="1357"/>
    </row>
    <row r="847" spans="1:4" x14ac:dyDescent="0.2">
      <c r="A847" s="1356" t="s">
        <v>22577</v>
      </c>
      <c r="B847" s="1355">
        <f>SUM(B844:B846)</f>
        <v>87000</v>
      </c>
      <c r="C847" s="1355">
        <f>SUM(C844:C846)</f>
        <v>0</v>
      </c>
      <c r="D847" s="1355">
        <f>SUM(D844:D846)</f>
        <v>0</v>
      </c>
    </row>
    <row r="848" spans="1:4" x14ac:dyDescent="0.2">
      <c r="A848" s="1352" t="s">
        <v>22576</v>
      </c>
    </row>
    <row r="849" spans="1:12" x14ac:dyDescent="0.2">
      <c r="A849" s="1351" t="s">
        <v>22575</v>
      </c>
    </row>
    <row r="852" spans="1:12" s="251" customFormat="1" ht="12" x14ac:dyDescent="0.2">
      <c r="A852" s="251" t="s">
        <v>22593</v>
      </c>
      <c r="F852" s="1369"/>
      <c r="K852" s="310"/>
      <c r="L852" s="310"/>
    </row>
    <row r="853" spans="1:12" s="251" customFormat="1" ht="12" x14ac:dyDescent="0.2">
      <c r="A853" s="251" t="s">
        <v>22592</v>
      </c>
      <c r="F853" s="1369"/>
      <c r="K853" s="310"/>
      <c r="L853" s="310"/>
    </row>
    <row r="854" spans="1:12" s="251" customFormat="1" ht="12" x14ac:dyDescent="0.2">
      <c r="F854" s="1369"/>
      <c r="K854" s="310"/>
      <c r="L854" s="310"/>
    </row>
    <row r="855" spans="1:12" s="251" customFormat="1" ht="12" x14ac:dyDescent="0.2">
      <c r="F855" s="1369"/>
      <c r="K855" s="310"/>
      <c r="L855" s="310"/>
    </row>
    <row r="856" spans="1:12" s="251" customFormat="1" ht="12" x14ac:dyDescent="0.2">
      <c r="F856" s="1369"/>
      <c r="K856" s="310"/>
      <c r="L856" s="310"/>
    </row>
    <row r="857" spans="1:12" s="251" customFormat="1" ht="12" x14ac:dyDescent="0.2">
      <c r="A857" s="1718" t="s">
        <v>22591</v>
      </c>
      <c r="B857" s="1718"/>
      <c r="C857" s="1718"/>
      <c r="D857" s="1718"/>
      <c r="E857" s="1371"/>
      <c r="F857" s="1370"/>
      <c r="G857" s="1371"/>
      <c r="H857" s="1371"/>
      <c r="I857" s="1371"/>
      <c r="J857" s="1371"/>
      <c r="K857" s="310"/>
      <c r="L857" s="310"/>
    </row>
    <row r="858" spans="1:12" s="251" customFormat="1" ht="12" x14ac:dyDescent="0.2">
      <c r="A858" s="1718" t="s">
        <v>2089</v>
      </c>
      <c r="B858" s="1718"/>
      <c r="C858" s="1718"/>
      <c r="D858" s="1718"/>
      <c r="E858" s="1371"/>
      <c r="F858" s="1370"/>
      <c r="G858" s="1371"/>
      <c r="H858" s="1371"/>
      <c r="I858" s="1371"/>
      <c r="J858" s="1371"/>
      <c r="K858" s="310"/>
      <c r="L858" s="310"/>
    </row>
    <row r="859" spans="1:12" s="251" customFormat="1" ht="12" x14ac:dyDescent="0.2">
      <c r="A859" s="1718" t="s">
        <v>22590</v>
      </c>
      <c r="B859" s="1718"/>
      <c r="C859" s="1718"/>
      <c r="D859" s="1718"/>
      <c r="E859" s="1371"/>
      <c r="F859" s="1369"/>
      <c r="G859" s="1371"/>
      <c r="H859" s="1371"/>
      <c r="I859" s="1371"/>
      <c r="J859" s="1371"/>
      <c r="K859" s="310"/>
      <c r="L859" s="310"/>
    </row>
    <row r="860" spans="1:12" s="251" customFormat="1" ht="12" x14ac:dyDescent="0.2">
      <c r="A860" s="1718" t="s">
        <v>22589</v>
      </c>
      <c r="B860" s="1718"/>
      <c r="C860" s="1718"/>
      <c r="D860" s="1718"/>
      <c r="E860" s="1371"/>
      <c r="F860" s="1370"/>
      <c r="G860" s="1371"/>
      <c r="H860" s="1371"/>
      <c r="I860" s="1371"/>
      <c r="J860" s="1371"/>
      <c r="K860" s="310"/>
      <c r="L860" s="310"/>
    </row>
    <row r="861" spans="1:12" s="251" customFormat="1" ht="12" x14ac:dyDescent="0.2">
      <c r="F861" s="1370"/>
      <c r="K861" s="310"/>
      <c r="L861" s="310"/>
    </row>
    <row r="862" spans="1:12" s="251" customFormat="1" ht="12" x14ac:dyDescent="0.2">
      <c r="F862" s="1369"/>
      <c r="K862" s="310"/>
      <c r="L862" s="310"/>
    </row>
    <row r="863" spans="1:12" s="251" customFormat="1" ht="12" x14ac:dyDescent="0.2">
      <c r="F863" s="1369"/>
      <c r="K863" s="310"/>
      <c r="L863" s="310"/>
    </row>
    <row r="864" spans="1:12" s="1366" customFormat="1" ht="24" customHeight="1" x14ac:dyDescent="0.2">
      <c r="A864" s="1365" t="s">
        <v>22588</v>
      </c>
      <c r="B864" s="1720" t="s">
        <v>21734</v>
      </c>
      <c r="C864" s="1720"/>
      <c r="D864" s="1720"/>
      <c r="F864" s="1368"/>
      <c r="K864" s="1367"/>
      <c r="L864" s="1367"/>
    </row>
    <row r="865" spans="1:24" s="251" customFormat="1" ht="12" x14ac:dyDescent="0.2">
      <c r="A865" s="266" t="s">
        <v>22587</v>
      </c>
      <c r="B865" s="266" t="s">
        <v>22596</v>
      </c>
      <c r="C865" s="266"/>
      <c r="D865" s="266"/>
      <c r="E865" s="266"/>
      <c r="F865" s="1363"/>
      <c r="G865" s="266"/>
      <c r="H865" s="266"/>
      <c r="I865" s="266"/>
      <c r="J865" s="266"/>
      <c r="K865" s="811"/>
      <c r="L865" s="811"/>
      <c r="M865" s="266"/>
      <c r="N865" s="266"/>
      <c r="O865" s="266"/>
      <c r="P865" s="266"/>
      <c r="Q865" s="266"/>
      <c r="R865" s="266"/>
      <c r="S865" s="266"/>
      <c r="T865" s="266"/>
      <c r="U865" s="266"/>
      <c r="V865" s="266"/>
      <c r="W865" s="266"/>
      <c r="X865" s="266"/>
    </row>
    <row r="866" spans="1:24" s="1359" customFormat="1" ht="28.35" customHeight="1" x14ac:dyDescent="0.2">
      <c r="A866" s="1362" t="s">
        <v>22585</v>
      </c>
      <c r="B866" s="1361">
        <v>2020</v>
      </c>
      <c r="C866" s="1361">
        <v>2021</v>
      </c>
      <c r="D866" s="1361">
        <v>2022</v>
      </c>
      <c r="F866" s="1360"/>
    </row>
    <row r="867" spans="1:24" x14ac:dyDescent="0.2">
      <c r="A867" s="1358" t="s">
        <v>22580</v>
      </c>
      <c r="B867" s="1357">
        <f t="shared" ref="B867:D869" si="36">B904+B941+B978+B1015</f>
        <v>25494446</v>
      </c>
      <c r="C867" s="1357">
        <f t="shared" si="36"/>
        <v>16135948</v>
      </c>
      <c r="D867" s="1357">
        <f t="shared" si="36"/>
        <v>16544326</v>
      </c>
    </row>
    <row r="868" spans="1:24" x14ac:dyDescent="0.2">
      <c r="A868" s="1358" t="s">
        <v>22579</v>
      </c>
      <c r="B868" s="1357">
        <f t="shared" si="36"/>
        <v>3393786</v>
      </c>
      <c r="C868" s="1357">
        <f t="shared" si="36"/>
        <v>3756907</v>
      </c>
      <c r="D868" s="1357">
        <f t="shared" si="36"/>
        <v>3341396</v>
      </c>
    </row>
    <row r="869" spans="1:24" x14ac:dyDescent="0.2">
      <c r="A869" s="1358" t="s">
        <v>22578</v>
      </c>
      <c r="B869" s="1357">
        <f t="shared" si="36"/>
        <v>68122051</v>
      </c>
      <c r="C869" s="1357">
        <f t="shared" si="36"/>
        <v>72617258</v>
      </c>
      <c r="D869" s="1357">
        <f t="shared" si="36"/>
        <v>91374192</v>
      </c>
    </row>
    <row r="870" spans="1:24" s="1353" customFormat="1" ht="28.35" customHeight="1" x14ac:dyDescent="0.2">
      <c r="A870" s="1356" t="s">
        <v>22577</v>
      </c>
      <c r="B870" s="1355">
        <f>SUM(B867:B869)</f>
        <v>97010283</v>
      </c>
      <c r="C870" s="1355">
        <f>SUM(C867:C869)</f>
        <v>92510113</v>
      </c>
      <c r="D870" s="1355">
        <f>SUM(D867:D869)</f>
        <v>111259914</v>
      </c>
      <c r="F870" s="1354"/>
    </row>
    <row r="871" spans="1:24" s="251" customFormat="1" ht="12" x14ac:dyDescent="0.2">
      <c r="A871" s="266"/>
      <c r="B871" s="266"/>
      <c r="C871" s="266"/>
      <c r="D871" s="266"/>
      <c r="E871" s="266"/>
      <c r="F871" s="1363"/>
      <c r="G871" s="266"/>
      <c r="H871" s="266"/>
      <c r="I871" s="266"/>
      <c r="J871" s="266"/>
      <c r="K871" s="811"/>
      <c r="L871" s="811"/>
      <c r="M871" s="266"/>
      <c r="N871" s="266"/>
      <c r="O871" s="266"/>
      <c r="P871" s="266"/>
      <c r="Q871" s="266"/>
      <c r="R871" s="266"/>
      <c r="S871" s="266"/>
      <c r="T871" s="266"/>
      <c r="U871" s="266"/>
      <c r="V871" s="266"/>
      <c r="W871" s="266"/>
      <c r="X871" s="266"/>
    </row>
    <row r="872" spans="1:24" s="251" customFormat="1" ht="12" x14ac:dyDescent="0.2">
      <c r="A872" s="266"/>
      <c r="B872" s="266"/>
      <c r="C872" s="266"/>
      <c r="D872" s="266"/>
      <c r="E872" s="266"/>
      <c r="F872" s="1363"/>
      <c r="G872" s="266"/>
      <c r="H872" s="266"/>
      <c r="I872" s="266"/>
      <c r="J872" s="266"/>
      <c r="K872" s="811"/>
      <c r="L872" s="811"/>
      <c r="M872" s="266"/>
      <c r="N872" s="266"/>
      <c r="O872" s="266"/>
      <c r="P872" s="266"/>
      <c r="Q872" s="266"/>
      <c r="R872" s="266"/>
      <c r="S872" s="266"/>
      <c r="T872" s="266"/>
      <c r="U872" s="266"/>
      <c r="V872" s="266"/>
      <c r="W872" s="266"/>
      <c r="X872" s="266"/>
    </row>
    <row r="873" spans="1:24" s="1359" customFormat="1" ht="28.35" customHeight="1" x14ac:dyDescent="0.2">
      <c r="A873" s="1362" t="s">
        <v>22584</v>
      </c>
      <c r="B873" s="1361">
        <v>2020</v>
      </c>
      <c r="C873" s="1361" t="s">
        <v>22582</v>
      </c>
      <c r="D873" s="1361" t="s">
        <v>22581</v>
      </c>
      <c r="F873" s="1360"/>
    </row>
    <row r="874" spans="1:24" x14ac:dyDescent="0.2">
      <c r="A874" s="1358" t="s">
        <v>22580</v>
      </c>
      <c r="B874" s="1357">
        <f t="shared" ref="B874:D876" si="37">B911+B948+B985+B1022</f>
        <v>24724688</v>
      </c>
      <c r="C874" s="1357">
        <f t="shared" si="37"/>
        <v>16655212</v>
      </c>
      <c r="D874" s="1357">
        <f t="shared" si="37"/>
        <v>16544326</v>
      </c>
    </row>
    <row r="875" spans="1:24" x14ac:dyDescent="0.2">
      <c r="A875" s="1358" t="s">
        <v>22579</v>
      </c>
      <c r="B875" s="1357">
        <f t="shared" si="37"/>
        <v>3458781</v>
      </c>
      <c r="C875" s="1357">
        <f t="shared" si="37"/>
        <v>3659306</v>
      </c>
      <c r="D875" s="1357">
        <f t="shared" si="37"/>
        <v>3341396</v>
      </c>
    </row>
    <row r="876" spans="1:24" x14ac:dyDescent="0.2">
      <c r="A876" s="1358" t="s">
        <v>22578</v>
      </c>
      <c r="B876" s="1357">
        <f t="shared" si="37"/>
        <v>60285391</v>
      </c>
      <c r="C876" s="1357">
        <f t="shared" si="37"/>
        <v>74888139</v>
      </c>
      <c r="D876" s="1357">
        <f t="shared" si="37"/>
        <v>91374192</v>
      </c>
    </row>
    <row r="877" spans="1:24" s="1353" customFormat="1" ht="28.35" customHeight="1" x14ac:dyDescent="0.2">
      <c r="A877" s="1356" t="s">
        <v>22577</v>
      </c>
      <c r="B877" s="1355">
        <f>SUM(B874:B876)</f>
        <v>88468860</v>
      </c>
      <c r="C877" s="1355">
        <f>SUM(C874:C876)</f>
        <v>95202657</v>
      </c>
      <c r="D877" s="1355">
        <f>SUM(D874:D876)</f>
        <v>111259914</v>
      </c>
      <c r="F877" s="1354"/>
    </row>
    <row r="878" spans="1:24" s="251" customFormat="1" ht="12" x14ac:dyDescent="0.2">
      <c r="A878" s="266"/>
      <c r="B878" s="266"/>
      <c r="C878" s="266"/>
      <c r="D878" s="266"/>
      <c r="E878" s="266"/>
      <c r="F878" s="1363"/>
      <c r="G878" s="266"/>
      <c r="H878" s="266"/>
      <c r="I878" s="266"/>
      <c r="J878" s="266"/>
      <c r="K878" s="811"/>
      <c r="L878" s="811"/>
      <c r="M878" s="266"/>
      <c r="N878" s="266"/>
      <c r="O878" s="266"/>
      <c r="P878" s="266"/>
      <c r="Q878" s="266"/>
      <c r="R878" s="266"/>
      <c r="S878" s="266"/>
      <c r="T878" s="266"/>
      <c r="U878" s="266"/>
      <c r="V878" s="266"/>
      <c r="W878" s="266"/>
      <c r="X878" s="266"/>
    </row>
    <row r="879" spans="1:24" s="251" customFormat="1" ht="12" x14ac:dyDescent="0.2">
      <c r="A879" s="266"/>
      <c r="B879" s="266"/>
      <c r="C879" s="266"/>
      <c r="D879" s="266"/>
      <c r="E879" s="266"/>
      <c r="F879" s="1363"/>
      <c r="G879" s="266"/>
      <c r="H879" s="266"/>
      <c r="I879" s="266"/>
      <c r="J879" s="266"/>
      <c r="K879" s="811"/>
      <c r="L879" s="811"/>
      <c r="M879" s="266"/>
      <c r="N879" s="266"/>
      <c r="O879" s="266"/>
      <c r="P879" s="266"/>
      <c r="Q879" s="266"/>
      <c r="R879" s="266"/>
      <c r="S879" s="266"/>
      <c r="T879" s="266"/>
      <c r="U879" s="266"/>
      <c r="V879" s="266"/>
      <c r="W879" s="266"/>
      <c r="X879" s="266"/>
    </row>
    <row r="880" spans="1:24" s="1359" customFormat="1" ht="28.35" customHeight="1" x14ac:dyDescent="0.2">
      <c r="A880" s="1362" t="s">
        <v>22583</v>
      </c>
      <c r="B880" s="1361">
        <v>2020</v>
      </c>
      <c r="C880" s="1361" t="s">
        <v>22582</v>
      </c>
      <c r="D880" s="1361" t="s">
        <v>22581</v>
      </c>
      <c r="F880" s="1360"/>
    </row>
    <row r="881" spans="1:12" x14ac:dyDescent="0.2">
      <c r="A881" s="1358" t="s">
        <v>22580</v>
      </c>
      <c r="B881" s="1357">
        <f t="shared" ref="B881:D883" si="38">B918+B955+B992+B1029</f>
        <v>16478145.040000003</v>
      </c>
      <c r="C881" s="1357">
        <f t="shared" si="38"/>
        <v>16476869</v>
      </c>
      <c r="D881" s="1357">
        <f t="shared" si="38"/>
        <v>16544326</v>
      </c>
    </row>
    <row r="882" spans="1:12" x14ac:dyDescent="0.2">
      <c r="A882" s="1358" t="s">
        <v>22579</v>
      </c>
      <c r="B882" s="1357">
        <f t="shared" si="38"/>
        <v>3312578.92</v>
      </c>
      <c r="C882" s="1357">
        <f t="shared" si="38"/>
        <v>3605211</v>
      </c>
      <c r="D882" s="1357">
        <f t="shared" si="38"/>
        <v>3341396</v>
      </c>
    </row>
    <row r="883" spans="1:12" x14ac:dyDescent="0.2">
      <c r="A883" s="1358" t="s">
        <v>22578</v>
      </c>
      <c r="B883" s="1357">
        <f t="shared" si="38"/>
        <v>57908177.25</v>
      </c>
      <c r="C883" s="1357">
        <f t="shared" si="38"/>
        <v>66974886</v>
      </c>
      <c r="D883" s="1357">
        <f t="shared" si="38"/>
        <v>91374192</v>
      </c>
    </row>
    <row r="884" spans="1:12" s="1353" customFormat="1" ht="28.35" customHeight="1" x14ac:dyDescent="0.2">
      <c r="A884" s="1356" t="s">
        <v>22577</v>
      </c>
      <c r="B884" s="1355">
        <f>SUM(B881:B883)</f>
        <v>77698901.210000008</v>
      </c>
      <c r="C884" s="1355">
        <f>SUM(C881:C883)</f>
        <v>87056966</v>
      </c>
      <c r="D884" s="1355">
        <f>SUM(D881:D883)</f>
        <v>111259914</v>
      </c>
      <c r="F884" s="1354"/>
    </row>
    <row r="885" spans="1:12" x14ac:dyDescent="0.2">
      <c r="A885" s="1352" t="s">
        <v>22576</v>
      </c>
    </row>
    <row r="886" spans="1:12" x14ac:dyDescent="0.2">
      <c r="A886" s="1351" t="s">
        <v>22575</v>
      </c>
    </row>
    <row r="889" spans="1:12" s="251" customFormat="1" ht="12" x14ac:dyDescent="0.2">
      <c r="A889" s="251" t="s">
        <v>22593</v>
      </c>
      <c r="F889" s="1369"/>
      <c r="K889" s="310"/>
      <c r="L889" s="310"/>
    </row>
    <row r="890" spans="1:12" s="251" customFormat="1" ht="12" x14ac:dyDescent="0.2">
      <c r="A890" s="251" t="s">
        <v>22592</v>
      </c>
      <c r="F890" s="1369"/>
      <c r="K890" s="310"/>
      <c r="L890" s="310"/>
    </row>
    <row r="891" spans="1:12" s="251" customFormat="1" ht="12" x14ac:dyDescent="0.2">
      <c r="F891" s="1369"/>
      <c r="K891" s="310"/>
      <c r="L891" s="310"/>
    </row>
    <row r="892" spans="1:12" s="251" customFormat="1" ht="12" x14ac:dyDescent="0.2">
      <c r="F892" s="1369"/>
      <c r="K892" s="310"/>
      <c r="L892" s="310"/>
    </row>
    <row r="893" spans="1:12" s="251" customFormat="1" ht="12" x14ac:dyDescent="0.2">
      <c r="F893" s="1369"/>
      <c r="K893" s="310"/>
      <c r="L893" s="310"/>
    </row>
    <row r="894" spans="1:12" s="251" customFormat="1" ht="12" x14ac:dyDescent="0.2">
      <c r="A894" s="1718" t="s">
        <v>22591</v>
      </c>
      <c r="B894" s="1718"/>
      <c r="C894" s="1718"/>
      <c r="D894" s="1718"/>
      <c r="E894" s="1371"/>
      <c r="F894" s="1370"/>
      <c r="G894" s="1371"/>
      <c r="H894" s="1371"/>
      <c r="I894" s="1371"/>
      <c r="J894" s="1371"/>
      <c r="K894" s="310"/>
      <c r="L894" s="310"/>
    </row>
    <row r="895" spans="1:12" s="251" customFormat="1" ht="12" x14ac:dyDescent="0.2">
      <c r="A895" s="1718" t="s">
        <v>2089</v>
      </c>
      <c r="B895" s="1718"/>
      <c r="C895" s="1718"/>
      <c r="D895" s="1718"/>
      <c r="E895" s="1371"/>
      <c r="F895" s="1370"/>
      <c r="G895" s="1371"/>
      <c r="H895" s="1371"/>
      <c r="I895" s="1371"/>
      <c r="J895" s="1371"/>
      <c r="K895" s="310"/>
      <c r="L895" s="310"/>
    </row>
    <row r="896" spans="1:12" s="251" customFormat="1" ht="12" x14ac:dyDescent="0.2">
      <c r="A896" s="1718" t="s">
        <v>22590</v>
      </c>
      <c r="B896" s="1718"/>
      <c r="C896" s="1718"/>
      <c r="D896" s="1718"/>
      <c r="E896" s="1371"/>
      <c r="F896" s="1369"/>
      <c r="G896" s="1371"/>
      <c r="H896" s="1371"/>
      <c r="I896" s="1371"/>
      <c r="J896" s="1371"/>
      <c r="K896" s="310"/>
      <c r="L896" s="310"/>
    </row>
    <row r="897" spans="1:24" s="251" customFormat="1" ht="12" x14ac:dyDescent="0.2">
      <c r="A897" s="1718" t="s">
        <v>22589</v>
      </c>
      <c r="B897" s="1718"/>
      <c r="C897" s="1718"/>
      <c r="D897" s="1718"/>
      <c r="E897" s="1371"/>
      <c r="F897" s="1370"/>
      <c r="G897" s="1371"/>
      <c r="H897" s="1371"/>
      <c r="I897" s="1371"/>
      <c r="J897" s="1371"/>
      <c r="K897" s="310"/>
      <c r="L897" s="310"/>
    </row>
    <row r="898" spans="1:24" s="251" customFormat="1" ht="12" x14ac:dyDescent="0.2">
      <c r="F898" s="1370"/>
      <c r="K898" s="310"/>
      <c r="L898" s="310"/>
    </row>
    <row r="899" spans="1:24" s="251" customFormat="1" ht="12" x14ac:dyDescent="0.2">
      <c r="F899" s="1369"/>
      <c r="K899" s="310"/>
      <c r="L899" s="310"/>
    </row>
    <row r="900" spans="1:24" s="251" customFormat="1" ht="12" x14ac:dyDescent="0.2">
      <c r="F900" s="1369"/>
      <c r="K900" s="310"/>
      <c r="L900" s="310"/>
    </row>
    <row r="901" spans="1:24" s="1366" customFormat="1" ht="25.5" customHeight="1" x14ac:dyDescent="0.2">
      <c r="A901" s="1365" t="s">
        <v>22588</v>
      </c>
      <c r="B901" s="1720" t="s">
        <v>21734</v>
      </c>
      <c r="C901" s="1720"/>
      <c r="D901" s="1720"/>
      <c r="F901" s="1368"/>
      <c r="K901" s="1367"/>
      <c r="L901" s="1367"/>
    </row>
    <row r="902" spans="1:24" s="251" customFormat="1" ht="12" x14ac:dyDescent="0.2">
      <c r="A902" s="266" t="s">
        <v>22587</v>
      </c>
      <c r="B902" s="266" t="s">
        <v>22595</v>
      </c>
      <c r="C902" s="266"/>
      <c r="D902" s="266"/>
      <c r="E902" s="266"/>
      <c r="F902" s="1363"/>
      <c r="G902" s="266"/>
      <c r="H902" s="266"/>
      <c r="I902" s="266"/>
      <c r="J902" s="266"/>
      <c r="K902" s="811"/>
      <c r="L902" s="811"/>
      <c r="M902" s="266"/>
      <c r="N902" s="266"/>
      <c r="O902" s="266"/>
      <c r="P902" s="266"/>
      <c r="Q902" s="266"/>
      <c r="R902" s="266"/>
      <c r="S902" s="266"/>
      <c r="T902" s="266"/>
      <c r="U902" s="266"/>
      <c r="V902" s="266"/>
      <c r="W902" s="266"/>
      <c r="X902" s="266"/>
    </row>
    <row r="903" spans="1:24" s="1359" customFormat="1" ht="28.35" customHeight="1" x14ac:dyDescent="0.2">
      <c r="A903" s="1362" t="s">
        <v>22585</v>
      </c>
      <c r="B903" s="1361">
        <v>2020</v>
      </c>
      <c r="C903" s="1361">
        <v>2021</v>
      </c>
      <c r="D903" s="1361">
        <v>2022</v>
      </c>
      <c r="F903" s="1360"/>
    </row>
    <row r="904" spans="1:24" x14ac:dyDescent="0.2">
      <c r="A904" s="1358" t="s">
        <v>22580</v>
      </c>
      <c r="B904" s="1357">
        <v>12240912</v>
      </c>
      <c r="C904" s="1357">
        <v>4471346</v>
      </c>
      <c r="D904" s="1357">
        <v>4402084</v>
      </c>
    </row>
    <row r="905" spans="1:24" x14ac:dyDescent="0.2">
      <c r="A905" s="1358" t="s">
        <v>22579</v>
      </c>
      <c r="B905" s="1357">
        <v>2220577</v>
      </c>
      <c r="C905" s="1357">
        <v>2817404</v>
      </c>
      <c r="D905" s="1357">
        <v>2385737</v>
      </c>
    </row>
    <row r="906" spans="1:24" x14ac:dyDescent="0.2">
      <c r="A906" s="1358" t="s">
        <v>22578</v>
      </c>
      <c r="B906" s="1357">
        <v>32874654</v>
      </c>
      <c r="C906" s="1357">
        <v>28542206</v>
      </c>
      <c r="D906" s="1357">
        <v>33222825</v>
      </c>
    </row>
    <row r="907" spans="1:24" s="1353" customFormat="1" ht="28.35" customHeight="1" x14ac:dyDescent="0.2">
      <c r="A907" s="1356" t="s">
        <v>22577</v>
      </c>
      <c r="B907" s="1355">
        <f>SUM(B904:B906)</f>
        <v>47336143</v>
      </c>
      <c r="C907" s="1355">
        <f>SUM(C904:C906)</f>
        <v>35830956</v>
      </c>
      <c r="D907" s="1355">
        <f>SUM(D904:D906)</f>
        <v>40010646</v>
      </c>
      <c r="F907" s="1354"/>
    </row>
    <row r="908" spans="1:24" s="251" customFormat="1" ht="12" x14ac:dyDescent="0.2">
      <c r="A908" s="266"/>
      <c r="B908" s="266"/>
      <c r="C908" s="266"/>
      <c r="D908" s="266"/>
      <c r="E908" s="266"/>
      <c r="F908" s="1363"/>
      <c r="G908" s="266"/>
      <c r="H908" s="266"/>
      <c r="I908" s="266"/>
      <c r="J908" s="266"/>
      <c r="K908" s="811"/>
      <c r="L908" s="811"/>
      <c r="M908" s="266"/>
      <c r="N908" s="266"/>
      <c r="O908" s="266"/>
      <c r="P908" s="266"/>
      <c r="Q908" s="266"/>
      <c r="R908" s="266"/>
      <c r="S908" s="266"/>
      <c r="T908" s="266"/>
      <c r="U908" s="266"/>
      <c r="V908" s="266"/>
      <c r="W908" s="266"/>
      <c r="X908" s="266"/>
    </row>
    <row r="909" spans="1:24" s="251" customFormat="1" ht="12" x14ac:dyDescent="0.2">
      <c r="A909" s="266"/>
      <c r="B909" s="266"/>
      <c r="C909" s="266"/>
      <c r="D909" s="266"/>
      <c r="E909" s="266"/>
      <c r="F909" s="1363"/>
      <c r="G909" s="266"/>
      <c r="H909" s="266"/>
      <c r="I909" s="266"/>
      <c r="J909" s="266"/>
      <c r="K909" s="811"/>
      <c r="L909" s="811"/>
      <c r="M909" s="266"/>
      <c r="N909" s="266"/>
      <c r="O909" s="266"/>
      <c r="P909" s="266"/>
      <c r="Q909" s="266"/>
      <c r="R909" s="266"/>
      <c r="S909" s="266"/>
      <c r="T909" s="266"/>
      <c r="U909" s="266"/>
      <c r="V909" s="266"/>
      <c r="W909" s="266"/>
      <c r="X909" s="266"/>
    </row>
    <row r="910" spans="1:24" s="1359" customFormat="1" ht="28.35" customHeight="1" x14ac:dyDescent="0.2">
      <c r="A910" s="1362" t="s">
        <v>22584</v>
      </c>
      <c r="B910" s="1361">
        <v>2020</v>
      </c>
      <c r="C910" s="1361" t="s">
        <v>22582</v>
      </c>
      <c r="D910" s="1361" t="s">
        <v>22581</v>
      </c>
      <c r="F910" s="1360"/>
    </row>
    <row r="911" spans="1:24" x14ac:dyDescent="0.2">
      <c r="A911" s="1358" t="s">
        <v>22580</v>
      </c>
      <c r="B911" s="1357">
        <v>11781145</v>
      </c>
      <c r="C911" s="1357">
        <v>4277843</v>
      </c>
      <c r="D911" s="1357">
        <v>4402084</v>
      </c>
    </row>
    <row r="912" spans="1:24" x14ac:dyDescent="0.2">
      <c r="A912" s="1358" t="s">
        <v>22579</v>
      </c>
      <c r="B912" s="1357">
        <v>2235793</v>
      </c>
      <c r="C912" s="1357">
        <v>2728835</v>
      </c>
      <c r="D912" s="1357">
        <v>2385737</v>
      </c>
    </row>
    <row r="913" spans="1:24" x14ac:dyDescent="0.2">
      <c r="A913" s="1358" t="s">
        <v>22578</v>
      </c>
      <c r="B913" s="1357">
        <v>27746381</v>
      </c>
      <c r="C913" s="1357">
        <v>28824278</v>
      </c>
      <c r="D913" s="1357">
        <v>33222825</v>
      </c>
    </row>
    <row r="914" spans="1:24" s="1353" customFormat="1" ht="28.35" customHeight="1" x14ac:dyDescent="0.2">
      <c r="A914" s="1356" t="s">
        <v>22577</v>
      </c>
      <c r="B914" s="1355">
        <f>SUM(B911:B913)</f>
        <v>41763319</v>
      </c>
      <c r="C914" s="1355">
        <f>SUM(C911:C913)</f>
        <v>35830956</v>
      </c>
      <c r="D914" s="1355">
        <f>SUM(D911:D913)</f>
        <v>40010646</v>
      </c>
      <c r="F914" s="1354"/>
    </row>
    <row r="915" spans="1:24" s="251" customFormat="1" ht="12" x14ac:dyDescent="0.2">
      <c r="A915" s="266"/>
      <c r="B915" s="266"/>
      <c r="C915" s="266"/>
      <c r="D915" s="266"/>
      <c r="E915" s="266"/>
      <c r="F915" s="1363"/>
      <c r="G915" s="266"/>
      <c r="H915" s="266"/>
      <c r="I915" s="266"/>
      <c r="J915" s="266"/>
      <c r="K915" s="811"/>
      <c r="L915" s="811"/>
      <c r="M915" s="266"/>
      <c r="N915" s="266"/>
      <c r="O915" s="266"/>
      <c r="P915" s="266"/>
      <c r="Q915" s="266"/>
      <c r="R915" s="266"/>
      <c r="S915" s="266"/>
      <c r="T915" s="266"/>
      <c r="U915" s="266"/>
      <c r="V915" s="266"/>
      <c r="W915" s="266"/>
      <c r="X915" s="266"/>
    </row>
    <row r="916" spans="1:24" s="251" customFormat="1" ht="12" x14ac:dyDescent="0.2">
      <c r="A916" s="266"/>
      <c r="B916" s="266"/>
      <c r="C916" s="266"/>
      <c r="D916" s="266"/>
      <c r="E916" s="266"/>
      <c r="F916" s="1363"/>
      <c r="G916" s="266"/>
      <c r="H916" s="266"/>
      <c r="I916" s="266"/>
      <c r="J916" s="266"/>
      <c r="K916" s="811"/>
      <c r="L916" s="811"/>
      <c r="M916" s="266"/>
      <c r="N916" s="266"/>
      <c r="O916" s="266"/>
      <c r="P916" s="266"/>
      <c r="Q916" s="266"/>
      <c r="R916" s="266"/>
      <c r="S916" s="266"/>
      <c r="T916" s="266"/>
      <c r="U916" s="266"/>
      <c r="V916" s="266"/>
      <c r="W916" s="266"/>
      <c r="X916" s="266"/>
    </row>
    <row r="917" spans="1:24" s="1359" customFormat="1" ht="28.35" customHeight="1" x14ac:dyDescent="0.2">
      <c r="A917" s="1362" t="s">
        <v>22583</v>
      </c>
      <c r="B917" s="1361">
        <v>2020</v>
      </c>
      <c r="C917" s="1361" t="s">
        <v>22582</v>
      </c>
      <c r="D917" s="1361" t="s">
        <v>22581</v>
      </c>
      <c r="F917" s="1360"/>
    </row>
    <row r="918" spans="1:24" x14ac:dyDescent="0.2">
      <c r="A918" s="1358" t="s">
        <v>22580</v>
      </c>
      <c r="B918" s="1357">
        <v>4077937.83</v>
      </c>
      <c r="C918" s="1374">
        <v>4101699</v>
      </c>
      <c r="D918" s="1357">
        <v>4402084</v>
      </c>
    </row>
    <row r="919" spans="1:24" x14ac:dyDescent="0.2">
      <c r="A919" s="1358" t="s">
        <v>22579</v>
      </c>
      <c r="B919" s="1357">
        <v>2162364.19</v>
      </c>
      <c r="C919" s="1374">
        <v>2674741</v>
      </c>
      <c r="D919" s="1357">
        <v>2385737</v>
      </c>
    </row>
    <row r="920" spans="1:24" x14ac:dyDescent="0.2">
      <c r="A920" s="1358" t="s">
        <v>22578</v>
      </c>
      <c r="B920" s="1357">
        <v>27436315.550000016</v>
      </c>
      <c r="C920" s="1374">
        <v>27296652</v>
      </c>
      <c r="D920" s="1357">
        <v>33222825</v>
      </c>
    </row>
    <row r="921" spans="1:24" s="1353" customFormat="1" ht="28.35" customHeight="1" x14ac:dyDescent="0.2">
      <c r="A921" s="1356" t="s">
        <v>22577</v>
      </c>
      <c r="B921" s="1355">
        <f>SUM(B918:B920)</f>
        <v>33676617.570000015</v>
      </c>
      <c r="C921" s="1355">
        <f>SUM(C918:C920)</f>
        <v>34073092</v>
      </c>
      <c r="D921" s="1355">
        <f>SUM(D918:D920)</f>
        <v>40010646</v>
      </c>
      <c r="F921" s="1354"/>
    </row>
    <row r="922" spans="1:24" x14ac:dyDescent="0.2">
      <c r="A922" s="1352" t="s">
        <v>22576</v>
      </c>
    </row>
    <row r="923" spans="1:24" x14ac:dyDescent="0.2">
      <c r="A923" s="1351" t="s">
        <v>22575</v>
      </c>
    </row>
    <row r="926" spans="1:24" s="251" customFormat="1" ht="12" x14ac:dyDescent="0.2">
      <c r="A926" s="251" t="s">
        <v>22593</v>
      </c>
      <c r="F926" s="1369"/>
      <c r="K926" s="310"/>
      <c r="L926" s="310"/>
    </row>
    <row r="927" spans="1:24" s="251" customFormat="1" ht="12" x14ac:dyDescent="0.2">
      <c r="A927" s="251" t="s">
        <v>22592</v>
      </c>
      <c r="F927" s="1369"/>
      <c r="K927" s="310"/>
      <c r="L927" s="310"/>
    </row>
    <row r="928" spans="1:24" s="251" customFormat="1" ht="12" x14ac:dyDescent="0.2">
      <c r="F928" s="1369"/>
      <c r="K928" s="310"/>
      <c r="L928" s="310"/>
    </row>
    <row r="929" spans="1:24" s="251" customFormat="1" ht="12" x14ac:dyDescent="0.2">
      <c r="F929" s="1369"/>
      <c r="K929" s="310"/>
      <c r="L929" s="310"/>
    </row>
    <row r="930" spans="1:24" s="251" customFormat="1" ht="12" x14ac:dyDescent="0.2">
      <c r="F930" s="1369"/>
      <c r="K930" s="310"/>
      <c r="L930" s="310"/>
    </row>
    <row r="931" spans="1:24" s="251" customFormat="1" ht="12" x14ac:dyDescent="0.2">
      <c r="A931" s="1718" t="s">
        <v>22591</v>
      </c>
      <c r="B931" s="1718"/>
      <c r="C931" s="1718"/>
      <c r="D931" s="1718"/>
      <c r="E931" s="1371"/>
      <c r="F931" s="1370"/>
      <c r="G931" s="1371"/>
      <c r="H931" s="1371"/>
      <c r="I931" s="1371"/>
      <c r="J931" s="1371"/>
      <c r="K931" s="310"/>
      <c r="L931" s="310"/>
    </row>
    <row r="932" spans="1:24" s="251" customFormat="1" ht="12" x14ac:dyDescent="0.2">
      <c r="A932" s="1718" t="s">
        <v>2089</v>
      </c>
      <c r="B932" s="1718"/>
      <c r="C932" s="1718"/>
      <c r="D932" s="1718"/>
      <c r="E932" s="1371"/>
      <c r="F932" s="1370"/>
      <c r="G932" s="1371"/>
      <c r="H932" s="1371"/>
      <c r="I932" s="1371"/>
      <c r="J932" s="1371"/>
      <c r="K932" s="310"/>
      <c r="L932" s="310"/>
    </row>
    <row r="933" spans="1:24" s="251" customFormat="1" ht="12" x14ac:dyDescent="0.2">
      <c r="A933" s="1718" t="s">
        <v>22590</v>
      </c>
      <c r="B933" s="1718"/>
      <c r="C933" s="1718"/>
      <c r="D933" s="1718"/>
      <c r="E933" s="1371"/>
      <c r="F933" s="1369"/>
      <c r="G933" s="1371"/>
      <c r="H933" s="1371"/>
      <c r="I933" s="1371"/>
      <c r="J933" s="1371"/>
      <c r="K933" s="310"/>
      <c r="L933" s="310"/>
    </row>
    <row r="934" spans="1:24" s="251" customFormat="1" ht="12" x14ac:dyDescent="0.2">
      <c r="A934" s="1718" t="s">
        <v>22589</v>
      </c>
      <c r="B934" s="1718"/>
      <c r="C934" s="1718"/>
      <c r="D934" s="1718"/>
      <c r="E934" s="1371"/>
      <c r="F934" s="1370"/>
      <c r="G934" s="1371"/>
      <c r="H934" s="1371"/>
      <c r="I934" s="1371"/>
      <c r="J934" s="1371"/>
      <c r="K934" s="310"/>
      <c r="L934" s="310"/>
    </row>
    <row r="935" spans="1:24" s="251" customFormat="1" ht="12" x14ac:dyDescent="0.2">
      <c r="F935" s="1370"/>
      <c r="K935" s="310"/>
      <c r="L935" s="310"/>
    </row>
    <row r="936" spans="1:24" s="251" customFormat="1" ht="12" x14ac:dyDescent="0.2">
      <c r="F936" s="1369"/>
      <c r="K936" s="310"/>
      <c r="L936" s="310"/>
    </row>
    <row r="937" spans="1:24" s="251" customFormat="1" ht="12" x14ac:dyDescent="0.2">
      <c r="F937" s="1369"/>
      <c r="K937" s="310"/>
      <c r="L937" s="310"/>
    </row>
    <row r="938" spans="1:24" s="1366" customFormat="1" ht="26.25" customHeight="1" x14ac:dyDescent="0.2">
      <c r="A938" s="1365" t="s">
        <v>22588</v>
      </c>
      <c r="B938" s="1720" t="s">
        <v>21734</v>
      </c>
      <c r="C938" s="1720"/>
      <c r="D938" s="1720"/>
      <c r="F938" s="1368"/>
      <c r="K938" s="1367"/>
      <c r="L938" s="1367"/>
    </row>
    <row r="939" spans="1:24" s="251" customFormat="1" ht="12" x14ac:dyDescent="0.2">
      <c r="A939" s="266" t="s">
        <v>22587</v>
      </c>
      <c r="B939" s="266" t="s">
        <v>22594</v>
      </c>
      <c r="C939" s="266"/>
      <c r="D939" s="266"/>
      <c r="E939" s="266"/>
      <c r="F939" s="1363"/>
      <c r="G939" s="266"/>
      <c r="H939" s="266"/>
      <c r="I939" s="266"/>
      <c r="J939" s="266"/>
      <c r="K939" s="811"/>
      <c r="L939" s="811"/>
      <c r="M939" s="266"/>
      <c r="N939" s="266"/>
      <c r="O939" s="266"/>
      <c r="P939" s="266"/>
      <c r="Q939" s="266"/>
      <c r="R939" s="266"/>
      <c r="S939" s="266"/>
      <c r="T939" s="266"/>
      <c r="U939" s="266"/>
      <c r="V939" s="266"/>
      <c r="W939" s="266"/>
      <c r="X939" s="266"/>
    </row>
    <row r="940" spans="1:24" s="1359" customFormat="1" ht="28.35" customHeight="1" x14ac:dyDescent="0.2">
      <c r="A940" s="1362" t="s">
        <v>22585</v>
      </c>
      <c r="B940" s="1361">
        <v>2020</v>
      </c>
      <c r="C940" s="1361">
        <v>2021</v>
      </c>
      <c r="D940" s="1361">
        <v>2022</v>
      </c>
      <c r="F940" s="1360"/>
    </row>
    <row r="941" spans="1:24" x14ac:dyDescent="0.2">
      <c r="A941" s="1358" t="s">
        <v>22580</v>
      </c>
      <c r="B941" s="1357">
        <v>13253534</v>
      </c>
      <c r="C941" s="1357">
        <v>11662406</v>
      </c>
      <c r="D941" s="1357">
        <v>12142242</v>
      </c>
    </row>
    <row r="942" spans="1:24" x14ac:dyDescent="0.2">
      <c r="A942" s="1358" t="s">
        <v>22579</v>
      </c>
      <c r="B942" s="1357">
        <v>1173209</v>
      </c>
      <c r="C942" s="1357">
        <v>939503</v>
      </c>
      <c r="D942" s="1357">
        <v>955659</v>
      </c>
    </row>
    <row r="943" spans="1:24" x14ac:dyDescent="0.2">
      <c r="A943" s="1358" t="s">
        <v>22578</v>
      </c>
      <c r="B943" s="1357">
        <v>23264142</v>
      </c>
      <c r="C943" s="1357">
        <v>29011989</v>
      </c>
      <c r="D943" s="1357">
        <v>41093216</v>
      </c>
    </row>
    <row r="944" spans="1:24" s="1353" customFormat="1" ht="28.35" customHeight="1" x14ac:dyDescent="0.2">
      <c r="A944" s="1356" t="s">
        <v>22577</v>
      </c>
      <c r="B944" s="1355">
        <f>SUM(B941:B943)</f>
        <v>37690885</v>
      </c>
      <c r="C944" s="1355">
        <f>SUM(C941:C943)</f>
        <v>41613898</v>
      </c>
      <c r="D944" s="1355">
        <f>SUM(D941:D943)</f>
        <v>54191117</v>
      </c>
      <c r="F944" s="1354"/>
    </row>
    <row r="945" spans="1:24" s="251" customFormat="1" ht="12" x14ac:dyDescent="0.2">
      <c r="A945" s="266"/>
      <c r="B945" s="266"/>
      <c r="C945" s="266"/>
      <c r="D945" s="266"/>
      <c r="E945" s="266"/>
      <c r="F945" s="1363"/>
      <c r="G945" s="266"/>
      <c r="H945" s="266"/>
      <c r="I945" s="266"/>
      <c r="J945" s="266"/>
      <c r="K945" s="811"/>
      <c r="L945" s="811"/>
      <c r="M945" s="266"/>
      <c r="N945" s="266"/>
      <c r="O945" s="266"/>
      <c r="P945" s="266"/>
      <c r="Q945" s="266"/>
      <c r="R945" s="266"/>
      <c r="S945" s="266"/>
      <c r="T945" s="266"/>
      <c r="U945" s="266"/>
      <c r="V945" s="266"/>
      <c r="W945" s="266"/>
      <c r="X945" s="266"/>
    </row>
    <row r="946" spans="1:24" s="251" customFormat="1" ht="12" x14ac:dyDescent="0.2">
      <c r="A946" s="266"/>
      <c r="B946" s="266"/>
      <c r="C946" s="266"/>
      <c r="D946" s="266"/>
      <c r="E946" s="266"/>
      <c r="F946" s="1363"/>
      <c r="G946" s="266"/>
      <c r="H946" s="266"/>
      <c r="I946" s="266"/>
      <c r="J946" s="266"/>
      <c r="K946" s="811"/>
      <c r="L946" s="811"/>
      <c r="M946" s="266"/>
      <c r="N946" s="266"/>
      <c r="O946" s="266"/>
      <c r="P946" s="266"/>
      <c r="Q946" s="266"/>
      <c r="R946" s="266"/>
      <c r="S946" s="266"/>
      <c r="T946" s="266"/>
      <c r="U946" s="266"/>
      <c r="V946" s="266"/>
      <c r="W946" s="266"/>
      <c r="X946" s="266"/>
    </row>
    <row r="947" spans="1:24" s="1359" customFormat="1" ht="28.35" customHeight="1" x14ac:dyDescent="0.2">
      <c r="A947" s="1362" t="s">
        <v>22584</v>
      </c>
      <c r="B947" s="1361">
        <v>2020</v>
      </c>
      <c r="C947" s="1361" t="s">
        <v>22582</v>
      </c>
      <c r="D947" s="1361" t="s">
        <v>22581</v>
      </c>
      <c r="F947" s="1360"/>
    </row>
    <row r="948" spans="1:24" x14ac:dyDescent="0.2">
      <c r="A948" s="1358" t="s">
        <v>22580</v>
      </c>
      <c r="B948" s="1357">
        <v>12943543</v>
      </c>
      <c r="C948" s="1357">
        <v>12375173</v>
      </c>
      <c r="D948" s="1357">
        <v>12142242</v>
      </c>
    </row>
    <row r="949" spans="1:24" x14ac:dyDescent="0.2">
      <c r="A949" s="1358" t="s">
        <v>22579</v>
      </c>
      <c r="B949" s="1357">
        <v>1045788</v>
      </c>
      <c r="C949" s="1357">
        <v>930471</v>
      </c>
      <c r="D949" s="1357">
        <v>955659</v>
      </c>
    </row>
    <row r="950" spans="1:24" x14ac:dyDescent="0.2">
      <c r="A950" s="1358" t="s">
        <v>22578</v>
      </c>
      <c r="B950" s="1357">
        <v>25142936</v>
      </c>
      <c r="C950" s="1357">
        <v>31000798</v>
      </c>
      <c r="D950" s="1357">
        <v>41093216</v>
      </c>
    </row>
    <row r="951" spans="1:24" s="1353" customFormat="1" ht="28.35" customHeight="1" x14ac:dyDescent="0.2">
      <c r="A951" s="1356" t="s">
        <v>22577</v>
      </c>
      <c r="B951" s="1355">
        <f>SUM(B948:B950)</f>
        <v>39132267</v>
      </c>
      <c r="C951" s="1355">
        <f>SUM(C948:C950)</f>
        <v>44306442</v>
      </c>
      <c r="D951" s="1355">
        <f>SUM(D948:D950)</f>
        <v>54191117</v>
      </c>
      <c r="F951" s="1354"/>
    </row>
    <row r="952" spans="1:24" s="251" customFormat="1" ht="12" x14ac:dyDescent="0.2">
      <c r="A952" s="266"/>
      <c r="B952" s="266"/>
      <c r="C952" s="266"/>
      <c r="D952" s="266"/>
      <c r="E952" s="266"/>
      <c r="F952" s="1363"/>
      <c r="G952" s="266"/>
      <c r="H952" s="266"/>
      <c r="I952" s="266"/>
      <c r="J952" s="266"/>
      <c r="K952" s="811"/>
      <c r="L952" s="811"/>
      <c r="M952" s="266"/>
      <c r="N952" s="266"/>
      <c r="O952" s="266"/>
      <c r="P952" s="266"/>
      <c r="Q952" s="266"/>
      <c r="R952" s="266"/>
      <c r="S952" s="266"/>
      <c r="T952" s="266"/>
      <c r="U952" s="266"/>
      <c r="V952" s="266"/>
      <c r="W952" s="266"/>
      <c r="X952" s="266"/>
    </row>
    <row r="953" spans="1:24" s="251" customFormat="1" ht="12" x14ac:dyDescent="0.2">
      <c r="A953" s="266"/>
      <c r="B953" s="266"/>
      <c r="C953" s="266"/>
      <c r="D953" s="266"/>
      <c r="E953" s="266"/>
      <c r="F953" s="1363"/>
      <c r="G953" s="266"/>
      <c r="H953" s="266"/>
      <c r="I953" s="266"/>
      <c r="J953" s="266"/>
      <c r="K953" s="811"/>
      <c r="L953" s="811"/>
      <c r="M953" s="266"/>
      <c r="N953" s="266"/>
      <c r="O953" s="266"/>
      <c r="P953" s="266"/>
      <c r="Q953" s="266"/>
      <c r="R953" s="266"/>
      <c r="S953" s="266"/>
      <c r="T953" s="266"/>
      <c r="U953" s="266"/>
      <c r="V953" s="266"/>
      <c r="W953" s="266"/>
      <c r="X953" s="266"/>
    </row>
    <row r="954" spans="1:24" s="1359" customFormat="1" ht="28.35" customHeight="1" x14ac:dyDescent="0.2">
      <c r="A954" s="1362" t="s">
        <v>22583</v>
      </c>
      <c r="B954" s="1361">
        <v>2020</v>
      </c>
      <c r="C954" s="1361" t="s">
        <v>22582</v>
      </c>
      <c r="D954" s="1361" t="s">
        <v>22581</v>
      </c>
      <c r="F954" s="1360"/>
    </row>
    <row r="955" spans="1:24" x14ac:dyDescent="0.2">
      <c r="A955" s="1358" t="s">
        <v>22580</v>
      </c>
      <c r="B955" s="1357">
        <v>12400207.210000003</v>
      </c>
      <c r="C955" s="1357">
        <v>12375170</v>
      </c>
      <c r="D955" s="1357">
        <v>12142242</v>
      </c>
    </row>
    <row r="956" spans="1:24" x14ac:dyDescent="0.2">
      <c r="A956" s="1358" t="s">
        <v>22579</v>
      </c>
      <c r="B956" s="1357">
        <v>976614.7300000001</v>
      </c>
      <c r="C956" s="1357">
        <v>930470</v>
      </c>
      <c r="D956" s="1357">
        <v>955659</v>
      </c>
    </row>
    <row r="957" spans="1:24" x14ac:dyDescent="0.2">
      <c r="A957" s="1358" t="s">
        <v>22578</v>
      </c>
      <c r="B957" s="1357">
        <v>24147898.979999982</v>
      </c>
      <c r="C957" s="1357">
        <v>31000795</v>
      </c>
      <c r="D957" s="1357">
        <v>41093216</v>
      </c>
    </row>
    <row r="958" spans="1:24" s="1353" customFormat="1" ht="28.35" customHeight="1" x14ac:dyDescent="0.2">
      <c r="A958" s="1356" t="s">
        <v>22577</v>
      </c>
      <c r="B958" s="1355">
        <f>SUM(B955:B957)</f>
        <v>37524720.919999987</v>
      </c>
      <c r="C958" s="1355">
        <f>SUM(C955:C957)</f>
        <v>44306435</v>
      </c>
      <c r="D958" s="1355">
        <f>SUM(D955:D957)</f>
        <v>54191117</v>
      </c>
      <c r="F958" s="1354"/>
    </row>
    <row r="959" spans="1:24" x14ac:dyDescent="0.2">
      <c r="A959" s="1352" t="s">
        <v>22576</v>
      </c>
    </row>
    <row r="960" spans="1:24" x14ac:dyDescent="0.2">
      <c r="A960" s="1351" t="s">
        <v>22575</v>
      </c>
    </row>
    <row r="961" spans="1:24" x14ac:dyDescent="0.2">
      <c r="A961" s="1373"/>
    </row>
    <row r="962" spans="1:24" x14ac:dyDescent="0.2">
      <c r="A962" s="1373"/>
    </row>
    <row r="963" spans="1:24" s="251" customFormat="1" ht="12" x14ac:dyDescent="0.2">
      <c r="A963" s="251" t="s">
        <v>22593</v>
      </c>
      <c r="F963" s="1369"/>
      <c r="K963" s="310"/>
      <c r="L963" s="310"/>
    </row>
    <row r="964" spans="1:24" s="251" customFormat="1" ht="12" x14ac:dyDescent="0.2">
      <c r="A964" s="251" t="s">
        <v>22592</v>
      </c>
      <c r="F964" s="1369"/>
      <c r="K964" s="310"/>
      <c r="L964" s="310"/>
    </row>
    <row r="965" spans="1:24" s="251" customFormat="1" ht="12" x14ac:dyDescent="0.2">
      <c r="F965" s="1369"/>
      <c r="K965" s="310"/>
      <c r="L965" s="310"/>
    </row>
    <row r="966" spans="1:24" s="251" customFormat="1" ht="12" x14ac:dyDescent="0.2">
      <c r="F966" s="1369"/>
      <c r="K966" s="310"/>
      <c r="L966" s="310"/>
    </row>
    <row r="967" spans="1:24" s="251" customFormat="1" ht="12" x14ac:dyDescent="0.2">
      <c r="F967" s="1369"/>
      <c r="K967" s="310"/>
      <c r="L967" s="310"/>
    </row>
    <row r="968" spans="1:24" s="251" customFormat="1" ht="12" x14ac:dyDescent="0.2">
      <c r="A968" s="1718" t="s">
        <v>22591</v>
      </c>
      <c r="B968" s="1718"/>
      <c r="C968" s="1718"/>
      <c r="D968" s="1718"/>
      <c r="E968" s="1371"/>
      <c r="F968" s="1370"/>
      <c r="G968" s="1371"/>
      <c r="H968" s="1371"/>
      <c r="I968" s="1371"/>
      <c r="J968" s="1371"/>
      <c r="K968" s="310"/>
      <c r="L968" s="310"/>
    </row>
    <row r="969" spans="1:24" s="251" customFormat="1" ht="12" x14ac:dyDescent="0.2">
      <c r="A969" s="1718" t="s">
        <v>2089</v>
      </c>
      <c r="B969" s="1718"/>
      <c r="C969" s="1718"/>
      <c r="D969" s="1718"/>
      <c r="E969" s="1371"/>
      <c r="F969" s="1370"/>
      <c r="G969" s="1371"/>
      <c r="H969" s="1371"/>
      <c r="I969" s="1371"/>
      <c r="J969" s="1371"/>
      <c r="K969" s="310"/>
      <c r="L969" s="310"/>
    </row>
    <row r="970" spans="1:24" s="251" customFormat="1" ht="12" x14ac:dyDescent="0.2">
      <c r="A970" s="1718" t="s">
        <v>22590</v>
      </c>
      <c r="B970" s="1718"/>
      <c r="C970" s="1718"/>
      <c r="D970" s="1718"/>
      <c r="E970" s="1371"/>
      <c r="F970" s="1369"/>
      <c r="G970" s="1371"/>
      <c r="H970" s="1371"/>
      <c r="I970" s="1371"/>
      <c r="J970" s="1371"/>
      <c r="K970" s="310"/>
      <c r="L970" s="310"/>
    </row>
    <row r="971" spans="1:24" s="251" customFormat="1" ht="12" x14ac:dyDescent="0.2">
      <c r="A971" s="1718" t="s">
        <v>22589</v>
      </c>
      <c r="B971" s="1718"/>
      <c r="C971" s="1718"/>
      <c r="D971" s="1718"/>
      <c r="E971" s="1371"/>
      <c r="F971" s="1370"/>
      <c r="G971" s="1371"/>
      <c r="H971" s="1371"/>
      <c r="I971" s="1371"/>
      <c r="J971" s="1371"/>
      <c r="K971" s="310"/>
      <c r="L971" s="310"/>
    </row>
    <row r="972" spans="1:24" s="251" customFormat="1" ht="12" x14ac:dyDescent="0.2">
      <c r="F972" s="1370"/>
      <c r="K972" s="310"/>
      <c r="L972" s="310"/>
    </row>
    <row r="973" spans="1:24" s="251" customFormat="1" ht="12" x14ac:dyDescent="0.2">
      <c r="F973" s="1369"/>
      <c r="K973" s="310"/>
      <c r="L973" s="310"/>
    </row>
    <row r="974" spans="1:24" s="251" customFormat="1" ht="12" x14ac:dyDescent="0.2">
      <c r="F974" s="1369"/>
      <c r="K974" s="310"/>
      <c r="L974" s="310"/>
    </row>
    <row r="975" spans="1:24" s="1366" customFormat="1" ht="24" customHeight="1" x14ac:dyDescent="0.2">
      <c r="A975" s="1365" t="s">
        <v>22588</v>
      </c>
      <c r="B975" s="1720" t="s">
        <v>21734</v>
      </c>
      <c r="C975" s="1720"/>
      <c r="D975" s="1720"/>
      <c r="F975" s="1368"/>
      <c r="K975" s="1367"/>
      <c r="L975" s="1367"/>
    </row>
    <row r="976" spans="1:24" s="251" customFormat="1" ht="28.5" customHeight="1" x14ac:dyDescent="0.2">
      <c r="A976" s="266" t="s">
        <v>22587</v>
      </c>
      <c r="B976" s="1726" t="s">
        <v>22586</v>
      </c>
      <c r="C976" s="1726"/>
      <c r="D976" s="1726"/>
      <c r="E976" s="266"/>
      <c r="F976" s="1363"/>
      <c r="G976" s="266"/>
      <c r="H976" s="266"/>
      <c r="I976" s="266"/>
      <c r="J976" s="266"/>
      <c r="K976" s="811"/>
      <c r="L976" s="811"/>
      <c r="M976" s="266"/>
      <c r="N976" s="266"/>
      <c r="O976" s="266"/>
      <c r="P976" s="266"/>
      <c r="Q976" s="266"/>
      <c r="R976" s="266"/>
      <c r="S976" s="266"/>
      <c r="T976" s="266"/>
      <c r="U976" s="266"/>
      <c r="V976" s="266"/>
      <c r="W976" s="266"/>
      <c r="X976" s="266"/>
    </row>
    <row r="977" spans="1:24" s="1359" customFormat="1" ht="28.35" customHeight="1" x14ac:dyDescent="0.2">
      <c r="A977" s="1362" t="s">
        <v>22585</v>
      </c>
      <c r="B977" s="1361">
        <v>2020</v>
      </c>
      <c r="C977" s="1361">
        <v>2021</v>
      </c>
      <c r="D977" s="1361">
        <v>2022</v>
      </c>
      <c r="F977" s="1360"/>
    </row>
    <row r="978" spans="1:24" x14ac:dyDescent="0.2">
      <c r="A978" s="1358" t="s">
        <v>22580</v>
      </c>
      <c r="B978" s="1357"/>
      <c r="C978" s="1357"/>
      <c r="D978" s="1357"/>
    </row>
    <row r="979" spans="1:24" x14ac:dyDescent="0.2">
      <c r="A979" s="1358" t="s">
        <v>22579</v>
      </c>
      <c r="B979" s="1357">
        <v>0</v>
      </c>
      <c r="C979" s="1357"/>
      <c r="D979" s="1357"/>
    </row>
    <row r="980" spans="1:24" x14ac:dyDescent="0.2">
      <c r="A980" s="1358" t="s">
        <v>22578</v>
      </c>
      <c r="B980" s="1357">
        <v>11983255</v>
      </c>
      <c r="C980" s="1357">
        <v>15063063</v>
      </c>
      <c r="D980" s="1357">
        <v>17058151</v>
      </c>
    </row>
    <row r="981" spans="1:24" s="1353" customFormat="1" ht="28.35" customHeight="1" x14ac:dyDescent="0.2">
      <c r="A981" s="1356" t="s">
        <v>22577</v>
      </c>
      <c r="B981" s="1355">
        <f>SUM(B978:B980)</f>
        <v>11983255</v>
      </c>
      <c r="C981" s="1355">
        <f>SUM(C978:C980)</f>
        <v>15063063</v>
      </c>
      <c r="D981" s="1355">
        <f>SUM(D978:D980)</f>
        <v>17058151</v>
      </c>
      <c r="F981" s="1354"/>
    </row>
    <row r="982" spans="1:24" s="251" customFormat="1" ht="12" x14ac:dyDescent="0.2">
      <c r="A982" s="266"/>
      <c r="B982" s="266"/>
      <c r="C982" s="266"/>
      <c r="D982" s="266"/>
      <c r="E982" s="266"/>
      <c r="F982" s="1363"/>
      <c r="G982" s="266"/>
      <c r="H982" s="266"/>
      <c r="I982" s="266"/>
      <c r="J982" s="266"/>
      <c r="K982" s="811"/>
      <c r="L982" s="811"/>
      <c r="M982" s="266"/>
      <c r="N982" s="266"/>
      <c r="O982" s="266"/>
      <c r="P982" s="266"/>
      <c r="Q982" s="266"/>
      <c r="R982" s="266"/>
      <c r="S982" s="266"/>
      <c r="T982" s="266"/>
      <c r="U982" s="266"/>
      <c r="V982" s="266"/>
      <c r="W982" s="266"/>
      <c r="X982" s="266"/>
    </row>
    <row r="983" spans="1:24" s="251" customFormat="1" ht="12" x14ac:dyDescent="0.2">
      <c r="A983" s="266"/>
      <c r="B983" s="266"/>
      <c r="C983" s="266"/>
      <c r="D983" s="266"/>
      <c r="E983" s="266"/>
      <c r="F983" s="1363"/>
      <c r="G983" s="266"/>
      <c r="H983" s="266"/>
      <c r="I983" s="266"/>
      <c r="J983" s="266"/>
      <c r="K983" s="811"/>
      <c r="L983" s="811"/>
      <c r="M983" s="266"/>
      <c r="N983" s="266"/>
      <c r="O983" s="266"/>
      <c r="P983" s="266"/>
      <c r="Q983" s="266"/>
      <c r="R983" s="266"/>
      <c r="S983" s="266"/>
      <c r="T983" s="266"/>
      <c r="U983" s="266"/>
      <c r="V983" s="266"/>
      <c r="W983" s="266"/>
      <c r="X983" s="266"/>
    </row>
    <row r="984" spans="1:24" s="1359" customFormat="1" ht="28.35" customHeight="1" x14ac:dyDescent="0.2">
      <c r="A984" s="1362" t="s">
        <v>22584</v>
      </c>
      <c r="B984" s="1361">
        <v>2020</v>
      </c>
      <c r="C984" s="1361" t="s">
        <v>22582</v>
      </c>
      <c r="D984" s="1361" t="s">
        <v>22581</v>
      </c>
      <c r="F984" s="1360"/>
    </row>
    <row r="985" spans="1:24" x14ac:dyDescent="0.2">
      <c r="A985" s="1358" t="s">
        <v>22580</v>
      </c>
      <c r="B985" s="1357"/>
      <c r="C985" s="1357"/>
      <c r="D985" s="1357"/>
    </row>
    <row r="986" spans="1:24" x14ac:dyDescent="0.2">
      <c r="A986" s="1358" t="s">
        <v>22579</v>
      </c>
      <c r="B986" s="1357">
        <v>177200</v>
      </c>
      <c r="C986" s="1357"/>
      <c r="D986" s="1357"/>
    </row>
    <row r="987" spans="1:24" x14ac:dyDescent="0.2">
      <c r="A987" s="1358" t="s">
        <v>22578</v>
      </c>
      <c r="B987" s="1357">
        <v>7396074</v>
      </c>
      <c r="C987" s="1357">
        <v>15063063</v>
      </c>
      <c r="D987" s="1357">
        <v>17058151</v>
      </c>
    </row>
    <row r="988" spans="1:24" s="1353" customFormat="1" ht="28.35" customHeight="1" x14ac:dyDescent="0.2">
      <c r="A988" s="1356" t="s">
        <v>22577</v>
      </c>
      <c r="B988" s="1355">
        <f>SUM(B985:B987)</f>
        <v>7573274</v>
      </c>
      <c r="C988" s="1355">
        <f>SUM(C985:C987)</f>
        <v>15063063</v>
      </c>
      <c r="D988" s="1355">
        <f>SUM(D985:D987)</f>
        <v>17058151</v>
      </c>
      <c r="F988" s="1354"/>
    </row>
    <row r="989" spans="1:24" s="251" customFormat="1" ht="12" x14ac:dyDescent="0.2">
      <c r="A989" s="266"/>
      <c r="B989" s="266"/>
      <c r="C989" s="266"/>
      <c r="D989" s="266"/>
      <c r="E989" s="266"/>
      <c r="F989" s="1363"/>
      <c r="G989" s="266"/>
      <c r="H989" s="266"/>
      <c r="I989" s="266"/>
      <c r="J989" s="266"/>
      <c r="K989" s="811"/>
      <c r="L989" s="811"/>
      <c r="M989" s="266"/>
      <c r="N989" s="266"/>
      <c r="O989" s="266"/>
      <c r="P989" s="266"/>
      <c r="Q989" s="266"/>
      <c r="R989" s="266"/>
      <c r="S989" s="266"/>
      <c r="T989" s="266"/>
      <c r="U989" s="266"/>
      <c r="V989" s="266"/>
      <c r="W989" s="266"/>
      <c r="X989" s="266"/>
    </row>
    <row r="990" spans="1:24" s="251" customFormat="1" ht="12" x14ac:dyDescent="0.2">
      <c r="A990" s="266"/>
      <c r="B990" s="266"/>
      <c r="C990" s="266"/>
      <c r="D990" s="266"/>
      <c r="E990" s="266"/>
      <c r="F990" s="1363"/>
      <c r="G990" s="266"/>
      <c r="H990" s="266"/>
      <c r="I990" s="266"/>
      <c r="J990" s="266"/>
      <c r="K990" s="811"/>
      <c r="L990" s="811"/>
      <c r="M990" s="266"/>
      <c r="N990" s="266"/>
      <c r="O990" s="266"/>
      <c r="P990" s="266"/>
      <c r="Q990" s="266"/>
      <c r="R990" s="266"/>
      <c r="S990" s="266"/>
      <c r="T990" s="266"/>
      <c r="U990" s="266"/>
      <c r="V990" s="266"/>
      <c r="W990" s="266"/>
      <c r="X990" s="266"/>
    </row>
    <row r="991" spans="1:24" s="1359" customFormat="1" ht="28.35" customHeight="1" x14ac:dyDescent="0.2">
      <c r="A991" s="1362" t="s">
        <v>22583</v>
      </c>
      <c r="B991" s="1361">
        <v>2020</v>
      </c>
      <c r="C991" s="1361" t="s">
        <v>22582</v>
      </c>
      <c r="D991" s="1361" t="s">
        <v>22581</v>
      </c>
      <c r="F991" s="1360"/>
    </row>
    <row r="992" spans="1:24" x14ac:dyDescent="0.2">
      <c r="A992" s="1358" t="s">
        <v>22580</v>
      </c>
      <c r="B992" s="1357"/>
      <c r="C992" s="1357"/>
      <c r="D992" s="1357"/>
    </row>
    <row r="993" spans="1:12" x14ac:dyDescent="0.2">
      <c r="A993" s="1358" t="s">
        <v>22579</v>
      </c>
      <c r="B993" s="1357">
        <v>173600</v>
      </c>
      <c r="C993" s="1357"/>
      <c r="D993" s="1357"/>
    </row>
    <row r="994" spans="1:12" x14ac:dyDescent="0.2">
      <c r="A994" s="1358" t="s">
        <v>22578</v>
      </c>
      <c r="B994" s="1357">
        <v>6323962.7199999988</v>
      </c>
      <c r="C994" s="1357">
        <v>8677439</v>
      </c>
      <c r="D994" s="1357">
        <v>17058151</v>
      </c>
    </row>
    <row r="995" spans="1:12" s="1353" customFormat="1" ht="28.35" customHeight="1" x14ac:dyDescent="0.2">
      <c r="A995" s="1356" t="s">
        <v>22577</v>
      </c>
      <c r="B995" s="1355">
        <f>SUM(B992:B994)</f>
        <v>6497562.7199999988</v>
      </c>
      <c r="C995" s="1355">
        <f>SUM(C992:C994)</f>
        <v>8677439</v>
      </c>
      <c r="D995" s="1355">
        <f>SUM(D992:D994)</f>
        <v>17058151</v>
      </c>
      <c r="F995" s="1354"/>
    </row>
    <row r="996" spans="1:12" x14ac:dyDescent="0.2">
      <c r="A996" s="1352" t="s">
        <v>22576</v>
      </c>
    </row>
    <row r="997" spans="1:12" x14ac:dyDescent="0.2">
      <c r="A997" s="1351" t="s">
        <v>22575</v>
      </c>
    </row>
    <row r="1000" spans="1:12" s="251" customFormat="1" ht="12" x14ac:dyDescent="0.2">
      <c r="A1000" s="251" t="s">
        <v>22593</v>
      </c>
      <c r="F1000" s="1369"/>
      <c r="K1000" s="310"/>
      <c r="L1000" s="310"/>
    </row>
    <row r="1001" spans="1:12" s="251" customFormat="1" ht="12" x14ac:dyDescent="0.2">
      <c r="A1001" s="251" t="s">
        <v>22592</v>
      </c>
      <c r="F1001" s="1369"/>
      <c r="K1001" s="310"/>
      <c r="L1001" s="310"/>
    </row>
    <row r="1002" spans="1:12" s="251" customFormat="1" ht="12" x14ac:dyDescent="0.2">
      <c r="F1002" s="1369"/>
      <c r="K1002" s="310"/>
      <c r="L1002" s="310"/>
    </row>
    <row r="1003" spans="1:12" s="251" customFormat="1" ht="12" x14ac:dyDescent="0.2">
      <c r="F1003" s="1369"/>
      <c r="K1003" s="310"/>
      <c r="L1003" s="310"/>
    </row>
    <row r="1004" spans="1:12" s="251" customFormat="1" ht="12" x14ac:dyDescent="0.2">
      <c r="F1004" s="1369"/>
      <c r="K1004" s="310"/>
      <c r="L1004" s="310"/>
    </row>
    <row r="1005" spans="1:12" s="251" customFormat="1" ht="12" x14ac:dyDescent="0.2">
      <c r="A1005" s="1718" t="s">
        <v>22591</v>
      </c>
      <c r="B1005" s="1718"/>
      <c r="C1005" s="1718"/>
      <c r="D1005" s="1718"/>
      <c r="E1005" s="1371"/>
      <c r="F1005" s="1370"/>
      <c r="G1005" s="1371"/>
      <c r="H1005" s="1371"/>
      <c r="I1005" s="1371"/>
      <c r="J1005" s="1371"/>
      <c r="K1005" s="310"/>
      <c r="L1005" s="310"/>
    </row>
    <row r="1006" spans="1:12" s="251" customFormat="1" ht="12" x14ac:dyDescent="0.2">
      <c r="A1006" s="1718" t="s">
        <v>2089</v>
      </c>
      <c r="B1006" s="1718"/>
      <c r="C1006" s="1718"/>
      <c r="D1006" s="1718"/>
      <c r="E1006" s="1371"/>
      <c r="F1006" s="1370"/>
      <c r="G1006" s="1371"/>
      <c r="H1006" s="1371"/>
      <c r="I1006" s="1371"/>
      <c r="J1006" s="1371"/>
      <c r="K1006" s="310"/>
      <c r="L1006" s="310"/>
    </row>
    <row r="1007" spans="1:12" s="251" customFormat="1" ht="12" x14ac:dyDescent="0.2">
      <c r="A1007" s="1718" t="s">
        <v>22590</v>
      </c>
      <c r="B1007" s="1718"/>
      <c r="C1007" s="1718"/>
      <c r="D1007" s="1718"/>
      <c r="E1007" s="1371"/>
      <c r="F1007" s="1369"/>
      <c r="G1007" s="1371"/>
      <c r="H1007" s="1371"/>
      <c r="I1007" s="1371"/>
      <c r="J1007" s="1371"/>
      <c r="K1007" s="310"/>
      <c r="L1007" s="310"/>
    </row>
    <row r="1008" spans="1:12" s="251" customFormat="1" ht="12" x14ac:dyDescent="0.2">
      <c r="A1008" s="1718" t="s">
        <v>22589</v>
      </c>
      <c r="B1008" s="1718"/>
      <c r="C1008" s="1718"/>
      <c r="D1008" s="1718"/>
      <c r="E1008" s="1371"/>
      <c r="F1008" s="1370"/>
      <c r="G1008" s="1371"/>
      <c r="H1008" s="1371"/>
      <c r="I1008" s="1371"/>
      <c r="J1008" s="1371"/>
      <c r="K1008" s="310"/>
      <c r="L1008" s="310"/>
    </row>
    <row r="1009" spans="1:24" s="251" customFormat="1" ht="12" x14ac:dyDescent="0.2">
      <c r="F1009" s="1370"/>
      <c r="K1009" s="310"/>
      <c r="L1009" s="310"/>
    </row>
    <row r="1010" spans="1:24" s="251" customFormat="1" ht="12" x14ac:dyDescent="0.2">
      <c r="F1010" s="1369"/>
      <c r="K1010" s="310"/>
      <c r="L1010" s="310"/>
    </row>
    <row r="1011" spans="1:24" s="251" customFormat="1" ht="12" x14ac:dyDescent="0.2">
      <c r="F1011" s="1369"/>
      <c r="K1011" s="310"/>
      <c r="L1011" s="310"/>
    </row>
    <row r="1012" spans="1:24" s="1366" customFormat="1" ht="12" x14ac:dyDescent="0.2">
      <c r="A1012" s="1366" t="s">
        <v>22588</v>
      </c>
      <c r="B1012" s="1720" t="s">
        <v>21734</v>
      </c>
      <c r="C1012" s="1720"/>
      <c r="D1012" s="1720"/>
      <c r="F1012" s="1368"/>
      <c r="K1012" s="1367"/>
      <c r="L1012" s="1367"/>
    </row>
    <row r="1013" spans="1:24" s="251" customFormat="1" ht="12" x14ac:dyDescent="0.2">
      <c r="A1013" s="266" t="s">
        <v>22587</v>
      </c>
      <c r="B1013" s="266" t="s">
        <v>22600</v>
      </c>
      <c r="C1013" s="266"/>
      <c r="D1013" s="266"/>
      <c r="E1013" s="266"/>
      <c r="F1013" s="1363"/>
      <c r="G1013" s="266"/>
      <c r="H1013" s="266"/>
      <c r="I1013" s="266"/>
      <c r="J1013" s="266"/>
      <c r="K1013" s="811"/>
      <c r="L1013" s="811"/>
      <c r="M1013" s="266"/>
      <c r="N1013" s="266"/>
      <c r="O1013" s="266"/>
      <c r="P1013" s="266"/>
      <c r="Q1013" s="266"/>
      <c r="R1013" s="266"/>
      <c r="S1013" s="266"/>
      <c r="T1013" s="266"/>
      <c r="U1013" s="266"/>
      <c r="V1013" s="266"/>
      <c r="W1013" s="266"/>
      <c r="X1013" s="266"/>
    </row>
    <row r="1014" spans="1:24" s="1359" customFormat="1" ht="28.35" customHeight="1" x14ac:dyDescent="0.2">
      <c r="A1014" s="1362" t="s">
        <v>22585</v>
      </c>
      <c r="B1014" s="1361">
        <v>2020</v>
      </c>
      <c r="C1014" s="1361">
        <v>2021</v>
      </c>
      <c r="D1014" s="1361">
        <v>2022</v>
      </c>
      <c r="F1014" s="1360"/>
    </row>
    <row r="1015" spans="1:24" x14ac:dyDescent="0.2">
      <c r="A1015" s="1358" t="s">
        <v>22580</v>
      </c>
      <c r="B1015" s="1357"/>
      <c r="C1015" s="1357">
        <v>2196</v>
      </c>
      <c r="D1015" s="1364"/>
    </row>
    <row r="1016" spans="1:24" x14ac:dyDescent="0.2">
      <c r="A1016" s="1358" t="s">
        <v>22579</v>
      </c>
      <c r="B1016" s="1357"/>
      <c r="C1016" s="1357"/>
      <c r="D1016" s="1357"/>
    </row>
    <row r="1017" spans="1:24" x14ac:dyDescent="0.2">
      <c r="A1017" s="1358" t="s">
        <v>22578</v>
      </c>
      <c r="B1017" s="1357"/>
      <c r="C1017" s="1357"/>
      <c r="D1017" s="1357"/>
    </row>
    <row r="1018" spans="1:24" s="1353" customFormat="1" ht="28.35" customHeight="1" x14ac:dyDescent="0.2">
      <c r="A1018" s="1356" t="s">
        <v>22577</v>
      </c>
      <c r="B1018" s="1355">
        <f>SUM(B1015:B1017)</f>
        <v>0</v>
      </c>
      <c r="C1018" s="1355">
        <f>SUM(C1015:C1017)</f>
        <v>2196</v>
      </c>
      <c r="D1018" s="1355">
        <f>SUM(D1015:D1017)</f>
        <v>0</v>
      </c>
      <c r="F1018" s="1354"/>
    </row>
    <row r="1019" spans="1:24" s="251" customFormat="1" ht="12" x14ac:dyDescent="0.2">
      <c r="A1019" s="266"/>
      <c r="B1019" s="266"/>
      <c r="C1019" s="266"/>
      <c r="D1019" s="266"/>
      <c r="E1019" s="266"/>
      <c r="F1019" s="1363"/>
      <c r="G1019" s="266"/>
      <c r="H1019" s="266"/>
      <c r="I1019" s="266"/>
      <c r="J1019" s="266"/>
      <c r="K1019" s="811"/>
      <c r="L1019" s="811"/>
      <c r="M1019" s="266"/>
      <c r="N1019" s="266"/>
      <c r="O1019" s="266"/>
      <c r="P1019" s="266"/>
      <c r="Q1019" s="266"/>
      <c r="R1019" s="266"/>
      <c r="S1019" s="266"/>
      <c r="T1019" s="266"/>
      <c r="U1019" s="266"/>
      <c r="V1019" s="266"/>
      <c r="W1019" s="266"/>
      <c r="X1019" s="266"/>
    </row>
    <row r="1020" spans="1:24" s="251" customFormat="1" ht="12" x14ac:dyDescent="0.2">
      <c r="A1020" s="266"/>
      <c r="B1020" s="266"/>
      <c r="C1020" s="266"/>
      <c r="D1020" s="266"/>
      <c r="E1020" s="266"/>
      <c r="F1020" s="1363"/>
      <c r="G1020" s="266"/>
      <c r="H1020" s="266"/>
      <c r="I1020" s="266"/>
      <c r="J1020" s="266"/>
      <c r="K1020" s="811"/>
      <c r="L1020" s="811"/>
      <c r="M1020" s="266"/>
      <c r="N1020" s="266"/>
      <c r="O1020" s="266"/>
      <c r="P1020" s="266"/>
      <c r="Q1020" s="266"/>
      <c r="R1020" s="266"/>
      <c r="S1020" s="266"/>
      <c r="T1020" s="266"/>
      <c r="U1020" s="266"/>
      <c r="V1020" s="266"/>
      <c r="W1020" s="266"/>
      <c r="X1020" s="266"/>
    </row>
    <row r="1021" spans="1:24" s="1359" customFormat="1" ht="28.35" customHeight="1" x14ac:dyDescent="0.2">
      <c r="A1021" s="1362" t="s">
        <v>22584</v>
      </c>
      <c r="B1021" s="1361">
        <v>2020</v>
      </c>
      <c r="C1021" s="1361" t="s">
        <v>22582</v>
      </c>
      <c r="D1021" s="1361" t="s">
        <v>22581</v>
      </c>
      <c r="F1021" s="1360"/>
    </row>
    <row r="1022" spans="1:24" x14ac:dyDescent="0.2">
      <c r="A1022" s="1358" t="s">
        <v>22580</v>
      </c>
      <c r="B1022" s="1357"/>
      <c r="C1022" s="1357">
        <v>2196</v>
      </c>
      <c r="D1022" s="1357"/>
    </row>
    <row r="1023" spans="1:24" x14ac:dyDescent="0.2">
      <c r="A1023" s="1358" t="s">
        <v>22579</v>
      </c>
      <c r="B1023" s="1357"/>
      <c r="C1023" s="1357"/>
      <c r="D1023" s="1357"/>
    </row>
    <row r="1024" spans="1:24" x14ac:dyDescent="0.2">
      <c r="A1024" s="1358" t="s">
        <v>22578</v>
      </c>
      <c r="B1024" s="1357"/>
      <c r="C1024" s="1357"/>
      <c r="D1024" s="1357"/>
    </row>
    <row r="1025" spans="1:24" s="1353" customFormat="1" ht="28.35" customHeight="1" x14ac:dyDescent="0.2">
      <c r="A1025" s="1356" t="s">
        <v>22577</v>
      </c>
      <c r="B1025" s="1355">
        <f>SUM(B1022:B1024)</f>
        <v>0</v>
      </c>
      <c r="C1025" s="1355">
        <f>SUM(C1022:C1024)</f>
        <v>2196</v>
      </c>
      <c r="D1025" s="1355">
        <f>SUM(D1022:D1024)</f>
        <v>0</v>
      </c>
      <c r="F1025" s="1354"/>
    </row>
    <row r="1026" spans="1:24" s="251" customFormat="1" ht="12" x14ac:dyDescent="0.2">
      <c r="A1026" s="266"/>
      <c r="B1026" s="266"/>
      <c r="C1026" s="266"/>
      <c r="D1026" s="266"/>
      <c r="E1026" s="266"/>
      <c r="F1026" s="1363"/>
      <c r="G1026" s="266"/>
      <c r="H1026" s="266"/>
      <c r="I1026" s="266"/>
      <c r="J1026" s="266"/>
      <c r="K1026" s="811"/>
      <c r="L1026" s="811"/>
      <c r="M1026" s="266"/>
      <c r="N1026" s="266"/>
      <c r="O1026" s="266"/>
      <c r="P1026" s="266"/>
      <c r="Q1026" s="266"/>
      <c r="R1026" s="266"/>
      <c r="S1026" s="266"/>
      <c r="T1026" s="266"/>
      <c r="U1026" s="266"/>
      <c r="V1026" s="266"/>
      <c r="W1026" s="266"/>
      <c r="X1026" s="266"/>
    </row>
    <row r="1027" spans="1:24" s="251" customFormat="1" ht="12" x14ac:dyDescent="0.2">
      <c r="A1027" s="266"/>
      <c r="B1027" s="266"/>
      <c r="C1027" s="266"/>
      <c r="D1027" s="266"/>
      <c r="E1027" s="266"/>
      <c r="F1027" s="1363"/>
      <c r="G1027" s="266"/>
      <c r="H1027" s="266"/>
      <c r="I1027" s="266"/>
      <c r="J1027" s="266"/>
      <c r="K1027" s="811"/>
      <c r="L1027" s="811"/>
      <c r="M1027" s="266"/>
      <c r="N1027" s="266"/>
      <c r="O1027" s="266"/>
      <c r="P1027" s="266"/>
      <c r="Q1027" s="266"/>
      <c r="R1027" s="266"/>
      <c r="S1027" s="266"/>
      <c r="T1027" s="266"/>
      <c r="U1027" s="266"/>
      <c r="V1027" s="266"/>
      <c r="W1027" s="266"/>
      <c r="X1027" s="266"/>
    </row>
    <row r="1028" spans="1:24" s="1359" customFormat="1" ht="28.35" customHeight="1" x14ac:dyDescent="0.2">
      <c r="A1028" s="1362" t="s">
        <v>22583</v>
      </c>
      <c r="B1028" s="1361">
        <v>2020</v>
      </c>
      <c r="C1028" s="1361" t="s">
        <v>22582</v>
      </c>
      <c r="D1028" s="1361" t="s">
        <v>22581</v>
      </c>
      <c r="F1028" s="1360"/>
    </row>
    <row r="1029" spans="1:24" x14ac:dyDescent="0.2">
      <c r="A1029" s="1358" t="s">
        <v>22580</v>
      </c>
      <c r="B1029" s="1357"/>
      <c r="C1029" s="1357"/>
      <c r="D1029" s="1357"/>
    </row>
    <row r="1030" spans="1:24" x14ac:dyDescent="0.2">
      <c r="A1030" s="1358" t="s">
        <v>22579</v>
      </c>
      <c r="B1030" s="1357"/>
      <c r="C1030" s="1357"/>
      <c r="D1030" s="1357"/>
    </row>
    <row r="1031" spans="1:24" x14ac:dyDescent="0.2">
      <c r="A1031" s="1358" t="s">
        <v>22578</v>
      </c>
      <c r="B1031" s="1357"/>
      <c r="C1031" s="1357"/>
      <c r="D1031" s="1357"/>
    </row>
    <row r="1032" spans="1:24" s="1353" customFormat="1" ht="28.35" customHeight="1" x14ac:dyDescent="0.2">
      <c r="A1032" s="1356" t="s">
        <v>22577</v>
      </c>
      <c r="B1032" s="1355">
        <f>SUM(B1029:B1031)</f>
        <v>0</v>
      </c>
      <c r="C1032" s="1355">
        <f>SUM(C1029:C1031)</f>
        <v>0</v>
      </c>
      <c r="D1032" s="1355">
        <f>SUM(D1029:D1031)</f>
        <v>0</v>
      </c>
      <c r="F1032" s="1354"/>
    </row>
    <row r="1033" spans="1:24" x14ac:dyDescent="0.2">
      <c r="A1033" s="1352" t="s">
        <v>22576</v>
      </c>
    </row>
    <row r="1034" spans="1:24" x14ac:dyDescent="0.2">
      <c r="A1034" s="1351" t="s">
        <v>22575</v>
      </c>
    </row>
    <row r="1035" spans="1:24" x14ac:dyDescent="0.2">
      <c r="A1035" s="1372"/>
    </row>
    <row r="1036" spans="1:24" x14ac:dyDescent="0.2">
      <c r="A1036" s="1372"/>
    </row>
    <row r="1037" spans="1:24" s="251" customFormat="1" ht="12" x14ac:dyDescent="0.2">
      <c r="A1037" s="251" t="s">
        <v>22593</v>
      </c>
      <c r="F1037" s="1369"/>
      <c r="K1037" s="310"/>
      <c r="L1037" s="310"/>
    </row>
    <row r="1038" spans="1:24" s="251" customFormat="1" ht="12" x14ac:dyDescent="0.2">
      <c r="A1038" s="251" t="s">
        <v>22592</v>
      </c>
      <c r="F1038" s="1369"/>
      <c r="K1038" s="310"/>
      <c r="L1038" s="310"/>
    </row>
    <row r="1039" spans="1:24" s="251" customFormat="1" ht="12" x14ac:dyDescent="0.2">
      <c r="F1039" s="1369"/>
      <c r="K1039" s="310"/>
      <c r="L1039" s="310"/>
    </row>
    <row r="1040" spans="1:24" s="251" customFormat="1" ht="12" x14ac:dyDescent="0.2">
      <c r="F1040" s="1369"/>
      <c r="K1040" s="310"/>
      <c r="L1040" s="310"/>
    </row>
    <row r="1041" spans="1:24" s="251" customFormat="1" ht="12" x14ac:dyDescent="0.2">
      <c r="F1041" s="1369"/>
      <c r="K1041" s="310"/>
      <c r="L1041" s="310"/>
    </row>
    <row r="1042" spans="1:24" s="251" customFormat="1" ht="12" x14ac:dyDescent="0.2">
      <c r="A1042" s="1718" t="s">
        <v>22591</v>
      </c>
      <c r="B1042" s="1718"/>
      <c r="C1042" s="1718"/>
      <c r="D1042" s="1718"/>
      <c r="E1042" s="1371"/>
      <c r="F1042" s="1370"/>
      <c r="G1042" s="1371"/>
      <c r="H1042" s="1371"/>
      <c r="I1042" s="1371"/>
      <c r="J1042" s="1371"/>
      <c r="K1042" s="310"/>
      <c r="L1042" s="310"/>
    </row>
    <row r="1043" spans="1:24" s="251" customFormat="1" ht="12" x14ac:dyDescent="0.2">
      <c r="A1043" s="1718" t="s">
        <v>2089</v>
      </c>
      <c r="B1043" s="1718"/>
      <c r="C1043" s="1718"/>
      <c r="D1043" s="1718"/>
      <c r="E1043" s="1371"/>
      <c r="F1043" s="1370"/>
      <c r="G1043" s="1371"/>
      <c r="H1043" s="1371"/>
      <c r="I1043" s="1371"/>
      <c r="J1043" s="1371"/>
      <c r="K1043" s="310"/>
      <c r="L1043" s="310"/>
    </row>
    <row r="1044" spans="1:24" s="251" customFormat="1" ht="12" x14ac:dyDescent="0.2">
      <c r="A1044" s="1718" t="s">
        <v>22590</v>
      </c>
      <c r="B1044" s="1718"/>
      <c r="C1044" s="1718"/>
      <c r="D1044" s="1718"/>
      <c r="E1044" s="1371"/>
      <c r="F1044" s="1369"/>
      <c r="G1044" s="1371"/>
      <c r="H1044" s="1371"/>
      <c r="I1044" s="1371"/>
      <c r="J1044" s="1371"/>
      <c r="K1044" s="310"/>
      <c r="L1044" s="310"/>
    </row>
    <row r="1045" spans="1:24" s="251" customFormat="1" ht="12" x14ac:dyDescent="0.2">
      <c r="A1045" s="1718" t="s">
        <v>22589</v>
      </c>
      <c r="B1045" s="1718"/>
      <c r="C1045" s="1718"/>
      <c r="D1045" s="1718"/>
      <c r="E1045" s="1371"/>
      <c r="F1045" s="1370"/>
      <c r="G1045" s="1371"/>
      <c r="H1045" s="1371"/>
      <c r="I1045" s="1371"/>
      <c r="J1045" s="1371"/>
      <c r="K1045" s="310"/>
      <c r="L1045" s="310"/>
    </row>
    <row r="1046" spans="1:24" s="251" customFormat="1" ht="12" x14ac:dyDescent="0.2">
      <c r="F1046" s="1370"/>
      <c r="K1046" s="310"/>
      <c r="L1046" s="310"/>
    </row>
    <row r="1047" spans="1:24" s="251" customFormat="1" ht="12" x14ac:dyDescent="0.2">
      <c r="F1047" s="1369"/>
      <c r="K1047" s="310"/>
      <c r="L1047" s="310"/>
    </row>
    <row r="1048" spans="1:24" s="251" customFormat="1" ht="12" x14ac:dyDescent="0.2">
      <c r="F1048" s="1369"/>
      <c r="K1048" s="310"/>
      <c r="L1048" s="310"/>
    </row>
    <row r="1049" spans="1:24" s="1366" customFormat="1" ht="24.75" customHeight="1" x14ac:dyDescent="0.2">
      <c r="A1049" s="1365" t="s">
        <v>22588</v>
      </c>
      <c r="B1049" s="1727" t="s">
        <v>22598</v>
      </c>
      <c r="C1049" s="1727"/>
      <c r="D1049" s="1727"/>
      <c r="F1049" s="1368"/>
      <c r="K1049" s="1367"/>
      <c r="L1049" s="1367"/>
    </row>
    <row r="1050" spans="1:24" s="251" customFormat="1" ht="12" x14ac:dyDescent="0.2">
      <c r="A1050" s="266" t="s">
        <v>22587</v>
      </c>
      <c r="B1050" s="266" t="s">
        <v>22596</v>
      </c>
      <c r="C1050" s="266"/>
      <c r="D1050" s="266"/>
      <c r="E1050" s="266"/>
      <c r="F1050" s="1363"/>
      <c r="G1050" s="266"/>
      <c r="H1050" s="266"/>
      <c r="I1050" s="266"/>
      <c r="J1050" s="266"/>
      <c r="K1050" s="811"/>
      <c r="L1050" s="811"/>
      <c r="M1050" s="266"/>
      <c r="N1050" s="266"/>
      <c r="O1050" s="266"/>
      <c r="P1050" s="266"/>
      <c r="Q1050" s="266"/>
      <c r="R1050" s="266"/>
      <c r="S1050" s="266"/>
      <c r="T1050" s="266"/>
      <c r="U1050" s="266"/>
      <c r="V1050" s="266"/>
      <c r="W1050" s="266"/>
      <c r="X1050" s="266"/>
    </row>
    <row r="1051" spans="1:24" s="1359" customFormat="1" ht="28.35" customHeight="1" x14ac:dyDescent="0.2">
      <c r="A1051" s="1362" t="s">
        <v>22585</v>
      </c>
      <c r="B1051" s="1361">
        <v>2020</v>
      </c>
      <c r="C1051" s="1361">
        <v>2021</v>
      </c>
      <c r="D1051" s="1361">
        <v>2022</v>
      </c>
      <c r="F1051" s="1360"/>
    </row>
    <row r="1052" spans="1:24" x14ac:dyDescent="0.2">
      <c r="A1052" s="1358" t="s">
        <v>22580</v>
      </c>
      <c r="B1052" s="1357">
        <f t="shared" ref="B1052:D1054" si="39">B1089+B1127+B1201+B1164</f>
        <v>166201209</v>
      </c>
      <c r="C1052" s="1357">
        <f t="shared" si="39"/>
        <v>142709002</v>
      </c>
      <c r="D1052" s="1357">
        <f t="shared" si="39"/>
        <v>155670004</v>
      </c>
    </row>
    <row r="1053" spans="1:24" x14ac:dyDescent="0.2">
      <c r="A1053" s="1358" t="s">
        <v>22579</v>
      </c>
      <c r="B1053" s="1357">
        <f t="shared" si="39"/>
        <v>7147079568</v>
      </c>
      <c r="C1053" s="1357">
        <f t="shared" si="39"/>
        <v>7686425418</v>
      </c>
      <c r="D1053" s="1357">
        <f t="shared" si="39"/>
        <v>7511081286</v>
      </c>
    </row>
    <row r="1054" spans="1:24" x14ac:dyDescent="0.2">
      <c r="A1054" s="1358" t="s">
        <v>22578</v>
      </c>
      <c r="B1054" s="1357">
        <f t="shared" si="39"/>
        <v>0</v>
      </c>
      <c r="C1054" s="1357">
        <f t="shared" si="39"/>
        <v>0</v>
      </c>
      <c r="D1054" s="1357">
        <f t="shared" si="39"/>
        <v>0</v>
      </c>
    </row>
    <row r="1055" spans="1:24" s="1353" customFormat="1" ht="28.35" customHeight="1" x14ac:dyDescent="0.2">
      <c r="A1055" s="1356" t="s">
        <v>22577</v>
      </c>
      <c r="B1055" s="1355">
        <f>SUM(B1052:B1054)</f>
        <v>7313280777</v>
      </c>
      <c r="C1055" s="1355">
        <f>SUM(C1052:C1054)</f>
        <v>7829134420</v>
      </c>
      <c r="D1055" s="1355">
        <f>SUM(D1052:D1054)</f>
        <v>7666751290</v>
      </c>
      <c r="F1055" s="1354"/>
    </row>
    <row r="1056" spans="1:24" s="251" customFormat="1" ht="12" x14ac:dyDescent="0.2">
      <c r="A1056" s="266"/>
      <c r="B1056" s="266"/>
      <c r="C1056" s="266"/>
      <c r="D1056" s="266"/>
      <c r="E1056" s="266"/>
      <c r="F1056" s="1363"/>
      <c r="G1056" s="266"/>
      <c r="H1056" s="266"/>
      <c r="I1056" s="266"/>
      <c r="J1056" s="266"/>
      <c r="K1056" s="811"/>
      <c r="L1056" s="811"/>
      <c r="M1056" s="266"/>
      <c r="N1056" s="266"/>
      <c r="O1056" s="266"/>
      <c r="P1056" s="266"/>
      <c r="Q1056" s="266"/>
      <c r="R1056" s="266"/>
      <c r="S1056" s="266"/>
      <c r="T1056" s="266"/>
      <c r="U1056" s="266"/>
      <c r="V1056" s="266"/>
      <c r="W1056" s="266"/>
      <c r="X1056" s="266"/>
    </row>
    <row r="1057" spans="1:24" s="251" customFormat="1" ht="12" x14ac:dyDescent="0.2">
      <c r="A1057" s="266"/>
      <c r="B1057" s="266"/>
      <c r="C1057" s="266"/>
      <c r="D1057" s="266"/>
      <c r="E1057" s="266"/>
      <c r="F1057" s="1363"/>
      <c r="G1057" s="266"/>
      <c r="H1057" s="266"/>
      <c r="I1057" s="266"/>
      <c r="J1057" s="266"/>
      <c r="K1057" s="811"/>
      <c r="L1057" s="811"/>
      <c r="M1057" s="266"/>
      <c r="N1057" s="266"/>
      <c r="O1057" s="266"/>
      <c r="P1057" s="266"/>
      <c r="Q1057" s="266"/>
      <c r="R1057" s="266"/>
      <c r="S1057" s="266"/>
      <c r="T1057" s="266"/>
      <c r="U1057" s="266"/>
      <c r="V1057" s="266"/>
      <c r="W1057" s="266"/>
      <c r="X1057" s="266"/>
    </row>
    <row r="1058" spans="1:24" s="1359" customFormat="1" ht="28.35" customHeight="1" x14ac:dyDescent="0.2">
      <c r="A1058" s="1362" t="s">
        <v>22584</v>
      </c>
      <c r="B1058" s="1361">
        <v>2020</v>
      </c>
      <c r="C1058" s="1361" t="s">
        <v>22582</v>
      </c>
      <c r="D1058" s="1361" t="s">
        <v>22581</v>
      </c>
      <c r="F1058" s="1360"/>
    </row>
    <row r="1059" spans="1:24" x14ac:dyDescent="0.2">
      <c r="A1059" s="1358" t="s">
        <v>22580</v>
      </c>
      <c r="B1059" s="1357">
        <f t="shared" ref="B1059:D1061" si="40">B1096+B1134+B1208+B1171</f>
        <v>124066965</v>
      </c>
      <c r="C1059" s="1357">
        <f t="shared" si="40"/>
        <v>140815714</v>
      </c>
      <c r="D1059" s="1357">
        <f t="shared" si="40"/>
        <v>155670004</v>
      </c>
    </row>
    <row r="1060" spans="1:24" x14ac:dyDescent="0.2">
      <c r="A1060" s="1358" t="s">
        <v>22579</v>
      </c>
      <c r="B1060" s="1357">
        <f t="shared" si="40"/>
        <v>7736005440</v>
      </c>
      <c r="C1060" s="1357">
        <f t="shared" si="40"/>
        <v>7792039329</v>
      </c>
      <c r="D1060" s="1357">
        <f t="shared" si="40"/>
        <v>7511081286</v>
      </c>
    </row>
    <row r="1061" spans="1:24" x14ac:dyDescent="0.2">
      <c r="A1061" s="1358" t="s">
        <v>22578</v>
      </c>
      <c r="B1061" s="1357">
        <f t="shared" si="40"/>
        <v>0</v>
      </c>
      <c r="C1061" s="1357">
        <f t="shared" si="40"/>
        <v>0</v>
      </c>
      <c r="D1061" s="1357">
        <f t="shared" si="40"/>
        <v>0</v>
      </c>
    </row>
    <row r="1062" spans="1:24" s="1353" customFormat="1" ht="28.35" customHeight="1" x14ac:dyDescent="0.2">
      <c r="A1062" s="1356" t="s">
        <v>22577</v>
      </c>
      <c r="B1062" s="1355">
        <f>SUM(B1059:B1061)</f>
        <v>7860072405</v>
      </c>
      <c r="C1062" s="1355">
        <f>SUM(C1059:C1061)</f>
        <v>7932855043</v>
      </c>
      <c r="D1062" s="1355">
        <f>SUM(D1059:D1061)</f>
        <v>7666751290</v>
      </c>
      <c r="F1062" s="1354"/>
    </row>
    <row r="1063" spans="1:24" s="251" customFormat="1" ht="12" x14ac:dyDescent="0.2">
      <c r="A1063" s="266"/>
      <c r="B1063" s="266"/>
      <c r="C1063" s="266"/>
      <c r="D1063" s="266"/>
      <c r="E1063" s="266"/>
      <c r="F1063" s="1363"/>
      <c r="G1063" s="266"/>
      <c r="H1063" s="266"/>
      <c r="I1063" s="266"/>
      <c r="J1063" s="266"/>
      <c r="K1063" s="811"/>
      <c r="L1063" s="811"/>
      <c r="M1063" s="266"/>
      <c r="N1063" s="266"/>
      <c r="O1063" s="266"/>
      <c r="P1063" s="266"/>
      <c r="Q1063" s="266"/>
      <c r="R1063" s="266"/>
      <c r="S1063" s="266"/>
      <c r="T1063" s="266"/>
      <c r="U1063" s="266"/>
      <c r="V1063" s="266"/>
      <c r="W1063" s="266"/>
      <c r="X1063" s="266"/>
    </row>
    <row r="1064" spans="1:24" s="251" customFormat="1" ht="12" x14ac:dyDescent="0.2">
      <c r="A1064" s="266"/>
      <c r="B1064" s="266"/>
      <c r="C1064" s="266"/>
      <c r="D1064" s="266"/>
      <c r="E1064" s="266"/>
      <c r="F1064" s="1363"/>
      <c r="G1064" s="266"/>
      <c r="H1064" s="266"/>
      <c r="I1064" s="266"/>
      <c r="J1064" s="266"/>
      <c r="K1064" s="811"/>
      <c r="L1064" s="811"/>
      <c r="M1064" s="266"/>
      <c r="N1064" s="266"/>
      <c r="O1064" s="266"/>
      <c r="P1064" s="266"/>
      <c r="Q1064" s="266"/>
      <c r="R1064" s="266"/>
      <c r="S1064" s="266"/>
      <c r="T1064" s="266"/>
      <c r="U1064" s="266"/>
      <c r="V1064" s="266"/>
      <c r="W1064" s="266"/>
      <c r="X1064" s="266"/>
    </row>
    <row r="1065" spans="1:24" s="1359" customFormat="1" ht="28.35" customHeight="1" x14ac:dyDescent="0.2">
      <c r="A1065" s="1362" t="s">
        <v>22583</v>
      </c>
      <c r="B1065" s="1361">
        <v>2020</v>
      </c>
      <c r="C1065" s="1361" t="s">
        <v>22582</v>
      </c>
      <c r="D1065" s="1361" t="s">
        <v>22581</v>
      </c>
      <c r="F1065" s="1360"/>
    </row>
    <row r="1066" spans="1:24" x14ac:dyDescent="0.2">
      <c r="A1066" s="1358" t="s">
        <v>22580</v>
      </c>
      <c r="B1066" s="1357">
        <f t="shared" ref="B1066:D1068" si="41">B1104+B1141+B1215+B1178</f>
        <v>110811731.26000006</v>
      </c>
      <c r="C1066" s="1357">
        <f t="shared" si="41"/>
        <v>138649769</v>
      </c>
      <c r="D1066" s="1357">
        <f t="shared" si="41"/>
        <v>155670004</v>
      </c>
    </row>
    <row r="1067" spans="1:24" x14ac:dyDescent="0.2">
      <c r="A1067" s="1358" t="s">
        <v>22579</v>
      </c>
      <c r="B1067" s="1357">
        <f t="shared" si="41"/>
        <v>7261025886.1100006</v>
      </c>
      <c r="C1067" s="1357">
        <f t="shared" si="41"/>
        <v>7206973794</v>
      </c>
      <c r="D1067" s="1357">
        <f t="shared" si="41"/>
        <v>7511081286</v>
      </c>
    </row>
    <row r="1068" spans="1:24" x14ac:dyDescent="0.2">
      <c r="A1068" s="1358" t="s">
        <v>22578</v>
      </c>
      <c r="B1068" s="1357">
        <f t="shared" si="41"/>
        <v>0</v>
      </c>
      <c r="C1068" s="1357">
        <f t="shared" si="41"/>
        <v>0</v>
      </c>
      <c r="D1068" s="1357">
        <f t="shared" si="41"/>
        <v>0</v>
      </c>
    </row>
    <row r="1069" spans="1:24" s="1353" customFormat="1" ht="28.35" customHeight="1" x14ac:dyDescent="0.2">
      <c r="A1069" s="1356" t="s">
        <v>22577</v>
      </c>
      <c r="B1069" s="1355">
        <f>SUM(B1066:B1068)</f>
        <v>7371837617.3700008</v>
      </c>
      <c r="C1069" s="1355">
        <f>SUM(C1066:C1068)</f>
        <v>7345623563</v>
      </c>
      <c r="D1069" s="1355">
        <f>SUM(D1066:D1068)</f>
        <v>7666751290</v>
      </c>
      <c r="F1069" s="1354"/>
    </row>
    <row r="1070" spans="1:24" x14ac:dyDescent="0.2">
      <c r="A1070" s="1352" t="s">
        <v>22576</v>
      </c>
    </row>
    <row r="1071" spans="1:24" x14ac:dyDescent="0.2">
      <c r="A1071" s="1351" t="s">
        <v>22575</v>
      </c>
    </row>
    <row r="1074" spans="1:24" s="251" customFormat="1" ht="12" x14ac:dyDescent="0.2">
      <c r="A1074" s="251" t="s">
        <v>22593</v>
      </c>
      <c r="F1074" s="1369"/>
      <c r="K1074" s="310"/>
      <c r="L1074" s="310"/>
    </row>
    <row r="1075" spans="1:24" s="251" customFormat="1" ht="12" x14ac:dyDescent="0.2">
      <c r="A1075" s="251" t="s">
        <v>22592</v>
      </c>
      <c r="F1075" s="1369"/>
      <c r="K1075" s="310"/>
      <c r="L1075" s="310"/>
    </row>
    <row r="1076" spans="1:24" s="251" customFormat="1" ht="12" x14ac:dyDescent="0.2">
      <c r="F1076" s="1369"/>
      <c r="K1076" s="310"/>
      <c r="L1076" s="310"/>
    </row>
    <row r="1077" spans="1:24" s="251" customFormat="1" ht="12" x14ac:dyDescent="0.2">
      <c r="F1077" s="1369"/>
      <c r="K1077" s="310"/>
      <c r="L1077" s="310"/>
    </row>
    <row r="1078" spans="1:24" s="251" customFormat="1" ht="12" x14ac:dyDescent="0.2">
      <c r="F1078" s="1369"/>
      <c r="K1078" s="310"/>
      <c r="L1078" s="310"/>
    </row>
    <row r="1079" spans="1:24" s="251" customFormat="1" ht="12" x14ac:dyDescent="0.2">
      <c r="A1079" s="1718" t="s">
        <v>22591</v>
      </c>
      <c r="B1079" s="1718"/>
      <c r="C1079" s="1718"/>
      <c r="D1079" s="1718"/>
      <c r="E1079" s="1371"/>
      <c r="F1079" s="1370"/>
      <c r="G1079" s="1371"/>
      <c r="H1079" s="1371"/>
      <c r="I1079" s="1371"/>
      <c r="J1079" s="1371"/>
      <c r="K1079" s="310"/>
      <c r="L1079" s="310"/>
    </row>
    <row r="1080" spans="1:24" s="251" customFormat="1" ht="12" x14ac:dyDescent="0.2">
      <c r="A1080" s="1718" t="s">
        <v>2089</v>
      </c>
      <c r="B1080" s="1718"/>
      <c r="C1080" s="1718"/>
      <c r="D1080" s="1718"/>
      <c r="E1080" s="1371"/>
      <c r="F1080" s="1370"/>
      <c r="G1080" s="1371"/>
      <c r="H1080" s="1371"/>
      <c r="I1080" s="1371"/>
      <c r="J1080" s="1371"/>
      <c r="K1080" s="310"/>
      <c r="L1080" s="310"/>
    </row>
    <row r="1081" spans="1:24" s="251" customFormat="1" ht="12" x14ac:dyDescent="0.2">
      <c r="A1081" s="1718" t="s">
        <v>22590</v>
      </c>
      <c r="B1081" s="1718"/>
      <c r="C1081" s="1718"/>
      <c r="D1081" s="1718"/>
      <c r="E1081" s="1371"/>
      <c r="F1081" s="1369"/>
      <c r="G1081" s="1371"/>
      <c r="H1081" s="1371"/>
      <c r="I1081" s="1371"/>
      <c r="J1081" s="1371"/>
      <c r="K1081" s="310"/>
      <c r="L1081" s="310"/>
    </row>
    <row r="1082" spans="1:24" s="251" customFormat="1" ht="12" x14ac:dyDescent="0.2">
      <c r="A1082" s="1718" t="s">
        <v>22589</v>
      </c>
      <c r="B1082" s="1718"/>
      <c r="C1082" s="1718"/>
      <c r="D1082" s="1718"/>
      <c r="E1082" s="1371"/>
      <c r="F1082" s="1370"/>
      <c r="G1082" s="1371"/>
      <c r="H1082" s="1371"/>
      <c r="I1082" s="1371"/>
      <c r="J1082" s="1371"/>
      <c r="K1082" s="310"/>
      <c r="L1082" s="310"/>
    </row>
    <row r="1083" spans="1:24" s="251" customFormat="1" ht="12" x14ac:dyDescent="0.2">
      <c r="F1083" s="1370"/>
      <c r="K1083" s="310"/>
      <c r="L1083" s="310"/>
    </row>
    <row r="1084" spans="1:24" s="251" customFormat="1" ht="12" x14ac:dyDescent="0.2">
      <c r="F1084" s="1369"/>
      <c r="K1084" s="310"/>
      <c r="L1084" s="310"/>
    </row>
    <row r="1085" spans="1:24" s="251" customFormat="1" ht="12" x14ac:dyDescent="0.2">
      <c r="F1085" s="1369"/>
      <c r="K1085" s="310"/>
      <c r="L1085" s="310"/>
    </row>
    <row r="1086" spans="1:24" s="1366" customFormat="1" ht="23.25" customHeight="1" x14ac:dyDescent="0.2">
      <c r="A1086" s="1365" t="s">
        <v>22588</v>
      </c>
      <c r="B1086" s="1727" t="s">
        <v>22598</v>
      </c>
      <c r="C1086" s="1727"/>
      <c r="D1086" s="1727"/>
      <c r="F1086" s="1368"/>
      <c r="K1086" s="1367"/>
      <c r="L1086" s="1367"/>
    </row>
    <row r="1087" spans="1:24" s="251" customFormat="1" ht="12" x14ac:dyDescent="0.2">
      <c r="A1087" s="266" t="s">
        <v>22587</v>
      </c>
      <c r="B1087" s="266" t="s">
        <v>22595</v>
      </c>
      <c r="C1087" s="266"/>
      <c r="D1087" s="266"/>
      <c r="E1087" s="266"/>
      <c r="F1087" s="1363"/>
      <c r="G1087" s="266"/>
      <c r="H1087" s="266"/>
      <c r="I1087" s="266"/>
      <c r="J1087" s="266"/>
      <c r="K1087" s="811"/>
      <c r="L1087" s="811"/>
      <c r="M1087" s="266"/>
      <c r="N1087" s="266"/>
      <c r="O1087" s="266"/>
      <c r="P1087" s="266"/>
      <c r="Q1087" s="266"/>
      <c r="R1087" s="266"/>
      <c r="S1087" s="266"/>
      <c r="T1087" s="266"/>
      <c r="U1087" s="266"/>
      <c r="V1087" s="266"/>
      <c r="W1087" s="266"/>
      <c r="X1087" s="266"/>
    </row>
    <row r="1088" spans="1:24" s="1359" customFormat="1" ht="28.35" customHeight="1" x14ac:dyDescent="0.2">
      <c r="A1088" s="1362" t="s">
        <v>22585</v>
      </c>
      <c r="B1088" s="1361">
        <v>2020</v>
      </c>
      <c r="C1088" s="1361">
        <v>2021</v>
      </c>
      <c r="D1088" s="1361">
        <v>2022</v>
      </c>
      <c r="F1088" s="1360"/>
    </row>
    <row r="1089" spans="1:24" x14ac:dyDescent="0.2">
      <c r="A1089" s="1358" t="s">
        <v>22580</v>
      </c>
      <c r="B1089" s="1357">
        <v>1334254</v>
      </c>
      <c r="C1089" s="1357">
        <v>0</v>
      </c>
      <c r="D1089" s="1357">
        <v>7000612</v>
      </c>
    </row>
    <row r="1090" spans="1:24" x14ac:dyDescent="0.2">
      <c r="A1090" s="1358" t="s">
        <v>22579</v>
      </c>
      <c r="B1090" s="1357">
        <v>2117654679</v>
      </c>
      <c r="C1090" s="1357">
        <v>398976805</v>
      </c>
      <c r="D1090" s="1357">
        <v>2361824480</v>
      </c>
    </row>
    <row r="1091" spans="1:24" x14ac:dyDescent="0.2">
      <c r="A1091" s="1358" t="s">
        <v>22578</v>
      </c>
      <c r="B1091" s="1357"/>
      <c r="C1091" s="1357"/>
      <c r="D1091" s="1357"/>
    </row>
    <row r="1092" spans="1:24" s="1353" customFormat="1" ht="28.35" customHeight="1" x14ac:dyDescent="0.2">
      <c r="A1092" s="1356" t="s">
        <v>22577</v>
      </c>
      <c r="B1092" s="1355">
        <f>SUM(B1089:B1091)</f>
        <v>2118988933</v>
      </c>
      <c r="C1092" s="1355">
        <f>SUM(C1089:C1091)</f>
        <v>398976805</v>
      </c>
      <c r="D1092" s="1355">
        <f>SUM(D1089:D1091)</f>
        <v>2368825092</v>
      </c>
      <c r="F1092" s="1354"/>
    </row>
    <row r="1093" spans="1:24" s="251" customFormat="1" ht="12" x14ac:dyDescent="0.2">
      <c r="A1093" s="266"/>
      <c r="B1093" s="266"/>
      <c r="C1093" s="266"/>
      <c r="D1093" s="266"/>
      <c r="E1093" s="266"/>
      <c r="F1093" s="1363"/>
      <c r="G1093" s="266"/>
      <c r="H1093" s="266"/>
      <c r="I1093" s="266"/>
      <c r="J1093" s="266"/>
      <c r="K1093" s="811"/>
      <c r="L1093" s="811"/>
      <c r="M1093" s="266"/>
      <c r="N1093" s="266"/>
      <c r="O1093" s="266"/>
      <c r="P1093" s="266"/>
      <c r="Q1093" s="266"/>
      <c r="R1093" s="266"/>
      <c r="S1093" s="266"/>
      <c r="T1093" s="266"/>
      <c r="U1093" s="266"/>
      <c r="V1093" s="266"/>
      <c r="W1093" s="266"/>
      <c r="X1093" s="266"/>
    </row>
    <row r="1094" spans="1:24" s="251" customFormat="1" ht="12" x14ac:dyDescent="0.2">
      <c r="A1094" s="266"/>
      <c r="B1094" s="266"/>
      <c r="C1094" s="266"/>
      <c r="D1094" s="266"/>
      <c r="E1094" s="266"/>
      <c r="F1094" s="1363"/>
      <c r="G1094" s="266"/>
      <c r="H1094" s="266"/>
      <c r="I1094" s="266"/>
      <c r="J1094" s="266"/>
      <c r="K1094" s="811"/>
      <c r="L1094" s="811"/>
      <c r="M1094" s="266"/>
      <c r="N1094" s="266"/>
      <c r="O1094" s="266"/>
      <c r="P1094" s="266"/>
      <c r="Q1094" s="266"/>
      <c r="R1094" s="266"/>
      <c r="S1094" s="266"/>
      <c r="T1094" s="266"/>
      <c r="U1094" s="266"/>
      <c r="V1094" s="266"/>
      <c r="W1094" s="266"/>
      <c r="X1094" s="266"/>
    </row>
    <row r="1095" spans="1:24" s="1359" customFormat="1" ht="28.35" customHeight="1" x14ac:dyDescent="0.2">
      <c r="A1095" s="1362" t="s">
        <v>22584</v>
      </c>
      <c r="B1095" s="1361">
        <v>2020</v>
      </c>
      <c r="C1095" s="1361" t="s">
        <v>22582</v>
      </c>
      <c r="D1095" s="1361" t="s">
        <v>22581</v>
      </c>
      <c r="F1095" s="1360"/>
    </row>
    <row r="1096" spans="1:24" x14ac:dyDescent="0.2">
      <c r="A1096" s="1358" t="s">
        <v>22580</v>
      </c>
      <c r="B1096" s="1357">
        <v>1979639</v>
      </c>
      <c r="C1096" s="1357">
        <v>10527752</v>
      </c>
      <c r="D1096" s="1357">
        <v>7000612</v>
      </c>
    </row>
    <row r="1097" spans="1:24" x14ac:dyDescent="0.2">
      <c r="A1097" s="1358" t="s">
        <v>22579</v>
      </c>
      <c r="B1097" s="1357">
        <v>2646349904</v>
      </c>
      <c r="C1097" s="1357">
        <v>442501593</v>
      </c>
      <c r="D1097" s="1357">
        <v>2361824480</v>
      </c>
    </row>
    <row r="1098" spans="1:24" x14ac:dyDescent="0.2">
      <c r="A1098" s="1358" t="s">
        <v>22578</v>
      </c>
      <c r="B1098" s="1357"/>
      <c r="C1098" s="1357"/>
      <c r="D1098" s="1357"/>
    </row>
    <row r="1099" spans="1:24" s="1353" customFormat="1" ht="28.35" customHeight="1" x14ac:dyDescent="0.2">
      <c r="A1099" s="1356" t="s">
        <v>22577</v>
      </c>
      <c r="B1099" s="1355">
        <f>SUM(B1096:B1098)</f>
        <v>2648329543</v>
      </c>
      <c r="C1099" s="1355">
        <f>SUM(C1096:C1098)</f>
        <v>453029345</v>
      </c>
      <c r="D1099" s="1355">
        <f>SUM(D1096:D1098)</f>
        <v>2368825092</v>
      </c>
      <c r="F1099" s="1354"/>
    </row>
    <row r="1100" spans="1:24" s="251" customFormat="1" ht="24.75" customHeight="1" x14ac:dyDescent="0.2">
      <c r="A1100" s="1728" t="s">
        <v>22599</v>
      </c>
      <c r="B1100" s="1728"/>
      <c r="C1100" s="1728"/>
      <c r="D1100" s="1728"/>
      <c r="E1100" s="266"/>
      <c r="F1100" s="1363"/>
      <c r="G1100" s="266"/>
      <c r="H1100" s="266"/>
      <c r="I1100" s="266"/>
      <c r="J1100" s="266"/>
      <c r="K1100" s="811"/>
      <c r="L1100" s="811"/>
      <c r="M1100" s="266"/>
      <c r="N1100" s="266"/>
      <c r="O1100" s="266"/>
      <c r="P1100" s="266"/>
      <c r="Q1100" s="266"/>
      <c r="R1100" s="266"/>
      <c r="S1100" s="266"/>
      <c r="T1100" s="266"/>
      <c r="U1100" s="266"/>
      <c r="V1100" s="266"/>
      <c r="W1100" s="266"/>
      <c r="X1100" s="266"/>
    </row>
    <row r="1101" spans="1:24" s="251" customFormat="1" ht="12" x14ac:dyDescent="0.2">
      <c r="A1101" s="266"/>
      <c r="B1101" s="266"/>
      <c r="C1101" s="266"/>
      <c r="D1101" s="266"/>
      <c r="E1101" s="266"/>
      <c r="F1101" s="1363"/>
      <c r="G1101" s="266"/>
      <c r="H1101" s="266"/>
      <c r="I1101" s="266"/>
      <c r="J1101" s="266"/>
      <c r="K1101" s="811"/>
      <c r="L1101" s="811"/>
      <c r="M1101" s="266"/>
      <c r="N1101" s="266"/>
      <c r="O1101" s="266"/>
      <c r="P1101" s="266"/>
      <c r="Q1101" s="266"/>
      <c r="R1101" s="266"/>
      <c r="S1101" s="266"/>
      <c r="T1101" s="266"/>
      <c r="U1101" s="266"/>
      <c r="V1101" s="266"/>
      <c r="W1101" s="266"/>
      <c r="X1101" s="266"/>
    </row>
    <row r="1102" spans="1:24" s="251" customFormat="1" ht="12" x14ac:dyDescent="0.2">
      <c r="A1102" s="266"/>
      <c r="B1102" s="266"/>
      <c r="C1102" s="266"/>
      <c r="D1102" s="266"/>
      <c r="E1102" s="266"/>
      <c r="F1102" s="1363"/>
      <c r="G1102" s="266"/>
      <c r="H1102" s="266"/>
      <c r="I1102" s="266"/>
      <c r="J1102" s="266"/>
      <c r="K1102" s="811"/>
      <c r="L1102" s="811"/>
      <c r="M1102" s="266"/>
      <c r="N1102" s="266"/>
      <c r="O1102" s="266"/>
      <c r="P1102" s="266"/>
      <c r="Q1102" s="266"/>
      <c r="R1102" s="266"/>
      <c r="S1102" s="266"/>
      <c r="T1102" s="266"/>
      <c r="U1102" s="266"/>
      <c r="V1102" s="266"/>
      <c r="W1102" s="266"/>
      <c r="X1102" s="266"/>
    </row>
    <row r="1103" spans="1:24" s="1359" customFormat="1" ht="28.35" customHeight="1" x14ac:dyDescent="0.2">
      <c r="A1103" s="1362" t="s">
        <v>22583</v>
      </c>
      <c r="B1103" s="1361">
        <v>2020</v>
      </c>
      <c r="C1103" s="1361" t="s">
        <v>22582</v>
      </c>
      <c r="D1103" s="1361" t="s">
        <v>22581</v>
      </c>
      <c r="F1103" s="1360"/>
    </row>
    <row r="1104" spans="1:24" x14ac:dyDescent="0.2">
      <c r="A1104" s="1358" t="s">
        <v>22580</v>
      </c>
      <c r="B1104" s="1357">
        <v>1920702.0599999994</v>
      </c>
      <c r="C1104" s="1357">
        <v>9858900</v>
      </c>
      <c r="D1104" s="1357">
        <v>7000612</v>
      </c>
    </row>
    <row r="1105" spans="1:12" x14ac:dyDescent="0.2">
      <c r="A1105" s="1358" t="s">
        <v>22579</v>
      </c>
      <c r="B1105" s="1357">
        <v>2393525230.1200004</v>
      </c>
      <c r="C1105" s="1357">
        <v>441038173</v>
      </c>
      <c r="D1105" s="1357">
        <v>2361824480</v>
      </c>
    </row>
    <row r="1106" spans="1:12" x14ac:dyDescent="0.2">
      <c r="A1106" s="1358" t="s">
        <v>22578</v>
      </c>
      <c r="B1106" s="1357"/>
      <c r="C1106" s="1357"/>
      <c r="D1106" s="1357"/>
    </row>
    <row r="1107" spans="1:12" s="1353" customFormat="1" ht="28.35" customHeight="1" x14ac:dyDescent="0.2">
      <c r="A1107" s="1356" t="s">
        <v>22577</v>
      </c>
      <c r="B1107" s="1355">
        <f>SUM(B1104:B1106)</f>
        <v>2395445932.1800003</v>
      </c>
      <c r="C1107" s="1355">
        <f>SUM(C1104:C1106)</f>
        <v>450897073</v>
      </c>
      <c r="D1107" s="1355">
        <f>SUM(D1104:D1106)</f>
        <v>2368825092</v>
      </c>
      <c r="F1107" s="1354"/>
    </row>
    <row r="1108" spans="1:12" x14ac:dyDescent="0.2">
      <c r="A1108" s="1351" t="s">
        <v>22576</v>
      </c>
    </row>
    <row r="1109" spans="1:12" x14ac:dyDescent="0.2">
      <c r="A1109" s="1351" t="s">
        <v>22575</v>
      </c>
    </row>
    <row r="1112" spans="1:12" s="251" customFormat="1" ht="12" x14ac:dyDescent="0.2">
      <c r="A1112" s="251" t="s">
        <v>22593</v>
      </c>
      <c r="F1112" s="1369"/>
      <c r="K1112" s="310"/>
      <c r="L1112" s="310"/>
    </row>
    <row r="1113" spans="1:12" s="251" customFormat="1" ht="12" x14ac:dyDescent="0.2">
      <c r="A1113" s="251" t="s">
        <v>22592</v>
      </c>
      <c r="F1113" s="1369"/>
      <c r="K1113" s="310"/>
      <c r="L1113" s="310"/>
    </row>
    <row r="1114" spans="1:12" s="251" customFormat="1" ht="12" x14ac:dyDescent="0.2">
      <c r="F1114" s="1369"/>
      <c r="K1114" s="310"/>
      <c r="L1114" s="310"/>
    </row>
    <row r="1115" spans="1:12" s="251" customFormat="1" ht="12" x14ac:dyDescent="0.2">
      <c r="F1115" s="1369"/>
      <c r="K1115" s="310"/>
      <c r="L1115" s="310"/>
    </row>
    <row r="1116" spans="1:12" s="251" customFormat="1" ht="12" x14ac:dyDescent="0.2">
      <c r="F1116" s="1369"/>
      <c r="K1116" s="310"/>
      <c r="L1116" s="310"/>
    </row>
    <row r="1117" spans="1:12" s="251" customFormat="1" ht="12" x14ac:dyDescent="0.2">
      <c r="A1117" s="1718" t="s">
        <v>22591</v>
      </c>
      <c r="B1117" s="1718"/>
      <c r="C1117" s="1718"/>
      <c r="D1117" s="1718"/>
      <c r="E1117" s="1371"/>
      <c r="F1117" s="1370"/>
      <c r="G1117" s="1371"/>
      <c r="H1117" s="1371"/>
      <c r="I1117" s="1371"/>
      <c r="J1117" s="1371"/>
      <c r="K1117" s="310"/>
      <c r="L1117" s="310"/>
    </row>
    <row r="1118" spans="1:12" s="251" customFormat="1" ht="12" x14ac:dyDescent="0.2">
      <c r="A1118" s="1718" t="s">
        <v>2089</v>
      </c>
      <c r="B1118" s="1718"/>
      <c r="C1118" s="1718"/>
      <c r="D1118" s="1718"/>
      <c r="E1118" s="1371"/>
      <c r="F1118" s="1370"/>
      <c r="G1118" s="1371"/>
      <c r="H1118" s="1371"/>
      <c r="I1118" s="1371"/>
      <c r="J1118" s="1371"/>
      <c r="K1118" s="310"/>
      <c r="L1118" s="310"/>
    </row>
    <row r="1119" spans="1:12" s="251" customFormat="1" ht="12" x14ac:dyDescent="0.2">
      <c r="A1119" s="1718" t="s">
        <v>22590</v>
      </c>
      <c r="B1119" s="1718"/>
      <c r="C1119" s="1718"/>
      <c r="D1119" s="1718"/>
      <c r="E1119" s="1371"/>
      <c r="F1119" s="1369"/>
      <c r="G1119" s="1371"/>
      <c r="H1119" s="1371"/>
      <c r="I1119" s="1371"/>
      <c r="J1119" s="1371"/>
      <c r="K1119" s="310"/>
      <c r="L1119" s="310"/>
    </row>
    <row r="1120" spans="1:12" s="251" customFormat="1" ht="12" x14ac:dyDescent="0.2">
      <c r="A1120" s="1718" t="s">
        <v>22589</v>
      </c>
      <c r="B1120" s="1718"/>
      <c r="C1120" s="1718"/>
      <c r="D1120" s="1718"/>
      <c r="E1120" s="1371"/>
      <c r="F1120" s="1370"/>
      <c r="G1120" s="1371"/>
      <c r="H1120" s="1371"/>
      <c r="I1120" s="1371"/>
      <c r="J1120" s="1371"/>
      <c r="K1120" s="310"/>
      <c r="L1120" s="310"/>
    </row>
    <row r="1121" spans="1:24" s="251" customFormat="1" ht="12" x14ac:dyDescent="0.2">
      <c r="F1121" s="1370"/>
      <c r="K1121" s="310"/>
      <c r="L1121" s="310"/>
    </row>
    <row r="1122" spans="1:24" s="251" customFormat="1" ht="12" x14ac:dyDescent="0.2">
      <c r="F1122" s="1369"/>
      <c r="K1122" s="310"/>
      <c r="L1122" s="310"/>
    </row>
    <row r="1123" spans="1:24" s="251" customFormat="1" ht="12" x14ac:dyDescent="0.2">
      <c r="F1123" s="1369"/>
      <c r="K1123" s="310"/>
      <c r="L1123" s="310"/>
    </row>
    <row r="1124" spans="1:24" s="1366" customFormat="1" ht="25.5" customHeight="1" x14ac:dyDescent="0.2">
      <c r="A1124" s="1365" t="s">
        <v>22588</v>
      </c>
      <c r="B1124" s="1727" t="s">
        <v>22598</v>
      </c>
      <c r="C1124" s="1727"/>
      <c r="D1124" s="1727"/>
      <c r="F1124" s="1368"/>
      <c r="K1124" s="1367"/>
      <c r="L1124" s="1367"/>
    </row>
    <row r="1125" spans="1:24" s="251" customFormat="1" ht="12" x14ac:dyDescent="0.2">
      <c r="A1125" s="266" t="s">
        <v>22587</v>
      </c>
      <c r="B1125" s="266" t="s">
        <v>22594</v>
      </c>
      <c r="C1125" s="266"/>
      <c r="D1125" s="266"/>
      <c r="E1125" s="266"/>
      <c r="F1125" s="1363"/>
      <c r="G1125" s="266"/>
      <c r="H1125" s="266"/>
      <c r="I1125" s="266"/>
      <c r="J1125" s="266"/>
      <c r="K1125" s="811"/>
      <c r="L1125" s="811"/>
      <c r="M1125" s="266"/>
      <c r="N1125" s="266"/>
      <c r="O1125" s="266"/>
      <c r="P1125" s="266"/>
      <c r="Q1125" s="266"/>
      <c r="R1125" s="266"/>
      <c r="S1125" s="266"/>
      <c r="T1125" s="266"/>
      <c r="U1125" s="266"/>
      <c r="V1125" s="266"/>
      <c r="W1125" s="266"/>
      <c r="X1125" s="266"/>
    </row>
    <row r="1126" spans="1:24" s="1359" customFormat="1" ht="28.35" customHeight="1" x14ac:dyDescent="0.2">
      <c r="A1126" s="1362" t="s">
        <v>22585</v>
      </c>
      <c r="B1126" s="1361">
        <v>2020</v>
      </c>
      <c r="C1126" s="1361">
        <v>2021</v>
      </c>
      <c r="D1126" s="1361">
        <v>2022</v>
      </c>
      <c r="F1126" s="1360"/>
    </row>
    <row r="1127" spans="1:24" x14ac:dyDescent="0.2">
      <c r="A1127" s="1358" t="s">
        <v>22580</v>
      </c>
      <c r="B1127" s="1357">
        <v>164866955</v>
      </c>
      <c r="C1127" s="1357">
        <v>142709002</v>
      </c>
      <c r="D1127" s="1357">
        <v>148669392</v>
      </c>
    </row>
    <row r="1128" spans="1:24" x14ac:dyDescent="0.2">
      <c r="A1128" s="1358" t="s">
        <v>22579</v>
      </c>
      <c r="B1128" s="1357">
        <v>177410965</v>
      </c>
      <c r="C1128" s="1357">
        <v>144551396</v>
      </c>
      <c r="D1128" s="1357">
        <v>218451551</v>
      </c>
    </row>
    <row r="1129" spans="1:24" x14ac:dyDescent="0.2">
      <c r="A1129" s="1358" t="s">
        <v>22578</v>
      </c>
      <c r="B1129" s="1357"/>
      <c r="C1129" s="1357"/>
      <c r="D1129" s="1357"/>
    </row>
    <row r="1130" spans="1:24" s="1353" customFormat="1" ht="28.35" customHeight="1" x14ac:dyDescent="0.2">
      <c r="A1130" s="1356" t="s">
        <v>22577</v>
      </c>
      <c r="B1130" s="1355">
        <f>SUM(B1127:B1129)</f>
        <v>342277920</v>
      </c>
      <c r="C1130" s="1355">
        <f>SUM(C1127:C1129)</f>
        <v>287260398</v>
      </c>
      <c r="D1130" s="1355">
        <f>SUM(D1127:D1129)</f>
        <v>367120943</v>
      </c>
      <c r="F1130" s="1354"/>
    </row>
    <row r="1131" spans="1:24" s="251" customFormat="1" ht="12" x14ac:dyDescent="0.2">
      <c r="A1131" s="266"/>
      <c r="B1131" s="266"/>
      <c r="C1131" s="266"/>
      <c r="D1131" s="266"/>
      <c r="E1131" s="266"/>
      <c r="F1131" s="1363"/>
      <c r="G1131" s="266"/>
      <c r="H1131" s="266"/>
      <c r="I1131" s="266"/>
      <c r="J1131" s="266"/>
      <c r="K1131" s="811"/>
      <c r="L1131" s="811"/>
      <c r="M1131" s="266"/>
      <c r="N1131" s="266"/>
      <c r="O1131" s="266"/>
      <c r="P1131" s="266"/>
      <c r="Q1131" s="266"/>
      <c r="R1131" s="266"/>
      <c r="S1131" s="266"/>
      <c r="T1131" s="266"/>
      <c r="U1131" s="266"/>
      <c r="V1131" s="266"/>
      <c r="W1131" s="266"/>
      <c r="X1131" s="266"/>
    </row>
    <row r="1132" spans="1:24" s="251" customFormat="1" ht="12" x14ac:dyDescent="0.2">
      <c r="A1132" s="266"/>
      <c r="B1132" s="266"/>
      <c r="C1132" s="266"/>
      <c r="D1132" s="266"/>
      <c r="E1132" s="266"/>
      <c r="F1132" s="1363"/>
      <c r="G1132" s="266"/>
      <c r="H1132" s="266"/>
      <c r="I1132" s="266"/>
      <c r="J1132" s="266"/>
      <c r="K1132" s="811"/>
      <c r="L1132" s="811"/>
      <c r="M1132" s="266"/>
      <c r="N1132" s="266"/>
      <c r="O1132" s="266"/>
      <c r="P1132" s="266"/>
      <c r="Q1132" s="266"/>
      <c r="R1132" s="266"/>
      <c r="S1132" s="266"/>
      <c r="T1132" s="266"/>
      <c r="U1132" s="266"/>
      <c r="V1132" s="266"/>
      <c r="W1132" s="266"/>
      <c r="X1132" s="266"/>
    </row>
    <row r="1133" spans="1:24" s="1359" customFormat="1" ht="28.35" customHeight="1" x14ac:dyDescent="0.2">
      <c r="A1133" s="1362" t="s">
        <v>22584</v>
      </c>
      <c r="B1133" s="1361">
        <v>2020</v>
      </c>
      <c r="C1133" s="1361" t="s">
        <v>22582</v>
      </c>
      <c r="D1133" s="1361" t="s">
        <v>22581</v>
      </c>
      <c r="F1133" s="1360"/>
    </row>
    <row r="1134" spans="1:24" x14ac:dyDescent="0.2">
      <c r="A1134" s="1358" t="s">
        <v>22580</v>
      </c>
      <c r="B1134" s="1357">
        <v>122087326</v>
      </c>
      <c r="C1134" s="1357">
        <v>130287962</v>
      </c>
      <c r="D1134" s="1357">
        <v>148669392</v>
      </c>
    </row>
    <row r="1135" spans="1:24" x14ac:dyDescent="0.2">
      <c r="A1135" s="1358" t="s">
        <v>22579</v>
      </c>
      <c r="B1135" s="1357">
        <v>220190594</v>
      </c>
      <c r="C1135" s="1357">
        <v>169327597</v>
      </c>
      <c r="D1135" s="1357">
        <v>218451551</v>
      </c>
    </row>
    <row r="1136" spans="1:24" x14ac:dyDescent="0.2">
      <c r="A1136" s="1358" t="s">
        <v>22578</v>
      </c>
      <c r="B1136" s="1357"/>
      <c r="C1136" s="1357"/>
      <c r="D1136" s="1357"/>
    </row>
    <row r="1137" spans="1:24" s="1353" customFormat="1" ht="28.35" customHeight="1" x14ac:dyDescent="0.2">
      <c r="A1137" s="1356" t="s">
        <v>22577</v>
      </c>
      <c r="B1137" s="1355">
        <f>SUM(B1134:B1136)</f>
        <v>342277920</v>
      </c>
      <c r="C1137" s="1355">
        <f>SUM(C1134:C1136)</f>
        <v>299615559</v>
      </c>
      <c r="D1137" s="1355">
        <f>SUM(D1134:D1136)</f>
        <v>367120943</v>
      </c>
      <c r="F1137" s="1354"/>
    </row>
    <row r="1138" spans="1:24" s="251" customFormat="1" ht="12" x14ac:dyDescent="0.2">
      <c r="A1138" s="266"/>
      <c r="B1138" s="266"/>
      <c r="C1138" s="266"/>
      <c r="D1138" s="266"/>
      <c r="E1138" s="266"/>
      <c r="F1138" s="1363"/>
      <c r="G1138" s="266"/>
      <c r="H1138" s="266"/>
      <c r="I1138" s="266"/>
      <c r="J1138" s="266"/>
      <c r="K1138" s="811"/>
      <c r="L1138" s="811"/>
      <c r="M1138" s="266"/>
      <c r="N1138" s="266"/>
      <c r="O1138" s="266"/>
      <c r="P1138" s="266"/>
      <c r="Q1138" s="266"/>
      <c r="R1138" s="266"/>
      <c r="S1138" s="266"/>
      <c r="T1138" s="266"/>
      <c r="U1138" s="266"/>
      <c r="V1138" s="266"/>
      <c r="W1138" s="266"/>
      <c r="X1138" s="266"/>
    </row>
    <row r="1139" spans="1:24" s="251" customFormat="1" ht="12" x14ac:dyDescent="0.2">
      <c r="A1139" s="266"/>
      <c r="B1139" s="266"/>
      <c r="C1139" s="266"/>
      <c r="D1139" s="266"/>
      <c r="E1139" s="266"/>
      <c r="F1139" s="1363"/>
      <c r="G1139" s="266"/>
      <c r="H1139" s="266"/>
      <c r="I1139" s="266"/>
      <c r="J1139" s="266"/>
      <c r="K1139" s="811"/>
      <c r="L1139" s="811"/>
      <c r="M1139" s="266"/>
      <c r="N1139" s="266"/>
      <c r="O1139" s="266"/>
      <c r="P1139" s="266"/>
      <c r="Q1139" s="266"/>
      <c r="R1139" s="266"/>
      <c r="S1139" s="266"/>
      <c r="T1139" s="266"/>
      <c r="U1139" s="266"/>
      <c r="V1139" s="266"/>
      <c r="W1139" s="266"/>
      <c r="X1139" s="266"/>
    </row>
    <row r="1140" spans="1:24" s="1359" customFormat="1" ht="28.35" customHeight="1" x14ac:dyDescent="0.2">
      <c r="A1140" s="1362" t="s">
        <v>22583</v>
      </c>
      <c r="B1140" s="1361">
        <v>2020</v>
      </c>
      <c r="C1140" s="1361" t="s">
        <v>22582</v>
      </c>
      <c r="D1140" s="1361" t="s">
        <v>22581</v>
      </c>
      <c r="F1140" s="1360"/>
    </row>
    <row r="1141" spans="1:24" x14ac:dyDescent="0.2">
      <c r="A1141" s="1358" t="s">
        <v>22580</v>
      </c>
      <c r="B1141" s="1357">
        <v>108891029.20000006</v>
      </c>
      <c r="C1141" s="1357">
        <v>128790869</v>
      </c>
      <c r="D1141" s="1357">
        <v>148669392</v>
      </c>
    </row>
    <row r="1142" spans="1:24" x14ac:dyDescent="0.2">
      <c r="A1142" s="1358" t="s">
        <v>22579</v>
      </c>
      <c r="B1142" s="1357">
        <v>204047194.09</v>
      </c>
      <c r="C1142" s="1357">
        <v>157349066</v>
      </c>
      <c r="D1142" s="1357">
        <v>218451551</v>
      </c>
    </row>
    <row r="1143" spans="1:24" x14ac:dyDescent="0.2">
      <c r="A1143" s="1358" t="s">
        <v>22578</v>
      </c>
      <c r="B1143" s="1357"/>
      <c r="C1143" s="1357"/>
      <c r="D1143" s="1357"/>
    </row>
    <row r="1144" spans="1:24" s="1353" customFormat="1" ht="28.35" customHeight="1" x14ac:dyDescent="0.2">
      <c r="A1144" s="1356" t="s">
        <v>22577</v>
      </c>
      <c r="B1144" s="1355">
        <f>SUM(B1141:B1143)</f>
        <v>312938223.29000008</v>
      </c>
      <c r="C1144" s="1355">
        <f>SUM(C1141:C1143)</f>
        <v>286139935</v>
      </c>
      <c r="D1144" s="1355">
        <f>SUM(D1141:D1143)</f>
        <v>367120943</v>
      </c>
      <c r="F1144" s="1354"/>
    </row>
    <row r="1145" spans="1:24" x14ac:dyDescent="0.2">
      <c r="A1145" s="1352" t="s">
        <v>22576</v>
      </c>
    </row>
    <row r="1146" spans="1:24" x14ac:dyDescent="0.2">
      <c r="A1146" s="1351" t="s">
        <v>22575</v>
      </c>
    </row>
    <row r="1147" spans="1:24" x14ac:dyDescent="0.2">
      <c r="A1147" s="1351"/>
    </row>
    <row r="1148" spans="1:24" x14ac:dyDescent="0.2">
      <c r="A1148" s="1351"/>
    </row>
    <row r="1149" spans="1:24" x14ac:dyDescent="0.2">
      <c r="A1149" s="251" t="s">
        <v>22593</v>
      </c>
      <c r="B1149" s="251"/>
      <c r="C1149" s="251"/>
      <c r="D1149" s="251"/>
    </row>
    <row r="1150" spans="1:24" x14ac:dyDescent="0.2">
      <c r="A1150" s="251" t="s">
        <v>22592</v>
      </c>
      <c r="B1150" s="251"/>
      <c r="C1150" s="251"/>
      <c r="D1150" s="251"/>
    </row>
    <row r="1151" spans="1:24" x14ac:dyDescent="0.2">
      <c r="A1151" s="251"/>
      <c r="B1151" s="251"/>
      <c r="C1151" s="251"/>
      <c r="D1151" s="251"/>
    </row>
    <row r="1152" spans="1:24" x14ac:dyDescent="0.2">
      <c r="A1152" s="251"/>
      <c r="B1152" s="251"/>
      <c r="C1152" s="251"/>
      <c r="D1152" s="251"/>
    </row>
    <row r="1153" spans="1:4" x14ac:dyDescent="0.2">
      <c r="A1153" s="251"/>
      <c r="B1153" s="251"/>
      <c r="C1153" s="251"/>
      <c r="D1153" s="251"/>
    </row>
    <row r="1154" spans="1:4" x14ac:dyDescent="0.2">
      <c r="A1154" s="1718" t="s">
        <v>22591</v>
      </c>
      <c r="B1154" s="1718"/>
      <c r="C1154" s="1718"/>
      <c r="D1154" s="1718"/>
    </row>
    <row r="1155" spans="1:4" x14ac:dyDescent="0.2">
      <c r="A1155" s="1718" t="s">
        <v>2089</v>
      </c>
      <c r="B1155" s="1718"/>
      <c r="C1155" s="1718"/>
      <c r="D1155" s="1718"/>
    </row>
    <row r="1156" spans="1:4" x14ac:dyDescent="0.2">
      <c r="A1156" s="1718" t="s">
        <v>22590</v>
      </c>
      <c r="B1156" s="1718"/>
      <c r="C1156" s="1718"/>
      <c r="D1156" s="1718"/>
    </row>
    <row r="1157" spans="1:4" x14ac:dyDescent="0.2">
      <c r="A1157" s="1718" t="s">
        <v>22589</v>
      </c>
      <c r="B1157" s="1718"/>
      <c r="C1157" s="1718"/>
      <c r="D1157" s="1718"/>
    </row>
    <row r="1158" spans="1:4" x14ac:dyDescent="0.2">
      <c r="A1158" s="251"/>
      <c r="B1158" s="251"/>
      <c r="C1158" s="251"/>
      <c r="D1158" s="251"/>
    </row>
    <row r="1159" spans="1:4" x14ac:dyDescent="0.2">
      <c r="A1159" s="251"/>
      <c r="B1159" s="251"/>
      <c r="C1159" s="251"/>
      <c r="D1159" s="251"/>
    </row>
    <row r="1160" spans="1:4" x14ac:dyDescent="0.2">
      <c r="A1160" s="251"/>
      <c r="B1160" s="251"/>
      <c r="C1160" s="251"/>
      <c r="D1160" s="251"/>
    </row>
    <row r="1161" spans="1:4" ht="25.5" customHeight="1" x14ac:dyDescent="0.2">
      <c r="A1161" s="1365" t="s">
        <v>22588</v>
      </c>
      <c r="B1161" s="1727" t="s">
        <v>22598</v>
      </c>
      <c r="C1161" s="1727"/>
      <c r="D1161" s="1727"/>
    </row>
    <row r="1162" spans="1:4" ht="25.5" customHeight="1" x14ac:dyDescent="0.2">
      <c r="A1162" s="1365" t="s">
        <v>22587</v>
      </c>
      <c r="B1162" s="1727" t="s">
        <v>22586</v>
      </c>
      <c r="C1162" s="1727"/>
      <c r="D1162" s="1727"/>
    </row>
    <row r="1163" spans="1:4" ht="25.5" x14ac:dyDescent="0.2">
      <c r="A1163" s="1362" t="s">
        <v>22585</v>
      </c>
      <c r="B1163" s="1361">
        <v>2020</v>
      </c>
      <c r="C1163" s="1361">
        <v>2021</v>
      </c>
      <c r="D1163" s="1361">
        <v>2022</v>
      </c>
    </row>
    <row r="1164" spans="1:4" x14ac:dyDescent="0.2">
      <c r="A1164" s="1358" t="s">
        <v>22580</v>
      </c>
      <c r="B1164" s="1357"/>
      <c r="C1164" s="1357"/>
      <c r="D1164" s="1357"/>
    </row>
    <row r="1165" spans="1:4" x14ac:dyDescent="0.2">
      <c r="A1165" s="1358" t="s">
        <v>22579</v>
      </c>
      <c r="B1165" s="1357"/>
      <c r="C1165" s="1357"/>
      <c r="D1165" s="1357"/>
    </row>
    <row r="1166" spans="1:4" x14ac:dyDescent="0.2">
      <c r="A1166" s="1358" t="s">
        <v>22578</v>
      </c>
      <c r="B1166" s="1357"/>
      <c r="C1166" s="1357"/>
      <c r="D1166" s="1357"/>
    </row>
    <row r="1167" spans="1:4" x14ac:dyDescent="0.2">
      <c r="A1167" s="1356" t="s">
        <v>22577</v>
      </c>
      <c r="B1167" s="1355">
        <f>SUM(B1164:B1166)</f>
        <v>0</v>
      </c>
      <c r="C1167" s="1355">
        <f>SUM(C1164:C1166)</f>
        <v>0</v>
      </c>
      <c r="D1167" s="1355">
        <f>SUM(D1164:D1166)</f>
        <v>0</v>
      </c>
    </row>
    <row r="1168" spans="1:4" x14ac:dyDescent="0.2">
      <c r="A1168" s="266"/>
      <c r="B1168" s="266"/>
      <c r="C1168" s="266"/>
      <c r="D1168" s="266"/>
    </row>
    <row r="1169" spans="1:4" x14ac:dyDescent="0.2">
      <c r="A1169" s="266"/>
      <c r="B1169" s="266"/>
      <c r="C1169" s="266"/>
      <c r="D1169" s="266"/>
    </row>
    <row r="1170" spans="1:4" ht="25.5" x14ac:dyDescent="0.2">
      <c r="A1170" s="1362" t="s">
        <v>22584</v>
      </c>
      <c r="B1170" s="1361">
        <v>2020</v>
      </c>
      <c r="C1170" s="1361" t="s">
        <v>22582</v>
      </c>
      <c r="D1170" s="1361" t="s">
        <v>22581</v>
      </c>
    </row>
    <row r="1171" spans="1:4" x14ac:dyDescent="0.2">
      <c r="A1171" s="1358" t="s">
        <v>22580</v>
      </c>
      <c r="B1171" s="1357"/>
      <c r="C1171" s="1357"/>
      <c r="D1171" s="1357"/>
    </row>
    <row r="1172" spans="1:4" x14ac:dyDescent="0.2">
      <c r="A1172" s="1358" t="s">
        <v>22579</v>
      </c>
      <c r="B1172" s="1357">
        <v>436600</v>
      </c>
      <c r="C1172" s="1357"/>
      <c r="D1172" s="1357"/>
    </row>
    <row r="1173" spans="1:4" x14ac:dyDescent="0.2">
      <c r="A1173" s="1358" t="s">
        <v>22578</v>
      </c>
      <c r="B1173" s="1357"/>
      <c r="C1173" s="1357"/>
      <c r="D1173" s="1357"/>
    </row>
    <row r="1174" spans="1:4" x14ac:dyDescent="0.2">
      <c r="A1174" s="1356" t="s">
        <v>22577</v>
      </c>
      <c r="B1174" s="1355">
        <f>SUM(B1171:B1173)</f>
        <v>436600</v>
      </c>
      <c r="C1174" s="1355">
        <f>SUM(C1171:C1173)</f>
        <v>0</v>
      </c>
      <c r="D1174" s="1355">
        <f>SUM(D1171:D1173)</f>
        <v>0</v>
      </c>
    </row>
    <row r="1175" spans="1:4" x14ac:dyDescent="0.2">
      <c r="A1175" s="266"/>
      <c r="B1175" s="266"/>
      <c r="C1175" s="266"/>
      <c r="D1175" s="266"/>
    </row>
    <row r="1176" spans="1:4" x14ac:dyDescent="0.2">
      <c r="A1176" s="266"/>
      <c r="B1176" s="266"/>
      <c r="C1176" s="266"/>
      <c r="D1176" s="266"/>
    </row>
    <row r="1177" spans="1:4" ht="25.5" x14ac:dyDescent="0.2">
      <c r="A1177" s="1362" t="s">
        <v>22583</v>
      </c>
      <c r="B1177" s="1361">
        <v>2020</v>
      </c>
      <c r="C1177" s="1361" t="s">
        <v>22582</v>
      </c>
      <c r="D1177" s="1361" t="s">
        <v>22581</v>
      </c>
    </row>
    <row r="1178" spans="1:4" x14ac:dyDescent="0.2">
      <c r="A1178" s="1358" t="s">
        <v>22580</v>
      </c>
      <c r="B1178" s="1357"/>
      <c r="C1178" s="1357"/>
      <c r="D1178" s="1357"/>
    </row>
    <row r="1179" spans="1:4" x14ac:dyDescent="0.2">
      <c r="A1179" s="1358" t="s">
        <v>22579</v>
      </c>
      <c r="B1179" s="1357">
        <v>434500</v>
      </c>
      <c r="C1179" s="1357"/>
      <c r="D1179" s="1357"/>
    </row>
    <row r="1180" spans="1:4" x14ac:dyDescent="0.2">
      <c r="A1180" s="1358" t="s">
        <v>22578</v>
      </c>
      <c r="B1180" s="1357"/>
      <c r="C1180" s="1357"/>
      <c r="D1180" s="1357"/>
    </row>
    <row r="1181" spans="1:4" x14ac:dyDescent="0.2">
      <c r="A1181" s="1356" t="s">
        <v>22577</v>
      </c>
      <c r="B1181" s="1355">
        <f>SUM(B1178:B1180)</f>
        <v>434500</v>
      </c>
      <c r="C1181" s="1355">
        <f>SUM(C1178:C1180)</f>
        <v>0</v>
      </c>
      <c r="D1181" s="1355">
        <f>SUM(D1178:D1180)</f>
        <v>0</v>
      </c>
    </row>
    <row r="1182" spans="1:4" x14ac:dyDescent="0.2">
      <c r="A1182" s="1352" t="s">
        <v>22576</v>
      </c>
    </row>
    <row r="1183" spans="1:4" x14ac:dyDescent="0.2">
      <c r="A1183" s="1351" t="s">
        <v>22575</v>
      </c>
    </row>
    <row r="1186" spans="1:24" s="251" customFormat="1" ht="12" x14ac:dyDescent="0.2">
      <c r="A1186" s="251" t="s">
        <v>22593</v>
      </c>
      <c r="F1186" s="1369"/>
      <c r="K1186" s="310"/>
      <c r="L1186" s="310"/>
    </row>
    <row r="1187" spans="1:24" s="251" customFormat="1" ht="12" x14ac:dyDescent="0.2">
      <c r="A1187" s="251" t="s">
        <v>22592</v>
      </c>
      <c r="F1187" s="1369"/>
      <c r="K1187" s="310"/>
      <c r="L1187" s="310"/>
    </row>
    <row r="1188" spans="1:24" s="251" customFormat="1" ht="12" x14ac:dyDescent="0.2">
      <c r="F1188" s="1369"/>
      <c r="K1188" s="310"/>
      <c r="L1188" s="310"/>
    </row>
    <row r="1189" spans="1:24" s="251" customFormat="1" ht="12" x14ac:dyDescent="0.2">
      <c r="F1189" s="1369"/>
      <c r="K1189" s="310"/>
      <c r="L1189" s="310"/>
    </row>
    <row r="1190" spans="1:24" s="251" customFormat="1" ht="12" x14ac:dyDescent="0.2">
      <c r="F1190" s="1369"/>
      <c r="K1190" s="310"/>
      <c r="L1190" s="310"/>
    </row>
    <row r="1191" spans="1:24" s="251" customFormat="1" ht="12" x14ac:dyDescent="0.2">
      <c r="A1191" s="1718" t="s">
        <v>22591</v>
      </c>
      <c r="B1191" s="1718"/>
      <c r="C1191" s="1718"/>
      <c r="D1191" s="1718"/>
      <c r="E1191" s="1371"/>
      <c r="F1191" s="1370"/>
      <c r="G1191" s="1371"/>
      <c r="H1191" s="1371"/>
      <c r="I1191" s="1371"/>
      <c r="J1191" s="1371"/>
      <c r="K1191" s="310"/>
      <c r="L1191" s="310"/>
    </row>
    <row r="1192" spans="1:24" s="251" customFormat="1" ht="12" x14ac:dyDescent="0.2">
      <c r="A1192" s="1718" t="s">
        <v>2089</v>
      </c>
      <c r="B1192" s="1718"/>
      <c r="C1192" s="1718"/>
      <c r="D1192" s="1718"/>
      <c r="E1192" s="1371"/>
      <c r="F1192" s="1370"/>
      <c r="G1192" s="1371"/>
      <c r="H1192" s="1371"/>
      <c r="I1192" s="1371"/>
      <c r="J1192" s="1371"/>
      <c r="K1192" s="310"/>
      <c r="L1192" s="310"/>
    </row>
    <row r="1193" spans="1:24" s="251" customFormat="1" ht="12" x14ac:dyDescent="0.2">
      <c r="A1193" s="1718" t="s">
        <v>22590</v>
      </c>
      <c r="B1193" s="1718"/>
      <c r="C1193" s="1718"/>
      <c r="D1193" s="1718"/>
      <c r="E1193" s="1371"/>
      <c r="F1193" s="1369"/>
      <c r="G1193" s="1371"/>
      <c r="H1193" s="1371"/>
      <c r="I1193" s="1371"/>
      <c r="J1193" s="1371"/>
      <c r="K1193" s="310"/>
      <c r="L1193" s="310"/>
    </row>
    <row r="1194" spans="1:24" s="251" customFormat="1" ht="12" x14ac:dyDescent="0.2">
      <c r="A1194" s="1718" t="s">
        <v>22589</v>
      </c>
      <c r="B1194" s="1718"/>
      <c r="C1194" s="1718"/>
      <c r="D1194" s="1718"/>
      <c r="E1194" s="1371"/>
      <c r="F1194" s="1370"/>
      <c r="G1194" s="1371"/>
      <c r="H1194" s="1371"/>
      <c r="I1194" s="1371"/>
      <c r="J1194" s="1371"/>
      <c r="K1194" s="310"/>
      <c r="L1194" s="310"/>
    </row>
    <row r="1195" spans="1:24" s="251" customFormat="1" ht="12" x14ac:dyDescent="0.2">
      <c r="F1195" s="1370"/>
      <c r="K1195" s="310"/>
      <c r="L1195" s="310"/>
    </row>
    <row r="1196" spans="1:24" s="251" customFormat="1" ht="12" x14ac:dyDescent="0.2">
      <c r="F1196" s="1369"/>
      <c r="K1196" s="310"/>
      <c r="L1196" s="310"/>
    </row>
    <row r="1197" spans="1:24" s="251" customFormat="1" ht="12" x14ac:dyDescent="0.2">
      <c r="F1197" s="1369"/>
      <c r="K1197" s="310"/>
      <c r="L1197" s="310"/>
    </row>
    <row r="1198" spans="1:24" s="1366" customFormat="1" ht="25.5" customHeight="1" x14ac:dyDescent="0.2">
      <c r="A1198" s="1365" t="s">
        <v>22588</v>
      </c>
      <c r="B1198" s="1727" t="s">
        <v>22598</v>
      </c>
      <c r="C1198" s="1727"/>
      <c r="D1198" s="1727"/>
      <c r="F1198" s="1368"/>
      <c r="K1198" s="1367"/>
      <c r="L1198" s="1367"/>
    </row>
    <row r="1199" spans="1:24" s="251" customFormat="1" ht="12" x14ac:dyDescent="0.2">
      <c r="A1199" s="266" t="s">
        <v>22587</v>
      </c>
      <c r="B1199" s="266" t="s">
        <v>22597</v>
      </c>
      <c r="C1199" s="266"/>
      <c r="D1199" s="266"/>
      <c r="E1199" s="266"/>
      <c r="F1199" s="1363"/>
      <c r="G1199" s="266"/>
      <c r="H1199" s="266"/>
      <c r="I1199" s="266"/>
      <c r="J1199" s="266"/>
      <c r="K1199" s="811"/>
      <c r="L1199" s="811"/>
      <c r="M1199" s="266"/>
      <c r="N1199" s="266"/>
      <c r="O1199" s="266"/>
      <c r="P1199" s="266"/>
      <c r="Q1199" s="266"/>
      <c r="R1199" s="266"/>
      <c r="S1199" s="266"/>
      <c r="T1199" s="266"/>
      <c r="U1199" s="266"/>
      <c r="V1199" s="266"/>
      <c r="W1199" s="266"/>
      <c r="X1199" s="266"/>
    </row>
    <row r="1200" spans="1:24" s="1359" customFormat="1" ht="28.35" customHeight="1" x14ac:dyDescent="0.2">
      <c r="A1200" s="1362" t="s">
        <v>22585</v>
      </c>
      <c r="B1200" s="1361">
        <v>2020</v>
      </c>
      <c r="C1200" s="1361">
        <v>2021</v>
      </c>
      <c r="D1200" s="1361">
        <v>2022</v>
      </c>
      <c r="F1200" s="1360"/>
    </row>
    <row r="1201" spans="1:24" x14ac:dyDescent="0.2">
      <c r="A1201" s="1358" t="s">
        <v>22580</v>
      </c>
      <c r="B1201" s="1357"/>
      <c r="C1201" s="1357"/>
      <c r="D1201" s="1357"/>
    </row>
    <row r="1202" spans="1:24" x14ac:dyDescent="0.2">
      <c r="A1202" s="1358" t="s">
        <v>22579</v>
      </c>
      <c r="B1202" s="1357">
        <v>4852013924</v>
      </c>
      <c r="C1202" s="1357">
        <v>7142897217</v>
      </c>
      <c r="D1202" s="1357">
        <v>4930805255</v>
      </c>
    </row>
    <row r="1203" spans="1:24" x14ac:dyDescent="0.2">
      <c r="A1203" s="1358" t="s">
        <v>22578</v>
      </c>
      <c r="B1203" s="1357"/>
      <c r="C1203" s="1357"/>
      <c r="D1203" s="1357"/>
    </row>
    <row r="1204" spans="1:24" s="1353" customFormat="1" ht="28.35" customHeight="1" x14ac:dyDescent="0.2">
      <c r="A1204" s="1356" t="s">
        <v>22577</v>
      </c>
      <c r="B1204" s="1355">
        <f>SUM(B1201:B1203)</f>
        <v>4852013924</v>
      </c>
      <c r="C1204" s="1355">
        <f>SUM(C1201:C1203)</f>
        <v>7142897217</v>
      </c>
      <c r="D1204" s="1355">
        <f>SUM(D1201:D1203)</f>
        <v>4930805255</v>
      </c>
      <c r="F1204" s="1354"/>
    </row>
    <row r="1205" spans="1:24" s="251" customFormat="1" ht="12" x14ac:dyDescent="0.2">
      <c r="A1205" s="266"/>
      <c r="B1205" s="266"/>
      <c r="C1205" s="266"/>
      <c r="D1205" s="266"/>
      <c r="E1205" s="266"/>
      <c r="F1205" s="1363"/>
      <c r="G1205" s="266"/>
      <c r="H1205" s="266"/>
      <c r="I1205" s="266"/>
      <c r="J1205" s="266"/>
      <c r="K1205" s="811"/>
      <c r="L1205" s="811"/>
      <c r="M1205" s="266"/>
      <c r="N1205" s="266"/>
      <c r="O1205" s="266"/>
      <c r="P1205" s="266"/>
      <c r="Q1205" s="266"/>
      <c r="R1205" s="266"/>
      <c r="S1205" s="266"/>
      <c r="T1205" s="266"/>
      <c r="U1205" s="266"/>
      <c r="V1205" s="266"/>
      <c r="W1205" s="266"/>
      <c r="X1205" s="266"/>
    </row>
    <row r="1206" spans="1:24" s="251" customFormat="1" ht="12" x14ac:dyDescent="0.2">
      <c r="A1206" s="266"/>
      <c r="B1206" s="266"/>
      <c r="C1206" s="266"/>
      <c r="D1206" s="266"/>
      <c r="E1206" s="266"/>
      <c r="F1206" s="1363"/>
      <c r="G1206" s="266"/>
      <c r="H1206" s="266"/>
      <c r="I1206" s="266"/>
      <c r="J1206" s="266"/>
      <c r="K1206" s="811"/>
      <c r="L1206" s="811"/>
      <c r="M1206" s="266"/>
      <c r="N1206" s="266"/>
      <c r="O1206" s="266"/>
      <c r="P1206" s="266"/>
      <c r="Q1206" s="266"/>
      <c r="R1206" s="266"/>
      <c r="S1206" s="266"/>
      <c r="T1206" s="266"/>
      <c r="U1206" s="266"/>
      <c r="V1206" s="266"/>
      <c r="W1206" s="266"/>
      <c r="X1206" s="266"/>
    </row>
    <row r="1207" spans="1:24" s="1359" customFormat="1" ht="28.35" customHeight="1" x14ac:dyDescent="0.2">
      <c r="A1207" s="1362" t="s">
        <v>22584</v>
      </c>
      <c r="B1207" s="1361">
        <v>2020</v>
      </c>
      <c r="C1207" s="1361" t="s">
        <v>22582</v>
      </c>
      <c r="D1207" s="1361" t="s">
        <v>22581</v>
      </c>
      <c r="F1207" s="1360"/>
    </row>
    <row r="1208" spans="1:24" x14ac:dyDescent="0.2">
      <c r="A1208" s="1358" t="s">
        <v>22580</v>
      </c>
      <c r="B1208" s="1357"/>
      <c r="C1208" s="1357"/>
      <c r="D1208" s="1357"/>
    </row>
    <row r="1209" spans="1:24" x14ac:dyDescent="0.2">
      <c r="A1209" s="1358" t="s">
        <v>22579</v>
      </c>
      <c r="B1209" s="1357">
        <v>4869028342</v>
      </c>
      <c r="C1209" s="1357">
        <v>7180210139</v>
      </c>
      <c r="D1209" s="1357">
        <v>4930805255</v>
      </c>
    </row>
    <row r="1210" spans="1:24" x14ac:dyDescent="0.2">
      <c r="A1210" s="1358" t="s">
        <v>22578</v>
      </c>
      <c r="B1210" s="1357"/>
      <c r="C1210" s="1357"/>
      <c r="D1210" s="1357"/>
    </row>
    <row r="1211" spans="1:24" s="1353" customFormat="1" ht="28.35" customHeight="1" x14ac:dyDescent="0.2">
      <c r="A1211" s="1356" t="s">
        <v>22577</v>
      </c>
      <c r="B1211" s="1355">
        <f>SUM(B1208:B1210)</f>
        <v>4869028342</v>
      </c>
      <c r="C1211" s="1355">
        <f>SUM(C1208:C1210)</f>
        <v>7180210139</v>
      </c>
      <c r="D1211" s="1355">
        <f>SUM(D1208:D1210)</f>
        <v>4930805255</v>
      </c>
      <c r="F1211" s="1354"/>
    </row>
    <row r="1212" spans="1:24" s="251" customFormat="1" ht="12" x14ac:dyDescent="0.2">
      <c r="A1212" s="266"/>
      <c r="B1212" s="266"/>
      <c r="C1212" s="266"/>
      <c r="D1212" s="266"/>
      <c r="E1212" s="266"/>
      <c r="F1212" s="1363"/>
      <c r="G1212" s="266"/>
      <c r="H1212" s="266"/>
      <c r="I1212" s="266"/>
      <c r="J1212" s="266"/>
      <c r="K1212" s="811"/>
      <c r="L1212" s="811"/>
      <c r="M1212" s="266"/>
      <c r="N1212" s="266"/>
      <c r="O1212" s="266"/>
      <c r="P1212" s="266"/>
      <c r="Q1212" s="266"/>
      <c r="R1212" s="266"/>
      <c r="S1212" s="266"/>
      <c r="T1212" s="266"/>
      <c r="U1212" s="266"/>
      <c r="V1212" s="266"/>
      <c r="W1212" s="266"/>
      <c r="X1212" s="266"/>
    </row>
    <row r="1213" spans="1:24" s="251" customFormat="1" ht="12" x14ac:dyDescent="0.2">
      <c r="A1213" s="266"/>
      <c r="B1213" s="266"/>
      <c r="C1213" s="266"/>
      <c r="D1213" s="266"/>
      <c r="E1213" s="266"/>
      <c r="F1213" s="1363"/>
      <c r="G1213" s="266"/>
      <c r="H1213" s="266"/>
      <c r="I1213" s="266"/>
      <c r="J1213" s="266"/>
      <c r="K1213" s="811"/>
      <c r="L1213" s="811"/>
      <c r="M1213" s="266"/>
      <c r="N1213" s="266"/>
      <c r="O1213" s="266"/>
      <c r="P1213" s="266"/>
      <c r="Q1213" s="266"/>
      <c r="R1213" s="266"/>
      <c r="S1213" s="266"/>
      <c r="T1213" s="266"/>
      <c r="U1213" s="266"/>
      <c r="V1213" s="266"/>
      <c r="W1213" s="266"/>
      <c r="X1213" s="266"/>
    </row>
    <row r="1214" spans="1:24" s="1359" customFormat="1" ht="28.35" customHeight="1" x14ac:dyDescent="0.2">
      <c r="A1214" s="1362" t="s">
        <v>22583</v>
      </c>
      <c r="B1214" s="1361">
        <v>2020</v>
      </c>
      <c r="C1214" s="1361" t="s">
        <v>22582</v>
      </c>
      <c r="D1214" s="1361" t="s">
        <v>22581</v>
      </c>
      <c r="F1214" s="1360"/>
    </row>
    <row r="1215" spans="1:24" x14ac:dyDescent="0.2">
      <c r="A1215" s="1358" t="s">
        <v>22580</v>
      </c>
      <c r="B1215" s="1357"/>
      <c r="C1215" s="1357"/>
      <c r="D1215" s="1357"/>
    </row>
    <row r="1216" spans="1:24" x14ac:dyDescent="0.2">
      <c r="A1216" s="1358" t="s">
        <v>22579</v>
      </c>
      <c r="B1216" s="1357">
        <v>4663018961.9000006</v>
      </c>
      <c r="C1216" s="1357">
        <v>6608586555</v>
      </c>
      <c r="D1216" s="1357">
        <v>4930805255</v>
      </c>
    </row>
    <row r="1217" spans="1:12" x14ac:dyDescent="0.2">
      <c r="A1217" s="1358" t="s">
        <v>22578</v>
      </c>
      <c r="B1217" s="1357"/>
      <c r="C1217" s="1357"/>
      <c r="D1217" s="1357"/>
    </row>
    <row r="1218" spans="1:12" s="1353" customFormat="1" ht="28.35" customHeight="1" x14ac:dyDescent="0.2">
      <c r="A1218" s="1356" t="s">
        <v>22577</v>
      </c>
      <c r="B1218" s="1355">
        <f>SUM(B1215:B1217)</f>
        <v>4663018961.9000006</v>
      </c>
      <c r="C1218" s="1355">
        <f>SUM(C1215:C1217)</f>
        <v>6608586555</v>
      </c>
      <c r="D1218" s="1355">
        <f>SUM(D1215:D1217)</f>
        <v>4930805255</v>
      </c>
      <c r="F1218" s="1354"/>
    </row>
    <row r="1219" spans="1:12" x14ac:dyDescent="0.2">
      <c r="A1219" s="1352" t="s">
        <v>22576</v>
      </c>
    </row>
    <row r="1220" spans="1:12" x14ac:dyDescent="0.2">
      <c r="A1220" s="1351" t="s">
        <v>22575</v>
      </c>
    </row>
    <row r="1223" spans="1:12" s="251" customFormat="1" ht="12" x14ac:dyDescent="0.2">
      <c r="A1223" s="251" t="s">
        <v>22593</v>
      </c>
      <c r="F1223" s="1369"/>
      <c r="K1223" s="310"/>
      <c r="L1223" s="310"/>
    </row>
    <row r="1224" spans="1:12" s="251" customFormat="1" ht="12" x14ac:dyDescent="0.2">
      <c r="A1224" s="251" t="s">
        <v>22592</v>
      </c>
      <c r="F1224" s="1369"/>
      <c r="K1224" s="310"/>
      <c r="L1224" s="310"/>
    </row>
    <row r="1225" spans="1:12" s="251" customFormat="1" ht="12" x14ac:dyDescent="0.2">
      <c r="F1225" s="1369"/>
      <c r="K1225" s="310"/>
      <c r="L1225" s="310"/>
    </row>
    <row r="1226" spans="1:12" s="251" customFormat="1" ht="12" x14ac:dyDescent="0.2">
      <c r="F1226" s="1369"/>
      <c r="K1226" s="310"/>
      <c r="L1226" s="310"/>
    </row>
    <row r="1227" spans="1:12" s="251" customFormat="1" ht="12" x14ac:dyDescent="0.2">
      <c r="F1227" s="1369"/>
      <c r="K1227" s="310"/>
      <c r="L1227" s="310"/>
    </row>
    <row r="1228" spans="1:12" s="251" customFormat="1" ht="12" x14ac:dyDescent="0.2">
      <c r="A1228" s="1718" t="s">
        <v>22591</v>
      </c>
      <c r="B1228" s="1718"/>
      <c r="C1228" s="1718"/>
      <c r="D1228" s="1718"/>
      <c r="E1228" s="1371"/>
      <c r="F1228" s="1370"/>
      <c r="G1228" s="1371"/>
      <c r="H1228" s="1371"/>
      <c r="I1228" s="1371"/>
      <c r="J1228" s="1371"/>
      <c r="K1228" s="310"/>
      <c r="L1228" s="310"/>
    </row>
    <row r="1229" spans="1:12" s="251" customFormat="1" ht="12" x14ac:dyDescent="0.2">
      <c r="A1229" s="1718" t="s">
        <v>2089</v>
      </c>
      <c r="B1229" s="1718"/>
      <c r="C1229" s="1718"/>
      <c r="D1229" s="1718"/>
      <c r="E1229" s="1371"/>
      <c r="F1229" s="1370"/>
      <c r="G1229" s="1371"/>
      <c r="H1229" s="1371"/>
      <c r="I1229" s="1371"/>
      <c r="J1229" s="1371"/>
      <c r="K1229" s="310"/>
      <c r="L1229" s="310"/>
    </row>
    <row r="1230" spans="1:12" s="251" customFormat="1" ht="12" x14ac:dyDescent="0.2">
      <c r="A1230" s="1718" t="s">
        <v>22590</v>
      </c>
      <c r="B1230" s="1718"/>
      <c r="C1230" s="1718"/>
      <c r="D1230" s="1718"/>
      <c r="E1230" s="1371"/>
      <c r="F1230" s="1369"/>
      <c r="G1230" s="1371"/>
      <c r="H1230" s="1371"/>
      <c r="I1230" s="1371"/>
      <c r="J1230" s="1371"/>
      <c r="K1230" s="310"/>
      <c r="L1230" s="310"/>
    </row>
    <row r="1231" spans="1:12" s="251" customFormat="1" ht="12" x14ac:dyDescent="0.2">
      <c r="A1231" s="1718" t="s">
        <v>22589</v>
      </c>
      <c r="B1231" s="1718"/>
      <c r="C1231" s="1718"/>
      <c r="D1231" s="1718"/>
      <c r="E1231" s="1371"/>
      <c r="F1231" s="1370"/>
      <c r="G1231" s="1371"/>
      <c r="H1231" s="1371"/>
      <c r="I1231" s="1371"/>
      <c r="J1231" s="1371"/>
      <c r="K1231" s="310"/>
      <c r="L1231" s="310"/>
    </row>
    <row r="1232" spans="1:12" s="251" customFormat="1" ht="12" x14ac:dyDescent="0.2">
      <c r="F1232" s="1370"/>
      <c r="K1232" s="310"/>
      <c r="L1232" s="310"/>
    </row>
    <row r="1233" spans="1:24" s="251" customFormat="1" ht="12" x14ac:dyDescent="0.2">
      <c r="F1233" s="1369"/>
      <c r="K1233" s="310"/>
      <c r="L1233" s="310"/>
    </row>
    <row r="1234" spans="1:24" s="251" customFormat="1" ht="12" x14ac:dyDescent="0.2">
      <c r="F1234" s="1369"/>
      <c r="K1234" s="310"/>
      <c r="L1234" s="310"/>
    </row>
    <row r="1235" spans="1:24" s="1366" customFormat="1" ht="23.25" customHeight="1" x14ac:dyDescent="0.2">
      <c r="A1235" s="1365" t="s">
        <v>22588</v>
      </c>
      <c r="B1235" s="1727" t="s">
        <v>21787</v>
      </c>
      <c r="C1235" s="1727"/>
      <c r="D1235" s="1727"/>
      <c r="F1235" s="1368"/>
      <c r="K1235" s="1367"/>
      <c r="L1235" s="1367"/>
    </row>
    <row r="1236" spans="1:24" s="251" customFormat="1" ht="12" x14ac:dyDescent="0.2">
      <c r="A1236" s="266" t="s">
        <v>22587</v>
      </c>
      <c r="B1236" s="266" t="s">
        <v>22596</v>
      </c>
      <c r="C1236" s="266"/>
      <c r="D1236" s="266"/>
      <c r="E1236" s="266"/>
      <c r="F1236" s="1363"/>
      <c r="G1236" s="266"/>
      <c r="H1236" s="266"/>
      <c r="I1236" s="266"/>
      <c r="J1236" s="266"/>
      <c r="K1236" s="811"/>
      <c r="L1236" s="811"/>
      <c r="M1236" s="266"/>
      <c r="N1236" s="266"/>
      <c r="O1236" s="266"/>
      <c r="P1236" s="266"/>
      <c r="Q1236" s="266"/>
      <c r="R1236" s="266"/>
      <c r="S1236" s="266"/>
      <c r="T1236" s="266"/>
      <c r="U1236" s="266"/>
      <c r="V1236" s="266"/>
      <c r="W1236" s="266"/>
      <c r="X1236" s="266"/>
    </row>
    <row r="1237" spans="1:24" s="1359" customFormat="1" ht="28.35" customHeight="1" x14ac:dyDescent="0.2">
      <c r="A1237" s="1362" t="s">
        <v>22585</v>
      </c>
      <c r="B1237" s="1361">
        <v>2020</v>
      </c>
      <c r="C1237" s="1361">
        <v>2021</v>
      </c>
      <c r="D1237" s="1361">
        <v>2022</v>
      </c>
      <c r="F1237" s="1360"/>
    </row>
    <row r="1238" spans="1:24" x14ac:dyDescent="0.2">
      <c r="A1238" s="1358" t="s">
        <v>22580</v>
      </c>
      <c r="B1238" s="1357">
        <f t="shared" ref="B1238:D1240" si="42">B1275+B1312+B1349</f>
        <v>14246520</v>
      </c>
      <c r="C1238" s="1357">
        <f t="shared" si="42"/>
        <v>14374745</v>
      </c>
      <c r="D1238" s="1357">
        <f t="shared" si="42"/>
        <v>15078101</v>
      </c>
    </row>
    <row r="1239" spans="1:24" x14ac:dyDescent="0.2">
      <c r="A1239" s="1358" t="s">
        <v>22579</v>
      </c>
      <c r="B1239" s="1357">
        <f t="shared" si="42"/>
        <v>3023643</v>
      </c>
      <c r="C1239" s="1357">
        <f t="shared" si="42"/>
        <v>3874491</v>
      </c>
      <c r="D1239" s="1357">
        <f t="shared" si="42"/>
        <v>3791130</v>
      </c>
    </row>
    <row r="1240" spans="1:24" x14ac:dyDescent="0.2">
      <c r="A1240" s="1358" t="s">
        <v>22578</v>
      </c>
      <c r="B1240" s="1357">
        <f t="shared" si="42"/>
        <v>8825434</v>
      </c>
      <c r="C1240" s="1357">
        <f t="shared" si="42"/>
        <v>17364551</v>
      </c>
      <c r="D1240" s="1357">
        <f t="shared" si="42"/>
        <v>22660958</v>
      </c>
    </row>
    <row r="1241" spans="1:24" s="1353" customFormat="1" ht="28.35" customHeight="1" x14ac:dyDescent="0.2">
      <c r="A1241" s="1356" t="s">
        <v>22577</v>
      </c>
      <c r="B1241" s="1355">
        <f>SUM(B1238:B1240)</f>
        <v>26095597</v>
      </c>
      <c r="C1241" s="1355">
        <f>SUM(C1238:C1240)</f>
        <v>35613787</v>
      </c>
      <c r="D1241" s="1355">
        <f>SUM(D1238:D1240)</f>
        <v>41530189</v>
      </c>
      <c r="F1241" s="1354"/>
    </row>
    <row r="1242" spans="1:24" s="251" customFormat="1" ht="12" x14ac:dyDescent="0.2">
      <c r="A1242" s="266"/>
      <c r="B1242" s="266"/>
      <c r="C1242" s="266"/>
      <c r="D1242" s="266"/>
      <c r="E1242" s="266"/>
      <c r="F1242" s="1363"/>
      <c r="G1242" s="266"/>
      <c r="H1242" s="266"/>
      <c r="I1242" s="266"/>
      <c r="J1242" s="266"/>
      <c r="K1242" s="811"/>
      <c r="L1242" s="811"/>
      <c r="M1242" s="266"/>
      <c r="N1242" s="266"/>
      <c r="O1242" s="266"/>
      <c r="P1242" s="266"/>
      <c r="Q1242" s="266"/>
      <c r="R1242" s="266"/>
      <c r="S1242" s="266"/>
      <c r="T1242" s="266"/>
      <c r="U1242" s="266"/>
      <c r="V1242" s="266"/>
      <c r="W1242" s="266"/>
      <c r="X1242" s="266"/>
    </row>
    <row r="1243" spans="1:24" s="251" customFormat="1" ht="12" x14ac:dyDescent="0.2">
      <c r="A1243" s="266"/>
      <c r="B1243" s="266"/>
      <c r="C1243" s="266"/>
      <c r="D1243" s="266"/>
      <c r="E1243" s="266"/>
      <c r="F1243" s="1363"/>
      <c r="G1243" s="266"/>
      <c r="H1243" s="266"/>
      <c r="I1243" s="266"/>
      <c r="J1243" s="266"/>
      <c r="K1243" s="811"/>
      <c r="L1243" s="811"/>
      <c r="M1243" s="266"/>
      <c r="N1243" s="266"/>
      <c r="O1243" s="266"/>
      <c r="P1243" s="266"/>
      <c r="Q1243" s="266"/>
      <c r="R1243" s="266"/>
      <c r="S1243" s="266"/>
      <c r="T1243" s="266"/>
      <c r="U1243" s="266"/>
      <c r="V1243" s="266"/>
      <c r="W1243" s="266"/>
      <c r="X1243" s="266"/>
    </row>
    <row r="1244" spans="1:24" s="1359" customFormat="1" ht="28.35" customHeight="1" x14ac:dyDescent="0.2">
      <c r="A1244" s="1362" t="s">
        <v>22584</v>
      </c>
      <c r="B1244" s="1361">
        <v>2020</v>
      </c>
      <c r="C1244" s="1361" t="s">
        <v>22582</v>
      </c>
      <c r="D1244" s="1361" t="s">
        <v>22581</v>
      </c>
      <c r="F1244" s="1360"/>
    </row>
    <row r="1245" spans="1:24" x14ac:dyDescent="0.2">
      <c r="A1245" s="1358" t="s">
        <v>22580</v>
      </c>
      <c r="B1245" s="1357">
        <f t="shared" ref="B1245:D1247" si="43">B1282+B1319+B1356</f>
        <v>13344390</v>
      </c>
      <c r="C1245" s="1357">
        <f t="shared" si="43"/>
        <v>15314404</v>
      </c>
      <c r="D1245" s="1357">
        <f t="shared" si="43"/>
        <v>15078101</v>
      </c>
    </row>
    <row r="1246" spans="1:24" x14ac:dyDescent="0.2">
      <c r="A1246" s="1358" t="s">
        <v>22579</v>
      </c>
      <c r="B1246" s="1357">
        <f t="shared" si="43"/>
        <v>227546727</v>
      </c>
      <c r="C1246" s="1357">
        <f t="shared" si="43"/>
        <v>161482876</v>
      </c>
      <c r="D1246" s="1357">
        <f t="shared" si="43"/>
        <v>3791130</v>
      </c>
    </row>
    <row r="1247" spans="1:24" x14ac:dyDescent="0.2">
      <c r="A1247" s="1358" t="s">
        <v>22578</v>
      </c>
      <c r="B1247" s="1357">
        <f t="shared" si="43"/>
        <v>11924804</v>
      </c>
      <c r="C1247" s="1357">
        <f t="shared" si="43"/>
        <v>17393635</v>
      </c>
      <c r="D1247" s="1357">
        <f t="shared" si="43"/>
        <v>22660958</v>
      </c>
    </row>
    <row r="1248" spans="1:24" s="1353" customFormat="1" ht="28.35" customHeight="1" x14ac:dyDescent="0.2">
      <c r="A1248" s="1356" t="s">
        <v>22577</v>
      </c>
      <c r="B1248" s="1355">
        <f>SUM(B1245:B1247)</f>
        <v>252815921</v>
      </c>
      <c r="C1248" s="1355">
        <f>SUM(C1245:C1247)</f>
        <v>194190915</v>
      </c>
      <c r="D1248" s="1355">
        <f>SUM(D1245:D1247)</f>
        <v>41530189</v>
      </c>
      <c r="F1248" s="1354"/>
    </row>
    <row r="1249" spans="1:24" s="251" customFormat="1" ht="12" x14ac:dyDescent="0.2">
      <c r="A1249" s="266"/>
      <c r="B1249" s="266"/>
      <c r="C1249" s="266"/>
      <c r="D1249" s="266"/>
      <c r="E1249" s="266"/>
      <c r="F1249" s="1363"/>
      <c r="G1249" s="266"/>
      <c r="H1249" s="266"/>
      <c r="I1249" s="266"/>
      <c r="J1249" s="266"/>
      <c r="K1249" s="811"/>
      <c r="L1249" s="811"/>
      <c r="M1249" s="266"/>
      <c r="N1249" s="266"/>
      <c r="O1249" s="266"/>
      <c r="P1249" s="266"/>
      <c r="Q1249" s="266"/>
      <c r="R1249" s="266"/>
      <c r="S1249" s="266"/>
      <c r="T1249" s="266"/>
      <c r="U1249" s="266"/>
      <c r="V1249" s="266"/>
      <c r="W1249" s="266"/>
      <c r="X1249" s="266"/>
    </row>
    <row r="1250" spans="1:24" s="251" customFormat="1" ht="12" x14ac:dyDescent="0.2">
      <c r="A1250" s="266"/>
      <c r="B1250" s="266"/>
      <c r="C1250" s="266"/>
      <c r="D1250" s="266"/>
      <c r="E1250" s="266"/>
      <c r="F1250" s="1363"/>
      <c r="G1250" s="266"/>
      <c r="H1250" s="266"/>
      <c r="I1250" s="266"/>
      <c r="J1250" s="266"/>
      <c r="K1250" s="811"/>
      <c r="L1250" s="811"/>
      <c r="M1250" s="266"/>
      <c r="N1250" s="266"/>
      <c r="O1250" s="266"/>
      <c r="P1250" s="266"/>
      <c r="Q1250" s="266"/>
      <c r="R1250" s="266"/>
      <c r="S1250" s="266"/>
      <c r="T1250" s="266"/>
      <c r="U1250" s="266"/>
      <c r="V1250" s="266"/>
      <c r="W1250" s="266"/>
      <c r="X1250" s="266"/>
    </row>
    <row r="1251" spans="1:24" s="1359" customFormat="1" ht="28.35" customHeight="1" x14ac:dyDescent="0.2">
      <c r="A1251" s="1362" t="s">
        <v>22583</v>
      </c>
      <c r="B1251" s="1361">
        <v>2020</v>
      </c>
      <c r="C1251" s="1361" t="s">
        <v>22582</v>
      </c>
      <c r="D1251" s="1361" t="s">
        <v>22581</v>
      </c>
      <c r="F1251" s="1360"/>
    </row>
    <row r="1252" spans="1:24" x14ac:dyDescent="0.2">
      <c r="A1252" s="1358" t="s">
        <v>22580</v>
      </c>
      <c r="B1252" s="1357">
        <f t="shared" ref="B1252:D1254" si="44">B1289+B1326+B1363</f>
        <v>13063388.51</v>
      </c>
      <c r="C1252" s="1357">
        <f t="shared" si="44"/>
        <v>15314404</v>
      </c>
      <c r="D1252" s="1357">
        <f t="shared" si="44"/>
        <v>15078101</v>
      </c>
    </row>
    <row r="1253" spans="1:24" x14ac:dyDescent="0.2">
      <c r="A1253" s="1358" t="s">
        <v>22579</v>
      </c>
      <c r="B1253" s="1357">
        <f t="shared" si="44"/>
        <v>203028386.27000001</v>
      </c>
      <c r="C1253" s="1357">
        <f t="shared" si="44"/>
        <v>161482876</v>
      </c>
      <c r="D1253" s="1357">
        <f t="shared" si="44"/>
        <v>3791130</v>
      </c>
    </row>
    <row r="1254" spans="1:24" x14ac:dyDescent="0.2">
      <c r="A1254" s="1358" t="s">
        <v>22578</v>
      </c>
      <c r="B1254" s="1357">
        <f t="shared" si="44"/>
        <v>10797623.359999999</v>
      </c>
      <c r="C1254" s="1357">
        <f t="shared" si="44"/>
        <v>13145352</v>
      </c>
      <c r="D1254" s="1357">
        <f t="shared" si="44"/>
        <v>22660958</v>
      </c>
    </row>
    <row r="1255" spans="1:24" s="1353" customFormat="1" ht="28.35" customHeight="1" x14ac:dyDescent="0.2">
      <c r="A1255" s="1356" t="s">
        <v>22577</v>
      </c>
      <c r="B1255" s="1355">
        <f>SUM(B1252:B1254)</f>
        <v>226889398.13999999</v>
      </c>
      <c r="C1255" s="1355">
        <f>SUM(C1252:C1254)</f>
        <v>189942632</v>
      </c>
      <c r="D1255" s="1355">
        <f>SUM(D1252:D1254)</f>
        <v>41530189</v>
      </c>
      <c r="F1255" s="1354"/>
    </row>
    <row r="1256" spans="1:24" x14ac:dyDescent="0.2">
      <c r="A1256" s="1352" t="s">
        <v>22576</v>
      </c>
    </row>
    <row r="1257" spans="1:24" x14ac:dyDescent="0.2">
      <c r="A1257" s="1351" t="s">
        <v>22575</v>
      </c>
    </row>
    <row r="1260" spans="1:24" s="251" customFormat="1" ht="12" x14ac:dyDescent="0.2">
      <c r="A1260" s="251" t="s">
        <v>22593</v>
      </c>
      <c r="F1260" s="1369"/>
      <c r="K1260" s="310"/>
      <c r="L1260" s="310"/>
    </row>
    <row r="1261" spans="1:24" s="251" customFormat="1" ht="12" x14ac:dyDescent="0.2">
      <c r="A1261" s="251" t="s">
        <v>22592</v>
      </c>
      <c r="F1261" s="1369"/>
      <c r="K1261" s="310"/>
      <c r="L1261" s="310"/>
    </row>
    <row r="1262" spans="1:24" s="251" customFormat="1" ht="12" x14ac:dyDescent="0.2">
      <c r="F1262" s="1369"/>
      <c r="K1262" s="310"/>
      <c r="L1262" s="310"/>
    </row>
    <row r="1263" spans="1:24" s="251" customFormat="1" ht="12" x14ac:dyDescent="0.2">
      <c r="F1263" s="1369"/>
      <c r="K1263" s="310"/>
      <c r="L1263" s="310"/>
    </row>
    <row r="1264" spans="1:24" s="251" customFormat="1" ht="12" x14ac:dyDescent="0.2">
      <c r="F1264" s="1369"/>
      <c r="K1264" s="310"/>
      <c r="L1264" s="310"/>
    </row>
    <row r="1265" spans="1:24" s="251" customFormat="1" ht="12" x14ac:dyDescent="0.2">
      <c r="A1265" s="1718" t="s">
        <v>22591</v>
      </c>
      <c r="B1265" s="1718"/>
      <c r="C1265" s="1718"/>
      <c r="D1265" s="1718"/>
      <c r="E1265" s="1371"/>
      <c r="F1265" s="1370"/>
      <c r="G1265" s="1371"/>
      <c r="H1265" s="1371"/>
      <c r="I1265" s="1371"/>
      <c r="J1265" s="1371"/>
      <c r="K1265" s="310"/>
      <c r="L1265" s="310"/>
    </row>
    <row r="1266" spans="1:24" s="251" customFormat="1" ht="12" x14ac:dyDescent="0.2">
      <c r="A1266" s="1718" t="s">
        <v>2089</v>
      </c>
      <c r="B1266" s="1718"/>
      <c r="C1266" s="1718"/>
      <c r="D1266" s="1718"/>
      <c r="E1266" s="1371"/>
      <c r="F1266" s="1370"/>
      <c r="G1266" s="1371"/>
      <c r="H1266" s="1371"/>
      <c r="I1266" s="1371"/>
      <c r="J1266" s="1371"/>
      <c r="K1266" s="310"/>
      <c r="L1266" s="310"/>
    </row>
    <row r="1267" spans="1:24" s="251" customFormat="1" ht="12" x14ac:dyDescent="0.2">
      <c r="A1267" s="1718" t="s">
        <v>22590</v>
      </c>
      <c r="B1267" s="1718"/>
      <c r="C1267" s="1718"/>
      <c r="D1267" s="1718"/>
      <c r="E1267" s="1371"/>
      <c r="F1267" s="1369"/>
      <c r="G1267" s="1371"/>
      <c r="H1267" s="1371"/>
      <c r="I1267" s="1371"/>
      <c r="J1267" s="1371"/>
      <c r="K1267" s="310"/>
      <c r="L1267" s="310"/>
    </row>
    <row r="1268" spans="1:24" s="251" customFormat="1" ht="12" x14ac:dyDescent="0.2">
      <c r="A1268" s="1718" t="s">
        <v>22589</v>
      </c>
      <c r="B1268" s="1718"/>
      <c r="C1268" s="1718"/>
      <c r="D1268" s="1718"/>
      <c r="E1268" s="1371"/>
      <c r="F1268" s="1370"/>
      <c r="G1268" s="1371"/>
      <c r="H1268" s="1371"/>
      <c r="I1268" s="1371"/>
      <c r="J1268" s="1371"/>
      <c r="K1268" s="310"/>
      <c r="L1268" s="310"/>
    </row>
    <row r="1269" spans="1:24" s="251" customFormat="1" ht="12" x14ac:dyDescent="0.2">
      <c r="F1269" s="1370"/>
      <c r="K1269" s="310"/>
      <c r="L1269" s="310"/>
    </row>
    <row r="1270" spans="1:24" s="251" customFormat="1" ht="12" x14ac:dyDescent="0.2">
      <c r="F1270" s="1369"/>
      <c r="K1270" s="310"/>
      <c r="L1270" s="310"/>
    </row>
    <row r="1271" spans="1:24" s="251" customFormat="1" ht="12" x14ac:dyDescent="0.2">
      <c r="F1271" s="1369"/>
      <c r="K1271" s="310"/>
      <c r="L1271" s="310"/>
    </row>
    <row r="1272" spans="1:24" s="1366" customFormat="1" ht="33" customHeight="1" x14ac:dyDescent="0.2">
      <c r="A1272" s="1365" t="s">
        <v>22588</v>
      </c>
      <c r="B1272" s="1721" t="s">
        <v>21787</v>
      </c>
      <c r="C1272" s="1721"/>
      <c r="D1272" s="1721"/>
      <c r="F1272" s="1368"/>
      <c r="K1272" s="1367"/>
      <c r="L1272" s="1367"/>
    </row>
    <row r="1273" spans="1:24" s="251" customFormat="1" ht="12" x14ac:dyDescent="0.2">
      <c r="A1273" s="266" t="s">
        <v>22587</v>
      </c>
      <c r="B1273" s="266" t="s">
        <v>22595</v>
      </c>
      <c r="C1273" s="266"/>
      <c r="D1273" s="266"/>
      <c r="E1273" s="266"/>
      <c r="F1273" s="1363"/>
      <c r="G1273" s="266"/>
      <c r="H1273" s="266"/>
      <c r="I1273" s="266"/>
      <c r="J1273" s="266"/>
      <c r="K1273" s="811"/>
      <c r="L1273" s="811"/>
      <c r="M1273" s="266"/>
      <c r="N1273" s="266"/>
      <c r="O1273" s="266"/>
      <c r="P1273" s="266"/>
      <c r="Q1273" s="266"/>
      <c r="R1273" s="266"/>
      <c r="S1273" s="266"/>
      <c r="T1273" s="266"/>
      <c r="U1273" s="266"/>
      <c r="V1273" s="266"/>
      <c r="W1273" s="266"/>
      <c r="X1273" s="266"/>
    </row>
    <row r="1274" spans="1:24" s="1359" customFormat="1" ht="28.35" customHeight="1" x14ac:dyDescent="0.2">
      <c r="A1274" s="1362" t="s">
        <v>22585</v>
      </c>
      <c r="B1274" s="1361">
        <v>2020</v>
      </c>
      <c r="C1274" s="1361">
        <v>2021</v>
      </c>
      <c r="D1274" s="1361">
        <v>2022</v>
      </c>
      <c r="F1274" s="1360"/>
    </row>
    <row r="1275" spans="1:24" x14ac:dyDescent="0.2">
      <c r="A1275" s="1358" t="s">
        <v>22580</v>
      </c>
      <c r="B1275" s="1357">
        <v>13836684</v>
      </c>
      <c r="C1275" s="1357">
        <v>13852810</v>
      </c>
      <c r="D1275" s="1357">
        <v>14611028</v>
      </c>
    </row>
    <row r="1276" spans="1:24" x14ac:dyDescent="0.2">
      <c r="A1276" s="1358" t="s">
        <v>22579</v>
      </c>
      <c r="B1276" s="1357">
        <v>2919532</v>
      </c>
      <c r="C1276" s="1357">
        <v>3776491</v>
      </c>
      <c r="D1276" s="1357">
        <v>3693130</v>
      </c>
    </row>
    <row r="1277" spans="1:24" x14ac:dyDescent="0.2">
      <c r="A1277" s="1358" t="s">
        <v>22578</v>
      </c>
      <c r="B1277" s="1357">
        <v>8684381</v>
      </c>
      <c r="C1277" s="1357">
        <v>13605128</v>
      </c>
      <c r="D1277" s="1357">
        <v>20534269</v>
      </c>
    </row>
    <row r="1278" spans="1:24" s="1353" customFormat="1" ht="28.35" customHeight="1" x14ac:dyDescent="0.2">
      <c r="A1278" s="1356" t="s">
        <v>22577</v>
      </c>
      <c r="B1278" s="1355">
        <f>SUM(B1275:B1277)</f>
        <v>25440597</v>
      </c>
      <c r="C1278" s="1355">
        <f>SUM(C1275:C1277)</f>
        <v>31234429</v>
      </c>
      <c r="D1278" s="1355">
        <f>SUM(D1275:D1277)</f>
        <v>38838427</v>
      </c>
      <c r="F1278" s="1354"/>
    </row>
    <row r="1279" spans="1:24" s="251" customFormat="1" ht="12" x14ac:dyDescent="0.2">
      <c r="A1279" s="266"/>
      <c r="B1279" s="266"/>
      <c r="C1279" s="266"/>
      <c r="D1279" s="266"/>
      <c r="E1279" s="266"/>
      <c r="F1279" s="1363"/>
      <c r="G1279" s="266"/>
      <c r="H1279" s="266"/>
      <c r="I1279" s="266"/>
      <c r="J1279" s="266"/>
      <c r="K1279" s="811"/>
      <c r="L1279" s="811"/>
      <c r="M1279" s="266"/>
      <c r="N1279" s="266"/>
      <c r="O1279" s="266"/>
      <c r="P1279" s="266"/>
      <c r="Q1279" s="266"/>
      <c r="R1279" s="266"/>
      <c r="S1279" s="266"/>
      <c r="T1279" s="266"/>
      <c r="U1279" s="266"/>
      <c r="V1279" s="266"/>
      <c r="W1279" s="266"/>
      <c r="X1279" s="266"/>
    </row>
    <row r="1280" spans="1:24" s="251" customFormat="1" ht="12" x14ac:dyDescent="0.2">
      <c r="A1280" s="266"/>
      <c r="B1280" s="266"/>
      <c r="C1280" s="266"/>
      <c r="D1280" s="266"/>
      <c r="E1280" s="266"/>
      <c r="F1280" s="1363"/>
      <c r="G1280" s="266"/>
      <c r="H1280" s="266"/>
      <c r="I1280" s="266"/>
      <c r="J1280" s="266"/>
      <c r="K1280" s="811"/>
      <c r="L1280" s="811"/>
      <c r="M1280" s="266"/>
      <c r="N1280" s="266"/>
      <c r="O1280" s="266"/>
      <c r="P1280" s="266"/>
      <c r="Q1280" s="266"/>
      <c r="R1280" s="266"/>
      <c r="S1280" s="266"/>
      <c r="T1280" s="266"/>
      <c r="U1280" s="266"/>
      <c r="V1280" s="266"/>
      <c r="W1280" s="266"/>
      <c r="X1280" s="266"/>
    </row>
    <row r="1281" spans="1:24" s="1359" customFormat="1" ht="28.35" customHeight="1" x14ac:dyDescent="0.2">
      <c r="A1281" s="1362" t="s">
        <v>22584</v>
      </c>
      <c r="B1281" s="1361">
        <v>2020</v>
      </c>
      <c r="C1281" s="1361" t="s">
        <v>22582</v>
      </c>
      <c r="D1281" s="1361" t="s">
        <v>22581</v>
      </c>
      <c r="F1281" s="1360"/>
    </row>
    <row r="1282" spans="1:24" x14ac:dyDescent="0.2">
      <c r="A1282" s="1358" t="s">
        <v>22580</v>
      </c>
      <c r="B1282" s="1357">
        <v>12708679</v>
      </c>
      <c r="C1282" s="1357">
        <v>14044875</v>
      </c>
      <c r="D1282" s="1357">
        <v>14611028</v>
      </c>
    </row>
    <row r="1283" spans="1:24" x14ac:dyDescent="0.2">
      <c r="A1283" s="1358" t="s">
        <v>22579</v>
      </c>
      <c r="B1283" s="1357">
        <v>227407731</v>
      </c>
      <c r="C1283" s="1357">
        <v>161163876</v>
      </c>
      <c r="D1283" s="1357">
        <v>3693130</v>
      </c>
    </row>
    <row r="1284" spans="1:24" x14ac:dyDescent="0.2">
      <c r="A1284" s="1358" t="s">
        <v>22578</v>
      </c>
      <c r="B1284" s="1357">
        <v>11783751</v>
      </c>
      <c r="C1284" s="1357">
        <v>13634212</v>
      </c>
      <c r="D1284" s="1357">
        <v>20534269</v>
      </c>
    </row>
    <row r="1285" spans="1:24" s="1353" customFormat="1" ht="28.35" customHeight="1" x14ac:dyDescent="0.2">
      <c r="A1285" s="1356" t="s">
        <v>22577</v>
      </c>
      <c r="B1285" s="1355">
        <f>SUM(B1282:B1284)</f>
        <v>251900161</v>
      </c>
      <c r="C1285" s="1355">
        <f>SUM(C1282:C1284)</f>
        <v>188842963</v>
      </c>
      <c r="D1285" s="1355">
        <f>SUM(D1282:D1284)</f>
        <v>38838427</v>
      </c>
      <c r="F1285" s="1354"/>
    </row>
    <row r="1286" spans="1:24" s="251" customFormat="1" ht="12" x14ac:dyDescent="0.2">
      <c r="A1286" s="266"/>
      <c r="B1286" s="266"/>
      <c r="C1286" s="266"/>
      <c r="D1286" s="266"/>
      <c r="E1286" s="266"/>
      <c r="F1286" s="1363"/>
      <c r="G1286" s="266"/>
      <c r="H1286" s="266"/>
      <c r="I1286" s="266"/>
      <c r="J1286" s="266"/>
      <c r="K1286" s="811"/>
      <c r="L1286" s="811"/>
      <c r="M1286" s="266"/>
      <c r="N1286" s="266"/>
      <c r="O1286" s="266"/>
      <c r="P1286" s="266"/>
      <c r="Q1286" s="266"/>
      <c r="R1286" s="266"/>
      <c r="S1286" s="266"/>
      <c r="T1286" s="266"/>
      <c r="U1286" s="266"/>
      <c r="V1286" s="266"/>
      <c r="W1286" s="266"/>
      <c r="X1286" s="266"/>
    </row>
    <row r="1287" spans="1:24" s="251" customFormat="1" ht="12" x14ac:dyDescent="0.2">
      <c r="A1287" s="266"/>
      <c r="B1287" s="266"/>
      <c r="C1287" s="266"/>
      <c r="D1287" s="266"/>
      <c r="E1287" s="266"/>
      <c r="F1287" s="1363"/>
      <c r="G1287" s="266"/>
      <c r="H1287" s="266"/>
      <c r="I1287" s="266"/>
      <c r="J1287" s="266"/>
      <c r="K1287" s="811"/>
      <c r="L1287" s="811"/>
      <c r="M1287" s="266"/>
      <c r="N1287" s="266"/>
      <c r="O1287" s="266"/>
      <c r="P1287" s="266"/>
      <c r="Q1287" s="266"/>
      <c r="R1287" s="266"/>
      <c r="S1287" s="266"/>
      <c r="T1287" s="266"/>
      <c r="U1287" s="266"/>
      <c r="V1287" s="266"/>
      <c r="W1287" s="266"/>
      <c r="X1287" s="266"/>
    </row>
    <row r="1288" spans="1:24" s="1359" customFormat="1" ht="28.35" customHeight="1" x14ac:dyDescent="0.2">
      <c r="A1288" s="1362" t="s">
        <v>22583</v>
      </c>
      <c r="B1288" s="1361">
        <v>2020</v>
      </c>
      <c r="C1288" s="1361" t="s">
        <v>22582</v>
      </c>
      <c r="D1288" s="1361" t="s">
        <v>22581</v>
      </c>
      <c r="F1288" s="1360"/>
    </row>
    <row r="1289" spans="1:24" x14ac:dyDescent="0.2">
      <c r="A1289" s="1358" t="s">
        <v>22580</v>
      </c>
      <c r="B1289" s="1357">
        <v>12432393</v>
      </c>
      <c r="C1289" s="1357">
        <v>14044875</v>
      </c>
      <c r="D1289" s="1357">
        <v>14611028</v>
      </c>
    </row>
    <row r="1290" spans="1:24" x14ac:dyDescent="0.2">
      <c r="A1290" s="1358" t="s">
        <v>22579</v>
      </c>
      <c r="B1290" s="1357">
        <v>202904586.27000001</v>
      </c>
      <c r="C1290" s="1357">
        <v>161163876</v>
      </c>
      <c r="D1290" s="1357">
        <v>3693130</v>
      </c>
    </row>
    <row r="1291" spans="1:24" x14ac:dyDescent="0.2">
      <c r="A1291" s="1358" t="s">
        <v>22578</v>
      </c>
      <c r="B1291" s="1357">
        <v>10662097.16</v>
      </c>
      <c r="C1291" s="1357">
        <v>11214502</v>
      </c>
      <c r="D1291" s="1357">
        <v>20534269</v>
      </c>
    </row>
    <row r="1292" spans="1:24" s="1353" customFormat="1" ht="28.35" customHeight="1" x14ac:dyDescent="0.2">
      <c r="A1292" s="1356" t="s">
        <v>22577</v>
      </c>
      <c r="B1292" s="1355">
        <f>SUM(B1289:B1291)</f>
        <v>225999076.43000001</v>
      </c>
      <c r="C1292" s="1355">
        <f>SUM(C1289:C1291)</f>
        <v>186423253</v>
      </c>
      <c r="D1292" s="1355">
        <f>SUM(D1289:D1291)</f>
        <v>38838427</v>
      </c>
      <c r="F1292" s="1354"/>
    </row>
    <row r="1293" spans="1:24" x14ac:dyDescent="0.2">
      <c r="A1293" s="1352" t="s">
        <v>22576</v>
      </c>
    </row>
    <row r="1294" spans="1:24" x14ac:dyDescent="0.2">
      <c r="A1294" s="1351" t="s">
        <v>22575</v>
      </c>
    </row>
    <row r="1297" spans="1:24" s="251" customFormat="1" ht="12" x14ac:dyDescent="0.2">
      <c r="A1297" s="251" t="s">
        <v>22593</v>
      </c>
      <c r="F1297" s="1369"/>
      <c r="K1297" s="310"/>
      <c r="L1297" s="310"/>
    </row>
    <row r="1298" spans="1:24" s="251" customFormat="1" ht="12" x14ac:dyDescent="0.2">
      <c r="A1298" s="251" t="s">
        <v>22592</v>
      </c>
      <c r="F1298" s="1369"/>
      <c r="K1298" s="310"/>
      <c r="L1298" s="310"/>
    </row>
    <row r="1299" spans="1:24" s="251" customFormat="1" ht="12" x14ac:dyDescent="0.2">
      <c r="F1299" s="1369"/>
      <c r="K1299" s="310"/>
      <c r="L1299" s="310"/>
    </row>
    <row r="1300" spans="1:24" s="251" customFormat="1" ht="12" x14ac:dyDescent="0.2">
      <c r="F1300" s="1369"/>
      <c r="K1300" s="310"/>
      <c r="L1300" s="310"/>
    </row>
    <row r="1301" spans="1:24" s="251" customFormat="1" ht="12" x14ac:dyDescent="0.2">
      <c r="F1301" s="1369"/>
      <c r="K1301" s="310"/>
      <c r="L1301" s="310"/>
    </row>
    <row r="1302" spans="1:24" s="251" customFormat="1" ht="12" x14ac:dyDescent="0.2">
      <c r="A1302" s="1718" t="s">
        <v>22591</v>
      </c>
      <c r="B1302" s="1718"/>
      <c r="C1302" s="1718"/>
      <c r="D1302" s="1718"/>
      <c r="E1302" s="1371"/>
      <c r="F1302" s="1370"/>
      <c r="G1302" s="1371"/>
      <c r="H1302" s="1371"/>
      <c r="I1302" s="1371"/>
      <c r="J1302" s="1371"/>
      <c r="K1302" s="310"/>
      <c r="L1302" s="310"/>
    </row>
    <row r="1303" spans="1:24" s="251" customFormat="1" ht="12" x14ac:dyDescent="0.2">
      <c r="A1303" s="1718" t="s">
        <v>2089</v>
      </c>
      <c r="B1303" s="1718"/>
      <c r="C1303" s="1718"/>
      <c r="D1303" s="1718"/>
      <c r="E1303" s="1371"/>
      <c r="F1303" s="1370"/>
      <c r="G1303" s="1371"/>
      <c r="H1303" s="1371"/>
      <c r="I1303" s="1371"/>
      <c r="J1303" s="1371"/>
      <c r="K1303" s="310"/>
      <c r="L1303" s="310"/>
    </row>
    <row r="1304" spans="1:24" s="251" customFormat="1" ht="12" x14ac:dyDescent="0.2">
      <c r="A1304" s="1718" t="s">
        <v>22590</v>
      </c>
      <c r="B1304" s="1718"/>
      <c r="C1304" s="1718"/>
      <c r="D1304" s="1718"/>
      <c r="E1304" s="1371"/>
      <c r="F1304" s="1369"/>
      <c r="G1304" s="1371"/>
      <c r="H1304" s="1371"/>
      <c r="I1304" s="1371"/>
      <c r="J1304" s="1371"/>
      <c r="K1304" s="310"/>
      <c r="L1304" s="310"/>
    </row>
    <row r="1305" spans="1:24" s="251" customFormat="1" ht="12" x14ac:dyDescent="0.2">
      <c r="A1305" s="1718" t="s">
        <v>22589</v>
      </c>
      <c r="B1305" s="1718"/>
      <c r="C1305" s="1718"/>
      <c r="D1305" s="1718"/>
      <c r="E1305" s="1371"/>
      <c r="F1305" s="1370"/>
      <c r="G1305" s="1371"/>
      <c r="H1305" s="1371"/>
      <c r="I1305" s="1371"/>
      <c r="J1305" s="1371"/>
      <c r="K1305" s="310"/>
      <c r="L1305" s="310"/>
    </row>
    <row r="1306" spans="1:24" s="251" customFormat="1" ht="12" x14ac:dyDescent="0.2">
      <c r="F1306" s="1370"/>
      <c r="K1306" s="310"/>
      <c r="L1306" s="310"/>
    </row>
    <row r="1307" spans="1:24" s="251" customFormat="1" ht="12" x14ac:dyDescent="0.2">
      <c r="F1307" s="1369"/>
      <c r="K1307" s="310"/>
      <c r="L1307" s="310"/>
    </row>
    <row r="1308" spans="1:24" s="251" customFormat="1" ht="12" x14ac:dyDescent="0.2">
      <c r="F1308" s="1369"/>
      <c r="K1308" s="310"/>
      <c r="L1308" s="310"/>
    </row>
    <row r="1309" spans="1:24" s="1366" customFormat="1" ht="27" customHeight="1" x14ac:dyDescent="0.2">
      <c r="A1309" s="1365" t="s">
        <v>22588</v>
      </c>
      <c r="B1309" s="1721" t="s">
        <v>21787</v>
      </c>
      <c r="C1309" s="1721"/>
      <c r="D1309" s="1721"/>
      <c r="F1309" s="1368"/>
      <c r="K1309" s="1367"/>
      <c r="L1309" s="1367"/>
    </row>
    <row r="1310" spans="1:24" s="251" customFormat="1" ht="12" x14ac:dyDescent="0.2">
      <c r="A1310" s="266" t="s">
        <v>22587</v>
      </c>
      <c r="B1310" s="266" t="s">
        <v>22594</v>
      </c>
      <c r="C1310" s="266"/>
      <c r="D1310" s="266"/>
      <c r="E1310" s="266"/>
      <c r="F1310" s="1363"/>
      <c r="G1310" s="266"/>
      <c r="H1310" s="266"/>
      <c r="I1310" s="266"/>
      <c r="J1310" s="266"/>
      <c r="K1310" s="811"/>
      <c r="L1310" s="811"/>
      <c r="M1310" s="266"/>
      <c r="N1310" s="266"/>
      <c r="O1310" s="266"/>
      <c r="P1310" s="266"/>
      <c r="Q1310" s="266"/>
      <c r="R1310" s="266"/>
      <c r="S1310" s="266"/>
      <c r="T1310" s="266"/>
      <c r="U1310" s="266"/>
      <c r="V1310" s="266"/>
      <c r="W1310" s="266"/>
      <c r="X1310" s="266"/>
    </row>
    <row r="1311" spans="1:24" s="1359" customFormat="1" ht="28.35" customHeight="1" x14ac:dyDescent="0.2">
      <c r="A1311" s="1362" t="s">
        <v>22585</v>
      </c>
      <c r="B1311" s="1361">
        <v>2020</v>
      </c>
      <c r="C1311" s="1361">
        <v>2021</v>
      </c>
      <c r="D1311" s="1361">
        <v>2022</v>
      </c>
      <c r="F1311" s="1360"/>
    </row>
    <row r="1312" spans="1:24" x14ac:dyDescent="0.2">
      <c r="A1312" s="1358" t="s">
        <v>22580</v>
      </c>
      <c r="B1312" s="1357">
        <v>409836</v>
      </c>
      <c r="C1312" s="1357">
        <v>521935</v>
      </c>
      <c r="D1312" s="1357">
        <v>467073</v>
      </c>
    </row>
    <row r="1313" spans="1:24" x14ac:dyDescent="0.2">
      <c r="A1313" s="1358" t="s">
        <v>22579</v>
      </c>
      <c r="B1313" s="1357">
        <v>104111</v>
      </c>
      <c r="C1313" s="1357">
        <v>98000</v>
      </c>
      <c r="D1313" s="1357">
        <v>98000</v>
      </c>
    </row>
    <row r="1314" spans="1:24" x14ac:dyDescent="0.2">
      <c r="A1314" s="1358" t="s">
        <v>22578</v>
      </c>
      <c r="B1314" s="1357">
        <v>141053</v>
      </c>
      <c r="C1314" s="1357">
        <v>1123233</v>
      </c>
      <c r="D1314" s="1357">
        <v>2126689</v>
      </c>
    </row>
    <row r="1315" spans="1:24" s="1353" customFormat="1" ht="28.35" customHeight="1" x14ac:dyDescent="0.2">
      <c r="A1315" s="1356" t="s">
        <v>22577</v>
      </c>
      <c r="B1315" s="1355">
        <f>SUM(B1312:B1314)</f>
        <v>655000</v>
      </c>
      <c r="C1315" s="1355">
        <f>SUM(C1312:C1314)</f>
        <v>1743168</v>
      </c>
      <c r="D1315" s="1355">
        <f>SUM(D1312:D1314)</f>
        <v>2691762</v>
      </c>
      <c r="F1315" s="1354"/>
    </row>
    <row r="1316" spans="1:24" s="251" customFormat="1" ht="12" x14ac:dyDescent="0.2">
      <c r="A1316" s="266"/>
      <c r="B1316" s="266"/>
      <c r="C1316" s="266"/>
      <c r="D1316" s="266"/>
      <c r="E1316" s="266"/>
      <c r="F1316" s="1363"/>
      <c r="G1316" s="266"/>
      <c r="H1316" s="266"/>
      <c r="I1316" s="266"/>
      <c r="J1316" s="266"/>
      <c r="K1316" s="811"/>
      <c r="L1316" s="811"/>
      <c r="M1316" s="266"/>
      <c r="N1316" s="266"/>
      <c r="O1316" s="266"/>
      <c r="P1316" s="266"/>
      <c r="Q1316" s="266"/>
      <c r="R1316" s="266"/>
      <c r="S1316" s="266"/>
      <c r="T1316" s="266"/>
      <c r="U1316" s="266"/>
      <c r="V1316" s="266"/>
      <c r="W1316" s="266"/>
      <c r="X1316" s="266"/>
    </row>
    <row r="1317" spans="1:24" s="251" customFormat="1" ht="12" x14ac:dyDescent="0.2">
      <c r="A1317" s="266"/>
      <c r="B1317" s="266"/>
      <c r="C1317" s="266"/>
      <c r="D1317" s="266"/>
      <c r="E1317" s="266"/>
      <c r="F1317" s="1363"/>
      <c r="G1317" s="266"/>
      <c r="H1317" s="266"/>
      <c r="I1317" s="266"/>
      <c r="J1317" s="266"/>
      <c r="K1317" s="811"/>
      <c r="L1317" s="811"/>
      <c r="M1317" s="266"/>
      <c r="N1317" s="266"/>
      <c r="O1317" s="266"/>
      <c r="P1317" s="266"/>
      <c r="Q1317" s="266"/>
      <c r="R1317" s="266"/>
      <c r="S1317" s="266"/>
      <c r="T1317" s="266"/>
      <c r="U1317" s="266"/>
      <c r="V1317" s="266"/>
      <c r="W1317" s="266"/>
      <c r="X1317" s="266"/>
    </row>
    <row r="1318" spans="1:24" s="1359" customFormat="1" ht="28.35" customHeight="1" x14ac:dyDescent="0.2">
      <c r="A1318" s="1362" t="s">
        <v>22584</v>
      </c>
      <c r="B1318" s="1361">
        <v>2020</v>
      </c>
      <c r="C1318" s="1361" t="s">
        <v>22582</v>
      </c>
      <c r="D1318" s="1361" t="s">
        <v>22581</v>
      </c>
      <c r="F1318" s="1360"/>
    </row>
    <row r="1319" spans="1:24" x14ac:dyDescent="0.2">
      <c r="A1319" s="1358" t="s">
        <v>22580</v>
      </c>
      <c r="B1319" s="1357">
        <v>635711</v>
      </c>
      <c r="C1319" s="1357">
        <v>1269529</v>
      </c>
      <c r="D1319" s="1357">
        <v>467073</v>
      </c>
    </row>
    <row r="1320" spans="1:24" x14ac:dyDescent="0.2">
      <c r="A1320" s="1358" t="s">
        <v>22579</v>
      </c>
      <c r="B1320" s="1357">
        <v>84696</v>
      </c>
      <c r="C1320" s="1357">
        <v>319000</v>
      </c>
      <c r="D1320" s="1357">
        <v>98000</v>
      </c>
    </row>
    <row r="1321" spans="1:24" x14ac:dyDescent="0.2">
      <c r="A1321" s="1358" t="s">
        <v>22578</v>
      </c>
      <c r="B1321" s="1357">
        <v>141053</v>
      </c>
      <c r="C1321" s="1357">
        <v>1123233</v>
      </c>
      <c r="D1321" s="1357">
        <v>2126689</v>
      </c>
    </row>
    <row r="1322" spans="1:24" s="1353" customFormat="1" ht="28.35" customHeight="1" x14ac:dyDescent="0.2">
      <c r="A1322" s="1356" t="s">
        <v>22577</v>
      </c>
      <c r="B1322" s="1355">
        <f>SUM(B1319:B1321)</f>
        <v>861460</v>
      </c>
      <c r="C1322" s="1355">
        <f>SUM(C1319:C1321)</f>
        <v>2711762</v>
      </c>
      <c r="D1322" s="1355">
        <f>SUM(D1319:D1321)</f>
        <v>2691762</v>
      </c>
      <c r="F1322" s="1354"/>
    </row>
    <row r="1323" spans="1:24" s="251" customFormat="1" ht="12" x14ac:dyDescent="0.2">
      <c r="A1323" s="266"/>
      <c r="B1323" s="266"/>
      <c r="C1323" s="266"/>
      <c r="D1323" s="266"/>
      <c r="E1323" s="266"/>
      <c r="F1323" s="1363"/>
      <c r="G1323" s="266"/>
      <c r="H1323" s="266"/>
      <c r="I1323" s="266"/>
      <c r="J1323" s="266"/>
      <c r="K1323" s="811"/>
      <c r="L1323" s="811"/>
      <c r="M1323" s="266"/>
      <c r="N1323" s="266"/>
      <c r="O1323" s="266"/>
      <c r="P1323" s="266"/>
      <c r="Q1323" s="266"/>
      <c r="R1323" s="266"/>
      <c r="S1323" s="266"/>
      <c r="T1323" s="266"/>
      <c r="U1323" s="266"/>
      <c r="V1323" s="266"/>
      <c r="W1323" s="266"/>
      <c r="X1323" s="266"/>
    </row>
    <row r="1324" spans="1:24" s="251" customFormat="1" ht="12" x14ac:dyDescent="0.2">
      <c r="A1324" s="266"/>
      <c r="B1324" s="266"/>
      <c r="C1324" s="266"/>
      <c r="D1324" s="266"/>
      <c r="E1324" s="266"/>
      <c r="F1324" s="1363"/>
      <c r="G1324" s="266"/>
      <c r="H1324" s="266"/>
      <c r="I1324" s="266"/>
      <c r="J1324" s="266"/>
      <c r="K1324" s="811"/>
      <c r="L1324" s="811"/>
      <c r="M1324" s="266"/>
      <c r="N1324" s="266"/>
      <c r="O1324" s="266"/>
      <c r="P1324" s="266"/>
      <c r="Q1324" s="266"/>
      <c r="R1324" s="266"/>
      <c r="S1324" s="266"/>
      <c r="T1324" s="266"/>
      <c r="U1324" s="266"/>
      <c r="V1324" s="266"/>
      <c r="W1324" s="266"/>
      <c r="X1324" s="266"/>
    </row>
    <row r="1325" spans="1:24" s="1359" customFormat="1" ht="28.35" customHeight="1" x14ac:dyDescent="0.2">
      <c r="A1325" s="1362" t="s">
        <v>22583</v>
      </c>
      <c r="B1325" s="1361">
        <v>2020</v>
      </c>
      <c r="C1325" s="1361" t="s">
        <v>22582</v>
      </c>
      <c r="D1325" s="1361" t="s">
        <v>22581</v>
      </c>
      <c r="F1325" s="1360"/>
    </row>
    <row r="1326" spans="1:24" x14ac:dyDescent="0.2">
      <c r="A1326" s="1358" t="s">
        <v>22580</v>
      </c>
      <c r="B1326" s="1357">
        <v>630995.51</v>
      </c>
      <c r="C1326" s="1357">
        <v>1269529</v>
      </c>
      <c r="D1326" s="1357">
        <v>467073</v>
      </c>
    </row>
    <row r="1327" spans="1:24" x14ac:dyDescent="0.2">
      <c r="A1327" s="1358" t="s">
        <v>22579</v>
      </c>
      <c r="B1327" s="1357">
        <v>69500</v>
      </c>
      <c r="C1327" s="1357">
        <v>319000</v>
      </c>
      <c r="D1327" s="1357">
        <v>98000</v>
      </c>
    </row>
    <row r="1328" spans="1:24" x14ac:dyDescent="0.2">
      <c r="A1328" s="1358" t="s">
        <v>22578</v>
      </c>
      <c r="B1328" s="1357">
        <v>135526.20000000001</v>
      </c>
      <c r="C1328" s="1357">
        <v>270218</v>
      </c>
      <c r="D1328" s="1357">
        <v>2126689</v>
      </c>
    </row>
    <row r="1329" spans="1:12" s="1353" customFormat="1" ht="28.35" customHeight="1" x14ac:dyDescent="0.2">
      <c r="A1329" s="1356" t="s">
        <v>22577</v>
      </c>
      <c r="B1329" s="1355">
        <f>SUM(B1326:B1328)</f>
        <v>836021.71</v>
      </c>
      <c r="C1329" s="1355">
        <f>SUM(C1326:C1328)</f>
        <v>1858747</v>
      </c>
      <c r="D1329" s="1355">
        <f>SUM(D1326:D1328)</f>
        <v>2691762</v>
      </c>
      <c r="F1329" s="1354"/>
    </row>
    <row r="1330" spans="1:12" x14ac:dyDescent="0.2">
      <c r="A1330" s="1352" t="s">
        <v>22576</v>
      </c>
    </row>
    <row r="1331" spans="1:12" x14ac:dyDescent="0.2">
      <c r="A1331" s="1351" t="s">
        <v>22575</v>
      </c>
    </row>
    <row r="1334" spans="1:12" x14ac:dyDescent="0.2">
      <c r="A1334" s="1349" t="s">
        <v>22593</v>
      </c>
    </row>
    <row r="1335" spans="1:12" x14ac:dyDescent="0.2">
      <c r="A1335" s="1349" t="s">
        <v>22592</v>
      </c>
    </row>
    <row r="1339" spans="1:12" s="251" customFormat="1" ht="12" x14ac:dyDescent="0.2">
      <c r="A1339" s="1718" t="s">
        <v>22591</v>
      </c>
      <c r="B1339" s="1718"/>
      <c r="C1339" s="1718"/>
      <c r="D1339" s="1718"/>
      <c r="E1339" s="1371"/>
      <c r="F1339" s="1370"/>
      <c r="G1339" s="1371"/>
      <c r="H1339" s="1371"/>
      <c r="I1339" s="1371"/>
      <c r="J1339" s="1371"/>
      <c r="K1339" s="310"/>
      <c r="L1339" s="310"/>
    </row>
    <row r="1340" spans="1:12" s="251" customFormat="1" ht="12" x14ac:dyDescent="0.2">
      <c r="A1340" s="1718" t="s">
        <v>2089</v>
      </c>
      <c r="B1340" s="1718"/>
      <c r="C1340" s="1718"/>
      <c r="D1340" s="1718"/>
      <c r="E1340" s="1371"/>
      <c r="F1340" s="1370"/>
      <c r="G1340" s="1371"/>
      <c r="H1340" s="1371"/>
      <c r="I1340" s="1371"/>
      <c r="J1340" s="1371"/>
      <c r="K1340" s="310"/>
      <c r="L1340" s="310"/>
    </row>
    <row r="1341" spans="1:12" s="251" customFormat="1" ht="12" x14ac:dyDescent="0.2">
      <c r="A1341" s="1718" t="s">
        <v>22590</v>
      </c>
      <c r="B1341" s="1718"/>
      <c r="C1341" s="1718"/>
      <c r="D1341" s="1718"/>
      <c r="E1341" s="1371"/>
      <c r="F1341" s="1369"/>
      <c r="G1341" s="1371"/>
      <c r="H1341" s="1371"/>
      <c r="I1341" s="1371"/>
      <c r="J1341" s="1371"/>
      <c r="K1341" s="310"/>
      <c r="L1341" s="310"/>
    </row>
    <row r="1342" spans="1:12" s="251" customFormat="1" ht="12" x14ac:dyDescent="0.2">
      <c r="A1342" s="1718" t="s">
        <v>22589</v>
      </c>
      <c r="B1342" s="1718"/>
      <c r="C1342" s="1718"/>
      <c r="D1342" s="1718"/>
      <c r="E1342" s="1371"/>
      <c r="F1342" s="1370"/>
      <c r="G1342" s="1371"/>
      <c r="H1342" s="1371"/>
      <c r="I1342" s="1371"/>
      <c r="J1342" s="1371"/>
      <c r="K1342" s="310"/>
      <c r="L1342" s="310"/>
    </row>
    <row r="1343" spans="1:12" s="251" customFormat="1" ht="12" x14ac:dyDescent="0.2">
      <c r="F1343" s="1370"/>
      <c r="K1343" s="310"/>
      <c r="L1343" s="310"/>
    </row>
    <row r="1344" spans="1:12" s="251" customFormat="1" ht="12" x14ac:dyDescent="0.2">
      <c r="F1344" s="1369"/>
      <c r="K1344" s="310"/>
      <c r="L1344" s="310"/>
    </row>
    <row r="1345" spans="1:24" s="251" customFormat="1" ht="12" x14ac:dyDescent="0.2">
      <c r="F1345" s="1369"/>
      <c r="K1345" s="310"/>
      <c r="L1345" s="310"/>
    </row>
    <row r="1346" spans="1:24" s="1366" customFormat="1" ht="27" customHeight="1" x14ac:dyDescent="0.2">
      <c r="A1346" s="1365" t="s">
        <v>22588</v>
      </c>
      <c r="B1346" s="1721" t="s">
        <v>21787</v>
      </c>
      <c r="C1346" s="1721"/>
      <c r="D1346" s="1721"/>
      <c r="F1346" s="1368"/>
      <c r="K1346" s="1367"/>
      <c r="L1346" s="1367"/>
    </row>
    <row r="1347" spans="1:24" s="251" customFormat="1" ht="24.75" customHeight="1" x14ac:dyDescent="0.2">
      <c r="A1347" s="1365" t="s">
        <v>22587</v>
      </c>
      <c r="B1347" s="1721" t="s">
        <v>22586</v>
      </c>
      <c r="C1347" s="1721"/>
      <c r="D1347" s="1721"/>
      <c r="E1347" s="266"/>
      <c r="F1347" s="1363"/>
      <c r="G1347" s="266"/>
      <c r="H1347" s="266"/>
      <c r="I1347" s="266"/>
      <c r="J1347" s="266"/>
      <c r="K1347" s="811"/>
      <c r="L1347" s="811"/>
      <c r="M1347" s="266"/>
      <c r="N1347" s="266"/>
      <c r="O1347" s="266"/>
      <c r="P1347" s="266"/>
      <c r="Q1347" s="266"/>
      <c r="R1347" s="266"/>
      <c r="S1347" s="266"/>
      <c r="T1347" s="266"/>
      <c r="U1347" s="266"/>
      <c r="V1347" s="266"/>
      <c r="W1347" s="266"/>
      <c r="X1347" s="266"/>
    </row>
    <row r="1348" spans="1:24" s="1359" customFormat="1" ht="28.35" customHeight="1" x14ac:dyDescent="0.2">
      <c r="A1348" s="1362" t="s">
        <v>22585</v>
      </c>
      <c r="B1348" s="1361">
        <v>2020</v>
      </c>
      <c r="C1348" s="1361">
        <v>2021</v>
      </c>
      <c r="D1348" s="1361">
        <v>2022</v>
      </c>
      <c r="F1348" s="1360"/>
    </row>
    <row r="1349" spans="1:24" x14ac:dyDescent="0.2">
      <c r="A1349" s="1358" t="s">
        <v>22580</v>
      </c>
      <c r="B1349" s="1357"/>
      <c r="C1349" s="1357"/>
      <c r="D1349" s="1364"/>
    </row>
    <row r="1350" spans="1:24" x14ac:dyDescent="0.2">
      <c r="A1350" s="1358" t="s">
        <v>22579</v>
      </c>
      <c r="B1350" s="1357">
        <v>0</v>
      </c>
      <c r="C1350" s="1357"/>
      <c r="D1350" s="1357"/>
    </row>
    <row r="1351" spans="1:24" x14ac:dyDescent="0.2">
      <c r="A1351" s="1358" t="s">
        <v>22578</v>
      </c>
      <c r="B1351" s="1357"/>
      <c r="C1351" s="1357">
        <v>2636190</v>
      </c>
      <c r="D1351" s="1357"/>
    </row>
    <row r="1352" spans="1:24" s="1353" customFormat="1" ht="28.35" customHeight="1" x14ac:dyDescent="0.2">
      <c r="A1352" s="1356" t="s">
        <v>22577</v>
      </c>
      <c r="B1352" s="1355">
        <f>SUM(B1349:B1351)</f>
        <v>0</v>
      </c>
      <c r="C1352" s="1355">
        <f>SUM(C1349:C1351)</f>
        <v>2636190</v>
      </c>
      <c r="D1352" s="1355">
        <f>SUM(D1349:D1351)</f>
        <v>0</v>
      </c>
      <c r="F1352" s="1354"/>
    </row>
    <row r="1353" spans="1:24" s="251" customFormat="1" ht="12" x14ac:dyDescent="0.2">
      <c r="A1353" s="266"/>
      <c r="B1353" s="266"/>
      <c r="C1353" s="266"/>
      <c r="D1353" s="266"/>
      <c r="E1353" s="266"/>
      <c r="F1353" s="1363"/>
      <c r="G1353" s="266"/>
      <c r="H1353" s="266"/>
      <c r="I1353" s="266"/>
      <c r="J1353" s="266"/>
      <c r="K1353" s="811"/>
      <c r="L1353" s="811"/>
      <c r="M1353" s="266"/>
      <c r="N1353" s="266"/>
      <c r="O1353" s="266"/>
      <c r="P1353" s="266"/>
      <c r="Q1353" s="266"/>
      <c r="R1353" s="266"/>
      <c r="S1353" s="266"/>
      <c r="T1353" s="266"/>
      <c r="U1353" s="266"/>
      <c r="V1353" s="266"/>
      <c r="W1353" s="266"/>
      <c r="X1353" s="266"/>
    </row>
    <row r="1354" spans="1:24" s="251" customFormat="1" ht="12" x14ac:dyDescent="0.2">
      <c r="A1354" s="266"/>
      <c r="B1354" s="266"/>
      <c r="C1354" s="266"/>
      <c r="D1354" s="266"/>
      <c r="E1354" s="266"/>
      <c r="F1354" s="1363"/>
      <c r="G1354" s="266"/>
      <c r="H1354" s="266"/>
      <c r="I1354" s="266"/>
      <c r="J1354" s="266"/>
      <c r="K1354" s="811"/>
      <c r="L1354" s="811"/>
      <c r="M1354" s="266"/>
      <c r="N1354" s="266"/>
      <c r="O1354" s="266"/>
      <c r="P1354" s="266"/>
      <c r="Q1354" s="266"/>
      <c r="R1354" s="266"/>
      <c r="S1354" s="266"/>
      <c r="T1354" s="266"/>
      <c r="U1354" s="266"/>
      <c r="V1354" s="266"/>
      <c r="W1354" s="266"/>
      <c r="X1354" s="266"/>
    </row>
    <row r="1355" spans="1:24" s="1359" customFormat="1" ht="28.35" customHeight="1" x14ac:dyDescent="0.2">
      <c r="A1355" s="1362" t="s">
        <v>22584</v>
      </c>
      <c r="B1355" s="1361">
        <v>2020</v>
      </c>
      <c r="C1355" s="1361" t="s">
        <v>22582</v>
      </c>
      <c r="D1355" s="1361" t="s">
        <v>22581</v>
      </c>
      <c r="F1355" s="1360"/>
    </row>
    <row r="1356" spans="1:24" x14ac:dyDescent="0.2">
      <c r="A1356" s="1358" t="s">
        <v>22580</v>
      </c>
      <c r="B1356" s="1357"/>
      <c r="C1356" s="1357"/>
      <c r="D1356" s="1357"/>
    </row>
    <row r="1357" spans="1:24" x14ac:dyDescent="0.2">
      <c r="A1357" s="1358" t="s">
        <v>22579</v>
      </c>
      <c r="B1357" s="1357">
        <v>54300</v>
      </c>
      <c r="C1357" s="1357"/>
      <c r="D1357" s="1357"/>
    </row>
    <row r="1358" spans="1:24" x14ac:dyDescent="0.2">
      <c r="A1358" s="1358" t="s">
        <v>22578</v>
      </c>
      <c r="B1358" s="1357"/>
      <c r="C1358" s="1357">
        <v>2636190</v>
      </c>
      <c r="D1358" s="1357"/>
    </row>
    <row r="1359" spans="1:24" s="1353" customFormat="1" ht="28.35" customHeight="1" x14ac:dyDescent="0.2">
      <c r="A1359" s="1356" t="s">
        <v>22577</v>
      </c>
      <c r="B1359" s="1355">
        <f>SUM(B1356:B1358)</f>
        <v>54300</v>
      </c>
      <c r="C1359" s="1355">
        <f>SUM(C1356:C1358)</f>
        <v>2636190</v>
      </c>
      <c r="D1359" s="1355">
        <f>SUM(D1356:D1358)</f>
        <v>0</v>
      </c>
      <c r="F1359" s="1354"/>
    </row>
    <row r="1360" spans="1:24" s="251" customFormat="1" ht="12" x14ac:dyDescent="0.2">
      <c r="A1360" s="266"/>
      <c r="B1360" s="266"/>
      <c r="C1360" s="266"/>
      <c r="D1360" s="266"/>
      <c r="E1360" s="266"/>
      <c r="F1360" s="1363"/>
      <c r="G1360" s="266"/>
      <c r="H1360" s="266"/>
      <c r="I1360" s="266"/>
      <c r="J1360" s="266"/>
      <c r="K1360" s="811"/>
      <c r="L1360" s="811"/>
      <c r="M1360" s="266"/>
      <c r="N1360" s="266"/>
      <c r="O1360" s="266"/>
      <c r="P1360" s="266"/>
      <c r="Q1360" s="266"/>
      <c r="R1360" s="266"/>
      <c r="S1360" s="266"/>
      <c r="T1360" s="266"/>
      <c r="U1360" s="266"/>
      <c r="V1360" s="266"/>
      <c r="W1360" s="266"/>
      <c r="X1360" s="266"/>
    </row>
    <row r="1361" spans="1:24" s="251" customFormat="1" ht="12" x14ac:dyDescent="0.2">
      <c r="A1361" s="266"/>
      <c r="B1361" s="266"/>
      <c r="C1361" s="266"/>
      <c r="D1361" s="266"/>
      <c r="E1361" s="266"/>
      <c r="F1361" s="1363"/>
      <c r="G1361" s="266"/>
      <c r="H1361" s="266"/>
      <c r="I1361" s="266"/>
      <c r="J1361" s="266"/>
      <c r="K1361" s="811"/>
      <c r="L1361" s="811"/>
      <c r="M1361" s="266"/>
      <c r="N1361" s="266"/>
      <c r="O1361" s="266"/>
      <c r="P1361" s="266"/>
      <c r="Q1361" s="266"/>
      <c r="R1361" s="266"/>
      <c r="S1361" s="266"/>
      <c r="T1361" s="266"/>
      <c r="U1361" s="266"/>
      <c r="V1361" s="266"/>
      <c r="W1361" s="266"/>
      <c r="X1361" s="266"/>
    </row>
    <row r="1362" spans="1:24" s="1359" customFormat="1" ht="28.35" customHeight="1" x14ac:dyDescent="0.2">
      <c r="A1362" s="1362" t="s">
        <v>22583</v>
      </c>
      <c r="B1362" s="1361">
        <v>2020</v>
      </c>
      <c r="C1362" s="1361" t="s">
        <v>22582</v>
      </c>
      <c r="D1362" s="1361" t="s">
        <v>22581</v>
      </c>
      <c r="F1362" s="1360"/>
    </row>
    <row r="1363" spans="1:24" x14ac:dyDescent="0.2">
      <c r="A1363" s="1358" t="s">
        <v>22580</v>
      </c>
      <c r="B1363" s="1357"/>
      <c r="C1363" s="1357"/>
      <c r="D1363" s="1357"/>
    </row>
    <row r="1364" spans="1:24" x14ac:dyDescent="0.2">
      <c r="A1364" s="1358" t="s">
        <v>22579</v>
      </c>
      <c r="B1364" s="1357">
        <v>54300</v>
      </c>
      <c r="C1364" s="1357"/>
      <c r="D1364" s="1357"/>
    </row>
    <row r="1365" spans="1:24" x14ac:dyDescent="0.2">
      <c r="A1365" s="1358" t="s">
        <v>22578</v>
      </c>
      <c r="B1365" s="1357"/>
      <c r="C1365" s="1357">
        <v>1660632</v>
      </c>
      <c r="D1365" s="1357"/>
    </row>
    <row r="1366" spans="1:24" s="1353" customFormat="1" ht="28.35" customHeight="1" x14ac:dyDescent="0.2">
      <c r="A1366" s="1356" t="s">
        <v>22577</v>
      </c>
      <c r="B1366" s="1355">
        <f>SUM(B1363:B1365)</f>
        <v>54300</v>
      </c>
      <c r="C1366" s="1355">
        <f>SUM(C1363:C1365)</f>
        <v>1660632</v>
      </c>
      <c r="D1366" s="1355">
        <f>SUM(D1363:D1365)</f>
        <v>0</v>
      </c>
      <c r="F1366" s="1354"/>
    </row>
    <row r="1367" spans="1:24" x14ac:dyDescent="0.2">
      <c r="A1367" s="1352" t="s">
        <v>22576</v>
      </c>
    </row>
    <row r="1368" spans="1:24" x14ac:dyDescent="0.2">
      <c r="A1368" s="1351" t="s">
        <v>22575</v>
      </c>
    </row>
  </sheetData>
  <mergeCells count="186">
    <mergeCell ref="A1339:D1339"/>
    <mergeCell ref="A1340:D1340"/>
    <mergeCell ref="A1341:D1341"/>
    <mergeCell ref="A1342:D1342"/>
    <mergeCell ref="B1346:D1346"/>
    <mergeCell ref="B1347:D1347"/>
    <mergeCell ref="B1272:D1272"/>
    <mergeCell ref="A1302:D1302"/>
    <mergeCell ref="A1303:D1303"/>
    <mergeCell ref="A1304:D1304"/>
    <mergeCell ref="A1305:D1305"/>
    <mergeCell ref="B1309:D1309"/>
    <mergeCell ref="A1231:D1231"/>
    <mergeCell ref="B1235:D1235"/>
    <mergeCell ref="A1265:D1265"/>
    <mergeCell ref="A1266:D1266"/>
    <mergeCell ref="A1267:D1267"/>
    <mergeCell ref="A1268:D1268"/>
    <mergeCell ref="A1193:D1193"/>
    <mergeCell ref="A1194:D1194"/>
    <mergeCell ref="B1198:D1198"/>
    <mergeCell ref="A1228:D1228"/>
    <mergeCell ref="A1229:D1229"/>
    <mergeCell ref="A1230:D1230"/>
    <mergeCell ref="A1156:D1156"/>
    <mergeCell ref="A1157:D1157"/>
    <mergeCell ref="B1161:D1161"/>
    <mergeCell ref="B1162:D1162"/>
    <mergeCell ref="A1191:D1191"/>
    <mergeCell ref="A1192:D1192"/>
    <mergeCell ref="A1118:D1118"/>
    <mergeCell ref="A1119:D1119"/>
    <mergeCell ref="A1120:D1120"/>
    <mergeCell ref="B1124:D1124"/>
    <mergeCell ref="A1154:D1154"/>
    <mergeCell ref="A1155:D1155"/>
    <mergeCell ref="A1080:D1080"/>
    <mergeCell ref="A1081:D1081"/>
    <mergeCell ref="A1082:D1082"/>
    <mergeCell ref="B1086:D1086"/>
    <mergeCell ref="A1100:D1100"/>
    <mergeCell ref="A1117:D1117"/>
    <mergeCell ref="A1042:D1042"/>
    <mergeCell ref="A1043:D1043"/>
    <mergeCell ref="A1044:D1044"/>
    <mergeCell ref="A1045:D1045"/>
    <mergeCell ref="B1049:D1049"/>
    <mergeCell ref="A1079:D1079"/>
    <mergeCell ref="B976:D976"/>
    <mergeCell ref="A1005:D1005"/>
    <mergeCell ref="A1006:D1006"/>
    <mergeCell ref="A1007:D1007"/>
    <mergeCell ref="A1008:D1008"/>
    <mergeCell ref="B1012:D1012"/>
    <mergeCell ref="B938:D938"/>
    <mergeCell ref="A968:D968"/>
    <mergeCell ref="A969:D969"/>
    <mergeCell ref="A970:D970"/>
    <mergeCell ref="A971:D971"/>
    <mergeCell ref="B975:D975"/>
    <mergeCell ref="A897:D897"/>
    <mergeCell ref="B901:D901"/>
    <mergeCell ref="A931:D931"/>
    <mergeCell ref="A932:D932"/>
    <mergeCell ref="A933:D933"/>
    <mergeCell ref="A934:D934"/>
    <mergeCell ref="A859:D859"/>
    <mergeCell ref="A860:D860"/>
    <mergeCell ref="B864:D864"/>
    <mergeCell ref="A894:D894"/>
    <mergeCell ref="A895:D895"/>
    <mergeCell ref="A896:D896"/>
    <mergeCell ref="A822:D822"/>
    <mergeCell ref="A823:D823"/>
    <mergeCell ref="B827:D827"/>
    <mergeCell ref="B828:D828"/>
    <mergeCell ref="A857:D857"/>
    <mergeCell ref="A858:D858"/>
    <mergeCell ref="A784:D784"/>
    <mergeCell ref="A785:D785"/>
    <mergeCell ref="A786:D786"/>
    <mergeCell ref="B790:D790"/>
    <mergeCell ref="A820:D820"/>
    <mergeCell ref="A821:D821"/>
    <mergeCell ref="A746:D746"/>
    <mergeCell ref="A747:D747"/>
    <mergeCell ref="A748:D748"/>
    <mergeCell ref="A749:D749"/>
    <mergeCell ref="B753:D753"/>
    <mergeCell ref="A783:D783"/>
    <mergeCell ref="A709:D709"/>
    <mergeCell ref="A710:D710"/>
    <mergeCell ref="A711:D711"/>
    <mergeCell ref="A712:D712"/>
    <mergeCell ref="B716:D716"/>
    <mergeCell ref="B717:D717"/>
    <mergeCell ref="A672:D672"/>
    <mergeCell ref="A673:D673"/>
    <mergeCell ref="A674:D674"/>
    <mergeCell ref="A675:D675"/>
    <mergeCell ref="B679:D679"/>
    <mergeCell ref="B680:D680"/>
    <mergeCell ref="B606:D606"/>
    <mergeCell ref="A635:D635"/>
    <mergeCell ref="A636:D636"/>
    <mergeCell ref="A637:D637"/>
    <mergeCell ref="A638:D638"/>
    <mergeCell ref="B642:D642"/>
    <mergeCell ref="B569:D569"/>
    <mergeCell ref="A598:D598"/>
    <mergeCell ref="A599:D599"/>
    <mergeCell ref="A600:D600"/>
    <mergeCell ref="A601:D601"/>
    <mergeCell ref="B605:D605"/>
    <mergeCell ref="B532:D532"/>
    <mergeCell ref="A561:D561"/>
    <mergeCell ref="A562:D562"/>
    <mergeCell ref="A563:D563"/>
    <mergeCell ref="A564:D564"/>
    <mergeCell ref="B568:D568"/>
    <mergeCell ref="B494:D494"/>
    <mergeCell ref="A524:D524"/>
    <mergeCell ref="A525:D525"/>
    <mergeCell ref="A526:D526"/>
    <mergeCell ref="A527:D527"/>
    <mergeCell ref="B531:D531"/>
    <mergeCell ref="A453:D453"/>
    <mergeCell ref="B457:D457"/>
    <mergeCell ref="A487:D487"/>
    <mergeCell ref="A488:D488"/>
    <mergeCell ref="A489:D489"/>
    <mergeCell ref="A490:D490"/>
    <mergeCell ref="A415:D415"/>
    <mergeCell ref="A416:D416"/>
    <mergeCell ref="B420:D420"/>
    <mergeCell ref="A450:D450"/>
    <mergeCell ref="A451:D451"/>
    <mergeCell ref="A452:D452"/>
    <mergeCell ref="A376:D376"/>
    <mergeCell ref="A377:D377"/>
    <mergeCell ref="A378:D378"/>
    <mergeCell ref="A379:D379"/>
    <mergeCell ref="A413:D413"/>
    <mergeCell ref="A414:D414"/>
    <mergeCell ref="A305:D305"/>
    <mergeCell ref="A339:D339"/>
    <mergeCell ref="A340:D340"/>
    <mergeCell ref="A341:D341"/>
    <mergeCell ref="A342:D342"/>
    <mergeCell ref="B347:D347"/>
    <mergeCell ref="A266:D266"/>
    <mergeCell ref="A267:D267"/>
    <mergeCell ref="A268:D268"/>
    <mergeCell ref="A302:D302"/>
    <mergeCell ref="A303:D303"/>
    <mergeCell ref="A304:D304"/>
    <mergeCell ref="A194:D194"/>
    <mergeCell ref="A228:D228"/>
    <mergeCell ref="A229:D229"/>
    <mergeCell ref="A230:D230"/>
    <mergeCell ref="A231:D231"/>
    <mergeCell ref="A265:D265"/>
    <mergeCell ref="A155:D155"/>
    <mergeCell ref="A156:D156"/>
    <mergeCell ref="A157:D157"/>
    <mergeCell ref="A191:D191"/>
    <mergeCell ref="A192:D192"/>
    <mergeCell ref="A193:D193"/>
    <mergeCell ref="A120:D120"/>
    <mergeCell ref="B125:D125"/>
    <mergeCell ref="A154:D154"/>
    <mergeCell ref="A45:D45"/>
    <mergeCell ref="A46:D46"/>
    <mergeCell ref="A80:D80"/>
    <mergeCell ref="A81:D81"/>
    <mergeCell ref="A82:D82"/>
    <mergeCell ref="A83:D83"/>
    <mergeCell ref="A6:D6"/>
    <mergeCell ref="A7:D7"/>
    <mergeCell ref="A8:D8"/>
    <mergeCell ref="A9:D9"/>
    <mergeCell ref="A43:D43"/>
    <mergeCell ref="A44:D44"/>
    <mergeCell ref="A117:D117"/>
    <mergeCell ref="A118:D118"/>
    <mergeCell ref="A119:D119"/>
  </mergeCells>
  <printOptions horizontalCentered="1"/>
  <pageMargins left="0.70866141732283472" right="0.51181102362204722" top="0.74803149606299213" bottom="0.74803149606299213" header="0.31496062992125984" footer="0.31496062992125984"/>
  <pageSetup scale="81" orientation="portrait" horizontalDpi="4294967293" r:id="rId1"/>
  <rowBreaks count="35" manualBreakCount="35">
    <brk id="35" max="16383" man="1"/>
    <brk id="72" max="16383" man="1"/>
    <brk id="109" max="16383" man="1"/>
    <brk id="146" max="16383" man="1"/>
    <brk id="183" max="16383" man="1"/>
    <brk id="220" max="16383" man="1"/>
    <brk id="257" max="16383" man="1"/>
    <brk id="294" max="16383" man="1"/>
    <brk id="331" max="16383" man="1"/>
    <brk id="368" max="16383" man="1"/>
    <brk id="405" max="16383" man="1"/>
    <brk id="442" max="16383" man="1"/>
    <brk id="479" max="16383" man="1"/>
    <brk id="516" max="16383" man="1"/>
    <brk id="553" max="16383" man="1"/>
    <brk id="590" max="16383" man="1"/>
    <brk id="627" max="16383" man="1"/>
    <brk id="701" max="16383" man="1"/>
    <brk id="738" max="16383" man="1"/>
    <brk id="775" max="16383" man="1"/>
    <brk id="812" max="16383" man="1"/>
    <brk id="849" max="16383" man="1"/>
    <brk id="886" max="16383" man="1"/>
    <brk id="923" max="16383" man="1"/>
    <brk id="960" max="16383" man="1"/>
    <brk id="997" max="16383" man="1"/>
    <brk id="1034" max="16383" man="1"/>
    <brk id="1071" max="16383" man="1"/>
    <brk id="1109" max="16383" man="1"/>
    <brk id="1146" max="16383" man="1"/>
    <brk id="1183" max="16383" man="1"/>
    <brk id="1220" max="16383" man="1"/>
    <brk id="1257" max="16383" man="1"/>
    <brk id="1294" max="16383" man="1"/>
    <brk id="133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EBB0-A0B8-485C-9FD7-9CC927D572D5}">
  <sheetPr>
    <tabColor rgb="FF00B050"/>
  </sheetPr>
  <dimension ref="A1:I2580"/>
  <sheetViews>
    <sheetView zoomScaleNormal="100" workbookViewId="0">
      <selection activeCell="H131" sqref="H131"/>
    </sheetView>
  </sheetViews>
  <sheetFormatPr baseColWidth="10" defaultColWidth="11.28515625" defaultRowHeight="12.75" x14ac:dyDescent="0.2"/>
  <cols>
    <col min="1" max="1" width="52.140625" style="1349" customWidth="1"/>
    <col min="2" max="2" width="14.5703125" style="1349" customWidth="1"/>
    <col min="3" max="3" width="15.5703125" style="1349" customWidth="1"/>
    <col min="4" max="4" width="16.5703125" style="1349" customWidth="1"/>
    <col min="5" max="5" width="14.5703125" style="1386" customWidth="1"/>
    <col min="6" max="6" width="14.42578125" style="1386" customWidth="1"/>
    <col min="7" max="16384" width="11.28515625" style="1349"/>
  </cols>
  <sheetData>
    <row r="1" spans="1:9" s="251" customFormat="1" ht="12" x14ac:dyDescent="0.2">
      <c r="A1" s="251" t="s">
        <v>22593</v>
      </c>
      <c r="E1" s="310"/>
      <c r="F1" s="310"/>
      <c r="H1" s="310"/>
      <c r="I1" s="310"/>
    </row>
    <row r="2" spans="1:9" s="251" customFormat="1" ht="12" x14ac:dyDescent="0.2">
      <c r="A2" s="251" t="s">
        <v>22592</v>
      </c>
      <c r="E2" s="310"/>
      <c r="F2" s="310"/>
      <c r="H2" s="310"/>
      <c r="I2" s="310"/>
    </row>
    <row r="3" spans="1:9" s="251" customFormat="1" ht="12" x14ac:dyDescent="0.2">
      <c r="E3" s="310"/>
      <c r="F3" s="310"/>
      <c r="H3" s="310"/>
      <c r="I3" s="310"/>
    </row>
    <row r="4" spans="1:9" s="251" customFormat="1" ht="12" x14ac:dyDescent="0.2">
      <c r="A4" s="1718" t="s">
        <v>22606</v>
      </c>
      <c r="B4" s="1718"/>
      <c r="C4" s="1718"/>
      <c r="D4" s="1718"/>
      <c r="E4" s="1387"/>
      <c r="F4" s="1387"/>
      <c r="G4" s="1371"/>
      <c r="H4" s="310"/>
      <c r="I4" s="310"/>
    </row>
    <row r="5" spans="1:9" s="251" customFormat="1" ht="12" x14ac:dyDescent="0.2">
      <c r="A5" s="1718" t="s">
        <v>2089</v>
      </c>
      <c r="B5" s="1718"/>
      <c r="C5" s="1718"/>
      <c r="D5" s="1718"/>
      <c r="E5" s="1387"/>
      <c r="F5" s="1387"/>
      <c r="G5" s="1371"/>
      <c r="H5" s="310"/>
      <c r="I5" s="310"/>
    </row>
    <row r="6" spans="1:9" s="251" customFormat="1" ht="12" x14ac:dyDescent="0.2">
      <c r="A6" s="1718" t="s">
        <v>22607</v>
      </c>
      <c r="B6" s="1718"/>
      <c r="C6" s="1718"/>
      <c r="D6" s="1718"/>
      <c r="E6" s="1387"/>
      <c r="F6" s="1387"/>
      <c r="G6" s="1371"/>
      <c r="H6" s="310"/>
      <c r="I6" s="310"/>
    </row>
    <row r="7" spans="1:9" s="251" customFormat="1" ht="12" x14ac:dyDescent="0.2">
      <c r="A7" s="1718" t="s">
        <v>22589</v>
      </c>
      <c r="B7" s="1718"/>
      <c r="C7" s="1718"/>
      <c r="D7" s="1718"/>
      <c r="E7" s="1387"/>
      <c r="F7" s="1387"/>
      <c r="G7" s="1371"/>
      <c r="H7" s="310"/>
      <c r="I7" s="310"/>
    </row>
    <row r="8" spans="1:9" x14ac:dyDescent="0.2">
      <c r="A8" s="251"/>
      <c r="B8" s="251"/>
    </row>
    <row r="9" spans="1:9" x14ac:dyDescent="0.2">
      <c r="A9" s="1366" t="s">
        <v>22605</v>
      </c>
      <c r="B9" s="1366" t="s">
        <v>22604</v>
      </c>
    </row>
    <row r="10" spans="1:9" x14ac:dyDescent="0.2">
      <c r="A10" s="266" t="s">
        <v>22587</v>
      </c>
      <c r="B10" s="266" t="s">
        <v>22596</v>
      </c>
    </row>
    <row r="11" spans="1:9" s="1359" customFormat="1" ht="25.5" x14ac:dyDescent="0.2">
      <c r="A11" s="1362" t="s">
        <v>22608</v>
      </c>
      <c r="B11" s="1361">
        <v>2020</v>
      </c>
      <c r="C11" s="1361">
        <v>2021</v>
      </c>
      <c r="D11" s="1361">
        <v>2022</v>
      </c>
      <c r="E11" s="1388"/>
      <c r="F11" s="1388"/>
    </row>
    <row r="12" spans="1:9" x14ac:dyDescent="0.2">
      <c r="A12" s="1389" t="s">
        <v>22609</v>
      </c>
      <c r="B12" s="1390">
        <f>SUM(B13:B18)</f>
        <v>14194342382</v>
      </c>
      <c r="C12" s="1390">
        <f>SUM(C13:C18)</f>
        <v>16005068913</v>
      </c>
      <c r="D12" s="1390">
        <f>SUM(D13:D18)</f>
        <v>18654034768</v>
      </c>
    </row>
    <row r="13" spans="1:9" x14ac:dyDescent="0.2">
      <c r="A13" s="1391" t="s">
        <v>22610</v>
      </c>
      <c r="B13" s="1357">
        <f t="shared" ref="B13:D18" si="0">B86+B155+B228+B299+B368</f>
        <v>4765857977</v>
      </c>
      <c r="C13" s="1357">
        <f t="shared" si="0"/>
        <v>5776361667</v>
      </c>
      <c r="D13" s="1357">
        <f t="shared" si="0"/>
        <v>8381625001</v>
      </c>
    </row>
    <row r="14" spans="1:9" x14ac:dyDescent="0.2">
      <c r="A14" s="1391" t="s">
        <v>22611</v>
      </c>
      <c r="B14" s="1357">
        <f t="shared" si="0"/>
        <v>1354284031</v>
      </c>
      <c r="C14" s="1357">
        <f t="shared" si="0"/>
        <v>1370260500</v>
      </c>
      <c r="D14" s="1357">
        <f t="shared" si="0"/>
        <v>1346766154</v>
      </c>
    </row>
    <row r="15" spans="1:9" x14ac:dyDescent="0.2">
      <c r="A15" s="1391" t="s">
        <v>22612</v>
      </c>
      <c r="B15" s="1357">
        <f t="shared" si="0"/>
        <v>6310945661</v>
      </c>
      <c r="C15" s="1357">
        <f t="shared" si="0"/>
        <v>6924970563</v>
      </c>
      <c r="D15" s="1357">
        <f t="shared" si="0"/>
        <v>6685710345</v>
      </c>
    </row>
    <row r="16" spans="1:9" x14ac:dyDescent="0.2">
      <c r="A16" s="1391" t="s">
        <v>22613</v>
      </c>
      <c r="B16" s="1357">
        <f t="shared" si="0"/>
        <v>1677572261</v>
      </c>
      <c r="C16" s="1357">
        <f t="shared" si="0"/>
        <v>1872771585</v>
      </c>
      <c r="D16" s="1357">
        <f t="shared" si="0"/>
        <v>1865798925</v>
      </c>
      <c r="G16" s="1386"/>
    </row>
    <row r="17" spans="1:6" x14ac:dyDescent="0.2">
      <c r="A17" s="1391" t="s">
        <v>22614</v>
      </c>
      <c r="B17" s="1357">
        <f t="shared" si="0"/>
        <v>923493</v>
      </c>
      <c r="C17" s="1357">
        <f t="shared" si="0"/>
        <v>549870</v>
      </c>
      <c r="D17" s="1357">
        <f t="shared" si="0"/>
        <v>318176197</v>
      </c>
    </row>
    <row r="18" spans="1:6" x14ac:dyDescent="0.2">
      <c r="A18" s="1391" t="s">
        <v>22615</v>
      </c>
      <c r="B18" s="1357">
        <f t="shared" si="0"/>
        <v>84758959</v>
      </c>
      <c r="C18" s="1357">
        <f t="shared" si="0"/>
        <v>60154728</v>
      </c>
      <c r="D18" s="1357">
        <f t="shared" si="0"/>
        <v>55958146</v>
      </c>
    </row>
    <row r="19" spans="1:6" x14ac:dyDescent="0.2">
      <c r="A19" s="1389" t="s">
        <v>22616</v>
      </c>
      <c r="B19" s="1390">
        <f>SUM(B20:B24)</f>
        <v>6167755779</v>
      </c>
      <c r="C19" s="1390">
        <f>SUM(C20:C24)</f>
        <v>5133136610</v>
      </c>
      <c r="D19" s="1390">
        <f>SUM(D20:D24)</f>
        <v>4044259798</v>
      </c>
    </row>
    <row r="20" spans="1:6" x14ac:dyDescent="0.2">
      <c r="A20" s="1391" t="s">
        <v>22617</v>
      </c>
      <c r="B20" s="1357">
        <f t="shared" ref="B20:D24" si="1">B93+B162+B235+B306+B375</f>
        <v>1077137836</v>
      </c>
      <c r="C20" s="1357">
        <f t="shared" si="1"/>
        <v>1954214054</v>
      </c>
      <c r="D20" s="1357">
        <f t="shared" si="1"/>
        <v>200000000</v>
      </c>
    </row>
    <row r="21" spans="1:6" x14ac:dyDescent="0.2">
      <c r="A21" s="1391" t="s">
        <v>22618</v>
      </c>
      <c r="B21" s="1357">
        <f t="shared" si="1"/>
        <v>4400000000</v>
      </c>
      <c r="C21" s="1357">
        <f t="shared" si="1"/>
        <v>2433211508</v>
      </c>
      <c r="D21" s="1357">
        <f t="shared" si="1"/>
        <v>3120000000</v>
      </c>
    </row>
    <row r="22" spans="1:6" x14ac:dyDescent="0.2">
      <c r="A22" s="1391" t="s">
        <v>22619</v>
      </c>
      <c r="B22" s="1357">
        <f t="shared" si="1"/>
        <v>90572680</v>
      </c>
      <c r="C22" s="1357">
        <f t="shared" si="1"/>
        <v>96216870</v>
      </c>
      <c r="D22" s="1357">
        <f t="shared" si="1"/>
        <v>48404183</v>
      </c>
    </row>
    <row r="23" spans="1:6" x14ac:dyDescent="0.2">
      <c r="A23" s="1391" t="s">
        <v>22620</v>
      </c>
      <c r="B23" s="1357">
        <f t="shared" si="1"/>
        <v>259998733</v>
      </c>
      <c r="C23" s="1357">
        <f t="shared" si="1"/>
        <v>307998499</v>
      </c>
      <c r="D23" s="1357">
        <f t="shared" si="1"/>
        <v>337265530</v>
      </c>
    </row>
    <row r="24" spans="1:6" x14ac:dyDescent="0.2">
      <c r="A24" s="1391" t="s">
        <v>22621</v>
      </c>
      <c r="B24" s="1357">
        <f t="shared" si="1"/>
        <v>340046530</v>
      </c>
      <c r="C24" s="1357">
        <f t="shared" si="1"/>
        <v>341495679</v>
      </c>
      <c r="D24" s="1357">
        <f t="shared" si="1"/>
        <v>338590085</v>
      </c>
    </row>
    <row r="25" spans="1:6" x14ac:dyDescent="0.2">
      <c r="A25" s="1389" t="s">
        <v>22622</v>
      </c>
      <c r="B25" s="1390">
        <f>B26</f>
        <v>13155541462</v>
      </c>
      <c r="C25" s="1390">
        <f>C26</f>
        <v>15025742950</v>
      </c>
      <c r="D25" s="1390">
        <f>D26</f>
        <v>22166757645</v>
      </c>
    </row>
    <row r="26" spans="1:6" x14ac:dyDescent="0.2">
      <c r="A26" s="1391" t="s">
        <v>22623</v>
      </c>
      <c r="B26" s="1357">
        <f>B99+B168+B241+B312+B381</f>
        <v>13155541462</v>
      </c>
      <c r="C26" s="1357">
        <f>C99+C168+C241+C312+C381</f>
        <v>15025742950</v>
      </c>
      <c r="D26" s="1357">
        <f>D99+D168+D241+D312+D381</f>
        <v>22166757645</v>
      </c>
    </row>
    <row r="27" spans="1:6" s="1353" customFormat="1" x14ac:dyDescent="0.2">
      <c r="A27" s="1392" t="s">
        <v>22577</v>
      </c>
      <c r="B27" s="1355">
        <f>B12+B19+B25</f>
        <v>33517639623</v>
      </c>
      <c r="C27" s="1355">
        <f>C12+C19+C25</f>
        <v>36163948473</v>
      </c>
      <c r="D27" s="1355">
        <f>D12+D19+D25</f>
        <v>44865052211</v>
      </c>
      <c r="E27" s="1393"/>
      <c r="F27" s="1393"/>
    </row>
    <row r="28" spans="1:6" x14ac:dyDescent="0.2">
      <c r="A28" s="266"/>
      <c r="B28" s="811"/>
      <c r="C28" s="1386"/>
      <c r="D28" s="1386"/>
    </row>
    <row r="29" spans="1:6" s="1359" customFormat="1" ht="25.5" x14ac:dyDescent="0.2">
      <c r="A29" s="1362" t="s">
        <v>22624</v>
      </c>
      <c r="B29" s="1361">
        <v>2020</v>
      </c>
      <c r="C29" s="1361" t="s">
        <v>22582</v>
      </c>
      <c r="D29" s="1361" t="s">
        <v>22581</v>
      </c>
      <c r="E29" s="1388"/>
      <c r="F29" s="1388"/>
    </row>
    <row r="30" spans="1:6" x14ac:dyDescent="0.2">
      <c r="A30" s="1389" t="s">
        <v>22609</v>
      </c>
      <c r="B30" s="1390">
        <f>SUM(B31:B36)</f>
        <v>11744573224</v>
      </c>
      <c r="C30" s="1390">
        <f>SUM(C31:C36)</f>
        <v>20133714779</v>
      </c>
      <c r="D30" s="1390">
        <f>SUM(D31:D36)</f>
        <v>18654034768</v>
      </c>
    </row>
    <row r="31" spans="1:6" x14ac:dyDescent="0.2">
      <c r="A31" s="1391" t="s">
        <v>22610</v>
      </c>
      <c r="B31" s="1357">
        <f t="shared" ref="B31:D36" si="2">B105+B174+B247+B318+B387</f>
        <v>1588933184</v>
      </c>
      <c r="C31" s="1357">
        <f t="shared" si="2"/>
        <v>9962621796</v>
      </c>
      <c r="D31" s="1357">
        <f t="shared" si="2"/>
        <v>8381625001</v>
      </c>
    </row>
    <row r="32" spans="1:6" x14ac:dyDescent="0.2">
      <c r="A32" s="1391" t="s">
        <v>22611</v>
      </c>
      <c r="B32" s="1357">
        <f t="shared" si="2"/>
        <v>1323309286</v>
      </c>
      <c r="C32" s="1357">
        <f t="shared" si="2"/>
        <v>1373938127</v>
      </c>
      <c r="D32" s="1357">
        <f t="shared" si="2"/>
        <v>1346766154</v>
      </c>
    </row>
    <row r="33" spans="1:7" x14ac:dyDescent="0.2">
      <c r="A33" s="1391" t="s">
        <v>22625</v>
      </c>
      <c r="B33" s="1357">
        <f t="shared" si="2"/>
        <v>6850209271</v>
      </c>
      <c r="C33" s="1357">
        <f t="shared" si="2"/>
        <v>6979001486</v>
      </c>
      <c r="D33" s="1357">
        <f t="shared" si="2"/>
        <v>6685710345</v>
      </c>
    </row>
    <row r="34" spans="1:7" x14ac:dyDescent="0.2">
      <c r="A34" s="1391" t="s">
        <v>22626</v>
      </c>
      <c r="B34" s="1357">
        <f t="shared" si="2"/>
        <v>1893415227</v>
      </c>
      <c r="C34" s="1357">
        <f t="shared" si="2"/>
        <v>1755946024</v>
      </c>
      <c r="D34" s="1357">
        <f t="shared" si="2"/>
        <v>1865798925</v>
      </c>
    </row>
    <row r="35" spans="1:7" x14ac:dyDescent="0.2">
      <c r="A35" s="1391" t="s">
        <v>22614</v>
      </c>
      <c r="B35" s="1357">
        <f t="shared" si="2"/>
        <v>8148381</v>
      </c>
      <c r="C35" s="1357">
        <f t="shared" si="2"/>
        <v>2782468</v>
      </c>
      <c r="D35" s="1357">
        <f t="shared" si="2"/>
        <v>318176197</v>
      </c>
      <c r="E35" s="1394"/>
    </row>
    <row r="36" spans="1:7" x14ac:dyDescent="0.2">
      <c r="A36" s="1391" t="s">
        <v>22627</v>
      </c>
      <c r="B36" s="1357">
        <f t="shared" si="2"/>
        <v>80557875</v>
      </c>
      <c r="C36" s="1357">
        <f t="shared" si="2"/>
        <v>59424878</v>
      </c>
      <c r="D36" s="1357">
        <f t="shared" si="2"/>
        <v>55958146</v>
      </c>
    </row>
    <row r="37" spans="1:7" x14ac:dyDescent="0.2">
      <c r="A37" s="1389" t="s">
        <v>22616</v>
      </c>
      <c r="B37" s="1390">
        <f>SUM(B38:B42)</f>
        <v>1029839987</v>
      </c>
      <c r="C37" s="1390">
        <f>SUM(C38:C42)</f>
        <v>1361792978</v>
      </c>
      <c r="D37" s="1390">
        <f>SUM(D38:D42)</f>
        <v>4044259798</v>
      </c>
    </row>
    <row r="38" spans="1:7" x14ac:dyDescent="0.2">
      <c r="A38" s="1391" t="s">
        <v>22617</v>
      </c>
      <c r="B38" s="1357">
        <f t="shared" ref="B38:D42" si="3">B112+B181+B254+B325+B394</f>
        <v>320160304</v>
      </c>
      <c r="C38" s="1357">
        <f t="shared" si="3"/>
        <v>158000000</v>
      </c>
      <c r="D38" s="1357">
        <f t="shared" si="3"/>
        <v>200000000</v>
      </c>
    </row>
    <row r="39" spans="1:7" x14ac:dyDescent="0.2">
      <c r="A39" s="1391" t="s">
        <v>22618</v>
      </c>
      <c r="B39" s="1357">
        <f t="shared" si="3"/>
        <v>100000000</v>
      </c>
      <c r="C39" s="1357">
        <f t="shared" si="3"/>
        <v>226892463</v>
      </c>
      <c r="D39" s="1357">
        <f t="shared" si="3"/>
        <v>3120000000</v>
      </c>
      <c r="F39" s="1395"/>
      <c r="G39" s="1395"/>
    </row>
    <row r="40" spans="1:7" x14ac:dyDescent="0.2">
      <c r="A40" s="1391" t="s">
        <v>22619</v>
      </c>
      <c r="B40" s="1357">
        <f t="shared" si="3"/>
        <v>90572680</v>
      </c>
      <c r="C40" s="1357">
        <f t="shared" si="3"/>
        <v>96216870</v>
      </c>
      <c r="D40" s="1357">
        <f t="shared" si="3"/>
        <v>48404183</v>
      </c>
      <c r="F40" s="1396"/>
      <c r="G40" s="1396"/>
    </row>
    <row r="41" spans="1:7" x14ac:dyDescent="0.2">
      <c r="A41" s="1391" t="s">
        <v>22628</v>
      </c>
      <c r="B41" s="1357">
        <f t="shared" si="3"/>
        <v>215140473</v>
      </c>
      <c r="C41" s="1357">
        <f t="shared" si="3"/>
        <v>487105596</v>
      </c>
      <c r="D41" s="1357">
        <f t="shared" si="3"/>
        <v>337265530</v>
      </c>
    </row>
    <row r="42" spans="1:7" x14ac:dyDescent="0.2">
      <c r="A42" s="1391" t="s">
        <v>22629</v>
      </c>
      <c r="B42" s="1357">
        <f t="shared" si="3"/>
        <v>303966530</v>
      </c>
      <c r="C42" s="1357">
        <f t="shared" si="3"/>
        <v>393578049</v>
      </c>
      <c r="D42" s="1357">
        <f t="shared" si="3"/>
        <v>338590085</v>
      </c>
    </row>
    <row r="43" spans="1:7" x14ac:dyDescent="0.2">
      <c r="A43" s="1389" t="s">
        <v>22622</v>
      </c>
      <c r="B43" s="1390">
        <f>B44</f>
        <v>12967759923</v>
      </c>
      <c r="C43" s="1390">
        <f>C44</f>
        <v>15250460580</v>
      </c>
      <c r="D43" s="1390">
        <f>D44</f>
        <v>22166757645</v>
      </c>
    </row>
    <row r="44" spans="1:7" x14ac:dyDescent="0.2">
      <c r="A44" s="1391" t="s">
        <v>22630</v>
      </c>
      <c r="B44" s="1357">
        <f>B118+B187+B260+B331+B400</f>
        <v>12967759923</v>
      </c>
      <c r="C44" s="1357">
        <f>C118+C187+C260+C331+C400</f>
        <v>15250460580</v>
      </c>
      <c r="D44" s="1357">
        <f>D118+D187+D260+D331+D400</f>
        <v>22166757645</v>
      </c>
    </row>
    <row r="45" spans="1:7" s="1353" customFormat="1" x14ac:dyDescent="0.2">
      <c r="A45" s="1392" t="s">
        <v>22577</v>
      </c>
      <c r="B45" s="1355">
        <f>B30+B37+B43</f>
        <v>25742173134</v>
      </c>
      <c r="C45" s="1355">
        <f>C30+C37+C43</f>
        <v>36745968337</v>
      </c>
      <c r="D45" s="1355">
        <f>D30+D37+D43</f>
        <v>44865052211</v>
      </c>
      <c r="E45" s="1393"/>
      <c r="F45" s="1393"/>
    </row>
    <row r="46" spans="1:7" ht="17.25" customHeight="1" x14ac:dyDescent="0.2">
      <c r="A46" s="1395"/>
      <c r="B46" s="811"/>
      <c r="C46" s="811"/>
      <c r="D46" s="811"/>
      <c r="F46" s="1684"/>
      <c r="G46" s="1684"/>
    </row>
    <row r="47" spans="1:7" s="1359" customFormat="1" ht="36.75" customHeight="1" x14ac:dyDescent="0.2">
      <c r="A47" s="1362" t="s">
        <v>22631</v>
      </c>
      <c r="B47" s="1361">
        <v>2020</v>
      </c>
      <c r="C47" s="1361" t="s">
        <v>22582</v>
      </c>
      <c r="D47" s="1361" t="s">
        <v>22581</v>
      </c>
      <c r="E47" s="1388"/>
    </row>
    <row r="48" spans="1:7" ht="24" customHeight="1" x14ac:dyDescent="0.2">
      <c r="A48" s="1389" t="s">
        <v>22609</v>
      </c>
      <c r="B48" s="1390">
        <f>SUM(B49:B54)</f>
        <v>9532760946.7900009</v>
      </c>
      <c r="C48" s="1390">
        <f>SUM(C49:C54)</f>
        <v>9492174609.7537479</v>
      </c>
      <c r="D48" s="1390">
        <f>SUM(D49:D54)</f>
        <v>9957409767</v>
      </c>
      <c r="F48" s="1349"/>
    </row>
    <row r="49" spans="1:6" x14ac:dyDescent="0.2">
      <c r="A49" s="1391" t="s">
        <v>22610</v>
      </c>
      <c r="B49" s="1357">
        <f t="shared" ref="B49:D54" si="4">B124+B192+B266+B337+B406</f>
        <v>0</v>
      </c>
      <c r="C49" s="1357">
        <f t="shared" si="4"/>
        <v>0</v>
      </c>
      <c r="D49" s="1357">
        <f t="shared" si="4"/>
        <v>0</v>
      </c>
    </row>
    <row r="50" spans="1:6" x14ac:dyDescent="0.2">
      <c r="A50" s="1391" t="s">
        <v>22611</v>
      </c>
      <c r="B50" s="1357">
        <f t="shared" si="4"/>
        <v>1204434386.4599998</v>
      </c>
      <c r="C50" s="1357">
        <f t="shared" si="4"/>
        <v>1172040631.2437501</v>
      </c>
      <c r="D50" s="1357">
        <f t="shared" si="4"/>
        <v>1346766154</v>
      </c>
    </row>
    <row r="51" spans="1:6" x14ac:dyDescent="0.2">
      <c r="A51" s="1391" t="s">
        <v>22612</v>
      </c>
      <c r="B51" s="1357">
        <f t="shared" si="4"/>
        <v>6655325434.7700024</v>
      </c>
      <c r="C51" s="1357">
        <f t="shared" si="4"/>
        <v>6520327555.4099979</v>
      </c>
      <c r="D51" s="1357">
        <f t="shared" si="4"/>
        <v>6685710345</v>
      </c>
    </row>
    <row r="52" spans="1:6" x14ac:dyDescent="0.2">
      <c r="A52" s="1391" t="s">
        <v>22613</v>
      </c>
      <c r="B52" s="1357">
        <f t="shared" si="4"/>
        <v>1610813928.0400002</v>
      </c>
      <c r="C52" s="1357">
        <f t="shared" si="4"/>
        <v>1737628936.0799999</v>
      </c>
      <c r="D52" s="1357">
        <f t="shared" si="4"/>
        <v>1865798925</v>
      </c>
    </row>
    <row r="53" spans="1:6" x14ac:dyDescent="0.2">
      <c r="A53" s="1391" t="s">
        <v>22614</v>
      </c>
      <c r="B53" s="1357">
        <f t="shared" si="4"/>
        <v>6593762.1300000008</v>
      </c>
      <c r="C53" s="1357">
        <f t="shared" si="4"/>
        <v>2756892.98</v>
      </c>
      <c r="D53" s="1357">
        <f t="shared" si="4"/>
        <v>3176197</v>
      </c>
    </row>
    <row r="54" spans="1:6" x14ac:dyDescent="0.2">
      <c r="A54" s="1391" t="s">
        <v>22615</v>
      </c>
      <c r="B54" s="1357">
        <f t="shared" si="4"/>
        <v>55593435.389999993</v>
      </c>
      <c r="C54" s="1357">
        <f t="shared" si="4"/>
        <v>59420594.040000007</v>
      </c>
      <c r="D54" s="1357">
        <f t="shared" si="4"/>
        <v>55958146</v>
      </c>
    </row>
    <row r="55" spans="1:6" x14ac:dyDescent="0.2">
      <c r="A55" s="1389" t="s">
        <v>22616</v>
      </c>
      <c r="B55" s="1390">
        <f>SUM(B56:B60)</f>
        <v>544607456.05999994</v>
      </c>
      <c r="C55" s="1390">
        <f>SUM(C56:C60)</f>
        <v>896315840.74000001</v>
      </c>
      <c r="D55" s="1390">
        <f>SUM(D56:D60)</f>
        <v>724259798</v>
      </c>
    </row>
    <row r="56" spans="1:6" x14ac:dyDescent="0.2">
      <c r="A56" s="1391" t="s">
        <v>22617</v>
      </c>
      <c r="B56" s="1357">
        <f t="shared" ref="B56:D60" si="5">B131+B199+B273+B344+B413</f>
        <v>0</v>
      </c>
      <c r="C56" s="1357">
        <f t="shared" si="5"/>
        <v>0</v>
      </c>
      <c r="D56" s="1357">
        <f t="shared" si="5"/>
        <v>0</v>
      </c>
    </row>
    <row r="57" spans="1:6" x14ac:dyDescent="0.2">
      <c r="A57" s="1391" t="s">
        <v>22618</v>
      </c>
      <c r="B57" s="1357">
        <f t="shared" si="5"/>
        <v>0</v>
      </c>
      <c r="C57" s="1357">
        <f t="shared" si="5"/>
        <v>1892462.04</v>
      </c>
      <c r="D57" s="1357">
        <f t="shared" si="5"/>
        <v>0</v>
      </c>
    </row>
    <row r="58" spans="1:6" x14ac:dyDescent="0.2">
      <c r="A58" s="1391" t="s">
        <v>22619</v>
      </c>
      <c r="B58" s="1357">
        <f t="shared" si="5"/>
        <v>54783728.039999999</v>
      </c>
      <c r="C58" s="1357">
        <f t="shared" si="5"/>
        <v>77609202.390000001</v>
      </c>
      <c r="D58" s="1357">
        <f t="shared" si="5"/>
        <v>48404183</v>
      </c>
    </row>
    <row r="59" spans="1:6" x14ac:dyDescent="0.2">
      <c r="A59" s="1391" t="s">
        <v>22620</v>
      </c>
      <c r="B59" s="1357">
        <f t="shared" si="5"/>
        <v>185864905.87</v>
      </c>
      <c r="C59" s="1357">
        <f t="shared" si="5"/>
        <v>423236127.31</v>
      </c>
      <c r="D59" s="1357">
        <f t="shared" si="5"/>
        <v>337265530</v>
      </c>
    </row>
    <row r="60" spans="1:6" x14ac:dyDescent="0.2">
      <c r="A60" s="1391" t="s">
        <v>22621</v>
      </c>
      <c r="B60" s="1357">
        <f t="shared" si="5"/>
        <v>303958822.14999998</v>
      </c>
      <c r="C60" s="1357">
        <f t="shared" si="5"/>
        <v>393578049</v>
      </c>
      <c r="D60" s="1357">
        <f t="shared" si="5"/>
        <v>338590085</v>
      </c>
    </row>
    <row r="61" spans="1:6" x14ac:dyDescent="0.2">
      <c r="A61" s="1389" t="s">
        <v>22622</v>
      </c>
      <c r="B61" s="1390">
        <f>B62</f>
        <v>12024258571.680004</v>
      </c>
      <c r="C61" s="1390">
        <f>C62</f>
        <v>15139568903.99</v>
      </c>
      <c r="D61" s="1390">
        <f>D62</f>
        <v>22166757645</v>
      </c>
    </row>
    <row r="62" spans="1:6" x14ac:dyDescent="0.2">
      <c r="A62" s="1391" t="s">
        <v>22623</v>
      </c>
      <c r="B62" s="1357">
        <f>B137+B205+B279+B350+B419</f>
        <v>12024258571.680004</v>
      </c>
      <c r="C62" s="1357">
        <f>C137+C205+C279+C350+C419</f>
        <v>15139568903.99</v>
      </c>
      <c r="D62" s="1357">
        <f>D137+D205+D279+D350+D419</f>
        <v>22166757645</v>
      </c>
    </row>
    <row r="63" spans="1:6" s="1353" customFormat="1" x14ac:dyDescent="0.2">
      <c r="A63" s="1392" t="s">
        <v>22577</v>
      </c>
      <c r="B63" s="1355">
        <f>B48+B55+B61</f>
        <v>22101626974.530006</v>
      </c>
      <c r="C63" s="1355">
        <f>C48+C55+C61</f>
        <v>25528059354.483749</v>
      </c>
      <c r="D63" s="1355">
        <f>D48+D55+D61</f>
        <v>32848427210</v>
      </c>
      <c r="E63" s="1393"/>
      <c r="F63" s="1393"/>
    </row>
    <row r="64" spans="1:6" s="1353" customFormat="1" ht="21" customHeight="1" x14ac:dyDescent="0.2">
      <c r="A64" s="1732" t="s">
        <v>22632</v>
      </c>
      <c r="B64" s="1732"/>
      <c r="C64" s="1732"/>
      <c r="D64" s="1732"/>
      <c r="E64" s="1393"/>
      <c r="F64" s="1393"/>
    </row>
    <row r="65" spans="1:9" s="1353" customFormat="1" ht="30" customHeight="1" x14ac:dyDescent="0.2">
      <c r="A65" s="1733" t="s">
        <v>22633</v>
      </c>
      <c r="B65" s="1733"/>
      <c r="C65" s="1733"/>
      <c r="D65" s="1733"/>
      <c r="E65" s="1393"/>
      <c r="F65" s="1393"/>
    </row>
    <row r="66" spans="1:9" s="1353" customFormat="1" ht="90.75" customHeight="1" x14ac:dyDescent="0.2">
      <c r="A66" s="1729" t="s">
        <v>22634</v>
      </c>
      <c r="B66" s="1729"/>
      <c r="C66" s="1729"/>
      <c r="D66" s="1729"/>
      <c r="E66" s="1393"/>
      <c r="F66" s="1393"/>
    </row>
    <row r="67" spans="1:9" s="1353" customFormat="1" ht="26.25" customHeight="1" x14ac:dyDescent="0.2">
      <c r="A67" s="1730" t="s">
        <v>22635</v>
      </c>
      <c r="B67" s="1730"/>
      <c r="C67" s="1730"/>
      <c r="D67" s="1730"/>
      <c r="E67" s="1393"/>
      <c r="F67" s="1393"/>
    </row>
    <row r="68" spans="1:9" ht="27.75" customHeight="1" x14ac:dyDescent="0.2">
      <c r="A68" s="1731" t="s">
        <v>22636</v>
      </c>
      <c r="B68" s="1731"/>
      <c r="C68" s="1731"/>
      <c r="D68" s="1731"/>
    </row>
    <row r="69" spans="1:9" ht="51.75" customHeight="1" x14ac:dyDescent="0.2">
      <c r="A69" s="1731" t="s">
        <v>22813</v>
      </c>
      <c r="B69" s="1731"/>
      <c r="C69" s="1731"/>
      <c r="D69" s="1731"/>
    </row>
    <row r="70" spans="1:9" x14ac:dyDescent="0.2">
      <c r="A70" s="1351" t="s">
        <v>22576</v>
      </c>
      <c r="B70" s="811"/>
      <c r="C70" s="811"/>
      <c r="D70" s="811"/>
    </row>
    <row r="71" spans="1:9" x14ac:dyDescent="0.2">
      <c r="A71" s="1351" t="s">
        <v>22575</v>
      </c>
      <c r="D71" s="1386"/>
    </row>
    <row r="72" spans="1:9" x14ac:dyDescent="0.2">
      <c r="A72" s="1351"/>
    </row>
    <row r="73" spans="1:9" x14ac:dyDescent="0.2">
      <c r="A73" s="1351"/>
    </row>
    <row r="74" spans="1:9" s="251" customFormat="1" ht="12" x14ac:dyDescent="0.2">
      <c r="A74" s="251" t="s">
        <v>22593</v>
      </c>
      <c r="E74" s="310"/>
      <c r="F74" s="310"/>
      <c r="H74" s="310"/>
      <c r="I74" s="310"/>
    </row>
    <row r="75" spans="1:9" s="251" customFormat="1" ht="12" x14ac:dyDescent="0.2">
      <c r="A75" s="251" t="s">
        <v>22592</v>
      </c>
      <c r="E75" s="310"/>
      <c r="F75" s="310"/>
      <c r="H75" s="310"/>
      <c r="I75" s="310"/>
    </row>
    <row r="76" spans="1:9" s="251" customFormat="1" ht="12" x14ac:dyDescent="0.2">
      <c r="E76" s="310"/>
      <c r="F76" s="310"/>
      <c r="H76" s="310"/>
      <c r="I76" s="310"/>
    </row>
    <row r="77" spans="1:9" s="251" customFormat="1" ht="12" x14ac:dyDescent="0.2">
      <c r="A77" s="1718" t="s">
        <v>22606</v>
      </c>
      <c r="B77" s="1718"/>
      <c r="C77" s="1718"/>
      <c r="D77" s="1718"/>
      <c r="E77" s="1387"/>
      <c r="F77" s="1387"/>
      <c r="G77" s="1371"/>
      <c r="H77" s="310"/>
      <c r="I77" s="310"/>
    </row>
    <row r="78" spans="1:9" s="251" customFormat="1" ht="12" x14ac:dyDescent="0.2">
      <c r="A78" s="1718" t="s">
        <v>2089</v>
      </c>
      <c r="B78" s="1718"/>
      <c r="C78" s="1718"/>
      <c r="D78" s="1718"/>
      <c r="E78" s="1387"/>
      <c r="F78" s="1387"/>
      <c r="G78" s="1371"/>
      <c r="H78" s="310"/>
      <c r="I78" s="310"/>
    </row>
    <row r="79" spans="1:9" s="251" customFormat="1" ht="12" x14ac:dyDescent="0.2">
      <c r="A79" s="1718" t="s">
        <v>22607</v>
      </c>
      <c r="B79" s="1718"/>
      <c r="C79" s="1718"/>
      <c r="D79" s="1718"/>
      <c r="E79" s="1387"/>
      <c r="F79" s="1387"/>
      <c r="G79" s="1371"/>
      <c r="H79" s="310"/>
      <c r="I79" s="310"/>
    </row>
    <row r="80" spans="1:9" s="251" customFormat="1" ht="12" x14ac:dyDescent="0.2">
      <c r="A80" s="1718" t="s">
        <v>22589</v>
      </c>
      <c r="B80" s="1718"/>
      <c r="C80" s="1718"/>
      <c r="D80" s="1718"/>
      <c r="E80" s="1387"/>
      <c r="F80" s="1387"/>
      <c r="G80" s="1371"/>
      <c r="H80" s="310"/>
      <c r="I80" s="310"/>
    </row>
    <row r="81" spans="1:6" x14ac:dyDescent="0.2">
      <c r="A81" s="251"/>
      <c r="B81" s="251"/>
    </row>
    <row r="82" spans="1:6" x14ac:dyDescent="0.2">
      <c r="A82" s="1366" t="s">
        <v>22605</v>
      </c>
      <c r="B82" s="1366" t="s">
        <v>22604</v>
      </c>
    </row>
    <row r="83" spans="1:6" x14ac:dyDescent="0.2">
      <c r="A83" s="266" t="s">
        <v>22587</v>
      </c>
      <c r="B83" s="266" t="s">
        <v>22595</v>
      </c>
    </row>
    <row r="84" spans="1:6" s="1359" customFormat="1" ht="25.5" x14ac:dyDescent="0.2">
      <c r="A84" s="1362" t="s">
        <v>22608</v>
      </c>
      <c r="B84" s="1361">
        <v>2020</v>
      </c>
      <c r="C84" s="1361">
        <v>2021</v>
      </c>
      <c r="D84" s="1361">
        <v>2022</v>
      </c>
      <c r="E84" s="1388"/>
      <c r="F84" s="1388"/>
    </row>
    <row r="85" spans="1:6" x14ac:dyDescent="0.2">
      <c r="A85" s="1389" t="s">
        <v>22609</v>
      </c>
      <c r="B85" s="1390">
        <f>SUM(B86:B91)</f>
        <v>6792975367</v>
      </c>
      <c r="C85" s="1390">
        <f>SUM(C86:C91)</f>
        <v>6627280365</v>
      </c>
      <c r="D85" s="1390">
        <f>SUM(D86:D91)</f>
        <v>9163991162</v>
      </c>
    </row>
    <row r="86" spans="1:6" x14ac:dyDescent="0.2">
      <c r="A86" s="1391" t="s">
        <v>22610</v>
      </c>
      <c r="B86" s="1357">
        <f t="shared" ref="B86:D91" si="6">B508+B857+B1697+B2043+B2388+B1207</f>
        <v>4765857977</v>
      </c>
      <c r="C86" s="1357">
        <f t="shared" si="6"/>
        <v>5576361667</v>
      </c>
      <c r="D86" s="1357">
        <f t="shared" si="6"/>
        <v>6453947389</v>
      </c>
    </row>
    <row r="87" spans="1:6" x14ac:dyDescent="0.2">
      <c r="A87" s="1391" t="s">
        <v>22611</v>
      </c>
      <c r="B87" s="1357">
        <f t="shared" si="6"/>
        <v>67723644</v>
      </c>
      <c r="C87" s="1357">
        <f t="shared" si="6"/>
        <v>65851889</v>
      </c>
      <c r="D87" s="1357">
        <f t="shared" si="6"/>
        <v>94084093</v>
      </c>
    </row>
    <row r="88" spans="1:6" x14ac:dyDescent="0.2">
      <c r="A88" s="1391" t="s">
        <v>22612</v>
      </c>
      <c r="B88" s="1357">
        <f t="shared" si="6"/>
        <v>1444910306</v>
      </c>
      <c r="C88" s="1357">
        <f t="shared" si="6"/>
        <v>385712052</v>
      </c>
      <c r="D88" s="1357">
        <f t="shared" si="6"/>
        <v>1718489744</v>
      </c>
    </row>
    <row r="89" spans="1:6" x14ac:dyDescent="0.2">
      <c r="A89" s="1391" t="s">
        <v>22613</v>
      </c>
      <c r="B89" s="1357">
        <f t="shared" si="6"/>
        <v>496846271</v>
      </c>
      <c r="C89" s="1357">
        <f t="shared" si="6"/>
        <v>583321011</v>
      </c>
      <c r="D89" s="1357">
        <f t="shared" si="6"/>
        <v>563575074</v>
      </c>
    </row>
    <row r="90" spans="1:6" x14ac:dyDescent="0.2">
      <c r="A90" s="1391" t="s">
        <v>22614</v>
      </c>
      <c r="B90" s="1357">
        <f t="shared" si="6"/>
        <v>24000</v>
      </c>
      <c r="C90" s="1357">
        <f t="shared" si="6"/>
        <v>16800</v>
      </c>
      <c r="D90" s="1357">
        <f t="shared" si="6"/>
        <v>317264000</v>
      </c>
    </row>
    <row r="91" spans="1:6" x14ac:dyDescent="0.2">
      <c r="A91" s="1391" t="s">
        <v>22615</v>
      </c>
      <c r="B91" s="1357">
        <f t="shared" si="6"/>
        <v>17613169</v>
      </c>
      <c r="C91" s="1357">
        <f t="shared" si="6"/>
        <v>16016946</v>
      </c>
      <c r="D91" s="1357">
        <f t="shared" si="6"/>
        <v>16630862</v>
      </c>
    </row>
    <row r="92" spans="1:6" x14ac:dyDescent="0.2">
      <c r="A92" s="1389" t="s">
        <v>22616</v>
      </c>
      <c r="B92" s="1390">
        <f>SUM(B93:B97)</f>
        <v>4698431066</v>
      </c>
      <c r="C92" s="1390">
        <f>SUM(C93:C97)</f>
        <v>3150028795</v>
      </c>
      <c r="D92" s="1390">
        <f>SUM(D93:D97)</f>
        <v>1541607218</v>
      </c>
    </row>
    <row r="93" spans="1:6" x14ac:dyDescent="0.2">
      <c r="A93" s="1391" t="s">
        <v>22617</v>
      </c>
      <c r="B93" s="1357">
        <f t="shared" ref="B93:D97" si="7">B515+B864+B1704+B2050+B2395+B1214</f>
        <v>1077137836</v>
      </c>
      <c r="C93" s="1357">
        <f t="shared" si="7"/>
        <v>1572091547</v>
      </c>
      <c r="D93" s="1357">
        <f t="shared" si="7"/>
        <v>200000000</v>
      </c>
    </row>
    <row r="94" spans="1:6" x14ac:dyDescent="0.2">
      <c r="A94" s="1391" t="s">
        <v>22618</v>
      </c>
      <c r="B94" s="1357">
        <f t="shared" si="7"/>
        <v>3200000000</v>
      </c>
      <c r="C94" s="1357">
        <f t="shared" si="7"/>
        <v>1190211508</v>
      </c>
      <c r="D94" s="1357">
        <f t="shared" si="7"/>
        <v>920000000</v>
      </c>
    </row>
    <row r="95" spans="1:6" x14ac:dyDescent="0.2">
      <c r="A95" s="1391" t="s">
        <v>22619</v>
      </c>
      <c r="B95" s="1357">
        <f t="shared" si="7"/>
        <v>0</v>
      </c>
      <c r="C95" s="1357">
        <f t="shared" si="7"/>
        <v>0</v>
      </c>
      <c r="D95" s="1357">
        <f t="shared" si="7"/>
        <v>0</v>
      </c>
    </row>
    <row r="96" spans="1:6" x14ac:dyDescent="0.2">
      <c r="A96" s="1391" t="s">
        <v>22620</v>
      </c>
      <c r="B96" s="1357">
        <f t="shared" si="7"/>
        <v>81246700</v>
      </c>
      <c r="C96" s="1357">
        <f t="shared" si="7"/>
        <v>46230061</v>
      </c>
      <c r="D96" s="1357">
        <f t="shared" si="7"/>
        <v>83017133</v>
      </c>
    </row>
    <row r="97" spans="1:6" x14ac:dyDescent="0.2">
      <c r="A97" s="1391" t="s">
        <v>22621</v>
      </c>
      <c r="B97" s="1357">
        <f t="shared" si="7"/>
        <v>340046530</v>
      </c>
      <c r="C97" s="1357">
        <f t="shared" si="7"/>
        <v>341495679</v>
      </c>
      <c r="D97" s="1357">
        <f t="shared" si="7"/>
        <v>338590085</v>
      </c>
    </row>
    <row r="98" spans="1:6" x14ac:dyDescent="0.2">
      <c r="A98" s="1389" t="s">
        <v>22622</v>
      </c>
      <c r="B98" s="1390">
        <f>B99</f>
        <v>2434045555</v>
      </c>
      <c r="C98" s="1390">
        <f>C99</f>
        <v>0</v>
      </c>
      <c r="D98" s="1390">
        <f>D99</f>
        <v>649554242</v>
      </c>
    </row>
    <row r="99" spans="1:6" x14ac:dyDescent="0.2">
      <c r="A99" s="1391" t="s">
        <v>22623</v>
      </c>
      <c r="B99" s="1357">
        <f>B521+B870+B1710+B2056+B2401+B1220</f>
        <v>2434045555</v>
      </c>
      <c r="C99" s="1357">
        <f>C521+C870+C1710+C2056+C2401+C1220</f>
        <v>0</v>
      </c>
      <c r="D99" s="1357">
        <f>D521+D870+D1710+D2056+D2401+D1220</f>
        <v>649554242</v>
      </c>
    </row>
    <row r="100" spans="1:6" s="1353" customFormat="1" x14ac:dyDescent="0.2">
      <c r="A100" s="1392" t="s">
        <v>22577</v>
      </c>
      <c r="B100" s="1355">
        <f>B85+B92+B98</f>
        <v>13925451988</v>
      </c>
      <c r="C100" s="1355">
        <f>C85+C92+C98</f>
        <v>9777309160</v>
      </c>
      <c r="D100" s="1355">
        <f>D85+D92+D98</f>
        <v>11355152622</v>
      </c>
      <c r="E100" s="1393"/>
      <c r="F100" s="1386"/>
    </row>
    <row r="101" spans="1:6" x14ac:dyDescent="0.2">
      <c r="A101" s="266"/>
      <c r="B101" s="266"/>
    </row>
    <row r="102" spans="1:6" x14ac:dyDescent="0.2">
      <c r="A102" s="266"/>
      <c r="B102" s="266"/>
    </row>
    <row r="103" spans="1:6" s="1359" customFormat="1" ht="25.5" x14ac:dyDescent="0.2">
      <c r="A103" s="1362" t="s">
        <v>22637</v>
      </c>
      <c r="B103" s="1361">
        <v>2020</v>
      </c>
      <c r="C103" s="1361" t="s">
        <v>22582</v>
      </c>
      <c r="D103" s="1361" t="s">
        <v>22581</v>
      </c>
      <c r="E103" s="1388"/>
      <c r="F103" s="1388"/>
    </row>
    <row r="104" spans="1:6" x14ac:dyDescent="0.2">
      <c r="A104" s="1389" t="s">
        <v>22609</v>
      </c>
      <c r="B104" s="1390">
        <f>SUM(B105:B110)</f>
        <v>3658522437</v>
      </c>
      <c r="C104" s="1390">
        <f>SUM(C105:C110)</f>
        <v>3004214286</v>
      </c>
      <c r="D104" s="1390">
        <f>SUM(D105:D110)</f>
        <v>9163991162</v>
      </c>
    </row>
    <row r="105" spans="1:6" x14ac:dyDescent="0.2">
      <c r="A105" s="1391" t="s">
        <v>22610</v>
      </c>
      <c r="B105" s="1357">
        <f t="shared" ref="B105:D110" si="8">B527+B876+B1716+B2062+B2407+B1226</f>
        <v>925677677</v>
      </c>
      <c r="C105" s="1357">
        <f t="shared" si="8"/>
        <v>1755705942</v>
      </c>
      <c r="D105" s="1357">
        <f t="shared" si="8"/>
        <v>6453947389</v>
      </c>
    </row>
    <row r="106" spans="1:6" x14ac:dyDescent="0.2">
      <c r="A106" s="1391" t="s">
        <v>22611</v>
      </c>
      <c r="B106" s="1357">
        <f t="shared" si="8"/>
        <v>59409185</v>
      </c>
      <c r="C106" s="1357">
        <f t="shared" si="8"/>
        <v>69195544</v>
      </c>
      <c r="D106" s="1357">
        <f t="shared" si="8"/>
        <v>94084093</v>
      </c>
    </row>
    <row r="107" spans="1:6" x14ac:dyDescent="0.2">
      <c r="A107" s="1391" t="s">
        <v>22612</v>
      </c>
      <c r="B107" s="1357">
        <f t="shared" si="8"/>
        <v>1972764040</v>
      </c>
      <c r="C107" s="1357">
        <f t="shared" si="8"/>
        <v>440401213</v>
      </c>
      <c r="D107" s="1357">
        <f t="shared" si="8"/>
        <v>1718489744</v>
      </c>
    </row>
    <row r="108" spans="1:6" x14ac:dyDescent="0.2">
      <c r="A108" s="1391" t="s">
        <v>22613</v>
      </c>
      <c r="B108" s="1357">
        <f t="shared" si="8"/>
        <v>689649037</v>
      </c>
      <c r="C108" s="1357">
        <f t="shared" si="8"/>
        <v>727766554</v>
      </c>
      <c r="D108" s="1357">
        <f t="shared" si="8"/>
        <v>563575074</v>
      </c>
    </row>
    <row r="109" spans="1:6" x14ac:dyDescent="0.2">
      <c r="A109" s="1391" t="s">
        <v>22614</v>
      </c>
      <c r="B109" s="1357">
        <f t="shared" si="8"/>
        <v>4422573</v>
      </c>
      <c r="C109" s="1357">
        <f t="shared" si="8"/>
        <v>498436</v>
      </c>
      <c r="D109" s="1357">
        <f t="shared" si="8"/>
        <v>317264000</v>
      </c>
    </row>
    <row r="110" spans="1:6" x14ac:dyDescent="0.2">
      <c r="A110" s="1391" t="s">
        <v>22615</v>
      </c>
      <c r="B110" s="1357">
        <f t="shared" si="8"/>
        <v>6599925</v>
      </c>
      <c r="C110" s="1357">
        <f t="shared" si="8"/>
        <v>10646597</v>
      </c>
      <c r="D110" s="1357">
        <f t="shared" si="8"/>
        <v>16630862</v>
      </c>
    </row>
    <row r="111" spans="1:6" x14ac:dyDescent="0.2">
      <c r="A111" s="1389" t="s">
        <v>22616</v>
      </c>
      <c r="B111" s="1390">
        <f>SUM(B112:B116)</f>
        <v>714560307</v>
      </c>
      <c r="C111" s="1390">
        <f>SUM(C112:C116)</f>
        <v>566560759</v>
      </c>
      <c r="D111" s="1390">
        <f>SUM(D112:D116)</f>
        <v>1541607218</v>
      </c>
    </row>
    <row r="112" spans="1:6" x14ac:dyDescent="0.2">
      <c r="A112" s="1391" t="s">
        <v>22617</v>
      </c>
      <c r="B112" s="1357">
        <f t="shared" ref="B112:D116" si="9">B534+B883+B1723+B2069+B2414+B1233</f>
        <v>265943363</v>
      </c>
      <c r="C112" s="1357">
        <f t="shared" si="9"/>
        <v>158000000</v>
      </c>
      <c r="D112" s="1357">
        <f t="shared" si="9"/>
        <v>200000000</v>
      </c>
    </row>
    <row r="113" spans="1:6" x14ac:dyDescent="0.2">
      <c r="A113" s="1391" t="s">
        <v>22618</v>
      </c>
      <c r="B113" s="1357">
        <f t="shared" si="9"/>
        <v>100000000</v>
      </c>
      <c r="C113" s="1357">
        <f t="shared" si="9"/>
        <v>15000000</v>
      </c>
      <c r="D113" s="1357">
        <f t="shared" si="9"/>
        <v>920000000</v>
      </c>
    </row>
    <row r="114" spans="1:6" x14ac:dyDescent="0.2">
      <c r="A114" s="1391" t="s">
        <v>22619</v>
      </c>
      <c r="B114" s="1357">
        <f t="shared" si="9"/>
        <v>0</v>
      </c>
      <c r="C114" s="1357">
        <f t="shared" si="9"/>
        <v>0</v>
      </c>
      <c r="D114" s="1357">
        <f t="shared" si="9"/>
        <v>0</v>
      </c>
    </row>
    <row r="115" spans="1:6" x14ac:dyDescent="0.2">
      <c r="A115" s="1391" t="s">
        <v>22620</v>
      </c>
      <c r="B115" s="1357">
        <f t="shared" si="9"/>
        <v>44650414</v>
      </c>
      <c r="C115" s="1357">
        <f t="shared" si="9"/>
        <v>52065080</v>
      </c>
      <c r="D115" s="1357">
        <f t="shared" si="9"/>
        <v>83017133</v>
      </c>
    </row>
    <row r="116" spans="1:6" x14ac:dyDescent="0.2">
      <c r="A116" s="1391" t="s">
        <v>22621</v>
      </c>
      <c r="B116" s="1357">
        <f t="shared" si="9"/>
        <v>303966530</v>
      </c>
      <c r="C116" s="1357">
        <f t="shared" si="9"/>
        <v>341495679</v>
      </c>
      <c r="D116" s="1357">
        <f t="shared" si="9"/>
        <v>338590085</v>
      </c>
    </row>
    <row r="117" spans="1:6" x14ac:dyDescent="0.2">
      <c r="A117" s="1389" t="s">
        <v>22622</v>
      </c>
      <c r="B117" s="1390">
        <f>B118</f>
        <v>2244465555</v>
      </c>
      <c r="C117" s="1390">
        <f>C118</f>
        <v>0</v>
      </c>
      <c r="D117" s="1390">
        <f>D118</f>
        <v>649554242</v>
      </c>
    </row>
    <row r="118" spans="1:6" x14ac:dyDescent="0.2">
      <c r="A118" s="1391" t="s">
        <v>22623</v>
      </c>
      <c r="B118" s="1357">
        <f>B540+B889+B1729+B2075+B2420+B1239</f>
        <v>2244465555</v>
      </c>
      <c r="C118" s="1357">
        <f>C540+C889+C1729+C2075+C2420+C1239</f>
        <v>0</v>
      </c>
      <c r="D118" s="1357">
        <f>D540+D889+D1729+D2075+D2420+D1239</f>
        <v>649554242</v>
      </c>
    </row>
    <row r="119" spans="1:6" s="1353" customFormat="1" x14ac:dyDescent="0.2">
      <c r="A119" s="1392" t="s">
        <v>22577</v>
      </c>
      <c r="B119" s="1355">
        <f>B104+B111+B117</f>
        <v>6617548299</v>
      </c>
      <c r="C119" s="1355">
        <f>C104+C111+C117</f>
        <v>3570775045</v>
      </c>
      <c r="D119" s="1355">
        <f>D104+D111+D117</f>
        <v>11355152622</v>
      </c>
      <c r="E119" s="1393"/>
      <c r="F119" s="1393"/>
    </row>
    <row r="120" spans="1:6" x14ac:dyDescent="0.2">
      <c r="A120" s="266"/>
      <c r="B120" s="266"/>
    </row>
    <row r="121" spans="1:6" x14ac:dyDescent="0.2">
      <c r="A121" s="266"/>
      <c r="B121" s="266"/>
    </row>
    <row r="122" spans="1:6" s="1359" customFormat="1" ht="25.5" x14ac:dyDescent="0.2">
      <c r="A122" s="1362" t="s">
        <v>22631</v>
      </c>
      <c r="B122" s="1361">
        <v>2020</v>
      </c>
      <c r="C122" s="1361" t="s">
        <v>22582</v>
      </c>
      <c r="D122" s="1361" t="s">
        <v>22581</v>
      </c>
      <c r="E122" s="1388"/>
      <c r="F122" s="1388"/>
    </row>
    <row r="123" spans="1:6" x14ac:dyDescent="0.2">
      <c r="A123" s="1389" t="s">
        <v>22609</v>
      </c>
      <c r="B123" s="1390">
        <f>SUM(B124:B129)</f>
        <v>2676660884.5800004</v>
      </c>
      <c r="C123" s="1390">
        <f>SUM(C124:C129)</f>
        <v>1243119141.7399998</v>
      </c>
      <c r="D123" s="1390">
        <f>SUM(D124:D129)</f>
        <v>2395043773</v>
      </c>
    </row>
    <row r="124" spans="1:6" x14ac:dyDescent="0.2">
      <c r="A124" s="1391" t="s">
        <v>22610</v>
      </c>
      <c r="B124" s="1357">
        <f t="shared" ref="B124:D129" si="10">B546+B895+B1735+B2426+B1245+B2081</f>
        <v>0</v>
      </c>
      <c r="C124" s="1357">
        <f t="shared" si="10"/>
        <v>0</v>
      </c>
      <c r="D124" s="1357">
        <f t="shared" si="10"/>
        <v>0</v>
      </c>
    </row>
    <row r="125" spans="1:6" x14ac:dyDescent="0.2">
      <c r="A125" s="1391" t="s">
        <v>22611</v>
      </c>
      <c r="B125" s="1357">
        <f t="shared" si="10"/>
        <v>53021260.700000018</v>
      </c>
      <c r="C125" s="1357">
        <f t="shared" si="10"/>
        <v>66330263</v>
      </c>
      <c r="D125" s="1357">
        <f t="shared" si="10"/>
        <v>94084093</v>
      </c>
    </row>
    <row r="126" spans="1:6" x14ac:dyDescent="0.2">
      <c r="A126" s="1391" t="s">
        <v>22612</v>
      </c>
      <c r="B126" s="1357">
        <f t="shared" si="10"/>
        <v>1963149358.950001</v>
      </c>
      <c r="C126" s="1357">
        <f t="shared" si="10"/>
        <v>440354870.99999988</v>
      </c>
      <c r="D126" s="1357">
        <f t="shared" si="10"/>
        <v>1718489744</v>
      </c>
    </row>
    <row r="127" spans="1:6" x14ac:dyDescent="0.2">
      <c r="A127" s="1391" t="s">
        <v>22613</v>
      </c>
      <c r="B127" s="1357">
        <f t="shared" si="10"/>
        <v>650939374.45999968</v>
      </c>
      <c r="C127" s="1357">
        <f t="shared" si="10"/>
        <v>725293226.27999997</v>
      </c>
      <c r="D127" s="1357">
        <f t="shared" si="10"/>
        <v>563575074</v>
      </c>
    </row>
    <row r="128" spans="1:6" x14ac:dyDescent="0.2">
      <c r="A128" s="1391" t="s">
        <v>22614</v>
      </c>
      <c r="B128" s="1357">
        <f t="shared" si="10"/>
        <v>3243130.35</v>
      </c>
      <c r="C128" s="1357">
        <f t="shared" si="10"/>
        <v>498435.5</v>
      </c>
      <c r="D128" s="1357">
        <f t="shared" si="10"/>
        <v>2264000</v>
      </c>
    </row>
    <row r="129" spans="1:9" x14ac:dyDescent="0.2">
      <c r="A129" s="1391" t="s">
        <v>22615</v>
      </c>
      <c r="B129" s="1357">
        <f t="shared" si="10"/>
        <v>6307760.1200000001</v>
      </c>
      <c r="C129" s="1357">
        <f t="shared" si="10"/>
        <v>10642345.960000001</v>
      </c>
      <c r="D129" s="1357">
        <f t="shared" si="10"/>
        <v>16630862</v>
      </c>
    </row>
    <row r="130" spans="1:9" x14ac:dyDescent="0.2">
      <c r="A130" s="1389" t="s">
        <v>22616</v>
      </c>
      <c r="B130" s="1390">
        <f>SUM(B131:B135)</f>
        <v>332384130.17999995</v>
      </c>
      <c r="C130" s="1390">
        <f>SUM(C131:C135)</f>
        <v>391141048.04000002</v>
      </c>
      <c r="D130" s="1390">
        <f>SUM(D131:D135)</f>
        <v>421607218</v>
      </c>
    </row>
    <row r="131" spans="1:9" x14ac:dyDescent="0.2">
      <c r="A131" s="1391" t="s">
        <v>22617</v>
      </c>
      <c r="B131" s="1357">
        <f t="shared" ref="B131:D135" si="11">B553+B902+B1742+B2433+B1252+B2088</f>
        <v>0</v>
      </c>
      <c r="C131" s="1357">
        <f t="shared" si="11"/>
        <v>0</v>
      </c>
      <c r="D131" s="1357">
        <f t="shared" si="11"/>
        <v>0</v>
      </c>
    </row>
    <row r="132" spans="1:9" x14ac:dyDescent="0.2">
      <c r="A132" s="1391" t="s">
        <v>22618</v>
      </c>
      <c r="B132" s="1357">
        <f t="shared" si="11"/>
        <v>0</v>
      </c>
      <c r="C132" s="1357">
        <f t="shared" si="11"/>
        <v>0</v>
      </c>
      <c r="D132" s="1357">
        <f t="shared" si="11"/>
        <v>0</v>
      </c>
    </row>
    <row r="133" spans="1:9" x14ac:dyDescent="0.2">
      <c r="A133" s="1391" t="s">
        <v>22619</v>
      </c>
      <c r="B133" s="1357">
        <f t="shared" si="11"/>
        <v>0</v>
      </c>
      <c r="C133" s="1357">
        <f t="shared" si="11"/>
        <v>0</v>
      </c>
      <c r="D133" s="1357">
        <f t="shared" si="11"/>
        <v>0</v>
      </c>
    </row>
    <row r="134" spans="1:9" x14ac:dyDescent="0.2">
      <c r="A134" s="1391" t="s">
        <v>22620</v>
      </c>
      <c r="B134" s="1357">
        <f t="shared" si="11"/>
        <v>28425308.029999997</v>
      </c>
      <c r="C134" s="1357">
        <f t="shared" si="11"/>
        <v>49645369.039999999</v>
      </c>
      <c r="D134" s="1357">
        <f t="shared" si="11"/>
        <v>83017133</v>
      </c>
    </row>
    <row r="135" spans="1:9" x14ac:dyDescent="0.2">
      <c r="A135" s="1391" t="s">
        <v>22621</v>
      </c>
      <c r="B135" s="1357">
        <f t="shared" si="11"/>
        <v>303958822.14999998</v>
      </c>
      <c r="C135" s="1357">
        <f t="shared" si="11"/>
        <v>341495679</v>
      </c>
      <c r="D135" s="1357">
        <f t="shared" si="11"/>
        <v>338590085</v>
      </c>
    </row>
    <row r="136" spans="1:9" x14ac:dyDescent="0.2">
      <c r="A136" s="1389" t="s">
        <v>22622</v>
      </c>
      <c r="B136" s="1390">
        <f>B137</f>
        <v>2005797807.99</v>
      </c>
      <c r="C136" s="1390">
        <f>C137</f>
        <v>0</v>
      </c>
      <c r="D136" s="1390">
        <f>D137</f>
        <v>649554242</v>
      </c>
    </row>
    <row r="137" spans="1:9" x14ac:dyDescent="0.2">
      <c r="A137" s="1391" t="s">
        <v>22623</v>
      </c>
      <c r="B137" s="1357">
        <f>B559+B908+B1748+B2439+B1258+B2094</f>
        <v>2005797807.99</v>
      </c>
      <c r="C137" s="1357">
        <f>C559+C908+C1748+C2439+C1258+C2094</f>
        <v>0</v>
      </c>
      <c r="D137" s="1357">
        <f>D559+D908+D1748+D2439+D1258+D2094</f>
        <v>649554242</v>
      </c>
    </row>
    <row r="138" spans="1:9" s="1353" customFormat="1" x14ac:dyDescent="0.2">
      <c r="A138" s="1392" t="s">
        <v>22577</v>
      </c>
      <c r="B138" s="1355">
        <f>B123+B130+B136</f>
        <v>5014842822.75</v>
      </c>
      <c r="C138" s="1355">
        <f>C123+C130+C136</f>
        <v>1634260189.7799997</v>
      </c>
      <c r="D138" s="1355">
        <f>D123+D130+D136</f>
        <v>3466205233</v>
      </c>
      <c r="E138" s="1393"/>
      <c r="F138" s="1393"/>
    </row>
    <row r="139" spans="1:9" x14ac:dyDescent="0.2">
      <c r="A139" s="1351" t="s">
        <v>22576</v>
      </c>
    </row>
    <row r="140" spans="1:9" x14ac:dyDescent="0.2">
      <c r="A140" s="1351" t="s">
        <v>22575</v>
      </c>
    </row>
    <row r="141" spans="1:9" x14ac:dyDescent="0.2">
      <c r="A141" s="1373"/>
    </row>
    <row r="142" spans="1:9" x14ac:dyDescent="0.2">
      <c r="A142" s="1373"/>
    </row>
    <row r="143" spans="1:9" s="251" customFormat="1" ht="12" x14ac:dyDescent="0.2">
      <c r="A143" s="251" t="s">
        <v>22593</v>
      </c>
      <c r="E143" s="310"/>
      <c r="F143" s="310"/>
      <c r="H143" s="310"/>
      <c r="I143" s="310"/>
    </row>
    <row r="144" spans="1:9" s="251" customFormat="1" ht="12" x14ac:dyDescent="0.2">
      <c r="A144" s="251" t="s">
        <v>22592</v>
      </c>
      <c r="E144" s="310"/>
      <c r="F144" s="310"/>
      <c r="H144" s="310"/>
      <c r="I144" s="310"/>
    </row>
    <row r="145" spans="1:9" s="251" customFormat="1" ht="12" x14ac:dyDescent="0.2">
      <c r="E145" s="310"/>
      <c r="F145" s="310"/>
      <c r="H145" s="310"/>
      <c r="I145" s="310"/>
    </row>
    <row r="146" spans="1:9" s="251" customFormat="1" ht="12" x14ac:dyDescent="0.2">
      <c r="A146" s="1718" t="s">
        <v>22606</v>
      </c>
      <c r="B146" s="1718"/>
      <c r="C146" s="1718"/>
      <c r="D146" s="1718"/>
      <c r="E146" s="1387"/>
      <c r="F146" s="1387"/>
      <c r="G146" s="1371"/>
      <c r="H146" s="310"/>
      <c r="I146" s="310"/>
    </row>
    <row r="147" spans="1:9" s="251" customFormat="1" ht="12" x14ac:dyDescent="0.2">
      <c r="A147" s="1718" t="s">
        <v>2089</v>
      </c>
      <c r="B147" s="1718"/>
      <c r="C147" s="1718"/>
      <c r="D147" s="1718"/>
      <c r="E147" s="1387"/>
      <c r="F147" s="1387"/>
      <c r="G147" s="1371"/>
      <c r="H147" s="310"/>
      <c r="I147" s="310"/>
    </row>
    <row r="148" spans="1:9" s="251" customFormat="1" ht="12" x14ac:dyDescent="0.2">
      <c r="A148" s="1718" t="s">
        <v>22607</v>
      </c>
      <c r="B148" s="1718"/>
      <c r="C148" s="1718"/>
      <c r="D148" s="1718"/>
      <c r="E148" s="1387"/>
      <c r="F148" s="1387"/>
      <c r="G148" s="1371"/>
      <c r="H148" s="310"/>
      <c r="I148" s="310"/>
    </row>
    <row r="149" spans="1:9" s="251" customFormat="1" ht="12" x14ac:dyDescent="0.2">
      <c r="A149" s="1718" t="s">
        <v>22589</v>
      </c>
      <c r="B149" s="1718"/>
      <c r="C149" s="1718"/>
      <c r="D149" s="1718"/>
      <c r="E149" s="1387"/>
      <c r="F149" s="1387"/>
      <c r="G149" s="1371"/>
      <c r="H149" s="310"/>
      <c r="I149" s="310"/>
    </row>
    <row r="150" spans="1:9" x14ac:dyDescent="0.2">
      <c r="A150" s="251"/>
      <c r="B150" s="251"/>
    </row>
    <row r="151" spans="1:9" x14ac:dyDescent="0.2">
      <c r="A151" s="1366" t="s">
        <v>22605</v>
      </c>
      <c r="B151" s="1366" t="s">
        <v>22604</v>
      </c>
    </row>
    <row r="152" spans="1:9" x14ac:dyDescent="0.2">
      <c r="A152" s="266" t="s">
        <v>22587</v>
      </c>
      <c r="B152" s="266" t="s">
        <v>22594</v>
      </c>
    </row>
    <row r="153" spans="1:9" s="1359" customFormat="1" ht="25.5" x14ac:dyDescent="0.2">
      <c r="A153" s="1362" t="s">
        <v>22608</v>
      </c>
      <c r="B153" s="1361">
        <v>2020</v>
      </c>
      <c r="C153" s="1361">
        <v>2021</v>
      </c>
      <c r="D153" s="1361">
        <v>2022</v>
      </c>
      <c r="E153" s="1388"/>
      <c r="F153" s="1388"/>
    </row>
    <row r="154" spans="1:9" x14ac:dyDescent="0.2">
      <c r="A154" s="1389" t="s">
        <v>22609</v>
      </c>
      <c r="B154" s="1390">
        <f>SUM(B155:B160)</f>
        <v>2546878439</v>
      </c>
      <c r="C154" s="1390">
        <f>SUM(C155:C160)</f>
        <v>2425080070</v>
      </c>
      <c r="D154" s="1390">
        <f>SUM(D155:D160)</f>
        <v>2473031871</v>
      </c>
    </row>
    <row r="155" spans="1:9" x14ac:dyDescent="0.2">
      <c r="A155" s="1391" t="s">
        <v>22610</v>
      </c>
      <c r="B155" s="1357">
        <f t="shared" ref="B155:D160" si="12">B578+B926+B1276+B1488+B1766+B2112+B2457</f>
        <v>0</v>
      </c>
      <c r="C155" s="1357">
        <f t="shared" si="12"/>
        <v>0</v>
      </c>
      <c r="D155" s="1357">
        <f t="shared" si="12"/>
        <v>0</v>
      </c>
    </row>
    <row r="156" spans="1:9" x14ac:dyDescent="0.2">
      <c r="A156" s="1391" t="s">
        <v>22611</v>
      </c>
      <c r="B156" s="1357">
        <f t="shared" si="12"/>
        <v>1286560387</v>
      </c>
      <c r="C156" s="1357">
        <f t="shared" si="12"/>
        <v>1304408611</v>
      </c>
      <c r="D156" s="1357">
        <f t="shared" si="12"/>
        <v>1252682061</v>
      </c>
    </row>
    <row r="157" spans="1:9" x14ac:dyDescent="0.2">
      <c r="A157" s="1391" t="s">
        <v>22612</v>
      </c>
      <c r="B157" s="1357">
        <f t="shared" si="12"/>
        <v>61256074</v>
      </c>
      <c r="C157" s="1357">
        <f t="shared" si="12"/>
        <v>84604405</v>
      </c>
      <c r="D157" s="1357">
        <f t="shared" si="12"/>
        <v>89907293</v>
      </c>
    </row>
    <row r="158" spans="1:9" x14ac:dyDescent="0.2">
      <c r="A158" s="1391" t="s">
        <v>22613</v>
      </c>
      <c r="B158" s="1357">
        <f t="shared" si="12"/>
        <v>1170605879</v>
      </c>
      <c r="C158" s="1357">
        <f t="shared" si="12"/>
        <v>1011083450</v>
      </c>
      <c r="D158" s="1357">
        <f t="shared" si="12"/>
        <v>1105136112</v>
      </c>
    </row>
    <row r="159" spans="1:9" x14ac:dyDescent="0.2">
      <c r="A159" s="1391" t="s">
        <v>22614</v>
      </c>
      <c r="B159" s="1357">
        <f t="shared" si="12"/>
        <v>899493</v>
      </c>
      <c r="C159" s="1357">
        <f t="shared" si="12"/>
        <v>533070</v>
      </c>
      <c r="D159" s="1357">
        <f t="shared" si="12"/>
        <v>912197</v>
      </c>
    </row>
    <row r="160" spans="1:9" x14ac:dyDescent="0.2">
      <c r="A160" s="1391" t="s">
        <v>22615</v>
      </c>
      <c r="B160" s="1357">
        <f t="shared" si="12"/>
        <v>27556606</v>
      </c>
      <c r="C160" s="1357">
        <f t="shared" si="12"/>
        <v>24450534</v>
      </c>
      <c r="D160" s="1357">
        <f t="shared" si="12"/>
        <v>24394208</v>
      </c>
    </row>
    <row r="161" spans="1:6" x14ac:dyDescent="0.2">
      <c r="A161" s="1389" t="s">
        <v>22616</v>
      </c>
      <c r="B161" s="1390">
        <f>SUM(B163:B166)</f>
        <v>117677081</v>
      </c>
      <c r="C161" s="1390">
        <f>SUM(C163:C166)</f>
        <v>188875614</v>
      </c>
      <c r="D161" s="1390">
        <f>SUM(D163:D166)</f>
        <v>142878657</v>
      </c>
    </row>
    <row r="162" spans="1:6" x14ac:dyDescent="0.2">
      <c r="A162" s="1391" t="s">
        <v>22617</v>
      </c>
      <c r="B162" s="1357">
        <f t="shared" ref="B162:D166" si="13">B585+B933+B1283+B1495+B1773+B2119+B2464</f>
        <v>0</v>
      </c>
      <c r="C162" s="1357">
        <f t="shared" si="13"/>
        <v>0</v>
      </c>
      <c r="D162" s="1357">
        <f t="shared" si="13"/>
        <v>0</v>
      </c>
    </row>
    <row r="163" spans="1:6" x14ac:dyDescent="0.2">
      <c r="A163" s="1391" t="s">
        <v>22618</v>
      </c>
      <c r="B163" s="1357">
        <f t="shared" si="13"/>
        <v>0</v>
      </c>
      <c r="C163" s="1357">
        <f t="shared" si="13"/>
        <v>0</v>
      </c>
      <c r="D163" s="1357">
        <f t="shared" si="13"/>
        <v>0</v>
      </c>
    </row>
    <row r="164" spans="1:6" x14ac:dyDescent="0.2">
      <c r="A164" s="1391" t="s">
        <v>22619</v>
      </c>
      <c r="B164" s="1357">
        <f t="shared" si="13"/>
        <v>0</v>
      </c>
      <c r="C164" s="1357">
        <f t="shared" si="13"/>
        <v>0</v>
      </c>
      <c r="D164" s="1357">
        <f t="shared" si="13"/>
        <v>0</v>
      </c>
    </row>
    <row r="165" spans="1:6" x14ac:dyDescent="0.2">
      <c r="A165" s="1391" t="s">
        <v>22620</v>
      </c>
      <c r="B165" s="1357">
        <f t="shared" si="13"/>
        <v>117677081</v>
      </c>
      <c r="C165" s="1357">
        <f t="shared" si="13"/>
        <v>188875614</v>
      </c>
      <c r="D165" s="1357">
        <f t="shared" si="13"/>
        <v>142878657</v>
      </c>
    </row>
    <row r="166" spans="1:6" x14ac:dyDescent="0.2">
      <c r="A166" s="1391" t="s">
        <v>22621</v>
      </c>
      <c r="B166" s="1357">
        <f t="shared" si="13"/>
        <v>0</v>
      </c>
      <c r="C166" s="1357">
        <f t="shared" si="13"/>
        <v>0</v>
      </c>
      <c r="D166" s="1357">
        <f t="shared" si="13"/>
        <v>0</v>
      </c>
    </row>
    <row r="167" spans="1:6" x14ac:dyDescent="0.2">
      <c r="A167" s="1389" t="s">
        <v>22622</v>
      </c>
      <c r="B167" s="1390">
        <f>B168</f>
        <v>647255</v>
      </c>
      <c r="C167" s="1390">
        <f>C168</f>
        <v>22780243</v>
      </c>
      <c r="D167" s="1390">
        <f>D168</f>
        <v>22358035</v>
      </c>
    </row>
    <row r="168" spans="1:6" x14ac:dyDescent="0.2">
      <c r="A168" s="1391" t="s">
        <v>22623</v>
      </c>
      <c r="B168" s="1357">
        <f>B591+B939+B1289+B1501+B1779+B2125+B2470</f>
        <v>647255</v>
      </c>
      <c r="C168" s="1357">
        <f>C591+C939+C1289+C1501+C1779+C2125+C2470</f>
        <v>22780243</v>
      </c>
      <c r="D168" s="1357">
        <f>D591+D939+D1289+D1501+D1779+D2125+D2470</f>
        <v>22358035</v>
      </c>
    </row>
    <row r="169" spans="1:6" s="1353" customFormat="1" x14ac:dyDescent="0.2">
      <c r="A169" s="1392" t="s">
        <v>22577</v>
      </c>
      <c r="B169" s="1355">
        <f>B154+B161+B167</f>
        <v>2665202775</v>
      </c>
      <c r="C169" s="1355">
        <f>C154+C161+C167</f>
        <v>2636735927</v>
      </c>
      <c r="D169" s="1355">
        <f>D154+D161+D167</f>
        <v>2638268563</v>
      </c>
      <c r="E169" s="1393"/>
      <c r="F169" s="1386"/>
    </row>
    <row r="170" spans="1:6" x14ac:dyDescent="0.2">
      <c r="A170" s="266"/>
      <c r="B170" s="266"/>
    </row>
    <row r="171" spans="1:6" x14ac:dyDescent="0.2">
      <c r="A171" s="266"/>
      <c r="B171" s="266"/>
    </row>
    <row r="172" spans="1:6" s="1359" customFormat="1" ht="25.5" x14ac:dyDescent="0.2">
      <c r="A172" s="1362" t="s">
        <v>22637</v>
      </c>
      <c r="B172" s="1361">
        <v>2020</v>
      </c>
      <c r="C172" s="1361" t="s">
        <v>22582</v>
      </c>
      <c r="D172" s="1361" t="s">
        <v>22581</v>
      </c>
      <c r="E172" s="1388"/>
      <c r="F172" s="1388"/>
    </row>
    <row r="173" spans="1:6" x14ac:dyDescent="0.2">
      <c r="A173" s="1389" t="s">
        <v>22609</v>
      </c>
      <c r="B173" s="1390">
        <f>SUM(B174:B179)</f>
        <v>2546543786</v>
      </c>
      <c r="C173" s="1390">
        <f>SUM(C174:C179)</f>
        <v>2409379714</v>
      </c>
      <c r="D173" s="1390">
        <f>SUM(D174:D179)</f>
        <v>2473031871</v>
      </c>
    </row>
    <row r="174" spans="1:6" x14ac:dyDescent="0.2">
      <c r="A174" s="1391" t="s">
        <v>22610</v>
      </c>
      <c r="B174" s="1357">
        <f t="shared" ref="B174:D179" si="14">B597+B945+B1295+B1507+B1785+B2131+B2476</f>
        <v>0</v>
      </c>
      <c r="C174" s="1357">
        <f t="shared" si="14"/>
        <v>0</v>
      </c>
      <c r="D174" s="1357">
        <f t="shared" si="14"/>
        <v>0</v>
      </c>
    </row>
    <row r="175" spans="1:6" x14ac:dyDescent="0.2">
      <c r="A175" s="1391" t="s">
        <v>22611</v>
      </c>
      <c r="B175" s="1357">
        <f t="shared" si="14"/>
        <v>1261161201</v>
      </c>
      <c r="C175" s="1357">
        <f t="shared" si="14"/>
        <v>1304742583</v>
      </c>
      <c r="D175" s="1357">
        <f t="shared" si="14"/>
        <v>1252682061</v>
      </c>
    </row>
    <row r="176" spans="1:6" x14ac:dyDescent="0.2">
      <c r="A176" s="1391" t="s">
        <v>22625</v>
      </c>
      <c r="B176" s="1357">
        <f t="shared" si="14"/>
        <v>72663134</v>
      </c>
      <c r="C176" s="1357">
        <f t="shared" si="14"/>
        <v>83946167</v>
      </c>
      <c r="D176" s="1357">
        <f t="shared" si="14"/>
        <v>89907293</v>
      </c>
    </row>
    <row r="177" spans="1:9" x14ac:dyDescent="0.2">
      <c r="A177" s="1391" t="s">
        <v>22638</v>
      </c>
      <c r="B177" s="1357">
        <f t="shared" si="14"/>
        <v>1174644479</v>
      </c>
      <c r="C177" s="1357">
        <f t="shared" si="14"/>
        <v>989315899</v>
      </c>
      <c r="D177" s="1357">
        <f t="shared" si="14"/>
        <v>1105136112</v>
      </c>
    </row>
    <row r="178" spans="1:9" x14ac:dyDescent="0.2">
      <c r="A178" s="1391" t="s">
        <v>22614</v>
      </c>
      <c r="B178" s="1357">
        <f t="shared" si="14"/>
        <v>3725808</v>
      </c>
      <c r="C178" s="1357">
        <f t="shared" si="14"/>
        <v>2284032</v>
      </c>
      <c r="D178" s="1357">
        <f t="shared" si="14"/>
        <v>912197</v>
      </c>
      <c r="E178" s="1394"/>
    </row>
    <row r="179" spans="1:9" x14ac:dyDescent="0.2">
      <c r="A179" s="1391" t="s">
        <v>22627</v>
      </c>
      <c r="B179" s="1357">
        <f t="shared" si="14"/>
        <v>34349164</v>
      </c>
      <c r="C179" s="1357">
        <f t="shared" si="14"/>
        <v>29091033</v>
      </c>
      <c r="D179" s="1357">
        <f t="shared" si="14"/>
        <v>24394208</v>
      </c>
    </row>
    <row r="180" spans="1:9" x14ac:dyDescent="0.2">
      <c r="A180" s="1389" t="s">
        <v>22616</v>
      </c>
      <c r="B180" s="1390">
        <f>SUM(B182:B185)</f>
        <v>144413429</v>
      </c>
      <c r="C180" s="1390">
        <f>SUM(C182:C185)</f>
        <v>362963036</v>
      </c>
      <c r="D180" s="1390">
        <f>SUM(D182:D185)</f>
        <v>142878657</v>
      </c>
    </row>
    <row r="181" spans="1:9" x14ac:dyDescent="0.2">
      <c r="A181" s="1391" t="s">
        <v>22617</v>
      </c>
      <c r="B181" s="1357">
        <f t="shared" ref="B181:D185" si="15">B604+B952+B1302+B1514+B1792+B2138+B2483</f>
        <v>0</v>
      </c>
      <c r="C181" s="1357">
        <f t="shared" si="15"/>
        <v>0</v>
      </c>
      <c r="D181" s="1357">
        <f t="shared" si="15"/>
        <v>0</v>
      </c>
    </row>
    <row r="182" spans="1:9" x14ac:dyDescent="0.2">
      <c r="A182" s="1391" t="s">
        <v>22618</v>
      </c>
      <c r="B182" s="1357">
        <f t="shared" si="15"/>
        <v>0</v>
      </c>
      <c r="C182" s="1357">
        <f t="shared" si="15"/>
        <v>1892463</v>
      </c>
      <c r="D182" s="1357">
        <f t="shared" si="15"/>
        <v>0</v>
      </c>
    </row>
    <row r="183" spans="1:9" x14ac:dyDescent="0.2">
      <c r="A183" s="1391" t="s">
        <v>22619</v>
      </c>
      <c r="B183" s="1357">
        <f t="shared" si="15"/>
        <v>0</v>
      </c>
      <c r="C183" s="1357">
        <f t="shared" si="15"/>
        <v>0</v>
      </c>
      <c r="D183" s="1357">
        <f t="shared" si="15"/>
        <v>0</v>
      </c>
    </row>
    <row r="184" spans="1:9" x14ac:dyDescent="0.2">
      <c r="A184" s="1391" t="s">
        <v>22628</v>
      </c>
      <c r="B184" s="1357">
        <f t="shared" si="15"/>
        <v>144413429</v>
      </c>
      <c r="C184" s="1357">
        <f t="shared" si="15"/>
        <v>361070573</v>
      </c>
      <c r="D184" s="1357">
        <f t="shared" si="15"/>
        <v>142878657</v>
      </c>
    </row>
    <row r="185" spans="1:9" x14ac:dyDescent="0.2">
      <c r="A185" s="1391" t="s">
        <v>22621</v>
      </c>
      <c r="B185" s="1357">
        <f t="shared" si="15"/>
        <v>0</v>
      </c>
      <c r="C185" s="1357">
        <f t="shared" si="15"/>
        <v>0</v>
      </c>
      <c r="D185" s="1357">
        <f t="shared" si="15"/>
        <v>0</v>
      </c>
    </row>
    <row r="186" spans="1:9" x14ac:dyDescent="0.2">
      <c r="A186" s="1389" t="s">
        <v>22622</v>
      </c>
      <c r="B186" s="1390">
        <f>B187</f>
        <v>2445716</v>
      </c>
      <c r="C186" s="1390">
        <f>C187</f>
        <v>22780243</v>
      </c>
      <c r="D186" s="1390">
        <f>D187</f>
        <v>22358035</v>
      </c>
    </row>
    <row r="187" spans="1:9" x14ac:dyDescent="0.2">
      <c r="A187" s="1391" t="s">
        <v>22639</v>
      </c>
      <c r="B187" s="1357">
        <f>B610+B958+B1308+B1520+B1798+B2144+B2489</f>
        <v>2445716</v>
      </c>
      <c r="C187" s="1357">
        <f>C610+C958+C1308+C1520+C1798+C2144+C2489</f>
        <v>22780243</v>
      </c>
      <c r="D187" s="1357">
        <f>D610+D958+D1308+D1520+D1798+D2144+D2489</f>
        <v>22358035</v>
      </c>
      <c r="E187" s="1394"/>
    </row>
    <row r="188" spans="1:9" s="1353" customFormat="1" x14ac:dyDescent="0.2">
      <c r="A188" s="1392" t="s">
        <v>22577</v>
      </c>
      <c r="B188" s="1355">
        <f>B173+B180+B186</f>
        <v>2693402931</v>
      </c>
      <c r="C188" s="1355">
        <f>C173+C180+C186</f>
        <v>2795122993</v>
      </c>
      <c r="D188" s="1355">
        <f>D173+D180+D186</f>
        <v>2638268563</v>
      </c>
      <c r="E188" s="1393"/>
      <c r="F188" s="1393"/>
    </row>
    <row r="189" spans="1:9" x14ac:dyDescent="0.2">
      <c r="A189" s="1397"/>
      <c r="B189" s="1397"/>
      <c r="C189" s="1398"/>
      <c r="D189" s="1398"/>
    </row>
    <row r="190" spans="1:9" s="1359" customFormat="1" ht="25.5" x14ac:dyDescent="0.2">
      <c r="A190" s="1362" t="s">
        <v>22640</v>
      </c>
      <c r="B190" s="1361">
        <v>2020</v>
      </c>
      <c r="C190" s="1361" t="s">
        <v>22582</v>
      </c>
      <c r="D190" s="1361" t="s">
        <v>22581</v>
      </c>
      <c r="E190" s="1388"/>
      <c r="F190" s="1399"/>
      <c r="G190" s="1400"/>
      <c r="H190" s="1400"/>
      <c r="I190" s="1400"/>
    </row>
    <row r="191" spans="1:9" x14ac:dyDescent="0.2">
      <c r="A191" s="1389" t="s">
        <v>22609</v>
      </c>
      <c r="B191" s="1390">
        <f>SUM(B192:B197)</f>
        <v>2186887679.3900003</v>
      </c>
      <c r="C191" s="1390">
        <f>SUM(C192:C197)</f>
        <v>2194445411.0137501</v>
      </c>
      <c r="D191" s="1390">
        <f>SUM(D192:D197)</f>
        <v>2473031871</v>
      </c>
    </row>
    <row r="192" spans="1:9" x14ac:dyDescent="0.2">
      <c r="A192" s="1391" t="s">
        <v>22610</v>
      </c>
      <c r="B192" s="1357">
        <f t="shared" ref="B192:D197" si="16">B616+B964+B1314+B1526+B1804+B2150+B2495</f>
        <v>0</v>
      </c>
      <c r="C192" s="1357">
        <f t="shared" si="16"/>
        <v>0</v>
      </c>
      <c r="D192" s="1357">
        <f t="shared" si="16"/>
        <v>0</v>
      </c>
    </row>
    <row r="193" spans="1:6" x14ac:dyDescent="0.2">
      <c r="A193" s="1391" t="s">
        <v>22611</v>
      </c>
      <c r="B193" s="1357">
        <f t="shared" si="16"/>
        <v>1148711725.7599998</v>
      </c>
      <c r="C193" s="1357">
        <f t="shared" si="16"/>
        <v>1105710368.2437501</v>
      </c>
      <c r="D193" s="1357">
        <f t="shared" si="16"/>
        <v>1252682061</v>
      </c>
    </row>
    <row r="194" spans="1:6" x14ac:dyDescent="0.2">
      <c r="A194" s="1391" t="s">
        <v>22612</v>
      </c>
      <c r="B194" s="1357">
        <f t="shared" si="16"/>
        <v>66648839.149999991</v>
      </c>
      <c r="C194" s="1357">
        <f t="shared" si="16"/>
        <v>83673610.409999996</v>
      </c>
      <c r="D194" s="1357">
        <f t="shared" si="16"/>
        <v>89907293</v>
      </c>
    </row>
    <row r="195" spans="1:6" x14ac:dyDescent="0.2">
      <c r="A195" s="1391" t="s">
        <v>22613</v>
      </c>
      <c r="B195" s="1357">
        <f t="shared" si="16"/>
        <v>935615353.93000042</v>
      </c>
      <c r="C195" s="1357">
        <f t="shared" si="16"/>
        <v>973711974.79999995</v>
      </c>
      <c r="D195" s="1357">
        <f t="shared" si="16"/>
        <v>1105136112</v>
      </c>
    </row>
    <row r="196" spans="1:6" x14ac:dyDescent="0.2">
      <c r="A196" s="1391" t="s">
        <v>22614</v>
      </c>
      <c r="B196" s="1357">
        <f t="shared" si="16"/>
        <v>3350631.7800000003</v>
      </c>
      <c r="C196" s="1357">
        <f t="shared" si="16"/>
        <v>2258457.48</v>
      </c>
      <c r="D196" s="1357">
        <f t="shared" si="16"/>
        <v>912197</v>
      </c>
    </row>
    <row r="197" spans="1:6" x14ac:dyDescent="0.2">
      <c r="A197" s="1391" t="s">
        <v>22615</v>
      </c>
      <c r="B197" s="1357">
        <f t="shared" si="16"/>
        <v>32561128.769999996</v>
      </c>
      <c r="C197" s="1357">
        <f t="shared" si="16"/>
        <v>29091000.080000002</v>
      </c>
      <c r="D197" s="1357">
        <f t="shared" si="16"/>
        <v>24394208</v>
      </c>
    </row>
    <row r="198" spans="1:6" x14ac:dyDescent="0.2">
      <c r="A198" s="1389" t="s">
        <v>22616</v>
      </c>
      <c r="B198" s="1390">
        <f>SUM(B200:B203)</f>
        <v>134910690.84000003</v>
      </c>
      <c r="C198" s="1390">
        <f>SUM(C200:C203)</f>
        <v>326717441.38999999</v>
      </c>
      <c r="D198" s="1390">
        <f>SUM(D200:D203)</f>
        <v>142878657</v>
      </c>
    </row>
    <row r="199" spans="1:6" x14ac:dyDescent="0.2">
      <c r="A199" s="1391" t="s">
        <v>22617</v>
      </c>
      <c r="B199" s="1357">
        <f t="shared" ref="B199:D203" si="17">B623+B971+B1321+B1533+B1811+B2157+B2502</f>
        <v>0</v>
      </c>
      <c r="C199" s="1357">
        <f t="shared" si="17"/>
        <v>0</v>
      </c>
      <c r="D199" s="1357">
        <f t="shared" si="17"/>
        <v>0</v>
      </c>
    </row>
    <row r="200" spans="1:6" x14ac:dyDescent="0.2">
      <c r="A200" s="1391" t="s">
        <v>22618</v>
      </c>
      <c r="B200" s="1357">
        <f t="shared" si="17"/>
        <v>0</v>
      </c>
      <c r="C200" s="1357">
        <f t="shared" si="17"/>
        <v>1892462.04</v>
      </c>
      <c r="D200" s="1357">
        <f t="shared" si="17"/>
        <v>0</v>
      </c>
    </row>
    <row r="201" spans="1:6" x14ac:dyDescent="0.2">
      <c r="A201" s="1391" t="s">
        <v>22619</v>
      </c>
      <c r="B201" s="1357">
        <f t="shared" si="17"/>
        <v>0</v>
      </c>
      <c r="C201" s="1357">
        <f t="shared" si="17"/>
        <v>0</v>
      </c>
      <c r="D201" s="1357">
        <f t="shared" si="17"/>
        <v>0</v>
      </c>
    </row>
    <row r="202" spans="1:6" x14ac:dyDescent="0.2">
      <c r="A202" s="1391" t="s">
        <v>22620</v>
      </c>
      <c r="B202" s="1357">
        <f t="shared" si="17"/>
        <v>134910690.84000003</v>
      </c>
      <c r="C202" s="1357">
        <f t="shared" si="17"/>
        <v>324824979.34999996</v>
      </c>
      <c r="D202" s="1357">
        <f t="shared" si="17"/>
        <v>142878657</v>
      </c>
    </row>
    <row r="203" spans="1:6" x14ac:dyDescent="0.2">
      <c r="A203" s="1391" t="s">
        <v>22621</v>
      </c>
      <c r="B203" s="1357">
        <f t="shared" si="17"/>
        <v>0</v>
      </c>
      <c r="C203" s="1357">
        <f t="shared" si="17"/>
        <v>0</v>
      </c>
      <c r="D203" s="1357">
        <f t="shared" si="17"/>
        <v>0</v>
      </c>
    </row>
    <row r="204" spans="1:6" x14ac:dyDescent="0.2">
      <c r="A204" s="1389" t="s">
        <v>22622</v>
      </c>
      <c r="B204" s="1390">
        <f>B205</f>
        <v>1905205.53</v>
      </c>
      <c r="C204" s="1390">
        <f>C205</f>
        <v>25157119</v>
      </c>
      <c r="D204" s="1390">
        <f>D205</f>
        <v>22358035</v>
      </c>
    </row>
    <row r="205" spans="1:6" x14ac:dyDescent="0.2">
      <c r="A205" s="1391" t="s">
        <v>22623</v>
      </c>
      <c r="B205" s="1357">
        <f>B629+B977+B1327+B1539+B1817+B2163+B2508</f>
        <v>1905205.53</v>
      </c>
      <c r="C205" s="1357">
        <f>C629+C977+C1327+C1539+C1817+C2163+C2508</f>
        <v>25157119</v>
      </c>
      <c r="D205" s="1357">
        <f>D629+D977+D1327+D1539+D1817+D2163+D2508</f>
        <v>22358035</v>
      </c>
    </row>
    <row r="206" spans="1:6" s="1353" customFormat="1" x14ac:dyDescent="0.2">
      <c r="A206" s="1392" t="s">
        <v>22577</v>
      </c>
      <c r="B206" s="1355">
        <f>B191+B198+B204</f>
        <v>2323703575.7600007</v>
      </c>
      <c r="C206" s="1355">
        <f>C191+C198+C204</f>
        <v>2546319971.4037499</v>
      </c>
      <c r="D206" s="1355">
        <f>D191+D198+D204</f>
        <v>2638268563</v>
      </c>
      <c r="E206" s="1393"/>
      <c r="F206" s="1393"/>
    </row>
    <row r="207" spans="1:6" s="1353" customFormat="1" ht="24.75" customHeight="1" x14ac:dyDescent="0.2">
      <c r="A207" s="1734" t="s">
        <v>22632</v>
      </c>
      <c r="B207" s="1734"/>
      <c r="C207" s="1734"/>
      <c r="D207" s="1734"/>
      <c r="E207" s="1393"/>
      <c r="F207" s="1393"/>
    </row>
    <row r="208" spans="1:6" s="1353" customFormat="1" ht="24.75" customHeight="1" x14ac:dyDescent="0.2">
      <c r="A208" s="1734" t="s">
        <v>22633</v>
      </c>
      <c r="B208" s="1734"/>
      <c r="C208" s="1734"/>
      <c r="D208" s="1734"/>
      <c r="E208" s="1393"/>
      <c r="F208" s="1393"/>
    </row>
    <row r="209" spans="1:9" s="1353" customFormat="1" ht="91.5" customHeight="1" x14ac:dyDescent="0.2">
      <c r="A209" s="1735" t="s">
        <v>22641</v>
      </c>
      <c r="B209" s="1735"/>
      <c r="C209" s="1735"/>
      <c r="D209" s="1735"/>
      <c r="E209" s="1396"/>
      <c r="F209" s="1400"/>
      <c r="G209" s="1400"/>
    </row>
    <row r="210" spans="1:9" s="1353" customFormat="1" ht="23.25" customHeight="1" x14ac:dyDescent="0.2">
      <c r="A210" s="1734" t="s">
        <v>22635</v>
      </c>
      <c r="B210" s="1734"/>
      <c r="C210" s="1734"/>
      <c r="D210" s="1734"/>
      <c r="E210" s="1396"/>
      <c r="F210" s="1684"/>
      <c r="G210" s="1684"/>
    </row>
    <row r="211" spans="1:9" ht="23.25" customHeight="1" x14ac:dyDescent="0.2">
      <c r="A211" s="1734" t="s">
        <v>22642</v>
      </c>
      <c r="B211" s="1734"/>
      <c r="C211" s="1734"/>
      <c r="D211" s="1734"/>
    </row>
    <row r="212" spans="1:9" x14ac:dyDescent="0.2">
      <c r="A212" s="1351" t="s">
        <v>22576</v>
      </c>
    </row>
    <row r="213" spans="1:9" x14ac:dyDescent="0.2">
      <c r="A213" s="1351" t="s">
        <v>22575</v>
      </c>
    </row>
    <row r="214" spans="1:9" x14ac:dyDescent="0.2">
      <c r="A214" s="1685"/>
      <c r="B214" s="1685"/>
      <c r="C214" s="1685"/>
      <c r="D214" s="1685"/>
    </row>
    <row r="215" spans="1:9" x14ac:dyDescent="0.2">
      <c r="A215" s="1685"/>
      <c r="B215" s="1685"/>
      <c r="C215" s="1685"/>
      <c r="D215" s="1685"/>
    </row>
    <row r="216" spans="1:9" s="251" customFormat="1" ht="12" x14ac:dyDescent="0.2">
      <c r="A216" s="251" t="s">
        <v>22593</v>
      </c>
      <c r="E216" s="310"/>
      <c r="F216" s="310"/>
      <c r="H216" s="310"/>
      <c r="I216" s="310"/>
    </row>
    <row r="217" spans="1:9" s="251" customFormat="1" ht="12" x14ac:dyDescent="0.2">
      <c r="A217" s="251" t="s">
        <v>22592</v>
      </c>
      <c r="E217" s="310"/>
      <c r="F217" s="310"/>
      <c r="H217" s="310"/>
      <c r="I217" s="310"/>
    </row>
    <row r="218" spans="1:9" s="251" customFormat="1" ht="12" x14ac:dyDescent="0.2">
      <c r="E218" s="310"/>
      <c r="F218" s="310"/>
      <c r="H218" s="310"/>
      <c r="I218" s="310"/>
    </row>
    <row r="219" spans="1:9" s="251" customFormat="1" ht="12" x14ac:dyDescent="0.2">
      <c r="A219" s="1718" t="s">
        <v>22606</v>
      </c>
      <c r="B219" s="1718"/>
      <c r="C219" s="1718"/>
      <c r="D219" s="1718"/>
      <c r="E219" s="1387"/>
      <c r="F219" s="1387"/>
      <c r="G219" s="1371"/>
      <c r="H219" s="310"/>
      <c r="I219" s="310"/>
    </row>
    <row r="220" spans="1:9" s="251" customFormat="1" ht="12" x14ac:dyDescent="0.2">
      <c r="A220" s="1718" t="s">
        <v>2089</v>
      </c>
      <c r="B220" s="1718"/>
      <c r="C220" s="1718"/>
      <c r="D220" s="1718"/>
      <c r="E220" s="1387"/>
      <c r="F220" s="1387"/>
      <c r="G220" s="1371"/>
      <c r="H220" s="310"/>
      <c r="I220" s="310"/>
    </row>
    <row r="221" spans="1:9" s="251" customFormat="1" ht="12" x14ac:dyDescent="0.2">
      <c r="A221" s="1718" t="s">
        <v>22607</v>
      </c>
      <c r="B221" s="1718"/>
      <c r="C221" s="1718"/>
      <c r="D221" s="1718"/>
      <c r="E221" s="1387"/>
      <c r="F221" s="1387"/>
      <c r="G221" s="1371"/>
      <c r="H221" s="310"/>
      <c r="I221" s="310"/>
    </row>
    <row r="222" spans="1:9" s="251" customFormat="1" ht="12" x14ac:dyDescent="0.2">
      <c r="A222" s="1718" t="s">
        <v>22589</v>
      </c>
      <c r="B222" s="1718"/>
      <c r="C222" s="1718"/>
      <c r="D222" s="1718"/>
      <c r="E222" s="1387"/>
      <c r="F222" s="1387"/>
      <c r="G222" s="1371"/>
      <c r="H222" s="310"/>
      <c r="I222" s="310"/>
    </row>
    <row r="223" spans="1:9" x14ac:dyDescent="0.2">
      <c r="A223" s="251"/>
      <c r="B223" s="251"/>
    </row>
    <row r="224" spans="1:9" x14ac:dyDescent="0.2">
      <c r="A224" s="1366" t="s">
        <v>22605</v>
      </c>
      <c r="B224" s="1366" t="s">
        <v>22604</v>
      </c>
    </row>
    <row r="225" spans="1:6" s="1402" customFormat="1" x14ac:dyDescent="0.2">
      <c r="A225" s="1382" t="s">
        <v>22587</v>
      </c>
      <c r="B225" s="1719" t="s">
        <v>22586</v>
      </c>
      <c r="C225" s="1719"/>
      <c r="D225" s="1719"/>
      <c r="E225" s="1401"/>
      <c r="F225" s="1401"/>
    </row>
    <row r="226" spans="1:6" s="1359" customFormat="1" ht="25.5" x14ac:dyDescent="0.2">
      <c r="A226" s="1362" t="s">
        <v>22608</v>
      </c>
      <c r="B226" s="1361">
        <v>2020</v>
      </c>
      <c r="C226" s="1361">
        <v>2021</v>
      </c>
      <c r="D226" s="1361">
        <v>2022</v>
      </c>
      <c r="E226" s="1388"/>
      <c r="F226" s="1388"/>
    </row>
    <row r="227" spans="1:6" x14ac:dyDescent="0.2">
      <c r="A227" s="1389" t="s">
        <v>22609</v>
      </c>
      <c r="B227" s="1390">
        <f>SUM(B228:B233)</f>
        <v>0</v>
      </c>
      <c r="C227" s="1390">
        <f>SUM(C228:C233)</f>
        <v>476800000</v>
      </c>
      <c r="D227" s="1390">
        <f>SUM(D228:D233)</f>
        <v>2085277612</v>
      </c>
    </row>
    <row r="228" spans="1:6" x14ac:dyDescent="0.2">
      <c r="A228" s="1391" t="s">
        <v>22610</v>
      </c>
      <c r="B228" s="1357">
        <f t="shared" ref="B228:D233" si="18">B647+B1349+B1836+B2526+B996+B1558+B2181</f>
        <v>0</v>
      </c>
      <c r="C228" s="1357">
        <f t="shared" si="18"/>
        <v>200000000</v>
      </c>
      <c r="D228" s="1357">
        <f t="shared" si="18"/>
        <v>1927677612</v>
      </c>
    </row>
    <row r="229" spans="1:6" x14ac:dyDescent="0.2">
      <c r="A229" s="1391" t="s">
        <v>22611</v>
      </c>
      <c r="B229" s="1357">
        <f t="shared" si="18"/>
        <v>0</v>
      </c>
      <c r="C229" s="1357">
        <f t="shared" si="18"/>
        <v>0</v>
      </c>
      <c r="D229" s="1357">
        <f t="shared" si="18"/>
        <v>0</v>
      </c>
    </row>
    <row r="230" spans="1:6" x14ac:dyDescent="0.2">
      <c r="A230" s="1391" t="s">
        <v>22612</v>
      </c>
      <c r="B230" s="1357">
        <f t="shared" si="18"/>
        <v>0</v>
      </c>
      <c r="C230" s="1357">
        <f t="shared" si="18"/>
        <v>0</v>
      </c>
      <c r="D230" s="1357">
        <f t="shared" si="18"/>
        <v>0</v>
      </c>
    </row>
    <row r="231" spans="1:6" x14ac:dyDescent="0.2">
      <c r="A231" s="1391" t="s">
        <v>22613</v>
      </c>
      <c r="B231" s="1357">
        <f t="shared" si="18"/>
        <v>0</v>
      </c>
      <c r="C231" s="1357">
        <f t="shared" si="18"/>
        <v>276800000</v>
      </c>
      <c r="D231" s="1357">
        <f t="shared" si="18"/>
        <v>157600000</v>
      </c>
    </row>
    <row r="232" spans="1:6" x14ac:dyDescent="0.2">
      <c r="A232" s="1391" t="s">
        <v>22614</v>
      </c>
      <c r="B232" s="1357">
        <f t="shared" si="18"/>
        <v>0</v>
      </c>
      <c r="C232" s="1357">
        <f t="shared" si="18"/>
        <v>0</v>
      </c>
      <c r="D232" s="1357">
        <f t="shared" si="18"/>
        <v>0</v>
      </c>
    </row>
    <row r="233" spans="1:6" x14ac:dyDescent="0.2">
      <c r="A233" s="1391" t="s">
        <v>22615</v>
      </c>
      <c r="B233" s="1357">
        <f t="shared" si="18"/>
        <v>0</v>
      </c>
      <c r="C233" s="1357">
        <f t="shared" si="18"/>
        <v>0</v>
      </c>
      <c r="D233" s="1357">
        <f t="shared" si="18"/>
        <v>0</v>
      </c>
    </row>
    <row r="234" spans="1:6" x14ac:dyDescent="0.2">
      <c r="A234" s="1389" t="s">
        <v>22616</v>
      </c>
      <c r="B234" s="1390">
        <f>SUM(B235:B239)</f>
        <v>1260885604</v>
      </c>
      <c r="C234" s="1390">
        <f>SUM(C235:C239)</f>
        <v>1698015331</v>
      </c>
      <c r="D234" s="1390">
        <f>SUM(D235:D239)</f>
        <v>2311369740</v>
      </c>
    </row>
    <row r="235" spans="1:6" x14ac:dyDescent="0.2">
      <c r="A235" s="1391" t="s">
        <v>22617</v>
      </c>
      <c r="B235" s="1357">
        <f t="shared" ref="B235:D239" si="19">B654+B1356+B1843+B2533+B1003+B1565+B2188</f>
        <v>0</v>
      </c>
      <c r="C235" s="1357">
        <f t="shared" si="19"/>
        <v>382122507</v>
      </c>
      <c r="D235" s="1357">
        <f t="shared" si="19"/>
        <v>0</v>
      </c>
    </row>
    <row r="236" spans="1:6" x14ac:dyDescent="0.2">
      <c r="A236" s="1391" t="s">
        <v>22618</v>
      </c>
      <c r="B236" s="1357">
        <f t="shared" si="19"/>
        <v>1200000000</v>
      </c>
      <c r="C236" s="1357">
        <f t="shared" si="19"/>
        <v>1243000000</v>
      </c>
      <c r="D236" s="1357">
        <f t="shared" si="19"/>
        <v>2200000000</v>
      </c>
    </row>
    <row r="237" spans="1:6" x14ac:dyDescent="0.2">
      <c r="A237" s="1391" t="s">
        <v>22619</v>
      </c>
      <c r="B237" s="1357">
        <f t="shared" si="19"/>
        <v>0</v>
      </c>
      <c r="C237" s="1357">
        <f t="shared" si="19"/>
        <v>0</v>
      </c>
      <c r="D237" s="1357">
        <f t="shared" si="19"/>
        <v>0</v>
      </c>
    </row>
    <row r="238" spans="1:6" x14ac:dyDescent="0.2">
      <c r="A238" s="1391" t="s">
        <v>22620</v>
      </c>
      <c r="B238" s="1357">
        <f t="shared" si="19"/>
        <v>60885604</v>
      </c>
      <c r="C238" s="1357">
        <f t="shared" si="19"/>
        <v>72892824</v>
      </c>
      <c r="D238" s="1357">
        <f t="shared" si="19"/>
        <v>111369740</v>
      </c>
    </row>
    <row r="239" spans="1:6" x14ac:dyDescent="0.2">
      <c r="A239" s="1391" t="s">
        <v>22621</v>
      </c>
      <c r="B239" s="1357">
        <f t="shared" si="19"/>
        <v>0</v>
      </c>
      <c r="C239" s="1357">
        <f t="shared" si="19"/>
        <v>0</v>
      </c>
      <c r="D239" s="1357">
        <f t="shared" si="19"/>
        <v>0</v>
      </c>
    </row>
    <row r="240" spans="1:6" x14ac:dyDescent="0.2">
      <c r="A240" s="1389" t="s">
        <v>22622</v>
      </c>
      <c r="B240" s="1390">
        <f>B241</f>
        <v>10720848652</v>
      </c>
      <c r="C240" s="1390">
        <f>C241</f>
        <v>14334406844</v>
      </c>
      <c r="D240" s="1390">
        <f>D241</f>
        <v>21494845368</v>
      </c>
    </row>
    <row r="241" spans="1:6" x14ac:dyDescent="0.2">
      <c r="A241" s="1391" t="s">
        <v>22623</v>
      </c>
      <c r="B241" s="1357">
        <f>B660+B1362+B1849+B2539+B1009+B1571+B2194</f>
        <v>10720848652</v>
      </c>
      <c r="C241" s="1357">
        <f>C660+C1362+C1849+C2539+C1009+C1571+C2194</f>
        <v>14334406844</v>
      </c>
      <c r="D241" s="1357">
        <f>D660+D1362+D1849+D2539+D1009+D1571+D2194</f>
        <v>21494845368</v>
      </c>
    </row>
    <row r="242" spans="1:6" s="1353" customFormat="1" x14ac:dyDescent="0.2">
      <c r="A242" s="1392" t="s">
        <v>22577</v>
      </c>
      <c r="B242" s="1355">
        <f>B227+B234+B240</f>
        <v>11981734256</v>
      </c>
      <c r="C242" s="1355">
        <f>C227+C234+C240</f>
        <v>16509222175</v>
      </c>
      <c r="D242" s="1355">
        <f>D227+D234+D240</f>
        <v>25891492720</v>
      </c>
      <c r="E242" s="1393"/>
      <c r="F242" s="1386"/>
    </row>
    <row r="243" spans="1:6" s="1402" customFormat="1" x14ac:dyDescent="0.2">
      <c r="A243" s="1382"/>
      <c r="B243" s="1403"/>
      <c r="C243" s="1403"/>
      <c r="D243" s="1403"/>
      <c r="E243" s="1401"/>
      <c r="F243" s="1401"/>
    </row>
    <row r="244" spans="1:6" s="1402" customFormat="1" x14ac:dyDescent="0.2">
      <c r="A244" s="1382"/>
      <c r="B244" s="1682"/>
      <c r="C244" s="1682"/>
      <c r="D244" s="1682"/>
      <c r="E244" s="1401"/>
      <c r="F244" s="1401"/>
    </row>
    <row r="245" spans="1:6" s="1359" customFormat="1" ht="25.5" x14ac:dyDescent="0.2">
      <c r="A245" s="1362" t="s">
        <v>22624</v>
      </c>
      <c r="B245" s="1361">
        <v>2020</v>
      </c>
      <c r="C245" s="1361" t="s">
        <v>22582</v>
      </c>
      <c r="D245" s="1361" t="s">
        <v>22581</v>
      </c>
      <c r="E245" s="1388"/>
      <c r="F245" s="1388"/>
    </row>
    <row r="246" spans="1:6" x14ac:dyDescent="0.2">
      <c r="A246" s="1389" t="s">
        <v>22609</v>
      </c>
      <c r="B246" s="1390">
        <f>SUM(B247:B252)</f>
        <v>668004007</v>
      </c>
      <c r="C246" s="1390">
        <f>SUM(C247:C252)</f>
        <v>8206915854</v>
      </c>
      <c r="D246" s="1390">
        <f>SUM(D247:D252)</f>
        <v>2085277612</v>
      </c>
    </row>
    <row r="247" spans="1:6" x14ac:dyDescent="0.2">
      <c r="A247" s="1391" t="s">
        <v>22610</v>
      </c>
      <c r="B247" s="1357">
        <f t="shared" ref="B247:D252" si="20">B666+B1368+B1855+B2545+B1015+B1577+B2200</f>
        <v>663255507</v>
      </c>
      <c r="C247" s="1357">
        <f t="shared" si="20"/>
        <v>8206915854</v>
      </c>
      <c r="D247" s="1357">
        <f t="shared" si="20"/>
        <v>1927677612</v>
      </c>
    </row>
    <row r="248" spans="1:6" x14ac:dyDescent="0.2">
      <c r="A248" s="1391" t="s">
        <v>22611</v>
      </c>
      <c r="B248" s="1357">
        <f t="shared" si="20"/>
        <v>2738900</v>
      </c>
      <c r="C248" s="1357">
        <f t="shared" si="20"/>
        <v>0</v>
      </c>
      <c r="D248" s="1357">
        <f t="shared" si="20"/>
        <v>0</v>
      </c>
    </row>
    <row r="249" spans="1:6" x14ac:dyDescent="0.2">
      <c r="A249" s="1391" t="s">
        <v>22612</v>
      </c>
      <c r="B249" s="1357">
        <f t="shared" si="20"/>
        <v>0</v>
      </c>
      <c r="C249" s="1357">
        <f t="shared" si="20"/>
        <v>0</v>
      </c>
      <c r="D249" s="1357">
        <f t="shared" si="20"/>
        <v>0</v>
      </c>
    </row>
    <row r="250" spans="1:6" x14ac:dyDescent="0.2">
      <c r="A250" s="1391" t="s">
        <v>22613</v>
      </c>
      <c r="B250" s="1357">
        <f t="shared" si="20"/>
        <v>2009600</v>
      </c>
      <c r="C250" s="1357">
        <f t="shared" si="20"/>
        <v>0</v>
      </c>
      <c r="D250" s="1357">
        <f t="shared" si="20"/>
        <v>157600000</v>
      </c>
    </row>
    <row r="251" spans="1:6" x14ac:dyDescent="0.2">
      <c r="A251" s="1391" t="s">
        <v>22614</v>
      </c>
      <c r="B251" s="1357">
        <f t="shared" si="20"/>
        <v>0</v>
      </c>
      <c r="C251" s="1357">
        <f t="shared" si="20"/>
        <v>0</v>
      </c>
      <c r="D251" s="1357">
        <f t="shared" si="20"/>
        <v>0</v>
      </c>
    </row>
    <row r="252" spans="1:6" x14ac:dyDescent="0.2">
      <c r="A252" s="1391" t="s">
        <v>22615</v>
      </c>
      <c r="B252" s="1357">
        <f t="shared" si="20"/>
        <v>0</v>
      </c>
      <c r="C252" s="1357">
        <f t="shared" si="20"/>
        <v>0</v>
      </c>
      <c r="D252" s="1357">
        <f t="shared" si="20"/>
        <v>0</v>
      </c>
    </row>
    <row r="253" spans="1:6" x14ac:dyDescent="0.2">
      <c r="A253" s="1389" t="s">
        <v>22616</v>
      </c>
      <c r="B253" s="1390">
        <f>SUM(B254:B258)</f>
        <v>80104223</v>
      </c>
      <c r="C253" s="1390">
        <f>SUM(C254:C258)</f>
        <v>336035838</v>
      </c>
      <c r="D253" s="1390">
        <f>SUM(D254:D258)</f>
        <v>2311369740</v>
      </c>
    </row>
    <row r="254" spans="1:6" x14ac:dyDescent="0.2">
      <c r="A254" s="1391" t="s">
        <v>22617</v>
      </c>
      <c r="B254" s="1357">
        <f t="shared" ref="B254:D258" si="21">B673+B1375+B1862+B2552+B1022+B1584+B2207</f>
        <v>54216941</v>
      </c>
      <c r="C254" s="1357">
        <f t="shared" si="21"/>
        <v>0</v>
      </c>
      <c r="D254" s="1357">
        <f t="shared" si="21"/>
        <v>0</v>
      </c>
    </row>
    <row r="255" spans="1:6" x14ac:dyDescent="0.2">
      <c r="A255" s="1391" t="s">
        <v>22618</v>
      </c>
      <c r="B255" s="1357">
        <f t="shared" si="21"/>
        <v>0</v>
      </c>
      <c r="C255" s="1357">
        <f t="shared" si="21"/>
        <v>210000000</v>
      </c>
      <c r="D255" s="1357">
        <f t="shared" si="21"/>
        <v>2200000000</v>
      </c>
    </row>
    <row r="256" spans="1:6" x14ac:dyDescent="0.2">
      <c r="A256" s="1391" t="s">
        <v>22619</v>
      </c>
      <c r="B256" s="1357">
        <f t="shared" si="21"/>
        <v>0</v>
      </c>
      <c r="C256" s="1357">
        <f t="shared" si="21"/>
        <v>0</v>
      </c>
      <c r="D256" s="1357">
        <f t="shared" si="21"/>
        <v>0</v>
      </c>
    </row>
    <row r="257" spans="1:6" x14ac:dyDescent="0.2">
      <c r="A257" s="1391" t="s">
        <v>22620</v>
      </c>
      <c r="B257" s="1357">
        <f t="shared" si="21"/>
        <v>25887282</v>
      </c>
      <c r="C257" s="1357">
        <f t="shared" si="21"/>
        <v>73953468</v>
      </c>
      <c r="D257" s="1357">
        <f t="shared" si="21"/>
        <v>111369740</v>
      </c>
    </row>
    <row r="258" spans="1:6" x14ac:dyDescent="0.2">
      <c r="A258" s="1391" t="s">
        <v>22643</v>
      </c>
      <c r="B258" s="1357">
        <f t="shared" si="21"/>
        <v>0</v>
      </c>
      <c r="C258" s="1357">
        <f t="shared" si="21"/>
        <v>52082370</v>
      </c>
      <c r="D258" s="1357">
        <f t="shared" si="21"/>
        <v>0</v>
      </c>
    </row>
    <row r="259" spans="1:6" x14ac:dyDescent="0.2">
      <c r="A259" s="1389" t="s">
        <v>22622</v>
      </c>
      <c r="B259" s="1390">
        <f>B260</f>
        <v>10720848652</v>
      </c>
      <c r="C259" s="1390">
        <f>C260</f>
        <v>14559124474</v>
      </c>
      <c r="D259" s="1390">
        <f>D260</f>
        <v>21494845368</v>
      </c>
    </row>
    <row r="260" spans="1:6" x14ac:dyDescent="0.2">
      <c r="A260" s="1391" t="s">
        <v>22644</v>
      </c>
      <c r="B260" s="1357">
        <f>B679+B1381+B1868+B2558+B1028+B1590+B2213</f>
        <v>10720848652</v>
      </c>
      <c r="C260" s="1357">
        <f>C679+C1381+C1868+C2558+C1028+C1590+C2213</f>
        <v>14559124474</v>
      </c>
      <c r="D260" s="1357">
        <f>D679+D1381+D1868+D2558+D1028+D1590+D2213</f>
        <v>21494845368</v>
      </c>
    </row>
    <row r="261" spans="1:6" s="1353" customFormat="1" x14ac:dyDescent="0.2">
      <c r="A261" s="1392" t="s">
        <v>22577</v>
      </c>
      <c r="B261" s="1355">
        <f>B246+B253+B259</f>
        <v>11468956882</v>
      </c>
      <c r="C261" s="1355">
        <f>C246+C253+C259</f>
        <v>23102076166</v>
      </c>
      <c r="D261" s="1355">
        <f>D246+D253+D259</f>
        <v>25891492720</v>
      </c>
      <c r="E261" s="1393"/>
      <c r="F261" s="1393"/>
    </row>
    <row r="262" spans="1:6" s="1402" customFormat="1" x14ac:dyDescent="0.2">
      <c r="A262" s="1382"/>
      <c r="B262" s="1404"/>
      <c r="C262" s="1404"/>
      <c r="D262" s="1404"/>
      <c r="E262" s="1401"/>
      <c r="F262" s="1401"/>
    </row>
    <row r="263" spans="1:6" s="1402" customFormat="1" x14ac:dyDescent="0.2">
      <c r="A263" s="1382"/>
      <c r="B263" s="1682"/>
      <c r="C263" s="1682"/>
      <c r="D263" s="1682"/>
      <c r="E263" s="1401"/>
      <c r="F263" s="1401"/>
    </row>
    <row r="264" spans="1:6" s="1359" customFormat="1" ht="25.5" x14ac:dyDescent="0.2">
      <c r="A264" s="1362" t="s">
        <v>22640</v>
      </c>
      <c r="B264" s="1361">
        <v>2020</v>
      </c>
      <c r="C264" s="1361" t="s">
        <v>22582</v>
      </c>
      <c r="D264" s="1361" t="s">
        <v>22581</v>
      </c>
      <c r="E264" s="1388"/>
      <c r="F264" s="1388"/>
    </row>
    <row r="265" spans="1:6" x14ac:dyDescent="0.2">
      <c r="A265" s="1389" t="s">
        <v>22609</v>
      </c>
      <c r="B265" s="1390">
        <f>SUM(B266:B271)</f>
        <v>4707500</v>
      </c>
      <c r="C265" s="1390">
        <f>SUM(C266:C271)</f>
        <v>0</v>
      </c>
      <c r="D265" s="1390">
        <f>SUM(D266:D271)</f>
        <v>157600000</v>
      </c>
    </row>
    <row r="266" spans="1:6" x14ac:dyDescent="0.2">
      <c r="A266" s="1391" t="s">
        <v>22610</v>
      </c>
      <c r="B266" s="1357">
        <f t="shared" ref="B266:D271" si="22">B685+B1387+B1874+B2564+B1034+B1596+B2219</f>
        <v>0</v>
      </c>
      <c r="C266" s="1357">
        <f t="shared" si="22"/>
        <v>0</v>
      </c>
      <c r="D266" s="1357">
        <f t="shared" si="22"/>
        <v>0</v>
      </c>
    </row>
    <row r="267" spans="1:6" x14ac:dyDescent="0.2">
      <c r="A267" s="1391" t="s">
        <v>22611</v>
      </c>
      <c r="B267" s="1357">
        <f t="shared" si="22"/>
        <v>2701400</v>
      </c>
      <c r="C267" s="1357">
        <f t="shared" si="22"/>
        <v>0</v>
      </c>
      <c r="D267" s="1357">
        <f t="shared" si="22"/>
        <v>0</v>
      </c>
    </row>
    <row r="268" spans="1:6" x14ac:dyDescent="0.2">
      <c r="A268" s="1391" t="s">
        <v>22612</v>
      </c>
      <c r="B268" s="1357">
        <f t="shared" si="22"/>
        <v>0</v>
      </c>
      <c r="C268" s="1357">
        <f t="shared" si="22"/>
        <v>0</v>
      </c>
      <c r="D268" s="1357">
        <f t="shared" si="22"/>
        <v>0</v>
      </c>
    </row>
    <row r="269" spans="1:6" x14ac:dyDescent="0.2">
      <c r="A269" s="1391" t="s">
        <v>22613</v>
      </c>
      <c r="B269" s="1357">
        <f t="shared" si="22"/>
        <v>2006100</v>
      </c>
      <c r="C269" s="1357">
        <f t="shared" si="22"/>
        <v>0</v>
      </c>
      <c r="D269" s="1357">
        <f t="shared" si="22"/>
        <v>157600000</v>
      </c>
    </row>
    <row r="270" spans="1:6" x14ac:dyDescent="0.2">
      <c r="A270" s="1391" t="s">
        <v>22614</v>
      </c>
      <c r="B270" s="1357">
        <f t="shared" si="22"/>
        <v>0</v>
      </c>
      <c r="C270" s="1357">
        <f t="shared" si="22"/>
        <v>0</v>
      </c>
      <c r="D270" s="1357">
        <f t="shared" si="22"/>
        <v>0</v>
      </c>
    </row>
    <row r="271" spans="1:6" x14ac:dyDescent="0.2">
      <c r="A271" s="1391" t="s">
        <v>22615</v>
      </c>
      <c r="B271" s="1357">
        <f t="shared" si="22"/>
        <v>0</v>
      </c>
      <c r="C271" s="1357">
        <f t="shared" si="22"/>
        <v>0</v>
      </c>
      <c r="D271" s="1357">
        <f t="shared" si="22"/>
        <v>0</v>
      </c>
    </row>
    <row r="272" spans="1:6" x14ac:dyDescent="0.2">
      <c r="A272" s="1389" t="s">
        <v>22616</v>
      </c>
      <c r="B272" s="1390">
        <f>SUM(B274:B277)</f>
        <v>22518160.859999999</v>
      </c>
      <c r="C272" s="1390">
        <f>SUM(C274:C277)</f>
        <v>100831674</v>
      </c>
      <c r="D272" s="1390">
        <f>SUM(D274:D277)</f>
        <v>111369740</v>
      </c>
    </row>
    <row r="273" spans="1:9" x14ac:dyDescent="0.2">
      <c r="A273" s="1391" t="s">
        <v>22617</v>
      </c>
      <c r="B273" s="1357">
        <f t="shared" ref="B273:D277" si="23">B692+B1394+B1881+B2571+B1041+B1603+B2226</f>
        <v>0</v>
      </c>
      <c r="C273" s="1357">
        <f t="shared" si="23"/>
        <v>0</v>
      </c>
      <c r="D273" s="1357">
        <f t="shared" si="23"/>
        <v>0</v>
      </c>
    </row>
    <row r="274" spans="1:9" x14ac:dyDescent="0.2">
      <c r="A274" s="1391" t="s">
        <v>22618</v>
      </c>
      <c r="B274" s="1357">
        <f t="shared" si="23"/>
        <v>0</v>
      </c>
      <c r="C274" s="1357">
        <f t="shared" si="23"/>
        <v>0</v>
      </c>
      <c r="D274" s="1357">
        <f t="shared" si="23"/>
        <v>0</v>
      </c>
    </row>
    <row r="275" spans="1:9" x14ac:dyDescent="0.2">
      <c r="A275" s="1391" t="s">
        <v>22619</v>
      </c>
      <c r="B275" s="1357">
        <f t="shared" si="23"/>
        <v>0</v>
      </c>
      <c r="C275" s="1357">
        <f t="shared" si="23"/>
        <v>0</v>
      </c>
      <c r="D275" s="1357">
        <f t="shared" si="23"/>
        <v>0</v>
      </c>
    </row>
    <row r="276" spans="1:9" x14ac:dyDescent="0.2">
      <c r="A276" s="1391" t="s">
        <v>22620</v>
      </c>
      <c r="B276" s="1357">
        <f t="shared" si="23"/>
        <v>22518160.859999999</v>
      </c>
      <c r="C276" s="1357">
        <f t="shared" si="23"/>
        <v>48749304</v>
      </c>
      <c r="D276" s="1357">
        <f t="shared" si="23"/>
        <v>111369740</v>
      </c>
    </row>
    <row r="277" spans="1:9" x14ac:dyDescent="0.2">
      <c r="A277" s="1391" t="s">
        <v>22621</v>
      </c>
      <c r="B277" s="1357">
        <f t="shared" si="23"/>
        <v>0</v>
      </c>
      <c r="C277" s="1357">
        <f t="shared" si="23"/>
        <v>52082370</v>
      </c>
      <c r="D277" s="1357">
        <f t="shared" si="23"/>
        <v>0</v>
      </c>
    </row>
    <row r="278" spans="1:9" x14ac:dyDescent="0.2">
      <c r="A278" s="1389" t="s">
        <v>22622</v>
      </c>
      <c r="B278" s="1390">
        <f>B279</f>
        <v>10016555558.160004</v>
      </c>
      <c r="C278" s="1390">
        <f>C279</f>
        <v>14559124473.99</v>
      </c>
      <c r="D278" s="1390">
        <f>D279</f>
        <v>21494845368</v>
      </c>
    </row>
    <row r="279" spans="1:9" x14ac:dyDescent="0.2">
      <c r="A279" s="1391" t="s">
        <v>22623</v>
      </c>
      <c r="B279" s="1357">
        <f>B698+B1400+B1887+B2577+B1047+B1609+B2232</f>
        <v>10016555558.160004</v>
      </c>
      <c r="C279" s="1357">
        <f>C698+C1400+C1887+C2577+C1047+C1609+C2232</f>
        <v>14559124473.99</v>
      </c>
      <c r="D279" s="1357">
        <f>D698+D1400+D1887+D2577+D1047+D1609+D2232</f>
        <v>21494845368</v>
      </c>
    </row>
    <row r="280" spans="1:9" s="1353" customFormat="1" x14ac:dyDescent="0.2">
      <c r="A280" s="1392" t="s">
        <v>22577</v>
      </c>
      <c r="B280" s="1355">
        <f>B265+B272+B278</f>
        <v>10043781219.020004</v>
      </c>
      <c r="C280" s="1355">
        <f>C265+C272+C278</f>
        <v>14659956147.99</v>
      </c>
      <c r="D280" s="1355">
        <f>D265+D272+D278</f>
        <v>21763815108</v>
      </c>
      <c r="E280" s="1393"/>
      <c r="F280" s="1393"/>
    </row>
    <row r="281" spans="1:9" s="1402" customFormat="1" ht="25.5" customHeight="1" x14ac:dyDescent="0.2">
      <c r="A281" s="1736" t="s">
        <v>22645</v>
      </c>
      <c r="B281" s="1736"/>
      <c r="C281" s="1736"/>
      <c r="D281" s="1736"/>
      <c r="E281" s="1401"/>
      <c r="F281" s="1401"/>
    </row>
    <row r="282" spans="1:9" s="1402" customFormat="1" ht="26.25" customHeight="1" x14ac:dyDescent="0.2">
      <c r="A282" s="1737" t="s">
        <v>22646</v>
      </c>
      <c r="B282" s="1737"/>
      <c r="C282" s="1737"/>
      <c r="D282" s="1737"/>
      <c r="E282" s="1401"/>
      <c r="F282" s="1401"/>
    </row>
    <row r="283" spans="1:9" x14ac:dyDescent="0.2">
      <c r="A283" s="1351" t="s">
        <v>22576</v>
      </c>
    </row>
    <row r="284" spans="1:9" x14ac:dyDescent="0.2">
      <c r="A284" s="1351" t="s">
        <v>22575</v>
      </c>
    </row>
    <row r="285" spans="1:9" x14ac:dyDescent="0.2">
      <c r="A285" s="1373"/>
    </row>
    <row r="286" spans="1:9" x14ac:dyDescent="0.2">
      <c r="A286" s="1373"/>
    </row>
    <row r="287" spans="1:9" s="251" customFormat="1" ht="12" x14ac:dyDescent="0.2">
      <c r="A287" s="251" t="s">
        <v>22593</v>
      </c>
      <c r="E287" s="310"/>
      <c r="F287" s="310"/>
      <c r="H287" s="310"/>
      <c r="I287" s="310"/>
    </row>
    <row r="288" spans="1:9" s="251" customFormat="1" ht="12" x14ac:dyDescent="0.2">
      <c r="A288" s="251" t="s">
        <v>22592</v>
      </c>
      <c r="E288" s="310"/>
      <c r="F288" s="310"/>
      <c r="H288" s="310"/>
      <c r="I288" s="310"/>
    </row>
    <row r="289" spans="1:9" s="251" customFormat="1" ht="12" x14ac:dyDescent="0.2">
      <c r="E289" s="310"/>
      <c r="F289" s="310"/>
      <c r="H289" s="310"/>
      <c r="I289" s="310"/>
    </row>
    <row r="290" spans="1:9" s="251" customFormat="1" ht="12" x14ac:dyDescent="0.2">
      <c r="A290" s="1718" t="s">
        <v>22606</v>
      </c>
      <c r="B290" s="1718"/>
      <c r="C290" s="1718"/>
      <c r="D290" s="1718"/>
      <c r="E290" s="1387"/>
      <c r="F290" s="1387"/>
      <c r="G290" s="1371"/>
      <c r="H290" s="310"/>
      <c r="I290" s="310"/>
    </row>
    <row r="291" spans="1:9" s="251" customFormat="1" ht="12" x14ac:dyDescent="0.2">
      <c r="A291" s="1718" t="s">
        <v>2089</v>
      </c>
      <c r="B291" s="1718"/>
      <c r="C291" s="1718"/>
      <c r="D291" s="1718"/>
      <c r="E291" s="1387"/>
      <c r="F291" s="1387"/>
      <c r="G291" s="1371"/>
      <c r="H291" s="310"/>
      <c r="I291" s="310"/>
    </row>
    <row r="292" spans="1:9" s="251" customFormat="1" ht="12" x14ac:dyDescent="0.2">
      <c r="A292" s="1718" t="s">
        <v>22607</v>
      </c>
      <c r="B292" s="1718"/>
      <c r="C292" s="1718"/>
      <c r="D292" s="1718"/>
      <c r="E292" s="1387"/>
      <c r="F292" s="1387"/>
      <c r="G292" s="1371"/>
      <c r="H292" s="310"/>
      <c r="I292" s="310"/>
    </row>
    <row r="293" spans="1:9" s="251" customFormat="1" ht="12" x14ac:dyDescent="0.2">
      <c r="A293" s="1718" t="s">
        <v>22589</v>
      </c>
      <c r="B293" s="1718"/>
      <c r="C293" s="1718"/>
      <c r="D293" s="1718"/>
      <c r="E293" s="1387"/>
      <c r="F293" s="1387"/>
      <c r="G293" s="1371"/>
      <c r="H293" s="310"/>
      <c r="I293" s="310"/>
    </row>
    <row r="294" spans="1:9" x14ac:dyDescent="0.2">
      <c r="A294" s="251"/>
      <c r="B294" s="251"/>
    </row>
    <row r="295" spans="1:9" x14ac:dyDescent="0.2">
      <c r="A295" s="1366" t="s">
        <v>22605</v>
      </c>
      <c r="B295" s="1366" t="s">
        <v>22604</v>
      </c>
    </row>
    <row r="296" spans="1:9" s="1402" customFormat="1" x14ac:dyDescent="0.2">
      <c r="A296" s="1382" t="s">
        <v>22587</v>
      </c>
      <c r="B296" s="1719" t="s">
        <v>22600</v>
      </c>
      <c r="C296" s="1719"/>
      <c r="D296" s="1719"/>
      <c r="E296" s="1401"/>
      <c r="F296" s="1401"/>
    </row>
    <row r="297" spans="1:9" s="1359" customFormat="1" ht="25.5" x14ac:dyDescent="0.2">
      <c r="A297" s="1362" t="s">
        <v>22608</v>
      </c>
      <c r="B297" s="1361">
        <v>2020</v>
      </c>
      <c r="C297" s="1361">
        <v>2021</v>
      </c>
      <c r="D297" s="1361">
        <v>2022</v>
      </c>
      <c r="E297" s="1388"/>
      <c r="F297" s="1388"/>
    </row>
    <row r="298" spans="1:9" x14ac:dyDescent="0.2">
      <c r="A298" s="1389" t="s">
        <v>22609</v>
      </c>
      <c r="B298" s="1390">
        <f>SUM(B299:B304)</f>
        <v>2474652</v>
      </c>
      <c r="C298" s="1390">
        <f>SUM(C299:C304)</f>
        <v>1567124</v>
      </c>
      <c r="D298" s="1390">
        <f>SUM(D299:D304)</f>
        <v>928868</v>
      </c>
    </row>
    <row r="299" spans="1:9" x14ac:dyDescent="0.2">
      <c r="A299" s="1391" t="s">
        <v>22610</v>
      </c>
      <c r="B299" s="1357">
        <f t="shared" ref="B299:D304" si="24">B718+B1065+B1905</f>
        <v>0</v>
      </c>
      <c r="C299" s="1357">
        <f t="shared" si="24"/>
        <v>0</v>
      </c>
      <c r="D299" s="1357">
        <f t="shared" si="24"/>
        <v>0</v>
      </c>
    </row>
    <row r="300" spans="1:9" x14ac:dyDescent="0.2">
      <c r="A300" s="1391" t="s">
        <v>22611</v>
      </c>
      <c r="B300" s="1357">
        <f t="shared" si="24"/>
        <v>0</v>
      </c>
      <c r="C300" s="1357">
        <f t="shared" si="24"/>
        <v>0</v>
      </c>
      <c r="D300" s="1357">
        <f t="shared" si="24"/>
        <v>0</v>
      </c>
    </row>
    <row r="301" spans="1:9" x14ac:dyDescent="0.2">
      <c r="A301" s="1391" t="s">
        <v>22612</v>
      </c>
      <c r="B301" s="1357">
        <f t="shared" si="24"/>
        <v>0</v>
      </c>
      <c r="C301" s="1357">
        <f t="shared" si="24"/>
        <v>0</v>
      </c>
      <c r="D301" s="1357">
        <f t="shared" si="24"/>
        <v>0</v>
      </c>
    </row>
    <row r="302" spans="1:9" x14ac:dyDescent="0.2">
      <c r="A302" s="1391" t="s">
        <v>22613</v>
      </c>
      <c r="B302" s="1357">
        <f t="shared" si="24"/>
        <v>2474652</v>
      </c>
      <c r="C302" s="1357">
        <f t="shared" si="24"/>
        <v>1567124</v>
      </c>
      <c r="D302" s="1357">
        <f t="shared" si="24"/>
        <v>928868</v>
      </c>
    </row>
    <row r="303" spans="1:9" x14ac:dyDescent="0.2">
      <c r="A303" s="1391" t="s">
        <v>22614</v>
      </c>
      <c r="B303" s="1357">
        <f t="shared" si="24"/>
        <v>0</v>
      </c>
      <c r="C303" s="1357">
        <f t="shared" si="24"/>
        <v>0</v>
      </c>
      <c r="D303" s="1357">
        <f t="shared" si="24"/>
        <v>0</v>
      </c>
    </row>
    <row r="304" spans="1:9" x14ac:dyDescent="0.2">
      <c r="A304" s="1391" t="s">
        <v>22615</v>
      </c>
      <c r="B304" s="1357">
        <f t="shared" si="24"/>
        <v>0</v>
      </c>
      <c r="C304" s="1357">
        <f t="shared" si="24"/>
        <v>0</v>
      </c>
      <c r="D304" s="1357">
        <f t="shared" si="24"/>
        <v>0</v>
      </c>
    </row>
    <row r="305" spans="1:6" x14ac:dyDescent="0.2">
      <c r="A305" s="1389" t="s">
        <v>22616</v>
      </c>
      <c r="B305" s="1390">
        <f>SUM(B306:B310)</f>
        <v>90762028</v>
      </c>
      <c r="C305" s="1390">
        <f>SUM(C306:C310)</f>
        <v>96216870</v>
      </c>
      <c r="D305" s="1390">
        <f>SUM(D306:D310)</f>
        <v>48404183</v>
      </c>
    </row>
    <row r="306" spans="1:6" x14ac:dyDescent="0.2">
      <c r="A306" s="1391" t="s">
        <v>22617</v>
      </c>
      <c r="B306" s="1357">
        <f t="shared" ref="B306:D310" si="25">B725+B1072+B1912</f>
        <v>0</v>
      </c>
      <c r="C306" s="1357">
        <f t="shared" si="25"/>
        <v>0</v>
      </c>
      <c r="D306" s="1357">
        <f t="shared" si="25"/>
        <v>0</v>
      </c>
    </row>
    <row r="307" spans="1:6" x14ac:dyDescent="0.2">
      <c r="A307" s="1391" t="s">
        <v>22618</v>
      </c>
      <c r="B307" s="1357">
        <f t="shared" si="25"/>
        <v>0</v>
      </c>
      <c r="C307" s="1357">
        <f t="shared" si="25"/>
        <v>0</v>
      </c>
      <c r="D307" s="1357">
        <f t="shared" si="25"/>
        <v>0</v>
      </c>
    </row>
    <row r="308" spans="1:6" x14ac:dyDescent="0.2">
      <c r="A308" s="1391" t="s">
        <v>22619</v>
      </c>
      <c r="B308" s="1357">
        <f t="shared" si="25"/>
        <v>90572680</v>
      </c>
      <c r="C308" s="1357">
        <f t="shared" si="25"/>
        <v>96216870</v>
      </c>
      <c r="D308" s="1357">
        <f t="shared" si="25"/>
        <v>48404183</v>
      </c>
    </row>
    <row r="309" spans="1:6" x14ac:dyDescent="0.2">
      <c r="A309" s="1391" t="s">
        <v>22620</v>
      </c>
      <c r="B309" s="1357">
        <f t="shared" si="25"/>
        <v>189348</v>
      </c>
      <c r="C309" s="1357">
        <f t="shared" si="25"/>
        <v>0</v>
      </c>
      <c r="D309" s="1357">
        <f t="shared" si="25"/>
        <v>0</v>
      </c>
    </row>
    <row r="310" spans="1:6" x14ac:dyDescent="0.2">
      <c r="A310" s="1391" t="s">
        <v>22621</v>
      </c>
      <c r="B310" s="1357">
        <f t="shared" si="25"/>
        <v>0</v>
      </c>
      <c r="C310" s="1357">
        <f t="shared" si="25"/>
        <v>0</v>
      </c>
      <c r="D310" s="1357">
        <f t="shared" si="25"/>
        <v>0</v>
      </c>
    </row>
    <row r="311" spans="1:6" x14ac:dyDescent="0.2">
      <c r="A311" s="1389" t="s">
        <v>22622</v>
      </c>
      <c r="B311" s="1390">
        <f>B312</f>
        <v>0</v>
      </c>
      <c r="C311" s="1390">
        <f>C312</f>
        <v>0</v>
      </c>
      <c r="D311" s="1390">
        <f>D312</f>
        <v>0</v>
      </c>
    </row>
    <row r="312" spans="1:6" x14ac:dyDescent="0.2">
      <c r="A312" s="1391" t="s">
        <v>22623</v>
      </c>
      <c r="B312" s="1357">
        <f>B731+B1078+B1918</f>
        <v>0</v>
      </c>
      <c r="C312" s="1357">
        <f>C731+C1078+C1918</f>
        <v>0</v>
      </c>
      <c r="D312" s="1357">
        <f>D731+D1078+D1918</f>
        <v>0</v>
      </c>
    </row>
    <row r="313" spans="1:6" s="1353" customFormat="1" x14ac:dyDescent="0.2">
      <c r="A313" s="1392" t="s">
        <v>22577</v>
      </c>
      <c r="B313" s="1355">
        <f>B298+B305+B311</f>
        <v>93236680</v>
      </c>
      <c r="C313" s="1355">
        <f>C298+C305+C311</f>
        <v>97783994</v>
      </c>
      <c r="D313" s="1355">
        <f>D298+D305+D311</f>
        <v>49333051</v>
      </c>
      <c r="E313" s="1393"/>
      <c r="F313" s="1386"/>
    </row>
    <row r="314" spans="1:6" s="1402" customFormat="1" x14ac:dyDescent="0.2">
      <c r="A314" s="1382"/>
      <c r="B314" s="1403"/>
      <c r="C314" s="1403"/>
      <c r="D314" s="1403"/>
      <c r="E314" s="1401"/>
      <c r="F314" s="1401"/>
    </row>
    <row r="315" spans="1:6" s="1402" customFormat="1" x14ac:dyDescent="0.2">
      <c r="A315" s="1382"/>
      <c r="B315" s="1682"/>
      <c r="C315" s="1682"/>
      <c r="D315" s="1682"/>
      <c r="E315" s="1401"/>
      <c r="F315" s="1401"/>
    </row>
    <row r="316" spans="1:6" s="1359" customFormat="1" ht="25.5" x14ac:dyDescent="0.2">
      <c r="A316" s="1362" t="s">
        <v>22624</v>
      </c>
      <c r="B316" s="1361">
        <v>2020</v>
      </c>
      <c r="C316" s="1361" t="s">
        <v>22582</v>
      </c>
      <c r="D316" s="1361" t="s">
        <v>22581</v>
      </c>
      <c r="E316" s="1388"/>
      <c r="F316" s="1388"/>
    </row>
    <row r="317" spans="1:6" x14ac:dyDescent="0.2">
      <c r="A317" s="1389" t="s">
        <v>22609</v>
      </c>
      <c r="B317" s="1390">
        <f>SUM(B318:B323)</f>
        <v>2474652</v>
      </c>
      <c r="C317" s="1390">
        <f>SUM(C318:C323)</f>
        <v>1550649</v>
      </c>
      <c r="D317" s="1390">
        <f>SUM(D318:D323)</f>
        <v>928868</v>
      </c>
    </row>
    <row r="318" spans="1:6" x14ac:dyDescent="0.2">
      <c r="A318" s="1391" t="s">
        <v>22610</v>
      </c>
      <c r="B318" s="1357">
        <f t="shared" ref="B318:D323" si="26">B737+B1084+B1924</f>
        <v>0</v>
      </c>
      <c r="C318" s="1357">
        <f t="shared" si="26"/>
        <v>0</v>
      </c>
      <c r="D318" s="1357">
        <f t="shared" si="26"/>
        <v>0</v>
      </c>
    </row>
    <row r="319" spans="1:6" x14ac:dyDescent="0.2">
      <c r="A319" s="1391" t="s">
        <v>22611</v>
      </c>
      <c r="B319" s="1357">
        <f t="shared" si="26"/>
        <v>0</v>
      </c>
      <c r="C319" s="1357">
        <f t="shared" si="26"/>
        <v>0</v>
      </c>
      <c r="D319" s="1357">
        <f t="shared" si="26"/>
        <v>0</v>
      </c>
    </row>
    <row r="320" spans="1:6" x14ac:dyDescent="0.2">
      <c r="A320" s="1391" t="s">
        <v>22612</v>
      </c>
      <c r="B320" s="1357">
        <f t="shared" si="26"/>
        <v>0</v>
      </c>
      <c r="C320" s="1357">
        <f t="shared" si="26"/>
        <v>0</v>
      </c>
      <c r="D320" s="1357">
        <f t="shared" si="26"/>
        <v>0</v>
      </c>
    </row>
    <row r="321" spans="1:6" x14ac:dyDescent="0.2">
      <c r="A321" s="1391" t="s">
        <v>22613</v>
      </c>
      <c r="B321" s="1357">
        <f t="shared" si="26"/>
        <v>2474652</v>
      </c>
      <c r="C321" s="1357">
        <f t="shared" si="26"/>
        <v>1550649</v>
      </c>
      <c r="D321" s="1357">
        <f t="shared" si="26"/>
        <v>928868</v>
      </c>
    </row>
    <row r="322" spans="1:6" x14ac:dyDescent="0.2">
      <c r="A322" s="1391" t="s">
        <v>22614</v>
      </c>
      <c r="B322" s="1357">
        <f t="shared" si="26"/>
        <v>0</v>
      </c>
      <c r="C322" s="1357">
        <f t="shared" si="26"/>
        <v>0</v>
      </c>
      <c r="D322" s="1357">
        <f t="shared" si="26"/>
        <v>0</v>
      </c>
    </row>
    <row r="323" spans="1:6" x14ac:dyDescent="0.2">
      <c r="A323" s="1391" t="s">
        <v>22615</v>
      </c>
      <c r="B323" s="1357">
        <f t="shared" si="26"/>
        <v>0</v>
      </c>
      <c r="C323" s="1357">
        <f t="shared" si="26"/>
        <v>0</v>
      </c>
      <c r="D323" s="1357">
        <f t="shared" si="26"/>
        <v>0</v>
      </c>
    </row>
    <row r="324" spans="1:6" x14ac:dyDescent="0.2">
      <c r="A324" s="1389" t="s">
        <v>22616</v>
      </c>
      <c r="B324" s="1390">
        <f>SUM(B325:B329)</f>
        <v>90762028</v>
      </c>
      <c r="C324" s="1390">
        <f>SUM(C325:C329)</f>
        <v>96233345</v>
      </c>
      <c r="D324" s="1390">
        <f>SUM(D325:D329)</f>
        <v>48404183</v>
      </c>
    </row>
    <row r="325" spans="1:6" x14ac:dyDescent="0.2">
      <c r="A325" s="1391" t="s">
        <v>22617</v>
      </c>
      <c r="B325" s="1357">
        <f t="shared" ref="B325:D329" si="27">B744+B1091+B1931</f>
        <v>0</v>
      </c>
      <c r="C325" s="1357">
        <f t="shared" si="27"/>
        <v>0</v>
      </c>
      <c r="D325" s="1357">
        <f t="shared" si="27"/>
        <v>0</v>
      </c>
    </row>
    <row r="326" spans="1:6" x14ac:dyDescent="0.2">
      <c r="A326" s="1391" t="s">
        <v>22618</v>
      </c>
      <c r="B326" s="1357">
        <f t="shared" si="27"/>
        <v>0</v>
      </c>
      <c r="C326" s="1357">
        <f t="shared" si="27"/>
        <v>0</v>
      </c>
      <c r="D326" s="1357">
        <f t="shared" si="27"/>
        <v>0</v>
      </c>
    </row>
    <row r="327" spans="1:6" x14ac:dyDescent="0.2">
      <c r="A327" s="1391" t="s">
        <v>22619</v>
      </c>
      <c r="B327" s="1357">
        <f t="shared" si="27"/>
        <v>90572680</v>
      </c>
      <c r="C327" s="1357">
        <f t="shared" si="27"/>
        <v>96216870</v>
      </c>
      <c r="D327" s="1357">
        <f t="shared" si="27"/>
        <v>48404183</v>
      </c>
    </row>
    <row r="328" spans="1:6" x14ac:dyDescent="0.2">
      <c r="A328" s="1391" t="s">
        <v>22620</v>
      </c>
      <c r="B328" s="1357">
        <f t="shared" si="27"/>
        <v>189348</v>
      </c>
      <c r="C328" s="1357">
        <f t="shared" si="27"/>
        <v>16475</v>
      </c>
      <c r="D328" s="1357">
        <f t="shared" si="27"/>
        <v>0</v>
      </c>
    </row>
    <row r="329" spans="1:6" x14ac:dyDescent="0.2">
      <c r="A329" s="1391" t="s">
        <v>22621</v>
      </c>
      <c r="B329" s="1357">
        <f t="shared" si="27"/>
        <v>0</v>
      </c>
      <c r="C329" s="1357">
        <f t="shared" si="27"/>
        <v>0</v>
      </c>
      <c r="D329" s="1357">
        <f t="shared" si="27"/>
        <v>0</v>
      </c>
    </row>
    <row r="330" spans="1:6" x14ac:dyDescent="0.2">
      <c r="A330" s="1389" t="s">
        <v>22622</v>
      </c>
      <c r="B330" s="1390">
        <f>B331</f>
        <v>0</v>
      </c>
      <c r="C330" s="1390">
        <f>C331</f>
        <v>0</v>
      </c>
      <c r="D330" s="1390">
        <f>D331</f>
        <v>0</v>
      </c>
    </row>
    <row r="331" spans="1:6" x14ac:dyDescent="0.2">
      <c r="A331" s="1391" t="s">
        <v>22623</v>
      </c>
      <c r="B331" s="1357">
        <f>B750+B1097+B1937</f>
        <v>0</v>
      </c>
      <c r="C331" s="1357">
        <f>C750+C1097+C1937</f>
        <v>0</v>
      </c>
      <c r="D331" s="1357">
        <f>D750+D1097+D1937</f>
        <v>0</v>
      </c>
    </row>
    <row r="332" spans="1:6" s="1353" customFormat="1" x14ac:dyDescent="0.2">
      <c r="A332" s="1392" t="s">
        <v>22577</v>
      </c>
      <c r="B332" s="1355">
        <f>B317+B324+B330</f>
        <v>93236680</v>
      </c>
      <c r="C332" s="1355">
        <f>C317+C324+C330</f>
        <v>97783994</v>
      </c>
      <c r="D332" s="1355">
        <f>D317+D324+D330</f>
        <v>49333051</v>
      </c>
      <c r="E332" s="1393"/>
      <c r="F332" s="1393"/>
    </row>
    <row r="333" spans="1:6" s="1402" customFormat="1" x14ac:dyDescent="0.2">
      <c r="A333" s="1382"/>
      <c r="B333" s="1403"/>
      <c r="C333" s="1403"/>
      <c r="D333" s="1403"/>
      <c r="E333" s="1401"/>
      <c r="F333" s="1401"/>
    </row>
    <row r="334" spans="1:6" s="1402" customFormat="1" x14ac:dyDescent="0.2">
      <c r="A334" s="1382"/>
      <c r="B334" s="1682"/>
      <c r="C334" s="1682"/>
      <c r="D334" s="1682"/>
      <c r="E334" s="1401"/>
      <c r="F334" s="1401"/>
    </row>
    <row r="335" spans="1:6" s="1359" customFormat="1" ht="25.5" x14ac:dyDescent="0.2">
      <c r="A335" s="1362" t="s">
        <v>22640</v>
      </c>
      <c r="B335" s="1361">
        <v>2020</v>
      </c>
      <c r="C335" s="1361" t="s">
        <v>22582</v>
      </c>
      <c r="D335" s="1361" t="s">
        <v>22581</v>
      </c>
      <c r="E335" s="1388"/>
      <c r="F335" s="1388"/>
    </row>
    <row r="336" spans="1:6" x14ac:dyDescent="0.2">
      <c r="A336" s="1389" t="s">
        <v>22609</v>
      </c>
      <c r="B336" s="1390">
        <f>SUM(B337:B342)</f>
        <v>1485920.92</v>
      </c>
      <c r="C336" s="1390">
        <f>SUM(C337:C342)</f>
        <v>1310813</v>
      </c>
      <c r="D336" s="1390">
        <f>SUM(D337:D342)</f>
        <v>928868</v>
      </c>
    </row>
    <row r="337" spans="1:6" x14ac:dyDescent="0.2">
      <c r="A337" s="1391" t="s">
        <v>22610</v>
      </c>
      <c r="B337" s="1357">
        <f t="shared" ref="B337:D342" si="28">B756+B1103+B1943</f>
        <v>0</v>
      </c>
      <c r="C337" s="1357">
        <f t="shared" si="28"/>
        <v>0</v>
      </c>
      <c r="D337" s="1357">
        <f t="shared" si="28"/>
        <v>0</v>
      </c>
    </row>
    <row r="338" spans="1:6" x14ac:dyDescent="0.2">
      <c r="A338" s="1391" t="s">
        <v>22611</v>
      </c>
      <c r="B338" s="1357">
        <f t="shared" si="28"/>
        <v>0</v>
      </c>
      <c r="C338" s="1357">
        <f t="shared" si="28"/>
        <v>0</v>
      </c>
      <c r="D338" s="1357">
        <f t="shared" si="28"/>
        <v>0</v>
      </c>
    </row>
    <row r="339" spans="1:6" x14ac:dyDescent="0.2">
      <c r="A339" s="1391" t="s">
        <v>22612</v>
      </c>
      <c r="B339" s="1357">
        <f t="shared" si="28"/>
        <v>0</v>
      </c>
      <c r="C339" s="1357">
        <f t="shared" si="28"/>
        <v>0</v>
      </c>
      <c r="D339" s="1357">
        <f t="shared" si="28"/>
        <v>0</v>
      </c>
    </row>
    <row r="340" spans="1:6" x14ac:dyDescent="0.2">
      <c r="A340" s="1391" t="s">
        <v>22613</v>
      </c>
      <c r="B340" s="1357">
        <f t="shared" si="28"/>
        <v>1485920.92</v>
      </c>
      <c r="C340" s="1357">
        <f t="shared" si="28"/>
        <v>1310813</v>
      </c>
      <c r="D340" s="1357">
        <f t="shared" si="28"/>
        <v>928868</v>
      </c>
    </row>
    <row r="341" spans="1:6" x14ac:dyDescent="0.2">
      <c r="A341" s="1391" t="s">
        <v>22614</v>
      </c>
      <c r="B341" s="1357">
        <f t="shared" si="28"/>
        <v>0</v>
      </c>
      <c r="C341" s="1357">
        <f t="shared" si="28"/>
        <v>0</v>
      </c>
      <c r="D341" s="1357">
        <f t="shared" si="28"/>
        <v>0</v>
      </c>
    </row>
    <row r="342" spans="1:6" x14ac:dyDescent="0.2">
      <c r="A342" s="1391" t="s">
        <v>22615</v>
      </c>
      <c r="B342" s="1357">
        <f t="shared" si="28"/>
        <v>0</v>
      </c>
      <c r="C342" s="1357">
        <f t="shared" si="28"/>
        <v>0</v>
      </c>
      <c r="D342" s="1357">
        <f t="shared" si="28"/>
        <v>0</v>
      </c>
    </row>
    <row r="343" spans="1:6" x14ac:dyDescent="0.2">
      <c r="A343" s="1389" t="s">
        <v>22616</v>
      </c>
      <c r="B343" s="1390">
        <f>SUM(B344:B348)</f>
        <v>54794474.18</v>
      </c>
      <c r="C343" s="1390">
        <f>SUM(C344:C348)</f>
        <v>77625677.310000002</v>
      </c>
      <c r="D343" s="1390">
        <f>SUM(D344:D348)</f>
        <v>48404183</v>
      </c>
    </row>
    <row r="344" spans="1:6" x14ac:dyDescent="0.2">
      <c r="A344" s="1391" t="s">
        <v>22617</v>
      </c>
      <c r="B344" s="1357">
        <f t="shared" ref="B344:D348" si="29">B763+B1110+B1950</f>
        <v>0</v>
      </c>
      <c r="C344" s="1357">
        <f t="shared" si="29"/>
        <v>0</v>
      </c>
      <c r="D344" s="1357">
        <f t="shared" si="29"/>
        <v>0</v>
      </c>
    </row>
    <row r="345" spans="1:6" x14ac:dyDescent="0.2">
      <c r="A345" s="1391" t="s">
        <v>22618</v>
      </c>
      <c r="B345" s="1357">
        <f t="shared" si="29"/>
        <v>0</v>
      </c>
      <c r="C345" s="1357">
        <f t="shared" si="29"/>
        <v>0</v>
      </c>
      <c r="D345" s="1357">
        <f t="shared" si="29"/>
        <v>0</v>
      </c>
    </row>
    <row r="346" spans="1:6" x14ac:dyDescent="0.2">
      <c r="A346" s="1391" t="s">
        <v>22619</v>
      </c>
      <c r="B346" s="1357">
        <f t="shared" si="29"/>
        <v>54783728.039999999</v>
      </c>
      <c r="C346" s="1357">
        <f t="shared" si="29"/>
        <v>77609202.390000001</v>
      </c>
      <c r="D346" s="1357">
        <f t="shared" si="29"/>
        <v>48404183</v>
      </c>
    </row>
    <row r="347" spans="1:6" x14ac:dyDescent="0.2">
      <c r="A347" s="1391" t="s">
        <v>22620</v>
      </c>
      <c r="B347" s="1357">
        <f t="shared" si="29"/>
        <v>10746.14</v>
      </c>
      <c r="C347" s="1357">
        <f t="shared" si="29"/>
        <v>16474.919999999998</v>
      </c>
      <c r="D347" s="1357">
        <f t="shared" si="29"/>
        <v>0</v>
      </c>
    </row>
    <row r="348" spans="1:6" x14ac:dyDescent="0.2">
      <c r="A348" s="1391" t="s">
        <v>22621</v>
      </c>
      <c r="B348" s="1357">
        <f t="shared" si="29"/>
        <v>0</v>
      </c>
      <c r="C348" s="1357">
        <f t="shared" si="29"/>
        <v>0</v>
      </c>
      <c r="D348" s="1357">
        <f t="shared" si="29"/>
        <v>0</v>
      </c>
    </row>
    <row r="349" spans="1:6" x14ac:dyDescent="0.2">
      <c r="A349" s="1389" t="s">
        <v>22622</v>
      </c>
      <c r="B349" s="1390">
        <f>B350</f>
        <v>0</v>
      </c>
      <c r="C349" s="1390">
        <f>C350</f>
        <v>0</v>
      </c>
      <c r="D349" s="1390">
        <f>D350</f>
        <v>0</v>
      </c>
    </row>
    <row r="350" spans="1:6" x14ac:dyDescent="0.2">
      <c r="A350" s="1391" t="s">
        <v>22623</v>
      </c>
      <c r="B350" s="1357">
        <f>B769+B1116+B1956</f>
        <v>0</v>
      </c>
      <c r="C350" s="1357">
        <f>C769+C1116+C1956</f>
        <v>0</v>
      </c>
      <c r="D350" s="1357">
        <f>D769+D1116+D1956</f>
        <v>0</v>
      </c>
    </row>
    <row r="351" spans="1:6" s="1353" customFormat="1" x14ac:dyDescent="0.2">
      <c r="A351" s="1392" t="s">
        <v>22577</v>
      </c>
      <c r="B351" s="1355">
        <f>B336+B343+B349</f>
        <v>56280395.100000001</v>
      </c>
      <c r="C351" s="1355">
        <f>C336+C343+C349</f>
        <v>78936490.310000002</v>
      </c>
      <c r="D351" s="1355">
        <f>D336+D343+D349</f>
        <v>49333051</v>
      </c>
      <c r="E351" s="1393"/>
      <c r="F351" s="1393"/>
    </row>
    <row r="352" spans="1:6" x14ac:dyDescent="0.2">
      <c r="A352" s="1352" t="s">
        <v>22576</v>
      </c>
    </row>
    <row r="353" spans="1:9" x14ac:dyDescent="0.2">
      <c r="A353" s="1351" t="s">
        <v>22575</v>
      </c>
    </row>
    <row r="354" spans="1:9" x14ac:dyDescent="0.2">
      <c r="A354" s="1373"/>
    </row>
    <row r="355" spans="1:9" x14ac:dyDescent="0.2">
      <c r="A355" s="1373"/>
    </row>
    <row r="356" spans="1:9" s="251" customFormat="1" ht="12" x14ac:dyDescent="0.2">
      <c r="A356" s="251" t="s">
        <v>22593</v>
      </c>
      <c r="E356" s="310"/>
      <c r="F356" s="310"/>
      <c r="H356" s="310"/>
      <c r="I356" s="310"/>
    </row>
    <row r="357" spans="1:9" s="251" customFormat="1" ht="12" x14ac:dyDescent="0.2">
      <c r="A357" s="251" t="s">
        <v>22592</v>
      </c>
      <c r="E357" s="310"/>
      <c r="F357" s="310"/>
      <c r="H357" s="310"/>
      <c r="I357" s="310"/>
    </row>
    <row r="358" spans="1:9" s="251" customFormat="1" ht="12" x14ac:dyDescent="0.2">
      <c r="E358" s="310"/>
      <c r="F358" s="310"/>
      <c r="H358" s="310"/>
      <c r="I358" s="310"/>
    </row>
    <row r="359" spans="1:9" s="251" customFormat="1" ht="12" x14ac:dyDescent="0.2">
      <c r="A359" s="1718" t="s">
        <v>22606</v>
      </c>
      <c r="B359" s="1718"/>
      <c r="C359" s="1718"/>
      <c r="D359" s="1718"/>
      <c r="E359" s="1387"/>
      <c r="F359" s="1387"/>
      <c r="G359" s="1371"/>
      <c r="H359" s="310"/>
      <c r="I359" s="310"/>
    </row>
    <row r="360" spans="1:9" s="251" customFormat="1" ht="12" x14ac:dyDescent="0.2">
      <c r="A360" s="1718" t="s">
        <v>2089</v>
      </c>
      <c r="B360" s="1718"/>
      <c r="C360" s="1718"/>
      <c r="D360" s="1718"/>
      <c r="E360" s="1387"/>
      <c r="F360" s="1387"/>
      <c r="G360" s="1371"/>
      <c r="H360" s="310"/>
      <c r="I360" s="310"/>
    </row>
    <row r="361" spans="1:9" s="251" customFormat="1" ht="12" x14ac:dyDescent="0.2">
      <c r="A361" s="1718" t="s">
        <v>22607</v>
      </c>
      <c r="B361" s="1718"/>
      <c r="C361" s="1718"/>
      <c r="D361" s="1718"/>
      <c r="E361" s="1387"/>
      <c r="F361" s="1387"/>
      <c r="G361" s="1371"/>
      <c r="H361" s="310"/>
      <c r="I361" s="310"/>
    </row>
    <row r="362" spans="1:9" s="251" customFormat="1" ht="12" x14ac:dyDescent="0.2">
      <c r="A362" s="1718" t="s">
        <v>22589</v>
      </c>
      <c r="B362" s="1718"/>
      <c r="C362" s="1718"/>
      <c r="D362" s="1718"/>
      <c r="E362" s="1387"/>
      <c r="F362" s="1387"/>
      <c r="G362" s="1371"/>
      <c r="H362" s="310"/>
      <c r="I362" s="310"/>
    </row>
    <row r="363" spans="1:9" x14ac:dyDescent="0.2">
      <c r="A363" s="251"/>
      <c r="B363" s="251"/>
    </row>
    <row r="364" spans="1:9" x14ac:dyDescent="0.2">
      <c r="A364" s="1366" t="s">
        <v>22605</v>
      </c>
      <c r="B364" s="1366" t="s">
        <v>22604</v>
      </c>
    </row>
    <row r="365" spans="1:9" s="1402" customFormat="1" x14ac:dyDescent="0.2">
      <c r="A365" s="1382" t="s">
        <v>22587</v>
      </c>
      <c r="B365" s="1719" t="s">
        <v>22597</v>
      </c>
      <c r="C365" s="1719"/>
      <c r="D365" s="1719"/>
      <c r="E365" s="1401"/>
      <c r="F365" s="1401"/>
    </row>
    <row r="366" spans="1:9" s="1359" customFormat="1" ht="25.5" x14ac:dyDescent="0.2">
      <c r="A366" s="1362" t="s">
        <v>22608</v>
      </c>
      <c r="B366" s="1361">
        <v>2020</v>
      </c>
      <c r="C366" s="1361">
        <v>2021</v>
      </c>
      <c r="D366" s="1361">
        <v>2022</v>
      </c>
      <c r="E366" s="1388"/>
      <c r="F366" s="1388"/>
    </row>
    <row r="367" spans="1:9" x14ac:dyDescent="0.2">
      <c r="A367" s="1389" t="s">
        <v>22609</v>
      </c>
      <c r="B367" s="1390">
        <f>SUM(B368:B373)</f>
        <v>4852013924</v>
      </c>
      <c r="C367" s="1390">
        <f>SUM(C368:C373)</f>
        <v>6474341354</v>
      </c>
      <c r="D367" s="1390">
        <f>SUM(D368:D373)</f>
        <v>4930805255</v>
      </c>
    </row>
    <row r="368" spans="1:9" x14ac:dyDescent="0.2">
      <c r="A368" s="1391" t="s">
        <v>22610</v>
      </c>
      <c r="B368" s="1357">
        <f t="shared" ref="B368:D373" si="30">B2250</f>
        <v>0</v>
      </c>
      <c r="C368" s="1357">
        <f t="shared" si="30"/>
        <v>0</v>
      </c>
      <c r="D368" s="1357">
        <f t="shared" si="30"/>
        <v>0</v>
      </c>
    </row>
    <row r="369" spans="1:6" x14ac:dyDescent="0.2">
      <c r="A369" s="1391" t="s">
        <v>22611</v>
      </c>
      <c r="B369" s="1357">
        <f t="shared" si="30"/>
        <v>0</v>
      </c>
      <c r="C369" s="1357">
        <f t="shared" si="30"/>
        <v>0</v>
      </c>
      <c r="D369" s="1357">
        <f t="shared" si="30"/>
        <v>0</v>
      </c>
    </row>
    <row r="370" spans="1:6" x14ac:dyDescent="0.2">
      <c r="A370" s="1391" t="s">
        <v>22612</v>
      </c>
      <c r="B370" s="1357">
        <f t="shared" si="30"/>
        <v>4804779281</v>
      </c>
      <c r="C370" s="1357">
        <f t="shared" si="30"/>
        <v>6454654106</v>
      </c>
      <c r="D370" s="1357">
        <f t="shared" si="30"/>
        <v>4877313308</v>
      </c>
    </row>
    <row r="371" spans="1:6" x14ac:dyDescent="0.2">
      <c r="A371" s="1391" t="s">
        <v>22613</v>
      </c>
      <c r="B371" s="1357">
        <f t="shared" si="30"/>
        <v>7645459</v>
      </c>
      <c r="C371" s="1357">
        <f t="shared" si="30"/>
        <v>0</v>
      </c>
      <c r="D371" s="1357">
        <f t="shared" si="30"/>
        <v>38558871</v>
      </c>
    </row>
    <row r="372" spans="1:6" x14ac:dyDescent="0.2">
      <c r="A372" s="1391" t="s">
        <v>22614</v>
      </c>
      <c r="B372" s="1357">
        <f t="shared" si="30"/>
        <v>0</v>
      </c>
      <c r="C372" s="1357">
        <f t="shared" si="30"/>
        <v>0</v>
      </c>
      <c r="D372" s="1357">
        <f t="shared" si="30"/>
        <v>0</v>
      </c>
    </row>
    <row r="373" spans="1:6" x14ac:dyDescent="0.2">
      <c r="A373" s="1391" t="s">
        <v>22615</v>
      </c>
      <c r="B373" s="1357">
        <f t="shared" si="30"/>
        <v>39589184</v>
      </c>
      <c r="C373" s="1357">
        <f t="shared" si="30"/>
        <v>19687248</v>
      </c>
      <c r="D373" s="1357">
        <f t="shared" si="30"/>
        <v>14933076</v>
      </c>
    </row>
    <row r="374" spans="1:6" x14ac:dyDescent="0.2">
      <c r="A374" s="1389" t="s">
        <v>22616</v>
      </c>
      <c r="B374" s="1390">
        <f>SUM(B377:B379)</f>
        <v>0</v>
      </c>
      <c r="C374" s="1390">
        <f>SUM(C377:C379)</f>
        <v>0</v>
      </c>
      <c r="D374" s="1390">
        <f>SUM(D377:D379)</f>
        <v>0</v>
      </c>
    </row>
    <row r="375" spans="1:6" x14ac:dyDescent="0.2">
      <c r="A375" s="1391" t="s">
        <v>22617</v>
      </c>
      <c r="B375" s="1357">
        <f t="shared" ref="B375:D379" si="31">B2257</f>
        <v>0</v>
      </c>
      <c r="C375" s="1357">
        <f t="shared" si="31"/>
        <v>0</v>
      </c>
      <c r="D375" s="1357">
        <f t="shared" si="31"/>
        <v>0</v>
      </c>
    </row>
    <row r="376" spans="1:6" x14ac:dyDescent="0.2">
      <c r="A376" s="1391" t="s">
        <v>22618</v>
      </c>
      <c r="B376" s="1357">
        <f t="shared" si="31"/>
        <v>0</v>
      </c>
      <c r="C376" s="1357">
        <f t="shared" si="31"/>
        <v>0</v>
      </c>
      <c r="D376" s="1357">
        <f t="shared" si="31"/>
        <v>0</v>
      </c>
    </row>
    <row r="377" spans="1:6" x14ac:dyDescent="0.2">
      <c r="A377" s="1391" t="s">
        <v>22619</v>
      </c>
      <c r="B377" s="1357">
        <f t="shared" si="31"/>
        <v>0</v>
      </c>
      <c r="C377" s="1357">
        <f t="shared" si="31"/>
        <v>0</v>
      </c>
      <c r="D377" s="1357">
        <f t="shared" si="31"/>
        <v>0</v>
      </c>
    </row>
    <row r="378" spans="1:6" x14ac:dyDescent="0.2">
      <c r="A378" s="1391" t="s">
        <v>22620</v>
      </c>
      <c r="B378" s="1357">
        <f t="shared" si="31"/>
        <v>0</v>
      </c>
      <c r="C378" s="1357">
        <f t="shared" si="31"/>
        <v>0</v>
      </c>
      <c r="D378" s="1357">
        <f t="shared" si="31"/>
        <v>0</v>
      </c>
    </row>
    <row r="379" spans="1:6" x14ac:dyDescent="0.2">
      <c r="A379" s="1391" t="s">
        <v>22621</v>
      </c>
      <c r="B379" s="1357">
        <f t="shared" si="31"/>
        <v>0</v>
      </c>
      <c r="C379" s="1357">
        <f t="shared" si="31"/>
        <v>0</v>
      </c>
      <c r="D379" s="1357">
        <f t="shared" si="31"/>
        <v>0</v>
      </c>
    </row>
    <row r="380" spans="1:6" x14ac:dyDescent="0.2">
      <c r="A380" s="1389" t="s">
        <v>22622</v>
      </c>
      <c r="B380" s="1390">
        <f>B381</f>
        <v>0</v>
      </c>
      <c r="C380" s="1390">
        <f>C381</f>
        <v>668555863</v>
      </c>
      <c r="D380" s="1390">
        <f>D381</f>
        <v>0</v>
      </c>
    </row>
    <row r="381" spans="1:6" x14ac:dyDescent="0.2">
      <c r="A381" s="1391" t="s">
        <v>22623</v>
      </c>
      <c r="B381" s="1357">
        <f>B2263</f>
        <v>0</v>
      </c>
      <c r="C381" s="1357">
        <f>C2263</f>
        <v>668555863</v>
      </c>
      <c r="D381" s="1357">
        <f>D2263</f>
        <v>0</v>
      </c>
    </row>
    <row r="382" spans="1:6" s="1353" customFormat="1" x14ac:dyDescent="0.2">
      <c r="A382" s="1392" t="s">
        <v>22577</v>
      </c>
      <c r="B382" s="1355">
        <f>B367+B374+B380</f>
        <v>4852013924</v>
      </c>
      <c r="C382" s="1355">
        <f>C367+C374+C380</f>
        <v>7142897217</v>
      </c>
      <c r="D382" s="1355">
        <f>D367+D374+D380</f>
        <v>4930805255</v>
      </c>
      <c r="E382" s="1393"/>
      <c r="F382" s="1393"/>
    </row>
    <row r="383" spans="1:6" s="1402" customFormat="1" x14ac:dyDescent="0.2">
      <c r="A383" s="1382"/>
      <c r="B383" s="1403"/>
      <c r="C383" s="1403"/>
      <c r="D383" s="1403"/>
      <c r="E383" s="1401"/>
      <c r="F383" s="1401"/>
    </row>
    <row r="384" spans="1:6" s="1402" customFormat="1" x14ac:dyDescent="0.2">
      <c r="A384" s="1382"/>
      <c r="B384" s="1682"/>
      <c r="C384" s="1682"/>
      <c r="D384" s="1682"/>
      <c r="E384" s="1401"/>
      <c r="F384" s="1401"/>
    </row>
    <row r="385" spans="1:6" s="1359" customFormat="1" ht="25.5" x14ac:dyDescent="0.2">
      <c r="A385" s="1362" t="s">
        <v>22624</v>
      </c>
      <c r="B385" s="1361">
        <v>2020</v>
      </c>
      <c r="C385" s="1361" t="s">
        <v>22582</v>
      </c>
      <c r="D385" s="1361" t="s">
        <v>22581</v>
      </c>
      <c r="E385" s="1388"/>
      <c r="F385" s="1388"/>
    </row>
    <row r="386" spans="1:6" x14ac:dyDescent="0.2">
      <c r="A386" s="1389" t="s">
        <v>22609</v>
      </c>
      <c r="B386" s="1390">
        <f>SUM(B387:B392)</f>
        <v>4869028342</v>
      </c>
      <c r="C386" s="1390">
        <f>SUM(C387:C392)</f>
        <v>6511654276</v>
      </c>
      <c r="D386" s="1390">
        <f>SUM(D387:D392)</f>
        <v>4930805255</v>
      </c>
    </row>
    <row r="387" spans="1:6" x14ac:dyDescent="0.2">
      <c r="A387" s="1391" t="s">
        <v>22610</v>
      </c>
      <c r="B387" s="1357">
        <f t="shared" ref="B387:D392" si="32">B2269</f>
        <v>0</v>
      </c>
      <c r="C387" s="1357">
        <f t="shared" si="32"/>
        <v>0</v>
      </c>
      <c r="D387" s="1357">
        <f t="shared" si="32"/>
        <v>0</v>
      </c>
    </row>
    <row r="388" spans="1:6" x14ac:dyDescent="0.2">
      <c r="A388" s="1391" t="s">
        <v>22611</v>
      </c>
      <c r="B388" s="1357">
        <f t="shared" si="32"/>
        <v>0</v>
      </c>
      <c r="C388" s="1357">
        <f t="shared" si="32"/>
        <v>0</v>
      </c>
      <c r="D388" s="1357">
        <f t="shared" si="32"/>
        <v>0</v>
      </c>
    </row>
    <row r="389" spans="1:6" x14ac:dyDescent="0.2">
      <c r="A389" s="1391" t="s">
        <v>22612</v>
      </c>
      <c r="B389" s="1357">
        <f t="shared" si="32"/>
        <v>4804782097</v>
      </c>
      <c r="C389" s="1357">
        <f t="shared" si="32"/>
        <v>6454654106</v>
      </c>
      <c r="D389" s="1357">
        <f t="shared" si="32"/>
        <v>4877313308</v>
      </c>
    </row>
    <row r="390" spans="1:6" x14ac:dyDescent="0.2">
      <c r="A390" s="1391" t="s">
        <v>22613</v>
      </c>
      <c r="B390" s="1357">
        <f t="shared" si="32"/>
        <v>24637459</v>
      </c>
      <c r="C390" s="1357">
        <f t="shared" si="32"/>
        <v>37312922</v>
      </c>
      <c r="D390" s="1357">
        <f t="shared" si="32"/>
        <v>38558871</v>
      </c>
      <c r="E390" s="1394"/>
    </row>
    <row r="391" spans="1:6" x14ac:dyDescent="0.2">
      <c r="A391" s="1391" t="s">
        <v>22614</v>
      </c>
      <c r="B391" s="1357">
        <f t="shared" si="32"/>
        <v>0</v>
      </c>
      <c r="C391" s="1357">
        <f t="shared" si="32"/>
        <v>0</v>
      </c>
      <c r="D391" s="1357">
        <f t="shared" si="32"/>
        <v>0</v>
      </c>
    </row>
    <row r="392" spans="1:6" x14ac:dyDescent="0.2">
      <c r="A392" s="1391" t="s">
        <v>22615</v>
      </c>
      <c r="B392" s="1357">
        <f t="shared" si="32"/>
        <v>39608786</v>
      </c>
      <c r="C392" s="1357">
        <f t="shared" si="32"/>
        <v>19687248</v>
      </c>
      <c r="D392" s="1357">
        <f t="shared" si="32"/>
        <v>14933076</v>
      </c>
    </row>
    <row r="393" spans="1:6" x14ac:dyDescent="0.2">
      <c r="A393" s="1389" t="s">
        <v>22616</v>
      </c>
      <c r="B393" s="1390">
        <f>SUM(B396:B398)</f>
        <v>0</v>
      </c>
      <c r="C393" s="1390">
        <f>SUM(C396:C398)</f>
        <v>0</v>
      </c>
      <c r="D393" s="1390">
        <f>SUM(D396:D398)</f>
        <v>0</v>
      </c>
    </row>
    <row r="394" spans="1:6" x14ac:dyDescent="0.2">
      <c r="A394" s="1391" t="s">
        <v>22617</v>
      </c>
      <c r="B394" s="1357">
        <f t="shared" ref="B394:D398" si="33">B2276</f>
        <v>0</v>
      </c>
      <c r="C394" s="1357">
        <f t="shared" si="33"/>
        <v>0</v>
      </c>
      <c r="D394" s="1357">
        <f t="shared" si="33"/>
        <v>0</v>
      </c>
    </row>
    <row r="395" spans="1:6" x14ac:dyDescent="0.2">
      <c r="A395" s="1391" t="s">
        <v>22618</v>
      </c>
      <c r="B395" s="1357">
        <f t="shared" si="33"/>
        <v>0</v>
      </c>
      <c r="C395" s="1357">
        <f t="shared" si="33"/>
        <v>0</v>
      </c>
      <c r="D395" s="1357">
        <f t="shared" si="33"/>
        <v>0</v>
      </c>
    </row>
    <row r="396" spans="1:6" x14ac:dyDescent="0.2">
      <c r="A396" s="1391" t="s">
        <v>22619</v>
      </c>
      <c r="B396" s="1357">
        <f t="shared" si="33"/>
        <v>0</v>
      </c>
      <c r="C396" s="1357">
        <f t="shared" si="33"/>
        <v>0</v>
      </c>
      <c r="D396" s="1357">
        <f t="shared" si="33"/>
        <v>0</v>
      </c>
    </row>
    <row r="397" spans="1:6" x14ac:dyDescent="0.2">
      <c r="A397" s="1391" t="s">
        <v>22620</v>
      </c>
      <c r="B397" s="1357">
        <f t="shared" si="33"/>
        <v>0</v>
      </c>
      <c r="C397" s="1357">
        <f t="shared" si="33"/>
        <v>0</v>
      </c>
      <c r="D397" s="1357">
        <f t="shared" si="33"/>
        <v>0</v>
      </c>
    </row>
    <row r="398" spans="1:6" x14ac:dyDescent="0.2">
      <c r="A398" s="1391" t="s">
        <v>22621</v>
      </c>
      <c r="B398" s="1357">
        <f t="shared" si="33"/>
        <v>0</v>
      </c>
      <c r="C398" s="1357">
        <f t="shared" si="33"/>
        <v>0</v>
      </c>
      <c r="D398" s="1357">
        <f t="shared" si="33"/>
        <v>0</v>
      </c>
    </row>
    <row r="399" spans="1:6" x14ac:dyDescent="0.2">
      <c r="A399" s="1389" t="s">
        <v>22622</v>
      </c>
      <c r="B399" s="1390">
        <f>B400</f>
        <v>0</v>
      </c>
      <c r="C399" s="1390">
        <f>C400</f>
        <v>668555863</v>
      </c>
      <c r="D399" s="1390">
        <f>D400</f>
        <v>0</v>
      </c>
    </row>
    <row r="400" spans="1:6" x14ac:dyDescent="0.2">
      <c r="A400" s="1391" t="s">
        <v>22623</v>
      </c>
      <c r="B400" s="1357">
        <f>B2282</f>
        <v>0</v>
      </c>
      <c r="C400" s="1357">
        <f>C2282</f>
        <v>668555863</v>
      </c>
      <c r="D400" s="1357">
        <f>D2282</f>
        <v>0</v>
      </c>
    </row>
    <row r="401" spans="1:6" s="1353" customFormat="1" x14ac:dyDescent="0.2">
      <c r="A401" s="1392" t="s">
        <v>22577</v>
      </c>
      <c r="B401" s="1355">
        <f>B386+B393+B399</f>
        <v>4869028342</v>
      </c>
      <c r="C401" s="1355">
        <f>C386+C393+C399</f>
        <v>7180210139</v>
      </c>
      <c r="D401" s="1355">
        <f>D386+D393+D399</f>
        <v>4930805255</v>
      </c>
      <c r="E401" s="1393"/>
      <c r="F401" s="1393"/>
    </row>
    <row r="402" spans="1:6" s="1402" customFormat="1" x14ac:dyDescent="0.2">
      <c r="A402" s="1382"/>
      <c r="B402" s="1404"/>
      <c r="C402" s="1404"/>
      <c r="D402" s="1404"/>
      <c r="E402" s="1401"/>
      <c r="F402" s="1401"/>
    </row>
    <row r="403" spans="1:6" s="1402" customFormat="1" x14ac:dyDescent="0.2">
      <c r="A403" s="1382"/>
      <c r="B403" s="1682"/>
      <c r="C403" s="1682"/>
      <c r="D403" s="1682"/>
      <c r="E403" s="1401"/>
      <c r="F403" s="1401"/>
    </row>
    <row r="404" spans="1:6" s="1359" customFormat="1" ht="25.5" x14ac:dyDescent="0.2">
      <c r="A404" s="1362" t="s">
        <v>22640</v>
      </c>
      <c r="B404" s="1361">
        <v>2020</v>
      </c>
      <c r="C404" s="1361" t="s">
        <v>22582</v>
      </c>
      <c r="D404" s="1361" t="s">
        <v>22581</v>
      </c>
      <c r="E404" s="1388"/>
      <c r="F404" s="1388"/>
    </row>
    <row r="405" spans="1:6" x14ac:dyDescent="0.2">
      <c r="A405" s="1389" t="s">
        <v>22609</v>
      </c>
      <c r="B405" s="1390">
        <f>SUM(B406:B411)</f>
        <v>4663018961.9000006</v>
      </c>
      <c r="C405" s="1390">
        <f>SUM(C406:C411)</f>
        <v>6053299243.9999981</v>
      </c>
      <c r="D405" s="1390">
        <f>SUM(D406:D411)</f>
        <v>4930805255</v>
      </c>
    </row>
    <row r="406" spans="1:6" x14ac:dyDescent="0.2">
      <c r="A406" s="1391" t="s">
        <v>22610</v>
      </c>
      <c r="B406" s="1357">
        <f t="shared" ref="B406:D411" si="34">B2288</f>
        <v>0</v>
      </c>
      <c r="C406" s="1357">
        <f t="shared" si="34"/>
        <v>0</v>
      </c>
      <c r="D406" s="1357">
        <f t="shared" si="34"/>
        <v>0</v>
      </c>
    </row>
    <row r="407" spans="1:6" x14ac:dyDescent="0.2">
      <c r="A407" s="1391" t="s">
        <v>22611</v>
      </c>
      <c r="B407" s="1357">
        <f t="shared" si="34"/>
        <v>0</v>
      </c>
      <c r="C407" s="1357">
        <f t="shared" si="34"/>
        <v>0</v>
      </c>
      <c r="D407" s="1357">
        <f t="shared" si="34"/>
        <v>0</v>
      </c>
    </row>
    <row r="408" spans="1:6" x14ac:dyDescent="0.2">
      <c r="A408" s="1391" t="s">
        <v>22612</v>
      </c>
      <c r="B408" s="1357">
        <f t="shared" si="34"/>
        <v>4625527236.670001</v>
      </c>
      <c r="C408" s="1357">
        <f t="shared" si="34"/>
        <v>5996299073.9999981</v>
      </c>
      <c r="D408" s="1357">
        <f t="shared" si="34"/>
        <v>4877313308</v>
      </c>
    </row>
    <row r="409" spans="1:6" x14ac:dyDescent="0.2">
      <c r="A409" s="1391" t="s">
        <v>22613</v>
      </c>
      <c r="B409" s="1357">
        <f t="shared" si="34"/>
        <v>20767178.73</v>
      </c>
      <c r="C409" s="1357">
        <f t="shared" si="34"/>
        <v>37312922</v>
      </c>
      <c r="D409" s="1357">
        <f t="shared" si="34"/>
        <v>38558871</v>
      </c>
    </row>
    <row r="410" spans="1:6" x14ac:dyDescent="0.2">
      <c r="A410" s="1391" t="s">
        <v>22614</v>
      </c>
      <c r="B410" s="1357">
        <f t="shared" si="34"/>
        <v>0</v>
      </c>
      <c r="C410" s="1357">
        <f t="shared" si="34"/>
        <v>0</v>
      </c>
      <c r="D410" s="1357">
        <f t="shared" si="34"/>
        <v>0</v>
      </c>
    </row>
    <row r="411" spans="1:6" x14ac:dyDescent="0.2">
      <c r="A411" s="1391" t="s">
        <v>22615</v>
      </c>
      <c r="B411" s="1357">
        <f t="shared" si="34"/>
        <v>16724546.5</v>
      </c>
      <c r="C411" s="1357">
        <f t="shared" si="34"/>
        <v>19687248</v>
      </c>
      <c r="D411" s="1357">
        <f t="shared" si="34"/>
        <v>14933076</v>
      </c>
    </row>
    <row r="412" spans="1:6" x14ac:dyDescent="0.2">
      <c r="A412" s="1389" t="s">
        <v>22616</v>
      </c>
      <c r="B412" s="1390">
        <f>SUM(B415:B417)</f>
        <v>0</v>
      </c>
      <c r="C412" s="1390">
        <f>SUM(C415:C417)</f>
        <v>0</v>
      </c>
      <c r="D412" s="1390">
        <f>SUM(D415:D417)</f>
        <v>0</v>
      </c>
    </row>
    <row r="413" spans="1:6" x14ac:dyDescent="0.2">
      <c r="A413" s="1391" t="s">
        <v>22617</v>
      </c>
      <c r="B413" s="1357">
        <f t="shared" ref="B413:D417" si="35">B2295</f>
        <v>0</v>
      </c>
      <c r="C413" s="1357">
        <f t="shared" si="35"/>
        <v>0</v>
      </c>
      <c r="D413" s="1357">
        <f t="shared" si="35"/>
        <v>0</v>
      </c>
    </row>
    <row r="414" spans="1:6" x14ac:dyDescent="0.2">
      <c r="A414" s="1391" t="s">
        <v>22618</v>
      </c>
      <c r="B414" s="1357">
        <f t="shared" si="35"/>
        <v>0</v>
      </c>
      <c r="C414" s="1357">
        <f t="shared" si="35"/>
        <v>0</v>
      </c>
      <c r="D414" s="1357">
        <f t="shared" si="35"/>
        <v>0</v>
      </c>
    </row>
    <row r="415" spans="1:6" x14ac:dyDescent="0.2">
      <c r="A415" s="1391" t="s">
        <v>22619</v>
      </c>
      <c r="B415" s="1357">
        <f t="shared" si="35"/>
        <v>0</v>
      </c>
      <c r="C415" s="1357">
        <f t="shared" si="35"/>
        <v>0</v>
      </c>
      <c r="D415" s="1357">
        <f t="shared" si="35"/>
        <v>0</v>
      </c>
    </row>
    <row r="416" spans="1:6" x14ac:dyDescent="0.2">
      <c r="A416" s="1391" t="s">
        <v>22620</v>
      </c>
      <c r="B416" s="1357">
        <f t="shared" si="35"/>
        <v>0</v>
      </c>
      <c r="C416" s="1357">
        <f t="shared" si="35"/>
        <v>0</v>
      </c>
      <c r="D416" s="1357">
        <f t="shared" si="35"/>
        <v>0</v>
      </c>
    </row>
    <row r="417" spans="1:9" x14ac:dyDescent="0.2">
      <c r="A417" s="1391" t="s">
        <v>22621</v>
      </c>
      <c r="B417" s="1357">
        <f t="shared" si="35"/>
        <v>0</v>
      </c>
      <c r="C417" s="1357">
        <f t="shared" si="35"/>
        <v>0</v>
      </c>
      <c r="D417" s="1357">
        <f t="shared" si="35"/>
        <v>0</v>
      </c>
    </row>
    <row r="418" spans="1:9" x14ac:dyDescent="0.2">
      <c r="A418" s="1389" t="s">
        <v>22622</v>
      </c>
      <c r="B418" s="1390">
        <f>B419</f>
        <v>0</v>
      </c>
      <c r="C418" s="1390">
        <f>C419</f>
        <v>555287311</v>
      </c>
      <c r="D418" s="1390">
        <f>D419</f>
        <v>0</v>
      </c>
    </row>
    <row r="419" spans="1:9" x14ac:dyDescent="0.2">
      <c r="A419" s="1391" t="s">
        <v>22623</v>
      </c>
      <c r="B419" s="1357">
        <f>B2301</f>
        <v>0</v>
      </c>
      <c r="C419" s="1357">
        <f>C2301</f>
        <v>555287311</v>
      </c>
      <c r="D419" s="1357">
        <f>D2301</f>
        <v>0</v>
      </c>
    </row>
    <row r="420" spans="1:9" s="1353" customFormat="1" x14ac:dyDescent="0.2">
      <c r="A420" s="1392" t="s">
        <v>22577</v>
      </c>
      <c r="B420" s="1355">
        <f>B405+B412+B418</f>
        <v>4663018961.9000006</v>
      </c>
      <c r="C420" s="1355">
        <f>C405+C412+C418</f>
        <v>6608586554.9999981</v>
      </c>
      <c r="D420" s="1355">
        <f>D405+D412+D418</f>
        <v>4930805255</v>
      </c>
      <c r="E420" s="1393"/>
      <c r="F420" s="1393"/>
    </row>
    <row r="421" spans="1:9" x14ac:dyDescent="0.2">
      <c r="A421" s="1352" t="s">
        <v>22576</v>
      </c>
    </row>
    <row r="422" spans="1:9" x14ac:dyDescent="0.2">
      <c r="A422" s="1351" t="s">
        <v>22575</v>
      </c>
    </row>
    <row r="423" spans="1:9" x14ac:dyDescent="0.2">
      <c r="A423" s="1373"/>
    </row>
    <row r="424" spans="1:9" x14ac:dyDescent="0.2">
      <c r="A424" s="1373"/>
    </row>
    <row r="425" spans="1:9" s="251" customFormat="1" ht="12" x14ac:dyDescent="0.2">
      <c r="A425" s="251" t="s">
        <v>22593</v>
      </c>
      <c r="E425" s="310"/>
      <c r="F425" s="310"/>
      <c r="H425" s="310"/>
      <c r="I425" s="310"/>
    </row>
    <row r="426" spans="1:9" s="251" customFormat="1" ht="12" x14ac:dyDescent="0.2">
      <c r="A426" s="251" t="s">
        <v>22592</v>
      </c>
      <c r="E426" s="310"/>
      <c r="F426" s="310"/>
      <c r="H426" s="310"/>
      <c r="I426" s="310"/>
    </row>
    <row r="427" spans="1:9" s="251" customFormat="1" ht="12" x14ac:dyDescent="0.2">
      <c r="E427" s="310"/>
      <c r="F427" s="310"/>
      <c r="H427" s="310"/>
      <c r="I427" s="310"/>
    </row>
    <row r="428" spans="1:9" s="251" customFormat="1" ht="12" x14ac:dyDescent="0.2">
      <c r="A428" s="1718" t="s">
        <v>22606</v>
      </c>
      <c r="B428" s="1718"/>
      <c r="C428" s="1718"/>
      <c r="D428" s="1718"/>
      <c r="E428" s="1387"/>
      <c r="F428" s="1387"/>
      <c r="G428" s="1371"/>
      <c r="H428" s="310"/>
      <c r="I428" s="310"/>
    </row>
    <row r="429" spans="1:9" s="251" customFormat="1" ht="12" x14ac:dyDescent="0.2">
      <c r="A429" s="1718" t="s">
        <v>2089</v>
      </c>
      <c r="B429" s="1718"/>
      <c r="C429" s="1718"/>
      <c r="D429" s="1718"/>
      <c r="E429" s="1387"/>
      <c r="F429" s="1387"/>
      <c r="G429" s="1371"/>
      <c r="H429" s="310"/>
      <c r="I429" s="310"/>
    </row>
    <row r="430" spans="1:9" s="251" customFormat="1" ht="12" x14ac:dyDescent="0.2">
      <c r="A430" s="1718" t="s">
        <v>22607</v>
      </c>
      <c r="B430" s="1718"/>
      <c r="C430" s="1718"/>
      <c r="D430" s="1718"/>
      <c r="E430" s="1387"/>
      <c r="F430" s="1387"/>
      <c r="G430" s="1371"/>
      <c r="H430" s="310"/>
      <c r="I430" s="310"/>
    </row>
    <row r="431" spans="1:9" s="251" customFormat="1" ht="12" x14ac:dyDescent="0.2">
      <c r="A431" s="1718" t="s">
        <v>22589</v>
      </c>
      <c r="B431" s="1718"/>
      <c r="C431" s="1718"/>
      <c r="D431" s="1718"/>
      <c r="E431" s="1387"/>
      <c r="F431" s="1387"/>
      <c r="G431" s="1371"/>
      <c r="H431" s="310"/>
      <c r="I431" s="310"/>
    </row>
    <row r="432" spans="1:9" x14ac:dyDescent="0.2">
      <c r="A432" s="251"/>
      <c r="B432" s="251"/>
    </row>
    <row r="433" spans="1:6" x14ac:dyDescent="0.2">
      <c r="A433" s="1366" t="s">
        <v>22588</v>
      </c>
      <c r="B433" s="1366" t="s">
        <v>22604</v>
      </c>
    </row>
    <row r="434" spans="1:6" s="1402" customFormat="1" x14ac:dyDescent="0.2">
      <c r="A434" s="1382" t="s">
        <v>22587</v>
      </c>
      <c r="B434" s="1719" t="s">
        <v>22596</v>
      </c>
      <c r="C434" s="1719"/>
      <c r="D434" s="1719"/>
      <c r="E434" s="1401"/>
      <c r="F434" s="1401"/>
    </row>
    <row r="435" spans="1:6" s="1359" customFormat="1" ht="25.5" x14ac:dyDescent="0.2">
      <c r="A435" s="1362" t="s">
        <v>22608</v>
      </c>
      <c r="B435" s="1361">
        <v>2020</v>
      </c>
      <c r="C435" s="1361">
        <v>2021</v>
      </c>
      <c r="D435" s="1361">
        <v>2022</v>
      </c>
      <c r="E435" s="1388"/>
      <c r="F435" s="1388"/>
    </row>
    <row r="436" spans="1:6" x14ac:dyDescent="0.2">
      <c r="A436" s="1389" t="s">
        <v>22609</v>
      </c>
      <c r="B436" s="1390">
        <f>SUM(B437:B442)</f>
        <v>5318577845</v>
      </c>
      <c r="C436" s="1390">
        <f>SUM(C437:C442)</f>
        <v>6665080243</v>
      </c>
      <c r="D436" s="1390">
        <f>SUM(D437:D442)</f>
        <v>9482446319</v>
      </c>
    </row>
    <row r="437" spans="1:6" x14ac:dyDescent="0.2">
      <c r="A437" s="1391" t="s">
        <v>22610</v>
      </c>
      <c r="B437" s="1357">
        <f t="shared" ref="B437:D442" si="36">B508+B578+B647+B718</f>
        <v>4765857977</v>
      </c>
      <c r="C437" s="1357">
        <f t="shared" si="36"/>
        <v>5776361667</v>
      </c>
      <c r="D437" s="1357">
        <f t="shared" si="36"/>
        <v>8381625001</v>
      </c>
    </row>
    <row r="438" spans="1:6" x14ac:dyDescent="0.2">
      <c r="A438" s="1391" t="s">
        <v>22611</v>
      </c>
      <c r="B438" s="1357">
        <f t="shared" si="36"/>
        <v>44326764</v>
      </c>
      <c r="C438" s="1357">
        <f t="shared" si="36"/>
        <v>43239370</v>
      </c>
      <c r="D438" s="1357">
        <f t="shared" si="36"/>
        <v>71701473</v>
      </c>
    </row>
    <row r="439" spans="1:6" x14ac:dyDescent="0.2">
      <c r="A439" s="1391" t="s">
        <v>22612</v>
      </c>
      <c r="B439" s="1357">
        <f t="shared" si="36"/>
        <v>38157921</v>
      </c>
      <c r="C439" s="1357">
        <f t="shared" si="36"/>
        <v>32708732</v>
      </c>
      <c r="D439" s="1357">
        <f t="shared" si="36"/>
        <v>32018173</v>
      </c>
    </row>
    <row r="440" spans="1:6" x14ac:dyDescent="0.2">
      <c r="A440" s="1391" t="s">
        <v>22613</v>
      </c>
      <c r="B440" s="1357">
        <f t="shared" si="36"/>
        <v>452791031</v>
      </c>
      <c r="C440" s="1357">
        <f t="shared" si="36"/>
        <v>796956608</v>
      </c>
      <c r="D440" s="1357">
        <f t="shared" si="36"/>
        <v>663435506</v>
      </c>
    </row>
    <row r="441" spans="1:6" x14ac:dyDescent="0.2">
      <c r="A441" s="1391" t="s">
        <v>22614</v>
      </c>
      <c r="B441" s="1357">
        <f t="shared" si="36"/>
        <v>53523</v>
      </c>
      <c r="C441" s="1357">
        <f t="shared" si="36"/>
        <v>19460</v>
      </c>
      <c r="D441" s="1357">
        <f t="shared" si="36"/>
        <v>317266712</v>
      </c>
    </row>
    <row r="442" spans="1:6" x14ac:dyDescent="0.2">
      <c r="A442" s="1391" t="s">
        <v>22615</v>
      </c>
      <c r="B442" s="1357">
        <f t="shared" si="36"/>
        <v>17390629</v>
      </c>
      <c r="C442" s="1357">
        <f t="shared" si="36"/>
        <v>15794406</v>
      </c>
      <c r="D442" s="1357">
        <f t="shared" si="36"/>
        <v>16399454</v>
      </c>
    </row>
    <row r="443" spans="1:6" x14ac:dyDescent="0.2">
      <c r="A443" s="1389" t="s">
        <v>22616</v>
      </c>
      <c r="B443" s="1390">
        <f>SUM(B444:B448)</f>
        <v>5928668612</v>
      </c>
      <c r="C443" s="1390">
        <f>SUM(C444:C448)</f>
        <v>4826264157</v>
      </c>
      <c r="D443" s="1390">
        <f>SUM(D444:D448)</f>
        <v>3794959393</v>
      </c>
    </row>
    <row r="444" spans="1:6" x14ac:dyDescent="0.2">
      <c r="A444" s="1391" t="s">
        <v>22617</v>
      </c>
      <c r="B444" s="1357">
        <f t="shared" ref="B444:D448" si="37">B515+B585+B654+B725</f>
        <v>1077137836</v>
      </c>
      <c r="C444" s="1357">
        <f t="shared" si="37"/>
        <v>1954214054</v>
      </c>
      <c r="D444" s="1357">
        <f t="shared" si="37"/>
        <v>200000000</v>
      </c>
    </row>
    <row r="445" spans="1:6" x14ac:dyDescent="0.2">
      <c r="A445" s="1391" t="s">
        <v>22618</v>
      </c>
      <c r="B445" s="1357">
        <f t="shared" si="37"/>
        <v>4400000000</v>
      </c>
      <c r="C445" s="1357">
        <f t="shared" si="37"/>
        <v>2433211508</v>
      </c>
      <c r="D445" s="1357">
        <f t="shared" si="37"/>
        <v>3120000000</v>
      </c>
    </row>
    <row r="446" spans="1:6" x14ac:dyDescent="0.2">
      <c r="A446" s="1391" t="s">
        <v>22619</v>
      </c>
      <c r="B446" s="1357">
        <f t="shared" si="37"/>
        <v>0</v>
      </c>
      <c r="C446" s="1357">
        <f t="shared" si="37"/>
        <v>0</v>
      </c>
      <c r="D446" s="1357">
        <f t="shared" si="37"/>
        <v>0</v>
      </c>
    </row>
    <row r="447" spans="1:6" x14ac:dyDescent="0.2">
      <c r="A447" s="1391" t="s">
        <v>22620</v>
      </c>
      <c r="B447" s="1357">
        <f t="shared" si="37"/>
        <v>111484246</v>
      </c>
      <c r="C447" s="1357">
        <f t="shared" si="37"/>
        <v>97342916</v>
      </c>
      <c r="D447" s="1357">
        <f t="shared" si="37"/>
        <v>136369308</v>
      </c>
    </row>
    <row r="448" spans="1:6" x14ac:dyDescent="0.2">
      <c r="A448" s="1391" t="s">
        <v>22621</v>
      </c>
      <c r="B448" s="1357">
        <f t="shared" si="37"/>
        <v>340046530</v>
      </c>
      <c r="C448" s="1357">
        <f t="shared" si="37"/>
        <v>341495679</v>
      </c>
      <c r="D448" s="1357">
        <f t="shared" si="37"/>
        <v>338590085</v>
      </c>
    </row>
    <row r="449" spans="1:6" x14ac:dyDescent="0.2">
      <c r="A449" s="1389" t="s">
        <v>22622</v>
      </c>
      <c r="B449" s="1390">
        <f>B450</f>
        <v>12486338344</v>
      </c>
      <c r="C449" s="1390">
        <f>C450</f>
        <v>14334406844</v>
      </c>
      <c r="D449" s="1390">
        <f>D450</f>
        <v>21494845368</v>
      </c>
    </row>
    <row r="450" spans="1:6" x14ac:dyDescent="0.2">
      <c r="A450" s="1391" t="s">
        <v>22623</v>
      </c>
      <c r="B450" s="1357">
        <f>B521+B591+B660+B731</f>
        <v>12486338344</v>
      </c>
      <c r="C450" s="1357">
        <f>C521+C591+C660+C731</f>
        <v>14334406844</v>
      </c>
      <c r="D450" s="1357">
        <f>D521+D591+D660+D731</f>
        <v>21494845368</v>
      </c>
    </row>
    <row r="451" spans="1:6" s="1353" customFormat="1" x14ac:dyDescent="0.2">
      <c r="A451" s="1392" t="s">
        <v>22577</v>
      </c>
      <c r="B451" s="1355">
        <f>B436+B443+B449</f>
        <v>23733584801</v>
      </c>
      <c r="C451" s="1355">
        <f>C436+C443+C449</f>
        <v>25825751244</v>
      </c>
      <c r="D451" s="1355">
        <f>D436+D443+D449</f>
        <v>34772251080</v>
      </c>
      <c r="E451" s="1393"/>
      <c r="F451" s="1393"/>
    </row>
    <row r="452" spans="1:6" s="1402" customFormat="1" x14ac:dyDescent="0.2">
      <c r="A452" s="1382"/>
      <c r="B452" s="1403"/>
      <c r="C452" s="1403"/>
      <c r="D452" s="1403"/>
      <c r="E452" s="1401"/>
      <c r="F452" s="1401"/>
    </row>
    <row r="453" spans="1:6" s="1402" customFormat="1" x14ac:dyDescent="0.2">
      <c r="A453" s="1382"/>
      <c r="B453" s="1682"/>
      <c r="C453" s="1682"/>
      <c r="D453" s="1682"/>
      <c r="E453" s="1401"/>
      <c r="F453" s="1401"/>
    </row>
    <row r="454" spans="1:6" s="1359" customFormat="1" ht="25.5" x14ac:dyDescent="0.2">
      <c r="A454" s="1362" t="s">
        <v>22624</v>
      </c>
      <c r="B454" s="1361">
        <v>2020</v>
      </c>
      <c r="C454" s="1361" t="s">
        <v>22582</v>
      </c>
      <c r="D454" s="1361" t="s">
        <v>22581</v>
      </c>
      <c r="E454" s="1388"/>
      <c r="F454" s="1388"/>
    </row>
    <row r="455" spans="1:6" x14ac:dyDescent="0.2">
      <c r="A455" s="1389" t="s">
        <v>22609</v>
      </c>
      <c r="B455" s="1390">
        <f>SUM(B456:B461)</f>
        <v>2100340415</v>
      </c>
      <c r="C455" s="1390">
        <f>SUM(C456:C461)</f>
        <v>10563346081</v>
      </c>
      <c r="D455" s="1390">
        <f>SUM(D456:D461)</f>
        <v>9482446319</v>
      </c>
    </row>
    <row r="456" spans="1:6" x14ac:dyDescent="0.2">
      <c r="A456" s="1391" t="s">
        <v>22610</v>
      </c>
      <c r="B456" s="1357">
        <f t="shared" ref="B456:D461" si="38">B527+B597+B666+B737</f>
        <v>1588933184</v>
      </c>
      <c r="C456" s="1405">
        <f t="shared" si="38"/>
        <v>9962621796</v>
      </c>
      <c r="D456" s="1357">
        <f t="shared" si="38"/>
        <v>8381625001</v>
      </c>
    </row>
    <row r="457" spans="1:6" x14ac:dyDescent="0.2">
      <c r="A457" s="1391" t="s">
        <v>22611</v>
      </c>
      <c r="B457" s="1357">
        <f t="shared" si="38"/>
        <v>39557634</v>
      </c>
      <c r="C457" s="1357">
        <f t="shared" si="38"/>
        <v>46583025</v>
      </c>
      <c r="D457" s="1357">
        <f t="shared" si="38"/>
        <v>71701473</v>
      </c>
    </row>
    <row r="458" spans="1:6" x14ac:dyDescent="0.2">
      <c r="A458" s="1391" t="s">
        <v>22612</v>
      </c>
      <c r="B458" s="1357">
        <f t="shared" si="38"/>
        <v>30096831</v>
      </c>
      <c r="C458" s="1357">
        <f t="shared" si="38"/>
        <v>33262052</v>
      </c>
      <c r="D458" s="1357">
        <f t="shared" si="38"/>
        <v>32018173</v>
      </c>
    </row>
    <row r="459" spans="1:6" x14ac:dyDescent="0.2">
      <c r="A459" s="1391" t="s">
        <v>22613</v>
      </c>
      <c r="B459" s="1357">
        <f t="shared" si="38"/>
        <v>430799055</v>
      </c>
      <c r="C459" s="1357">
        <f t="shared" si="38"/>
        <v>509953471</v>
      </c>
      <c r="D459" s="1357">
        <f t="shared" si="38"/>
        <v>663435506</v>
      </c>
    </row>
    <row r="460" spans="1:6" x14ac:dyDescent="0.2">
      <c r="A460" s="1391" t="s">
        <v>22614</v>
      </c>
      <c r="B460" s="1357">
        <f t="shared" si="38"/>
        <v>4574826</v>
      </c>
      <c r="C460" s="1357">
        <f t="shared" si="38"/>
        <v>501096</v>
      </c>
      <c r="D460" s="1357">
        <f t="shared" si="38"/>
        <v>317266712</v>
      </c>
    </row>
    <row r="461" spans="1:6" x14ac:dyDescent="0.2">
      <c r="A461" s="1391" t="s">
        <v>22615</v>
      </c>
      <c r="B461" s="1357">
        <f t="shared" si="38"/>
        <v>6378885</v>
      </c>
      <c r="C461" s="1357">
        <f t="shared" si="38"/>
        <v>10424641</v>
      </c>
      <c r="D461" s="1357">
        <f t="shared" si="38"/>
        <v>16399454</v>
      </c>
    </row>
    <row r="462" spans="1:6" x14ac:dyDescent="0.2">
      <c r="A462" s="1389" t="s">
        <v>22616</v>
      </c>
      <c r="B462" s="1390">
        <f>SUM(B463:B467)</f>
        <v>767912470</v>
      </c>
      <c r="C462" s="1390">
        <f>SUM(C463:C467)</f>
        <v>876878847</v>
      </c>
      <c r="D462" s="1390">
        <f>SUM(D463:D467)</f>
        <v>3794959393</v>
      </c>
    </row>
    <row r="463" spans="1:6" x14ac:dyDescent="0.2">
      <c r="A463" s="1391" t="s">
        <v>22617</v>
      </c>
      <c r="B463" s="1357">
        <f t="shared" ref="B463:D467" si="39">B534+B604+B673+B744</f>
        <v>320160304</v>
      </c>
      <c r="C463" s="1405">
        <f t="shared" si="39"/>
        <v>158000000</v>
      </c>
      <c r="D463" s="1357">
        <f t="shared" si="39"/>
        <v>200000000</v>
      </c>
    </row>
    <row r="464" spans="1:6" x14ac:dyDescent="0.2">
      <c r="A464" s="1391" t="s">
        <v>22618</v>
      </c>
      <c r="B464" s="1357">
        <f t="shared" si="39"/>
        <v>100000000</v>
      </c>
      <c r="C464" s="1405">
        <f t="shared" si="39"/>
        <v>225000000</v>
      </c>
      <c r="D464" s="1357">
        <f t="shared" si="39"/>
        <v>3120000000</v>
      </c>
    </row>
    <row r="465" spans="1:6" x14ac:dyDescent="0.2">
      <c r="A465" s="1391" t="s">
        <v>22619</v>
      </c>
      <c r="B465" s="1357">
        <f t="shared" si="39"/>
        <v>0</v>
      </c>
      <c r="C465" s="1357">
        <f t="shared" si="39"/>
        <v>0</v>
      </c>
      <c r="D465" s="1357">
        <f t="shared" si="39"/>
        <v>0</v>
      </c>
    </row>
    <row r="466" spans="1:6" x14ac:dyDescent="0.2">
      <c r="A466" s="1391" t="s">
        <v>22620</v>
      </c>
      <c r="B466" s="1357">
        <f t="shared" si="39"/>
        <v>43785636</v>
      </c>
      <c r="C466" s="1357">
        <f t="shared" si="39"/>
        <v>100300798</v>
      </c>
      <c r="D466" s="1357">
        <f t="shared" si="39"/>
        <v>136369308</v>
      </c>
    </row>
    <row r="467" spans="1:6" x14ac:dyDescent="0.2">
      <c r="A467" s="1391" t="s">
        <v>22643</v>
      </c>
      <c r="B467" s="1357">
        <f t="shared" si="39"/>
        <v>303966530</v>
      </c>
      <c r="C467" s="1357">
        <f t="shared" si="39"/>
        <v>393578049</v>
      </c>
      <c r="D467" s="1357">
        <f t="shared" si="39"/>
        <v>338590085</v>
      </c>
    </row>
    <row r="468" spans="1:6" x14ac:dyDescent="0.2">
      <c r="A468" s="1389" t="s">
        <v>22622</v>
      </c>
      <c r="B468" s="1390">
        <f>B469</f>
        <v>12296758344</v>
      </c>
      <c r="C468" s="1390">
        <f>C469</f>
        <v>14559124474</v>
      </c>
      <c r="D468" s="1390">
        <f>D469</f>
        <v>21494845368</v>
      </c>
    </row>
    <row r="469" spans="1:6" x14ac:dyDescent="0.2">
      <c r="A469" s="1391" t="s">
        <v>22644</v>
      </c>
      <c r="B469" s="1357">
        <f>B540+B610+B679+B750</f>
        <v>12296758344</v>
      </c>
      <c r="C469" s="1357">
        <f>C540+C610+C679+C750</f>
        <v>14559124474</v>
      </c>
      <c r="D469" s="1357">
        <f>D540+D610+D679+D750</f>
        <v>21494845368</v>
      </c>
    </row>
    <row r="470" spans="1:6" s="1353" customFormat="1" x14ac:dyDescent="0.2">
      <c r="A470" s="1392" t="s">
        <v>22577</v>
      </c>
      <c r="B470" s="1355">
        <f>B455+B462+B468</f>
        <v>15165011229</v>
      </c>
      <c r="C470" s="1355">
        <f>C455+C462+C468</f>
        <v>25999349402</v>
      </c>
      <c r="D470" s="1355">
        <f>D455+D462+D468</f>
        <v>34772251080</v>
      </c>
      <c r="E470" s="1393"/>
      <c r="F470" s="1393"/>
    </row>
    <row r="471" spans="1:6" s="1402" customFormat="1" x14ac:dyDescent="0.2">
      <c r="A471" s="1382"/>
      <c r="B471" s="1686"/>
      <c r="C471" s="1686"/>
      <c r="D471" s="1686"/>
      <c r="E471" s="1401"/>
      <c r="F471" s="1401"/>
    </row>
    <row r="472" spans="1:6" s="1402" customFormat="1" x14ac:dyDescent="0.2">
      <c r="A472" s="1382"/>
      <c r="B472" s="1682"/>
      <c r="C472" s="1682"/>
      <c r="D472" s="1682"/>
      <c r="E472" s="1401"/>
      <c r="F472" s="1401"/>
    </row>
    <row r="473" spans="1:6" s="1359" customFormat="1" ht="25.5" x14ac:dyDescent="0.2">
      <c r="A473" s="1362" t="s">
        <v>22640</v>
      </c>
      <c r="B473" s="1361">
        <v>2020</v>
      </c>
      <c r="C473" s="1361" t="s">
        <v>22582</v>
      </c>
      <c r="D473" s="1361" t="s">
        <v>22581</v>
      </c>
      <c r="E473" s="1388"/>
      <c r="F473" s="1388"/>
    </row>
    <row r="474" spans="1:6" x14ac:dyDescent="0.2">
      <c r="A474" s="1389" t="s">
        <v>22609</v>
      </c>
      <c r="B474" s="1390">
        <f>SUM(B475:B480)</f>
        <v>480257695.46999973</v>
      </c>
      <c r="C474" s="1390">
        <f>SUM(C475:C480)</f>
        <v>600274847.74000001</v>
      </c>
      <c r="D474" s="1390">
        <f>SUM(D475:D480)</f>
        <v>785821318</v>
      </c>
    </row>
    <row r="475" spans="1:6" x14ac:dyDescent="0.2">
      <c r="A475" s="1391" t="s">
        <v>22610</v>
      </c>
      <c r="B475" s="1357">
        <f t="shared" ref="B475:D480" si="40">B546+B616+B685+B756</f>
        <v>0</v>
      </c>
      <c r="C475" s="1357">
        <f t="shared" si="40"/>
        <v>0</v>
      </c>
      <c r="D475" s="1357">
        <f t="shared" si="40"/>
        <v>0</v>
      </c>
    </row>
    <row r="476" spans="1:6" x14ac:dyDescent="0.2">
      <c r="A476" s="1391" t="s">
        <v>22611</v>
      </c>
      <c r="B476" s="1357">
        <f t="shared" si="40"/>
        <v>38025251.07</v>
      </c>
      <c r="C476" s="1357">
        <f t="shared" si="40"/>
        <v>46577025</v>
      </c>
      <c r="D476" s="1357">
        <f t="shared" si="40"/>
        <v>71701473</v>
      </c>
    </row>
    <row r="477" spans="1:6" x14ac:dyDescent="0.2">
      <c r="A477" s="1391" t="s">
        <v>22612</v>
      </c>
      <c r="B477" s="1357">
        <f t="shared" si="40"/>
        <v>29399517.259999998</v>
      </c>
      <c r="C477" s="1357">
        <f t="shared" si="40"/>
        <v>33262052</v>
      </c>
      <c r="D477" s="1357">
        <f t="shared" si="40"/>
        <v>32018173</v>
      </c>
    </row>
    <row r="478" spans="1:6" x14ac:dyDescent="0.2">
      <c r="A478" s="1391" t="s">
        <v>22613</v>
      </c>
      <c r="B478" s="1357">
        <f t="shared" si="40"/>
        <v>403380363.57999974</v>
      </c>
      <c r="C478" s="1357">
        <f t="shared" si="40"/>
        <v>509514285.27999997</v>
      </c>
      <c r="D478" s="1357">
        <f t="shared" si="40"/>
        <v>663435506</v>
      </c>
    </row>
    <row r="479" spans="1:6" x14ac:dyDescent="0.2">
      <c r="A479" s="1391" t="s">
        <v>22614</v>
      </c>
      <c r="B479" s="1357">
        <f t="shared" si="40"/>
        <v>3367586.6</v>
      </c>
      <c r="C479" s="1357">
        <f t="shared" si="40"/>
        <v>501095.5</v>
      </c>
      <c r="D479" s="1357">
        <f t="shared" si="40"/>
        <v>2266712</v>
      </c>
    </row>
    <row r="480" spans="1:6" x14ac:dyDescent="0.2">
      <c r="A480" s="1391" t="s">
        <v>22615</v>
      </c>
      <c r="B480" s="1357">
        <f t="shared" si="40"/>
        <v>6084976.96</v>
      </c>
      <c r="C480" s="1357">
        <f t="shared" si="40"/>
        <v>10420389.960000001</v>
      </c>
      <c r="D480" s="1357">
        <f t="shared" si="40"/>
        <v>16399454</v>
      </c>
    </row>
    <row r="481" spans="1:9" x14ac:dyDescent="0.2">
      <c r="A481" s="1389" t="s">
        <v>22616</v>
      </c>
      <c r="B481" s="1390">
        <f>SUM(B482:B486)</f>
        <v>341041141.04999995</v>
      </c>
      <c r="C481" s="1390">
        <f>SUM(C482:C486)</f>
        <v>476035863.95999998</v>
      </c>
      <c r="D481" s="1390">
        <f>SUM(D482:D486)</f>
        <v>474959393</v>
      </c>
    </row>
    <row r="482" spans="1:9" x14ac:dyDescent="0.2">
      <c r="A482" s="1391" t="s">
        <v>22617</v>
      </c>
      <c r="B482" s="1357">
        <f t="shared" ref="B482:D486" si="41">B553+B623+B692+B763</f>
        <v>0</v>
      </c>
      <c r="C482" s="1357">
        <f t="shared" si="41"/>
        <v>0</v>
      </c>
      <c r="D482" s="1357">
        <f t="shared" si="41"/>
        <v>0</v>
      </c>
    </row>
    <row r="483" spans="1:9" x14ac:dyDescent="0.2">
      <c r="A483" s="1391" t="s">
        <v>22618</v>
      </c>
      <c r="B483" s="1357">
        <f t="shared" si="41"/>
        <v>0</v>
      </c>
      <c r="C483" s="1357">
        <f t="shared" si="41"/>
        <v>0</v>
      </c>
      <c r="D483" s="1357">
        <f t="shared" si="41"/>
        <v>0</v>
      </c>
    </row>
    <row r="484" spans="1:9" x14ac:dyDescent="0.2">
      <c r="A484" s="1391" t="s">
        <v>22619</v>
      </c>
      <c r="B484" s="1357">
        <f t="shared" si="41"/>
        <v>0</v>
      </c>
      <c r="C484" s="1357">
        <f t="shared" si="41"/>
        <v>0</v>
      </c>
      <c r="D484" s="1357">
        <f t="shared" si="41"/>
        <v>0</v>
      </c>
    </row>
    <row r="485" spans="1:9" x14ac:dyDescent="0.2">
      <c r="A485" s="1391" t="s">
        <v>22620</v>
      </c>
      <c r="B485" s="1357">
        <f t="shared" si="41"/>
        <v>37082318.899999999</v>
      </c>
      <c r="C485" s="1357">
        <f t="shared" si="41"/>
        <v>82457814.959999993</v>
      </c>
      <c r="D485" s="1357">
        <f t="shared" si="41"/>
        <v>136369308</v>
      </c>
    </row>
    <row r="486" spans="1:9" x14ac:dyDescent="0.2">
      <c r="A486" s="1391" t="s">
        <v>22621</v>
      </c>
      <c r="B486" s="1357">
        <f t="shared" si="41"/>
        <v>303958822.14999998</v>
      </c>
      <c r="C486" s="1357">
        <f t="shared" si="41"/>
        <v>393578049</v>
      </c>
      <c r="D486" s="1357">
        <f t="shared" si="41"/>
        <v>338590085</v>
      </c>
    </row>
    <row r="487" spans="1:9" x14ac:dyDescent="0.2">
      <c r="A487" s="1389" t="s">
        <v>22622</v>
      </c>
      <c r="B487" s="1390">
        <f>B488</f>
        <v>11592460141.810003</v>
      </c>
      <c r="C487" s="1390">
        <f>C488</f>
        <v>14559124473.99</v>
      </c>
      <c r="D487" s="1390">
        <f>D488</f>
        <v>21494845368</v>
      </c>
    </row>
    <row r="488" spans="1:9" x14ac:dyDescent="0.2">
      <c r="A488" s="1391" t="s">
        <v>22623</v>
      </c>
      <c r="B488" s="1357">
        <f>B559+B629+B698+B769</f>
        <v>11592460141.810003</v>
      </c>
      <c r="C488" s="1357">
        <f>C559+C629+C698+C769</f>
        <v>14559124473.99</v>
      </c>
      <c r="D488" s="1357">
        <f>D559+D629+D698+D769</f>
        <v>21494845368</v>
      </c>
    </row>
    <row r="489" spans="1:9" s="1353" customFormat="1" x14ac:dyDescent="0.2">
      <c r="A489" s="1392" t="s">
        <v>22577</v>
      </c>
      <c r="B489" s="1355">
        <f>B474+B481+B487</f>
        <v>12413758978.330004</v>
      </c>
      <c r="C489" s="1355">
        <f>C474+C481+C487</f>
        <v>15635435185.690001</v>
      </c>
      <c r="D489" s="1355">
        <f>D474+D481+D487</f>
        <v>22755626079</v>
      </c>
      <c r="E489" s="1393"/>
      <c r="F489" s="1393"/>
    </row>
    <row r="490" spans="1:9" s="1402" customFormat="1" ht="24" customHeight="1" x14ac:dyDescent="0.2">
      <c r="A490" s="1736" t="s">
        <v>22645</v>
      </c>
      <c r="B490" s="1736"/>
      <c r="C490" s="1736"/>
      <c r="D490" s="1736"/>
      <c r="E490" s="1401"/>
      <c r="F490" s="1401"/>
    </row>
    <row r="491" spans="1:9" s="1402" customFormat="1" ht="24.75" customHeight="1" x14ac:dyDescent="0.2">
      <c r="A491" s="1737" t="s">
        <v>22646</v>
      </c>
      <c r="B491" s="1737"/>
      <c r="C491" s="1737"/>
      <c r="D491" s="1737"/>
      <c r="E491" s="1401"/>
      <c r="F491" s="1401"/>
    </row>
    <row r="492" spans="1:9" x14ac:dyDescent="0.2">
      <c r="A492" s="1351" t="s">
        <v>22576</v>
      </c>
      <c r="B492" s="1686"/>
      <c r="C492" s="1686"/>
      <c r="D492" s="1686"/>
    </row>
    <row r="493" spans="1:9" x14ac:dyDescent="0.2">
      <c r="A493" s="1351" t="s">
        <v>22575</v>
      </c>
    </row>
    <row r="494" spans="1:9" x14ac:dyDescent="0.2">
      <c r="A494" s="1373"/>
    </row>
    <row r="495" spans="1:9" x14ac:dyDescent="0.2">
      <c r="A495" s="1373"/>
    </row>
    <row r="496" spans="1:9" s="251" customFormat="1" ht="12" x14ac:dyDescent="0.2">
      <c r="A496" s="251" t="s">
        <v>22593</v>
      </c>
      <c r="E496" s="310"/>
      <c r="F496" s="310"/>
      <c r="H496" s="310"/>
      <c r="I496" s="310"/>
    </row>
    <row r="497" spans="1:9" s="251" customFormat="1" ht="12" x14ac:dyDescent="0.2">
      <c r="A497" s="251" t="s">
        <v>22592</v>
      </c>
      <c r="E497" s="310"/>
      <c r="F497" s="310"/>
      <c r="H497" s="310"/>
      <c r="I497" s="310"/>
    </row>
    <row r="498" spans="1:9" s="251" customFormat="1" ht="12" x14ac:dyDescent="0.2">
      <c r="E498" s="310"/>
      <c r="F498" s="310"/>
      <c r="H498" s="310"/>
      <c r="I498" s="310"/>
    </row>
    <row r="499" spans="1:9" s="251" customFormat="1" ht="12" x14ac:dyDescent="0.2">
      <c r="A499" s="1718" t="s">
        <v>22606</v>
      </c>
      <c r="B499" s="1718"/>
      <c r="C499" s="1718"/>
      <c r="D499" s="1718"/>
      <c r="E499" s="1387"/>
      <c r="F499" s="1387"/>
      <c r="G499" s="1371"/>
      <c r="H499" s="310"/>
      <c r="I499" s="310"/>
    </row>
    <row r="500" spans="1:9" s="251" customFormat="1" ht="12" x14ac:dyDescent="0.2">
      <c r="A500" s="1718" t="s">
        <v>2089</v>
      </c>
      <c r="B500" s="1718"/>
      <c r="C500" s="1718"/>
      <c r="D500" s="1718"/>
      <c r="E500" s="1387"/>
      <c r="F500" s="1387"/>
      <c r="G500" s="1371"/>
      <c r="H500" s="310"/>
      <c r="I500" s="310"/>
    </row>
    <row r="501" spans="1:9" s="251" customFormat="1" ht="12" x14ac:dyDescent="0.2">
      <c r="A501" s="1718" t="s">
        <v>22607</v>
      </c>
      <c r="B501" s="1718"/>
      <c r="C501" s="1718"/>
      <c r="D501" s="1718"/>
      <c r="E501" s="1387"/>
      <c r="F501" s="1387"/>
      <c r="G501" s="1371"/>
      <c r="H501" s="310"/>
      <c r="I501" s="310"/>
    </row>
    <row r="502" spans="1:9" s="251" customFormat="1" ht="12" x14ac:dyDescent="0.2">
      <c r="A502" s="1718" t="s">
        <v>22589</v>
      </c>
      <c r="B502" s="1718"/>
      <c r="C502" s="1718"/>
      <c r="D502" s="1718"/>
      <c r="E502" s="1387"/>
      <c r="F502" s="1387"/>
      <c r="G502" s="1371"/>
      <c r="H502" s="310"/>
      <c r="I502" s="310"/>
    </row>
    <row r="503" spans="1:9" x14ac:dyDescent="0.2">
      <c r="A503" s="251"/>
      <c r="B503" s="251"/>
    </row>
    <row r="504" spans="1:9" x14ac:dyDescent="0.2">
      <c r="A504" s="1366" t="s">
        <v>22588</v>
      </c>
      <c r="B504" s="1366" t="s">
        <v>22604</v>
      </c>
    </row>
    <row r="505" spans="1:9" s="1402" customFormat="1" x14ac:dyDescent="0.2">
      <c r="A505" s="1382" t="s">
        <v>22587</v>
      </c>
      <c r="B505" s="1719" t="s">
        <v>22595</v>
      </c>
      <c r="C505" s="1719"/>
      <c r="D505" s="1719"/>
      <c r="E505" s="1401"/>
      <c r="F505" s="1401"/>
    </row>
    <row r="506" spans="1:9" s="1359" customFormat="1" ht="25.5" x14ac:dyDescent="0.2">
      <c r="A506" s="1362" t="s">
        <v>22608</v>
      </c>
      <c r="B506" s="1361">
        <v>2020</v>
      </c>
      <c r="C506" s="1361">
        <v>2021</v>
      </c>
      <c r="D506" s="1361">
        <v>2022</v>
      </c>
      <c r="E506" s="1388"/>
      <c r="F506" s="1388"/>
    </row>
    <row r="507" spans="1:9" x14ac:dyDescent="0.2">
      <c r="A507" s="1389" t="s">
        <v>22609</v>
      </c>
      <c r="B507" s="1390">
        <f>SUM(B508:B513)</f>
        <v>5278488023</v>
      </c>
      <c r="C507" s="1390">
        <f>SUM(C508:C513)</f>
        <v>6159679611</v>
      </c>
      <c r="D507" s="1390">
        <f>SUM(D508:D513)</f>
        <v>7369490479</v>
      </c>
    </row>
    <row r="508" spans="1:9" x14ac:dyDescent="0.2">
      <c r="A508" s="1391" t="s">
        <v>22610</v>
      </c>
      <c r="B508" s="1357">
        <v>4765857977</v>
      </c>
      <c r="C508" s="1357">
        <v>5576361667</v>
      </c>
      <c r="D508" s="1357">
        <v>6453947389</v>
      </c>
    </row>
    <row r="509" spans="1:9" x14ac:dyDescent="0.2">
      <c r="A509" s="1391" t="s">
        <v>22611</v>
      </c>
      <c r="B509" s="1357">
        <v>35645533</v>
      </c>
      <c r="C509" s="1357">
        <v>34558138</v>
      </c>
      <c r="D509" s="1357">
        <v>63703209</v>
      </c>
    </row>
    <row r="510" spans="1:9" x14ac:dyDescent="0.2">
      <c r="A510" s="1391" t="s">
        <v>22612</v>
      </c>
      <c r="B510" s="1357">
        <v>36128099</v>
      </c>
      <c r="C510" s="1357">
        <v>30678910</v>
      </c>
      <c r="D510" s="1357">
        <v>29979351</v>
      </c>
    </row>
    <row r="511" spans="1:9" x14ac:dyDescent="0.2">
      <c r="A511" s="1391" t="s">
        <v>22613</v>
      </c>
      <c r="B511" s="1357">
        <v>423486285</v>
      </c>
      <c r="C511" s="1357">
        <v>502314190</v>
      </c>
      <c r="D511" s="1357">
        <v>488241324</v>
      </c>
    </row>
    <row r="512" spans="1:9" x14ac:dyDescent="0.2">
      <c r="A512" s="1391" t="s">
        <v>22614</v>
      </c>
      <c r="B512" s="1357">
        <v>24000</v>
      </c>
      <c r="C512" s="1357">
        <v>16800</v>
      </c>
      <c r="D512" s="1357">
        <v>317264000</v>
      </c>
    </row>
    <row r="513" spans="1:6" x14ac:dyDescent="0.2">
      <c r="A513" s="1391" t="s">
        <v>22615</v>
      </c>
      <c r="B513" s="1357">
        <v>17346129</v>
      </c>
      <c r="C513" s="1357">
        <v>15749906</v>
      </c>
      <c r="D513" s="1357">
        <v>16355206</v>
      </c>
    </row>
    <row r="514" spans="1:6" x14ac:dyDescent="0.2">
      <c r="A514" s="1389" t="s">
        <v>22616</v>
      </c>
      <c r="B514" s="1390">
        <f>SUM(B515:B519)</f>
        <v>4684462844</v>
      </c>
      <c r="C514" s="1390">
        <f>SUM(C515:C519)</f>
        <v>3146728795</v>
      </c>
      <c r="D514" s="1390">
        <f>SUM(D515:D519)</f>
        <v>1527338336</v>
      </c>
    </row>
    <row r="515" spans="1:6" x14ac:dyDescent="0.2">
      <c r="A515" s="1391" t="s">
        <v>22617</v>
      </c>
      <c r="B515" s="1357">
        <v>1077137836</v>
      </c>
      <c r="C515" s="1357">
        <v>1572091547</v>
      </c>
      <c r="D515" s="1357">
        <v>200000000</v>
      </c>
    </row>
    <row r="516" spans="1:6" x14ac:dyDescent="0.2">
      <c r="A516" s="1391" t="s">
        <v>22618</v>
      </c>
      <c r="B516" s="1357">
        <v>3200000000</v>
      </c>
      <c r="C516" s="1357">
        <v>1190211508</v>
      </c>
      <c r="D516" s="1357">
        <v>920000000</v>
      </c>
    </row>
    <row r="517" spans="1:6" x14ac:dyDescent="0.2">
      <c r="A517" s="1391" t="s">
        <v>22619</v>
      </c>
      <c r="B517" s="1357">
        <v>0</v>
      </c>
      <c r="C517" s="1357">
        <v>0</v>
      </c>
      <c r="D517" s="1357">
        <v>0</v>
      </c>
    </row>
    <row r="518" spans="1:6" x14ac:dyDescent="0.2">
      <c r="A518" s="1391" t="s">
        <v>22620</v>
      </c>
      <c r="B518" s="1357">
        <v>67278478</v>
      </c>
      <c r="C518" s="1357">
        <v>42930061</v>
      </c>
      <c r="D518" s="1357">
        <v>68748251</v>
      </c>
    </row>
    <row r="519" spans="1:6" x14ac:dyDescent="0.2">
      <c r="A519" s="1391" t="s">
        <v>22621</v>
      </c>
      <c r="B519" s="1357">
        <v>340046530</v>
      </c>
      <c r="C519" s="1357">
        <v>341495679</v>
      </c>
      <c r="D519" s="1357">
        <v>338590085</v>
      </c>
    </row>
    <row r="520" spans="1:6" x14ac:dyDescent="0.2">
      <c r="A520" s="1389" t="s">
        <v>22622</v>
      </c>
      <c r="B520" s="1390">
        <f>B521</f>
        <v>1765489692</v>
      </c>
      <c r="C520" s="1390">
        <f>C521</f>
        <v>0</v>
      </c>
      <c r="D520" s="1390">
        <f>D521</f>
        <v>0</v>
      </c>
    </row>
    <row r="521" spans="1:6" x14ac:dyDescent="0.2">
      <c r="A521" s="1391" t="s">
        <v>22623</v>
      </c>
      <c r="B521" s="1357">
        <v>1765489692</v>
      </c>
      <c r="C521" s="1357">
        <v>0</v>
      </c>
      <c r="D521" s="1357">
        <v>0</v>
      </c>
    </row>
    <row r="522" spans="1:6" s="1353" customFormat="1" x14ac:dyDescent="0.2">
      <c r="A522" s="1392" t="s">
        <v>22577</v>
      </c>
      <c r="B522" s="1355">
        <f>B507+B514+B520</f>
        <v>11728440559</v>
      </c>
      <c r="C522" s="1355">
        <f>C507+C514+C520</f>
        <v>9306408406</v>
      </c>
      <c r="D522" s="1355">
        <f>D507+D514+D520</f>
        <v>8896828815</v>
      </c>
      <c r="E522" s="1393"/>
      <c r="F522" s="1393"/>
    </row>
    <row r="523" spans="1:6" s="1402" customFormat="1" x14ac:dyDescent="0.2">
      <c r="A523" s="1382"/>
      <c r="B523" s="1403"/>
      <c r="C523" s="1403"/>
      <c r="D523" s="1403"/>
      <c r="E523" s="1401"/>
      <c r="F523" s="1401"/>
    </row>
    <row r="524" spans="1:6" s="1402" customFormat="1" x14ac:dyDescent="0.2">
      <c r="A524" s="1382"/>
      <c r="B524" s="1682"/>
      <c r="C524" s="1682"/>
      <c r="D524" s="1682"/>
      <c r="E524" s="1401"/>
      <c r="F524" s="1401"/>
    </row>
    <row r="525" spans="1:6" s="1359" customFormat="1" ht="25.5" x14ac:dyDescent="0.2">
      <c r="A525" s="1362" t="s">
        <v>22624</v>
      </c>
      <c r="B525" s="1361">
        <v>2020</v>
      </c>
      <c r="C525" s="1361" t="s">
        <v>22582</v>
      </c>
      <c r="D525" s="1361" t="s">
        <v>22581</v>
      </c>
      <c r="E525" s="1388"/>
      <c r="F525" s="1388"/>
    </row>
    <row r="526" spans="1:6" x14ac:dyDescent="0.2">
      <c r="A526" s="1389" t="s">
        <v>22609</v>
      </c>
      <c r="B526" s="1390">
        <f>SUM(B527:B532)</f>
        <v>1397656497</v>
      </c>
      <c r="C526" s="1390">
        <f>SUM(C527:C532)</f>
        <v>2327846070</v>
      </c>
      <c r="D526" s="1390">
        <f>SUM(D527:D532)</f>
        <v>7369490479</v>
      </c>
    </row>
    <row r="527" spans="1:6" x14ac:dyDescent="0.2">
      <c r="A527" s="1391" t="s">
        <v>22610</v>
      </c>
      <c r="B527" s="1357">
        <v>925677677</v>
      </c>
      <c r="C527" s="1357">
        <v>1755705942</v>
      </c>
      <c r="D527" s="1357">
        <v>6453947389</v>
      </c>
    </row>
    <row r="528" spans="1:6" x14ac:dyDescent="0.2">
      <c r="A528" s="1391" t="s">
        <v>22611</v>
      </c>
      <c r="B528" s="1357">
        <v>30927583</v>
      </c>
      <c r="C528" s="1357">
        <v>37901793</v>
      </c>
      <c r="D528" s="1357">
        <v>63703209</v>
      </c>
    </row>
    <row r="529" spans="1:6" x14ac:dyDescent="0.2">
      <c r="A529" s="1391" t="s">
        <v>22612</v>
      </c>
      <c r="B529" s="1357">
        <v>28058009</v>
      </c>
      <c r="C529" s="1357">
        <v>31223230</v>
      </c>
      <c r="D529" s="1357">
        <v>29979351</v>
      </c>
    </row>
    <row r="530" spans="1:6" x14ac:dyDescent="0.2">
      <c r="A530" s="1391" t="s">
        <v>22613</v>
      </c>
      <c r="B530" s="1357">
        <v>402293120</v>
      </c>
      <c r="C530" s="1357">
        <v>492140412</v>
      </c>
      <c r="D530" s="1357">
        <v>488241324</v>
      </c>
    </row>
    <row r="531" spans="1:6" x14ac:dyDescent="0.2">
      <c r="A531" s="1391" t="s">
        <v>22614</v>
      </c>
      <c r="B531" s="1357">
        <v>4367223</v>
      </c>
      <c r="C531" s="1357">
        <v>498436</v>
      </c>
      <c r="D531" s="1357">
        <v>317264000</v>
      </c>
    </row>
    <row r="532" spans="1:6" x14ac:dyDescent="0.2">
      <c r="A532" s="1391" t="s">
        <v>22615</v>
      </c>
      <c r="B532" s="1357">
        <v>6332885</v>
      </c>
      <c r="C532" s="1357">
        <v>10376257</v>
      </c>
      <c r="D532" s="1357">
        <v>16355206</v>
      </c>
    </row>
    <row r="533" spans="1:6" x14ac:dyDescent="0.2">
      <c r="A533" s="1389" t="s">
        <v>22616</v>
      </c>
      <c r="B533" s="1390">
        <f>SUM(B534:B538)</f>
        <v>696745275</v>
      </c>
      <c r="C533" s="1390">
        <f t="shared" ref="C533:D533" si="42">SUM(C534:C538)</f>
        <v>560367147</v>
      </c>
      <c r="D533" s="1390">
        <f t="shared" si="42"/>
        <v>1527338336</v>
      </c>
    </row>
    <row r="534" spans="1:6" x14ac:dyDescent="0.2">
      <c r="A534" s="1391" t="s">
        <v>22617</v>
      </c>
      <c r="B534" s="1357">
        <v>265943363</v>
      </c>
      <c r="C534" s="1357">
        <v>158000000</v>
      </c>
      <c r="D534" s="1357">
        <v>200000000</v>
      </c>
    </row>
    <row r="535" spans="1:6" x14ac:dyDescent="0.2">
      <c r="A535" s="1391" t="s">
        <v>22618</v>
      </c>
      <c r="B535" s="1357">
        <v>100000000</v>
      </c>
      <c r="C535" s="1357">
        <v>15000000</v>
      </c>
      <c r="D535" s="1357">
        <v>920000000</v>
      </c>
    </row>
    <row r="536" spans="1:6" x14ac:dyDescent="0.2">
      <c r="A536" s="1391" t="s">
        <v>22619</v>
      </c>
      <c r="B536" s="1357">
        <v>0</v>
      </c>
      <c r="C536" s="1357">
        <v>0</v>
      </c>
      <c r="D536" s="1357">
        <v>0</v>
      </c>
    </row>
    <row r="537" spans="1:6" x14ac:dyDescent="0.2">
      <c r="A537" s="1391" t="s">
        <v>22620</v>
      </c>
      <c r="B537" s="1357">
        <v>26835382</v>
      </c>
      <c r="C537" s="1357">
        <v>45871468</v>
      </c>
      <c r="D537" s="1357">
        <v>68748251</v>
      </c>
    </row>
    <row r="538" spans="1:6" x14ac:dyDescent="0.2">
      <c r="A538" s="1391" t="s">
        <v>22621</v>
      </c>
      <c r="B538" s="1357">
        <v>303966530</v>
      </c>
      <c r="C538" s="1357">
        <v>341495679</v>
      </c>
      <c r="D538" s="1357">
        <v>338590085</v>
      </c>
    </row>
    <row r="539" spans="1:6" x14ac:dyDescent="0.2">
      <c r="A539" s="1389" t="s">
        <v>22622</v>
      </c>
      <c r="B539" s="1390">
        <f>B540</f>
        <v>1575909692</v>
      </c>
      <c r="C539" s="1390">
        <f>C540</f>
        <v>0</v>
      </c>
      <c r="D539" s="1390">
        <f>D540</f>
        <v>0</v>
      </c>
    </row>
    <row r="540" spans="1:6" x14ac:dyDescent="0.2">
      <c r="A540" s="1391" t="s">
        <v>22623</v>
      </c>
      <c r="B540" s="1357">
        <v>1575909692</v>
      </c>
      <c r="C540" s="1357"/>
      <c r="D540" s="1357">
        <v>0</v>
      </c>
    </row>
    <row r="541" spans="1:6" s="1353" customFormat="1" x14ac:dyDescent="0.2">
      <c r="A541" s="1392" t="s">
        <v>22577</v>
      </c>
      <c r="B541" s="1355">
        <f>B526+B533+B539</f>
        <v>3670311464</v>
      </c>
      <c r="C541" s="1355">
        <f>C526+C533+C539</f>
        <v>2888213217</v>
      </c>
      <c r="D541" s="1355">
        <f>D526+D533+D539</f>
        <v>8896828815</v>
      </c>
      <c r="E541" s="1393"/>
      <c r="F541" s="1393"/>
    </row>
    <row r="542" spans="1:6" s="1402" customFormat="1" x14ac:dyDescent="0.2">
      <c r="A542" s="1382"/>
      <c r="B542" s="1404"/>
      <c r="C542" s="1404"/>
      <c r="D542" s="1404"/>
      <c r="E542" s="1401"/>
      <c r="F542" s="1401"/>
    </row>
    <row r="543" spans="1:6" s="1402" customFormat="1" x14ac:dyDescent="0.2">
      <c r="A543" s="1382"/>
      <c r="B543" s="1682"/>
      <c r="C543" s="1682"/>
      <c r="D543" s="1682"/>
      <c r="E543" s="1401"/>
      <c r="F543" s="1401"/>
    </row>
    <row r="544" spans="1:6" s="1359" customFormat="1" ht="25.5" x14ac:dyDescent="0.2">
      <c r="A544" s="1362" t="s">
        <v>22640</v>
      </c>
      <c r="B544" s="1361">
        <v>2020</v>
      </c>
      <c r="C544" s="1361" t="s">
        <v>22582</v>
      </c>
      <c r="D544" s="1361" t="s">
        <v>22581</v>
      </c>
      <c r="E544" s="1388"/>
      <c r="F544" s="1388"/>
    </row>
    <row r="545" spans="1:6" x14ac:dyDescent="0.2">
      <c r="A545" s="1389" t="s">
        <v>22609</v>
      </c>
      <c r="B545" s="1390">
        <f>SUM(B546:B551)</f>
        <v>456401358.07999974</v>
      </c>
      <c r="C545" s="1390">
        <f>SUM(C546:C551)</f>
        <v>571928330.74000001</v>
      </c>
      <c r="D545" s="1390">
        <f>SUM(D546:D551)</f>
        <v>600543090</v>
      </c>
    </row>
    <row r="546" spans="1:6" x14ac:dyDescent="0.2">
      <c r="A546" s="1391" t="s">
        <v>22610</v>
      </c>
      <c r="B546" s="1357">
        <v>0</v>
      </c>
      <c r="C546" s="1357">
        <v>0</v>
      </c>
      <c r="D546" s="1357">
        <v>0</v>
      </c>
    </row>
    <row r="547" spans="1:6" x14ac:dyDescent="0.2">
      <c r="A547" s="1391" t="s">
        <v>22611</v>
      </c>
      <c r="B547" s="1357">
        <v>29993513.23</v>
      </c>
      <c r="C547" s="1357">
        <v>37895793</v>
      </c>
      <c r="D547" s="1357">
        <v>63703209</v>
      </c>
    </row>
    <row r="548" spans="1:6" x14ac:dyDescent="0.2">
      <c r="A548" s="1391" t="s">
        <v>22612</v>
      </c>
      <c r="B548" s="1357">
        <v>27962606.59</v>
      </c>
      <c r="C548" s="1357">
        <v>31223230</v>
      </c>
      <c r="D548" s="1357">
        <v>29979351</v>
      </c>
    </row>
    <row r="549" spans="1:6" x14ac:dyDescent="0.2">
      <c r="A549" s="1391" t="s">
        <v>22613</v>
      </c>
      <c r="B549" s="1357">
        <v>389213718.78999972</v>
      </c>
      <c r="C549" s="1357">
        <v>491938866.27999997</v>
      </c>
      <c r="D549" s="1357">
        <v>488241324</v>
      </c>
    </row>
    <row r="550" spans="1:6" x14ac:dyDescent="0.2">
      <c r="A550" s="1391" t="s">
        <v>22614</v>
      </c>
      <c r="B550" s="1357">
        <v>3187780.35</v>
      </c>
      <c r="C550" s="1357">
        <v>498435.5</v>
      </c>
      <c r="D550" s="1357">
        <v>2264000</v>
      </c>
    </row>
    <row r="551" spans="1:6" x14ac:dyDescent="0.2">
      <c r="A551" s="1391" t="s">
        <v>22615</v>
      </c>
      <c r="B551" s="1357">
        <v>6043739.1200000001</v>
      </c>
      <c r="C551" s="1357">
        <v>10372005.960000001</v>
      </c>
      <c r="D551" s="1357">
        <v>16355206</v>
      </c>
    </row>
    <row r="552" spans="1:6" x14ac:dyDescent="0.2">
      <c r="A552" s="1389" t="s">
        <v>22616</v>
      </c>
      <c r="B552" s="1390">
        <f>SUM(B555:B557)</f>
        <v>327001015.01999998</v>
      </c>
      <c r="C552" s="1390">
        <f>SUM(C555:C557)</f>
        <v>387367146.04000002</v>
      </c>
      <c r="D552" s="1390">
        <f>SUM(D555:D557)</f>
        <v>407338336</v>
      </c>
    </row>
    <row r="553" spans="1:6" x14ac:dyDescent="0.2">
      <c r="A553" s="1391" t="s">
        <v>22617</v>
      </c>
      <c r="B553" s="1357">
        <v>0</v>
      </c>
      <c r="C553" s="1357">
        <v>0</v>
      </c>
      <c r="D553" s="1357">
        <v>0</v>
      </c>
    </row>
    <row r="554" spans="1:6" x14ac:dyDescent="0.2">
      <c r="A554" s="1391" t="s">
        <v>22618</v>
      </c>
      <c r="B554" s="1357">
        <v>0</v>
      </c>
      <c r="C554" s="1357">
        <v>0</v>
      </c>
      <c r="D554" s="1357">
        <v>0</v>
      </c>
    </row>
    <row r="555" spans="1:6" x14ac:dyDescent="0.2">
      <c r="A555" s="1391" t="s">
        <v>22619</v>
      </c>
      <c r="B555" s="1357">
        <v>0</v>
      </c>
      <c r="C555" s="1357">
        <v>0</v>
      </c>
      <c r="D555" s="1357">
        <v>0</v>
      </c>
    </row>
    <row r="556" spans="1:6" x14ac:dyDescent="0.2">
      <c r="A556" s="1391" t="s">
        <v>22620</v>
      </c>
      <c r="B556" s="1357">
        <v>23042192.869999997</v>
      </c>
      <c r="C556" s="1357">
        <v>45871467.039999999</v>
      </c>
      <c r="D556" s="1357">
        <v>68748251</v>
      </c>
    </row>
    <row r="557" spans="1:6" x14ac:dyDescent="0.2">
      <c r="A557" s="1391" t="s">
        <v>22621</v>
      </c>
      <c r="B557" s="1357">
        <v>303958822.14999998</v>
      </c>
      <c r="C557" s="1357">
        <v>341495679</v>
      </c>
      <c r="D557" s="1357">
        <v>338590085</v>
      </c>
    </row>
    <row r="558" spans="1:6" x14ac:dyDescent="0.2">
      <c r="A558" s="1389" t="s">
        <v>22622</v>
      </c>
      <c r="B558" s="1390">
        <f>B559</f>
        <v>1575904583.6500001</v>
      </c>
      <c r="C558" s="1390">
        <f>C559</f>
        <v>0</v>
      </c>
      <c r="D558" s="1390">
        <f>D559</f>
        <v>0</v>
      </c>
    </row>
    <row r="559" spans="1:6" x14ac:dyDescent="0.2">
      <c r="A559" s="1391" t="s">
        <v>22623</v>
      </c>
      <c r="B559" s="1357">
        <v>1575904583.6500001</v>
      </c>
      <c r="C559" s="1357"/>
      <c r="D559" s="1357">
        <v>0</v>
      </c>
    </row>
    <row r="560" spans="1:6" s="1353" customFormat="1" x14ac:dyDescent="0.2">
      <c r="A560" s="1392" t="s">
        <v>22577</v>
      </c>
      <c r="B560" s="1355">
        <f>B545+B552+B558</f>
        <v>2359306956.75</v>
      </c>
      <c r="C560" s="1355">
        <f>C545+C552+C558</f>
        <v>959295476.77999997</v>
      </c>
      <c r="D560" s="1355">
        <f>D545+D552+D558</f>
        <v>1007881426</v>
      </c>
      <c r="E560" s="1393"/>
      <c r="F560" s="1393"/>
    </row>
    <row r="561" spans="1:9" s="1402" customFormat="1" ht="24" customHeight="1" x14ac:dyDescent="0.2">
      <c r="A561" s="1738"/>
      <c r="B561" s="1738"/>
      <c r="C561" s="1738"/>
      <c r="D561" s="1738"/>
      <c r="E561" s="1401"/>
      <c r="F561" s="1401"/>
    </row>
    <row r="562" spans="1:9" x14ac:dyDescent="0.2">
      <c r="A562" s="1351" t="s">
        <v>22576</v>
      </c>
    </row>
    <row r="563" spans="1:9" x14ac:dyDescent="0.2">
      <c r="A563" s="1351" t="s">
        <v>22575</v>
      </c>
    </row>
    <row r="564" spans="1:9" x14ac:dyDescent="0.2">
      <c r="A564" s="1373"/>
    </row>
    <row r="565" spans="1:9" x14ac:dyDescent="0.2">
      <c r="A565" s="1373"/>
    </row>
    <row r="566" spans="1:9" s="251" customFormat="1" ht="12" x14ac:dyDescent="0.2">
      <c r="A566" s="251" t="s">
        <v>22593</v>
      </c>
      <c r="E566" s="310"/>
      <c r="F566" s="310"/>
      <c r="H566" s="310"/>
      <c r="I566" s="310"/>
    </row>
    <row r="567" spans="1:9" s="251" customFormat="1" ht="12" x14ac:dyDescent="0.2">
      <c r="A567" s="251" t="s">
        <v>22592</v>
      </c>
      <c r="E567" s="310"/>
      <c r="F567" s="310"/>
      <c r="H567" s="310"/>
      <c r="I567" s="310"/>
    </row>
    <row r="568" spans="1:9" s="251" customFormat="1" ht="12" x14ac:dyDescent="0.2">
      <c r="E568" s="310"/>
      <c r="F568" s="310"/>
      <c r="H568" s="310"/>
      <c r="I568" s="310"/>
    </row>
    <row r="569" spans="1:9" s="251" customFormat="1" ht="12" x14ac:dyDescent="0.2">
      <c r="A569" s="1718" t="s">
        <v>22606</v>
      </c>
      <c r="B569" s="1718"/>
      <c r="C569" s="1718"/>
      <c r="D569" s="1718"/>
      <c r="E569" s="1387"/>
      <c r="F569" s="1387"/>
      <c r="G569" s="1371"/>
      <c r="H569" s="310"/>
      <c r="I569" s="310"/>
    </row>
    <row r="570" spans="1:9" s="251" customFormat="1" ht="12" x14ac:dyDescent="0.2">
      <c r="A570" s="1718" t="s">
        <v>2089</v>
      </c>
      <c r="B570" s="1718"/>
      <c r="C570" s="1718"/>
      <c r="D570" s="1718"/>
      <c r="E570" s="1387"/>
      <c r="F570" s="1387"/>
      <c r="G570" s="1371"/>
      <c r="H570" s="310"/>
      <c r="I570" s="310"/>
    </row>
    <row r="571" spans="1:9" s="251" customFormat="1" ht="12" x14ac:dyDescent="0.2">
      <c r="A571" s="1718" t="s">
        <v>22607</v>
      </c>
      <c r="B571" s="1718"/>
      <c r="C571" s="1718"/>
      <c r="D571" s="1718"/>
      <c r="E571" s="1387"/>
      <c r="F571" s="1387"/>
      <c r="G571" s="1371"/>
      <c r="H571" s="310"/>
      <c r="I571" s="310"/>
    </row>
    <row r="572" spans="1:9" s="251" customFormat="1" ht="12" x14ac:dyDescent="0.2">
      <c r="A572" s="1718" t="s">
        <v>22589</v>
      </c>
      <c r="B572" s="1718"/>
      <c r="C572" s="1718"/>
      <c r="D572" s="1718"/>
      <c r="E572" s="1387"/>
      <c r="F572" s="1387"/>
      <c r="G572" s="1371"/>
      <c r="H572" s="310"/>
      <c r="I572" s="310"/>
    </row>
    <row r="573" spans="1:9" x14ac:dyDescent="0.2">
      <c r="A573" s="251"/>
      <c r="B573" s="251"/>
    </row>
    <row r="574" spans="1:9" x14ac:dyDescent="0.2">
      <c r="A574" s="1366" t="s">
        <v>22588</v>
      </c>
      <c r="B574" s="1366" t="s">
        <v>22604</v>
      </c>
    </row>
    <row r="575" spans="1:9" s="1402" customFormat="1" x14ac:dyDescent="0.2">
      <c r="A575" s="1382" t="s">
        <v>22587</v>
      </c>
      <c r="B575" s="1719" t="s">
        <v>22594</v>
      </c>
      <c r="C575" s="1719"/>
      <c r="D575" s="1719"/>
      <c r="E575" s="1401"/>
      <c r="F575" s="1401"/>
    </row>
    <row r="576" spans="1:9" s="1359" customFormat="1" ht="25.5" x14ac:dyDescent="0.2">
      <c r="A576" s="1362" t="s">
        <v>22608</v>
      </c>
      <c r="B576" s="1361">
        <v>2020</v>
      </c>
      <c r="C576" s="1361">
        <v>2021</v>
      </c>
      <c r="D576" s="1361">
        <v>2022</v>
      </c>
      <c r="E576" s="1388"/>
      <c r="F576" s="1388"/>
    </row>
    <row r="577" spans="1:6" x14ac:dyDescent="0.2">
      <c r="A577" s="1389" t="s">
        <v>22609</v>
      </c>
      <c r="B577" s="1390">
        <f>SUM(B578:B583)</f>
        <v>37615170</v>
      </c>
      <c r="C577" s="1390">
        <f>SUM(C578:C583)</f>
        <v>27035704</v>
      </c>
      <c r="D577" s="1390">
        <f>SUM(D578:D583)</f>
        <v>26749360</v>
      </c>
    </row>
    <row r="578" spans="1:6" x14ac:dyDescent="0.2">
      <c r="A578" s="1391" t="s">
        <v>22610</v>
      </c>
      <c r="B578" s="1357">
        <v>0</v>
      </c>
      <c r="C578" s="1357">
        <v>0</v>
      </c>
      <c r="D578" s="1357">
        <v>0</v>
      </c>
    </row>
    <row r="579" spans="1:6" x14ac:dyDescent="0.2">
      <c r="A579" s="1391" t="s">
        <v>22611</v>
      </c>
      <c r="B579" s="1357">
        <v>8681231</v>
      </c>
      <c r="C579" s="1357">
        <v>8681232</v>
      </c>
      <c r="D579" s="1357">
        <v>7998264</v>
      </c>
    </row>
    <row r="580" spans="1:6" x14ac:dyDescent="0.2">
      <c r="A580" s="1391" t="s">
        <v>22612</v>
      </c>
      <c r="B580" s="1357">
        <v>2029822</v>
      </c>
      <c r="C580" s="1357">
        <v>2029822</v>
      </c>
      <c r="D580" s="1357">
        <v>2038822</v>
      </c>
    </row>
    <row r="581" spans="1:6" x14ac:dyDescent="0.2">
      <c r="A581" s="1391" t="s">
        <v>22613</v>
      </c>
      <c r="B581" s="1357">
        <v>26830094</v>
      </c>
      <c r="C581" s="1357">
        <v>16277490</v>
      </c>
      <c r="D581" s="1357">
        <v>16665314</v>
      </c>
    </row>
    <row r="582" spans="1:6" x14ac:dyDescent="0.2">
      <c r="A582" s="1391" t="s">
        <v>22614</v>
      </c>
      <c r="B582" s="1357">
        <v>29523</v>
      </c>
      <c r="C582" s="1357">
        <v>2660</v>
      </c>
      <c r="D582" s="1357">
        <v>2712</v>
      </c>
    </row>
    <row r="583" spans="1:6" x14ac:dyDescent="0.2">
      <c r="A583" s="1391" t="s">
        <v>22615</v>
      </c>
      <c r="B583" s="1357">
        <v>44500</v>
      </c>
      <c r="C583" s="1357">
        <v>44500</v>
      </c>
      <c r="D583" s="1357">
        <v>44248</v>
      </c>
    </row>
    <row r="584" spans="1:6" x14ac:dyDescent="0.2">
      <c r="A584" s="1389" t="s">
        <v>22616</v>
      </c>
      <c r="B584" s="1390">
        <f>SUM(B585:B589)</f>
        <v>1057695</v>
      </c>
      <c r="C584" s="1390">
        <f>SUM(C585:C589)</f>
        <v>13365730</v>
      </c>
      <c r="D584" s="1390">
        <f>SUM(D585:D589)</f>
        <v>3058261</v>
      </c>
    </row>
    <row r="585" spans="1:6" x14ac:dyDescent="0.2">
      <c r="A585" s="1391" t="s">
        <v>22617</v>
      </c>
      <c r="B585" s="1357">
        <v>0</v>
      </c>
      <c r="C585" s="1357">
        <v>0</v>
      </c>
      <c r="D585" s="1357">
        <v>0</v>
      </c>
    </row>
    <row r="586" spans="1:6" x14ac:dyDescent="0.2">
      <c r="A586" s="1391" t="s">
        <v>22618</v>
      </c>
      <c r="B586" s="1357">
        <v>0</v>
      </c>
      <c r="C586" s="1357">
        <v>0</v>
      </c>
      <c r="D586" s="1357">
        <v>0</v>
      </c>
    </row>
    <row r="587" spans="1:6" x14ac:dyDescent="0.2">
      <c r="A587" s="1391" t="s">
        <v>22619</v>
      </c>
      <c r="B587" s="1357">
        <v>0</v>
      </c>
      <c r="C587" s="1357">
        <v>0</v>
      </c>
      <c r="D587" s="1357">
        <v>0</v>
      </c>
    </row>
    <row r="588" spans="1:6" x14ac:dyDescent="0.2">
      <c r="A588" s="1391" t="s">
        <v>22620</v>
      </c>
      <c r="B588" s="1357">
        <v>1057695</v>
      </c>
      <c r="C588" s="1357">
        <v>13365730</v>
      </c>
      <c r="D588" s="1357">
        <v>3058261</v>
      </c>
    </row>
    <row r="589" spans="1:6" x14ac:dyDescent="0.2">
      <c r="A589" s="1391" t="s">
        <v>22621</v>
      </c>
      <c r="B589" s="1357">
        <v>0</v>
      </c>
      <c r="C589" s="1357">
        <v>0</v>
      </c>
      <c r="D589" s="1357">
        <v>0</v>
      </c>
    </row>
    <row r="590" spans="1:6" x14ac:dyDescent="0.2">
      <c r="A590" s="1389" t="s">
        <v>22622</v>
      </c>
      <c r="B590" s="1390">
        <f>B591</f>
        <v>0</v>
      </c>
      <c r="C590" s="1390">
        <f>C591</f>
        <v>0</v>
      </c>
      <c r="D590" s="1390">
        <f>D591</f>
        <v>0</v>
      </c>
    </row>
    <row r="591" spans="1:6" x14ac:dyDescent="0.2">
      <c r="A591" s="1391" t="s">
        <v>22623</v>
      </c>
      <c r="B591" s="1357">
        <v>0</v>
      </c>
      <c r="C591" s="1357">
        <v>0</v>
      </c>
      <c r="D591" s="1357">
        <v>0</v>
      </c>
    </row>
    <row r="592" spans="1:6" s="1353" customFormat="1" x14ac:dyDescent="0.2">
      <c r="A592" s="1392" t="s">
        <v>22577</v>
      </c>
      <c r="B592" s="1355">
        <f>B577+B584+B590</f>
        <v>38672865</v>
      </c>
      <c r="C592" s="1355">
        <f>C577+C584+C590</f>
        <v>40401434</v>
      </c>
      <c r="D592" s="1355">
        <f>D577+D584+D590</f>
        <v>29807621</v>
      </c>
      <c r="E592" s="1393"/>
      <c r="F592" s="1393"/>
    </row>
    <row r="593" spans="1:6" s="1402" customFormat="1" x14ac:dyDescent="0.2">
      <c r="A593" s="1382"/>
      <c r="B593" s="1403"/>
      <c r="C593" s="1403"/>
      <c r="D593" s="1403"/>
      <c r="E593" s="1401"/>
      <c r="F593" s="1401"/>
    </row>
    <row r="594" spans="1:6" s="1402" customFormat="1" x14ac:dyDescent="0.2">
      <c r="A594" s="1382"/>
      <c r="B594" s="1682"/>
      <c r="C594" s="1682"/>
      <c r="D594" s="1682"/>
      <c r="E594" s="1401"/>
      <c r="F594" s="1401"/>
    </row>
    <row r="595" spans="1:6" s="1359" customFormat="1" ht="25.5" x14ac:dyDescent="0.2">
      <c r="A595" s="1362" t="s">
        <v>22624</v>
      </c>
      <c r="B595" s="1361">
        <v>2020</v>
      </c>
      <c r="C595" s="1361" t="s">
        <v>22582</v>
      </c>
      <c r="D595" s="1361" t="s">
        <v>22581</v>
      </c>
      <c r="E595" s="1388"/>
      <c r="F595" s="1388"/>
    </row>
    <row r="596" spans="1:6" x14ac:dyDescent="0.2">
      <c r="A596" s="1389" t="s">
        <v>22609</v>
      </c>
      <c r="B596" s="1390">
        <f>SUM(B597:B602)</f>
        <v>36353959</v>
      </c>
      <c r="C596" s="1390">
        <f>SUM(C597:C602)</f>
        <v>27035704</v>
      </c>
      <c r="D596" s="1390">
        <f>SUM(D597:D602)</f>
        <v>26749360</v>
      </c>
    </row>
    <row r="597" spans="1:6" x14ac:dyDescent="0.2">
      <c r="A597" s="1391" t="s">
        <v>22610</v>
      </c>
      <c r="B597" s="1357">
        <v>0</v>
      </c>
      <c r="C597" s="1357">
        <v>0</v>
      </c>
      <c r="D597" s="1357">
        <v>0</v>
      </c>
    </row>
    <row r="598" spans="1:6" x14ac:dyDescent="0.2">
      <c r="A598" s="1391" t="s">
        <v>22611</v>
      </c>
      <c r="B598" s="1357">
        <v>8503151</v>
      </c>
      <c r="C598" s="1357">
        <v>8681232</v>
      </c>
      <c r="D598" s="1357">
        <v>7998264</v>
      </c>
    </row>
    <row r="599" spans="1:6" x14ac:dyDescent="0.2">
      <c r="A599" s="1391" t="s">
        <v>22612</v>
      </c>
      <c r="B599" s="1357">
        <v>2038822</v>
      </c>
      <c r="C599" s="1357">
        <v>2038822</v>
      </c>
      <c r="D599" s="1357">
        <v>2038822</v>
      </c>
    </row>
    <row r="600" spans="1:6" x14ac:dyDescent="0.2">
      <c r="A600" s="1391" t="s">
        <v>22613</v>
      </c>
      <c r="B600" s="1357">
        <v>25558383</v>
      </c>
      <c r="C600" s="1357">
        <v>16264606</v>
      </c>
      <c r="D600" s="1357">
        <v>16665314</v>
      </c>
    </row>
    <row r="601" spans="1:6" x14ac:dyDescent="0.2">
      <c r="A601" s="1391" t="s">
        <v>22614</v>
      </c>
      <c r="B601" s="1357">
        <v>207603</v>
      </c>
      <c r="C601" s="1357">
        <v>2660</v>
      </c>
      <c r="D601" s="1357">
        <v>2712</v>
      </c>
    </row>
    <row r="602" spans="1:6" x14ac:dyDescent="0.2">
      <c r="A602" s="1391" t="s">
        <v>22615</v>
      </c>
      <c r="B602" s="1357">
        <v>46000</v>
      </c>
      <c r="C602" s="1357">
        <v>48384</v>
      </c>
      <c r="D602" s="1357">
        <v>44248</v>
      </c>
    </row>
    <row r="603" spans="1:6" x14ac:dyDescent="0.2">
      <c r="A603" s="1389" t="s">
        <v>22616</v>
      </c>
      <c r="B603" s="1390">
        <f>SUM(B604:B608)</f>
        <v>2318906</v>
      </c>
      <c r="C603" s="1390">
        <f>SUM(C604:C608)</f>
        <v>13365730</v>
      </c>
      <c r="D603" s="1390">
        <f>SUM(D604:D608)</f>
        <v>3058261</v>
      </c>
    </row>
    <row r="604" spans="1:6" x14ac:dyDescent="0.2">
      <c r="A604" s="1391" t="s">
        <v>22617</v>
      </c>
      <c r="B604" s="1357">
        <v>0</v>
      </c>
      <c r="C604" s="1357">
        <v>0</v>
      </c>
      <c r="D604" s="1357">
        <v>0</v>
      </c>
    </row>
    <row r="605" spans="1:6" x14ac:dyDescent="0.2">
      <c r="A605" s="1391" t="s">
        <v>22618</v>
      </c>
      <c r="B605" s="1357">
        <v>0</v>
      </c>
      <c r="C605" s="1357">
        <v>0</v>
      </c>
      <c r="D605" s="1357">
        <v>0</v>
      </c>
    </row>
    <row r="606" spans="1:6" x14ac:dyDescent="0.2">
      <c r="A606" s="1391" t="s">
        <v>22619</v>
      </c>
      <c r="B606" s="1357">
        <v>0</v>
      </c>
      <c r="C606" s="1357">
        <v>0</v>
      </c>
      <c r="D606" s="1357">
        <v>0</v>
      </c>
    </row>
    <row r="607" spans="1:6" x14ac:dyDescent="0.2">
      <c r="A607" s="1391" t="s">
        <v>22620</v>
      </c>
      <c r="B607" s="1357">
        <v>2318906</v>
      </c>
      <c r="C607" s="1357">
        <v>13365730</v>
      </c>
      <c r="D607" s="1357">
        <v>3058261</v>
      </c>
    </row>
    <row r="608" spans="1:6" x14ac:dyDescent="0.2">
      <c r="A608" s="1391" t="s">
        <v>22621</v>
      </c>
      <c r="B608" s="1357">
        <v>0</v>
      </c>
      <c r="C608" s="1357">
        <v>0</v>
      </c>
      <c r="D608" s="1357">
        <v>0</v>
      </c>
    </row>
    <row r="609" spans="1:6" x14ac:dyDescent="0.2">
      <c r="A609" s="1389" t="s">
        <v>22622</v>
      </c>
      <c r="B609" s="1390">
        <f>B610</f>
        <v>0</v>
      </c>
      <c r="C609" s="1390">
        <f>C610</f>
        <v>0</v>
      </c>
      <c r="D609" s="1390">
        <f>D610</f>
        <v>0</v>
      </c>
    </row>
    <row r="610" spans="1:6" x14ac:dyDescent="0.2">
      <c r="A610" s="1391" t="s">
        <v>22623</v>
      </c>
      <c r="B610" s="1357">
        <v>0</v>
      </c>
      <c r="C610" s="1357">
        <v>0</v>
      </c>
      <c r="D610" s="1357">
        <v>0</v>
      </c>
    </row>
    <row r="611" spans="1:6" s="1353" customFormat="1" x14ac:dyDescent="0.2">
      <c r="A611" s="1392" t="s">
        <v>22577</v>
      </c>
      <c r="B611" s="1355">
        <f>B596+B603+B609</f>
        <v>38672865</v>
      </c>
      <c r="C611" s="1355">
        <f>C596+C603+C609</f>
        <v>40401434</v>
      </c>
      <c r="D611" s="1355">
        <f>D596+D603+D609</f>
        <v>29807621</v>
      </c>
      <c r="E611" s="1393"/>
      <c r="F611" s="1393"/>
    </row>
    <row r="612" spans="1:6" s="1402" customFormat="1" x14ac:dyDescent="0.2">
      <c r="A612" s="1382"/>
      <c r="B612" s="1403"/>
      <c r="C612" s="1403"/>
      <c r="D612" s="1403"/>
      <c r="E612" s="1401"/>
      <c r="F612" s="1401"/>
    </row>
    <row r="613" spans="1:6" s="1402" customFormat="1" x14ac:dyDescent="0.2">
      <c r="A613" s="1382"/>
      <c r="B613" s="1682"/>
      <c r="C613" s="1682"/>
      <c r="D613" s="1682"/>
      <c r="E613" s="1401"/>
      <c r="F613" s="1401"/>
    </row>
    <row r="614" spans="1:6" s="1359" customFormat="1" ht="25.5" x14ac:dyDescent="0.2">
      <c r="A614" s="1362" t="s">
        <v>22640</v>
      </c>
      <c r="B614" s="1361">
        <v>2020</v>
      </c>
      <c r="C614" s="1361" t="s">
        <v>22582</v>
      </c>
      <c r="D614" s="1361" t="s">
        <v>22581</v>
      </c>
      <c r="E614" s="1388"/>
      <c r="F614" s="1388"/>
    </row>
    <row r="615" spans="1:6" x14ac:dyDescent="0.2">
      <c r="A615" s="1389" t="s">
        <v>22609</v>
      </c>
      <c r="B615" s="1390">
        <f>SUM(B616:B621)</f>
        <v>21781116.469999999</v>
      </c>
      <c r="C615" s="1390">
        <f>SUM(C616:C621)</f>
        <v>27035704</v>
      </c>
      <c r="D615" s="1390">
        <f>SUM(D616:D621)</f>
        <v>26749360</v>
      </c>
    </row>
    <row r="616" spans="1:6" x14ac:dyDescent="0.2">
      <c r="A616" s="1391" t="s">
        <v>22610</v>
      </c>
      <c r="B616" s="1357">
        <v>0</v>
      </c>
      <c r="C616" s="1357">
        <v>0</v>
      </c>
      <c r="D616" s="1357">
        <v>0</v>
      </c>
    </row>
    <row r="617" spans="1:6" x14ac:dyDescent="0.2">
      <c r="A617" s="1391" t="s">
        <v>22611</v>
      </c>
      <c r="B617" s="1357">
        <v>7915037.8399999989</v>
      </c>
      <c r="C617" s="1357">
        <v>8681232</v>
      </c>
      <c r="D617" s="1357">
        <v>7998264</v>
      </c>
    </row>
    <row r="618" spans="1:6" x14ac:dyDescent="0.2">
      <c r="A618" s="1391" t="s">
        <v>22612</v>
      </c>
      <c r="B618" s="1357">
        <v>1436910.67</v>
      </c>
      <c r="C618" s="1357">
        <v>2038822</v>
      </c>
      <c r="D618" s="1357">
        <v>2038822</v>
      </c>
    </row>
    <row r="619" spans="1:6" x14ac:dyDescent="0.2">
      <c r="A619" s="1391" t="s">
        <v>22613</v>
      </c>
      <c r="B619" s="1357">
        <v>12208123.870000001</v>
      </c>
      <c r="C619" s="1357">
        <v>16264606</v>
      </c>
      <c r="D619" s="1357">
        <v>16665314</v>
      </c>
    </row>
    <row r="620" spans="1:6" x14ac:dyDescent="0.2">
      <c r="A620" s="1391" t="s">
        <v>22614</v>
      </c>
      <c r="B620" s="1357">
        <v>179806.25</v>
      </c>
      <c r="C620" s="1357">
        <v>2660</v>
      </c>
      <c r="D620" s="1357">
        <v>2712</v>
      </c>
    </row>
    <row r="621" spans="1:6" x14ac:dyDescent="0.2">
      <c r="A621" s="1391" t="s">
        <v>22615</v>
      </c>
      <c r="B621" s="1357">
        <v>41237.839999999997</v>
      </c>
      <c r="C621" s="1357">
        <v>48384</v>
      </c>
      <c r="D621" s="1357">
        <v>44248</v>
      </c>
    </row>
    <row r="622" spans="1:6" x14ac:dyDescent="0.2">
      <c r="A622" s="1389" t="s">
        <v>22616</v>
      </c>
      <c r="B622" s="1390">
        <f>SUM(B623:B627)</f>
        <v>859280.42999999993</v>
      </c>
      <c r="C622" s="1390">
        <f>SUM(C623:C627)</f>
        <v>13365730</v>
      </c>
      <c r="D622" s="1390">
        <f>SUM(D623:D627)</f>
        <v>3058261</v>
      </c>
    </row>
    <row r="623" spans="1:6" x14ac:dyDescent="0.2">
      <c r="A623" s="1391" t="s">
        <v>22617</v>
      </c>
      <c r="B623" s="1357">
        <v>0</v>
      </c>
      <c r="C623" s="1357">
        <v>0</v>
      </c>
      <c r="D623" s="1357">
        <v>0</v>
      </c>
    </row>
    <row r="624" spans="1:6" x14ac:dyDescent="0.2">
      <c r="A624" s="1391" t="s">
        <v>22618</v>
      </c>
      <c r="B624" s="1357">
        <v>0</v>
      </c>
      <c r="C624" s="1357">
        <v>0</v>
      </c>
      <c r="D624" s="1357">
        <v>0</v>
      </c>
    </row>
    <row r="625" spans="1:9" x14ac:dyDescent="0.2">
      <c r="A625" s="1391" t="s">
        <v>22619</v>
      </c>
      <c r="B625" s="1357">
        <v>0</v>
      </c>
      <c r="C625" s="1357">
        <v>0</v>
      </c>
      <c r="D625" s="1357">
        <v>0</v>
      </c>
    </row>
    <row r="626" spans="1:9" x14ac:dyDescent="0.2">
      <c r="A626" s="1391" t="s">
        <v>22620</v>
      </c>
      <c r="B626" s="1357">
        <v>859280.42999999993</v>
      </c>
      <c r="C626" s="1357">
        <v>13365730</v>
      </c>
      <c r="D626" s="1357">
        <v>3058261</v>
      </c>
    </row>
    <row r="627" spans="1:9" x14ac:dyDescent="0.2">
      <c r="A627" s="1391" t="s">
        <v>22621</v>
      </c>
      <c r="B627" s="1357">
        <v>0</v>
      </c>
      <c r="C627" s="1357">
        <v>0</v>
      </c>
      <c r="D627" s="1357">
        <v>0</v>
      </c>
    </row>
    <row r="628" spans="1:9" x14ac:dyDescent="0.2">
      <c r="A628" s="1389" t="s">
        <v>22622</v>
      </c>
      <c r="B628" s="1390">
        <f>B629</f>
        <v>0</v>
      </c>
      <c r="C628" s="1390">
        <f>C629</f>
        <v>0</v>
      </c>
      <c r="D628" s="1390">
        <f>D629</f>
        <v>0</v>
      </c>
    </row>
    <row r="629" spans="1:9" x14ac:dyDescent="0.2">
      <c r="A629" s="1391" t="s">
        <v>22623</v>
      </c>
      <c r="B629" s="1357">
        <v>0</v>
      </c>
      <c r="C629" s="1357">
        <v>0</v>
      </c>
      <c r="D629" s="1357">
        <v>0</v>
      </c>
    </row>
    <row r="630" spans="1:9" s="1353" customFormat="1" x14ac:dyDescent="0.2">
      <c r="A630" s="1392" t="s">
        <v>22577</v>
      </c>
      <c r="B630" s="1355">
        <f>B615+B622+B628</f>
        <v>22640396.899999999</v>
      </c>
      <c r="C630" s="1355">
        <f>C615+C622+C628</f>
        <v>40401434</v>
      </c>
      <c r="D630" s="1355">
        <f>D615+D622+D628</f>
        <v>29807621</v>
      </c>
      <c r="E630" s="1393"/>
      <c r="F630" s="1393"/>
    </row>
    <row r="631" spans="1:9" x14ac:dyDescent="0.2">
      <c r="A631" s="1352" t="s">
        <v>22576</v>
      </c>
    </row>
    <row r="632" spans="1:9" x14ac:dyDescent="0.2">
      <c r="A632" s="1351" t="s">
        <v>22575</v>
      </c>
    </row>
    <row r="633" spans="1:9" x14ac:dyDescent="0.2">
      <c r="A633" s="1373"/>
    </row>
    <row r="634" spans="1:9" x14ac:dyDescent="0.2">
      <c r="A634" s="1373"/>
    </row>
    <row r="635" spans="1:9" s="251" customFormat="1" ht="12" x14ac:dyDescent="0.2">
      <c r="A635" s="251" t="s">
        <v>22593</v>
      </c>
      <c r="E635" s="310"/>
      <c r="F635" s="310"/>
      <c r="H635" s="310"/>
      <c r="I635" s="310"/>
    </row>
    <row r="636" spans="1:9" s="251" customFormat="1" ht="12" x14ac:dyDescent="0.2">
      <c r="A636" s="251" t="s">
        <v>22592</v>
      </c>
      <c r="E636" s="310"/>
      <c r="F636" s="310"/>
      <c r="H636" s="310"/>
      <c r="I636" s="310"/>
    </row>
    <row r="637" spans="1:9" s="251" customFormat="1" ht="12" x14ac:dyDescent="0.2">
      <c r="E637" s="310"/>
      <c r="F637" s="310"/>
      <c r="H637" s="310"/>
      <c r="I637" s="310"/>
    </row>
    <row r="638" spans="1:9" s="251" customFormat="1" ht="12" x14ac:dyDescent="0.2">
      <c r="A638" s="1718" t="s">
        <v>22606</v>
      </c>
      <c r="B638" s="1718"/>
      <c r="C638" s="1718"/>
      <c r="D638" s="1718"/>
      <c r="E638" s="1387"/>
      <c r="F638" s="1387"/>
      <c r="G638" s="1371"/>
      <c r="H638" s="310"/>
      <c r="I638" s="310"/>
    </row>
    <row r="639" spans="1:9" s="251" customFormat="1" ht="12" x14ac:dyDescent="0.2">
      <c r="A639" s="1718" t="s">
        <v>2089</v>
      </c>
      <c r="B639" s="1718"/>
      <c r="C639" s="1718"/>
      <c r="D639" s="1718"/>
      <c r="E639" s="1387"/>
      <c r="F639" s="1387"/>
      <c r="G639" s="1371"/>
      <c r="H639" s="310"/>
      <c r="I639" s="310"/>
    </row>
    <row r="640" spans="1:9" s="251" customFormat="1" ht="12" x14ac:dyDescent="0.2">
      <c r="A640" s="1718" t="s">
        <v>22607</v>
      </c>
      <c r="B640" s="1718"/>
      <c r="C640" s="1718"/>
      <c r="D640" s="1718"/>
      <c r="E640" s="1387"/>
      <c r="F640" s="1387"/>
      <c r="G640" s="1371"/>
      <c r="H640" s="310"/>
      <c r="I640" s="310"/>
    </row>
    <row r="641" spans="1:9" s="251" customFormat="1" ht="12" x14ac:dyDescent="0.2">
      <c r="A641" s="1718" t="s">
        <v>22589</v>
      </c>
      <c r="B641" s="1718"/>
      <c r="C641" s="1718"/>
      <c r="D641" s="1718"/>
      <c r="E641" s="1387"/>
      <c r="F641" s="1387"/>
      <c r="G641" s="1371"/>
      <c r="H641" s="310"/>
      <c r="I641" s="310"/>
    </row>
    <row r="642" spans="1:9" x14ac:dyDescent="0.2">
      <c r="A642" s="251"/>
      <c r="B642" s="251"/>
    </row>
    <row r="643" spans="1:9" x14ac:dyDescent="0.2">
      <c r="A643" s="1366" t="s">
        <v>22588</v>
      </c>
      <c r="B643" s="1366" t="s">
        <v>22604</v>
      </c>
    </row>
    <row r="644" spans="1:9" s="1402" customFormat="1" x14ac:dyDescent="0.2">
      <c r="A644" s="1382" t="s">
        <v>22587</v>
      </c>
      <c r="B644" s="1719" t="s">
        <v>22586</v>
      </c>
      <c r="C644" s="1719"/>
      <c r="D644" s="1719"/>
      <c r="E644" s="1401"/>
      <c r="F644" s="1401"/>
    </row>
    <row r="645" spans="1:9" s="1359" customFormat="1" ht="25.5" x14ac:dyDescent="0.2">
      <c r="A645" s="1362" t="s">
        <v>22608</v>
      </c>
      <c r="B645" s="1361">
        <v>2020</v>
      </c>
      <c r="C645" s="1361">
        <v>2021</v>
      </c>
      <c r="D645" s="1361">
        <v>2022</v>
      </c>
      <c r="E645" s="1388"/>
      <c r="F645" s="1388"/>
    </row>
    <row r="646" spans="1:9" x14ac:dyDescent="0.2">
      <c r="A646" s="1389" t="s">
        <v>22609</v>
      </c>
      <c r="B646" s="1390">
        <f>SUM(B647:B652)</f>
        <v>0</v>
      </c>
      <c r="C646" s="1390">
        <f>SUM(C647:C652)</f>
        <v>476800000</v>
      </c>
      <c r="D646" s="1390">
        <f>SUM(D647:D652)</f>
        <v>2085277612</v>
      </c>
    </row>
    <row r="647" spans="1:9" x14ac:dyDescent="0.2">
      <c r="A647" s="1391" t="s">
        <v>22610</v>
      </c>
      <c r="B647" s="1357">
        <v>0</v>
      </c>
      <c r="C647" s="1357">
        <v>200000000</v>
      </c>
      <c r="D647" s="1357">
        <v>1927677612</v>
      </c>
    </row>
    <row r="648" spans="1:9" x14ac:dyDescent="0.2">
      <c r="A648" s="1391" t="s">
        <v>22611</v>
      </c>
      <c r="B648" s="1357">
        <v>0</v>
      </c>
      <c r="C648" s="1357">
        <v>0</v>
      </c>
      <c r="D648" s="1357">
        <v>0</v>
      </c>
    </row>
    <row r="649" spans="1:9" x14ac:dyDescent="0.2">
      <c r="A649" s="1391" t="s">
        <v>22612</v>
      </c>
      <c r="B649" s="1357">
        <v>0</v>
      </c>
      <c r="C649" s="1357">
        <v>0</v>
      </c>
      <c r="D649" s="1357">
        <v>0</v>
      </c>
    </row>
    <row r="650" spans="1:9" x14ac:dyDescent="0.2">
      <c r="A650" s="1391" t="s">
        <v>22613</v>
      </c>
      <c r="B650" s="1357">
        <v>0</v>
      </c>
      <c r="C650" s="1357">
        <v>276800000</v>
      </c>
      <c r="D650" s="1357">
        <v>157600000</v>
      </c>
    </row>
    <row r="651" spans="1:9" x14ac:dyDescent="0.2">
      <c r="A651" s="1391" t="s">
        <v>22614</v>
      </c>
      <c r="B651" s="1357">
        <v>0</v>
      </c>
      <c r="C651" s="1357">
        <v>0</v>
      </c>
      <c r="D651" s="1357">
        <v>0</v>
      </c>
    </row>
    <row r="652" spans="1:9" x14ac:dyDescent="0.2">
      <c r="A652" s="1391" t="s">
        <v>22615</v>
      </c>
      <c r="B652" s="1357">
        <v>0</v>
      </c>
      <c r="C652" s="1357">
        <v>0</v>
      </c>
      <c r="D652" s="1357">
        <v>0</v>
      </c>
    </row>
    <row r="653" spans="1:9" x14ac:dyDescent="0.2">
      <c r="A653" s="1389" t="s">
        <v>22616</v>
      </c>
      <c r="B653" s="1390">
        <f>SUM(B654:B658)</f>
        <v>1242958725</v>
      </c>
      <c r="C653" s="1390">
        <f>SUM(C654:C658)</f>
        <v>1666169632</v>
      </c>
      <c r="D653" s="1390">
        <f>SUM(D654:D658)</f>
        <v>2264562796</v>
      </c>
    </row>
    <row r="654" spans="1:9" x14ac:dyDescent="0.2">
      <c r="A654" s="1391" t="s">
        <v>22617</v>
      </c>
      <c r="B654" s="1357">
        <v>0</v>
      </c>
      <c r="C654" s="1357">
        <v>382122507</v>
      </c>
      <c r="D654" s="1357">
        <v>0</v>
      </c>
    </row>
    <row r="655" spans="1:9" x14ac:dyDescent="0.2">
      <c r="A655" s="1391" t="s">
        <v>22618</v>
      </c>
      <c r="B655" s="1357">
        <v>1200000000</v>
      </c>
      <c r="C655" s="1357">
        <v>1243000000</v>
      </c>
      <c r="D655" s="1357">
        <v>2200000000</v>
      </c>
    </row>
    <row r="656" spans="1:9" x14ac:dyDescent="0.2">
      <c r="A656" s="1391" t="s">
        <v>22619</v>
      </c>
      <c r="B656" s="1357">
        <v>0</v>
      </c>
      <c r="C656" s="1357">
        <v>0</v>
      </c>
      <c r="D656" s="1357">
        <v>0</v>
      </c>
    </row>
    <row r="657" spans="1:6" x14ac:dyDescent="0.2">
      <c r="A657" s="1391" t="s">
        <v>22620</v>
      </c>
      <c r="B657" s="1357">
        <v>42958725</v>
      </c>
      <c r="C657" s="1357">
        <v>41047125</v>
      </c>
      <c r="D657" s="1357">
        <v>64562796</v>
      </c>
    </row>
    <row r="658" spans="1:6" x14ac:dyDescent="0.2">
      <c r="A658" s="1391" t="s">
        <v>22621</v>
      </c>
      <c r="B658" s="1357">
        <v>0</v>
      </c>
      <c r="C658" s="1357">
        <v>0</v>
      </c>
      <c r="D658" s="1357">
        <v>0</v>
      </c>
    </row>
    <row r="659" spans="1:6" x14ac:dyDescent="0.2">
      <c r="A659" s="1389" t="s">
        <v>22622</v>
      </c>
      <c r="B659" s="1390">
        <f>B660</f>
        <v>10720848652</v>
      </c>
      <c r="C659" s="1390">
        <f>C660</f>
        <v>14334406844</v>
      </c>
      <c r="D659" s="1390">
        <f>D660</f>
        <v>21494845368</v>
      </c>
    </row>
    <row r="660" spans="1:6" x14ac:dyDescent="0.2">
      <c r="A660" s="1391" t="s">
        <v>22623</v>
      </c>
      <c r="B660" s="1357">
        <v>10720848652</v>
      </c>
      <c r="C660" s="1357">
        <v>14334406844</v>
      </c>
      <c r="D660" s="1357">
        <v>21494845368</v>
      </c>
    </row>
    <row r="661" spans="1:6" s="1353" customFormat="1" x14ac:dyDescent="0.2">
      <c r="A661" s="1392" t="s">
        <v>22577</v>
      </c>
      <c r="B661" s="1355">
        <f>B646+B653+B659</f>
        <v>11963807377</v>
      </c>
      <c r="C661" s="1355">
        <f>C646+C653+C659</f>
        <v>16477376476</v>
      </c>
      <c r="D661" s="1355">
        <f>D646+D653+D659</f>
        <v>25844685776</v>
      </c>
      <c r="E661" s="1393"/>
      <c r="F661" s="1393"/>
    </row>
    <row r="662" spans="1:6" s="1402" customFormat="1" x14ac:dyDescent="0.2">
      <c r="A662" s="1382"/>
      <c r="B662" s="1403"/>
      <c r="C662" s="1403"/>
      <c r="D662" s="1403"/>
      <c r="E662" s="1401"/>
      <c r="F662" s="1401"/>
    </row>
    <row r="663" spans="1:6" s="1402" customFormat="1" x14ac:dyDescent="0.2">
      <c r="A663" s="1382"/>
      <c r="B663" s="1682"/>
      <c r="C663" s="1682"/>
      <c r="D663" s="1682"/>
      <c r="E663" s="1401"/>
      <c r="F663" s="1401"/>
    </row>
    <row r="664" spans="1:6" s="1359" customFormat="1" ht="25.5" x14ac:dyDescent="0.2">
      <c r="A664" s="1362" t="s">
        <v>22624</v>
      </c>
      <c r="B664" s="1361">
        <v>2020</v>
      </c>
      <c r="C664" s="1361" t="s">
        <v>22582</v>
      </c>
      <c r="D664" s="1361" t="s">
        <v>22581</v>
      </c>
      <c r="E664" s="1388"/>
      <c r="F664" s="1388"/>
    </row>
    <row r="665" spans="1:6" x14ac:dyDescent="0.2">
      <c r="A665" s="1389" t="s">
        <v>22609</v>
      </c>
      <c r="B665" s="1390">
        <f>SUM(B666:B671)</f>
        <v>663855307</v>
      </c>
      <c r="C665" s="1390">
        <f>SUM(C666:C671)</f>
        <v>8206915854</v>
      </c>
      <c r="D665" s="1390">
        <f>SUM(D666:D671)</f>
        <v>2085277612</v>
      </c>
    </row>
    <row r="666" spans="1:6" x14ac:dyDescent="0.2">
      <c r="A666" s="1391" t="s">
        <v>22610</v>
      </c>
      <c r="B666" s="1357">
        <v>663255507</v>
      </c>
      <c r="C666" s="1357">
        <v>8206915854</v>
      </c>
      <c r="D666" s="1357">
        <v>1927677612</v>
      </c>
    </row>
    <row r="667" spans="1:6" x14ac:dyDescent="0.2">
      <c r="A667" s="1391" t="s">
        <v>22611</v>
      </c>
      <c r="B667" s="1357">
        <v>126900</v>
      </c>
      <c r="C667" s="1357">
        <v>0</v>
      </c>
      <c r="D667" s="1357">
        <v>0</v>
      </c>
    </row>
    <row r="668" spans="1:6" x14ac:dyDescent="0.2">
      <c r="A668" s="1391" t="s">
        <v>22612</v>
      </c>
      <c r="B668" s="1357">
        <v>0</v>
      </c>
      <c r="C668" s="1357">
        <v>0</v>
      </c>
      <c r="D668" s="1357">
        <v>0</v>
      </c>
    </row>
    <row r="669" spans="1:6" x14ac:dyDescent="0.2">
      <c r="A669" s="1391" t="s">
        <v>22613</v>
      </c>
      <c r="B669" s="1357">
        <v>472900</v>
      </c>
      <c r="C669" s="1357">
        <v>0</v>
      </c>
      <c r="D669" s="1357">
        <v>157600000</v>
      </c>
    </row>
    <row r="670" spans="1:6" x14ac:dyDescent="0.2">
      <c r="A670" s="1391" t="s">
        <v>22614</v>
      </c>
      <c r="B670" s="1357">
        <v>0</v>
      </c>
      <c r="C670" s="1357">
        <v>0</v>
      </c>
      <c r="D670" s="1357">
        <v>0</v>
      </c>
    </row>
    <row r="671" spans="1:6" x14ac:dyDescent="0.2">
      <c r="A671" s="1391" t="s">
        <v>22615</v>
      </c>
      <c r="B671" s="1357">
        <v>0</v>
      </c>
      <c r="C671" s="1357">
        <v>0</v>
      </c>
      <c r="D671" s="1357">
        <v>0</v>
      </c>
    </row>
    <row r="672" spans="1:6" x14ac:dyDescent="0.2">
      <c r="A672" s="1389" t="s">
        <v>22616</v>
      </c>
      <c r="B672" s="1390">
        <f>SUM(B673:B677)</f>
        <v>68658941</v>
      </c>
      <c r="C672" s="1390">
        <f>SUM(C673:C677)</f>
        <v>303129495</v>
      </c>
      <c r="D672" s="1390">
        <f>SUM(D673:D677)</f>
        <v>2264562796</v>
      </c>
    </row>
    <row r="673" spans="1:6" x14ac:dyDescent="0.2">
      <c r="A673" s="1391" t="s">
        <v>22617</v>
      </c>
      <c r="B673" s="1357">
        <v>54216941</v>
      </c>
      <c r="C673" s="1357">
        <v>0</v>
      </c>
      <c r="D673" s="1357">
        <v>0</v>
      </c>
    </row>
    <row r="674" spans="1:6" x14ac:dyDescent="0.2">
      <c r="A674" s="1391" t="s">
        <v>22618</v>
      </c>
      <c r="B674" s="1357">
        <v>0</v>
      </c>
      <c r="C674" s="1357">
        <v>210000000</v>
      </c>
      <c r="D674" s="1357">
        <v>2200000000</v>
      </c>
    </row>
    <row r="675" spans="1:6" x14ac:dyDescent="0.2">
      <c r="A675" s="1391" t="s">
        <v>22619</v>
      </c>
      <c r="B675" s="1357">
        <v>0</v>
      </c>
      <c r="C675" s="1357">
        <v>0</v>
      </c>
      <c r="D675" s="1357">
        <v>0</v>
      </c>
    </row>
    <row r="676" spans="1:6" x14ac:dyDescent="0.2">
      <c r="A676" s="1391" t="s">
        <v>22620</v>
      </c>
      <c r="B676" s="1357">
        <v>14442000</v>
      </c>
      <c r="C676" s="1357">
        <v>41047125</v>
      </c>
      <c r="D676" s="1357">
        <v>64562796</v>
      </c>
    </row>
    <row r="677" spans="1:6" x14ac:dyDescent="0.2">
      <c r="A677" s="1391" t="s">
        <v>22643</v>
      </c>
      <c r="B677" s="1357">
        <v>0</v>
      </c>
      <c r="C677" s="1357">
        <v>52082370</v>
      </c>
      <c r="D677" s="1357">
        <v>0</v>
      </c>
    </row>
    <row r="678" spans="1:6" x14ac:dyDescent="0.2">
      <c r="A678" s="1389" t="s">
        <v>22622</v>
      </c>
      <c r="B678" s="1390">
        <f>B679</f>
        <v>10720848652</v>
      </c>
      <c r="C678" s="1390">
        <f>C679</f>
        <v>14559124474</v>
      </c>
      <c r="D678" s="1390">
        <f>D679</f>
        <v>21494845368</v>
      </c>
    </row>
    <row r="679" spans="1:6" x14ac:dyDescent="0.2">
      <c r="A679" s="1391" t="s">
        <v>22644</v>
      </c>
      <c r="B679" s="1357">
        <v>10720848652</v>
      </c>
      <c r="C679" s="1357">
        <v>14559124474</v>
      </c>
      <c r="D679" s="1357">
        <v>21494845368</v>
      </c>
    </row>
    <row r="680" spans="1:6" s="1353" customFormat="1" x14ac:dyDescent="0.2">
      <c r="A680" s="1392" t="s">
        <v>22577</v>
      </c>
      <c r="B680" s="1355">
        <f>B665+B672+B678</f>
        <v>11453362900</v>
      </c>
      <c r="C680" s="1355">
        <f>C665+C672+C678</f>
        <v>23069169823</v>
      </c>
      <c r="D680" s="1355">
        <f>D665+D672+D678</f>
        <v>25844685776</v>
      </c>
      <c r="E680" s="1393"/>
      <c r="F680" s="1393"/>
    </row>
    <row r="681" spans="1:6" s="1402" customFormat="1" x14ac:dyDescent="0.2">
      <c r="A681" s="1382"/>
      <c r="B681" s="1404"/>
      <c r="C681" s="1404"/>
      <c r="D681" s="1404"/>
      <c r="E681" s="1401"/>
      <c r="F681" s="1401"/>
    </row>
    <row r="682" spans="1:6" s="1402" customFormat="1" x14ac:dyDescent="0.2">
      <c r="A682" s="1382"/>
      <c r="B682" s="1682"/>
      <c r="C682" s="1682"/>
      <c r="D682" s="1682"/>
      <c r="E682" s="1401"/>
      <c r="F682" s="1401"/>
    </row>
    <row r="683" spans="1:6" s="1359" customFormat="1" ht="25.5" x14ac:dyDescent="0.2">
      <c r="A683" s="1362" t="s">
        <v>22640</v>
      </c>
      <c r="B683" s="1361">
        <v>2020</v>
      </c>
      <c r="C683" s="1361" t="s">
        <v>22582</v>
      </c>
      <c r="D683" s="1361" t="s">
        <v>22581</v>
      </c>
      <c r="E683" s="1388"/>
      <c r="F683" s="1388"/>
    </row>
    <row r="684" spans="1:6" x14ac:dyDescent="0.2">
      <c r="A684" s="1389" t="s">
        <v>22609</v>
      </c>
      <c r="B684" s="1390">
        <f>SUM(B685:B690)</f>
        <v>589300</v>
      </c>
      <c r="C684" s="1390">
        <f>SUM(C685:C690)</f>
        <v>0</v>
      </c>
      <c r="D684" s="1390">
        <f>SUM(D685:D690)</f>
        <v>157600000</v>
      </c>
    </row>
    <row r="685" spans="1:6" x14ac:dyDescent="0.2">
      <c r="A685" s="1391" t="s">
        <v>22610</v>
      </c>
      <c r="B685" s="1357">
        <v>0</v>
      </c>
      <c r="C685" s="1357">
        <v>0</v>
      </c>
      <c r="D685" s="1357">
        <v>0</v>
      </c>
    </row>
    <row r="686" spans="1:6" x14ac:dyDescent="0.2">
      <c r="A686" s="1391" t="s">
        <v>22611</v>
      </c>
      <c r="B686" s="1357">
        <v>116700</v>
      </c>
      <c r="C686" s="1357">
        <v>0</v>
      </c>
      <c r="D686" s="1357">
        <v>0</v>
      </c>
    </row>
    <row r="687" spans="1:6" x14ac:dyDescent="0.2">
      <c r="A687" s="1391" t="s">
        <v>22612</v>
      </c>
      <c r="B687" s="1357">
        <v>0</v>
      </c>
      <c r="C687" s="1357">
        <v>0</v>
      </c>
      <c r="D687" s="1357">
        <v>0</v>
      </c>
    </row>
    <row r="688" spans="1:6" x14ac:dyDescent="0.2">
      <c r="A688" s="1391" t="s">
        <v>22613</v>
      </c>
      <c r="B688" s="1357">
        <v>472600</v>
      </c>
      <c r="C688" s="1357">
        <v>0</v>
      </c>
      <c r="D688" s="1357">
        <v>157600000</v>
      </c>
    </row>
    <row r="689" spans="1:6" x14ac:dyDescent="0.2">
      <c r="A689" s="1391" t="s">
        <v>22614</v>
      </c>
      <c r="B689" s="1357">
        <v>0</v>
      </c>
      <c r="C689" s="1357">
        <v>0</v>
      </c>
      <c r="D689" s="1357">
        <v>0</v>
      </c>
    </row>
    <row r="690" spans="1:6" x14ac:dyDescent="0.2">
      <c r="A690" s="1391" t="s">
        <v>22615</v>
      </c>
      <c r="B690" s="1357">
        <v>0</v>
      </c>
      <c r="C690" s="1357">
        <v>0</v>
      </c>
      <c r="D690" s="1357">
        <v>0</v>
      </c>
    </row>
    <row r="691" spans="1:6" x14ac:dyDescent="0.2">
      <c r="A691" s="1389" t="s">
        <v>22616</v>
      </c>
      <c r="B691" s="1390">
        <f>SUM(B692:B696)</f>
        <v>13170099.460000001</v>
      </c>
      <c r="C691" s="1390">
        <f>SUM(C692:C696)</f>
        <v>75286513</v>
      </c>
      <c r="D691" s="1390">
        <f>SUM(D692:D696)</f>
        <v>64562796</v>
      </c>
    </row>
    <row r="692" spans="1:6" x14ac:dyDescent="0.2">
      <c r="A692" s="1391" t="s">
        <v>22617</v>
      </c>
      <c r="B692" s="1357">
        <v>0</v>
      </c>
      <c r="C692" s="1357">
        <v>0</v>
      </c>
      <c r="D692" s="1357">
        <v>0</v>
      </c>
    </row>
    <row r="693" spans="1:6" x14ac:dyDescent="0.2">
      <c r="A693" s="1391" t="s">
        <v>22618</v>
      </c>
      <c r="B693" s="1357">
        <v>0</v>
      </c>
      <c r="C693" s="1357">
        <v>0</v>
      </c>
      <c r="D693" s="1357">
        <v>0</v>
      </c>
    </row>
    <row r="694" spans="1:6" x14ac:dyDescent="0.2">
      <c r="A694" s="1391" t="s">
        <v>22619</v>
      </c>
      <c r="B694" s="1357">
        <v>0</v>
      </c>
      <c r="C694" s="1357">
        <v>0</v>
      </c>
      <c r="D694" s="1357">
        <v>0</v>
      </c>
    </row>
    <row r="695" spans="1:6" x14ac:dyDescent="0.2">
      <c r="A695" s="1391" t="s">
        <v>22620</v>
      </c>
      <c r="B695" s="1357">
        <v>13170099.460000001</v>
      </c>
      <c r="C695" s="1357">
        <v>23204143</v>
      </c>
      <c r="D695" s="1357">
        <v>64562796</v>
      </c>
    </row>
    <row r="696" spans="1:6" x14ac:dyDescent="0.2">
      <c r="A696" s="1391" t="s">
        <v>22621</v>
      </c>
      <c r="B696" s="1357">
        <v>0</v>
      </c>
      <c r="C696" s="1357">
        <v>52082370</v>
      </c>
      <c r="D696" s="1357">
        <v>0</v>
      </c>
    </row>
    <row r="697" spans="1:6" x14ac:dyDescent="0.2">
      <c r="A697" s="1389" t="s">
        <v>22622</v>
      </c>
      <c r="B697" s="1390">
        <f>B698</f>
        <v>10016555558.160004</v>
      </c>
      <c r="C697" s="1390">
        <f>C698</f>
        <v>14559124473.99</v>
      </c>
      <c r="D697" s="1390">
        <f>D698</f>
        <v>21494845368</v>
      </c>
    </row>
    <row r="698" spans="1:6" x14ac:dyDescent="0.2">
      <c r="A698" s="1391" t="s">
        <v>22623</v>
      </c>
      <c r="B698" s="1357">
        <v>10016555558.160004</v>
      </c>
      <c r="C698" s="1357">
        <v>14559124473.99</v>
      </c>
      <c r="D698" s="1357">
        <v>21494845368</v>
      </c>
    </row>
    <row r="699" spans="1:6" s="1353" customFormat="1" x14ac:dyDescent="0.2">
      <c r="A699" s="1392" t="s">
        <v>22577</v>
      </c>
      <c r="B699" s="1355">
        <f>B684+B691+B697</f>
        <v>10030314957.620003</v>
      </c>
      <c r="C699" s="1355">
        <f>C684+C691+C697</f>
        <v>14634410986.99</v>
      </c>
      <c r="D699" s="1355">
        <f>D684+D691+D697</f>
        <v>21717008164</v>
      </c>
      <c r="E699" s="1393"/>
      <c r="F699" s="1393"/>
    </row>
    <row r="700" spans="1:6" s="1402" customFormat="1" ht="21.75" customHeight="1" x14ac:dyDescent="0.2">
      <c r="A700" s="1736" t="s">
        <v>22645</v>
      </c>
      <c r="B700" s="1736"/>
      <c r="C700" s="1736"/>
      <c r="D700" s="1736"/>
      <c r="E700" s="1401"/>
      <c r="F700" s="1401"/>
    </row>
    <row r="701" spans="1:6" s="1402" customFormat="1" ht="21.75" customHeight="1" x14ac:dyDescent="0.2">
      <c r="A701" s="1731" t="s">
        <v>22646</v>
      </c>
      <c r="B701" s="1731"/>
      <c r="C701" s="1731"/>
      <c r="D701" s="1731"/>
      <c r="E701" s="1401"/>
      <c r="F701" s="1401"/>
    </row>
    <row r="702" spans="1:6" x14ac:dyDescent="0.2">
      <c r="A702" s="1351" t="s">
        <v>22576</v>
      </c>
    </row>
    <row r="703" spans="1:6" x14ac:dyDescent="0.2">
      <c r="A703" s="1351" t="s">
        <v>22575</v>
      </c>
    </row>
    <row r="704" spans="1:6" x14ac:dyDescent="0.2">
      <c r="A704" s="1373"/>
    </row>
    <row r="705" spans="1:9" x14ac:dyDescent="0.2">
      <c r="A705" s="1373"/>
    </row>
    <row r="706" spans="1:9" s="251" customFormat="1" ht="12" x14ac:dyDescent="0.2">
      <c r="A706" s="251" t="s">
        <v>22593</v>
      </c>
      <c r="E706" s="310"/>
      <c r="F706" s="310"/>
      <c r="H706" s="310"/>
      <c r="I706" s="310"/>
    </row>
    <row r="707" spans="1:9" s="251" customFormat="1" ht="12" x14ac:dyDescent="0.2">
      <c r="A707" s="251" t="s">
        <v>22592</v>
      </c>
      <c r="E707" s="310"/>
      <c r="F707" s="310"/>
      <c r="H707" s="310"/>
      <c r="I707" s="310"/>
    </row>
    <row r="708" spans="1:9" s="251" customFormat="1" ht="12" x14ac:dyDescent="0.2">
      <c r="E708" s="310"/>
      <c r="F708" s="310"/>
      <c r="H708" s="310"/>
      <c r="I708" s="310"/>
    </row>
    <row r="709" spans="1:9" s="251" customFormat="1" ht="12" x14ac:dyDescent="0.2">
      <c r="A709" s="1718" t="s">
        <v>22606</v>
      </c>
      <c r="B709" s="1718"/>
      <c r="C709" s="1718"/>
      <c r="D709" s="1718"/>
      <c r="E709" s="1387"/>
      <c r="F709" s="1387"/>
      <c r="G709" s="1371"/>
      <c r="H709" s="310"/>
      <c r="I709" s="310"/>
    </row>
    <row r="710" spans="1:9" s="251" customFormat="1" ht="12" x14ac:dyDescent="0.2">
      <c r="A710" s="1718" t="s">
        <v>2089</v>
      </c>
      <c r="B710" s="1718"/>
      <c r="C710" s="1718"/>
      <c r="D710" s="1718"/>
      <c r="E710" s="1387"/>
      <c r="F710" s="1387"/>
      <c r="G710" s="1371"/>
      <c r="H710" s="310"/>
      <c r="I710" s="310"/>
    </row>
    <row r="711" spans="1:9" s="251" customFormat="1" ht="12" x14ac:dyDescent="0.2">
      <c r="A711" s="1718" t="s">
        <v>22607</v>
      </c>
      <c r="B711" s="1718"/>
      <c r="C711" s="1718"/>
      <c r="D711" s="1718"/>
      <c r="E711" s="1387"/>
      <c r="F711" s="1387"/>
      <c r="G711" s="1371"/>
      <c r="H711" s="310"/>
      <c r="I711" s="310"/>
    </row>
    <row r="712" spans="1:9" s="251" customFormat="1" ht="12" x14ac:dyDescent="0.2">
      <c r="A712" s="1718" t="s">
        <v>22589</v>
      </c>
      <c r="B712" s="1718"/>
      <c r="C712" s="1718"/>
      <c r="D712" s="1718"/>
      <c r="E712" s="1387"/>
      <c r="F712" s="1387"/>
      <c r="G712" s="1371"/>
      <c r="H712" s="310"/>
      <c r="I712" s="310"/>
    </row>
    <row r="713" spans="1:9" x14ac:dyDescent="0.2">
      <c r="A713" s="251"/>
      <c r="B713" s="251"/>
    </row>
    <row r="714" spans="1:9" x14ac:dyDescent="0.2">
      <c r="A714" s="1366" t="s">
        <v>22588</v>
      </c>
      <c r="B714" s="1366" t="s">
        <v>22604</v>
      </c>
    </row>
    <row r="715" spans="1:9" s="1402" customFormat="1" x14ac:dyDescent="0.2">
      <c r="A715" s="1382" t="s">
        <v>22587</v>
      </c>
      <c r="B715" s="1719" t="s">
        <v>22600</v>
      </c>
      <c r="C715" s="1719"/>
      <c r="D715" s="1719"/>
      <c r="E715" s="1401"/>
      <c r="F715" s="1401"/>
    </row>
    <row r="716" spans="1:9" s="1359" customFormat="1" ht="25.5" x14ac:dyDescent="0.2">
      <c r="A716" s="1362" t="s">
        <v>22608</v>
      </c>
      <c r="B716" s="1361">
        <v>2020</v>
      </c>
      <c r="C716" s="1361">
        <v>2021</v>
      </c>
      <c r="D716" s="1361">
        <v>2022</v>
      </c>
      <c r="E716" s="1388"/>
      <c r="F716" s="1388"/>
    </row>
    <row r="717" spans="1:9" x14ac:dyDescent="0.2">
      <c r="A717" s="1389" t="s">
        <v>22609</v>
      </c>
      <c r="B717" s="1390">
        <f>SUM(B718:B723)</f>
        <v>2474652</v>
      </c>
      <c r="C717" s="1390">
        <f>SUM(C718:C723)</f>
        <v>1564928</v>
      </c>
      <c r="D717" s="1390">
        <f>SUM(D718:D723)</f>
        <v>928868</v>
      </c>
    </row>
    <row r="718" spans="1:9" x14ac:dyDescent="0.2">
      <c r="A718" s="1391" t="s">
        <v>22610</v>
      </c>
      <c r="B718" s="1357">
        <v>0</v>
      </c>
      <c r="C718" s="1357">
        <v>0</v>
      </c>
      <c r="D718" s="1357">
        <v>0</v>
      </c>
    </row>
    <row r="719" spans="1:9" x14ac:dyDescent="0.2">
      <c r="A719" s="1391" t="s">
        <v>22611</v>
      </c>
      <c r="B719" s="1357">
        <v>0</v>
      </c>
      <c r="C719" s="1357">
        <v>0</v>
      </c>
      <c r="D719" s="1357">
        <v>0</v>
      </c>
    </row>
    <row r="720" spans="1:9" x14ac:dyDescent="0.2">
      <c r="A720" s="1391" t="s">
        <v>22612</v>
      </c>
      <c r="B720" s="1357">
        <v>0</v>
      </c>
      <c r="C720" s="1357">
        <v>0</v>
      </c>
      <c r="D720" s="1357">
        <v>0</v>
      </c>
    </row>
    <row r="721" spans="1:6" x14ac:dyDescent="0.2">
      <c r="A721" s="1391" t="s">
        <v>22613</v>
      </c>
      <c r="B721" s="1357">
        <v>2474652</v>
      </c>
      <c r="C721" s="1357">
        <v>1564928</v>
      </c>
      <c r="D721" s="1357">
        <v>928868</v>
      </c>
    </row>
    <row r="722" spans="1:6" x14ac:dyDescent="0.2">
      <c r="A722" s="1391" t="s">
        <v>22614</v>
      </c>
      <c r="B722" s="1357">
        <v>0</v>
      </c>
      <c r="C722" s="1357">
        <v>0</v>
      </c>
      <c r="D722" s="1357">
        <v>0</v>
      </c>
    </row>
    <row r="723" spans="1:6" x14ac:dyDescent="0.2">
      <c r="A723" s="1391" t="s">
        <v>22615</v>
      </c>
      <c r="B723" s="1357">
        <v>0</v>
      </c>
      <c r="C723" s="1357">
        <v>0</v>
      </c>
      <c r="D723" s="1357">
        <v>0</v>
      </c>
    </row>
    <row r="724" spans="1:6" x14ac:dyDescent="0.2">
      <c r="A724" s="1389" t="s">
        <v>22616</v>
      </c>
      <c r="B724" s="1390">
        <f>SUM(B725:B729)</f>
        <v>189348</v>
      </c>
      <c r="C724" s="1390">
        <f>SUM(C725:C729)</f>
        <v>0</v>
      </c>
      <c r="D724" s="1390">
        <f>SUM(D725:D729)</f>
        <v>0</v>
      </c>
    </row>
    <row r="725" spans="1:6" x14ac:dyDescent="0.2">
      <c r="A725" s="1391" t="s">
        <v>22617</v>
      </c>
      <c r="B725" s="1357">
        <v>0</v>
      </c>
      <c r="C725" s="1357">
        <v>0</v>
      </c>
      <c r="D725" s="1357">
        <v>0</v>
      </c>
    </row>
    <row r="726" spans="1:6" x14ac:dyDescent="0.2">
      <c r="A726" s="1391" t="s">
        <v>22618</v>
      </c>
      <c r="B726" s="1357">
        <v>0</v>
      </c>
      <c r="C726" s="1357">
        <v>0</v>
      </c>
      <c r="D726" s="1357">
        <v>0</v>
      </c>
    </row>
    <row r="727" spans="1:6" x14ac:dyDescent="0.2">
      <c r="A727" s="1391" t="s">
        <v>22619</v>
      </c>
      <c r="B727" s="1357">
        <v>0</v>
      </c>
      <c r="C727" s="1357">
        <v>0</v>
      </c>
      <c r="D727" s="1357">
        <v>0</v>
      </c>
    </row>
    <row r="728" spans="1:6" x14ac:dyDescent="0.2">
      <c r="A728" s="1391" t="s">
        <v>22620</v>
      </c>
      <c r="B728" s="1357">
        <v>189348</v>
      </c>
      <c r="C728" s="1357">
        <v>0</v>
      </c>
      <c r="D728" s="1357">
        <v>0</v>
      </c>
    </row>
    <row r="729" spans="1:6" x14ac:dyDescent="0.2">
      <c r="A729" s="1391" t="s">
        <v>22621</v>
      </c>
      <c r="B729" s="1357">
        <v>0</v>
      </c>
      <c r="C729" s="1357">
        <v>0</v>
      </c>
      <c r="D729" s="1357">
        <v>0</v>
      </c>
    </row>
    <row r="730" spans="1:6" x14ac:dyDescent="0.2">
      <c r="A730" s="1389" t="s">
        <v>22622</v>
      </c>
      <c r="B730" s="1390">
        <f>B731</f>
        <v>0</v>
      </c>
      <c r="C730" s="1390">
        <f>C731</f>
        <v>0</v>
      </c>
      <c r="D730" s="1390">
        <f>D731</f>
        <v>0</v>
      </c>
    </row>
    <row r="731" spans="1:6" x14ac:dyDescent="0.2">
      <c r="A731" s="1391" t="s">
        <v>22623</v>
      </c>
      <c r="B731" s="1357">
        <v>0</v>
      </c>
      <c r="C731" s="1357">
        <v>0</v>
      </c>
      <c r="D731" s="1357">
        <v>0</v>
      </c>
    </row>
    <row r="732" spans="1:6" s="1353" customFormat="1" x14ac:dyDescent="0.2">
      <c r="A732" s="1392" t="s">
        <v>22577</v>
      </c>
      <c r="B732" s="1355">
        <f>B717+B724+B730</f>
        <v>2664000</v>
      </c>
      <c r="C732" s="1355">
        <f>C717+C724+C730</f>
        <v>1564928</v>
      </c>
      <c r="D732" s="1355">
        <f>D717+D724+D730</f>
        <v>928868</v>
      </c>
      <c r="E732" s="1393"/>
      <c r="F732" s="1393"/>
    </row>
    <row r="733" spans="1:6" s="1402" customFormat="1" x14ac:dyDescent="0.2">
      <c r="A733" s="1382"/>
      <c r="B733" s="1403"/>
      <c r="C733" s="1403"/>
      <c r="D733" s="1403"/>
      <c r="E733" s="1401"/>
      <c r="F733" s="1401"/>
    </row>
    <row r="734" spans="1:6" s="1402" customFormat="1" x14ac:dyDescent="0.2">
      <c r="A734" s="1382"/>
      <c r="B734" s="1682"/>
      <c r="C734" s="1682"/>
      <c r="D734" s="1682"/>
      <c r="E734" s="1401"/>
      <c r="F734" s="1401"/>
    </row>
    <row r="735" spans="1:6" s="1359" customFormat="1" ht="25.5" x14ac:dyDescent="0.2">
      <c r="A735" s="1362" t="s">
        <v>22624</v>
      </c>
      <c r="B735" s="1361">
        <v>2020</v>
      </c>
      <c r="C735" s="1361" t="s">
        <v>22582</v>
      </c>
      <c r="D735" s="1361" t="s">
        <v>22581</v>
      </c>
      <c r="E735" s="1388"/>
      <c r="F735" s="1388"/>
    </row>
    <row r="736" spans="1:6" x14ac:dyDescent="0.2">
      <c r="A736" s="1389" t="s">
        <v>22609</v>
      </c>
      <c r="B736" s="1390">
        <f>SUM(B737:B742)</f>
        <v>2474652</v>
      </c>
      <c r="C736" s="1390">
        <f>SUM(C737:C742)</f>
        <v>1548453</v>
      </c>
      <c r="D736" s="1390">
        <f>SUM(D737:D742)</f>
        <v>928868</v>
      </c>
    </row>
    <row r="737" spans="1:6" x14ac:dyDescent="0.2">
      <c r="A737" s="1391" t="s">
        <v>22610</v>
      </c>
      <c r="B737" s="1357">
        <v>0</v>
      </c>
      <c r="C737" s="1357">
        <v>0</v>
      </c>
      <c r="D737" s="1357">
        <v>0</v>
      </c>
    </row>
    <row r="738" spans="1:6" x14ac:dyDescent="0.2">
      <c r="A738" s="1391" t="s">
        <v>22611</v>
      </c>
      <c r="B738" s="1357">
        <v>0</v>
      </c>
      <c r="C738" s="1357">
        <v>0</v>
      </c>
      <c r="D738" s="1357">
        <v>0</v>
      </c>
    </row>
    <row r="739" spans="1:6" x14ac:dyDescent="0.2">
      <c r="A739" s="1391" t="s">
        <v>22612</v>
      </c>
      <c r="B739" s="1357">
        <v>0</v>
      </c>
      <c r="C739" s="1357">
        <v>0</v>
      </c>
      <c r="D739" s="1357">
        <v>0</v>
      </c>
    </row>
    <row r="740" spans="1:6" x14ac:dyDescent="0.2">
      <c r="A740" s="1391" t="s">
        <v>22613</v>
      </c>
      <c r="B740" s="1357">
        <v>2474652</v>
      </c>
      <c r="C740" s="1357">
        <v>1548453</v>
      </c>
      <c r="D740" s="1357">
        <v>928868</v>
      </c>
    </row>
    <row r="741" spans="1:6" x14ac:dyDescent="0.2">
      <c r="A741" s="1391" t="s">
        <v>22614</v>
      </c>
      <c r="B741" s="1357">
        <v>0</v>
      </c>
      <c r="C741" s="1357">
        <v>0</v>
      </c>
      <c r="D741" s="1357">
        <v>0</v>
      </c>
    </row>
    <row r="742" spans="1:6" x14ac:dyDescent="0.2">
      <c r="A742" s="1391" t="s">
        <v>22615</v>
      </c>
      <c r="B742" s="1357">
        <v>0</v>
      </c>
      <c r="C742" s="1357">
        <v>0</v>
      </c>
      <c r="D742" s="1357">
        <v>0</v>
      </c>
    </row>
    <row r="743" spans="1:6" x14ac:dyDescent="0.2">
      <c r="A743" s="1389" t="s">
        <v>22616</v>
      </c>
      <c r="B743" s="1390">
        <f>SUM(B744:B748)</f>
        <v>189348</v>
      </c>
      <c r="C743" s="1390">
        <f>SUM(C744:C748)</f>
        <v>16475</v>
      </c>
      <c r="D743" s="1390">
        <f>SUM(D744:D748)</f>
        <v>0</v>
      </c>
    </row>
    <row r="744" spans="1:6" x14ac:dyDescent="0.2">
      <c r="A744" s="1391" t="s">
        <v>22617</v>
      </c>
      <c r="B744" s="1357">
        <v>0</v>
      </c>
      <c r="C744" s="1357">
        <v>0</v>
      </c>
      <c r="D744" s="1357">
        <v>0</v>
      </c>
    </row>
    <row r="745" spans="1:6" x14ac:dyDescent="0.2">
      <c r="A745" s="1391" t="s">
        <v>22618</v>
      </c>
      <c r="B745" s="1357">
        <v>0</v>
      </c>
      <c r="C745" s="1357">
        <v>0</v>
      </c>
      <c r="D745" s="1357">
        <v>0</v>
      </c>
    </row>
    <row r="746" spans="1:6" x14ac:dyDescent="0.2">
      <c r="A746" s="1391" t="s">
        <v>22619</v>
      </c>
      <c r="B746" s="1357">
        <v>0</v>
      </c>
      <c r="C746" s="1357">
        <v>0</v>
      </c>
      <c r="D746" s="1357">
        <v>0</v>
      </c>
    </row>
    <row r="747" spans="1:6" x14ac:dyDescent="0.2">
      <c r="A747" s="1391" t="s">
        <v>22620</v>
      </c>
      <c r="B747" s="1357">
        <v>189348</v>
      </c>
      <c r="C747" s="1357">
        <v>16475</v>
      </c>
      <c r="D747" s="1357">
        <v>0</v>
      </c>
    </row>
    <row r="748" spans="1:6" x14ac:dyDescent="0.2">
      <c r="A748" s="1391" t="s">
        <v>22621</v>
      </c>
      <c r="B748" s="1357">
        <v>0</v>
      </c>
      <c r="C748" s="1357">
        <v>0</v>
      </c>
      <c r="D748" s="1357">
        <v>0</v>
      </c>
    </row>
    <row r="749" spans="1:6" x14ac:dyDescent="0.2">
      <c r="A749" s="1389" t="s">
        <v>22622</v>
      </c>
      <c r="B749" s="1390">
        <f>B750</f>
        <v>0</v>
      </c>
      <c r="C749" s="1390">
        <f>C750</f>
        <v>0</v>
      </c>
      <c r="D749" s="1390">
        <f>D750</f>
        <v>0</v>
      </c>
    </row>
    <row r="750" spans="1:6" x14ac:dyDescent="0.2">
      <c r="A750" s="1391" t="s">
        <v>22623</v>
      </c>
      <c r="B750" s="1357">
        <v>0</v>
      </c>
      <c r="C750" s="1357">
        <v>0</v>
      </c>
      <c r="D750" s="1357">
        <v>0</v>
      </c>
    </row>
    <row r="751" spans="1:6" s="1353" customFormat="1" x14ac:dyDescent="0.2">
      <c r="A751" s="1392" t="s">
        <v>22577</v>
      </c>
      <c r="B751" s="1355">
        <f>B736+B743+B749</f>
        <v>2664000</v>
      </c>
      <c r="C751" s="1355">
        <f>C736+C743+C749</f>
        <v>1564928</v>
      </c>
      <c r="D751" s="1355">
        <f>D736+D743+D749</f>
        <v>928868</v>
      </c>
      <c r="E751" s="1393"/>
      <c r="F751" s="1393"/>
    </row>
    <row r="752" spans="1:6" s="1402" customFormat="1" x14ac:dyDescent="0.2">
      <c r="A752" s="1382"/>
      <c r="B752" s="1403"/>
      <c r="C752" s="1403"/>
      <c r="D752" s="1403"/>
      <c r="E752" s="1401"/>
      <c r="F752" s="1401"/>
    </row>
    <row r="753" spans="1:6" s="1402" customFormat="1" x14ac:dyDescent="0.2">
      <c r="A753" s="1382"/>
      <c r="B753" s="1682"/>
      <c r="C753" s="1682"/>
      <c r="D753" s="1682"/>
      <c r="E753" s="1401"/>
      <c r="F753" s="1401"/>
    </row>
    <row r="754" spans="1:6" s="1359" customFormat="1" ht="25.5" x14ac:dyDescent="0.2">
      <c r="A754" s="1362" t="s">
        <v>22640</v>
      </c>
      <c r="B754" s="1361">
        <v>2020</v>
      </c>
      <c r="C754" s="1361" t="s">
        <v>22582</v>
      </c>
      <c r="D754" s="1361" t="s">
        <v>22581</v>
      </c>
      <c r="E754" s="1388"/>
      <c r="F754" s="1388"/>
    </row>
    <row r="755" spans="1:6" x14ac:dyDescent="0.2">
      <c r="A755" s="1389" t="s">
        <v>22609</v>
      </c>
      <c r="B755" s="1390">
        <f>SUM(B756:B761)</f>
        <v>1485920.92</v>
      </c>
      <c r="C755" s="1390">
        <f>SUM(C756:C761)</f>
        <v>1310813</v>
      </c>
      <c r="D755" s="1390">
        <f>SUM(D756:D761)</f>
        <v>928868</v>
      </c>
    </row>
    <row r="756" spans="1:6" x14ac:dyDescent="0.2">
      <c r="A756" s="1391" t="s">
        <v>22610</v>
      </c>
      <c r="B756" s="1357">
        <v>0</v>
      </c>
      <c r="C756" s="1357">
        <v>0</v>
      </c>
      <c r="D756" s="1357">
        <v>0</v>
      </c>
    </row>
    <row r="757" spans="1:6" x14ac:dyDescent="0.2">
      <c r="A757" s="1391" t="s">
        <v>22611</v>
      </c>
      <c r="B757" s="1357">
        <v>0</v>
      </c>
      <c r="C757" s="1357">
        <v>0</v>
      </c>
      <c r="D757" s="1357">
        <v>0</v>
      </c>
    </row>
    <row r="758" spans="1:6" x14ac:dyDescent="0.2">
      <c r="A758" s="1391" t="s">
        <v>22612</v>
      </c>
      <c r="B758" s="1357">
        <v>0</v>
      </c>
      <c r="C758" s="1357">
        <v>0</v>
      </c>
      <c r="D758" s="1357">
        <v>0</v>
      </c>
    </row>
    <row r="759" spans="1:6" x14ac:dyDescent="0.2">
      <c r="A759" s="1391" t="s">
        <v>22613</v>
      </c>
      <c r="B759" s="1357">
        <v>1485920.92</v>
      </c>
      <c r="C759" s="1357">
        <v>1310813</v>
      </c>
      <c r="D759" s="1357">
        <v>928868</v>
      </c>
    </row>
    <row r="760" spans="1:6" x14ac:dyDescent="0.2">
      <c r="A760" s="1391" t="s">
        <v>22614</v>
      </c>
      <c r="B760" s="1357">
        <v>0</v>
      </c>
      <c r="C760" s="1357">
        <v>0</v>
      </c>
      <c r="D760" s="1357">
        <v>0</v>
      </c>
    </row>
    <row r="761" spans="1:6" x14ac:dyDescent="0.2">
      <c r="A761" s="1391" t="s">
        <v>22615</v>
      </c>
      <c r="B761" s="1357">
        <v>0</v>
      </c>
      <c r="C761" s="1357">
        <v>0</v>
      </c>
      <c r="D761" s="1357">
        <v>0</v>
      </c>
    </row>
    <row r="762" spans="1:6" x14ac:dyDescent="0.2">
      <c r="A762" s="1389" t="s">
        <v>22616</v>
      </c>
      <c r="B762" s="1390">
        <f>SUM(B763:B767)</f>
        <v>10746.14</v>
      </c>
      <c r="C762" s="1390">
        <f>SUM(C763:C767)</f>
        <v>16474.919999999998</v>
      </c>
      <c r="D762" s="1390">
        <f>SUM(D763:D767)</f>
        <v>0</v>
      </c>
    </row>
    <row r="763" spans="1:6" x14ac:dyDescent="0.2">
      <c r="A763" s="1391" t="s">
        <v>22617</v>
      </c>
      <c r="B763" s="1357">
        <v>0</v>
      </c>
      <c r="C763" s="1357">
        <v>0</v>
      </c>
      <c r="D763" s="1357">
        <v>0</v>
      </c>
    </row>
    <row r="764" spans="1:6" x14ac:dyDescent="0.2">
      <c r="A764" s="1391" t="s">
        <v>22618</v>
      </c>
      <c r="B764" s="1357">
        <v>0</v>
      </c>
      <c r="C764" s="1357">
        <v>0</v>
      </c>
      <c r="D764" s="1357">
        <v>0</v>
      </c>
    </row>
    <row r="765" spans="1:6" x14ac:dyDescent="0.2">
      <c r="A765" s="1391" t="s">
        <v>22619</v>
      </c>
      <c r="B765" s="1357">
        <v>0</v>
      </c>
      <c r="C765" s="1357">
        <v>0</v>
      </c>
      <c r="D765" s="1357">
        <v>0</v>
      </c>
    </row>
    <row r="766" spans="1:6" x14ac:dyDescent="0.2">
      <c r="A766" s="1391" t="s">
        <v>22620</v>
      </c>
      <c r="B766" s="1357">
        <v>10746.14</v>
      </c>
      <c r="C766" s="1357">
        <v>16474.919999999998</v>
      </c>
      <c r="D766" s="1357">
        <v>0</v>
      </c>
    </row>
    <row r="767" spans="1:6" x14ac:dyDescent="0.2">
      <c r="A767" s="1391" t="s">
        <v>22621</v>
      </c>
      <c r="B767" s="1357">
        <v>0</v>
      </c>
      <c r="C767" s="1357">
        <v>0</v>
      </c>
      <c r="D767" s="1357">
        <v>0</v>
      </c>
    </row>
    <row r="768" spans="1:6" x14ac:dyDescent="0.2">
      <c r="A768" s="1389" t="s">
        <v>22622</v>
      </c>
      <c r="B768" s="1390">
        <f>B769</f>
        <v>0</v>
      </c>
      <c r="C768" s="1390">
        <f>C769</f>
        <v>0</v>
      </c>
      <c r="D768" s="1390">
        <f>D769</f>
        <v>0</v>
      </c>
    </row>
    <row r="769" spans="1:9" x14ac:dyDescent="0.2">
      <c r="A769" s="1391" t="s">
        <v>22623</v>
      </c>
      <c r="B769" s="1357">
        <v>0</v>
      </c>
      <c r="C769" s="1357">
        <v>0</v>
      </c>
      <c r="D769" s="1357">
        <v>0</v>
      </c>
    </row>
    <row r="770" spans="1:9" s="1353" customFormat="1" x14ac:dyDescent="0.2">
      <c r="A770" s="1392" t="s">
        <v>22577</v>
      </c>
      <c r="B770" s="1355">
        <f>B755+B762+B768</f>
        <v>1496667.0599999998</v>
      </c>
      <c r="C770" s="1355">
        <f>C755+C762+C768</f>
        <v>1327287.92</v>
      </c>
      <c r="D770" s="1355">
        <f>D755+D762+D768</f>
        <v>928868</v>
      </c>
      <c r="E770" s="1393"/>
      <c r="F770" s="1393"/>
    </row>
    <row r="771" spans="1:9" x14ac:dyDescent="0.2">
      <c r="A771" s="1352" t="s">
        <v>22576</v>
      </c>
    </row>
    <row r="772" spans="1:9" x14ac:dyDescent="0.2">
      <c r="A772" s="1351" t="s">
        <v>22575</v>
      </c>
    </row>
    <row r="773" spans="1:9" x14ac:dyDescent="0.2">
      <c r="A773" s="1373"/>
    </row>
    <row r="774" spans="1:9" x14ac:dyDescent="0.2">
      <c r="A774" s="1373"/>
    </row>
    <row r="775" spans="1:9" s="251" customFormat="1" ht="12" x14ac:dyDescent="0.2">
      <c r="A775" s="251" t="s">
        <v>22593</v>
      </c>
      <c r="E775" s="310"/>
      <c r="F775" s="310"/>
      <c r="H775" s="310"/>
      <c r="I775" s="310"/>
    </row>
    <row r="776" spans="1:9" s="251" customFormat="1" ht="12" x14ac:dyDescent="0.2">
      <c r="A776" s="251" t="s">
        <v>22592</v>
      </c>
      <c r="E776" s="310"/>
      <c r="F776" s="310"/>
      <c r="H776" s="310"/>
      <c r="I776" s="310"/>
    </row>
    <row r="777" spans="1:9" s="251" customFormat="1" ht="12" x14ac:dyDescent="0.2">
      <c r="E777" s="310"/>
      <c r="F777" s="310"/>
      <c r="H777" s="310"/>
      <c r="I777" s="310"/>
    </row>
    <row r="778" spans="1:9" s="251" customFormat="1" ht="12" x14ac:dyDescent="0.2">
      <c r="A778" s="1718" t="s">
        <v>22606</v>
      </c>
      <c r="B778" s="1718"/>
      <c r="C778" s="1718"/>
      <c r="D778" s="1718"/>
      <c r="E778" s="1387"/>
      <c r="F778" s="1387"/>
      <c r="G778" s="1371"/>
      <c r="H778" s="310"/>
      <c r="I778" s="310"/>
    </row>
    <row r="779" spans="1:9" s="251" customFormat="1" ht="12" x14ac:dyDescent="0.2">
      <c r="A779" s="1718" t="s">
        <v>2089</v>
      </c>
      <c r="B779" s="1718"/>
      <c r="C779" s="1718"/>
      <c r="D779" s="1718"/>
      <c r="E779" s="1387"/>
      <c r="F779" s="1387"/>
      <c r="G779" s="1371"/>
      <c r="H779" s="310"/>
      <c r="I779" s="310"/>
    </row>
    <row r="780" spans="1:9" s="251" customFormat="1" ht="12" x14ac:dyDescent="0.2">
      <c r="A780" s="1718" t="s">
        <v>22607</v>
      </c>
      <c r="B780" s="1718"/>
      <c r="C780" s="1718"/>
      <c r="D780" s="1718"/>
      <c r="E780" s="1387"/>
      <c r="F780" s="1387"/>
      <c r="G780" s="1371"/>
      <c r="H780" s="310"/>
      <c r="I780" s="310"/>
    </row>
    <row r="781" spans="1:9" s="251" customFormat="1" ht="12" x14ac:dyDescent="0.2">
      <c r="A781" s="1718" t="s">
        <v>22589</v>
      </c>
      <c r="B781" s="1718"/>
      <c r="C781" s="1718"/>
      <c r="D781" s="1718"/>
      <c r="E781" s="1387"/>
      <c r="F781" s="1387"/>
      <c r="G781" s="1371"/>
      <c r="H781" s="310"/>
      <c r="I781" s="310"/>
    </row>
    <row r="782" spans="1:9" x14ac:dyDescent="0.2">
      <c r="A782" s="251"/>
      <c r="B782" s="251"/>
    </row>
    <row r="783" spans="1:9" x14ac:dyDescent="0.2">
      <c r="A783" s="1365" t="s">
        <v>22588</v>
      </c>
      <c r="B783" s="1725" t="s">
        <v>22072</v>
      </c>
      <c r="C783" s="1725"/>
      <c r="D783" s="1725"/>
    </row>
    <row r="784" spans="1:9" s="1402" customFormat="1" x14ac:dyDescent="0.2">
      <c r="A784" s="1385" t="s">
        <v>22587</v>
      </c>
      <c r="B784" s="1719" t="s">
        <v>22596</v>
      </c>
      <c r="C784" s="1719"/>
      <c r="D784" s="1719"/>
      <c r="E784" s="1401"/>
      <c r="F784" s="1401"/>
    </row>
    <row r="785" spans="1:6" s="1359" customFormat="1" ht="25.5" x14ac:dyDescent="0.2">
      <c r="A785" s="1362" t="s">
        <v>22608</v>
      </c>
      <c r="B785" s="1361">
        <v>2020</v>
      </c>
      <c r="C785" s="1361">
        <v>2021</v>
      </c>
      <c r="D785" s="1361">
        <v>2022</v>
      </c>
      <c r="E785" s="1388"/>
      <c r="F785" s="1388"/>
    </row>
    <row r="786" spans="1:6" x14ac:dyDescent="0.2">
      <c r="A786" s="1389" t="s">
        <v>22609</v>
      </c>
      <c r="B786" s="1390">
        <f>SUM(B787:B792)</f>
        <v>142261648</v>
      </c>
      <c r="C786" s="1390">
        <f>SUM(C787:C792)</f>
        <v>121100608</v>
      </c>
      <c r="D786" s="1390">
        <f>SUM(D787:D792)</f>
        <v>106265153</v>
      </c>
    </row>
    <row r="787" spans="1:6" x14ac:dyDescent="0.2">
      <c r="A787" s="1391" t="s">
        <v>22610</v>
      </c>
      <c r="B787" s="1357">
        <f t="shared" ref="B787:D792" si="43">B857+B926+B1065+B996</f>
        <v>0</v>
      </c>
      <c r="C787" s="1357">
        <f t="shared" si="43"/>
        <v>0</v>
      </c>
      <c r="D787" s="1357">
        <f t="shared" si="43"/>
        <v>0</v>
      </c>
    </row>
    <row r="788" spans="1:6" x14ac:dyDescent="0.2">
      <c r="A788" s="1391" t="s">
        <v>22611</v>
      </c>
      <c r="B788" s="1357">
        <f t="shared" si="43"/>
        <v>36475968</v>
      </c>
      <c r="C788" s="1357">
        <f t="shared" si="43"/>
        <v>36245912</v>
      </c>
      <c r="D788" s="1357">
        <f t="shared" si="43"/>
        <v>34801673</v>
      </c>
    </row>
    <row r="789" spans="1:6" x14ac:dyDescent="0.2">
      <c r="A789" s="1391" t="s">
        <v>22612</v>
      </c>
      <c r="B789" s="1357">
        <f t="shared" si="43"/>
        <v>0</v>
      </c>
      <c r="C789" s="1357">
        <f t="shared" si="43"/>
        <v>0</v>
      </c>
      <c r="D789" s="1357">
        <f t="shared" si="43"/>
        <v>0</v>
      </c>
    </row>
    <row r="790" spans="1:6" x14ac:dyDescent="0.2">
      <c r="A790" s="1391" t="s">
        <v>22613</v>
      </c>
      <c r="B790" s="1357">
        <f t="shared" si="43"/>
        <v>105681502</v>
      </c>
      <c r="C790" s="1357">
        <f t="shared" si="43"/>
        <v>84781771</v>
      </c>
      <c r="D790" s="1357">
        <f t="shared" si="43"/>
        <v>71387055</v>
      </c>
    </row>
    <row r="791" spans="1:6" x14ac:dyDescent="0.2">
      <c r="A791" s="1391" t="s">
        <v>22614</v>
      </c>
      <c r="B791" s="1357">
        <f t="shared" si="43"/>
        <v>104178</v>
      </c>
      <c r="C791" s="1357">
        <f t="shared" si="43"/>
        <v>72925</v>
      </c>
      <c r="D791" s="1357">
        <f t="shared" si="43"/>
        <v>76425</v>
      </c>
    </row>
    <row r="792" spans="1:6" x14ac:dyDescent="0.2">
      <c r="A792" s="1391" t="s">
        <v>22615</v>
      </c>
      <c r="B792" s="1357">
        <f t="shared" si="43"/>
        <v>0</v>
      </c>
      <c r="C792" s="1357">
        <f t="shared" si="43"/>
        <v>0</v>
      </c>
      <c r="D792" s="1357">
        <f t="shared" si="43"/>
        <v>0</v>
      </c>
    </row>
    <row r="793" spans="1:6" x14ac:dyDescent="0.2">
      <c r="A793" s="1389" t="s">
        <v>22616</v>
      </c>
      <c r="B793" s="1390">
        <f>SUM(B794:B798)</f>
        <v>92035802</v>
      </c>
      <c r="C793" s="1390">
        <f>SUM(C794:C798)</f>
        <v>98634870</v>
      </c>
      <c r="D793" s="1390">
        <f>SUM(D794:D798)</f>
        <v>48404183</v>
      </c>
    </row>
    <row r="794" spans="1:6" x14ac:dyDescent="0.2">
      <c r="A794" s="1391" t="s">
        <v>22617</v>
      </c>
      <c r="B794" s="1357">
        <f t="shared" ref="B794:D798" si="44">B864+B933+B1072+B1003</f>
        <v>0</v>
      </c>
      <c r="C794" s="1357">
        <f t="shared" si="44"/>
        <v>0</v>
      </c>
      <c r="D794" s="1357">
        <f t="shared" si="44"/>
        <v>0</v>
      </c>
    </row>
    <row r="795" spans="1:6" x14ac:dyDescent="0.2">
      <c r="A795" s="1391" t="s">
        <v>22618</v>
      </c>
      <c r="B795" s="1357">
        <f t="shared" si="44"/>
        <v>0</v>
      </c>
      <c r="C795" s="1357">
        <f t="shared" si="44"/>
        <v>0</v>
      </c>
      <c r="D795" s="1357">
        <f t="shared" si="44"/>
        <v>0</v>
      </c>
    </row>
    <row r="796" spans="1:6" x14ac:dyDescent="0.2">
      <c r="A796" s="1391" t="s">
        <v>22619</v>
      </c>
      <c r="B796" s="1357">
        <f t="shared" si="44"/>
        <v>90572680</v>
      </c>
      <c r="C796" s="1357">
        <f t="shared" si="44"/>
        <v>96216870</v>
      </c>
      <c r="D796" s="1357">
        <f t="shared" si="44"/>
        <v>48404183</v>
      </c>
    </row>
    <row r="797" spans="1:6" x14ac:dyDescent="0.2">
      <c r="A797" s="1391" t="s">
        <v>22620</v>
      </c>
      <c r="B797" s="1357">
        <f t="shared" si="44"/>
        <v>1463122</v>
      </c>
      <c r="C797" s="1357">
        <f t="shared" si="44"/>
        <v>2418000</v>
      </c>
      <c r="D797" s="1357">
        <f t="shared" si="44"/>
        <v>0</v>
      </c>
    </row>
    <row r="798" spans="1:6" x14ac:dyDescent="0.2">
      <c r="A798" s="1391" t="s">
        <v>22621</v>
      </c>
      <c r="B798" s="1357">
        <f t="shared" si="44"/>
        <v>0</v>
      </c>
      <c r="C798" s="1357">
        <f t="shared" si="44"/>
        <v>0</v>
      </c>
      <c r="D798" s="1357">
        <f t="shared" si="44"/>
        <v>0</v>
      </c>
    </row>
    <row r="799" spans="1:6" x14ac:dyDescent="0.2">
      <c r="A799" s="1389" t="s">
        <v>22622</v>
      </c>
      <c r="B799" s="1390">
        <f>B800</f>
        <v>0</v>
      </c>
      <c r="C799" s="1390">
        <f>C800</f>
        <v>0</v>
      </c>
      <c r="D799" s="1390">
        <f>D800</f>
        <v>0</v>
      </c>
    </row>
    <row r="800" spans="1:6" x14ac:dyDescent="0.2">
      <c r="A800" s="1391" t="s">
        <v>22623</v>
      </c>
      <c r="B800" s="1357">
        <f>B870+B939+B1078+B1009</f>
        <v>0</v>
      </c>
      <c r="C800" s="1357">
        <f>C870+C939+C1078+C1009</f>
        <v>0</v>
      </c>
      <c r="D800" s="1357">
        <f>D870+D939+D1078+D1009</f>
        <v>0</v>
      </c>
    </row>
    <row r="801" spans="1:6" s="1353" customFormat="1" x14ac:dyDescent="0.2">
      <c r="A801" s="1392" t="s">
        <v>22577</v>
      </c>
      <c r="B801" s="1355">
        <f>B786+B793+B799</f>
        <v>234297450</v>
      </c>
      <c r="C801" s="1355">
        <f>C786+C793+C799</f>
        <v>219735478</v>
      </c>
      <c r="D801" s="1355">
        <f>D786+D793+D799</f>
        <v>154669336</v>
      </c>
      <c r="E801" s="1393"/>
      <c r="F801" s="1393"/>
    </row>
    <row r="802" spans="1:6" s="1402" customFormat="1" x14ac:dyDescent="0.2">
      <c r="A802" s="1385"/>
      <c r="B802" s="1403"/>
      <c r="C802" s="1403"/>
      <c r="D802" s="1403"/>
      <c r="E802" s="1401"/>
      <c r="F802" s="1401"/>
    </row>
    <row r="803" spans="1:6" s="1402" customFormat="1" x14ac:dyDescent="0.2">
      <c r="A803" s="1385"/>
      <c r="B803" s="1682"/>
      <c r="C803" s="1682"/>
      <c r="D803" s="1682"/>
      <c r="E803" s="1401"/>
      <c r="F803" s="1401"/>
    </row>
    <row r="804" spans="1:6" s="1359" customFormat="1" ht="25.5" x14ac:dyDescent="0.2">
      <c r="A804" s="1362" t="s">
        <v>22624</v>
      </c>
      <c r="B804" s="1361">
        <v>2020</v>
      </c>
      <c r="C804" s="1361" t="s">
        <v>22582</v>
      </c>
      <c r="D804" s="1361" t="s">
        <v>22581</v>
      </c>
      <c r="E804" s="1388"/>
      <c r="F804" s="1388"/>
    </row>
    <row r="805" spans="1:6" x14ac:dyDescent="0.2">
      <c r="A805" s="1389" t="s">
        <v>22609</v>
      </c>
      <c r="B805" s="1390">
        <f>SUM(B806:B811)</f>
        <v>142211821</v>
      </c>
      <c r="C805" s="1390">
        <f>SUM(C806:C811)</f>
        <v>122481094</v>
      </c>
      <c r="D805" s="1390">
        <f>SUM(D806:D811)</f>
        <v>106265153</v>
      </c>
    </row>
    <row r="806" spans="1:6" x14ac:dyDescent="0.2">
      <c r="A806" s="1391" t="s">
        <v>22610</v>
      </c>
      <c r="B806" s="1357">
        <f t="shared" ref="B806:D811" si="45">B876+B945+B1084+B1015</f>
        <v>0</v>
      </c>
      <c r="C806" s="1357">
        <f t="shared" si="45"/>
        <v>0</v>
      </c>
      <c r="D806" s="1357">
        <f t="shared" si="45"/>
        <v>0</v>
      </c>
    </row>
    <row r="807" spans="1:6" x14ac:dyDescent="0.2">
      <c r="A807" s="1391" t="s">
        <v>22611</v>
      </c>
      <c r="B807" s="1357">
        <f t="shared" si="45"/>
        <v>36298372</v>
      </c>
      <c r="C807" s="1357">
        <f t="shared" si="45"/>
        <v>36233773</v>
      </c>
      <c r="D807" s="1357">
        <f t="shared" si="45"/>
        <v>34801673</v>
      </c>
    </row>
    <row r="808" spans="1:6" x14ac:dyDescent="0.2">
      <c r="A808" s="1391" t="s">
        <v>22612</v>
      </c>
      <c r="B808" s="1357">
        <f t="shared" si="45"/>
        <v>0</v>
      </c>
      <c r="C808" s="1357">
        <f t="shared" si="45"/>
        <v>0</v>
      </c>
      <c r="D808" s="1357">
        <f t="shared" si="45"/>
        <v>0</v>
      </c>
    </row>
    <row r="809" spans="1:6" x14ac:dyDescent="0.2">
      <c r="A809" s="1391" t="s">
        <v>22613</v>
      </c>
      <c r="B809" s="1357">
        <f t="shared" si="45"/>
        <v>104330756</v>
      </c>
      <c r="C809" s="1357">
        <f t="shared" si="45"/>
        <v>86064396</v>
      </c>
      <c r="D809" s="1357">
        <f t="shared" si="45"/>
        <v>71387055</v>
      </c>
    </row>
    <row r="810" spans="1:6" x14ac:dyDescent="0.2">
      <c r="A810" s="1391" t="s">
        <v>22614</v>
      </c>
      <c r="B810" s="1357">
        <f t="shared" si="45"/>
        <v>624207</v>
      </c>
      <c r="C810" s="1357">
        <f t="shared" si="45"/>
        <v>182925</v>
      </c>
      <c r="D810" s="1357">
        <f t="shared" si="45"/>
        <v>76425</v>
      </c>
    </row>
    <row r="811" spans="1:6" x14ac:dyDescent="0.2">
      <c r="A811" s="1391" t="s">
        <v>22647</v>
      </c>
      <c r="B811" s="1357">
        <f t="shared" si="45"/>
        <v>958486</v>
      </c>
      <c r="C811" s="1357">
        <f t="shared" si="45"/>
        <v>0</v>
      </c>
      <c r="D811" s="1357">
        <f t="shared" si="45"/>
        <v>0</v>
      </c>
    </row>
    <row r="812" spans="1:6" x14ac:dyDescent="0.2">
      <c r="A812" s="1389" t="s">
        <v>22616</v>
      </c>
      <c r="B812" s="1390">
        <f>SUM(B813:B817)</f>
        <v>92154185</v>
      </c>
      <c r="C812" s="1390">
        <f>SUM(C813:C817)</f>
        <v>99811629</v>
      </c>
      <c r="D812" s="1390">
        <f>SUM(D813:D817)</f>
        <v>48404183</v>
      </c>
    </row>
    <row r="813" spans="1:6" x14ac:dyDescent="0.2">
      <c r="A813" s="1391" t="s">
        <v>22617</v>
      </c>
      <c r="B813" s="1357">
        <f t="shared" ref="B813:D817" si="46">B883+B952+B1091+B1022</f>
        <v>0</v>
      </c>
      <c r="C813" s="1357">
        <f t="shared" si="46"/>
        <v>0</v>
      </c>
      <c r="D813" s="1357">
        <f t="shared" si="46"/>
        <v>0</v>
      </c>
    </row>
    <row r="814" spans="1:6" x14ac:dyDescent="0.2">
      <c r="A814" s="1391" t="s">
        <v>22618</v>
      </c>
      <c r="B814" s="1357">
        <f t="shared" si="46"/>
        <v>0</v>
      </c>
      <c r="C814" s="1357">
        <f t="shared" si="46"/>
        <v>0</v>
      </c>
      <c r="D814" s="1357">
        <f t="shared" si="46"/>
        <v>0</v>
      </c>
    </row>
    <row r="815" spans="1:6" x14ac:dyDescent="0.2">
      <c r="A815" s="1391" t="s">
        <v>22619</v>
      </c>
      <c r="B815" s="1357">
        <f t="shared" si="46"/>
        <v>90572680</v>
      </c>
      <c r="C815" s="1357">
        <f t="shared" si="46"/>
        <v>96216870</v>
      </c>
      <c r="D815" s="1357">
        <f t="shared" si="46"/>
        <v>48404183</v>
      </c>
    </row>
    <row r="816" spans="1:6" x14ac:dyDescent="0.2">
      <c r="A816" s="1391" t="s">
        <v>22620</v>
      </c>
      <c r="B816" s="1357">
        <f t="shared" si="46"/>
        <v>1581505</v>
      </c>
      <c r="C816" s="1357">
        <f t="shared" si="46"/>
        <v>3594759</v>
      </c>
      <c r="D816" s="1357">
        <f t="shared" si="46"/>
        <v>0</v>
      </c>
    </row>
    <row r="817" spans="1:6" x14ac:dyDescent="0.2">
      <c r="A817" s="1391" t="s">
        <v>22621</v>
      </c>
      <c r="B817" s="1357">
        <f t="shared" si="46"/>
        <v>0</v>
      </c>
      <c r="C817" s="1357">
        <f t="shared" si="46"/>
        <v>0</v>
      </c>
      <c r="D817" s="1357">
        <f t="shared" si="46"/>
        <v>0</v>
      </c>
    </row>
    <row r="818" spans="1:6" x14ac:dyDescent="0.2">
      <c r="A818" s="1389" t="s">
        <v>22622</v>
      </c>
      <c r="B818" s="1390">
        <f>B819</f>
        <v>0</v>
      </c>
      <c r="C818" s="1390">
        <f>C819</f>
        <v>0</v>
      </c>
      <c r="D818" s="1390">
        <f>D819</f>
        <v>0</v>
      </c>
    </row>
    <row r="819" spans="1:6" x14ac:dyDescent="0.2">
      <c r="A819" s="1391" t="s">
        <v>22623</v>
      </c>
      <c r="B819" s="1357">
        <f>B889+B958+B1097+B1028</f>
        <v>0</v>
      </c>
      <c r="C819" s="1357">
        <f>C889+C958+C1097+C1028</f>
        <v>0</v>
      </c>
      <c r="D819" s="1357">
        <f>D889+D958+D1097+D1028</f>
        <v>0</v>
      </c>
    </row>
    <row r="820" spans="1:6" s="1353" customFormat="1" x14ac:dyDescent="0.2">
      <c r="A820" s="1392" t="s">
        <v>22577</v>
      </c>
      <c r="B820" s="1355">
        <f>B805+B812+B818</f>
        <v>234366006</v>
      </c>
      <c r="C820" s="1355">
        <f>C805+C812+C818</f>
        <v>222292723</v>
      </c>
      <c r="D820" s="1355">
        <f>D805+D812+D818</f>
        <v>154669336</v>
      </c>
      <c r="E820" s="1393"/>
      <c r="F820" s="1393"/>
    </row>
    <row r="821" spans="1:6" s="1402" customFormat="1" x14ac:dyDescent="0.2">
      <c r="A821" s="1684"/>
      <c r="B821" s="1684"/>
      <c r="C821" s="1684"/>
      <c r="D821" s="1684"/>
      <c r="E821" s="1401"/>
      <c r="F821" s="1401"/>
    </row>
    <row r="822" spans="1:6" s="1402" customFormat="1" x14ac:dyDescent="0.2">
      <c r="A822" s="1385"/>
      <c r="B822" s="1682"/>
      <c r="C822" s="1682"/>
      <c r="D822" s="1682"/>
      <c r="E822" s="1401"/>
      <c r="F822" s="1401"/>
    </row>
    <row r="823" spans="1:6" s="1359" customFormat="1" ht="25.5" x14ac:dyDescent="0.2">
      <c r="A823" s="1362" t="s">
        <v>22631</v>
      </c>
      <c r="B823" s="1361">
        <v>2020</v>
      </c>
      <c r="C823" s="1361" t="s">
        <v>22582</v>
      </c>
      <c r="D823" s="1361" t="s">
        <v>22581</v>
      </c>
      <c r="E823" s="1388"/>
      <c r="F823" s="1388"/>
    </row>
    <row r="824" spans="1:6" x14ac:dyDescent="0.2">
      <c r="A824" s="1389" t="s">
        <v>22609</v>
      </c>
      <c r="B824" s="1390">
        <f>SUM(B825:B830)</f>
        <v>68095877.009999976</v>
      </c>
      <c r="C824" s="1390">
        <f>SUM(C825:C830)</f>
        <v>81219223</v>
      </c>
      <c r="D824" s="1390">
        <f>SUM(D825:D830)</f>
        <v>106265153</v>
      </c>
    </row>
    <row r="825" spans="1:6" x14ac:dyDescent="0.2">
      <c r="A825" s="1391" t="s">
        <v>22610</v>
      </c>
      <c r="B825" s="1357">
        <f t="shared" ref="B825:D830" si="47">B895+B964+B1103+B1034</f>
        <v>0</v>
      </c>
      <c r="C825" s="1357">
        <f t="shared" si="47"/>
        <v>0</v>
      </c>
      <c r="D825" s="1357">
        <f t="shared" si="47"/>
        <v>0</v>
      </c>
    </row>
    <row r="826" spans="1:6" x14ac:dyDescent="0.2">
      <c r="A826" s="1391" t="s">
        <v>22611</v>
      </c>
      <c r="B826" s="1357">
        <f t="shared" si="47"/>
        <v>25749339.559999995</v>
      </c>
      <c r="C826" s="1357">
        <f t="shared" si="47"/>
        <v>28623773</v>
      </c>
      <c r="D826" s="1357">
        <f t="shared" si="47"/>
        <v>34801673</v>
      </c>
    </row>
    <row r="827" spans="1:6" x14ac:dyDescent="0.2">
      <c r="A827" s="1391" t="s">
        <v>22612</v>
      </c>
      <c r="B827" s="1357">
        <f t="shared" si="47"/>
        <v>0</v>
      </c>
      <c r="C827" s="1357">
        <f t="shared" si="47"/>
        <v>0</v>
      </c>
      <c r="D827" s="1357">
        <f t="shared" si="47"/>
        <v>0</v>
      </c>
    </row>
    <row r="828" spans="1:6" x14ac:dyDescent="0.2">
      <c r="A828" s="1391" t="s">
        <v>22613</v>
      </c>
      <c r="B828" s="1357">
        <f t="shared" si="47"/>
        <v>40818136.029999986</v>
      </c>
      <c r="C828" s="1357">
        <f t="shared" si="47"/>
        <v>52437173</v>
      </c>
      <c r="D828" s="1357">
        <f t="shared" si="47"/>
        <v>71387055</v>
      </c>
    </row>
    <row r="829" spans="1:6" x14ac:dyDescent="0.2">
      <c r="A829" s="1391" t="s">
        <v>22614</v>
      </c>
      <c r="B829" s="1357">
        <f t="shared" si="47"/>
        <v>570329</v>
      </c>
      <c r="C829" s="1357">
        <f t="shared" si="47"/>
        <v>157350</v>
      </c>
      <c r="D829" s="1357">
        <f t="shared" si="47"/>
        <v>76425</v>
      </c>
    </row>
    <row r="830" spans="1:6" x14ac:dyDescent="0.2">
      <c r="A830" s="1391" t="s">
        <v>22615</v>
      </c>
      <c r="B830" s="1357">
        <f t="shared" si="47"/>
        <v>958072.42</v>
      </c>
      <c r="C830" s="1357">
        <f t="shared" si="47"/>
        <v>927</v>
      </c>
      <c r="D830" s="1357">
        <f t="shared" si="47"/>
        <v>0</v>
      </c>
    </row>
    <row r="831" spans="1:6" x14ac:dyDescent="0.2">
      <c r="A831" s="1389" t="s">
        <v>22616</v>
      </c>
      <c r="B831" s="1390">
        <f>SUM(B832:B836)</f>
        <v>55607557.420000002</v>
      </c>
      <c r="C831" s="1390">
        <f>SUM(C832:C836)</f>
        <v>78591833.390000001</v>
      </c>
      <c r="D831" s="1390">
        <f>SUM(D832:D836)</f>
        <v>48404183</v>
      </c>
    </row>
    <row r="832" spans="1:6" x14ac:dyDescent="0.2">
      <c r="A832" s="1391" t="s">
        <v>22617</v>
      </c>
      <c r="B832" s="1357">
        <f t="shared" ref="B832:D836" si="48">B902+B971+B1110+B1041</f>
        <v>0</v>
      </c>
      <c r="C832" s="1357">
        <f t="shared" si="48"/>
        <v>0</v>
      </c>
      <c r="D832" s="1357">
        <f t="shared" si="48"/>
        <v>0</v>
      </c>
    </row>
    <row r="833" spans="1:9" x14ac:dyDescent="0.2">
      <c r="A833" s="1391" t="s">
        <v>22618</v>
      </c>
      <c r="B833" s="1357">
        <f t="shared" si="48"/>
        <v>0</v>
      </c>
      <c r="C833" s="1357">
        <f t="shared" si="48"/>
        <v>0</v>
      </c>
      <c r="D833" s="1357">
        <f t="shared" si="48"/>
        <v>0</v>
      </c>
    </row>
    <row r="834" spans="1:9" x14ac:dyDescent="0.2">
      <c r="A834" s="1391" t="s">
        <v>22619</v>
      </c>
      <c r="B834" s="1357">
        <f t="shared" si="48"/>
        <v>54783728.039999999</v>
      </c>
      <c r="C834" s="1357">
        <f t="shared" si="48"/>
        <v>77609202.390000001</v>
      </c>
      <c r="D834" s="1357">
        <f t="shared" si="48"/>
        <v>48404183</v>
      </c>
    </row>
    <row r="835" spans="1:9" x14ac:dyDescent="0.2">
      <c r="A835" s="1391" t="s">
        <v>22620</v>
      </c>
      <c r="B835" s="1357">
        <f t="shared" si="48"/>
        <v>823829.38000000012</v>
      </c>
      <c r="C835" s="1357">
        <f t="shared" si="48"/>
        <v>982631</v>
      </c>
      <c r="D835" s="1357">
        <f t="shared" si="48"/>
        <v>0</v>
      </c>
    </row>
    <row r="836" spans="1:9" x14ac:dyDescent="0.2">
      <c r="A836" s="1391" t="s">
        <v>22621</v>
      </c>
      <c r="B836" s="1357">
        <f t="shared" si="48"/>
        <v>0</v>
      </c>
      <c r="C836" s="1357">
        <f t="shared" si="48"/>
        <v>0</v>
      </c>
      <c r="D836" s="1357">
        <f t="shared" si="48"/>
        <v>0</v>
      </c>
    </row>
    <row r="837" spans="1:9" x14ac:dyDescent="0.2">
      <c r="A837" s="1389" t="s">
        <v>22622</v>
      </c>
      <c r="B837" s="1390">
        <f>B838</f>
        <v>0</v>
      </c>
      <c r="C837" s="1390">
        <f>C838</f>
        <v>0</v>
      </c>
      <c r="D837" s="1390">
        <f>D838</f>
        <v>0</v>
      </c>
    </row>
    <row r="838" spans="1:9" x14ac:dyDescent="0.2">
      <c r="A838" s="1391" t="s">
        <v>22623</v>
      </c>
      <c r="B838" s="1357">
        <f>B908+B977+B1116+B1047</f>
        <v>0</v>
      </c>
      <c r="C838" s="1357">
        <f>C908+C977+C1116+C1047</f>
        <v>0</v>
      </c>
      <c r="D838" s="1357">
        <f>D908+D977+D1116+D1047</f>
        <v>0</v>
      </c>
    </row>
    <row r="839" spans="1:9" s="1353" customFormat="1" x14ac:dyDescent="0.2">
      <c r="A839" s="1392" t="s">
        <v>22577</v>
      </c>
      <c r="B839" s="1355">
        <f>B824+B831+B837</f>
        <v>123703434.42999998</v>
      </c>
      <c r="C839" s="1355">
        <f>C824+C831+C837</f>
        <v>159811056.38999999</v>
      </c>
      <c r="D839" s="1355">
        <f>D824+D831+D837</f>
        <v>154669336</v>
      </c>
      <c r="E839" s="1393"/>
      <c r="F839" s="1393"/>
    </row>
    <row r="840" spans="1:9" s="1402" customFormat="1" ht="24.75" customHeight="1" x14ac:dyDescent="0.2">
      <c r="A840" s="1739" t="s">
        <v>22648</v>
      </c>
      <c r="B840" s="1739"/>
      <c r="C840" s="1739"/>
      <c r="D840" s="1739"/>
      <c r="E840" s="1401"/>
      <c r="F840" s="1401"/>
    </row>
    <row r="841" spans="1:9" x14ac:dyDescent="0.2">
      <c r="A841" s="1351" t="s">
        <v>22576</v>
      </c>
    </row>
    <row r="842" spans="1:9" x14ac:dyDescent="0.2">
      <c r="A842" s="1351" t="s">
        <v>22575</v>
      </c>
    </row>
    <row r="843" spans="1:9" x14ac:dyDescent="0.2">
      <c r="A843" s="1373"/>
    </row>
    <row r="844" spans="1:9" x14ac:dyDescent="0.2">
      <c r="A844" s="1373"/>
    </row>
    <row r="845" spans="1:9" s="251" customFormat="1" ht="12" x14ac:dyDescent="0.2">
      <c r="A845" s="251" t="s">
        <v>22593</v>
      </c>
      <c r="E845" s="310"/>
      <c r="F845" s="310"/>
      <c r="H845" s="310"/>
      <c r="I845" s="310"/>
    </row>
    <row r="846" spans="1:9" s="251" customFormat="1" ht="12" x14ac:dyDescent="0.2">
      <c r="A846" s="251" t="s">
        <v>22592</v>
      </c>
      <c r="E846" s="310"/>
      <c r="F846" s="310"/>
      <c r="H846" s="310"/>
      <c r="I846" s="310"/>
    </row>
    <row r="847" spans="1:9" s="251" customFormat="1" ht="12" x14ac:dyDescent="0.2">
      <c r="E847" s="310"/>
      <c r="F847" s="310"/>
      <c r="H847" s="310"/>
      <c r="I847" s="310"/>
    </row>
    <row r="848" spans="1:9" s="251" customFormat="1" ht="12" x14ac:dyDescent="0.2">
      <c r="A848" s="1718" t="s">
        <v>22606</v>
      </c>
      <c r="B848" s="1718"/>
      <c r="C848" s="1718"/>
      <c r="D848" s="1718"/>
      <c r="E848" s="1387"/>
      <c r="F848" s="1387"/>
      <c r="G848" s="1371"/>
      <c r="H848" s="310"/>
      <c r="I848" s="310"/>
    </row>
    <row r="849" spans="1:9" s="251" customFormat="1" ht="12" x14ac:dyDescent="0.2">
      <c r="A849" s="1718" t="s">
        <v>2089</v>
      </c>
      <c r="B849" s="1718"/>
      <c r="C849" s="1718"/>
      <c r="D849" s="1718"/>
      <c r="E849" s="1387"/>
      <c r="F849" s="1387"/>
      <c r="G849" s="1371"/>
      <c r="H849" s="310"/>
      <c r="I849" s="310"/>
    </row>
    <row r="850" spans="1:9" s="251" customFormat="1" ht="12" x14ac:dyDescent="0.2">
      <c r="A850" s="1718" t="s">
        <v>22607</v>
      </c>
      <c r="B850" s="1718"/>
      <c r="C850" s="1718"/>
      <c r="D850" s="1718"/>
      <c r="E850" s="1387"/>
      <c r="F850" s="1387"/>
      <c r="G850" s="1371"/>
      <c r="H850" s="310"/>
      <c r="I850" s="310"/>
    </row>
    <row r="851" spans="1:9" s="251" customFormat="1" ht="12" x14ac:dyDescent="0.2">
      <c r="A851" s="1718" t="s">
        <v>22589</v>
      </c>
      <c r="B851" s="1718"/>
      <c r="C851" s="1718"/>
      <c r="D851" s="1718"/>
      <c r="E851" s="1387"/>
      <c r="F851" s="1387"/>
      <c r="G851" s="1371"/>
      <c r="H851" s="310"/>
      <c r="I851" s="310"/>
    </row>
    <row r="852" spans="1:9" x14ac:dyDescent="0.2">
      <c r="A852" s="251"/>
      <c r="B852" s="251"/>
    </row>
    <row r="853" spans="1:9" x14ac:dyDescent="0.2">
      <c r="A853" s="1365" t="s">
        <v>22588</v>
      </c>
      <c r="B853" s="1725" t="s">
        <v>22072</v>
      </c>
      <c r="C853" s="1725"/>
      <c r="D853" s="1725"/>
    </row>
    <row r="854" spans="1:9" s="1402" customFormat="1" x14ac:dyDescent="0.2">
      <c r="A854" s="1385" t="s">
        <v>22587</v>
      </c>
      <c r="B854" s="1719" t="s">
        <v>22595</v>
      </c>
      <c r="C854" s="1719"/>
      <c r="D854" s="1719"/>
      <c r="E854" s="1401"/>
      <c r="F854" s="1401"/>
    </row>
    <row r="855" spans="1:9" s="1359" customFormat="1" ht="25.5" x14ac:dyDescent="0.2">
      <c r="A855" s="1362" t="s">
        <v>22608</v>
      </c>
      <c r="B855" s="1361">
        <v>2020</v>
      </c>
      <c r="C855" s="1361">
        <v>2021</v>
      </c>
      <c r="D855" s="1361">
        <v>2022</v>
      </c>
      <c r="E855" s="1388"/>
      <c r="F855" s="1388"/>
    </row>
    <row r="856" spans="1:9" x14ac:dyDescent="0.2">
      <c r="A856" s="1389" t="s">
        <v>22609</v>
      </c>
      <c r="B856" s="1390">
        <f>SUM(B857:B862)</f>
        <v>5245756</v>
      </c>
      <c r="C856" s="1390">
        <f>SUM(C857:C862)</f>
        <v>4858564</v>
      </c>
      <c r="D856" s="1390">
        <f>SUM(D857:D862)</f>
        <v>10649642</v>
      </c>
    </row>
    <row r="857" spans="1:9" x14ac:dyDescent="0.2">
      <c r="A857" s="1391" t="s">
        <v>22610</v>
      </c>
      <c r="B857" s="1357"/>
      <c r="C857" s="1357"/>
      <c r="D857" s="1357"/>
    </row>
    <row r="858" spans="1:9" x14ac:dyDescent="0.2">
      <c r="A858" s="1391" t="s">
        <v>22611</v>
      </c>
      <c r="B858" s="1357">
        <v>4919732</v>
      </c>
      <c r="C858" s="1357">
        <v>4689678</v>
      </c>
      <c r="D858" s="1357">
        <v>4357052</v>
      </c>
    </row>
    <row r="859" spans="1:9" x14ac:dyDescent="0.2">
      <c r="A859" s="1391" t="s">
        <v>22612</v>
      </c>
      <c r="B859" s="1357"/>
      <c r="C859" s="1357"/>
      <c r="D859" s="1357"/>
    </row>
    <row r="860" spans="1:9" x14ac:dyDescent="0.2">
      <c r="A860" s="1391" t="s">
        <v>22613</v>
      </c>
      <c r="B860" s="1357">
        <v>326024</v>
      </c>
      <c r="C860" s="1357">
        <v>168886</v>
      </c>
      <c r="D860" s="1357">
        <v>6292590</v>
      </c>
    </row>
    <row r="861" spans="1:9" x14ac:dyDescent="0.2">
      <c r="A861" s="1391" t="s">
        <v>22614</v>
      </c>
      <c r="B861" s="1357"/>
      <c r="C861" s="1357"/>
      <c r="D861" s="1357"/>
    </row>
    <row r="862" spans="1:9" x14ac:dyDescent="0.2">
      <c r="A862" s="1391" t="s">
        <v>22615</v>
      </c>
      <c r="B862" s="1357"/>
      <c r="C862" s="1357"/>
      <c r="D862" s="1357"/>
    </row>
    <row r="863" spans="1:9" x14ac:dyDescent="0.2">
      <c r="A863" s="1389" t="s">
        <v>22616</v>
      </c>
      <c r="B863" s="1390">
        <f>SUM(B864:B868)</f>
        <v>0</v>
      </c>
      <c r="C863" s="1390">
        <f>SUM(C864:C868)</f>
        <v>0</v>
      </c>
      <c r="D863" s="1390">
        <f>SUM(D864:D868)</f>
        <v>0</v>
      </c>
    </row>
    <row r="864" spans="1:9" x14ac:dyDescent="0.2">
      <c r="A864" s="1391" t="s">
        <v>22617</v>
      </c>
      <c r="B864" s="1357"/>
      <c r="C864" s="1357"/>
      <c r="D864" s="1357"/>
    </row>
    <row r="865" spans="1:6" x14ac:dyDescent="0.2">
      <c r="A865" s="1391" t="s">
        <v>22618</v>
      </c>
      <c r="B865" s="1357"/>
      <c r="C865" s="1357"/>
      <c r="D865" s="1357"/>
    </row>
    <row r="866" spans="1:6" x14ac:dyDescent="0.2">
      <c r="A866" s="1391" t="s">
        <v>22619</v>
      </c>
      <c r="B866" s="1357"/>
      <c r="C866" s="1357"/>
      <c r="D866" s="1357"/>
    </row>
    <row r="867" spans="1:6" x14ac:dyDescent="0.2">
      <c r="A867" s="1391" t="s">
        <v>22620</v>
      </c>
      <c r="B867" s="1357"/>
      <c r="C867" s="1357"/>
      <c r="D867" s="1357"/>
    </row>
    <row r="868" spans="1:6" x14ac:dyDescent="0.2">
      <c r="A868" s="1391" t="s">
        <v>22621</v>
      </c>
      <c r="B868" s="1357"/>
      <c r="C868" s="1357"/>
      <c r="D868" s="1357"/>
    </row>
    <row r="869" spans="1:6" x14ac:dyDescent="0.2">
      <c r="A869" s="1389" t="s">
        <v>22622</v>
      </c>
      <c r="B869" s="1390">
        <f>B870</f>
        <v>0</v>
      </c>
      <c r="C869" s="1390">
        <f>C870</f>
        <v>0</v>
      </c>
      <c r="D869" s="1390">
        <f>D870</f>
        <v>0</v>
      </c>
    </row>
    <row r="870" spans="1:6" x14ac:dyDescent="0.2">
      <c r="A870" s="1391" t="s">
        <v>22623</v>
      </c>
      <c r="B870" s="1357"/>
      <c r="C870" s="1357"/>
      <c r="D870" s="1357"/>
    </row>
    <row r="871" spans="1:6" s="1353" customFormat="1" x14ac:dyDescent="0.2">
      <c r="A871" s="1392" t="s">
        <v>22577</v>
      </c>
      <c r="B871" s="1355">
        <f>B856+B863+B869</f>
        <v>5245756</v>
      </c>
      <c r="C871" s="1355">
        <f>C856+C863+C869</f>
        <v>4858564</v>
      </c>
      <c r="D871" s="1355">
        <f>D856+D863+D869</f>
        <v>10649642</v>
      </c>
      <c r="E871" s="1393"/>
      <c r="F871" s="1393"/>
    </row>
    <row r="872" spans="1:6" s="1402" customFormat="1" x14ac:dyDescent="0.2">
      <c r="A872" s="1385"/>
      <c r="B872" s="1403"/>
      <c r="C872" s="1403"/>
      <c r="D872" s="1403"/>
      <c r="E872" s="1401"/>
      <c r="F872" s="1401"/>
    </row>
    <row r="873" spans="1:6" s="1402" customFormat="1" x14ac:dyDescent="0.2">
      <c r="A873" s="1385"/>
      <c r="B873" s="1682"/>
      <c r="C873" s="1682"/>
      <c r="D873" s="1682"/>
      <c r="E873" s="1401"/>
      <c r="F873" s="1401"/>
    </row>
    <row r="874" spans="1:6" s="1359" customFormat="1" ht="25.5" x14ac:dyDescent="0.2">
      <c r="A874" s="1362" t="s">
        <v>22624</v>
      </c>
      <c r="B874" s="1361">
        <v>2020</v>
      </c>
      <c r="C874" s="1361" t="s">
        <v>22582</v>
      </c>
      <c r="D874" s="1361" t="s">
        <v>22581</v>
      </c>
      <c r="E874" s="1388"/>
      <c r="F874" s="1388"/>
    </row>
    <row r="875" spans="1:6" x14ac:dyDescent="0.2">
      <c r="A875" s="1389" t="s">
        <v>22609</v>
      </c>
      <c r="B875" s="1390">
        <f>SUM(B876:B881)</f>
        <v>5243812</v>
      </c>
      <c r="C875" s="1390">
        <f>SUM(C876:C881)</f>
        <v>4858564</v>
      </c>
      <c r="D875" s="1390">
        <f>SUM(D876:D881)</f>
        <v>10649642</v>
      </c>
    </row>
    <row r="876" spans="1:6" x14ac:dyDescent="0.2">
      <c r="A876" s="1391" t="s">
        <v>22610</v>
      </c>
      <c r="B876" s="1357"/>
      <c r="C876" s="1357"/>
      <c r="D876" s="1357"/>
    </row>
    <row r="877" spans="1:6" x14ac:dyDescent="0.2">
      <c r="A877" s="1391" t="s">
        <v>22611</v>
      </c>
      <c r="B877" s="1357">
        <v>4915988</v>
      </c>
      <c r="C877" s="1357">
        <v>4689678</v>
      </c>
      <c r="D877" s="1357">
        <v>4357052</v>
      </c>
    </row>
    <row r="878" spans="1:6" x14ac:dyDescent="0.2">
      <c r="A878" s="1391" t="s">
        <v>22612</v>
      </c>
      <c r="B878" s="1357"/>
      <c r="C878" s="1357"/>
      <c r="D878" s="1357"/>
    </row>
    <row r="879" spans="1:6" x14ac:dyDescent="0.2">
      <c r="A879" s="1391" t="s">
        <v>22613</v>
      </c>
      <c r="B879" s="1357">
        <v>326024</v>
      </c>
      <c r="C879" s="1357">
        <v>168886</v>
      </c>
      <c r="D879" s="1357">
        <v>6292590</v>
      </c>
    </row>
    <row r="880" spans="1:6" x14ac:dyDescent="0.2">
      <c r="A880" s="1391" t="s">
        <v>22614</v>
      </c>
      <c r="B880" s="1357">
        <v>1800</v>
      </c>
      <c r="C880" s="1357"/>
      <c r="D880" s="1357"/>
    </row>
    <row r="881" spans="1:6" x14ac:dyDescent="0.2">
      <c r="A881" s="1391" t="s">
        <v>22615</v>
      </c>
      <c r="B881" s="1357"/>
      <c r="C881" s="1357"/>
      <c r="D881" s="1357"/>
    </row>
    <row r="882" spans="1:6" x14ac:dyDescent="0.2">
      <c r="A882" s="1389" t="s">
        <v>22616</v>
      </c>
      <c r="B882" s="1390">
        <f>SUM(B883:B887)</f>
        <v>0</v>
      </c>
      <c r="C882" s="1390">
        <f>SUM(C883:C887)</f>
        <v>0</v>
      </c>
      <c r="D882" s="1390">
        <f>SUM(D883:D887)</f>
        <v>0</v>
      </c>
    </row>
    <row r="883" spans="1:6" x14ac:dyDescent="0.2">
      <c r="A883" s="1391" t="s">
        <v>22617</v>
      </c>
      <c r="B883" s="1357"/>
      <c r="C883" s="1357"/>
      <c r="D883" s="1357"/>
    </row>
    <row r="884" spans="1:6" x14ac:dyDescent="0.2">
      <c r="A884" s="1391" t="s">
        <v>22618</v>
      </c>
      <c r="B884" s="1357"/>
      <c r="C884" s="1357"/>
      <c r="D884" s="1357"/>
    </row>
    <row r="885" spans="1:6" x14ac:dyDescent="0.2">
      <c r="A885" s="1391" t="s">
        <v>22619</v>
      </c>
      <c r="B885" s="1357"/>
      <c r="C885" s="1357"/>
      <c r="D885" s="1357"/>
    </row>
    <row r="886" spans="1:6" x14ac:dyDescent="0.2">
      <c r="A886" s="1391" t="s">
        <v>22620</v>
      </c>
      <c r="B886" s="1357"/>
      <c r="C886" s="1357"/>
      <c r="D886" s="1357"/>
    </row>
    <row r="887" spans="1:6" x14ac:dyDescent="0.2">
      <c r="A887" s="1391" t="s">
        <v>22621</v>
      </c>
      <c r="B887" s="1357"/>
      <c r="C887" s="1357"/>
      <c r="D887" s="1357"/>
    </row>
    <row r="888" spans="1:6" x14ac:dyDescent="0.2">
      <c r="A888" s="1389" t="s">
        <v>22622</v>
      </c>
      <c r="B888" s="1390">
        <f>B889</f>
        <v>0</v>
      </c>
      <c r="C888" s="1390">
        <f>C889</f>
        <v>0</v>
      </c>
      <c r="D888" s="1390">
        <f>D889</f>
        <v>0</v>
      </c>
    </row>
    <row r="889" spans="1:6" x14ac:dyDescent="0.2">
      <c r="A889" s="1391" t="s">
        <v>22623</v>
      </c>
      <c r="B889" s="1357"/>
      <c r="C889" s="1357"/>
      <c r="D889" s="1357"/>
    </row>
    <row r="890" spans="1:6" s="1353" customFormat="1" x14ac:dyDescent="0.2">
      <c r="A890" s="1392" t="s">
        <v>22577</v>
      </c>
      <c r="B890" s="1355">
        <f>B875+B882+B888</f>
        <v>5243812</v>
      </c>
      <c r="C890" s="1355">
        <f>C875+C882+C888</f>
        <v>4858564</v>
      </c>
      <c r="D890" s="1355">
        <f>D875+D882+D888</f>
        <v>10649642</v>
      </c>
      <c r="E890" s="1393"/>
      <c r="F890" s="1393"/>
    </row>
    <row r="891" spans="1:6" s="1402" customFormat="1" x14ac:dyDescent="0.2">
      <c r="A891" s="1385"/>
      <c r="B891" s="1403"/>
      <c r="C891" s="1403"/>
      <c r="D891" s="1403"/>
      <c r="E891" s="1401"/>
      <c r="F891" s="1401"/>
    </row>
    <row r="892" spans="1:6" s="1402" customFormat="1" x14ac:dyDescent="0.2">
      <c r="A892" s="1385"/>
      <c r="B892" s="1682"/>
      <c r="C892" s="1682"/>
      <c r="D892" s="1682"/>
      <c r="E892" s="1401"/>
      <c r="F892" s="1401"/>
    </row>
    <row r="893" spans="1:6" s="1359" customFormat="1" ht="25.5" x14ac:dyDescent="0.2">
      <c r="A893" s="1362" t="s">
        <v>22640</v>
      </c>
      <c r="B893" s="1361">
        <v>2020</v>
      </c>
      <c r="C893" s="1361" t="s">
        <v>22582</v>
      </c>
      <c r="D893" s="1361" t="s">
        <v>22581</v>
      </c>
      <c r="E893" s="1388"/>
      <c r="F893" s="1388"/>
    </row>
    <row r="894" spans="1:6" x14ac:dyDescent="0.2">
      <c r="A894" s="1389" t="s">
        <v>22609</v>
      </c>
      <c r="B894" s="1390">
        <f>SUM(B895:B900)</f>
        <v>414239.81999999995</v>
      </c>
      <c r="C894" s="1390">
        <f>SUM(C895:C900)</f>
        <v>3571295</v>
      </c>
      <c r="D894" s="1390">
        <f>SUM(D895:D900)</f>
        <v>10649642</v>
      </c>
    </row>
    <row r="895" spans="1:6" x14ac:dyDescent="0.2">
      <c r="A895" s="1391" t="s">
        <v>22610</v>
      </c>
      <c r="B895" s="1357"/>
      <c r="C895" s="1357"/>
      <c r="D895" s="1357"/>
    </row>
    <row r="896" spans="1:6" x14ac:dyDescent="0.2">
      <c r="A896" s="1391" t="s">
        <v>22611</v>
      </c>
      <c r="B896" s="1357">
        <v>120820.98</v>
      </c>
      <c r="C896" s="1357">
        <v>3541919</v>
      </c>
      <c r="D896" s="1357">
        <v>4357052</v>
      </c>
    </row>
    <row r="897" spans="1:6" x14ac:dyDescent="0.2">
      <c r="A897" s="1391" t="s">
        <v>22612</v>
      </c>
      <c r="B897" s="1357"/>
      <c r="C897" s="1357"/>
      <c r="D897" s="1357"/>
    </row>
    <row r="898" spans="1:6" x14ac:dyDescent="0.2">
      <c r="A898" s="1391" t="s">
        <v>22613</v>
      </c>
      <c r="B898" s="1357">
        <v>291618.83999999997</v>
      </c>
      <c r="C898" s="1357">
        <v>29376</v>
      </c>
      <c r="D898" s="1357">
        <v>6292590</v>
      </c>
    </row>
    <row r="899" spans="1:6" x14ac:dyDescent="0.2">
      <c r="A899" s="1391" t="s">
        <v>22614</v>
      </c>
      <c r="B899" s="1357">
        <v>1800</v>
      </c>
      <c r="C899" s="1357"/>
      <c r="D899" s="1357"/>
    </row>
    <row r="900" spans="1:6" x14ac:dyDescent="0.2">
      <c r="A900" s="1391" t="s">
        <v>22615</v>
      </c>
      <c r="B900" s="1357"/>
      <c r="C900" s="1357"/>
      <c r="D900" s="1357"/>
    </row>
    <row r="901" spans="1:6" x14ac:dyDescent="0.2">
      <c r="A901" s="1389" t="s">
        <v>22616</v>
      </c>
      <c r="B901" s="1390">
        <f>SUM(B902:B906)</f>
        <v>0</v>
      </c>
      <c r="C901" s="1390">
        <f>SUM(C902:C906)</f>
        <v>0</v>
      </c>
      <c r="D901" s="1390">
        <f>SUM(D902:D906)</f>
        <v>0</v>
      </c>
    </row>
    <row r="902" spans="1:6" x14ac:dyDescent="0.2">
      <c r="A902" s="1391" t="s">
        <v>22617</v>
      </c>
      <c r="B902" s="1357"/>
      <c r="C902" s="1357"/>
      <c r="D902" s="1357"/>
    </row>
    <row r="903" spans="1:6" x14ac:dyDescent="0.2">
      <c r="A903" s="1391" t="s">
        <v>22618</v>
      </c>
      <c r="B903" s="1357"/>
      <c r="C903" s="1357"/>
      <c r="D903" s="1357"/>
    </row>
    <row r="904" spans="1:6" x14ac:dyDescent="0.2">
      <c r="A904" s="1391" t="s">
        <v>22619</v>
      </c>
      <c r="B904" s="1357"/>
      <c r="C904" s="1357"/>
      <c r="D904" s="1357"/>
    </row>
    <row r="905" spans="1:6" x14ac:dyDescent="0.2">
      <c r="A905" s="1391" t="s">
        <v>22620</v>
      </c>
      <c r="B905" s="1357"/>
      <c r="C905" s="1357"/>
      <c r="D905" s="1357"/>
    </row>
    <row r="906" spans="1:6" x14ac:dyDescent="0.2">
      <c r="A906" s="1391" t="s">
        <v>22621</v>
      </c>
      <c r="B906" s="1357"/>
      <c r="C906" s="1357"/>
      <c r="D906" s="1357"/>
    </row>
    <row r="907" spans="1:6" x14ac:dyDescent="0.2">
      <c r="A907" s="1389" t="s">
        <v>22622</v>
      </c>
      <c r="B907" s="1390">
        <f>B908</f>
        <v>0</v>
      </c>
      <c r="C907" s="1390">
        <f>C908</f>
        <v>0</v>
      </c>
      <c r="D907" s="1390">
        <f>D908</f>
        <v>0</v>
      </c>
    </row>
    <row r="908" spans="1:6" x14ac:dyDescent="0.2">
      <c r="A908" s="1391" t="s">
        <v>22623</v>
      </c>
      <c r="B908" s="1357"/>
      <c r="C908" s="1357"/>
      <c r="D908" s="1357"/>
    </row>
    <row r="909" spans="1:6" s="1353" customFormat="1" x14ac:dyDescent="0.2">
      <c r="A909" s="1392" t="s">
        <v>22577</v>
      </c>
      <c r="B909" s="1355">
        <f>B894+B901+B907</f>
        <v>414239.81999999995</v>
      </c>
      <c r="C909" s="1355">
        <f>C894+C901+C907</f>
        <v>3571295</v>
      </c>
      <c r="D909" s="1355">
        <f>D894+D901+D907</f>
        <v>10649642</v>
      </c>
      <c r="E909" s="1393"/>
      <c r="F909" s="1393"/>
    </row>
    <row r="910" spans="1:6" x14ac:dyDescent="0.2">
      <c r="A910" s="1352" t="s">
        <v>22576</v>
      </c>
    </row>
    <row r="911" spans="1:6" x14ac:dyDescent="0.2">
      <c r="A911" s="1351" t="s">
        <v>22575</v>
      </c>
    </row>
    <row r="912" spans="1:6" x14ac:dyDescent="0.2">
      <c r="A912" s="1373"/>
    </row>
    <row r="913" spans="1:9" x14ac:dyDescent="0.2">
      <c r="A913" s="1373"/>
    </row>
    <row r="914" spans="1:9" s="251" customFormat="1" ht="12" x14ac:dyDescent="0.2">
      <c r="A914" s="251" t="s">
        <v>22593</v>
      </c>
      <c r="E914" s="310"/>
      <c r="F914" s="310"/>
      <c r="H914" s="310"/>
      <c r="I914" s="310"/>
    </row>
    <row r="915" spans="1:9" s="251" customFormat="1" ht="12" x14ac:dyDescent="0.2">
      <c r="A915" s="251" t="s">
        <v>22592</v>
      </c>
      <c r="E915" s="310"/>
      <c r="F915" s="310"/>
      <c r="H915" s="310"/>
      <c r="I915" s="310"/>
    </row>
    <row r="916" spans="1:9" s="251" customFormat="1" ht="12" x14ac:dyDescent="0.2">
      <c r="E916" s="310"/>
      <c r="F916" s="310"/>
      <c r="H916" s="310"/>
      <c r="I916" s="310"/>
    </row>
    <row r="917" spans="1:9" s="251" customFormat="1" ht="12" x14ac:dyDescent="0.2">
      <c r="A917" s="1718" t="s">
        <v>22606</v>
      </c>
      <c r="B917" s="1718"/>
      <c r="C917" s="1718"/>
      <c r="D917" s="1718"/>
      <c r="E917" s="1387"/>
      <c r="F917" s="1387"/>
      <c r="G917" s="1371"/>
      <c r="H917" s="310"/>
      <c r="I917" s="310"/>
    </row>
    <row r="918" spans="1:9" s="251" customFormat="1" ht="12" x14ac:dyDescent="0.2">
      <c r="A918" s="1718" t="s">
        <v>2089</v>
      </c>
      <c r="B918" s="1718"/>
      <c r="C918" s="1718"/>
      <c r="D918" s="1718"/>
      <c r="E918" s="1387"/>
      <c r="F918" s="1387"/>
      <c r="G918" s="1371"/>
      <c r="H918" s="310"/>
      <c r="I918" s="310"/>
    </row>
    <row r="919" spans="1:9" s="251" customFormat="1" ht="12" x14ac:dyDescent="0.2">
      <c r="A919" s="1718" t="s">
        <v>22607</v>
      </c>
      <c r="B919" s="1718"/>
      <c r="C919" s="1718"/>
      <c r="D919" s="1718"/>
      <c r="E919" s="1387"/>
      <c r="F919" s="1387"/>
      <c r="G919" s="1371"/>
      <c r="H919" s="310"/>
      <c r="I919" s="310"/>
    </row>
    <row r="920" spans="1:9" s="251" customFormat="1" ht="12" x14ac:dyDescent="0.2">
      <c r="A920" s="1718" t="s">
        <v>22589</v>
      </c>
      <c r="B920" s="1718"/>
      <c r="C920" s="1718"/>
      <c r="D920" s="1718"/>
      <c r="E920" s="1387"/>
      <c r="F920" s="1387"/>
      <c r="G920" s="1371"/>
      <c r="H920" s="310"/>
      <c r="I920" s="310"/>
    </row>
    <row r="921" spans="1:9" x14ac:dyDescent="0.2">
      <c r="A921" s="251"/>
      <c r="B921" s="251"/>
    </row>
    <row r="922" spans="1:9" x14ac:dyDescent="0.2">
      <c r="A922" s="1365" t="s">
        <v>22588</v>
      </c>
      <c r="B922" s="1725" t="s">
        <v>22072</v>
      </c>
      <c r="C922" s="1725"/>
      <c r="D922" s="1725"/>
    </row>
    <row r="923" spans="1:9" s="1402" customFormat="1" x14ac:dyDescent="0.2">
      <c r="A923" s="1385" t="s">
        <v>22587</v>
      </c>
      <c r="B923" s="1719" t="s">
        <v>22594</v>
      </c>
      <c r="C923" s="1719"/>
      <c r="D923" s="1719"/>
      <c r="E923" s="1401"/>
      <c r="F923" s="1401"/>
    </row>
    <row r="924" spans="1:9" s="1359" customFormat="1" ht="25.5" x14ac:dyDescent="0.2">
      <c r="A924" s="1362" t="s">
        <v>22608</v>
      </c>
      <c r="B924" s="1361">
        <v>2020</v>
      </c>
      <c r="C924" s="1361">
        <v>2021</v>
      </c>
      <c r="D924" s="1361">
        <v>2022</v>
      </c>
      <c r="E924" s="1388"/>
      <c r="F924" s="1388"/>
    </row>
    <row r="925" spans="1:9" x14ac:dyDescent="0.2">
      <c r="A925" s="1389" t="s">
        <v>22609</v>
      </c>
      <c r="B925" s="1390">
        <f>SUM(B926:B931)</f>
        <v>137015892</v>
      </c>
      <c r="C925" s="1390">
        <f>SUM(C926:C931)</f>
        <v>116242044</v>
      </c>
      <c r="D925" s="1390">
        <f>SUM(D926:D931)</f>
        <v>95615511</v>
      </c>
    </row>
    <row r="926" spans="1:9" x14ac:dyDescent="0.2">
      <c r="A926" s="1391" t="s">
        <v>22610</v>
      </c>
      <c r="B926" s="1357"/>
      <c r="C926" s="1357"/>
      <c r="D926" s="1357"/>
    </row>
    <row r="927" spans="1:9" x14ac:dyDescent="0.2">
      <c r="A927" s="1391" t="s">
        <v>22611</v>
      </c>
      <c r="B927" s="1357">
        <v>31556236</v>
      </c>
      <c r="C927" s="1357">
        <v>31556234</v>
      </c>
      <c r="D927" s="1357">
        <v>30444621</v>
      </c>
    </row>
    <row r="928" spans="1:9" x14ac:dyDescent="0.2">
      <c r="A928" s="1391" t="s">
        <v>22612</v>
      </c>
      <c r="B928" s="1357"/>
      <c r="C928" s="1357"/>
      <c r="D928" s="1357"/>
    </row>
    <row r="929" spans="1:6" x14ac:dyDescent="0.2">
      <c r="A929" s="1391" t="s">
        <v>22613</v>
      </c>
      <c r="B929" s="1357">
        <v>105355478</v>
      </c>
      <c r="C929" s="1357">
        <v>84612885</v>
      </c>
      <c r="D929" s="1357">
        <v>65094465</v>
      </c>
    </row>
    <row r="930" spans="1:6" x14ac:dyDescent="0.2">
      <c r="A930" s="1391" t="s">
        <v>22614</v>
      </c>
      <c r="B930" s="1357">
        <v>104178</v>
      </c>
      <c r="C930" s="1357">
        <v>72925</v>
      </c>
      <c r="D930" s="1357">
        <v>76425</v>
      </c>
    </row>
    <row r="931" spans="1:6" x14ac:dyDescent="0.2">
      <c r="A931" s="1391" t="s">
        <v>22615</v>
      </c>
      <c r="B931" s="1357">
        <v>0</v>
      </c>
      <c r="C931" s="1357"/>
      <c r="D931" s="1357"/>
    </row>
    <row r="932" spans="1:6" x14ac:dyDescent="0.2">
      <c r="A932" s="1389" t="s">
        <v>22616</v>
      </c>
      <c r="B932" s="1390">
        <f>SUM(B933:B937)</f>
        <v>1463122</v>
      </c>
      <c r="C932" s="1390">
        <f>SUM(C933:C937)</f>
        <v>2418000</v>
      </c>
      <c r="D932" s="1390">
        <f>SUM(D933:D937)</f>
        <v>0</v>
      </c>
    </row>
    <row r="933" spans="1:6" x14ac:dyDescent="0.2">
      <c r="A933" s="1391" t="s">
        <v>22617</v>
      </c>
      <c r="B933" s="1357"/>
      <c r="C933" s="1357"/>
      <c r="D933" s="1357"/>
    </row>
    <row r="934" spans="1:6" x14ac:dyDescent="0.2">
      <c r="A934" s="1391" t="s">
        <v>22618</v>
      </c>
      <c r="B934" s="1357"/>
      <c r="C934" s="1357"/>
      <c r="D934" s="1357"/>
    </row>
    <row r="935" spans="1:6" x14ac:dyDescent="0.2">
      <c r="A935" s="1391" t="s">
        <v>22619</v>
      </c>
      <c r="B935" s="1357"/>
      <c r="C935" s="1357"/>
      <c r="D935" s="1357"/>
    </row>
    <row r="936" spans="1:6" x14ac:dyDescent="0.2">
      <c r="A936" s="1391" t="s">
        <v>22620</v>
      </c>
      <c r="B936" s="1357">
        <v>1463122</v>
      </c>
      <c r="C936" s="1357">
        <v>2418000</v>
      </c>
      <c r="D936" s="1357"/>
    </row>
    <row r="937" spans="1:6" x14ac:dyDescent="0.2">
      <c r="A937" s="1391" t="s">
        <v>22621</v>
      </c>
      <c r="B937" s="1357"/>
      <c r="C937" s="1357"/>
      <c r="D937" s="1357"/>
    </row>
    <row r="938" spans="1:6" x14ac:dyDescent="0.2">
      <c r="A938" s="1389" t="s">
        <v>22622</v>
      </c>
      <c r="B938" s="1390">
        <f>B939</f>
        <v>0</v>
      </c>
      <c r="C938" s="1390">
        <f>C939</f>
        <v>0</v>
      </c>
      <c r="D938" s="1390">
        <f>D939</f>
        <v>0</v>
      </c>
    </row>
    <row r="939" spans="1:6" x14ac:dyDescent="0.2">
      <c r="A939" s="1391" t="s">
        <v>22623</v>
      </c>
      <c r="B939" s="1357"/>
      <c r="C939" s="1357"/>
      <c r="D939" s="1357"/>
    </row>
    <row r="940" spans="1:6" s="1353" customFormat="1" x14ac:dyDescent="0.2">
      <c r="A940" s="1392" t="s">
        <v>22577</v>
      </c>
      <c r="B940" s="1355">
        <f>B925+B932+B938</f>
        <v>138479014</v>
      </c>
      <c r="C940" s="1355">
        <f>C925+C932+C938</f>
        <v>118660044</v>
      </c>
      <c r="D940" s="1355">
        <f>D925+D932+D938</f>
        <v>95615511</v>
      </c>
      <c r="E940" s="1393"/>
      <c r="F940" s="1393"/>
    </row>
    <row r="941" spans="1:6" s="1402" customFormat="1" x14ac:dyDescent="0.2">
      <c r="A941" s="1385"/>
      <c r="B941" s="1403"/>
      <c r="C941" s="1403"/>
      <c r="D941" s="1403"/>
      <c r="E941" s="1401"/>
      <c r="F941" s="1401"/>
    </row>
    <row r="942" spans="1:6" s="1402" customFormat="1" x14ac:dyDescent="0.2">
      <c r="A942" s="1385"/>
      <c r="B942" s="1682"/>
      <c r="C942" s="1682"/>
      <c r="D942" s="1682"/>
      <c r="E942" s="1401"/>
      <c r="F942" s="1401"/>
    </row>
    <row r="943" spans="1:6" s="1359" customFormat="1" ht="25.5" x14ac:dyDescent="0.2">
      <c r="A943" s="1362" t="s">
        <v>22624</v>
      </c>
      <c r="B943" s="1361">
        <v>2020</v>
      </c>
      <c r="C943" s="1361" t="s">
        <v>22582</v>
      </c>
      <c r="D943" s="1361" t="s">
        <v>22581</v>
      </c>
      <c r="E943" s="1388"/>
      <c r="F943" s="1388"/>
    </row>
    <row r="944" spans="1:6" x14ac:dyDescent="0.2">
      <c r="A944" s="1389" t="s">
        <v>22609</v>
      </c>
      <c r="B944" s="1390">
        <f>SUM(B945:B950)</f>
        <v>136897509</v>
      </c>
      <c r="C944" s="1390">
        <f>SUM(C945:C950)</f>
        <v>117622530</v>
      </c>
      <c r="D944" s="1390">
        <f>SUM(D945:D950)</f>
        <v>95615511</v>
      </c>
    </row>
    <row r="945" spans="1:6" x14ac:dyDescent="0.2">
      <c r="A945" s="1391" t="s">
        <v>22610</v>
      </c>
      <c r="B945" s="1357"/>
      <c r="C945" s="1357"/>
      <c r="D945" s="1357"/>
    </row>
    <row r="946" spans="1:6" x14ac:dyDescent="0.2">
      <c r="A946" s="1391" t="s">
        <v>22611</v>
      </c>
      <c r="B946" s="1357">
        <v>31337084</v>
      </c>
      <c r="C946" s="1357">
        <v>31544095</v>
      </c>
      <c r="D946" s="1357">
        <v>30444621</v>
      </c>
    </row>
    <row r="947" spans="1:6" x14ac:dyDescent="0.2">
      <c r="A947" s="1391" t="s">
        <v>22612</v>
      </c>
      <c r="B947" s="1357"/>
      <c r="C947" s="1357"/>
      <c r="D947" s="1357"/>
    </row>
    <row r="948" spans="1:6" x14ac:dyDescent="0.2">
      <c r="A948" s="1391" t="s">
        <v>22613</v>
      </c>
      <c r="B948" s="1357">
        <v>103979532</v>
      </c>
      <c r="C948" s="1357">
        <v>85895510</v>
      </c>
      <c r="D948" s="1357">
        <v>65094465</v>
      </c>
    </row>
    <row r="949" spans="1:6" x14ac:dyDescent="0.2">
      <c r="A949" s="1391" t="s">
        <v>22614</v>
      </c>
      <c r="B949" s="1357">
        <v>622407</v>
      </c>
      <c r="C949" s="1357">
        <v>182925</v>
      </c>
      <c r="D949" s="1357">
        <v>76425</v>
      </c>
    </row>
    <row r="950" spans="1:6" x14ac:dyDescent="0.2">
      <c r="A950" s="1391" t="s">
        <v>22649</v>
      </c>
      <c r="B950" s="1357">
        <v>958486</v>
      </c>
      <c r="C950" s="1357"/>
      <c r="D950" s="1357"/>
    </row>
    <row r="951" spans="1:6" x14ac:dyDescent="0.2">
      <c r="A951" s="1389" t="s">
        <v>22616</v>
      </c>
      <c r="B951" s="1390">
        <f>SUM(B952:B956)</f>
        <v>1581505</v>
      </c>
      <c r="C951" s="1390">
        <f>SUM(C952:C956)</f>
        <v>3594759</v>
      </c>
      <c r="D951" s="1390">
        <f>SUM(D952:D956)</f>
        <v>0</v>
      </c>
    </row>
    <row r="952" spans="1:6" x14ac:dyDescent="0.2">
      <c r="A952" s="1391" t="s">
        <v>22617</v>
      </c>
      <c r="B952" s="1357"/>
      <c r="C952" s="1357"/>
      <c r="D952" s="1357"/>
    </row>
    <row r="953" spans="1:6" x14ac:dyDescent="0.2">
      <c r="A953" s="1391" t="s">
        <v>22618</v>
      </c>
      <c r="B953" s="1357"/>
      <c r="C953" s="1357"/>
      <c r="D953" s="1357"/>
    </row>
    <row r="954" spans="1:6" x14ac:dyDescent="0.2">
      <c r="A954" s="1391" t="s">
        <v>22619</v>
      </c>
      <c r="B954" s="1357"/>
      <c r="C954" s="1357"/>
      <c r="D954" s="1357"/>
    </row>
    <row r="955" spans="1:6" x14ac:dyDescent="0.2">
      <c r="A955" s="1391" t="s">
        <v>22620</v>
      </c>
      <c r="B955" s="1357">
        <v>1581505</v>
      </c>
      <c r="C955" s="1357">
        <v>3594759</v>
      </c>
      <c r="D955" s="1357"/>
    </row>
    <row r="956" spans="1:6" x14ac:dyDescent="0.2">
      <c r="A956" s="1391" t="s">
        <v>22621</v>
      </c>
      <c r="B956" s="1357"/>
      <c r="C956" s="1357"/>
      <c r="D956" s="1357"/>
    </row>
    <row r="957" spans="1:6" x14ac:dyDescent="0.2">
      <c r="A957" s="1389" t="s">
        <v>22622</v>
      </c>
      <c r="B957" s="1390">
        <f>B958</f>
        <v>0</v>
      </c>
      <c r="C957" s="1390">
        <f>C958</f>
        <v>0</v>
      </c>
      <c r="D957" s="1390">
        <f>D958</f>
        <v>0</v>
      </c>
    </row>
    <row r="958" spans="1:6" x14ac:dyDescent="0.2">
      <c r="A958" s="1391" t="s">
        <v>22623</v>
      </c>
      <c r="B958" s="1357"/>
      <c r="C958" s="1357"/>
      <c r="D958" s="1357"/>
    </row>
    <row r="959" spans="1:6" s="1353" customFormat="1" x14ac:dyDescent="0.2">
      <c r="A959" s="1392" t="s">
        <v>22577</v>
      </c>
      <c r="B959" s="1355">
        <f>B944+B951+B957</f>
        <v>138479014</v>
      </c>
      <c r="C959" s="1355">
        <f>C944+C951+C957</f>
        <v>121217289</v>
      </c>
      <c r="D959" s="1355">
        <f>D944+D951+D957</f>
        <v>95615511</v>
      </c>
      <c r="E959" s="1393"/>
      <c r="F959" s="1393"/>
    </row>
    <row r="960" spans="1:6" s="1402" customFormat="1" x14ac:dyDescent="0.2">
      <c r="A960" s="1385"/>
      <c r="B960" s="1404"/>
      <c r="C960" s="1404"/>
      <c r="D960" s="1404"/>
      <c r="E960" s="1401"/>
      <c r="F960" s="1401"/>
    </row>
    <row r="961" spans="1:6" s="1402" customFormat="1" x14ac:dyDescent="0.2">
      <c r="A961" s="1385"/>
      <c r="B961" s="1682"/>
      <c r="C961" s="1682"/>
      <c r="D961" s="1682"/>
      <c r="E961" s="1401"/>
      <c r="F961" s="1401"/>
    </row>
    <row r="962" spans="1:6" s="1359" customFormat="1" ht="25.5" x14ac:dyDescent="0.2">
      <c r="A962" s="1362" t="s">
        <v>22640</v>
      </c>
      <c r="B962" s="1361">
        <v>2020</v>
      </c>
      <c r="C962" s="1361" t="s">
        <v>22582</v>
      </c>
      <c r="D962" s="1361" t="s">
        <v>22581</v>
      </c>
      <c r="E962" s="1388"/>
      <c r="F962" s="1388"/>
    </row>
    <row r="963" spans="1:6" x14ac:dyDescent="0.2">
      <c r="A963" s="1389" t="s">
        <v>22609</v>
      </c>
      <c r="B963" s="1390">
        <f>SUM(B964:B969)</f>
        <v>67611437.189999983</v>
      </c>
      <c r="C963" s="1390">
        <f>SUM(C964:C969)</f>
        <v>77647928</v>
      </c>
      <c r="D963" s="1390">
        <f>SUM(D964:D969)</f>
        <v>95615511</v>
      </c>
    </row>
    <row r="964" spans="1:6" x14ac:dyDescent="0.2">
      <c r="A964" s="1391" t="s">
        <v>22610</v>
      </c>
      <c r="B964" s="1357"/>
      <c r="C964" s="1357"/>
      <c r="D964" s="1357"/>
    </row>
    <row r="965" spans="1:6" x14ac:dyDescent="0.2">
      <c r="A965" s="1391" t="s">
        <v>22611</v>
      </c>
      <c r="B965" s="1357">
        <v>25583218.579999994</v>
      </c>
      <c r="C965" s="1357">
        <v>25081854</v>
      </c>
      <c r="D965" s="1357">
        <v>30444621</v>
      </c>
    </row>
    <row r="966" spans="1:6" x14ac:dyDescent="0.2">
      <c r="A966" s="1391" t="s">
        <v>22612</v>
      </c>
      <c r="B966" s="1357"/>
      <c r="C966" s="1357"/>
      <c r="D966" s="1357"/>
    </row>
    <row r="967" spans="1:6" x14ac:dyDescent="0.2">
      <c r="A967" s="1391" t="s">
        <v>22613</v>
      </c>
      <c r="B967" s="1357">
        <v>40501617.189999983</v>
      </c>
      <c r="C967" s="1357">
        <v>52407797</v>
      </c>
      <c r="D967" s="1357">
        <v>65094465</v>
      </c>
    </row>
    <row r="968" spans="1:6" x14ac:dyDescent="0.2">
      <c r="A968" s="1391" t="s">
        <v>22614</v>
      </c>
      <c r="B968" s="1357">
        <v>568529</v>
      </c>
      <c r="C968" s="1357">
        <v>157350</v>
      </c>
      <c r="D968" s="1357">
        <v>76425</v>
      </c>
    </row>
    <row r="969" spans="1:6" x14ac:dyDescent="0.2">
      <c r="A969" s="1391" t="s">
        <v>22615</v>
      </c>
      <c r="B969" s="1357">
        <v>958072.42</v>
      </c>
      <c r="C969" s="1357">
        <v>927</v>
      </c>
      <c r="D969" s="1357"/>
    </row>
    <row r="970" spans="1:6" x14ac:dyDescent="0.2">
      <c r="A970" s="1389" t="s">
        <v>22616</v>
      </c>
      <c r="B970" s="1390">
        <f>SUM(B971:B975)</f>
        <v>823829.38000000012</v>
      </c>
      <c r="C970" s="1390">
        <f>SUM(C971:C975)</f>
        <v>982631</v>
      </c>
      <c r="D970" s="1390">
        <f>SUM(D971:D975)</f>
        <v>0</v>
      </c>
    </row>
    <row r="971" spans="1:6" x14ac:dyDescent="0.2">
      <c r="A971" s="1391" t="s">
        <v>22617</v>
      </c>
      <c r="B971" s="1357"/>
      <c r="C971" s="1357"/>
      <c r="D971" s="1357"/>
    </row>
    <row r="972" spans="1:6" x14ac:dyDescent="0.2">
      <c r="A972" s="1391" t="s">
        <v>22618</v>
      </c>
      <c r="B972" s="1357"/>
      <c r="C972" s="1357"/>
      <c r="D972" s="1357"/>
    </row>
    <row r="973" spans="1:6" x14ac:dyDescent="0.2">
      <c r="A973" s="1391" t="s">
        <v>22619</v>
      </c>
      <c r="B973" s="1357"/>
      <c r="C973" s="1357"/>
      <c r="D973" s="1357"/>
    </row>
    <row r="974" spans="1:6" x14ac:dyDescent="0.2">
      <c r="A974" s="1391" t="s">
        <v>22620</v>
      </c>
      <c r="B974" s="1357">
        <v>823829.38000000012</v>
      </c>
      <c r="C974" s="1357">
        <v>982631</v>
      </c>
      <c r="D974" s="1357"/>
    </row>
    <row r="975" spans="1:6" x14ac:dyDescent="0.2">
      <c r="A975" s="1391" t="s">
        <v>22621</v>
      </c>
      <c r="B975" s="1357"/>
      <c r="C975" s="1357"/>
      <c r="D975" s="1357"/>
    </row>
    <row r="976" spans="1:6" x14ac:dyDescent="0.2">
      <c r="A976" s="1389" t="s">
        <v>22622</v>
      </c>
      <c r="B976" s="1390">
        <f>B977</f>
        <v>0</v>
      </c>
      <c r="C976" s="1390">
        <f>C977</f>
        <v>0</v>
      </c>
      <c r="D976" s="1390">
        <f>D977</f>
        <v>0</v>
      </c>
    </row>
    <row r="977" spans="1:6" x14ac:dyDescent="0.2">
      <c r="A977" s="1391" t="s">
        <v>22623</v>
      </c>
      <c r="B977" s="1357"/>
      <c r="C977" s="1357"/>
      <c r="D977" s="1357"/>
    </row>
    <row r="978" spans="1:6" s="1353" customFormat="1" x14ac:dyDescent="0.2">
      <c r="A978" s="1392" t="s">
        <v>22577</v>
      </c>
      <c r="B978" s="1355">
        <f>B963+B970+B976</f>
        <v>68435266.569999978</v>
      </c>
      <c r="C978" s="1355">
        <f>C963+C970+C976</f>
        <v>78630559</v>
      </c>
      <c r="D978" s="1355">
        <f>D963+D970+D976</f>
        <v>95615511</v>
      </c>
      <c r="E978" s="1393"/>
      <c r="F978" s="1393"/>
    </row>
    <row r="979" spans="1:6" s="1402" customFormat="1" ht="24" customHeight="1" x14ac:dyDescent="0.2">
      <c r="A979" s="1740" t="s">
        <v>22648</v>
      </c>
      <c r="B979" s="1740"/>
      <c r="C979" s="1740"/>
      <c r="D979" s="1740"/>
      <c r="E979" s="1401"/>
      <c r="F979" s="1401"/>
    </row>
    <row r="980" spans="1:6" x14ac:dyDescent="0.2">
      <c r="A980" s="1351" t="s">
        <v>22576</v>
      </c>
    </row>
    <row r="981" spans="1:6" x14ac:dyDescent="0.2">
      <c r="A981" s="1351" t="s">
        <v>22575</v>
      </c>
    </row>
    <row r="982" spans="1:6" x14ac:dyDescent="0.2">
      <c r="A982" s="1351"/>
    </row>
    <row r="983" spans="1:6" x14ac:dyDescent="0.2">
      <c r="A983" s="1351"/>
    </row>
    <row r="984" spans="1:6" x14ac:dyDescent="0.2">
      <c r="A984" s="251" t="s">
        <v>22593</v>
      </c>
      <c r="B984" s="251"/>
      <c r="C984" s="251"/>
      <c r="D984" s="251"/>
    </row>
    <row r="985" spans="1:6" x14ac:dyDescent="0.2">
      <c r="A985" s="251" t="s">
        <v>22592</v>
      </c>
      <c r="B985" s="251"/>
      <c r="C985" s="251"/>
      <c r="D985" s="251"/>
    </row>
    <row r="986" spans="1:6" x14ac:dyDescent="0.2">
      <c r="A986" s="251"/>
      <c r="B986" s="251"/>
      <c r="C986" s="251"/>
      <c r="D986" s="251"/>
    </row>
    <row r="987" spans="1:6" x14ac:dyDescent="0.2">
      <c r="A987" s="1718" t="s">
        <v>22606</v>
      </c>
      <c r="B987" s="1718"/>
      <c r="C987" s="1718"/>
      <c r="D987" s="1718"/>
    </row>
    <row r="988" spans="1:6" x14ac:dyDescent="0.2">
      <c r="A988" s="1718" t="s">
        <v>2089</v>
      </c>
      <c r="B988" s="1718"/>
      <c r="C988" s="1718"/>
      <c r="D988" s="1718"/>
    </row>
    <row r="989" spans="1:6" x14ac:dyDescent="0.2">
      <c r="A989" s="1718" t="s">
        <v>22607</v>
      </c>
      <c r="B989" s="1718"/>
      <c r="C989" s="1718"/>
      <c r="D989" s="1718"/>
    </row>
    <row r="990" spans="1:6" x14ac:dyDescent="0.2">
      <c r="A990" s="1718" t="s">
        <v>22589</v>
      </c>
      <c r="B990" s="1718"/>
      <c r="C990" s="1718"/>
      <c r="D990" s="1718"/>
    </row>
    <row r="991" spans="1:6" x14ac:dyDescent="0.2">
      <c r="A991" s="251"/>
      <c r="B991" s="251"/>
    </row>
    <row r="992" spans="1:6" x14ac:dyDescent="0.2">
      <c r="A992" s="1365" t="s">
        <v>22588</v>
      </c>
      <c r="B992" s="1725" t="s">
        <v>22072</v>
      </c>
      <c r="C992" s="1725"/>
      <c r="D992" s="1725"/>
    </row>
    <row r="993" spans="1:4" x14ac:dyDescent="0.2">
      <c r="A993" s="1385" t="s">
        <v>22587</v>
      </c>
      <c r="B993" s="1719" t="s">
        <v>22586</v>
      </c>
      <c r="C993" s="1719"/>
      <c r="D993" s="1719"/>
    </row>
    <row r="994" spans="1:4" ht="25.5" x14ac:dyDescent="0.2">
      <c r="A994" s="1362" t="s">
        <v>22608</v>
      </c>
      <c r="B994" s="1361">
        <v>2020</v>
      </c>
      <c r="C994" s="1361">
        <v>2021</v>
      </c>
      <c r="D994" s="1361">
        <v>2022</v>
      </c>
    </row>
    <row r="995" spans="1:4" x14ac:dyDescent="0.2">
      <c r="A995" s="1389" t="s">
        <v>22609</v>
      </c>
      <c r="B995" s="1390">
        <f>SUM(B996:B1001)</f>
        <v>0</v>
      </c>
      <c r="C995" s="1390">
        <f>SUM(C996:C1001)</f>
        <v>0</v>
      </c>
      <c r="D995" s="1390">
        <f>SUM(D996:D1001)</f>
        <v>0</v>
      </c>
    </row>
    <row r="996" spans="1:4" x14ac:dyDescent="0.2">
      <c r="A996" s="1391" t="s">
        <v>22610</v>
      </c>
      <c r="B996" s="1357"/>
      <c r="C996" s="1357"/>
      <c r="D996" s="1357"/>
    </row>
    <row r="997" spans="1:4" x14ac:dyDescent="0.2">
      <c r="A997" s="1391" t="s">
        <v>22611</v>
      </c>
      <c r="B997" s="1357"/>
      <c r="C997" s="1357"/>
      <c r="D997" s="1357"/>
    </row>
    <row r="998" spans="1:4" x14ac:dyDescent="0.2">
      <c r="A998" s="1391" t="s">
        <v>22612</v>
      </c>
      <c r="B998" s="1357"/>
      <c r="C998" s="1357"/>
      <c r="D998" s="1357"/>
    </row>
    <row r="999" spans="1:4" x14ac:dyDescent="0.2">
      <c r="A999" s="1391" t="s">
        <v>22613</v>
      </c>
      <c r="B999" s="1357"/>
      <c r="C999" s="1357"/>
      <c r="D999" s="1357"/>
    </row>
    <row r="1000" spans="1:4" x14ac:dyDescent="0.2">
      <c r="A1000" s="1391" t="s">
        <v>22614</v>
      </c>
      <c r="B1000" s="1357"/>
      <c r="C1000" s="1357"/>
      <c r="D1000" s="1357"/>
    </row>
    <row r="1001" spans="1:4" x14ac:dyDescent="0.2">
      <c r="A1001" s="1391" t="s">
        <v>22615</v>
      </c>
      <c r="B1001" s="1357"/>
      <c r="C1001" s="1357"/>
      <c r="D1001" s="1357"/>
    </row>
    <row r="1002" spans="1:4" x14ac:dyDescent="0.2">
      <c r="A1002" s="1389" t="s">
        <v>22616</v>
      </c>
      <c r="B1002" s="1390">
        <f>SUM(B1003:B1007)</f>
        <v>0</v>
      </c>
      <c r="C1002" s="1390">
        <f>SUM(C1003:C1007)</f>
        <v>0</v>
      </c>
      <c r="D1002" s="1390">
        <f>SUM(D1003:D1007)</f>
        <v>0</v>
      </c>
    </row>
    <row r="1003" spans="1:4" x14ac:dyDescent="0.2">
      <c r="A1003" s="1391" t="s">
        <v>22617</v>
      </c>
      <c r="B1003" s="1357"/>
      <c r="C1003" s="1357"/>
      <c r="D1003" s="1357"/>
    </row>
    <row r="1004" spans="1:4" x14ac:dyDescent="0.2">
      <c r="A1004" s="1391" t="s">
        <v>22618</v>
      </c>
      <c r="B1004" s="1357"/>
      <c r="C1004" s="1357"/>
      <c r="D1004" s="1357"/>
    </row>
    <row r="1005" spans="1:4" x14ac:dyDescent="0.2">
      <c r="A1005" s="1391" t="s">
        <v>22619</v>
      </c>
      <c r="B1005" s="1357"/>
      <c r="C1005" s="1357"/>
      <c r="D1005" s="1357"/>
    </row>
    <row r="1006" spans="1:4" x14ac:dyDescent="0.2">
      <c r="A1006" s="1391" t="s">
        <v>22620</v>
      </c>
      <c r="B1006" s="1357"/>
      <c r="C1006" s="1357"/>
      <c r="D1006" s="1357"/>
    </row>
    <row r="1007" spans="1:4" x14ac:dyDescent="0.2">
      <c r="A1007" s="1391" t="s">
        <v>22621</v>
      </c>
      <c r="B1007" s="1357"/>
      <c r="C1007" s="1357"/>
      <c r="D1007" s="1357"/>
    </row>
    <row r="1008" spans="1:4" x14ac:dyDescent="0.2">
      <c r="A1008" s="1389" t="s">
        <v>22622</v>
      </c>
      <c r="B1008" s="1390">
        <f>B1009</f>
        <v>0</v>
      </c>
      <c r="C1008" s="1390">
        <f>C1009</f>
        <v>0</v>
      </c>
      <c r="D1008" s="1390">
        <f>D1009</f>
        <v>0</v>
      </c>
    </row>
    <row r="1009" spans="1:4" x14ac:dyDescent="0.2">
      <c r="A1009" s="1391" t="s">
        <v>22623</v>
      </c>
      <c r="B1009" s="1357"/>
      <c r="C1009" s="1357"/>
      <c r="D1009" s="1357"/>
    </row>
    <row r="1010" spans="1:4" x14ac:dyDescent="0.2">
      <c r="A1010" s="1392" t="s">
        <v>22577</v>
      </c>
      <c r="B1010" s="1355">
        <f>B995+B1002+B1008</f>
        <v>0</v>
      </c>
      <c r="C1010" s="1355">
        <f>C995+C1002+C1008</f>
        <v>0</v>
      </c>
      <c r="D1010" s="1355">
        <f>D995+D1002+D1008</f>
        <v>0</v>
      </c>
    </row>
    <row r="1011" spans="1:4" x14ac:dyDescent="0.2">
      <c r="A1011" s="1385"/>
      <c r="B1011" s="1403"/>
      <c r="C1011" s="1403"/>
      <c r="D1011" s="1403"/>
    </row>
    <row r="1012" spans="1:4" x14ac:dyDescent="0.2">
      <c r="A1012" s="1385"/>
      <c r="B1012" s="1682"/>
      <c r="C1012" s="1682"/>
      <c r="D1012" s="1682"/>
    </row>
    <row r="1013" spans="1:4" ht="25.5" x14ac:dyDescent="0.2">
      <c r="A1013" s="1362" t="s">
        <v>22624</v>
      </c>
      <c r="B1013" s="1361">
        <v>2020</v>
      </c>
      <c r="C1013" s="1361" t="s">
        <v>22582</v>
      </c>
      <c r="D1013" s="1361" t="s">
        <v>22581</v>
      </c>
    </row>
    <row r="1014" spans="1:4" x14ac:dyDescent="0.2">
      <c r="A1014" s="1389" t="s">
        <v>22609</v>
      </c>
      <c r="B1014" s="1390">
        <f>SUM(B1015:B1020)</f>
        <v>70500</v>
      </c>
      <c r="C1014" s="1390">
        <f>SUM(C1015:C1020)</f>
        <v>0</v>
      </c>
      <c r="D1014" s="1390">
        <f>SUM(D1015:D1020)</f>
        <v>0</v>
      </c>
    </row>
    <row r="1015" spans="1:4" x14ac:dyDescent="0.2">
      <c r="A1015" s="1391" t="s">
        <v>22610</v>
      </c>
      <c r="B1015" s="1357"/>
      <c r="C1015" s="1357"/>
      <c r="D1015" s="1357"/>
    </row>
    <row r="1016" spans="1:4" x14ac:dyDescent="0.2">
      <c r="A1016" s="1391" t="s">
        <v>22611</v>
      </c>
      <c r="B1016" s="1357">
        <v>45300</v>
      </c>
      <c r="C1016" s="1357"/>
      <c r="D1016" s="1357"/>
    </row>
    <row r="1017" spans="1:4" x14ac:dyDescent="0.2">
      <c r="A1017" s="1391" t="s">
        <v>22612</v>
      </c>
      <c r="B1017" s="1357"/>
      <c r="C1017" s="1357"/>
      <c r="D1017" s="1357"/>
    </row>
    <row r="1018" spans="1:4" x14ac:dyDescent="0.2">
      <c r="A1018" s="1391" t="s">
        <v>22613</v>
      </c>
      <c r="B1018" s="1357">
        <v>25200</v>
      </c>
      <c r="C1018" s="1357"/>
      <c r="D1018" s="1357"/>
    </row>
    <row r="1019" spans="1:4" x14ac:dyDescent="0.2">
      <c r="A1019" s="1391" t="s">
        <v>22614</v>
      </c>
      <c r="B1019" s="1357"/>
      <c r="C1019" s="1357"/>
      <c r="D1019" s="1357"/>
    </row>
    <row r="1020" spans="1:4" x14ac:dyDescent="0.2">
      <c r="A1020" s="1391" t="s">
        <v>22615</v>
      </c>
      <c r="B1020" s="1357"/>
      <c r="C1020" s="1357"/>
      <c r="D1020" s="1357"/>
    </row>
    <row r="1021" spans="1:4" x14ac:dyDescent="0.2">
      <c r="A1021" s="1389" t="s">
        <v>22616</v>
      </c>
      <c r="B1021" s="1390">
        <f>SUM(B1022:B1026)</f>
        <v>0</v>
      </c>
      <c r="C1021" s="1390">
        <f>SUM(C1022:C1026)</f>
        <v>0</v>
      </c>
      <c r="D1021" s="1390">
        <f>SUM(D1022:D1026)</f>
        <v>0</v>
      </c>
    </row>
    <row r="1022" spans="1:4" x14ac:dyDescent="0.2">
      <c r="A1022" s="1391" t="s">
        <v>22617</v>
      </c>
      <c r="B1022" s="1357"/>
      <c r="C1022" s="1357"/>
      <c r="D1022" s="1357"/>
    </row>
    <row r="1023" spans="1:4" x14ac:dyDescent="0.2">
      <c r="A1023" s="1391" t="s">
        <v>22618</v>
      </c>
      <c r="B1023" s="1357"/>
      <c r="C1023" s="1357"/>
      <c r="D1023" s="1357"/>
    </row>
    <row r="1024" spans="1:4" x14ac:dyDescent="0.2">
      <c r="A1024" s="1391" t="s">
        <v>22619</v>
      </c>
      <c r="B1024" s="1357"/>
      <c r="C1024" s="1357"/>
      <c r="D1024" s="1357"/>
    </row>
    <row r="1025" spans="1:4" x14ac:dyDescent="0.2">
      <c r="A1025" s="1391" t="s">
        <v>22620</v>
      </c>
      <c r="B1025" s="1357"/>
      <c r="C1025" s="1357"/>
      <c r="D1025" s="1357"/>
    </row>
    <row r="1026" spans="1:4" x14ac:dyDescent="0.2">
      <c r="A1026" s="1391" t="s">
        <v>22621</v>
      </c>
      <c r="B1026" s="1357"/>
      <c r="C1026" s="1357"/>
      <c r="D1026" s="1357"/>
    </row>
    <row r="1027" spans="1:4" x14ac:dyDescent="0.2">
      <c r="A1027" s="1389" t="s">
        <v>22622</v>
      </c>
      <c r="B1027" s="1390">
        <f>B1028</f>
        <v>0</v>
      </c>
      <c r="C1027" s="1390">
        <f>C1028</f>
        <v>0</v>
      </c>
      <c r="D1027" s="1390">
        <f>D1028</f>
        <v>0</v>
      </c>
    </row>
    <row r="1028" spans="1:4" x14ac:dyDescent="0.2">
      <c r="A1028" s="1391" t="s">
        <v>22623</v>
      </c>
      <c r="B1028" s="1357"/>
      <c r="C1028" s="1357"/>
      <c r="D1028" s="1357"/>
    </row>
    <row r="1029" spans="1:4" x14ac:dyDescent="0.2">
      <c r="A1029" s="1392" t="s">
        <v>22577</v>
      </c>
      <c r="B1029" s="1355">
        <f>B1014+B1021+B1027</f>
        <v>70500</v>
      </c>
      <c r="C1029" s="1355">
        <f>C1014+C1021+C1027</f>
        <v>0</v>
      </c>
      <c r="D1029" s="1355">
        <f>D1014+D1021+D1027</f>
        <v>0</v>
      </c>
    </row>
    <row r="1030" spans="1:4" x14ac:dyDescent="0.2">
      <c r="A1030" s="1385"/>
      <c r="B1030" s="1403"/>
      <c r="C1030" s="1403"/>
      <c r="D1030" s="1403"/>
    </row>
    <row r="1031" spans="1:4" x14ac:dyDescent="0.2">
      <c r="A1031" s="1385"/>
      <c r="B1031" s="1682"/>
      <c r="C1031" s="1682"/>
      <c r="D1031" s="1682"/>
    </row>
    <row r="1032" spans="1:4" ht="25.5" x14ac:dyDescent="0.2">
      <c r="A1032" s="1362" t="s">
        <v>22640</v>
      </c>
      <c r="B1032" s="1361">
        <v>2020</v>
      </c>
      <c r="C1032" s="1361" t="s">
        <v>22582</v>
      </c>
      <c r="D1032" s="1361" t="s">
        <v>22581</v>
      </c>
    </row>
    <row r="1033" spans="1:4" x14ac:dyDescent="0.2">
      <c r="A1033" s="1389" t="s">
        <v>22609</v>
      </c>
      <c r="B1033" s="1390">
        <f>SUM(B1034:B1039)</f>
        <v>70200</v>
      </c>
      <c r="C1033" s="1390">
        <f>SUM(C1034:C1039)</f>
        <v>0</v>
      </c>
      <c r="D1033" s="1390">
        <f>SUM(D1034:D1039)</f>
        <v>0</v>
      </c>
    </row>
    <row r="1034" spans="1:4" x14ac:dyDescent="0.2">
      <c r="A1034" s="1391" t="s">
        <v>22610</v>
      </c>
      <c r="B1034" s="1357"/>
      <c r="C1034" s="1357"/>
      <c r="D1034" s="1357"/>
    </row>
    <row r="1035" spans="1:4" x14ac:dyDescent="0.2">
      <c r="A1035" s="1391" t="s">
        <v>22611</v>
      </c>
      <c r="B1035" s="1357">
        <v>45300</v>
      </c>
      <c r="C1035" s="1357"/>
      <c r="D1035" s="1357"/>
    </row>
    <row r="1036" spans="1:4" x14ac:dyDescent="0.2">
      <c r="A1036" s="1391" t="s">
        <v>22612</v>
      </c>
      <c r="B1036" s="1357"/>
      <c r="C1036" s="1357"/>
      <c r="D1036" s="1357"/>
    </row>
    <row r="1037" spans="1:4" x14ac:dyDescent="0.2">
      <c r="A1037" s="1391" t="s">
        <v>22613</v>
      </c>
      <c r="B1037" s="1357">
        <v>24900</v>
      </c>
      <c r="C1037" s="1357"/>
      <c r="D1037" s="1357"/>
    </row>
    <row r="1038" spans="1:4" x14ac:dyDescent="0.2">
      <c r="A1038" s="1391" t="s">
        <v>22614</v>
      </c>
      <c r="B1038" s="1357"/>
      <c r="C1038" s="1357"/>
      <c r="D1038" s="1357"/>
    </row>
    <row r="1039" spans="1:4" x14ac:dyDescent="0.2">
      <c r="A1039" s="1391" t="s">
        <v>22615</v>
      </c>
      <c r="B1039" s="1357"/>
      <c r="C1039" s="1357"/>
      <c r="D1039" s="1357"/>
    </row>
    <row r="1040" spans="1:4" x14ac:dyDescent="0.2">
      <c r="A1040" s="1389" t="s">
        <v>22616</v>
      </c>
      <c r="B1040" s="1390">
        <f>SUM(B1041:B1045)</f>
        <v>0</v>
      </c>
      <c r="C1040" s="1390">
        <f>SUM(C1041:C1045)</f>
        <v>0</v>
      </c>
      <c r="D1040" s="1390">
        <f>SUM(D1041:D1045)</f>
        <v>0</v>
      </c>
    </row>
    <row r="1041" spans="1:9" x14ac:dyDescent="0.2">
      <c r="A1041" s="1391" t="s">
        <v>22617</v>
      </c>
      <c r="B1041" s="1357"/>
      <c r="C1041" s="1357"/>
      <c r="D1041" s="1357"/>
    </row>
    <row r="1042" spans="1:9" x14ac:dyDescent="0.2">
      <c r="A1042" s="1391" t="s">
        <v>22618</v>
      </c>
      <c r="B1042" s="1357"/>
      <c r="C1042" s="1357"/>
      <c r="D1042" s="1357"/>
    </row>
    <row r="1043" spans="1:9" x14ac:dyDescent="0.2">
      <c r="A1043" s="1391" t="s">
        <v>22619</v>
      </c>
      <c r="B1043" s="1357"/>
      <c r="C1043" s="1357"/>
      <c r="D1043" s="1357"/>
    </row>
    <row r="1044" spans="1:9" x14ac:dyDescent="0.2">
      <c r="A1044" s="1391" t="s">
        <v>22620</v>
      </c>
      <c r="B1044" s="1357"/>
      <c r="C1044" s="1357"/>
      <c r="D1044" s="1357"/>
    </row>
    <row r="1045" spans="1:9" x14ac:dyDescent="0.2">
      <c r="A1045" s="1391" t="s">
        <v>22621</v>
      </c>
      <c r="B1045" s="1357"/>
      <c r="C1045" s="1357"/>
      <c r="D1045" s="1357"/>
    </row>
    <row r="1046" spans="1:9" x14ac:dyDescent="0.2">
      <c r="A1046" s="1389" t="s">
        <v>22622</v>
      </c>
      <c r="B1046" s="1390">
        <f>B1047</f>
        <v>0</v>
      </c>
      <c r="C1046" s="1390">
        <f>C1047</f>
        <v>0</v>
      </c>
      <c r="D1046" s="1390">
        <f>D1047</f>
        <v>0</v>
      </c>
    </row>
    <row r="1047" spans="1:9" x14ac:dyDescent="0.2">
      <c r="A1047" s="1391" t="s">
        <v>22623</v>
      </c>
      <c r="B1047" s="1357"/>
      <c r="C1047" s="1357"/>
      <c r="D1047" s="1357"/>
    </row>
    <row r="1048" spans="1:9" x14ac:dyDescent="0.2">
      <c r="A1048" s="1392" t="s">
        <v>22577</v>
      </c>
      <c r="B1048" s="1355">
        <f>B1033+B1040+B1046</f>
        <v>70200</v>
      </c>
      <c r="C1048" s="1355">
        <f>C1033+C1040+C1046</f>
        <v>0</v>
      </c>
      <c r="D1048" s="1355">
        <f>D1033+D1040+D1046</f>
        <v>0</v>
      </c>
    </row>
    <row r="1049" spans="1:9" x14ac:dyDescent="0.2">
      <c r="A1049" s="1352" t="s">
        <v>22576</v>
      </c>
    </row>
    <row r="1050" spans="1:9" x14ac:dyDescent="0.2">
      <c r="A1050" s="1351" t="s">
        <v>22575</v>
      </c>
    </row>
    <row r="1051" spans="1:9" x14ac:dyDescent="0.2">
      <c r="A1051" s="1373"/>
    </row>
    <row r="1052" spans="1:9" x14ac:dyDescent="0.2">
      <c r="A1052" s="1373"/>
    </row>
    <row r="1053" spans="1:9" s="251" customFormat="1" ht="12" x14ac:dyDescent="0.2">
      <c r="A1053" s="251" t="s">
        <v>22593</v>
      </c>
      <c r="E1053" s="310"/>
      <c r="F1053" s="310"/>
      <c r="H1053" s="310"/>
      <c r="I1053" s="310"/>
    </row>
    <row r="1054" spans="1:9" s="251" customFormat="1" ht="12" x14ac:dyDescent="0.2">
      <c r="A1054" s="251" t="s">
        <v>22592</v>
      </c>
      <c r="E1054" s="310"/>
      <c r="F1054" s="310"/>
      <c r="H1054" s="310"/>
      <c r="I1054" s="310"/>
    </row>
    <row r="1055" spans="1:9" s="251" customFormat="1" ht="12" x14ac:dyDescent="0.2">
      <c r="E1055" s="310"/>
      <c r="F1055" s="310"/>
      <c r="H1055" s="310"/>
      <c r="I1055" s="310"/>
    </row>
    <row r="1056" spans="1:9" s="251" customFormat="1" ht="12" x14ac:dyDescent="0.2">
      <c r="A1056" s="1718" t="s">
        <v>22606</v>
      </c>
      <c r="B1056" s="1718"/>
      <c r="C1056" s="1718"/>
      <c r="D1056" s="1718"/>
      <c r="E1056" s="1387"/>
      <c r="F1056" s="1387"/>
      <c r="G1056" s="1371"/>
      <c r="H1056" s="310"/>
      <c r="I1056" s="310"/>
    </row>
    <row r="1057" spans="1:9" s="251" customFormat="1" ht="12" x14ac:dyDescent="0.2">
      <c r="A1057" s="1718" t="s">
        <v>2089</v>
      </c>
      <c r="B1057" s="1718"/>
      <c r="C1057" s="1718"/>
      <c r="D1057" s="1718"/>
      <c r="E1057" s="1387"/>
      <c r="F1057" s="1387"/>
      <c r="G1057" s="1371"/>
      <c r="H1057" s="310"/>
      <c r="I1057" s="310"/>
    </row>
    <row r="1058" spans="1:9" s="251" customFormat="1" ht="12" x14ac:dyDescent="0.2">
      <c r="A1058" s="1718" t="s">
        <v>22607</v>
      </c>
      <c r="B1058" s="1718"/>
      <c r="C1058" s="1718"/>
      <c r="D1058" s="1718"/>
      <c r="E1058" s="1387"/>
      <c r="F1058" s="1387"/>
      <c r="G1058" s="1371"/>
      <c r="H1058" s="310"/>
      <c r="I1058" s="310"/>
    </row>
    <row r="1059" spans="1:9" s="251" customFormat="1" ht="12" x14ac:dyDescent="0.2">
      <c r="A1059" s="1718" t="s">
        <v>22589</v>
      </c>
      <c r="B1059" s="1718"/>
      <c r="C1059" s="1718"/>
      <c r="D1059" s="1718"/>
      <c r="E1059" s="1387"/>
      <c r="F1059" s="1387"/>
      <c r="G1059" s="1371"/>
      <c r="H1059" s="310"/>
      <c r="I1059" s="310"/>
    </row>
    <row r="1060" spans="1:9" x14ac:dyDescent="0.2">
      <c r="A1060" s="251"/>
      <c r="B1060" s="251"/>
    </row>
    <row r="1061" spans="1:9" x14ac:dyDescent="0.2">
      <c r="A1061" s="1365" t="s">
        <v>22588</v>
      </c>
      <c r="B1061" s="1725" t="s">
        <v>22072</v>
      </c>
      <c r="C1061" s="1725"/>
      <c r="D1061" s="1725"/>
    </row>
    <row r="1062" spans="1:9" s="1402" customFormat="1" x14ac:dyDescent="0.2">
      <c r="A1062" s="1385" t="s">
        <v>22587</v>
      </c>
      <c r="B1062" s="1719" t="s">
        <v>22600</v>
      </c>
      <c r="C1062" s="1719"/>
      <c r="D1062" s="1719"/>
      <c r="E1062" s="1401"/>
      <c r="F1062" s="1401"/>
    </row>
    <row r="1063" spans="1:9" s="1359" customFormat="1" ht="25.5" x14ac:dyDescent="0.2">
      <c r="A1063" s="1362" t="s">
        <v>22608</v>
      </c>
      <c r="B1063" s="1361">
        <v>2020</v>
      </c>
      <c r="C1063" s="1361">
        <v>2021</v>
      </c>
      <c r="D1063" s="1361">
        <v>2022</v>
      </c>
      <c r="E1063" s="1388"/>
      <c r="F1063" s="1388"/>
    </row>
    <row r="1064" spans="1:9" x14ac:dyDescent="0.2">
      <c r="A1064" s="1389" t="s">
        <v>22609</v>
      </c>
      <c r="B1064" s="1390">
        <f>SUM(B1065:B1070)</f>
        <v>0</v>
      </c>
      <c r="C1064" s="1390">
        <f>SUM(C1065:C1070)</f>
        <v>0</v>
      </c>
      <c r="D1064" s="1390">
        <f>SUM(D1065:D1070)</f>
        <v>0</v>
      </c>
    </row>
    <row r="1065" spans="1:9" x14ac:dyDescent="0.2">
      <c r="A1065" s="1391" t="s">
        <v>22610</v>
      </c>
      <c r="B1065" s="1357"/>
      <c r="C1065" s="1357"/>
      <c r="D1065" s="1357"/>
    </row>
    <row r="1066" spans="1:9" x14ac:dyDescent="0.2">
      <c r="A1066" s="1391" t="s">
        <v>22611</v>
      </c>
      <c r="B1066" s="1357"/>
      <c r="C1066" s="1357"/>
      <c r="D1066" s="1357"/>
    </row>
    <row r="1067" spans="1:9" x14ac:dyDescent="0.2">
      <c r="A1067" s="1391" t="s">
        <v>22612</v>
      </c>
      <c r="B1067" s="1357"/>
      <c r="C1067" s="1357"/>
      <c r="D1067" s="1357"/>
    </row>
    <row r="1068" spans="1:9" x14ac:dyDescent="0.2">
      <c r="A1068" s="1391" t="s">
        <v>22613</v>
      </c>
      <c r="B1068" s="1357"/>
      <c r="C1068" s="1357"/>
      <c r="D1068" s="1357"/>
    </row>
    <row r="1069" spans="1:9" x14ac:dyDescent="0.2">
      <c r="A1069" s="1391" t="s">
        <v>22614</v>
      </c>
      <c r="B1069" s="1357"/>
      <c r="C1069" s="1357"/>
      <c r="D1069" s="1357"/>
    </row>
    <row r="1070" spans="1:9" x14ac:dyDescent="0.2">
      <c r="A1070" s="1391" t="s">
        <v>22615</v>
      </c>
      <c r="B1070" s="1357"/>
      <c r="C1070" s="1357"/>
      <c r="D1070" s="1357"/>
    </row>
    <row r="1071" spans="1:9" x14ac:dyDescent="0.2">
      <c r="A1071" s="1389" t="s">
        <v>22616</v>
      </c>
      <c r="B1071" s="1390">
        <f>SUM(B1072:B1076)</f>
        <v>90572680</v>
      </c>
      <c r="C1071" s="1390">
        <f>SUM(C1072:C1076)</f>
        <v>96216870</v>
      </c>
      <c r="D1071" s="1390">
        <f>SUM(D1072:D1076)</f>
        <v>48404183</v>
      </c>
    </row>
    <row r="1072" spans="1:9" x14ac:dyDescent="0.2">
      <c r="A1072" s="1391" t="s">
        <v>22617</v>
      </c>
      <c r="B1072" s="1357"/>
      <c r="C1072" s="1357"/>
      <c r="D1072" s="1357"/>
    </row>
    <row r="1073" spans="1:6" x14ac:dyDescent="0.2">
      <c r="A1073" s="1391" t="s">
        <v>22618</v>
      </c>
      <c r="B1073" s="1357"/>
      <c r="C1073" s="1357"/>
      <c r="D1073" s="1357"/>
    </row>
    <row r="1074" spans="1:6" x14ac:dyDescent="0.2">
      <c r="A1074" s="1391" t="s">
        <v>22619</v>
      </c>
      <c r="B1074" s="1357">
        <v>90572680</v>
      </c>
      <c r="C1074" s="1357">
        <v>96216870</v>
      </c>
      <c r="D1074" s="1357">
        <v>48404183</v>
      </c>
    </row>
    <row r="1075" spans="1:6" x14ac:dyDescent="0.2">
      <c r="A1075" s="1391" t="s">
        <v>22620</v>
      </c>
      <c r="B1075" s="1357"/>
      <c r="C1075" s="1357"/>
      <c r="D1075" s="1357"/>
    </row>
    <row r="1076" spans="1:6" x14ac:dyDescent="0.2">
      <c r="A1076" s="1391" t="s">
        <v>22621</v>
      </c>
      <c r="B1076" s="1357"/>
      <c r="C1076" s="1357"/>
      <c r="D1076" s="1357"/>
    </row>
    <row r="1077" spans="1:6" x14ac:dyDescent="0.2">
      <c r="A1077" s="1389" t="s">
        <v>22622</v>
      </c>
      <c r="B1077" s="1390">
        <f>B1078</f>
        <v>0</v>
      </c>
      <c r="C1077" s="1390">
        <f>C1078</f>
        <v>0</v>
      </c>
      <c r="D1077" s="1390">
        <f>D1078</f>
        <v>0</v>
      </c>
    </row>
    <row r="1078" spans="1:6" x14ac:dyDescent="0.2">
      <c r="A1078" s="1391" t="s">
        <v>22623</v>
      </c>
      <c r="B1078" s="1357"/>
      <c r="C1078" s="1357"/>
      <c r="D1078" s="1357"/>
    </row>
    <row r="1079" spans="1:6" s="1353" customFormat="1" x14ac:dyDescent="0.2">
      <c r="A1079" s="1392" t="s">
        <v>22577</v>
      </c>
      <c r="B1079" s="1355">
        <f>B1064+B1071+B1077</f>
        <v>90572680</v>
      </c>
      <c r="C1079" s="1355">
        <f>C1064+C1071+C1077</f>
        <v>96216870</v>
      </c>
      <c r="D1079" s="1355">
        <f>D1064+D1071+D1077</f>
        <v>48404183</v>
      </c>
      <c r="E1079" s="1393"/>
      <c r="F1079" s="1393"/>
    </row>
    <row r="1080" spans="1:6" s="1402" customFormat="1" x14ac:dyDescent="0.2">
      <c r="A1080" s="1385"/>
      <c r="B1080" s="1403"/>
      <c r="C1080" s="1403"/>
      <c r="D1080" s="1403"/>
      <c r="E1080" s="1401"/>
      <c r="F1080" s="1401"/>
    </row>
    <row r="1081" spans="1:6" s="1402" customFormat="1" x14ac:dyDescent="0.2">
      <c r="A1081" s="1385"/>
      <c r="B1081" s="1682"/>
      <c r="C1081" s="1682"/>
      <c r="D1081" s="1682"/>
      <c r="E1081" s="1401"/>
      <c r="F1081" s="1401"/>
    </row>
    <row r="1082" spans="1:6" s="1359" customFormat="1" ht="25.5" x14ac:dyDescent="0.2">
      <c r="A1082" s="1362" t="s">
        <v>22624</v>
      </c>
      <c r="B1082" s="1361">
        <v>2020</v>
      </c>
      <c r="C1082" s="1361" t="s">
        <v>22582</v>
      </c>
      <c r="D1082" s="1361" t="s">
        <v>22581</v>
      </c>
      <c r="E1082" s="1388"/>
      <c r="F1082" s="1388"/>
    </row>
    <row r="1083" spans="1:6" x14ac:dyDescent="0.2">
      <c r="A1083" s="1389" t="s">
        <v>22609</v>
      </c>
      <c r="B1083" s="1390">
        <f>SUM(B1084:B1089)</f>
        <v>0</v>
      </c>
      <c r="C1083" s="1390">
        <f>SUM(C1084:C1089)</f>
        <v>0</v>
      </c>
      <c r="D1083" s="1390">
        <f>SUM(D1084:D1089)</f>
        <v>0</v>
      </c>
    </row>
    <row r="1084" spans="1:6" x14ac:dyDescent="0.2">
      <c r="A1084" s="1391" t="s">
        <v>22610</v>
      </c>
      <c r="B1084" s="1357"/>
      <c r="C1084" s="1357"/>
      <c r="D1084" s="1357"/>
    </row>
    <row r="1085" spans="1:6" x14ac:dyDescent="0.2">
      <c r="A1085" s="1391" t="s">
        <v>22611</v>
      </c>
      <c r="B1085" s="1357"/>
      <c r="C1085" s="1357"/>
      <c r="D1085" s="1357"/>
    </row>
    <row r="1086" spans="1:6" x14ac:dyDescent="0.2">
      <c r="A1086" s="1391" t="s">
        <v>22612</v>
      </c>
      <c r="B1086" s="1357"/>
      <c r="C1086" s="1357"/>
      <c r="D1086" s="1357"/>
    </row>
    <row r="1087" spans="1:6" x14ac:dyDescent="0.2">
      <c r="A1087" s="1391" t="s">
        <v>22613</v>
      </c>
      <c r="B1087" s="1357"/>
      <c r="C1087" s="1357"/>
      <c r="D1087" s="1357"/>
    </row>
    <row r="1088" spans="1:6" x14ac:dyDescent="0.2">
      <c r="A1088" s="1391" t="s">
        <v>22614</v>
      </c>
      <c r="B1088" s="1357"/>
      <c r="C1088" s="1357"/>
      <c r="D1088" s="1357"/>
    </row>
    <row r="1089" spans="1:6" x14ac:dyDescent="0.2">
      <c r="A1089" s="1391" t="s">
        <v>22615</v>
      </c>
      <c r="B1089" s="1357"/>
      <c r="C1089" s="1357"/>
      <c r="D1089" s="1357"/>
    </row>
    <row r="1090" spans="1:6" x14ac:dyDescent="0.2">
      <c r="A1090" s="1389" t="s">
        <v>22616</v>
      </c>
      <c r="B1090" s="1390">
        <f>SUM(B1091:B1095)</f>
        <v>90572680</v>
      </c>
      <c r="C1090" s="1390">
        <f>SUM(C1091:C1095)</f>
        <v>96216870</v>
      </c>
      <c r="D1090" s="1390">
        <f>SUM(D1091:D1095)</f>
        <v>48404183</v>
      </c>
    </row>
    <row r="1091" spans="1:6" x14ac:dyDescent="0.2">
      <c r="A1091" s="1391" t="s">
        <v>22617</v>
      </c>
      <c r="B1091" s="1357"/>
      <c r="C1091" s="1357"/>
      <c r="D1091" s="1357"/>
    </row>
    <row r="1092" spans="1:6" x14ac:dyDescent="0.2">
      <c r="A1092" s="1391" t="s">
        <v>22618</v>
      </c>
      <c r="B1092" s="1357"/>
      <c r="C1092" s="1357"/>
      <c r="D1092" s="1357"/>
    </row>
    <row r="1093" spans="1:6" x14ac:dyDescent="0.2">
      <c r="A1093" s="1391" t="s">
        <v>22619</v>
      </c>
      <c r="B1093" s="1357">
        <v>90572680</v>
      </c>
      <c r="C1093" s="1357">
        <v>96216870</v>
      </c>
      <c r="D1093" s="1357">
        <v>48404183</v>
      </c>
    </row>
    <row r="1094" spans="1:6" x14ac:dyDescent="0.2">
      <c r="A1094" s="1391" t="s">
        <v>22620</v>
      </c>
      <c r="B1094" s="1357"/>
      <c r="C1094" s="1357"/>
      <c r="D1094" s="1357"/>
    </row>
    <row r="1095" spans="1:6" x14ac:dyDescent="0.2">
      <c r="A1095" s="1391" t="s">
        <v>22621</v>
      </c>
      <c r="B1095" s="1357"/>
      <c r="C1095" s="1357"/>
      <c r="D1095" s="1357"/>
    </row>
    <row r="1096" spans="1:6" x14ac:dyDescent="0.2">
      <c r="A1096" s="1389" t="s">
        <v>22622</v>
      </c>
      <c r="B1096" s="1390">
        <f>B1097</f>
        <v>0</v>
      </c>
      <c r="C1096" s="1390">
        <f>C1097</f>
        <v>0</v>
      </c>
      <c r="D1096" s="1390">
        <f>D1097</f>
        <v>0</v>
      </c>
    </row>
    <row r="1097" spans="1:6" x14ac:dyDescent="0.2">
      <c r="A1097" s="1391" t="s">
        <v>22623</v>
      </c>
      <c r="B1097" s="1357"/>
      <c r="C1097" s="1357"/>
      <c r="D1097" s="1357"/>
    </row>
    <row r="1098" spans="1:6" s="1353" customFormat="1" x14ac:dyDescent="0.2">
      <c r="A1098" s="1392" t="s">
        <v>22577</v>
      </c>
      <c r="B1098" s="1355">
        <f>B1083+B1090+B1096</f>
        <v>90572680</v>
      </c>
      <c r="C1098" s="1355">
        <f>C1083+C1090+C1096</f>
        <v>96216870</v>
      </c>
      <c r="D1098" s="1355">
        <f>D1083+D1090+D1096</f>
        <v>48404183</v>
      </c>
      <c r="E1098" s="1393"/>
      <c r="F1098" s="1393"/>
    </row>
    <row r="1099" spans="1:6" s="1402" customFormat="1" x14ac:dyDescent="0.2">
      <c r="A1099" s="1385"/>
      <c r="B1099" s="1403"/>
      <c r="C1099" s="1403"/>
      <c r="D1099" s="1403"/>
      <c r="E1099" s="1401"/>
      <c r="F1099" s="1401"/>
    </row>
    <row r="1100" spans="1:6" s="1402" customFormat="1" x14ac:dyDescent="0.2">
      <c r="A1100" s="1385"/>
      <c r="B1100" s="1682"/>
      <c r="C1100" s="1682"/>
      <c r="D1100" s="1682"/>
      <c r="E1100" s="1401"/>
      <c r="F1100" s="1401"/>
    </row>
    <row r="1101" spans="1:6" s="1359" customFormat="1" ht="25.5" x14ac:dyDescent="0.2">
      <c r="A1101" s="1362" t="s">
        <v>22640</v>
      </c>
      <c r="B1101" s="1361">
        <v>2020</v>
      </c>
      <c r="C1101" s="1361" t="s">
        <v>22582</v>
      </c>
      <c r="D1101" s="1361" t="s">
        <v>22581</v>
      </c>
      <c r="E1101" s="1388"/>
      <c r="F1101" s="1388"/>
    </row>
    <row r="1102" spans="1:6" x14ac:dyDescent="0.2">
      <c r="A1102" s="1389" t="s">
        <v>22609</v>
      </c>
      <c r="B1102" s="1390">
        <f>SUM(B1103:B1108)</f>
        <v>0</v>
      </c>
      <c r="C1102" s="1390">
        <f>SUM(C1103:C1108)</f>
        <v>0</v>
      </c>
      <c r="D1102" s="1390">
        <f>SUM(D1103:D1108)</f>
        <v>0</v>
      </c>
    </row>
    <row r="1103" spans="1:6" x14ac:dyDescent="0.2">
      <c r="A1103" s="1391" t="s">
        <v>22610</v>
      </c>
      <c r="B1103" s="1357"/>
      <c r="C1103" s="1357"/>
      <c r="D1103" s="1357"/>
    </row>
    <row r="1104" spans="1:6" x14ac:dyDescent="0.2">
      <c r="A1104" s="1391" t="s">
        <v>22611</v>
      </c>
      <c r="B1104" s="1357"/>
      <c r="C1104" s="1357"/>
      <c r="D1104" s="1357"/>
    </row>
    <row r="1105" spans="1:6" x14ac:dyDescent="0.2">
      <c r="A1105" s="1391" t="s">
        <v>22612</v>
      </c>
      <c r="B1105" s="1357"/>
      <c r="C1105" s="1357"/>
      <c r="D1105" s="1357"/>
    </row>
    <row r="1106" spans="1:6" x14ac:dyDescent="0.2">
      <c r="A1106" s="1391" t="s">
        <v>22613</v>
      </c>
      <c r="B1106" s="1357"/>
      <c r="C1106" s="1357"/>
      <c r="D1106" s="1357"/>
    </row>
    <row r="1107" spans="1:6" x14ac:dyDescent="0.2">
      <c r="A1107" s="1391" t="s">
        <v>22614</v>
      </c>
      <c r="B1107" s="1357"/>
      <c r="C1107" s="1357"/>
      <c r="D1107" s="1357"/>
    </row>
    <row r="1108" spans="1:6" x14ac:dyDescent="0.2">
      <c r="A1108" s="1391" t="s">
        <v>22615</v>
      </c>
      <c r="B1108" s="1357"/>
      <c r="C1108" s="1357"/>
      <c r="D1108" s="1357"/>
    </row>
    <row r="1109" spans="1:6" x14ac:dyDescent="0.2">
      <c r="A1109" s="1389" t="s">
        <v>22616</v>
      </c>
      <c r="B1109" s="1390">
        <f>SUM(B1110:B1114)</f>
        <v>54783728.039999999</v>
      </c>
      <c r="C1109" s="1390">
        <f>SUM(C1110:C1114)</f>
        <v>77609202.390000001</v>
      </c>
      <c r="D1109" s="1390">
        <f>SUM(D1110:D1114)</f>
        <v>48404183</v>
      </c>
    </row>
    <row r="1110" spans="1:6" x14ac:dyDescent="0.2">
      <c r="A1110" s="1391" t="s">
        <v>22617</v>
      </c>
      <c r="B1110" s="1357"/>
      <c r="C1110" s="1357"/>
      <c r="D1110" s="1357"/>
    </row>
    <row r="1111" spans="1:6" x14ac:dyDescent="0.2">
      <c r="A1111" s="1391" t="s">
        <v>22618</v>
      </c>
      <c r="B1111" s="1357"/>
      <c r="C1111" s="1357"/>
      <c r="D1111" s="1357"/>
    </row>
    <row r="1112" spans="1:6" x14ac:dyDescent="0.2">
      <c r="A1112" s="1391" t="s">
        <v>22619</v>
      </c>
      <c r="B1112" s="1357">
        <v>54783728.039999999</v>
      </c>
      <c r="C1112" s="1357">
        <v>77609202.390000001</v>
      </c>
      <c r="D1112" s="1357">
        <v>48404183</v>
      </c>
    </row>
    <row r="1113" spans="1:6" x14ac:dyDescent="0.2">
      <c r="A1113" s="1391" t="s">
        <v>22620</v>
      </c>
      <c r="B1113" s="1357"/>
      <c r="C1113" s="1357"/>
      <c r="D1113" s="1357"/>
    </row>
    <row r="1114" spans="1:6" x14ac:dyDescent="0.2">
      <c r="A1114" s="1391" t="s">
        <v>22621</v>
      </c>
      <c r="B1114" s="1357"/>
      <c r="C1114" s="1357"/>
      <c r="D1114" s="1357"/>
    </row>
    <row r="1115" spans="1:6" x14ac:dyDescent="0.2">
      <c r="A1115" s="1389" t="s">
        <v>22622</v>
      </c>
      <c r="B1115" s="1390">
        <f>B1116</f>
        <v>0</v>
      </c>
      <c r="C1115" s="1390">
        <f>C1116</f>
        <v>0</v>
      </c>
      <c r="D1115" s="1390">
        <f>D1116</f>
        <v>0</v>
      </c>
    </row>
    <row r="1116" spans="1:6" x14ac:dyDescent="0.2">
      <c r="A1116" s="1391" t="s">
        <v>22623</v>
      </c>
      <c r="B1116" s="1357"/>
      <c r="C1116" s="1357"/>
      <c r="D1116" s="1357"/>
    </row>
    <row r="1117" spans="1:6" s="1353" customFormat="1" x14ac:dyDescent="0.2">
      <c r="A1117" s="1392" t="s">
        <v>22577</v>
      </c>
      <c r="B1117" s="1355">
        <f>B1102+B1109+B1115</f>
        <v>54783728.039999999</v>
      </c>
      <c r="C1117" s="1355">
        <f>C1102+C1109+C1115</f>
        <v>77609202.390000001</v>
      </c>
      <c r="D1117" s="1355">
        <f>D1102+D1109+D1115</f>
        <v>48404183</v>
      </c>
      <c r="E1117" s="1393"/>
      <c r="F1117" s="1393"/>
    </row>
    <row r="1118" spans="1:6" x14ac:dyDescent="0.2">
      <c r="A1118" s="1352" t="s">
        <v>22576</v>
      </c>
    </row>
    <row r="1119" spans="1:6" x14ac:dyDescent="0.2">
      <c r="A1119" s="1351" t="s">
        <v>22575</v>
      </c>
    </row>
    <row r="1120" spans="1:6" x14ac:dyDescent="0.2">
      <c r="A1120" s="1373"/>
    </row>
    <row r="1121" spans="1:9" x14ac:dyDescent="0.2">
      <c r="A1121" s="1373"/>
    </row>
    <row r="1122" spans="1:9" s="251" customFormat="1" ht="12" x14ac:dyDescent="0.2">
      <c r="A1122" s="251" t="s">
        <v>22593</v>
      </c>
      <c r="E1122" s="310"/>
      <c r="F1122" s="310"/>
      <c r="H1122" s="310"/>
      <c r="I1122" s="310"/>
    </row>
    <row r="1123" spans="1:9" s="251" customFormat="1" ht="12" x14ac:dyDescent="0.2">
      <c r="A1123" s="251" t="s">
        <v>22592</v>
      </c>
      <c r="E1123" s="310"/>
      <c r="F1123" s="310"/>
      <c r="H1123" s="310"/>
      <c r="I1123" s="310"/>
    </row>
    <row r="1124" spans="1:9" s="251" customFormat="1" ht="12" x14ac:dyDescent="0.2">
      <c r="E1124" s="310"/>
      <c r="F1124" s="310"/>
      <c r="H1124" s="310"/>
      <c r="I1124" s="310"/>
    </row>
    <row r="1125" spans="1:9" s="251" customFormat="1" ht="12" x14ac:dyDescent="0.2">
      <c r="A1125" s="1718" t="s">
        <v>22606</v>
      </c>
      <c r="B1125" s="1718"/>
      <c r="C1125" s="1718"/>
      <c r="D1125" s="1718"/>
      <c r="E1125" s="1387"/>
      <c r="F1125" s="1387"/>
      <c r="G1125" s="1371"/>
      <c r="H1125" s="310"/>
      <c r="I1125" s="310"/>
    </row>
    <row r="1126" spans="1:9" s="251" customFormat="1" ht="12" x14ac:dyDescent="0.2">
      <c r="A1126" s="1718" t="s">
        <v>2089</v>
      </c>
      <c r="B1126" s="1718"/>
      <c r="C1126" s="1718"/>
      <c r="D1126" s="1718"/>
      <c r="E1126" s="1387"/>
      <c r="F1126" s="1387"/>
      <c r="G1126" s="1371"/>
      <c r="H1126" s="310"/>
      <c r="I1126" s="310"/>
    </row>
    <row r="1127" spans="1:9" s="251" customFormat="1" ht="12" x14ac:dyDescent="0.2">
      <c r="A1127" s="1718" t="s">
        <v>22607</v>
      </c>
      <c r="B1127" s="1718"/>
      <c r="C1127" s="1718"/>
      <c r="D1127" s="1718"/>
      <c r="E1127" s="1387"/>
      <c r="F1127" s="1387"/>
      <c r="G1127" s="1371"/>
      <c r="H1127" s="310"/>
      <c r="I1127" s="310"/>
    </row>
    <row r="1128" spans="1:9" s="251" customFormat="1" ht="12" x14ac:dyDescent="0.2">
      <c r="A1128" s="1718" t="s">
        <v>22589</v>
      </c>
      <c r="B1128" s="1718"/>
      <c r="C1128" s="1718"/>
      <c r="D1128" s="1718"/>
      <c r="E1128" s="1387"/>
      <c r="F1128" s="1387"/>
      <c r="G1128" s="1371"/>
      <c r="H1128" s="310"/>
      <c r="I1128" s="310"/>
    </row>
    <row r="1129" spans="1:9" x14ac:dyDescent="0.2">
      <c r="A1129" s="251"/>
      <c r="B1129" s="251"/>
    </row>
    <row r="1130" spans="1:9" x14ac:dyDescent="0.2">
      <c r="A1130" s="1365" t="s">
        <v>22588</v>
      </c>
      <c r="B1130" s="1725" t="s">
        <v>22601</v>
      </c>
      <c r="C1130" s="1725"/>
      <c r="D1130" s="1725"/>
    </row>
    <row r="1131" spans="1:9" s="1402" customFormat="1" x14ac:dyDescent="0.2">
      <c r="A1131" s="1385" t="s">
        <v>22587</v>
      </c>
      <c r="B1131" s="1719" t="s">
        <v>22596</v>
      </c>
      <c r="C1131" s="1719"/>
      <c r="D1131" s="1719"/>
      <c r="E1131" s="1401"/>
      <c r="F1131" s="1401"/>
    </row>
    <row r="1132" spans="1:9" s="1359" customFormat="1" ht="25.5" x14ac:dyDescent="0.2">
      <c r="A1132" s="1362" t="s">
        <v>22608</v>
      </c>
      <c r="B1132" s="1361">
        <v>2020</v>
      </c>
      <c r="C1132" s="1361">
        <v>2021</v>
      </c>
      <c r="D1132" s="1361">
        <v>2022</v>
      </c>
      <c r="E1132" s="1388"/>
      <c r="F1132" s="1388"/>
    </row>
    <row r="1133" spans="1:9" x14ac:dyDescent="0.2">
      <c r="A1133" s="1389" t="s">
        <v>22609</v>
      </c>
      <c r="B1133" s="1390">
        <f>SUM(B1134:B1139)</f>
        <v>1926941049</v>
      </c>
      <c r="C1133" s="1390">
        <f>SUM(C1134:C1139)</f>
        <v>1891282957</v>
      </c>
      <c r="D1133" s="1390">
        <f>SUM(D1134:D1139)</f>
        <v>1881417754</v>
      </c>
    </row>
    <row r="1134" spans="1:9" x14ac:dyDescent="0.2">
      <c r="A1134" s="1391" t="s">
        <v>22610</v>
      </c>
      <c r="B1134" s="1357">
        <f t="shared" ref="B1134:D1139" si="49">B1207+B1276+B1349</f>
        <v>0</v>
      </c>
      <c r="C1134" s="1357">
        <f t="shared" si="49"/>
        <v>0</v>
      </c>
      <c r="D1134" s="1357">
        <f t="shared" si="49"/>
        <v>0</v>
      </c>
    </row>
    <row r="1135" spans="1:9" x14ac:dyDescent="0.2">
      <c r="A1135" s="1391" t="s">
        <v>22611</v>
      </c>
      <c r="B1135" s="1357">
        <f t="shared" si="49"/>
        <v>1158280848</v>
      </c>
      <c r="C1135" s="1357">
        <f t="shared" si="49"/>
        <v>1162565850</v>
      </c>
      <c r="D1135" s="1357">
        <f t="shared" si="49"/>
        <v>1071568827</v>
      </c>
    </row>
    <row r="1136" spans="1:9" x14ac:dyDescent="0.2">
      <c r="A1136" s="1391" t="s">
        <v>22612</v>
      </c>
      <c r="B1136" s="1357">
        <f t="shared" si="49"/>
        <v>47343800</v>
      </c>
      <c r="C1136" s="1357">
        <f t="shared" si="49"/>
        <v>69667984</v>
      </c>
      <c r="D1136" s="1357">
        <f t="shared" si="49"/>
        <v>75674775</v>
      </c>
    </row>
    <row r="1137" spans="1:6" x14ac:dyDescent="0.2">
      <c r="A1137" s="1391" t="s">
        <v>22613</v>
      </c>
      <c r="B1137" s="1357">
        <f t="shared" si="49"/>
        <v>695154930</v>
      </c>
      <c r="C1137" s="1357">
        <f t="shared" si="49"/>
        <v>636083833</v>
      </c>
      <c r="D1137" s="1357">
        <f t="shared" si="49"/>
        <v>710913070</v>
      </c>
    </row>
    <row r="1138" spans="1:6" x14ac:dyDescent="0.2">
      <c r="A1138" s="1391" t="s">
        <v>22614</v>
      </c>
      <c r="B1138" s="1357">
        <f t="shared" si="49"/>
        <v>300365</v>
      </c>
      <c r="C1138" s="1357">
        <f t="shared" si="49"/>
        <v>210256</v>
      </c>
      <c r="D1138" s="1357">
        <f t="shared" si="49"/>
        <v>588597</v>
      </c>
    </row>
    <row r="1139" spans="1:6" x14ac:dyDescent="0.2">
      <c r="A1139" s="1391" t="s">
        <v>22615</v>
      </c>
      <c r="B1139" s="1357">
        <f t="shared" si="49"/>
        <v>25861106</v>
      </c>
      <c r="C1139" s="1357">
        <f t="shared" si="49"/>
        <v>22755034</v>
      </c>
      <c r="D1139" s="1357">
        <f t="shared" si="49"/>
        <v>22672485</v>
      </c>
    </row>
    <row r="1140" spans="1:6" x14ac:dyDescent="0.2">
      <c r="A1140" s="1389" t="s">
        <v>22616</v>
      </c>
      <c r="B1140" s="1390">
        <f>SUM(B1141:B1145)</f>
        <v>118543868</v>
      </c>
      <c r="C1140" s="1390">
        <f>SUM(C1141:C1145)</f>
        <v>183304942</v>
      </c>
      <c r="D1140" s="1390">
        <f>SUM(D1141:D1145)</f>
        <v>155484983</v>
      </c>
    </row>
    <row r="1141" spans="1:6" x14ac:dyDescent="0.2">
      <c r="A1141" s="1391" t="s">
        <v>22617</v>
      </c>
      <c r="B1141" s="1357">
        <f t="shared" ref="B1141:D1145" si="50">B1214+B1283+B1356</f>
        <v>0</v>
      </c>
      <c r="C1141" s="1357">
        <f t="shared" si="50"/>
        <v>0</v>
      </c>
      <c r="D1141" s="1357">
        <f t="shared" si="50"/>
        <v>0</v>
      </c>
    </row>
    <row r="1142" spans="1:6" x14ac:dyDescent="0.2">
      <c r="A1142" s="1391" t="s">
        <v>22618</v>
      </c>
      <c r="B1142" s="1357">
        <f t="shared" si="50"/>
        <v>0</v>
      </c>
      <c r="C1142" s="1357">
        <f t="shared" si="50"/>
        <v>0</v>
      </c>
      <c r="D1142" s="1357">
        <f t="shared" si="50"/>
        <v>0</v>
      </c>
    </row>
    <row r="1143" spans="1:6" x14ac:dyDescent="0.2">
      <c r="A1143" s="1391" t="s">
        <v>22619</v>
      </c>
      <c r="B1143" s="1357">
        <f t="shared" si="50"/>
        <v>0</v>
      </c>
      <c r="C1143" s="1357">
        <f t="shared" si="50"/>
        <v>0</v>
      </c>
      <c r="D1143" s="1357">
        <f t="shared" si="50"/>
        <v>0</v>
      </c>
    </row>
    <row r="1144" spans="1:6" x14ac:dyDescent="0.2">
      <c r="A1144" s="1391" t="s">
        <v>22620</v>
      </c>
      <c r="B1144" s="1357">
        <f t="shared" si="50"/>
        <v>118543868</v>
      </c>
      <c r="C1144" s="1357">
        <f t="shared" si="50"/>
        <v>183304942</v>
      </c>
      <c r="D1144" s="1357">
        <f t="shared" si="50"/>
        <v>155484983</v>
      </c>
    </row>
    <row r="1145" spans="1:6" x14ac:dyDescent="0.2">
      <c r="A1145" s="1391" t="s">
        <v>22621</v>
      </c>
      <c r="B1145" s="1357">
        <f t="shared" si="50"/>
        <v>0</v>
      </c>
      <c r="C1145" s="1357">
        <f t="shared" si="50"/>
        <v>0</v>
      </c>
      <c r="D1145" s="1357">
        <f t="shared" si="50"/>
        <v>0</v>
      </c>
    </row>
    <row r="1146" spans="1:6" x14ac:dyDescent="0.2">
      <c r="A1146" s="1389" t="s">
        <v>22622</v>
      </c>
      <c r="B1146" s="1390">
        <f>B1147</f>
        <v>647255</v>
      </c>
      <c r="C1146" s="1390">
        <f>C1147</f>
        <v>22780243</v>
      </c>
      <c r="D1146" s="1390">
        <f>D1147</f>
        <v>22358035</v>
      </c>
    </row>
    <row r="1147" spans="1:6" x14ac:dyDescent="0.2">
      <c r="A1147" s="1391" t="s">
        <v>22623</v>
      </c>
      <c r="B1147" s="1357">
        <f>B1220+B1289+B1362</f>
        <v>647255</v>
      </c>
      <c r="C1147" s="1357">
        <f>C1220+C1289+C1362</f>
        <v>22780243</v>
      </c>
      <c r="D1147" s="1357">
        <f>D1220+D1289+D1362</f>
        <v>22358035</v>
      </c>
    </row>
    <row r="1148" spans="1:6" s="1353" customFormat="1" x14ac:dyDescent="0.2">
      <c r="A1148" s="1392" t="s">
        <v>22577</v>
      </c>
      <c r="B1148" s="1355">
        <f>B1133+B1140+B1146</f>
        <v>2046132172</v>
      </c>
      <c r="C1148" s="1355">
        <f>C1133+C1140+C1146</f>
        <v>2097368142</v>
      </c>
      <c r="D1148" s="1355">
        <f>D1133+D1140+D1146</f>
        <v>2059260772</v>
      </c>
      <c r="E1148" s="1393"/>
      <c r="F1148" s="1393"/>
    </row>
    <row r="1149" spans="1:6" s="1402" customFormat="1" x14ac:dyDescent="0.2">
      <c r="A1149" s="1385"/>
      <c r="B1149" s="1403"/>
      <c r="C1149" s="1403"/>
      <c r="D1149" s="1403"/>
      <c r="E1149" s="1401"/>
      <c r="F1149" s="1401"/>
    </row>
    <row r="1150" spans="1:6" s="1402" customFormat="1" x14ac:dyDescent="0.2">
      <c r="A1150" s="1385"/>
      <c r="B1150" s="1682"/>
      <c r="C1150" s="1682"/>
      <c r="D1150" s="1682"/>
      <c r="E1150" s="1401"/>
      <c r="F1150" s="1401"/>
    </row>
    <row r="1151" spans="1:6" s="1359" customFormat="1" ht="25.5" x14ac:dyDescent="0.2">
      <c r="A1151" s="1362" t="s">
        <v>22624</v>
      </c>
      <c r="B1151" s="1361">
        <v>2020</v>
      </c>
      <c r="C1151" s="1361" t="s">
        <v>22582</v>
      </c>
      <c r="D1151" s="1361" t="s">
        <v>22581</v>
      </c>
      <c r="E1151" s="1388"/>
      <c r="F1151" s="1388"/>
    </row>
    <row r="1152" spans="1:6" x14ac:dyDescent="0.2">
      <c r="A1152" s="1389" t="s">
        <v>22609</v>
      </c>
      <c r="B1152" s="1390">
        <f>SUM(B1153:B1158)</f>
        <v>1928175388</v>
      </c>
      <c r="C1152" s="1390">
        <f>SUM(C1153:C1158)</f>
        <v>1876338774</v>
      </c>
      <c r="D1152" s="1390">
        <f>SUM(D1153:D1158)</f>
        <v>1881417754</v>
      </c>
    </row>
    <row r="1153" spans="1:6" x14ac:dyDescent="0.2">
      <c r="A1153" s="1391" t="s">
        <v>22610</v>
      </c>
      <c r="B1153" s="1357">
        <f t="shared" ref="B1153:D1158" si="51">B1226+B1295+B1368</f>
        <v>0</v>
      </c>
      <c r="C1153" s="1357">
        <f t="shared" si="51"/>
        <v>0</v>
      </c>
      <c r="D1153" s="1357">
        <f t="shared" si="51"/>
        <v>0</v>
      </c>
    </row>
    <row r="1154" spans="1:6" x14ac:dyDescent="0.2">
      <c r="A1154" s="1391" t="s">
        <v>22611</v>
      </c>
      <c r="B1154" s="1357">
        <f t="shared" si="51"/>
        <v>1122054120</v>
      </c>
      <c r="C1154" s="1357">
        <f t="shared" si="51"/>
        <v>1162565850</v>
      </c>
      <c r="D1154" s="1357">
        <f t="shared" si="51"/>
        <v>1071568827</v>
      </c>
    </row>
    <row r="1155" spans="1:6" x14ac:dyDescent="0.2">
      <c r="A1155" s="1391" t="s">
        <v>22650</v>
      </c>
      <c r="B1155" s="1357">
        <f t="shared" si="51"/>
        <v>58704691</v>
      </c>
      <c r="C1155" s="1357">
        <f t="shared" si="51"/>
        <v>69667984</v>
      </c>
      <c r="D1155" s="1357">
        <f t="shared" si="51"/>
        <v>75674775</v>
      </c>
    </row>
    <row r="1156" spans="1:6" x14ac:dyDescent="0.2">
      <c r="A1156" s="1391" t="s">
        <v>22651</v>
      </c>
      <c r="B1156" s="1357">
        <f t="shared" si="51"/>
        <v>721619621</v>
      </c>
      <c r="C1156" s="1357">
        <f t="shared" si="51"/>
        <v>616430530</v>
      </c>
      <c r="D1156" s="1357">
        <f t="shared" si="51"/>
        <v>710913070</v>
      </c>
    </row>
    <row r="1157" spans="1:6" x14ac:dyDescent="0.2">
      <c r="A1157" s="1391" t="s">
        <v>22614</v>
      </c>
      <c r="B1157" s="1357">
        <f t="shared" si="51"/>
        <v>2156568</v>
      </c>
      <c r="C1157" s="1357">
        <f t="shared" si="51"/>
        <v>1661970</v>
      </c>
      <c r="D1157" s="1357">
        <f t="shared" si="51"/>
        <v>588597</v>
      </c>
    </row>
    <row r="1158" spans="1:6" x14ac:dyDescent="0.2">
      <c r="A1158" s="1391" t="s">
        <v>22627</v>
      </c>
      <c r="B1158" s="1357">
        <f t="shared" si="51"/>
        <v>23640388</v>
      </c>
      <c r="C1158" s="1357">
        <f t="shared" si="51"/>
        <v>26012440</v>
      </c>
      <c r="D1158" s="1357">
        <f t="shared" si="51"/>
        <v>22672485</v>
      </c>
    </row>
    <row r="1159" spans="1:6" x14ac:dyDescent="0.2">
      <c r="A1159" s="1389" t="s">
        <v>22616</v>
      </c>
      <c r="B1159" s="1390">
        <f>SUM(B1160:B1164)</f>
        <v>136863522</v>
      </c>
      <c r="C1159" s="1390">
        <f>SUM(C1160:C1164)</f>
        <v>326299552</v>
      </c>
      <c r="D1159" s="1390">
        <f>SUM(D1160:D1164)</f>
        <v>155484983</v>
      </c>
    </row>
    <row r="1160" spans="1:6" x14ac:dyDescent="0.2">
      <c r="A1160" s="1391" t="s">
        <v>22617</v>
      </c>
      <c r="B1160" s="1357">
        <f t="shared" ref="B1160:D1164" si="52">B1233+B1302+B1375</f>
        <v>0</v>
      </c>
      <c r="C1160" s="1357">
        <f t="shared" si="52"/>
        <v>0</v>
      </c>
      <c r="D1160" s="1357">
        <f t="shared" si="52"/>
        <v>0</v>
      </c>
    </row>
    <row r="1161" spans="1:6" x14ac:dyDescent="0.2">
      <c r="A1161" s="1391" t="s">
        <v>22618</v>
      </c>
      <c r="B1161" s="1357">
        <f t="shared" si="52"/>
        <v>0</v>
      </c>
      <c r="C1161" s="1357">
        <f t="shared" si="52"/>
        <v>1892463</v>
      </c>
      <c r="D1161" s="1357">
        <f t="shared" si="52"/>
        <v>0</v>
      </c>
    </row>
    <row r="1162" spans="1:6" x14ac:dyDescent="0.2">
      <c r="A1162" s="1391" t="s">
        <v>22619</v>
      </c>
      <c r="B1162" s="1357">
        <f t="shared" si="52"/>
        <v>0</v>
      </c>
      <c r="C1162" s="1357">
        <f t="shared" si="52"/>
        <v>0</v>
      </c>
      <c r="D1162" s="1357">
        <f t="shared" si="52"/>
        <v>0</v>
      </c>
    </row>
    <row r="1163" spans="1:6" x14ac:dyDescent="0.2">
      <c r="A1163" s="1391" t="s">
        <v>22620</v>
      </c>
      <c r="B1163" s="1357">
        <f t="shared" si="52"/>
        <v>136863522</v>
      </c>
      <c r="C1163" s="1357">
        <f t="shared" si="52"/>
        <v>324407089</v>
      </c>
      <c r="D1163" s="1357">
        <f t="shared" si="52"/>
        <v>155484983</v>
      </c>
    </row>
    <row r="1164" spans="1:6" x14ac:dyDescent="0.2">
      <c r="A1164" s="1391" t="s">
        <v>22621</v>
      </c>
      <c r="B1164" s="1357">
        <f t="shared" si="52"/>
        <v>0</v>
      </c>
      <c r="C1164" s="1357">
        <f t="shared" si="52"/>
        <v>0</v>
      </c>
      <c r="D1164" s="1357">
        <f t="shared" si="52"/>
        <v>0</v>
      </c>
    </row>
    <row r="1165" spans="1:6" x14ac:dyDescent="0.2">
      <c r="A1165" s="1389" t="s">
        <v>22622</v>
      </c>
      <c r="B1165" s="1390">
        <f>B1166</f>
        <v>2445716</v>
      </c>
      <c r="C1165" s="1390">
        <f>C1166</f>
        <v>22780243</v>
      </c>
      <c r="D1165" s="1390">
        <f>D1166</f>
        <v>22358035</v>
      </c>
    </row>
    <row r="1166" spans="1:6" x14ac:dyDescent="0.2">
      <c r="A1166" s="1391" t="s">
        <v>22652</v>
      </c>
      <c r="B1166" s="1357">
        <f>B1239+B1308+B1381</f>
        <v>2445716</v>
      </c>
      <c r="C1166" s="1357">
        <f>C1239+C1308+C1381</f>
        <v>22780243</v>
      </c>
      <c r="D1166" s="1357">
        <f>D1239+D1308+D1381</f>
        <v>22358035</v>
      </c>
    </row>
    <row r="1167" spans="1:6" s="1353" customFormat="1" x14ac:dyDescent="0.2">
      <c r="A1167" s="1392" t="s">
        <v>22577</v>
      </c>
      <c r="B1167" s="1355">
        <f>B1152+B1159+B1165</f>
        <v>2067484626</v>
      </c>
      <c r="C1167" s="1355">
        <f>C1152+C1159+C1165</f>
        <v>2225418569</v>
      </c>
      <c r="D1167" s="1355">
        <f>D1152+D1159+D1165</f>
        <v>2059260772</v>
      </c>
      <c r="E1167" s="1393"/>
      <c r="F1167" s="1393"/>
    </row>
    <row r="1168" spans="1:6" s="1402" customFormat="1" ht="18" customHeight="1" x14ac:dyDescent="0.2">
      <c r="A1168" s="1683"/>
      <c r="B1168" s="1683"/>
      <c r="C1168" s="1683"/>
      <c r="D1168" s="1683"/>
      <c r="E1168" s="1401"/>
      <c r="F1168" s="1401"/>
    </row>
    <row r="1169" spans="1:6" s="1402" customFormat="1" x14ac:dyDescent="0.2">
      <c r="A1169" s="1385"/>
      <c r="B1169" s="1682"/>
      <c r="C1169" s="1682"/>
      <c r="D1169" s="1682"/>
      <c r="E1169" s="1401"/>
      <c r="F1169" s="1401"/>
    </row>
    <row r="1170" spans="1:6" s="1359" customFormat="1" ht="25.5" x14ac:dyDescent="0.2">
      <c r="A1170" s="1362" t="s">
        <v>22640</v>
      </c>
      <c r="B1170" s="1361">
        <v>2020</v>
      </c>
      <c r="C1170" s="1361" t="s">
        <v>22582</v>
      </c>
      <c r="D1170" s="1361" t="s">
        <v>22581</v>
      </c>
      <c r="E1170" s="1388"/>
      <c r="F1170" s="1388"/>
    </row>
    <row r="1171" spans="1:6" x14ac:dyDescent="0.2">
      <c r="A1171" s="1389" t="s">
        <v>22609</v>
      </c>
      <c r="B1171" s="1390">
        <f>SUM(B1172:B1177)</f>
        <v>1700911762.6700003</v>
      </c>
      <c r="C1171" s="1390">
        <f>SUM(C1172:C1177)</f>
        <v>1715308618.53</v>
      </c>
      <c r="D1171" s="1390">
        <f>SUM(D1172:D1177)</f>
        <v>1881417754</v>
      </c>
    </row>
    <row r="1172" spans="1:6" x14ac:dyDescent="0.2">
      <c r="A1172" s="1391" t="s">
        <v>22610</v>
      </c>
      <c r="B1172" s="1357">
        <f t="shared" ref="B1172:D1177" si="53">B1245+B1314+B1387</f>
        <v>0</v>
      </c>
      <c r="C1172" s="1357">
        <f t="shared" si="53"/>
        <v>0</v>
      </c>
      <c r="D1172" s="1357">
        <f t="shared" si="53"/>
        <v>0</v>
      </c>
    </row>
    <row r="1173" spans="1:6" x14ac:dyDescent="0.2">
      <c r="A1173" s="1391" t="s">
        <v>22611</v>
      </c>
      <c r="B1173" s="1357">
        <f t="shared" si="53"/>
        <v>1034061468.7799996</v>
      </c>
      <c r="C1173" s="1357">
        <f t="shared" si="53"/>
        <v>980094039.76000011</v>
      </c>
      <c r="D1173" s="1357">
        <f t="shared" si="53"/>
        <v>1071568827</v>
      </c>
    </row>
    <row r="1174" spans="1:6" x14ac:dyDescent="0.2">
      <c r="A1174" s="1391" t="s">
        <v>22612</v>
      </c>
      <c r="B1174" s="1357">
        <f t="shared" si="53"/>
        <v>55335249.359999992</v>
      </c>
      <c r="C1174" s="1357">
        <f t="shared" si="53"/>
        <v>70111699.409999996</v>
      </c>
      <c r="D1174" s="1357">
        <f t="shared" si="53"/>
        <v>75674775</v>
      </c>
    </row>
    <row r="1175" spans="1:6" x14ac:dyDescent="0.2">
      <c r="A1175" s="1391" t="s">
        <v>22613</v>
      </c>
      <c r="B1175" s="1357">
        <f t="shared" si="53"/>
        <v>586906301.92000067</v>
      </c>
      <c r="C1175" s="1357">
        <f t="shared" si="53"/>
        <v>637429427.79999995</v>
      </c>
      <c r="D1175" s="1357">
        <f t="shared" si="53"/>
        <v>710913070</v>
      </c>
    </row>
    <row r="1176" spans="1:6" x14ac:dyDescent="0.2">
      <c r="A1176" s="1391" t="s">
        <v>22614</v>
      </c>
      <c r="B1176" s="1357">
        <f t="shared" si="53"/>
        <v>1922487.35</v>
      </c>
      <c r="C1176" s="1357">
        <f t="shared" si="53"/>
        <v>1661970.48</v>
      </c>
      <c r="D1176" s="1357">
        <f t="shared" si="53"/>
        <v>588597</v>
      </c>
    </row>
    <row r="1177" spans="1:6" x14ac:dyDescent="0.2">
      <c r="A1177" s="1391" t="s">
        <v>22615</v>
      </c>
      <c r="B1177" s="1357">
        <f t="shared" si="53"/>
        <v>22686255.259999994</v>
      </c>
      <c r="C1177" s="1357">
        <f t="shared" si="53"/>
        <v>26011481.080000002</v>
      </c>
      <c r="D1177" s="1357">
        <f t="shared" si="53"/>
        <v>22672485</v>
      </c>
    </row>
    <row r="1178" spans="1:6" x14ac:dyDescent="0.2">
      <c r="A1178" s="1389" t="s">
        <v>22616</v>
      </c>
      <c r="B1178" s="1390">
        <f>SUM(B1179:B1183)</f>
        <v>132684911.03000003</v>
      </c>
      <c r="C1178" s="1390">
        <f>SUM(C1179:C1183)</f>
        <v>310878660.82999998</v>
      </c>
      <c r="D1178" s="1390">
        <f>SUM(D1179:D1183)</f>
        <v>155484983</v>
      </c>
    </row>
    <row r="1179" spans="1:6" x14ac:dyDescent="0.2">
      <c r="A1179" s="1391" t="s">
        <v>22617</v>
      </c>
      <c r="B1179" s="1357">
        <f t="shared" ref="B1179:D1183" si="54">B1252+B1321+B1394</f>
        <v>0</v>
      </c>
      <c r="C1179" s="1357">
        <f t="shared" si="54"/>
        <v>0</v>
      </c>
      <c r="D1179" s="1357">
        <f t="shared" si="54"/>
        <v>0</v>
      </c>
    </row>
    <row r="1180" spans="1:6" x14ac:dyDescent="0.2">
      <c r="A1180" s="1391" t="s">
        <v>22618</v>
      </c>
      <c r="B1180" s="1357">
        <f t="shared" si="54"/>
        <v>0</v>
      </c>
      <c r="C1180" s="1357">
        <f t="shared" si="54"/>
        <v>1892462.04</v>
      </c>
      <c r="D1180" s="1357">
        <f t="shared" si="54"/>
        <v>0</v>
      </c>
    </row>
    <row r="1181" spans="1:6" x14ac:dyDescent="0.2">
      <c r="A1181" s="1391" t="s">
        <v>22619</v>
      </c>
      <c r="B1181" s="1357">
        <f t="shared" si="54"/>
        <v>0</v>
      </c>
      <c r="C1181" s="1357">
        <f t="shared" si="54"/>
        <v>0</v>
      </c>
      <c r="D1181" s="1357">
        <f t="shared" si="54"/>
        <v>0</v>
      </c>
    </row>
    <row r="1182" spans="1:6" x14ac:dyDescent="0.2">
      <c r="A1182" s="1391" t="s">
        <v>22620</v>
      </c>
      <c r="B1182" s="1357">
        <f t="shared" si="54"/>
        <v>132684911.03000003</v>
      </c>
      <c r="C1182" s="1357">
        <f t="shared" si="54"/>
        <v>308986198.78999996</v>
      </c>
      <c r="D1182" s="1357">
        <f t="shared" si="54"/>
        <v>155484983</v>
      </c>
    </row>
    <row r="1183" spans="1:6" x14ac:dyDescent="0.2">
      <c r="A1183" s="1391" t="s">
        <v>22621</v>
      </c>
      <c r="B1183" s="1357">
        <f t="shared" si="54"/>
        <v>0</v>
      </c>
      <c r="C1183" s="1357">
        <f t="shared" si="54"/>
        <v>0</v>
      </c>
      <c r="D1183" s="1357">
        <f t="shared" si="54"/>
        <v>0</v>
      </c>
    </row>
    <row r="1184" spans="1:6" x14ac:dyDescent="0.2">
      <c r="A1184" s="1389" t="s">
        <v>22622</v>
      </c>
      <c r="B1184" s="1390">
        <f>B1185</f>
        <v>1905205.53</v>
      </c>
      <c r="C1184" s="1390">
        <f>C1185</f>
        <v>25157119</v>
      </c>
      <c r="D1184" s="1390">
        <f>D1185</f>
        <v>22358035</v>
      </c>
    </row>
    <row r="1185" spans="1:9" x14ac:dyDescent="0.2">
      <c r="A1185" s="1391" t="s">
        <v>22623</v>
      </c>
      <c r="B1185" s="1357">
        <f>B1258+B1327+B1400</f>
        <v>1905205.53</v>
      </c>
      <c r="C1185" s="1357">
        <f>C1258+C1327+C1400</f>
        <v>25157119</v>
      </c>
      <c r="D1185" s="1357">
        <f>D1258+D1327+D1400</f>
        <v>22358035</v>
      </c>
    </row>
    <row r="1186" spans="1:9" s="1353" customFormat="1" x14ac:dyDescent="0.2">
      <c r="A1186" s="1392" t="s">
        <v>22577</v>
      </c>
      <c r="B1186" s="1355">
        <f>B1171+B1178+B1184</f>
        <v>1835501879.2300003</v>
      </c>
      <c r="C1186" s="1355">
        <f>C1171+C1178+C1184</f>
        <v>2051344398.3599999</v>
      </c>
      <c r="D1186" s="1355">
        <f>D1171+D1178+D1184</f>
        <v>2059260772</v>
      </c>
      <c r="E1186" s="1393"/>
      <c r="F1186" s="1393"/>
    </row>
    <row r="1187" spans="1:9" s="1402" customFormat="1" ht="24.75" customHeight="1" x14ac:dyDescent="0.2">
      <c r="A1187" s="1739" t="s">
        <v>22632</v>
      </c>
      <c r="B1187" s="1739"/>
      <c r="C1187" s="1739"/>
      <c r="D1187" s="1739"/>
      <c r="E1187" s="1401"/>
      <c r="F1187" s="1401"/>
    </row>
    <row r="1188" spans="1:9" s="1402" customFormat="1" ht="24" customHeight="1" x14ac:dyDescent="0.2">
      <c r="A1188" s="1741" t="s">
        <v>22633</v>
      </c>
      <c r="B1188" s="1741"/>
      <c r="C1188" s="1741"/>
      <c r="D1188" s="1741"/>
      <c r="E1188" s="1401"/>
      <c r="F1188" s="1401"/>
    </row>
    <row r="1189" spans="1:9" s="1402" customFormat="1" ht="24.75" customHeight="1" x14ac:dyDescent="0.2">
      <c r="A1189" s="1741" t="s">
        <v>22653</v>
      </c>
      <c r="B1189" s="1741"/>
      <c r="C1189" s="1741"/>
      <c r="D1189" s="1741"/>
      <c r="E1189" s="1401"/>
      <c r="F1189" s="1401"/>
    </row>
    <row r="1190" spans="1:9" s="1402" customFormat="1" ht="25.5" customHeight="1" x14ac:dyDescent="0.2">
      <c r="A1190" s="1741" t="s">
        <v>22654</v>
      </c>
      <c r="B1190" s="1741"/>
      <c r="C1190" s="1741"/>
      <c r="D1190" s="1741"/>
      <c r="E1190" s="1401"/>
      <c r="F1190" s="1401"/>
    </row>
    <row r="1191" spans="1:9" x14ac:dyDescent="0.2">
      <c r="A1191" s="1351" t="s">
        <v>22576</v>
      </c>
    </row>
    <row r="1192" spans="1:9" x14ac:dyDescent="0.2">
      <c r="A1192" s="1351" t="s">
        <v>22575</v>
      </c>
    </row>
    <row r="1193" spans="1:9" hidden="1" x14ac:dyDescent="0.2">
      <c r="A1193" s="1685"/>
      <c r="B1193" s="1685"/>
      <c r="C1193" s="1685"/>
      <c r="D1193" s="1685"/>
    </row>
    <row r="1194" spans="1:9" hidden="1" x14ac:dyDescent="0.2">
      <c r="A1194" s="1685"/>
      <c r="B1194" s="1685"/>
      <c r="C1194" s="1685"/>
      <c r="D1194" s="1685"/>
    </row>
    <row r="1195" spans="1:9" s="251" customFormat="1" ht="12" hidden="1" x14ac:dyDescent="0.2">
      <c r="A1195" s="251" t="s">
        <v>22593</v>
      </c>
      <c r="E1195" s="310"/>
      <c r="F1195" s="310"/>
      <c r="H1195" s="310"/>
      <c r="I1195" s="310"/>
    </row>
    <row r="1196" spans="1:9" s="251" customFormat="1" ht="12" hidden="1" x14ac:dyDescent="0.2">
      <c r="A1196" s="251" t="s">
        <v>22592</v>
      </c>
      <c r="E1196" s="310"/>
      <c r="F1196" s="310"/>
      <c r="H1196" s="310"/>
      <c r="I1196" s="310"/>
    </row>
    <row r="1197" spans="1:9" s="251" customFormat="1" ht="12" hidden="1" x14ac:dyDescent="0.2">
      <c r="E1197" s="310"/>
      <c r="F1197" s="310"/>
      <c r="H1197" s="310"/>
      <c r="I1197" s="310"/>
    </row>
    <row r="1198" spans="1:9" s="251" customFormat="1" ht="12" hidden="1" x14ac:dyDescent="0.2">
      <c r="A1198" s="1718" t="s">
        <v>22606</v>
      </c>
      <c r="B1198" s="1718"/>
      <c r="C1198" s="1718"/>
      <c r="D1198" s="1718"/>
      <c r="E1198" s="1387"/>
      <c r="F1198" s="1387"/>
      <c r="G1198" s="1371"/>
      <c r="H1198" s="310"/>
      <c r="I1198" s="310"/>
    </row>
    <row r="1199" spans="1:9" s="251" customFormat="1" ht="12" hidden="1" x14ac:dyDescent="0.2">
      <c r="A1199" s="1718" t="s">
        <v>22572</v>
      </c>
      <c r="B1199" s="1718"/>
      <c r="C1199" s="1718"/>
      <c r="D1199" s="1718"/>
      <c r="E1199" s="1387"/>
      <c r="F1199" s="1387"/>
      <c r="G1199" s="1371"/>
      <c r="H1199" s="310"/>
      <c r="I1199" s="310"/>
    </row>
    <row r="1200" spans="1:9" s="251" customFormat="1" ht="12" hidden="1" x14ac:dyDescent="0.2">
      <c r="A1200" s="1718" t="s">
        <v>22607</v>
      </c>
      <c r="B1200" s="1718"/>
      <c r="C1200" s="1718"/>
      <c r="D1200" s="1718"/>
      <c r="E1200" s="1387"/>
      <c r="F1200" s="1387"/>
      <c r="G1200" s="1371"/>
      <c r="H1200" s="310"/>
      <c r="I1200" s="310"/>
    </row>
    <row r="1201" spans="1:9" s="251" customFormat="1" ht="12" hidden="1" x14ac:dyDescent="0.2">
      <c r="A1201" s="1718" t="s">
        <v>22589</v>
      </c>
      <c r="B1201" s="1718"/>
      <c r="C1201" s="1718"/>
      <c r="D1201" s="1718"/>
      <c r="E1201" s="1387"/>
      <c r="F1201" s="1387"/>
      <c r="G1201" s="1371"/>
      <c r="H1201" s="310"/>
      <c r="I1201" s="310"/>
    </row>
    <row r="1202" spans="1:9" hidden="1" x14ac:dyDescent="0.2">
      <c r="A1202" s="251"/>
      <c r="B1202" s="251"/>
    </row>
    <row r="1203" spans="1:9" hidden="1" x14ac:dyDescent="0.2">
      <c r="A1203" s="1365" t="s">
        <v>22588</v>
      </c>
      <c r="B1203" s="1725" t="s">
        <v>22601</v>
      </c>
      <c r="C1203" s="1725"/>
      <c r="D1203" s="1725"/>
    </row>
    <row r="1204" spans="1:9" s="1402" customFormat="1" hidden="1" x14ac:dyDescent="0.2">
      <c r="A1204" s="1385" t="s">
        <v>22587</v>
      </c>
      <c r="B1204" s="1719" t="s">
        <v>22595</v>
      </c>
      <c r="C1204" s="1719"/>
      <c r="D1204" s="1719"/>
      <c r="E1204" s="1401"/>
      <c r="F1204" s="1401"/>
    </row>
    <row r="1205" spans="1:9" s="1359" customFormat="1" ht="25.5" hidden="1" x14ac:dyDescent="0.2">
      <c r="A1205" s="1362" t="s">
        <v>22608</v>
      </c>
      <c r="B1205" s="1361">
        <v>2020</v>
      </c>
      <c r="C1205" s="1361">
        <v>2021</v>
      </c>
      <c r="D1205" s="1361">
        <v>2022</v>
      </c>
      <c r="E1205" s="1388"/>
      <c r="F1205" s="1388"/>
    </row>
    <row r="1206" spans="1:9" hidden="1" x14ac:dyDescent="0.2">
      <c r="A1206" s="1389" t="s">
        <v>22609</v>
      </c>
      <c r="B1206" s="1390">
        <f>SUM(B1207:B1212)</f>
        <v>0</v>
      </c>
      <c r="C1206" s="1390">
        <f>SUM(C1207:C1212)</f>
        <v>0</v>
      </c>
      <c r="D1206" s="1390">
        <f>SUM(D1207:D1212)</f>
        <v>0</v>
      </c>
    </row>
    <row r="1207" spans="1:9" hidden="1" x14ac:dyDescent="0.2">
      <c r="A1207" s="1391" t="s">
        <v>22610</v>
      </c>
      <c r="B1207" s="1357"/>
      <c r="C1207" s="1357"/>
      <c r="D1207" s="1357"/>
    </row>
    <row r="1208" spans="1:9" hidden="1" x14ac:dyDescent="0.2">
      <c r="A1208" s="1391" t="s">
        <v>22611</v>
      </c>
      <c r="B1208" s="1357"/>
      <c r="C1208" s="1357"/>
      <c r="D1208" s="1357"/>
    </row>
    <row r="1209" spans="1:9" hidden="1" x14ac:dyDescent="0.2">
      <c r="A1209" s="1391" t="s">
        <v>22612</v>
      </c>
      <c r="B1209" s="1357"/>
      <c r="C1209" s="1357"/>
      <c r="D1209" s="1357"/>
    </row>
    <row r="1210" spans="1:9" hidden="1" x14ac:dyDescent="0.2">
      <c r="A1210" s="1391" t="s">
        <v>22613</v>
      </c>
      <c r="B1210" s="1357"/>
      <c r="C1210" s="1357"/>
      <c r="D1210" s="1357"/>
    </row>
    <row r="1211" spans="1:9" hidden="1" x14ac:dyDescent="0.2">
      <c r="A1211" s="1391" t="s">
        <v>22614</v>
      </c>
      <c r="B1211" s="1357"/>
      <c r="C1211" s="1357"/>
      <c r="D1211" s="1357"/>
    </row>
    <row r="1212" spans="1:9" hidden="1" x14ac:dyDescent="0.2">
      <c r="A1212" s="1391" t="s">
        <v>22615</v>
      </c>
      <c r="B1212" s="1357"/>
      <c r="C1212" s="1357"/>
      <c r="D1212" s="1357"/>
    </row>
    <row r="1213" spans="1:9" hidden="1" x14ac:dyDescent="0.2">
      <c r="A1213" s="1389" t="s">
        <v>22616</v>
      </c>
      <c r="B1213" s="1390">
        <f>SUM(B1214:B1218)</f>
        <v>0</v>
      </c>
      <c r="C1213" s="1390">
        <f>SUM(C1214:C1218)</f>
        <v>0</v>
      </c>
      <c r="D1213" s="1390">
        <f>SUM(D1214:D1218)</f>
        <v>0</v>
      </c>
    </row>
    <row r="1214" spans="1:9" hidden="1" x14ac:dyDescent="0.2">
      <c r="A1214" s="1391" t="s">
        <v>22617</v>
      </c>
      <c r="B1214" s="1357"/>
      <c r="C1214" s="1357"/>
      <c r="D1214" s="1357"/>
    </row>
    <row r="1215" spans="1:9" hidden="1" x14ac:dyDescent="0.2">
      <c r="A1215" s="1391" t="s">
        <v>22618</v>
      </c>
      <c r="B1215" s="1357"/>
      <c r="C1215" s="1357"/>
      <c r="D1215" s="1357"/>
    </row>
    <row r="1216" spans="1:9" hidden="1" x14ac:dyDescent="0.2">
      <c r="A1216" s="1391" t="s">
        <v>22619</v>
      </c>
      <c r="B1216" s="1357"/>
      <c r="C1216" s="1357"/>
      <c r="D1216" s="1357"/>
    </row>
    <row r="1217" spans="1:6" hidden="1" x14ac:dyDescent="0.2">
      <c r="A1217" s="1391" t="s">
        <v>22620</v>
      </c>
      <c r="B1217" s="1357"/>
      <c r="C1217" s="1357"/>
      <c r="D1217" s="1357"/>
    </row>
    <row r="1218" spans="1:6" hidden="1" x14ac:dyDescent="0.2">
      <c r="A1218" s="1391" t="s">
        <v>22621</v>
      </c>
      <c r="B1218" s="1357"/>
      <c r="C1218" s="1357"/>
      <c r="D1218" s="1357"/>
    </row>
    <row r="1219" spans="1:6" hidden="1" x14ac:dyDescent="0.2">
      <c r="A1219" s="1389" t="s">
        <v>22622</v>
      </c>
      <c r="B1219" s="1390">
        <f>B1220</f>
        <v>0</v>
      </c>
      <c r="C1219" s="1390">
        <f>C1220</f>
        <v>0</v>
      </c>
      <c r="D1219" s="1390">
        <f>D1220</f>
        <v>0</v>
      </c>
    </row>
    <row r="1220" spans="1:6" hidden="1" x14ac:dyDescent="0.2">
      <c r="A1220" s="1391" t="s">
        <v>22623</v>
      </c>
      <c r="B1220" s="1357"/>
      <c r="C1220" s="1357"/>
      <c r="D1220" s="1357"/>
    </row>
    <row r="1221" spans="1:6" s="1353" customFormat="1" hidden="1" x14ac:dyDescent="0.2">
      <c r="A1221" s="1392" t="s">
        <v>22577</v>
      </c>
      <c r="B1221" s="1355">
        <f>B1206+B1213+B1219</f>
        <v>0</v>
      </c>
      <c r="C1221" s="1355">
        <f>C1206+C1213+C1219</f>
        <v>0</v>
      </c>
      <c r="D1221" s="1355">
        <f>D1206+D1213+D1219</f>
        <v>0</v>
      </c>
      <c r="E1221" s="1393"/>
      <c r="F1221" s="1393"/>
    </row>
    <row r="1222" spans="1:6" s="1402" customFormat="1" hidden="1" x14ac:dyDescent="0.2">
      <c r="A1222" s="1385"/>
      <c r="B1222" s="1403"/>
      <c r="C1222" s="1403"/>
      <c r="D1222" s="1403"/>
      <c r="E1222" s="1401"/>
      <c r="F1222" s="1401"/>
    </row>
    <row r="1223" spans="1:6" s="1402" customFormat="1" hidden="1" x14ac:dyDescent="0.2">
      <c r="A1223" s="1385"/>
      <c r="B1223" s="1682"/>
      <c r="C1223" s="1682"/>
      <c r="D1223" s="1682"/>
      <c r="E1223" s="1401"/>
      <c r="F1223" s="1401"/>
    </row>
    <row r="1224" spans="1:6" s="1359" customFormat="1" ht="25.5" hidden="1" x14ac:dyDescent="0.2">
      <c r="A1224" s="1362" t="s">
        <v>22624</v>
      </c>
      <c r="B1224" s="1361">
        <v>2020</v>
      </c>
      <c r="C1224" s="1361" t="s">
        <v>22582</v>
      </c>
      <c r="D1224" s="1361" t="s">
        <v>22581</v>
      </c>
      <c r="E1224" s="1388"/>
      <c r="F1224" s="1388"/>
    </row>
    <row r="1225" spans="1:6" hidden="1" x14ac:dyDescent="0.2">
      <c r="A1225" s="1389" t="s">
        <v>22609</v>
      </c>
      <c r="B1225" s="1390">
        <f>SUM(B1226:B1231)</f>
        <v>0</v>
      </c>
      <c r="C1225" s="1390">
        <f>SUM(C1226:C1231)</f>
        <v>0</v>
      </c>
      <c r="D1225" s="1390">
        <f>SUM(D1226:D1231)</f>
        <v>0</v>
      </c>
    </row>
    <row r="1226" spans="1:6" hidden="1" x14ac:dyDescent="0.2">
      <c r="A1226" s="1391" t="s">
        <v>22610</v>
      </c>
      <c r="B1226" s="1357"/>
      <c r="C1226" s="1357"/>
      <c r="D1226" s="1357"/>
    </row>
    <row r="1227" spans="1:6" hidden="1" x14ac:dyDescent="0.2">
      <c r="A1227" s="1391" t="s">
        <v>22611</v>
      </c>
      <c r="B1227" s="1357"/>
      <c r="C1227" s="1357"/>
      <c r="D1227" s="1357"/>
    </row>
    <row r="1228" spans="1:6" hidden="1" x14ac:dyDescent="0.2">
      <c r="A1228" s="1391" t="s">
        <v>22612</v>
      </c>
      <c r="B1228" s="1357"/>
      <c r="C1228" s="1357"/>
      <c r="D1228" s="1357"/>
    </row>
    <row r="1229" spans="1:6" hidden="1" x14ac:dyDescent="0.2">
      <c r="A1229" s="1391" t="s">
        <v>22613</v>
      </c>
      <c r="B1229" s="1357"/>
      <c r="C1229" s="1357"/>
      <c r="D1229" s="1357"/>
    </row>
    <row r="1230" spans="1:6" hidden="1" x14ac:dyDescent="0.2">
      <c r="A1230" s="1391" t="s">
        <v>22614</v>
      </c>
      <c r="B1230" s="1357"/>
      <c r="C1230" s="1357"/>
      <c r="D1230" s="1357"/>
    </row>
    <row r="1231" spans="1:6" hidden="1" x14ac:dyDescent="0.2">
      <c r="A1231" s="1391" t="s">
        <v>22615</v>
      </c>
      <c r="B1231" s="1357"/>
      <c r="C1231" s="1357"/>
      <c r="D1231" s="1357"/>
    </row>
    <row r="1232" spans="1:6" hidden="1" x14ac:dyDescent="0.2">
      <c r="A1232" s="1389" t="s">
        <v>22616</v>
      </c>
      <c r="B1232" s="1390">
        <f>SUM(B1233:B1237)</f>
        <v>0</v>
      </c>
      <c r="C1232" s="1390">
        <f>SUM(C1233:C1237)</f>
        <v>0</v>
      </c>
      <c r="D1232" s="1390">
        <f>SUM(D1233:D1237)</f>
        <v>0</v>
      </c>
    </row>
    <row r="1233" spans="1:6" hidden="1" x14ac:dyDescent="0.2">
      <c r="A1233" s="1391" t="s">
        <v>22617</v>
      </c>
      <c r="B1233" s="1357"/>
      <c r="C1233" s="1357"/>
      <c r="D1233" s="1357"/>
    </row>
    <row r="1234" spans="1:6" hidden="1" x14ac:dyDescent="0.2">
      <c r="A1234" s="1391" t="s">
        <v>22618</v>
      </c>
      <c r="B1234" s="1357"/>
      <c r="C1234" s="1357"/>
      <c r="D1234" s="1357"/>
    </row>
    <row r="1235" spans="1:6" hidden="1" x14ac:dyDescent="0.2">
      <c r="A1235" s="1391" t="s">
        <v>22619</v>
      </c>
      <c r="B1235" s="1357"/>
      <c r="C1235" s="1357"/>
      <c r="D1235" s="1357"/>
    </row>
    <row r="1236" spans="1:6" hidden="1" x14ac:dyDescent="0.2">
      <c r="A1236" s="1391" t="s">
        <v>22620</v>
      </c>
      <c r="B1236" s="1357"/>
      <c r="C1236" s="1357"/>
      <c r="D1236" s="1357"/>
    </row>
    <row r="1237" spans="1:6" hidden="1" x14ac:dyDescent="0.2">
      <c r="A1237" s="1391" t="s">
        <v>22621</v>
      </c>
      <c r="B1237" s="1357"/>
      <c r="C1237" s="1357"/>
      <c r="D1237" s="1357"/>
    </row>
    <row r="1238" spans="1:6" hidden="1" x14ac:dyDescent="0.2">
      <c r="A1238" s="1389" t="s">
        <v>22622</v>
      </c>
      <c r="B1238" s="1390">
        <f>B1239</f>
        <v>0</v>
      </c>
      <c r="C1238" s="1390">
        <f>C1239</f>
        <v>0</v>
      </c>
      <c r="D1238" s="1390">
        <f>D1239</f>
        <v>0</v>
      </c>
    </row>
    <row r="1239" spans="1:6" hidden="1" x14ac:dyDescent="0.2">
      <c r="A1239" s="1391" t="s">
        <v>22623</v>
      </c>
      <c r="B1239" s="1357"/>
      <c r="C1239" s="1357"/>
      <c r="D1239" s="1357"/>
    </row>
    <row r="1240" spans="1:6" s="1353" customFormat="1" hidden="1" x14ac:dyDescent="0.2">
      <c r="A1240" s="1392" t="s">
        <v>22577</v>
      </c>
      <c r="B1240" s="1355">
        <f>B1225+B1232+B1238</f>
        <v>0</v>
      </c>
      <c r="C1240" s="1355">
        <f>C1225+C1232+C1238</f>
        <v>0</v>
      </c>
      <c r="D1240" s="1355">
        <f>D1225+D1232+D1238</f>
        <v>0</v>
      </c>
      <c r="E1240" s="1393"/>
      <c r="F1240" s="1393"/>
    </row>
    <row r="1241" spans="1:6" s="1402" customFormat="1" hidden="1" x14ac:dyDescent="0.2">
      <c r="A1241" s="1385"/>
      <c r="B1241" s="1403"/>
      <c r="C1241" s="1403"/>
      <c r="D1241" s="1403"/>
      <c r="E1241" s="1401"/>
      <c r="F1241" s="1401"/>
    </row>
    <row r="1242" spans="1:6" s="1402" customFormat="1" hidden="1" x14ac:dyDescent="0.2">
      <c r="A1242" s="1385"/>
      <c r="B1242" s="1682"/>
      <c r="C1242" s="1682"/>
      <c r="D1242" s="1682"/>
      <c r="E1242" s="1401"/>
      <c r="F1242" s="1401"/>
    </row>
    <row r="1243" spans="1:6" s="1359" customFormat="1" ht="25.5" hidden="1" x14ac:dyDescent="0.2">
      <c r="A1243" s="1362" t="s">
        <v>22640</v>
      </c>
      <c r="B1243" s="1361">
        <v>2020</v>
      </c>
      <c r="C1243" s="1361" t="s">
        <v>22582</v>
      </c>
      <c r="D1243" s="1361" t="s">
        <v>22581</v>
      </c>
      <c r="E1243" s="1388"/>
      <c r="F1243" s="1388"/>
    </row>
    <row r="1244" spans="1:6" hidden="1" x14ac:dyDescent="0.2">
      <c r="A1244" s="1389" t="s">
        <v>22609</v>
      </c>
      <c r="B1244" s="1390">
        <f>SUM(B1245:B1250)</f>
        <v>0</v>
      </c>
      <c r="C1244" s="1390">
        <f>SUM(C1245:C1250)</f>
        <v>0</v>
      </c>
      <c r="D1244" s="1390">
        <f>SUM(D1245:D1250)</f>
        <v>0</v>
      </c>
    </row>
    <row r="1245" spans="1:6" hidden="1" x14ac:dyDescent="0.2">
      <c r="A1245" s="1391" t="s">
        <v>22610</v>
      </c>
      <c r="B1245" s="1357"/>
      <c r="C1245" s="1357"/>
      <c r="D1245" s="1357"/>
    </row>
    <row r="1246" spans="1:6" hidden="1" x14ac:dyDescent="0.2">
      <c r="A1246" s="1391" t="s">
        <v>22611</v>
      </c>
      <c r="B1246" s="1357"/>
      <c r="C1246" s="1357"/>
      <c r="D1246" s="1357"/>
    </row>
    <row r="1247" spans="1:6" hidden="1" x14ac:dyDescent="0.2">
      <c r="A1247" s="1391" t="s">
        <v>22612</v>
      </c>
      <c r="B1247" s="1357"/>
      <c r="C1247" s="1357"/>
      <c r="D1247" s="1357"/>
    </row>
    <row r="1248" spans="1:6" hidden="1" x14ac:dyDescent="0.2">
      <c r="A1248" s="1391" t="s">
        <v>22613</v>
      </c>
      <c r="B1248" s="1357"/>
      <c r="C1248" s="1357"/>
      <c r="D1248" s="1357"/>
    </row>
    <row r="1249" spans="1:9" hidden="1" x14ac:dyDescent="0.2">
      <c r="A1249" s="1391" t="s">
        <v>22614</v>
      </c>
      <c r="B1249" s="1357"/>
      <c r="C1249" s="1357"/>
      <c r="D1249" s="1357"/>
    </row>
    <row r="1250" spans="1:9" hidden="1" x14ac:dyDescent="0.2">
      <c r="A1250" s="1391" t="s">
        <v>22615</v>
      </c>
      <c r="B1250" s="1357"/>
      <c r="C1250" s="1357"/>
      <c r="D1250" s="1357"/>
    </row>
    <row r="1251" spans="1:9" hidden="1" x14ac:dyDescent="0.2">
      <c r="A1251" s="1389" t="s">
        <v>22616</v>
      </c>
      <c r="B1251" s="1390">
        <f>SUM(B1252:B1256)</f>
        <v>0</v>
      </c>
      <c r="C1251" s="1390">
        <f>SUM(C1252:C1256)</f>
        <v>0</v>
      </c>
      <c r="D1251" s="1390">
        <f>SUM(D1252:D1256)</f>
        <v>0</v>
      </c>
    </row>
    <row r="1252" spans="1:9" hidden="1" x14ac:dyDescent="0.2">
      <c r="A1252" s="1391" t="s">
        <v>22617</v>
      </c>
      <c r="B1252" s="1357"/>
      <c r="C1252" s="1357"/>
      <c r="D1252" s="1357"/>
    </row>
    <row r="1253" spans="1:9" hidden="1" x14ac:dyDescent="0.2">
      <c r="A1253" s="1391" t="s">
        <v>22618</v>
      </c>
      <c r="B1253" s="1357"/>
      <c r="C1253" s="1357"/>
      <c r="D1253" s="1357"/>
    </row>
    <row r="1254" spans="1:9" hidden="1" x14ac:dyDescent="0.2">
      <c r="A1254" s="1391" t="s">
        <v>22619</v>
      </c>
      <c r="B1254" s="1357"/>
      <c r="C1254" s="1357"/>
      <c r="D1254" s="1357"/>
    </row>
    <row r="1255" spans="1:9" hidden="1" x14ac:dyDescent="0.2">
      <c r="A1255" s="1391" t="s">
        <v>22620</v>
      </c>
      <c r="B1255" s="1357"/>
      <c r="C1255" s="1357"/>
      <c r="D1255" s="1357"/>
    </row>
    <row r="1256" spans="1:9" hidden="1" x14ac:dyDescent="0.2">
      <c r="A1256" s="1391" t="s">
        <v>22621</v>
      </c>
      <c r="B1256" s="1357"/>
      <c r="C1256" s="1357"/>
      <c r="D1256" s="1357"/>
    </row>
    <row r="1257" spans="1:9" hidden="1" x14ac:dyDescent="0.2">
      <c r="A1257" s="1389" t="s">
        <v>22622</v>
      </c>
      <c r="B1257" s="1390">
        <f>B1258</f>
        <v>0</v>
      </c>
      <c r="C1257" s="1390">
        <f>C1258</f>
        <v>0</v>
      </c>
      <c r="D1257" s="1390">
        <f>D1258</f>
        <v>0</v>
      </c>
    </row>
    <row r="1258" spans="1:9" hidden="1" x14ac:dyDescent="0.2">
      <c r="A1258" s="1391" t="s">
        <v>22623</v>
      </c>
      <c r="B1258" s="1357"/>
      <c r="C1258" s="1357"/>
      <c r="D1258" s="1357"/>
    </row>
    <row r="1259" spans="1:9" s="1353" customFormat="1" hidden="1" x14ac:dyDescent="0.2">
      <c r="A1259" s="1392" t="s">
        <v>22577</v>
      </c>
      <c r="B1259" s="1355">
        <f>B1244+B1251+B1257</f>
        <v>0</v>
      </c>
      <c r="C1259" s="1355">
        <f>C1244+C1251+C1257</f>
        <v>0</v>
      </c>
      <c r="D1259" s="1355">
        <f>D1244+D1251+D1257</f>
        <v>0</v>
      </c>
      <c r="E1259" s="1393"/>
      <c r="F1259" s="1393"/>
    </row>
    <row r="1260" spans="1:9" hidden="1" x14ac:dyDescent="0.2">
      <c r="A1260" s="1352" t="s">
        <v>22576</v>
      </c>
    </row>
    <row r="1261" spans="1:9" hidden="1" x14ac:dyDescent="0.2">
      <c r="A1261" s="1351" t="s">
        <v>22575</v>
      </c>
    </row>
    <row r="1262" spans="1:9" x14ac:dyDescent="0.2">
      <c r="A1262" s="1373"/>
    </row>
    <row r="1263" spans="1:9" x14ac:dyDescent="0.2">
      <c r="A1263" s="1373"/>
    </row>
    <row r="1264" spans="1:9" s="251" customFormat="1" ht="12" x14ac:dyDescent="0.2">
      <c r="A1264" s="251" t="s">
        <v>22593</v>
      </c>
      <c r="E1264" s="310"/>
      <c r="F1264" s="310"/>
      <c r="H1264" s="310"/>
      <c r="I1264" s="310"/>
    </row>
    <row r="1265" spans="1:9" s="251" customFormat="1" ht="12" x14ac:dyDescent="0.2">
      <c r="A1265" s="251" t="s">
        <v>22592</v>
      </c>
      <c r="E1265" s="310"/>
      <c r="F1265" s="310"/>
      <c r="H1265" s="310"/>
      <c r="I1265" s="310"/>
    </row>
    <row r="1266" spans="1:9" s="251" customFormat="1" ht="12" x14ac:dyDescent="0.2">
      <c r="E1266" s="310"/>
      <c r="F1266" s="310"/>
      <c r="H1266" s="310"/>
      <c r="I1266" s="310"/>
    </row>
    <row r="1267" spans="1:9" s="251" customFormat="1" ht="12" x14ac:dyDescent="0.2">
      <c r="A1267" s="1718" t="s">
        <v>22606</v>
      </c>
      <c r="B1267" s="1718"/>
      <c r="C1267" s="1718"/>
      <c r="D1267" s="1718"/>
      <c r="E1267" s="1387"/>
      <c r="F1267" s="1387"/>
      <c r="G1267" s="1371"/>
      <c r="H1267" s="310"/>
      <c r="I1267" s="310"/>
    </row>
    <row r="1268" spans="1:9" s="251" customFormat="1" ht="12" x14ac:dyDescent="0.2">
      <c r="A1268" s="1718" t="s">
        <v>2089</v>
      </c>
      <c r="B1268" s="1718"/>
      <c r="C1268" s="1718"/>
      <c r="D1268" s="1718"/>
      <c r="E1268" s="1387"/>
      <c r="F1268" s="1387"/>
      <c r="G1268" s="1371"/>
      <c r="H1268" s="310"/>
      <c r="I1268" s="310"/>
    </row>
    <row r="1269" spans="1:9" s="251" customFormat="1" ht="12" x14ac:dyDescent="0.2">
      <c r="A1269" s="1718" t="s">
        <v>22607</v>
      </c>
      <c r="B1269" s="1718"/>
      <c r="C1269" s="1718"/>
      <c r="D1269" s="1718"/>
      <c r="E1269" s="1387"/>
      <c r="F1269" s="1387"/>
      <c r="G1269" s="1371"/>
      <c r="H1269" s="310"/>
      <c r="I1269" s="310"/>
    </row>
    <row r="1270" spans="1:9" s="251" customFormat="1" ht="12" x14ac:dyDescent="0.2">
      <c r="A1270" s="1718" t="s">
        <v>22589</v>
      </c>
      <c r="B1270" s="1718"/>
      <c r="C1270" s="1718"/>
      <c r="D1270" s="1718"/>
      <c r="E1270" s="1387"/>
      <c r="F1270" s="1387"/>
      <c r="G1270" s="1371"/>
      <c r="H1270" s="310"/>
      <c r="I1270" s="310"/>
    </row>
    <row r="1271" spans="1:9" x14ac:dyDescent="0.2">
      <c r="A1271" s="251"/>
      <c r="B1271" s="251"/>
    </row>
    <row r="1272" spans="1:9" x14ac:dyDescent="0.2">
      <c r="A1272" s="1365" t="s">
        <v>22588</v>
      </c>
      <c r="B1272" s="1725" t="s">
        <v>22601</v>
      </c>
      <c r="C1272" s="1725"/>
      <c r="D1272" s="1725"/>
    </row>
    <row r="1273" spans="1:9" s="1402" customFormat="1" x14ac:dyDescent="0.2">
      <c r="A1273" s="1385" t="s">
        <v>22587</v>
      </c>
      <c r="B1273" s="1719" t="s">
        <v>22594</v>
      </c>
      <c r="C1273" s="1719"/>
      <c r="D1273" s="1719"/>
      <c r="E1273" s="1401"/>
      <c r="F1273" s="1401"/>
    </row>
    <row r="1274" spans="1:9" s="1359" customFormat="1" ht="25.5" x14ac:dyDescent="0.2">
      <c r="A1274" s="1362" t="s">
        <v>22608</v>
      </c>
      <c r="B1274" s="1361">
        <v>2020</v>
      </c>
      <c r="C1274" s="1361">
        <v>2021</v>
      </c>
      <c r="D1274" s="1361">
        <v>2022</v>
      </c>
      <c r="E1274" s="1388"/>
      <c r="F1274" s="1388"/>
    </row>
    <row r="1275" spans="1:9" x14ac:dyDescent="0.2">
      <c r="A1275" s="1389" t="s">
        <v>22609</v>
      </c>
      <c r="B1275" s="1390">
        <f>SUM(B1276:B1281)</f>
        <v>1926941049</v>
      </c>
      <c r="C1275" s="1390">
        <f>SUM(C1276:C1281)</f>
        <v>1891282957</v>
      </c>
      <c r="D1275" s="1390">
        <f>SUM(D1276:D1281)</f>
        <v>1881417754</v>
      </c>
    </row>
    <row r="1276" spans="1:9" x14ac:dyDescent="0.2">
      <c r="A1276" s="1391" t="s">
        <v>22610</v>
      </c>
      <c r="B1276" s="1357"/>
      <c r="C1276" s="1357"/>
      <c r="D1276" s="1357"/>
    </row>
    <row r="1277" spans="1:9" x14ac:dyDescent="0.2">
      <c r="A1277" s="1391" t="s">
        <v>22611</v>
      </c>
      <c r="B1277" s="1357">
        <v>1158280848</v>
      </c>
      <c r="C1277" s="1357">
        <v>1162565850</v>
      </c>
      <c r="D1277" s="1357">
        <v>1071568827</v>
      </c>
    </row>
    <row r="1278" spans="1:9" x14ac:dyDescent="0.2">
      <c r="A1278" s="1391" t="s">
        <v>22612</v>
      </c>
      <c r="B1278" s="1357">
        <v>47343800</v>
      </c>
      <c r="C1278" s="1357">
        <v>69667984</v>
      </c>
      <c r="D1278" s="1357">
        <v>75674775</v>
      </c>
    </row>
    <row r="1279" spans="1:9" x14ac:dyDescent="0.2">
      <c r="A1279" s="1391" t="s">
        <v>22613</v>
      </c>
      <c r="B1279" s="1357">
        <v>695154930</v>
      </c>
      <c r="C1279" s="1357">
        <v>636083833</v>
      </c>
      <c r="D1279" s="1357">
        <v>710913070</v>
      </c>
    </row>
    <row r="1280" spans="1:9" x14ac:dyDescent="0.2">
      <c r="A1280" s="1391" t="s">
        <v>22614</v>
      </c>
      <c r="B1280" s="1357">
        <v>300365</v>
      </c>
      <c r="C1280" s="1357">
        <v>210256</v>
      </c>
      <c r="D1280" s="1357">
        <v>588597</v>
      </c>
    </row>
    <row r="1281" spans="1:6" x14ac:dyDescent="0.2">
      <c r="A1281" s="1391" t="s">
        <v>22615</v>
      </c>
      <c r="B1281" s="1357">
        <v>25861106</v>
      </c>
      <c r="C1281" s="1357">
        <v>22755034</v>
      </c>
      <c r="D1281" s="1357">
        <v>22672485</v>
      </c>
    </row>
    <row r="1282" spans="1:6" x14ac:dyDescent="0.2">
      <c r="A1282" s="1389" t="s">
        <v>22616</v>
      </c>
      <c r="B1282" s="1390">
        <f>SUM(B1283:B1287)</f>
        <v>112600244</v>
      </c>
      <c r="C1282" s="1390">
        <f>SUM(C1283:C1287)</f>
        <v>169158496</v>
      </c>
      <c r="D1282" s="1390">
        <f>SUM(D1283:D1287)</f>
        <v>125736190</v>
      </c>
    </row>
    <row r="1283" spans="1:6" x14ac:dyDescent="0.2">
      <c r="A1283" s="1391" t="s">
        <v>22617</v>
      </c>
      <c r="B1283" s="1357"/>
      <c r="C1283" s="1357"/>
      <c r="D1283" s="1357"/>
    </row>
    <row r="1284" spans="1:6" x14ac:dyDescent="0.2">
      <c r="A1284" s="1391" t="s">
        <v>22618</v>
      </c>
      <c r="B1284" s="1357"/>
      <c r="C1284" s="1357"/>
      <c r="D1284" s="1357"/>
    </row>
    <row r="1285" spans="1:6" x14ac:dyDescent="0.2">
      <c r="A1285" s="1391" t="s">
        <v>22619</v>
      </c>
      <c r="B1285" s="1357"/>
      <c r="C1285" s="1357"/>
      <c r="D1285" s="1357"/>
    </row>
    <row r="1286" spans="1:6" x14ac:dyDescent="0.2">
      <c r="A1286" s="1391" t="s">
        <v>22620</v>
      </c>
      <c r="B1286" s="1357">
        <v>112600244</v>
      </c>
      <c r="C1286" s="1357">
        <v>169158496</v>
      </c>
      <c r="D1286" s="1357">
        <v>125736190</v>
      </c>
    </row>
    <row r="1287" spans="1:6" x14ac:dyDescent="0.2">
      <c r="A1287" s="1391" t="s">
        <v>22621</v>
      </c>
      <c r="B1287" s="1357"/>
      <c r="C1287" s="1357"/>
      <c r="D1287" s="1357"/>
    </row>
    <row r="1288" spans="1:6" x14ac:dyDescent="0.2">
      <c r="A1288" s="1389" t="s">
        <v>22622</v>
      </c>
      <c r="B1288" s="1390">
        <f>B1289</f>
        <v>647255</v>
      </c>
      <c r="C1288" s="1390">
        <f>C1289</f>
        <v>22780243</v>
      </c>
      <c r="D1288" s="1390">
        <f>D1289</f>
        <v>22358035</v>
      </c>
    </row>
    <row r="1289" spans="1:6" x14ac:dyDescent="0.2">
      <c r="A1289" s="1391" t="s">
        <v>22623</v>
      </c>
      <c r="B1289" s="1357">
        <v>647255</v>
      </c>
      <c r="C1289" s="1357">
        <v>22780243</v>
      </c>
      <c r="D1289" s="1357">
        <v>22358035</v>
      </c>
    </row>
    <row r="1290" spans="1:6" s="1353" customFormat="1" x14ac:dyDescent="0.2">
      <c r="A1290" s="1392" t="s">
        <v>22577</v>
      </c>
      <c r="B1290" s="1355">
        <f>B1275+B1282+B1288</f>
        <v>2040188548</v>
      </c>
      <c r="C1290" s="1355">
        <f>C1275+C1282+C1288</f>
        <v>2083221696</v>
      </c>
      <c r="D1290" s="1355">
        <f>D1275+D1282+D1288</f>
        <v>2029511979</v>
      </c>
      <c r="E1290" s="1393"/>
      <c r="F1290" s="1393"/>
    </row>
    <row r="1291" spans="1:6" s="1402" customFormat="1" x14ac:dyDescent="0.2">
      <c r="A1291" s="1385"/>
      <c r="B1291" s="1403"/>
      <c r="C1291" s="1403"/>
      <c r="D1291" s="1403"/>
      <c r="E1291" s="1401"/>
      <c r="F1291" s="1401"/>
    </row>
    <row r="1292" spans="1:6" s="1402" customFormat="1" x14ac:dyDescent="0.2">
      <c r="A1292" s="1385"/>
      <c r="B1292" s="1682"/>
      <c r="C1292" s="1682"/>
      <c r="D1292" s="1682"/>
      <c r="E1292" s="1401"/>
      <c r="F1292" s="1401"/>
    </row>
    <row r="1293" spans="1:6" s="1359" customFormat="1" ht="25.5" x14ac:dyDescent="0.2">
      <c r="A1293" s="1362" t="s">
        <v>22624</v>
      </c>
      <c r="B1293" s="1361">
        <v>2020</v>
      </c>
      <c r="C1293" s="1361" t="s">
        <v>22582</v>
      </c>
      <c r="D1293" s="1361" t="s">
        <v>22581</v>
      </c>
      <c r="E1293" s="1388"/>
      <c r="F1293" s="1388"/>
    </row>
    <row r="1294" spans="1:6" x14ac:dyDescent="0.2">
      <c r="A1294" s="1389" t="s">
        <v>22609</v>
      </c>
      <c r="B1294" s="1390">
        <f>SUM(B1295:B1300)</f>
        <v>1924852588</v>
      </c>
      <c r="C1294" s="1390">
        <f>SUM(C1295:C1300)</f>
        <v>1876338774</v>
      </c>
      <c r="D1294" s="1390">
        <f>SUM(D1295:D1300)</f>
        <v>1881417754</v>
      </c>
    </row>
    <row r="1295" spans="1:6" x14ac:dyDescent="0.2">
      <c r="A1295" s="1391" t="s">
        <v>22610</v>
      </c>
      <c r="B1295" s="1357"/>
      <c r="C1295" s="1357"/>
      <c r="D1295" s="1357"/>
    </row>
    <row r="1296" spans="1:6" x14ac:dyDescent="0.2">
      <c r="A1296" s="1391" t="s">
        <v>22611</v>
      </c>
      <c r="B1296" s="1357">
        <v>1119804220</v>
      </c>
      <c r="C1296" s="1357">
        <v>1162565850</v>
      </c>
      <c r="D1296" s="1357">
        <v>1071568827</v>
      </c>
    </row>
    <row r="1297" spans="1:6" x14ac:dyDescent="0.2">
      <c r="A1297" s="1391" t="s">
        <v>22625</v>
      </c>
      <c r="B1297" s="1357">
        <v>58704691</v>
      </c>
      <c r="C1297" s="1357">
        <v>69667984</v>
      </c>
      <c r="D1297" s="1357">
        <v>75674775</v>
      </c>
    </row>
    <row r="1298" spans="1:6" x14ac:dyDescent="0.2">
      <c r="A1298" s="1391" t="s">
        <v>22651</v>
      </c>
      <c r="B1298" s="1357">
        <v>720546721</v>
      </c>
      <c r="C1298" s="1357">
        <f>618730530-2300000</f>
        <v>616430530</v>
      </c>
      <c r="D1298" s="1357">
        <v>710913070</v>
      </c>
    </row>
    <row r="1299" spans="1:6" x14ac:dyDescent="0.2">
      <c r="A1299" s="1391" t="s">
        <v>22614</v>
      </c>
      <c r="B1299" s="1357">
        <v>2156568</v>
      </c>
      <c r="C1299" s="1357">
        <v>1661970</v>
      </c>
      <c r="D1299" s="1357">
        <v>588597</v>
      </c>
    </row>
    <row r="1300" spans="1:6" x14ac:dyDescent="0.2">
      <c r="A1300" s="1391" t="s">
        <v>22627</v>
      </c>
      <c r="B1300" s="1357">
        <v>23640388</v>
      </c>
      <c r="C1300" s="1357">
        <f>23712440+2300000</f>
        <v>26012440</v>
      </c>
      <c r="D1300" s="1357">
        <v>22672485</v>
      </c>
    </row>
    <row r="1301" spans="1:6" x14ac:dyDescent="0.2">
      <c r="A1301" s="1389" t="s">
        <v>22616</v>
      </c>
      <c r="B1301" s="1390">
        <f>SUM(B1302:B1306)</f>
        <v>132814314</v>
      </c>
      <c r="C1301" s="1390">
        <f>SUM(C1302:C1306)</f>
        <v>311092462</v>
      </c>
      <c r="D1301" s="1390">
        <f>SUM(D1302:D1306)</f>
        <v>125736190</v>
      </c>
    </row>
    <row r="1302" spans="1:6" x14ac:dyDescent="0.2">
      <c r="A1302" s="1391" t="s">
        <v>22617</v>
      </c>
      <c r="B1302" s="1357"/>
      <c r="C1302" s="1357"/>
      <c r="D1302" s="1357"/>
    </row>
    <row r="1303" spans="1:6" x14ac:dyDescent="0.2">
      <c r="A1303" s="1391" t="s">
        <v>22618</v>
      </c>
      <c r="B1303" s="1357"/>
      <c r="C1303" s="1357">
        <v>1892463</v>
      </c>
      <c r="D1303" s="1357"/>
    </row>
    <row r="1304" spans="1:6" x14ac:dyDescent="0.2">
      <c r="A1304" s="1391" t="s">
        <v>22619</v>
      </c>
      <c r="B1304" s="1357"/>
      <c r="C1304" s="1357"/>
      <c r="D1304" s="1357"/>
    </row>
    <row r="1305" spans="1:6" x14ac:dyDescent="0.2">
      <c r="A1305" s="1391" t="s">
        <v>22620</v>
      </c>
      <c r="B1305" s="1357">
        <v>132814314</v>
      </c>
      <c r="C1305" s="1357">
        <v>309199999</v>
      </c>
      <c r="D1305" s="1357">
        <v>125736190</v>
      </c>
    </row>
    <row r="1306" spans="1:6" x14ac:dyDescent="0.2">
      <c r="A1306" s="1391" t="s">
        <v>22621</v>
      </c>
      <c r="B1306" s="1357"/>
      <c r="C1306" s="1357"/>
      <c r="D1306" s="1357"/>
    </row>
    <row r="1307" spans="1:6" x14ac:dyDescent="0.2">
      <c r="A1307" s="1389" t="s">
        <v>22622</v>
      </c>
      <c r="B1307" s="1390">
        <f>B1308</f>
        <v>2445716</v>
      </c>
      <c r="C1307" s="1390">
        <f>C1308</f>
        <v>22780243</v>
      </c>
      <c r="D1307" s="1390">
        <f>D1308</f>
        <v>22358035</v>
      </c>
    </row>
    <row r="1308" spans="1:6" x14ac:dyDescent="0.2">
      <c r="A1308" s="1391" t="s">
        <v>22652</v>
      </c>
      <c r="B1308" s="1357">
        <v>2445716</v>
      </c>
      <c r="C1308" s="1357">
        <v>22780243</v>
      </c>
      <c r="D1308" s="1357">
        <v>22358035</v>
      </c>
    </row>
    <row r="1309" spans="1:6" s="1353" customFormat="1" x14ac:dyDescent="0.2">
      <c r="A1309" s="1392" t="s">
        <v>22577</v>
      </c>
      <c r="B1309" s="1355">
        <f>B1294+B1301+B1307</f>
        <v>2060112618</v>
      </c>
      <c r="C1309" s="1355">
        <f>C1294+C1301+C1307</f>
        <v>2210211479</v>
      </c>
      <c r="D1309" s="1355">
        <f>D1294+D1301+D1307</f>
        <v>2029511979</v>
      </c>
      <c r="E1309" s="1393"/>
      <c r="F1309" s="1393"/>
    </row>
    <row r="1310" spans="1:6" s="1402" customFormat="1" ht="13.5" customHeight="1" x14ac:dyDescent="0.2">
      <c r="A1310" s="1400"/>
      <c r="B1310" s="1400"/>
      <c r="C1310" s="1400"/>
      <c r="D1310" s="1400"/>
      <c r="E1310" s="1401"/>
      <c r="F1310" s="1401"/>
    </row>
    <row r="1311" spans="1:6" s="1402" customFormat="1" x14ac:dyDescent="0.2">
      <c r="A1311" s="1385"/>
      <c r="B1311" s="1682"/>
      <c r="C1311" s="1682"/>
      <c r="D1311" s="1682"/>
      <c r="E1311" s="1401"/>
      <c r="F1311" s="1401"/>
    </row>
    <row r="1312" spans="1:6" s="1359" customFormat="1" ht="25.5" x14ac:dyDescent="0.2">
      <c r="A1312" s="1362" t="s">
        <v>22640</v>
      </c>
      <c r="B1312" s="1361">
        <v>2020</v>
      </c>
      <c r="C1312" s="1361" t="s">
        <v>22582</v>
      </c>
      <c r="D1312" s="1361" t="s">
        <v>22581</v>
      </c>
      <c r="E1312" s="1388"/>
      <c r="F1312" s="1388"/>
    </row>
    <row r="1313" spans="1:6" x14ac:dyDescent="0.2">
      <c r="A1313" s="1389" t="s">
        <v>22609</v>
      </c>
      <c r="B1313" s="1390">
        <f>SUM(B1314:B1319)</f>
        <v>1697613162.6700003</v>
      </c>
      <c r="C1313" s="1390">
        <f>SUM(C1314:C1319)</f>
        <v>1715308618.53</v>
      </c>
      <c r="D1313" s="1390">
        <f>SUM(D1314:D1319)</f>
        <v>1881417754</v>
      </c>
    </row>
    <row r="1314" spans="1:6" x14ac:dyDescent="0.2">
      <c r="A1314" s="1391" t="s">
        <v>22610</v>
      </c>
      <c r="B1314" s="1357"/>
      <c r="C1314" s="1357"/>
      <c r="D1314" s="1357"/>
    </row>
    <row r="1315" spans="1:6" x14ac:dyDescent="0.2">
      <c r="A1315" s="1391" t="s">
        <v>22611</v>
      </c>
      <c r="B1315" s="1357">
        <v>1031835568.7799996</v>
      </c>
      <c r="C1315" s="1357">
        <v>980094039.76000011</v>
      </c>
      <c r="D1315" s="1357">
        <v>1071568827</v>
      </c>
    </row>
    <row r="1316" spans="1:6" x14ac:dyDescent="0.2">
      <c r="A1316" s="1391" t="s">
        <v>22612</v>
      </c>
      <c r="B1316" s="1357">
        <v>55335249.359999992</v>
      </c>
      <c r="C1316" s="1357">
        <v>70111699.409999996</v>
      </c>
      <c r="D1316" s="1357">
        <v>75674775</v>
      </c>
    </row>
    <row r="1317" spans="1:6" x14ac:dyDescent="0.2">
      <c r="A1317" s="1391" t="s">
        <v>22613</v>
      </c>
      <c r="B1317" s="1357">
        <v>585833601.92000067</v>
      </c>
      <c r="C1317" s="1357">
        <v>637429427.79999995</v>
      </c>
      <c r="D1317" s="1357">
        <v>710913070</v>
      </c>
    </row>
    <row r="1318" spans="1:6" x14ac:dyDescent="0.2">
      <c r="A1318" s="1391" t="s">
        <v>22614</v>
      </c>
      <c r="B1318" s="1357">
        <v>1922487.35</v>
      </c>
      <c r="C1318" s="1357">
        <v>1661970.48</v>
      </c>
      <c r="D1318" s="1357">
        <v>588597</v>
      </c>
    </row>
    <row r="1319" spans="1:6" x14ac:dyDescent="0.2">
      <c r="A1319" s="1391" t="s">
        <v>22615</v>
      </c>
      <c r="B1319" s="1357">
        <v>22686255.259999994</v>
      </c>
      <c r="C1319" s="1357">
        <v>26011481.080000002</v>
      </c>
      <c r="D1319" s="1357">
        <v>22672485</v>
      </c>
    </row>
    <row r="1320" spans="1:6" x14ac:dyDescent="0.2">
      <c r="A1320" s="1389" t="s">
        <v>22616</v>
      </c>
      <c r="B1320" s="1390">
        <f>SUM(B1321:B1325)</f>
        <v>129660812.35000002</v>
      </c>
      <c r="C1320" s="1390">
        <f>SUM(C1321:C1325)</f>
        <v>295671570.82999998</v>
      </c>
      <c r="D1320" s="1390">
        <f>SUM(D1321:D1325)</f>
        <v>125736190</v>
      </c>
    </row>
    <row r="1321" spans="1:6" x14ac:dyDescent="0.2">
      <c r="A1321" s="1391" t="s">
        <v>22617</v>
      </c>
      <c r="B1321" s="1357"/>
      <c r="C1321" s="1357"/>
      <c r="D1321" s="1357"/>
    </row>
    <row r="1322" spans="1:6" x14ac:dyDescent="0.2">
      <c r="A1322" s="1391" t="s">
        <v>22618</v>
      </c>
      <c r="B1322" s="1357"/>
      <c r="C1322" s="1357">
        <v>1892462.04</v>
      </c>
      <c r="D1322" s="1357"/>
    </row>
    <row r="1323" spans="1:6" x14ac:dyDescent="0.2">
      <c r="A1323" s="1391" t="s">
        <v>22619</v>
      </c>
      <c r="B1323" s="1357"/>
      <c r="C1323" s="1357"/>
      <c r="D1323" s="1357"/>
    </row>
    <row r="1324" spans="1:6" x14ac:dyDescent="0.2">
      <c r="A1324" s="1391" t="s">
        <v>22620</v>
      </c>
      <c r="B1324" s="1357">
        <v>129660812.35000002</v>
      </c>
      <c r="C1324" s="1357">
        <v>293779108.78999996</v>
      </c>
      <c r="D1324" s="1357">
        <v>125736190</v>
      </c>
    </row>
    <row r="1325" spans="1:6" x14ac:dyDescent="0.2">
      <c r="A1325" s="1391" t="s">
        <v>22621</v>
      </c>
      <c r="B1325" s="1357"/>
      <c r="C1325" s="1357"/>
      <c r="D1325" s="1357"/>
    </row>
    <row r="1326" spans="1:6" x14ac:dyDescent="0.2">
      <c r="A1326" s="1389" t="s">
        <v>22622</v>
      </c>
      <c r="B1326" s="1390">
        <f>B1327</f>
        <v>1905205.53</v>
      </c>
      <c r="C1326" s="1390">
        <f>C1327</f>
        <v>25157119</v>
      </c>
      <c r="D1326" s="1390">
        <f>D1327</f>
        <v>22358035</v>
      </c>
    </row>
    <row r="1327" spans="1:6" x14ac:dyDescent="0.2">
      <c r="A1327" s="1391" t="s">
        <v>22623</v>
      </c>
      <c r="B1327" s="1357">
        <v>1905205.53</v>
      </c>
      <c r="C1327" s="1357">
        <v>25157119</v>
      </c>
      <c r="D1327" s="1357">
        <v>22358035</v>
      </c>
    </row>
    <row r="1328" spans="1:6" s="1353" customFormat="1" x14ac:dyDescent="0.2">
      <c r="A1328" s="1392" t="s">
        <v>22577</v>
      </c>
      <c r="B1328" s="1355">
        <f>B1313+B1320+B1326</f>
        <v>1829179180.5500004</v>
      </c>
      <c r="C1328" s="1355">
        <f>C1313+C1320+C1326</f>
        <v>2036137308.3599999</v>
      </c>
      <c r="D1328" s="1355">
        <f>D1313+D1320+D1326</f>
        <v>2029511979</v>
      </c>
      <c r="E1328" s="1393"/>
      <c r="F1328" s="1393"/>
    </row>
    <row r="1329" spans="1:9" s="1402" customFormat="1" ht="24" customHeight="1" x14ac:dyDescent="0.2">
      <c r="A1329" s="1739" t="s">
        <v>22632</v>
      </c>
      <c r="B1329" s="1739"/>
      <c r="C1329" s="1739"/>
      <c r="D1329" s="1739"/>
      <c r="E1329" s="1401"/>
      <c r="F1329" s="1401"/>
    </row>
    <row r="1330" spans="1:9" s="1402" customFormat="1" ht="24" customHeight="1" x14ac:dyDescent="0.2">
      <c r="A1330" s="1741" t="s">
        <v>22633</v>
      </c>
      <c r="B1330" s="1741"/>
      <c r="C1330" s="1741"/>
      <c r="D1330" s="1741"/>
      <c r="E1330" s="1401"/>
      <c r="F1330" s="1401"/>
    </row>
    <row r="1331" spans="1:9" s="1402" customFormat="1" ht="24" customHeight="1" x14ac:dyDescent="0.2">
      <c r="A1331" s="1741" t="s">
        <v>22653</v>
      </c>
      <c r="B1331" s="1741"/>
      <c r="C1331" s="1741"/>
      <c r="D1331" s="1741"/>
      <c r="E1331" s="1401"/>
      <c r="F1331" s="1401"/>
    </row>
    <row r="1332" spans="1:9" s="1402" customFormat="1" ht="24" customHeight="1" x14ac:dyDescent="0.2">
      <c r="A1332" s="1741" t="s">
        <v>22654</v>
      </c>
      <c r="B1332" s="1741"/>
      <c r="C1332" s="1741"/>
      <c r="D1332" s="1741"/>
      <c r="E1332" s="1401"/>
      <c r="F1332" s="1401"/>
    </row>
    <row r="1333" spans="1:9" x14ac:dyDescent="0.2">
      <c r="A1333" s="1351" t="s">
        <v>22576</v>
      </c>
    </row>
    <row r="1334" spans="1:9" x14ac:dyDescent="0.2">
      <c r="A1334" s="1351" t="s">
        <v>22575</v>
      </c>
    </row>
    <row r="1335" spans="1:9" x14ac:dyDescent="0.2">
      <c r="A1335" s="1373"/>
    </row>
    <row r="1336" spans="1:9" x14ac:dyDescent="0.2">
      <c r="A1336" s="1373"/>
    </row>
    <row r="1337" spans="1:9" s="251" customFormat="1" ht="12" x14ac:dyDescent="0.2">
      <c r="A1337" s="251" t="s">
        <v>22593</v>
      </c>
      <c r="E1337" s="310"/>
      <c r="F1337" s="310"/>
      <c r="H1337" s="310"/>
      <c r="I1337" s="310"/>
    </row>
    <row r="1338" spans="1:9" s="251" customFormat="1" ht="12" x14ac:dyDescent="0.2">
      <c r="A1338" s="251" t="s">
        <v>22592</v>
      </c>
      <c r="E1338" s="310"/>
      <c r="F1338" s="310"/>
      <c r="H1338" s="310"/>
      <c r="I1338" s="310"/>
    </row>
    <row r="1339" spans="1:9" s="251" customFormat="1" ht="12" x14ac:dyDescent="0.2">
      <c r="E1339" s="310"/>
      <c r="F1339" s="310"/>
      <c r="H1339" s="310"/>
      <c r="I1339" s="310"/>
    </row>
    <row r="1340" spans="1:9" s="251" customFormat="1" ht="12" x14ac:dyDescent="0.2">
      <c r="A1340" s="1718" t="s">
        <v>22606</v>
      </c>
      <c r="B1340" s="1718"/>
      <c r="C1340" s="1718"/>
      <c r="D1340" s="1718"/>
      <c r="E1340" s="1387"/>
      <c r="F1340" s="1387"/>
      <c r="G1340" s="1371"/>
      <c r="H1340" s="310"/>
      <c r="I1340" s="310"/>
    </row>
    <row r="1341" spans="1:9" s="251" customFormat="1" ht="12" x14ac:dyDescent="0.2">
      <c r="A1341" s="1718" t="s">
        <v>2089</v>
      </c>
      <c r="B1341" s="1718"/>
      <c r="C1341" s="1718"/>
      <c r="D1341" s="1718"/>
      <c r="E1341" s="1387"/>
      <c r="F1341" s="1387"/>
      <c r="G1341" s="1371"/>
      <c r="H1341" s="310"/>
      <c r="I1341" s="310"/>
    </row>
    <row r="1342" spans="1:9" s="251" customFormat="1" ht="12" x14ac:dyDescent="0.2">
      <c r="A1342" s="1718" t="s">
        <v>22607</v>
      </c>
      <c r="B1342" s="1718"/>
      <c r="C1342" s="1718"/>
      <c r="D1342" s="1718"/>
      <c r="E1342" s="1387"/>
      <c r="F1342" s="1387"/>
      <c r="G1342" s="1371"/>
      <c r="H1342" s="310"/>
      <c r="I1342" s="310"/>
    </row>
    <row r="1343" spans="1:9" s="251" customFormat="1" ht="12" x14ac:dyDescent="0.2">
      <c r="A1343" s="1718" t="s">
        <v>22589</v>
      </c>
      <c r="B1343" s="1718"/>
      <c r="C1343" s="1718"/>
      <c r="D1343" s="1718"/>
      <c r="E1343" s="1387"/>
      <c r="F1343" s="1387"/>
      <c r="G1343" s="1371"/>
      <c r="H1343" s="310"/>
      <c r="I1343" s="310"/>
    </row>
    <row r="1344" spans="1:9" x14ac:dyDescent="0.2">
      <c r="A1344" s="251"/>
      <c r="B1344" s="251"/>
    </row>
    <row r="1345" spans="1:6" x14ac:dyDescent="0.2">
      <c r="A1345" s="1365" t="s">
        <v>22588</v>
      </c>
      <c r="B1345" s="1725" t="s">
        <v>22601</v>
      </c>
      <c r="C1345" s="1725"/>
      <c r="D1345" s="1725"/>
    </row>
    <row r="1346" spans="1:6" s="1402" customFormat="1" x14ac:dyDescent="0.2">
      <c r="A1346" s="1385" t="s">
        <v>22587</v>
      </c>
      <c r="B1346" s="1719" t="s">
        <v>22586</v>
      </c>
      <c r="C1346" s="1719"/>
      <c r="D1346" s="1719"/>
      <c r="E1346" s="1401"/>
      <c r="F1346" s="1401"/>
    </row>
    <row r="1347" spans="1:6" s="1359" customFormat="1" ht="25.5" x14ac:dyDescent="0.2">
      <c r="A1347" s="1362" t="s">
        <v>22608</v>
      </c>
      <c r="B1347" s="1361">
        <v>2020</v>
      </c>
      <c r="C1347" s="1361">
        <v>2021</v>
      </c>
      <c r="D1347" s="1361">
        <v>2022</v>
      </c>
      <c r="E1347" s="1388"/>
      <c r="F1347" s="1388"/>
    </row>
    <row r="1348" spans="1:6" x14ac:dyDescent="0.2">
      <c r="A1348" s="1389" t="s">
        <v>22609</v>
      </c>
      <c r="B1348" s="1390">
        <f>SUM(B1349:B1354)</f>
        <v>0</v>
      </c>
      <c r="C1348" s="1390">
        <f>SUM(C1349:C1354)</f>
        <v>0</v>
      </c>
      <c r="D1348" s="1390">
        <f>SUM(D1349:D1354)</f>
        <v>0</v>
      </c>
    </row>
    <row r="1349" spans="1:6" x14ac:dyDescent="0.2">
      <c r="A1349" s="1391" t="s">
        <v>22610</v>
      </c>
      <c r="B1349" s="1357"/>
      <c r="C1349" s="1357"/>
      <c r="D1349" s="1357"/>
    </row>
    <row r="1350" spans="1:6" x14ac:dyDescent="0.2">
      <c r="A1350" s="1391" t="s">
        <v>22611</v>
      </c>
      <c r="B1350" s="1357"/>
      <c r="C1350" s="1357"/>
      <c r="D1350" s="1357"/>
    </row>
    <row r="1351" spans="1:6" x14ac:dyDescent="0.2">
      <c r="A1351" s="1391" t="s">
        <v>22612</v>
      </c>
      <c r="B1351" s="1357"/>
      <c r="C1351" s="1357"/>
      <c r="D1351" s="1357"/>
    </row>
    <row r="1352" spans="1:6" x14ac:dyDescent="0.2">
      <c r="A1352" s="1391" t="s">
        <v>22613</v>
      </c>
      <c r="B1352" s="1357"/>
      <c r="C1352" s="1357"/>
      <c r="D1352" s="1357"/>
    </row>
    <row r="1353" spans="1:6" x14ac:dyDescent="0.2">
      <c r="A1353" s="1391" t="s">
        <v>22614</v>
      </c>
      <c r="B1353" s="1357"/>
      <c r="C1353" s="1357"/>
      <c r="D1353" s="1357"/>
    </row>
    <row r="1354" spans="1:6" x14ac:dyDescent="0.2">
      <c r="A1354" s="1391" t="s">
        <v>22615</v>
      </c>
      <c r="B1354" s="1357"/>
      <c r="C1354" s="1357"/>
      <c r="D1354" s="1357"/>
    </row>
    <row r="1355" spans="1:6" x14ac:dyDescent="0.2">
      <c r="A1355" s="1389" t="s">
        <v>22616</v>
      </c>
      <c r="B1355" s="1390">
        <f>SUM(B1356:B1360)</f>
        <v>5943624</v>
      </c>
      <c r="C1355" s="1390">
        <f>SUM(C1356:C1360)</f>
        <v>14146446</v>
      </c>
      <c r="D1355" s="1390">
        <f>SUM(D1356:D1360)</f>
        <v>29748793</v>
      </c>
    </row>
    <row r="1356" spans="1:6" x14ac:dyDescent="0.2">
      <c r="A1356" s="1391" t="s">
        <v>22617</v>
      </c>
      <c r="B1356" s="1357"/>
      <c r="C1356" s="1357"/>
      <c r="D1356" s="1357"/>
    </row>
    <row r="1357" spans="1:6" x14ac:dyDescent="0.2">
      <c r="A1357" s="1391" t="s">
        <v>22618</v>
      </c>
      <c r="B1357" s="1357"/>
      <c r="C1357" s="1357"/>
      <c r="D1357" s="1357"/>
    </row>
    <row r="1358" spans="1:6" x14ac:dyDescent="0.2">
      <c r="A1358" s="1391" t="s">
        <v>22619</v>
      </c>
      <c r="B1358" s="1357"/>
      <c r="C1358" s="1357"/>
      <c r="D1358" s="1357"/>
    </row>
    <row r="1359" spans="1:6" x14ac:dyDescent="0.2">
      <c r="A1359" s="1391" t="s">
        <v>22620</v>
      </c>
      <c r="B1359" s="1357">
        <v>5943624</v>
      </c>
      <c r="C1359" s="1357">
        <v>14146446</v>
      </c>
      <c r="D1359" s="1357">
        <v>29748793</v>
      </c>
    </row>
    <row r="1360" spans="1:6" x14ac:dyDescent="0.2">
      <c r="A1360" s="1391" t="s">
        <v>22621</v>
      </c>
      <c r="B1360" s="1357"/>
      <c r="C1360" s="1357"/>
      <c r="D1360" s="1357"/>
    </row>
    <row r="1361" spans="1:6" x14ac:dyDescent="0.2">
      <c r="A1361" s="1389" t="s">
        <v>22622</v>
      </c>
      <c r="B1361" s="1390">
        <f>B1362</f>
        <v>0</v>
      </c>
      <c r="C1361" s="1390">
        <f>C1362</f>
        <v>0</v>
      </c>
      <c r="D1361" s="1390">
        <f>D1362</f>
        <v>0</v>
      </c>
    </row>
    <row r="1362" spans="1:6" x14ac:dyDescent="0.2">
      <c r="A1362" s="1391" t="s">
        <v>22623</v>
      </c>
      <c r="B1362" s="1357"/>
      <c r="C1362" s="1357"/>
      <c r="D1362" s="1357"/>
    </row>
    <row r="1363" spans="1:6" s="1353" customFormat="1" x14ac:dyDescent="0.2">
      <c r="A1363" s="1392" t="s">
        <v>22577</v>
      </c>
      <c r="B1363" s="1355">
        <f>B1348+B1355+B1361</f>
        <v>5943624</v>
      </c>
      <c r="C1363" s="1355">
        <f>C1348+C1355+C1361</f>
        <v>14146446</v>
      </c>
      <c r="D1363" s="1355">
        <f>D1348+D1355+D1361</f>
        <v>29748793</v>
      </c>
      <c r="E1363" s="1393"/>
      <c r="F1363" s="1393"/>
    </row>
    <row r="1364" spans="1:6" s="1402" customFormat="1" x14ac:dyDescent="0.2">
      <c r="A1364" s="1385"/>
      <c r="B1364" s="1403"/>
      <c r="C1364" s="1403"/>
      <c r="D1364" s="1403"/>
      <c r="E1364" s="1401"/>
      <c r="F1364" s="1401"/>
    </row>
    <row r="1365" spans="1:6" s="1402" customFormat="1" x14ac:dyDescent="0.2">
      <c r="A1365" s="1385"/>
      <c r="B1365" s="1682"/>
      <c r="C1365" s="1682"/>
      <c r="D1365" s="1682"/>
      <c r="E1365" s="1401"/>
      <c r="F1365" s="1401"/>
    </row>
    <row r="1366" spans="1:6" s="1359" customFormat="1" ht="25.5" x14ac:dyDescent="0.2">
      <c r="A1366" s="1362" t="s">
        <v>22624</v>
      </c>
      <c r="B1366" s="1361">
        <v>2020</v>
      </c>
      <c r="C1366" s="1361" t="s">
        <v>22582</v>
      </c>
      <c r="D1366" s="1361" t="s">
        <v>22581</v>
      </c>
      <c r="E1366" s="1388"/>
      <c r="F1366" s="1388"/>
    </row>
    <row r="1367" spans="1:6" x14ac:dyDescent="0.2">
      <c r="A1367" s="1389" t="s">
        <v>22609</v>
      </c>
      <c r="B1367" s="1390">
        <f>SUM(B1368:B1373)</f>
        <v>3322800</v>
      </c>
      <c r="C1367" s="1390">
        <f>SUM(C1368:C1373)</f>
        <v>0</v>
      </c>
      <c r="D1367" s="1390">
        <f>SUM(D1368:D1373)</f>
        <v>0</v>
      </c>
    </row>
    <row r="1368" spans="1:6" x14ac:dyDescent="0.2">
      <c r="A1368" s="1391" t="s">
        <v>22610</v>
      </c>
      <c r="B1368" s="1357"/>
      <c r="C1368" s="1357"/>
      <c r="D1368" s="1357"/>
    </row>
    <row r="1369" spans="1:6" x14ac:dyDescent="0.2">
      <c r="A1369" s="1391" t="s">
        <v>22611</v>
      </c>
      <c r="B1369" s="1357">
        <v>2249900</v>
      </c>
      <c r="C1369" s="1357"/>
      <c r="D1369" s="1357"/>
    </row>
    <row r="1370" spans="1:6" x14ac:dyDescent="0.2">
      <c r="A1370" s="1391" t="s">
        <v>22612</v>
      </c>
      <c r="B1370" s="1357"/>
      <c r="C1370" s="1357"/>
      <c r="D1370" s="1357"/>
    </row>
    <row r="1371" spans="1:6" x14ac:dyDescent="0.2">
      <c r="A1371" s="1391" t="s">
        <v>22613</v>
      </c>
      <c r="B1371" s="1357">
        <v>1072900</v>
      </c>
      <c r="C1371" s="1357"/>
      <c r="D1371" s="1357"/>
    </row>
    <row r="1372" spans="1:6" x14ac:dyDescent="0.2">
      <c r="A1372" s="1391" t="s">
        <v>22614</v>
      </c>
      <c r="B1372" s="1357"/>
      <c r="C1372" s="1357"/>
      <c r="D1372" s="1357"/>
    </row>
    <row r="1373" spans="1:6" x14ac:dyDescent="0.2">
      <c r="A1373" s="1391" t="s">
        <v>22615</v>
      </c>
      <c r="B1373" s="1357"/>
      <c r="C1373" s="1357"/>
      <c r="D1373" s="1357"/>
    </row>
    <row r="1374" spans="1:6" x14ac:dyDescent="0.2">
      <c r="A1374" s="1389" t="s">
        <v>22616</v>
      </c>
      <c r="B1374" s="1390">
        <f>SUM(B1375:B1379)</f>
        <v>4049208</v>
      </c>
      <c r="C1374" s="1390">
        <f>SUM(C1375:C1379)</f>
        <v>15207090</v>
      </c>
      <c r="D1374" s="1390">
        <f>SUM(D1375:D1379)</f>
        <v>29748793</v>
      </c>
    </row>
    <row r="1375" spans="1:6" x14ac:dyDescent="0.2">
      <c r="A1375" s="1391" t="s">
        <v>22617</v>
      </c>
      <c r="B1375" s="1357"/>
      <c r="C1375" s="1357"/>
      <c r="D1375" s="1357"/>
    </row>
    <row r="1376" spans="1:6" x14ac:dyDescent="0.2">
      <c r="A1376" s="1391" t="s">
        <v>22618</v>
      </c>
      <c r="B1376" s="1357"/>
      <c r="C1376" s="1357"/>
      <c r="D1376" s="1357"/>
    </row>
    <row r="1377" spans="1:6" x14ac:dyDescent="0.2">
      <c r="A1377" s="1391" t="s">
        <v>22619</v>
      </c>
      <c r="B1377" s="1357"/>
      <c r="C1377" s="1357"/>
      <c r="D1377" s="1357"/>
    </row>
    <row r="1378" spans="1:6" x14ac:dyDescent="0.2">
      <c r="A1378" s="1391" t="s">
        <v>22620</v>
      </c>
      <c r="B1378" s="1357">
        <v>4049208</v>
      </c>
      <c r="C1378" s="1357">
        <v>15207090</v>
      </c>
      <c r="D1378" s="1357">
        <v>29748793</v>
      </c>
    </row>
    <row r="1379" spans="1:6" x14ac:dyDescent="0.2">
      <c r="A1379" s="1391" t="s">
        <v>22621</v>
      </c>
      <c r="B1379" s="1357"/>
      <c r="C1379" s="1357"/>
      <c r="D1379" s="1357"/>
    </row>
    <row r="1380" spans="1:6" x14ac:dyDescent="0.2">
      <c r="A1380" s="1389" t="s">
        <v>22622</v>
      </c>
      <c r="B1380" s="1390">
        <f>B1381</f>
        <v>0</v>
      </c>
      <c r="C1380" s="1390">
        <f>C1381</f>
        <v>0</v>
      </c>
      <c r="D1380" s="1390">
        <f>D1381</f>
        <v>0</v>
      </c>
    </row>
    <row r="1381" spans="1:6" x14ac:dyDescent="0.2">
      <c r="A1381" s="1391" t="s">
        <v>22623</v>
      </c>
      <c r="B1381" s="1357"/>
      <c r="C1381" s="1357"/>
      <c r="D1381" s="1357"/>
    </row>
    <row r="1382" spans="1:6" s="1353" customFormat="1" x14ac:dyDescent="0.2">
      <c r="A1382" s="1392" t="s">
        <v>22577</v>
      </c>
      <c r="B1382" s="1355">
        <f>B1367+B1374+B1380</f>
        <v>7372008</v>
      </c>
      <c r="C1382" s="1355">
        <f>C1367+C1374+C1380</f>
        <v>15207090</v>
      </c>
      <c r="D1382" s="1355">
        <f>D1367+D1374+D1380</f>
        <v>29748793</v>
      </c>
      <c r="E1382" s="1393"/>
      <c r="F1382" s="1393"/>
    </row>
    <row r="1383" spans="1:6" s="1402" customFormat="1" x14ac:dyDescent="0.2">
      <c r="A1383" s="1385"/>
      <c r="B1383" s="1403"/>
      <c r="C1383" s="1403"/>
      <c r="D1383" s="1403"/>
      <c r="E1383" s="1401"/>
      <c r="F1383" s="1401"/>
    </row>
    <row r="1384" spans="1:6" s="1402" customFormat="1" x14ac:dyDescent="0.2">
      <c r="A1384" s="1385"/>
      <c r="B1384" s="1682"/>
      <c r="C1384" s="1682"/>
      <c r="D1384" s="1682"/>
      <c r="E1384" s="1401"/>
      <c r="F1384" s="1401"/>
    </row>
    <row r="1385" spans="1:6" s="1359" customFormat="1" ht="25.5" x14ac:dyDescent="0.2">
      <c r="A1385" s="1362" t="s">
        <v>22640</v>
      </c>
      <c r="B1385" s="1361">
        <v>2020</v>
      </c>
      <c r="C1385" s="1361" t="s">
        <v>22582</v>
      </c>
      <c r="D1385" s="1361" t="s">
        <v>22581</v>
      </c>
      <c r="E1385" s="1388"/>
      <c r="F1385" s="1388"/>
    </row>
    <row r="1386" spans="1:6" x14ac:dyDescent="0.2">
      <c r="A1386" s="1389" t="s">
        <v>22609</v>
      </c>
      <c r="B1386" s="1390">
        <f>SUM(B1387:B1392)</f>
        <v>3298600</v>
      </c>
      <c r="C1386" s="1390">
        <f>SUM(C1387:C1392)</f>
        <v>0</v>
      </c>
      <c r="D1386" s="1390">
        <f>SUM(D1387:D1392)</f>
        <v>0</v>
      </c>
    </row>
    <row r="1387" spans="1:6" x14ac:dyDescent="0.2">
      <c r="A1387" s="1391" t="s">
        <v>22610</v>
      </c>
      <c r="B1387" s="1357"/>
      <c r="C1387" s="1357"/>
      <c r="D1387" s="1357"/>
    </row>
    <row r="1388" spans="1:6" x14ac:dyDescent="0.2">
      <c r="A1388" s="1391" t="s">
        <v>22611</v>
      </c>
      <c r="B1388" s="1357">
        <v>2225900</v>
      </c>
      <c r="C1388" s="1357"/>
      <c r="D1388" s="1357"/>
    </row>
    <row r="1389" spans="1:6" x14ac:dyDescent="0.2">
      <c r="A1389" s="1391" t="s">
        <v>22612</v>
      </c>
      <c r="B1389" s="1357"/>
      <c r="C1389" s="1357"/>
      <c r="D1389" s="1357"/>
    </row>
    <row r="1390" spans="1:6" x14ac:dyDescent="0.2">
      <c r="A1390" s="1391" t="s">
        <v>22613</v>
      </c>
      <c r="B1390" s="1357">
        <v>1072700</v>
      </c>
      <c r="C1390" s="1357"/>
      <c r="D1390" s="1357"/>
    </row>
    <row r="1391" spans="1:6" x14ac:dyDescent="0.2">
      <c r="A1391" s="1391" t="s">
        <v>22614</v>
      </c>
      <c r="B1391" s="1357"/>
      <c r="C1391" s="1357"/>
      <c r="D1391" s="1357"/>
    </row>
    <row r="1392" spans="1:6" x14ac:dyDescent="0.2">
      <c r="A1392" s="1391" t="s">
        <v>22615</v>
      </c>
      <c r="B1392" s="1357"/>
      <c r="C1392" s="1357"/>
      <c r="D1392" s="1357"/>
    </row>
    <row r="1393" spans="1:9" x14ac:dyDescent="0.2">
      <c r="A1393" s="1389" t="s">
        <v>22616</v>
      </c>
      <c r="B1393" s="1390">
        <f>SUM(B1394:B1398)</f>
        <v>3024098.6799999997</v>
      </c>
      <c r="C1393" s="1390">
        <f>SUM(C1394:C1398)</f>
        <v>15207090</v>
      </c>
      <c r="D1393" s="1390">
        <f>SUM(D1394:D1398)</f>
        <v>29748793</v>
      </c>
    </row>
    <row r="1394" spans="1:9" x14ac:dyDescent="0.2">
      <c r="A1394" s="1391" t="s">
        <v>22617</v>
      </c>
      <c r="B1394" s="1357"/>
      <c r="C1394" s="1357"/>
      <c r="D1394" s="1357"/>
    </row>
    <row r="1395" spans="1:9" x14ac:dyDescent="0.2">
      <c r="A1395" s="1391" t="s">
        <v>22618</v>
      </c>
      <c r="B1395" s="1357"/>
      <c r="C1395" s="1357"/>
      <c r="D1395" s="1357"/>
    </row>
    <row r="1396" spans="1:9" x14ac:dyDescent="0.2">
      <c r="A1396" s="1391" t="s">
        <v>22619</v>
      </c>
      <c r="B1396" s="1357"/>
      <c r="C1396" s="1357"/>
      <c r="D1396" s="1357"/>
    </row>
    <row r="1397" spans="1:9" x14ac:dyDescent="0.2">
      <c r="A1397" s="1391" t="s">
        <v>22620</v>
      </c>
      <c r="B1397" s="1357">
        <v>3024098.6799999997</v>
      </c>
      <c r="C1397" s="1357">
        <v>15207090</v>
      </c>
      <c r="D1397" s="1357">
        <v>29748793</v>
      </c>
    </row>
    <row r="1398" spans="1:9" x14ac:dyDescent="0.2">
      <c r="A1398" s="1391" t="s">
        <v>22621</v>
      </c>
      <c r="B1398" s="1357"/>
      <c r="C1398" s="1357"/>
      <c r="D1398" s="1357"/>
    </row>
    <row r="1399" spans="1:9" x14ac:dyDescent="0.2">
      <c r="A1399" s="1389" t="s">
        <v>22622</v>
      </c>
      <c r="B1399" s="1390">
        <f>B1400</f>
        <v>0</v>
      </c>
      <c r="C1399" s="1390">
        <f>C1400</f>
        <v>0</v>
      </c>
      <c r="D1399" s="1390">
        <f>D1400</f>
        <v>0</v>
      </c>
    </row>
    <row r="1400" spans="1:9" x14ac:dyDescent="0.2">
      <c r="A1400" s="1391" t="s">
        <v>22623</v>
      </c>
      <c r="B1400" s="1357"/>
      <c r="C1400" s="1357"/>
      <c r="D1400" s="1357"/>
    </row>
    <row r="1401" spans="1:9" s="1353" customFormat="1" x14ac:dyDescent="0.2">
      <c r="A1401" s="1392" t="s">
        <v>22577</v>
      </c>
      <c r="B1401" s="1355">
        <f>B1386+B1393+B1399</f>
        <v>6322698.6799999997</v>
      </c>
      <c r="C1401" s="1355">
        <f>C1386+C1393+C1399</f>
        <v>15207090</v>
      </c>
      <c r="D1401" s="1355">
        <f>D1386+D1393+D1399</f>
        <v>29748793</v>
      </c>
      <c r="E1401" s="1393"/>
      <c r="F1401" s="1393"/>
    </row>
    <row r="1402" spans="1:9" x14ac:dyDescent="0.2">
      <c r="A1402" s="1352" t="s">
        <v>22576</v>
      </c>
    </row>
    <row r="1403" spans="1:9" x14ac:dyDescent="0.2">
      <c r="A1403" s="1351" t="s">
        <v>22575</v>
      </c>
    </row>
    <row r="1404" spans="1:9" x14ac:dyDescent="0.2">
      <c r="A1404" s="1373"/>
    </row>
    <row r="1405" spans="1:9" x14ac:dyDescent="0.2">
      <c r="A1405" s="1373"/>
    </row>
    <row r="1406" spans="1:9" s="251" customFormat="1" ht="12" x14ac:dyDescent="0.2">
      <c r="A1406" s="251" t="s">
        <v>22593</v>
      </c>
      <c r="E1406" s="310"/>
      <c r="F1406" s="310"/>
      <c r="H1406" s="310"/>
      <c r="I1406" s="310"/>
    </row>
    <row r="1407" spans="1:9" s="251" customFormat="1" ht="12" x14ac:dyDescent="0.2">
      <c r="A1407" s="251" t="s">
        <v>22592</v>
      </c>
      <c r="E1407" s="310"/>
      <c r="F1407" s="310"/>
      <c r="H1407" s="310"/>
      <c r="I1407" s="310"/>
    </row>
    <row r="1408" spans="1:9" s="251" customFormat="1" ht="12" x14ac:dyDescent="0.2">
      <c r="E1408" s="310"/>
      <c r="F1408" s="310"/>
      <c r="H1408" s="310"/>
      <c r="I1408" s="310"/>
    </row>
    <row r="1409" spans="1:9" s="251" customFormat="1" ht="12" x14ac:dyDescent="0.2">
      <c r="A1409" s="1718" t="s">
        <v>22606</v>
      </c>
      <c r="B1409" s="1718"/>
      <c r="C1409" s="1718"/>
      <c r="D1409" s="1718"/>
      <c r="E1409" s="1387"/>
      <c r="F1409" s="1387"/>
      <c r="G1409" s="1371"/>
      <c r="H1409" s="310"/>
      <c r="I1409" s="310"/>
    </row>
    <row r="1410" spans="1:9" s="251" customFormat="1" ht="12" x14ac:dyDescent="0.2">
      <c r="A1410" s="1718" t="s">
        <v>2089</v>
      </c>
      <c r="B1410" s="1718"/>
      <c r="C1410" s="1718"/>
      <c r="D1410" s="1718"/>
      <c r="E1410" s="1387"/>
      <c r="F1410" s="1387"/>
      <c r="G1410" s="1371"/>
      <c r="H1410" s="310"/>
      <c r="I1410" s="310"/>
    </row>
    <row r="1411" spans="1:9" s="251" customFormat="1" ht="12" x14ac:dyDescent="0.2">
      <c r="A1411" s="1718" t="s">
        <v>22607</v>
      </c>
      <c r="B1411" s="1718"/>
      <c r="C1411" s="1718"/>
      <c r="D1411" s="1718"/>
      <c r="E1411" s="1387"/>
      <c r="F1411" s="1387"/>
      <c r="G1411" s="1371"/>
      <c r="H1411" s="310"/>
      <c r="I1411" s="310"/>
    </row>
    <row r="1412" spans="1:9" s="251" customFormat="1" ht="12" x14ac:dyDescent="0.2">
      <c r="A1412" s="1718" t="s">
        <v>22589</v>
      </c>
      <c r="B1412" s="1718"/>
      <c r="C1412" s="1718"/>
      <c r="D1412" s="1718"/>
      <c r="E1412" s="1387"/>
      <c r="F1412" s="1387"/>
      <c r="G1412" s="1371"/>
      <c r="H1412" s="310"/>
      <c r="I1412" s="310"/>
    </row>
    <row r="1413" spans="1:9" x14ac:dyDescent="0.2">
      <c r="A1413" s="251"/>
      <c r="B1413" s="251"/>
    </row>
    <row r="1414" spans="1:9" x14ac:dyDescent="0.2">
      <c r="A1414" s="1365" t="s">
        <v>22588</v>
      </c>
      <c r="B1414" s="1725" t="s">
        <v>21751</v>
      </c>
      <c r="C1414" s="1725"/>
      <c r="D1414" s="1725"/>
    </row>
    <row r="1415" spans="1:9" s="1402" customFormat="1" x14ac:dyDescent="0.2">
      <c r="A1415" s="1385" t="s">
        <v>22587</v>
      </c>
      <c r="B1415" s="1719" t="s">
        <v>22596</v>
      </c>
      <c r="C1415" s="1719"/>
      <c r="D1415" s="1719"/>
      <c r="E1415" s="1401"/>
      <c r="F1415" s="1401"/>
    </row>
    <row r="1416" spans="1:9" s="1359" customFormat="1" ht="25.5" x14ac:dyDescent="0.2">
      <c r="A1416" s="1362" t="s">
        <v>22608</v>
      </c>
      <c r="B1416" s="1361">
        <v>2020</v>
      </c>
      <c r="C1416" s="1361">
        <v>2021</v>
      </c>
      <c r="D1416" s="1361">
        <v>2022</v>
      </c>
      <c r="E1416" s="1388"/>
      <c r="F1416" s="1388"/>
    </row>
    <row r="1417" spans="1:9" x14ac:dyDescent="0.2">
      <c r="A1417" s="1389" t="s">
        <v>22609</v>
      </c>
      <c r="B1417" s="1390">
        <f>SUM(B1418:B1423)</f>
        <v>66238543</v>
      </c>
      <c r="C1417" s="1390">
        <f>SUM(C1418:C1423)</f>
        <v>63248147</v>
      </c>
      <c r="D1417" s="1390">
        <f>SUM(D1418:D1423)</f>
        <v>58580535</v>
      </c>
    </row>
    <row r="1418" spans="1:9" x14ac:dyDescent="0.2">
      <c r="A1418" s="1391" t="s">
        <v>22610</v>
      </c>
      <c r="B1418" s="1357">
        <f t="shared" ref="B1418:D1423" si="55">B1488+B1558</f>
        <v>0</v>
      </c>
      <c r="C1418" s="1357">
        <f t="shared" si="55"/>
        <v>0</v>
      </c>
      <c r="D1418" s="1357">
        <f t="shared" si="55"/>
        <v>0</v>
      </c>
    </row>
    <row r="1419" spans="1:9" x14ac:dyDescent="0.2">
      <c r="A1419" s="1391" t="s">
        <v>22611</v>
      </c>
      <c r="B1419" s="1357">
        <f t="shared" si="55"/>
        <v>31860991</v>
      </c>
      <c r="C1419" s="1357">
        <f t="shared" si="55"/>
        <v>31881147</v>
      </c>
      <c r="D1419" s="1357">
        <f t="shared" si="55"/>
        <v>28750435</v>
      </c>
    </row>
    <row r="1420" spans="1:9" x14ac:dyDescent="0.2">
      <c r="A1420" s="1391" t="s">
        <v>22612</v>
      </c>
      <c r="B1420" s="1357">
        <f t="shared" si="55"/>
        <v>6958699</v>
      </c>
      <c r="C1420" s="1357">
        <f t="shared" si="55"/>
        <v>7982846</v>
      </c>
      <c r="D1420" s="1357">
        <f t="shared" si="55"/>
        <v>7269943</v>
      </c>
    </row>
    <row r="1421" spans="1:9" x14ac:dyDescent="0.2">
      <c r="A1421" s="1391" t="s">
        <v>22613</v>
      </c>
      <c r="B1421" s="1357">
        <f t="shared" si="55"/>
        <v>26879426</v>
      </c>
      <c r="C1421" s="1357">
        <f t="shared" si="55"/>
        <v>23062925</v>
      </c>
      <c r="D1421" s="1357">
        <f t="shared" si="55"/>
        <v>22248841</v>
      </c>
    </row>
    <row r="1422" spans="1:9" x14ac:dyDescent="0.2">
      <c r="A1422" s="1391" t="s">
        <v>22614</v>
      </c>
      <c r="B1422" s="1357">
        <f t="shared" si="55"/>
        <v>465427</v>
      </c>
      <c r="C1422" s="1357">
        <f t="shared" si="55"/>
        <v>247229</v>
      </c>
      <c r="D1422" s="1357">
        <f t="shared" si="55"/>
        <v>244463</v>
      </c>
    </row>
    <row r="1423" spans="1:9" x14ac:dyDescent="0.2">
      <c r="A1423" s="1391" t="s">
        <v>22615</v>
      </c>
      <c r="B1423" s="1357">
        <f t="shared" si="55"/>
        <v>74000</v>
      </c>
      <c r="C1423" s="1357">
        <f t="shared" si="55"/>
        <v>74000</v>
      </c>
      <c r="D1423" s="1357">
        <f t="shared" si="55"/>
        <v>66853</v>
      </c>
    </row>
    <row r="1424" spans="1:9" x14ac:dyDescent="0.2">
      <c r="A1424" s="1389" t="s">
        <v>22616</v>
      </c>
      <c r="B1424" s="1390">
        <f>SUM(B1426:B1429)</f>
        <v>1000000</v>
      </c>
      <c r="C1424" s="1390">
        <f>SUM(C1426:C1429)</f>
        <v>587142</v>
      </c>
      <c r="D1424" s="1390">
        <f>SUM(D1426:D1429)</f>
        <v>749095</v>
      </c>
    </row>
    <row r="1425" spans="1:6" x14ac:dyDescent="0.2">
      <c r="A1425" s="1391" t="s">
        <v>22617</v>
      </c>
      <c r="B1425" s="1357">
        <f t="shared" ref="B1425:D1429" si="56">B1495+B1565</f>
        <v>0</v>
      </c>
      <c r="C1425" s="1357">
        <f t="shared" si="56"/>
        <v>0</v>
      </c>
      <c r="D1425" s="1357">
        <f t="shared" si="56"/>
        <v>0</v>
      </c>
    </row>
    <row r="1426" spans="1:6" x14ac:dyDescent="0.2">
      <c r="A1426" s="1391" t="s">
        <v>22618</v>
      </c>
      <c r="B1426" s="1357">
        <f t="shared" si="56"/>
        <v>0</v>
      </c>
      <c r="C1426" s="1357">
        <f t="shared" si="56"/>
        <v>0</v>
      </c>
      <c r="D1426" s="1357">
        <f t="shared" si="56"/>
        <v>0</v>
      </c>
    </row>
    <row r="1427" spans="1:6" x14ac:dyDescent="0.2">
      <c r="A1427" s="1391" t="s">
        <v>22619</v>
      </c>
      <c r="B1427" s="1357">
        <f t="shared" si="56"/>
        <v>0</v>
      </c>
      <c r="C1427" s="1357">
        <f t="shared" si="56"/>
        <v>0</v>
      </c>
      <c r="D1427" s="1357">
        <f t="shared" si="56"/>
        <v>0</v>
      </c>
    </row>
    <row r="1428" spans="1:6" x14ac:dyDescent="0.2">
      <c r="A1428" s="1391" t="s">
        <v>22620</v>
      </c>
      <c r="B1428" s="1357">
        <f t="shared" si="56"/>
        <v>1000000</v>
      </c>
      <c r="C1428" s="1357">
        <f t="shared" si="56"/>
        <v>587142</v>
      </c>
      <c r="D1428" s="1357">
        <f t="shared" si="56"/>
        <v>749095</v>
      </c>
    </row>
    <row r="1429" spans="1:6" x14ac:dyDescent="0.2">
      <c r="A1429" s="1391" t="s">
        <v>22621</v>
      </c>
      <c r="B1429" s="1357">
        <f t="shared" si="56"/>
        <v>0</v>
      </c>
      <c r="C1429" s="1357">
        <f t="shared" si="56"/>
        <v>0</v>
      </c>
      <c r="D1429" s="1357">
        <f t="shared" si="56"/>
        <v>0</v>
      </c>
    </row>
    <row r="1430" spans="1:6" x14ac:dyDescent="0.2">
      <c r="A1430" s="1389" t="s">
        <v>22622</v>
      </c>
      <c r="B1430" s="1390">
        <f>B1431</f>
        <v>0</v>
      </c>
      <c r="C1430" s="1390">
        <f>C1431</f>
        <v>0</v>
      </c>
      <c r="D1430" s="1390">
        <f>D1431</f>
        <v>0</v>
      </c>
    </row>
    <row r="1431" spans="1:6" x14ac:dyDescent="0.2">
      <c r="A1431" s="1391" t="s">
        <v>22623</v>
      </c>
      <c r="B1431" s="1357">
        <f>B1501+B1571</f>
        <v>0</v>
      </c>
      <c r="C1431" s="1357">
        <f>C1501+C1571</f>
        <v>0</v>
      </c>
      <c r="D1431" s="1357">
        <f>D1501+D1571</f>
        <v>0</v>
      </c>
    </row>
    <row r="1432" spans="1:6" s="1353" customFormat="1" x14ac:dyDescent="0.2">
      <c r="A1432" s="1392" t="s">
        <v>22577</v>
      </c>
      <c r="B1432" s="1355">
        <f>B1417+B1424+B1430</f>
        <v>67238543</v>
      </c>
      <c r="C1432" s="1355">
        <f>C1417+C1424+C1430</f>
        <v>63835289</v>
      </c>
      <c r="D1432" s="1355">
        <f>D1417+D1424+D1430</f>
        <v>59329630</v>
      </c>
      <c r="E1432" s="1393"/>
      <c r="F1432" s="1393"/>
    </row>
    <row r="1433" spans="1:6" s="1402" customFormat="1" x14ac:dyDescent="0.2">
      <c r="A1433" s="1385"/>
      <c r="B1433" s="1403"/>
      <c r="C1433" s="1403"/>
      <c r="D1433" s="1403"/>
      <c r="E1433" s="1401"/>
      <c r="F1433" s="1401"/>
    </row>
    <row r="1434" spans="1:6" s="1402" customFormat="1" x14ac:dyDescent="0.2">
      <c r="A1434" s="1385"/>
      <c r="B1434" s="1682"/>
      <c r="C1434" s="1682"/>
      <c r="D1434" s="1682"/>
      <c r="E1434" s="1401"/>
      <c r="F1434" s="1401"/>
    </row>
    <row r="1435" spans="1:6" s="1359" customFormat="1" ht="25.5" x14ac:dyDescent="0.2">
      <c r="A1435" s="1362" t="s">
        <v>22624</v>
      </c>
      <c r="B1435" s="1361">
        <v>2020</v>
      </c>
      <c r="C1435" s="1361" t="s">
        <v>22582</v>
      </c>
      <c r="D1435" s="1361" t="s">
        <v>22581</v>
      </c>
      <c r="E1435" s="1388"/>
      <c r="F1435" s="1388"/>
    </row>
    <row r="1436" spans="1:6" x14ac:dyDescent="0.2">
      <c r="A1436" s="1389" t="s">
        <v>22609</v>
      </c>
      <c r="B1436" s="1390">
        <f>SUM(B1437:B1442)</f>
        <v>68120768</v>
      </c>
      <c r="C1436" s="1390">
        <f>SUM(C1437:C1442)</f>
        <v>64241296</v>
      </c>
      <c r="D1436" s="1390">
        <f>SUM(D1437:D1442)</f>
        <v>58580535</v>
      </c>
    </row>
    <row r="1437" spans="1:6" x14ac:dyDescent="0.2">
      <c r="A1437" s="1391" t="s">
        <v>22610</v>
      </c>
      <c r="B1437" s="1357">
        <f t="shared" ref="B1437:D1442" si="57">B1507+B1577</f>
        <v>0</v>
      </c>
      <c r="C1437" s="1357">
        <f t="shared" si="57"/>
        <v>0</v>
      </c>
      <c r="D1437" s="1357">
        <f t="shared" si="57"/>
        <v>0</v>
      </c>
    </row>
    <row r="1438" spans="1:6" x14ac:dyDescent="0.2">
      <c r="A1438" s="1391" t="s">
        <v>22611</v>
      </c>
      <c r="B1438" s="1357">
        <f t="shared" si="57"/>
        <v>31916740</v>
      </c>
      <c r="C1438" s="1357">
        <f t="shared" si="57"/>
        <v>32227258</v>
      </c>
      <c r="D1438" s="1357">
        <f t="shared" si="57"/>
        <v>28750435</v>
      </c>
    </row>
    <row r="1439" spans="1:6" x14ac:dyDescent="0.2">
      <c r="A1439" s="1391" t="s">
        <v>22612</v>
      </c>
      <c r="B1439" s="1357">
        <f t="shared" si="57"/>
        <v>6958699</v>
      </c>
      <c r="C1439" s="1357">
        <f t="shared" si="57"/>
        <v>7315608</v>
      </c>
      <c r="D1439" s="1357">
        <f t="shared" si="57"/>
        <v>7269943</v>
      </c>
    </row>
    <row r="1440" spans="1:6" x14ac:dyDescent="0.2">
      <c r="A1440" s="1391" t="s">
        <v>22613</v>
      </c>
      <c r="B1440" s="1357">
        <f t="shared" si="57"/>
        <v>28658960</v>
      </c>
      <c r="C1440" s="1357">
        <f t="shared" si="57"/>
        <v>23896510</v>
      </c>
      <c r="D1440" s="1357">
        <f t="shared" si="57"/>
        <v>22248841</v>
      </c>
    </row>
    <row r="1441" spans="1:6" x14ac:dyDescent="0.2">
      <c r="A1441" s="1391" t="s">
        <v>22614</v>
      </c>
      <c r="B1441" s="1357">
        <f t="shared" si="57"/>
        <v>479337</v>
      </c>
      <c r="C1441" s="1357">
        <f t="shared" si="57"/>
        <v>313349</v>
      </c>
      <c r="D1441" s="1357">
        <f t="shared" si="57"/>
        <v>244463</v>
      </c>
    </row>
    <row r="1442" spans="1:6" x14ac:dyDescent="0.2">
      <c r="A1442" s="1391" t="s">
        <v>22647</v>
      </c>
      <c r="B1442" s="1357">
        <f t="shared" si="57"/>
        <v>107032</v>
      </c>
      <c r="C1442" s="1357">
        <f t="shared" si="57"/>
        <v>488571</v>
      </c>
      <c r="D1442" s="1357">
        <f t="shared" si="57"/>
        <v>66853</v>
      </c>
    </row>
    <row r="1443" spans="1:6" x14ac:dyDescent="0.2">
      <c r="A1443" s="1389" t="s">
        <v>22616</v>
      </c>
      <c r="B1443" s="1390">
        <f>SUM(B1445:B1448)</f>
        <v>5833319</v>
      </c>
      <c r="C1443" s="1390">
        <f>SUM(C1445:C1448)</f>
        <v>12417732</v>
      </c>
      <c r="D1443" s="1390">
        <f>SUM(D1445:D1448)</f>
        <v>749095</v>
      </c>
    </row>
    <row r="1444" spans="1:6" x14ac:dyDescent="0.2">
      <c r="A1444" s="1391" t="s">
        <v>22617</v>
      </c>
      <c r="B1444" s="1357">
        <f t="shared" ref="B1444:D1448" si="58">B1514+B1584</f>
        <v>0</v>
      </c>
      <c r="C1444" s="1357">
        <f t="shared" si="58"/>
        <v>0</v>
      </c>
      <c r="D1444" s="1357">
        <f t="shared" si="58"/>
        <v>0</v>
      </c>
    </row>
    <row r="1445" spans="1:6" x14ac:dyDescent="0.2">
      <c r="A1445" s="1391" t="s">
        <v>22618</v>
      </c>
      <c r="B1445" s="1357">
        <f t="shared" si="58"/>
        <v>0</v>
      </c>
      <c r="C1445" s="1357">
        <f t="shared" si="58"/>
        <v>0</v>
      </c>
      <c r="D1445" s="1357">
        <f t="shared" si="58"/>
        <v>0</v>
      </c>
    </row>
    <row r="1446" spans="1:6" x14ac:dyDescent="0.2">
      <c r="A1446" s="1391" t="s">
        <v>22619</v>
      </c>
      <c r="B1446" s="1357">
        <f t="shared" si="58"/>
        <v>0</v>
      </c>
      <c r="C1446" s="1357">
        <f t="shared" si="58"/>
        <v>0</v>
      </c>
      <c r="D1446" s="1357">
        <f t="shared" si="58"/>
        <v>0</v>
      </c>
    </row>
    <row r="1447" spans="1:6" x14ac:dyDescent="0.2">
      <c r="A1447" s="1391" t="s">
        <v>22620</v>
      </c>
      <c r="B1447" s="1357">
        <f t="shared" si="58"/>
        <v>5833319</v>
      </c>
      <c r="C1447" s="1357">
        <f t="shared" si="58"/>
        <v>12417732</v>
      </c>
      <c r="D1447" s="1357">
        <f t="shared" si="58"/>
        <v>749095</v>
      </c>
    </row>
    <row r="1448" spans="1:6" x14ac:dyDescent="0.2">
      <c r="A1448" s="1391" t="s">
        <v>22621</v>
      </c>
      <c r="B1448" s="1357">
        <f t="shared" si="58"/>
        <v>0</v>
      </c>
      <c r="C1448" s="1357">
        <f t="shared" si="58"/>
        <v>0</v>
      </c>
      <c r="D1448" s="1357">
        <f t="shared" si="58"/>
        <v>0</v>
      </c>
    </row>
    <row r="1449" spans="1:6" x14ac:dyDescent="0.2">
      <c r="A1449" s="1389" t="s">
        <v>22622</v>
      </c>
      <c r="B1449" s="1390">
        <f>B1450</f>
        <v>0</v>
      </c>
      <c r="C1449" s="1390">
        <f>C1450</f>
        <v>0</v>
      </c>
      <c r="D1449" s="1390">
        <f>D1450</f>
        <v>0</v>
      </c>
    </row>
    <row r="1450" spans="1:6" x14ac:dyDescent="0.2">
      <c r="A1450" s="1391" t="s">
        <v>22623</v>
      </c>
      <c r="B1450" s="1357">
        <f>B1520+B1571</f>
        <v>0</v>
      </c>
      <c r="C1450" s="1357">
        <f>C1520+C1571</f>
        <v>0</v>
      </c>
      <c r="D1450" s="1357">
        <f>D1520+D1571</f>
        <v>0</v>
      </c>
    </row>
    <row r="1451" spans="1:6" s="1353" customFormat="1" x14ac:dyDescent="0.2">
      <c r="A1451" s="1392" t="s">
        <v>22577</v>
      </c>
      <c r="B1451" s="1355">
        <f>B1436+B1443+B1449</f>
        <v>73954087</v>
      </c>
      <c r="C1451" s="1355">
        <f>C1436+C1443+C1449</f>
        <v>76659028</v>
      </c>
      <c r="D1451" s="1355">
        <f>D1436+D1443+D1449</f>
        <v>59329630</v>
      </c>
      <c r="E1451" s="1393"/>
      <c r="F1451" s="1393"/>
    </row>
    <row r="1452" spans="1:6" s="1402" customFormat="1" x14ac:dyDescent="0.2">
      <c r="A1452" s="1683"/>
      <c r="B1452" s="1683"/>
      <c r="C1452" s="1683"/>
      <c r="D1452" s="1683"/>
      <c r="E1452" s="1401"/>
      <c r="F1452" s="1401"/>
    </row>
    <row r="1453" spans="1:6" s="1402" customFormat="1" x14ac:dyDescent="0.2">
      <c r="A1453" s="1385"/>
      <c r="B1453" s="1682"/>
      <c r="C1453" s="1682"/>
      <c r="D1453" s="1682"/>
      <c r="E1453" s="1401"/>
      <c r="F1453" s="1401"/>
    </row>
    <row r="1454" spans="1:6" s="1359" customFormat="1" ht="25.5" x14ac:dyDescent="0.2">
      <c r="A1454" s="1362" t="s">
        <v>22631</v>
      </c>
      <c r="B1454" s="1361">
        <v>2020</v>
      </c>
      <c r="C1454" s="1361" t="s">
        <v>22582</v>
      </c>
      <c r="D1454" s="1361" t="s">
        <v>22581</v>
      </c>
      <c r="E1454" s="1388"/>
      <c r="F1454" s="1388"/>
    </row>
    <row r="1455" spans="1:6" x14ac:dyDescent="0.2">
      <c r="A1455" s="1389" t="s">
        <v>22609</v>
      </c>
      <c r="B1455" s="1390">
        <f>SUM(B1456:B1461)</f>
        <v>49192165.020000026</v>
      </c>
      <c r="C1455" s="1390">
        <f>SUM(C1456:C1461)</f>
        <v>56567494.483750001</v>
      </c>
      <c r="D1455" s="1390">
        <f>SUM(D1456:D1461)</f>
        <v>58580535</v>
      </c>
    </row>
    <row r="1456" spans="1:6" x14ac:dyDescent="0.2">
      <c r="A1456" s="1391" t="s">
        <v>22610</v>
      </c>
      <c r="B1456" s="1357">
        <f>B1526+B1596</f>
        <v>0</v>
      </c>
      <c r="C1456" s="1357">
        <f t="shared" ref="C1456:D1456" si="59">C1526+C1596</f>
        <v>0</v>
      </c>
      <c r="D1456" s="1357">
        <f t="shared" si="59"/>
        <v>0</v>
      </c>
    </row>
    <row r="1457" spans="1:6" x14ac:dyDescent="0.2">
      <c r="A1457" s="1391" t="s">
        <v>22611</v>
      </c>
      <c r="B1457" s="1357">
        <f t="shared" ref="B1457:D1461" si="60">B1527+B1597</f>
        <v>24883913.640000004</v>
      </c>
      <c r="C1457" s="1357">
        <f t="shared" si="60"/>
        <v>25679061.483749997</v>
      </c>
      <c r="D1457" s="1357">
        <f t="shared" si="60"/>
        <v>28750435</v>
      </c>
    </row>
    <row r="1458" spans="1:6" x14ac:dyDescent="0.2">
      <c r="A1458" s="1391" t="s">
        <v>22612</v>
      </c>
      <c r="B1458" s="1357">
        <f t="shared" si="60"/>
        <v>5382953.3899999997</v>
      </c>
      <c r="C1458" s="1357">
        <f t="shared" si="60"/>
        <v>6599336</v>
      </c>
      <c r="D1458" s="1357">
        <f t="shared" si="60"/>
        <v>7269943</v>
      </c>
    </row>
    <row r="1459" spans="1:6" x14ac:dyDescent="0.2">
      <c r="A1459" s="1391" t="s">
        <v>22613</v>
      </c>
      <c r="B1459" s="1357">
        <f t="shared" si="60"/>
        <v>18431923.790000014</v>
      </c>
      <c r="C1459" s="1357">
        <f t="shared" si="60"/>
        <v>23487177</v>
      </c>
      <c r="D1459" s="1357">
        <f t="shared" si="60"/>
        <v>22248841</v>
      </c>
    </row>
    <row r="1460" spans="1:6" x14ac:dyDescent="0.2">
      <c r="A1460" s="1391" t="s">
        <v>22614</v>
      </c>
      <c r="B1460" s="1357">
        <f t="shared" si="60"/>
        <v>421363.18</v>
      </c>
      <c r="C1460" s="1357">
        <f t="shared" si="60"/>
        <v>313349</v>
      </c>
      <c r="D1460" s="1357">
        <f t="shared" si="60"/>
        <v>244463</v>
      </c>
    </row>
    <row r="1461" spans="1:6" x14ac:dyDescent="0.2">
      <c r="A1461" s="1391" t="s">
        <v>22615</v>
      </c>
      <c r="B1461" s="1357">
        <f t="shared" si="60"/>
        <v>72011.02</v>
      </c>
      <c r="C1461" s="1357">
        <f t="shared" si="60"/>
        <v>488571</v>
      </c>
      <c r="D1461" s="1357">
        <f t="shared" si="60"/>
        <v>66853</v>
      </c>
    </row>
    <row r="1462" spans="1:6" x14ac:dyDescent="0.2">
      <c r="A1462" s="1389" t="s">
        <v>22616</v>
      </c>
      <c r="B1462" s="1390">
        <f>SUM(B1464:B1467)</f>
        <v>3044600.8</v>
      </c>
      <c r="C1462" s="1390">
        <f>SUM(C1464:C1467)</f>
        <v>2278058.56</v>
      </c>
      <c r="D1462" s="1390">
        <f>SUM(D1464:D1467)</f>
        <v>749095</v>
      </c>
    </row>
    <row r="1463" spans="1:6" x14ac:dyDescent="0.2">
      <c r="A1463" s="1391" t="s">
        <v>22617</v>
      </c>
      <c r="B1463" s="1357">
        <f>B1533+B1603</f>
        <v>0</v>
      </c>
      <c r="C1463" s="1357">
        <f t="shared" ref="C1463:D1463" si="61">C1533+C1603</f>
        <v>0</v>
      </c>
      <c r="D1463" s="1357">
        <f t="shared" si="61"/>
        <v>0</v>
      </c>
    </row>
    <row r="1464" spans="1:6" x14ac:dyDescent="0.2">
      <c r="A1464" s="1391" t="s">
        <v>22618</v>
      </c>
      <c r="B1464" s="1357">
        <f t="shared" ref="B1464:D1467" si="62">B1534+B1604</f>
        <v>0</v>
      </c>
      <c r="C1464" s="1357">
        <f t="shared" si="62"/>
        <v>0</v>
      </c>
      <c r="D1464" s="1357">
        <f t="shared" si="62"/>
        <v>0</v>
      </c>
    </row>
    <row r="1465" spans="1:6" x14ac:dyDescent="0.2">
      <c r="A1465" s="1391" t="s">
        <v>22619</v>
      </c>
      <c r="B1465" s="1357">
        <f t="shared" si="62"/>
        <v>0</v>
      </c>
      <c r="C1465" s="1357">
        <f t="shared" si="62"/>
        <v>0</v>
      </c>
      <c r="D1465" s="1357">
        <f t="shared" si="62"/>
        <v>0</v>
      </c>
    </row>
    <row r="1466" spans="1:6" x14ac:dyDescent="0.2">
      <c r="A1466" s="1391" t="s">
        <v>22620</v>
      </c>
      <c r="B1466" s="1357">
        <f t="shared" si="62"/>
        <v>3044600.8</v>
      </c>
      <c r="C1466" s="1357">
        <f t="shared" si="62"/>
        <v>2278058.56</v>
      </c>
      <c r="D1466" s="1357">
        <f t="shared" si="62"/>
        <v>749095</v>
      </c>
    </row>
    <row r="1467" spans="1:6" x14ac:dyDescent="0.2">
      <c r="A1467" s="1391" t="s">
        <v>22621</v>
      </c>
      <c r="B1467" s="1357">
        <f t="shared" si="62"/>
        <v>0</v>
      </c>
      <c r="C1467" s="1357">
        <f t="shared" si="62"/>
        <v>0</v>
      </c>
      <c r="D1467" s="1357">
        <f t="shared" si="62"/>
        <v>0</v>
      </c>
    </row>
    <row r="1468" spans="1:6" x14ac:dyDescent="0.2">
      <c r="A1468" s="1389" t="s">
        <v>22622</v>
      </c>
      <c r="B1468" s="1390">
        <f>B1469</f>
        <v>0</v>
      </c>
      <c r="C1468" s="1390">
        <f>C1469</f>
        <v>0</v>
      </c>
      <c r="D1468" s="1390">
        <f>D1469</f>
        <v>0</v>
      </c>
    </row>
    <row r="1469" spans="1:6" x14ac:dyDescent="0.2">
      <c r="A1469" s="1391" t="s">
        <v>22623</v>
      </c>
      <c r="B1469" s="1357">
        <f>B1539+B1609</f>
        <v>0</v>
      </c>
      <c r="C1469" s="1357">
        <f t="shared" ref="C1469:D1469" si="63">C1539+C1609</f>
        <v>0</v>
      </c>
      <c r="D1469" s="1357">
        <f t="shared" si="63"/>
        <v>0</v>
      </c>
    </row>
    <row r="1470" spans="1:6" s="1353" customFormat="1" x14ac:dyDescent="0.2">
      <c r="A1470" s="1392" t="s">
        <v>22577</v>
      </c>
      <c r="B1470" s="1355">
        <f>B1455+B1462+B1468</f>
        <v>52236765.820000023</v>
      </c>
      <c r="C1470" s="1355">
        <f>C1455+C1462+C1468</f>
        <v>58845553.043750003</v>
      </c>
      <c r="D1470" s="1355">
        <f>D1455+D1462+D1468</f>
        <v>59329630</v>
      </c>
      <c r="E1470" s="1393"/>
      <c r="F1470" s="1393"/>
    </row>
    <row r="1471" spans="1:6" s="1402" customFormat="1" ht="44.25" customHeight="1" x14ac:dyDescent="0.2">
      <c r="A1471" s="1739" t="s">
        <v>22655</v>
      </c>
      <c r="B1471" s="1739"/>
      <c r="C1471" s="1739"/>
      <c r="D1471" s="1739"/>
      <c r="E1471" s="1401"/>
      <c r="F1471" s="1401"/>
    </row>
    <row r="1472" spans="1:6" x14ac:dyDescent="0.2">
      <c r="A1472" s="1351" t="s">
        <v>22576</v>
      </c>
    </row>
    <row r="1473" spans="1:9" x14ac:dyDescent="0.2">
      <c r="A1473" s="1351" t="s">
        <v>22575</v>
      </c>
    </row>
    <row r="1474" spans="1:9" x14ac:dyDescent="0.2">
      <c r="A1474" s="1373"/>
    </row>
    <row r="1475" spans="1:9" x14ac:dyDescent="0.2">
      <c r="A1475" s="1373"/>
    </row>
    <row r="1476" spans="1:9" s="251" customFormat="1" ht="12" x14ac:dyDescent="0.2">
      <c r="A1476" s="251" t="s">
        <v>22593</v>
      </c>
      <c r="E1476" s="310"/>
      <c r="F1476" s="310"/>
      <c r="H1476" s="310"/>
      <c r="I1476" s="310"/>
    </row>
    <row r="1477" spans="1:9" s="251" customFormat="1" ht="12" x14ac:dyDescent="0.2">
      <c r="A1477" s="251" t="s">
        <v>22592</v>
      </c>
      <c r="E1477" s="310"/>
      <c r="F1477" s="310"/>
      <c r="H1477" s="310"/>
      <c r="I1477" s="310"/>
    </row>
    <row r="1478" spans="1:9" s="251" customFormat="1" ht="12" x14ac:dyDescent="0.2">
      <c r="E1478" s="310"/>
      <c r="F1478" s="310"/>
      <c r="H1478" s="310"/>
      <c r="I1478" s="310"/>
    </row>
    <row r="1479" spans="1:9" s="251" customFormat="1" ht="12" x14ac:dyDescent="0.2">
      <c r="A1479" s="1718" t="s">
        <v>22606</v>
      </c>
      <c r="B1479" s="1718"/>
      <c r="C1479" s="1718"/>
      <c r="D1479" s="1718"/>
      <c r="E1479" s="1387"/>
      <c r="F1479" s="1387"/>
      <c r="G1479" s="1371"/>
      <c r="H1479" s="310"/>
      <c r="I1479" s="310"/>
    </row>
    <row r="1480" spans="1:9" s="251" customFormat="1" ht="12" x14ac:dyDescent="0.2">
      <c r="A1480" s="1718" t="s">
        <v>2089</v>
      </c>
      <c r="B1480" s="1718"/>
      <c r="C1480" s="1718"/>
      <c r="D1480" s="1718"/>
      <c r="E1480" s="1387"/>
      <c r="F1480" s="1387"/>
      <c r="G1480" s="1371"/>
      <c r="H1480" s="310"/>
      <c r="I1480" s="310"/>
    </row>
    <row r="1481" spans="1:9" s="251" customFormat="1" ht="12" x14ac:dyDescent="0.2">
      <c r="A1481" s="1718" t="s">
        <v>22607</v>
      </c>
      <c r="B1481" s="1718"/>
      <c r="C1481" s="1718"/>
      <c r="D1481" s="1718"/>
      <c r="E1481" s="1387"/>
      <c r="F1481" s="1387"/>
      <c r="G1481" s="1371"/>
      <c r="H1481" s="310"/>
      <c r="I1481" s="310"/>
    </row>
    <row r="1482" spans="1:9" s="251" customFormat="1" ht="12" x14ac:dyDescent="0.2">
      <c r="A1482" s="1718" t="s">
        <v>22589</v>
      </c>
      <c r="B1482" s="1718"/>
      <c r="C1482" s="1718"/>
      <c r="D1482" s="1718"/>
      <c r="E1482" s="1387"/>
      <c r="F1482" s="1387"/>
      <c r="G1482" s="1371"/>
      <c r="H1482" s="310"/>
      <c r="I1482" s="310"/>
    </row>
    <row r="1483" spans="1:9" x14ac:dyDescent="0.2">
      <c r="A1483" s="251"/>
      <c r="B1483" s="251"/>
    </row>
    <row r="1484" spans="1:9" x14ac:dyDescent="0.2">
      <c r="A1484" s="1365" t="s">
        <v>22588</v>
      </c>
      <c r="B1484" s="1725" t="s">
        <v>21751</v>
      </c>
      <c r="C1484" s="1725"/>
      <c r="D1484" s="1725"/>
    </row>
    <row r="1485" spans="1:9" s="1402" customFormat="1" x14ac:dyDescent="0.2">
      <c r="A1485" s="1385" t="s">
        <v>22587</v>
      </c>
      <c r="B1485" s="1719" t="s">
        <v>22594</v>
      </c>
      <c r="C1485" s="1719"/>
      <c r="D1485" s="1719"/>
      <c r="E1485" s="1401"/>
      <c r="F1485" s="1401"/>
    </row>
    <row r="1486" spans="1:9" s="1359" customFormat="1" ht="25.5" x14ac:dyDescent="0.2">
      <c r="A1486" s="1362" t="s">
        <v>22608</v>
      </c>
      <c r="B1486" s="1361">
        <v>2020</v>
      </c>
      <c r="C1486" s="1361">
        <v>2021</v>
      </c>
      <c r="D1486" s="1361">
        <v>2022</v>
      </c>
      <c r="E1486" s="1388"/>
      <c r="F1486" s="1388"/>
    </row>
    <row r="1487" spans="1:9" x14ac:dyDescent="0.2">
      <c r="A1487" s="1389" t="s">
        <v>22609</v>
      </c>
      <c r="B1487" s="1390">
        <f>SUM(B1488:B1493)</f>
        <v>66238543</v>
      </c>
      <c r="C1487" s="1390">
        <f>SUM(C1488:C1493)</f>
        <v>63248147</v>
      </c>
      <c r="D1487" s="1390">
        <f>SUM(D1488:D1493)</f>
        <v>58580535</v>
      </c>
    </row>
    <row r="1488" spans="1:9" x14ac:dyDescent="0.2">
      <c r="A1488" s="1391" t="s">
        <v>22610</v>
      </c>
      <c r="B1488" s="1357"/>
      <c r="C1488" s="1357"/>
      <c r="D1488" s="1357"/>
    </row>
    <row r="1489" spans="1:6" x14ac:dyDescent="0.2">
      <c r="A1489" s="1391" t="s">
        <v>22611</v>
      </c>
      <c r="B1489" s="1357">
        <v>31860991</v>
      </c>
      <c r="C1489" s="1357">
        <v>31881147</v>
      </c>
      <c r="D1489" s="1357">
        <v>28750435</v>
      </c>
    </row>
    <row r="1490" spans="1:6" x14ac:dyDescent="0.2">
      <c r="A1490" s="1391" t="s">
        <v>22612</v>
      </c>
      <c r="B1490" s="1357">
        <v>6958699</v>
      </c>
      <c r="C1490" s="1357">
        <v>7982846</v>
      </c>
      <c r="D1490" s="1357">
        <v>7269943</v>
      </c>
    </row>
    <row r="1491" spans="1:6" x14ac:dyDescent="0.2">
      <c r="A1491" s="1391" t="s">
        <v>22613</v>
      </c>
      <c r="B1491" s="1357">
        <v>26879426</v>
      </c>
      <c r="C1491" s="1357">
        <v>23062925</v>
      </c>
      <c r="D1491" s="1357">
        <v>22248841</v>
      </c>
    </row>
    <row r="1492" spans="1:6" x14ac:dyDescent="0.2">
      <c r="A1492" s="1391" t="s">
        <v>22614</v>
      </c>
      <c r="B1492" s="1357">
        <v>465427</v>
      </c>
      <c r="C1492" s="1357">
        <v>247229</v>
      </c>
      <c r="D1492" s="1357">
        <v>244463</v>
      </c>
    </row>
    <row r="1493" spans="1:6" x14ac:dyDescent="0.2">
      <c r="A1493" s="1391" t="s">
        <v>22615</v>
      </c>
      <c r="B1493" s="1357">
        <v>74000</v>
      </c>
      <c r="C1493" s="1357">
        <v>74000</v>
      </c>
      <c r="D1493" s="1357">
        <v>66853</v>
      </c>
    </row>
    <row r="1494" spans="1:6" x14ac:dyDescent="0.2">
      <c r="A1494" s="1389" t="s">
        <v>22616</v>
      </c>
      <c r="B1494" s="1390">
        <f>SUM(B1495:B1499)</f>
        <v>1000000</v>
      </c>
      <c r="C1494" s="1390">
        <f>SUM(C1495:C1499)</f>
        <v>587142</v>
      </c>
      <c r="D1494" s="1390">
        <f>SUM(D1495:D1499)</f>
        <v>749095</v>
      </c>
    </row>
    <row r="1495" spans="1:6" x14ac:dyDescent="0.2">
      <c r="A1495" s="1391" t="s">
        <v>22617</v>
      </c>
      <c r="B1495" s="1357"/>
      <c r="C1495" s="1357"/>
      <c r="D1495" s="1357"/>
    </row>
    <row r="1496" spans="1:6" x14ac:dyDescent="0.2">
      <c r="A1496" s="1391" t="s">
        <v>22618</v>
      </c>
      <c r="B1496" s="1357"/>
      <c r="C1496" s="1357"/>
      <c r="D1496" s="1357"/>
    </row>
    <row r="1497" spans="1:6" x14ac:dyDescent="0.2">
      <c r="A1497" s="1391" t="s">
        <v>22619</v>
      </c>
      <c r="B1497" s="1357"/>
      <c r="C1497" s="1357"/>
      <c r="D1497" s="1357"/>
    </row>
    <row r="1498" spans="1:6" x14ac:dyDescent="0.2">
      <c r="A1498" s="1391" t="s">
        <v>22620</v>
      </c>
      <c r="B1498" s="1357">
        <v>1000000</v>
      </c>
      <c r="C1498" s="1357">
        <v>587142</v>
      </c>
      <c r="D1498" s="1357">
        <v>749095</v>
      </c>
    </row>
    <row r="1499" spans="1:6" x14ac:dyDescent="0.2">
      <c r="A1499" s="1391" t="s">
        <v>22621</v>
      </c>
      <c r="B1499" s="1357"/>
      <c r="C1499" s="1357"/>
      <c r="D1499" s="1357"/>
    </row>
    <row r="1500" spans="1:6" x14ac:dyDescent="0.2">
      <c r="A1500" s="1389" t="s">
        <v>22622</v>
      </c>
      <c r="B1500" s="1390">
        <f>B1501</f>
        <v>0</v>
      </c>
      <c r="C1500" s="1390">
        <f>C1501</f>
        <v>0</v>
      </c>
      <c r="D1500" s="1390">
        <f>D1501</f>
        <v>0</v>
      </c>
    </row>
    <row r="1501" spans="1:6" x14ac:dyDescent="0.2">
      <c r="A1501" s="1391" t="s">
        <v>22623</v>
      </c>
      <c r="B1501" s="1357"/>
      <c r="C1501" s="1357"/>
      <c r="D1501" s="1357"/>
    </row>
    <row r="1502" spans="1:6" s="1353" customFormat="1" x14ac:dyDescent="0.2">
      <c r="A1502" s="1392" t="s">
        <v>22577</v>
      </c>
      <c r="B1502" s="1355">
        <f>B1487+B1494+B1500</f>
        <v>67238543</v>
      </c>
      <c r="C1502" s="1355">
        <f>C1487+C1494+C1500</f>
        <v>63835289</v>
      </c>
      <c r="D1502" s="1355">
        <f>D1487+D1494+D1500</f>
        <v>59329630</v>
      </c>
      <c r="E1502" s="1393"/>
      <c r="F1502" s="1393"/>
    </row>
    <row r="1503" spans="1:6" s="1402" customFormat="1" x14ac:dyDescent="0.2">
      <c r="A1503" s="1385"/>
      <c r="B1503" s="1403"/>
      <c r="C1503" s="1403"/>
      <c r="D1503" s="1403"/>
      <c r="E1503" s="1401"/>
      <c r="F1503" s="1401"/>
    </row>
    <row r="1504" spans="1:6" s="1402" customFormat="1" x14ac:dyDescent="0.2">
      <c r="A1504" s="1385"/>
      <c r="B1504" s="1682"/>
      <c r="C1504" s="1682"/>
      <c r="D1504" s="1682"/>
      <c r="E1504" s="1401"/>
      <c r="F1504" s="1401"/>
    </row>
    <row r="1505" spans="1:6" s="1359" customFormat="1" ht="25.5" x14ac:dyDescent="0.2">
      <c r="A1505" s="1362" t="s">
        <v>22624</v>
      </c>
      <c r="B1505" s="1361">
        <v>2020</v>
      </c>
      <c r="C1505" s="1361" t="s">
        <v>22582</v>
      </c>
      <c r="D1505" s="1361" t="s">
        <v>22581</v>
      </c>
      <c r="E1505" s="1388"/>
      <c r="F1505" s="1388"/>
    </row>
    <row r="1506" spans="1:6" x14ac:dyDescent="0.2">
      <c r="A1506" s="1389" t="s">
        <v>22609</v>
      </c>
      <c r="B1506" s="1390">
        <f>SUM(B1507:B1512)</f>
        <v>68033468</v>
      </c>
      <c r="C1506" s="1390">
        <f>SUM(C1507:C1512)</f>
        <v>64241296</v>
      </c>
      <c r="D1506" s="1390">
        <f>SUM(D1507:D1512)</f>
        <v>58580535</v>
      </c>
    </row>
    <row r="1507" spans="1:6" x14ac:dyDescent="0.2">
      <c r="A1507" s="1391" t="s">
        <v>22610</v>
      </c>
      <c r="B1507" s="1357"/>
      <c r="C1507" s="1357"/>
      <c r="D1507" s="1357"/>
    </row>
    <row r="1508" spans="1:6" x14ac:dyDescent="0.2">
      <c r="A1508" s="1391" t="s">
        <v>22611</v>
      </c>
      <c r="B1508" s="1357">
        <v>31867240</v>
      </c>
      <c r="C1508" s="1357">
        <f>32442406-215148</f>
        <v>32227258</v>
      </c>
      <c r="D1508" s="1357">
        <v>28750435</v>
      </c>
    </row>
    <row r="1509" spans="1:6" x14ac:dyDescent="0.2">
      <c r="A1509" s="1391" t="s">
        <v>22612</v>
      </c>
      <c r="B1509" s="1357">
        <v>6958699</v>
      </c>
      <c r="C1509" s="1357">
        <v>7315608</v>
      </c>
      <c r="D1509" s="1357">
        <v>7269943</v>
      </c>
    </row>
    <row r="1510" spans="1:6" x14ac:dyDescent="0.2">
      <c r="A1510" s="1391" t="s">
        <v>22613</v>
      </c>
      <c r="B1510" s="1357">
        <v>28621160</v>
      </c>
      <c r="C1510" s="1357">
        <v>23896510</v>
      </c>
      <c r="D1510" s="1357">
        <v>22248841</v>
      </c>
    </row>
    <row r="1511" spans="1:6" x14ac:dyDescent="0.2">
      <c r="A1511" s="1391" t="s">
        <v>22614</v>
      </c>
      <c r="B1511" s="1357">
        <v>479337</v>
      </c>
      <c r="C1511" s="1357">
        <v>313349</v>
      </c>
      <c r="D1511" s="1357">
        <v>244463</v>
      </c>
    </row>
    <row r="1512" spans="1:6" x14ac:dyDescent="0.2">
      <c r="A1512" s="1391" t="s">
        <v>22647</v>
      </c>
      <c r="B1512" s="1357">
        <v>107032</v>
      </c>
      <c r="C1512" s="1357">
        <f>273423+215148</f>
        <v>488571</v>
      </c>
      <c r="D1512" s="1357">
        <v>66853</v>
      </c>
    </row>
    <row r="1513" spans="1:6" x14ac:dyDescent="0.2">
      <c r="A1513" s="1389" t="s">
        <v>22616</v>
      </c>
      <c r="B1513" s="1390">
        <f>SUM(B1514:B1518)</f>
        <v>5833319</v>
      </c>
      <c r="C1513" s="1390">
        <f>SUM(C1514:C1518)</f>
        <v>12417732</v>
      </c>
      <c r="D1513" s="1390">
        <f>SUM(D1514:D1518)</f>
        <v>749095</v>
      </c>
    </row>
    <row r="1514" spans="1:6" x14ac:dyDescent="0.2">
      <c r="A1514" s="1391" t="s">
        <v>22617</v>
      </c>
      <c r="B1514" s="1357"/>
      <c r="C1514" s="1357"/>
      <c r="D1514" s="1357"/>
    </row>
    <row r="1515" spans="1:6" x14ac:dyDescent="0.2">
      <c r="A1515" s="1391" t="s">
        <v>22618</v>
      </c>
      <c r="B1515" s="1357"/>
      <c r="C1515" s="1357"/>
      <c r="D1515" s="1357"/>
    </row>
    <row r="1516" spans="1:6" x14ac:dyDescent="0.2">
      <c r="A1516" s="1391" t="s">
        <v>22619</v>
      </c>
      <c r="B1516" s="1357"/>
      <c r="C1516" s="1357"/>
      <c r="D1516" s="1357"/>
    </row>
    <row r="1517" spans="1:6" x14ac:dyDescent="0.2">
      <c r="A1517" s="1391" t="s">
        <v>22620</v>
      </c>
      <c r="B1517" s="1357">
        <v>5833319</v>
      </c>
      <c r="C1517" s="1357">
        <v>12417732</v>
      </c>
      <c r="D1517" s="1357">
        <v>749095</v>
      </c>
    </row>
    <row r="1518" spans="1:6" x14ac:dyDescent="0.2">
      <c r="A1518" s="1391" t="s">
        <v>22621</v>
      </c>
      <c r="B1518" s="1357"/>
      <c r="C1518" s="1357"/>
      <c r="D1518" s="1357"/>
    </row>
    <row r="1519" spans="1:6" x14ac:dyDescent="0.2">
      <c r="A1519" s="1389" t="s">
        <v>22622</v>
      </c>
      <c r="B1519" s="1390">
        <f>B1520</f>
        <v>0</v>
      </c>
      <c r="C1519" s="1390">
        <f>C1520</f>
        <v>0</v>
      </c>
      <c r="D1519" s="1390">
        <f>D1520</f>
        <v>0</v>
      </c>
    </row>
    <row r="1520" spans="1:6" x14ac:dyDescent="0.2">
      <c r="A1520" s="1391" t="s">
        <v>22623</v>
      </c>
      <c r="B1520" s="1357"/>
      <c r="C1520" s="1357"/>
      <c r="D1520" s="1357"/>
    </row>
    <row r="1521" spans="1:6" s="1353" customFormat="1" x14ac:dyDescent="0.2">
      <c r="A1521" s="1392" t="s">
        <v>22577</v>
      </c>
      <c r="B1521" s="1355">
        <f>B1506+B1513+B1519</f>
        <v>73866787</v>
      </c>
      <c r="C1521" s="1355">
        <f>C1506+C1513+C1519</f>
        <v>76659028</v>
      </c>
      <c r="D1521" s="1355">
        <f>D1506+D1513+D1519</f>
        <v>59329630</v>
      </c>
      <c r="E1521" s="1393"/>
      <c r="F1521" s="1393"/>
    </row>
    <row r="1522" spans="1:6" s="1402" customFormat="1" x14ac:dyDescent="0.2">
      <c r="A1522" s="1385"/>
      <c r="B1522" s="1404"/>
      <c r="C1522" s="1404"/>
      <c r="D1522" s="1404"/>
      <c r="E1522" s="1401"/>
      <c r="F1522" s="1401"/>
    </row>
    <row r="1523" spans="1:6" s="1402" customFormat="1" x14ac:dyDescent="0.2">
      <c r="A1523" s="1385"/>
      <c r="B1523" s="1682"/>
      <c r="C1523" s="1682"/>
      <c r="D1523" s="1682"/>
      <c r="E1523" s="1401"/>
      <c r="F1523" s="1401"/>
    </row>
    <row r="1524" spans="1:6" s="1359" customFormat="1" ht="25.5" x14ac:dyDescent="0.2">
      <c r="A1524" s="1362" t="s">
        <v>22631</v>
      </c>
      <c r="B1524" s="1361">
        <v>2020</v>
      </c>
      <c r="C1524" s="1361" t="s">
        <v>22582</v>
      </c>
      <c r="D1524" s="1361" t="s">
        <v>22581</v>
      </c>
      <c r="E1524" s="1388"/>
      <c r="F1524" s="1388"/>
    </row>
    <row r="1525" spans="1:6" x14ac:dyDescent="0.2">
      <c r="A1525" s="1389" t="s">
        <v>22609</v>
      </c>
      <c r="B1525" s="1390">
        <f>SUM(B1526:B1531)</f>
        <v>49105165.020000026</v>
      </c>
      <c r="C1525" s="1390">
        <f>SUM(C1526:C1531)</f>
        <v>56567494.483750001</v>
      </c>
      <c r="D1525" s="1390">
        <f>SUM(D1526:D1531)</f>
        <v>58580535</v>
      </c>
    </row>
    <row r="1526" spans="1:6" x14ac:dyDescent="0.2">
      <c r="A1526" s="1391" t="s">
        <v>22610</v>
      </c>
      <c r="B1526" s="1357"/>
      <c r="C1526" s="1357"/>
      <c r="D1526" s="1357"/>
    </row>
    <row r="1527" spans="1:6" x14ac:dyDescent="0.2">
      <c r="A1527" s="1391" t="s">
        <v>22611</v>
      </c>
      <c r="B1527" s="1357">
        <v>24834713.640000004</v>
      </c>
      <c r="C1527" s="1357">
        <v>25679061.483749997</v>
      </c>
      <c r="D1527" s="1357">
        <v>28750435</v>
      </c>
    </row>
    <row r="1528" spans="1:6" x14ac:dyDescent="0.2">
      <c r="A1528" s="1391" t="s">
        <v>22612</v>
      </c>
      <c r="B1528" s="1357">
        <v>5382953.3899999997</v>
      </c>
      <c r="C1528" s="1357">
        <v>6599336</v>
      </c>
      <c r="D1528" s="1357">
        <v>7269943</v>
      </c>
    </row>
    <row r="1529" spans="1:6" x14ac:dyDescent="0.2">
      <c r="A1529" s="1391" t="s">
        <v>22613</v>
      </c>
      <c r="B1529" s="1357">
        <v>18394123.790000014</v>
      </c>
      <c r="C1529" s="1357">
        <v>23487177</v>
      </c>
      <c r="D1529" s="1357">
        <v>22248841</v>
      </c>
    </row>
    <row r="1530" spans="1:6" x14ac:dyDescent="0.2">
      <c r="A1530" s="1391" t="s">
        <v>22614</v>
      </c>
      <c r="B1530" s="1357">
        <v>421363.18</v>
      </c>
      <c r="C1530" s="1357">
        <v>313349</v>
      </c>
      <c r="D1530" s="1357">
        <v>244463</v>
      </c>
    </row>
    <row r="1531" spans="1:6" x14ac:dyDescent="0.2">
      <c r="A1531" s="1391" t="s">
        <v>22615</v>
      </c>
      <c r="B1531" s="1357">
        <v>72011.02</v>
      </c>
      <c r="C1531" s="1357">
        <v>488571</v>
      </c>
      <c r="D1531" s="1357">
        <v>66853</v>
      </c>
    </row>
    <row r="1532" spans="1:6" x14ac:dyDescent="0.2">
      <c r="A1532" s="1389" t="s">
        <v>22616</v>
      </c>
      <c r="B1532" s="1390">
        <f>SUM(B1533:B1537)</f>
        <v>3044600.8</v>
      </c>
      <c r="C1532" s="1390">
        <f>SUM(C1533:C1537)</f>
        <v>2278058.56</v>
      </c>
      <c r="D1532" s="1390">
        <f>SUM(D1533:D1537)</f>
        <v>749095</v>
      </c>
    </row>
    <row r="1533" spans="1:6" x14ac:dyDescent="0.2">
      <c r="A1533" s="1391" t="s">
        <v>22617</v>
      </c>
      <c r="B1533" s="1357"/>
      <c r="C1533" s="1357"/>
      <c r="D1533" s="1357"/>
    </row>
    <row r="1534" spans="1:6" x14ac:dyDescent="0.2">
      <c r="A1534" s="1391" t="s">
        <v>22618</v>
      </c>
      <c r="B1534" s="1357"/>
      <c r="C1534" s="1357"/>
      <c r="D1534" s="1357"/>
    </row>
    <row r="1535" spans="1:6" x14ac:dyDescent="0.2">
      <c r="A1535" s="1391" t="s">
        <v>22619</v>
      </c>
      <c r="B1535" s="1357"/>
      <c r="C1535" s="1357"/>
      <c r="D1535" s="1357"/>
    </row>
    <row r="1536" spans="1:6" x14ac:dyDescent="0.2">
      <c r="A1536" s="1391" t="s">
        <v>22620</v>
      </c>
      <c r="B1536" s="1357">
        <v>3044600.8</v>
      </c>
      <c r="C1536" s="1357">
        <v>2278058.56</v>
      </c>
      <c r="D1536" s="1357">
        <v>749095</v>
      </c>
    </row>
    <row r="1537" spans="1:6" x14ac:dyDescent="0.2">
      <c r="A1537" s="1391" t="s">
        <v>22621</v>
      </c>
      <c r="B1537" s="1357"/>
      <c r="C1537" s="1357"/>
      <c r="D1537" s="1357"/>
    </row>
    <row r="1538" spans="1:6" x14ac:dyDescent="0.2">
      <c r="A1538" s="1389" t="s">
        <v>22622</v>
      </c>
      <c r="B1538" s="1390">
        <f>B1539</f>
        <v>0</v>
      </c>
      <c r="C1538" s="1390">
        <f>C1539</f>
        <v>0</v>
      </c>
      <c r="D1538" s="1390">
        <f>D1539</f>
        <v>0</v>
      </c>
    </row>
    <row r="1539" spans="1:6" x14ac:dyDescent="0.2">
      <c r="A1539" s="1391" t="s">
        <v>22623</v>
      </c>
      <c r="B1539" s="1357"/>
      <c r="C1539" s="1357"/>
      <c r="D1539" s="1357"/>
    </row>
    <row r="1540" spans="1:6" s="1353" customFormat="1" x14ac:dyDescent="0.2">
      <c r="A1540" s="1392" t="s">
        <v>22577</v>
      </c>
      <c r="B1540" s="1355">
        <f>B1525+B1532+B1538</f>
        <v>52149765.820000023</v>
      </c>
      <c r="C1540" s="1355">
        <f>C1525+C1532+C1538</f>
        <v>58845553.043750003</v>
      </c>
      <c r="D1540" s="1355">
        <f>D1525+D1532+D1538</f>
        <v>59329630</v>
      </c>
      <c r="E1540" s="1393"/>
      <c r="F1540" s="1393"/>
    </row>
    <row r="1541" spans="1:6" s="1402" customFormat="1" ht="47.25" customHeight="1" x14ac:dyDescent="0.2">
      <c r="A1541" s="1739" t="s">
        <v>22655</v>
      </c>
      <c r="B1541" s="1739"/>
      <c r="C1541" s="1739"/>
      <c r="D1541" s="1739"/>
      <c r="E1541" s="1401"/>
      <c r="F1541" s="1401"/>
    </row>
    <row r="1542" spans="1:6" x14ac:dyDescent="0.2">
      <c r="A1542" s="1351" t="s">
        <v>22576</v>
      </c>
    </row>
    <row r="1543" spans="1:6" x14ac:dyDescent="0.2">
      <c r="A1543" s="1351" t="s">
        <v>22575</v>
      </c>
    </row>
    <row r="1544" spans="1:6" x14ac:dyDescent="0.2">
      <c r="A1544" s="1351"/>
    </row>
    <row r="1545" spans="1:6" x14ac:dyDescent="0.2">
      <c r="A1545" s="1351"/>
    </row>
    <row r="1546" spans="1:6" x14ac:dyDescent="0.2">
      <c r="A1546" s="251" t="s">
        <v>22593</v>
      </c>
      <c r="B1546" s="251"/>
      <c r="C1546" s="251"/>
      <c r="D1546" s="251"/>
    </row>
    <row r="1547" spans="1:6" x14ac:dyDescent="0.2">
      <c r="A1547" s="251" t="s">
        <v>22592</v>
      </c>
      <c r="B1547" s="251"/>
      <c r="C1547" s="251"/>
      <c r="D1547" s="251"/>
    </row>
    <row r="1548" spans="1:6" x14ac:dyDescent="0.2">
      <c r="A1548" s="251"/>
      <c r="B1548" s="251"/>
      <c r="C1548" s="251"/>
      <c r="D1548" s="251"/>
    </row>
    <row r="1549" spans="1:6" x14ac:dyDescent="0.2">
      <c r="A1549" s="1718" t="s">
        <v>22606</v>
      </c>
      <c r="B1549" s="1718"/>
      <c r="C1549" s="1718"/>
      <c r="D1549" s="1718"/>
    </row>
    <row r="1550" spans="1:6" x14ac:dyDescent="0.2">
      <c r="A1550" s="1718" t="s">
        <v>2089</v>
      </c>
      <c r="B1550" s="1718"/>
      <c r="C1550" s="1718"/>
      <c r="D1550" s="1718"/>
    </row>
    <row r="1551" spans="1:6" x14ac:dyDescent="0.2">
      <c r="A1551" s="1718" t="s">
        <v>22607</v>
      </c>
      <c r="B1551" s="1718"/>
      <c r="C1551" s="1718"/>
      <c r="D1551" s="1718"/>
    </row>
    <row r="1552" spans="1:6" x14ac:dyDescent="0.2">
      <c r="A1552" s="1718" t="s">
        <v>22589</v>
      </c>
      <c r="B1552" s="1718"/>
      <c r="C1552" s="1718"/>
      <c r="D1552" s="1718"/>
    </row>
    <row r="1553" spans="1:4" x14ac:dyDescent="0.2">
      <c r="A1553" s="251"/>
      <c r="B1553" s="251"/>
    </row>
    <row r="1554" spans="1:4" x14ac:dyDescent="0.2">
      <c r="A1554" s="1365" t="s">
        <v>22588</v>
      </c>
      <c r="B1554" s="1725" t="s">
        <v>21751</v>
      </c>
      <c r="C1554" s="1725"/>
      <c r="D1554" s="1725"/>
    </row>
    <row r="1555" spans="1:4" x14ac:dyDescent="0.2">
      <c r="A1555" s="1385" t="s">
        <v>22587</v>
      </c>
      <c r="B1555" s="1719" t="s">
        <v>22586</v>
      </c>
      <c r="C1555" s="1719"/>
      <c r="D1555" s="1719"/>
    </row>
    <row r="1556" spans="1:4" ht="25.5" x14ac:dyDescent="0.2">
      <c r="A1556" s="1362" t="s">
        <v>22608</v>
      </c>
      <c r="B1556" s="1361">
        <v>2020</v>
      </c>
      <c r="C1556" s="1361">
        <v>2021</v>
      </c>
      <c r="D1556" s="1361">
        <v>2022</v>
      </c>
    </row>
    <row r="1557" spans="1:4" x14ac:dyDescent="0.2">
      <c r="A1557" s="1389" t="s">
        <v>22609</v>
      </c>
      <c r="B1557" s="1390">
        <f>SUM(B1558:B1563)</f>
        <v>0</v>
      </c>
      <c r="C1557" s="1390">
        <f>SUM(C1558:C1563)</f>
        <v>0</v>
      </c>
      <c r="D1557" s="1390">
        <f>SUM(D1558:D1563)</f>
        <v>0</v>
      </c>
    </row>
    <row r="1558" spans="1:4" x14ac:dyDescent="0.2">
      <c r="A1558" s="1391" t="s">
        <v>22610</v>
      </c>
      <c r="B1558" s="1357"/>
      <c r="C1558" s="1357"/>
      <c r="D1558" s="1357"/>
    </row>
    <row r="1559" spans="1:4" x14ac:dyDescent="0.2">
      <c r="A1559" s="1391" t="s">
        <v>22611</v>
      </c>
      <c r="B1559" s="1357"/>
      <c r="C1559" s="1357"/>
      <c r="D1559" s="1357"/>
    </row>
    <row r="1560" spans="1:4" x14ac:dyDescent="0.2">
      <c r="A1560" s="1391" t="s">
        <v>22612</v>
      </c>
      <c r="B1560" s="1357"/>
      <c r="C1560" s="1357"/>
      <c r="D1560" s="1357"/>
    </row>
    <row r="1561" spans="1:4" x14ac:dyDescent="0.2">
      <c r="A1561" s="1391" t="s">
        <v>22613</v>
      </c>
      <c r="B1561" s="1357"/>
      <c r="C1561" s="1357"/>
      <c r="D1561" s="1357"/>
    </row>
    <row r="1562" spans="1:4" x14ac:dyDescent="0.2">
      <c r="A1562" s="1391" t="s">
        <v>22614</v>
      </c>
      <c r="B1562" s="1357"/>
      <c r="C1562" s="1357"/>
      <c r="D1562" s="1357"/>
    </row>
    <row r="1563" spans="1:4" x14ac:dyDescent="0.2">
      <c r="A1563" s="1391" t="s">
        <v>22615</v>
      </c>
      <c r="B1563" s="1357"/>
      <c r="C1563" s="1357"/>
      <c r="D1563" s="1357"/>
    </row>
    <row r="1564" spans="1:4" x14ac:dyDescent="0.2">
      <c r="A1564" s="1389" t="s">
        <v>22616</v>
      </c>
      <c r="B1564" s="1390">
        <f>SUM(B1565:B1569)</f>
        <v>0</v>
      </c>
      <c r="C1564" s="1390">
        <f>SUM(C1565:C1569)</f>
        <v>0</v>
      </c>
      <c r="D1564" s="1390">
        <f>SUM(D1565:D1569)</f>
        <v>0</v>
      </c>
    </row>
    <row r="1565" spans="1:4" x14ac:dyDescent="0.2">
      <c r="A1565" s="1391" t="s">
        <v>22617</v>
      </c>
      <c r="B1565" s="1357"/>
      <c r="C1565" s="1357"/>
      <c r="D1565" s="1357"/>
    </row>
    <row r="1566" spans="1:4" x14ac:dyDescent="0.2">
      <c r="A1566" s="1391" t="s">
        <v>22618</v>
      </c>
      <c r="B1566" s="1357"/>
      <c r="C1566" s="1357"/>
      <c r="D1566" s="1357"/>
    </row>
    <row r="1567" spans="1:4" x14ac:dyDescent="0.2">
      <c r="A1567" s="1391" t="s">
        <v>22619</v>
      </c>
      <c r="B1567" s="1357"/>
      <c r="C1567" s="1357"/>
      <c r="D1567" s="1357"/>
    </row>
    <row r="1568" spans="1:4" x14ac:dyDescent="0.2">
      <c r="A1568" s="1391" t="s">
        <v>22620</v>
      </c>
      <c r="B1568" s="1357"/>
      <c r="C1568" s="1357"/>
      <c r="D1568" s="1357"/>
    </row>
    <row r="1569" spans="1:4" x14ac:dyDescent="0.2">
      <c r="A1569" s="1391" t="s">
        <v>22621</v>
      </c>
      <c r="B1569" s="1357"/>
      <c r="C1569" s="1357"/>
      <c r="D1569" s="1357"/>
    </row>
    <row r="1570" spans="1:4" x14ac:dyDescent="0.2">
      <c r="A1570" s="1389" t="s">
        <v>22622</v>
      </c>
      <c r="B1570" s="1390">
        <f>B1571</f>
        <v>0</v>
      </c>
      <c r="C1570" s="1390">
        <f>C1571</f>
        <v>0</v>
      </c>
      <c r="D1570" s="1390">
        <f>D1571</f>
        <v>0</v>
      </c>
    </row>
    <row r="1571" spans="1:4" x14ac:dyDescent="0.2">
      <c r="A1571" s="1391" t="s">
        <v>22623</v>
      </c>
      <c r="B1571" s="1357"/>
      <c r="C1571" s="1357"/>
      <c r="D1571" s="1357"/>
    </row>
    <row r="1572" spans="1:4" x14ac:dyDescent="0.2">
      <c r="A1572" s="1392" t="s">
        <v>22577</v>
      </c>
      <c r="B1572" s="1355">
        <f>B1557+B1564+B1570</f>
        <v>0</v>
      </c>
      <c r="C1572" s="1355">
        <f>C1557+C1564+C1570</f>
        <v>0</v>
      </c>
      <c r="D1572" s="1355">
        <f>D1557+D1564+D1570</f>
        <v>0</v>
      </c>
    </row>
    <row r="1573" spans="1:4" x14ac:dyDescent="0.2">
      <c r="A1573" s="1385"/>
      <c r="B1573" s="1403"/>
      <c r="C1573" s="1403"/>
      <c r="D1573" s="1403"/>
    </row>
    <row r="1574" spans="1:4" x14ac:dyDescent="0.2">
      <c r="A1574" s="1385"/>
      <c r="B1574" s="1682"/>
      <c r="C1574" s="1682"/>
      <c r="D1574" s="1682"/>
    </row>
    <row r="1575" spans="1:4" ht="25.5" x14ac:dyDescent="0.2">
      <c r="A1575" s="1362" t="s">
        <v>22624</v>
      </c>
      <c r="B1575" s="1361">
        <v>2020</v>
      </c>
      <c r="C1575" s="1361" t="s">
        <v>22582</v>
      </c>
      <c r="D1575" s="1361" t="s">
        <v>22581</v>
      </c>
    </row>
    <row r="1576" spans="1:4" x14ac:dyDescent="0.2">
      <c r="A1576" s="1389" t="s">
        <v>22609</v>
      </c>
      <c r="B1576" s="1390">
        <f>SUM(B1577:B1582)</f>
        <v>87300</v>
      </c>
      <c r="C1576" s="1390">
        <f>SUM(C1577:C1582)</f>
        <v>0</v>
      </c>
      <c r="D1576" s="1390">
        <f>SUM(D1577:D1582)</f>
        <v>0</v>
      </c>
    </row>
    <row r="1577" spans="1:4" x14ac:dyDescent="0.2">
      <c r="A1577" s="1391" t="s">
        <v>22610</v>
      </c>
      <c r="B1577" s="1357"/>
      <c r="C1577" s="1357"/>
      <c r="D1577" s="1357"/>
    </row>
    <row r="1578" spans="1:4" x14ac:dyDescent="0.2">
      <c r="A1578" s="1391" t="s">
        <v>22611</v>
      </c>
      <c r="B1578" s="1357">
        <v>49500</v>
      </c>
      <c r="C1578" s="1357"/>
      <c r="D1578" s="1357"/>
    </row>
    <row r="1579" spans="1:4" x14ac:dyDescent="0.2">
      <c r="A1579" s="1391" t="s">
        <v>22612</v>
      </c>
      <c r="B1579" s="1357"/>
      <c r="C1579" s="1357"/>
      <c r="D1579" s="1357"/>
    </row>
    <row r="1580" spans="1:4" x14ac:dyDescent="0.2">
      <c r="A1580" s="1391" t="s">
        <v>22613</v>
      </c>
      <c r="B1580" s="1357">
        <v>37800</v>
      </c>
      <c r="C1580" s="1357"/>
      <c r="D1580" s="1357"/>
    </row>
    <row r="1581" spans="1:4" x14ac:dyDescent="0.2">
      <c r="A1581" s="1391" t="s">
        <v>22614</v>
      </c>
      <c r="B1581" s="1357"/>
      <c r="C1581" s="1357"/>
      <c r="D1581" s="1357"/>
    </row>
    <row r="1582" spans="1:4" x14ac:dyDescent="0.2">
      <c r="A1582" s="1391" t="s">
        <v>22615</v>
      </c>
      <c r="B1582" s="1357"/>
      <c r="C1582" s="1357"/>
      <c r="D1582" s="1357"/>
    </row>
    <row r="1583" spans="1:4" x14ac:dyDescent="0.2">
      <c r="A1583" s="1389" t="s">
        <v>22616</v>
      </c>
      <c r="B1583" s="1390">
        <f>SUM(B1584:B1588)</f>
        <v>0</v>
      </c>
      <c r="C1583" s="1390">
        <f>SUM(C1584:C1588)</f>
        <v>0</v>
      </c>
      <c r="D1583" s="1390">
        <f>SUM(D1584:D1588)</f>
        <v>0</v>
      </c>
    </row>
    <row r="1584" spans="1:4" x14ac:dyDescent="0.2">
      <c r="A1584" s="1391" t="s">
        <v>22617</v>
      </c>
      <c r="B1584" s="1357"/>
      <c r="C1584" s="1357"/>
      <c r="D1584" s="1357"/>
    </row>
    <row r="1585" spans="1:4" x14ac:dyDescent="0.2">
      <c r="A1585" s="1391" t="s">
        <v>22618</v>
      </c>
      <c r="B1585" s="1357"/>
      <c r="C1585" s="1357"/>
      <c r="D1585" s="1357"/>
    </row>
    <row r="1586" spans="1:4" x14ac:dyDescent="0.2">
      <c r="A1586" s="1391" t="s">
        <v>22619</v>
      </c>
      <c r="B1586" s="1357"/>
      <c r="C1586" s="1357"/>
      <c r="D1586" s="1357"/>
    </row>
    <row r="1587" spans="1:4" x14ac:dyDescent="0.2">
      <c r="A1587" s="1391" t="s">
        <v>22620</v>
      </c>
      <c r="B1587" s="1357"/>
      <c r="C1587" s="1357"/>
      <c r="D1587" s="1357"/>
    </row>
    <row r="1588" spans="1:4" x14ac:dyDescent="0.2">
      <c r="A1588" s="1391" t="s">
        <v>22621</v>
      </c>
      <c r="B1588" s="1357"/>
      <c r="C1588" s="1357"/>
      <c r="D1588" s="1357"/>
    </row>
    <row r="1589" spans="1:4" x14ac:dyDescent="0.2">
      <c r="A1589" s="1389" t="s">
        <v>22622</v>
      </c>
      <c r="B1589" s="1390">
        <f>B1590</f>
        <v>0</v>
      </c>
      <c r="C1589" s="1390">
        <f>C1590</f>
        <v>0</v>
      </c>
      <c r="D1589" s="1390">
        <f>D1590</f>
        <v>0</v>
      </c>
    </row>
    <row r="1590" spans="1:4" x14ac:dyDescent="0.2">
      <c r="A1590" s="1391" t="s">
        <v>22623</v>
      </c>
      <c r="B1590" s="1357"/>
      <c r="C1590" s="1357"/>
      <c r="D1590" s="1357"/>
    </row>
    <row r="1591" spans="1:4" x14ac:dyDescent="0.2">
      <c r="A1591" s="1392" t="s">
        <v>22577</v>
      </c>
      <c r="B1591" s="1355">
        <f>B1576+B1583+B1589</f>
        <v>87300</v>
      </c>
      <c r="C1591" s="1355">
        <f>C1576+C1583+C1589</f>
        <v>0</v>
      </c>
      <c r="D1591" s="1355">
        <f>D1576+D1583+D1589</f>
        <v>0</v>
      </c>
    </row>
    <row r="1592" spans="1:4" x14ac:dyDescent="0.2">
      <c r="A1592" s="1385"/>
      <c r="B1592" s="1403"/>
      <c r="C1592" s="1403"/>
      <c r="D1592" s="1403"/>
    </row>
    <row r="1593" spans="1:4" x14ac:dyDescent="0.2">
      <c r="A1593" s="1385"/>
      <c r="B1593" s="1682"/>
      <c r="C1593" s="1682"/>
      <c r="D1593" s="1682"/>
    </row>
    <row r="1594" spans="1:4" ht="25.5" x14ac:dyDescent="0.2">
      <c r="A1594" s="1362" t="s">
        <v>22631</v>
      </c>
      <c r="B1594" s="1361">
        <v>2020</v>
      </c>
      <c r="C1594" s="1361" t="s">
        <v>22582</v>
      </c>
      <c r="D1594" s="1361" t="s">
        <v>22581</v>
      </c>
    </row>
    <row r="1595" spans="1:4" x14ac:dyDescent="0.2">
      <c r="A1595" s="1389" t="s">
        <v>22609</v>
      </c>
      <c r="B1595" s="1390">
        <f>SUM(B1596:B1601)</f>
        <v>87000</v>
      </c>
      <c r="C1595" s="1390">
        <f>SUM(C1596:C1601)</f>
        <v>0</v>
      </c>
      <c r="D1595" s="1390">
        <f>SUM(D1596:D1601)</f>
        <v>0</v>
      </c>
    </row>
    <row r="1596" spans="1:4" x14ac:dyDescent="0.2">
      <c r="A1596" s="1391" t="s">
        <v>22610</v>
      </c>
      <c r="B1596" s="1357"/>
      <c r="C1596" s="1357"/>
      <c r="D1596" s="1357"/>
    </row>
    <row r="1597" spans="1:4" x14ac:dyDescent="0.2">
      <c r="A1597" s="1391" t="s">
        <v>22611</v>
      </c>
      <c r="B1597" s="1357">
        <v>49200</v>
      </c>
      <c r="C1597" s="1357"/>
      <c r="D1597" s="1357"/>
    </row>
    <row r="1598" spans="1:4" x14ac:dyDescent="0.2">
      <c r="A1598" s="1391" t="s">
        <v>22612</v>
      </c>
      <c r="B1598" s="1357"/>
      <c r="C1598" s="1357"/>
      <c r="D1598" s="1357"/>
    </row>
    <row r="1599" spans="1:4" x14ac:dyDescent="0.2">
      <c r="A1599" s="1391" t="s">
        <v>22613</v>
      </c>
      <c r="B1599" s="1357">
        <v>37800</v>
      </c>
      <c r="C1599" s="1357"/>
      <c r="D1599" s="1357"/>
    </row>
    <row r="1600" spans="1:4" x14ac:dyDescent="0.2">
      <c r="A1600" s="1391" t="s">
        <v>22614</v>
      </c>
      <c r="B1600" s="1357"/>
      <c r="C1600" s="1357"/>
      <c r="D1600" s="1357"/>
    </row>
    <row r="1601" spans="1:9" x14ac:dyDescent="0.2">
      <c r="A1601" s="1391" t="s">
        <v>22615</v>
      </c>
      <c r="B1601" s="1357"/>
      <c r="C1601" s="1357"/>
      <c r="D1601" s="1357"/>
    </row>
    <row r="1602" spans="1:9" x14ac:dyDescent="0.2">
      <c r="A1602" s="1389" t="s">
        <v>22616</v>
      </c>
      <c r="B1602" s="1390">
        <f>SUM(B1603:B1607)</f>
        <v>0</v>
      </c>
      <c r="C1602" s="1390">
        <f>SUM(C1603:C1607)</f>
        <v>0</v>
      </c>
      <c r="D1602" s="1390">
        <f>SUM(D1603:D1607)</f>
        <v>0</v>
      </c>
    </row>
    <row r="1603" spans="1:9" x14ac:dyDescent="0.2">
      <c r="A1603" s="1391" t="s">
        <v>22617</v>
      </c>
      <c r="B1603" s="1357"/>
      <c r="C1603" s="1357"/>
      <c r="D1603" s="1357"/>
    </row>
    <row r="1604" spans="1:9" x14ac:dyDescent="0.2">
      <c r="A1604" s="1391" t="s">
        <v>22618</v>
      </c>
      <c r="B1604" s="1357"/>
      <c r="C1604" s="1357"/>
      <c r="D1604" s="1357"/>
    </row>
    <row r="1605" spans="1:9" x14ac:dyDescent="0.2">
      <c r="A1605" s="1391" t="s">
        <v>22619</v>
      </c>
      <c r="B1605" s="1357"/>
      <c r="C1605" s="1357"/>
      <c r="D1605" s="1357"/>
    </row>
    <row r="1606" spans="1:9" x14ac:dyDescent="0.2">
      <c r="A1606" s="1391" t="s">
        <v>22620</v>
      </c>
      <c r="B1606" s="1357"/>
      <c r="C1606" s="1357"/>
      <c r="D1606" s="1357"/>
    </row>
    <row r="1607" spans="1:9" x14ac:dyDescent="0.2">
      <c r="A1607" s="1391" t="s">
        <v>22621</v>
      </c>
      <c r="B1607" s="1357"/>
      <c r="C1607" s="1357"/>
      <c r="D1607" s="1357"/>
    </row>
    <row r="1608" spans="1:9" x14ac:dyDescent="0.2">
      <c r="A1608" s="1389" t="s">
        <v>22622</v>
      </c>
      <c r="B1608" s="1390">
        <f>B1609</f>
        <v>0</v>
      </c>
      <c r="C1608" s="1390">
        <f>C1609</f>
        <v>0</v>
      </c>
      <c r="D1608" s="1390">
        <f>D1609</f>
        <v>0</v>
      </c>
    </row>
    <row r="1609" spans="1:9" x14ac:dyDescent="0.2">
      <c r="A1609" s="1391" t="s">
        <v>22623</v>
      </c>
      <c r="B1609" s="1357"/>
      <c r="C1609" s="1357"/>
      <c r="D1609" s="1357"/>
    </row>
    <row r="1610" spans="1:9" x14ac:dyDescent="0.2">
      <c r="A1610" s="1392" t="s">
        <v>22577</v>
      </c>
      <c r="B1610" s="1355">
        <f>B1595+B1602+B1608</f>
        <v>87000</v>
      </c>
      <c r="C1610" s="1355">
        <f>C1595+C1602+C1608</f>
        <v>0</v>
      </c>
      <c r="D1610" s="1355">
        <f>D1595+D1602+D1608</f>
        <v>0</v>
      </c>
    </row>
    <row r="1611" spans="1:9" x14ac:dyDescent="0.2">
      <c r="A1611" s="1352" t="s">
        <v>22576</v>
      </c>
    </row>
    <row r="1612" spans="1:9" x14ac:dyDescent="0.2">
      <c r="A1612" s="1351" t="s">
        <v>22575</v>
      </c>
    </row>
    <row r="1613" spans="1:9" x14ac:dyDescent="0.2">
      <c r="A1613" s="1373"/>
    </row>
    <row r="1614" spans="1:9" x14ac:dyDescent="0.2">
      <c r="A1614" s="1373"/>
    </row>
    <row r="1615" spans="1:9" s="251" customFormat="1" ht="12" x14ac:dyDescent="0.2">
      <c r="A1615" s="251" t="s">
        <v>22593</v>
      </c>
      <c r="E1615" s="310"/>
      <c r="F1615" s="310"/>
      <c r="H1615" s="310"/>
      <c r="I1615" s="310"/>
    </row>
    <row r="1616" spans="1:9" s="251" customFormat="1" ht="12" x14ac:dyDescent="0.2">
      <c r="A1616" s="251" t="s">
        <v>22592</v>
      </c>
      <c r="E1616" s="310"/>
      <c r="F1616" s="310"/>
      <c r="H1616" s="310"/>
      <c r="I1616" s="310"/>
    </row>
    <row r="1617" spans="1:9" s="251" customFormat="1" ht="12" x14ac:dyDescent="0.2">
      <c r="E1617" s="310"/>
      <c r="F1617" s="310"/>
      <c r="H1617" s="310"/>
      <c r="I1617" s="310"/>
    </row>
    <row r="1618" spans="1:9" s="251" customFormat="1" ht="12" x14ac:dyDescent="0.2">
      <c r="A1618" s="1718" t="s">
        <v>22606</v>
      </c>
      <c r="B1618" s="1718"/>
      <c r="C1618" s="1718"/>
      <c r="D1618" s="1718"/>
      <c r="E1618" s="1387"/>
      <c r="F1618" s="1387"/>
      <c r="G1618" s="1371"/>
      <c r="H1618" s="310"/>
      <c r="I1618" s="310"/>
    </row>
    <row r="1619" spans="1:9" s="251" customFormat="1" ht="12" x14ac:dyDescent="0.2">
      <c r="A1619" s="1718" t="s">
        <v>2089</v>
      </c>
      <c r="B1619" s="1718"/>
      <c r="C1619" s="1718"/>
      <c r="D1619" s="1718"/>
      <c r="E1619" s="1387"/>
      <c r="F1619" s="1387"/>
      <c r="G1619" s="1371"/>
      <c r="H1619" s="310"/>
      <c r="I1619" s="310"/>
    </row>
    <row r="1620" spans="1:9" s="251" customFormat="1" ht="12" x14ac:dyDescent="0.2">
      <c r="A1620" s="1718" t="s">
        <v>22607</v>
      </c>
      <c r="B1620" s="1718"/>
      <c r="C1620" s="1718"/>
      <c r="D1620" s="1718"/>
      <c r="E1620" s="1387"/>
      <c r="F1620" s="1387"/>
      <c r="G1620" s="1371"/>
      <c r="H1620" s="310"/>
      <c r="I1620" s="310"/>
    </row>
    <row r="1621" spans="1:9" s="251" customFormat="1" ht="12" x14ac:dyDescent="0.2">
      <c r="A1621" s="1718" t="s">
        <v>22589</v>
      </c>
      <c r="B1621" s="1718"/>
      <c r="C1621" s="1718"/>
      <c r="D1621" s="1718"/>
      <c r="E1621" s="1387"/>
      <c r="F1621" s="1387"/>
      <c r="G1621" s="1371"/>
      <c r="H1621" s="310"/>
      <c r="I1621" s="310"/>
    </row>
    <row r="1622" spans="1:9" x14ac:dyDescent="0.2">
      <c r="A1622" s="251"/>
      <c r="B1622" s="251"/>
    </row>
    <row r="1623" spans="1:9" ht="28.5" customHeight="1" x14ac:dyDescent="0.2">
      <c r="A1623" s="1365" t="s">
        <v>22588</v>
      </c>
      <c r="B1623" s="1742" t="s">
        <v>21734</v>
      </c>
      <c r="C1623" s="1742"/>
      <c r="D1623" s="1742"/>
    </row>
    <row r="1624" spans="1:9" s="1402" customFormat="1" x14ac:dyDescent="0.2">
      <c r="A1624" s="1385" t="s">
        <v>22587</v>
      </c>
      <c r="B1624" s="1719" t="s">
        <v>22596</v>
      </c>
      <c r="C1624" s="1719"/>
      <c r="D1624" s="1719"/>
      <c r="E1624" s="1401"/>
      <c r="F1624" s="1401"/>
    </row>
    <row r="1625" spans="1:9" s="1359" customFormat="1" ht="25.5" x14ac:dyDescent="0.2">
      <c r="A1625" s="1362" t="s">
        <v>22608</v>
      </c>
      <c r="B1625" s="1361">
        <v>2020</v>
      </c>
      <c r="C1625" s="1361">
        <v>2021</v>
      </c>
      <c r="D1625" s="1361">
        <v>2022</v>
      </c>
      <c r="E1625" s="1388"/>
      <c r="F1625" s="1388"/>
    </row>
    <row r="1626" spans="1:9" x14ac:dyDescent="0.2">
      <c r="A1626" s="1389" t="s">
        <v>22609</v>
      </c>
      <c r="B1626" s="1390">
        <f>SUM(B1627:B1632)</f>
        <v>75027028</v>
      </c>
      <c r="C1626" s="1390">
        <f>SUM(C1627:C1632)</f>
        <v>75432836</v>
      </c>
      <c r="D1626" s="1390">
        <f>SUM(D1627:D1632)</f>
        <v>77110657</v>
      </c>
    </row>
    <row r="1627" spans="1:9" x14ac:dyDescent="0.2">
      <c r="A1627" s="1391" t="s">
        <v>22610</v>
      </c>
      <c r="B1627" s="1357">
        <f t="shared" ref="B1627:D1632" si="64">B1697+B1766+B1836+B1905</f>
        <v>0</v>
      </c>
      <c r="C1627" s="1357">
        <f t="shared" si="64"/>
        <v>0</v>
      </c>
      <c r="D1627" s="1357">
        <f t="shared" si="64"/>
        <v>0</v>
      </c>
    </row>
    <row r="1628" spans="1:9" x14ac:dyDescent="0.2">
      <c r="A1628" s="1391" t="s">
        <v>22611</v>
      </c>
      <c r="B1628" s="1357">
        <f t="shared" si="64"/>
        <v>27158379</v>
      </c>
      <c r="C1628" s="1357">
        <f t="shared" si="64"/>
        <v>26604073</v>
      </c>
      <c r="D1628" s="1357">
        <f t="shared" si="64"/>
        <v>26023832</v>
      </c>
    </row>
    <row r="1629" spans="1:9" x14ac:dyDescent="0.2">
      <c r="A1629" s="1391" t="s">
        <v>22612</v>
      </c>
      <c r="B1629" s="1357">
        <f t="shared" si="64"/>
        <v>472921</v>
      </c>
      <c r="C1629" s="1357">
        <f t="shared" si="64"/>
        <v>259644</v>
      </c>
      <c r="D1629" s="1357">
        <f t="shared" si="64"/>
        <v>186948</v>
      </c>
    </row>
    <row r="1630" spans="1:9" x14ac:dyDescent="0.2">
      <c r="A1630" s="1391" t="s">
        <v>22613</v>
      </c>
      <c r="B1630" s="1357">
        <f t="shared" si="64"/>
        <v>47128688</v>
      </c>
      <c r="C1630" s="1357">
        <f t="shared" si="64"/>
        <v>48302079</v>
      </c>
      <c r="D1630" s="1357">
        <f t="shared" si="64"/>
        <v>50624221</v>
      </c>
    </row>
    <row r="1631" spans="1:9" x14ac:dyDescent="0.2">
      <c r="A1631" s="1391" t="s">
        <v>22614</v>
      </c>
      <c r="B1631" s="1357">
        <f t="shared" si="64"/>
        <v>0</v>
      </c>
      <c r="C1631" s="1357">
        <f t="shared" si="64"/>
        <v>0</v>
      </c>
      <c r="D1631" s="1357">
        <f t="shared" si="64"/>
        <v>0</v>
      </c>
    </row>
    <row r="1632" spans="1:9" x14ac:dyDescent="0.2">
      <c r="A1632" s="1391" t="s">
        <v>22615</v>
      </c>
      <c r="B1632" s="1357">
        <f t="shared" si="64"/>
        <v>267040</v>
      </c>
      <c r="C1632" s="1357">
        <f t="shared" si="64"/>
        <v>267040</v>
      </c>
      <c r="D1632" s="1357">
        <f t="shared" si="64"/>
        <v>275656</v>
      </c>
    </row>
    <row r="1633" spans="1:6" x14ac:dyDescent="0.2">
      <c r="A1633" s="1389" t="s">
        <v>22616</v>
      </c>
      <c r="B1633" s="1390">
        <f>SUM(B1634:B1638)</f>
        <v>21983255</v>
      </c>
      <c r="C1633" s="1390">
        <f>SUM(C1634:C1638)</f>
        <v>17077277</v>
      </c>
      <c r="D1633" s="1390">
        <f>SUM(D1634:D1638)</f>
        <v>34149257</v>
      </c>
    </row>
    <row r="1634" spans="1:6" x14ac:dyDescent="0.2">
      <c r="A1634" s="1391" t="s">
        <v>22617</v>
      </c>
      <c r="B1634" s="1357">
        <f t="shared" ref="B1634:D1638" si="65">B1704+B1773+B1843+B1912</f>
        <v>0</v>
      </c>
      <c r="C1634" s="1357">
        <f t="shared" si="65"/>
        <v>0</v>
      </c>
      <c r="D1634" s="1357">
        <f t="shared" si="65"/>
        <v>0</v>
      </c>
    </row>
    <row r="1635" spans="1:6" x14ac:dyDescent="0.2">
      <c r="A1635" s="1391" t="s">
        <v>22618</v>
      </c>
      <c r="B1635" s="1357">
        <f t="shared" si="65"/>
        <v>0</v>
      </c>
      <c r="C1635" s="1357">
        <f t="shared" si="65"/>
        <v>0</v>
      </c>
      <c r="D1635" s="1357">
        <f t="shared" si="65"/>
        <v>0</v>
      </c>
    </row>
    <row r="1636" spans="1:6" x14ac:dyDescent="0.2">
      <c r="A1636" s="1391" t="s">
        <v>22619</v>
      </c>
      <c r="B1636" s="1357">
        <f t="shared" si="65"/>
        <v>0</v>
      </c>
      <c r="C1636" s="1357">
        <f t="shared" si="65"/>
        <v>0</v>
      </c>
      <c r="D1636" s="1357">
        <f t="shared" si="65"/>
        <v>0</v>
      </c>
    </row>
    <row r="1637" spans="1:6" x14ac:dyDescent="0.2">
      <c r="A1637" s="1391" t="s">
        <v>22620</v>
      </c>
      <c r="B1637" s="1357">
        <f t="shared" si="65"/>
        <v>21983255</v>
      </c>
      <c r="C1637" s="1357">
        <f t="shared" si="65"/>
        <v>17077277</v>
      </c>
      <c r="D1637" s="1357">
        <f t="shared" si="65"/>
        <v>34149257</v>
      </c>
    </row>
    <row r="1638" spans="1:6" x14ac:dyDescent="0.2">
      <c r="A1638" s="1391" t="s">
        <v>22621</v>
      </c>
      <c r="B1638" s="1357">
        <f t="shared" si="65"/>
        <v>0</v>
      </c>
      <c r="C1638" s="1357">
        <f t="shared" si="65"/>
        <v>0</v>
      </c>
      <c r="D1638" s="1357">
        <f t="shared" si="65"/>
        <v>0</v>
      </c>
    </row>
    <row r="1639" spans="1:6" x14ac:dyDescent="0.2">
      <c r="A1639" s="1389" t="s">
        <v>22622</v>
      </c>
      <c r="B1639" s="1390">
        <f>B1640</f>
        <v>0</v>
      </c>
      <c r="C1639" s="1390">
        <f>C1640</f>
        <v>0</v>
      </c>
      <c r="D1639" s="1390">
        <f>D1640</f>
        <v>0</v>
      </c>
    </row>
    <row r="1640" spans="1:6" x14ac:dyDescent="0.2">
      <c r="A1640" s="1391" t="s">
        <v>22623</v>
      </c>
      <c r="B1640" s="1357">
        <f>B1710+B1779+B1849+B1918</f>
        <v>0</v>
      </c>
      <c r="C1640" s="1357">
        <f>C1710+C1779+C1849+C1918</f>
        <v>0</v>
      </c>
      <c r="D1640" s="1357">
        <f>D1710+D1779+D1849+D1918</f>
        <v>0</v>
      </c>
    </row>
    <row r="1641" spans="1:6" s="1353" customFormat="1" x14ac:dyDescent="0.2">
      <c r="A1641" s="1392" t="s">
        <v>22577</v>
      </c>
      <c r="B1641" s="1355">
        <f>B1626+B1633+B1639</f>
        <v>97010283</v>
      </c>
      <c r="C1641" s="1355">
        <f>C1626+C1633+C1639</f>
        <v>92510113</v>
      </c>
      <c r="D1641" s="1355">
        <f>D1626+D1633+D1639</f>
        <v>111259914</v>
      </c>
      <c r="E1641" s="1393"/>
      <c r="F1641" s="1393"/>
    </row>
    <row r="1642" spans="1:6" s="1402" customFormat="1" x14ac:dyDescent="0.2">
      <c r="A1642" s="1385"/>
      <c r="B1642" s="1403"/>
      <c r="C1642" s="1403"/>
      <c r="D1642" s="1403"/>
      <c r="E1642" s="1401"/>
      <c r="F1642" s="1401"/>
    </row>
    <row r="1643" spans="1:6" s="1402" customFormat="1" x14ac:dyDescent="0.2">
      <c r="A1643" s="1385"/>
      <c r="B1643" s="1682"/>
      <c r="C1643" s="1682"/>
      <c r="D1643" s="1682"/>
      <c r="E1643" s="1401"/>
      <c r="F1643" s="1401"/>
    </row>
    <row r="1644" spans="1:6" s="1359" customFormat="1" ht="25.5" x14ac:dyDescent="0.2">
      <c r="A1644" s="1362" t="s">
        <v>22624</v>
      </c>
      <c r="B1644" s="1361">
        <v>2020</v>
      </c>
      <c r="C1644" s="1361" t="s">
        <v>22582</v>
      </c>
      <c r="D1644" s="1361" t="s">
        <v>22581</v>
      </c>
      <c r="E1644" s="1388"/>
      <c r="F1644" s="1388"/>
    </row>
    <row r="1645" spans="1:6" x14ac:dyDescent="0.2">
      <c r="A1645" s="1389" t="s">
        <v>22609</v>
      </c>
      <c r="B1645" s="1390">
        <f>SUM(B1646:B1651)</f>
        <v>72788599</v>
      </c>
      <c r="C1645" s="1390">
        <f>SUM(C1646:C1651)</f>
        <v>76729200</v>
      </c>
      <c r="D1645" s="1390">
        <f>SUM(D1646:D1651)</f>
        <v>77110657</v>
      </c>
    </row>
    <row r="1646" spans="1:6" x14ac:dyDescent="0.2">
      <c r="A1646" s="1391" t="s">
        <v>22610</v>
      </c>
      <c r="B1646" s="1357">
        <f t="shared" ref="B1646:D1651" si="66">B1716+B1785+B1855+B1924</f>
        <v>0</v>
      </c>
      <c r="C1646" s="1357">
        <f t="shared" si="66"/>
        <v>0</v>
      </c>
      <c r="D1646" s="1357">
        <f t="shared" si="66"/>
        <v>0</v>
      </c>
    </row>
    <row r="1647" spans="1:6" x14ac:dyDescent="0.2">
      <c r="A1647" s="1391" t="s">
        <v>22611</v>
      </c>
      <c r="B1647" s="1357">
        <f t="shared" si="66"/>
        <v>23627714</v>
      </c>
      <c r="C1647" s="1357">
        <f t="shared" si="66"/>
        <v>26604073</v>
      </c>
      <c r="D1647" s="1357">
        <f t="shared" si="66"/>
        <v>26023832</v>
      </c>
    </row>
    <row r="1648" spans="1:6" x14ac:dyDescent="0.2">
      <c r="A1648" s="1391" t="s">
        <v>22612</v>
      </c>
      <c r="B1648" s="1357">
        <f t="shared" si="66"/>
        <v>267985</v>
      </c>
      <c r="C1648" s="1357">
        <f t="shared" si="66"/>
        <v>259644</v>
      </c>
      <c r="D1648" s="1357">
        <f t="shared" si="66"/>
        <v>186948</v>
      </c>
    </row>
    <row r="1649" spans="1:6" x14ac:dyDescent="0.2">
      <c r="A1649" s="1391" t="s">
        <v>22613</v>
      </c>
      <c r="B1649" s="1357">
        <f t="shared" si="66"/>
        <v>48337813</v>
      </c>
      <c r="C1649" s="1357">
        <f t="shared" si="66"/>
        <v>49452662</v>
      </c>
      <c r="D1649" s="1357">
        <f t="shared" si="66"/>
        <v>50624221</v>
      </c>
    </row>
    <row r="1650" spans="1:6" x14ac:dyDescent="0.2">
      <c r="A1650" s="1391" t="s">
        <v>22614</v>
      </c>
      <c r="B1650" s="1357">
        <f t="shared" si="66"/>
        <v>118553</v>
      </c>
      <c r="C1650" s="1357">
        <f t="shared" si="66"/>
        <v>58553</v>
      </c>
      <c r="D1650" s="1357">
        <f t="shared" si="66"/>
        <v>0</v>
      </c>
    </row>
    <row r="1651" spans="1:6" x14ac:dyDescent="0.2">
      <c r="A1651" s="1391" t="s">
        <v>22615</v>
      </c>
      <c r="B1651" s="1357">
        <f t="shared" si="66"/>
        <v>436534</v>
      </c>
      <c r="C1651" s="1357">
        <f t="shared" si="66"/>
        <v>354268</v>
      </c>
      <c r="D1651" s="1357">
        <f t="shared" si="66"/>
        <v>275656</v>
      </c>
    </row>
    <row r="1652" spans="1:6" x14ac:dyDescent="0.2">
      <c r="A1652" s="1389" t="s">
        <v>22616</v>
      </c>
      <c r="B1652" s="1390">
        <f>SUM(B1653:B1657)</f>
        <v>15680261</v>
      </c>
      <c r="C1652" s="1390">
        <f>SUM(C1653:C1657)</f>
        <v>18473457</v>
      </c>
      <c r="D1652" s="1390">
        <f>SUM(D1653:D1657)</f>
        <v>34149257</v>
      </c>
    </row>
    <row r="1653" spans="1:6" x14ac:dyDescent="0.2">
      <c r="A1653" s="1391" t="s">
        <v>22617</v>
      </c>
      <c r="B1653" s="1357">
        <f t="shared" ref="B1653:D1657" si="67">B1723+B1792+B1862+B1931</f>
        <v>0</v>
      </c>
      <c r="C1653" s="1357">
        <f t="shared" si="67"/>
        <v>0</v>
      </c>
      <c r="D1653" s="1357">
        <f t="shared" si="67"/>
        <v>0</v>
      </c>
    </row>
    <row r="1654" spans="1:6" x14ac:dyDescent="0.2">
      <c r="A1654" s="1391" t="s">
        <v>22618</v>
      </c>
      <c r="B1654" s="1357">
        <f t="shared" si="67"/>
        <v>0</v>
      </c>
      <c r="C1654" s="1357">
        <f t="shared" si="67"/>
        <v>0</v>
      </c>
      <c r="D1654" s="1357">
        <f t="shared" si="67"/>
        <v>0</v>
      </c>
    </row>
    <row r="1655" spans="1:6" x14ac:dyDescent="0.2">
      <c r="A1655" s="1391" t="s">
        <v>22619</v>
      </c>
      <c r="B1655" s="1357">
        <f t="shared" si="67"/>
        <v>0</v>
      </c>
      <c r="C1655" s="1357">
        <f t="shared" si="67"/>
        <v>0</v>
      </c>
      <c r="D1655" s="1357">
        <f t="shared" si="67"/>
        <v>0</v>
      </c>
    </row>
    <row r="1656" spans="1:6" x14ac:dyDescent="0.2">
      <c r="A1656" s="1391" t="s">
        <v>22656</v>
      </c>
      <c r="B1656" s="1357">
        <f t="shared" si="67"/>
        <v>15680261</v>
      </c>
      <c r="C1656" s="1357">
        <f t="shared" si="67"/>
        <v>18473457</v>
      </c>
      <c r="D1656" s="1357">
        <f t="shared" si="67"/>
        <v>34149257</v>
      </c>
    </row>
    <row r="1657" spans="1:6" x14ac:dyDescent="0.2">
      <c r="A1657" s="1391" t="s">
        <v>22621</v>
      </c>
      <c r="B1657" s="1357">
        <f t="shared" si="67"/>
        <v>0</v>
      </c>
      <c r="C1657" s="1357">
        <f t="shared" si="67"/>
        <v>0</v>
      </c>
      <c r="D1657" s="1357">
        <f t="shared" si="67"/>
        <v>0</v>
      </c>
    </row>
    <row r="1658" spans="1:6" x14ac:dyDescent="0.2">
      <c r="A1658" s="1389" t="s">
        <v>22622</v>
      </c>
      <c r="B1658" s="1390">
        <f>B1659</f>
        <v>0</v>
      </c>
      <c r="C1658" s="1390">
        <f>C1659</f>
        <v>0</v>
      </c>
      <c r="D1658" s="1390">
        <f>D1659</f>
        <v>0</v>
      </c>
    </row>
    <row r="1659" spans="1:6" x14ac:dyDescent="0.2">
      <c r="A1659" s="1391" t="s">
        <v>22623</v>
      </c>
      <c r="B1659" s="1357">
        <f>B1729+B1798+B1868+B1937</f>
        <v>0</v>
      </c>
      <c r="C1659" s="1357">
        <f>C1729+C1798+C1868+C1937</f>
        <v>0</v>
      </c>
      <c r="D1659" s="1357">
        <f>D1729+D1798+D1868+D1937</f>
        <v>0</v>
      </c>
    </row>
    <row r="1660" spans="1:6" s="1353" customFormat="1" x14ac:dyDescent="0.2">
      <c r="A1660" s="1392" t="s">
        <v>22577</v>
      </c>
      <c r="B1660" s="1355">
        <f>B1645+B1652+B1658</f>
        <v>88468860</v>
      </c>
      <c r="C1660" s="1355">
        <f>C1645+C1652+C1658</f>
        <v>95202657</v>
      </c>
      <c r="D1660" s="1355">
        <f>D1645+D1652+D1658</f>
        <v>111259914</v>
      </c>
      <c r="E1660" s="1393"/>
      <c r="F1660" s="1393"/>
    </row>
    <row r="1661" spans="1:6" s="1402" customFormat="1" ht="21.75" customHeight="1" x14ac:dyDescent="0.2">
      <c r="A1661" s="1740" t="s">
        <v>22657</v>
      </c>
      <c r="B1661" s="1740"/>
      <c r="C1661" s="1740"/>
      <c r="D1661" s="1740"/>
      <c r="E1661" s="1401"/>
      <c r="F1661" s="1401"/>
    </row>
    <row r="1662" spans="1:6" s="1402" customFormat="1" x14ac:dyDescent="0.2">
      <c r="A1662" s="1684"/>
      <c r="B1662" s="1684"/>
      <c r="C1662" s="1684"/>
      <c r="D1662" s="1684"/>
      <c r="E1662" s="1401"/>
      <c r="F1662" s="1401"/>
    </row>
    <row r="1663" spans="1:6" s="1402" customFormat="1" x14ac:dyDescent="0.2">
      <c r="A1663" s="1385"/>
      <c r="B1663" s="1682"/>
      <c r="C1663" s="1682"/>
      <c r="D1663" s="1682"/>
      <c r="E1663" s="1401"/>
      <c r="F1663" s="1401"/>
    </row>
    <row r="1664" spans="1:6" s="1359" customFormat="1" ht="25.5" x14ac:dyDescent="0.2">
      <c r="A1664" s="1362" t="s">
        <v>22640</v>
      </c>
      <c r="B1664" s="1361">
        <v>2020</v>
      </c>
      <c r="C1664" s="1361" t="s">
        <v>22582</v>
      </c>
      <c r="D1664" s="1361" t="s">
        <v>22581</v>
      </c>
      <c r="E1664" s="1388"/>
      <c r="F1664" s="1388"/>
    </row>
    <row r="1665" spans="1:6" x14ac:dyDescent="0.2">
      <c r="A1665" s="1389" t="s">
        <v>22609</v>
      </c>
      <c r="B1665" s="1390">
        <f>SUM(B1666:B1671)</f>
        <v>70491347.539999992</v>
      </c>
      <c r="C1665" s="1390">
        <f>SUM(C1666:C1671)</f>
        <v>74969013</v>
      </c>
      <c r="D1665" s="1390">
        <f>SUM(D1666:D1671)</f>
        <v>77110657</v>
      </c>
    </row>
    <row r="1666" spans="1:6" x14ac:dyDescent="0.2">
      <c r="A1666" s="1391" t="s">
        <v>22610</v>
      </c>
      <c r="B1666" s="1357">
        <f t="shared" ref="B1666:D1671" si="68">B1735+B1804+B1874+B1943</f>
        <v>0</v>
      </c>
      <c r="C1666" s="1357">
        <f t="shared" si="68"/>
        <v>0</v>
      </c>
      <c r="D1666" s="1357">
        <f t="shared" si="68"/>
        <v>0</v>
      </c>
    </row>
    <row r="1667" spans="1:6" x14ac:dyDescent="0.2">
      <c r="A1667" s="1391" t="s">
        <v>22611</v>
      </c>
      <c r="B1667" s="1357">
        <f t="shared" si="68"/>
        <v>22967826.490000013</v>
      </c>
      <c r="C1667" s="1357">
        <f t="shared" si="68"/>
        <v>24892551</v>
      </c>
      <c r="D1667" s="1357">
        <f t="shared" si="68"/>
        <v>26023832</v>
      </c>
    </row>
    <row r="1668" spans="1:6" x14ac:dyDescent="0.2">
      <c r="A1668" s="1391" t="s">
        <v>22612</v>
      </c>
      <c r="B1668" s="1357">
        <f t="shared" si="68"/>
        <v>246178.40000000002</v>
      </c>
      <c r="C1668" s="1357">
        <f t="shared" si="68"/>
        <v>213302</v>
      </c>
      <c r="D1668" s="1357">
        <f t="shared" si="68"/>
        <v>186948</v>
      </c>
    </row>
    <row r="1669" spans="1:6" x14ac:dyDescent="0.2">
      <c r="A1669" s="1391" t="s">
        <v>22613</v>
      </c>
      <c r="B1669" s="1357">
        <f t="shared" si="68"/>
        <v>46727532.599999979</v>
      </c>
      <c r="C1669" s="1357">
        <f t="shared" si="68"/>
        <v>49450340</v>
      </c>
      <c r="D1669" s="1357">
        <f t="shared" si="68"/>
        <v>50624221</v>
      </c>
    </row>
    <row r="1670" spans="1:6" x14ac:dyDescent="0.2">
      <c r="A1670" s="1391" t="s">
        <v>22614</v>
      </c>
      <c r="B1670" s="1357">
        <f t="shared" si="68"/>
        <v>117106</v>
      </c>
      <c r="C1670" s="1357">
        <f t="shared" si="68"/>
        <v>58553</v>
      </c>
      <c r="D1670" s="1357">
        <f t="shared" si="68"/>
        <v>0</v>
      </c>
    </row>
    <row r="1671" spans="1:6" x14ac:dyDescent="0.2">
      <c r="A1671" s="1391" t="s">
        <v>22615</v>
      </c>
      <c r="B1671" s="1357">
        <f t="shared" si="68"/>
        <v>432704.05</v>
      </c>
      <c r="C1671" s="1357">
        <f t="shared" si="68"/>
        <v>354267</v>
      </c>
      <c r="D1671" s="1357">
        <f t="shared" si="68"/>
        <v>275656</v>
      </c>
    </row>
    <row r="1672" spans="1:6" x14ac:dyDescent="0.2">
      <c r="A1672" s="1389" t="s">
        <v>22616</v>
      </c>
      <c r="B1672" s="1390">
        <f>SUM(B1673:B1677)</f>
        <v>7207553.669999999</v>
      </c>
      <c r="C1672" s="1390">
        <f>SUM(C1673:C1677)</f>
        <v>12087953</v>
      </c>
      <c r="D1672" s="1390">
        <f>SUM(D1673:D1677)</f>
        <v>34149257</v>
      </c>
    </row>
    <row r="1673" spans="1:6" x14ac:dyDescent="0.2">
      <c r="A1673" s="1391" t="s">
        <v>22617</v>
      </c>
      <c r="B1673" s="1357">
        <f t="shared" ref="B1673:D1677" si="69">B1742+B1811+B1881+B1950</f>
        <v>0</v>
      </c>
      <c r="C1673" s="1357">
        <f t="shared" si="69"/>
        <v>0</v>
      </c>
      <c r="D1673" s="1357">
        <f t="shared" si="69"/>
        <v>0</v>
      </c>
    </row>
    <row r="1674" spans="1:6" x14ac:dyDescent="0.2">
      <c r="A1674" s="1391" t="s">
        <v>22618</v>
      </c>
      <c r="B1674" s="1357">
        <f t="shared" si="69"/>
        <v>0</v>
      </c>
      <c r="C1674" s="1357">
        <f t="shared" si="69"/>
        <v>0</v>
      </c>
      <c r="D1674" s="1357">
        <f t="shared" si="69"/>
        <v>0</v>
      </c>
    </row>
    <row r="1675" spans="1:6" x14ac:dyDescent="0.2">
      <c r="A1675" s="1391" t="s">
        <v>22619</v>
      </c>
      <c r="B1675" s="1357">
        <f t="shared" si="69"/>
        <v>0</v>
      </c>
      <c r="C1675" s="1357">
        <f t="shared" si="69"/>
        <v>0</v>
      </c>
      <c r="D1675" s="1357">
        <f t="shared" si="69"/>
        <v>0</v>
      </c>
    </row>
    <row r="1676" spans="1:6" x14ac:dyDescent="0.2">
      <c r="A1676" s="1391" t="s">
        <v>22620</v>
      </c>
      <c r="B1676" s="1357">
        <f t="shared" si="69"/>
        <v>7207553.669999999</v>
      </c>
      <c r="C1676" s="1357">
        <f t="shared" si="69"/>
        <v>12087953</v>
      </c>
      <c r="D1676" s="1357">
        <f t="shared" si="69"/>
        <v>34149257</v>
      </c>
    </row>
    <row r="1677" spans="1:6" x14ac:dyDescent="0.2">
      <c r="A1677" s="1391" t="s">
        <v>22621</v>
      </c>
      <c r="B1677" s="1357">
        <f t="shared" si="69"/>
        <v>0</v>
      </c>
      <c r="C1677" s="1357">
        <f t="shared" si="69"/>
        <v>0</v>
      </c>
      <c r="D1677" s="1357">
        <f t="shared" si="69"/>
        <v>0</v>
      </c>
    </row>
    <row r="1678" spans="1:6" x14ac:dyDescent="0.2">
      <c r="A1678" s="1389" t="s">
        <v>22622</v>
      </c>
      <c r="B1678" s="1390">
        <f>B1679</f>
        <v>0</v>
      </c>
      <c r="C1678" s="1390">
        <f>C1679</f>
        <v>0</v>
      </c>
      <c r="D1678" s="1390">
        <f>D1679</f>
        <v>0</v>
      </c>
    </row>
    <row r="1679" spans="1:6" x14ac:dyDescent="0.2">
      <c r="A1679" s="1391" t="s">
        <v>22623</v>
      </c>
      <c r="B1679" s="1357">
        <f>B1748+B1817+B1887+B1956</f>
        <v>0</v>
      </c>
      <c r="C1679" s="1357">
        <f>C1748+C1817+C1887+C1956</f>
        <v>0</v>
      </c>
      <c r="D1679" s="1357">
        <f>D1748+D1817+D1887+D1956</f>
        <v>0</v>
      </c>
    </row>
    <row r="1680" spans="1:6" s="1353" customFormat="1" x14ac:dyDescent="0.2">
      <c r="A1680" s="1392" t="s">
        <v>22577</v>
      </c>
      <c r="B1680" s="1355">
        <f>B1665+B1672+B1678</f>
        <v>77698901.209999993</v>
      </c>
      <c r="C1680" s="1355">
        <f>C1665+C1672+C1678</f>
        <v>87056966</v>
      </c>
      <c r="D1680" s="1355">
        <f>D1665+D1672+D1678</f>
        <v>111259914</v>
      </c>
      <c r="E1680" s="1393"/>
      <c r="F1680" s="1393"/>
    </row>
    <row r="1681" spans="1:9" x14ac:dyDescent="0.2">
      <c r="A1681" s="1352" t="s">
        <v>22576</v>
      </c>
    </row>
    <row r="1682" spans="1:9" x14ac:dyDescent="0.2">
      <c r="A1682" s="1351" t="s">
        <v>22575</v>
      </c>
    </row>
    <row r="1683" spans="1:9" x14ac:dyDescent="0.2">
      <c r="A1683" s="1373"/>
    </row>
    <row r="1684" spans="1:9" x14ac:dyDescent="0.2">
      <c r="A1684" s="1373"/>
    </row>
    <row r="1685" spans="1:9" s="251" customFormat="1" ht="12" x14ac:dyDescent="0.2">
      <c r="A1685" s="251" t="s">
        <v>22593</v>
      </c>
      <c r="E1685" s="310"/>
      <c r="F1685" s="310"/>
      <c r="H1685" s="310"/>
      <c r="I1685" s="310"/>
    </row>
    <row r="1686" spans="1:9" s="251" customFormat="1" ht="12" x14ac:dyDescent="0.2">
      <c r="A1686" s="251" t="s">
        <v>22592</v>
      </c>
      <c r="E1686" s="310"/>
      <c r="F1686" s="310"/>
      <c r="H1686" s="310"/>
      <c r="I1686" s="310"/>
    </row>
    <row r="1687" spans="1:9" s="251" customFormat="1" ht="12" x14ac:dyDescent="0.2">
      <c r="E1687" s="310"/>
      <c r="F1687" s="310"/>
      <c r="H1687" s="310"/>
      <c r="I1687" s="310"/>
    </row>
    <row r="1688" spans="1:9" s="251" customFormat="1" ht="12" x14ac:dyDescent="0.2">
      <c r="A1688" s="1718" t="s">
        <v>22606</v>
      </c>
      <c r="B1688" s="1718"/>
      <c r="C1688" s="1718"/>
      <c r="D1688" s="1718"/>
      <c r="E1688" s="1387"/>
      <c r="F1688" s="1387"/>
      <c r="G1688" s="1371"/>
      <c r="H1688" s="310"/>
      <c r="I1688" s="310"/>
    </row>
    <row r="1689" spans="1:9" s="251" customFormat="1" ht="12" x14ac:dyDescent="0.2">
      <c r="A1689" s="1718" t="s">
        <v>2089</v>
      </c>
      <c r="B1689" s="1718"/>
      <c r="C1689" s="1718"/>
      <c r="D1689" s="1718"/>
      <c r="E1689" s="1387"/>
      <c r="F1689" s="1387"/>
      <c r="G1689" s="1371"/>
      <c r="H1689" s="310"/>
      <c r="I1689" s="310"/>
    </row>
    <row r="1690" spans="1:9" s="251" customFormat="1" ht="12" x14ac:dyDescent="0.2">
      <c r="A1690" s="1718" t="s">
        <v>22607</v>
      </c>
      <c r="B1690" s="1718"/>
      <c r="C1690" s="1718"/>
      <c r="D1690" s="1718"/>
      <c r="E1690" s="1387"/>
      <c r="F1690" s="1387"/>
      <c r="G1690" s="1371"/>
      <c r="H1690" s="310"/>
      <c r="I1690" s="310"/>
    </row>
    <row r="1691" spans="1:9" s="251" customFormat="1" ht="12" x14ac:dyDescent="0.2">
      <c r="A1691" s="1718" t="s">
        <v>22589</v>
      </c>
      <c r="B1691" s="1718"/>
      <c r="C1691" s="1718"/>
      <c r="D1691" s="1718"/>
      <c r="E1691" s="1387"/>
      <c r="F1691" s="1387"/>
      <c r="G1691" s="1371"/>
      <c r="H1691" s="310"/>
      <c r="I1691" s="310"/>
    </row>
    <row r="1692" spans="1:9" x14ac:dyDescent="0.2">
      <c r="A1692" s="251"/>
      <c r="B1692" s="251"/>
    </row>
    <row r="1693" spans="1:9" x14ac:dyDescent="0.2">
      <c r="A1693" s="1365" t="s">
        <v>22588</v>
      </c>
      <c r="B1693" s="1725" t="s">
        <v>21734</v>
      </c>
      <c r="C1693" s="1725"/>
      <c r="D1693" s="1725"/>
    </row>
    <row r="1694" spans="1:9" s="1402" customFormat="1" x14ac:dyDescent="0.2">
      <c r="A1694" s="1385" t="s">
        <v>22587</v>
      </c>
      <c r="B1694" s="1719" t="s">
        <v>22595</v>
      </c>
      <c r="C1694" s="1719"/>
      <c r="D1694" s="1719"/>
      <c r="E1694" s="1401"/>
      <c r="F1694" s="1401"/>
    </row>
    <row r="1695" spans="1:9" s="1359" customFormat="1" ht="25.5" x14ac:dyDescent="0.2">
      <c r="A1695" s="1362" t="s">
        <v>22608</v>
      </c>
      <c r="B1695" s="1361">
        <v>2020</v>
      </c>
      <c r="C1695" s="1361">
        <v>2021</v>
      </c>
      <c r="D1695" s="1361">
        <v>2022</v>
      </c>
      <c r="E1695" s="1388"/>
      <c r="F1695" s="1388"/>
    </row>
    <row r="1696" spans="1:9" x14ac:dyDescent="0.2">
      <c r="A1696" s="1389" t="s">
        <v>22609</v>
      </c>
      <c r="B1696" s="1390">
        <f>SUM(B1697:B1702)</f>
        <v>37336143</v>
      </c>
      <c r="C1696" s="1390">
        <f>SUM(C1697:C1702)</f>
        <v>35830956</v>
      </c>
      <c r="D1696" s="1390">
        <f>SUM(D1697:D1702)</f>
        <v>34669194</v>
      </c>
    </row>
    <row r="1697" spans="1:6" x14ac:dyDescent="0.2">
      <c r="A1697" s="1391" t="s">
        <v>22610</v>
      </c>
      <c r="B1697" s="1357"/>
      <c r="C1697" s="1357"/>
      <c r="D1697" s="1357"/>
    </row>
    <row r="1698" spans="1:6" x14ac:dyDescent="0.2">
      <c r="A1698" s="1391" t="s">
        <v>22611</v>
      </c>
      <c r="B1698" s="1357">
        <v>27158379</v>
      </c>
      <c r="C1698" s="1357">
        <v>26604073</v>
      </c>
      <c r="D1698" s="1357">
        <v>26023832</v>
      </c>
    </row>
    <row r="1699" spans="1:6" x14ac:dyDescent="0.2">
      <c r="A1699" s="1391" t="s">
        <v>22612</v>
      </c>
      <c r="B1699" s="1357">
        <v>472921</v>
      </c>
      <c r="C1699" s="1357">
        <v>259644</v>
      </c>
      <c r="D1699" s="1357">
        <v>186948</v>
      </c>
    </row>
    <row r="1700" spans="1:6" x14ac:dyDescent="0.2">
      <c r="A1700" s="1391" t="s">
        <v>22613</v>
      </c>
      <c r="B1700" s="1357">
        <v>9437803</v>
      </c>
      <c r="C1700" s="1357">
        <v>8700199</v>
      </c>
      <c r="D1700" s="1357">
        <v>8182758</v>
      </c>
    </row>
    <row r="1701" spans="1:6" x14ac:dyDescent="0.2">
      <c r="A1701" s="1391" t="s">
        <v>22614</v>
      </c>
      <c r="B1701" s="1357"/>
      <c r="C1701" s="1357"/>
      <c r="D1701" s="1357"/>
    </row>
    <row r="1702" spans="1:6" x14ac:dyDescent="0.2">
      <c r="A1702" s="1391" t="s">
        <v>22615</v>
      </c>
      <c r="B1702" s="1357">
        <v>267040</v>
      </c>
      <c r="C1702" s="1357">
        <v>267040</v>
      </c>
      <c r="D1702" s="1357">
        <v>275656</v>
      </c>
    </row>
    <row r="1703" spans="1:6" x14ac:dyDescent="0.2">
      <c r="A1703" s="1389" t="s">
        <v>22616</v>
      </c>
      <c r="B1703" s="1390">
        <f>SUM(B1704:B1708)</f>
        <v>10000000</v>
      </c>
      <c r="C1703" s="1390">
        <f>SUM(C1704:C1708)</f>
        <v>0</v>
      </c>
      <c r="D1703" s="1390">
        <f>SUM(D1704:D1708)</f>
        <v>5341452</v>
      </c>
    </row>
    <row r="1704" spans="1:6" x14ac:dyDescent="0.2">
      <c r="A1704" s="1391" t="s">
        <v>22617</v>
      </c>
      <c r="B1704" s="1357"/>
      <c r="C1704" s="1357"/>
      <c r="D1704" s="1357"/>
    </row>
    <row r="1705" spans="1:6" x14ac:dyDescent="0.2">
      <c r="A1705" s="1391" t="s">
        <v>22618</v>
      </c>
      <c r="B1705" s="1357"/>
      <c r="C1705" s="1357"/>
      <c r="D1705" s="1357"/>
    </row>
    <row r="1706" spans="1:6" x14ac:dyDescent="0.2">
      <c r="A1706" s="1391" t="s">
        <v>22619</v>
      </c>
      <c r="B1706" s="1357"/>
      <c r="C1706" s="1357"/>
      <c r="D1706" s="1357"/>
    </row>
    <row r="1707" spans="1:6" x14ac:dyDescent="0.2">
      <c r="A1707" s="1391" t="s">
        <v>22620</v>
      </c>
      <c r="B1707" s="1357">
        <v>10000000</v>
      </c>
      <c r="C1707" s="1357"/>
      <c r="D1707" s="1357">
        <v>5341452</v>
      </c>
    </row>
    <row r="1708" spans="1:6" x14ac:dyDescent="0.2">
      <c r="A1708" s="1391" t="s">
        <v>22621</v>
      </c>
      <c r="B1708" s="1357"/>
      <c r="C1708" s="1357"/>
      <c r="D1708" s="1357"/>
    </row>
    <row r="1709" spans="1:6" x14ac:dyDescent="0.2">
      <c r="A1709" s="1389" t="s">
        <v>22622</v>
      </c>
      <c r="B1709" s="1390">
        <f>B1710</f>
        <v>0</v>
      </c>
      <c r="C1709" s="1390">
        <f>C1710</f>
        <v>0</v>
      </c>
      <c r="D1709" s="1390">
        <f>D1710</f>
        <v>0</v>
      </c>
    </row>
    <row r="1710" spans="1:6" x14ac:dyDescent="0.2">
      <c r="A1710" s="1391" t="s">
        <v>22623</v>
      </c>
      <c r="B1710" s="1357"/>
      <c r="C1710" s="1357"/>
      <c r="D1710" s="1357"/>
    </row>
    <row r="1711" spans="1:6" s="1353" customFormat="1" x14ac:dyDescent="0.2">
      <c r="A1711" s="1392" t="s">
        <v>22577</v>
      </c>
      <c r="B1711" s="1355">
        <f>B1696+B1703+B1709</f>
        <v>47336143</v>
      </c>
      <c r="C1711" s="1355">
        <f>C1696+C1703+C1709</f>
        <v>35830956</v>
      </c>
      <c r="D1711" s="1355">
        <f>D1696+D1703+D1709</f>
        <v>40010646</v>
      </c>
      <c r="E1711" s="1393"/>
      <c r="F1711" s="1393"/>
    </row>
    <row r="1712" spans="1:6" s="1402" customFormat="1" x14ac:dyDescent="0.2">
      <c r="A1712" s="1385"/>
      <c r="B1712" s="1403"/>
      <c r="C1712" s="1403"/>
      <c r="D1712" s="1403"/>
      <c r="E1712" s="1401"/>
      <c r="F1712" s="1401"/>
    </row>
    <row r="1713" spans="1:6" s="1402" customFormat="1" x14ac:dyDescent="0.2">
      <c r="A1713" s="1385"/>
      <c r="B1713" s="1682"/>
      <c r="C1713" s="1682"/>
      <c r="D1713" s="1682"/>
      <c r="E1713" s="1401"/>
      <c r="F1713" s="1401"/>
    </row>
    <row r="1714" spans="1:6" s="1359" customFormat="1" ht="25.5" x14ac:dyDescent="0.2">
      <c r="A1714" s="1362" t="s">
        <v>22624</v>
      </c>
      <c r="B1714" s="1361">
        <v>2020</v>
      </c>
      <c r="C1714" s="1361" t="s">
        <v>22582</v>
      </c>
      <c r="D1714" s="1361" t="s">
        <v>22581</v>
      </c>
      <c r="E1714" s="1388"/>
      <c r="F1714" s="1388"/>
    </row>
    <row r="1715" spans="1:6" x14ac:dyDescent="0.2">
      <c r="A1715" s="1389" t="s">
        <v>22609</v>
      </c>
      <c r="B1715" s="1390">
        <f>SUM(B1716:B1721)</f>
        <v>33788497</v>
      </c>
      <c r="C1715" s="1390">
        <f>SUM(C1716:C1721)</f>
        <v>35830956</v>
      </c>
      <c r="D1715" s="1390">
        <f>SUM(D1716:D1721)</f>
        <v>34669194</v>
      </c>
    </row>
    <row r="1716" spans="1:6" x14ac:dyDescent="0.2">
      <c r="A1716" s="1391" t="s">
        <v>22610</v>
      </c>
      <c r="B1716" s="1357"/>
      <c r="C1716" s="1357"/>
      <c r="D1716" s="1357"/>
    </row>
    <row r="1717" spans="1:6" x14ac:dyDescent="0.2">
      <c r="A1717" s="1391" t="s">
        <v>22611</v>
      </c>
      <c r="B1717" s="1357">
        <v>23565614</v>
      </c>
      <c r="C1717" s="1357">
        <v>26604073</v>
      </c>
      <c r="D1717" s="1357">
        <v>26023832</v>
      </c>
    </row>
    <row r="1718" spans="1:6" x14ac:dyDescent="0.2">
      <c r="A1718" s="1391" t="s">
        <v>22612</v>
      </c>
      <c r="B1718" s="1357">
        <v>267985</v>
      </c>
      <c r="C1718" s="1357">
        <v>259644</v>
      </c>
      <c r="D1718" s="1357">
        <v>186948</v>
      </c>
    </row>
    <row r="1719" spans="1:6" x14ac:dyDescent="0.2">
      <c r="A1719" s="1391" t="s">
        <v>22613</v>
      </c>
      <c r="B1719" s="1357">
        <v>9687858</v>
      </c>
      <c r="C1719" s="1357">
        <v>8700199</v>
      </c>
      <c r="D1719" s="1357">
        <v>8182758</v>
      </c>
    </row>
    <row r="1720" spans="1:6" x14ac:dyDescent="0.2">
      <c r="A1720" s="1391" t="s">
        <v>22614</v>
      </c>
      <c r="B1720" s="1357"/>
      <c r="C1720" s="1357"/>
      <c r="D1720" s="1357"/>
    </row>
    <row r="1721" spans="1:6" x14ac:dyDescent="0.2">
      <c r="A1721" s="1391" t="s">
        <v>22615</v>
      </c>
      <c r="B1721" s="1357">
        <v>267040</v>
      </c>
      <c r="C1721" s="1357">
        <v>267040</v>
      </c>
      <c r="D1721" s="1357">
        <v>275656</v>
      </c>
    </row>
    <row r="1722" spans="1:6" x14ac:dyDescent="0.2">
      <c r="A1722" s="1389" t="s">
        <v>22616</v>
      </c>
      <c r="B1722" s="1390">
        <f>SUM(B1723:B1727)</f>
        <v>7974822</v>
      </c>
      <c r="C1722" s="1390">
        <f>SUM(C1723:C1727)</f>
        <v>0</v>
      </c>
      <c r="D1722" s="1390">
        <f>SUM(D1723:D1727)</f>
        <v>5341452</v>
      </c>
    </row>
    <row r="1723" spans="1:6" x14ac:dyDescent="0.2">
      <c r="A1723" s="1391" t="s">
        <v>22617</v>
      </c>
      <c r="B1723" s="1357"/>
      <c r="C1723" s="1357"/>
      <c r="D1723" s="1357"/>
    </row>
    <row r="1724" spans="1:6" x14ac:dyDescent="0.2">
      <c r="A1724" s="1391" t="s">
        <v>22618</v>
      </c>
      <c r="B1724" s="1357"/>
      <c r="C1724" s="1357"/>
      <c r="D1724" s="1357"/>
    </row>
    <row r="1725" spans="1:6" x14ac:dyDescent="0.2">
      <c r="A1725" s="1391" t="s">
        <v>22619</v>
      </c>
      <c r="B1725" s="1357"/>
      <c r="C1725" s="1357"/>
      <c r="D1725" s="1357"/>
    </row>
    <row r="1726" spans="1:6" x14ac:dyDescent="0.2">
      <c r="A1726" s="1391" t="s">
        <v>22620</v>
      </c>
      <c r="B1726" s="1357">
        <v>7974822</v>
      </c>
      <c r="C1726" s="1357"/>
      <c r="D1726" s="1357">
        <v>5341452</v>
      </c>
    </row>
    <row r="1727" spans="1:6" x14ac:dyDescent="0.2">
      <c r="A1727" s="1391" t="s">
        <v>22621</v>
      </c>
      <c r="B1727" s="1357"/>
      <c r="C1727" s="1357"/>
      <c r="D1727" s="1357"/>
    </row>
    <row r="1728" spans="1:6" x14ac:dyDescent="0.2">
      <c r="A1728" s="1389" t="s">
        <v>22622</v>
      </c>
      <c r="B1728" s="1390">
        <f>B1729</f>
        <v>0</v>
      </c>
      <c r="C1728" s="1390">
        <f>C1729</f>
        <v>0</v>
      </c>
      <c r="D1728" s="1390">
        <f>D1729</f>
        <v>0</v>
      </c>
    </row>
    <row r="1729" spans="1:6" x14ac:dyDescent="0.2">
      <c r="A1729" s="1391" t="s">
        <v>22623</v>
      </c>
      <c r="B1729" s="1357"/>
      <c r="C1729" s="1357"/>
      <c r="D1729" s="1357"/>
    </row>
    <row r="1730" spans="1:6" s="1353" customFormat="1" x14ac:dyDescent="0.2">
      <c r="A1730" s="1392" t="s">
        <v>22577</v>
      </c>
      <c r="B1730" s="1355">
        <f>B1715+B1722+B1728</f>
        <v>41763319</v>
      </c>
      <c r="C1730" s="1355">
        <f>C1715+C1722+C1728</f>
        <v>35830956</v>
      </c>
      <c r="D1730" s="1355">
        <f>D1715+D1722+D1728</f>
        <v>40010646</v>
      </c>
      <c r="E1730" s="1393"/>
      <c r="F1730" s="1393"/>
    </row>
    <row r="1731" spans="1:6" s="1402" customFormat="1" x14ac:dyDescent="0.2">
      <c r="A1731" s="1385"/>
      <c r="B1731" s="1403"/>
      <c r="C1731" s="1403"/>
      <c r="D1731" s="1403"/>
      <c r="E1731" s="1401"/>
      <c r="F1731" s="1401"/>
    </row>
    <row r="1732" spans="1:6" s="1402" customFormat="1" x14ac:dyDescent="0.2">
      <c r="A1732" s="1385"/>
      <c r="B1732" s="1682"/>
      <c r="C1732" s="1682"/>
      <c r="D1732" s="1682"/>
      <c r="E1732" s="1401"/>
      <c r="F1732" s="1401"/>
    </row>
    <row r="1733" spans="1:6" s="1359" customFormat="1" ht="25.5" x14ac:dyDescent="0.2">
      <c r="A1733" s="1362" t="s">
        <v>22640</v>
      </c>
      <c r="B1733" s="1361">
        <v>2020</v>
      </c>
      <c r="C1733" s="1361" t="s">
        <v>22582</v>
      </c>
      <c r="D1733" s="1361" t="s">
        <v>22581</v>
      </c>
      <c r="E1733" s="1388"/>
      <c r="F1733" s="1388"/>
    </row>
    <row r="1734" spans="1:6" x14ac:dyDescent="0.2">
      <c r="A1734" s="1389" t="s">
        <v>22609</v>
      </c>
      <c r="B1734" s="1390">
        <f>SUM(B1735:B1740)</f>
        <v>33008137.06000001</v>
      </c>
      <c r="C1734" s="1390">
        <f>SUM(C1735:C1740)</f>
        <v>34073092</v>
      </c>
      <c r="D1734" s="1390">
        <f>SUM(D1735:D1740)</f>
        <v>34669194</v>
      </c>
    </row>
    <row r="1735" spans="1:6" x14ac:dyDescent="0.2">
      <c r="A1735" s="1391" t="s">
        <v>22610</v>
      </c>
      <c r="B1735" s="1357"/>
      <c r="C1735" s="1357"/>
      <c r="D1735" s="1357"/>
    </row>
    <row r="1736" spans="1:6" x14ac:dyDescent="0.2">
      <c r="A1736" s="1391" t="s">
        <v>22611</v>
      </c>
      <c r="B1736" s="1357">
        <v>22906926.490000013</v>
      </c>
      <c r="C1736" s="1357">
        <v>24892551</v>
      </c>
      <c r="D1736" s="1357">
        <v>26023832</v>
      </c>
    </row>
    <row r="1737" spans="1:6" x14ac:dyDescent="0.2">
      <c r="A1737" s="1391" t="s">
        <v>22612</v>
      </c>
      <c r="B1737" s="1357">
        <v>246178.40000000002</v>
      </c>
      <c r="C1737" s="1357">
        <v>213302</v>
      </c>
      <c r="D1737" s="1357">
        <v>186948</v>
      </c>
    </row>
    <row r="1738" spans="1:6" x14ac:dyDescent="0.2">
      <c r="A1738" s="1391" t="s">
        <v>22613</v>
      </c>
      <c r="B1738" s="1357">
        <v>9591011.1699999999</v>
      </c>
      <c r="C1738" s="1357">
        <v>8700199</v>
      </c>
      <c r="D1738" s="1357">
        <v>8182758</v>
      </c>
    </row>
    <row r="1739" spans="1:6" x14ac:dyDescent="0.2">
      <c r="A1739" s="1391" t="s">
        <v>22614</v>
      </c>
      <c r="B1739" s="1357"/>
      <c r="C1739" s="1357"/>
      <c r="D1739" s="1357"/>
    </row>
    <row r="1740" spans="1:6" x14ac:dyDescent="0.2">
      <c r="A1740" s="1391" t="s">
        <v>22615</v>
      </c>
      <c r="B1740" s="1357">
        <v>264021</v>
      </c>
      <c r="C1740" s="1357">
        <v>267040</v>
      </c>
      <c r="D1740" s="1357">
        <v>275656</v>
      </c>
    </row>
    <row r="1741" spans="1:6" x14ac:dyDescent="0.2">
      <c r="A1741" s="1389" t="s">
        <v>22616</v>
      </c>
      <c r="B1741" s="1390">
        <f>SUM(B1742:B1746)</f>
        <v>668480.51</v>
      </c>
      <c r="C1741" s="1390">
        <f>SUM(C1742:C1746)</f>
        <v>0</v>
      </c>
      <c r="D1741" s="1390">
        <f>SUM(D1742:D1746)</f>
        <v>5341452</v>
      </c>
    </row>
    <row r="1742" spans="1:6" x14ac:dyDescent="0.2">
      <c r="A1742" s="1391" t="s">
        <v>22617</v>
      </c>
      <c r="B1742" s="1357"/>
      <c r="C1742" s="1357"/>
      <c r="D1742" s="1357"/>
    </row>
    <row r="1743" spans="1:6" x14ac:dyDescent="0.2">
      <c r="A1743" s="1391" t="s">
        <v>22618</v>
      </c>
      <c r="B1743" s="1357"/>
      <c r="C1743" s="1357"/>
      <c r="D1743" s="1357"/>
    </row>
    <row r="1744" spans="1:6" x14ac:dyDescent="0.2">
      <c r="A1744" s="1391" t="s">
        <v>22619</v>
      </c>
      <c r="B1744" s="1357"/>
      <c r="C1744" s="1357"/>
      <c r="D1744" s="1357"/>
    </row>
    <row r="1745" spans="1:9" x14ac:dyDescent="0.2">
      <c r="A1745" s="1391" t="s">
        <v>22620</v>
      </c>
      <c r="B1745" s="1357">
        <v>668480.51</v>
      </c>
      <c r="C1745" s="1357"/>
      <c r="D1745" s="1357">
        <v>5341452</v>
      </c>
    </row>
    <row r="1746" spans="1:9" x14ac:dyDescent="0.2">
      <c r="A1746" s="1391" t="s">
        <v>22621</v>
      </c>
      <c r="B1746" s="1357"/>
      <c r="C1746" s="1357"/>
      <c r="D1746" s="1357"/>
    </row>
    <row r="1747" spans="1:9" x14ac:dyDescent="0.2">
      <c r="A1747" s="1389" t="s">
        <v>22622</v>
      </c>
      <c r="B1747" s="1390">
        <f>B1748</f>
        <v>0</v>
      </c>
      <c r="C1747" s="1390">
        <f>C1748</f>
        <v>0</v>
      </c>
      <c r="D1747" s="1390">
        <f>D1748</f>
        <v>0</v>
      </c>
    </row>
    <row r="1748" spans="1:9" x14ac:dyDescent="0.2">
      <c r="A1748" s="1391" t="s">
        <v>22623</v>
      </c>
      <c r="B1748" s="1357"/>
      <c r="C1748" s="1357"/>
      <c r="D1748" s="1357"/>
    </row>
    <row r="1749" spans="1:9" s="1353" customFormat="1" x14ac:dyDescent="0.2">
      <c r="A1749" s="1392" t="s">
        <v>22577</v>
      </c>
      <c r="B1749" s="1355">
        <f>B1734+B1741+B1747</f>
        <v>33676617.570000008</v>
      </c>
      <c r="C1749" s="1355">
        <f>C1734+C1741+C1747</f>
        <v>34073092</v>
      </c>
      <c r="D1749" s="1355">
        <f>D1734+D1741+D1747</f>
        <v>40010646</v>
      </c>
      <c r="E1749" s="1393"/>
      <c r="F1749" s="1393"/>
    </row>
    <row r="1750" spans="1:9" x14ac:dyDescent="0.2">
      <c r="A1750" s="1352" t="s">
        <v>22576</v>
      </c>
    </row>
    <row r="1751" spans="1:9" x14ac:dyDescent="0.2">
      <c r="A1751" s="1351" t="s">
        <v>22575</v>
      </c>
    </row>
    <row r="1752" spans="1:9" x14ac:dyDescent="0.2">
      <c r="A1752" s="1373"/>
    </row>
    <row r="1753" spans="1:9" x14ac:dyDescent="0.2">
      <c r="A1753" s="1373"/>
    </row>
    <row r="1754" spans="1:9" s="251" customFormat="1" ht="12" x14ac:dyDescent="0.2">
      <c r="A1754" s="251" t="s">
        <v>22593</v>
      </c>
      <c r="E1754" s="310"/>
      <c r="F1754" s="310"/>
      <c r="H1754" s="310"/>
      <c r="I1754" s="310"/>
    </row>
    <row r="1755" spans="1:9" s="251" customFormat="1" ht="12" x14ac:dyDescent="0.2">
      <c r="A1755" s="251" t="s">
        <v>22592</v>
      </c>
      <c r="E1755" s="310"/>
      <c r="F1755" s="310"/>
      <c r="H1755" s="310"/>
      <c r="I1755" s="310"/>
    </row>
    <row r="1756" spans="1:9" s="251" customFormat="1" ht="12" x14ac:dyDescent="0.2">
      <c r="E1756" s="310"/>
      <c r="F1756" s="310"/>
      <c r="H1756" s="310"/>
      <c r="I1756" s="310"/>
    </row>
    <row r="1757" spans="1:9" s="251" customFormat="1" ht="12" x14ac:dyDescent="0.2">
      <c r="A1757" s="1718" t="s">
        <v>22606</v>
      </c>
      <c r="B1757" s="1718"/>
      <c r="C1757" s="1718"/>
      <c r="D1757" s="1718"/>
      <c r="E1757" s="1387"/>
      <c r="F1757" s="1387"/>
      <c r="G1757" s="1371"/>
      <c r="H1757" s="310"/>
      <c r="I1757" s="310"/>
    </row>
    <row r="1758" spans="1:9" s="251" customFormat="1" ht="12" x14ac:dyDescent="0.2">
      <c r="A1758" s="1718" t="s">
        <v>2089</v>
      </c>
      <c r="B1758" s="1718"/>
      <c r="C1758" s="1718"/>
      <c r="D1758" s="1718"/>
      <c r="E1758" s="1387"/>
      <c r="F1758" s="1387"/>
      <c r="G1758" s="1371"/>
      <c r="H1758" s="310"/>
      <c r="I1758" s="310"/>
    </row>
    <row r="1759" spans="1:9" s="251" customFormat="1" ht="12" x14ac:dyDescent="0.2">
      <c r="A1759" s="1718" t="s">
        <v>22607</v>
      </c>
      <c r="B1759" s="1718"/>
      <c r="C1759" s="1718"/>
      <c r="D1759" s="1718"/>
      <c r="E1759" s="1387"/>
      <c r="F1759" s="1387"/>
      <c r="G1759" s="1371"/>
      <c r="H1759" s="310"/>
      <c r="I1759" s="310"/>
    </row>
    <row r="1760" spans="1:9" s="251" customFormat="1" ht="12" x14ac:dyDescent="0.2">
      <c r="A1760" s="1718" t="s">
        <v>22589</v>
      </c>
      <c r="B1760" s="1718"/>
      <c r="C1760" s="1718"/>
      <c r="D1760" s="1718"/>
      <c r="E1760" s="1387"/>
      <c r="F1760" s="1387"/>
      <c r="G1760" s="1371"/>
      <c r="H1760" s="310"/>
      <c r="I1760" s="310"/>
    </row>
    <row r="1761" spans="1:6" x14ac:dyDescent="0.2">
      <c r="A1761" s="251"/>
      <c r="B1761" s="251"/>
    </row>
    <row r="1762" spans="1:6" x14ac:dyDescent="0.2">
      <c r="A1762" s="1365" t="s">
        <v>22588</v>
      </c>
      <c r="B1762" s="1725" t="s">
        <v>21734</v>
      </c>
      <c r="C1762" s="1725"/>
      <c r="D1762" s="1725"/>
    </row>
    <row r="1763" spans="1:6" s="1402" customFormat="1" x14ac:dyDescent="0.2">
      <c r="A1763" s="1385" t="s">
        <v>22587</v>
      </c>
      <c r="B1763" s="1719" t="s">
        <v>22594</v>
      </c>
      <c r="C1763" s="1719"/>
      <c r="D1763" s="1719"/>
      <c r="E1763" s="1401"/>
      <c r="F1763" s="1401"/>
    </row>
    <row r="1764" spans="1:6" s="1359" customFormat="1" ht="25.5" x14ac:dyDescent="0.2">
      <c r="A1764" s="1362" t="s">
        <v>22608</v>
      </c>
      <c r="B1764" s="1361">
        <v>2020</v>
      </c>
      <c r="C1764" s="1361">
        <v>2021</v>
      </c>
      <c r="D1764" s="1361">
        <v>2022</v>
      </c>
      <c r="E1764" s="1388"/>
      <c r="F1764" s="1388"/>
    </row>
    <row r="1765" spans="1:6" x14ac:dyDescent="0.2">
      <c r="A1765" s="1389" t="s">
        <v>22609</v>
      </c>
      <c r="B1765" s="1390">
        <f>SUM(B1766:B1771)</f>
        <v>37690885</v>
      </c>
      <c r="C1765" s="1390">
        <f>SUM(C1766:C1771)</f>
        <v>39599684</v>
      </c>
      <c r="D1765" s="1390">
        <f>SUM(D1766:D1771)</f>
        <v>42441463</v>
      </c>
    </row>
    <row r="1766" spans="1:6" x14ac:dyDescent="0.2">
      <c r="A1766" s="1391" t="s">
        <v>22610</v>
      </c>
      <c r="B1766" s="1357"/>
      <c r="C1766" s="1357"/>
      <c r="D1766" s="1357"/>
    </row>
    <row r="1767" spans="1:6" x14ac:dyDescent="0.2">
      <c r="A1767" s="1391" t="s">
        <v>22611</v>
      </c>
      <c r="B1767" s="1357"/>
      <c r="C1767" s="1357"/>
      <c r="D1767" s="1357"/>
    </row>
    <row r="1768" spans="1:6" x14ac:dyDescent="0.2">
      <c r="A1768" s="1391" t="s">
        <v>22612</v>
      </c>
      <c r="B1768" s="1357"/>
      <c r="C1768" s="1357"/>
      <c r="D1768" s="1357"/>
    </row>
    <row r="1769" spans="1:6" x14ac:dyDescent="0.2">
      <c r="A1769" s="1391" t="s">
        <v>22613</v>
      </c>
      <c r="B1769" s="1357">
        <v>37690885</v>
      </c>
      <c r="C1769" s="1357">
        <v>39599684</v>
      </c>
      <c r="D1769" s="1357">
        <v>42441463</v>
      </c>
    </row>
    <row r="1770" spans="1:6" x14ac:dyDescent="0.2">
      <c r="A1770" s="1391" t="s">
        <v>22614</v>
      </c>
      <c r="B1770" s="1357"/>
      <c r="C1770" s="1357"/>
      <c r="D1770" s="1357"/>
    </row>
    <row r="1771" spans="1:6" x14ac:dyDescent="0.2">
      <c r="A1771" s="1391" t="s">
        <v>22615</v>
      </c>
      <c r="B1771" s="1357"/>
      <c r="C1771" s="1357"/>
      <c r="D1771" s="1357"/>
    </row>
    <row r="1772" spans="1:6" x14ac:dyDescent="0.2">
      <c r="A1772" s="1389" t="s">
        <v>22616</v>
      </c>
      <c r="B1772" s="1390">
        <f>SUM(B1773:B1777)</f>
        <v>0</v>
      </c>
      <c r="C1772" s="1390">
        <f>SUM(C1773:C1777)</f>
        <v>2014214</v>
      </c>
      <c r="D1772" s="1390">
        <f>SUM(D1773:D1777)</f>
        <v>11749654</v>
      </c>
    </row>
    <row r="1773" spans="1:6" x14ac:dyDescent="0.2">
      <c r="A1773" s="1391" t="s">
        <v>22617</v>
      </c>
      <c r="B1773" s="1357"/>
      <c r="C1773" s="1357"/>
      <c r="D1773" s="1357"/>
    </row>
    <row r="1774" spans="1:6" x14ac:dyDescent="0.2">
      <c r="A1774" s="1391" t="s">
        <v>22618</v>
      </c>
      <c r="B1774" s="1357"/>
      <c r="C1774" s="1357"/>
      <c r="D1774" s="1357"/>
    </row>
    <row r="1775" spans="1:6" x14ac:dyDescent="0.2">
      <c r="A1775" s="1391" t="s">
        <v>22619</v>
      </c>
      <c r="B1775" s="1357"/>
      <c r="C1775" s="1357"/>
      <c r="D1775" s="1357"/>
    </row>
    <row r="1776" spans="1:6" x14ac:dyDescent="0.2">
      <c r="A1776" s="1391" t="s">
        <v>22620</v>
      </c>
      <c r="B1776" s="1357">
        <v>0</v>
      </c>
      <c r="C1776" s="1357">
        <v>2014214</v>
      </c>
      <c r="D1776" s="1357">
        <v>11749654</v>
      </c>
    </row>
    <row r="1777" spans="1:6" x14ac:dyDescent="0.2">
      <c r="A1777" s="1391" t="s">
        <v>22621</v>
      </c>
      <c r="B1777" s="1357"/>
      <c r="C1777" s="1357"/>
      <c r="D1777" s="1357"/>
    </row>
    <row r="1778" spans="1:6" x14ac:dyDescent="0.2">
      <c r="A1778" s="1389" t="s">
        <v>22622</v>
      </c>
      <c r="B1778" s="1390">
        <f>B1779</f>
        <v>0</v>
      </c>
      <c r="C1778" s="1390">
        <f>C1779</f>
        <v>0</v>
      </c>
      <c r="D1778" s="1390">
        <f>D1779</f>
        <v>0</v>
      </c>
    </row>
    <row r="1779" spans="1:6" x14ac:dyDescent="0.2">
      <c r="A1779" s="1391" t="s">
        <v>22623</v>
      </c>
      <c r="B1779" s="1357"/>
      <c r="C1779" s="1357"/>
      <c r="D1779" s="1357"/>
    </row>
    <row r="1780" spans="1:6" s="1353" customFormat="1" x14ac:dyDescent="0.2">
      <c r="A1780" s="1392" t="s">
        <v>22577</v>
      </c>
      <c r="B1780" s="1355">
        <f>B1765+B1772+B1778</f>
        <v>37690885</v>
      </c>
      <c r="C1780" s="1355">
        <f>C1765+C1772+C1778</f>
        <v>41613898</v>
      </c>
      <c r="D1780" s="1355">
        <f>D1765+D1772+D1778</f>
        <v>54191117</v>
      </c>
      <c r="E1780" s="1393"/>
      <c r="F1780" s="1393"/>
    </row>
    <row r="1781" spans="1:6" s="1402" customFormat="1" x14ac:dyDescent="0.2">
      <c r="A1781" s="1385"/>
      <c r="B1781" s="1403"/>
      <c r="C1781" s="1403"/>
      <c r="D1781" s="1403"/>
      <c r="E1781" s="1401"/>
      <c r="F1781" s="1401"/>
    </row>
    <row r="1782" spans="1:6" s="1402" customFormat="1" x14ac:dyDescent="0.2">
      <c r="A1782" s="1385"/>
      <c r="B1782" s="1682"/>
      <c r="C1782" s="1682"/>
      <c r="D1782" s="1682"/>
      <c r="E1782" s="1401"/>
      <c r="F1782" s="1401"/>
    </row>
    <row r="1783" spans="1:6" s="1359" customFormat="1" ht="25.5" x14ac:dyDescent="0.2">
      <c r="A1783" s="1362" t="s">
        <v>22624</v>
      </c>
      <c r="B1783" s="1361">
        <v>2020</v>
      </c>
      <c r="C1783" s="1361" t="s">
        <v>22582</v>
      </c>
      <c r="D1783" s="1361" t="s">
        <v>22581</v>
      </c>
      <c r="E1783" s="1388"/>
      <c r="F1783" s="1388"/>
    </row>
    <row r="1784" spans="1:6" x14ac:dyDescent="0.2">
      <c r="A1784" s="1389" t="s">
        <v>22609</v>
      </c>
      <c r="B1784" s="1390">
        <f>SUM(B1785:B1790)</f>
        <v>38822902</v>
      </c>
      <c r="C1784" s="1390">
        <f>SUM(C1785:C1790)</f>
        <v>40896048</v>
      </c>
      <c r="D1784" s="1390">
        <f>SUM(D1785:D1790)</f>
        <v>42441463</v>
      </c>
    </row>
    <row r="1785" spans="1:6" x14ac:dyDescent="0.2">
      <c r="A1785" s="1391" t="s">
        <v>22610</v>
      </c>
      <c r="B1785" s="1357"/>
      <c r="C1785" s="1357"/>
      <c r="D1785" s="1357"/>
    </row>
    <row r="1786" spans="1:6" x14ac:dyDescent="0.2">
      <c r="A1786" s="1391" t="s">
        <v>22611</v>
      </c>
      <c r="B1786" s="1357"/>
      <c r="C1786" s="1357"/>
      <c r="D1786" s="1357"/>
    </row>
    <row r="1787" spans="1:6" x14ac:dyDescent="0.2">
      <c r="A1787" s="1391" t="s">
        <v>22612</v>
      </c>
      <c r="B1787" s="1357"/>
      <c r="C1787" s="1357"/>
      <c r="D1787" s="1357"/>
    </row>
    <row r="1788" spans="1:6" x14ac:dyDescent="0.2">
      <c r="A1788" s="1391" t="s">
        <v>22613</v>
      </c>
      <c r="B1788" s="1357">
        <v>38534855</v>
      </c>
      <c r="C1788" s="1357">
        <v>40750267</v>
      </c>
      <c r="D1788" s="1357">
        <v>42441463</v>
      </c>
    </row>
    <row r="1789" spans="1:6" x14ac:dyDescent="0.2">
      <c r="A1789" s="1391" t="s">
        <v>22614</v>
      </c>
      <c r="B1789" s="1357">
        <v>118553</v>
      </c>
      <c r="C1789" s="1357">
        <v>58553</v>
      </c>
      <c r="D1789" s="1357"/>
    </row>
    <row r="1790" spans="1:6" x14ac:dyDescent="0.2">
      <c r="A1790" s="1391" t="s">
        <v>22615</v>
      </c>
      <c r="B1790" s="1357">
        <v>169494</v>
      </c>
      <c r="C1790" s="1357">
        <v>87228</v>
      </c>
      <c r="D1790" s="1357"/>
    </row>
    <row r="1791" spans="1:6" x14ac:dyDescent="0.2">
      <c r="A1791" s="1389" t="s">
        <v>22616</v>
      </c>
      <c r="B1791" s="1390">
        <f>SUM(B1792:B1796)</f>
        <v>309365</v>
      </c>
      <c r="C1791" s="1390">
        <f>SUM(C1792:C1796)</f>
        <v>3410394</v>
      </c>
      <c r="D1791" s="1390">
        <f>SUM(D1792:D1796)</f>
        <v>11749654</v>
      </c>
    </row>
    <row r="1792" spans="1:6" x14ac:dyDescent="0.2">
      <c r="A1792" s="1391" t="s">
        <v>22617</v>
      </c>
      <c r="B1792" s="1357"/>
      <c r="C1792" s="1357"/>
      <c r="D1792" s="1357"/>
    </row>
    <row r="1793" spans="1:6" x14ac:dyDescent="0.2">
      <c r="A1793" s="1391" t="s">
        <v>22618</v>
      </c>
      <c r="B1793" s="1357"/>
      <c r="C1793" s="1357"/>
      <c r="D1793" s="1357"/>
    </row>
    <row r="1794" spans="1:6" x14ac:dyDescent="0.2">
      <c r="A1794" s="1391" t="s">
        <v>22619</v>
      </c>
      <c r="B1794" s="1357"/>
      <c r="C1794" s="1357"/>
      <c r="D1794" s="1357"/>
    </row>
    <row r="1795" spans="1:6" x14ac:dyDescent="0.2">
      <c r="A1795" s="1391" t="s">
        <v>22658</v>
      </c>
      <c r="B1795" s="1357">
        <v>309365</v>
      </c>
      <c r="C1795" s="1357">
        <v>3410394</v>
      </c>
      <c r="D1795" s="1357">
        <v>11749654</v>
      </c>
      <c r="E1795" s="1394"/>
    </row>
    <row r="1796" spans="1:6" x14ac:dyDescent="0.2">
      <c r="A1796" s="1391" t="s">
        <v>22621</v>
      </c>
      <c r="B1796" s="1357"/>
      <c r="C1796" s="1357"/>
      <c r="D1796" s="1357"/>
    </row>
    <row r="1797" spans="1:6" x14ac:dyDescent="0.2">
      <c r="A1797" s="1389" t="s">
        <v>22622</v>
      </c>
      <c r="B1797" s="1390">
        <f>B1798</f>
        <v>0</v>
      </c>
      <c r="C1797" s="1390">
        <f>C1798</f>
        <v>0</v>
      </c>
      <c r="D1797" s="1390">
        <f>D1798</f>
        <v>0</v>
      </c>
    </row>
    <row r="1798" spans="1:6" x14ac:dyDescent="0.2">
      <c r="A1798" s="1391" t="s">
        <v>22623</v>
      </c>
      <c r="B1798" s="1357"/>
      <c r="C1798" s="1357"/>
      <c r="D1798" s="1357"/>
    </row>
    <row r="1799" spans="1:6" s="1353" customFormat="1" x14ac:dyDescent="0.2">
      <c r="A1799" s="1392" t="s">
        <v>22577</v>
      </c>
      <c r="B1799" s="1355">
        <f>B1784+B1791+B1797</f>
        <v>39132267</v>
      </c>
      <c r="C1799" s="1355">
        <f>C1784+C1791+C1797</f>
        <v>44306442</v>
      </c>
      <c r="D1799" s="1355">
        <f>D1784+D1791+D1797</f>
        <v>54191117</v>
      </c>
      <c r="E1799" s="1393"/>
      <c r="F1799" s="1393"/>
    </row>
    <row r="1800" spans="1:6" s="1402" customFormat="1" x14ac:dyDescent="0.2">
      <c r="A1800" s="1385"/>
      <c r="B1800" s="1404"/>
      <c r="C1800" s="1404"/>
      <c r="D1800" s="1404"/>
      <c r="E1800" s="1401"/>
      <c r="F1800" s="1401"/>
    </row>
    <row r="1801" spans="1:6" s="1402" customFormat="1" x14ac:dyDescent="0.2">
      <c r="A1801" s="1385"/>
      <c r="B1801" s="1682"/>
      <c r="C1801" s="1682"/>
      <c r="D1801" s="1682"/>
      <c r="E1801" s="1401"/>
      <c r="F1801" s="1401"/>
    </row>
    <row r="1802" spans="1:6" s="1359" customFormat="1" ht="25.5" x14ac:dyDescent="0.2">
      <c r="A1802" s="1362" t="s">
        <v>22631</v>
      </c>
      <c r="B1802" s="1361">
        <v>2020</v>
      </c>
      <c r="C1802" s="1361" t="s">
        <v>22582</v>
      </c>
      <c r="D1802" s="1361" t="s">
        <v>22581</v>
      </c>
      <c r="E1802" s="1388"/>
      <c r="F1802" s="1388"/>
    </row>
    <row r="1803" spans="1:6" x14ac:dyDescent="0.2">
      <c r="A1803" s="1389" t="s">
        <v>22609</v>
      </c>
      <c r="B1803" s="1390">
        <f>SUM(B1804:B1809)</f>
        <v>37309610.479999974</v>
      </c>
      <c r="C1803" s="1390">
        <f>SUM(C1804:C1809)</f>
        <v>40895921</v>
      </c>
      <c r="D1803" s="1390">
        <f>SUM(D1804:D1809)</f>
        <v>42441463</v>
      </c>
    </row>
    <row r="1804" spans="1:6" x14ac:dyDescent="0.2">
      <c r="A1804" s="1391" t="s">
        <v>22610</v>
      </c>
      <c r="B1804" s="1357"/>
      <c r="C1804" s="1357"/>
      <c r="D1804" s="1357"/>
    </row>
    <row r="1805" spans="1:6" x14ac:dyDescent="0.2">
      <c r="A1805" s="1391" t="s">
        <v>22611</v>
      </c>
      <c r="B1805" s="1357"/>
      <c r="C1805" s="1357"/>
      <c r="D1805" s="1357"/>
    </row>
    <row r="1806" spans="1:6" x14ac:dyDescent="0.2">
      <c r="A1806" s="1391" t="s">
        <v>22612</v>
      </c>
      <c r="B1806" s="1357"/>
      <c r="C1806" s="1357"/>
      <c r="D1806" s="1357"/>
    </row>
    <row r="1807" spans="1:6" x14ac:dyDescent="0.2">
      <c r="A1807" s="1391" t="s">
        <v>22613</v>
      </c>
      <c r="B1807" s="1357">
        <v>37023821.429999977</v>
      </c>
      <c r="C1807" s="1357">
        <v>40750141</v>
      </c>
      <c r="D1807" s="1357">
        <v>42441463</v>
      </c>
    </row>
    <row r="1808" spans="1:6" x14ac:dyDescent="0.2">
      <c r="A1808" s="1391" t="s">
        <v>22614</v>
      </c>
      <c r="B1808" s="1357">
        <v>117106</v>
      </c>
      <c r="C1808" s="1357">
        <v>58553</v>
      </c>
      <c r="D1808" s="1357"/>
    </row>
    <row r="1809" spans="1:9" x14ac:dyDescent="0.2">
      <c r="A1809" s="1391" t="s">
        <v>22615</v>
      </c>
      <c r="B1809" s="1357">
        <v>168683.05</v>
      </c>
      <c r="C1809" s="1357">
        <v>87227</v>
      </c>
      <c r="D1809" s="1357"/>
    </row>
    <row r="1810" spans="1:9" x14ac:dyDescent="0.2">
      <c r="A1810" s="1389" t="s">
        <v>22616</v>
      </c>
      <c r="B1810" s="1390">
        <f>SUM(B1811:B1815)</f>
        <v>215110.43999999997</v>
      </c>
      <c r="C1810" s="1390">
        <f>SUM(C1811:C1815)</f>
        <v>3410514</v>
      </c>
      <c r="D1810" s="1390">
        <f>SUM(D1811:D1815)</f>
        <v>11749654</v>
      </c>
    </row>
    <row r="1811" spans="1:9" x14ac:dyDescent="0.2">
      <c r="A1811" s="1391" t="s">
        <v>22617</v>
      </c>
      <c r="B1811" s="1357"/>
      <c r="C1811" s="1357"/>
      <c r="D1811" s="1357"/>
    </row>
    <row r="1812" spans="1:9" x14ac:dyDescent="0.2">
      <c r="A1812" s="1391" t="s">
        <v>22618</v>
      </c>
      <c r="B1812" s="1357"/>
      <c r="C1812" s="1357"/>
      <c r="D1812" s="1357"/>
    </row>
    <row r="1813" spans="1:9" x14ac:dyDescent="0.2">
      <c r="A1813" s="1391" t="s">
        <v>22619</v>
      </c>
      <c r="B1813" s="1357"/>
      <c r="C1813" s="1357"/>
      <c r="D1813" s="1357"/>
    </row>
    <row r="1814" spans="1:9" x14ac:dyDescent="0.2">
      <c r="A1814" s="1391" t="s">
        <v>22620</v>
      </c>
      <c r="B1814" s="1357">
        <v>215110.43999999997</v>
      </c>
      <c r="C1814" s="1357">
        <v>3410514</v>
      </c>
      <c r="D1814" s="1357">
        <v>11749654</v>
      </c>
    </row>
    <row r="1815" spans="1:9" x14ac:dyDescent="0.2">
      <c r="A1815" s="1391" t="s">
        <v>22621</v>
      </c>
      <c r="B1815" s="1357"/>
      <c r="C1815" s="1357"/>
      <c r="D1815" s="1357"/>
    </row>
    <row r="1816" spans="1:9" x14ac:dyDescent="0.2">
      <c r="A1816" s="1389" t="s">
        <v>22622</v>
      </c>
      <c r="B1816" s="1390">
        <f>B1817</f>
        <v>0</v>
      </c>
      <c r="C1816" s="1390">
        <f>C1817</f>
        <v>0</v>
      </c>
      <c r="D1816" s="1390">
        <f>D1817</f>
        <v>0</v>
      </c>
    </row>
    <row r="1817" spans="1:9" x14ac:dyDescent="0.2">
      <c r="A1817" s="1391" t="s">
        <v>22623</v>
      </c>
      <c r="B1817" s="1357"/>
      <c r="C1817" s="1357"/>
      <c r="D1817" s="1357"/>
    </row>
    <row r="1818" spans="1:9" s="1353" customFormat="1" x14ac:dyDescent="0.2">
      <c r="A1818" s="1392" t="s">
        <v>22577</v>
      </c>
      <c r="B1818" s="1355">
        <f>B1803+B1810+B1816</f>
        <v>37524720.919999972</v>
      </c>
      <c r="C1818" s="1355">
        <f>C1803+C1810+C1816</f>
        <v>44306435</v>
      </c>
      <c r="D1818" s="1355">
        <f>D1803+D1810+D1816</f>
        <v>54191117</v>
      </c>
      <c r="E1818" s="1393"/>
      <c r="F1818" s="1393"/>
    </row>
    <row r="1819" spans="1:9" s="1402" customFormat="1" ht="24" customHeight="1" x14ac:dyDescent="0.2">
      <c r="A1819" s="1740" t="s">
        <v>22657</v>
      </c>
      <c r="B1819" s="1740"/>
      <c r="C1819" s="1740"/>
      <c r="D1819" s="1740"/>
      <c r="E1819" s="1401"/>
      <c r="F1819" s="1401"/>
    </row>
    <row r="1820" spans="1:9" x14ac:dyDescent="0.2">
      <c r="A1820" s="1351" t="s">
        <v>22576</v>
      </c>
    </row>
    <row r="1821" spans="1:9" x14ac:dyDescent="0.2">
      <c r="A1821" s="1351" t="s">
        <v>22575</v>
      </c>
    </row>
    <row r="1822" spans="1:9" x14ac:dyDescent="0.2">
      <c r="A1822" s="1373"/>
    </row>
    <row r="1823" spans="1:9" x14ac:dyDescent="0.2">
      <c r="A1823" s="1373"/>
    </row>
    <row r="1824" spans="1:9" s="251" customFormat="1" ht="12" x14ac:dyDescent="0.2">
      <c r="A1824" s="251" t="s">
        <v>22593</v>
      </c>
      <c r="E1824" s="310"/>
      <c r="F1824" s="310"/>
      <c r="H1824" s="310"/>
      <c r="I1824" s="310"/>
    </row>
    <row r="1825" spans="1:9" s="251" customFormat="1" ht="12" x14ac:dyDescent="0.2">
      <c r="A1825" s="251" t="s">
        <v>22592</v>
      </c>
      <c r="E1825" s="310"/>
      <c r="F1825" s="310"/>
      <c r="H1825" s="310"/>
      <c r="I1825" s="310"/>
    </row>
    <row r="1826" spans="1:9" s="251" customFormat="1" ht="12" x14ac:dyDescent="0.2">
      <c r="E1826" s="310"/>
      <c r="F1826" s="310"/>
      <c r="H1826" s="310"/>
      <c r="I1826" s="310"/>
    </row>
    <row r="1827" spans="1:9" s="251" customFormat="1" ht="12" x14ac:dyDescent="0.2">
      <c r="A1827" s="1718" t="s">
        <v>22606</v>
      </c>
      <c r="B1827" s="1718"/>
      <c r="C1827" s="1718"/>
      <c r="D1827" s="1718"/>
      <c r="E1827" s="1387"/>
      <c r="F1827" s="1387"/>
      <c r="G1827" s="1371"/>
      <c r="H1827" s="310"/>
      <c r="I1827" s="310"/>
    </row>
    <row r="1828" spans="1:9" s="251" customFormat="1" ht="12" x14ac:dyDescent="0.2">
      <c r="A1828" s="1718" t="s">
        <v>2089</v>
      </c>
      <c r="B1828" s="1718"/>
      <c r="C1828" s="1718"/>
      <c r="D1828" s="1718"/>
      <c r="E1828" s="1387"/>
      <c r="F1828" s="1387"/>
      <c r="G1828" s="1371"/>
      <c r="H1828" s="310"/>
      <c r="I1828" s="310"/>
    </row>
    <row r="1829" spans="1:9" s="251" customFormat="1" ht="12" x14ac:dyDescent="0.2">
      <c r="A1829" s="1718" t="s">
        <v>22607</v>
      </c>
      <c r="B1829" s="1718"/>
      <c r="C1829" s="1718"/>
      <c r="D1829" s="1718"/>
      <c r="E1829" s="1387"/>
      <c r="F1829" s="1387"/>
      <c r="G1829" s="1371"/>
      <c r="H1829" s="310"/>
      <c r="I1829" s="310"/>
    </row>
    <row r="1830" spans="1:9" s="251" customFormat="1" ht="12" x14ac:dyDescent="0.2">
      <c r="A1830" s="1718" t="s">
        <v>22589</v>
      </c>
      <c r="B1830" s="1718"/>
      <c r="C1830" s="1718"/>
      <c r="D1830" s="1718"/>
      <c r="E1830" s="1387"/>
      <c r="F1830" s="1387"/>
      <c r="G1830" s="1371"/>
      <c r="H1830" s="310"/>
      <c r="I1830" s="310"/>
    </row>
    <row r="1831" spans="1:9" x14ac:dyDescent="0.2">
      <c r="A1831" s="251"/>
      <c r="B1831" s="251"/>
    </row>
    <row r="1832" spans="1:9" ht="32.25" customHeight="1" x14ac:dyDescent="0.2">
      <c r="A1832" s="1365" t="s">
        <v>22588</v>
      </c>
      <c r="B1832" s="1725" t="s">
        <v>21734</v>
      </c>
      <c r="C1832" s="1725"/>
      <c r="D1832" s="1725"/>
    </row>
    <row r="1833" spans="1:9" s="1402" customFormat="1" x14ac:dyDescent="0.2">
      <c r="A1833" s="1385" t="s">
        <v>22587</v>
      </c>
      <c r="B1833" s="1719" t="s">
        <v>22586</v>
      </c>
      <c r="C1833" s="1719"/>
      <c r="D1833" s="1719"/>
      <c r="E1833" s="1401"/>
      <c r="F1833" s="1401"/>
    </row>
    <row r="1834" spans="1:9" s="1359" customFormat="1" ht="25.5" x14ac:dyDescent="0.2">
      <c r="A1834" s="1362" t="s">
        <v>22608</v>
      </c>
      <c r="B1834" s="1361">
        <v>2020</v>
      </c>
      <c r="C1834" s="1361">
        <v>2021</v>
      </c>
      <c r="D1834" s="1361">
        <v>2022</v>
      </c>
      <c r="E1834" s="1388"/>
      <c r="F1834" s="1388"/>
    </row>
    <row r="1835" spans="1:9" x14ac:dyDescent="0.2">
      <c r="A1835" s="1389" t="s">
        <v>22609</v>
      </c>
      <c r="B1835" s="1390">
        <f>SUM(B1836:B1841)</f>
        <v>0</v>
      </c>
      <c r="C1835" s="1390">
        <f>SUM(C1836:C1841)</f>
        <v>0</v>
      </c>
      <c r="D1835" s="1390">
        <f>SUM(D1836:D1841)</f>
        <v>0</v>
      </c>
    </row>
    <row r="1836" spans="1:9" x14ac:dyDescent="0.2">
      <c r="A1836" s="1391" t="s">
        <v>22610</v>
      </c>
      <c r="B1836" s="1357"/>
      <c r="C1836" s="1357"/>
      <c r="D1836" s="1357"/>
    </row>
    <row r="1837" spans="1:9" x14ac:dyDescent="0.2">
      <c r="A1837" s="1391" t="s">
        <v>22611</v>
      </c>
      <c r="B1837" s="1357"/>
      <c r="C1837" s="1357"/>
      <c r="D1837" s="1357"/>
    </row>
    <row r="1838" spans="1:9" x14ac:dyDescent="0.2">
      <c r="A1838" s="1391" t="s">
        <v>22612</v>
      </c>
      <c r="B1838" s="1357"/>
      <c r="C1838" s="1357"/>
      <c r="D1838" s="1357"/>
    </row>
    <row r="1839" spans="1:9" x14ac:dyDescent="0.2">
      <c r="A1839" s="1391" t="s">
        <v>22613</v>
      </c>
      <c r="B1839" s="1357"/>
      <c r="C1839" s="1357"/>
      <c r="D1839" s="1357"/>
    </row>
    <row r="1840" spans="1:9" x14ac:dyDescent="0.2">
      <c r="A1840" s="1391" t="s">
        <v>22614</v>
      </c>
      <c r="B1840" s="1357"/>
      <c r="C1840" s="1357"/>
      <c r="D1840" s="1357"/>
    </row>
    <row r="1841" spans="1:6" x14ac:dyDescent="0.2">
      <c r="A1841" s="1391" t="s">
        <v>22615</v>
      </c>
      <c r="B1841" s="1357"/>
      <c r="C1841" s="1357"/>
      <c r="D1841" s="1357"/>
    </row>
    <row r="1842" spans="1:6" x14ac:dyDescent="0.2">
      <c r="A1842" s="1389" t="s">
        <v>22616</v>
      </c>
      <c r="B1842" s="1390">
        <f>SUM(B1843:B1847)</f>
        <v>11983255</v>
      </c>
      <c r="C1842" s="1390">
        <f>SUM(C1843:C1847)</f>
        <v>15063063</v>
      </c>
      <c r="D1842" s="1390">
        <f>SUM(D1843:D1847)</f>
        <v>17058151</v>
      </c>
    </row>
    <row r="1843" spans="1:6" x14ac:dyDescent="0.2">
      <c r="A1843" s="1391" t="s">
        <v>22617</v>
      </c>
      <c r="B1843" s="1357"/>
      <c r="C1843" s="1357"/>
      <c r="D1843" s="1357"/>
    </row>
    <row r="1844" spans="1:6" x14ac:dyDescent="0.2">
      <c r="A1844" s="1391" t="s">
        <v>22618</v>
      </c>
      <c r="B1844" s="1357"/>
      <c r="C1844" s="1357"/>
      <c r="D1844" s="1357"/>
    </row>
    <row r="1845" spans="1:6" x14ac:dyDescent="0.2">
      <c r="A1845" s="1391" t="s">
        <v>22619</v>
      </c>
      <c r="B1845" s="1357"/>
      <c r="C1845" s="1357"/>
      <c r="D1845" s="1357"/>
    </row>
    <row r="1846" spans="1:6" x14ac:dyDescent="0.2">
      <c r="A1846" s="1391" t="s">
        <v>22620</v>
      </c>
      <c r="B1846" s="1357">
        <v>11983255</v>
      </c>
      <c r="C1846" s="1357">
        <v>15063063</v>
      </c>
      <c r="D1846" s="1357">
        <v>17058151</v>
      </c>
    </row>
    <row r="1847" spans="1:6" x14ac:dyDescent="0.2">
      <c r="A1847" s="1391" t="s">
        <v>22621</v>
      </c>
      <c r="B1847" s="1357"/>
      <c r="C1847" s="1357"/>
      <c r="D1847" s="1357"/>
    </row>
    <row r="1848" spans="1:6" x14ac:dyDescent="0.2">
      <c r="A1848" s="1389" t="s">
        <v>22622</v>
      </c>
      <c r="B1848" s="1390">
        <f>B1849</f>
        <v>0</v>
      </c>
      <c r="C1848" s="1390">
        <f>C1849</f>
        <v>0</v>
      </c>
      <c r="D1848" s="1390">
        <f>D1849</f>
        <v>0</v>
      </c>
    </row>
    <row r="1849" spans="1:6" x14ac:dyDescent="0.2">
      <c r="A1849" s="1391" t="s">
        <v>22623</v>
      </c>
      <c r="B1849" s="1357"/>
      <c r="C1849" s="1357"/>
      <c r="D1849" s="1357"/>
    </row>
    <row r="1850" spans="1:6" s="1353" customFormat="1" x14ac:dyDescent="0.2">
      <c r="A1850" s="1392" t="s">
        <v>22577</v>
      </c>
      <c r="B1850" s="1355">
        <f>B1835+B1842+B1848</f>
        <v>11983255</v>
      </c>
      <c r="C1850" s="1355">
        <f>C1835+C1842+C1848</f>
        <v>15063063</v>
      </c>
      <c r="D1850" s="1355">
        <f>D1835+D1842+D1848</f>
        <v>17058151</v>
      </c>
      <c r="E1850" s="1393"/>
      <c r="F1850" s="1393"/>
    </row>
    <row r="1851" spans="1:6" s="1402" customFormat="1" x14ac:dyDescent="0.2">
      <c r="A1851" s="1385"/>
      <c r="B1851" s="1403"/>
      <c r="C1851" s="1403"/>
      <c r="D1851" s="1403"/>
      <c r="E1851" s="1401"/>
      <c r="F1851" s="1401"/>
    </row>
    <row r="1852" spans="1:6" s="1402" customFormat="1" x14ac:dyDescent="0.2">
      <c r="A1852" s="1385"/>
      <c r="B1852" s="1682"/>
      <c r="C1852" s="1682"/>
      <c r="D1852" s="1682"/>
      <c r="E1852" s="1401"/>
      <c r="F1852" s="1401"/>
    </row>
    <row r="1853" spans="1:6" s="1359" customFormat="1" ht="25.5" x14ac:dyDescent="0.2">
      <c r="A1853" s="1362" t="s">
        <v>22624</v>
      </c>
      <c r="B1853" s="1361">
        <v>2020</v>
      </c>
      <c r="C1853" s="1361" t="s">
        <v>22582</v>
      </c>
      <c r="D1853" s="1361" t="s">
        <v>22581</v>
      </c>
      <c r="E1853" s="1388"/>
      <c r="F1853" s="1388"/>
    </row>
    <row r="1854" spans="1:6" x14ac:dyDescent="0.2">
      <c r="A1854" s="1389" t="s">
        <v>22609</v>
      </c>
      <c r="B1854" s="1390">
        <f>SUM(B1855:B1860)</f>
        <v>177200</v>
      </c>
      <c r="C1854" s="1390">
        <f>SUM(C1855:C1860)</f>
        <v>0</v>
      </c>
      <c r="D1854" s="1390">
        <f>SUM(D1855:D1860)</f>
        <v>0</v>
      </c>
    </row>
    <row r="1855" spans="1:6" x14ac:dyDescent="0.2">
      <c r="A1855" s="1391" t="s">
        <v>22610</v>
      </c>
      <c r="B1855" s="1357"/>
      <c r="C1855" s="1357"/>
      <c r="D1855" s="1357"/>
    </row>
    <row r="1856" spans="1:6" x14ac:dyDescent="0.2">
      <c r="A1856" s="1391" t="s">
        <v>22611</v>
      </c>
      <c r="B1856" s="1357">
        <v>62100</v>
      </c>
      <c r="C1856" s="1357"/>
      <c r="D1856" s="1357"/>
    </row>
    <row r="1857" spans="1:6" x14ac:dyDescent="0.2">
      <c r="A1857" s="1391" t="s">
        <v>22612</v>
      </c>
      <c r="B1857" s="1357"/>
      <c r="C1857" s="1357"/>
      <c r="D1857" s="1357"/>
    </row>
    <row r="1858" spans="1:6" x14ac:dyDescent="0.2">
      <c r="A1858" s="1391" t="s">
        <v>22613</v>
      </c>
      <c r="B1858" s="1357">
        <v>115100</v>
      </c>
      <c r="C1858" s="1357"/>
      <c r="D1858" s="1357"/>
    </row>
    <row r="1859" spans="1:6" x14ac:dyDescent="0.2">
      <c r="A1859" s="1391" t="s">
        <v>22614</v>
      </c>
      <c r="B1859" s="1357"/>
      <c r="C1859" s="1357"/>
      <c r="D1859" s="1357"/>
    </row>
    <row r="1860" spans="1:6" x14ac:dyDescent="0.2">
      <c r="A1860" s="1391" t="s">
        <v>22615</v>
      </c>
      <c r="B1860" s="1357"/>
      <c r="C1860" s="1357"/>
      <c r="D1860" s="1357"/>
    </row>
    <row r="1861" spans="1:6" x14ac:dyDescent="0.2">
      <c r="A1861" s="1389" t="s">
        <v>22616</v>
      </c>
      <c r="B1861" s="1390">
        <f>SUM(B1862:B1866)</f>
        <v>7396074</v>
      </c>
      <c r="C1861" s="1390">
        <f>SUM(C1862:C1866)</f>
        <v>15063063</v>
      </c>
      <c r="D1861" s="1390">
        <f>SUM(D1862:D1866)</f>
        <v>17058151</v>
      </c>
    </row>
    <row r="1862" spans="1:6" x14ac:dyDescent="0.2">
      <c r="A1862" s="1391" t="s">
        <v>22617</v>
      </c>
      <c r="B1862" s="1357"/>
      <c r="C1862" s="1357"/>
      <c r="D1862" s="1357"/>
    </row>
    <row r="1863" spans="1:6" x14ac:dyDescent="0.2">
      <c r="A1863" s="1391" t="s">
        <v>22618</v>
      </c>
      <c r="B1863" s="1357"/>
      <c r="C1863" s="1357"/>
      <c r="D1863" s="1357"/>
    </row>
    <row r="1864" spans="1:6" x14ac:dyDescent="0.2">
      <c r="A1864" s="1391" t="s">
        <v>22619</v>
      </c>
      <c r="B1864" s="1357"/>
      <c r="C1864" s="1357"/>
      <c r="D1864" s="1357"/>
    </row>
    <row r="1865" spans="1:6" x14ac:dyDescent="0.2">
      <c r="A1865" s="1391" t="s">
        <v>22620</v>
      </c>
      <c r="B1865" s="1357">
        <v>7396074</v>
      </c>
      <c r="C1865" s="1357">
        <v>15063063</v>
      </c>
      <c r="D1865" s="1357">
        <v>17058151</v>
      </c>
    </row>
    <row r="1866" spans="1:6" x14ac:dyDescent="0.2">
      <c r="A1866" s="1391" t="s">
        <v>22621</v>
      </c>
      <c r="B1866" s="1357"/>
      <c r="C1866" s="1357"/>
      <c r="D1866" s="1357"/>
    </row>
    <row r="1867" spans="1:6" x14ac:dyDescent="0.2">
      <c r="A1867" s="1389" t="s">
        <v>22622</v>
      </c>
      <c r="B1867" s="1390">
        <f>B1868</f>
        <v>0</v>
      </c>
      <c r="C1867" s="1390">
        <f>C1868</f>
        <v>0</v>
      </c>
      <c r="D1867" s="1390">
        <f>D1868</f>
        <v>0</v>
      </c>
    </row>
    <row r="1868" spans="1:6" x14ac:dyDescent="0.2">
      <c r="A1868" s="1391" t="s">
        <v>22623</v>
      </c>
      <c r="B1868" s="1357"/>
      <c r="C1868" s="1357"/>
      <c r="D1868" s="1357"/>
    </row>
    <row r="1869" spans="1:6" s="1353" customFormat="1" x14ac:dyDescent="0.2">
      <c r="A1869" s="1392" t="s">
        <v>22577</v>
      </c>
      <c r="B1869" s="1355">
        <f>B1854+B1861+B1867</f>
        <v>7573274</v>
      </c>
      <c r="C1869" s="1355">
        <f>C1854+C1861+C1867</f>
        <v>15063063</v>
      </c>
      <c r="D1869" s="1355">
        <f>D1854+D1861+D1867</f>
        <v>17058151</v>
      </c>
      <c r="E1869" s="1393"/>
      <c r="F1869" s="1393"/>
    </row>
    <row r="1870" spans="1:6" s="1402" customFormat="1" x14ac:dyDescent="0.2">
      <c r="A1870" s="1385"/>
      <c r="B1870" s="1403"/>
      <c r="C1870" s="1403"/>
      <c r="D1870" s="1403"/>
      <c r="E1870" s="1401"/>
      <c r="F1870" s="1401"/>
    </row>
    <row r="1871" spans="1:6" s="1402" customFormat="1" x14ac:dyDescent="0.2">
      <c r="A1871" s="1385"/>
      <c r="B1871" s="1682"/>
      <c r="C1871" s="1682"/>
      <c r="D1871" s="1682"/>
      <c r="E1871" s="1401"/>
      <c r="F1871" s="1401"/>
    </row>
    <row r="1872" spans="1:6" s="1359" customFormat="1" ht="25.5" x14ac:dyDescent="0.2">
      <c r="A1872" s="1362" t="s">
        <v>22640</v>
      </c>
      <c r="B1872" s="1361">
        <v>2020</v>
      </c>
      <c r="C1872" s="1361" t="s">
        <v>22582</v>
      </c>
      <c r="D1872" s="1361" t="s">
        <v>22581</v>
      </c>
      <c r="E1872" s="1388"/>
      <c r="F1872" s="1388"/>
    </row>
    <row r="1873" spans="1:6" x14ac:dyDescent="0.2">
      <c r="A1873" s="1389" t="s">
        <v>22609</v>
      </c>
      <c r="B1873" s="1390">
        <f>SUM(B1874:B1879)</f>
        <v>173600</v>
      </c>
      <c r="C1873" s="1390">
        <f>SUM(C1874:C1879)</f>
        <v>0</v>
      </c>
      <c r="D1873" s="1390">
        <f>SUM(D1874:D1879)</f>
        <v>0</v>
      </c>
    </row>
    <row r="1874" spans="1:6" x14ac:dyDescent="0.2">
      <c r="A1874" s="1391" t="s">
        <v>22610</v>
      </c>
      <c r="B1874" s="1357"/>
      <c r="C1874" s="1357"/>
      <c r="D1874" s="1357"/>
    </row>
    <row r="1875" spans="1:6" x14ac:dyDescent="0.2">
      <c r="A1875" s="1391" t="s">
        <v>22611</v>
      </c>
      <c r="B1875" s="1357">
        <v>60900</v>
      </c>
      <c r="C1875" s="1357"/>
      <c r="D1875" s="1357"/>
    </row>
    <row r="1876" spans="1:6" x14ac:dyDescent="0.2">
      <c r="A1876" s="1391" t="s">
        <v>22612</v>
      </c>
      <c r="B1876" s="1357"/>
      <c r="C1876" s="1357"/>
      <c r="D1876" s="1357"/>
    </row>
    <row r="1877" spans="1:6" x14ac:dyDescent="0.2">
      <c r="A1877" s="1391" t="s">
        <v>22613</v>
      </c>
      <c r="B1877" s="1357">
        <v>112700</v>
      </c>
      <c r="C1877" s="1357"/>
      <c r="D1877" s="1357"/>
    </row>
    <row r="1878" spans="1:6" x14ac:dyDescent="0.2">
      <c r="A1878" s="1391" t="s">
        <v>22614</v>
      </c>
      <c r="B1878" s="1357"/>
      <c r="C1878" s="1357"/>
      <c r="D1878" s="1357"/>
    </row>
    <row r="1879" spans="1:6" x14ac:dyDescent="0.2">
      <c r="A1879" s="1391" t="s">
        <v>22615</v>
      </c>
      <c r="B1879" s="1357"/>
      <c r="C1879" s="1357"/>
      <c r="D1879" s="1357"/>
    </row>
    <row r="1880" spans="1:6" x14ac:dyDescent="0.2">
      <c r="A1880" s="1389" t="s">
        <v>22616</v>
      </c>
      <c r="B1880" s="1390">
        <f>SUM(B1881:B1885)</f>
        <v>6323962.7199999988</v>
      </c>
      <c r="C1880" s="1390">
        <f>SUM(C1881:C1885)</f>
        <v>8677439</v>
      </c>
      <c r="D1880" s="1390">
        <f>SUM(D1881:D1885)</f>
        <v>17058151</v>
      </c>
    </row>
    <row r="1881" spans="1:6" x14ac:dyDescent="0.2">
      <c r="A1881" s="1391" t="s">
        <v>22617</v>
      </c>
      <c r="B1881" s="1357"/>
      <c r="C1881" s="1357"/>
      <c r="D1881" s="1357"/>
    </row>
    <row r="1882" spans="1:6" x14ac:dyDescent="0.2">
      <c r="A1882" s="1391" t="s">
        <v>22618</v>
      </c>
      <c r="B1882" s="1357"/>
      <c r="C1882" s="1357"/>
      <c r="D1882" s="1357"/>
    </row>
    <row r="1883" spans="1:6" x14ac:dyDescent="0.2">
      <c r="A1883" s="1391" t="s">
        <v>22619</v>
      </c>
      <c r="B1883" s="1357"/>
      <c r="C1883" s="1357"/>
      <c r="D1883" s="1357"/>
    </row>
    <row r="1884" spans="1:6" x14ac:dyDescent="0.2">
      <c r="A1884" s="1391" t="s">
        <v>22620</v>
      </c>
      <c r="B1884" s="1357">
        <v>6323962.7199999988</v>
      </c>
      <c r="C1884" s="1357">
        <v>8677439</v>
      </c>
      <c r="D1884" s="1357">
        <v>17058151</v>
      </c>
    </row>
    <row r="1885" spans="1:6" x14ac:dyDescent="0.2">
      <c r="A1885" s="1391" t="s">
        <v>22621</v>
      </c>
      <c r="B1885" s="1357"/>
      <c r="C1885" s="1357"/>
      <c r="D1885" s="1357"/>
    </row>
    <row r="1886" spans="1:6" x14ac:dyDescent="0.2">
      <c r="A1886" s="1389" t="s">
        <v>22622</v>
      </c>
      <c r="B1886" s="1390">
        <f>B1887</f>
        <v>0</v>
      </c>
      <c r="C1886" s="1390">
        <f>C1887</f>
        <v>0</v>
      </c>
      <c r="D1886" s="1390">
        <f>D1887</f>
        <v>0</v>
      </c>
    </row>
    <row r="1887" spans="1:6" x14ac:dyDescent="0.2">
      <c r="A1887" s="1391" t="s">
        <v>22623</v>
      </c>
      <c r="B1887" s="1357"/>
      <c r="C1887" s="1357"/>
      <c r="D1887" s="1357"/>
    </row>
    <row r="1888" spans="1:6" s="1353" customFormat="1" x14ac:dyDescent="0.2">
      <c r="A1888" s="1392" t="s">
        <v>22577</v>
      </c>
      <c r="B1888" s="1355">
        <f>B1873+B1880+B1886</f>
        <v>6497562.7199999988</v>
      </c>
      <c r="C1888" s="1355">
        <f>C1873+C1880+C1886</f>
        <v>8677439</v>
      </c>
      <c r="D1888" s="1355">
        <f>D1873+D1880+D1886</f>
        <v>17058151</v>
      </c>
      <c r="E1888" s="1393"/>
      <c r="F1888" s="1393"/>
    </row>
    <row r="1889" spans="1:9" x14ac:dyDescent="0.2">
      <c r="A1889" s="1352" t="s">
        <v>22576</v>
      </c>
    </row>
    <row r="1890" spans="1:9" x14ac:dyDescent="0.2">
      <c r="A1890" s="1351" t="s">
        <v>22575</v>
      </c>
    </row>
    <row r="1891" spans="1:9" x14ac:dyDescent="0.2">
      <c r="A1891" s="1373"/>
    </row>
    <row r="1892" spans="1:9" x14ac:dyDescent="0.2">
      <c r="A1892" s="1373"/>
    </row>
    <row r="1893" spans="1:9" s="251" customFormat="1" ht="12" x14ac:dyDescent="0.2">
      <c r="A1893" s="251" t="s">
        <v>22593</v>
      </c>
      <c r="E1893" s="310"/>
      <c r="F1893" s="310"/>
      <c r="H1893" s="310"/>
      <c r="I1893" s="310"/>
    </row>
    <row r="1894" spans="1:9" s="251" customFormat="1" ht="12" x14ac:dyDescent="0.2">
      <c r="A1894" s="251" t="s">
        <v>22592</v>
      </c>
      <c r="E1894" s="310"/>
      <c r="F1894" s="310"/>
      <c r="H1894" s="310"/>
      <c r="I1894" s="310"/>
    </row>
    <row r="1895" spans="1:9" s="251" customFormat="1" ht="12" x14ac:dyDescent="0.2">
      <c r="E1895" s="310"/>
      <c r="F1895" s="310"/>
      <c r="H1895" s="310"/>
      <c r="I1895" s="310"/>
    </row>
    <row r="1896" spans="1:9" s="251" customFormat="1" ht="12" x14ac:dyDescent="0.2">
      <c r="A1896" s="1718" t="s">
        <v>22606</v>
      </c>
      <c r="B1896" s="1718"/>
      <c r="C1896" s="1718"/>
      <c r="D1896" s="1718"/>
      <c r="E1896" s="1387"/>
      <c r="F1896" s="1387"/>
      <c r="G1896" s="1371"/>
      <c r="H1896" s="310"/>
      <c r="I1896" s="310"/>
    </row>
    <row r="1897" spans="1:9" s="251" customFormat="1" ht="12" x14ac:dyDescent="0.2">
      <c r="A1897" s="1718" t="s">
        <v>2089</v>
      </c>
      <c r="B1897" s="1718"/>
      <c r="C1897" s="1718"/>
      <c r="D1897" s="1718"/>
      <c r="E1897" s="1387"/>
      <c r="F1897" s="1387"/>
      <c r="G1897" s="1371"/>
      <c r="H1897" s="310"/>
      <c r="I1897" s="310"/>
    </row>
    <row r="1898" spans="1:9" s="251" customFormat="1" ht="12" x14ac:dyDescent="0.2">
      <c r="A1898" s="1718" t="s">
        <v>22607</v>
      </c>
      <c r="B1898" s="1718"/>
      <c r="C1898" s="1718"/>
      <c r="D1898" s="1718"/>
      <c r="E1898" s="1387"/>
      <c r="F1898" s="1387"/>
      <c r="G1898" s="1371"/>
      <c r="H1898" s="310"/>
      <c r="I1898" s="310"/>
    </row>
    <row r="1899" spans="1:9" s="251" customFormat="1" ht="12" x14ac:dyDescent="0.2">
      <c r="A1899" s="1718" t="s">
        <v>22589</v>
      </c>
      <c r="B1899" s="1718"/>
      <c r="C1899" s="1718"/>
      <c r="D1899" s="1718"/>
      <c r="E1899" s="1387"/>
      <c r="F1899" s="1387"/>
      <c r="G1899" s="1371"/>
      <c r="H1899" s="310"/>
      <c r="I1899" s="310"/>
    </row>
    <row r="1900" spans="1:9" x14ac:dyDescent="0.2">
      <c r="A1900" s="251"/>
      <c r="B1900" s="251"/>
    </row>
    <row r="1901" spans="1:9" ht="27.75" customHeight="1" x14ac:dyDescent="0.2">
      <c r="A1901" s="1365" t="s">
        <v>22588</v>
      </c>
      <c r="B1901" s="1725" t="s">
        <v>21734</v>
      </c>
      <c r="C1901" s="1725"/>
      <c r="D1901" s="1725"/>
    </row>
    <row r="1902" spans="1:9" s="1402" customFormat="1" x14ac:dyDescent="0.2">
      <c r="A1902" s="1385" t="s">
        <v>22587</v>
      </c>
      <c r="B1902" s="1719" t="s">
        <v>22659</v>
      </c>
      <c r="C1902" s="1719"/>
      <c r="D1902" s="1719"/>
      <c r="E1902" s="1401"/>
      <c r="F1902" s="1401"/>
    </row>
    <row r="1903" spans="1:9" s="1359" customFormat="1" ht="25.5" x14ac:dyDescent="0.2">
      <c r="A1903" s="1362" t="s">
        <v>22608</v>
      </c>
      <c r="B1903" s="1361">
        <v>2020</v>
      </c>
      <c r="C1903" s="1361">
        <v>2021</v>
      </c>
      <c r="D1903" s="1361">
        <v>2022</v>
      </c>
      <c r="E1903" s="1388"/>
      <c r="F1903" s="1388"/>
    </row>
    <row r="1904" spans="1:9" x14ac:dyDescent="0.2">
      <c r="A1904" s="1389" t="s">
        <v>22609</v>
      </c>
      <c r="B1904" s="1390">
        <f>SUM(B1905:B1910)</f>
        <v>0</v>
      </c>
      <c r="C1904" s="1390">
        <f>SUM(C1905:C1910)</f>
        <v>2196</v>
      </c>
      <c r="D1904" s="1390">
        <f>SUM(D1905:D1910)</f>
        <v>0</v>
      </c>
    </row>
    <row r="1905" spans="1:6" x14ac:dyDescent="0.2">
      <c r="A1905" s="1391" t="s">
        <v>22610</v>
      </c>
      <c r="B1905" s="1357"/>
      <c r="C1905" s="1357"/>
      <c r="D1905" s="1357"/>
    </row>
    <row r="1906" spans="1:6" x14ac:dyDescent="0.2">
      <c r="A1906" s="1391" t="s">
        <v>22611</v>
      </c>
      <c r="B1906" s="1357"/>
      <c r="C1906" s="1357"/>
      <c r="D1906" s="1357"/>
    </row>
    <row r="1907" spans="1:6" x14ac:dyDescent="0.2">
      <c r="A1907" s="1391" t="s">
        <v>22612</v>
      </c>
      <c r="B1907" s="1357"/>
      <c r="C1907" s="1357"/>
      <c r="D1907" s="1357"/>
    </row>
    <row r="1908" spans="1:6" x14ac:dyDescent="0.2">
      <c r="A1908" s="1391" t="s">
        <v>22613</v>
      </c>
      <c r="B1908" s="1357"/>
      <c r="C1908" s="1357">
        <v>2196</v>
      </c>
      <c r="D1908" s="1357"/>
    </row>
    <row r="1909" spans="1:6" x14ac:dyDescent="0.2">
      <c r="A1909" s="1391" t="s">
        <v>22614</v>
      </c>
      <c r="B1909" s="1357"/>
      <c r="C1909" s="1357"/>
      <c r="D1909" s="1357"/>
    </row>
    <row r="1910" spans="1:6" x14ac:dyDescent="0.2">
      <c r="A1910" s="1391" t="s">
        <v>22615</v>
      </c>
      <c r="B1910" s="1357"/>
      <c r="C1910" s="1357"/>
      <c r="D1910" s="1357"/>
    </row>
    <row r="1911" spans="1:6" x14ac:dyDescent="0.2">
      <c r="A1911" s="1389" t="s">
        <v>22616</v>
      </c>
      <c r="B1911" s="1390">
        <f>SUM(B1912:B1916)</f>
        <v>0</v>
      </c>
      <c r="C1911" s="1390">
        <f>SUM(C1912:C1916)</f>
        <v>0</v>
      </c>
      <c r="D1911" s="1390">
        <f>SUM(D1912:D1916)</f>
        <v>0</v>
      </c>
    </row>
    <row r="1912" spans="1:6" x14ac:dyDescent="0.2">
      <c r="A1912" s="1391" t="s">
        <v>22617</v>
      </c>
      <c r="B1912" s="1357"/>
      <c r="C1912" s="1357"/>
      <c r="D1912" s="1357"/>
    </row>
    <row r="1913" spans="1:6" x14ac:dyDescent="0.2">
      <c r="A1913" s="1391" t="s">
        <v>22618</v>
      </c>
      <c r="B1913" s="1357"/>
      <c r="C1913" s="1357"/>
      <c r="D1913" s="1357"/>
    </row>
    <row r="1914" spans="1:6" x14ac:dyDescent="0.2">
      <c r="A1914" s="1391" t="s">
        <v>22619</v>
      </c>
      <c r="B1914" s="1357"/>
      <c r="C1914" s="1357"/>
      <c r="D1914" s="1357"/>
    </row>
    <row r="1915" spans="1:6" x14ac:dyDescent="0.2">
      <c r="A1915" s="1391" t="s">
        <v>22620</v>
      </c>
      <c r="B1915" s="1357"/>
      <c r="C1915" s="1357"/>
      <c r="D1915" s="1357"/>
    </row>
    <row r="1916" spans="1:6" x14ac:dyDescent="0.2">
      <c r="A1916" s="1391" t="s">
        <v>22621</v>
      </c>
      <c r="B1916" s="1357"/>
      <c r="C1916" s="1357"/>
      <c r="D1916" s="1357"/>
    </row>
    <row r="1917" spans="1:6" x14ac:dyDescent="0.2">
      <c r="A1917" s="1389" t="s">
        <v>22622</v>
      </c>
      <c r="B1917" s="1390">
        <f>B1918</f>
        <v>0</v>
      </c>
      <c r="C1917" s="1390">
        <f>C1918</f>
        <v>0</v>
      </c>
      <c r="D1917" s="1390">
        <f>D1918</f>
        <v>0</v>
      </c>
    </row>
    <row r="1918" spans="1:6" x14ac:dyDescent="0.2">
      <c r="A1918" s="1391" t="s">
        <v>22623</v>
      </c>
      <c r="B1918" s="1357"/>
      <c r="C1918" s="1357"/>
      <c r="D1918" s="1357"/>
    </row>
    <row r="1919" spans="1:6" s="1353" customFormat="1" x14ac:dyDescent="0.2">
      <c r="A1919" s="1392" t="s">
        <v>22577</v>
      </c>
      <c r="B1919" s="1355">
        <f>B1904+B1911+B1917</f>
        <v>0</v>
      </c>
      <c r="C1919" s="1355">
        <f>C1904+C1911+C1917</f>
        <v>2196</v>
      </c>
      <c r="D1919" s="1355">
        <f>D1904+D1911+D1917</f>
        <v>0</v>
      </c>
      <c r="E1919" s="1393"/>
      <c r="F1919" s="1393"/>
    </row>
    <row r="1920" spans="1:6" s="1402" customFormat="1" x14ac:dyDescent="0.2">
      <c r="A1920" s="1385"/>
      <c r="B1920" s="1403"/>
      <c r="C1920" s="1403"/>
      <c r="D1920" s="1403"/>
      <c r="E1920" s="1401"/>
      <c r="F1920" s="1401"/>
    </row>
    <row r="1921" spans="1:6" s="1402" customFormat="1" x14ac:dyDescent="0.2">
      <c r="A1921" s="1385"/>
      <c r="B1921" s="1682"/>
      <c r="C1921" s="1682"/>
      <c r="D1921" s="1682"/>
      <c r="E1921" s="1401"/>
      <c r="F1921" s="1401"/>
    </row>
    <row r="1922" spans="1:6" s="1359" customFormat="1" ht="25.5" x14ac:dyDescent="0.2">
      <c r="A1922" s="1362" t="s">
        <v>22624</v>
      </c>
      <c r="B1922" s="1361">
        <v>2020</v>
      </c>
      <c r="C1922" s="1361" t="s">
        <v>22582</v>
      </c>
      <c r="D1922" s="1361" t="s">
        <v>22581</v>
      </c>
      <c r="E1922" s="1388"/>
      <c r="F1922" s="1388"/>
    </row>
    <row r="1923" spans="1:6" x14ac:dyDescent="0.2">
      <c r="A1923" s="1389" t="s">
        <v>22609</v>
      </c>
      <c r="B1923" s="1390">
        <f>SUM(B1924:B1929)</f>
        <v>0</v>
      </c>
      <c r="C1923" s="1390">
        <f>SUM(C1924:C1929)</f>
        <v>2196</v>
      </c>
      <c r="D1923" s="1390">
        <f>SUM(D1924:D1929)</f>
        <v>0</v>
      </c>
    </row>
    <row r="1924" spans="1:6" x14ac:dyDescent="0.2">
      <c r="A1924" s="1391" t="s">
        <v>22610</v>
      </c>
      <c r="B1924" s="1357"/>
      <c r="C1924" s="1357"/>
      <c r="D1924" s="1357"/>
    </row>
    <row r="1925" spans="1:6" x14ac:dyDescent="0.2">
      <c r="A1925" s="1391" t="s">
        <v>22611</v>
      </c>
      <c r="B1925" s="1357"/>
      <c r="C1925" s="1357"/>
      <c r="D1925" s="1357"/>
    </row>
    <row r="1926" spans="1:6" x14ac:dyDescent="0.2">
      <c r="A1926" s="1391" t="s">
        <v>22612</v>
      </c>
      <c r="B1926" s="1357"/>
      <c r="C1926" s="1357"/>
      <c r="D1926" s="1357"/>
    </row>
    <row r="1927" spans="1:6" x14ac:dyDescent="0.2">
      <c r="A1927" s="1391" t="s">
        <v>22613</v>
      </c>
      <c r="B1927" s="1357"/>
      <c r="C1927" s="1357">
        <v>2196</v>
      </c>
      <c r="D1927" s="1357"/>
    </row>
    <row r="1928" spans="1:6" x14ac:dyDescent="0.2">
      <c r="A1928" s="1391" t="s">
        <v>22614</v>
      </c>
      <c r="B1928" s="1357"/>
      <c r="C1928" s="1357"/>
      <c r="D1928" s="1357"/>
    </row>
    <row r="1929" spans="1:6" x14ac:dyDescent="0.2">
      <c r="A1929" s="1391" t="s">
        <v>22615</v>
      </c>
      <c r="B1929" s="1357"/>
      <c r="C1929" s="1357"/>
      <c r="D1929" s="1357"/>
    </row>
    <row r="1930" spans="1:6" x14ac:dyDescent="0.2">
      <c r="A1930" s="1389" t="s">
        <v>22616</v>
      </c>
      <c r="B1930" s="1390">
        <f>SUM(B1931:B1935)</f>
        <v>0</v>
      </c>
      <c r="C1930" s="1390">
        <f>SUM(C1931:C1935)</f>
        <v>0</v>
      </c>
      <c r="D1930" s="1390">
        <f>SUM(D1931:D1935)</f>
        <v>0</v>
      </c>
    </row>
    <row r="1931" spans="1:6" x14ac:dyDescent="0.2">
      <c r="A1931" s="1391" t="s">
        <v>22617</v>
      </c>
      <c r="B1931" s="1357"/>
      <c r="C1931" s="1357"/>
      <c r="D1931" s="1357"/>
    </row>
    <row r="1932" spans="1:6" x14ac:dyDescent="0.2">
      <c r="A1932" s="1391" t="s">
        <v>22618</v>
      </c>
      <c r="B1932" s="1357"/>
      <c r="C1932" s="1357"/>
      <c r="D1932" s="1357"/>
    </row>
    <row r="1933" spans="1:6" x14ac:dyDescent="0.2">
      <c r="A1933" s="1391" t="s">
        <v>22619</v>
      </c>
      <c r="B1933" s="1357"/>
      <c r="C1933" s="1357"/>
      <c r="D1933" s="1357"/>
    </row>
    <row r="1934" spans="1:6" x14ac:dyDescent="0.2">
      <c r="A1934" s="1391" t="s">
        <v>22620</v>
      </c>
      <c r="B1934" s="1357"/>
      <c r="C1934" s="1357"/>
      <c r="D1934" s="1357"/>
    </row>
    <row r="1935" spans="1:6" x14ac:dyDescent="0.2">
      <c r="A1935" s="1391" t="s">
        <v>22621</v>
      </c>
      <c r="B1935" s="1357"/>
      <c r="C1935" s="1357"/>
      <c r="D1935" s="1357"/>
    </row>
    <row r="1936" spans="1:6" x14ac:dyDescent="0.2">
      <c r="A1936" s="1389" t="s">
        <v>22622</v>
      </c>
      <c r="B1936" s="1390">
        <f>B1937</f>
        <v>0</v>
      </c>
      <c r="C1936" s="1390">
        <f>C1937</f>
        <v>0</v>
      </c>
      <c r="D1936" s="1390">
        <f>D1937</f>
        <v>0</v>
      </c>
    </row>
    <row r="1937" spans="1:6" x14ac:dyDescent="0.2">
      <c r="A1937" s="1391" t="s">
        <v>22623</v>
      </c>
      <c r="B1937" s="1357"/>
      <c r="C1937" s="1357"/>
      <c r="D1937" s="1357"/>
    </row>
    <row r="1938" spans="1:6" s="1353" customFormat="1" x14ac:dyDescent="0.2">
      <c r="A1938" s="1392" t="s">
        <v>22577</v>
      </c>
      <c r="B1938" s="1355">
        <f>B1923+B1930+B1936</f>
        <v>0</v>
      </c>
      <c r="C1938" s="1355">
        <f>C1923+C1930+C1936</f>
        <v>2196</v>
      </c>
      <c r="D1938" s="1355">
        <f>D1923+D1930+D1936</f>
        <v>0</v>
      </c>
      <c r="E1938" s="1393"/>
      <c r="F1938" s="1393"/>
    </row>
    <row r="1939" spans="1:6" s="1402" customFormat="1" x14ac:dyDescent="0.2">
      <c r="A1939" s="1385"/>
      <c r="B1939" s="1403"/>
      <c r="C1939" s="1403"/>
      <c r="D1939" s="1403"/>
      <c r="E1939" s="1401"/>
      <c r="F1939" s="1401"/>
    </row>
    <row r="1940" spans="1:6" s="1402" customFormat="1" x14ac:dyDescent="0.2">
      <c r="A1940" s="1385"/>
      <c r="B1940" s="1682"/>
      <c r="C1940" s="1682"/>
      <c r="D1940" s="1682"/>
      <c r="E1940" s="1401"/>
      <c r="F1940" s="1401"/>
    </row>
    <row r="1941" spans="1:6" s="1359" customFormat="1" ht="25.5" x14ac:dyDescent="0.2">
      <c r="A1941" s="1362" t="s">
        <v>22640</v>
      </c>
      <c r="B1941" s="1361">
        <v>2020</v>
      </c>
      <c r="C1941" s="1361" t="s">
        <v>22582</v>
      </c>
      <c r="D1941" s="1361" t="s">
        <v>22581</v>
      </c>
      <c r="E1941" s="1388"/>
      <c r="F1941" s="1388"/>
    </row>
    <row r="1942" spans="1:6" x14ac:dyDescent="0.2">
      <c r="A1942" s="1389" t="s">
        <v>22609</v>
      </c>
      <c r="B1942" s="1390">
        <f>SUM(B1943:B1948)</f>
        <v>0</v>
      </c>
      <c r="C1942" s="1390">
        <f>SUM(C1943:C1948)</f>
        <v>0</v>
      </c>
      <c r="D1942" s="1390">
        <f>SUM(D1943:D1948)</f>
        <v>0</v>
      </c>
    </row>
    <row r="1943" spans="1:6" x14ac:dyDescent="0.2">
      <c r="A1943" s="1391" t="s">
        <v>22610</v>
      </c>
      <c r="B1943" s="1357"/>
      <c r="C1943" s="1357"/>
      <c r="D1943" s="1357"/>
    </row>
    <row r="1944" spans="1:6" x14ac:dyDescent="0.2">
      <c r="A1944" s="1391" t="s">
        <v>22611</v>
      </c>
      <c r="B1944" s="1357"/>
      <c r="C1944" s="1357"/>
      <c r="D1944" s="1357"/>
    </row>
    <row r="1945" spans="1:6" x14ac:dyDescent="0.2">
      <c r="A1945" s="1391" t="s">
        <v>22612</v>
      </c>
      <c r="B1945" s="1357"/>
      <c r="C1945" s="1357"/>
      <c r="D1945" s="1357"/>
    </row>
    <row r="1946" spans="1:6" x14ac:dyDescent="0.2">
      <c r="A1946" s="1391" t="s">
        <v>22613</v>
      </c>
      <c r="B1946" s="1357"/>
      <c r="C1946" s="1357"/>
      <c r="D1946" s="1357"/>
    </row>
    <row r="1947" spans="1:6" x14ac:dyDescent="0.2">
      <c r="A1947" s="1391" t="s">
        <v>22614</v>
      </c>
      <c r="B1947" s="1357"/>
      <c r="C1947" s="1357"/>
      <c r="D1947" s="1357"/>
    </row>
    <row r="1948" spans="1:6" x14ac:dyDescent="0.2">
      <c r="A1948" s="1391" t="s">
        <v>22615</v>
      </c>
      <c r="B1948" s="1357"/>
      <c r="C1948" s="1357"/>
      <c r="D1948" s="1357"/>
    </row>
    <row r="1949" spans="1:6" x14ac:dyDescent="0.2">
      <c r="A1949" s="1389" t="s">
        <v>22616</v>
      </c>
      <c r="B1949" s="1390">
        <f>SUM(B1950:B1954)</f>
        <v>0</v>
      </c>
      <c r="C1949" s="1390">
        <f>SUM(C1950:C1954)</f>
        <v>0</v>
      </c>
      <c r="D1949" s="1390">
        <f>SUM(D1950:D1954)</f>
        <v>0</v>
      </c>
    </row>
    <row r="1950" spans="1:6" x14ac:dyDescent="0.2">
      <c r="A1950" s="1391" t="s">
        <v>22617</v>
      </c>
      <c r="B1950" s="1357"/>
      <c r="C1950" s="1357"/>
      <c r="D1950" s="1357"/>
    </row>
    <row r="1951" spans="1:6" x14ac:dyDescent="0.2">
      <c r="A1951" s="1391" t="s">
        <v>22618</v>
      </c>
      <c r="B1951" s="1357"/>
      <c r="C1951" s="1357"/>
      <c r="D1951" s="1357"/>
    </row>
    <row r="1952" spans="1:6" x14ac:dyDescent="0.2">
      <c r="A1952" s="1391" t="s">
        <v>22619</v>
      </c>
      <c r="B1952" s="1357"/>
      <c r="C1952" s="1357"/>
      <c r="D1952" s="1357"/>
    </row>
    <row r="1953" spans="1:9" x14ac:dyDescent="0.2">
      <c r="A1953" s="1391" t="s">
        <v>22620</v>
      </c>
      <c r="B1953" s="1357"/>
      <c r="C1953" s="1357"/>
      <c r="D1953" s="1357"/>
    </row>
    <row r="1954" spans="1:9" x14ac:dyDescent="0.2">
      <c r="A1954" s="1391" t="s">
        <v>22621</v>
      </c>
      <c r="B1954" s="1357"/>
      <c r="C1954" s="1357"/>
      <c r="D1954" s="1357"/>
    </row>
    <row r="1955" spans="1:9" x14ac:dyDescent="0.2">
      <c r="A1955" s="1389" t="s">
        <v>22622</v>
      </c>
      <c r="B1955" s="1390">
        <f>B1956</f>
        <v>0</v>
      </c>
      <c r="C1955" s="1390">
        <f>C1956</f>
        <v>0</v>
      </c>
      <c r="D1955" s="1390">
        <f>D1956</f>
        <v>0</v>
      </c>
    </row>
    <row r="1956" spans="1:9" x14ac:dyDescent="0.2">
      <c r="A1956" s="1391" t="s">
        <v>22623</v>
      </c>
      <c r="B1956" s="1357"/>
      <c r="C1956" s="1357"/>
      <c r="D1956" s="1357"/>
    </row>
    <row r="1957" spans="1:9" s="1353" customFormat="1" x14ac:dyDescent="0.2">
      <c r="A1957" s="1392" t="s">
        <v>22577</v>
      </c>
      <c r="B1957" s="1355">
        <f>B1942+B1949+B1955</f>
        <v>0</v>
      </c>
      <c r="C1957" s="1355">
        <f>C1942+C1949+C1955</f>
        <v>0</v>
      </c>
      <c r="D1957" s="1355">
        <f>D1942+D1949+D1955</f>
        <v>0</v>
      </c>
      <c r="E1957" s="1393"/>
      <c r="F1957" s="1393"/>
    </row>
    <row r="1958" spans="1:9" x14ac:dyDescent="0.2">
      <c r="A1958" s="1352" t="s">
        <v>22576</v>
      </c>
    </row>
    <row r="1959" spans="1:9" x14ac:dyDescent="0.2">
      <c r="A1959" s="1351" t="s">
        <v>22575</v>
      </c>
    </row>
    <row r="1960" spans="1:9" x14ac:dyDescent="0.2">
      <c r="A1960" s="1373"/>
    </row>
    <row r="1961" spans="1:9" x14ac:dyDescent="0.2">
      <c r="A1961" s="1373"/>
    </row>
    <row r="1962" spans="1:9" s="251" customFormat="1" ht="12" x14ac:dyDescent="0.2">
      <c r="A1962" s="251" t="s">
        <v>22593</v>
      </c>
      <c r="E1962" s="310"/>
      <c r="F1962" s="310"/>
      <c r="H1962" s="310"/>
      <c r="I1962" s="310"/>
    </row>
    <row r="1963" spans="1:9" s="251" customFormat="1" ht="12" x14ac:dyDescent="0.2">
      <c r="A1963" s="251" t="s">
        <v>22592</v>
      </c>
      <c r="E1963" s="310"/>
      <c r="F1963" s="310"/>
      <c r="H1963" s="310"/>
      <c r="I1963" s="310"/>
    </row>
    <row r="1964" spans="1:9" s="251" customFormat="1" ht="12" x14ac:dyDescent="0.2">
      <c r="E1964" s="310"/>
      <c r="F1964" s="310"/>
      <c r="H1964" s="310"/>
      <c r="I1964" s="310"/>
    </row>
    <row r="1965" spans="1:9" s="251" customFormat="1" ht="12" x14ac:dyDescent="0.2">
      <c r="A1965" s="1718" t="s">
        <v>22606</v>
      </c>
      <c r="B1965" s="1718"/>
      <c r="C1965" s="1718"/>
      <c r="D1965" s="1718"/>
      <c r="E1965" s="1387"/>
      <c r="F1965" s="1387"/>
      <c r="G1965" s="1371"/>
      <c r="H1965" s="310"/>
      <c r="I1965" s="310"/>
    </row>
    <row r="1966" spans="1:9" s="251" customFormat="1" ht="12" x14ac:dyDescent="0.2">
      <c r="A1966" s="1718" t="s">
        <v>2089</v>
      </c>
      <c r="B1966" s="1718"/>
      <c r="C1966" s="1718"/>
      <c r="D1966" s="1718"/>
      <c r="E1966" s="1387"/>
      <c r="F1966" s="1387"/>
      <c r="G1966" s="1371"/>
      <c r="H1966" s="310"/>
      <c r="I1966" s="310"/>
    </row>
    <row r="1967" spans="1:9" s="251" customFormat="1" ht="12" x14ac:dyDescent="0.2">
      <c r="A1967" s="1718" t="s">
        <v>22607</v>
      </c>
      <c r="B1967" s="1718"/>
      <c r="C1967" s="1718"/>
      <c r="D1967" s="1718"/>
      <c r="E1967" s="1387"/>
      <c r="F1967" s="1387"/>
      <c r="G1967" s="1371"/>
      <c r="H1967" s="310"/>
      <c r="I1967" s="310"/>
    </row>
    <row r="1968" spans="1:9" s="251" customFormat="1" ht="12" x14ac:dyDescent="0.2">
      <c r="A1968" s="1718" t="s">
        <v>22589</v>
      </c>
      <c r="B1968" s="1718"/>
      <c r="C1968" s="1718"/>
      <c r="D1968" s="1718"/>
      <c r="E1968" s="1387"/>
      <c r="F1968" s="1387"/>
      <c r="G1968" s="1371"/>
      <c r="H1968" s="310"/>
      <c r="I1968" s="310"/>
    </row>
    <row r="1969" spans="1:6" x14ac:dyDescent="0.2">
      <c r="A1969" s="251"/>
      <c r="B1969" s="251"/>
    </row>
    <row r="1970" spans="1:6" x14ac:dyDescent="0.2">
      <c r="A1970" s="1365" t="s">
        <v>22588</v>
      </c>
      <c r="B1970" s="1725" t="s">
        <v>22598</v>
      </c>
      <c r="C1970" s="1725"/>
      <c r="D1970" s="1725"/>
    </row>
    <row r="1971" spans="1:6" s="1402" customFormat="1" x14ac:dyDescent="0.2">
      <c r="A1971" s="1385" t="s">
        <v>22587</v>
      </c>
      <c r="B1971" s="1719" t="s">
        <v>22596</v>
      </c>
      <c r="C1971" s="1719"/>
      <c r="D1971" s="1719"/>
      <c r="E1971" s="1401"/>
      <c r="F1971" s="1401"/>
    </row>
    <row r="1972" spans="1:6" s="1359" customFormat="1" ht="25.5" x14ac:dyDescent="0.2">
      <c r="A1972" s="1362" t="s">
        <v>22608</v>
      </c>
      <c r="B1972" s="1361">
        <v>2020</v>
      </c>
      <c r="C1972" s="1361">
        <v>2021</v>
      </c>
      <c r="D1972" s="1361">
        <v>2022</v>
      </c>
      <c r="E1972" s="1388"/>
      <c r="F1972" s="1388"/>
    </row>
    <row r="1973" spans="1:6" x14ac:dyDescent="0.2">
      <c r="A1973" s="1389" t="s">
        <v>22609</v>
      </c>
      <c r="B1973" s="1390">
        <f>SUM(B1974:B1979)</f>
        <v>6643168894</v>
      </c>
      <c r="C1973" s="1390">
        <f>SUM(C1974:C1979)</f>
        <v>7160578557</v>
      </c>
      <c r="D1973" s="1390">
        <f>SUM(D1974:D1979)</f>
        <v>7017197048</v>
      </c>
    </row>
    <row r="1974" spans="1:6" x14ac:dyDescent="0.2">
      <c r="A1974" s="1391" t="s">
        <v>22610</v>
      </c>
      <c r="B1974" s="1357">
        <f>B2043+B2112+B2250+B2181</f>
        <v>0</v>
      </c>
      <c r="C1974" s="1357">
        <f t="shared" ref="C1974:D1974" si="70">C2043+C2112+C2250+C2181</f>
        <v>0</v>
      </c>
      <c r="D1974" s="1357">
        <f t="shared" si="70"/>
        <v>0</v>
      </c>
    </row>
    <row r="1975" spans="1:6" x14ac:dyDescent="0.2">
      <c r="A1975" s="1391" t="s">
        <v>22611</v>
      </c>
      <c r="B1975" s="1357">
        <f t="shared" ref="B1975:D1979" si="71">B2044+B2113+B2251+B2182</f>
        <v>56181081</v>
      </c>
      <c r="C1975" s="1357">
        <f t="shared" si="71"/>
        <v>69724148</v>
      </c>
      <c r="D1975" s="1357">
        <f t="shared" si="71"/>
        <v>113919914</v>
      </c>
    </row>
    <row r="1976" spans="1:6" x14ac:dyDescent="0.2">
      <c r="A1976" s="1391" t="s">
        <v>22612</v>
      </c>
      <c r="B1976" s="1357">
        <f t="shared" si="71"/>
        <v>6218012320</v>
      </c>
      <c r="C1976" s="1357">
        <f t="shared" si="71"/>
        <v>6814351357</v>
      </c>
      <c r="D1976" s="1357">
        <f t="shared" si="71"/>
        <v>6570560506</v>
      </c>
    </row>
    <row r="1977" spans="1:6" x14ac:dyDescent="0.2">
      <c r="A1977" s="1391" t="s">
        <v>22613</v>
      </c>
      <c r="B1977" s="1357">
        <f t="shared" si="71"/>
        <v>327886309</v>
      </c>
      <c r="C1977" s="1357">
        <f t="shared" si="71"/>
        <v>255315804</v>
      </c>
      <c r="D1977" s="1357">
        <f t="shared" si="71"/>
        <v>316252269</v>
      </c>
    </row>
    <row r="1978" spans="1:6" x14ac:dyDescent="0.2">
      <c r="A1978" s="1391" t="s">
        <v>22614</v>
      </c>
      <c r="B1978" s="1357">
        <f t="shared" si="71"/>
        <v>0</v>
      </c>
      <c r="C1978" s="1357">
        <f t="shared" si="71"/>
        <v>0</v>
      </c>
      <c r="D1978" s="1357">
        <f t="shared" si="71"/>
        <v>0</v>
      </c>
    </row>
    <row r="1979" spans="1:6" x14ac:dyDescent="0.2">
      <c r="A1979" s="1391" t="s">
        <v>22615</v>
      </c>
      <c r="B1979" s="1357">
        <f t="shared" si="71"/>
        <v>41089184</v>
      </c>
      <c r="C1979" s="1357">
        <f t="shared" si="71"/>
        <v>21187248</v>
      </c>
      <c r="D1979" s="1357">
        <f t="shared" si="71"/>
        <v>16464359</v>
      </c>
    </row>
    <row r="1980" spans="1:6" x14ac:dyDescent="0.2">
      <c r="A1980" s="1389" t="s">
        <v>22616</v>
      </c>
      <c r="B1980" s="1390">
        <f>SUM(B1981:B1985)</f>
        <v>1556020</v>
      </c>
      <c r="C1980" s="1390">
        <f>SUM(C1981:C1985)</f>
        <v>0</v>
      </c>
      <c r="D1980" s="1390">
        <f>SUM(D1981:D1985)</f>
        <v>0</v>
      </c>
    </row>
    <row r="1981" spans="1:6" x14ac:dyDescent="0.2">
      <c r="A1981" s="1391" t="s">
        <v>22617</v>
      </c>
      <c r="B1981" s="1357">
        <f t="shared" ref="B1981:D1985" si="72">B2050+B2119+B2257+B2188</f>
        <v>0</v>
      </c>
      <c r="C1981" s="1357">
        <f t="shared" si="72"/>
        <v>0</v>
      </c>
      <c r="D1981" s="1357">
        <f t="shared" si="72"/>
        <v>0</v>
      </c>
    </row>
    <row r="1982" spans="1:6" x14ac:dyDescent="0.2">
      <c r="A1982" s="1391" t="s">
        <v>22618</v>
      </c>
      <c r="B1982" s="1357">
        <f t="shared" si="72"/>
        <v>0</v>
      </c>
      <c r="C1982" s="1357">
        <f t="shared" si="72"/>
        <v>0</v>
      </c>
      <c r="D1982" s="1357">
        <f t="shared" si="72"/>
        <v>0</v>
      </c>
    </row>
    <row r="1983" spans="1:6" x14ac:dyDescent="0.2">
      <c r="A1983" s="1391" t="s">
        <v>22619</v>
      </c>
      <c r="B1983" s="1357">
        <f t="shared" si="72"/>
        <v>0</v>
      </c>
      <c r="C1983" s="1357">
        <f t="shared" si="72"/>
        <v>0</v>
      </c>
      <c r="D1983" s="1357">
        <f t="shared" si="72"/>
        <v>0</v>
      </c>
    </row>
    <row r="1984" spans="1:6" x14ac:dyDescent="0.2">
      <c r="A1984" s="1391" t="s">
        <v>22620</v>
      </c>
      <c r="B1984" s="1357">
        <f t="shared" si="72"/>
        <v>1556020</v>
      </c>
      <c r="C1984" s="1357">
        <f t="shared" si="72"/>
        <v>0</v>
      </c>
      <c r="D1984" s="1357">
        <f t="shared" si="72"/>
        <v>0</v>
      </c>
    </row>
    <row r="1985" spans="1:6" x14ac:dyDescent="0.2">
      <c r="A1985" s="1391" t="s">
        <v>22621</v>
      </c>
      <c r="B1985" s="1357">
        <f t="shared" si="72"/>
        <v>0</v>
      </c>
      <c r="C1985" s="1357">
        <f t="shared" si="72"/>
        <v>0</v>
      </c>
      <c r="D1985" s="1357">
        <f t="shared" si="72"/>
        <v>0</v>
      </c>
    </row>
    <row r="1986" spans="1:6" x14ac:dyDescent="0.2">
      <c r="A1986" s="1389" t="s">
        <v>22622</v>
      </c>
      <c r="B1986" s="1390">
        <f>B1987</f>
        <v>668555863</v>
      </c>
      <c r="C1986" s="1390">
        <f>C1987</f>
        <v>668555863</v>
      </c>
      <c r="D1986" s="1390">
        <f>D1987</f>
        <v>649554242</v>
      </c>
    </row>
    <row r="1987" spans="1:6" x14ac:dyDescent="0.2">
      <c r="A1987" s="1391" t="s">
        <v>22623</v>
      </c>
      <c r="B1987" s="1357">
        <f t="shared" ref="B1987:D1987" si="73">B2056+B2125+B2263+B2194</f>
        <v>668555863</v>
      </c>
      <c r="C1987" s="1357">
        <f t="shared" si="73"/>
        <v>668555863</v>
      </c>
      <c r="D1987" s="1357">
        <f t="shared" si="73"/>
        <v>649554242</v>
      </c>
    </row>
    <row r="1988" spans="1:6" s="1353" customFormat="1" x14ac:dyDescent="0.2">
      <c r="A1988" s="1392" t="s">
        <v>22577</v>
      </c>
      <c r="B1988" s="1355">
        <f>B1973+B1980+B1986</f>
        <v>7313280777</v>
      </c>
      <c r="C1988" s="1355">
        <f>C1973+C1980+C1986</f>
        <v>7829134420</v>
      </c>
      <c r="D1988" s="1355">
        <f>D1973+D1980+D1986</f>
        <v>7666751290</v>
      </c>
      <c r="E1988" s="1393"/>
      <c r="F1988" s="1393"/>
    </row>
    <row r="1989" spans="1:6" s="1402" customFormat="1" x14ac:dyDescent="0.2">
      <c r="A1989" s="1385"/>
      <c r="B1989" s="1403"/>
      <c r="C1989" s="1403"/>
      <c r="D1989" s="1403"/>
      <c r="E1989" s="1401"/>
      <c r="F1989" s="1401"/>
    </row>
    <row r="1990" spans="1:6" s="1402" customFormat="1" x14ac:dyDescent="0.2">
      <c r="A1990" s="1385"/>
      <c r="B1990" s="1682"/>
      <c r="C1990" s="1682"/>
      <c r="D1990" s="1682"/>
      <c r="E1990" s="1401"/>
      <c r="F1990" s="1401"/>
    </row>
    <row r="1991" spans="1:6" s="1359" customFormat="1" ht="25.5" x14ac:dyDescent="0.2">
      <c r="A1991" s="1362" t="s">
        <v>22624</v>
      </c>
      <c r="B1991" s="1361">
        <v>2020</v>
      </c>
      <c r="C1991" s="1361" t="s">
        <v>22582</v>
      </c>
      <c r="D1991" s="1361" t="s">
        <v>22581</v>
      </c>
      <c r="E1991" s="1388"/>
      <c r="F1991" s="1388"/>
    </row>
    <row r="1992" spans="1:6" x14ac:dyDescent="0.2">
      <c r="A1992" s="1389" t="s">
        <v>22609</v>
      </c>
      <c r="B1992" s="1390">
        <f>SUM(B1993:B1998)</f>
        <v>7189960522</v>
      </c>
      <c r="C1992" s="1390">
        <f>SUM(C1993:C1998)</f>
        <v>7246555343</v>
      </c>
      <c r="D1992" s="1390">
        <f>SUM(D1993:D1998)</f>
        <v>7017197048</v>
      </c>
    </row>
    <row r="1993" spans="1:6" x14ac:dyDescent="0.2">
      <c r="A1993" s="1391" t="s">
        <v>22610</v>
      </c>
      <c r="B1993" s="1357">
        <f>B2062+B2131+B2269+B2200</f>
        <v>0</v>
      </c>
      <c r="C1993" s="1357">
        <f t="shared" ref="C1993:D1993" si="74">C2062+C2131+C2269+C2200</f>
        <v>0</v>
      </c>
      <c r="D1993" s="1357">
        <f t="shared" si="74"/>
        <v>0</v>
      </c>
    </row>
    <row r="1994" spans="1:6" x14ac:dyDescent="0.2">
      <c r="A1994" s="1391" t="s">
        <v>22611</v>
      </c>
      <c r="B1994" s="1357">
        <f t="shared" ref="B1994:D1998" si="75">B2063+B2132+B2270+B2201</f>
        <v>69854706</v>
      </c>
      <c r="C1994" s="1357">
        <f t="shared" si="75"/>
        <v>69724148</v>
      </c>
      <c r="D1994" s="1357">
        <f t="shared" si="75"/>
        <v>113919914</v>
      </c>
    </row>
    <row r="1995" spans="1:6" x14ac:dyDescent="0.2">
      <c r="A1995" s="1391" t="s">
        <v>22612</v>
      </c>
      <c r="B1995" s="1357">
        <f t="shared" si="75"/>
        <v>6754181065</v>
      </c>
      <c r="C1995" s="1357">
        <f t="shared" si="75"/>
        <v>6868496198</v>
      </c>
      <c r="D1995" s="1357">
        <f t="shared" si="75"/>
        <v>6570560506</v>
      </c>
    </row>
    <row r="1996" spans="1:6" x14ac:dyDescent="0.2">
      <c r="A1996" s="1391" t="s">
        <v>22613</v>
      </c>
      <c r="B1996" s="1357">
        <f t="shared" si="75"/>
        <v>316891590</v>
      </c>
      <c r="C1996" s="1357">
        <f t="shared" si="75"/>
        <v>286203174</v>
      </c>
      <c r="D1996" s="1357">
        <f t="shared" si="75"/>
        <v>316252269</v>
      </c>
      <c r="E1996" s="1394"/>
    </row>
    <row r="1997" spans="1:6" x14ac:dyDescent="0.2">
      <c r="A1997" s="1391" t="s">
        <v>22614</v>
      </c>
      <c r="B1997" s="1357">
        <f t="shared" si="75"/>
        <v>74640</v>
      </c>
      <c r="C1997" s="1357">
        <f t="shared" si="75"/>
        <v>64575</v>
      </c>
      <c r="D1997" s="1357">
        <f t="shared" si="75"/>
        <v>0</v>
      </c>
    </row>
    <row r="1998" spans="1:6" x14ac:dyDescent="0.2">
      <c r="A1998" s="1391" t="s">
        <v>22615</v>
      </c>
      <c r="B1998" s="1357">
        <f t="shared" si="75"/>
        <v>48958521</v>
      </c>
      <c r="C1998" s="1357">
        <f t="shared" si="75"/>
        <v>22067248</v>
      </c>
      <c r="D1998" s="1357">
        <f t="shared" si="75"/>
        <v>16464359</v>
      </c>
    </row>
    <row r="1999" spans="1:6" x14ac:dyDescent="0.2">
      <c r="A1999" s="1389" t="s">
        <v>22616</v>
      </c>
      <c r="B1999" s="1390">
        <f>SUM(B2000:B2004)</f>
        <v>1556020</v>
      </c>
      <c r="C1999" s="1390">
        <f>SUM(C2000:C2004)</f>
        <v>17743837</v>
      </c>
      <c r="D1999" s="1390">
        <f>SUM(D2000:D2004)</f>
        <v>0</v>
      </c>
    </row>
    <row r="2000" spans="1:6" x14ac:dyDescent="0.2">
      <c r="A2000" s="1391" t="s">
        <v>22617</v>
      </c>
      <c r="B2000" s="1357">
        <f t="shared" ref="B2000:D2004" si="76">B2069+B2138+B2276+B2207</f>
        <v>0</v>
      </c>
      <c r="C2000" s="1357">
        <f t="shared" si="76"/>
        <v>0</v>
      </c>
      <c r="D2000" s="1357">
        <f t="shared" si="76"/>
        <v>0</v>
      </c>
    </row>
    <row r="2001" spans="1:6" x14ac:dyDescent="0.2">
      <c r="A2001" s="1391" t="s">
        <v>22618</v>
      </c>
      <c r="B2001" s="1357">
        <f t="shared" si="76"/>
        <v>0</v>
      </c>
      <c r="C2001" s="1357">
        <f t="shared" si="76"/>
        <v>0</v>
      </c>
      <c r="D2001" s="1357">
        <f t="shared" si="76"/>
        <v>0</v>
      </c>
    </row>
    <row r="2002" spans="1:6" x14ac:dyDescent="0.2">
      <c r="A2002" s="1391" t="s">
        <v>22619</v>
      </c>
      <c r="B2002" s="1357">
        <f t="shared" si="76"/>
        <v>0</v>
      </c>
      <c r="C2002" s="1357">
        <f t="shared" si="76"/>
        <v>0</v>
      </c>
      <c r="D2002" s="1357">
        <f t="shared" si="76"/>
        <v>0</v>
      </c>
    </row>
    <row r="2003" spans="1:6" x14ac:dyDescent="0.2">
      <c r="A2003" s="1391" t="s">
        <v>22620</v>
      </c>
      <c r="B2003" s="1357">
        <f t="shared" si="76"/>
        <v>1556020</v>
      </c>
      <c r="C2003" s="1357">
        <f t="shared" si="76"/>
        <v>17743837</v>
      </c>
      <c r="D2003" s="1357">
        <f t="shared" si="76"/>
        <v>0</v>
      </c>
    </row>
    <row r="2004" spans="1:6" x14ac:dyDescent="0.2">
      <c r="A2004" s="1391" t="s">
        <v>22621</v>
      </c>
      <c r="B2004" s="1357">
        <f t="shared" si="76"/>
        <v>0</v>
      </c>
      <c r="C2004" s="1357">
        <f t="shared" si="76"/>
        <v>0</v>
      </c>
      <c r="D2004" s="1357">
        <f t="shared" si="76"/>
        <v>0</v>
      </c>
    </row>
    <row r="2005" spans="1:6" x14ac:dyDescent="0.2">
      <c r="A2005" s="1389" t="s">
        <v>22622</v>
      </c>
      <c r="B2005" s="1390">
        <f>B2006</f>
        <v>668555863</v>
      </c>
      <c r="C2005" s="1390">
        <f>C2006</f>
        <v>668555863</v>
      </c>
      <c r="D2005" s="1390">
        <f>D2006</f>
        <v>649554242</v>
      </c>
    </row>
    <row r="2006" spans="1:6" x14ac:dyDescent="0.2">
      <c r="A2006" s="1391" t="s">
        <v>22623</v>
      </c>
      <c r="B2006" s="1357">
        <f t="shared" ref="B2006:D2006" si="77">B2075+B2144+B2282+B2213</f>
        <v>668555863</v>
      </c>
      <c r="C2006" s="1357">
        <f t="shared" si="77"/>
        <v>668555863</v>
      </c>
      <c r="D2006" s="1357">
        <f t="shared" si="77"/>
        <v>649554242</v>
      </c>
    </row>
    <row r="2007" spans="1:6" s="1353" customFormat="1" x14ac:dyDescent="0.2">
      <c r="A2007" s="1392" t="s">
        <v>22577</v>
      </c>
      <c r="B2007" s="1355">
        <f>B1992+B1999+B2005</f>
        <v>7860072405</v>
      </c>
      <c r="C2007" s="1355">
        <f>C1992+C1999+C2005</f>
        <v>7932855043</v>
      </c>
      <c r="D2007" s="1355">
        <f>D1992+D1999+D2005</f>
        <v>7666751290</v>
      </c>
      <c r="E2007" s="1393"/>
      <c r="F2007" s="1393"/>
    </row>
    <row r="2008" spans="1:6" s="1402" customFormat="1" x14ac:dyDescent="0.2">
      <c r="A2008" s="1385"/>
      <c r="B2008" s="1404"/>
      <c r="C2008" s="1404"/>
      <c r="D2008" s="1404"/>
      <c r="E2008" s="1401"/>
      <c r="F2008" s="1401"/>
    </row>
    <row r="2009" spans="1:6" s="1402" customFormat="1" x14ac:dyDescent="0.2">
      <c r="A2009" s="1385"/>
      <c r="B2009" s="1682"/>
      <c r="C2009" s="1682"/>
      <c r="D2009" s="1682"/>
      <c r="E2009" s="1401"/>
      <c r="F2009" s="1401"/>
    </row>
    <row r="2010" spans="1:6" s="1359" customFormat="1" ht="25.5" x14ac:dyDescent="0.2">
      <c r="A2010" s="1362" t="s">
        <v>22640</v>
      </c>
      <c r="B2010" s="1361">
        <v>2020</v>
      </c>
      <c r="C2010" s="1361" t="s">
        <v>22582</v>
      </c>
      <c r="D2010" s="1361" t="s">
        <v>22581</v>
      </c>
      <c r="E2010" s="1388"/>
      <c r="F2010" s="1388"/>
    </row>
    <row r="2011" spans="1:6" x14ac:dyDescent="0.2">
      <c r="A2011" s="1389" t="s">
        <v>22609</v>
      </c>
      <c r="B2011" s="1390">
        <f>SUM(B2012:B2017)</f>
        <v>6941637335.5900021</v>
      </c>
      <c r="C2011" s="1390">
        <f>SUM(C2012:C2017)</f>
        <v>6779812421.9999981</v>
      </c>
      <c r="D2011" s="1390">
        <f>SUM(D2012:D2017)</f>
        <v>7017197048</v>
      </c>
    </row>
    <row r="2012" spans="1:6" x14ac:dyDescent="0.2">
      <c r="A2012" s="1391" t="s">
        <v>22610</v>
      </c>
      <c r="B2012" s="1357">
        <f>B2081+B2150+B2288+B2219</f>
        <v>0</v>
      </c>
      <c r="C2012" s="1357">
        <f t="shared" ref="C2012:D2012" si="78">C2081+C2150+C2288+C2219</f>
        <v>0</v>
      </c>
      <c r="D2012" s="1357">
        <f t="shared" si="78"/>
        <v>0</v>
      </c>
    </row>
    <row r="2013" spans="1:6" x14ac:dyDescent="0.2">
      <c r="A2013" s="1391" t="s">
        <v>22611</v>
      </c>
      <c r="B2013" s="1357">
        <f t="shared" ref="B2013:D2017" si="79">B2082+B2151+B2289+B2220</f>
        <v>58746586.920000039</v>
      </c>
      <c r="C2013" s="1357">
        <f t="shared" si="79"/>
        <v>66174181</v>
      </c>
      <c r="D2013" s="1357">
        <f t="shared" si="79"/>
        <v>113919914</v>
      </c>
    </row>
    <row r="2014" spans="1:6" x14ac:dyDescent="0.2">
      <c r="A2014" s="1391" t="s">
        <v>22612</v>
      </c>
      <c r="B2014" s="1357">
        <f t="shared" si="79"/>
        <v>6564961536.3600025</v>
      </c>
      <c r="C2014" s="1357">
        <f t="shared" si="79"/>
        <v>6410141165.9999981</v>
      </c>
      <c r="D2014" s="1357">
        <f t="shared" si="79"/>
        <v>6570560506</v>
      </c>
    </row>
    <row r="2015" spans="1:6" x14ac:dyDescent="0.2">
      <c r="A2015" s="1391" t="s">
        <v>22613</v>
      </c>
      <c r="B2015" s="1357">
        <f t="shared" si="79"/>
        <v>292572957.48999989</v>
      </c>
      <c r="C2015" s="1357">
        <f t="shared" si="79"/>
        <v>281365252</v>
      </c>
      <c r="D2015" s="1357">
        <f t="shared" si="79"/>
        <v>316252269</v>
      </c>
    </row>
    <row r="2016" spans="1:6" x14ac:dyDescent="0.2">
      <c r="A2016" s="1391" t="s">
        <v>22614</v>
      </c>
      <c r="B2016" s="1357">
        <f t="shared" si="79"/>
        <v>74640</v>
      </c>
      <c r="C2016" s="1357">
        <f t="shared" si="79"/>
        <v>64575</v>
      </c>
      <c r="D2016" s="1357">
        <f t="shared" si="79"/>
        <v>0</v>
      </c>
    </row>
    <row r="2017" spans="1:9" x14ac:dyDescent="0.2">
      <c r="A2017" s="1391" t="s">
        <v>22615</v>
      </c>
      <c r="B2017" s="1357">
        <f t="shared" si="79"/>
        <v>25281614.82</v>
      </c>
      <c r="C2017" s="1357">
        <f t="shared" si="79"/>
        <v>22067248</v>
      </c>
      <c r="D2017" s="1357">
        <f t="shared" si="79"/>
        <v>16464359</v>
      </c>
    </row>
    <row r="2018" spans="1:9" x14ac:dyDescent="0.2">
      <c r="A2018" s="1389" t="s">
        <v>22616</v>
      </c>
      <c r="B2018" s="1390">
        <f>SUM(B2019:B2023)</f>
        <v>307057.44</v>
      </c>
      <c r="C2018" s="1390">
        <f>SUM(C2019:C2023)</f>
        <v>10523830</v>
      </c>
      <c r="D2018" s="1390">
        <f>SUM(D2019:D2023)</f>
        <v>0</v>
      </c>
    </row>
    <row r="2019" spans="1:9" x14ac:dyDescent="0.2">
      <c r="A2019" s="1391" t="s">
        <v>22617</v>
      </c>
      <c r="B2019" s="1357">
        <f t="shared" ref="B2019:D2023" si="80">B2088+B2157+B2295+B2226</f>
        <v>0</v>
      </c>
      <c r="C2019" s="1357">
        <f t="shared" si="80"/>
        <v>0</v>
      </c>
      <c r="D2019" s="1357">
        <f t="shared" si="80"/>
        <v>0</v>
      </c>
    </row>
    <row r="2020" spans="1:9" x14ac:dyDescent="0.2">
      <c r="A2020" s="1391" t="s">
        <v>22618</v>
      </c>
      <c r="B2020" s="1357">
        <f t="shared" si="80"/>
        <v>0</v>
      </c>
      <c r="C2020" s="1357">
        <f t="shared" si="80"/>
        <v>0</v>
      </c>
      <c r="D2020" s="1357">
        <f t="shared" si="80"/>
        <v>0</v>
      </c>
    </row>
    <row r="2021" spans="1:9" x14ac:dyDescent="0.2">
      <c r="A2021" s="1391" t="s">
        <v>22619</v>
      </c>
      <c r="B2021" s="1357">
        <f t="shared" si="80"/>
        <v>0</v>
      </c>
      <c r="C2021" s="1357">
        <f t="shared" si="80"/>
        <v>0</v>
      </c>
      <c r="D2021" s="1357">
        <f t="shared" si="80"/>
        <v>0</v>
      </c>
    </row>
    <row r="2022" spans="1:9" x14ac:dyDescent="0.2">
      <c r="A2022" s="1391" t="s">
        <v>22620</v>
      </c>
      <c r="B2022" s="1357">
        <f t="shared" si="80"/>
        <v>307057.44</v>
      </c>
      <c r="C2022" s="1357">
        <f t="shared" si="80"/>
        <v>10523830</v>
      </c>
      <c r="D2022" s="1357">
        <f t="shared" si="80"/>
        <v>0</v>
      </c>
    </row>
    <row r="2023" spans="1:9" x14ac:dyDescent="0.2">
      <c r="A2023" s="1391" t="s">
        <v>22621</v>
      </c>
      <c r="B2023" s="1357">
        <f t="shared" si="80"/>
        <v>0</v>
      </c>
      <c r="C2023" s="1357">
        <f t="shared" si="80"/>
        <v>0</v>
      </c>
      <c r="D2023" s="1357">
        <f t="shared" si="80"/>
        <v>0</v>
      </c>
    </row>
    <row r="2024" spans="1:9" x14ac:dyDescent="0.2">
      <c r="A2024" s="1389" t="s">
        <v>22622</v>
      </c>
      <c r="B2024" s="1390">
        <f>B2025</f>
        <v>429893224.33999997</v>
      </c>
      <c r="C2024" s="1390">
        <f>C2025</f>
        <v>555287311</v>
      </c>
      <c r="D2024" s="1390">
        <f>D2025</f>
        <v>649554242</v>
      </c>
    </row>
    <row r="2025" spans="1:9" x14ac:dyDescent="0.2">
      <c r="A2025" s="1391" t="s">
        <v>22623</v>
      </c>
      <c r="B2025" s="1357">
        <f t="shared" ref="B2025:D2025" si="81">B2094+B2163+B2301+B2232</f>
        <v>429893224.33999997</v>
      </c>
      <c r="C2025" s="1357">
        <f t="shared" si="81"/>
        <v>555287311</v>
      </c>
      <c r="D2025" s="1357">
        <f t="shared" si="81"/>
        <v>649554242</v>
      </c>
    </row>
    <row r="2026" spans="1:9" s="1353" customFormat="1" x14ac:dyDescent="0.2">
      <c r="A2026" s="1392" t="s">
        <v>22577</v>
      </c>
      <c r="B2026" s="1355">
        <f>B2011+B2018+B2024</f>
        <v>7371837617.3700018</v>
      </c>
      <c r="C2026" s="1355">
        <f>C2011+C2018+C2024</f>
        <v>7345623562.9999981</v>
      </c>
      <c r="D2026" s="1355">
        <f>D2011+D2018+D2024</f>
        <v>7666751290</v>
      </c>
      <c r="E2026" s="1393"/>
      <c r="F2026" s="1393"/>
    </row>
    <row r="2027" spans="1:9" x14ac:dyDescent="0.2">
      <c r="A2027" s="1352" t="s">
        <v>22576</v>
      </c>
    </row>
    <row r="2028" spans="1:9" x14ac:dyDescent="0.2">
      <c r="A2028" s="1351" t="s">
        <v>22575</v>
      </c>
    </row>
    <row r="2029" spans="1:9" x14ac:dyDescent="0.2">
      <c r="A2029" s="1373"/>
    </row>
    <row r="2030" spans="1:9" x14ac:dyDescent="0.2">
      <c r="A2030" s="1373"/>
    </row>
    <row r="2031" spans="1:9" s="251" customFormat="1" ht="12" x14ac:dyDescent="0.2">
      <c r="A2031" s="251" t="s">
        <v>22593</v>
      </c>
      <c r="E2031" s="310"/>
      <c r="F2031" s="310"/>
      <c r="H2031" s="310"/>
      <c r="I2031" s="310"/>
    </row>
    <row r="2032" spans="1:9" s="251" customFormat="1" ht="12" x14ac:dyDescent="0.2">
      <c r="A2032" s="251" t="s">
        <v>22592</v>
      </c>
      <c r="E2032" s="310"/>
      <c r="F2032" s="310"/>
      <c r="H2032" s="310"/>
      <c r="I2032" s="310"/>
    </row>
    <row r="2033" spans="1:9" s="251" customFormat="1" ht="12" x14ac:dyDescent="0.2">
      <c r="E2033" s="310"/>
      <c r="F2033" s="310"/>
      <c r="H2033" s="310"/>
      <c r="I2033" s="310"/>
    </row>
    <row r="2034" spans="1:9" s="251" customFormat="1" ht="12" x14ac:dyDescent="0.2">
      <c r="A2034" s="1718" t="s">
        <v>22606</v>
      </c>
      <c r="B2034" s="1718"/>
      <c r="C2034" s="1718"/>
      <c r="D2034" s="1718"/>
      <c r="E2034" s="1387"/>
      <c r="F2034" s="1387"/>
      <c r="G2034" s="1371"/>
      <c r="H2034" s="310"/>
      <c r="I2034" s="310"/>
    </row>
    <row r="2035" spans="1:9" s="251" customFormat="1" ht="12" x14ac:dyDescent="0.2">
      <c r="A2035" s="1718" t="s">
        <v>2089</v>
      </c>
      <c r="B2035" s="1718"/>
      <c r="C2035" s="1718"/>
      <c r="D2035" s="1718"/>
      <c r="E2035" s="1387"/>
      <c r="F2035" s="1387"/>
      <c r="G2035" s="1371"/>
      <c r="H2035" s="310"/>
      <c r="I2035" s="310"/>
    </row>
    <row r="2036" spans="1:9" s="251" customFormat="1" ht="12" x14ac:dyDescent="0.2">
      <c r="A2036" s="1718" t="s">
        <v>22607</v>
      </c>
      <c r="B2036" s="1718"/>
      <c r="C2036" s="1718"/>
      <c r="D2036" s="1718"/>
      <c r="E2036" s="1387"/>
      <c r="F2036" s="1387"/>
      <c r="G2036" s="1371"/>
      <c r="H2036" s="310"/>
      <c r="I2036" s="310"/>
    </row>
    <row r="2037" spans="1:9" s="251" customFormat="1" ht="12" x14ac:dyDescent="0.2">
      <c r="A2037" s="1718" t="s">
        <v>22589</v>
      </c>
      <c r="B2037" s="1718"/>
      <c r="C2037" s="1718"/>
      <c r="D2037" s="1718"/>
      <c r="E2037" s="1387"/>
      <c r="F2037" s="1387"/>
      <c r="G2037" s="1371"/>
      <c r="H2037" s="310"/>
      <c r="I2037" s="310"/>
    </row>
    <row r="2038" spans="1:9" x14ac:dyDescent="0.2">
      <c r="A2038" s="251"/>
      <c r="B2038" s="251"/>
    </row>
    <row r="2039" spans="1:9" x14ac:dyDescent="0.2">
      <c r="A2039" s="1365" t="s">
        <v>22588</v>
      </c>
      <c r="B2039" s="1725" t="s">
        <v>22598</v>
      </c>
      <c r="C2039" s="1725"/>
      <c r="D2039" s="1725"/>
    </row>
    <row r="2040" spans="1:9" s="1402" customFormat="1" x14ac:dyDescent="0.2">
      <c r="A2040" s="1385" t="s">
        <v>22587</v>
      </c>
      <c r="B2040" s="1719" t="s">
        <v>22595</v>
      </c>
      <c r="C2040" s="1719"/>
      <c r="D2040" s="1719"/>
      <c r="E2040" s="1401"/>
      <c r="F2040" s="1401"/>
    </row>
    <row r="2041" spans="1:9" s="1359" customFormat="1" ht="25.5" x14ac:dyDescent="0.2">
      <c r="A2041" s="1362" t="s">
        <v>22608</v>
      </c>
      <c r="B2041" s="1361">
        <v>2020</v>
      </c>
      <c r="C2041" s="1361">
        <v>2021</v>
      </c>
      <c r="D2041" s="1361">
        <v>2022</v>
      </c>
      <c r="E2041" s="1388"/>
      <c r="F2041" s="1388"/>
    </row>
    <row r="2042" spans="1:9" x14ac:dyDescent="0.2">
      <c r="A2042" s="1389" t="s">
        <v>22609</v>
      </c>
      <c r="B2042" s="1390">
        <f>SUM(B2043:B2048)</f>
        <v>1450433070</v>
      </c>
      <c r="C2042" s="1390">
        <f>SUM(C2043:C2048)</f>
        <v>398976805</v>
      </c>
      <c r="D2042" s="1390">
        <f>SUM(D2043:D2048)</f>
        <v>1719270850</v>
      </c>
    </row>
    <row r="2043" spans="1:9" x14ac:dyDescent="0.2">
      <c r="A2043" s="1391" t="s">
        <v>22610</v>
      </c>
      <c r="B2043" s="1357"/>
      <c r="C2043" s="1357"/>
      <c r="D2043" s="1357"/>
    </row>
    <row r="2044" spans="1:9" x14ac:dyDescent="0.2">
      <c r="A2044" s="1391" t="s">
        <v>22611</v>
      </c>
      <c r="B2044" s="1357"/>
      <c r="C2044" s="1357"/>
      <c r="D2044" s="1357"/>
    </row>
    <row r="2045" spans="1:9" x14ac:dyDescent="0.2">
      <c r="A2045" s="1391" t="s">
        <v>22612</v>
      </c>
      <c r="B2045" s="1357">
        <v>1408309286</v>
      </c>
      <c r="C2045" s="1357">
        <v>354773498</v>
      </c>
      <c r="D2045" s="1357">
        <v>1688323445</v>
      </c>
    </row>
    <row r="2046" spans="1:9" x14ac:dyDescent="0.2">
      <c r="A2046" s="1391" t="s">
        <v>22613</v>
      </c>
      <c r="B2046" s="1357">
        <v>42123784</v>
      </c>
      <c r="C2046" s="1357">
        <v>44203307</v>
      </c>
      <c r="D2046" s="1357">
        <v>30947405</v>
      </c>
    </row>
    <row r="2047" spans="1:9" x14ac:dyDescent="0.2">
      <c r="A2047" s="1391" t="s">
        <v>22614</v>
      </c>
      <c r="B2047" s="1357"/>
      <c r="C2047" s="1357"/>
      <c r="D2047" s="1357"/>
    </row>
    <row r="2048" spans="1:9" x14ac:dyDescent="0.2">
      <c r="A2048" s="1391" t="s">
        <v>22615</v>
      </c>
      <c r="B2048" s="1357"/>
      <c r="C2048" s="1357"/>
      <c r="D2048" s="1357"/>
    </row>
    <row r="2049" spans="1:6" x14ac:dyDescent="0.2">
      <c r="A2049" s="1389" t="s">
        <v>22616</v>
      </c>
      <c r="B2049" s="1390">
        <f>SUM(B2050:B2054)</f>
        <v>0</v>
      </c>
      <c r="C2049" s="1390">
        <f>SUM(C2050:C2054)</f>
        <v>0</v>
      </c>
      <c r="D2049" s="1390">
        <f>SUM(D2050:D2054)</f>
        <v>0</v>
      </c>
    </row>
    <row r="2050" spans="1:6" x14ac:dyDescent="0.2">
      <c r="A2050" s="1391" t="s">
        <v>22617</v>
      </c>
      <c r="B2050" s="1357"/>
      <c r="C2050" s="1357"/>
      <c r="D2050" s="1357"/>
    </row>
    <row r="2051" spans="1:6" x14ac:dyDescent="0.2">
      <c r="A2051" s="1391" t="s">
        <v>22618</v>
      </c>
      <c r="B2051" s="1357"/>
      <c r="C2051" s="1357"/>
      <c r="D2051" s="1357"/>
    </row>
    <row r="2052" spans="1:6" x14ac:dyDescent="0.2">
      <c r="A2052" s="1391" t="s">
        <v>22619</v>
      </c>
      <c r="B2052" s="1357"/>
      <c r="C2052" s="1357"/>
      <c r="D2052" s="1357"/>
    </row>
    <row r="2053" spans="1:6" x14ac:dyDescent="0.2">
      <c r="A2053" s="1391" t="s">
        <v>22620</v>
      </c>
      <c r="B2053" s="1357"/>
      <c r="C2053" s="1357">
        <v>0</v>
      </c>
      <c r="D2053" s="1357"/>
    </row>
    <row r="2054" spans="1:6" x14ac:dyDescent="0.2">
      <c r="A2054" s="1391" t="s">
        <v>22621</v>
      </c>
      <c r="B2054" s="1357"/>
      <c r="C2054" s="1357"/>
      <c r="D2054" s="1357"/>
    </row>
    <row r="2055" spans="1:6" x14ac:dyDescent="0.2">
      <c r="A2055" s="1389" t="s">
        <v>22622</v>
      </c>
      <c r="B2055" s="1390">
        <f>B2056</f>
        <v>668555863</v>
      </c>
      <c r="C2055" s="1390">
        <f>C2056</f>
        <v>0</v>
      </c>
      <c r="D2055" s="1390">
        <f>D2056</f>
        <v>649554242</v>
      </c>
    </row>
    <row r="2056" spans="1:6" x14ac:dyDescent="0.2">
      <c r="A2056" s="1391" t="s">
        <v>22623</v>
      </c>
      <c r="B2056" s="1357">
        <v>668555863</v>
      </c>
      <c r="C2056" s="1357"/>
      <c r="D2056" s="1357">
        <v>649554242</v>
      </c>
    </row>
    <row r="2057" spans="1:6" s="1353" customFormat="1" x14ac:dyDescent="0.2">
      <c r="A2057" s="1392" t="s">
        <v>22577</v>
      </c>
      <c r="B2057" s="1355">
        <f>B2042+B2049+B2055</f>
        <v>2118988933</v>
      </c>
      <c r="C2057" s="1355">
        <f>C2042+C2049+C2055</f>
        <v>398976805</v>
      </c>
      <c r="D2057" s="1355">
        <f>D2042+D2049+D2055</f>
        <v>2368825092</v>
      </c>
      <c r="E2057" s="1393"/>
      <c r="F2057" s="1393"/>
    </row>
    <row r="2058" spans="1:6" s="1402" customFormat="1" x14ac:dyDescent="0.2">
      <c r="A2058" s="1385"/>
      <c r="B2058" s="1403"/>
      <c r="C2058" s="1403"/>
      <c r="D2058" s="1403"/>
      <c r="E2058" s="1401"/>
      <c r="F2058" s="1401"/>
    </row>
    <row r="2059" spans="1:6" s="1402" customFormat="1" x14ac:dyDescent="0.2">
      <c r="A2059" s="1385"/>
      <c r="B2059" s="1682"/>
      <c r="C2059" s="1682"/>
      <c r="D2059" s="1682"/>
      <c r="E2059" s="1401"/>
      <c r="F2059" s="1401"/>
    </row>
    <row r="2060" spans="1:6" s="1359" customFormat="1" ht="25.5" x14ac:dyDescent="0.2">
      <c r="A2060" s="1362" t="s">
        <v>22624</v>
      </c>
      <c r="B2060" s="1361">
        <v>2020</v>
      </c>
      <c r="C2060" s="1361" t="s">
        <v>22582</v>
      </c>
      <c r="D2060" s="1361" t="s">
        <v>22581</v>
      </c>
      <c r="E2060" s="1388"/>
      <c r="F2060" s="1388"/>
    </row>
    <row r="2061" spans="1:6" x14ac:dyDescent="0.2">
      <c r="A2061" s="1389" t="s">
        <v>22609</v>
      </c>
      <c r="B2061" s="1390">
        <f>SUM(B2062:B2067)</f>
        <v>1979773680</v>
      </c>
      <c r="C2061" s="1390">
        <f>SUM(C2062:C2067)</f>
        <v>453029345</v>
      </c>
      <c r="D2061" s="1390">
        <f>SUM(D2062:D2067)</f>
        <v>1719270850</v>
      </c>
    </row>
    <row r="2062" spans="1:6" x14ac:dyDescent="0.2">
      <c r="A2062" s="1391" t="s">
        <v>22610</v>
      </c>
      <c r="B2062" s="1357"/>
      <c r="C2062" s="1357"/>
      <c r="D2062" s="1357"/>
    </row>
    <row r="2063" spans="1:6" x14ac:dyDescent="0.2">
      <c r="A2063" s="1391" t="s">
        <v>22611</v>
      </c>
      <c r="B2063" s="1357"/>
      <c r="C2063" s="1357"/>
      <c r="D2063" s="1357"/>
    </row>
    <row r="2064" spans="1:6" x14ac:dyDescent="0.2">
      <c r="A2064" s="1391" t="s">
        <v>22612</v>
      </c>
      <c r="B2064" s="1357">
        <v>1944438046</v>
      </c>
      <c r="C2064" s="1357">
        <v>408918339</v>
      </c>
      <c r="D2064" s="1357">
        <v>1688323445</v>
      </c>
    </row>
    <row r="2065" spans="1:6" x14ac:dyDescent="0.2">
      <c r="A2065" s="1391" t="s">
        <v>22613</v>
      </c>
      <c r="B2065" s="1357">
        <v>35335634</v>
      </c>
      <c r="C2065" s="1357">
        <v>44111006</v>
      </c>
      <c r="D2065" s="1357">
        <v>30947405</v>
      </c>
    </row>
    <row r="2066" spans="1:6" x14ac:dyDescent="0.2">
      <c r="A2066" s="1391" t="s">
        <v>22614</v>
      </c>
      <c r="B2066" s="1357"/>
      <c r="C2066" s="1357"/>
      <c r="D2066" s="1357"/>
    </row>
    <row r="2067" spans="1:6" x14ac:dyDescent="0.2">
      <c r="A2067" s="1391" t="s">
        <v>22615</v>
      </c>
      <c r="B2067" s="1357"/>
      <c r="C2067" s="1357"/>
      <c r="D2067" s="1357"/>
    </row>
    <row r="2068" spans="1:6" x14ac:dyDescent="0.2">
      <c r="A2068" s="1389" t="s">
        <v>22616</v>
      </c>
      <c r="B2068" s="1390">
        <f>SUM(B2069:B2073)</f>
        <v>0</v>
      </c>
      <c r="C2068" s="1390">
        <f>SUM(C2069:C2073)</f>
        <v>0</v>
      </c>
      <c r="D2068" s="1390">
        <f>SUM(D2069:D2073)</f>
        <v>0</v>
      </c>
    </row>
    <row r="2069" spans="1:6" x14ac:dyDescent="0.2">
      <c r="A2069" s="1391" t="s">
        <v>22617</v>
      </c>
      <c r="B2069" s="1357"/>
      <c r="C2069" s="1357"/>
      <c r="D2069" s="1357"/>
    </row>
    <row r="2070" spans="1:6" x14ac:dyDescent="0.2">
      <c r="A2070" s="1391" t="s">
        <v>22618</v>
      </c>
      <c r="B2070" s="1357"/>
      <c r="C2070" s="1357"/>
      <c r="D2070" s="1357"/>
    </row>
    <row r="2071" spans="1:6" x14ac:dyDescent="0.2">
      <c r="A2071" s="1391" t="s">
        <v>22619</v>
      </c>
      <c r="B2071" s="1357"/>
      <c r="C2071" s="1357"/>
      <c r="D2071" s="1357"/>
    </row>
    <row r="2072" spans="1:6" x14ac:dyDescent="0.2">
      <c r="A2072" s="1391" t="s">
        <v>22620</v>
      </c>
      <c r="B2072" s="1357"/>
      <c r="C2072" s="1357"/>
      <c r="D2072" s="1357"/>
    </row>
    <row r="2073" spans="1:6" x14ac:dyDescent="0.2">
      <c r="A2073" s="1391" t="s">
        <v>22621</v>
      </c>
      <c r="B2073" s="1357"/>
      <c r="C2073" s="1357"/>
      <c r="D2073" s="1357"/>
    </row>
    <row r="2074" spans="1:6" x14ac:dyDescent="0.2">
      <c r="A2074" s="1389" t="s">
        <v>22622</v>
      </c>
      <c r="B2074" s="1390">
        <f>B2075</f>
        <v>668555863</v>
      </c>
      <c r="C2074" s="1390">
        <f>C2075</f>
        <v>0</v>
      </c>
      <c r="D2074" s="1390">
        <f>D2075</f>
        <v>649554242</v>
      </c>
    </row>
    <row r="2075" spans="1:6" x14ac:dyDescent="0.2">
      <c r="A2075" s="1391" t="s">
        <v>22623</v>
      </c>
      <c r="B2075" s="1357">
        <v>668555863</v>
      </c>
      <c r="C2075" s="1357"/>
      <c r="D2075" s="1357">
        <v>649554242</v>
      </c>
    </row>
    <row r="2076" spans="1:6" s="1353" customFormat="1" x14ac:dyDescent="0.2">
      <c r="A2076" s="1392" t="s">
        <v>22577</v>
      </c>
      <c r="B2076" s="1355">
        <f>B2061+B2068+B2074</f>
        <v>2648329543</v>
      </c>
      <c r="C2076" s="1355">
        <f>C2061+C2068+C2074</f>
        <v>453029345</v>
      </c>
      <c r="D2076" s="1355">
        <f>D2061+D2068+D2074</f>
        <v>2368825092</v>
      </c>
      <c r="E2076" s="1393"/>
      <c r="F2076" s="1393"/>
    </row>
    <row r="2077" spans="1:6" s="1402" customFormat="1" x14ac:dyDescent="0.2">
      <c r="A2077" s="1385"/>
      <c r="B2077" s="1403"/>
      <c r="C2077" s="1403"/>
      <c r="D2077" s="1403"/>
      <c r="E2077" s="1401"/>
      <c r="F2077" s="1401"/>
    </row>
    <row r="2078" spans="1:6" s="1402" customFormat="1" x14ac:dyDescent="0.2">
      <c r="A2078" s="1385"/>
      <c r="B2078" s="1682"/>
      <c r="C2078" s="1682"/>
      <c r="D2078" s="1682"/>
      <c r="E2078" s="1401"/>
      <c r="F2078" s="1401"/>
    </row>
    <row r="2079" spans="1:6" s="1359" customFormat="1" ht="25.5" x14ac:dyDescent="0.2">
      <c r="A2079" s="1362" t="s">
        <v>22631</v>
      </c>
      <c r="B2079" s="1361">
        <v>2020</v>
      </c>
      <c r="C2079" s="1361" t="s">
        <v>22582</v>
      </c>
      <c r="D2079" s="1361" t="s">
        <v>22581</v>
      </c>
      <c r="E2079" s="1388"/>
      <c r="F2079" s="1388"/>
    </row>
    <row r="2080" spans="1:6" x14ac:dyDescent="0.2">
      <c r="A2080" s="1389" t="s">
        <v>22609</v>
      </c>
      <c r="B2080" s="1390">
        <f>SUM(B2081:B2086)</f>
        <v>1965552707.8400011</v>
      </c>
      <c r="C2080" s="1390">
        <f>SUM(C2081:C2086)</f>
        <v>450897072.99999988</v>
      </c>
      <c r="D2080" s="1390">
        <f>SUM(D2081:D2086)</f>
        <v>1719270850</v>
      </c>
    </row>
    <row r="2081" spans="1:6" x14ac:dyDescent="0.2">
      <c r="A2081" s="1391" t="s">
        <v>22610</v>
      </c>
      <c r="B2081" s="1357"/>
      <c r="C2081" s="1357"/>
      <c r="D2081" s="1357"/>
    </row>
    <row r="2082" spans="1:6" x14ac:dyDescent="0.2">
      <c r="A2082" s="1391" t="s">
        <v>22611</v>
      </c>
      <c r="B2082" s="1357"/>
      <c r="C2082" s="1357"/>
      <c r="D2082" s="1357"/>
    </row>
    <row r="2083" spans="1:6" x14ac:dyDescent="0.2">
      <c r="A2083" s="1391" t="s">
        <v>22612</v>
      </c>
      <c r="B2083" s="1357">
        <v>1934940573.960001</v>
      </c>
      <c r="C2083" s="1357">
        <v>408918338.99999988</v>
      </c>
      <c r="D2083" s="1357">
        <v>1688323445</v>
      </c>
    </row>
    <row r="2084" spans="1:6" x14ac:dyDescent="0.2">
      <c r="A2084" s="1391" t="s">
        <v>22613</v>
      </c>
      <c r="B2084" s="1357">
        <v>30612133.880000003</v>
      </c>
      <c r="C2084" s="1357">
        <v>41978734</v>
      </c>
      <c r="D2084" s="1357">
        <v>30947405</v>
      </c>
    </row>
    <row r="2085" spans="1:6" x14ac:dyDescent="0.2">
      <c r="A2085" s="1391" t="s">
        <v>22614</v>
      </c>
      <c r="B2085" s="1357"/>
      <c r="C2085" s="1357"/>
      <c r="D2085" s="1357"/>
    </row>
    <row r="2086" spans="1:6" x14ac:dyDescent="0.2">
      <c r="A2086" s="1391" t="s">
        <v>22615</v>
      </c>
      <c r="B2086" s="1357"/>
      <c r="C2086" s="1357"/>
      <c r="D2086" s="1357"/>
    </row>
    <row r="2087" spans="1:6" x14ac:dyDescent="0.2">
      <c r="A2087" s="1389" t="s">
        <v>22616</v>
      </c>
      <c r="B2087" s="1390">
        <f>SUM(B2088:B2092)</f>
        <v>0</v>
      </c>
      <c r="C2087" s="1390">
        <f>SUM(C2088:C2092)</f>
        <v>0</v>
      </c>
      <c r="D2087" s="1390">
        <f>SUM(D2088:D2092)</f>
        <v>0</v>
      </c>
    </row>
    <row r="2088" spans="1:6" x14ac:dyDescent="0.2">
      <c r="A2088" s="1391" t="s">
        <v>22617</v>
      </c>
      <c r="B2088" s="1357"/>
      <c r="C2088" s="1357"/>
      <c r="D2088" s="1357"/>
    </row>
    <row r="2089" spans="1:6" x14ac:dyDescent="0.2">
      <c r="A2089" s="1391" t="s">
        <v>22618</v>
      </c>
      <c r="B2089" s="1357"/>
      <c r="C2089" s="1357"/>
      <c r="D2089" s="1357"/>
    </row>
    <row r="2090" spans="1:6" x14ac:dyDescent="0.2">
      <c r="A2090" s="1391" t="s">
        <v>22619</v>
      </c>
      <c r="B2090" s="1357"/>
      <c r="C2090" s="1357"/>
      <c r="D2090" s="1357"/>
    </row>
    <row r="2091" spans="1:6" x14ac:dyDescent="0.2">
      <c r="A2091" s="1391" t="s">
        <v>22620</v>
      </c>
      <c r="B2091" s="1357"/>
      <c r="C2091" s="1357"/>
      <c r="D2091" s="1357"/>
    </row>
    <row r="2092" spans="1:6" x14ac:dyDescent="0.2">
      <c r="A2092" s="1391" t="s">
        <v>22621</v>
      </c>
      <c r="B2092" s="1357"/>
      <c r="C2092" s="1357"/>
      <c r="D2092" s="1357"/>
    </row>
    <row r="2093" spans="1:6" x14ac:dyDescent="0.2">
      <c r="A2093" s="1389" t="s">
        <v>22622</v>
      </c>
      <c r="B2093" s="1390">
        <f>B2094</f>
        <v>429893224.33999997</v>
      </c>
      <c r="C2093" s="1390">
        <f>C2094</f>
        <v>0</v>
      </c>
      <c r="D2093" s="1390">
        <f>D2094</f>
        <v>649554242</v>
      </c>
    </row>
    <row r="2094" spans="1:6" x14ac:dyDescent="0.2">
      <c r="A2094" s="1391" t="s">
        <v>22623</v>
      </c>
      <c r="B2094" s="1357">
        <v>429893224.33999997</v>
      </c>
      <c r="C2094" s="1357"/>
      <c r="D2094" s="1357">
        <v>649554242</v>
      </c>
    </row>
    <row r="2095" spans="1:6" s="1353" customFormat="1" x14ac:dyDescent="0.2">
      <c r="A2095" s="1392" t="s">
        <v>22577</v>
      </c>
      <c r="B2095" s="1355">
        <f>B2080+B2087+B2093</f>
        <v>2395445932.1800013</v>
      </c>
      <c r="C2095" s="1355">
        <f>C2080+C2087+C2093</f>
        <v>450897072.99999988</v>
      </c>
      <c r="D2095" s="1355">
        <f>D2080+D2087+D2093</f>
        <v>2368825092</v>
      </c>
      <c r="E2095" s="1393"/>
      <c r="F2095" s="1393"/>
    </row>
    <row r="2096" spans="1:6" x14ac:dyDescent="0.2">
      <c r="A2096" s="1352" t="s">
        <v>22576</v>
      </c>
    </row>
    <row r="2097" spans="1:9" x14ac:dyDescent="0.2">
      <c r="A2097" s="1351" t="s">
        <v>22575</v>
      </c>
    </row>
    <row r="2098" spans="1:9" x14ac:dyDescent="0.2">
      <c r="A2098" s="1373"/>
    </row>
    <row r="2099" spans="1:9" x14ac:dyDescent="0.2">
      <c r="A2099" s="1373"/>
    </row>
    <row r="2100" spans="1:9" s="251" customFormat="1" ht="12" x14ac:dyDescent="0.2">
      <c r="A2100" s="251" t="s">
        <v>22593</v>
      </c>
      <c r="E2100" s="310"/>
      <c r="F2100" s="310"/>
      <c r="H2100" s="310"/>
      <c r="I2100" s="310"/>
    </row>
    <row r="2101" spans="1:9" s="251" customFormat="1" ht="12" x14ac:dyDescent="0.2">
      <c r="A2101" s="251" t="s">
        <v>22592</v>
      </c>
      <c r="E2101" s="310"/>
      <c r="F2101" s="310"/>
      <c r="H2101" s="310"/>
      <c r="I2101" s="310"/>
    </row>
    <row r="2102" spans="1:9" s="251" customFormat="1" ht="12" x14ac:dyDescent="0.2">
      <c r="E2102" s="310"/>
      <c r="F2102" s="310"/>
      <c r="H2102" s="310"/>
      <c r="I2102" s="310"/>
    </row>
    <row r="2103" spans="1:9" s="251" customFormat="1" ht="12" x14ac:dyDescent="0.2">
      <c r="A2103" s="1718" t="s">
        <v>22606</v>
      </c>
      <c r="B2103" s="1718"/>
      <c r="C2103" s="1718"/>
      <c r="D2103" s="1718"/>
      <c r="E2103" s="1387"/>
      <c r="F2103" s="1387"/>
      <c r="G2103" s="1371"/>
      <c r="H2103" s="310"/>
      <c r="I2103" s="310"/>
    </row>
    <row r="2104" spans="1:9" s="251" customFormat="1" ht="12" x14ac:dyDescent="0.2">
      <c r="A2104" s="1718" t="s">
        <v>2089</v>
      </c>
      <c r="B2104" s="1718"/>
      <c r="C2104" s="1718"/>
      <c r="D2104" s="1718"/>
      <c r="E2104" s="1387"/>
      <c r="F2104" s="1387"/>
      <c r="G2104" s="1371"/>
      <c r="H2104" s="310"/>
      <c r="I2104" s="310"/>
    </row>
    <row r="2105" spans="1:9" s="251" customFormat="1" ht="12" x14ac:dyDescent="0.2">
      <c r="A2105" s="1718" t="s">
        <v>22607</v>
      </c>
      <c r="B2105" s="1718"/>
      <c r="C2105" s="1718"/>
      <c r="D2105" s="1718"/>
      <c r="E2105" s="1387"/>
      <c r="F2105" s="1387"/>
      <c r="G2105" s="1371"/>
      <c r="H2105" s="310"/>
      <c r="I2105" s="310"/>
    </row>
    <row r="2106" spans="1:9" s="251" customFormat="1" ht="12" x14ac:dyDescent="0.2">
      <c r="A2106" s="1718" t="s">
        <v>22589</v>
      </c>
      <c r="B2106" s="1718"/>
      <c r="C2106" s="1718"/>
      <c r="D2106" s="1718"/>
      <c r="E2106" s="1387"/>
      <c r="F2106" s="1387"/>
      <c r="G2106" s="1371"/>
      <c r="H2106" s="310"/>
      <c r="I2106" s="310"/>
    </row>
    <row r="2107" spans="1:9" x14ac:dyDescent="0.2">
      <c r="A2107" s="251"/>
      <c r="B2107" s="251"/>
    </row>
    <row r="2108" spans="1:9" x14ac:dyDescent="0.2">
      <c r="A2108" s="1365" t="s">
        <v>22588</v>
      </c>
      <c r="B2108" s="1725" t="s">
        <v>22598</v>
      </c>
      <c r="C2108" s="1725"/>
      <c r="D2108" s="1725"/>
    </row>
    <row r="2109" spans="1:9" s="1402" customFormat="1" x14ac:dyDescent="0.2">
      <c r="A2109" s="1385" t="s">
        <v>22587</v>
      </c>
      <c r="B2109" s="1719" t="s">
        <v>22594</v>
      </c>
      <c r="C2109" s="1719"/>
      <c r="D2109" s="1719"/>
      <c r="E2109" s="1401"/>
      <c r="F2109" s="1401"/>
    </row>
    <row r="2110" spans="1:9" s="1359" customFormat="1" ht="25.5" x14ac:dyDescent="0.2">
      <c r="A2110" s="1362" t="s">
        <v>22608</v>
      </c>
      <c r="B2110" s="1361">
        <v>2020</v>
      </c>
      <c r="C2110" s="1361">
        <v>2021</v>
      </c>
      <c r="D2110" s="1361">
        <v>2022</v>
      </c>
      <c r="E2110" s="1388"/>
      <c r="F2110" s="1388"/>
    </row>
    <row r="2111" spans="1:9" x14ac:dyDescent="0.2">
      <c r="A2111" s="1389" t="s">
        <v>22609</v>
      </c>
      <c r="B2111" s="1390">
        <f>SUM(B2112:B2117)</f>
        <v>340721900</v>
      </c>
      <c r="C2111" s="1390">
        <f>SUM(C2112:C2117)</f>
        <v>287260398</v>
      </c>
      <c r="D2111" s="1390">
        <f>SUM(D2112:D2117)</f>
        <v>367120943</v>
      </c>
    </row>
    <row r="2112" spans="1:9" x14ac:dyDescent="0.2">
      <c r="A2112" s="1391" t="s">
        <v>22610</v>
      </c>
      <c r="B2112" s="1357"/>
      <c r="C2112" s="1357"/>
      <c r="D2112" s="1357"/>
    </row>
    <row r="2113" spans="1:6" x14ac:dyDescent="0.2">
      <c r="A2113" s="1391" t="s">
        <v>22611</v>
      </c>
      <c r="B2113" s="1357">
        <v>56181081</v>
      </c>
      <c r="C2113" s="1357">
        <v>69724148</v>
      </c>
      <c r="D2113" s="1357">
        <v>113919914</v>
      </c>
    </row>
    <row r="2114" spans="1:6" x14ac:dyDescent="0.2">
      <c r="A2114" s="1391" t="s">
        <v>22612</v>
      </c>
      <c r="B2114" s="1357">
        <v>4923753</v>
      </c>
      <c r="C2114" s="1357">
        <v>4923753</v>
      </c>
      <c r="D2114" s="1357">
        <v>4923753</v>
      </c>
    </row>
    <row r="2115" spans="1:6" x14ac:dyDescent="0.2">
      <c r="A2115" s="1391" t="s">
        <v>22613</v>
      </c>
      <c r="B2115" s="1357">
        <v>278117066</v>
      </c>
      <c r="C2115" s="1357">
        <v>211112497</v>
      </c>
      <c r="D2115" s="1357">
        <v>246745993</v>
      </c>
    </row>
    <row r="2116" spans="1:6" x14ac:dyDescent="0.2">
      <c r="A2116" s="1391" t="s">
        <v>22614</v>
      </c>
      <c r="B2116" s="1357">
        <v>0</v>
      </c>
      <c r="C2116" s="1357">
        <v>0</v>
      </c>
      <c r="D2116" s="1357"/>
    </row>
    <row r="2117" spans="1:6" x14ac:dyDescent="0.2">
      <c r="A2117" s="1391" t="s">
        <v>22615</v>
      </c>
      <c r="B2117" s="1357">
        <v>1500000</v>
      </c>
      <c r="C2117" s="1357">
        <v>1500000</v>
      </c>
      <c r="D2117" s="1357">
        <v>1531283</v>
      </c>
    </row>
    <row r="2118" spans="1:6" x14ac:dyDescent="0.2">
      <c r="A2118" s="1389" t="s">
        <v>22616</v>
      </c>
      <c r="B2118" s="1390">
        <f>SUM(B2119:B2123)</f>
        <v>1556020</v>
      </c>
      <c r="C2118" s="1390">
        <f>SUM(C2119:C2123)</f>
        <v>0</v>
      </c>
      <c r="D2118" s="1390">
        <f>SUM(D2119:D2123)</f>
        <v>0</v>
      </c>
    </row>
    <row r="2119" spans="1:6" x14ac:dyDescent="0.2">
      <c r="A2119" s="1391" t="s">
        <v>22617</v>
      </c>
      <c r="B2119" s="1357"/>
      <c r="C2119" s="1357"/>
      <c r="D2119" s="1357"/>
    </row>
    <row r="2120" spans="1:6" x14ac:dyDescent="0.2">
      <c r="A2120" s="1391" t="s">
        <v>22618</v>
      </c>
      <c r="B2120" s="1357"/>
      <c r="C2120" s="1357"/>
      <c r="D2120" s="1357"/>
    </row>
    <row r="2121" spans="1:6" x14ac:dyDescent="0.2">
      <c r="A2121" s="1391" t="s">
        <v>22619</v>
      </c>
      <c r="B2121" s="1357"/>
      <c r="C2121" s="1357"/>
      <c r="D2121" s="1357"/>
    </row>
    <row r="2122" spans="1:6" x14ac:dyDescent="0.2">
      <c r="A2122" s="1391" t="s">
        <v>22620</v>
      </c>
      <c r="B2122" s="1357">
        <v>1556020</v>
      </c>
      <c r="C2122" s="1357">
        <v>0</v>
      </c>
      <c r="D2122" s="1357"/>
    </row>
    <row r="2123" spans="1:6" x14ac:dyDescent="0.2">
      <c r="A2123" s="1391" t="s">
        <v>22621</v>
      </c>
      <c r="B2123" s="1357"/>
      <c r="C2123" s="1357"/>
      <c r="D2123" s="1357"/>
    </row>
    <row r="2124" spans="1:6" x14ac:dyDescent="0.2">
      <c r="A2124" s="1389" t="s">
        <v>22622</v>
      </c>
      <c r="B2124" s="1390">
        <f>B2125</f>
        <v>0</v>
      </c>
      <c r="C2124" s="1390">
        <f>C2125</f>
        <v>0</v>
      </c>
      <c r="D2124" s="1390">
        <f>D2125</f>
        <v>0</v>
      </c>
    </row>
    <row r="2125" spans="1:6" x14ac:dyDescent="0.2">
      <c r="A2125" s="1391" t="s">
        <v>22623</v>
      </c>
      <c r="B2125" s="1357"/>
      <c r="C2125" s="1357"/>
      <c r="D2125" s="1357"/>
    </row>
    <row r="2126" spans="1:6" s="1353" customFormat="1" x14ac:dyDescent="0.2">
      <c r="A2126" s="1392" t="s">
        <v>22577</v>
      </c>
      <c r="B2126" s="1355">
        <f>B2111+B2118+B2124</f>
        <v>342277920</v>
      </c>
      <c r="C2126" s="1355">
        <f>C2111+C2118+C2124</f>
        <v>287260398</v>
      </c>
      <c r="D2126" s="1355">
        <f>D2111+D2118+D2124</f>
        <v>367120943</v>
      </c>
      <c r="E2126" s="1393"/>
      <c r="F2126" s="1393"/>
    </row>
    <row r="2127" spans="1:6" s="1402" customFormat="1" x14ac:dyDescent="0.2">
      <c r="A2127" s="1385"/>
      <c r="B2127" s="1403"/>
      <c r="C2127" s="1403"/>
      <c r="D2127" s="1403"/>
      <c r="E2127" s="1401"/>
      <c r="F2127" s="1401"/>
    </row>
    <row r="2128" spans="1:6" s="1402" customFormat="1" x14ac:dyDescent="0.2">
      <c r="A2128" s="1385"/>
      <c r="B2128" s="1682"/>
      <c r="C2128" s="1682"/>
      <c r="D2128" s="1682"/>
      <c r="E2128" s="1401"/>
      <c r="F2128" s="1401"/>
    </row>
    <row r="2129" spans="1:6" s="1359" customFormat="1" ht="25.5" x14ac:dyDescent="0.2">
      <c r="A2129" s="1362" t="s">
        <v>22624</v>
      </c>
      <c r="B2129" s="1361">
        <v>2020</v>
      </c>
      <c r="C2129" s="1361" t="s">
        <v>22582</v>
      </c>
      <c r="D2129" s="1361" t="s">
        <v>22581</v>
      </c>
      <c r="E2129" s="1388"/>
      <c r="F2129" s="1388"/>
    </row>
    <row r="2130" spans="1:6" x14ac:dyDescent="0.2">
      <c r="A2130" s="1389" t="s">
        <v>22609</v>
      </c>
      <c r="B2130" s="1390">
        <f>SUM(B2131:B2136)</f>
        <v>340721900</v>
      </c>
      <c r="C2130" s="1390">
        <f>SUM(C2131:C2136)</f>
        <v>281871722</v>
      </c>
      <c r="D2130" s="1390">
        <f>SUM(D2131:D2136)</f>
        <v>367120943</v>
      </c>
    </row>
    <row r="2131" spans="1:6" x14ac:dyDescent="0.2">
      <c r="A2131" s="1391" t="s">
        <v>22610</v>
      </c>
      <c r="B2131" s="1357"/>
      <c r="C2131" s="1357"/>
      <c r="D2131" s="1357"/>
    </row>
    <row r="2132" spans="1:6" x14ac:dyDescent="0.2">
      <c r="A2132" s="1391" t="s">
        <v>22611</v>
      </c>
      <c r="B2132" s="1357">
        <v>69649506</v>
      </c>
      <c r="C2132" s="1357">
        <v>69724148</v>
      </c>
      <c r="D2132" s="1357">
        <v>113919914</v>
      </c>
    </row>
    <row r="2133" spans="1:6" x14ac:dyDescent="0.2">
      <c r="A2133" s="1391" t="s">
        <v>22612</v>
      </c>
      <c r="B2133" s="1357">
        <v>4960922</v>
      </c>
      <c r="C2133" s="1357">
        <v>4923753</v>
      </c>
      <c r="D2133" s="1357">
        <v>4923753</v>
      </c>
    </row>
    <row r="2134" spans="1:6" x14ac:dyDescent="0.2">
      <c r="A2134" s="1391" t="s">
        <v>22613</v>
      </c>
      <c r="B2134" s="1357">
        <v>256687097</v>
      </c>
      <c r="C2134" s="1357">
        <v>204779246</v>
      </c>
      <c r="D2134" s="1357">
        <v>246745993</v>
      </c>
    </row>
    <row r="2135" spans="1:6" x14ac:dyDescent="0.2">
      <c r="A2135" s="1391" t="s">
        <v>22614</v>
      </c>
      <c r="B2135" s="1357">
        <v>74640</v>
      </c>
      <c r="C2135" s="1357">
        <v>64575</v>
      </c>
      <c r="D2135" s="1357"/>
    </row>
    <row r="2136" spans="1:6" x14ac:dyDescent="0.2">
      <c r="A2136" s="1391" t="s">
        <v>22615</v>
      </c>
      <c r="B2136" s="1357">
        <v>9349735</v>
      </c>
      <c r="C2136" s="1357">
        <v>2380000</v>
      </c>
      <c r="D2136" s="1357">
        <v>1531283</v>
      </c>
    </row>
    <row r="2137" spans="1:6" x14ac:dyDescent="0.2">
      <c r="A2137" s="1389" t="s">
        <v>22616</v>
      </c>
      <c r="B2137" s="1390">
        <f>SUM(B2138:B2142)</f>
        <v>1556020</v>
      </c>
      <c r="C2137" s="1390">
        <f>SUM(C2138:C2142)</f>
        <v>17743837</v>
      </c>
      <c r="D2137" s="1390">
        <f>SUM(D2138:D2142)</f>
        <v>0</v>
      </c>
    </row>
    <row r="2138" spans="1:6" x14ac:dyDescent="0.2">
      <c r="A2138" s="1391" t="s">
        <v>22617</v>
      </c>
      <c r="B2138" s="1357"/>
      <c r="C2138" s="1357"/>
      <c r="D2138" s="1357"/>
    </row>
    <row r="2139" spans="1:6" x14ac:dyDescent="0.2">
      <c r="A2139" s="1391" t="s">
        <v>22618</v>
      </c>
      <c r="B2139" s="1357"/>
      <c r="C2139" s="1357"/>
      <c r="D2139" s="1357"/>
    </row>
    <row r="2140" spans="1:6" x14ac:dyDescent="0.2">
      <c r="A2140" s="1391" t="s">
        <v>22619</v>
      </c>
      <c r="B2140" s="1357"/>
      <c r="C2140" s="1357"/>
      <c r="D2140" s="1357"/>
    </row>
    <row r="2141" spans="1:6" x14ac:dyDescent="0.2">
      <c r="A2141" s="1391" t="s">
        <v>22620</v>
      </c>
      <c r="B2141" s="1357">
        <v>1556020</v>
      </c>
      <c r="C2141" s="1357">
        <v>17743837</v>
      </c>
      <c r="D2141" s="1357"/>
    </row>
    <row r="2142" spans="1:6" x14ac:dyDescent="0.2">
      <c r="A2142" s="1391" t="s">
        <v>22621</v>
      </c>
      <c r="B2142" s="1357"/>
      <c r="C2142" s="1357"/>
      <c r="D2142" s="1357"/>
    </row>
    <row r="2143" spans="1:6" x14ac:dyDescent="0.2">
      <c r="A2143" s="1389" t="s">
        <v>22622</v>
      </c>
      <c r="B2143" s="1390">
        <f>B2144</f>
        <v>0</v>
      </c>
      <c r="C2143" s="1390">
        <f>C2144</f>
        <v>0</v>
      </c>
      <c r="D2143" s="1390">
        <f>D2144</f>
        <v>0</v>
      </c>
    </row>
    <row r="2144" spans="1:6" x14ac:dyDescent="0.2">
      <c r="A2144" s="1391" t="s">
        <v>22623</v>
      </c>
      <c r="B2144" s="1357"/>
      <c r="C2144" s="1357"/>
      <c r="D2144" s="1357"/>
    </row>
    <row r="2145" spans="1:6" s="1353" customFormat="1" x14ac:dyDescent="0.2">
      <c r="A2145" s="1392" t="s">
        <v>22577</v>
      </c>
      <c r="B2145" s="1355">
        <f>B2130+B2137+B2143</f>
        <v>342277920</v>
      </c>
      <c r="C2145" s="1355">
        <f>C2130+C2137+C2143</f>
        <v>299615559</v>
      </c>
      <c r="D2145" s="1355">
        <f>D2130+D2137+D2143</f>
        <v>367120943</v>
      </c>
      <c r="E2145" s="1393"/>
      <c r="F2145" s="1393"/>
    </row>
    <row r="2146" spans="1:6" s="1402" customFormat="1" x14ac:dyDescent="0.2">
      <c r="A2146" s="1385"/>
      <c r="B2146" s="1403"/>
      <c r="C2146" s="1403"/>
      <c r="D2146" s="1403"/>
      <c r="E2146" s="1401"/>
      <c r="F2146" s="1401"/>
    </row>
    <row r="2147" spans="1:6" s="1402" customFormat="1" x14ac:dyDescent="0.2">
      <c r="A2147" s="1385"/>
      <c r="B2147" s="1682"/>
      <c r="C2147" s="1682"/>
      <c r="D2147" s="1682"/>
      <c r="E2147" s="1401"/>
      <c r="F2147" s="1401"/>
    </row>
    <row r="2148" spans="1:6" s="1359" customFormat="1" ht="25.5" x14ac:dyDescent="0.2">
      <c r="A2148" s="1362" t="s">
        <v>22640</v>
      </c>
      <c r="B2148" s="1361">
        <v>2020</v>
      </c>
      <c r="C2148" s="1361" t="s">
        <v>22582</v>
      </c>
      <c r="D2148" s="1361" t="s">
        <v>22581</v>
      </c>
      <c r="E2148" s="1388"/>
      <c r="F2148" s="1388"/>
    </row>
    <row r="2149" spans="1:6" x14ac:dyDescent="0.2">
      <c r="A2149" s="1389" t="s">
        <v>22609</v>
      </c>
      <c r="B2149" s="1390">
        <f>SUM(B2150:B2155)</f>
        <v>312631165.8499999</v>
      </c>
      <c r="C2149" s="1390">
        <f>SUM(C2150:C2155)</f>
        <v>275616105</v>
      </c>
      <c r="D2149" s="1390">
        <f>SUM(D2150:D2155)</f>
        <v>367120943</v>
      </c>
    </row>
    <row r="2150" spans="1:6" x14ac:dyDescent="0.2">
      <c r="A2150" s="1391" t="s">
        <v>22610</v>
      </c>
      <c r="B2150" s="1357"/>
      <c r="C2150" s="1357"/>
      <c r="D2150" s="1357"/>
    </row>
    <row r="2151" spans="1:6" x14ac:dyDescent="0.2">
      <c r="A2151" s="1391" t="s">
        <v>22611</v>
      </c>
      <c r="B2151" s="1357">
        <v>58543186.920000039</v>
      </c>
      <c r="C2151" s="1357">
        <v>66174181</v>
      </c>
      <c r="D2151" s="1357">
        <v>113919914</v>
      </c>
    </row>
    <row r="2152" spans="1:6" x14ac:dyDescent="0.2">
      <c r="A2152" s="1391" t="s">
        <v>22612</v>
      </c>
      <c r="B2152" s="1357">
        <v>4493725.7299999995</v>
      </c>
      <c r="C2152" s="1357">
        <v>4923753</v>
      </c>
      <c r="D2152" s="1357">
        <v>4923753</v>
      </c>
    </row>
    <row r="2153" spans="1:6" x14ac:dyDescent="0.2">
      <c r="A2153" s="1391" t="s">
        <v>22613</v>
      </c>
      <c r="B2153" s="1357">
        <v>240962544.87999988</v>
      </c>
      <c r="C2153" s="1357">
        <v>202073596.00000003</v>
      </c>
      <c r="D2153" s="1357">
        <v>246745993</v>
      </c>
    </row>
    <row r="2154" spans="1:6" x14ac:dyDescent="0.2">
      <c r="A2154" s="1391" t="s">
        <v>22614</v>
      </c>
      <c r="B2154" s="1357">
        <v>74640</v>
      </c>
      <c r="C2154" s="1357">
        <v>64575</v>
      </c>
      <c r="D2154" s="1357"/>
    </row>
    <row r="2155" spans="1:6" x14ac:dyDescent="0.2">
      <c r="A2155" s="1391" t="s">
        <v>22615</v>
      </c>
      <c r="B2155" s="1357">
        <v>8557068.3199999984</v>
      </c>
      <c r="C2155" s="1357">
        <v>2380000</v>
      </c>
      <c r="D2155" s="1357">
        <v>1531283</v>
      </c>
    </row>
    <row r="2156" spans="1:6" x14ac:dyDescent="0.2">
      <c r="A2156" s="1389" t="s">
        <v>22616</v>
      </c>
      <c r="B2156" s="1390">
        <f>SUM(B2157:B2161)</f>
        <v>307057.44</v>
      </c>
      <c r="C2156" s="1390">
        <f>SUM(C2157:C2161)</f>
        <v>10523830</v>
      </c>
      <c r="D2156" s="1390">
        <f>SUM(D2157:D2161)</f>
        <v>0</v>
      </c>
    </row>
    <row r="2157" spans="1:6" x14ac:dyDescent="0.2">
      <c r="A2157" s="1391" t="s">
        <v>22617</v>
      </c>
      <c r="B2157" s="1357"/>
      <c r="C2157" s="1357"/>
      <c r="D2157" s="1357"/>
    </row>
    <row r="2158" spans="1:6" x14ac:dyDescent="0.2">
      <c r="A2158" s="1391" t="s">
        <v>22618</v>
      </c>
      <c r="B2158" s="1357"/>
      <c r="C2158" s="1357"/>
      <c r="D2158" s="1357"/>
    </row>
    <row r="2159" spans="1:6" x14ac:dyDescent="0.2">
      <c r="A2159" s="1391" t="s">
        <v>22619</v>
      </c>
      <c r="B2159" s="1357"/>
      <c r="C2159" s="1357"/>
      <c r="D2159" s="1357"/>
    </row>
    <row r="2160" spans="1:6" x14ac:dyDescent="0.2">
      <c r="A2160" s="1391" t="s">
        <v>22620</v>
      </c>
      <c r="B2160" s="1357">
        <v>307057.44</v>
      </c>
      <c r="C2160" s="1357">
        <v>10523830</v>
      </c>
      <c r="D2160" s="1357"/>
    </row>
    <row r="2161" spans="1:6" x14ac:dyDescent="0.2">
      <c r="A2161" s="1391" t="s">
        <v>22621</v>
      </c>
      <c r="B2161" s="1357"/>
      <c r="C2161" s="1357"/>
      <c r="D2161" s="1357"/>
    </row>
    <row r="2162" spans="1:6" x14ac:dyDescent="0.2">
      <c r="A2162" s="1389" t="s">
        <v>22622</v>
      </c>
      <c r="B2162" s="1390">
        <f>B2163</f>
        <v>0</v>
      </c>
      <c r="C2162" s="1390">
        <f>C2163</f>
        <v>0</v>
      </c>
      <c r="D2162" s="1390">
        <f>D2163</f>
        <v>0</v>
      </c>
    </row>
    <row r="2163" spans="1:6" x14ac:dyDescent="0.2">
      <c r="A2163" s="1391" t="s">
        <v>22623</v>
      </c>
      <c r="B2163" s="1357"/>
      <c r="C2163" s="1357"/>
      <c r="D2163" s="1357"/>
    </row>
    <row r="2164" spans="1:6" s="1353" customFormat="1" x14ac:dyDescent="0.2">
      <c r="A2164" s="1392" t="s">
        <v>22577</v>
      </c>
      <c r="B2164" s="1355">
        <f>B2149+B2156+B2162</f>
        <v>312938223.2899999</v>
      </c>
      <c r="C2164" s="1355">
        <f>C2149+C2156+C2162</f>
        <v>286139935</v>
      </c>
      <c r="D2164" s="1355">
        <f>D2149+D2156+D2162</f>
        <v>367120943</v>
      </c>
      <c r="E2164" s="1393"/>
      <c r="F2164" s="1393"/>
    </row>
    <row r="2165" spans="1:6" x14ac:dyDescent="0.2">
      <c r="A2165" s="1352" t="s">
        <v>22576</v>
      </c>
    </row>
    <row r="2166" spans="1:6" x14ac:dyDescent="0.2">
      <c r="A2166" s="1351" t="s">
        <v>22575</v>
      </c>
    </row>
    <row r="2167" spans="1:6" x14ac:dyDescent="0.2">
      <c r="A2167" s="1351"/>
    </row>
    <row r="2168" spans="1:6" x14ac:dyDescent="0.2">
      <c r="A2168" s="1351"/>
    </row>
    <row r="2169" spans="1:6" x14ac:dyDescent="0.2">
      <c r="A2169" s="251" t="s">
        <v>22593</v>
      </c>
      <c r="B2169" s="251"/>
      <c r="C2169" s="251"/>
      <c r="D2169" s="251"/>
    </row>
    <row r="2170" spans="1:6" x14ac:dyDescent="0.2">
      <c r="A2170" s="251" t="s">
        <v>22592</v>
      </c>
      <c r="B2170" s="251"/>
      <c r="C2170" s="251"/>
      <c r="D2170" s="251"/>
    </row>
    <row r="2171" spans="1:6" x14ac:dyDescent="0.2">
      <c r="A2171" s="251"/>
      <c r="B2171" s="251"/>
      <c r="C2171" s="251"/>
      <c r="D2171" s="251"/>
    </row>
    <row r="2172" spans="1:6" x14ac:dyDescent="0.2">
      <c r="A2172" s="1718" t="s">
        <v>22606</v>
      </c>
      <c r="B2172" s="1718"/>
      <c r="C2172" s="1718"/>
      <c r="D2172" s="1718"/>
    </row>
    <row r="2173" spans="1:6" x14ac:dyDescent="0.2">
      <c r="A2173" s="1718" t="s">
        <v>2089</v>
      </c>
      <c r="B2173" s="1718"/>
      <c r="C2173" s="1718"/>
      <c r="D2173" s="1718"/>
    </row>
    <row r="2174" spans="1:6" x14ac:dyDescent="0.2">
      <c r="A2174" s="1718" t="s">
        <v>22607</v>
      </c>
      <c r="B2174" s="1718"/>
      <c r="C2174" s="1718"/>
      <c r="D2174" s="1718"/>
    </row>
    <row r="2175" spans="1:6" x14ac:dyDescent="0.2">
      <c r="A2175" s="1718" t="s">
        <v>22589</v>
      </c>
      <c r="B2175" s="1718"/>
      <c r="C2175" s="1718"/>
      <c r="D2175" s="1718"/>
    </row>
    <row r="2176" spans="1:6" x14ac:dyDescent="0.2">
      <c r="A2176" s="251"/>
      <c r="B2176" s="251"/>
    </row>
    <row r="2177" spans="1:4" x14ac:dyDescent="0.2">
      <c r="A2177" s="1365" t="s">
        <v>22588</v>
      </c>
      <c r="B2177" s="1725" t="s">
        <v>22598</v>
      </c>
      <c r="C2177" s="1725"/>
      <c r="D2177" s="1725"/>
    </row>
    <row r="2178" spans="1:4" x14ac:dyDescent="0.2">
      <c r="A2178" s="1385" t="s">
        <v>22587</v>
      </c>
      <c r="B2178" s="1719" t="s">
        <v>22586</v>
      </c>
      <c r="C2178" s="1719"/>
      <c r="D2178" s="1719"/>
    </row>
    <row r="2179" spans="1:4" ht="25.5" x14ac:dyDescent="0.2">
      <c r="A2179" s="1362" t="s">
        <v>22608</v>
      </c>
      <c r="B2179" s="1361">
        <v>2020</v>
      </c>
      <c r="C2179" s="1361">
        <v>2021</v>
      </c>
      <c r="D2179" s="1361">
        <v>2022</v>
      </c>
    </row>
    <row r="2180" spans="1:4" x14ac:dyDescent="0.2">
      <c r="A2180" s="1389" t="s">
        <v>22609</v>
      </c>
      <c r="B2180" s="1390">
        <f>SUM(B2181:B2186)</f>
        <v>0</v>
      </c>
      <c r="C2180" s="1390">
        <f>SUM(C2181:C2186)</f>
        <v>0</v>
      </c>
      <c r="D2180" s="1390">
        <f>SUM(D2181:D2186)</f>
        <v>0</v>
      </c>
    </row>
    <row r="2181" spans="1:4" x14ac:dyDescent="0.2">
      <c r="A2181" s="1391" t="s">
        <v>22610</v>
      </c>
      <c r="B2181" s="1357"/>
      <c r="C2181" s="1357"/>
      <c r="D2181" s="1357"/>
    </row>
    <row r="2182" spans="1:4" x14ac:dyDescent="0.2">
      <c r="A2182" s="1391" t="s">
        <v>22611</v>
      </c>
      <c r="B2182" s="1357"/>
      <c r="C2182" s="1357"/>
      <c r="D2182" s="1357"/>
    </row>
    <row r="2183" spans="1:4" x14ac:dyDescent="0.2">
      <c r="A2183" s="1391" t="s">
        <v>22612</v>
      </c>
      <c r="B2183" s="1357"/>
      <c r="C2183" s="1357"/>
      <c r="D2183" s="1357"/>
    </row>
    <row r="2184" spans="1:4" x14ac:dyDescent="0.2">
      <c r="A2184" s="1391" t="s">
        <v>22613</v>
      </c>
      <c r="B2184" s="1357"/>
      <c r="C2184" s="1357"/>
      <c r="D2184" s="1357"/>
    </row>
    <row r="2185" spans="1:4" x14ac:dyDescent="0.2">
      <c r="A2185" s="1391" t="s">
        <v>22614</v>
      </c>
      <c r="B2185" s="1357"/>
      <c r="C2185" s="1357"/>
      <c r="D2185" s="1357"/>
    </row>
    <row r="2186" spans="1:4" x14ac:dyDescent="0.2">
      <c r="A2186" s="1391" t="s">
        <v>22615</v>
      </c>
      <c r="B2186" s="1357"/>
      <c r="C2186" s="1357"/>
      <c r="D2186" s="1357"/>
    </row>
    <row r="2187" spans="1:4" x14ac:dyDescent="0.2">
      <c r="A2187" s="1389" t="s">
        <v>22616</v>
      </c>
      <c r="B2187" s="1390">
        <f>SUM(B2188:B2192)</f>
        <v>0</v>
      </c>
      <c r="C2187" s="1390">
        <f>SUM(C2188:C2192)</f>
        <v>0</v>
      </c>
      <c r="D2187" s="1390">
        <f>SUM(D2188:D2192)</f>
        <v>0</v>
      </c>
    </row>
    <row r="2188" spans="1:4" x14ac:dyDescent="0.2">
      <c r="A2188" s="1391" t="s">
        <v>22617</v>
      </c>
      <c r="B2188" s="1357"/>
      <c r="C2188" s="1357"/>
      <c r="D2188" s="1357"/>
    </row>
    <row r="2189" spans="1:4" x14ac:dyDescent="0.2">
      <c r="A2189" s="1391" t="s">
        <v>22618</v>
      </c>
      <c r="B2189" s="1357"/>
      <c r="C2189" s="1357"/>
      <c r="D2189" s="1357"/>
    </row>
    <row r="2190" spans="1:4" x14ac:dyDescent="0.2">
      <c r="A2190" s="1391" t="s">
        <v>22619</v>
      </c>
      <c r="B2190" s="1357"/>
      <c r="C2190" s="1357"/>
      <c r="D2190" s="1357"/>
    </row>
    <row r="2191" spans="1:4" x14ac:dyDescent="0.2">
      <c r="A2191" s="1391" t="s">
        <v>22620</v>
      </c>
      <c r="B2191" s="1357"/>
      <c r="C2191" s="1357"/>
      <c r="D2191" s="1357"/>
    </row>
    <row r="2192" spans="1:4" x14ac:dyDescent="0.2">
      <c r="A2192" s="1391" t="s">
        <v>22621</v>
      </c>
      <c r="B2192" s="1357"/>
      <c r="C2192" s="1357"/>
      <c r="D2192" s="1357"/>
    </row>
    <row r="2193" spans="1:4" x14ac:dyDescent="0.2">
      <c r="A2193" s="1389" t="s">
        <v>22622</v>
      </c>
      <c r="B2193" s="1390">
        <f>B2194</f>
        <v>0</v>
      </c>
      <c r="C2193" s="1390">
        <f>C2194</f>
        <v>0</v>
      </c>
      <c r="D2193" s="1390">
        <f>D2194</f>
        <v>0</v>
      </c>
    </row>
    <row r="2194" spans="1:4" x14ac:dyDescent="0.2">
      <c r="A2194" s="1391" t="s">
        <v>22623</v>
      </c>
      <c r="B2194" s="1357"/>
      <c r="C2194" s="1357"/>
      <c r="D2194" s="1357"/>
    </row>
    <row r="2195" spans="1:4" x14ac:dyDescent="0.2">
      <c r="A2195" s="1392" t="s">
        <v>22577</v>
      </c>
      <c r="B2195" s="1355">
        <f>B2180+B2187+B2193</f>
        <v>0</v>
      </c>
      <c r="C2195" s="1355">
        <f>C2180+C2187+C2193</f>
        <v>0</v>
      </c>
      <c r="D2195" s="1355">
        <f>D2180+D2187+D2193</f>
        <v>0</v>
      </c>
    </row>
    <row r="2196" spans="1:4" x14ac:dyDescent="0.2">
      <c r="A2196" s="1385"/>
      <c r="B2196" s="1403"/>
      <c r="C2196" s="1403"/>
      <c r="D2196" s="1403"/>
    </row>
    <row r="2197" spans="1:4" x14ac:dyDescent="0.2">
      <c r="A2197" s="1385"/>
      <c r="B2197" s="1682"/>
      <c r="C2197" s="1682"/>
      <c r="D2197" s="1682"/>
    </row>
    <row r="2198" spans="1:4" ht="25.5" x14ac:dyDescent="0.2">
      <c r="A2198" s="1362" t="s">
        <v>22624</v>
      </c>
      <c r="B2198" s="1361">
        <v>2020</v>
      </c>
      <c r="C2198" s="1361" t="s">
        <v>22582</v>
      </c>
      <c r="D2198" s="1361" t="s">
        <v>22581</v>
      </c>
    </row>
    <row r="2199" spans="1:4" x14ac:dyDescent="0.2">
      <c r="A2199" s="1389" t="s">
        <v>22609</v>
      </c>
      <c r="B2199" s="1390">
        <f>SUM(B2200:B2205)</f>
        <v>436600</v>
      </c>
      <c r="C2199" s="1390">
        <f>SUM(C2200:C2205)</f>
        <v>0</v>
      </c>
      <c r="D2199" s="1390">
        <f>SUM(D2200:D2205)</f>
        <v>0</v>
      </c>
    </row>
    <row r="2200" spans="1:4" x14ac:dyDescent="0.2">
      <c r="A2200" s="1391" t="s">
        <v>22610</v>
      </c>
      <c r="B2200" s="1357"/>
      <c r="C2200" s="1357"/>
      <c r="D2200" s="1357"/>
    </row>
    <row r="2201" spans="1:4" x14ac:dyDescent="0.2">
      <c r="A2201" s="1391" t="s">
        <v>22611</v>
      </c>
      <c r="B2201" s="1357">
        <v>205200</v>
      </c>
      <c r="C2201" s="1357"/>
      <c r="D2201" s="1357"/>
    </row>
    <row r="2202" spans="1:4" x14ac:dyDescent="0.2">
      <c r="A2202" s="1391" t="s">
        <v>22612</v>
      </c>
      <c r="B2202" s="1357"/>
      <c r="C2202" s="1357"/>
      <c r="D2202" s="1357"/>
    </row>
    <row r="2203" spans="1:4" x14ac:dyDescent="0.2">
      <c r="A2203" s="1391" t="s">
        <v>22613</v>
      </c>
      <c r="B2203" s="1357">
        <v>231400</v>
      </c>
      <c r="C2203" s="1357"/>
      <c r="D2203" s="1357"/>
    </row>
    <row r="2204" spans="1:4" x14ac:dyDescent="0.2">
      <c r="A2204" s="1391" t="s">
        <v>22614</v>
      </c>
      <c r="B2204" s="1357"/>
      <c r="C2204" s="1357"/>
      <c r="D2204" s="1357"/>
    </row>
    <row r="2205" spans="1:4" x14ac:dyDescent="0.2">
      <c r="A2205" s="1391" t="s">
        <v>22615</v>
      </c>
      <c r="B2205" s="1357"/>
      <c r="C2205" s="1357"/>
      <c r="D2205" s="1357"/>
    </row>
    <row r="2206" spans="1:4" x14ac:dyDescent="0.2">
      <c r="A2206" s="1389" t="s">
        <v>22616</v>
      </c>
      <c r="B2206" s="1390">
        <f>SUM(B2207:B2211)</f>
        <v>0</v>
      </c>
      <c r="C2206" s="1390">
        <f>SUM(C2207:C2211)</f>
        <v>0</v>
      </c>
      <c r="D2206" s="1390">
        <f>SUM(D2207:D2211)</f>
        <v>0</v>
      </c>
    </row>
    <row r="2207" spans="1:4" x14ac:dyDescent="0.2">
      <c r="A2207" s="1391" t="s">
        <v>22617</v>
      </c>
      <c r="B2207" s="1357"/>
      <c r="C2207" s="1357"/>
      <c r="D2207" s="1357"/>
    </row>
    <row r="2208" spans="1:4" x14ac:dyDescent="0.2">
      <c r="A2208" s="1391" t="s">
        <v>22618</v>
      </c>
      <c r="B2208" s="1357"/>
      <c r="C2208" s="1357"/>
      <c r="D2208" s="1357"/>
    </row>
    <row r="2209" spans="1:4" x14ac:dyDescent="0.2">
      <c r="A2209" s="1391" t="s">
        <v>22619</v>
      </c>
      <c r="B2209" s="1357"/>
      <c r="C2209" s="1357"/>
      <c r="D2209" s="1357"/>
    </row>
    <row r="2210" spans="1:4" x14ac:dyDescent="0.2">
      <c r="A2210" s="1391" t="s">
        <v>22620</v>
      </c>
      <c r="B2210" s="1357"/>
      <c r="C2210" s="1357"/>
      <c r="D2210" s="1357"/>
    </row>
    <row r="2211" spans="1:4" x14ac:dyDescent="0.2">
      <c r="A2211" s="1391" t="s">
        <v>22621</v>
      </c>
      <c r="B2211" s="1357"/>
      <c r="C2211" s="1357"/>
      <c r="D2211" s="1357"/>
    </row>
    <row r="2212" spans="1:4" x14ac:dyDescent="0.2">
      <c r="A2212" s="1389" t="s">
        <v>22622</v>
      </c>
      <c r="B2212" s="1390">
        <f>B2213</f>
        <v>0</v>
      </c>
      <c r="C2212" s="1390">
        <f>C2213</f>
        <v>0</v>
      </c>
      <c r="D2212" s="1390">
        <f>D2213</f>
        <v>0</v>
      </c>
    </row>
    <row r="2213" spans="1:4" x14ac:dyDescent="0.2">
      <c r="A2213" s="1391" t="s">
        <v>22623</v>
      </c>
      <c r="B2213" s="1357"/>
      <c r="C2213" s="1357"/>
      <c r="D2213" s="1357"/>
    </row>
    <row r="2214" spans="1:4" x14ac:dyDescent="0.2">
      <c r="A2214" s="1392" t="s">
        <v>22577</v>
      </c>
      <c r="B2214" s="1355">
        <f>B2199+B2206+B2212</f>
        <v>436600</v>
      </c>
      <c r="C2214" s="1355">
        <f>C2199+C2206+C2212</f>
        <v>0</v>
      </c>
      <c r="D2214" s="1355">
        <f>D2199+D2206+D2212</f>
        <v>0</v>
      </c>
    </row>
    <row r="2215" spans="1:4" x14ac:dyDescent="0.2">
      <c r="A2215" s="1385"/>
      <c r="B2215" s="1403"/>
      <c r="C2215" s="1403"/>
      <c r="D2215" s="1403"/>
    </row>
    <row r="2216" spans="1:4" x14ac:dyDescent="0.2">
      <c r="A2216" s="1385"/>
      <c r="B2216" s="1682"/>
      <c r="C2216" s="1682"/>
      <c r="D2216" s="1682"/>
    </row>
    <row r="2217" spans="1:4" ht="25.5" x14ac:dyDescent="0.2">
      <c r="A2217" s="1362" t="s">
        <v>22640</v>
      </c>
      <c r="B2217" s="1361">
        <v>2020</v>
      </c>
      <c r="C2217" s="1361" t="s">
        <v>22582</v>
      </c>
      <c r="D2217" s="1361" t="s">
        <v>22581</v>
      </c>
    </row>
    <row r="2218" spans="1:4" x14ac:dyDescent="0.2">
      <c r="A2218" s="1389" t="s">
        <v>22609</v>
      </c>
      <c r="B2218" s="1390">
        <f>SUM(B2219:B2224)</f>
        <v>434500</v>
      </c>
      <c r="C2218" s="1390">
        <f>SUM(C2219:C2224)</f>
        <v>0</v>
      </c>
      <c r="D2218" s="1390">
        <f>SUM(D2219:D2224)</f>
        <v>0</v>
      </c>
    </row>
    <row r="2219" spans="1:4" x14ac:dyDescent="0.2">
      <c r="A2219" s="1391" t="s">
        <v>22610</v>
      </c>
      <c r="B2219" s="1357"/>
      <c r="C2219" s="1357"/>
      <c r="D2219" s="1357"/>
    </row>
    <row r="2220" spans="1:4" x14ac:dyDescent="0.2">
      <c r="A2220" s="1391" t="s">
        <v>22611</v>
      </c>
      <c r="B2220" s="1357">
        <v>203400</v>
      </c>
      <c r="C2220" s="1357"/>
      <c r="D2220" s="1357"/>
    </row>
    <row r="2221" spans="1:4" x14ac:dyDescent="0.2">
      <c r="A2221" s="1391" t="s">
        <v>22612</v>
      </c>
      <c r="B2221" s="1357"/>
      <c r="C2221" s="1357"/>
      <c r="D2221" s="1357"/>
    </row>
    <row r="2222" spans="1:4" x14ac:dyDescent="0.2">
      <c r="A2222" s="1391" t="s">
        <v>22613</v>
      </c>
      <c r="B2222" s="1357">
        <v>231100</v>
      </c>
      <c r="C2222" s="1357"/>
      <c r="D2222" s="1357"/>
    </row>
    <row r="2223" spans="1:4" x14ac:dyDescent="0.2">
      <c r="A2223" s="1391" t="s">
        <v>22614</v>
      </c>
      <c r="B2223" s="1357"/>
      <c r="C2223" s="1357"/>
      <c r="D2223" s="1357"/>
    </row>
    <row r="2224" spans="1:4" x14ac:dyDescent="0.2">
      <c r="A2224" s="1391" t="s">
        <v>22615</v>
      </c>
      <c r="B2224" s="1357"/>
      <c r="C2224" s="1357"/>
      <c r="D2224" s="1357"/>
    </row>
    <row r="2225" spans="1:9" x14ac:dyDescent="0.2">
      <c r="A2225" s="1389" t="s">
        <v>22616</v>
      </c>
      <c r="B2225" s="1390">
        <f>SUM(B2226:B2230)</f>
        <v>0</v>
      </c>
      <c r="C2225" s="1390">
        <f>SUM(C2226:C2230)</f>
        <v>0</v>
      </c>
      <c r="D2225" s="1390">
        <f>SUM(D2226:D2230)</f>
        <v>0</v>
      </c>
    </row>
    <row r="2226" spans="1:9" x14ac:dyDescent="0.2">
      <c r="A2226" s="1391" t="s">
        <v>22617</v>
      </c>
      <c r="B2226" s="1357"/>
      <c r="C2226" s="1357"/>
      <c r="D2226" s="1357"/>
    </row>
    <row r="2227" spans="1:9" x14ac:dyDescent="0.2">
      <c r="A2227" s="1391" t="s">
        <v>22618</v>
      </c>
      <c r="B2227" s="1357"/>
      <c r="C2227" s="1357"/>
      <c r="D2227" s="1357"/>
    </row>
    <row r="2228" spans="1:9" x14ac:dyDescent="0.2">
      <c r="A2228" s="1391" t="s">
        <v>22619</v>
      </c>
      <c r="B2228" s="1357"/>
      <c r="C2228" s="1357"/>
      <c r="D2228" s="1357"/>
    </row>
    <row r="2229" spans="1:9" x14ac:dyDescent="0.2">
      <c r="A2229" s="1391" t="s">
        <v>22620</v>
      </c>
      <c r="B2229" s="1357"/>
      <c r="C2229" s="1357"/>
      <c r="D2229" s="1357"/>
    </row>
    <row r="2230" spans="1:9" x14ac:dyDescent="0.2">
      <c r="A2230" s="1391" t="s">
        <v>22621</v>
      </c>
      <c r="B2230" s="1357"/>
      <c r="C2230" s="1357"/>
      <c r="D2230" s="1357"/>
    </row>
    <row r="2231" spans="1:9" x14ac:dyDescent="0.2">
      <c r="A2231" s="1389" t="s">
        <v>22622</v>
      </c>
      <c r="B2231" s="1390">
        <f>B2232</f>
        <v>0</v>
      </c>
      <c r="C2231" s="1390">
        <f>C2232</f>
        <v>0</v>
      </c>
      <c r="D2231" s="1390">
        <f>D2232</f>
        <v>0</v>
      </c>
    </row>
    <row r="2232" spans="1:9" x14ac:dyDescent="0.2">
      <c r="A2232" s="1391" t="s">
        <v>22623</v>
      </c>
      <c r="B2232" s="1357"/>
      <c r="C2232" s="1357"/>
      <c r="D2232" s="1357"/>
    </row>
    <row r="2233" spans="1:9" x14ac:dyDescent="0.2">
      <c r="A2233" s="1392" t="s">
        <v>22577</v>
      </c>
      <c r="B2233" s="1355">
        <f>B2218+B2225+B2231</f>
        <v>434500</v>
      </c>
      <c r="C2233" s="1355">
        <f>C2218+C2225+C2231</f>
        <v>0</v>
      </c>
      <c r="D2233" s="1355">
        <f>D2218+D2225+D2231</f>
        <v>0</v>
      </c>
    </row>
    <row r="2234" spans="1:9" x14ac:dyDescent="0.2">
      <c r="A2234" s="1352" t="s">
        <v>22576</v>
      </c>
    </row>
    <row r="2235" spans="1:9" x14ac:dyDescent="0.2">
      <c r="A2235" s="1351" t="s">
        <v>22575</v>
      </c>
    </row>
    <row r="2236" spans="1:9" x14ac:dyDescent="0.2">
      <c r="A2236" s="1373"/>
    </row>
    <row r="2237" spans="1:9" x14ac:dyDescent="0.2">
      <c r="A2237" s="1373"/>
    </row>
    <row r="2238" spans="1:9" s="251" customFormat="1" ht="12" x14ac:dyDescent="0.2">
      <c r="A2238" s="251" t="s">
        <v>22593</v>
      </c>
      <c r="E2238" s="310"/>
      <c r="F2238" s="310"/>
      <c r="H2238" s="310"/>
      <c r="I2238" s="310"/>
    </row>
    <row r="2239" spans="1:9" s="251" customFormat="1" ht="12" x14ac:dyDescent="0.2">
      <c r="A2239" s="251" t="s">
        <v>22592</v>
      </c>
      <c r="E2239" s="310"/>
      <c r="F2239" s="310"/>
      <c r="H2239" s="310"/>
      <c r="I2239" s="310"/>
    </row>
    <row r="2240" spans="1:9" s="251" customFormat="1" ht="12" x14ac:dyDescent="0.2">
      <c r="E2240" s="310"/>
      <c r="F2240" s="310"/>
      <c r="H2240" s="310"/>
      <c r="I2240" s="310"/>
    </row>
    <row r="2241" spans="1:9" s="251" customFormat="1" ht="12" x14ac:dyDescent="0.2">
      <c r="A2241" s="1718" t="s">
        <v>22606</v>
      </c>
      <c r="B2241" s="1718"/>
      <c r="C2241" s="1718"/>
      <c r="D2241" s="1718"/>
      <c r="E2241" s="1387"/>
      <c r="F2241" s="1387"/>
      <c r="G2241" s="1371"/>
      <c r="H2241" s="310"/>
      <c r="I2241" s="310"/>
    </row>
    <row r="2242" spans="1:9" s="251" customFormat="1" ht="12" x14ac:dyDescent="0.2">
      <c r="A2242" s="1718" t="s">
        <v>2089</v>
      </c>
      <c r="B2242" s="1718"/>
      <c r="C2242" s="1718"/>
      <c r="D2242" s="1718"/>
      <c r="E2242" s="1387"/>
      <c r="F2242" s="1387"/>
      <c r="G2242" s="1371"/>
      <c r="H2242" s="310"/>
      <c r="I2242" s="310"/>
    </row>
    <row r="2243" spans="1:9" s="251" customFormat="1" ht="12" x14ac:dyDescent="0.2">
      <c r="A2243" s="1718" t="s">
        <v>22607</v>
      </c>
      <c r="B2243" s="1718"/>
      <c r="C2243" s="1718"/>
      <c r="D2243" s="1718"/>
      <c r="E2243" s="1387"/>
      <c r="F2243" s="1387"/>
      <c r="G2243" s="1371"/>
      <c r="H2243" s="310"/>
      <c r="I2243" s="310"/>
    </row>
    <row r="2244" spans="1:9" s="251" customFormat="1" ht="12" x14ac:dyDescent="0.2">
      <c r="A2244" s="1718" t="s">
        <v>22589</v>
      </c>
      <c r="B2244" s="1718"/>
      <c r="C2244" s="1718"/>
      <c r="D2244" s="1718"/>
      <c r="E2244" s="1387"/>
      <c r="F2244" s="1387"/>
      <c r="G2244" s="1371"/>
      <c r="H2244" s="310"/>
      <c r="I2244" s="310"/>
    </row>
    <row r="2245" spans="1:9" x14ac:dyDescent="0.2">
      <c r="A2245" s="251"/>
      <c r="B2245" s="251"/>
    </row>
    <row r="2246" spans="1:9" x14ac:dyDescent="0.2">
      <c r="A2246" s="1365" t="s">
        <v>22588</v>
      </c>
      <c r="B2246" s="1725" t="s">
        <v>22598</v>
      </c>
      <c r="C2246" s="1725"/>
      <c r="D2246" s="1725"/>
    </row>
    <row r="2247" spans="1:9" s="1402" customFormat="1" x14ac:dyDescent="0.2">
      <c r="A2247" s="1385" t="s">
        <v>22587</v>
      </c>
      <c r="B2247" s="1719" t="s">
        <v>22597</v>
      </c>
      <c r="C2247" s="1719"/>
      <c r="D2247" s="1719"/>
      <c r="E2247" s="1401"/>
      <c r="F2247" s="1401"/>
    </row>
    <row r="2248" spans="1:9" s="1359" customFormat="1" ht="25.5" x14ac:dyDescent="0.2">
      <c r="A2248" s="1362" t="s">
        <v>22608</v>
      </c>
      <c r="B2248" s="1361">
        <v>2020</v>
      </c>
      <c r="C2248" s="1361">
        <v>2021</v>
      </c>
      <c r="D2248" s="1361">
        <v>2022</v>
      </c>
      <c r="E2248" s="1388"/>
      <c r="F2248" s="1388"/>
    </row>
    <row r="2249" spans="1:9" x14ac:dyDescent="0.2">
      <c r="A2249" s="1389" t="s">
        <v>22609</v>
      </c>
      <c r="B2249" s="1390">
        <f>SUM(B2250:B2255)</f>
        <v>4852013924</v>
      </c>
      <c r="C2249" s="1390">
        <f>SUM(C2250:C2255)</f>
        <v>6474341354</v>
      </c>
      <c r="D2249" s="1390">
        <f>SUM(D2250:D2255)</f>
        <v>4930805255</v>
      </c>
    </row>
    <row r="2250" spans="1:9" x14ac:dyDescent="0.2">
      <c r="A2250" s="1391" t="s">
        <v>22610</v>
      </c>
      <c r="B2250" s="1357"/>
      <c r="C2250" s="1357"/>
      <c r="D2250" s="1357"/>
    </row>
    <row r="2251" spans="1:9" x14ac:dyDescent="0.2">
      <c r="A2251" s="1391" t="s">
        <v>22611</v>
      </c>
      <c r="B2251" s="1357"/>
      <c r="C2251" s="1357"/>
      <c r="D2251" s="1357"/>
    </row>
    <row r="2252" spans="1:9" x14ac:dyDescent="0.2">
      <c r="A2252" s="1391" t="s">
        <v>22612</v>
      </c>
      <c r="B2252" s="1357">
        <v>4804779281</v>
      </c>
      <c r="C2252" s="1357">
        <v>6454654106</v>
      </c>
      <c r="D2252" s="1357">
        <v>4877313308</v>
      </c>
    </row>
    <row r="2253" spans="1:9" x14ac:dyDescent="0.2">
      <c r="A2253" s="1391" t="s">
        <v>22613</v>
      </c>
      <c r="B2253" s="1357">
        <v>7645459</v>
      </c>
      <c r="C2253" s="1357">
        <v>0</v>
      </c>
      <c r="D2253" s="1357">
        <v>38558871</v>
      </c>
    </row>
    <row r="2254" spans="1:9" x14ac:dyDescent="0.2">
      <c r="A2254" s="1391" t="s">
        <v>22614</v>
      </c>
      <c r="B2254" s="1357"/>
      <c r="C2254" s="1357"/>
      <c r="D2254" s="1357"/>
    </row>
    <row r="2255" spans="1:9" x14ac:dyDescent="0.2">
      <c r="A2255" s="1391" t="s">
        <v>22615</v>
      </c>
      <c r="B2255" s="1357">
        <v>39589184</v>
      </c>
      <c r="C2255" s="1357">
        <v>19687248</v>
      </c>
      <c r="D2255" s="1357">
        <v>14933076</v>
      </c>
    </row>
    <row r="2256" spans="1:9" x14ac:dyDescent="0.2">
      <c r="A2256" s="1389" t="s">
        <v>22616</v>
      </c>
      <c r="B2256" s="1390">
        <f>SUM(B2257:B2261)</f>
        <v>0</v>
      </c>
      <c r="C2256" s="1390">
        <f>SUM(C2257:C2261)</f>
        <v>0</v>
      </c>
      <c r="D2256" s="1390">
        <f>SUM(D2257:D2261)</f>
        <v>0</v>
      </c>
    </row>
    <row r="2257" spans="1:6" x14ac:dyDescent="0.2">
      <c r="A2257" s="1391" t="s">
        <v>22617</v>
      </c>
      <c r="B2257" s="1357"/>
      <c r="C2257" s="1357"/>
      <c r="D2257" s="1357"/>
    </row>
    <row r="2258" spans="1:6" x14ac:dyDescent="0.2">
      <c r="A2258" s="1391" t="s">
        <v>22618</v>
      </c>
      <c r="B2258" s="1357"/>
      <c r="C2258" s="1357"/>
      <c r="D2258" s="1357"/>
    </row>
    <row r="2259" spans="1:6" x14ac:dyDescent="0.2">
      <c r="A2259" s="1391" t="s">
        <v>22619</v>
      </c>
      <c r="B2259" s="1357"/>
      <c r="C2259" s="1357"/>
      <c r="D2259" s="1357"/>
    </row>
    <row r="2260" spans="1:6" x14ac:dyDescent="0.2">
      <c r="A2260" s="1391" t="s">
        <v>22620</v>
      </c>
      <c r="B2260" s="1357"/>
      <c r="C2260" s="1357"/>
      <c r="D2260" s="1357"/>
    </row>
    <row r="2261" spans="1:6" x14ac:dyDescent="0.2">
      <c r="A2261" s="1391" t="s">
        <v>22621</v>
      </c>
      <c r="B2261" s="1357"/>
      <c r="C2261" s="1357"/>
      <c r="D2261" s="1357"/>
    </row>
    <row r="2262" spans="1:6" x14ac:dyDescent="0.2">
      <c r="A2262" s="1389" t="s">
        <v>22622</v>
      </c>
      <c r="B2262" s="1390">
        <f>B2263</f>
        <v>0</v>
      </c>
      <c r="C2262" s="1390">
        <f>C2263</f>
        <v>668555863</v>
      </c>
      <c r="D2262" s="1390">
        <f>D2263</f>
        <v>0</v>
      </c>
    </row>
    <row r="2263" spans="1:6" x14ac:dyDescent="0.2">
      <c r="A2263" s="1391" t="s">
        <v>22623</v>
      </c>
      <c r="B2263" s="1357"/>
      <c r="C2263" s="1357">
        <v>668555863</v>
      </c>
      <c r="D2263" s="1357"/>
    </row>
    <row r="2264" spans="1:6" s="1353" customFormat="1" x14ac:dyDescent="0.2">
      <c r="A2264" s="1392" t="s">
        <v>22577</v>
      </c>
      <c r="B2264" s="1355">
        <f>B2249+B2256+B2262</f>
        <v>4852013924</v>
      </c>
      <c r="C2264" s="1355">
        <f>C2249+C2256+C2262</f>
        <v>7142897217</v>
      </c>
      <c r="D2264" s="1355">
        <f>D2249+D2256+D2262</f>
        <v>4930805255</v>
      </c>
      <c r="E2264" s="1393"/>
      <c r="F2264" s="1393"/>
    </row>
    <row r="2265" spans="1:6" s="1402" customFormat="1" x14ac:dyDescent="0.2">
      <c r="A2265" s="1385"/>
      <c r="B2265" s="1403"/>
      <c r="C2265" s="1403"/>
      <c r="D2265" s="1403"/>
      <c r="E2265" s="1401"/>
      <c r="F2265" s="1401"/>
    </row>
    <row r="2266" spans="1:6" s="1402" customFormat="1" x14ac:dyDescent="0.2">
      <c r="A2266" s="1385"/>
      <c r="B2266" s="1682"/>
      <c r="C2266" s="1682"/>
      <c r="D2266" s="1682"/>
      <c r="E2266" s="1401"/>
      <c r="F2266" s="1401"/>
    </row>
    <row r="2267" spans="1:6" s="1359" customFormat="1" ht="25.5" x14ac:dyDescent="0.2">
      <c r="A2267" s="1362" t="s">
        <v>22624</v>
      </c>
      <c r="B2267" s="1361">
        <v>2020</v>
      </c>
      <c r="C2267" s="1361" t="s">
        <v>22582</v>
      </c>
      <c r="D2267" s="1361" t="s">
        <v>22581</v>
      </c>
      <c r="E2267" s="1388"/>
      <c r="F2267" s="1388"/>
    </row>
    <row r="2268" spans="1:6" x14ac:dyDescent="0.2">
      <c r="A2268" s="1389" t="s">
        <v>22609</v>
      </c>
      <c r="B2268" s="1390">
        <f>SUM(B2269:B2274)</f>
        <v>4869028342</v>
      </c>
      <c r="C2268" s="1390">
        <f>SUM(C2269:C2274)</f>
        <v>6511654276</v>
      </c>
      <c r="D2268" s="1390">
        <f>SUM(D2269:D2274)</f>
        <v>4930805255</v>
      </c>
    </row>
    <row r="2269" spans="1:6" x14ac:dyDescent="0.2">
      <c r="A2269" s="1391" t="s">
        <v>22610</v>
      </c>
      <c r="B2269" s="1357"/>
      <c r="C2269" s="1357"/>
      <c r="D2269" s="1357"/>
    </row>
    <row r="2270" spans="1:6" x14ac:dyDescent="0.2">
      <c r="A2270" s="1391" t="s">
        <v>22611</v>
      </c>
      <c r="B2270" s="1357"/>
      <c r="C2270" s="1357"/>
      <c r="D2270" s="1357"/>
    </row>
    <row r="2271" spans="1:6" x14ac:dyDescent="0.2">
      <c r="A2271" s="1391" t="s">
        <v>22612</v>
      </c>
      <c r="B2271" s="1357">
        <v>4804782097</v>
      </c>
      <c r="C2271" s="1357">
        <v>6454654106</v>
      </c>
      <c r="D2271" s="1357">
        <v>4877313308</v>
      </c>
      <c r="E2271" s="1394"/>
    </row>
    <row r="2272" spans="1:6" x14ac:dyDescent="0.2">
      <c r="A2272" s="1391" t="s">
        <v>22613</v>
      </c>
      <c r="B2272" s="1357">
        <v>24637459</v>
      </c>
      <c r="C2272" s="1357">
        <v>37312922</v>
      </c>
      <c r="D2272" s="1357">
        <v>38558871</v>
      </c>
      <c r="E2272" s="1394"/>
    </row>
    <row r="2273" spans="1:6" x14ac:dyDescent="0.2">
      <c r="A2273" s="1391" t="s">
        <v>22614</v>
      </c>
      <c r="B2273" s="1357"/>
      <c r="C2273" s="1357"/>
      <c r="D2273" s="1357"/>
      <c r="E2273" s="1394"/>
    </row>
    <row r="2274" spans="1:6" x14ac:dyDescent="0.2">
      <c r="A2274" s="1391" t="s">
        <v>22615</v>
      </c>
      <c r="B2274" s="1357">
        <v>39608786</v>
      </c>
      <c r="C2274" s="1357">
        <v>19687248</v>
      </c>
      <c r="D2274" s="1357">
        <v>14933076</v>
      </c>
      <c r="E2274" s="1394"/>
    </row>
    <row r="2275" spans="1:6" x14ac:dyDescent="0.2">
      <c r="A2275" s="1389" t="s">
        <v>22616</v>
      </c>
      <c r="B2275" s="1390">
        <f>SUM(B2276:B2280)</f>
        <v>0</v>
      </c>
      <c r="C2275" s="1390">
        <f>SUM(C2276:C2280)</f>
        <v>0</v>
      </c>
      <c r="D2275" s="1390">
        <f>SUM(D2276:D2280)</f>
        <v>0</v>
      </c>
    </row>
    <row r="2276" spans="1:6" x14ac:dyDescent="0.2">
      <c r="A2276" s="1391" t="s">
        <v>22617</v>
      </c>
      <c r="B2276" s="1357"/>
      <c r="C2276" s="1357"/>
      <c r="D2276" s="1357"/>
    </row>
    <row r="2277" spans="1:6" x14ac:dyDescent="0.2">
      <c r="A2277" s="1391" t="s">
        <v>22618</v>
      </c>
      <c r="B2277" s="1357"/>
      <c r="C2277" s="1357"/>
      <c r="D2277" s="1357"/>
    </row>
    <row r="2278" spans="1:6" x14ac:dyDescent="0.2">
      <c r="A2278" s="1391" t="s">
        <v>22619</v>
      </c>
      <c r="B2278" s="1357"/>
      <c r="C2278" s="1357"/>
      <c r="D2278" s="1357"/>
    </row>
    <row r="2279" spans="1:6" x14ac:dyDescent="0.2">
      <c r="A2279" s="1391" t="s">
        <v>22620</v>
      </c>
      <c r="B2279" s="1357"/>
      <c r="C2279" s="1357"/>
      <c r="D2279" s="1357"/>
    </row>
    <row r="2280" spans="1:6" x14ac:dyDescent="0.2">
      <c r="A2280" s="1391" t="s">
        <v>22621</v>
      </c>
      <c r="B2280" s="1357"/>
      <c r="C2280" s="1357"/>
      <c r="D2280" s="1357"/>
    </row>
    <row r="2281" spans="1:6" x14ac:dyDescent="0.2">
      <c r="A2281" s="1389" t="s">
        <v>22622</v>
      </c>
      <c r="B2281" s="1390">
        <f>B2282</f>
        <v>0</v>
      </c>
      <c r="C2281" s="1390">
        <f>C2282</f>
        <v>668555863</v>
      </c>
      <c r="D2281" s="1390">
        <f>D2282</f>
        <v>0</v>
      </c>
    </row>
    <row r="2282" spans="1:6" x14ac:dyDescent="0.2">
      <c r="A2282" s="1391" t="s">
        <v>22623</v>
      </c>
      <c r="B2282" s="1357"/>
      <c r="C2282" s="1357">
        <v>668555863</v>
      </c>
      <c r="D2282" s="1357"/>
    </row>
    <row r="2283" spans="1:6" s="1353" customFormat="1" x14ac:dyDescent="0.2">
      <c r="A2283" s="1392" t="s">
        <v>22577</v>
      </c>
      <c r="B2283" s="1355">
        <f>B2268+B2275+B2281</f>
        <v>4869028342</v>
      </c>
      <c r="C2283" s="1355">
        <f>C2268+C2275+C2281</f>
        <v>7180210139</v>
      </c>
      <c r="D2283" s="1355">
        <f>D2268+D2275+D2281</f>
        <v>4930805255</v>
      </c>
      <c r="E2283" s="1393"/>
      <c r="F2283" s="1393"/>
    </row>
    <row r="2284" spans="1:6" s="1402" customFormat="1" x14ac:dyDescent="0.2">
      <c r="A2284" s="1385"/>
      <c r="B2284" s="1404"/>
      <c r="C2284" s="1404"/>
      <c r="D2284" s="1404"/>
      <c r="E2284" s="1401"/>
      <c r="F2284" s="1401"/>
    </row>
    <row r="2285" spans="1:6" s="1402" customFormat="1" x14ac:dyDescent="0.2">
      <c r="A2285" s="1385"/>
      <c r="B2285" s="1682"/>
      <c r="C2285" s="1682"/>
      <c r="D2285" s="1682"/>
      <c r="E2285" s="1401"/>
      <c r="F2285" s="1401"/>
    </row>
    <row r="2286" spans="1:6" s="1359" customFormat="1" ht="25.5" x14ac:dyDescent="0.2">
      <c r="A2286" s="1362" t="s">
        <v>22640</v>
      </c>
      <c r="B2286" s="1361">
        <v>2020</v>
      </c>
      <c r="C2286" s="1361" t="s">
        <v>22582</v>
      </c>
      <c r="D2286" s="1361" t="s">
        <v>22581</v>
      </c>
      <c r="E2286" s="1388"/>
      <c r="F2286" s="1388"/>
    </row>
    <row r="2287" spans="1:6" x14ac:dyDescent="0.2">
      <c r="A2287" s="1389" t="s">
        <v>22609</v>
      </c>
      <c r="B2287" s="1390">
        <f>SUM(B2288:B2293)</f>
        <v>4663018961.9000006</v>
      </c>
      <c r="C2287" s="1390">
        <f>SUM(C2288:C2293)</f>
        <v>6053299243.9999981</v>
      </c>
      <c r="D2287" s="1390">
        <f>SUM(D2288:D2293)</f>
        <v>4930805255</v>
      </c>
    </row>
    <row r="2288" spans="1:6" x14ac:dyDescent="0.2">
      <c r="A2288" s="1391" t="s">
        <v>22610</v>
      </c>
      <c r="B2288" s="1357"/>
      <c r="C2288" s="1357"/>
      <c r="D2288" s="1357"/>
    </row>
    <row r="2289" spans="1:6" x14ac:dyDescent="0.2">
      <c r="A2289" s="1391" t="s">
        <v>22611</v>
      </c>
      <c r="B2289" s="1357"/>
      <c r="C2289" s="1357"/>
      <c r="D2289" s="1357"/>
    </row>
    <row r="2290" spans="1:6" x14ac:dyDescent="0.2">
      <c r="A2290" s="1391" t="s">
        <v>22612</v>
      </c>
      <c r="B2290" s="1357">
        <v>4625527236.670001</v>
      </c>
      <c r="C2290" s="1357">
        <v>5996299073.9999981</v>
      </c>
      <c r="D2290" s="1357">
        <v>4877313308</v>
      </c>
    </row>
    <row r="2291" spans="1:6" x14ac:dyDescent="0.2">
      <c r="A2291" s="1391" t="s">
        <v>22613</v>
      </c>
      <c r="B2291" s="1357">
        <v>20767178.73</v>
      </c>
      <c r="C2291" s="1357">
        <v>37312922</v>
      </c>
      <c r="D2291" s="1357">
        <v>38558871</v>
      </c>
    </row>
    <row r="2292" spans="1:6" x14ac:dyDescent="0.2">
      <c r="A2292" s="1391" t="s">
        <v>22614</v>
      </c>
      <c r="B2292" s="1357"/>
      <c r="C2292" s="1357"/>
      <c r="D2292" s="1357"/>
    </row>
    <row r="2293" spans="1:6" x14ac:dyDescent="0.2">
      <c r="A2293" s="1391" t="s">
        <v>22615</v>
      </c>
      <c r="B2293" s="1357">
        <v>16724546.5</v>
      </c>
      <c r="C2293" s="1357">
        <v>19687248</v>
      </c>
      <c r="D2293" s="1357">
        <v>14933076</v>
      </c>
    </row>
    <row r="2294" spans="1:6" x14ac:dyDescent="0.2">
      <c r="A2294" s="1389" t="s">
        <v>22616</v>
      </c>
      <c r="B2294" s="1390">
        <f>SUM(B2295:B2299)</f>
        <v>0</v>
      </c>
      <c r="C2294" s="1390">
        <f>SUM(C2295:C2299)</f>
        <v>0</v>
      </c>
      <c r="D2294" s="1390">
        <f>SUM(D2295:D2299)</f>
        <v>0</v>
      </c>
    </row>
    <row r="2295" spans="1:6" x14ac:dyDescent="0.2">
      <c r="A2295" s="1391" t="s">
        <v>22617</v>
      </c>
      <c r="B2295" s="1357"/>
      <c r="C2295" s="1357"/>
      <c r="D2295" s="1357"/>
    </row>
    <row r="2296" spans="1:6" x14ac:dyDescent="0.2">
      <c r="A2296" s="1391" t="s">
        <v>22618</v>
      </c>
      <c r="B2296" s="1357"/>
      <c r="C2296" s="1357"/>
      <c r="D2296" s="1357"/>
    </row>
    <row r="2297" spans="1:6" x14ac:dyDescent="0.2">
      <c r="A2297" s="1391" t="s">
        <v>22619</v>
      </c>
      <c r="B2297" s="1357"/>
      <c r="C2297" s="1357"/>
      <c r="D2297" s="1357"/>
    </row>
    <row r="2298" spans="1:6" x14ac:dyDescent="0.2">
      <c r="A2298" s="1391" t="s">
        <v>22620</v>
      </c>
      <c r="B2298" s="1357"/>
      <c r="C2298" s="1357"/>
      <c r="D2298" s="1357"/>
    </row>
    <row r="2299" spans="1:6" x14ac:dyDescent="0.2">
      <c r="A2299" s="1391" t="s">
        <v>22621</v>
      </c>
      <c r="B2299" s="1357"/>
      <c r="C2299" s="1357"/>
      <c r="D2299" s="1357"/>
    </row>
    <row r="2300" spans="1:6" x14ac:dyDescent="0.2">
      <c r="A2300" s="1389" t="s">
        <v>22622</v>
      </c>
      <c r="B2300" s="1390">
        <f>B2301</f>
        <v>0</v>
      </c>
      <c r="C2300" s="1390">
        <f>C2301</f>
        <v>555287311</v>
      </c>
      <c r="D2300" s="1390">
        <f>D2301</f>
        <v>0</v>
      </c>
    </row>
    <row r="2301" spans="1:6" x14ac:dyDescent="0.2">
      <c r="A2301" s="1391" t="s">
        <v>22623</v>
      </c>
      <c r="B2301" s="1357"/>
      <c r="C2301" s="1357">
        <v>555287311</v>
      </c>
      <c r="D2301" s="1357"/>
    </row>
    <row r="2302" spans="1:6" s="1353" customFormat="1" x14ac:dyDescent="0.2">
      <c r="A2302" s="1392" t="s">
        <v>22577</v>
      </c>
      <c r="B2302" s="1355">
        <f>B2287+B2294+B2300</f>
        <v>4663018961.9000006</v>
      </c>
      <c r="C2302" s="1355">
        <f>C2287+C2294+C2300</f>
        <v>6608586554.9999981</v>
      </c>
      <c r="D2302" s="1355">
        <f>D2287+D2294+D2300</f>
        <v>4930805255</v>
      </c>
      <c r="E2302" s="1393"/>
      <c r="F2302" s="1393"/>
    </row>
    <row r="2303" spans="1:6" x14ac:dyDescent="0.2">
      <c r="A2303" s="1352" t="s">
        <v>22576</v>
      </c>
    </row>
    <row r="2304" spans="1:6" x14ac:dyDescent="0.2">
      <c r="A2304" s="1351" t="s">
        <v>22575</v>
      </c>
    </row>
    <row r="2305" spans="1:9" x14ac:dyDescent="0.2">
      <c r="A2305" s="1373"/>
    </row>
    <row r="2306" spans="1:9" x14ac:dyDescent="0.2">
      <c r="A2306" s="1373"/>
    </row>
    <row r="2307" spans="1:9" s="251" customFormat="1" ht="12" x14ac:dyDescent="0.2">
      <c r="A2307" s="251" t="s">
        <v>22593</v>
      </c>
      <c r="E2307" s="310"/>
      <c r="F2307" s="310"/>
      <c r="H2307" s="310"/>
      <c r="I2307" s="310"/>
    </row>
    <row r="2308" spans="1:9" s="251" customFormat="1" ht="12" x14ac:dyDescent="0.2">
      <c r="A2308" s="251" t="s">
        <v>22592</v>
      </c>
      <c r="E2308" s="310"/>
      <c r="F2308" s="310"/>
      <c r="H2308" s="310"/>
      <c r="I2308" s="310"/>
    </row>
    <row r="2309" spans="1:9" s="251" customFormat="1" ht="12" x14ac:dyDescent="0.2">
      <c r="E2309" s="310"/>
      <c r="F2309" s="310"/>
      <c r="H2309" s="310"/>
      <c r="I2309" s="310"/>
    </row>
    <row r="2310" spans="1:9" s="251" customFormat="1" ht="12" x14ac:dyDescent="0.2">
      <c r="A2310" s="1718" t="s">
        <v>22606</v>
      </c>
      <c r="B2310" s="1718"/>
      <c r="C2310" s="1718"/>
      <c r="D2310" s="1718"/>
      <c r="E2310" s="1387"/>
      <c r="F2310" s="1387"/>
      <c r="G2310" s="1371"/>
      <c r="H2310" s="310"/>
      <c r="I2310" s="310"/>
    </row>
    <row r="2311" spans="1:9" s="251" customFormat="1" ht="12" x14ac:dyDescent="0.2">
      <c r="A2311" s="1718" t="s">
        <v>2089</v>
      </c>
      <c r="B2311" s="1718"/>
      <c r="C2311" s="1718"/>
      <c r="D2311" s="1718"/>
      <c r="E2311" s="1387"/>
      <c r="F2311" s="1387"/>
      <c r="G2311" s="1371"/>
      <c r="H2311" s="310"/>
      <c r="I2311" s="310"/>
    </row>
    <row r="2312" spans="1:9" s="251" customFormat="1" ht="12" x14ac:dyDescent="0.2">
      <c r="A2312" s="1718" t="s">
        <v>22607</v>
      </c>
      <c r="B2312" s="1718"/>
      <c r="C2312" s="1718"/>
      <c r="D2312" s="1718"/>
      <c r="E2312" s="1387"/>
      <c r="F2312" s="1387"/>
      <c r="G2312" s="1371"/>
      <c r="H2312" s="310"/>
      <c r="I2312" s="310"/>
    </row>
    <row r="2313" spans="1:9" s="251" customFormat="1" ht="12" x14ac:dyDescent="0.2">
      <c r="A2313" s="1718" t="s">
        <v>22589</v>
      </c>
      <c r="B2313" s="1718"/>
      <c r="C2313" s="1718"/>
      <c r="D2313" s="1718"/>
      <c r="E2313" s="1387"/>
      <c r="F2313" s="1387"/>
      <c r="G2313" s="1371"/>
      <c r="H2313" s="310"/>
      <c r="I2313" s="310"/>
    </row>
    <row r="2314" spans="1:9" x14ac:dyDescent="0.2">
      <c r="A2314" s="251"/>
      <c r="B2314" s="251"/>
    </row>
    <row r="2315" spans="1:9" x14ac:dyDescent="0.2">
      <c r="A2315" s="1365" t="s">
        <v>22588</v>
      </c>
      <c r="B2315" s="1725" t="s">
        <v>21787</v>
      </c>
      <c r="C2315" s="1725"/>
      <c r="D2315" s="1725"/>
    </row>
    <row r="2316" spans="1:9" s="1402" customFormat="1" x14ac:dyDescent="0.2">
      <c r="A2316" s="1385" t="s">
        <v>22587</v>
      </c>
      <c r="B2316" s="1719" t="s">
        <v>22596</v>
      </c>
      <c r="C2316" s="1719"/>
      <c r="D2316" s="1719"/>
      <c r="E2316" s="1401"/>
      <c r="F2316" s="1401"/>
    </row>
    <row r="2317" spans="1:9" s="1359" customFormat="1" ht="25.5" x14ac:dyDescent="0.2">
      <c r="A2317" s="1362" t="s">
        <v>22608</v>
      </c>
      <c r="B2317" s="1361">
        <v>2020</v>
      </c>
      <c r="C2317" s="1361">
        <v>2021</v>
      </c>
      <c r="D2317" s="1361">
        <v>2022</v>
      </c>
      <c r="E2317" s="1388"/>
      <c r="F2317" s="1388"/>
    </row>
    <row r="2318" spans="1:9" x14ac:dyDescent="0.2">
      <c r="A2318" s="1389" t="s">
        <v>22609</v>
      </c>
      <c r="B2318" s="1390">
        <f>SUM(B2319:B2324)</f>
        <v>22127375</v>
      </c>
      <c r="C2318" s="1390">
        <f>SUM(C2319:C2324)</f>
        <v>28345565</v>
      </c>
      <c r="D2318" s="1390">
        <f>SUM(D2319:D2324)</f>
        <v>31017302</v>
      </c>
    </row>
    <row r="2319" spans="1:9" x14ac:dyDescent="0.2">
      <c r="A2319" s="1391" t="s">
        <v>22610</v>
      </c>
      <c r="B2319" s="1357">
        <f t="shared" ref="B2319:D2324" si="82">B2388+B2457+B2526</f>
        <v>0</v>
      </c>
      <c r="C2319" s="1357">
        <f t="shared" si="82"/>
        <v>0</v>
      </c>
      <c r="D2319" s="1357">
        <f t="shared" si="82"/>
        <v>0</v>
      </c>
    </row>
    <row r="2320" spans="1:9" x14ac:dyDescent="0.2">
      <c r="A2320" s="1391" t="s">
        <v>22611</v>
      </c>
      <c r="B2320" s="1357">
        <f t="shared" si="82"/>
        <v>0</v>
      </c>
      <c r="C2320" s="1357">
        <f t="shared" si="82"/>
        <v>0</v>
      </c>
      <c r="D2320" s="1357">
        <f t="shared" si="82"/>
        <v>0</v>
      </c>
    </row>
    <row r="2321" spans="1:6" x14ac:dyDescent="0.2">
      <c r="A2321" s="1391" t="s">
        <v>22612</v>
      </c>
      <c r="B2321" s="1357">
        <f t="shared" si="82"/>
        <v>0</v>
      </c>
      <c r="C2321" s="1357">
        <f t="shared" si="82"/>
        <v>0</v>
      </c>
      <c r="D2321" s="1357">
        <f t="shared" si="82"/>
        <v>0</v>
      </c>
    </row>
    <row r="2322" spans="1:6" x14ac:dyDescent="0.2">
      <c r="A2322" s="1391" t="s">
        <v>22613</v>
      </c>
      <c r="B2322" s="1357">
        <f t="shared" si="82"/>
        <v>22050375</v>
      </c>
      <c r="C2322" s="1357">
        <f t="shared" si="82"/>
        <v>28268565</v>
      </c>
      <c r="D2322" s="1357">
        <f t="shared" si="82"/>
        <v>30937963</v>
      </c>
    </row>
    <row r="2323" spans="1:6" x14ac:dyDescent="0.2">
      <c r="A2323" s="1391" t="s">
        <v>22614</v>
      </c>
      <c r="B2323" s="1357">
        <f t="shared" si="82"/>
        <v>0</v>
      </c>
      <c r="C2323" s="1357">
        <f t="shared" si="82"/>
        <v>0</v>
      </c>
      <c r="D2323" s="1357">
        <f t="shared" si="82"/>
        <v>0</v>
      </c>
    </row>
    <row r="2324" spans="1:6" x14ac:dyDescent="0.2">
      <c r="A2324" s="1391" t="s">
        <v>22615</v>
      </c>
      <c r="B2324" s="1357">
        <f t="shared" si="82"/>
        <v>77000</v>
      </c>
      <c r="C2324" s="1357">
        <f t="shared" si="82"/>
        <v>77000</v>
      </c>
      <c r="D2324" s="1357">
        <f t="shared" si="82"/>
        <v>79339</v>
      </c>
    </row>
    <row r="2325" spans="1:6" x14ac:dyDescent="0.2">
      <c r="A2325" s="1389" t="s">
        <v>22616</v>
      </c>
      <c r="B2325" s="1390">
        <f>SUM(B2326:B2330)</f>
        <v>3968222</v>
      </c>
      <c r="C2325" s="1390">
        <f>SUM(C2326:C2330)</f>
        <v>7268222</v>
      </c>
      <c r="D2325" s="1390">
        <f>SUM(D2326:D2330)</f>
        <v>10512887</v>
      </c>
    </row>
    <row r="2326" spans="1:6" x14ac:dyDescent="0.2">
      <c r="A2326" s="1391" t="s">
        <v>22617</v>
      </c>
      <c r="B2326" s="1357">
        <f t="shared" ref="B2326:D2330" si="83">B2395+B2464+B2533</f>
        <v>0</v>
      </c>
      <c r="C2326" s="1357">
        <f t="shared" si="83"/>
        <v>0</v>
      </c>
      <c r="D2326" s="1357">
        <f t="shared" si="83"/>
        <v>0</v>
      </c>
    </row>
    <row r="2327" spans="1:6" x14ac:dyDescent="0.2">
      <c r="A2327" s="1391" t="s">
        <v>22618</v>
      </c>
      <c r="B2327" s="1357">
        <f t="shared" si="83"/>
        <v>0</v>
      </c>
      <c r="C2327" s="1357">
        <f t="shared" si="83"/>
        <v>0</v>
      </c>
      <c r="D2327" s="1357">
        <f t="shared" si="83"/>
        <v>0</v>
      </c>
    </row>
    <row r="2328" spans="1:6" x14ac:dyDescent="0.2">
      <c r="A2328" s="1391" t="s">
        <v>22619</v>
      </c>
      <c r="B2328" s="1357">
        <f t="shared" si="83"/>
        <v>0</v>
      </c>
      <c r="C2328" s="1357">
        <f t="shared" si="83"/>
        <v>0</v>
      </c>
      <c r="D2328" s="1357">
        <f t="shared" si="83"/>
        <v>0</v>
      </c>
    </row>
    <row r="2329" spans="1:6" x14ac:dyDescent="0.2">
      <c r="A2329" s="1391" t="s">
        <v>22620</v>
      </c>
      <c r="B2329" s="1357">
        <f t="shared" si="83"/>
        <v>3968222</v>
      </c>
      <c r="C2329" s="1357">
        <f t="shared" si="83"/>
        <v>7268222</v>
      </c>
      <c r="D2329" s="1357">
        <f t="shared" si="83"/>
        <v>10512887</v>
      </c>
    </row>
    <row r="2330" spans="1:6" x14ac:dyDescent="0.2">
      <c r="A2330" s="1391" t="s">
        <v>22621</v>
      </c>
      <c r="B2330" s="1357">
        <f t="shared" si="83"/>
        <v>0</v>
      </c>
      <c r="C2330" s="1357">
        <f t="shared" si="83"/>
        <v>0</v>
      </c>
      <c r="D2330" s="1357">
        <f t="shared" si="83"/>
        <v>0</v>
      </c>
    </row>
    <row r="2331" spans="1:6" x14ac:dyDescent="0.2">
      <c r="A2331" s="1389" t="s">
        <v>22622</v>
      </c>
      <c r="B2331" s="1390">
        <f>B2332</f>
        <v>0</v>
      </c>
      <c r="C2331" s="1390">
        <f>C2332</f>
        <v>0</v>
      </c>
      <c r="D2331" s="1390">
        <f>D2332</f>
        <v>0</v>
      </c>
    </row>
    <row r="2332" spans="1:6" x14ac:dyDescent="0.2">
      <c r="A2332" s="1391" t="s">
        <v>22623</v>
      </c>
      <c r="B2332" s="1357">
        <f>B2401+B2470+B2539</f>
        <v>0</v>
      </c>
      <c r="C2332" s="1357">
        <f>C2401+C2470+C2539</f>
        <v>0</v>
      </c>
      <c r="D2332" s="1357">
        <f>D2401+D2470+D2539</f>
        <v>0</v>
      </c>
    </row>
    <row r="2333" spans="1:6" s="1353" customFormat="1" x14ac:dyDescent="0.2">
      <c r="A2333" s="1392" t="s">
        <v>22577</v>
      </c>
      <c r="B2333" s="1355">
        <f>B2318+B2325+B2331</f>
        <v>26095597</v>
      </c>
      <c r="C2333" s="1355">
        <f>C2318+C2325+C2331</f>
        <v>35613787</v>
      </c>
      <c r="D2333" s="1355">
        <f>D2318+D2325+D2331</f>
        <v>41530189</v>
      </c>
      <c r="E2333" s="1393"/>
      <c r="F2333" s="1393"/>
    </row>
    <row r="2334" spans="1:6" s="1402" customFormat="1" x14ac:dyDescent="0.2">
      <c r="A2334" s="1385"/>
      <c r="B2334" s="1403"/>
      <c r="C2334" s="1403"/>
      <c r="D2334" s="1403"/>
      <c r="E2334" s="1401"/>
      <c r="F2334" s="1401"/>
    </row>
    <row r="2335" spans="1:6" s="1402" customFormat="1" x14ac:dyDescent="0.2">
      <c r="A2335" s="1385"/>
      <c r="B2335" s="1682"/>
      <c r="C2335" s="1682"/>
      <c r="D2335" s="1682"/>
      <c r="E2335" s="1401"/>
      <c r="F2335" s="1401"/>
    </row>
    <row r="2336" spans="1:6" s="1359" customFormat="1" ht="25.5" x14ac:dyDescent="0.2">
      <c r="A2336" s="1362" t="s">
        <v>22624</v>
      </c>
      <c r="B2336" s="1361">
        <v>2020</v>
      </c>
      <c r="C2336" s="1361" t="s">
        <v>22582</v>
      </c>
      <c r="D2336" s="1361" t="s">
        <v>22581</v>
      </c>
      <c r="E2336" s="1388"/>
      <c r="F2336" s="1388"/>
    </row>
    <row r="2337" spans="1:6" x14ac:dyDescent="0.2">
      <c r="A2337" s="1389" t="s">
        <v>22609</v>
      </c>
      <c r="B2337" s="1390">
        <f>SUM(B2338:B2343)</f>
        <v>242975711</v>
      </c>
      <c r="C2337" s="1390">
        <f>SUM(C2338:C2343)</f>
        <v>184022991</v>
      </c>
      <c r="D2337" s="1390">
        <f>SUM(D2338:D2343)</f>
        <v>31017302</v>
      </c>
    </row>
    <row r="2338" spans="1:6" x14ac:dyDescent="0.2">
      <c r="A2338" s="1391" t="s">
        <v>22610</v>
      </c>
      <c r="B2338" s="1357">
        <f t="shared" ref="B2338:D2343" si="84">B2407+B2476+B2545</f>
        <v>0</v>
      </c>
      <c r="C2338" s="1357">
        <f t="shared" si="84"/>
        <v>0</v>
      </c>
      <c r="D2338" s="1357">
        <f t="shared" si="84"/>
        <v>0</v>
      </c>
    </row>
    <row r="2339" spans="1:6" x14ac:dyDescent="0.2">
      <c r="A2339" s="1391" t="s">
        <v>22611</v>
      </c>
      <c r="B2339" s="1357">
        <f t="shared" si="84"/>
        <v>0</v>
      </c>
      <c r="C2339" s="1357">
        <f t="shared" si="84"/>
        <v>0</v>
      </c>
      <c r="D2339" s="1357">
        <f t="shared" si="84"/>
        <v>0</v>
      </c>
    </row>
    <row r="2340" spans="1:6" x14ac:dyDescent="0.2">
      <c r="A2340" s="1391" t="s">
        <v>22612</v>
      </c>
      <c r="B2340" s="1357">
        <f t="shared" si="84"/>
        <v>0</v>
      </c>
      <c r="C2340" s="1357">
        <f t="shared" si="84"/>
        <v>0</v>
      </c>
      <c r="D2340" s="1357">
        <f t="shared" si="84"/>
        <v>0</v>
      </c>
    </row>
    <row r="2341" spans="1:6" x14ac:dyDescent="0.2">
      <c r="A2341" s="1391" t="s">
        <v>22613</v>
      </c>
      <c r="B2341" s="1357">
        <f t="shared" si="84"/>
        <v>242777432</v>
      </c>
      <c r="C2341" s="1357">
        <f t="shared" si="84"/>
        <v>183945281</v>
      </c>
      <c r="D2341" s="1357">
        <f t="shared" si="84"/>
        <v>30937963</v>
      </c>
    </row>
    <row r="2342" spans="1:6" x14ac:dyDescent="0.2">
      <c r="A2342" s="1391" t="s">
        <v>22614</v>
      </c>
      <c r="B2342" s="1357">
        <f t="shared" si="84"/>
        <v>120250</v>
      </c>
      <c r="C2342" s="1357">
        <f t="shared" si="84"/>
        <v>0</v>
      </c>
      <c r="D2342" s="1357">
        <f t="shared" si="84"/>
        <v>0</v>
      </c>
    </row>
    <row r="2343" spans="1:6" x14ac:dyDescent="0.2">
      <c r="A2343" s="1391" t="s">
        <v>22615</v>
      </c>
      <c r="B2343" s="1357">
        <f t="shared" si="84"/>
        <v>78029</v>
      </c>
      <c r="C2343" s="1357">
        <f t="shared" si="84"/>
        <v>77710</v>
      </c>
      <c r="D2343" s="1357">
        <f t="shared" si="84"/>
        <v>79339</v>
      </c>
    </row>
    <row r="2344" spans="1:6" x14ac:dyDescent="0.2">
      <c r="A2344" s="1389" t="s">
        <v>22616</v>
      </c>
      <c r="B2344" s="1390">
        <f>SUM(B2345:B2349)</f>
        <v>9840210</v>
      </c>
      <c r="C2344" s="1390">
        <f>SUM(C2345:C2349)</f>
        <v>10167924</v>
      </c>
      <c r="D2344" s="1390">
        <f>SUM(D2345:D2349)</f>
        <v>10512887</v>
      </c>
    </row>
    <row r="2345" spans="1:6" x14ac:dyDescent="0.2">
      <c r="A2345" s="1391" t="s">
        <v>22617</v>
      </c>
      <c r="B2345" s="1357">
        <f t="shared" ref="B2345:D2349" si="85">B2414+B2483+B2552</f>
        <v>0</v>
      </c>
      <c r="C2345" s="1357">
        <f t="shared" si="85"/>
        <v>0</v>
      </c>
      <c r="D2345" s="1357">
        <f t="shared" si="85"/>
        <v>0</v>
      </c>
    </row>
    <row r="2346" spans="1:6" x14ac:dyDescent="0.2">
      <c r="A2346" s="1391" t="s">
        <v>22618</v>
      </c>
      <c r="B2346" s="1357">
        <f t="shared" si="85"/>
        <v>0</v>
      </c>
      <c r="C2346" s="1357">
        <f t="shared" si="85"/>
        <v>0</v>
      </c>
      <c r="D2346" s="1357">
        <f t="shared" si="85"/>
        <v>0</v>
      </c>
    </row>
    <row r="2347" spans="1:6" x14ac:dyDescent="0.2">
      <c r="A2347" s="1391" t="s">
        <v>22619</v>
      </c>
      <c r="B2347" s="1357">
        <f t="shared" si="85"/>
        <v>0</v>
      </c>
      <c r="C2347" s="1357">
        <f t="shared" si="85"/>
        <v>0</v>
      </c>
      <c r="D2347" s="1357">
        <f t="shared" si="85"/>
        <v>0</v>
      </c>
    </row>
    <row r="2348" spans="1:6" x14ac:dyDescent="0.2">
      <c r="A2348" s="1391" t="s">
        <v>22620</v>
      </c>
      <c r="B2348" s="1357">
        <f t="shared" si="85"/>
        <v>9840210</v>
      </c>
      <c r="C2348" s="1357">
        <f t="shared" si="85"/>
        <v>10167924</v>
      </c>
      <c r="D2348" s="1357">
        <f t="shared" si="85"/>
        <v>10512887</v>
      </c>
    </row>
    <row r="2349" spans="1:6" x14ac:dyDescent="0.2">
      <c r="A2349" s="1391" t="s">
        <v>22621</v>
      </c>
      <c r="B2349" s="1357">
        <f t="shared" si="85"/>
        <v>0</v>
      </c>
      <c r="C2349" s="1357">
        <f t="shared" si="85"/>
        <v>0</v>
      </c>
      <c r="D2349" s="1357">
        <f t="shared" si="85"/>
        <v>0</v>
      </c>
    </row>
    <row r="2350" spans="1:6" x14ac:dyDescent="0.2">
      <c r="A2350" s="1389" t="s">
        <v>22622</v>
      </c>
      <c r="B2350" s="1390">
        <f>B2351</f>
        <v>0</v>
      </c>
      <c r="C2350" s="1390">
        <f>C2351</f>
        <v>0</v>
      </c>
      <c r="D2350" s="1390">
        <f>D2351</f>
        <v>0</v>
      </c>
    </row>
    <row r="2351" spans="1:6" x14ac:dyDescent="0.2">
      <c r="A2351" s="1391" t="s">
        <v>22623</v>
      </c>
      <c r="B2351" s="1357">
        <f>B2420+B2489+B2558</f>
        <v>0</v>
      </c>
      <c r="C2351" s="1357">
        <f>C2420+C2489+C2558</f>
        <v>0</v>
      </c>
      <c r="D2351" s="1357">
        <f>D2420+D2489+D2558</f>
        <v>0</v>
      </c>
    </row>
    <row r="2352" spans="1:6" s="1353" customFormat="1" x14ac:dyDescent="0.2">
      <c r="A2352" s="1392" t="s">
        <v>22577</v>
      </c>
      <c r="B2352" s="1355">
        <f>B2337+B2344+B2350</f>
        <v>252815921</v>
      </c>
      <c r="C2352" s="1355">
        <f>C2337+C2344+C2350</f>
        <v>194190915</v>
      </c>
      <c r="D2352" s="1355">
        <f>D2337+D2344+D2350</f>
        <v>41530189</v>
      </c>
      <c r="E2352" s="1393"/>
      <c r="F2352" s="1393"/>
    </row>
    <row r="2353" spans="1:6" s="1402" customFormat="1" x14ac:dyDescent="0.2">
      <c r="A2353" s="1385"/>
      <c r="B2353" s="1403"/>
      <c r="C2353" s="1403"/>
      <c r="D2353" s="1403"/>
      <c r="E2353" s="1401"/>
      <c r="F2353" s="1401"/>
    </row>
    <row r="2354" spans="1:6" s="1402" customFormat="1" x14ac:dyDescent="0.2">
      <c r="A2354" s="1385"/>
      <c r="B2354" s="1682"/>
      <c r="C2354" s="1682"/>
      <c r="D2354" s="1682"/>
      <c r="E2354" s="1401"/>
      <c r="F2354" s="1401"/>
    </row>
    <row r="2355" spans="1:6" s="1359" customFormat="1" ht="25.5" x14ac:dyDescent="0.2">
      <c r="A2355" s="1362" t="s">
        <v>22631</v>
      </c>
      <c r="B2355" s="1361">
        <v>2020</v>
      </c>
      <c r="C2355" s="1361" t="s">
        <v>22582</v>
      </c>
      <c r="D2355" s="1361" t="s">
        <v>22581</v>
      </c>
      <c r="E2355" s="1388"/>
      <c r="F2355" s="1388"/>
    </row>
    <row r="2356" spans="1:6" x14ac:dyDescent="0.2">
      <c r="A2356" s="1389" t="s">
        <v>22609</v>
      </c>
      <c r="B2356" s="1390">
        <f>SUM(B2357:B2362)</f>
        <v>222174763.48999995</v>
      </c>
      <c r="C2356" s="1390">
        <f>SUM(C2357:C2362)</f>
        <v>184022991</v>
      </c>
      <c r="D2356" s="1390">
        <f>SUM(D2357:D2362)</f>
        <v>31017302</v>
      </c>
    </row>
    <row r="2357" spans="1:6" x14ac:dyDescent="0.2">
      <c r="A2357" s="1391" t="s">
        <v>22610</v>
      </c>
      <c r="B2357" s="1357">
        <f t="shared" ref="B2357:D2362" si="86">B2426+B2495+B2564</f>
        <v>0</v>
      </c>
      <c r="C2357" s="1357">
        <f t="shared" si="86"/>
        <v>0</v>
      </c>
      <c r="D2357" s="1357">
        <f t="shared" si="86"/>
        <v>0</v>
      </c>
    </row>
    <row r="2358" spans="1:6" x14ac:dyDescent="0.2">
      <c r="A2358" s="1391" t="s">
        <v>22611</v>
      </c>
      <c r="B2358" s="1357">
        <f t="shared" si="86"/>
        <v>0</v>
      </c>
      <c r="C2358" s="1357">
        <f t="shared" si="86"/>
        <v>0</v>
      </c>
      <c r="D2358" s="1357">
        <f t="shared" si="86"/>
        <v>0</v>
      </c>
    </row>
    <row r="2359" spans="1:6" x14ac:dyDescent="0.2">
      <c r="A2359" s="1391" t="s">
        <v>22612</v>
      </c>
      <c r="B2359" s="1357">
        <f t="shared" si="86"/>
        <v>0</v>
      </c>
      <c r="C2359" s="1357">
        <f t="shared" si="86"/>
        <v>0</v>
      </c>
      <c r="D2359" s="1357">
        <f t="shared" si="86"/>
        <v>0</v>
      </c>
    </row>
    <row r="2360" spans="1:6" x14ac:dyDescent="0.2">
      <c r="A2360" s="1391" t="s">
        <v>22613</v>
      </c>
      <c r="B2360" s="1357">
        <f t="shared" si="86"/>
        <v>221976712.62999994</v>
      </c>
      <c r="C2360" s="1357">
        <f t="shared" si="86"/>
        <v>183945281</v>
      </c>
      <c r="D2360" s="1357">
        <f t="shared" si="86"/>
        <v>30937963</v>
      </c>
    </row>
    <row r="2361" spans="1:6" x14ac:dyDescent="0.2">
      <c r="A2361" s="1391" t="s">
        <v>22614</v>
      </c>
      <c r="B2361" s="1357">
        <f t="shared" si="86"/>
        <v>120250</v>
      </c>
      <c r="C2361" s="1357">
        <f t="shared" si="86"/>
        <v>0</v>
      </c>
      <c r="D2361" s="1357">
        <f t="shared" si="86"/>
        <v>0</v>
      </c>
    </row>
    <row r="2362" spans="1:6" x14ac:dyDescent="0.2">
      <c r="A2362" s="1391" t="s">
        <v>22615</v>
      </c>
      <c r="B2362" s="1357">
        <f t="shared" si="86"/>
        <v>77800.86</v>
      </c>
      <c r="C2362" s="1357">
        <f t="shared" si="86"/>
        <v>77710</v>
      </c>
      <c r="D2362" s="1357">
        <f t="shared" si="86"/>
        <v>79339</v>
      </c>
    </row>
    <row r="2363" spans="1:6" x14ac:dyDescent="0.2">
      <c r="A2363" s="1389" t="s">
        <v>22616</v>
      </c>
      <c r="B2363" s="1390">
        <f>SUM(B2364:B2368)</f>
        <v>4714634.6499999994</v>
      </c>
      <c r="C2363" s="1390">
        <f>SUM(C2364:C2368)</f>
        <v>5919641</v>
      </c>
      <c r="D2363" s="1390">
        <f>SUM(D2364:D2368)</f>
        <v>10512887</v>
      </c>
    </row>
    <row r="2364" spans="1:6" x14ac:dyDescent="0.2">
      <c r="A2364" s="1391" t="s">
        <v>22617</v>
      </c>
      <c r="B2364" s="1357">
        <f t="shared" ref="B2364:D2368" si="87">B2433+B2502+B2571</f>
        <v>0</v>
      </c>
      <c r="C2364" s="1357">
        <f t="shared" si="87"/>
        <v>0</v>
      </c>
      <c r="D2364" s="1357">
        <f t="shared" si="87"/>
        <v>0</v>
      </c>
    </row>
    <row r="2365" spans="1:6" x14ac:dyDescent="0.2">
      <c r="A2365" s="1391" t="s">
        <v>22618</v>
      </c>
      <c r="B2365" s="1357">
        <f t="shared" si="87"/>
        <v>0</v>
      </c>
      <c r="C2365" s="1357">
        <f t="shared" si="87"/>
        <v>0</v>
      </c>
      <c r="D2365" s="1357">
        <f t="shared" si="87"/>
        <v>0</v>
      </c>
    </row>
    <row r="2366" spans="1:6" x14ac:dyDescent="0.2">
      <c r="A2366" s="1391" t="s">
        <v>22619</v>
      </c>
      <c r="B2366" s="1357">
        <f t="shared" si="87"/>
        <v>0</v>
      </c>
      <c r="C2366" s="1357">
        <f t="shared" si="87"/>
        <v>0</v>
      </c>
      <c r="D2366" s="1357">
        <f t="shared" si="87"/>
        <v>0</v>
      </c>
    </row>
    <row r="2367" spans="1:6" x14ac:dyDescent="0.2">
      <c r="A2367" s="1391" t="s">
        <v>22620</v>
      </c>
      <c r="B2367" s="1357">
        <f t="shared" si="87"/>
        <v>4714634.6499999994</v>
      </c>
      <c r="C2367" s="1357">
        <f t="shared" si="87"/>
        <v>5919641</v>
      </c>
      <c r="D2367" s="1357">
        <f t="shared" si="87"/>
        <v>10512887</v>
      </c>
    </row>
    <row r="2368" spans="1:6" x14ac:dyDescent="0.2">
      <c r="A2368" s="1391" t="s">
        <v>22621</v>
      </c>
      <c r="B2368" s="1357">
        <f t="shared" si="87"/>
        <v>0</v>
      </c>
      <c r="C2368" s="1357">
        <f t="shared" si="87"/>
        <v>0</v>
      </c>
      <c r="D2368" s="1357">
        <f t="shared" si="87"/>
        <v>0</v>
      </c>
    </row>
    <row r="2369" spans="1:9" x14ac:dyDescent="0.2">
      <c r="A2369" s="1389" t="s">
        <v>22622</v>
      </c>
      <c r="B2369" s="1390">
        <f>B2370</f>
        <v>0</v>
      </c>
      <c r="C2369" s="1390">
        <f>C2370</f>
        <v>0</v>
      </c>
      <c r="D2369" s="1390">
        <f>D2370</f>
        <v>0</v>
      </c>
    </row>
    <row r="2370" spans="1:9" x14ac:dyDescent="0.2">
      <c r="A2370" s="1391" t="s">
        <v>22623</v>
      </c>
      <c r="B2370" s="1357">
        <f>B2439+B2508+B2577</f>
        <v>0</v>
      </c>
      <c r="C2370" s="1357">
        <f>C2439+C2508+C2577</f>
        <v>0</v>
      </c>
      <c r="D2370" s="1357">
        <f>D2439+D2508+D2577</f>
        <v>0</v>
      </c>
    </row>
    <row r="2371" spans="1:9" s="1353" customFormat="1" x14ac:dyDescent="0.2">
      <c r="A2371" s="1392" t="s">
        <v>22577</v>
      </c>
      <c r="B2371" s="1355">
        <f>B2356+B2363+B2369</f>
        <v>226889398.13999996</v>
      </c>
      <c r="C2371" s="1355">
        <f>C2356+C2363+C2369</f>
        <v>189942632</v>
      </c>
      <c r="D2371" s="1355">
        <f>D2356+D2363+D2369</f>
        <v>41530189</v>
      </c>
      <c r="E2371" s="1393"/>
      <c r="F2371" s="1393"/>
    </row>
    <row r="2372" spans="1:9" x14ac:dyDescent="0.2">
      <c r="A2372" s="1352" t="s">
        <v>22576</v>
      </c>
    </row>
    <row r="2373" spans="1:9" x14ac:dyDescent="0.2">
      <c r="A2373" s="1351" t="s">
        <v>22575</v>
      </c>
    </row>
    <row r="2374" spans="1:9" x14ac:dyDescent="0.2">
      <c r="A2374" s="1373"/>
    </row>
    <row r="2375" spans="1:9" x14ac:dyDescent="0.2">
      <c r="A2375" s="1373"/>
    </row>
    <row r="2376" spans="1:9" s="251" customFormat="1" ht="12" x14ac:dyDescent="0.2">
      <c r="A2376" s="251" t="s">
        <v>22593</v>
      </c>
      <c r="E2376" s="310"/>
      <c r="F2376" s="310"/>
      <c r="H2376" s="310"/>
      <c r="I2376" s="310"/>
    </row>
    <row r="2377" spans="1:9" s="251" customFormat="1" ht="12" x14ac:dyDescent="0.2">
      <c r="A2377" s="251" t="s">
        <v>22592</v>
      </c>
      <c r="E2377" s="310"/>
      <c r="F2377" s="310"/>
      <c r="H2377" s="310"/>
      <c r="I2377" s="310"/>
    </row>
    <row r="2378" spans="1:9" s="251" customFormat="1" ht="12" x14ac:dyDescent="0.2">
      <c r="E2378" s="310"/>
      <c r="F2378" s="310"/>
      <c r="H2378" s="310"/>
      <c r="I2378" s="310"/>
    </row>
    <row r="2379" spans="1:9" s="251" customFormat="1" ht="12" x14ac:dyDescent="0.2">
      <c r="A2379" s="1718" t="s">
        <v>22606</v>
      </c>
      <c r="B2379" s="1718"/>
      <c r="C2379" s="1718"/>
      <c r="D2379" s="1718"/>
      <c r="E2379" s="1387"/>
      <c r="F2379" s="1387"/>
      <c r="G2379" s="1371"/>
      <c r="H2379" s="310"/>
      <c r="I2379" s="310"/>
    </row>
    <row r="2380" spans="1:9" s="251" customFormat="1" ht="12" x14ac:dyDescent="0.2">
      <c r="A2380" s="1718" t="s">
        <v>2089</v>
      </c>
      <c r="B2380" s="1718"/>
      <c r="C2380" s="1718"/>
      <c r="D2380" s="1718"/>
      <c r="E2380" s="1387"/>
      <c r="F2380" s="1387"/>
      <c r="G2380" s="1371"/>
      <c r="H2380" s="310"/>
      <c r="I2380" s="310"/>
    </row>
    <row r="2381" spans="1:9" s="251" customFormat="1" ht="12" x14ac:dyDescent="0.2">
      <c r="A2381" s="1718" t="s">
        <v>22607</v>
      </c>
      <c r="B2381" s="1718"/>
      <c r="C2381" s="1718"/>
      <c r="D2381" s="1718"/>
      <c r="E2381" s="1387"/>
      <c r="F2381" s="1387"/>
      <c r="G2381" s="1371"/>
      <c r="H2381" s="310"/>
      <c r="I2381" s="310"/>
    </row>
    <row r="2382" spans="1:9" s="251" customFormat="1" ht="12" x14ac:dyDescent="0.2">
      <c r="A2382" s="1718" t="s">
        <v>22589</v>
      </c>
      <c r="B2382" s="1718"/>
      <c r="C2382" s="1718"/>
      <c r="D2382" s="1718"/>
      <c r="E2382" s="1387"/>
      <c r="F2382" s="1387"/>
      <c r="G2382" s="1371"/>
      <c r="H2382" s="310"/>
      <c r="I2382" s="310"/>
    </row>
    <row r="2383" spans="1:9" x14ac:dyDescent="0.2">
      <c r="A2383" s="251"/>
      <c r="B2383" s="251"/>
    </row>
    <row r="2384" spans="1:9" x14ac:dyDescent="0.2">
      <c r="A2384" s="1365" t="s">
        <v>22588</v>
      </c>
      <c r="B2384" s="1725" t="s">
        <v>21787</v>
      </c>
      <c r="C2384" s="1725"/>
      <c r="D2384" s="1725"/>
    </row>
    <row r="2385" spans="1:6" s="1402" customFormat="1" x14ac:dyDescent="0.2">
      <c r="A2385" s="1385" t="s">
        <v>22587</v>
      </c>
      <c r="B2385" s="1719" t="s">
        <v>22595</v>
      </c>
      <c r="C2385" s="1719"/>
      <c r="D2385" s="1719"/>
      <c r="E2385" s="1401"/>
      <c r="F2385" s="1401"/>
    </row>
    <row r="2386" spans="1:6" s="1359" customFormat="1" ht="25.5" x14ac:dyDescent="0.2">
      <c r="A2386" s="1362" t="s">
        <v>22608</v>
      </c>
      <c r="B2386" s="1361">
        <v>2020</v>
      </c>
      <c r="C2386" s="1361">
        <v>2021</v>
      </c>
      <c r="D2386" s="1361">
        <v>2022</v>
      </c>
      <c r="E2386" s="1388"/>
      <c r="F2386" s="1388"/>
    </row>
    <row r="2387" spans="1:6" x14ac:dyDescent="0.2">
      <c r="A2387" s="1389" t="s">
        <v>22609</v>
      </c>
      <c r="B2387" s="1390">
        <f>SUM(B2388:B2393)</f>
        <v>21472375</v>
      </c>
      <c r="C2387" s="1390">
        <f>SUM(C2388:C2393)</f>
        <v>27934429</v>
      </c>
      <c r="D2387" s="1390">
        <f>SUM(D2388:D2393)</f>
        <v>29910997</v>
      </c>
    </row>
    <row r="2388" spans="1:6" x14ac:dyDescent="0.2">
      <c r="A2388" s="1391" t="s">
        <v>22610</v>
      </c>
      <c r="B2388" s="1357"/>
      <c r="C2388" s="1357"/>
      <c r="D2388" s="1357"/>
    </row>
    <row r="2389" spans="1:6" x14ac:dyDescent="0.2">
      <c r="A2389" s="1391" t="s">
        <v>22611</v>
      </c>
      <c r="B2389" s="1357"/>
      <c r="C2389" s="1357"/>
      <c r="D2389" s="1357"/>
    </row>
    <row r="2390" spans="1:6" x14ac:dyDescent="0.2">
      <c r="A2390" s="1391" t="s">
        <v>22612</v>
      </c>
      <c r="B2390" s="1357"/>
      <c r="C2390" s="1357"/>
      <c r="D2390" s="1357"/>
    </row>
    <row r="2391" spans="1:6" x14ac:dyDescent="0.2">
      <c r="A2391" s="1391" t="s">
        <v>22613</v>
      </c>
      <c r="B2391" s="1357">
        <v>21472375</v>
      </c>
      <c r="C2391" s="1357">
        <v>27934429</v>
      </c>
      <c r="D2391" s="1357">
        <v>29910997</v>
      </c>
    </row>
    <row r="2392" spans="1:6" x14ac:dyDescent="0.2">
      <c r="A2392" s="1391" t="s">
        <v>22614</v>
      </c>
      <c r="B2392" s="1357"/>
      <c r="C2392" s="1357"/>
      <c r="D2392" s="1357"/>
    </row>
    <row r="2393" spans="1:6" x14ac:dyDescent="0.2">
      <c r="A2393" s="1391" t="s">
        <v>22615</v>
      </c>
      <c r="B2393" s="1357"/>
      <c r="C2393" s="1357"/>
      <c r="D2393" s="1357"/>
    </row>
    <row r="2394" spans="1:6" x14ac:dyDescent="0.2">
      <c r="A2394" s="1389" t="s">
        <v>22616</v>
      </c>
      <c r="B2394" s="1390">
        <f>SUM(B2395:B2399)</f>
        <v>3968222</v>
      </c>
      <c r="C2394" s="1390">
        <f>SUM(C2395:C2399)</f>
        <v>3300000</v>
      </c>
      <c r="D2394" s="1390">
        <f>SUM(D2395:D2399)</f>
        <v>8927430</v>
      </c>
    </row>
    <row r="2395" spans="1:6" x14ac:dyDescent="0.2">
      <c r="A2395" s="1391" t="s">
        <v>22617</v>
      </c>
      <c r="B2395" s="1357"/>
      <c r="C2395" s="1357"/>
      <c r="D2395" s="1357"/>
    </row>
    <row r="2396" spans="1:6" x14ac:dyDescent="0.2">
      <c r="A2396" s="1391" t="s">
        <v>22618</v>
      </c>
      <c r="B2396" s="1357"/>
      <c r="C2396" s="1357"/>
      <c r="D2396" s="1357"/>
    </row>
    <row r="2397" spans="1:6" x14ac:dyDescent="0.2">
      <c r="A2397" s="1391" t="s">
        <v>22619</v>
      </c>
      <c r="B2397" s="1357"/>
      <c r="C2397" s="1357"/>
      <c r="D2397" s="1357"/>
    </row>
    <row r="2398" spans="1:6" x14ac:dyDescent="0.2">
      <c r="A2398" s="1391" t="s">
        <v>22620</v>
      </c>
      <c r="B2398" s="1357">
        <v>3968222</v>
      </c>
      <c r="C2398" s="1357">
        <v>3300000</v>
      </c>
      <c r="D2398" s="1357">
        <v>8927430</v>
      </c>
    </row>
    <row r="2399" spans="1:6" x14ac:dyDescent="0.2">
      <c r="A2399" s="1391" t="s">
        <v>22621</v>
      </c>
      <c r="B2399" s="1357"/>
      <c r="C2399" s="1357"/>
      <c r="D2399" s="1357"/>
    </row>
    <row r="2400" spans="1:6" x14ac:dyDescent="0.2">
      <c r="A2400" s="1389" t="s">
        <v>22622</v>
      </c>
      <c r="B2400" s="1390">
        <f>B2401</f>
        <v>0</v>
      </c>
      <c r="C2400" s="1390">
        <f>C2401</f>
        <v>0</v>
      </c>
      <c r="D2400" s="1390">
        <f>D2401</f>
        <v>0</v>
      </c>
    </row>
    <row r="2401" spans="1:6" x14ac:dyDescent="0.2">
      <c r="A2401" s="1391" t="s">
        <v>22623</v>
      </c>
      <c r="B2401" s="1357"/>
      <c r="C2401" s="1357"/>
      <c r="D2401" s="1357"/>
    </row>
    <row r="2402" spans="1:6" s="1353" customFormat="1" x14ac:dyDescent="0.2">
      <c r="A2402" s="1392" t="s">
        <v>22577</v>
      </c>
      <c r="B2402" s="1355">
        <f>B2387+B2394+B2400</f>
        <v>25440597</v>
      </c>
      <c r="C2402" s="1355">
        <f>C2387+C2394+C2400</f>
        <v>31234429</v>
      </c>
      <c r="D2402" s="1355">
        <f>D2387+D2394+D2400</f>
        <v>38838427</v>
      </c>
      <c r="E2402" s="1393"/>
      <c r="F2402" s="1393"/>
    </row>
    <row r="2403" spans="1:6" s="1402" customFormat="1" x14ac:dyDescent="0.2">
      <c r="A2403" s="1385"/>
      <c r="B2403" s="1403"/>
      <c r="C2403" s="1403"/>
      <c r="D2403" s="1403"/>
      <c r="E2403" s="1401"/>
      <c r="F2403" s="1401"/>
    </row>
    <row r="2404" spans="1:6" s="1402" customFormat="1" x14ac:dyDescent="0.2">
      <c r="A2404" s="1385"/>
      <c r="B2404" s="1682"/>
      <c r="C2404" s="1682"/>
      <c r="D2404" s="1682"/>
      <c r="E2404" s="1401"/>
      <c r="F2404" s="1401"/>
    </row>
    <row r="2405" spans="1:6" s="1359" customFormat="1" ht="25.5" x14ac:dyDescent="0.2">
      <c r="A2405" s="1362" t="s">
        <v>22624</v>
      </c>
      <c r="B2405" s="1361">
        <v>2020</v>
      </c>
      <c r="C2405" s="1361" t="s">
        <v>22582</v>
      </c>
      <c r="D2405" s="1361" t="s">
        <v>22581</v>
      </c>
      <c r="E2405" s="1388"/>
      <c r="F2405" s="1388"/>
    </row>
    <row r="2406" spans="1:6" x14ac:dyDescent="0.2">
      <c r="A2406" s="1389" t="s">
        <v>22609</v>
      </c>
      <c r="B2406" s="1390">
        <f>SUM(B2407:B2412)</f>
        <v>242059951</v>
      </c>
      <c r="C2406" s="1390">
        <f>SUM(C2407:C2412)</f>
        <v>182649351</v>
      </c>
      <c r="D2406" s="1390">
        <f>SUM(D2407:D2412)</f>
        <v>29910997</v>
      </c>
    </row>
    <row r="2407" spans="1:6" x14ac:dyDescent="0.2">
      <c r="A2407" s="1391" t="s">
        <v>22610</v>
      </c>
      <c r="B2407" s="1357"/>
      <c r="C2407" s="1357"/>
      <c r="D2407" s="1357"/>
    </row>
    <row r="2408" spans="1:6" x14ac:dyDescent="0.2">
      <c r="A2408" s="1391" t="s">
        <v>22611</v>
      </c>
      <c r="B2408" s="1357"/>
      <c r="C2408" s="1357"/>
      <c r="D2408" s="1357"/>
    </row>
    <row r="2409" spans="1:6" x14ac:dyDescent="0.2">
      <c r="A2409" s="1391" t="s">
        <v>22612</v>
      </c>
      <c r="B2409" s="1357"/>
      <c r="C2409" s="1357"/>
      <c r="D2409" s="1357"/>
    </row>
    <row r="2410" spans="1:6" x14ac:dyDescent="0.2">
      <c r="A2410" s="1391" t="s">
        <v>22613</v>
      </c>
      <c r="B2410" s="1357">
        <v>242006401</v>
      </c>
      <c r="C2410" s="1357">
        <v>182646051</v>
      </c>
      <c r="D2410" s="1357">
        <v>29910997</v>
      </c>
    </row>
    <row r="2411" spans="1:6" x14ac:dyDescent="0.2">
      <c r="A2411" s="1391" t="s">
        <v>22614</v>
      </c>
      <c r="B2411" s="1357">
        <v>53550</v>
      </c>
      <c r="C2411" s="1357"/>
      <c r="D2411" s="1357"/>
    </row>
    <row r="2412" spans="1:6" x14ac:dyDescent="0.2">
      <c r="A2412" s="1391" t="s">
        <v>22615</v>
      </c>
      <c r="B2412" s="1357"/>
      <c r="C2412" s="1357">
        <v>3300</v>
      </c>
      <c r="D2412" s="1357"/>
    </row>
    <row r="2413" spans="1:6" x14ac:dyDescent="0.2">
      <c r="A2413" s="1389" t="s">
        <v>22616</v>
      </c>
      <c r="B2413" s="1390">
        <f>SUM(B2414:B2418)</f>
        <v>9840210</v>
      </c>
      <c r="C2413" s="1390">
        <f>SUM(C2414:C2418)</f>
        <v>6193612</v>
      </c>
      <c r="D2413" s="1390">
        <f>SUM(D2414:D2418)</f>
        <v>8927430</v>
      </c>
    </row>
    <row r="2414" spans="1:6" x14ac:dyDescent="0.2">
      <c r="A2414" s="1391" t="s">
        <v>22617</v>
      </c>
      <c r="B2414" s="1357"/>
      <c r="C2414" s="1357"/>
      <c r="D2414" s="1357"/>
    </row>
    <row r="2415" spans="1:6" x14ac:dyDescent="0.2">
      <c r="A2415" s="1391" t="s">
        <v>22618</v>
      </c>
      <c r="B2415" s="1357"/>
      <c r="C2415" s="1357"/>
      <c r="D2415" s="1357"/>
    </row>
    <row r="2416" spans="1:6" x14ac:dyDescent="0.2">
      <c r="A2416" s="1391" t="s">
        <v>22619</v>
      </c>
      <c r="B2416" s="1357"/>
      <c r="C2416" s="1357"/>
      <c r="D2416" s="1357"/>
    </row>
    <row r="2417" spans="1:6" x14ac:dyDescent="0.2">
      <c r="A2417" s="1391" t="s">
        <v>22620</v>
      </c>
      <c r="B2417" s="1357">
        <v>9840210</v>
      </c>
      <c r="C2417" s="1357">
        <v>6193612</v>
      </c>
      <c r="D2417" s="1357">
        <v>8927430</v>
      </c>
    </row>
    <row r="2418" spans="1:6" x14ac:dyDescent="0.2">
      <c r="A2418" s="1391" t="s">
        <v>22621</v>
      </c>
      <c r="B2418" s="1357"/>
      <c r="C2418" s="1357"/>
      <c r="D2418" s="1357"/>
    </row>
    <row r="2419" spans="1:6" x14ac:dyDescent="0.2">
      <c r="A2419" s="1389" t="s">
        <v>22622</v>
      </c>
      <c r="B2419" s="1390">
        <f>B2420</f>
        <v>0</v>
      </c>
      <c r="C2419" s="1390">
        <f>C2420</f>
        <v>0</v>
      </c>
      <c r="D2419" s="1390">
        <f>D2420</f>
        <v>0</v>
      </c>
    </row>
    <row r="2420" spans="1:6" x14ac:dyDescent="0.2">
      <c r="A2420" s="1391" t="s">
        <v>22623</v>
      </c>
      <c r="B2420" s="1357"/>
      <c r="C2420" s="1357"/>
      <c r="D2420" s="1357"/>
    </row>
    <row r="2421" spans="1:6" s="1353" customFormat="1" x14ac:dyDescent="0.2">
      <c r="A2421" s="1392" t="s">
        <v>22577</v>
      </c>
      <c r="B2421" s="1355">
        <f>B2406+B2413+B2419</f>
        <v>251900161</v>
      </c>
      <c r="C2421" s="1355">
        <f>C2406+C2413+C2419</f>
        <v>188842963</v>
      </c>
      <c r="D2421" s="1355">
        <f>D2406+D2413+D2419</f>
        <v>38838427</v>
      </c>
      <c r="E2421" s="1393"/>
      <c r="F2421" s="1393"/>
    </row>
    <row r="2422" spans="1:6" s="1402" customFormat="1" x14ac:dyDescent="0.2">
      <c r="A2422" s="1385"/>
      <c r="B2422" s="1403"/>
      <c r="C2422" s="1403"/>
      <c r="D2422" s="1403"/>
      <c r="E2422" s="1401"/>
      <c r="F2422" s="1401"/>
    </row>
    <row r="2423" spans="1:6" s="1402" customFormat="1" x14ac:dyDescent="0.2">
      <c r="A2423" s="1385"/>
      <c r="B2423" s="1682"/>
      <c r="C2423" s="1682"/>
      <c r="D2423" s="1682"/>
      <c r="E2423" s="1401"/>
      <c r="F2423" s="1401"/>
    </row>
    <row r="2424" spans="1:6" s="1359" customFormat="1" ht="25.5" x14ac:dyDescent="0.2">
      <c r="A2424" s="1362" t="s">
        <v>22640</v>
      </c>
      <c r="B2424" s="1361">
        <v>2020</v>
      </c>
      <c r="C2424" s="1361" t="s">
        <v>22582</v>
      </c>
      <c r="D2424" s="1361" t="s">
        <v>22581</v>
      </c>
      <c r="E2424" s="1388"/>
      <c r="F2424" s="1388"/>
    </row>
    <row r="2425" spans="1:6" x14ac:dyDescent="0.2">
      <c r="A2425" s="1389" t="s">
        <v>22609</v>
      </c>
      <c r="B2425" s="1390">
        <f>SUM(B2426:B2431)</f>
        <v>221284441.77999994</v>
      </c>
      <c r="C2425" s="1390">
        <f>SUM(C2426:C2431)</f>
        <v>182649351</v>
      </c>
      <c r="D2425" s="1390">
        <f>SUM(D2426:D2431)</f>
        <v>29910997</v>
      </c>
    </row>
    <row r="2426" spans="1:6" x14ac:dyDescent="0.2">
      <c r="A2426" s="1391" t="s">
        <v>22610</v>
      </c>
      <c r="B2426" s="1357"/>
      <c r="C2426" s="1357"/>
      <c r="D2426" s="1357"/>
    </row>
    <row r="2427" spans="1:6" x14ac:dyDescent="0.2">
      <c r="A2427" s="1391" t="s">
        <v>22611</v>
      </c>
      <c r="B2427" s="1357"/>
      <c r="C2427" s="1357"/>
      <c r="D2427" s="1357"/>
    </row>
    <row r="2428" spans="1:6" x14ac:dyDescent="0.2">
      <c r="A2428" s="1391" t="s">
        <v>22612</v>
      </c>
      <c r="B2428" s="1357"/>
      <c r="C2428" s="1357"/>
      <c r="D2428" s="1357"/>
    </row>
    <row r="2429" spans="1:6" x14ac:dyDescent="0.2">
      <c r="A2429" s="1391" t="s">
        <v>22613</v>
      </c>
      <c r="B2429" s="1357">
        <v>221230891.77999994</v>
      </c>
      <c r="C2429" s="1357">
        <v>182646051</v>
      </c>
      <c r="D2429" s="1357">
        <v>29910997</v>
      </c>
    </row>
    <row r="2430" spans="1:6" x14ac:dyDescent="0.2">
      <c r="A2430" s="1391" t="s">
        <v>22614</v>
      </c>
      <c r="B2430" s="1357">
        <v>53550</v>
      </c>
      <c r="C2430" s="1357"/>
      <c r="D2430" s="1357"/>
    </row>
    <row r="2431" spans="1:6" x14ac:dyDescent="0.2">
      <c r="A2431" s="1391" t="s">
        <v>22615</v>
      </c>
      <c r="B2431" s="1357"/>
      <c r="C2431" s="1357">
        <v>3300</v>
      </c>
      <c r="D2431" s="1357"/>
    </row>
    <row r="2432" spans="1:6" x14ac:dyDescent="0.2">
      <c r="A2432" s="1389" t="s">
        <v>22616</v>
      </c>
      <c r="B2432" s="1390">
        <f>SUM(B2433:B2437)</f>
        <v>4714634.6499999994</v>
      </c>
      <c r="C2432" s="1390">
        <f>SUM(C2433:C2437)</f>
        <v>3773902</v>
      </c>
      <c r="D2432" s="1390">
        <f>SUM(D2433:D2437)</f>
        <v>8927430</v>
      </c>
    </row>
    <row r="2433" spans="1:9" x14ac:dyDescent="0.2">
      <c r="A2433" s="1391" t="s">
        <v>22617</v>
      </c>
      <c r="B2433" s="1357"/>
      <c r="C2433" s="1357"/>
      <c r="D2433" s="1357"/>
    </row>
    <row r="2434" spans="1:9" x14ac:dyDescent="0.2">
      <c r="A2434" s="1391" t="s">
        <v>22618</v>
      </c>
      <c r="B2434" s="1357"/>
      <c r="C2434" s="1357"/>
      <c r="D2434" s="1357"/>
    </row>
    <row r="2435" spans="1:9" x14ac:dyDescent="0.2">
      <c r="A2435" s="1391" t="s">
        <v>22619</v>
      </c>
      <c r="B2435" s="1357"/>
      <c r="C2435" s="1357"/>
      <c r="D2435" s="1357"/>
    </row>
    <row r="2436" spans="1:9" x14ac:dyDescent="0.2">
      <c r="A2436" s="1391" t="s">
        <v>22620</v>
      </c>
      <c r="B2436" s="1357">
        <v>4714634.6499999994</v>
      </c>
      <c r="C2436" s="1357">
        <v>3773902</v>
      </c>
      <c r="D2436" s="1357">
        <v>8927430</v>
      </c>
    </row>
    <row r="2437" spans="1:9" x14ac:dyDescent="0.2">
      <c r="A2437" s="1391" t="s">
        <v>22621</v>
      </c>
      <c r="B2437" s="1357"/>
      <c r="C2437" s="1357"/>
      <c r="D2437" s="1357"/>
    </row>
    <row r="2438" spans="1:9" x14ac:dyDescent="0.2">
      <c r="A2438" s="1389" t="s">
        <v>22622</v>
      </c>
      <c r="B2438" s="1390">
        <f>B2439</f>
        <v>0</v>
      </c>
      <c r="C2438" s="1390">
        <f>C2439</f>
        <v>0</v>
      </c>
      <c r="D2438" s="1390">
        <f>D2439</f>
        <v>0</v>
      </c>
    </row>
    <row r="2439" spans="1:9" x14ac:dyDescent="0.2">
      <c r="A2439" s="1391" t="s">
        <v>22623</v>
      </c>
      <c r="B2439" s="1357"/>
      <c r="C2439" s="1357"/>
      <c r="D2439" s="1357"/>
    </row>
    <row r="2440" spans="1:9" s="1353" customFormat="1" x14ac:dyDescent="0.2">
      <c r="A2440" s="1392" t="s">
        <v>22577</v>
      </c>
      <c r="B2440" s="1355">
        <f>B2425+B2432+B2438</f>
        <v>225999076.42999995</v>
      </c>
      <c r="C2440" s="1355">
        <f>C2425+C2432+C2438</f>
        <v>186423253</v>
      </c>
      <c r="D2440" s="1355">
        <f>D2425+D2432+D2438</f>
        <v>38838427</v>
      </c>
      <c r="E2440" s="1393"/>
      <c r="F2440" s="1393"/>
    </row>
    <row r="2441" spans="1:9" x14ac:dyDescent="0.2">
      <c r="A2441" s="1352" t="s">
        <v>22576</v>
      </c>
    </row>
    <row r="2442" spans="1:9" x14ac:dyDescent="0.2">
      <c r="A2442" s="1351" t="s">
        <v>22575</v>
      </c>
    </row>
    <row r="2445" spans="1:9" s="251" customFormat="1" ht="12" x14ac:dyDescent="0.2">
      <c r="A2445" s="251" t="s">
        <v>22593</v>
      </c>
      <c r="E2445" s="310"/>
      <c r="F2445" s="310"/>
      <c r="H2445" s="310"/>
      <c r="I2445" s="310"/>
    </row>
    <row r="2446" spans="1:9" s="251" customFormat="1" ht="12" x14ac:dyDescent="0.2">
      <c r="A2446" s="251" t="s">
        <v>22592</v>
      </c>
      <c r="E2446" s="310"/>
      <c r="F2446" s="310"/>
      <c r="H2446" s="310"/>
      <c r="I2446" s="310"/>
    </row>
    <row r="2447" spans="1:9" s="251" customFormat="1" ht="12" x14ac:dyDescent="0.2">
      <c r="E2447" s="310"/>
      <c r="F2447" s="310"/>
      <c r="H2447" s="310"/>
      <c r="I2447" s="310"/>
    </row>
    <row r="2448" spans="1:9" s="251" customFormat="1" ht="12" x14ac:dyDescent="0.2">
      <c r="A2448" s="1718" t="s">
        <v>22606</v>
      </c>
      <c r="B2448" s="1718"/>
      <c r="C2448" s="1718"/>
      <c r="D2448" s="1718"/>
      <c r="E2448" s="1387"/>
      <c r="F2448" s="1387"/>
      <c r="G2448" s="1371"/>
      <c r="H2448" s="310"/>
      <c r="I2448" s="310"/>
    </row>
    <row r="2449" spans="1:9" s="251" customFormat="1" ht="12" x14ac:dyDescent="0.2">
      <c r="A2449" s="1718" t="s">
        <v>2089</v>
      </c>
      <c r="B2449" s="1718"/>
      <c r="C2449" s="1718"/>
      <c r="D2449" s="1718"/>
      <c r="E2449" s="1387"/>
      <c r="F2449" s="1387"/>
      <c r="G2449" s="1371"/>
      <c r="H2449" s="310"/>
      <c r="I2449" s="310"/>
    </row>
    <row r="2450" spans="1:9" s="251" customFormat="1" ht="12" x14ac:dyDescent="0.2">
      <c r="A2450" s="1718" t="s">
        <v>22607</v>
      </c>
      <c r="B2450" s="1718"/>
      <c r="C2450" s="1718"/>
      <c r="D2450" s="1718"/>
      <c r="E2450" s="1387"/>
      <c r="F2450" s="1387"/>
      <c r="G2450" s="1371"/>
      <c r="H2450" s="310"/>
      <c r="I2450" s="310"/>
    </row>
    <row r="2451" spans="1:9" s="251" customFormat="1" ht="12" x14ac:dyDescent="0.2">
      <c r="A2451" s="1718" t="s">
        <v>22589</v>
      </c>
      <c r="B2451" s="1718"/>
      <c r="C2451" s="1718"/>
      <c r="D2451" s="1718"/>
      <c r="E2451" s="1387"/>
      <c r="F2451" s="1387"/>
      <c r="G2451" s="1371"/>
      <c r="H2451" s="310"/>
      <c r="I2451" s="310"/>
    </row>
    <row r="2452" spans="1:9" x14ac:dyDescent="0.2">
      <c r="A2452" s="251"/>
      <c r="B2452" s="251"/>
    </row>
    <row r="2453" spans="1:9" x14ac:dyDescent="0.2">
      <c r="A2453" s="1365" t="s">
        <v>22588</v>
      </c>
      <c r="B2453" s="1725" t="s">
        <v>21787</v>
      </c>
      <c r="C2453" s="1725"/>
      <c r="D2453" s="1725"/>
    </row>
    <row r="2454" spans="1:9" s="1402" customFormat="1" x14ac:dyDescent="0.2">
      <c r="A2454" s="1385" t="s">
        <v>22587</v>
      </c>
      <c r="B2454" s="1719" t="s">
        <v>22594</v>
      </c>
      <c r="C2454" s="1719"/>
      <c r="D2454" s="1719"/>
      <c r="E2454" s="1401"/>
      <c r="F2454" s="1401"/>
    </row>
    <row r="2455" spans="1:9" s="1359" customFormat="1" ht="25.5" x14ac:dyDescent="0.2">
      <c r="A2455" s="1362" t="s">
        <v>22608</v>
      </c>
      <c r="B2455" s="1361">
        <v>2020</v>
      </c>
      <c r="C2455" s="1361">
        <v>2021</v>
      </c>
      <c r="D2455" s="1361">
        <v>2022</v>
      </c>
      <c r="E2455" s="1388"/>
      <c r="F2455" s="1388"/>
    </row>
    <row r="2456" spans="1:9" x14ac:dyDescent="0.2">
      <c r="A2456" s="1389" t="s">
        <v>22609</v>
      </c>
      <c r="B2456" s="1390">
        <f>SUM(B2457:B2462)</f>
        <v>655000</v>
      </c>
      <c r="C2456" s="1390">
        <f>SUM(C2457:C2462)</f>
        <v>411136</v>
      </c>
      <c r="D2456" s="1390">
        <f>SUM(D2457:D2462)</f>
        <v>1106305</v>
      </c>
    </row>
    <row r="2457" spans="1:9" x14ac:dyDescent="0.2">
      <c r="A2457" s="1391" t="s">
        <v>22610</v>
      </c>
      <c r="B2457" s="1357"/>
      <c r="C2457" s="1357"/>
      <c r="D2457" s="1357"/>
    </row>
    <row r="2458" spans="1:9" x14ac:dyDescent="0.2">
      <c r="A2458" s="1391" t="s">
        <v>22611</v>
      </c>
      <c r="B2458" s="1357"/>
      <c r="C2458" s="1357"/>
      <c r="D2458" s="1357"/>
    </row>
    <row r="2459" spans="1:9" x14ac:dyDescent="0.2">
      <c r="A2459" s="1391" t="s">
        <v>22612</v>
      </c>
      <c r="B2459" s="1357"/>
      <c r="C2459" s="1357"/>
      <c r="D2459" s="1357"/>
    </row>
    <row r="2460" spans="1:9" x14ac:dyDescent="0.2">
      <c r="A2460" s="1391" t="s">
        <v>22613</v>
      </c>
      <c r="B2460" s="1357">
        <v>578000</v>
      </c>
      <c r="C2460" s="1357">
        <v>334136</v>
      </c>
      <c r="D2460" s="1357">
        <v>1026966</v>
      </c>
    </row>
    <row r="2461" spans="1:9" x14ac:dyDescent="0.2">
      <c r="A2461" s="1391" t="s">
        <v>22614</v>
      </c>
      <c r="B2461" s="1357">
        <v>0</v>
      </c>
      <c r="C2461" s="1357"/>
      <c r="D2461" s="1357"/>
    </row>
    <row r="2462" spans="1:9" x14ac:dyDescent="0.2">
      <c r="A2462" s="1391" t="s">
        <v>22615</v>
      </c>
      <c r="B2462" s="1357">
        <v>77000</v>
      </c>
      <c r="C2462" s="1357">
        <v>77000</v>
      </c>
      <c r="D2462" s="1357">
        <v>79339</v>
      </c>
    </row>
    <row r="2463" spans="1:9" x14ac:dyDescent="0.2">
      <c r="A2463" s="1389" t="s">
        <v>22616</v>
      </c>
      <c r="B2463" s="1390">
        <f>SUM(B2464:B2468)</f>
        <v>0</v>
      </c>
      <c r="C2463" s="1390">
        <f>SUM(C2464:C2468)</f>
        <v>1332032</v>
      </c>
      <c r="D2463" s="1390">
        <f>SUM(D2464:D2468)</f>
        <v>1585457</v>
      </c>
    </row>
    <row r="2464" spans="1:9" x14ac:dyDescent="0.2">
      <c r="A2464" s="1391" t="s">
        <v>22617</v>
      </c>
      <c r="B2464" s="1357"/>
      <c r="C2464" s="1357"/>
      <c r="D2464" s="1357"/>
    </row>
    <row r="2465" spans="1:6" x14ac:dyDescent="0.2">
      <c r="A2465" s="1391" t="s">
        <v>22618</v>
      </c>
      <c r="B2465" s="1357"/>
      <c r="C2465" s="1357"/>
      <c r="D2465" s="1357"/>
    </row>
    <row r="2466" spans="1:6" x14ac:dyDescent="0.2">
      <c r="A2466" s="1391" t="s">
        <v>22619</v>
      </c>
      <c r="B2466" s="1357"/>
      <c r="C2466" s="1357"/>
      <c r="D2466" s="1357"/>
    </row>
    <row r="2467" spans="1:6" x14ac:dyDescent="0.2">
      <c r="A2467" s="1391" t="s">
        <v>22620</v>
      </c>
      <c r="B2467" s="1357"/>
      <c r="C2467" s="1357">
        <v>1332032</v>
      </c>
      <c r="D2467" s="1357">
        <v>1585457</v>
      </c>
    </row>
    <row r="2468" spans="1:6" x14ac:dyDescent="0.2">
      <c r="A2468" s="1391" t="s">
        <v>22621</v>
      </c>
      <c r="B2468" s="1357"/>
      <c r="C2468" s="1357"/>
      <c r="D2468" s="1357"/>
    </row>
    <row r="2469" spans="1:6" x14ac:dyDescent="0.2">
      <c r="A2469" s="1389" t="s">
        <v>22622</v>
      </c>
      <c r="B2469" s="1390">
        <f>B2470</f>
        <v>0</v>
      </c>
      <c r="C2469" s="1390">
        <f>C2470</f>
        <v>0</v>
      </c>
      <c r="D2469" s="1390">
        <f>D2470</f>
        <v>0</v>
      </c>
    </row>
    <row r="2470" spans="1:6" x14ac:dyDescent="0.2">
      <c r="A2470" s="1391" t="s">
        <v>22623</v>
      </c>
      <c r="B2470" s="1357"/>
      <c r="C2470" s="1357"/>
      <c r="D2470" s="1357"/>
    </row>
    <row r="2471" spans="1:6" s="1353" customFormat="1" x14ac:dyDescent="0.2">
      <c r="A2471" s="1392" t="s">
        <v>22577</v>
      </c>
      <c r="B2471" s="1355">
        <f>B2456+B2463+B2469</f>
        <v>655000</v>
      </c>
      <c r="C2471" s="1355">
        <f>C2456+C2463+C2469</f>
        <v>1743168</v>
      </c>
      <c r="D2471" s="1355">
        <f>D2456+D2463+D2469</f>
        <v>2691762</v>
      </c>
      <c r="E2471" s="1393"/>
      <c r="F2471" s="1393"/>
    </row>
    <row r="2472" spans="1:6" s="1402" customFormat="1" x14ac:dyDescent="0.2">
      <c r="A2472" s="1385"/>
      <c r="B2472" s="1403"/>
      <c r="C2472" s="1403"/>
      <c r="D2472" s="1403"/>
      <c r="E2472" s="1401"/>
      <c r="F2472" s="1401"/>
    </row>
    <row r="2473" spans="1:6" s="1402" customFormat="1" x14ac:dyDescent="0.2">
      <c r="A2473" s="1385"/>
      <c r="B2473" s="1682"/>
      <c r="C2473" s="1682"/>
      <c r="D2473" s="1682"/>
      <c r="E2473" s="1401"/>
      <c r="F2473" s="1401"/>
    </row>
    <row r="2474" spans="1:6" s="1359" customFormat="1" ht="25.5" x14ac:dyDescent="0.2">
      <c r="A2474" s="1362" t="s">
        <v>22624</v>
      </c>
      <c r="B2474" s="1361">
        <v>2020</v>
      </c>
      <c r="C2474" s="1361" t="s">
        <v>22582</v>
      </c>
      <c r="D2474" s="1361" t="s">
        <v>22581</v>
      </c>
      <c r="E2474" s="1388"/>
      <c r="F2474" s="1388"/>
    </row>
    <row r="2475" spans="1:6" x14ac:dyDescent="0.2">
      <c r="A2475" s="1389" t="s">
        <v>22609</v>
      </c>
      <c r="B2475" s="1390">
        <f>SUM(B2476:B2481)</f>
        <v>861460</v>
      </c>
      <c r="C2475" s="1390">
        <f>SUM(C2476:C2481)</f>
        <v>1373640</v>
      </c>
      <c r="D2475" s="1390">
        <f>SUM(D2476:D2481)</f>
        <v>1106305</v>
      </c>
    </row>
    <row r="2476" spans="1:6" x14ac:dyDescent="0.2">
      <c r="A2476" s="1391" t="s">
        <v>22610</v>
      </c>
      <c r="B2476" s="1357"/>
      <c r="C2476" s="1357"/>
      <c r="D2476" s="1357"/>
    </row>
    <row r="2477" spans="1:6" x14ac:dyDescent="0.2">
      <c r="A2477" s="1391" t="s">
        <v>22611</v>
      </c>
      <c r="B2477" s="1357"/>
      <c r="C2477" s="1357"/>
      <c r="D2477" s="1357"/>
    </row>
    <row r="2478" spans="1:6" x14ac:dyDescent="0.2">
      <c r="A2478" s="1391" t="s">
        <v>22612</v>
      </c>
      <c r="B2478" s="1357"/>
      <c r="C2478" s="1357"/>
      <c r="D2478" s="1357"/>
    </row>
    <row r="2479" spans="1:6" x14ac:dyDescent="0.2">
      <c r="A2479" s="1391" t="s">
        <v>22613</v>
      </c>
      <c r="B2479" s="1357">
        <v>716731</v>
      </c>
      <c r="C2479" s="1357">
        <v>1299230</v>
      </c>
      <c r="D2479" s="1357">
        <v>1026966</v>
      </c>
    </row>
    <row r="2480" spans="1:6" x14ac:dyDescent="0.2">
      <c r="A2480" s="1391" t="s">
        <v>22614</v>
      </c>
      <c r="B2480" s="1357">
        <v>66700</v>
      </c>
      <c r="C2480" s="1357"/>
      <c r="D2480" s="1357"/>
    </row>
    <row r="2481" spans="1:6" x14ac:dyDescent="0.2">
      <c r="A2481" s="1391" t="s">
        <v>22615</v>
      </c>
      <c r="B2481" s="1357">
        <v>78029</v>
      </c>
      <c r="C2481" s="1357">
        <v>74410</v>
      </c>
      <c r="D2481" s="1357">
        <v>79339</v>
      </c>
    </row>
    <row r="2482" spans="1:6" x14ac:dyDescent="0.2">
      <c r="A2482" s="1389" t="s">
        <v>22616</v>
      </c>
      <c r="B2482" s="1390">
        <f>SUM(B2483:B2487)</f>
        <v>0</v>
      </c>
      <c r="C2482" s="1390">
        <f>SUM(C2483:C2487)</f>
        <v>1338122</v>
      </c>
      <c r="D2482" s="1390">
        <f>SUM(D2483:D2487)</f>
        <v>1585457</v>
      </c>
    </row>
    <row r="2483" spans="1:6" x14ac:dyDescent="0.2">
      <c r="A2483" s="1391" t="s">
        <v>22617</v>
      </c>
      <c r="B2483" s="1357"/>
      <c r="C2483" s="1357"/>
      <c r="D2483" s="1357"/>
    </row>
    <row r="2484" spans="1:6" x14ac:dyDescent="0.2">
      <c r="A2484" s="1391" t="s">
        <v>22618</v>
      </c>
      <c r="B2484" s="1357"/>
      <c r="C2484" s="1357"/>
      <c r="D2484" s="1357"/>
    </row>
    <row r="2485" spans="1:6" x14ac:dyDescent="0.2">
      <c r="A2485" s="1391" t="s">
        <v>22619</v>
      </c>
      <c r="B2485" s="1357"/>
      <c r="C2485" s="1357"/>
      <c r="D2485" s="1357"/>
    </row>
    <row r="2486" spans="1:6" x14ac:dyDescent="0.2">
      <c r="A2486" s="1391" t="s">
        <v>22620</v>
      </c>
      <c r="B2486" s="1357"/>
      <c r="C2486" s="1357">
        <v>1338122</v>
      </c>
      <c r="D2486" s="1357">
        <v>1585457</v>
      </c>
    </row>
    <row r="2487" spans="1:6" x14ac:dyDescent="0.2">
      <c r="A2487" s="1391" t="s">
        <v>22621</v>
      </c>
      <c r="B2487" s="1357"/>
      <c r="C2487" s="1357"/>
      <c r="D2487" s="1357"/>
    </row>
    <row r="2488" spans="1:6" x14ac:dyDescent="0.2">
      <c r="A2488" s="1389" t="s">
        <v>22622</v>
      </c>
      <c r="B2488" s="1390">
        <f>B2489</f>
        <v>0</v>
      </c>
      <c r="C2488" s="1390">
        <f>C2489</f>
        <v>0</v>
      </c>
      <c r="D2488" s="1390">
        <f>D2489</f>
        <v>0</v>
      </c>
    </row>
    <row r="2489" spans="1:6" x14ac:dyDescent="0.2">
      <c r="A2489" s="1391" t="s">
        <v>22623</v>
      </c>
      <c r="B2489" s="1357"/>
      <c r="C2489" s="1357"/>
      <c r="D2489" s="1357"/>
    </row>
    <row r="2490" spans="1:6" s="1353" customFormat="1" x14ac:dyDescent="0.2">
      <c r="A2490" s="1392" t="s">
        <v>22577</v>
      </c>
      <c r="B2490" s="1355">
        <f>B2475+B2482+B2488</f>
        <v>861460</v>
      </c>
      <c r="C2490" s="1355">
        <f>C2475+C2482+C2488</f>
        <v>2711762</v>
      </c>
      <c r="D2490" s="1355">
        <f>D2475+D2482+D2488</f>
        <v>2691762</v>
      </c>
      <c r="E2490" s="1393"/>
      <c r="F2490" s="1393"/>
    </row>
    <row r="2491" spans="1:6" s="1402" customFormat="1" x14ac:dyDescent="0.2">
      <c r="A2491" s="1385"/>
      <c r="B2491" s="1403"/>
      <c r="C2491" s="1403"/>
      <c r="D2491" s="1403"/>
      <c r="E2491" s="1401"/>
      <c r="F2491" s="1401"/>
    </row>
    <row r="2492" spans="1:6" s="1402" customFormat="1" x14ac:dyDescent="0.2">
      <c r="A2492" s="1385"/>
      <c r="B2492" s="1682"/>
      <c r="C2492" s="1682"/>
      <c r="D2492" s="1682"/>
      <c r="E2492" s="1401"/>
      <c r="F2492" s="1401"/>
    </row>
    <row r="2493" spans="1:6" s="1359" customFormat="1" ht="25.5" x14ac:dyDescent="0.2">
      <c r="A2493" s="1362" t="s">
        <v>22640</v>
      </c>
      <c r="B2493" s="1361">
        <v>2020</v>
      </c>
      <c r="C2493" s="1361" t="s">
        <v>22582</v>
      </c>
      <c r="D2493" s="1361" t="s">
        <v>22581</v>
      </c>
      <c r="E2493" s="1388"/>
      <c r="F2493" s="1388"/>
    </row>
    <row r="2494" spans="1:6" x14ac:dyDescent="0.2">
      <c r="A2494" s="1389" t="s">
        <v>22609</v>
      </c>
      <c r="B2494" s="1390">
        <f>SUM(B2495:B2500)</f>
        <v>836021.71</v>
      </c>
      <c r="C2494" s="1390">
        <f>SUM(C2495:C2500)</f>
        <v>1373640</v>
      </c>
      <c r="D2494" s="1390">
        <f>SUM(D2495:D2500)</f>
        <v>1106305</v>
      </c>
    </row>
    <row r="2495" spans="1:6" x14ac:dyDescent="0.2">
      <c r="A2495" s="1391" t="s">
        <v>22610</v>
      </c>
      <c r="B2495" s="1357"/>
      <c r="C2495" s="1357"/>
      <c r="D2495" s="1357"/>
    </row>
    <row r="2496" spans="1:6" x14ac:dyDescent="0.2">
      <c r="A2496" s="1391" t="s">
        <v>22611</v>
      </c>
      <c r="B2496" s="1357"/>
      <c r="C2496" s="1357"/>
      <c r="D2496" s="1357"/>
    </row>
    <row r="2497" spans="1:6" x14ac:dyDescent="0.2">
      <c r="A2497" s="1391" t="s">
        <v>22612</v>
      </c>
      <c r="B2497" s="1357"/>
      <c r="C2497" s="1357"/>
      <c r="D2497" s="1357"/>
    </row>
    <row r="2498" spans="1:6" x14ac:dyDescent="0.2">
      <c r="A2498" s="1391" t="s">
        <v>22613</v>
      </c>
      <c r="B2498" s="1357">
        <v>691520.85</v>
      </c>
      <c r="C2498" s="1357">
        <v>1299230</v>
      </c>
      <c r="D2498" s="1357">
        <v>1026966</v>
      </c>
    </row>
    <row r="2499" spans="1:6" x14ac:dyDescent="0.2">
      <c r="A2499" s="1391" t="s">
        <v>22614</v>
      </c>
      <c r="B2499" s="1357">
        <v>66700</v>
      </c>
      <c r="C2499" s="1357"/>
      <c r="D2499" s="1357"/>
    </row>
    <row r="2500" spans="1:6" x14ac:dyDescent="0.2">
      <c r="A2500" s="1391" t="s">
        <v>22615</v>
      </c>
      <c r="B2500" s="1357">
        <v>77800.86</v>
      </c>
      <c r="C2500" s="1357">
        <v>74410</v>
      </c>
      <c r="D2500" s="1357">
        <v>79339</v>
      </c>
    </row>
    <row r="2501" spans="1:6" x14ac:dyDescent="0.2">
      <c r="A2501" s="1389" t="s">
        <v>22616</v>
      </c>
      <c r="B2501" s="1390">
        <f>SUM(B2502:B2506)</f>
        <v>0</v>
      </c>
      <c r="C2501" s="1390">
        <f>SUM(C2502:C2506)</f>
        <v>485107</v>
      </c>
      <c r="D2501" s="1390">
        <f>SUM(D2502:D2506)</f>
        <v>1585457</v>
      </c>
    </row>
    <row r="2502" spans="1:6" x14ac:dyDescent="0.2">
      <c r="A2502" s="1391" t="s">
        <v>22617</v>
      </c>
      <c r="B2502" s="1357"/>
      <c r="C2502" s="1357"/>
      <c r="D2502" s="1357"/>
    </row>
    <row r="2503" spans="1:6" x14ac:dyDescent="0.2">
      <c r="A2503" s="1391" t="s">
        <v>22618</v>
      </c>
      <c r="B2503" s="1357"/>
      <c r="C2503" s="1357"/>
      <c r="D2503" s="1357"/>
    </row>
    <row r="2504" spans="1:6" x14ac:dyDescent="0.2">
      <c r="A2504" s="1391" t="s">
        <v>22619</v>
      </c>
      <c r="B2504" s="1357"/>
      <c r="C2504" s="1357"/>
      <c r="D2504" s="1357"/>
    </row>
    <row r="2505" spans="1:6" x14ac:dyDescent="0.2">
      <c r="A2505" s="1391" t="s">
        <v>22620</v>
      </c>
      <c r="B2505" s="1357"/>
      <c r="C2505" s="1357">
        <v>485107</v>
      </c>
      <c r="D2505" s="1357">
        <v>1585457</v>
      </c>
    </row>
    <row r="2506" spans="1:6" x14ac:dyDescent="0.2">
      <c r="A2506" s="1391" t="s">
        <v>22621</v>
      </c>
      <c r="B2506" s="1357"/>
      <c r="C2506" s="1357"/>
      <c r="D2506" s="1357"/>
    </row>
    <row r="2507" spans="1:6" x14ac:dyDescent="0.2">
      <c r="A2507" s="1389" t="s">
        <v>22622</v>
      </c>
      <c r="B2507" s="1390">
        <f>B2508</f>
        <v>0</v>
      </c>
      <c r="C2507" s="1390">
        <f>C2508</f>
        <v>0</v>
      </c>
      <c r="D2507" s="1390">
        <f>D2508</f>
        <v>0</v>
      </c>
    </row>
    <row r="2508" spans="1:6" x14ac:dyDescent="0.2">
      <c r="A2508" s="1391" t="s">
        <v>22623</v>
      </c>
      <c r="B2508" s="1357"/>
      <c r="C2508" s="1357"/>
      <c r="D2508" s="1357"/>
    </row>
    <row r="2509" spans="1:6" s="1353" customFormat="1" x14ac:dyDescent="0.2">
      <c r="A2509" s="1392" t="s">
        <v>22577</v>
      </c>
      <c r="B2509" s="1355">
        <f>B2494+B2501+B2507</f>
        <v>836021.71</v>
      </c>
      <c r="C2509" s="1355">
        <f>C2494+C2501+C2507</f>
        <v>1858747</v>
      </c>
      <c r="D2509" s="1355">
        <f>D2494+D2501+D2507</f>
        <v>2691762</v>
      </c>
      <c r="E2509" s="1393"/>
      <c r="F2509" s="1393"/>
    </row>
    <row r="2510" spans="1:6" x14ac:dyDescent="0.2">
      <c r="A2510" s="1352" t="s">
        <v>22576</v>
      </c>
    </row>
    <row r="2511" spans="1:6" x14ac:dyDescent="0.2">
      <c r="A2511" s="1351" t="s">
        <v>22575</v>
      </c>
    </row>
    <row r="2512" spans="1:6" x14ac:dyDescent="0.2">
      <c r="A2512" s="1373"/>
    </row>
    <row r="2513" spans="1:9" x14ac:dyDescent="0.2">
      <c r="A2513" s="1373"/>
    </row>
    <row r="2514" spans="1:9" s="251" customFormat="1" ht="12" x14ac:dyDescent="0.2">
      <c r="A2514" s="251" t="s">
        <v>22593</v>
      </c>
      <c r="E2514" s="310"/>
      <c r="F2514" s="310"/>
      <c r="H2514" s="310"/>
      <c r="I2514" s="310"/>
    </row>
    <row r="2515" spans="1:9" s="251" customFormat="1" ht="12" x14ac:dyDescent="0.2">
      <c r="A2515" s="251" t="s">
        <v>22592</v>
      </c>
      <c r="E2515" s="310"/>
      <c r="F2515" s="310"/>
      <c r="H2515" s="310"/>
      <c r="I2515" s="310"/>
    </row>
    <row r="2516" spans="1:9" s="251" customFormat="1" ht="12" x14ac:dyDescent="0.2">
      <c r="E2516" s="310"/>
      <c r="F2516" s="310"/>
      <c r="H2516" s="310"/>
      <c r="I2516" s="310"/>
    </row>
    <row r="2517" spans="1:9" s="251" customFormat="1" ht="12" x14ac:dyDescent="0.2">
      <c r="A2517" s="1718" t="s">
        <v>22606</v>
      </c>
      <c r="B2517" s="1718"/>
      <c r="C2517" s="1718"/>
      <c r="D2517" s="1718"/>
      <c r="E2517" s="1387"/>
      <c r="F2517" s="1387"/>
      <c r="G2517" s="1371"/>
      <c r="H2517" s="310"/>
      <c r="I2517" s="310"/>
    </row>
    <row r="2518" spans="1:9" s="251" customFormat="1" ht="12" x14ac:dyDescent="0.2">
      <c r="A2518" s="1718" t="s">
        <v>2089</v>
      </c>
      <c r="B2518" s="1718"/>
      <c r="C2518" s="1718"/>
      <c r="D2518" s="1718"/>
      <c r="E2518" s="1387"/>
      <c r="F2518" s="1387"/>
      <c r="G2518" s="1371"/>
      <c r="H2518" s="310"/>
      <c r="I2518" s="310"/>
    </row>
    <row r="2519" spans="1:9" s="251" customFormat="1" ht="12" x14ac:dyDescent="0.2">
      <c r="A2519" s="1718" t="s">
        <v>22607</v>
      </c>
      <c r="B2519" s="1718"/>
      <c r="C2519" s="1718"/>
      <c r="D2519" s="1718"/>
      <c r="E2519" s="1387"/>
      <c r="F2519" s="1387"/>
      <c r="G2519" s="1371"/>
      <c r="H2519" s="310"/>
      <c r="I2519" s="310"/>
    </row>
    <row r="2520" spans="1:9" s="251" customFormat="1" ht="12" x14ac:dyDescent="0.2">
      <c r="A2520" s="1718" t="s">
        <v>22589</v>
      </c>
      <c r="B2520" s="1718"/>
      <c r="C2520" s="1718"/>
      <c r="D2520" s="1718"/>
      <c r="E2520" s="1387"/>
      <c r="F2520" s="1387"/>
      <c r="G2520" s="1371"/>
      <c r="H2520" s="310"/>
      <c r="I2520" s="310"/>
    </row>
    <row r="2521" spans="1:9" x14ac:dyDescent="0.2">
      <c r="A2521" s="251"/>
      <c r="B2521" s="251"/>
    </row>
    <row r="2522" spans="1:9" x14ac:dyDescent="0.2">
      <c r="A2522" s="1365" t="s">
        <v>22588</v>
      </c>
      <c r="B2522" s="1725" t="s">
        <v>21787</v>
      </c>
      <c r="C2522" s="1725"/>
      <c r="D2522" s="1725"/>
    </row>
    <row r="2523" spans="1:9" s="1402" customFormat="1" x14ac:dyDescent="0.2">
      <c r="A2523" s="1385" t="s">
        <v>22587</v>
      </c>
      <c r="B2523" s="1719" t="s">
        <v>22586</v>
      </c>
      <c r="C2523" s="1719"/>
      <c r="D2523" s="1719"/>
      <c r="E2523" s="1401"/>
      <c r="F2523" s="1401"/>
    </row>
    <row r="2524" spans="1:9" s="1359" customFormat="1" ht="25.5" x14ac:dyDescent="0.2">
      <c r="A2524" s="1362" t="s">
        <v>22608</v>
      </c>
      <c r="B2524" s="1361">
        <v>2020</v>
      </c>
      <c r="C2524" s="1361">
        <v>2021</v>
      </c>
      <c r="D2524" s="1361">
        <v>2022</v>
      </c>
      <c r="E2524" s="1388"/>
      <c r="F2524" s="1388"/>
    </row>
    <row r="2525" spans="1:9" x14ac:dyDescent="0.2">
      <c r="A2525" s="1389" t="s">
        <v>22609</v>
      </c>
      <c r="B2525" s="1390">
        <f>SUM(B2526:B2531)</f>
        <v>0</v>
      </c>
      <c r="C2525" s="1390">
        <f>SUM(C2526:C2531)</f>
        <v>0</v>
      </c>
      <c r="D2525" s="1390">
        <f>SUM(D2526:D2531)</f>
        <v>0</v>
      </c>
    </row>
    <row r="2526" spans="1:9" x14ac:dyDescent="0.2">
      <c r="A2526" s="1391" t="s">
        <v>22610</v>
      </c>
      <c r="B2526" s="1357"/>
      <c r="C2526" s="1357"/>
      <c r="D2526" s="1357"/>
    </row>
    <row r="2527" spans="1:9" x14ac:dyDescent="0.2">
      <c r="A2527" s="1391" t="s">
        <v>22611</v>
      </c>
      <c r="B2527" s="1357"/>
      <c r="C2527" s="1357"/>
      <c r="D2527" s="1357"/>
    </row>
    <row r="2528" spans="1:9" x14ac:dyDescent="0.2">
      <c r="A2528" s="1391" t="s">
        <v>22612</v>
      </c>
      <c r="B2528" s="1357"/>
      <c r="C2528" s="1357"/>
      <c r="D2528" s="1357"/>
    </row>
    <row r="2529" spans="1:6" x14ac:dyDescent="0.2">
      <c r="A2529" s="1391" t="s">
        <v>22613</v>
      </c>
      <c r="B2529" s="1357"/>
      <c r="C2529" s="1357"/>
      <c r="D2529" s="1357"/>
    </row>
    <row r="2530" spans="1:6" x14ac:dyDescent="0.2">
      <c r="A2530" s="1391" t="s">
        <v>22614</v>
      </c>
      <c r="B2530" s="1357"/>
      <c r="C2530" s="1357"/>
      <c r="D2530" s="1357"/>
    </row>
    <row r="2531" spans="1:6" x14ac:dyDescent="0.2">
      <c r="A2531" s="1391" t="s">
        <v>22615</v>
      </c>
      <c r="B2531" s="1357"/>
      <c r="C2531" s="1357"/>
      <c r="D2531" s="1357"/>
    </row>
    <row r="2532" spans="1:6" x14ac:dyDescent="0.2">
      <c r="A2532" s="1389" t="s">
        <v>22616</v>
      </c>
      <c r="B2532" s="1390">
        <f>SUM(B2533:B2537)</f>
        <v>0</v>
      </c>
      <c r="C2532" s="1390">
        <f>SUM(C2533:C2537)</f>
        <v>2636190</v>
      </c>
      <c r="D2532" s="1390">
        <f>SUM(D2533:D2537)</f>
        <v>0</v>
      </c>
    </row>
    <row r="2533" spans="1:6" x14ac:dyDescent="0.2">
      <c r="A2533" s="1391" t="s">
        <v>22617</v>
      </c>
      <c r="B2533" s="1357"/>
      <c r="C2533" s="1357"/>
      <c r="D2533" s="1357"/>
    </row>
    <row r="2534" spans="1:6" x14ac:dyDescent="0.2">
      <c r="A2534" s="1391" t="s">
        <v>22618</v>
      </c>
      <c r="B2534" s="1357"/>
      <c r="C2534" s="1357"/>
      <c r="D2534" s="1357"/>
    </row>
    <row r="2535" spans="1:6" x14ac:dyDescent="0.2">
      <c r="A2535" s="1391" t="s">
        <v>22619</v>
      </c>
      <c r="B2535" s="1357"/>
      <c r="C2535" s="1357"/>
      <c r="D2535" s="1357"/>
    </row>
    <row r="2536" spans="1:6" x14ac:dyDescent="0.2">
      <c r="A2536" s="1391" t="s">
        <v>22620</v>
      </c>
      <c r="B2536" s="1357"/>
      <c r="C2536" s="1357">
        <v>2636190</v>
      </c>
      <c r="D2536" s="1357"/>
    </row>
    <row r="2537" spans="1:6" x14ac:dyDescent="0.2">
      <c r="A2537" s="1391" t="s">
        <v>22621</v>
      </c>
      <c r="B2537" s="1357"/>
      <c r="C2537" s="1357"/>
      <c r="D2537" s="1357"/>
    </row>
    <row r="2538" spans="1:6" x14ac:dyDescent="0.2">
      <c r="A2538" s="1389" t="s">
        <v>22622</v>
      </c>
      <c r="B2538" s="1390">
        <f>B2539</f>
        <v>0</v>
      </c>
      <c r="C2538" s="1390">
        <f>C2539</f>
        <v>0</v>
      </c>
      <c r="D2538" s="1390">
        <f>D2539</f>
        <v>0</v>
      </c>
    </row>
    <row r="2539" spans="1:6" x14ac:dyDescent="0.2">
      <c r="A2539" s="1391" t="s">
        <v>22623</v>
      </c>
      <c r="B2539" s="1357"/>
      <c r="C2539" s="1357"/>
      <c r="D2539" s="1357"/>
    </row>
    <row r="2540" spans="1:6" s="1353" customFormat="1" x14ac:dyDescent="0.2">
      <c r="A2540" s="1392" t="s">
        <v>22577</v>
      </c>
      <c r="B2540" s="1355">
        <f>B2525+B2532+B2538</f>
        <v>0</v>
      </c>
      <c r="C2540" s="1355">
        <f>C2525+C2532+C2538</f>
        <v>2636190</v>
      </c>
      <c r="D2540" s="1355">
        <f>D2525+D2532+D2538</f>
        <v>0</v>
      </c>
      <c r="E2540" s="1393"/>
      <c r="F2540" s="1393"/>
    </row>
    <row r="2541" spans="1:6" s="1402" customFormat="1" x14ac:dyDescent="0.2">
      <c r="A2541" s="1385"/>
      <c r="B2541" s="1403"/>
      <c r="C2541" s="1403"/>
      <c r="D2541" s="1403"/>
      <c r="E2541" s="1401"/>
      <c r="F2541" s="1401"/>
    </row>
    <row r="2542" spans="1:6" s="1402" customFormat="1" x14ac:dyDescent="0.2">
      <c r="A2542" s="1385"/>
      <c r="B2542" s="1682"/>
      <c r="C2542" s="1682"/>
      <c r="D2542" s="1682"/>
      <c r="E2542" s="1401"/>
      <c r="F2542" s="1401"/>
    </row>
    <row r="2543" spans="1:6" s="1359" customFormat="1" ht="25.5" x14ac:dyDescent="0.2">
      <c r="A2543" s="1362" t="s">
        <v>22624</v>
      </c>
      <c r="B2543" s="1361">
        <v>2020</v>
      </c>
      <c r="C2543" s="1361" t="s">
        <v>22582</v>
      </c>
      <c r="D2543" s="1361" t="s">
        <v>22581</v>
      </c>
      <c r="E2543" s="1388"/>
      <c r="F2543" s="1388"/>
    </row>
    <row r="2544" spans="1:6" x14ac:dyDescent="0.2">
      <c r="A2544" s="1389" t="s">
        <v>22609</v>
      </c>
      <c r="B2544" s="1390">
        <f>SUM(B2545:B2550)</f>
        <v>54300</v>
      </c>
      <c r="C2544" s="1390">
        <f>SUM(C2545:C2550)</f>
        <v>0</v>
      </c>
      <c r="D2544" s="1390">
        <f>SUM(D2545:D2550)</f>
        <v>0</v>
      </c>
    </row>
    <row r="2545" spans="1:6" x14ac:dyDescent="0.2">
      <c r="A2545" s="1391" t="s">
        <v>22610</v>
      </c>
      <c r="B2545" s="1357"/>
      <c r="C2545" s="1357"/>
      <c r="D2545" s="1357"/>
    </row>
    <row r="2546" spans="1:6" x14ac:dyDescent="0.2">
      <c r="A2546" s="1391" t="s">
        <v>22611</v>
      </c>
      <c r="B2546" s="1357"/>
      <c r="C2546" s="1357"/>
      <c r="D2546" s="1357"/>
    </row>
    <row r="2547" spans="1:6" x14ac:dyDescent="0.2">
      <c r="A2547" s="1391" t="s">
        <v>22612</v>
      </c>
      <c r="B2547" s="1357"/>
      <c r="C2547" s="1357"/>
      <c r="D2547" s="1357"/>
    </row>
    <row r="2548" spans="1:6" x14ac:dyDescent="0.2">
      <c r="A2548" s="1391" t="s">
        <v>22613</v>
      </c>
      <c r="B2548" s="1357">
        <v>54300</v>
      </c>
      <c r="C2548" s="1357"/>
      <c r="D2548" s="1357"/>
    </row>
    <row r="2549" spans="1:6" x14ac:dyDescent="0.2">
      <c r="A2549" s="1391" t="s">
        <v>22614</v>
      </c>
      <c r="B2549" s="1357"/>
      <c r="C2549" s="1357"/>
      <c r="D2549" s="1357"/>
    </row>
    <row r="2550" spans="1:6" x14ac:dyDescent="0.2">
      <c r="A2550" s="1391" t="s">
        <v>22615</v>
      </c>
      <c r="B2550" s="1357"/>
      <c r="C2550" s="1357"/>
      <c r="D2550" s="1357"/>
    </row>
    <row r="2551" spans="1:6" x14ac:dyDescent="0.2">
      <c r="A2551" s="1389" t="s">
        <v>22616</v>
      </c>
      <c r="B2551" s="1390">
        <f>SUM(B2552:B2556)</f>
        <v>0</v>
      </c>
      <c r="C2551" s="1390">
        <f>SUM(C2552:C2556)</f>
        <v>2636190</v>
      </c>
      <c r="D2551" s="1390">
        <f>SUM(D2552:D2556)</f>
        <v>0</v>
      </c>
    </row>
    <row r="2552" spans="1:6" x14ac:dyDescent="0.2">
      <c r="A2552" s="1391" t="s">
        <v>22617</v>
      </c>
      <c r="B2552" s="1357"/>
      <c r="C2552" s="1357"/>
      <c r="D2552" s="1357"/>
    </row>
    <row r="2553" spans="1:6" x14ac:dyDescent="0.2">
      <c r="A2553" s="1391" t="s">
        <v>22618</v>
      </c>
      <c r="B2553" s="1357"/>
      <c r="C2553" s="1357"/>
      <c r="D2553" s="1357"/>
    </row>
    <row r="2554" spans="1:6" x14ac:dyDescent="0.2">
      <c r="A2554" s="1391" t="s">
        <v>22619</v>
      </c>
      <c r="B2554" s="1357"/>
      <c r="C2554" s="1357"/>
      <c r="D2554" s="1357"/>
    </row>
    <row r="2555" spans="1:6" x14ac:dyDescent="0.2">
      <c r="A2555" s="1391" t="s">
        <v>22620</v>
      </c>
      <c r="B2555" s="1357"/>
      <c r="C2555" s="1357">
        <v>2636190</v>
      </c>
      <c r="D2555" s="1357"/>
    </row>
    <row r="2556" spans="1:6" x14ac:dyDescent="0.2">
      <c r="A2556" s="1391" t="s">
        <v>22621</v>
      </c>
      <c r="B2556" s="1357"/>
      <c r="C2556" s="1357"/>
      <c r="D2556" s="1357"/>
    </row>
    <row r="2557" spans="1:6" x14ac:dyDescent="0.2">
      <c r="A2557" s="1389" t="s">
        <v>22622</v>
      </c>
      <c r="B2557" s="1390">
        <f>B2558</f>
        <v>0</v>
      </c>
      <c r="C2557" s="1390">
        <f>C2558</f>
        <v>0</v>
      </c>
      <c r="D2557" s="1390">
        <f>D2558</f>
        <v>0</v>
      </c>
    </row>
    <row r="2558" spans="1:6" x14ac:dyDescent="0.2">
      <c r="A2558" s="1391" t="s">
        <v>22623</v>
      </c>
      <c r="B2558" s="1357"/>
      <c r="C2558" s="1357"/>
      <c r="D2558" s="1357"/>
    </row>
    <row r="2559" spans="1:6" s="1353" customFormat="1" x14ac:dyDescent="0.2">
      <c r="A2559" s="1392" t="s">
        <v>22577</v>
      </c>
      <c r="B2559" s="1355">
        <f>B2544+B2551+B2557</f>
        <v>54300</v>
      </c>
      <c r="C2559" s="1355">
        <f>C2544+C2551+C2557</f>
        <v>2636190</v>
      </c>
      <c r="D2559" s="1355">
        <f>D2544+D2551+D2557</f>
        <v>0</v>
      </c>
      <c r="E2559" s="1393"/>
      <c r="F2559" s="1393"/>
    </row>
    <row r="2560" spans="1:6" s="1402" customFormat="1" x14ac:dyDescent="0.2">
      <c r="A2560" s="1385"/>
      <c r="B2560" s="1403"/>
      <c r="C2560" s="1403"/>
      <c r="D2560" s="1403"/>
      <c r="E2560" s="1401"/>
      <c r="F2560" s="1401"/>
    </row>
    <row r="2561" spans="1:6" s="1402" customFormat="1" x14ac:dyDescent="0.2">
      <c r="A2561" s="1385"/>
      <c r="B2561" s="1682"/>
      <c r="C2561" s="1682"/>
      <c r="D2561" s="1682"/>
      <c r="E2561" s="1401"/>
      <c r="F2561" s="1401"/>
    </row>
    <row r="2562" spans="1:6" s="1359" customFormat="1" ht="25.5" x14ac:dyDescent="0.2">
      <c r="A2562" s="1362" t="s">
        <v>22640</v>
      </c>
      <c r="B2562" s="1361">
        <v>2020</v>
      </c>
      <c r="C2562" s="1361" t="s">
        <v>22582</v>
      </c>
      <c r="D2562" s="1361" t="s">
        <v>22581</v>
      </c>
      <c r="E2562" s="1388"/>
      <c r="F2562" s="1388"/>
    </row>
    <row r="2563" spans="1:6" x14ac:dyDescent="0.2">
      <c r="A2563" s="1389" t="s">
        <v>22609</v>
      </c>
      <c r="B2563" s="1390">
        <f>SUM(B2564:B2569)</f>
        <v>54300</v>
      </c>
      <c r="C2563" s="1390">
        <f>SUM(C2564:C2569)</f>
        <v>0</v>
      </c>
      <c r="D2563" s="1390">
        <f>SUM(D2564:D2569)</f>
        <v>0</v>
      </c>
    </row>
    <row r="2564" spans="1:6" x14ac:dyDescent="0.2">
      <c r="A2564" s="1391" t="s">
        <v>22610</v>
      </c>
      <c r="B2564" s="1357"/>
      <c r="C2564" s="1357"/>
      <c r="D2564" s="1357"/>
    </row>
    <row r="2565" spans="1:6" x14ac:dyDescent="0.2">
      <c r="A2565" s="1391" t="s">
        <v>22611</v>
      </c>
      <c r="B2565" s="1357"/>
      <c r="C2565" s="1357"/>
      <c r="D2565" s="1357"/>
    </row>
    <row r="2566" spans="1:6" x14ac:dyDescent="0.2">
      <c r="A2566" s="1391" t="s">
        <v>22612</v>
      </c>
      <c r="B2566" s="1357"/>
      <c r="C2566" s="1357"/>
      <c r="D2566" s="1357"/>
    </row>
    <row r="2567" spans="1:6" x14ac:dyDescent="0.2">
      <c r="A2567" s="1391" t="s">
        <v>22613</v>
      </c>
      <c r="B2567" s="1357">
        <v>54300</v>
      </c>
      <c r="C2567" s="1357"/>
      <c r="D2567" s="1357"/>
    </row>
    <row r="2568" spans="1:6" x14ac:dyDescent="0.2">
      <c r="A2568" s="1391" t="s">
        <v>22614</v>
      </c>
      <c r="B2568" s="1357"/>
      <c r="C2568" s="1357"/>
      <c r="D2568" s="1357"/>
    </row>
    <row r="2569" spans="1:6" x14ac:dyDescent="0.2">
      <c r="A2569" s="1391" t="s">
        <v>22615</v>
      </c>
      <c r="B2569" s="1357"/>
      <c r="C2569" s="1357"/>
      <c r="D2569" s="1357"/>
    </row>
    <row r="2570" spans="1:6" x14ac:dyDescent="0.2">
      <c r="A2570" s="1389" t="s">
        <v>22616</v>
      </c>
      <c r="B2570" s="1390">
        <f>SUM(B2571:B2575)</f>
        <v>0</v>
      </c>
      <c r="C2570" s="1390">
        <f>SUM(C2571:C2575)</f>
        <v>1660632</v>
      </c>
      <c r="D2570" s="1390">
        <f>SUM(D2571:D2575)</f>
        <v>0</v>
      </c>
    </row>
    <row r="2571" spans="1:6" x14ac:dyDescent="0.2">
      <c r="A2571" s="1391" t="s">
        <v>22617</v>
      </c>
      <c r="B2571" s="1357"/>
      <c r="C2571" s="1357"/>
      <c r="D2571" s="1357"/>
    </row>
    <row r="2572" spans="1:6" x14ac:dyDescent="0.2">
      <c r="A2572" s="1391" t="s">
        <v>22618</v>
      </c>
      <c r="B2572" s="1357"/>
      <c r="C2572" s="1357"/>
      <c r="D2572" s="1357"/>
    </row>
    <row r="2573" spans="1:6" x14ac:dyDescent="0.2">
      <c r="A2573" s="1391" t="s">
        <v>22619</v>
      </c>
      <c r="B2573" s="1357"/>
      <c r="C2573" s="1357"/>
      <c r="D2573" s="1357"/>
    </row>
    <row r="2574" spans="1:6" x14ac:dyDescent="0.2">
      <c r="A2574" s="1391" t="s">
        <v>22620</v>
      </c>
      <c r="B2574" s="1357"/>
      <c r="C2574" s="1357">
        <v>1660632</v>
      </c>
      <c r="D2574" s="1357"/>
    </row>
    <row r="2575" spans="1:6" x14ac:dyDescent="0.2">
      <c r="A2575" s="1391" t="s">
        <v>22621</v>
      </c>
      <c r="B2575" s="1357"/>
      <c r="C2575" s="1357"/>
      <c r="D2575" s="1357"/>
    </row>
    <row r="2576" spans="1:6" x14ac:dyDescent="0.2">
      <c r="A2576" s="1389" t="s">
        <v>22622</v>
      </c>
      <c r="B2576" s="1390">
        <f>B2577</f>
        <v>0</v>
      </c>
      <c r="C2576" s="1390">
        <f>C2577</f>
        <v>0</v>
      </c>
      <c r="D2576" s="1390">
        <f>D2577</f>
        <v>0</v>
      </c>
    </row>
    <row r="2577" spans="1:6" x14ac:dyDescent="0.2">
      <c r="A2577" s="1391" t="s">
        <v>22623</v>
      </c>
      <c r="B2577" s="1357"/>
      <c r="C2577" s="1357"/>
      <c r="D2577" s="1357"/>
    </row>
    <row r="2578" spans="1:6" s="1353" customFormat="1" x14ac:dyDescent="0.2">
      <c r="A2578" s="1392" t="s">
        <v>22577</v>
      </c>
      <c r="B2578" s="1355">
        <f>B2563+B2570+B2576</f>
        <v>54300</v>
      </c>
      <c r="C2578" s="1355">
        <f>C2563+C2570+C2576</f>
        <v>1660632</v>
      </c>
      <c r="D2578" s="1355">
        <f>D2563+D2570+D2576</f>
        <v>0</v>
      </c>
      <c r="E2578" s="1393"/>
      <c r="F2578" s="1393"/>
    </row>
    <row r="2579" spans="1:6" x14ac:dyDescent="0.2">
      <c r="A2579" s="1352" t="s">
        <v>22576</v>
      </c>
    </row>
    <row r="2580" spans="1:6" x14ac:dyDescent="0.2">
      <c r="A2580" s="1351" t="s">
        <v>22575</v>
      </c>
    </row>
  </sheetData>
  <mergeCells count="240">
    <mergeCell ref="A2517:D2517"/>
    <mergeCell ref="A2518:D2518"/>
    <mergeCell ref="A2519:D2519"/>
    <mergeCell ref="A2520:D2520"/>
    <mergeCell ref="B2522:D2522"/>
    <mergeCell ref="B2523:D2523"/>
    <mergeCell ref="A2448:D2448"/>
    <mergeCell ref="A2449:D2449"/>
    <mergeCell ref="A2450:D2450"/>
    <mergeCell ref="A2451:D2451"/>
    <mergeCell ref="B2453:D2453"/>
    <mergeCell ref="B2454:D2454"/>
    <mergeCell ref="A2379:D2379"/>
    <mergeCell ref="A2380:D2380"/>
    <mergeCell ref="A2381:D2381"/>
    <mergeCell ref="A2382:D2382"/>
    <mergeCell ref="B2384:D2384"/>
    <mergeCell ref="B2385:D2385"/>
    <mergeCell ref="A2310:D2310"/>
    <mergeCell ref="A2311:D2311"/>
    <mergeCell ref="A2312:D2312"/>
    <mergeCell ref="A2313:D2313"/>
    <mergeCell ref="B2315:D2315"/>
    <mergeCell ref="B2316:D2316"/>
    <mergeCell ref="A2241:D2241"/>
    <mergeCell ref="A2242:D2242"/>
    <mergeCell ref="A2243:D2243"/>
    <mergeCell ref="A2244:D2244"/>
    <mergeCell ref="B2246:D2246"/>
    <mergeCell ref="B2247:D2247"/>
    <mergeCell ref="A2172:D2172"/>
    <mergeCell ref="A2173:D2173"/>
    <mergeCell ref="A2174:D2174"/>
    <mergeCell ref="A2175:D2175"/>
    <mergeCell ref="B2177:D2177"/>
    <mergeCell ref="B2178:D2178"/>
    <mergeCell ref="A2103:D2103"/>
    <mergeCell ref="A2104:D2104"/>
    <mergeCell ref="A2105:D2105"/>
    <mergeCell ref="A2106:D2106"/>
    <mergeCell ref="B2108:D2108"/>
    <mergeCell ref="B2109:D2109"/>
    <mergeCell ref="A2034:D2034"/>
    <mergeCell ref="A2035:D2035"/>
    <mergeCell ref="A2036:D2036"/>
    <mergeCell ref="A2037:D2037"/>
    <mergeCell ref="B2039:D2039"/>
    <mergeCell ref="B2040:D2040"/>
    <mergeCell ref="A1965:D1965"/>
    <mergeCell ref="A1966:D1966"/>
    <mergeCell ref="A1967:D1967"/>
    <mergeCell ref="A1968:D1968"/>
    <mergeCell ref="B1970:D1970"/>
    <mergeCell ref="B1971:D1971"/>
    <mergeCell ref="A1896:D1896"/>
    <mergeCell ref="A1897:D1897"/>
    <mergeCell ref="A1898:D1898"/>
    <mergeCell ref="A1899:D1899"/>
    <mergeCell ref="B1901:D1901"/>
    <mergeCell ref="B1902:D1902"/>
    <mergeCell ref="A1827:D1827"/>
    <mergeCell ref="A1828:D1828"/>
    <mergeCell ref="A1829:D1829"/>
    <mergeCell ref="A1830:D1830"/>
    <mergeCell ref="B1832:D1832"/>
    <mergeCell ref="B1833:D1833"/>
    <mergeCell ref="A1758:D1758"/>
    <mergeCell ref="A1759:D1759"/>
    <mergeCell ref="A1760:D1760"/>
    <mergeCell ref="B1762:D1762"/>
    <mergeCell ref="B1763:D1763"/>
    <mergeCell ref="A1819:D1819"/>
    <mergeCell ref="A1689:D1689"/>
    <mergeCell ref="A1690:D1690"/>
    <mergeCell ref="A1691:D1691"/>
    <mergeCell ref="B1693:D1693"/>
    <mergeCell ref="B1694:D1694"/>
    <mergeCell ref="A1757:D1757"/>
    <mergeCell ref="A1620:D1620"/>
    <mergeCell ref="A1621:D1621"/>
    <mergeCell ref="B1623:D1623"/>
    <mergeCell ref="B1624:D1624"/>
    <mergeCell ref="A1661:D1661"/>
    <mergeCell ref="A1688:D1688"/>
    <mergeCell ref="A1551:D1551"/>
    <mergeCell ref="A1552:D1552"/>
    <mergeCell ref="B1554:D1554"/>
    <mergeCell ref="B1555:D1555"/>
    <mergeCell ref="A1618:D1618"/>
    <mergeCell ref="A1619:D1619"/>
    <mergeCell ref="A1482:D1482"/>
    <mergeCell ref="B1484:D1484"/>
    <mergeCell ref="B1485:D1485"/>
    <mergeCell ref="A1541:D1541"/>
    <mergeCell ref="A1549:D1549"/>
    <mergeCell ref="A1550:D1550"/>
    <mergeCell ref="B1414:D1414"/>
    <mergeCell ref="B1415:D1415"/>
    <mergeCell ref="A1471:D1471"/>
    <mergeCell ref="A1479:D1479"/>
    <mergeCell ref="A1480:D1480"/>
    <mergeCell ref="A1481:D1481"/>
    <mergeCell ref="B1345:D1345"/>
    <mergeCell ref="B1346:D1346"/>
    <mergeCell ref="A1409:D1409"/>
    <mergeCell ref="A1410:D1410"/>
    <mergeCell ref="A1411:D1411"/>
    <mergeCell ref="A1412:D1412"/>
    <mergeCell ref="A1331:D1331"/>
    <mergeCell ref="A1332:D1332"/>
    <mergeCell ref="A1340:D1340"/>
    <mergeCell ref="A1341:D1341"/>
    <mergeCell ref="A1342:D1342"/>
    <mergeCell ref="A1343:D1343"/>
    <mergeCell ref="A1269:D1269"/>
    <mergeCell ref="A1270:D1270"/>
    <mergeCell ref="B1272:D1272"/>
    <mergeCell ref="B1273:D1273"/>
    <mergeCell ref="A1329:D1329"/>
    <mergeCell ref="A1330:D1330"/>
    <mergeCell ref="A1200:D1200"/>
    <mergeCell ref="A1201:D1201"/>
    <mergeCell ref="B1203:D1203"/>
    <mergeCell ref="B1204:D1204"/>
    <mergeCell ref="A1267:D1267"/>
    <mergeCell ref="A1268:D1268"/>
    <mergeCell ref="A1187:D1187"/>
    <mergeCell ref="A1188:D1188"/>
    <mergeCell ref="A1189:D1189"/>
    <mergeCell ref="A1190:D1190"/>
    <mergeCell ref="A1198:D1198"/>
    <mergeCell ref="A1199:D1199"/>
    <mergeCell ref="A1125:D1125"/>
    <mergeCell ref="A1126:D1126"/>
    <mergeCell ref="A1127:D1127"/>
    <mergeCell ref="A1128:D1128"/>
    <mergeCell ref="B1130:D1130"/>
    <mergeCell ref="B1131:D1131"/>
    <mergeCell ref="A1056:D1056"/>
    <mergeCell ref="A1057:D1057"/>
    <mergeCell ref="A1058:D1058"/>
    <mergeCell ref="A1059:D1059"/>
    <mergeCell ref="B1061:D1061"/>
    <mergeCell ref="B1062:D1062"/>
    <mergeCell ref="A987:D987"/>
    <mergeCell ref="A988:D988"/>
    <mergeCell ref="A989:D989"/>
    <mergeCell ref="A990:D990"/>
    <mergeCell ref="B992:D992"/>
    <mergeCell ref="B993:D993"/>
    <mergeCell ref="A918:D918"/>
    <mergeCell ref="A919:D919"/>
    <mergeCell ref="A920:D920"/>
    <mergeCell ref="B922:D922"/>
    <mergeCell ref="B923:D923"/>
    <mergeCell ref="A979:D979"/>
    <mergeCell ref="A849:D849"/>
    <mergeCell ref="A850:D850"/>
    <mergeCell ref="A851:D851"/>
    <mergeCell ref="B853:D853"/>
    <mergeCell ref="B854:D854"/>
    <mergeCell ref="A917:D917"/>
    <mergeCell ref="A780:D780"/>
    <mergeCell ref="A781:D781"/>
    <mergeCell ref="B783:D783"/>
    <mergeCell ref="B784:D784"/>
    <mergeCell ref="A840:D840"/>
    <mergeCell ref="A848:D848"/>
    <mergeCell ref="A710:D710"/>
    <mergeCell ref="A711:D711"/>
    <mergeCell ref="A712:D712"/>
    <mergeCell ref="B715:D715"/>
    <mergeCell ref="A778:D778"/>
    <mergeCell ref="A779:D779"/>
    <mergeCell ref="A640:D640"/>
    <mergeCell ref="A641:D641"/>
    <mergeCell ref="B644:D644"/>
    <mergeCell ref="A700:D700"/>
    <mergeCell ref="A701:D701"/>
    <mergeCell ref="A709:D709"/>
    <mergeCell ref="A570:D570"/>
    <mergeCell ref="A571:D571"/>
    <mergeCell ref="A572:D572"/>
    <mergeCell ref="B575:D575"/>
    <mergeCell ref="A638:D638"/>
    <mergeCell ref="A639:D639"/>
    <mergeCell ref="A500:D500"/>
    <mergeCell ref="A501:D501"/>
    <mergeCell ref="A502:D502"/>
    <mergeCell ref="B505:D505"/>
    <mergeCell ref="A561:D561"/>
    <mergeCell ref="A569:D569"/>
    <mergeCell ref="A430:D430"/>
    <mergeCell ref="A431:D431"/>
    <mergeCell ref="B434:D434"/>
    <mergeCell ref="A490:D490"/>
    <mergeCell ref="A491:D491"/>
    <mergeCell ref="A499:D499"/>
    <mergeCell ref="A360:D360"/>
    <mergeCell ref="A361:D361"/>
    <mergeCell ref="A362:D362"/>
    <mergeCell ref="B365:D365"/>
    <mergeCell ref="A428:D428"/>
    <mergeCell ref="A429:D429"/>
    <mergeCell ref="A290:D290"/>
    <mergeCell ref="A291:D291"/>
    <mergeCell ref="A292:D292"/>
    <mergeCell ref="A293:D293"/>
    <mergeCell ref="B296:D296"/>
    <mergeCell ref="A359:D359"/>
    <mergeCell ref="A220:D220"/>
    <mergeCell ref="A221:D221"/>
    <mergeCell ref="A222:D222"/>
    <mergeCell ref="B225:D225"/>
    <mergeCell ref="A281:D281"/>
    <mergeCell ref="A282:D282"/>
    <mergeCell ref="A207:D207"/>
    <mergeCell ref="A208:D208"/>
    <mergeCell ref="A209:D209"/>
    <mergeCell ref="A210:D210"/>
    <mergeCell ref="A211:D211"/>
    <mergeCell ref="A219:D219"/>
    <mergeCell ref="A79:D79"/>
    <mergeCell ref="A80:D80"/>
    <mergeCell ref="A146:D146"/>
    <mergeCell ref="A147:D147"/>
    <mergeCell ref="A148:D148"/>
    <mergeCell ref="A149:D149"/>
    <mergeCell ref="A66:D66"/>
    <mergeCell ref="A67:D67"/>
    <mergeCell ref="A68:D68"/>
    <mergeCell ref="A69:D69"/>
    <mergeCell ref="A77:D77"/>
    <mergeCell ref="A78:D78"/>
    <mergeCell ref="A4:D4"/>
    <mergeCell ref="A5:D5"/>
    <mergeCell ref="A6:D6"/>
    <mergeCell ref="A7:D7"/>
    <mergeCell ref="A64:D64"/>
    <mergeCell ref="A65:D65"/>
  </mergeCells>
  <printOptions horizontalCentered="1"/>
  <pageMargins left="0.70866141732283472" right="0.51181102362204722" top="0.74803149606299213" bottom="0.74803149606299213" header="0.31496062992125984" footer="0.31496062992125984"/>
  <pageSetup scale="60" orientation="portrait" horizontalDpi="4294967293" r:id="rId1"/>
  <rowBreaks count="35" manualBreakCount="35">
    <brk id="71" max="16383" man="1"/>
    <brk id="140" max="16383" man="1"/>
    <brk id="213" max="16383" man="1"/>
    <brk id="284" max="16383" man="1"/>
    <brk id="353" max="16383" man="1"/>
    <brk id="422" max="16383" man="1"/>
    <brk id="493" max="16383" man="1"/>
    <brk id="563" max="16383" man="1"/>
    <brk id="632" max="16383" man="1"/>
    <brk id="703" max="16383" man="1"/>
    <brk id="772" max="16383" man="1"/>
    <brk id="842" max="16383" man="1"/>
    <brk id="911" max="16383" man="1"/>
    <brk id="981" max="16383" man="1"/>
    <brk id="1050" max="16383" man="1"/>
    <brk id="1119" max="16383" man="1"/>
    <brk id="1192" max="16383" man="1"/>
    <brk id="1334" max="16383" man="1"/>
    <brk id="1403" max="16383" man="1"/>
    <brk id="1473" max="16383" man="1"/>
    <brk id="1543" max="16383" man="1"/>
    <brk id="1612" max="16383" man="1"/>
    <brk id="1682" max="16383" man="1"/>
    <brk id="1751" max="16383" man="1"/>
    <brk id="1821" max="16383" man="1"/>
    <brk id="1890" max="16383" man="1"/>
    <brk id="1959" max="16383" man="1"/>
    <brk id="2028" max="16383" man="1"/>
    <brk id="2097" max="16383" man="1"/>
    <brk id="2166" max="16383" man="1"/>
    <brk id="2235" max="16383" man="1"/>
    <brk id="2304" max="16383" man="1"/>
    <brk id="2373" max="16383" man="1"/>
    <brk id="2442" max="16383" man="1"/>
    <brk id="251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55EDB-A4AE-4DF6-A8A3-BDCB64B934BB}">
  <sheetPr>
    <tabColor rgb="FF00B050"/>
  </sheetPr>
  <dimension ref="A1:T838"/>
  <sheetViews>
    <sheetView topLeftCell="A6" zoomScale="68" zoomScaleNormal="68" workbookViewId="0">
      <selection activeCell="A12" sqref="A12"/>
    </sheetView>
  </sheetViews>
  <sheetFormatPr baseColWidth="10" defaultColWidth="11.28515625" defaultRowHeight="11.25" x14ac:dyDescent="0.2"/>
  <cols>
    <col min="1" max="1" width="32.5703125" style="1424" customWidth="1"/>
    <col min="2" max="2" width="14.140625" style="1424" customWidth="1"/>
    <col min="3" max="4" width="13.5703125" style="1424" customWidth="1"/>
    <col min="5" max="5" width="13.140625" style="1424" customWidth="1"/>
    <col min="6" max="6" width="12" style="1424" customWidth="1"/>
    <col min="7" max="7" width="10.42578125" style="1424" customWidth="1"/>
    <col min="8" max="8" width="14.140625" style="1424" customWidth="1"/>
    <col min="9" max="9" width="12.140625" style="1424" customWidth="1"/>
    <col min="10" max="10" width="13.28515625" style="1424" customWidth="1"/>
    <col min="11" max="11" width="11.140625" style="1424" customWidth="1"/>
    <col min="12" max="13" width="12" style="1424" customWidth="1"/>
    <col min="14" max="14" width="13.85546875" style="1424" customWidth="1"/>
    <col min="15" max="15" width="15" style="1424" customWidth="1"/>
    <col min="16" max="16" width="14.28515625" style="1424" customWidth="1"/>
    <col min="17" max="17" width="14.140625" style="1424" customWidth="1"/>
    <col min="18" max="18" width="7.42578125" style="1424" customWidth="1"/>
    <col min="19" max="19" width="13" style="1422" customWidth="1"/>
    <col min="20" max="20" width="13.28515625" style="1423" bestFit="1" customWidth="1"/>
    <col min="21" max="16384" width="11.28515625" style="1424"/>
  </cols>
  <sheetData>
    <row r="1" spans="1:20" s="251" customFormat="1" ht="12" x14ac:dyDescent="0.2">
      <c r="A1" s="251" t="s">
        <v>22593</v>
      </c>
      <c r="S1" s="310"/>
      <c r="T1" s="1406"/>
    </row>
    <row r="2" spans="1:20" s="251" customFormat="1" ht="12" x14ac:dyDescent="0.2">
      <c r="A2" s="251" t="s">
        <v>22592</v>
      </c>
      <c r="S2" s="310"/>
      <c r="T2" s="1406"/>
    </row>
    <row r="3" spans="1:20" s="251" customFormat="1" ht="12" x14ac:dyDescent="0.2">
      <c r="S3" s="310"/>
      <c r="T3" s="1406"/>
    </row>
    <row r="4" spans="1:20" s="251" customFormat="1" ht="12" x14ac:dyDescent="0.2">
      <c r="S4" s="310"/>
      <c r="T4" s="1406"/>
    </row>
    <row r="5" spans="1:20" s="251" customFormat="1" ht="12" x14ac:dyDescent="0.2">
      <c r="S5" s="310"/>
      <c r="T5" s="1406"/>
    </row>
    <row r="6" spans="1:20" s="251" customFormat="1" ht="12" x14ac:dyDescent="0.2">
      <c r="A6" s="1718" t="s">
        <v>22660</v>
      </c>
      <c r="B6" s="1718"/>
      <c r="C6" s="1718"/>
      <c r="D6" s="1718"/>
      <c r="E6" s="1718"/>
      <c r="F6" s="1718"/>
      <c r="G6" s="1718"/>
      <c r="H6" s="1718"/>
      <c r="I6" s="1718"/>
      <c r="J6" s="1718"/>
      <c r="K6" s="1718"/>
      <c r="L6" s="1718"/>
      <c r="M6" s="1718"/>
      <c r="N6" s="1718"/>
      <c r="O6" s="1718"/>
      <c r="P6" s="1718"/>
      <c r="Q6" s="1718"/>
      <c r="R6" s="1718"/>
      <c r="S6" s="310"/>
      <c r="T6" s="1406"/>
    </row>
    <row r="7" spans="1:20" s="251" customFormat="1" ht="12" x14ac:dyDescent="0.2">
      <c r="A7" s="1718" t="s">
        <v>2089</v>
      </c>
      <c r="B7" s="1718"/>
      <c r="C7" s="1718"/>
      <c r="D7" s="1718"/>
      <c r="E7" s="1718"/>
      <c r="F7" s="1718"/>
      <c r="G7" s="1718"/>
      <c r="H7" s="1718"/>
      <c r="I7" s="1718"/>
      <c r="J7" s="1718"/>
      <c r="K7" s="1718"/>
      <c r="L7" s="1718"/>
      <c r="M7" s="1718"/>
      <c r="N7" s="1718"/>
      <c r="O7" s="1718"/>
      <c r="P7" s="1718"/>
      <c r="Q7" s="1718"/>
      <c r="R7" s="1718"/>
      <c r="S7" s="310"/>
      <c r="T7" s="1406"/>
    </row>
    <row r="8" spans="1:20" s="251" customFormat="1" ht="12" x14ac:dyDescent="0.2">
      <c r="A8" s="1718" t="s">
        <v>22661</v>
      </c>
      <c r="B8" s="1718"/>
      <c r="C8" s="1718"/>
      <c r="D8" s="1718"/>
      <c r="E8" s="1718"/>
      <c r="F8" s="1718"/>
      <c r="G8" s="1718"/>
      <c r="H8" s="1718"/>
      <c r="I8" s="1718"/>
      <c r="J8" s="1718"/>
      <c r="K8" s="1718"/>
      <c r="L8" s="1718"/>
      <c r="M8" s="1718"/>
      <c r="N8" s="1718"/>
      <c r="O8" s="1718"/>
      <c r="P8" s="1718"/>
      <c r="Q8" s="1718"/>
      <c r="R8" s="1718"/>
      <c r="S8" s="310"/>
      <c r="T8" s="1406"/>
    </row>
    <row r="9" spans="1:20" s="251" customFormat="1" ht="12" x14ac:dyDescent="0.2">
      <c r="A9" s="1718" t="s">
        <v>22589</v>
      </c>
      <c r="B9" s="1718"/>
      <c r="C9" s="1718"/>
      <c r="D9" s="1718"/>
      <c r="E9" s="1718"/>
      <c r="F9" s="1718"/>
      <c r="G9" s="1718"/>
      <c r="H9" s="1718"/>
      <c r="I9" s="1718"/>
      <c r="J9" s="1718"/>
      <c r="K9" s="1718"/>
      <c r="L9" s="1718"/>
      <c r="M9" s="1718"/>
      <c r="N9" s="1718"/>
      <c r="O9" s="1718"/>
      <c r="P9" s="1718"/>
      <c r="Q9" s="1718"/>
      <c r="R9" s="1718"/>
      <c r="S9" s="310"/>
      <c r="T9" s="1406"/>
    </row>
    <row r="10" spans="1:20" s="251" customFormat="1" ht="12" x14ac:dyDescent="0.2">
      <c r="S10" s="310"/>
      <c r="T10" s="1406"/>
    </row>
    <row r="11" spans="1:20" s="251" customFormat="1" ht="12" x14ac:dyDescent="0.2">
      <c r="S11" s="310"/>
      <c r="T11" s="1406"/>
    </row>
    <row r="12" spans="1:20" s="251" customFormat="1" ht="12" x14ac:dyDescent="0.2">
      <c r="S12" s="310"/>
      <c r="T12" s="1406"/>
    </row>
    <row r="13" spans="1:20" s="251" customFormat="1" ht="12" x14ac:dyDescent="0.2">
      <c r="A13" s="1366" t="s">
        <v>22605</v>
      </c>
      <c r="B13" s="1366" t="s">
        <v>22604</v>
      </c>
      <c r="C13" s="1366"/>
      <c r="D13" s="1366"/>
      <c r="E13" s="1366"/>
      <c r="F13" s="1366"/>
      <c r="G13" s="1366"/>
      <c r="H13" s="1366"/>
      <c r="I13" s="1366"/>
      <c r="J13" s="1366"/>
      <c r="K13" s="1366"/>
      <c r="L13" s="1366"/>
      <c r="S13" s="310"/>
      <c r="T13" s="1406"/>
    </row>
    <row r="14" spans="1:20" s="251" customFormat="1" ht="12.75" thickBot="1" x14ac:dyDescent="0.25">
      <c r="A14" s="266" t="s">
        <v>22587</v>
      </c>
      <c r="B14" s="266" t="s">
        <v>22596</v>
      </c>
      <c r="C14" s="266"/>
      <c r="D14" s="266"/>
      <c r="E14" s="266"/>
      <c r="F14" s="266"/>
      <c r="G14" s="266"/>
      <c r="H14" s="266"/>
      <c r="I14" s="266"/>
      <c r="J14" s="266"/>
      <c r="K14" s="266"/>
      <c r="L14" s="266"/>
      <c r="S14" s="310"/>
      <c r="T14" s="1406"/>
    </row>
    <row r="15" spans="1:20" s="1408" customFormat="1" ht="28.35" customHeight="1" thickBot="1" x14ac:dyDescent="0.25">
      <c r="A15" s="1743" t="s">
        <v>22662</v>
      </c>
      <c r="B15" s="1745" t="s">
        <v>22609</v>
      </c>
      <c r="C15" s="1746"/>
      <c r="D15" s="1746"/>
      <c r="E15" s="1746"/>
      <c r="F15" s="1746"/>
      <c r="G15" s="1746"/>
      <c r="H15" s="1747"/>
      <c r="I15" s="1748" t="s">
        <v>22616</v>
      </c>
      <c r="J15" s="1749"/>
      <c r="K15" s="1749"/>
      <c r="L15" s="1749"/>
      <c r="M15" s="1749"/>
      <c r="N15" s="1750"/>
      <c r="O15" s="1745" t="s">
        <v>22622</v>
      </c>
      <c r="P15" s="1747"/>
      <c r="Q15" s="1745" t="s">
        <v>2049</v>
      </c>
      <c r="R15" s="1747"/>
      <c r="S15" s="1407"/>
      <c r="T15" s="1407"/>
    </row>
    <row r="16" spans="1:20" s="1415" customFormat="1" ht="109.5" customHeight="1" thickBot="1" x14ac:dyDescent="0.25">
      <c r="A16" s="1744"/>
      <c r="B16" s="1409" t="s">
        <v>22610</v>
      </c>
      <c r="C16" s="1410" t="s">
        <v>22611</v>
      </c>
      <c r="D16" s="1410" t="s">
        <v>22612</v>
      </c>
      <c r="E16" s="1410" t="s">
        <v>22613</v>
      </c>
      <c r="F16" s="1410" t="s">
        <v>22663</v>
      </c>
      <c r="G16" s="1410" t="s">
        <v>22664</v>
      </c>
      <c r="H16" s="1411" t="s">
        <v>22665</v>
      </c>
      <c r="I16" s="1409" t="s">
        <v>22617</v>
      </c>
      <c r="J16" s="1410" t="s">
        <v>22666</v>
      </c>
      <c r="K16" s="1410" t="s">
        <v>22667</v>
      </c>
      <c r="L16" s="1410" t="s">
        <v>22620</v>
      </c>
      <c r="M16" s="1410" t="s">
        <v>22621</v>
      </c>
      <c r="N16" s="1411" t="s">
        <v>22668</v>
      </c>
      <c r="O16" s="1409" t="s">
        <v>22623</v>
      </c>
      <c r="P16" s="1411" t="s">
        <v>22669</v>
      </c>
      <c r="Q16" s="1412" t="s">
        <v>22670</v>
      </c>
      <c r="R16" s="1413" t="s">
        <v>22671</v>
      </c>
      <c r="S16" s="1414"/>
      <c r="T16" s="1407"/>
    </row>
    <row r="17" spans="1:20" ht="17.25" customHeight="1" x14ac:dyDescent="0.2">
      <c r="A17" s="1416" t="s">
        <v>22672</v>
      </c>
      <c r="B17" s="1417">
        <f t="shared" ref="B17:G28" si="0">B48+B79+B110+B141+B172</f>
        <v>8381625001</v>
      </c>
      <c r="C17" s="1418">
        <f t="shared" si="0"/>
        <v>71521473</v>
      </c>
      <c r="D17" s="1418">
        <f t="shared" si="0"/>
        <v>32018173</v>
      </c>
      <c r="E17" s="1418">
        <f t="shared" si="0"/>
        <v>503189674</v>
      </c>
      <c r="F17" s="1418">
        <f t="shared" si="0"/>
        <v>317266712</v>
      </c>
      <c r="G17" s="1418">
        <f t="shared" si="0"/>
        <v>16399454</v>
      </c>
      <c r="H17" s="1419">
        <f t="shared" ref="H17:H28" si="1">SUM(B17:G17)</f>
        <v>9322020487</v>
      </c>
      <c r="I17" s="1417">
        <f t="shared" ref="I17:M28" si="2">I48+I79+I110+I141+I172</f>
        <v>200000000</v>
      </c>
      <c r="J17" s="1418">
        <f t="shared" si="2"/>
        <v>3120000000</v>
      </c>
      <c r="K17" s="1418">
        <f t="shared" si="2"/>
        <v>0</v>
      </c>
      <c r="L17" s="1418">
        <f t="shared" si="2"/>
        <v>56303073</v>
      </c>
      <c r="M17" s="1418">
        <f t="shared" si="2"/>
        <v>0</v>
      </c>
      <c r="N17" s="1419">
        <f t="shared" ref="N17:N28" si="3">SUM(I17:M17)</f>
        <v>3376303073</v>
      </c>
      <c r="O17" s="1417">
        <f t="shared" ref="O17:O28" si="4">O48+O79+O110+O141+O172</f>
        <v>0</v>
      </c>
      <c r="P17" s="1419">
        <f t="shared" ref="P17:P28" si="5">O17</f>
        <v>0</v>
      </c>
      <c r="Q17" s="1420">
        <f t="shared" ref="Q17:Q28" si="6">H17+N17+P17</f>
        <v>12698323560</v>
      </c>
      <c r="R17" s="1421">
        <f t="shared" ref="R17:R29" si="7">Q17/$Q$29</f>
        <v>0.28303374083417715</v>
      </c>
    </row>
    <row r="18" spans="1:20" ht="23.25" customHeight="1" x14ac:dyDescent="0.2">
      <c r="A18" s="1425" t="s">
        <v>22673</v>
      </c>
      <c r="B18" s="1417">
        <f t="shared" si="0"/>
        <v>0</v>
      </c>
      <c r="C18" s="1418">
        <f t="shared" si="0"/>
        <v>0</v>
      </c>
      <c r="D18" s="1418">
        <f t="shared" si="0"/>
        <v>0</v>
      </c>
      <c r="E18" s="1418">
        <f t="shared" si="0"/>
        <v>157600000</v>
      </c>
      <c r="F18" s="1418">
        <f t="shared" si="0"/>
        <v>0</v>
      </c>
      <c r="G18" s="1418">
        <f t="shared" si="0"/>
        <v>0</v>
      </c>
      <c r="H18" s="1426">
        <f t="shared" si="1"/>
        <v>157600000</v>
      </c>
      <c r="I18" s="1417">
        <f t="shared" si="2"/>
        <v>0</v>
      </c>
      <c r="J18" s="1418">
        <f t="shared" si="2"/>
        <v>0</v>
      </c>
      <c r="K18" s="1418">
        <f t="shared" si="2"/>
        <v>0</v>
      </c>
      <c r="L18" s="1418">
        <f t="shared" si="2"/>
        <v>0</v>
      </c>
      <c r="M18" s="1418">
        <f t="shared" si="2"/>
        <v>338590085</v>
      </c>
      <c r="N18" s="1426">
        <f t="shared" si="3"/>
        <v>338590085</v>
      </c>
      <c r="O18" s="1417">
        <f t="shared" si="4"/>
        <v>21494845368</v>
      </c>
      <c r="P18" s="1419">
        <f t="shared" si="5"/>
        <v>21494845368</v>
      </c>
      <c r="Q18" s="1420">
        <f t="shared" si="6"/>
        <v>21991035453</v>
      </c>
      <c r="R18" s="1421">
        <f t="shared" si="7"/>
        <v>0.49015958678876215</v>
      </c>
    </row>
    <row r="19" spans="1:20" ht="21.75" customHeight="1" x14ac:dyDescent="0.2">
      <c r="A19" s="1425" t="s">
        <v>22674</v>
      </c>
      <c r="B19" s="1417">
        <f t="shared" si="0"/>
        <v>0</v>
      </c>
      <c r="C19" s="1418">
        <f t="shared" si="0"/>
        <v>180000</v>
      </c>
      <c r="D19" s="1418">
        <f t="shared" si="0"/>
        <v>0</v>
      </c>
      <c r="E19" s="1418">
        <f t="shared" si="0"/>
        <v>1716964</v>
      </c>
      <c r="F19" s="1418">
        <f t="shared" si="0"/>
        <v>0</v>
      </c>
      <c r="G19" s="1418">
        <f t="shared" si="0"/>
        <v>0</v>
      </c>
      <c r="H19" s="1426">
        <f t="shared" si="1"/>
        <v>1896964</v>
      </c>
      <c r="I19" s="1417">
        <f t="shared" si="2"/>
        <v>0</v>
      </c>
      <c r="J19" s="1418">
        <f t="shared" si="2"/>
        <v>0</v>
      </c>
      <c r="K19" s="1418">
        <f t="shared" si="2"/>
        <v>0</v>
      </c>
      <c r="L19" s="1418">
        <f t="shared" si="2"/>
        <v>0</v>
      </c>
      <c r="M19" s="1418">
        <f t="shared" si="2"/>
        <v>0</v>
      </c>
      <c r="N19" s="1426">
        <f t="shared" si="3"/>
        <v>0</v>
      </c>
      <c r="O19" s="1417">
        <f t="shared" si="4"/>
        <v>0</v>
      </c>
      <c r="P19" s="1419">
        <f t="shared" si="5"/>
        <v>0</v>
      </c>
      <c r="Q19" s="1420">
        <f t="shared" si="6"/>
        <v>1896964</v>
      </c>
      <c r="R19" s="1421">
        <f t="shared" si="7"/>
        <v>4.2281551152076957E-5</v>
      </c>
    </row>
    <row r="20" spans="1:20" ht="21.75" customHeight="1" x14ac:dyDescent="0.2">
      <c r="A20" s="1425" t="s">
        <v>22675</v>
      </c>
      <c r="B20" s="1417">
        <f t="shared" si="0"/>
        <v>0</v>
      </c>
      <c r="C20" s="1418">
        <f t="shared" si="0"/>
        <v>0</v>
      </c>
      <c r="D20" s="1418">
        <f t="shared" si="0"/>
        <v>0</v>
      </c>
      <c r="E20" s="1418">
        <f t="shared" si="0"/>
        <v>928868</v>
      </c>
      <c r="F20" s="1418">
        <f t="shared" si="0"/>
        <v>0</v>
      </c>
      <c r="G20" s="1418">
        <f t="shared" si="0"/>
        <v>0</v>
      </c>
      <c r="H20" s="1426">
        <f t="shared" si="1"/>
        <v>928868</v>
      </c>
      <c r="I20" s="1417">
        <f t="shared" si="2"/>
        <v>0</v>
      </c>
      <c r="J20" s="1418">
        <f t="shared" si="2"/>
        <v>0</v>
      </c>
      <c r="K20" s="1418">
        <f t="shared" si="2"/>
        <v>0</v>
      </c>
      <c r="L20" s="1418">
        <f t="shared" si="2"/>
        <v>80066235</v>
      </c>
      <c r="M20" s="1418">
        <f t="shared" si="2"/>
        <v>0</v>
      </c>
      <c r="N20" s="1426">
        <f t="shared" si="3"/>
        <v>80066235</v>
      </c>
      <c r="O20" s="1417">
        <f t="shared" si="4"/>
        <v>0</v>
      </c>
      <c r="P20" s="1419">
        <f t="shared" si="5"/>
        <v>0</v>
      </c>
      <c r="Q20" s="1420">
        <f t="shared" si="6"/>
        <v>80995103</v>
      </c>
      <c r="R20" s="1421">
        <f t="shared" si="7"/>
        <v>1.8053049981772147E-3</v>
      </c>
    </row>
    <row r="21" spans="1:20" ht="24" customHeight="1" x14ac:dyDescent="0.2">
      <c r="A21" s="1427" t="s">
        <v>22676</v>
      </c>
      <c r="B21" s="1428">
        <f t="shared" si="0"/>
        <v>0</v>
      </c>
      <c r="C21" s="1429">
        <f t="shared" si="0"/>
        <v>34801673</v>
      </c>
      <c r="D21" s="1429">
        <f t="shared" si="0"/>
        <v>0</v>
      </c>
      <c r="E21" s="1429">
        <f t="shared" si="0"/>
        <v>71387055</v>
      </c>
      <c r="F21" s="1429">
        <f t="shared" si="0"/>
        <v>76425</v>
      </c>
      <c r="G21" s="1429">
        <f t="shared" si="0"/>
        <v>0</v>
      </c>
      <c r="H21" s="1430">
        <f t="shared" si="1"/>
        <v>106265153</v>
      </c>
      <c r="I21" s="1428">
        <f t="shared" si="2"/>
        <v>0</v>
      </c>
      <c r="J21" s="1429">
        <f t="shared" si="2"/>
        <v>0</v>
      </c>
      <c r="K21" s="1429">
        <f t="shared" si="2"/>
        <v>48404183</v>
      </c>
      <c r="L21" s="1429">
        <f t="shared" si="2"/>
        <v>0</v>
      </c>
      <c r="M21" s="1429">
        <f t="shared" si="2"/>
        <v>0</v>
      </c>
      <c r="N21" s="1430">
        <f t="shared" si="3"/>
        <v>48404183</v>
      </c>
      <c r="O21" s="1428">
        <f t="shared" si="4"/>
        <v>0</v>
      </c>
      <c r="P21" s="1431">
        <f t="shared" si="5"/>
        <v>0</v>
      </c>
      <c r="Q21" s="1432">
        <f t="shared" si="6"/>
        <v>154669336</v>
      </c>
      <c r="R21" s="1433">
        <f t="shared" si="7"/>
        <v>3.447434659667647E-3</v>
      </c>
    </row>
    <row r="22" spans="1:20" ht="33.75" x14ac:dyDescent="0.2">
      <c r="A22" s="1427" t="s">
        <v>22677</v>
      </c>
      <c r="B22" s="1428">
        <f t="shared" si="0"/>
        <v>0</v>
      </c>
      <c r="C22" s="1429">
        <f t="shared" si="0"/>
        <v>1071568827</v>
      </c>
      <c r="D22" s="1429">
        <f t="shared" si="0"/>
        <v>75674775</v>
      </c>
      <c r="E22" s="1429">
        <f t="shared" si="0"/>
        <v>708946234</v>
      </c>
      <c r="F22" s="1429">
        <f t="shared" si="0"/>
        <v>588597</v>
      </c>
      <c r="G22" s="1429">
        <f t="shared" si="0"/>
        <v>22652485</v>
      </c>
      <c r="H22" s="1430">
        <f t="shared" si="1"/>
        <v>1879430918</v>
      </c>
      <c r="I22" s="1428">
        <f t="shared" si="2"/>
        <v>0</v>
      </c>
      <c r="J22" s="1429">
        <f t="shared" si="2"/>
        <v>0</v>
      </c>
      <c r="K22" s="1429">
        <f t="shared" si="2"/>
        <v>0</v>
      </c>
      <c r="L22" s="1429">
        <f t="shared" si="2"/>
        <v>35401331</v>
      </c>
      <c r="M22" s="1429">
        <f t="shared" si="2"/>
        <v>0</v>
      </c>
      <c r="N22" s="1430">
        <f t="shared" si="3"/>
        <v>35401331</v>
      </c>
      <c r="O22" s="1428">
        <f t="shared" si="4"/>
        <v>22358035</v>
      </c>
      <c r="P22" s="1430">
        <f t="shared" si="5"/>
        <v>22358035</v>
      </c>
      <c r="Q22" s="1434">
        <f t="shared" si="6"/>
        <v>1937190284</v>
      </c>
      <c r="R22" s="1433">
        <f t="shared" si="7"/>
        <v>4.3178157352618443E-2</v>
      </c>
    </row>
    <row r="23" spans="1:20" ht="15.75" customHeight="1" x14ac:dyDescent="0.2">
      <c r="A23" s="1427" t="s">
        <v>22678</v>
      </c>
      <c r="B23" s="1428">
        <f t="shared" si="0"/>
        <v>0</v>
      </c>
      <c r="C23" s="1429">
        <f t="shared" si="0"/>
        <v>0</v>
      </c>
      <c r="D23" s="1429">
        <f t="shared" si="0"/>
        <v>0</v>
      </c>
      <c r="E23" s="1429">
        <f t="shared" si="0"/>
        <v>1962836</v>
      </c>
      <c r="F23" s="1429">
        <f t="shared" si="0"/>
        <v>0</v>
      </c>
      <c r="G23" s="1429">
        <f t="shared" si="0"/>
        <v>20000</v>
      </c>
      <c r="H23" s="1430">
        <f t="shared" si="1"/>
        <v>1982836</v>
      </c>
      <c r="I23" s="1428">
        <f t="shared" si="2"/>
        <v>0</v>
      </c>
      <c r="J23" s="1429">
        <f t="shared" si="2"/>
        <v>0</v>
      </c>
      <c r="K23" s="1429">
        <f t="shared" si="2"/>
        <v>0</v>
      </c>
      <c r="L23" s="1429">
        <f t="shared" si="2"/>
        <v>23271615</v>
      </c>
      <c r="M23" s="1429">
        <f t="shared" si="2"/>
        <v>0</v>
      </c>
      <c r="N23" s="1430">
        <f t="shared" si="3"/>
        <v>23271615</v>
      </c>
      <c r="O23" s="1428">
        <f t="shared" si="4"/>
        <v>0</v>
      </c>
      <c r="P23" s="1430">
        <f t="shared" si="5"/>
        <v>0</v>
      </c>
      <c r="Q23" s="1434">
        <f t="shared" si="6"/>
        <v>25254451</v>
      </c>
      <c r="R23" s="1433">
        <f t="shared" si="7"/>
        <v>5.628980633128099E-4</v>
      </c>
    </row>
    <row r="24" spans="1:20" ht="24.75" customHeight="1" x14ac:dyDescent="0.2">
      <c r="A24" s="1427" t="s">
        <v>22679</v>
      </c>
      <c r="B24" s="1428">
        <f t="shared" si="0"/>
        <v>0</v>
      </c>
      <c r="C24" s="1429">
        <f t="shared" si="0"/>
        <v>0</v>
      </c>
      <c r="D24" s="1429">
        <f t="shared" si="0"/>
        <v>0</v>
      </c>
      <c r="E24" s="1429">
        <f t="shared" si="0"/>
        <v>4000</v>
      </c>
      <c r="F24" s="1429">
        <f t="shared" si="0"/>
        <v>0</v>
      </c>
      <c r="G24" s="1429">
        <f t="shared" si="0"/>
        <v>0</v>
      </c>
      <c r="H24" s="1430">
        <f t="shared" si="1"/>
        <v>4000</v>
      </c>
      <c r="I24" s="1428">
        <f t="shared" si="2"/>
        <v>0</v>
      </c>
      <c r="J24" s="1429">
        <f t="shared" si="2"/>
        <v>0</v>
      </c>
      <c r="K24" s="1429">
        <f t="shared" si="2"/>
        <v>0</v>
      </c>
      <c r="L24" s="1429">
        <f t="shared" si="2"/>
        <v>96812037</v>
      </c>
      <c r="M24" s="1429">
        <f t="shared" si="2"/>
        <v>0</v>
      </c>
      <c r="N24" s="1430">
        <f t="shared" si="3"/>
        <v>96812037</v>
      </c>
      <c r="O24" s="1428">
        <f t="shared" si="4"/>
        <v>0</v>
      </c>
      <c r="P24" s="1430">
        <f t="shared" si="5"/>
        <v>0</v>
      </c>
      <c r="Q24" s="1434">
        <f t="shared" si="6"/>
        <v>96816037</v>
      </c>
      <c r="R24" s="1433">
        <f t="shared" si="7"/>
        <v>2.1579388015570541E-3</v>
      </c>
    </row>
    <row r="25" spans="1:20" ht="21" customHeight="1" x14ac:dyDescent="0.2">
      <c r="A25" s="1427" t="s">
        <v>22680</v>
      </c>
      <c r="B25" s="1428">
        <f t="shared" si="0"/>
        <v>0</v>
      </c>
      <c r="C25" s="1429">
        <f t="shared" si="0"/>
        <v>28750435</v>
      </c>
      <c r="D25" s="1429">
        <f t="shared" si="0"/>
        <v>7269943</v>
      </c>
      <c r="E25" s="1429">
        <f t="shared" si="0"/>
        <v>22248841</v>
      </c>
      <c r="F25" s="1429">
        <f t="shared" si="0"/>
        <v>244463</v>
      </c>
      <c r="G25" s="1429">
        <f t="shared" si="0"/>
        <v>66853</v>
      </c>
      <c r="H25" s="1430">
        <f t="shared" si="1"/>
        <v>58580535</v>
      </c>
      <c r="I25" s="1428">
        <f t="shared" si="2"/>
        <v>0</v>
      </c>
      <c r="J25" s="1429">
        <f t="shared" si="2"/>
        <v>0</v>
      </c>
      <c r="K25" s="1429">
        <f t="shared" si="2"/>
        <v>0</v>
      </c>
      <c r="L25" s="1429">
        <f t="shared" si="2"/>
        <v>749095</v>
      </c>
      <c r="M25" s="1429">
        <f t="shared" si="2"/>
        <v>0</v>
      </c>
      <c r="N25" s="1430">
        <f t="shared" si="3"/>
        <v>749095</v>
      </c>
      <c r="O25" s="1428">
        <f t="shared" si="4"/>
        <v>0</v>
      </c>
      <c r="P25" s="1430">
        <f t="shared" si="5"/>
        <v>0</v>
      </c>
      <c r="Q25" s="1434">
        <f t="shared" si="6"/>
        <v>59329630</v>
      </c>
      <c r="R25" s="1433">
        <f t="shared" si="7"/>
        <v>1.3224018935935524E-3</v>
      </c>
    </row>
    <row r="26" spans="1:20" ht="24" customHeight="1" x14ac:dyDescent="0.2">
      <c r="A26" s="1427" t="s">
        <v>22681</v>
      </c>
      <c r="B26" s="1428">
        <f t="shared" si="0"/>
        <v>0</v>
      </c>
      <c r="C26" s="1429">
        <f t="shared" si="0"/>
        <v>26023832</v>
      </c>
      <c r="D26" s="1429">
        <f t="shared" si="0"/>
        <v>186948</v>
      </c>
      <c r="E26" s="1429">
        <f t="shared" si="0"/>
        <v>50624221</v>
      </c>
      <c r="F26" s="1429">
        <f t="shared" si="0"/>
        <v>0</v>
      </c>
      <c r="G26" s="1429">
        <f t="shared" si="0"/>
        <v>275656</v>
      </c>
      <c r="H26" s="1430">
        <f t="shared" si="1"/>
        <v>77110657</v>
      </c>
      <c r="I26" s="1428">
        <f t="shared" si="2"/>
        <v>0</v>
      </c>
      <c r="J26" s="1429">
        <f t="shared" si="2"/>
        <v>0</v>
      </c>
      <c r="K26" s="1429">
        <f t="shared" si="2"/>
        <v>0</v>
      </c>
      <c r="L26" s="1429">
        <f t="shared" si="2"/>
        <v>34149257</v>
      </c>
      <c r="M26" s="1429">
        <f t="shared" si="2"/>
        <v>0</v>
      </c>
      <c r="N26" s="1430">
        <f t="shared" si="3"/>
        <v>34149257</v>
      </c>
      <c r="O26" s="1428">
        <f t="shared" si="4"/>
        <v>0</v>
      </c>
      <c r="P26" s="1431">
        <f t="shared" si="5"/>
        <v>0</v>
      </c>
      <c r="Q26" s="1432">
        <f t="shared" si="6"/>
        <v>111259914</v>
      </c>
      <c r="R26" s="1433">
        <f t="shared" si="7"/>
        <v>2.4798792939490066E-3</v>
      </c>
    </row>
    <row r="27" spans="1:20" ht="24" customHeight="1" x14ac:dyDescent="0.2">
      <c r="A27" s="1427" t="s">
        <v>22682</v>
      </c>
      <c r="B27" s="1428">
        <f t="shared" si="0"/>
        <v>0</v>
      </c>
      <c r="C27" s="1429">
        <f t="shared" si="0"/>
        <v>113919914</v>
      </c>
      <c r="D27" s="1429">
        <f t="shared" si="0"/>
        <v>6570560506</v>
      </c>
      <c r="E27" s="1429">
        <f t="shared" si="0"/>
        <v>316252269</v>
      </c>
      <c r="F27" s="1429">
        <f t="shared" si="0"/>
        <v>0</v>
      </c>
      <c r="G27" s="1429">
        <f t="shared" si="0"/>
        <v>16464359</v>
      </c>
      <c r="H27" s="1430">
        <f t="shared" si="1"/>
        <v>7017197048</v>
      </c>
      <c r="I27" s="1428">
        <f t="shared" si="2"/>
        <v>0</v>
      </c>
      <c r="J27" s="1429">
        <f t="shared" si="2"/>
        <v>0</v>
      </c>
      <c r="K27" s="1429">
        <f t="shared" si="2"/>
        <v>0</v>
      </c>
      <c r="L27" s="1429">
        <f t="shared" si="2"/>
        <v>0</v>
      </c>
      <c r="M27" s="1429">
        <f t="shared" si="2"/>
        <v>0</v>
      </c>
      <c r="N27" s="1430">
        <f t="shared" si="3"/>
        <v>0</v>
      </c>
      <c r="O27" s="1428">
        <f t="shared" si="4"/>
        <v>649554242</v>
      </c>
      <c r="P27" s="1431">
        <f t="shared" si="5"/>
        <v>649554242</v>
      </c>
      <c r="Q27" s="1432">
        <f t="shared" si="6"/>
        <v>7666751290</v>
      </c>
      <c r="R27" s="1433">
        <f t="shared" si="7"/>
        <v>0.1708847067410805</v>
      </c>
    </row>
    <row r="28" spans="1:20" ht="25.5" customHeight="1" thickBot="1" x14ac:dyDescent="0.25">
      <c r="A28" s="1427" t="s">
        <v>22683</v>
      </c>
      <c r="B28" s="1428">
        <f t="shared" si="0"/>
        <v>0</v>
      </c>
      <c r="C28" s="1429">
        <f t="shared" si="0"/>
        <v>0</v>
      </c>
      <c r="D28" s="1429">
        <f t="shared" si="0"/>
        <v>0</v>
      </c>
      <c r="E28" s="1429">
        <f t="shared" si="0"/>
        <v>30937963</v>
      </c>
      <c r="F28" s="1429">
        <f t="shared" si="0"/>
        <v>0</v>
      </c>
      <c r="G28" s="1429">
        <f t="shared" si="0"/>
        <v>79339</v>
      </c>
      <c r="H28" s="1430">
        <f t="shared" si="1"/>
        <v>31017302</v>
      </c>
      <c r="I28" s="1428">
        <f t="shared" si="2"/>
        <v>0</v>
      </c>
      <c r="J28" s="1429">
        <f t="shared" si="2"/>
        <v>0</v>
      </c>
      <c r="K28" s="1429">
        <f t="shared" si="2"/>
        <v>0</v>
      </c>
      <c r="L28" s="1429">
        <f t="shared" si="2"/>
        <v>10512887</v>
      </c>
      <c r="M28" s="1429">
        <f t="shared" si="2"/>
        <v>0</v>
      </c>
      <c r="N28" s="1430">
        <f t="shared" si="3"/>
        <v>10512887</v>
      </c>
      <c r="O28" s="1428">
        <f t="shared" si="4"/>
        <v>0</v>
      </c>
      <c r="P28" s="1431">
        <f t="shared" si="5"/>
        <v>0</v>
      </c>
      <c r="Q28" s="1432">
        <f t="shared" si="6"/>
        <v>41530189</v>
      </c>
      <c r="R28" s="1433">
        <f t="shared" si="7"/>
        <v>9.2566902195240599E-4</v>
      </c>
    </row>
    <row r="29" spans="1:20" ht="13.5" customHeight="1" thickBot="1" x14ac:dyDescent="0.25">
      <c r="A29" s="1435" t="s">
        <v>22684</v>
      </c>
      <c r="B29" s="1436">
        <f t="shared" ref="B29:Q29" si="8">SUM(B17:B28)</f>
        <v>8381625001</v>
      </c>
      <c r="C29" s="1437">
        <f t="shared" si="8"/>
        <v>1346766154</v>
      </c>
      <c r="D29" s="1437">
        <f t="shared" si="8"/>
        <v>6685710345</v>
      </c>
      <c r="E29" s="1437">
        <f t="shared" si="8"/>
        <v>1865798925</v>
      </c>
      <c r="F29" s="1437">
        <f t="shared" si="8"/>
        <v>318176197</v>
      </c>
      <c r="G29" s="1437">
        <f t="shared" si="8"/>
        <v>55958146</v>
      </c>
      <c r="H29" s="1438">
        <f t="shared" si="8"/>
        <v>18654034768</v>
      </c>
      <c r="I29" s="1436">
        <f t="shared" si="8"/>
        <v>200000000</v>
      </c>
      <c r="J29" s="1437">
        <f t="shared" si="8"/>
        <v>3120000000</v>
      </c>
      <c r="K29" s="1437">
        <f t="shared" si="8"/>
        <v>48404183</v>
      </c>
      <c r="L29" s="1437">
        <f t="shared" si="8"/>
        <v>337265530</v>
      </c>
      <c r="M29" s="1437">
        <f t="shared" si="8"/>
        <v>338590085</v>
      </c>
      <c r="N29" s="1438">
        <f t="shared" si="8"/>
        <v>4044259798</v>
      </c>
      <c r="O29" s="1436">
        <f t="shared" si="8"/>
        <v>22166757645</v>
      </c>
      <c r="P29" s="1438">
        <f t="shared" si="8"/>
        <v>22166757645</v>
      </c>
      <c r="Q29" s="1436">
        <f t="shared" si="8"/>
        <v>44865052211</v>
      </c>
      <c r="R29" s="1439">
        <f t="shared" si="7"/>
        <v>1</v>
      </c>
    </row>
    <row r="30" spans="1:20" x14ac:dyDescent="0.2">
      <c r="A30" s="1440"/>
      <c r="B30" s="1441"/>
      <c r="C30" s="1441"/>
      <c r="D30" s="1442"/>
      <c r="E30" s="1442"/>
      <c r="F30" s="1442"/>
      <c r="G30" s="1442"/>
      <c r="H30" s="1442"/>
      <c r="I30" s="1442"/>
      <c r="J30" s="1442"/>
      <c r="K30" s="1442"/>
      <c r="L30" s="1442"/>
      <c r="M30" s="1442"/>
      <c r="N30" s="1442"/>
      <c r="O30" s="1442"/>
      <c r="P30" s="1442"/>
      <c r="Q30" s="1442"/>
      <c r="R30" s="1442"/>
    </row>
    <row r="31" spans="1:20" x14ac:dyDescent="0.2">
      <c r="E31" s="1422"/>
      <c r="L31" s="1422"/>
    </row>
    <row r="32" spans="1:20" s="251" customFormat="1" ht="12" x14ac:dyDescent="0.2">
      <c r="A32" s="251" t="s">
        <v>22593</v>
      </c>
      <c r="S32" s="310"/>
      <c r="T32" s="291"/>
    </row>
    <row r="33" spans="1:20" s="251" customFormat="1" ht="12" x14ac:dyDescent="0.2">
      <c r="A33" s="251" t="s">
        <v>22592</v>
      </c>
      <c r="S33" s="310"/>
      <c r="T33" s="291"/>
    </row>
    <row r="34" spans="1:20" s="251" customFormat="1" ht="12" x14ac:dyDescent="0.2">
      <c r="S34" s="310"/>
      <c r="T34" s="291"/>
    </row>
    <row r="35" spans="1:20" s="251" customFormat="1" ht="12" x14ac:dyDescent="0.2">
      <c r="S35" s="310"/>
      <c r="T35" s="1406"/>
    </row>
    <row r="36" spans="1:20" s="251" customFormat="1" ht="12" x14ac:dyDescent="0.2">
      <c r="S36" s="310"/>
      <c r="T36" s="1406"/>
    </row>
    <row r="37" spans="1:20" s="251" customFormat="1" ht="12" x14ac:dyDescent="0.2">
      <c r="A37" s="1718" t="s">
        <v>22660</v>
      </c>
      <c r="B37" s="1718"/>
      <c r="C37" s="1718"/>
      <c r="D37" s="1718"/>
      <c r="E37" s="1718"/>
      <c r="F37" s="1718"/>
      <c r="G37" s="1718"/>
      <c r="H37" s="1718"/>
      <c r="I37" s="1718"/>
      <c r="J37" s="1718"/>
      <c r="K37" s="1718"/>
      <c r="L37" s="1718"/>
      <c r="M37" s="1718"/>
      <c r="N37" s="1718"/>
      <c r="O37" s="1718"/>
      <c r="P37" s="1718"/>
      <c r="Q37" s="1718"/>
      <c r="R37" s="1718"/>
      <c r="S37" s="310"/>
      <c r="T37" s="1406"/>
    </row>
    <row r="38" spans="1:20" s="251" customFormat="1" ht="12" x14ac:dyDescent="0.2">
      <c r="A38" s="1718" t="s">
        <v>2089</v>
      </c>
      <c r="B38" s="1718"/>
      <c r="C38" s="1718"/>
      <c r="D38" s="1718"/>
      <c r="E38" s="1718"/>
      <c r="F38" s="1718"/>
      <c r="G38" s="1718"/>
      <c r="H38" s="1718"/>
      <c r="I38" s="1718"/>
      <c r="J38" s="1718"/>
      <c r="K38" s="1718"/>
      <c r="L38" s="1718"/>
      <c r="M38" s="1718"/>
      <c r="N38" s="1718"/>
      <c r="O38" s="1718"/>
      <c r="P38" s="1718"/>
      <c r="Q38" s="1718"/>
      <c r="R38" s="1718"/>
      <c r="S38" s="310"/>
      <c r="T38" s="1406"/>
    </row>
    <row r="39" spans="1:20" s="251" customFormat="1" ht="12" x14ac:dyDescent="0.2">
      <c r="A39" s="1718" t="s">
        <v>22661</v>
      </c>
      <c r="B39" s="1718"/>
      <c r="C39" s="1718"/>
      <c r="D39" s="1718"/>
      <c r="E39" s="1718"/>
      <c r="F39" s="1718"/>
      <c r="G39" s="1718"/>
      <c r="H39" s="1718"/>
      <c r="I39" s="1718"/>
      <c r="J39" s="1718"/>
      <c r="K39" s="1718"/>
      <c r="L39" s="1718"/>
      <c r="M39" s="1718"/>
      <c r="N39" s="1718"/>
      <c r="O39" s="1718"/>
      <c r="P39" s="1718"/>
      <c r="Q39" s="1718"/>
      <c r="R39" s="1718"/>
      <c r="S39" s="310"/>
      <c r="T39" s="1406"/>
    </row>
    <row r="40" spans="1:20" s="251" customFormat="1" ht="12" x14ac:dyDescent="0.2">
      <c r="A40" s="1718" t="s">
        <v>22589</v>
      </c>
      <c r="B40" s="1718"/>
      <c r="C40" s="1718"/>
      <c r="D40" s="1718"/>
      <c r="E40" s="1718"/>
      <c r="F40" s="1718"/>
      <c r="G40" s="1718"/>
      <c r="H40" s="1718"/>
      <c r="I40" s="1718"/>
      <c r="J40" s="1718"/>
      <c r="K40" s="1718"/>
      <c r="L40" s="1718"/>
      <c r="M40" s="1718"/>
      <c r="N40" s="1718"/>
      <c r="O40" s="1718"/>
      <c r="P40" s="1718"/>
      <c r="Q40" s="1718"/>
      <c r="R40" s="1718"/>
      <c r="S40" s="310"/>
      <c r="T40" s="1406"/>
    </row>
    <row r="41" spans="1:20" s="251" customFormat="1" ht="12" x14ac:dyDescent="0.2">
      <c r="S41" s="310"/>
      <c r="T41" s="1406"/>
    </row>
    <row r="42" spans="1:20" s="251" customFormat="1" ht="12" x14ac:dyDescent="0.2">
      <c r="S42" s="310"/>
      <c r="T42" s="1406"/>
    </row>
    <row r="43" spans="1:20" s="251" customFormat="1" ht="12" x14ac:dyDescent="0.2">
      <c r="S43" s="310"/>
      <c r="T43" s="1406"/>
    </row>
    <row r="44" spans="1:20" s="251" customFormat="1" ht="12" x14ac:dyDescent="0.2">
      <c r="A44" s="1366" t="s">
        <v>22605</v>
      </c>
      <c r="B44" s="1366" t="s">
        <v>22604</v>
      </c>
      <c r="C44" s="1366"/>
      <c r="D44" s="1366"/>
      <c r="E44" s="1366"/>
      <c r="F44" s="1366"/>
      <c r="G44" s="1366"/>
      <c r="H44" s="1366"/>
      <c r="I44" s="1366"/>
      <c r="J44" s="1366"/>
      <c r="K44" s="1366"/>
      <c r="L44" s="1366"/>
      <c r="S44" s="310"/>
      <c r="T44" s="1406"/>
    </row>
    <row r="45" spans="1:20" s="251" customFormat="1" ht="12.75" thickBot="1" x14ac:dyDescent="0.25">
      <c r="A45" s="266" t="s">
        <v>22587</v>
      </c>
      <c r="B45" s="266" t="s">
        <v>22595</v>
      </c>
      <c r="C45" s="266"/>
      <c r="D45" s="266"/>
      <c r="E45" s="266"/>
      <c r="F45" s="266"/>
      <c r="G45" s="266"/>
      <c r="H45" s="266"/>
      <c r="I45" s="266"/>
      <c r="J45" s="266"/>
      <c r="K45" s="266"/>
      <c r="L45" s="266"/>
      <c r="S45" s="310"/>
      <c r="T45" s="1406"/>
    </row>
    <row r="46" spans="1:20" s="1408" customFormat="1" ht="28.35" customHeight="1" thickBot="1" x14ac:dyDescent="0.25">
      <c r="A46" s="1743" t="s">
        <v>22662</v>
      </c>
      <c r="B46" s="1745" t="s">
        <v>22609</v>
      </c>
      <c r="C46" s="1746"/>
      <c r="D46" s="1746"/>
      <c r="E46" s="1746"/>
      <c r="F46" s="1746"/>
      <c r="G46" s="1746"/>
      <c r="H46" s="1747"/>
      <c r="I46" s="1748" t="s">
        <v>22616</v>
      </c>
      <c r="J46" s="1749"/>
      <c r="K46" s="1749"/>
      <c r="L46" s="1749"/>
      <c r="M46" s="1749"/>
      <c r="N46" s="1750"/>
      <c r="O46" s="1745" t="s">
        <v>22622</v>
      </c>
      <c r="P46" s="1747"/>
      <c r="Q46" s="1745" t="s">
        <v>2049</v>
      </c>
      <c r="R46" s="1747"/>
      <c r="S46" s="1407"/>
      <c r="T46" s="1407"/>
    </row>
    <row r="47" spans="1:20" s="1415" customFormat="1" ht="109.5" customHeight="1" thickBot="1" x14ac:dyDescent="0.25">
      <c r="A47" s="1744"/>
      <c r="B47" s="1409" t="s">
        <v>22610</v>
      </c>
      <c r="C47" s="1410" t="s">
        <v>22611</v>
      </c>
      <c r="D47" s="1410" t="s">
        <v>22612</v>
      </c>
      <c r="E47" s="1410" t="s">
        <v>22613</v>
      </c>
      <c r="F47" s="1410" t="s">
        <v>22663</v>
      </c>
      <c r="G47" s="1410" t="s">
        <v>22664</v>
      </c>
      <c r="H47" s="1411" t="s">
        <v>22665</v>
      </c>
      <c r="I47" s="1409" t="s">
        <v>22617</v>
      </c>
      <c r="J47" s="1410" t="s">
        <v>22666</v>
      </c>
      <c r="K47" s="1410" t="s">
        <v>22667</v>
      </c>
      <c r="L47" s="1410" t="s">
        <v>22620</v>
      </c>
      <c r="M47" s="1410" t="s">
        <v>22621</v>
      </c>
      <c r="N47" s="1411" t="s">
        <v>22668</v>
      </c>
      <c r="O47" s="1409" t="s">
        <v>22623</v>
      </c>
      <c r="P47" s="1411" t="s">
        <v>22669</v>
      </c>
      <c r="Q47" s="1412" t="s">
        <v>22670</v>
      </c>
      <c r="R47" s="1413" t="s">
        <v>22671</v>
      </c>
      <c r="S47" s="1414"/>
      <c r="T47" s="1407"/>
    </row>
    <row r="48" spans="1:20" ht="22.5" customHeight="1" x14ac:dyDescent="0.2">
      <c r="A48" s="1416" t="s">
        <v>22672</v>
      </c>
      <c r="B48" s="1443">
        <f t="shared" ref="B48:G51" si="9">B226</f>
        <v>6453947389</v>
      </c>
      <c r="C48" s="1444">
        <f t="shared" si="9"/>
        <v>63523209</v>
      </c>
      <c r="D48" s="1444">
        <f t="shared" si="9"/>
        <v>29979351</v>
      </c>
      <c r="E48" s="1444">
        <f t="shared" si="9"/>
        <v>486524360</v>
      </c>
      <c r="F48" s="1444">
        <f t="shared" si="9"/>
        <v>317264000</v>
      </c>
      <c r="G48" s="1444">
        <f t="shared" si="9"/>
        <v>16355206</v>
      </c>
      <c r="H48" s="1419">
        <f t="shared" ref="H48:H59" si="10">SUM(B48:G48)</f>
        <v>7367593515</v>
      </c>
      <c r="I48" s="1443">
        <f t="shared" ref="I48:M51" si="11">I226</f>
        <v>200000000</v>
      </c>
      <c r="J48" s="1444">
        <f t="shared" si="11"/>
        <v>920000000</v>
      </c>
      <c r="K48" s="1444">
        <f t="shared" si="11"/>
        <v>0</v>
      </c>
      <c r="L48" s="1444">
        <f t="shared" si="11"/>
        <v>53244812</v>
      </c>
      <c r="M48" s="1444">
        <f t="shared" si="11"/>
        <v>0</v>
      </c>
      <c r="N48" s="1419">
        <f t="shared" ref="N48:N59" si="12">SUM(I48:M48)</f>
        <v>1173244812</v>
      </c>
      <c r="O48" s="1443">
        <f t="shared" ref="O48:O49" si="13">O226</f>
        <v>0</v>
      </c>
      <c r="P48" s="1419">
        <f t="shared" ref="P48:P59" si="14">O48</f>
        <v>0</v>
      </c>
      <c r="Q48" s="1420">
        <f t="shared" ref="Q48:Q59" si="15">H48+N48+P48</f>
        <v>8540838327</v>
      </c>
      <c r="R48" s="1421">
        <f t="shared" ref="R48:R60" si="16">Q48/$Q$60</f>
        <v>0.75215530881131298</v>
      </c>
    </row>
    <row r="49" spans="1:20" ht="22.5" customHeight="1" x14ac:dyDescent="0.2">
      <c r="A49" s="1425" t="s">
        <v>22673</v>
      </c>
      <c r="B49" s="1443">
        <f t="shared" si="9"/>
        <v>0</v>
      </c>
      <c r="C49" s="1444">
        <f t="shared" si="9"/>
        <v>0</v>
      </c>
      <c r="D49" s="1444">
        <f t="shared" si="9"/>
        <v>0</v>
      </c>
      <c r="E49" s="1444">
        <f t="shared" si="9"/>
        <v>0</v>
      </c>
      <c r="F49" s="1444">
        <f t="shared" si="9"/>
        <v>0</v>
      </c>
      <c r="G49" s="1444">
        <f t="shared" si="9"/>
        <v>0</v>
      </c>
      <c r="H49" s="1426">
        <f t="shared" si="10"/>
        <v>0</v>
      </c>
      <c r="I49" s="1443">
        <f t="shared" si="11"/>
        <v>0</v>
      </c>
      <c r="J49" s="1444">
        <f t="shared" si="11"/>
        <v>0</v>
      </c>
      <c r="K49" s="1444">
        <f t="shared" si="11"/>
        <v>0</v>
      </c>
      <c r="L49" s="1444">
        <f t="shared" si="11"/>
        <v>0</v>
      </c>
      <c r="M49" s="1444">
        <f t="shared" si="11"/>
        <v>338590085</v>
      </c>
      <c r="N49" s="1426">
        <f t="shared" si="12"/>
        <v>338590085</v>
      </c>
      <c r="O49" s="1443">
        <f t="shared" si="13"/>
        <v>0</v>
      </c>
      <c r="P49" s="1419">
        <f t="shared" si="14"/>
        <v>0</v>
      </c>
      <c r="Q49" s="1420">
        <f t="shared" si="15"/>
        <v>338590085</v>
      </c>
      <c r="R49" s="1421">
        <f t="shared" si="16"/>
        <v>2.981818882328361E-2</v>
      </c>
    </row>
    <row r="50" spans="1:20" ht="22.5" customHeight="1" x14ac:dyDescent="0.2">
      <c r="A50" s="1425" t="s">
        <v>22674</v>
      </c>
      <c r="B50" s="1443">
        <f t="shared" si="9"/>
        <v>0</v>
      </c>
      <c r="C50" s="1444">
        <f t="shared" si="9"/>
        <v>180000</v>
      </c>
      <c r="D50" s="1444">
        <f t="shared" si="9"/>
        <v>0</v>
      </c>
      <c r="E50" s="1444">
        <f t="shared" si="9"/>
        <v>1716964</v>
      </c>
      <c r="F50" s="1444">
        <f t="shared" si="9"/>
        <v>0</v>
      </c>
      <c r="G50" s="1444">
        <f t="shared" si="9"/>
        <v>0</v>
      </c>
      <c r="H50" s="1426">
        <f t="shared" si="10"/>
        <v>1896964</v>
      </c>
      <c r="I50" s="1443">
        <f t="shared" si="11"/>
        <v>0</v>
      </c>
      <c r="J50" s="1444">
        <f t="shared" si="11"/>
        <v>0</v>
      </c>
      <c r="K50" s="1444">
        <f t="shared" si="11"/>
        <v>0</v>
      </c>
      <c r="L50" s="1444">
        <f t="shared" si="11"/>
        <v>0</v>
      </c>
      <c r="M50" s="1444">
        <f t="shared" si="11"/>
        <v>0</v>
      </c>
      <c r="N50" s="1426">
        <f t="shared" si="12"/>
        <v>0</v>
      </c>
      <c r="O50" s="1443">
        <f>O228</f>
        <v>0</v>
      </c>
      <c r="P50" s="1419">
        <f t="shared" si="14"/>
        <v>0</v>
      </c>
      <c r="Q50" s="1420">
        <f t="shared" si="15"/>
        <v>1896964</v>
      </c>
      <c r="R50" s="1421">
        <f t="shared" si="16"/>
        <v>1.6705755203366742E-4</v>
      </c>
    </row>
    <row r="51" spans="1:20" ht="22.5" customHeight="1" x14ac:dyDescent="0.2">
      <c r="A51" s="1425" t="s">
        <v>22675</v>
      </c>
      <c r="B51" s="1443">
        <f t="shared" si="9"/>
        <v>0</v>
      </c>
      <c r="C51" s="1444">
        <f t="shared" si="9"/>
        <v>0</v>
      </c>
      <c r="D51" s="1444">
        <f t="shared" si="9"/>
        <v>0</v>
      </c>
      <c r="E51" s="1444">
        <f t="shared" si="9"/>
        <v>0</v>
      </c>
      <c r="F51" s="1444">
        <f t="shared" si="9"/>
        <v>0</v>
      </c>
      <c r="G51" s="1444">
        <f t="shared" si="9"/>
        <v>0</v>
      </c>
      <c r="H51" s="1426">
        <f t="shared" si="10"/>
        <v>0</v>
      </c>
      <c r="I51" s="1443">
        <f t="shared" si="11"/>
        <v>0</v>
      </c>
      <c r="J51" s="1444">
        <f t="shared" si="11"/>
        <v>0</v>
      </c>
      <c r="K51" s="1444">
        <f t="shared" si="11"/>
        <v>0</v>
      </c>
      <c r="L51" s="1444">
        <f t="shared" si="11"/>
        <v>15503439</v>
      </c>
      <c r="M51" s="1444">
        <f t="shared" si="11"/>
        <v>0</v>
      </c>
      <c r="N51" s="1426">
        <f t="shared" si="12"/>
        <v>15503439</v>
      </c>
      <c r="O51" s="1443">
        <f>O229</f>
        <v>0</v>
      </c>
      <c r="P51" s="1419">
        <f t="shared" si="14"/>
        <v>0</v>
      </c>
      <c r="Q51" s="1420">
        <f t="shared" si="15"/>
        <v>15503439</v>
      </c>
      <c r="R51" s="1421">
        <f t="shared" si="16"/>
        <v>1.3653219393954174E-3</v>
      </c>
    </row>
    <row r="52" spans="1:20" ht="29.25" customHeight="1" x14ac:dyDescent="0.2">
      <c r="A52" s="1427" t="s">
        <v>22676</v>
      </c>
      <c r="B52" s="1445">
        <f t="shared" ref="B52:G52" si="17">B338</f>
        <v>0</v>
      </c>
      <c r="C52" s="1446">
        <f t="shared" si="17"/>
        <v>4357052</v>
      </c>
      <c r="D52" s="1446">
        <f t="shared" si="17"/>
        <v>0</v>
      </c>
      <c r="E52" s="1446">
        <f t="shared" si="17"/>
        <v>6292590</v>
      </c>
      <c r="F52" s="1446">
        <f t="shared" si="17"/>
        <v>0</v>
      </c>
      <c r="G52" s="1446">
        <f t="shared" si="17"/>
        <v>0</v>
      </c>
      <c r="H52" s="1430">
        <f t="shared" si="10"/>
        <v>10649642</v>
      </c>
      <c r="I52" s="1445">
        <f>I338</f>
        <v>0</v>
      </c>
      <c r="J52" s="1446">
        <f>J338</f>
        <v>0</v>
      </c>
      <c r="K52" s="1446">
        <f>K338</f>
        <v>0</v>
      </c>
      <c r="L52" s="1446">
        <f>L338</f>
        <v>0</v>
      </c>
      <c r="M52" s="1446">
        <f>M338</f>
        <v>0</v>
      </c>
      <c r="N52" s="1430">
        <f t="shared" si="12"/>
        <v>0</v>
      </c>
      <c r="O52" s="1445">
        <f>O338</f>
        <v>0</v>
      </c>
      <c r="P52" s="1431">
        <f t="shared" si="14"/>
        <v>0</v>
      </c>
      <c r="Q52" s="1432">
        <f t="shared" si="15"/>
        <v>10649642</v>
      </c>
      <c r="R52" s="1433">
        <f t="shared" si="16"/>
        <v>9.3786867993010409E-4</v>
      </c>
    </row>
    <row r="53" spans="1:20" ht="34.5" customHeight="1" x14ac:dyDescent="0.2">
      <c r="A53" s="1427" t="s">
        <v>22677</v>
      </c>
      <c r="B53" s="1447"/>
      <c r="C53" s="1448"/>
      <c r="D53" s="1429"/>
      <c r="E53" s="1429"/>
      <c r="F53" s="1429"/>
      <c r="G53" s="1429"/>
      <c r="H53" s="1430">
        <f t="shared" si="10"/>
        <v>0</v>
      </c>
      <c r="I53" s="1447"/>
      <c r="J53" s="1448"/>
      <c r="K53" s="1448"/>
      <c r="L53" s="1448"/>
      <c r="M53" s="1448"/>
      <c r="N53" s="1430">
        <f t="shared" si="12"/>
        <v>0</v>
      </c>
      <c r="O53" s="1447"/>
      <c r="P53" s="1430">
        <f t="shared" si="14"/>
        <v>0</v>
      </c>
      <c r="Q53" s="1434">
        <f t="shared" si="15"/>
        <v>0</v>
      </c>
      <c r="R53" s="1433">
        <f t="shared" si="16"/>
        <v>0</v>
      </c>
    </row>
    <row r="54" spans="1:20" ht="22.5" customHeight="1" x14ac:dyDescent="0.2">
      <c r="A54" s="1427" t="s">
        <v>22678</v>
      </c>
      <c r="B54" s="1447"/>
      <c r="C54" s="1448"/>
      <c r="D54" s="1429"/>
      <c r="E54" s="1429"/>
      <c r="F54" s="1429"/>
      <c r="G54" s="1429"/>
      <c r="H54" s="1430">
        <f t="shared" si="10"/>
        <v>0</v>
      </c>
      <c r="I54" s="1447"/>
      <c r="J54" s="1448"/>
      <c r="K54" s="1448"/>
      <c r="L54" s="1448"/>
      <c r="M54" s="1448"/>
      <c r="N54" s="1430">
        <f t="shared" si="12"/>
        <v>0</v>
      </c>
      <c r="O54" s="1447"/>
      <c r="P54" s="1430">
        <f t="shared" si="14"/>
        <v>0</v>
      </c>
      <c r="Q54" s="1434">
        <f t="shared" si="15"/>
        <v>0</v>
      </c>
      <c r="R54" s="1433">
        <f t="shared" si="16"/>
        <v>0</v>
      </c>
    </row>
    <row r="55" spans="1:20" ht="22.5" customHeight="1" x14ac:dyDescent="0.2">
      <c r="A55" s="1427" t="s">
        <v>22679</v>
      </c>
      <c r="B55" s="1447"/>
      <c r="C55" s="1448"/>
      <c r="D55" s="1429"/>
      <c r="E55" s="1429"/>
      <c r="F55" s="1429"/>
      <c r="G55" s="1429"/>
      <c r="H55" s="1430">
        <f t="shared" si="10"/>
        <v>0</v>
      </c>
      <c r="I55" s="1447"/>
      <c r="J55" s="1448"/>
      <c r="K55" s="1448"/>
      <c r="L55" s="1448"/>
      <c r="M55" s="1448"/>
      <c r="N55" s="1430">
        <f t="shared" si="12"/>
        <v>0</v>
      </c>
      <c r="O55" s="1447"/>
      <c r="P55" s="1430">
        <f t="shared" si="14"/>
        <v>0</v>
      </c>
      <c r="Q55" s="1434">
        <f t="shared" si="15"/>
        <v>0</v>
      </c>
      <c r="R55" s="1433">
        <f t="shared" si="16"/>
        <v>0</v>
      </c>
    </row>
    <row r="56" spans="1:20" ht="22.5" customHeight="1" x14ac:dyDescent="0.2">
      <c r="A56" s="1427" t="s">
        <v>22680</v>
      </c>
      <c r="B56" s="1447"/>
      <c r="C56" s="1448"/>
      <c r="D56" s="1429"/>
      <c r="E56" s="1429"/>
      <c r="F56" s="1429"/>
      <c r="G56" s="1429"/>
      <c r="H56" s="1430">
        <f t="shared" si="10"/>
        <v>0</v>
      </c>
      <c r="I56" s="1447"/>
      <c r="J56" s="1448"/>
      <c r="K56" s="1448"/>
      <c r="L56" s="1448"/>
      <c r="M56" s="1448"/>
      <c r="N56" s="1430">
        <f t="shared" si="12"/>
        <v>0</v>
      </c>
      <c r="O56" s="1447"/>
      <c r="P56" s="1430">
        <f t="shared" si="14"/>
        <v>0</v>
      </c>
      <c r="Q56" s="1434">
        <f t="shared" si="15"/>
        <v>0</v>
      </c>
      <c r="R56" s="1433">
        <f t="shared" si="16"/>
        <v>0</v>
      </c>
    </row>
    <row r="57" spans="1:20" ht="22.5" customHeight="1" x14ac:dyDescent="0.2">
      <c r="A57" s="1427" t="s">
        <v>22681</v>
      </c>
      <c r="B57" s="1445">
        <f t="shared" ref="B57:G57" si="18">B564</f>
        <v>0</v>
      </c>
      <c r="C57" s="1446">
        <f t="shared" si="18"/>
        <v>26023832</v>
      </c>
      <c r="D57" s="1446">
        <f t="shared" si="18"/>
        <v>186948</v>
      </c>
      <c r="E57" s="1446">
        <f t="shared" si="18"/>
        <v>8182758</v>
      </c>
      <c r="F57" s="1446">
        <f t="shared" si="18"/>
        <v>0</v>
      </c>
      <c r="G57" s="1446">
        <f t="shared" si="18"/>
        <v>275656</v>
      </c>
      <c r="H57" s="1430">
        <f t="shared" si="10"/>
        <v>34669194</v>
      </c>
      <c r="I57" s="1445">
        <f>I564</f>
        <v>0</v>
      </c>
      <c r="J57" s="1446">
        <f>J564</f>
        <v>0</v>
      </c>
      <c r="K57" s="1446">
        <f>K564</f>
        <v>0</v>
      </c>
      <c r="L57" s="1446">
        <f>L564</f>
        <v>5341452</v>
      </c>
      <c r="M57" s="1446">
        <f>M564</f>
        <v>0</v>
      </c>
      <c r="N57" s="1430">
        <f t="shared" si="12"/>
        <v>5341452</v>
      </c>
      <c r="O57" s="1445">
        <f>O564</f>
        <v>0</v>
      </c>
      <c r="P57" s="1431">
        <f t="shared" si="14"/>
        <v>0</v>
      </c>
      <c r="Q57" s="1432">
        <f t="shared" si="15"/>
        <v>40010646</v>
      </c>
      <c r="R57" s="1433">
        <f t="shared" si="16"/>
        <v>3.5235674351467117E-3</v>
      </c>
    </row>
    <row r="58" spans="1:20" ht="22.5" customHeight="1" x14ac:dyDescent="0.2">
      <c r="A58" s="1427" t="s">
        <v>22682</v>
      </c>
      <c r="B58" s="1445">
        <f t="shared" ref="B58:G58" si="19">B664</f>
        <v>0</v>
      </c>
      <c r="C58" s="1446">
        <f t="shared" si="19"/>
        <v>0</v>
      </c>
      <c r="D58" s="1446">
        <f t="shared" si="19"/>
        <v>1688323445</v>
      </c>
      <c r="E58" s="1446">
        <f t="shared" si="19"/>
        <v>30947405</v>
      </c>
      <c r="F58" s="1446">
        <f t="shared" si="19"/>
        <v>0</v>
      </c>
      <c r="G58" s="1446">
        <f t="shared" si="19"/>
        <v>0</v>
      </c>
      <c r="H58" s="1430">
        <f t="shared" si="10"/>
        <v>1719270850</v>
      </c>
      <c r="I58" s="1445">
        <f>I664</f>
        <v>0</v>
      </c>
      <c r="J58" s="1446">
        <f>J664</f>
        <v>0</v>
      </c>
      <c r="K58" s="1446">
        <f>K664</f>
        <v>0</v>
      </c>
      <c r="L58" s="1446">
        <f>L664</f>
        <v>0</v>
      </c>
      <c r="M58" s="1446">
        <f>M664</f>
        <v>0</v>
      </c>
      <c r="N58" s="1430">
        <f t="shared" si="12"/>
        <v>0</v>
      </c>
      <c r="O58" s="1445">
        <f>O664</f>
        <v>649554242</v>
      </c>
      <c r="P58" s="1431">
        <f t="shared" si="14"/>
        <v>649554242</v>
      </c>
      <c r="Q58" s="1432">
        <f t="shared" si="15"/>
        <v>2368825092</v>
      </c>
      <c r="R58" s="1433">
        <f t="shared" si="16"/>
        <v>0.20861235166584449</v>
      </c>
    </row>
    <row r="59" spans="1:20" ht="22.5" customHeight="1" thickBot="1" x14ac:dyDescent="0.25">
      <c r="A59" s="1427" t="s">
        <v>22683</v>
      </c>
      <c r="B59" s="1445">
        <f t="shared" ref="B59:G59" si="20">B764</f>
        <v>0</v>
      </c>
      <c r="C59" s="1446">
        <f t="shared" si="20"/>
        <v>0</v>
      </c>
      <c r="D59" s="1446">
        <f t="shared" si="20"/>
        <v>0</v>
      </c>
      <c r="E59" s="1446">
        <f t="shared" si="20"/>
        <v>29910997</v>
      </c>
      <c r="F59" s="1446">
        <f t="shared" si="20"/>
        <v>0</v>
      </c>
      <c r="G59" s="1446">
        <f t="shared" si="20"/>
        <v>0</v>
      </c>
      <c r="H59" s="1430">
        <f t="shared" si="10"/>
        <v>29910997</v>
      </c>
      <c r="I59" s="1445">
        <f>I764</f>
        <v>0</v>
      </c>
      <c r="J59" s="1446">
        <f>J764</f>
        <v>0</v>
      </c>
      <c r="K59" s="1446">
        <f>K764</f>
        <v>0</v>
      </c>
      <c r="L59" s="1446">
        <f>L764</f>
        <v>8927430</v>
      </c>
      <c r="M59" s="1446">
        <f>M764</f>
        <v>0</v>
      </c>
      <c r="N59" s="1430">
        <f t="shared" si="12"/>
        <v>8927430</v>
      </c>
      <c r="O59" s="1445">
        <f>O764</f>
        <v>0</v>
      </c>
      <c r="P59" s="1431">
        <f t="shared" si="14"/>
        <v>0</v>
      </c>
      <c r="Q59" s="1432">
        <f t="shared" si="15"/>
        <v>38838427</v>
      </c>
      <c r="R59" s="1433">
        <f t="shared" si="16"/>
        <v>3.420335093053054E-3</v>
      </c>
    </row>
    <row r="60" spans="1:20" ht="13.5" customHeight="1" thickBot="1" x14ac:dyDescent="0.25">
      <c r="A60" s="1435" t="s">
        <v>22684</v>
      </c>
      <c r="B60" s="1436">
        <f t="shared" ref="B60:Q60" si="21">SUM(B48:B59)</f>
        <v>6453947389</v>
      </c>
      <c r="C60" s="1437">
        <f t="shared" si="21"/>
        <v>94084093</v>
      </c>
      <c r="D60" s="1437">
        <f t="shared" si="21"/>
        <v>1718489744</v>
      </c>
      <c r="E60" s="1437">
        <f t="shared" si="21"/>
        <v>563575074</v>
      </c>
      <c r="F60" s="1437">
        <f t="shared" si="21"/>
        <v>317264000</v>
      </c>
      <c r="G60" s="1437">
        <f t="shared" si="21"/>
        <v>16630862</v>
      </c>
      <c r="H60" s="1438">
        <f t="shared" si="21"/>
        <v>9163991162</v>
      </c>
      <c r="I60" s="1436">
        <f t="shared" si="21"/>
        <v>200000000</v>
      </c>
      <c r="J60" s="1437">
        <f t="shared" si="21"/>
        <v>920000000</v>
      </c>
      <c r="K60" s="1437">
        <f t="shared" si="21"/>
        <v>0</v>
      </c>
      <c r="L60" s="1437">
        <f t="shared" si="21"/>
        <v>83017133</v>
      </c>
      <c r="M60" s="1437">
        <f t="shared" si="21"/>
        <v>338590085</v>
      </c>
      <c r="N60" s="1438">
        <f t="shared" si="21"/>
        <v>1541607218</v>
      </c>
      <c r="O60" s="1436">
        <f t="shared" si="21"/>
        <v>649554242</v>
      </c>
      <c r="P60" s="1438">
        <f t="shared" si="21"/>
        <v>649554242</v>
      </c>
      <c r="Q60" s="1436">
        <f t="shared" si="21"/>
        <v>11355152622</v>
      </c>
      <c r="R60" s="1439">
        <f t="shared" si="16"/>
        <v>1</v>
      </c>
    </row>
    <row r="63" spans="1:20" s="251" customFormat="1" ht="12" x14ac:dyDescent="0.2">
      <c r="A63" s="251" t="s">
        <v>22593</v>
      </c>
      <c r="S63" s="310"/>
      <c r="T63" s="1406"/>
    </row>
    <row r="64" spans="1:20" s="251" customFormat="1" ht="12" x14ac:dyDescent="0.2">
      <c r="A64" s="251" t="s">
        <v>22592</v>
      </c>
      <c r="S64" s="310"/>
      <c r="T64" s="1406"/>
    </row>
    <row r="65" spans="1:20" s="251" customFormat="1" ht="12" x14ac:dyDescent="0.2">
      <c r="S65" s="310"/>
      <c r="T65" s="1406"/>
    </row>
    <row r="66" spans="1:20" s="251" customFormat="1" ht="12" x14ac:dyDescent="0.2">
      <c r="S66" s="310"/>
      <c r="T66" s="1406"/>
    </row>
    <row r="67" spans="1:20" s="251" customFormat="1" ht="12" x14ac:dyDescent="0.2">
      <c r="S67" s="310"/>
      <c r="T67" s="1406"/>
    </row>
    <row r="68" spans="1:20" s="251" customFormat="1" ht="12" x14ac:dyDescent="0.2">
      <c r="A68" s="1718" t="s">
        <v>22660</v>
      </c>
      <c r="B68" s="1718"/>
      <c r="C68" s="1718"/>
      <c r="D68" s="1718"/>
      <c r="E68" s="1718"/>
      <c r="F68" s="1718"/>
      <c r="G68" s="1718"/>
      <c r="H68" s="1718"/>
      <c r="I68" s="1718"/>
      <c r="J68" s="1718"/>
      <c r="K68" s="1718"/>
      <c r="L68" s="1718"/>
      <c r="M68" s="1718"/>
      <c r="N68" s="1718"/>
      <c r="O68" s="1718"/>
      <c r="P68" s="1718"/>
      <c r="Q68" s="1718"/>
      <c r="R68" s="1718"/>
      <c r="S68" s="310"/>
      <c r="T68" s="1406"/>
    </row>
    <row r="69" spans="1:20" s="251" customFormat="1" ht="12" x14ac:dyDescent="0.2">
      <c r="A69" s="1718" t="s">
        <v>2089</v>
      </c>
      <c r="B69" s="1718"/>
      <c r="C69" s="1718"/>
      <c r="D69" s="1718"/>
      <c r="E69" s="1718"/>
      <c r="F69" s="1718"/>
      <c r="G69" s="1718"/>
      <c r="H69" s="1718"/>
      <c r="I69" s="1718"/>
      <c r="J69" s="1718"/>
      <c r="K69" s="1718"/>
      <c r="L69" s="1718"/>
      <c r="M69" s="1718"/>
      <c r="N69" s="1718"/>
      <c r="O69" s="1718"/>
      <c r="P69" s="1718"/>
      <c r="Q69" s="1718"/>
      <c r="R69" s="1718"/>
      <c r="S69" s="310"/>
      <c r="T69" s="1406"/>
    </row>
    <row r="70" spans="1:20" s="251" customFormat="1" ht="12" x14ac:dyDescent="0.2">
      <c r="A70" s="1718" t="s">
        <v>22661</v>
      </c>
      <c r="B70" s="1718"/>
      <c r="C70" s="1718"/>
      <c r="D70" s="1718"/>
      <c r="E70" s="1718"/>
      <c r="F70" s="1718"/>
      <c r="G70" s="1718"/>
      <c r="H70" s="1718"/>
      <c r="I70" s="1718"/>
      <c r="J70" s="1718"/>
      <c r="K70" s="1718"/>
      <c r="L70" s="1718"/>
      <c r="M70" s="1718"/>
      <c r="N70" s="1718"/>
      <c r="O70" s="1718"/>
      <c r="P70" s="1718"/>
      <c r="Q70" s="1718"/>
      <c r="R70" s="1718"/>
      <c r="S70" s="310"/>
      <c r="T70" s="1406"/>
    </row>
    <row r="71" spans="1:20" s="251" customFormat="1" ht="12" x14ac:dyDescent="0.2">
      <c r="A71" s="1718" t="s">
        <v>22589</v>
      </c>
      <c r="B71" s="1718"/>
      <c r="C71" s="1718"/>
      <c r="D71" s="1718"/>
      <c r="E71" s="1718"/>
      <c r="F71" s="1718"/>
      <c r="G71" s="1718"/>
      <c r="H71" s="1718"/>
      <c r="I71" s="1718"/>
      <c r="J71" s="1718"/>
      <c r="K71" s="1718"/>
      <c r="L71" s="1718"/>
      <c r="M71" s="1718"/>
      <c r="N71" s="1718"/>
      <c r="O71" s="1718"/>
      <c r="P71" s="1718"/>
      <c r="Q71" s="1718"/>
      <c r="R71" s="1718"/>
      <c r="S71" s="310"/>
      <c r="T71" s="1406"/>
    </row>
    <row r="72" spans="1:20" s="251" customFormat="1" ht="12" x14ac:dyDescent="0.2">
      <c r="S72" s="310"/>
      <c r="T72" s="1406"/>
    </row>
    <row r="73" spans="1:20" s="251" customFormat="1" ht="12" x14ac:dyDescent="0.2">
      <c r="S73" s="310"/>
      <c r="T73" s="1406"/>
    </row>
    <row r="74" spans="1:20" s="251" customFormat="1" ht="12" x14ac:dyDescent="0.2">
      <c r="S74" s="310"/>
      <c r="T74" s="1406"/>
    </row>
    <row r="75" spans="1:20" s="251" customFormat="1" ht="12" x14ac:dyDescent="0.2">
      <c r="A75" s="1366" t="s">
        <v>22605</v>
      </c>
      <c r="B75" s="1366" t="s">
        <v>22604</v>
      </c>
      <c r="C75" s="1366"/>
      <c r="D75" s="1366"/>
      <c r="E75" s="1366"/>
      <c r="F75" s="1366"/>
      <c r="G75" s="1366"/>
      <c r="H75" s="1366"/>
      <c r="I75" s="1366"/>
      <c r="J75" s="1366"/>
      <c r="K75" s="1366"/>
      <c r="L75" s="1366"/>
      <c r="S75" s="310"/>
      <c r="T75" s="1406"/>
    </row>
    <row r="76" spans="1:20" s="251" customFormat="1" ht="12.75" thickBot="1" x14ac:dyDescent="0.25">
      <c r="A76" s="266" t="s">
        <v>22587</v>
      </c>
      <c r="B76" s="266" t="s">
        <v>22594</v>
      </c>
      <c r="C76" s="266"/>
      <c r="D76" s="266"/>
      <c r="E76" s="266"/>
      <c r="F76" s="266"/>
      <c r="G76" s="266"/>
      <c r="H76" s="266"/>
      <c r="I76" s="266"/>
      <c r="J76" s="266"/>
      <c r="K76" s="266"/>
      <c r="L76" s="266"/>
      <c r="S76" s="310"/>
      <c r="T76" s="1406"/>
    </row>
    <row r="77" spans="1:20" s="1408" customFormat="1" ht="28.35" customHeight="1" thickBot="1" x14ac:dyDescent="0.25">
      <c r="A77" s="1743" t="s">
        <v>22662</v>
      </c>
      <c r="B77" s="1745" t="s">
        <v>22609</v>
      </c>
      <c r="C77" s="1746"/>
      <c r="D77" s="1746"/>
      <c r="E77" s="1746"/>
      <c r="F77" s="1746"/>
      <c r="G77" s="1746"/>
      <c r="H77" s="1747"/>
      <c r="I77" s="1748" t="s">
        <v>22616</v>
      </c>
      <c r="J77" s="1749"/>
      <c r="K77" s="1749"/>
      <c r="L77" s="1749"/>
      <c r="M77" s="1749"/>
      <c r="N77" s="1750"/>
      <c r="O77" s="1745" t="s">
        <v>22622</v>
      </c>
      <c r="P77" s="1747"/>
      <c r="Q77" s="1745" t="s">
        <v>2049</v>
      </c>
      <c r="R77" s="1747"/>
      <c r="S77" s="1407"/>
      <c r="T77" s="1407"/>
    </row>
    <row r="78" spans="1:20" s="1415" customFormat="1" ht="109.5" customHeight="1" thickBot="1" x14ac:dyDescent="0.25">
      <c r="A78" s="1744"/>
      <c r="B78" s="1409" t="s">
        <v>22610</v>
      </c>
      <c r="C78" s="1410" t="s">
        <v>22611</v>
      </c>
      <c r="D78" s="1410" t="s">
        <v>22612</v>
      </c>
      <c r="E78" s="1410" t="s">
        <v>22613</v>
      </c>
      <c r="F78" s="1410" t="s">
        <v>22663</v>
      </c>
      <c r="G78" s="1410" t="s">
        <v>22664</v>
      </c>
      <c r="H78" s="1411" t="s">
        <v>22665</v>
      </c>
      <c r="I78" s="1409" t="s">
        <v>22617</v>
      </c>
      <c r="J78" s="1410" t="s">
        <v>22666</v>
      </c>
      <c r="K78" s="1410" t="s">
        <v>22667</v>
      </c>
      <c r="L78" s="1410" t="s">
        <v>22620</v>
      </c>
      <c r="M78" s="1410" t="s">
        <v>22621</v>
      </c>
      <c r="N78" s="1411" t="s">
        <v>22668</v>
      </c>
      <c r="O78" s="1409" t="s">
        <v>22623</v>
      </c>
      <c r="P78" s="1411" t="s">
        <v>22669</v>
      </c>
      <c r="Q78" s="1412" t="s">
        <v>22670</v>
      </c>
      <c r="R78" s="1413" t="s">
        <v>22671</v>
      </c>
      <c r="S78" s="1414"/>
      <c r="T78" s="1407"/>
    </row>
    <row r="79" spans="1:20" ht="24" customHeight="1" x14ac:dyDescent="0.2">
      <c r="A79" s="1416" t="s">
        <v>22672</v>
      </c>
      <c r="B79" s="1443">
        <f t="shared" ref="B79:G81" si="22">B249</f>
        <v>0</v>
      </c>
      <c r="C79" s="1444">
        <f t="shared" si="22"/>
        <v>7998264</v>
      </c>
      <c r="D79" s="1444">
        <f t="shared" si="22"/>
        <v>2038822</v>
      </c>
      <c r="E79" s="1444">
        <f t="shared" si="22"/>
        <v>16665314</v>
      </c>
      <c r="F79" s="1444">
        <f t="shared" si="22"/>
        <v>2712</v>
      </c>
      <c r="G79" s="1444">
        <f t="shared" si="22"/>
        <v>44248</v>
      </c>
      <c r="H79" s="1419">
        <f t="shared" ref="H79:H90" si="23">SUM(B79:G79)</f>
        <v>26749360</v>
      </c>
      <c r="I79" s="1443">
        <f t="shared" ref="I79:M80" si="24">I249</f>
        <v>0</v>
      </c>
      <c r="J79" s="1444">
        <f t="shared" si="24"/>
        <v>0</v>
      </c>
      <c r="K79" s="1444">
        <f t="shared" si="24"/>
        <v>0</v>
      </c>
      <c r="L79" s="1444">
        <f t="shared" si="24"/>
        <v>3058261</v>
      </c>
      <c r="M79" s="1444">
        <f t="shared" si="24"/>
        <v>0</v>
      </c>
      <c r="N79" s="1419">
        <f t="shared" ref="N79:N90" si="25">SUM(J79:M79)</f>
        <v>3058261</v>
      </c>
      <c r="O79" s="1443">
        <f>O249</f>
        <v>0</v>
      </c>
      <c r="P79" s="1419">
        <f t="shared" ref="P79:P90" si="26">O79</f>
        <v>0</v>
      </c>
      <c r="Q79" s="1420">
        <f t="shared" ref="Q79:Q90" si="27">H79+N79+P79</f>
        <v>29807621</v>
      </c>
      <c r="R79" s="1421">
        <f t="shared" ref="R79:R91" si="28">Q79/$Q$29</f>
        <v>6.6438395880639978E-4</v>
      </c>
    </row>
    <row r="80" spans="1:20" ht="24" customHeight="1" x14ac:dyDescent="0.2">
      <c r="A80" s="1425" t="s">
        <v>22673</v>
      </c>
      <c r="B80" s="1443">
        <f t="shared" si="22"/>
        <v>0</v>
      </c>
      <c r="C80" s="1444">
        <f t="shared" si="22"/>
        <v>0</v>
      </c>
      <c r="D80" s="1444">
        <f t="shared" si="22"/>
        <v>0</v>
      </c>
      <c r="E80" s="1444">
        <f t="shared" si="22"/>
        <v>0</v>
      </c>
      <c r="F80" s="1444">
        <f t="shared" si="22"/>
        <v>0</v>
      </c>
      <c r="G80" s="1444">
        <f t="shared" si="22"/>
        <v>0</v>
      </c>
      <c r="H80" s="1426">
        <f t="shared" si="23"/>
        <v>0</v>
      </c>
      <c r="I80" s="1443">
        <f t="shared" si="24"/>
        <v>0</v>
      </c>
      <c r="J80" s="1444">
        <f t="shared" si="24"/>
        <v>0</v>
      </c>
      <c r="K80" s="1444">
        <f t="shared" si="24"/>
        <v>0</v>
      </c>
      <c r="L80" s="1444">
        <f t="shared" si="24"/>
        <v>0</v>
      </c>
      <c r="M80" s="1444">
        <f t="shared" si="24"/>
        <v>0</v>
      </c>
      <c r="N80" s="1426">
        <f t="shared" si="25"/>
        <v>0</v>
      </c>
      <c r="O80" s="1443">
        <f>O250</f>
        <v>0</v>
      </c>
      <c r="P80" s="1419">
        <f t="shared" si="26"/>
        <v>0</v>
      </c>
      <c r="Q80" s="1420">
        <f t="shared" si="27"/>
        <v>0</v>
      </c>
      <c r="R80" s="1421">
        <f t="shared" si="28"/>
        <v>0</v>
      </c>
    </row>
    <row r="81" spans="1:20" ht="24" customHeight="1" x14ac:dyDescent="0.2">
      <c r="A81" s="1425" t="s">
        <v>22674</v>
      </c>
      <c r="B81" s="1443">
        <f t="shared" si="22"/>
        <v>0</v>
      </c>
      <c r="C81" s="1444">
        <f t="shared" si="22"/>
        <v>0</v>
      </c>
      <c r="D81" s="1444">
        <f t="shared" si="22"/>
        <v>0</v>
      </c>
      <c r="E81" s="1444">
        <f t="shared" si="22"/>
        <v>0</v>
      </c>
      <c r="F81" s="1444">
        <f t="shared" si="22"/>
        <v>0</v>
      </c>
      <c r="G81" s="1444">
        <f t="shared" si="22"/>
        <v>0</v>
      </c>
      <c r="H81" s="1426">
        <f t="shared" si="23"/>
        <v>0</v>
      </c>
      <c r="I81" s="1443">
        <f>I251</f>
        <v>0</v>
      </c>
      <c r="J81" s="1444">
        <f>J251</f>
        <v>0</v>
      </c>
      <c r="K81" s="1444">
        <f>K251</f>
        <v>0</v>
      </c>
      <c r="L81" s="1444">
        <f>L251</f>
        <v>0</v>
      </c>
      <c r="M81" s="1444">
        <f>M251</f>
        <v>0</v>
      </c>
      <c r="N81" s="1426">
        <f t="shared" si="25"/>
        <v>0</v>
      </c>
      <c r="O81" s="1443">
        <f>O251</f>
        <v>0</v>
      </c>
      <c r="P81" s="1419">
        <f t="shared" si="26"/>
        <v>0</v>
      </c>
      <c r="Q81" s="1420">
        <f t="shared" si="27"/>
        <v>0</v>
      </c>
      <c r="R81" s="1421">
        <f t="shared" si="28"/>
        <v>0</v>
      </c>
    </row>
    <row r="82" spans="1:20" ht="24" customHeight="1" x14ac:dyDescent="0.2">
      <c r="A82" s="1425" t="s">
        <v>22675</v>
      </c>
      <c r="B82" s="1443"/>
      <c r="C82" s="1444"/>
      <c r="D82" s="1444"/>
      <c r="E82" s="1444"/>
      <c r="F82" s="1444"/>
      <c r="G82" s="1444"/>
      <c r="H82" s="1426">
        <f t="shared" si="23"/>
        <v>0</v>
      </c>
      <c r="I82" s="1443"/>
      <c r="J82" s="1444"/>
      <c r="K82" s="1444"/>
      <c r="L82" s="1444"/>
      <c r="M82" s="1444"/>
      <c r="N82" s="1426">
        <f t="shared" si="25"/>
        <v>0</v>
      </c>
      <c r="O82" s="1443"/>
      <c r="P82" s="1419">
        <f t="shared" si="26"/>
        <v>0</v>
      </c>
      <c r="Q82" s="1420">
        <f t="shared" si="27"/>
        <v>0</v>
      </c>
      <c r="R82" s="1421">
        <f t="shared" si="28"/>
        <v>0</v>
      </c>
    </row>
    <row r="83" spans="1:20" ht="24" customHeight="1" x14ac:dyDescent="0.2">
      <c r="A83" s="1427" t="s">
        <v>22676</v>
      </c>
      <c r="B83" s="1445">
        <f t="shared" ref="B83:G83" si="29">B358</f>
        <v>0</v>
      </c>
      <c r="C83" s="1446">
        <f t="shared" si="29"/>
        <v>30444621</v>
      </c>
      <c r="D83" s="1446">
        <f t="shared" si="29"/>
        <v>0</v>
      </c>
      <c r="E83" s="1446">
        <f t="shared" si="29"/>
        <v>65094465</v>
      </c>
      <c r="F83" s="1446">
        <f t="shared" si="29"/>
        <v>76425</v>
      </c>
      <c r="G83" s="1446">
        <f t="shared" si="29"/>
        <v>0</v>
      </c>
      <c r="H83" s="1430">
        <f t="shared" si="23"/>
        <v>95615511</v>
      </c>
      <c r="I83" s="1445">
        <f>I358</f>
        <v>0</v>
      </c>
      <c r="J83" s="1446">
        <f>J358</f>
        <v>0</v>
      </c>
      <c r="K83" s="1446">
        <f>K358</f>
        <v>0</v>
      </c>
      <c r="L83" s="1446">
        <f>L358</f>
        <v>0</v>
      </c>
      <c r="M83" s="1446">
        <f>M358</f>
        <v>0</v>
      </c>
      <c r="N83" s="1430">
        <f t="shared" si="25"/>
        <v>0</v>
      </c>
      <c r="O83" s="1445">
        <f>O358</f>
        <v>0</v>
      </c>
      <c r="P83" s="1431">
        <f t="shared" si="26"/>
        <v>0</v>
      </c>
      <c r="Q83" s="1432">
        <f t="shared" si="27"/>
        <v>95615511</v>
      </c>
      <c r="R83" s="1433">
        <f t="shared" si="28"/>
        <v>2.1311802012470861E-3</v>
      </c>
    </row>
    <row r="84" spans="1:20" ht="38.25" customHeight="1" x14ac:dyDescent="0.2">
      <c r="A84" s="1427" t="s">
        <v>22677</v>
      </c>
      <c r="B84" s="1428">
        <f t="shared" ref="B84:G86" si="30">B440</f>
        <v>0</v>
      </c>
      <c r="C84" s="1429">
        <f t="shared" si="30"/>
        <v>1071568827</v>
      </c>
      <c r="D84" s="1429">
        <f t="shared" si="30"/>
        <v>75674775</v>
      </c>
      <c r="E84" s="1429">
        <f t="shared" si="30"/>
        <v>708946234</v>
      </c>
      <c r="F84" s="1429">
        <f t="shared" si="30"/>
        <v>588597</v>
      </c>
      <c r="G84" s="1429">
        <f t="shared" si="30"/>
        <v>22652485</v>
      </c>
      <c r="H84" s="1430">
        <f t="shared" si="23"/>
        <v>1879430918</v>
      </c>
      <c r="I84" s="1428">
        <f t="shared" ref="I84:M86" si="31">I440</f>
        <v>0</v>
      </c>
      <c r="J84" s="1429">
        <f t="shared" si="31"/>
        <v>0</v>
      </c>
      <c r="K84" s="1429">
        <f t="shared" si="31"/>
        <v>0</v>
      </c>
      <c r="L84" s="1429">
        <f t="shared" si="31"/>
        <v>35401331</v>
      </c>
      <c r="M84" s="1429">
        <f t="shared" si="31"/>
        <v>0</v>
      </c>
      <c r="N84" s="1430">
        <f t="shared" si="25"/>
        <v>35401331</v>
      </c>
      <c r="O84" s="1428">
        <f>O440</f>
        <v>22358035</v>
      </c>
      <c r="P84" s="1430">
        <f t="shared" si="26"/>
        <v>22358035</v>
      </c>
      <c r="Q84" s="1434">
        <f t="shared" si="27"/>
        <v>1937190284</v>
      </c>
      <c r="R84" s="1433">
        <f t="shared" si="28"/>
        <v>4.3178157352618443E-2</v>
      </c>
    </row>
    <row r="85" spans="1:20" ht="24" customHeight="1" x14ac:dyDescent="0.2">
      <c r="A85" s="1427" t="s">
        <v>22678</v>
      </c>
      <c r="B85" s="1428">
        <f t="shared" si="30"/>
        <v>0</v>
      </c>
      <c r="C85" s="1429">
        <f t="shared" si="30"/>
        <v>0</v>
      </c>
      <c r="D85" s="1429">
        <f t="shared" si="30"/>
        <v>0</v>
      </c>
      <c r="E85" s="1429">
        <f t="shared" si="30"/>
        <v>1962836</v>
      </c>
      <c r="F85" s="1429">
        <f t="shared" si="30"/>
        <v>0</v>
      </c>
      <c r="G85" s="1429">
        <f t="shared" si="30"/>
        <v>20000</v>
      </c>
      <c r="H85" s="1430">
        <f t="shared" si="23"/>
        <v>1982836</v>
      </c>
      <c r="I85" s="1428">
        <f t="shared" si="31"/>
        <v>0</v>
      </c>
      <c r="J85" s="1429">
        <f t="shared" si="31"/>
        <v>0</v>
      </c>
      <c r="K85" s="1429">
        <f t="shared" si="31"/>
        <v>0</v>
      </c>
      <c r="L85" s="1429">
        <f t="shared" si="31"/>
        <v>23271615</v>
      </c>
      <c r="M85" s="1429">
        <f t="shared" si="31"/>
        <v>0</v>
      </c>
      <c r="N85" s="1430">
        <f t="shared" si="25"/>
        <v>23271615</v>
      </c>
      <c r="O85" s="1428">
        <f>O441</f>
        <v>0</v>
      </c>
      <c r="P85" s="1430">
        <f t="shared" si="26"/>
        <v>0</v>
      </c>
      <c r="Q85" s="1434">
        <f t="shared" si="27"/>
        <v>25254451</v>
      </c>
      <c r="R85" s="1433">
        <f t="shared" si="28"/>
        <v>5.628980633128099E-4</v>
      </c>
    </row>
    <row r="86" spans="1:20" ht="24" customHeight="1" x14ac:dyDescent="0.2">
      <c r="A86" s="1427" t="s">
        <v>22679</v>
      </c>
      <c r="B86" s="1428">
        <f t="shared" si="30"/>
        <v>0</v>
      </c>
      <c r="C86" s="1429">
        <f t="shared" si="30"/>
        <v>0</v>
      </c>
      <c r="D86" s="1429">
        <f t="shared" si="30"/>
        <v>0</v>
      </c>
      <c r="E86" s="1429">
        <f t="shared" si="30"/>
        <v>4000</v>
      </c>
      <c r="F86" s="1429">
        <f t="shared" si="30"/>
        <v>0</v>
      </c>
      <c r="G86" s="1429">
        <f t="shared" si="30"/>
        <v>0</v>
      </c>
      <c r="H86" s="1430">
        <f t="shared" si="23"/>
        <v>4000</v>
      </c>
      <c r="I86" s="1428">
        <f t="shared" si="31"/>
        <v>0</v>
      </c>
      <c r="J86" s="1429">
        <f t="shared" si="31"/>
        <v>0</v>
      </c>
      <c r="K86" s="1429">
        <f t="shared" si="31"/>
        <v>0</v>
      </c>
      <c r="L86" s="1429">
        <f t="shared" si="31"/>
        <v>67063244</v>
      </c>
      <c r="M86" s="1429">
        <f t="shared" si="31"/>
        <v>0</v>
      </c>
      <c r="N86" s="1430">
        <f t="shared" si="25"/>
        <v>67063244</v>
      </c>
      <c r="O86" s="1428">
        <f>O442</f>
        <v>0</v>
      </c>
      <c r="P86" s="1430">
        <f t="shared" si="26"/>
        <v>0</v>
      </c>
      <c r="Q86" s="1434">
        <f t="shared" si="27"/>
        <v>67067244</v>
      </c>
      <c r="R86" s="1433">
        <f t="shared" si="28"/>
        <v>1.4948660637812982E-3</v>
      </c>
    </row>
    <row r="87" spans="1:20" ht="24" customHeight="1" x14ac:dyDescent="0.2">
      <c r="A87" s="1427" t="s">
        <v>22680</v>
      </c>
      <c r="B87" s="1428">
        <f t="shared" ref="B87:G87" si="32">B504</f>
        <v>0</v>
      </c>
      <c r="C87" s="1429">
        <f t="shared" si="32"/>
        <v>28750435</v>
      </c>
      <c r="D87" s="1429">
        <f t="shared" si="32"/>
        <v>7269943</v>
      </c>
      <c r="E87" s="1429">
        <f t="shared" si="32"/>
        <v>22248841</v>
      </c>
      <c r="F87" s="1429">
        <f t="shared" si="32"/>
        <v>244463</v>
      </c>
      <c r="G87" s="1429">
        <f t="shared" si="32"/>
        <v>66853</v>
      </c>
      <c r="H87" s="1430">
        <f t="shared" si="23"/>
        <v>58580535</v>
      </c>
      <c r="I87" s="1428">
        <f>I504</f>
        <v>0</v>
      </c>
      <c r="J87" s="1429">
        <f>J504</f>
        <v>0</v>
      </c>
      <c r="K87" s="1429">
        <f>K504</f>
        <v>0</v>
      </c>
      <c r="L87" s="1429">
        <f>L504</f>
        <v>749095</v>
      </c>
      <c r="M87" s="1429">
        <f>M504</f>
        <v>0</v>
      </c>
      <c r="N87" s="1430">
        <f t="shared" si="25"/>
        <v>749095</v>
      </c>
      <c r="O87" s="1428">
        <f>O504</f>
        <v>0</v>
      </c>
      <c r="P87" s="1430">
        <f t="shared" si="26"/>
        <v>0</v>
      </c>
      <c r="Q87" s="1434">
        <f t="shared" si="27"/>
        <v>59329630</v>
      </c>
      <c r="R87" s="1433">
        <f t="shared" si="28"/>
        <v>1.3224018935935524E-3</v>
      </c>
    </row>
    <row r="88" spans="1:20" ht="24" customHeight="1" x14ac:dyDescent="0.2">
      <c r="A88" s="1427" t="s">
        <v>22681</v>
      </c>
      <c r="B88" s="1428">
        <f t="shared" ref="B88:G88" si="33">B584</f>
        <v>0</v>
      </c>
      <c r="C88" s="1429">
        <f t="shared" si="33"/>
        <v>0</v>
      </c>
      <c r="D88" s="1429">
        <f t="shared" si="33"/>
        <v>0</v>
      </c>
      <c r="E88" s="1429">
        <f t="shared" si="33"/>
        <v>42441463</v>
      </c>
      <c r="F88" s="1429">
        <f t="shared" si="33"/>
        <v>0</v>
      </c>
      <c r="G88" s="1429">
        <f t="shared" si="33"/>
        <v>0</v>
      </c>
      <c r="H88" s="1430">
        <f t="shared" si="23"/>
        <v>42441463</v>
      </c>
      <c r="I88" s="1428">
        <f>I584</f>
        <v>0</v>
      </c>
      <c r="J88" s="1429">
        <f>J584</f>
        <v>0</v>
      </c>
      <c r="K88" s="1429">
        <f>K584</f>
        <v>0</v>
      </c>
      <c r="L88" s="1429">
        <f>L584</f>
        <v>11749654</v>
      </c>
      <c r="M88" s="1429">
        <f>M584</f>
        <v>0</v>
      </c>
      <c r="N88" s="1430">
        <f t="shared" si="25"/>
        <v>11749654</v>
      </c>
      <c r="O88" s="1428">
        <f>O584</f>
        <v>0</v>
      </c>
      <c r="P88" s="1431">
        <f t="shared" si="26"/>
        <v>0</v>
      </c>
      <c r="Q88" s="1432">
        <f t="shared" si="27"/>
        <v>54191117</v>
      </c>
      <c r="R88" s="1433">
        <f t="shared" si="28"/>
        <v>1.2078692507731762E-3</v>
      </c>
    </row>
    <row r="89" spans="1:20" ht="24" customHeight="1" x14ac:dyDescent="0.2">
      <c r="A89" s="1427" t="s">
        <v>22682</v>
      </c>
      <c r="B89" s="1428">
        <f t="shared" ref="B89:G89" si="34">B684</f>
        <v>0</v>
      </c>
      <c r="C89" s="1429">
        <f t="shared" si="34"/>
        <v>113919914</v>
      </c>
      <c r="D89" s="1429">
        <f t="shared" si="34"/>
        <v>4923753</v>
      </c>
      <c r="E89" s="1429">
        <f t="shared" si="34"/>
        <v>246745993</v>
      </c>
      <c r="F89" s="1429">
        <f t="shared" si="34"/>
        <v>0</v>
      </c>
      <c r="G89" s="1429">
        <f t="shared" si="34"/>
        <v>1531283</v>
      </c>
      <c r="H89" s="1430">
        <f t="shared" si="23"/>
        <v>367120943</v>
      </c>
      <c r="I89" s="1428">
        <f>I684</f>
        <v>0</v>
      </c>
      <c r="J89" s="1429">
        <f>J684</f>
        <v>0</v>
      </c>
      <c r="K89" s="1429">
        <f>K684</f>
        <v>0</v>
      </c>
      <c r="L89" s="1429">
        <f>L684</f>
        <v>0</v>
      </c>
      <c r="M89" s="1429">
        <f>M684</f>
        <v>0</v>
      </c>
      <c r="N89" s="1430">
        <f t="shared" si="25"/>
        <v>0</v>
      </c>
      <c r="O89" s="1428">
        <f>O684</f>
        <v>0</v>
      </c>
      <c r="P89" s="1431">
        <f t="shared" si="26"/>
        <v>0</v>
      </c>
      <c r="Q89" s="1432">
        <f t="shared" si="27"/>
        <v>367120943</v>
      </c>
      <c r="R89" s="1433">
        <f t="shared" si="28"/>
        <v>8.1827820298399079E-3</v>
      </c>
    </row>
    <row r="90" spans="1:20" ht="24" customHeight="1" thickBot="1" x14ac:dyDescent="0.25">
      <c r="A90" s="1427" t="s">
        <v>22683</v>
      </c>
      <c r="B90" s="1428">
        <f t="shared" ref="B90:G90" si="35">B784</f>
        <v>0</v>
      </c>
      <c r="C90" s="1429">
        <f t="shared" si="35"/>
        <v>0</v>
      </c>
      <c r="D90" s="1429">
        <f t="shared" si="35"/>
        <v>0</v>
      </c>
      <c r="E90" s="1429">
        <f t="shared" si="35"/>
        <v>1026966</v>
      </c>
      <c r="F90" s="1429">
        <f t="shared" si="35"/>
        <v>0</v>
      </c>
      <c r="G90" s="1429">
        <f t="shared" si="35"/>
        <v>79339</v>
      </c>
      <c r="H90" s="1430">
        <f t="shared" si="23"/>
        <v>1106305</v>
      </c>
      <c r="I90" s="1428">
        <f>I784</f>
        <v>0</v>
      </c>
      <c r="J90" s="1429">
        <f>J784</f>
        <v>0</v>
      </c>
      <c r="K90" s="1429">
        <f>K784</f>
        <v>0</v>
      </c>
      <c r="L90" s="1429">
        <f>L784</f>
        <v>1585457</v>
      </c>
      <c r="M90" s="1429">
        <f>M784</f>
        <v>0</v>
      </c>
      <c r="N90" s="1430">
        <f t="shared" si="25"/>
        <v>1585457</v>
      </c>
      <c r="O90" s="1428">
        <f>O784</f>
        <v>0</v>
      </c>
      <c r="P90" s="1431">
        <f t="shared" si="26"/>
        <v>0</v>
      </c>
      <c r="Q90" s="1432">
        <f t="shared" si="27"/>
        <v>2691762</v>
      </c>
      <c r="R90" s="1433">
        <f t="shared" si="28"/>
        <v>5.9996854285171981E-5</v>
      </c>
    </row>
    <row r="91" spans="1:20" ht="13.5" customHeight="1" thickBot="1" x14ac:dyDescent="0.25">
      <c r="A91" s="1435" t="s">
        <v>22684</v>
      </c>
      <c r="B91" s="1436">
        <f t="shared" ref="B91:Q91" si="36">SUM(B79:B90)</f>
        <v>0</v>
      </c>
      <c r="C91" s="1437">
        <f t="shared" si="36"/>
        <v>1252682061</v>
      </c>
      <c r="D91" s="1437">
        <f t="shared" si="36"/>
        <v>89907293</v>
      </c>
      <c r="E91" s="1437">
        <f t="shared" si="36"/>
        <v>1105136112</v>
      </c>
      <c r="F91" s="1437">
        <f t="shared" si="36"/>
        <v>912197</v>
      </c>
      <c r="G91" s="1437">
        <f t="shared" si="36"/>
        <v>24394208</v>
      </c>
      <c r="H91" s="1438">
        <f t="shared" si="36"/>
        <v>2473031871</v>
      </c>
      <c r="I91" s="1436">
        <f t="shared" si="36"/>
        <v>0</v>
      </c>
      <c r="J91" s="1437">
        <f t="shared" si="36"/>
        <v>0</v>
      </c>
      <c r="K91" s="1437">
        <f t="shared" si="36"/>
        <v>0</v>
      </c>
      <c r="L91" s="1437">
        <f t="shared" si="36"/>
        <v>142878657</v>
      </c>
      <c r="M91" s="1437">
        <f t="shared" si="36"/>
        <v>0</v>
      </c>
      <c r="N91" s="1438">
        <f t="shared" si="36"/>
        <v>142878657</v>
      </c>
      <c r="O91" s="1436">
        <f t="shared" si="36"/>
        <v>22358035</v>
      </c>
      <c r="P91" s="1438">
        <f t="shared" si="36"/>
        <v>22358035</v>
      </c>
      <c r="Q91" s="1436">
        <f t="shared" si="36"/>
        <v>2638268563</v>
      </c>
      <c r="R91" s="1439">
        <f t="shared" si="28"/>
        <v>5.8804535668257843E-2</v>
      </c>
    </row>
    <row r="94" spans="1:20" s="251" customFormat="1" ht="12" x14ac:dyDescent="0.2">
      <c r="A94" s="251" t="s">
        <v>22593</v>
      </c>
      <c r="S94" s="310"/>
      <c r="T94" s="1406"/>
    </row>
    <row r="95" spans="1:20" s="251" customFormat="1" ht="12" x14ac:dyDescent="0.2">
      <c r="A95" s="251" t="s">
        <v>22592</v>
      </c>
      <c r="S95" s="310"/>
      <c r="T95" s="1406"/>
    </row>
    <row r="96" spans="1:20" s="251" customFormat="1" ht="12" x14ac:dyDescent="0.2">
      <c r="S96" s="310"/>
      <c r="T96" s="1406"/>
    </row>
    <row r="97" spans="1:20" s="251" customFormat="1" ht="12" x14ac:dyDescent="0.2">
      <c r="S97" s="310"/>
      <c r="T97" s="1406"/>
    </row>
    <row r="98" spans="1:20" s="251" customFormat="1" ht="12" x14ac:dyDescent="0.2">
      <c r="S98" s="310"/>
      <c r="T98" s="1406"/>
    </row>
    <row r="99" spans="1:20" s="251" customFormat="1" ht="12" x14ac:dyDescent="0.2">
      <c r="A99" s="1718" t="s">
        <v>22660</v>
      </c>
      <c r="B99" s="1718"/>
      <c r="C99" s="1718"/>
      <c r="D99" s="1718"/>
      <c r="E99" s="1718"/>
      <c r="F99" s="1718"/>
      <c r="G99" s="1718"/>
      <c r="H99" s="1718"/>
      <c r="I99" s="1718"/>
      <c r="J99" s="1718"/>
      <c r="K99" s="1718"/>
      <c r="L99" s="1718"/>
      <c r="M99" s="1718"/>
      <c r="N99" s="1718"/>
      <c r="O99" s="1718"/>
      <c r="P99" s="1718"/>
      <c r="Q99" s="1718"/>
      <c r="R99" s="1718"/>
      <c r="S99" s="310"/>
      <c r="T99" s="1406"/>
    </row>
    <row r="100" spans="1:20" s="251" customFormat="1" ht="12" x14ac:dyDescent="0.2">
      <c r="A100" s="1718" t="s">
        <v>2089</v>
      </c>
      <c r="B100" s="1718"/>
      <c r="C100" s="1718"/>
      <c r="D100" s="1718"/>
      <c r="E100" s="1718"/>
      <c r="F100" s="1718"/>
      <c r="G100" s="1718"/>
      <c r="H100" s="1718"/>
      <c r="I100" s="1718"/>
      <c r="J100" s="1718"/>
      <c r="K100" s="1718"/>
      <c r="L100" s="1718"/>
      <c r="M100" s="1718"/>
      <c r="N100" s="1718"/>
      <c r="O100" s="1718"/>
      <c r="P100" s="1718"/>
      <c r="Q100" s="1718"/>
      <c r="R100" s="1718"/>
      <c r="S100" s="310"/>
      <c r="T100" s="1406"/>
    </row>
    <row r="101" spans="1:20" s="251" customFormat="1" ht="12" x14ac:dyDescent="0.2">
      <c r="A101" s="1718" t="s">
        <v>22661</v>
      </c>
      <c r="B101" s="1718"/>
      <c r="C101" s="1718"/>
      <c r="D101" s="1718"/>
      <c r="E101" s="1718"/>
      <c r="F101" s="1718"/>
      <c r="G101" s="1718"/>
      <c r="H101" s="1718"/>
      <c r="I101" s="1718"/>
      <c r="J101" s="1718"/>
      <c r="K101" s="1718"/>
      <c r="L101" s="1718"/>
      <c r="M101" s="1718"/>
      <c r="N101" s="1718"/>
      <c r="O101" s="1718"/>
      <c r="P101" s="1718"/>
      <c r="Q101" s="1718"/>
      <c r="R101" s="1718"/>
      <c r="S101" s="310"/>
      <c r="T101" s="1406"/>
    </row>
    <row r="102" spans="1:20" s="251" customFormat="1" ht="12" x14ac:dyDescent="0.2">
      <c r="A102" s="1718" t="s">
        <v>22589</v>
      </c>
      <c r="B102" s="1718"/>
      <c r="C102" s="1718"/>
      <c r="D102" s="1718"/>
      <c r="E102" s="1718"/>
      <c r="F102" s="1718"/>
      <c r="G102" s="1718"/>
      <c r="H102" s="1718"/>
      <c r="I102" s="1718"/>
      <c r="J102" s="1718"/>
      <c r="K102" s="1718"/>
      <c r="L102" s="1718"/>
      <c r="M102" s="1718"/>
      <c r="N102" s="1718"/>
      <c r="O102" s="1718"/>
      <c r="P102" s="1718"/>
      <c r="Q102" s="1718"/>
      <c r="R102" s="1718"/>
      <c r="S102" s="310"/>
      <c r="T102" s="1406"/>
    </row>
    <row r="103" spans="1:20" s="251" customFormat="1" ht="12" x14ac:dyDescent="0.2">
      <c r="S103" s="310"/>
      <c r="T103" s="1406"/>
    </row>
    <row r="104" spans="1:20" s="251" customFormat="1" ht="12" x14ac:dyDescent="0.2">
      <c r="S104" s="310"/>
      <c r="T104" s="1406"/>
    </row>
    <row r="105" spans="1:20" s="251" customFormat="1" ht="12" x14ac:dyDescent="0.2">
      <c r="S105" s="310"/>
      <c r="T105" s="1406"/>
    </row>
    <row r="106" spans="1:20" s="251" customFormat="1" ht="12" x14ac:dyDescent="0.2">
      <c r="A106" s="1366" t="s">
        <v>22605</v>
      </c>
      <c r="B106" s="1366" t="s">
        <v>22604</v>
      </c>
      <c r="C106" s="1366"/>
      <c r="D106" s="1366"/>
      <c r="E106" s="1366"/>
      <c r="F106" s="1366"/>
      <c r="G106" s="1366"/>
      <c r="H106" s="1366"/>
      <c r="I106" s="1366"/>
      <c r="J106" s="1366"/>
      <c r="K106" s="1366"/>
      <c r="L106" s="1366"/>
      <c r="S106" s="310"/>
      <c r="T106" s="1406"/>
    </row>
    <row r="107" spans="1:20" s="251" customFormat="1" ht="12.75" thickBot="1" x14ac:dyDescent="0.25">
      <c r="A107" s="266" t="s">
        <v>22587</v>
      </c>
      <c r="B107" s="266" t="s">
        <v>22586</v>
      </c>
      <c r="C107" s="266"/>
      <c r="D107" s="266"/>
      <c r="E107" s="266"/>
      <c r="F107" s="266"/>
      <c r="G107" s="266"/>
      <c r="H107" s="266"/>
      <c r="I107" s="266"/>
      <c r="J107" s="266"/>
      <c r="K107" s="266"/>
      <c r="L107" s="266"/>
      <c r="S107" s="310"/>
      <c r="T107" s="1406"/>
    </row>
    <row r="108" spans="1:20" s="1408" customFormat="1" ht="28.35" customHeight="1" thickBot="1" x14ac:dyDescent="0.25">
      <c r="A108" s="1743" t="s">
        <v>22662</v>
      </c>
      <c r="B108" s="1745" t="s">
        <v>22609</v>
      </c>
      <c r="C108" s="1746"/>
      <c r="D108" s="1746"/>
      <c r="E108" s="1746"/>
      <c r="F108" s="1746"/>
      <c r="G108" s="1746"/>
      <c r="H108" s="1747"/>
      <c r="I108" s="1748" t="s">
        <v>22616</v>
      </c>
      <c r="J108" s="1749"/>
      <c r="K108" s="1749"/>
      <c r="L108" s="1749"/>
      <c r="M108" s="1749"/>
      <c r="N108" s="1750"/>
      <c r="O108" s="1745" t="s">
        <v>22622</v>
      </c>
      <c r="P108" s="1747"/>
      <c r="Q108" s="1745" t="s">
        <v>2049</v>
      </c>
      <c r="R108" s="1747"/>
      <c r="S108" s="1407"/>
      <c r="T108" s="1407"/>
    </row>
    <row r="109" spans="1:20" s="1415" customFormat="1" ht="109.5" customHeight="1" thickBot="1" x14ac:dyDescent="0.25">
      <c r="A109" s="1744"/>
      <c r="B109" s="1409" t="s">
        <v>22610</v>
      </c>
      <c r="C109" s="1410" t="s">
        <v>22611</v>
      </c>
      <c r="D109" s="1410" t="s">
        <v>22612</v>
      </c>
      <c r="E109" s="1410" t="s">
        <v>22613</v>
      </c>
      <c r="F109" s="1410" t="s">
        <v>22663</v>
      </c>
      <c r="G109" s="1410" t="s">
        <v>22664</v>
      </c>
      <c r="H109" s="1411" t="s">
        <v>22665</v>
      </c>
      <c r="I109" s="1409" t="s">
        <v>22617</v>
      </c>
      <c r="J109" s="1410" t="s">
        <v>22666</v>
      </c>
      <c r="K109" s="1410" t="s">
        <v>22667</v>
      </c>
      <c r="L109" s="1410" t="s">
        <v>22620</v>
      </c>
      <c r="M109" s="1410" t="s">
        <v>22621</v>
      </c>
      <c r="N109" s="1411" t="s">
        <v>22668</v>
      </c>
      <c r="O109" s="1409" t="s">
        <v>22623</v>
      </c>
      <c r="P109" s="1411" t="s">
        <v>22669</v>
      </c>
      <c r="Q109" s="1412" t="s">
        <v>22670</v>
      </c>
      <c r="R109" s="1413" t="s">
        <v>22671</v>
      </c>
      <c r="S109" s="1414"/>
      <c r="T109" s="1407"/>
    </row>
    <row r="110" spans="1:20" ht="29.25" customHeight="1" x14ac:dyDescent="0.2">
      <c r="A110" s="1416" t="s">
        <v>22672</v>
      </c>
      <c r="B110" s="1443">
        <f t="shared" ref="B110:G113" si="37">B272</f>
        <v>1927677612</v>
      </c>
      <c r="C110" s="1444">
        <f t="shared" si="37"/>
        <v>0</v>
      </c>
      <c r="D110" s="1444">
        <f t="shared" si="37"/>
        <v>0</v>
      </c>
      <c r="E110" s="1444">
        <f t="shared" si="37"/>
        <v>0</v>
      </c>
      <c r="F110" s="1444">
        <f t="shared" si="37"/>
        <v>0</v>
      </c>
      <c r="G110" s="1444">
        <f t="shared" si="37"/>
        <v>0</v>
      </c>
      <c r="H110" s="1419">
        <f t="shared" ref="H110:H121" si="38">SUM(B110:G110)</f>
        <v>1927677612</v>
      </c>
      <c r="I110" s="1443">
        <f t="shared" ref="I110:M113" si="39">I272</f>
        <v>0</v>
      </c>
      <c r="J110" s="1444">
        <f t="shared" si="39"/>
        <v>2200000000</v>
      </c>
      <c r="K110" s="1444">
        <f t="shared" si="39"/>
        <v>0</v>
      </c>
      <c r="L110" s="1444">
        <f t="shared" si="39"/>
        <v>0</v>
      </c>
      <c r="M110" s="1444">
        <f t="shared" si="39"/>
        <v>0</v>
      </c>
      <c r="N110" s="1419">
        <f t="shared" ref="N110:N121" si="40">SUM(J110:M110)</f>
        <v>2200000000</v>
      </c>
      <c r="O110" s="1443">
        <f t="shared" ref="O110:O111" si="41">O272</f>
        <v>0</v>
      </c>
      <c r="P110" s="1419">
        <f t="shared" ref="P110:P121" si="42">O110</f>
        <v>0</v>
      </c>
      <c r="Q110" s="1420">
        <f t="shared" ref="Q110:Q121" si="43">H110+N110+P110</f>
        <v>4127677612</v>
      </c>
      <c r="R110" s="1421">
        <f t="shared" ref="R110:R122" si="44">Q110/$Q$29</f>
        <v>9.2002068616516108E-2</v>
      </c>
    </row>
    <row r="111" spans="1:20" ht="29.25" customHeight="1" x14ac:dyDescent="0.2">
      <c r="A111" s="1425" t="s">
        <v>22673</v>
      </c>
      <c r="B111" s="1443">
        <f t="shared" si="37"/>
        <v>0</v>
      </c>
      <c r="C111" s="1444">
        <f t="shared" si="37"/>
        <v>0</v>
      </c>
      <c r="D111" s="1444">
        <f t="shared" si="37"/>
        <v>0</v>
      </c>
      <c r="E111" s="1444">
        <f t="shared" si="37"/>
        <v>157600000</v>
      </c>
      <c r="F111" s="1444">
        <f t="shared" si="37"/>
        <v>0</v>
      </c>
      <c r="G111" s="1444">
        <f t="shared" si="37"/>
        <v>0</v>
      </c>
      <c r="H111" s="1426">
        <f t="shared" si="38"/>
        <v>157600000</v>
      </c>
      <c r="I111" s="1443">
        <f t="shared" si="39"/>
        <v>0</v>
      </c>
      <c r="J111" s="1444">
        <f t="shared" si="39"/>
        <v>0</v>
      </c>
      <c r="K111" s="1444">
        <f t="shared" si="39"/>
        <v>0</v>
      </c>
      <c r="L111" s="1444">
        <f t="shared" si="39"/>
        <v>0</v>
      </c>
      <c r="M111" s="1444">
        <f t="shared" si="39"/>
        <v>0</v>
      </c>
      <c r="N111" s="1426">
        <f t="shared" si="40"/>
        <v>0</v>
      </c>
      <c r="O111" s="1443">
        <f t="shared" si="41"/>
        <v>21494845368</v>
      </c>
      <c r="P111" s="1419">
        <f t="shared" si="42"/>
        <v>21494845368</v>
      </c>
      <c r="Q111" s="1420">
        <f t="shared" si="43"/>
        <v>21652445368</v>
      </c>
      <c r="R111" s="1421">
        <f t="shared" si="44"/>
        <v>0.48261273086608064</v>
      </c>
    </row>
    <row r="112" spans="1:20" ht="29.25" customHeight="1" x14ac:dyDescent="0.2">
      <c r="A112" s="1425" t="s">
        <v>22674</v>
      </c>
      <c r="B112" s="1443">
        <f t="shared" si="37"/>
        <v>0</v>
      </c>
      <c r="C112" s="1444">
        <f t="shared" si="37"/>
        <v>0</v>
      </c>
      <c r="D112" s="1444">
        <f t="shared" si="37"/>
        <v>0</v>
      </c>
      <c r="E112" s="1444">
        <f t="shared" si="37"/>
        <v>0</v>
      </c>
      <c r="F112" s="1444">
        <f t="shared" si="37"/>
        <v>0</v>
      </c>
      <c r="G112" s="1444">
        <f t="shared" si="37"/>
        <v>0</v>
      </c>
      <c r="H112" s="1426">
        <f t="shared" si="38"/>
        <v>0</v>
      </c>
      <c r="I112" s="1443">
        <f t="shared" si="39"/>
        <v>0</v>
      </c>
      <c r="J112" s="1444">
        <f t="shared" si="39"/>
        <v>0</v>
      </c>
      <c r="K112" s="1444">
        <f t="shared" si="39"/>
        <v>0</v>
      </c>
      <c r="L112" s="1444">
        <f t="shared" si="39"/>
        <v>0</v>
      </c>
      <c r="M112" s="1444">
        <f t="shared" si="39"/>
        <v>0</v>
      </c>
      <c r="N112" s="1426">
        <f t="shared" si="40"/>
        <v>0</v>
      </c>
      <c r="O112" s="1443">
        <f>O274</f>
        <v>0</v>
      </c>
      <c r="P112" s="1419">
        <f t="shared" si="42"/>
        <v>0</v>
      </c>
      <c r="Q112" s="1420">
        <f t="shared" si="43"/>
        <v>0</v>
      </c>
      <c r="R112" s="1421">
        <f t="shared" si="44"/>
        <v>0</v>
      </c>
    </row>
    <row r="113" spans="1:20" ht="29.25" customHeight="1" x14ac:dyDescent="0.2">
      <c r="A113" s="1425" t="s">
        <v>22675</v>
      </c>
      <c r="B113" s="1443">
        <f t="shared" si="37"/>
        <v>0</v>
      </c>
      <c r="C113" s="1444">
        <f t="shared" si="37"/>
        <v>0</v>
      </c>
      <c r="D113" s="1444">
        <f t="shared" si="37"/>
        <v>0</v>
      </c>
      <c r="E113" s="1444">
        <f t="shared" si="37"/>
        <v>0</v>
      </c>
      <c r="F113" s="1444">
        <f t="shared" si="37"/>
        <v>0</v>
      </c>
      <c r="G113" s="1444">
        <f t="shared" si="37"/>
        <v>0</v>
      </c>
      <c r="H113" s="1426">
        <f t="shared" si="38"/>
        <v>0</v>
      </c>
      <c r="I113" s="1443">
        <f t="shared" si="39"/>
        <v>0</v>
      </c>
      <c r="J113" s="1444">
        <f t="shared" si="39"/>
        <v>0</v>
      </c>
      <c r="K113" s="1444">
        <f t="shared" si="39"/>
        <v>0</v>
      </c>
      <c r="L113" s="1444">
        <f t="shared" si="39"/>
        <v>64562796</v>
      </c>
      <c r="M113" s="1444">
        <f t="shared" si="39"/>
        <v>0</v>
      </c>
      <c r="N113" s="1426">
        <f t="shared" si="40"/>
        <v>64562796</v>
      </c>
      <c r="O113" s="1443">
        <f>O275</f>
        <v>0</v>
      </c>
      <c r="P113" s="1419">
        <f t="shared" si="42"/>
        <v>0</v>
      </c>
      <c r="Q113" s="1420">
        <f t="shared" si="43"/>
        <v>64562796</v>
      </c>
      <c r="R113" s="1421">
        <f t="shared" si="44"/>
        <v>1.4390442631463274E-3</v>
      </c>
    </row>
    <row r="114" spans="1:20" ht="29.25" customHeight="1" x14ac:dyDescent="0.2">
      <c r="A114" s="1427" t="s">
        <v>22676</v>
      </c>
      <c r="B114" s="1428"/>
      <c r="C114" s="1429"/>
      <c r="D114" s="1429"/>
      <c r="E114" s="1429"/>
      <c r="F114" s="1429"/>
      <c r="G114" s="1429"/>
      <c r="H114" s="1430">
        <f t="shared" si="38"/>
        <v>0</v>
      </c>
      <c r="I114" s="1428"/>
      <c r="J114" s="1429"/>
      <c r="K114" s="1429"/>
      <c r="L114" s="1429"/>
      <c r="M114" s="1429"/>
      <c r="N114" s="1430">
        <f t="shared" si="40"/>
        <v>0</v>
      </c>
      <c r="O114" s="1428"/>
      <c r="P114" s="1431">
        <f t="shared" si="42"/>
        <v>0</v>
      </c>
      <c r="Q114" s="1432">
        <f t="shared" si="43"/>
        <v>0</v>
      </c>
      <c r="R114" s="1433">
        <f t="shared" si="44"/>
        <v>0</v>
      </c>
    </row>
    <row r="115" spans="1:20" ht="36" customHeight="1" x14ac:dyDescent="0.2">
      <c r="A115" s="1427" t="s">
        <v>22677</v>
      </c>
      <c r="B115" s="1428"/>
      <c r="C115" s="1429"/>
      <c r="D115" s="1429"/>
      <c r="E115" s="1429"/>
      <c r="F115" s="1429"/>
      <c r="G115" s="1429"/>
      <c r="H115" s="1430">
        <f t="shared" si="38"/>
        <v>0</v>
      </c>
      <c r="I115" s="1428"/>
      <c r="J115" s="1429"/>
      <c r="K115" s="1429"/>
      <c r="L115" s="1429"/>
      <c r="M115" s="1429"/>
      <c r="N115" s="1430">
        <f t="shared" si="40"/>
        <v>0</v>
      </c>
      <c r="O115" s="1428"/>
      <c r="P115" s="1430">
        <f t="shared" si="42"/>
        <v>0</v>
      </c>
      <c r="Q115" s="1434">
        <f t="shared" si="43"/>
        <v>0</v>
      </c>
      <c r="R115" s="1433">
        <f t="shared" si="44"/>
        <v>0</v>
      </c>
    </row>
    <row r="116" spans="1:20" ht="29.25" customHeight="1" x14ac:dyDescent="0.2">
      <c r="A116" s="1427" t="s">
        <v>22678</v>
      </c>
      <c r="B116" s="1428"/>
      <c r="C116" s="1429"/>
      <c r="D116" s="1429"/>
      <c r="E116" s="1429"/>
      <c r="F116" s="1429"/>
      <c r="G116" s="1429"/>
      <c r="H116" s="1430">
        <f t="shared" si="38"/>
        <v>0</v>
      </c>
      <c r="I116" s="1428"/>
      <c r="J116" s="1429"/>
      <c r="K116" s="1429"/>
      <c r="L116" s="1429"/>
      <c r="M116" s="1429"/>
      <c r="N116" s="1430">
        <f t="shared" si="40"/>
        <v>0</v>
      </c>
      <c r="O116" s="1428"/>
      <c r="P116" s="1430">
        <f t="shared" si="42"/>
        <v>0</v>
      </c>
      <c r="Q116" s="1434">
        <f t="shared" si="43"/>
        <v>0</v>
      </c>
      <c r="R116" s="1433">
        <f t="shared" si="44"/>
        <v>0</v>
      </c>
    </row>
    <row r="117" spans="1:20" ht="29.25" customHeight="1" x14ac:dyDescent="0.2">
      <c r="A117" s="1427" t="s">
        <v>22679</v>
      </c>
      <c r="B117" s="1428">
        <f t="shared" ref="B117:G117" si="45">B464</f>
        <v>0</v>
      </c>
      <c r="C117" s="1429">
        <f t="shared" si="45"/>
        <v>0</v>
      </c>
      <c r="D117" s="1429">
        <f t="shared" si="45"/>
        <v>0</v>
      </c>
      <c r="E117" s="1429">
        <f t="shared" si="45"/>
        <v>0</v>
      </c>
      <c r="F117" s="1429">
        <f t="shared" si="45"/>
        <v>0</v>
      </c>
      <c r="G117" s="1429">
        <f t="shared" si="45"/>
        <v>0</v>
      </c>
      <c r="H117" s="1430">
        <f t="shared" si="38"/>
        <v>0</v>
      </c>
      <c r="I117" s="1428">
        <f>I464</f>
        <v>0</v>
      </c>
      <c r="J117" s="1429">
        <f>J464</f>
        <v>0</v>
      </c>
      <c r="K117" s="1429">
        <f>K464</f>
        <v>0</v>
      </c>
      <c r="L117" s="1429">
        <f>L464</f>
        <v>29748793</v>
      </c>
      <c r="M117" s="1429">
        <f>M464</f>
        <v>0</v>
      </c>
      <c r="N117" s="1430">
        <f t="shared" si="40"/>
        <v>29748793</v>
      </c>
      <c r="O117" s="1428">
        <f>O464</f>
        <v>0</v>
      </c>
      <c r="P117" s="1430">
        <f t="shared" si="42"/>
        <v>0</v>
      </c>
      <c r="Q117" s="1434">
        <f t="shared" si="43"/>
        <v>29748793</v>
      </c>
      <c r="R117" s="1433">
        <f t="shared" si="44"/>
        <v>6.6307273777575586E-4</v>
      </c>
    </row>
    <row r="118" spans="1:20" ht="29.25" customHeight="1" x14ac:dyDescent="0.2">
      <c r="A118" s="1427" t="s">
        <v>22680</v>
      </c>
      <c r="B118" s="1428"/>
      <c r="C118" s="1429"/>
      <c r="D118" s="1429"/>
      <c r="E118" s="1429"/>
      <c r="F118" s="1429"/>
      <c r="G118" s="1429"/>
      <c r="H118" s="1430">
        <f t="shared" si="38"/>
        <v>0</v>
      </c>
      <c r="I118" s="1428"/>
      <c r="J118" s="1429"/>
      <c r="K118" s="1429"/>
      <c r="L118" s="1429"/>
      <c r="M118" s="1429"/>
      <c r="N118" s="1430">
        <f t="shared" si="40"/>
        <v>0</v>
      </c>
      <c r="O118" s="1428"/>
      <c r="P118" s="1430">
        <f t="shared" si="42"/>
        <v>0</v>
      </c>
      <c r="Q118" s="1434">
        <f t="shared" si="43"/>
        <v>0</v>
      </c>
      <c r="R118" s="1433">
        <f t="shared" si="44"/>
        <v>0</v>
      </c>
    </row>
    <row r="119" spans="1:20" ht="29.25" customHeight="1" x14ac:dyDescent="0.2">
      <c r="A119" s="1427" t="s">
        <v>22681</v>
      </c>
      <c r="B119" s="1428">
        <f t="shared" ref="B119:G119" si="46">B604</f>
        <v>0</v>
      </c>
      <c r="C119" s="1429">
        <f t="shared" si="46"/>
        <v>0</v>
      </c>
      <c r="D119" s="1429">
        <f t="shared" si="46"/>
        <v>0</v>
      </c>
      <c r="E119" s="1429">
        <f t="shared" si="46"/>
        <v>0</v>
      </c>
      <c r="F119" s="1429">
        <f t="shared" si="46"/>
        <v>0</v>
      </c>
      <c r="G119" s="1429">
        <f t="shared" si="46"/>
        <v>0</v>
      </c>
      <c r="H119" s="1430">
        <f t="shared" si="38"/>
        <v>0</v>
      </c>
      <c r="I119" s="1428">
        <f>I604</f>
        <v>0</v>
      </c>
      <c r="J119" s="1429">
        <f>J604</f>
        <v>0</v>
      </c>
      <c r="K119" s="1429">
        <f>K604</f>
        <v>0</v>
      </c>
      <c r="L119" s="1429">
        <f>L604</f>
        <v>17058151</v>
      </c>
      <c r="M119" s="1429">
        <f>M604</f>
        <v>0</v>
      </c>
      <c r="N119" s="1430">
        <f t="shared" si="40"/>
        <v>17058151</v>
      </c>
      <c r="O119" s="1428">
        <f>O604</f>
        <v>0</v>
      </c>
      <c r="P119" s="1431">
        <f t="shared" si="42"/>
        <v>0</v>
      </c>
      <c r="Q119" s="1432">
        <f t="shared" si="43"/>
        <v>17058151</v>
      </c>
      <c r="R119" s="1433">
        <f t="shared" si="44"/>
        <v>3.8021021172059816E-4</v>
      </c>
    </row>
    <row r="120" spans="1:20" ht="29.25" customHeight="1" x14ac:dyDescent="0.2">
      <c r="A120" s="1427" t="s">
        <v>22682</v>
      </c>
      <c r="B120" s="1428"/>
      <c r="C120" s="1429"/>
      <c r="D120" s="1429"/>
      <c r="E120" s="1429"/>
      <c r="F120" s="1429"/>
      <c r="G120" s="1429"/>
      <c r="H120" s="1430">
        <f t="shared" si="38"/>
        <v>0</v>
      </c>
      <c r="I120" s="1428"/>
      <c r="J120" s="1429"/>
      <c r="K120" s="1429"/>
      <c r="L120" s="1429"/>
      <c r="M120" s="1429"/>
      <c r="N120" s="1430">
        <f t="shared" si="40"/>
        <v>0</v>
      </c>
      <c r="O120" s="1428"/>
      <c r="P120" s="1431">
        <f t="shared" si="42"/>
        <v>0</v>
      </c>
      <c r="Q120" s="1432">
        <f t="shared" si="43"/>
        <v>0</v>
      </c>
      <c r="R120" s="1433">
        <f t="shared" si="44"/>
        <v>0</v>
      </c>
    </row>
    <row r="121" spans="1:20" ht="29.25" customHeight="1" thickBot="1" x14ac:dyDescent="0.25">
      <c r="A121" s="1427" t="s">
        <v>22683</v>
      </c>
      <c r="B121" s="1428"/>
      <c r="C121" s="1429"/>
      <c r="D121" s="1429"/>
      <c r="E121" s="1429"/>
      <c r="F121" s="1429"/>
      <c r="G121" s="1429"/>
      <c r="H121" s="1430">
        <f t="shared" si="38"/>
        <v>0</v>
      </c>
      <c r="I121" s="1428"/>
      <c r="J121" s="1429"/>
      <c r="K121" s="1429"/>
      <c r="L121" s="1429"/>
      <c r="M121" s="1429"/>
      <c r="N121" s="1430">
        <f t="shared" si="40"/>
        <v>0</v>
      </c>
      <c r="O121" s="1428"/>
      <c r="P121" s="1431">
        <f t="shared" si="42"/>
        <v>0</v>
      </c>
      <c r="Q121" s="1432">
        <f t="shared" si="43"/>
        <v>0</v>
      </c>
      <c r="R121" s="1433">
        <f t="shared" si="44"/>
        <v>0</v>
      </c>
    </row>
    <row r="122" spans="1:20" ht="13.5" customHeight="1" thickBot="1" x14ac:dyDescent="0.25">
      <c r="A122" s="1435" t="s">
        <v>22684</v>
      </c>
      <c r="B122" s="1436">
        <f t="shared" ref="B122:Q122" si="47">SUM(B110:B121)</f>
        <v>1927677612</v>
      </c>
      <c r="C122" s="1437">
        <f t="shared" si="47"/>
        <v>0</v>
      </c>
      <c r="D122" s="1437">
        <f t="shared" si="47"/>
        <v>0</v>
      </c>
      <c r="E122" s="1437">
        <f t="shared" si="47"/>
        <v>157600000</v>
      </c>
      <c r="F122" s="1437">
        <f t="shared" si="47"/>
        <v>0</v>
      </c>
      <c r="G122" s="1437">
        <f t="shared" si="47"/>
        <v>0</v>
      </c>
      <c r="H122" s="1438">
        <f t="shared" si="47"/>
        <v>2085277612</v>
      </c>
      <c r="I122" s="1436">
        <f t="shared" si="47"/>
        <v>0</v>
      </c>
      <c r="J122" s="1437">
        <f t="shared" si="47"/>
        <v>2200000000</v>
      </c>
      <c r="K122" s="1437">
        <f t="shared" si="47"/>
        <v>0</v>
      </c>
      <c r="L122" s="1437">
        <f t="shared" si="47"/>
        <v>111369740</v>
      </c>
      <c r="M122" s="1437">
        <f t="shared" si="47"/>
        <v>0</v>
      </c>
      <c r="N122" s="1438">
        <f t="shared" si="47"/>
        <v>2311369740</v>
      </c>
      <c r="O122" s="1436">
        <f t="shared" si="47"/>
        <v>21494845368</v>
      </c>
      <c r="P122" s="1438">
        <f t="shared" si="47"/>
        <v>21494845368</v>
      </c>
      <c r="Q122" s="1436">
        <f t="shared" si="47"/>
        <v>25891492720</v>
      </c>
      <c r="R122" s="1439">
        <f t="shared" si="44"/>
        <v>0.57709712669523949</v>
      </c>
    </row>
    <row r="125" spans="1:20" s="251" customFormat="1" ht="12" x14ac:dyDescent="0.2">
      <c r="A125" s="251" t="s">
        <v>22593</v>
      </c>
      <c r="S125" s="310"/>
      <c r="T125" s="1406"/>
    </row>
    <row r="126" spans="1:20" s="251" customFormat="1" ht="12" x14ac:dyDescent="0.2">
      <c r="A126" s="251" t="s">
        <v>22592</v>
      </c>
      <c r="S126" s="310"/>
      <c r="T126" s="1406"/>
    </row>
    <row r="127" spans="1:20" s="251" customFormat="1" ht="12" x14ac:dyDescent="0.2">
      <c r="S127" s="310"/>
      <c r="T127" s="1406"/>
    </row>
    <row r="128" spans="1:20" s="251" customFormat="1" ht="12" x14ac:dyDescent="0.2">
      <c r="S128" s="310"/>
      <c r="T128" s="1406"/>
    </row>
    <row r="129" spans="1:20" s="251" customFormat="1" ht="12" x14ac:dyDescent="0.2">
      <c r="S129" s="310"/>
      <c r="T129" s="1406"/>
    </row>
    <row r="130" spans="1:20" s="251" customFormat="1" ht="12" x14ac:dyDescent="0.2">
      <c r="A130" s="1718" t="s">
        <v>22660</v>
      </c>
      <c r="B130" s="1718"/>
      <c r="C130" s="1718"/>
      <c r="D130" s="1718"/>
      <c r="E130" s="1718"/>
      <c r="F130" s="1718"/>
      <c r="G130" s="1718"/>
      <c r="H130" s="1718"/>
      <c r="I130" s="1718"/>
      <c r="J130" s="1718"/>
      <c r="K130" s="1718"/>
      <c r="L130" s="1718"/>
      <c r="M130" s="1718"/>
      <c r="N130" s="1718"/>
      <c r="O130" s="1718"/>
      <c r="P130" s="1718"/>
      <c r="Q130" s="1718"/>
      <c r="R130" s="1718"/>
      <c r="S130" s="310"/>
      <c r="T130" s="1406"/>
    </row>
    <row r="131" spans="1:20" s="251" customFormat="1" ht="12" x14ac:dyDescent="0.2">
      <c r="A131" s="1718" t="s">
        <v>2089</v>
      </c>
      <c r="B131" s="1718"/>
      <c r="C131" s="1718"/>
      <c r="D131" s="1718"/>
      <c r="E131" s="1718"/>
      <c r="F131" s="1718"/>
      <c r="G131" s="1718"/>
      <c r="H131" s="1718"/>
      <c r="I131" s="1718"/>
      <c r="J131" s="1718"/>
      <c r="K131" s="1718"/>
      <c r="L131" s="1718"/>
      <c r="M131" s="1718"/>
      <c r="N131" s="1718"/>
      <c r="O131" s="1718"/>
      <c r="P131" s="1718"/>
      <c r="Q131" s="1718"/>
      <c r="R131" s="1718"/>
      <c r="S131" s="310"/>
      <c r="T131" s="1406"/>
    </row>
    <row r="132" spans="1:20" s="251" customFormat="1" ht="12" x14ac:dyDescent="0.2">
      <c r="A132" s="1718" t="s">
        <v>22661</v>
      </c>
      <c r="B132" s="1718"/>
      <c r="C132" s="1718"/>
      <c r="D132" s="1718"/>
      <c r="E132" s="1718"/>
      <c r="F132" s="1718"/>
      <c r="G132" s="1718"/>
      <c r="H132" s="1718"/>
      <c r="I132" s="1718"/>
      <c r="J132" s="1718"/>
      <c r="K132" s="1718"/>
      <c r="L132" s="1718"/>
      <c r="M132" s="1718"/>
      <c r="N132" s="1718"/>
      <c r="O132" s="1718"/>
      <c r="P132" s="1718"/>
      <c r="Q132" s="1718"/>
      <c r="R132" s="1718"/>
      <c r="S132" s="310"/>
      <c r="T132" s="1406"/>
    </row>
    <row r="133" spans="1:20" s="251" customFormat="1" ht="12" x14ac:dyDescent="0.2">
      <c r="A133" s="1718" t="s">
        <v>22589</v>
      </c>
      <c r="B133" s="1718"/>
      <c r="C133" s="1718"/>
      <c r="D133" s="1718"/>
      <c r="E133" s="1718"/>
      <c r="F133" s="1718"/>
      <c r="G133" s="1718"/>
      <c r="H133" s="1718"/>
      <c r="I133" s="1718"/>
      <c r="J133" s="1718"/>
      <c r="K133" s="1718"/>
      <c r="L133" s="1718"/>
      <c r="M133" s="1718"/>
      <c r="N133" s="1718"/>
      <c r="O133" s="1718"/>
      <c r="P133" s="1718"/>
      <c r="Q133" s="1718"/>
      <c r="R133" s="1718"/>
      <c r="S133" s="310"/>
      <c r="T133" s="1406"/>
    </row>
    <row r="134" spans="1:20" s="251" customFormat="1" ht="12" x14ac:dyDescent="0.2">
      <c r="S134" s="310"/>
      <c r="T134" s="1406"/>
    </row>
    <row r="135" spans="1:20" s="251" customFormat="1" ht="12" x14ac:dyDescent="0.2">
      <c r="S135" s="310"/>
      <c r="T135" s="1406"/>
    </row>
    <row r="136" spans="1:20" s="251" customFormat="1" ht="12" x14ac:dyDescent="0.2">
      <c r="S136" s="310"/>
      <c r="T136" s="1406"/>
    </row>
    <row r="137" spans="1:20" s="251" customFormat="1" ht="12" x14ac:dyDescent="0.2">
      <c r="A137" s="1366" t="s">
        <v>22605</v>
      </c>
      <c r="B137" s="1366" t="s">
        <v>22604</v>
      </c>
      <c r="C137" s="1366"/>
      <c r="D137" s="1366"/>
      <c r="E137" s="1366"/>
      <c r="F137" s="1366"/>
      <c r="G137" s="1366"/>
      <c r="H137" s="1366"/>
      <c r="I137" s="1366"/>
      <c r="J137" s="1366"/>
      <c r="K137" s="1366"/>
      <c r="L137" s="1366"/>
      <c r="S137" s="310"/>
      <c r="T137" s="1406"/>
    </row>
    <row r="138" spans="1:20" s="251" customFormat="1" ht="12.75" thickBot="1" x14ac:dyDescent="0.25">
      <c r="A138" s="266" t="s">
        <v>22587</v>
      </c>
      <c r="B138" s="266" t="s">
        <v>22600</v>
      </c>
      <c r="C138" s="266"/>
      <c r="D138" s="266"/>
      <c r="E138" s="266"/>
      <c r="F138" s="266"/>
      <c r="G138" s="266"/>
      <c r="H138" s="266"/>
      <c r="I138" s="266"/>
      <c r="J138" s="266"/>
      <c r="K138" s="266"/>
      <c r="L138" s="266"/>
      <c r="S138" s="310"/>
      <c r="T138" s="1406"/>
    </row>
    <row r="139" spans="1:20" s="1408" customFormat="1" ht="28.35" customHeight="1" thickBot="1" x14ac:dyDescent="0.25">
      <c r="A139" s="1743" t="s">
        <v>22662</v>
      </c>
      <c r="B139" s="1745" t="s">
        <v>22609</v>
      </c>
      <c r="C139" s="1746"/>
      <c r="D139" s="1746"/>
      <c r="E139" s="1746"/>
      <c r="F139" s="1746"/>
      <c r="G139" s="1746"/>
      <c r="H139" s="1747"/>
      <c r="I139" s="1748" t="s">
        <v>22616</v>
      </c>
      <c r="J139" s="1749"/>
      <c r="K139" s="1749"/>
      <c r="L139" s="1749"/>
      <c r="M139" s="1749"/>
      <c r="N139" s="1750"/>
      <c r="O139" s="1745" t="s">
        <v>22622</v>
      </c>
      <c r="P139" s="1747"/>
      <c r="Q139" s="1745" t="s">
        <v>2049</v>
      </c>
      <c r="R139" s="1747"/>
      <c r="S139" s="1407"/>
      <c r="T139" s="1407"/>
    </row>
    <row r="140" spans="1:20" s="1415" customFormat="1" ht="109.5" customHeight="1" thickBot="1" x14ac:dyDescent="0.25">
      <c r="A140" s="1744"/>
      <c r="B140" s="1409" t="s">
        <v>22610</v>
      </c>
      <c r="C140" s="1410" t="s">
        <v>22611</v>
      </c>
      <c r="D140" s="1410" t="s">
        <v>22612</v>
      </c>
      <c r="E140" s="1410" t="s">
        <v>22613</v>
      </c>
      <c r="F140" s="1410" t="s">
        <v>22663</v>
      </c>
      <c r="G140" s="1410" t="s">
        <v>22664</v>
      </c>
      <c r="H140" s="1411" t="s">
        <v>22665</v>
      </c>
      <c r="I140" s="1409" t="s">
        <v>22617</v>
      </c>
      <c r="J140" s="1410" t="s">
        <v>22666</v>
      </c>
      <c r="K140" s="1410" t="s">
        <v>22667</v>
      </c>
      <c r="L140" s="1410" t="s">
        <v>22620</v>
      </c>
      <c r="M140" s="1410" t="s">
        <v>22621</v>
      </c>
      <c r="N140" s="1411" t="s">
        <v>22668</v>
      </c>
      <c r="O140" s="1409" t="s">
        <v>22623</v>
      </c>
      <c r="P140" s="1411" t="s">
        <v>22669</v>
      </c>
      <c r="Q140" s="1412" t="s">
        <v>22670</v>
      </c>
      <c r="R140" s="1413" t="s">
        <v>22671</v>
      </c>
      <c r="S140" s="1414"/>
      <c r="T140" s="1407"/>
    </row>
    <row r="141" spans="1:20" ht="27.75" customHeight="1" x14ac:dyDescent="0.2">
      <c r="A141" s="1416" t="s">
        <v>22672</v>
      </c>
      <c r="B141" s="1443"/>
      <c r="C141" s="1444"/>
      <c r="D141" s="1444"/>
      <c r="E141" s="1444"/>
      <c r="F141" s="1444"/>
      <c r="G141" s="1444"/>
      <c r="H141" s="1419">
        <f t="shared" ref="H141:H152" si="48">SUM(B141:G141)</f>
        <v>0</v>
      </c>
      <c r="I141" s="1443"/>
      <c r="J141" s="1444"/>
      <c r="K141" s="1444"/>
      <c r="L141" s="1444"/>
      <c r="M141" s="1444"/>
      <c r="N141" s="1419">
        <f t="shared" ref="N141:N152" si="49">SUM(J141:M141)</f>
        <v>0</v>
      </c>
      <c r="O141" s="1443"/>
      <c r="P141" s="1419">
        <f t="shared" ref="P141:P152" si="50">O141</f>
        <v>0</v>
      </c>
      <c r="Q141" s="1420">
        <f t="shared" ref="Q141:Q152" si="51">H141+N141+P141</f>
        <v>0</v>
      </c>
      <c r="R141" s="1421">
        <f t="shared" ref="R141:R153" si="52">Q141/$Q$153</f>
        <v>0</v>
      </c>
    </row>
    <row r="142" spans="1:20" ht="27.75" customHeight="1" x14ac:dyDescent="0.2">
      <c r="A142" s="1425" t="s">
        <v>22673</v>
      </c>
      <c r="B142" s="1443"/>
      <c r="C142" s="1444"/>
      <c r="D142" s="1444"/>
      <c r="E142" s="1444"/>
      <c r="F142" s="1444"/>
      <c r="G142" s="1444"/>
      <c r="H142" s="1426">
        <f t="shared" si="48"/>
        <v>0</v>
      </c>
      <c r="I142" s="1443"/>
      <c r="J142" s="1444"/>
      <c r="K142" s="1444"/>
      <c r="L142" s="1444"/>
      <c r="M142" s="1444"/>
      <c r="N142" s="1426">
        <f t="shared" si="49"/>
        <v>0</v>
      </c>
      <c r="O142" s="1443"/>
      <c r="P142" s="1419">
        <f t="shared" si="50"/>
        <v>0</v>
      </c>
      <c r="Q142" s="1420">
        <f t="shared" si="51"/>
        <v>0</v>
      </c>
      <c r="R142" s="1421">
        <f t="shared" si="52"/>
        <v>0</v>
      </c>
    </row>
    <row r="143" spans="1:20" ht="27.75" customHeight="1" x14ac:dyDescent="0.2">
      <c r="A143" s="1425" t="s">
        <v>22674</v>
      </c>
      <c r="B143" s="1443"/>
      <c r="C143" s="1444"/>
      <c r="D143" s="1444"/>
      <c r="E143" s="1444"/>
      <c r="F143" s="1444"/>
      <c r="G143" s="1444"/>
      <c r="H143" s="1426">
        <f t="shared" si="48"/>
        <v>0</v>
      </c>
      <c r="I143" s="1443"/>
      <c r="J143" s="1444"/>
      <c r="K143" s="1444"/>
      <c r="L143" s="1444"/>
      <c r="M143" s="1444"/>
      <c r="N143" s="1426">
        <f t="shared" si="49"/>
        <v>0</v>
      </c>
      <c r="O143" s="1443"/>
      <c r="P143" s="1419">
        <f t="shared" si="50"/>
        <v>0</v>
      </c>
      <c r="Q143" s="1420">
        <f t="shared" si="51"/>
        <v>0</v>
      </c>
      <c r="R143" s="1421">
        <f t="shared" si="52"/>
        <v>0</v>
      </c>
    </row>
    <row r="144" spans="1:20" ht="27.75" customHeight="1" x14ac:dyDescent="0.2">
      <c r="A144" s="1425" t="s">
        <v>22675</v>
      </c>
      <c r="B144" s="1443">
        <f t="shared" ref="B144:G144" si="53">B298</f>
        <v>0</v>
      </c>
      <c r="C144" s="1444">
        <f t="shared" si="53"/>
        <v>0</v>
      </c>
      <c r="D144" s="1444">
        <f t="shared" si="53"/>
        <v>0</v>
      </c>
      <c r="E144" s="1444">
        <f t="shared" si="53"/>
        <v>928868</v>
      </c>
      <c r="F144" s="1444">
        <f t="shared" si="53"/>
        <v>0</v>
      </c>
      <c r="G144" s="1444">
        <f t="shared" si="53"/>
        <v>0</v>
      </c>
      <c r="H144" s="1426">
        <f t="shared" si="48"/>
        <v>928868</v>
      </c>
      <c r="I144" s="1443">
        <f>I298</f>
        <v>0</v>
      </c>
      <c r="J144" s="1444">
        <f>J298</f>
        <v>0</v>
      </c>
      <c r="K144" s="1444">
        <f>K298</f>
        <v>0</v>
      </c>
      <c r="L144" s="1444">
        <f>L298</f>
        <v>0</v>
      </c>
      <c r="M144" s="1444">
        <f>M298</f>
        <v>0</v>
      </c>
      <c r="N144" s="1426">
        <f t="shared" si="49"/>
        <v>0</v>
      </c>
      <c r="O144" s="1443">
        <f>O298</f>
        <v>0</v>
      </c>
      <c r="P144" s="1419">
        <f t="shared" si="50"/>
        <v>0</v>
      </c>
      <c r="Q144" s="1420">
        <f t="shared" si="51"/>
        <v>928868</v>
      </c>
      <c r="R144" s="1421">
        <f t="shared" si="52"/>
        <v>1.8828513160477345E-2</v>
      </c>
    </row>
    <row r="145" spans="1:20" ht="27.75" customHeight="1" x14ac:dyDescent="0.2">
      <c r="A145" s="1427" t="s">
        <v>22676</v>
      </c>
      <c r="B145" s="1445">
        <f t="shared" ref="B145:G145" si="54">B398</f>
        <v>0</v>
      </c>
      <c r="C145" s="1446">
        <f t="shared" si="54"/>
        <v>0</v>
      </c>
      <c r="D145" s="1446">
        <f t="shared" si="54"/>
        <v>0</v>
      </c>
      <c r="E145" s="1446">
        <f t="shared" si="54"/>
        <v>0</v>
      </c>
      <c r="F145" s="1446">
        <f t="shared" si="54"/>
        <v>0</v>
      </c>
      <c r="G145" s="1446">
        <f t="shared" si="54"/>
        <v>0</v>
      </c>
      <c r="H145" s="1430">
        <f t="shared" si="48"/>
        <v>0</v>
      </c>
      <c r="I145" s="1445">
        <f>I398</f>
        <v>0</v>
      </c>
      <c r="J145" s="1446">
        <f>J398</f>
        <v>0</v>
      </c>
      <c r="K145" s="1446">
        <f>K398</f>
        <v>48404183</v>
      </c>
      <c r="L145" s="1446">
        <f>L398</f>
        <v>0</v>
      </c>
      <c r="M145" s="1446">
        <f>M398</f>
        <v>0</v>
      </c>
      <c r="N145" s="1430">
        <f t="shared" si="49"/>
        <v>48404183</v>
      </c>
      <c r="O145" s="1445">
        <f>O398</f>
        <v>0</v>
      </c>
      <c r="P145" s="1431">
        <f t="shared" si="50"/>
        <v>0</v>
      </c>
      <c r="Q145" s="1432">
        <f t="shared" si="51"/>
        <v>48404183</v>
      </c>
      <c r="R145" s="1433">
        <f t="shared" si="52"/>
        <v>0.98117148683952271</v>
      </c>
    </row>
    <row r="146" spans="1:20" ht="37.5" customHeight="1" x14ac:dyDescent="0.2">
      <c r="A146" s="1427" t="s">
        <v>22677</v>
      </c>
      <c r="B146" s="1447"/>
      <c r="C146" s="1448"/>
      <c r="D146" s="1429"/>
      <c r="E146" s="1429"/>
      <c r="F146" s="1429"/>
      <c r="G146" s="1429"/>
      <c r="H146" s="1430">
        <f t="shared" si="48"/>
        <v>0</v>
      </c>
      <c r="I146" s="1447"/>
      <c r="J146" s="1448"/>
      <c r="K146" s="1448"/>
      <c r="L146" s="1448"/>
      <c r="M146" s="1448"/>
      <c r="N146" s="1430">
        <f t="shared" si="49"/>
        <v>0</v>
      </c>
      <c r="O146" s="1447"/>
      <c r="P146" s="1430">
        <f t="shared" si="50"/>
        <v>0</v>
      </c>
      <c r="Q146" s="1434">
        <f t="shared" si="51"/>
        <v>0</v>
      </c>
      <c r="R146" s="1433">
        <f t="shared" si="52"/>
        <v>0</v>
      </c>
    </row>
    <row r="147" spans="1:20" ht="27.75" customHeight="1" x14ac:dyDescent="0.2">
      <c r="A147" s="1427" t="s">
        <v>22678</v>
      </c>
      <c r="B147" s="1447"/>
      <c r="C147" s="1448"/>
      <c r="D147" s="1429"/>
      <c r="E147" s="1429"/>
      <c r="F147" s="1429"/>
      <c r="G147" s="1429"/>
      <c r="H147" s="1430">
        <f t="shared" si="48"/>
        <v>0</v>
      </c>
      <c r="I147" s="1447"/>
      <c r="J147" s="1448"/>
      <c r="K147" s="1448"/>
      <c r="L147" s="1448"/>
      <c r="M147" s="1448"/>
      <c r="N147" s="1430">
        <f t="shared" si="49"/>
        <v>0</v>
      </c>
      <c r="O147" s="1447"/>
      <c r="P147" s="1430">
        <f t="shared" si="50"/>
        <v>0</v>
      </c>
      <c r="Q147" s="1434">
        <f t="shared" si="51"/>
        <v>0</v>
      </c>
      <c r="R147" s="1433">
        <f t="shared" si="52"/>
        <v>0</v>
      </c>
    </row>
    <row r="148" spans="1:20" ht="27.75" customHeight="1" x14ac:dyDescent="0.2">
      <c r="A148" s="1427" t="s">
        <v>22679</v>
      </c>
      <c r="B148" s="1447"/>
      <c r="C148" s="1448"/>
      <c r="D148" s="1429"/>
      <c r="E148" s="1429"/>
      <c r="F148" s="1429"/>
      <c r="G148" s="1429"/>
      <c r="H148" s="1430">
        <f t="shared" si="48"/>
        <v>0</v>
      </c>
      <c r="I148" s="1447"/>
      <c r="J148" s="1448"/>
      <c r="K148" s="1448"/>
      <c r="L148" s="1448"/>
      <c r="M148" s="1448"/>
      <c r="N148" s="1430">
        <f t="shared" si="49"/>
        <v>0</v>
      </c>
      <c r="O148" s="1447"/>
      <c r="P148" s="1430">
        <f t="shared" si="50"/>
        <v>0</v>
      </c>
      <c r="Q148" s="1434">
        <f t="shared" si="51"/>
        <v>0</v>
      </c>
      <c r="R148" s="1433">
        <f t="shared" si="52"/>
        <v>0</v>
      </c>
    </row>
    <row r="149" spans="1:20" ht="27.75" customHeight="1" x14ac:dyDescent="0.2">
      <c r="A149" s="1427" t="s">
        <v>22680</v>
      </c>
      <c r="B149" s="1447"/>
      <c r="C149" s="1448"/>
      <c r="D149" s="1429"/>
      <c r="E149" s="1429"/>
      <c r="F149" s="1429"/>
      <c r="G149" s="1429"/>
      <c r="H149" s="1430">
        <f t="shared" si="48"/>
        <v>0</v>
      </c>
      <c r="I149" s="1447"/>
      <c r="J149" s="1448"/>
      <c r="K149" s="1448"/>
      <c r="L149" s="1448"/>
      <c r="M149" s="1448"/>
      <c r="N149" s="1430">
        <f t="shared" si="49"/>
        <v>0</v>
      </c>
      <c r="O149" s="1447"/>
      <c r="P149" s="1430">
        <f t="shared" si="50"/>
        <v>0</v>
      </c>
      <c r="Q149" s="1434">
        <f t="shared" si="51"/>
        <v>0</v>
      </c>
      <c r="R149" s="1433">
        <f t="shared" si="52"/>
        <v>0</v>
      </c>
    </row>
    <row r="150" spans="1:20" ht="27.75" customHeight="1" x14ac:dyDescent="0.2">
      <c r="A150" s="1427" t="s">
        <v>22681</v>
      </c>
      <c r="B150" s="1445"/>
      <c r="C150" s="1446"/>
      <c r="D150" s="1446"/>
      <c r="E150" s="1446"/>
      <c r="F150" s="1446"/>
      <c r="G150" s="1446"/>
      <c r="H150" s="1430">
        <f t="shared" si="48"/>
        <v>0</v>
      </c>
      <c r="I150" s="1445"/>
      <c r="J150" s="1446"/>
      <c r="K150" s="1446"/>
      <c r="L150" s="1446"/>
      <c r="M150" s="1446"/>
      <c r="N150" s="1430">
        <f t="shared" si="49"/>
        <v>0</v>
      </c>
      <c r="O150" s="1445"/>
      <c r="P150" s="1431">
        <f t="shared" si="50"/>
        <v>0</v>
      </c>
      <c r="Q150" s="1432">
        <f t="shared" si="51"/>
        <v>0</v>
      </c>
      <c r="R150" s="1433">
        <f t="shared" si="52"/>
        <v>0</v>
      </c>
    </row>
    <row r="151" spans="1:20" ht="27.75" customHeight="1" x14ac:dyDescent="0.2">
      <c r="A151" s="1427" t="s">
        <v>22682</v>
      </c>
      <c r="B151" s="1445"/>
      <c r="C151" s="1446"/>
      <c r="D151" s="1446"/>
      <c r="E151" s="1446"/>
      <c r="F151" s="1446"/>
      <c r="G151" s="1446"/>
      <c r="H151" s="1430">
        <f t="shared" si="48"/>
        <v>0</v>
      </c>
      <c r="I151" s="1445"/>
      <c r="J151" s="1446"/>
      <c r="K151" s="1446"/>
      <c r="L151" s="1446"/>
      <c r="M151" s="1446"/>
      <c r="N151" s="1430">
        <f t="shared" si="49"/>
        <v>0</v>
      </c>
      <c r="O151" s="1445"/>
      <c r="P151" s="1431">
        <f t="shared" si="50"/>
        <v>0</v>
      </c>
      <c r="Q151" s="1432">
        <f t="shared" si="51"/>
        <v>0</v>
      </c>
      <c r="R151" s="1433">
        <f t="shared" si="52"/>
        <v>0</v>
      </c>
    </row>
    <row r="152" spans="1:20" ht="27.75" customHeight="1" thickBot="1" x14ac:dyDescent="0.25">
      <c r="A152" s="1427" t="s">
        <v>22683</v>
      </c>
      <c r="B152" s="1445"/>
      <c r="C152" s="1446"/>
      <c r="D152" s="1446"/>
      <c r="E152" s="1446"/>
      <c r="F152" s="1446"/>
      <c r="G152" s="1446"/>
      <c r="H152" s="1430">
        <f t="shared" si="48"/>
        <v>0</v>
      </c>
      <c r="I152" s="1445"/>
      <c r="J152" s="1446"/>
      <c r="K152" s="1446"/>
      <c r="L152" s="1446"/>
      <c r="M152" s="1446"/>
      <c r="N152" s="1430">
        <f t="shared" si="49"/>
        <v>0</v>
      </c>
      <c r="O152" s="1445"/>
      <c r="P152" s="1431">
        <f t="shared" si="50"/>
        <v>0</v>
      </c>
      <c r="Q152" s="1432">
        <f t="shared" si="51"/>
        <v>0</v>
      </c>
      <c r="R152" s="1433">
        <f t="shared" si="52"/>
        <v>0</v>
      </c>
    </row>
    <row r="153" spans="1:20" ht="13.5" customHeight="1" thickBot="1" x14ac:dyDescent="0.25">
      <c r="A153" s="1449" t="s">
        <v>22684</v>
      </c>
      <c r="B153" s="1436">
        <f t="shared" ref="B153:Q153" si="55">SUM(B141:B152)</f>
        <v>0</v>
      </c>
      <c r="C153" s="1437">
        <f t="shared" si="55"/>
        <v>0</v>
      </c>
      <c r="D153" s="1437">
        <f t="shared" si="55"/>
        <v>0</v>
      </c>
      <c r="E153" s="1437">
        <f t="shared" si="55"/>
        <v>928868</v>
      </c>
      <c r="F153" s="1437">
        <f t="shared" si="55"/>
        <v>0</v>
      </c>
      <c r="G153" s="1437">
        <f t="shared" si="55"/>
        <v>0</v>
      </c>
      <c r="H153" s="1438">
        <f t="shared" si="55"/>
        <v>928868</v>
      </c>
      <c r="I153" s="1436">
        <f t="shared" si="55"/>
        <v>0</v>
      </c>
      <c r="J153" s="1437">
        <f t="shared" si="55"/>
        <v>0</v>
      </c>
      <c r="K153" s="1437">
        <f t="shared" si="55"/>
        <v>48404183</v>
      </c>
      <c r="L153" s="1437">
        <f t="shared" si="55"/>
        <v>0</v>
      </c>
      <c r="M153" s="1437">
        <f t="shared" si="55"/>
        <v>0</v>
      </c>
      <c r="N153" s="1438">
        <f t="shared" si="55"/>
        <v>48404183</v>
      </c>
      <c r="O153" s="1436">
        <f t="shared" si="55"/>
        <v>0</v>
      </c>
      <c r="P153" s="1438">
        <f t="shared" si="55"/>
        <v>0</v>
      </c>
      <c r="Q153" s="1436">
        <f t="shared" si="55"/>
        <v>49333051</v>
      </c>
      <c r="R153" s="1439">
        <f t="shared" si="52"/>
        <v>1</v>
      </c>
    </row>
    <row r="156" spans="1:20" s="251" customFormat="1" ht="12" x14ac:dyDescent="0.2">
      <c r="A156" s="251" t="s">
        <v>22593</v>
      </c>
      <c r="S156" s="310"/>
      <c r="T156" s="1406"/>
    </row>
    <row r="157" spans="1:20" s="251" customFormat="1" ht="12" x14ac:dyDescent="0.2">
      <c r="A157" s="251" t="s">
        <v>22685</v>
      </c>
      <c r="S157" s="310"/>
      <c r="T157" s="1406"/>
    </row>
    <row r="158" spans="1:20" s="251" customFormat="1" ht="12" x14ac:dyDescent="0.2">
      <c r="S158" s="310"/>
      <c r="T158" s="1406"/>
    </row>
    <row r="159" spans="1:20" s="251" customFormat="1" ht="12" x14ac:dyDescent="0.2">
      <c r="S159" s="310"/>
      <c r="T159" s="1406"/>
    </row>
    <row r="160" spans="1:20" s="251" customFormat="1" ht="12" x14ac:dyDescent="0.2">
      <c r="S160" s="310"/>
      <c r="T160" s="1406"/>
    </row>
    <row r="161" spans="1:20" s="251" customFormat="1" ht="12" x14ac:dyDescent="0.2">
      <c r="A161" s="1718" t="s">
        <v>22660</v>
      </c>
      <c r="B161" s="1718"/>
      <c r="C161" s="1718"/>
      <c r="D161" s="1718"/>
      <c r="E161" s="1718"/>
      <c r="F161" s="1718"/>
      <c r="G161" s="1718"/>
      <c r="H161" s="1718"/>
      <c r="I161" s="1718"/>
      <c r="J161" s="1718"/>
      <c r="K161" s="1718"/>
      <c r="L161" s="1718"/>
      <c r="M161" s="1718"/>
      <c r="N161" s="1718"/>
      <c r="O161" s="1718"/>
      <c r="P161" s="1718"/>
      <c r="Q161" s="1718"/>
      <c r="R161" s="1718"/>
      <c r="S161" s="310"/>
      <c r="T161" s="1406"/>
    </row>
    <row r="162" spans="1:20" s="251" customFormat="1" ht="12" x14ac:dyDescent="0.2">
      <c r="A162" s="1718" t="s">
        <v>2089</v>
      </c>
      <c r="B162" s="1718"/>
      <c r="C162" s="1718"/>
      <c r="D162" s="1718"/>
      <c r="E162" s="1718"/>
      <c r="F162" s="1718"/>
      <c r="G162" s="1718"/>
      <c r="H162" s="1718"/>
      <c r="I162" s="1718"/>
      <c r="J162" s="1718"/>
      <c r="K162" s="1718"/>
      <c r="L162" s="1718"/>
      <c r="M162" s="1718"/>
      <c r="N162" s="1718"/>
      <c r="O162" s="1718"/>
      <c r="P162" s="1718"/>
      <c r="Q162" s="1718"/>
      <c r="R162" s="1718"/>
      <c r="S162" s="310"/>
      <c r="T162" s="1406"/>
    </row>
    <row r="163" spans="1:20" s="251" customFormat="1" ht="12" x14ac:dyDescent="0.2">
      <c r="A163" s="1718" t="s">
        <v>22661</v>
      </c>
      <c r="B163" s="1718"/>
      <c r="C163" s="1718"/>
      <c r="D163" s="1718"/>
      <c r="E163" s="1718"/>
      <c r="F163" s="1718"/>
      <c r="G163" s="1718"/>
      <c r="H163" s="1718"/>
      <c r="I163" s="1718"/>
      <c r="J163" s="1718"/>
      <c r="K163" s="1718"/>
      <c r="L163" s="1718"/>
      <c r="M163" s="1718"/>
      <c r="N163" s="1718"/>
      <c r="O163" s="1718"/>
      <c r="P163" s="1718"/>
      <c r="Q163" s="1718"/>
      <c r="R163" s="1718"/>
      <c r="S163" s="310"/>
      <c r="T163" s="1406"/>
    </row>
    <row r="164" spans="1:20" s="251" customFormat="1" ht="12" x14ac:dyDescent="0.2">
      <c r="A164" s="1718" t="s">
        <v>22589</v>
      </c>
      <c r="B164" s="1718"/>
      <c r="C164" s="1718"/>
      <c r="D164" s="1718"/>
      <c r="E164" s="1718"/>
      <c r="F164" s="1718"/>
      <c r="G164" s="1718"/>
      <c r="H164" s="1718"/>
      <c r="I164" s="1718"/>
      <c r="J164" s="1718"/>
      <c r="K164" s="1718"/>
      <c r="L164" s="1718"/>
      <c r="M164" s="1718"/>
      <c r="N164" s="1718"/>
      <c r="O164" s="1718"/>
      <c r="P164" s="1718"/>
      <c r="Q164" s="1718"/>
      <c r="R164" s="1718"/>
      <c r="S164" s="310"/>
      <c r="T164" s="1406"/>
    </row>
    <row r="165" spans="1:20" s="251" customFormat="1" ht="12" x14ac:dyDescent="0.2">
      <c r="S165" s="310"/>
      <c r="T165" s="1406"/>
    </row>
    <row r="166" spans="1:20" s="251" customFormat="1" ht="12" x14ac:dyDescent="0.2">
      <c r="S166" s="310"/>
      <c r="T166" s="1406"/>
    </row>
    <row r="167" spans="1:20" s="251" customFormat="1" ht="12" x14ac:dyDescent="0.2">
      <c r="S167" s="310"/>
      <c r="T167" s="1406"/>
    </row>
    <row r="168" spans="1:20" s="251" customFormat="1" ht="12" x14ac:dyDescent="0.2">
      <c r="A168" s="1366" t="s">
        <v>22605</v>
      </c>
      <c r="B168" s="1366" t="s">
        <v>22604</v>
      </c>
      <c r="C168" s="1366"/>
      <c r="D168" s="1366"/>
      <c r="E168" s="1366"/>
      <c r="F168" s="1366"/>
      <c r="G168" s="1366"/>
      <c r="H168" s="1366"/>
      <c r="I168" s="1366"/>
      <c r="J168" s="1366"/>
      <c r="K168" s="1366"/>
      <c r="L168" s="1366"/>
      <c r="S168" s="310"/>
      <c r="T168" s="1406"/>
    </row>
    <row r="169" spans="1:20" s="251" customFormat="1" ht="12.75" thickBot="1" x14ac:dyDescent="0.25">
      <c r="A169" s="266" t="s">
        <v>22587</v>
      </c>
      <c r="B169" s="266" t="s">
        <v>22597</v>
      </c>
      <c r="C169" s="266"/>
      <c r="D169" s="266"/>
      <c r="E169" s="266"/>
      <c r="F169" s="266"/>
      <c r="G169" s="266"/>
      <c r="H169" s="266"/>
      <c r="I169" s="266"/>
      <c r="J169" s="266"/>
      <c r="K169" s="266"/>
      <c r="L169" s="266"/>
      <c r="S169" s="310"/>
      <c r="T169" s="1406"/>
    </row>
    <row r="170" spans="1:20" s="1408" customFormat="1" ht="28.35" customHeight="1" thickBot="1" x14ac:dyDescent="0.25">
      <c r="A170" s="1743" t="s">
        <v>22662</v>
      </c>
      <c r="B170" s="1745" t="s">
        <v>22609</v>
      </c>
      <c r="C170" s="1746"/>
      <c r="D170" s="1746"/>
      <c r="E170" s="1746"/>
      <c r="F170" s="1746"/>
      <c r="G170" s="1746"/>
      <c r="H170" s="1747"/>
      <c r="I170" s="1748" t="s">
        <v>22616</v>
      </c>
      <c r="J170" s="1749"/>
      <c r="K170" s="1749"/>
      <c r="L170" s="1749"/>
      <c r="M170" s="1749"/>
      <c r="N170" s="1750"/>
      <c r="O170" s="1745" t="s">
        <v>22622</v>
      </c>
      <c r="P170" s="1747"/>
      <c r="Q170" s="1745" t="s">
        <v>2049</v>
      </c>
      <c r="R170" s="1747"/>
      <c r="S170" s="1407"/>
      <c r="T170" s="1407"/>
    </row>
    <row r="171" spans="1:20" s="1415" customFormat="1" ht="109.5" customHeight="1" thickBot="1" x14ac:dyDescent="0.25">
      <c r="A171" s="1744"/>
      <c r="B171" s="1409" t="s">
        <v>22610</v>
      </c>
      <c r="C171" s="1410" t="s">
        <v>22611</v>
      </c>
      <c r="D171" s="1410" t="s">
        <v>22612</v>
      </c>
      <c r="E171" s="1410" t="s">
        <v>22613</v>
      </c>
      <c r="F171" s="1410" t="s">
        <v>22663</v>
      </c>
      <c r="G171" s="1410" t="s">
        <v>22664</v>
      </c>
      <c r="H171" s="1411" t="s">
        <v>22665</v>
      </c>
      <c r="I171" s="1409" t="s">
        <v>22617</v>
      </c>
      <c r="J171" s="1410" t="s">
        <v>22666</v>
      </c>
      <c r="K171" s="1410" t="s">
        <v>22667</v>
      </c>
      <c r="L171" s="1410" t="s">
        <v>22620</v>
      </c>
      <c r="M171" s="1410" t="s">
        <v>22621</v>
      </c>
      <c r="N171" s="1411" t="s">
        <v>22668</v>
      </c>
      <c r="O171" s="1409" t="s">
        <v>22623</v>
      </c>
      <c r="P171" s="1411" t="s">
        <v>22669</v>
      </c>
      <c r="Q171" s="1412" t="s">
        <v>22670</v>
      </c>
      <c r="R171" s="1413" t="s">
        <v>22671</v>
      </c>
      <c r="S171" s="1414"/>
      <c r="T171" s="1407"/>
    </row>
    <row r="172" spans="1:20" ht="25.5" customHeight="1" x14ac:dyDescent="0.2">
      <c r="A172" s="1416" t="s">
        <v>22672</v>
      </c>
      <c r="B172" s="1443"/>
      <c r="C172" s="1444"/>
      <c r="D172" s="1444"/>
      <c r="E172" s="1444"/>
      <c r="F172" s="1444"/>
      <c r="G172" s="1444"/>
      <c r="H172" s="1419">
        <f t="shared" ref="H172:H182" si="56">SUM(B172:G172)</f>
        <v>0</v>
      </c>
      <c r="I172" s="1443"/>
      <c r="J172" s="1444"/>
      <c r="K172" s="1444"/>
      <c r="L172" s="1444"/>
      <c r="M172" s="1444"/>
      <c r="N172" s="1419">
        <f t="shared" ref="N172:N183" si="57">SUM(J172:M172)</f>
        <v>0</v>
      </c>
      <c r="O172" s="1443"/>
      <c r="P172" s="1419">
        <f t="shared" ref="P172:P183" si="58">O172</f>
        <v>0</v>
      </c>
      <c r="Q172" s="1420">
        <f t="shared" ref="Q172:Q182" si="59">H172+N172+P172</f>
        <v>0</v>
      </c>
      <c r="R172" s="1421">
        <f t="shared" ref="R172:R184" si="60">Q172/$Q$184</f>
        <v>0</v>
      </c>
    </row>
    <row r="173" spans="1:20" ht="25.5" customHeight="1" x14ac:dyDescent="0.2">
      <c r="A173" s="1425" t="s">
        <v>22673</v>
      </c>
      <c r="B173" s="1443"/>
      <c r="C173" s="1444"/>
      <c r="D173" s="1444"/>
      <c r="E173" s="1444"/>
      <c r="F173" s="1444"/>
      <c r="G173" s="1444"/>
      <c r="H173" s="1426">
        <f t="shared" si="56"/>
        <v>0</v>
      </c>
      <c r="I173" s="1443"/>
      <c r="J173" s="1444"/>
      <c r="K173" s="1444"/>
      <c r="L173" s="1444"/>
      <c r="M173" s="1444"/>
      <c r="N173" s="1426">
        <f t="shared" si="57"/>
        <v>0</v>
      </c>
      <c r="O173" s="1443"/>
      <c r="P173" s="1419">
        <f t="shared" si="58"/>
        <v>0</v>
      </c>
      <c r="Q173" s="1420">
        <f t="shared" si="59"/>
        <v>0</v>
      </c>
      <c r="R173" s="1421">
        <f t="shared" si="60"/>
        <v>0</v>
      </c>
    </row>
    <row r="174" spans="1:20" ht="25.5" customHeight="1" x14ac:dyDescent="0.2">
      <c r="A174" s="1425" t="s">
        <v>22674</v>
      </c>
      <c r="B174" s="1443"/>
      <c r="C174" s="1444"/>
      <c r="D174" s="1444"/>
      <c r="E174" s="1444"/>
      <c r="F174" s="1444"/>
      <c r="G174" s="1444"/>
      <c r="H174" s="1426">
        <f t="shared" si="56"/>
        <v>0</v>
      </c>
      <c r="I174" s="1443"/>
      <c r="J174" s="1444"/>
      <c r="K174" s="1444"/>
      <c r="L174" s="1444"/>
      <c r="M174" s="1444"/>
      <c r="N174" s="1426">
        <f t="shared" si="57"/>
        <v>0</v>
      </c>
      <c r="O174" s="1443"/>
      <c r="P174" s="1419">
        <f t="shared" si="58"/>
        <v>0</v>
      </c>
      <c r="Q174" s="1420">
        <f t="shared" si="59"/>
        <v>0</v>
      </c>
      <c r="R174" s="1421">
        <f t="shared" si="60"/>
        <v>0</v>
      </c>
    </row>
    <row r="175" spans="1:20" ht="25.5" customHeight="1" x14ac:dyDescent="0.2">
      <c r="A175" s="1425" t="s">
        <v>22675</v>
      </c>
      <c r="B175" s="1443"/>
      <c r="C175" s="1444"/>
      <c r="D175" s="1444"/>
      <c r="E175" s="1444"/>
      <c r="F175" s="1444"/>
      <c r="G175" s="1444"/>
      <c r="H175" s="1426">
        <f t="shared" si="56"/>
        <v>0</v>
      </c>
      <c r="I175" s="1443"/>
      <c r="J175" s="1444"/>
      <c r="K175" s="1444"/>
      <c r="L175" s="1444"/>
      <c r="M175" s="1444"/>
      <c r="N175" s="1426">
        <f t="shared" si="57"/>
        <v>0</v>
      </c>
      <c r="O175" s="1443"/>
      <c r="P175" s="1419">
        <f t="shared" si="58"/>
        <v>0</v>
      </c>
      <c r="Q175" s="1420">
        <f t="shared" si="59"/>
        <v>0</v>
      </c>
      <c r="R175" s="1421">
        <f t="shared" si="60"/>
        <v>0</v>
      </c>
    </row>
    <row r="176" spans="1:20" ht="25.5" customHeight="1" x14ac:dyDescent="0.2">
      <c r="A176" s="1427" t="s">
        <v>22676</v>
      </c>
      <c r="B176" s="1445"/>
      <c r="C176" s="1446"/>
      <c r="D176" s="1446"/>
      <c r="E176" s="1446"/>
      <c r="F176" s="1446"/>
      <c r="G176" s="1446"/>
      <c r="H176" s="1430">
        <f t="shared" si="56"/>
        <v>0</v>
      </c>
      <c r="I176" s="1445"/>
      <c r="J176" s="1446"/>
      <c r="K176" s="1446"/>
      <c r="L176" s="1446"/>
      <c r="M176" s="1446"/>
      <c r="N176" s="1430">
        <f t="shared" si="57"/>
        <v>0</v>
      </c>
      <c r="O176" s="1445"/>
      <c r="P176" s="1431">
        <f t="shared" si="58"/>
        <v>0</v>
      </c>
      <c r="Q176" s="1432">
        <f t="shared" si="59"/>
        <v>0</v>
      </c>
      <c r="R176" s="1433">
        <f t="shared" si="60"/>
        <v>0</v>
      </c>
    </row>
    <row r="177" spans="1:20" ht="40.5" customHeight="1" x14ac:dyDescent="0.2">
      <c r="A177" s="1427" t="s">
        <v>22677</v>
      </c>
      <c r="B177" s="1447"/>
      <c r="C177" s="1448"/>
      <c r="D177" s="1429"/>
      <c r="E177" s="1429"/>
      <c r="F177" s="1429"/>
      <c r="G177" s="1429"/>
      <c r="H177" s="1430">
        <f t="shared" si="56"/>
        <v>0</v>
      </c>
      <c r="I177" s="1447"/>
      <c r="J177" s="1448"/>
      <c r="K177" s="1448"/>
      <c r="L177" s="1448"/>
      <c r="M177" s="1448"/>
      <c r="N177" s="1430">
        <f t="shared" si="57"/>
        <v>0</v>
      </c>
      <c r="O177" s="1447"/>
      <c r="P177" s="1430">
        <f t="shared" si="58"/>
        <v>0</v>
      </c>
      <c r="Q177" s="1434">
        <f t="shared" si="59"/>
        <v>0</v>
      </c>
      <c r="R177" s="1433">
        <f t="shared" si="60"/>
        <v>0</v>
      </c>
    </row>
    <row r="178" spans="1:20" ht="25.5" customHeight="1" x14ac:dyDescent="0.2">
      <c r="A178" s="1427" t="s">
        <v>22678</v>
      </c>
      <c r="B178" s="1447"/>
      <c r="C178" s="1448"/>
      <c r="D178" s="1429"/>
      <c r="E178" s="1429"/>
      <c r="F178" s="1429"/>
      <c r="G178" s="1429"/>
      <c r="H178" s="1430">
        <f t="shared" si="56"/>
        <v>0</v>
      </c>
      <c r="I178" s="1447"/>
      <c r="J178" s="1448"/>
      <c r="K178" s="1448"/>
      <c r="L178" s="1448"/>
      <c r="M178" s="1448"/>
      <c r="N178" s="1430">
        <f t="shared" si="57"/>
        <v>0</v>
      </c>
      <c r="O178" s="1447"/>
      <c r="P178" s="1430">
        <f t="shared" si="58"/>
        <v>0</v>
      </c>
      <c r="Q178" s="1434">
        <f t="shared" si="59"/>
        <v>0</v>
      </c>
      <c r="R178" s="1433">
        <f t="shared" si="60"/>
        <v>0</v>
      </c>
    </row>
    <row r="179" spans="1:20" ht="25.5" customHeight="1" x14ac:dyDescent="0.2">
      <c r="A179" s="1427" t="s">
        <v>22679</v>
      </c>
      <c r="B179" s="1447"/>
      <c r="C179" s="1448"/>
      <c r="D179" s="1429"/>
      <c r="E179" s="1429"/>
      <c r="F179" s="1429"/>
      <c r="G179" s="1429"/>
      <c r="H179" s="1430">
        <f t="shared" si="56"/>
        <v>0</v>
      </c>
      <c r="I179" s="1447"/>
      <c r="J179" s="1448"/>
      <c r="K179" s="1448"/>
      <c r="L179" s="1448"/>
      <c r="M179" s="1448"/>
      <c r="N179" s="1430">
        <f t="shared" si="57"/>
        <v>0</v>
      </c>
      <c r="O179" s="1447"/>
      <c r="P179" s="1430">
        <f t="shared" si="58"/>
        <v>0</v>
      </c>
      <c r="Q179" s="1434">
        <f t="shared" si="59"/>
        <v>0</v>
      </c>
      <c r="R179" s="1433">
        <f t="shared" si="60"/>
        <v>0</v>
      </c>
    </row>
    <row r="180" spans="1:20" ht="25.5" customHeight="1" x14ac:dyDescent="0.2">
      <c r="A180" s="1427" t="s">
        <v>22680</v>
      </c>
      <c r="B180" s="1447"/>
      <c r="C180" s="1448"/>
      <c r="D180" s="1429"/>
      <c r="E180" s="1429"/>
      <c r="F180" s="1429"/>
      <c r="G180" s="1429"/>
      <c r="H180" s="1430">
        <f t="shared" si="56"/>
        <v>0</v>
      </c>
      <c r="I180" s="1447"/>
      <c r="J180" s="1448"/>
      <c r="K180" s="1448"/>
      <c r="L180" s="1448"/>
      <c r="M180" s="1448"/>
      <c r="N180" s="1430">
        <f t="shared" si="57"/>
        <v>0</v>
      </c>
      <c r="O180" s="1447"/>
      <c r="P180" s="1430">
        <f t="shared" si="58"/>
        <v>0</v>
      </c>
      <c r="Q180" s="1434">
        <f t="shared" si="59"/>
        <v>0</v>
      </c>
      <c r="R180" s="1433">
        <f t="shared" si="60"/>
        <v>0</v>
      </c>
    </row>
    <row r="181" spans="1:20" ht="25.5" customHeight="1" x14ac:dyDescent="0.2">
      <c r="A181" s="1427" t="s">
        <v>22681</v>
      </c>
      <c r="B181" s="1445"/>
      <c r="C181" s="1446"/>
      <c r="D181" s="1446"/>
      <c r="E181" s="1446"/>
      <c r="F181" s="1446"/>
      <c r="G181" s="1446"/>
      <c r="H181" s="1430">
        <f t="shared" si="56"/>
        <v>0</v>
      </c>
      <c r="I181" s="1445"/>
      <c r="J181" s="1446"/>
      <c r="K181" s="1446"/>
      <c r="L181" s="1446"/>
      <c r="M181" s="1446"/>
      <c r="N181" s="1430">
        <f t="shared" si="57"/>
        <v>0</v>
      </c>
      <c r="O181" s="1445"/>
      <c r="P181" s="1431">
        <f t="shared" si="58"/>
        <v>0</v>
      </c>
      <c r="Q181" s="1432">
        <f t="shared" si="59"/>
        <v>0</v>
      </c>
      <c r="R181" s="1433">
        <f t="shared" si="60"/>
        <v>0</v>
      </c>
    </row>
    <row r="182" spans="1:20" ht="25.5" customHeight="1" x14ac:dyDescent="0.2">
      <c r="A182" s="1427" t="s">
        <v>22682</v>
      </c>
      <c r="B182" s="1445">
        <f t="shared" ref="B182:G182" si="61">B724</f>
        <v>0</v>
      </c>
      <c r="C182" s="1446">
        <f t="shared" si="61"/>
        <v>0</v>
      </c>
      <c r="D182" s="1446">
        <f t="shared" si="61"/>
        <v>4877313308</v>
      </c>
      <c r="E182" s="1446">
        <f t="shared" si="61"/>
        <v>38558871</v>
      </c>
      <c r="F182" s="1446">
        <f t="shared" si="61"/>
        <v>0</v>
      </c>
      <c r="G182" s="1446">
        <f t="shared" si="61"/>
        <v>14933076</v>
      </c>
      <c r="H182" s="1430">
        <f t="shared" si="56"/>
        <v>4930805255</v>
      </c>
      <c r="I182" s="1445">
        <f>I724</f>
        <v>0</v>
      </c>
      <c r="J182" s="1446">
        <f>J724</f>
        <v>0</v>
      </c>
      <c r="K182" s="1446">
        <f>K724</f>
        <v>0</v>
      </c>
      <c r="L182" s="1446">
        <f>L724</f>
        <v>0</v>
      </c>
      <c r="M182" s="1446">
        <f>M724</f>
        <v>0</v>
      </c>
      <c r="N182" s="1430">
        <f t="shared" si="57"/>
        <v>0</v>
      </c>
      <c r="O182" s="1445">
        <f>O724</f>
        <v>0</v>
      </c>
      <c r="P182" s="1431">
        <f t="shared" si="58"/>
        <v>0</v>
      </c>
      <c r="Q182" s="1432">
        <f t="shared" si="59"/>
        <v>4930805255</v>
      </c>
      <c r="R182" s="1433">
        <f t="shared" si="60"/>
        <v>1</v>
      </c>
    </row>
    <row r="183" spans="1:20" ht="25.5" customHeight="1" thickBot="1" x14ac:dyDescent="0.25">
      <c r="A183" s="1427" t="s">
        <v>22683</v>
      </c>
      <c r="B183" s="1445"/>
      <c r="C183" s="1446"/>
      <c r="D183" s="1446"/>
      <c r="E183" s="1446"/>
      <c r="F183" s="1446"/>
      <c r="G183" s="1446"/>
      <c r="H183" s="1430">
        <v>0</v>
      </c>
      <c r="I183" s="1445"/>
      <c r="J183" s="1446"/>
      <c r="K183" s="1446"/>
      <c r="L183" s="1446"/>
      <c r="M183" s="1446"/>
      <c r="N183" s="1430">
        <f t="shared" si="57"/>
        <v>0</v>
      </c>
      <c r="O183" s="1445"/>
      <c r="P183" s="1431">
        <f t="shared" si="58"/>
        <v>0</v>
      </c>
      <c r="Q183" s="1432">
        <v>0</v>
      </c>
      <c r="R183" s="1433">
        <f t="shared" si="60"/>
        <v>0</v>
      </c>
    </row>
    <row r="184" spans="1:20" ht="13.5" customHeight="1" thickBot="1" x14ac:dyDescent="0.25">
      <c r="A184" s="1435" t="s">
        <v>22684</v>
      </c>
      <c r="B184" s="1436">
        <f t="shared" ref="B184:Q184" si="62">SUM(B172:B183)</f>
        <v>0</v>
      </c>
      <c r="C184" s="1437">
        <f t="shared" si="62"/>
        <v>0</v>
      </c>
      <c r="D184" s="1437">
        <f t="shared" si="62"/>
        <v>4877313308</v>
      </c>
      <c r="E184" s="1437">
        <f t="shared" si="62"/>
        <v>38558871</v>
      </c>
      <c r="F184" s="1437">
        <f t="shared" si="62"/>
        <v>0</v>
      </c>
      <c r="G184" s="1437">
        <f t="shared" si="62"/>
        <v>14933076</v>
      </c>
      <c r="H184" s="1438">
        <f t="shared" si="62"/>
        <v>4930805255</v>
      </c>
      <c r="I184" s="1436">
        <f t="shared" si="62"/>
        <v>0</v>
      </c>
      <c r="J184" s="1437">
        <f t="shared" si="62"/>
        <v>0</v>
      </c>
      <c r="K184" s="1437">
        <f t="shared" si="62"/>
        <v>0</v>
      </c>
      <c r="L184" s="1437">
        <f t="shared" si="62"/>
        <v>0</v>
      </c>
      <c r="M184" s="1437">
        <f t="shared" si="62"/>
        <v>0</v>
      </c>
      <c r="N184" s="1438">
        <f t="shared" si="62"/>
        <v>0</v>
      </c>
      <c r="O184" s="1436">
        <f t="shared" si="62"/>
        <v>0</v>
      </c>
      <c r="P184" s="1438">
        <f t="shared" si="62"/>
        <v>0</v>
      </c>
      <c r="Q184" s="1436">
        <f t="shared" si="62"/>
        <v>4930805255</v>
      </c>
      <c r="R184" s="1439">
        <f t="shared" si="60"/>
        <v>1</v>
      </c>
    </row>
    <row r="187" spans="1:20" s="251" customFormat="1" ht="12" x14ac:dyDescent="0.2">
      <c r="A187" s="251" t="s">
        <v>22593</v>
      </c>
      <c r="S187" s="310"/>
      <c r="T187" s="1406"/>
    </row>
    <row r="188" spans="1:20" s="251" customFormat="1" ht="12" x14ac:dyDescent="0.2">
      <c r="A188" s="251" t="s">
        <v>22685</v>
      </c>
      <c r="S188" s="310"/>
      <c r="T188" s="1406"/>
    </row>
    <row r="189" spans="1:20" s="251" customFormat="1" ht="12" x14ac:dyDescent="0.2">
      <c r="S189" s="310"/>
      <c r="T189" s="1406"/>
    </row>
    <row r="190" spans="1:20" s="251" customFormat="1" ht="12" x14ac:dyDescent="0.2">
      <c r="S190" s="310"/>
      <c r="T190" s="1406"/>
    </row>
    <row r="191" spans="1:20" s="251" customFormat="1" ht="12" x14ac:dyDescent="0.2">
      <c r="S191" s="310"/>
      <c r="T191" s="1406"/>
    </row>
    <row r="192" spans="1:20" s="251" customFormat="1" ht="12" x14ac:dyDescent="0.2">
      <c r="A192" s="1718" t="s">
        <v>22660</v>
      </c>
      <c r="B192" s="1718"/>
      <c r="C192" s="1718"/>
      <c r="D192" s="1718"/>
      <c r="E192" s="1718"/>
      <c r="F192" s="1718"/>
      <c r="G192" s="1718"/>
      <c r="H192" s="1718"/>
      <c r="I192" s="1718"/>
      <c r="J192" s="1718"/>
      <c r="K192" s="1718"/>
      <c r="L192" s="1718"/>
      <c r="M192" s="1718"/>
      <c r="N192" s="1718"/>
      <c r="O192" s="1718"/>
      <c r="P192" s="1718"/>
      <c r="Q192" s="1718"/>
      <c r="R192" s="1718"/>
      <c r="S192" s="310"/>
      <c r="T192" s="1406"/>
    </row>
    <row r="193" spans="1:20" s="251" customFormat="1" ht="12" x14ac:dyDescent="0.2">
      <c r="A193" s="1718" t="s">
        <v>2089</v>
      </c>
      <c r="B193" s="1718"/>
      <c r="C193" s="1718"/>
      <c r="D193" s="1718"/>
      <c r="E193" s="1718"/>
      <c r="F193" s="1718"/>
      <c r="G193" s="1718"/>
      <c r="H193" s="1718"/>
      <c r="I193" s="1718"/>
      <c r="J193" s="1718"/>
      <c r="K193" s="1718"/>
      <c r="L193" s="1718"/>
      <c r="M193" s="1718"/>
      <c r="N193" s="1718"/>
      <c r="O193" s="1718"/>
      <c r="P193" s="1718"/>
      <c r="Q193" s="1718"/>
      <c r="R193" s="1718"/>
      <c r="S193" s="310"/>
      <c r="T193" s="1406"/>
    </row>
    <row r="194" spans="1:20" s="251" customFormat="1" ht="12" x14ac:dyDescent="0.2">
      <c r="A194" s="1718" t="s">
        <v>22661</v>
      </c>
      <c r="B194" s="1718"/>
      <c r="C194" s="1718"/>
      <c r="D194" s="1718"/>
      <c r="E194" s="1718"/>
      <c r="F194" s="1718"/>
      <c r="G194" s="1718"/>
      <c r="H194" s="1718"/>
      <c r="I194" s="1718"/>
      <c r="J194" s="1718"/>
      <c r="K194" s="1718"/>
      <c r="L194" s="1718"/>
      <c r="M194" s="1718"/>
      <c r="N194" s="1718"/>
      <c r="O194" s="1718"/>
      <c r="P194" s="1718"/>
      <c r="Q194" s="1718"/>
      <c r="R194" s="1718"/>
      <c r="S194" s="310"/>
      <c r="T194" s="1406"/>
    </row>
    <row r="195" spans="1:20" s="251" customFormat="1" ht="12" x14ac:dyDescent="0.2">
      <c r="A195" s="1718" t="s">
        <v>22589</v>
      </c>
      <c r="B195" s="1718"/>
      <c r="C195" s="1718"/>
      <c r="D195" s="1718"/>
      <c r="E195" s="1718"/>
      <c r="F195" s="1718"/>
      <c r="G195" s="1718"/>
      <c r="H195" s="1718"/>
      <c r="I195" s="1718"/>
      <c r="J195" s="1718"/>
      <c r="K195" s="1718"/>
      <c r="L195" s="1718"/>
      <c r="M195" s="1718"/>
      <c r="N195" s="1718"/>
      <c r="O195" s="1718"/>
      <c r="P195" s="1718"/>
      <c r="Q195" s="1718"/>
      <c r="R195" s="1718"/>
      <c r="S195" s="310"/>
      <c r="T195" s="1406"/>
    </row>
    <row r="196" spans="1:20" s="251" customFormat="1" ht="12" x14ac:dyDescent="0.2">
      <c r="S196" s="310"/>
      <c r="T196" s="1406"/>
    </row>
    <row r="197" spans="1:20" s="251" customFormat="1" ht="12" x14ac:dyDescent="0.2">
      <c r="S197" s="310"/>
      <c r="T197" s="1406"/>
    </row>
    <row r="198" spans="1:20" s="251" customFormat="1" ht="12" x14ac:dyDescent="0.2">
      <c r="S198" s="310"/>
      <c r="T198" s="1406"/>
    </row>
    <row r="199" spans="1:20" s="251" customFormat="1" ht="12" x14ac:dyDescent="0.2">
      <c r="A199" s="1366" t="s">
        <v>22588</v>
      </c>
      <c r="B199" s="1366" t="s">
        <v>22686</v>
      </c>
      <c r="C199" s="1366"/>
      <c r="D199" s="1366"/>
      <c r="E199" s="1366"/>
      <c r="F199" s="1366"/>
      <c r="G199" s="1366"/>
      <c r="H199" s="1366"/>
      <c r="I199" s="1366"/>
      <c r="J199" s="1366"/>
      <c r="K199" s="1366"/>
      <c r="L199" s="1366"/>
      <c r="S199" s="310"/>
      <c r="T199" s="1406"/>
    </row>
    <row r="200" spans="1:20" s="251" customFormat="1" ht="12.75" thickBot="1" x14ac:dyDescent="0.25">
      <c r="A200" s="266" t="s">
        <v>22587</v>
      </c>
      <c r="B200" s="266" t="s">
        <v>22596</v>
      </c>
      <c r="C200" s="266"/>
      <c r="D200" s="266"/>
      <c r="E200" s="266"/>
      <c r="F200" s="266"/>
      <c r="G200" s="266"/>
      <c r="H200" s="266"/>
      <c r="I200" s="266"/>
      <c r="J200" s="266"/>
      <c r="K200" s="266"/>
      <c r="L200" s="266"/>
      <c r="S200" s="310"/>
      <c r="T200" s="1406"/>
    </row>
    <row r="201" spans="1:20" s="1408" customFormat="1" ht="28.35" customHeight="1" thickBot="1" x14ac:dyDescent="0.25">
      <c r="A201" s="1743" t="s">
        <v>22662</v>
      </c>
      <c r="B201" s="1745" t="s">
        <v>22609</v>
      </c>
      <c r="C201" s="1746"/>
      <c r="D201" s="1746"/>
      <c r="E201" s="1746"/>
      <c r="F201" s="1746"/>
      <c r="G201" s="1746"/>
      <c r="H201" s="1747"/>
      <c r="I201" s="1748" t="s">
        <v>22616</v>
      </c>
      <c r="J201" s="1749"/>
      <c r="K201" s="1749"/>
      <c r="L201" s="1749"/>
      <c r="M201" s="1749"/>
      <c r="N201" s="1750"/>
      <c r="O201" s="1745" t="s">
        <v>22622</v>
      </c>
      <c r="P201" s="1747"/>
      <c r="Q201" s="1745" t="s">
        <v>2049</v>
      </c>
      <c r="R201" s="1747"/>
      <c r="S201" s="1407"/>
      <c r="T201" s="1407"/>
    </row>
    <row r="202" spans="1:20" s="1415" customFormat="1" ht="109.5" customHeight="1" thickBot="1" x14ac:dyDescent="0.25">
      <c r="A202" s="1744"/>
      <c r="B202" s="1409" t="s">
        <v>22610</v>
      </c>
      <c r="C202" s="1410" t="s">
        <v>22611</v>
      </c>
      <c r="D202" s="1410" t="s">
        <v>22612</v>
      </c>
      <c r="E202" s="1410" t="s">
        <v>22613</v>
      </c>
      <c r="F202" s="1410" t="s">
        <v>22663</v>
      </c>
      <c r="G202" s="1410" t="s">
        <v>22664</v>
      </c>
      <c r="H202" s="1411" t="s">
        <v>22665</v>
      </c>
      <c r="I202" s="1409" t="s">
        <v>22617</v>
      </c>
      <c r="J202" s="1410" t="s">
        <v>22666</v>
      </c>
      <c r="K202" s="1410" t="s">
        <v>22667</v>
      </c>
      <c r="L202" s="1410" t="s">
        <v>22620</v>
      </c>
      <c r="M202" s="1410" t="s">
        <v>22621</v>
      </c>
      <c r="N202" s="1411" t="s">
        <v>22668</v>
      </c>
      <c r="O202" s="1409" t="s">
        <v>22623</v>
      </c>
      <c r="P202" s="1411" t="s">
        <v>22669</v>
      </c>
      <c r="Q202" s="1412" t="s">
        <v>22670</v>
      </c>
      <c r="R202" s="1413" t="s">
        <v>22671</v>
      </c>
      <c r="S202" s="1414"/>
      <c r="T202" s="1407"/>
    </row>
    <row r="203" spans="1:20" ht="26.25" customHeight="1" x14ac:dyDescent="0.2">
      <c r="A203" s="1416" t="s">
        <v>22672</v>
      </c>
      <c r="B203" s="1443">
        <f t="shared" ref="B203:G206" si="63">B226+B249+B272+B295</f>
        <v>8381625001</v>
      </c>
      <c r="C203" s="1444">
        <f t="shared" si="63"/>
        <v>71521473</v>
      </c>
      <c r="D203" s="1444">
        <f t="shared" si="63"/>
        <v>32018173</v>
      </c>
      <c r="E203" s="1444">
        <f t="shared" si="63"/>
        <v>503189674</v>
      </c>
      <c r="F203" s="1444">
        <f t="shared" si="63"/>
        <v>317266712</v>
      </c>
      <c r="G203" s="1444">
        <f t="shared" si="63"/>
        <v>16399454</v>
      </c>
      <c r="H203" s="1419">
        <f t="shared" ref="H203:H206" si="64">SUM(B203:G203)</f>
        <v>9322020487</v>
      </c>
      <c r="I203" s="1443">
        <f t="shared" ref="I203:M206" si="65">I226+I249+I272+I295</f>
        <v>200000000</v>
      </c>
      <c r="J203" s="1444">
        <f t="shared" si="65"/>
        <v>3120000000</v>
      </c>
      <c r="K203" s="1444">
        <f t="shared" si="65"/>
        <v>0</v>
      </c>
      <c r="L203" s="1444">
        <f t="shared" si="65"/>
        <v>56303073</v>
      </c>
      <c r="M203" s="1444">
        <f t="shared" si="65"/>
        <v>0</v>
      </c>
      <c r="N203" s="1419">
        <f t="shared" ref="N203:N206" si="66">SUM(I203:M203)</f>
        <v>3376303073</v>
      </c>
      <c r="O203" s="1443">
        <f>O226+O249+O272+O295</f>
        <v>0</v>
      </c>
      <c r="P203" s="1419">
        <f t="shared" ref="P203:P206" si="67">O203</f>
        <v>0</v>
      </c>
      <c r="Q203" s="1420">
        <f t="shared" ref="Q203:Q206" si="68">H203+N203+P203</f>
        <v>12698323560</v>
      </c>
      <c r="R203" s="1421">
        <f>Q203/$Q$207</f>
        <v>0.36518554783195245</v>
      </c>
    </row>
    <row r="204" spans="1:20" ht="26.25" customHeight="1" x14ac:dyDescent="0.2">
      <c r="A204" s="1425" t="s">
        <v>22673</v>
      </c>
      <c r="B204" s="1443">
        <f t="shared" si="63"/>
        <v>0</v>
      </c>
      <c r="C204" s="1444">
        <f t="shared" si="63"/>
        <v>0</v>
      </c>
      <c r="D204" s="1444">
        <f t="shared" si="63"/>
        <v>0</v>
      </c>
      <c r="E204" s="1444">
        <f t="shared" si="63"/>
        <v>157600000</v>
      </c>
      <c r="F204" s="1444">
        <f t="shared" si="63"/>
        <v>0</v>
      </c>
      <c r="G204" s="1444">
        <f t="shared" si="63"/>
        <v>0</v>
      </c>
      <c r="H204" s="1426">
        <f t="shared" si="64"/>
        <v>157600000</v>
      </c>
      <c r="I204" s="1443">
        <f t="shared" si="65"/>
        <v>0</v>
      </c>
      <c r="J204" s="1444">
        <f t="shared" si="65"/>
        <v>0</v>
      </c>
      <c r="K204" s="1444">
        <f t="shared" si="65"/>
        <v>0</v>
      </c>
      <c r="L204" s="1444">
        <f t="shared" si="65"/>
        <v>0</v>
      </c>
      <c r="M204" s="1444">
        <f t="shared" si="65"/>
        <v>338590085</v>
      </c>
      <c r="N204" s="1426">
        <f t="shared" si="66"/>
        <v>338590085</v>
      </c>
      <c r="O204" s="1443">
        <f>O227+O250+O273+O296</f>
        <v>21494845368</v>
      </c>
      <c r="P204" s="1419">
        <f t="shared" si="67"/>
        <v>21494845368</v>
      </c>
      <c r="Q204" s="1420">
        <f t="shared" si="68"/>
        <v>21991035453</v>
      </c>
      <c r="R204" s="1421">
        <f>Q204/$Q$207</f>
        <v>0.63243059537346469</v>
      </c>
    </row>
    <row r="205" spans="1:20" ht="26.25" customHeight="1" x14ac:dyDescent="0.2">
      <c r="A205" s="1425" t="s">
        <v>22674</v>
      </c>
      <c r="B205" s="1443">
        <f t="shared" si="63"/>
        <v>0</v>
      </c>
      <c r="C205" s="1444">
        <f t="shared" si="63"/>
        <v>180000</v>
      </c>
      <c r="D205" s="1444">
        <f t="shared" si="63"/>
        <v>0</v>
      </c>
      <c r="E205" s="1444">
        <f t="shared" si="63"/>
        <v>1716964</v>
      </c>
      <c r="F205" s="1444">
        <f t="shared" si="63"/>
        <v>0</v>
      </c>
      <c r="G205" s="1444">
        <f t="shared" si="63"/>
        <v>0</v>
      </c>
      <c r="H205" s="1426">
        <f t="shared" si="64"/>
        <v>1896964</v>
      </c>
      <c r="I205" s="1443">
        <f t="shared" si="65"/>
        <v>0</v>
      </c>
      <c r="J205" s="1444">
        <f t="shared" si="65"/>
        <v>0</v>
      </c>
      <c r="K205" s="1444">
        <f t="shared" si="65"/>
        <v>0</v>
      </c>
      <c r="L205" s="1444">
        <f t="shared" si="65"/>
        <v>0</v>
      </c>
      <c r="M205" s="1444">
        <f t="shared" si="65"/>
        <v>0</v>
      </c>
      <c r="N205" s="1426">
        <f t="shared" si="66"/>
        <v>0</v>
      </c>
      <c r="O205" s="1443">
        <f>O228+O251+O274+O297</f>
        <v>0</v>
      </c>
      <c r="P205" s="1419">
        <f t="shared" si="67"/>
        <v>0</v>
      </c>
      <c r="Q205" s="1420">
        <f t="shared" si="68"/>
        <v>1896964</v>
      </c>
      <c r="R205" s="1421">
        <f>Q205/$Q$207</f>
        <v>5.4553960157358898E-5</v>
      </c>
    </row>
    <row r="206" spans="1:20" ht="26.25" customHeight="1" thickBot="1" x14ac:dyDescent="0.25">
      <c r="A206" s="1450" t="s">
        <v>22675</v>
      </c>
      <c r="B206" s="1443">
        <f t="shared" si="63"/>
        <v>0</v>
      </c>
      <c r="C206" s="1444">
        <f t="shared" si="63"/>
        <v>0</v>
      </c>
      <c r="D206" s="1444">
        <f t="shared" si="63"/>
        <v>0</v>
      </c>
      <c r="E206" s="1444">
        <f t="shared" si="63"/>
        <v>928868</v>
      </c>
      <c r="F206" s="1444">
        <f t="shared" si="63"/>
        <v>0</v>
      </c>
      <c r="G206" s="1444">
        <f t="shared" si="63"/>
        <v>0</v>
      </c>
      <c r="H206" s="1426">
        <f t="shared" si="64"/>
        <v>928868</v>
      </c>
      <c r="I206" s="1443">
        <f t="shared" si="65"/>
        <v>0</v>
      </c>
      <c r="J206" s="1444">
        <f t="shared" si="65"/>
        <v>0</v>
      </c>
      <c r="K206" s="1444">
        <f t="shared" si="65"/>
        <v>0</v>
      </c>
      <c r="L206" s="1444">
        <f t="shared" si="65"/>
        <v>80066235</v>
      </c>
      <c r="M206" s="1444">
        <f t="shared" si="65"/>
        <v>0</v>
      </c>
      <c r="N206" s="1426">
        <f t="shared" si="66"/>
        <v>80066235</v>
      </c>
      <c r="O206" s="1443">
        <f>O229+O252+O275+O298</f>
        <v>0</v>
      </c>
      <c r="P206" s="1419">
        <f t="shared" si="67"/>
        <v>0</v>
      </c>
      <c r="Q206" s="1420">
        <f t="shared" si="68"/>
        <v>80995103</v>
      </c>
      <c r="R206" s="1421">
        <f>Q206/$Q$207</f>
        <v>2.3293028344255244E-3</v>
      </c>
    </row>
    <row r="207" spans="1:20" ht="13.5" customHeight="1" thickBot="1" x14ac:dyDescent="0.25">
      <c r="A207" s="1435" t="s">
        <v>22684</v>
      </c>
      <c r="B207" s="1436">
        <f t="shared" ref="B207:Q207" si="69">SUM(B203:B206)</f>
        <v>8381625001</v>
      </c>
      <c r="C207" s="1437">
        <f t="shared" si="69"/>
        <v>71701473</v>
      </c>
      <c r="D207" s="1437">
        <f t="shared" si="69"/>
        <v>32018173</v>
      </c>
      <c r="E207" s="1437">
        <f t="shared" si="69"/>
        <v>663435506</v>
      </c>
      <c r="F207" s="1437">
        <f t="shared" si="69"/>
        <v>317266712</v>
      </c>
      <c r="G207" s="1437">
        <f t="shared" si="69"/>
        <v>16399454</v>
      </c>
      <c r="H207" s="1438">
        <f t="shared" si="69"/>
        <v>9482446319</v>
      </c>
      <c r="I207" s="1436">
        <f t="shared" si="69"/>
        <v>200000000</v>
      </c>
      <c r="J207" s="1437">
        <f t="shared" si="69"/>
        <v>3120000000</v>
      </c>
      <c r="K207" s="1437">
        <f t="shared" si="69"/>
        <v>0</v>
      </c>
      <c r="L207" s="1437">
        <f t="shared" si="69"/>
        <v>136369308</v>
      </c>
      <c r="M207" s="1437">
        <f t="shared" si="69"/>
        <v>338590085</v>
      </c>
      <c r="N207" s="1438">
        <f t="shared" si="69"/>
        <v>3794959393</v>
      </c>
      <c r="O207" s="1436">
        <f t="shared" si="69"/>
        <v>21494845368</v>
      </c>
      <c r="P207" s="1438">
        <f t="shared" si="69"/>
        <v>21494845368</v>
      </c>
      <c r="Q207" s="1436">
        <f t="shared" si="69"/>
        <v>34772251080</v>
      </c>
      <c r="R207" s="1439">
        <f>Q207/$Q$207</f>
        <v>1</v>
      </c>
    </row>
    <row r="210" spans="1:20" s="251" customFormat="1" ht="12" x14ac:dyDescent="0.2">
      <c r="A210" s="251" t="s">
        <v>22593</v>
      </c>
      <c r="S210" s="310"/>
      <c r="T210" s="1406"/>
    </row>
    <row r="211" spans="1:20" s="251" customFormat="1" ht="12" x14ac:dyDescent="0.2">
      <c r="A211" s="251" t="s">
        <v>22685</v>
      </c>
      <c r="S211" s="310"/>
      <c r="T211" s="1406"/>
    </row>
    <row r="212" spans="1:20" s="251" customFormat="1" ht="12" x14ac:dyDescent="0.2">
      <c r="S212" s="310"/>
      <c r="T212" s="1406"/>
    </row>
    <row r="213" spans="1:20" s="251" customFormat="1" ht="12" x14ac:dyDescent="0.2">
      <c r="S213" s="310"/>
      <c r="T213" s="1406"/>
    </row>
    <row r="214" spans="1:20" s="251" customFormat="1" ht="12" x14ac:dyDescent="0.2">
      <c r="S214" s="310"/>
      <c r="T214" s="1406"/>
    </row>
    <row r="215" spans="1:20" s="251" customFormat="1" ht="12" x14ac:dyDescent="0.2">
      <c r="A215" s="1718" t="s">
        <v>22660</v>
      </c>
      <c r="B215" s="1718"/>
      <c r="C215" s="1718"/>
      <c r="D215" s="1718"/>
      <c r="E215" s="1718"/>
      <c r="F215" s="1718"/>
      <c r="G215" s="1718"/>
      <c r="H215" s="1718"/>
      <c r="I215" s="1718"/>
      <c r="J215" s="1718"/>
      <c r="K215" s="1718"/>
      <c r="L215" s="1718"/>
      <c r="M215" s="1718"/>
      <c r="N215" s="1718"/>
      <c r="O215" s="1718"/>
      <c r="P215" s="1718"/>
      <c r="Q215" s="1718"/>
      <c r="R215" s="1718"/>
      <c r="S215" s="310"/>
      <c r="T215" s="1406"/>
    </row>
    <row r="216" spans="1:20" s="251" customFormat="1" ht="12" x14ac:dyDescent="0.2">
      <c r="A216" s="1718" t="s">
        <v>2089</v>
      </c>
      <c r="B216" s="1718"/>
      <c r="C216" s="1718"/>
      <c r="D216" s="1718"/>
      <c r="E216" s="1718"/>
      <c r="F216" s="1718"/>
      <c r="G216" s="1718"/>
      <c r="H216" s="1718"/>
      <c r="I216" s="1718"/>
      <c r="J216" s="1718"/>
      <c r="K216" s="1718"/>
      <c r="L216" s="1718"/>
      <c r="M216" s="1718"/>
      <c r="N216" s="1718"/>
      <c r="O216" s="1718"/>
      <c r="P216" s="1718"/>
      <c r="Q216" s="1718"/>
      <c r="R216" s="1718"/>
      <c r="S216" s="310"/>
      <c r="T216" s="1406"/>
    </row>
    <row r="217" spans="1:20" s="251" customFormat="1" ht="12" x14ac:dyDescent="0.2">
      <c r="A217" s="1718" t="s">
        <v>22661</v>
      </c>
      <c r="B217" s="1718"/>
      <c r="C217" s="1718"/>
      <c r="D217" s="1718"/>
      <c r="E217" s="1718"/>
      <c r="F217" s="1718"/>
      <c r="G217" s="1718"/>
      <c r="H217" s="1718"/>
      <c r="I217" s="1718"/>
      <c r="J217" s="1718"/>
      <c r="K217" s="1718"/>
      <c r="L217" s="1718"/>
      <c r="M217" s="1718"/>
      <c r="N217" s="1718"/>
      <c r="O217" s="1718"/>
      <c r="P217" s="1718"/>
      <c r="Q217" s="1718"/>
      <c r="R217" s="1718"/>
      <c r="S217" s="310"/>
      <c r="T217" s="1406"/>
    </row>
    <row r="218" spans="1:20" s="251" customFormat="1" ht="12" x14ac:dyDescent="0.2">
      <c r="A218" s="1718" t="s">
        <v>22589</v>
      </c>
      <c r="B218" s="1718"/>
      <c r="C218" s="1718"/>
      <c r="D218" s="1718"/>
      <c r="E218" s="1718"/>
      <c r="F218" s="1718"/>
      <c r="G218" s="1718"/>
      <c r="H218" s="1718"/>
      <c r="I218" s="1718"/>
      <c r="J218" s="1718"/>
      <c r="K218" s="1718"/>
      <c r="L218" s="1718"/>
      <c r="M218" s="1718"/>
      <c r="N218" s="1718"/>
      <c r="O218" s="1718"/>
      <c r="P218" s="1718"/>
      <c r="Q218" s="1718"/>
      <c r="R218" s="1718"/>
      <c r="S218" s="310"/>
      <c r="T218" s="1406"/>
    </row>
    <row r="219" spans="1:20" s="251" customFormat="1" ht="12" x14ac:dyDescent="0.2">
      <c r="S219" s="310"/>
      <c r="T219" s="1406"/>
    </row>
    <row r="220" spans="1:20" s="251" customFormat="1" ht="12" x14ac:dyDescent="0.2">
      <c r="S220" s="310"/>
      <c r="T220" s="1406"/>
    </row>
    <row r="221" spans="1:20" s="251" customFormat="1" ht="12" x14ac:dyDescent="0.2">
      <c r="S221" s="310"/>
      <c r="T221" s="1406"/>
    </row>
    <row r="222" spans="1:20" s="251" customFormat="1" ht="12" x14ac:dyDescent="0.2">
      <c r="A222" s="1366" t="s">
        <v>22588</v>
      </c>
      <c r="B222" s="1366" t="s">
        <v>22686</v>
      </c>
      <c r="C222" s="1366"/>
      <c r="D222" s="1366"/>
      <c r="E222" s="1366"/>
      <c r="F222" s="1366"/>
      <c r="G222" s="1366"/>
      <c r="H222" s="1366"/>
      <c r="I222" s="1366"/>
      <c r="J222" s="1366"/>
      <c r="K222" s="1366"/>
      <c r="L222" s="1366"/>
      <c r="S222" s="310"/>
      <c r="T222" s="1406"/>
    </row>
    <row r="223" spans="1:20" s="251" customFormat="1" ht="12.75" thickBot="1" x14ac:dyDescent="0.25">
      <c r="A223" s="266" t="s">
        <v>22587</v>
      </c>
      <c r="B223" s="266" t="s">
        <v>22595</v>
      </c>
      <c r="C223" s="266"/>
      <c r="D223" s="266"/>
      <c r="E223" s="266"/>
      <c r="F223" s="266"/>
      <c r="G223" s="266"/>
      <c r="H223" s="266"/>
      <c r="I223" s="266"/>
      <c r="J223" s="266"/>
      <c r="K223" s="266"/>
      <c r="L223" s="266"/>
      <c r="S223" s="310"/>
      <c r="T223" s="1406"/>
    </row>
    <row r="224" spans="1:20" s="1408" customFormat="1" ht="28.35" customHeight="1" thickBot="1" x14ac:dyDescent="0.25">
      <c r="A224" s="1743" t="s">
        <v>22662</v>
      </c>
      <c r="B224" s="1745" t="s">
        <v>22609</v>
      </c>
      <c r="C224" s="1746"/>
      <c r="D224" s="1746"/>
      <c r="E224" s="1746"/>
      <c r="F224" s="1746"/>
      <c r="G224" s="1746"/>
      <c r="H224" s="1747"/>
      <c r="I224" s="1748" t="s">
        <v>22616</v>
      </c>
      <c r="J224" s="1749"/>
      <c r="K224" s="1749"/>
      <c r="L224" s="1749"/>
      <c r="M224" s="1749"/>
      <c r="N224" s="1750"/>
      <c r="O224" s="1745" t="s">
        <v>22622</v>
      </c>
      <c r="P224" s="1747"/>
      <c r="Q224" s="1745" t="s">
        <v>2049</v>
      </c>
      <c r="R224" s="1747"/>
      <c r="S224" s="1407"/>
      <c r="T224" s="1407"/>
    </row>
    <row r="225" spans="1:20" s="1415" customFormat="1" ht="109.5" customHeight="1" thickBot="1" x14ac:dyDescent="0.25">
      <c r="A225" s="1744"/>
      <c r="B225" s="1409" t="s">
        <v>22610</v>
      </c>
      <c r="C225" s="1410" t="s">
        <v>22611</v>
      </c>
      <c r="D225" s="1410" t="s">
        <v>22612</v>
      </c>
      <c r="E225" s="1410" t="s">
        <v>22613</v>
      </c>
      <c r="F225" s="1410" t="s">
        <v>22663</v>
      </c>
      <c r="G225" s="1410" t="s">
        <v>22664</v>
      </c>
      <c r="H225" s="1411" t="s">
        <v>22665</v>
      </c>
      <c r="I225" s="1409" t="s">
        <v>22617</v>
      </c>
      <c r="J225" s="1410" t="s">
        <v>22666</v>
      </c>
      <c r="K225" s="1410" t="s">
        <v>22667</v>
      </c>
      <c r="L225" s="1410" t="s">
        <v>22620</v>
      </c>
      <c r="M225" s="1410" t="s">
        <v>22621</v>
      </c>
      <c r="N225" s="1411" t="s">
        <v>22668</v>
      </c>
      <c r="O225" s="1409" t="s">
        <v>22623</v>
      </c>
      <c r="P225" s="1411" t="s">
        <v>22669</v>
      </c>
      <c r="Q225" s="1412" t="s">
        <v>22670</v>
      </c>
      <c r="R225" s="1413" t="s">
        <v>22671</v>
      </c>
      <c r="S225" s="1414"/>
      <c r="T225" s="1407"/>
    </row>
    <row r="226" spans="1:20" ht="25.5" customHeight="1" x14ac:dyDescent="0.2">
      <c r="A226" s="1416" t="s">
        <v>22672</v>
      </c>
      <c r="B226" s="1443">
        <v>6453947389</v>
      </c>
      <c r="C226" s="1444">
        <v>63523209</v>
      </c>
      <c r="D226" s="1444">
        <v>29979351</v>
      </c>
      <c r="E226" s="1444">
        <v>486524360</v>
      </c>
      <c r="F226" s="1444">
        <v>317264000</v>
      </c>
      <c r="G226" s="1444">
        <v>16355206</v>
      </c>
      <c r="H226" s="1419">
        <f t="shared" ref="H226:H229" si="70">SUM(B226:G226)</f>
        <v>7367593515</v>
      </c>
      <c r="I226" s="1443">
        <v>200000000</v>
      </c>
      <c r="J226" s="1444">
        <v>920000000</v>
      </c>
      <c r="K226" s="1444"/>
      <c r="L226" s="1444">
        <v>53244812</v>
      </c>
      <c r="M226" s="1444"/>
      <c r="N226" s="1419">
        <f t="shared" ref="N226:N229" si="71">SUM(I226:M226)</f>
        <v>1173244812</v>
      </c>
      <c r="O226" s="1443"/>
      <c r="P226" s="1419">
        <f t="shared" ref="P226:P229" si="72">O226</f>
        <v>0</v>
      </c>
      <c r="Q226" s="1420">
        <f t="shared" ref="Q226:Q229" si="73">H226+N226+P226</f>
        <v>8540838327</v>
      </c>
      <c r="R226" s="1421">
        <f>Q226/$Q$230</f>
        <v>0.95998681154797516</v>
      </c>
    </row>
    <row r="227" spans="1:20" ht="25.5" customHeight="1" x14ac:dyDescent="0.2">
      <c r="A227" s="1425" t="s">
        <v>22673</v>
      </c>
      <c r="B227" s="1443"/>
      <c r="C227" s="1444"/>
      <c r="D227" s="1444"/>
      <c r="E227" s="1444"/>
      <c r="F227" s="1444"/>
      <c r="G227" s="1444"/>
      <c r="H227" s="1426">
        <f t="shared" si="70"/>
        <v>0</v>
      </c>
      <c r="I227" s="1443"/>
      <c r="J227" s="1444"/>
      <c r="K227" s="1444"/>
      <c r="L227" s="1444"/>
      <c r="M227" s="1444">
        <v>338590085</v>
      </c>
      <c r="N227" s="1426">
        <f t="shared" si="71"/>
        <v>338590085</v>
      </c>
      <c r="O227" s="1443"/>
      <c r="P227" s="1419">
        <f t="shared" si="72"/>
        <v>0</v>
      </c>
      <c r="Q227" s="1420">
        <f t="shared" si="73"/>
        <v>338590085</v>
      </c>
      <c r="R227" s="1421">
        <f>Q227/$Q$230</f>
        <v>3.8057390115131713E-2</v>
      </c>
    </row>
    <row r="228" spans="1:20" ht="25.5" customHeight="1" x14ac:dyDescent="0.2">
      <c r="A228" s="1425" t="s">
        <v>22674</v>
      </c>
      <c r="B228" s="1443"/>
      <c r="C228" s="1444">
        <v>180000</v>
      </c>
      <c r="D228" s="1444"/>
      <c r="E228" s="1444">
        <v>1716964</v>
      </c>
      <c r="F228" s="1444"/>
      <c r="G228" s="1444"/>
      <c r="H228" s="1426">
        <f t="shared" si="70"/>
        <v>1896964</v>
      </c>
      <c r="I228" s="1443"/>
      <c r="J228" s="1444"/>
      <c r="K228" s="1444"/>
      <c r="L228" s="1444"/>
      <c r="M228" s="1444"/>
      <c r="N228" s="1426">
        <f t="shared" si="71"/>
        <v>0</v>
      </c>
      <c r="O228" s="1443"/>
      <c r="P228" s="1419">
        <f t="shared" si="72"/>
        <v>0</v>
      </c>
      <c r="Q228" s="1420">
        <f t="shared" si="73"/>
        <v>1896964</v>
      </c>
      <c r="R228" s="1421">
        <f>Q228/$Q$230</f>
        <v>2.132179947985208E-4</v>
      </c>
    </row>
    <row r="229" spans="1:20" ht="25.5" customHeight="1" thickBot="1" x14ac:dyDescent="0.25">
      <c r="A229" s="1450" t="s">
        <v>22675</v>
      </c>
      <c r="B229" s="1451"/>
      <c r="C229" s="1452"/>
      <c r="D229" s="1452"/>
      <c r="E229" s="1452"/>
      <c r="F229" s="1452"/>
      <c r="G229" s="1452"/>
      <c r="H229" s="1426">
        <f t="shared" si="70"/>
        <v>0</v>
      </c>
      <c r="I229" s="1451"/>
      <c r="J229" s="1452"/>
      <c r="K229" s="1452"/>
      <c r="L229" s="1452">
        <v>15503439</v>
      </c>
      <c r="M229" s="1452"/>
      <c r="N229" s="1426">
        <f t="shared" si="71"/>
        <v>15503439</v>
      </c>
      <c r="O229" s="1451"/>
      <c r="P229" s="1419">
        <f t="shared" si="72"/>
        <v>0</v>
      </c>
      <c r="Q229" s="1420">
        <f t="shared" si="73"/>
        <v>15503439</v>
      </c>
      <c r="R229" s="1421">
        <f>Q229/$Q$230</f>
        <v>1.7425803420946231E-3</v>
      </c>
    </row>
    <row r="230" spans="1:20" ht="13.5" customHeight="1" thickBot="1" x14ac:dyDescent="0.25">
      <c r="A230" s="1435" t="s">
        <v>22684</v>
      </c>
      <c r="B230" s="1436">
        <f t="shared" ref="B230:Q230" si="74">SUM(B226:B229)</f>
        <v>6453947389</v>
      </c>
      <c r="C230" s="1437">
        <f t="shared" si="74"/>
        <v>63703209</v>
      </c>
      <c r="D230" s="1437">
        <f t="shared" si="74"/>
        <v>29979351</v>
      </c>
      <c r="E230" s="1437">
        <f t="shared" si="74"/>
        <v>488241324</v>
      </c>
      <c r="F230" s="1437">
        <f t="shared" si="74"/>
        <v>317264000</v>
      </c>
      <c r="G230" s="1437">
        <f t="shared" si="74"/>
        <v>16355206</v>
      </c>
      <c r="H230" s="1438">
        <f t="shared" si="74"/>
        <v>7369490479</v>
      </c>
      <c r="I230" s="1436">
        <f t="shared" si="74"/>
        <v>200000000</v>
      </c>
      <c r="J230" s="1437">
        <f t="shared" si="74"/>
        <v>920000000</v>
      </c>
      <c r="K230" s="1437">
        <f t="shared" si="74"/>
        <v>0</v>
      </c>
      <c r="L230" s="1437">
        <f t="shared" si="74"/>
        <v>68748251</v>
      </c>
      <c r="M230" s="1437">
        <f t="shared" si="74"/>
        <v>338590085</v>
      </c>
      <c r="N230" s="1438">
        <f t="shared" si="74"/>
        <v>1527338336</v>
      </c>
      <c r="O230" s="1436">
        <f t="shared" si="74"/>
        <v>0</v>
      </c>
      <c r="P230" s="1438">
        <f t="shared" si="74"/>
        <v>0</v>
      </c>
      <c r="Q230" s="1436">
        <f t="shared" si="74"/>
        <v>8896828815</v>
      </c>
      <c r="R230" s="1439">
        <f>Q230/$Q$230</f>
        <v>1</v>
      </c>
    </row>
    <row r="233" spans="1:20" s="251" customFormat="1" ht="12" x14ac:dyDescent="0.2">
      <c r="A233" s="251" t="s">
        <v>22593</v>
      </c>
      <c r="S233" s="310"/>
      <c r="T233" s="1406"/>
    </row>
    <row r="234" spans="1:20" s="251" customFormat="1" ht="12" x14ac:dyDescent="0.2">
      <c r="A234" s="251" t="s">
        <v>22685</v>
      </c>
      <c r="S234" s="310"/>
      <c r="T234" s="1406"/>
    </row>
    <row r="235" spans="1:20" s="251" customFormat="1" ht="12" x14ac:dyDescent="0.2">
      <c r="S235" s="310"/>
      <c r="T235" s="1406"/>
    </row>
    <row r="236" spans="1:20" s="251" customFormat="1" ht="12" x14ac:dyDescent="0.2">
      <c r="S236" s="310"/>
      <c r="T236" s="1406"/>
    </row>
    <row r="237" spans="1:20" s="251" customFormat="1" ht="12" x14ac:dyDescent="0.2">
      <c r="S237" s="310"/>
      <c r="T237" s="1406"/>
    </row>
    <row r="238" spans="1:20" s="251" customFormat="1" ht="12" x14ac:dyDescent="0.2">
      <c r="A238" s="1718" t="s">
        <v>22660</v>
      </c>
      <c r="B238" s="1718"/>
      <c r="C238" s="1718"/>
      <c r="D238" s="1718"/>
      <c r="E238" s="1718"/>
      <c r="F238" s="1718"/>
      <c r="G238" s="1718"/>
      <c r="H238" s="1718"/>
      <c r="I238" s="1718"/>
      <c r="J238" s="1718"/>
      <c r="K238" s="1718"/>
      <c r="L238" s="1718"/>
      <c r="M238" s="1718"/>
      <c r="N238" s="1718"/>
      <c r="O238" s="1718"/>
      <c r="P238" s="1718"/>
      <c r="Q238" s="1718"/>
      <c r="R238" s="1718"/>
      <c r="S238" s="310"/>
      <c r="T238" s="1406"/>
    </row>
    <row r="239" spans="1:20" s="251" customFormat="1" ht="12" x14ac:dyDescent="0.2">
      <c r="A239" s="1718" t="s">
        <v>2089</v>
      </c>
      <c r="B239" s="1718"/>
      <c r="C239" s="1718"/>
      <c r="D239" s="1718"/>
      <c r="E239" s="1718"/>
      <c r="F239" s="1718"/>
      <c r="G239" s="1718"/>
      <c r="H239" s="1718"/>
      <c r="I239" s="1718"/>
      <c r="J239" s="1718"/>
      <c r="K239" s="1718"/>
      <c r="L239" s="1718"/>
      <c r="M239" s="1718"/>
      <c r="N239" s="1718"/>
      <c r="O239" s="1718"/>
      <c r="P239" s="1718"/>
      <c r="Q239" s="1718"/>
      <c r="R239" s="1718"/>
      <c r="S239" s="310"/>
      <c r="T239" s="1406"/>
    </row>
    <row r="240" spans="1:20" s="251" customFormat="1" ht="12" x14ac:dyDescent="0.2">
      <c r="A240" s="1718" t="s">
        <v>22661</v>
      </c>
      <c r="B240" s="1718"/>
      <c r="C240" s="1718"/>
      <c r="D240" s="1718"/>
      <c r="E240" s="1718"/>
      <c r="F240" s="1718"/>
      <c r="G240" s="1718"/>
      <c r="H240" s="1718"/>
      <c r="I240" s="1718"/>
      <c r="J240" s="1718"/>
      <c r="K240" s="1718"/>
      <c r="L240" s="1718"/>
      <c r="M240" s="1718"/>
      <c r="N240" s="1718"/>
      <c r="O240" s="1718"/>
      <c r="P240" s="1718"/>
      <c r="Q240" s="1718"/>
      <c r="R240" s="1718"/>
      <c r="S240" s="310"/>
      <c r="T240" s="1406"/>
    </row>
    <row r="241" spans="1:20" s="251" customFormat="1" ht="12" x14ac:dyDescent="0.2">
      <c r="A241" s="1718" t="s">
        <v>22589</v>
      </c>
      <c r="B241" s="1718"/>
      <c r="C241" s="1718"/>
      <c r="D241" s="1718"/>
      <c r="E241" s="1718"/>
      <c r="F241" s="1718"/>
      <c r="G241" s="1718"/>
      <c r="H241" s="1718"/>
      <c r="I241" s="1718"/>
      <c r="J241" s="1718"/>
      <c r="K241" s="1718"/>
      <c r="L241" s="1718"/>
      <c r="M241" s="1718"/>
      <c r="N241" s="1718"/>
      <c r="O241" s="1718"/>
      <c r="P241" s="1718"/>
      <c r="Q241" s="1718"/>
      <c r="R241" s="1718"/>
      <c r="S241" s="310"/>
      <c r="T241" s="1406"/>
    </row>
    <row r="242" spans="1:20" s="251" customFormat="1" ht="12" x14ac:dyDescent="0.2">
      <c r="S242" s="310"/>
      <c r="T242" s="1406"/>
    </row>
    <row r="243" spans="1:20" s="251" customFormat="1" ht="12" x14ac:dyDescent="0.2">
      <c r="S243" s="310"/>
      <c r="T243" s="1406"/>
    </row>
    <row r="244" spans="1:20" s="251" customFormat="1" ht="12" x14ac:dyDescent="0.2">
      <c r="S244" s="310"/>
      <c r="T244" s="1406"/>
    </row>
    <row r="245" spans="1:20" s="251" customFormat="1" ht="12" x14ac:dyDescent="0.2">
      <c r="A245" s="1366" t="s">
        <v>22588</v>
      </c>
      <c r="B245" s="1366" t="s">
        <v>22686</v>
      </c>
      <c r="C245" s="1366"/>
      <c r="D245" s="1366"/>
      <c r="E245" s="1366"/>
      <c r="F245" s="1366"/>
      <c r="G245" s="1366"/>
      <c r="H245" s="1366"/>
      <c r="I245" s="1366"/>
      <c r="J245" s="1366"/>
      <c r="K245" s="1366"/>
      <c r="L245" s="1366"/>
      <c r="S245" s="310"/>
      <c r="T245" s="1406"/>
    </row>
    <row r="246" spans="1:20" s="251" customFormat="1" ht="12.75" thickBot="1" x14ac:dyDescent="0.25">
      <c r="A246" s="266" t="s">
        <v>22587</v>
      </c>
      <c r="B246" s="266" t="s">
        <v>22594</v>
      </c>
      <c r="C246" s="266"/>
      <c r="D246" s="266"/>
      <c r="E246" s="266"/>
      <c r="F246" s="266"/>
      <c r="G246" s="266"/>
      <c r="H246" s="266"/>
      <c r="I246" s="266"/>
      <c r="J246" s="266"/>
      <c r="K246" s="266"/>
      <c r="L246" s="266"/>
      <c r="S246" s="310"/>
      <c r="T246" s="1406"/>
    </row>
    <row r="247" spans="1:20" s="1408" customFormat="1" ht="28.35" customHeight="1" thickBot="1" x14ac:dyDescent="0.25">
      <c r="A247" s="1743" t="s">
        <v>22662</v>
      </c>
      <c r="B247" s="1745" t="s">
        <v>22609</v>
      </c>
      <c r="C247" s="1746"/>
      <c r="D247" s="1746"/>
      <c r="E247" s="1746"/>
      <c r="F247" s="1746"/>
      <c r="G247" s="1746"/>
      <c r="H247" s="1747"/>
      <c r="I247" s="1748" t="s">
        <v>22616</v>
      </c>
      <c r="J247" s="1749"/>
      <c r="K247" s="1749"/>
      <c r="L247" s="1749"/>
      <c r="M247" s="1749"/>
      <c r="N247" s="1750"/>
      <c r="O247" s="1745" t="s">
        <v>22622</v>
      </c>
      <c r="P247" s="1747"/>
      <c r="Q247" s="1745" t="s">
        <v>2049</v>
      </c>
      <c r="R247" s="1747"/>
      <c r="S247" s="1407"/>
      <c r="T247" s="1407"/>
    </row>
    <row r="248" spans="1:20" s="1415" customFormat="1" ht="109.5" customHeight="1" thickBot="1" x14ac:dyDescent="0.25">
      <c r="A248" s="1744"/>
      <c r="B248" s="1409" t="s">
        <v>22610</v>
      </c>
      <c r="C248" s="1410" t="s">
        <v>22611</v>
      </c>
      <c r="D248" s="1410" t="s">
        <v>22612</v>
      </c>
      <c r="E248" s="1410" t="s">
        <v>22613</v>
      </c>
      <c r="F248" s="1410" t="s">
        <v>22663</v>
      </c>
      <c r="G248" s="1410" t="s">
        <v>22664</v>
      </c>
      <c r="H248" s="1411" t="s">
        <v>22665</v>
      </c>
      <c r="I248" s="1409" t="s">
        <v>22617</v>
      </c>
      <c r="J248" s="1410" t="s">
        <v>22666</v>
      </c>
      <c r="K248" s="1410" t="s">
        <v>22667</v>
      </c>
      <c r="L248" s="1410" t="s">
        <v>22620</v>
      </c>
      <c r="M248" s="1410" t="s">
        <v>22621</v>
      </c>
      <c r="N248" s="1411" t="s">
        <v>22668</v>
      </c>
      <c r="O248" s="1409" t="s">
        <v>22623</v>
      </c>
      <c r="P248" s="1411" t="s">
        <v>22669</v>
      </c>
      <c r="Q248" s="1412" t="s">
        <v>22670</v>
      </c>
      <c r="R248" s="1413" t="s">
        <v>22671</v>
      </c>
      <c r="S248" s="1414"/>
      <c r="T248" s="1407"/>
    </row>
    <row r="249" spans="1:20" ht="24" customHeight="1" x14ac:dyDescent="0.2">
      <c r="A249" s="1416" t="s">
        <v>22672</v>
      </c>
      <c r="B249" s="1443"/>
      <c r="C249" s="1444">
        <v>7998264</v>
      </c>
      <c r="D249" s="1444">
        <v>2038822</v>
      </c>
      <c r="E249" s="1444">
        <v>16665314</v>
      </c>
      <c r="F249" s="1444">
        <v>2712</v>
      </c>
      <c r="G249" s="1444">
        <v>44248</v>
      </c>
      <c r="H249" s="1419">
        <f t="shared" ref="H249:H252" si="75">SUM(B249:G249)</f>
        <v>26749360</v>
      </c>
      <c r="I249" s="1443"/>
      <c r="J249" s="1444"/>
      <c r="K249" s="1444"/>
      <c r="L249" s="1444">
        <v>3058261</v>
      </c>
      <c r="M249" s="1444"/>
      <c r="N249" s="1419">
        <f t="shared" ref="N249:N252" si="76">SUM(I249:M249)</f>
        <v>3058261</v>
      </c>
      <c r="O249" s="1443"/>
      <c r="P249" s="1419">
        <f t="shared" ref="P249:P252" si="77">O249</f>
        <v>0</v>
      </c>
      <c r="Q249" s="1420">
        <f t="shared" ref="Q249:Q252" si="78">H249+N249+P249</f>
        <v>29807621</v>
      </c>
      <c r="R249" s="1421">
        <f>Q249/$Q$253</f>
        <v>1</v>
      </c>
    </row>
    <row r="250" spans="1:20" ht="24" customHeight="1" x14ac:dyDescent="0.2">
      <c r="A250" s="1425" t="s">
        <v>22673</v>
      </c>
      <c r="B250" s="1443"/>
      <c r="C250" s="1444"/>
      <c r="D250" s="1444"/>
      <c r="E250" s="1444"/>
      <c r="F250" s="1444"/>
      <c r="G250" s="1444"/>
      <c r="H250" s="1426">
        <f t="shared" si="75"/>
        <v>0</v>
      </c>
      <c r="I250" s="1443"/>
      <c r="J250" s="1444"/>
      <c r="K250" s="1444"/>
      <c r="L250" s="1444"/>
      <c r="M250" s="1444"/>
      <c r="N250" s="1419">
        <f t="shared" si="76"/>
        <v>0</v>
      </c>
      <c r="O250" s="1443"/>
      <c r="P250" s="1419">
        <f t="shared" si="77"/>
        <v>0</v>
      </c>
      <c r="Q250" s="1420">
        <f t="shared" si="78"/>
        <v>0</v>
      </c>
      <c r="R250" s="1421">
        <f>Q250/$Q$253</f>
        <v>0</v>
      </c>
    </row>
    <row r="251" spans="1:20" ht="24" customHeight="1" x14ac:dyDescent="0.2">
      <c r="A251" s="1425" t="s">
        <v>22674</v>
      </c>
      <c r="B251" s="1443"/>
      <c r="C251" s="1444"/>
      <c r="D251" s="1444"/>
      <c r="E251" s="1444"/>
      <c r="F251" s="1444"/>
      <c r="G251" s="1444"/>
      <c r="H251" s="1426">
        <f t="shared" si="75"/>
        <v>0</v>
      </c>
      <c r="I251" s="1443"/>
      <c r="J251" s="1444"/>
      <c r="K251" s="1444"/>
      <c r="L251" s="1444"/>
      <c r="M251" s="1444"/>
      <c r="N251" s="1419">
        <f t="shared" si="76"/>
        <v>0</v>
      </c>
      <c r="O251" s="1443"/>
      <c r="P251" s="1419">
        <f t="shared" si="77"/>
        <v>0</v>
      </c>
      <c r="Q251" s="1420">
        <f t="shared" si="78"/>
        <v>0</v>
      </c>
      <c r="R251" s="1421">
        <f>Q251/$Q$253</f>
        <v>0</v>
      </c>
    </row>
    <row r="252" spans="1:20" ht="24" customHeight="1" thickBot="1" x14ac:dyDescent="0.25">
      <c r="A252" s="1450" t="s">
        <v>22675</v>
      </c>
      <c r="B252" s="1451"/>
      <c r="C252" s="1452"/>
      <c r="D252" s="1452"/>
      <c r="E252" s="1452"/>
      <c r="F252" s="1452"/>
      <c r="G252" s="1452"/>
      <c r="H252" s="1426">
        <f t="shared" si="75"/>
        <v>0</v>
      </c>
      <c r="I252" s="1451"/>
      <c r="J252" s="1452"/>
      <c r="K252" s="1452"/>
      <c r="L252" s="1452"/>
      <c r="M252" s="1452"/>
      <c r="N252" s="1419">
        <f t="shared" si="76"/>
        <v>0</v>
      </c>
      <c r="O252" s="1451"/>
      <c r="P252" s="1419">
        <f t="shared" si="77"/>
        <v>0</v>
      </c>
      <c r="Q252" s="1420">
        <f t="shared" si="78"/>
        <v>0</v>
      </c>
      <c r="R252" s="1421">
        <f>Q252/$Q$253</f>
        <v>0</v>
      </c>
    </row>
    <row r="253" spans="1:20" ht="13.5" customHeight="1" thickBot="1" x14ac:dyDescent="0.25">
      <c r="A253" s="1435" t="s">
        <v>22684</v>
      </c>
      <c r="B253" s="1436">
        <f t="shared" ref="B253:Q253" si="79">SUM(B249:B252)</f>
        <v>0</v>
      </c>
      <c r="C253" s="1437">
        <f t="shared" si="79"/>
        <v>7998264</v>
      </c>
      <c r="D253" s="1437">
        <f t="shared" si="79"/>
        <v>2038822</v>
      </c>
      <c r="E253" s="1437">
        <f t="shared" si="79"/>
        <v>16665314</v>
      </c>
      <c r="F253" s="1437">
        <f t="shared" si="79"/>
        <v>2712</v>
      </c>
      <c r="G253" s="1437">
        <f t="shared" si="79"/>
        <v>44248</v>
      </c>
      <c r="H253" s="1438">
        <f t="shared" si="79"/>
        <v>26749360</v>
      </c>
      <c r="I253" s="1436">
        <f t="shared" si="79"/>
        <v>0</v>
      </c>
      <c r="J253" s="1437">
        <f t="shared" si="79"/>
        <v>0</v>
      </c>
      <c r="K253" s="1437">
        <f t="shared" si="79"/>
        <v>0</v>
      </c>
      <c r="L253" s="1437">
        <f t="shared" si="79"/>
        <v>3058261</v>
      </c>
      <c r="M253" s="1437">
        <f t="shared" si="79"/>
        <v>0</v>
      </c>
      <c r="N253" s="1438">
        <f t="shared" si="79"/>
        <v>3058261</v>
      </c>
      <c r="O253" s="1436">
        <f t="shared" si="79"/>
        <v>0</v>
      </c>
      <c r="P253" s="1438">
        <f t="shared" si="79"/>
        <v>0</v>
      </c>
      <c r="Q253" s="1436">
        <f t="shared" si="79"/>
        <v>29807621</v>
      </c>
      <c r="R253" s="1439">
        <f>Q253/$Q$253</f>
        <v>1</v>
      </c>
    </row>
    <row r="256" spans="1:20" s="251" customFormat="1" ht="12" x14ac:dyDescent="0.2">
      <c r="A256" s="251" t="s">
        <v>22593</v>
      </c>
      <c r="S256" s="310"/>
      <c r="T256" s="1406"/>
    </row>
    <row r="257" spans="1:20" s="251" customFormat="1" ht="12" x14ac:dyDescent="0.2">
      <c r="A257" s="251" t="s">
        <v>22685</v>
      </c>
      <c r="S257" s="310"/>
      <c r="T257" s="1406"/>
    </row>
    <row r="258" spans="1:20" s="251" customFormat="1" ht="12" x14ac:dyDescent="0.2">
      <c r="S258" s="310"/>
      <c r="T258" s="1406"/>
    </row>
    <row r="259" spans="1:20" s="251" customFormat="1" ht="12" x14ac:dyDescent="0.2">
      <c r="S259" s="310"/>
      <c r="T259" s="1406"/>
    </row>
    <row r="260" spans="1:20" s="251" customFormat="1" ht="12" x14ac:dyDescent="0.2">
      <c r="S260" s="310"/>
      <c r="T260" s="1406"/>
    </row>
    <row r="261" spans="1:20" s="251" customFormat="1" ht="12" x14ac:dyDescent="0.2">
      <c r="A261" s="1718" t="s">
        <v>22660</v>
      </c>
      <c r="B261" s="1718"/>
      <c r="C261" s="1718"/>
      <c r="D261" s="1718"/>
      <c r="E261" s="1718"/>
      <c r="F261" s="1718"/>
      <c r="G261" s="1718"/>
      <c r="H261" s="1718"/>
      <c r="I261" s="1718"/>
      <c r="J261" s="1718"/>
      <c r="K261" s="1718"/>
      <c r="L261" s="1718"/>
      <c r="M261" s="1718"/>
      <c r="N261" s="1718"/>
      <c r="O261" s="1718"/>
      <c r="P261" s="1718"/>
      <c r="Q261" s="1718"/>
      <c r="R261" s="1718"/>
      <c r="S261" s="310"/>
      <c r="T261" s="1406"/>
    </row>
    <row r="262" spans="1:20" s="251" customFormat="1" ht="12" x14ac:dyDescent="0.2">
      <c r="A262" s="1718" t="s">
        <v>2089</v>
      </c>
      <c r="B262" s="1718"/>
      <c r="C262" s="1718"/>
      <c r="D262" s="1718"/>
      <c r="E262" s="1718"/>
      <c r="F262" s="1718"/>
      <c r="G262" s="1718"/>
      <c r="H262" s="1718"/>
      <c r="I262" s="1718"/>
      <c r="J262" s="1718"/>
      <c r="K262" s="1718"/>
      <c r="L262" s="1718"/>
      <c r="M262" s="1718"/>
      <c r="N262" s="1718"/>
      <c r="O262" s="1718"/>
      <c r="P262" s="1718"/>
      <c r="Q262" s="1718"/>
      <c r="R262" s="1718"/>
      <c r="S262" s="310"/>
      <c r="T262" s="1406"/>
    </row>
    <row r="263" spans="1:20" s="251" customFormat="1" ht="12" x14ac:dyDescent="0.2">
      <c r="A263" s="1718" t="s">
        <v>22661</v>
      </c>
      <c r="B263" s="1718"/>
      <c r="C263" s="1718"/>
      <c r="D263" s="1718"/>
      <c r="E263" s="1718"/>
      <c r="F263" s="1718"/>
      <c r="G263" s="1718"/>
      <c r="H263" s="1718"/>
      <c r="I263" s="1718"/>
      <c r="J263" s="1718"/>
      <c r="K263" s="1718"/>
      <c r="L263" s="1718"/>
      <c r="M263" s="1718"/>
      <c r="N263" s="1718"/>
      <c r="O263" s="1718"/>
      <c r="P263" s="1718"/>
      <c r="Q263" s="1718"/>
      <c r="R263" s="1718"/>
      <c r="S263" s="310"/>
      <c r="T263" s="1406"/>
    </row>
    <row r="264" spans="1:20" s="251" customFormat="1" ht="12" x14ac:dyDescent="0.2">
      <c r="A264" s="1718" t="s">
        <v>22589</v>
      </c>
      <c r="B264" s="1718"/>
      <c r="C264" s="1718"/>
      <c r="D264" s="1718"/>
      <c r="E264" s="1718"/>
      <c r="F264" s="1718"/>
      <c r="G264" s="1718"/>
      <c r="H264" s="1718"/>
      <c r="I264" s="1718"/>
      <c r="J264" s="1718"/>
      <c r="K264" s="1718"/>
      <c r="L264" s="1718"/>
      <c r="M264" s="1718"/>
      <c r="N264" s="1718"/>
      <c r="O264" s="1718"/>
      <c r="P264" s="1718"/>
      <c r="Q264" s="1718"/>
      <c r="R264" s="1718"/>
      <c r="S264" s="310"/>
      <c r="T264" s="1406"/>
    </row>
    <row r="265" spans="1:20" s="251" customFormat="1" ht="12" x14ac:dyDescent="0.2">
      <c r="S265" s="310"/>
      <c r="T265" s="1406"/>
    </row>
    <row r="266" spans="1:20" s="251" customFormat="1" ht="12" x14ac:dyDescent="0.2">
      <c r="S266" s="310"/>
      <c r="T266" s="1406"/>
    </row>
    <row r="267" spans="1:20" s="251" customFormat="1" ht="12" x14ac:dyDescent="0.2">
      <c r="S267" s="310"/>
      <c r="T267" s="1406"/>
    </row>
    <row r="268" spans="1:20" s="251" customFormat="1" ht="12" x14ac:dyDescent="0.2">
      <c r="A268" s="1366" t="s">
        <v>22588</v>
      </c>
      <c r="B268" s="1366" t="s">
        <v>22686</v>
      </c>
      <c r="C268" s="1366"/>
      <c r="D268" s="1366"/>
      <c r="E268" s="1366"/>
      <c r="F268" s="1366"/>
      <c r="G268" s="1366"/>
      <c r="H268" s="1366"/>
      <c r="I268" s="1366"/>
      <c r="J268" s="1366"/>
      <c r="K268" s="1366"/>
      <c r="L268" s="1366"/>
      <c r="S268" s="310"/>
      <c r="T268" s="1406"/>
    </row>
    <row r="269" spans="1:20" s="251" customFormat="1" ht="12.75" thickBot="1" x14ac:dyDescent="0.25">
      <c r="A269" s="266" t="s">
        <v>22587</v>
      </c>
      <c r="B269" s="266" t="s">
        <v>22586</v>
      </c>
      <c r="C269" s="266"/>
      <c r="D269" s="266"/>
      <c r="E269" s="266"/>
      <c r="F269" s="266"/>
      <c r="G269" s="266"/>
      <c r="H269" s="266"/>
      <c r="I269" s="266"/>
      <c r="J269" s="266"/>
      <c r="K269" s="266"/>
      <c r="L269" s="266"/>
      <c r="S269" s="310"/>
      <c r="T269" s="1406"/>
    </row>
    <row r="270" spans="1:20" s="1408" customFormat="1" ht="28.35" customHeight="1" thickBot="1" x14ac:dyDescent="0.25">
      <c r="A270" s="1743" t="s">
        <v>22662</v>
      </c>
      <c r="B270" s="1745" t="s">
        <v>22609</v>
      </c>
      <c r="C270" s="1746"/>
      <c r="D270" s="1746"/>
      <c r="E270" s="1746"/>
      <c r="F270" s="1746"/>
      <c r="G270" s="1746"/>
      <c r="H270" s="1747"/>
      <c r="I270" s="1748" t="s">
        <v>22616</v>
      </c>
      <c r="J270" s="1749"/>
      <c r="K270" s="1749"/>
      <c r="L270" s="1749"/>
      <c r="M270" s="1749"/>
      <c r="N270" s="1750"/>
      <c r="O270" s="1745" t="s">
        <v>22622</v>
      </c>
      <c r="P270" s="1747"/>
      <c r="Q270" s="1745" t="s">
        <v>2049</v>
      </c>
      <c r="R270" s="1747"/>
      <c r="S270" s="1407"/>
      <c r="T270" s="1407"/>
    </row>
    <row r="271" spans="1:20" s="1415" customFormat="1" ht="109.5" customHeight="1" thickBot="1" x14ac:dyDescent="0.25">
      <c r="A271" s="1744"/>
      <c r="B271" s="1409" t="s">
        <v>22610</v>
      </c>
      <c r="C271" s="1410" t="s">
        <v>22611</v>
      </c>
      <c r="D271" s="1410" t="s">
        <v>22612</v>
      </c>
      <c r="E271" s="1410" t="s">
        <v>22613</v>
      </c>
      <c r="F271" s="1410" t="s">
        <v>22663</v>
      </c>
      <c r="G271" s="1410" t="s">
        <v>22664</v>
      </c>
      <c r="H271" s="1411" t="s">
        <v>22665</v>
      </c>
      <c r="I271" s="1409" t="s">
        <v>22617</v>
      </c>
      <c r="J271" s="1410" t="s">
        <v>22666</v>
      </c>
      <c r="K271" s="1410" t="s">
        <v>22667</v>
      </c>
      <c r="L271" s="1410" t="s">
        <v>22620</v>
      </c>
      <c r="M271" s="1410" t="s">
        <v>22621</v>
      </c>
      <c r="N271" s="1411" t="s">
        <v>22668</v>
      </c>
      <c r="O271" s="1409" t="s">
        <v>22623</v>
      </c>
      <c r="P271" s="1411" t="s">
        <v>22669</v>
      </c>
      <c r="Q271" s="1412" t="s">
        <v>22670</v>
      </c>
      <c r="R271" s="1413" t="s">
        <v>22671</v>
      </c>
      <c r="S271" s="1414"/>
      <c r="T271" s="1407"/>
    </row>
    <row r="272" spans="1:20" ht="24" customHeight="1" x14ac:dyDescent="0.2">
      <c r="A272" s="1416" t="s">
        <v>22672</v>
      </c>
      <c r="B272" s="1443">
        <v>1927677612</v>
      </c>
      <c r="C272" s="1444"/>
      <c r="D272" s="1444"/>
      <c r="E272" s="1444"/>
      <c r="F272" s="1444"/>
      <c r="G272" s="1444"/>
      <c r="H272" s="1419">
        <f t="shared" ref="H272:H275" si="80">SUM(B272:G272)</f>
        <v>1927677612</v>
      </c>
      <c r="I272" s="1443"/>
      <c r="J272" s="1444">
        <v>2200000000</v>
      </c>
      <c r="K272" s="1444"/>
      <c r="L272" s="1444"/>
      <c r="M272" s="1444"/>
      <c r="N272" s="1419">
        <f t="shared" ref="N272:N275" si="81">SUM(I272:M272)</f>
        <v>2200000000</v>
      </c>
      <c r="O272" s="1443"/>
      <c r="P272" s="1419">
        <f t="shared" ref="P272:P275" si="82">O272</f>
        <v>0</v>
      </c>
      <c r="Q272" s="1420">
        <f t="shared" ref="Q272:Q275" si="83">H272+N272+P272</f>
        <v>4127677612</v>
      </c>
      <c r="R272" s="1421">
        <f>Q272/$Q$276</f>
        <v>0.1597108840004958</v>
      </c>
    </row>
    <row r="273" spans="1:20" ht="24" customHeight="1" x14ac:dyDescent="0.2">
      <c r="A273" s="1425" t="s">
        <v>22673</v>
      </c>
      <c r="B273" s="1443"/>
      <c r="C273" s="1444"/>
      <c r="D273" s="1444"/>
      <c r="E273" s="1444">
        <v>157600000</v>
      </c>
      <c r="F273" s="1444"/>
      <c r="G273" s="1444"/>
      <c r="H273" s="1426">
        <f t="shared" si="80"/>
        <v>157600000</v>
      </c>
      <c r="I273" s="1443"/>
      <c r="J273" s="1444"/>
      <c r="K273" s="1444"/>
      <c r="L273" s="1444"/>
      <c r="M273" s="1444"/>
      <c r="N273" s="1426">
        <f t="shared" si="81"/>
        <v>0</v>
      </c>
      <c r="O273" s="1443">
        <v>21494845368</v>
      </c>
      <c r="P273" s="1419">
        <f t="shared" si="82"/>
        <v>21494845368</v>
      </c>
      <c r="Q273" s="1420">
        <f t="shared" si="83"/>
        <v>21652445368</v>
      </c>
      <c r="R273" s="1421">
        <f>Q273/$Q$276</f>
        <v>0.8377910087847531</v>
      </c>
    </row>
    <row r="274" spans="1:20" ht="24" customHeight="1" x14ac:dyDescent="0.2">
      <c r="A274" s="1425" t="s">
        <v>22674</v>
      </c>
      <c r="B274" s="1443"/>
      <c r="C274" s="1444"/>
      <c r="D274" s="1444"/>
      <c r="E274" s="1444"/>
      <c r="F274" s="1444"/>
      <c r="G274" s="1444"/>
      <c r="H274" s="1426">
        <f t="shared" si="80"/>
        <v>0</v>
      </c>
      <c r="I274" s="1443"/>
      <c r="J274" s="1444"/>
      <c r="K274" s="1444"/>
      <c r="L274" s="1444"/>
      <c r="M274" s="1444"/>
      <c r="N274" s="1426">
        <f t="shared" si="81"/>
        <v>0</v>
      </c>
      <c r="O274" s="1443"/>
      <c r="P274" s="1419">
        <f t="shared" si="82"/>
        <v>0</v>
      </c>
      <c r="Q274" s="1420">
        <f t="shared" si="83"/>
        <v>0</v>
      </c>
      <c r="R274" s="1421">
        <f>Q274/$Q$276</f>
        <v>0</v>
      </c>
    </row>
    <row r="275" spans="1:20" ht="24" customHeight="1" thickBot="1" x14ac:dyDescent="0.25">
      <c r="A275" s="1450" t="s">
        <v>22675</v>
      </c>
      <c r="B275" s="1451"/>
      <c r="C275" s="1452"/>
      <c r="D275" s="1452"/>
      <c r="E275" s="1452"/>
      <c r="F275" s="1452"/>
      <c r="G275" s="1452"/>
      <c r="H275" s="1426">
        <f t="shared" si="80"/>
        <v>0</v>
      </c>
      <c r="I275" s="1451"/>
      <c r="J275" s="1452"/>
      <c r="K275" s="1452"/>
      <c r="L275" s="1452">
        <v>64562796</v>
      </c>
      <c r="M275" s="1452"/>
      <c r="N275" s="1426">
        <f t="shared" si="81"/>
        <v>64562796</v>
      </c>
      <c r="O275" s="1451"/>
      <c r="P275" s="1419">
        <f t="shared" si="82"/>
        <v>0</v>
      </c>
      <c r="Q275" s="1420">
        <f t="shared" si="83"/>
        <v>64562796</v>
      </c>
      <c r="R275" s="1421">
        <f>Q275/$Q$276</f>
        <v>2.4981072147510718E-3</v>
      </c>
    </row>
    <row r="276" spans="1:20" ht="13.5" customHeight="1" thickBot="1" x14ac:dyDescent="0.25">
      <c r="A276" s="1435" t="s">
        <v>22684</v>
      </c>
      <c r="B276" s="1436">
        <f t="shared" ref="B276:Q276" si="84">SUM(B272:B275)</f>
        <v>1927677612</v>
      </c>
      <c r="C276" s="1437">
        <f t="shared" si="84"/>
        <v>0</v>
      </c>
      <c r="D276" s="1437">
        <f t="shared" si="84"/>
        <v>0</v>
      </c>
      <c r="E276" s="1437">
        <f t="shared" si="84"/>
        <v>157600000</v>
      </c>
      <c r="F276" s="1437">
        <f t="shared" si="84"/>
        <v>0</v>
      </c>
      <c r="G276" s="1437">
        <f t="shared" si="84"/>
        <v>0</v>
      </c>
      <c r="H276" s="1438">
        <f t="shared" si="84"/>
        <v>2085277612</v>
      </c>
      <c r="I276" s="1436">
        <f t="shared" si="84"/>
        <v>0</v>
      </c>
      <c r="J276" s="1437">
        <f t="shared" si="84"/>
        <v>2200000000</v>
      </c>
      <c r="K276" s="1437">
        <f t="shared" si="84"/>
        <v>0</v>
      </c>
      <c r="L276" s="1437">
        <f t="shared" si="84"/>
        <v>64562796</v>
      </c>
      <c r="M276" s="1437">
        <f t="shared" si="84"/>
        <v>0</v>
      </c>
      <c r="N276" s="1438">
        <f t="shared" si="84"/>
        <v>2264562796</v>
      </c>
      <c r="O276" s="1436">
        <f t="shared" si="84"/>
        <v>21494845368</v>
      </c>
      <c r="P276" s="1438">
        <f t="shared" si="84"/>
        <v>21494845368</v>
      </c>
      <c r="Q276" s="1436">
        <f t="shared" si="84"/>
        <v>25844685776</v>
      </c>
      <c r="R276" s="1439">
        <f>Q276/$Q$276</f>
        <v>1</v>
      </c>
    </row>
    <row r="279" spans="1:20" s="251" customFormat="1" ht="12" x14ac:dyDescent="0.2">
      <c r="A279" s="251" t="s">
        <v>22593</v>
      </c>
      <c r="S279" s="310"/>
      <c r="T279" s="1406"/>
    </row>
    <row r="280" spans="1:20" s="251" customFormat="1" ht="12" x14ac:dyDescent="0.2">
      <c r="A280" s="251" t="s">
        <v>22685</v>
      </c>
      <c r="S280" s="310"/>
      <c r="T280" s="1406"/>
    </row>
    <row r="281" spans="1:20" s="251" customFormat="1" ht="12" x14ac:dyDescent="0.2">
      <c r="S281" s="310"/>
      <c r="T281" s="1406"/>
    </row>
    <row r="282" spans="1:20" s="251" customFormat="1" ht="12" x14ac:dyDescent="0.2">
      <c r="S282" s="310"/>
      <c r="T282" s="1406"/>
    </row>
    <row r="283" spans="1:20" s="251" customFormat="1" ht="12" x14ac:dyDescent="0.2">
      <c r="S283" s="310"/>
      <c r="T283" s="1406"/>
    </row>
    <row r="284" spans="1:20" s="251" customFormat="1" ht="12" x14ac:dyDescent="0.2">
      <c r="A284" s="1718" t="s">
        <v>22660</v>
      </c>
      <c r="B284" s="1718"/>
      <c r="C284" s="1718"/>
      <c r="D284" s="1718"/>
      <c r="E284" s="1718"/>
      <c r="F284" s="1718"/>
      <c r="G284" s="1718"/>
      <c r="H284" s="1718"/>
      <c r="I284" s="1718"/>
      <c r="J284" s="1718"/>
      <c r="K284" s="1718"/>
      <c r="L284" s="1718"/>
      <c r="M284" s="1718"/>
      <c r="N284" s="1718"/>
      <c r="O284" s="1718"/>
      <c r="P284" s="1718"/>
      <c r="Q284" s="1718"/>
      <c r="R284" s="1718"/>
      <c r="S284" s="310"/>
      <c r="T284" s="1406"/>
    </row>
    <row r="285" spans="1:20" s="251" customFormat="1" ht="12" x14ac:dyDescent="0.2">
      <c r="A285" s="1718" t="s">
        <v>2089</v>
      </c>
      <c r="B285" s="1718"/>
      <c r="C285" s="1718"/>
      <c r="D285" s="1718"/>
      <c r="E285" s="1718"/>
      <c r="F285" s="1718"/>
      <c r="G285" s="1718"/>
      <c r="H285" s="1718"/>
      <c r="I285" s="1718"/>
      <c r="J285" s="1718"/>
      <c r="K285" s="1718"/>
      <c r="L285" s="1718"/>
      <c r="M285" s="1718"/>
      <c r="N285" s="1718"/>
      <c r="O285" s="1718"/>
      <c r="P285" s="1718"/>
      <c r="Q285" s="1718"/>
      <c r="R285" s="1718"/>
      <c r="S285" s="310"/>
      <c r="T285" s="1406"/>
    </row>
    <row r="286" spans="1:20" s="251" customFormat="1" ht="12" x14ac:dyDescent="0.2">
      <c r="A286" s="1718" t="s">
        <v>22661</v>
      </c>
      <c r="B286" s="1718"/>
      <c r="C286" s="1718"/>
      <c r="D286" s="1718"/>
      <c r="E286" s="1718"/>
      <c r="F286" s="1718"/>
      <c r="G286" s="1718"/>
      <c r="H286" s="1718"/>
      <c r="I286" s="1718"/>
      <c r="J286" s="1718"/>
      <c r="K286" s="1718"/>
      <c r="L286" s="1718"/>
      <c r="M286" s="1718"/>
      <c r="N286" s="1718"/>
      <c r="O286" s="1718"/>
      <c r="P286" s="1718"/>
      <c r="Q286" s="1718"/>
      <c r="R286" s="1718"/>
      <c r="S286" s="310"/>
      <c r="T286" s="1406"/>
    </row>
    <row r="287" spans="1:20" s="251" customFormat="1" ht="12" x14ac:dyDescent="0.2">
      <c r="A287" s="1718" t="s">
        <v>22589</v>
      </c>
      <c r="B287" s="1718"/>
      <c r="C287" s="1718"/>
      <c r="D287" s="1718"/>
      <c r="E287" s="1718"/>
      <c r="F287" s="1718"/>
      <c r="G287" s="1718"/>
      <c r="H287" s="1718"/>
      <c r="I287" s="1718"/>
      <c r="J287" s="1718"/>
      <c r="K287" s="1718"/>
      <c r="L287" s="1718"/>
      <c r="M287" s="1718"/>
      <c r="N287" s="1718"/>
      <c r="O287" s="1718"/>
      <c r="P287" s="1718"/>
      <c r="Q287" s="1718"/>
      <c r="R287" s="1718"/>
      <c r="S287" s="310"/>
      <c r="T287" s="1406"/>
    </row>
    <row r="288" spans="1:20" s="251" customFormat="1" ht="12" x14ac:dyDescent="0.2">
      <c r="S288" s="310"/>
      <c r="T288" s="1406"/>
    </row>
    <row r="289" spans="1:20" s="251" customFormat="1" ht="12" x14ac:dyDescent="0.2">
      <c r="S289" s="310"/>
      <c r="T289" s="1406"/>
    </row>
    <row r="290" spans="1:20" s="251" customFormat="1" ht="12" x14ac:dyDescent="0.2">
      <c r="S290" s="310"/>
      <c r="T290" s="1406"/>
    </row>
    <row r="291" spans="1:20" s="251" customFormat="1" ht="12" x14ac:dyDescent="0.2">
      <c r="A291" s="1366" t="s">
        <v>22588</v>
      </c>
      <c r="B291" s="1366" t="s">
        <v>22686</v>
      </c>
      <c r="C291" s="1366"/>
      <c r="D291" s="1366"/>
      <c r="E291" s="1366"/>
      <c r="F291" s="1366"/>
      <c r="G291" s="1366"/>
      <c r="H291" s="1366"/>
      <c r="I291" s="1366"/>
      <c r="J291" s="1366"/>
      <c r="K291" s="1366"/>
      <c r="L291" s="1366"/>
      <c r="S291" s="310"/>
      <c r="T291" s="1406"/>
    </row>
    <row r="292" spans="1:20" s="251" customFormat="1" ht="12.75" thickBot="1" x14ac:dyDescent="0.25">
      <c r="A292" s="266" t="s">
        <v>22587</v>
      </c>
      <c r="B292" s="266" t="s">
        <v>22600</v>
      </c>
      <c r="C292" s="266"/>
      <c r="D292" s="266"/>
      <c r="E292" s="266"/>
      <c r="F292" s="266"/>
      <c r="G292" s="266"/>
      <c r="H292" s="266"/>
      <c r="I292" s="266"/>
      <c r="J292" s="266"/>
      <c r="K292" s="266"/>
      <c r="L292" s="266"/>
      <c r="S292" s="310"/>
      <c r="T292" s="1406"/>
    </row>
    <row r="293" spans="1:20" s="1408" customFormat="1" ht="28.35" customHeight="1" thickBot="1" x14ac:dyDescent="0.25">
      <c r="A293" s="1743" t="s">
        <v>22662</v>
      </c>
      <c r="B293" s="1745" t="s">
        <v>22609</v>
      </c>
      <c r="C293" s="1746"/>
      <c r="D293" s="1746"/>
      <c r="E293" s="1746"/>
      <c r="F293" s="1746"/>
      <c r="G293" s="1746"/>
      <c r="H293" s="1747"/>
      <c r="I293" s="1748" t="s">
        <v>22616</v>
      </c>
      <c r="J293" s="1749"/>
      <c r="K293" s="1749"/>
      <c r="L293" s="1749"/>
      <c r="M293" s="1749"/>
      <c r="N293" s="1750"/>
      <c r="O293" s="1745" t="s">
        <v>22622</v>
      </c>
      <c r="P293" s="1747"/>
      <c r="Q293" s="1745" t="s">
        <v>2049</v>
      </c>
      <c r="R293" s="1747"/>
      <c r="S293" s="1407"/>
      <c r="T293" s="1407"/>
    </row>
    <row r="294" spans="1:20" s="1415" customFormat="1" ht="109.5" customHeight="1" thickBot="1" x14ac:dyDescent="0.25">
      <c r="A294" s="1744"/>
      <c r="B294" s="1409" t="s">
        <v>22610</v>
      </c>
      <c r="C294" s="1410" t="s">
        <v>22611</v>
      </c>
      <c r="D294" s="1410" t="s">
        <v>22612</v>
      </c>
      <c r="E294" s="1410" t="s">
        <v>22613</v>
      </c>
      <c r="F294" s="1410" t="s">
        <v>22663</v>
      </c>
      <c r="G294" s="1410" t="s">
        <v>22664</v>
      </c>
      <c r="H294" s="1411" t="s">
        <v>22665</v>
      </c>
      <c r="I294" s="1409" t="s">
        <v>22617</v>
      </c>
      <c r="J294" s="1410" t="s">
        <v>22666</v>
      </c>
      <c r="K294" s="1410" t="s">
        <v>22667</v>
      </c>
      <c r="L294" s="1410" t="s">
        <v>22620</v>
      </c>
      <c r="M294" s="1410" t="s">
        <v>22621</v>
      </c>
      <c r="N294" s="1411" t="s">
        <v>22668</v>
      </c>
      <c r="O294" s="1409" t="s">
        <v>22623</v>
      </c>
      <c r="P294" s="1411" t="s">
        <v>22669</v>
      </c>
      <c r="Q294" s="1412" t="s">
        <v>22670</v>
      </c>
      <c r="R294" s="1413" t="s">
        <v>22671</v>
      </c>
      <c r="S294" s="1414"/>
      <c r="T294" s="1407"/>
    </row>
    <row r="295" spans="1:20" ht="24.75" customHeight="1" x14ac:dyDescent="0.2">
      <c r="A295" s="1416" t="s">
        <v>22672</v>
      </c>
      <c r="B295" s="1443"/>
      <c r="C295" s="1444"/>
      <c r="D295" s="1444"/>
      <c r="E295" s="1444"/>
      <c r="F295" s="1444"/>
      <c r="G295" s="1444"/>
      <c r="H295" s="1419">
        <f t="shared" ref="H295:H298" si="85">SUM(B295:G295)</f>
        <v>0</v>
      </c>
      <c r="I295" s="1443"/>
      <c r="J295" s="1444"/>
      <c r="K295" s="1444"/>
      <c r="L295" s="1444"/>
      <c r="M295" s="1444"/>
      <c r="N295" s="1419">
        <f t="shared" ref="N295:N298" si="86">SUM(J295:M295)</f>
        <v>0</v>
      </c>
      <c r="O295" s="1443"/>
      <c r="P295" s="1419">
        <f t="shared" ref="P295:P298" si="87">O295</f>
        <v>0</v>
      </c>
      <c r="Q295" s="1420">
        <f t="shared" ref="Q295:Q298" si="88">H295+N295+P295</f>
        <v>0</v>
      </c>
      <c r="R295" s="1421">
        <f>Q295/$Q$299</f>
        <v>0</v>
      </c>
    </row>
    <row r="296" spans="1:20" ht="24.75" customHeight="1" x14ac:dyDescent="0.2">
      <c r="A296" s="1425" t="s">
        <v>22673</v>
      </c>
      <c r="B296" s="1443"/>
      <c r="C296" s="1444"/>
      <c r="D296" s="1444"/>
      <c r="E296" s="1444"/>
      <c r="F296" s="1444"/>
      <c r="G296" s="1444"/>
      <c r="H296" s="1426">
        <f t="shared" si="85"/>
        <v>0</v>
      </c>
      <c r="I296" s="1443"/>
      <c r="J296" s="1444"/>
      <c r="K296" s="1444"/>
      <c r="L296" s="1444"/>
      <c r="M296" s="1444"/>
      <c r="N296" s="1426">
        <f t="shared" si="86"/>
        <v>0</v>
      </c>
      <c r="O296" s="1443"/>
      <c r="P296" s="1419">
        <f t="shared" si="87"/>
        <v>0</v>
      </c>
      <c r="Q296" s="1420">
        <f t="shared" si="88"/>
        <v>0</v>
      </c>
      <c r="R296" s="1421">
        <f>Q296/$Q$299</f>
        <v>0</v>
      </c>
    </row>
    <row r="297" spans="1:20" ht="24.75" customHeight="1" x14ac:dyDescent="0.2">
      <c r="A297" s="1425" t="s">
        <v>22674</v>
      </c>
      <c r="B297" s="1443"/>
      <c r="C297" s="1444"/>
      <c r="D297" s="1444"/>
      <c r="E297" s="1444"/>
      <c r="F297" s="1444"/>
      <c r="G297" s="1444"/>
      <c r="H297" s="1426">
        <f t="shared" si="85"/>
        <v>0</v>
      </c>
      <c r="I297" s="1443"/>
      <c r="J297" s="1444"/>
      <c r="K297" s="1444"/>
      <c r="L297" s="1444"/>
      <c r="M297" s="1444"/>
      <c r="N297" s="1426">
        <f t="shared" si="86"/>
        <v>0</v>
      </c>
      <c r="O297" s="1443"/>
      <c r="P297" s="1419">
        <f t="shared" si="87"/>
        <v>0</v>
      </c>
      <c r="Q297" s="1420">
        <f t="shared" si="88"/>
        <v>0</v>
      </c>
      <c r="R297" s="1421">
        <f>Q297/$Q$299</f>
        <v>0</v>
      </c>
    </row>
    <row r="298" spans="1:20" ht="24.75" customHeight="1" thickBot="1" x14ac:dyDescent="0.25">
      <c r="A298" s="1450" t="s">
        <v>22675</v>
      </c>
      <c r="B298" s="1451"/>
      <c r="C298" s="1452"/>
      <c r="D298" s="1452"/>
      <c r="E298" s="1452">
        <v>928868</v>
      </c>
      <c r="F298" s="1452"/>
      <c r="G298" s="1452"/>
      <c r="H298" s="1426">
        <f t="shared" si="85"/>
        <v>928868</v>
      </c>
      <c r="I298" s="1451"/>
      <c r="J298" s="1452"/>
      <c r="K298" s="1452"/>
      <c r="L298" s="1452"/>
      <c r="M298" s="1452"/>
      <c r="N298" s="1426">
        <f t="shared" si="86"/>
        <v>0</v>
      </c>
      <c r="O298" s="1451"/>
      <c r="P298" s="1419">
        <f t="shared" si="87"/>
        <v>0</v>
      </c>
      <c r="Q298" s="1420">
        <f t="shared" si="88"/>
        <v>928868</v>
      </c>
      <c r="R298" s="1421">
        <f>Q298/$Q$299</f>
        <v>1</v>
      </c>
    </row>
    <row r="299" spans="1:20" ht="13.5" customHeight="1" thickBot="1" x14ac:dyDescent="0.25">
      <c r="A299" s="1435" t="s">
        <v>22684</v>
      </c>
      <c r="B299" s="1436">
        <f t="shared" ref="B299:Q299" si="89">SUM(B295:B298)</f>
        <v>0</v>
      </c>
      <c r="C299" s="1437">
        <f t="shared" si="89"/>
        <v>0</v>
      </c>
      <c r="D299" s="1437">
        <f t="shared" si="89"/>
        <v>0</v>
      </c>
      <c r="E299" s="1437">
        <f t="shared" si="89"/>
        <v>928868</v>
      </c>
      <c r="F299" s="1437">
        <f t="shared" si="89"/>
        <v>0</v>
      </c>
      <c r="G299" s="1437">
        <f t="shared" si="89"/>
        <v>0</v>
      </c>
      <c r="H299" s="1438">
        <f t="shared" si="89"/>
        <v>928868</v>
      </c>
      <c r="I299" s="1436">
        <f t="shared" si="89"/>
        <v>0</v>
      </c>
      <c r="J299" s="1437">
        <f t="shared" si="89"/>
        <v>0</v>
      </c>
      <c r="K299" s="1437">
        <f t="shared" si="89"/>
        <v>0</v>
      </c>
      <c r="L299" s="1437">
        <f t="shared" si="89"/>
        <v>0</v>
      </c>
      <c r="M299" s="1437">
        <f t="shared" si="89"/>
        <v>0</v>
      </c>
      <c r="N299" s="1438">
        <f t="shared" si="89"/>
        <v>0</v>
      </c>
      <c r="O299" s="1436">
        <f t="shared" si="89"/>
        <v>0</v>
      </c>
      <c r="P299" s="1438">
        <f t="shared" si="89"/>
        <v>0</v>
      </c>
      <c r="Q299" s="1436">
        <f t="shared" si="89"/>
        <v>928868</v>
      </c>
      <c r="R299" s="1439">
        <f>Q299/$Q$299</f>
        <v>1</v>
      </c>
    </row>
    <row r="302" spans="1:20" s="251" customFormat="1" ht="12" x14ac:dyDescent="0.2">
      <c r="A302" s="251" t="s">
        <v>22593</v>
      </c>
      <c r="S302" s="310"/>
      <c r="T302" s="1406"/>
    </row>
    <row r="303" spans="1:20" s="251" customFormat="1" ht="12" x14ac:dyDescent="0.2">
      <c r="A303" s="251" t="s">
        <v>22685</v>
      </c>
      <c r="S303" s="310"/>
      <c r="T303" s="1406"/>
    </row>
    <row r="304" spans="1:20" s="251" customFormat="1" ht="12" x14ac:dyDescent="0.2">
      <c r="S304" s="310"/>
      <c r="T304" s="1406"/>
    </row>
    <row r="305" spans="1:20" s="251" customFormat="1" ht="12" x14ac:dyDescent="0.2">
      <c r="S305" s="310"/>
      <c r="T305" s="1406"/>
    </row>
    <row r="306" spans="1:20" s="251" customFormat="1" ht="12" x14ac:dyDescent="0.2">
      <c r="S306" s="310"/>
      <c r="T306" s="1406"/>
    </row>
    <row r="307" spans="1:20" s="251" customFormat="1" ht="12" x14ac:dyDescent="0.2">
      <c r="A307" s="1718" t="s">
        <v>22660</v>
      </c>
      <c r="B307" s="1718"/>
      <c r="C307" s="1718"/>
      <c r="D307" s="1718"/>
      <c r="E307" s="1718"/>
      <c r="F307" s="1718"/>
      <c r="G307" s="1718"/>
      <c r="H307" s="1718"/>
      <c r="I307" s="1718"/>
      <c r="J307" s="1718"/>
      <c r="K307" s="1718"/>
      <c r="L307" s="1718"/>
      <c r="M307" s="1718"/>
      <c r="N307" s="1718"/>
      <c r="O307" s="1718"/>
      <c r="P307" s="1718"/>
      <c r="Q307" s="1718"/>
      <c r="R307" s="1718"/>
      <c r="S307" s="310"/>
      <c r="T307" s="1406"/>
    </row>
    <row r="308" spans="1:20" s="251" customFormat="1" ht="12" x14ac:dyDescent="0.2">
      <c r="A308" s="1718" t="s">
        <v>2089</v>
      </c>
      <c r="B308" s="1718"/>
      <c r="C308" s="1718"/>
      <c r="D308" s="1718"/>
      <c r="E308" s="1718"/>
      <c r="F308" s="1718"/>
      <c r="G308" s="1718"/>
      <c r="H308" s="1718"/>
      <c r="I308" s="1718"/>
      <c r="J308" s="1718"/>
      <c r="K308" s="1718"/>
      <c r="L308" s="1718"/>
      <c r="M308" s="1718"/>
      <c r="N308" s="1718"/>
      <c r="O308" s="1718"/>
      <c r="P308" s="1718"/>
      <c r="Q308" s="1718"/>
      <c r="R308" s="1718"/>
      <c r="S308" s="310"/>
      <c r="T308" s="1406"/>
    </row>
    <row r="309" spans="1:20" s="251" customFormat="1" ht="12" x14ac:dyDescent="0.2">
      <c r="A309" s="1718" t="s">
        <v>22661</v>
      </c>
      <c r="B309" s="1718"/>
      <c r="C309" s="1718"/>
      <c r="D309" s="1718"/>
      <c r="E309" s="1718"/>
      <c r="F309" s="1718"/>
      <c r="G309" s="1718"/>
      <c r="H309" s="1718"/>
      <c r="I309" s="1718"/>
      <c r="J309" s="1718"/>
      <c r="K309" s="1718"/>
      <c r="L309" s="1718"/>
      <c r="M309" s="1718"/>
      <c r="N309" s="1718"/>
      <c r="O309" s="1718"/>
      <c r="P309" s="1718"/>
      <c r="Q309" s="1718"/>
      <c r="R309" s="1718"/>
      <c r="S309" s="310"/>
      <c r="T309" s="1406"/>
    </row>
    <row r="310" spans="1:20" s="251" customFormat="1" ht="12" x14ac:dyDescent="0.2">
      <c r="A310" s="1718" t="s">
        <v>22589</v>
      </c>
      <c r="B310" s="1718"/>
      <c r="C310" s="1718"/>
      <c r="D310" s="1718"/>
      <c r="E310" s="1718"/>
      <c r="F310" s="1718"/>
      <c r="G310" s="1718"/>
      <c r="H310" s="1718"/>
      <c r="I310" s="1718"/>
      <c r="J310" s="1718"/>
      <c r="K310" s="1718"/>
      <c r="L310" s="1718"/>
      <c r="M310" s="1718"/>
      <c r="N310" s="1718"/>
      <c r="O310" s="1718"/>
      <c r="P310" s="1718"/>
      <c r="Q310" s="1718"/>
      <c r="R310" s="1718"/>
      <c r="S310" s="310"/>
      <c r="T310" s="1406"/>
    </row>
    <row r="311" spans="1:20" s="251" customFormat="1" ht="12" x14ac:dyDescent="0.2">
      <c r="S311" s="310"/>
      <c r="T311" s="1406"/>
    </row>
    <row r="312" spans="1:20" s="251" customFormat="1" ht="12" x14ac:dyDescent="0.2">
      <c r="S312" s="310"/>
      <c r="T312" s="1406"/>
    </row>
    <row r="313" spans="1:20" s="251" customFormat="1" ht="12" x14ac:dyDescent="0.2">
      <c r="S313" s="310"/>
      <c r="T313" s="1406"/>
    </row>
    <row r="314" spans="1:20" s="251" customFormat="1" ht="12" x14ac:dyDescent="0.2">
      <c r="A314" s="1366" t="s">
        <v>22588</v>
      </c>
      <c r="B314" s="1366" t="s">
        <v>22072</v>
      </c>
      <c r="C314" s="1366"/>
      <c r="D314" s="1366"/>
      <c r="E314" s="1366"/>
      <c r="F314" s="1366"/>
      <c r="G314" s="1366"/>
      <c r="H314" s="1366"/>
      <c r="I314" s="1366"/>
      <c r="J314" s="1366"/>
      <c r="K314" s="1366"/>
      <c r="L314" s="1366"/>
      <c r="S314" s="310"/>
      <c r="T314" s="1406"/>
    </row>
    <row r="315" spans="1:20" s="251" customFormat="1" ht="12.75" thickBot="1" x14ac:dyDescent="0.25">
      <c r="A315" s="266" t="s">
        <v>22587</v>
      </c>
      <c r="B315" s="266" t="s">
        <v>22596</v>
      </c>
      <c r="C315" s="266"/>
      <c r="D315" s="266"/>
      <c r="E315" s="266"/>
      <c r="F315" s="266"/>
      <c r="G315" s="266"/>
      <c r="H315" s="266"/>
      <c r="I315" s="266"/>
      <c r="J315" s="266"/>
      <c r="K315" s="266"/>
      <c r="L315" s="266"/>
      <c r="S315" s="310"/>
      <c r="T315" s="1406"/>
    </row>
    <row r="316" spans="1:20" s="1408" customFormat="1" ht="28.35" customHeight="1" thickBot="1" x14ac:dyDescent="0.25">
      <c r="A316" s="1743" t="s">
        <v>22662</v>
      </c>
      <c r="B316" s="1745" t="s">
        <v>22609</v>
      </c>
      <c r="C316" s="1746"/>
      <c r="D316" s="1746"/>
      <c r="E316" s="1746"/>
      <c r="F316" s="1746"/>
      <c r="G316" s="1746"/>
      <c r="H316" s="1747"/>
      <c r="I316" s="1748" t="s">
        <v>22616</v>
      </c>
      <c r="J316" s="1749"/>
      <c r="K316" s="1749"/>
      <c r="L316" s="1749"/>
      <c r="M316" s="1749"/>
      <c r="N316" s="1750"/>
      <c r="O316" s="1745" t="s">
        <v>22622</v>
      </c>
      <c r="P316" s="1747"/>
      <c r="Q316" s="1745" t="s">
        <v>2049</v>
      </c>
      <c r="R316" s="1747"/>
      <c r="S316" s="1407"/>
      <c r="T316" s="1407"/>
    </row>
    <row r="317" spans="1:20" s="1415" customFormat="1" ht="109.5" customHeight="1" thickBot="1" x14ac:dyDescent="0.25">
      <c r="A317" s="1744"/>
      <c r="B317" s="1409" t="s">
        <v>22610</v>
      </c>
      <c r="C317" s="1410" t="s">
        <v>22611</v>
      </c>
      <c r="D317" s="1410" t="s">
        <v>22612</v>
      </c>
      <c r="E317" s="1410" t="s">
        <v>22613</v>
      </c>
      <c r="F317" s="1410" t="s">
        <v>22663</v>
      </c>
      <c r="G317" s="1410" t="s">
        <v>22664</v>
      </c>
      <c r="H317" s="1411" t="s">
        <v>22665</v>
      </c>
      <c r="I317" s="1409" t="s">
        <v>22617</v>
      </c>
      <c r="J317" s="1410" t="s">
        <v>22666</v>
      </c>
      <c r="K317" s="1410" t="s">
        <v>22667</v>
      </c>
      <c r="L317" s="1410" t="s">
        <v>22620</v>
      </c>
      <c r="M317" s="1410" t="s">
        <v>22621</v>
      </c>
      <c r="N317" s="1411" t="s">
        <v>22668</v>
      </c>
      <c r="O317" s="1409" t="s">
        <v>22623</v>
      </c>
      <c r="P317" s="1411" t="s">
        <v>22669</v>
      </c>
      <c r="Q317" s="1412" t="s">
        <v>22670</v>
      </c>
      <c r="R317" s="1413" t="s">
        <v>22671</v>
      </c>
      <c r="S317" s="1414"/>
      <c r="T317" s="1407"/>
    </row>
    <row r="318" spans="1:20" ht="28.5" customHeight="1" thickBot="1" x14ac:dyDescent="0.25">
      <c r="A318" s="1427" t="s">
        <v>22676</v>
      </c>
      <c r="B318" s="1445">
        <f>B338+B358+B398</f>
        <v>0</v>
      </c>
      <c r="C318" s="1446">
        <f t="shared" ref="C318:G318" si="90">C338+C358+C398</f>
        <v>34801673</v>
      </c>
      <c r="D318" s="1446">
        <f t="shared" si="90"/>
        <v>0</v>
      </c>
      <c r="E318" s="1446">
        <f t="shared" si="90"/>
        <v>71387055</v>
      </c>
      <c r="F318" s="1446">
        <f t="shared" si="90"/>
        <v>76425</v>
      </c>
      <c r="G318" s="1446">
        <f t="shared" si="90"/>
        <v>0</v>
      </c>
      <c r="H318" s="1430">
        <f>SUM(B318:G318)</f>
        <v>106265153</v>
      </c>
      <c r="I318" s="1445">
        <f t="shared" ref="I318:M318" si="91">I338+I358+I398</f>
        <v>0</v>
      </c>
      <c r="J318" s="1446">
        <f t="shared" si="91"/>
        <v>0</v>
      </c>
      <c r="K318" s="1446">
        <f t="shared" si="91"/>
        <v>48404183</v>
      </c>
      <c r="L318" s="1446">
        <f t="shared" si="91"/>
        <v>0</v>
      </c>
      <c r="M318" s="1446">
        <f t="shared" si="91"/>
        <v>0</v>
      </c>
      <c r="N318" s="1430">
        <f>SUM(J318:M318)</f>
        <v>48404183</v>
      </c>
      <c r="O318" s="1445">
        <f>O338+O358+O398</f>
        <v>0</v>
      </c>
      <c r="P318" s="1431">
        <f>O318</f>
        <v>0</v>
      </c>
      <c r="Q318" s="1432">
        <f>H318+N318+P318</f>
        <v>154669336</v>
      </c>
      <c r="R318" s="1433">
        <f>Q318/$Q$319</f>
        <v>1</v>
      </c>
    </row>
    <row r="319" spans="1:20" ht="13.5" customHeight="1" thickBot="1" x14ac:dyDescent="0.25">
      <c r="A319" s="1435" t="s">
        <v>22684</v>
      </c>
      <c r="B319" s="1436">
        <f t="shared" ref="B319:Q319" si="92">SUM(B318:B318)</f>
        <v>0</v>
      </c>
      <c r="C319" s="1437">
        <f t="shared" si="92"/>
        <v>34801673</v>
      </c>
      <c r="D319" s="1437">
        <f t="shared" si="92"/>
        <v>0</v>
      </c>
      <c r="E319" s="1437">
        <f t="shared" si="92"/>
        <v>71387055</v>
      </c>
      <c r="F319" s="1437">
        <f t="shared" si="92"/>
        <v>76425</v>
      </c>
      <c r="G319" s="1437">
        <f t="shared" si="92"/>
        <v>0</v>
      </c>
      <c r="H319" s="1438">
        <f t="shared" si="92"/>
        <v>106265153</v>
      </c>
      <c r="I319" s="1436">
        <f t="shared" si="92"/>
        <v>0</v>
      </c>
      <c r="J319" s="1437">
        <f t="shared" si="92"/>
        <v>0</v>
      </c>
      <c r="K319" s="1437">
        <f t="shared" si="92"/>
        <v>48404183</v>
      </c>
      <c r="L319" s="1437">
        <f t="shared" si="92"/>
        <v>0</v>
      </c>
      <c r="M319" s="1437">
        <f t="shared" si="92"/>
        <v>0</v>
      </c>
      <c r="N319" s="1438">
        <f t="shared" si="92"/>
        <v>48404183</v>
      </c>
      <c r="O319" s="1436">
        <f t="shared" si="92"/>
        <v>0</v>
      </c>
      <c r="P319" s="1438">
        <f t="shared" si="92"/>
        <v>0</v>
      </c>
      <c r="Q319" s="1436">
        <f t="shared" si="92"/>
        <v>154669336</v>
      </c>
      <c r="R319" s="1439">
        <f>Q319/$Q$319</f>
        <v>1</v>
      </c>
    </row>
    <row r="322" spans="1:20" s="251" customFormat="1" ht="12" x14ac:dyDescent="0.2">
      <c r="A322" s="251" t="s">
        <v>22593</v>
      </c>
      <c r="S322" s="310"/>
      <c r="T322" s="1406"/>
    </row>
    <row r="323" spans="1:20" s="251" customFormat="1" ht="12" x14ac:dyDescent="0.2">
      <c r="A323" s="251" t="s">
        <v>22685</v>
      </c>
      <c r="S323" s="310"/>
      <c r="T323" s="1406"/>
    </row>
    <row r="324" spans="1:20" s="251" customFormat="1" ht="12" x14ac:dyDescent="0.2">
      <c r="S324" s="310"/>
      <c r="T324" s="1406"/>
    </row>
    <row r="325" spans="1:20" s="251" customFormat="1" ht="12" x14ac:dyDescent="0.2">
      <c r="S325" s="310"/>
      <c r="T325" s="1406"/>
    </row>
    <row r="326" spans="1:20" s="251" customFormat="1" ht="12" x14ac:dyDescent="0.2">
      <c r="S326" s="310"/>
      <c r="T326" s="1406"/>
    </row>
    <row r="327" spans="1:20" s="251" customFormat="1" ht="12" x14ac:dyDescent="0.2">
      <c r="A327" s="1718" t="s">
        <v>22660</v>
      </c>
      <c r="B327" s="1718"/>
      <c r="C327" s="1718"/>
      <c r="D327" s="1718"/>
      <c r="E327" s="1718"/>
      <c r="F327" s="1718"/>
      <c r="G327" s="1718"/>
      <c r="H327" s="1718"/>
      <c r="I327" s="1718"/>
      <c r="J327" s="1718"/>
      <c r="K327" s="1718"/>
      <c r="L327" s="1718"/>
      <c r="M327" s="1718"/>
      <c r="N327" s="1718"/>
      <c r="O327" s="1718"/>
      <c r="P327" s="1718"/>
      <c r="Q327" s="1718"/>
      <c r="R327" s="1718"/>
      <c r="S327" s="310"/>
      <c r="T327" s="1406"/>
    </row>
    <row r="328" spans="1:20" s="251" customFormat="1" ht="12" x14ac:dyDescent="0.2">
      <c r="A328" s="1718" t="s">
        <v>2089</v>
      </c>
      <c r="B328" s="1718"/>
      <c r="C328" s="1718"/>
      <c r="D328" s="1718"/>
      <c r="E328" s="1718"/>
      <c r="F328" s="1718"/>
      <c r="G328" s="1718"/>
      <c r="H328" s="1718"/>
      <c r="I328" s="1718"/>
      <c r="J328" s="1718"/>
      <c r="K328" s="1718"/>
      <c r="L328" s="1718"/>
      <c r="M328" s="1718"/>
      <c r="N328" s="1718"/>
      <c r="O328" s="1718"/>
      <c r="P328" s="1718"/>
      <c r="Q328" s="1718"/>
      <c r="R328" s="1718"/>
      <c r="S328" s="310"/>
      <c r="T328" s="1406"/>
    </row>
    <row r="329" spans="1:20" s="251" customFormat="1" ht="12" x14ac:dyDescent="0.2">
      <c r="A329" s="1718" t="s">
        <v>22661</v>
      </c>
      <c r="B329" s="1718"/>
      <c r="C329" s="1718"/>
      <c r="D329" s="1718"/>
      <c r="E329" s="1718"/>
      <c r="F329" s="1718"/>
      <c r="G329" s="1718"/>
      <c r="H329" s="1718"/>
      <c r="I329" s="1718"/>
      <c r="J329" s="1718"/>
      <c r="K329" s="1718"/>
      <c r="L329" s="1718"/>
      <c r="M329" s="1718"/>
      <c r="N329" s="1718"/>
      <c r="O329" s="1718"/>
      <c r="P329" s="1718"/>
      <c r="Q329" s="1718"/>
      <c r="R329" s="1718"/>
      <c r="S329" s="310"/>
      <c r="T329" s="1406"/>
    </row>
    <row r="330" spans="1:20" s="251" customFormat="1" ht="12" x14ac:dyDescent="0.2">
      <c r="A330" s="1718" t="s">
        <v>22589</v>
      </c>
      <c r="B330" s="1718"/>
      <c r="C330" s="1718"/>
      <c r="D330" s="1718"/>
      <c r="E330" s="1718"/>
      <c r="F330" s="1718"/>
      <c r="G330" s="1718"/>
      <c r="H330" s="1718"/>
      <c r="I330" s="1718"/>
      <c r="J330" s="1718"/>
      <c r="K330" s="1718"/>
      <c r="L330" s="1718"/>
      <c r="M330" s="1718"/>
      <c r="N330" s="1718"/>
      <c r="O330" s="1718"/>
      <c r="P330" s="1718"/>
      <c r="Q330" s="1718"/>
      <c r="R330" s="1718"/>
      <c r="S330" s="310"/>
      <c r="T330" s="1406"/>
    </row>
    <row r="331" spans="1:20" s="251" customFormat="1" ht="12" x14ac:dyDescent="0.2">
      <c r="S331" s="310"/>
      <c r="T331" s="1406"/>
    </row>
    <row r="332" spans="1:20" s="251" customFormat="1" ht="12" x14ac:dyDescent="0.2">
      <c r="S332" s="310"/>
      <c r="T332" s="1406"/>
    </row>
    <row r="333" spans="1:20" s="251" customFormat="1" ht="12" x14ac:dyDescent="0.2">
      <c r="S333" s="310"/>
      <c r="T333" s="1406"/>
    </row>
    <row r="334" spans="1:20" s="251" customFormat="1" ht="12" x14ac:dyDescent="0.2">
      <c r="A334" s="1366" t="s">
        <v>22588</v>
      </c>
      <c r="B334" s="1366" t="s">
        <v>22072</v>
      </c>
      <c r="C334" s="1366"/>
      <c r="D334" s="1366"/>
      <c r="E334" s="1366"/>
      <c r="F334" s="1366"/>
      <c r="G334" s="1366"/>
      <c r="H334" s="1366"/>
      <c r="I334" s="1366"/>
      <c r="J334" s="1366"/>
      <c r="K334" s="1366"/>
      <c r="L334" s="1366"/>
      <c r="S334" s="310"/>
      <c r="T334" s="1406"/>
    </row>
    <row r="335" spans="1:20" s="251" customFormat="1" ht="12.75" thickBot="1" x14ac:dyDescent="0.25">
      <c r="A335" s="266" t="s">
        <v>22587</v>
      </c>
      <c r="B335" s="266" t="s">
        <v>22595</v>
      </c>
      <c r="C335" s="266"/>
      <c r="D335" s="266"/>
      <c r="E335" s="266"/>
      <c r="F335" s="266"/>
      <c r="G335" s="266"/>
      <c r="H335" s="266"/>
      <c r="I335" s="266"/>
      <c r="J335" s="266"/>
      <c r="K335" s="266"/>
      <c r="L335" s="266"/>
      <c r="S335" s="310"/>
      <c r="T335" s="1406"/>
    </row>
    <row r="336" spans="1:20" s="1408" customFormat="1" ht="28.35" customHeight="1" thickBot="1" x14ac:dyDescent="0.25">
      <c r="A336" s="1743" t="s">
        <v>22662</v>
      </c>
      <c r="B336" s="1745" t="s">
        <v>22609</v>
      </c>
      <c r="C336" s="1746"/>
      <c r="D336" s="1746"/>
      <c r="E336" s="1746"/>
      <c r="F336" s="1746"/>
      <c r="G336" s="1746"/>
      <c r="H336" s="1747"/>
      <c r="I336" s="1748" t="s">
        <v>22616</v>
      </c>
      <c r="J336" s="1749"/>
      <c r="K336" s="1749"/>
      <c r="L336" s="1749"/>
      <c r="M336" s="1749"/>
      <c r="N336" s="1750"/>
      <c r="O336" s="1745" t="s">
        <v>22622</v>
      </c>
      <c r="P336" s="1747"/>
      <c r="Q336" s="1745" t="s">
        <v>2049</v>
      </c>
      <c r="R336" s="1747"/>
      <c r="S336" s="1407"/>
      <c r="T336" s="1407"/>
    </row>
    <row r="337" spans="1:20" s="1415" customFormat="1" ht="109.5" customHeight="1" thickBot="1" x14ac:dyDescent="0.25">
      <c r="A337" s="1744"/>
      <c r="B337" s="1409" t="s">
        <v>22610</v>
      </c>
      <c r="C337" s="1410" t="s">
        <v>22611</v>
      </c>
      <c r="D337" s="1410" t="s">
        <v>22612</v>
      </c>
      <c r="E337" s="1410" t="s">
        <v>22613</v>
      </c>
      <c r="F337" s="1410" t="s">
        <v>22663</v>
      </c>
      <c r="G337" s="1410" t="s">
        <v>22664</v>
      </c>
      <c r="H337" s="1411" t="s">
        <v>22665</v>
      </c>
      <c r="I337" s="1409" t="s">
        <v>22617</v>
      </c>
      <c r="J337" s="1410" t="s">
        <v>22666</v>
      </c>
      <c r="K337" s="1410" t="s">
        <v>22667</v>
      </c>
      <c r="L337" s="1410" t="s">
        <v>22620</v>
      </c>
      <c r="M337" s="1410" t="s">
        <v>22621</v>
      </c>
      <c r="N337" s="1411" t="s">
        <v>22668</v>
      </c>
      <c r="O337" s="1409" t="s">
        <v>22623</v>
      </c>
      <c r="P337" s="1411" t="s">
        <v>22669</v>
      </c>
      <c r="Q337" s="1412" t="s">
        <v>22670</v>
      </c>
      <c r="R337" s="1413" t="s">
        <v>22671</v>
      </c>
      <c r="S337" s="1414"/>
      <c r="T337" s="1407"/>
    </row>
    <row r="338" spans="1:20" ht="33" customHeight="1" thickBot="1" x14ac:dyDescent="0.25">
      <c r="A338" s="1427" t="s">
        <v>22676</v>
      </c>
      <c r="B338" s="1445"/>
      <c r="C338" s="1446">
        <v>4357052</v>
      </c>
      <c r="D338" s="1446"/>
      <c r="E338" s="1446">
        <v>6292590</v>
      </c>
      <c r="F338" s="1446"/>
      <c r="G338" s="1446"/>
      <c r="H338" s="1430">
        <f>SUM(B338:G338)</f>
        <v>10649642</v>
      </c>
      <c r="I338" s="1445"/>
      <c r="J338" s="1446"/>
      <c r="K338" s="1446"/>
      <c r="L338" s="1446"/>
      <c r="M338" s="1446"/>
      <c r="N338" s="1430">
        <f>SUM(J338:M338)</f>
        <v>0</v>
      </c>
      <c r="O338" s="1445"/>
      <c r="P338" s="1431">
        <f>O338</f>
        <v>0</v>
      </c>
      <c r="Q338" s="1432">
        <f>H338+N338+P338</f>
        <v>10649642</v>
      </c>
      <c r="R338" s="1433">
        <f>Q338/$Q$339</f>
        <v>1</v>
      </c>
    </row>
    <row r="339" spans="1:20" ht="13.5" customHeight="1" thickBot="1" x14ac:dyDescent="0.25">
      <c r="A339" s="1435" t="s">
        <v>22684</v>
      </c>
      <c r="B339" s="1436">
        <f t="shared" ref="B339:Q339" si="93">SUM(B338:B338)</f>
        <v>0</v>
      </c>
      <c r="C339" s="1437">
        <f t="shared" si="93"/>
        <v>4357052</v>
      </c>
      <c r="D339" s="1437">
        <f t="shared" si="93"/>
        <v>0</v>
      </c>
      <c r="E339" s="1437">
        <f t="shared" si="93"/>
        <v>6292590</v>
      </c>
      <c r="F339" s="1437">
        <f t="shared" si="93"/>
        <v>0</v>
      </c>
      <c r="G339" s="1437">
        <f t="shared" si="93"/>
        <v>0</v>
      </c>
      <c r="H339" s="1438">
        <f t="shared" si="93"/>
        <v>10649642</v>
      </c>
      <c r="I339" s="1436">
        <f t="shared" si="93"/>
        <v>0</v>
      </c>
      <c r="J339" s="1437">
        <f t="shared" si="93"/>
        <v>0</v>
      </c>
      <c r="K339" s="1437">
        <f t="shared" si="93"/>
        <v>0</v>
      </c>
      <c r="L339" s="1437">
        <f t="shared" si="93"/>
        <v>0</v>
      </c>
      <c r="M339" s="1437">
        <f t="shared" si="93"/>
        <v>0</v>
      </c>
      <c r="N339" s="1438">
        <f t="shared" si="93"/>
        <v>0</v>
      </c>
      <c r="O339" s="1436">
        <f t="shared" si="93"/>
        <v>0</v>
      </c>
      <c r="P339" s="1438">
        <f t="shared" si="93"/>
        <v>0</v>
      </c>
      <c r="Q339" s="1436">
        <f t="shared" si="93"/>
        <v>10649642</v>
      </c>
      <c r="R339" s="1439">
        <f>Q339/$Q$339</f>
        <v>1</v>
      </c>
    </row>
    <row r="342" spans="1:20" s="251" customFormat="1" ht="12" x14ac:dyDescent="0.2">
      <c r="A342" s="251" t="s">
        <v>22593</v>
      </c>
      <c r="S342" s="310"/>
      <c r="T342" s="1406"/>
    </row>
    <row r="343" spans="1:20" s="251" customFormat="1" ht="12" x14ac:dyDescent="0.2">
      <c r="A343" s="251" t="s">
        <v>22685</v>
      </c>
      <c r="S343" s="310"/>
      <c r="T343" s="1406"/>
    </row>
    <row r="344" spans="1:20" s="251" customFormat="1" ht="12" x14ac:dyDescent="0.2">
      <c r="S344" s="310"/>
      <c r="T344" s="1406"/>
    </row>
    <row r="345" spans="1:20" s="251" customFormat="1" ht="12" x14ac:dyDescent="0.2">
      <c r="S345" s="310"/>
      <c r="T345" s="1406"/>
    </row>
    <row r="346" spans="1:20" s="251" customFormat="1" ht="12" x14ac:dyDescent="0.2">
      <c r="S346" s="310"/>
      <c r="T346" s="1406"/>
    </row>
    <row r="347" spans="1:20" s="251" customFormat="1" ht="12" x14ac:dyDescent="0.2">
      <c r="A347" s="1718" t="s">
        <v>22660</v>
      </c>
      <c r="B347" s="1718"/>
      <c r="C347" s="1718"/>
      <c r="D347" s="1718"/>
      <c r="E347" s="1718"/>
      <c r="F347" s="1718"/>
      <c r="G347" s="1718"/>
      <c r="H347" s="1718"/>
      <c r="I347" s="1718"/>
      <c r="J347" s="1718"/>
      <c r="K347" s="1718"/>
      <c r="L347" s="1718"/>
      <c r="M347" s="1718"/>
      <c r="N347" s="1718"/>
      <c r="O347" s="1718"/>
      <c r="P347" s="1718"/>
      <c r="Q347" s="1718"/>
      <c r="R347" s="1718"/>
      <c r="S347" s="310"/>
      <c r="T347" s="1406"/>
    </row>
    <row r="348" spans="1:20" s="251" customFormat="1" ht="12" x14ac:dyDescent="0.2">
      <c r="A348" s="1718" t="s">
        <v>2089</v>
      </c>
      <c r="B348" s="1718"/>
      <c r="C348" s="1718"/>
      <c r="D348" s="1718"/>
      <c r="E348" s="1718"/>
      <c r="F348" s="1718"/>
      <c r="G348" s="1718"/>
      <c r="H348" s="1718"/>
      <c r="I348" s="1718"/>
      <c r="J348" s="1718"/>
      <c r="K348" s="1718"/>
      <c r="L348" s="1718"/>
      <c r="M348" s="1718"/>
      <c r="N348" s="1718"/>
      <c r="O348" s="1718"/>
      <c r="P348" s="1718"/>
      <c r="Q348" s="1718"/>
      <c r="R348" s="1718"/>
      <c r="S348" s="310"/>
      <c r="T348" s="1406"/>
    </row>
    <row r="349" spans="1:20" s="251" customFormat="1" ht="12" x14ac:dyDescent="0.2">
      <c r="A349" s="1718" t="s">
        <v>22661</v>
      </c>
      <c r="B349" s="1718"/>
      <c r="C349" s="1718"/>
      <c r="D349" s="1718"/>
      <c r="E349" s="1718"/>
      <c r="F349" s="1718"/>
      <c r="G349" s="1718"/>
      <c r="H349" s="1718"/>
      <c r="I349" s="1718"/>
      <c r="J349" s="1718"/>
      <c r="K349" s="1718"/>
      <c r="L349" s="1718"/>
      <c r="M349" s="1718"/>
      <c r="N349" s="1718"/>
      <c r="O349" s="1718"/>
      <c r="P349" s="1718"/>
      <c r="Q349" s="1718"/>
      <c r="R349" s="1718"/>
      <c r="S349" s="310"/>
      <c r="T349" s="1406"/>
    </row>
    <row r="350" spans="1:20" s="251" customFormat="1" ht="12" x14ac:dyDescent="0.2">
      <c r="A350" s="1718" t="s">
        <v>22589</v>
      </c>
      <c r="B350" s="1718"/>
      <c r="C350" s="1718"/>
      <c r="D350" s="1718"/>
      <c r="E350" s="1718"/>
      <c r="F350" s="1718"/>
      <c r="G350" s="1718"/>
      <c r="H350" s="1718"/>
      <c r="I350" s="1718"/>
      <c r="J350" s="1718"/>
      <c r="K350" s="1718"/>
      <c r="L350" s="1718"/>
      <c r="M350" s="1718"/>
      <c r="N350" s="1718"/>
      <c r="O350" s="1718"/>
      <c r="P350" s="1718"/>
      <c r="Q350" s="1718"/>
      <c r="R350" s="1718"/>
      <c r="S350" s="310"/>
      <c r="T350" s="1406"/>
    </row>
    <row r="351" spans="1:20" s="251" customFormat="1" ht="12" x14ac:dyDescent="0.2">
      <c r="S351" s="310"/>
      <c r="T351" s="1406"/>
    </row>
    <row r="352" spans="1:20" s="251" customFormat="1" ht="12" x14ac:dyDescent="0.2">
      <c r="S352" s="310"/>
      <c r="T352" s="1406"/>
    </row>
    <row r="353" spans="1:20" s="251" customFormat="1" ht="12" x14ac:dyDescent="0.2">
      <c r="S353" s="310"/>
      <c r="T353" s="1406"/>
    </row>
    <row r="354" spans="1:20" s="251" customFormat="1" ht="12" x14ac:dyDescent="0.2">
      <c r="A354" s="1366" t="s">
        <v>22588</v>
      </c>
      <c r="B354" s="1366" t="s">
        <v>22072</v>
      </c>
      <c r="C354" s="1366"/>
      <c r="D354" s="1366"/>
      <c r="E354" s="1366"/>
      <c r="F354" s="1366"/>
      <c r="G354" s="1366"/>
      <c r="H354" s="1366"/>
      <c r="I354" s="1366"/>
      <c r="J354" s="1366"/>
      <c r="K354" s="1366"/>
      <c r="L354" s="1366"/>
      <c r="S354" s="310"/>
      <c r="T354" s="1406"/>
    </row>
    <row r="355" spans="1:20" s="251" customFormat="1" ht="12.75" thickBot="1" x14ac:dyDescent="0.25">
      <c r="A355" s="266" t="s">
        <v>22587</v>
      </c>
      <c r="B355" s="266" t="s">
        <v>22594</v>
      </c>
      <c r="C355" s="266"/>
      <c r="D355" s="266"/>
      <c r="E355" s="266"/>
      <c r="F355" s="266"/>
      <c r="G355" s="266"/>
      <c r="H355" s="266"/>
      <c r="I355" s="266"/>
      <c r="J355" s="266"/>
      <c r="K355" s="266"/>
      <c r="L355" s="266"/>
      <c r="S355" s="310"/>
      <c r="T355" s="1406"/>
    </row>
    <row r="356" spans="1:20" s="1408" customFormat="1" ht="28.35" customHeight="1" thickBot="1" x14ac:dyDescent="0.25">
      <c r="A356" s="1743" t="s">
        <v>22662</v>
      </c>
      <c r="B356" s="1745" t="s">
        <v>22609</v>
      </c>
      <c r="C356" s="1746"/>
      <c r="D356" s="1746"/>
      <c r="E356" s="1746"/>
      <c r="F356" s="1746"/>
      <c r="G356" s="1746"/>
      <c r="H356" s="1747"/>
      <c r="I356" s="1748" t="s">
        <v>22616</v>
      </c>
      <c r="J356" s="1749"/>
      <c r="K356" s="1749"/>
      <c r="L356" s="1749"/>
      <c r="M356" s="1749"/>
      <c r="N356" s="1750"/>
      <c r="O356" s="1745" t="s">
        <v>22622</v>
      </c>
      <c r="P356" s="1747"/>
      <c r="Q356" s="1745" t="s">
        <v>2049</v>
      </c>
      <c r="R356" s="1747"/>
      <c r="S356" s="1407"/>
      <c r="T356" s="1407"/>
    </row>
    <row r="357" spans="1:20" s="1415" customFormat="1" ht="109.5" customHeight="1" thickBot="1" x14ac:dyDescent="0.25">
      <c r="A357" s="1744"/>
      <c r="B357" s="1409" t="s">
        <v>22610</v>
      </c>
      <c r="C357" s="1410" t="s">
        <v>22611</v>
      </c>
      <c r="D357" s="1410" t="s">
        <v>22612</v>
      </c>
      <c r="E357" s="1410" t="s">
        <v>22613</v>
      </c>
      <c r="F357" s="1410" t="s">
        <v>22663</v>
      </c>
      <c r="G357" s="1410" t="s">
        <v>22664</v>
      </c>
      <c r="H357" s="1411" t="s">
        <v>22665</v>
      </c>
      <c r="I357" s="1409" t="s">
        <v>22617</v>
      </c>
      <c r="J357" s="1410" t="s">
        <v>22666</v>
      </c>
      <c r="K357" s="1410" t="s">
        <v>22667</v>
      </c>
      <c r="L357" s="1410" t="s">
        <v>22620</v>
      </c>
      <c r="M357" s="1410" t="s">
        <v>22621</v>
      </c>
      <c r="N357" s="1411" t="s">
        <v>22668</v>
      </c>
      <c r="O357" s="1409" t="s">
        <v>22623</v>
      </c>
      <c r="P357" s="1411" t="s">
        <v>22669</v>
      </c>
      <c r="Q357" s="1412" t="s">
        <v>22670</v>
      </c>
      <c r="R357" s="1413" t="s">
        <v>22671</v>
      </c>
      <c r="S357" s="1414"/>
      <c r="T357" s="1407"/>
    </row>
    <row r="358" spans="1:20" ht="33" customHeight="1" thickBot="1" x14ac:dyDescent="0.25">
      <c r="A358" s="1427" t="s">
        <v>22676</v>
      </c>
      <c r="B358" s="1445"/>
      <c r="C358" s="1446">
        <v>30444621</v>
      </c>
      <c r="D358" s="1446"/>
      <c r="E358" s="1446">
        <v>65094465</v>
      </c>
      <c r="F358" s="1446">
        <v>76425</v>
      </c>
      <c r="G358" s="1446"/>
      <c r="H358" s="1430">
        <f>SUM(B358:G358)</f>
        <v>95615511</v>
      </c>
      <c r="I358" s="1445"/>
      <c r="J358" s="1446"/>
      <c r="K358" s="1446"/>
      <c r="L358" s="1446"/>
      <c r="M358" s="1446"/>
      <c r="N358" s="1430">
        <f>SUM(J358:M358)</f>
        <v>0</v>
      </c>
      <c r="O358" s="1445"/>
      <c r="P358" s="1431">
        <f>O358</f>
        <v>0</v>
      </c>
      <c r="Q358" s="1432">
        <f>H358+N358+P358</f>
        <v>95615511</v>
      </c>
      <c r="R358" s="1433">
        <f>Q358/$Q$359</f>
        <v>1</v>
      </c>
    </row>
    <row r="359" spans="1:20" ht="13.5" customHeight="1" thickBot="1" x14ac:dyDescent="0.25">
      <c r="A359" s="1435" t="s">
        <v>22684</v>
      </c>
      <c r="B359" s="1436">
        <f t="shared" ref="B359:Q359" si="94">SUM(B358:B358)</f>
        <v>0</v>
      </c>
      <c r="C359" s="1437">
        <f t="shared" si="94"/>
        <v>30444621</v>
      </c>
      <c r="D359" s="1437">
        <f t="shared" si="94"/>
        <v>0</v>
      </c>
      <c r="E359" s="1437">
        <f t="shared" si="94"/>
        <v>65094465</v>
      </c>
      <c r="F359" s="1437">
        <f t="shared" si="94"/>
        <v>76425</v>
      </c>
      <c r="G359" s="1437">
        <f t="shared" si="94"/>
        <v>0</v>
      </c>
      <c r="H359" s="1438">
        <f t="shared" si="94"/>
        <v>95615511</v>
      </c>
      <c r="I359" s="1436">
        <f t="shared" si="94"/>
        <v>0</v>
      </c>
      <c r="J359" s="1437">
        <f t="shared" si="94"/>
        <v>0</v>
      </c>
      <c r="K359" s="1437">
        <f t="shared" si="94"/>
        <v>0</v>
      </c>
      <c r="L359" s="1437">
        <f t="shared" si="94"/>
        <v>0</v>
      </c>
      <c r="M359" s="1437">
        <f t="shared" si="94"/>
        <v>0</v>
      </c>
      <c r="N359" s="1438">
        <f t="shared" si="94"/>
        <v>0</v>
      </c>
      <c r="O359" s="1436">
        <f t="shared" si="94"/>
        <v>0</v>
      </c>
      <c r="P359" s="1438">
        <f t="shared" si="94"/>
        <v>0</v>
      </c>
      <c r="Q359" s="1436">
        <f t="shared" si="94"/>
        <v>95615511</v>
      </c>
      <c r="R359" s="1439">
        <f>Q359/$Q$359</f>
        <v>1</v>
      </c>
    </row>
    <row r="362" spans="1:20" s="251" customFormat="1" ht="12" hidden="1" x14ac:dyDescent="0.2">
      <c r="A362" s="251" t="s">
        <v>22593</v>
      </c>
      <c r="S362" s="310"/>
      <c r="T362" s="1406"/>
    </row>
    <row r="363" spans="1:20" s="251" customFormat="1" ht="12" hidden="1" x14ac:dyDescent="0.2">
      <c r="A363" s="251" t="s">
        <v>22685</v>
      </c>
      <c r="S363" s="310"/>
      <c r="T363" s="1406"/>
    </row>
    <row r="364" spans="1:20" s="251" customFormat="1" ht="12" hidden="1" x14ac:dyDescent="0.2">
      <c r="S364" s="310"/>
      <c r="T364" s="1406"/>
    </row>
    <row r="365" spans="1:20" s="251" customFormat="1" ht="12" hidden="1" x14ac:dyDescent="0.2">
      <c r="S365" s="310"/>
      <c r="T365" s="1406"/>
    </row>
    <row r="366" spans="1:20" s="251" customFormat="1" ht="12" hidden="1" x14ac:dyDescent="0.2">
      <c r="S366" s="310"/>
      <c r="T366" s="1406"/>
    </row>
    <row r="367" spans="1:20" s="251" customFormat="1" ht="12" hidden="1" x14ac:dyDescent="0.2">
      <c r="A367" s="1718" t="s">
        <v>22660</v>
      </c>
      <c r="B367" s="1718"/>
      <c r="C367" s="1718"/>
      <c r="D367" s="1718"/>
      <c r="E367" s="1718"/>
      <c r="F367" s="1718"/>
      <c r="G367" s="1718"/>
      <c r="H367" s="1718"/>
      <c r="I367" s="1718"/>
      <c r="J367" s="1718"/>
      <c r="K367" s="1718"/>
      <c r="L367" s="1718"/>
      <c r="M367" s="1718"/>
      <c r="N367" s="1718"/>
      <c r="O367" s="1718"/>
      <c r="P367" s="1718"/>
      <c r="Q367" s="1718"/>
      <c r="R367" s="1718"/>
      <c r="S367" s="310"/>
      <c r="T367" s="1406"/>
    </row>
    <row r="368" spans="1:20" s="251" customFormat="1" ht="12" hidden="1" x14ac:dyDescent="0.2">
      <c r="A368" s="1718" t="s">
        <v>22572</v>
      </c>
      <c r="B368" s="1718"/>
      <c r="C368" s="1718"/>
      <c r="D368" s="1718"/>
      <c r="E368" s="1718"/>
      <c r="F368" s="1718"/>
      <c r="G368" s="1718"/>
      <c r="H368" s="1718"/>
      <c r="I368" s="1718"/>
      <c r="J368" s="1718"/>
      <c r="K368" s="1718"/>
      <c r="L368" s="1718"/>
      <c r="M368" s="1718"/>
      <c r="N368" s="1718"/>
      <c r="O368" s="1718"/>
      <c r="P368" s="1718"/>
      <c r="Q368" s="1718"/>
      <c r="R368" s="1718"/>
      <c r="S368" s="310"/>
      <c r="T368" s="1406"/>
    </row>
    <row r="369" spans="1:20" s="251" customFormat="1" ht="12" hidden="1" x14ac:dyDescent="0.2">
      <c r="A369" s="1718" t="s">
        <v>22661</v>
      </c>
      <c r="B369" s="1718"/>
      <c r="C369" s="1718"/>
      <c r="D369" s="1718"/>
      <c r="E369" s="1718"/>
      <c r="F369" s="1718"/>
      <c r="G369" s="1718"/>
      <c r="H369" s="1718"/>
      <c r="I369" s="1718"/>
      <c r="J369" s="1718"/>
      <c r="K369" s="1718"/>
      <c r="L369" s="1718"/>
      <c r="M369" s="1718"/>
      <c r="N369" s="1718"/>
      <c r="O369" s="1718"/>
      <c r="P369" s="1718"/>
      <c r="Q369" s="1718"/>
      <c r="R369" s="1718"/>
      <c r="S369" s="310"/>
      <c r="T369" s="1406"/>
    </row>
    <row r="370" spans="1:20" s="251" customFormat="1" ht="12" hidden="1" x14ac:dyDescent="0.2">
      <c r="A370" s="1718" t="s">
        <v>22589</v>
      </c>
      <c r="B370" s="1718"/>
      <c r="C370" s="1718"/>
      <c r="D370" s="1718"/>
      <c r="E370" s="1718"/>
      <c r="F370" s="1718"/>
      <c r="G370" s="1718"/>
      <c r="H370" s="1718"/>
      <c r="I370" s="1718"/>
      <c r="J370" s="1718"/>
      <c r="K370" s="1718"/>
      <c r="L370" s="1718"/>
      <c r="M370" s="1718"/>
      <c r="N370" s="1718"/>
      <c r="O370" s="1718"/>
      <c r="P370" s="1718"/>
      <c r="Q370" s="1718"/>
      <c r="R370" s="1718"/>
      <c r="S370" s="310"/>
      <c r="T370" s="1406"/>
    </row>
    <row r="371" spans="1:20" s="251" customFormat="1" ht="12" hidden="1" x14ac:dyDescent="0.2">
      <c r="S371" s="310"/>
      <c r="T371" s="1406"/>
    </row>
    <row r="372" spans="1:20" s="251" customFormat="1" ht="12" hidden="1" x14ac:dyDescent="0.2">
      <c r="S372" s="310"/>
      <c r="T372" s="1406"/>
    </row>
    <row r="373" spans="1:20" s="251" customFormat="1" ht="12" hidden="1" x14ac:dyDescent="0.2">
      <c r="S373" s="310"/>
      <c r="T373" s="1406"/>
    </row>
    <row r="374" spans="1:20" s="251" customFormat="1" ht="12" hidden="1" x14ac:dyDescent="0.2">
      <c r="A374" s="1453" t="s">
        <v>22588</v>
      </c>
      <c r="B374" s="1453" t="s">
        <v>22072</v>
      </c>
      <c r="C374" s="1453"/>
      <c r="D374" s="1453"/>
      <c r="E374" s="1453"/>
      <c r="F374" s="1453"/>
      <c r="G374" s="1453"/>
      <c r="H374" s="1453"/>
      <c r="I374" s="1453"/>
      <c r="J374" s="1453"/>
      <c r="K374" s="1453"/>
      <c r="L374" s="1453"/>
      <c r="M374" s="1454"/>
      <c r="N374" s="1454"/>
      <c r="O374" s="1454"/>
      <c r="S374" s="310"/>
      <c r="T374" s="1406"/>
    </row>
    <row r="375" spans="1:20" s="251" customFormat="1" ht="12" hidden="1" x14ac:dyDescent="0.2">
      <c r="A375" s="1455" t="s">
        <v>22587</v>
      </c>
      <c r="B375" s="1455" t="s">
        <v>22586</v>
      </c>
      <c r="C375" s="1455"/>
      <c r="D375" s="1455"/>
      <c r="E375" s="1455"/>
      <c r="F375" s="1455"/>
      <c r="G375" s="1455"/>
      <c r="H375" s="1455"/>
      <c r="I375" s="1455"/>
      <c r="J375" s="1455"/>
      <c r="K375" s="1455"/>
      <c r="L375" s="1455"/>
      <c r="M375" s="1454"/>
      <c r="N375" s="1454"/>
      <c r="O375" s="1454"/>
      <c r="S375" s="310"/>
      <c r="T375" s="1406"/>
    </row>
    <row r="376" spans="1:20" s="1408" customFormat="1" ht="28.35" hidden="1" customHeight="1" thickBot="1" x14ac:dyDescent="0.25">
      <c r="A376" s="1743" t="s">
        <v>22662</v>
      </c>
      <c r="B376" s="1745" t="s">
        <v>22609</v>
      </c>
      <c r="C376" s="1746"/>
      <c r="D376" s="1746"/>
      <c r="E376" s="1746"/>
      <c r="F376" s="1746"/>
      <c r="G376" s="1746"/>
      <c r="H376" s="1747"/>
      <c r="I376" s="1748" t="s">
        <v>22616</v>
      </c>
      <c r="J376" s="1749"/>
      <c r="K376" s="1749"/>
      <c r="L376" s="1749"/>
      <c r="M376" s="1749"/>
      <c r="N376" s="1750"/>
      <c r="O376" s="1745" t="s">
        <v>22622</v>
      </c>
      <c r="P376" s="1747"/>
      <c r="Q376" s="1745" t="s">
        <v>2049</v>
      </c>
      <c r="R376" s="1747"/>
      <c r="S376" s="1407"/>
      <c r="T376" s="1407"/>
    </row>
    <row r="377" spans="1:20" s="1415" customFormat="1" ht="109.5" hidden="1" customHeight="1" thickBot="1" x14ac:dyDescent="0.25">
      <c r="A377" s="1744"/>
      <c r="B377" s="1409" t="s">
        <v>22610</v>
      </c>
      <c r="C377" s="1410" t="s">
        <v>22611</v>
      </c>
      <c r="D377" s="1410" t="s">
        <v>22612</v>
      </c>
      <c r="E377" s="1410" t="s">
        <v>22613</v>
      </c>
      <c r="F377" s="1410" t="s">
        <v>22663</v>
      </c>
      <c r="G377" s="1410" t="s">
        <v>22664</v>
      </c>
      <c r="H377" s="1411" t="s">
        <v>22665</v>
      </c>
      <c r="I377" s="1409" t="s">
        <v>22617</v>
      </c>
      <c r="J377" s="1410" t="s">
        <v>22666</v>
      </c>
      <c r="K377" s="1410" t="s">
        <v>22667</v>
      </c>
      <c r="L377" s="1410" t="s">
        <v>22620</v>
      </c>
      <c r="M377" s="1410" t="s">
        <v>22621</v>
      </c>
      <c r="N377" s="1411" t="s">
        <v>22668</v>
      </c>
      <c r="O377" s="1409" t="s">
        <v>22623</v>
      </c>
      <c r="P377" s="1411" t="s">
        <v>22669</v>
      </c>
      <c r="Q377" s="1412" t="s">
        <v>22670</v>
      </c>
      <c r="R377" s="1413" t="s">
        <v>22671</v>
      </c>
      <c r="S377" s="1414"/>
      <c r="T377" s="1407"/>
    </row>
    <row r="378" spans="1:20" ht="27" hidden="1" customHeight="1" thickBot="1" x14ac:dyDescent="0.25">
      <c r="A378" s="1427" t="s">
        <v>22676</v>
      </c>
      <c r="B378" s="1445"/>
      <c r="C378" s="1446"/>
      <c r="D378" s="1446"/>
      <c r="E378" s="1446"/>
      <c r="F378" s="1446"/>
      <c r="G378" s="1446"/>
      <c r="H378" s="1430">
        <f>SUM(B378:G378)</f>
        <v>0</v>
      </c>
      <c r="I378" s="1445"/>
      <c r="J378" s="1446"/>
      <c r="K378" s="1446"/>
      <c r="L378" s="1446"/>
      <c r="M378" s="1446"/>
      <c r="N378" s="1430">
        <f>SUM(J378:M378)</f>
        <v>0</v>
      </c>
      <c r="O378" s="1445"/>
      <c r="P378" s="1431">
        <f>O378</f>
        <v>0</v>
      </c>
      <c r="Q378" s="1432">
        <f>H378+N378+P378</f>
        <v>0</v>
      </c>
      <c r="R378" s="1433">
        <f>Q378/$Q$359</f>
        <v>0</v>
      </c>
    </row>
    <row r="379" spans="1:20" ht="13.5" hidden="1" customHeight="1" thickBot="1" x14ac:dyDescent="0.25">
      <c r="A379" s="1435" t="s">
        <v>22684</v>
      </c>
      <c r="B379" s="1436">
        <f t="shared" ref="B379:Q379" si="95">SUM(B378:B378)</f>
        <v>0</v>
      </c>
      <c r="C379" s="1437">
        <f t="shared" si="95"/>
        <v>0</v>
      </c>
      <c r="D379" s="1437">
        <f t="shared" si="95"/>
        <v>0</v>
      </c>
      <c r="E379" s="1437">
        <f t="shared" si="95"/>
        <v>0</v>
      </c>
      <c r="F379" s="1437">
        <f t="shared" si="95"/>
        <v>0</v>
      </c>
      <c r="G379" s="1437">
        <f t="shared" si="95"/>
        <v>0</v>
      </c>
      <c r="H379" s="1438">
        <f t="shared" si="95"/>
        <v>0</v>
      </c>
      <c r="I379" s="1436">
        <f t="shared" si="95"/>
        <v>0</v>
      </c>
      <c r="J379" s="1437">
        <f t="shared" si="95"/>
        <v>0</v>
      </c>
      <c r="K379" s="1437">
        <f t="shared" si="95"/>
        <v>0</v>
      </c>
      <c r="L379" s="1437">
        <f t="shared" si="95"/>
        <v>0</v>
      </c>
      <c r="M379" s="1437">
        <f t="shared" si="95"/>
        <v>0</v>
      </c>
      <c r="N379" s="1438">
        <f t="shared" si="95"/>
        <v>0</v>
      </c>
      <c r="O379" s="1436">
        <f t="shared" si="95"/>
        <v>0</v>
      </c>
      <c r="P379" s="1438">
        <f t="shared" si="95"/>
        <v>0</v>
      </c>
      <c r="Q379" s="1436">
        <f t="shared" si="95"/>
        <v>0</v>
      </c>
      <c r="R379" s="1439">
        <f>Q379/$Q$359</f>
        <v>0</v>
      </c>
    </row>
    <row r="380" spans="1:20" hidden="1" x14ac:dyDescent="0.2"/>
    <row r="381" spans="1:20" hidden="1" x14ac:dyDescent="0.2"/>
    <row r="382" spans="1:20" s="251" customFormat="1" ht="12" x14ac:dyDescent="0.2">
      <c r="A382" s="251" t="s">
        <v>22593</v>
      </c>
      <c r="S382" s="310"/>
      <c r="T382" s="1406"/>
    </row>
    <row r="383" spans="1:20" s="251" customFormat="1" ht="12" x14ac:dyDescent="0.2">
      <c r="A383" s="251" t="s">
        <v>22685</v>
      </c>
      <c r="S383" s="310"/>
      <c r="T383" s="1406"/>
    </row>
    <row r="384" spans="1:20" s="251" customFormat="1" ht="12" x14ac:dyDescent="0.2">
      <c r="S384" s="310"/>
      <c r="T384" s="1406"/>
    </row>
    <row r="385" spans="1:20" s="251" customFormat="1" ht="12" x14ac:dyDescent="0.2">
      <c r="S385" s="310"/>
      <c r="T385" s="1406"/>
    </row>
    <row r="386" spans="1:20" s="251" customFormat="1" ht="12" x14ac:dyDescent="0.2">
      <c r="S386" s="310"/>
      <c r="T386" s="1406"/>
    </row>
    <row r="387" spans="1:20" s="251" customFormat="1" ht="12" x14ac:dyDescent="0.2">
      <c r="A387" s="1718" t="s">
        <v>22660</v>
      </c>
      <c r="B387" s="1718"/>
      <c r="C387" s="1718"/>
      <c r="D387" s="1718"/>
      <c r="E387" s="1718"/>
      <c r="F387" s="1718"/>
      <c r="G387" s="1718"/>
      <c r="H387" s="1718"/>
      <c r="I387" s="1718"/>
      <c r="J387" s="1718"/>
      <c r="K387" s="1718"/>
      <c r="L387" s="1718"/>
      <c r="M387" s="1718"/>
      <c r="N387" s="1718"/>
      <c r="O387" s="1718"/>
      <c r="P387" s="1718"/>
      <c r="Q387" s="1718"/>
      <c r="R387" s="1718"/>
      <c r="S387" s="310"/>
      <c r="T387" s="1406"/>
    </row>
    <row r="388" spans="1:20" s="251" customFormat="1" ht="12" x14ac:dyDescent="0.2">
      <c r="A388" s="1718" t="s">
        <v>2089</v>
      </c>
      <c r="B388" s="1718"/>
      <c r="C388" s="1718"/>
      <c r="D388" s="1718"/>
      <c r="E388" s="1718"/>
      <c r="F388" s="1718"/>
      <c r="G388" s="1718"/>
      <c r="H388" s="1718"/>
      <c r="I388" s="1718"/>
      <c r="J388" s="1718"/>
      <c r="K388" s="1718"/>
      <c r="L388" s="1718"/>
      <c r="M388" s="1718"/>
      <c r="N388" s="1718"/>
      <c r="O388" s="1718"/>
      <c r="P388" s="1718"/>
      <c r="Q388" s="1718"/>
      <c r="R388" s="1718"/>
      <c r="S388" s="310"/>
      <c r="T388" s="1406"/>
    </row>
    <row r="389" spans="1:20" s="251" customFormat="1" ht="12" x14ac:dyDescent="0.2">
      <c r="A389" s="1718" t="s">
        <v>22661</v>
      </c>
      <c r="B389" s="1718"/>
      <c r="C389" s="1718"/>
      <c r="D389" s="1718"/>
      <c r="E389" s="1718"/>
      <c r="F389" s="1718"/>
      <c r="G389" s="1718"/>
      <c r="H389" s="1718"/>
      <c r="I389" s="1718"/>
      <c r="J389" s="1718"/>
      <c r="K389" s="1718"/>
      <c r="L389" s="1718"/>
      <c r="M389" s="1718"/>
      <c r="N389" s="1718"/>
      <c r="O389" s="1718"/>
      <c r="P389" s="1718"/>
      <c r="Q389" s="1718"/>
      <c r="R389" s="1718"/>
      <c r="S389" s="310"/>
      <c r="T389" s="1406"/>
    </row>
    <row r="390" spans="1:20" s="251" customFormat="1" ht="12" x14ac:dyDescent="0.2">
      <c r="A390" s="1718" t="s">
        <v>22589</v>
      </c>
      <c r="B390" s="1718"/>
      <c r="C390" s="1718"/>
      <c r="D390" s="1718"/>
      <c r="E390" s="1718"/>
      <c r="F390" s="1718"/>
      <c r="G390" s="1718"/>
      <c r="H390" s="1718"/>
      <c r="I390" s="1718"/>
      <c r="J390" s="1718"/>
      <c r="K390" s="1718"/>
      <c r="L390" s="1718"/>
      <c r="M390" s="1718"/>
      <c r="N390" s="1718"/>
      <c r="O390" s="1718"/>
      <c r="P390" s="1718"/>
      <c r="Q390" s="1718"/>
      <c r="R390" s="1718"/>
      <c r="S390" s="310"/>
      <c r="T390" s="1406"/>
    </row>
    <row r="391" spans="1:20" s="251" customFormat="1" ht="12" x14ac:dyDescent="0.2">
      <c r="S391" s="310"/>
      <c r="T391" s="1406"/>
    </row>
    <row r="392" spans="1:20" s="251" customFormat="1" ht="12" x14ac:dyDescent="0.2">
      <c r="S392" s="310"/>
      <c r="T392" s="1406"/>
    </row>
    <row r="393" spans="1:20" s="251" customFormat="1" ht="12" x14ac:dyDescent="0.2">
      <c r="S393" s="310"/>
      <c r="T393" s="1406"/>
    </row>
    <row r="394" spans="1:20" s="251" customFormat="1" ht="12" x14ac:dyDescent="0.2">
      <c r="A394" s="1366" t="s">
        <v>22588</v>
      </c>
      <c r="B394" s="1366" t="s">
        <v>22072</v>
      </c>
      <c r="C394" s="1366"/>
      <c r="D394" s="1366"/>
      <c r="E394" s="1366"/>
      <c r="F394" s="1366"/>
      <c r="G394" s="1366"/>
      <c r="H394" s="1366"/>
      <c r="I394" s="1366"/>
      <c r="J394" s="1366"/>
      <c r="K394" s="1366"/>
      <c r="L394" s="1366"/>
      <c r="S394" s="310"/>
      <c r="T394" s="1406"/>
    </row>
    <row r="395" spans="1:20" s="251" customFormat="1" ht="12.75" thickBot="1" x14ac:dyDescent="0.25">
      <c r="A395" s="266" t="s">
        <v>22587</v>
      </c>
      <c r="B395" s="266" t="s">
        <v>22600</v>
      </c>
      <c r="C395" s="266"/>
      <c r="D395" s="266"/>
      <c r="E395" s="266"/>
      <c r="F395" s="266"/>
      <c r="G395" s="266"/>
      <c r="H395" s="266"/>
      <c r="I395" s="266"/>
      <c r="J395" s="266"/>
      <c r="K395" s="266"/>
      <c r="L395" s="266"/>
      <c r="S395" s="310"/>
      <c r="T395" s="1406"/>
    </row>
    <row r="396" spans="1:20" s="1408" customFormat="1" ht="28.35" customHeight="1" thickBot="1" x14ac:dyDescent="0.25">
      <c r="A396" s="1743" t="s">
        <v>22662</v>
      </c>
      <c r="B396" s="1745" t="s">
        <v>22609</v>
      </c>
      <c r="C396" s="1746"/>
      <c r="D396" s="1746"/>
      <c r="E396" s="1746"/>
      <c r="F396" s="1746"/>
      <c r="G396" s="1746"/>
      <c r="H396" s="1747"/>
      <c r="I396" s="1748" t="s">
        <v>22616</v>
      </c>
      <c r="J396" s="1749"/>
      <c r="K396" s="1749"/>
      <c r="L396" s="1749"/>
      <c r="M396" s="1749"/>
      <c r="N396" s="1750"/>
      <c r="O396" s="1745" t="s">
        <v>22622</v>
      </c>
      <c r="P396" s="1747"/>
      <c r="Q396" s="1745" t="s">
        <v>2049</v>
      </c>
      <c r="R396" s="1747"/>
      <c r="S396" s="1407"/>
      <c r="T396" s="1407"/>
    </row>
    <row r="397" spans="1:20" s="1415" customFormat="1" ht="109.5" customHeight="1" thickBot="1" x14ac:dyDescent="0.25">
      <c r="A397" s="1744"/>
      <c r="B397" s="1409" t="s">
        <v>22610</v>
      </c>
      <c r="C397" s="1410" t="s">
        <v>22611</v>
      </c>
      <c r="D397" s="1410" t="s">
        <v>22612</v>
      </c>
      <c r="E397" s="1410" t="s">
        <v>22613</v>
      </c>
      <c r="F397" s="1410" t="s">
        <v>22663</v>
      </c>
      <c r="G397" s="1410" t="s">
        <v>22664</v>
      </c>
      <c r="H397" s="1411" t="s">
        <v>22665</v>
      </c>
      <c r="I397" s="1409" t="s">
        <v>22617</v>
      </c>
      <c r="J397" s="1410" t="s">
        <v>22666</v>
      </c>
      <c r="K397" s="1410" t="s">
        <v>22667</v>
      </c>
      <c r="L397" s="1410" t="s">
        <v>22620</v>
      </c>
      <c r="M397" s="1410" t="s">
        <v>22621</v>
      </c>
      <c r="N397" s="1411" t="s">
        <v>22668</v>
      </c>
      <c r="O397" s="1409" t="s">
        <v>22623</v>
      </c>
      <c r="P397" s="1411" t="s">
        <v>22669</v>
      </c>
      <c r="Q397" s="1412" t="s">
        <v>22670</v>
      </c>
      <c r="R397" s="1413" t="s">
        <v>22671</v>
      </c>
      <c r="S397" s="1414"/>
      <c r="T397" s="1407"/>
    </row>
    <row r="398" spans="1:20" ht="29.25" customHeight="1" thickBot="1" x14ac:dyDescent="0.25">
      <c r="A398" s="1427" t="s">
        <v>22676</v>
      </c>
      <c r="B398" s="1445"/>
      <c r="C398" s="1446"/>
      <c r="D398" s="1446"/>
      <c r="E398" s="1446"/>
      <c r="F398" s="1446"/>
      <c r="G398" s="1446"/>
      <c r="H398" s="1430">
        <f>SUM(B398:G398)</f>
        <v>0</v>
      </c>
      <c r="I398" s="1445"/>
      <c r="J398" s="1446"/>
      <c r="K398" s="1446">
        <v>48404183</v>
      </c>
      <c r="L398" s="1446"/>
      <c r="M398" s="1446"/>
      <c r="N398" s="1430">
        <f>SUM(J398:M398)</f>
        <v>48404183</v>
      </c>
      <c r="O398" s="1445"/>
      <c r="P398" s="1431">
        <f>O398</f>
        <v>0</v>
      </c>
      <c r="Q398" s="1432">
        <f>H398+N398+P398</f>
        <v>48404183</v>
      </c>
      <c r="R398" s="1433">
        <f>Q398/$Q$399</f>
        <v>1</v>
      </c>
    </row>
    <row r="399" spans="1:20" ht="13.5" customHeight="1" thickBot="1" x14ac:dyDescent="0.25">
      <c r="A399" s="1435" t="s">
        <v>22684</v>
      </c>
      <c r="B399" s="1436">
        <f t="shared" ref="B399:Q399" si="96">SUM(B398:B398)</f>
        <v>0</v>
      </c>
      <c r="C399" s="1437">
        <f t="shared" si="96"/>
        <v>0</v>
      </c>
      <c r="D399" s="1437">
        <f t="shared" si="96"/>
        <v>0</v>
      </c>
      <c r="E399" s="1437">
        <f t="shared" si="96"/>
        <v>0</v>
      </c>
      <c r="F399" s="1437">
        <f t="shared" si="96"/>
        <v>0</v>
      </c>
      <c r="G399" s="1437">
        <f t="shared" si="96"/>
        <v>0</v>
      </c>
      <c r="H399" s="1438">
        <f t="shared" si="96"/>
        <v>0</v>
      </c>
      <c r="I399" s="1436">
        <f t="shared" si="96"/>
        <v>0</v>
      </c>
      <c r="J399" s="1437">
        <f t="shared" si="96"/>
        <v>0</v>
      </c>
      <c r="K399" s="1437">
        <f t="shared" si="96"/>
        <v>48404183</v>
      </c>
      <c r="L399" s="1437">
        <f t="shared" si="96"/>
        <v>0</v>
      </c>
      <c r="M399" s="1437">
        <f t="shared" si="96"/>
        <v>0</v>
      </c>
      <c r="N399" s="1438">
        <f t="shared" si="96"/>
        <v>48404183</v>
      </c>
      <c r="O399" s="1436">
        <f t="shared" si="96"/>
        <v>0</v>
      </c>
      <c r="P399" s="1438">
        <f t="shared" si="96"/>
        <v>0</v>
      </c>
      <c r="Q399" s="1436">
        <f t="shared" si="96"/>
        <v>48404183</v>
      </c>
      <c r="R399" s="1439">
        <f>Q399/$Q$399</f>
        <v>1</v>
      </c>
    </row>
    <row r="402" spans="1:20" s="251" customFormat="1" ht="12" x14ac:dyDescent="0.2">
      <c r="A402" s="251" t="s">
        <v>22593</v>
      </c>
      <c r="S402" s="310"/>
      <c r="T402" s="1406"/>
    </row>
    <row r="403" spans="1:20" s="251" customFormat="1" ht="12" x14ac:dyDescent="0.2">
      <c r="A403" s="251" t="s">
        <v>22685</v>
      </c>
      <c r="S403" s="310"/>
      <c r="T403" s="1406"/>
    </row>
    <row r="404" spans="1:20" s="251" customFormat="1" ht="12" x14ac:dyDescent="0.2">
      <c r="S404" s="310"/>
      <c r="T404" s="1406"/>
    </row>
    <row r="405" spans="1:20" s="251" customFormat="1" ht="12" x14ac:dyDescent="0.2">
      <c r="S405" s="310"/>
      <c r="T405" s="1406"/>
    </row>
    <row r="406" spans="1:20" s="251" customFormat="1" ht="12" x14ac:dyDescent="0.2">
      <c r="S406" s="310"/>
      <c r="T406" s="1406"/>
    </row>
    <row r="407" spans="1:20" s="251" customFormat="1" ht="12" x14ac:dyDescent="0.2">
      <c r="A407" s="1718" t="s">
        <v>22660</v>
      </c>
      <c r="B407" s="1718"/>
      <c r="C407" s="1718"/>
      <c r="D407" s="1718"/>
      <c r="E407" s="1718"/>
      <c r="F407" s="1718"/>
      <c r="G407" s="1718"/>
      <c r="H407" s="1718"/>
      <c r="I407" s="1718"/>
      <c r="J407" s="1718"/>
      <c r="K407" s="1718"/>
      <c r="L407" s="1718"/>
      <c r="M407" s="1718"/>
      <c r="N407" s="1718"/>
      <c r="O407" s="1718"/>
      <c r="P407" s="1718"/>
      <c r="Q407" s="1718"/>
      <c r="R407" s="1718"/>
      <c r="S407" s="310"/>
      <c r="T407" s="1406"/>
    </row>
    <row r="408" spans="1:20" s="251" customFormat="1" ht="12" x14ac:dyDescent="0.2">
      <c r="A408" s="1718" t="s">
        <v>2089</v>
      </c>
      <c r="B408" s="1718"/>
      <c r="C408" s="1718"/>
      <c r="D408" s="1718"/>
      <c r="E408" s="1718"/>
      <c r="F408" s="1718"/>
      <c r="G408" s="1718"/>
      <c r="H408" s="1718"/>
      <c r="I408" s="1718"/>
      <c r="J408" s="1718"/>
      <c r="K408" s="1718"/>
      <c r="L408" s="1718"/>
      <c r="M408" s="1718"/>
      <c r="N408" s="1718"/>
      <c r="O408" s="1718"/>
      <c r="P408" s="1718"/>
      <c r="Q408" s="1718"/>
      <c r="R408" s="1718"/>
      <c r="S408" s="310"/>
      <c r="T408" s="1406"/>
    </row>
    <row r="409" spans="1:20" s="251" customFormat="1" ht="12" x14ac:dyDescent="0.2">
      <c r="A409" s="1718" t="s">
        <v>22661</v>
      </c>
      <c r="B409" s="1718"/>
      <c r="C409" s="1718"/>
      <c r="D409" s="1718"/>
      <c r="E409" s="1718"/>
      <c r="F409" s="1718"/>
      <c r="G409" s="1718"/>
      <c r="H409" s="1718"/>
      <c r="I409" s="1718"/>
      <c r="J409" s="1718"/>
      <c r="K409" s="1718"/>
      <c r="L409" s="1718"/>
      <c r="M409" s="1718"/>
      <c r="N409" s="1718"/>
      <c r="O409" s="1718"/>
      <c r="P409" s="1718"/>
      <c r="Q409" s="1718"/>
      <c r="R409" s="1718"/>
      <c r="S409" s="310"/>
      <c r="T409" s="1406"/>
    </row>
    <row r="410" spans="1:20" s="251" customFormat="1" ht="12" x14ac:dyDescent="0.2">
      <c r="A410" s="1718" t="s">
        <v>22589</v>
      </c>
      <c r="B410" s="1718"/>
      <c r="C410" s="1718"/>
      <c r="D410" s="1718"/>
      <c r="E410" s="1718"/>
      <c r="F410" s="1718"/>
      <c r="G410" s="1718"/>
      <c r="H410" s="1718"/>
      <c r="I410" s="1718"/>
      <c r="J410" s="1718"/>
      <c r="K410" s="1718"/>
      <c r="L410" s="1718"/>
      <c r="M410" s="1718"/>
      <c r="N410" s="1718"/>
      <c r="O410" s="1718"/>
      <c r="P410" s="1718"/>
      <c r="Q410" s="1718"/>
      <c r="R410" s="1718"/>
      <c r="S410" s="310"/>
      <c r="T410" s="1406"/>
    </row>
    <row r="411" spans="1:20" s="251" customFormat="1" ht="12" x14ac:dyDescent="0.2">
      <c r="S411" s="310"/>
      <c r="T411" s="1406"/>
    </row>
    <row r="412" spans="1:20" s="251" customFormat="1" ht="12" x14ac:dyDescent="0.2">
      <c r="S412" s="310"/>
      <c r="T412" s="1406"/>
    </row>
    <row r="413" spans="1:20" s="251" customFormat="1" ht="12" x14ac:dyDescent="0.2">
      <c r="S413" s="310"/>
      <c r="T413" s="1406"/>
    </row>
    <row r="414" spans="1:20" s="251" customFormat="1" ht="12" x14ac:dyDescent="0.2">
      <c r="A414" s="1366" t="s">
        <v>22588</v>
      </c>
      <c r="B414" s="1366" t="s">
        <v>22601</v>
      </c>
      <c r="C414" s="1366"/>
      <c r="D414" s="1366"/>
      <c r="E414" s="1366"/>
      <c r="F414" s="1366"/>
      <c r="G414" s="1366"/>
      <c r="H414" s="1366"/>
      <c r="I414" s="1366"/>
      <c r="J414" s="1366"/>
      <c r="K414" s="1366"/>
      <c r="L414" s="1366"/>
      <c r="S414" s="310"/>
      <c r="T414" s="1406"/>
    </row>
    <row r="415" spans="1:20" s="251" customFormat="1" ht="12.75" thickBot="1" x14ac:dyDescent="0.25">
      <c r="A415" s="266" t="s">
        <v>22587</v>
      </c>
      <c r="B415" s="266" t="s">
        <v>22596</v>
      </c>
      <c r="C415" s="266"/>
      <c r="D415" s="266"/>
      <c r="E415" s="266"/>
      <c r="F415" s="266"/>
      <c r="G415" s="266"/>
      <c r="H415" s="266"/>
      <c r="I415" s="266"/>
      <c r="J415" s="266"/>
      <c r="K415" s="266"/>
      <c r="L415" s="266"/>
      <c r="S415" s="310"/>
      <c r="T415" s="1406"/>
    </row>
    <row r="416" spans="1:20" s="1408" customFormat="1" ht="28.35" customHeight="1" thickBot="1" x14ac:dyDescent="0.25">
      <c r="A416" s="1743" t="s">
        <v>22662</v>
      </c>
      <c r="B416" s="1745" t="s">
        <v>22609</v>
      </c>
      <c r="C416" s="1746"/>
      <c r="D416" s="1746"/>
      <c r="E416" s="1746"/>
      <c r="F416" s="1746"/>
      <c r="G416" s="1746"/>
      <c r="H416" s="1747"/>
      <c r="I416" s="1748" t="s">
        <v>22616</v>
      </c>
      <c r="J416" s="1749"/>
      <c r="K416" s="1749"/>
      <c r="L416" s="1749"/>
      <c r="M416" s="1749"/>
      <c r="N416" s="1750"/>
      <c r="O416" s="1745" t="s">
        <v>22622</v>
      </c>
      <c r="P416" s="1747"/>
      <c r="Q416" s="1745" t="s">
        <v>2049</v>
      </c>
      <c r="R416" s="1747"/>
      <c r="S416" s="1407"/>
      <c r="T416" s="1407"/>
    </row>
    <row r="417" spans="1:20" s="1415" customFormat="1" ht="109.5" customHeight="1" thickBot="1" x14ac:dyDescent="0.25">
      <c r="A417" s="1744"/>
      <c r="B417" s="1409" t="s">
        <v>22610</v>
      </c>
      <c r="C417" s="1410" t="s">
        <v>22611</v>
      </c>
      <c r="D417" s="1410" t="s">
        <v>22612</v>
      </c>
      <c r="E417" s="1410" t="s">
        <v>22613</v>
      </c>
      <c r="F417" s="1410" t="s">
        <v>22663</v>
      </c>
      <c r="G417" s="1410" t="s">
        <v>22664</v>
      </c>
      <c r="H417" s="1411" t="s">
        <v>22665</v>
      </c>
      <c r="I417" s="1409" t="s">
        <v>22617</v>
      </c>
      <c r="J417" s="1410" t="s">
        <v>22666</v>
      </c>
      <c r="K417" s="1410" t="s">
        <v>22667</v>
      </c>
      <c r="L417" s="1410" t="s">
        <v>22620</v>
      </c>
      <c r="M417" s="1410" t="s">
        <v>22621</v>
      </c>
      <c r="N417" s="1411" t="s">
        <v>22668</v>
      </c>
      <c r="O417" s="1409" t="s">
        <v>22623</v>
      </c>
      <c r="P417" s="1411" t="s">
        <v>22669</v>
      </c>
      <c r="Q417" s="1412" t="s">
        <v>22670</v>
      </c>
      <c r="R417" s="1413" t="s">
        <v>22671</v>
      </c>
      <c r="S417" s="1414"/>
      <c r="T417" s="1407"/>
    </row>
    <row r="418" spans="1:20" ht="40.5" customHeight="1" x14ac:dyDescent="0.2">
      <c r="A418" s="1427" t="s">
        <v>22677</v>
      </c>
      <c r="B418" s="1428">
        <f t="shared" ref="B418:G420" si="97">B440+B462</f>
        <v>0</v>
      </c>
      <c r="C418" s="1429">
        <f t="shared" si="97"/>
        <v>1071568827</v>
      </c>
      <c r="D418" s="1429">
        <f t="shared" si="97"/>
        <v>75674775</v>
      </c>
      <c r="E418" s="1429">
        <f t="shared" si="97"/>
        <v>708946234</v>
      </c>
      <c r="F418" s="1429">
        <f t="shared" si="97"/>
        <v>588597</v>
      </c>
      <c r="G418" s="1429">
        <f t="shared" si="97"/>
        <v>22652485</v>
      </c>
      <c r="H418" s="1430">
        <f>SUM(B418:G418)</f>
        <v>1879430918</v>
      </c>
      <c r="I418" s="1428"/>
      <c r="J418" s="1429">
        <f t="shared" ref="J418:M420" si="98">J440+J462</f>
        <v>0</v>
      </c>
      <c r="K418" s="1429">
        <f t="shared" si="98"/>
        <v>0</v>
      </c>
      <c r="L418" s="1429">
        <f t="shared" si="98"/>
        <v>35401331</v>
      </c>
      <c r="M418" s="1429">
        <f t="shared" si="98"/>
        <v>0</v>
      </c>
      <c r="N418" s="1430">
        <f>SUM(J418:M418)</f>
        <v>35401331</v>
      </c>
      <c r="O418" s="1428">
        <f>O440+O462</f>
        <v>22358035</v>
      </c>
      <c r="P418" s="1430">
        <f>O418</f>
        <v>22358035</v>
      </c>
      <c r="Q418" s="1434">
        <f>H418+N418+P418</f>
        <v>1937190284</v>
      </c>
      <c r="R418" s="1433">
        <f>Q418/$Q$421</f>
        <v>0.94072120944573601</v>
      </c>
    </row>
    <row r="419" spans="1:20" ht="30" customHeight="1" x14ac:dyDescent="0.2">
      <c r="A419" s="1427" t="s">
        <v>22678</v>
      </c>
      <c r="B419" s="1428">
        <f t="shared" si="97"/>
        <v>0</v>
      </c>
      <c r="C419" s="1429">
        <f t="shared" si="97"/>
        <v>0</v>
      </c>
      <c r="D419" s="1429">
        <f t="shared" si="97"/>
        <v>0</v>
      </c>
      <c r="E419" s="1429">
        <f t="shared" si="97"/>
        <v>1962836</v>
      </c>
      <c r="F419" s="1429">
        <f t="shared" si="97"/>
        <v>0</v>
      </c>
      <c r="G419" s="1429">
        <f t="shared" si="97"/>
        <v>20000</v>
      </c>
      <c r="H419" s="1430">
        <f>SUM(B419:G419)</f>
        <v>1982836</v>
      </c>
      <c r="I419" s="1428"/>
      <c r="J419" s="1429">
        <f t="shared" si="98"/>
        <v>0</v>
      </c>
      <c r="K419" s="1429">
        <f t="shared" si="98"/>
        <v>0</v>
      </c>
      <c r="L419" s="1429">
        <f t="shared" si="98"/>
        <v>23271615</v>
      </c>
      <c r="M419" s="1429">
        <f t="shared" si="98"/>
        <v>0</v>
      </c>
      <c r="N419" s="1430">
        <f>SUM(J419:M419)</f>
        <v>23271615</v>
      </c>
      <c r="O419" s="1428">
        <f>O441+O463</f>
        <v>0</v>
      </c>
      <c r="P419" s="1430">
        <f>O419</f>
        <v>0</v>
      </c>
      <c r="Q419" s="1434">
        <f>H419+N419+P419</f>
        <v>25254451</v>
      </c>
      <c r="R419" s="1433">
        <f>Q419/$Q$421</f>
        <v>1.2263843095244472E-2</v>
      </c>
    </row>
    <row r="420" spans="1:20" ht="30" customHeight="1" thickBot="1" x14ac:dyDescent="0.25">
      <c r="A420" s="1427" t="s">
        <v>22679</v>
      </c>
      <c r="B420" s="1428">
        <f t="shared" si="97"/>
        <v>0</v>
      </c>
      <c r="C420" s="1429">
        <f t="shared" si="97"/>
        <v>0</v>
      </c>
      <c r="D420" s="1429">
        <f t="shared" si="97"/>
        <v>0</v>
      </c>
      <c r="E420" s="1429">
        <f t="shared" si="97"/>
        <v>4000</v>
      </c>
      <c r="F420" s="1429">
        <f t="shared" si="97"/>
        <v>0</v>
      </c>
      <c r="G420" s="1429">
        <f t="shared" si="97"/>
        <v>0</v>
      </c>
      <c r="H420" s="1430">
        <f>SUM(B420:G420)</f>
        <v>4000</v>
      </c>
      <c r="I420" s="1428"/>
      <c r="J420" s="1429">
        <f t="shared" si="98"/>
        <v>0</v>
      </c>
      <c r="K420" s="1429">
        <f t="shared" si="98"/>
        <v>0</v>
      </c>
      <c r="L420" s="1429">
        <f t="shared" si="98"/>
        <v>96812037</v>
      </c>
      <c r="M420" s="1429">
        <f t="shared" si="98"/>
        <v>0</v>
      </c>
      <c r="N420" s="1430">
        <f>SUM(J420:M420)</f>
        <v>96812037</v>
      </c>
      <c r="O420" s="1428">
        <f>O442+O464</f>
        <v>0</v>
      </c>
      <c r="P420" s="1430">
        <f>O420</f>
        <v>0</v>
      </c>
      <c r="Q420" s="1434">
        <f>H420+N420+P420</f>
        <v>96816037</v>
      </c>
      <c r="R420" s="1433">
        <f>Q420/$Q$421</f>
        <v>4.7014947459019532E-2</v>
      </c>
    </row>
    <row r="421" spans="1:20" ht="13.5" customHeight="1" thickBot="1" x14ac:dyDescent="0.25">
      <c r="A421" s="1435" t="s">
        <v>22684</v>
      </c>
      <c r="B421" s="1436">
        <f t="shared" ref="B421:Q421" si="99">SUM(B418:B420)</f>
        <v>0</v>
      </c>
      <c r="C421" s="1437">
        <f t="shared" si="99"/>
        <v>1071568827</v>
      </c>
      <c r="D421" s="1437">
        <f t="shared" si="99"/>
        <v>75674775</v>
      </c>
      <c r="E421" s="1437">
        <f t="shared" si="99"/>
        <v>710913070</v>
      </c>
      <c r="F421" s="1437">
        <f t="shared" si="99"/>
        <v>588597</v>
      </c>
      <c r="G421" s="1437">
        <f t="shared" si="99"/>
        <v>22672485</v>
      </c>
      <c r="H421" s="1438">
        <f t="shared" si="99"/>
        <v>1881417754</v>
      </c>
      <c r="I421" s="1436">
        <f t="shared" si="99"/>
        <v>0</v>
      </c>
      <c r="J421" s="1437">
        <f t="shared" si="99"/>
        <v>0</v>
      </c>
      <c r="K421" s="1437">
        <f t="shared" si="99"/>
        <v>0</v>
      </c>
      <c r="L421" s="1437">
        <f t="shared" si="99"/>
        <v>155484983</v>
      </c>
      <c r="M421" s="1437">
        <f t="shared" si="99"/>
        <v>0</v>
      </c>
      <c r="N421" s="1438">
        <f t="shared" si="99"/>
        <v>155484983</v>
      </c>
      <c r="O421" s="1436">
        <f t="shared" si="99"/>
        <v>22358035</v>
      </c>
      <c r="P421" s="1438">
        <f t="shared" si="99"/>
        <v>22358035</v>
      </c>
      <c r="Q421" s="1436">
        <f t="shared" si="99"/>
        <v>2059260772</v>
      </c>
      <c r="R421" s="1439">
        <f>Q421/$Q$421</f>
        <v>1</v>
      </c>
    </row>
    <row r="424" spans="1:20" s="251" customFormat="1" ht="12" x14ac:dyDescent="0.2">
      <c r="A424" s="251" t="s">
        <v>22593</v>
      </c>
      <c r="S424" s="310"/>
      <c r="T424" s="1406"/>
    </row>
    <row r="425" spans="1:20" s="251" customFormat="1" ht="12" x14ac:dyDescent="0.2">
      <c r="A425" s="251" t="s">
        <v>22685</v>
      </c>
      <c r="S425" s="310"/>
      <c r="T425" s="1406"/>
    </row>
    <row r="426" spans="1:20" s="251" customFormat="1" ht="12" x14ac:dyDescent="0.2">
      <c r="S426" s="310"/>
      <c r="T426" s="1406"/>
    </row>
    <row r="427" spans="1:20" s="251" customFormat="1" ht="12" x14ac:dyDescent="0.2">
      <c r="S427" s="310"/>
      <c r="T427" s="1406"/>
    </row>
    <row r="428" spans="1:20" s="251" customFormat="1" ht="12" x14ac:dyDescent="0.2">
      <c r="S428" s="310"/>
      <c r="T428" s="1406"/>
    </row>
    <row r="429" spans="1:20" s="251" customFormat="1" ht="12" x14ac:dyDescent="0.2">
      <c r="A429" s="1718" t="s">
        <v>22660</v>
      </c>
      <c r="B429" s="1718"/>
      <c r="C429" s="1718"/>
      <c r="D429" s="1718"/>
      <c r="E429" s="1718"/>
      <c r="F429" s="1718"/>
      <c r="G429" s="1718"/>
      <c r="H429" s="1718"/>
      <c r="I429" s="1718"/>
      <c r="J429" s="1718"/>
      <c r="K429" s="1718"/>
      <c r="L429" s="1718"/>
      <c r="M429" s="1718"/>
      <c r="N429" s="1718"/>
      <c r="O429" s="1718"/>
      <c r="P429" s="1718"/>
      <c r="Q429" s="1718"/>
      <c r="R429" s="1718"/>
      <c r="S429" s="310"/>
      <c r="T429" s="1406"/>
    </row>
    <row r="430" spans="1:20" s="251" customFormat="1" ht="12" x14ac:dyDescent="0.2">
      <c r="A430" s="1718" t="s">
        <v>2089</v>
      </c>
      <c r="B430" s="1718"/>
      <c r="C430" s="1718"/>
      <c r="D430" s="1718"/>
      <c r="E430" s="1718"/>
      <c r="F430" s="1718"/>
      <c r="G430" s="1718"/>
      <c r="H430" s="1718"/>
      <c r="I430" s="1718"/>
      <c r="J430" s="1718"/>
      <c r="K430" s="1718"/>
      <c r="L430" s="1718"/>
      <c r="M430" s="1718"/>
      <c r="N430" s="1718"/>
      <c r="O430" s="1718"/>
      <c r="P430" s="1718"/>
      <c r="Q430" s="1718"/>
      <c r="R430" s="1718"/>
      <c r="S430" s="310"/>
      <c r="T430" s="1406"/>
    </row>
    <row r="431" spans="1:20" s="251" customFormat="1" ht="12" x14ac:dyDescent="0.2">
      <c r="A431" s="1718" t="s">
        <v>22661</v>
      </c>
      <c r="B431" s="1718"/>
      <c r="C431" s="1718"/>
      <c r="D431" s="1718"/>
      <c r="E431" s="1718"/>
      <c r="F431" s="1718"/>
      <c r="G431" s="1718"/>
      <c r="H431" s="1718"/>
      <c r="I431" s="1718"/>
      <c r="J431" s="1718"/>
      <c r="K431" s="1718"/>
      <c r="L431" s="1718"/>
      <c r="M431" s="1718"/>
      <c r="N431" s="1718"/>
      <c r="O431" s="1718"/>
      <c r="P431" s="1718"/>
      <c r="Q431" s="1718"/>
      <c r="R431" s="1718"/>
      <c r="S431" s="310"/>
      <c r="T431" s="1406"/>
    </row>
    <row r="432" spans="1:20" s="251" customFormat="1" ht="12" x14ac:dyDescent="0.2">
      <c r="A432" s="1718" t="s">
        <v>22589</v>
      </c>
      <c r="B432" s="1718"/>
      <c r="C432" s="1718"/>
      <c r="D432" s="1718"/>
      <c r="E432" s="1718"/>
      <c r="F432" s="1718"/>
      <c r="G432" s="1718"/>
      <c r="H432" s="1718"/>
      <c r="I432" s="1718"/>
      <c r="J432" s="1718"/>
      <c r="K432" s="1718"/>
      <c r="L432" s="1718"/>
      <c r="M432" s="1718"/>
      <c r="N432" s="1718"/>
      <c r="O432" s="1718"/>
      <c r="P432" s="1718"/>
      <c r="Q432" s="1718"/>
      <c r="R432" s="1718"/>
      <c r="S432" s="310"/>
      <c r="T432" s="1406"/>
    </row>
    <row r="433" spans="1:20" s="251" customFormat="1" ht="12" x14ac:dyDescent="0.2">
      <c r="S433" s="310"/>
      <c r="T433" s="1406"/>
    </row>
    <row r="434" spans="1:20" s="251" customFormat="1" ht="12" x14ac:dyDescent="0.2">
      <c r="S434" s="310"/>
      <c r="T434" s="1406"/>
    </row>
    <row r="435" spans="1:20" s="251" customFormat="1" ht="12" x14ac:dyDescent="0.2">
      <c r="S435" s="310"/>
      <c r="T435" s="1406"/>
    </row>
    <row r="436" spans="1:20" s="251" customFormat="1" ht="12" x14ac:dyDescent="0.2">
      <c r="A436" s="1366" t="s">
        <v>22588</v>
      </c>
      <c r="B436" s="1366" t="s">
        <v>22601</v>
      </c>
      <c r="C436" s="1366"/>
      <c r="D436" s="1366"/>
      <c r="E436" s="1366"/>
      <c r="F436" s="1366"/>
      <c r="G436" s="1366"/>
      <c r="H436" s="1366"/>
      <c r="I436" s="1366"/>
      <c r="J436" s="1366"/>
      <c r="K436" s="1366"/>
      <c r="L436" s="1366"/>
      <c r="S436" s="310"/>
      <c r="T436" s="1406"/>
    </row>
    <row r="437" spans="1:20" s="251" customFormat="1" ht="12.75" thickBot="1" x14ac:dyDescent="0.25">
      <c r="A437" s="266" t="s">
        <v>22587</v>
      </c>
      <c r="B437" s="266" t="s">
        <v>22594</v>
      </c>
      <c r="C437" s="266"/>
      <c r="D437" s="266"/>
      <c r="E437" s="266"/>
      <c r="F437" s="266"/>
      <c r="G437" s="266"/>
      <c r="H437" s="266"/>
      <c r="I437" s="266"/>
      <c r="J437" s="266"/>
      <c r="K437" s="266"/>
      <c r="L437" s="266"/>
      <c r="S437" s="310"/>
      <c r="T437" s="1406"/>
    </row>
    <row r="438" spans="1:20" s="1408" customFormat="1" ht="28.35" customHeight="1" thickBot="1" x14ac:dyDescent="0.25">
      <c r="A438" s="1743" t="s">
        <v>22662</v>
      </c>
      <c r="B438" s="1745" t="s">
        <v>22609</v>
      </c>
      <c r="C438" s="1746"/>
      <c r="D438" s="1746"/>
      <c r="E438" s="1746"/>
      <c r="F438" s="1746"/>
      <c r="G438" s="1746"/>
      <c r="H438" s="1747"/>
      <c r="I438" s="1748" t="s">
        <v>22616</v>
      </c>
      <c r="J438" s="1749"/>
      <c r="K438" s="1749"/>
      <c r="L438" s="1749"/>
      <c r="M438" s="1749"/>
      <c r="N438" s="1750"/>
      <c r="O438" s="1745" t="s">
        <v>22622</v>
      </c>
      <c r="P438" s="1747"/>
      <c r="Q438" s="1745" t="s">
        <v>2049</v>
      </c>
      <c r="R438" s="1747"/>
      <c r="S438" s="1407"/>
      <c r="T438" s="1407"/>
    </row>
    <row r="439" spans="1:20" s="1415" customFormat="1" ht="109.5" customHeight="1" thickBot="1" x14ac:dyDescent="0.25">
      <c r="A439" s="1744"/>
      <c r="B439" s="1409" t="s">
        <v>22610</v>
      </c>
      <c r="C439" s="1410" t="s">
        <v>22611</v>
      </c>
      <c r="D439" s="1410" t="s">
        <v>22612</v>
      </c>
      <c r="E439" s="1410" t="s">
        <v>22613</v>
      </c>
      <c r="F439" s="1410" t="s">
        <v>22663</v>
      </c>
      <c r="G439" s="1410" t="s">
        <v>22664</v>
      </c>
      <c r="H439" s="1411" t="s">
        <v>22665</v>
      </c>
      <c r="I439" s="1409" t="s">
        <v>22617</v>
      </c>
      <c r="J439" s="1410" t="s">
        <v>22666</v>
      </c>
      <c r="K439" s="1410" t="s">
        <v>22667</v>
      </c>
      <c r="L439" s="1410" t="s">
        <v>22620</v>
      </c>
      <c r="M439" s="1410" t="s">
        <v>22621</v>
      </c>
      <c r="N439" s="1411" t="s">
        <v>22668</v>
      </c>
      <c r="O439" s="1409" t="s">
        <v>22623</v>
      </c>
      <c r="P439" s="1411" t="s">
        <v>22669</v>
      </c>
      <c r="Q439" s="1412" t="s">
        <v>22670</v>
      </c>
      <c r="R439" s="1413" t="s">
        <v>22671</v>
      </c>
      <c r="S439" s="1414"/>
      <c r="T439" s="1407"/>
    </row>
    <row r="440" spans="1:20" ht="40.5" customHeight="1" x14ac:dyDescent="0.2">
      <c r="A440" s="1427" t="s">
        <v>22677</v>
      </c>
      <c r="B440" s="1447"/>
      <c r="C440" s="1448">
        <v>1071568827</v>
      </c>
      <c r="D440" s="1429">
        <v>75674775</v>
      </c>
      <c r="E440" s="1429">
        <v>708946234</v>
      </c>
      <c r="F440" s="1429">
        <v>588597</v>
      </c>
      <c r="G440" s="1429">
        <v>22652485</v>
      </c>
      <c r="H440" s="1430">
        <f>SUM(B440:G440)</f>
        <v>1879430918</v>
      </c>
      <c r="I440" s="1428"/>
      <c r="J440" s="1429"/>
      <c r="K440" s="1429"/>
      <c r="L440" s="1429">
        <v>35401331</v>
      </c>
      <c r="M440" s="1429"/>
      <c r="N440" s="1430">
        <f>SUM(J440:M440)</f>
        <v>35401331</v>
      </c>
      <c r="O440" s="1428">
        <v>22358035</v>
      </c>
      <c r="P440" s="1430">
        <f>O440</f>
        <v>22358035</v>
      </c>
      <c r="Q440" s="1434">
        <f>H440+N440+P440</f>
        <v>1937190284</v>
      </c>
      <c r="R440" s="1433">
        <f>Q440/$Q$443</f>
        <v>0.95451039660998227</v>
      </c>
    </row>
    <row r="441" spans="1:20" ht="30.75" customHeight="1" x14ac:dyDescent="0.2">
      <c r="A441" s="1427" t="s">
        <v>22678</v>
      </c>
      <c r="B441" s="1447"/>
      <c r="C441" s="1448"/>
      <c r="D441" s="1429"/>
      <c r="E441" s="1429">
        <v>1962836</v>
      </c>
      <c r="F441" s="1429"/>
      <c r="G441" s="1429">
        <v>20000</v>
      </c>
      <c r="H441" s="1430">
        <f>SUM(B441:G441)</f>
        <v>1982836</v>
      </c>
      <c r="I441" s="1428"/>
      <c r="J441" s="1429"/>
      <c r="K441" s="1429"/>
      <c r="L441" s="1429">
        <v>23271615</v>
      </c>
      <c r="M441" s="1429"/>
      <c r="N441" s="1430">
        <f>SUM(J441:M441)</f>
        <v>23271615</v>
      </c>
      <c r="O441" s="1428"/>
      <c r="P441" s="1430">
        <f>O441</f>
        <v>0</v>
      </c>
      <c r="Q441" s="1434">
        <f>H441+N441+P441</f>
        <v>25254451</v>
      </c>
      <c r="R441" s="1433">
        <f>Q441/$Q$443</f>
        <v>1.2443607754630553E-2</v>
      </c>
    </row>
    <row r="442" spans="1:20" ht="30.75" customHeight="1" thickBot="1" x14ac:dyDescent="0.25">
      <c r="A442" s="1427" t="s">
        <v>22679</v>
      </c>
      <c r="B442" s="1447"/>
      <c r="C442" s="1448"/>
      <c r="D442" s="1429"/>
      <c r="E442" s="1429">
        <v>4000</v>
      </c>
      <c r="F442" s="1429"/>
      <c r="G442" s="1429"/>
      <c r="H442" s="1430">
        <f>SUM(B442:G442)</f>
        <v>4000</v>
      </c>
      <c r="I442" s="1428"/>
      <c r="J442" s="1429"/>
      <c r="K442" s="1429"/>
      <c r="L442" s="1429">
        <v>67063244</v>
      </c>
      <c r="M442" s="1429"/>
      <c r="N442" s="1430">
        <f>SUM(J442:M442)</f>
        <v>67063244</v>
      </c>
      <c r="O442" s="1428"/>
      <c r="P442" s="1430">
        <f>O442</f>
        <v>0</v>
      </c>
      <c r="Q442" s="1434">
        <f>H442+N442+P442</f>
        <v>67067244</v>
      </c>
      <c r="R442" s="1433">
        <f>Q442/$Q$443</f>
        <v>3.3045995635387182E-2</v>
      </c>
    </row>
    <row r="443" spans="1:20" ht="13.5" customHeight="1" thickBot="1" x14ac:dyDescent="0.25">
      <c r="A443" s="1435" t="s">
        <v>22684</v>
      </c>
      <c r="B443" s="1436">
        <f t="shared" ref="B443:Q443" si="100">SUM(B440:B442)</f>
        <v>0</v>
      </c>
      <c r="C443" s="1437">
        <f t="shared" si="100"/>
        <v>1071568827</v>
      </c>
      <c r="D443" s="1437">
        <f t="shared" si="100"/>
        <v>75674775</v>
      </c>
      <c r="E443" s="1437">
        <f t="shared" si="100"/>
        <v>710913070</v>
      </c>
      <c r="F443" s="1437">
        <f t="shared" si="100"/>
        <v>588597</v>
      </c>
      <c r="G443" s="1437">
        <f t="shared" si="100"/>
        <v>22672485</v>
      </c>
      <c r="H443" s="1438">
        <f t="shared" si="100"/>
        <v>1881417754</v>
      </c>
      <c r="I443" s="1436">
        <f t="shared" si="100"/>
        <v>0</v>
      </c>
      <c r="J443" s="1437">
        <f t="shared" si="100"/>
        <v>0</v>
      </c>
      <c r="K443" s="1437">
        <f t="shared" si="100"/>
        <v>0</v>
      </c>
      <c r="L443" s="1437">
        <f t="shared" si="100"/>
        <v>125736190</v>
      </c>
      <c r="M443" s="1437">
        <f t="shared" si="100"/>
        <v>0</v>
      </c>
      <c r="N443" s="1438">
        <f t="shared" si="100"/>
        <v>125736190</v>
      </c>
      <c r="O443" s="1436">
        <f t="shared" si="100"/>
        <v>22358035</v>
      </c>
      <c r="P443" s="1438">
        <f t="shared" si="100"/>
        <v>22358035</v>
      </c>
      <c r="Q443" s="1436">
        <f t="shared" si="100"/>
        <v>2029511979</v>
      </c>
      <c r="R443" s="1439">
        <f>Q443/$Q$443</f>
        <v>1</v>
      </c>
    </row>
    <row r="446" spans="1:20" s="251" customFormat="1" ht="12" x14ac:dyDescent="0.2">
      <c r="A446" s="251" t="s">
        <v>22593</v>
      </c>
      <c r="S446" s="310"/>
      <c r="T446" s="1406"/>
    </row>
    <row r="447" spans="1:20" s="251" customFormat="1" ht="12" x14ac:dyDescent="0.2">
      <c r="A447" s="251" t="s">
        <v>22685</v>
      </c>
      <c r="S447" s="310"/>
      <c r="T447" s="1406"/>
    </row>
    <row r="448" spans="1:20" s="251" customFormat="1" ht="12" x14ac:dyDescent="0.2">
      <c r="S448" s="310"/>
      <c r="T448" s="1406"/>
    </row>
    <row r="449" spans="1:20" s="251" customFormat="1" ht="12" x14ac:dyDescent="0.2">
      <c r="S449" s="310"/>
      <c r="T449" s="1406"/>
    </row>
    <row r="450" spans="1:20" s="251" customFormat="1" ht="12" x14ac:dyDescent="0.2">
      <c r="S450" s="310"/>
      <c r="T450" s="1406"/>
    </row>
    <row r="451" spans="1:20" s="251" customFormat="1" ht="12" x14ac:dyDescent="0.2">
      <c r="A451" s="1718" t="s">
        <v>22660</v>
      </c>
      <c r="B451" s="1718"/>
      <c r="C451" s="1718"/>
      <c r="D451" s="1718"/>
      <c r="E451" s="1718"/>
      <c r="F451" s="1718"/>
      <c r="G451" s="1718"/>
      <c r="H451" s="1718"/>
      <c r="I451" s="1718"/>
      <c r="J451" s="1718"/>
      <c r="K451" s="1718"/>
      <c r="L451" s="1718"/>
      <c r="M451" s="1718"/>
      <c r="N451" s="1718"/>
      <c r="O451" s="1718"/>
      <c r="P451" s="1718"/>
      <c r="Q451" s="1718"/>
      <c r="R451" s="1718"/>
      <c r="S451" s="310"/>
      <c r="T451" s="1406"/>
    </row>
    <row r="452" spans="1:20" s="251" customFormat="1" ht="12" x14ac:dyDescent="0.2">
      <c r="A452" s="1718" t="s">
        <v>2089</v>
      </c>
      <c r="B452" s="1718"/>
      <c r="C452" s="1718"/>
      <c r="D452" s="1718"/>
      <c r="E452" s="1718"/>
      <c r="F452" s="1718"/>
      <c r="G452" s="1718"/>
      <c r="H452" s="1718"/>
      <c r="I452" s="1718"/>
      <c r="J452" s="1718"/>
      <c r="K452" s="1718"/>
      <c r="L452" s="1718"/>
      <c r="M452" s="1718"/>
      <c r="N452" s="1718"/>
      <c r="O452" s="1718"/>
      <c r="P452" s="1718"/>
      <c r="Q452" s="1718"/>
      <c r="R452" s="1718"/>
      <c r="S452" s="310"/>
      <c r="T452" s="1406"/>
    </row>
    <row r="453" spans="1:20" s="251" customFormat="1" ht="12" x14ac:dyDescent="0.2">
      <c r="A453" s="1718" t="s">
        <v>22661</v>
      </c>
      <c r="B453" s="1718"/>
      <c r="C453" s="1718"/>
      <c r="D453" s="1718"/>
      <c r="E453" s="1718"/>
      <c r="F453" s="1718"/>
      <c r="G453" s="1718"/>
      <c r="H453" s="1718"/>
      <c r="I453" s="1718"/>
      <c r="J453" s="1718"/>
      <c r="K453" s="1718"/>
      <c r="L453" s="1718"/>
      <c r="M453" s="1718"/>
      <c r="N453" s="1718"/>
      <c r="O453" s="1718"/>
      <c r="P453" s="1718"/>
      <c r="Q453" s="1718"/>
      <c r="R453" s="1718"/>
      <c r="S453" s="310"/>
      <c r="T453" s="1406"/>
    </row>
    <row r="454" spans="1:20" s="251" customFormat="1" ht="12" x14ac:dyDescent="0.2">
      <c r="A454" s="1718" t="s">
        <v>22589</v>
      </c>
      <c r="B454" s="1718"/>
      <c r="C454" s="1718"/>
      <c r="D454" s="1718"/>
      <c r="E454" s="1718"/>
      <c r="F454" s="1718"/>
      <c r="G454" s="1718"/>
      <c r="H454" s="1718"/>
      <c r="I454" s="1718"/>
      <c r="J454" s="1718"/>
      <c r="K454" s="1718"/>
      <c r="L454" s="1718"/>
      <c r="M454" s="1718"/>
      <c r="N454" s="1718"/>
      <c r="O454" s="1718"/>
      <c r="P454" s="1718"/>
      <c r="Q454" s="1718"/>
      <c r="R454" s="1718"/>
      <c r="S454" s="310"/>
      <c r="T454" s="1406"/>
    </row>
    <row r="455" spans="1:20" s="251" customFormat="1" ht="12" x14ac:dyDescent="0.2">
      <c r="S455" s="310"/>
      <c r="T455" s="1406"/>
    </row>
    <row r="456" spans="1:20" s="251" customFormat="1" ht="12" x14ac:dyDescent="0.2">
      <c r="S456" s="310"/>
      <c r="T456" s="1406"/>
    </row>
    <row r="457" spans="1:20" s="251" customFormat="1" ht="12" x14ac:dyDescent="0.2">
      <c r="S457" s="310"/>
      <c r="T457" s="1406"/>
    </row>
    <row r="458" spans="1:20" s="251" customFormat="1" ht="12" x14ac:dyDescent="0.2">
      <c r="A458" s="1366" t="s">
        <v>22588</v>
      </c>
      <c r="B458" s="1366" t="s">
        <v>22601</v>
      </c>
      <c r="C458" s="1366"/>
      <c r="D458" s="1366"/>
      <c r="E458" s="1366"/>
      <c r="F458" s="1366"/>
      <c r="G458" s="1366"/>
      <c r="H458" s="1366"/>
      <c r="I458" s="1366"/>
      <c r="J458" s="1366"/>
      <c r="K458" s="1366"/>
      <c r="L458" s="1366"/>
      <c r="S458" s="310"/>
      <c r="T458" s="1406"/>
    </row>
    <row r="459" spans="1:20" s="251" customFormat="1" ht="12.75" thickBot="1" x14ac:dyDescent="0.25">
      <c r="A459" s="266" t="s">
        <v>22587</v>
      </c>
      <c r="B459" s="266" t="s">
        <v>22586</v>
      </c>
      <c r="C459" s="266"/>
      <c r="D459" s="266"/>
      <c r="E459" s="266"/>
      <c r="F459" s="266"/>
      <c r="G459" s="266"/>
      <c r="H459" s="266"/>
      <c r="I459" s="266"/>
      <c r="J459" s="266"/>
      <c r="K459" s="266"/>
      <c r="L459" s="266"/>
      <c r="S459" s="310"/>
      <c r="T459" s="1406"/>
    </row>
    <row r="460" spans="1:20" s="1408" customFormat="1" ht="28.35" customHeight="1" thickBot="1" x14ac:dyDescent="0.25">
      <c r="A460" s="1743" t="s">
        <v>22662</v>
      </c>
      <c r="B460" s="1745" t="s">
        <v>22609</v>
      </c>
      <c r="C460" s="1746"/>
      <c r="D460" s="1746"/>
      <c r="E460" s="1746"/>
      <c r="F460" s="1746"/>
      <c r="G460" s="1746"/>
      <c r="H460" s="1747"/>
      <c r="I460" s="1748" t="s">
        <v>22616</v>
      </c>
      <c r="J460" s="1749"/>
      <c r="K460" s="1749"/>
      <c r="L460" s="1749"/>
      <c r="M460" s="1749"/>
      <c r="N460" s="1750"/>
      <c r="O460" s="1745" t="s">
        <v>22622</v>
      </c>
      <c r="P460" s="1747"/>
      <c r="Q460" s="1745" t="s">
        <v>2049</v>
      </c>
      <c r="R460" s="1747"/>
      <c r="S460" s="1407"/>
      <c r="T460" s="1407"/>
    </row>
    <row r="461" spans="1:20" s="1415" customFormat="1" ht="109.5" customHeight="1" thickBot="1" x14ac:dyDescent="0.25">
      <c r="A461" s="1744"/>
      <c r="B461" s="1409" t="s">
        <v>22610</v>
      </c>
      <c r="C461" s="1410" t="s">
        <v>22611</v>
      </c>
      <c r="D461" s="1410" t="s">
        <v>22612</v>
      </c>
      <c r="E461" s="1410" t="s">
        <v>22613</v>
      </c>
      <c r="F461" s="1410" t="s">
        <v>22663</v>
      </c>
      <c r="G461" s="1410" t="s">
        <v>22664</v>
      </c>
      <c r="H461" s="1411" t="s">
        <v>22665</v>
      </c>
      <c r="I461" s="1409" t="s">
        <v>22617</v>
      </c>
      <c r="J461" s="1410" t="s">
        <v>22666</v>
      </c>
      <c r="K461" s="1410" t="s">
        <v>22667</v>
      </c>
      <c r="L461" s="1410" t="s">
        <v>22620</v>
      </c>
      <c r="M461" s="1410" t="s">
        <v>22621</v>
      </c>
      <c r="N461" s="1411" t="s">
        <v>22668</v>
      </c>
      <c r="O461" s="1409" t="s">
        <v>22623</v>
      </c>
      <c r="P461" s="1411" t="s">
        <v>22669</v>
      </c>
      <c r="Q461" s="1412" t="s">
        <v>22670</v>
      </c>
      <c r="R461" s="1413" t="s">
        <v>22671</v>
      </c>
      <c r="S461" s="1414"/>
      <c r="T461" s="1407"/>
    </row>
    <row r="462" spans="1:20" ht="42.75" customHeight="1" x14ac:dyDescent="0.2">
      <c r="A462" s="1427" t="s">
        <v>22677</v>
      </c>
      <c r="B462" s="1447"/>
      <c r="C462" s="1448"/>
      <c r="D462" s="1429"/>
      <c r="E462" s="1429"/>
      <c r="F462" s="1429"/>
      <c r="G462" s="1429"/>
      <c r="H462" s="1430">
        <f>SUM(B462:G462)</f>
        <v>0</v>
      </c>
      <c r="I462" s="1428"/>
      <c r="J462" s="1429"/>
      <c r="K462" s="1429"/>
      <c r="L462" s="1429"/>
      <c r="M462" s="1429"/>
      <c r="N462" s="1430">
        <f>SUM(J462:M462)</f>
        <v>0</v>
      </c>
      <c r="O462" s="1447"/>
      <c r="P462" s="1430">
        <f>O462</f>
        <v>0</v>
      </c>
      <c r="Q462" s="1434">
        <f>H462+N462+P462</f>
        <v>0</v>
      </c>
      <c r="R462" s="1433">
        <f>Q462/$Q$465</f>
        <v>0</v>
      </c>
    </row>
    <row r="463" spans="1:20" ht="15.75" customHeight="1" x14ac:dyDescent="0.2">
      <c r="A463" s="1427" t="s">
        <v>22678</v>
      </c>
      <c r="B463" s="1447"/>
      <c r="C463" s="1448"/>
      <c r="D463" s="1429"/>
      <c r="E463" s="1429"/>
      <c r="F463" s="1429"/>
      <c r="G463" s="1429"/>
      <c r="H463" s="1430">
        <f>SUM(B463:G463)</f>
        <v>0</v>
      </c>
      <c r="I463" s="1428"/>
      <c r="J463" s="1429"/>
      <c r="K463" s="1429"/>
      <c r="L463" s="1429"/>
      <c r="M463" s="1429"/>
      <c r="N463" s="1430">
        <f>SUM(J463:M463)</f>
        <v>0</v>
      </c>
      <c r="O463" s="1447"/>
      <c r="P463" s="1430">
        <f>O463</f>
        <v>0</v>
      </c>
      <c r="Q463" s="1434">
        <f>H463+N463+P463</f>
        <v>0</v>
      </c>
      <c r="R463" s="1433">
        <f>Q463/$Q$465</f>
        <v>0</v>
      </c>
    </row>
    <row r="464" spans="1:20" ht="23.25" customHeight="1" thickBot="1" x14ac:dyDescent="0.25">
      <c r="A464" s="1427" t="s">
        <v>22679</v>
      </c>
      <c r="B464" s="1447"/>
      <c r="C464" s="1448"/>
      <c r="D464" s="1429"/>
      <c r="E464" s="1429"/>
      <c r="F464" s="1429"/>
      <c r="G464" s="1429"/>
      <c r="H464" s="1430">
        <f>SUM(B464:G464)</f>
        <v>0</v>
      </c>
      <c r="I464" s="1428"/>
      <c r="J464" s="1429"/>
      <c r="K464" s="1429"/>
      <c r="L464" s="1429">
        <v>29748793</v>
      </c>
      <c r="M464" s="1429"/>
      <c r="N464" s="1430">
        <f>SUM(J464:M464)</f>
        <v>29748793</v>
      </c>
      <c r="O464" s="1447"/>
      <c r="P464" s="1430">
        <f>O464</f>
        <v>0</v>
      </c>
      <c r="Q464" s="1434">
        <f>H464+N464+P464</f>
        <v>29748793</v>
      </c>
      <c r="R464" s="1433">
        <f>Q464/$Q$465</f>
        <v>1</v>
      </c>
    </row>
    <row r="465" spans="1:20" ht="13.5" customHeight="1" thickBot="1" x14ac:dyDescent="0.25">
      <c r="A465" s="1435" t="s">
        <v>22684</v>
      </c>
      <c r="B465" s="1436">
        <f t="shared" ref="B465:Q465" si="101">SUM(B462:B464)</f>
        <v>0</v>
      </c>
      <c r="C465" s="1437">
        <f t="shared" si="101"/>
        <v>0</v>
      </c>
      <c r="D465" s="1437">
        <f t="shared" si="101"/>
        <v>0</v>
      </c>
      <c r="E465" s="1437">
        <f t="shared" si="101"/>
        <v>0</v>
      </c>
      <c r="F465" s="1437">
        <f t="shared" si="101"/>
        <v>0</v>
      </c>
      <c r="G465" s="1437">
        <f t="shared" si="101"/>
        <v>0</v>
      </c>
      <c r="H465" s="1438">
        <f t="shared" si="101"/>
        <v>0</v>
      </c>
      <c r="I465" s="1436">
        <f t="shared" si="101"/>
        <v>0</v>
      </c>
      <c r="J465" s="1437">
        <f t="shared" si="101"/>
        <v>0</v>
      </c>
      <c r="K465" s="1437">
        <f t="shared" si="101"/>
        <v>0</v>
      </c>
      <c r="L465" s="1437">
        <f t="shared" si="101"/>
        <v>29748793</v>
      </c>
      <c r="M465" s="1437">
        <f t="shared" si="101"/>
        <v>0</v>
      </c>
      <c r="N465" s="1438">
        <f t="shared" si="101"/>
        <v>29748793</v>
      </c>
      <c r="O465" s="1436">
        <f t="shared" si="101"/>
        <v>0</v>
      </c>
      <c r="P465" s="1438">
        <f t="shared" si="101"/>
        <v>0</v>
      </c>
      <c r="Q465" s="1436">
        <f t="shared" si="101"/>
        <v>29748793</v>
      </c>
      <c r="R465" s="1439">
        <f>Q465/$Q$465</f>
        <v>1</v>
      </c>
    </row>
    <row r="468" spans="1:20" s="251" customFormat="1" ht="12" x14ac:dyDescent="0.2">
      <c r="A468" s="251" t="s">
        <v>22593</v>
      </c>
      <c r="S468" s="310"/>
      <c r="T468" s="1406"/>
    </row>
    <row r="469" spans="1:20" s="251" customFormat="1" ht="12" x14ac:dyDescent="0.2">
      <c r="A469" s="251" t="s">
        <v>22685</v>
      </c>
      <c r="S469" s="310"/>
      <c r="T469" s="1406"/>
    </row>
    <row r="470" spans="1:20" s="251" customFormat="1" ht="12" x14ac:dyDescent="0.2">
      <c r="S470" s="310"/>
      <c r="T470" s="1406"/>
    </row>
    <row r="471" spans="1:20" s="251" customFormat="1" ht="12" x14ac:dyDescent="0.2">
      <c r="S471" s="310"/>
      <c r="T471" s="1406"/>
    </row>
    <row r="472" spans="1:20" s="251" customFormat="1" ht="12" x14ac:dyDescent="0.2">
      <c r="S472" s="310"/>
      <c r="T472" s="1406"/>
    </row>
    <row r="473" spans="1:20" s="251" customFormat="1" ht="12" x14ac:dyDescent="0.2">
      <c r="A473" s="1718" t="s">
        <v>22660</v>
      </c>
      <c r="B473" s="1718"/>
      <c r="C473" s="1718"/>
      <c r="D473" s="1718"/>
      <c r="E473" s="1718"/>
      <c r="F473" s="1718"/>
      <c r="G473" s="1718"/>
      <c r="H473" s="1718"/>
      <c r="I473" s="1718"/>
      <c r="J473" s="1718"/>
      <c r="K473" s="1718"/>
      <c r="L473" s="1718"/>
      <c r="M473" s="1718"/>
      <c r="N473" s="1718"/>
      <c r="O473" s="1718"/>
      <c r="P473" s="1718"/>
      <c r="Q473" s="1718"/>
      <c r="R473" s="1718"/>
      <c r="S473" s="310"/>
      <c r="T473" s="1406"/>
    </row>
    <row r="474" spans="1:20" s="251" customFormat="1" ht="12" x14ac:dyDescent="0.2">
      <c r="A474" s="1718" t="s">
        <v>2089</v>
      </c>
      <c r="B474" s="1718"/>
      <c r="C474" s="1718"/>
      <c r="D474" s="1718"/>
      <c r="E474" s="1718"/>
      <c r="F474" s="1718"/>
      <c r="G474" s="1718"/>
      <c r="H474" s="1718"/>
      <c r="I474" s="1718"/>
      <c r="J474" s="1718"/>
      <c r="K474" s="1718"/>
      <c r="L474" s="1718"/>
      <c r="M474" s="1718"/>
      <c r="N474" s="1718"/>
      <c r="O474" s="1718"/>
      <c r="P474" s="1718"/>
      <c r="Q474" s="1718"/>
      <c r="R474" s="1718"/>
      <c r="S474" s="310"/>
      <c r="T474" s="1406"/>
    </row>
    <row r="475" spans="1:20" s="251" customFormat="1" ht="12" x14ac:dyDescent="0.2">
      <c r="A475" s="1718" t="s">
        <v>22661</v>
      </c>
      <c r="B475" s="1718"/>
      <c r="C475" s="1718"/>
      <c r="D475" s="1718"/>
      <c r="E475" s="1718"/>
      <c r="F475" s="1718"/>
      <c r="G475" s="1718"/>
      <c r="H475" s="1718"/>
      <c r="I475" s="1718"/>
      <c r="J475" s="1718"/>
      <c r="K475" s="1718"/>
      <c r="L475" s="1718"/>
      <c r="M475" s="1718"/>
      <c r="N475" s="1718"/>
      <c r="O475" s="1718"/>
      <c r="P475" s="1718"/>
      <c r="Q475" s="1718"/>
      <c r="R475" s="1718"/>
      <c r="S475" s="310"/>
      <c r="T475" s="1406"/>
    </row>
    <row r="476" spans="1:20" s="251" customFormat="1" ht="12" x14ac:dyDescent="0.2">
      <c r="A476" s="1718" t="s">
        <v>22589</v>
      </c>
      <c r="B476" s="1718"/>
      <c r="C476" s="1718"/>
      <c r="D476" s="1718"/>
      <c r="E476" s="1718"/>
      <c r="F476" s="1718"/>
      <c r="G476" s="1718"/>
      <c r="H476" s="1718"/>
      <c r="I476" s="1718"/>
      <c r="J476" s="1718"/>
      <c r="K476" s="1718"/>
      <c r="L476" s="1718"/>
      <c r="M476" s="1718"/>
      <c r="N476" s="1718"/>
      <c r="O476" s="1718"/>
      <c r="P476" s="1718"/>
      <c r="Q476" s="1718"/>
      <c r="R476" s="1718"/>
      <c r="S476" s="310"/>
      <c r="T476" s="1406"/>
    </row>
    <row r="477" spans="1:20" s="251" customFormat="1" ht="12" x14ac:dyDescent="0.2">
      <c r="S477" s="310"/>
      <c r="T477" s="1406"/>
    </row>
    <row r="478" spans="1:20" s="251" customFormat="1" ht="12" x14ac:dyDescent="0.2">
      <c r="S478" s="310"/>
      <c r="T478" s="1406"/>
    </row>
    <row r="479" spans="1:20" s="251" customFormat="1" ht="12" x14ac:dyDescent="0.2">
      <c r="S479" s="310"/>
      <c r="T479" s="1406"/>
    </row>
    <row r="480" spans="1:20" s="251" customFormat="1" ht="12" x14ac:dyDescent="0.2">
      <c r="A480" s="1366" t="s">
        <v>22588</v>
      </c>
      <c r="B480" s="1366" t="s">
        <v>21751</v>
      </c>
      <c r="C480" s="1366"/>
      <c r="D480" s="1366"/>
      <c r="E480" s="1366"/>
      <c r="F480" s="1366"/>
      <c r="G480" s="1366"/>
      <c r="H480" s="1366"/>
      <c r="I480" s="1366"/>
      <c r="J480" s="1366"/>
      <c r="K480" s="1366"/>
      <c r="L480" s="1366"/>
      <c r="S480" s="310"/>
      <c r="T480" s="1406"/>
    </row>
    <row r="481" spans="1:20" s="251" customFormat="1" ht="12.75" thickBot="1" x14ac:dyDescent="0.25">
      <c r="A481" s="266" t="s">
        <v>22587</v>
      </c>
      <c r="B481" s="266" t="s">
        <v>22596</v>
      </c>
      <c r="C481" s="266"/>
      <c r="D481" s="266"/>
      <c r="E481" s="266"/>
      <c r="F481" s="266"/>
      <c r="G481" s="266"/>
      <c r="H481" s="266"/>
      <c r="I481" s="266"/>
      <c r="J481" s="266"/>
      <c r="K481" s="266"/>
      <c r="L481" s="266"/>
      <c r="S481" s="310"/>
      <c r="T481" s="1406"/>
    </row>
    <row r="482" spans="1:20" s="1408" customFormat="1" ht="28.35" customHeight="1" thickBot="1" x14ac:dyDescent="0.25">
      <c r="A482" s="1743" t="s">
        <v>22662</v>
      </c>
      <c r="B482" s="1745" t="s">
        <v>22609</v>
      </c>
      <c r="C482" s="1746"/>
      <c r="D482" s="1746"/>
      <c r="E482" s="1746"/>
      <c r="F482" s="1746"/>
      <c r="G482" s="1746"/>
      <c r="H482" s="1747"/>
      <c r="I482" s="1748" t="s">
        <v>22616</v>
      </c>
      <c r="J482" s="1749"/>
      <c r="K482" s="1749"/>
      <c r="L482" s="1749"/>
      <c r="M482" s="1749"/>
      <c r="N482" s="1750"/>
      <c r="O482" s="1745" t="s">
        <v>22622</v>
      </c>
      <c r="P482" s="1747"/>
      <c r="Q482" s="1745" t="s">
        <v>2049</v>
      </c>
      <c r="R482" s="1747"/>
      <c r="S482" s="1407"/>
      <c r="T482" s="1407"/>
    </row>
    <row r="483" spans="1:20" s="1415" customFormat="1" ht="109.5" customHeight="1" thickBot="1" x14ac:dyDescent="0.25">
      <c r="A483" s="1744"/>
      <c r="B483" s="1409" t="s">
        <v>22610</v>
      </c>
      <c r="C483" s="1410" t="s">
        <v>22611</v>
      </c>
      <c r="D483" s="1410" t="s">
        <v>22612</v>
      </c>
      <c r="E483" s="1410" t="s">
        <v>22613</v>
      </c>
      <c r="F483" s="1410" t="s">
        <v>22663</v>
      </c>
      <c r="G483" s="1410" t="s">
        <v>22664</v>
      </c>
      <c r="H483" s="1411" t="s">
        <v>22665</v>
      </c>
      <c r="I483" s="1409" t="s">
        <v>22617</v>
      </c>
      <c r="J483" s="1410" t="s">
        <v>22666</v>
      </c>
      <c r="K483" s="1410" t="s">
        <v>22667</v>
      </c>
      <c r="L483" s="1410" t="s">
        <v>22620</v>
      </c>
      <c r="M483" s="1410" t="s">
        <v>22621</v>
      </c>
      <c r="N483" s="1411" t="s">
        <v>22668</v>
      </c>
      <c r="O483" s="1409" t="s">
        <v>22623</v>
      </c>
      <c r="P483" s="1411" t="s">
        <v>22669</v>
      </c>
      <c r="Q483" s="1412" t="s">
        <v>22670</v>
      </c>
      <c r="R483" s="1413" t="s">
        <v>22671</v>
      </c>
      <c r="S483" s="1414"/>
      <c r="T483" s="1407"/>
    </row>
    <row r="484" spans="1:20" ht="36" customHeight="1" thickBot="1" x14ac:dyDescent="0.25">
      <c r="A484" s="1427" t="s">
        <v>22680</v>
      </c>
      <c r="B484" s="1428">
        <f>B504</f>
        <v>0</v>
      </c>
      <c r="C484" s="1429">
        <f t="shared" ref="C484:G484" si="102">C504</f>
        <v>28750435</v>
      </c>
      <c r="D484" s="1429">
        <f t="shared" si="102"/>
        <v>7269943</v>
      </c>
      <c r="E484" s="1429">
        <f t="shared" si="102"/>
        <v>22248841</v>
      </c>
      <c r="F484" s="1429">
        <f t="shared" si="102"/>
        <v>244463</v>
      </c>
      <c r="G484" s="1429">
        <f t="shared" si="102"/>
        <v>66853</v>
      </c>
      <c r="H484" s="1430">
        <f>SUM(B484:G484)</f>
        <v>58580535</v>
      </c>
      <c r="I484" s="1428">
        <f t="shared" ref="I484:M484" si="103">I504</f>
        <v>0</v>
      </c>
      <c r="J484" s="1429">
        <f t="shared" si="103"/>
        <v>0</v>
      </c>
      <c r="K484" s="1429">
        <f t="shared" si="103"/>
        <v>0</v>
      </c>
      <c r="L484" s="1429">
        <f t="shared" si="103"/>
        <v>749095</v>
      </c>
      <c r="M484" s="1429">
        <f t="shared" si="103"/>
        <v>0</v>
      </c>
      <c r="N484" s="1430">
        <f>SUM(J484:M484)</f>
        <v>749095</v>
      </c>
      <c r="O484" s="1428">
        <f>O504</f>
        <v>0</v>
      </c>
      <c r="P484" s="1430">
        <f>O484</f>
        <v>0</v>
      </c>
      <c r="Q484" s="1434">
        <f>H484+N484+P484</f>
        <v>59329630</v>
      </c>
      <c r="R484" s="1433">
        <f>Q484/$Q$485</f>
        <v>1</v>
      </c>
    </row>
    <row r="485" spans="1:20" ht="13.5" customHeight="1" thickBot="1" x14ac:dyDescent="0.25">
      <c r="A485" s="1435" t="s">
        <v>22684</v>
      </c>
      <c r="B485" s="1436">
        <f t="shared" ref="B485:Q485" si="104">SUM(B484:B484)</f>
        <v>0</v>
      </c>
      <c r="C485" s="1437">
        <f t="shared" si="104"/>
        <v>28750435</v>
      </c>
      <c r="D485" s="1437">
        <f t="shared" si="104"/>
        <v>7269943</v>
      </c>
      <c r="E485" s="1437">
        <f t="shared" si="104"/>
        <v>22248841</v>
      </c>
      <c r="F485" s="1437">
        <f t="shared" si="104"/>
        <v>244463</v>
      </c>
      <c r="G485" s="1437">
        <f t="shared" si="104"/>
        <v>66853</v>
      </c>
      <c r="H485" s="1438">
        <f t="shared" si="104"/>
        <v>58580535</v>
      </c>
      <c r="I485" s="1436">
        <f t="shared" si="104"/>
        <v>0</v>
      </c>
      <c r="J485" s="1437">
        <f t="shared" si="104"/>
        <v>0</v>
      </c>
      <c r="K485" s="1437">
        <f t="shared" si="104"/>
        <v>0</v>
      </c>
      <c r="L485" s="1437">
        <f t="shared" si="104"/>
        <v>749095</v>
      </c>
      <c r="M485" s="1437">
        <f t="shared" si="104"/>
        <v>0</v>
      </c>
      <c r="N485" s="1438">
        <f t="shared" si="104"/>
        <v>749095</v>
      </c>
      <c r="O485" s="1436">
        <f t="shared" si="104"/>
        <v>0</v>
      </c>
      <c r="P485" s="1438">
        <f t="shared" si="104"/>
        <v>0</v>
      </c>
      <c r="Q485" s="1436">
        <f t="shared" si="104"/>
        <v>59329630</v>
      </c>
      <c r="R485" s="1439">
        <f>Q485/$Q$485</f>
        <v>1</v>
      </c>
    </row>
    <row r="488" spans="1:20" s="251" customFormat="1" ht="12" x14ac:dyDescent="0.2">
      <c r="A488" s="251" t="s">
        <v>22593</v>
      </c>
      <c r="S488" s="310"/>
      <c r="T488" s="1406"/>
    </row>
    <row r="489" spans="1:20" s="251" customFormat="1" ht="12" x14ac:dyDescent="0.2">
      <c r="A489" s="251" t="s">
        <v>22685</v>
      </c>
      <c r="S489" s="310"/>
      <c r="T489" s="1406"/>
    </row>
    <row r="490" spans="1:20" s="251" customFormat="1" ht="12" x14ac:dyDescent="0.2">
      <c r="S490" s="310"/>
      <c r="T490" s="1406"/>
    </row>
    <row r="491" spans="1:20" s="251" customFormat="1" ht="12" x14ac:dyDescent="0.2">
      <c r="S491" s="310"/>
      <c r="T491" s="1406"/>
    </row>
    <row r="492" spans="1:20" s="251" customFormat="1" ht="12" x14ac:dyDescent="0.2">
      <c r="S492" s="310"/>
      <c r="T492" s="1406"/>
    </row>
    <row r="493" spans="1:20" s="251" customFormat="1" ht="12" x14ac:dyDescent="0.2">
      <c r="A493" s="1718" t="s">
        <v>22660</v>
      </c>
      <c r="B493" s="1718"/>
      <c r="C493" s="1718"/>
      <c r="D493" s="1718"/>
      <c r="E493" s="1718"/>
      <c r="F493" s="1718"/>
      <c r="G493" s="1718"/>
      <c r="H493" s="1718"/>
      <c r="I493" s="1718"/>
      <c r="J493" s="1718"/>
      <c r="K493" s="1718"/>
      <c r="L493" s="1718"/>
      <c r="M493" s="1718"/>
      <c r="N493" s="1718"/>
      <c r="O493" s="1718"/>
      <c r="P493" s="1718"/>
      <c r="Q493" s="1718"/>
      <c r="R493" s="1718"/>
      <c r="S493" s="310"/>
      <c r="T493" s="1406"/>
    </row>
    <row r="494" spans="1:20" s="251" customFormat="1" ht="12" x14ac:dyDescent="0.2">
      <c r="A494" s="1718" t="s">
        <v>2089</v>
      </c>
      <c r="B494" s="1718"/>
      <c r="C494" s="1718"/>
      <c r="D494" s="1718"/>
      <c r="E494" s="1718"/>
      <c r="F494" s="1718"/>
      <c r="G494" s="1718"/>
      <c r="H494" s="1718"/>
      <c r="I494" s="1718"/>
      <c r="J494" s="1718"/>
      <c r="K494" s="1718"/>
      <c r="L494" s="1718"/>
      <c r="M494" s="1718"/>
      <c r="N494" s="1718"/>
      <c r="O494" s="1718"/>
      <c r="P494" s="1718"/>
      <c r="Q494" s="1718"/>
      <c r="R494" s="1718"/>
      <c r="S494" s="310"/>
      <c r="T494" s="1406"/>
    </row>
    <row r="495" spans="1:20" s="251" customFormat="1" ht="12" x14ac:dyDescent="0.2">
      <c r="A495" s="1718" t="s">
        <v>22661</v>
      </c>
      <c r="B495" s="1718"/>
      <c r="C495" s="1718"/>
      <c r="D495" s="1718"/>
      <c r="E495" s="1718"/>
      <c r="F495" s="1718"/>
      <c r="G495" s="1718"/>
      <c r="H495" s="1718"/>
      <c r="I495" s="1718"/>
      <c r="J495" s="1718"/>
      <c r="K495" s="1718"/>
      <c r="L495" s="1718"/>
      <c r="M495" s="1718"/>
      <c r="N495" s="1718"/>
      <c r="O495" s="1718"/>
      <c r="P495" s="1718"/>
      <c r="Q495" s="1718"/>
      <c r="R495" s="1718"/>
      <c r="S495" s="310"/>
      <c r="T495" s="1406"/>
    </row>
    <row r="496" spans="1:20" s="251" customFormat="1" ht="12" x14ac:dyDescent="0.2">
      <c r="A496" s="1718" t="s">
        <v>22589</v>
      </c>
      <c r="B496" s="1718"/>
      <c r="C496" s="1718"/>
      <c r="D496" s="1718"/>
      <c r="E496" s="1718"/>
      <c r="F496" s="1718"/>
      <c r="G496" s="1718"/>
      <c r="H496" s="1718"/>
      <c r="I496" s="1718"/>
      <c r="J496" s="1718"/>
      <c r="K496" s="1718"/>
      <c r="L496" s="1718"/>
      <c r="M496" s="1718"/>
      <c r="N496" s="1718"/>
      <c r="O496" s="1718"/>
      <c r="P496" s="1718"/>
      <c r="Q496" s="1718"/>
      <c r="R496" s="1718"/>
      <c r="S496" s="310"/>
      <c r="T496" s="1406"/>
    </row>
    <row r="497" spans="1:20" s="251" customFormat="1" ht="12" x14ac:dyDescent="0.2">
      <c r="S497" s="310"/>
      <c r="T497" s="1406"/>
    </row>
    <row r="498" spans="1:20" s="251" customFormat="1" ht="12" x14ac:dyDescent="0.2">
      <c r="S498" s="310"/>
      <c r="T498" s="1406"/>
    </row>
    <row r="499" spans="1:20" s="251" customFormat="1" ht="12" x14ac:dyDescent="0.2">
      <c r="S499" s="310"/>
      <c r="T499" s="1406"/>
    </row>
    <row r="500" spans="1:20" s="251" customFormat="1" ht="12" x14ac:dyDescent="0.2">
      <c r="A500" s="1366" t="s">
        <v>22588</v>
      </c>
      <c r="B500" s="1366" t="s">
        <v>21751</v>
      </c>
      <c r="C500" s="1366"/>
      <c r="D500" s="1366"/>
      <c r="E500" s="1366"/>
      <c r="F500" s="1366"/>
      <c r="G500" s="1366"/>
      <c r="H500" s="1366"/>
      <c r="I500" s="1366"/>
      <c r="J500" s="1366"/>
      <c r="K500" s="1366"/>
      <c r="L500" s="1366"/>
      <c r="S500" s="310"/>
      <c r="T500" s="1406"/>
    </row>
    <row r="501" spans="1:20" s="251" customFormat="1" ht="12.75" thickBot="1" x14ac:dyDescent="0.25">
      <c r="A501" s="266" t="s">
        <v>22587</v>
      </c>
      <c r="B501" s="266" t="s">
        <v>22594</v>
      </c>
      <c r="C501" s="266"/>
      <c r="D501" s="266"/>
      <c r="E501" s="266"/>
      <c r="F501" s="266"/>
      <c r="G501" s="266"/>
      <c r="H501" s="266"/>
      <c r="I501" s="266"/>
      <c r="J501" s="266"/>
      <c r="K501" s="266"/>
      <c r="L501" s="266"/>
      <c r="S501" s="310"/>
      <c r="T501" s="1406"/>
    </row>
    <row r="502" spans="1:20" s="1408" customFormat="1" ht="28.35" customHeight="1" thickBot="1" x14ac:dyDescent="0.25">
      <c r="A502" s="1743" t="s">
        <v>22662</v>
      </c>
      <c r="B502" s="1745" t="s">
        <v>22609</v>
      </c>
      <c r="C502" s="1746"/>
      <c r="D502" s="1746"/>
      <c r="E502" s="1746"/>
      <c r="F502" s="1746"/>
      <c r="G502" s="1746"/>
      <c r="H502" s="1747"/>
      <c r="I502" s="1748" t="s">
        <v>22616</v>
      </c>
      <c r="J502" s="1749"/>
      <c r="K502" s="1749"/>
      <c r="L502" s="1749"/>
      <c r="M502" s="1749"/>
      <c r="N502" s="1750"/>
      <c r="O502" s="1745" t="s">
        <v>22622</v>
      </c>
      <c r="P502" s="1747"/>
      <c r="Q502" s="1745" t="s">
        <v>2049</v>
      </c>
      <c r="R502" s="1747"/>
      <c r="S502" s="1407"/>
      <c r="T502" s="1407"/>
    </row>
    <row r="503" spans="1:20" s="1415" customFormat="1" ht="109.5" customHeight="1" thickBot="1" x14ac:dyDescent="0.25">
      <c r="A503" s="1744"/>
      <c r="B503" s="1409" t="s">
        <v>22610</v>
      </c>
      <c r="C503" s="1410" t="s">
        <v>22611</v>
      </c>
      <c r="D503" s="1410" t="s">
        <v>22612</v>
      </c>
      <c r="E503" s="1410" t="s">
        <v>22613</v>
      </c>
      <c r="F503" s="1410" t="s">
        <v>22663</v>
      </c>
      <c r="G503" s="1410" t="s">
        <v>22664</v>
      </c>
      <c r="H503" s="1411" t="s">
        <v>22665</v>
      </c>
      <c r="I503" s="1409" t="s">
        <v>22617</v>
      </c>
      <c r="J503" s="1410" t="s">
        <v>22666</v>
      </c>
      <c r="K503" s="1410" t="s">
        <v>22667</v>
      </c>
      <c r="L503" s="1410" t="s">
        <v>22620</v>
      </c>
      <c r="M503" s="1410" t="s">
        <v>22621</v>
      </c>
      <c r="N503" s="1411" t="s">
        <v>22668</v>
      </c>
      <c r="O503" s="1409" t="s">
        <v>22623</v>
      </c>
      <c r="P503" s="1411" t="s">
        <v>22669</v>
      </c>
      <c r="Q503" s="1412" t="s">
        <v>22670</v>
      </c>
      <c r="R503" s="1413" t="s">
        <v>22671</v>
      </c>
      <c r="S503" s="1414"/>
      <c r="T503" s="1407"/>
    </row>
    <row r="504" spans="1:20" ht="33.75" customHeight="1" thickBot="1" x14ac:dyDescent="0.25">
      <c r="A504" s="1427" t="s">
        <v>22680</v>
      </c>
      <c r="B504" s="1428"/>
      <c r="C504" s="1429">
        <v>28750435</v>
      </c>
      <c r="D504" s="1429">
        <v>7269943</v>
      </c>
      <c r="E504" s="1429">
        <v>22248841</v>
      </c>
      <c r="F504" s="1429">
        <v>244463</v>
      </c>
      <c r="G504" s="1429">
        <v>66853</v>
      </c>
      <c r="H504" s="1430">
        <f>SUM(B504:G504)</f>
        <v>58580535</v>
      </c>
      <c r="I504" s="1428"/>
      <c r="J504" s="1429"/>
      <c r="K504" s="1429"/>
      <c r="L504" s="1429">
        <v>749095</v>
      </c>
      <c r="M504" s="1429"/>
      <c r="N504" s="1430">
        <f>SUM(J504:M504)</f>
        <v>749095</v>
      </c>
      <c r="O504" s="1447"/>
      <c r="P504" s="1430">
        <f>O504</f>
        <v>0</v>
      </c>
      <c r="Q504" s="1434">
        <f>H504+N504+P504</f>
        <v>59329630</v>
      </c>
      <c r="R504" s="1433">
        <f>Q504/$Q$505</f>
        <v>1</v>
      </c>
    </row>
    <row r="505" spans="1:20" ht="13.5" customHeight="1" thickBot="1" x14ac:dyDescent="0.25">
      <c r="A505" s="1435" t="s">
        <v>22684</v>
      </c>
      <c r="B505" s="1436">
        <f t="shared" ref="B505:Q505" si="105">SUM(B504:B504)</f>
        <v>0</v>
      </c>
      <c r="C505" s="1437">
        <f t="shared" si="105"/>
        <v>28750435</v>
      </c>
      <c r="D505" s="1437">
        <f t="shared" si="105"/>
        <v>7269943</v>
      </c>
      <c r="E505" s="1437">
        <f t="shared" si="105"/>
        <v>22248841</v>
      </c>
      <c r="F505" s="1437">
        <f t="shared" si="105"/>
        <v>244463</v>
      </c>
      <c r="G505" s="1437">
        <f t="shared" si="105"/>
        <v>66853</v>
      </c>
      <c r="H505" s="1438">
        <f t="shared" si="105"/>
        <v>58580535</v>
      </c>
      <c r="I505" s="1436">
        <f t="shared" si="105"/>
        <v>0</v>
      </c>
      <c r="J505" s="1437">
        <f t="shared" si="105"/>
        <v>0</v>
      </c>
      <c r="K505" s="1437">
        <f t="shared" si="105"/>
        <v>0</v>
      </c>
      <c r="L505" s="1437">
        <f t="shared" si="105"/>
        <v>749095</v>
      </c>
      <c r="M505" s="1437">
        <f t="shared" si="105"/>
        <v>0</v>
      </c>
      <c r="N505" s="1438">
        <f t="shared" si="105"/>
        <v>749095</v>
      </c>
      <c r="O505" s="1436">
        <f t="shared" si="105"/>
        <v>0</v>
      </c>
      <c r="P505" s="1438">
        <f t="shared" si="105"/>
        <v>0</v>
      </c>
      <c r="Q505" s="1436">
        <f t="shared" si="105"/>
        <v>59329630</v>
      </c>
      <c r="R505" s="1439">
        <f>Q505/$Q$505</f>
        <v>1</v>
      </c>
    </row>
    <row r="508" spans="1:20" ht="12" hidden="1" x14ac:dyDescent="0.2">
      <c r="A508" s="251" t="s">
        <v>22593</v>
      </c>
    </row>
    <row r="509" spans="1:20" ht="12" hidden="1" x14ac:dyDescent="0.2">
      <c r="A509" s="251" t="s">
        <v>22685</v>
      </c>
    </row>
    <row r="510" spans="1:20" hidden="1" x14ac:dyDescent="0.2"/>
    <row r="511" spans="1:20" hidden="1" x14ac:dyDescent="0.2"/>
    <row r="512" spans="1:20" hidden="1" x14ac:dyDescent="0.2"/>
    <row r="513" spans="1:20" ht="12" hidden="1" x14ac:dyDescent="0.2">
      <c r="A513" s="1718" t="s">
        <v>22660</v>
      </c>
      <c r="B513" s="1718"/>
      <c r="C513" s="1718"/>
      <c r="D513" s="1718"/>
      <c r="E513" s="1718"/>
      <c r="F513" s="1718"/>
      <c r="G513" s="1718"/>
      <c r="H513" s="1718"/>
      <c r="I513" s="1718"/>
      <c r="J513" s="1718"/>
      <c r="K513" s="1718"/>
      <c r="L513" s="1718"/>
      <c r="M513" s="1718"/>
      <c r="N513" s="1718"/>
      <c r="O513" s="1718"/>
      <c r="P513" s="1718"/>
      <c r="Q513" s="1718"/>
      <c r="R513" s="1718"/>
    </row>
    <row r="514" spans="1:20" ht="12" hidden="1" x14ac:dyDescent="0.2">
      <c r="A514" s="1718" t="s">
        <v>22572</v>
      </c>
      <c r="B514" s="1718"/>
      <c r="C514" s="1718"/>
      <c r="D514" s="1718"/>
      <c r="E514" s="1718"/>
      <c r="F514" s="1718"/>
      <c r="G514" s="1718"/>
      <c r="H514" s="1718"/>
      <c r="I514" s="1718"/>
      <c r="J514" s="1718"/>
      <c r="K514" s="1718"/>
      <c r="L514" s="1718"/>
      <c r="M514" s="1718"/>
      <c r="N514" s="1718"/>
      <c r="O514" s="1718"/>
      <c r="P514" s="1718"/>
      <c r="Q514" s="1718"/>
      <c r="R514" s="1718"/>
    </row>
    <row r="515" spans="1:20" ht="12" hidden="1" x14ac:dyDescent="0.2">
      <c r="A515" s="1718" t="s">
        <v>22661</v>
      </c>
      <c r="B515" s="1718"/>
      <c r="C515" s="1718"/>
      <c r="D515" s="1718"/>
      <c r="E515" s="1718"/>
      <c r="F515" s="1718"/>
      <c r="G515" s="1718"/>
      <c r="H515" s="1718"/>
      <c r="I515" s="1718"/>
      <c r="J515" s="1718"/>
      <c r="K515" s="1718"/>
      <c r="L515" s="1718"/>
      <c r="M515" s="1718"/>
      <c r="N515" s="1718"/>
      <c r="O515" s="1718"/>
      <c r="P515" s="1718"/>
      <c r="Q515" s="1718"/>
      <c r="R515" s="1718"/>
    </row>
    <row r="516" spans="1:20" ht="12" hidden="1" x14ac:dyDescent="0.2">
      <c r="A516" s="1718" t="s">
        <v>22589</v>
      </c>
      <c r="B516" s="1718"/>
      <c r="C516" s="1718"/>
      <c r="D516" s="1718"/>
      <c r="E516" s="1718"/>
      <c r="F516" s="1718"/>
      <c r="G516" s="1718"/>
      <c r="H516" s="1718"/>
      <c r="I516" s="1718"/>
      <c r="J516" s="1718"/>
      <c r="K516" s="1718"/>
      <c r="L516" s="1718"/>
      <c r="M516" s="1718"/>
      <c r="N516" s="1718"/>
      <c r="O516" s="1718"/>
      <c r="P516" s="1718"/>
      <c r="Q516" s="1718"/>
      <c r="R516" s="1718"/>
    </row>
    <row r="517" spans="1:20" ht="12" hidden="1" x14ac:dyDescent="0.2">
      <c r="A517" s="251"/>
      <c r="B517" s="251"/>
      <c r="C517" s="251"/>
      <c r="D517" s="251"/>
      <c r="E517" s="251"/>
      <c r="F517" s="251"/>
      <c r="G517" s="251"/>
      <c r="H517" s="251"/>
      <c r="I517" s="251"/>
      <c r="J517" s="251"/>
      <c r="K517" s="251"/>
      <c r="L517" s="251"/>
      <c r="M517" s="251"/>
      <c r="N517" s="251"/>
      <c r="O517" s="251"/>
      <c r="P517" s="251"/>
      <c r="Q517" s="251"/>
      <c r="R517" s="251"/>
    </row>
    <row r="518" spans="1:20" ht="12" hidden="1" x14ac:dyDescent="0.2">
      <c r="A518" s="251"/>
      <c r="B518" s="251"/>
      <c r="C518" s="251"/>
      <c r="D518" s="251"/>
      <c r="E518" s="251"/>
      <c r="F518" s="251"/>
      <c r="G518" s="251"/>
      <c r="H518" s="251"/>
      <c r="I518" s="251"/>
      <c r="J518" s="251"/>
      <c r="K518" s="251"/>
      <c r="L518" s="251"/>
      <c r="M518" s="251"/>
      <c r="N518" s="251"/>
      <c r="O518" s="251"/>
      <c r="P518" s="251"/>
      <c r="Q518" s="251"/>
      <c r="R518" s="251"/>
    </row>
    <row r="519" spans="1:20" ht="12" hidden="1" x14ac:dyDescent="0.2">
      <c r="A519" s="251"/>
      <c r="B519" s="251"/>
      <c r="C519" s="251"/>
      <c r="D519" s="251"/>
      <c r="E519" s="251"/>
      <c r="F519" s="251"/>
      <c r="G519" s="251"/>
      <c r="H519" s="251"/>
      <c r="I519" s="251"/>
      <c r="J519" s="251"/>
      <c r="K519" s="251"/>
      <c r="L519" s="251"/>
      <c r="M519" s="251"/>
      <c r="N519" s="251"/>
      <c r="O519" s="251"/>
      <c r="P519" s="251"/>
      <c r="Q519" s="251"/>
      <c r="R519" s="251"/>
    </row>
    <row r="520" spans="1:20" ht="12" hidden="1" x14ac:dyDescent="0.2">
      <c r="A520" s="1453" t="s">
        <v>22588</v>
      </c>
      <c r="B520" s="1453" t="s">
        <v>21751</v>
      </c>
      <c r="C520" s="1453"/>
      <c r="D520" s="1453"/>
      <c r="E520" s="1453"/>
      <c r="F520" s="1453"/>
      <c r="G520" s="1453"/>
      <c r="H520" s="1453"/>
      <c r="I520" s="1453"/>
      <c r="J520" s="1453"/>
      <c r="K520" s="1453"/>
      <c r="L520" s="1453"/>
      <c r="M520" s="1454"/>
      <c r="N520" s="1454"/>
      <c r="O520" s="1454"/>
      <c r="P520" s="251"/>
      <c r="Q520" s="251"/>
      <c r="R520" s="251"/>
    </row>
    <row r="521" spans="1:20" ht="12" hidden="1" x14ac:dyDescent="0.2">
      <c r="A521" s="1455" t="s">
        <v>22587</v>
      </c>
      <c r="B521" s="1455" t="s">
        <v>22586</v>
      </c>
      <c r="C521" s="1455"/>
      <c r="D521" s="1455"/>
      <c r="E521" s="1455"/>
      <c r="F521" s="1455"/>
      <c r="G521" s="1455"/>
      <c r="H521" s="1455"/>
      <c r="I521" s="1455"/>
      <c r="J521" s="1455"/>
      <c r="K521" s="1455"/>
      <c r="L521" s="1455"/>
      <c r="M521" s="1454"/>
      <c r="N521" s="1454"/>
      <c r="O521" s="1454"/>
      <c r="P521" s="251"/>
      <c r="Q521" s="251"/>
      <c r="R521" s="251"/>
    </row>
    <row r="522" spans="1:20" ht="12" hidden="1" thickBot="1" x14ac:dyDescent="0.25">
      <c r="A522" s="1743" t="s">
        <v>22662</v>
      </c>
      <c r="B522" s="1745" t="s">
        <v>22609</v>
      </c>
      <c r="C522" s="1746"/>
      <c r="D522" s="1746"/>
      <c r="E522" s="1746"/>
      <c r="F522" s="1746"/>
      <c r="G522" s="1746"/>
      <c r="H522" s="1747"/>
      <c r="I522" s="1748" t="s">
        <v>22616</v>
      </c>
      <c r="J522" s="1749"/>
      <c r="K522" s="1749"/>
      <c r="L522" s="1749"/>
      <c r="M522" s="1749"/>
      <c r="N522" s="1750"/>
      <c r="O522" s="1745" t="s">
        <v>22622</v>
      </c>
      <c r="P522" s="1747"/>
      <c r="Q522" s="1745" t="s">
        <v>2049</v>
      </c>
      <c r="R522" s="1747"/>
    </row>
    <row r="523" spans="1:20" ht="66" hidden="1" thickBot="1" x14ac:dyDescent="0.25">
      <c r="A523" s="1744"/>
      <c r="B523" s="1409" t="s">
        <v>22610</v>
      </c>
      <c r="C523" s="1410" t="s">
        <v>22611</v>
      </c>
      <c r="D523" s="1410" t="s">
        <v>22612</v>
      </c>
      <c r="E523" s="1410" t="s">
        <v>22613</v>
      </c>
      <c r="F523" s="1410" t="s">
        <v>22663</v>
      </c>
      <c r="G523" s="1410" t="s">
        <v>22664</v>
      </c>
      <c r="H523" s="1411" t="s">
        <v>22665</v>
      </c>
      <c r="I523" s="1409" t="s">
        <v>22617</v>
      </c>
      <c r="J523" s="1410" t="s">
        <v>22666</v>
      </c>
      <c r="K523" s="1410" t="s">
        <v>22667</v>
      </c>
      <c r="L523" s="1410" t="s">
        <v>22620</v>
      </c>
      <c r="M523" s="1410" t="s">
        <v>22621</v>
      </c>
      <c r="N523" s="1411" t="s">
        <v>22668</v>
      </c>
      <c r="O523" s="1409" t="s">
        <v>22623</v>
      </c>
      <c r="P523" s="1411" t="s">
        <v>22669</v>
      </c>
      <c r="Q523" s="1412" t="s">
        <v>22670</v>
      </c>
      <c r="R523" s="1413" t="s">
        <v>22671</v>
      </c>
    </row>
    <row r="524" spans="1:20" ht="20.25" hidden="1" customHeight="1" thickBot="1" x14ac:dyDescent="0.25">
      <c r="A524" s="1427" t="s">
        <v>22680</v>
      </c>
      <c r="B524" s="1428"/>
      <c r="C524" s="1429"/>
      <c r="D524" s="1429"/>
      <c r="E524" s="1429"/>
      <c r="F524" s="1429"/>
      <c r="G524" s="1429"/>
      <c r="H524" s="1430">
        <f>SUM(B524:G524)</f>
        <v>0</v>
      </c>
      <c r="I524" s="1428"/>
      <c r="J524" s="1429"/>
      <c r="K524" s="1429"/>
      <c r="L524" s="1429"/>
      <c r="M524" s="1429"/>
      <c r="N524" s="1430">
        <f>SUM(J524:M524)</f>
        <v>0</v>
      </c>
      <c r="O524" s="1447"/>
      <c r="P524" s="1430">
        <f>O524</f>
        <v>0</v>
      </c>
      <c r="Q524" s="1434">
        <f>H524+N524+P524</f>
        <v>0</v>
      </c>
      <c r="R524" s="1433">
        <f>Q524/$Q$505</f>
        <v>0</v>
      </c>
    </row>
    <row r="525" spans="1:20" ht="12" hidden="1" thickBot="1" x14ac:dyDescent="0.25">
      <c r="A525" s="1435" t="s">
        <v>22684</v>
      </c>
      <c r="B525" s="1436">
        <f t="shared" ref="B525:Q525" si="106">SUM(B524:B524)</f>
        <v>0</v>
      </c>
      <c r="C525" s="1437">
        <f t="shared" si="106"/>
        <v>0</v>
      </c>
      <c r="D525" s="1437">
        <f t="shared" si="106"/>
        <v>0</v>
      </c>
      <c r="E525" s="1437">
        <f t="shared" si="106"/>
        <v>0</v>
      </c>
      <c r="F525" s="1437">
        <f t="shared" si="106"/>
        <v>0</v>
      </c>
      <c r="G525" s="1437">
        <f t="shared" si="106"/>
        <v>0</v>
      </c>
      <c r="H525" s="1438">
        <f t="shared" si="106"/>
        <v>0</v>
      </c>
      <c r="I525" s="1436">
        <f t="shared" si="106"/>
        <v>0</v>
      </c>
      <c r="J525" s="1437">
        <f t="shared" si="106"/>
        <v>0</v>
      </c>
      <c r="K525" s="1437">
        <f t="shared" si="106"/>
        <v>0</v>
      </c>
      <c r="L525" s="1437">
        <f t="shared" si="106"/>
        <v>0</v>
      </c>
      <c r="M525" s="1437">
        <f t="shared" si="106"/>
        <v>0</v>
      </c>
      <c r="N525" s="1438">
        <f t="shared" si="106"/>
        <v>0</v>
      </c>
      <c r="O525" s="1436">
        <f t="shared" si="106"/>
        <v>0</v>
      </c>
      <c r="P525" s="1438">
        <f t="shared" si="106"/>
        <v>0</v>
      </c>
      <c r="Q525" s="1436">
        <f t="shared" si="106"/>
        <v>0</v>
      </c>
      <c r="R525" s="1439">
        <f>Q525/$Q$505</f>
        <v>0</v>
      </c>
    </row>
    <row r="526" spans="1:20" hidden="1" x14ac:dyDescent="0.2"/>
    <row r="527" spans="1:20" hidden="1" x14ac:dyDescent="0.2"/>
    <row r="528" spans="1:20" s="251" customFormat="1" ht="12" x14ac:dyDescent="0.2">
      <c r="A528" s="251" t="s">
        <v>22593</v>
      </c>
      <c r="S528" s="310"/>
      <c r="T528" s="1406"/>
    </row>
    <row r="529" spans="1:20" s="251" customFormat="1" ht="12" x14ac:dyDescent="0.2">
      <c r="A529" s="251" t="s">
        <v>22685</v>
      </c>
      <c r="S529" s="310"/>
      <c r="T529" s="1406"/>
    </row>
    <row r="530" spans="1:20" s="251" customFormat="1" ht="12" x14ac:dyDescent="0.2">
      <c r="S530" s="310"/>
      <c r="T530" s="1406"/>
    </row>
    <row r="531" spans="1:20" s="251" customFormat="1" ht="12" x14ac:dyDescent="0.2">
      <c r="S531" s="310"/>
      <c r="T531" s="1406"/>
    </row>
    <row r="532" spans="1:20" s="251" customFormat="1" ht="12" x14ac:dyDescent="0.2">
      <c r="S532" s="310"/>
      <c r="T532" s="1406"/>
    </row>
    <row r="533" spans="1:20" s="251" customFormat="1" ht="12" x14ac:dyDescent="0.2">
      <c r="A533" s="1718" t="s">
        <v>22660</v>
      </c>
      <c r="B533" s="1718"/>
      <c r="C533" s="1718"/>
      <c r="D533" s="1718"/>
      <c r="E533" s="1718"/>
      <c r="F533" s="1718"/>
      <c r="G533" s="1718"/>
      <c r="H533" s="1718"/>
      <c r="I533" s="1718"/>
      <c r="J533" s="1718"/>
      <c r="K533" s="1718"/>
      <c r="L533" s="1718"/>
      <c r="M533" s="1718"/>
      <c r="N533" s="1718"/>
      <c r="O533" s="1718"/>
      <c r="P533" s="1718"/>
      <c r="Q533" s="1718"/>
      <c r="R533" s="1718"/>
      <c r="S533" s="310"/>
      <c r="T533" s="1406"/>
    </row>
    <row r="534" spans="1:20" s="251" customFormat="1" ht="12" x14ac:dyDescent="0.2">
      <c r="A534" s="1718" t="s">
        <v>2089</v>
      </c>
      <c r="B534" s="1718"/>
      <c r="C534" s="1718"/>
      <c r="D534" s="1718"/>
      <c r="E534" s="1718"/>
      <c r="F534" s="1718"/>
      <c r="G534" s="1718"/>
      <c r="H534" s="1718"/>
      <c r="I534" s="1718"/>
      <c r="J534" s="1718"/>
      <c r="K534" s="1718"/>
      <c r="L534" s="1718"/>
      <c r="M534" s="1718"/>
      <c r="N534" s="1718"/>
      <c r="O534" s="1718"/>
      <c r="P534" s="1718"/>
      <c r="Q534" s="1718"/>
      <c r="R534" s="1718"/>
      <c r="S534" s="310"/>
      <c r="T534" s="1406"/>
    </row>
    <row r="535" spans="1:20" s="251" customFormat="1" ht="12" x14ac:dyDescent="0.2">
      <c r="A535" s="1718" t="s">
        <v>22661</v>
      </c>
      <c r="B535" s="1718"/>
      <c r="C535" s="1718"/>
      <c r="D535" s="1718"/>
      <c r="E535" s="1718"/>
      <c r="F535" s="1718"/>
      <c r="G535" s="1718"/>
      <c r="H535" s="1718"/>
      <c r="I535" s="1718"/>
      <c r="J535" s="1718"/>
      <c r="K535" s="1718"/>
      <c r="L535" s="1718"/>
      <c r="M535" s="1718"/>
      <c r="N535" s="1718"/>
      <c r="O535" s="1718"/>
      <c r="P535" s="1718"/>
      <c r="Q535" s="1718"/>
      <c r="R535" s="1718"/>
      <c r="S535" s="310"/>
      <c r="T535" s="1406"/>
    </row>
    <row r="536" spans="1:20" s="251" customFormat="1" ht="12" x14ac:dyDescent="0.2">
      <c r="A536" s="1718" t="s">
        <v>22589</v>
      </c>
      <c r="B536" s="1718"/>
      <c r="C536" s="1718"/>
      <c r="D536" s="1718"/>
      <c r="E536" s="1718"/>
      <c r="F536" s="1718"/>
      <c r="G536" s="1718"/>
      <c r="H536" s="1718"/>
      <c r="I536" s="1718"/>
      <c r="J536" s="1718"/>
      <c r="K536" s="1718"/>
      <c r="L536" s="1718"/>
      <c r="M536" s="1718"/>
      <c r="N536" s="1718"/>
      <c r="O536" s="1718"/>
      <c r="P536" s="1718"/>
      <c r="Q536" s="1718"/>
      <c r="R536" s="1718"/>
      <c r="S536" s="310"/>
      <c r="T536" s="1406"/>
    </row>
    <row r="537" spans="1:20" s="251" customFormat="1" ht="12" x14ac:dyDescent="0.2">
      <c r="S537" s="310"/>
      <c r="T537" s="1406"/>
    </row>
    <row r="538" spans="1:20" s="251" customFormat="1" ht="12" x14ac:dyDescent="0.2">
      <c r="S538" s="310"/>
      <c r="T538" s="1406"/>
    </row>
    <row r="539" spans="1:20" s="251" customFormat="1" ht="12" x14ac:dyDescent="0.2">
      <c r="S539" s="310"/>
      <c r="T539" s="1406"/>
    </row>
    <row r="540" spans="1:20" s="251" customFormat="1" ht="12" x14ac:dyDescent="0.2">
      <c r="A540" s="1366" t="s">
        <v>22588</v>
      </c>
      <c r="B540" s="1366" t="s">
        <v>21734</v>
      </c>
      <c r="C540" s="1366"/>
      <c r="D540" s="1366"/>
      <c r="E540" s="1366"/>
      <c r="F540" s="1366"/>
      <c r="G540" s="1366"/>
      <c r="H540" s="1366"/>
      <c r="I540" s="1366"/>
      <c r="J540" s="1366"/>
      <c r="K540" s="1366"/>
      <c r="L540" s="1366"/>
      <c r="S540" s="310"/>
      <c r="T540" s="1406"/>
    </row>
    <row r="541" spans="1:20" s="251" customFormat="1" ht="12.75" thickBot="1" x14ac:dyDescent="0.25">
      <c r="A541" s="266" t="s">
        <v>22587</v>
      </c>
      <c r="B541" s="266" t="s">
        <v>22596</v>
      </c>
      <c r="C541" s="266"/>
      <c r="D541" s="266"/>
      <c r="E541" s="266"/>
      <c r="F541" s="266"/>
      <c r="G541" s="266"/>
      <c r="H541" s="266"/>
      <c r="I541" s="266"/>
      <c r="J541" s="266"/>
      <c r="K541" s="266"/>
      <c r="L541" s="266"/>
      <c r="S541" s="310"/>
      <c r="T541" s="1406"/>
    </row>
    <row r="542" spans="1:20" s="1408" customFormat="1" ht="28.35" customHeight="1" thickBot="1" x14ac:dyDescent="0.25">
      <c r="A542" s="1743" t="s">
        <v>22662</v>
      </c>
      <c r="B542" s="1745" t="s">
        <v>22609</v>
      </c>
      <c r="C542" s="1746"/>
      <c r="D542" s="1746"/>
      <c r="E542" s="1746"/>
      <c r="F542" s="1746"/>
      <c r="G542" s="1746"/>
      <c r="H542" s="1747"/>
      <c r="I542" s="1748" t="s">
        <v>22616</v>
      </c>
      <c r="J542" s="1749"/>
      <c r="K542" s="1749"/>
      <c r="L542" s="1749"/>
      <c r="M542" s="1749"/>
      <c r="N542" s="1750"/>
      <c r="O542" s="1745" t="s">
        <v>22622</v>
      </c>
      <c r="P542" s="1747"/>
      <c r="Q542" s="1745" t="s">
        <v>2049</v>
      </c>
      <c r="R542" s="1747"/>
      <c r="S542" s="1407"/>
      <c r="T542" s="1407"/>
    </row>
    <row r="543" spans="1:20" s="1415" customFormat="1" ht="109.5" customHeight="1" thickBot="1" x14ac:dyDescent="0.25">
      <c r="A543" s="1744"/>
      <c r="B543" s="1409" t="s">
        <v>22610</v>
      </c>
      <c r="C543" s="1410" t="s">
        <v>22611</v>
      </c>
      <c r="D543" s="1410" t="s">
        <v>22612</v>
      </c>
      <c r="E543" s="1410" t="s">
        <v>22613</v>
      </c>
      <c r="F543" s="1410" t="s">
        <v>22663</v>
      </c>
      <c r="G543" s="1410" t="s">
        <v>22664</v>
      </c>
      <c r="H543" s="1411" t="s">
        <v>22665</v>
      </c>
      <c r="I543" s="1409" t="s">
        <v>22617</v>
      </c>
      <c r="J543" s="1410" t="s">
        <v>22666</v>
      </c>
      <c r="K543" s="1410" t="s">
        <v>22667</v>
      </c>
      <c r="L543" s="1410" t="s">
        <v>22620</v>
      </c>
      <c r="M543" s="1410" t="s">
        <v>22621</v>
      </c>
      <c r="N543" s="1411" t="s">
        <v>22668</v>
      </c>
      <c r="O543" s="1409" t="s">
        <v>22623</v>
      </c>
      <c r="P543" s="1411" t="s">
        <v>22669</v>
      </c>
      <c r="Q543" s="1412" t="s">
        <v>22670</v>
      </c>
      <c r="R543" s="1413" t="s">
        <v>22671</v>
      </c>
      <c r="S543" s="1414"/>
      <c r="T543" s="1407"/>
    </row>
    <row r="544" spans="1:20" ht="28.5" customHeight="1" thickBot="1" x14ac:dyDescent="0.25">
      <c r="A544" s="1427" t="s">
        <v>22681</v>
      </c>
      <c r="B544" s="1445">
        <f>B564+B584+B604</f>
        <v>0</v>
      </c>
      <c r="C544" s="1446">
        <f t="shared" ref="C544:G544" si="107">C564+C584+C604</f>
        <v>26023832</v>
      </c>
      <c r="D544" s="1446">
        <f t="shared" si="107"/>
        <v>186948</v>
      </c>
      <c r="E544" s="1446">
        <f t="shared" si="107"/>
        <v>50624221</v>
      </c>
      <c r="F544" s="1446">
        <f t="shared" si="107"/>
        <v>0</v>
      </c>
      <c r="G544" s="1446">
        <f t="shared" si="107"/>
        <v>275656</v>
      </c>
      <c r="H544" s="1430">
        <f>SUM(B544:G544)</f>
        <v>77110657</v>
      </c>
      <c r="I544" s="1445">
        <f>I564+I584+I604+I624</f>
        <v>0</v>
      </c>
      <c r="J544" s="1446">
        <f>J564+J584+J604+J624</f>
        <v>0</v>
      </c>
      <c r="K544" s="1446">
        <f>K564+K584+K604+K624</f>
        <v>0</v>
      </c>
      <c r="L544" s="1446">
        <f>L564+L584+L604+L624</f>
        <v>34149257</v>
      </c>
      <c r="M544" s="1446">
        <f>M564+M584+M604+M624</f>
        <v>0</v>
      </c>
      <c r="N544" s="1430">
        <f>SUM(J544:M544)</f>
        <v>34149257</v>
      </c>
      <c r="O544" s="1445">
        <f>O564+O584+O604+O624</f>
        <v>0</v>
      </c>
      <c r="P544" s="1431">
        <f>O544</f>
        <v>0</v>
      </c>
      <c r="Q544" s="1432">
        <f>H544+N544+P544</f>
        <v>111259914</v>
      </c>
      <c r="R544" s="1433">
        <f>Q544/$Q$545</f>
        <v>1</v>
      </c>
    </row>
    <row r="545" spans="1:20" ht="13.5" customHeight="1" thickBot="1" x14ac:dyDescent="0.25">
      <c r="A545" s="1435" t="s">
        <v>22684</v>
      </c>
      <c r="B545" s="1436">
        <f t="shared" ref="B545:Q545" si="108">SUM(B544:B544)</f>
        <v>0</v>
      </c>
      <c r="C545" s="1437">
        <f t="shared" si="108"/>
        <v>26023832</v>
      </c>
      <c r="D545" s="1437">
        <f t="shared" si="108"/>
        <v>186948</v>
      </c>
      <c r="E545" s="1437">
        <f t="shared" si="108"/>
        <v>50624221</v>
      </c>
      <c r="F545" s="1437">
        <f t="shared" si="108"/>
        <v>0</v>
      </c>
      <c r="G545" s="1437">
        <f t="shared" si="108"/>
        <v>275656</v>
      </c>
      <c r="H545" s="1438">
        <f t="shared" si="108"/>
        <v>77110657</v>
      </c>
      <c r="I545" s="1436">
        <f t="shared" si="108"/>
        <v>0</v>
      </c>
      <c r="J545" s="1437">
        <f t="shared" si="108"/>
        <v>0</v>
      </c>
      <c r="K545" s="1437">
        <f t="shared" si="108"/>
        <v>0</v>
      </c>
      <c r="L545" s="1437">
        <f t="shared" si="108"/>
        <v>34149257</v>
      </c>
      <c r="M545" s="1437">
        <f t="shared" si="108"/>
        <v>0</v>
      </c>
      <c r="N545" s="1438">
        <f t="shared" si="108"/>
        <v>34149257</v>
      </c>
      <c r="O545" s="1436">
        <f t="shared" si="108"/>
        <v>0</v>
      </c>
      <c r="P545" s="1438">
        <f t="shared" si="108"/>
        <v>0</v>
      </c>
      <c r="Q545" s="1436">
        <f t="shared" si="108"/>
        <v>111259914</v>
      </c>
      <c r="R545" s="1439">
        <f>Q545/$Q$545</f>
        <v>1</v>
      </c>
    </row>
    <row r="548" spans="1:20" s="251" customFormat="1" ht="12" x14ac:dyDescent="0.2">
      <c r="A548" s="251" t="s">
        <v>22593</v>
      </c>
      <c r="S548" s="310"/>
      <c r="T548" s="1406"/>
    </row>
    <row r="549" spans="1:20" s="251" customFormat="1" ht="12" x14ac:dyDescent="0.2">
      <c r="A549" s="251" t="s">
        <v>22685</v>
      </c>
      <c r="S549" s="310"/>
      <c r="T549" s="1406"/>
    </row>
    <row r="550" spans="1:20" s="251" customFormat="1" ht="12" x14ac:dyDescent="0.2">
      <c r="S550" s="310"/>
      <c r="T550" s="1406"/>
    </row>
    <row r="551" spans="1:20" s="251" customFormat="1" ht="12" x14ac:dyDescent="0.2">
      <c r="S551" s="310"/>
      <c r="T551" s="1406"/>
    </row>
    <row r="552" spans="1:20" s="251" customFormat="1" ht="12" x14ac:dyDescent="0.2">
      <c r="S552" s="310"/>
      <c r="T552" s="1406"/>
    </row>
    <row r="553" spans="1:20" s="251" customFormat="1" ht="12" x14ac:dyDescent="0.2">
      <c r="A553" s="1718" t="s">
        <v>22660</v>
      </c>
      <c r="B553" s="1718"/>
      <c r="C553" s="1718"/>
      <c r="D553" s="1718"/>
      <c r="E553" s="1718"/>
      <c r="F553" s="1718"/>
      <c r="G553" s="1718"/>
      <c r="H553" s="1718"/>
      <c r="I553" s="1718"/>
      <c r="J553" s="1718"/>
      <c r="K553" s="1718"/>
      <c r="L553" s="1718"/>
      <c r="M553" s="1718"/>
      <c r="N553" s="1718"/>
      <c r="O553" s="1718"/>
      <c r="P553" s="1718"/>
      <c r="Q553" s="1718"/>
      <c r="R553" s="1718"/>
      <c r="S553" s="310"/>
      <c r="T553" s="1406"/>
    </row>
    <row r="554" spans="1:20" s="251" customFormat="1" ht="12" x14ac:dyDescent="0.2">
      <c r="A554" s="1718" t="s">
        <v>2089</v>
      </c>
      <c r="B554" s="1718"/>
      <c r="C554" s="1718"/>
      <c r="D554" s="1718"/>
      <c r="E554" s="1718"/>
      <c r="F554" s="1718"/>
      <c r="G554" s="1718"/>
      <c r="H554" s="1718"/>
      <c r="I554" s="1718"/>
      <c r="J554" s="1718"/>
      <c r="K554" s="1718"/>
      <c r="L554" s="1718"/>
      <c r="M554" s="1718"/>
      <c r="N554" s="1718"/>
      <c r="O554" s="1718"/>
      <c r="P554" s="1718"/>
      <c r="Q554" s="1718"/>
      <c r="R554" s="1718"/>
      <c r="S554" s="310"/>
      <c r="T554" s="1406"/>
    </row>
    <row r="555" spans="1:20" s="251" customFormat="1" ht="12" x14ac:dyDescent="0.2">
      <c r="A555" s="1718" t="s">
        <v>22661</v>
      </c>
      <c r="B555" s="1718"/>
      <c r="C555" s="1718"/>
      <c r="D555" s="1718"/>
      <c r="E555" s="1718"/>
      <c r="F555" s="1718"/>
      <c r="G555" s="1718"/>
      <c r="H555" s="1718"/>
      <c r="I555" s="1718"/>
      <c r="J555" s="1718"/>
      <c r="K555" s="1718"/>
      <c r="L555" s="1718"/>
      <c r="M555" s="1718"/>
      <c r="N555" s="1718"/>
      <c r="O555" s="1718"/>
      <c r="P555" s="1718"/>
      <c r="Q555" s="1718"/>
      <c r="R555" s="1718"/>
      <c r="S555" s="310"/>
      <c r="T555" s="1406"/>
    </row>
    <row r="556" spans="1:20" s="251" customFormat="1" ht="12" x14ac:dyDescent="0.2">
      <c r="A556" s="1718" t="s">
        <v>22589</v>
      </c>
      <c r="B556" s="1718"/>
      <c r="C556" s="1718"/>
      <c r="D556" s="1718"/>
      <c r="E556" s="1718"/>
      <c r="F556" s="1718"/>
      <c r="G556" s="1718"/>
      <c r="H556" s="1718"/>
      <c r="I556" s="1718"/>
      <c r="J556" s="1718"/>
      <c r="K556" s="1718"/>
      <c r="L556" s="1718"/>
      <c r="M556" s="1718"/>
      <c r="N556" s="1718"/>
      <c r="O556" s="1718"/>
      <c r="P556" s="1718"/>
      <c r="Q556" s="1718"/>
      <c r="R556" s="1718"/>
      <c r="S556" s="310"/>
      <c r="T556" s="1406"/>
    </row>
    <row r="557" spans="1:20" s="251" customFormat="1" ht="12" x14ac:dyDescent="0.2">
      <c r="S557" s="310"/>
      <c r="T557" s="1406"/>
    </row>
    <row r="558" spans="1:20" s="251" customFormat="1" ht="12" x14ac:dyDescent="0.2">
      <c r="S558" s="310"/>
      <c r="T558" s="1406"/>
    </row>
    <row r="559" spans="1:20" s="251" customFormat="1" ht="12" x14ac:dyDescent="0.2">
      <c r="S559" s="310"/>
      <c r="T559" s="1406"/>
    </row>
    <row r="560" spans="1:20" s="251" customFormat="1" ht="12" x14ac:dyDescent="0.2">
      <c r="A560" s="1366" t="s">
        <v>22588</v>
      </c>
      <c r="B560" s="1366" t="s">
        <v>21734</v>
      </c>
      <c r="C560" s="1366"/>
      <c r="D560" s="1366"/>
      <c r="E560" s="1366"/>
      <c r="F560" s="1366"/>
      <c r="G560" s="1366"/>
      <c r="H560" s="1366"/>
      <c r="I560" s="1366"/>
      <c r="J560" s="1366"/>
      <c r="K560" s="1366"/>
      <c r="L560" s="1366"/>
      <c r="S560" s="310"/>
      <c r="T560" s="1406"/>
    </row>
    <row r="561" spans="1:20" s="251" customFormat="1" ht="12.75" thickBot="1" x14ac:dyDescent="0.25">
      <c r="A561" s="266" t="s">
        <v>22587</v>
      </c>
      <c r="B561" s="266" t="s">
        <v>22595</v>
      </c>
      <c r="C561" s="266"/>
      <c r="D561" s="266"/>
      <c r="E561" s="266"/>
      <c r="F561" s="266"/>
      <c r="G561" s="266"/>
      <c r="H561" s="266"/>
      <c r="I561" s="266"/>
      <c r="J561" s="266"/>
      <c r="K561" s="266"/>
      <c r="L561" s="266"/>
      <c r="S561" s="310"/>
      <c r="T561" s="1406"/>
    </row>
    <row r="562" spans="1:20" s="1408" customFormat="1" ht="28.35" customHeight="1" thickBot="1" x14ac:dyDescent="0.25">
      <c r="A562" s="1743" t="s">
        <v>22662</v>
      </c>
      <c r="B562" s="1745" t="s">
        <v>22609</v>
      </c>
      <c r="C562" s="1746"/>
      <c r="D562" s="1746"/>
      <c r="E562" s="1746"/>
      <c r="F562" s="1746"/>
      <c r="G562" s="1746"/>
      <c r="H562" s="1747"/>
      <c r="I562" s="1748" t="s">
        <v>22616</v>
      </c>
      <c r="J562" s="1749"/>
      <c r="K562" s="1749"/>
      <c r="L562" s="1749"/>
      <c r="M562" s="1749"/>
      <c r="N562" s="1750"/>
      <c r="O562" s="1745" t="s">
        <v>22622</v>
      </c>
      <c r="P562" s="1747"/>
      <c r="Q562" s="1745" t="s">
        <v>2049</v>
      </c>
      <c r="R562" s="1747"/>
      <c r="S562" s="1407"/>
      <c r="T562" s="1407"/>
    </row>
    <row r="563" spans="1:20" s="1415" customFormat="1" ht="109.5" customHeight="1" thickBot="1" x14ac:dyDescent="0.25">
      <c r="A563" s="1744"/>
      <c r="B563" s="1409" t="s">
        <v>22610</v>
      </c>
      <c r="C563" s="1410" t="s">
        <v>22611</v>
      </c>
      <c r="D563" s="1410" t="s">
        <v>22612</v>
      </c>
      <c r="E563" s="1410" t="s">
        <v>22613</v>
      </c>
      <c r="F563" s="1410" t="s">
        <v>22663</v>
      </c>
      <c r="G563" s="1410" t="s">
        <v>22664</v>
      </c>
      <c r="H563" s="1411" t="s">
        <v>22665</v>
      </c>
      <c r="I563" s="1409" t="s">
        <v>22617</v>
      </c>
      <c r="J563" s="1410" t="s">
        <v>22666</v>
      </c>
      <c r="K563" s="1410" t="s">
        <v>22667</v>
      </c>
      <c r="L563" s="1410" t="s">
        <v>22620</v>
      </c>
      <c r="M563" s="1410" t="s">
        <v>22621</v>
      </c>
      <c r="N563" s="1411" t="s">
        <v>22668</v>
      </c>
      <c r="O563" s="1409" t="s">
        <v>22623</v>
      </c>
      <c r="P563" s="1411" t="s">
        <v>22669</v>
      </c>
      <c r="Q563" s="1412" t="s">
        <v>22670</v>
      </c>
      <c r="R563" s="1413" t="s">
        <v>22671</v>
      </c>
      <c r="S563" s="1414"/>
      <c r="T563" s="1407"/>
    </row>
    <row r="564" spans="1:20" ht="25.5" customHeight="1" thickBot="1" x14ac:dyDescent="0.25">
      <c r="A564" s="1427" t="s">
        <v>22681</v>
      </c>
      <c r="B564" s="1445"/>
      <c r="C564" s="1446">
        <v>26023832</v>
      </c>
      <c r="D564" s="1446">
        <v>186948</v>
      </c>
      <c r="E564" s="1446">
        <v>8182758</v>
      </c>
      <c r="F564" s="1446"/>
      <c r="G564" s="1446">
        <v>275656</v>
      </c>
      <c r="H564" s="1430">
        <f>SUM(B564:G564)</f>
        <v>34669194</v>
      </c>
      <c r="I564" s="1445"/>
      <c r="J564" s="1446"/>
      <c r="K564" s="1446"/>
      <c r="L564" s="1446">
        <v>5341452</v>
      </c>
      <c r="M564" s="1446"/>
      <c r="N564" s="1430">
        <f>SUM(J564:M564)</f>
        <v>5341452</v>
      </c>
      <c r="O564" s="1445"/>
      <c r="P564" s="1431">
        <f>O564</f>
        <v>0</v>
      </c>
      <c r="Q564" s="1432">
        <f>H564+N564+P564</f>
        <v>40010646</v>
      </c>
      <c r="R564" s="1433">
        <f>Q564/$Q$565</f>
        <v>1</v>
      </c>
    </row>
    <row r="565" spans="1:20" ht="13.5" customHeight="1" thickBot="1" x14ac:dyDescent="0.25">
      <c r="A565" s="1435" t="s">
        <v>22684</v>
      </c>
      <c r="B565" s="1436">
        <f t="shared" ref="B565:Q565" si="109">SUM(B564:B564)</f>
        <v>0</v>
      </c>
      <c r="C565" s="1437">
        <f t="shared" si="109"/>
        <v>26023832</v>
      </c>
      <c r="D565" s="1437">
        <f t="shared" si="109"/>
        <v>186948</v>
      </c>
      <c r="E565" s="1437">
        <f t="shared" si="109"/>
        <v>8182758</v>
      </c>
      <c r="F565" s="1437">
        <f t="shared" si="109"/>
        <v>0</v>
      </c>
      <c r="G565" s="1437">
        <f t="shared" si="109"/>
        <v>275656</v>
      </c>
      <c r="H565" s="1438">
        <f t="shared" si="109"/>
        <v>34669194</v>
      </c>
      <c r="I565" s="1436">
        <f t="shared" si="109"/>
        <v>0</v>
      </c>
      <c r="J565" s="1437">
        <f t="shared" si="109"/>
        <v>0</v>
      </c>
      <c r="K565" s="1437">
        <f t="shared" si="109"/>
        <v>0</v>
      </c>
      <c r="L565" s="1437">
        <f t="shared" si="109"/>
        <v>5341452</v>
      </c>
      <c r="M565" s="1437">
        <f t="shared" si="109"/>
        <v>0</v>
      </c>
      <c r="N565" s="1438">
        <f t="shared" si="109"/>
        <v>5341452</v>
      </c>
      <c r="O565" s="1436">
        <f t="shared" si="109"/>
        <v>0</v>
      </c>
      <c r="P565" s="1438">
        <f t="shared" si="109"/>
        <v>0</v>
      </c>
      <c r="Q565" s="1436">
        <f t="shared" si="109"/>
        <v>40010646</v>
      </c>
      <c r="R565" s="1439">
        <f>Q565/$Q$565</f>
        <v>1</v>
      </c>
    </row>
    <row r="568" spans="1:20" s="251" customFormat="1" ht="12" x14ac:dyDescent="0.2">
      <c r="A568" s="251" t="s">
        <v>22593</v>
      </c>
      <c r="S568" s="310"/>
      <c r="T568" s="1406"/>
    </row>
    <row r="569" spans="1:20" s="251" customFormat="1" ht="12" x14ac:dyDescent="0.2">
      <c r="A569" s="251" t="s">
        <v>22685</v>
      </c>
      <c r="S569" s="310"/>
      <c r="T569" s="1406"/>
    </row>
    <row r="570" spans="1:20" s="251" customFormat="1" ht="12" x14ac:dyDescent="0.2">
      <c r="S570" s="310"/>
      <c r="T570" s="1406"/>
    </row>
    <row r="571" spans="1:20" s="251" customFormat="1" ht="12" x14ac:dyDescent="0.2">
      <c r="S571" s="310"/>
      <c r="T571" s="1406"/>
    </row>
    <row r="572" spans="1:20" s="251" customFormat="1" ht="12" x14ac:dyDescent="0.2">
      <c r="S572" s="310"/>
      <c r="T572" s="1406"/>
    </row>
    <row r="573" spans="1:20" s="251" customFormat="1" ht="12" x14ac:dyDescent="0.2">
      <c r="A573" s="1718" t="s">
        <v>22660</v>
      </c>
      <c r="B573" s="1718"/>
      <c r="C573" s="1718"/>
      <c r="D573" s="1718"/>
      <c r="E573" s="1718"/>
      <c r="F573" s="1718"/>
      <c r="G573" s="1718"/>
      <c r="H573" s="1718"/>
      <c r="I573" s="1718"/>
      <c r="J573" s="1718"/>
      <c r="K573" s="1718"/>
      <c r="L573" s="1718"/>
      <c r="M573" s="1718"/>
      <c r="N573" s="1718"/>
      <c r="O573" s="1718"/>
      <c r="P573" s="1718"/>
      <c r="Q573" s="1718"/>
      <c r="R573" s="1718"/>
      <c r="S573" s="310"/>
      <c r="T573" s="1406"/>
    </row>
    <row r="574" spans="1:20" s="251" customFormat="1" ht="12" x14ac:dyDescent="0.2">
      <c r="A574" s="1718" t="s">
        <v>2089</v>
      </c>
      <c r="B574" s="1718"/>
      <c r="C574" s="1718"/>
      <c r="D574" s="1718"/>
      <c r="E574" s="1718"/>
      <c r="F574" s="1718"/>
      <c r="G574" s="1718"/>
      <c r="H574" s="1718"/>
      <c r="I574" s="1718"/>
      <c r="J574" s="1718"/>
      <c r="K574" s="1718"/>
      <c r="L574" s="1718"/>
      <c r="M574" s="1718"/>
      <c r="N574" s="1718"/>
      <c r="O574" s="1718"/>
      <c r="P574" s="1718"/>
      <c r="Q574" s="1718"/>
      <c r="R574" s="1718"/>
      <c r="S574" s="310"/>
      <c r="T574" s="1406"/>
    </row>
    <row r="575" spans="1:20" s="251" customFormat="1" ht="12" x14ac:dyDescent="0.2">
      <c r="A575" s="1718" t="s">
        <v>22661</v>
      </c>
      <c r="B575" s="1718"/>
      <c r="C575" s="1718"/>
      <c r="D575" s="1718"/>
      <c r="E575" s="1718"/>
      <c r="F575" s="1718"/>
      <c r="G575" s="1718"/>
      <c r="H575" s="1718"/>
      <c r="I575" s="1718"/>
      <c r="J575" s="1718"/>
      <c r="K575" s="1718"/>
      <c r="L575" s="1718"/>
      <c r="M575" s="1718"/>
      <c r="N575" s="1718"/>
      <c r="O575" s="1718"/>
      <c r="P575" s="1718"/>
      <c r="Q575" s="1718"/>
      <c r="R575" s="1718"/>
      <c r="S575" s="310"/>
      <c r="T575" s="1406"/>
    </row>
    <row r="576" spans="1:20" s="251" customFormat="1" ht="12" x14ac:dyDescent="0.2">
      <c r="A576" s="1718" t="s">
        <v>22589</v>
      </c>
      <c r="B576" s="1718"/>
      <c r="C576" s="1718"/>
      <c r="D576" s="1718"/>
      <c r="E576" s="1718"/>
      <c r="F576" s="1718"/>
      <c r="G576" s="1718"/>
      <c r="H576" s="1718"/>
      <c r="I576" s="1718"/>
      <c r="J576" s="1718"/>
      <c r="K576" s="1718"/>
      <c r="L576" s="1718"/>
      <c r="M576" s="1718"/>
      <c r="N576" s="1718"/>
      <c r="O576" s="1718"/>
      <c r="P576" s="1718"/>
      <c r="Q576" s="1718"/>
      <c r="R576" s="1718"/>
      <c r="S576" s="310"/>
      <c r="T576" s="1406"/>
    </row>
    <row r="577" spans="1:20" s="251" customFormat="1" ht="12" x14ac:dyDescent="0.2">
      <c r="S577" s="310"/>
      <c r="T577" s="1406"/>
    </row>
    <row r="578" spans="1:20" s="251" customFormat="1" ht="12" x14ac:dyDescent="0.2">
      <c r="S578" s="310"/>
      <c r="T578" s="1406"/>
    </row>
    <row r="579" spans="1:20" s="251" customFormat="1" ht="12" x14ac:dyDescent="0.2">
      <c r="S579" s="310"/>
      <c r="T579" s="1406"/>
    </row>
    <row r="580" spans="1:20" s="251" customFormat="1" ht="12" x14ac:dyDescent="0.2">
      <c r="A580" s="1366" t="s">
        <v>22588</v>
      </c>
      <c r="B580" s="1366" t="s">
        <v>21734</v>
      </c>
      <c r="C580" s="1366"/>
      <c r="D580" s="1366"/>
      <c r="E580" s="1366"/>
      <c r="F580" s="1366"/>
      <c r="G580" s="1366"/>
      <c r="H580" s="1366"/>
      <c r="I580" s="1366"/>
      <c r="J580" s="1366"/>
      <c r="K580" s="1366"/>
      <c r="L580" s="1366"/>
      <c r="S580" s="310"/>
      <c r="T580" s="1406"/>
    </row>
    <row r="581" spans="1:20" s="251" customFormat="1" ht="12.75" thickBot="1" x14ac:dyDescent="0.25">
      <c r="A581" s="266" t="s">
        <v>22587</v>
      </c>
      <c r="B581" s="266" t="s">
        <v>22594</v>
      </c>
      <c r="C581" s="266"/>
      <c r="D581" s="266"/>
      <c r="E581" s="266"/>
      <c r="F581" s="266"/>
      <c r="G581" s="266"/>
      <c r="H581" s="266"/>
      <c r="I581" s="266"/>
      <c r="J581" s="266"/>
      <c r="K581" s="266"/>
      <c r="L581" s="266"/>
      <c r="S581" s="310"/>
      <c r="T581" s="1406"/>
    </row>
    <row r="582" spans="1:20" s="1408" customFormat="1" ht="28.35" customHeight="1" thickBot="1" x14ac:dyDescent="0.25">
      <c r="A582" s="1743" t="s">
        <v>22662</v>
      </c>
      <c r="B582" s="1745" t="s">
        <v>22609</v>
      </c>
      <c r="C582" s="1746"/>
      <c r="D582" s="1746"/>
      <c r="E582" s="1746"/>
      <c r="F582" s="1746"/>
      <c r="G582" s="1746"/>
      <c r="H582" s="1747"/>
      <c r="I582" s="1748" t="s">
        <v>22616</v>
      </c>
      <c r="J582" s="1749"/>
      <c r="K582" s="1749"/>
      <c r="L582" s="1749"/>
      <c r="M582" s="1749"/>
      <c r="N582" s="1750"/>
      <c r="O582" s="1745" t="s">
        <v>22622</v>
      </c>
      <c r="P582" s="1747"/>
      <c r="Q582" s="1745" t="s">
        <v>2049</v>
      </c>
      <c r="R582" s="1747"/>
      <c r="S582" s="1407"/>
      <c r="T582" s="1407"/>
    </row>
    <row r="583" spans="1:20" s="1415" customFormat="1" ht="109.5" customHeight="1" thickBot="1" x14ac:dyDescent="0.25">
      <c r="A583" s="1744"/>
      <c r="B583" s="1409" t="s">
        <v>22610</v>
      </c>
      <c r="C583" s="1410" t="s">
        <v>22611</v>
      </c>
      <c r="D583" s="1410" t="s">
        <v>22612</v>
      </c>
      <c r="E583" s="1410" t="s">
        <v>22613</v>
      </c>
      <c r="F583" s="1410" t="s">
        <v>22663</v>
      </c>
      <c r="G583" s="1410" t="s">
        <v>22664</v>
      </c>
      <c r="H583" s="1411" t="s">
        <v>22665</v>
      </c>
      <c r="I583" s="1409" t="s">
        <v>22617</v>
      </c>
      <c r="J583" s="1410" t="s">
        <v>22666</v>
      </c>
      <c r="K583" s="1410" t="s">
        <v>22667</v>
      </c>
      <c r="L583" s="1410" t="s">
        <v>22620</v>
      </c>
      <c r="M583" s="1410" t="s">
        <v>22621</v>
      </c>
      <c r="N583" s="1411" t="s">
        <v>22668</v>
      </c>
      <c r="O583" s="1409" t="s">
        <v>22623</v>
      </c>
      <c r="P583" s="1411" t="s">
        <v>22669</v>
      </c>
      <c r="Q583" s="1412" t="s">
        <v>22670</v>
      </c>
      <c r="R583" s="1413" t="s">
        <v>22671</v>
      </c>
      <c r="S583" s="1414"/>
      <c r="T583" s="1407"/>
    </row>
    <row r="584" spans="1:20" ht="31.5" customHeight="1" thickBot="1" x14ac:dyDescent="0.25">
      <c r="A584" s="1427" t="s">
        <v>22681</v>
      </c>
      <c r="B584" s="1445"/>
      <c r="C584" s="1446"/>
      <c r="D584" s="1446"/>
      <c r="E584" s="1446">
        <v>42441463</v>
      </c>
      <c r="F584" s="1446"/>
      <c r="G584" s="1446"/>
      <c r="H584" s="1430">
        <f>SUM(B584:G584)</f>
        <v>42441463</v>
      </c>
      <c r="I584" s="1445"/>
      <c r="J584" s="1446"/>
      <c r="K584" s="1446"/>
      <c r="L584" s="1446">
        <v>11749654</v>
      </c>
      <c r="M584" s="1446"/>
      <c r="N584" s="1430">
        <f>SUM(J584:M584)</f>
        <v>11749654</v>
      </c>
      <c r="O584" s="1445"/>
      <c r="P584" s="1431">
        <f>O584</f>
        <v>0</v>
      </c>
      <c r="Q584" s="1432">
        <f>H584+N584+P584</f>
        <v>54191117</v>
      </c>
      <c r="R584" s="1433">
        <f>Q584/$Q$585</f>
        <v>1</v>
      </c>
    </row>
    <row r="585" spans="1:20" ht="13.5" customHeight="1" thickBot="1" x14ac:dyDescent="0.25">
      <c r="A585" s="1435" t="s">
        <v>22684</v>
      </c>
      <c r="B585" s="1436">
        <f t="shared" ref="B585:Q585" si="110">SUM(B584:B584)</f>
        <v>0</v>
      </c>
      <c r="C585" s="1437">
        <f t="shared" si="110"/>
        <v>0</v>
      </c>
      <c r="D585" s="1437">
        <f t="shared" si="110"/>
        <v>0</v>
      </c>
      <c r="E585" s="1437">
        <f t="shared" si="110"/>
        <v>42441463</v>
      </c>
      <c r="F585" s="1437">
        <f t="shared" si="110"/>
        <v>0</v>
      </c>
      <c r="G585" s="1437">
        <f t="shared" si="110"/>
        <v>0</v>
      </c>
      <c r="H585" s="1438">
        <f t="shared" si="110"/>
        <v>42441463</v>
      </c>
      <c r="I585" s="1436">
        <f t="shared" si="110"/>
        <v>0</v>
      </c>
      <c r="J585" s="1437">
        <f t="shared" si="110"/>
        <v>0</v>
      </c>
      <c r="K585" s="1437">
        <f t="shared" si="110"/>
        <v>0</v>
      </c>
      <c r="L585" s="1437">
        <f t="shared" si="110"/>
        <v>11749654</v>
      </c>
      <c r="M585" s="1437">
        <f t="shared" si="110"/>
        <v>0</v>
      </c>
      <c r="N585" s="1438">
        <f t="shared" si="110"/>
        <v>11749654</v>
      </c>
      <c r="O585" s="1436">
        <f t="shared" si="110"/>
        <v>0</v>
      </c>
      <c r="P585" s="1438">
        <f t="shared" si="110"/>
        <v>0</v>
      </c>
      <c r="Q585" s="1436">
        <f t="shared" si="110"/>
        <v>54191117</v>
      </c>
      <c r="R585" s="1439">
        <f>Q585/$Q$585</f>
        <v>1</v>
      </c>
    </row>
    <row r="588" spans="1:20" s="251" customFormat="1" ht="12" x14ac:dyDescent="0.2">
      <c r="A588" s="251" t="s">
        <v>22593</v>
      </c>
      <c r="S588" s="310"/>
      <c r="T588" s="1406"/>
    </row>
    <row r="589" spans="1:20" s="251" customFormat="1" ht="12" x14ac:dyDescent="0.2">
      <c r="A589" s="251" t="s">
        <v>22685</v>
      </c>
      <c r="S589" s="310"/>
      <c r="T589" s="1406"/>
    </row>
    <row r="590" spans="1:20" s="251" customFormat="1" ht="12" x14ac:dyDescent="0.2">
      <c r="S590" s="310"/>
      <c r="T590" s="1406"/>
    </row>
    <row r="591" spans="1:20" s="251" customFormat="1" ht="12" x14ac:dyDescent="0.2">
      <c r="S591" s="310"/>
      <c r="T591" s="1406"/>
    </row>
    <row r="592" spans="1:20" s="251" customFormat="1" ht="12" x14ac:dyDescent="0.2">
      <c r="S592" s="310"/>
      <c r="T592" s="1406"/>
    </row>
    <row r="593" spans="1:20" s="251" customFormat="1" ht="12" x14ac:dyDescent="0.2">
      <c r="A593" s="1718" t="s">
        <v>22660</v>
      </c>
      <c r="B593" s="1718"/>
      <c r="C593" s="1718"/>
      <c r="D593" s="1718"/>
      <c r="E593" s="1718"/>
      <c r="F593" s="1718"/>
      <c r="G593" s="1718"/>
      <c r="H593" s="1718"/>
      <c r="I593" s="1718"/>
      <c r="J593" s="1718"/>
      <c r="K593" s="1718"/>
      <c r="L593" s="1718"/>
      <c r="M593" s="1718"/>
      <c r="N593" s="1718"/>
      <c r="O593" s="1718"/>
      <c r="P593" s="1718"/>
      <c r="Q593" s="1718"/>
      <c r="R593" s="1718"/>
      <c r="S593" s="310"/>
      <c r="T593" s="1406"/>
    </row>
    <row r="594" spans="1:20" s="251" customFormat="1" ht="12" x14ac:dyDescent="0.2">
      <c r="A594" s="1718" t="s">
        <v>2089</v>
      </c>
      <c r="B594" s="1718"/>
      <c r="C594" s="1718"/>
      <c r="D594" s="1718"/>
      <c r="E594" s="1718"/>
      <c r="F594" s="1718"/>
      <c r="G594" s="1718"/>
      <c r="H594" s="1718"/>
      <c r="I594" s="1718"/>
      <c r="J594" s="1718"/>
      <c r="K594" s="1718"/>
      <c r="L594" s="1718"/>
      <c r="M594" s="1718"/>
      <c r="N594" s="1718"/>
      <c r="O594" s="1718"/>
      <c r="P594" s="1718"/>
      <c r="Q594" s="1718"/>
      <c r="R594" s="1718"/>
      <c r="S594" s="310"/>
      <c r="T594" s="1406"/>
    </row>
    <row r="595" spans="1:20" s="251" customFormat="1" ht="12" x14ac:dyDescent="0.2">
      <c r="A595" s="1718" t="s">
        <v>22661</v>
      </c>
      <c r="B595" s="1718"/>
      <c r="C595" s="1718"/>
      <c r="D595" s="1718"/>
      <c r="E595" s="1718"/>
      <c r="F595" s="1718"/>
      <c r="G595" s="1718"/>
      <c r="H595" s="1718"/>
      <c r="I595" s="1718"/>
      <c r="J595" s="1718"/>
      <c r="K595" s="1718"/>
      <c r="L595" s="1718"/>
      <c r="M595" s="1718"/>
      <c r="N595" s="1718"/>
      <c r="O595" s="1718"/>
      <c r="P595" s="1718"/>
      <c r="Q595" s="1718"/>
      <c r="R595" s="1718"/>
      <c r="S595" s="310"/>
      <c r="T595" s="1406"/>
    </row>
    <row r="596" spans="1:20" s="251" customFormat="1" ht="12" x14ac:dyDescent="0.2">
      <c r="A596" s="1718" t="s">
        <v>22589</v>
      </c>
      <c r="B596" s="1718"/>
      <c r="C596" s="1718"/>
      <c r="D596" s="1718"/>
      <c r="E596" s="1718"/>
      <c r="F596" s="1718"/>
      <c r="G596" s="1718"/>
      <c r="H596" s="1718"/>
      <c r="I596" s="1718"/>
      <c r="J596" s="1718"/>
      <c r="K596" s="1718"/>
      <c r="L596" s="1718"/>
      <c r="M596" s="1718"/>
      <c r="N596" s="1718"/>
      <c r="O596" s="1718"/>
      <c r="P596" s="1718"/>
      <c r="Q596" s="1718"/>
      <c r="R596" s="1718"/>
      <c r="S596" s="310"/>
      <c r="T596" s="1406"/>
    </row>
    <row r="597" spans="1:20" s="251" customFormat="1" ht="12" x14ac:dyDescent="0.2">
      <c r="S597" s="310"/>
      <c r="T597" s="1406"/>
    </row>
    <row r="598" spans="1:20" s="251" customFormat="1" ht="12" x14ac:dyDescent="0.2">
      <c r="S598" s="310"/>
      <c r="T598" s="1406"/>
    </row>
    <row r="599" spans="1:20" s="251" customFormat="1" ht="12" x14ac:dyDescent="0.2">
      <c r="S599" s="310"/>
      <c r="T599" s="1406"/>
    </row>
    <row r="600" spans="1:20" s="251" customFormat="1" ht="12" x14ac:dyDescent="0.2">
      <c r="A600" s="1366" t="s">
        <v>22588</v>
      </c>
      <c r="B600" s="1366" t="s">
        <v>21734</v>
      </c>
      <c r="C600" s="1366"/>
      <c r="D600" s="1366"/>
      <c r="E600" s="1366"/>
      <c r="F600" s="1366"/>
      <c r="G600" s="1366"/>
      <c r="H600" s="1366"/>
      <c r="I600" s="1366"/>
      <c r="J600" s="1366"/>
      <c r="K600" s="1366"/>
      <c r="L600" s="1366"/>
      <c r="S600" s="310"/>
      <c r="T600" s="1406"/>
    </row>
    <row r="601" spans="1:20" s="251" customFormat="1" ht="12.75" thickBot="1" x14ac:dyDescent="0.25">
      <c r="A601" s="266" t="s">
        <v>22587</v>
      </c>
      <c r="B601" s="266" t="s">
        <v>22586</v>
      </c>
      <c r="C601" s="266"/>
      <c r="D601" s="266"/>
      <c r="E601" s="266"/>
      <c r="F601" s="266"/>
      <c r="G601" s="266"/>
      <c r="H601" s="266"/>
      <c r="I601" s="266"/>
      <c r="J601" s="266"/>
      <c r="K601" s="266"/>
      <c r="L601" s="266"/>
      <c r="S601" s="310"/>
      <c r="T601" s="1406"/>
    </row>
    <row r="602" spans="1:20" s="1408" customFormat="1" ht="28.35" customHeight="1" thickBot="1" x14ac:dyDescent="0.25">
      <c r="A602" s="1743" t="s">
        <v>22662</v>
      </c>
      <c r="B602" s="1745" t="s">
        <v>22609</v>
      </c>
      <c r="C602" s="1746"/>
      <c r="D602" s="1746"/>
      <c r="E602" s="1746"/>
      <c r="F602" s="1746"/>
      <c r="G602" s="1746"/>
      <c r="H602" s="1747"/>
      <c r="I602" s="1748" t="s">
        <v>22616</v>
      </c>
      <c r="J602" s="1749"/>
      <c r="K602" s="1749"/>
      <c r="L602" s="1749"/>
      <c r="M602" s="1749"/>
      <c r="N602" s="1750"/>
      <c r="O602" s="1745" t="s">
        <v>22622</v>
      </c>
      <c r="P602" s="1747"/>
      <c r="Q602" s="1745" t="s">
        <v>2049</v>
      </c>
      <c r="R602" s="1747"/>
      <c r="S602" s="1407"/>
      <c r="T602" s="1407"/>
    </row>
    <row r="603" spans="1:20" s="1415" customFormat="1" ht="109.5" customHeight="1" thickBot="1" x14ac:dyDescent="0.25">
      <c r="A603" s="1744"/>
      <c r="B603" s="1409" t="s">
        <v>22610</v>
      </c>
      <c r="C603" s="1410" t="s">
        <v>22611</v>
      </c>
      <c r="D603" s="1410" t="s">
        <v>22612</v>
      </c>
      <c r="E603" s="1410" t="s">
        <v>22613</v>
      </c>
      <c r="F603" s="1410" t="s">
        <v>22663</v>
      </c>
      <c r="G603" s="1410" t="s">
        <v>22664</v>
      </c>
      <c r="H603" s="1411" t="s">
        <v>22665</v>
      </c>
      <c r="I603" s="1409" t="s">
        <v>22617</v>
      </c>
      <c r="J603" s="1410" t="s">
        <v>22666</v>
      </c>
      <c r="K603" s="1410" t="s">
        <v>22667</v>
      </c>
      <c r="L603" s="1410" t="s">
        <v>22620</v>
      </c>
      <c r="M603" s="1410" t="s">
        <v>22621</v>
      </c>
      <c r="N603" s="1411" t="s">
        <v>22668</v>
      </c>
      <c r="O603" s="1409" t="s">
        <v>22623</v>
      </c>
      <c r="P603" s="1411" t="s">
        <v>22669</v>
      </c>
      <c r="Q603" s="1412" t="s">
        <v>22670</v>
      </c>
      <c r="R603" s="1413" t="s">
        <v>22671</v>
      </c>
      <c r="S603" s="1414"/>
      <c r="T603" s="1407"/>
    </row>
    <row r="604" spans="1:20" ht="30.75" customHeight="1" thickBot="1" x14ac:dyDescent="0.25">
      <c r="A604" s="1427" t="s">
        <v>22681</v>
      </c>
      <c r="B604" s="1445"/>
      <c r="C604" s="1446"/>
      <c r="D604" s="1446"/>
      <c r="E604" s="1446"/>
      <c r="F604" s="1446"/>
      <c r="G604" s="1446"/>
      <c r="H604" s="1430">
        <f>SUM(B604:G604)</f>
        <v>0</v>
      </c>
      <c r="I604" s="1445"/>
      <c r="J604" s="1446"/>
      <c r="K604" s="1446"/>
      <c r="L604" s="1446">
        <v>17058151</v>
      </c>
      <c r="M604" s="1446"/>
      <c r="N604" s="1430">
        <f>SUM(J604:M604)</f>
        <v>17058151</v>
      </c>
      <c r="O604" s="1445"/>
      <c r="P604" s="1431">
        <f>O604</f>
        <v>0</v>
      </c>
      <c r="Q604" s="1432">
        <f>H604+N604+P604</f>
        <v>17058151</v>
      </c>
      <c r="R604" s="1433">
        <f>Q604/$Q$605</f>
        <v>1</v>
      </c>
    </row>
    <row r="605" spans="1:20" ht="13.5" customHeight="1" thickBot="1" x14ac:dyDescent="0.25">
      <c r="A605" s="1435" t="s">
        <v>22684</v>
      </c>
      <c r="B605" s="1436">
        <f t="shared" ref="B605:Q605" si="111">SUM(B604:B604)</f>
        <v>0</v>
      </c>
      <c r="C605" s="1437">
        <f t="shared" si="111"/>
        <v>0</v>
      </c>
      <c r="D605" s="1437">
        <f t="shared" si="111"/>
        <v>0</v>
      </c>
      <c r="E605" s="1437">
        <f t="shared" si="111"/>
        <v>0</v>
      </c>
      <c r="F605" s="1437">
        <f t="shared" si="111"/>
        <v>0</v>
      </c>
      <c r="G605" s="1437">
        <f t="shared" si="111"/>
        <v>0</v>
      </c>
      <c r="H605" s="1438">
        <f t="shared" si="111"/>
        <v>0</v>
      </c>
      <c r="I605" s="1436">
        <f t="shared" si="111"/>
        <v>0</v>
      </c>
      <c r="J605" s="1437">
        <f t="shared" si="111"/>
        <v>0</v>
      </c>
      <c r="K605" s="1437">
        <f t="shared" si="111"/>
        <v>0</v>
      </c>
      <c r="L605" s="1437">
        <f t="shared" si="111"/>
        <v>17058151</v>
      </c>
      <c r="M605" s="1437">
        <f t="shared" si="111"/>
        <v>0</v>
      </c>
      <c r="N605" s="1438">
        <f t="shared" si="111"/>
        <v>17058151</v>
      </c>
      <c r="O605" s="1436">
        <f t="shared" si="111"/>
        <v>0</v>
      </c>
      <c r="P605" s="1438">
        <f t="shared" si="111"/>
        <v>0</v>
      </c>
      <c r="Q605" s="1436">
        <f t="shared" si="111"/>
        <v>17058151</v>
      </c>
      <c r="R605" s="1439">
        <f>Q605/$Q$605</f>
        <v>1</v>
      </c>
    </row>
    <row r="608" spans="1:20" s="251" customFormat="1" ht="12" hidden="1" x14ac:dyDescent="0.2">
      <c r="A608" s="251" t="s">
        <v>22593</v>
      </c>
      <c r="S608" s="310"/>
      <c r="T608" s="1406"/>
    </row>
    <row r="609" spans="1:20" s="251" customFormat="1" ht="12" hidden="1" x14ac:dyDescent="0.2">
      <c r="A609" s="251" t="s">
        <v>22685</v>
      </c>
      <c r="S609" s="310"/>
      <c r="T609" s="1406"/>
    </row>
    <row r="610" spans="1:20" s="251" customFormat="1" ht="12" hidden="1" x14ac:dyDescent="0.2">
      <c r="S610" s="310"/>
      <c r="T610" s="1406"/>
    </row>
    <row r="611" spans="1:20" s="251" customFormat="1" ht="12" hidden="1" x14ac:dyDescent="0.2">
      <c r="S611" s="310"/>
      <c r="T611" s="1406"/>
    </row>
    <row r="612" spans="1:20" s="251" customFormat="1" ht="12" hidden="1" x14ac:dyDescent="0.2">
      <c r="S612" s="310"/>
      <c r="T612" s="1406"/>
    </row>
    <row r="613" spans="1:20" s="251" customFormat="1" ht="12" hidden="1" x14ac:dyDescent="0.2">
      <c r="A613" s="1718" t="s">
        <v>22660</v>
      </c>
      <c r="B613" s="1718"/>
      <c r="C613" s="1718"/>
      <c r="D613" s="1718"/>
      <c r="E613" s="1718"/>
      <c r="F613" s="1718"/>
      <c r="G613" s="1718"/>
      <c r="H613" s="1718"/>
      <c r="I613" s="1718"/>
      <c r="J613" s="1718"/>
      <c r="K613" s="1718"/>
      <c r="L613" s="1718"/>
      <c r="M613" s="1718"/>
      <c r="N613" s="1718"/>
      <c r="O613" s="1718"/>
      <c r="P613" s="1718"/>
      <c r="Q613" s="1718"/>
      <c r="R613" s="1718"/>
      <c r="S613" s="310"/>
      <c r="T613" s="1406"/>
    </row>
    <row r="614" spans="1:20" s="251" customFormat="1" ht="12" hidden="1" x14ac:dyDescent="0.2">
      <c r="A614" s="1718" t="s">
        <v>22572</v>
      </c>
      <c r="B614" s="1718"/>
      <c r="C614" s="1718"/>
      <c r="D614" s="1718"/>
      <c r="E614" s="1718"/>
      <c r="F614" s="1718"/>
      <c r="G614" s="1718"/>
      <c r="H614" s="1718"/>
      <c r="I614" s="1718"/>
      <c r="J614" s="1718"/>
      <c r="K614" s="1718"/>
      <c r="L614" s="1718"/>
      <c r="M614" s="1718"/>
      <c r="N614" s="1718"/>
      <c r="O614" s="1718"/>
      <c r="P614" s="1718"/>
      <c r="Q614" s="1718"/>
      <c r="R614" s="1718"/>
      <c r="S614" s="310"/>
      <c r="T614" s="1406"/>
    </row>
    <row r="615" spans="1:20" s="251" customFormat="1" ht="12" hidden="1" x14ac:dyDescent="0.2">
      <c r="A615" s="1718" t="s">
        <v>22661</v>
      </c>
      <c r="B615" s="1718"/>
      <c r="C615" s="1718"/>
      <c r="D615" s="1718"/>
      <c r="E615" s="1718"/>
      <c r="F615" s="1718"/>
      <c r="G615" s="1718"/>
      <c r="H615" s="1718"/>
      <c r="I615" s="1718"/>
      <c r="J615" s="1718"/>
      <c r="K615" s="1718"/>
      <c r="L615" s="1718"/>
      <c r="M615" s="1718"/>
      <c r="N615" s="1718"/>
      <c r="O615" s="1718"/>
      <c r="P615" s="1718"/>
      <c r="Q615" s="1718"/>
      <c r="R615" s="1718"/>
      <c r="S615" s="310"/>
      <c r="T615" s="1406"/>
    </row>
    <row r="616" spans="1:20" s="251" customFormat="1" ht="12" hidden="1" x14ac:dyDescent="0.2">
      <c r="A616" s="1718" t="s">
        <v>22589</v>
      </c>
      <c r="B616" s="1718"/>
      <c r="C616" s="1718"/>
      <c r="D616" s="1718"/>
      <c r="E616" s="1718"/>
      <c r="F616" s="1718"/>
      <c r="G616" s="1718"/>
      <c r="H616" s="1718"/>
      <c r="I616" s="1718"/>
      <c r="J616" s="1718"/>
      <c r="K616" s="1718"/>
      <c r="L616" s="1718"/>
      <c r="M616" s="1718"/>
      <c r="N616" s="1718"/>
      <c r="O616" s="1718"/>
      <c r="P616" s="1718"/>
      <c r="Q616" s="1718"/>
      <c r="R616" s="1718"/>
      <c r="S616" s="310"/>
      <c r="T616" s="1406"/>
    </row>
    <row r="617" spans="1:20" s="251" customFormat="1" ht="12" hidden="1" x14ac:dyDescent="0.2">
      <c r="S617" s="310"/>
      <c r="T617" s="1406"/>
    </row>
    <row r="618" spans="1:20" s="251" customFormat="1" ht="12" hidden="1" x14ac:dyDescent="0.2">
      <c r="S618" s="310"/>
      <c r="T618" s="1406"/>
    </row>
    <row r="619" spans="1:20" s="251" customFormat="1" ht="12" hidden="1" x14ac:dyDescent="0.2">
      <c r="S619" s="310"/>
      <c r="T619" s="1406"/>
    </row>
    <row r="620" spans="1:20" s="251" customFormat="1" ht="12" hidden="1" x14ac:dyDescent="0.2">
      <c r="A620" s="1453" t="s">
        <v>22588</v>
      </c>
      <c r="B620" s="1453" t="s">
        <v>21734</v>
      </c>
      <c r="C620" s="1453"/>
      <c r="D620" s="1453"/>
      <c r="E620" s="1453"/>
      <c r="F620" s="1453"/>
      <c r="G620" s="1453"/>
      <c r="H620" s="1453"/>
      <c r="I620" s="1453"/>
      <c r="J620" s="1453"/>
      <c r="K620" s="1453"/>
      <c r="L620" s="1453"/>
      <c r="M620" s="1454"/>
      <c r="N620" s="1454"/>
      <c r="O620" s="1454"/>
      <c r="P620" s="1454"/>
      <c r="Q620" s="1454"/>
      <c r="R620" s="1454"/>
      <c r="S620" s="310"/>
      <c r="T620" s="1406"/>
    </row>
    <row r="621" spans="1:20" s="251" customFormat="1" ht="12" hidden="1" x14ac:dyDescent="0.2">
      <c r="A621" s="1455" t="s">
        <v>22587</v>
      </c>
      <c r="B621" s="1455" t="s">
        <v>22600</v>
      </c>
      <c r="C621" s="1455"/>
      <c r="D621" s="1455"/>
      <c r="E621" s="1455"/>
      <c r="F621" s="1455"/>
      <c r="G621" s="1455"/>
      <c r="H621" s="1455"/>
      <c r="I621" s="1455"/>
      <c r="J621" s="1455"/>
      <c r="K621" s="1455"/>
      <c r="L621" s="1455"/>
      <c r="M621" s="1454"/>
      <c r="N621" s="1454"/>
      <c r="O621" s="1454"/>
      <c r="P621" s="1454"/>
      <c r="Q621" s="1454"/>
      <c r="R621" s="1454"/>
      <c r="S621" s="310"/>
      <c r="T621" s="1406"/>
    </row>
    <row r="622" spans="1:20" s="1408" customFormat="1" ht="28.35" hidden="1" customHeight="1" thickBot="1" x14ac:dyDescent="0.25">
      <c r="A622" s="1743" t="s">
        <v>22662</v>
      </c>
      <c r="B622" s="1745" t="s">
        <v>22609</v>
      </c>
      <c r="C622" s="1746"/>
      <c r="D622" s="1746"/>
      <c r="E622" s="1746"/>
      <c r="F622" s="1746"/>
      <c r="G622" s="1746"/>
      <c r="H622" s="1747"/>
      <c r="I622" s="1748" t="s">
        <v>22616</v>
      </c>
      <c r="J622" s="1749"/>
      <c r="K622" s="1749"/>
      <c r="L622" s="1749"/>
      <c r="M622" s="1749"/>
      <c r="N622" s="1750"/>
      <c r="O622" s="1745" t="s">
        <v>22622</v>
      </c>
      <c r="P622" s="1747"/>
      <c r="Q622" s="1745" t="s">
        <v>2049</v>
      </c>
      <c r="R622" s="1747"/>
      <c r="S622" s="1407"/>
      <c r="T622" s="1407"/>
    </row>
    <row r="623" spans="1:20" s="1415" customFormat="1" ht="109.5" hidden="1" customHeight="1" thickBot="1" x14ac:dyDescent="0.25">
      <c r="A623" s="1744"/>
      <c r="B623" s="1409" t="s">
        <v>22610</v>
      </c>
      <c r="C623" s="1410" t="s">
        <v>22611</v>
      </c>
      <c r="D623" s="1410" t="s">
        <v>22612</v>
      </c>
      <c r="E623" s="1410" t="s">
        <v>22613</v>
      </c>
      <c r="F623" s="1410" t="s">
        <v>22663</v>
      </c>
      <c r="G623" s="1410" t="s">
        <v>22664</v>
      </c>
      <c r="H623" s="1411" t="s">
        <v>22665</v>
      </c>
      <c r="I623" s="1409" t="s">
        <v>22617</v>
      </c>
      <c r="J623" s="1410" t="s">
        <v>22666</v>
      </c>
      <c r="K623" s="1410" t="s">
        <v>22667</v>
      </c>
      <c r="L623" s="1410" t="s">
        <v>22620</v>
      </c>
      <c r="M623" s="1410" t="s">
        <v>22621</v>
      </c>
      <c r="N623" s="1411" t="s">
        <v>22668</v>
      </c>
      <c r="O623" s="1409" t="s">
        <v>22623</v>
      </c>
      <c r="P623" s="1411" t="s">
        <v>22669</v>
      </c>
      <c r="Q623" s="1412" t="s">
        <v>22670</v>
      </c>
      <c r="R623" s="1413" t="s">
        <v>22671</v>
      </c>
      <c r="S623" s="1414"/>
      <c r="T623" s="1407"/>
    </row>
    <row r="624" spans="1:20" ht="28.5" hidden="1" customHeight="1" thickBot="1" x14ac:dyDescent="0.25">
      <c r="A624" s="1427" t="s">
        <v>22681</v>
      </c>
      <c r="B624" s="1445"/>
      <c r="C624" s="1446"/>
      <c r="D624" s="1446"/>
      <c r="E624" s="1446"/>
      <c r="F624" s="1446"/>
      <c r="G624" s="1446"/>
      <c r="H624" s="1430">
        <f>SUM(B624:G624)</f>
        <v>0</v>
      </c>
      <c r="I624" s="1445"/>
      <c r="J624" s="1446"/>
      <c r="K624" s="1446"/>
      <c r="L624" s="1446"/>
      <c r="M624" s="1446"/>
      <c r="N624" s="1430">
        <f>SUM(J624:M624)</f>
        <v>0</v>
      </c>
      <c r="O624" s="1445"/>
      <c r="P624" s="1431">
        <f>O624</f>
        <v>0</v>
      </c>
      <c r="Q624" s="1432">
        <f>H624+N624+P624</f>
        <v>0</v>
      </c>
      <c r="R624" s="1433">
        <f>Q624/$Q$605</f>
        <v>0</v>
      </c>
    </row>
    <row r="625" spans="1:20" ht="13.5" hidden="1" customHeight="1" thickBot="1" x14ac:dyDescent="0.25">
      <c r="A625" s="1435" t="s">
        <v>22684</v>
      </c>
      <c r="B625" s="1436">
        <f t="shared" ref="B625:Q625" si="112">SUM(B624:B624)</f>
        <v>0</v>
      </c>
      <c r="C625" s="1437">
        <f t="shared" si="112"/>
        <v>0</v>
      </c>
      <c r="D625" s="1437">
        <f t="shared" si="112"/>
        <v>0</v>
      </c>
      <c r="E625" s="1437">
        <f t="shared" si="112"/>
        <v>0</v>
      </c>
      <c r="F625" s="1437">
        <f t="shared" si="112"/>
        <v>0</v>
      </c>
      <c r="G625" s="1437">
        <f t="shared" si="112"/>
        <v>0</v>
      </c>
      <c r="H625" s="1438">
        <f t="shared" si="112"/>
        <v>0</v>
      </c>
      <c r="I625" s="1436">
        <f t="shared" si="112"/>
        <v>0</v>
      </c>
      <c r="J625" s="1437">
        <f t="shared" si="112"/>
        <v>0</v>
      </c>
      <c r="K625" s="1437">
        <f t="shared" si="112"/>
        <v>0</v>
      </c>
      <c r="L625" s="1437">
        <f t="shared" si="112"/>
        <v>0</v>
      </c>
      <c r="M625" s="1437">
        <f t="shared" si="112"/>
        <v>0</v>
      </c>
      <c r="N625" s="1438">
        <f t="shared" si="112"/>
        <v>0</v>
      </c>
      <c r="O625" s="1436">
        <f t="shared" si="112"/>
        <v>0</v>
      </c>
      <c r="P625" s="1438">
        <f t="shared" si="112"/>
        <v>0</v>
      </c>
      <c r="Q625" s="1436">
        <f t="shared" si="112"/>
        <v>0</v>
      </c>
      <c r="R625" s="1439">
        <f>Q625/$Q$605</f>
        <v>0</v>
      </c>
    </row>
    <row r="626" spans="1:20" hidden="1" x14ac:dyDescent="0.2"/>
    <row r="627" spans="1:20" hidden="1" x14ac:dyDescent="0.2"/>
    <row r="628" spans="1:20" s="251" customFormat="1" ht="12" x14ac:dyDescent="0.2">
      <c r="A628" s="251" t="s">
        <v>22593</v>
      </c>
      <c r="S628" s="310"/>
      <c r="T628" s="1406"/>
    </row>
    <row r="629" spans="1:20" s="251" customFormat="1" ht="12" x14ac:dyDescent="0.2">
      <c r="A629" s="251" t="s">
        <v>22685</v>
      </c>
      <c r="S629" s="310"/>
      <c r="T629" s="1406"/>
    </row>
    <row r="630" spans="1:20" s="251" customFormat="1" ht="12" x14ac:dyDescent="0.2">
      <c r="S630" s="310"/>
      <c r="T630" s="1406"/>
    </row>
    <row r="631" spans="1:20" s="251" customFormat="1" ht="12" x14ac:dyDescent="0.2">
      <c r="S631" s="310"/>
      <c r="T631" s="1406"/>
    </row>
    <row r="632" spans="1:20" s="251" customFormat="1" ht="12" x14ac:dyDescent="0.2">
      <c r="S632" s="310"/>
      <c r="T632" s="1406"/>
    </row>
    <row r="633" spans="1:20" s="251" customFormat="1" ht="12" x14ac:dyDescent="0.2">
      <c r="A633" s="1718" t="s">
        <v>22660</v>
      </c>
      <c r="B633" s="1718"/>
      <c r="C633" s="1718"/>
      <c r="D633" s="1718"/>
      <c r="E633" s="1718"/>
      <c r="F633" s="1718"/>
      <c r="G633" s="1718"/>
      <c r="H633" s="1718"/>
      <c r="I633" s="1718"/>
      <c r="J633" s="1718"/>
      <c r="K633" s="1718"/>
      <c r="L633" s="1718"/>
      <c r="M633" s="1718"/>
      <c r="N633" s="1718"/>
      <c r="O633" s="1718"/>
      <c r="P633" s="1718"/>
      <c r="Q633" s="1718"/>
      <c r="R633" s="1718"/>
      <c r="S633" s="310"/>
      <c r="T633" s="1406"/>
    </row>
    <row r="634" spans="1:20" s="251" customFormat="1" ht="12" x14ac:dyDescent="0.2">
      <c r="A634" s="1718" t="s">
        <v>2089</v>
      </c>
      <c r="B634" s="1718"/>
      <c r="C634" s="1718"/>
      <c r="D634" s="1718"/>
      <c r="E634" s="1718"/>
      <c r="F634" s="1718"/>
      <c r="G634" s="1718"/>
      <c r="H634" s="1718"/>
      <c r="I634" s="1718"/>
      <c r="J634" s="1718"/>
      <c r="K634" s="1718"/>
      <c r="L634" s="1718"/>
      <c r="M634" s="1718"/>
      <c r="N634" s="1718"/>
      <c r="O634" s="1718"/>
      <c r="P634" s="1718"/>
      <c r="Q634" s="1718"/>
      <c r="R634" s="1718"/>
      <c r="S634" s="310"/>
      <c r="T634" s="1406"/>
    </row>
    <row r="635" spans="1:20" s="251" customFormat="1" ht="12" x14ac:dyDescent="0.2">
      <c r="A635" s="1718" t="s">
        <v>22661</v>
      </c>
      <c r="B635" s="1718"/>
      <c r="C635" s="1718"/>
      <c r="D635" s="1718"/>
      <c r="E635" s="1718"/>
      <c r="F635" s="1718"/>
      <c r="G635" s="1718"/>
      <c r="H635" s="1718"/>
      <c r="I635" s="1718"/>
      <c r="J635" s="1718"/>
      <c r="K635" s="1718"/>
      <c r="L635" s="1718"/>
      <c r="M635" s="1718"/>
      <c r="N635" s="1718"/>
      <c r="O635" s="1718"/>
      <c r="P635" s="1718"/>
      <c r="Q635" s="1718"/>
      <c r="R635" s="1718"/>
      <c r="S635" s="310"/>
      <c r="T635" s="1406"/>
    </row>
    <row r="636" spans="1:20" s="251" customFormat="1" ht="12" x14ac:dyDescent="0.2">
      <c r="A636" s="1718" t="s">
        <v>22589</v>
      </c>
      <c r="B636" s="1718"/>
      <c r="C636" s="1718"/>
      <c r="D636" s="1718"/>
      <c r="E636" s="1718"/>
      <c r="F636" s="1718"/>
      <c r="G636" s="1718"/>
      <c r="H636" s="1718"/>
      <c r="I636" s="1718"/>
      <c r="J636" s="1718"/>
      <c r="K636" s="1718"/>
      <c r="L636" s="1718"/>
      <c r="M636" s="1718"/>
      <c r="N636" s="1718"/>
      <c r="O636" s="1718"/>
      <c r="P636" s="1718"/>
      <c r="Q636" s="1718"/>
      <c r="R636" s="1718"/>
      <c r="S636" s="310"/>
      <c r="T636" s="1406"/>
    </row>
    <row r="637" spans="1:20" s="251" customFormat="1" ht="12" x14ac:dyDescent="0.2">
      <c r="S637" s="310"/>
      <c r="T637" s="1406"/>
    </row>
    <row r="638" spans="1:20" s="251" customFormat="1" ht="12" x14ac:dyDescent="0.2">
      <c r="S638" s="310"/>
      <c r="T638" s="1406"/>
    </row>
    <row r="639" spans="1:20" s="251" customFormat="1" ht="12" x14ac:dyDescent="0.2">
      <c r="S639" s="310"/>
      <c r="T639" s="1406"/>
    </row>
    <row r="640" spans="1:20" s="251" customFormat="1" ht="12" x14ac:dyDescent="0.2">
      <c r="A640" s="1366" t="s">
        <v>22588</v>
      </c>
      <c r="B640" s="1366" t="s">
        <v>22598</v>
      </c>
      <c r="C640" s="1366"/>
      <c r="D640" s="1366"/>
      <c r="E640" s="1366"/>
      <c r="F640" s="1366"/>
      <c r="G640" s="1366"/>
      <c r="H640" s="1366"/>
      <c r="I640" s="1366"/>
      <c r="J640" s="1366"/>
      <c r="K640" s="1366"/>
      <c r="L640" s="1366"/>
      <c r="S640" s="310"/>
      <c r="T640" s="1406"/>
    </row>
    <row r="641" spans="1:20" s="251" customFormat="1" ht="12.75" thickBot="1" x14ac:dyDescent="0.25">
      <c r="A641" s="266" t="s">
        <v>22587</v>
      </c>
      <c r="B641" s="266" t="s">
        <v>22596</v>
      </c>
      <c r="C641" s="266"/>
      <c r="D641" s="266"/>
      <c r="E641" s="266"/>
      <c r="F641" s="266"/>
      <c r="G641" s="266"/>
      <c r="H641" s="266"/>
      <c r="I641" s="266"/>
      <c r="J641" s="266"/>
      <c r="K641" s="266"/>
      <c r="L641" s="266"/>
      <c r="S641" s="310"/>
      <c r="T641" s="1406"/>
    </row>
    <row r="642" spans="1:20" s="1408" customFormat="1" ht="28.35" customHeight="1" thickBot="1" x14ac:dyDescent="0.25">
      <c r="A642" s="1743" t="s">
        <v>22662</v>
      </c>
      <c r="B642" s="1745" t="s">
        <v>22609</v>
      </c>
      <c r="C642" s="1746"/>
      <c r="D642" s="1746"/>
      <c r="E642" s="1746"/>
      <c r="F642" s="1746"/>
      <c r="G642" s="1746"/>
      <c r="H642" s="1747"/>
      <c r="I642" s="1748" t="s">
        <v>22616</v>
      </c>
      <c r="J642" s="1749"/>
      <c r="K642" s="1749"/>
      <c r="L642" s="1749"/>
      <c r="M642" s="1749"/>
      <c r="N642" s="1750"/>
      <c r="O642" s="1745" t="s">
        <v>22622</v>
      </c>
      <c r="P642" s="1747"/>
      <c r="Q642" s="1745" t="s">
        <v>2049</v>
      </c>
      <c r="R642" s="1747"/>
      <c r="S642" s="1407"/>
      <c r="T642" s="1407"/>
    </row>
    <row r="643" spans="1:20" s="1415" customFormat="1" ht="109.5" customHeight="1" thickBot="1" x14ac:dyDescent="0.25">
      <c r="A643" s="1744"/>
      <c r="B643" s="1409" t="s">
        <v>22610</v>
      </c>
      <c r="C643" s="1410" t="s">
        <v>22611</v>
      </c>
      <c r="D643" s="1410" t="s">
        <v>22612</v>
      </c>
      <c r="E643" s="1410" t="s">
        <v>22613</v>
      </c>
      <c r="F643" s="1410" t="s">
        <v>22663</v>
      </c>
      <c r="G643" s="1410" t="s">
        <v>22664</v>
      </c>
      <c r="H643" s="1411" t="s">
        <v>22665</v>
      </c>
      <c r="I643" s="1409" t="s">
        <v>22617</v>
      </c>
      <c r="J643" s="1410" t="s">
        <v>22666</v>
      </c>
      <c r="K643" s="1410" t="s">
        <v>22667</v>
      </c>
      <c r="L643" s="1410" t="s">
        <v>22620</v>
      </c>
      <c r="M643" s="1410" t="s">
        <v>22621</v>
      </c>
      <c r="N643" s="1411" t="s">
        <v>22668</v>
      </c>
      <c r="O643" s="1409" t="s">
        <v>22623</v>
      </c>
      <c r="P643" s="1411" t="s">
        <v>22669</v>
      </c>
      <c r="Q643" s="1412" t="s">
        <v>22670</v>
      </c>
      <c r="R643" s="1413" t="s">
        <v>22671</v>
      </c>
      <c r="S643" s="1414"/>
      <c r="T643" s="1407"/>
    </row>
    <row r="644" spans="1:20" ht="30.75" customHeight="1" thickBot="1" x14ac:dyDescent="0.25">
      <c r="A644" s="1427" t="s">
        <v>22682</v>
      </c>
      <c r="B644" s="1445">
        <f>B664+B684+B724</f>
        <v>0</v>
      </c>
      <c r="C644" s="1446">
        <f t="shared" ref="C644:G644" si="113">C664+C684+C724</f>
        <v>113919914</v>
      </c>
      <c r="D644" s="1446">
        <f t="shared" si="113"/>
        <v>6570560506</v>
      </c>
      <c r="E644" s="1446">
        <f t="shared" si="113"/>
        <v>316252269</v>
      </c>
      <c r="F644" s="1446">
        <f t="shared" si="113"/>
        <v>0</v>
      </c>
      <c r="G644" s="1446">
        <f t="shared" si="113"/>
        <v>16464359</v>
      </c>
      <c r="H644" s="1430">
        <f>SUM(B644:G644)</f>
        <v>7017197048</v>
      </c>
      <c r="I644" s="1445">
        <f t="shared" ref="I644:M644" si="114">I664+I684+I724</f>
        <v>0</v>
      </c>
      <c r="J644" s="1446">
        <f t="shared" si="114"/>
        <v>0</v>
      </c>
      <c r="K644" s="1446">
        <f t="shared" si="114"/>
        <v>0</v>
      </c>
      <c r="L644" s="1446">
        <f t="shared" si="114"/>
        <v>0</v>
      </c>
      <c r="M644" s="1446">
        <f t="shared" si="114"/>
        <v>0</v>
      </c>
      <c r="N644" s="1430">
        <f>SUM(J644:M644)</f>
        <v>0</v>
      </c>
      <c r="O644" s="1445">
        <f>O664+O684+O724</f>
        <v>649554242</v>
      </c>
      <c r="P644" s="1431">
        <f>O644</f>
        <v>649554242</v>
      </c>
      <c r="Q644" s="1432">
        <f>H644+N644+P644</f>
        <v>7666751290</v>
      </c>
      <c r="R644" s="1433">
        <f>Q644/$Q$645</f>
        <v>1</v>
      </c>
    </row>
    <row r="645" spans="1:20" ht="13.5" customHeight="1" thickBot="1" x14ac:dyDescent="0.25">
      <c r="A645" s="1435" t="s">
        <v>22684</v>
      </c>
      <c r="B645" s="1436">
        <f t="shared" ref="B645:Q645" si="115">SUM(B644:B644)</f>
        <v>0</v>
      </c>
      <c r="C645" s="1437">
        <f t="shared" si="115"/>
        <v>113919914</v>
      </c>
      <c r="D645" s="1437">
        <f t="shared" si="115"/>
        <v>6570560506</v>
      </c>
      <c r="E645" s="1437">
        <f t="shared" si="115"/>
        <v>316252269</v>
      </c>
      <c r="F645" s="1437">
        <f t="shared" si="115"/>
        <v>0</v>
      </c>
      <c r="G645" s="1437">
        <f t="shared" si="115"/>
        <v>16464359</v>
      </c>
      <c r="H645" s="1438">
        <f t="shared" si="115"/>
        <v>7017197048</v>
      </c>
      <c r="I645" s="1436">
        <f t="shared" si="115"/>
        <v>0</v>
      </c>
      <c r="J645" s="1437">
        <f t="shared" si="115"/>
        <v>0</v>
      </c>
      <c r="K645" s="1437">
        <f t="shared" si="115"/>
        <v>0</v>
      </c>
      <c r="L645" s="1437">
        <f t="shared" si="115"/>
        <v>0</v>
      </c>
      <c r="M645" s="1437">
        <f t="shared" si="115"/>
        <v>0</v>
      </c>
      <c r="N645" s="1438">
        <f t="shared" si="115"/>
        <v>0</v>
      </c>
      <c r="O645" s="1436">
        <f t="shared" si="115"/>
        <v>649554242</v>
      </c>
      <c r="P645" s="1438">
        <f t="shared" si="115"/>
        <v>649554242</v>
      </c>
      <c r="Q645" s="1436">
        <f t="shared" si="115"/>
        <v>7666751290</v>
      </c>
      <c r="R645" s="1439">
        <f>Q645/$Q$645</f>
        <v>1</v>
      </c>
    </row>
    <row r="648" spans="1:20" s="251" customFormat="1" ht="12" x14ac:dyDescent="0.2">
      <c r="A648" s="251" t="s">
        <v>22593</v>
      </c>
      <c r="S648" s="310"/>
      <c r="T648" s="1406"/>
    </row>
    <row r="649" spans="1:20" s="251" customFormat="1" ht="12" x14ac:dyDescent="0.2">
      <c r="A649" s="251" t="s">
        <v>22685</v>
      </c>
      <c r="S649" s="310"/>
      <c r="T649" s="1406"/>
    </row>
    <row r="650" spans="1:20" s="251" customFormat="1" ht="12" x14ac:dyDescent="0.2">
      <c r="S650" s="310"/>
      <c r="T650" s="1406"/>
    </row>
    <row r="651" spans="1:20" s="251" customFormat="1" ht="12" x14ac:dyDescent="0.2">
      <c r="S651" s="310"/>
      <c r="T651" s="1406"/>
    </row>
    <row r="652" spans="1:20" s="251" customFormat="1" ht="12" x14ac:dyDescent="0.2">
      <c r="S652" s="310"/>
      <c r="T652" s="1406"/>
    </row>
    <row r="653" spans="1:20" s="251" customFormat="1" ht="12" x14ac:dyDescent="0.2">
      <c r="A653" s="1718" t="s">
        <v>22660</v>
      </c>
      <c r="B653" s="1718"/>
      <c r="C653" s="1718"/>
      <c r="D653" s="1718"/>
      <c r="E653" s="1718"/>
      <c r="F653" s="1718"/>
      <c r="G653" s="1718"/>
      <c r="H653" s="1718"/>
      <c r="I653" s="1718"/>
      <c r="J653" s="1718"/>
      <c r="K653" s="1718"/>
      <c r="L653" s="1718"/>
      <c r="M653" s="1718"/>
      <c r="N653" s="1718"/>
      <c r="O653" s="1718"/>
      <c r="P653" s="1718"/>
      <c r="Q653" s="1718"/>
      <c r="R653" s="1718"/>
      <c r="S653" s="310"/>
      <c r="T653" s="1406"/>
    </row>
    <row r="654" spans="1:20" s="251" customFormat="1" ht="12" x14ac:dyDescent="0.2">
      <c r="A654" s="1718" t="s">
        <v>2089</v>
      </c>
      <c r="B654" s="1718"/>
      <c r="C654" s="1718"/>
      <c r="D654" s="1718"/>
      <c r="E654" s="1718"/>
      <c r="F654" s="1718"/>
      <c r="G654" s="1718"/>
      <c r="H654" s="1718"/>
      <c r="I654" s="1718"/>
      <c r="J654" s="1718"/>
      <c r="K654" s="1718"/>
      <c r="L654" s="1718"/>
      <c r="M654" s="1718"/>
      <c r="N654" s="1718"/>
      <c r="O654" s="1718"/>
      <c r="P654" s="1718"/>
      <c r="Q654" s="1718"/>
      <c r="R654" s="1718"/>
      <c r="S654" s="310"/>
      <c r="T654" s="1406"/>
    </row>
    <row r="655" spans="1:20" s="251" customFormat="1" ht="12" x14ac:dyDescent="0.2">
      <c r="A655" s="1718" t="s">
        <v>22661</v>
      </c>
      <c r="B655" s="1718"/>
      <c r="C655" s="1718"/>
      <c r="D655" s="1718"/>
      <c r="E655" s="1718"/>
      <c r="F655" s="1718"/>
      <c r="G655" s="1718"/>
      <c r="H655" s="1718"/>
      <c r="I655" s="1718"/>
      <c r="J655" s="1718"/>
      <c r="K655" s="1718"/>
      <c r="L655" s="1718"/>
      <c r="M655" s="1718"/>
      <c r="N655" s="1718"/>
      <c r="O655" s="1718"/>
      <c r="P655" s="1718"/>
      <c r="Q655" s="1718"/>
      <c r="R655" s="1718"/>
      <c r="S655" s="310"/>
      <c r="T655" s="1406"/>
    </row>
    <row r="656" spans="1:20" s="251" customFormat="1" ht="12" x14ac:dyDescent="0.2">
      <c r="A656" s="1718" t="s">
        <v>22589</v>
      </c>
      <c r="B656" s="1718"/>
      <c r="C656" s="1718"/>
      <c r="D656" s="1718"/>
      <c r="E656" s="1718"/>
      <c r="F656" s="1718"/>
      <c r="G656" s="1718"/>
      <c r="H656" s="1718"/>
      <c r="I656" s="1718"/>
      <c r="J656" s="1718"/>
      <c r="K656" s="1718"/>
      <c r="L656" s="1718"/>
      <c r="M656" s="1718"/>
      <c r="N656" s="1718"/>
      <c r="O656" s="1718"/>
      <c r="P656" s="1718"/>
      <c r="Q656" s="1718"/>
      <c r="R656" s="1718"/>
      <c r="S656" s="310"/>
      <c r="T656" s="1406"/>
    </row>
    <row r="657" spans="1:20" s="251" customFormat="1" ht="12" x14ac:dyDescent="0.2">
      <c r="S657" s="310"/>
      <c r="T657" s="1406"/>
    </row>
    <row r="658" spans="1:20" s="251" customFormat="1" ht="12" x14ac:dyDescent="0.2">
      <c r="S658" s="310"/>
      <c r="T658" s="1406"/>
    </row>
    <row r="659" spans="1:20" s="251" customFormat="1" ht="12" x14ac:dyDescent="0.2">
      <c r="S659" s="310"/>
      <c r="T659" s="1406"/>
    </row>
    <row r="660" spans="1:20" s="251" customFormat="1" ht="12" x14ac:dyDescent="0.2">
      <c r="A660" s="1366" t="s">
        <v>22588</v>
      </c>
      <c r="B660" s="1366" t="s">
        <v>22598</v>
      </c>
      <c r="C660" s="1366"/>
      <c r="D660" s="1366"/>
      <c r="E660" s="1366"/>
      <c r="F660" s="1366"/>
      <c r="G660" s="1366"/>
      <c r="H660" s="1366"/>
      <c r="I660" s="1366"/>
      <c r="J660" s="1366"/>
      <c r="K660" s="1366"/>
      <c r="L660" s="1366"/>
      <c r="S660" s="310"/>
      <c r="T660" s="1406"/>
    </row>
    <row r="661" spans="1:20" s="251" customFormat="1" ht="12.75" thickBot="1" x14ac:dyDescent="0.25">
      <c r="A661" s="266" t="s">
        <v>22587</v>
      </c>
      <c r="B661" s="266" t="s">
        <v>22595</v>
      </c>
      <c r="C661" s="266"/>
      <c r="D661" s="266"/>
      <c r="E661" s="266"/>
      <c r="F661" s="266"/>
      <c r="G661" s="266"/>
      <c r="H661" s="266"/>
      <c r="I661" s="266"/>
      <c r="J661" s="266"/>
      <c r="K661" s="266"/>
      <c r="L661" s="266"/>
      <c r="S661" s="310"/>
      <c r="T661" s="1406"/>
    </row>
    <row r="662" spans="1:20" s="1408" customFormat="1" ht="28.35" customHeight="1" thickBot="1" x14ac:dyDescent="0.25">
      <c r="A662" s="1743" t="s">
        <v>22662</v>
      </c>
      <c r="B662" s="1745" t="s">
        <v>22609</v>
      </c>
      <c r="C662" s="1746"/>
      <c r="D662" s="1746"/>
      <c r="E662" s="1746"/>
      <c r="F662" s="1746"/>
      <c r="G662" s="1746"/>
      <c r="H662" s="1747"/>
      <c r="I662" s="1748" t="s">
        <v>22616</v>
      </c>
      <c r="J662" s="1749"/>
      <c r="K662" s="1749"/>
      <c r="L662" s="1749"/>
      <c r="M662" s="1749"/>
      <c r="N662" s="1750"/>
      <c r="O662" s="1745" t="s">
        <v>22622</v>
      </c>
      <c r="P662" s="1747"/>
      <c r="Q662" s="1745" t="s">
        <v>2049</v>
      </c>
      <c r="R662" s="1747"/>
      <c r="S662" s="1407"/>
      <c r="T662" s="1407"/>
    </row>
    <row r="663" spans="1:20" s="1415" customFormat="1" ht="109.5" customHeight="1" thickBot="1" x14ac:dyDescent="0.25">
      <c r="A663" s="1744"/>
      <c r="B663" s="1409" t="s">
        <v>22610</v>
      </c>
      <c r="C663" s="1410" t="s">
        <v>22611</v>
      </c>
      <c r="D663" s="1410" t="s">
        <v>22612</v>
      </c>
      <c r="E663" s="1410" t="s">
        <v>22613</v>
      </c>
      <c r="F663" s="1410" t="s">
        <v>22663</v>
      </c>
      <c r="G663" s="1410" t="s">
        <v>22664</v>
      </c>
      <c r="H663" s="1411" t="s">
        <v>22665</v>
      </c>
      <c r="I663" s="1409" t="s">
        <v>22617</v>
      </c>
      <c r="J663" s="1410" t="s">
        <v>22666</v>
      </c>
      <c r="K663" s="1410" t="s">
        <v>22667</v>
      </c>
      <c r="L663" s="1410" t="s">
        <v>22620</v>
      </c>
      <c r="M663" s="1410" t="s">
        <v>22621</v>
      </c>
      <c r="N663" s="1411" t="s">
        <v>22668</v>
      </c>
      <c r="O663" s="1409" t="s">
        <v>22623</v>
      </c>
      <c r="P663" s="1411" t="s">
        <v>22669</v>
      </c>
      <c r="Q663" s="1412" t="s">
        <v>22670</v>
      </c>
      <c r="R663" s="1413" t="s">
        <v>22671</v>
      </c>
      <c r="S663" s="1414"/>
      <c r="T663" s="1407"/>
    </row>
    <row r="664" spans="1:20" ht="34.5" customHeight="1" thickBot="1" x14ac:dyDescent="0.25">
      <c r="A664" s="1427" t="s">
        <v>22682</v>
      </c>
      <c r="B664" s="1445"/>
      <c r="C664" s="1446"/>
      <c r="D664" s="1446">
        <v>1688323445</v>
      </c>
      <c r="E664" s="1446">
        <v>30947405</v>
      </c>
      <c r="F664" s="1446"/>
      <c r="G664" s="1446"/>
      <c r="H664" s="1430">
        <f>SUM(B664:G664)</f>
        <v>1719270850</v>
      </c>
      <c r="I664" s="1445"/>
      <c r="J664" s="1446"/>
      <c r="K664" s="1446"/>
      <c r="L664" s="1446"/>
      <c r="M664" s="1446"/>
      <c r="N664" s="1430">
        <f>SUM(J664:M664)</f>
        <v>0</v>
      </c>
      <c r="O664" s="1445">
        <v>649554242</v>
      </c>
      <c r="P664" s="1431">
        <f>O664</f>
        <v>649554242</v>
      </c>
      <c r="Q664" s="1432">
        <f>H664+N664+P664</f>
        <v>2368825092</v>
      </c>
      <c r="R664" s="1433">
        <f>Q664/$Q$665</f>
        <v>1</v>
      </c>
    </row>
    <row r="665" spans="1:20" ht="13.5" customHeight="1" thickBot="1" x14ac:dyDescent="0.25">
      <c r="A665" s="1435" t="s">
        <v>22684</v>
      </c>
      <c r="B665" s="1436">
        <f t="shared" ref="B665:Q665" si="116">SUM(B664:B664)</f>
        <v>0</v>
      </c>
      <c r="C665" s="1437">
        <f t="shared" si="116"/>
        <v>0</v>
      </c>
      <c r="D665" s="1437">
        <f t="shared" si="116"/>
        <v>1688323445</v>
      </c>
      <c r="E665" s="1437">
        <f t="shared" si="116"/>
        <v>30947405</v>
      </c>
      <c r="F665" s="1437">
        <f t="shared" si="116"/>
        <v>0</v>
      </c>
      <c r="G665" s="1437">
        <f t="shared" si="116"/>
        <v>0</v>
      </c>
      <c r="H665" s="1438">
        <f t="shared" si="116"/>
        <v>1719270850</v>
      </c>
      <c r="I665" s="1436">
        <f t="shared" si="116"/>
        <v>0</v>
      </c>
      <c r="J665" s="1437">
        <f t="shared" si="116"/>
        <v>0</v>
      </c>
      <c r="K665" s="1437">
        <f t="shared" si="116"/>
        <v>0</v>
      </c>
      <c r="L665" s="1437">
        <f t="shared" si="116"/>
        <v>0</v>
      </c>
      <c r="M665" s="1437">
        <f t="shared" si="116"/>
        <v>0</v>
      </c>
      <c r="N665" s="1438">
        <f t="shared" si="116"/>
        <v>0</v>
      </c>
      <c r="O665" s="1436">
        <f t="shared" si="116"/>
        <v>649554242</v>
      </c>
      <c r="P665" s="1438">
        <f t="shared" si="116"/>
        <v>649554242</v>
      </c>
      <c r="Q665" s="1436">
        <f t="shared" si="116"/>
        <v>2368825092</v>
      </c>
      <c r="R665" s="1439">
        <f>Q665/$Q$665</f>
        <v>1</v>
      </c>
    </row>
    <row r="668" spans="1:20" s="251" customFormat="1" ht="12" x14ac:dyDescent="0.2">
      <c r="A668" s="251" t="s">
        <v>22593</v>
      </c>
      <c r="S668" s="310"/>
      <c r="T668" s="1406"/>
    </row>
    <row r="669" spans="1:20" s="251" customFormat="1" ht="12" x14ac:dyDescent="0.2">
      <c r="A669" s="251" t="s">
        <v>22685</v>
      </c>
      <c r="S669" s="310"/>
      <c r="T669" s="1406"/>
    </row>
    <row r="670" spans="1:20" s="251" customFormat="1" ht="12" x14ac:dyDescent="0.2">
      <c r="S670" s="310"/>
      <c r="T670" s="1406"/>
    </row>
    <row r="671" spans="1:20" s="251" customFormat="1" ht="12" x14ac:dyDescent="0.2">
      <c r="S671" s="310"/>
      <c r="T671" s="1406"/>
    </row>
    <row r="672" spans="1:20" s="251" customFormat="1" ht="12" x14ac:dyDescent="0.2">
      <c r="S672" s="310"/>
      <c r="T672" s="1406"/>
    </row>
    <row r="673" spans="1:20" s="251" customFormat="1" ht="12" x14ac:dyDescent="0.2">
      <c r="A673" s="1718" t="s">
        <v>22660</v>
      </c>
      <c r="B673" s="1718"/>
      <c r="C673" s="1718"/>
      <c r="D673" s="1718"/>
      <c r="E673" s="1718"/>
      <c r="F673" s="1718"/>
      <c r="G673" s="1718"/>
      <c r="H673" s="1718"/>
      <c r="I673" s="1718"/>
      <c r="J673" s="1718"/>
      <c r="K673" s="1718"/>
      <c r="L673" s="1718"/>
      <c r="M673" s="1718"/>
      <c r="N673" s="1718"/>
      <c r="O673" s="1718"/>
      <c r="P673" s="1718"/>
      <c r="Q673" s="1718"/>
      <c r="R673" s="1718"/>
      <c r="S673" s="310"/>
      <c r="T673" s="1406"/>
    </row>
    <row r="674" spans="1:20" s="251" customFormat="1" ht="12" x14ac:dyDescent="0.2">
      <c r="A674" s="1718" t="s">
        <v>2089</v>
      </c>
      <c r="B674" s="1718"/>
      <c r="C674" s="1718"/>
      <c r="D674" s="1718"/>
      <c r="E674" s="1718"/>
      <c r="F674" s="1718"/>
      <c r="G674" s="1718"/>
      <c r="H674" s="1718"/>
      <c r="I674" s="1718"/>
      <c r="J674" s="1718"/>
      <c r="K674" s="1718"/>
      <c r="L674" s="1718"/>
      <c r="M674" s="1718"/>
      <c r="N674" s="1718"/>
      <c r="O674" s="1718"/>
      <c r="P674" s="1718"/>
      <c r="Q674" s="1718"/>
      <c r="R674" s="1718"/>
      <c r="S674" s="310"/>
      <c r="T674" s="1406"/>
    </row>
    <row r="675" spans="1:20" s="251" customFormat="1" ht="12" x14ac:dyDescent="0.2">
      <c r="A675" s="1718" t="s">
        <v>22661</v>
      </c>
      <c r="B675" s="1718"/>
      <c r="C675" s="1718"/>
      <c r="D675" s="1718"/>
      <c r="E675" s="1718"/>
      <c r="F675" s="1718"/>
      <c r="G675" s="1718"/>
      <c r="H675" s="1718"/>
      <c r="I675" s="1718"/>
      <c r="J675" s="1718"/>
      <c r="K675" s="1718"/>
      <c r="L675" s="1718"/>
      <c r="M675" s="1718"/>
      <c r="N675" s="1718"/>
      <c r="O675" s="1718"/>
      <c r="P675" s="1718"/>
      <c r="Q675" s="1718"/>
      <c r="R675" s="1718"/>
      <c r="S675" s="310"/>
      <c r="T675" s="1406"/>
    </row>
    <row r="676" spans="1:20" s="251" customFormat="1" ht="12" x14ac:dyDescent="0.2">
      <c r="A676" s="1718" t="s">
        <v>22589</v>
      </c>
      <c r="B676" s="1718"/>
      <c r="C676" s="1718"/>
      <c r="D676" s="1718"/>
      <c r="E676" s="1718"/>
      <c r="F676" s="1718"/>
      <c r="G676" s="1718"/>
      <c r="H676" s="1718"/>
      <c r="I676" s="1718"/>
      <c r="J676" s="1718"/>
      <c r="K676" s="1718"/>
      <c r="L676" s="1718"/>
      <c r="M676" s="1718"/>
      <c r="N676" s="1718"/>
      <c r="O676" s="1718"/>
      <c r="P676" s="1718"/>
      <c r="Q676" s="1718"/>
      <c r="R676" s="1718"/>
      <c r="S676" s="310"/>
      <c r="T676" s="1406"/>
    </row>
    <row r="677" spans="1:20" s="251" customFormat="1" ht="12" x14ac:dyDescent="0.2">
      <c r="S677" s="310"/>
      <c r="T677" s="1406"/>
    </row>
    <row r="678" spans="1:20" s="251" customFormat="1" ht="12" x14ac:dyDescent="0.2">
      <c r="S678" s="310"/>
      <c r="T678" s="1406"/>
    </row>
    <row r="679" spans="1:20" s="251" customFormat="1" ht="12" x14ac:dyDescent="0.2">
      <c r="S679" s="310"/>
      <c r="T679" s="1406"/>
    </row>
    <row r="680" spans="1:20" s="251" customFormat="1" ht="12" x14ac:dyDescent="0.2">
      <c r="A680" s="1366" t="s">
        <v>22588</v>
      </c>
      <c r="B680" s="1366" t="s">
        <v>22598</v>
      </c>
      <c r="C680" s="1366"/>
      <c r="D680" s="1366"/>
      <c r="E680" s="1366"/>
      <c r="F680" s="1366"/>
      <c r="G680" s="1366"/>
      <c r="H680" s="1366"/>
      <c r="I680" s="1366"/>
      <c r="J680" s="1366"/>
      <c r="K680" s="1366"/>
      <c r="L680" s="1366"/>
      <c r="S680" s="310"/>
      <c r="T680" s="1406"/>
    </row>
    <row r="681" spans="1:20" s="251" customFormat="1" ht="12.75" thickBot="1" x14ac:dyDescent="0.25">
      <c r="A681" s="266" t="s">
        <v>22587</v>
      </c>
      <c r="B681" s="266" t="s">
        <v>22594</v>
      </c>
      <c r="C681" s="266"/>
      <c r="D681" s="266"/>
      <c r="E681" s="266"/>
      <c r="F681" s="266"/>
      <c r="G681" s="266"/>
      <c r="H681" s="266"/>
      <c r="I681" s="266"/>
      <c r="J681" s="266"/>
      <c r="K681" s="266"/>
      <c r="L681" s="266"/>
      <c r="S681" s="310"/>
      <c r="T681" s="1406"/>
    </row>
    <row r="682" spans="1:20" s="1408" customFormat="1" ht="28.35" customHeight="1" thickBot="1" x14ac:dyDescent="0.25">
      <c r="A682" s="1743" t="s">
        <v>22662</v>
      </c>
      <c r="B682" s="1745" t="s">
        <v>22609</v>
      </c>
      <c r="C682" s="1746"/>
      <c r="D682" s="1746"/>
      <c r="E682" s="1746"/>
      <c r="F682" s="1746"/>
      <c r="G682" s="1746"/>
      <c r="H682" s="1747"/>
      <c r="I682" s="1748" t="s">
        <v>22616</v>
      </c>
      <c r="J682" s="1749"/>
      <c r="K682" s="1749"/>
      <c r="L682" s="1749"/>
      <c r="M682" s="1749"/>
      <c r="N682" s="1750"/>
      <c r="O682" s="1745" t="s">
        <v>22622</v>
      </c>
      <c r="P682" s="1747"/>
      <c r="Q682" s="1745" t="s">
        <v>2049</v>
      </c>
      <c r="R682" s="1747"/>
      <c r="S682" s="1407"/>
      <c r="T682" s="1407"/>
    </row>
    <row r="683" spans="1:20" s="1415" customFormat="1" ht="109.5" customHeight="1" thickBot="1" x14ac:dyDescent="0.25">
      <c r="A683" s="1744"/>
      <c r="B683" s="1409" t="s">
        <v>22610</v>
      </c>
      <c r="C683" s="1410" t="s">
        <v>22611</v>
      </c>
      <c r="D683" s="1410" t="s">
        <v>22612</v>
      </c>
      <c r="E683" s="1410" t="s">
        <v>22613</v>
      </c>
      <c r="F683" s="1410" t="s">
        <v>22663</v>
      </c>
      <c r="G683" s="1410" t="s">
        <v>22664</v>
      </c>
      <c r="H683" s="1411" t="s">
        <v>22665</v>
      </c>
      <c r="I683" s="1409" t="s">
        <v>22617</v>
      </c>
      <c r="J683" s="1410" t="s">
        <v>22666</v>
      </c>
      <c r="K683" s="1410" t="s">
        <v>22667</v>
      </c>
      <c r="L683" s="1410" t="s">
        <v>22620</v>
      </c>
      <c r="M683" s="1410" t="s">
        <v>22621</v>
      </c>
      <c r="N683" s="1411" t="s">
        <v>22668</v>
      </c>
      <c r="O683" s="1409" t="s">
        <v>22623</v>
      </c>
      <c r="P683" s="1411" t="s">
        <v>22669</v>
      </c>
      <c r="Q683" s="1412" t="s">
        <v>22670</v>
      </c>
      <c r="R683" s="1413" t="s">
        <v>22671</v>
      </c>
      <c r="S683" s="1414"/>
      <c r="T683" s="1407"/>
    </row>
    <row r="684" spans="1:20" ht="30" customHeight="1" thickBot="1" x14ac:dyDescent="0.25">
      <c r="A684" s="1427" t="s">
        <v>22682</v>
      </c>
      <c r="B684" s="1445"/>
      <c r="C684" s="1446">
        <v>113919914</v>
      </c>
      <c r="D684" s="1446">
        <v>4923753</v>
      </c>
      <c r="E684" s="1446">
        <v>246745993</v>
      </c>
      <c r="F684" s="1446"/>
      <c r="G684" s="1446">
        <v>1531283</v>
      </c>
      <c r="H684" s="1430">
        <f>SUM(B684:G684)</f>
        <v>367120943</v>
      </c>
      <c r="I684" s="1445"/>
      <c r="J684" s="1446"/>
      <c r="K684" s="1446"/>
      <c r="L684" s="1446"/>
      <c r="M684" s="1446"/>
      <c r="N684" s="1430">
        <f>SUM(J684:M684)</f>
        <v>0</v>
      </c>
      <c r="O684" s="1445"/>
      <c r="P684" s="1431">
        <f>O684</f>
        <v>0</v>
      </c>
      <c r="Q684" s="1432">
        <f>H684+N684+P684</f>
        <v>367120943</v>
      </c>
      <c r="R684" s="1433">
        <f>Q684/$Q$685</f>
        <v>1</v>
      </c>
    </row>
    <row r="685" spans="1:20" ht="13.5" customHeight="1" thickBot="1" x14ac:dyDescent="0.25">
      <c r="A685" s="1435" t="s">
        <v>22684</v>
      </c>
      <c r="B685" s="1436">
        <f t="shared" ref="B685:Q685" si="117">SUM(B684:B684)</f>
        <v>0</v>
      </c>
      <c r="C685" s="1437">
        <f t="shared" si="117"/>
        <v>113919914</v>
      </c>
      <c r="D685" s="1437">
        <f t="shared" si="117"/>
        <v>4923753</v>
      </c>
      <c r="E685" s="1437">
        <f t="shared" si="117"/>
        <v>246745993</v>
      </c>
      <c r="F685" s="1437">
        <f t="shared" si="117"/>
        <v>0</v>
      </c>
      <c r="G685" s="1437">
        <f t="shared" si="117"/>
        <v>1531283</v>
      </c>
      <c r="H685" s="1438">
        <f t="shared" si="117"/>
        <v>367120943</v>
      </c>
      <c r="I685" s="1436">
        <f t="shared" si="117"/>
        <v>0</v>
      </c>
      <c r="J685" s="1437">
        <f t="shared" si="117"/>
        <v>0</v>
      </c>
      <c r="K685" s="1437">
        <f t="shared" si="117"/>
        <v>0</v>
      </c>
      <c r="L685" s="1437">
        <f t="shared" si="117"/>
        <v>0</v>
      </c>
      <c r="M685" s="1437">
        <f t="shared" si="117"/>
        <v>0</v>
      </c>
      <c r="N685" s="1438">
        <f t="shared" si="117"/>
        <v>0</v>
      </c>
      <c r="O685" s="1436">
        <f t="shared" si="117"/>
        <v>0</v>
      </c>
      <c r="P685" s="1438">
        <f t="shared" si="117"/>
        <v>0</v>
      </c>
      <c r="Q685" s="1436">
        <f t="shared" si="117"/>
        <v>367120943</v>
      </c>
      <c r="R685" s="1439">
        <f>Q685/$Q$685</f>
        <v>1</v>
      </c>
    </row>
    <row r="688" spans="1:20" s="251" customFormat="1" ht="12" hidden="1" x14ac:dyDescent="0.2">
      <c r="A688" s="251" t="s">
        <v>22593</v>
      </c>
      <c r="S688" s="310"/>
      <c r="T688" s="1406"/>
    </row>
    <row r="689" spans="1:20" s="251" customFormat="1" ht="12" hidden="1" x14ac:dyDescent="0.2">
      <c r="A689" s="251" t="s">
        <v>22685</v>
      </c>
      <c r="S689" s="310"/>
      <c r="T689" s="1406"/>
    </row>
    <row r="690" spans="1:20" s="251" customFormat="1" ht="12" hidden="1" x14ac:dyDescent="0.2">
      <c r="S690" s="310"/>
      <c r="T690" s="1406"/>
    </row>
    <row r="691" spans="1:20" s="251" customFormat="1" ht="12" hidden="1" x14ac:dyDescent="0.2">
      <c r="S691" s="310"/>
      <c r="T691" s="1406"/>
    </row>
    <row r="692" spans="1:20" s="251" customFormat="1" ht="12" hidden="1" x14ac:dyDescent="0.2">
      <c r="S692" s="310"/>
      <c r="T692" s="1406"/>
    </row>
    <row r="693" spans="1:20" s="251" customFormat="1" ht="12" hidden="1" x14ac:dyDescent="0.2">
      <c r="A693" s="1718" t="s">
        <v>22660</v>
      </c>
      <c r="B693" s="1718"/>
      <c r="C693" s="1718"/>
      <c r="D693" s="1718"/>
      <c r="E693" s="1718"/>
      <c r="F693" s="1718"/>
      <c r="G693" s="1718"/>
      <c r="H693" s="1718"/>
      <c r="I693" s="1718"/>
      <c r="J693" s="1718"/>
      <c r="K693" s="1718"/>
      <c r="L693" s="1718"/>
      <c r="M693" s="1718"/>
      <c r="N693" s="1718"/>
      <c r="O693" s="1718"/>
      <c r="P693" s="1718"/>
      <c r="Q693" s="1718"/>
      <c r="R693" s="1718"/>
      <c r="S693" s="310"/>
      <c r="T693" s="1406"/>
    </row>
    <row r="694" spans="1:20" s="251" customFormat="1" ht="12" hidden="1" x14ac:dyDescent="0.2">
      <c r="A694" s="1718" t="s">
        <v>22572</v>
      </c>
      <c r="B694" s="1718"/>
      <c r="C694" s="1718"/>
      <c r="D694" s="1718"/>
      <c r="E694" s="1718"/>
      <c r="F694" s="1718"/>
      <c r="G694" s="1718"/>
      <c r="H694" s="1718"/>
      <c r="I694" s="1718"/>
      <c r="J694" s="1718"/>
      <c r="K694" s="1718"/>
      <c r="L694" s="1718"/>
      <c r="M694" s="1718"/>
      <c r="N694" s="1718"/>
      <c r="O694" s="1718"/>
      <c r="P694" s="1718"/>
      <c r="Q694" s="1718"/>
      <c r="R694" s="1718"/>
      <c r="S694" s="310"/>
      <c r="T694" s="1406"/>
    </row>
    <row r="695" spans="1:20" s="251" customFormat="1" ht="12" hidden="1" x14ac:dyDescent="0.2">
      <c r="A695" s="1718" t="s">
        <v>22661</v>
      </c>
      <c r="B695" s="1718"/>
      <c r="C695" s="1718"/>
      <c r="D695" s="1718"/>
      <c r="E695" s="1718"/>
      <c r="F695" s="1718"/>
      <c r="G695" s="1718"/>
      <c r="H695" s="1718"/>
      <c r="I695" s="1718"/>
      <c r="J695" s="1718"/>
      <c r="K695" s="1718"/>
      <c r="L695" s="1718"/>
      <c r="M695" s="1718"/>
      <c r="N695" s="1718"/>
      <c r="O695" s="1718"/>
      <c r="P695" s="1718"/>
      <c r="Q695" s="1718"/>
      <c r="R695" s="1718"/>
      <c r="S695" s="310"/>
      <c r="T695" s="1406"/>
    </row>
    <row r="696" spans="1:20" s="251" customFormat="1" ht="12" hidden="1" x14ac:dyDescent="0.2">
      <c r="A696" s="1718" t="s">
        <v>22589</v>
      </c>
      <c r="B696" s="1718"/>
      <c r="C696" s="1718"/>
      <c r="D696" s="1718"/>
      <c r="E696" s="1718"/>
      <c r="F696" s="1718"/>
      <c r="G696" s="1718"/>
      <c r="H696" s="1718"/>
      <c r="I696" s="1718"/>
      <c r="J696" s="1718"/>
      <c r="K696" s="1718"/>
      <c r="L696" s="1718"/>
      <c r="M696" s="1718"/>
      <c r="N696" s="1718"/>
      <c r="O696" s="1718"/>
      <c r="P696" s="1718"/>
      <c r="Q696" s="1718"/>
      <c r="R696" s="1718"/>
      <c r="S696" s="310"/>
      <c r="T696" s="1406"/>
    </row>
    <row r="697" spans="1:20" s="251" customFormat="1" ht="12" hidden="1" x14ac:dyDescent="0.2">
      <c r="S697" s="310"/>
      <c r="T697" s="1406"/>
    </row>
    <row r="698" spans="1:20" s="251" customFormat="1" ht="12" hidden="1" x14ac:dyDescent="0.2">
      <c r="S698" s="310"/>
      <c r="T698" s="1406"/>
    </row>
    <row r="699" spans="1:20" s="251" customFormat="1" ht="12" hidden="1" x14ac:dyDescent="0.2">
      <c r="S699" s="310"/>
      <c r="T699" s="1406"/>
    </row>
    <row r="700" spans="1:20" s="251" customFormat="1" ht="12" hidden="1" x14ac:dyDescent="0.2">
      <c r="A700" s="1453" t="s">
        <v>22588</v>
      </c>
      <c r="B700" s="1453" t="s">
        <v>22598</v>
      </c>
      <c r="C700" s="1453"/>
      <c r="D700" s="1453"/>
      <c r="E700" s="1453"/>
      <c r="F700" s="1453"/>
      <c r="G700" s="1453"/>
      <c r="H700" s="1453"/>
      <c r="I700" s="1453"/>
      <c r="J700" s="1453"/>
      <c r="K700" s="1453"/>
      <c r="L700" s="1453"/>
      <c r="M700" s="1454"/>
      <c r="N700" s="1454"/>
      <c r="O700" s="1454"/>
      <c r="S700" s="310"/>
      <c r="T700" s="1406"/>
    </row>
    <row r="701" spans="1:20" s="251" customFormat="1" ht="12" hidden="1" x14ac:dyDescent="0.2">
      <c r="A701" s="1455" t="s">
        <v>22587</v>
      </c>
      <c r="B701" s="1455" t="s">
        <v>22586</v>
      </c>
      <c r="C701" s="1455"/>
      <c r="D701" s="1455"/>
      <c r="E701" s="1455"/>
      <c r="F701" s="1455"/>
      <c r="G701" s="1455"/>
      <c r="H701" s="1455"/>
      <c r="I701" s="1455"/>
      <c r="J701" s="1455"/>
      <c r="K701" s="1455"/>
      <c r="L701" s="1455"/>
      <c r="M701" s="1454"/>
      <c r="N701" s="1454"/>
      <c r="O701" s="1454"/>
      <c r="S701" s="310"/>
      <c r="T701" s="1406"/>
    </row>
    <row r="702" spans="1:20" s="1408" customFormat="1" ht="28.35" hidden="1" customHeight="1" thickBot="1" x14ac:dyDescent="0.25">
      <c r="A702" s="1743" t="s">
        <v>22662</v>
      </c>
      <c r="B702" s="1745" t="s">
        <v>22609</v>
      </c>
      <c r="C702" s="1746"/>
      <c r="D702" s="1746"/>
      <c r="E702" s="1746"/>
      <c r="F702" s="1746"/>
      <c r="G702" s="1746"/>
      <c r="H702" s="1747"/>
      <c r="I702" s="1748" t="s">
        <v>22616</v>
      </c>
      <c r="J702" s="1749"/>
      <c r="K702" s="1749"/>
      <c r="L702" s="1749"/>
      <c r="M702" s="1749"/>
      <c r="N702" s="1750"/>
      <c r="O702" s="1745" t="s">
        <v>22622</v>
      </c>
      <c r="P702" s="1747"/>
      <c r="Q702" s="1745" t="s">
        <v>2049</v>
      </c>
      <c r="R702" s="1747"/>
      <c r="S702" s="1407"/>
      <c r="T702" s="1407"/>
    </row>
    <row r="703" spans="1:20" s="1415" customFormat="1" ht="109.5" hidden="1" customHeight="1" thickBot="1" x14ac:dyDescent="0.25">
      <c r="A703" s="1744"/>
      <c r="B703" s="1409" t="s">
        <v>22610</v>
      </c>
      <c r="C703" s="1410" t="s">
        <v>22611</v>
      </c>
      <c r="D703" s="1410" t="s">
        <v>22612</v>
      </c>
      <c r="E703" s="1410" t="s">
        <v>22613</v>
      </c>
      <c r="F703" s="1410" t="s">
        <v>22663</v>
      </c>
      <c r="G703" s="1410" t="s">
        <v>22664</v>
      </c>
      <c r="H703" s="1411" t="s">
        <v>22665</v>
      </c>
      <c r="I703" s="1409" t="s">
        <v>22617</v>
      </c>
      <c r="J703" s="1410" t="s">
        <v>22666</v>
      </c>
      <c r="K703" s="1410" t="s">
        <v>22667</v>
      </c>
      <c r="L703" s="1410" t="s">
        <v>22620</v>
      </c>
      <c r="M703" s="1410" t="s">
        <v>22621</v>
      </c>
      <c r="N703" s="1411" t="s">
        <v>22668</v>
      </c>
      <c r="O703" s="1409" t="s">
        <v>22623</v>
      </c>
      <c r="P703" s="1411" t="s">
        <v>22669</v>
      </c>
      <c r="Q703" s="1412" t="s">
        <v>22670</v>
      </c>
      <c r="R703" s="1413" t="s">
        <v>22671</v>
      </c>
      <c r="S703" s="1414"/>
      <c r="T703" s="1407"/>
    </row>
    <row r="704" spans="1:20" ht="20.25" hidden="1" customHeight="1" thickBot="1" x14ac:dyDescent="0.25">
      <c r="A704" s="1427" t="s">
        <v>22682</v>
      </c>
      <c r="B704" s="1445"/>
      <c r="C704" s="1446"/>
      <c r="D704" s="1446"/>
      <c r="E704" s="1446"/>
      <c r="F704" s="1446"/>
      <c r="G704" s="1446"/>
      <c r="H704" s="1430">
        <f>SUM(B704:G704)</f>
        <v>0</v>
      </c>
      <c r="I704" s="1445"/>
      <c r="J704" s="1446"/>
      <c r="K704" s="1446"/>
      <c r="L704" s="1446"/>
      <c r="M704" s="1446"/>
      <c r="N704" s="1430">
        <f>SUM(J704:M704)</f>
        <v>0</v>
      </c>
      <c r="O704" s="1445"/>
      <c r="P704" s="1431">
        <f>O704</f>
        <v>0</v>
      </c>
      <c r="Q704" s="1432">
        <f>H704+N704+P704</f>
        <v>0</v>
      </c>
      <c r="R704" s="1433">
        <f>Q704/$Q$685</f>
        <v>0</v>
      </c>
    </row>
    <row r="705" spans="1:20" ht="13.5" hidden="1" customHeight="1" thickBot="1" x14ac:dyDescent="0.25">
      <c r="A705" s="1435" t="s">
        <v>22684</v>
      </c>
      <c r="B705" s="1436">
        <f t="shared" ref="B705:Q705" si="118">SUM(B704:B704)</f>
        <v>0</v>
      </c>
      <c r="C705" s="1437">
        <f t="shared" si="118"/>
        <v>0</v>
      </c>
      <c r="D705" s="1437">
        <f t="shared" si="118"/>
        <v>0</v>
      </c>
      <c r="E705" s="1437">
        <f t="shared" si="118"/>
        <v>0</v>
      </c>
      <c r="F705" s="1437">
        <f t="shared" si="118"/>
        <v>0</v>
      </c>
      <c r="G705" s="1437">
        <f t="shared" si="118"/>
        <v>0</v>
      </c>
      <c r="H705" s="1438">
        <f t="shared" si="118"/>
        <v>0</v>
      </c>
      <c r="I705" s="1436">
        <f t="shared" si="118"/>
        <v>0</v>
      </c>
      <c r="J705" s="1437">
        <f t="shared" si="118"/>
        <v>0</v>
      </c>
      <c r="K705" s="1437">
        <f t="shared" si="118"/>
        <v>0</v>
      </c>
      <c r="L705" s="1437">
        <f t="shared" si="118"/>
        <v>0</v>
      </c>
      <c r="M705" s="1437">
        <f t="shared" si="118"/>
        <v>0</v>
      </c>
      <c r="N705" s="1438">
        <f t="shared" si="118"/>
        <v>0</v>
      </c>
      <c r="O705" s="1436">
        <f t="shared" si="118"/>
        <v>0</v>
      </c>
      <c r="P705" s="1438">
        <f t="shared" si="118"/>
        <v>0</v>
      </c>
      <c r="Q705" s="1436">
        <f t="shared" si="118"/>
        <v>0</v>
      </c>
      <c r="R705" s="1439">
        <f>Q705/$Q$685</f>
        <v>0</v>
      </c>
    </row>
    <row r="706" spans="1:20" hidden="1" x14ac:dyDescent="0.2"/>
    <row r="707" spans="1:20" hidden="1" x14ac:dyDescent="0.2"/>
    <row r="708" spans="1:20" s="251" customFormat="1" ht="12" x14ac:dyDescent="0.2">
      <c r="A708" s="251" t="s">
        <v>22593</v>
      </c>
      <c r="S708" s="310"/>
      <c r="T708" s="1406"/>
    </row>
    <row r="709" spans="1:20" s="251" customFormat="1" ht="12" x14ac:dyDescent="0.2">
      <c r="A709" s="251" t="s">
        <v>22685</v>
      </c>
      <c r="S709" s="310"/>
      <c r="T709" s="1406"/>
    </row>
    <row r="710" spans="1:20" s="251" customFormat="1" ht="12" x14ac:dyDescent="0.2">
      <c r="S710" s="310"/>
      <c r="T710" s="1406"/>
    </row>
    <row r="711" spans="1:20" s="251" customFormat="1" ht="12" x14ac:dyDescent="0.2">
      <c r="S711" s="310"/>
      <c r="T711" s="1406"/>
    </row>
    <row r="712" spans="1:20" s="251" customFormat="1" ht="12" x14ac:dyDescent="0.2">
      <c r="S712" s="310"/>
      <c r="T712" s="1406"/>
    </row>
    <row r="713" spans="1:20" s="251" customFormat="1" ht="12" x14ac:dyDescent="0.2">
      <c r="A713" s="1718" t="s">
        <v>22660</v>
      </c>
      <c r="B713" s="1718"/>
      <c r="C713" s="1718"/>
      <c r="D713" s="1718"/>
      <c r="E713" s="1718"/>
      <c r="F713" s="1718"/>
      <c r="G713" s="1718"/>
      <c r="H713" s="1718"/>
      <c r="I713" s="1718"/>
      <c r="J713" s="1718"/>
      <c r="K713" s="1718"/>
      <c r="L713" s="1718"/>
      <c r="M713" s="1718"/>
      <c r="N713" s="1718"/>
      <c r="O713" s="1718"/>
      <c r="P713" s="1718"/>
      <c r="Q713" s="1718"/>
      <c r="R713" s="1718"/>
      <c r="S713" s="310"/>
      <c r="T713" s="1406"/>
    </row>
    <row r="714" spans="1:20" s="251" customFormat="1" ht="12" x14ac:dyDescent="0.2">
      <c r="A714" s="1718" t="s">
        <v>2089</v>
      </c>
      <c r="B714" s="1718"/>
      <c r="C714" s="1718"/>
      <c r="D714" s="1718"/>
      <c r="E714" s="1718"/>
      <c r="F714" s="1718"/>
      <c r="G714" s="1718"/>
      <c r="H714" s="1718"/>
      <c r="I714" s="1718"/>
      <c r="J714" s="1718"/>
      <c r="K714" s="1718"/>
      <c r="L714" s="1718"/>
      <c r="M714" s="1718"/>
      <c r="N714" s="1718"/>
      <c r="O714" s="1718"/>
      <c r="P714" s="1718"/>
      <c r="Q714" s="1718"/>
      <c r="R714" s="1718"/>
      <c r="S714" s="310"/>
      <c r="T714" s="1406"/>
    </row>
    <row r="715" spans="1:20" s="251" customFormat="1" ht="12" x14ac:dyDescent="0.2">
      <c r="A715" s="1718" t="s">
        <v>22661</v>
      </c>
      <c r="B715" s="1718"/>
      <c r="C715" s="1718"/>
      <c r="D715" s="1718"/>
      <c r="E715" s="1718"/>
      <c r="F715" s="1718"/>
      <c r="G715" s="1718"/>
      <c r="H715" s="1718"/>
      <c r="I715" s="1718"/>
      <c r="J715" s="1718"/>
      <c r="K715" s="1718"/>
      <c r="L715" s="1718"/>
      <c r="M715" s="1718"/>
      <c r="N715" s="1718"/>
      <c r="O715" s="1718"/>
      <c r="P715" s="1718"/>
      <c r="Q715" s="1718"/>
      <c r="R715" s="1718"/>
      <c r="S715" s="310"/>
      <c r="T715" s="1406"/>
    </row>
    <row r="716" spans="1:20" s="251" customFormat="1" ht="12" x14ac:dyDescent="0.2">
      <c r="A716" s="1718" t="s">
        <v>22589</v>
      </c>
      <c r="B716" s="1718"/>
      <c r="C716" s="1718"/>
      <c r="D716" s="1718"/>
      <c r="E716" s="1718"/>
      <c r="F716" s="1718"/>
      <c r="G716" s="1718"/>
      <c r="H716" s="1718"/>
      <c r="I716" s="1718"/>
      <c r="J716" s="1718"/>
      <c r="K716" s="1718"/>
      <c r="L716" s="1718"/>
      <c r="M716" s="1718"/>
      <c r="N716" s="1718"/>
      <c r="O716" s="1718"/>
      <c r="P716" s="1718"/>
      <c r="Q716" s="1718"/>
      <c r="R716" s="1718"/>
      <c r="S716" s="310"/>
      <c r="T716" s="1406"/>
    </row>
    <row r="717" spans="1:20" s="251" customFormat="1" ht="12" x14ac:dyDescent="0.2">
      <c r="S717" s="310"/>
      <c r="T717" s="1406"/>
    </row>
    <row r="718" spans="1:20" s="251" customFormat="1" ht="12" x14ac:dyDescent="0.2">
      <c r="S718" s="310"/>
      <c r="T718" s="1406"/>
    </row>
    <row r="719" spans="1:20" s="251" customFormat="1" ht="12" x14ac:dyDescent="0.2">
      <c r="S719" s="310"/>
      <c r="T719" s="1406"/>
    </row>
    <row r="720" spans="1:20" s="251" customFormat="1" ht="12" x14ac:dyDescent="0.2">
      <c r="A720" s="1366" t="s">
        <v>22588</v>
      </c>
      <c r="B720" s="1366" t="s">
        <v>22598</v>
      </c>
      <c r="C720" s="1366"/>
      <c r="D720" s="1366"/>
      <c r="E720" s="1366"/>
      <c r="F720" s="1366"/>
      <c r="G720" s="1366"/>
      <c r="H720" s="1366"/>
      <c r="I720" s="1366"/>
      <c r="J720" s="1366"/>
      <c r="K720" s="1366"/>
      <c r="L720" s="1366"/>
      <c r="S720" s="310"/>
      <c r="T720" s="1406"/>
    </row>
    <row r="721" spans="1:20" s="251" customFormat="1" ht="12.75" thickBot="1" x14ac:dyDescent="0.25">
      <c r="A721" s="266" t="s">
        <v>22587</v>
      </c>
      <c r="B721" s="266" t="s">
        <v>22597</v>
      </c>
      <c r="C721" s="266"/>
      <c r="D721" s="266"/>
      <c r="E721" s="266"/>
      <c r="F721" s="266"/>
      <c r="G721" s="266"/>
      <c r="H721" s="266"/>
      <c r="I721" s="266"/>
      <c r="J721" s="266"/>
      <c r="K721" s="266"/>
      <c r="L721" s="266"/>
      <c r="S721" s="310"/>
      <c r="T721" s="1406"/>
    </row>
    <row r="722" spans="1:20" s="1408" customFormat="1" ht="28.35" customHeight="1" thickBot="1" x14ac:dyDescent="0.25">
      <c r="A722" s="1743" t="s">
        <v>22662</v>
      </c>
      <c r="B722" s="1745" t="s">
        <v>22609</v>
      </c>
      <c r="C722" s="1746"/>
      <c r="D722" s="1746"/>
      <c r="E722" s="1746"/>
      <c r="F722" s="1746"/>
      <c r="G722" s="1746"/>
      <c r="H722" s="1747"/>
      <c r="I722" s="1748" t="s">
        <v>22616</v>
      </c>
      <c r="J722" s="1749"/>
      <c r="K722" s="1749"/>
      <c r="L722" s="1749"/>
      <c r="M722" s="1749"/>
      <c r="N722" s="1750"/>
      <c r="O722" s="1745" t="s">
        <v>22622</v>
      </c>
      <c r="P722" s="1747"/>
      <c r="Q722" s="1745" t="s">
        <v>2049</v>
      </c>
      <c r="R722" s="1747"/>
      <c r="S722" s="1407"/>
      <c r="T722" s="1407"/>
    </row>
    <row r="723" spans="1:20" s="1415" customFormat="1" ht="109.5" customHeight="1" thickBot="1" x14ac:dyDescent="0.25">
      <c r="A723" s="1744"/>
      <c r="B723" s="1409" t="s">
        <v>22610</v>
      </c>
      <c r="C723" s="1410" t="s">
        <v>22611</v>
      </c>
      <c r="D723" s="1410" t="s">
        <v>22612</v>
      </c>
      <c r="E723" s="1410" t="s">
        <v>22613</v>
      </c>
      <c r="F723" s="1410" t="s">
        <v>22663</v>
      </c>
      <c r="G723" s="1410" t="s">
        <v>22664</v>
      </c>
      <c r="H723" s="1411" t="s">
        <v>22665</v>
      </c>
      <c r="I723" s="1409" t="s">
        <v>22617</v>
      </c>
      <c r="J723" s="1410" t="s">
        <v>22666</v>
      </c>
      <c r="K723" s="1410" t="s">
        <v>22667</v>
      </c>
      <c r="L723" s="1410" t="s">
        <v>22620</v>
      </c>
      <c r="M723" s="1410" t="s">
        <v>22621</v>
      </c>
      <c r="N723" s="1411" t="s">
        <v>22668</v>
      </c>
      <c r="O723" s="1409" t="s">
        <v>22623</v>
      </c>
      <c r="P723" s="1411" t="s">
        <v>22669</v>
      </c>
      <c r="Q723" s="1412" t="s">
        <v>22670</v>
      </c>
      <c r="R723" s="1413" t="s">
        <v>22671</v>
      </c>
      <c r="S723" s="1414"/>
      <c r="T723" s="1407"/>
    </row>
    <row r="724" spans="1:20" ht="28.5" customHeight="1" thickBot="1" x14ac:dyDescent="0.25">
      <c r="A724" s="1427" t="s">
        <v>22682</v>
      </c>
      <c r="B724" s="1445"/>
      <c r="C724" s="1446"/>
      <c r="D724" s="1446">
        <v>4877313308</v>
      </c>
      <c r="E724" s="1446">
        <v>38558871</v>
      </c>
      <c r="F724" s="1446"/>
      <c r="G724" s="1446">
        <v>14933076</v>
      </c>
      <c r="H724" s="1430">
        <f>SUM(B724:G724)</f>
        <v>4930805255</v>
      </c>
      <c r="I724" s="1445"/>
      <c r="J724" s="1446"/>
      <c r="K724" s="1446"/>
      <c r="L724" s="1446"/>
      <c r="M724" s="1446"/>
      <c r="N724" s="1430">
        <f>SUM(J724:M724)</f>
        <v>0</v>
      </c>
      <c r="O724" s="1445"/>
      <c r="P724" s="1431">
        <f>O724</f>
        <v>0</v>
      </c>
      <c r="Q724" s="1432">
        <f>H724+N724+P724</f>
        <v>4930805255</v>
      </c>
      <c r="R724" s="1433">
        <f>Q724/$Q$725</f>
        <v>1</v>
      </c>
    </row>
    <row r="725" spans="1:20" ht="13.5" customHeight="1" thickBot="1" x14ac:dyDescent="0.25">
      <c r="A725" s="1435" t="s">
        <v>22684</v>
      </c>
      <c r="B725" s="1436">
        <f t="shared" ref="B725:Q725" si="119">SUM(B724:B724)</f>
        <v>0</v>
      </c>
      <c r="C725" s="1437">
        <f t="shared" si="119"/>
        <v>0</v>
      </c>
      <c r="D725" s="1437">
        <f t="shared" si="119"/>
        <v>4877313308</v>
      </c>
      <c r="E725" s="1437">
        <f t="shared" si="119"/>
        <v>38558871</v>
      </c>
      <c r="F725" s="1437">
        <f t="shared" si="119"/>
        <v>0</v>
      </c>
      <c r="G725" s="1437">
        <f t="shared" si="119"/>
        <v>14933076</v>
      </c>
      <c r="H725" s="1438">
        <f t="shared" si="119"/>
        <v>4930805255</v>
      </c>
      <c r="I725" s="1436">
        <f t="shared" si="119"/>
        <v>0</v>
      </c>
      <c r="J725" s="1437">
        <f t="shared" si="119"/>
        <v>0</v>
      </c>
      <c r="K725" s="1437">
        <f t="shared" si="119"/>
        <v>0</v>
      </c>
      <c r="L725" s="1437">
        <f t="shared" si="119"/>
        <v>0</v>
      </c>
      <c r="M725" s="1437">
        <f t="shared" si="119"/>
        <v>0</v>
      </c>
      <c r="N725" s="1438">
        <f t="shared" si="119"/>
        <v>0</v>
      </c>
      <c r="O725" s="1436">
        <f t="shared" si="119"/>
        <v>0</v>
      </c>
      <c r="P725" s="1438">
        <f t="shared" si="119"/>
        <v>0</v>
      </c>
      <c r="Q725" s="1436">
        <f t="shared" si="119"/>
        <v>4930805255</v>
      </c>
      <c r="R725" s="1439">
        <f>Q725/$Q$725</f>
        <v>1</v>
      </c>
    </row>
    <row r="728" spans="1:20" s="251" customFormat="1" ht="12" x14ac:dyDescent="0.2">
      <c r="A728" s="251" t="s">
        <v>22593</v>
      </c>
      <c r="S728" s="310"/>
      <c r="T728" s="1406"/>
    </row>
    <row r="729" spans="1:20" s="251" customFormat="1" ht="12" x14ac:dyDescent="0.2">
      <c r="A729" s="251" t="s">
        <v>22685</v>
      </c>
      <c r="S729" s="310"/>
      <c r="T729" s="1406"/>
    </row>
    <row r="730" spans="1:20" s="251" customFormat="1" ht="12" x14ac:dyDescent="0.2">
      <c r="S730" s="310"/>
      <c r="T730" s="1406"/>
    </row>
    <row r="731" spans="1:20" s="251" customFormat="1" ht="12" x14ac:dyDescent="0.2">
      <c r="S731" s="310"/>
      <c r="T731" s="1406"/>
    </row>
    <row r="732" spans="1:20" s="251" customFormat="1" ht="12" x14ac:dyDescent="0.2">
      <c r="S732" s="310"/>
      <c r="T732" s="1406"/>
    </row>
    <row r="733" spans="1:20" s="251" customFormat="1" ht="12" x14ac:dyDescent="0.2">
      <c r="A733" s="1718" t="s">
        <v>22660</v>
      </c>
      <c r="B733" s="1718"/>
      <c r="C733" s="1718"/>
      <c r="D733" s="1718"/>
      <c r="E733" s="1718"/>
      <c r="F733" s="1718"/>
      <c r="G733" s="1718"/>
      <c r="H733" s="1718"/>
      <c r="I733" s="1718"/>
      <c r="J733" s="1718"/>
      <c r="K733" s="1718"/>
      <c r="L733" s="1718"/>
      <c r="M733" s="1718"/>
      <c r="N733" s="1718"/>
      <c r="O733" s="1718"/>
      <c r="P733" s="1718"/>
      <c r="Q733" s="1718"/>
      <c r="R733" s="1718"/>
      <c r="S733" s="310"/>
      <c r="T733" s="1406"/>
    </row>
    <row r="734" spans="1:20" s="251" customFormat="1" ht="12" x14ac:dyDescent="0.2">
      <c r="A734" s="1718" t="s">
        <v>2089</v>
      </c>
      <c r="B734" s="1718"/>
      <c r="C734" s="1718"/>
      <c r="D734" s="1718"/>
      <c r="E734" s="1718"/>
      <c r="F734" s="1718"/>
      <c r="G734" s="1718"/>
      <c r="H734" s="1718"/>
      <c r="I734" s="1718"/>
      <c r="J734" s="1718"/>
      <c r="K734" s="1718"/>
      <c r="L734" s="1718"/>
      <c r="M734" s="1718"/>
      <c r="N734" s="1718"/>
      <c r="O734" s="1718"/>
      <c r="P734" s="1718"/>
      <c r="Q734" s="1718"/>
      <c r="R734" s="1718"/>
      <c r="S734" s="310"/>
      <c r="T734" s="1406"/>
    </row>
    <row r="735" spans="1:20" s="251" customFormat="1" ht="12" x14ac:dyDescent="0.2">
      <c r="A735" s="1718" t="s">
        <v>22661</v>
      </c>
      <c r="B735" s="1718"/>
      <c r="C735" s="1718"/>
      <c r="D735" s="1718"/>
      <c r="E735" s="1718"/>
      <c r="F735" s="1718"/>
      <c r="G735" s="1718"/>
      <c r="H735" s="1718"/>
      <c r="I735" s="1718"/>
      <c r="J735" s="1718"/>
      <c r="K735" s="1718"/>
      <c r="L735" s="1718"/>
      <c r="M735" s="1718"/>
      <c r="N735" s="1718"/>
      <c r="O735" s="1718"/>
      <c r="P735" s="1718"/>
      <c r="Q735" s="1718"/>
      <c r="R735" s="1718"/>
      <c r="S735" s="310"/>
      <c r="T735" s="1406"/>
    </row>
    <row r="736" spans="1:20" s="251" customFormat="1" ht="12" x14ac:dyDescent="0.2">
      <c r="A736" s="1718" t="s">
        <v>22589</v>
      </c>
      <c r="B736" s="1718"/>
      <c r="C736" s="1718"/>
      <c r="D736" s="1718"/>
      <c r="E736" s="1718"/>
      <c r="F736" s="1718"/>
      <c r="G736" s="1718"/>
      <c r="H736" s="1718"/>
      <c r="I736" s="1718"/>
      <c r="J736" s="1718"/>
      <c r="K736" s="1718"/>
      <c r="L736" s="1718"/>
      <c r="M736" s="1718"/>
      <c r="N736" s="1718"/>
      <c r="O736" s="1718"/>
      <c r="P736" s="1718"/>
      <c r="Q736" s="1718"/>
      <c r="R736" s="1718"/>
      <c r="S736" s="310"/>
      <c r="T736" s="1406"/>
    </row>
    <row r="737" spans="1:20" s="251" customFormat="1" ht="12" x14ac:dyDescent="0.2">
      <c r="S737" s="310"/>
      <c r="T737" s="1406"/>
    </row>
    <row r="738" spans="1:20" s="251" customFormat="1" ht="12" x14ac:dyDescent="0.2">
      <c r="S738" s="310"/>
      <c r="T738" s="1406"/>
    </row>
    <row r="739" spans="1:20" s="251" customFormat="1" ht="12" x14ac:dyDescent="0.2">
      <c r="S739" s="310"/>
      <c r="T739" s="1406"/>
    </row>
    <row r="740" spans="1:20" s="251" customFormat="1" ht="12" x14ac:dyDescent="0.2">
      <c r="A740" s="1366" t="s">
        <v>22588</v>
      </c>
      <c r="B740" s="1366" t="s">
        <v>22687</v>
      </c>
      <c r="C740" s="1366"/>
      <c r="D740" s="1366"/>
      <c r="E740" s="1366"/>
      <c r="F740" s="1366"/>
      <c r="G740" s="1366"/>
      <c r="H740" s="1366"/>
      <c r="I740" s="1366"/>
      <c r="J740" s="1366"/>
      <c r="K740" s="1366"/>
      <c r="L740" s="1366"/>
      <c r="S740" s="310"/>
      <c r="T740" s="1406"/>
    </row>
    <row r="741" spans="1:20" s="251" customFormat="1" ht="12.75" thickBot="1" x14ac:dyDescent="0.25">
      <c r="A741" s="266" t="s">
        <v>22587</v>
      </c>
      <c r="B741" s="266" t="s">
        <v>22596</v>
      </c>
      <c r="C741" s="266"/>
      <c r="D741" s="266"/>
      <c r="E741" s="266"/>
      <c r="F741" s="266"/>
      <c r="G741" s="266"/>
      <c r="H741" s="266"/>
      <c r="I741" s="266"/>
      <c r="J741" s="266"/>
      <c r="K741" s="266"/>
      <c r="L741" s="266"/>
      <c r="S741" s="310"/>
      <c r="T741" s="1406"/>
    </row>
    <row r="742" spans="1:20" s="1408" customFormat="1" ht="28.35" customHeight="1" thickBot="1" x14ac:dyDescent="0.25">
      <c r="A742" s="1743" t="s">
        <v>22662</v>
      </c>
      <c r="B742" s="1745" t="s">
        <v>22609</v>
      </c>
      <c r="C742" s="1746"/>
      <c r="D742" s="1746"/>
      <c r="E742" s="1746"/>
      <c r="F742" s="1746"/>
      <c r="G742" s="1746"/>
      <c r="H742" s="1747"/>
      <c r="I742" s="1748" t="s">
        <v>22616</v>
      </c>
      <c r="J742" s="1749"/>
      <c r="K742" s="1749"/>
      <c r="L742" s="1749"/>
      <c r="M742" s="1749"/>
      <c r="N742" s="1750"/>
      <c r="O742" s="1745" t="s">
        <v>22622</v>
      </c>
      <c r="P742" s="1747"/>
      <c r="Q742" s="1745" t="s">
        <v>2049</v>
      </c>
      <c r="R742" s="1747"/>
      <c r="S742" s="1407"/>
      <c r="T742" s="1407"/>
    </row>
    <row r="743" spans="1:20" s="1415" customFormat="1" ht="109.5" customHeight="1" thickBot="1" x14ac:dyDescent="0.25">
      <c r="A743" s="1744"/>
      <c r="B743" s="1409" t="s">
        <v>22610</v>
      </c>
      <c r="C743" s="1410" t="s">
        <v>22611</v>
      </c>
      <c r="D743" s="1410" t="s">
        <v>22612</v>
      </c>
      <c r="E743" s="1410" t="s">
        <v>22613</v>
      </c>
      <c r="F743" s="1410" t="s">
        <v>22663</v>
      </c>
      <c r="G743" s="1410" t="s">
        <v>22664</v>
      </c>
      <c r="H743" s="1411" t="s">
        <v>22665</v>
      </c>
      <c r="I743" s="1409" t="s">
        <v>22617</v>
      </c>
      <c r="J743" s="1410" t="s">
        <v>22666</v>
      </c>
      <c r="K743" s="1410" t="s">
        <v>22667</v>
      </c>
      <c r="L743" s="1410" t="s">
        <v>22620</v>
      </c>
      <c r="M743" s="1410" t="s">
        <v>22621</v>
      </c>
      <c r="N743" s="1411" t="s">
        <v>22668</v>
      </c>
      <c r="O743" s="1409" t="s">
        <v>22623</v>
      </c>
      <c r="P743" s="1411" t="s">
        <v>22669</v>
      </c>
      <c r="Q743" s="1412" t="s">
        <v>22670</v>
      </c>
      <c r="R743" s="1413" t="s">
        <v>22671</v>
      </c>
      <c r="S743" s="1414"/>
      <c r="T743" s="1407"/>
    </row>
    <row r="744" spans="1:20" ht="32.25" customHeight="1" thickBot="1" x14ac:dyDescent="0.25">
      <c r="A744" s="1427" t="s">
        <v>22683</v>
      </c>
      <c r="B744" s="1445">
        <f>B764+B784</f>
        <v>0</v>
      </c>
      <c r="C744" s="1446">
        <f t="shared" ref="C744:G744" si="120">C764+C784</f>
        <v>0</v>
      </c>
      <c r="D744" s="1446">
        <f t="shared" si="120"/>
        <v>0</v>
      </c>
      <c r="E744" s="1446">
        <f t="shared" si="120"/>
        <v>30937963</v>
      </c>
      <c r="F744" s="1446">
        <f t="shared" si="120"/>
        <v>0</v>
      </c>
      <c r="G744" s="1446">
        <f t="shared" si="120"/>
        <v>79339</v>
      </c>
      <c r="H744" s="1430">
        <f>SUM(B744:G744)</f>
        <v>31017302</v>
      </c>
      <c r="I744" s="1445">
        <f t="shared" ref="I744:M744" si="121">I764+I784</f>
        <v>0</v>
      </c>
      <c r="J744" s="1446">
        <f t="shared" si="121"/>
        <v>0</v>
      </c>
      <c r="K744" s="1446">
        <f t="shared" si="121"/>
        <v>0</v>
      </c>
      <c r="L744" s="1446">
        <f t="shared" si="121"/>
        <v>10512887</v>
      </c>
      <c r="M744" s="1446">
        <f t="shared" si="121"/>
        <v>0</v>
      </c>
      <c r="N744" s="1430">
        <f>SUM(J744:M744)</f>
        <v>10512887</v>
      </c>
      <c r="O744" s="1445">
        <f>O764+O784</f>
        <v>0</v>
      </c>
      <c r="P744" s="1431">
        <f>O744</f>
        <v>0</v>
      </c>
      <c r="Q744" s="1432">
        <f>H744+N744+P744</f>
        <v>41530189</v>
      </c>
      <c r="R744" s="1433">
        <f>Q744/$Q$745</f>
        <v>1</v>
      </c>
    </row>
    <row r="745" spans="1:20" ht="13.5" customHeight="1" thickBot="1" x14ac:dyDescent="0.25">
      <c r="A745" s="1435" t="s">
        <v>22684</v>
      </c>
      <c r="B745" s="1436">
        <f t="shared" ref="B745:Q745" si="122">SUM(B744:B744)</f>
        <v>0</v>
      </c>
      <c r="C745" s="1437">
        <f t="shared" si="122"/>
        <v>0</v>
      </c>
      <c r="D745" s="1437">
        <f t="shared" si="122"/>
        <v>0</v>
      </c>
      <c r="E745" s="1437">
        <f t="shared" si="122"/>
        <v>30937963</v>
      </c>
      <c r="F745" s="1437">
        <f t="shared" si="122"/>
        <v>0</v>
      </c>
      <c r="G745" s="1437">
        <f t="shared" si="122"/>
        <v>79339</v>
      </c>
      <c r="H745" s="1438">
        <f t="shared" si="122"/>
        <v>31017302</v>
      </c>
      <c r="I745" s="1436">
        <f t="shared" si="122"/>
        <v>0</v>
      </c>
      <c r="J745" s="1437">
        <f t="shared" si="122"/>
        <v>0</v>
      </c>
      <c r="K745" s="1437">
        <f t="shared" si="122"/>
        <v>0</v>
      </c>
      <c r="L745" s="1437">
        <f t="shared" si="122"/>
        <v>10512887</v>
      </c>
      <c r="M745" s="1437">
        <f t="shared" si="122"/>
        <v>0</v>
      </c>
      <c r="N745" s="1438">
        <f t="shared" si="122"/>
        <v>10512887</v>
      </c>
      <c r="O745" s="1436">
        <f t="shared" si="122"/>
        <v>0</v>
      </c>
      <c r="P745" s="1438">
        <f t="shared" si="122"/>
        <v>0</v>
      </c>
      <c r="Q745" s="1436">
        <f t="shared" si="122"/>
        <v>41530189</v>
      </c>
      <c r="R745" s="1439">
        <f>Q745/$Q$745</f>
        <v>1</v>
      </c>
    </row>
    <row r="748" spans="1:20" s="251" customFormat="1" ht="12" x14ac:dyDescent="0.2">
      <c r="A748" s="251" t="s">
        <v>22593</v>
      </c>
      <c r="S748" s="310"/>
      <c r="T748" s="1406"/>
    </row>
    <row r="749" spans="1:20" s="251" customFormat="1" ht="12" x14ac:dyDescent="0.2">
      <c r="A749" s="251" t="s">
        <v>22685</v>
      </c>
      <c r="S749" s="310"/>
      <c r="T749" s="1406"/>
    </row>
    <row r="750" spans="1:20" s="251" customFormat="1" ht="12" x14ac:dyDescent="0.2">
      <c r="S750" s="310"/>
      <c r="T750" s="1406"/>
    </row>
    <row r="751" spans="1:20" s="251" customFormat="1" ht="12" x14ac:dyDescent="0.2">
      <c r="S751" s="310"/>
      <c r="T751" s="1406"/>
    </row>
    <row r="752" spans="1:20" s="251" customFormat="1" ht="12" x14ac:dyDescent="0.2">
      <c r="S752" s="310"/>
      <c r="T752" s="1406"/>
    </row>
    <row r="753" spans="1:20" s="251" customFormat="1" ht="12" x14ac:dyDescent="0.2">
      <c r="A753" s="1718" t="s">
        <v>22660</v>
      </c>
      <c r="B753" s="1718"/>
      <c r="C753" s="1718"/>
      <c r="D753" s="1718"/>
      <c r="E753" s="1718"/>
      <c r="F753" s="1718"/>
      <c r="G753" s="1718"/>
      <c r="H753" s="1718"/>
      <c r="I753" s="1718"/>
      <c r="J753" s="1718"/>
      <c r="K753" s="1718"/>
      <c r="L753" s="1718"/>
      <c r="M753" s="1718"/>
      <c r="N753" s="1718"/>
      <c r="O753" s="1718"/>
      <c r="P753" s="1718"/>
      <c r="Q753" s="1718"/>
      <c r="R753" s="1718"/>
      <c r="S753" s="310"/>
      <c r="T753" s="1406"/>
    </row>
    <row r="754" spans="1:20" s="251" customFormat="1" ht="12" x14ac:dyDescent="0.2">
      <c r="A754" s="1718" t="s">
        <v>2089</v>
      </c>
      <c r="B754" s="1718"/>
      <c r="C754" s="1718"/>
      <c r="D754" s="1718"/>
      <c r="E754" s="1718"/>
      <c r="F754" s="1718"/>
      <c r="G754" s="1718"/>
      <c r="H754" s="1718"/>
      <c r="I754" s="1718"/>
      <c r="J754" s="1718"/>
      <c r="K754" s="1718"/>
      <c r="L754" s="1718"/>
      <c r="M754" s="1718"/>
      <c r="N754" s="1718"/>
      <c r="O754" s="1718"/>
      <c r="P754" s="1718"/>
      <c r="Q754" s="1718"/>
      <c r="R754" s="1718"/>
      <c r="S754" s="310"/>
      <c r="T754" s="1406"/>
    </row>
    <row r="755" spans="1:20" s="251" customFormat="1" ht="12" x14ac:dyDescent="0.2">
      <c r="A755" s="1718" t="s">
        <v>22661</v>
      </c>
      <c r="B755" s="1718"/>
      <c r="C755" s="1718"/>
      <c r="D755" s="1718"/>
      <c r="E755" s="1718"/>
      <c r="F755" s="1718"/>
      <c r="G755" s="1718"/>
      <c r="H755" s="1718"/>
      <c r="I755" s="1718"/>
      <c r="J755" s="1718"/>
      <c r="K755" s="1718"/>
      <c r="L755" s="1718"/>
      <c r="M755" s="1718"/>
      <c r="N755" s="1718"/>
      <c r="O755" s="1718"/>
      <c r="P755" s="1718"/>
      <c r="Q755" s="1718"/>
      <c r="R755" s="1718"/>
      <c r="S755" s="310"/>
      <c r="T755" s="1406"/>
    </row>
    <row r="756" spans="1:20" s="251" customFormat="1" ht="12" x14ac:dyDescent="0.2">
      <c r="A756" s="1718" t="s">
        <v>22589</v>
      </c>
      <c r="B756" s="1718"/>
      <c r="C756" s="1718"/>
      <c r="D756" s="1718"/>
      <c r="E756" s="1718"/>
      <c r="F756" s="1718"/>
      <c r="G756" s="1718"/>
      <c r="H756" s="1718"/>
      <c r="I756" s="1718"/>
      <c r="J756" s="1718"/>
      <c r="K756" s="1718"/>
      <c r="L756" s="1718"/>
      <c r="M756" s="1718"/>
      <c r="N756" s="1718"/>
      <c r="O756" s="1718"/>
      <c r="P756" s="1718"/>
      <c r="Q756" s="1718"/>
      <c r="R756" s="1718"/>
      <c r="S756" s="310"/>
      <c r="T756" s="1406"/>
    </row>
    <row r="757" spans="1:20" s="251" customFormat="1" ht="12" x14ac:dyDescent="0.2">
      <c r="S757" s="310"/>
      <c r="T757" s="1406"/>
    </row>
    <row r="758" spans="1:20" s="251" customFormat="1" ht="12" x14ac:dyDescent="0.2">
      <c r="S758" s="310"/>
      <c r="T758" s="1406"/>
    </row>
    <row r="759" spans="1:20" s="251" customFormat="1" ht="12" x14ac:dyDescent="0.2">
      <c r="S759" s="310"/>
      <c r="T759" s="1406"/>
    </row>
    <row r="760" spans="1:20" s="251" customFormat="1" ht="12" x14ac:dyDescent="0.2">
      <c r="A760" s="1366" t="s">
        <v>22588</v>
      </c>
      <c r="B760" s="1366" t="s">
        <v>22687</v>
      </c>
      <c r="C760" s="1366"/>
      <c r="D760" s="1366"/>
      <c r="E760" s="1366"/>
      <c r="F760" s="1366"/>
      <c r="G760" s="1366"/>
      <c r="H760" s="1366"/>
      <c r="I760" s="1366"/>
      <c r="J760" s="1366"/>
      <c r="K760" s="1366"/>
      <c r="L760" s="1366"/>
      <c r="S760" s="310"/>
      <c r="T760" s="1406"/>
    </row>
    <row r="761" spans="1:20" s="251" customFormat="1" ht="12.75" thickBot="1" x14ac:dyDescent="0.25">
      <c r="A761" s="266" t="s">
        <v>22587</v>
      </c>
      <c r="B761" s="266" t="s">
        <v>22595</v>
      </c>
      <c r="C761" s="266"/>
      <c r="D761" s="266"/>
      <c r="E761" s="266"/>
      <c r="F761" s="266"/>
      <c r="G761" s="266"/>
      <c r="H761" s="266"/>
      <c r="I761" s="266"/>
      <c r="J761" s="266"/>
      <c r="K761" s="266"/>
      <c r="L761" s="266"/>
      <c r="S761" s="310"/>
      <c r="T761" s="1406"/>
    </row>
    <row r="762" spans="1:20" s="1408" customFormat="1" ht="28.35" customHeight="1" thickBot="1" x14ac:dyDescent="0.25">
      <c r="A762" s="1743" t="s">
        <v>22662</v>
      </c>
      <c r="B762" s="1745" t="s">
        <v>22609</v>
      </c>
      <c r="C762" s="1746"/>
      <c r="D762" s="1746"/>
      <c r="E762" s="1746"/>
      <c r="F762" s="1746"/>
      <c r="G762" s="1746"/>
      <c r="H762" s="1747"/>
      <c r="I762" s="1748" t="s">
        <v>22616</v>
      </c>
      <c r="J762" s="1749"/>
      <c r="K762" s="1749"/>
      <c r="L762" s="1749"/>
      <c r="M762" s="1749"/>
      <c r="N762" s="1750"/>
      <c r="O762" s="1745" t="s">
        <v>22622</v>
      </c>
      <c r="P762" s="1747"/>
      <c r="Q762" s="1745" t="s">
        <v>2049</v>
      </c>
      <c r="R762" s="1747"/>
      <c r="S762" s="1407"/>
      <c r="T762" s="1407"/>
    </row>
    <row r="763" spans="1:20" s="1415" customFormat="1" ht="109.5" customHeight="1" thickBot="1" x14ac:dyDescent="0.25">
      <c r="A763" s="1744"/>
      <c r="B763" s="1409" t="s">
        <v>22610</v>
      </c>
      <c r="C763" s="1410" t="s">
        <v>22611</v>
      </c>
      <c r="D763" s="1410" t="s">
        <v>22612</v>
      </c>
      <c r="E763" s="1410" t="s">
        <v>22613</v>
      </c>
      <c r="F763" s="1410" t="s">
        <v>22663</v>
      </c>
      <c r="G763" s="1410" t="s">
        <v>22664</v>
      </c>
      <c r="H763" s="1411" t="s">
        <v>22665</v>
      </c>
      <c r="I763" s="1409" t="s">
        <v>22617</v>
      </c>
      <c r="J763" s="1410" t="s">
        <v>22666</v>
      </c>
      <c r="K763" s="1410" t="s">
        <v>22667</v>
      </c>
      <c r="L763" s="1410" t="s">
        <v>22620</v>
      </c>
      <c r="M763" s="1410" t="s">
        <v>22621</v>
      </c>
      <c r="N763" s="1411" t="s">
        <v>22668</v>
      </c>
      <c r="O763" s="1409" t="s">
        <v>22623</v>
      </c>
      <c r="P763" s="1411" t="s">
        <v>22669</v>
      </c>
      <c r="Q763" s="1412" t="s">
        <v>22670</v>
      </c>
      <c r="R763" s="1413" t="s">
        <v>22671</v>
      </c>
      <c r="S763" s="1414"/>
      <c r="T763" s="1407"/>
    </row>
    <row r="764" spans="1:20" ht="34.5" customHeight="1" thickBot="1" x14ac:dyDescent="0.25">
      <c r="A764" s="1427" t="s">
        <v>22683</v>
      </c>
      <c r="B764" s="1445"/>
      <c r="C764" s="1446"/>
      <c r="D764" s="1446"/>
      <c r="E764" s="1446">
        <v>29910997</v>
      </c>
      <c r="F764" s="1446"/>
      <c r="G764" s="1446"/>
      <c r="H764" s="1430">
        <f>SUM(B764:G764)</f>
        <v>29910997</v>
      </c>
      <c r="I764" s="1445"/>
      <c r="J764" s="1446"/>
      <c r="K764" s="1446"/>
      <c r="L764" s="1446">
        <v>8927430</v>
      </c>
      <c r="M764" s="1446"/>
      <c r="N764" s="1430">
        <f>SUM(J764:M764)</f>
        <v>8927430</v>
      </c>
      <c r="O764" s="1445"/>
      <c r="P764" s="1431">
        <f>O764</f>
        <v>0</v>
      </c>
      <c r="Q764" s="1432">
        <f>H764+N764+P764</f>
        <v>38838427</v>
      </c>
      <c r="R764" s="1433">
        <f>Q764/$Q$765</f>
        <v>1</v>
      </c>
    </row>
    <row r="765" spans="1:20" ht="13.5" customHeight="1" thickBot="1" x14ac:dyDescent="0.25">
      <c r="A765" s="1435" t="s">
        <v>22684</v>
      </c>
      <c r="B765" s="1436">
        <f t="shared" ref="B765:Q765" si="123">SUM(B764:B764)</f>
        <v>0</v>
      </c>
      <c r="C765" s="1437">
        <f t="shared" si="123"/>
        <v>0</v>
      </c>
      <c r="D765" s="1437">
        <f t="shared" si="123"/>
        <v>0</v>
      </c>
      <c r="E765" s="1437">
        <f t="shared" si="123"/>
        <v>29910997</v>
      </c>
      <c r="F765" s="1437">
        <f t="shared" si="123"/>
        <v>0</v>
      </c>
      <c r="G765" s="1437">
        <f t="shared" si="123"/>
        <v>0</v>
      </c>
      <c r="H765" s="1438">
        <f t="shared" si="123"/>
        <v>29910997</v>
      </c>
      <c r="I765" s="1436">
        <f t="shared" si="123"/>
        <v>0</v>
      </c>
      <c r="J765" s="1437">
        <f t="shared" si="123"/>
        <v>0</v>
      </c>
      <c r="K765" s="1437">
        <f t="shared" si="123"/>
        <v>0</v>
      </c>
      <c r="L765" s="1437">
        <f t="shared" si="123"/>
        <v>8927430</v>
      </c>
      <c r="M765" s="1437">
        <f t="shared" si="123"/>
        <v>0</v>
      </c>
      <c r="N765" s="1438">
        <f t="shared" si="123"/>
        <v>8927430</v>
      </c>
      <c r="O765" s="1436">
        <f t="shared" si="123"/>
        <v>0</v>
      </c>
      <c r="P765" s="1438">
        <f t="shared" si="123"/>
        <v>0</v>
      </c>
      <c r="Q765" s="1436">
        <f t="shared" si="123"/>
        <v>38838427</v>
      </c>
      <c r="R765" s="1439">
        <f>Q765/$Q$765</f>
        <v>1</v>
      </c>
    </row>
    <row r="768" spans="1:20" s="251" customFormat="1" ht="12" x14ac:dyDescent="0.2">
      <c r="A768" s="251" t="s">
        <v>22593</v>
      </c>
      <c r="S768" s="310"/>
      <c r="T768" s="1406"/>
    </row>
    <row r="769" spans="1:20" s="251" customFormat="1" ht="12" x14ac:dyDescent="0.2">
      <c r="A769" s="251" t="s">
        <v>22685</v>
      </c>
      <c r="S769" s="310"/>
      <c r="T769" s="1406"/>
    </row>
    <row r="770" spans="1:20" s="251" customFormat="1" ht="12" x14ac:dyDescent="0.2">
      <c r="S770" s="310"/>
      <c r="T770" s="1406"/>
    </row>
    <row r="771" spans="1:20" s="251" customFormat="1" ht="12" x14ac:dyDescent="0.2">
      <c r="S771" s="310"/>
      <c r="T771" s="1406"/>
    </row>
    <row r="772" spans="1:20" s="251" customFormat="1" ht="12" x14ac:dyDescent="0.2">
      <c r="S772" s="310"/>
      <c r="T772" s="1406"/>
    </row>
    <row r="773" spans="1:20" s="251" customFormat="1" ht="12" x14ac:dyDescent="0.2">
      <c r="A773" s="1718" t="s">
        <v>22660</v>
      </c>
      <c r="B773" s="1718"/>
      <c r="C773" s="1718"/>
      <c r="D773" s="1718"/>
      <c r="E773" s="1718"/>
      <c r="F773" s="1718"/>
      <c r="G773" s="1718"/>
      <c r="H773" s="1718"/>
      <c r="I773" s="1718"/>
      <c r="J773" s="1718"/>
      <c r="K773" s="1718"/>
      <c r="L773" s="1718"/>
      <c r="M773" s="1718"/>
      <c r="N773" s="1718"/>
      <c r="O773" s="1718"/>
      <c r="P773" s="1718"/>
      <c r="Q773" s="1718"/>
      <c r="R773" s="1718"/>
      <c r="S773" s="310"/>
      <c r="T773" s="1406"/>
    </row>
    <row r="774" spans="1:20" s="251" customFormat="1" ht="12" x14ac:dyDescent="0.2">
      <c r="A774" s="1718" t="s">
        <v>2089</v>
      </c>
      <c r="B774" s="1718"/>
      <c r="C774" s="1718"/>
      <c r="D774" s="1718"/>
      <c r="E774" s="1718"/>
      <c r="F774" s="1718"/>
      <c r="G774" s="1718"/>
      <c r="H774" s="1718"/>
      <c r="I774" s="1718"/>
      <c r="J774" s="1718"/>
      <c r="K774" s="1718"/>
      <c r="L774" s="1718"/>
      <c r="M774" s="1718"/>
      <c r="N774" s="1718"/>
      <c r="O774" s="1718"/>
      <c r="P774" s="1718"/>
      <c r="Q774" s="1718"/>
      <c r="R774" s="1718"/>
      <c r="S774" s="310"/>
      <c r="T774" s="1406"/>
    </row>
    <row r="775" spans="1:20" s="251" customFormat="1" ht="12" x14ac:dyDescent="0.2">
      <c r="A775" s="1718" t="s">
        <v>22661</v>
      </c>
      <c r="B775" s="1718"/>
      <c r="C775" s="1718"/>
      <c r="D775" s="1718"/>
      <c r="E775" s="1718"/>
      <c r="F775" s="1718"/>
      <c r="G775" s="1718"/>
      <c r="H775" s="1718"/>
      <c r="I775" s="1718"/>
      <c r="J775" s="1718"/>
      <c r="K775" s="1718"/>
      <c r="L775" s="1718"/>
      <c r="M775" s="1718"/>
      <c r="N775" s="1718"/>
      <c r="O775" s="1718"/>
      <c r="P775" s="1718"/>
      <c r="Q775" s="1718"/>
      <c r="R775" s="1718"/>
      <c r="S775" s="310"/>
      <c r="T775" s="1406"/>
    </row>
    <row r="776" spans="1:20" s="251" customFormat="1" ht="12" x14ac:dyDescent="0.2">
      <c r="A776" s="1718" t="s">
        <v>22589</v>
      </c>
      <c r="B776" s="1718"/>
      <c r="C776" s="1718"/>
      <c r="D776" s="1718"/>
      <c r="E776" s="1718"/>
      <c r="F776" s="1718"/>
      <c r="G776" s="1718"/>
      <c r="H776" s="1718"/>
      <c r="I776" s="1718"/>
      <c r="J776" s="1718"/>
      <c r="K776" s="1718"/>
      <c r="L776" s="1718"/>
      <c r="M776" s="1718"/>
      <c r="N776" s="1718"/>
      <c r="O776" s="1718"/>
      <c r="P776" s="1718"/>
      <c r="Q776" s="1718"/>
      <c r="R776" s="1718"/>
      <c r="S776" s="310"/>
      <c r="T776" s="1406"/>
    </row>
    <row r="777" spans="1:20" s="251" customFormat="1" ht="12" x14ac:dyDescent="0.2">
      <c r="S777" s="310"/>
      <c r="T777" s="1406"/>
    </row>
    <row r="778" spans="1:20" s="251" customFormat="1" ht="12" x14ac:dyDescent="0.2">
      <c r="S778" s="310"/>
      <c r="T778" s="1406"/>
    </row>
    <row r="779" spans="1:20" s="251" customFormat="1" ht="12" x14ac:dyDescent="0.2">
      <c r="S779" s="310"/>
      <c r="T779" s="1406"/>
    </row>
    <row r="780" spans="1:20" s="251" customFormat="1" ht="12" x14ac:dyDescent="0.2">
      <c r="A780" s="1366" t="s">
        <v>22588</v>
      </c>
      <c r="B780" s="1366" t="s">
        <v>22687</v>
      </c>
      <c r="C780" s="1366"/>
      <c r="D780" s="1366"/>
      <c r="E780" s="1366"/>
      <c r="F780" s="1366"/>
      <c r="G780" s="1366"/>
      <c r="H780" s="1366"/>
      <c r="I780" s="1366"/>
      <c r="J780" s="1366"/>
      <c r="K780" s="1366"/>
      <c r="L780" s="1366"/>
      <c r="S780" s="310"/>
      <c r="T780" s="1406"/>
    </row>
    <row r="781" spans="1:20" s="251" customFormat="1" ht="12.75" thickBot="1" x14ac:dyDescent="0.25">
      <c r="A781" s="266" t="s">
        <v>22587</v>
      </c>
      <c r="B781" s="266" t="s">
        <v>22594</v>
      </c>
      <c r="C781" s="266"/>
      <c r="D781" s="266"/>
      <c r="E781" s="266"/>
      <c r="F781" s="266"/>
      <c r="G781" s="266"/>
      <c r="H781" s="266"/>
      <c r="I781" s="266"/>
      <c r="J781" s="266"/>
      <c r="K781" s="266"/>
      <c r="L781" s="266"/>
      <c r="S781" s="310"/>
      <c r="T781" s="1406"/>
    </row>
    <row r="782" spans="1:20" s="1408" customFormat="1" ht="28.35" customHeight="1" thickBot="1" x14ac:dyDescent="0.25">
      <c r="A782" s="1743" t="s">
        <v>22662</v>
      </c>
      <c r="B782" s="1745" t="s">
        <v>22609</v>
      </c>
      <c r="C782" s="1746"/>
      <c r="D782" s="1746"/>
      <c r="E782" s="1746"/>
      <c r="F782" s="1746"/>
      <c r="G782" s="1746"/>
      <c r="H782" s="1747"/>
      <c r="I782" s="1748" t="s">
        <v>22616</v>
      </c>
      <c r="J782" s="1749"/>
      <c r="K782" s="1749"/>
      <c r="L782" s="1749"/>
      <c r="M782" s="1749"/>
      <c r="N782" s="1750"/>
      <c r="O782" s="1745" t="s">
        <v>22622</v>
      </c>
      <c r="P782" s="1747"/>
      <c r="Q782" s="1745" t="s">
        <v>2049</v>
      </c>
      <c r="R782" s="1747"/>
      <c r="S782" s="1407"/>
      <c r="T782" s="1407"/>
    </row>
    <row r="783" spans="1:20" s="1415" customFormat="1" ht="109.5" customHeight="1" thickBot="1" x14ac:dyDescent="0.25">
      <c r="A783" s="1744"/>
      <c r="B783" s="1409" t="s">
        <v>22610</v>
      </c>
      <c r="C783" s="1410" t="s">
        <v>22611</v>
      </c>
      <c r="D783" s="1410" t="s">
        <v>22612</v>
      </c>
      <c r="E783" s="1410" t="s">
        <v>22613</v>
      </c>
      <c r="F783" s="1410" t="s">
        <v>22663</v>
      </c>
      <c r="G783" s="1410" t="s">
        <v>22664</v>
      </c>
      <c r="H783" s="1411" t="s">
        <v>22665</v>
      </c>
      <c r="I783" s="1409" t="s">
        <v>22617</v>
      </c>
      <c r="J783" s="1410" t="s">
        <v>22666</v>
      </c>
      <c r="K783" s="1410" t="s">
        <v>22667</v>
      </c>
      <c r="L783" s="1410" t="s">
        <v>22620</v>
      </c>
      <c r="M783" s="1410" t="s">
        <v>22621</v>
      </c>
      <c r="N783" s="1411" t="s">
        <v>22668</v>
      </c>
      <c r="O783" s="1409" t="s">
        <v>22623</v>
      </c>
      <c r="P783" s="1411" t="s">
        <v>22669</v>
      </c>
      <c r="Q783" s="1412" t="s">
        <v>22670</v>
      </c>
      <c r="R783" s="1413" t="s">
        <v>22671</v>
      </c>
      <c r="S783" s="1414"/>
      <c r="T783" s="1407"/>
    </row>
    <row r="784" spans="1:20" ht="29.25" customHeight="1" thickBot="1" x14ac:dyDescent="0.25">
      <c r="A784" s="1427" t="s">
        <v>22683</v>
      </c>
      <c r="B784" s="1445"/>
      <c r="C784" s="1446"/>
      <c r="D784" s="1446"/>
      <c r="E784" s="1446">
        <v>1026966</v>
      </c>
      <c r="F784" s="1446"/>
      <c r="G784" s="1446">
        <v>79339</v>
      </c>
      <c r="H784" s="1430">
        <f>SUM(B784:G784)</f>
        <v>1106305</v>
      </c>
      <c r="I784" s="1445"/>
      <c r="J784" s="1446"/>
      <c r="K784" s="1446"/>
      <c r="L784" s="1446">
        <v>1585457</v>
      </c>
      <c r="M784" s="1446"/>
      <c r="N784" s="1430">
        <f>SUM(J784:M784)</f>
        <v>1585457</v>
      </c>
      <c r="O784" s="1445"/>
      <c r="P784" s="1431">
        <f>O784</f>
        <v>0</v>
      </c>
      <c r="Q784" s="1432">
        <f>H784+N784+P784</f>
        <v>2691762</v>
      </c>
      <c r="R784" s="1433">
        <f>Q784/$Q$785</f>
        <v>1</v>
      </c>
    </row>
    <row r="785" spans="1:18" ht="13.5" customHeight="1" thickBot="1" x14ac:dyDescent="0.25">
      <c r="A785" s="1435" t="s">
        <v>22684</v>
      </c>
      <c r="B785" s="1436">
        <f t="shared" ref="B785:Q785" si="124">SUM(B784:B784)</f>
        <v>0</v>
      </c>
      <c r="C785" s="1437">
        <f t="shared" si="124"/>
        <v>0</v>
      </c>
      <c r="D785" s="1437">
        <f t="shared" si="124"/>
        <v>0</v>
      </c>
      <c r="E785" s="1437">
        <f t="shared" si="124"/>
        <v>1026966</v>
      </c>
      <c r="F785" s="1437">
        <f t="shared" si="124"/>
        <v>0</v>
      </c>
      <c r="G785" s="1437">
        <f t="shared" si="124"/>
        <v>79339</v>
      </c>
      <c r="H785" s="1438">
        <f t="shared" si="124"/>
        <v>1106305</v>
      </c>
      <c r="I785" s="1436">
        <f t="shared" si="124"/>
        <v>0</v>
      </c>
      <c r="J785" s="1437">
        <f t="shared" si="124"/>
        <v>0</v>
      </c>
      <c r="K785" s="1437">
        <f t="shared" si="124"/>
        <v>0</v>
      </c>
      <c r="L785" s="1437">
        <f t="shared" si="124"/>
        <v>1585457</v>
      </c>
      <c r="M785" s="1437">
        <f t="shared" si="124"/>
        <v>0</v>
      </c>
      <c r="N785" s="1438">
        <f t="shared" si="124"/>
        <v>1585457</v>
      </c>
      <c r="O785" s="1436">
        <f t="shared" si="124"/>
        <v>0</v>
      </c>
      <c r="P785" s="1438">
        <f t="shared" si="124"/>
        <v>0</v>
      </c>
      <c r="Q785" s="1436">
        <f t="shared" si="124"/>
        <v>2691762</v>
      </c>
      <c r="R785" s="1439">
        <f>Q785/$Q$785</f>
        <v>1</v>
      </c>
    </row>
    <row r="821" spans="1:20" s="251" customFormat="1" ht="12" hidden="1" x14ac:dyDescent="0.2">
      <c r="A821" s="251" t="s">
        <v>22593</v>
      </c>
      <c r="S821" s="310"/>
      <c r="T821" s="1406"/>
    </row>
    <row r="822" spans="1:20" s="251" customFormat="1" ht="12" hidden="1" x14ac:dyDescent="0.2">
      <c r="A822" s="251" t="s">
        <v>22685</v>
      </c>
      <c r="S822" s="310"/>
      <c r="T822" s="1406"/>
    </row>
    <row r="823" spans="1:20" s="251" customFormat="1" ht="12" hidden="1" x14ac:dyDescent="0.2">
      <c r="S823" s="310"/>
      <c r="T823" s="1406"/>
    </row>
    <row r="824" spans="1:20" s="251" customFormat="1" ht="12" hidden="1" x14ac:dyDescent="0.2">
      <c r="S824" s="310"/>
      <c r="T824" s="1406"/>
    </row>
    <row r="825" spans="1:20" s="251" customFormat="1" ht="12" hidden="1" x14ac:dyDescent="0.2">
      <c r="S825" s="310"/>
      <c r="T825" s="1406"/>
    </row>
    <row r="826" spans="1:20" s="251" customFormat="1" ht="12" hidden="1" x14ac:dyDescent="0.2">
      <c r="A826" s="1718" t="s">
        <v>22660</v>
      </c>
      <c r="B826" s="1718"/>
      <c r="C826" s="1718"/>
      <c r="D826" s="1718"/>
      <c r="E826" s="1718"/>
      <c r="F826" s="1718"/>
      <c r="G826" s="1718"/>
      <c r="H826" s="1718"/>
      <c r="I826" s="1718"/>
      <c r="J826" s="1718"/>
      <c r="K826" s="1718"/>
      <c r="L826" s="1718"/>
      <c r="M826" s="1718"/>
      <c r="N826" s="1718"/>
      <c r="O826" s="1718"/>
      <c r="P826" s="1718"/>
      <c r="Q826" s="1718"/>
      <c r="R826" s="1718"/>
      <c r="S826" s="310"/>
      <c r="T826" s="1406"/>
    </row>
    <row r="827" spans="1:20" s="251" customFormat="1" ht="12" hidden="1" x14ac:dyDescent="0.2">
      <c r="A827" s="1718" t="s">
        <v>22572</v>
      </c>
      <c r="B827" s="1718"/>
      <c r="C827" s="1718"/>
      <c r="D827" s="1718"/>
      <c r="E827" s="1718"/>
      <c r="F827" s="1718"/>
      <c r="G827" s="1718"/>
      <c r="H827" s="1718"/>
      <c r="I827" s="1718"/>
      <c r="J827" s="1718"/>
      <c r="K827" s="1718"/>
      <c r="L827" s="1718"/>
      <c r="M827" s="1718"/>
      <c r="N827" s="1718"/>
      <c r="O827" s="1718"/>
      <c r="P827" s="1718"/>
      <c r="Q827" s="1718"/>
      <c r="R827" s="1718"/>
      <c r="S827" s="310"/>
      <c r="T827" s="1406"/>
    </row>
    <row r="828" spans="1:20" s="251" customFormat="1" ht="12" hidden="1" x14ac:dyDescent="0.2">
      <c r="A828" s="1718" t="s">
        <v>22661</v>
      </c>
      <c r="B828" s="1718"/>
      <c r="C828" s="1718"/>
      <c r="D828" s="1718"/>
      <c r="E828" s="1718"/>
      <c r="F828" s="1718"/>
      <c r="G828" s="1718"/>
      <c r="H828" s="1718"/>
      <c r="I828" s="1718"/>
      <c r="J828" s="1718"/>
      <c r="K828" s="1718"/>
      <c r="L828" s="1718"/>
      <c r="M828" s="1718"/>
      <c r="N828" s="1718"/>
      <c r="O828" s="1718"/>
      <c r="P828" s="1718"/>
      <c r="Q828" s="1718"/>
      <c r="R828" s="1718"/>
      <c r="S828" s="310"/>
      <c r="T828" s="1406"/>
    </row>
    <row r="829" spans="1:20" s="251" customFormat="1" ht="12" hidden="1" x14ac:dyDescent="0.2">
      <c r="A829" s="1718" t="s">
        <v>22589</v>
      </c>
      <c r="B829" s="1718"/>
      <c r="C829" s="1718"/>
      <c r="D829" s="1718"/>
      <c r="E829" s="1718"/>
      <c r="F829" s="1718"/>
      <c r="G829" s="1718"/>
      <c r="H829" s="1718"/>
      <c r="I829" s="1718"/>
      <c r="J829" s="1718"/>
      <c r="K829" s="1718"/>
      <c r="L829" s="1718"/>
      <c r="M829" s="1718"/>
      <c r="N829" s="1718"/>
      <c r="O829" s="1718"/>
      <c r="P829" s="1718"/>
      <c r="Q829" s="1718"/>
      <c r="R829" s="1718"/>
      <c r="S829" s="310"/>
      <c r="T829" s="1406"/>
    </row>
    <row r="830" spans="1:20" s="251" customFormat="1" ht="12" hidden="1" x14ac:dyDescent="0.2">
      <c r="S830" s="310"/>
      <c r="T830" s="1406"/>
    </row>
    <row r="831" spans="1:20" s="251" customFormat="1" ht="12" hidden="1" x14ac:dyDescent="0.2">
      <c r="S831" s="310"/>
      <c r="T831" s="1406"/>
    </row>
    <row r="832" spans="1:20" s="251" customFormat="1" ht="12" hidden="1" x14ac:dyDescent="0.2">
      <c r="S832" s="310"/>
      <c r="T832" s="1406"/>
    </row>
    <row r="833" spans="1:20" s="251" customFormat="1" ht="12" hidden="1" x14ac:dyDescent="0.2">
      <c r="A833" s="1453" t="s">
        <v>22588</v>
      </c>
      <c r="B833" s="1453" t="s">
        <v>22687</v>
      </c>
      <c r="C833" s="1453"/>
      <c r="D833" s="1453"/>
      <c r="E833" s="1453"/>
      <c r="F833" s="1453"/>
      <c r="G833" s="1453"/>
      <c r="H833" s="1453"/>
      <c r="I833" s="1453"/>
      <c r="J833" s="1453"/>
      <c r="K833" s="1453"/>
      <c r="L833" s="1453"/>
      <c r="M833" s="1454"/>
      <c r="N833" s="1454"/>
      <c r="O833" s="1454"/>
      <c r="S833" s="310"/>
      <c r="T833" s="1406"/>
    </row>
    <row r="834" spans="1:20" s="251" customFormat="1" ht="12" hidden="1" x14ac:dyDescent="0.2">
      <c r="A834" s="1455" t="s">
        <v>22587</v>
      </c>
      <c r="B834" s="1455" t="s">
        <v>22586</v>
      </c>
      <c r="C834" s="1455"/>
      <c r="D834" s="1455"/>
      <c r="E834" s="1455"/>
      <c r="F834" s="1455"/>
      <c r="G834" s="1455"/>
      <c r="H834" s="1455"/>
      <c r="I834" s="1455"/>
      <c r="J834" s="1455"/>
      <c r="K834" s="1455"/>
      <c r="L834" s="1455"/>
      <c r="M834" s="1454"/>
      <c r="N834" s="1454"/>
      <c r="O834" s="1454"/>
      <c r="S834" s="310"/>
      <c r="T834" s="1406"/>
    </row>
    <row r="835" spans="1:20" s="1408" customFormat="1" ht="28.35" hidden="1" customHeight="1" thickBot="1" x14ac:dyDescent="0.25">
      <c r="A835" s="1743" t="s">
        <v>22662</v>
      </c>
      <c r="B835" s="1745" t="s">
        <v>22609</v>
      </c>
      <c r="C835" s="1746"/>
      <c r="D835" s="1746"/>
      <c r="E835" s="1746"/>
      <c r="F835" s="1746"/>
      <c r="G835" s="1746"/>
      <c r="H835" s="1747"/>
      <c r="I835" s="1748" t="s">
        <v>22616</v>
      </c>
      <c r="J835" s="1749"/>
      <c r="K835" s="1749"/>
      <c r="L835" s="1749"/>
      <c r="M835" s="1749"/>
      <c r="N835" s="1750"/>
      <c r="O835" s="1745" t="s">
        <v>22622</v>
      </c>
      <c r="P835" s="1747"/>
      <c r="Q835" s="1745" t="s">
        <v>2049</v>
      </c>
      <c r="R835" s="1747"/>
      <c r="S835" s="1407"/>
      <c r="T835" s="1407"/>
    </row>
    <row r="836" spans="1:20" s="1415" customFormat="1" ht="109.5" hidden="1" customHeight="1" thickBot="1" x14ac:dyDescent="0.25">
      <c r="A836" s="1744"/>
      <c r="B836" s="1409" t="s">
        <v>22610</v>
      </c>
      <c r="C836" s="1410" t="s">
        <v>22611</v>
      </c>
      <c r="D836" s="1410" t="s">
        <v>22612</v>
      </c>
      <c r="E836" s="1410" t="s">
        <v>22613</v>
      </c>
      <c r="F836" s="1410" t="s">
        <v>22663</v>
      </c>
      <c r="G836" s="1410" t="s">
        <v>22664</v>
      </c>
      <c r="H836" s="1411" t="s">
        <v>22665</v>
      </c>
      <c r="I836" s="1409" t="s">
        <v>22617</v>
      </c>
      <c r="J836" s="1410" t="s">
        <v>22666</v>
      </c>
      <c r="K836" s="1410" t="s">
        <v>22667</v>
      </c>
      <c r="L836" s="1410" t="s">
        <v>22620</v>
      </c>
      <c r="M836" s="1410" t="s">
        <v>22621</v>
      </c>
      <c r="N836" s="1411" t="s">
        <v>22668</v>
      </c>
      <c r="O836" s="1409" t="s">
        <v>22623</v>
      </c>
      <c r="P836" s="1411" t="s">
        <v>22669</v>
      </c>
      <c r="Q836" s="1412" t="s">
        <v>22670</v>
      </c>
      <c r="R836" s="1413" t="s">
        <v>22671</v>
      </c>
      <c r="S836" s="1414"/>
      <c r="T836" s="1407"/>
    </row>
    <row r="837" spans="1:20" ht="21" hidden="1" customHeight="1" thickBot="1" x14ac:dyDescent="0.25">
      <c r="A837" s="1427" t="s">
        <v>22683</v>
      </c>
      <c r="B837" s="1445"/>
      <c r="C837" s="1446"/>
      <c r="D837" s="1446"/>
      <c r="E837" s="1446"/>
      <c r="F837" s="1446"/>
      <c r="G837" s="1446"/>
      <c r="H837" s="1430">
        <f>SUM(B837:G837)</f>
        <v>0</v>
      </c>
      <c r="I837" s="1445"/>
      <c r="J837" s="1446"/>
      <c r="K837" s="1446"/>
      <c r="L837" s="1446"/>
      <c r="M837" s="1446"/>
      <c r="N837" s="1430">
        <f>SUM(J837:M837)</f>
        <v>0</v>
      </c>
      <c r="O837" s="1445"/>
      <c r="P837" s="1431">
        <f>O837</f>
        <v>0</v>
      </c>
      <c r="Q837" s="1432">
        <f>H837+N837+P837</f>
        <v>0</v>
      </c>
      <c r="R837" s="1433">
        <f>Q837/$Q$785</f>
        <v>0</v>
      </c>
    </row>
    <row r="838" spans="1:20" ht="13.5" hidden="1" customHeight="1" thickBot="1" x14ac:dyDescent="0.25">
      <c r="A838" s="1435" t="s">
        <v>22684</v>
      </c>
      <c r="B838" s="1436">
        <f t="shared" ref="B838:Q838" si="125">SUM(B837:B837)</f>
        <v>0</v>
      </c>
      <c r="C838" s="1437">
        <f t="shared" si="125"/>
        <v>0</v>
      </c>
      <c r="D838" s="1437">
        <f t="shared" si="125"/>
        <v>0</v>
      </c>
      <c r="E838" s="1437">
        <f t="shared" si="125"/>
        <v>0</v>
      </c>
      <c r="F838" s="1437">
        <f t="shared" si="125"/>
        <v>0</v>
      </c>
      <c r="G838" s="1437">
        <f t="shared" si="125"/>
        <v>0</v>
      </c>
      <c r="H838" s="1438">
        <f t="shared" si="125"/>
        <v>0</v>
      </c>
      <c r="I838" s="1436">
        <f t="shared" si="125"/>
        <v>0</v>
      </c>
      <c r="J838" s="1437">
        <f t="shared" si="125"/>
        <v>0</v>
      </c>
      <c r="K838" s="1437">
        <f t="shared" si="125"/>
        <v>0</v>
      </c>
      <c r="L838" s="1437">
        <f t="shared" si="125"/>
        <v>0</v>
      </c>
      <c r="M838" s="1437">
        <f t="shared" si="125"/>
        <v>0</v>
      </c>
      <c r="N838" s="1438">
        <f t="shared" si="125"/>
        <v>0</v>
      </c>
      <c r="O838" s="1436">
        <f t="shared" si="125"/>
        <v>0</v>
      </c>
      <c r="P838" s="1438">
        <f t="shared" si="125"/>
        <v>0</v>
      </c>
      <c r="Q838" s="1436">
        <f t="shared" si="125"/>
        <v>0</v>
      </c>
      <c r="R838" s="1439">
        <f>Q838/$Q$785</f>
        <v>0</v>
      </c>
    </row>
  </sheetData>
  <mergeCells count="324">
    <mergeCell ref="A826:R826"/>
    <mergeCell ref="A827:R827"/>
    <mergeCell ref="A828:R828"/>
    <mergeCell ref="A829:R829"/>
    <mergeCell ref="A835:A836"/>
    <mergeCell ref="B835:H835"/>
    <mergeCell ref="I835:N835"/>
    <mergeCell ref="O835:P835"/>
    <mergeCell ref="Q835:R835"/>
    <mergeCell ref="A773:R773"/>
    <mergeCell ref="A774:R774"/>
    <mergeCell ref="A775:R775"/>
    <mergeCell ref="A776:R776"/>
    <mergeCell ref="A782:A783"/>
    <mergeCell ref="B782:H782"/>
    <mergeCell ref="I782:N782"/>
    <mergeCell ref="O782:P782"/>
    <mergeCell ref="Q782:R782"/>
    <mergeCell ref="A753:R753"/>
    <mergeCell ref="A754:R754"/>
    <mergeCell ref="A755:R755"/>
    <mergeCell ref="A756:R756"/>
    <mergeCell ref="A762:A763"/>
    <mergeCell ref="B762:H762"/>
    <mergeCell ref="I762:N762"/>
    <mergeCell ref="O762:P762"/>
    <mergeCell ref="Q762:R762"/>
    <mergeCell ref="A733:R733"/>
    <mergeCell ref="A734:R734"/>
    <mergeCell ref="A735:R735"/>
    <mergeCell ref="A736:R736"/>
    <mergeCell ref="A742:A743"/>
    <mergeCell ref="B742:H742"/>
    <mergeCell ref="I742:N742"/>
    <mergeCell ref="O742:P742"/>
    <mergeCell ref="Q742:R742"/>
    <mergeCell ref="A713:R713"/>
    <mergeCell ref="A714:R714"/>
    <mergeCell ref="A715:R715"/>
    <mergeCell ref="A716:R716"/>
    <mergeCell ref="A722:A723"/>
    <mergeCell ref="B722:H722"/>
    <mergeCell ref="I722:N722"/>
    <mergeCell ref="O722:P722"/>
    <mergeCell ref="Q722:R722"/>
    <mergeCell ref="A693:R693"/>
    <mergeCell ref="A694:R694"/>
    <mergeCell ref="A695:R695"/>
    <mergeCell ref="A696:R696"/>
    <mergeCell ref="A702:A703"/>
    <mergeCell ref="B702:H702"/>
    <mergeCell ref="I702:N702"/>
    <mergeCell ref="O702:P702"/>
    <mergeCell ref="Q702:R702"/>
    <mergeCell ref="A673:R673"/>
    <mergeCell ref="A674:R674"/>
    <mergeCell ref="A675:R675"/>
    <mergeCell ref="A676:R676"/>
    <mergeCell ref="A682:A683"/>
    <mergeCell ref="B682:H682"/>
    <mergeCell ref="I682:N682"/>
    <mergeCell ref="O682:P682"/>
    <mergeCell ref="Q682:R682"/>
    <mergeCell ref="A653:R653"/>
    <mergeCell ref="A654:R654"/>
    <mergeCell ref="A655:R655"/>
    <mergeCell ref="A656:R656"/>
    <mergeCell ref="A662:A663"/>
    <mergeCell ref="B662:H662"/>
    <mergeCell ref="I662:N662"/>
    <mergeCell ref="O662:P662"/>
    <mergeCell ref="Q662:R662"/>
    <mergeCell ref="A633:R633"/>
    <mergeCell ref="A634:R634"/>
    <mergeCell ref="A635:R635"/>
    <mergeCell ref="A636:R636"/>
    <mergeCell ref="A642:A643"/>
    <mergeCell ref="B642:H642"/>
    <mergeCell ref="I642:N642"/>
    <mergeCell ref="O642:P642"/>
    <mergeCell ref="Q642:R642"/>
    <mergeCell ref="A613:R613"/>
    <mergeCell ref="A614:R614"/>
    <mergeCell ref="A615:R615"/>
    <mergeCell ref="A616:R616"/>
    <mergeCell ref="A622:A623"/>
    <mergeCell ref="B622:H622"/>
    <mergeCell ref="I622:N622"/>
    <mergeCell ref="O622:P622"/>
    <mergeCell ref="Q622:R622"/>
    <mergeCell ref="A593:R593"/>
    <mergeCell ref="A594:R594"/>
    <mergeCell ref="A595:R595"/>
    <mergeCell ref="A596:R596"/>
    <mergeCell ref="A602:A603"/>
    <mergeCell ref="B602:H602"/>
    <mergeCell ref="I602:N602"/>
    <mergeCell ref="O602:P602"/>
    <mergeCell ref="Q602:R602"/>
    <mergeCell ref="A573:R573"/>
    <mergeCell ref="A574:R574"/>
    <mergeCell ref="A575:R575"/>
    <mergeCell ref="A576:R576"/>
    <mergeCell ref="A582:A583"/>
    <mergeCell ref="B582:H582"/>
    <mergeCell ref="I582:N582"/>
    <mergeCell ref="O582:P582"/>
    <mergeCell ref="Q582:R582"/>
    <mergeCell ref="A553:R553"/>
    <mergeCell ref="A554:R554"/>
    <mergeCell ref="A555:R555"/>
    <mergeCell ref="A556:R556"/>
    <mergeCell ref="A562:A563"/>
    <mergeCell ref="B562:H562"/>
    <mergeCell ref="I562:N562"/>
    <mergeCell ref="O562:P562"/>
    <mergeCell ref="Q562:R562"/>
    <mergeCell ref="A533:R533"/>
    <mergeCell ref="A534:R534"/>
    <mergeCell ref="A535:R535"/>
    <mergeCell ref="A536:R536"/>
    <mergeCell ref="A542:A543"/>
    <mergeCell ref="B542:H542"/>
    <mergeCell ref="I542:N542"/>
    <mergeCell ref="O542:P542"/>
    <mergeCell ref="Q542:R542"/>
    <mergeCell ref="A513:R513"/>
    <mergeCell ref="A514:R514"/>
    <mergeCell ref="A515:R515"/>
    <mergeCell ref="A516:R516"/>
    <mergeCell ref="A522:A523"/>
    <mergeCell ref="B522:H522"/>
    <mergeCell ref="I522:N522"/>
    <mergeCell ref="O522:P522"/>
    <mergeCell ref="Q522:R522"/>
    <mergeCell ref="A493:R493"/>
    <mergeCell ref="A494:R494"/>
    <mergeCell ref="A495:R495"/>
    <mergeCell ref="A496:R496"/>
    <mergeCell ref="A502:A503"/>
    <mergeCell ref="B502:H502"/>
    <mergeCell ref="I502:N502"/>
    <mergeCell ref="O502:P502"/>
    <mergeCell ref="Q502:R502"/>
    <mergeCell ref="A473:R473"/>
    <mergeCell ref="A474:R474"/>
    <mergeCell ref="A475:R475"/>
    <mergeCell ref="A476:R476"/>
    <mergeCell ref="A482:A483"/>
    <mergeCell ref="B482:H482"/>
    <mergeCell ref="I482:N482"/>
    <mergeCell ref="O482:P482"/>
    <mergeCell ref="Q482:R482"/>
    <mergeCell ref="A451:R451"/>
    <mergeCell ref="A452:R452"/>
    <mergeCell ref="A453:R453"/>
    <mergeCell ref="A454:R454"/>
    <mergeCell ref="A460:A461"/>
    <mergeCell ref="B460:H460"/>
    <mergeCell ref="I460:N460"/>
    <mergeCell ref="O460:P460"/>
    <mergeCell ref="Q460:R460"/>
    <mergeCell ref="A429:R429"/>
    <mergeCell ref="A430:R430"/>
    <mergeCell ref="A431:R431"/>
    <mergeCell ref="A432:R432"/>
    <mergeCell ref="A438:A439"/>
    <mergeCell ref="B438:H438"/>
    <mergeCell ref="I438:N438"/>
    <mergeCell ref="O438:P438"/>
    <mergeCell ref="Q438:R438"/>
    <mergeCell ref="A407:R407"/>
    <mergeCell ref="A408:R408"/>
    <mergeCell ref="A409:R409"/>
    <mergeCell ref="A410:R410"/>
    <mergeCell ref="A416:A417"/>
    <mergeCell ref="B416:H416"/>
    <mergeCell ref="I416:N416"/>
    <mergeCell ref="O416:P416"/>
    <mergeCell ref="Q416:R416"/>
    <mergeCell ref="A387:R387"/>
    <mergeCell ref="A388:R388"/>
    <mergeCell ref="A389:R389"/>
    <mergeCell ref="A390:R390"/>
    <mergeCell ref="A396:A397"/>
    <mergeCell ref="B396:H396"/>
    <mergeCell ref="I396:N396"/>
    <mergeCell ref="O396:P396"/>
    <mergeCell ref="Q396:R396"/>
    <mergeCell ref="A367:R367"/>
    <mergeCell ref="A368:R368"/>
    <mergeCell ref="A369:R369"/>
    <mergeCell ref="A370:R370"/>
    <mergeCell ref="A376:A377"/>
    <mergeCell ref="B376:H376"/>
    <mergeCell ref="I376:N376"/>
    <mergeCell ref="O376:P376"/>
    <mergeCell ref="Q376:R376"/>
    <mergeCell ref="A347:R347"/>
    <mergeCell ref="A348:R348"/>
    <mergeCell ref="A349:R349"/>
    <mergeCell ref="A350:R350"/>
    <mergeCell ref="A356:A357"/>
    <mergeCell ref="B356:H356"/>
    <mergeCell ref="I356:N356"/>
    <mergeCell ref="O356:P356"/>
    <mergeCell ref="Q356:R356"/>
    <mergeCell ref="A327:R327"/>
    <mergeCell ref="A328:R328"/>
    <mergeCell ref="A329:R329"/>
    <mergeCell ref="A330:R330"/>
    <mergeCell ref="A336:A337"/>
    <mergeCell ref="B336:H336"/>
    <mergeCell ref="I336:N336"/>
    <mergeCell ref="O336:P336"/>
    <mergeCell ref="Q336:R336"/>
    <mergeCell ref="A307:R307"/>
    <mergeCell ref="A308:R308"/>
    <mergeCell ref="A309:R309"/>
    <mergeCell ref="A310:R310"/>
    <mergeCell ref="A316:A317"/>
    <mergeCell ref="B316:H316"/>
    <mergeCell ref="I316:N316"/>
    <mergeCell ref="O316:P316"/>
    <mergeCell ref="Q316:R316"/>
    <mergeCell ref="A284:R284"/>
    <mergeCell ref="A285:R285"/>
    <mergeCell ref="A286:R286"/>
    <mergeCell ref="A287:R287"/>
    <mergeCell ref="A293:A294"/>
    <mergeCell ref="B293:H293"/>
    <mergeCell ref="I293:N293"/>
    <mergeCell ref="O293:P293"/>
    <mergeCell ref="Q293:R293"/>
    <mergeCell ref="A261:R261"/>
    <mergeCell ref="A262:R262"/>
    <mergeCell ref="A263:R263"/>
    <mergeCell ref="A264:R264"/>
    <mergeCell ref="A270:A271"/>
    <mergeCell ref="B270:H270"/>
    <mergeCell ref="I270:N270"/>
    <mergeCell ref="O270:P270"/>
    <mergeCell ref="Q270:R270"/>
    <mergeCell ref="A238:R238"/>
    <mergeCell ref="A239:R239"/>
    <mergeCell ref="A240:R240"/>
    <mergeCell ref="A241:R241"/>
    <mergeCell ref="A247:A248"/>
    <mergeCell ref="B247:H247"/>
    <mergeCell ref="I247:N247"/>
    <mergeCell ref="O247:P247"/>
    <mergeCell ref="Q247:R247"/>
    <mergeCell ref="A215:R215"/>
    <mergeCell ref="A216:R216"/>
    <mergeCell ref="A217:R217"/>
    <mergeCell ref="A218:R218"/>
    <mergeCell ref="A224:A225"/>
    <mergeCell ref="B224:H224"/>
    <mergeCell ref="I224:N224"/>
    <mergeCell ref="O224:P224"/>
    <mergeCell ref="Q224:R224"/>
    <mergeCell ref="A192:R192"/>
    <mergeCell ref="A193:R193"/>
    <mergeCell ref="A194:R194"/>
    <mergeCell ref="A195:R195"/>
    <mergeCell ref="A201:A202"/>
    <mergeCell ref="B201:H201"/>
    <mergeCell ref="I201:N201"/>
    <mergeCell ref="O201:P201"/>
    <mergeCell ref="Q201:R201"/>
    <mergeCell ref="A161:R161"/>
    <mergeCell ref="A162:R162"/>
    <mergeCell ref="A163:R163"/>
    <mergeCell ref="A164:R164"/>
    <mergeCell ref="A170:A171"/>
    <mergeCell ref="B170:H170"/>
    <mergeCell ref="I170:N170"/>
    <mergeCell ref="O170:P170"/>
    <mergeCell ref="Q170:R170"/>
    <mergeCell ref="A130:R130"/>
    <mergeCell ref="A131:R131"/>
    <mergeCell ref="A132:R132"/>
    <mergeCell ref="A133:R133"/>
    <mergeCell ref="A139:A140"/>
    <mergeCell ref="B139:H139"/>
    <mergeCell ref="I139:N139"/>
    <mergeCell ref="O139:P139"/>
    <mergeCell ref="Q139:R139"/>
    <mergeCell ref="A99:R99"/>
    <mergeCell ref="A100:R100"/>
    <mergeCell ref="A101:R101"/>
    <mergeCell ref="A102:R102"/>
    <mergeCell ref="A108:A109"/>
    <mergeCell ref="B108:H108"/>
    <mergeCell ref="I108:N108"/>
    <mergeCell ref="O108:P108"/>
    <mergeCell ref="Q108:R108"/>
    <mergeCell ref="A68:R68"/>
    <mergeCell ref="A69:R69"/>
    <mergeCell ref="A70:R70"/>
    <mergeCell ref="A71:R71"/>
    <mergeCell ref="A77:A78"/>
    <mergeCell ref="B77:H77"/>
    <mergeCell ref="I77:N77"/>
    <mergeCell ref="O77:P77"/>
    <mergeCell ref="Q77:R77"/>
    <mergeCell ref="A37:R37"/>
    <mergeCell ref="A38:R38"/>
    <mergeCell ref="A39:R39"/>
    <mergeCell ref="A40:R40"/>
    <mergeCell ref="A46:A47"/>
    <mergeCell ref="B46:H46"/>
    <mergeCell ref="I46:N46"/>
    <mergeCell ref="O46:P46"/>
    <mergeCell ref="Q46:R46"/>
    <mergeCell ref="A6:R6"/>
    <mergeCell ref="A7:R7"/>
    <mergeCell ref="A8:R8"/>
    <mergeCell ref="A9:R9"/>
    <mergeCell ref="A15:A16"/>
    <mergeCell ref="B15:H15"/>
    <mergeCell ref="I15:N15"/>
    <mergeCell ref="O15:P15"/>
    <mergeCell ref="Q15:R15"/>
  </mergeCells>
  <printOptions horizontalCentered="1"/>
  <pageMargins left="0.70866141732283472" right="0.51181102362204722" top="0.74803149606299213" bottom="0.74803149606299213" header="0.31496062992125984" footer="0.31496062992125984"/>
  <pageSetup scale="51" orientation="landscape" horizontalDpi="4294967293" r:id="rId1"/>
  <rowBreaks count="30" manualBreakCount="30">
    <brk id="31" max="16383" man="1"/>
    <brk id="62" max="16383" man="1"/>
    <brk id="93" max="16383" man="1"/>
    <brk id="124" max="16383" man="1"/>
    <brk id="155" max="16383" man="1"/>
    <brk id="186" max="16383" man="1"/>
    <brk id="209" max="16383" man="1"/>
    <brk id="232" max="16383" man="1"/>
    <brk id="255" max="16383" man="1"/>
    <brk id="278" max="16383" man="1"/>
    <brk id="301" max="16383" man="1"/>
    <brk id="321" max="16383" man="1"/>
    <brk id="341" max="16383" man="1"/>
    <brk id="381" max="16383" man="1"/>
    <brk id="401" max="16383" man="1"/>
    <brk id="423" max="16383" man="1"/>
    <brk id="445" max="16383" man="1"/>
    <brk id="467" max="16383" man="1"/>
    <brk id="487" max="16383" man="1"/>
    <brk id="527" max="16383" man="1"/>
    <brk id="547" max="16383" man="1"/>
    <brk id="567" max="16383" man="1"/>
    <brk id="587" max="16383" man="1"/>
    <brk id="607" max="16383" man="1"/>
    <brk id="647" max="16383" man="1"/>
    <brk id="667" max="16383" man="1"/>
    <brk id="707" max="16383" man="1"/>
    <brk id="727" max="16383" man="1"/>
    <brk id="747" max="16383" man="1"/>
    <brk id="76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1DE7C-6BA6-494D-8CD4-D14994E6E5BF}">
  <sheetPr>
    <tabColor rgb="FF00B050"/>
  </sheetPr>
  <dimension ref="A1:Q1033"/>
  <sheetViews>
    <sheetView topLeftCell="A7" zoomScale="68" zoomScaleNormal="68" workbookViewId="0">
      <selection activeCell="A7" sqref="A7:D7"/>
    </sheetView>
  </sheetViews>
  <sheetFormatPr baseColWidth="10" defaultColWidth="11.28515625" defaultRowHeight="12.75" x14ac:dyDescent="0.2"/>
  <cols>
    <col min="1" max="1" width="69.42578125" customWidth="1"/>
    <col min="2" max="4" width="14.140625" customWidth="1"/>
    <col min="5" max="5" width="5.28515625" customWidth="1"/>
    <col min="6" max="6" width="11.28515625" style="1468"/>
  </cols>
  <sheetData>
    <row r="1" spans="1:17" s="935" customFormat="1" ht="12" x14ac:dyDescent="0.2">
      <c r="A1" s="935" t="s">
        <v>22593</v>
      </c>
      <c r="F1" s="1456"/>
      <c r="Q1" s="1456"/>
    </row>
    <row r="2" spans="1:17" s="935" customFormat="1" ht="12" x14ac:dyDescent="0.2">
      <c r="A2" s="935" t="s">
        <v>22592</v>
      </c>
      <c r="F2" s="1456"/>
      <c r="Q2" s="1456"/>
    </row>
    <row r="3" spans="1:17" s="935" customFormat="1" ht="12" x14ac:dyDescent="0.2">
      <c r="F3" s="1456"/>
      <c r="Q3" s="1456"/>
    </row>
    <row r="4" spans="1:17" s="935" customFormat="1" ht="12" x14ac:dyDescent="0.2">
      <c r="F4" s="1456"/>
      <c r="Q4" s="1456"/>
    </row>
    <row r="5" spans="1:17" s="935" customFormat="1" ht="12" x14ac:dyDescent="0.2">
      <c r="F5" s="1456"/>
      <c r="Q5" s="1456"/>
    </row>
    <row r="6" spans="1:17" s="935" customFormat="1" ht="12" x14ac:dyDescent="0.2">
      <c r="A6" s="1718" t="s">
        <v>22688</v>
      </c>
      <c r="B6" s="1718"/>
      <c r="C6" s="1718"/>
      <c r="D6" s="1718"/>
      <c r="E6" s="1371"/>
      <c r="F6" s="1387"/>
      <c r="G6" s="1371"/>
      <c r="H6" s="1371"/>
      <c r="I6" s="1371"/>
      <c r="J6" s="1371"/>
      <c r="K6" s="1371"/>
      <c r="L6" s="1371"/>
      <c r="M6" s="1371"/>
      <c r="N6" s="1371"/>
      <c r="O6" s="1371"/>
      <c r="Q6" s="1456"/>
    </row>
    <row r="7" spans="1:17" s="935" customFormat="1" ht="12" x14ac:dyDescent="0.2">
      <c r="A7" s="1718" t="s">
        <v>2089</v>
      </c>
      <c r="B7" s="1718"/>
      <c r="C7" s="1718"/>
      <c r="D7" s="1718"/>
      <c r="E7" s="1371"/>
      <c r="F7" s="1387"/>
      <c r="G7" s="1371"/>
      <c r="H7" s="1371"/>
      <c r="I7" s="1371"/>
      <c r="J7" s="1371"/>
      <c r="K7" s="1371"/>
      <c r="L7" s="1371"/>
      <c r="M7" s="1371"/>
      <c r="N7" s="1371"/>
      <c r="O7" s="1371"/>
      <c r="Q7" s="1456"/>
    </row>
    <row r="8" spans="1:17" s="935" customFormat="1" ht="12" x14ac:dyDescent="0.2">
      <c r="A8" s="1751" t="s">
        <v>22689</v>
      </c>
      <c r="B8" s="1751"/>
      <c r="C8" s="1751"/>
      <c r="D8" s="1751"/>
      <c r="E8" s="1371"/>
      <c r="F8" s="1387"/>
      <c r="G8" s="1371"/>
      <c r="H8" s="1371"/>
      <c r="I8" s="1371"/>
      <c r="J8" s="1371"/>
      <c r="K8" s="1371"/>
      <c r="L8" s="1371"/>
      <c r="M8" s="1371"/>
      <c r="N8" s="1371"/>
      <c r="O8" s="1371"/>
      <c r="Q8" s="1456"/>
    </row>
    <row r="9" spans="1:17" s="935" customFormat="1" ht="12" x14ac:dyDescent="0.2">
      <c r="A9" s="1751" t="s">
        <v>22589</v>
      </c>
      <c r="B9" s="1751"/>
      <c r="C9" s="1751"/>
      <c r="D9" s="1751"/>
      <c r="E9" s="1371"/>
      <c r="F9" s="1387"/>
      <c r="G9" s="1371"/>
      <c r="H9" s="1371"/>
      <c r="I9" s="1371"/>
      <c r="J9" s="1371"/>
      <c r="K9" s="1371"/>
      <c r="L9" s="1371"/>
      <c r="M9" s="1371"/>
      <c r="N9" s="1371"/>
      <c r="O9" s="1371"/>
      <c r="Q9" s="1456"/>
    </row>
    <row r="10" spans="1:17" s="935" customFormat="1" ht="12" x14ac:dyDescent="0.2">
      <c r="F10" s="1456"/>
      <c r="Q10" s="1456"/>
    </row>
    <row r="11" spans="1:17" s="935" customFormat="1" ht="12" x14ac:dyDescent="0.2">
      <c r="F11" s="1456"/>
      <c r="Q11" s="1456"/>
    </row>
    <row r="12" spans="1:17" s="935" customFormat="1" ht="12" x14ac:dyDescent="0.2">
      <c r="F12" s="1456"/>
      <c r="Q12" s="1456"/>
    </row>
    <row r="13" spans="1:17" s="935" customFormat="1" ht="12" x14ac:dyDescent="0.2">
      <c r="A13" s="936" t="s">
        <v>22605</v>
      </c>
      <c r="B13" s="936" t="s">
        <v>22604</v>
      </c>
      <c r="C13" s="936"/>
      <c r="D13" s="936"/>
      <c r="E13" s="936"/>
      <c r="F13" s="1457"/>
      <c r="G13" s="936"/>
      <c r="H13" s="936"/>
      <c r="I13" s="936"/>
      <c r="Q13" s="1456"/>
    </row>
    <row r="14" spans="1:17" s="935" customFormat="1" ht="12" x14ac:dyDescent="0.2">
      <c r="A14" s="266" t="s">
        <v>22587</v>
      </c>
      <c r="B14" s="266" t="s">
        <v>22596</v>
      </c>
      <c r="C14" s="266"/>
      <c r="D14" s="266"/>
      <c r="E14" s="266"/>
      <c r="F14" s="811"/>
      <c r="G14" s="266"/>
      <c r="H14" s="266"/>
      <c r="I14" s="266"/>
      <c r="Q14" s="1456"/>
    </row>
    <row r="15" spans="1:17" s="1459" customFormat="1" ht="28.35" customHeight="1" x14ac:dyDescent="0.2">
      <c r="A15" s="1458" t="s">
        <v>22690</v>
      </c>
      <c r="B15" s="1361">
        <v>2020</v>
      </c>
      <c r="C15" s="1361">
        <v>2021</v>
      </c>
      <c r="D15" s="1361">
        <v>2022</v>
      </c>
      <c r="F15" s="1460"/>
    </row>
    <row r="16" spans="1:17" s="1463" customFormat="1" x14ac:dyDescent="0.2">
      <c r="A16" s="1461" t="s">
        <v>22691</v>
      </c>
      <c r="B16" s="1462">
        <f t="shared" ref="B16:D18" si="0">B53+B90+B127</f>
        <v>40114778</v>
      </c>
      <c r="C16" s="1462">
        <f t="shared" si="0"/>
        <v>42600000</v>
      </c>
      <c r="D16" s="1462">
        <f t="shared" si="0"/>
        <v>42112928</v>
      </c>
      <c r="F16" s="695"/>
    </row>
    <row r="17" spans="1:6" s="1463" customFormat="1" x14ac:dyDescent="0.2">
      <c r="A17" s="1461" t="s">
        <v>22692</v>
      </c>
      <c r="B17" s="1462">
        <f t="shared" si="0"/>
        <v>98055481</v>
      </c>
      <c r="C17" s="1462">
        <f t="shared" si="0"/>
        <v>78401982</v>
      </c>
      <c r="D17" s="1462">
        <f t="shared" si="0"/>
        <v>61547598</v>
      </c>
      <c r="F17" s="695"/>
    </row>
    <row r="18" spans="1:6" s="1463" customFormat="1" x14ac:dyDescent="0.2">
      <c r="A18" s="1461" t="s">
        <v>22693</v>
      </c>
      <c r="B18" s="1462">
        <f t="shared" si="0"/>
        <v>76947485</v>
      </c>
      <c r="C18" s="1462">
        <f t="shared" si="0"/>
        <v>89981809</v>
      </c>
      <c r="D18" s="1462">
        <f t="shared" si="0"/>
        <v>114035150</v>
      </c>
      <c r="F18" s="695"/>
    </row>
    <row r="19" spans="1:6" s="1466" customFormat="1" ht="22.5" customHeight="1" x14ac:dyDescent="0.2">
      <c r="A19" s="1464" t="s">
        <v>22577</v>
      </c>
      <c r="B19" s="1465">
        <f>SUM(B16:B18)</f>
        <v>215117744</v>
      </c>
      <c r="C19" s="1465">
        <f>SUM(C16:C18)</f>
        <v>210983791</v>
      </c>
      <c r="D19" s="1465">
        <f>SUM(D16:D18)</f>
        <v>217695676</v>
      </c>
      <c r="F19" s="1467"/>
    </row>
    <row r="20" spans="1:6" x14ac:dyDescent="0.2">
      <c r="A20" s="1351"/>
    </row>
    <row r="21" spans="1:6" x14ac:dyDescent="0.2">
      <c r="A21" s="1351"/>
    </row>
    <row r="22" spans="1:6" ht="25.5" x14ac:dyDescent="0.2">
      <c r="A22" s="1458" t="s">
        <v>22694</v>
      </c>
      <c r="B22" s="1361">
        <v>2020</v>
      </c>
      <c r="C22" s="1361" t="s">
        <v>22582</v>
      </c>
      <c r="D22" s="1361" t="s">
        <v>22581</v>
      </c>
    </row>
    <row r="23" spans="1:6" x14ac:dyDescent="0.2">
      <c r="A23" s="1461" t="s">
        <v>22691</v>
      </c>
      <c r="B23" s="1462">
        <f t="shared" ref="B23:D25" si="1">B60+B97+B134</f>
        <v>48678633</v>
      </c>
      <c r="C23" s="1462">
        <f t="shared" si="1"/>
        <v>46950400</v>
      </c>
      <c r="D23" s="1462">
        <f t="shared" si="1"/>
        <v>42112928</v>
      </c>
      <c r="E23" s="1468"/>
    </row>
    <row r="24" spans="1:6" x14ac:dyDescent="0.2">
      <c r="A24" s="1461" t="s">
        <v>22692</v>
      </c>
      <c r="B24" s="1462">
        <f t="shared" si="1"/>
        <v>98040722</v>
      </c>
      <c r="C24" s="1462">
        <f t="shared" si="1"/>
        <v>78468092</v>
      </c>
      <c r="D24" s="1462">
        <f t="shared" si="1"/>
        <v>61547598</v>
      </c>
      <c r="E24" s="1468"/>
    </row>
    <row r="25" spans="1:6" x14ac:dyDescent="0.2">
      <c r="A25" s="1461" t="s">
        <v>22693</v>
      </c>
      <c r="B25" s="1462">
        <f t="shared" si="1"/>
        <v>72210195</v>
      </c>
      <c r="C25" s="1462">
        <f t="shared" si="1"/>
        <v>92281774</v>
      </c>
      <c r="D25" s="1462">
        <f t="shared" si="1"/>
        <v>114035150</v>
      </c>
      <c r="E25" s="1468"/>
    </row>
    <row r="26" spans="1:6" x14ac:dyDescent="0.2">
      <c r="A26" s="1464" t="s">
        <v>22577</v>
      </c>
      <c r="B26" s="1465">
        <f>SUM(B23:B25)</f>
        <v>218929550</v>
      </c>
      <c r="C26" s="1465">
        <f>SUM(C23:C25)</f>
        <v>217700266</v>
      </c>
      <c r="D26" s="1465">
        <f>SUM(D23:D25)</f>
        <v>217695676</v>
      </c>
    </row>
    <row r="27" spans="1:6" x14ac:dyDescent="0.2">
      <c r="A27" s="1351"/>
    </row>
    <row r="28" spans="1:6" x14ac:dyDescent="0.2">
      <c r="A28" s="1351"/>
    </row>
    <row r="29" spans="1:6" ht="25.5" x14ac:dyDescent="0.2">
      <c r="A29" s="1458" t="s">
        <v>22695</v>
      </c>
      <c r="B29" s="1361">
        <v>2020</v>
      </c>
      <c r="C29" s="1361" t="s">
        <v>22582</v>
      </c>
      <c r="D29" s="1361" t="s">
        <v>22581</v>
      </c>
    </row>
    <row r="30" spans="1:6" x14ac:dyDescent="0.2">
      <c r="A30" s="1461" t="s">
        <v>22691</v>
      </c>
      <c r="B30" s="1462">
        <f t="shared" ref="B30:D32" si="2">B67+B104+B141</f>
        <v>40942578.019999973</v>
      </c>
      <c r="C30" s="1462">
        <f t="shared" si="2"/>
        <v>40400000</v>
      </c>
      <c r="D30" s="1462">
        <f t="shared" si="2"/>
        <v>42112928</v>
      </c>
    </row>
    <row r="31" spans="1:6" x14ac:dyDescent="0.2">
      <c r="A31" s="1461" t="s">
        <v>22692</v>
      </c>
      <c r="B31" s="1462">
        <f t="shared" si="2"/>
        <v>41905305.090000004</v>
      </c>
      <c r="C31" s="1462">
        <f t="shared" si="2"/>
        <v>54270813</v>
      </c>
      <c r="D31" s="1462">
        <f t="shared" si="2"/>
        <v>61547598</v>
      </c>
    </row>
    <row r="32" spans="1:6" x14ac:dyDescent="0.2">
      <c r="A32" s="1461" t="s">
        <v>22693</v>
      </c>
      <c r="B32" s="1462">
        <f t="shared" si="2"/>
        <v>68705800.609999999</v>
      </c>
      <c r="C32" s="1462">
        <f t="shared" si="2"/>
        <v>80120238</v>
      </c>
      <c r="D32" s="1462">
        <f t="shared" si="2"/>
        <v>114035150</v>
      </c>
    </row>
    <row r="33" spans="1:17" x14ac:dyDescent="0.2">
      <c r="A33" s="1464" t="s">
        <v>22577</v>
      </c>
      <c r="B33" s="1465">
        <f>SUM(B30:B32)</f>
        <v>151553683.71999997</v>
      </c>
      <c r="C33" s="1465">
        <f>SUM(C30:C32)</f>
        <v>174791051</v>
      </c>
      <c r="D33" s="1465">
        <f>SUM(D30:D32)</f>
        <v>217695676</v>
      </c>
    </row>
    <row r="34" spans="1:17" x14ac:dyDescent="0.2">
      <c r="A34" s="1352" t="s">
        <v>22576</v>
      </c>
    </row>
    <row r="35" spans="1:17" x14ac:dyDescent="0.2">
      <c r="A35" s="1351" t="s">
        <v>22575</v>
      </c>
    </row>
    <row r="38" spans="1:17" s="935" customFormat="1" ht="12" x14ac:dyDescent="0.2">
      <c r="A38" s="935" t="s">
        <v>22593</v>
      </c>
      <c r="F38" s="1456"/>
      <c r="Q38" s="1456"/>
    </row>
    <row r="39" spans="1:17" s="935" customFormat="1" ht="12" x14ac:dyDescent="0.2">
      <c r="A39" s="935" t="s">
        <v>22592</v>
      </c>
      <c r="F39" s="1456"/>
      <c r="Q39" s="1456"/>
    </row>
    <row r="40" spans="1:17" s="935" customFormat="1" ht="12" x14ac:dyDescent="0.2">
      <c r="F40" s="1456"/>
      <c r="Q40" s="1456"/>
    </row>
    <row r="41" spans="1:17" s="935" customFormat="1" ht="12" x14ac:dyDescent="0.2">
      <c r="F41" s="1456"/>
      <c r="Q41" s="1456"/>
    </row>
    <row r="42" spans="1:17" s="935" customFormat="1" ht="12" x14ac:dyDescent="0.2">
      <c r="F42" s="1456"/>
      <c r="Q42" s="1456"/>
    </row>
    <row r="43" spans="1:17" s="935" customFormat="1" ht="12" x14ac:dyDescent="0.2">
      <c r="A43" s="1718" t="s">
        <v>22688</v>
      </c>
      <c r="B43" s="1718"/>
      <c r="C43" s="1718"/>
      <c r="D43" s="1718"/>
      <c r="E43" s="1371"/>
      <c r="F43" s="1387"/>
      <c r="G43" s="1371"/>
      <c r="H43" s="1371"/>
      <c r="I43" s="1371"/>
      <c r="J43" s="1371"/>
      <c r="K43" s="1371"/>
      <c r="L43" s="1371"/>
      <c r="M43" s="1371"/>
      <c r="N43" s="1371"/>
      <c r="O43" s="1371"/>
      <c r="Q43" s="1456"/>
    </row>
    <row r="44" spans="1:17" s="935" customFormat="1" ht="12" x14ac:dyDescent="0.2">
      <c r="A44" s="1718" t="s">
        <v>2089</v>
      </c>
      <c r="B44" s="1718"/>
      <c r="C44" s="1718"/>
      <c r="D44" s="1718"/>
      <c r="E44" s="1371"/>
      <c r="F44" s="1387"/>
      <c r="G44" s="1371"/>
      <c r="H44" s="1371"/>
      <c r="I44" s="1371"/>
      <c r="J44" s="1371"/>
      <c r="K44" s="1371"/>
      <c r="L44" s="1371"/>
      <c r="M44" s="1371"/>
      <c r="N44" s="1371"/>
      <c r="O44" s="1371"/>
      <c r="Q44" s="1456"/>
    </row>
    <row r="45" spans="1:17" s="935" customFormat="1" ht="12" customHeight="1" x14ac:dyDescent="0.2">
      <c r="A45" s="1751" t="s">
        <v>22689</v>
      </c>
      <c r="B45" s="1751"/>
      <c r="C45" s="1751"/>
      <c r="D45" s="1751"/>
      <c r="E45" s="1371"/>
      <c r="F45" s="1387"/>
      <c r="G45" s="1371"/>
      <c r="H45" s="1371"/>
      <c r="I45" s="1371"/>
      <c r="J45" s="1371"/>
      <c r="K45" s="1371"/>
      <c r="L45" s="1371"/>
      <c r="M45" s="1371"/>
      <c r="N45" s="1371"/>
      <c r="O45" s="1371"/>
      <c r="Q45" s="1456"/>
    </row>
    <row r="46" spans="1:17" s="935" customFormat="1" ht="12" x14ac:dyDescent="0.2">
      <c r="A46" s="1751" t="s">
        <v>22589</v>
      </c>
      <c r="B46" s="1751"/>
      <c r="C46" s="1751"/>
      <c r="D46" s="1751"/>
      <c r="E46" s="1371"/>
      <c r="F46" s="1387"/>
      <c r="G46" s="1371"/>
      <c r="H46" s="1371"/>
      <c r="I46" s="1371"/>
      <c r="J46" s="1371"/>
      <c r="K46" s="1371"/>
      <c r="L46" s="1371"/>
      <c r="M46" s="1371"/>
      <c r="N46" s="1371"/>
      <c r="O46" s="1371"/>
      <c r="Q46" s="1456"/>
    </row>
    <row r="47" spans="1:17" s="935" customFormat="1" ht="12" x14ac:dyDescent="0.2">
      <c r="F47" s="1456"/>
      <c r="Q47" s="1456"/>
    </row>
    <row r="48" spans="1:17" s="935" customFormat="1" ht="12" x14ac:dyDescent="0.2">
      <c r="F48" s="1456"/>
      <c r="Q48" s="1456"/>
    </row>
    <row r="49" spans="1:17" s="935" customFormat="1" ht="12" x14ac:dyDescent="0.2">
      <c r="F49" s="1456"/>
      <c r="Q49" s="1456"/>
    </row>
    <row r="50" spans="1:17" s="935" customFormat="1" ht="12" x14ac:dyDescent="0.2">
      <c r="A50" s="936" t="s">
        <v>22605</v>
      </c>
      <c r="B50" s="936" t="s">
        <v>22604</v>
      </c>
      <c r="C50" s="936"/>
      <c r="D50" s="936"/>
      <c r="E50" s="936"/>
      <c r="F50" s="1457"/>
      <c r="G50" s="936"/>
      <c r="H50" s="936"/>
      <c r="I50" s="936"/>
      <c r="Q50" s="1456"/>
    </row>
    <row r="51" spans="1:17" s="935" customFormat="1" ht="12" x14ac:dyDescent="0.2">
      <c r="A51" s="266" t="s">
        <v>22587</v>
      </c>
      <c r="B51" s="266" t="s">
        <v>22595</v>
      </c>
      <c r="C51" s="266"/>
      <c r="D51" s="266"/>
      <c r="E51" s="266"/>
      <c r="F51" s="811"/>
      <c r="G51" s="266"/>
      <c r="H51" s="266"/>
      <c r="I51" s="266"/>
      <c r="Q51" s="1456"/>
    </row>
    <row r="52" spans="1:17" s="1459" customFormat="1" ht="28.35" customHeight="1" x14ac:dyDescent="0.2">
      <c r="A52" s="1458" t="s">
        <v>22690</v>
      </c>
      <c r="B52" s="1361">
        <v>2020</v>
      </c>
      <c r="C52" s="1361">
        <v>2021</v>
      </c>
      <c r="D52" s="1361">
        <v>2022</v>
      </c>
      <c r="F52" s="1460"/>
    </row>
    <row r="53" spans="1:17" s="1463" customFormat="1" x14ac:dyDescent="0.2">
      <c r="A53" s="1461" t="s">
        <v>22691</v>
      </c>
      <c r="B53" s="1462">
        <f t="shared" ref="B53:D55" si="3">B200+B385+B644+B792+B940</f>
        <v>0</v>
      </c>
      <c r="C53" s="1462">
        <f t="shared" si="3"/>
        <v>0</v>
      </c>
      <c r="D53" s="1462">
        <f t="shared" si="3"/>
        <v>0</v>
      </c>
      <c r="F53" s="695"/>
    </row>
    <row r="54" spans="1:17" s="1463" customFormat="1" x14ac:dyDescent="0.2">
      <c r="A54" s="1461" t="s">
        <v>22692</v>
      </c>
      <c r="B54" s="1462">
        <f t="shared" si="3"/>
        <v>3162924</v>
      </c>
      <c r="C54" s="1462">
        <f t="shared" si="3"/>
        <v>4113928</v>
      </c>
      <c r="D54" s="1462">
        <f t="shared" si="3"/>
        <v>7764854</v>
      </c>
      <c r="F54" s="695"/>
    </row>
    <row r="55" spans="1:17" s="1463" customFormat="1" x14ac:dyDescent="0.2">
      <c r="A55" s="1461" t="s">
        <v>22693</v>
      </c>
      <c r="B55" s="1462">
        <f t="shared" si="3"/>
        <v>41559035</v>
      </c>
      <c r="C55" s="1462">
        <f t="shared" si="3"/>
        <v>42147334</v>
      </c>
      <c r="D55" s="1462">
        <f t="shared" si="3"/>
        <v>53757094</v>
      </c>
      <c r="F55" s="695"/>
    </row>
    <row r="56" spans="1:17" s="1466" customFormat="1" ht="22.5" customHeight="1" x14ac:dyDescent="0.2">
      <c r="A56" s="1464" t="s">
        <v>22577</v>
      </c>
      <c r="B56" s="1465">
        <f>SUM(B53:B55)</f>
        <v>44721959</v>
      </c>
      <c r="C56" s="1465">
        <f>SUM(C53:C55)</f>
        <v>46261262</v>
      </c>
      <c r="D56" s="1465">
        <f>SUM(D53:D55)</f>
        <v>61521948</v>
      </c>
      <c r="F56" s="1467"/>
    </row>
    <row r="57" spans="1:17" x14ac:dyDescent="0.2">
      <c r="A57" s="1351"/>
    </row>
    <row r="58" spans="1:17" x14ac:dyDescent="0.2">
      <c r="A58" s="1351"/>
    </row>
    <row r="59" spans="1:17" ht="25.5" x14ac:dyDescent="0.2">
      <c r="A59" s="1458" t="s">
        <v>22694</v>
      </c>
      <c r="B59" s="1361">
        <v>2020</v>
      </c>
      <c r="C59" s="1361" t="s">
        <v>22582</v>
      </c>
      <c r="D59" s="1361" t="s">
        <v>22581</v>
      </c>
    </row>
    <row r="60" spans="1:17" x14ac:dyDescent="0.2">
      <c r="A60" s="1461" t="s">
        <v>22691</v>
      </c>
      <c r="B60" s="1462">
        <f t="shared" ref="B60:D62" si="4">B207+B392+B651+B799+B947</f>
        <v>0</v>
      </c>
      <c r="C60" s="1462">
        <f t="shared" si="4"/>
        <v>0</v>
      </c>
      <c r="D60" s="1462">
        <f t="shared" si="4"/>
        <v>0</v>
      </c>
      <c r="E60" s="1468"/>
    </row>
    <row r="61" spans="1:17" x14ac:dyDescent="0.2">
      <c r="A61" s="1461" t="s">
        <v>22692</v>
      </c>
      <c r="B61" s="1462">
        <f t="shared" si="4"/>
        <v>3214813</v>
      </c>
      <c r="C61" s="1462">
        <f t="shared" si="4"/>
        <v>4111497</v>
      </c>
      <c r="D61" s="1462">
        <f t="shared" si="4"/>
        <v>7764854</v>
      </c>
      <c r="E61" s="1468"/>
    </row>
    <row r="62" spans="1:17" x14ac:dyDescent="0.2">
      <c r="A62" s="1461" t="s">
        <v>22693</v>
      </c>
      <c r="B62" s="1462">
        <f t="shared" si="4"/>
        <v>39530132</v>
      </c>
      <c r="C62" s="1462">
        <f t="shared" si="4"/>
        <v>42458490</v>
      </c>
      <c r="D62" s="1462">
        <f t="shared" si="4"/>
        <v>53757094</v>
      </c>
      <c r="E62" s="1468"/>
    </row>
    <row r="63" spans="1:17" x14ac:dyDescent="0.2">
      <c r="A63" s="1464" t="s">
        <v>22577</v>
      </c>
      <c r="B63" s="1465">
        <f>SUM(B60:B62)</f>
        <v>42744945</v>
      </c>
      <c r="C63" s="1465">
        <f>SUM(C60:C62)</f>
        <v>46569987</v>
      </c>
      <c r="D63" s="1465">
        <f>SUM(D60:D62)</f>
        <v>61521948</v>
      </c>
    </row>
    <row r="64" spans="1:17" x14ac:dyDescent="0.2">
      <c r="A64" s="1351"/>
    </row>
    <row r="65" spans="1:17" x14ac:dyDescent="0.2">
      <c r="A65" s="1351"/>
    </row>
    <row r="66" spans="1:17" ht="25.5" x14ac:dyDescent="0.2">
      <c r="A66" s="1458" t="s">
        <v>22695</v>
      </c>
      <c r="B66" s="1361">
        <v>2020</v>
      </c>
      <c r="C66" s="1361" t="s">
        <v>22582</v>
      </c>
      <c r="D66" s="1361" t="s">
        <v>22581</v>
      </c>
    </row>
    <row r="67" spans="1:17" x14ac:dyDescent="0.2">
      <c r="A67" s="1461" t="s">
        <v>22691</v>
      </c>
      <c r="B67" s="1462">
        <f t="shared" ref="B67:D69" si="5">B214+B399+B658+B806+B954</f>
        <v>0</v>
      </c>
      <c r="C67" s="1462">
        <f t="shared" si="5"/>
        <v>0</v>
      </c>
      <c r="D67" s="1462">
        <f t="shared" si="5"/>
        <v>0</v>
      </c>
    </row>
    <row r="68" spans="1:17" x14ac:dyDescent="0.2">
      <c r="A68" s="1461" t="s">
        <v>22692</v>
      </c>
      <c r="B68" s="1462">
        <f t="shared" si="5"/>
        <v>47653.020000000004</v>
      </c>
      <c r="C68" s="1462">
        <f t="shared" si="5"/>
        <v>2836787</v>
      </c>
      <c r="D68" s="1462">
        <f t="shared" si="5"/>
        <v>7764854</v>
      </c>
    </row>
    <row r="69" spans="1:17" x14ac:dyDescent="0.2">
      <c r="A69" s="1461" t="s">
        <v>22693</v>
      </c>
      <c r="B69" s="1462">
        <f t="shared" si="5"/>
        <v>38098412.710000016</v>
      </c>
      <c r="C69" s="1462">
        <f t="shared" si="5"/>
        <v>38511154</v>
      </c>
      <c r="D69" s="1462">
        <f t="shared" si="5"/>
        <v>53757094</v>
      </c>
    </row>
    <row r="70" spans="1:17" x14ac:dyDescent="0.2">
      <c r="A70" s="1464" t="s">
        <v>22577</v>
      </c>
      <c r="B70" s="1465">
        <f>SUM(B67:B69)</f>
        <v>38146065.730000019</v>
      </c>
      <c r="C70" s="1465">
        <f>SUM(C67:C69)</f>
        <v>41347941</v>
      </c>
      <c r="D70" s="1465">
        <f>SUM(D67:D69)</f>
        <v>61521948</v>
      </c>
    </row>
    <row r="71" spans="1:17" x14ac:dyDescent="0.2">
      <c r="A71" s="1352" t="s">
        <v>22576</v>
      </c>
    </row>
    <row r="72" spans="1:17" x14ac:dyDescent="0.2">
      <c r="A72" s="1351" t="s">
        <v>22575</v>
      </c>
    </row>
    <row r="75" spans="1:17" s="935" customFormat="1" ht="12" x14ac:dyDescent="0.2">
      <c r="A75" s="935" t="s">
        <v>22593</v>
      </c>
      <c r="F75" s="1456"/>
      <c r="Q75" s="1456"/>
    </row>
    <row r="76" spans="1:17" s="935" customFormat="1" ht="12" x14ac:dyDescent="0.2">
      <c r="A76" s="935" t="s">
        <v>22592</v>
      </c>
      <c r="F76" s="1456"/>
      <c r="Q76" s="1456"/>
    </row>
    <row r="77" spans="1:17" s="935" customFormat="1" ht="12" x14ac:dyDescent="0.2">
      <c r="F77" s="1456"/>
      <c r="Q77" s="1456"/>
    </row>
    <row r="78" spans="1:17" s="935" customFormat="1" ht="12" x14ac:dyDescent="0.2">
      <c r="F78" s="1456"/>
      <c r="Q78" s="1456"/>
    </row>
    <row r="79" spans="1:17" s="935" customFormat="1" ht="12" x14ac:dyDescent="0.2">
      <c r="F79" s="1456"/>
      <c r="Q79" s="1456"/>
    </row>
    <row r="80" spans="1:17" s="935" customFormat="1" ht="12" x14ac:dyDescent="0.2">
      <c r="A80" s="1718" t="s">
        <v>22688</v>
      </c>
      <c r="B80" s="1718"/>
      <c r="C80" s="1718"/>
      <c r="D80" s="1718"/>
      <c r="E80" s="1371"/>
      <c r="F80" s="1387"/>
      <c r="G80" s="1371"/>
      <c r="H80" s="1371"/>
      <c r="I80" s="1371"/>
      <c r="J80" s="1371"/>
      <c r="K80" s="1371"/>
      <c r="L80" s="1371"/>
      <c r="M80" s="1371"/>
      <c r="N80" s="1371"/>
      <c r="O80" s="1371"/>
      <c r="Q80" s="1456"/>
    </row>
    <row r="81" spans="1:17" s="935" customFormat="1" ht="12" x14ac:dyDescent="0.2">
      <c r="A81" s="1718" t="s">
        <v>2089</v>
      </c>
      <c r="B81" s="1718"/>
      <c r="C81" s="1718"/>
      <c r="D81" s="1718"/>
      <c r="E81" s="1371"/>
      <c r="F81" s="1387"/>
      <c r="G81" s="1371"/>
      <c r="H81" s="1371"/>
      <c r="I81" s="1371"/>
      <c r="J81" s="1371"/>
      <c r="K81" s="1371"/>
      <c r="L81" s="1371"/>
      <c r="M81" s="1371"/>
      <c r="N81" s="1371"/>
      <c r="O81" s="1371"/>
      <c r="Q81" s="1456"/>
    </row>
    <row r="82" spans="1:17" s="935" customFormat="1" ht="12" customHeight="1" x14ac:dyDescent="0.2">
      <c r="A82" s="1751" t="s">
        <v>22689</v>
      </c>
      <c r="B82" s="1751"/>
      <c r="C82" s="1751"/>
      <c r="D82" s="1751"/>
      <c r="E82" s="1371"/>
      <c r="F82" s="1387"/>
      <c r="G82" s="1371"/>
      <c r="H82" s="1371"/>
      <c r="I82" s="1371"/>
      <c r="J82" s="1371"/>
      <c r="K82" s="1371"/>
      <c r="L82" s="1371"/>
      <c r="M82" s="1371"/>
      <c r="N82" s="1371"/>
      <c r="O82" s="1371"/>
      <c r="Q82" s="1456"/>
    </row>
    <row r="83" spans="1:17" s="935" customFormat="1" ht="12" x14ac:dyDescent="0.2">
      <c r="A83" s="1751" t="s">
        <v>22589</v>
      </c>
      <c r="B83" s="1751"/>
      <c r="C83" s="1751"/>
      <c r="D83" s="1751"/>
      <c r="E83" s="1371"/>
      <c r="F83" s="1387"/>
      <c r="G83" s="1371"/>
      <c r="H83" s="1371"/>
      <c r="I83" s="1371"/>
      <c r="J83" s="1371"/>
      <c r="K83" s="1371"/>
      <c r="L83" s="1371"/>
      <c r="M83" s="1371"/>
      <c r="N83" s="1371"/>
      <c r="O83" s="1371"/>
      <c r="Q83" s="1456"/>
    </row>
    <row r="84" spans="1:17" s="935" customFormat="1" ht="12" x14ac:dyDescent="0.2">
      <c r="F84" s="1456"/>
      <c r="Q84" s="1456"/>
    </row>
    <row r="85" spans="1:17" s="935" customFormat="1" ht="12" x14ac:dyDescent="0.2">
      <c r="F85" s="1456"/>
      <c r="Q85" s="1456"/>
    </row>
    <row r="86" spans="1:17" s="935" customFormat="1" ht="12" x14ac:dyDescent="0.2">
      <c r="F86" s="1456"/>
      <c r="Q86" s="1456"/>
    </row>
    <row r="87" spans="1:17" s="935" customFormat="1" ht="12" x14ac:dyDescent="0.2">
      <c r="A87" s="936" t="s">
        <v>22605</v>
      </c>
      <c r="B87" s="936" t="s">
        <v>22604</v>
      </c>
      <c r="C87" s="936"/>
      <c r="D87" s="936"/>
      <c r="E87" s="936"/>
      <c r="F87" s="1457"/>
      <c r="G87" s="936"/>
      <c r="H87" s="936"/>
      <c r="I87" s="936"/>
      <c r="Q87" s="1456"/>
    </row>
    <row r="88" spans="1:17" s="935" customFormat="1" ht="12" x14ac:dyDescent="0.2">
      <c r="A88" s="266" t="s">
        <v>22587</v>
      </c>
      <c r="B88" s="266" t="s">
        <v>22594</v>
      </c>
      <c r="C88" s="266"/>
      <c r="D88" s="266"/>
      <c r="E88" s="266"/>
      <c r="F88" s="811"/>
      <c r="G88" s="266"/>
      <c r="H88" s="266"/>
      <c r="I88" s="266"/>
      <c r="Q88" s="1456"/>
    </row>
    <row r="89" spans="1:17" s="1459" customFormat="1" ht="28.35" customHeight="1" x14ac:dyDescent="0.2">
      <c r="A89" s="1458" t="s">
        <v>22690</v>
      </c>
      <c r="B89" s="1361">
        <v>2020</v>
      </c>
      <c r="C89" s="1361">
        <v>2021</v>
      </c>
      <c r="D89" s="1361">
        <v>2022</v>
      </c>
      <c r="F89" s="1460"/>
    </row>
    <row r="90" spans="1:17" s="1463" customFormat="1" x14ac:dyDescent="0.2">
      <c r="A90" s="1461" t="s">
        <v>22691</v>
      </c>
      <c r="B90" s="1462">
        <f t="shared" ref="B90:D92" si="6">B237+B422+B496+B570+B681+B829+B977</f>
        <v>40114778</v>
      </c>
      <c r="C90" s="1462">
        <f t="shared" si="6"/>
        <v>42600000</v>
      </c>
      <c r="D90" s="1462">
        <f t="shared" si="6"/>
        <v>42112928</v>
      </c>
      <c r="F90" s="695"/>
    </row>
    <row r="91" spans="1:17" s="1463" customFormat="1" x14ac:dyDescent="0.2">
      <c r="A91" s="1461" t="s">
        <v>22692</v>
      </c>
      <c r="B91" s="1462">
        <f t="shared" si="6"/>
        <v>94892557</v>
      </c>
      <c r="C91" s="1462">
        <f t="shared" si="6"/>
        <v>74288054</v>
      </c>
      <c r="D91" s="1462">
        <f t="shared" si="6"/>
        <v>53782744</v>
      </c>
      <c r="F91" s="695"/>
    </row>
    <row r="92" spans="1:17" s="1463" customFormat="1" x14ac:dyDescent="0.2">
      <c r="A92" s="1461" t="s">
        <v>22693</v>
      </c>
      <c r="B92" s="1462">
        <f t="shared" si="6"/>
        <v>23405195</v>
      </c>
      <c r="C92" s="1462">
        <f t="shared" si="6"/>
        <v>30135222</v>
      </c>
      <c r="D92" s="1462">
        <f t="shared" si="6"/>
        <v>43219905</v>
      </c>
      <c r="F92" s="695"/>
    </row>
    <row r="93" spans="1:17" s="1466" customFormat="1" ht="22.5" customHeight="1" x14ac:dyDescent="0.2">
      <c r="A93" s="1464" t="s">
        <v>22577</v>
      </c>
      <c r="B93" s="1465">
        <f>SUM(B90:B92)</f>
        <v>158412530</v>
      </c>
      <c r="C93" s="1465">
        <f>SUM(C90:C92)</f>
        <v>147023276</v>
      </c>
      <c r="D93" s="1465">
        <f>SUM(D90:D92)</f>
        <v>139115577</v>
      </c>
      <c r="F93" s="1467"/>
    </row>
    <row r="94" spans="1:17" x14ac:dyDescent="0.2">
      <c r="A94" s="1351"/>
    </row>
    <row r="95" spans="1:17" x14ac:dyDescent="0.2">
      <c r="A95" s="1351"/>
    </row>
    <row r="96" spans="1:17" ht="25.5" x14ac:dyDescent="0.2">
      <c r="A96" s="1458" t="s">
        <v>22694</v>
      </c>
      <c r="B96" s="1361">
        <v>2020</v>
      </c>
      <c r="C96" s="1361" t="s">
        <v>22582</v>
      </c>
      <c r="D96" s="1361" t="s">
        <v>22581</v>
      </c>
    </row>
    <row r="97" spans="1:17" x14ac:dyDescent="0.2">
      <c r="A97" s="1461" t="s">
        <v>22691</v>
      </c>
      <c r="B97" s="1462">
        <f t="shared" ref="B97:D99" si="7">B244+B429+B503+B577+B688+B836+B984</f>
        <v>48678633</v>
      </c>
      <c r="C97" s="1462">
        <f t="shared" si="7"/>
        <v>46950400</v>
      </c>
      <c r="D97" s="1462">
        <f t="shared" si="7"/>
        <v>42112928</v>
      </c>
      <c r="E97" s="1468"/>
    </row>
    <row r="98" spans="1:17" x14ac:dyDescent="0.2">
      <c r="A98" s="1461" t="s">
        <v>22692</v>
      </c>
      <c r="B98" s="1462">
        <f t="shared" si="7"/>
        <v>94825909</v>
      </c>
      <c r="C98" s="1462">
        <f t="shared" si="7"/>
        <v>74356595</v>
      </c>
      <c r="D98" s="1462">
        <f t="shared" si="7"/>
        <v>53782744</v>
      </c>
      <c r="E98" s="1468"/>
    </row>
    <row r="99" spans="1:17" x14ac:dyDescent="0.2">
      <c r="A99" s="1461" t="s">
        <v>22693</v>
      </c>
      <c r="B99" s="1462">
        <f t="shared" si="7"/>
        <v>25283989</v>
      </c>
      <c r="C99" s="1462">
        <f t="shared" si="7"/>
        <v>32124031</v>
      </c>
      <c r="D99" s="1462">
        <f t="shared" si="7"/>
        <v>43219905</v>
      </c>
      <c r="E99" s="1469"/>
    </row>
    <row r="100" spans="1:17" x14ac:dyDescent="0.2">
      <c r="A100" s="1464" t="s">
        <v>22577</v>
      </c>
      <c r="B100" s="1465">
        <f>SUM(B97:B99)</f>
        <v>168788531</v>
      </c>
      <c r="C100" s="1465">
        <f>SUM(C97:C99)</f>
        <v>153431026</v>
      </c>
      <c r="D100" s="1465">
        <f>SUM(D97:D99)</f>
        <v>139115577</v>
      </c>
    </row>
    <row r="101" spans="1:17" x14ac:dyDescent="0.2">
      <c r="A101" s="1351"/>
    </row>
    <row r="102" spans="1:17" x14ac:dyDescent="0.2">
      <c r="A102" s="1351"/>
    </row>
    <row r="103" spans="1:17" ht="25.5" x14ac:dyDescent="0.2">
      <c r="A103" s="1458" t="s">
        <v>22695</v>
      </c>
      <c r="B103" s="1361">
        <v>2020</v>
      </c>
      <c r="C103" s="1361" t="s">
        <v>22582</v>
      </c>
      <c r="D103" s="1361" t="s">
        <v>22581</v>
      </c>
    </row>
    <row r="104" spans="1:17" x14ac:dyDescent="0.2">
      <c r="A104" s="1461" t="s">
        <v>22691</v>
      </c>
      <c r="B104" s="1462">
        <f t="shared" ref="B104:D106" si="8">B251+B436+B510+B584+B695+B843+B991</f>
        <v>40942578.019999973</v>
      </c>
      <c r="C104" s="1462">
        <f t="shared" si="8"/>
        <v>40400000</v>
      </c>
      <c r="D104" s="1462">
        <f t="shared" si="8"/>
        <v>42112928</v>
      </c>
    </row>
    <row r="105" spans="1:17" x14ac:dyDescent="0.2">
      <c r="A105" s="1461" t="s">
        <v>22692</v>
      </c>
      <c r="B105" s="1462">
        <f t="shared" si="8"/>
        <v>41857652.07</v>
      </c>
      <c r="C105" s="1462">
        <f t="shared" si="8"/>
        <v>51434026</v>
      </c>
      <c r="D105" s="1462">
        <f t="shared" si="8"/>
        <v>53782744</v>
      </c>
    </row>
    <row r="106" spans="1:17" x14ac:dyDescent="0.2">
      <c r="A106" s="1461" t="s">
        <v>22693</v>
      </c>
      <c r="B106" s="1462">
        <f t="shared" si="8"/>
        <v>24283425.179999981</v>
      </c>
      <c r="C106" s="1462">
        <f t="shared" si="8"/>
        <v>31271013</v>
      </c>
      <c r="D106" s="1462">
        <f t="shared" si="8"/>
        <v>43219905</v>
      </c>
    </row>
    <row r="107" spans="1:17" x14ac:dyDescent="0.2">
      <c r="A107" s="1464" t="s">
        <v>22577</v>
      </c>
      <c r="B107" s="1465">
        <f>SUM(B104:B106)</f>
        <v>107083655.26999995</v>
      </c>
      <c r="C107" s="1465">
        <f>SUM(C104:C106)</f>
        <v>123105039</v>
      </c>
      <c r="D107" s="1465">
        <f>SUM(D104:D106)</f>
        <v>139115577</v>
      </c>
    </row>
    <row r="108" spans="1:17" x14ac:dyDescent="0.2">
      <c r="A108" s="1352" t="s">
        <v>22576</v>
      </c>
    </row>
    <row r="109" spans="1:17" x14ac:dyDescent="0.2">
      <c r="A109" s="1351" t="s">
        <v>22575</v>
      </c>
    </row>
    <row r="112" spans="1:17" s="935" customFormat="1" ht="12" x14ac:dyDescent="0.2">
      <c r="A112" s="935" t="s">
        <v>22593</v>
      </c>
      <c r="F112" s="1456"/>
      <c r="Q112" s="1456"/>
    </row>
    <row r="113" spans="1:17" s="935" customFormat="1" ht="12" x14ac:dyDescent="0.2">
      <c r="A113" s="935" t="s">
        <v>22592</v>
      </c>
      <c r="F113" s="1456"/>
      <c r="Q113" s="1456"/>
    </row>
    <row r="114" spans="1:17" s="935" customFormat="1" ht="12" x14ac:dyDescent="0.2">
      <c r="F114" s="1456"/>
      <c r="Q114" s="1456"/>
    </row>
    <row r="115" spans="1:17" s="935" customFormat="1" ht="12" x14ac:dyDescent="0.2">
      <c r="F115" s="1456"/>
      <c r="Q115" s="1456"/>
    </row>
    <row r="116" spans="1:17" s="935" customFormat="1" ht="12" x14ac:dyDescent="0.2">
      <c r="F116" s="1456"/>
      <c r="Q116" s="1456"/>
    </row>
    <row r="117" spans="1:17" s="935" customFormat="1" ht="12" x14ac:dyDescent="0.2">
      <c r="A117" s="1718" t="s">
        <v>22688</v>
      </c>
      <c r="B117" s="1718"/>
      <c r="C117" s="1718"/>
      <c r="D117" s="1718"/>
      <c r="E117" s="1371"/>
      <c r="F117" s="1387"/>
      <c r="G117" s="1371"/>
      <c r="H117" s="1371"/>
      <c r="I117" s="1371"/>
      <c r="J117" s="1371"/>
      <c r="K117" s="1371"/>
      <c r="L117" s="1371"/>
      <c r="M117" s="1371"/>
      <c r="N117" s="1371"/>
      <c r="O117" s="1371"/>
      <c r="Q117" s="1456"/>
    </row>
    <row r="118" spans="1:17" s="935" customFormat="1" ht="12" x14ac:dyDescent="0.2">
      <c r="A118" s="1718" t="s">
        <v>2089</v>
      </c>
      <c r="B118" s="1718"/>
      <c r="C118" s="1718"/>
      <c r="D118" s="1718"/>
      <c r="E118" s="1371"/>
      <c r="F118" s="1387"/>
      <c r="G118" s="1371"/>
      <c r="H118" s="1371"/>
      <c r="I118" s="1371"/>
      <c r="J118" s="1371"/>
      <c r="K118" s="1371"/>
      <c r="L118" s="1371"/>
      <c r="M118" s="1371"/>
      <c r="N118" s="1371"/>
      <c r="O118" s="1371"/>
      <c r="Q118" s="1456"/>
    </row>
    <row r="119" spans="1:17" s="935" customFormat="1" ht="12" customHeight="1" x14ac:dyDescent="0.2">
      <c r="A119" s="1751" t="s">
        <v>22689</v>
      </c>
      <c r="B119" s="1751"/>
      <c r="C119" s="1751"/>
      <c r="D119" s="1751"/>
      <c r="E119" s="1371"/>
      <c r="F119" s="1387"/>
      <c r="G119" s="1371"/>
      <c r="H119" s="1371"/>
      <c r="I119" s="1371"/>
      <c r="J119" s="1371"/>
      <c r="K119" s="1371"/>
      <c r="L119" s="1371"/>
      <c r="M119" s="1371"/>
      <c r="N119" s="1371"/>
      <c r="O119" s="1371"/>
      <c r="Q119" s="1456"/>
    </row>
    <row r="120" spans="1:17" s="935" customFormat="1" ht="12" x14ac:dyDescent="0.2">
      <c r="A120" s="1751" t="s">
        <v>22589</v>
      </c>
      <c r="B120" s="1751"/>
      <c r="C120" s="1751"/>
      <c r="D120" s="1751"/>
      <c r="E120" s="1371"/>
      <c r="F120" s="1387"/>
      <c r="G120" s="1371"/>
      <c r="H120" s="1371"/>
      <c r="I120" s="1371"/>
      <c r="J120" s="1371"/>
      <c r="K120" s="1371"/>
      <c r="L120" s="1371"/>
      <c r="M120" s="1371"/>
      <c r="N120" s="1371"/>
      <c r="O120" s="1371"/>
      <c r="Q120" s="1456"/>
    </row>
    <row r="121" spans="1:17" s="935" customFormat="1" ht="12" x14ac:dyDescent="0.2">
      <c r="F121" s="1456"/>
      <c r="Q121" s="1456"/>
    </row>
    <row r="122" spans="1:17" s="935" customFormat="1" ht="12" x14ac:dyDescent="0.2">
      <c r="F122" s="1456"/>
      <c r="Q122" s="1456"/>
    </row>
    <row r="123" spans="1:17" s="935" customFormat="1" ht="12" x14ac:dyDescent="0.2">
      <c r="F123" s="1456"/>
      <c r="Q123" s="1456"/>
    </row>
    <row r="124" spans="1:17" s="935" customFormat="1" ht="12" x14ac:dyDescent="0.2">
      <c r="A124" s="936" t="s">
        <v>22605</v>
      </c>
      <c r="B124" s="936" t="s">
        <v>22604</v>
      </c>
      <c r="C124" s="936"/>
      <c r="D124" s="936"/>
      <c r="E124" s="936"/>
      <c r="F124" s="1457"/>
      <c r="G124" s="936"/>
      <c r="H124" s="936"/>
      <c r="I124" s="936"/>
      <c r="Q124" s="1456"/>
    </row>
    <row r="125" spans="1:17" s="935" customFormat="1" ht="24" customHeight="1" x14ac:dyDescent="0.2">
      <c r="A125" s="1376" t="s">
        <v>22587</v>
      </c>
      <c r="B125" s="1719" t="s">
        <v>22586</v>
      </c>
      <c r="C125" s="1719"/>
      <c r="D125" s="1719"/>
      <c r="E125" s="266"/>
      <c r="F125" s="811"/>
      <c r="G125" s="266"/>
      <c r="H125" s="266"/>
      <c r="I125" s="266"/>
      <c r="Q125" s="1456"/>
    </row>
    <row r="126" spans="1:17" s="1459" customFormat="1" ht="28.35" customHeight="1" x14ac:dyDescent="0.2">
      <c r="A126" s="1458" t="s">
        <v>22690</v>
      </c>
      <c r="B126" s="1361">
        <v>2020</v>
      </c>
      <c r="C126" s="1361">
        <v>2021</v>
      </c>
      <c r="D126" s="1361">
        <v>2022</v>
      </c>
      <c r="F126" s="1460"/>
    </row>
    <row r="127" spans="1:17" s="1463" customFormat="1" x14ac:dyDescent="0.2">
      <c r="A127" s="1461" t="s">
        <v>22691</v>
      </c>
      <c r="B127" s="1462">
        <f t="shared" ref="B127:D129" si="9">B274+B718+B1014</f>
        <v>0</v>
      </c>
      <c r="C127" s="1462">
        <f t="shared" si="9"/>
        <v>0</v>
      </c>
      <c r="D127" s="1462">
        <f t="shared" si="9"/>
        <v>0</v>
      </c>
      <c r="F127" s="695"/>
    </row>
    <row r="128" spans="1:17" s="1463" customFormat="1" x14ac:dyDescent="0.2">
      <c r="A128" s="1461" t="s">
        <v>22692</v>
      </c>
      <c r="B128" s="1462">
        <f t="shared" si="9"/>
        <v>0</v>
      </c>
      <c r="C128" s="1462">
        <f t="shared" si="9"/>
        <v>0</v>
      </c>
      <c r="D128" s="1462">
        <f t="shared" si="9"/>
        <v>0</v>
      </c>
      <c r="F128" s="695"/>
    </row>
    <row r="129" spans="1:6" s="1463" customFormat="1" x14ac:dyDescent="0.2">
      <c r="A129" s="1461" t="s">
        <v>22693</v>
      </c>
      <c r="B129" s="1462">
        <f t="shared" si="9"/>
        <v>11983255</v>
      </c>
      <c r="C129" s="1462">
        <f t="shared" si="9"/>
        <v>17699253</v>
      </c>
      <c r="D129" s="1462">
        <f t="shared" si="9"/>
        <v>17058151</v>
      </c>
      <c r="F129" s="695"/>
    </row>
    <row r="130" spans="1:6" s="1466" customFormat="1" ht="22.5" customHeight="1" x14ac:dyDescent="0.2">
      <c r="A130" s="1464" t="s">
        <v>22577</v>
      </c>
      <c r="B130" s="1465">
        <f>SUM(B127:B129)</f>
        <v>11983255</v>
      </c>
      <c r="C130" s="1465">
        <f>SUM(C127:C129)</f>
        <v>17699253</v>
      </c>
      <c r="D130" s="1465">
        <f>SUM(D127:D129)</f>
        <v>17058151</v>
      </c>
      <c r="F130" s="1467"/>
    </row>
    <row r="131" spans="1:6" x14ac:dyDescent="0.2">
      <c r="A131" s="1351"/>
    </row>
    <row r="132" spans="1:6" x14ac:dyDescent="0.2">
      <c r="A132" s="1351"/>
    </row>
    <row r="133" spans="1:6" ht="25.5" x14ac:dyDescent="0.2">
      <c r="A133" s="1458" t="s">
        <v>22694</v>
      </c>
      <c r="B133" s="1361">
        <v>2020</v>
      </c>
      <c r="C133" s="1361" t="s">
        <v>22582</v>
      </c>
      <c r="D133" s="1361" t="s">
        <v>22581</v>
      </c>
    </row>
    <row r="134" spans="1:6" x14ac:dyDescent="0.2">
      <c r="A134" s="1461" t="s">
        <v>22691</v>
      </c>
      <c r="B134" s="1462">
        <f t="shared" ref="B134:D136" si="10">B281+B725+B1021</f>
        <v>0</v>
      </c>
      <c r="C134" s="1462">
        <f t="shared" si="10"/>
        <v>0</v>
      </c>
      <c r="D134" s="1462">
        <f t="shared" si="10"/>
        <v>0</v>
      </c>
    </row>
    <row r="135" spans="1:6" x14ac:dyDescent="0.2">
      <c r="A135" s="1461" t="s">
        <v>22692</v>
      </c>
      <c r="B135" s="1462">
        <f t="shared" si="10"/>
        <v>0</v>
      </c>
      <c r="C135" s="1462">
        <f t="shared" si="10"/>
        <v>0</v>
      </c>
      <c r="D135" s="1462">
        <f t="shared" si="10"/>
        <v>0</v>
      </c>
    </row>
    <row r="136" spans="1:6" x14ac:dyDescent="0.2">
      <c r="A136" s="1461" t="s">
        <v>22693</v>
      </c>
      <c r="B136" s="1462">
        <f t="shared" si="10"/>
        <v>7396074</v>
      </c>
      <c r="C136" s="1462">
        <f t="shared" si="10"/>
        <v>17699253</v>
      </c>
      <c r="D136" s="1462">
        <f t="shared" si="10"/>
        <v>17058151</v>
      </c>
      <c r="E136" s="1468"/>
    </row>
    <row r="137" spans="1:6" x14ac:dyDescent="0.2">
      <c r="A137" s="1464" t="s">
        <v>22577</v>
      </c>
      <c r="B137" s="1465">
        <f>SUM(B134:B136)</f>
        <v>7396074</v>
      </c>
      <c r="C137" s="1465">
        <f>SUM(C134:C136)</f>
        <v>17699253</v>
      </c>
      <c r="D137" s="1465">
        <f>SUM(D134:D136)</f>
        <v>17058151</v>
      </c>
    </row>
    <row r="138" spans="1:6" x14ac:dyDescent="0.2">
      <c r="A138" s="1351"/>
    </row>
    <row r="139" spans="1:6" x14ac:dyDescent="0.2">
      <c r="A139" s="1351"/>
    </row>
    <row r="140" spans="1:6" ht="25.5" x14ac:dyDescent="0.2">
      <c r="A140" s="1458" t="s">
        <v>22695</v>
      </c>
      <c r="B140" s="1361">
        <v>2020</v>
      </c>
      <c r="C140" s="1361" t="s">
        <v>22582</v>
      </c>
      <c r="D140" s="1361" t="s">
        <v>22581</v>
      </c>
    </row>
    <row r="141" spans="1:6" x14ac:dyDescent="0.2">
      <c r="A141" s="1461" t="s">
        <v>22691</v>
      </c>
      <c r="B141" s="1462">
        <f t="shared" ref="B141:D143" si="11">B288+B732+B1028</f>
        <v>0</v>
      </c>
      <c r="C141" s="1462">
        <f t="shared" si="11"/>
        <v>0</v>
      </c>
      <c r="D141" s="1462">
        <f t="shared" si="11"/>
        <v>0</v>
      </c>
    </row>
    <row r="142" spans="1:6" x14ac:dyDescent="0.2">
      <c r="A142" s="1461" t="s">
        <v>22692</v>
      </c>
      <c r="B142" s="1462">
        <f t="shared" si="11"/>
        <v>0</v>
      </c>
      <c r="C142" s="1462">
        <f t="shared" si="11"/>
        <v>0</v>
      </c>
      <c r="D142" s="1462">
        <f t="shared" si="11"/>
        <v>0</v>
      </c>
    </row>
    <row r="143" spans="1:6" x14ac:dyDescent="0.2">
      <c r="A143" s="1461" t="s">
        <v>22693</v>
      </c>
      <c r="B143" s="1462">
        <f t="shared" si="11"/>
        <v>6323962.7199999988</v>
      </c>
      <c r="C143" s="1462">
        <f t="shared" si="11"/>
        <v>10338071</v>
      </c>
      <c r="D143" s="1462">
        <f t="shared" si="11"/>
        <v>17058151</v>
      </c>
    </row>
    <row r="144" spans="1:6" x14ac:dyDescent="0.2">
      <c r="A144" s="1464" t="s">
        <v>22577</v>
      </c>
      <c r="B144" s="1465">
        <f>SUM(B141:B143)</f>
        <v>6323962.7199999988</v>
      </c>
      <c r="C144" s="1465">
        <f>SUM(C141:C143)</f>
        <v>10338071</v>
      </c>
      <c r="D144" s="1465">
        <f>SUM(D141:D143)</f>
        <v>17058151</v>
      </c>
    </row>
    <row r="145" spans="1:17" x14ac:dyDescent="0.2">
      <c r="A145" s="1352" t="s">
        <v>22576</v>
      </c>
    </row>
    <row r="146" spans="1:17" x14ac:dyDescent="0.2">
      <c r="A146" s="1351" t="s">
        <v>22575</v>
      </c>
    </row>
    <row r="149" spans="1:17" s="935" customFormat="1" ht="12" x14ac:dyDescent="0.2">
      <c r="A149" s="935" t="s">
        <v>22593</v>
      </c>
      <c r="F149" s="1456"/>
      <c r="Q149" s="1456"/>
    </row>
    <row r="150" spans="1:17" s="935" customFormat="1" ht="12" x14ac:dyDescent="0.2">
      <c r="A150" s="935" t="s">
        <v>22592</v>
      </c>
      <c r="F150" s="1456"/>
      <c r="Q150" s="1456"/>
    </row>
    <row r="151" spans="1:17" s="935" customFormat="1" ht="12" x14ac:dyDescent="0.2">
      <c r="F151" s="1456"/>
      <c r="Q151" s="1456"/>
    </row>
    <row r="152" spans="1:17" s="935" customFormat="1" ht="12" x14ac:dyDescent="0.2">
      <c r="F152" s="1456"/>
      <c r="Q152" s="1456"/>
    </row>
    <row r="153" spans="1:17" s="935" customFormat="1" ht="12" x14ac:dyDescent="0.2">
      <c r="F153" s="1456"/>
      <c r="Q153" s="1456"/>
    </row>
    <row r="154" spans="1:17" s="935" customFormat="1" ht="12" x14ac:dyDescent="0.2">
      <c r="A154" s="1718" t="s">
        <v>22688</v>
      </c>
      <c r="B154" s="1718"/>
      <c r="C154" s="1718"/>
      <c r="D154" s="1718"/>
      <c r="E154" s="1371"/>
      <c r="F154" s="1387"/>
      <c r="G154" s="1371"/>
      <c r="H154" s="1371"/>
      <c r="I154" s="1371"/>
      <c r="J154" s="1371"/>
      <c r="K154" s="1371"/>
      <c r="L154" s="1371"/>
      <c r="M154" s="1371"/>
      <c r="N154" s="1371"/>
      <c r="O154" s="1371"/>
      <c r="Q154" s="1456"/>
    </row>
    <row r="155" spans="1:17" s="935" customFormat="1" ht="12" x14ac:dyDescent="0.2">
      <c r="A155" s="1718" t="s">
        <v>2089</v>
      </c>
      <c r="B155" s="1718"/>
      <c r="C155" s="1718"/>
      <c r="D155" s="1718"/>
      <c r="E155" s="1371"/>
      <c r="F155" s="1387"/>
      <c r="G155" s="1371"/>
      <c r="H155" s="1371"/>
      <c r="I155" s="1371"/>
      <c r="J155" s="1371"/>
      <c r="K155" s="1371"/>
      <c r="L155" s="1371"/>
      <c r="M155" s="1371"/>
      <c r="N155" s="1371"/>
      <c r="O155" s="1371"/>
      <c r="Q155" s="1456"/>
    </row>
    <row r="156" spans="1:17" s="935" customFormat="1" ht="12" customHeight="1" x14ac:dyDescent="0.2">
      <c r="A156" s="1751" t="s">
        <v>22689</v>
      </c>
      <c r="B156" s="1751"/>
      <c r="C156" s="1751"/>
      <c r="D156" s="1751"/>
      <c r="E156" s="1371"/>
      <c r="F156" s="1387"/>
      <c r="G156" s="1371"/>
      <c r="H156" s="1371"/>
      <c r="I156" s="1371"/>
      <c r="J156" s="1371"/>
      <c r="K156" s="1371"/>
      <c r="L156" s="1371"/>
      <c r="M156" s="1371"/>
      <c r="N156" s="1371"/>
      <c r="O156" s="1371"/>
      <c r="Q156" s="1456"/>
    </row>
    <row r="157" spans="1:17" s="935" customFormat="1" ht="12" x14ac:dyDescent="0.2">
      <c r="A157" s="1751" t="s">
        <v>22589</v>
      </c>
      <c r="B157" s="1751"/>
      <c r="C157" s="1751"/>
      <c r="D157" s="1751"/>
      <c r="E157" s="1371"/>
      <c r="F157" s="1387"/>
      <c r="G157" s="1371"/>
      <c r="H157" s="1371"/>
      <c r="I157" s="1371"/>
      <c r="J157" s="1371"/>
      <c r="K157" s="1371"/>
      <c r="L157" s="1371"/>
      <c r="M157" s="1371"/>
      <c r="N157" s="1371"/>
      <c r="O157" s="1371"/>
      <c r="Q157" s="1456"/>
    </row>
    <row r="158" spans="1:17" s="935" customFormat="1" ht="12" x14ac:dyDescent="0.2">
      <c r="F158" s="1456"/>
      <c r="Q158" s="1456"/>
    </row>
    <row r="159" spans="1:17" s="935" customFormat="1" ht="12" x14ac:dyDescent="0.2">
      <c r="F159" s="1456"/>
      <c r="Q159" s="1456"/>
    </row>
    <row r="160" spans="1:17" s="935" customFormat="1" ht="12" x14ac:dyDescent="0.2">
      <c r="F160" s="1456"/>
      <c r="Q160" s="1456"/>
    </row>
    <row r="161" spans="1:17" s="935" customFormat="1" ht="12" x14ac:dyDescent="0.2">
      <c r="A161" s="936" t="s">
        <v>22588</v>
      </c>
      <c r="B161" s="936" t="s">
        <v>22696</v>
      </c>
      <c r="C161" s="936"/>
      <c r="D161" s="936"/>
      <c r="E161" s="936"/>
      <c r="F161" s="1457"/>
      <c r="G161" s="936"/>
      <c r="H161" s="936"/>
      <c r="I161" s="936"/>
      <c r="Q161" s="1456"/>
    </row>
    <row r="162" spans="1:17" s="935" customFormat="1" ht="12" x14ac:dyDescent="0.2">
      <c r="A162" s="1376" t="s">
        <v>22587</v>
      </c>
      <c r="B162" s="1719" t="s">
        <v>22596</v>
      </c>
      <c r="C162" s="1719"/>
      <c r="D162" s="1719"/>
      <c r="E162" s="266"/>
      <c r="F162" s="811"/>
      <c r="G162" s="266"/>
      <c r="H162" s="266"/>
      <c r="I162" s="266"/>
      <c r="Q162" s="1456"/>
    </row>
    <row r="163" spans="1:17" s="1459" customFormat="1" ht="28.35" customHeight="1" x14ac:dyDescent="0.2">
      <c r="A163" s="1458" t="s">
        <v>22690</v>
      </c>
      <c r="B163" s="1361">
        <v>2020</v>
      </c>
      <c r="C163" s="1361">
        <v>2021</v>
      </c>
      <c r="D163" s="1361">
        <v>2022</v>
      </c>
      <c r="F163" s="1460"/>
    </row>
    <row r="164" spans="1:17" s="1463" customFormat="1" x14ac:dyDescent="0.2">
      <c r="A164" s="1461" t="s">
        <v>22691</v>
      </c>
      <c r="B164" s="1461"/>
      <c r="C164" s="1461"/>
      <c r="D164" s="1461"/>
      <c r="F164" s="695"/>
    </row>
    <row r="165" spans="1:17" s="1463" customFormat="1" x14ac:dyDescent="0.2">
      <c r="A165" s="1461" t="s">
        <v>22692</v>
      </c>
      <c r="B165" s="1461"/>
      <c r="C165" s="1461"/>
      <c r="D165" s="1461"/>
      <c r="F165" s="695"/>
    </row>
    <row r="166" spans="1:17" s="1463" customFormat="1" x14ac:dyDescent="0.2">
      <c r="A166" s="1461" t="s">
        <v>22693</v>
      </c>
      <c r="B166" s="1461"/>
      <c r="C166" s="1461"/>
      <c r="D166" s="1461"/>
      <c r="F166" s="695"/>
    </row>
    <row r="167" spans="1:17" s="1466" customFormat="1" ht="22.5" customHeight="1" x14ac:dyDescent="0.2">
      <c r="A167" s="1464" t="s">
        <v>22577</v>
      </c>
      <c r="B167" s="1470"/>
      <c r="C167" s="1470"/>
      <c r="D167" s="1470"/>
      <c r="F167" s="1467"/>
    </row>
    <row r="168" spans="1:17" x14ac:dyDescent="0.2">
      <c r="A168" s="1351"/>
    </row>
    <row r="169" spans="1:17" x14ac:dyDescent="0.2">
      <c r="A169" s="1351"/>
    </row>
    <row r="170" spans="1:17" ht="25.5" x14ac:dyDescent="0.2">
      <c r="A170" s="1458" t="s">
        <v>22694</v>
      </c>
      <c r="B170" s="1361">
        <v>2020</v>
      </c>
      <c r="C170" s="1361" t="s">
        <v>22582</v>
      </c>
      <c r="D170" s="1361" t="s">
        <v>22581</v>
      </c>
    </row>
    <row r="171" spans="1:17" x14ac:dyDescent="0.2">
      <c r="A171" s="1461" t="s">
        <v>22691</v>
      </c>
      <c r="B171" s="1462"/>
      <c r="C171" s="1462"/>
      <c r="D171" s="1462"/>
    </row>
    <row r="172" spans="1:17" x14ac:dyDescent="0.2">
      <c r="A172" s="1461" t="s">
        <v>22692</v>
      </c>
      <c r="B172" s="1462"/>
      <c r="C172" s="1462"/>
      <c r="D172" s="1462"/>
    </row>
    <row r="173" spans="1:17" x14ac:dyDescent="0.2">
      <c r="A173" s="1461" t="s">
        <v>22693</v>
      </c>
      <c r="B173" s="1462"/>
      <c r="C173" s="1462"/>
      <c r="D173" s="1462"/>
    </row>
    <row r="174" spans="1:17" x14ac:dyDescent="0.2">
      <c r="A174" s="1464" t="s">
        <v>22577</v>
      </c>
      <c r="B174" s="1465"/>
      <c r="C174" s="1465"/>
      <c r="D174" s="1465"/>
    </row>
    <row r="175" spans="1:17" x14ac:dyDescent="0.2">
      <c r="A175" s="1351"/>
    </row>
    <row r="176" spans="1:17" x14ac:dyDescent="0.2">
      <c r="A176" s="1351"/>
    </row>
    <row r="177" spans="1:17" ht="25.5" x14ac:dyDescent="0.2">
      <c r="A177" s="1458" t="s">
        <v>22695</v>
      </c>
      <c r="B177" s="1361">
        <v>2020</v>
      </c>
      <c r="C177" s="1361" t="s">
        <v>22582</v>
      </c>
      <c r="D177" s="1361" t="s">
        <v>22581</v>
      </c>
    </row>
    <row r="178" spans="1:17" x14ac:dyDescent="0.2">
      <c r="A178" s="1461" t="s">
        <v>22691</v>
      </c>
      <c r="B178" s="1462"/>
      <c r="C178" s="1462"/>
      <c r="D178" s="1462"/>
    </row>
    <row r="179" spans="1:17" x14ac:dyDescent="0.2">
      <c r="A179" s="1461" t="s">
        <v>22692</v>
      </c>
      <c r="B179" s="1462"/>
      <c r="C179" s="1462"/>
      <c r="D179" s="1462"/>
    </row>
    <row r="180" spans="1:17" x14ac:dyDescent="0.2">
      <c r="A180" s="1461" t="s">
        <v>22693</v>
      </c>
      <c r="B180" s="1462"/>
      <c r="C180" s="1462"/>
      <c r="D180" s="1462"/>
    </row>
    <row r="181" spans="1:17" x14ac:dyDescent="0.2">
      <c r="A181" s="1464" t="s">
        <v>22577</v>
      </c>
      <c r="B181" s="1465"/>
      <c r="C181" s="1465"/>
      <c r="D181" s="1465"/>
    </row>
    <row r="182" spans="1:17" x14ac:dyDescent="0.2">
      <c r="A182" s="1352" t="s">
        <v>22576</v>
      </c>
    </row>
    <row r="183" spans="1:17" x14ac:dyDescent="0.2">
      <c r="A183" s="1351" t="s">
        <v>22575</v>
      </c>
    </row>
    <row r="185" spans="1:17" s="935" customFormat="1" ht="12" hidden="1" x14ac:dyDescent="0.2">
      <c r="A185" s="935" t="s">
        <v>22593</v>
      </c>
      <c r="F185" s="1456"/>
      <c r="Q185" s="1456"/>
    </row>
    <row r="186" spans="1:17" s="935" customFormat="1" ht="12" hidden="1" x14ac:dyDescent="0.2">
      <c r="A186" s="935" t="s">
        <v>22592</v>
      </c>
      <c r="F186" s="1456"/>
      <c r="Q186" s="1456"/>
    </row>
    <row r="187" spans="1:17" s="935" customFormat="1" ht="12" hidden="1" x14ac:dyDescent="0.2">
      <c r="F187" s="1456"/>
      <c r="Q187" s="1456"/>
    </row>
    <row r="188" spans="1:17" s="935" customFormat="1" ht="12" hidden="1" x14ac:dyDescent="0.2">
      <c r="F188" s="1456"/>
      <c r="Q188" s="1456"/>
    </row>
    <row r="189" spans="1:17" s="935" customFormat="1" ht="12" hidden="1" x14ac:dyDescent="0.2">
      <c r="F189" s="1456"/>
      <c r="Q189" s="1456"/>
    </row>
    <row r="190" spans="1:17" s="935" customFormat="1" ht="12" hidden="1" x14ac:dyDescent="0.2">
      <c r="A190" s="1718" t="s">
        <v>22697</v>
      </c>
      <c r="B190" s="1718"/>
      <c r="C190" s="1718"/>
      <c r="D190" s="1718"/>
      <c r="E190" s="1371"/>
      <c r="F190" s="1387"/>
      <c r="G190" s="1371"/>
      <c r="H190" s="1371"/>
      <c r="I190" s="1371"/>
      <c r="J190" s="1371"/>
      <c r="K190" s="1371"/>
      <c r="L190" s="1371"/>
      <c r="M190" s="1371"/>
      <c r="N190" s="1371"/>
      <c r="O190" s="1371"/>
      <c r="Q190" s="1456"/>
    </row>
    <row r="191" spans="1:17" s="935" customFormat="1" ht="12" hidden="1" x14ac:dyDescent="0.2">
      <c r="A191" s="1718" t="s">
        <v>22698</v>
      </c>
      <c r="B191" s="1718"/>
      <c r="C191" s="1718"/>
      <c r="D191" s="1718"/>
      <c r="E191" s="1371"/>
      <c r="F191" s="1387"/>
      <c r="G191" s="1371"/>
      <c r="H191" s="1371"/>
      <c r="I191" s="1371"/>
      <c r="J191" s="1371"/>
      <c r="K191" s="1371"/>
      <c r="L191" s="1371"/>
      <c r="M191" s="1371"/>
      <c r="N191" s="1371"/>
      <c r="O191" s="1371"/>
      <c r="Q191" s="1456"/>
    </row>
    <row r="192" spans="1:17" s="935" customFormat="1" ht="12" hidden="1" customHeight="1" x14ac:dyDescent="0.2">
      <c r="A192" s="1751" t="s">
        <v>22699</v>
      </c>
      <c r="B192" s="1751"/>
      <c r="C192" s="1751"/>
      <c r="D192" s="1751"/>
      <c r="E192" s="1371"/>
      <c r="F192" s="1387"/>
      <c r="G192" s="1371"/>
      <c r="H192" s="1371"/>
      <c r="I192" s="1371"/>
      <c r="J192" s="1371"/>
      <c r="K192" s="1371"/>
      <c r="L192" s="1371"/>
      <c r="M192" s="1371"/>
      <c r="N192" s="1371"/>
      <c r="O192" s="1371"/>
      <c r="Q192" s="1456"/>
    </row>
    <row r="193" spans="1:17" s="935" customFormat="1" ht="12" hidden="1" x14ac:dyDescent="0.2">
      <c r="A193" s="1751" t="s">
        <v>22589</v>
      </c>
      <c r="B193" s="1751"/>
      <c r="C193" s="1751"/>
      <c r="D193" s="1751"/>
      <c r="E193" s="1371"/>
      <c r="F193" s="1387"/>
      <c r="G193" s="1371"/>
      <c r="H193" s="1371"/>
      <c r="I193" s="1371"/>
      <c r="J193" s="1371"/>
      <c r="K193" s="1371"/>
      <c r="L193" s="1371"/>
      <c r="M193" s="1371"/>
      <c r="N193" s="1371"/>
      <c r="O193" s="1371"/>
      <c r="Q193" s="1456"/>
    </row>
    <row r="194" spans="1:17" s="935" customFormat="1" ht="12" hidden="1" x14ac:dyDescent="0.2">
      <c r="F194" s="1456"/>
      <c r="Q194" s="1456"/>
    </row>
    <row r="195" spans="1:17" s="935" customFormat="1" ht="12" hidden="1" x14ac:dyDescent="0.2">
      <c r="F195" s="1456"/>
      <c r="Q195" s="1456"/>
    </row>
    <row r="196" spans="1:17" s="935" customFormat="1" ht="12" hidden="1" x14ac:dyDescent="0.2">
      <c r="F196" s="1456"/>
      <c r="Q196" s="1456"/>
    </row>
    <row r="197" spans="1:17" s="935" customFormat="1" ht="12" hidden="1" x14ac:dyDescent="0.2">
      <c r="A197" s="936" t="s">
        <v>22588</v>
      </c>
      <c r="B197" s="936" t="s">
        <v>22696</v>
      </c>
      <c r="C197" s="936"/>
      <c r="D197" s="936"/>
      <c r="E197" s="936"/>
      <c r="F197" s="1457"/>
      <c r="G197" s="936"/>
      <c r="H197" s="936"/>
      <c r="I197" s="936"/>
      <c r="Q197" s="1456"/>
    </row>
    <row r="198" spans="1:17" s="935" customFormat="1" ht="12" hidden="1" x14ac:dyDescent="0.2">
      <c r="A198" s="1376" t="s">
        <v>22587</v>
      </c>
      <c r="B198" s="1719" t="s">
        <v>22595</v>
      </c>
      <c r="C198" s="1719"/>
      <c r="D198" s="1719"/>
      <c r="E198" s="266"/>
      <c r="F198" s="811"/>
      <c r="G198" s="266"/>
      <c r="H198" s="266"/>
      <c r="I198" s="266"/>
      <c r="Q198" s="1456"/>
    </row>
    <row r="199" spans="1:17" s="1459" customFormat="1" ht="28.35" hidden="1" customHeight="1" x14ac:dyDescent="0.2">
      <c r="A199" s="1458" t="s">
        <v>22690</v>
      </c>
      <c r="B199" s="1361">
        <v>2019</v>
      </c>
      <c r="C199" s="1361">
        <v>2020</v>
      </c>
      <c r="D199" s="1361">
        <v>2021</v>
      </c>
      <c r="F199" s="1460"/>
    </row>
    <row r="200" spans="1:17" s="1463" customFormat="1" hidden="1" x14ac:dyDescent="0.2">
      <c r="A200" s="1461" t="s">
        <v>22691</v>
      </c>
      <c r="B200" s="1461"/>
      <c r="C200" s="1461"/>
      <c r="D200" s="1461"/>
      <c r="F200" s="695"/>
    </row>
    <row r="201" spans="1:17" s="1463" customFormat="1" hidden="1" x14ac:dyDescent="0.2">
      <c r="A201" s="1461" t="s">
        <v>22692</v>
      </c>
      <c r="B201" s="1461"/>
      <c r="C201" s="1461"/>
      <c r="D201" s="1461"/>
      <c r="F201" s="695"/>
    </row>
    <row r="202" spans="1:17" s="1463" customFormat="1" hidden="1" x14ac:dyDescent="0.2">
      <c r="A202" s="1461" t="s">
        <v>22693</v>
      </c>
      <c r="B202" s="1461"/>
      <c r="C202" s="1461"/>
      <c r="D202" s="1461"/>
      <c r="F202" s="695"/>
    </row>
    <row r="203" spans="1:17" s="1466" customFormat="1" ht="15.75" hidden="1" customHeight="1" x14ac:dyDescent="0.2">
      <c r="A203" s="1464" t="s">
        <v>22577</v>
      </c>
      <c r="B203" s="1470"/>
      <c r="C203" s="1470"/>
      <c r="D203" s="1470"/>
      <c r="F203" s="1467"/>
    </row>
    <row r="204" spans="1:17" hidden="1" x14ac:dyDescent="0.2">
      <c r="A204" s="1351"/>
    </row>
    <row r="205" spans="1:17" hidden="1" x14ac:dyDescent="0.2">
      <c r="A205" s="1351"/>
    </row>
    <row r="206" spans="1:17" ht="25.5" hidden="1" x14ac:dyDescent="0.2">
      <c r="A206" s="1458" t="s">
        <v>22694</v>
      </c>
      <c r="B206" s="1361">
        <v>2019</v>
      </c>
      <c r="C206" s="1361" t="s">
        <v>22700</v>
      </c>
      <c r="D206" s="1361" t="s">
        <v>22701</v>
      </c>
    </row>
    <row r="207" spans="1:17" hidden="1" x14ac:dyDescent="0.2">
      <c r="A207" s="1461" t="s">
        <v>22691</v>
      </c>
      <c r="B207" s="1462"/>
      <c r="C207" s="1462"/>
      <c r="D207" s="1462"/>
    </row>
    <row r="208" spans="1:17" hidden="1" x14ac:dyDescent="0.2">
      <c r="A208" s="1461" t="s">
        <v>22692</v>
      </c>
      <c r="B208" s="1462"/>
      <c r="C208" s="1462"/>
      <c r="D208" s="1462"/>
    </row>
    <row r="209" spans="1:17" hidden="1" x14ac:dyDescent="0.2">
      <c r="A209" s="1461" t="s">
        <v>22693</v>
      </c>
      <c r="B209" s="1462"/>
      <c r="C209" s="1462"/>
      <c r="D209" s="1462"/>
    </row>
    <row r="210" spans="1:17" hidden="1" x14ac:dyDescent="0.2">
      <c r="A210" s="1464" t="s">
        <v>22577</v>
      </c>
      <c r="B210" s="1465"/>
      <c r="C210" s="1465"/>
      <c r="D210" s="1465"/>
    </row>
    <row r="211" spans="1:17" hidden="1" x14ac:dyDescent="0.2">
      <c r="A211" s="1351"/>
    </row>
    <row r="212" spans="1:17" hidden="1" x14ac:dyDescent="0.2">
      <c r="A212" s="1351"/>
    </row>
    <row r="213" spans="1:17" ht="25.5" hidden="1" x14ac:dyDescent="0.2">
      <c r="A213" s="1458" t="s">
        <v>22695</v>
      </c>
      <c r="B213" s="1361">
        <v>2019</v>
      </c>
      <c r="C213" s="1361" t="s">
        <v>22700</v>
      </c>
      <c r="D213" s="1361" t="s">
        <v>22701</v>
      </c>
    </row>
    <row r="214" spans="1:17" hidden="1" x14ac:dyDescent="0.2">
      <c r="A214" s="1461" t="s">
        <v>22691</v>
      </c>
      <c r="B214" s="1462"/>
      <c r="C214" s="1462"/>
      <c r="D214" s="1462"/>
    </row>
    <row r="215" spans="1:17" hidden="1" x14ac:dyDescent="0.2">
      <c r="A215" s="1461" t="s">
        <v>22692</v>
      </c>
      <c r="B215" s="1462"/>
      <c r="C215" s="1462"/>
      <c r="D215" s="1462"/>
    </row>
    <row r="216" spans="1:17" hidden="1" x14ac:dyDescent="0.2">
      <c r="A216" s="1461" t="s">
        <v>22693</v>
      </c>
      <c r="B216" s="1462"/>
      <c r="C216" s="1462"/>
      <c r="D216" s="1462"/>
    </row>
    <row r="217" spans="1:17" hidden="1" x14ac:dyDescent="0.2">
      <c r="A217" s="1464" t="s">
        <v>22577</v>
      </c>
      <c r="B217" s="1465"/>
      <c r="C217" s="1465"/>
      <c r="D217" s="1465"/>
    </row>
    <row r="218" spans="1:17" hidden="1" x14ac:dyDescent="0.2">
      <c r="A218" s="1351" t="s">
        <v>22702</v>
      </c>
    </row>
    <row r="219" spans="1:17" hidden="1" x14ac:dyDescent="0.2">
      <c r="A219" s="1351" t="s">
        <v>22703</v>
      </c>
    </row>
    <row r="220" spans="1:17" hidden="1" x14ac:dyDescent="0.2"/>
    <row r="221" spans="1:17" hidden="1" x14ac:dyDescent="0.2"/>
    <row r="222" spans="1:17" s="935" customFormat="1" ht="12" hidden="1" x14ac:dyDescent="0.2">
      <c r="A222" s="935" t="s">
        <v>22593</v>
      </c>
      <c r="F222" s="1456"/>
      <c r="Q222" s="1456"/>
    </row>
    <row r="223" spans="1:17" s="935" customFormat="1" ht="12" hidden="1" x14ac:dyDescent="0.2">
      <c r="A223" s="935" t="s">
        <v>22592</v>
      </c>
      <c r="F223" s="1456"/>
      <c r="Q223" s="1456"/>
    </row>
    <row r="224" spans="1:17" s="935" customFormat="1" ht="12" hidden="1" x14ac:dyDescent="0.2">
      <c r="F224" s="1456"/>
      <c r="Q224" s="1456"/>
    </row>
    <row r="225" spans="1:17" s="935" customFormat="1" ht="12" hidden="1" x14ac:dyDescent="0.2">
      <c r="F225" s="1456"/>
      <c r="Q225" s="1456"/>
    </row>
    <row r="226" spans="1:17" s="935" customFormat="1" ht="12" hidden="1" x14ac:dyDescent="0.2">
      <c r="F226" s="1456"/>
      <c r="Q226" s="1456"/>
    </row>
    <row r="227" spans="1:17" s="935" customFormat="1" ht="12" hidden="1" x14ac:dyDescent="0.2">
      <c r="A227" s="1718" t="s">
        <v>22697</v>
      </c>
      <c r="B227" s="1718"/>
      <c r="C227" s="1718"/>
      <c r="D227" s="1718"/>
      <c r="E227" s="1371"/>
      <c r="F227" s="1387"/>
      <c r="G227" s="1371"/>
      <c r="H227" s="1371"/>
      <c r="I227" s="1371"/>
      <c r="J227" s="1371"/>
      <c r="K227" s="1371"/>
      <c r="L227" s="1371"/>
      <c r="M227" s="1371"/>
      <c r="N227" s="1371"/>
      <c r="O227" s="1371"/>
      <c r="Q227" s="1456"/>
    </row>
    <row r="228" spans="1:17" s="935" customFormat="1" ht="12" hidden="1" x14ac:dyDescent="0.2">
      <c r="A228" s="1718" t="s">
        <v>22698</v>
      </c>
      <c r="B228" s="1718"/>
      <c r="C228" s="1718"/>
      <c r="D228" s="1718"/>
      <c r="E228" s="1371"/>
      <c r="F228" s="1387"/>
      <c r="G228" s="1371"/>
      <c r="H228" s="1371"/>
      <c r="I228" s="1371"/>
      <c r="J228" s="1371"/>
      <c r="K228" s="1371"/>
      <c r="L228" s="1371"/>
      <c r="M228" s="1371"/>
      <c r="N228" s="1371"/>
      <c r="O228" s="1371"/>
      <c r="Q228" s="1456"/>
    </row>
    <row r="229" spans="1:17" s="935" customFormat="1" ht="12" hidden="1" customHeight="1" x14ac:dyDescent="0.2">
      <c r="A229" s="1751" t="s">
        <v>22699</v>
      </c>
      <c r="B229" s="1751"/>
      <c r="C229" s="1751"/>
      <c r="D229" s="1751"/>
      <c r="E229" s="1371"/>
      <c r="F229" s="1387"/>
      <c r="G229" s="1371"/>
      <c r="H229" s="1371"/>
      <c r="I229" s="1371"/>
      <c r="J229" s="1371"/>
      <c r="K229" s="1371"/>
      <c r="L229" s="1371"/>
      <c r="M229" s="1371"/>
      <c r="N229" s="1371"/>
      <c r="O229" s="1371"/>
      <c r="Q229" s="1456"/>
    </row>
    <row r="230" spans="1:17" s="935" customFormat="1" ht="12" hidden="1" x14ac:dyDescent="0.2">
      <c r="A230" s="1751" t="s">
        <v>22589</v>
      </c>
      <c r="B230" s="1751"/>
      <c r="C230" s="1751"/>
      <c r="D230" s="1751"/>
      <c r="E230" s="1371"/>
      <c r="F230" s="1387"/>
      <c r="G230" s="1371"/>
      <c r="H230" s="1371"/>
      <c r="I230" s="1371"/>
      <c r="J230" s="1371"/>
      <c r="K230" s="1371"/>
      <c r="L230" s="1371"/>
      <c r="M230" s="1371"/>
      <c r="N230" s="1371"/>
      <c r="O230" s="1371"/>
      <c r="Q230" s="1456"/>
    </row>
    <row r="231" spans="1:17" s="935" customFormat="1" ht="12" hidden="1" x14ac:dyDescent="0.2">
      <c r="F231" s="1456"/>
      <c r="Q231" s="1456"/>
    </row>
    <row r="232" spans="1:17" s="935" customFormat="1" ht="12" hidden="1" x14ac:dyDescent="0.2">
      <c r="F232" s="1456"/>
      <c r="Q232" s="1456"/>
    </row>
    <row r="233" spans="1:17" s="935" customFormat="1" ht="12" hidden="1" x14ac:dyDescent="0.2">
      <c r="F233" s="1456"/>
      <c r="Q233" s="1456"/>
    </row>
    <row r="234" spans="1:17" s="935" customFormat="1" ht="12" hidden="1" x14ac:dyDescent="0.2">
      <c r="A234" s="936" t="s">
        <v>22588</v>
      </c>
      <c r="B234" s="936" t="s">
        <v>22696</v>
      </c>
      <c r="C234" s="936"/>
      <c r="D234" s="936"/>
      <c r="E234" s="936"/>
      <c r="F234" s="1457"/>
      <c r="G234" s="936"/>
      <c r="H234" s="936"/>
      <c r="I234" s="936"/>
      <c r="Q234" s="1456"/>
    </row>
    <row r="235" spans="1:17" s="935" customFormat="1" ht="12" hidden="1" customHeight="1" x14ac:dyDescent="0.2">
      <c r="A235" s="1376" t="s">
        <v>22587</v>
      </c>
      <c r="B235" s="1719" t="s">
        <v>22594</v>
      </c>
      <c r="C235" s="1719"/>
      <c r="D235" s="1719"/>
      <c r="E235" s="266"/>
      <c r="F235" s="811"/>
      <c r="G235" s="266"/>
      <c r="H235" s="266"/>
      <c r="I235" s="266"/>
      <c r="Q235" s="1456"/>
    </row>
    <row r="236" spans="1:17" s="1459" customFormat="1" ht="28.35" hidden="1" customHeight="1" x14ac:dyDescent="0.2">
      <c r="A236" s="1458" t="s">
        <v>22690</v>
      </c>
      <c r="B236" s="1361">
        <v>2019</v>
      </c>
      <c r="C236" s="1361">
        <v>2020</v>
      </c>
      <c r="D236" s="1361">
        <v>2021</v>
      </c>
      <c r="F236" s="1460"/>
    </row>
    <row r="237" spans="1:17" s="1463" customFormat="1" hidden="1" x14ac:dyDescent="0.2">
      <c r="A237" s="1461" t="s">
        <v>22691</v>
      </c>
      <c r="B237" s="1461"/>
      <c r="C237" s="1461"/>
      <c r="D237" s="1461"/>
      <c r="F237" s="695"/>
    </row>
    <row r="238" spans="1:17" s="1463" customFormat="1" hidden="1" x14ac:dyDescent="0.2">
      <c r="A238" s="1461" t="s">
        <v>22692</v>
      </c>
      <c r="B238" s="1461"/>
      <c r="C238" s="1461"/>
      <c r="D238" s="1461"/>
      <c r="F238" s="695"/>
    </row>
    <row r="239" spans="1:17" s="1463" customFormat="1" hidden="1" x14ac:dyDescent="0.2">
      <c r="A239" s="1461" t="s">
        <v>22693</v>
      </c>
      <c r="B239" s="1461"/>
      <c r="C239" s="1461"/>
      <c r="D239" s="1461"/>
      <c r="F239" s="695"/>
    </row>
    <row r="240" spans="1:17" s="1466" customFormat="1" ht="22.5" hidden="1" customHeight="1" x14ac:dyDescent="0.2">
      <c r="A240" s="1464" t="s">
        <v>22577</v>
      </c>
      <c r="B240" s="1470"/>
      <c r="C240" s="1470"/>
      <c r="D240" s="1470"/>
      <c r="F240" s="1467"/>
    </row>
    <row r="241" spans="1:4" hidden="1" x14ac:dyDescent="0.2">
      <c r="A241" s="1351"/>
    </row>
    <row r="242" spans="1:4" hidden="1" x14ac:dyDescent="0.2">
      <c r="A242" s="1351"/>
    </row>
    <row r="243" spans="1:4" ht="25.5" hidden="1" x14ac:dyDescent="0.2">
      <c r="A243" s="1458" t="s">
        <v>22694</v>
      </c>
      <c r="B243" s="1361">
        <v>2019</v>
      </c>
      <c r="C243" s="1361" t="s">
        <v>22700</v>
      </c>
      <c r="D243" s="1361" t="s">
        <v>22701</v>
      </c>
    </row>
    <row r="244" spans="1:4" hidden="1" x14ac:dyDescent="0.2">
      <c r="A244" s="1461" t="s">
        <v>22691</v>
      </c>
      <c r="B244" s="1462"/>
      <c r="C244" s="1462"/>
      <c r="D244" s="1462"/>
    </row>
    <row r="245" spans="1:4" hidden="1" x14ac:dyDescent="0.2">
      <c r="A245" s="1461" t="s">
        <v>22692</v>
      </c>
      <c r="B245" s="1462"/>
      <c r="C245" s="1462"/>
      <c r="D245" s="1462"/>
    </row>
    <row r="246" spans="1:4" hidden="1" x14ac:dyDescent="0.2">
      <c r="A246" s="1461" t="s">
        <v>22693</v>
      </c>
      <c r="B246" s="1462"/>
      <c r="C246" s="1462"/>
      <c r="D246" s="1462"/>
    </row>
    <row r="247" spans="1:4" hidden="1" x14ac:dyDescent="0.2">
      <c r="A247" s="1464" t="s">
        <v>22577</v>
      </c>
      <c r="B247" s="1465"/>
      <c r="C247" s="1465"/>
      <c r="D247" s="1465"/>
    </row>
    <row r="248" spans="1:4" hidden="1" x14ac:dyDescent="0.2">
      <c r="A248" s="1351"/>
    </row>
    <row r="249" spans="1:4" hidden="1" x14ac:dyDescent="0.2">
      <c r="A249" s="1351"/>
    </row>
    <row r="250" spans="1:4" ht="25.5" hidden="1" x14ac:dyDescent="0.2">
      <c r="A250" s="1458" t="s">
        <v>22695</v>
      </c>
      <c r="B250" s="1361">
        <v>2019</v>
      </c>
      <c r="C250" s="1361" t="s">
        <v>22700</v>
      </c>
      <c r="D250" s="1361" t="s">
        <v>22701</v>
      </c>
    </row>
    <row r="251" spans="1:4" hidden="1" x14ac:dyDescent="0.2">
      <c r="A251" s="1461" t="s">
        <v>22691</v>
      </c>
      <c r="B251" s="1462"/>
      <c r="C251" s="1462"/>
      <c r="D251" s="1462"/>
    </row>
    <row r="252" spans="1:4" hidden="1" x14ac:dyDescent="0.2">
      <c r="A252" s="1461" t="s">
        <v>22692</v>
      </c>
      <c r="B252" s="1462"/>
      <c r="C252" s="1462"/>
      <c r="D252" s="1462"/>
    </row>
    <row r="253" spans="1:4" hidden="1" x14ac:dyDescent="0.2">
      <c r="A253" s="1461" t="s">
        <v>22693</v>
      </c>
      <c r="B253" s="1462"/>
      <c r="C253" s="1462"/>
      <c r="D253" s="1462"/>
    </row>
    <row r="254" spans="1:4" hidden="1" x14ac:dyDescent="0.2">
      <c r="A254" s="1464" t="s">
        <v>22577</v>
      </c>
      <c r="B254" s="1465"/>
      <c r="C254" s="1465"/>
      <c r="D254" s="1465"/>
    </row>
    <row r="255" spans="1:4" hidden="1" x14ac:dyDescent="0.2">
      <c r="A255" s="1351" t="s">
        <v>22702</v>
      </c>
    </row>
    <row r="256" spans="1:4" hidden="1" x14ac:dyDescent="0.2">
      <c r="A256" s="1351" t="s">
        <v>22703</v>
      </c>
    </row>
    <row r="257" spans="1:17" hidden="1" x14ac:dyDescent="0.2"/>
    <row r="258" spans="1:17" hidden="1" x14ac:dyDescent="0.2"/>
    <row r="259" spans="1:17" s="935" customFormat="1" ht="12" hidden="1" x14ac:dyDescent="0.2">
      <c r="A259" s="935" t="s">
        <v>22593</v>
      </c>
      <c r="F259" s="1456"/>
      <c r="Q259" s="1456"/>
    </row>
    <row r="260" spans="1:17" s="935" customFormat="1" ht="12" hidden="1" x14ac:dyDescent="0.2">
      <c r="A260" s="935" t="s">
        <v>22592</v>
      </c>
      <c r="F260" s="1456"/>
      <c r="Q260" s="1456"/>
    </row>
    <row r="261" spans="1:17" s="935" customFormat="1" ht="12" hidden="1" x14ac:dyDescent="0.2">
      <c r="F261" s="1456"/>
      <c r="Q261" s="1456"/>
    </row>
    <row r="262" spans="1:17" s="935" customFormat="1" ht="12" hidden="1" x14ac:dyDescent="0.2">
      <c r="F262" s="1456"/>
      <c r="Q262" s="1456"/>
    </row>
    <row r="263" spans="1:17" s="935" customFormat="1" ht="12" hidden="1" x14ac:dyDescent="0.2">
      <c r="F263" s="1456"/>
      <c r="Q263" s="1456"/>
    </row>
    <row r="264" spans="1:17" s="935" customFormat="1" ht="12" hidden="1" x14ac:dyDescent="0.2">
      <c r="A264" s="1718" t="s">
        <v>22697</v>
      </c>
      <c r="B264" s="1718"/>
      <c r="C264" s="1718"/>
      <c r="D264" s="1718"/>
      <c r="E264" s="1371"/>
      <c r="F264" s="1387"/>
      <c r="G264" s="1371"/>
      <c r="H264" s="1371"/>
      <c r="I264" s="1371"/>
      <c r="J264" s="1371"/>
      <c r="K264" s="1371"/>
      <c r="L264" s="1371"/>
      <c r="M264" s="1371"/>
      <c r="N264" s="1371"/>
      <c r="O264" s="1371"/>
      <c r="Q264" s="1456"/>
    </row>
    <row r="265" spans="1:17" s="935" customFormat="1" ht="12" hidden="1" x14ac:dyDescent="0.2">
      <c r="A265" s="1718" t="s">
        <v>22698</v>
      </c>
      <c r="B265" s="1718"/>
      <c r="C265" s="1718"/>
      <c r="D265" s="1718"/>
      <c r="E265" s="1371"/>
      <c r="F265" s="1387"/>
      <c r="G265" s="1371"/>
      <c r="H265" s="1371"/>
      <c r="I265" s="1371"/>
      <c r="J265" s="1371"/>
      <c r="K265" s="1371"/>
      <c r="L265" s="1371"/>
      <c r="M265" s="1371"/>
      <c r="N265" s="1371"/>
      <c r="O265" s="1371"/>
      <c r="Q265" s="1456"/>
    </row>
    <row r="266" spans="1:17" s="935" customFormat="1" ht="12" hidden="1" customHeight="1" x14ac:dyDescent="0.2">
      <c r="A266" s="1751" t="s">
        <v>22699</v>
      </c>
      <c r="B266" s="1751"/>
      <c r="C266" s="1751"/>
      <c r="D266" s="1751"/>
      <c r="E266" s="1371"/>
      <c r="F266" s="1387"/>
      <c r="G266" s="1371"/>
      <c r="H266" s="1371"/>
      <c r="I266" s="1371"/>
      <c r="J266" s="1371"/>
      <c r="K266" s="1371"/>
      <c r="L266" s="1371"/>
      <c r="M266" s="1371"/>
      <c r="N266" s="1371"/>
      <c r="O266" s="1371"/>
      <c r="Q266" s="1456"/>
    </row>
    <row r="267" spans="1:17" s="935" customFormat="1" ht="12" hidden="1" x14ac:dyDescent="0.2">
      <c r="A267" s="1751" t="s">
        <v>22589</v>
      </c>
      <c r="B267" s="1751"/>
      <c r="C267" s="1751"/>
      <c r="D267" s="1751"/>
      <c r="E267" s="1371"/>
      <c r="F267" s="1387"/>
      <c r="G267" s="1371"/>
      <c r="H267" s="1371"/>
      <c r="I267" s="1371"/>
      <c r="J267" s="1371"/>
      <c r="K267" s="1371"/>
      <c r="L267" s="1371"/>
      <c r="M267" s="1371"/>
      <c r="N267" s="1371"/>
      <c r="O267" s="1371"/>
      <c r="Q267" s="1456"/>
    </row>
    <row r="268" spans="1:17" s="935" customFormat="1" ht="12" hidden="1" x14ac:dyDescent="0.2">
      <c r="F268" s="1456"/>
      <c r="Q268" s="1456"/>
    </row>
    <row r="269" spans="1:17" s="935" customFormat="1" ht="12" hidden="1" x14ac:dyDescent="0.2">
      <c r="F269" s="1456"/>
      <c r="Q269" s="1456"/>
    </row>
    <row r="270" spans="1:17" s="935" customFormat="1" ht="12" hidden="1" x14ac:dyDescent="0.2">
      <c r="F270" s="1456"/>
      <c r="Q270" s="1456"/>
    </row>
    <row r="271" spans="1:17" s="935" customFormat="1" ht="12" hidden="1" x14ac:dyDescent="0.2">
      <c r="A271" s="936" t="s">
        <v>22588</v>
      </c>
      <c r="B271" s="936" t="s">
        <v>22696</v>
      </c>
      <c r="C271" s="936"/>
      <c r="D271" s="936"/>
      <c r="E271" s="936"/>
      <c r="F271" s="1457"/>
      <c r="G271" s="936"/>
      <c r="H271" s="936"/>
      <c r="I271" s="936"/>
      <c r="Q271" s="1456"/>
    </row>
    <row r="272" spans="1:17" s="935" customFormat="1" ht="27" hidden="1" customHeight="1" x14ac:dyDescent="0.2">
      <c r="A272" s="1376" t="s">
        <v>22587</v>
      </c>
      <c r="B272" s="1719" t="s">
        <v>22586</v>
      </c>
      <c r="C272" s="1719"/>
      <c r="D272" s="1719"/>
      <c r="E272" s="266"/>
      <c r="F272" s="811"/>
      <c r="G272" s="266"/>
      <c r="H272" s="266"/>
      <c r="I272" s="266"/>
      <c r="Q272" s="1456"/>
    </row>
    <row r="273" spans="1:6" s="1459" customFormat="1" ht="28.35" hidden="1" customHeight="1" x14ac:dyDescent="0.2">
      <c r="A273" s="1458" t="s">
        <v>22690</v>
      </c>
      <c r="B273" s="1361">
        <v>2019</v>
      </c>
      <c r="C273" s="1361">
        <v>2020</v>
      </c>
      <c r="D273" s="1361">
        <v>2021</v>
      </c>
      <c r="F273" s="1460"/>
    </row>
    <row r="274" spans="1:6" s="1463" customFormat="1" hidden="1" x14ac:dyDescent="0.2">
      <c r="A274" s="1461" t="s">
        <v>22691</v>
      </c>
      <c r="B274" s="1461"/>
      <c r="C274" s="1461"/>
      <c r="D274" s="1461"/>
      <c r="F274" s="695"/>
    </row>
    <row r="275" spans="1:6" s="1463" customFormat="1" hidden="1" x14ac:dyDescent="0.2">
      <c r="A275" s="1461" t="s">
        <v>22692</v>
      </c>
      <c r="B275" s="1461"/>
      <c r="C275" s="1461"/>
      <c r="D275" s="1461"/>
      <c r="F275" s="695"/>
    </row>
    <row r="276" spans="1:6" s="1463" customFormat="1" hidden="1" x14ac:dyDescent="0.2">
      <c r="A276" s="1461" t="s">
        <v>22693</v>
      </c>
      <c r="B276" s="1461"/>
      <c r="C276" s="1461"/>
      <c r="D276" s="1461"/>
      <c r="F276" s="695"/>
    </row>
    <row r="277" spans="1:6" s="1466" customFormat="1" ht="22.5" hidden="1" customHeight="1" x14ac:dyDescent="0.2">
      <c r="A277" s="1464" t="s">
        <v>22577</v>
      </c>
      <c r="B277" s="1470"/>
      <c r="C277" s="1470"/>
      <c r="D277" s="1470"/>
      <c r="F277" s="1467"/>
    </row>
    <row r="278" spans="1:6" hidden="1" x14ac:dyDescent="0.2">
      <c r="A278" s="1351"/>
    </row>
    <row r="279" spans="1:6" hidden="1" x14ac:dyDescent="0.2">
      <c r="A279" s="1351"/>
    </row>
    <row r="280" spans="1:6" ht="25.5" hidden="1" x14ac:dyDescent="0.2">
      <c r="A280" s="1458" t="s">
        <v>22694</v>
      </c>
      <c r="B280" s="1361">
        <v>2019</v>
      </c>
      <c r="C280" s="1361" t="s">
        <v>22700</v>
      </c>
      <c r="D280" s="1361" t="s">
        <v>22701</v>
      </c>
    </row>
    <row r="281" spans="1:6" hidden="1" x14ac:dyDescent="0.2">
      <c r="A281" s="1461" t="s">
        <v>22691</v>
      </c>
      <c r="B281" s="1462"/>
      <c r="C281" s="1462"/>
      <c r="D281" s="1462"/>
    </row>
    <row r="282" spans="1:6" hidden="1" x14ac:dyDescent="0.2">
      <c r="A282" s="1461" t="s">
        <v>22692</v>
      </c>
      <c r="B282" s="1462"/>
      <c r="C282" s="1462"/>
      <c r="D282" s="1462"/>
    </row>
    <row r="283" spans="1:6" hidden="1" x14ac:dyDescent="0.2">
      <c r="A283" s="1461" t="s">
        <v>22693</v>
      </c>
      <c r="B283" s="1462"/>
      <c r="C283" s="1462"/>
      <c r="D283" s="1462"/>
    </row>
    <row r="284" spans="1:6" hidden="1" x14ac:dyDescent="0.2">
      <c r="A284" s="1464" t="s">
        <v>22577</v>
      </c>
      <c r="B284" s="1465"/>
      <c r="C284" s="1465"/>
      <c r="D284" s="1465"/>
    </row>
    <row r="285" spans="1:6" hidden="1" x14ac:dyDescent="0.2">
      <c r="A285" s="1351"/>
    </row>
    <row r="286" spans="1:6" hidden="1" x14ac:dyDescent="0.2">
      <c r="A286" s="1351"/>
    </row>
    <row r="287" spans="1:6" ht="25.5" hidden="1" x14ac:dyDescent="0.2">
      <c r="A287" s="1458" t="s">
        <v>22695</v>
      </c>
      <c r="B287" s="1361">
        <v>2019</v>
      </c>
      <c r="C287" s="1361" t="s">
        <v>22700</v>
      </c>
      <c r="D287" s="1361" t="s">
        <v>22701</v>
      </c>
    </row>
    <row r="288" spans="1:6" hidden="1" x14ac:dyDescent="0.2">
      <c r="A288" s="1461" t="s">
        <v>22691</v>
      </c>
      <c r="B288" s="1462"/>
      <c r="C288" s="1462"/>
      <c r="D288" s="1462"/>
    </row>
    <row r="289" spans="1:17" hidden="1" x14ac:dyDescent="0.2">
      <c r="A289" s="1461" t="s">
        <v>22692</v>
      </c>
      <c r="B289" s="1462"/>
      <c r="C289" s="1462"/>
      <c r="D289" s="1462"/>
    </row>
    <row r="290" spans="1:17" hidden="1" x14ac:dyDescent="0.2">
      <c r="A290" s="1461" t="s">
        <v>22693</v>
      </c>
      <c r="B290" s="1462"/>
      <c r="C290" s="1462"/>
      <c r="D290" s="1462"/>
    </row>
    <row r="291" spans="1:17" hidden="1" x14ac:dyDescent="0.2">
      <c r="A291" s="1464" t="s">
        <v>22577</v>
      </c>
      <c r="B291" s="1465"/>
      <c r="C291" s="1465"/>
      <c r="D291" s="1465"/>
    </row>
    <row r="292" spans="1:17" hidden="1" x14ac:dyDescent="0.2">
      <c r="A292" s="1351" t="s">
        <v>22702</v>
      </c>
    </row>
    <row r="293" spans="1:17" hidden="1" x14ac:dyDescent="0.2">
      <c r="A293" s="1351" t="s">
        <v>22703</v>
      </c>
    </row>
    <row r="294" spans="1:17" hidden="1" x14ac:dyDescent="0.2"/>
    <row r="295" spans="1:17" hidden="1" x14ac:dyDescent="0.2"/>
    <row r="296" spans="1:17" s="935" customFormat="1" ht="12" hidden="1" x14ac:dyDescent="0.2">
      <c r="A296" s="935" t="s">
        <v>22593</v>
      </c>
      <c r="F296" s="1456"/>
      <c r="Q296" s="1456"/>
    </row>
    <row r="297" spans="1:17" s="935" customFormat="1" ht="12" hidden="1" x14ac:dyDescent="0.2">
      <c r="A297" s="935" t="s">
        <v>22592</v>
      </c>
      <c r="F297" s="1456"/>
      <c r="Q297" s="1456"/>
    </row>
    <row r="298" spans="1:17" s="935" customFormat="1" ht="12" hidden="1" x14ac:dyDescent="0.2">
      <c r="F298" s="1456"/>
      <c r="Q298" s="1456"/>
    </row>
    <row r="299" spans="1:17" s="935" customFormat="1" ht="12" hidden="1" x14ac:dyDescent="0.2">
      <c r="F299" s="1456"/>
      <c r="Q299" s="1456"/>
    </row>
    <row r="300" spans="1:17" s="935" customFormat="1" ht="12" hidden="1" x14ac:dyDescent="0.2">
      <c r="F300" s="1456"/>
      <c r="Q300" s="1456"/>
    </row>
    <row r="301" spans="1:17" s="935" customFormat="1" ht="12" hidden="1" x14ac:dyDescent="0.2">
      <c r="A301" s="1718" t="s">
        <v>22697</v>
      </c>
      <c r="B301" s="1718"/>
      <c r="C301" s="1718"/>
      <c r="D301" s="1718"/>
      <c r="E301" s="1371"/>
      <c r="F301" s="1387"/>
      <c r="G301" s="1371"/>
      <c r="H301" s="1371"/>
      <c r="I301" s="1371"/>
      <c r="J301" s="1371"/>
      <c r="K301" s="1371"/>
      <c r="L301" s="1371"/>
      <c r="M301" s="1371"/>
      <c r="N301" s="1371"/>
      <c r="O301" s="1371"/>
      <c r="Q301" s="1456"/>
    </row>
    <row r="302" spans="1:17" s="935" customFormat="1" ht="12" hidden="1" x14ac:dyDescent="0.2">
      <c r="A302" s="1718" t="s">
        <v>22698</v>
      </c>
      <c r="B302" s="1718"/>
      <c r="C302" s="1718"/>
      <c r="D302" s="1718"/>
      <c r="E302" s="1371"/>
      <c r="F302" s="1387"/>
      <c r="G302" s="1371"/>
      <c r="H302" s="1371"/>
      <c r="I302" s="1371"/>
      <c r="J302" s="1371"/>
      <c r="K302" s="1371"/>
      <c r="L302" s="1371"/>
      <c r="M302" s="1371"/>
      <c r="N302" s="1371"/>
      <c r="O302" s="1371"/>
      <c r="Q302" s="1456"/>
    </row>
    <row r="303" spans="1:17" s="935" customFormat="1" ht="12" hidden="1" customHeight="1" x14ac:dyDescent="0.2">
      <c r="A303" s="1751" t="s">
        <v>22699</v>
      </c>
      <c r="B303" s="1751"/>
      <c r="C303" s="1751"/>
      <c r="D303" s="1751"/>
      <c r="E303" s="1371"/>
      <c r="F303" s="1387"/>
      <c r="G303" s="1371"/>
      <c r="H303" s="1371"/>
      <c r="I303" s="1371"/>
      <c r="J303" s="1371"/>
      <c r="K303" s="1371"/>
      <c r="L303" s="1371"/>
      <c r="M303" s="1371"/>
      <c r="N303" s="1371"/>
      <c r="O303" s="1371"/>
      <c r="Q303" s="1456"/>
    </row>
    <row r="304" spans="1:17" s="935" customFormat="1" ht="12" hidden="1" x14ac:dyDescent="0.2">
      <c r="A304" s="1751" t="s">
        <v>22589</v>
      </c>
      <c r="B304" s="1751"/>
      <c r="C304" s="1751"/>
      <c r="D304" s="1751"/>
      <c r="E304" s="1371"/>
      <c r="F304" s="1387"/>
      <c r="G304" s="1371"/>
      <c r="H304" s="1371"/>
      <c r="I304" s="1371"/>
      <c r="J304" s="1371"/>
      <c r="K304" s="1371"/>
      <c r="L304" s="1371"/>
      <c r="M304" s="1371"/>
      <c r="N304" s="1371"/>
      <c r="O304" s="1371"/>
      <c r="Q304" s="1456"/>
    </row>
    <row r="305" spans="1:17" s="935" customFormat="1" ht="12" hidden="1" x14ac:dyDescent="0.2">
      <c r="F305" s="1456"/>
      <c r="Q305" s="1456"/>
    </row>
    <row r="306" spans="1:17" s="935" customFormat="1" ht="12" hidden="1" x14ac:dyDescent="0.2">
      <c r="F306" s="1456"/>
      <c r="Q306" s="1456"/>
    </row>
    <row r="307" spans="1:17" s="935" customFormat="1" ht="12" hidden="1" x14ac:dyDescent="0.2">
      <c r="F307" s="1456"/>
      <c r="Q307" s="1456"/>
    </row>
    <row r="308" spans="1:17" s="935" customFormat="1" ht="12" hidden="1" x14ac:dyDescent="0.2">
      <c r="A308" s="936" t="s">
        <v>22588</v>
      </c>
      <c r="B308" s="936" t="s">
        <v>22696</v>
      </c>
      <c r="C308" s="936"/>
      <c r="D308" s="936"/>
      <c r="E308" s="936"/>
      <c r="F308" s="1457"/>
      <c r="G308" s="936"/>
      <c r="H308" s="936"/>
      <c r="I308" s="936"/>
      <c r="Q308" s="1456"/>
    </row>
    <row r="309" spans="1:17" s="935" customFormat="1" ht="12" hidden="1" x14ac:dyDescent="0.2">
      <c r="A309" s="1376" t="s">
        <v>22587</v>
      </c>
      <c r="B309" s="1719" t="s">
        <v>22600</v>
      </c>
      <c r="C309" s="1719"/>
      <c r="D309" s="1719"/>
      <c r="E309" s="266"/>
      <c r="F309" s="811"/>
      <c r="G309" s="266"/>
      <c r="H309" s="266"/>
      <c r="I309" s="266"/>
      <c r="Q309" s="1456"/>
    </row>
    <row r="310" spans="1:17" s="1459" customFormat="1" ht="28.35" hidden="1" customHeight="1" x14ac:dyDescent="0.2">
      <c r="A310" s="1458" t="s">
        <v>22690</v>
      </c>
      <c r="B310" s="1361">
        <v>2019</v>
      </c>
      <c r="C310" s="1361">
        <v>2020</v>
      </c>
      <c r="D310" s="1361">
        <v>2021</v>
      </c>
      <c r="F310" s="1460"/>
    </row>
    <row r="311" spans="1:17" s="1463" customFormat="1" hidden="1" x14ac:dyDescent="0.2">
      <c r="A311" s="1461" t="s">
        <v>22691</v>
      </c>
      <c r="B311" s="1461"/>
      <c r="C311" s="1461"/>
      <c r="D311" s="1461"/>
      <c r="F311" s="695"/>
    </row>
    <row r="312" spans="1:17" s="1463" customFormat="1" hidden="1" x14ac:dyDescent="0.2">
      <c r="A312" s="1461" t="s">
        <v>22692</v>
      </c>
      <c r="B312" s="1461"/>
      <c r="C312" s="1461"/>
      <c r="D312" s="1461"/>
      <c r="F312" s="695"/>
    </row>
    <row r="313" spans="1:17" s="1463" customFormat="1" hidden="1" x14ac:dyDescent="0.2">
      <c r="A313" s="1461" t="s">
        <v>22693</v>
      </c>
      <c r="B313" s="1461"/>
      <c r="C313" s="1461"/>
      <c r="D313" s="1461"/>
      <c r="F313" s="695"/>
    </row>
    <row r="314" spans="1:17" s="1466" customFormat="1" ht="22.5" hidden="1" customHeight="1" x14ac:dyDescent="0.2">
      <c r="A314" s="1464" t="s">
        <v>22577</v>
      </c>
      <c r="B314" s="1470"/>
      <c r="C314" s="1470"/>
      <c r="D314" s="1470"/>
      <c r="F314" s="1467"/>
    </row>
    <row r="315" spans="1:17" hidden="1" x14ac:dyDescent="0.2">
      <c r="A315" s="1351"/>
    </row>
    <row r="316" spans="1:17" hidden="1" x14ac:dyDescent="0.2">
      <c r="A316" s="1351"/>
    </row>
    <row r="317" spans="1:17" ht="25.5" hidden="1" x14ac:dyDescent="0.2">
      <c r="A317" s="1458" t="s">
        <v>22694</v>
      </c>
      <c r="B317" s="1361">
        <v>2019</v>
      </c>
      <c r="C317" s="1361" t="s">
        <v>22700</v>
      </c>
      <c r="D317" s="1361" t="s">
        <v>22701</v>
      </c>
    </row>
    <row r="318" spans="1:17" hidden="1" x14ac:dyDescent="0.2">
      <c r="A318" s="1461" t="s">
        <v>22691</v>
      </c>
      <c r="B318" s="1462"/>
      <c r="C318" s="1462"/>
      <c r="D318" s="1462"/>
    </row>
    <row r="319" spans="1:17" hidden="1" x14ac:dyDescent="0.2">
      <c r="A319" s="1461" t="s">
        <v>22692</v>
      </c>
      <c r="B319" s="1462"/>
      <c r="C319" s="1462"/>
      <c r="D319" s="1462"/>
    </row>
    <row r="320" spans="1:17" hidden="1" x14ac:dyDescent="0.2">
      <c r="A320" s="1461" t="s">
        <v>22693</v>
      </c>
      <c r="B320" s="1462"/>
      <c r="C320" s="1462"/>
      <c r="D320" s="1462"/>
    </row>
    <row r="321" spans="1:17" hidden="1" x14ac:dyDescent="0.2">
      <c r="A321" s="1464" t="s">
        <v>22577</v>
      </c>
      <c r="B321" s="1465"/>
      <c r="C321" s="1465"/>
      <c r="D321" s="1465"/>
    </row>
    <row r="322" spans="1:17" hidden="1" x14ac:dyDescent="0.2">
      <c r="A322" s="1351"/>
    </row>
    <row r="323" spans="1:17" hidden="1" x14ac:dyDescent="0.2">
      <c r="A323" s="1351"/>
    </row>
    <row r="324" spans="1:17" ht="25.5" hidden="1" x14ac:dyDescent="0.2">
      <c r="A324" s="1458" t="s">
        <v>22695</v>
      </c>
      <c r="B324" s="1361">
        <v>2019</v>
      </c>
      <c r="C324" s="1361" t="s">
        <v>22700</v>
      </c>
      <c r="D324" s="1361" t="s">
        <v>22701</v>
      </c>
    </row>
    <row r="325" spans="1:17" hidden="1" x14ac:dyDescent="0.2">
      <c r="A325" s="1461" t="s">
        <v>22691</v>
      </c>
      <c r="B325" s="1462"/>
      <c r="C325" s="1462"/>
      <c r="D325" s="1462"/>
    </row>
    <row r="326" spans="1:17" hidden="1" x14ac:dyDescent="0.2">
      <c r="A326" s="1461" t="s">
        <v>22692</v>
      </c>
      <c r="B326" s="1462"/>
      <c r="C326" s="1462"/>
      <c r="D326" s="1462"/>
    </row>
    <row r="327" spans="1:17" hidden="1" x14ac:dyDescent="0.2">
      <c r="A327" s="1461" t="s">
        <v>22693</v>
      </c>
      <c r="B327" s="1462"/>
      <c r="C327" s="1462"/>
      <c r="D327" s="1462"/>
    </row>
    <row r="328" spans="1:17" hidden="1" x14ac:dyDescent="0.2">
      <c r="A328" s="1464" t="s">
        <v>22577</v>
      </c>
      <c r="B328" s="1465"/>
      <c r="C328" s="1465"/>
      <c r="D328" s="1465"/>
    </row>
    <row r="329" spans="1:17" hidden="1" x14ac:dyDescent="0.2">
      <c r="A329" s="1351" t="s">
        <v>22702</v>
      </c>
    </row>
    <row r="330" spans="1:17" hidden="1" x14ac:dyDescent="0.2">
      <c r="A330" s="1351" t="s">
        <v>22703</v>
      </c>
    </row>
    <row r="331" spans="1:17" hidden="1" x14ac:dyDescent="0.2"/>
    <row r="333" spans="1:17" s="935" customFormat="1" ht="12" x14ac:dyDescent="0.2">
      <c r="A333" s="935" t="s">
        <v>22593</v>
      </c>
      <c r="F333" s="1456"/>
      <c r="Q333" s="1456"/>
    </row>
    <row r="334" spans="1:17" s="935" customFormat="1" ht="12" x14ac:dyDescent="0.2">
      <c r="A334" s="935" t="s">
        <v>22592</v>
      </c>
      <c r="F334" s="1456"/>
      <c r="Q334" s="1456"/>
    </row>
    <row r="335" spans="1:17" s="935" customFormat="1" ht="12" x14ac:dyDescent="0.2">
      <c r="F335" s="1456"/>
      <c r="Q335" s="1456"/>
    </row>
    <row r="336" spans="1:17" s="935" customFormat="1" ht="12" x14ac:dyDescent="0.2">
      <c r="F336" s="1456"/>
      <c r="Q336" s="1456"/>
    </row>
    <row r="337" spans="1:17" s="935" customFormat="1" ht="12" x14ac:dyDescent="0.2">
      <c r="F337" s="1456"/>
      <c r="Q337" s="1456"/>
    </row>
    <row r="338" spans="1:17" s="935" customFormat="1" ht="12" x14ac:dyDescent="0.2">
      <c r="A338" s="1718" t="s">
        <v>22688</v>
      </c>
      <c r="B338" s="1718"/>
      <c r="C338" s="1718"/>
      <c r="D338" s="1718"/>
      <c r="E338" s="1371"/>
      <c r="F338" s="1387"/>
      <c r="G338" s="1371"/>
      <c r="H338" s="1371"/>
      <c r="I338" s="1371"/>
      <c r="J338" s="1371"/>
      <c r="K338" s="1371"/>
      <c r="L338" s="1371"/>
      <c r="M338" s="1371"/>
      <c r="N338" s="1371"/>
      <c r="O338" s="1371"/>
      <c r="Q338" s="1456"/>
    </row>
    <row r="339" spans="1:17" s="935" customFormat="1" ht="12" x14ac:dyDescent="0.2">
      <c r="A339" s="1718" t="s">
        <v>2089</v>
      </c>
      <c r="B339" s="1718"/>
      <c r="C339" s="1718"/>
      <c r="D339" s="1718"/>
      <c r="E339" s="1371"/>
      <c r="F339" s="1387"/>
      <c r="G339" s="1371"/>
      <c r="H339" s="1371"/>
      <c r="I339" s="1371"/>
      <c r="J339" s="1371"/>
      <c r="K339" s="1371"/>
      <c r="L339" s="1371"/>
      <c r="M339" s="1371"/>
      <c r="N339" s="1371"/>
      <c r="O339" s="1371"/>
      <c r="Q339" s="1456"/>
    </row>
    <row r="340" spans="1:17" s="935" customFormat="1" ht="12" customHeight="1" x14ac:dyDescent="0.2">
      <c r="A340" s="1751" t="s">
        <v>22689</v>
      </c>
      <c r="B340" s="1751"/>
      <c r="C340" s="1751"/>
      <c r="D340" s="1751"/>
      <c r="E340" s="1371"/>
      <c r="F340" s="1387"/>
      <c r="G340" s="1371"/>
      <c r="H340" s="1371"/>
      <c r="I340" s="1371"/>
      <c r="J340" s="1371"/>
      <c r="K340" s="1371"/>
      <c r="L340" s="1371"/>
      <c r="M340" s="1371"/>
      <c r="N340" s="1371"/>
      <c r="O340" s="1371"/>
      <c r="Q340" s="1456"/>
    </row>
    <row r="341" spans="1:17" s="935" customFormat="1" ht="12" x14ac:dyDescent="0.2">
      <c r="A341" s="1751" t="s">
        <v>22589</v>
      </c>
      <c r="B341" s="1751"/>
      <c r="C341" s="1751"/>
      <c r="D341" s="1751"/>
      <c r="E341" s="1371"/>
      <c r="F341" s="1387"/>
      <c r="G341" s="1371"/>
      <c r="H341" s="1371"/>
      <c r="I341" s="1371"/>
      <c r="J341" s="1371"/>
      <c r="K341" s="1371"/>
      <c r="L341" s="1371"/>
      <c r="M341" s="1371"/>
      <c r="N341" s="1371"/>
      <c r="O341" s="1371"/>
      <c r="Q341" s="1456"/>
    </row>
    <row r="342" spans="1:17" s="935" customFormat="1" ht="12" x14ac:dyDescent="0.2">
      <c r="F342" s="1456"/>
      <c r="Q342" s="1456"/>
    </row>
    <row r="343" spans="1:17" s="935" customFormat="1" ht="12" x14ac:dyDescent="0.2">
      <c r="F343" s="1456"/>
      <c r="Q343" s="1456"/>
    </row>
    <row r="344" spans="1:17" s="935" customFormat="1" ht="12" x14ac:dyDescent="0.2">
      <c r="A344" s="1471"/>
      <c r="B344" s="1471"/>
      <c r="C344" s="1471"/>
      <c r="D344" s="1471"/>
      <c r="F344" s="1456"/>
      <c r="Q344" s="1456"/>
    </row>
    <row r="345" spans="1:17" s="935" customFormat="1" ht="24.75" customHeight="1" x14ac:dyDescent="0.2">
      <c r="A345" s="1472" t="s">
        <v>22588</v>
      </c>
      <c r="B345" s="1752" t="s">
        <v>22072</v>
      </c>
      <c r="C345" s="1752"/>
      <c r="D345" s="1752"/>
      <c r="E345" s="936"/>
      <c r="F345" s="1457"/>
      <c r="G345" s="936"/>
      <c r="H345" s="936"/>
      <c r="I345" s="936"/>
      <c r="Q345" s="1456"/>
    </row>
    <row r="346" spans="1:17" s="935" customFormat="1" ht="12" x14ac:dyDescent="0.2">
      <c r="A346" s="1376" t="s">
        <v>22587</v>
      </c>
      <c r="B346" s="1719" t="s">
        <v>22596</v>
      </c>
      <c r="C346" s="1719"/>
      <c r="D346" s="1719"/>
      <c r="E346" s="266"/>
      <c r="F346" s="811"/>
      <c r="G346" s="266"/>
      <c r="H346" s="266"/>
      <c r="I346" s="266"/>
      <c r="Q346" s="1456"/>
    </row>
    <row r="347" spans="1:17" s="1459" customFormat="1" ht="28.35" customHeight="1" x14ac:dyDescent="0.2">
      <c r="A347" s="1458" t="s">
        <v>22690</v>
      </c>
      <c r="B347" s="1361">
        <v>2020</v>
      </c>
      <c r="C347" s="1361">
        <v>2021</v>
      </c>
      <c r="D347" s="1361">
        <v>2022</v>
      </c>
      <c r="F347" s="1460"/>
    </row>
    <row r="348" spans="1:17" s="1463" customFormat="1" x14ac:dyDescent="0.2">
      <c r="A348" s="1461" t="s">
        <v>22691</v>
      </c>
      <c r="B348" s="1462">
        <f t="shared" ref="B348:D350" si="12">B385+B422</f>
        <v>0</v>
      </c>
      <c r="C348" s="1462">
        <f t="shared" si="12"/>
        <v>0</v>
      </c>
      <c r="D348" s="1462">
        <f t="shared" si="12"/>
        <v>0</v>
      </c>
      <c r="F348" s="695"/>
    </row>
    <row r="349" spans="1:17" s="1463" customFormat="1" x14ac:dyDescent="0.2">
      <c r="A349" s="1461" t="s">
        <v>22692</v>
      </c>
      <c r="B349" s="1462">
        <f t="shared" si="12"/>
        <v>98055481</v>
      </c>
      <c r="C349" s="1462">
        <f t="shared" si="12"/>
        <v>78401982</v>
      </c>
      <c r="D349" s="1462">
        <f t="shared" si="12"/>
        <v>61547598</v>
      </c>
      <c r="F349" s="695"/>
    </row>
    <row r="350" spans="1:17" s="1463" customFormat="1" x14ac:dyDescent="0.2">
      <c r="A350" s="1461" t="s">
        <v>22693</v>
      </c>
      <c r="B350" s="1462">
        <f t="shared" si="12"/>
        <v>0</v>
      </c>
      <c r="C350" s="1462">
        <f t="shared" si="12"/>
        <v>0</v>
      </c>
      <c r="D350" s="1462">
        <f t="shared" si="12"/>
        <v>0</v>
      </c>
      <c r="F350" s="695"/>
    </row>
    <row r="351" spans="1:17" s="1466" customFormat="1" ht="22.5" customHeight="1" x14ac:dyDescent="0.2">
      <c r="A351" s="1464" t="s">
        <v>22577</v>
      </c>
      <c r="B351" s="1465">
        <f>SUM(B348:B350)</f>
        <v>98055481</v>
      </c>
      <c r="C351" s="1465">
        <f>SUM(C348:C350)</f>
        <v>78401982</v>
      </c>
      <c r="D351" s="1465">
        <f>SUM(D348:D350)</f>
        <v>61547598</v>
      </c>
      <c r="F351" s="1467"/>
    </row>
    <row r="352" spans="1:17" x14ac:dyDescent="0.2">
      <c r="A352" s="1351"/>
    </row>
    <row r="353" spans="1:4" x14ac:dyDescent="0.2">
      <c r="A353" s="1351"/>
    </row>
    <row r="354" spans="1:4" ht="25.5" x14ac:dyDescent="0.2">
      <c r="A354" s="1458" t="s">
        <v>22694</v>
      </c>
      <c r="B354" s="1361">
        <v>2020</v>
      </c>
      <c r="C354" s="1361" t="s">
        <v>22582</v>
      </c>
      <c r="D354" s="1361" t="s">
        <v>22581</v>
      </c>
    </row>
    <row r="355" spans="1:4" x14ac:dyDescent="0.2">
      <c r="A355" s="1461" t="s">
        <v>22691</v>
      </c>
      <c r="B355" s="1462">
        <f t="shared" ref="B355:D357" si="13">B392+B429</f>
        <v>0</v>
      </c>
      <c r="C355" s="1462">
        <f t="shared" si="13"/>
        <v>0</v>
      </c>
      <c r="D355" s="1462">
        <f t="shared" si="13"/>
        <v>0</v>
      </c>
    </row>
    <row r="356" spans="1:4" x14ac:dyDescent="0.2">
      <c r="A356" s="1461" t="s">
        <v>22692</v>
      </c>
      <c r="B356" s="1462">
        <f t="shared" si="13"/>
        <v>98040722</v>
      </c>
      <c r="C356" s="1462">
        <f t="shared" si="13"/>
        <v>78468092</v>
      </c>
      <c r="D356" s="1462">
        <f t="shared" si="13"/>
        <v>61547598</v>
      </c>
    </row>
    <row r="357" spans="1:4" x14ac:dyDescent="0.2">
      <c r="A357" s="1461" t="s">
        <v>22693</v>
      </c>
      <c r="B357" s="1462">
        <f t="shared" si="13"/>
        <v>0</v>
      </c>
      <c r="C357" s="1462">
        <f t="shared" si="13"/>
        <v>0</v>
      </c>
      <c r="D357" s="1462">
        <f t="shared" si="13"/>
        <v>0</v>
      </c>
    </row>
    <row r="358" spans="1:4" x14ac:dyDescent="0.2">
      <c r="A358" s="1464" t="s">
        <v>22577</v>
      </c>
      <c r="B358" s="1465">
        <f>SUM(B355:B357)</f>
        <v>98040722</v>
      </c>
      <c r="C358" s="1465">
        <f>SUM(C355:C357)</f>
        <v>78468092</v>
      </c>
      <c r="D358" s="1465">
        <f>SUM(D355:D357)</f>
        <v>61547598</v>
      </c>
    </row>
    <row r="359" spans="1:4" x14ac:dyDescent="0.2">
      <c r="A359" s="1351"/>
    </row>
    <row r="360" spans="1:4" x14ac:dyDescent="0.2">
      <c r="A360" s="1351"/>
    </row>
    <row r="361" spans="1:4" ht="25.5" x14ac:dyDescent="0.2">
      <c r="A361" s="1458" t="s">
        <v>22695</v>
      </c>
      <c r="B361" s="1361">
        <v>2020</v>
      </c>
      <c r="C361" s="1361" t="s">
        <v>22582</v>
      </c>
      <c r="D361" s="1361" t="s">
        <v>22581</v>
      </c>
    </row>
    <row r="362" spans="1:4" x14ac:dyDescent="0.2">
      <c r="A362" s="1461" t="s">
        <v>22691</v>
      </c>
      <c r="B362" s="1462">
        <f t="shared" ref="B362:D364" si="14">B399+B436</f>
        <v>0</v>
      </c>
      <c r="C362" s="1462">
        <f t="shared" si="14"/>
        <v>0</v>
      </c>
      <c r="D362" s="1462">
        <f t="shared" si="14"/>
        <v>0</v>
      </c>
    </row>
    <row r="363" spans="1:4" x14ac:dyDescent="0.2">
      <c r="A363" s="1461" t="s">
        <v>22692</v>
      </c>
      <c r="B363" s="1462">
        <f t="shared" si="14"/>
        <v>41905305.090000004</v>
      </c>
      <c r="C363" s="1462">
        <f t="shared" si="14"/>
        <v>54270813</v>
      </c>
      <c r="D363" s="1462">
        <f t="shared" si="14"/>
        <v>61547598</v>
      </c>
    </row>
    <row r="364" spans="1:4" x14ac:dyDescent="0.2">
      <c r="A364" s="1461" t="s">
        <v>22693</v>
      </c>
      <c r="B364" s="1462">
        <f t="shared" si="14"/>
        <v>0</v>
      </c>
      <c r="C364" s="1462">
        <f t="shared" si="14"/>
        <v>0</v>
      </c>
      <c r="D364" s="1462">
        <f t="shared" si="14"/>
        <v>0</v>
      </c>
    </row>
    <row r="365" spans="1:4" x14ac:dyDescent="0.2">
      <c r="A365" s="1464" t="s">
        <v>22577</v>
      </c>
      <c r="B365" s="1465">
        <f>SUM(B362:B364)</f>
        <v>41905305.090000004</v>
      </c>
      <c r="C365" s="1465">
        <f>SUM(C362:C364)</f>
        <v>54270813</v>
      </c>
      <c r="D365" s="1465">
        <f>SUM(D362:D364)</f>
        <v>61547598</v>
      </c>
    </row>
    <row r="366" spans="1:4" x14ac:dyDescent="0.2">
      <c r="A366" s="1352" t="s">
        <v>22576</v>
      </c>
    </row>
    <row r="367" spans="1:4" x14ac:dyDescent="0.2">
      <c r="A367" s="1351" t="s">
        <v>22575</v>
      </c>
    </row>
    <row r="370" spans="1:17" s="935" customFormat="1" ht="12" x14ac:dyDescent="0.2">
      <c r="A370" s="935" t="s">
        <v>22593</v>
      </c>
      <c r="F370" s="1456"/>
      <c r="Q370" s="1456"/>
    </row>
    <row r="371" spans="1:17" s="935" customFormat="1" ht="12" x14ac:dyDescent="0.2">
      <c r="A371" s="935" t="s">
        <v>22592</v>
      </c>
      <c r="F371" s="1456"/>
      <c r="Q371" s="1456"/>
    </row>
    <row r="372" spans="1:17" s="935" customFormat="1" ht="12" x14ac:dyDescent="0.2">
      <c r="F372" s="1456"/>
      <c r="Q372" s="1456"/>
    </row>
    <row r="373" spans="1:17" s="935" customFormat="1" ht="12" x14ac:dyDescent="0.2">
      <c r="F373" s="1456"/>
      <c r="Q373" s="1456"/>
    </row>
    <row r="374" spans="1:17" s="935" customFormat="1" ht="12" x14ac:dyDescent="0.2">
      <c r="F374" s="1456"/>
      <c r="Q374" s="1456"/>
    </row>
    <row r="375" spans="1:17" s="935" customFormat="1" ht="12" x14ac:dyDescent="0.2">
      <c r="A375" s="1718" t="s">
        <v>22688</v>
      </c>
      <c r="B375" s="1718"/>
      <c r="C375" s="1718"/>
      <c r="D375" s="1718"/>
      <c r="E375" s="1371"/>
      <c r="F375" s="1387"/>
      <c r="G375" s="1371"/>
      <c r="H375" s="1371"/>
      <c r="I375" s="1371"/>
      <c r="J375" s="1371"/>
      <c r="K375" s="1371"/>
      <c r="L375" s="1371"/>
      <c r="M375" s="1371"/>
      <c r="N375" s="1371"/>
      <c r="O375" s="1371"/>
      <c r="Q375" s="1456"/>
    </row>
    <row r="376" spans="1:17" s="935" customFormat="1" ht="12" x14ac:dyDescent="0.2">
      <c r="A376" s="1718" t="s">
        <v>2089</v>
      </c>
      <c r="B376" s="1718"/>
      <c r="C376" s="1718"/>
      <c r="D376" s="1718"/>
      <c r="E376" s="1371"/>
      <c r="F376" s="1387"/>
      <c r="G376" s="1371"/>
      <c r="H376" s="1371"/>
      <c r="I376" s="1371"/>
      <c r="J376" s="1371"/>
      <c r="K376" s="1371"/>
      <c r="L376" s="1371"/>
      <c r="M376" s="1371"/>
      <c r="N376" s="1371"/>
      <c r="O376" s="1371"/>
      <c r="Q376" s="1456"/>
    </row>
    <row r="377" spans="1:17" s="935" customFormat="1" ht="12" customHeight="1" x14ac:dyDescent="0.2">
      <c r="A377" s="1751" t="s">
        <v>22689</v>
      </c>
      <c r="B377" s="1751"/>
      <c r="C377" s="1751"/>
      <c r="D377" s="1751"/>
      <c r="E377" s="1371"/>
      <c r="F377" s="1387"/>
      <c r="G377" s="1371"/>
      <c r="H377" s="1371"/>
      <c r="I377" s="1371"/>
      <c r="J377" s="1371"/>
      <c r="K377" s="1371"/>
      <c r="L377" s="1371"/>
      <c r="M377" s="1371"/>
      <c r="N377" s="1371"/>
      <c r="O377" s="1371"/>
      <c r="Q377" s="1456"/>
    </row>
    <row r="378" spans="1:17" s="935" customFormat="1" ht="12" x14ac:dyDescent="0.2">
      <c r="A378" s="1751" t="s">
        <v>22589</v>
      </c>
      <c r="B378" s="1751"/>
      <c r="C378" s="1751"/>
      <c r="D378" s="1751"/>
      <c r="E378" s="1371"/>
      <c r="F378" s="1387"/>
      <c r="G378" s="1371"/>
      <c r="H378" s="1371"/>
      <c r="I378" s="1371"/>
      <c r="J378" s="1371"/>
      <c r="K378" s="1371"/>
      <c r="L378" s="1371"/>
      <c r="M378" s="1371"/>
      <c r="N378" s="1371"/>
      <c r="O378" s="1371"/>
      <c r="Q378" s="1456"/>
    </row>
    <row r="379" spans="1:17" s="935" customFormat="1" ht="12" x14ac:dyDescent="0.2">
      <c r="F379" s="1456"/>
      <c r="Q379" s="1456"/>
    </row>
    <row r="380" spans="1:17" s="935" customFormat="1" ht="12" x14ac:dyDescent="0.2">
      <c r="F380" s="1456"/>
      <c r="Q380" s="1456"/>
    </row>
    <row r="381" spans="1:17" s="935" customFormat="1" ht="12" x14ac:dyDescent="0.2">
      <c r="A381" s="1471"/>
      <c r="B381" s="1471"/>
      <c r="C381" s="1471"/>
      <c r="D381" s="1471"/>
      <c r="F381" s="1456"/>
      <c r="Q381" s="1456"/>
    </row>
    <row r="382" spans="1:17" s="935" customFormat="1" ht="24.75" customHeight="1" x14ac:dyDescent="0.2">
      <c r="A382" s="1472" t="s">
        <v>22588</v>
      </c>
      <c r="B382" s="1752" t="s">
        <v>22072</v>
      </c>
      <c r="C382" s="1752"/>
      <c r="D382" s="1752"/>
      <c r="E382" s="936"/>
      <c r="F382" s="1457"/>
      <c r="G382" s="936"/>
      <c r="H382" s="936"/>
      <c r="I382" s="936"/>
      <c r="Q382" s="1456"/>
    </row>
    <row r="383" spans="1:17" s="935" customFormat="1" ht="12" x14ac:dyDescent="0.2">
      <c r="A383" s="1376" t="s">
        <v>22587</v>
      </c>
      <c r="B383" s="1719" t="s">
        <v>22595</v>
      </c>
      <c r="C383" s="1719"/>
      <c r="D383" s="1719"/>
      <c r="E383" s="266"/>
      <c r="F383" s="811"/>
      <c r="G383" s="266"/>
      <c r="H383" s="266"/>
      <c r="I383" s="266"/>
      <c r="Q383" s="1456"/>
    </row>
    <row r="384" spans="1:17" s="1459" customFormat="1" ht="28.35" customHeight="1" x14ac:dyDescent="0.2">
      <c r="A384" s="1458" t="s">
        <v>22690</v>
      </c>
      <c r="B384" s="1361">
        <v>2020</v>
      </c>
      <c r="C384" s="1361">
        <v>2021</v>
      </c>
      <c r="D384" s="1361">
        <v>2022</v>
      </c>
      <c r="F384" s="1460"/>
    </row>
    <row r="385" spans="1:6" s="1463" customFormat="1" x14ac:dyDescent="0.2">
      <c r="A385" s="1461" t="s">
        <v>22691</v>
      </c>
      <c r="B385" s="1462"/>
      <c r="C385" s="1462"/>
      <c r="D385" s="1462"/>
      <c r="F385" s="695"/>
    </row>
    <row r="386" spans="1:6" s="1463" customFormat="1" x14ac:dyDescent="0.2">
      <c r="A386" s="1461" t="s">
        <v>22692</v>
      </c>
      <c r="B386" s="1462">
        <v>3162924</v>
      </c>
      <c r="C386" s="1462">
        <v>4113928</v>
      </c>
      <c r="D386" s="1462">
        <v>7764854</v>
      </c>
      <c r="F386" s="695"/>
    </row>
    <row r="387" spans="1:6" s="1463" customFormat="1" x14ac:dyDescent="0.2">
      <c r="A387" s="1461" t="s">
        <v>22693</v>
      </c>
      <c r="B387" s="1462"/>
      <c r="C387" s="1462"/>
      <c r="D387" s="1462"/>
      <c r="F387" s="695"/>
    </row>
    <row r="388" spans="1:6" s="1466" customFormat="1" ht="22.5" customHeight="1" x14ac:dyDescent="0.2">
      <c r="A388" s="1464" t="s">
        <v>22577</v>
      </c>
      <c r="B388" s="1465">
        <f>SUM(B385:B387)</f>
        <v>3162924</v>
      </c>
      <c r="C388" s="1465">
        <f>SUM(C385:C387)</f>
        <v>4113928</v>
      </c>
      <c r="D388" s="1465">
        <f>SUM(D385:D387)</f>
        <v>7764854</v>
      </c>
      <c r="F388" s="1467"/>
    </row>
    <row r="389" spans="1:6" x14ac:dyDescent="0.2">
      <c r="A389" s="1351"/>
    </row>
    <row r="390" spans="1:6" x14ac:dyDescent="0.2">
      <c r="A390" s="1351"/>
    </row>
    <row r="391" spans="1:6" ht="25.5" x14ac:dyDescent="0.2">
      <c r="A391" s="1458" t="s">
        <v>22694</v>
      </c>
      <c r="B391" s="1361">
        <v>2020</v>
      </c>
      <c r="C391" s="1361" t="s">
        <v>22582</v>
      </c>
      <c r="D391" s="1361" t="s">
        <v>22581</v>
      </c>
    </row>
    <row r="392" spans="1:6" x14ac:dyDescent="0.2">
      <c r="A392" s="1461" t="s">
        <v>22691</v>
      </c>
      <c r="B392" s="1462"/>
      <c r="C392" s="1462"/>
      <c r="D392" s="1462"/>
    </row>
    <row r="393" spans="1:6" x14ac:dyDescent="0.2">
      <c r="A393" s="1461" t="s">
        <v>22692</v>
      </c>
      <c r="B393" s="1462">
        <v>3214813</v>
      </c>
      <c r="C393" s="1462">
        <v>4111497</v>
      </c>
      <c r="D393" s="1462">
        <v>7764854</v>
      </c>
    </row>
    <row r="394" spans="1:6" x14ac:dyDescent="0.2">
      <c r="A394" s="1461" t="s">
        <v>22693</v>
      </c>
      <c r="B394" s="1462"/>
      <c r="C394" s="1462"/>
      <c r="D394" s="1462"/>
    </row>
    <row r="395" spans="1:6" x14ac:dyDescent="0.2">
      <c r="A395" s="1464" t="s">
        <v>22577</v>
      </c>
      <c r="B395" s="1465">
        <f>SUM(B392:B394)</f>
        <v>3214813</v>
      </c>
      <c r="C395" s="1465">
        <f>SUM(C392:C394)</f>
        <v>4111497</v>
      </c>
      <c r="D395" s="1465">
        <f>SUM(D392:D394)</f>
        <v>7764854</v>
      </c>
    </row>
    <row r="396" spans="1:6" x14ac:dyDescent="0.2">
      <c r="A396" s="1351"/>
    </row>
    <row r="397" spans="1:6" x14ac:dyDescent="0.2">
      <c r="A397" s="1351"/>
    </row>
    <row r="398" spans="1:6" ht="25.5" x14ac:dyDescent="0.2">
      <c r="A398" s="1458" t="s">
        <v>22695</v>
      </c>
      <c r="B398" s="1361">
        <v>2020</v>
      </c>
      <c r="C398" s="1361" t="s">
        <v>22582</v>
      </c>
      <c r="D398" s="1361" t="s">
        <v>22581</v>
      </c>
    </row>
    <row r="399" spans="1:6" x14ac:dyDescent="0.2">
      <c r="A399" s="1461" t="s">
        <v>22691</v>
      </c>
      <c r="B399" s="1462"/>
      <c r="C399" s="1462"/>
      <c r="D399" s="1462"/>
    </row>
    <row r="400" spans="1:6" x14ac:dyDescent="0.2">
      <c r="A400" s="1461" t="s">
        <v>22692</v>
      </c>
      <c r="B400" s="1462">
        <v>47653.020000000004</v>
      </c>
      <c r="C400" s="1462">
        <v>2836787</v>
      </c>
      <c r="D400" s="1462">
        <v>7764854</v>
      </c>
    </row>
    <row r="401" spans="1:17" x14ac:dyDescent="0.2">
      <c r="A401" s="1461" t="s">
        <v>22693</v>
      </c>
      <c r="B401" s="1462"/>
      <c r="C401" s="1462"/>
      <c r="D401" s="1462"/>
    </row>
    <row r="402" spans="1:17" x14ac:dyDescent="0.2">
      <c r="A402" s="1464" t="s">
        <v>22577</v>
      </c>
      <c r="B402" s="1465">
        <f>SUM(B399:B401)</f>
        <v>47653.020000000004</v>
      </c>
      <c r="C402" s="1465">
        <f>SUM(C399:C401)</f>
        <v>2836787</v>
      </c>
      <c r="D402" s="1465">
        <f>SUM(D399:D401)</f>
        <v>7764854</v>
      </c>
    </row>
    <row r="403" spans="1:17" x14ac:dyDescent="0.2">
      <c r="A403" s="1352" t="s">
        <v>22576</v>
      </c>
    </row>
    <row r="404" spans="1:17" x14ac:dyDescent="0.2">
      <c r="A404" s="1351" t="s">
        <v>22575</v>
      </c>
    </row>
    <row r="407" spans="1:17" s="935" customFormat="1" ht="12" x14ac:dyDescent="0.2">
      <c r="A407" s="935" t="s">
        <v>22593</v>
      </c>
      <c r="F407" s="1456"/>
      <c r="Q407" s="1456"/>
    </row>
    <row r="408" spans="1:17" s="935" customFormat="1" ht="12" x14ac:dyDescent="0.2">
      <c r="A408" s="935" t="s">
        <v>22592</v>
      </c>
      <c r="F408" s="1456"/>
      <c r="Q408" s="1456"/>
    </row>
    <row r="409" spans="1:17" s="935" customFormat="1" ht="12" x14ac:dyDescent="0.2">
      <c r="F409" s="1456"/>
      <c r="Q409" s="1456"/>
    </row>
    <row r="410" spans="1:17" s="935" customFormat="1" ht="12" x14ac:dyDescent="0.2">
      <c r="F410" s="1456"/>
      <c r="Q410" s="1456"/>
    </row>
    <row r="411" spans="1:17" s="935" customFormat="1" ht="12" x14ac:dyDescent="0.2">
      <c r="F411" s="1456"/>
      <c r="Q411" s="1456"/>
    </row>
    <row r="412" spans="1:17" s="935" customFormat="1" ht="12" x14ac:dyDescent="0.2">
      <c r="A412" s="1718" t="s">
        <v>22688</v>
      </c>
      <c r="B412" s="1718"/>
      <c r="C412" s="1718"/>
      <c r="D412" s="1718"/>
      <c r="E412" s="1371"/>
      <c r="F412" s="1387"/>
      <c r="G412" s="1371"/>
      <c r="H412" s="1371"/>
      <c r="I412" s="1371"/>
      <c r="J412" s="1371"/>
      <c r="K412" s="1371"/>
      <c r="L412" s="1371"/>
      <c r="M412" s="1371"/>
      <c r="N412" s="1371"/>
      <c r="O412" s="1371"/>
      <c r="Q412" s="1456"/>
    </row>
    <row r="413" spans="1:17" s="935" customFormat="1" ht="12" x14ac:dyDescent="0.2">
      <c r="A413" s="1718" t="s">
        <v>2089</v>
      </c>
      <c r="B413" s="1718"/>
      <c r="C413" s="1718"/>
      <c r="D413" s="1718"/>
      <c r="E413" s="1371"/>
      <c r="F413" s="1387"/>
      <c r="G413" s="1371"/>
      <c r="H413" s="1371"/>
      <c r="I413" s="1371"/>
      <c r="J413" s="1371"/>
      <c r="K413" s="1371"/>
      <c r="L413" s="1371"/>
      <c r="M413" s="1371"/>
      <c r="N413" s="1371"/>
      <c r="O413" s="1371"/>
      <c r="Q413" s="1456"/>
    </row>
    <row r="414" spans="1:17" s="935" customFormat="1" ht="12" customHeight="1" x14ac:dyDescent="0.2">
      <c r="A414" s="1751" t="s">
        <v>22689</v>
      </c>
      <c r="B414" s="1751"/>
      <c r="C414" s="1751"/>
      <c r="D414" s="1751"/>
      <c r="E414" s="1371"/>
      <c r="F414" s="1387"/>
      <c r="G414" s="1371"/>
      <c r="H414" s="1371"/>
      <c r="I414" s="1371"/>
      <c r="J414" s="1371"/>
      <c r="K414" s="1371"/>
      <c r="L414" s="1371"/>
      <c r="M414" s="1371"/>
      <c r="N414" s="1371"/>
      <c r="O414" s="1371"/>
      <c r="Q414" s="1456"/>
    </row>
    <row r="415" spans="1:17" s="935" customFormat="1" ht="12" x14ac:dyDescent="0.2">
      <c r="A415" s="1751" t="s">
        <v>22589</v>
      </c>
      <c r="B415" s="1751"/>
      <c r="C415" s="1751"/>
      <c r="D415" s="1751"/>
      <c r="E415" s="1371"/>
      <c r="F415" s="1387"/>
      <c r="G415" s="1371"/>
      <c r="H415" s="1371"/>
      <c r="I415" s="1371"/>
      <c r="J415" s="1371"/>
      <c r="K415" s="1371"/>
      <c r="L415" s="1371"/>
      <c r="M415" s="1371"/>
      <c r="N415" s="1371"/>
      <c r="O415" s="1371"/>
      <c r="Q415" s="1456"/>
    </row>
    <row r="416" spans="1:17" s="935" customFormat="1" ht="12" x14ac:dyDescent="0.2">
      <c r="F416" s="1456"/>
      <c r="Q416" s="1456"/>
    </row>
    <row r="417" spans="1:17" s="935" customFormat="1" ht="12" x14ac:dyDescent="0.2">
      <c r="F417" s="1456"/>
      <c r="Q417" s="1456"/>
    </row>
    <row r="418" spans="1:17" s="935" customFormat="1" ht="12" x14ac:dyDescent="0.2">
      <c r="A418" s="1471"/>
      <c r="B418" s="1471"/>
      <c r="C418" s="1471"/>
      <c r="D418" s="1471"/>
      <c r="F418" s="1456"/>
      <c r="Q418" s="1456"/>
    </row>
    <row r="419" spans="1:17" s="935" customFormat="1" ht="24.75" customHeight="1" x14ac:dyDescent="0.2">
      <c r="A419" s="1472" t="s">
        <v>22588</v>
      </c>
      <c r="B419" s="1752" t="s">
        <v>22072</v>
      </c>
      <c r="C419" s="1752"/>
      <c r="D419" s="1752"/>
      <c r="E419" s="936"/>
      <c r="F419" s="1457"/>
      <c r="G419" s="936"/>
      <c r="H419" s="936"/>
      <c r="I419" s="936"/>
      <c r="Q419" s="1456"/>
    </row>
    <row r="420" spans="1:17" s="935" customFormat="1" ht="12" x14ac:dyDescent="0.2">
      <c r="A420" s="1376" t="s">
        <v>22587</v>
      </c>
      <c r="B420" s="1719" t="s">
        <v>22594</v>
      </c>
      <c r="C420" s="1719"/>
      <c r="D420" s="1719"/>
      <c r="E420" s="266"/>
      <c r="F420" s="811"/>
      <c r="G420" s="266"/>
      <c r="H420" s="266"/>
      <c r="I420" s="266"/>
      <c r="Q420" s="1456"/>
    </row>
    <row r="421" spans="1:17" s="1459" customFormat="1" ht="28.35" customHeight="1" x14ac:dyDescent="0.2">
      <c r="A421" s="1458" t="s">
        <v>22690</v>
      </c>
      <c r="B421" s="1361">
        <v>2020</v>
      </c>
      <c r="C421" s="1361">
        <v>2021</v>
      </c>
      <c r="D421" s="1361">
        <v>2022</v>
      </c>
      <c r="F421" s="1460"/>
    </row>
    <row r="422" spans="1:17" s="1463" customFormat="1" x14ac:dyDescent="0.2">
      <c r="A422" s="1461" t="s">
        <v>22691</v>
      </c>
      <c r="B422" s="1462"/>
      <c r="C422" s="1462"/>
      <c r="D422" s="1462"/>
      <c r="F422" s="695"/>
    </row>
    <row r="423" spans="1:17" s="1463" customFormat="1" x14ac:dyDescent="0.2">
      <c r="A423" s="1461" t="s">
        <v>22692</v>
      </c>
      <c r="B423" s="1462">
        <v>94892557</v>
      </c>
      <c r="C423" s="1462">
        <v>74288054</v>
      </c>
      <c r="D423" s="1462">
        <v>53782744</v>
      </c>
      <c r="F423" s="695"/>
    </row>
    <row r="424" spans="1:17" s="1463" customFormat="1" x14ac:dyDescent="0.2">
      <c r="A424" s="1461" t="s">
        <v>22693</v>
      </c>
      <c r="B424" s="1462"/>
      <c r="C424" s="1462"/>
      <c r="D424" s="1462"/>
      <c r="F424" s="695"/>
    </row>
    <row r="425" spans="1:17" s="1466" customFormat="1" ht="22.5" customHeight="1" x14ac:dyDescent="0.2">
      <c r="A425" s="1464" t="s">
        <v>22577</v>
      </c>
      <c r="B425" s="1465">
        <f>SUM(B422:B424)</f>
        <v>94892557</v>
      </c>
      <c r="C425" s="1465">
        <f>SUM(C422:C424)</f>
        <v>74288054</v>
      </c>
      <c r="D425" s="1465">
        <f>SUM(D422:D424)</f>
        <v>53782744</v>
      </c>
      <c r="F425" s="1467"/>
    </row>
    <row r="426" spans="1:17" x14ac:dyDescent="0.2">
      <c r="A426" s="1351"/>
    </row>
    <row r="427" spans="1:17" x14ac:dyDescent="0.2">
      <c r="A427" s="1351"/>
    </row>
    <row r="428" spans="1:17" ht="25.5" x14ac:dyDescent="0.2">
      <c r="A428" s="1458" t="s">
        <v>22694</v>
      </c>
      <c r="B428" s="1361">
        <v>2020</v>
      </c>
      <c r="C428" s="1361" t="s">
        <v>22582</v>
      </c>
      <c r="D428" s="1361" t="s">
        <v>22581</v>
      </c>
    </row>
    <row r="429" spans="1:17" x14ac:dyDescent="0.2">
      <c r="A429" s="1461" t="s">
        <v>22691</v>
      </c>
      <c r="B429" s="1462"/>
      <c r="C429" s="1462"/>
      <c r="D429" s="1462"/>
    </row>
    <row r="430" spans="1:17" x14ac:dyDescent="0.2">
      <c r="A430" s="1461" t="s">
        <v>22692</v>
      </c>
      <c r="B430" s="1462">
        <v>94825909</v>
      </c>
      <c r="C430" s="1462">
        <v>74356595</v>
      </c>
      <c r="D430" s="1462">
        <v>53782744</v>
      </c>
    </row>
    <row r="431" spans="1:17" x14ac:dyDescent="0.2">
      <c r="A431" s="1461" t="s">
        <v>22693</v>
      </c>
      <c r="B431" s="1462"/>
      <c r="C431" s="1462"/>
      <c r="D431" s="1462"/>
    </row>
    <row r="432" spans="1:17" x14ac:dyDescent="0.2">
      <c r="A432" s="1464" t="s">
        <v>22577</v>
      </c>
      <c r="B432" s="1465">
        <f>SUM(B429:B431)</f>
        <v>94825909</v>
      </c>
      <c r="C432" s="1465">
        <f>SUM(C429:C431)</f>
        <v>74356595</v>
      </c>
      <c r="D432" s="1465">
        <f>SUM(D429:D431)</f>
        <v>53782744</v>
      </c>
    </row>
    <row r="433" spans="1:17" x14ac:dyDescent="0.2">
      <c r="A433" s="1351"/>
    </row>
    <row r="434" spans="1:17" x14ac:dyDescent="0.2">
      <c r="A434" s="1351"/>
    </row>
    <row r="435" spans="1:17" ht="25.5" x14ac:dyDescent="0.2">
      <c r="A435" s="1458" t="s">
        <v>22695</v>
      </c>
      <c r="B435" s="1361">
        <v>2020</v>
      </c>
      <c r="C435" s="1361" t="s">
        <v>22582</v>
      </c>
      <c r="D435" s="1361" t="s">
        <v>22581</v>
      </c>
    </row>
    <row r="436" spans="1:17" x14ac:dyDescent="0.2">
      <c r="A436" s="1461" t="s">
        <v>22691</v>
      </c>
      <c r="B436" s="1462"/>
      <c r="C436" s="1462"/>
      <c r="D436" s="1462"/>
    </row>
    <row r="437" spans="1:17" x14ac:dyDescent="0.2">
      <c r="A437" s="1461" t="s">
        <v>22692</v>
      </c>
      <c r="B437" s="1462">
        <v>41857652.07</v>
      </c>
      <c r="C437" s="1462">
        <v>51434026</v>
      </c>
      <c r="D437" s="1462">
        <v>53782744</v>
      </c>
    </row>
    <row r="438" spans="1:17" x14ac:dyDescent="0.2">
      <c r="A438" s="1461" t="s">
        <v>22693</v>
      </c>
      <c r="B438" s="1462"/>
      <c r="C438" s="1462"/>
      <c r="D438" s="1462"/>
    </row>
    <row r="439" spans="1:17" x14ac:dyDescent="0.2">
      <c r="A439" s="1464" t="s">
        <v>22577</v>
      </c>
      <c r="B439" s="1465">
        <f>SUM(B436:B438)</f>
        <v>41857652.07</v>
      </c>
      <c r="C439" s="1465">
        <f>SUM(C436:C438)</f>
        <v>51434026</v>
      </c>
      <c r="D439" s="1465">
        <f>SUM(D436:D438)</f>
        <v>53782744</v>
      </c>
    </row>
    <row r="440" spans="1:17" x14ac:dyDescent="0.2">
      <c r="A440" s="1352" t="s">
        <v>22576</v>
      </c>
    </row>
    <row r="441" spans="1:17" x14ac:dyDescent="0.2">
      <c r="A441" s="1351" t="s">
        <v>22575</v>
      </c>
    </row>
    <row r="444" spans="1:17" s="935" customFormat="1" ht="12" x14ac:dyDescent="0.2">
      <c r="A444" s="935" t="s">
        <v>22593</v>
      </c>
      <c r="F444" s="1456"/>
      <c r="Q444" s="1456"/>
    </row>
    <row r="445" spans="1:17" s="935" customFormat="1" ht="12" x14ac:dyDescent="0.2">
      <c r="A445" s="935" t="s">
        <v>22592</v>
      </c>
      <c r="F445" s="1456"/>
      <c r="Q445" s="1456"/>
    </row>
    <row r="446" spans="1:17" s="935" customFormat="1" ht="12" x14ac:dyDescent="0.2">
      <c r="F446" s="1456"/>
      <c r="Q446" s="1456"/>
    </row>
    <row r="447" spans="1:17" s="935" customFormat="1" ht="12" x14ac:dyDescent="0.2">
      <c r="F447" s="1456"/>
      <c r="Q447" s="1456"/>
    </row>
    <row r="448" spans="1:17" s="935" customFormat="1" ht="12" x14ac:dyDescent="0.2">
      <c r="F448" s="1456"/>
      <c r="Q448" s="1456"/>
    </row>
    <row r="449" spans="1:17" s="935" customFormat="1" ht="12" x14ac:dyDescent="0.2">
      <c r="A449" s="1718" t="s">
        <v>22688</v>
      </c>
      <c r="B449" s="1718"/>
      <c r="C449" s="1718"/>
      <c r="D449" s="1718"/>
      <c r="E449" s="1371"/>
      <c r="F449" s="1387"/>
      <c r="G449" s="1371"/>
      <c r="H449" s="1371"/>
      <c r="I449" s="1371"/>
      <c r="J449" s="1371"/>
      <c r="K449" s="1371"/>
      <c r="L449" s="1371"/>
      <c r="M449" s="1371"/>
      <c r="N449" s="1371"/>
      <c r="O449" s="1371"/>
      <c r="Q449" s="1456"/>
    </row>
    <row r="450" spans="1:17" s="935" customFormat="1" ht="12" x14ac:dyDescent="0.2">
      <c r="A450" s="1718" t="s">
        <v>2089</v>
      </c>
      <c r="B450" s="1718"/>
      <c r="C450" s="1718"/>
      <c r="D450" s="1718"/>
      <c r="E450" s="1371"/>
      <c r="F450" s="1387"/>
      <c r="G450" s="1371"/>
      <c r="H450" s="1371"/>
      <c r="I450" s="1371"/>
      <c r="J450" s="1371"/>
      <c r="K450" s="1371"/>
      <c r="L450" s="1371"/>
      <c r="M450" s="1371"/>
      <c r="N450" s="1371"/>
      <c r="O450" s="1371"/>
      <c r="Q450" s="1456"/>
    </row>
    <row r="451" spans="1:17" s="935" customFormat="1" ht="12" customHeight="1" x14ac:dyDescent="0.2">
      <c r="A451" s="1751" t="s">
        <v>22689</v>
      </c>
      <c r="B451" s="1751"/>
      <c r="C451" s="1751"/>
      <c r="D451" s="1751"/>
      <c r="E451" s="1371"/>
      <c r="F451" s="1387"/>
      <c r="G451" s="1371"/>
      <c r="H451" s="1371"/>
      <c r="I451" s="1371"/>
      <c r="J451" s="1371"/>
      <c r="K451" s="1371"/>
      <c r="L451" s="1371"/>
      <c r="M451" s="1371"/>
      <c r="N451" s="1371"/>
      <c r="O451" s="1371"/>
      <c r="Q451" s="1456"/>
    </row>
    <row r="452" spans="1:17" s="935" customFormat="1" ht="12" x14ac:dyDescent="0.2">
      <c r="A452" s="1751" t="s">
        <v>22589</v>
      </c>
      <c r="B452" s="1751"/>
      <c r="C452" s="1751"/>
      <c r="D452" s="1751"/>
      <c r="E452" s="1371"/>
      <c r="F452" s="1387"/>
      <c r="G452" s="1371"/>
      <c r="H452" s="1371"/>
      <c r="I452" s="1371"/>
      <c r="J452" s="1371"/>
      <c r="K452" s="1371"/>
      <c r="L452" s="1371"/>
      <c r="M452" s="1371"/>
      <c r="N452" s="1371"/>
      <c r="O452" s="1371"/>
      <c r="Q452" s="1456"/>
    </row>
    <row r="453" spans="1:17" s="935" customFormat="1" ht="12" x14ac:dyDescent="0.2">
      <c r="F453" s="1456"/>
      <c r="Q453" s="1456"/>
    </row>
    <row r="454" spans="1:17" s="935" customFormat="1" ht="12" x14ac:dyDescent="0.2">
      <c r="F454" s="1456"/>
      <c r="Q454" s="1456"/>
    </row>
    <row r="455" spans="1:17" s="935" customFormat="1" ht="12" x14ac:dyDescent="0.2">
      <c r="A455" s="1471"/>
      <c r="B455" s="1471"/>
      <c r="C455" s="1471"/>
      <c r="D455" s="1471"/>
      <c r="F455" s="1456"/>
      <c r="Q455" s="1456"/>
    </row>
    <row r="456" spans="1:17" s="935" customFormat="1" ht="24.75" customHeight="1" x14ac:dyDescent="0.2">
      <c r="A456" s="1472" t="s">
        <v>22588</v>
      </c>
      <c r="B456" s="1752" t="s">
        <v>22601</v>
      </c>
      <c r="C456" s="1752"/>
      <c r="D456" s="1752"/>
      <c r="E456" s="936"/>
      <c r="F456" s="1457"/>
      <c r="G456" s="936"/>
      <c r="H456" s="936"/>
      <c r="I456" s="936"/>
      <c r="Q456" s="1456"/>
    </row>
    <row r="457" spans="1:17" s="935" customFormat="1" ht="12" x14ac:dyDescent="0.2">
      <c r="A457" s="1376" t="s">
        <v>22587</v>
      </c>
      <c r="B457" s="1719" t="s">
        <v>22596</v>
      </c>
      <c r="C457" s="1719"/>
      <c r="D457" s="1719"/>
      <c r="E457" s="266"/>
      <c r="F457" s="811"/>
      <c r="G457" s="266"/>
      <c r="H457" s="266"/>
      <c r="I457" s="266"/>
      <c r="Q457" s="1456"/>
    </row>
    <row r="458" spans="1:17" s="1459" customFormat="1" ht="28.35" customHeight="1" x14ac:dyDescent="0.2">
      <c r="A458" s="1458" t="s">
        <v>22690</v>
      </c>
      <c r="B458" s="1361">
        <v>2020</v>
      </c>
      <c r="C458" s="1361">
        <v>2021</v>
      </c>
      <c r="D458" s="1361">
        <v>2022</v>
      </c>
      <c r="F458" s="1460"/>
    </row>
    <row r="459" spans="1:17" s="1463" customFormat="1" x14ac:dyDescent="0.2">
      <c r="A459" s="1461" t="s">
        <v>22691</v>
      </c>
      <c r="B459" s="1462">
        <f t="shared" ref="B459:D461" si="15">B496</f>
        <v>40114778</v>
      </c>
      <c r="C459" s="1462">
        <f t="shared" si="15"/>
        <v>42600000</v>
      </c>
      <c r="D459" s="1462">
        <f t="shared" si="15"/>
        <v>42112928</v>
      </c>
      <c r="F459" s="695"/>
    </row>
    <row r="460" spans="1:17" s="1463" customFormat="1" x14ac:dyDescent="0.2">
      <c r="A460" s="1461" t="s">
        <v>22692</v>
      </c>
      <c r="B460" s="1462">
        <f t="shared" si="15"/>
        <v>0</v>
      </c>
      <c r="C460" s="1462">
        <f t="shared" si="15"/>
        <v>0</v>
      </c>
      <c r="D460" s="1462">
        <f t="shared" si="15"/>
        <v>0</v>
      </c>
      <c r="F460" s="695"/>
    </row>
    <row r="461" spans="1:17" s="1463" customFormat="1" x14ac:dyDescent="0.2">
      <c r="A461" s="1461" t="s">
        <v>22693</v>
      </c>
      <c r="B461" s="1462">
        <f t="shared" si="15"/>
        <v>0</v>
      </c>
      <c r="C461" s="1462">
        <f t="shared" si="15"/>
        <v>0</v>
      </c>
      <c r="D461" s="1462">
        <f t="shared" si="15"/>
        <v>0</v>
      </c>
      <c r="F461" s="695"/>
    </row>
    <row r="462" spans="1:17" s="1466" customFormat="1" ht="22.5" customHeight="1" x14ac:dyDescent="0.2">
      <c r="A462" s="1464" t="s">
        <v>22577</v>
      </c>
      <c r="B462" s="1465">
        <f>SUM(B459:B461)</f>
        <v>40114778</v>
      </c>
      <c r="C462" s="1465">
        <f>SUM(C459:C461)</f>
        <v>42600000</v>
      </c>
      <c r="D462" s="1465">
        <f>SUM(D459:D461)</f>
        <v>42112928</v>
      </c>
      <c r="F462" s="1467"/>
    </row>
    <row r="463" spans="1:17" x14ac:dyDescent="0.2">
      <c r="A463" s="1351"/>
    </row>
    <row r="464" spans="1:17" x14ac:dyDescent="0.2">
      <c r="A464" s="1351"/>
    </row>
    <row r="465" spans="1:4" ht="25.5" x14ac:dyDescent="0.2">
      <c r="A465" s="1458" t="s">
        <v>22694</v>
      </c>
      <c r="B465" s="1361">
        <v>2020</v>
      </c>
      <c r="C465" s="1361" t="s">
        <v>22582</v>
      </c>
      <c r="D465" s="1361" t="s">
        <v>22581</v>
      </c>
    </row>
    <row r="466" spans="1:4" x14ac:dyDescent="0.2">
      <c r="A466" s="1461" t="s">
        <v>22691</v>
      </c>
      <c r="B466" s="1462">
        <f t="shared" ref="B466:D468" si="16">B503</f>
        <v>48678633</v>
      </c>
      <c r="C466" s="1462">
        <f t="shared" si="16"/>
        <v>46950400</v>
      </c>
      <c r="D466" s="1462">
        <f t="shared" si="16"/>
        <v>42112928</v>
      </c>
    </row>
    <row r="467" spans="1:4" x14ac:dyDescent="0.2">
      <c r="A467" s="1461" t="s">
        <v>22692</v>
      </c>
      <c r="B467" s="1462">
        <f t="shared" si="16"/>
        <v>0</v>
      </c>
      <c r="C467" s="1462">
        <f t="shared" si="16"/>
        <v>0</v>
      </c>
      <c r="D467" s="1462">
        <f t="shared" si="16"/>
        <v>0</v>
      </c>
    </row>
    <row r="468" spans="1:4" x14ac:dyDescent="0.2">
      <c r="A468" s="1461" t="s">
        <v>22693</v>
      </c>
      <c r="B468" s="1462">
        <f t="shared" si="16"/>
        <v>0</v>
      </c>
      <c r="C468" s="1462">
        <f t="shared" si="16"/>
        <v>0</v>
      </c>
      <c r="D468" s="1462">
        <f t="shared" si="16"/>
        <v>0</v>
      </c>
    </row>
    <row r="469" spans="1:4" x14ac:dyDescent="0.2">
      <c r="A469" s="1464" t="s">
        <v>22577</v>
      </c>
      <c r="B469" s="1465">
        <f>SUM(B466:B468)</f>
        <v>48678633</v>
      </c>
      <c r="C469" s="1465">
        <f>SUM(C466:C468)</f>
        <v>46950400</v>
      </c>
      <c r="D469" s="1465">
        <f>SUM(D466:D468)</f>
        <v>42112928</v>
      </c>
    </row>
    <row r="470" spans="1:4" x14ac:dyDescent="0.2">
      <c r="A470" s="1351"/>
    </row>
    <row r="471" spans="1:4" x14ac:dyDescent="0.2">
      <c r="A471" s="1351"/>
    </row>
    <row r="472" spans="1:4" ht="25.5" x14ac:dyDescent="0.2">
      <c r="A472" s="1458" t="s">
        <v>22695</v>
      </c>
      <c r="B472" s="1361">
        <v>2020</v>
      </c>
      <c r="C472" s="1361" t="s">
        <v>22582</v>
      </c>
      <c r="D472" s="1361" t="s">
        <v>22581</v>
      </c>
    </row>
    <row r="473" spans="1:4" x14ac:dyDescent="0.2">
      <c r="A473" s="1461" t="s">
        <v>22691</v>
      </c>
      <c r="B473" s="1462">
        <f t="shared" ref="B473:D475" si="17">B510</f>
        <v>40942578.019999973</v>
      </c>
      <c r="C473" s="1462">
        <f t="shared" si="17"/>
        <v>40400000</v>
      </c>
      <c r="D473" s="1462">
        <f t="shared" si="17"/>
        <v>42112928</v>
      </c>
    </row>
    <row r="474" spans="1:4" x14ac:dyDescent="0.2">
      <c r="A474" s="1461" t="s">
        <v>22692</v>
      </c>
      <c r="B474" s="1462">
        <f t="shared" si="17"/>
        <v>0</v>
      </c>
      <c r="C474" s="1462">
        <f t="shared" si="17"/>
        <v>0</v>
      </c>
      <c r="D474" s="1462">
        <f t="shared" si="17"/>
        <v>0</v>
      </c>
    </row>
    <row r="475" spans="1:4" x14ac:dyDescent="0.2">
      <c r="A475" s="1461" t="s">
        <v>22693</v>
      </c>
      <c r="B475" s="1462">
        <f t="shared" si="17"/>
        <v>0</v>
      </c>
      <c r="C475" s="1462">
        <f t="shared" si="17"/>
        <v>0</v>
      </c>
      <c r="D475" s="1462">
        <f t="shared" si="17"/>
        <v>0</v>
      </c>
    </row>
    <row r="476" spans="1:4" x14ac:dyDescent="0.2">
      <c r="A476" s="1464" t="s">
        <v>22577</v>
      </c>
      <c r="B476" s="1465">
        <f>SUM(B473:B475)</f>
        <v>40942578.019999973</v>
      </c>
      <c r="C476" s="1465">
        <f>SUM(C473:C475)</f>
        <v>40400000</v>
      </c>
      <c r="D476" s="1465">
        <f>SUM(D473:D475)</f>
        <v>42112928</v>
      </c>
    </row>
    <row r="477" spans="1:4" x14ac:dyDescent="0.2">
      <c r="A477" s="1352" t="s">
        <v>22576</v>
      </c>
    </row>
    <row r="478" spans="1:4" x14ac:dyDescent="0.2">
      <c r="A478" s="1351" t="s">
        <v>22575</v>
      </c>
    </row>
    <row r="481" spans="1:17" s="935" customFormat="1" ht="12" x14ac:dyDescent="0.2">
      <c r="A481" s="935" t="s">
        <v>22593</v>
      </c>
      <c r="F481" s="1456"/>
      <c r="Q481" s="1456"/>
    </row>
    <row r="482" spans="1:17" s="935" customFormat="1" ht="12" x14ac:dyDescent="0.2">
      <c r="A482" s="935" t="s">
        <v>22592</v>
      </c>
      <c r="F482" s="1456"/>
      <c r="Q482" s="1456"/>
    </row>
    <row r="483" spans="1:17" s="935" customFormat="1" ht="12" x14ac:dyDescent="0.2">
      <c r="F483" s="1456"/>
      <c r="Q483" s="1456"/>
    </row>
    <row r="484" spans="1:17" s="935" customFormat="1" ht="12" x14ac:dyDescent="0.2">
      <c r="F484" s="1456"/>
      <c r="Q484" s="1456"/>
    </row>
    <row r="485" spans="1:17" s="935" customFormat="1" ht="12" x14ac:dyDescent="0.2">
      <c r="F485" s="1456"/>
      <c r="Q485" s="1456"/>
    </row>
    <row r="486" spans="1:17" s="935" customFormat="1" ht="12" x14ac:dyDescent="0.2">
      <c r="A486" s="1718" t="s">
        <v>22688</v>
      </c>
      <c r="B486" s="1718"/>
      <c r="C486" s="1718"/>
      <c r="D486" s="1718"/>
      <c r="E486" s="1371"/>
      <c r="F486" s="1387"/>
      <c r="G486" s="1371"/>
      <c r="H486" s="1371"/>
      <c r="I486" s="1371"/>
      <c r="J486" s="1371"/>
      <c r="K486" s="1371"/>
      <c r="L486" s="1371"/>
      <c r="M486" s="1371"/>
      <c r="N486" s="1371"/>
      <c r="O486" s="1371"/>
      <c r="Q486" s="1456"/>
    </row>
    <row r="487" spans="1:17" s="935" customFormat="1" ht="12" x14ac:dyDescent="0.2">
      <c r="A487" s="1718" t="s">
        <v>2089</v>
      </c>
      <c r="B487" s="1718"/>
      <c r="C487" s="1718"/>
      <c r="D487" s="1718"/>
      <c r="E487" s="1371"/>
      <c r="F487" s="1387"/>
      <c r="G487" s="1371"/>
      <c r="H487" s="1371"/>
      <c r="I487" s="1371"/>
      <c r="J487" s="1371"/>
      <c r="K487" s="1371"/>
      <c r="L487" s="1371"/>
      <c r="M487" s="1371"/>
      <c r="N487" s="1371"/>
      <c r="O487" s="1371"/>
      <c r="Q487" s="1456"/>
    </row>
    <row r="488" spans="1:17" s="935" customFormat="1" ht="12" customHeight="1" x14ac:dyDescent="0.2">
      <c r="A488" s="1751" t="s">
        <v>22689</v>
      </c>
      <c r="B488" s="1751"/>
      <c r="C488" s="1751"/>
      <c r="D488" s="1751"/>
      <c r="E488" s="1371"/>
      <c r="F488" s="1387"/>
      <c r="G488" s="1371"/>
      <c r="H488" s="1371"/>
      <c r="I488" s="1371"/>
      <c r="J488" s="1371"/>
      <c r="K488" s="1371"/>
      <c r="L488" s="1371"/>
      <c r="M488" s="1371"/>
      <c r="N488" s="1371"/>
      <c r="O488" s="1371"/>
      <c r="Q488" s="1456"/>
    </row>
    <row r="489" spans="1:17" s="935" customFormat="1" ht="12" x14ac:dyDescent="0.2">
      <c r="A489" s="1751" t="s">
        <v>22589</v>
      </c>
      <c r="B489" s="1751"/>
      <c r="C489" s="1751"/>
      <c r="D489" s="1751"/>
      <c r="E489" s="1371"/>
      <c r="F489" s="1387"/>
      <c r="G489" s="1371"/>
      <c r="H489" s="1371"/>
      <c r="I489" s="1371"/>
      <c r="J489" s="1371"/>
      <c r="K489" s="1371"/>
      <c r="L489" s="1371"/>
      <c r="M489" s="1371"/>
      <c r="N489" s="1371"/>
      <c r="O489" s="1371"/>
      <c r="Q489" s="1456"/>
    </row>
    <row r="490" spans="1:17" s="935" customFormat="1" ht="12" x14ac:dyDescent="0.2">
      <c r="F490" s="1456"/>
      <c r="Q490" s="1456"/>
    </row>
    <row r="491" spans="1:17" s="935" customFormat="1" ht="12" x14ac:dyDescent="0.2">
      <c r="F491" s="1456"/>
      <c r="Q491" s="1456"/>
    </row>
    <row r="492" spans="1:17" s="935" customFormat="1" ht="12" x14ac:dyDescent="0.2">
      <c r="A492" s="1471"/>
      <c r="B492" s="1471"/>
      <c r="C492" s="1471"/>
      <c r="D492" s="1471"/>
      <c r="F492" s="1456"/>
      <c r="Q492" s="1456"/>
    </row>
    <row r="493" spans="1:17" s="935" customFormat="1" ht="24.75" customHeight="1" x14ac:dyDescent="0.2">
      <c r="A493" s="1472" t="s">
        <v>22588</v>
      </c>
      <c r="B493" s="1753" t="s">
        <v>22601</v>
      </c>
      <c r="C493" s="1753"/>
      <c r="D493" s="1753"/>
      <c r="E493" s="936"/>
      <c r="F493" s="1457"/>
      <c r="G493" s="936"/>
      <c r="H493" s="936"/>
      <c r="I493" s="936"/>
      <c r="Q493" s="1456"/>
    </row>
    <row r="494" spans="1:17" s="935" customFormat="1" ht="12" x14ac:dyDescent="0.2">
      <c r="A494" s="1376" t="s">
        <v>22587</v>
      </c>
      <c r="B494" s="1719" t="s">
        <v>22594</v>
      </c>
      <c r="C494" s="1719"/>
      <c r="D494" s="1719"/>
      <c r="E494" s="266"/>
      <c r="F494" s="811"/>
      <c r="G494" s="266"/>
      <c r="H494" s="266"/>
      <c r="I494" s="266"/>
      <c r="Q494" s="1456"/>
    </row>
    <row r="495" spans="1:17" s="1459" customFormat="1" ht="28.35" customHeight="1" x14ac:dyDescent="0.2">
      <c r="A495" s="1458" t="s">
        <v>22690</v>
      </c>
      <c r="B495" s="1361">
        <v>2020</v>
      </c>
      <c r="C495" s="1361">
        <v>2021</v>
      </c>
      <c r="D495" s="1361">
        <v>2022</v>
      </c>
      <c r="F495" s="1460"/>
    </row>
    <row r="496" spans="1:17" s="1463" customFormat="1" x14ac:dyDescent="0.2">
      <c r="A496" s="1461" t="s">
        <v>22691</v>
      </c>
      <c r="B496" s="1462">
        <v>40114778</v>
      </c>
      <c r="C496" s="1462">
        <v>42600000</v>
      </c>
      <c r="D496" s="1462">
        <v>42112928</v>
      </c>
      <c r="F496" s="695"/>
    </row>
    <row r="497" spans="1:6" s="1463" customFormat="1" x14ac:dyDescent="0.2">
      <c r="A497" s="1461" t="s">
        <v>22692</v>
      </c>
      <c r="B497" s="1462"/>
      <c r="C497" s="1462"/>
      <c r="D497" s="1462"/>
      <c r="F497" s="695"/>
    </row>
    <row r="498" spans="1:6" s="1463" customFormat="1" x14ac:dyDescent="0.2">
      <c r="A498" s="1461" t="s">
        <v>22693</v>
      </c>
      <c r="B498" s="1462"/>
      <c r="C498" s="1462"/>
      <c r="D498" s="1462"/>
      <c r="F498" s="695"/>
    </row>
    <row r="499" spans="1:6" s="1466" customFormat="1" ht="15" customHeight="1" x14ac:dyDescent="0.2">
      <c r="A499" s="1464" t="s">
        <v>22577</v>
      </c>
      <c r="B499" s="1465">
        <f>SUM(B496:B498)</f>
        <v>40114778</v>
      </c>
      <c r="C499" s="1465">
        <f>SUM(C496:C498)</f>
        <v>42600000</v>
      </c>
      <c r="D499" s="1465">
        <f>SUM(D496:D498)</f>
        <v>42112928</v>
      </c>
      <c r="F499" s="1467"/>
    </row>
    <row r="500" spans="1:6" x14ac:dyDescent="0.2">
      <c r="A500" s="1351"/>
    </row>
    <row r="501" spans="1:6" x14ac:dyDescent="0.2">
      <c r="A501" s="1351"/>
    </row>
    <row r="502" spans="1:6" ht="25.5" x14ac:dyDescent="0.2">
      <c r="A502" s="1458" t="s">
        <v>22694</v>
      </c>
      <c r="B502" s="1361">
        <v>2020</v>
      </c>
      <c r="C502" s="1361" t="s">
        <v>22582</v>
      </c>
      <c r="D502" s="1361" t="s">
        <v>22581</v>
      </c>
    </row>
    <row r="503" spans="1:6" x14ac:dyDescent="0.2">
      <c r="A503" s="1461" t="s">
        <v>22691</v>
      </c>
      <c r="B503" s="1462">
        <v>48678633</v>
      </c>
      <c r="C503" s="1462">
        <v>46950400</v>
      </c>
      <c r="D503" s="1462">
        <v>42112928</v>
      </c>
    </row>
    <row r="504" spans="1:6" x14ac:dyDescent="0.2">
      <c r="A504" s="1461" t="s">
        <v>22692</v>
      </c>
      <c r="B504" s="1462"/>
      <c r="C504" s="1462"/>
      <c r="D504" s="1462"/>
    </row>
    <row r="505" spans="1:6" x14ac:dyDescent="0.2">
      <c r="A505" s="1461" t="s">
        <v>22693</v>
      </c>
      <c r="B505" s="1462"/>
      <c r="C505" s="1462"/>
      <c r="D505" s="1462"/>
    </row>
    <row r="506" spans="1:6" x14ac:dyDescent="0.2">
      <c r="A506" s="1464" t="s">
        <v>22577</v>
      </c>
      <c r="B506" s="1465">
        <f>SUM(B503:B505)</f>
        <v>48678633</v>
      </c>
      <c r="C506" s="1465">
        <f>SUM(C503:C505)</f>
        <v>46950400</v>
      </c>
      <c r="D506" s="1465">
        <f>SUM(D503:D505)</f>
        <v>42112928</v>
      </c>
    </row>
    <row r="507" spans="1:6" x14ac:dyDescent="0.2">
      <c r="A507" s="1351"/>
    </row>
    <row r="508" spans="1:6" x14ac:dyDescent="0.2">
      <c r="A508" s="1351"/>
    </row>
    <row r="509" spans="1:6" ht="25.5" x14ac:dyDescent="0.2">
      <c r="A509" s="1458" t="s">
        <v>22695</v>
      </c>
      <c r="B509" s="1361">
        <v>2020</v>
      </c>
      <c r="C509" s="1361" t="s">
        <v>22582</v>
      </c>
      <c r="D509" s="1361" t="s">
        <v>22581</v>
      </c>
    </row>
    <row r="510" spans="1:6" x14ac:dyDescent="0.2">
      <c r="A510" s="1461" t="s">
        <v>22691</v>
      </c>
      <c r="B510" s="1462">
        <v>40942578.019999973</v>
      </c>
      <c r="C510" s="1462">
        <v>40400000</v>
      </c>
      <c r="D510" s="1462">
        <v>42112928</v>
      </c>
    </row>
    <row r="511" spans="1:6" x14ac:dyDescent="0.2">
      <c r="A511" s="1461" t="s">
        <v>22692</v>
      </c>
      <c r="B511" s="1462"/>
      <c r="C511" s="1462"/>
      <c r="D511" s="1462"/>
    </row>
    <row r="512" spans="1:6" x14ac:dyDescent="0.2">
      <c r="A512" s="1461" t="s">
        <v>22693</v>
      </c>
      <c r="B512" s="1462"/>
      <c r="C512" s="1462"/>
      <c r="D512" s="1462"/>
    </row>
    <row r="513" spans="1:17" x14ac:dyDescent="0.2">
      <c r="A513" s="1464" t="s">
        <v>22577</v>
      </c>
      <c r="B513" s="1465">
        <f>SUM(B510:B512)</f>
        <v>40942578.019999973</v>
      </c>
      <c r="C513" s="1465">
        <f>SUM(C510:C512)</f>
        <v>40400000</v>
      </c>
      <c r="D513" s="1465">
        <f>SUM(D510:D512)</f>
        <v>42112928</v>
      </c>
    </row>
    <row r="514" spans="1:17" x14ac:dyDescent="0.2">
      <c r="A514" s="1352" t="s">
        <v>22576</v>
      </c>
    </row>
    <row r="515" spans="1:17" x14ac:dyDescent="0.2">
      <c r="A515" s="1351" t="s">
        <v>22575</v>
      </c>
    </row>
    <row r="518" spans="1:17" s="935" customFormat="1" ht="12" x14ac:dyDescent="0.2">
      <c r="A518" s="935" t="s">
        <v>22593</v>
      </c>
      <c r="F518" s="1456"/>
      <c r="Q518" s="1456"/>
    </row>
    <row r="519" spans="1:17" s="935" customFormat="1" ht="12" x14ac:dyDescent="0.2">
      <c r="A519" s="935" t="s">
        <v>22592</v>
      </c>
      <c r="F519" s="1456"/>
      <c r="Q519" s="1456"/>
    </row>
    <row r="520" spans="1:17" s="935" customFormat="1" ht="12" x14ac:dyDescent="0.2">
      <c r="F520" s="1456"/>
      <c r="Q520" s="1456"/>
    </row>
    <row r="521" spans="1:17" s="935" customFormat="1" ht="12" x14ac:dyDescent="0.2">
      <c r="F521" s="1456"/>
      <c r="Q521" s="1456"/>
    </row>
    <row r="522" spans="1:17" s="935" customFormat="1" ht="12" x14ac:dyDescent="0.2">
      <c r="F522" s="1456"/>
      <c r="Q522" s="1456"/>
    </row>
    <row r="523" spans="1:17" s="935" customFormat="1" ht="12" x14ac:dyDescent="0.2">
      <c r="A523" s="1718" t="s">
        <v>22688</v>
      </c>
      <c r="B523" s="1718"/>
      <c r="C523" s="1718"/>
      <c r="D523" s="1718"/>
      <c r="E523" s="1371"/>
      <c r="F523" s="1387"/>
      <c r="G523" s="1371"/>
      <c r="H523" s="1371"/>
      <c r="I523" s="1371"/>
      <c r="J523" s="1371"/>
      <c r="K523" s="1371"/>
      <c r="L523" s="1371"/>
      <c r="M523" s="1371"/>
      <c r="N523" s="1371"/>
      <c r="O523" s="1371"/>
      <c r="Q523" s="1456"/>
    </row>
    <row r="524" spans="1:17" s="935" customFormat="1" ht="12" x14ac:dyDescent="0.2">
      <c r="A524" s="1718" t="s">
        <v>2089</v>
      </c>
      <c r="B524" s="1718"/>
      <c r="C524" s="1718"/>
      <c r="D524" s="1718"/>
      <c r="E524" s="1371"/>
      <c r="F524" s="1387"/>
      <c r="G524" s="1371"/>
      <c r="H524" s="1371"/>
      <c r="I524" s="1371"/>
      <c r="J524" s="1371"/>
      <c r="K524" s="1371"/>
      <c r="L524" s="1371"/>
      <c r="M524" s="1371"/>
      <c r="N524" s="1371"/>
      <c r="O524" s="1371"/>
      <c r="Q524" s="1456"/>
    </row>
    <row r="525" spans="1:17" s="935" customFormat="1" ht="12" customHeight="1" x14ac:dyDescent="0.2">
      <c r="A525" s="1751" t="s">
        <v>22689</v>
      </c>
      <c r="B525" s="1751"/>
      <c r="C525" s="1751"/>
      <c r="D525" s="1751"/>
      <c r="E525" s="1371"/>
      <c r="F525" s="1387"/>
      <c r="G525" s="1371"/>
      <c r="H525" s="1371"/>
      <c r="I525" s="1371"/>
      <c r="J525" s="1371"/>
      <c r="K525" s="1371"/>
      <c r="L525" s="1371"/>
      <c r="M525" s="1371"/>
      <c r="N525" s="1371"/>
      <c r="O525" s="1371"/>
      <c r="Q525" s="1456"/>
    </row>
    <row r="526" spans="1:17" s="935" customFormat="1" ht="12" x14ac:dyDescent="0.2">
      <c r="A526" s="1751" t="s">
        <v>22589</v>
      </c>
      <c r="B526" s="1751"/>
      <c r="C526" s="1751"/>
      <c r="D526" s="1751"/>
      <c r="E526" s="1371"/>
      <c r="F526" s="1387"/>
      <c r="G526" s="1371"/>
      <c r="H526" s="1371"/>
      <c r="I526" s="1371"/>
      <c r="J526" s="1371"/>
      <c r="K526" s="1371"/>
      <c r="L526" s="1371"/>
      <c r="M526" s="1371"/>
      <c r="N526" s="1371"/>
      <c r="O526" s="1371"/>
      <c r="Q526" s="1456"/>
    </row>
    <row r="527" spans="1:17" s="935" customFormat="1" ht="12" x14ac:dyDescent="0.2">
      <c r="F527" s="1456"/>
      <c r="Q527" s="1456"/>
    </row>
    <row r="528" spans="1:17" s="935" customFormat="1" ht="12" x14ac:dyDescent="0.2">
      <c r="F528" s="1456"/>
      <c r="Q528" s="1456"/>
    </row>
    <row r="529" spans="1:17" s="935" customFormat="1" ht="12" x14ac:dyDescent="0.2">
      <c r="A529" s="1471"/>
      <c r="B529" s="1471"/>
      <c r="C529" s="1471"/>
      <c r="D529" s="1471"/>
      <c r="F529" s="1456"/>
      <c r="Q529" s="1456"/>
    </row>
    <row r="530" spans="1:17" s="935" customFormat="1" ht="24.75" customHeight="1" x14ac:dyDescent="0.2">
      <c r="A530" s="1472" t="s">
        <v>22588</v>
      </c>
      <c r="B530" s="1753" t="s">
        <v>21751</v>
      </c>
      <c r="C530" s="1753"/>
      <c r="D530" s="1753"/>
      <c r="E530" s="936"/>
      <c r="F530" s="1457"/>
      <c r="G530" s="936"/>
      <c r="H530" s="936"/>
      <c r="I530" s="936"/>
      <c r="Q530" s="1456"/>
    </row>
    <row r="531" spans="1:17" s="935" customFormat="1" ht="12" x14ac:dyDescent="0.2">
      <c r="A531" s="1376" t="s">
        <v>22587</v>
      </c>
      <c r="B531" s="1719" t="s">
        <v>22596</v>
      </c>
      <c r="C531" s="1719"/>
      <c r="D531" s="1719"/>
      <c r="E531" s="266"/>
      <c r="F531" s="811"/>
      <c r="G531" s="266"/>
      <c r="H531" s="266"/>
      <c r="I531" s="266"/>
      <c r="Q531" s="1456"/>
    </row>
    <row r="532" spans="1:17" s="1459" customFormat="1" ht="28.35" customHeight="1" x14ac:dyDescent="0.2">
      <c r="A532" s="1458" t="s">
        <v>22690</v>
      </c>
      <c r="B532" s="1361">
        <v>2020</v>
      </c>
      <c r="C532" s="1361">
        <v>2021</v>
      </c>
      <c r="D532" s="1361">
        <v>2022</v>
      </c>
      <c r="F532" s="1460"/>
    </row>
    <row r="533" spans="1:17" s="1463" customFormat="1" x14ac:dyDescent="0.2">
      <c r="A533" s="1461" t="s">
        <v>22691</v>
      </c>
      <c r="B533" s="1461"/>
      <c r="C533" s="1461"/>
      <c r="D533" s="1461"/>
      <c r="F533" s="695"/>
    </row>
    <row r="534" spans="1:17" s="1463" customFormat="1" x14ac:dyDescent="0.2">
      <c r="A534" s="1461" t="s">
        <v>22692</v>
      </c>
      <c r="B534" s="1461"/>
      <c r="C534" s="1461"/>
      <c r="D534" s="1461"/>
      <c r="F534" s="695"/>
    </row>
    <row r="535" spans="1:17" s="1463" customFormat="1" x14ac:dyDescent="0.2">
      <c r="A535" s="1461" t="s">
        <v>22693</v>
      </c>
      <c r="B535" s="1461"/>
      <c r="C535" s="1461"/>
      <c r="D535" s="1461"/>
      <c r="F535" s="695"/>
    </row>
    <row r="536" spans="1:17" s="1466" customFormat="1" ht="22.5" customHeight="1" x14ac:dyDescent="0.2">
      <c r="A536" s="1464" t="s">
        <v>22577</v>
      </c>
      <c r="B536" s="1470"/>
      <c r="C536" s="1470"/>
      <c r="D536" s="1470"/>
      <c r="F536" s="1467"/>
    </row>
    <row r="537" spans="1:17" x14ac:dyDescent="0.2">
      <c r="A537" s="1351"/>
    </row>
    <row r="538" spans="1:17" x14ac:dyDescent="0.2">
      <c r="A538" s="1351"/>
    </row>
    <row r="539" spans="1:17" ht="25.5" x14ac:dyDescent="0.2">
      <c r="A539" s="1458" t="s">
        <v>22694</v>
      </c>
      <c r="B539" s="1361">
        <v>2020</v>
      </c>
      <c r="C539" s="1361" t="s">
        <v>22582</v>
      </c>
      <c r="D539" s="1361" t="s">
        <v>22581</v>
      </c>
    </row>
    <row r="540" spans="1:17" x14ac:dyDescent="0.2">
      <c r="A540" s="1461" t="s">
        <v>22691</v>
      </c>
      <c r="B540" s="1462"/>
      <c r="C540" s="1462"/>
      <c r="D540" s="1462"/>
    </row>
    <row r="541" spans="1:17" x14ac:dyDescent="0.2">
      <c r="A541" s="1461" t="s">
        <v>22692</v>
      </c>
      <c r="B541" s="1462"/>
      <c r="C541" s="1462"/>
      <c r="D541" s="1462"/>
    </row>
    <row r="542" spans="1:17" x14ac:dyDescent="0.2">
      <c r="A542" s="1461" t="s">
        <v>22693</v>
      </c>
      <c r="B542" s="1462"/>
      <c r="C542" s="1462"/>
      <c r="D542" s="1462"/>
    </row>
    <row r="543" spans="1:17" x14ac:dyDescent="0.2">
      <c r="A543" s="1464" t="s">
        <v>22577</v>
      </c>
      <c r="B543" s="1465"/>
      <c r="C543" s="1465"/>
      <c r="D543" s="1465"/>
    </row>
    <row r="544" spans="1:17" x14ac:dyDescent="0.2">
      <c r="A544" s="1351"/>
    </row>
    <row r="545" spans="1:17" x14ac:dyDescent="0.2">
      <c r="A545" s="1351"/>
    </row>
    <row r="546" spans="1:17" ht="25.5" x14ac:dyDescent="0.2">
      <c r="A546" s="1458" t="s">
        <v>22695</v>
      </c>
      <c r="B546" s="1361">
        <v>2020</v>
      </c>
      <c r="C546" s="1361" t="s">
        <v>22582</v>
      </c>
      <c r="D546" s="1361" t="s">
        <v>22581</v>
      </c>
    </row>
    <row r="547" spans="1:17" x14ac:dyDescent="0.2">
      <c r="A547" s="1461" t="s">
        <v>22691</v>
      </c>
      <c r="B547" s="1462"/>
      <c r="C547" s="1462"/>
      <c r="D547" s="1462"/>
    </row>
    <row r="548" spans="1:17" x14ac:dyDescent="0.2">
      <c r="A548" s="1461" t="s">
        <v>22692</v>
      </c>
      <c r="B548" s="1462"/>
      <c r="C548" s="1462"/>
      <c r="D548" s="1462"/>
    </row>
    <row r="549" spans="1:17" x14ac:dyDescent="0.2">
      <c r="A549" s="1461" t="s">
        <v>22693</v>
      </c>
      <c r="B549" s="1462"/>
      <c r="C549" s="1462"/>
      <c r="D549" s="1462"/>
    </row>
    <row r="550" spans="1:17" x14ac:dyDescent="0.2">
      <c r="A550" s="1464" t="s">
        <v>22577</v>
      </c>
      <c r="B550" s="1465"/>
      <c r="C550" s="1465"/>
      <c r="D550" s="1465"/>
    </row>
    <row r="551" spans="1:17" x14ac:dyDescent="0.2">
      <c r="A551" s="1352" t="s">
        <v>22576</v>
      </c>
    </row>
    <row r="552" spans="1:17" x14ac:dyDescent="0.2">
      <c r="A552" s="1351" t="s">
        <v>22575</v>
      </c>
    </row>
    <row r="553" spans="1:17" hidden="1" x14ac:dyDescent="0.2"/>
    <row r="554" spans="1:17" hidden="1" x14ac:dyDescent="0.2"/>
    <row r="555" spans="1:17" s="935" customFormat="1" ht="12" hidden="1" x14ac:dyDescent="0.2">
      <c r="A555" s="935" t="s">
        <v>22593</v>
      </c>
      <c r="F555" s="1456"/>
      <c r="Q555" s="1456"/>
    </row>
    <row r="556" spans="1:17" s="935" customFormat="1" ht="12" hidden="1" x14ac:dyDescent="0.2">
      <c r="A556" s="935" t="s">
        <v>22592</v>
      </c>
      <c r="F556" s="1456"/>
      <c r="Q556" s="1456"/>
    </row>
    <row r="557" spans="1:17" s="935" customFormat="1" ht="12" hidden="1" x14ac:dyDescent="0.2">
      <c r="F557" s="1456"/>
      <c r="Q557" s="1456"/>
    </row>
    <row r="558" spans="1:17" s="935" customFormat="1" ht="12" hidden="1" x14ac:dyDescent="0.2">
      <c r="F558" s="1456"/>
      <c r="Q558" s="1456"/>
    </row>
    <row r="559" spans="1:17" s="935" customFormat="1" ht="12" hidden="1" x14ac:dyDescent="0.2">
      <c r="F559" s="1456"/>
      <c r="Q559" s="1456"/>
    </row>
    <row r="560" spans="1:17" s="935" customFormat="1" ht="12" hidden="1" x14ac:dyDescent="0.2">
      <c r="A560" s="1718" t="s">
        <v>22697</v>
      </c>
      <c r="B560" s="1718"/>
      <c r="C560" s="1718"/>
      <c r="D560" s="1718"/>
      <c r="E560" s="1371"/>
      <c r="F560" s="1387"/>
      <c r="G560" s="1371"/>
      <c r="H560" s="1371"/>
      <c r="I560" s="1371"/>
      <c r="J560" s="1371"/>
      <c r="K560" s="1371"/>
      <c r="L560" s="1371"/>
      <c r="M560" s="1371"/>
      <c r="N560" s="1371"/>
      <c r="O560" s="1371"/>
      <c r="Q560" s="1456"/>
    </row>
    <row r="561" spans="1:17" s="935" customFormat="1" ht="12" hidden="1" x14ac:dyDescent="0.2">
      <c r="A561" s="1718" t="s">
        <v>22698</v>
      </c>
      <c r="B561" s="1718"/>
      <c r="C561" s="1718"/>
      <c r="D561" s="1718"/>
      <c r="E561" s="1371"/>
      <c r="F561" s="1387"/>
      <c r="G561" s="1371"/>
      <c r="H561" s="1371"/>
      <c r="I561" s="1371"/>
      <c r="J561" s="1371"/>
      <c r="K561" s="1371"/>
      <c r="L561" s="1371"/>
      <c r="M561" s="1371"/>
      <c r="N561" s="1371"/>
      <c r="O561" s="1371"/>
      <c r="Q561" s="1456"/>
    </row>
    <row r="562" spans="1:17" s="935" customFormat="1" ht="12" hidden="1" customHeight="1" x14ac:dyDescent="0.2">
      <c r="A562" s="1751" t="s">
        <v>22699</v>
      </c>
      <c r="B562" s="1751"/>
      <c r="C562" s="1751"/>
      <c r="D562" s="1751"/>
      <c r="E562" s="1371"/>
      <c r="F562" s="1387"/>
      <c r="G562" s="1371"/>
      <c r="H562" s="1371"/>
      <c r="I562" s="1371"/>
      <c r="J562" s="1371"/>
      <c r="K562" s="1371"/>
      <c r="L562" s="1371"/>
      <c r="M562" s="1371"/>
      <c r="N562" s="1371"/>
      <c r="O562" s="1371"/>
      <c r="Q562" s="1456"/>
    </row>
    <row r="563" spans="1:17" s="935" customFormat="1" ht="12" hidden="1" x14ac:dyDescent="0.2">
      <c r="A563" s="1751" t="s">
        <v>22589</v>
      </c>
      <c r="B563" s="1751"/>
      <c r="C563" s="1751"/>
      <c r="D563" s="1751"/>
      <c r="E563" s="1371"/>
      <c r="F563" s="1387"/>
      <c r="G563" s="1371"/>
      <c r="H563" s="1371"/>
      <c r="I563" s="1371"/>
      <c r="J563" s="1371"/>
      <c r="K563" s="1371"/>
      <c r="L563" s="1371"/>
      <c r="M563" s="1371"/>
      <c r="N563" s="1371"/>
      <c r="O563" s="1371"/>
      <c r="Q563" s="1456"/>
    </row>
    <row r="564" spans="1:17" s="935" customFormat="1" ht="12" hidden="1" x14ac:dyDescent="0.2">
      <c r="F564" s="1456"/>
      <c r="Q564" s="1456"/>
    </row>
    <row r="565" spans="1:17" s="935" customFormat="1" ht="12" hidden="1" x14ac:dyDescent="0.2">
      <c r="F565" s="1456"/>
      <c r="Q565" s="1456"/>
    </row>
    <row r="566" spans="1:17" s="935" customFormat="1" ht="12" hidden="1" x14ac:dyDescent="0.2">
      <c r="A566" s="1471"/>
      <c r="B566" s="1471"/>
      <c r="C566" s="1471"/>
      <c r="D566" s="1471"/>
      <c r="F566" s="1456"/>
      <c r="Q566" s="1456"/>
    </row>
    <row r="567" spans="1:17" s="935" customFormat="1" ht="24.75" hidden="1" customHeight="1" x14ac:dyDescent="0.2">
      <c r="A567" s="1472" t="s">
        <v>22588</v>
      </c>
      <c r="B567" s="1753" t="s">
        <v>21751</v>
      </c>
      <c r="C567" s="1753"/>
      <c r="D567" s="1753"/>
      <c r="E567" s="936"/>
      <c r="F567" s="1457"/>
      <c r="G567" s="936"/>
      <c r="H567" s="936"/>
      <c r="I567" s="936"/>
      <c r="Q567" s="1456"/>
    </row>
    <row r="568" spans="1:17" s="935" customFormat="1" ht="12" hidden="1" x14ac:dyDescent="0.2">
      <c r="A568" s="1376" t="s">
        <v>22587</v>
      </c>
      <c r="B568" s="1719" t="s">
        <v>22594</v>
      </c>
      <c r="C568" s="1719"/>
      <c r="D568" s="1719"/>
      <c r="E568" s="266"/>
      <c r="F568" s="811"/>
      <c r="G568" s="266"/>
      <c r="H568" s="266"/>
      <c r="I568" s="266"/>
      <c r="Q568" s="1456"/>
    </row>
    <row r="569" spans="1:17" s="1459" customFormat="1" ht="28.35" hidden="1" customHeight="1" x14ac:dyDescent="0.2">
      <c r="A569" s="1458" t="s">
        <v>22690</v>
      </c>
      <c r="B569" s="1361">
        <v>2019</v>
      </c>
      <c r="C569" s="1361">
        <v>2020</v>
      </c>
      <c r="D569" s="1361">
        <v>2021</v>
      </c>
      <c r="F569" s="1460"/>
    </row>
    <row r="570" spans="1:17" s="1463" customFormat="1" hidden="1" x14ac:dyDescent="0.2">
      <c r="A570" s="1461" t="s">
        <v>22691</v>
      </c>
      <c r="B570" s="1461"/>
      <c r="C570" s="1461"/>
      <c r="D570" s="1461"/>
      <c r="F570" s="695"/>
    </row>
    <row r="571" spans="1:17" s="1463" customFormat="1" hidden="1" x14ac:dyDescent="0.2">
      <c r="A571" s="1461" t="s">
        <v>22692</v>
      </c>
      <c r="B571" s="1461"/>
      <c r="C571" s="1461"/>
      <c r="D571" s="1461"/>
      <c r="F571" s="695"/>
    </row>
    <row r="572" spans="1:17" s="1463" customFormat="1" hidden="1" x14ac:dyDescent="0.2">
      <c r="A572" s="1461" t="s">
        <v>22693</v>
      </c>
      <c r="B572" s="1461"/>
      <c r="C572" s="1461"/>
      <c r="D572" s="1461"/>
      <c r="F572" s="695"/>
    </row>
    <row r="573" spans="1:17" s="1466" customFormat="1" ht="17.25" hidden="1" customHeight="1" x14ac:dyDescent="0.2">
      <c r="A573" s="1464" t="s">
        <v>22577</v>
      </c>
      <c r="B573" s="1470"/>
      <c r="C573" s="1470"/>
      <c r="D573" s="1470"/>
      <c r="F573" s="1467"/>
    </row>
    <row r="574" spans="1:17" hidden="1" x14ac:dyDescent="0.2">
      <c r="A574" s="1351"/>
    </row>
    <row r="575" spans="1:17" hidden="1" x14ac:dyDescent="0.2">
      <c r="A575" s="1351"/>
    </row>
    <row r="576" spans="1:17" ht="25.5" hidden="1" x14ac:dyDescent="0.2">
      <c r="A576" s="1458" t="s">
        <v>22694</v>
      </c>
      <c r="B576" s="1361">
        <v>2019</v>
      </c>
      <c r="C576" s="1361" t="s">
        <v>22700</v>
      </c>
      <c r="D576" s="1361" t="s">
        <v>22701</v>
      </c>
    </row>
    <row r="577" spans="1:17" hidden="1" x14ac:dyDescent="0.2">
      <c r="A577" s="1461" t="s">
        <v>22691</v>
      </c>
      <c r="B577" s="1462"/>
      <c r="C577" s="1462"/>
      <c r="D577" s="1462"/>
    </row>
    <row r="578" spans="1:17" hidden="1" x14ac:dyDescent="0.2">
      <c r="A578" s="1461" t="s">
        <v>22692</v>
      </c>
      <c r="B578" s="1462"/>
      <c r="C578" s="1462"/>
      <c r="D578" s="1462"/>
    </row>
    <row r="579" spans="1:17" hidden="1" x14ac:dyDescent="0.2">
      <c r="A579" s="1461" t="s">
        <v>22693</v>
      </c>
      <c r="B579" s="1462"/>
      <c r="C579" s="1462"/>
      <c r="D579" s="1462"/>
    </row>
    <row r="580" spans="1:17" hidden="1" x14ac:dyDescent="0.2">
      <c r="A580" s="1464" t="s">
        <v>22577</v>
      </c>
      <c r="B580" s="1465"/>
      <c r="C580" s="1465"/>
      <c r="D580" s="1465"/>
    </row>
    <row r="581" spans="1:17" hidden="1" x14ac:dyDescent="0.2">
      <c r="A581" s="1351"/>
    </row>
    <row r="582" spans="1:17" hidden="1" x14ac:dyDescent="0.2">
      <c r="A582" s="1351"/>
    </row>
    <row r="583" spans="1:17" ht="25.5" hidden="1" x14ac:dyDescent="0.2">
      <c r="A583" s="1458" t="s">
        <v>22695</v>
      </c>
      <c r="B583" s="1361">
        <v>2019</v>
      </c>
      <c r="C583" s="1361" t="s">
        <v>22700</v>
      </c>
      <c r="D583" s="1361" t="s">
        <v>22701</v>
      </c>
    </row>
    <row r="584" spans="1:17" hidden="1" x14ac:dyDescent="0.2">
      <c r="A584" s="1461" t="s">
        <v>22691</v>
      </c>
      <c r="B584" s="1462"/>
      <c r="C584" s="1462"/>
      <c r="D584" s="1462"/>
    </row>
    <row r="585" spans="1:17" hidden="1" x14ac:dyDescent="0.2">
      <c r="A585" s="1461" t="s">
        <v>22692</v>
      </c>
      <c r="B585" s="1462"/>
      <c r="C585" s="1462"/>
      <c r="D585" s="1462"/>
    </row>
    <row r="586" spans="1:17" hidden="1" x14ac:dyDescent="0.2">
      <c r="A586" s="1461" t="s">
        <v>22693</v>
      </c>
      <c r="B586" s="1462"/>
      <c r="C586" s="1462"/>
      <c r="D586" s="1462"/>
    </row>
    <row r="587" spans="1:17" hidden="1" x14ac:dyDescent="0.2">
      <c r="A587" s="1464" t="s">
        <v>22577</v>
      </c>
      <c r="B587" s="1465"/>
      <c r="C587" s="1465"/>
      <c r="D587" s="1465"/>
    </row>
    <row r="588" spans="1:17" hidden="1" x14ac:dyDescent="0.2">
      <c r="A588" s="1351" t="s">
        <v>22702</v>
      </c>
    </row>
    <row r="589" spans="1:17" hidden="1" x14ac:dyDescent="0.2">
      <c r="A589" s="1351" t="s">
        <v>22703</v>
      </c>
    </row>
    <row r="592" spans="1:17" s="935" customFormat="1" ht="12" x14ac:dyDescent="0.2">
      <c r="A592" s="935" t="s">
        <v>22593</v>
      </c>
      <c r="F592" s="1456"/>
      <c r="Q592" s="1456"/>
    </row>
    <row r="593" spans="1:17" s="935" customFormat="1" ht="12" x14ac:dyDescent="0.2">
      <c r="A593" s="935" t="s">
        <v>22592</v>
      </c>
      <c r="F593" s="1456"/>
      <c r="Q593" s="1456"/>
    </row>
    <row r="594" spans="1:17" s="935" customFormat="1" ht="12" x14ac:dyDescent="0.2">
      <c r="F594" s="1456"/>
      <c r="Q594" s="1456"/>
    </row>
    <row r="595" spans="1:17" s="935" customFormat="1" ht="12" x14ac:dyDescent="0.2">
      <c r="F595" s="1456"/>
      <c r="Q595" s="1456"/>
    </row>
    <row r="596" spans="1:17" s="935" customFormat="1" ht="12" x14ac:dyDescent="0.2">
      <c r="F596" s="1456"/>
      <c r="Q596" s="1456"/>
    </row>
    <row r="597" spans="1:17" s="935" customFormat="1" ht="12" x14ac:dyDescent="0.2">
      <c r="A597" s="1718" t="s">
        <v>22688</v>
      </c>
      <c r="B597" s="1718"/>
      <c r="C597" s="1718"/>
      <c r="D597" s="1718"/>
      <c r="E597" s="1371"/>
      <c r="F597" s="1387"/>
      <c r="G597" s="1371"/>
      <c r="H597" s="1371"/>
      <c r="I597" s="1371"/>
      <c r="J597" s="1371"/>
      <c r="K597" s="1371"/>
      <c r="L597" s="1371"/>
      <c r="M597" s="1371"/>
      <c r="N597" s="1371"/>
      <c r="O597" s="1371"/>
      <c r="Q597" s="1456"/>
    </row>
    <row r="598" spans="1:17" s="935" customFormat="1" ht="12" x14ac:dyDescent="0.2">
      <c r="A598" s="1718" t="s">
        <v>2089</v>
      </c>
      <c r="B598" s="1718"/>
      <c r="C598" s="1718"/>
      <c r="D598" s="1718"/>
      <c r="E598" s="1371"/>
      <c r="F598" s="1387"/>
      <c r="G598" s="1371"/>
      <c r="H598" s="1371"/>
      <c r="I598" s="1371"/>
      <c r="J598" s="1371"/>
      <c r="K598" s="1371"/>
      <c r="L598" s="1371"/>
      <c r="M598" s="1371"/>
      <c r="N598" s="1371"/>
      <c r="O598" s="1371"/>
      <c r="Q598" s="1456"/>
    </row>
    <row r="599" spans="1:17" s="935" customFormat="1" ht="12" customHeight="1" x14ac:dyDescent="0.2">
      <c r="A599" s="1751" t="s">
        <v>22689</v>
      </c>
      <c r="B599" s="1751"/>
      <c r="C599" s="1751"/>
      <c r="D599" s="1751"/>
      <c r="E599" s="1371"/>
      <c r="F599" s="1387"/>
      <c r="G599" s="1371"/>
      <c r="H599" s="1371"/>
      <c r="I599" s="1371"/>
      <c r="J599" s="1371"/>
      <c r="K599" s="1371"/>
      <c r="L599" s="1371"/>
      <c r="M599" s="1371"/>
      <c r="N599" s="1371"/>
      <c r="O599" s="1371"/>
      <c r="Q599" s="1456"/>
    </row>
    <row r="600" spans="1:17" s="935" customFormat="1" ht="12" x14ac:dyDescent="0.2">
      <c r="A600" s="1751" t="s">
        <v>22589</v>
      </c>
      <c r="B600" s="1751"/>
      <c r="C600" s="1751"/>
      <c r="D600" s="1751"/>
      <c r="E600" s="1371"/>
      <c r="F600" s="1387"/>
      <c r="G600" s="1371"/>
      <c r="H600" s="1371"/>
      <c r="I600" s="1371"/>
      <c r="J600" s="1371"/>
      <c r="K600" s="1371"/>
      <c r="L600" s="1371"/>
      <c r="M600" s="1371"/>
      <c r="N600" s="1371"/>
      <c r="O600" s="1371"/>
      <c r="Q600" s="1456"/>
    </row>
    <row r="601" spans="1:17" s="935" customFormat="1" ht="12" x14ac:dyDescent="0.2">
      <c r="F601" s="1456"/>
      <c r="Q601" s="1456"/>
    </row>
    <row r="602" spans="1:17" s="935" customFormat="1" ht="12" x14ac:dyDescent="0.2">
      <c r="F602" s="1456"/>
      <c r="Q602" s="1456"/>
    </row>
    <row r="603" spans="1:17" s="935" customFormat="1" ht="12" x14ac:dyDescent="0.2">
      <c r="A603" s="1471"/>
      <c r="B603" s="1471"/>
      <c r="C603" s="1471"/>
      <c r="D603" s="1471"/>
      <c r="F603" s="1456"/>
      <c r="Q603" s="1456"/>
    </row>
    <row r="604" spans="1:17" s="935" customFormat="1" ht="24.75" customHeight="1" x14ac:dyDescent="0.2">
      <c r="A604" s="1472" t="s">
        <v>22588</v>
      </c>
      <c r="B604" s="1753" t="s">
        <v>22704</v>
      </c>
      <c r="C604" s="1753"/>
      <c r="D604" s="1753"/>
      <c r="E604" s="936"/>
      <c r="F604" s="1457"/>
      <c r="G604" s="936"/>
      <c r="H604" s="936"/>
      <c r="I604" s="936"/>
      <c r="Q604" s="1456"/>
    </row>
    <row r="605" spans="1:17" s="935" customFormat="1" ht="12" x14ac:dyDescent="0.2">
      <c r="A605" s="1376" t="s">
        <v>22587</v>
      </c>
      <c r="B605" s="1719" t="s">
        <v>22596</v>
      </c>
      <c r="C605" s="1719"/>
      <c r="D605" s="1719"/>
      <c r="E605" s="266"/>
      <c r="F605" s="811"/>
      <c r="G605" s="266"/>
      <c r="H605" s="266"/>
      <c r="I605" s="266"/>
      <c r="Q605" s="1456"/>
    </row>
    <row r="606" spans="1:17" s="1459" customFormat="1" ht="28.35" customHeight="1" x14ac:dyDescent="0.2">
      <c r="A606" s="1458" t="s">
        <v>22690</v>
      </c>
      <c r="B606" s="1361">
        <v>2020</v>
      </c>
      <c r="C606" s="1361">
        <v>2021</v>
      </c>
      <c r="D606" s="1361">
        <v>2022</v>
      </c>
      <c r="F606" s="1460"/>
    </row>
    <row r="607" spans="1:17" s="1463" customFormat="1" x14ac:dyDescent="0.2">
      <c r="A607" s="1461" t="s">
        <v>22691</v>
      </c>
      <c r="B607" s="1462">
        <f t="shared" ref="B607:D609" si="18">B644+B681+B718</f>
        <v>0</v>
      </c>
      <c r="C607" s="1462">
        <f t="shared" si="18"/>
        <v>0</v>
      </c>
      <c r="D607" s="1462">
        <f t="shared" si="18"/>
        <v>0</v>
      </c>
      <c r="F607" s="695"/>
    </row>
    <row r="608" spans="1:17" s="1463" customFormat="1" x14ac:dyDescent="0.2">
      <c r="A608" s="1461" t="s">
        <v>22692</v>
      </c>
      <c r="B608" s="1462">
        <f t="shared" si="18"/>
        <v>0</v>
      </c>
      <c r="C608" s="1462">
        <f t="shared" si="18"/>
        <v>0</v>
      </c>
      <c r="D608" s="1462">
        <f t="shared" si="18"/>
        <v>0</v>
      </c>
      <c r="F608" s="695"/>
    </row>
    <row r="609" spans="1:6" s="1463" customFormat="1" x14ac:dyDescent="0.2">
      <c r="A609" s="1461" t="s">
        <v>22693</v>
      </c>
      <c r="B609" s="1462">
        <f t="shared" si="18"/>
        <v>68122051</v>
      </c>
      <c r="C609" s="1462">
        <f t="shared" si="18"/>
        <v>72617258</v>
      </c>
      <c r="D609" s="1462">
        <f t="shared" si="18"/>
        <v>91374192</v>
      </c>
      <c r="F609" s="695"/>
    </row>
    <row r="610" spans="1:6" s="1466" customFormat="1" ht="22.5" customHeight="1" x14ac:dyDescent="0.2">
      <c r="A610" s="1464" t="s">
        <v>22577</v>
      </c>
      <c r="B610" s="1465">
        <f>SUM(B607:B609)</f>
        <v>68122051</v>
      </c>
      <c r="C610" s="1465">
        <f>SUM(C607:C609)</f>
        <v>72617258</v>
      </c>
      <c r="D610" s="1465">
        <f>SUM(D607:D609)</f>
        <v>91374192</v>
      </c>
      <c r="F610" s="1467"/>
    </row>
    <row r="611" spans="1:6" x14ac:dyDescent="0.2">
      <c r="A611" s="1351"/>
    </row>
    <row r="612" spans="1:6" x14ac:dyDescent="0.2">
      <c r="A612" s="1351"/>
    </row>
    <row r="613" spans="1:6" ht="25.5" x14ac:dyDescent="0.2">
      <c r="A613" s="1458" t="s">
        <v>22694</v>
      </c>
      <c r="B613" s="1361">
        <v>2020</v>
      </c>
      <c r="C613" s="1361" t="s">
        <v>22582</v>
      </c>
      <c r="D613" s="1361" t="s">
        <v>22581</v>
      </c>
    </row>
    <row r="614" spans="1:6" x14ac:dyDescent="0.2">
      <c r="A614" s="1461" t="s">
        <v>22691</v>
      </c>
      <c r="B614" s="1462">
        <f t="shared" ref="B614:D616" si="19">B651+B688+B725</f>
        <v>0</v>
      </c>
      <c r="C614" s="1462">
        <f t="shared" si="19"/>
        <v>0</v>
      </c>
      <c r="D614" s="1462">
        <f t="shared" si="19"/>
        <v>0</v>
      </c>
    </row>
    <row r="615" spans="1:6" x14ac:dyDescent="0.2">
      <c r="A615" s="1461" t="s">
        <v>22692</v>
      </c>
      <c r="B615" s="1462">
        <f t="shared" si="19"/>
        <v>0</v>
      </c>
      <c r="C615" s="1462">
        <f t="shared" si="19"/>
        <v>0</v>
      </c>
      <c r="D615" s="1462">
        <f t="shared" si="19"/>
        <v>0</v>
      </c>
    </row>
    <row r="616" spans="1:6" x14ac:dyDescent="0.2">
      <c r="A616" s="1461" t="s">
        <v>22693</v>
      </c>
      <c r="B616" s="1462">
        <f t="shared" si="19"/>
        <v>60285391</v>
      </c>
      <c r="C616" s="1462">
        <f t="shared" si="19"/>
        <v>74888139</v>
      </c>
      <c r="D616" s="1462">
        <f t="shared" si="19"/>
        <v>91374192</v>
      </c>
    </row>
    <row r="617" spans="1:6" x14ac:dyDescent="0.2">
      <c r="A617" s="1464" t="s">
        <v>22577</v>
      </c>
      <c r="B617" s="1465">
        <f>SUM(B614:B616)</f>
        <v>60285391</v>
      </c>
      <c r="C617" s="1465">
        <f>SUM(C614:C616)</f>
        <v>74888139</v>
      </c>
      <c r="D617" s="1465">
        <f>SUM(D614:D616)</f>
        <v>91374192</v>
      </c>
    </row>
    <row r="618" spans="1:6" x14ac:dyDescent="0.2">
      <c r="A618" s="1351"/>
    </row>
    <row r="619" spans="1:6" x14ac:dyDescent="0.2">
      <c r="A619" s="1351"/>
    </row>
    <row r="620" spans="1:6" ht="25.5" x14ac:dyDescent="0.2">
      <c r="A620" s="1458" t="s">
        <v>22695</v>
      </c>
      <c r="B620" s="1361">
        <v>2020</v>
      </c>
      <c r="C620" s="1361" t="s">
        <v>22582</v>
      </c>
      <c r="D620" s="1361" t="s">
        <v>22581</v>
      </c>
    </row>
    <row r="621" spans="1:6" x14ac:dyDescent="0.2">
      <c r="A621" s="1461" t="s">
        <v>22691</v>
      </c>
      <c r="B621" s="1462">
        <f t="shared" ref="B621:D623" si="20">B658+B695+B732</f>
        <v>0</v>
      </c>
      <c r="C621" s="1462">
        <f t="shared" si="20"/>
        <v>0</v>
      </c>
      <c r="D621" s="1462">
        <f t="shared" si="20"/>
        <v>0</v>
      </c>
    </row>
    <row r="622" spans="1:6" x14ac:dyDescent="0.2">
      <c r="A622" s="1461" t="s">
        <v>22692</v>
      </c>
      <c r="B622" s="1462">
        <f t="shared" si="20"/>
        <v>0</v>
      </c>
      <c r="C622" s="1462">
        <f t="shared" si="20"/>
        <v>0</v>
      </c>
      <c r="D622" s="1462">
        <f t="shared" si="20"/>
        <v>0</v>
      </c>
    </row>
    <row r="623" spans="1:6" x14ac:dyDescent="0.2">
      <c r="A623" s="1461" t="s">
        <v>22693</v>
      </c>
      <c r="B623" s="1462">
        <f t="shared" si="20"/>
        <v>57908177.25</v>
      </c>
      <c r="C623" s="1462">
        <f t="shared" si="20"/>
        <v>66974886</v>
      </c>
      <c r="D623" s="1462">
        <f t="shared" si="20"/>
        <v>91374192</v>
      </c>
    </row>
    <row r="624" spans="1:6" x14ac:dyDescent="0.2">
      <c r="A624" s="1464" t="s">
        <v>22577</v>
      </c>
      <c r="B624" s="1465">
        <f>SUM(B621:B623)</f>
        <v>57908177.25</v>
      </c>
      <c r="C624" s="1465">
        <f>SUM(C621:C623)</f>
        <v>66974886</v>
      </c>
      <c r="D624" s="1465">
        <f>SUM(D621:D623)</f>
        <v>91374192</v>
      </c>
    </row>
    <row r="625" spans="1:17" x14ac:dyDescent="0.2">
      <c r="A625" s="1352" t="s">
        <v>22576</v>
      </c>
    </row>
    <row r="626" spans="1:17" x14ac:dyDescent="0.2">
      <c r="A626" s="1351" t="s">
        <v>22575</v>
      </c>
    </row>
    <row r="629" spans="1:17" s="935" customFormat="1" ht="12" x14ac:dyDescent="0.2">
      <c r="A629" s="935" t="s">
        <v>22593</v>
      </c>
      <c r="F629" s="1456"/>
      <c r="Q629" s="1456"/>
    </row>
    <row r="630" spans="1:17" s="935" customFormat="1" ht="12" x14ac:dyDescent="0.2">
      <c r="A630" s="935" t="s">
        <v>22592</v>
      </c>
      <c r="F630" s="1456"/>
      <c r="Q630" s="1456"/>
    </row>
    <row r="631" spans="1:17" s="935" customFormat="1" ht="12" x14ac:dyDescent="0.2">
      <c r="F631" s="1456"/>
      <c r="Q631" s="1456"/>
    </row>
    <row r="632" spans="1:17" s="935" customFormat="1" ht="12" x14ac:dyDescent="0.2">
      <c r="F632" s="1456"/>
      <c r="Q632" s="1456"/>
    </row>
    <row r="633" spans="1:17" s="935" customFormat="1" ht="12" x14ac:dyDescent="0.2">
      <c r="F633" s="1456"/>
      <c r="Q633" s="1456"/>
    </row>
    <row r="634" spans="1:17" s="935" customFormat="1" ht="12" x14ac:dyDescent="0.2">
      <c r="A634" s="1718" t="s">
        <v>22688</v>
      </c>
      <c r="B634" s="1718"/>
      <c r="C634" s="1718"/>
      <c r="D634" s="1718"/>
      <c r="E634" s="1371"/>
      <c r="F634" s="1387"/>
      <c r="G634" s="1371"/>
      <c r="H634" s="1371"/>
      <c r="I634" s="1371"/>
      <c r="J634" s="1371"/>
      <c r="K634" s="1371"/>
      <c r="L634" s="1371"/>
      <c r="M634" s="1371"/>
      <c r="N634" s="1371"/>
      <c r="O634" s="1371"/>
      <c r="Q634" s="1456"/>
    </row>
    <row r="635" spans="1:17" s="935" customFormat="1" ht="12" x14ac:dyDescent="0.2">
      <c r="A635" s="1718" t="s">
        <v>2089</v>
      </c>
      <c r="B635" s="1718"/>
      <c r="C635" s="1718"/>
      <c r="D635" s="1718"/>
      <c r="E635" s="1371"/>
      <c r="F635" s="1387"/>
      <c r="G635" s="1371"/>
      <c r="H635" s="1371"/>
      <c r="I635" s="1371"/>
      <c r="J635" s="1371"/>
      <c r="K635" s="1371"/>
      <c r="L635" s="1371"/>
      <c r="M635" s="1371"/>
      <c r="N635" s="1371"/>
      <c r="O635" s="1371"/>
      <c r="Q635" s="1456"/>
    </row>
    <row r="636" spans="1:17" s="935" customFormat="1" ht="12" customHeight="1" x14ac:dyDescent="0.2">
      <c r="A636" s="1751" t="s">
        <v>22689</v>
      </c>
      <c r="B636" s="1751"/>
      <c r="C636" s="1751"/>
      <c r="D636" s="1751"/>
      <c r="E636" s="1371"/>
      <c r="F636" s="1387"/>
      <c r="G636" s="1371"/>
      <c r="H636" s="1371"/>
      <c r="I636" s="1371"/>
      <c r="J636" s="1371"/>
      <c r="K636" s="1371"/>
      <c r="L636" s="1371"/>
      <c r="M636" s="1371"/>
      <c r="N636" s="1371"/>
      <c r="O636" s="1371"/>
      <c r="Q636" s="1456"/>
    </row>
    <row r="637" spans="1:17" s="935" customFormat="1" ht="12" x14ac:dyDescent="0.2">
      <c r="A637" s="1751" t="s">
        <v>22589</v>
      </c>
      <c r="B637" s="1751"/>
      <c r="C637" s="1751"/>
      <c r="D637" s="1751"/>
      <c r="E637" s="1371"/>
      <c r="F637" s="1387"/>
      <c r="G637" s="1371"/>
      <c r="H637" s="1371"/>
      <c r="I637" s="1371"/>
      <c r="J637" s="1371"/>
      <c r="K637" s="1371"/>
      <c r="L637" s="1371"/>
      <c r="M637" s="1371"/>
      <c r="N637" s="1371"/>
      <c r="O637" s="1371"/>
      <c r="Q637" s="1456"/>
    </row>
    <row r="638" spans="1:17" s="935" customFormat="1" ht="12" x14ac:dyDescent="0.2">
      <c r="F638" s="1456"/>
      <c r="Q638" s="1456"/>
    </row>
    <row r="639" spans="1:17" s="935" customFormat="1" ht="12" x14ac:dyDescent="0.2">
      <c r="F639" s="1456"/>
      <c r="Q639" s="1456"/>
    </row>
    <row r="640" spans="1:17" s="935" customFormat="1" ht="12" x14ac:dyDescent="0.2">
      <c r="A640" s="1471"/>
      <c r="B640" s="1471"/>
      <c r="C640" s="1471"/>
      <c r="D640" s="1471"/>
      <c r="F640" s="1456"/>
      <c r="Q640" s="1456"/>
    </row>
    <row r="641" spans="1:17" s="935" customFormat="1" ht="24.75" customHeight="1" x14ac:dyDescent="0.2">
      <c r="A641" s="1472" t="s">
        <v>22588</v>
      </c>
      <c r="B641" s="1753" t="s">
        <v>22704</v>
      </c>
      <c r="C641" s="1753"/>
      <c r="D641" s="1753"/>
      <c r="E641" s="936"/>
      <c r="F641" s="1457"/>
      <c r="G641" s="936"/>
      <c r="H641" s="936"/>
      <c r="I641" s="936"/>
      <c r="Q641" s="1456"/>
    </row>
    <row r="642" spans="1:17" s="935" customFormat="1" ht="12" x14ac:dyDescent="0.2">
      <c r="A642" s="1376" t="s">
        <v>22587</v>
      </c>
      <c r="B642" s="1719" t="s">
        <v>22595</v>
      </c>
      <c r="C642" s="1719"/>
      <c r="D642" s="1719"/>
      <c r="E642" s="266"/>
      <c r="F642" s="811"/>
      <c r="G642" s="266"/>
      <c r="H642" s="266"/>
      <c r="I642" s="266"/>
      <c r="Q642" s="1456"/>
    </row>
    <row r="643" spans="1:17" s="1459" customFormat="1" ht="28.35" customHeight="1" x14ac:dyDescent="0.2">
      <c r="A643" s="1458" t="s">
        <v>22690</v>
      </c>
      <c r="B643" s="1361">
        <v>2020</v>
      </c>
      <c r="C643" s="1361">
        <v>2021</v>
      </c>
      <c r="D643" s="1361">
        <v>2022</v>
      </c>
      <c r="F643" s="1460"/>
    </row>
    <row r="644" spans="1:17" s="1463" customFormat="1" x14ac:dyDescent="0.2">
      <c r="A644" s="1461" t="s">
        <v>22691</v>
      </c>
      <c r="B644" s="1462"/>
      <c r="C644" s="1462"/>
      <c r="D644" s="1462"/>
      <c r="F644" s="695"/>
    </row>
    <row r="645" spans="1:17" s="1463" customFormat="1" x14ac:dyDescent="0.2">
      <c r="A645" s="1461" t="s">
        <v>22692</v>
      </c>
      <c r="B645" s="1462"/>
      <c r="C645" s="1462"/>
      <c r="D645" s="1462"/>
      <c r="F645" s="695"/>
    </row>
    <row r="646" spans="1:17" s="1463" customFormat="1" x14ac:dyDescent="0.2">
      <c r="A646" s="1461" t="s">
        <v>22693</v>
      </c>
      <c r="B646" s="1462">
        <v>32874654</v>
      </c>
      <c r="C646" s="1462">
        <v>28542206</v>
      </c>
      <c r="D646" s="1462">
        <v>33222825</v>
      </c>
      <c r="F646" s="695"/>
    </row>
    <row r="647" spans="1:17" s="1466" customFormat="1" ht="16.5" customHeight="1" x14ac:dyDescent="0.2">
      <c r="A647" s="1464" t="s">
        <v>22577</v>
      </c>
      <c r="B647" s="1465">
        <f>SUM(B644:B646)</f>
        <v>32874654</v>
      </c>
      <c r="C647" s="1465">
        <f>SUM(C644:C646)</f>
        <v>28542206</v>
      </c>
      <c r="D647" s="1465">
        <f>SUM(D644:D646)</f>
        <v>33222825</v>
      </c>
      <c r="F647" s="1467"/>
    </row>
    <row r="648" spans="1:17" x14ac:dyDescent="0.2">
      <c r="A648" s="1351"/>
    </row>
    <row r="649" spans="1:17" x14ac:dyDescent="0.2">
      <c r="A649" s="1351"/>
    </row>
    <row r="650" spans="1:17" ht="25.5" x14ac:dyDescent="0.2">
      <c r="A650" s="1458" t="s">
        <v>22694</v>
      </c>
      <c r="B650" s="1361">
        <v>2020</v>
      </c>
      <c r="C650" s="1361" t="s">
        <v>22582</v>
      </c>
      <c r="D650" s="1361" t="s">
        <v>22581</v>
      </c>
    </row>
    <row r="651" spans="1:17" x14ac:dyDescent="0.2">
      <c r="A651" s="1461" t="s">
        <v>22691</v>
      </c>
      <c r="B651" s="1462"/>
      <c r="C651" s="1462"/>
      <c r="D651" s="1462"/>
    </row>
    <row r="652" spans="1:17" x14ac:dyDescent="0.2">
      <c r="A652" s="1461" t="s">
        <v>22692</v>
      </c>
      <c r="B652" s="1462"/>
      <c r="C652" s="1462"/>
      <c r="D652" s="1462"/>
    </row>
    <row r="653" spans="1:17" x14ac:dyDescent="0.2">
      <c r="A653" s="1461" t="s">
        <v>22693</v>
      </c>
      <c r="B653" s="1462">
        <v>27746381</v>
      </c>
      <c r="C653" s="1462">
        <v>28824278</v>
      </c>
      <c r="D653" s="1462">
        <v>33222825</v>
      </c>
    </row>
    <row r="654" spans="1:17" x14ac:dyDescent="0.2">
      <c r="A654" s="1464" t="s">
        <v>22577</v>
      </c>
      <c r="B654" s="1465">
        <f>SUM(B651:B653)</f>
        <v>27746381</v>
      </c>
      <c r="C654" s="1465">
        <f>SUM(C651:C653)</f>
        <v>28824278</v>
      </c>
      <c r="D654" s="1465">
        <f>SUM(D651:D653)</f>
        <v>33222825</v>
      </c>
    </row>
    <row r="655" spans="1:17" x14ac:dyDescent="0.2">
      <c r="A655" s="1351"/>
    </row>
    <row r="656" spans="1:17" x14ac:dyDescent="0.2">
      <c r="A656" s="1351"/>
    </row>
    <row r="657" spans="1:17" ht="25.5" x14ac:dyDescent="0.2">
      <c r="A657" s="1458" t="s">
        <v>22695</v>
      </c>
      <c r="B657" s="1361">
        <v>2020</v>
      </c>
      <c r="C657" s="1361" t="s">
        <v>22582</v>
      </c>
      <c r="D657" s="1361" t="s">
        <v>22581</v>
      </c>
    </row>
    <row r="658" spans="1:17" x14ac:dyDescent="0.2">
      <c r="A658" s="1461" t="s">
        <v>22691</v>
      </c>
      <c r="B658" s="1462"/>
      <c r="C658" s="1462"/>
      <c r="D658" s="1462"/>
    </row>
    <row r="659" spans="1:17" x14ac:dyDescent="0.2">
      <c r="A659" s="1461" t="s">
        <v>22692</v>
      </c>
      <c r="B659" s="1462"/>
      <c r="C659" s="1462"/>
      <c r="D659" s="1462"/>
    </row>
    <row r="660" spans="1:17" x14ac:dyDescent="0.2">
      <c r="A660" s="1461" t="s">
        <v>22693</v>
      </c>
      <c r="B660" s="1462">
        <v>27436315.550000016</v>
      </c>
      <c r="C660" s="1462">
        <v>27296652</v>
      </c>
      <c r="D660" s="1462">
        <v>33222825</v>
      </c>
    </row>
    <row r="661" spans="1:17" x14ac:dyDescent="0.2">
      <c r="A661" s="1464" t="s">
        <v>22577</v>
      </c>
      <c r="B661" s="1465">
        <f>SUM(B658:B660)</f>
        <v>27436315.550000016</v>
      </c>
      <c r="C661" s="1465">
        <f>SUM(C658:C660)</f>
        <v>27296652</v>
      </c>
      <c r="D661" s="1465">
        <f>SUM(D658:D660)</f>
        <v>33222825</v>
      </c>
    </row>
    <row r="662" spans="1:17" x14ac:dyDescent="0.2">
      <c r="A662" s="1352" t="s">
        <v>22576</v>
      </c>
    </row>
    <row r="663" spans="1:17" x14ac:dyDescent="0.2">
      <c r="A663" s="1351" t="s">
        <v>22575</v>
      </c>
    </row>
    <row r="666" spans="1:17" s="935" customFormat="1" ht="12" x14ac:dyDescent="0.2">
      <c r="A666" s="935" t="s">
        <v>22593</v>
      </c>
      <c r="F666" s="1456"/>
      <c r="Q666" s="1456"/>
    </row>
    <row r="667" spans="1:17" s="935" customFormat="1" ht="12" x14ac:dyDescent="0.2">
      <c r="A667" s="935" t="s">
        <v>22592</v>
      </c>
      <c r="F667" s="1456"/>
      <c r="Q667" s="1456"/>
    </row>
    <row r="668" spans="1:17" s="935" customFormat="1" ht="12" x14ac:dyDescent="0.2">
      <c r="F668" s="1456"/>
      <c r="Q668" s="1456"/>
    </row>
    <row r="669" spans="1:17" s="935" customFormat="1" ht="12" x14ac:dyDescent="0.2">
      <c r="F669" s="1456"/>
      <c r="Q669" s="1456"/>
    </row>
    <row r="670" spans="1:17" s="935" customFormat="1" ht="12" x14ac:dyDescent="0.2">
      <c r="F670" s="1456"/>
      <c r="Q670" s="1456"/>
    </row>
    <row r="671" spans="1:17" s="935" customFormat="1" ht="12" x14ac:dyDescent="0.2">
      <c r="A671" s="1718" t="s">
        <v>22688</v>
      </c>
      <c r="B671" s="1718"/>
      <c r="C671" s="1718"/>
      <c r="D671" s="1718"/>
      <c r="E671" s="1371"/>
      <c r="F671" s="1387"/>
      <c r="G671" s="1371"/>
      <c r="H671" s="1371"/>
      <c r="I671" s="1371"/>
      <c r="J671" s="1371"/>
      <c r="K671" s="1371"/>
      <c r="L671" s="1371"/>
      <c r="M671" s="1371"/>
      <c r="N671" s="1371"/>
      <c r="O671" s="1371"/>
      <c r="Q671" s="1456"/>
    </row>
    <row r="672" spans="1:17" s="935" customFormat="1" ht="12" x14ac:dyDescent="0.2">
      <c r="A672" s="1718" t="s">
        <v>2089</v>
      </c>
      <c r="B672" s="1718"/>
      <c r="C672" s="1718"/>
      <c r="D672" s="1718"/>
      <c r="E672" s="1371"/>
      <c r="F672" s="1387"/>
      <c r="G672" s="1371"/>
      <c r="H672" s="1371"/>
      <c r="I672" s="1371"/>
      <c r="J672" s="1371"/>
      <c r="K672" s="1371"/>
      <c r="L672" s="1371"/>
      <c r="M672" s="1371"/>
      <c r="N672" s="1371"/>
      <c r="O672" s="1371"/>
      <c r="Q672" s="1456"/>
    </row>
    <row r="673" spans="1:17" s="935" customFormat="1" ht="12" customHeight="1" x14ac:dyDescent="0.2">
      <c r="A673" s="1751" t="s">
        <v>22689</v>
      </c>
      <c r="B673" s="1751"/>
      <c r="C673" s="1751"/>
      <c r="D673" s="1751"/>
      <c r="E673" s="1371"/>
      <c r="F673" s="1387"/>
      <c r="G673" s="1371"/>
      <c r="H673" s="1371"/>
      <c r="I673" s="1371"/>
      <c r="J673" s="1371"/>
      <c r="K673" s="1371"/>
      <c r="L673" s="1371"/>
      <c r="M673" s="1371"/>
      <c r="N673" s="1371"/>
      <c r="O673" s="1371"/>
      <c r="Q673" s="1456"/>
    </row>
    <row r="674" spans="1:17" s="935" customFormat="1" ht="12" x14ac:dyDescent="0.2">
      <c r="A674" s="1751" t="s">
        <v>22589</v>
      </c>
      <c r="B674" s="1751"/>
      <c r="C674" s="1751"/>
      <c r="D674" s="1751"/>
      <c r="E674" s="1371"/>
      <c r="F674" s="1387"/>
      <c r="G674" s="1371"/>
      <c r="H674" s="1371"/>
      <c r="I674" s="1371"/>
      <c r="J674" s="1371"/>
      <c r="K674" s="1371"/>
      <c r="L674" s="1371"/>
      <c r="M674" s="1371"/>
      <c r="N674" s="1371"/>
      <c r="O674" s="1371"/>
      <c r="Q674" s="1456"/>
    </row>
    <row r="675" spans="1:17" s="935" customFormat="1" ht="12" x14ac:dyDescent="0.2">
      <c r="F675" s="1456"/>
      <c r="Q675" s="1456"/>
    </row>
    <row r="676" spans="1:17" s="935" customFormat="1" ht="12" x14ac:dyDescent="0.2">
      <c r="F676" s="1456"/>
      <c r="Q676" s="1456"/>
    </row>
    <row r="677" spans="1:17" s="935" customFormat="1" ht="12" x14ac:dyDescent="0.2">
      <c r="A677" s="1471"/>
      <c r="B677" s="1471"/>
      <c r="C677" s="1471"/>
      <c r="D677" s="1471"/>
      <c r="F677" s="1456"/>
      <c r="Q677" s="1456"/>
    </row>
    <row r="678" spans="1:17" s="935" customFormat="1" ht="24.75" customHeight="1" x14ac:dyDescent="0.2">
      <c r="A678" s="1472" t="s">
        <v>22588</v>
      </c>
      <c r="B678" s="1753" t="s">
        <v>22704</v>
      </c>
      <c r="C678" s="1753"/>
      <c r="D678" s="1753"/>
      <c r="E678" s="936"/>
      <c r="F678" s="1457"/>
      <c r="G678" s="936"/>
      <c r="H678" s="936"/>
      <c r="I678" s="936"/>
      <c r="Q678" s="1456"/>
    </row>
    <row r="679" spans="1:17" s="935" customFormat="1" ht="12" x14ac:dyDescent="0.2">
      <c r="A679" s="1376" t="s">
        <v>22587</v>
      </c>
      <c r="B679" s="1719" t="s">
        <v>22594</v>
      </c>
      <c r="C679" s="1719"/>
      <c r="D679" s="1719"/>
      <c r="E679" s="266"/>
      <c r="F679" s="811"/>
      <c r="G679" s="266"/>
      <c r="H679" s="266"/>
      <c r="I679" s="266"/>
      <c r="Q679" s="1456"/>
    </row>
    <row r="680" spans="1:17" s="1459" customFormat="1" ht="28.35" customHeight="1" x14ac:dyDescent="0.2">
      <c r="A680" s="1458" t="s">
        <v>22690</v>
      </c>
      <c r="B680" s="1361">
        <v>2020</v>
      </c>
      <c r="C680" s="1361">
        <v>2021</v>
      </c>
      <c r="D680" s="1361">
        <v>2022</v>
      </c>
      <c r="F680" s="1460"/>
    </row>
    <row r="681" spans="1:17" s="1463" customFormat="1" x14ac:dyDescent="0.2">
      <c r="A681" s="1461" t="s">
        <v>22691</v>
      </c>
      <c r="B681" s="1462"/>
      <c r="C681" s="1462"/>
      <c r="D681" s="1462"/>
      <c r="F681" s="695"/>
    </row>
    <row r="682" spans="1:17" s="1463" customFormat="1" x14ac:dyDescent="0.2">
      <c r="A682" s="1461" t="s">
        <v>22692</v>
      </c>
      <c r="B682" s="1462"/>
      <c r="C682" s="1462"/>
      <c r="D682" s="1462"/>
      <c r="F682" s="695"/>
    </row>
    <row r="683" spans="1:17" s="1463" customFormat="1" x14ac:dyDescent="0.2">
      <c r="A683" s="1461" t="s">
        <v>22693</v>
      </c>
      <c r="B683" s="1462">
        <v>23264142</v>
      </c>
      <c r="C683" s="1462">
        <v>29011989</v>
      </c>
      <c r="D683" s="1462">
        <v>41093216</v>
      </c>
      <c r="F683" s="695"/>
    </row>
    <row r="684" spans="1:17" s="1466" customFormat="1" ht="16.5" customHeight="1" x14ac:dyDescent="0.2">
      <c r="A684" s="1464" t="s">
        <v>22577</v>
      </c>
      <c r="B684" s="1465">
        <f>SUM(B681:B683)</f>
        <v>23264142</v>
      </c>
      <c r="C684" s="1465">
        <f>SUM(C681:C683)</f>
        <v>29011989</v>
      </c>
      <c r="D684" s="1465">
        <f>SUM(D681:D683)</f>
        <v>41093216</v>
      </c>
      <c r="F684" s="1467"/>
    </row>
    <row r="685" spans="1:17" x14ac:dyDescent="0.2">
      <c r="A685" s="1351"/>
    </row>
    <row r="686" spans="1:17" x14ac:dyDescent="0.2">
      <c r="A686" s="1351"/>
    </row>
    <row r="687" spans="1:17" ht="25.5" x14ac:dyDescent="0.2">
      <c r="A687" s="1458" t="s">
        <v>22694</v>
      </c>
      <c r="B687" s="1361">
        <v>2020</v>
      </c>
      <c r="C687" s="1361" t="s">
        <v>22582</v>
      </c>
      <c r="D687" s="1361" t="s">
        <v>22581</v>
      </c>
    </row>
    <row r="688" spans="1:17" x14ac:dyDescent="0.2">
      <c r="A688" s="1461" t="s">
        <v>22691</v>
      </c>
      <c r="B688" s="1462"/>
      <c r="C688" s="1462"/>
      <c r="D688" s="1462"/>
    </row>
    <row r="689" spans="1:17" x14ac:dyDescent="0.2">
      <c r="A689" s="1461" t="s">
        <v>22692</v>
      </c>
      <c r="B689" s="1462"/>
      <c r="C689" s="1462"/>
      <c r="D689" s="1462"/>
    </row>
    <row r="690" spans="1:17" x14ac:dyDescent="0.2">
      <c r="A690" s="1461" t="s">
        <v>22693</v>
      </c>
      <c r="B690" s="1462">
        <v>25142936</v>
      </c>
      <c r="C690" s="1462">
        <v>31000798</v>
      </c>
      <c r="D690" s="1462">
        <v>41093216</v>
      </c>
      <c r="E690" s="1469"/>
    </row>
    <row r="691" spans="1:17" x14ac:dyDescent="0.2">
      <c r="A691" s="1464" t="s">
        <v>22577</v>
      </c>
      <c r="B691" s="1465">
        <f>SUM(B688:B690)</f>
        <v>25142936</v>
      </c>
      <c r="C691" s="1465">
        <f>SUM(C688:C690)</f>
        <v>31000798</v>
      </c>
      <c r="D691" s="1465">
        <f>SUM(D688:D690)</f>
        <v>41093216</v>
      </c>
    </row>
    <row r="692" spans="1:17" x14ac:dyDescent="0.2">
      <c r="A692" s="1351"/>
    </row>
    <row r="693" spans="1:17" x14ac:dyDescent="0.2">
      <c r="A693" s="1351"/>
    </row>
    <row r="694" spans="1:17" ht="25.5" x14ac:dyDescent="0.2">
      <c r="A694" s="1458" t="s">
        <v>22695</v>
      </c>
      <c r="B694" s="1361">
        <v>2020</v>
      </c>
      <c r="C694" s="1361" t="s">
        <v>22582</v>
      </c>
      <c r="D694" s="1361" t="s">
        <v>22581</v>
      </c>
    </row>
    <row r="695" spans="1:17" x14ac:dyDescent="0.2">
      <c r="A695" s="1461" t="s">
        <v>22691</v>
      </c>
      <c r="B695" s="1462"/>
      <c r="C695" s="1462"/>
      <c r="D695" s="1462"/>
    </row>
    <row r="696" spans="1:17" x14ac:dyDescent="0.2">
      <c r="A696" s="1461" t="s">
        <v>22692</v>
      </c>
      <c r="B696" s="1462"/>
      <c r="C696" s="1462"/>
      <c r="D696" s="1462"/>
    </row>
    <row r="697" spans="1:17" x14ac:dyDescent="0.2">
      <c r="A697" s="1461" t="s">
        <v>22693</v>
      </c>
      <c r="B697" s="1462">
        <v>24147898.979999982</v>
      </c>
      <c r="C697" s="1462">
        <v>31000795</v>
      </c>
      <c r="D697" s="1462">
        <v>41093216</v>
      </c>
    </row>
    <row r="698" spans="1:17" x14ac:dyDescent="0.2">
      <c r="A698" s="1464" t="s">
        <v>22577</v>
      </c>
      <c r="B698" s="1465">
        <f>SUM(B695:B697)</f>
        <v>24147898.979999982</v>
      </c>
      <c r="C698" s="1465">
        <f>SUM(C695:C697)</f>
        <v>31000795</v>
      </c>
      <c r="D698" s="1465">
        <f>SUM(D695:D697)</f>
        <v>41093216</v>
      </c>
    </row>
    <row r="699" spans="1:17" x14ac:dyDescent="0.2">
      <c r="A699" s="1352" t="s">
        <v>22576</v>
      </c>
    </row>
    <row r="700" spans="1:17" x14ac:dyDescent="0.2">
      <c r="A700" s="1351" t="s">
        <v>22575</v>
      </c>
    </row>
    <row r="703" spans="1:17" s="935" customFormat="1" ht="12" x14ac:dyDescent="0.2">
      <c r="A703" s="935" t="s">
        <v>22593</v>
      </c>
      <c r="F703" s="1456"/>
      <c r="Q703" s="1456"/>
    </row>
    <row r="704" spans="1:17" s="935" customFormat="1" ht="12" x14ac:dyDescent="0.2">
      <c r="A704" s="935" t="s">
        <v>22592</v>
      </c>
      <c r="F704" s="1456"/>
      <c r="Q704" s="1456"/>
    </row>
    <row r="705" spans="1:17" s="935" customFormat="1" ht="12" x14ac:dyDescent="0.2">
      <c r="F705" s="1456"/>
      <c r="Q705" s="1456"/>
    </row>
    <row r="706" spans="1:17" s="935" customFormat="1" ht="12" x14ac:dyDescent="0.2">
      <c r="F706" s="1456"/>
      <c r="Q706" s="1456"/>
    </row>
    <row r="707" spans="1:17" s="935" customFormat="1" ht="12" x14ac:dyDescent="0.2">
      <c r="F707" s="1456"/>
      <c r="Q707" s="1456"/>
    </row>
    <row r="708" spans="1:17" s="935" customFormat="1" ht="12" x14ac:dyDescent="0.2">
      <c r="A708" s="1718" t="s">
        <v>22688</v>
      </c>
      <c r="B708" s="1718"/>
      <c r="C708" s="1718"/>
      <c r="D708" s="1718"/>
      <c r="E708" s="1371"/>
      <c r="F708" s="1387"/>
      <c r="G708" s="1371"/>
      <c r="H708" s="1371"/>
      <c r="I708" s="1371"/>
      <c r="J708" s="1371"/>
      <c r="K708" s="1371"/>
      <c r="L708" s="1371"/>
      <c r="M708" s="1371"/>
      <c r="N708" s="1371"/>
      <c r="O708" s="1371"/>
      <c r="Q708" s="1456"/>
    </row>
    <row r="709" spans="1:17" s="935" customFormat="1" ht="12" x14ac:dyDescent="0.2">
      <c r="A709" s="1718" t="s">
        <v>2089</v>
      </c>
      <c r="B709" s="1718"/>
      <c r="C709" s="1718"/>
      <c r="D709" s="1718"/>
      <c r="E709" s="1371"/>
      <c r="F709" s="1387"/>
      <c r="G709" s="1371"/>
      <c r="H709" s="1371"/>
      <c r="I709" s="1371"/>
      <c r="J709" s="1371"/>
      <c r="K709" s="1371"/>
      <c r="L709" s="1371"/>
      <c r="M709" s="1371"/>
      <c r="N709" s="1371"/>
      <c r="O709" s="1371"/>
      <c r="Q709" s="1456"/>
    </row>
    <row r="710" spans="1:17" s="935" customFormat="1" ht="12" customHeight="1" x14ac:dyDescent="0.2">
      <c r="A710" s="1751" t="s">
        <v>22689</v>
      </c>
      <c r="B710" s="1751"/>
      <c r="C710" s="1751"/>
      <c r="D710" s="1751"/>
      <c r="E710" s="1371"/>
      <c r="F710" s="1387"/>
      <c r="G710" s="1371"/>
      <c r="H710" s="1371"/>
      <c r="I710" s="1371"/>
      <c r="J710" s="1371"/>
      <c r="K710" s="1371"/>
      <c r="L710" s="1371"/>
      <c r="M710" s="1371"/>
      <c r="N710" s="1371"/>
      <c r="O710" s="1371"/>
      <c r="Q710" s="1456"/>
    </row>
    <row r="711" spans="1:17" s="935" customFormat="1" ht="12" x14ac:dyDescent="0.2">
      <c r="A711" s="1751" t="s">
        <v>22589</v>
      </c>
      <c r="B711" s="1751"/>
      <c r="C711" s="1751"/>
      <c r="D711" s="1751"/>
      <c r="E711" s="1371"/>
      <c r="F711" s="1387"/>
      <c r="G711" s="1371"/>
      <c r="H711" s="1371"/>
      <c r="I711" s="1371"/>
      <c r="J711" s="1371"/>
      <c r="K711" s="1371"/>
      <c r="L711" s="1371"/>
      <c r="M711" s="1371"/>
      <c r="N711" s="1371"/>
      <c r="O711" s="1371"/>
      <c r="Q711" s="1456"/>
    </row>
    <row r="712" spans="1:17" s="935" customFormat="1" ht="12" x14ac:dyDescent="0.2">
      <c r="F712" s="1456"/>
      <c r="Q712" s="1456"/>
    </row>
    <row r="713" spans="1:17" s="935" customFormat="1" ht="12" x14ac:dyDescent="0.2">
      <c r="F713" s="1456"/>
      <c r="Q713" s="1456"/>
    </row>
    <row r="714" spans="1:17" s="935" customFormat="1" ht="12" x14ac:dyDescent="0.2">
      <c r="A714" s="1471"/>
      <c r="B714" s="1471"/>
      <c r="C714" s="1471"/>
      <c r="D714" s="1471"/>
      <c r="F714" s="1456"/>
      <c r="Q714" s="1456"/>
    </row>
    <row r="715" spans="1:17" s="935" customFormat="1" ht="24.75" customHeight="1" x14ac:dyDescent="0.2">
      <c r="A715" s="1472" t="s">
        <v>22588</v>
      </c>
      <c r="B715" s="1753" t="s">
        <v>22704</v>
      </c>
      <c r="C715" s="1753"/>
      <c r="D715" s="1753"/>
      <c r="E715" s="936"/>
      <c r="F715" s="1457"/>
      <c r="G715" s="936"/>
      <c r="H715" s="936"/>
      <c r="I715" s="936"/>
      <c r="Q715" s="1456"/>
    </row>
    <row r="716" spans="1:17" s="935" customFormat="1" ht="27" customHeight="1" x14ac:dyDescent="0.2">
      <c r="A716" s="1376" t="s">
        <v>22587</v>
      </c>
      <c r="B716" s="1719" t="s">
        <v>22586</v>
      </c>
      <c r="C716" s="1719"/>
      <c r="D716" s="1719"/>
      <c r="E716" s="266"/>
      <c r="F716" s="811"/>
      <c r="G716" s="266"/>
      <c r="H716" s="266"/>
      <c r="I716" s="266"/>
      <c r="Q716" s="1456"/>
    </row>
    <row r="717" spans="1:17" s="1459" customFormat="1" ht="28.35" customHeight="1" x14ac:dyDescent="0.2">
      <c r="A717" s="1458" t="s">
        <v>22690</v>
      </c>
      <c r="B717" s="1361">
        <v>2020</v>
      </c>
      <c r="C717" s="1361">
        <v>2021</v>
      </c>
      <c r="D717" s="1361">
        <v>2022</v>
      </c>
      <c r="F717" s="1460"/>
    </row>
    <row r="718" spans="1:17" s="1463" customFormat="1" x14ac:dyDescent="0.2">
      <c r="A718" s="1461" t="s">
        <v>22691</v>
      </c>
      <c r="B718" s="1462"/>
      <c r="C718" s="1462"/>
      <c r="D718" s="1462"/>
      <c r="F718" s="695"/>
    </row>
    <row r="719" spans="1:17" s="1463" customFormat="1" x14ac:dyDescent="0.2">
      <c r="A719" s="1461" t="s">
        <v>22692</v>
      </c>
      <c r="B719" s="1462"/>
      <c r="C719" s="1462"/>
      <c r="D719" s="1462"/>
      <c r="F719" s="695"/>
    </row>
    <row r="720" spans="1:17" s="1463" customFormat="1" x14ac:dyDescent="0.2">
      <c r="A720" s="1461" t="s">
        <v>22693</v>
      </c>
      <c r="B720" s="1462">
        <v>11983255</v>
      </c>
      <c r="C720" s="1462">
        <v>15063063</v>
      </c>
      <c r="D720" s="1462">
        <v>17058151</v>
      </c>
      <c r="F720" s="695"/>
    </row>
    <row r="721" spans="1:6" s="1466" customFormat="1" ht="16.5" customHeight="1" x14ac:dyDescent="0.2">
      <c r="A721" s="1464" t="s">
        <v>22577</v>
      </c>
      <c r="B721" s="1465">
        <f>SUM(B718:B720)</f>
        <v>11983255</v>
      </c>
      <c r="C721" s="1465">
        <f>SUM(C718:C720)</f>
        <v>15063063</v>
      </c>
      <c r="D721" s="1465">
        <f>SUM(D718:D720)</f>
        <v>17058151</v>
      </c>
      <c r="F721" s="1467"/>
    </row>
    <row r="722" spans="1:6" x14ac:dyDescent="0.2">
      <c r="A722" s="1351"/>
    </row>
    <row r="723" spans="1:6" x14ac:dyDescent="0.2">
      <c r="A723" s="1351"/>
    </row>
    <row r="724" spans="1:6" ht="25.5" x14ac:dyDescent="0.2">
      <c r="A724" s="1458" t="s">
        <v>22694</v>
      </c>
      <c r="B724" s="1361">
        <v>2020</v>
      </c>
      <c r="C724" s="1361" t="s">
        <v>22582</v>
      </c>
      <c r="D724" s="1361" t="s">
        <v>22581</v>
      </c>
    </row>
    <row r="725" spans="1:6" x14ac:dyDescent="0.2">
      <c r="A725" s="1461" t="s">
        <v>22691</v>
      </c>
      <c r="B725" s="1462"/>
      <c r="C725" s="1462"/>
      <c r="D725" s="1462"/>
    </row>
    <row r="726" spans="1:6" x14ac:dyDescent="0.2">
      <c r="A726" s="1461" t="s">
        <v>22692</v>
      </c>
      <c r="B726" s="1462"/>
      <c r="C726" s="1462"/>
      <c r="D726" s="1462"/>
    </row>
    <row r="727" spans="1:6" x14ac:dyDescent="0.2">
      <c r="A727" s="1461" t="s">
        <v>22693</v>
      </c>
      <c r="B727" s="1462">
        <v>7396074</v>
      </c>
      <c r="C727" s="1462">
        <v>15063063</v>
      </c>
      <c r="D727" s="1462">
        <v>17058151</v>
      </c>
    </row>
    <row r="728" spans="1:6" x14ac:dyDescent="0.2">
      <c r="A728" s="1464" t="s">
        <v>22577</v>
      </c>
      <c r="B728" s="1465">
        <f>SUM(B725:B727)</f>
        <v>7396074</v>
      </c>
      <c r="C728" s="1465">
        <f>SUM(C725:C727)</f>
        <v>15063063</v>
      </c>
      <c r="D728" s="1465">
        <f>SUM(D725:D727)</f>
        <v>17058151</v>
      </c>
    </row>
    <row r="729" spans="1:6" x14ac:dyDescent="0.2">
      <c r="A729" s="1351"/>
    </row>
    <row r="730" spans="1:6" x14ac:dyDescent="0.2">
      <c r="A730" s="1351"/>
    </row>
    <row r="731" spans="1:6" ht="25.5" x14ac:dyDescent="0.2">
      <c r="A731" s="1458" t="s">
        <v>22695</v>
      </c>
      <c r="B731" s="1361">
        <v>2020</v>
      </c>
      <c r="C731" s="1361" t="s">
        <v>22582</v>
      </c>
      <c r="D731" s="1361" t="s">
        <v>22581</v>
      </c>
    </row>
    <row r="732" spans="1:6" x14ac:dyDescent="0.2">
      <c r="A732" s="1461" t="s">
        <v>22691</v>
      </c>
      <c r="B732" s="1462"/>
      <c r="C732" s="1462"/>
      <c r="D732" s="1462"/>
    </row>
    <row r="733" spans="1:6" x14ac:dyDescent="0.2">
      <c r="A733" s="1461" t="s">
        <v>22692</v>
      </c>
      <c r="B733" s="1462"/>
      <c r="C733" s="1462"/>
      <c r="D733" s="1462"/>
    </row>
    <row r="734" spans="1:6" x14ac:dyDescent="0.2">
      <c r="A734" s="1461" t="s">
        <v>22693</v>
      </c>
      <c r="B734" s="1462">
        <v>6323962.7199999988</v>
      </c>
      <c r="C734" s="1462">
        <v>8677439</v>
      </c>
      <c r="D734" s="1462">
        <v>17058151</v>
      </c>
    </row>
    <row r="735" spans="1:6" x14ac:dyDescent="0.2">
      <c r="A735" s="1464" t="s">
        <v>22577</v>
      </c>
      <c r="B735" s="1465">
        <f>SUM(B732:B734)</f>
        <v>6323962.7199999988</v>
      </c>
      <c r="C735" s="1465">
        <f>SUM(C732:C734)</f>
        <v>8677439</v>
      </c>
      <c r="D735" s="1465">
        <f>SUM(D732:D734)</f>
        <v>17058151</v>
      </c>
    </row>
    <row r="736" spans="1:6" x14ac:dyDescent="0.2">
      <c r="A736" s="1352" t="s">
        <v>22576</v>
      </c>
    </row>
    <row r="737" spans="1:17" x14ac:dyDescent="0.2">
      <c r="A737" s="1351" t="s">
        <v>22575</v>
      </c>
    </row>
    <row r="740" spans="1:17" s="935" customFormat="1" ht="12" x14ac:dyDescent="0.2">
      <c r="A740" s="935" t="s">
        <v>22593</v>
      </c>
      <c r="F740" s="1456"/>
      <c r="Q740" s="1456"/>
    </row>
    <row r="741" spans="1:17" s="935" customFormat="1" ht="12" x14ac:dyDescent="0.2">
      <c r="A741" s="935" t="s">
        <v>22592</v>
      </c>
      <c r="F741" s="1456"/>
      <c r="Q741" s="1456"/>
    </row>
    <row r="742" spans="1:17" s="935" customFormat="1" ht="12" x14ac:dyDescent="0.2">
      <c r="F742" s="1456"/>
      <c r="Q742" s="1456"/>
    </row>
    <row r="743" spans="1:17" s="935" customFormat="1" ht="12" x14ac:dyDescent="0.2">
      <c r="F743" s="1456"/>
      <c r="Q743" s="1456"/>
    </row>
    <row r="744" spans="1:17" s="935" customFormat="1" ht="12" x14ac:dyDescent="0.2">
      <c r="F744" s="1456"/>
      <c r="Q744" s="1456"/>
    </row>
    <row r="745" spans="1:17" s="935" customFormat="1" ht="12" x14ac:dyDescent="0.2">
      <c r="A745" s="1718" t="s">
        <v>22688</v>
      </c>
      <c r="B745" s="1718"/>
      <c r="C745" s="1718"/>
      <c r="D745" s="1718"/>
      <c r="E745" s="1371"/>
      <c r="F745" s="1387"/>
      <c r="G745" s="1371"/>
      <c r="H745" s="1371"/>
      <c r="I745" s="1371"/>
      <c r="J745" s="1371"/>
      <c r="K745" s="1371"/>
      <c r="L745" s="1371"/>
      <c r="M745" s="1371"/>
      <c r="N745" s="1371"/>
      <c r="O745" s="1371"/>
      <c r="Q745" s="1456"/>
    </row>
    <row r="746" spans="1:17" s="935" customFormat="1" ht="12" x14ac:dyDescent="0.2">
      <c r="A746" s="1718" t="s">
        <v>2089</v>
      </c>
      <c r="B746" s="1718"/>
      <c r="C746" s="1718"/>
      <c r="D746" s="1718"/>
      <c r="E746" s="1371"/>
      <c r="F746" s="1387"/>
      <c r="G746" s="1371"/>
      <c r="H746" s="1371"/>
      <c r="I746" s="1371"/>
      <c r="J746" s="1371"/>
      <c r="K746" s="1371"/>
      <c r="L746" s="1371"/>
      <c r="M746" s="1371"/>
      <c r="N746" s="1371"/>
      <c r="O746" s="1371"/>
      <c r="Q746" s="1456"/>
    </row>
    <row r="747" spans="1:17" s="935" customFormat="1" ht="12" customHeight="1" x14ac:dyDescent="0.2">
      <c r="A747" s="1751" t="s">
        <v>22689</v>
      </c>
      <c r="B747" s="1751"/>
      <c r="C747" s="1751"/>
      <c r="D747" s="1751"/>
      <c r="E747" s="1371"/>
      <c r="F747" s="1387"/>
      <c r="G747" s="1371"/>
      <c r="H747" s="1371"/>
      <c r="I747" s="1371"/>
      <c r="J747" s="1371"/>
      <c r="K747" s="1371"/>
      <c r="L747" s="1371"/>
      <c r="M747" s="1371"/>
      <c r="N747" s="1371"/>
      <c r="O747" s="1371"/>
      <c r="Q747" s="1456"/>
    </row>
    <row r="748" spans="1:17" s="935" customFormat="1" ht="12" x14ac:dyDescent="0.2">
      <c r="A748" s="1751" t="s">
        <v>22589</v>
      </c>
      <c r="B748" s="1751"/>
      <c r="C748" s="1751"/>
      <c r="D748" s="1751"/>
      <c r="E748" s="1371"/>
      <c r="F748" s="1387"/>
      <c r="G748" s="1371"/>
      <c r="H748" s="1371"/>
      <c r="I748" s="1371"/>
      <c r="J748" s="1371"/>
      <c r="K748" s="1371"/>
      <c r="L748" s="1371"/>
      <c r="M748" s="1371"/>
      <c r="N748" s="1371"/>
      <c r="O748" s="1371"/>
      <c r="Q748" s="1456"/>
    </row>
    <row r="749" spans="1:17" s="935" customFormat="1" ht="12" x14ac:dyDescent="0.2">
      <c r="F749" s="1456"/>
      <c r="Q749" s="1456"/>
    </row>
    <row r="750" spans="1:17" s="935" customFormat="1" ht="12" x14ac:dyDescent="0.2">
      <c r="F750" s="1456"/>
      <c r="Q750" s="1456"/>
    </row>
    <row r="751" spans="1:17" s="935" customFormat="1" ht="12" x14ac:dyDescent="0.2">
      <c r="A751" s="1471"/>
      <c r="B751" s="1471"/>
      <c r="C751" s="1471"/>
      <c r="D751" s="1471"/>
      <c r="F751" s="1456"/>
      <c r="Q751" s="1456"/>
    </row>
    <row r="752" spans="1:17" s="935" customFormat="1" ht="24.75" customHeight="1" x14ac:dyDescent="0.2">
      <c r="A752" s="1472" t="s">
        <v>22588</v>
      </c>
      <c r="B752" s="1753" t="s">
        <v>22705</v>
      </c>
      <c r="C752" s="1753"/>
      <c r="D752" s="1753"/>
      <c r="E752" s="936"/>
      <c r="F752" s="1457"/>
      <c r="G752" s="936"/>
      <c r="H752" s="936"/>
      <c r="I752" s="936"/>
      <c r="Q752" s="1456"/>
    </row>
    <row r="753" spans="1:17" s="935" customFormat="1" ht="27" customHeight="1" x14ac:dyDescent="0.2">
      <c r="A753" s="1376" t="s">
        <v>22587</v>
      </c>
      <c r="B753" s="1719" t="s">
        <v>22596</v>
      </c>
      <c r="C753" s="1719"/>
      <c r="D753" s="1719"/>
      <c r="E753" s="266"/>
      <c r="F753" s="811"/>
      <c r="G753" s="266"/>
      <c r="H753" s="266"/>
      <c r="I753" s="266"/>
      <c r="Q753" s="1456"/>
    </row>
    <row r="754" spans="1:17" s="1459" customFormat="1" ht="28.35" customHeight="1" x14ac:dyDescent="0.2">
      <c r="A754" s="1458" t="s">
        <v>22690</v>
      </c>
      <c r="B754" s="1361">
        <v>2020</v>
      </c>
      <c r="C754" s="1361">
        <v>2021</v>
      </c>
      <c r="D754" s="1361">
        <v>2022</v>
      </c>
      <c r="F754" s="1460"/>
    </row>
    <row r="755" spans="1:17" s="1463" customFormat="1" x14ac:dyDescent="0.2">
      <c r="A755" s="1461" t="s">
        <v>22691</v>
      </c>
      <c r="B755" s="1461"/>
      <c r="C755" s="1461"/>
      <c r="D755" s="1461"/>
      <c r="F755" s="695"/>
    </row>
    <row r="756" spans="1:17" s="1463" customFormat="1" x14ac:dyDescent="0.2">
      <c r="A756" s="1461" t="s">
        <v>22692</v>
      </c>
      <c r="B756" s="1461"/>
      <c r="C756" s="1461"/>
      <c r="D756" s="1461"/>
      <c r="F756" s="695"/>
    </row>
    <row r="757" spans="1:17" s="1463" customFormat="1" x14ac:dyDescent="0.2">
      <c r="A757" s="1461" t="s">
        <v>22693</v>
      </c>
      <c r="B757" s="1461"/>
      <c r="C757" s="1461"/>
      <c r="D757" s="1461"/>
      <c r="F757" s="695"/>
    </row>
    <row r="758" spans="1:17" s="1466" customFormat="1" ht="16.5" customHeight="1" x14ac:dyDescent="0.2">
      <c r="A758" s="1464" t="s">
        <v>22577</v>
      </c>
      <c r="B758" s="1470"/>
      <c r="C758" s="1470"/>
      <c r="D758" s="1470"/>
      <c r="F758" s="1467"/>
    </row>
    <row r="759" spans="1:17" x14ac:dyDescent="0.2">
      <c r="A759" s="1351"/>
    </row>
    <row r="760" spans="1:17" x14ac:dyDescent="0.2">
      <c r="A760" s="1351"/>
    </row>
    <row r="761" spans="1:17" ht="25.5" x14ac:dyDescent="0.2">
      <c r="A761" s="1458" t="s">
        <v>22694</v>
      </c>
      <c r="B761" s="1361">
        <v>2020</v>
      </c>
      <c r="C761" s="1361" t="s">
        <v>22582</v>
      </c>
      <c r="D761" s="1361" t="s">
        <v>22581</v>
      </c>
    </row>
    <row r="762" spans="1:17" x14ac:dyDescent="0.2">
      <c r="A762" s="1461" t="s">
        <v>22691</v>
      </c>
      <c r="B762" s="1462"/>
      <c r="C762" s="1462"/>
      <c r="D762" s="1462"/>
    </row>
    <row r="763" spans="1:17" x14ac:dyDescent="0.2">
      <c r="A763" s="1461" t="s">
        <v>22692</v>
      </c>
      <c r="B763" s="1462"/>
      <c r="C763" s="1462"/>
      <c r="D763" s="1462"/>
    </row>
    <row r="764" spans="1:17" x14ac:dyDescent="0.2">
      <c r="A764" s="1461" t="s">
        <v>22693</v>
      </c>
      <c r="B764" s="1462"/>
      <c r="C764" s="1462"/>
      <c r="D764" s="1462"/>
    </row>
    <row r="765" spans="1:17" x14ac:dyDescent="0.2">
      <c r="A765" s="1464" t="s">
        <v>22577</v>
      </c>
      <c r="B765" s="1465"/>
      <c r="C765" s="1465"/>
      <c r="D765" s="1465"/>
    </row>
    <row r="766" spans="1:17" x14ac:dyDescent="0.2">
      <c r="A766" s="1351"/>
    </row>
    <row r="767" spans="1:17" x14ac:dyDescent="0.2">
      <c r="A767" s="1351"/>
    </row>
    <row r="768" spans="1:17" ht="25.5" x14ac:dyDescent="0.2">
      <c r="A768" s="1458" t="s">
        <v>22695</v>
      </c>
      <c r="B768" s="1361">
        <v>2020</v>
      </c>
      <c r="C768" s="1361" t="s">
        <v>22582</v>
      </c>
      <c r="D768" s="1361" t="s">
        <v>22581</v>
      </c>
    </row>
    <row r="769" spans="1:17" x14ac:dyDescent="0.2">
      <c r="A769" s="1461" t="s">
        <v>22691</v>
      </c>
      <c r="B769" s="1462"/>
      <c r="C769" s="1462"/>
      <c r="D769" s="1462"/>
    </row>
    <row r="770" spans="1:17" x14ac:dyDescent="0.2">
      <c r="A770" s="1461" t="s">
        <v>22692</v>
      </c>
      <c r="B770" s="1462"/>
      <c r="C770" s="1462"/>
      <c r="D770" s="1462"/>
    </row>
    <row r="771" spans="1:17" x14ac:dyDescent="0.2">
      <c r="A771" s="1461" t="s">
        <v>22693</v>
      </c>
      <c r="B771" s="1462"/>
      <c r="C771" s="1462"/>
      <c r="D771" s="1462"/>
    </row>
    <row r="772" spans="1:17" x14ac:dyDescent="0.2">
      <c r="A772" s="1464" t="s">
        <v>22577</v>
      </c>
      <c r="B772" s="1465"/>
      <c r="C772" s="1465"/>
      <c r="D772" s="1465"/>
    </row>
    <row r="773" spans="1:17" x14ac:dyDescent="0.2">
      <c r="A773" s="1352" t="s">
        <v>22576</v>
      </c>
    </row>
    <row r="774" spans="1:17" x14ac:dyDescent="0.2">
      <c r="A774" s="1351" t="s">
        <v>22575</v>
      </c>
    </row>
    <row r="775" spans="1:17" hidden="1" x14ac:dyDescent="0.2"/>
    <row r="776" spans="1:17" hidden="1" x14ac:dyDescent="0.2"/>
    <row r="777" spans="1:17" s="935" customFormat="1" ht="12" hidden="1" x14ac:dyDescent="0.2">
      <c r="A777" s="935" t="s">
        <v>22593</v>
      </c>
      <c r="F777" s="1456"/>
      <c r="Q777" s="1456"/>
    </row>
    <row r="778" spans="1:17" s="935" customFormat="1" ht="12" hidden="1" x14ac:dyDescent="0.2">
      <c r="A778" s="935" t="s">
        <v>22592</v>
      </c>
      <c r="F778" s="1456"/>
      <c r="Q778" s="1456"/>
    </row>
    <row r="779" spans="1:17" s="935" customFormat="1" ht="12" hidden="1" x14ac:dyDescent="0.2">
      <c r="F779" s="1456"/>
      <c r="Q779" s="1456"/>
    </row>
    <row r="780" spans="1:17" s="935" customFormat="1" ht="12" hidden="1" x14ac:dyDescent="0.2">
      <c r="F780" s="1456"/>
      <c r="Q780" s="1456"/>
    </row>
    <row r="781" spans="1:17" s="935" customFormat="1" ht="12" hidden="1" x14ac:dyDescent="0.2">
      <c r="F781" s="1456"/>
      <c r="Q781" s="1456"/>
    </row>
    <row r="782" spans="1:17" s="935" customFormat="1" ht="12" hidden="1" x14ac:dyDescent="0.2">
      <c r="A782" s="1718" t="s">
        <v>22697</v>
      </c>
      <c r="B782" s="1718"/>
      <c r="C782" s="1718"/>
      <c r="D782" s="1718"/>
      <c r="E782" s="1371"/>
      <c r="F782" s="1387"/>
      <c r="G782" s="1371"/>
      <c r="H782" s="1371"/>
      <c r="I782" s="1371"/>
      <c r="J782" s="1371"/>
      <c r="K782" s="1371"/>
      <c r="L782" s="1371"/>
      <c r="M782" s="1371"/>
      <c r="N782" s="1371"/>
      <c r="O782" s="1371"/>
      <c r="Q782" s="1456"/>
    </row>
    <row r="783" spans="1:17" s="935" customFormat="1" ht="12" hidden="1" x14ac:dyDescent="0.2">
      <c r="A783" s="1718" t="s">
        <v>22698</v>
      </c>
      <c r="B783" s="1718"/>
      <c r="C783" s="1718"/>
      <c r="D783" s="1718"/>
      <c r="E783" s="1371"/>
      <c r="F783" s="1387"/>
      <c r="G783" s="1371"/>
      <c r="H783" s="1371"/>
      <c r="I783" s="1371"/>
      <c r="J783" s="1371"/>
      <c r="K783" s="1371"/>
      <c r="L783" s="1371"/>
      <c r="M783" s="1371"/>
      <c r="N783" s="1371"/>
      <c r="O783" s="1371"/>
      <c r="Q783" s="1456"/>
    </row>
    <row r="784" spans="1:17" s="935" customFormat="1" ht="12" hidden="1" customHeight="1" x14ac:dyDescent="0.2">
      <c r="A784" s="1751" t="s">
        <v>22699</v>
      </c>
      <c r="B784" s="1751"/>
      <c r="C784" s="1751"/>
      <c r="D784" s="1751"/>
      <c r="E784" s="1371"/>
      <c r="F784" s="1387"/>
      <c r="G784" s="1371"/>
      <c r="H784" s="1371"/>
      <c r="I784" s="1371"/>
      <c r="J784" s="1371"/>
      <c r="K784" s="1371"/>
      <c r="L784" s="1371"/>
      <c r="M784" s="1371"/>
      <c r="N784" s="1371"/>
      <c r="O784" s="1371"/>
      <c r="Q784" s="1456"/>
    </row>
    <row r="785" spans="1:17" s="935" customFormat="1" ht="12" hidden="1" x14ac:dyDescent="0.2">
      <c r="A785" s="1751" t="s">
        <v>22589</v>
      </c>
      <c r="B785" s="1751"/>
      <c r="C785" s="1751"/>
      <c r="D785" s="1751"/>
      <c r="E785" s="1371"/>
      <c r="F785" s="1387"/>
      <c r="G785" s="1371"/>
      <c r="H785" s="1371"/>
      <c r="I785" s="1371"/>
      <c r="J785" s="1371"/>
      <c r="K785" s="1371"/>
      <c r="L785" s="1371"/>
      <c r="M785" s="1371"/>
      <c r="N785" s="1371"/>
      <c r="O785" s="1371"/>
      <c r="Q785" s="1456"/>
    </row>
    <row r="786" spans="1:17" s="935" customFormat="1" ht="12" hidden="1" x14ac:dyDescent="0.2">
      <c r="F786" s="1456"/>
      <c r="Q786" s="1456"/>
    </row>
    <row r="787" spans="1:17" s="935" customFormat="1" ht="12" hidden="1" x14ac:dyDescent="0.2">
      <c r="F787" s="1456"/>
      <c r="Q787" s="1456"/>
    </row>
    <row r="788" spans="1:17" s="935" customFormat="1" ht="12" hidden="1" x14ac:dyDescent="0.2">
      <c r="A788" s="1471"/>
      <c r="B788" s="1471"/>
      <c r="C788" s="1471"/>
      <c r="D788" s="1471"/>
      <c r="F788" s="1456"/>
      <c r="Q788" s="1456"/>
    </row>
    <row r="789" spans="1:17" s="935" customFormat="1" ht="24.75" hidden="1" customHeight="1" x14ac:dyDescent="0.2">
      <c r="A789" s="1472" t="s">
        <v>22588</v>
      </c>
      <c r="B789" s="1753" t="s">
        <v>22705</v>
      </c>
      <c r="C789" s="1753"/>
      <c r="D789" s="1753"/>
      <c r="E789" s="936"/>
      <c r="F789" s="1457"/>
      <c r="G789" s="936"/>
      <c r="H789" s="936"/>
      <c r="I789" s="936"/>
      <c r="Q789" s="1456"/>
    </row>
    <row r="790" spans="1:17" s="935" customFormat="1" ht="27" hidden="1" customHeight="1" x14ac:dyDescent="0.2">
      <c r="A790" s="1376" t="s">
        <v>22587</v>
      </c>
      <c r="B790" s="1719" t="s">
        <v>22595</v>
      </c>
      <c r="C790" s="1719"/>
      <c r="D790" s="1719"/>
      <c r="E790" s="266"/>
      <c r="F790" s="811"/>
      <c r="G790" s="266"/>
      <c r="H790" s="266"/>
      <c r="I790" s="266"/>
      <c r="Q790" s="1456"/>
    </row>
    <row r="791" spans="1:17" s="1459" customFormat="1" ht="28.35" hidden="1" customHeight="1" x14ac:dyDescent="0.2">
      <c r="A791" s="1458" t="s">
        <v>22690</v>
      </c>
      <c r="B791" s="1361">
        <v>2019</v>
      </c>
      <c r="C791" s="1361">
        <v>2020</v>
      </c>
      <c r="D791" s="1361">
        <v>2021</v>
      </c>
      <c r="F791" s="1460"/>
    </row>
    <row r="792" spans="1:17" s="1463" customFormat="1" hidden="1" x14ac:dyDescent="0.2">
      <c r="A792" s="1461" t="s">
        <v>22691</v>
      </c>
      <c r="B792" s="1461"/>
      <c r="C792" s="1461"/>
      <c r="D792" s="1461"/>
      <c r="F792" s="695"/>
    </row>
    <row r="793" spans="1:17" s="1463" customFormat="1" hidden="1" x14ac:dyDescent="0.2">
      <c r="A793" s="1461" t="s">
        <v>22692</v>
      </c>
      <c r="B793" s="1461"/>
      <c r="C793" s="1461"/>
      <c r="D793" s="1461"/>
      <c r="F793" s="695"/>
    </row>
    <row r="794" spans="1:17" s="1463" customFormat="1" hidden="1" x14ac:dyDescent="0.2">
      <c r="A794" s="1461" t="s">
        <v>22693</v>
      </c>
      <c r="B794" s="1461"/>
      <c r="C794" s="1461"/>
      <c r="D794" s="1461"/>
      <c r="F794" s="695"/>
    </row>
    <row r="795" spans="1:17" s="1466" customFormat="1" ht="22.5" hidden="1" customHeight="1" x14ac:dyDescent="0.2">
      <c r="A795" s="1464" t="s">
        <v>22577</v>
      </c>
      <c r="B795" s="1470"/>
      <c r="C795" s="1470"/>
      <c r="D795" s="1470"/>
      <c r="F795" s="1467"/>
    </row>
    <row r="796" spans="1:17" hidden="1" x14ac:dyDescent="0.2">
      <c r="A796" s="1351"/>
    </row>
    <row r="797" spans="1:17" hidden="1" x14ac:dyDescent="0.2">
      <c r="A797" s="1351"/>
    </row>
    <row r="798" spans="1:17" ht="25.5" hidden="1" x14ac:dyDescent="0.2">
      <c r="A798" s="1458" t="s">
        <v>22694</v>
      </c>
      <c r="B798" s="1361">
        <v>2019</v>
      </c>
      <c r="C798" s="1361" t="s">
        <v>22700</v>
      </c>
      <c r="D798" s="1361" t="s">
        <v>22701</v>
      </c>
    </row>
    <row r="799" spans="1:17" hidden="1" x14ac:dyDescent="0.2">
      <c r="A799" s="1461" t="s">
        <v>22691</v>
      </c>
      <c r="B799" s="1462"/>
      <c r="C799" s="1462"/>
      <c r="D799" s="1462"/>
    </row>
    <row r="800" spans="1:17" hidden="1" x14ac:dyDescent="0.2">
      <c r="A800" s="1461" t="s">
        <v>22692</v>
      </c>
      <c r="B800" s="1462"/>
      <c r="C800" s="1462"/>
      <c r="D800" s="1462"/>
    </row>
    <row r="801" spans="1:17" hidden="1" x14ac:dyDescent="0.2">
      <c r="A801" s="1461" t="s">
        <v>22693</v>
      </c>
      <c r="B801" s="1462"/>
      <c r="C801" s="1462"/>
      <c r="D801" s="1462"/>
    </row>
    <row r="802" spans="1:17" hidden="1" x14ac:dyDescent="0.2">
      <c r="A802" s="1464" t="s">
        <v>22577</v>
      </c>
      <c r="B802" s="1465"/>
      <c r="C802" s="1465"/>
      <c r="D802" s="1465"/>
    </row>
    <row r="803" spans="1:17" hidden="1" x14ac:dyDescent="0.2">
      <c r="A803" s="1351"/>
    </row>
    <row r="804" spans="1:17" hidden="1" x14ac:dyDescent="0.2">
      <c r="A804" s="1351"/>
    </row>
    <row r="805" spans="1:17" ht="25.5" hidden="1" x14ac:dyDescent="0.2">
      <c r="A805" s="1458" t="s">
        <v>22695</v>
      </c>
      <c r="B805" s="1361">
        <v>2019</v>
      </c>
      <c r="C805" s="1361" t="s">
        <v>22700</v>
      </c>
      <c r="D805" s="1361" t="s">
        <v>22701</v>
      </c>
    </row>
    <row r="806" spans="1:17" hidden="1" x14ac:dyDescent="0.2">
      <c r="A806" s="1461" t="s">
        <v>22691</v>
      </c>
      <c r="B806" s="1462"/>
      <c r="C806" s="1462"/>
      <c r="D806" s="1462"/>
    </row>
    <row r="807" spans="1:17" hidden="1" x14ac:dyDescent="0.2">
      <c r="A807" s="1461" t="s">
        <v>22692</v>
      </c>
      <c r="B807" s="1462"/>
      <c r="C807" s="1462"/>
      <c r="D807" s="1462"/>
    </row>
    <row r="808" spans="1:17" hidden="1" x14ac:dyDescent="0.2">
      <c r="A808" s="1461" t="s">
        <v>22693</v>
      </c>
      <c r="B808" s="1462"/>
      <c r="C808" s="1462"/>
      <c r="D808" s="1462"/>
    </row>
    <row r="809" spans="1:17" hidden="1" x14ac:dyDescent="0.2">
      <c r="A809" s="1464" t="s">
        <v>22577</v>
      </c>
      <c r="B809" s="1465"/>
      <c r="C809" s="1465"/>
      <c r="D809" s="1465"/>
    </row>
    <row r="810" spans="1:17" hidden="1" x14ac:dyDescent="0.2">
      <c r="A810" s="1351" t="s">
        <v>22702</v>
      </c>
    </row>
    <row r="811" spans="1:17" hidden="1" x14ac:dyDescent="0.2">
      <c r="A811" s="1351" t="s">
        <v>22703</v>
      </c>
    </row>
    <row r="812" spans="1:17" hidden="1" x14ac:dyDescent="0.2"/>
    <row r="813" spans="1:17" hidden="1" x14ac:dyDescent="0.2"/>
    <row r="814" spans="1:17" s="935" customFormat="1" ht="12" hidden="1" x14ac:dyDescent="0.2">
      <c r="A814" s="935" t="s">
        <v>22593</v>
      </c>
      <c r="F814" s="1456"/>
      <c r="Q814" s="1456"/>
    </row>
    <row r="815" spans="1:17" s="935" customFormat="1" ht="12" hidden="1" x14ac:dyDescent="0.2">
      <c r="A815" s="935" t="s">
        <v>22592</v>
      </c>
      <c r="F815" s="1456"/>
      <c r="Q815" s="1456"/>
    </row>
    <row r="816" spans="1:17" s="935" customFormat="1" ht="12" hidden="1" x14ac:dyDescent="0.2">
      <c r="F816" s="1456"/>
      <c r="Q816" s="1456"/>
    </row>
    <row r="817" spans="1:17" s="935" customFormat="1" ht="12" hidden="1" x14ac:dyDescent="0.2">
      <c r="F817" s="1456"/>
      <c r="Q817" s="1456"/>
    </row>
    <row r="818" spans="1:17" s="935" customFormat="1" ht="12" hidden="1" x14ac:dyDescent="0.2">
      <c r="F818" s="1456"/>
      <c r="Q818" s="1456"/>
    </row>
    <row r="819" spans="1:17" s="935" customFormat="1" ht="12" hidden="1" x14ac:dyDescent="0.2">
      <c r="A819" s="1718" t="s">
        <v>22697</v>
      </c>
      <c r="B819" s="1718"/>
      <c r="C819" s="1718"/>
      <c r="D819" s="1718"/>
      <c r="E819" s="1371"/>
      <c r="F819" s="1387"/>
      <c r="G819" s="1371"/>
      <c r="H819" s="1371"/>
      <c r="I819" s="1371"/>
      <c r="J819" s="1371"/>
      <c r="K819" s="1371"/>
      <c r="L819" s="1371"/>
      <c r="M819" s="1371"/>
      <c r="N819" s="1371"/>
      <c r="O819" s="1371"/>
      <c r="Q819" s="1456"/>
    </row>
    <row r="820" spans="1:17" s="935" customFormat="1" ht="12" hidden="1" x14ac:dyDescent="0.2">
      <c r="A820" s="1718" t="s">
        <v>22698</v>
      </c>
      <c r="B820" s="1718"/>
      <c r="C820" s="1718"/>
      <c r="D820" s="1718"/>
      <c r="E820" s="1371"/>
      <c r="F820" s="1387"/>
      <c r="G820" s="1371"/>
      <c r="H820" s="1371"/>
      <c r="I820" s="1371"/>
      <c r="J820" s="1371"/>
      <c r="K820" s="1371"/>
      <c r="L820" s="1371"/>
      <c r="M820" s="1371"/>
      <c r="N820" s="1371"/>
      <c r="O820" s="1371"/>
      <c r="Q820" s="1456"/>
    </row>
    <row r="821" spans="1:17" s="935" customFormat="1" ht="12" hidden="1" customHeight="1" x14ac:dyDescent="0.2">
      <c r="A821" s="1751" t="s">
        <v>22699</v>
      </c>
      <c r="B821" s="1751"/>
      <c r="C821" s="1751"/>
      <c r="D821" s="1751"/>
      <c r="E821" s="1371"/>
      <c r="F821" s="1387"/>
      <c r="G821" s="1371"/>
      <c r="H821" s="1371"/>
      <c r="I821" s="1371"/>
      <c r="J821" s="1371"/>
      <c r="K821" s="1371"/>
      <c r="L821" s="1371"/>
      <c r="M821" s="1371"/>
      <c r="N821" s="1371"/>
      <c r="O821" s="1371"/>
      <c r="Q821" s="1456"/>
    </row>
    <row r="822" spans="1:17" s="935" customFormat="1" ht="12" hidden="1" x14ac:dyDescent="0.2">
      <c r="A822" s="1751" t="s">
        <v>22589</v>
      </c>
      <c r="B822" s="1751"/>
      <c r="C822" s="1751"/>
      <c r="D822" s="1751"/>
      <c r="E822" s="1371"/>
      <c r="F822" s="1387"/>
      <c r="G822" s="1371"/>
      <c r="H822" s="1371"/>
      <c r="I822" s="1371"/>
      <c r="J822" s="1371"/>
      <c r="K822" s="1371"/>
      <c r="L822" s="1371"/>
      <c r="M822" s="1371"/>
      <c r="N822" s="1371"/>
      <c r="O822" s="1371"/>
      <c r="Q822" s="1456"/>
    </row>
    <row r="823" spans="1:17" s="935" customFormat="1" ht="12" hidden="1" x14ac:dyDescent="0.2">
      <c r="F823" s="1456"/>
      <c r="Q823" s="1456"/>
    </row>
    <row r="824" spans="1:17" s="935" customFormat="1" ht="12" hidden="1" x14ac:dyDescent="0.2">
      <c r="F824" s="1456"/>
      <c r="Q824" s="1456"/>
    </row>
    <row r="825" spans="1:17" s="935" customFormat="1" ht="12" hidden="1" x14ac:dyDescent="0.2">
      <c r="A825" s="1471"/>
      <c r="B825" s="1471"/>
      <c r="C825" s="1471"/>
      <c r="D825" s="1471"/>
      <c r="F825" s="1456"/>
      <c r="Q825" s="1456"/>
    </row>
    <row r="826" spans="1:17" s="935" customFormat="1" ht="24.75" hidden="1" customHeight="1" x14ac:dyDescent="0.2">
      <c r="A826" s="1472" t="s">
        <v>22588</v>
      </c>
      <c r="B826" s="1753" t="s">
        <v>22705</v>
      </c>
      <c r="C826" s="1753"/>
      <c r="D826" s="1753"/>
      <c r="E826" s="936"/>
      <c r="F826" s="1457"/>
      <c r="G826" s="936"/>
      <c r="H826" s="936"/>
      <c r="I826" s="936"/>
      <c r="Q826" s="1456"/>
    </row>
    <row r="827" spans="1:17" s="935" customFormat="1" ht="18" hidden="1" customHeight="1" x14ac:dyDescent="0.2">
      <c r="A827" s="1376" t="s">
        <v>22587</v>
      </c>
      <c r="B827" s="1719" t="s">
        <v>22594</v>
      </c>
      <c r="C827" s="1719"/>
      <c r="D827" s="1719"/>
      <c r="E827" s="266"/>
      <c r="F827" s="811"/>
      <c r="G827" s="266"/>
      <c r="H827" s="266"/>
      <c r="I827" s="266"/>
      <c r="Q827" s="1456"/>
    </row>
    <row r="828" spans="1:17" s="1459" customFormat="1" ht="28.35" hidden="1" customHeight="1" x14ac:dyDescent="0.2">
      <c r="A828" s="1458" t="s">
        <v>22690</v>
      </c>
      <c r="B828" s="1361">
        <v>2019</v>
      </c>
      <c r="C828" s="1361">
        <v>2020</v>
      </c>
      <c r="D828" s="1361">
        <v>2021</v>
      </c>
      <c r="F828" s="1460"/>
    </row>
    <row r="829" spans="1:17" s="1463" customFormat="1" hidden="1" x14ac:dyDescent="0.2">
      <c r="A829" s="1461" t="s">
        <v>22691</v>
      </c>
      <c r="B829" s="1461"/>
      <c r="C829" s="1461"/>
      <c r="D829" s="1461"/>
      <c r="F829" s="695"/>
    </row>
    <row r="830" spans="1:17" s="1463" customFormat="1" hidden="1" x14ac:dyDescent="0.2">
      <c r="A830" s="1461" t="s">
        <v>22692</v>
      </c>
      <c r="B830" s="1461"/>
      <c r="C830" s="1461"/>
      <c r="D830" s="1461"/>
      <c r="F830" s="695"/>
    </row>
    <row r="831" spans="1:17" s="1463" customFormat="1" hidden="1" x14ac:dyDescent="0.2">
      <c r="A831" s="1461" t="s">
        <v>22693</v>
      </c>
      <c r="B831" s="1461"/>
      <c r="C831" s="1461"/>
      <c r="D831" s="1461"/>
      <c r="F831" s="695"/>
    </row>
    <row r="832" spans="1:17" s="1466" customFormat="1" ht="22.5" hidden="1" customHeight="1" x14ac:dyDescent="0.2">
      <c r="A832" s="1464" t="s">
        <v>22577</v>
      </c>
      <c r="B832" s="1470"/>
      <c r="C832" s="1470"/>
      <c r="D832" s="1470"/>
      <c r="F832" s="1467"/>
    </row>
    <row r="833" spans="1:4" hidden="1" x14ac:dyDescent="0.2">
      <c r="A833" s="1351"/>
    </row>
    <row r="834" spans="1:4" hidden="1" x14ac:dyDescent="0.2">
      <c r="A834" s="1351"/>
    </row>
    <row r="835" spans="1:4" ht="25.5" hidden="1" x14ac:dyDescent="0.2">
      <c r="A835" s="1458" t="s">
        <v>22694</v>
      </c>
      <c r="B835" s="1361">
        <v>2019</v>
      </c>
      <c r="C835" s="1361" t="s">
        <v>22700</v>
      </c>
      <c r="D835" s="1361" t="s">
        <v>22701</v>
      </c>
    </row>
    <row r="836" spans="1:4" hidden="1" x14ac:dyDescent="0.2">
      <c r="A836" s="1461" t="s">
        <v>22691</v>
      </c>
      <c r="B836" s="1462"/>
      <c r="C836" s="1462"/>
      <c r="D836" s="1462"/>
    </row>
    <row r="837" spans="1:4" hidden="1" x14ac:dyDescent="0.2">
      <c r="A837" s="1461" t="s">
        <v>22692</v>
      </c>
      <c r="B837" s="1462"/>
      <c r="C837" s="1462"/>
      <c r="D837" s="1462"/>
    </row>
    <row r="838" spans="1:4" hidden="1" x14ac:dyDescent="0.2">
      <c r="A838" s="1461" t="s">
        <v>22693</v>
      </c>
      <c r="B838" s="1462"/>
      <c r="C838" s="1462"/>
      <c r="D838" s="1462"/>
    </row>
    <row r="839" spans="1:4" hidden="1" x14ac:dyDescent="0.2">
      <c r="A839" s="1464" t="s">
        <v>22577</v>
      </c>
      <c r="B839" s="1465"/>
      <c r="C839" s="1465"/>
      <c r="D839" s="1465"/>
    </row>
    <row r="840" spans="1:4" hidden="1" x14ac:dyDescent="0.2">
      <c r="A840" s="1351"/>
    </row>
    <row r="841" spans="1:4" hidden="1" x14ac:dyDescent="0.2">
      <c r="A841" s="1351"/>
    </row>
    <row r="842" spans="1:4" ht="25.5" hidden="1" x14ac:dyDescent="0.2">
      <c r="A842" s="1458" t="s">
        <v>22695</v>
      </c>
      <c r="B842" s="1361">
        <v>2019</v>
      </c>
      <c r="C842" s="1361" t="s">
        <v>22700</v>
      </c>
      <c r="D842" s="1361" t="s">
        <v>22701</v>
      </c>
    </row>
    <row r="843" spans="1:4" hidden="1" x14ac:dyDescent="0.2">
      <c r="A843" s="1461" t="s">
        <v>22691</v>
      </c>
      <c r="B843" s="1462"/>
      <c r="C843" s="1462"/>
      <c r="D843" s="1462"/>
    </row>
    <row r="844" spans="1:4" hidden="1" x14ac:dyDescent="0.2">
      <c r="A844" s="1461" t="s">
        <v>22692</v>
      </c>
      <c r="B844" s="1462"/>
      <c r="C844" s="1462"/>
      <c r="D844" s="1462"/>
    </row>
    <row r="845" spans="1:4" hidden="1" x14ac:dyDescent="0.2">
      <c r="A845" s="1461" t="s">
        <v>22693</v>
      </c>
      <c r="B845" s="1462"/>
      <c r="C845" s="1462"/>
      <c r="D845" s="1462"/>
    </row>
    <row r="846" spans="1:4" hidden="1" x14ac:dyDescent="0.2">
      <c r="A846" s="1464" t="s">
        <v>22577</v>
      </c>
      <c r="B846" s="1465"/>
      <c r="C846" s="1465"/>
      <c r="D846" s="1465"/>
    </row>
    <row r="847" spans="1:4" hidden="1" x14ac:dyDescent="0.2">
      <c r="A847" s="1351" t="s">
        <v>22702</v>
      </c>
    </row>
    <row r="848" spans="1:4" hidden="1" x14ac:dyDescent="0.2">
      <c r="A848" s="1351" t="s">
        <v>22703</v>
      </c>
    </row>
    <row r="849" spans="1:17" hidden="1" x14ac:dyDescent="0.2"/>
    <row r="850" spans="1:17" hidden="1" x14ac:dyDescent="0.2"/>
    <row r="851" spans="1:17" s="935" customFormat="1" ht="12" hidden="1" x14ac:dyDescent="0.2">
      <c r="A851" s="935" t="s">
        <v>22593</v>
      </c>
      <c r="F851" s="1456"/>
      <c r="Q851" s="1456"/>
    </row>
    <row r="852" spans="1:17" s="935" customFormat="1" ht="12" hidden="1" x14ac:dyDescent="0.2">
      <c r="A852" s="935" t="s">
        <v>22592</v>
      </c>
      <c r="F852" s="1456"/>
      <c r="Q852" s="1456"/>
    </row>
    <row r="853" spans="1:17" s="935" customFormat="1" ht="12" hidden="1" x14ac:dyDescent="0.2">
      <c r="F853" s="1456"/>
      <c r="Q853" s="1456"/>
    </row>
    <row r="854" spans="1:17" s="935" customFormat="1" ht="12" hidden="1" x14ac:dyDescent="0.2">
      <c r="F854" s="1456"/>
      <c r="Q854" s="1456"/>
    </row>
    <row r="855" spans="1:17" s="935" customFormat="1" ht="12" hidden="1" x14ac:dyDescent="0.2">
      <c r="F855" s="1456"/>
      <c r="Q855" s="1456"/>
    </row>
    <row r="856" spans="1:17" s="935" customFormat="1" ht="12" hidden="1" x14ac:dyDescent="0.2">
      <c r="A856" s="1718" t="s">
        <v>22697</v>
      </c>
      <c r="B856" s="1718"/>
      <c r="C856" s="1718"/>
      <c r="D856" s="1718"/>
      <c r="E856" s="1371"/>
      <c r="F856" s="1387"/>
      <c r="G856" s="1371"/>
      <c r="H856" s="1371"/>
      <c r="I856" s="1371"/>
      <c r="J856" s="1371"/>
      <c r="K856" s="1371"/>
      <c r="L856" s="1371"/>
      <c r="M856" s="1371"/>
      <c r="N856" s="1371"/>
      <c r="O856" s="1371"/>
      <c r="Q856" s="1456"/>
    </row>
    <row r="857" spans="1:17" s="935" customFormat="1" ht="12" hidden="1" x14ac:dyDescent="0.2">
      <c r="A857" s="1718" t="s">
        <v>22698</v>
      </c>
      <c r="B857" s="1718"/>
      <c r="C857" s="1718"/>
      <c r="D857" s="1718"/>
      <c r="E857" s="1371"/>
      <c r="F857" s="1387"/>
      <c r="G857" s="1371"/>
      <c r="H857" s="1371"/>
      <c r="I857" s="1371"/>
      <c r="J857" s="1371"/>
      <c r="K857" s="1371"/>
      <c r="L857" s="1371"/>
      <c r="M857" s="1371"/>
      <c r="N857" s="1371"/>
      <c r="O857" s="1371"/>
      <c r="Q857" s="1456"/>
    </row>
    <row r="858" spans="1:17" s="935" customFormat="1" ht="12" hidden="1" customHeight="1" x14ac:dyDescent="0.2">
      <c r="A858" s="1751" t="s">
        <v>22699</v>
      </c>
      <c r="B858" s="1751"/>
      <c r="C858" s="1751"/>
      <c r="D858" s="1751"/>
      <c r="E858" s="1371"/>
      <c r="F858" s="1387"/>
      <c r="G858" s="1371"/>
      <c r="H858" s="1371"/>
      <c r="I858" s="1371"/>
      <c r="J858" s="1371"/>
      <c r="K858" s="1371"/>
      <c r="L858" s="1371"/>
      <c r="M858" s="1371"/>
      <c r="N858" s="1371"/>
      <c r="O858" s="1371"/>
      <c r="Q858" s="1456"/>
    </row>
    <row r="859" spans="1:17" s="935" customFormat="1" ht="12" hidden="1" x14ac:dyDescent="0.2">
      <c r="A859" s="1751" t="s">
        <v>22589</v>
      </c>
      <c r="B859" s="1751"/>
      <c r="C859" s="1751"/>
      <c r="D859" s="1751"/>
      <c r="E859" s="1371"/>
      <c r="F859" s="1387"/>
      <c r="G859" s="1371"/>
      <c r="H859" s="1371"/>
      <c r="I859" s="1371"/>
      <c r="J859" s="1371"/>
      <c r="K859" s="1371"/>
      <c r="L859" s="1371"/>
      <c r="M859" s="1371"/>
      <c r="N859" s="1371"/>
      <c r="O859" s="1371"/>
      <c r="Q859" s="1456"/>
    </row>
    <row r="860" spans="1:17" s="935" customFormat="1" ht="12" hidden="1" x14ac:dyDescent="0.2">
      <c r="F860" s="1456"/>
      <c r="Q860" s="1456"/>
    </row>
    <row r="861" spans="1:17" s="935" customFormat="1" ht="12" hidden="1" x14ac:dyDescent="0.2">
      <c r="F861" s="1456"/>
      <c r="Q861" s="1456"/>
    </row>
    <row r="862" spans="1:17" s="935" customFormat="1" ht="12" hidden="1" x14ac:dyDescent="0.2">
      <c r="A862" s="1471"/>
      <c r="B862" s="1471"/>
      <c r="C862" s="1471"/>
      <c r="D862" s="1471"/>
      <c r="F862" s="1456"/>
      <c r="Q862" s="1456"/>
    </row>
    <row r="863" spans="1:17" s="935" customFormat="1" ht="24.75" hidden="1" customHeight="1" x14ac:dyDescent="0.2">
      <c r="A863" s="1472" t="s">
        <v>22588</v>
      </c>
      <c r="B863" s="1753" t="s">
        <v>22705</v>
      </c>
      <c r="C863" s="1753"/>
      <c r="D863" s="1753"/>
      <c r="E863" s="936"/>
      <c r="F863" s="1457"/>
      <c r="G863" s="936"/>
      <c r="H863" s="936"/>
      <c r="I863" s="936"/>
      <c r="Q863" s="1456"/>
    </row>
    <row r="864" spans="1:17" s="935" customFormat="1" ht="18" hidden="1" customHeight="1" x14ac:dyDescent="0.2">
      <c r="A864" s="1376" t="s">
        <v>22587</v>
      </c>
      <c r="B864" s="1719" t="s">
        <v>22597</v>
      </c>
      <c r="C864" s="1719"/>
      <c r="D864" s="1719"/>
      <c r="E864" s="266"/>
      <c r="F864" s="811"/>
      <c r="G864" s="266"/>
      <c r="H864" s="266"/>
      <c r="I864" s="266"/>
      <c r="Q864" s="1456"/>
    </row>
    <row r="865" spans="1:6" s="1459" customFormat="1" ht="28.35" hidden="1" customHeight="1" x14ac:dyDescent="0.2">
      <c r="A865" s="1458" t="s">
        <v>22690</v>
      </c>
      <c r="B865" s="1361">
        <v>2019</v>
      </c>
      <c r="C865" s="1361">
        <v>2020</v>
      </c>
      <c r="D865" s="1361">
        <v>2021</v>
      </c>
      <c r="F865" s="1460"/>
    </row>
    <row r="866" spans="1:6" s="1463" customFormat="1" hidden="1" x14ac:dyDescent="0.2">
      <c r="A866" s="1461" t="s">
        <v>22691</v>
      </c>
      <c r="B866" s="1461"/>
      <c r="C866" s="1461"/>
      <c r="D866" s="1461"/>
      <c r="F866" s="695"/>
    </row>
    <row r="867" spans="1:6" s="1463" customFormat="1" hidden="1" x14ac:dyDescent="0.2">
      <c r="A867" s="1461" t="s">
        <v>22692</v>
      </c>
      <c r="B867" s="1461"/>
      <c r="C867" s="1461"/>
      <c r="D867" s="1461"/>
      <c r="F867" s="695"/>
    </row>
    <row r="868" spans="1:6" s="1463" customFormat="1" hidden="1" x14ac:dyDescent="0.2">
      <c r="A868" s="1461" t="s">
        <v>22693</v>
      </c>
      <c r="B868" s="1461"/>
      <c r="C868" s="1461"/>
      <c r="D868" s="1461"/>
      <c r="F868" s="695"/>
    </row>
    <row r="869" spans="1:6" s="1466" customFormat="1" ht="16.5" hidden="1" customHeight="1" x14ac:dyDescent="0.2">
      <c r="A869" s="1464" t="s">
        <v>22577</v>
      </c>
      <c r="B869" s="1470"/>
      <c r="C869" s="1470"/>
      <c r="D869" s="1470"/>
      <c r="F869" s="1467"/>
    </row>
    <row r="870" spans="1:6" hidden="1" x14ac:dyDescent="0.2">
      <c r="A870" s="1351"/>
    </row>
    <row r="871" spans="1:6" hidden="1" x14ac:dyDescent="0.2">
      <c r="A871" s="1351"/>
    </row>
    <row r="872" spans="1:6" ht="25.5" hidden="1" x14ac:dyDescent="0.2">
      <c r="A872" s="1458" t="s">
        <v>22694</v>
      </c>
      <c r="B872" s="1361">
        <v>2019</v>
      </c>
      <c r="C872" s="1361" t="s">
        <v>22700</v>
      </c>
      <c r="D872" s="1361" t="s">
        <v>22701</v>
      </c>
    </row>
    <row r="873" spans="1:6" hidden="1" x14ac:dyDescent="0.2">
      <c r="A873" s="1461" t="s">
        <v>22691</v>
      </c>
      <c r="B873" s="1462"/>
      <c r="C873" s="1462"/>
      <c r="D873" s="1462"/>
    </row>
    <row r="874" spans="1:6" hidden="1" x14ac:dyDescent="0.2">
      <c r="A874" s="1461" t="s">
        <v>22692</v>
      </c>
      <c r="B874" s="1462"/>
      <c r="C874" s="1462"/>
      <c r="D874" s="1462"/>
    </row>
    <row r="875" spans="1:6" hidden="1" x14ac:dyDescent="0.2">
      <c r="A875" s="1461" t="s">
        <v>22693</v>
      </c>
      <c r="B875" s="1462"/>
      <c r="C875" s="1462"/>
      <c r="D875" s="1462"/>
    </row>
    <row r="876" spans="1:6" hidden="1" x14ac:dyDescent="0.2">
      <c r="A876" s="1464" t="s">
        <v>22577</v>
      </c>
      <c r="B876" s="1465"/>
      <c r="C876" s="1465"/>
      <c r="D876" s="1465"/>
    </row>
    <row r="877" spans="1:6" hidden="1" x14ac:dyDescent="0.2">
      <c r="A877" s="1351"/>
    </row>
    <row r="878" spans="1:6" hidden="1" x14ac:dyDescent="0.2">
      <c r="A878" s="1351"/>
    </row>
    <row r="879" spans="1:6" ht="25.5" hidden="1" x14ac:dyDescent="0.2">
      <c r="A879" s="1458" t="s">
        <v>22695</v>
      </c>
      <c r="B879" s="1361">
        <v>2019</v>
      </c>
      <c r="C879" s="1361" t="s">
        <v>22700</v>
      </c>
      <c r="D879" s="1361" t="s">
        <v>22701</v>
      </c>
    </row>
    <row r="880" spans="1:6" hidden="1" x14ac:dyDescent="0.2">
      <c r="A880" s="1461" t="s">
        <v>22691</v>
      </c>
      <c r="B880" s="1462"/>
      <c r="C880" s="1462"/>
      <c r="D880" s="1462"/>
    </row>
    <row r="881" spans="1:17" hidden="1" x14ac:dyDescent="0.2">
      <c r="A881" s="1461" t="s">
        <v>22692</v>
      </c>
      <c r="B881" s="1462"/>
      <c r="C881" s="1462"/>
      <c r="D881" s="1462"/>
    </row>
    <row r="882" spans="1:17" hidden="1" x14ac:dyDescent="0.2">
      <c r="A882" s="1461" t="s">
        <v>22693</v>
      </c>
      <c r="B882" s="1462"/>
      <c r="C882" s="1462"/>
      <c r="D882" s="1462"/>
    </row>
    <row r="883" spans="1:17" hidden="1" x14ac:dyDescent="0.2">
      <c r="A883" s="1464" t="s">
        <v>22577</v>
      </c>
      <c r="B883" s="1465"/>
      <c r="C883" s="1465"/>
      <c r="D883" s="1465"/>
    </row>
    <row r="884" spans="1:17" hidden="1" x14ac:dyDescent="0.2">
      <c r="A884" s="1351" t="s">
        <v>22702</v>
      </c>
    </row>
    <row r="885" spans="1:17" hidden="1" x14ac:dyDescent="0.2">
      <c r="A885" s="1351" t="s">
        <v>22703</v>
      </c>
    </row>
    <row r="888" spans="1:17" s="935" customFormat="1" ht="12" x14ac:dyDescent="0.2">
      <c r="A888" s="935" t="s">
        <v>22593</v>
      </c>
      <c r="F888" s="1456"/>
      <c r="Q888" s="1456"/>
    </row>
    <row r="889" spans="1:17" s="935" customFormat="1" ht="12" x14ac:dyDescent="0.2">
      <c r="A889" s="935" t="s">
        <v>22592</v>
      </c>
      <c r="F889" s="1456"/>
      <c r="Q889" s="1456"/>
    </row>
    <row r="890" spans="1:17" s="935" customFormat="1" ht="12" x14ac:dyDescent="0.2">
      <c r="F890" s="1456"/>
      <c r="Q890" s="1456"/>
    </row>
    <row r="891" spans="1:17" s="935" customFormat="1" ht="12" x14ac:dyDescent="0.2">
      <c r="F891" s="1456"/>
      <c r="Q891" s="1456"/>
    </row>
    <row r="892" spans="1:17" s="935" customFormat="1" ht="12" x14ac:dyDescent="0.2">
      <c r="F892" s="1456"/>
      <c r="Q892" s="1456"/>
    </row>
    <row r="893" spans="1:17" s="935" customFormat="1" ht="12" x14ac:dyDescent="0.2">
      <c r="A893" s="1718" t="s">
        <v>22688</v>
      </c>
      <c r="B893" s="1718"/>
      <c r="C893" s="1718"/>
      <c r="D893" s="1718"/>
      <c r="E893" s="1371"/>
      <c r="F893" s="1387"/>
      <c r="G893" s="1371"/>
      <c r="H893" s="1371"/>
      <c r="I893" s="1371"/>
      <c r="J893" s="1371"/>
      <c r="K893" s="1371"/>
      <c r="L893" s="1371"/>
      <c r="M893" s="1371"/>
      <c r="N893" s="1371"/>
      <c r="O893" s="1371"/>
      <c r="Q893" s="1456"/>
    </row>
    <row r="894" spans="1:17" s="935" customFormat="1" ht="12" x14ac:dyDescent="0.2">
      <c r="A894" s="1718" t="s">
        <v>2089</v>
      </c>
      <c r="B894" s="1718"/>
      <c r="C894" s="1718"/>
      <c r="D894" s="1718"/>
      <c r="E894" s="1371"/>
      <c r="F894" s="1387"/>
      <c r="G894" s="1371"/>
      <c r="H894" s="1371"/>
      <c r="I894" s="1371"/>
      <c r="J894" s="1371"/>
      <c r="K894" s="1371"/>
      <c r="L894" s="1371"/>
      <c r="M894" s="1371"/>
      <c r="N894" s="1371"/>
      <c r="O894" s="1371"/>
      <c r="Q894" s="1456"/>
    </row>
    <row r="895" spans="1:17" s="935" customFormat="1" ht="12" customHeight="1" x14ac:dyDescent="0.2">
      <c r="A895" s="1751" t="s">
        <v>22689</v>
      </c>
      <c r="B895" s="1751"/>
      <c r="C895" s="1751"/>
      <c r="D895" s="1751"/>
      <c r="E895" s="1371"/>
      <c r="F895" s="1387"/>
      <c r="G895" s="1371"/>
      <c r="H895" s="1371"/>
      <c r="I895" s="1371"/>
      <c r="J895" s="1371"/>
      <c r="K895" s="1371"/>
      <c r="L895" s="1371"/>
      <c r="M895" s="1371"/>
      <c r="N895" s="1371"/>
      <c r="O895" s="1371"/>
      <c r="Q895" s="1456"/>
    </row>
    <row r="896" spans="1:17" s="935" customFormat="1" ht="12" x14ac:dyDescent="0.2">
      <c r="A896" s="1751" t="s">
        <v>22589</v>
      </c>
      <c r="B896" s="1751"/>
      <c r="C896" s="1751"/>
      <c r="D896" s="1751"/>
      <c r="E896" s="1371"/>
      <c r="F896" s="1387"/>
      <c r="G896" s="1371"/>
      <c r="H896" s="1371"/>
      <c r="I896" s="1371"/>
      <c r="J896" s="1371"/>
      <c r="K896" s="1371"/>
      <c r="L896" s="1371"/>
      <c r="M896" s="1371"/>
      <c r="N896" s="1371"/>
      <c r="O896" s="1371"/>
      <c r="Q896" s="1456"/>
    </row>
    <row r="897" spans="1:17" s="935" customFormat="1" ht="12" x14ac:dyDescent="0.2">
      <c r="F897" s="1456"/>
      <c r="Q897" s="1456"/>
    </row>
    <row r="898" spans="1:17" s="935" customFormat="1" ht="12" x14ac:dyDescent="0.2">
      <c r="F898" s="1456"/>
      <c r="Q898" s="1456"/>
    </row>
    <row r="899" spans="1:17" s="935" customFormat="1" ht="12" x14ac:dyDescent="0.2">
      <c r="A899" s="1471"/>
      <c r="B899" s="1471"/>
      <c r="C899" s="1471"/>
      <c r="D899" s="1471"/>
      <c r="F899" s="1456"/>
      <c r="Q899" s="1456"/>
    </row>
    <row r="900" spans="1:17" s="935" customFormat="1" ht="24.75" customHeight="1" x14ac:dyDescent="0.2">
      <c r="A900" s="1472" t="s">
        <v>22588</v>
      </c>
      <c r="B900" s="1753" t="s">
        <v>22706</v>
      </c>
      <c r="C900" s="1753"/>
      <c r="D900" s="1753"/>
      <c r="E900" s="936"/>
      <c r="F900" s="1457"/>
      <c r="G900" s="936"/>
      <c r="H900" s="936"/>
      <c r="I900" s="936"/>
      <c r="Q900" s="1456"/>
    </row>
    <row r="901" spans="1:17" s="935" customFormat="1" ht="18" customHeight="1" x14ac:dyDescent="0.2">
      <c r="A901" s="1376" t="s">
        <v>22587</v>
      </c>
      <c r="B901" s="1719" t="s">
        <v>22596</v>
      </c>
      <c r="C901" s="1719"/>
      <c r="D901" s="1719"/>
      <c r="E901" s="266"/>
      <c r="F901" s="811"/>
      <c r="G901" s="266"/>
      <c r="H901" s="266"/>
      <c r="I901" s="266"/>
      <c r="Q901" s="1456"/>
    </row>
    <row r="902" spans="1:17" s="1459" customFormat="1" ht="28.35" customHeight="1" x14ac:dyDescent="0.2">
      <c r="A902" s="1458" t="s">
        <v>22690</v>
      </c>
      <c r="B902" s="1361">
        <v>2020</v>
      </c>
      <c r="C902" s="1361">
        <v>2021</v>
      </c>
      <c r="D902" s="1361">
        <v>2022</v>
      </c>
      <c r="F902" s="1460"/>
    </row>
    <row r="903" spans="1:17" s="1463" customFormat="1" x14ac:dyDescent="0.2">
      <c r="A903" s="1461" t="s">
        <v>22691</v>
      </c>
      <c r="B903" s="1462">
        <f t="shared" ref="B903:D905" si="21">B940+B977+B1014</f>
        <v>0</v>
      </c>
      <c r="C903" s="1462">
        <f t="shared" si="21"/>
        <v>0</v>
      </c>
      <c r="D903" s="1462">
        <f t="shared" si="21"/>
        <v>0</v>
      </c>
      <c r="F903" s="695"/>
    </row>
    <row r="904" spans="1:17" s="1463" customFormat="1" x14ac:dyDescent="0.2">
      <c r="A904" s="1461" t="s">
        <v>22692</v>
      </c>
      <c r="B904" s="1462">
        <f t="shared" si="21"/>
        <v>0</v>
      </c>
      <c r="C904" s="1462">
        <f t="shared" si="21"/>
        <v>0</v>
      </c>
      <c r="D904" s="1462">
        <f t="shared" si="21"/>
        <v>0</v>
      </c>
      <c r="F904" s="695"/>
    </row>
    <row r="905" spans="1:17" s="1463" customFormat="1" x14ac:dyDescent="0.2">
      <c r="A905" s="1461" t="s">
        <v>22693</v>
      </c>
      <c r="B905" s="1462">
        <f t="shared" si="21"/>
        <v>8825434</v>
      </c>
      <c r="C905" s="1462">
        <f t="shared" si="21"/>
        <v>17364551</v>
      </c>
      <c r="D905" s="1462">
        <f t="shared" si="21"/>
        <v>22660958</v>
      </c>
      <c r="F905" s="695"/>
    </row>
    <row r="906" spans="1:17" s="1466" customFormat="1" ht="17.25" customHeight="1" x14ac:dyDescent="0.2">
      <c r="A906" s="1464" t="s">
        <v>22577</v>
      </c>
      <c r="B906" s="1465">
        <f>SUM(B903:B905)</f>
        <v>8825434</v>
      </c>
      <c r="C906" s="1465">
        <f>SUM(C903:C905)</f>
        <v>17364551</v>
      </c>
      <c r="D906" s="1465">
        <f>SUM(D903:D905)</f>
        <v>22660958</v>
      </c>
      <c r="F906" s="1467"/>
    </row>
    <row r="907" spans="1:17" x14ac:dyDescent="0.2">
      <c r="A907" s="1351"/>
    </row>
    <row r="908" spans="1:17" x14ac:dyDescent="0.2">
      <c r="A908" s="1351"/>
    </row>
    <row r="909" spans="1:17" ht="25.5" x14ac:dyDescent="0.2">
      <c r="A909" s="1458" t="s">
        <v>22694</v>
      </c>
      <c r="B909" s="1361">
        <v>2020</v>
      </c>
      <c r="C909" s="1361" t="s">
        <v>22582</v>
      </c>
      <c r="D909" s="1361" t="s">
        <v>22581</v>
      </c>
    </row>
    <row r="910" spans="1:17" x14ac:dyDescent="0.2">
      <c r="A910" s="1461" t="s">
        <v>22691</v>
      </c>
      <c r="B910" s="1462">
        <f t="shared" ref="B910:D912" si="22">B947+B984+B1021</f>
        <v>0</v>
      </c>
      <c r="C910" s="1462">
        <f t="shared" si="22"/>
        <v>0</v>
      </c>
      <c r="D910" s="1462">
        <f t="shared" si="22"/>
        <v>0</v>
      </c>
    </row>
    <row r="911" spans="1:17" x14ac:dyDescent="0.2">
      <c r="A911" s="1461" t="s">
        <v>22692</v>
      </c>
      <c r="B911" s="1462">
        <f t="shared" si="22"/>
        <v>0</v>
      </c>
      <c r="C911" s="1462">
        <f t="shared" si="22"/>
        <v>0</v>
      </c>
      <c r="D911" s="1462">
        <f t="shared" si="22"/>
        <v>0</v>
      </c>
    </row>
    <row r="912" spans="1:17" x14ac:dyDescent="0.2">
      <c r="A912" s="1461" t="s">
        <v>22693</v>
      </c>
      <c r="B912" s="1462">
        <f t="shared" si="22"/>
        <v>11924804</v>
      </c>
      <c r="C912" s="1462">
        <f t="shared" si="22"/>
        <v>17393635</v>
      </c>
      <c r="D912" s="1462">
        <f t="shared" si="22"/>
        <v>22660958</v>
      </c>
    </row>
    <row r="913" spans="1:17" x14ac:dyDescent="0.2">
      <c r="A913" s="1464" t="s">
        <v>22577</v>
      </c>
      <c r="B913" s="1465">
        <f>SUM(B910:B912)</f>
        <v>11924804</v>
      </c>
      <c r="C913" s="1465">
        <f>SUM(C910:C912)</f>
        <v>17393635</v>
      </c>
      <c r="D913" s="1465">
        <f>SUM(D910:D912)</f>
        <v>22660958</v>
      </c>
    </row>
    <row r="914" spans="1:17" x14ac:dyDescent="0.2">
      <c r="A914" s="1351"/>
    </row>
    <row r="915" spans="1:17" x14ac:dyDescent="0.2">
      <c r="A915" s="1351"/>
    </row>
    <row r="916" spans="1:17" ht="25.5" x14ac:dyDescent="0.2">
      <c r="A916" s="1458" t="s">
        <v>22695</v>
      </c>
      <c r="B916" s="1361">
        <v>2020</v>
      </c>
      <c r="C916" s="1361" t="s">
        <v>22582</v>
      </c>
      <c r="D916" s="1361" t="s">
        <v>22581</v>
      </c>
    </row>
    <row r="917" spans="1:17" x14ac:dyDescent="0.2">
      <c r="A917" s="1461" t="s">
        <v>22691</v>
      </c>
      <c r="B917" s="1462">
        <f t="shared" ref="B917:D919" si="23">B954+B991+B1028</f>
        <v>0</v>
      </c>
      <c r="C917" s="1462">
        <f t="shared" si="23"/>
        <v>0</v>
      </c>
      <c r="D917" s="1462">
        <f t="shared" si="23"/>
        <v>0</v>
      </c>
    </row>
    <row r="918" spans="1:17" x14ac:dyDescent="0.2">
      <c r="A918" s="1461" t="s">
        <v>22692</v>
      </c>
      <c r="B918" s="1462">
        <f t="shared" si="23"/>
        <v>0</v>
      </c>
      <c r="C918" s="1462">
        <f t="shared" si="23"/>
        <v>0</v>
      </c>
      <c r="D918" s="1462">
        <f t="shared" si="23"/>
        <v>0</v>
      </c>
    </row>
    <row r="919" spans="1:17" x14ac:dyDescent="0.2">
      <c r="A919" s="1461" t="s">
        <v>22693</v>
      </c>
      <c r="B919" s="1462">
        <f t="shared" si="23"/>
        <v>10797623.359999999</v>
      </c>
      <c r="C919" s="1462">
        <f t="shared" si="23"/>
        <v>13145352</v>
      </c>
      <c r="D919" s="1462">
        <f t="shared" si="23"/>
        <v>22660958</v>
      </c>
    </row>
    <row r="920" spans="1:17" x14ac:dyDescent="0.2">
      <c r="A920" s="1464" t="s">
        <v>22577</v>
      </c>
      <c r="B920" s="1465">
        <f>SUM(B917:B919)</f>
        <v>10797623.359999999</v>
      </c>
      <c r="C920" s="1465">
        <f>SUM(C917:C919)</f>
        <v>13145352</v>
      </c>
      <c r="D920" s="1465">
        <f>SUM(D917:D919)</f>
        <v>22660958</v>
      </c>
    </row>
    <row r="921" spans="1:17" x14ac:dyDescent="0.2">
      <c r="A921" s="1352" t="s">
        <v>22576</v>
      </c>
    </row>
    <row r="922" spans="1:17" x14ac:dyDescent="0.2">
      <c r="A922" s="1351" t="s">
        <v>22575</v>
      </c>
    </row>
    <row r="925" spans="1:17" s="935" customFormat="1" ht="12" x14ac:dyDescent="0.2">
      <c r="A925" s="935" t="s">
        <v>22593</v>
      </c>
      <c r="F925" s="1456"/>
      <c r="Q925" s="1456"/>
    </row>
    <row r="926" spans="1:17" s="935" customFormat="1" ht="12" x14ac:dyDescent="0.2">
      <c r="A926" s="935" t="s">
        <v>22592</v>
      </c>
      <c r="F926" s="1456"/>
      <c r="Q926" s="1456"/>
    </row>
    <row r="927" spans="1:17" s="935" customFormat="1" ht="12" x14ac:dyDescent="0.2">
      <c r="F927" s="1456"/>
      <c r="Q927" s="1456"/>
    </row>
    <row r="928" spans="1:17" s="935" customFormat="1" ht="12" x14ac:dyDescent="0.2">
      <c r="F928" s="1456"/>
      <c r="Q928" s="1456"/>
    </row>
    <row r="929" spans="1:17" s="935" customFormat="1" ht="12" x14ac:dyDescent="0.2">
      <c r="F929" s="1456"/>
      <c r="Q929" s="1456"/>
    </row>
    <row r="930" spans="1:17" s="935" customFormat="1" ht="12" x14ac:dyDescent="0.2">
      <c r="A930" s="1718" t="s">
        <v>22688</v>
      </c>
      <c r="B930" s="1718"/>
      <c r="C930" s="1718"/>
      <c r="D930" s="1718"/>
      <c r="E930" s="1371"/>
      <c r="F930" s="1387"/>
      <c r="G930" s="1371"/>
      <c r="H930" s="1371"/>
      <c r="I930" s="1371"/>
      <c r="J930" s="1371"/>
      <c r="K930" s="1371"/>
      <c r="L930" s="1371"/>
      <c r="M930" s="1371"/>
      <c r="N930" s="1371"/>
      <c r="O930" s="1371"/>
      <c r="Q930" s="1456"/>
    </row>
    <row r="931" spans="1:17" s="935" customFormat="1" ht="12" x14ac:dyDescent="0.2">
      <c r="A931" s="1718" t="s">
        <v>2089</v>
      </c>
      <c r="B931" s="1718"/>
      <c r="C931" s="1718"/>
      <c r="D931" s="1718"/>
      <c r="E931" s="1371"/>
      <c r="F931" s="1387"/>
      <c r="G931" s="1371"/>
      <c r="H931" s="1371"/>
      <c r="I931" s="1371"/>
      <c r="J931" s="1371"/>
      <c r="K931" s="1371"/>
      <c r="L931" s="1371"/>
      <c r="M931" s="1371"/>
      <c r="N931" s="1371"/>
      <c r="O931" s="1371"/>
      <c r="Q931" s="1456"/>
    </row>
    <row r="932" spans="1:17" s="935" customFormat="1" ht="12" customHeight="1" x14ac:dyDescent="0.2">
      <c r="A932" s="1751" t="s">
        <v>22689</v>
      </c>
      <c r="B932" s="1751"/>
      <c r="C932" s="1751"/>
      <c r="D932" s="1751"/>
      <c r="E932" s="1371"/>
      <c r="F932" s="1387"/>
      <c r="G932" s="1371"/>
      <c r="H932" s="1371"/>
      <c r="I932" s="1371"/>
      <c r="J932" s="1371"/>
      <c r="K932" s="1371"/>
      <c r="L932" s="1371"/>
      <c r="M932" s="1371"/>
      <c r="N932" s="1371"/>
      <c r="O932" s="1371"/>
      <c r="Q932" s="1456"/>
    </row>
    <row r="933" spans="1:17" s="935" customFormat="1" ht="12" x14ac:dyDescent="0.2">
      <c r="A933" s="1751" t="s">
        <v>22589</v>
      </c>
      <c r="B933" s="1751"/>
      <c r="C933" s="1751"/>
      <c r="D933" s="1751"/>
      <c r="E933" s="1371"/>
      <c r="F933" s="1387"/>
      <c r="G933" s="1371"/>
      <c r="H933" s="1371"/>
      <c r="I933" s="1371"/>
      <c r="J933" s="1371"/>
      <c r="K933" s="1371"/>
      <c r="L933" s="1371"/>
      <c r="M933" s="1371"/>
      <c r="N933" s="1371"/>
      <c r="O933" s="1371"/>
      <c r="Q933" s="1456"/>
    </row>
    <row r="934" spans="1:17" s="935" customFormat="1" ht="12" x14ac:dyDescent="0.2">
      <c r="F934" s="1456"/>
      <c r="Q934" s="1456"/>
    </row>
    <row r="935" spans="1:17" s="935" customFormat="1" ht="12" x14ac:dyDescent="0.2">
      <c r="F935" s="1456"/>
      <c r="Q935" s="1456"/>
    </row>
    <row r="936" spans="1:17" s="935" customFormat="1" ht="12" x14ac:dyDescent="0.2">
      <c r="A936" s="1471"/>
      <c r="B936" s="1471"/>
      <c r="C936" s="1471"/>
      <c r="D936" s="1471"/>
      <c r="F936" s="1456"/>
      <c r="Q936" s="1456"/>
    </row>
    <row r="937" spans="1:17" s="935" customFormat="1" ht="24.75" customHeight="1" x14ac:dyDescent="0.2">
      <c r="A937" s="1472" t="s">
        <v>22588</v>
      </c>
      <c r="B937" s="1753" t="s">
        <v>22706</v>
      </c>
      <c r="C937" s="1753"/>
      <c r="D937" s="1753"/>
      <c r="E937" s="936"/>
      <c r="F937" s="1457"/>
      <c r="G937" s="936"/>
      <c r="H937" s="936"/>
      <c r="I937" s="936"/>
      <c r="Q937" s="1456"/>
    </row>
    <row r="938" spans="1:17" s="935" customFormat="1" ht="18" customHeight="1" x14ac:dyDescent="0.2">
      <c r="A938" s="1376" t="s">
        <v>22587</v>
      </c>
      <c r="B938" s="1719" t="s">
        <v>22595</v>
      </c>
      <c r="C938" s="1719"/>
      <c r="D938" s="1719"/>
      <c r="E938" s="266"/>
      <c r="F938" s="811"/>
      <c r="G938" s="266"/>
      <c r="H938" s="266"/>
      <c r="I938" s="266"/>
      <c r="Q938" s="1456"/>
    </row>
    <row r="939" spans="1:17" s="1459" customFormat="1" ht="28.35" customHeight="1" x14ac:dyDescent="0.2">
      <c r="A939" s="1458" t="s">
        <v>22690</v>
      </c>
      <c r="B939" s="1361">
        <v>2020</v>
      </c>
      <c r="C939" s="1361">
        <v>2021</v>
      </c>
      <c r="D939" s="1361">
        <v>2022</v>
      </c>
      <c r="F939" s="1460"/>
    </row>
    <row r="940" spans="1:17" s="1463" customFormat="1" x14ac:dyDescent="0.2">
      <c r="A940" s="1461" t="s">
        <v>22691</v>
      </c>
      <c r="B940" s="1462"/>
      <c r="C940" s="1462"/>
      <c r="D940" s="1462"/>
      <c r="F940" s="695"/>
    </row>
    <row r="941" spans="1:17" s="1463" customFormat="1" x14ac:dyDescent="0.2">
      <c r="A941" s="1461" t="s">
        <v>22692</v>
      </c>
      <c r="B941" s="1462"/>
      <c r="C941" s="1462"/>
      <c r="D941" s="1462"/>
      <c r="F941" s="695"/>
    </row>
    <row r="942" spans="1:17" s="1463" customFormat="1" x14ac:dyDescent="0.2">
      <c r="A942" s="1461" t="s">
        <v>22693</v>
      </c>
      <c r="B942" s="1462">
        <v>8684381</v>
      </c>
      <c r="C942" s="1462">
        <v>13605128</v>
      </c>
      <c r="D942" s="1462">
        <v>20534269</v>
      </c>
      <c r="F942" s="695"/>
    </row>
    <row r="943" spans="1:17" s="1466" customFormat="1" ht="17.25" customHeight="1" x14ac:dyDescent="0.2">
      <c r="A943" s="1464" t="s">
        <v>22577</v>
      </c>
      <c r="B943" s="1465">
        <f>SUM(B940:B942)</f>
        <v>8684381</v>
      </c>
      <c r="C943" s="1465">
        <f>SUM(C940:C942)</f>
        <v>13605128</v>
      </c>
      <c r="D943" s="1465">
        <f>SUM(D940:D942)</f>
        <v>20534269</v>
      </c>
      <c r="F943" s="1467"/>
    </row>
    <row r="944" spans="1:17" x14ac:dyDescent="0.2">
      <c r="A944" s="1351"/>
    </row>
    <row r="945" spans="1:4" x14ac:dyDescent="0.2">
      <c r="A945" s="1351"/>
    </row>
    <row r="946" spans="1:4" ht="25.5" x14ac:dyDescent="0.2">
      <c r="A946" s="1458" t="s">
        <v>22694</v>
      </c>
      <c r="B946" s="1361">
        <v>2020</v>
      </c>
      <c r="C946" s="1361" t="s">
        <v>22582</v>
      </c>
      <c r="D946" s="1361" t="s">
        <v>22581</v>
      </c>
    </row>
    <row r="947" spans="1:4" x14ac:dyDescent="0.2">
      <c r="A947" s="1461" t="s">
        <v>22691</v>
      </c>
      <c r="B947" s="1462"/>
      <c r="C947" s="1462"/>
      <c r="D947" s="1462"/>
    </row>
    <row r="948" spans="1:4" x14ac:dyDescent="0.2">
      <c r="A948" s="1461" t="s">
        <v>22692</v>
      </c>
      <c r="B948" s="1462"/>
      <c r="C948" s="1462"/>
      <c r="D948" s="1462"/>
    </row>
    <row r="949" spans="1:4" x14ac:dyDescent="0.2">
      <c r="A949" s="1461" t="s">
        <v>22693</v>
      </c>
      <c r="B949" s="1462">
        <v>11783751</v>
      </c>
      <c r="C949" s="1462">
        <v>13634212</v>
      </c>
      <c r="D949" s="1462">
        <v>20534269</v>
      </c>
    </row>
    <row r="950" spans="1:4" x14ac:dyDescent="0.2">
      <c r="A950" s="1464" t="s">
        <v>22577</v>
      </c>
      <c r="B950" s="1465">
        <f>SUM(B947:B949)</f>
        <v>11783751</v>
      </c>
      <c r="C950" s="1465">
        <f>SUM(C947:C949)</f>
        <v>13634212</v>
      </c>
      <c r="D950" s="1465">
        <f>SUM(D947:D949)</f>
        <v>20534269</v>
      </c>
    </row>
    <row r="951" spans="1:4" x14ac:dyDescent="0.2">
      <c r="A951" s="1351"/>
    </row>
    <row r="952" spans="1:4" x14ac:dyDescent="0.2">
      <c r="A952" s="1351"/>
    </row>
    <row r="953" spans="1:4" ht="25.5" x14ac:dyDescent="0.2">
      <c r="A953" s="1458" t="s">
        <v>22695</v>
      </c>
      <c r="B953" s="1361">
        <v>2020</v>
      </c>
      <c r="C953" s="1361" t="s">
        <v>22582</v>
      </c>
      <c r="D953" s="1361" t="s">
        <v>22581</v>
      </c>
    </row>
    <row r="954" spans="1:4" x14ac:dyDescent="0.2">
      <c r="A954" s="1461" t="s">
        <v>22691</v>
      </c>
      <c r="B954" s="1462"/>
      <c r="C954" s="1462"/>
      <c r="D954" s="1462"/>
    </row>
    <row r="955" spans="1:4" x14ac:dyDescent="0.2">
      <c r="A955" s="1461" t="s">
        <v>22692</v>
      </c>
      <c r="B955" s="1462"/>
      <c r="C955" s="1462"/>
      <c r="D955" s="1462"/>
    </row>
    <row r="956" spans="1:4" x14ac:dyDescent="0.2">
      <c r="A956" s="1461" t="s">
        <v>22693</v>
      </c>
      <c r="B956" s="1462">
        <v>10662097.16</v>
      </c>
      <c r="C956" s="1462">
        <v>11214502</v>
      </c>
      <c r="D956" s="1462">
        <v>20534269</v>
      </c>
    </row>
    <row r="957" spans="1:4" x14ac:dyDescent="0.2">
      <c r="A957" s="1464" t="s">
        <v>22577</v>
      </c>
      <c r="B957" s="1465">
        <f>SUM(B954:B956)</f>
        <v>10662097.16</v>
      </c>
      <c r="C957" s="1465">
        <f>SUM(C954:C956)</f>
        <v>11214502</v>
      </c>
      <c r="D957" s="1465">
        <f>SUM(D954:D956)</f>
        <v>20534269</v>
      </c>
    </row>
    <row r="958" spans="1:4" x14ac:dyDescent="0.2">
      <c r="A958" s="1352" t="s">
        <v>22576</v>
      </c>
    </row>
    <row r="959" spans="1:4" x14ac:dyDescent="0.2">
      <c r="A959" s="1351" t="s">
        <v>22575</v>
      </c>
    </row>
    <row r="962" spans="1:17" s="935" customFormat="1" ht="12" x14ac:dyDescent="0.2">
      <c r="A962" s="935" t="s">
        <v>22593</v>
      </c>
      <c r="F962" s="1456"/>
      <c r="Q962" s="1456"/>
    </row>
    <row r="963" spans="1:17" s="935" customFormat="1" ht="12" x14ac:dyDescent="0.2">
      <c r="A963" s="935" t="s">
        <v>22592</v>
      </c>
      <c r="F963" s="1456"/>
      <c r="Q963" s="1456"/>
    </row>
    <row r="964" spans="1:17" s="935" customFormat="1" ht="12" x14ac:dyDescent="0.2">
      <c r="F964" s="1456"/>
      <c r="Q964" s="1456"/>
    </row>
    <row r="965" spans="1:17" s="935" customFormat="1" ht="12" x14ac:dyDescent="0.2">
      <c r="F965" s="1456"/>
      <c r="Q965" s="1456"/>
    </row>
    <row r="966" spans="1:17" s="935" customFormat="1" ht="12" x14ac:dyDescent="0.2">
      <c r="F966" s="1456"/>
      <c r="Q966" s="1456"/>
    </row>
    <row r="967" spans="1:17" s="935" customFormat="1" ht="12" x14ac:dyDescent="0.2">
      <c r="A967" s="1718" t="s">
        <v>22688</v>
      </c>
      <c r="B967" s="1718"/>
      <c r="C967" s="1718"/>
      <c r="D967" s="1718"/>
      <c r="E967" s="1371"/>
      <c r="F967" s="1387"/>
      <c r="G967" s="1371"/>
      <c r="H967" s="1371"/>
      <c r="I967" s="1371"/>
      <c r="J967" s="1371"/>
      <c r="K967" s="1371"/>
      <c r="L967" s="1371"/>
      <c r="M967" s="1371"/>
      <c r="N967" s="1371"/>
      <c r="O967" s="1371"/>
      <c r="Q967" s="1456"/>
    </row>
    <row r="968" spans="1:17" s="935" customFormat="1" ht="12" x14ac:dyDescent="0.2">
      <c r="A968" s="1718" t="s">
        <v>2089</v>
      </c>
      <c r="B968" s="1718"/>
      <c r="C968" s="1718"/>
      <c r="D968" s="1718"/>
      <c r="E968" s="1371"/>
      <c r="F968" s="1387"/>
      <c r="G968" s="1371"/>
      <c r="H968" s="1371"/>
      <c r="I968" s="1371"/>
      <c r="J968" s="1371"/>
      <c r="K968" s="1371"/>
      <c r="L968" s="1371"/>
      <c r="M968" s="1371"/>
      <c r="N968" s="1371"/>
      <c r="O968" s="1371"/>
      <c r="Q968" s="1456"/>
    </row>
    <row r="969" spans="1:17" s="935" customFormat="1" ht="12" customHeight="1" x14ac:dyDescent="0.2">
      <c r="A969" s="1751" t="s">
        <v>22689</v>
      </c>
      <c r="B969" s="1751"/>
      <c r="C969" s="1751"/>
      <c r="D969" s="1751"/>
      <c r="E969" s="1371"/>
      <c r="F969" s="1387"/>
      <c r="G969" s="1371"/>
      <c r="H969" s="1371"/>
      <c r="I969" s="1371"/>
      <c r="J969" s="1371"/>
      <c r="K969" s="1371"/>
      <c r="L969" s="1371"/>
      <c r="M969" s="1371"/>
      <c r="N969" s="1371"/>
      <c r="O969" s="1371"/>
      <c r="Q969" s="1456"/>
    </row>
    <row r="970" spans="1:17" s="935" customFormat="1" ht="12" x14ac:dyDescent="0.2">
      <c r="A970" s="1751" t="s">
        <v>22589</v>
      </c>
      <c r="B970" s="1751"/>
      <c r="C970" s="1751"/>
      <c r="D970" s="1751"/>
      <c r="E970" s="1371"/>
      <c r="F970" s="1387"/>
      <c r="G970" s="1371"/>
      <c r="H970" s="1371"/>
      <c r="I970" s="1371"/>
      <c r="J970" s="1371"/>
      <c r="K970" s="1371"/>
      <c r="L970" s="1371"/>
      <c r="M970" s="1371"/>
      <c r="N970" s="1371"/>
      <c r="O970" s="1371"/>
      <c r="Q970" s="1456"/>
    </row>
    <row r="971" spans="1:17" s="935" customFormat="1" ht="12" x14ac:dyDescent="0.2">
      <c r="F971" s="1456"/>
      <c r="Q971" s="1456"/>
    </row>
    <row r="972" spans="1:17" s="935" customFormat="1" ht="12" x14ac:dyDescent="0.2">
      <c r="F972" s="1456"/>
      <c r="Q972" s="1456"/>
    </row>
    <row r="973" spans="1:17" s="935" customFormat="1" ht="12" x14ac:dyDescent="0.2">
      <c r="A973" s="1471"/>
      <c r="B973" s="1471"/>
      <c r="C973" s="1471"/>
      <c r="D973" s="1471"/>
      <c r="F973" s="1456"/>
      <c r="Q973" s="1456"/>
    </row>
    <row r="974" spans="1:17" s="935" customFormat="1" ht="24.75" customHeight="1" x14ac:dyDescent="0.2">
      <c r="A974" s="1472" t="s">
        <v>22588</v>
      </c>
      <c r="B974" s="1753" t="s">
        <v>22706</v>
      </c>
      <c r="C974" s="1753"/>
      <c r="D974" s="1753"/>
      <c r="E974" s="936"/>
      <c r="F974" s="1457"/>
      <c r="G974" s="936"/>
      <c r="H974" s="936"/>
      <c r="I974" s="936"/>
      <c r="Q974" s="1456"/>
    </row>
    <row r="975" spans="1:17" s="935" customFormat="1" ht="18" customHeight="1" x14ac:dyDescent="0.2">
      <c r="A975" s="1376" t="s">
        <v>22587</v>
      </c>
      <c r="B975" s="1719" t="s">
        <v>22594</v>
      </c>
      <c r="C975" s="1719"/>
      <c r="D975" s="1719"/>
      <c r="E975" s="266"/>
      <c r="F975" s="811"/>
      <c r="G975" s="266"/>
      <c r="H975" s="266"/>
      <c r="I975" s="266"/>
      <c r="Q975" s="1456"/>
    </row>
    <row r="976" spans="1:17" s="1459" customFormat="1" ht="28.35" customHeight="1" x14ac:dyDescent="0.2">
      <c r="A976" s="1458" t="s">
        <v>22690</v>
      </c>
      <c r="B976" s="1361">
        <v>2020</v>
      </c>
      <c r="C976" s="1361">
        <v>2021</v>
      </c>
      <c r="D976" s="1361">
        <v>2022</v>
      </c>
      <c r="F976" s="1460"/>
    </row>
    <row r="977" spans="1:6" s="1463" customFormat="1" x14ac:dyDescent="0.2">
      <c r="A977" s="1461" t="s">
        <v>22691</v>
      </c>
      <c r="B977" s="1462"/>
      <c r="C977" s="1462"/>
      <c r="D977" s="1462"/>
      <c r="F977" s="695"/>
    </row>
    <row r="978" spans="1:6" s="1463" customFormat="1" x14ac:dyDescent="0.2">
      <c r="A978" s="1461" t="s">
        <v>22692</v>
      </c>
      <c r="B978" s="1462"/>
      <c r="C978" s="1462"/>
      <c r="D978" s="1462"/>
      <c r="F978" s="695"/>
    </row>
    <row r="979" spans="1:6" s="1463" customFormat="1" x14ac:dyDescent="0.2">
      <c r="A979" s="1461" t="s">
        <v>22693</v>
      </c>
      <c r="B979" s="1462">
        <v>141053</v>
      </c>
      <c r="C979" s="1462">
        <v>1123233</v>
      </c>
      <c r="D979" s="1462">
        <v>2126689</v>
      </c>
      <c r="F979" s="695"/>
    </row>
    <row r="980" spans="1:6" s="1466" customFormat="1" ht="16.5" customHeight="1" x14ac:dyDescent="0.2">
      <c r="A980" s="1464" t="s">
        <v>22577</v>
      </c>
      <c r="B980" s="1465">
        <f>SUM(B977:B979)</f>
        <v>141053</v>
      </c>
      <c r="C980" s="1465">
        <f>SUM(C977:C979)</f>
        <v>1123233</v>
      </c>
      <c r="D980" s="1465">
        <f>SUM(D977:D979)</f>
        <v>2126689</v>
      </c>
      <c r="F980" s="1467"/>
    </row>
    <row r="981" spans="1:6" x14ac:dyDescent="0.2">
      <c r="A981" s="1351"/>
    </row>
    <row r="982" spans="1:6" x14ac:dyDescent="0.2">
      <c r="A982" s="1351"/>
    </row>
    <row r="983" spans="1:6" ht="25.5" x14ac:dyDescent="0.2">
      <c r="A983" s="1458" t="s">
        <v>22694</v>
      </c>
      <c r="B983" s="1361">
        <v>2020</v>
      </c>
      <c r="C983" s="1361" t="s">
        <v>22582</v>
      </c>
      <c r="D983" s="1361" t="s">
        <v>22581</v>
      </c>
    </row>
    <row r="984" spans="1:6" x14ac:dyDescent="0.2">
      <c r="A984" s="1461" t="s">
        <v>22691</v>
      </c>
      <c r="B984" s="1462"/>
      <c r="C984" s="1462"/>
      <c r="D984" s="1462"/>
    </row>
    <row r="985" spans="1:6" x14ac:dyDescent="0.2">
      <c r="A985" s="1461" t="s">
        <v>22692</v>
      </c>
      <c r="B985" s="1462"/>
      <c r="C985" s="1462"/>
      <c r="D985" s="1462"/>
    </row>
    <row r="986" spans="1:6" x14ac:dyDescent="0.2">
      <c r="A986" s="1461" t="s">
        <v>22693</v>
      </c>
      <c r="B986" s="1462">
        <v>141053</v>
      </c>
      <c r="C986" s="1462">
        <v>1123233</v>
      </c>
      <c r="D986" s="1462">
        <v>2126689</v>
      </c>
    </row>
    <row r="987" spans="1:6" x14ac:dyDescent="0.2">
      <c r="A987" s="1464" t="s">
        <v>22577</v>
      </c>
      <c r="B987" s="1465">
        <f>SUM(B984:B986)</f>
        <v>141053</v>
      </c>
      <c r="C987" s="1465">
        <f>SUM(C984:C986)</f>
        <v>1123233</v>
      </c>
      <c r="D987" s="1465">
        <f>SUM(D984:D986)</f>
        <v>2126689</v>
      </c>
    </row>
    <row r="988" spans="1:6" x14ac:dyDescent="0.2">
      <c r="A988" s="1351"/>
    </row>
    <row r="989" spans="1:6" x14ac:dyDescent="0.2">
      <c r="A989" s="1351"/>
    </row>
    <row r="990" spans="1:6" ht="25.5" x14ac:dyDescent="0.2">
      <c r="A990" s="1458" t="s">
        <v>22695</v>
      </c>
      <c r="B990" s="1361">
        <v>2020</v>
      </c>
      <c r="C990" s="1361" t="s">
        <v>22582</v>
      </c>
      <c r="D990" s="1361" t="s">
        <v>22581</v>
      </c>
    </row>
    <row r="991" spans="1:6" x14ac:dyDescent="0.2">
      <c r="A991" s="1461" t="s">
        <v>22691</v>
      </c>
      <c r="B991" s="1462"/>
      <c r="C991" s="1462"/>
      <c r="D991" s="1462"/>
    </row>
    <row r="992" spans="1:6" x14ac:dyDescent="0.2">
      <c r="A992" s="1461" t="s">
        <v>22692</v>
      </c>
      <c r="B992" s="1462"/>
      <c r="C992" s="1462"/>
      <c r="D992" s="1462"/>
    </row>
    <row r="993" spans="1:17" x14ac:dyDescent="0.2">
      <c r="A993" s="1461" t="s">
        <v>22693</v>
      </c>
      <c r="B993" s="1462">
        <v>135526.20000000001</v>
      </c>
      <c r="C993" s="1462">
        <v>270218</v>
      </c>
      <c r="D993" s="1462">
        <v>2126689</v>
      </c>
    </row>
    <row r="994" spans="1:17" x14ac:dyDescent="0.2">
      <c r="A994" s="1464" t="s">
        <v>22577</v>
      </c>
      <c r="B994" s="1465">
        <f>SUM(B991:B993)</f>
        <v>135526.20000000001</v>
      </c>
      <c r="C994" s="1465">
        <f>SUM(C991:C993)</f>
        <v>270218</v>
      </c>
      <c r="D994" s="1465">
        <f>SUM(D991:D993)</f>
        <v>2126689</v>
      </c>
    </row>
    <row r="995" spans="1:17" x14ac:dyDescent="0.2">
      <c r="A995" s="1352" t="s">
        <v>22576</v>
      </c>
    </row>
    <row r="996" spans="1:17" x14ac:dyDescent="0.2">
      <c r="A996" s="1351" t="s">
        <v>22575</v>
      </c>
    </row>
    <row r="999" spans="1:17" s="935" customFormat="1" ht="12" x14ac:dyDescent="0.2">
      <c r="A999" s="935" t="s">
        <v>22593</v>
      </c>
      <c r="F999" s="1456"/>
      <c r="Q999" s="1456"/>
    </row>
    <row r="1000" spans="1:17" s="935" customFormat="1" ht="12" x14ac:dyDescent="0.2">
      <c r="A1000" s="935" t="s">
        <v>22592</v>
      </c>
      <c r="F1000" s="1456"/>
      <c r="Q1000" s="1456"/>
    </row>
    <row r="1001" spans="1:17" s="935" customFormat="1" ht="12" x14ac:dyDescent="0.2">
      <c r="F1001" s="1456"/>
      <c r="Q1001" s="1456"/>
    </row>
    <row r="1002" spans="1:17" s="935" customFormat="1" ht="12" x14ac:dyDescent="0.2">
      <c r="F1002" s="1456"/>
      <c r="Q1002" s="1456"/>
    </row>
    <row r="1003" spans="1:17" s="935" customFormat="1" ht="12" x14ac:dyDescent="0.2">
      <c r="F1003" s="1456"/>
      <c r="Q1003" s="1456"/>
    </row>
    <row r="1004" spans="1:17" s="935" customFormat="1" ht="12" x14ac:dyDescent="0.2">
      <c r="A1004" s="1718" t="s">
        <v>22688</v>
      </c>
      <c r="B1004" s="1718"/>
      <c r="C1004" s="1718"/>
      <c r="D1004" s="1718"/>
      <c r="E1004" s="1371"/>
      <c r="F1004" s="1387"/>
      <c r="G1004" s="1371"/>
      <c r="H1004" s="1371"/>
      <c r="I1004" s="1371"/>
      <c r="J1004" s="1371"/>
      <c r="K1004" s="1371"/>
      <c r="L1004" s="1371"/>
      <c r="M1004" s="1371"/>
      <c r="N1004" s="1371"/>
      <c r="O1004" s="1371"/>
      <c r="Q1004" s="1456"/>
    </row>
    <row r="1005" spans="1:17" s="935" customFormat="1" ht="12" x14ac:dyDescent="0.2">
      <c r="A1005" s="1718" t="s">
        <v>2089</v>
      </c>
      <c r="B1005" s="1718"/>
      <c r="C1005" s="1718"/>
      <c r="D1005" s="1718"/>
      <c r="E1005" s="1371"/>
      <c r="F1005" s="1387"/>
      <c r="G1005" s="1371"/>
      <c r="H1005" s="1371"/>
      <c r="I1005" s="1371"/>
      <c r="J1005" s="1371"/>
      <c r="K1005" s="1371"/>
      <c r="L1005" s="1371"/>
      <c r="M1005" s="1371"/>
      <c r="N1005" s="1371"/>
      <c r="O1005" s="1371"/>
      <c r="Q1005" s="1456"/>
    </row>
    <row r="1006" spans="1:17" s="935" customFormat="1" ht="12" customHeight="1" x14ac:dyDescent="0.2">
      <c r="A1006" s="1751" t="s">
        <v>22689</v>
      </c>
      <c r="B1006" s="1751"/>
      <c r="C1006" s="1751"/>
      <c r="D1006" s="1751"/>
      <c r="E1006" s="1371"/>
      <c r="F1006" s="1387"/>
      <c r="G1006" s="1371"/>
      <c r="H1006" s="1371"/>
      <c r="I1006" s="1371"/>
      <c r="J1006" s="1371"/>
      <c r="K1006" s="1371"/>
      <c r="L1006" s="1371"/>
      <c r="M1006" s="1371"/>
      <c r="N1006" s="1371"/>
      <c r="O1006" s="1371"/>
      <c r="Q1006" s="1456"/>
    </row>
    <row r="1007" spans="1:17" s="935" customFormat="1" ht="12" x14ac:dyDescent="0.2">
      <c r="A1007" s="1751" t="s">
        <v>22589</v>
      </c>
      <c r="B1007" s="1751"/>
      <c r="C1007" s="1751"/>
      <c r="D1007" s="1751"/>
      <c r="E1007" s="1371"/>
      <c r="F1007" s="1387"/>
      <c r="G1007" s="1371"/>
      <c r="H1007" s="1371"/>
      <c r="I1007" s="1371"/>
      <c r="J1007" s="1371"/>
      <c r="K1007" s="1371"/>
      <c r="L1007" s="1371"/>
      <c r="M1007" s="1371"/>
      <c r="N1007" s="1371"/>
      <c r="O1007" s="1371"/>
      <c r="Q1007" s="1456"/>
    </row>
    <row r="1008" spans="1:17" s="935" customFormat="1" ht="12" x14ac:dyDescent="0.2">
      <c r="F1008" s="1456"/>
      <c r="Q1008" s="1456"/>
    </row>
    <row r="1009" spans="1:17" s="935" customFormat="1" ht="12" x14ac:dyDescent="0.2">
      <c r="F1009" s="1456"/>
      <c r="Q1009" s="1456"/>
    </row>
    <row r="1010" spans="1:17" s="935" customFormat="1" ht="12" x14ac:dyDescent="0.2">
      <c r="A1010" s="1471"/>
      <c r="B1010" s="1471"/>
      <c r="C1010" s="1471"/>
      <c r="D1010" s="1471"/>
      <c r="F1010" s="1456"/>
      <c r="Q1010" s="1456"/>
    </row>
    <row r="1011" spans="1:17" s="935" customFormat="1" ht="24.75" customHeight="1" x14ac:dyDescent="0.2">
      <c r="A1011" s="1472" t="s">
        <v>22588</v>
      </c>
      <c r="B1011" s="1753" t="s">
        <v>22706</v>
      </c>
      <c r="C1011" s="1753"/>
      <c r="D1011" s="1753"/>
      <c r="E1011" s="936"/>
      <c r="F1011" s="1457"/>
      <c r="G1011" s="936"/>
      <c r="H1011" s="936"/>
      <c r="I1011" s="936"/>
      <c r="Q1011" s="1456"/>
    </row>
    <row r="1012" spans="1:17" s="935" customFormat="1" ht="28.5" customHeight="1" x14ac:dyDescent="0.2">
      <c r="A1012" s="1376" t="s">
        <v>22587</v>
      </c>
      <c r="B1012" s="1719" t="s">
        <v>22586</v>
      </c>
      <c r="C1012" s="1719"/>
      <c r="D1012" s="1719"/>
      <c r="E1012" s="266"/>
      <c r="F1012" s="811"/>
      <c r="G1012" s="266"/>
      <c r="H1012" s="266"/>
      <c r="I1012" s="266"/>
      <c r="Q1012" s="1456"/>
    </row>
    <row r="1013" spans="1:17" s="1459" customFormat="1" ht="28.35" customHeight="1" x14ac:dyDescent="0.2">
      <c r="A1013" s="1458" t="s">
        <v>22690</v>
      </c>
      <c r="B1013" s="1361">
        <v>2020</v>
      </c>
      <c r="C1013" s="1361">
        <v>2021</v>
      </c>
      <c r="D1013" s="1361">
        <v>2022</v>
      </c>
      <c r="F1013" s="1460"/>
    </row>
    <row r="1014" spans="1:17" s="1463" customFormat="1" x14ac:dyDescent="0.2">
      <c r="A1014" s="1461" t="s">
        <v>22691</v>
      </c>
      <c r="B1014" s="1462"/>
      <c r="C1014" s="1462"/>
      <c r="D1014" s="1462"/>
      <c r="F1014" s="695"/>
    </row>
    <row r="1015" spans="1:17" s="1463" customFormat="1" x14ac:dyDescent="0.2">
      <c r="A1015" s="1461" t="s">
        <v>22692</v>
      </c>
      <c r="B1015" s="1462"/>
      <c r="C1015" s="1462"/>
      <c r="D1015" s="1462"/>
      <c r="F1015" s="695"/>
    </row>
    <row r="1016" spans="1:17" s="1463" customFormat="1" x14ac:dyDescent="0.2">
      <c r="A1016" s="1461" t="s">
        <v>22693</v>
      </c>
      <c r="B1016" s="1462"/>
      <c r="C1016" s="1462">
        <v>2636190</v>
      </c>
      <c r="D1016" s="1462"/>
      <c r="F1016" s="695"/>
    </row>
    <row r="1017" spans="1:17" s="1466" customFormat="1" ht="16.5" customHeight="1" x14ac:dyDescent="0.2">
      <c r="A1017" s="1464" t="s">
        <v>22577</v>
      </c>
      <c r="B1017" s="1465">
        <f>SUM(B1014:B1016)</f>
        <v>0</v>
      </c>
      <c r="C1017" s="1465">
        <f>SUM(C1014:C1016)</f>
        <v>2636190</v>
      </c>
      <c r="D1017" s="1465">
        <f>SUM(D1014:D1016)</f>
        <v>0</v>
      </c>
      <c r="F1017" s="1467"/>
    </row>
    <row r="1018" spans="1:17" x14ac:dyDescent="0.2">
      <c r="A1018" s="1351"/>
    </row>
    <row r="1019" spans="1:17" x14ac:dyDescent="0.2">
      <c r="A1019" s="1351"/>
    </row>
    <row r="1020" spans="1:17" ht="25.5" x14ac:dyDescent="0.2">
      <c r="A1020" s="1458" t="s">
        <v>22694</v>
      </c>
      <c r="B1020" s="1361">
        <v>2020</v>
      </c>
      <c r="C1020" s="1361" t="s">
        <v>22582</v>
      </c>
      <c r="D1020" s="1361" t="s">
        <v>22581</v>
      </c>
    </row>
    <row r="1021" spans="1:17" x14ac:dyDescent="0.2">
      <c r="A1021" s="1461" t="s">
        <v>22691</v>
      </c>
      <c r="B1021" s="1462"/>
      <c r="C1021" s="1462"/>
      <c r="D1021" s="1462"/>
    </row>
    <row r="1022" spans="1:17" x14ac:dyDescent="0.2">
      <c r="A1022" s="1461" t="s">
        <v>22692</v>
      </c>
      <c r="B1022" s="1462"/>
      <c r="C1022" s="1462"/>
      <c r="D1022" s="1462"/>
    </row>
    <row r="1023" spans="1:17" x14ac:dyDescent="0.2">
      <c r="A1023" s="1461" t="s">
        <v>22693</v>
      </c>
      <c r="B1023" s="1462"/>
      <c r="C1023" s="1462">
        <v>2636190</v>
      </c>
      <c r="D1023" s="1462"/>
    </row>
    <row r="1024" spans="1:17" x14ac:dyDescent="0.2">
      <c r="A1024" s="1464" t="s">
        <v>22577</v>
      </c>
      <c r="B1024" s="1465">
        <f>SUM(B1021:B1023)</f>
        <v>0</v>
      </c>
      <c r="C1024" s="1465">
        <f>SUM(C1021:C1023)</f>
        <v>2636190</v>
      </c>
      <c r="D1024" s="1465">
        <f>SUM(D1021:D1023)</f>
        <v>0</v>
      </c>
    </row>
    <row r="1025" spans="1:4" x14ac:dyDescent="0.2">
      <c r="A1025" s="1351"/>
    </row>
    <row r="1026" spans="1:4" x14ac:dyDescent="0.2">
      <c r="A1026" s="1351"/>
    </row>
    <row r="1027" spans="1:4" ht="25.5" x14ac:dyDescent="0.2">
      <c r="A1027" s="1458" t="s">
        <v>22695</v>
      </c>
      <c r="B1027" s="1361">
        <v>2020</v>
      </c>
      <c r="C1027" s="1361" t="s">
        <v>22582</v>
      </c>
      <c r="D1027" s="1361" t="s">
        <v>22581</v>
      </c>
    </row>
    <row r="1028" spans="1:4" x14ac:dyDescent="0.2">
      <c r="A1028" s="1461" t="s">
        <v>22691</v>
      </c>
      <c r="B1028" s="1462"/>
      <c r="C1028" s="1462"/>
      <c r="D1028" s="1462"/>
    </row>
    <row r="1029" spans="1:4" x14ac:dyDescent="0.2">
      <c r="A1029" s="1461" t="s">
        <v>22692</v>
      </c>
      <c r="B1029" s="1462"/>
      <c r="C1029" s="1462"/>
      <c r="D1029" s="1462"/>
    </row>
    <row r="1030" spans="1:4" x14ac:dyDescent="0.2">
      <c r="A1030" s="1461" t="s">
        <v>22693</v>
      </c>
      <c r="B1030" s="1462"/>
      <c r="C1030" s="1462">
        <v>1660632</v>
      </c>
      <c r="D1030" s="1462"/>
    </row>
    <row r="1031" spans="1:4" x14ac:dyDescent="0.2">
      <c r="A1031" s="1464" t="s">
        <v>22577</v>
      </c>
      <c r="B1031" s="1465">
        <f>SUM(B1028:B1030)</f>
        <v>0</v>
      </c>
      <c r="C1031" s="1465">
        <f>SUM(C1028:C1030)</f>
        <v>1660632</v>
      </c>
      <c r="D1031" s="1465">
        <f>SUM(D1028:D1030)</f>
        <v>0</v>
      </c>
    </row>
    <row r="1032" spans="1:4" x14ac:dyDescent="0.2">
      <c r="A1032" s="1352" t="s">
        <v>22576</v>
      </c>
    </row>
    <row r="1033" spans="1:4" x14ac:dyDescent="0.2">
      <c r="A1033" s="1351" t="s">
        <v>22575</v>
      </c>
    </row>
  </sheetData>
  <mergeCells count="156">
    <mergeCell ref="A1004:D1004"/>
    <mergeCell ref="A1005:D1005"/>
    <mergeCell ref="A1006:D1006"/>
    <mergeCell ref="A1007:D1007"/>
    <mergeCell ref="B1011:D1011"/>
    <mergeCell ref="B1012:D1012"/>
    <mergeCell ref="A967:D967"/>
    <mergeCell ref="A968:D968"/>
    <mergeCell ref="A969:D969"/>
    <mergeCell ref="A970:D970"/>
    <mergeCell ref="B974:D974"/>
    <mergeCell ref="B975:D975"/>
    <mergeCell ref="A930:D930"/>
    <mergeCell ref="A931:D931"/>
    <mergeCell ref="A932:D932"/>
    <mergeCell ref="A933:D933"/>
    <mergeCell ref="B937:D937"/>
    <mergeCell ref="B938:D938"/>
    <mergeCell ref="A893:D893"/>
    <mergeCell ref="A894:D894"/>
    <mergeCell ref="A895:D895"/>
    <mergeCell ref="A896:D896"/>
    <mergeCell ref="B900:D900"/>
    <mergeCell ref="B901:D901"/>
    <mergeCell ref="A856:D856"/>
    <mergeCell ref="A857:D857"/>
    <mergeCell ref="A858:D858"/>
    <mergeCell ref="A859:D859"/>
    <mergeCell ref="B863:D863"/>
    <mergeCell ref="B864:D864"/>
    <mergeCell ref="A819:D819"/>
    <mergeCell ref="A820:D820"/>
    <mergeCell ref="A821:D821"/>
    <mergeCell ref="A822:D822"/>
    <mergeCell ref="B826:D826"/>
    <mergeCell ref="B827:D827"/>
    <mergeCell ref="A782:D782"/>
    <mergeCell ref="A783:D783"/>
    <mergeCell ref="A784:D784"/>
    <mergeCell ref="A785:D785"/>
    <mergeCell ref="B789:D789"/>
    <mergeCell ref="B790:D790"/>
    <mergeCell ref="A745:D745"/>
    <mergeCell ref="A746:D746"/>
    <mergeCell ref="A747:D747"/>
    <mergeCell ref="A748:D748"/>
    <mergeCell ref="B752:D752"/>
    <mergeCell ref="B753:D753"/>
    <mergeCell ref="A708:D708"/>
    <mergeCell ref="A709:D709"/>
    <mergeCell ref="A710:D710"/>
    <mergeCell ref="A711:D711"/>
    <mergeCell ref="B715:D715"/>
    <mergeCell ref="B716:D716"/>
    <mergeCell ref="A671:D671"/>
    <mergeCell ref="A672:D672"/>
    <mergeCell ref="A673:D673"/>
    <mergeCell ref="A674:D674"/>
    <mergeCell ref="B678:D678"/>
    <mergeCell ref="B679:D679"/>
    <mergeCell ref="A634:D634"/>
    <mergeCell ref="A635:D635"/>
    <mergeCell ref="A636:D636"/>
    <mergeCell ref="A637:D637"/>
    <mergeCell ref="B641:D641"/>
    <mergeCell ref="B642:D642"/>
    <mergeCell ref="A597:D597"/>
    <mergeCell ref="A598:D598"/>
    <mergeCell ref="A599:D599"/>
    <mergeCell ref="A600:D600"/>
    <mergeCell ref="B604:D604"/>
    <mergeCell ref="B605:D605"/>
    <mergeCell ref="A560:D560"/>
    <mergeCell ref="A561:D561"/>
    <mergeCell ref="A562:D562"/>
    <mergeCell ref="A563:D563"/>
    <mergeCell ref="B567:D567"/>
    <mergeCell ref="B568:D568"/>
    <mergeCell ref="A523:D523"/>
    <mergeCell ref="A524:D524"/>
    <mergeCell ref="A525:D525"/>
    <mergeCell ref="A526:D526"/>
    <mergeCell ref="B530:D530"/>
    <mergeCell ref="B531:D531"/>
    <mergeCell ref="A486:D486"/>
    <mergeCell ref="A487:D487"/>
    <mergeCell ref="A488:D488"/>
    <mergeCell ref="A489:D489"/>
    <mergeCell ref="B493:D493"/>
    <mergeCell ref="B494:D494"/>
    <mergeCell ref="A449:D449"/>
    <mergeCell ref="A450:D450"/>
    <mergeCell ref="A451:D451"/>
    <mergeCell ref="A452:D452"/>
    <mergeCell ref="B456:D456"/>
    <mergeCell ref="B457:D457"/>
    <mergeCell ref="A412:D412"/>
    <mergeCell ref="A413:D413"/>
    <mergeCell ref="A414:D414"/>
    <mergeCell ref="A415:D415"/>
    <mergeCell ref="B419:D419"/>
    <mergeCell ref="B420:D420"/>
    <mergeCell ref="A375:D375"/>
    <mergeCell ref="A376:D376"/>
    <mergeCell ref="A377:D377"/>
    <mergeCell ref="A378:D378"/>
    <mergeCell ref="B382:D382"/>
    <mergeCell ref="B383:D383"/>
    <mergeCell ref="A338:D338"/>
    <mergeCell ref="A339:D339"/>
    <mergeCell ref="A340:D340"/>
    <mergeCell ref="A341:D341"/>
    <mergeCell ref="B345:D345"/>
    <mergeCell ref="B346:D346"/>
    <mergeCell ref="B272:D272"/>
    <mergeCell ref="A301:D301"/>
    <mergeCell ref="A302:D302"/>
    <mergeCell ref="A303:D303"/>
    <mergeCell ref="A304:D304"/>
    <mergeCell ref="B309:D309"/>
    <mergeCell ref="A230:D230"/>
    <mergeCell ref="B235:D235"/>
    <mergeCell ref="A264:D264"/>
    <mergeCell ref="A265:D265"/>
    <mergeCell ref="A266:D266"/>
    <mergeCell ref="A267:D267"/>
    <mergeCell ref="A192:D192"/>
    <mergeCell ref="A193:D193"/>
    <mergeCell ref="B198:D198"/>
    <mergeCell ref="A227:D227"/>
    <mergeCell ref="A228:D228"/>
    <mergeCell ref="A229:D229"/>
    <mergeCell ref="A155:D155"/>
    <mergeCell ref="A156:D156"/>
    <mergeCell ref="A157:D157"/>
    <mergeCell ref="B162:D162"/>
    <mergeCell ref="A190:D190"/>
    <mergeCell ref="A191:D191"/>
    <mergeCell ref="A117:D117"/>
    <mergeCell ref="A118:D118"/>
    <mergeCell ref="A119:D119"/>
    <mergeCell ref="A120:D120"/>
    <mergeCell ref="B125:D125"/>
    <mergeCell ref="A154:D154"/>
    <mergeCell ref="A45:D45"/>
    <mergeCell ref="A46:D46"/>
    <mergeCell ref="A80:D80"/>
    <mergeCell ref="A81:D81"/>
    <mergeCell ref="A82:D82"/>
    <mergeCell ref="A83:D83"/>
    <mergeCell ref="A6:D6"/>
    <mergeCell ref="A7:D7"/>
    <mergeCell ref="A8:D8"/>
    <mergeCell ref="A9:D9"/>
    <mergeCell ref="A43:D43"/>
    <mergeCell ref="A44:D44"/>
  </mergeCells>
  <printOptions horizontalCentered="1"/>
  <pageMargins left="0.70866141732283472" right="0.51181102362204722" top="0.74803149606299213" bottom="0.74803149606299213" header="0.31496062992125984" footer="0.31496062992125984"/>
  <pageSetup scale="84" orientation="portrait" horizontalDpi="4294967293" r:id="rId1"/>
  <rowBreaks count="19" manualBreakCount="19">
    <brk id="35" max="16383" man="1"/>
    <brk id="72" max="16383" man="1"/>
    <brk id="109" max="16383" man="1"/>
    <brk id="146" max="16383" man="1"/>
    <brk id="183" max="16383" man="1"/>
    <brk id="367" max="16383" man="1"/>
    <brk id="404" max="16383" man="1"/>
    <brk id="441" max="16383" man="1"/>
    <brk id="478" max="16383" man="1"/>
    <brk id="515" max="16383" man="1"/>
    <brk id="589" max="16383" man="1"/>
    <brk id="626" max="16383" man="1"/>
    <brk id="663" max="16383" man="1"/>
    <brk id="700" max="16383" man="1"/>
    <brk id="737" max="16383" man="1"/>
    <brk id="885" max="16383" man="1"/>
    <brk id="922" max="16383" man="1"/>
    <brk id="959" max="16383" man="1"/>
    <brk id="99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974C-F665-41B1-9AFA-5157749ED604}">
  <sheetPr>
    <tabColor rgb="FF00B050"/>
  </sheetPr>
  <dimension ref="A1:N495"/>
  <sheetViews>
    <sheetView topLeftCell="A5" zoomScale="68" zoomScaleNormal="68" workbookViewId="0">
      <selection activeCell="A34" sqref="A34"/>
    </sheetView>
  </sheetViews>
  <sheetFormatPr baseColWidth="10" defaultColWidth="11.28515625" defaultRowHeight="11.25" x14ac:dyDescent="0.2"/>
  <cols>
    <col min="1" max="1" width="30.7109375" style="1424" customWidth="1"/>
    <col min="2" max="14" width="8.7109375" style="1424" customWidth="1"/>
    <col min="15" max="16384" width="11.28515625" style="1424"/>
  </cols>
  <sheetData>
    <row r="1" spans="1:14" s="341" customFormat="1" ht="12.75" x14ac:dyDescent="0.2">
      <c r="A1" s="1398" t="s">
        <v>22593</v>
      </c>
      <c r="B1" s="1398"/>
      <c r="C1" s="1398"/>
      <c r="D1" s="1398"/>
      <c r="E1" s="1398"/>
      <c r="F1" s="1398"/>
      <c r="G1" s="1398"/>
      <c r="H1" s="1398"/>
      <c r="I1" s="1398"/>
      <c r="J1" s="1398"/>
      <c r="K1" s="1398"/>
      <c r="L1" s="1398"/>
      <c r="M1" s="1398"/>
      <c r="N1" s="1398"/>
    </row>
    <row r="2" spans="1:14" s="341" customFormat="1" ht="12.75" x14ac:dyDescent="0.2">
      <c r="A2" s="1398" t="s">
        <v>22685</v>
      </c>
      <c r="B2" s="1398"/>
      <c r="C2" s="1398"/>
      <c r="D2" s="1398"/>
      <c r="E2" s="1398"/>
      <c r="F2" s="1398"/>
      <c r="G2" s="1398"/>
      <c r="H2" s="1398"/>
      <c r="I2" s="1398"/>
      <c r="J2" s="1398"/>
      <c r="K2" s="1398"/>
      <c r="L2" s="1398"/>
      <c r="M2" s="1398"/>
      <c r="N2" s="1398"/>
    </row>
    <row r="3" spans="1:14" s="341" customFormat="1" ht="12" x14ac:dyDescent="0.2"/>
    <row r="4" spans="1:14" s="341" customFormat="1" ht="12" x14ac:dyDescent="0.2"/>
    <row r="5" spans="1:14" s="341" customFormat="1" ht="15.75" x14ac:dyDescent="0.2">
      <c r="A5" s="1754" t="s">
        <v>22707</v>
      </c>
      <c r="B5" s="1754"/>
      <c r="C5" s="1754"/>
      <c r="D5" s="1754"/>
      <c r="E5" s="1754"/>
      <c r="F5" s="1754"/>
      <c r="G5" s="1754"/>
      <c r="H5" s="1754"/>
      <c r="I5" s="1754"/>
      <c r="J5" s="1754"/>
      <c r="K5" s="1754"/>
      <c r="L5" s="1754"/>
      <c r="M5" s="1754"/>
      <c r="N5" s="1754"/>
    </row>
    <row r="6" spans="1:14" s="341" customFormat="1" ht="15.75" x14ac:dyDescent="0.2">
      <c r="A6" s="1754" t="s">
        <v>2089</v>
      </c>
      <c r="B6" s="1754"/>
      <c r="C6" s="1754"/>
      <c r="D6" s="1754"/>
      <c r="E6" s="1754"/>
      <c r="F6" s="1754"/>
      <c r="G6" s="1754"/>
      <c r="H6" s="1754"/>
      <c r="I6" s="1754"/>
      <c r="J6" s="1754"/>
      <c r="K6" s="1754"/>
      <c r="L6" s="1754"/>
      <c r="M6" s="1754"/>
      <c r="N6" s="1754"/>
    </row>
    <row r="7" spans="1:14" s="341" customFormat="1" ht="35.25" customHeight="1" x14ac:dyDescent="0.2">
      <c r="A7" s="1755" t="s">
        <v>22708</v>
      </c>
      <c r="B7" s="1755"/>
      <c r="C7" s="1755"/>
      <c r="D7" s="1755"/>
      <c r="E7" s="1755"/>
      <c r="F7" s="1755"/>
      <c r="G7" s="1755"/>
      <c r="H7" s="1755"/>
      <c r="I7" s="1755"/>
      <c r="J7" s="1755"/>
      <c r="K7" s="1755"/>
      <c r="L7" s="1755"/>
      <c r="M7" s="1755"/>
      <c r="N7" s="1755"/>
    </row>
    <row r="8" spans="1:14" s="341" customFormat="1" ht="15.75" x14ac:dyDescent="0.2">
      <c r="A8" s="1754" t="s">
        <v>22709</v>
      </c>
      <c r="B8" s="1754"/>
      <c r="C8" s="1754"/>
      <c r="D8" s="1754"/>
      <c r="E8" s="1754"/>
      <c r="F8" s="1754"/>
      <c r="G8" s="1754"/>
      <c r="H8" s="1754"/>
      <c r="I8" s="1754"/>
      <c r="J8" s="1754"/>
      <c r="K8" s="1754"/>
      <c r="L8" s="1754"/>
      <c r="M8" s="1754"/>
      <c r="N8" s="1754"/>
    </row>
    <row r="9" spans="1:14" s="341" customFormat="1" ht="12" x14ac:dyDescent="0.2"/>
    <row r="10" spans="1:14" s="341" customFormat="1" ht="12" x14ac:dyDescent="0.2"/>
    <row r="11" spans="1:14" s="341" customFormat="1" ht="12" x14ac:dyDescent="0.2">
      <c r="A11" s="1473" t="s">
        <v>2043</v>
      </c>
      <c r="B11" s="1474" t="s">
        <v>1</v>
      </c>
      <c r="C11" s="1474"/>
      <c r="D11" s="1474"/>
      <c r="E11" s="1474"/>
      <c r="F11" s="1474"/>
      <c r="G11" s="1474"/>
      <c r="H11" s="1474"/>
      <c r="I11" s="1474"/>
      <c r="J11" s="1474"/>
      <c r="K11" s="1474"/>
      <c r="L11" s="1474"/>
      <c r="M11" s="1474"/>
      <c r="N11" s="1474"/>
    </row>
    <row r="12" spans="1:14" s="341" customFormat="1" ht="12.75" thickBot="1" x14ac:dyDescent="0.25">
      <c r="A12" s="1397" t="s">
        <v>0</v>
      </c>
      <c r="B12" s="1397" t="s">
        <v>9</v>
      </c>
      <c r="C12" s="1397"/>
      <c r="D12" s="1397"/>
      <c r="E12" s="1397"/>
      <c r="F12" s="1397"/>
      <c r="G12" s="1397"/>
      <c r="H12" s="1397"/>
      <c r="I12" s="1397"/>
      <c r="J12" s="1397"/>
      <c r="K12" s="1397"/>
      <c r="L12" s="1397"/>
      <c r="M12" s="1397"/>
      <c r="N12" s="1397"/>
    </row>
    <row r="13" spans="1:14" s="1475" customFormat="1" ht="12.75" customHeight="1" thickBot="1" x14ac:dyDescent="0.25">
      <c r="A13" s="1756" t="s">
        <v>22710</v>
      </c>
      <c r="B13" s="1758" t="s">
        <v>22711</v>
      </c>
      <c r="C13" s="1759"/>
      <c r="D13" s="1759"/>
      <c r="E13" s="1759"/>
      <c r="F13" s="1760" t="s">
        <v>22712</v>
      </c>
      <c r="G13" s="1761"/>
      <c r="H13" s="1762"/>
      <c r="I13" s="1760" t="s">
        <v>22713</v>
      </c>
      <c r="J13" s="1761"/>
      <c r="K13" s="1761"/>
      <c r="L13" s="1761"/>
      <c r="M13" s="1761"/>
      <c r="N13" s="1762"/>
    </row>
    <row r="14" spans="1:14" s="1480" customFormat="1" ht="84.95" customHeight="1" thickBot="1" x14ac:dyDescent="0.25">
      <c r="A14" s="1757"/>
      <c r="B14" s="1476">
        <v>2020</v>
      </c>
      <c r="C14" s="1477">
        <v>2021</v>
      </c>
      <c r="D14" s="1477" t="s">
        <v>22714</v>
      </c>
      <c r="E14" s="1478" t="s">
        <v>22715</v>
      </c>
      <c r="F14" s="1476">
        <v>2020</v>
      </c>
      <c r="G14" s="1477">
        <v>2021</v>
      </c>
      <c r="H14" s="1478" t="s">
        <v>22714</v>
      </c>
      <c r="I14" s="1476">
        <v>2020</v>
      </c>
      <c r="J14" s="1477" t="s">
        <v>22582</v>
      </c>
      <c r="K14" s="1478" t="s">
        <v>22714</v>
      </c>
      <c r="L14" s="1479" t="s">
        <v>22716</v>
      </c>
      <c r="M14" s="1479" t="s">
        <v>22715</v>
      </c>
      <c r="N14" s="1478" t="s">
        <v>22717</v>
      </c>
    </row>
    <row r="15" spans="1:14" x14ac:dyDescent="0.2">
      <c r="A15" s="1481"/>
      <c r="B15" s="1482"/>
      <c r="C15" s="1483"/>
      <c r="D15" s="1483"/>
      <c r="E15" s="1484"/>
      <c r="F15" s="1482"/>
      <c r="G15" s="1483"/>
      <c r="H15" s="1485"/>
      <c r="I15" s="1482"/>
      <c r="J15" s="1483"/>
      <c r="K15" s="1485"/>
      <c r="L15" s="1484"/>
      <c r="M15" s="1484"/>
      <c r="N15" s="1485"/>
    </row>
    <row r="16" spans="1:14" ht="22.5" x14ac:dyDescent="0.2">
      <c r="A16" s="1486" t="s">
        <v>22718</v>
      </c>
      <c r="B16" s="1487"/>
      <c r="C16" s="1488"/>
      <c r="D16" s="1488"/>
      <c r="E16" s="1489"/>
      <c r="F16" s="1487"/>
      <c r="G16" s="1488"/>
      <c r="H16" s="1490"/>
      <c r="I16" s="1487"/>
      <c r="J16" s="1488"/>
      <c r="K16" s="1490"/>
      <c r="L16" s="1489"/>
      <c r="M16" s="1489"/>
      <c r="N16" s="1490"/>
    </row>
    <row r="17" spans="1:14" x14ac:dyDescent="0.2">
      <c r="A17" s="1491" t="s">
        <v>22719</v>
      </c>
      <c r="B17" s="1492"/>
      <c r="C17" s="1493"/>
      <c r="D17" s="1493"/>
      <c r="E17" s="1494"/>
      <c r="F17" s="1492"/>
      <c r="G17" s="1493"/>
      <c r="H17" s="1495"/>
      <c r="I17" s="1492"/>
      <c r="J17" s="1493"/>
      <c r="K17" s="1495"/>
      <c r="L17" s="1494"/>
      <c r="M17" s="1494"/>
      <c r="N17" s="1495"/>
    </row>
    <row r="18" spans="1:14" s="1475" customFormat="1" x14ac:dyDescent="0.2">
      <c r="A18" s="1496"/>
      <c r="B18" s="1492"/>
      <c r="C18" s="1493"/>
      <c r="D18" s="1493"/>
      <c r="E18" s="1494"/>
      <c r="F18" s="1492"/>
      <c r="G18" s="1493"/>
      <c r="H18" s="1495"/>
      <c r="I18" s="1492"/>
      <c r="J18" s="1493"/>
      <c r="K18" s="1495"/>
      <c r="L18" s="1494"/>
      <c r="M18" s="1494"/>
      <c r="N18" s="1495"/>
    </row>
    <row r="19" spans="1:14" x14ac:dyDescent="0.2">
      <c r="A19" s="1486" t="s">
        <v>22720</v>
      </c>
      <c r="B19" s="1492"/>
      <c r="C19" s="1493"/>
      <c r="D19" s="1493"/>
      <c r="E19" s="1494"/>
      <c r="F19" s="1492"/>
      <c r="G19" s="1493"/>
      <c r="H19" s="1495"/>
      <c r="I19" s="1492"/>
      <c r="J19" s="1493"/>
      <c r="K19" s="1495"/>
      <c r="L19" s="1494"/>
      <c r="M19" s="1494"/>
      <c r="N19" s="1495"/>
    </row>
    <row r="20" spans="1:14" x14ac:dyDescent="0.2">
      <c r="A20" s="1497" t="s">
        <v>22721</v>
      </c>
      <c r="B20" s="1492"/>
      <c r="C20" s="1493"/>
      <c r="D20" s="1493"/>
      <c r="E20" s="1494"/>
      <c r="F20" s="1492"/>
      <c r="G20" s="1493"/>
      <c r="H20" s="1495"/>
      <c r="I20" s="1492"/>
      <c r="J20" s="1493"/>
      <c r="K20" s="1495"/>
      <c r="L20" s="1494"/>
      <c r="M20" s="1494"/>
      <c r="N20" s="1495"/>
    </row>
    <row r="21" spans="1:14" x14ac:dyDescent="0.2">
      <c r="A21" s="1497" t="s">
        <v>22722</v>
      </c>
      <c r="B21" s="1492"/>
      <c r="C21" s="1493"/>
      <c r="D21" s="1493"/>
      <c r="E21" s="1494"/>
      <c r="F21" s="1492"/>
      <c r="G21" s="1493"/>
      <c r="H21" s="1495"/>
      <c r="I21" s="1492"/>
      <c r="J21" s="1493"/>
      <c r="K21" s="1495"/>
      <c r="L21" s="1494"/>
      <c r="M21" s="1494"/>
      <c r="N21" s="1495"/>
    </row>
    <row r="22" spans="1:14" x14ac:dyDescent="0.2">
      <c r="A22" s="1497" t="s">
        <v>22723</v>
      </c>
      <c r="B22" s="1492"/>
      <c r="C22" s="1493"/>
      <c r="D22" s="1493"/>
      <c r="E22" s="1494"/>
      <c r="F22" s="1492"/>
      <c r="G22" s="1493"/>
      <c r="H22" s="1495"/>
      <c r="I22" s="1492"/>
      <c r="J22" s="1493"/>
      <c r="K22" s="1495"/>
      <c r="L22" s="1494"/>
      <c r="M22" s="1494"/>
      <c r="N22" s="1495"/>
    </row>
    <row r="23" spans="1:14" x14ac:dyDescent="0.2">
      <c r="A23" s="1497" t="s">
        <v>22724</v>
      </c>
      <c r="B23" s="1492"/>
      <c r="C23" s="1493"/>
      <c r="D23" s="1493"/>
      <c r="E23" s="1494"/>
      <c r="F23" s="1492"/>
      <c r="G23" s="1493"/>
      <c r="H23" s="1495"/>
      <c r="I23" s="1492"/>
      <c r="J23" s="1493"/>
      <c r="K23" s="1495"/>
      <c r="L23" s="1494"/>
      <c r="M23" s="1494"/>
      <c r="N23" s="1495"/>
    </row>
    <row r="24" spans="1:14" x14ac:dyDescent="0.2">
      <c r="A24" s="1497"/>
      <c r="B24" s="1487"/>
      <c r="C24" s="1488"/>
      <c r="D24" s="1488"/>
      <c r="E24" s="1489"/>
      <c r="F24" s="1487"/>
      <c r="G24" s="1488"/>
      <c r="H24" s="1490"/>
      <c r="I24" s="1487"/>
      <c r="J24" s="1488"/>
      <c r="K24" s="1490"/>
      <c r="L24" s="1489"/>
      <c r="M24" s="1489"/>
      <c r="N24" s="1490"/>
    </row>
    <row r="25" spans="1:14" x14ac:dyDescent="0.2">
      <c r="A25" s="1486" t="s">
        <v>22725</v>
      </c>
      <c r="B25" s="1492"/>
      <c r="C25" s="1493"/>
      <c r="D25" s="1493"/>
      <c r="E25" s="1494"/>
      <c r="F25" s="1492"/>
      <c r="G25" s="1493"/>
      <c r="H25" s="1495"/>
      <c r="I25" s="1492"/>
      <c r="J25" s="1493"/>
      <c r="K25" s="1495"/>
      <c r="L25" s="1494"/>
      <c r="M25" s="1494"/>
      <c r="N25" s="1495"/>
    </row>
    <row r="26" spans="1:14" x14ac:dyDescent="0.2">
      <c r="A26" s="1497" t="s">
        <v>22726</v>
      </c>
      <c r="B26" s="1492"/>
      <c r="C26" s="1493"/>
      <c r="D26" s="1493"/>
      <c r="E26" s="1494"/>
      <c r="F26" s="1492"/>
      <c r="G26" s="1493"/>
      <c r="H26" s="1495"/>
      <c r="I26" s="1492"/>
      <c r="J26" s="1493"/>
      <c r="K26" s="1495"/>
      <c r="L26" s="1494"/>
      <c r="M26" s="1494"/>
      <c r="N26" s="1495"/>
    </row>
    <row r="27" spans="1:14" x14ac:dyDescent="0.2">
      <c r="A27" s="1497" t="s">
        <v>22727</v>
      </c>
      <c r="B27" s="1492"/>
      <c r="C27" s="1493"/>
      <c r="D27" s="1493"/>
      <c r="E27" s="1494"/>
      <c r="F27" s="1492"/>
      <c r="G27" s="1493"/>
      <c r="H27" s="1495"/>
      <c r="I27" s="1492"/>
      <c r="J27" s="1493"/>
      <c r="K27" s="1495"/>
      <c r="L27" s="1494"/>
      <c r="M27" s="1494"/>
      <c r="N27" s="1495"/>
    </row>
    <row r="28" spans="1:14" x14ac:dyDescent="0.2">
      <c r="A28" s="1497" t="s">
        <v>22728</v>
      </c>
      <c r="B28" s="1492"/>
      <c r="C28" s="1493"/>
      <c r="D28" s="1493"/>
      <c r="E28" s="1494"/>
      <c r="F28" s="1492"/>
      <c r="G28" s="1493"/>
      <c r="H28" s="1495"/>
      <c r="I28" s="1492"/>
      <c r="J28" s="1493"/>
      <c r="K28" s="1495"/>
      <c r="L28" s="1494"/>
      <c r="M28" s="1494"/>
      <c r="N28" s="1495"/>
    </row>
    <row r="29" spans="1:14" x14ac:dyDescent="0.2">
      <c r="A29" s="1497" t="s">
        <v>22729</v>
      </c>
      <c r="B29" s="1492"/>
      <c r="C29" s="1493"/>
      <c r="D29" s="1493"/>
      <c r="E29" s="1494"/>
      <c r="F29" s="1492"/>
      <c r="G29" s="1493"/>
      <c r="H29" s="1495"/>
      <c r="I29" s="1492"/>
      <c r="J29" s="1493"/>
      <c r="K29" s="1495"/>
      <c r="L29" s="1494"/>
      <c r="M29" s="1494"/>
      <c r="N29" s="1495"/>
    </row>
    <row r="30" spans="1:14" ht="22.5" x14ac:dyDescent="0.2">
      <c r="A30" s="1497" t="s">
        <v>22730</v>
      </c>
      <c r="B30" s="1492"/>
      <c r="C30" s="1493"/>
      <c r="D30" s="1493"/>
      <c r="E30" s="1494"/>
      <c r="F30" s="1492"/>
      <c r="G30" s="1493"/>
      <c r="H30" s="1495"/>
      <c r="I30" s="1492"/>
      <c r="J30" s="1493"/>
      <c r="K30" s="1495"/>
      <c r="L30" s="1494"/>
      <c r="M30" s="1494"/>
      <c r="N30" s="1495"/>
    </row>
    <row r="31" spans="1:14" x14ac:dyDescent="0.2">
      <c r="A31" s="1498"/>
      <c r="B31" s="1492"/>
      <c r="C31" s="1493"/>
      <c r="D31" s="1493"/>
      <c r="E31" s="1494"/>
      <c r="F31" s="1492"/>
      <c r="G31" s="1493"/>
      <c r="H31" s="1495"/>
      <c r="I31" s="1492"/>
      <c r="J31" s="1493"/>
      <c r="K31" s="1495"/>
      <c r="L31" s="1494"/>
      <c r="M31" s="1494"/>
      <c r="N31" s="1495"/>
    </row>
    <row r="32" spans="1:14" x14ac:dyDescent="0.2">
      <c r="A32" s="1499" t="s">
        <v>22731</v>
      </c>
      <c r="B32" s="1492"/>
      <c r="C32" s="1493"/>
      <c r="D32" s="1493"/>
      <c r="E32" s="1494"/>
      <c r="F32" s="1492"/>
      <c r="G32" s="1493"/>
      <c r="H32" s="1495"/>
      <c r="I32" s="1492"/>
      <c r="J32" s="1493"/>
      <c r="K32" s="1495"/>
      <c r="L32" s="1494"/>
      <c r="M32" s="1494"/>
      <c r="N32" s="1495"/>
    </row>
    <row r="33" spans="1:14" x14ac:dyDescent="0.2">
      <c r="A33" s="1497" t="s">
        <v>22732</v>
      </c>
      <c r="B33" s="1492"/>
      <c r="C33" s="1493"/>
      <c r="D33" s="1493"/>
      <c r="E33" s="1494"/>
      <c r="F33" s="1492"/>
      <c r="G33" s="1493"/>
      <c r="H33" s="1495"/>
      <c r="I33" s="1492"/>
      <c r="J33" s="1493"/>
      <c r="K33" s="1495"/>
      <c r="L33" s="1494"/>
      <c r="M33" s="1494"/>
      <c r="N33" s="1495"/>
    </row>
    <row r="34" spans="1:14" x14ac:dyDescent="0.2">
      <c r="A34" s="1497" t="s">
        <v>22733</v>
      </c>
      <c r="B34" s="1492"/>
      <c r="C34" s="1493"/>
      <c r="D34" s="1493"/>
      <c r="E34" s="1494"/>
      <c r="F34" s="1492"/>
      <c r="G34" s="1493"/>
      <c r="H34" s="1495"/>
      <c r="I34" s="1492"/>
      <c r="J34" s="1493"/>
      <c r="K34" s="1495"/>
      <c r="L34" s="1494"/>
      <c r="M34" s="1494"/>
      <c r="N34" s="1495"/>
    </row>
    <row r="35" spans="1:14" x14ac:dyDescent="0.2">
      <c r="A35" s="1497" t="s">
        <v>22734</v>
      </c>
      <c r="B35" s="1492"/>
      <c r="C35" s="1493"/>
      <c r="D35" s="1493"/>
      <c r="E35" s="1494"/>
      <c r="F35" s="1492"/>
      <c r="G35" s="1493"/>
      <c r="H35" s="1495"/>
      <c r="I35" s="1492"/>
      <c r="J35" s="1493"/>
      <c r="K35" s="1495"/>
      <c r="L35" s="1494"/>
      <c r="M35" s="1494"/>
      <c r="N35" s="1495"/>
    </row>
    <row r="36" spans="1:14" x14ac:dyDescent="0.2">
      <c r="A36" s="1497"/>
      <c r="B36" s="1492"/>
      <c r="C36" s="1493"/>
      <c r="D36" s="1493"/>
      <c r="E36" s="1494"/>
      <c r="F36" s="1492"/>
      <c r="G36" s="1493"/>
      <c r="H36" s="1495"/>
      <c r="I36" s="1492"/>
      <c r="J36" s="1493"/>
      <c r="K36" s="1495"/>
      <c r="L36" s="1494"/>
      <c r="M36" s="1494"/>
      <c r="N36" s="1495"/>
    </row>
    <row r="37" spans="1:14" x14ac:dyDescent="0.2">
      <c r="A37" s="1499" t="s">
        <v>22735</v>
      </c>
      <c r="B37" s="1492"/>
      <c r="C37" s="1493"/>
      <c r="D37" s="1493"/>
      <c r="E37" s="1494"/>
      <c r="F37" s="1492"/>
      <c r="G37" s="1493"/>
      <c r="H37" s="1495"/>
      <c r="I37" s="1492"/>
      <c r="J37" s="1493"/>
      <c r="K37" s="1495"/>
      <c r="L37" s="1494"/>
      <c r="M37" s="1494"/>
      <c r="N37" s="1495"/>
    </row>
    <row r="38" spans="1:14" x14ac:dyDescent="0.2">
      <c r="A38" s="1497" t="s">
        <v>22736</v>
      </c>
      <c r="B38" s="1492"/>
      <c r="C38" s="1493"/>
      <c r="D38" s="1493"/>
      <c r="E38" s="1494"/>
      <c r="F38" s="1492"/>
      <c r="G38" s="1493"/>
      <c r="H38" s="1495"/>
      <c r="I38" s="1492"/>
      <c r="J38" s="1493"/>
      <c r="K38" s="1495"/>
      <c r="L38" s="1494"/>
      <c r="M38" s="1494"/>
      <c r="N38" s="1495"/>
    </row>
    <row r="39" spans="1:14" x14ac:dyDescent="0.2">
      <c r="A39" s="1497" t="s">
        <v>22733</v>
      </c>
      <c r="B39" s="1492"/>
      <c r="C39" s="1493"/>
      <c r="D39" s="1493"/>
      <c r="E39" s="1494"/>
      <c r="F39" s="1492"/>
      <c r="G39" s="1493"/>
      <c r="H39" s="1495"/>
      <c r="I39" s="1492"/>
      <c r="J39" s="1493"/>
      <c r="K39" s="1495"/>
      <c r="L39" s="1494"/>
      <c r="M39" s="1494"/>
      <c r="N39" s="1495"/>
    </row>
    <row r="40" spans="1:14" x14ac:dyDescent="0.2">
      <c r="A40" s="1497"/>
      <c r="B40" s="1492"/>
      <c r="C40" s="1493"/>
      <c r="D40" s="1493"/>
      <c r="E40" s="1494"/>
      <c r="F40" s="1492"/>
      <c r="G40" s="1493"/>
      <c r="H40" s="1495"/>
      <c r="I40" s="1492"/>
      <c r="J40" s="1493"/>
      <c r="K40" s="1495"/>
      <c r="L40" s="1494"/>
      <c r="M40" s="1494"/>
      <c r="N40" s="1495"/>
    </row>
    <row r="41" spans="1:14" x14ac:dyDescent="0.2">
      <c r="A41" s="1499" t="s">
        <v>22737</v>
      </c>
      <c r="B41" s="1492"/>
      <c r="C41" s="1493"/>
      <c r="D41" s="1493"/>
      <c r="E41" s="1494"/>
      <c r="F41" s="1492"/>
      <c r="G41" s="1493"/>
      <c r="H41" s="1495"/>
      <c r="I41" s="1492"/>
      <c r="J41" s="1493"/>
      <c r="K41" s="1495"/>
      <c r="L41" s="1494"/>
      <c r="M41" s="1494"/>
      <c r="N41" s="1495"/>
    </row>
    <row r="42" spans="1:14" x14ac:dyDescent="0.2">
      <c r="A42" s="1497" t="s">
        <v>22738</v>
      </c>
      <c r="B42" s="1492"/>
      <c r="C42" s="1493"/>
      <c r="D42" s="1493"/>
      <c r="E42" s="1494"/>
      <c r="F42" s="1492"/>
      <c r="G42" s="1493"/>
      <c r="H42" s="1495"/>
      <c r="I42" s="1492"/>
      <c r="J42" s="1493"/>
      <c r="K42" s="1495"/>
      <c r="L42" s="1494"/>
      <c r="M42" s="1494"/>
      <c r="N42" s="1495"/>
    </row>
    <row r="43" spans="1:14" x14ac:dyDescent="0.2">
      <c r="A43" s="1497" t="s">
        <v>22734</v>
      </c>
      <c r="B43" s="1492"/>
      <c r="C43" s="1493"/>
      <c r="D43" s="1493"/>
      <c r="E43" s="1494"/>
      <c r="F43" s="1492"/>
      <c r="G43" s="1493"/>
      <c r="H43" s="1495"/>
      <c r="I43" s="1492"/>
      <c r="J43" s="1493"/>
      <c r="K43" s="1495"/>
      <c r="L43" s="1494"/>
      <c r="M43" s="1494"/>
      <c r="N43" s="1495"/>
    </row>
    <row r="44" spans="1:14" x14ac:dyDescent="0.2">
      <c r="A44" s="1497" t="s">
        <v>22739</v>
      </c>
      <c r="B44" s="1492"/>
      <c r="C44" s="1493"/>
      <c r="D44" s="1493"/>
      <c r="E44" s="1494"/>
      <c r="F44" s="1492"/>
      <c r="G44" s="1493"/>
      <c r="H44" s="1495"/>
      <c r="I44" s="1492"/>
      <c r="J44" s="1493"/>
      <c r="K44" s="1495"/>
      <c r="L44" s="1494"/>
      <c r="M44" s="1494"/>
      <c r="N44" s="1495"/>
    </row>
    <row r="45" spans="1:14" x14ac:dyDescent="0.2">
      <c r="A45" s="1497" t="s">
        <v>22740</v>
      </c>
      <c r="B45" s="1492"/>
      <c r="C45" s="1493"/>
      <c r="D45" s="1493"/>
      <c r="E45" s="1494"/>
      <c r="F45" s="1492"/>
      <c r="G45" s="1493"/>
      <c r="H45" s="1495"/>
      <c r="I45" s="1492"/>
      <c r="J45" s="1493"/>
      <c r="K45" s="1495"/>
      <c r="L45" s="1494"/>
      <c r="M45" s="1494"/>
      <c r="N45" s="1495"/>
    </row>
    <row r="46" spans="1:14" x14ac:dyDescent="0.2">
      <c r="A46" s="1497"/>
      <c r="B46" s="1492"/>
      <c r="C46" s="1493"/>
      <c r="D46" s="1493"/>
      <c r="E46" s="1494"/>
      <c r="F46" s="1492"/>
      <c r="G46" s="1493"/>
      <c r="H46" s="1495"/>
      <c r="I46" s="1492"/>
      <c r="J46" s="1493"/>
      <c r="K46" s="1495"/>
      <c r="L46" s="1494"/>
      <c r="M46" s="1494"/>
      <c r="N46" s="1495"/>
    </row>
    <row r="47" spans="1:14" x14ac:dyDescent="0.2">
      <c r="A47" s="1499" t="s">
        <v>22741</v>
      </c>
      <c r="B47" s="1492"/>
      <c r="C47" s="1493"/>
      <c r="D47" s="1493"/>
      <c r="E47" s="1494"/>
      <c r="F47" s="1492"/>
      <c r="G47" s="1493"/>
      <c r="H47" s="1495"/>
      <c r="I47" s="1492"/>
      <c r="J47" s="1493"/>
      <c r="K47" s="1495"/>
      <c r="L47" s="1494"/>
      <c r="M47" s="1494"/>
      <c r="N47" s="1495"/>
    </row>
    <row r="48" spans="1:14" x14ac:dyDescent="0.2">
      <c r="A48" s="1497" t="s">
        <v>22742</v>
      </c>
      <c r="B48" s="1492"/>
      <c r="C48" s="1493"/>
      <c r="D48" s="1493"/>
      <c r="E48" s="1494"/>
      <c r="F48" s="1492"/>
      <c r="G48" s="1493"/>
      <c r="H48" s="1495"/>
      <c r="I48" s="1492"/>
      <c r="J48" s="1493"/>
      <c r="K48" s="1495"/>
      <c r="L48" s="1494"/>
      <c r="M48" s="1494"/>
      <c r="N48" s="1495"/>
    </row>
    <row r="49" spans="1:14" x14ac:dyDescent="0.2">
      <c r="A49" s="1497" t="s">
        <v>22743</v>
      </c>
      <c r="B49" s="1492"/>
      <c r="C49" s="1493"/>
      <c r="D49" s="1493"/>
      <c r="E49" s="1494"/>
      <c r="F49" s="1492"/>
      <c r="G49" s="1493"/>
      <c r="H49" s="1495"/>
      <c r="I49" s="1492"/>
      <c r="J49" s="1493"/>
      <c r="K49" s="1495"/>
      <c r="L49" s="1494"/>
      <c r="M49" s="1494"/>
      <c r="N49" s="1495"/>
    </row>
    <row r="50" spans="1:14" ht="22.5" x14ac:dyDescent="0.2">
      <c r="A50" s="1497" t="s">
        <v>22744</v>
      </c>
      <c r="B50" s="1492"/>
      <c r="C50" s="1493"/>
      <c r="D50" s="1493"/>
      <c r="E50" s="1494"/>
      <c r="F50" s="1492"/>
      <c r="G50" s="1493"/>
      <c r="H50" s="1495"/>
      <c r="I50" s="1492"/>
      <c r="J50" s="1493"/>
      <c r="K50" s="1495"/>
      <c r="L50" s="1494"/>
      <c r="M50" s="1494"/>
      <c r="N50" s="1495"/>
    </row>
    <row r="51" spans="1:14" ht="22.5" x14ac:dyDescent="0.2">
      <c r="A51" s="1497" t="s">
        <v>22745</v>
      </c>
      <c r="B51" s="1492"/>
      <c r="C51" s="1493"/>
      <c r="D51" s="1493"/>
      <c r="E51" s="1494"/>
      <c r="F51" s="1492"/>
      <c r="G51" s="1493"/>
      <c r="H51" s="1495"/>
      <c r="I51" s="1492"/>
      <c r="J51" s="1493"/>
      <c r="K51" s="1495"/>
      <c r="L51" s="1494"/>
      <c r="M51" s="1494"/>
      <c r="N51" s="1495"/>
    </row>
    <row r="52" spans="1:14" x14ac:dyDescent="0.2">
      <c r="A52" s="1497"/>
      <c r="B52" s="1492"/>
      <c r="C52" s="1493"/>
      <c r="D52" s="1493"/>
      <c r="E52" s="1494"/>
      <c r="F52" s="1492"/>
      <c r="G52" s="1493"/>
      <c r="H52" s="1495"/>
      <c r="I52" s="1492"/>
      <c r="J52" s="1493"/>
      <c r="K52" s="1495"/>
      <c r="L52" s="1494"/>
      <c r="M52" s="1494"/>
      <c r="N52" s="1495"/>
    </row>
    <row r="53" spans="1:14" x14ac:dyDescent="0.2">
      <c r="A53" s="1499" t="s">
        <v>22746</v>
      </c>
      <c r="B53" s="1492"/>
      <c r="C53" s="1493"/>
      <c r="D53" s="1493"/>
      <c r="E53" s="1494"/>
      <c r="F53" s="1492"/>
      <c r="G53" s="1493"/>
      <c r="H53" s="1495"/>
      <c r="I53" s="1492"/>
      <c r="J53" s="1493"/>
      <c r="K53" s="1495"/>
      <c r="L53" s="1494"/>
      <c r="M53" s="1494"/>
      <c r="N53" s="1495"/>
    </row>
    <row r="54" spans="1:14" x14ac:dyDescent="0.2">
      <c r="A54" s="1497" t="s">
        <v>22747</v>
      </c>
      <c r="B54" s="1492"/>
      <c r="C54" s="1493"/>
      <c r="D54" s="1493"/>
      <c r="E54" s="1494"/>
      <c r="F54" s="1492"/>
      <c r="G54" s="1493"/>
      <c r="H54" s="1495"/>
      <c r="I54" s="1492"/>
      <c r="J54" s="1493"/>
      <c r="K54" s="1495"/>
      <c r="L54" s="1494"/>
      <c r="M54" s="1494"/>
      <c r="N54" s="1495"/>
    </row>
    <row r="55" spans="1:14" s="1475" customFormat="1" ht="22.5" x14ac:dyDescent="0.2">
      <c r="A55" s="1497" t="s">
        <v>22748</v>
      </c>
      <c r="B55" s="1492"/>
      <c r="C55" s="1493"/>
      <c r="D55" s="1493"/>
      <c r="E55" s="1494"/>
      <c r="F55" s="1492"/>
      <c r="G55" s="1493"/>
      <c r="H55" s="1495"/>
      <c r="I55" s="1492"/>
      <c r="J55" s="1493"/>
      <c r="K55" s="1495"/>
      <c r="L55" s="1494"/>
      <c r="M55" s="1494"/>
      <c r="N55" s="1495"/>
    </row>
    <row r="56" spans="1:14" ht="12" thickBot="1" x14ac:dyDescent="0.25">
      <c r="A56" s="1500"/>
      <c r="B56" s="1492"/>
      <c r="C56" s="1493"/>
      <c r="D56" s="1493"/>
      <c r="E56" s="1494"/>
      <c r="F56" s="1492"/>
      <c r="G56" s="1493"/>
      <c r="H56" s="1495"/>
      <c r="I56" s="1492"/>
      <c r="J56" s="1493"/>
      <c r="K56" s="1495"/>
      <c r="L56" s="1494"/>
      <c r="M56" s="1494"/>
      <c r="N56" s="1495"/>
    </row>
    <row r="57" spans="1:14" x14ac:dyDescent="0.2">
      <c r="A57" s="1501"/>
      <c r="B57" s="1502"/>
      <c r="C57" s="1503"/>
      <c r="D57" s="1504"/>
      <c r="E57" s="1505"/>
      <c r="F57" s="1502"/>
      <c r="G57" s="1506"/>
      <c r="H57" s="1505"/>
      <c r="I57" s="1502"/>
      <c r="J57" s="1503"/>
      <c r="K57" s="1507"/>
      <c r="L57" s="1506"/>
      <c r="M57" s="1506"/>
      <c r="N57" s="1505"/>
    </row>
    <row r="58" spans="1:14" ht="12" thickBot="1" x14ac:dyDescent="0.25">
      <c r="A58" s="1508" t="s">
        <v>2049</v>
      </c>
      <c r="B58" s="1509"/>
      <c r="C58" s="1510"/>
      <c r="D58" s="1511"/>
      <c r="E58" s="1512"/>
      <c r="F58" s="1509"/>
      <c r="G58" s="1513"/>
      <c r="H58" s="1512"/>
      <c r="I58" s="1509"/>
      <c r="J58" s="1510"/>
      <c r="K58" s="1514"/>
      <c r="L58" s="1513"/>
      <c r="M58" s="1513"/>
      <c r="N58" s="1512"/>
    </row>
    <row r="59" spans="1:14" ht="12.75" thickTop="1" thickBot="1" x14ac:dyDescent="0.25">
      <c r="A59" s="1515" t="s">
        <v>22749</v>
      </c>
      <c r="B59" s="1516"/>
      <c r="C59" s="1517"/>
      <c r="D59" s="1518"/>
      <c r="E59" s="1519"/>
      <c r="F59" s="1516"/>
      <c r="G59" s="1520"/>
      <c r="H59" s="1519"/>
      <c r="I59" s="1516"/>
      <c r="J59" s="1517"/>
      <c r="K59" s="1521"/>
      <c r="L59" s="1520"/>
      <c r="M59" s="1520"/>
      <c r="N59" s="1519"/>
    </row>
    <row r="60" spans="1:14" x14ac:dyDescent="0.2">
      <c r="A60" s="1522" t="s">
        <v>2587</v>
      </c>
      <c r="B60" s="1522"/>
      <c r="C60" s="1522"/>
      <c r="D60" s="1522"/>
      <c r="E60" s="1522"/>
      <c r="F60" s="1522"/>
      <c r="G60" s="1522"/>
      <c r="H60" s="1522"/>
      <c r="I60" s="1522"/>
      <c r="J60" s="1522"/>
      <c r="K60" s="1522"/>
      <c r="L60" s="1522"/>
      <c r="M60" s="1522"/>
      <c r="N60" s="1522"/>
    </row>
    <row r="61" spans="1:14" x14ac:dyDescent="0.2">
      <c r="A61" s="1522" t="s">
        <v>22750</v>
      </c>
      <c r="B61" s="1522"/>
      <c r="C61" s="1522"/>
      <c r="D61" s="1522"/>
      <c r="E61" s="1522"/>
      <c r="F61" s="1522"/>
      <c r="G61" s="1522"/>
      <c r="H61" s="1522"/>
      <c r="I61" s="1522"/>
      <c r="J61" s="1522"/>
      <c r="K61" s="1522"/>
      <c r="L61" s="1522"/>
      <c r="M61" s="1522"/>
      <c r="N61" s="1522"/>
    </row>
    <row r="63" spans="1:14" s="341" customFormat="1" ht="12.75" x14ac:dyDescent="0.2">
      <c r="A63" s="1398" t="s">
        <v>22593</v>
      </c>
      <c r="B63" s="1398"/>
      <c r="C63" s="1398"/>
      <c r="D63" s="1398"/>
      <c r="E63" s="1398"/>
      <c r="F63" s="1398"/>
      <c r="G63" s="1398"/>
      <c r="H63" s="1398"/>
      <c r="I63" s="1398"/>
      <c r="J63" s="1398"/>
      <c r="K63" s="1398"/>
      <c r="L63" s="1398"/>
      <c r="M63" s="1398"/>
      <c r="N63" s="1398"/>
    </row>
    <row r="64" spans="1:14" s="341" customFormat="1" ht="12.75" x14ac:dyDescent="0.2">
      <c r="A64" s="1398" t="s">
        <v>22592</v>
      </c>
      <c r="B64" s="1398"/>
      <c r="C64" s="1398"/>
      <c r="D64" s="1398"/>
      <c r="E64" s="1398"/>
      <c r="F64" s="1398"/>
      <c r="G64" s="1398"/>
      <c r="H64" s="1398"/>
      <c r="I64" s="1398"/>
      <c r="J64" s="1398"/>
      <c r="K64" s="1398"/>
      <c r="L64" s="1398"/>
      <c r="M64" s="1398"/>
      <c r="N64" s="1398"/>
    </row>
    <row r="65" spans="1:14" s="341" customFormat="1" ht="12" x14ac:dyDescent="0.2"/>
    <row r="66" spans="1:14" s="341" customFormat="1" ht="12" x14ac:dyDescent="0.2"/>
    <row r="67" spans="1:14" s="341" customFormat="1" ht="15.75" x14ac:dyDescent="0.2">
      <c r="A67" s="1754" t="s">
        <v>22707</v>
      </c>
      <c r="B67" s="1754"/>
      <c r="C67" s="1754"/>
      <c r="D67" s="1754"/>
      <c r="E67" s="1754"/>
      <c r="F67" s="1754"/>
      <c r="G67" s="1754"/>
      <c r="H67" s="1754"/>
      <c r="I67" s="1754"/>
      <c r="J67" s="1754"/>
      <c r="K67" s="1754"/>
      <c r="L67" s="1754"/>
      <c r="M67" s="1754"/>
      <c r="N67" s="1754"/>
    </row>
    <row r="68" spans="1:14" s="341" customFormat="1" ht="15.75" x14ac:dyDescent="0.2">
      <c r="A68" s="1754" t="s">
        <v>2089</v>
      </c>
      <c r="B68" s="1754"/>
      <c r="C68" s="1754"/>
      <c r="D68" s="1754"/>
      <c r="E68" s="1754"/>
      <c r="F68" s="1754"/>
      <c r="G68" s="1754"/>
      <c r="H68" s="1754"/>
      <c r="I68" s="1754"/>
      <c r="J68" s="1754"/>
      <c r="K68" s="1754"/>
      <c r="L68" s="1754"/>
      <c r="M68" s="1754"/>
      <c r="N68" s="1754"/>
    </row>
    <row r="69" spans="1:14" s="341" customFormat="1" ht="33" customHeight="1" x14ac:dyDescent="0.2">
      <c r="A69" s="1755" t="s">
        <v>22708</v>
      </c>
      <c r="B69" s="1755"/>
      <c r="C69" s="1755"/>
      <c r="D69" s="1755"/>
      <c r="E69" s="1755"/>
      <c r="F69" s="1755"/>
      <c r="G69" s="1755"/>
      <c r="H69" s="1755"/>
      <c r="I69" s="1755"/>
      <c r="J69" s="1755"/>
      <c r="K69" s="1755"/>
      <c r="L69" s="1755"/>
      <c r="M69" s="1755"/>
      <c r="N69" s="1755"/>
    </row>
    <row r="70" spans="1:14" s="341" customFormat="1" ht="15.75" x14ac:dyDescent="0.2">
      <c r="A70" s="1754" t="s">
        <v>22709</v>
      </c>
      <c r="B70" s="1754"/>
      <c r="C70" s="1754"/>
      <c r="D70" s="1754"/>
      <c r="E70" s="1754"/>
      <c r="F70" s="1754"/>
      <c r="G70" s="1754"/>
      <c r="H70" s="1754"/>
      <c r="I70" s="1754"/>
      <c r="J70" s="1754"/>
      <c r="K70" s="1754"/>
      <c r="L70" s="1754"/>
      <c r="M70" s="1754"/>
      <c r="N70" s="1754"/>
    </row>
    <row r="71" spans="1:14" s="341" customFormat="1" ht="12" x14ac:dyDescent="0.2"/>
    <row r="72" spans="1:14" s="341" customFormat="1" ht="12" x14ac:dyDescent="0.2"/>
    <row r="73" spans="1:14" s="341" customFormat="1" ht="12" x14ac:dyDescent="0.2">
      <c r="A73" s="1473" t="s">
        <v>1212</v>
      </c>
      <c r="B73" s="1474" t="s">
        <v>22686</v>
      </c>
      <c r="C73" s="1474"/>
      <c r="D73" s="1474"/>
      <c r="E73" s="1474"/>
      <c r="F73" s="1474"/>
      <c r="G73" s="1474"/>
      <c r="H73" s="1474"/>
      <c r="I73" s="1474"/>
      <c r="J73" s="1474"/>
      <c r="K73" s="1474"/>
      <c r="L73" s="1474"/>
      <c r="M73" s="1474"/>
      <c r="N73" s="1474"/>
    </row>
    <row r="74" spans="1:14" s="341" customFormat="1" ht="12.75" thickBot="1" x14ac:dyDescent="0.25">
      <c r="A74" s="1397" t="s">
        <v>0</v>
      </c>
      <c r="B74" s="1397" t="s">
        <v>9</v>
      </c>
      <c r="C74" s="1397"/>
      <c r="D74" s="1397"/>
      <c r="E74" s="1397"/>
      <c r="F74" s="1397"/>
      <c r="G74" s="1397"/>
      <c r="H74" s="1397"/>
      <c r="I74" s="1397"/>
      <c r="J74" s="1397"/>
      <c r="K74" s="1397"/>
      <c r="L74" s="1397"/>
      <c r="M74" s="1397"/>
      <c r="N74" s="1397"/>
    </row>
    <row r="75" spans="1:14" s="1475" customFormat="1" ht="12.75" customHeight="1" thickBot="1" x14ac:dyDescent="0.25">
      <c r="A75" s="1756" t="s">
        <v>22710</v>
      </c>
      <c r="B75" s="1758" t="s">
        <v>22711</v>
      </c>
      <c r="C75" s="1759"/>
      <c r="D75" s="1759"/>
      <c r="E75" s="1759"/>
      <c r="F75" s="1760" t="s">
        <v>22712</v>
      </c>
      <c r="G75" s="1761"/>
      <c r="H75" s="1762"/>
      <c r="I75" s="1760" t="s">
        <v>22713</v>
      </c>
      <c r="J75" s="1761"/>
      <c r="K75" s="1761"/>
      <c r="L75" s="1761"/>
      <c r="M75" s="1761"/>
      <c r="N75" s="1762"/>
    </row>
    <row r="76" spans="1:14" s="1480" customFormat="1" ht="84.95" customHeight="1" thickBot="1" x14ac:dyDescent="0.25">
      <c r="A76" s="1757"/>
      <c r="B76" s="1476">
        <v>2020</v>
      </c>
      <c r="C76" s="1477">
        <v>2021</v>
      </c>
      <c r="D76" s="1477" t="s">
        <v>22714</v>
      </c>
      <c r="E76" s="1478" t="s">
        <v>22715</v>
      </c>
      <c r="F76" s="1476">
        <v>2020</v>
      </c>
      <c r="G76" s="1477">
        <v>2021</v>
      </c>
      <c r="H76" s="1478" t="s">
        <v>22714</v>
      </c>
      <c r="I76" s="1476">
        <v>2020</v>
      </c>
      <c r="J76" s="1477" t="s">
        <v>22582</v>
      </c>
      <c r="K76" s="1478" t="s">
        <v>22714</v>
      </c>
      <c r="L76" s="1479" t="s">
        <v>22716</v>
      </c>
      <c r="M76" s="1479" t="s">
        <v>22715</v>
      </c>
      <c r="N76" s="1478" t="s">
        <v>22717</v>
      </c>
    </row>
    <row r="77" spans="1:14" x14ac:dyDescent="0.2">
      <c r="A77" s="1481"/>
      <c r="B77" s="1482"/>
      <c r="C77" s="1483"/>
      <c r="D77" s="1483"/>
      <c r="E77" s="1484"/>
      <c r="F77" s="1482"/>
      <c r="G77" s="1483"/>
      <c r="H77" s="1485"/>
      <c r="I77" s="1482"/>
      <c r="J77" s="1483"/>
      <c r="K77" s="1485"/>
      <c r="L77" s="1484"/>
      <c r="M77" s="1484"/>
      <c r="N77" s="1485"/>
    </row>
    <row r="78" spans="1:14" ht="22.5" x14ac:dyDescent="0.2">
      <c r="A78" s="1486" t="s">
        <v>22718</v>
      </c>
      <c r="B78" s="1487"/>
      <c r="C78" s="1488"/>
      <c r="D78" s="1488"/>
      <c r="E78" s="1489"/>
      <c r="F78" s="1487"/>
      <c r="G78" s="1488"/>
      <c r="H78" s="1490"/>
      <c r="I78" s="1487"/>
      <c r="J78" s="1488"/>
      <c r="K78" s="1490"/>
      <c r="L78" s="1489"/>
      <c r="M78" s="1489"/>
      <c r="N78" s="1490"/>
    </row>
    <row r="79" spans="1:14" x14ac:dyDescent="0.2">
      <c r="A79" s="1491" t="s">
        <v>22719</v>
      </c>
      <c r="B79" s="1492"/>
      <c r="C79" s="1493"/>
      <c r="D79" s="1493"/>
      <c r="E79" s="1494"/>
      <c r="F79" s="1492"/>
      <c r="G79" s="1493"/>
      <c r="H79" s="1495"/>
      <c r="I79" s="1492"/>
      <c r="J79" s="1493"/>
      <c r="K79" s="1495"/>
      <c r="L79" s="1494"/>
      <c r="M79" s="1494"/>
      <c r="N79" s="1495"/>
    </row>
    <row r="80" spans="1:14" s="1475" customFormat="1" x14ac:dyDescent="0.2">
      <c r="A80" s="1496"/>
      <c r="B80" s="1492"/>
      <c r="C80" s="1493"/>
      <c r="D80" s="1493"/>
      <c r="E80" s="1494"/>
      <c r="F80" s="1492"/>
      <c r="G80" s="1493"/>
      <c r="H80" s="1495"/>
      <c r="I80" s="1492"/>
      <c r="J80" s="1493"/>
      <c r="K80" s="1495"/>
      <c r="L80" s="1494"/>
      <c r="M80" s="1494"/>
      <c r="N80" s="1495"/>
    </row>
    <row r="81" spans="1:14" x14ac:dyDescent="0.2">
      <c r="A81" s="1486" t="s">
        <v>22720</v>
      </c>
      <c r="B81" s="1492"/>
      <c r="C81" s="1493"/>
      <c r="D81" s="1493"/>
      <c r="E81" s="1494"/>
      <c r="F81" s="1492"/>
      <c r="G81" s="1493"/>
      <c r="H81" s="1495"/>
      <c r="I81" s="1492"/>
      <c r="J81" s="1493"/>
      <c r="K81" s="1495"/>
      <c r="L81" s="1494"/>
      <c r="M81" s="1494"/>
      <c r="N81" s="1495"/>
    </row>
    <row r="82" spans="1:14" x14ac:dyDescent="0.2">
      <c r="A82" s="1497" t="s">
        <v>22721</v>
      </c>
      <c r="B82" s="1492"/>
      <c r="C82" s="1493"/>
      <c r="D82" s="1493"/>
      <c r="E82" s="1494"/>
      <c r="F82" s="1492"/>
      <c r="G82" s="1493"/>
      <c r="H82" s="1495"/>
      <c r="I82" s="1492"/>
      <c r="J82" s="1493"/>
      <c r="K82" s="1495"/>
      <c r="L82" s="1494"/>
      <c r="M82" s="1494"/>
      <c r="N82" s="1495"/>
    </row>
    <row r="83" spans="1:14" x14ac:dyDescent="0.2">
      <c r="A83" s="1497" t="s">
        <v>22722</v>
      </c>
      <c r="B83" s="1492"/>
      <c r="C83" s="1493"/>
      <c r="D83" s="1493"/>
      <c r="E83" s="1494"/>
      <c r="F83" s="1492"/>
      <c r="G83" s="1493"/>
      <c r="H83" s="1495"/>
      <c r="I83" s="1492"/>
      <c r="J83" s="1493"/>
      <c r="K83" s="1495"/>
      <c r="L83" s="1494"/>
      <c r="M83" s="1494"/>
      <c r="N83" s="1495"/>
    </row>
    <row r="84" spans="1:14" x14ac:dyDescent="0.2">
      <c r="A84" s="1497" t="s">
        <v>22723</v>
      </c>
      <c r="B84" s="1492"/>
      <c r="C84" s="1493"/>
      <c r="D84" s="1493"/>
      <c r="E84" s="1494"/>
      <c r="F84" s="1492"/>
      <c r="G84" s="1493"/>
      <c r="H84" s="1495"/>
      <c r="I84" s="1492"/>
      <c r="J84" s="1493"/>
      <c r="K84" s="1495"/>
      <c r="L84" s="1494"/>
      <c r="M84" s="1494"/>
      <c r="N84" s="1495"/>
    </row>
    <row r="85" spans="1:14" x14ac:dyDescent="0.2">
      <c r="A85" s="1497" t="s">
        <v>22724</v>
      </c>
      <c r="B85" s="1492"/>
      <c r="C85" s="1493"/>
      <c r="D85" s="1493"/>
      <c r="E85" s="1494"/>
      <c r="F85" s="1492"/>
      <c r="G85" s="1493"/>
      <c r="H85" s="1495"/>
      <c r="I85" s="1492"/>
      <c r="J85" s="1493"/>
      <c r="K85" s="1495"/>
      <c r="L85" s="1494"/>
      <c r="M85" s="1494"/>
      <c r="N85" s="1495"/>
    </row>
    <row r="86" spans="1:14" x14ac:dyDescent="0.2">
      <c r="A86" s="1497"/>
      <c r="B86" s="1487"/>
      <c r="C86" s="1488"/>
      <c r="D86" s="1488"/>
      <c r="E86" s="1489"/>
      <c r="F86" s="1487"/>
      <c r="G86" s="1488"/>
      <c r="H86" s="1490"/>
      <c r="I86" s="1487"/>
      <c r="J86" s="1488"/>
      <c r="K86" s="1490"/>
      <c r="L86" s="1489"/>
      <c r="M86" s="1489"/>
      <c r="N86" s="1490"/>
    </row>
    <row r="87" spans="1:14" x14ac:dyDescent="0.2">
      <c r="A87" s="1486" t="s">
        <v>22725</v>
      </c>
      <c r="B87" s="1492"/>
      <c r="C87" s="1493"/>
      <c r="D87" s="1493"/>
      <c r="E87" s="1494"/>
      <c r="F87" s="1492"/>
      <c r="G87" s="1493"/>
      <c r="H87" s="1495"/>
      <c r="I87" s="1492"/>
      <c r="J87" s="1493"/>
      <c r="K87" s="1495"/>
      <c r="L87" s="1494"/>
      <c r="M87" s="1494"/>
      <c r="N87" s="1495"/>
    </row>
    <row r="88" spans="1:14" x14ac:dyDescent="0.2">
      <c r="A88" s="1497" t="s">
        <v>22726</v>
      </c>
      <c r="B88" s="1492"/>
      <c r="C88" s="1493"/>
      <c r="D88" s="1493"/>
      <c r="E88" s="1494"/>
      <c r="F88" s="1492"/>
      <c r="G88" s="1493"/>
      <c r="H88" s="1495"/>
      <c r="I88" s="1492"/>
      <c r="J88" s="1493"/>
      <c r="K88" s="1495"/>
      <c r="L88" s="1494"/>
      <c r="M88" s="1494"/>
      <c r="N88" s="1495"/>
    </row>
    <row r="89" spans="1:14" x14ac:dyDescent="0.2">
      <c r="A89" s="1497" t="s">
        <v>22727</v>
      </c>
      <c r="B89" s="1492"/>
      <c r="C89" s="1493"/>
      <c r="D89" s="1493"/>
      <c r="E89" s="1494"/>
      <c r="F89" s="1492"/>
      <c r="G89" s="1493"/>
      <c r="H89" s="1495"/>
      <c r="I89" s="1492"/>
      <c r="J89" s="1493"/>
      <c r="K89" s="1495"/>
      <c r="L89" s="1494"/>
      <c r="M89" s="1494"/>
      <c r="N89" s="1495"/>
    </row>
    <row r="90" spans="1:14" x14ac:dyDescent="0.2">
      <c r="A90" s="1497" t="s">
        <v>22728</v>
      </c>
      <c r="B90" s="1492"/>
      <c r="C90" s="1493"/>
      <c r="D90" s="1493"/>
      <c r="E90" s="1494"/>
      <c r="F90" s="1492"/>
      <c r="G90" s="1493"/>
      <c r="H90" s="1495"/>
      <c r="I90" s="1492"/>
      <c r="J90" s="1493"/>
      <c r="K90" s="1495"/>
      <c r="L90" s="1494"/>
      <c r="M90" s="1494"/>
      <c r="N90" s="1495"/>
    </row>
    <row r="91" spans="1:14" x14ac:dyDescent="0.2">
      <c r="A91" s="1497" t="s">
        <v>22729</v>
      </c>
      <c r="B91" s="1492"/>
      <c r="C91" s="1493"/>
      <c r="D91" s="1493"/>
      <c r="E91" s="1494"/>
      <c r="F91" s="1492"/>
      <c r="G91" s="1493"/>
      <c r="H91" s="1495"/>
      <c r="I91" s="1492"/>
      <c r="J91" s="1493"/>
      <c r="K91" s="1495"/>
      <c r="L91" s="1494"/>
      <c r="M91" s="1494"/>
      <c r="N91" s="1495"/>
    </row>
    <row r="92" spans="1:14" ht="22.5" x14ac:dyDescent="0.2">
      <c r="A92" s="1497" t="s">
        <v>22730</v>
      </c>
      <c r="B92" s="1492"/>
      <c r="C92" s="1493"/>
      <c r="D92" s="1493"/>
      <c r="E92" s="1494"/>
      <c r="F92" s="1492"/>
      <c r="G92" s="1493"/>
      <c r="H92" s="1495"/>
      <c r="I92" s="1492"/>
      <c r="J92" s="1493"/>
      <c r="K92" s="1495"/>
      <c r="L92" s="1494"/>
      <c r="M92" s="1494"/>
      <c r="N92" s="1495"/>
    </row>
    <row r="93" spans="1:14" x14ac:dyDescent="0.2">
      <c r="A93" s="1498"/>
      <c r="B93" s="1492"/>
      <c r="C93" s="1493"/>
      <c r="D93" s="1493"/>
      <c r="E93" s="1494"/>
      <c r="F93" s="1492"/>
      <c r="G93" s="1493"/>
      <c r="H93" s="1495"/>
      <c r="I93" s="1492"/>
      <c r="J93" s="1493"/>
      <c r="K93" s="1495"/>
      <c r="L93" s="1494"/>
      <c r="M93" s="1494"/>
      <c r="N93" s="1495"/>
    </row>
    <row r="94" spans="1:14" x14ac:dyDescent="0.2">
      <c r="A94" s="1499" t="s">
        <v>22731</v>
      </c>
      <c r="B94" s="1492"/>
      <c r="C94" s="1493"/>
      <c r="D94" s="1493"/>
      <c r="E94" s="1494"/>
      <c r="F94" s="1492"/>
      <c r="G94" s="1493"/>
      <c r="H94" s="1495"/>
      <c r="I94" s="1492"/>
      <c r="J94" s="1493"/>
      <c r="K94" s="1495"/>
      <c r="L94" s="1494"/>
      <c r="M94" s="1494"/>
      <c r="N94" s="1495"/>
    </row>
    <row r="95" spans="1:14" x14ac:dyDescent="0.2">
      <c r="A95" s="1497" t="s">
        <v>22732</v>
      </c>
      <c r="B95" s="1492"/>
      <c r="C95" s="1493"/>
      <c r="D95" s="1493"/>
      <c r="E95" s="1494"/>
      <c r="F95" s="1492"/>
      <c r="G95" s="1493"/>
      <c r="H95" s="1495"/>
      <c r="I95" s="1492"/>
      <c r="J95" s="1493"/>
      <c r="K95" s="1495"/>
      <c r="L95" s="1494"/>
      <c r="M95" s="1494"/>
      <c r="N95" s="1495"/>
    </row>
    <row r="96" spans="1:14" x14ac:dyDescent="0.2">
      <c r="A96" s="1497" t="s">
        <v>22733</v>
      </c>
      <c r="B96" s="1492"/>
      <c r="C96" s="1493"/>
      <c r="D96" s="1493"/>
      <c r="E96" s="1494"/>
      <c r="F96" s="1492"/>
      <c r="G96" s="1493"/>
      <c r="H96" s="1495"/>
      <c r="I96" s="1492"/>
      <c r="J96" s="1493"/>
      <c r="K96" s="1495"/>
      <c r="L96" s="1494"/>
      <c r="M96" s="1494"/>
      <c r="N96" s="1495"/>
    </row>
    <row r="97" spans="1:14" x14ac:dyDescent="0.2">
      <c r="A97" s="1497" t="s">
        <v>22734</v>
      </c>
      <c r="B97" s="1492"/>
      <c r="C97" s="1493"/>
      <c r="D97" s="1493"/>
      <c r="E97" s="1494"/>
      <c r="F97" s="1492"/>
      <c r="G97" s="1493"/>
      <c r="H97" s="1495"/>
      <c r="I97" s="1492"/>
      <c r="J97" s="1493"/>
      <c r="K97" s="1495"/>
      <c r="L97" s="1494"/>
      <c r="M97" s="1494"/>
      <c r="N97" s="1495"/>
    </row>
    <row r="98" spans="1:14" x14ac:dyDescent="0.2">
      <c r="A98" s="1497"/>
      <c r="B98" s="1492"/>
      <c r="C98" s="1493"/>
      <c r="D98" s="1493"/>
      <c r="E98" s="1494"/>
      <c r="F98" s="1492"/>
      <c r="G98" s="1493"/>
      <c r="H98" s="1495"/>
      <c r="I98" s="1492"/>
      <c r="J98" s="1493"/>
      <c r="K98" s="1495"/>
      <c r="L98" s="1494"/>
      <c r="M98" s="1494"/>
      <c r="N98" s="1495"/>
    </row>
    <row r="99" spans="1:14" x14ac:dyDescent="0.2">
      <c r="A99" s="1499" t="s">
        <v>22735</v>
      </c>
      <c r="B99" s="1492"/>
      <c r="C99" s="1493"/>
      <c r="D99" s="1493"/>
      <c r="E99" s="1494"/>
      <c r="F99" s="1492"/>
      <c r="G99" s="1493"/>
      <c r="H99" s="1495"/>
      <c r="I99" s="1492"/>
      <c r="J99" s="1493"/>
      <c r="K99" s="1495"/>
      <c r="L99" s="1494"/>
      <c r="M99" s="1494"/>
      <c r="N99" s="1495"/>
    </row>
    <row r="100" spans="1:14" x14ac:dyDescent="0.2">
      <c r="A100" s="1497" t="s">
        <v>22736</v>
      </c>
      <c r="B100" s="1492"/>
      <c r="C100" s="1493"/>
      <c r="D100" s="1493"/>
      <c r="E100" s="1494"/>
      <c r="F100" s="1492"/>
      <c r="G100" s="1493"/>
      <c r="H100" s="1495"/>
      <c r="I100" s="1492"/>
      <c r="J100" s="1493"/>
      <c r="K100" s="1495"/>
      <c r="L100" s="1494"/>
      <c r="M100" s="1494"/>
      <c r="N100" s="1495"/>
    </row>
    <row r="101" spans="1:14" x14ac:dyDescent="0.2">
      <c r="A101" s="1497" t="s">
        <v>22733</v>
      </c>
      <c r="B101" s="1492"/>
      <c r="C101" s="1493"/>
      <c r="D101" s="1493"/>
      <c r="E101" s="1494"/>
      <c r="F101" s="1492"/>
      <c r="G101" s="1493"/>
      <c r="H101" s="1495"/>
      <c r="I101" s="1492"/>
      <c r="J101" s="1493"/>
      <c r="K101" s="1495"/>
      <c r="L101" s="1494"/>
      <c r="M101" s="1494"/>
      <c r="N101" s="1495"/>
    </row>
    <row r="102" spans="1:14" x14ac:dyDescent="0.2">
      <c r="A102" s="1497"/>
      <c r="B102" s="1492"/>
      <c r="C102" s="1493"/>
      <c r="D102" s="1493"/>
      <c r="E102" s="1494"/>
      <c r="F102" s="1492"/>
      <c r="G102" s="1493"/>
      <c r="H102" s="1495"/>
      <c r="I102" s="1492"/>
      <c r="J102" s="1493"/>
      <c r="K102" s="1495"/>
      <c r="L102" s="1494"/>
      <c r="M102" s="1494"/>
      <c r="N102" s="1495"/>
    </row>
    <row r="103" spans="1:14" x14ac:dyDescent="0.2">
      <c r="A103" s="1499" t="s">
        <v>22737</v>
      </c>
      <c r="B103" s="1492"/>
      <c r="C103" s="1493"/>
      <c r="D103" s="1493"/>
      <c r="E103" s="1494"/>
      <c r="F103" s="1492"/>
      <c r="G103" s="1493"/>
      <c r="H103" s="1495"/>
      <c r="I103" s="1492"/>
      <c r="J103" s="1493"/>
      <c r="K103" s="1495"/>
      <c r="L103" s="1494"/>
      <c r="M103" s="1494"/>
      <c r="N103" s="1495"/>
    </row>
    <row r="104" spans="1:14" x14ac:dyDescent="0.2">
      <c r="A104" s="1497" t="s">
        <v>22738</v>
      </c>
      <c r="B104" s="1492"/>
      <c r="C104" s="1493"/>
      <c r="D104" s="1493"/>
      <c r="E104" s="1494"/>
      <c r="F104" s="1492"/>
      <c r="G104" s="1493"/>
      <c r="H104" s="1495"/>
      <c r="I104" s="1492"/>
      <c r="J104" s="1493"/>
      <c r="K104" s="1495"/>
      <c r="L104" s="1494"/>
      <c r="M104" s="1494"/>
      <c r="N104" s="1495"/>
    </row>
    <row r="105" spans="1:14" x14ac:dyDescent="0.2">
      <c r="A105" s="1497" t="s">
        <v>22734</v>
      </c>
      <c r="B105" s="1492"/>
      <c r="C105" s="1493"/>
      <c r="D105" s="1493"/>
      <c r="E105" s="1494"/>
      <c r="F105" s="1492"/>
      <c r="G105" s="1493"/>
      <c r="H105" s="1495"/>
      <c r="I105" s="1492"/>
      <c r="J105" s="1493"/>
      <c r="K105" s="1495"/>
      <c r="L105" s="1494"/>
      <c r="M105" s="1494"/>
      <c r="N105" s="1495"/>
    </row>
    <row r="106" spans="1:14" x14ac:dyDescent="0.2">
      <c r="A106" s="1497" t="s">
        <v>22739</v>
      </c>
      <c r="B106" s="1492"/>
      <c r="C106" s="1493"/>
      <c r="D106" s="1493"/>
      <c r="E106" s="1494"/>
      <c r="F106" s="1492"/>
      <c r="G106" s="1493"/>
      <c r="H106" s="1495"/>
      <c r="I106" s="1492"/>
      <c r="J106" s="1493"/>
      <c r="K106" s="1495"/>
      <c r="L106" s="1494"/>
      <c r="M106" s="1494"/>
      <c r="N106" s="1495"/>
    </row>
    <row r="107" spans="1:14" x14ac:dyDescent="0.2">
      <c r="A107" s="1497" t="s">
        <v>22740</v>
      </c>
      <c r="B107" s="1492"/>
      <c r="C107" s="1493"/>
      <c r="D107" s="1493"/>
      <c r="E107" s="1494"/>
      <c r="F107" s="1492"/>
      <c r="G107" s="1493"/>
      <c r="H107" s="1495"/>
      <c r="I107" s="1492"/>
      <c r="J107" s="1493"/>
      <c r="K107" s="1495"/>
      <c r="L107" s="1494"/>
      <c r="M107" s="1494"/>
      <c r="N107" s="1495"/>
    </row>
    <row r="108" spans="1:14" x14ac:dyDescent="0.2">
      <c r="A108" s="1497"/>
      <c r="B108" s="1492"/>
      <c r="C108" s="1493"/>
      <c r="D108" s="1493"/>
      <c r="E108" s="1494"/>
      <c r="F108" s="1492"/>
      <c r="G108" s="1493"/>
      <c r="H108" s="1495"/>
      <c r="I108" s="1492"/>
      <c r="J108" s="1493"/>
      <c r="K108" s="1495"/>
      <c r="L108" s="1494"/>
      <c r="M108" s="1494"/>
      <c r="N108" s="1495"/>
    </row>
    <row r="109" spans="1:14" x14ac:dyDescent="0.2">
      <c r="A109" s="1499" t="s">
        <v>22741</v>
      </c>
      <c r="B109" s="1492"/>
      <c r="C109" s="1493"/>
      <c r="D109" s="1493"/>
      <c r="E109" s="1494"/>
      <c r="F109" s="1492"/>
      <c r="G109" s="1493"/>
      <c r="H109" s="1495"/>
      <c r="I109" s="1492"/>
      <c r="J109" s="1493"/>
      <c r="K109" s="1495"/>
      <c r="L109" s="1494"/>
      <c r="M109" s="1494"/>
      <c r="N109" s="1495"/>
    </row>
    <row r="110" spans="1:14" x14ac:dyDescent="0.2">
      <c r="A110" s="1497" t="s">
        <v>22742</v>
      </c>
      <c r="B110" s="1492"/>
      <c r="C110" s="1493"/>
      <c r="D110" s="1493"/>
      <c r="E110" s="1494"/>
      <c r="F110" s="1492"/>
      <c r="G110" s="1493"/>
      <c r="H110" s="1495"/>
      <c r="I110" s="1492"/>
      <c r="J110" s="1493"/>
      <c r="K110" s="1495"/>
      <c r="L110" s="1494"/>
      <c r="M110" s="1494"/>
      <c r="N110" s="1495"/>
    </row>
    <row r="111" spans="1:14" x14ac:dyDescent="0.2">
      <c r="A111" s="1497" t="s">
        <v>22743</v>
      </c>
      <c r="B111" s="1492"/>
      <c r="C111" s="1493"/>
      <c r="D111" s="1493"/>
      <c r="E111" s="1494"/>
      <c r="F111" s="1492"/>
      <c r="G111" s="1493"/>
      <c r="H111" s="1495"/>
      <c r="I111" s="1492"/>
      <c r="J111" s="1493"/>
      <c r="K111" s="1495"/>
      <c r="L111" s="1494"/>
      <c r="M111" s="1494"/>
      <c r="N111" s="1495"/>
    </row>
    <row r="112" spans="1:14" ht="22.5" x14ac:dyDescent="0.2">
      <c r="A112" s="1497" t="s">
        <v>22744</v>
      </c>
      <c r="B112" s="1492"/>
      <c r="C112" s="1493"/>
      <c r="D112" s="1493"/>
      <c r="E112" s="1494"/>
      <c r="F112" s="1492"/>
      <c r="G112" s="1493"/>
      <c r="H112" s="1495"/>
      <c r="I112" s="1492"/>
      <c r="J112" s="1493"/>
      <c r="K112" s="1495"/>
      <c r="L112" s="1494"/>
      <c r="M112" s="1494"/>
      <c r="N112" s="1495"/>
    </row>
    <row r="113" spans="1:14" ht="22.5" x14ac:dyDescent="0.2">
      <c r="A113" s="1497" t="s">
        <v>22745</v>
      </c>
      <c r="B113" s="1492"/>
      <c r="C113" s="1493"/>
      <c r="D113" s="1493"/>
      <c r="E113" s="1494"/>
      <c r="F113" s="1492"/>
      <c r="G113" s="1493"/>
      <c r="H113" s="1495"/>
      <c r="I113" s="1492"/>
      <c r="J113" s="1493"/>
      <c r="K113" s="1495"/>
      <c r="L113" s="1494"/>
      <c r="M113" s="1494"/>
      <c r="N113" s="1495"/>
    </row>
    <row r="114" spans="1:14" x14ac:dyDescent="0.2">
      <c r="A114" s="1497"/>
      <c r="B114" s="1492"/>
      <c r="C114" s="1493"/>
      <c r="D114" s="1493"/>
      <c r="E114" s="1494"/>
      <c r="F114" s="1492"/>
      <c r="G114" s="1493"/>
      <c r="H114" s="1495"/>
      <c r="I114" s="1492"/>
      <c r="J114" s="1493"/>
      <c r="K114" s="1495"/>
      <c r="L114" s="1494"/>
      <c r="M114" s="1494"/>
      <c r="N114" s="1495"/>
    </row>
    <row r="115" spans="1:14" x14ac:dyDescent="0.2">
      <c r="A115" s="1499" t="s">
        <v>22746</v>
      </c>
      <c r="B115" s="1492"/>
      <c r="C115" s="1493"/>
      <c r="D115" s="1493"/>
      <c r="E115" s="1494"/>
      <c r="F115" s="1492"/>
      <c r="G115" s="1493"/>
      <c r="H115" s="1495"/>
      <c r="I115" s="1492"/>
      <c r="J115" s="1493"/>
      <c r="K115" s="1495"/>
      <c r="L115" s="1494"/>
      <c r="M115" s="1494"/>
      <c r="N115" s="1495"/>
    </row>
    <row r="116" spans="1:14" x14ac:dyDescent="0.2">
      <c r="A116" s="1497" t="s">
        <v>22747</v>
      </c>
      <c r="B116" s="1492"/>
      <c r="C116" s="1493"/>
      <c r="D116" s="1493"/>
      <c r="E116" s="1494"/>
      <c r="F116" s="1492"/>
      <c r="G116" s="1493"/>
      <c r="H116" s="1495"/>
      <c r="I116" s="1492"/>
      <c r="J116" s="1493"/>
      <c r="K116" s="1495"/>
      <c r="L116" s="1494"/>
      <c r="M116" s="1494"/>
      <c r="N116" s="1495"/>
    </row>
    <row r="117" spans="1:14" s="1475" customFormat="1" ht="22.5" x14ac:dyDescent="0.2">
      <c r="A117" s="1497" t="s">
        <v>22748</v>
      </c>
      <c r="B117" s="1492"/>
      <c r="C117" s="1493"/>
      <c r="D117" s="1493"/>
      <c r="E117" s="1494"/>
      <c r="F117" s="1492"/>
      <c r="G117" s="1493"/>
      <c r="H117" s="1495"/>
      <c r="I117" s="1492"/>
      <c r="J117" s="1493"/>
      <c r="K117" s="1495"/>
      <c r="L117" s="1494"/>
      <c r="M117" s="1494"/>
      <c r="N117" s="1495"/>
    </row>
    <row r="118" spans="1:14" ht="12" thickBot="1" x14ac:dyDescent="0.25">
      <c r="A118" s="1500"/>
      <c r="B118" s="1492"/>
      <c r="C118" s="1493"/>
      <c r="D118" s="1493"/>
      <c r="E118" s="1494"/>
      <c r="F118" s="1492"/>
      <c r="G118" s="1493"/>
      <c r="H118" s="1495"/>
      <c r="I118" s="1492"/>
      <c r="J118" s="1493"/>
      <c r="K118" s="1495"/>
      <c r="L118" s="1494"/>
      <c r="M118" s="1494"/>
      <c r="N118" s="1495"/>
    </row>
    <row r="119" spans="1:14" x14ac:dyDescent="0.2">
      <c r="A119" s="1501"/>
      <c r="B119" s="1502"/>
      <c r="C119" s="1503"/>
      <c r="D119" s="1504"/>
      <c r="E119" s="1505"/>
      <c r="F119" s="1502"/>
      <c r="G119" s="1506"/>
      <c r="H119" s="1505"/>
      <c r="I119" s="1502"/>
      <c r="J119" s="1503"/>
      <c r="K119" s="1507"/>
      <c r="L119" s="1506"/>
      <c r="M119" s="1506"/>
      <c r="N119" s="1505"/>
    </row>
    <row r="120" spans="1:14" ht="12" thickBot="1" x14ac:dyDescent="0.25">
      <c r="A120" s="1508" t="s">
        <v>2049</v>
      </c>
      <c r="B120" s="1509"/>
      <c r="C120" s="1510"/>
      <c r="D120" s="1511"/>
      <c r="E120" s="1512"/>
      <c r="F120" s="1509"/>
      <c r="G120" s="1513"/>
      <c r="H120" s="1512"/>
      <c r="I120" s="1509"/>
      <c r="J120" s="1510"/>
      <c r="K120" s="1514"/>
      <c r="L120" s="1513"/>
      <c r="M120" s="1513"/>
      <c r="N120" s="1512"/>
    </row>
    <row r="121" spans="1:14" ht="12.75" thickTop="1" thickBot="1" x14ac:dyDescent="0.25">
      <c r="A121" s="1515" t="s">
        <v>22749</v>
      </c>
      <c r="B121" s="1516"/>
      <c r="C121" s="1517"/>
      <c r="D121" s="1518"/>
      <c r="E121" s="1519"/>
      <c r="F121" s="1516"/>
      <c r="G121" s="1520"/>
      <c r="H121" s="1519"/>
      <c r="I121" s="1516"/>
      <c r="J121" s="1517"/>
      <c r="K121" s="1521"/>
      <c r="L121" s="1520"/>
      <c r="M121" s="1520"/>
      <c r="N121" s="1519"/>
    </row>
    <row r="122" spans="1:14" x14ac:dyDescent="0.2">
      <c r="A122" s="1522" t="s">
        <v>2587</v>
      </c>
      <c r="B122" s="1522"/>
      <c r="C122" s="1522"/>
      <c r="D122" s="1522"/>
      <c r="E122" s="1522"/>
      <c r="F122" s="1522"/>
      <c r="G122" s="1522"/>
      <c r="H122" s="1522"/>
      <c r="I122" s="1522"/>
      <c r="J122" s="1522"/>
      <c r="K122" s="1522"/>
      <c r="L122" s="1522"/>
      <c r="M122" s="1522"/>
      <c r="N122" s="1522"/>
    </row>
    <row r="123" spans="1:14" x14ac:dyDescent="0.2">
      <c r="A123" s="1522" t="s">
        <v>22750</v>
      </c>
      <c r="B123" s="1522"/>
      <c r="C123" s="1522"/>
      <c r="D123" s="1522"/>
      <c r="E123" s="1522"/>
      <c r="F123" s="1522"/>
      <c r="G123" s="1522"/>
      <c r="H123" s="1522"/>
      <c r="I123" s="1522"/>
      <c r="J123" s="1522"/>
      <c r="K123" s="1522"/>
      <c r="L123" s="1522"/>
      <c r="M123" s="1522"/>
      <c r="N123" s="1522"/>
    </row>
    <row r="125" spans="1:14" s="341" customFormat="1" ht="12.75" x14ac:dyDescent="0.2">
      <c r="A125" s="1398" t="s">
        <v>22593</v>
      </c>
      <c r="B125" s="1398"/>
      <c r="C125" s="1398"/>
      <c r="D125" s="1398"/>
      <c r="E125" s="1398"/>
      <c r="F125" s="1398"/>
      <c r="G125" s="1398"/>
      <c r="H125" s="1398"/>
      <c r="I125" s="1398"/>
      <c r="J125" s="1398"/>
      <c r="K125" s="1398"/>
      <c r="L125" s="1398"/>
      <c r="M125" s="1398"/>
      <c r="N125" s="1398"/>
    </row>
    <row r="126" spans="1:14" s="341" customFormat="1" ht="12.75" x14ac:dyDescent="0.2">
      <c r="A126" s="1398" t="s">
        <v>22592</v>
      </c>
      <c r="B126" s="1398"/>
      <c r="C126" s="1398"/>
      <c r="D126" s="1398"/>
      <c r="E126" s="1398"/>
      <c r="F126" s="1398"/>
      <c r="G126" s="1398"/>
      <c r="H126" s="1398"/>
      <c r="I126" s="1398"/>
      <c r="J126" s="1398"/>
      <c r="K126" s="1398"/>
      <c r="L126" s="1398"/>
      <c r="M126" s="1398"/>
      <c r="N126" s="1398"/>
    </row>
    <row r="127" spans="1:14" s="341" customFormat="1" ht="12" x14ac:dyDescent="0.2"/>
    <row r="128" spans="1:14" s="341" customFormat="1" ht="12" x14ac:dyDescent="0.2"/>
    <row r="129" spans="1:14" s="341" customFormat="1" ht="15.75" x14ac:dyDescent="0.2">
      <c r="A129" s="1754" t="s">
        <v>22707</v>
      </c>
      <c r="B129" s="1754"/>
      <c r="C129" s="1754"/>
      <c r="D129" s="1754"/>
      <c r="E129" s="1754"/>
      <c r="F129" s="1754"/>
      <c r="G129" s="1754"/>
      <c r="H129" s="1754"/>
      <c r="I129" s="1754"/>
      <c r="J129" s="1754"/>
      <c r="K129" s="1754"/>
      <c r="L129" s="1754"/>
      <c r="M129" s="1754"/>
      <c r="N129" s="1754"/>
    </row>
    <row r="130" spans="1:14" s="341" customFormat="1" ht="15.75" x14ac:dyDescent="0.2">
      <c r="A130" s="1754" t="s">
        <v>2089</v>
      </c>
      <c r="B130" s="1754"/>
      <c r="C130" s="1754"/>
      <c r="D130" s="1754"/>
      <c r="E130" s="1754"/>
      <c r="F130" s="1754"/>
      <c r="G130" s="1754"/>
      <c r="H130" s="1754"/>
      <c r="I130" s="1754"/>
      <c r="J130" s="1754"/>
      <c r="K130" s="1754"/>
      <c r="L130" s="1754"/>
      <c r="M130" s="1754"/>
      <c r="N130" s="1754"/>
    </row>
    <row r="131" spans="1:14" s="341" customFormat="1" ht="28.5" customHeight="1" x14ac:dyDescent="0.2">
      <c r="A131" s="1755" t="s">
        <v>22708</v>
      </c>
      <c r="B131" s="1755"/>
      <c r="C131" s="1755"/>
      <c r="D131" s="1755"/>
      <c r="E131" s="1755"/>
      <c r="F131" s="1755"/>
      <c r="G131" s="1755"/>
      <c r="H131" s="1755"/>
      <c r="I131" s="1755"/>
      <c r="J131" s="1755"/>
      <c r="K131" s="1755"/>
      <c r="L131" s="1755"/>
      <c r="M131" s="1755"/>
      <c r="N131" s="1755"/>
    </row>
    <row r="132" spans="1:14" s="341" customFormat="1" ht="15.75" x14ac:dyDescent="0.2">
      <c r="A132" s="1754" t="s">
        <v>22709</v>
      </c>
      <c r="B132" s="1754"/>
      <c r="C132" s="1754"/>
      <c r="D132" s="1754"/>
      <c r="E132" s="1754"/>
      <c r="F132" s="1754"/>
      <c r="G132" s="1754"/>
      <c r="H132" s="1754"/>
      <c r="I132" s="1754"/>
      <c r="J132" s="1754"/>
      <c r="K132" s="1754"/>
      <c r="L132" s="1754"/>
      <c r="M132" s="1754"/>
      <c r="N132" s="1754"/>
    </row>
    <row r="133" spans="1:14" s="341" customFormat="1" ht="12" x14ac:dyDescent="0.2"/>
    <row r="134" spans="1:14" s="341" customFormat="1" ht="12" x14ac:dyDescent="0.2"/>
    <row r="135" spans="1:14" s="341" customFormat="1" ht="12" x14ac:dyDescent="0.2">
      <c r="A135" s="1473" t="s">
        <v>1212</v>
      </c>
      <c r="B135" s="1474" t="s">
        <v>22072</v>
      </c>
      <c r="C135" s="1474"/>
      <c r="D135" s="1474"/>
      <c r="E135" s="1474"/>
      <c r="F135" s="1474"/>
      <c r="G135" s="1474"/>
      <c r="H135" s="1474"/>
      <c r="I135" s="1474"/>
      <c r="J135" s="1474"/>
      <c r="K135" s="1474"/>
      <c r="L135" s="1474"/>
      <c r="M135" s="1474"/>
      <c r="N135" s="1474"/>
    </row>
    <row r="136" spans="1:14" s="341" customFormat="1" ht="12.75" thickBot="1" x14ac:dyDescent="0.25">
      <c r="A136" s="1397" t="s">
        <v>0</v>
      </c>
      <c r="B136" s="1397" t="s">
        <v>9</v>
      </c>
      <c r="C136" s="1397"/>
      <c r="D136" s="1397"/>
      <c r="E136" s="1397"/>
      <c r="F136" s="1397"/>
      <c r="G136" s="1397"/>
      <c r="H136" s="1397"/>
      <c r="I136" s="1397"/>
      <c r="J136" s="1397"/>
      <c r="K136" s="1397"/>
      <c r="L136" s="1397"/>
      <c r="M136" s="1397"/>
      <c r="N136" s="1397"/>
    </row>
    <row r="137" spans="1:14" s="1475" customFormat="1" ht="12.75" customHeight="1" thickBot="1" x14ac:dyDescent="0.25">
      <c r="A137" s="1756" t="s">
        <v>22710</v>
      </c>
      <c r="B137" s="1758" t="s">
        <v>22711</v>
      </c>
      <c r="C137" s="1759"/>
      <c r="D137" s="1759"/>
      <c r="E137" s="1759"/>
      <c r="F137" s="1760" t="s">
        <v>22712</v>
      </c>
      <c r="G137" s="1761"/>
      <c r="H137" s="1762"/>
      <c r="I137" s="1760" t="s">
        <v>22713</v>
      </c>
      <c r="J137" s="1761"/>
      <c r="K137" s="1761"/>
      <c r="L137" s="1761"/>
      <c r="M137" s="1761"/>
      <c r="N137" s="1762"/>
    </row>
    <row r="138" spans="1:14" s="1480" customFormat="1" ht="84.95" customHeight="1" thickBot="1" x14ac:dyDescent="0.25">
      <c r="A138" s="1757"/>
      <c r="B138" s="1476">
        <v>2020</v>
      </c>
      <c r="C138" s="1477">
        <v>2021</v>
      </c>
      <c r="D138" s="1477" t="s">
        <v>22714</v>
      </c>
      <c r="E138" s="1478" t="s">
        <v>22715</v>
      </c>
      <c r="F138" s="1476">
        <v>2020</v>
      </c>
      <c r="G138" s="1477">
        <v>2021</v>
      </c>
      <c r="H138" s="1478" t="s">
        <v>22714</v>
      </c>
      <c r="I138" s="1476">
        <v>2020</v>
      </c>
      <c r="J138" s="1477" t="s">
        <v>22582</v>
      </c>
      <c r="K138" s="1478" t="s">
        <v>22714</v>
      </c>
      <c r="L138" s="1479" t="s">
        <v>22716</v>
      </c>
      <c r="M138" s="1479" t="s">
        <v>22715</v>
      </c>
      <c r="N138" s="1478" t="s">
        <v>22717</v>
      </c>
    </row>
    <row r="139" spans="1:14" x14ac:dyDescent="0.2">
      <c r="A139" s="1481"/>
      <c r="B139" s="1482"/>
      <c r="C139" s="1483"/>
      <c r="D139" s="1483"/>
      <c r="E139" s="1484"/>
      <c r="F139" s="1482"/>
      <c r="G139" s="1483"/>
      <c r="H139" s="1485"/>
      <c r="I139" s="1482"/>
      <c r="J139" s="1483"/>
      <c r="K139" s="1485"/>
      <c r="L139" s="1484"/>
      <c r="M139" s="1484"/>
      <c r="N139" s="1485"/>
    </row>
    <row r="140" spans="1:14" ht="22.5" x14ac:dyDescent="0.2">
      <c r="A140" s="1486" t="s">
        <v>22718</v>
      </c>
      <c r="B140" s="1487"/>
      <c r="C140" s="1488"/>
      <c r="D140" s="1488"/>
      <c r="E140" s="1489"/>
      <c r="F140" s="1487"/>
      <c r="G140" s="1488"/>
      <c r="H140" s="1490"/>
      <c r="I140" s="1487"/>
      <c r="J140" s="1488"/>
      <c r="K140" s="1490"/>
      <c r="L140" s="1489"/>
      <c r="M140" s="1489"/>
      <c r="N140" s="1490"/>
    </row>
    <row r="141" spans="1:14" x14ac:dyDescent="0.2">
      <c r="A141" s="1491" t="s">
        <v>22719</v>
      </c>
      <c r="B141" s="1492"/>
      <c r="C141" s="1493"/>
      <c r="D141" s="1493"/>
      <c r="E141" s="1494"/>
      <c r="F141" s="1492"/>
      <c r="G141" s="1493"/>
      <c r="H141" s="1495"/>
      <c r="I141" s="1492"/>
      <c r="J141" s="1493"/>
      <c r="K141" s="1495"/>
      <c r="L141" s="1494"/>
      <c r="M141" s="1494"/>
      <c r="N141" s="1495"/>
    </row>
    <row r="142" spans="1:14" s="1475" customFormat="1" x14ac:dyDescent="0.2">
      <c r="A142" s="1496"/>
      <c r="B142" s="1492"/>
      <c r="C142" s="1493"/>
      <c r="D142" s="1493"/>
      <c r="E142" s="1494"/>
      <c r="F142" s="1492"/>
      <c r="G142" s="1493"/>
      <c r="H142" s="1495"/>
      <c r="I142" s="1492"/>
      <c r="J142" s="1493"/>
      <c r="K142" s="1495"/>
      <c r="L142" s="1494"/>
      <c r="M142" s="1494"/>
      <c r="N142" s="1495"/>
    </row>
    <row r="143" spans="1:14" x14ac:dyDescent="0.2">
      <c r="A143" s="1486" t="s">
        <v>22720</v>
      </c>
      <c r="B143" s="1492"/>
      <c r="C143" s="1493"/>
      <c r="D143" s="1493"/>
      <c r="E143" s="1494"/>
      <c r="F143" s="1492"/>
      <c r="G143" s="1493"/>
      <c r="H143" s="1495"/>
      <c r="I143" s="1492"/>
      <c r="J143" s="1493"/>
      <c r="K143" s="1495"/>
      <c r="L143" s="1494"/>
      <c r="M143" s="1494"/>
      <c r="N143" s="1495"/>
    </row>
    <row r="144" spans="1:14" x14ac:dyDescent="0.2">
      <c r="A144" s="1497" t="s">
        <v>22721</v>
      </c>
      <c r="B144" s="1492"/>
      <c r="C144" s="1493"/>
      <c r="D144" s="1493"/>
      <c r="E144" s="1494"/>
      <c r="F144" s="1492"/>
      <c r="G144" s="1493"/>
      <c r="H144" s="1495"/>
      <c r="I144" s="1492"/>
      <c r="J144" s="1493"/>
      <c r="K144" s="1495"/>
      <c r="L144" s="1494"/>
      <c r="M144" s="1494"/>
      <c r="N144" s="1495"/>
    </row>
    <row r="145" spans="1:14" x14ac:dyDescent="0.2">
      <c r="A145" s="1497" t="s">
        <v>22722</v>
      </c>
      <c r="B145" s="1492"/>
      <c r="C145" s="1493"/>
      <c r="D145" s="1493"/>
      <c r="E145" s="1494"/>
      <c r="F145" s="1492"/>
      <c r="G145" s="1493"/>
      <c r="H145" s="1495"/>
      <c r="I145" s="1492"/>
      <c r="J145" s="1493"/>
      <c r="K145" s="1495"/>
      <c r="L145" s="1494"/>
      <c r="M145" s="1494"/>
      <c r="N145" s="1495"/>
    </row>
    <row r="146" spans="1:14" x14ac:dyDescent="0.2">
      <c r="A146" s="1497" t="s">
        <v>22723</v>
      </c>
      <c r="B146" s="1492"/>
      <c r="C146" s="1493"/>
      <c r="D146" s="1493"/>
      <c r="E146" s="1494"/>
      <c r="F146" s="1492"/>
      <c r="G146" s="1493"/>
      <c r="H146" s="1495"/>
      <c r="I146" s="1492"/>
      <c r="J146" s="1493"/>
      <c r="K146" s="1495"/>
      <c r="L146" s="1494"/>
      <c r="M146" s="1494"/>
      <c r="N146" s="1495"/>
    </row>
    <row r="147" spans="1:14" x14ac:dyDescent="0.2">
      <c r="A147" s="1497" t="s">
        <v>22724</v>
      </c>
      <c r="B147" s="1492"/>
      <c r="C147" s="1493"/>
      <c r="D147" s="1493"/>
      <c r="E147" s="1494"/>
      <c r="F147" s="1492"/>
      <c r="G147" s="1493"/>
      <c r="H147" s="1495"/>
      <c r="I147" s="1492"/>
      <c r="J147" s="1493"/>
      <c r="K147" s="1495"/>
      <c r="L147" s="1494"/>
      <c r="M147" s="1494"/>
      <c r="N147" s="1495"/>
    </row>
    <row r="148" spans="1:14" x14ac:dyDescent="0.2">
      <c r="A148" s="1497"/>
      <c r="B148" s="1487"/>
      <c r="C148" s="1488"/>
      <c r="D148" s="1488"/>
      <c r="E148" s="1489"/>
      <c r="F148" s="1487"/>
      <c r="G148" s="1488"/>
      <c r="H148" s="1490"/>
      <c r="I148" s="1487"/>
      <c r="J148" s="1488"/>
      <c r="K148" s="1490"/>
      <c r="L148" s="1489"/>
      <c r="M148" s="1489"/>
      <c r="N148" s="1490"/>
    </row>
    <row r="149" spans="1:14" x14ac:dyDescent="0.2">
      <c r="A149" s="1486" t="s">
        <v>22725</v>
      </c>
      <c r="B149" s="1492"/>
      <c r="C149" s="1493"/>
      <c r="D149" s="1493"/>
      <c r="E149" s="1494"/>
      <c r="F149" s="1492"/>
      <c r="G149" s="1493"/>
      <c r="H149" s="1495"/>
      <c r="I149" s="1492"/>
      <c r="J149" s="1493"/>
      <c r="K149" s="1495"/>
      <c r="L149" s="1494"/>
      <c r="M149" s="1494"/>
      <c r="N149" s="1495"/>
    </row>
    <row r="150" spans="1:14" x14ac:dyDescent="0.2">
      <c r="A150" s="1497" t="s">
        <v>22726</v>
      </c>
      <c r="B150" s="1492"/>
      <c r="C150" s="1493"/>
      <c r="D150" s="1493"/>
      <c r="E150" s="1494"/>
      <c r="F150" s="1492"/>
      <c r="G150" s="1493"/>
      <c r="H150" s="1495"/>
      <c r="I150" s="1492"/>
      <c r="J150" s="1493"/>
      <c r="K150" s="1495"/>
      <c r="L150" s="1494"/>
      <c r="M150" s="1494"/>
      <c r="N150" s="1495"/>
    </row>
    <row r="151" spans="1:14" x14ac:dyDescent="0.2">
      <c r="A151" s="1497" t="s">
        <v>22727</v>
      </c>
      <c r="B151" s="1492"/>
      <c r="C151" s="1493"/>
      <c r="D151" s="1493"/>
      <c r="E151" s="1494"/>
      <c r="F151" s="1492"/>
      <c r="G151" s="1493"/>
      <c r="H151" s="1495"/>
      <c r="I151" s="1492"/>
      <c r="J151" s="1493"/>
      <c r="K151" s="1495"/>
      <c r="L151" s="1494"/>
      <c r="M151" s="1494"/>
      <c r="N151" s="1495"/>
    </row>
    <row r="152" spans="1:14" x14ac:dyDescent="0.2">
      <c r="A152" s="1497" t="s">
        <v>22728</v>
      </c>
      <c r="B152" s="1492"/>
      <c r="C152" s="1493"/>
      <c r="D152" s="1493"/>
      <c r="E152" s="1494"/>
      <c r="F152" s="1492"/>
      <c r="G152" s="1493"/>
      <c r="H152" s="1495"/>
      <c r="I152" s="1492"/>
      <c r="J152" s="1493"/>
      <c r="K152" s="1495"/>
      <c r="L152" s="1494"/>
      <c r="M152" s="1494"/>
      <c r="N152" s="1495"/>
    </row>
    <row r="153" spans="1:14" x14ac:dyDescent="0.2">
      <c r="A153" s="1497" t="s">
        <v>22729</v>
      </c>
      <c r="B153" s="1492"/>
      <c r="C153" s="1493"/>
      <c r="D153" s="1493"/>
      <c r="E153" s="1494"/>
      <c r="F153" s="1492"/>
      <c r="G153" s="1493"/>
      <c r="H153" s="1495"/>
      <c r="I153" s="1492"/>
      <c r="J153" s="1493"/>
      <c r="K153" s="1495"/>
      <c r="L153" s="1494"/>
      <c r="M153" s="1494"/>
      <c r="N153" s="1495"/>
    </row>
    <row r="154" spans="1:14" ht="22.5" x14ac:dyDescent="0.2">
      <c r="A154" s="1497" t="s">
        <v>22730</v>
      </c>
      <c r="B154" s="1492"/>
      <c r="C154" s="1493"/>
      <c r="D154" s="1493"/>
      <c r="E154" s="1494"/>
      <c r="F154" s="1492"/>
      <c r="G154" s="1493"/>
      <c r="H154" s="1495"/>
      <c r="I154" s="1492"/>
      <c r="J154" s="1493"/>
      <c r="K154" s="1495"/>
      <c r="L154" s="1494"/>
      <c r="M154" s="1494"/>
      <c r="N154" s="1495"/>
    </row>
    <row r="155" spans="1:14" x14ac:dyDescent="0.2">
      <c r="A155" s="1498"/>
      <c r="B155" s="1492"/>
      <c r="C155" s="1493"/>
      <c r="D155" s="1493"/>
      <c r="E155" s="1494"/>
      <c r="F155" s="1492"/>
      <c r="G155" s="1493"/>
      <c r="H155" s="1495"/>
      <c r="I155" s="1492"/>
      <c r="J155" s="1493"/>
      <c r="K155" s="1495"/>
      <c r="L155" s="1494"/>
      <c r="M155" s="1494"/>
      <c r="N155" s="1495"/>
    </row>
    <row r="156" spans="1:14" x14ac:dyDescent="0.2">
      <c r="A156" s="1499" t="s">
        <v>22731</v>
      </c>
      <c r="B156" s="1492"/>
      <c r="C156" s="1493"/>
      <c r="D156" s="1493"/>
      <c r="E156" s="1494"/>
      <c r="F156" s="1492"/>
      <c r="G156" s="1493"/>
      <c r="H156" s="1495"/>
      <c r="I156" s="1492"/>
      <c r="J156" s="1493"/>
      <c r="K156" s="1495"/>
      <c r="L156" s="1494"/>
      <c r="M156" s="1494"/>
      <c r="N156" s="1495"/>
    </row>
    <row r="157" spans="1:14" x14ac:dyDescent="0.2">
      <c r="A157" s="1497" t="s">
        <v>22732</v>
      </c>
      <c r="B157" s="1492"/>
      <c r="C157" s="1493"/>
      <c r="D157" s="1493"/>
      <c r="E157" s="1494"/>
      <c r="F157" s="1492"/>
      <c r="G157" s="1493"/>
      <c r="H157" s="1495"/>
      <c r="I157" s="1492"/>
      <c r="J157" s="1493"/>
      <c r="K157" s="1495"/>
      <c r="L157" s="1494"/>
      <c r="M157" s="1494"/>
      <c r="N157" s="1495"/>
    </row>
    <row r="158" spans="1:14" x14ac:dyDescent="0.2">
      <c r="A158" s="1497" t="s">
        <v>22733</v>
      </c>
      <c r="B158" s="1492"/>
      <c r="C158" s="1493"/>
      <c r="D158" s="1493"/>
      <c r="E158" s="1494"/>
      <c r="F158" s="1492"/>
      <c r="G158" s="1493"/>
      <c r="H158" s="1495"/>
      <c r="I158" s="1492"/>
      <c r="J158" s="1493"/>
      <c r="K158" s="1495"/>
      <c r="L158" s="1494"/>
      <c r="M158" s="1494"/>
      <c r="N158" s="1495"/>
    </row>
    <row r="159" spans="1:14" x14ac:dyDescent="0.2">
      <c r="A159" s="1497" t="s">
        <v>22734</v>
      </c>
      <c r="B159" s="1492"/>
      <c r="C159" s="1493"/>
      <c r="D159" s="1493"/>
      <c r="E159" s="1494"/>
      <c r="F159" s="1492"/>
      <c r="G159" s="1493"/>
      <c r="H159" s="1495"/>
      <c r="I159" s="1492"/>
      <c r="J159" s="1493"/>
      <c r="K159" s="1495"/>
      <c r="L159" s="1494"/>
      <c r="M159" s="1494"/>
      <c r="N159" s="1495"/>
    </row>
    <row r="160" spans="1:14" x14ac:dyDescent="0.2">
      <c r="A160" s="1497"/>
      <c r="B160" s="1492"/>
      <c r="C160" s="1493"/>
      <c r="D160" s="1493"/>
      <c r="E160" s="1494"/>
      <c r="F160" s="1492"/>
      <c r="G160" s="1493"/>
      <c r="H160" s="1495"/>
      <c r="I160" s="1492"/>
      <c r="J160" s="1493"/>
      <c r="K160" s="1495"/>
      <c r="L160" s="1494"/>
      <c r="M160" s="1494"/>
      <c r="N160" s="1495"/>
    </row>
    <row r="161" spans="1:14" x14ac:dyDescent="0.2">
      <c r="A161" s="1499" t="s">
        <v>22735</v>
      </c>
      <c r="B161" s="1492"/>
      <c r="C161" s="1493"/>
      <c r="D161" s="1493"/>
      <c r="E161" s="1494"/>
      <c r="F161" s="1492"/>
      <c r="G161" s="1493"/>
      <c r="H161" s="1495"/>
      <c r="I161" s="1492"/>
      <c r="J161" s="1493"/>
      <c r="K161" s="1495"/>
      <c r="L161" s="1494"/>
      <c r="M161" s="1494"/>
      <c r="N161" s="1495"/>
    </row>
    <row r="162" spans="1:14" x14ac:dyDescent="0.2">
      <c r="A162" s="1497" t="s">
        <v>22736</v>
      </c>
      <c r="B162" s="1492"/>
      <c r="C162" s="1493"/>
      <c r="D162" s="1493"/>
      <c r="E162" s="1494"/>
      <c r="F162" s="1492"/>
      <c r="G162" s="1493"/>
      <c r="H162" s="1495"/>
      <c r="I162" s="1492"/>
      <c r="J162" s="1493"/>
      <c r="K162" s="1495"/>
      <c r="L162" s="1494"/>
      <c r="M162" s="1494"/>
      <c r="N162" s="1495"/>
    </row>
    <row r="163" spans="1:14" x14ac:dyDescent="0.2">
      <c r="A163" s="1497" t="s">
        <v>22733</v>
      </c>
      <c r="B163" s="1492"/>
      <c r="C163" s="1493"/>
      <c r="D163" s="1493"/>
      <c r="E163" s="1494"/>
      <c r="F163" s="1492"/>
      <c r="G163" s="1493"/>
      <c r="H163" s="1495"/>
      <c r="I163" s="1492"/>
      <c r="J163" s="1493"/>
      <c r="K163" s="1495"/>
      <c r="L163" s="1494"/>
      <c r="M163" s="1494"/>
      <c r="N163" s="1495"/>
    </row>
    <row r="164" spans="1:14" x14ac:dyDescent="0.2">
      <c r="A164" s="1497"/>
      <c r="B164" s="1492"/>
      <c r="C164" s="1493"/>
      <c r="D164" s="1493"/>
      <c r="E164" s="1494"/>
      <c r="F164" s="1492"/>
      <c r="G164" s="1493"/>
      <c r="H164" s="1495"/>
      <c r="I164" s="1492"/>
      <c r="J164" s="1493"/>
      <c r="K164" s="1495"/>
      <c r="L164" s="1494"/>
      <c r="M164" s="1494"/>
      <c r="N164" s="1495"/>
    </row>
    <row r="165" spans="1:14" x14ac:dyDescent="0.2">
      <c r="A165" s="1499" t="s">
        <v>22737</v>
      </c>
      <c r="B165" s="1492"/>
      <c r="C165" s="1493"/>
      <c r="D165" s="1493"/>
      <c r="E165" s="1494"/>
      <c r="F165" s="1492"/>
      <c r="G165" s="1493"/>
      <c r="H165" s="1495"/>
      <c r="I165" s="1492"/>
      <c r="J165" s="1493"/>
      <c r="K165" s="1495"/>
      <c r="L165" s="1494"/>
      <c r="M165" s="1494"/>
      <c r="N165" s="1495"/>
    </row>
    <row r="166" spans="1:14" x14ac:dyDescent="0.2">
      <c r="A166" s="1497" t="s">
        <v>22738</v>
      </c>
      <c r="B166" s="1492"/>
      <c r="C166" s="1493"/>
      <c r="D166" s="1493"/>
      <c r="E166" s="1494"/>
      <c r="F166" s="1492"/>
      <c r="G166" s="1493"/>
      <c r="H166" s="1495"/>
      <c r="I166" s="1492"/>
      <c r="J166" s="1493"/>
      <c r="K166" s="1495"/>
      <c r="L166" s="1494"/>
      <c r="M166" s="1494"/>
      <c r="N166" s="1495"/>
    </row>
    <row r="167" spans="1:14" x14ac:dyDescent="0.2">
      <c r="A167" s="1497" t="s">
        <v>22734</v>
      </c>
      <c r="B167" s="1492"/>
      <c r="C167" s="1493"/>
      <c r="D167" s="1493"/>
      <c r="E167" s="1494"/>
      <c r="F167" s="1492"/>
      <c r="G167" s="1493"/>
      <c r="H167" s="1495"/>
      <c r="I167" s="1492"/>
      <c r="J167" s="1493"/>
      <c r="K167" s="1495"/>
      <c r="L167" s="1494"/>
      <c r="M167" s="1494"/>
      <c r="N167" s="1495"/>
    </row>
    <row r="168" spans="1:14" x14ac:dyDescent="0.2">
      <c r="A168" s="1497" t="s">
        <v>22739</v>
      </c>
      <c r="B168" s="1492"/>
      <c r="C168" s="1493"/>
      <c r="D168" s="1493"/>
      <c r="E168" s="1494"/>
      <c r="F168" s="1492"/>
      <c r="G168" s="1493"/>
      <c r="H168" s="1495"/>
      <c r="I168" s="1492"/>
      <c r="J168" s="1493"/>
      <c r="K168" s="1495"/>
      <c r="L168" s="1494"/>
      <c r="M168" s="1494"/>
      <c r="N168" s="1495"/>
    </row>
    <row r="169" spans="1:14" x14ac:dyDescent="0.2">
      <c r="A169" s="1497" t="s">
        <v>22740</v>
      </c>
      <c r="B169" s="1492"/>
      <c r="C169" s="1493"/>
      <c r="D169" s="1493"/>
      <c r="E169" s="1494"/>
      <c r="F169" s="1492"/>
      <c r="G169" s="1493"/>
      <c r="H169" s="1495"/>
      <c r="I169" s="1492"/>
      <c r="J169" s="1493"/>
      <c r="K169" s="1495"/>
      <c r="L169" s="1494"/>
      <c r="M169" s="1494"/>
      <c r="N169" s="1495"/>
    </row>
    <row r="170" spans="1:14" x14ac:dyDescent="0.2">
      <c r="A170" s="1497"/>
      <c r="B170" s="1492"/>
      <c r="C170" s="1493"/>
      <c r="D170" s="1493"/>
      <c r="E170" s="1494"/>
      <c r="F170" s="1492"/>
      <c r="G170" s="1493"/>
      <c r="H170" s="1495"/>
      <c r="I170" s="1492"/>
      <c r="J170" s="1493"/>
      <c r="K170" s="1495"/>
      <c r="L170" s="1494"/>
      <c r="M170" s="1494"/>
      <c r="N170" s="1495"/>
    </row>
    <row r="171" spans="1:14" x14ac:dyDescent="0.2">
      <c r="A171" s="1499" t="s">
        <v>22741</v>
      </c>
      <c r="B171" s="1492"/>
      <c r="C171" s="1493"/>
      <c r="D171" s="1493"/>
      <c r="E171" s="1494"/>
      <c r="F171" s="1492"/>
      <c r="G171" s="1493"/>
      <c r="H171" s="1495"/>
      <c r="I171" s="1492"/>
      <c r="J171" s="1493"/>
      <c r="K171" s="1495"/>
      <c r="L171" s="1494"/>
      <c r="M171" s="1494"/>
      <c r="N171" s="1495"/>
    </row>
    <row r="172" spans="1:14" x14ac:dyDescent="0.2">
      <c r="A172" s="1497" t="s">
        <v>22742</v>
      </c>
      <c r="B172" s="1492"/>
      <c r="C172" s="1493"/>
      <c r="D172" s="1493"/>
      <c r="E172" s="1494"/>
      <c r="F172" s="1492"/>
      <c r="G172" s="1493"/>
      <c r="H172" s="1495"/>
      <c r="I172" s="1492"/>
      <c r="J172" s="1493"/>
      <c r="K172" s="1495"/>
      <c r="L172" s="1494"/>
      <c r="M172" s="1494"/>
      <c r="N172" s="1495"/>
    </row>
    <row r="173" spans="1:14" x14ac:dyDescent="0.2">
      <c r="A173" s="1497" t="s">
        <v>22743</v>
      </c>
      <c r="B173" s="1492"/>
      <c r="C173" s="1493"/>
      <c r="D173" s="1493"/>
      <c r="E173" s="1494"/>
      <c r="F173" s="1492"/>
      <c r="G173" s="1493"/>
      <c r="H173" s="1495"/>
      <c r="I173" s="1492"/>
      <c r="J173" s="1493"/>
      <c r="K173" s="1495"/>
      <c r="L173" s="1494"/>
      <c r="M173" s="1494"/>
      <c r="N173" s="1495"/>
    </row>
    <row r="174" spans="1:14" ht="22.5" x14ac:dyDescent="0.2">
      <c r="A174" s="1497" t="s">
        <v>22744</v>
      </c>
      <c r="B174" s="1492"/>
      <c r="C174" s="1493"/>
      <c r="D174" s="1493"/>
      <c r="E174" s="1494"/>
      <c r="F174" s="1492"/>
      <c r="G174" s="1493"/>
      <c r="H174" s="1495"/>
      <c r="I174" s="1492"/>
      <c r="J174" s="1493"/>
      <c r="K174" s="1495"/>
      <c r="L174" s="1494"/>
      <c r="M174" s="1494"/>
      <c r="N174" s="1495"/>
    </row>
    <row r="175" spans="1:14" ht="22.5" x14ac:dyDescent="0.2">
      <c r="A175" s="1497" t="s">
        <v>22745</v>
      </c>
      <c r="B175" s="1492"/>
      <c r="C175" s="1493"/>
      <c r="D175" s="1493"/>
      <c r="E175" s="1494"/>
      <c r="F175" s="1492"/>
      <c r="G175" s="1493"/>
      <c r="H175" s="1495"/>
      <c r="I175" s="1492"/>
      <c r="J175" s="1493"/>
      <c r="K175" s="1495"/>
      <c r="L175" s="1494"/>
      <c r="M175" s="1494"/>
      <c r="N175" s="1495"/>
    </row>
    <row r="176" spans="1:14" x14ac:dyDescent="0.2">
      <c r="A176" s="1497"/>
      <c r="B176" s="1492"/>
      <c r="C176" s="1493"/>
      <c r="D176" s="1493"/>
      <c r="E176" s="1494"/>
      <c r="F176" s="1492"/>
      <c r="G176" s="1493"/>
      <c r="H176" s="1495"/>
      <c r="I176" s="1492"/>
      <c r="J176" s="1493"/>
      <c r="K176" s="1495"/>
      <c r="L176" s="1494"/>
      <c r="M176" s="1494"/>
      <c r="N176" s="1495"/>
    </row>
    <row r="177" spans="1:14" x14ac:dyDescent="0.2">
      <c r="A177" s="1499" t="s">
        <v>22746</v>
      </c>
      <c r="B177" s="1492"/>
      <c r="C177" s="1493"/>
      <c r="D177" s="1493"/>
      <c r="E177" s="1494"/>
      <c r="F177" s="1492"/>
      <c r="G177" s="1493"/>
      <c r="H177" s="1495"/>
      <c r="I177" s="1492"/>
      <c r="J177" s="1493"/>
      <c r="K177" s="1495"/>
      <c r="L177" s="1494"/>
      <c r="M177" s="1494"/>
      <c r="N177" s="1495"/>
    </row>
    <row r="178" spans="1:14" x14ac:dyDescent="0.2">
      <c r="A178" s="1497" t="s">
        <v>22747</v>
      </c>
      <c r="B178" s="1492"/>
      <c r="C178" s="1493"/>
      <c r="D178" s="1493"/>
      <c r="E178" s="1494"/>
      <c r="F178" s="1492"/>
      <c r="G178" s="1493"/>
      <c r="H178" s="1495"/>
      <c r="I178" s="1492"/>
      <c r="J178" s="1493"/>
      <c r="K178" s="1495"/>
      <c r="L178" s="1494"/>
      <c r="M178" s="1494"/>
      <c r="N178" s="1495"/>
    </row>
    <row r="179" spans="1:14" s="1475" customFormat="1" ht="22.5" x14ac:dyDescent="0.2">
      <c r="A179" s="1497" t="s">
        <v>22748</v>
      </c>
      <c r="B179" s="1492"/>
      <c r="C179" s="1493"/>
      <c r="D179" s="1493"/>
      <c r="E179" s="1494"/>
      <c r="F179" s="1492"/>
      <c r="G179" s="1493"/>
      <c r="H179" s="1495"/>
      <c r="I179" s="1492"/>
      <c r="J179" s="1493"/>
      <c r="K179" s="1495"/>
      <c r="L179" s="1494"/>
      <c r="M179" s="1494"/>
      <c r="N179" s="1495"/>
    </row>
    <row r="180" spans="1:14" ht="12" thickBot="1" x14ac:dyDescent="0.25">
      <c r="A180" s="1500"/>
      <c r="B180" s="1492"/>
      <c r="C180" s="1493"/>
      <c r="D180" s="1493"/>
      <c r="E180" s="1494"/>
      <c r="F180" s="1492"/>
      <c r="G180" s="1493"/>
      <c r="H180" s="1495"/>
      <c r="I180" s="1492"/>
      <c r="J180" s="1493"/>
      <c r="K180" s="1495"/>
      <c r="L180" s="1494"/>
      <c r="M180" s="1494"/>
      <c r="N180" s="1495"/>
    </row>
    <row r="181" spans="1:14" x14ac:dyDescent="0.2">
      <c r="A181" s="1501"/>
      <c r="B181" s="1502"/>
      <c r="C181" s="1503"/>
      <c r="D181" s="1504"/>
      <c r="E181" s="1505"/>
      <c r="F181" s="1502"/>
      <c r="G181" s="1506"/>
      <c r="H181" s="1505"/>
      <c r="I181" s="1502"/>
      <c r="J181" s="1503"/>
      <c r="K181" s="1507"/>
      <c r="L181" s="1506"/>
      <c r="M181" s="1506"/>
      <c r="N181" s="1505"/>
    </row>
    <row r="182" spans="1:14" ht="12" thickBot="1" x14ac:dyDescent="0.25">
      <c r="A182" s="1508" t="s">
        <v>2049</v>
      </c>
      <c r="B182" s="1509"/>
      <c r="C182" s="1510"/>
      <c r="D182" s="1511"/>
      <c r="E182" s="1512"/>
      <c r="F182" s="1509"/>
      <c r="G182" s="1513"/>
      <c r="H182" s="1512"/>
      <c r="I182" s="1509"/>
      <c r="J182" s="1510"/>
      <c r="K182" s="1514"/>
      <c r="L182" s="1513"/>
      <c r="M182" s="1513"/>
      <c r="N182" s="1512"/>
    </row>
    <row r="183" spans="1:14" ht="12.75" thickTop="1" thickBot="1" x14ac:dyDescent="0.25">
      <c r="A183" s="1515" t="s">
        <v>22749</v>
      </c>
      <c r="B183" s="1516"/>
      <c r="C183" s="1517"/>
      <c r="D183" s="1518"/>
      <c r="E183" s="1519"/>
      <c r="F183" s="1516"/>
      <c r="G183" s="1520"/>
      <c r="H183" s="1519"/>
      <c r="I183" s="1516"/>
      <c r="J183" s="1517"/>
      <c r="K183" s="1521"/>
      <c r="L183" s="1520"/>
      <c r="M183" s="1520"/>
      <c r="N183" s="1519"/>
    </row>
    <row r="184" spans="1:14" x14ac:dyDescent="0.2">
      <c r="A184" s="1522" t="s">
        <v>2587</v>
      </c>
      <c r="B184" s="1522"/>
      <c r="C184" s="1522"/>
      <c r="D184" s="1522"/>
      <c r="E184" s="1522"/>
      <c r="F184" s="1522"/>
      <c r="G184" s="1522"/>
      <c r="H184" s="1522"/>
      <c r="I184" s="1522"/>
      <c r="J184" s="1522"/>
      <c r="K184" s="1522"/>
      <c r="L184" s="1522"/>
      <c r="M184" s="1522"/>
      <c r="N184" s="1522"/>
    </row>
    <row r="185" spans="1:14" x14ac:dyDescent="0.2">
      <c r="A185" s="1522" t="s">
        <v>22750</v>
      </c>
      <c r="B185" s="1522"/>
      <c r="C185" s="1522"/>
      <c r="D185" s="1522"/>
      <c r="E185" s="1522"/>
      <c r="F185" s="1522"/>
      <c r="G185" s="1522"/>
      <c r="H185" s="1522"/>
      <c r="I185" s="1522"/>
      <c r="J185" s="1522"/>
      <c r="K185" s="1522"/>
      <c r="L185" s="1522"/>
      <c r="M185" s="1522"/>
      <c r="N185" s="1522"/>
    </row>
    <row r="187" spans="1:14" s="341" customFormat="1" ht="12.75" x14ac:dyDescent="0.2">
      <c r="A187" s="1398" t="s">
        <v>22593</v>
      </c>
      <c r="B187" s="1398"/>
      <c r="C187" s="1398"/>
      <c r="D187" s="1398"/>
      <c r="E187" s="1398"/>
      <c r="F187" s="1398"/>
      <c r="G187" s="1398"/>
      <c r="H187" s="1398"/>
      <c r="I187" s="1398"/>
      <c r="J187" s="1398"/>
      <c r="K187" s="1398"/>
      <c r="L187" s="1398"/>
      <c r="M187" s="1398"/>
      <c r="N187" s="1398"/>
    </row>
    <row r="188" spans="1:14" s="341" customFormat="1" ht="12.75" x14ac:dyDescent="0.2">
      <c r="A188" s="1398" t="s">
        <v>22592</v>
      </c>
      <c r="B188" s="1398"/>
      <c r="C188" s="1398"/>
      <c r="D188" s="1398"/>
      <c r="E188" s="1398"/>
      <c r="F188" s="1398"/>
      <c r="G188" s="1398"/>
      <c r="H188" s="1398"/>
      <c r="I188" s="1398"/>
      <c r="J188" s="1398"/>
      <c r="K188" s="1398"/>
      <c r="L188" s="1398"/>
      <c r="M188" s="1398"/>
      <c r="N188" s="1398"/>
    </row>
    <row r="189" spans="1:14" s="341" customFormat="1" ht="12" x14ac:dyDescent="0.2"/>
    <row r="190" spans="1:14" s="341" customFormat="1" ht="12" x14ac:dyDescent="0.2"/>
    <row r="191" spans="1:14" s="341" customFormat="1" ht="15.75" x14ac:dyDescent="0.2">
      <c r="A191" s="1754" t="s">
        <v>22707</v>
      </c>
      <c r="B191" s="1754"/>
      <c r="C191" s="1754"/>
      <c r="D191" s="1754"/>
      <c r="E191" s="1754"/>
      <c r="F191" s="1754"/>
      <c r="G191" s="1754"/>
      <c r="H191" s="1754"/>
      <c r="I191" s="1754"/>
      <c r="J191" s="1754"/>
      <c r="K191" s="1754"/>
      <c r="L191" s="1754"/>
      <c r="M191" s="1754"/>
      <c r="N191" s="1754"/>
    </row>
    <row r="192" spans="1:14" s="341" customFormat="1" ht="15.75" x14ac:dyDescent="0.2">
      <c r="A192" s="1754" t="s">
        <v>2089</v>
      </c>
      <c r="B192" s="1754"/>
      <c r="C192" s="1754"/>
      <c r="D192" s="1754"/>
      <c r="E192" s="1754"/>
      <c r="F192" s="1754"/>
      <c r="G192" s="1754"/>
      <c r="H192" s="1754"/>
      <c r="I192" s="1754"/>
      <c r="J192" s="1754"/>
      <c r="K192" s="1754"/>
      <c r="L192" s="1754"/>
      <c r="M192" s="1754"/>
      <c r="N192" s="1754"/>
    </row>
    <row r="193" spans="1:14" s="341" customFormat="1" ht="32.25" customHeight="1" x14ac:dyDescent="0.2">
      <c r="A193" s="1755" t="s">
        <v>22708</v>
      </c>
      <c r="B193" s="1755"/>
      <c r="C193" s="1755"/>
      <c r="D193" s="1755"/>
      <c r="E193" s="1755"/>
      <c r="F193" s="1755"/>
      <c r="G193" s="1755"/>
      <c r="H193" s="1755"/>
      <c r="I193" s="1755"/>
      <c r="J193" s="1755"/>
      <c r="K193" s="1755"/>
      <c r="L193" s="1755"/>
      <c r="M193" s="1755"/>
      <c r="N193" s="1755"/>
    </row>
    <row r="194" spans="1:14" s="341" customFormat="1" ht="15.75" x14ac:dyDescent="0.2">
      <c r="A194" s="1754" t="s">
        <v>22709</v>
      </c>
      <c r="B194" s="1754"/>
      <c r="C194" s="1754"/>
      <c r="D194" s="1754"/>
      <c r="E194" s="1754"/>
      <c r="F194" s="1754"/>
      <c r="G194" s="1754"/>
      <c r="H194" s="1754"/>
      <c r="I194" s="1754"/>
      <c r="J194" s="1754"/>
      <c r="K194" s="1754"/>
      <c r="L194" s="1754"/>
      <c r="M194" s="1754"/>
      <c r="N194" s="1754"/>
    </row>
    <row r="195" spans="1:14" s="341" customFormat="1" ht="12" x14ac:dyDescent="0.2"/>
    <row r="196" spans="1:14" s="341" customFormat="1" ht="12" x14ac:dyDescent="0.2"/>
    <row r="197" spans="1:14" s="341" customFormat="1" ht="12" x14ac:dyDescent="0.2">
      <c r="A197" s="1473" t="s">
        <v>1212</v>
      </c>
      <c r="B197" s="1474" t="s">
        <v>22601</v>
      </c>
      <c r="C197" s="1474"/>
      <c r="D197" s="1474"/>
      <c r="E197" s="1474"/>
      <c r="F197" s="1474"/>
      <c r="G197" s="1474"/>
      <c r="H197" s="1474"/>
      <c r="I197" s="1474"/>
      <c r="J197" s="1474"/>
      <c r="K197" s="1474"/>
      <c r="L197" s="1474"/>
      <c r="M197" s="1474"/>
      <c r="N197" s="1474"/>
    </row>
    <row r="198" spans="1:14" s="341" customFormat="1" ht="12.75" thickBot="1" x14ac:dyDescent="0.25">
      <c r="A198" s="1397" t="s">
        <v>0</v>
      </c>
      <c r="B198" s="1397" t="s">
        <v>9</v>
      </c>
      <c r="C198" s="1397"/>
      <c r="D198" s="1397"/>
      <c r="E198" s="1397"/>
      <c r="F198" s="1397"/>
      <c r="G198" s="1397"/>
      <c r="H198" s="1397"/>
      <c r="I198" s="1397"/>
      <c r="J198" s="1397"/>
      <c r="K198" s="1397"/>
      <c r="L198" s="1397"/>
      <c r="M198" s="1397"/>
      <c r="N198" s="1397"/>
    </row>
    <row r="199" spans="1:14" s="1475" customFormat="1" ht="12.75" customHeight="1" thickBot="1" x14ac:dyDescent="0.25">
      <c r="A199" s="1756" t="s">
        <v>22710</v>
      </c>
      <c r="B199" s="1758" t="s">
        <v>22711</v>
      </c>
      <c r="C199" s="1759"/>
      <c r="D199" s="1759"/>
      <c r="E199" s="1759"/>
      <c r="F199" s="1760" t="s">
        <v>22712</v>
      </c>
      <c r="G199" s="1761"/>
      <c r="H199" s="1762"/>
      <c r="I199" s="1760" t="s">
        <v>22713</v>
      </c>
      <c r="J199" s="1761"/>
      <c r="K199" s="1761"/>
      <c r="L199" s="1761"/>
      <c r="M199" s="1761"/>
      <c r="N199" s="1762"/>
    </row>
    <row r="200" spans="1:14" s="1480" customFormat="1" ht="84.95" customHeight="1" thickBot="1" x14ac:dyDescent="0.25">
      <c r="A200" s="1757"/>
      <c r="B200" s="1476">
        <v>2020</v>
      </c>
      <c r="C200" s="1477">
        <v>2021</v>
      </c>
      <c r="D200" s="1477" t="s">
        <v>22714</v>
      </c>
      <c r="E200" s="1478" t="s">
        <v>22715</v>
      </c>
      <c r="F200" s="1476">
        <v>2020</v>
      </c>
      <c r="G200" s="1477">
        <v>2021</v>
      </c>
      <c r="H200" s="1478" t="s">
        <v>22714</v>
      </c>
      <c r="I200" s="1476">
        <v>2020</v>
      </c>
      <c r="J200" s="1477" t="s">
        <v>22582</v>
      </c>
      <c r="K200" s="1478" t="s">
        <v>22714</v>
      </c>
      <c r="L200" s="1479" t="s">
        <v>22716</v>
      </c>
      <c r="M200" s="1479" t="s">
        <v>22715</v>
      </c>
      <c r="N200" s="1478" t="s">
        <v>22717</v>
      </c>
    </row>
    <row r="201" spans="1:14" x14ac:dyDescent="0.2">
      <c r="A201" s="1481"/>
      <c r="B201" s="1482"/>
      <c r="C201" s="1483"/>
      <c r="D201" s="1483"/>
      <c r="E201" s="1484"/>
      <c r="F201" s="1482"/>
      <c r="G201" s="1483"/>
      <c r="H201" s="1485"/>
      <c r="I201" s="1482"/>
      <c r="J201" s="1483"/>
      <c r="K201" s="1485"/>
      <c r="L201" s="1484"/>
      <c r="M201" s="1484"/>
      <c r="N201" s="1485"/>
    </row>
    <row r="202" spans="1:14" ht="22.5" x14ac:dyDescent="0.2">
      <c r="A202" s="1486" t="s">
        <v>22718</v>
      </c>
      <c r="B202" s="1487"/>
      <c r="C202" s="1488"/>
      <c r="D202" s="1488"/>
      <c r="E202" s="1489"/>
      <c r="F202" s="1487"/>
      <c r="G202" s="1488"/>
      <c r="H202" s="1490"/>
      <c r="I202" s="1487"/>
      <c r="J202" s="1488"/>
      <c r="K202" s="1490"/>
      <c r="L202" s="1489"/>
      <c r="M202" s="1489"/>
      <c r="N202" s="1490"/>
    </row>
    <row r="203" spans="1:14" x14ac:dyDescent="0.2">
      <c r="A203" s="1491" t="s">
        <v>22719</v>
      </c>
      <c r="B203" s="1492"/>
      <c r="C203" s="1493"/>
      <c r="D203" s="1493"/>
      <c r="E203" s="1494"/>
      <c r="F203" s="1492"/>
      <c r="G203" s="1493"/>
      <c r="H203" s="1495"/>
      <c r="I203" s="1492"/>
      <c r="J203" s="1493"/>
      <c r="K203" s="1495"/>
      <c r="L203" s="1494"/>
      <c r="M203" s="1494"/>
      <c r="N203" s="1495"/>
    </row>
    <row r="204" spans="1:14" s="1475" customFormat="1" x14ac:dyDescent="0.2">
      <c r="A204" s="1496"/>
      <c r="B204" s="1492"/>
      <c r="C204" s="1493"/>
      <c r="D204" s="1493"/>
      <c r="E204" s="1494"/>
      <c r="F204" s="1492"/>
      <c r="G204" s="1493"/>
      <c r="H204" s="1495"/>
      <c r="I204" s="1492"/>
      <c r="J204" s="1493"/>
      <c r="K204" s="1495"/>
      <c r="L204" s="1494"/>
      <c r="M204" s="1494"/>
      <c r="N204" s="1495"/>
    </row>
    <row r="205" spans="1:14" x14ac:dyDescent="0.2">
      <c r="A205" s="1486" t="s">
        <v>22720</v>
      </c>
      <c r="B205" s="1492"/>
      <c r="C205" s="1493"/>
      <c r="D205" s="1493"/>
      <c r="E205" s="1494"/>
      <c r="F205" s="1492"/>
      <c r="G205" s="1493"/>
      <c r="H205" s="1495"/>
      <c r="I205" s="1492"/>
      <c r="J205" s="1493"/>
      <c r="K205" s="1495"/>
      <c r="L205" s="1494"/>
      <c r="M205" s="1494"/>
      <c r="N205" s="1495"/>
    </row>
    <row r="206" spans="1:14" x14ac:dyDescent="0.2">
      <c r="A206" s="1497" t="s">
        <v>22721</v>
      </c>
      <c r="B206" s="1492"/>
      <c r="C206" s="1493"/>
      <c r="D206" s="1493"/>
      <c r="E206" s="1494"/>
      <c r="F206" s="1492"/>
      <c r="G206" s="1493"/>
      <c r="H206" s="1495"/>
      <c r="I206" s="1492"/>
      <c r="J206" s="1493"/>
      <c r="K206" s="1495"/>
      <c r="L206" s="1494"/>
      <c r="M206" s="1494"/>
      <c r="N206" s="1495"/>
    </row>
    <row r="207" spans="1:14" x14ac:dyDescent="0.2">
      <c r="A207" s="1497" t="s">
        <v>22722</v>
      </c>
      <c r="B207" s="1492"/>
      <c r="C207" s="1493"/>
      <c r="D207" s="1493"/>
      <c r="E207" s="1494"/>
      <c r="F207" s="1492"/>
      <c r="G207" s="1493"/>
      <c r="H207" s="1495"/>
      <c r="I207" s="1492"/>
      <c r="J207" s="1493"/>
      <c r="K207" s="1495"/>
      <c r="L207" s="1494"/>
      <c r="M207" s="1494"/>
      <c r="N207" s="1495"/>
    </row>
    <row r="208" spans="1:14" x14ac:dyDescent="0.2">
      <c r="A208" s="1497" t="s">
        <v>22723</v>
      </c>
      <c r="B208" s="1492"/>
      <c r="C208" s="1493"/>
      <c r="D208" s="1493"/>
      <c r="E208" s="1494"/>
      <c r="F208" s="1492"/>
      <c r="G208" s="1493"/>
      <c r="H208" s="1495"/>
      <c r="I208" s="1492"/>
      <c r="J208" s="1493"/>
      <c r="K208" s="1495"/>
      <c r="L208" s="1494"/>
      <c r="M208" s="1494"/>
      <c r="N208" s="1495"/>
    </row>
    <row r="209" spans="1:14" x14ac:dyDescent="0.2">
      <c r="A209" s="1497" t="s">
        <v>22724</v>
      </c>
      <c r="B209" s="1492"/>
      <c r="C209" s="1493"/>
      <c r="D209" s="1493"/>
      <c r="E209" s="1494"/>
      <c r="F209" s="1492"/>
      <c r="G209" s="1493"/>
      <c r="H209" s="1495"/>
      <c r="I209" s="1492"/>
      <c r="J209" s="1493"/>
      <c r="K209" s="1495"/>
      <c r="L209" s="1494"/>
      <c r="M209" s="1494"/>
      <c r="N209" s="1495"/>
    </row>
    <row r="210" spans="1:14" x14ac:dyDescent="0.2">
      <c r="A210" s="1497"/>
      <c r="B210" s="1487"/>
      <c r="C210" s="1488"/>
      <c r="D210" s="1488"/>
      <c r="E210" s="1489"/>
      <c r="F210" s="1487"/>
      <c r="G210" s="1488"/>
      <c r="H210" s="1490"/>
      <c r="I210" s="1487"/>
      <c r="J210" s="1488"/>
      <c r="K210" s="1490"/>
      <c r="L210" s="1489"/>
      <c r="M210" s="1489"/>
      <c r="N210" s="1490"/>
    </row>
    <row r="211" spans="1:14" x14ac:dyDescent="0.2">
      <c r="A211" s="1486" t="s">
        <v>22725</v>
      </c>
      <c r="B211" s="1492"/>
      <c r="C211" s="1493"/>
      <c r="D211" s="1493"/>
      <c r="E211" s="1494"/>
      <c r="F211" s="1492"/>
      <c r="G211" s="1493"/>
      <c r="H211" s="1495"/>
      <c r="I211" s="1492"/>
      <c r="J211" s="1493"/>
      <c r="K211" s="1495"/>
      <c r="L211" s="1494"/>
      <c r="M211" s="1494"/>
      <c r="N211" s="1495"/>
    </row>
    <row r="212" spans="1:14" x14ac:dyDescent="0.2">
      <c r="A212" s="1497" t="s">
        <v>22726</v>
      </c>
      <c r="B212" s="1492"/>
      <c r="C212" s="1493"/>
      <c r="D212" s="1493"/>
      <c r="E212" s="1494"/>
      <c r="F212" s="1492"/>
      <c r="G212" s="1493"/>
      <c r="H212" s="1495"/>
      <c r="I212" s="1492"/>
      <c r="J212" s="1493"/>
      <c r="K212" s="1495"/>
      <c r="L212" s="1494"/>
      <c r="M212" s="1494"/>
      <c r="N212" s="1495"/>
    </row>
    <row r="213" spans="1:14" x14ac:dyDescent="0.2">
      <c r="A213" s="1497" t="s">
        <v>22727</v>
      </c>
      <c r="B213" s="1492"/>
      <c r="C213" s="1493"/>
      <c r="D213" s="1493"/>
      <c r="E213" s="1494"/>
      <c r="F213" s="1492"/>
      <c r="G213" s="1493"/>
      <c r="H213" s="1495"/>
      <c r="I213" s="1492"/>
      <c r="J213" s="1493"/>
      <c r="K213" s="1495"/>
      <c r="L213" s="1494"/>
      <c r="M213" s="1494"/>
      <c r="N213" s="1495"/>
    </row>
    <row r="214" spans="1:14" x14ac:dyDescent="0.2">
      <c r="A214" s="1497" t="s">
        <v>22728</v>
      </c>
      <c r="B214" s="1492"/>
      <c r="C214" s="1493"/>
      <c r="D214" s="1493"/>
      <c r="E214" s="1494"/>
      <c r="F214" s="1492"/>
      <c r="G214" s="1493"/>
      <c r="H214" s="1495"/>
      <c r="I214" s="1492"/>
      <c r="J214" s="1493"/>
      <c r="K214" s="1495"/>
      <c r="L214" s="1494"/>
      <c r="M214" s="1494"/>
      <c r="N214" s="1495"/>
    </row>
    <row r="215" spans="1:14" x14ac:dyDescent="0.2">
      <c r="A215" s="1497" t="s">
        <v>22729</v>
      </c>
      <c r="B215" s="1492"/>
      <c r="C215" s="1493"/>
      <c r="D215" s="1493"/>
      <c r="E215" s="1494"/>
      <c r="F215" s="1492"/>
      <c r="G215" s="1493"/>
      <c r="H215" s="1495"/>
      <c r="I215" s="1492"/>
      <c r="J215" s="1493"/>
      <c r="K215" s="1495"/>
      <c r="L215" s="1494"/>
      <c r="M215" s="1494"/>
      <c r="N215" s="1495"/>
    </row>
    <row r="216" spans="1:14" ht="22.5" x14ac:dyDescent="0.2">
      <c r="A216" s="1497" t="s">
        <v>22730</v>
      </c>
      <c r="B216" s="1492"/>
      <c r="C216" s="1493"/>
      <c r="D216" s="1493"/>
      <c r="E216" s="1494"/>
      <c r="F216" s="1492"/>
      <c r="G216" s="1493"/>
      <c r="H216" s="1495"/>
      <c r="I216" s="1492"/>
      <c r="J216" s="1493"/>
      <c r="K216" s="1495"/>
      <c r="L216" s="1494"/>
      <c r="M216" s="1494"/>
      <c r="N216" s="1495"/>
    </row>
    <row r="217" spans="1:14" x14ac:dyDescent="0.2">
      <c r="A217" s="1498"/>
      <c r="B217" s="1492"/>
      <c r="C217" s="1493"/>
      <c r="D217" s="1493"/>
      <c r="E217" s="1494"/>
      <c r="F217" s="1492"/>
      <c r="G217" s="1493"/>
      <c r="H217" s="1495"/>
      <c r="I217" s="1492"/>
      <c r="J217" s="1493"/>
      <c r="K217" s="1495"/>
      <c r="L217" s="1494"/>
      <c r="M217" s="1494"/>
      <c r="N217" s="1495"/>
    </row>
    <row r="218" spans="1:14" x14ac:dyDescent="0.2">
      <c r="A218" s="1499" t="s">
        <v>22731</v>
      </c>
      <c r="B218" s="1492"/>
      <c r="C218" s="1493"/>
      <c r="D218" s="1493"/>
      <c r="E218" s="1494"/>
      <c r="F218" s="1492"/>
      <c r="G218" s="1493"/>
      <c r="H218" s="1495"/>
      <c r="I218" s="1492"/>
      <c r="J218" s="1493"/>
      <c r="K218" s="1495"/>
      <c r="L218" s="1494"/>
      <c r="M218" s="1494"/>
      <c r="N218" s="1495"/>
    </row>
    <row r="219" spans="1:14" x14ac:dyDescent="0.2">
      <c r="A219" s="1497" t="s">
        <v>22732</v>
      </c>
      <c r="B219" s="1492"/>
      <c r="C219" s="1493"/>
      <c r="D219" s="1493"/>
      <c r="E219" s="1494"/>
      <c r="F219" s="1492"/>
      <c r="G219" s="1493"/>
      <c r="H219" s="1495"/>
      <c r="I219" s="1492"/>
      <c r="J219" s="1493"/>
      <c r="K219" s="1495"/>
      <c r="L219" s="1494"/>
      <c r="M219" s="1494"/>
      <c r="N219" s="1495"/>
    </row>
    <row r="220" spans="1:14" x14ac:dyDescent="0.2">
      <c r="A220" s="1497" t="s">
        <v>22733</v>
      </c>
      <c r="B220" s="1492"/>
      <c r="C220" s="1493"/>
      <c r="D220" s="1493"/>
      <c r="E220" s="1494"/>
      <c r="F220" s="1492"/>
      <c r="G220" s="1493"/>
      <c r="H220" s="1495"/>
      <c r="I220" s="1492"/>
      <c r="J220" s="1493"/>
      <c r="K220" s="1495"/>
      <c r="L220" s="1494"/>
      <c r="M220" s="1494"/>
      <c r="N220" s="1495"/>
    </row>
    <row r="221" spans="1:14" x14ac:dyDescent="0.2">
      <c r="A221" s="1497" t="s">
        <v>22734</v>
      </c>
      <c r="B221" s="1492"/>
      <c r="C221" s="1493"/>
      <c r="D221" s="1493"/>
      <c r="E221" s="1494"/>
      <c r="F221" s="1492"/>
      <c r="G221" s="1493"/>
      <c r="H221" s="1495"/>
      <c r="I221" s="1492"/>
      <c r="J221" s="1493"/>
      <c r="K221" s="1495"/>
      <c r="L221" s="1494"/>
      <c r="M221" s="1494"/>
      <c r="N221" s="1495"/>
    </row>
    <row r="222" spans="1:14" x14ac:dyDescent="0.2">
      <c r="A222" s="1497"/>
      <c r="B222" s="1492"/>
      <c r="C222" s="1493"/>
      <c r="D222" s="1493"/>
      <c r="E222" s="1494"/>
      <c r="F222" s="1492"/>
      <c r="G222" s="1493"/>
      <c r="H222" s="1495"/>
      <c r="I222" s="1492"/>
      <c r="J222" s="1493"/>
      <c r="K222" s="1495"/>
      <c r="L222" s="1494"/>
      <c r="M222" s="1494"/>
      <c r="N222" s="1495"/>
    </row>
    <row r="223" spans="1:14" x14ac:dyDescent="0.2">
      <c r="A223" s="1499" t="s">
        <v>22735</v>
      </c>
      <c r="B223" s="1492"/>
      <c r="C223" s="1493"/>
      <c r="D223" s="1493"/>
      <c r="E223" s="1494"/>
      <c r="F223" s="1492"/>
      <c r="G223" s="1493"/>
      <c r="H223" s="1495"/>
      <c r="I223" s="1492"/>
      <c r="J223" s="1493"/>
      <c r="K223" s="1495"/>
      <c r="L223" s="1494"/>
      <c r="M223" s="1494"/>
      <c r="N223" s="1495"/>
    </row>
    <row r="224" spans="1:14" x14ac:dyDescent="0.2">
      <c r="A224" s="1497" t="s">
        <v>22736</v>
      </c>
      <c r="B224" s="1492"/>
      <c r="C224" s="1493"/>
      <c r="D224" s="1493"/>
      <c r="E224" s="1494"/>
      <c r="F224" s="1492"/>
      <c r="G224" s="1493"/>
      <c r="H224" s="1495"/>
      <c r="I224" s="1492"/>
      <c r="J224" s="1493"/>
      <c r="K224" s="1495"/>
      <c r="L224" s="1494"/>
      <c r="M224" s="1494"/>
      <c r="N224" s="1495"/>
    </row>
    <row r="225" spans="1:14" x14ac:dyDescent="0.2">
      <c r="A225" s="1497" t="s">
        <v>22733</v>
      </c>
      <c r="B225" s="1492"/>
      <c r="C225" s="1493"/>
      <c r="D225" s="1493"/>
      <c r="E225" s="1494"/>
      <c r="F225" s="1492"/>
      <c r="G225" s="1493"/>
      <c r="H225" s="1495"/>
      <c r="I225" s="1492"/>
      <c r="J225" s="1493"/>
      <c r="K225" s="1495"/>
      <c r="L225" s="1494"/>
      <c r="M225" s="1494"/>
      <c r="N225" s="1495"/>
    </row>
    <row r="226" spans="1:14" x14ac:dyDescent="0.2">
      <c r="A226" s="1497"/>
      <c r="B226" s="1492"/>
      <c r="C226" s="1493"/>
      <c r="D226" s="1493"/>
      <c r="E226" s="1494"/>
      <c r="F226" s="1492"/>
      <c r="G226" s="1493"/>
      <c r="H226" s="1495"/>
      <c r="I226" s="1492"/>
      <c r="J226" s="1493"/>
      <c r="K226" s="1495"/>
      <c r="L226" s="1494"/>
      <c r="M226" s="1494"/>
      <c r="N226" s="1495"/>
    </row>
    <row r="227" spans="1:14" x14ac:dyDescent="0.2">
      <c r="A227" s="1499" t="s">
        <v>22737</v>
      </c>
      <c r="B227" s="1492"/>
      <c r="C227" s="1493"/>
      <c r="D227" s="1493"/>
      <c r="E227" s="1494"/>
      <c r="F227" s="1492"/>
      <c r="G227" s="1493"/>
      <c r="H227" s="1495"/>
      <c r="I227" s="1492"/>
      <c r="J227" s="1493"/>
      <c r="K227" s="1495"/>
      <c r="L227" s="1494"/>
      <c r="M227" s="1494"/>
      <c r="N227" s="1495"/>
    </row>
    <row r="228" spans="1:14" x14ac:dyDescent="0.2">
      <c r="A228" s="1497" t="s">
        <v>22738</v>
      </c>
      <c r="B228" s="1492"/>
      <c r="C228" s="1493"/>
      <c r="D228" s="1493"/>
      <c r="E228" s="1494"/>
      <c r="F228" s="1492"/>
      <c r="G228" s="1493"/>
      <c r="H228" s="1495"/>
      <c r="I228" s="1492"/>
      <c r="J228" s="1493"/>
      <c r="K228" s="1495"/>
      <c r="L228" s="1494"/>
      <c r="M228" s="1494"/>
      <c r="N228" s="1495"/>
    </row>
    <row r="229" spans="1:14" x14ac:dyDescent="0.2">
      <c r="A229" s="1497" t="s">
        <v>22734</v>
      </c>
      <c r="B229" s="1492"/>
      <c r="C229" s="1493"/>
      <c r="D229" s="1493"/>
      <c r="E229" s="1494"/>
      <c r="F229" s="1492"/>
      <c r="G229" s="1493"/>
      <c r="H229" s="1495"/>
      <c r="I229" s="1492"/>
      <c r="J229" s="1493"/>
      <c r="K229" s="1495"/>
      <c r="L229" s="1494"/>
      <c r="M229" s="1494"/>
      <c r="N229" s="1495"/>
    </row>
    <row r="230" spans="1:14" x14ac:dyDescent="0.2">
      <c r="A230" s="1497" t="s">
        <v>22739</v>
      </c>
      <c r="B230" s="1492"/>
      <c r="C230" s="1493"/>
      <c r="D230" s="1493"/>
      <c r="E230" s="1494"/>
      <c r="F230" s="1492"/>
      <c r="G230" s="1493"/>
      <c r="H230" s="1495"/>
      <c r="I230" s="1492"/>
      <c r="J230" s="1493"/>
      <c r="K230" s="1495"/>
      <c r="L230" s="1494"/>
      <c r="M230" s="1494"/>
      <c r="N230" s="1495"/>
    </row>
    <row r="231" spans="1:14" x14ac:dyDescent="0.2">
      <c r="A231" s="1497" t="s">
        <v>22740</v>
      </c>
      <c r="B231" s="1492"/>
      <c r="C231" s="1493"/>
      <c r="D231" s="1493"/>
      <c r="E231" s="1494"/>
      <c r="F231" s="1492"/>
      <c r="G231" s="1493"/>
      <c r="H231" s="1495"/>
      <c r="I231" s="1492"/>
      <c r="J231" s="1493"/>
      <c r="K231" s="1495"/>
      <c r="L231" s="1494"/>
      <c r="M231" s="1494"/>
      <c r="N231" s="1495"/>
    </row>
    <row r="232" spans="1:14" x14ac:dyDescent="0.2">
      <c r="A232" s="1497"/>
      <c r="B232" s="1492"/>
      <c r="C232" s="1493"/>
      <c r="D232" s="1493"/>
      <c r="E232" s="1494"/>
      <c r="F232" s="1492"/>
      <c r="G232" s="1493"/>
      <c r="H232" s="1495"/>
      <c r="I232" s="1492"/>
      <c r="J232" s="1493"/>
      <c r="K232" s="1495"/>
      <c r="L232" s="1494"/>
      <c r="M232" s="1494"/>
      <c r="N232" s="1495"/>
    </row>
    <row r="233" spans="1:14" x14ac:dyDescent="0.2">
      <c r="A233" s="1499" t="s">
        <v>22741</v>
      </c>
      <c r="B233" s="1492"/>
      <c r="C233" s="1493"/>
      <c r="D233" s="1493"/>
      <c r="E233" s="1494"/>
      <c r="F233" s="1492"/>
      <c r="G233" s="1493"/>
      <c r="H233" s="1495"/>
      <c r="I233" s="1492"/>
      <c r="J233" s="1493"/>
      <c r="K233" s="1495"/>
      <c r="L233" s="1494"/>
      <c r="M233" s="1494"/>
      <c r="N233" s="1495"/>
    </row>
    <row r="234" spans="1:14" x14ac:dyDescent="0.2">
      <c r="A234" s="1497" t="s">
        <v>22742</v>
      </c>
      <c r="B234" s="1492"/>
      <c r="C234" s="1493"/>
      <c r="D234" s="1493"/>
      <c r="E234" s="1494"/>
      <c r="F234" s="1492"/>
      <c r="G234" s="1493"/>
      <c r="H234" s="1495"/>
      <c r="I234" s="1492"/>
      <c r="J234" s="1493"/>
      <c r="K234" s="1495"/>
      <c r="L234" s="1494"/>
      <c r="M234" s="1494"/>
      <c r="N234" s="1495"/>
    </row>
    <row r="235" spans="1:14" x14ac:dyDescent="0.2">
      <c r="A235" s="1497" t="s">
        <v>22743</v>
      </c>
      <c r="B235" s="1492"/>
      <c r="C235" s="1493"/>
      <c r="D235" s="1493"/>
      <c r="E235" s="1494"/>
      <c r="F235" s="1492"/>
      <c r="G235" s="1493"/>
      <c r="H235" s="1495"/>
      <c r="I235" s="1492"/>
      <c r="J235" s="1493"/>
      <c r="K235" s="1495"/>
      <c r="L235" s="1494"/>
      <c r="M235" s="1494"/>
      <c r="N235" s="1495"/>
    </row>
    <row r="236" spans="1:14" ht="22.5" x14ac:dyDescent="0.2">
      <c r="A236" s="1497" t="s">
        <v>22744</v>
      </c>
      <c r="B236" s="1492"/>
      <c r="C236" s="1493"/>
      <c r="D236" s="1493"/>
      <c r="E236" s="1494"/>
      <c r="F236" s="1492"/>
      <c r="G236" s="1493"/>
      <c r="H236" s="1495"/>
      <c r="I236" s="1492"/>
      <c r="J236" s="1493"/>
      <c r="K236" s="1495"/>
      <c r="L236" s="1494"/>
      <c r="M236" s="1494"/>
      <c r="N236" s="1495"/>
    </row>
    <row r="237" spans="1:14" ht="22.5" x14ac:dyDescent="0.2">
      <c r="A237" s="1497" t="s">
        <v>22745</v>
      </c>
      <c r="B237" s="1492"/>
      <c r="C237" s="1493"/>
      <c r="D237" s="1493"/>
      <c r="E237" s="1494"/>
      <c r="F237" s="1492"/>
      <c r="G237" s="1493"/>
      <c r="H237" s="1495"/>
      <c r="I237" s="1492"/>
      <c r="J237" s="1493"/>
      <c r="K237" s="1495"/>
      <c r="L237" s="1494"/>
      <c r="M237" s="1494"/>
      <c r="N237" s="1495"/>
    </row>
    <row r="238" spans="1:14" x14ac:dyDescent="0.2">
      <c r="A238" s="1497"/>
      <c r="B238" s="1492"/>
      <c r="C238" s="1493"/>
      <c r="D238" s="1493"/>
      <c r="E238" s="1494"/>
      <c r="F238" s="1492"/>
      <c r="G238" s="1493"/>
      <c r="H238" s="1495"/>
      <c r="I238" s="1492"/>
      <c r="J238" s="1493"/>
      <c r="K238" s="1495"/>
      <c r="L238" s="1494"/>
      <c r="M238" s="1494"/>
      <c r="N238" s="1495"/>
    </row>
    <row r="239" spans="1:14" x14ac:dyDescent="0.2">
      <c r="A239" s="1499" t="s">
        <v>22746</v>
      </c>
      <c r="B239" s="1492"/>
      <c r="C239" s="1493"/>
      <c r="D239" s="1493"/>
      <c r="E239" s="1494"/>
      <c r="F239" s="1492"/>
      <c r="G239" s="1493"/>
      <c r="H239" s="1495"/>
      <c r="I239" s="1492"/>
      <c r="J239" s="1493"/>
      <c r="K239" s="1495"/>
      <c r="L239" s="1494"/>
      <c r="M239" s="1494"/>
      <c r="N239" s="1495"/>
    </row>
    <row r="240" spans="1:14" x14ac:dyDescent="0.2">
      <c r="A240" s="1497" t="s">
        <v>22747</v>
      </c>
      <c r="B240" s="1492"/>
      <c r="C240" s="1493"/>
      <c r="D240" s="1493"/>
      <c r="E240" s="1494"/>
      <c r="F240" s="1492"/>
      <c r="G240" s="1493"/>
      <c r="H240" s="1495"/>
      <c r="I240" s="1492"/>
      <c r="J240" s="1493"/>
      <c r="K240" s="1495"/>
      <c r="L240" s="1494"/>
      <c r="M240" s="1494"/>
      <c r="N240" s="1495"/>
    </row>
    <row r="241" spans="1:14" s="1475" customFormat="1" ht="22.5" x14ac:dyDescent="0.2">
      <c r="A241" s="1497" t="s">
        <v>22748</v>
      </c>
      <c r="B241" s="1492"/>
      <c r="C241" s="1493"/>
      <c r="D241" s="1493"/>
      <c r="E241" s="1494"/>
      <c r="F241" s="1492"/>
      <c r="G241" s="1493"/>
      <c r="H241" s="1495"/>
      <c r="I241" s="1492"/>
      <c r="J241" s="1493"/>
      <c r="K241" s="1495"/>
      <c r="L241" s="1494"/>
      <c r="M241" s="1494"/>
      <c r="N241" s="1495"/>
    </row>
    <row r="242" spans="1:14" ht="12" thickBot="1" x14ac:dyDescent="0.25">
      <c r="A242" s="1500"/>
      <c r="B242" s="1492"/>
      <c r="C242" s="1493"/>
      <c r="D242" s="1493"/>
      <c r="E242" s="1494"/>
      <c r="F242" s="1492"/>
      <c r="G242" s="1493"/>
      <c r="H242" s="1495"/>
      <c r="I242" s="1492"/>
      <c r="J242" s="1493"/>
      <c r="K242" s="1495"/>
      <c r="L242" s="1494"/>
      <c r="M242" s="1494"/>
      <c r="N242" s="1495"/>
    </row>
    <row r="243" spans="1:14" x14ac:dyDescent="0.2">
      <c r="A243" s="1501"/>
      <c r="B243" s="1502"/>
      <c r="C243" s="1503"/>
      <c r="D243" s="1504"/>
      <c r="E243" s="1505"/>
      <c r="F243" s="1502"/>
      <c r="G243" s="1506"/>
      <c r="H243" s="1505"/>
      <c r="I243" s="1502"/>
      <c r="J243" s="1503"/>
      <c r="K243" s="1507"/>
      <c r="L243" s="1506"/>
      <c r="M243" s="1506"/>
      <c r="N243" s="1505"/>
    </row>
    <row r="244" spans="1:14" ht="12" thickBot="1" x14ac:dyDescent="0.25">
      <c r="A244" s="1508" t="s">
        <v>2049</v>
      </c>
      <c r="B244" s="1509"/>
      <c r="C244" s="1510"/>
      <c r="D244" s="1511"/>
      <c r="E244" s="1512"/>
      <c r="F244" s="1509"/>
      <c r="G244" s="1513"/>
      <c r="H244" s="1512"/>
      <c r="I244" s="1509"/>
      <c r="J244" s="1510"/>
      <c r="K244" s="1514"/>
      <c r="L244" s="1513"/>
      <c r="M244" s="1513"/>
      <c r="N244" s="1512"/>
    </row>
    <row r="245" spans="1:14" ht="12.75" thickTop="1" thickBot="1" x14ac:dyDescent="0.25">
      <c r="A245" s="1515" t="s">
        <v>22749</v>
      </c>
      <c r="B245" s="1516"/>
      <c r="C245" s="1517"/>
      <c r="D245" s="1518"/>
      <c r="E245" s="1519"/>
      <c r="F245" s="1516"/>
      <c r="G245" s="1520"/>
      <c r="H245" s="1519"/>
      <c r="I245" s="1516"/>
      <c r="J245" s="1517"/>
      <c r="K245" s="1521"/>
      <c r="L245" s="1520"/>
      <c r="M245" s="1520"/>
      <c r="N245" s="1519"/>
    </row>
    <row r="246" spans="1:14" x14ac:dyDescent="0.2">
      <c r="A246" s="1522" t="s">
        <v>2587</v>
      </c>
      <c r="B246" s="1522"/>
      <c r="C246" s="1522"/>
      <c r="D246" s="1522"/>
      <c r="E246" s="1522"/>
      <c r="F246" s="1522"/>
      <c r="G246" s="1522"/>
      <c r="H246" s="1522"/>
      <c r="I246" s="1522"/>
      <c r="J246" s="1522"/>
      <c r="K246" s="1522"/>
      <c r="L246" s="1522"/>
      <c r="M246" s="1522"/>
      <c r="N246" s="1522"/>
    </row>
    <row r="247" spans="1:14" x14ac:dyDescent="0.2">
      <c r="A247" s="1522" t="s">
        <v>22750</v>
      </c>
      <c r="B247" s="1522"/>
      <c r="C247" s="1522"/>
      <c r="D247" s="1522"/>
      <c r="E247" s="1522"/>
      <c r="F247" s="1522"/>
      <c r="G247" s="1522"/>
      <c r="H247" s="1522"/>
      <c r="I247" s="1522"/>
      <c r="J247" s="1522"/>
      <c r="K247" s="1522"/>
      <c r="L247" s="1522"/>
      <c r="M247" s="1522"/>
      <c r="N247" s="1522"/>
    </row>
    <row r="249" spans="1:14" s="341" customFormat="1" ht="12.75" x14ac:dyDescent="0.2">
      <c r="A249" s="1398" t="s">
        <v>22593</v>
      </c>
      <c r="B249" s="1398"/>
      <c r="C249" s="1398"/>
      <c r="D249" s="1398"/>
      <c r="E249" s="1398"/>
      <c r="F249" s="1398"/>
      <c r="G249" s="1398"/>
      <c r="H249" s="1398"/>
      <c r="I249" s="1398"/>
      <c r="J249" s="1398"/>
      <c r="K249" s="1398"/>
      <c r="L249" s="1398"/>
      <c r="M249" s="1398"/>
      <c r="N249" s="1398"/>
    </row>
    <row r="250" spans="1:14" s="341" customFormat="1" ht="12.75" x14ac:dyDescent="0.2">
      <c r="A250" s="1398" t="s">
        <v>22592</v>
      </c>
      <c r="B250" s="1398"/>
      <c r="C250" s="1398"/>
      <c r="D250" s="1398"/>
      <c r="E250" s="1398"/>
      <c r="F250" s="1398"/>
      <c r="G250" s="1398"/>
      <c r="H250" s="1398"/>
      <c r="I250" s="1398"/>
      <c r="J250" s="1398"/>
      <c r="K250" s="1398"/>
      <c r="L250" s="1398"/>
      <c r="M250" s="1398"/>
      <c r="N250" s="1398"/>
    </row>
    <row r="251" spans="1:14" s="341" customFormat="1" ht="12" x14ac:dyDescent="0.2"/>
    <row r="252" spans="1:14" s="341" customFormat="1" ht="12" x14ac:dyDescent="0.2"/>
    <row r="253" spans="1:14" s="341" customFormat="1" ht="15.75" x14ac:dyDescent="0.2">
      <c r="A253" s="1754" t="s">
        <v>22707</v>
      </c>
      <c r="B253" s="1754"/>
      <c r="C253" s="1754"/>
      <c r="D253" s="1754"/>
      <c r="E253" s="1754"/>
      <c r="F253" s="1754"/>
      <c r="G253" s="1754"/>
      <c r="H253" s="1754"/>
      <c r="I253" s="1754"/>
      <c r="J253" s="1754"/>
      <c r="K253" s="1754"/>
      <c r="L253" s="1754"/>
      <c r="M253" s="1754"/>
      <c r="N253" s="1754"/>
    </row>
    <row r="254" spans="1:14" s="341" customFormat="1" ht="15.75" x14ac:dyDescent="0.2">
      <c r="A254" s="1754" t="s">
        <v>2089</v>
      </c>
      <c r="B254" s="1754"/>
      <c r="C254" s="1754"/>
      <c r="D254" s="1754"/>
      <c r="E254" s="1754"/>
      <c r="F254" s="1754"/>
      <c r="G254" s="1754"/>
      <c r="H254" s="1754"/>
      <c r="I254" s="1754"/>
      <c r="J254" s="1754"/>
      <c r="K254" s="1754"/>
      <c r="L254" s="1754"/>
      <c r="M254" s="1754"/>
      <c r="N254" s="1754"/>
    </row>
    <row r="255" spans="1:14" s="341" customFormat="1" ht="36.75" customHeight="1" x14ac:dyDescent="0.2">
      <c r="A255" s="1755" t="s">
        <v>22708</v>
      </c>
      <c r="B255" s="1755"/>
      <c r="C255" s="1755"/>
      <c r="D255" s="1755"/>
      <c r="E255" s="1755"/>
      <c r="F255" s="1755"/>
      <c r="G255" s="1755"/>
      <c r="H255" s="1755"/>
      <c r="I255" s="1755"/>
      <c r="J255" s="1755"/>
      <c r="K255" s="1755"/>
      <c r="L255" s="1755"/>
      <c r="M255" s="1755"/>
      <c r="N255" s="1755"/>
    </row>
    <row r="256" spans="1:14" s="341" customFormat="1" ht="15.75" x14ac:dyDescent="0.2">
      <c r="A256" s="1754" t="s">
        <v>22709</v>
      </c>
      <c r="B256" s="1754"/>
      <c r="C256" s="1754"/>
      <c r="D256" s="1754"/>
      <c r="E256" s="1754"/>
      <c r="F256" s="1754"/>
      <c r="G256" s="1754"/>
      <c r="H256" s="1754"/>
      <c r="I256" s="1754"/>
      <c r="J256" s="1754"/>
      <c r="K256" s="1754"/>
      <c r="L256" s="1754"/>
      <c r="M256" s="1754"/>
      <c r="N256" s="1754"/>
    </row>
    <row r="257" spans="1:14" s="341" customFormat="1" ht="12" x14ac:dyDescent="0.2"/>
    <row r="258" spans="1:14" s="341" customFormat="1" ht="12" x14ac:dyDescent="0.2"/>
    <row r="259" spans="1:14" s="341" customFormat="1" ht="12" x14ac:dyDescent="0.2">
      <c r="A259" s="1473" t="s">
        <v>1212</v>
      </c>
      <c r="B259" s="1474" t="s">
        <v>21751</v>
      </c>
      <c r="C259" s="1474"/>
      <c r="D259" s="1474"/>
      <c r="E259" s="1474"/>
      <c r="F259" s="1474"/>
      <c r="G259" s="1474"/>
      <c r="H259" s="1474"/>
      <c r="I259" s="1474"/>
      <c r="J259" s="1474"/>
      <c r="K259" s="1474"/>
      <c r="L259" s="1474"/>
      <c r="M259" s="1474"/>
      <c r="N259" s="1474"/>
    </row>
    <row r="260" spans="1:14" s="341" customFormat="1" ht="12.75" thickBot="1" x14ac:dyDescent="0.25">
      <c r="A260" s="1397" t="s">
        <v>0</v>
      </c>
      <c r="B260" s="1397" t="s">
        <v>9</v>
      </c>
      <c r="C260" s="1397"/>
      <c r="D260" s="1397"/>
      <c r="E260" s="1397"/>
      <c r="F260" s="1397"/>
      <c r="G260" s="1397"/>
      <c r="H260" s="1397"/>
      <c r="I260" s="1397"/>
      <c r="J260" s="1397"/>
      <c r="K260" s="1397"/>
      <c r="L260" s="1397"/>
      <c r="M260" s="1397"/>
      <c r="N260" s="1397"/>
    </row>
    <row r="261" spans="1:14" s="1475" customFormat="1" ht="12.75" customHeight="1" thickBot="1" x14ac:dyDescent="0.25">
      <c r="A261" s="1756" t="s">
        <v>22710</v>
      </c>
      <c r="B261" s="1758" t="s">
        <v>22711</v>
      </c>
      <c r="C261" s="1759"/>
      <c r="D261" s="1759"/>
      <c r="E261" s="1759"/>
      <c r="F261" s="1760" t="s">
        <v>22712</v>
      </c>
      <c r="G261" s="1761"/>
      <c r="H261" s="1762"/>
      <c r="I261" s="1760" t="s">
        <v>22713</v>
      </c>
      <c r="J261" s="1761"/>
      <c r="K261" s="1761"/>
      <c r="L261" s="1761"/>
      <c r="M261" s="1761"/>
      <c r="N261" s="1762"/>
    </row>
    <row r="262" spans="1:14" s="1480" customFormat="1" ht="84.95" customHeight="1" thickBot="1" x14ac:dyDescent="0.25">
      <c r="A262" s="1757"/>
      <c r="B262" s="1476">
        <v>2020</v>
      </c>
      <c r="C262" s="1477">
        <v>2021</v>
      </c>
      <c r="D262" s="1477" t="s">
        <v>22714</v>
      </c>
      <c r="E262" s="1478" t="s">
        <v>22715</v>
      </c>
      <c r="F262" s="1476">
        <v>2020</v>
      </c>
      <c r="G262" s="1477">
        <v>2021</v>
      </c>
      <c r="H262" s="1478" t="s">
        <v>22714</v>
      </c>
      <c r="I262" s="1476">
        <v>2020</v>
      </c>
      <c r="J262" s="1477" t="s">
        <v>22582</v>
      </c>
      <c r="K262" s="1478" t="s">
        <v>22714</v>
      </c>
      <c r="L262" s="1479" t="s">
        <v>22716</v>
      </c>
      <c r="M262" s="1479" t="s">
        <v>22715</v>
      </c>
      <c r="N262" s="1478" t="s">
        <v>22717</v>
      </c>
    </row>
    <row r="263" spans="1:14" x14ac:dyDescent="0.2">
      <c r="A263" s="1481"/>
      <c r="B263" s="1482"/>
      <c r="C263" s="1483"/>
      <c r="D263" s="1483"/>
      <c r="E263" s="1484"/>
      <c r="F263" s="1482"/>
      <c r="G263" s="1483"/>
      <c r="H263" s="1485"/>
      <c r="I263" s="1482"/>
      <c r="J263" s="1483"/>
      <c r="K263" s="1485"/>
      <c r="L263" s="1484"/>
      <c r="M263" s="1484"/>
      <c r="N263" s="1485"/>
    </row>
    <row r="264" spans="1:14" ht="22.5" x14ac:dyDescent="0.2">
      <c r="A264" s="1486" t="s">
        <v>22718</v>
      </c>
      <c r="B264" s="1487"/>
      <c r="C264" s="1488"/>
      <c r="D264" s="1488"/>
      <c r="E264" s="1489"/>
      <c r="F264" s="1487"/>
      <c r="G264" s="1488"/>
      <c r="H264" s="1490"/>
      <c r="I264" s="1487"/>
      <c r="J264" s="1488"/>
      <c r="K264" s="1490"/>
      <c r="L264" s="1489"/>
      <c r="M264" s="1489"/>
      <c r="N264" s="1490"/>
    </row>
    <row r="265" spans="1:14" x14ac:dyDescent="0.2">
      <c r="A265" s="1491" t="s">
        <v>22719</v>
      </c>
      <c r="B265" s="1492"/>
      <c r="C265" s="1493"/>
      <c r="D265" s="1493"/>
      <c r="E265" s="1494"/>
      <c r="F265" s="1492"/>
      <c r="G265" s="1493"/>
      <c r="H265" s="1495"/>
      <c r="I265" s="1492"/>
      <c r="J265" s="1493"/>
      <c r="K265" s="1495"/>
      <c r="L265" s="1494"/>
      <c r="M265" s="1494"/>
      <c r="N265" s="1495"/>
    </row>
    <row r="266" spans="1:14" s="1475" customFormat="1" x14ac:dyDescent="0.2">
      <c r="A266" s="1496"/>
      <c r="B266" s="1492"/>
      <c r="C266" s="1493"/>
      <c r="D266" s="1493"/>
      <c r="E266" s="1494"/>
      <c r="F266" s="1492"/>
      <c r="G266" s="1493"/>
      <c r="H266" s="1495"/>
      <c r="I266" s="1492"/>
      <c r="J266" s="1493"/>
      <c r="K266" s="1495"/>
      <c r="L266" s="1494"/>
      <c r="M266" s="1494"/>
      <c r="N266" s="1495"/>
    </row>
    <row r="267" spans="1:14" x14ac:dyDescent="0.2">
      <c r="A267" s="1486" t="s">
        <v>22720</v>
      </c>
      <c r="B267" s="1492"/>
      <c r="C267" s="1493"/>
      <c r="D267" s="1493"/>
      <c r="E267" s="1494"/>
      <c r="F267" s="1492"/>
      <c r="G267" s="1493"/>
      <c r="H267" s="1495"/>
      <c r="I267" s="1492"/>
      <c r="J267" s="1493"/>
      <c r="K267" s="1495"/>
      <c r="L267" s="1494"/>
      <c r="M267" s="1494"/>
      <c r="N267" s="1495"/>
    </row>
    <row r="268" spans="1:14" x14ac:dyDescent="0.2">
      <c r="A268" s="1497" t="s">
        <v>22721</v>
      </c>
      <c r="B268" s="1492"/>
      <c r="C268" s="1493"/>
      <c r="D268" s="1493"/>
      <c r="E268" s="1494"/>
      <c r="F268" s="1492"/>
      <c r="G268" s="1493"/>
      <c r="H268" s="1495"/>
      <c r="I268" s="1492"/>
      <c r="J268" s="1493"/>
      <c r="K268" s="1495"/>
      <c r="L268" s="1494"/>
      <c r="M268" s="1494"/>
      <c r="N268" s="1495"/>
    </row>
    <row r="269" spans="1:14" x14ac:dyDescent="0.2">
      <c r="A269" s="1497" t="s">
        <v>22722</v>
      </c>
      <c r="B269" s="1492"/>
      <c r="C269" s="1493"/>
      <c r="D269" s="1493"/>
      <c r="E269" s="1494"/>
      <c r="F269" s="1492"/>
      <c r="G269" s="1493"/>
      <c r="H269" s="1495"/>
      <c r="I269" s="1492"/>
      <c r="J269" s="1493"/>
      <c r="K269" s="1495"/>
      <c r="L269" s="1494"/>
      <c r="M269" s="1494"/>
      <c r="N269" s="1495"/>
    </row>
    <row r="270" spans="1:14" x14ac:dyDescent="0.2">
      <c r="A270" s="1497" t="s">
        <v>22723</v>
      </c>
      <c r="B270" s="1492"/>
      <c r="C270" s="1493"/>
      <c r="D270" s="1493"/>
      <c r="E270" s="1494"/>
      <c r="F270" s="1492"/>
      <c r="G270" s="1493"/>
      <c r="H270" s="1495"/>
      <c r="I270" s="1492"/>
      <c r="J270" s="1493"/>
      <c r="K270" s="1495"/>
      <c r="L270" s="1494"/>
      <c r="M270" s="1494"/>
      <c r="N270" s="1495"/>
    </row>
    <row r="271" spans="1:14" x14ac:dyDescent="0.2">
      <c r="A271" s="1497" t="s">
        <v>22724</v>
      </c>
      <c r="B271" s="1492"/>
      <c r="C271" s="1493"/>
      <c r="D271" s="1493"/>
      <c r="E271" s="1494"/>
      <c r="F271" s="1492"/>
      <c r="G271" s="1493"/>
      <c r="H271" s="1495"/>
      <c r="I271" s="1492"/>
      <c r="J271" s="1493"/>
      <c r="K271" s="1495"/>
      <c r="L271" s="1494"/>
      <c r="M271" s="1494"/>
      <c r="N271" s="1495"/>
    </row>
    <row r="272" spans="1:14" x14ac:dyDescent="0.2">
      <c r="A272" s="1497"/>
      <c r="B272" s="1487"/>
      <c r="C272" s="1488"/>
      <c r="D272" s="1488"/>
      <c r="E272" s="1489"/>
      <c r="F272" s="1487"/>
      <c r="G272" s="1488"/>
      <c r="H272" s="1490"/>
      <c r="I272" s="1487"/>
      <c r="J272" s="1488"/>
      <c r="K272" s="1490"/>
      <c r="L272" s="1489"/>
      <c r="M272" s="1489"/>
      <c r="N272" s="1490"/>
    </row>
    <row r="273" spans="1:14" x14ac:dyDescent="0.2">
      <c r="A273" s="1486" t="s">
        <v>22725</v>
      </c>
      <c r="B273" s="1492"/>
      <c r="C273" s="1493"/>
      <c r="D273" s="1493"/>
      <c r="E273" s="1494"/>
      <c r="F273" s="1492"/>
      <c r="G273" s="1493"/>
      <c r="H273" s="1495"/>
      <c r="I273" s="1492"/>
      <c r="J273" s="1493"/>
      <c r="K273" s="1495"/>
      <c r="L273" s="1494"/>
      <c r="M273" s="1494"/>
      <c r="N273" s="1495"/>
    </row>
    <row r="274" spans="1:14" x14ac:dyDescent="0.2">
      <c r="A274" s="1497" t="s">
        <v>22726</v>
      </c>
      <c r="B274" s="1492"/>
      <c r="C274" s="1493"/>
      <c r="D274" s="1493"/>
      <c r="E274" s="1494"/>
      <c r="F274" s="1492"/>
      <c r="G274" s="1493"/>
      <c r="H274" s="1495"/>
      <c r="I274" s="1492"/>
      <c r="J274" s="1493"/>
      <c r="K274" s="1495"/>
      <c r="L274" s="1494"/>
      <c r="M274" s="1494"/>
      <c r="N274" s="1495"/>
    </row>
    <row r="275" spans="1:14" x14ac:dyDescent="0.2">
      <c r="A275" s="1497" t="s">
        <v>22727</v>
      </c>
      <c r="B275" s="1492"/>
      <c r="C275" s="1493"/>
      <c r="D275" s="1493"/>
      <c r="E275" s="1494"/>
      <c r="F275" s="1492"/>
      <c r="G275" s="1493"/>
      <c r="H275" s="1495"/>
      <c r="I275" s="1492"/>
      <c r="J275" s="1493"/>
      <c r="K275" s="1495"/>
      <c r="L275" s="1494"/>
      <c r="M275" s="1494"/>
      <c r="N275" s="1495"/>
    </row>
    <row r="276" spans="1:14" x14ac:dyDescent="0.2">
      <c r="A276" s="1497" t="s">
        <v>22728</v>
      </c>
      <c r="B276" s="1492"/>
      <c r="C276" s="1493"/>
      <c r="D276" s="1493"/>
      <c r="E276" s="1494"/>
      <c r="F276" s="1492"/>
      <c r="G276" s="1493"/>
      <c r="H276" s="1495"/>
      <c r="I276" s="1492"/>
      <c r="J276" s="1493"/>
      <c r="K276" s="1495"/>
      <c r="L276" s="1494"/>
      <c r="M276" s="1494"/>
      <c r="N276" s="1495"/>
    </row>
    <row r="277" spans="1:14" x14ac:dyDescent="0.2">
      <c r="A277" s="1497" t="s">
        <v>22729</v>
      </c>
      <c r="B277" s="1492"/>
      <c r="C277" s="1493"/>
      <c r="D277" s="1493"/>
      <c r="E277" s="1494"/>
      <c r="F277" s="1492"/>
      <c r="G277" s="1493"/>
      <c r="H277" s="1495"/>
      <c r="I277" s="1492"/>
      <c r="J277" s="1493"/>
      <c r="K277" s="1495"/>
      <c r="L277" s="1494"/>
      <c r="M277" s="1494"/>
      <c r="N277" s="1495"/>
    </row>
    <row r="278" spans="1:14" ht="22.5" x14ac:dyDescent="0.2">
      <c r="A278" s="1497" t="s">
        <v>22730</v>
      </c>
      <c r="B278" s="1492"/>
      <c r="C278" s="1493"/>
      <c r="D278" s="1493"/>
      <c r="E278" s="1494"/>
      <c r="F278" s="1492"/>
      <c r="G278" s="1493"/>
      <c r="H278" s="1495"/>
      <c r="I278" s="1492"/>
      <c r="J278" s="1493"/>
      <c r="K278" s="1495"/>
      <c r="L278" s="1494"/>
      <c r="M278" s="1494"/>
      <c r="N278" s="1495"/>
    </row>
    <row r="279" spans="1:14" x14ac:dyDescent="0.2">
      <c r="A279" s="1498"/>
      <c r="B279" s="1492"/>
      <c r="C279" s="1493"/>
      <c r="D279" s="1493"/>
      <c r="E279" s="1494"/>
      <c r="F279" s="1492"/>
      <c r="G279" s="1493"/>
      <c r="H279" s="1495"/>
      <c r="I279" s="1492"/>
      <c r="J279" s="1493"/>
      <c r="K279" s="1495"/>
      <c r="L279" s="1494"/>
      <c r="M279" s="1494"/>
      <c r="N279" s="1495"/>
    </row>
    <row r="280" spans="1:14" x14ac:dyDescent="0.2">
      <c r="A280" s="1499" t="s">
        <v>22731</v>
      </c>
      <c r="B280" s="1492"/>
      <c r="C280" s="1493"/>
      <c r="D280" s="1493"/>
      <c r="E280" s="1494"/>
      <c r="F280" s="1492"/>
      <c r="G280" s="1493"/>
      <c r="H280" s="1495"/>
      <c r="I280" s="1492"/>
      <c r="J280" s="1493"/>
      <c r="K280" s="1495"/>
      <c r="L280" s="1494"/>
      <c r="M280" s="1494"/>
      <c r="N280" s="1495"/>
    </row>
    <row r="281" spans="1:14" x14ac:dyDescent="0.2">
      <c r="A281" s="1497" t="s">
        <v>22732</v>
      </c>
      <c r="B281" s="1492"/>
      <c r="C281" s="1493"/>
      <c r="D281" s="1493"/>
      <c r="E281" s="1494"/>
      <c r="F281" s="1492"/>
      <c r="G281" s="1493"/>
      <c r="H281" s="1495"/>
      <c r="I281" s="1492"/>
      <c r="J281" s="1493"/>
      <c r="K281" s="1495"/>
      <c r="L281" s="1494"/>
      <c r="M281" s="1494"/>
      <c r="N281" s="1495"/>
    </row>
    <row r="282" spans="1:14" x14ac:dyDescent="0.2">
      <c r="A282" s="1497" t="s">
        <v>22733</v>
      </c>
      <c r="B282" s="1492"/>
      <c r="C282" s="1493"/>
      <c r="D282" s="1493"/>
      <c r="E282" s="1494"/>
      <c r="F282" s="1492"/>
      <c r="G282" s="1493"/>
      <c r="H282" s="1495"/>
      <c r="I282" s="1492"/>
      <c r="J282" s="1493"/>
      <c r="K282" s="1495"/>
      <c r="L282" s="1494"/>
      <c r="M282" s="1494"/>
      <c r="N282" s="1495"/>
    </row>
    <row r="283" spans="1:14" x14ac:dyDescent="0.2">
      <c r="A283" s="1497" t="s">
        <v>22734</v>
      </c>
      <c r="B283" s="1492"/>
      <c r="C283" s="1493"/>
      <c r="D283" s="1493"/>
      <c r="E283" s="1494"/>
      <c r="F283" s="1492"/>
      <c r="G283" s="1493"/>
      <c r="H283" s="1495"/>
      <c r="I283" s="1492"/>
      <c r="J283" s="1493"/>
      <c r="K283" s="1495"/>
      <c r="L283" s="1494"/>
      <c r="M283" s="1494"/>
      <c r="N283" s="1495"/>
    </row>
    <row r="284" spans="1:14" x14ac:dyDescent="0.2">
      <c r="A284" s="1497"/>
      <c r="B284" s="1492"/>
      <c r="C284" s="1493"/>
      <c r="D284" s="1493"/>
      <c r="E284" s="1494"/>
      <c r="F284" s="1492"/>
      <c r="G284" s="1493"/>
      <c r="H284" s="1495"/>
      <c r="I284" s="1492"/>
      <c r="J284" s="1493"/>
      <c r="K284" s="1495"/>
      <c r="L284" s="1494"/>
      <c r="M284" s="1494"/>
      <c r="N284" s="1495"/>
    </row>
    <row r="285" spans="1:14" x14ac:dyDescent="0.2">
      <c r="A285" s="1499" t="s">
        <v>22735</v>
      </c>
      <c r="B285" s="1492"/>
      <c r="C285" s="1493"/>
      <c r="D285" s="1493"/>
      <c r="E285" s="1494"/>
      <c r="F285" s="1492"/>
      <c r="G285" s="1493"/>
      <c r="H285" s="1495"/>
      <c r="I285" s="1492"/>
      <c r="J285" s="1493"/>
      <c r="K285" s="1495"/>
      <c r="L285" s="1494"/>
      <c r="M285" s="1494"/>
      <c r="N285" s="1495"/>
    </row>
    <row r="286" spans="1:14" x14ac:dyDescent="0.2">
      <c r="A286" s="1497" t="s">
        <v>22736</v>
      </c>
      <c r="B286" s="1492"/>
      <c r="C286" s="1493"/>
      <c r="D286" s="1493"/>
      <c r="E286" s="1494"/>
      <c r="F286" s="1492"/>
      <c r="G286" s="1493"/>
      <c r="H286" s="1495"/>
      <c r="I286" s="1492"/>
      <c r="J286" s="1493"/>
      <c r="K286" s="1495"/>
      <c r="L286" s="1494"/>
      <c r="M286" s="1494"/>
      <c r="N286" s="1495"/>
    </row>
    <row r="287" spans="1:14" x14ac:dyDescent="0.2">
      <c r="A287" s="1497" t="s">
        <v>22733</v>
      </c>
      <c r="B287" s="1492"/>
      <c r="C287" s="1493"/>
      <c r="D287" s="1493"/>
      <c r="E287" s="1494"/>
      <c r="F287" s="1492"/>
      <c r="G287" s="1493"/>
      <c r="H287" s="1495"/>
      <c r="I287" s="1492"/>
      <c r="J287" s="1493"/>
      <c r="K287" s="1495"/>
      <c r="L287" s="1494"/>
      <c r="M287" s="1494"/>
      <c r="N287" s="1495"/>
    </row>
    <row r="288" spans="1:14" x14ac:dyDescent="0.2">
      <c r="A288" s="1497"/>
      <c r="B288" s="1492"/>
      <c r="C288" s="1493"/>
      <c r="D288" s="1493"/>
      <c r="E288" s="1494"/>
      <c r="F288" s="1492"/>
      <c r="G288" s="1493"/>
      <c r="H288" s="1495"/>
      <c r="I288" s="1492"/>
      <c r="J288" s="1493"/>
      <c r="K288" s="1495"/>
      <c r="L288" s="1494"/>
      <c r="M288" s="1494"/>
      <c r="N288" s="1495"/>
    </row>
    <row r="289" spans="1:14" x14ac:dyDescent="0.2">
      <c r="A289" s="1499" t="s">
        <v>22737</v>
      </c>
      <c r="B289" s="1492"/>
      <c r="C289" s="1493"/>
      <c r="D289" s="1493"/>
      <c r="E289" s="1494"/>
      <c r="F289" s="1492"/>
      <c r="G289" s="1493"/>
      <c r="H289" s="1495"/>
      <c r="I289" s="1492"/>
      <c r="J289" s="1493"/>
      <c r="K289" s="1495"/>
      <c r="L289" s="1494"/>
      <c r="M289" s="1494"/>
      <c r="N289" s="1495"/>
    </row>
    <row r="290" spans="1:14" x14ac:dyDescent="0.2">
      <c r="A290" s="1497" t="s">
        <v>22738</v>
      </c>
      <c r="B290" s="1492"/>
      <c r="C290" s="1493"/>
      <c r="D290" s="1493"/>
      <c r="E290" s="1494"/>
      <c r="F290" s="1492"/>
      <c r="G290" s="1493"/>
      <c r="H290" s="1495"/>
      <c r="I290" s="1492"/>
      <c r="J290" s="1493"/>
      <c r="K290" s="1495"/>
      <c r="L290" s="1494"/>
      <c r="M290" s="1494"/>
      <c r="N290" s="1495"/>
    </row>
    <row r="291" spans="1:14" x14ac:dyDescent="0.2">
      <c r="A291" s="1497" t="s">
        <v>22734</v>
      </c>
      <c r="B291" s="1492"/>
      <c r="C291" s="1493"/>
      <c r="D291" s="1493"/>
      <c r="E291" s="1494"/>
      <c r="F291" s="1492"/>
      <c r="G291" s="1493"/>
      <c r="H291" s="1495"/>
      <c r="I291" s="1492"/>
      <c r="J291" s="1493"/>
      <c r="K291" s="1495"/>
      <c r="L291" s="1494"/>
      <c r="M291" s="1494"/>
      <c r="N291" s="1495"/>
    </row>
    <row r="292" spans="1:14" x14ac:dyDescent="0.2">
      <c r="A292" s="1497" t="s">
        <v>22739</v>
      </c>
      <c r="B292" s="1492"/>
      <c r="C292" s="1493"/>
      <c r="D292" s="1493"/>
      <c r="E292" s="1494"/>
      <c r="F292" s="1492"/>
      <c r="G292" s="1493"/>
      <c r="H292" s="1495"/>
      <c r="I292" s="1492"/>
      <c r="J292" s="1493"/>
      <c r="K292" s="1495"/>
      <c r="L292" s="1494"/>
      <c r="M292" s="1494"/>
      <c r="N292" s="1495"/>
    </row>
    <row r="293" spans="1:14" x14ac:dyDescent="0.2">
      <c r="A293" s="1497" t="s">
        <v>22740</v>
      </c>
      <c r="B293" s="1492"/>
      <c r="C293" s="1493"/>
      <c r="D293" s="1493"/>
      <c r="E293" s="1494"/>
      <c r="F293" s="1492"/>
      <c r="G293" s="1493"/>
      <c r="H293" s="1495"/>
      <c r="I293" s="1492"/>
      <c r="J293" s="1493"/>
      <c r="K293" s="1495"/>
      <c r="L293" s="1494"/>
      <c r="M293" s="1494"/>
      <c r="N293" s="1495"/>
    </row>
    <row r="294" spans="1:14" x14ac:dyDescent="0.2">
      <c r="A294" s="1497"/>
      <c r="B294" s="1492"/>
      <c r="C294" s="1493"/>
      <c r="D294" s="1493"/>
      <c r="E294" s="1494"/>
      <c r="F294" s="1492"/>
      <c r="G294" s="1493"/>
      <c r="H294" s="1495"/>
      <c r="I294" s="1492"/>
      <c r="J294" s="1493"/>
      <c r="K294" s="1495"/>
      <c r="L294" s="1494"/>
      <c r="M294" s="1494"/>
      <c r="N294" s="1495"/>
    </row>
    <row r="295" spans="1:14" x14ac:dyDescent="0.2">
      <c r="A295" s="1499" t="s">
        <v>22741</v>
      </c>
      <c r="B295" s="1492"/>
      <c r="C295" s="1493"/>
      <c r="D295" s="1493"/>
      <c r="E295" s="1494"/>
      <c r="F295" s="1492"/>
      <c r="G295" s="1493"/>
      <c r="H295" s="1495"/>
      <c r="I295" s="1492"/>
      <c r="J295" s="1493"/>
      <c r="K295" s="1495"/>
      <c r="L295" s="1494"/>
      <c r="M295" s="1494"/>
      <c r="N295" s="1495"/>
    </row>
    <row r="296" spans="1:14" x14ac:dyDescent="0.2">
      <c r="A296" s="1497" t="s">
        <v>22742</v>
      </c>
      <c r="B296" s="1492"/>
      <c r="C296" s="1493"/>
      <c r="D296" s="1493"/>
      <c r="E296" s="1494"/>
      <c r="F296" s="1492"/>
      <c r="G296" s="1493"/>
      <c r="H296" s="1495"/>
      <c r="I296" s="1492"/>
      <c r="J296" s="1493"/>
      <c r="K296" s="1495"/>
      <c r="L296" s="1494"/>
      <c r="M296" s="1494"/>
      <c r="N296" s="1495"/>
    </row>
    <row r="297" spans="1:14" x14ac:dyDescent="0.2">
      <c r="A297" s="1497" t="s">
        <v>22743</v>
      </c>
      <c r="B297" s="1492"/>
      <c r="C297" s="1493"/>
      <c r="D297" s="1493"/>
      <c r="E297" s="1494"/>
      <c r="F297" s="1492"/>
      <c r="G297" s="1493"/>
      <c r="H297" s="1495"/>
      <c r="I297" s="1492"/>
      <c r="J297" s="1493"/>
      <c r="K297" s="1495"/>
      <c r="L297" s="1494"/>
      <c r="M297" s="1494"/>
      <c r="N297" s="1495"/>
    </row>
    <row r="298" spans="1:14" ht="22.5" x14ac:dyDescent="0.2">
      <c r="A298" s="1497" t="s">
        <v>22744</v>
      </c>
      <c r="B298" s="1492"/>
      <c r="C298" s="1493"/>
      <c r="D298" s="1493"/>
      <c r="E298" s="1494"/>
      <c r="F298" s="1492"/>
      <c r="G298" s="1493"/>
      <c r="H298" s="1495"/>
      <c r="I298" s="1492"/>
      <c r="J298" s="1493"/>
      <c r="K298" s="1495"/>
      <c r="L298" s="1494"/>
      <c r="M298" s="1494"/>
      <c r="N298" s="1495"/>
    </row>
    <row r="299" spans="1:14" ht="22.5" x14ac:dyDescent="0.2">
      <c r="A299" s="1497" t="s">
        <v>22745</v>
      </c>
      <c r="B299" s="1492"/>
      <c r="C299" s="1493"/>
      <c r="D299" s="1493"/>
      <c r="E299" s="1494"/>
      <c r="F299" s="1492"/>
      <c r="G299" s="1493"/>
      <c r="H299" s="1495"/>
      <c r="I299" s="1492"/>
      <c r="J299" s="1493"/>
      <c r="K299" s="1495"/>
      <c r="L299" s="1494"/>
      <c r="M299" s="1494"/>
      <c r="N299" s="1495"/>
    </row>
    <row r="300" spans="1:14" x14ac:dyDescent="0.2">
      <c r="A300" s="1497"/>
      <c r="B300" s="1492"/>
      <c r="C300" s="1493"/>
      <c r="D300" s="1493"/>
      <c r="E300" s="1494"/>
      <c r="F300" s="1492"/>
      <c r="G300" s="1493"/>
      <c r="H300" s="1495"/>
      <c r="I300" s="1492"/>
      <c r="J300" s="1493"/>
      <c r="K300" s="1495"/>
      <c r="L300" s="1494"/>
      <c r="M300" s="1494"/>
      <c r="N300" s="1495"/>
    </row>
    <row r="301" spans="1:14" x14ac:dyDescent="0.2">
      <c r="A301" s="1499" t="s">
        <v>22746</v>
      </c>
      <c r="B301" s="1492"/>
      <c r="C301" s="1493"/>
      <c r="D301" s="1493"/>
      <c r="E301" s="1494"/>
      <c r="F301" s="1492"/>
      <c r="G301" s="1493"/>
      <c r="H301" s="1495"/>
      <c r="I301" s="1492"/>
      <c r="J301" s="1493"/>
      <c r="K301" s="1495"/>
      <c r="L301" s="1494"/>
      <c r="M301" s="1494"/>
      <c r="N301" s="1495"/>
    </row>
    <row r="302" spans="1:14" x14ac:dyDescent="0.2">
      <c r="A302" s="1497" t="s">
        <v>22747</v>
      </c>
      <c r="B302" s="1492"/>
      <c r="C302" s="1493"/>
      <c r="D302" s="1493"/>
      <c r="E302" s="1494"/>
      <c r="F302" s="1492"/>
      <c r="G302" s="1493"/>
      <c r="H302" s="1495"/>
      <c r="I302" s="1492"/>
      <c r="J302" s="1493"/>
      <c r="K302" s="1495"/>
      <c r="L302" s="1494"/>
      <c r="M302" s="1494"/>
      <c r="N302" s="1495"/>
    </row>
    <row r="303" spans="1:14" s="1475" customFormat="1" ht="22.5" x14ac:dyDescent="0.2">
      <c r="A303" s="1497" t="s">
        <v>22748</v>
      </c>
      <c r="B303" s="1492"/>
      <c r="C303" s="1493"/>
      <c r="D303" s="1493"/>
      <c r="E303" s="1494"/>
      <c r="F303" s="1492"/>
      <c r="G303" s="1493"/>
      <c r="H303" s="1495"/>
      <c r="I303" s="1492"/>
      <c r="J303" s="1493"/>
      <c r="K303" s="1495"/>
      <c r="L303" s="1494"/>
      <c r="M303" s="1494"/>
      <c r="N303" s="1495"/>
    </row>
    <row r="304" spans="1:14" ht="12" thickBot="1" x14ac:dyDescent="0.25">
      <c r="A304" s="1500"/>
      <c r="B304" s="1492"/>
      <c r="C304" s="1493"/>
      <c r="D304" s="1493"/>
      <c r="E304" s="1494"/>
      <c r="F304" s="1492"/>
      <c r="G304" s="1493"/>
      <c r="H304" s="1495"/>
      <c r="I304" s="1492"/>
      <c r="J304" s="1493"/>
      <c r="K304" s="1495"/>
      <c r="L304" s="1494"/>
      <c r="M304" s="1494"/>
      <c r="N304" s="1495"/>
    </row>
    <row r="305" spans="1:14" x14ac:dyDescent="0.2">
      <c r="A305" s="1501"/>
      <c r="B305" s="1502"/>
      <c r="C305" s="1503"/>
      <c r="D305" s="1504"/>
      <c r="E305" s="1505"/>
      <c r="F305" s="1502"/>
      <c r="G305" s="1506"/>
      <c r="H305" s="1505"/>
      <c r="I305" s="1502"/>
      <c r="J305" s="1503"/>
      <c r="K305" s="1507"/>
      <c r="L305" s="1506"/>
      <c r="M305" s="1506"/>
      <c r="N305" s="1505"/>
    </row>
    <row r="306" spans="1:14" ht="12" thickBot="1" x14ac:dyDescent="0.25">
      <c r="A306" s="1508" t="s">
        <v>2049</v>
      </c>
      <c r="B306" s="1509"/>
      <c r="C306" s="1510"/>
      <c r="D306" s="1511"/>
      <c r="E306" s="1512"/>
      <c r="F306" s="1509"/>
      <c r="G306" s="1513"/>
      <c r="H306" s="1512"/>
      <c r="I306" s="1509"/>
      <c r="J306" s="1510"/>
      <c r="K306" s="1514"/>
      <c r="L306" s="1513"/>
      <c r="M306" s="1513"/>
      <c r="N306" s="1512"/>
    </row>
    <row r="307" spans="1:14" ht="12.75" thickTop="1" thickBot="1" x14ac:dyDescent="0.25">
      <c r="A307" s="1515" t="s">
        <v>22749</v>
      </c>
      <c r="B307" s="1516"/>
      <c r="C307" s="1517"/>
      <c r="D307" s="1518"/>
      <c r="E307" s="1519"/>
      <c r="F307" s="1516"/>
      <c r="G307" s="1520"/>
      <c r="H307" s="1519"/>
      <c r="I307" s="1516"/>
      <c r="J307" s="1517"/>
      <c r="K307" s="1521"/>
      <c r="L307" s="1520"/>
      <c r="M307" s="1520"/>
      <c r="N307" s="1519"/>
    </row>
    <row r="308" spans="1:14" x14ac:dyDescent="0.2">
      <c r="A308" s="1522" t="s">
        <v>2587</v>
      </c>
      <c r="B308" s="1522"/>
      <c r="C308" s="1522"/>
      <c r="D308" s="1522"/>
      <c r="E308" s="1522"/>
      <c r="F308" s="1522"/>
      <c r="G308" s="1522"/>
      <c r="H308" s="1522"/>
      <c r="I308" s="1522"/>
      <c r="J308" s="1522"/>
      <c r="K308" s="1522"/>
      <c r="L308" s="1522"/>
      <c r="M308" s="1522"/>
      <c r="N308" s="1522"/>
    </row>
    <row r="309" spans="1:14" x14ac:dyDescent="0.2">
      <c r="A309" s="1522" t="s">
        <v>22750</v>
      </c>
      <c r="B309" s="1522"/>
      <c r="C309" s="1522"/>
      <c r="D309" s="1522"/>
      <c r="E309" s="1522"/>
      <c r="F309" s="1522"/>
      <c r="G309" s="1522"/>
      <c r="H309" s="1522"/>
      <c r="I309" s="1522"/>
      <c r="J309" s="1522"/>
      <c r="K309" s="1522"/>
      <c r="L309" s="1522"/>
      <c r="M309" s="1522"/>
      <c r="N309" s="1522"/>
    </row>
    <row r="311" spans="1:14" s="341" customFormat="1" ht="12.75" x14ac:dyDescent="0.2">
      <c r="A311" s="1398" t="s">
        <v>22593</v>
      </c>
      <c r="B311" s="1398"/>
      <c r="C311" s="1398"/>
      <c r="D311" s="1398"/>
      <c r="E311" s="1398"/>
      <c r="F311" s="1398"/>
      <c r="G311" s="1398"/>
      <c r="H311" s="1398"/>
      <c r="I311" s="1398"/>
      <c r="J311" s="1398"/>
      <c r="K311" s="1398"/>
      <c r="L311" s="1398"/>
      <c r="M311" s="1398"/>
      <c r="N311" s="1398"/>
    </row>
    <row r="312" spans="1:14" s="341" customFormat="1" ht="12.75" x14ac:dyDescent="0.2">
      <c r="A312" s="1398" t="s">
        <v>22592</v>
      </c>
      <c r="B312" s="1398"/>
      <c r="C312" s="1398"/>
      <c r="D312" s="1398"/>
      <c r="E312" s="1398"/>
      <c r="F312" s="1398"/>
      <c r="G312" s="1398"/>
      <c r="H312" s="1398"/>
      <c r="I312" s="1398"/>
      <c r="J312" s="1398"/>
      <c r="K312" s="1398"/>
      <c r="L312" s="1398"/>
      <c r="M312" s="1398"/>
      <c r="N312" s="1398"/>
    </row>
    <row r="313" spans="1:14" s="341" customFormat="1" ht="12" x14ac:dyDescent="0.2"/>
    <row r="314" spans="1:14" s="341" customFormat="1" ht="12" x14ac:dyDescent="0.2"/>
    <row r="315" spans="1:14" s="341" customFormat="1" ht="15.75" x14ac:dyDescent="0.2">
      <c r="A315" s="1754" t="s">
        <v>22707</v>
      </c>
      <c r="B315" s="1754"/>
      <c r="C315" s="1754"/>
      <c r="D315" s="1754"/>
      <c r="E315" s="1754"/>
      <c r="F315" s="1754"/>
      <c r="G315" s="1754"/>
      <c r="H315" s="1754"/>
      <c r="I315" s="1754"/>
      <c r="J315" s="1754"/>
      <c r="K315" s="1754"/>
      <c r="L315" s="1754"/>
      <c r="M315" s="1754"/>
      <c r="N315" s="1754"/>
    </row>
    <row r="316" spans="1:14" s="341" customFormat="1" ht="15.75" x14ac:dyDescent="0.2">
      <c r="A316" s="1754" t="s">
        <v>2089</v>
      </c>
      <c r="B316" s="1754"/>
      <c r="C316" s="1754"/>
      <c r="D316" s="1754"/>
      <c r="E316" s="1754"/>
      <c r="F316" s="1754"/>
      <c r="G316" s="1754"/>
      <c r="H316" s="1754"/>
      <c r="I316" s="1754"/>
      <c r="J316" s="1754"/>
      <c r="K316" s="1754"/>
      <c r="L316" s="1754"/>
      <c r="M316" s="1754"/>
      <c r="N316" s="1754"/>
    </row>
    <row r="317" spans="1:14" s="341" customFormat="1" ht="35.25" customHeight="1" x14ac:dyDescent="0.2">
      <c r="A317" s="1755" t="s">
        <v>22708</v>
      </c>
      <c r="B317" s="1755"/>
      <c r="C317" s="1755"/>
      <c r="D317" s="1755"/>
      <c r="E317" s="1755"/>
      <c r="F317" s="1755"/>
      <c r="G317" s="1755"/>
      <c r="H317" s="1755"/>
      <c r="I317" s="1755"/>
      <c r="J317" s="1755"/>
      <c r="K317" s="1755"/>
      <c r="L317" s="1755"/>
      <c r="M317" s="1755"/>
      <c r="N317" s="1755"/>
    </row>
    <row r="318" spans="1:14" s="341" customFormat="1" ht="15.75" x14ac:dyDescent="0.2">
      <c r="A318" s="1754" t="s">
        <v>22709</v>
      </c>
      <c r="B318" s="1754"/>
      <c r="C318" s="1754"/>
      <c r="D318" s="1754"/>
      <c r="E318" s="1754"/>
      <c r="F318" s="1754"/>
      <c r="G318" s="1754"/>
      <c r="H318" s="1754"/>
      <c r="I318" s="1754"/>
      <c r="J318" s="1754"/>
      <c r="K318" s="1754"/>
      <c r="L318" s="1754"/>
      <c r="M318" s="1754"/>
      <c r="N318" s="1754"/>
    </row>
    <row r="319" spans="1:14" s="341" customFormat="1" ht="12" x14ac:dyDescent="0.2"/>
    <row r="320" spans="1:14" s="341" customFormat="1" ht="12" x14ac:dyDescent="0.2"/>
    <row r="321" spans="1:14" s="341" customFormat="1" ht="12" x14ac:dyDescent="0.2">
      <c r="A321" s="1473" t="s">
        <v>1212</v>
      </c>
      <c r="B321" s="1474" t="s">
        <v>21734</v>
      </c>
      <c r="C321" s="1474"/>
      <c r="D321" s="1474"/>
      <c r="E321" s="1474"/>
      <c r="F321" s="1474"/>
      <c r="G321" s="1474"/>
      <c r="H321" s="1474"/>
      <c r="I321" s="1474"/>
      <c r="J321" s="1474"/>
      <c r="K321" s="1474"/>
      <c r="L321" s="1474"/>
      <c r="M321" s="1474"/>
      <c r="N321" s="1474"/>
    </row>
    <row r="322" spans="1:14" s="341" customFormat="1" ht="12.75" thickBot="1" x14ac:dyDescent="0.25">
      <c r="A322" s="1397" t="s">
        <v>0</v>
      </c>
      <c r="B322" s="1397" t="s">
        <v>9</v>
      </c>
      <c r="C322" s="1397"/>
      <c r="D322" s="1397"/>
      <c r="E322" s="1397"/>
      <c r="F322" s="1397"/>
      <c r="G322" s="1397"/>
      <c r="H322" s="1397"/>
      <c r="I322" s="1397"/>
      <c r="J322" s="1397"/>
      <c r="K322" s="1397"/>
      <c r="L322" s="1397"/>
      <c r="M322" s="1397"/>
      <c r="N322" s="1397"/>
    </row>
    <row r="323" spans="1:14" s="1475" customFormat="1" ht="12.75" customHeight="1" thickBot="1" x14ac:dyDescent="0.25">
      <c r="A323" s="1756" t="s">
        <v>22710</v>
      </c>
      <c r="B323" s="1758" t="s">
        <v>22711</v>
      </c>
      <c r="C323" s="1759"/>
      <c r="D323" s="1759"/>
      <c r="E323" s="1759"/>
      <c r="F323" s="1760" t="s">
        <v>22712</v>
      </c>
      <c r="G323" s="1761"/>
      <c r="H323" s="1762"/>
      <c r="I323" s="1760" t="s">
        <v>22713</v>
      </c>
      <c r="J323" s="1761"/>
      <c r="K323" s="1761"/>
      <c r="L323" s="1761"/>
      <c r="M323" s="1761"/>
      <c r="N323" s="1762"/>
    </row>
    <row r="324" spans="1:14" s="1480" customFormat="1" ht="84.95" customHeight="1" thickBot="1" x14ac:dyDescent="0.25">
      <c r="A324" s="1757"/>
      <c r="B324" s="1476">
        <v>2020</v>
      </c>
      <c r="C324" s="1477">
        <v>2021</v>
      </c>
      <c r="D324" s="1477" t="s">
        <v>22714</v>
      </c>
      <c r="E324" s="1478" t="s">
        <v>22715</v>
      </c>
      <c r="F324" s="1476">
        <v>2020</v>
      </c>
      <c r="G324" s="1477">
        <v>2021</v>
      </c>
      <c r="H324" s="1478" t="s">
        <v>22714</v>
      </c>
      <c r="I324" s="1476">
        <v>2020</v>
      </c>
      <c r="J324" s="1477" t="s">
        <v>22582</v>
      </c>
      <c r="K324" s="1478" t="s">
        <v>22714</v>
      </c>
      <c r="L324" s="1479" t="s">
        <v>22716</v>
      </c>
      <c r="M324" s="1479" t="s">
        <v>22715</v>
      </c>
      <c r="N324" s="1478" t="s">
        <v>22717</v>
      </c>
    </row>
    <row r="325" spans="1:14" x14ac:dyDescent="0.2">
      <c r="A325" s="1481"/>
      <c r="B325" s="1482"/>
      <c r="C325" s="1483"/>
      <c r="D325" s="1483"/>
      <c r="E325" s="1484"/>
      <c r="F325" s="1482"/>
      <c r="G325" s="1483"/>
      <c r="H325" s="1485"/>
      <c r="I325" s="1482"/>
      <c r="J325" s="1483"/>
      <c r="K325" s="1485"/>
      <c r="L325" s="1484"/>
      <c r="M325" s="1484"/>
      <c r="N325" s="1485"/>
    </row>
    <row r="326" spans="1:14" ht="22.5" x14ac:dyDescent="0.2">
      <c r="A326" s="1486" t="s">
        <v>22718</v>
      </c>
      <c r="B326" s="1487"/>
      <c r="C326" s="1488"/>
      <c r="D326" s="1488"/>
      <c r="E326" s="1489"/>
      <c r="F326" s="1487"/>
      <c r="G326" s="1488"/>
      <c r="H326" s="1490"/>
      <c r="I326" s="1487"/>
      <c r="J326" s="1488"/>
      <c r="K326" s="1490"/>
      <c r="L326" s="1489"/>
      <c r="M326" s="1489"/>
      <c r="N326" s="1490"/>
    </row>
    <row r="327" spans="1:14" x14ac:dyDescent="0.2">
      <c r="A327" s="1491" t="s">
        <v>22719</v>
      </c>
      <c r="B327" s="1492"/>
      <c r="C327" s="1493"/>
      <c r="D327" s="1493"/>
      <c r="E327" s="1494"/>
      <c r="F327" s="1492"/>
      <c r="G327" s="1493"/>
      <c r="H327" s="1495"/>
      <c r="I327" s="1492"/>
      <c r="J327" s="1493"/>
      <c r="K327" s="1495"/>
      <c r="L327" s="1494"/>
      <c r="M327" s="1494"/>
      <c r="N327" s="1495"/>
    </row>
    <row r="328" spans="1:14" s="1475" customFormat="1" x14ac:dyDescent="0.2">
      <c r="A328" s="1496"/>
      <c r="B328" s="1492"/>
      <c r="C328" s="1493"/>
      <c r="D328" s="1493"/>
      <c r="E328" s="1494"/>
      <c r="F328" s="1492"/>
      <c r="G328" s="1493"/>
      <c r="H328" s="1495"/>
      <c r="I328" s="1492"/>
      <c r="J328" s="1493"/>
      <c r="K328" s="1495"/>
      <c r="L328" s="1494"/>
      <c r="M328" s="1494"/>
      <c r="N328" s="1495"/>
    </row>
    <row r="329" spans="1:14" x14ac:dyDescent="0.2">
      <c r="A329" s="1486" t="s">
        <v>22720</v>
      </c>
      <c r="B329" s="1492"/>
      <c r="C329" s="1493"/>
      <c r="D329" s="1493"/>
      <c r="E329" s="1494"/>
      <c r="F329" s="1492"/>
      <c r="G329" s="1493"/>
      <c r="H329" s="1495"/>
      <c r="I329" s="1492"/>
      <c r="J329" s="1493"/>
      <c r="K329" s="1495"/>
      <c r="L329" s="1494"/>
      <c r="M329" s="1494"/>
      <c r="N329" s="1495"/>
    </row>
    <row r="330" spans="1:14" x14ac:dyDescent="0.2">
      <c r="A330" s="1497" t="s">
        <v>22721</v>
      </c>
      <c r="B330" s="1492"/>
      <c r="C330" s="1493"/>
      <c r="D330" s="1493"/>
      <c r="E330" s="1494"/>
      <c r="F330" s="1492"/>
      <c r="G330" s="1493"/>
      <c r="H330" s="1495"/>
      <c r="I330" s="1492"/>
      <c r="J330" s="1493"/>
      <c r="K330" s="1495"/>
      <c r="L330" s="1494"/>
      <c r="M330" s="1494"/>
      <c r="N330" s="1495"/>
    </row>
    <row r="331" spans="1:14" x14ac:dyDescent="0.2">
      <c r="A331" s="1497" t="s">
        <v>22722</v>
      </c>
      <c r="B331" s="1492"/>
      <c r="C331" s="1493"/>
      <c r="D331" s="1493"/>
      <c r="E331" s="1494"/>
      <c r="F331" s="1492"/>
      <c r="G331" s="1493"/>
      <c r="H331" s="1495"/>
      <c r="I331" s="1492"/>
      <c r="J331" s="1493"/>
      <c r="K331" s="1495"/>
      <c r="L331" s="1494"/>
      <c r="M331" s="1494"/>
      <c r="N331" s="1495"/>
    </row>
    <row r="332" spans="1:14" x14ac:dyDescent="0.2">
      <c r="A332" s="1497" t="s">
        <v>22723</v>
      </c>
      <c r="B332" s="1492"/>
      <c r="C332" s="1493"/>
      <c r="D332" s="1493"/>
      <c r="E332" s="1494"/>
      <c r="F332" s="1492"/>
      <c r="G332" s="1493"/>
      <c r="H332" s="1495"/>
      <c r="I332" s="1492"/>
      <c r="J332" s="1493"/>
      <c r="K332" s="1495"/>
      <c r="L332" s="1494"/>
      <c r="M332" s="1494"/>
      <c r="N332" s="1495"/>
    </row>
    <row r="333" spans="1:14" x14ac:dyDescent="0.2">
      <c r="A333" s="1497" t="s">
        <v>22724</v>
      </c>
      <c r="B333" s="1492"/>
      <c r="C333" s="1493"/>
      <c r="D333" s="1493"/>
      <c r="E333" s="1494"/>
      <c r="F333" s="1492"/>
      <c r="G333" s="1493"/>
      <c r="H333" s="1495"/>
      <c r="I333" s="1492"/>
      <c r="J333" s="1493"/>
      <c r="K333" s="1495"/>
      <c r="L333" s="1494"/>
      <c r="M333" s="1494"/>
      <c r="N333" s="1495"/>
    </row>
    <row r="334" spans="1:14" x14ac:dyDescent="0.2">
      <c r="A334" s="1497"/>
      <c r="B334" s="1487"/>
      <c r="C334" s="1488"/>
      <c r="D334" s="1488"/>
      <c r="E334" s="1489"/>
      <c r="F334" s="1487"/>
      <c r="G334" s="1488"/>
      <c r="H334" s="1490"/>
      <c r="I334" s="1487"/>
      <c r="J334" s="1488"/>
      <c r="K334" s="1490"/>
      <c r="L334" s="1489"/>
      <c r="M334" s="1489"/>
      <c r="N334" s="1490"/>
    </row>
    <row r="335" spans="1:14" x14ac:dyDescent="0.2">
      <c r="A335" s="1486" t="s">
        <v>22725</v>
      </c>
      <c r="B335" s="1492"/>
      <c r="C335" s="1493"/>
      <c r="D335" s="1493"/>
      <c r="E335" s="1494"/>
      <c r="F335" s="1492"/>
      <c r="G335" s="1493"/>
      <c r="H335" s="1495"/>
      <c r="I335" s="1492"/>
      <c r="J335" s="1493"/>
      <c r="K335" s="1495"/>
      <c r="L335" s="1494"/>
      <c r="M335" s="1494"/>
      <c r="N335" s="1495"/>
    </row>
    <row r="336" spans="1:14" x14ac:dyDescent="0.2">
      <c r="A336" s="1497" t="s">
        <v>22726</v>
      </c>
      <c r="B336" s="1492"/>
      <c r="C336" s="1493"/>
      <c r="D336" s="1493"/>
      <c r="E336" s="1494"/>
      <c r="F336" s="1492"/>
      <c r="G336" s="1493"/>
      <c r="H336" s="1495"/>
      <c r="I336" s="1492"/>
      <c r="J336" s="1493"/>
      <c r="K336" s="1495"/>
      <c r="L336" s="1494"/>
      <c r="M336" s="1494"/>
      <c r="N336" s="1495"/>
    </row>
    <row r="337" spans="1:14" x14ac:dyDescent="0.2">
      <c r="A337" s="1497" t="s">
        <v>22727</v>
      </c>
      <c r="B337" s="1492"/>
      <c r="C337" s="1493"/>
      <c r="D337" s="1493"/>
      <c r="E337" s="1494"/>
      <c r="F337" s="1492"/>
      <c r="G337" s="1493"/>
      <c r="H337" s="1495"/>
      <c r="I337" s="1492"/>
      <c r="J337" s="1493"/>
      <c r="K337" s="1495"/>
      <c r="L337" s="1494"/>
      <c r="M337" s="1494"/>
      <c r="N337" s="1495"/>
    </row>
    <row r="338" spans="1:14" x14ac:dyDescent="0.2">
      <c r="A338" s="1497" t="s">
        <v>22728</v>
      </c>
      <c r="B338" s="1492"/>
      <c r="C338" s="1493"/>
      <c r="D338" s="1493"/>
      <c r="E338" s="1494"/>
      <c r="F338" s="1492"/>
      <c r="G338" s="1493"/>
      <c r="H338" s="1495"/>
      <c r="I338" s="1492"/>
      <c r="J338" s="1493"/>
      <c r="K338" s="1495"/>
      <c r="L338" s="1494"/>
      <c r="M338" s="1494"/>
      <c r="N338" s="1495"/>
    </row>
    <row r="339" spans="1:14" x14ac:dyDescent="0.2">
      <c r="A339" s="1497" t="s">
        <v>22729</v>
      </c>
      <c r="B339" s="1492"/>
      <c r="C339" s="1493"/>
      <c r="D339" s="1493"/>
      <c r="E339" s="1494"/>
      <c r="F339" s="1492"/>
      <c r="G339" s="1493"/>
      <c r="H339" s="1495"/>
      <c r="I339" s="1492"/>
      <c r="J339" s="1493"/>
      <c r="K339" s="1495"/>
      <c r="L339" s="1494"/>
      <c r="M339" s="1494"/>
      <c r="N339" s="1495"/>
    </row>
    <row r="340" spans="1:14" ht="22.5" x14ac:dyDescent="0.2">
      <c r="A340" s="1497" t="s">
        <v>22730</v>
      </c>
      <c r="B340" s="1492"/>
      <c r="C340" s="1493"/>
      <c r="D340" s="1493"/>
      <c r="E340" s="1494"/>
      <c r="F340" s="1492"/>
      <c r="G340" s="1493"/>
      <c r="H340" s="1495"/>
      <c r="I340" s="1492"/>
      <c r="J340" s="1493"/>
      <c r="K340" s="1495"/>
      <c r="L340" s="1494"/>
      <c r="M340" s="1494"/>
      <c r="N340" s="1495"/>
    </row>
    <row r="341" spans="1:14" x14ac:dyDescent="0.2">
      <c r="A341" s="1498"/>
      <c r="B341" s="1492"/>
      <c r="C341" s="1493"/>
      <c r="D341" s="1493"/>
      <c r="E341" s="1494"/>
      <c r="F341" s="1492"/>
      <c r="G341" s="1493"/>
      <c r="H341" s="1495"/>
      <c r="I341" s="1492"/>
      <c r="J341" s="1493"/>
      <c r="K341" s="1495"/>
      <c r="L341" s="1494"/>
      <c r="M341" s="1494"/>
      <c r="N341" s="1495"/>
    </row>
    <row r="342" spans="1:14" x14ac:dyDescent="0.2">
      <c r="A342" s="1499" t="s">
        <v>22731</v>
      </c>
      <c r="B342" s="1492"/>
      <c r="C342" s="1493"/>
      <c r="D342" s="1493"/>
      <c r="E342" s="1494"/>
      <c r="F342" s="1492"/>
      <c r="G342" s="1493"/>
      <c r="H342" s="1495"/>
      <c r="I342" s="1492"/>
      <c r="J342" s="1493"/>
      <c r="K342" s="1495"/>
      <c r="L342" s="1494"/>
      <c r="M342" s="1494"/>
      <c r="N342" s="1495"/>
    </row>
    <row r="343" spans="1:14" x14ac:dyDescent="0.2">
      <c r="A343" s="1497" t="s">
        <v>22732</v>
      </c>
      <c r="B343" s="1492"/>
      <c r="C343" s="1493"/>
      <c r="D343" s="1493"/>
      <c r="E343" s="1494"/>
      <c r="F343" s="1492"/>
      <c r="G343" s="1493"/>
      <c r="H343" s="1495"/>
      <c r="I343" s="1492"/>
      <c r="J343" s="1493"/>
      <c r="K343" s="1495"/>
      <c r="L343" s="1494"/>
      <c r="M343" s="1494"/>
      <c r="N343" s="1495"/>
    </row>
    <row r="344" spans="1:14" x14ac:dyDescent="0.2">
      <c r="A344" s="1497" t="s">
        <v>22733</v>
      </c>
      <c r="B344" s="1492"/>
      <c r="C344" s="1493"/>
      <c r="D344" s="1493"/>
      <c r="E344" s="1494"/>
      <c r="F344" s="1492"/>
      <c r="G344" s="1493"/>
      <c r="H344" s="1495"/>
      <c r="I344" s="1492"/>
      <c r="J344" s="1493"/>
      <c r="K344" s="1495"/>
      <c r="L344" s="1494"/>
      <c r="M344" s="1494"/>
      <c r="N344" s="1495"/>
    </row>
    <row r="345" spans="1:14" x14ac:dyDescent="0.2">
      <c r="A345" s="1497" t="s">
        <v>22734</v>
      </c>
      <c r="B345" s="1492"/>
      <c r="C345" s="1493"/>
      <c r="D345" s="1493"/>
      <c r="E345" s="1494"/>
      <c r="F345" s="1492"/>
      <c r="G345" s="1493"/>
      <c r="H345" s="1495"/>
      <c r="I345" s="1492"/>
      <c r="J345" s="1493"/>
      <c r="K345" s="1495"/>
      <c r="L345" s="1494"/>
      <c r="M345" s="1494"/>
      <c r="N345" s="1495"/>
    </row>
    <row r="346" spans="1:14" x14ac:dyDescent="0.2">
      <c r="A346" s="1497"/>
      <c r="B346" s="1492"/>
      <c r="C346" s="1493"/>
      <c r="D346" s="1493"/>
      <c r="E346" s="1494"/>
      <c r="F346" s="1492"/>
      <c r="G346" s="1493"/>
      <c r="H346" s="1495"/>
      <c r="I346" s="1492"/>
      <c r="J346" s="1493"/>
      <c r="K346" s="1495"/>
      <c r="L346" s="1494"/>
      <c r="M346" s="1494"/>
      <c r="N346" s="1495"/>
    </row>
    <row r="347" spans="1:14" x14ac:dyDescent="0.2">
      <c r="A347" s="1499" t="s">
        <v>22735</v>
      </c>
      <c r="B347" s="1492"/>
      <c r="C347" s="1493"/>
      <c r="D347" s="1493"/>
      <c r="E347" s="1494"/>
      <c r="F347" s="1492"/>
      <c r="G347" s="1493"/>
      <c r="H347" s="1495"/>
      <c r="I347" s="1492"/>
      <c r="J347" s="1493"/>
      <c r="K347" s="1495"/>
      <c r="L347" s="1494"/>
      <c r="M347" s="1494"/>
      <c r="N347" s="1495"/>
    </row>
    <row r="348" spans="1:14" x14ac:dyDescent="0.2">
      <c r="A348" s="1497" t="s">
        <v>22736</v>
      </c>
      <c r="B348" s="1492"/>
      <c r="C348" s="1493"/>
      <c r="D348" s="1493"/>
      <c r="E348" s="1494"/>
      <c r="F348" s="1492"/>
      <c r="G348" s="1493"/>
      <c r="H348" s="1495"/>
      <c r="I348" s="1492"/>
      <c r="J348" s="1493"/>
      <c r="K348" s="1495"/>
      <c r="L348" s="1494"/>
      <c r="M348" s="1494"/>
      <c r="N348" s="1495"/>
    </row>
    <row r="349" spans="1:14" x14ac:dyDescent="0.2">
      <c r="A349" s="1497" t="s">
        <v>22733</v>
      </c>
      <c r="B349" s="1492"/>
      <c r="C349" s="1493"/>
      <c r="D349" s="1493"/>
      <c r="E349" s="1494"/>
      <c r="F349" s="1492"/>
      <c r="G349" s="1493"/>
      <c r="H349" s="1495"/>
      <c r="I349" s="1492"/>
      <c r="J349" s="1493"/>
      <c r="K349" s="1495"/>
      <c r="L349" s="1494"/>
      <c r="M349" s="1494"/>
      <c r="N349" s="1495"/>
    </row>
    <row r="350" spans="1:14" x14ac:dyDescent="0.2">
      <c r="A350" s="1497"/>
      <c r="B350" s="1492"/>
      <c r="C350" s="1493"/>
      <c r="D350" s="1493"/>
      <c r="E350" s="1494"/>
      <c r="F350" s="1492"/>
      <c r="G350" s="1493"/>
      <c r="H350" s="1495"/>
      <c r="I350" s="1492"/>
      <c r="J350" s="1493"/>
      <c r="K350" s="1495"/>
      <c r="L350" s="1494"/>
      <c r="M350" s="1494"/>
      <c r="N350" s="1495"/>
    </row>
    <row r="351" spans="1:14" x14ac:dyDescent="0.2">
      <c r="A351" s="1499" t="s">
        <v>22737</v>
      </c>
      <c r="B351" s="1492"/>
      <c r="C351" s="1493"/>
      <c r="D351" s="1493"/>
      <c r="E351" s="1494"/>
      <c r="F351" s="1492"/>
      <c r="G351" s="1493"/>
      <c r="H351" s="1495"/>
      <c r="I351" s="1492"/>
      <c r="J351" s="1493"/>
      <c r="K351" s="1495"/>
      <c r="L351" s="1494"/>
      <c r="M351" s="1494"/>
      <c r="N351" s="1495"/>
    </row>
    <row r="352" spans="1:14" x14ac:dyDescent="0.2">
      <c r="A352" s="1497" t="s">
        <v>22738</v>
      </c>
      <c r="B352" s="1492"/>
      <c r="C352" s="1493"/>
      <c r="D352" s="1493"/>
      <c r="E352" s="1494"/>
      <c r="F352" s="1492"/>
      <c r="G352" s="1493"/>
      <c r="H352" s="1495"/>
      <c r="I352" s="1492"/>
      <c r="J352" s="1493"/>
      <c r="K352" s="1495"/>
      <c r="L352" s="1494"/>
      <c r="M352" s="1494"/>
      <c r="N352" s="1495"/>
    </row>
    <row r="353" spans="1:14" x14ac:dyDescent="0.2">
      <c r="A353" s="1497" t="s">
        <v>22734</v>
      </c>
      <c r="B353" s="1492"/>
      <c r="C353" s="1493"/>
      <c r="D353" s="1493"/>
      <c r="E353" s="1494"/>
      <c r="F353" s="1492"/>
      <c r="G353" s="1493"/>
      <c r="H353" s="1495"/>
      <c r="I353" s="1492"/>
      <c r="J353" s="1493"/>
      <c r="K353" s="1495"/>
      <c r="L353" s="1494"/>
      <c r="M353" s="1494"/>
      <c r="N353" s="1495"/>
    </row>
    <row r="354" spans="1:14" x14ac:dyDescent="0.2">
      <c r="A354" s="1497" t="s">
        <v>22739</v>
      </c>
      <c r="B354" s="1492"/>
      <c r="C354" s="1493"/>
      <c r="D354" s="1493"/>
      <c r="E354" s="1494"/>
      <c r="F354" s="1492"/>
      <c r="G354" s="1493"/>
      <c r="H354" s="1495"/>
      <c r="I354" s="1492"/>
      <c r="J354" s="1493"/>
      <c r="K354" s="1495"/>
      <c r="L354" s="1494"/>
      <c r="M354" s="1494"/>
      <c r="N354" s="1495"/>
    </row>
    <row r="355" spans="1:14" x14ac:dyDescent="0.2">
      <c r="A355" s="1497" t="s">
        <v>22740</v>
      </c>
      <c r="B355" s="1492"/>
      <c r="C355" s="1493"/>
      <c r="D355" s="1493"/>
      <c r="E355" s="1494"/>
      <c r="F355" s="1492"/>
      <c r="G355" s="1493"/>
      <c r="H355" s="1495"/>
      <c r="I355" s="1492"/>
      <c r="J355" s="1493"/>
      <c r="K355" s="1495"/>
      <c r="L355" s="1494"/>
      <c r="M355" s="1494"/>
      <c r="N355" s="1495"/>
    </row>
    <row r="356" spans="1:14" x14ac:dyDescent="0.2">
      <c r="A356" s="1497"/>
      <c r="B356" s="1492"/>
      <c r="C356" s="1493"/>
      <c r="D356" s="1493"/>
      <c r="E356" s="1494"/>
      <c r="F356" s="1492"/>
      <c r="G356" s="1493"/>
      <c r="H356" s="1495"/>
      <c r="I356" s="1492"/>
      <c r="J356" s="1493"/>
      <c r="K356" s="1495"/>
      <c r="L356" s="1494"/>
      <c r="M356" s="1494"/>
      <c r="N356" s="1495"/>
    </row>
    <row r="357" spans="1:14" x14ac:dyDescent="0.2">
      <c r="A357" s="1499" t="s">
        <v>22741</v>
      </c>
      <c r="B357" s="1492"/>
      <c r="C357" s="1493"/>
      <c r="D357" s="1493"/>
      <c r="E357" s="1494"/>
      <c r="F357" s="1492"/>
      <c r="G357" s="1493"/>
      <c r="H357" s="1495"/>
      <c r="I357" s="1492"/>
      <c r="J357" s="1493"/>
      <c r="K357" s="1495"/>
      <c r="L357" s="1494"/>
      <c r="M357" s="1494"/>
      <c r="N357" s="1495"/>
    </row>
    <row r="358" spans="1:14" x14ac:dyDescent="0.2">
      <c r="A358" s="1497" t="s">
        <v>22742</v>
      </c>
      <c r="B358" s="1492"/>
      <c r="C358" s="1493"/>
      <c r="D358" s="1493"/>
      <c r="E358" s="1494"/>
      <c r="F358" s="1492"/>
      <c r="G358" s="1493"/>
      <c r="H358" s="1495"/>
      <c r="I358" s="1492"/>
      <c r="J358" s="1493"/>
      <c r="K358" s="1495"/>
      <c r="L358" s="1494"/>
      <c r="M358" s="1494"/>
      <c r="N358" s="1495"/>
    </row>
    <row r="359" spans="1:14" x14ac:dyDescent="0.2">
      <c r="A359" s="1497" t="s">
        <v>22743</v>
      </c>
      <c r="B359" s="1492"/>
      <c r="C359" s="1493"/>
      <c r="D359" s="1493"/>
      <c r="E359" s="1494"/>
      <c r="F359" s="1492"/>
      <c r="G359" s="1493"/>
      <c r="H359" s="1495"/>
      <c r="I359" s="1492"/>
      <c r="J359" s="1493"/>
      <c r="K359" s="1495"/>
      <c r="L359" s="1494"/>
      <c r="M359" s="1494"/>
      <c r="N359" s="1495"/>
    </row>
    <row r="360" spans="1:14" ht="22.5" x14ac:dyDescent="0.2">
      <c r="A360" s="1497" t="s">
        <v>22744</v>
      </c>
      <c r="B360" s="1492"/>
      <c r="C360" s="1493"/>
      <c r="D360" s="1493"/>
      <c r="E360" s="1494"/>
      <c r="F360" s="1492"/>
      <c r="G360" s="1493"/>
      <c r="H360" s="1495"/>
      <c r="I360" s="1492"/>
      <c r="J360" s="1493"/>
      <c r="K360" s="1495"/>
      <c r="L360" s="1494"/>
      <c r="M360" s="1494"/>
      <c r="N360" s="1495"/>
    </row>
    <row r="361" spans="1:14" ht="22.5" x14ac:dyDescent="0.2">
      <c r="A361" s="1497" t="s">
        <v>22745</v>
      </c>
      <c r="B361" s="1492"/>
      <c r="C361" s="1493"/>
      <c r="D361" s="1493"/>
      <c r="E361" s="1494"/>
      <c r="F361" s="1492"/>
      <c r="G361" s="1493"/>
      <c r="H361" s="1495"/>
      <c r="I361" s="1492"/>
      <c r="J361" s="1493"/>
      <c r="K361" s="1495"/>
      <c r="L361" s="1494"/>
      <c r="M361" s="1494"/>
      <c r="N361" s="1495"/>
    </row>
    <row r="362" spans="1:14" x14ac:dyDescent="0.2">
      <c r="A362" s="1497"/>
      <c r="B362" s="1492"/>
      <c r="C362" s="1493"/>
      <c r="D362" s="1493"/>
      <c r="E362" s="1494"/>
      <c r="F362" s="1492"/>
      <c r="G362" s="1493"/>
      <c r="H362" s="1495"/>
      <c r="I362" s="1492"/>
      <c r="J362" s="1493"/>
      <c r="K362" s="1495"/>
      <c r="L362" s="1494"/>
      <c r="M362" s="1494"/>
      <c r="N362" s="1495"/>
    </row>
    <row r="363" spans="1:14" x14ac:dyDescent="0.2">
      <c r="A363" s="1499" t="s">
        <v>22746</v>
      </c>
      <c r="B363" s="1492"/>
      <c r="C363" s="1493"/>
      <c r="D363" s="1493"/>
      <c r="E363" s="1494"/>
      <c r="F363" s="1492"/>
      <c r="G363" s="1493"/>
      <c r="H363" s="1495"/>
      <c r="I363" s="1492"/>
      <c r="J363" s="1493"/>
      <c r="K363" s="1495"/>
      <c r="L363" s="1494"/>
      <c r="M363" s="1494"/>
      <c r="N363" s="1495"/>
    </row>
    <row r="364" spans="1:14" x14ac:dyDescent="0.2">
      <c r="A364" s="1497" t="s">
        <v>22747</v>
      </c>
      <c r="B364" s="1492"/>
      <c r="C364" s="1493"/>
      <c r="D364" s="1493"/>
      <c r="E364" s="1494"/>
      <c r="F364" s="1492"/>
      <c r="G364" s="1493"/>
      <c r="H364" s="1495"/>
      <c r="I364" s="1492"/>
      <c r="J364" s="1493"/>
      <c r="K364" s="1495"/>
      <c r="L364" s="1494"/>
      <c r="M364" s="1494"/>
      <c r="N364" s="1495"/>
    </row>
    <row r="365" spans="1:14" s="1475" customFormat="1" ht="22.5" x14ac:dyDescent="0.2">
      <c r="A365" s="1497" t="s">
        <v>22748</v>
      </c>
      <c r="B365" s="1492"/>
      <c r="C365" s="1493"/>
      <c r="D365" s="1493"/>
      <c r="E365" s="1494"/>
      <c r="F365" s="1492"/>
      <c r="G365" s="1493"/>
      <c r="H365" s="1495"/>
      <c r="I365" s="1492"/>
      <c r="J365" s="1493"/>
      <c r="K365" s="1495"/>
      <c r="L365" s="1494"/>
      <c r="M365" s="1494"/>
      <c r="N365" s="1495"/>
    </row>
    <row r="366" spans="1:14" ht="12" thickBot="1" x14ac:dyDescent="0.25">
      <c r="A366" s="1500"/>
      <c r="B366" s="1492"/>
      <c r="C366" s="1493"/>
      <c r="D366" s="1493"/>
      <c r="E366" s="1494"/>
      <c r="F366" s="1492"/>
      <c r="G366" s="1493"/>
      <c r="H366" s="1495"/>
      <c r="I366" s="1492"/>
      <c r="J366" s="1493"/>
      <c r="K366" s="1495"/>
      <c r="L366" s="1494"/>
      <c r="M366" s="1494"/>
      <c r="N366" s="1495"/>
    </row>
    <row r="367" spans="1:14" x14ac:dyDescent="0.2">
      <c r="A367" s="1501"/>
      <c r="B367" s="1502"/>
      <c r="C367" s="1503"/>
      <c r="D367" s="1504"/>
      <c r="E367" s="1505"/>
      <c r="F367" s="1502"/>
      <c r="G367" s="1506"/>
      <c r="H367" s="1505"/>
      <c r="I367" s="1502"/>
      <c r="J367" s="1503"/>
      <c r="K367" s="1507"/>
      <c r="L367" s="1506"/>
      <c r="M367" s="1506"/>
      <c r="N367" s="1505"/>
    </row>
    <row r="368" spans="1:14" ht="12" thickBot="1" x14ac:dyDescent="0.25">
      <c r="A368" s="1508" t="s">
        <v>2049</v>
      </c>
      <c r="B368" s="1509"/>
      <c r="C368" s="1510"/>
      <c r="D368" s="1511"/>
      <c r="E368" s="1512"/>
      <c r="F368" s="1509"/>
      <c r="G368" s="1513"/>
      <c r="H368" s="1512"/>
      <c r="I368" s="1509"/>
      <c r="J368" s="1510"/>
      <c r="K368" s="1514"/>
      <c r="L368" s="1513"/>
      <c r="M368" s="1513"/>
      <c r="N368" s="1512"/>
    </row>
    <row r="369" spans="1:14" ht="12.75" thickTop="1" thickBot="1" x14ac:dyDescent="0.25">
      <c r="A369" s="1515" t="s">
        <v>22749</v>
      </c>
      <c r="B369" s="1516"/>
      <c r="C369" s="1517"/>
      <c r="D369" s="1518"/>
      <c r="E369" s="1519"/>
      <c r="F369" s="1516"/>
      <c r="G369" s="1520"/>
      <c r="H369" s="1519"/>
      <c r="I369" s="1516"/>
      <c r="J369" s="1517"/>
      <c r="K369" s="1521"/>
      <c r="L369" s="1520"/>
      <c r="M369" s="1520"/>
      <c r="N369" s="1519"/>
    </row>
    <row r="370" spans="1:14" x14ac:dyDescent="0.2">
      <c r="A370" s="1522" t="s">
        <v>2587</v>
      </c>
      <c r="B370" s="1522"/>
      <c r="C370" s="1522"/>
      <c r="D370" s="1522"/>
      <c r="E370" s="1522"/>
      <c r="F370" s="1522"/>
      <c r="G370" s="1522"/>
      <c r="H370" s="1522"/>
      <c r="I370" s="1522"/>
      <c r="J370" s="1522"/>
      <c r="K370" s="1522"/>
      <c r="L370" s="1522"/>
      <c r="M370" s="1522"/>
      <c r="N370" s="1522"/>
    </row>
    <row r="371" spans="1:14" x14ac:dyDescent="0.2">
      <c r="A371" s="1522" t="s">
        <v>22750</v>
      </c>
      <c r="B371" s="1522"/>
      <c r="C371" s="1522"/>
      <c r="D371" s="1522"/>
      <c r="E371" s="1522"/>
      <c r="F371" s="1522"/>
      <c r="G371" s="1522"/>
      <c r="H371" s="1522"/>
      <c r="I371" s="1522"/>
      <c r="J371" s="1522"/>
      <c r="K371" s="1522"/>
      <c r="L371" s="1522"/>
      <c r="M371" s="1522"/>
      <c r="N371" s="1522"/>
    </row>
    <row r="373" spans="1:14" s="341" customFormat="1" ht="12.75" x14ac:dyDescent="0.2">
      <c r="A373" s="1398" t="s">
        <v>22593</v>
      </c>
      <c r="B373" s="1398"/>
      <c r="C373" s="1398"/>
      <c r="D373" s="1398"/>
      <c r="E373" s="1398"/>
      <c r="F373" s="1398"/>
      <c r="G373" s="1398"/>
      <c r="H373" s="1398"/>
      <c r="I373" s="1398"/>
      <c r="J373" s="1398"/>
      <c r="K373" s="1398"/>
      <c r="L373" s="1398"/>
      <c r="M373" s="1398"/>
      <c r="N373" s="1398"/>
    </row>
    <row r="374" spans="1:14" s="341" customFormat="1" ht="12.75" x14ac:dyDescent="0.2">
      <c r="A374" s="1398" t="s">
        <v>22592</v>
      </c>
      <c r="B374" s="1398"/>
      <c r="C374" s="1398"/>
      <c r="D374" s="1398"/>
      <c r="E374" s="1398"/>
      <c r="F374" s="1398"/>
      <c r="G374" s="1398"/>
      <c r="H374" s="1398"/>
      <c r="I374" s="1398"/>
      <c r="J374" s="1398"/>
      <c r="K374" s="1398"/>
      <c r="L374" s="1398"/>
      <c r="M374" s="1398"/>
      <c r="N374" s="1398"/>
    </row>
    <row r="375" spans="1:14" s="341" customFormat="1" ht="12" x14ac:dyDescent="0.2"/>
    <row r="376" spans="1:14" s="341" customFormat="1" ht="12" x14ac:dyDescent="0.2"/>
    <row r="377" spans="1:14" s="341" customFormat="1" ht="15.75" x14ac:dyDescent="0.2">
      <c r="A377" s="1754" t="s">
        <v>22707</v>
      </c>
      <c r="B377" s="1754"/>
      <c r="C377" s="1754"/>
      <c r="D377" s="1754"/>
      <c r="E377" s="1754"/>
      <c r="F377" s="1754"/>
      <c r="G377" s="1754"/>
      <c r="H377" s="1754"/>
      <c r="I377" s="1754"/>
      <c r="J377" s="1754"/>
      <c r="K377" s="1754"/>
      <c r="L377" s="1754"/>
      <c r="M377" s="1754"/>
      <c r="N377" s="1754"/>
    </row>
    <row r="378" spans="1:14" s="341" customFormat="1" ht="15.75" x14ac:dyDescent="0.2">
      <c r="A378" s="1754" t="s">
        <v>2089</v>
      </c>
      <c r="B378" s="1754"/>
      <c r="C378" s="1754"/>
      <c r="D378" s="1754"/>
      <c r="E378" s="1754"/>
      <c r="F378" s="1754"/>
      <c r="G378" s="1754"/>
      <c r="H378" s="1754"/>
      <c r="I378" s="1754"/>
      <c r="J378" s="1754"/>
      <c r="K378" s="1754"/>
      <c r="L378" s="1754"/>
      <c r="M378" s="1754"/>
      <c r="N378" s="1754"/>
    </row>
    <row r="379" spans="1:14" s="341" customFormat="1" ht="35.25" customHeight="1" x14ac:dyDescent="0.2">
      <c r="A379" s="1755" t="s">
        <v>22708</v>
      </c>
      <c r="B379" s="1755"/>
      <c r="C379" s="1755"/>
      <c r="D379" s="1755"/>
      <c r="E379" s="1755"/>
      <c r="F379" s="1755"/>
      <c r="G379" s="1755"/>
      <c r="H379" s="1755"/>
      <c r="I379" s="1755"/>
      <c r="J379" s="1755"/>
      <c r="K379" s="1755"/>
      <c r="L379" s="1755"/>
      <c r="M379" s="1755"/>
      <c r="N379" s="1755"/>
    </row>
    <row r="380" spans="1:14" s="341" customFormat="1" ht="15.75" x14ac:dyDescent="0.2">
      <c r="A380" s="1754" t="s">
        <v>22709</v>
      </c>
      <c r="B380" s="1754"/>
      <c r="C380" s="1754"/>
      <c r="D380" s="1754"/>
      <c r="E380" s="1754"/>
      <c r="F380" s="1754"/>
      <c r="G380" s="1754"/>
      <c r="H380" s="1754"/>
      <c r="I380" s="1754"/>
      <c r="J380" s="1754"/>
      <c r="K380" s="1754"/>
      <c r="L380" s="1754"/>
      <c r="M380" s="1754"/>
      <c r="N380" s="1754"/>
    </row>
    <row r="381" spans="1:14" s="341" customFormat="1" ht="12" x14ac:dyDescent="0.2"/>
    <row r="382" spans="1:14" s="341" customFormat="1" ht="12" x14ac:dyDescent="0.2"/>
    <row r="383" spans="1:14" s="341" customFormat="1" ht="12" x14ac:dyDescent="0.2">
      <c r="A383" s="1473" t="s">
        <v>1212</v>
      </c>
      <c r="B383" s="1474" t="s">
        <v>22598</v>
      </c>
      <c r="C383" s="1474"/>
      <c r="D383" s="1474"/>
      <c r="E383" s="1474"/>
      <c r="F383" s="1474"/>
      <c r="G383" s="1474"/>
      <c r="H383" s="1474"/>
      <c r="I383" s="1474"/>
      <c r="J383" s="1474"/>
      <c r="K383" s="1474"/>
      <c r="L383" s="1474"/>
      <c r="M383" s="1474"/>
      <c r="N383" s="1474"/>
    </row>
    <row r="384" spans="1:14" s="341" customFormat="1" ht="12.75" thickBot="1" x14ac:dyDescent="0.25">
      <c r="A384" s="1397" t="s">
        <v>0</v>
      </c>
      <c r="B384" s="1397" t="s">
        <v>9</v>
      </c>
      <c r="C384" s="1397"/>
      <c r="D384" s="1397"/>
      <c r="E384" s="1397"/>
      <c r="F384" s="1397"/>
      <c r="G384" s="1397"/>
      <c r="H384" s="1397"/>
      <c r="I384" s="1397"/>
      <c r="J384" s="1397"/>
      <c r="K384" s="1397"/>
      <c r="L384" s="1397"/>
      <c r="M384" s="1397"/>
      <c r="N384" s="1397"/>
    </row>
    <row r="385" spans="1:14" s="1475" customFormat="1" ht="12.75" customHeight="1" thickBot="1" x14ac:dyDescent="0.25">
      <c r="A385" s="1756" t="s">
        <v>22710</v>
      </c>
      <c r="B385" s="1758" t="s">
        <v>22711</v>
      </c>
      <c r="C385" s="1759"/>
      <c r="D385" s="1759"/>
      <c r="E385" s="1759"/>
      <c r="F385" s="1760" t="s">
        <v>22712</v>
      </c>
      <c r="G385" s="1761"/>
      <c r="H385" s="1762"/>
      <c r="I385" s="1760" t="s">
        <v>22713</v>
      </c>
      <c r="J385" s="1761"/>
      <c r="K385" s="1761"/>
      <c r="L385" s="1761"/>
      <c r="M385" s="1761"/>
      <c r="N385" s="1762"/>
    </row>
    <row r="386" spans="1:14" s="1480" customFormat="1" ht="84.95" customHeight="1" thickBot="1" x14ac:dyDescent="0.25">
      <c r="A386" s="1757"/>
      <c r="B386" s="1476">
        <v>2020</v>
      </c>
      <c r="C386" s="1477">
        <v>2021</v>
      </c>
      <c r="D386" s="1477" t="s">
        <v>22714</v>
      </c>
      <c r="E386" s="1478" t="s">
        <v>22715</v>
      </c>
      <c r="F386" s="1476">
        <v>2020</v>
      </c>
      <c r="G386" s="1477">
        <v>2021</v>
      </c>
      <c r="H386" s="1478" t="s">
        <v>22714</v>
      </c>
      <c r="I386" s="1476">
        <v>2020</v>
      </c>
      <c r="J386" s="1477" t="s">
        <v>22582</v>
      </c>
      <c r="K386" s="1478" t="s">
        <v>22714</v>
      </c>
      <c r="L386" s="1479" t="s">
        <v>22716</v>
      </c>
      <c r="M386" s="1479" t="s">
        <v>22715</v>
      </c>
      <c r="N386" s="1478" t="s">
        <v>22717</v>
      </c>
    </row>
    <row r="387" spans="1:14" x14ac:dyDescent="0.2">
      <c r="A387" s="1481"/>
      <c r="B387" s="1482"/>
      <c r="C387" s="1483"/>
      <c r="D387" s="1483"/>
      <c r="E387" s="1484"/>
      <c r="F387" s="1482"/>
      <c r="G387" s="1483"/>
      <c r="H387" s="1485"/>
      <c r="I387" s="1482"/>
      <c r="J387" s="1483"/>
      <c r="K387" s="1485"/>
      <c r="L387" s="1484"/>
      <c r="M387" s="1484"/>
      <c r="N387" s="1485"/>
    </row>
    <row r="388" spans="1:14" ht="22.5" x14ac:dyDescent="0.2">
      <c r="A388" s="1486" t="s">
        <v>22718</v>
      </c>
      <c r="B388" s="1487"/>
      <c r="C388" s="1488"/>
      <c r="D388" s="1488"/>
      <c r="E388" s="1489"/>
      <c r="F388" s="1487"/>
      <c r="G388" s="1488"/>
      <c r="H388" s="1490"/>
      <c r="I388" s="1487"/>
      <c r="J388" s="1488"/>
      <c r="K388" s="1490"/>
      <c r="L388" s="1489"/>
      <c r="M388" s="1489"/>
      <c r="N388" s="1490"/>
    </row>
    <row r="389" spans="1:14" x14ac:dyDescent="0.2">
      <c r="A389" s="1491" t="s">
        <v>22719</v>
      </c>
      <c r="B389" s="1492"/>
      <c r="C389" s="1493"/>
      <c r="D389" s="1493"/>
      <c r="E389" s="1494"/>
      <c r="F389" s="1492"/>
      <c r="G389" s="1493"/>
      <c r="H389" s="1495"/>
      <c r="I389" s="1492"/>
      <c r="J389" s="1493"/>
      <c r="K389" s="1495"/>
      <c r="L389" s="1494"/>
      <c r="M389" s="1494"/>
      <c r="N389" s="1495"/>
    </row>
    <row r="390" spans="1:14" s="1475" customFormat="1" x14ac:dyDescent="0.2">
      <c r="A390" s="1496"/>
      <c r="B390" s="1492"/>
      <c r="C390" s="1493"/>
      <c r="D390" s="1493"/>
      <c r="E390" s="1494"/>
      <c r="F390" s="1492"/>
      <c r="G390" s="1493"/>
      <c r="H390" s="1495"/>
      <c r="I390" s="1492"/>
      <c r="J390" s="1493"/>
      <c r="K390" s="1495"/>
      <c r="L390" s="1494"/>
      <c r="M390" s="1494"/>
      <c r="N390" s="1495"/>
    </row>
    <row r="391" spans="1:14" x14ac:dyDescent="0.2">
      <c r="A391" s="1486" t="s">
        <v>22720</v>
      </c>
      <c r="B391" s="1492"/>
      <c r="C391" s="1493"/>
      <c r="D391" s="1493"/>
      <c r="E391" s="1494"/>
      <c r="F391" s="1492"/>
      <c r="G391" s="1493"/>
      <c r="H391" s="1495"/>
      <c r="I391" s="1492"/>
      <c r="J391" s="1493"/>
      <c r="K391" s="1495"/>
      <c r="L391" s="1494"/>
      <c r="M391" s="1494"/>
      <c r="N391" s="1495"/>
    </row>
    <row r="392" spans="1:14" x14ac:dyDescent="0.2">
      <c r="A392" s="1497" t="s">
        <v>22721</v>
      </c>
      <c r="B392" s="1492"/>
      <c r="C392" s="1493"/>
      <c r="D392" s="1493"/>
      <c r="E392" s="1494"/>
      <c r="F392" s="1492"/>
      <c r="G392" s="1493"/>
      <c r="H392" s="1495"/>
      <c r="I392" s="1492"/>
      <c r="J392" s="1493"/>
      <c r="K392" s="1495"/>
      <c r="L392" s="1494"/>
      <c r="M392" s="1494"/>
      <c r="N392" s="1495"/>
    </row>
    <row r="393" spans="1:14" x14ac:dyDescent="0.2">
      <c r="A393" s="1497" t="s">
        <v>22722</v>
      </c>
      <c r="B393" s="1492"/>
      <c r="C393" s="1493"/>
      <c r="D393" s="1493"/>
      <c r="E393" s="1494"/>
      <c r="F393" s="1492"/>
      <c r="G393" s="1493"/>
      <c r="H393" s="1495"/>
      <c r="I393" s="1492"/>
      <c r="J393" s="1493"/>
      <c r="K393" s="1495"/>
      <c r="L393" s="1494"/>
      <c r="M393" s="1494"/>
      <c r="N393" s="1495"/>
    </row>
    <row r="394" spans="1:14" x14ac:dyDescent="0.2">
      <c r="A394" s="1497" t="s">
        <v>22723</v>
      </c>
      <c r="B394" s="1492"/>
      <c r="C394" s="1493"/>
      <c r="D394" s="1493"/>
      <c r="E394" s="1494"/>
      <c r="F394" s="1492"/>
      <c r="G394" s="1493"/>
      <c r="H394" s="1495"/>
      <c r="I394" s="1492"/>
      <c r="J394" s="1493"/>
      <c r="K394" s="1495"/>
      <c r="L394" s="1494"/>
      <c r="M394" s="1494"/>
      <c r="N394" s="1495"/>
    </row>
    <row r="395" spans="1:14" x14ac:dyDescent="0.2">
      <c r="A395" s="1497" t="s">
        <v>22724</v>
      </c>
      <c r="B395" s="1492"/>
      <c r="C395" s="1493"/>
      <c r="D395" s="1493"/>
      <c r="E395" s="1494"/>
      <c r="F395" s="1492"/>
      <c r="G395" s="1493"/>
      <c r="H395" s="1495"/>
      <c r="I395" s="1492"/>
      <c r="J395" s="1493"/>
      <c r="K395" s="1495"/>
      <c r="L395" s="1494"/>
      <c r="M395" s="1494"/>
      <c r="N395" s="1495"/>
    </row>
    <row r="396" spans="1:14" x14ac:dyDescent="0.2">
      <c r="A396" s="1497"/>
      <c r="B396" s="1487"/>
      <c r="C396" s="1488"/>
      <c r="D396" s="1488"/>
      <c r="E396" s="1489"/>
      <c r="F396" s="1487"/>
      <c r="G396" s="1488"/>
      <c r="H396" s="1490"/>
      <c r="I396" s="1487"/>
      <c r="J396" s="1488"/>
      <c r="K396" s="1490"/>
      <c r="L396" s="1489"/>
      <c r="M396" s="1489"/>
      <c r="N396" s="1490"/>
    </row>
    <row r="397" spans="1:14" x14ac:dyDescent="0.2">
      <c r="A397" s="1486" t="s">
        <v>22725</v>
      </c>
      <c r="B397" s="1492"/>
      <c r="C397" s="1493"/>
      <c r="D397" s="1493"/>
      <c r="E397" s="1494"/>
      <c r="F397" s="1492"/>
      <c r="G397" s="1493"/>
      <c r="H397" s="1495"/>
      <c r="I397" s="1492"/>
      <c r="J397" s="1493"/>
      <c r="K397" s="1495"/>
      <c r="L397" s="1494"/>
      <c r="M397" s="1494"/>
      <c r="N397" s="1495"/>
    </row>
    <row r="398" spans="1:14" x14ac:dyDescent="0.2">
      <c r="A398" s="1497" t="s">
        <v>22726</v>
      </c>
      <c r="B398" s="1492"/>
      <c r="C398" s="1493"/>
      <c r="D398" s="1493"/>
      <c r="E398" s="1494"/>
      <c r="F398" s="1492"/>
      <c r="G398" s="1493"/>
      <c r="H398" s="1495"/>
      <c r="I398" s="1492"/>
      <c r="J398" s="1493"/>
      <c r="K398" s="1495"/>
      <c r="L398" s="1494"/>
      <c r="M398" s="1494"/>
      <c r="N398" s="1495"/>
    </row>
    <row r="399" spans="1:14" x14ac:dyDescent="0.2">
      <c r="A399" s="1497" t="s">
        <v>22727</v>
      </c>
      <c r="B399" s="1492"/>
      <c r="C399" s="1493"/>
      <c r="D399" s="1493"/>
      <c r="E399" s="1494"/>
      <c r="F399" s="1492"/>
      <c r="G399" s="1493"/>
      <c r="H399" s="1495"/>
      <c r="I399" s="1492"/>
      <c r="J399" s="1493"/>
      <c r="K399" s="1495"/>
      <c r="L399" s="1494"/>
      <c r="M399" s="1494"/>
      <c r="N399" s="1495"/>
    </row>
    <row r="400" spans="1:14" x14ac:dyDescent="0.2">
      <c r="A400" s="1497" t="s">
        <v>22728</v>
      </c>
      <c r="B400" s="1492"/>
      <c r="C400" s="1493"/>
      <c r="D400" s="1493"/>
      <c r="E400" s="1494"/>
      <c r="F400" s="1492"/>
      <c r="G400" s="1493"/>
      <c r="H400" s="1495"/>
      <c r="I400" s="1492"/>
      <c r="J400" s="1493"/>
      <c r="K400" s="1495"/>
      <c r="L400" s="1494"/>
      <c r="M400" s="1494"/>
      <c r="N400" s="1495"/>
    </row>
    <row r="401" spans="1:14" x14ac:dyDescent="0.2">
      <c r="A401" s="1497" t="s">
        <v>22729</v>
      </c>
      <c r="B401" s="1492"/>
      <c r="C401" s="1493"/>
      <c r="D401" s="1493"/>
      <c r="E401" s="1494"/>
      <c r="F401" s="1492"/>
      <c r="G401" s="1493"/>
      <c r="H401" s="1495"/>
      <c r="I401" s="1492"/>
      <c r="J401" s="1493"/>
      <c r="K401" s="1495"/>
      <c r="L401" s="1494"/>
      <c r="M401" s="1494"/>
      <c r="N401" s="1495"/>
    </row>
    <row r="402" spans="1:14" ht="22.5" x14ac:dyDescent="0.2">
      <c r="A402" s="1497" t="s">
        <v>22730</v>
      </c>
      <c r="B402" s="1492"/>
      <c r="C402" s="1493"/>
      <c r="D402" s="1493"/>
      <c r="E402" s="1494"/>
      <c r="F402" s="1492"/>
      <c r="G402" s="1493"/>
      <c r="H402" s="1495"/>
      <c r="I402" s="1492"/>
      <c r="J402" s="1493"/>
      <c r="K402" s="1495"/>
      <c r="L402" s="1494"/>
      <c r="M402" s="1494"/>
      <c r="N402" s="1495"/>
    </row>
    <row r="403" spans="1:14" x14ac:dyDescent="0.2">
      <c r="A403" s="1498"/>
      <c r="B403" s="1492"/>
      <c r="C403" s="1493"/>
      <c r="D403" s="1493"/>
      <c r="E403" s="1494"/>
      <c r="F403" s="1492"/>
      <c r="G403" s="1493"/>
      <c r="H403" s="1495"/>
      <c r="I403" s="1492"/>
      <c r="J403" s="1493"/>
      <c r="K403" s="1495"/>
      <c r="L403" s="1494"/>
      <c r="M403" s="1494"/>
      <c r="N403" s="1495"/>
    </row>
    <row r="404" spans="1:14" x14ac:dyDescent="0.2">
      <c r="A404" s="1499" t="s">
        <v>22731</v>
      </c>
      <c r="B404" s="1492"/>
      <c r="C404" s="1493"/>
      <c r="D404" s="1493"/>
      <c r="E404" s="1494"/>
      <c r="F404" s="1492"/>
      <c r="G404" s="1493"/>
      <c r="H404" s="1495"/>
      <c r="I404" s="1492"/>
      <c r="J404" s="1493"/>
      <c r="K404" s="1495"/>
      <c r="L404" s="1494"/>
      <c r="M404" s="1494"/>
      <c r="N404" s="1495"/>
    </row>
    <row r="405" spans="1:14" x14ac:dyDescent="0.2">
      <c r="A405" s="1497" t="s">
        <v>22732</v>
      </c>
      <c r="B405" s="1492"/>
      <c r="C405" s="1493"/>
      <c r="D405" s="1493"/>
      <c r="E405" s="1494"/>
      <c r="F405" s="1492"/>
      <c r="G405" s="1493"/>
      <c r="H405" s="1495"/>
      <c r="I405" s="1492"/>
      <c r="J405" s="1493"/>
      <c r="K405" s="1495"/>
      <c r="L405" s="1494"/>
      <c r="M405" s="1494"/>
      <c r="N405" s="1495"/>
    </row>
    <row r="406" spans="1:14" x14ac:dyDescent="0.2">
      <c r="A406" s="1497" t="s">
        <v>22733</v>
      </c>
      <c r="B406" s="1492"/>
      <c r="C406" s="1493"/>
      <c r="D406" s="1493"/>
      <c r="E406" s="1494"/>
      <c r="F406" s="1492"/>
      <c r="G406" s="1493"/>
      <c r="H406" s="1495"/>
      <c r="I406" s="1492"/>
      <c r="J406" s="1493"/>
      <c r="K406" s="1495"/>
      <c r="L406" s="1494"/>
      <c r="M406" s="1494"/>
      <c r="N406" s="1495"/>
    </row>
    <row r="407" spans="1:14" x14ac:dyDescent="0.2">
      <c r="A407" s="1497" t="s">
        <v>22734</v>
      </c>
      <c r="B407" s="1492"/>
      <c r="C407" s="1493"/>
      <c r="D407" s="1493"/>
      <c r="E407" s="1494"/>
      <c r="F407" s="1492"/>
      <c r="G407" s="1493"/>
      <c r="H407" s="1495"/>
      <c r="I407" s="1492"/>
      <c r="J407" s="1493"/>
      <c r="K407" s="1495"/>
      <c r="L407" s="1494"/>
      <c r="M407" s="1494"/>
      <c r="N407" s="1495"/>
    </row>
    <row r="408" spans="1:14" x14ac:dyDescent="0.2">
      <c r="A408" s="1497"/>
      <c r="B408" s="1492"/>
      <c r="C408" s="1493"/>
      <c r="D408" s="1493"/>
      <c r="E408" s="1494"/>
      <c r="F408" s="1492"/>
      <c r="G408" s="1493"/>
      <c r="H408" s="1495"/>
      <c r="I408" s="1492"/>
      <c r="J408" s="1493"/>
      <c r="K408" s="1495"/>
      <c r="L408" s="1494"/>
      <c r="M408" s="1494"/>
      <c r="N408" s="1495"/>
    </row>
    <row r="409" spans="1:14" x14ac:dyDescent="0.2">
      <c r="A409" s="1499" t="s">
        <v>22735</v>
      </c>
      <c r="B409" s="1492"/>
      <c r="C409" s="1493"/>
      <c r="D409" s="1493"/>
      <c r="E409" s="1494"/>
      <c r="F409" s="1492"/>
      <c r="G409" s="1493"/>
      <c r="H409" s="1495"/>
      <c r="I409" s="1492"/>
      <c r="J409" s="1493"/>
      <c r="K409" s="1495"/>
      <c r="L409" s="1494"/>
      <c r="M409" s="1494"/>
      <c r="N409" s="1495"/>
    </row>
    <row r="410" spans="1:14" x14ac:dyDescent="0.2">
      <c r="A410" s="1497" t="s">
        <v>22736</v>
      </c>
      <c r="B410" s="1492"/>
      <c r="C410" s="1493"/>
      <c r="D410" s="1493"/>
      <c r="E410" s="1494"/>
      <c r="F410" s="1492"/>
      <c r="G410" s="1493"/>
      <c r="H410" s="1495"/>
      <c r="I410" s="1492"/>
      <c r="J410" s="1493"/>
      <c r="K410" s="1495"/>
      <c r="L410" s="1494"/>
      <c r="M410" s="1494"/>
      <c r="N410" s="1495"/>
    </row>
    <row r="411" spans="1:14" x14ac:dyDescent="0.2">
      <c r="A411" s="1497" t="s">
        <v>22733</v>
      </c>
      <c r="B411" s="1492"/>
      <c r="C411" s="1493"/>
      <c r="D411" s="1493"/>
      <c r="E411" s="1494"/>
      <c r="F411" s="1492"/>
      <c r="G411" s="1493"/>
      <c r="H411" s="1495"/>
      <c r="I411" s="1492"/>
      <c r="J411" s="1493"/>
      <c r="K411" s="1495"/>
      <c r="L411" s="1494"/>
      <c r="M411" s="1494"/>
      <c r="N411" s="1495"/>
    </row>
    <row r="412" spans="1:14" x14ac:dyDescent="0.2">
      <c r="A412" s="1497"/>
      <c r="B412" s="1492"/>
      <c r="C412" s="1493"/>
      <c r="D412" s="1493"/>
      <c r="E412" s="1494"/>
      <c r="F412" s="1492"/>
      <c r="G412" s="1493"/>
      <c r="H412" s="1495"/>
      <c r="I412" s="1492"/>
      <c r="J412" s="1493"/>
      <c r="K412" s="1495"/>
      <c r="L412" s="1494"/>
      <c r="M412" s="1494"/>
      <c r="N412" s="1495"/>
    </row>
    <row r="413" spans="1:14" x14ac:dyDescent="0.2">
      <c r="A413" s="1499" t="s">
        <v>22737</v>
      </c>
      <c r="B413" s="1492"/>
      <c r="C413" s="1493"/>
      <c r="D413" s="1493"/>
      <c r="E413" s="1494"/>
      <c r="F413" s="1492"/>
      <c r="G413" s="1493"/>
      <c r="H413" s="1495"/>
      <c r="I413" s="1492"/>
      <c r="J413" s="1493"/>
      <c r="K413" s="1495"/>
      <c r="L413" s="1494"/>
      <c r="M413" s="1494"/>
      <c r="N413" s="1495"/>
    </row>
    <row r="414" spans="1:14" x14ac:dyDescent="0.2">
      <c r="A414" s="1497" t="s">
        <v>22738</v>
      </c>
      <c r="B414" s="1492"/>
      <c r="C414" s="1493"/>
      <c r="D414" s="1493"/>
      <c r="E414" s="1494"/>
      <c r="F414" s="1492"/>
      <c r="G414" s="1493"/>
      <c r="H414" s="1495"/>
      <c r="I414" s="1492"/>
      <c r="J414" s="1493"/>
      <c r="K414" s="1495"/>
      <c r="L414" s="1494"/>
      <c r="M414" s="1494"/>
      <c r="N414" s="1495"/>
    </row>
    <row r="415" spans="1:14" x14ac:dyDescent="0.2">
      <c r="A415" s="1497" t="s">
        <v>22734</v>
      </c>
      <c r="B415" s="1492"/>
      <c r="C415" s="1493"/>
      <c r="D415" s="1493"/>
      <c r="E415" s="1494"/>
      <c r="F415" s="1492"/>
      <c r="G415" s="1493"/>
      <c r="H415" s="1495"/>
      <c r="I415" s="1492"/>
      <c r="J415" s="1493"/>
      <c r="K415" s="1495"/>
      <c r="L415" s="1494"/>
      <c r="M415" s="1494"/>
      <c r="N415" s="1495"/>
    </row>
    <row r="416" spans="1:14" x14ac:dyDescent="0.2">
      <c r="A416" s="1497" t="s">
        <v>22739</v>
      </c>
      <c r="B416" s="1492"/>
      <c r="C416" s="1493"/>
      <c r="D416" s="1493"/>
      <c r="E416" s="1494"/>
      <c r="F416" s="1492"/>
      <c r="G416" s="1493"/>
      <c r="H416" s="1495"/>
      <c r="I416" s="1492"/>
      <c r="J416" s="1493"/>
      <c r="K416" s="1495"/>
      <c r="L416" s="1494"/>
      <c r="M416" s="1494"/>
      <c r="N416" s="1495"/>
    </row>
    <row r="417" spans="1:14" x14ac:dyDescent="0.2">
      <c r="A417" s="1497" t="s">
        <v>22740</v>
      </c>
      <c r="B417" s="1492"/>
      <c r="C417" s="1493"/>
      <c r="D417" s="1493"/>
      <c r="E417" s="1494"/>
      <c r="F417" s="1492"/>
      <c r="G417" s="1493"/>
      <c r="H417" s="1495"/>
      <c r="I417" s="1492"/>
      <c r="J417" s="1493"/>
      <c r="K417" s="1495"/>
      <c r="L417" s="1494"/>
      <c r="M417" s="1494"/>
      <c r="N417" s="1495"/>
    </row>
    <row r="418" spans="1:14" x14ac:dyDescent="0.2">
      <c r="A418" s="1497"/>
      <c r="B418" s="1492"/>
      <c r="C418" s="1493"/>
      <c r="D418" s="1493"/>
      <c r="E418" s="1494"/>
      <c r="F418" s="1492"/>
      <c r="G418" s="1493"/>
      <c r="H418" s="1495"/>
      <c r="I418" s="1492"/>
      <c r="J418" s="1493"/>
      <c r="K418" s="1495"/>
      <c r="L418" s="1494"/>
      <c r="M418" s="1494"/>
      <c r="N418" s="1495"/>
    </row>
    <row r="419" spans="1:14" x14ac:dyDescent="0.2">
      <c r="A419" s="1499" t="s">
        <v>22741</v>
      </c>
      <c r="B419" s="1492"/>
      <c r="C419" s="1493"/>
      <c r="D419" s="1493"/>
      <c r="E419" s="1494"/>
      <c r="F419" s="1492"/>
      <c r="G419" s="1493"/>
      <c r="H419" s="1495"/>
      <c r="I419" s="1492"/>
      <c r="J419" s="1493"/>
      <c r="K419" s="1495"/>
      <c r="L419" s="1494"/>
      <c r="M419" s="1494"/>
      <c r="N419" s="1495"/>
    </row>
    <row r="420" spans="1:14" x14ac:dyDescent="0.2">
      <c r="A420" s="1497" t="s">
        <v>22742</v>
      </c>
      <c r="B420" s="1492"/>
      <c r="C420" s="1493"/>
      <c r="D420" s="1493"/>
      <c r="E420" s="1494"/>
      <c r="F420" s="1492"/>
      <c r="G420" s="1493"/>
      <c r="H420" s="1495"/>
      <c r="I420" s="1492"/>
      <c r="J420" s="1493"/>
      <c r="K420" s="1495"/>
      <c r="L420" s="1494"/>
      <c r="M420" s="1494"/>
      <c r="N420" s="1495"/>
    </row>
    <row r="421" spans="1:14" x14ac:dyDescent="0.2">
      <c r="A421" s="1497" t="s">
        <v>22743</v>
      </c>
      <c r="B421" s="1492"/>
      <c r="C421" s="1493"/>
      <c r="D421" s="1493"/>
      <c r="E421" s="1494"/>
      <c r="F421" s="1492"/>
      <c r="G421" s="1493"/>
      <c r="H421" s="1495"/>
      <c r="I421" s="1492"/>
      <c r="J421" s="1493"/>
      <c r="K421" s="1495"/>
      <c r="L421" s="1494"/>
      <c r="M421" s="1494"/>
      <c r="N421" s="1495"/>
    </row>
    <row r="422" spans="1:14" ht="22.5" x14ac:dyDescent="0.2">
      <c r="A422" s="1497" t="s">
        <v>22744</v>
      </c>
      <c r="B422" s="1492"/>
      <c r="C422" s="1493"/>
      <c r="D422" s="1493"/>
      <c r="E422" s="1494"/>
      <c r="F422" s="1492"/>
      <c r="G422" s="1493"/>
      <c r="H422" s="1495"/>
      <c r="I422" s="1492"/>
      <c r="J422" s="1493"/>
      <c r="K422" s="1495"/>
      <c r="L422" s="1494"/>
      <c r="M422" s="1494"/>
      <c r="N422" s="1495"/>
    </row>
    <row r="423" spans="1:14" ht="22.5" x14ac:dyDescent="0.2">
      <c r="A423" s="1497" t="s">
        <v>22745</v>
      </c>
      <c r="B423" s="1492"/>
      <c r="C423" s="1493"/>
      <c r="D423" s="1493"/>
      <c r="E423" s="1494"/>
      <c r="F423" s="1492"/>
      <c r="G423" s="1493"/>
      <c r="H423" s="1495"/>
      <c r="I423" s="1492"/>
      <c r="J423" s="1493"/>
      <c r="K423" s="1495"/>
      <c r="L423" s="1494"/>
      <c r="M423" s="1494"/>
      <c r="N423" s="1495"/>
    </row>
    <row r="424" spans="1:14" x14ac:dyDescent="0.2">
      <c r="A424" s="1497"/>
      <c r="B424" s="1492"/>
      <c r="C424" s="1493"/>
      <c r="D424" s="1493"/>
      <c r="E424" s="1494"/>
      <c r="F424" s="1492"/>
      <c r="G424" s="1493"/>
      <c r="H424" s="1495"/>
      <c r="I424" s="1492"/>
      <c r="J424" s="1493"/>
      <c r="K424" s="1495"/>
      <c r="L424" s="1494"/>
      <c r="M424" s="1494"/>
      <c r="N424" s="1495"/>
    </row>
    <row r="425" spans="1:14" x14ac:dyDescent="0.2">
      <c r="A425" s="1499" t="s">
        <v>22746</v>
      </c>
      <c r="B425" s="1492"/>
      <c r="C425" s="1493"/>
      <c r="D425" s="1493"/>
      <c r="E425" s="1494"/>
      <c r="F425" s="1492"/>
      <c r="G425" s="1493"/>
      <c r="H425" s="1495"/>
      <c r="I425" s="1492"/>
      <c r="J425" s="1493"/>
      <c r="K425" s="1495"/>
      <c r="L425" s="1494"/>
      <c r="M425" s="1494"/>
      <c r="N425" s="1495"/>
    </row>
    <row r="426" spans="1:14" x14ac:dyDescent="0.2">
      <c r="A426" s="1497" t="s">
        <v>22747</v>
      </c>
      <c r="B426" s="1492"/>
      <c r="C426" s="1493"/>
      <c r="D426" s="1493"/>
      <c r="E426" s="1494"/>
      <c r="F426" s="1492"/>
      <c r="G426" s="1493"/>
      <c r="H426" s="1495"/>
      <c r="I426" s="1492"/>
      <c r="J426" s="1493"/>
      <c r="K426" s="1495"/>
      <c r="L426" s="1494"/>
      <c r="M426" s="1494"/>
      <c r="N426" s="1495"/>
    </row>
    <row r="427" spans="1:14" s="1475" customFormat="1" ht="22.5" x14ac:dyDescent="0.2">
      <c r="A427" s="1497" t="s">
        <v>22748</v>
      </c>
      <c r="B427" s="1492"/>
      <c r="C427" s="1493"/>
      <c r="D427" s="1493"/>
      <c r="E427" s="1494"/>
      <c r="F427" s="1492"/>
      <c r="G427" s="1493"/>
      <c r="H427" s="1495"/>
      <c r="I427" s="1492"/>
      <c r="J427" s="1493"/>
      <c r="K427" s="1495"/>
      <c r="L427" s="1494"/>
      <c r="M427" s="1494"/>
      <c r="N427" s="1495"/>
    </row>
    <row r="428" spans="1:14" ht="12" thickBot="1" x14ac:dyDescent="0.25">
      <c r="A428" s="1500"/>
      <c r="B428" s="1492"/>
      <c r="C428" s="1493"/>
      <c r="D428" s="1493"/>
      <c r="E428" s="1494"/>
      <c r="F428" s="1492"/>
      <c r="G428" s="1493"/>
      <c r="H428" s="1495"/>
      <c r="I428" s="1492"/>
      <c r="J428" s="1493"/>
      <c r="K428" s="1495"/>
      <c r="L428" s="1494"/>
      <c r="M428" s="1494"/>
      <c r="N428" s="1495"/>
    </row>
    <row r="429" spans="1:14" x14ac:dyDescent="0.2">
      <c r="A429" s="1501"/>
      <c r="B429" s="1502"/>
      <c r="C429" s="1503"/>
      <c r="D429" s="1504"/>
      <c r="E429" s="1505"/>
      <c r="F429" s="1502"/>
      <c r="G429" s="1506"/>
      <c r="H429" s="1505"/>
      <c r="I429" s="1502"/>
      <c r="J429" s="1503"/>
      <c r="K429" s="1507"/>
      <c r="L429" s="1506"/>
      <c r="M429" s="1506"/>
      <c r="N429" s="1505"/>
    </row>
    <row r="430" spans="1:14" ht="12" thickBot="1" x14ac:dyDescent="0.25">
      <c r="A430" s="1508" t="s">
        <v>2049</v>
      </c>
      <c r="B430" s="1509"/>
      <c r="C430" s="1510"/>
      <c r="D430" s="1511"/>
      <c r="E430" s="1512"/>
      <c r="F430" s="1509"/>
      <c r="G430" s="1513"/>
      <c r="H430" s="1512"/>
      <c r="I430" s="1509"/>
      <c r="J430" s="1510"/>
      <c r="K430" s="1514"/>
      <c r="L430" s="1513"/>
      <c r="M430" s="1513"/>
      <c r="N430" s="1512"/>
    </row>
    <row r="431" spans="1:14" ht="12.75" thickTop="1" thickBot="1" x14ac:dyDescent="0.25">
      <c r="A431" s="1515" t="s">
        <v>22749</v>
      </c>
      <c r="B431" s="1516"/>
      <c r="C431" s="1517"/>
      <c r="D431" s="1518"/>
      <c r="E431" s="1519"/>
      <c r="F431" s="1516"/>
      <c r="G431" s="1520"/>
      <c r="H431" s="1519"/>
      <c r="I431" s="1516"/>
      <c r="J431" s="1517"/>
      <c r="K431" s="1521"/>
      <c r="L431" s="1520"/>
      <c r="M431" s="1520"/>
      <c r="N431" s="1519"/>
    </row>
    <row r="432" spans="1:14" x14ac:dyDescent="0.2">
      <c r="A432" s="1522" t="s">
        <v>2587</v>
      </c>
      <c r="B432" s="1522"/>
      <c r="C432" s="1522"/>
      <c r="D432" s="1522"/>
      <c r="E432" s="1522"/>
      <c r="F432" s="1522"/>
      <c r="G432" s="1522"/>
      <c r="H432" s="1522"/>
      <c r="I432" s="1522"/>
      <c r="J432" s="1522"/>
      <c r="K432" s="1522"/>
      <c r="L432" s="1522"/>
      <c r="M432" s="1522"/>
      <c r="N432" s="1522"/>
    </row>
    <row r="433" spans="1:14" x14ac:dyDescent="0.2">
      <c r="A433" s="1522" t="s">
        <v>22750</v>
      </c>
      <c r="B433" s="1522"/>
      <c r="C433" s="1522"/>
      <c r="D433" s="1522"/>
      <c r="E433" s="1522"/>
      <c r="F433" s="1522"/>
      <c r="G433" s="1522"/>
      <c r="H433" s="1522"/>
      <c r="I433" s="1522"/>
      <c r="J433" s="1522"/>
      <c r="K433" s="1522"/>
      <c r="L433" s="1522"/>
      <c r="M433" s="1522"/>
      <c r="N433" s="1522"/>
    </row>
    <row r="435" spans="1:14" s="341" customFormat="1" ht="12.75" x14ac:dyDescent="0.2">
      <c r="A435" s="1398" t="s">
        <v>22593</v>
      </c>
      <c r="B435" s="1398"/>
      <c r="C435" s="1398"/>
      <c r="D435" s="1398"/>
      <c r="E435" s="1398"/>
      <c r="F435" s="1398"/>
      <c r="G435" s="1398"/>
      <c r="H435" s="1398"/>
      <c r="I435" s="1398"/>
      <c r="J435" s="1398"/>
      <c r="K435" s="1398"/>
      <c r="L435" s="1398"/>
      <c r="M435" s="1398"/>
      <c r="N435" s="1398"/>
    </row>
    <row r="436" spans="1:14" s="341" customFormat="1" ht="12.75" x14ac:dyDescent="0.2">
      <c r="A436" s="1398" t="s">
        <v>22592</v>
      </c>
      <c r="B436" s="1398"/>
      <c r="C436" s="1398"/>
      <c r="D436" s="1398"/>
      <c r="E436" s="1398"/>
      <c r="F436" s="1398"/>
      <c r="G436" s="1398"/>
      <c r="H436" s="1398"/>
      <c r="I436" s="1398"/>
      <c r="J436" s="1398"/>
      <c r="K436" s="1398"/>
      <c r="L436" s="1398"/>
      <c r="M436" s="1398"/>
      <c r="N436" s="1398"/>
    </row>
    <row r="437" spans="1:14" s="341" customFormat="1" ht="12" x14ac:dyDescent="0.2"/>
    <row r="438" spans="1:14" s="341" customFormat="1" ht="12" x14ac:dyDescent="0.2"/>
    <row r="439" spans="1:14" s="341" customFormat="1" ht="15.75" x14ac:dyDescent="0.2">
      <c r="A439" s="1754" t="s">
        <v>22707</v>
      </c>
      <c r="B439" s="1754"/>
      <c r="C439" s="1754"/>
      <c r="D439" s="1754"/>
      <c r="E439" s="1754"/>
      <c r="F439" s="1754"/>
      <c r="G439" s="1754"/>
      <c r="H439" s="1754"/>
      <c r="I439" s="1754"/>
      <c r="J439" s="1754"/>
      <c r="K439" s="1754"/>
      <c r="L439" s="1754"/>
      <c r="M439" s="1754"/>
      <c r="N439" s="1754"/>
    </row>
    <row r="440" spans="1:14" s="341" customFormat="1" ht="15.75" x14ac:dyDescent="0.2">
      <c r="A440" s="1754" t="s">
        <v>2089</v>
      </c>
      <c r="B440" s="1754"/>
      <c r="C440" s="1754"/>
      <c r="D440" s="1754"/>
      <c r="E440" s="1754"/>
      <c r="F440" s="1754"/>
      <c r="G440" s="1754"/>
      <c r="H440" s="1754"/>
      <c r="I440" s="1754"/>
      <c r="J440" s="1754"/>
      <c r="K440" s="1754"/>
      <c r="L440" s="1754"/>
      <c r="M440" s="1754"/>
      <c r="N440" s="1754"/>
    </row>
    <row r="441" spans="1:14" s="341" customFormat="1" ht="33.75" customHeight="1" x14ac:dyDescent="0.2">
      <c r="A441" s="1755" t="s">
        <v>22708</v>
      </c>
      <c r="B441" s="1755"/>
      <c r="C441" s="1755"/>
      <c r="D441" s="1755"/>
      <c r="E441" s="1755"/>
      <c r="F441" s="1755"/>
      <c r="G441" s="1755"/>
      <c r="H441" s="1755"/>
      <c r="I441" s="1755"/>
      <c r="J441" s="1755"/>
      <c r="K441" s="1755"/>
      <c r="L441" s="1755"/>
      <c r="M441" s="1755"/>
      <c r="N441" s="1755"/>
    </row>
    <row r="442" spans="1:14" s="341" customFormat="1" ht="15.75" x14ac:dyDescent="0.2">
      <c r="A442" s="1754" t="s">
        <v>22709</v>
      </c>
      <c r="B442" s="1754"/>
      <c r="C442" s="1754"/>
      <c r="D442" s="1754"/>
      <c r="E442" s="1754"/>
      <c r="F442" s="1754"/>
      <c r="G442" s="1754"/>
      <c r="H442" s="1754"/>
      <c r="I442" s="1754"/>
      <c r="J442" s="1754"/>
      <c r="K442" s="1754"/>
      <c r="L442" s="1754"/>
      <c r="M442" s="1754"/>
      <c r="N442" s="1754"/>
    </row>
    <row r="443" spans="1:14" s="341" customFormat="1" ht="12" x14ac:dyDescent="0.2"/>
    <row r="444" spans="1:14" s="341" customFormat="1" ht="12" x14ac:dyDescent="0.2"/>
    <row r="445" spans="1:14" s="341" customFormat="1" ht="12" x14ac:dyDescent="0.2">
      <c r="A445" s="1473" t="s">
        <v>1212</v>
      </c>
      <c r="B445" s="1474" t="s">
        <v>21787</v>
      </c>
      <c r="C445" s="1474"/>
      <c r="D445" s="1474"/>
      <c r="E445" s="1474"/>
      <c r="F445" s="1474"/>
      <c r="G445" s="1474"/>
      <c r="H445" s="1474"/>
      <c r="I445" s="1474"/>
      <c r="J445" s="1474"/>
      <c r="K445" s="1474"/>
      <c r="L445" s="1474"/>
      <c r="M445" s="1474"/>
      <c r="N445" s="1474"/>
    </row>
    <row r="446" spans="1:14" s="341" customFormat="1" ht="12.75" thickBot="1" x14ac:dyDescent="0.25">
      <c r="A446" s="1397" t="s">
        <v>0</v>
      </c>
      <c r="B446" s="1397" t="s">
        <v>9</v>
      </c>
      <c r="C446" s="1397"/>
      <c r="D446" s="1397"/>
      <c r="E446" s="1397"/>
      <c r="F446" s="1397"/>
      <c r="G446" s="1397"/>
      <c r="H446" s="1397"/>
      <c r="I446" s="1397"/>
      <c r="J446" s="1397"/>
      <c r="K446" s="1397"/>
      <c r="L446" s="1397"/>
      <c r="M446" s="1397"/>
      <c r="N446" s="1397"/>
    </row>
    <row r="447" spans="1:14" s="1475" customFormat="1" ht="12.75" customHeight="1" thickBot="1" x14ac:dyDescent="0.25">
      <c r="A447" s="1756" t="s">
        <v>22710</v>
      </c>
      <c r="B447" s="1758" t="s">
        <v>22711</v>
      </c>
      <c r="C447" s="1759"/>
      <c r="D447" s="1759"/>
      <c r="E447" s="1759"/>
      <c r="F447" s="1760" t="s">
        <v>22712</v>
      </c>
      <c r="G447" s="1761"/>
      <c r="H447" s="1762"/>
      <c r="I447" s="1760" t="s">
        <v>22713</v>
      </c>
      <c r="J447" s="1761"/>
      <c r="K447" s="1761"/>
      <c r="L447" s="1761"/>
      <c r="M447" s="1761"/>
      <c r="N447" s="1762"/>
    </row>
    <row r="448" spans="1:14" s="1480" customFormat="1" ht="84.95" customHeight="1" thickBot="1" x14ac:dyDescent="0.25">
      <c r="A448" s="1757"/>
      <c r="B448" s="1476">
        <v>2020</v>
      </c>
      <c r="C448" s="1477">
        <v>2021</v>
      </c>
      <c r="D448" s="1477" t="s">
        <v>22714</v>
      </c>
      <c r="E448" s="1478" t="s">
        <v>22715</v>
      </c>
      <c r="F448" s="1476">
        <v>2020</v>
      </c>
      <c r="G448" s="1477">
        <v>2021</v>
      </c>
      <c r="H448" s="1478" t="s">
        <v>22714</v>
      </c>
      <c r="I448" s="1476">
        <v>2020</v>
      </c>
      <c r="J448" s="1477" t="s">
        <v>22582</v>
      </c>
      <c r="K448" s="1478" t="s">
        <v>22714</v>
      </c>
      <c r="L448" s="1479" t="s">
        <v>22716</v>
      </c>
      <c r="M448" s="1479" t="s">
        <v>22715</v>
      </c>
      <c r="N448" s="1478" t="s">
        <v>22717</v>
      </c>
    </row>
    <row r="449" spans="1:14" x14ac:dyDescent="0.2">
      <c r="A449" s="1481"/>
      <c r="B449" s="1482"/>
      <c r="C449" s="1483"/>
      <c r="D449" s="1483"/>
      <c r="E449" s="1484"/>
      <c r="F449" s="1482"/>
      <c r="G449" s="1483"/>
      <c r="H449" s="1485"/>
      <c r="I449" s="1482"/>
      <c r="J449" s="1483"/>
      <c r="K449" s="1485"/>
      <c r="L449" s="1484"/>
      <c r="M449" s="1484"/>
      <c r="N449" s="1485"/>
    </row>
    <row r="450" spans="1:14" ht="22.5" x14ac:dyDescent="0.2">
      <c r="A450" s="1486" t="s">
        <v>22718</v>
      </c>
      <c r="B450" s="1487"/>
      <c r="C450" s="1488"/>
      <c r="D450" s="1488"/>
      <c r="E450" s="1489"/>
      <c r="F450" s="1487"/>
      <c r="G450" s="1488"/>
      <c r="H450" s="1490"/>
      <c r="I450" s="1487"/>
      <c r="J450" s="1488"/>
      <c r="K450" s="1490"/>
      <c r="L450" s="1489"/>
      <c r="M450" s="1489"/>
      <c r="N450" s="1490"/>
    </row>
    <row r="451" spans="1:14" x14ac:dyDescent="0.2">
      <c r="A451" s="1491" t="s">
        <v>22719</v>
      </c>
      <c r="B451" s="1492"/>
      <c r="C451" s="1493"/>
      <c r="D451" s="1493"/>
      <c r="E451" s="1494"/>
      <c r="F451" s="1492"/>
      <c r="G451" s="1493"/>
      <c r="H451" s="1495"/>
      <c r="I451" s="1492"/>
      <c r="J451" s="1493"/>
      <c r="K451" s="1495"/>
      <c r="L451" s="1494"/>
      <c r="M451" s="1494"/>
      <c r="N451" s="1495"/>
    </row>
    <row r="452" spans="1:14" s="1475" customFormat="1" x14ac:dyDescent="0.2">
      <c r="A452" s="1496"/>
      <c r="B452" s="1492"/>
      <c r="C452" s="1493"/>
      <c r="D452" s="1493"/>
      <c r="E452" s="1494"/>
      <c r="F452" s="1492"/>
      <c r="G452" s="1493"/>
      <c r="H452" s="1495"/>
      <c r="I452" s="1492"/>
      <c r="J452" s="1493"/>
      <c r="K452" s="1495"/>
      <c r="L452" s="1494"/>
      <c r="M452" s="1494"/>
      <c r="N452" s="1495"/>
    </row>
    <row r="453" spans="1:14" x14ac:dyDescent="0.2">
      <c r="A453" s="1486" t="s">
        <v>22720</v>
      </c>
      <c r="B453" s="1492"/>
      <c r="C453" s="1493"/>
      <c r="D453" s="1493"/>
      <c r="E453" s="1494"/>
      <c r="F453" s="1492"/>
      <c r="G453" s="1493"/>
      <c r="H453" s="1495"/>
      <c r="I453" s="1492"/>
      <c r="J453" s="1493"/>
      <c r="K453" s="1495"/>
      <c r="L453" s="1494"/>
      <c r="M453" s="1494"/>
      <c r="N453" s="1495"/>
    </row>
    <row r="454" spans="1:14" x14ac:dyDescent="0.2">
      <c r="A454" s="1497" t="s">
        <v>22721</v>
      </c>
      <c r="B454" s="1492"/>
      <c r="C454" s="1493"/>
      <c r="D454" s="1493"/>
      <c r="E454" s="1494"/>
      <c r="F454" s="1492"/>
      <c r="G454" s="1493"/>
      <c r="H454" s="1495"/>
      <c r="I454" s="1492"/>
      <c r="J454" s="1493"/>
      <c r="K454" s="1495"/>
      <c r="L454" s="1494"/>
      <c r="M454" s="1494"/>
      <c r="N454" s="1495"/>
    </row>
    <row r="455" spans="1:14" x14ac:dyDescent="0.2">
      <c r="A455" s="1497" t="s">
        <v>22722</v>
      </c>
      <c r="B455" s="1492"/>
      <c r="C455" s="1493"/>
      <c r="D455" s="1493"/>
      <c r="E455" s="1494"/>
      <c r="F455" s="1492"/>
      <c r="G455" s="1493"/>
      <c r="H455" s="1495"/>
      <c r="I455" s="1492"/>
      <c r="J455" s="1493"/>
      <c r="K455" s="1495"/>
      <c r="L455" s="1494"/>
      <c r="M455" s="1494"/>
      <c r="N455" s="1495"/>
    </row>
    <row r="456" spans="1:14" x14ac:dyDescent="0.2">
      <c r="A456" s="1497" t="s">
        <v>22723</v>
      </c>
      <c r="B456" s="1492"/>
      <c r="C456" s="1493"/>
      <c r="D456" s="1493"/>
      <c r="E456" s="1494"/>
      <c r="F456" s="1492"/>
      <c r="G456" s="1493"/>
      <c r="H456" s="1495"/>
      <c r="I456" s="1492"/>
      <c r="J456" s="1493"/>
      <c r="K456" s="1495"/>
      <c r="L456" s="1494"/>
      <c r="M456" s="1494"/>
      <c r="N456" s="1495"/>
    </row>
    <row r="457" spans="1:14" x14ac:dyDescent="0.2">
      <c r="A457" s="1497" t="s">
        <v>22724</v>
      </c>
      <c r="B457" s="1492"/>
      <c r="C457" s="1493"/>
      <c r="D457" s="1493"/>
      <c r="E457" s="1494"/>
      <c r="F457" s="1492"/>
      <c r="G457" s="1493"/>
      <c r="H457" s="1495"/>
      <c r="I457" s="1492"/>
      <c r="J457" s="1493"/>
      <c r="K457" s="1495"/>
      <c r="L457" s="1494"/>
      <c r="M457" s="1494"/>
      <c r="N457" s="1495"/>
    </row>
    <row r="458" spans="1:14" x14ac:dyDescent="0.2">
      <c r="A458" s="1497"/>
      <c r="B458" s="1487"/>
      <c r="C458" s="1488"/>
      <c r="D458" s="1488"/>
      <c r="E458" s="1489"/>
      <c r="F458" s="1487"/>
      <c r="G458" s="1488"/>
      <c r="H458" s="1490"/>
      <c r="I458" s="1487"/>
      <c r="J458" s="1488"/>
      <c r="K458" s="1490"/>
      <c r="L458" s="1489"/>
      <c r="M458" s="1489"/>
      <c r="N458" s="1490"/>
    </row>
    <row r="459" spans="1:14" x14ac:dyDescent="0.2">
      <c r="A459" s="1486" t="s">
        <v>22725</v>
      </c>
      <c r="B459" s="1492"/>
      <c r="C459" s="1493"/>
      <c r="D459" s="1493"/>
      <c r="E459" s="1494"/>
      <c r="F459" s="1492"/>
      <c r="G459" s="1493"/>
      <c r="H459" s="1495"/>
      <c r="I459" s="1492"/>
      <c r="J459" s="1493"/>
      <c r="K459" s="1495"/>
      <c r="L459" s="1494"/>
      <c r="M459" s="1494"/>
      <c r="N459" s="1495"/>
    </row>
    <row r="460" spans="1:14" x14ac:dyDescent="0.2">
      <c r="A460" s="1497" t="s">
        <v>22726</v>
      </c>
      <c r="B460" s="1492"/>
      <c r="C460" s="1493"/>
      <c r="D460" s="1493"/>
      <c r="E460" s="1494"/>
      <c r="F460" s="1492"/>
      <c r="G460" s="1493"/>
      <c r="H460" s="1495"/>
      <c r="I460" s="1492"/>
      <c r="J460" s="1493"/>
      <c r="K460" s="1495"/>
      <c r="L460" s="1494"/>
      <c r="M460" s="1494"/>
      <c r="N460" s="1495"/>
    </row>
    <row r="461" spans="1:14" x14ac:dyDescent="0.2">
      <c r="A461" s="1497" t="s">
        <v>22727</v>
      </c>
      <c r="B461" s="1492"/>
      <c r="C461" s="1493"/>
      <c r="D461" s="1493"/>
      <c r="E461" s="1494"/>
      <c r="F461" s="1492"/>
      <c r="G461" s="1493"/>
      <c r="H461" s="1495"/>
      <c r="I461" s="1492"/>
      <c r="J461" s="1493"/>
      <c r="K461" s="1495"/>
      <c r="L461" s="1494"/>
      <c r="M461" s="1494"/>
      <c r="N461" s="1495"/>
    </row>
    <row r="462" spans="1:14" x14ac:dyDescent="0.2">
      <c r="A462" s="1497" t="s">
        <v>22728</v>
      </c>
      <c r="B462" s="1492"/>
      <c r="C462" s="1493"/>
      <c r="D462" s="1493"/>
      <c r="E462" s="1494"/>
      <c r="F462" s="1492"/>
      <c r="G462" s="1493"/>
      <c r="H462" s="1495"/>
      <c r="I462" s="1492"/>
      <c r="J462" s="1493"/>
      <c r="K462" s="1495"/>
      <c r="L462" s="1494"/>
      <c r="M462" s="1494"/>
      <c r="N462" s="1495"/>
    </row>
    <row r="463" spans="1:14" x14ac:dyDescent="0.2">
      <c r="A463" s="1497" t="s">
        <v>22729</v>
      </c>
      <c r="B463" s="1492"/>
      <c r="C463" s="1493"/>
      <c r="D463" s="1493"/>
      <c r="E463" s="1494"/>
      <c r="F463" s="1492"/>
      <c r="G463" s="1493"/>
      <c r="H463" s="1495"/>
      <c r="I463" s="1492"/>
      <c r="J463" s="1493"/>
      <c r="K463" s="1495"/>
      <c r="L463" s="1494"/>
      <c r="M463" s="1494"/>
      <c r="N463" s="1495"/>
    </row>
    <row r="464" spans="1:14" ht="22.5" x14ac:dyDescent="0.2">
      <c r="A464" s="1497" t="s">
        <v>22730</v>
      </c>
      <c r="B464" s="1492"/>
      <c r="C464" s="1493"/>
      <c r="D464" s="1493"/>
      <c r="E464" s="1494"/>
      <c r="F464" s="1492"/>
      <c r="G464" s="1493"/>
      <c r="H464" s="1495"/>
      <c r="I464" s="1492"/>
      <c r="J464" s="1493"/>
      <c r="K464" s="1495"/>
      <c r="L464" s="1494"/>
      <c r="M464" s="1494"/>
      <c r="N464" s="1495"/>
    </row>
    <row r="465" spans="1:14" x14ac:dyDescent="0.2">
      <c r="A465" s="1498"/>
      <c r="B465" s="1492"/>
      <c r="C465" s="1493"/>
      <c r="D465" s="1493"/>
      <c r="E465" s="1494"/>
      <c r="F465" s="1492"/>
      <c r="G465" s="1493"/>
      <c r="H465" s="1495"/>
      <c r="I465" s="1492"/>
      <c r="J465" s="1493"/>
      <c r="K465" s="1495"/>
      <c r="L465" s="1494"/>
      <c r="M465" s="1494"/>
      <c r="N465" s="1495"/>
    </row>
    <row r="466" spans="1:14" x14ac:dyDescent="0.2">
      <c r="A466" s="1499" t="s">
        <v>22731</v>
      </c>
      <c r="B466" s="1492"/>
      <c r="C466" s="1493"/>
      <c r="D466" s="1493"/>
      <c r="E466" s="1494"/>
      <c r="F466" s="1492"/>
      <c r="G466" s="1493"/>
      <c r="H466" s="1495"/>
      <c r="I466" s="1492"/>
      <c r="J466" s="1493"/>
      <c r="K466" s="1495"/>
      <c r="L466" s="1494"/>
      <c r="M466" s="1494"/>
      <c r="N466" s="1495"/>
    </row>
    <row r="467" spans="1:14" x14ac:dyDescent="0.2">
      <c r="A467" s="1497" t="s">
        <v>22732</v>
      </c>
      <c r="B467" s="1492"/>
      <c r="C467" s="1493"/>
      <c r="D467" s="1493"/>
      <c r="E467" s="1494"/>
      <c r="F467" s="1492"/>
      <c r="G467" s="1493"/>
      <c r="H467" s="1495"/>
      <c r="I467" s="1492"/>
      <c r="J467" s="1493"/>
      <c r="K467" s="1495"/>
      <c r="L467" s="1494"/>
      <c r="M467" s="1494"/>
      <c r="N467" s="1495"/>
    </row>
    <row r="468" spans="1:14" x14ac:dyDescent="0.2">
      <c r="A468" s="1497" t="s">
        <v>22733</v>
      </c>
      <c r="B468" s="1492"/>
      <c r="C468" s="1493"/>
      <c r="D468" s="1493"/>
      <c r="E468" s="1494"/>
      <c r="F468" s="1492"/>
      <c r="G468" s="1493"/>
      <c r="H468" s="1495"/>
      <c r="I468" s="1492"/>
      <c r="J468" s="1493"/>
      <c r="K468" s="1495"/>
      <c r="L468" s="1494"/>
      <c r="M468" s="1494"/>
      <c r="N468" s="1495"/>
    </row>
    <row r="469" spans="1:14" x14ac:dyDescent="0.2">
      <c r="A469" s="1497" t="s">
        <v>22734</v>
      </c>
      <c r="B469" s="1492"/>
      <c r="C469" s="1493"/>
      <c r="D469" s="1493"/>
      <c r="E469" s="1494"/>
      <c r="F469" s="1492"/>
      <c r="G469" s="1493"/>
      <c r="H469" s="1495"/>
      <c r="I469" s="1492"/>
      <c r="J469" s="1493"/>
      <c r="K469" s="1495"/>
      <c r="L469" s="1494"/>
      <c r="M469" s="1494"/>
      <c r="N469" s="1495"/>
    </row>
    <row r="470" spans="1:14" x14ac:dyDescent="0.2">
      <c r="A470" s="1497"/>
      <c r="B470" s="1492"/>
      <c r="C470" s="1493"/>
      <c r="D470" s="1493"/>
      <c r="E470" s="1494"/>
      <c r="F470" s="1492"/>
      <c r="G470" s="1493"/>
      <c r="H470" s="1495"/>
      <c r="I470" s="1492"/>
      <c r="J470" s="1493"/>
      <c r="K470" s="1495"/>
      <c r="L470" s="1494"/>
      <c r="M470" s="1494"/>
      <c r="N470" s="1495"/>
    </row>
    <row r="471" spans="1:14" x14ac:dyDescent="0.2">
      <c r="A471" s="1499" t="s">
        <v>22735</v>
      </c>
      <c r="B471" s="1492"/>
      <c r="C471" s="1493"/>
      <c r="D471" s="1493"/>
      <c r="E471" s="1494"/>
      <c r="F471" s="1492"/>
      <c r="G471" s="1493"/>
      <c r="H471" s="1495"/>
      <c r="I471" s="1492"/>
      <c r="J471" s="1493"/>
      <c r="K471" s="1495"/>
      <c r="L471" s="1494"/>
      <c r="M471" s="1494"/>
      <c r="N471" s="1495"/>
    </row>
    <row r="472" spans="1:14" x14ac:dyDescent="0.2">
      <c r="A472" s="1497" t="s">
        <v>22736</v>
      </c>
      <c r="B472" s="1492"/>
      <c r="C472" s="1493"/>
      <c r="D472" s="1493"/>
      <c r="E472" s="1494"/>
      <c r="F472" s="1492"/>
      <c r="G472" s="1493"/>
      <c r="H472" s="1495"/>
      <c r="I472" s="1492"/>
      <c r="J472" s="1493"/>
      <c r="K472" s="1495"/>
      <c r="L472" s="1494"/>
      <c r="M472" s="1494"/>
      <c r="N472" s="1495"/>
    </row>
    <row r="473" spans="1:14" x14ac:dyDescent="0.2">
      <c r="A473" s="1497" t="s">
        <v>22733</v>
      </c>
      <c r="B473" s="1492"/>
      <c r="C473" s="1493"/>
      <c r="D473" s="1493"/>
      <c r="E473" s="1494"/>
      <c r="F473" s="1492"/>
      <c r="G473" s="1493"/>
      <c r="H473" s="1495"/>
      <c r="I473" s="1492"/>
      <c r="J473" s="1493"/>
      <c r="K473" s="1495"/>
      <c r="L473" s="1494"/>
      <c r="M473" s="1494"/>
      <c r="N473" s="1495"/>
    </row>
    <row r="474" spans="1:14" x14ac:dyDescent="0.2">
      <c r="A474" s="1497"/>
      <c r="B474" s="1492"/>
      <c r="C474" s="1493"/>
      <c r="D474" s="1493"/>
      <c r="E474" s="1494"/>
      <c r="F474" s="1492"/>
      <c r="G474" s="1493"/>
      <c r="H474" s="1495"/>
      <c r="I474" s="1492"/>
      <c r="J474" s="1493"/>
      <c r="K474" s="1495"/>
      <c r="L474" s="1494"/>
      <c r="M474" s="1494"/>
      <c r="N474" s="1495"/>
    </row>
    <row r="475" spans="1:14" x14ac:dyDescent="0.2">
      <c r="A475" s="1499" t="s">
        <v>22737</v>
      </c>
      <c r="B475" s="1492"/>
      <c r="C475" s="1493"/>
      <c r="D475" s="1493"/>
      <c r="E475" s="1494"/>
      <c r="F475" s="1492"/>
      <c r="G475" s="1493"/>
      <c r="H475" s="1495"/>
      <c r="I475" s="1492"/>
      <c r="J475" s="1493"/>
      <c r="K475" s="1495"/>
      <c r="L475" s="1494"/>
      <c r="M475" s="1494"/>
      <c r="N475" s="1495"/>
    </row>
    <row r="476" spans="1:14" x14ac:dyDescent="0.2">
      <c r="A476" s="1497" t="s">
        <v>22738</v>
      </c>
      <c r="B476" s="1492"/>
      <c r="C476" s="1493"/>
      <c r="D476" s="1493"/>
      <c r="E476" s="1494"/>
      <c r="F476" s="1492"/>
      <c r="G476" s="1493"/>
      <c r="H476" s="1495"/>
      <c r="I476" s="1492"/>
      <c r="J476" s="1493"/>
      <c r="K476" s="1495"/>
      <c r="L476" s="1494"/>
      <c r="M476" s="1494"/>
      <c r="N476" s="1495"/>
    </row>
    <row r="477" spans="1:14" x14ac:dyDescent="0.2">
      <c r="A477" s="1497" t="s">
        <v>22734</v>
      </c>
      <c r="B477" s="1492"/>
      <c r="C477" s="1493"/>
      <c r="D477" s="1493"/>
      <c r="E477" s="1494"/>
      <c r="F477" s="1492"/>
      <c r="G477" s="1493"/>
      <c r="H477" s="1495"/>
      <c r="I477" s="1492"/>
      <c r="J477" s="1493"/>
      <c r="K477" s="1495"/>
      <c r="L477" s="1494"/>
      <c r="M477" s="1494"/>
      <c r="N477" s="1495"/>
    </row>
    <row r="478" spans="1:14" x14ac:dyDescent="0.2">
      <c r="A478" s="1497" t="s">
        <v>22739</v>
      </c>
      <c r="B478" s="1492"/>
      <c r="C478" s="1493"/>
      <c r="D478" s="1493"/>
      <c r="E478" s="1494"/>
      <c r="F478" s="1492"/>
      <c r="G478" s="1493"/>
      <c r="H478" s="1495"/>
      <c r="I478" s="1492"/>
      <c r="J478" s="1493"/>
      <c r="K478" s="1495"/>
      <c r="L478" s="1494"/>
      <c r="M478" s="1494"/>
      <c r="N478" s="1495"/>
    </row>
    <row r="479" spans="1:14" x14ac:dyDescent="0.2">
      <c r="A479" s="1497" t="s">
        <v>22740</v>
      </c>
      <c r="B479" s="1492"/>
      <c r="C479" s="1493"/>
      <c r="D479" s="1493"/>
      <c r="E479" s="1494"/>
      <c r="F479" s="1492"/>
      <c r="G479" s="1493"/>
      <c r="H479" s="1495"/>
      <c r="I479" s="1492"/>
      <c r="J479" s="1493"/>
      <c r="K479" s="1495"/>
      <c r="L479" s="1494"/>
      <c r="M479" s="1494"/>
      <c r="N479" s="1495"/>
    </row>
    <row r="480" spans="1:14" x14ac:dyDescent="0.2">
      <c r="A480" s="1497"/>
      <c r="B480" s="1492"/>
      <c r="C480" s="1493"/>
      <c r="D480" s="1493"/>
      <c r="E480" s="1494"/>
      <c r="F480" s="1492"/>
      <c r="G480" s="1493"/>
      <c r="H480" s="1495"/>
      <c r="I480" s="1492"/>
      <c r="J480" s="1493"/>
      <c r="K480" s="1495"/>
      <c r="L480" s="1494"/>
      <c r="M480" s="1494"/>
      <c r="N480" s="1495"/>
    </row>
    <row r="481" spans="1:14" x14ac:dyDescent="0.2">
      <c r="A481" s="1499" t="s">
        <v>22741</v>
      </c>
      <c r="B481" s="1492"/>
      <c r="C481" s="1493"/>
      <c r="D481" s="1493"/>
      <c r="E481" s="1494"/>
      <c r="F481" s="1492"/>
      <c r="G481" s="1493"/>
      <c r="H481" s="1495"/>
      <c r="I481" s="1492"/>
      <c r="J481" s="1493"/>
      <c r="K481" s="1495"/>
      <c r="L481" s="1494"/>
      <c r="M481" s="1494"/>
      <c r="N481" s="1495"/>
    </row>
    <row r="482" spans="1:14" x14ac:dyDescent="0.2">
      <c r="A482" s="1497" t="s">
        <v>22742</v>
      </c>
      <c r="B482" s="1492"/>
      <c r="C482" s="1493"/>
      <c r="D482" s="1493"/>
      <c r="E482" s="1494"/>
      <c r="F482" s="1492"/>
      <c r="G482" s="1493"/>
      <c r="H482" s="1495"/>
      <c r="I482" s="1492"/>
      <c r="J482" s="1493"/>
      <c r="K482" s="1495"/>
      <c r="L482" s="1494"/>
      <c r="M482" s="1494"/>
      <c r="N482" s="1495"/>
    </row>
    <row r="483" spans="1:14" x14ac:dyDescent="0.2">
      <c r="A483" s="1497" t="s">
        <v>22743</v>
      </c>
      <c r="B483" s="1492"/>
      <c r="C483" s="1493"/>
      <c r="D483" s="1493"/>
      <c r="E483" s="1494"/>
      <c r="F483" s="1492"/>
      <c r="G483" s="1493"/>
      <c r="H483" s="1495"/>
      <c r="I483" s="1492"/>
      <c r="J483" s="1493"/>
      <c r="K483" s="1495"/>
      <c r="L483" s="1494"/>
      <c r="M483" s="1494"/>
      <c r="N483" s="1495"/>
    </row>
    <row r="484" spans="1:14" ht="22.5" x14ac:dyDescent="0.2">
      <c r="A484" s="1497" t="s">
        <v>22744</v>
      </c>
      <c r="B484" s="1492"/>
      <c r="C484" s="1493"/>
      <c r="D484" s="1493"/>
      <c r="E484" s="1494"/>
      <c r="F484" s="1492"/>
      <c r="G484" s="1493"/>
      <c r="H484" s="1495"/>
      <c r="I484" s="1492"/>
      <c r="J484" s="1493"/>
      <c r="K484" s="1495"/>
      <c r="L484" s="1494"/>
      <c r="M484" s="1494"/>
      <c r="N484" s="1495"/>
    </row>
    <row r="485" spans="1:14" ht="22.5" x14ac:dyDescent="0.2">
      <c r="A485" s="1497" t="s">
        <v>22745</v>
      </c>
      <c r="B485" s="1492"/>
      <c r="C485" s="1493"/>
      <c r="D485" s="1493"/>
      <c r="E485" s="1494"/>
      <c r="F485" s="1492"/>
      <c r="G485" s="1493"/>
      <c r="H485" s="1495"/>
      <c r="I485" s="1492"/>
      <c r="J485" s="1493"/>
      <c r="K485" s="1495"/>
      <c r="L485" s="1494"/>
      <c r="M485" s="1494"/>
      <c r="N485" s="1495"/>
    </row>
    <row r="486" spans="1:14" x14ac:dyDescent="0.2">
      <c r="A486" s="1497"/>
      <c r="B486" s="1492"/>
      <c r="C486" s="1493"/>
      <c r="D486" s="1493"/>
      <c r="E486" s="1494"/>
      <c r="F486" s="1492"/>
      <c r="G486" s="1493"/>
      <c r="H486" s="1495"/>
      <c r="I486" s="1492"/>
      <c r="J486" s="1493"/>
      <c r="K486" s="1495"/>
      <c r="L486" s="1494"/>
      <c r="M486" s="1494"/>
      <c r="N486" s="1495"/>
    </row>
    <row r="487" spans="1:14" x14ac:dyDescent="0.2">
      <c r="A487" s="1499" t="s">
        <v>22746</v>
      </c>
      <c r="B487" s="1492"/>
      <c r="C487" s="1493"/>
      <c r="D487" s="1493"/>
      <c r="E487" s="1494"/>
      <c r="F487" s="1492"/>
      <c r="G487" s="1493"/>
      <c r="H487" s="1495"/>
      <c r="I487" s="1492"/>
      <c r="J487" s="1493"/>
      <c r="K487" s="1495"/>
      <c r="L487" s="1494"/>
      <c r="M487" s="1494"/>
      <c r="N487" s="1495"/>
    </row>
    <row r="488" spans="1:14" x14ac:dyDescent="0.2">
      <c r="A488" s="1497" t="s">
        <v>22747</v>
      </c>
      <c r="B488" s="1492"/>
      <c r="C488" s="1493"/>
      <c r="D488" s="1493"/>
      <c r="E488" s="1494"/>
      <c r="F488" s="1492"/>
      <c r="G488" s="1493"/>
      <c r="H488" s="1495"/>
      <c r="I488" s="1492"/>
      <c r="J488" s="1493"/>
      <c r="K488" s="1495"/>
      <c r="L488" s="1494"/>
      <c r="M488" s="1494"/>
      <c r="N488" s="1495"/>
    </row>
    <row r="489" spans="1:14" s="1475" customFormat="1" ht="22.5" x14ac:dyDescent="0.2">
      <c r="A489" s="1497" t="s">
        <v>22748</v>
      </c>
      <c r="B489" s="1492"/>
      <c r="C489" s="1493"/>
      <c r="D489" s="1493"/>
      <c r="E489" s="1494"/>
      <c r="F489" s="1492"/>
      <c r="G489" s="1493"/>
      <c r="H489" s="1495"/>
      <c r="I489" s="1492"/>
      <c r="J489" s="1493"/>
      <c r="K489" s="1495"/>
      <c r="L489" s="1494"/>
      <c r="M489" s="1494"/>
      <c r="N489" s="1495"/>
    </row>
    <row r="490" spans="1:14" ht="12" thickBot="1" x14ac:dyDescent="0.25">
      <c r="A490" s="1500"/>
      <c r="B490" s="1492"/>
      <c r="C490" s="1493"/>
      <c r="D490" s="1493"/>
      <c r="E490" s="1494"/>
      <c r="F490" s="1492"/>
      <c r="G490" s="1493"/>
      <c r="H490" s="1495"/>
      <c r="I490" s="1492"/>
      <c r="J490" s="1493"/>
      <c r="K490" s="1495"/>
      <c r="L490" s="1494"/>
      <c r="M490" s="1494"/>
      <c r="N490" s="1495"/>
    </row>
    <row r="491" spans="1:14" x14ac:dyDescent="0.2">
      <c r="A491" s="1501"/>
      <c r="B491" s="1502"/>
      <c r="C491" s="1503"/>
      <c r="D491" s="1504"/>
      <c r="E491" s="1505"/>
      <c r="F491" s="1502"/>
      <c r="G491" s="1506"/>
      <c r="H491" s="1505"/>
      <c r="I491" s="1502"/>
      <c r="J491" s="1503"/>
      <c r="K491" s="1507"/>
      <c r="L491" s="1506"/>
      <c r="M491" s="1506"/>
      <c r="N491" s="1505"/>
    </row>
    <row r="492" spans="1:14" ht="12" thickBot="1" x14ac:dyDescent="0.25">
      <c r="A492" s="1508" t="s">
        <v>2049</v>
      </c>
      <c r="B492" s="1509"/>
      <c r="C492" s="1510"/>
      <c r="D492" s="1511"/>
      <c r="E492" s="1512"/>
      <c r="F492" s="1509"/>
      <c r="G492" s="1513"/>
      <c r="H492" s="1512"/>
      <c r="I492" s="1509"/>
      <c r="J492" s="1510"/>
      <c r="K492" s="1514"/>
      <c r="L492" s="1513"/>
      <c r="M492" s="1513"/>
      <c r="N492" s="1512"/>
    </row>
    <row r="493" spans="1:14" ht="12.75" thickTop="1" thickBot="1" x14ac:dyDescent="0.25">
      <c r="A493" s="1515" t="s">
        <v>22749</v>
      </c>
      <c r="B493" s="1516"/>
      <c r="C493" s="1517"/>
      <c r="D493" s="1518"/>
      <c r="E493" s="1519"/>
      <c r="F493" s="1516"/>
      <c r="G493" s="1520"/>
      <c r="H493" s="1519"/>
      <c r="I493" s="1516"/>
      <c r="J493" s="1517"/>
      <c r="K493" s="1521"/>
      <c r="L493" s="1520"/>
      <c r="M493" s="1520"/>
      <c r="N493" s="1519"/>
    </row>
    <row r="494" spans="1:14" x14ac:dyDescent="0.2">
      <c r="A494" s="1522" t="s">
        <v>2587</v>
      </c>
      <c r="B494" s="1522"/>
      <c r="C494" s="1522"/>
      <c r="D494" s="1522"/>
      <c r="E494" s="1522"/>
      <c r="F494" s="1522"/>
      <c r="G494" s="1522"/>
      <c r="H494" s="1522"/>
      <c r="I494" s="1522"/>
      <c r="J494" s="1522"/>
      <c r="K494" s="1522"/>
      <c r="L494" s="1522"/>
      <c r="M494" s="1522"/>
      <c r="N494" s="1522"/>
    </row>
    <row r="495" spans="1:14" x14ac:dyDescent="0.2">
      <c r="A495" s="1522" t="s">
        <v>22750</v>
      </c>
      <c r="B495" s="1522"/>
      <c r="C495" s="1522"/>
      <c r="D495" s="1522"/>
      <c r="E495" s="1522"/>
      <c r="F495" s="1522"/>
      <c r="G495" s="1522"/>
      <c r="H495" s="1522"/>
      <c r="I495" s="1522"/>
      <c r="J495" s="1522"/>
      <c r="K495" s="1522"/>
      <c r="L495" s="1522"/>
      <c r="M495" s="1522"/>
      <c r="N495" s="1522"/>
    </row>
  </sheetData>
  <mergeCells count="64">
    <mergeCell ref="A439:N439"/>
    <mergeCell ref="A440:N440"/>
    <mergeCell ref="A441:N441"/>
    <mergeCell ref="A442:N442"/>
    <mergeCell ref="A447:A448"/>
    <mergeCell ref="B447:E447"/>
    <mergeCell ref="F447:H447"/>
    <mergeCell ref="I447:N447"/>
    <mergeCell ref="A377:N377"/>
    <mergeCell ref="A378:N378"/>
    <mergeCell ref="A379:N379"/>
    <mergeCell ref="A380:N380"/>
    <mergeCell ref="A385:A386"/>
    <mergeCell ref="B385:E385"/>
    <mergeCell ref="F385:H385"/>
    <mergeCell ref="I385:N385"/>
    <mergeCell ref="A315:N315"/>
    <mergeCell ref="A316:N316"/>
    <mergeCell ref="A317:N317"/>
    <mergeCell ref="A318:N318"/>
    <mergeCell ref="A323:A324"/>
    <mergeCell ref="B323:E323"/>
    <mergeCell ref="F323:H323"/>
    <mergeCell ref="I323:N323"/>
    <mergeCell ref="A253:N253"/>
    <mergeCell ref="A254:N254"/>
    <mergeCell ref="A255:N255"/>
    <mergeCell ref="A256:N256"/>
    <mergeCell ref="A261:A262"/>
    <mergeCell ref="B261:E261"/>
    <mergeCell ref="F261:H261"/>
    <mergeCell ref="I261:N261"/>
    <mergeCell ref="A191:N191"/>
    <mergeCell ref="A192:N192"/>
    <mergeCell ref="A193:N193"/>
    <mergeCell ref="A194:N194"/>
    <mergeCell ref="A199:A200"/>
    <mergeCell ref="B199:E199"/>
    <mergeCell ref="F199:H199"/>
    <mergeCell ref="I199:N199"/>
    <mergeCell ref="A129:N129"/>
    <mergeCell ref="A130:N130"/>
    <mergeCell ref="A131:N131"/>
    <mergeCell ref="A132:N132"/>
    <mergeCell ref="A137:A138"/>
    <mergeCell ref="B137:E137"/>
    <mergeCell ref="F137:H137"/>
    <mergeCell ref="I137:N137"/>
    <mergeCell ref="A67:N67"/>
    <mergeCell ref="A68:N68"/>
    <mergeCell ref="A69:N69"/>
    <mergeCell ref="A70:N70"/>
    <mergeCell ref="A75:A76"/>
    <mergeCell ref="B75:E75"/>
    <mergeCell ref="F75:H75"/>
    <mergeCell ref="I75:N75"/>
    <mergeCell ref="A5:N5"/>
    <mergeCell ref="A6:N6"/>
    <mergeCell ref="A7:N7"/>
    <mergeCell ref="A8:N8"/>
    <mergeCell ref="A13:A14"/>
    <mergeCell ref="B13:E13"/>
    <mergeCell ref="F13:H13"/>
    <mergeCell ref="I13:N13"/>
  </mergeCells>
  <printOptions horizontalCentered="1"/>
  <pageMargins left="0.70866141732283472" right="0.51181102362204722" top="0.74803149606299213" bottom="0.74803149606299213" header="0.31496062992125984" footer="0.31496062992125984"/>
  <pageSetup scale="65" orientation="portrait" horizontalDpi="4294967293" r:id="rId1"/>
  <rowBreaks count="7" manualBreakCount="7">
    <brk id="62" max="16383" man="1"/>
    <brk id="124" max="16383" man="1"/>
    <brk id="186" max="16383" man="1"/>
    <brk id="248" max="16383" man="1"/>
    <brk id="310" max="16383" man="1"/>
    <brk id="372" max="16383" man="1"/>
    <brk id="43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D9768-0341-4319-9A20-8DDB8A6E86C8}">
  <sheetPr>
    <tabColor rgb="FF00B050"/>
  </sheetPr>
  <dimension ref="A1:T302"/>
  <sheetViews>
    <sheetView topLeftCell="A6" zoomScale="68" zoomScaleNormal="68" workbookViewId="0">
      <selection activeCell="A38" sqref="A38"/>
    </sheetView>
  </sheetViews>
  <sheetFormatPr baseColWidth="10" defaultColWidth="11.28515625" defaultRowHeight="11.25" x14ac:dyDescent="0.2"/>
  <cols>
    <col min="1" max="1" width="32" style="1573" customWidth="1"/>
    <col min="2" max="2" width="11.140625" style="1573" customWidth="1"/>
    <col min="3" max="3" width="11.5703125" style="1573" customWidth="1"/>
    <col min="4" max="4" width="12" style="1573" customWidth="1"/>
    <col min="5" max="5" width="11.85546875" style="1573" customWidth="1"/>
    <col min="6" max="6" width="9.5703125" style="1573" customWidth="1"/>
    <col min="7" max="7" width="10.28515625" style="1573" customWidth="1"/>
    <col min="8" max="8" width="12.28515625" style="1573" customWidth="1"/>
    <col min="9" max="9" width="12.140625" style="1573" customWidth="1"/>
    <col min="10" max="10" width="11.85546875" style="1573" customWidth="1"/>
    <col min="11" max="11" width="11" style="1573" customWidth="1"/>
    <col min="12" max="12" width="10.7109375" style="1573" customWidth="1"/>
    <col min="13" max="13" width="11.140625" style="1573" customWidth="1"/>
    <col min="14" max="14" width="11.7109375" style="1573" customWidth="1"/>
    <col min="15" max="15" width="12.28515625" style="1573" customWidth="1"/>
    <col min="16" max="16" width="12.42578125" style="1573" customWidth="1"/>
    <col min="17" max="17" width="11.5703125" style="1573" customWidth="1"/>
    <col min="18" max="18" width="7.42578125" style="1589" customWidth="1"/>
    <col min="19" max="19" width="11.7109375" style="1565" bestFit="1" customWidth="1"/>
    <col min="20" max="16384" width="11.28515625" style="1573"/>
  </cols>
  <sheetData>
    <row r="1" spans="1:20" s="1529" customFormat="1" ht="12.75" x14ac:dyDescent="0.2">
      <c r="A1" s="1523" t="s">
        <v>22593</v>
      </c>
      <c r="B1" s="1523"/>
      <c r="C1" s="1523"/>
      <c r="D1" s="1523"/>
      <c r="E1" s="1523"/>
      <c r="F1" s="1523"/>
      <c r="G1" s="1523"/>
      <c r="H1" s="1524"/>
      <c r="I1" s="1524"/>
      <c r="J1" s="1524"/>
      <c r="K1" s="1525"/>
      <c r="L1" s="1523"/>
      <c r="M1" s="1523"/>
      <c r="N1" s="1523"/>
      <c r="O1" s="1524"/>
      <c r="P1" s="1524"/>
      <c r="Q1" s="1523"/>
      <c r="R1" s="1526"/>
      <c r="S1" s="1527"/>
      <c r="T1" s="1528"/>
    </row>
    <row r="2" spans="1:20" s="1529" customFormat="1" ht="12.75" x14ac:dyDescent="0.2">
      <c r="A2" s="1523" t="s">
        <v>22592</v>
      </c>
      <c r="B2" s="1523"/>
      <c r="C2" s="1523"/>
      <c r="D2" s="1523"/>
      <c r="E2" s="1523"/>
      <c r="F2" s="1523"/>
      <c r="G2" s="1523"/>
      <c r="H2" s="1524"/>
      <c r="I2" s="1524"/>
      <c r="J2" s="1524"/>
      <c r="K2" s="1525"/>
      <c r="L2" s="1523"/>
      <c r="M2" s="1523"/>
      <c r="N2" s="1523"/>
      <c r="O2" s="1524"/>
      <c r="P2" s="1524"/>
      <c r="Q2" s="1523"/>
      <c r="R2" s="1526"/>
      <c r="S2" s="1527"/>
      <c r="T2" s="1528"/>
    </row>
    <row r="3" spans="1:20" s="1529" customFormat="1" ht="12" x14ac:dyDescent="0.2">
      <c r="H3" s="1530"/>
      <c r="I3" s="1530"/>
      <c r="J3" s="1530"/>
      <c r="K3" s="1531"/>
      <c r="O3" s="1530"/>
      <c r="P3" s="1530"/>
      <c r="R3" s="1532"/>
      <c r="S3" s="1533"/>
      <c r="T3" s="1534"/>
    </row>
    <row r="4" spans="1:20" s="1529" customFormat="1" ht="15.75" x14ac:dyDescent="0.25">
      <c r="B4" s="1535"/>
      <c r="C4" s="1535"/>
      <c r="D4" s="1535"/>
      <c r="E4" s="1535"/>
      <c r="F4" s="1535"/>
      <c r="G4" s="1535"/>
      <c r="H4" s="1536"/>
      <c r="I4" s="1536"/>
      <c r="J4" s="1536"/>
      <c r="K4" s="1537"/>
      <c r="L4" s="1535"/>
      <c r="M4" s="1535"/>
      <c r="N4" s="1535"/>
      <c r="O4" s="1536"/>
      <c r="P4" s="1536"/>
      <c r="Q4" s="1535"/>
      <c r="R4" s="1538"/>
      <c r="S4" s="1539"/>
      <c r="T4" s="1540"/>
    </row>
    <row r="5" spans="1:20" s="1529" customFormat="1" ht="15.75" x14ac:dyDescent="0.25">
      <c r="B5" s="1535"/>
      <c r="C5" s="1535"/>
      <c r="D5" s="1535"/>
      <c r="E5" s="1535"/>
      <c r="F5" s="1535"/>
      <c r="G5" s="1535"/>
      <c r="H5" s="1536"/>
      <c r="I5" s="1536"/>
      <c r="J5" s="1536"/>
      <c r="K5" s="1537"/>
      <c r="L5" s="1535"/>
      <c r="M5" s="1535"/>
      <c r="N5" s="1535"/>
      <c r="O5" s="1536"/>
      <c r="P5" s="1536"/>
      <c r="Q5" s="1535"/>
      <c r="R5" s="1538"/>
      <c r="S5" s="1539"/>
      <c r="T5" s="1540"/>
    </row>
    <row r="6" spans="1:20" s="1529" customFormat="1" ht="15.75" x14ac:dyDescent="0.25">
      <c r="A6" s="1763" t="s">
        <v>22751</v>
      </c>
      <c r="B6" s="1763"/>
      <c r="C6" s="1763"/>
      <c r="D6" s="1763"/>
      <c r="E6" s="1763"/>
      <c r="F6" s="1763"/>
      <c r="G6" s="1763"/>
      <c r="H6" s="1763"/>
      <c r="I6" s="1763"/>
      <c r="J6" s="1763"/>
      <c r="K6" s="1763"/>
      <c r="L6" s="1763"/>
      <c r="M6" s="1763"/>
      <c r="N6" s="1763"/>
      <c r="O6" s="1763"/>
      <c r="P6" s="1763"/>
      <c r="Q6" s="1763"/>
      <c r="R6" s="1763"/>
      <c r="S6" s="1541"/>
      <c r="T6" s="1542"/>
    </row>
    <row r="7" spans="1:20" s="1529" customFormat="1" ht="15.75" x14ac:dyDescent="0.25">
      <c r="A7" s="1763" t="s">
        <v>2089</v>
      </c>
      <c r="B7" s="1763"/>
      <c r="C7" s="1763"/>
      <c r="D7" s="1763"/>
      <c r="E7" s="1763"/>
      <c r="F7" s="1763"/>
      <c r="G7" s="1763"/>
      <c r="H7" s="1763"/>
      <c r="I7" s="1763"/>
      <c r="J7" s="1763"/>
      <c r="K7" s="1763"/>
      <c r="L7" s="1763"/>
      <c r="M7" s="1763"/>
      <c r="N7" s="1763"/>
      <c r="O7" s="1763"/>
      <c r="P7" s="1763"/>
      <c r="Q7" s="1763"/>
      <c r="R7" s="1763"/>
      <c r="S7" s="1541"/>
      <c r="T7" s="1543"/>
    </row>
    <row r="8" spans="1:20" s="1529" customFormat="1" ht="15.75" x14ac:dyDescent="0.25">
      <c r="A8" s="1763" t="s">
        <v>22752</v>
      </c>
      <c r="B8" s="1763"/>
      <c r="C8" s="1763"/>
      <c r="D8" s="1763"/>
      <c r="E8" s="1763"/>
      <c r="F8" s="1763"/>
      <c r="G8" s="1763"/>
      <c r="H8" s="1763"/>
      <c r="I8" s="1763"/>
      <c r="J8" s="1763"/>
      <c r="K8" s="1763"/>
      <c r="L8" s="1763"/>
      <c r="M8" s="1763"/>
      <c r="N8" s="1763"/>
      <c r="O8" s="1763"/>
      <c r="P8" s="1763"/>
      <c r="Q8" s="1763"/>
      <c r="R8" s="1763"/>
      <c r="S8" s="1541"/>
      <c r="T8" s="1543"/>
    </row>
    <row r="9" spans="1:20" s="1529" customFormat="1" ht="15.75" x14ac:dyDescent="0.25">
      <c r="A9" s="1763" t="s">
        <v>22753</v>
      </c>
      <c r="B9" s="1763"/>
      <c r="C9" s="1763"/>
      <c r="D9" s="1763"/>
      <c r="E9" s="1763"/>
      <c r="F9" s="1763"/>
      <c r="G9" s="1763"/>
      <c r="H9" s="1763"/>
      <c r="I9" s="1763"/>
      <c r="J9" s="1763"/>
      <c r="K9" s="1763"/>
      <c r="L9" s="1763"/>
      <c r="M9" s="1763"/>
      <c r="N9" s="1763"/>
      <c r="O9" s="1763"/>
      <c r="P9" s="1763"/>
      <c r="Q9" s="1763"/>
      <c r="R9" s="1763"/>
      <c r="S9" s="1541"/>
      <c r="T9" s="1543"/>
    </row>
    <row r="10" spans="1:20" s="1529" customFormat="1" ht="12" x14ac:dyDescent="0.2">
      <c r="B10" s="1544"/>
      <c r="C10" s="1544"/>
      <c r="D10" s="1544"/>
      <c r="E10" s="1544"/>
      <c r="F10" s="1544"/>
      <c r="G10" s="1544"/>
      <c r="H10" s="1544"/>
      <c r="I10" s="1544"/>
      <c r="J10" s="1544"/>
      <c r="K10" s="1545"/>
      <c r="L10" s="1544"/>
      <c r="M10" s="1544"/>
      <c r="N10" s="1544"/>
      <c r="O10" s="1544"/>
      <c r="P10" s="1544"/>
      <c r="Q10" s="1544"/>
      <c r="R10" s="1546"/>
      <c r="S10" s="1547"/>
      <c r="T10" s="1548"/>
    </row>
    <row r="11" spans="1:20" s="1529" customFormat="1" ht="12" x14ac:dyDescent="0.2">
      <c r="B11" s="1544"/>
      <c r="C11" s="1544"/>
      <c r="D11" s="1544"/>
      <c r="E11" s="1544"/>
      <c r="F11" s="1544"/>
      <c r="G11" s="1544"/>
      <c r="H11" s="1544"/>
      <c r="I11" s="1544"/>
      <c r="J11" s="1544"/>
      <c r="K11" s="1545"/>
      <c r="L11" s="1544"/>
      <c r="M11" s="1544"/>
      <c r="N11" s="1544"/>
      <c r="O11" s="1544"/>
      <c r="P11" s="1544"/>
      <c r="Q11" s="1544"/>
      <c r="R11" s="1546"/>
      <c r="S11" s="1547"/>
      <c r="T11" s="1548"/>
    </row>
    <row r="12" spans="1:20" s="1529" customFormat="1" ht="12" x14ac:dyDescent="0.2">
      <c r="B12" s="1544"/>
      <c r="C12" s="1544"/>
      <c r="D12" s="1544"/>
      <c r="E12" s="1544"/>
      <c r="F12" s="1544"/>
      <c r="G12" s="1544"/>
      <c r="H12" s="1544"/>
      <c r="I12" s="1544"/>
      <c r="J12" s="1544"/>
      <c r="K12" s="1545"/>
      <c r="L12" s="1544"/>
      <c r="M12" s="1544"/>
      <c r="N12" s="1544"/>
      <c r="O12" s="1544"/>
      <c r="P12" s="1544"/>
      <c r="Q12" s="1544"/>
      <c r="R12" s="1546"/>
      <c r="S12" s="1547"/>
      <c r="T12" s="1548"/>
    </row>
    <row r="13" spans="1:20" s="1529" customFormat="1" ht="12" x14ac:dyDescent="0.2">
      <c r="A13" s="1530" t="s">
        <v>2043</v>
      </c>
      <c r="B13" s="1549" t="s">
        <v>1</v>
      </c>
      <c r="D13" s="1550"/>
      <c r="E13" s="1550"/>
      <c r="H13" s="1530"/>
      <c r="I13" s="1530"/>
      <c r="J13" s="1530"/>
      <c r="K13" s="1531"/>
      <c r="O13" s="1530"/>
      <c r="P13" s="1530"/>
      <c r="R13" s="1532"/>
      <c r="S13" s="1533"/>
      <c r="T13" s="1534"/>
    </row>
    <row r="14" spans="1:20" s="1529" customFormat="1" ht="12.75" thickBot="1" x14ac:dyDescent="0.25">
      <c r="A14" s="1397" t="s">
        <v>0</v>
      </c>
      <c r="B14" s="1397" t="s">
        <v>9</v>
      </c>
      <c r="D14" s="1397"/>
      <c r="E14" s="1397"/>
      <c r="F14" s="1397"/>
      <c r="G14" s="1397"/>
      <c r="H14" s="1397"/>
      <c r="I14" s="1397"/>
      <c r="J14" s="1397"/>
      <c r="K14" s="1551"/>
      <c r="L14" s="1397"/>
      <c r="M14" s="1397"/>
      <c r="N14" s="1397"/>
      <c r="O14" s="1397"/>
      <c r="P14" s="1397"/>
      <c r="Q14" s="1397"/>
      <c r="R14" s="1552"/>
      <c r="S14" s="1553"/>
      <c r="T14" s="1554"/>
    </row>
    <row r="15" spans="1:20" s="1556" customFormat="1" ht="19.5" customHeight="1" thickBot="1" x14ac:dyDescent="0.25">
      <c r="A15" s="1764" t="s">
        <v>21868</v>
      </c>
      <c r="B15" s="1764" t="s">
        <v>22754</v>
      </c>
      <c r="C15" s="1766"/>
      <c r="D15" s="1766"/>
      <c r="E15" s="1766"/>
      <c r="F15" s="1766"/>
      <c r="G15" s="1766"/>
      <c r="H15" s="1767"/>
      <c r="I15" s="1768" t="s">
        <v>22755</v>
      </c>
      <c r="J15" s="1766"/>
      <c r="K15" s="1766"/>
      <c r="L15" s="1766"/>
      <c r="M15" s="1766"/>
      <c r="N15" s="1767"/>
      <c r="O15" s="1768" t="s">
        <v>22756</v>
      </c>
      <c r="P15" s="1767"/>
      <c r="Q15" s="1768" t="s">
        <v>2049</v>
      </c>
      <c r="R15" s="1767"/>
      <c r="S15" s="1555"/>
    </row>
    <row r="16" spans="1:20" s="1562" customFormat="1" ht="90.75" customHeight="1" thickBot="1" x14ac:dyDescent="0.25">
      <c r="A16" s="1765"/>
      <c r="B16" s="1557" t="s">
        <v>22757</v>
      </c>
      <c r="C16" s="1558" t="s">
        <v>22758</v>
      </c>
      <c r="D16" s="1557" t="s">
        <v>22759</v>
      </c>
      <c r="E16" s="1557" t="s">
        <v>22760</v>
      </c>
      <c r="F16" s="1557" t="s">
        <v>22761</v>
      </c>
      <c r="G16" s="1559" t="s">
        <v>22762</v>
      </c>
      <c r="H16" s="1559" t="s">
        <v>22763</v>
      </c>
      <c r="I16" s="1559" t="s">
        <v>22757</v>
      </c>
      <c r="J16" s="1557" t="s">
        <v>22764</v>
      </c>
      <c r="K16" s="1559" t="s">
        <v>22762</v>
      </c>
      <c r="L16" s="1559" t="s">
        <v>22765</v>
      </c>
      <c r="M16" s="1559" t="s">
        <v>22766</v>
      </c>
      <c r="N16" s="1559" t="s">
        <v>22767</v>
      </c>
      <c r="O16" s="1559" t="s">
        <v>22768</v>
      </c>
      <c r="P16" s="1558" t="s">
        <v>22769</v>
      </c>
      <c r="Q16" s="1557" t="s">
        <v>22770</v>
      </c>
      <c r="R16" s="1560" t="s">
        <v>22771</v>
      </c>
      <c r="S16" s="1561"/>
    </row>
    <row r="17" spans="1:18" x14ac:dyDescent="0.2">
      <c r="A17" s="1563"/>
      <c r="B17" s="1564"/>
      <c r="C17" s="1565"/>
      <c r="D17" s="1564"/>
      <c r="E17" s="1566"/>
      <c r="F17" s="1566"/>
      <c r="G17" s="1566"/>
      <c r="H17" s="1566"/>
      <c r="I17" s="1566"/>
      <c r="J17" s="1566"/>
      <c r="K17" s="1566"/>
      <c r="L17" s="1566"/>
      <c r="M17" s="1566"/>
      <c r="N17" s="1566"/>
      <c r="O17" s="1566"/>
      <c r="P17" s="1566"/>
      <c r="Q17" s="1565"/>
      <c r="R17" s="1567"/>
    </row>
    <row r="18" spans="1:18" x14ac:dyDescent="0.2">
      <c r="A18" s="1563" t="s">
        <v>2076</v>
      </c>
      <c r="B18" s="1564">
        <f t="shared" ref="B18:G18" si="0">B56+B94+B132+B170+B208+B246+B284</f>
        <v>6453947389</v>
      </c>
      <c r="C18" s="1565">
        <f t="shared" si="0"/>
        <v>94084093</v>
      </c>
      <c r="D18" s="1564">
        <f t="shared" si="0"/>
        <v>1718489744</v>
      </c>
      <c r="E18" s="1566">
        <f t="shared" si="0"/>
        <v>563575074</v>
      </c>
      <c r="F18" s="1566">
        <f t="shared" si="0"/>
        <v>317264000</v>
      </c>
      <c r="G18" s="1566">
        <f t="shared" si="0"/>
        <v>16630862</v>
      </c>
      <c r="H18" s="1568">
        <f>SUM(B18:G18)</f>
        <v>9163991162</v>
      </c>
      <c r="I18" s="1568">
        <f>I56+I94+I132+I170+I208+I246+I284</f>
        <v>200000000</v>
      </c>
      <c r="J18" s="1566">
        <f>J56+J94+J132+J170+J208+J246+J284</f>
        <v>920000000</v>
      </c>
      <c r="K18" s="1566">
        <f>K56+K94+K132+K170+K208+K246+K284</f>
        <v>0</v>
      </c>
      <c r="L18" s="1566">
        <f>L56+L94+L132+L170+L208+L246+L284</f>
        <v>83017133</v>
      </c>
      <c r="M18" s="1566">
        <f>M56+M94+M132+M170+M208+M246+M284</f>
        <v>338590085</v>
      </c>
      <c r="N18" s="1568">
        <f>SUM(I18:M18)</f>
        <v>1541607218</v>
      </c>
      <c r="O18" s="1566">
        <f>O56+O94+O132+O170+O208+O246+O284</f>
        <v>649554242</v>
      </c>
      <c r="P18" s="1568">
        <f>O18</f>
        <v>649554242</v>
      </c>
      <c r="Q18" s="1569">
        <f>H18+N18+P18</f>
        <v>11355152622</v>
      </c>
      <c r="R18" s="1570">
        <f>Q18/$Q$36</f>
        <v>0.2530957184357393</v>
      </c>
    </row>
    <row r="19" spans="1:18" x14ac:dyDescent="0.2">
      <c r="A19" s="1563"/>
      <c r="B19" s="1564"/>
      <c r="C19" s="1565"/>
      <c r="D19" s="1564"/>
      <c r="E19" s="1566"/>
      <c r="F19" s="1566"/>
      <c r="G19" s="1566"/>
      <c r="H19" s="1568"/>
      <c r="I19" s="1568"/>
      <c r="J19" s="1566"/>
      <c r="K19" s="1566"/>
      <c r="L19" s="1566"/>
      <c r="M19" s="1566"/>
      <c r="N19" s="1568"/>
      <c r="O19" s="1566"/>
      <c r="P19" s="1568"/>
      <c r="Q19" s="1569"/>
      <c r="R19" s="1570"/>
    </row>
    <row r="20" spans="1:18" x14ac:dyDescent="0.2">
      <c r="A20" s="1563" t="s">
        <v>2075</v>
      </c>
      <c r="B20" s="1564">
        <f t="shared" ref="B20:G20" si="1">B58+B96+B134+B172+B210+B248+B286</f>
        <v>0</v>
      </c>
      <c r="C20" s="1565">
        <f t="shared" si="1"/>
        <v>1252682061</v>
      </c>
      <c r="D20" s="1564">
        <f t="shared" si="1"/>
        <v>89907293</v>
      </c>
      <c r="E20" s="1566">
        <f t="shared" si="1"/>
        <v>1105136112</v>
      </c>
      <c r="F20" s="1566">
        <f t="shared" si="1"/>
        <v>912197</v>
      </c>
      <c r="G20" s="1566">
        <f t="shared" si="1"/>
        <v>24394208</v>
      </c>
      <c r="H20" s="1568">
        <f>SUM(B20:G20)</f>
        <v>2473031871</v>
      </c>
      <c r="I20" s="1568">
        <f>I58+I96+I134+I172+I210+I248+I286</f>
        <v>0</v>
      </c>
      <c r="J20" s="1566">
        <f>J58+J96+J134+J172+J210+J248+J286</f>
        <v>0</v>
      </c>
      <c r="K20" s="1566">
        <f>K58+K96+K134+K172+K210+K248+K286</f>
        <v>0</v>
      </c>
      <c r="L20" s="1566">
        <f>L58+L96+L134+L172+L210+L248+L286</f>
        <v>142878657</v>
      </c>
      <c r="M20" s="1566">
        <f>M58+M96+M134+M172+M210+M248+M286</f>
        <v>0</v>
      </c>
      <c r="N20" s="1568">
        <f>SUM(I20:M20)</f>
        <v>142878657</v>
      </c>
      <c r="O20" s="1566">
        <f>O58+O96+O134+O172+O210+O248+O286</f>
        <v>22358035</v>
      </c>
      <c r="P20" s="1568">
        <f>O20</f>
        <v>22358035</v>
      </c>
      <c r="Q20" s="1569">
        <f>H20+N20+P20</f>
        <v>2638268563</v>
      </c>
      <c r="R20" s="1570">
        <f>Q20/$Q$36</f>
        <v>5.8804535668257843E-2</v>
      </c>
    </row>
    <row r="21" spans="1:18" x14ac:dyDescent="0.2">
      <c r="A21" s="1563"/>
      <c r="B21" s="1564"/>
      <c r="C21" s="1565"/>
      <c r="D21" s="1564"/>
      <c r="E21" s="1566"/>
      <c r="F21" s="1566"/>
      <c r="G21" s="1566"/>
      <c r="H21" s="1568"/>
      <c r="I21" s="1568"/>
      <c r="J21" s="1566"/>
      <c r="K21" s="1566"/>
      <c r="L21" s="1566"/>
      <c r="M21" s="1566"/>
      <c r="N21" s="1568"/>
      <c r="O21" s="1566"/>
      <c r="P21" s="1568"/>
      <c r="Q21" s="1569"/>
      <c r="R21" s="1570"/>
    </row>
    <row r="22" spans="1:18" x14ac:dyDescent="0.2">
      <c r="A22" s="1563" t="s">
        <v>22772</v>
      </c>
      <c r="B22" s="1564">
        <f t="shared" ref="B22:G22" si="2">B60+B98+B136+B174+B212+B250+B288</f>
        <v>1927677612</v>
      </c>
      <c r="C22" s="1565">
        <f t="shared" si="2"/>
        <v>0</v>
      </c>
      <c r="D22" s="1564">
        <f t="shared" si="2"/>
        <v>0</v>
      </c>
      <c r="E22" s="1566">
        <f t="shared" si="2"/>
        <v>157600000</v>
      </c>
      <c r="F22" s="1566">
        <f t="shared" si="2"/>
        <v>0</v>
      </c>
      <c r="G22" s="1566">
        <f t="shared" si="2"/>
        <v>0</v>
      </c>
      <c r="H22" s="1568">
        <f>SUM(B22:G22)</f>
        <v>2085277612</v>
      </c>
      <c r="I22" s="1568">
        <f>I60+I98+I136+I174+I212+I250+I288</f>
        <v>0</v>
      </c>
      <c r="J22" s="1566">
        <f>J60+J98+J136+J174+J212+J250+J288</f>
        <v>2200000000</v>
      </c>
      <c r="K22" s="1566">
        <f>K60+K98+K136+K174+K212+K250+K288</f>
        <v>0</v>
      </c>
      <c r="L22" s="1566">
        <f>L60+L98+L136+L174+L212+L250+L288</f>
        <v>111369740</v>
      </c>
      <c r="M22" s="1566">
        <f>M60+M98+M136+M174+M212+M250+M288</f>
        <v>0</v>
      </c>
      <c r="N22" s="1568">
        <f>SUM(I22:M22)</f>
        <v>2311369740</v>
      </c>
      <c r="O22" s="1566">
        <f>O60+O98+O136+O174+O212+O250+O288</f>
        <v>21494845368</v>
      </c>
      <c r="P22" s="1568">
        <f>O22</f>
        <v>21494845368</v>
      </c>
      <c r="Q22" s="1569">
        <f>H22+N22+P22</f>
        <v>25891492720</v>
      </c>
      <c r="R22" s="1570">
        <f>Q22/$Q$36</f>
        <v>0.57709712669523949</v>
      </c>
    </row>
    <row r="23" spans="1:18" x14ac:dyDescent="0.2">
      <c r="A23" s="1563" t="s">
        <v>22773</v>
      </c>
      <c r="B23" s="1564"/>
      <c r="C23" s="1565"/>
      <c r="D23" s="1564"/>
      <c r="E23" s="1566"/>
      <c r="F23" s="1566"/>
      <c r="G23" s="1566"/>
      <c r="H23" s="1568"/>
      <c r="I23" s="1568"/>
      <c r="J23" s="1566"/>
      <c r="K23" s="1566"/>
      <c r="L23" s="1566"/>
      <c r="M23" s="1566"/>
      <c r="N23" s="1568"/>
      <c r="O23" s="1566"/>
      <c r="P23" s="1568"/>
      <c r="Q23" s="1569"/>
      <c r="R23" s="1570"/>
    </row>
    <row r="24" spans="1:18" x14ac:dyDescent="0.2">
      <c r="A24" s="1571"/>
      <c r="B24" s="1564"/>
      <c r="C24" s="1565"/>
      <c r="D24" s="1564"/>
      <c r="E24" s="1566"/>
      <c r="F24" s="1566"/>
      <c r="G24" s="1566"/>
      <c r="H24" s="1568"/>
      <c r="I24" s="1568"/>
      <c r="J24" s="1566"/>
      <c r="K24" s="1566"/>
      <c r="L24" s="1566"/>
      <c r="M24" s="1566"/>
      <c r="N24" s="1568"/>
      <c r="O24" s="1566"/>
      <c r="P24" s="1568"/>
      <c r="Q24" s="1569"/>
      <c r="R24" s="1570"/>
    </row>
    <row r="25" spans="1:18" x14ac:dyDescent="0.2">
      <c r="A25" s="1563" t="s">
        <v>2262</v>
      </c>
      <c r="B25" s="1564">
        <f t="shared" ref="B25:G25" si="3">B63+B101+B139+B177+B215+B253+B291</f>
        <v>0</v>
      </c>
      <c r="C25" s="1565">
        <f t="shared" si="3"/>
        <v>0</v>
      </c>
      <c r="D25" s="1564">
        <f t="shared" si="3"/>
        <v>0</v>
      </c>
      <c r="E25" s="1566">
        <f t="shared" si="3"/>
        <v>928868</v>
      </c>
      <c r="F25" s="1566">
        <f t="shared" si="3"/>
        <v>0</v>
      </c>
      <c r="G25" s="1566">
        <f t="shared" si="3"/>
        <v>0</v>
      </c>
      <c r="H25" s="1568">
        <f>SUM(B25:G25)</f>
        <v>928868</v>
      </c>
      <c r="I25" s="1568">
        <f>I63+I101+I139+I177+I215+I253+I291</f>
        <v>0</v>
      </c>
      <c r="J25" s="1566">
        <f>J63+J101+J139+J177+J215+J253+J291</f>
        <v>0</v>
      </c>
      <c r="K25" s="1566">
        <f>K63+K101+K139+K177+K215+K253+K291</f>
        <v>48404183</v>
      </c>
      <c r="L25" s="1566">
        <f>L63+L101+L139+L177+L215+L253+L291</f>
        <v>0</v>
      </c>
      <c r="M25" s="1566">
        <f>M63+M101+M139+M177+M215+M253+M291</f>
        <v>0</v>
      </c>
      <c r="N25" s="1568">
        <f>SUM(I25:M25)</f>
        <v>48404183</v>
      </c>
      <c r="O25" s="1566">
        <f>O63+O101+O139+O177+O215+O253+O291</f>
        <v>0</v>
      </c>
      <c r="P25" s="1568">
        <f>O25</f>
        <v>0</v>
      </c>
      <c r="Q25" s="1569">
        <f>H25+N25+P25</f>
        <v>49333051</v>
      </c>
      <c r="R25" s="1570">
        <f>Q25/$Q$36</f>
        <v>1.0995875089588002E-3</v>
      </c>
    </row>
    <row r="26" spans="1:18" x14ac:dyDescent="0.2">
      <c r="A26" s="1563"/>
      <c r="B26" s="1564"/>
      <c r="C26" s="1565"/>
      <c r="D26" s="1564"/>
      <c r="E26" s="1566"/>
      <c r="F26" s="1566"/>
      <c r="G26" s="1566"/>
      <c r="H26" s="1568"/>
      <c r="I26" s="1568"/>
      <c r="J26" s="1566"/>
      <c r="K26" s="1566"/>
      <c r="L26" s="1566"/>
      <c r="M26" s="1566"/>
      <c r="N26" s="1568"/>
      <c r="O26" s="1566"/>
      <c r="P26" s="1568"/>
      <c r="Q26" s="1569"/>
      <c r="R26" s="1570"/>
    </row>
    <row r="27" spans="1:18" x14ac:dyDescent="0.2">
      <c r="A27" s="1563" t="s">
        <v>22774</v>
      </c>
      <c r="B27" s="1564">
        <f t="shared" ref="B27:G27" si="4">SUM(B29:B34)</f>
        <v>0</v>
      </c>
      <c r="C27" s="1565">
        <f t="shared" si="4"/>
        <v>0</v>
      </c>
      <c r="D27" s="1564">
        <f t="shared" si="4"/>
        <v>4877313308</v>
      </c>
      <c r="E27" s="1566">
        <f t="shared" si="4"/>
        <v>38558871</v>
      </c>
      <c r="F27" s="1566">
        <f t="shared" si="4"/>
        <v>0</v>
      </c>
      <c r="G27" s="1566">
        <f t="shared" si="4"/>
        <v>14933076</v>
      </c>
      <c r="H27" s="1568">
        <f>SUM(B27:G27)</f>
        <v>4930805255</v>
      </c>
      <c r="I27" s="1568">
        <f>SUM(I29:I34)</f>
        <v>0</v>
      </c>
      <c r="J27" s="1566">
        <f>SUM(J29:J34)</f>
        <v>0</v>
      </c>
      <c r="K27" s="1566">
        <f>SUM(K29:K34)</f>
        <v>0</v>
      </c>
      <c r="L27" s="1566">
        <f>SUM(L29:L34)</f>
        <v>0</v>
      </c>
      <c r="M27" s="1566">
        <f>SUM(M29:M34)</f>
        <v>0</v>
      </c>
      <c r="N27" s="1568">
        <f>SUM(I27:M27)</f>
        <v>0</v>
      </c>
      <c r="O27" s="1566">
        <f>SUM(O29:O34)</f>
        <v>0</v>
      </c>
      <c r="P27" s="1568">
        <f>O27</f>
        <v>0</v>
      </c>
      <c r="Q27" s="1569">
        <f>H27+N27+P27</f>
        <v>4930805255</v>
      </c>
      <c r="R27" s="1570">
        <f>Q27/$Q$36</f>
        <v>0.10990303169180457</v>
      </c>
    </row>
    <row r="28" spans="1:18" x14ac:dyDescent="0.2">
      <c r="A28" s="1563"/>
      <c r="B28" s="1564"/>
      <c r="C28" s="1565"/>
      <c r="D28" s="1564"/>
      <c r="E28" s="1566"/>
      <c r="F28" s="1566"/>
      <c r="G28" s="1566"/>
      <c r="H28" s="1568"/>
      <c r="I28" s="1568"/>
      <c r="J28" s="1566"/>
      <c r="K28" s="1566"/>
      <c r="L28" s="1566"/>
      <c r="M28" s="1566"/>
      <c r="N28" s="1568"/>
      <c r="O28" s="1566"/>
      <c r="P28" s="1568"/>
      <c r="Q28" s="1569"/>
      <c r="R28" s="1570"/>
    </row>
    <row r="29" spans="1:18" x14ac:dyDescent="0.2">
      <c r="A29" s="1563" t="s">
        <v>22775</v>
      </c>
      <c r="B29" s="1564"/>
      <c r="C29" s="1565"/>
      <c r="D29" s="1564"/>
      <c r="E29" s="1566"/>
      <c r="F29" s="1566"/>
      <c r="G29" s="1566"/>
      <c r="H29" s="1568"/>
      <c r="I29" s="1568"/>
      <c r="J29" s="1566"/>
      <c r="K29" s="1566"/>
      <c r="L29" s="1566"/>
      <c r="M29" s="1566"/>
      <c r="N29" s="1568"/>
      <c r="O29" s="1566"/>
      <c r="P29" s="1566"/>
      <c r="Q29" s="1565"/>
      <c r="R29" s="1572"/>
    </row>
    <row r="30" spans="1:18" x14ac:dyDescent="0.2">
      <c r="A30" s="1563" t="s">
        <v>22776</v>
      </c>
      <c r="B30" s="1564"/>
      <c r="C30" s="1565"/>
      <c r="D30" s="1564"/>
      <c r="E30" s="1566"/>
      <c r="F30" s="1566"/>
      <c r="G30" s="1566"/>
      <c r="H30" s="1568"/>
      <c r="I30" s="1568"/>
      <c r="J30" s="1566"/>
      <c r="K30" s="1566"/>
      <c r="L30" s="1566"/>
      <c r="M30" s="1566"/>
      <c r="N30" s="1568"/>
      <c r="O30" s="1566"/>
      <c r="P30" s="1566"/>
      <c r="Q30" s="1565"/>
      <c r="R30" s="1572"/>
    </row>
    <row r="31" spans="1:18" x14ac:dyDescent="0.2">
      <c r="A31" s="1563" t="s">
        <v>2112</v>
      </c>
      <c r="B31" s="1564">
        <f t="shared" ref="B31:G31" si="5">B259</f>
        <v>0</v>
      </c>
      <c r="C31" s="1565">
        <f t="shared" si="5"/>
        <v>0</v>
      </c>
      <c r="D31" s="1564">
        <f t="shared" si="5"/>
        <v>4877313308</v>
      </c>
      <c r="E31" s="1566">
        <f t="shared" si="5"/>
        <v>38558871</v>
      </c>
      <c r="F31" s="1566">
        <f t="shared" si="5"/>
        <v>0</v>
      </c>
      <c r="G31" s="1566">
        <f t="shared" si="5"/>
        <v>14933076</v>
      </c>
      <c r="H31" s="1568"/>
      <c r="I31" s="1568">
        <f>I259</f>
        <v>0</v>
      </c>
      <c r="J31" s="1566">
        <f>J259</f>
        <v>0</v>
      </c>
      <c r="K31" s="1566">
        <f>K259</f>
        <v>0</v>
      </c>
      <c r="L31" s="1566">
        <f>L259</f>
        <v>0</v>
      </c>
      <c r="M31" s="1566">
        <f>M259</f>
        <v>0</v>
      </c>
      <c r="N31" s="1568"/>
      <c r="O31" s="1566">
        <f>O259</f>
        <v>0</v>
      </c>
      <c r="P31" s="1566"/>
      <c r="Q31" s="1565"/>
      <c r="R31" s="1572"/>
    </row>
    <row r="32" spans="1:18" x14ac:dyDescent="0.2">
      <c r="A32" s="1563" t="s">
        <v>22777</v>
      </c>
      <c r="B32" s="1564"/>
      <c r="C32" s="1565"/>
      <c r="D32" s="1564"/>
      <c r="E32" s="1566"/>
      <c r="F32" s="1566"/>
      <c r="G32" s="1566"/>
      <c r="H32" s="1568"/>
      <c r="I32" s="1568"/>
      <c r="J32" s="1566"/>
      <c r="K32" s="1566"/>
      <c r="L32" s="1566"/>
      <c r="M32" s="1566"/>
      <c r="N32" s="1566"/>
      <c r="O32" s="1566"/>
      <c r="P32" s="1566"/>
      <c r="Q32" s="1565"/>
      <c r="R32" s="1572"/>
    </row>
    <row r="33" spans="1:20" x14ac:dyDescent="0.2">
      <c r="A33" s="1563" t="s">
        <v>22778</v>
      </c>
      <c r="B33" s="1564"/>
      <c r="C33" s="1565"/>
      <c r="D33" s="1564"/>
      <c r="E33" s="1566"/>
      <c r="F33" s="1566"/>
      <c r="G33" s="1566"/>
      <c r="H33" s="1568"/>
      <c r="I33" s="1568"/>
      <c r="J33" s="1566"/>
      <c r="K33" s="1566"/>
      <c r="L33" s="1566"/>
      <c r="M33" s="1566"/>
      <c r="N33" s="1566"/>
      <c r="O33" s="1566"/>
      <c r="P33" s="1566"/>
      <c r="Q33" s="1565"/>
      <c r="R33" s="1572"/>
    </row>
    <row r="34" spans="1:20" x14ac:dyDescent="0.2">
      <c r="A34" s="1563" t="s">
        <v>22779</v>
      </c>
      <c r="B34" s="1564"/>
      <c r="C34" s="1565"/>
      <c r="D34" s="1564"/>
      <c r="E34" s="1566"/>
      <c r="F34" s="1566"/>
      <c r="G34" s="1566"/>
      <c r="H34" s="1568"/>
      <c r="I34" s="1568"/>
      <c r="J34" s="1566"/>
      <c r="K34" s="1566"/>
      <c r="L34" s="1566"/>
      <c r="M34" s="1566"/>
      <c r="N34" s="1566"/>
      <c r="O34" s="1566"/>
      <c r="P34" s="1566"/>
      <c r="Q34" s="1565"/>
      <c r="R34" s="1572"/>
    </row>
    <row r="35" spans="1:20" ht="12" thickBot="1" x14ac:dyDescent="0.25">
      <c r="A35" s="1574"/>
      <c r="B35" s="1574"/>
      <c r="D35" s="1563"/>
      <c r="E35" s="1575"/>
      <c r="F35" s="1575"/>
      <c r="G35" s="1575"/>
      <c r="H35" s="1576"/>
      <c r="I35" s="1576"/>
      <c r="J35" s="1575"/>
      <c r="K35" s="1575"/>
      <c r="L35" s="1575"/>
      <c r="M35" s="1575"/>
      <c r="N35" s="1575"/>
      <c r="O35" s="1575"/>
      <c r="P35" s="1575"/>
      <c r="R35" s="1572"/>
    </row>
    <row r="36" spans="1:20" s="1556" customFormat="1" ht="12" thickBot="1" x14ac:dyDescent="0.25">
      <c r="A36" s="1577" t="s">
        <v>2049</v>
      </c>
      <c r="B36" s="1578">
        <f t="shared" ref="B36:Q36" si="6">B18+B20+B22+B25+B27</f>
        <v>8381625001</v>
      </c>
      <c r="C36" s="1578">
        <f t="shared" si="6"/>
        <v>1346766154</v>
      </c>
      <c r="D36" s="1578">
        <f t="shared" si="6"/>
        <v>6685710345</v>
      </c>
      <c r="E36" s="1578">
        <f t="shared" si="6"/>
        <v>1865798925</v>
      </c>
      <c r="F36" s="1578">
        <f t="shared" si="6"/>
        <v>318176197</v>
      </c>
      <c r="G36" s="1578">
        <f t="shared" si="6"/>
        <v>55958146</v>
      </c>
      <c r="H36" s="1578">
        <f t="shared" si="6"/>
        <v>18654034768</v>
      </c>
      <c r="I36" s="1578">
        <f t="shared" si="6"/>
        <v>200000000</v>
      </c>
      <c r="J36" s="1578">
        <f t="shared" si="6"/>
        <v>3120000000</v>
      </c>
      <c r="K36" s="1578">
        <f t="shared" si="6"/>
        <v>48404183</v>
      </c>
      <c r="L36" s="1578">
        <f t="shared" si="6"/>
        <v>337265530</v>
      </c>
      <c r="M36" s="1578">
        <f t="shared" si="6"/>
        <v>338590085</v>
      </c>
      <c r="N36" s="1578">
        <f t="shared" si="6"/>
        <v>4044259798</v>
      </c>
      <c r="O36" s="1578">
        <f t="shared" si="6"/>
        <v>22166757645</v>
      </c>
      <c r="P36" s="1578">
        <f t="shared" si="6"/>
        <v>22166757645</v>
      </c>
      <c r="Q36" s="1578">
        <f t="shared" si="6"/>
        <v>44865052211</v>
      </c>
      <c r="R36" s="1579">
        <f>Q36/$Q$36</f>
        <v>1</v>
      </c>
      <c r="S36" s="1565"/>
    </row>
    <row r="37" spans="1:20" s="1565" customFormat="1" x14ac:dyDescent="0.2">
      <c r="A37" s="1580"/>
    </row>
    <row r="39" spans="1:20" s="1529" customFormat="1" ht="12.75" x14ac:dyDescent="0.2">
      <c r="A39" s="1523" t="s">
        <v>22593</v>
      </c>
      <c r="B39" s="1523"/>
      <c r="C39" s="1523"/>
      <c r="D39" s="1523"/>
      <c r="E39" s="1523"/>
      <c r="F39" s="1523"/>
      <c r="G39" s="1523"/>
      <c r="H39" s="1524"/>
      <c r="I39" s="1524"/>
      <c r="J39" s="1524"/>
      <c r="K39" s="1525"/>
      <c r="L39" s="1523"/>
      <c r="M39" s="1523"/>
      <c r="N39" s="1523"/>
      <c r="O39" s="1524"/>
      <c r="P39" s="1524"/>
      <c r="Q39" s="1523"/>
      <c r="R39" s="1526"/>
      <c r="S39" s="1527"/>
      <c r="T39" s="1528"/>
    </row>
    <row r="40" spans="1:20" s="1529" customFormat="1" ht="12.75" x14ac:dyDescent="0.2">
      <c r="A40" s="1523" t="s">
        <v>22592</v>
      </c>
      <c r="B40" s="1523"/>
      <c r="C40" s="1523"/>
      <c r="D40" s="1523"/>
      <c r="E40" s="1523"/>
      <c r="F40" s="1523"/>
      <c r="G40" s="1523"/>
      <c r="H40" s="1524"/>
      <c r="I40" s="1524"/>
      <c r="J40" s="1524"/>
      <c r="K40" s="1525"/>
      <c r="L40" s="1523"/>
      <c r="M40" s="1523"/>
      <c r="N40" s="1523"/>
      <c r="O40" s="1524"/>
      <c r="P40" s="1524"/>
      <c r="Q40" s="1523"/>
      <c r="R40" s="1526"/>
      <c r="S40" s="1527"/>
      <c r="T40" s="1528"/>
    </row>
    <row r="41" spans="1:20" s="1529" customFormat="1" ht="12" x14ac:dyDescent="0.2">
      <c r="H41" s="1530"/>
      <c r="I41" s="1530"/>
      <c r="J41" s="1530"/>
      <c r="K41" s="1531"/>
      <c r="O41" s="1530"/>
      <c r="P41" s="1530"/>
      <c r="R41" s="1532"/>
      <c r="S41" s="1533"/>
      <c r="T41" s="1534"/>
    </row>
    <row r="42" spans="1:20" s="1529" customFormat="1" ht="15.75" x14ac:dyDescent="0.25">
      <c r="B42" s="1535"/>
      <c r="C42" s="1535"/>
      <c r="D42" s="1535"/>
      <c r="E42" s="1535"/>
      <c r="F42" s="1535"/>
      <c r="G42" s="1535"/>
      <c r="H42" s="1536"/>
      <c r="I42" s="1536"/>
      <c r="J42" s="1536"/>
      <c r="K42" s="1537"/>
      <c r="L42" s="1535"/>
      <c r="M42" s="1535"/>
      <c r="N42" s="1535"/>
      <c r="O42" s="1536"/>
      <c r="P42" s="1536"/>
      <c r="Q42" s="1535"/>
      <c r="R42" s="1538"/>
      <c r="S42" s="1539"/>
      <c r="T42" s="1540"/>
    </row>
    <row r="43" spans="1:20" s="1529" customFormat="1" ht="15.75" x14ac:dyDescent="0.25">
      <c r="B43" s="1535"/>
      <c r="C43" s="1535"/>
      <c r="D43" s="1535"/>
      <c r="E43" s="1535"/>
      <c r="F43" s="1535"/>
      <c r="G43" s="1535"/>
      <c r="H43" s="1536"/>
      <c r="I43" s="1536"/>
      <c r="J43" s="1536"/>
      <c r="K43" s="1537"/>
      <c r="L43" s="1535"/>
      <c r="M43" s="1535"/>
      <c r="N43" s="1535"/>
      <c r="O43" s="1536"/>
      <c r="P43" s="1536"/>
      <c r="Q43" s="1535"/>
      <c r="R43" s="1538"/>
      <c r="S43" s="1539"/>
      <c r="T43" s="1540"/>
    </row>
    <row r="44" spans="1:20" s="1529" customFormat="1" ht="15.75" x14ac:dyDescent="0.25">
      <c r="A44" s="1763" t="s">
        <v>22751</v>
      </c>
      <c r="B44" s="1763"/>
      <c r="C44" s="1763"/>
      <c r="D44" s="1763"/>
      <c r="E44" s="1763"/>
      <c r="F44" s="1763"/>
      <c r="G44" s="1763"/>
      <c r="H44" s="1763"/>
      <c r="I44" s="1763"/>
      <c r="J44" s="1763"/>
      <c r="K44" s="1763"/>
      <c r="L44" s="1763"/>
      <c r="M44" s="1763"/>
      <c r="N44" s="1763"/>
      <c r="O44" s="1763"/>
      <c r="P44" s="1763"/>
      <c r="Q44" s="1763"/>
      <c r="R44" s="1763"/>
      <c r="S44" s="1541"/>
      <c r="T44" s="1542"/>
    </row>
    <row r="45" spans="1:20" s="1529" customFormat="1" ht="15.75" x14ac:dyDescent="0.25">
      <c r="A45" s="1763" t="s">
        <v>2089</v>
      </c>
      <c r="B45" s="1763"/>
      <c r="C45" s="1763"/>
      <c r="D45" s="1763"/>
      <c r="E45" s="1763"/>
      <c r="F45" s="1763"/>
      <c r="G45" s="1763"/>
      <c r="H45" s="1763"/>
      <c r="I45" s="1763"/>
      <c r="J45" s="1763"/>
      <c r="K45" s="1763"/>
      <c r="L45" s="1763"/>
      <c r="M45" s="1763"/>
      <c r="N45" s="1763"/>
      <c r="O45" s="1763"/>
      <c r="P45" s="1763"/>
      <c r="Q45" s="1763"/>
      <c r="R45" s="1763"/>
      <c r="S45" s="1541"/>
      <c r="T45" s="1543"/>
    </row>
    <row r="46" spans="1:20" s="1529" customFormat="1" ht="15.75" x14ac:dyDescent="0.25">
      <c r="A46" s="1763" t="s">
        <v>22752</v>
      </c>
      <c r="B46" s="1763"/>
      <c r="C46" s="1763"/>
      <c r="D46" s="1763"/>
      <c r="E46" s="1763"/>
      <c r="F46" s="1763"/>
      <c r="G46" s="1763"/>
      <c r="H46" s="1763"/>
      <c r="I46" s="1763"/>
      <c r="J46" s="1763"/>
      <c r="K46" s="1763"/>
      <c r="L46" s="1763"/>
      <c r="M46" s="1763"/>
      <c r="N46" s="1763"/>
      <c r="O46" s="1763"/>
      <c r="P46" s="1763"/>
      <c r="Q46" s="1763"/>
      <c r="R46" s="1763"/>
      <c r="S46" s="1541"/>
      <c r="T46" s="1543"/>
    </row>
    <row r="47" spans="1:20" s="1529" customFormat="1" ht="15.75" x14ac:dyDescent="0.25">
      <c r="A47" s="1763" t="s">
        <v>22753</v>
      </c>
      <c r="B47" s="1763"/>
      <c r="C47" s="1763"/>
      <c r="D47" s="1763"/>
      <c r="E47" s="1763"/>
      <c r="F47" s="1763"/>
      <c r="G47" s="1763"/>
      <c r="H47" s="1763"/>
      <c r="I47" s="1763"/>
      <c r="J47" s="1763"/>
      <c r="K47" s="1763"/>
      <c r="L47" s="1763"/>
      <c r="M47" s="1763"/>
      <c r="N47" s="1763"/>
      <c r="O47" s="1763"/>
      <c r="P47" s="1763"/>
      <c r="Q47" s="1763"/>
      <c r="R47" s="1763"/>
      <c r="S47" s="1541"/>
      <c r="T47" s="1543"/>
    </row>
    <row r="48" spans="1:20" s="1529" customFormat="1" ht="12" x14ac:dyDescent="0.2">
      <c r="B48" s="1544"/>
      <c r="C48" s="1544"/>
      <c r="D48" s="1544"/>
      <c r="E48" s="1544"/>
      <c r="F48" s="1544"/>
      <c r="G48" s="1544"/>
      <c r="H48" s="1544"/>
      <c r="I48" s="1544"/>
      <c r="J48" s="1544"/>
      <c r="K48" s="1545"/>
      <c r="L48" s="1544"/>
      <c r="M48" s="1544"/>
      <c r="N48" s="1544"/>
      <c r="O48" s="1544"/>
      <c r="P48" s="1544"/>
      <c r="Q48" s="1544"/>
      <c r="R48" s="1546"/>
      <c r="S48" s="1547"/>
      <c r="T48" s="1548"/>
    </row>
    <row r="49" spans="1:20" s="1529" customFormat="1" ht="12" x14ac:dyDescent="0.2">
      <c r="B49" s="1544"/>
      <c r="C49" s="1544"/>
      <c r="D49" s="1544"/>
      <c r="E49" s="1544"/>
      <c r="F49" s="1544"/>
      <c r="G49" s="1544"/>
      <c r="H49" s="1544"/>
      <c r="I49" s="1544"/>
      <c r="J49" s="1544"/>
      <c r="K49" s="1545"/>
      <c r="L49" s="1544"/>
      <c r="M49" s="1544"/>
      <c r="N49" s="1544"/>
      <c r="O49" s="1544"/>
      <c r="P49" s="1544"/>
      <c r="Q49" s="1544"/>
      <c r="R49" s="1546"/>
      <c r="S49" s="1547"/>
      <c r="T49" s="1548"/>
    </row>
    <row r="50" spans="1:20" s="1529" customFormat="1" ht="12" x14ac:dyDescent="0.2">
      <c r="B50" s="1544"/>
      <c r="C50" s="1544"/>
      <c r="D50" s="1544"/>
      <c r="E50" s="1544"/>
      <c r="F50" s="1544"/>
      <c r="G50" s="1544"/>
      <c r="H50" s="1544"/>
      <c r="I50" s="1544"/>
      <c r="J50" s="1544"/>
      <c r="K50" s="1545"/>
      <c r="L50" s="1544"/>
      <c r="M50" s="1544"/>
      <c r="N50" s="1544"/>
      <c r="O50" s="1544"/>
      <c r="P50" s="1544"/>
      <c r="Q50" s="1544"/>
      <c r="R50" s="1546"/>
      <c r="S50" s="1547"/>
      <c r="T50" s="1548"/>
    </row>
    <row r="51" spans="1:20" s="1529" customFormat="1" ht="12" x14ac:dyDescent="0.2">
      <c r="A51" s="1530" t="s">
        <v>1212</v>
      </c>
      <c r="B51" s="1549" t="s">
        <v>22686</v>
      </c>
      <c r="D51" s="1550"/>
      <c r="E51" s="1550"/>
      <c r="H51" s="1530"/>
      <c r="I51" s="1530"/>
      <c r="J51" s="1530"/>
      <c r="K51" s="1531"/>
      <c r="O51" s="1530"/>
      <c r="P51" s="1530"/>
      <c r="R51" s="1532"/>
      <c r="S51" s="1533"/>
      <c r="T51" s="1534"/>
    </row>
    <row r="52" spans="1:20" s="1529" customFormat="1" ht="12.75" thickBot="1" x14ac:dyDescent="0.25">
      <c r="A52" s="1397" t="s">
        <v>0</v>
      </c>
      <c r="B52" s="1397" t="s">
        <v>9</v>
      </c>
      <c r="D52" s="1397"/>
      <c r="E52" s="1397"/>
      <c r="F52" s="1397"/>
      <c r="G52" s="1397"/>
      <c r="H52" s="1397"/>
      <c r="I52" s="1397"/>
      <c r="J52" s="1397"/>
      <c r="K52" s="1551"/>
      <c r="L52" s="1397"/>
      <c r="M52" s="1397"/>
      <c r="N52" s="1397"/>
      <c r="O52" s="1397"/>
      <c r="P52" s="1397"/>
      <c r="Q52" s="1397"/>
      <c r="R52" s="1552"/>
      <c r="S52" s="1553"/>
      <c r="T52" s="1554"/>
    </row>
    <row r="53" spans="1:20" s="1556" customFormat="1" ht="19.5" customHeight="1" thickBot="1" x14ac:dyDescent="0.25">
      <c r="A53" s="1764" t="s">
        <v>21868</v>
      </c>
      <c r="B53" s="1764" t="s">
        <v>22754</v>
      </c>
      <c r="C53" s="1766"/>
      <c r="D53" s="1766"/>
      <c r="E53" s="1766"/>
      <c r="F53" s="1766"/>
      <c r="G53" s="1766"/>
      <c r="H53" s="1767"/>
      <c r="I53" s="1768" t="s">
        <v>22755</v>
      </c>
      <c r="J53" s="1766"/>
      <c r="K53" s="1766"/>
      <c r="L53" s="1766"/>
      <c r="M53" s="1766"/>
      <c r="N53" s="1767"/>
      <c r="O53" s="1768" t="s">
        <v>22756</v>
      </c>
      <c r="P53" s="1767"/>
      <c r="Q53" s="1768" t="s">
        <v>2049</v>
      </c>
      <c r="R53" s="1767"/>
      <c r="S53" s="1555"/>
    </row>
    <row r="54" spans="1:20" s="1562" customFormat="1" ht="105.75" customHeight="1" thickBot="1" x14ac:dyDescent="0.25">
      <c r="A54" s="1765"/>
      <c r="B54" s="1557" t="s">
        <v>22757</v>
      </c>
      <c r="C54" s="1558" t="s">
        <v>22758</v>
      </c>
      <c r="D54" s="1557" t="s">
        <v>22759</v>
      </c>
      <c r="E54" s="1557" t="s">
        <v>22760</v>
      </c>
      <c r="F54" s="1557" t="s">
        <v>22761</v>
      </c>
      <c r="G54" s="1559" t="s">
        <v>22762</v>
      </c>
      <c r="H54" s="1559" t="s">
        <v>22763</v>
      </c>
      <c r="I54" s="1559" t="s">
        <v>22757</v>
      </c>
      <c r="J54" s="1557" t="s">
        <v>22764</v>
      </c>
      <c r="K54" s="1559" t="s">
        <v>22762</v>
      </c>
      <c r="L54" s="1559" t="s">
        <v>22765</v>
      </c>
      <c r="M54" s="1559" t="s">
        <v>22766</v>
      </c>
      <c r="N54" s="1559" t="s">
        <v>22767</v>
      </c>
      <c r="O54" s="1559" t="s">
        <v>22768</v>
      </c>
      <c r="P54" s="1558" t="s">
        <v>22769</v>
      </c>
      <c r="Q54" s="1557" t="s">
        <v>22770</v>
      </c>
      <c r="R54" s="1560" t="s">
        <v>22771</v>
      </c>
      <c r="S54" s="1561"/>
    </row>
    <row r="55" spans="1:20" x14ac:dyDescent="0.2">
      <c r="A55" s="1563"/>
      <c r="B55" s="1564"/>
      <c r="C55" s="1565"/>
      <c r="D55" s="1564"/>
      <c r="E55" s="1566"/>
      <c r="F55" s="1566"/>
      <c r="G55" s="1566"/>
      <c r="H55" s="1566"/>
      <c r="I55" s="1566"/>
      <c r="J55" s="1566"/>
      <c r="K55" s="1566"/>
      <c r="L55" s="1566"/>
      <c r="M55" s="1566"/>
      <c r="N55" s="1566"/>
      <c r="O55" s="1566"/>
      <c r="P55" s="1566"/>
      <c r="Q55" s="1565"/>
      <c r="R55" s="1567"/>
    </row>
    <row r="56" spans="1:20" x14ac:dyDescent="0.2">
      <c r="A56" s="1563" t="s">
        <v>2076</v>
      </c>
      <c r="B56" s="1564">
        <v>6453947389</v>
      </c>
      <c r="C56" s="1565">
        <v>63703209</v>
      </c>
      <c r="D56" s="1564">
        <v>29979351</v>
      </c>
      <c r="E56" s="1566">
        <v>488241324</v>
      </c>
      <c r="F56" s="1566">
        <v>317264000</v>
      </c>
      <c r="G56" s="1566">
        <v>16355206</v>
      </c>
      <c r="H56" s="1568">
        <f>SUM(B56:G56)</f>
        <v>7369490479</v>
      </c>
      <c r="I56" s="1566">
        <v>200000000</v>
      </c>
      <c r="J56" s="1566">
        <v>920000000</v>
      </c>
      <c r="K56" s="1566"/>
      <c r="L56" s="1566">
        <v>68748251</v>
      </c>
      <c r="M56" s="1566">
        <v>338590085</v>
      </c>
      <c r="N56" s="1568">
        <f>SUM(I56:M56)</f>
        <v>1527338336</v>
      </c>
      <c r="O56" s="1566"/>
      <c r="P56" s="1568">
        <f>O56</f>
        <v>0</v>
      </c>
      <c r="Q56" s="1569">
        <f>H56+N56+P56</f>
        <v>8896828815</v>
      </c>
      <c r="R56" s="1570">
        <f>Q56/$Q$74</f>
        <v>0.25586001879864489</v>
      </c>
    </row>
    <row r="57" spans="1:20" x14ac:dyDescent="0.2">
      <c r="A57" s="1563"/>
      <c r="B57" s="1564"/>
      <c r="C57" s="1565"/>
      <c r="D57" s="1564"/>
      <c r="E57" s="1566"/>
      <c r="F57" s="1566"/>
      <c r="G57" s="1566"/>
      <c r="H57" s="1568"/>
      <c r="I57" s="1566"/>
      <c r="J57" s="1566"/>
      <c r="K57" s="1566"/>
      <c r="L57" s="1566"/>
      <c r="M57" s="1566"/>
      <c r="N57" s="1568"/>
      <c r="O57" s="1566"/>
      <c r="P57" s="1568"/>
      <c r="Q57" s="1569"/>
      <c r="R57" s="1570"/>
    </row>
    <row r="58" spans="1:20" x14ac:dyDescent="0.2">
      <c r="A58" s="1563" t="s">
        <v>2075</v>
      </c>
      <c r="B58" s="1564"/>
      <c r="C58" s="1565">
        <v>7998264</v>
      </c>
      <c r="D58" s="1564">
        <v>2038822</v>
      </c>
      <c r="E58" s="1566">
        <v>16665314</v>
      </c>
      <c r="F58" s="1566">
        <v>2712</v>
      </c>
      <c r="G58" s="1566">
        <v>44248</v>
      </c>
      <c r="H58" s="1568">
        <f>SUM(B58:G58)</f>
        <v>26749360</v>
      </c>
      <c r="I58" s="1566"/>
      <c r="J58" s="1566"/>
      <c r="K58" s="1566"/>
      <c r="L58" s="1566">
        <v>3058261</v>
      </c>
      <c r="M58" s="1566"/>
      <c r="N58" s="1568">
        <f>SUM(I58:M58)</f>
        <v>3058261</v>
      </c>
      <c r="O58" s="1566"/>
      <c r="P58" s="1568">
        <f>O58</f>
        <v>0</v>
      </c>
      <c r="Q58" s="1569">
        <f>H58+N58+P58</f>
        <v>29807621</v>
      </c>
      <c r="R58" s="1570">
        <f>Q58/$Q$74</f>
        <v>8.5722436926565523E-4</v>
      </c>
    </row>
    <row r="59" spans="1:20" x14ac:dyDescent="0.2">
      <c r="A59" s="1563"/>
      <c r="B59" s="1564"/>
      <c r="C59" s="1565"/>
      <c r="D59" s="1564"/>
      <c r="E59" s="1566"/>
      <c r="F59" s="1566"/>
      <c r="G59" s="1566"/>
      <c r="H59" s="1568"/>
      <c r="I59" s="1566"/>
      <c r="J59" s="1566"/>
      <c r="K59" s="1566"/>
      <c r="L59" s="1566"/>
      <c r="M59" s="1566"/>
      <c r="N59" s="1568"/>
      <c r="O59" s="1566"/>
      <c r="P59" s="1568"/>
      <c r="Q59" s="1569"/>
      <c r="R59" s="1570"/>
    </row>
    <row r="60" spans="1:20" x14ac:dyDescent="0.2">
      <c r="A60" s="1563" t="s">
        <v>22772</v>
      </c>
      <c r="B60" s="1564">
        <v>1927677612</v>
      </c>
      <c r="C60" s="1565"/>
      <c r="D60" s="1564"/>
      <c r="E60" s="1566">
        <v>157600000</v>
      </c>
      <c r="F60" s="1566"/>
      <c r="G60" s="1566"/>
      <c r="H60" s="1568">
        <f>SUM(B60:G60)</f>
        <v>2085277612</v>
      </c>
      <c r="I60" s="1566"/>
      <c r="J60" s="1566">
        <v>2200000000</v>
      </c>
      <c r="K60" s="1566"/>
      <c r="L60" s="1566">
        <v>64562796</v>
      </c>
      <c r="M60" s="1566"/>
      <c r="N60" s="1568">
        <f>SUM(I60:M60)</f>
        <v>2264562796</v>
      </c>
      <c r="O60" s="1566">
        <v>21494845368</v>
      </c>
      <c r="P60" s="1568">
        <f>O60</f>
        <v>21494845368</v>
      </c>
      <c r="Q60" s="1569">
        <f>H60+N60+P60</f>
        <v>25844685776</v>
      </c>
      <c r="R60" s="1570">
        <f>Q60/$Q$74</f>
        <v>0.74325604392248046</v>
      </c>
    </row>
    <row r="61" spans="1:20" x14ac:dyDescent="0.2">
      <c r="A61" s="1563" t="s">
        <v>22773</v>
      </c>
      <c r="B61" s="1564"/>
      <c r="C61" s="1565"/>
      <c r="D61" s="1564"/>
      <c r="E61" s="1566"/>
      <c r="F61" s="1566"/>
      <c r="G61" s="1566"/>
      <c r="H61" s="1568"/>
      <c r="I61" s="1566"/>
      <c r="J61" s="1566"/>
      <c r="K61" s="1566"/>
      <c r="L61" s="1566"/>
      <c r="M61" s="1566"/>
      <c r="N61" s="1568"/>
      <c r="O61" s="1566"/>
      <c r="P61" s="1568"/>
      <c r="Q61" s="1569"/>
      <c r="R61" s="1570"/>
    </row>
    <row r="62" spans="1:20" x14ac:dyDescent="0.2">
      <c r="A62" s="1571"/>
      <c r="B62" s="1564"/>
      <c r="C62" s="1565"/>
      <c r="D62" s="1564"/>
      <c r="E62" s="1566"/>
      <c r="F62" s="1566"/>
      <c r="G62" s="1566"/>
      <c r="H62" s="1568"/>
      <c r="I62" s="1566"/>
      <c r="J62" s="1566"/>
      <c r="K62" s="1566"/>
      <c r="L62" s="1566"/>
      <c r="M62" s="1566"/>
      <c r="N62" s="1568"/>
      <c r="O62" s="1566"/>
      <c r="P62" s="1568"/>
      <c r="Q62" s="1569"/>
      <c r="R62" s="1570"/>
    </row>
    <row r="63" spans="1:20" x14ac:dyDescent="0.2">
      <c r="A63" s="1563" t="s">
        <v>2262</v>
      </c>
      <c r="B63" s="1564"/>
      <c r="C63" s="1565"/>
      <c r="D63" s="1564"/>
      <c r="E63" s="1566">
        <v>928868</v>
      </c>
      <c r="F63" s="1566"/>
      <c r="G63" s="1566"/>
      <c r="H63" s="1568">
        <f>SUM(B63:G63)</f>
        <v>928868</v>
      </c>
      <c r="I63" s="1566"/>
      <c r="J63" s="1566"/>
      <c r="K63" s="1566"/>
      <c r="L63" s="1566"/>
      <c r="M63" s="1566"/>
      <c r="N63" s="1568">
        <f>SUM(I63:M63)</f>
        <v>0</v>
      </c>
      <c r="O63" s="1566"/>
      <c r="P63" s="1568">
        <f>O63</f>
        <v>0</v>
      </c>
      <c r="Q63" s="1569">
        <f>H63+N63+P63</f>
        <v>928868</v>
      </c>
      <c r="R63" s="1570">
        <f>Q63/$Q$74</f>
        <v>2.6712909608957076E-5</v>
      </c>
    </row>
    <row r="64" spans="1:20" x14ac:dyDescent="0.2">
      <c r="A64" s="1563"/>
      <c r="B64" s="1564"/>
      <c r="C64" s="1565"/>
      <c r="D64" s="1564"/>
      <c r="E64" s="1566"/>
      <c r="F64" s="1566"/>
      <c r="G64" s="1566"/>
      <c r="H64" s="1568"/>
      <c r="I64" s="1566"/>
      <c r="J64" s="1566"/>
      <c r="K64" s="1566"/>
      <c r="L64" s="1566"/>
      <c r="M64" s="1566"/>
      <c r="N64" s="1568"/>
      <c r="O64" s="1566"/>
      <c r="P64" s="1568"/>
      <c r="Q64" s="1569"/>
      <c r="R64" s="1570"/>
    </row>
    <row r="65" spans="1:20" x14ac:dyDescent="0.2">
      <c r="A65" s="1563" t="s">
        <v>22774</v>
      </c>
      <c r="B65" s="1564">
        <f t="shared" ref="B65:G65" si="7">SUM(B67:B72)</f>
        <v>0</v>
      </c>
      <c r="C65" s="1565">
        <f t="shared" si="7"/>
        <v>0</v>
      </c>
      <c r="D65" s="1564">
        <f t="shared" si="7"/>
        <v>0</v>
      </c>
      <c r="E65" s="1566">
        <f t="shared" si="7"/>
        <v>0</v>
      </c>
      <c r="F65" s="1566">
        <f t="shared" si="7"/>
        <v>0</v>
      </c>
      <c r="G65" s="1566">
        <f t="shared" si="7"/>
        <v>0</v>
      </c>
      <c r="H65" s="1568">
        <f>SUM(B65:G65)</f>
        <v>0</v>
      </c>
      <c r="I65" s="1566"/>
      <c r="J65" s="1566">
        <f>SUM(J67:J72)</f>
        <v>0</v>
      </c>
      <c r="K65" s="1566">
        <f>SUM(K67:K72)</f>
        <v>0</v>
      </c>
      <c r="L65" s="1566">
        <f>SUM(L67:L72)</f>
        <v>0</v>
      </c>
      <c r="M65" s="1566">
        <f>SUM(M67:M72)</f>
        <v>0</v>
      </c>
      <c r="N65" s="1568">
        <f>SUM(J65:M65)</f>
        <v>0</v>
      </c>
      <c r="O65" s="1566">
        <f>SUM(O67:O72)</f>
        <v>0</v>
      </c>
      <c r="P65" s="1568">
        <f>O65</f>
        <v>0</v>
      </c>
      <c r="Q65" s="1569">
        <f>H65+N65+P65</f>
        <v>0</v>
      </c>
      <c r="R65" s="1570">
        <f>Q65/$Q$74</f>
        <v>0</v>
      </c>
    </row>
    <row r="66" spans="1:20" x14ac:dyDescent="0.2">
      <c r="A66" s="1563"/>
      <c r="B66" s="1564"/>
      <c r="C66" s="1565"/>
      <c r="D66" s="1564"/>
      <c r="E66" s="1566"/>
      <c r="F66" s="1566"/>
      <c r="G66" s="1566"/>
      <c r="H66" s="1568"/>
      <c r="I66" s="1566"/>
      <c r="J66" s="1566"/>
      <c r="K66" s="1566"/>
      <c r="L66" s="1566"/>
      <c r="M66" s="1566"/>
      <c r="N66" s="1568"/>
      <c r="O66" s="1566"/>
      <c r="P66" s="1568"/>
      <c r="Q66" s="1569"/>
      <c r="R66" s="1570"/>
    </row>
    <row r="67" spans="1:20" x14ac:dyDescent="0.2">
      <c r="A67" s="1563" t="s">
        <v>22775</v>
      </c>
      <c r="B67" s="1564"/>
      <c r="C67" s="1565"/>
      <c r="D67" s="1564"/>
      <c r="E67" s="1566"/>
      <c r="F67" s="1566"/>
      <c r="G67" s="1566"/>
      <c r="H67" s="1568"/>
      <c r="I67" s="1566"/>
      <c r="J67" s="1566"/>
      <c r="K67" s="1566"/>
      <c r="L67" s="1566"/>
      <c r="M67" s="1566"/>
      <c r="N67" s="1568"/>
      <c r="O67" s="1566"/>
      <c r="P67" s="1566"/>
      <c r="Q67" s="1565"/>
      <c r="R67" s="1572"/>
    </row>
    <row r="68" spans="1:20" x14ac:dyDescent="0.2">
      <c r="A68" s="1563" t="s">
        <v>22776</v>
      </c>
      <c r="B68" s="1564"/>
      <c r="C68" s="1565"/>
      <c r="D68" s="1564"/>
      <c r="E68" s="1566"/>
      <c r="F68" s="1566"/>
      <c r="G68" s="1566"/>
      <c r="H68" s="1568"/>
      <c r="I68" s="1566"/>
      <c r="J68" s="1566"/>
      <c r="K68" s="1566"/>
      <c r="L68" s="1566"/>
      <c r="M68" s="1566"/>
      <c r="N68" s="1568"/>
      <c r="O68" s="1566"/>
      <c r="P68" s="1566"/>
      <c r="Q68" s="1565"/>
      <c r="R68" s="1572"/>
    </row>
    <row r="69" spans="1:20" x14ac:dyDescent="0.2">
      <c r="A69" s="1563" t="s">
        <v>2112</v>
      </c>
      <c r="B69" s="1564"/>
      <c r="C69" s="1565"/>
      <c r="D69" s="1564"/>
      <c r="E69" s="1566"/>
      <c r="F69" s="1566"/>
      <c r="G69" s="1566"/>
      <c r="H69" s="1568"/>
      <c r="I69" s="1566"/>
      <c r="J69" s="1566"/>
      <c r="K69" s="1566"/>
      <c r="L69" s="1566"/>
      <c r="M69" s="1566"/>
      <c r="N69" s="1568"/>
      <c r="O69" s="1566"/>
      <c r="P69" s="1566"/>
      <c r="Q69" s="1565"/>
      <c r="R69" s="1572"/>
    </row>
    <row r="70" spans="1:20" x14ac:dyDescent="0.2">
      <c r="A70" s="1563" t="s">
        <v>22777</v>
      </c>
      <c r="B70" s="1564"/>
      <c r="C70" s="1565"/>
      <c r="D70" s="1564"/>
      <c r="E70" s="1566"/>
      <c r="F70" s="1566"/>
      <c r="G70" s="1566"/>
      <c r="H70" s="1568"/>
      <c r="I70" s="1566"/>
      <c r="J70" s="1566"/>
      <c r="K70" s="1566"/>
      <c r="L70" s="1566"/>
      <c r="M70" s="1566"/>
      <c r="N70" s="1566"/>
      <c r="O70" s="1566"/>
      <c r="P70" s="1566"/>
      <c r="Q70" s="1565"/>
      <c r="R70" s="1572"/>
    </row>
    <row r="71" spans="1:20" x14ac:dyDescent="0.2">
      <c r="A71" s="1563" t="s">
        <v>22778</v>
      </c>
      <c r="B71" s="1564"/>
      <c r="C71" s="1565"/>
      <c r="D71" s="1564"/>
      <c r="E71" s="1566"/>
      <c r="F71" s="1566"/>
      <c r="G71" s="1566"/>
      <c r="H71" s="1568"/>
      <c r="I71" s="1566"/>
      <c r="J71" s="1566"/>
      <c r="K71" s="1566"/>
      <c r="L71" s="1566"/>
      <c r="M71" s="1566"/>
      <c r="N71" s="1566"/>
      <c r="O71" s="1566"/>
      <c r="P71" s="1566"/>
      <c r="Q71" s="1565"/>
      <c r="R71" s="1572"/>
    </row>
    <row r="72" spans="1:20" x14ac:dyDescent="0.2">
      <c r="A72" s="1563" t="s">
        <v>22779</v>
      </c>
      <c r="B72" s="1564"/>
      <c r="C72" s="1565"/>
      <c r="D72" s="1564"/>
      <c r="E72" s="1566"/>
      <c r="F72" s="1566"/>
      <c r="G72" s="1566"/>
      <c r="H72" s="1568"/>
      <c r="I72" s="1566"/>
      <c r="J72" s="1566"/>
      <c r="K72" s="1566"/>
      <c r="L72" s="1566"/>
      <c r="M72" s="1566"/>
      <c r="N72" s="1566"/>
      <c r="O72" s="1566"/>
      <c r="P72" s="1566"/>
      <c r="Q72" s="1565"/>
      <c r="R72" s="1572"/>
    </row>
    <row r="73" spans="1:20" ht="12" thickBot="1" x14ac:dyDescent="0.25">
      <c r="A73" s="1574"/>
      <c r="B73" s="1574"/>
      <c r="D73" s="1563"/>
      <c r="E73" s="1575"/>
      <c r="F73" s="1575"/>
      <c r="G73" s="1575"/>
      <c r="H73" s="1576"/>
      <c r="I73" s="1576"/>
      <c r="J73" s="1575"/>
      <c r="K73" s="1575"/>
      <c r="L73" s="1575"/>
      <c r="M73" s="1575"/>
      <c r="N73" s="1575"/>
      <c r="O73" s="1575"/>
      <c r="P73" s="1575"/>
      <c r="R73" s="1572"/>
    </row>
    <row r="74" spans="1:20" s="1584" customFormat="1" ht="18.75" customHeight="1" thickBot="1" x14ac:dyDescent="0.25">
      <c r="A74" s="1581" t="s">
        <v>2049</v>
      </c>
      <c r="B74" s="1582">
        <f t="shared" ref="B74:Q74" si="8">B56+B58+B60+B63+B65</f>
        <v>8381625001</v>
      </c>
      <c r="C74" s="1582">
        <f t="shared" si="8"/>
        <v>71701473</v>
      </c>
      <c r="D74" s="1582">
        <f t="shared" si="8"/>
        <v>32018173</v>
      </c>
      <c r="E74" s="1582">
        <f t="shared" si="8"/>
        <v>663435506</v>
      </c>
      <c r="F74" s="1582">
        <f t="shared" si="8"/>
        <v>317266712</v>
      </c>
      <c r="G74" s="1582">
        <f t="shared" si="8"/>
        <v>16399454</v>
      </c>
      <c r="H74" s="1582">
        <f t="shared" si="8"/>
        <v>9482446319</v>
      </c>
      <c r="I74" s="1582">
        <f t="shared" si="8"/>
        <v>200000000</v>
      </c>
      <c r="J74" s="1582">
        <f t="shared" si="8"/>
        <v>3120000000</v>
      </c>
      <c r="K74" s="1582">
        <f t="shared" si="8"/>
        <v>0</v>
      </c>
      <c r="L74" s="1582">
        <f t="shared" si="8"/>
        <v>136369308</v>
      </c>
      <c r="M74" s="1582">
        <f t="shared" si="8"/>
        <v>338590085</v>
      </c>
      <c r="N74" s="1582">
        <f t="shared" si="8"/>
        <v>3794959393</v>
      </c>
      <c r="O74" s="1582">
        <f t="shared" si="8"/>
        <v>21494845368</v>
      </c>
      <c r="P74" s="1582">
        <f t="shared" si="8"/>
        <v>21494845368</v>
      </c>
      <c r="Q74" s="1582">
        <f t="shared" si="8"/>
        <v>34772251080</v>
      </c>
      <c r="R74" s="1583">
        <f>Q74/$Q$74</f>
        <v>1</v>
      </c>
    </row>
    <row r="77" spans="1:20" s="1529" customFormat="1" ht="12.75" x14ac:dyDescent="0.2">
      <c r="A77" s="1523" t="s">
        <v>22593</v>
      </c>
      <c r="B77" s="1523"/>
      <c r="C77" s="1523"/>
      <c r="D77" s="1523"/>
      <c r="E77" s="1523"/>
      <c r="F77" s="1523"/>
      <c r="G77" s="1523"/>
      <c r="H77" s="1524"/>
      <c r="I77" s="1524"/>
      <c r="J77" s="1524"/>
      <c r="K77" s="1525"/>
      <c r="L77" s="1523"/>
      <c r="M77" s="1523"/>
      <c r="N77" s="1523"/>
      <c r="O77" s="1524"/>
      <c r="P77" s="1524"/>
      <c r="Q77" s="1523"/>
      <c r="R77" s="1526"/>
      <c r="S77" s="1527"/>
      <c r="T77" s="1528"/>
    </row>
    <row r="78" spans="1:20" s="1529" customFormat="1" ht="12.75" x14ac:dyDescent="0.2">
      <c r="A78" s="1523" t="s">
        <v>22592</v>
      </c>
      <c r="B78" s="1523"/>
      <c r="C78" s="1523"/>
      <c r="D78" s="1523"/>
      <c r="E78" s="1523"/>
      <c r="F78" s="1523"/>
      <c r="G78" s="1523"/>
      <c r="H78" s="1524"/>
      <c r="I78" s="1524"/>
      <c r="J78" s="1524"/>
      <c r="K78" s="1525"/>
      <c r="L78" s="1523"/>
      <c r="M78" s="1523"/>
      <c r="N78" s="1523"/>
      <c r="O78" s="1524"/>
      <c r="P78" s="1524"/>
      <c r="Q78" s="1523"/>
      <c r="R78" s="1526"/>
      <c r="S78" s="1527"/>
      <c r="T78" s="1528"/>
    </row>
    <row r="79" spans="1:20" s="1529" customFormat="1" ht="12" x14ac:dyDescent="0.2">
      <c r="H79" s="1530"/>
      <c r="I79" s="1530"/>
      <c r="J79" s="1530"/>
      <c r="K79" s="1531"/>
      <c r="O79" s="1530"/>
      <c r="P79" s="1530"/>
      <c r="R79" s="1532"/>
      <c r="S79" s="1533"/>
      <c r="T79" s="1534"/>
    </row>
    <row r="80" spans="1:20" s="1529" customFormat="1" ht="15.75" x14ac:dyDescent="0.25">
      <c r="B80" s="1535"/>
      <c r="C80" s="1535"/>
      <c r="D80" s="1535"/>
      <c r="E80" s="1535"/>
      <c r="F80" s="1535"/>
      <c r="G80" s="1535"/>
      <c r="H80" s="1536"/>
      <c r="I80" s="1536"/>
      <c r="J80" s="1536"/>
      <c r="K80" s="1537"/>
      <c r="L80" s="1535"/>
      <c r="M80" s="1535"/>
      <c r="N80" s="1535"/>
      <c r="O80" s="1536"/>
      <c r="P80" s="1536"/>
      <c r="Q80" s="1535"/>
      <c r="R80" s="1538"/>
      <c r="S80" s="1539"/>
      <c r="T80" s="1540"/>
    </row>
    <row r="81" spans="1:20" s="1529" customFormat="1" ht="15.75" x14ac:dyDescent="0.25">
      <c r="B81" s="1535"/>
      <c r="C81" s="1535"/>
      <c r="D81" s="1535"/>
      <c r="E81" s="1535"/>
      <c r="F81" s="1535"/>
      <c r="G81" s="1535"/>
      <c r="H81" s="1536"/>
      <c r="I81" s="1536"/>
      <c r="J81" s="1536"/>
      <c r="K81" s="1537"/>
      <c r="L81" s="1535"/>
      <c r="M81" s="1535"/>
      <c r="N81" s="1535"/>
      <c r="O81" s="1536"/>
      <c r="P81" s="1536"/>
      <c r="Q81" s="1535"/>
      <c r="R81" s="1538"/>
      <c r="S81" s="1539"/>
      <c r="T81" s="1540"/>
    </row>
    <row r="82" spans="1:20" s="1529" customFormat="1" ht="15.75" x14ac:dyDescent="0.25">
      <c r="A82" s="1763" t="s">
        <v>22751</v>
      </c>
      <c r="B82" s="1763"/>
      <c r="C82" s="1763"/>
      <c r="D82" s="1763"/>
      <c r="E82" s="1763"/>
      <c r="F82" s="1763"/>
      <c r="G82" s="1763"/>
      <c r="H82" s="1763"/>
      <c r="I82" s="1763"/>
      <c r="J82" s="1763"/>
      <c r="K82" s="1763"/>
      <c r="L82" s="1763"/>
      <c r="M82" s="1763"/>
      <c r="N82" s="1763"/>
      <c r="O82" s="1763"/>
      <c r="P82" s="1763"/>
      <c r="Q82" s="1763"/>
      <c r="R82" s="1763"/>
      <c r="S82" s="1541"/>
      <c r="T82" s="1542"/>
    </row>
    <row r="83" spans="1:20" s="1529" customFormat="1" ht="15.75" x14ac:dyDescent="0.25">
      <c r="A83" s="1763" t="s">
        <v>2089</v>
      </c>
      <c r="B83" s="1763"/>
      <c r="C83" s="1763"/>
      <c r="D83" s="1763"/>
      <c r="E83" s="1763"/>
      <c r="F83" s="1763"/>
      <c r="G83" s="1763"/>
      <c r="H83" s="1763"/>
      <c r="I83" s="1763"/>
      <c r="J83" s="1763"/>
      <c r="K83" s="1763"/>
      <c r="L83" s="1763"/>
      <c r="M83" s="1763"/>
      <c r="N83" s="1763"/>
      <c r="O83" s="1763"/>
      <c r="P83" s="1763"/>
      <c r="Q83" s="1763"/>
      <c r="R83" s="1763"/>
      <c r="S83" s="1541"/>
      <c r="T83" s="1543"/>
    </row>
    <row r="84" spans="1:20" s="1529" customFormat="1" ht="15.75" x14ac:dyDescent="0.25">
      <c r="A84" s="1763" t="s">
        <v>22752</v>
      </c>
      <c r="B84" s="1763"/>
      <c r="C84" s="1763"/>
      <c r="D84" s="1763"/>
      <c r="E84" s="1763"/>
      <c r="F84" s="1763"/>
      <c r="G84" s="1763"/>
      <c r="H84" s="1763"/>
      <c r="I84" s="1763"/>
      <c r="J84" s="1763"/>
      <c r="K84" s="1763"/>
      <c r="L84" s="1763"/>
      <c r="M84" s="1763"/>
      <c r="N84" s="1763"/>
      <c r="O84" s="1763"/>
      <c r="P84" s="1763"/>
      <c r="Q84" s="1763"/>
      <c r="R84" s="1763"/>
      <c r="S84" s="1541"/>
      <c r="T84" s="1543"/>
    </row>
    <row r="85" spans="1:20" s="1529" customFormat="1" ht="15.75" x14ac:dyDescent="0.25">
      <c r="A85" s="1763" t="s">
        <v>22753</v>
      </c>
      <c r="B85" s="1763"/>
      <c r="C85" s="1763"/>
      <c r="D85" s="1763"/>
      <c r="E85" s="1763"/>
      <c r="F85" s="1763"/>
      <c r="G85" s="1763"/>
      <c r="H85" s="1763"/>
      <c r="I85" s="1763"/>
      <c r="J85" s="1763"/>
      <c r="K85" s="1763"/>
      <c r="L85" s="1763"/>
      <c r="M85" s="1763"/>
      <c r="N85" s="1763"/>
      <c r="O85" s="1763"/>
      <c r="P85" s="1763"/>
      <c r="Q85" s="1763"/>
      <c r="R85" s="1763"/>
      <c r="S85" s="1541"/>
      <c r="T85" s="1543"/>
    </row>
    <row r="86" spans="1:20" s="1529" customFormat="1" ht="12" x14ac:dyDescent="0.2">
      <c r="B86" s="1544"/>
      <c r="C86" s="1544"/>
      <c r="D86" s="1544"/>
      <c r="E86" s="1544"/>
      <c r="F86" s="1544"/>
      <c r="G86" s="1544"/>
      <c r="H86" s="1544"/>
      <c r="I86" s="1544"/>
      <c r="J86" s="1544"/>
      <c r="K86" s="1545"/>
      <c r="L86" s="1544"/>
      <c r="M86" s="1544"/>
      <c r="N86" s="1544"/>
      <c r="O86" s="1544"/>
      <c r="P86" s="1544"/>
      <c r="Q86" s="1544"/>
      <c r="R86" s="1546"/>
      <c r="S86" s="1547"/>
      <c r="T86" s="1548"/>
    </row>
    <row r="87" spans="1:20" s="1529" customFormat="1" ht="12" x14ac:dyDescent="0.2">
      <c r="B87" s="1544"/>
      <c r="C87" s="1544"/>
      <c r="D87" s="1544"/>
      <c r="E87" s="1544"/>
      <c r="F87" s="1544"/>
      <c r="G87" s="1544"/>
      <c r="H87" s="1544"/>
      <c r="I87" s="1544"/>
      <c r="J87" s="1544"/>
      <c r="K87" s="1545"/>
      <c r="L87" s="1544"/>
      <c r="M87" s="1544"/>
      <c r="N87" s="1544"/>
      <c r="O87" s="1544"/>
      <c r="P87" s="1544"/>
      <c r="Q87" s="1544"/>
      <c r="R87" s="1546"/>
      <c r="S87" s="1547"/>
      <c r="T87" s="1548"/>
    </row>
    <row r="88" spans="1:20" s="1529" customFormat="1" ht="12" x14ac:dyDescent="0.2">
      <c r="B88" s="1544"/>
      <c r="C88" s="1544"/>
      <c r="D88" s="1544"/>
      <c r="E88" s="1544"/>
      <c r="F88" s="1544"/>
      <c r="G88" s="1544"/>
      <c r="H88" s="1544"/>
      <c r="I88" s="1544"/>
      <c r="J88" s="1544"/>
      <c r="K88" s="1545"/>
      <c r="L88" s="1544"/>
      <c r="M88" s="1544"/>
      <c r="N88" s="1544"/>
      <c r="O88" s="1544"/>
      <c r="P88" s="1544"/>
      <c r="Q88" s="1544"/>
      <c r="R88" s="1546"/>
      <c r="S88" s="1547"/>
      <c r="T88" s="1548"/>
    </row>
    <row r="89" spans="1:20" s="1529" customFormat="1" ht="12" x14ac:dyDescent="0.2">
      <c r="A89" s="1530" t="s">
        <v>1212</v>
      </c>
      <c r="B89" s="1549" t="s">
        <v>22072</v>
      </c>
      <c r="D89" s="1550"/>
      <c r="E89" s="1550"/>
      <c r="H89" s="1530"/>
      <c r="I89" s="1530"/>
      <c r="J89" s="1530"/>
      <c r="K89" s="1531"/>
      <c r="O89" s="1530"/>
      <c r="P89" s="1530"/>
      <c r="R89" s="1532"/>
      <c r="S89" s="1533"/>
      <c r="T89" s="1534"/>
    </row>
    <row r="90" spans="1:20" s="1529" customFormat="1" ht="12.75" thickBot="1" x14ac:dyDescent="0.25">
      <c r="A90" s="1397" t="s">
        <v>0</v>
      </c>
      <c r="B90" s="1397" t="s">
        <v>9</v>
      </c>
      <c r="D90" s="1397"/>
      <c r="E90" s="1397"/>
      <c r="F90" s="1397"/>
      <c r="G90" s="1397"/>
      <c r="H90" s="1397"/>
      <c r="I90" s="1397"/>
      <c r="J90" s="1397"/>
      <c r="K90" s="1551"/>
      <c r="L90" s="1397"/>
      <c r="M90" s="1397"/>
      <c r="N90" s="1397"/>
      <c r="O90" s="1397"/>
      <c r="P90" s="1397"/>
      <c r="Q90" s="1397"/>
      <c r="R90" s="1552"/>
      <c r="S90" s="1553"/>
      <c r="T90" s="1554"/>
    </row>
    <row r="91" spans="1:20" s="1556" customFormat="1" ht="19.5" customHeight="1" thickBot="1" x14ac:dyDescent="0.25">
      <c r="A91" s="1764" t="s">
        <v>21868</v>
      </c>
      <c r="B91" s="1764" t="s">
        <v>22754</v>
      </c>
      <c r="C91" s="1766"/>
      <c r="D91" s="1766"/>
      <c r="E91" s="1766"/>
      <c r="F91" s="1766"/>
      <c r="G91" s="1766"/>
      <c r="H91" s="1767"/>
      <c r="I91" s="1768" t="s">
        <v>22755</v>
      </c>
      <c r="J91" s="1766"/>
      <c r="K91" s="1766"/>
      <c r="L91" s="1766"/>
      <c r="M91" s="1766"/>
      <c r="N91" s="1767"/>
      <c r="O91" s="1768" t="s">
        <v>22756</v>
      </c>
      <c r="P91" s="1767"/>
      <c r="Q91" s="1768" t="s">
        <v>2049</v>
      </c>
      <c r="R91" s="1767"/>
      <c r="S91" s="1555"/>
    </row>
    <row r="92" spans="1:20" s="1562" customFormat="1" ht="90.75" customHeight="1" thickBot="1" x14ac:dyDescent="0.25">
      <c r="A92" s="1765"/>
      <c r="B92" s="1557" t="s">
        <v>22757</v>
      </c>
      <c r="C92" s="1558" t="s">
        <v>22758</v>
      </c>
      <c r="D92" s="1557" t="s">
        <v>22759</v>
      </c>
      <c r="E92" s="1557" t="s">
        <v>22760</v>
      </c>
      <c r="F92" s="1557" t="s">
        <v>22761</v>
      </c>
      <c r="G92" s="1559" t="s">
        <v>22762</v>
      </c>
      <c r="H92" s="1559" t="s">
        <v>22763</v>
      </c>
      <c r="I92" s="1559" t="s">
        <v>22757</v>
      </c>
      <c r="J92" s="1557" t="s">
        <v>22764</v>
      </c>
      <c r="K92" s="1559" t="s">
        <v>22762</v>
      </c>
      <c r="L92" s="1559" t="s">
        <v>22765</v>
      </c>
      <c r="M92" s="1559" t="s">
        <v>22766</v>
      </c>
      <c r="N92" s="1559" t="s">
        <v>22767</v>
      </c>
      <c r="O92" s="1559" t="s">
        <v>22768</v>
      </c>
      <c r="P92" s="1558" t="s">
        <v>22769</v>
      </c>
      <c r="Q92" s="1557" t="s">
        <v>22770</v>
      </c>
      <c r="R92" s="1560" t="s">
        <v>22771</v>
      </c>
      <c r="S92" s="1561"/>
    </row>
    <row r="93" spans="1:20" x14ac:dyDescent="0.2">
      <c r="A93" s="1563"/>
      <c r="B93" s="1564"/>
      <c r="C93" s="1565"/>
      <c r="D93" s="1564"/>
      <c r="E93" s="1566"/>
      <c r="F93" s="1566"/>
      <c r="G93" s="1566"/>
      <c r="H93" s="1566"/>
      <c r="I93" s="1566"/>
      <c r="J93" s="1566"/>
      <c r="K93" s="1566"/>
      <c r="L93" s="1566"/>
      <c r="M93" s="1566"/>
      <c r="N93" s="1566"/>
      <c r="O93" s="1566"/>
      <c r="P93" s="1566"/>
      <c r="Q93" s="1565"/>
      <c r="R93" s="1567"/>
    </row>
    <row r="94" spans="1:20" x14ac:dyDescent="0.2">
      <c r="A94" s="1563" t="s">
        <v>2076</v>
      </c>
      <c r="B94" s="1564"/>
      <c r="C94" s="1565">
        <v>4357052</v>
      </c>
      <c r="D94" s="1564"/>
      <c r="E94" s="1566">
        <v>6292590</v>
      </c>
      <c r="F94" s="1566"/>
      <c r="G94" s="1566"/>
      <c r="H94" s="1568">
        <f>SUM(B94:G94)</f>
        <v>10649642</v>
      </c>
      <c r="I94" s="1568"/>
      <c r="J94" s="1566"/>
      <c r="K94" s="1566"/>
      <c r="L94" s="1566"/>
      <c r="M94" s="1566"/>
      <c r="N94" s="1568">
        <f>SUM(I94:M94)</f>
        <v>0</v>
      </c>
      <c r="O94" s="1566"/>
      <c r="P94" s="1568">
        <f>O94</f>
        <v>0</v>
      </c>
      <c r="Q94" s="1569">
        <f>H94+N94+P94</f>
        <v>10649642</v>
      </c>
      <c r="R94" s="1570">
        <f>Q94/$Q$112</f>
        <v>6.8854255636036352E-2</v>
      </c>
    </row>
    <row r="95" spans="1:20" x14ac:dyDescent="0.2">
      <c r="A95" s="1563"/>
      <c r="B95" s="1564"/>
      <c r="C95" s="1565"/>
      <c r="D95" s="1564"/>
      <c r="E95" s="1566"/>
      <c r="F95" s="1566"/>
      <c r="G95" s="1566"/>
      <c r="H95" s="1568"/>
      <c r="I95" s="1568"/>
      <c r="J95" s="1566"/>
      <c r="K95" s="1566"/>
      <c r="L95" s="1566"/>
      <c r="M95" s="1566"/>
      <c r="N95" s="1568"/>
      <c r="O95" s="1566"/>
      <c r="P95" s="1568"/>
      <c r="Q95" s="1569"/>
      <c r="R95" s="1570"/>
    </row>
    <row r="96" spans="1:20" x14ac:dyDescent="0.2">
      <c r="A96" s="1563" t="s">
        <v>2075</v>
      </c>
      <c r="B96" s="1564"/>
      <c r="C96" s="1565">
        <v>30444621</v>
      </c>
      <c r="D96" s="1564"/>
      <c r="E96" s="1566">
        <v>65094465</v>
      </c>
      <c r="F96" s="1566">
        <v>76425</v>
      </c>
      <c r="G96" s="1566"/>
      <c r="H96" s="1568">
        <f>SUM(B96:G96)</f>
        <v>95615511</v>
      </c>
      <c r="I96" s="1568"/>
      <c r="J96" s="1566"/>
      <c r="K96" s="1566"/>
      <c r="L96" s="1566"/>
      <c r="M96" s="1566"/>
      <c r="N96" s="1568">
        <f>SUM(I96:M96)</f>
        <v>0</v>
      </c>
      <c r="O96" s="1566"/>
      <c r="P96" s="1568">
        <f>O96</f>
        <v>0</v>
      </c>
      <c r="Q96" s="1569">
        <f>H96+N96+P96</f>
        <v>95615511</v>
      </c>
      <c r="R96" s="1570">
        <f>Q96/$Q$112</f>
        <v>0.61819306575415822</v>
      </c>
    </row>
    <row r="97" spans="1:18" x14ac:dyDescent="0.2">
      <c r="A97" s="1563"/>
      <c r="B97" s="1564"/>
      <c r="C97" s="1565"/>
      <c r="D97" s="1564"/>
      <c r="E97" s="1566"/>
      <c r="F97" s="1566"/>
      <c r="G97" s="1566"/>
      <c r="H97" s="1568"/>
      <c r="I97" s="1568"/>
      <c r="J97" s="1566"/>
      <c r="K97" s="1566"/>
      <c r="L97" s="1566"/>
      <c r="M97" s="1566"/>
      <c r="N97" s="1568"/>
      <c r="O97" s="1566"/>
      <c r="P97" s="1568"/>
      <c r="Q97" s="1569"/>
      <c r="R97" s="1570"/>
    </row>
    <row r="98" spans="1:18" x14ac:dyDescent="0.2">
      <c r="A98" s="1563" t="s">
        <v>22772</v>
      </c>
      <c r="B98" s="1564"/>
      <c r="C98" s="1565"/>
      <c r="D98" s="1564"/>
      <c r="E98" s="1566"/>
      <c r="F98" s="1566"/>
      <c r="G98" s="1566"/>
      <c r="H98" s="1568">
        <f>SUM(B98:G98)</f>
        <v>0</v>
      </c>
      <c r="I98" s="1568"/>
      <c r="J98" s="1566"/>
      <c r="K98" s="1566"/>
      <c r="L98" s="1566"/>
      <c r="M98" s="1566"/>
      <c r="N98" s="1568">
        <f>SUM(I98:M98)</f>
        <v>0</v>
      </c>
      <c r="O98" s="1566"/>
      <c r="P98" s="1568">
        <f>O98</f>
        <v>0</v>
      </c>
      <c r="Q98" s="1569">
        <f>H98+N98+P98</f>
        <v>0</v>
      </c>
      <c r="R98" s="1570">
        <f>Q98/$Q$112</f>
        <v>0</v>
      </c>
    </row>
    <row r="99" spans="1:18" x14ac:dyDescent="0.2">
      <c r="A99" s="1563" t="s">
        <v>22773</v>
      </c>
      <c r="B99" s="1564"/>
      <c r="C99" s="1565"/>
      <c r="D99" s="1564"/>
      <c r="E99" s="1566"/>
      <c r="F99" s="1566"/>
      <c r="G99" s="1566"/>
      <c r="H99" s="1568"/>
      <c r="I99" s="1568"/>
      <c r="J99" s="1566"/>
      <c r="K99" s="1566"/>
      <c r="L99" s="1566"/>
      <c r="M99" s="1566"/>
      <c r="N99" s="1568"/>
      <c r="O99" s="1566"/>
      <c r="P99" s="1568"/>
      <c r="Q99" s="1569"/>
      <c r="R99" s="1570"/>
    </row>
    <row r="100" spans="1:18" x14ac:dyDescent="0.2">
      <c r="A100" s="1571"/>
      <c r="B100" s="1564"/>
      <c r="C100" s="1565"/>
      <c r="D100" s="1564"/>
      <c r="E100" s="1566"/>
      <c r="F100" s="1566"/>
      <c r="G100" s="1566"/>
      <c r="H100" s="1568"/>
      <c r="I100" s="1568"/>
      <c r="J100" s="1566"/>
      <c r="K100" s="1566"/>
      <c r="L100" s="1566"/>
      <c r="M100" s="1566"/>
      <c r="N100" s="1568"/>
      <c r="O100" s="1566"/>
      <c r="P100" s="1568"/>
      <c r="Q100" s="1569"/>
      <c r="R100" s="1570"/>
    </row>
    <row r="101" spans="1:18" x14ac:dyDescent="0.2">
      <c r="A101" s="1563" t="s">
        <v>2262</v>
      </c>
      <c r="B101" s="1564"/>
      <c r="C101" s="1565"/>
      <c r="D101" s="1564"/>
      <c r="E101" s="1566"/>
      <c r="F101" s="1566"/>
      <c r="G101" s="1566"/>
      <c r="H101" s="1568">
        <f>SUM(B101:G101)</f>
        <v>0</v>
      </c>
      <c r="I101" s="1568"/>
      <c r="J101" s="1566"/>
      <c r="K101" s="1566">
        <v>48404183</v>
      </c>
      <c r="L101" s="1566"/>
      <c r="M101" s="1566"/>
      <c r="N101" s="1568">
        <f>SUM(I101:M101)</f>
        <v>48404183</v>
      </c>
      <c r="O101" s="1566"/>
      <c r="P101" s="1568">
        <f>O101</f>
        <v>0</v>
      </c>
      <c r="Q101" s="1569">
        <f>H101+N101+P101</f>
        <v>48404183</v>
      </c>
      <c r="R101" s="1570">
        <f>Q101/$Q$112</f>
        <v>0.31295267860980536</v>
      </c>
    </row>
    <row r="102" spans="1:18" x14ac:dyDescent="0.2">
      <c r="A102" s="1563"/>
      <c r="B102" s="1564"/>
      <c r="C102" s="1565"/>
      <c r="D102" s="1564"/>
      <c r="E102" s="1566"/>
      <c r="F102" s="1566"/>
      <c r="G102" s="1566"/>
      <c r="H102" s="1568"/>
      <c r="I102" s="1568"/>
      <c r="J102" s="1566"/>
      <c r="K102" s="1566"/>
      <c r="L102" s="1566"/>
      <c r="M102" s="1566"/>
      <c r="N102" s="1568"/>
      <c r="O102" s="1566"/>
      <c r="P102" s="1568"/>
      <c r="Q102" s="1569"/>
      <c r="R102" s="1570"/>
    </row>
    <row r="103" spans="1:18" x14ac:dyDescent="0.2">
      <c r="A103" s="1563" t="s">
        <v>22774</v>
      </c>
      <c r="B103" s="1564">
        <f t="shared" ref="B103:G103" si="9">SUM(B105:B110)</f>
        <v>0</v>
      </c>
      <c r="C103" s="1565">
        <f t="shared" si="9"/>
        <v>0</v>
      </c>
      <c r="D103" s="1564">
        <f t="shared" si="9"/>
        <v>0</v>
      </c>
      <c r="E103" s="1566">
        <f t="shared" si="9"/>
        <v>0</v>
      </c>
      <c r="F103" s="1566">
        <f t="shared" si="9"/>
        <v>0</v>
      </c>
      <c r="G103" s="1566">
        <f t="shared" si="9"/>
        <v>0</v>
      </c>
      <c r="H103" s="1568">
        <f>SUM(B103:G103)</f>
        <v>0</v>
      </c>
      <c r="I103" s="1568"/>
      <c r="J103" s="1566">
        <f>SUM(J105:J110)</f>
        <v>0</v>
      </c>
      <c r="K103" s="1566">
        <f>SUM(K105:K110)</f>
        <v>0</v>
      </c>
      <c r="L103" s="1566">
        <f>SUM(L105:L110)</f>
        <v>0</v>
      </c>
      <c r="M103" s="1566">
        <f>SUM(M105:M110)</f>
        <v>0</v>
      </c>
      <c r="N103" s="1568">
        <f>SUM(I103:M103)</f>
        <v>0</v>
      </c>
      <c r="O103" s="1566">
        <f>SUM(O105:O110)</f>
        <v>0</v>
      </c>
      <c r="P103" s="1568">
        <f>O103</f>
        <v>0</v>
      </c>
      <c r="Q103" s="1569">
        <f>H103+N103+P103</f>
        <v>0</v>
      </c>
      <c r="R103" s="1570">
        <f>Q103/$Q$112</f>
        <v>0</v>
      </c>
    </row>
    <row r="104" spans="1:18" x14ac:dyDescent="0.2">
      <c r="A104" s="1563"/>
      <c r="B104" s="1564"/>
      <c r="C104" s="1565"/>
      <c r="D104" s="1564"/>
      <c r="E104" s="1566"/>
      <c r="F104" s="1566"/>
      <c r="G104" s="1566"/>
      <c r="H104" s="1568"/>
      <c r="I104" s="1568"/>
      <c r="J104" s="1566"/>
      <c r="K104" s="1566"/>
      <c r="L104" s="1566"/>
      <c r="M104" s="1566"/>
      <c r="N104" s="1568"/>
      <c r="O104" s="1566"/>
      <c r="P104" s="1568"/>
      <c r="Q104" s="1569"/>
      <c r="R104" s="1570"/>
    </row>
    <row r="105" spans="1:18" x14ac:dyDescent="0.2">
      <c r="A105" s="1563" t="s">
        <v>22775</v>
      </c>
      <c r="B105" s="1564"/>
      <c r="C105" s="1565"/>
      <c r="D105" s="1564"/>
      <c r="E105" s="1566"/>
      <c r="F105" s="1566"/>
      <c r="G105" s="1566"/>
      <c r="H105" s="1568"/>
      <c r="I105" s="1568"/>
      <c r="J105" s="1566"/>
      <c r="K105" s="1566"/>
      <c r="L105" s="1566"/>
      <c r="M105" s="1566"/>
      <c r="N105" s="1568"/>
      <c r="O105" s="1566"/>
      <c r="P105" s="1566"/>
      <c r="Q105" s="1565"/>
      <c r="R105" s="1572"/>
    </row>
    <row r="106" spans="1:18" x14ac:dyDescent="0.2">
      <c r="A106" s="1563" t="s">
        <v>22776</v>
      </c>
      <c r="B106" s="1564"/>
      <c r="C106" s="1565"/>
      <c r="D106" s="1564"/>
      <c r="E106" s="1566"/>
      <c r="F106" s="1566"/>
      <c r="G106" s="1566"/>
      <c r="H106" s="1568"/>
      <c r="I106" s="1568"/>
      <c r="J106" s="1566"/>
      <c r="K106" s="1566"/>
      <c r="L106" s="1566"/>
      <c r="M106" s="1566"/>
      <c r="N106" s="1568"/>
      <c r="O106" s="1566"/>
      <c r="P106" s="1566"/>
      <c r="Q106" s="1565"/>
      <c r="R106" s="1572"/>
    </row>
    <row r="107" spans="1:18" x14ac:dyDescent="0.2">
      <c r="A107" s="1563" t="s">
        <v>2112</v>
      </c>
      <c r="B107" s="1564"/>
      <c r="C107" s="1565"/>
      <c r="D107" s="1564"/>
      <c r="E107" s="1566"/>
      <c r="F107" s="1566"/>
      <c r="G107" s="1566"/>
      <c r="H107" s="1568"/>
      <c r="I107" s="1568"/>
      <c r="J107" s="1566"/>
      <c r="K107" s="1566"/>
      <c r="L107" s="1566"/>
      <c r="M107" s="1566"/>
      <c r="N107" s="1568"/>
      <c r="O107" s="1566"/>
      <c r="P107" s="1566"/>
      <c r="Q107" s="1565"/>
      <c r="R107" s="1572"/>
    </row>
    <row r="108" spans="1:18" x14ac:dyDescent="0.2">
      <c r="A108" s="1563" t="s">
        <v>22777</v>
      </c>
      <c r="B108" s="1564"/>
      <c r="C108" s="1565"/>
      <c r="D108" s="1564"/>
      <c r="E108" s="1566"/>
      <c r="F108" s="1566"/>
      <c r="G108" s="1566"/>
      <c r="H108" s="1568"/>
      <c r="I108" s="1568"/>
      <c r="J108" s="1566"/>
      <c r="K108" s="1566"/>
      <c r="L108" s="1566"/>
      <c r="M108" s="1566"/>
      <c r="N108" s="1566"/>
      <c r="O108" s="1566"/>
      <c r="P108" s="1566"/>
      <c r="Q108" s="1565"/>
      <c r="R108" s="1572"/>
    </row>
    <row r="109" spans="1:18" x14ac:dyDescent="0.2">
      <c r="A109" s="1563" t="s">
        <v>22778</v>
      </c>
      <c r="B109" s="1564"/>
      <c r="C109" s="1565"/>
      <c r="D109" s="1564"/>
      <c r="E109" s="1566"/>
      <c r="F109" s="1566"/>
      <c r="G109" s="1566"/>
      <c r="H109" s="1568"/>
      <c r="I109" s="1568"/>
      <c r="J109" s="1566"/>
      <c r="K109" s="1566"/>
      <c r="L109" s="1566"/>
      <c r="M109" s="1566"/>
      <c r="N109" s="1566"/>
      <c r="O109" s="1566"/>
      <c r="P109" s="1566"/>
      <c r="Q109" s="1565"/>
      <c r="R109" s="1572"/>
    </row>
    <row r="110" spans="1:18" x14ac:dyDescent="0.2">
      <c r="A110" s="1563" t="s">
        <v>22779</v>
      </c>
      <c r="B110" s="1564"/>
      <c r="C110" s="1565"/>
      <c r="D110" s="1564"/>
      <c r="E110" s="1566"/>
      <c r="F110" s="1566"/>
      <c r="G110" s="1566"/>
      <c r="H110" s="1568"/>
      <c r="I110" s="1568"/>
      <c r="J110" s="1566"/>
      <c r="K110" s="1566"/>
      <c r="L110" s="1566"/>
      <c r="M110" s="1566"/>
      <c r="N110" s="1566"/>
      <c r="O110" s="1566"/>
      <c r="P110" s="1566"/>
      <c r="Q110" s="1565"/>
      <c r="R110" s="1572"/>
    </row>
    <row r="111" spans="1:18" ht="12" thickBot="1" x14ac:dyDescent="0.25">
      <c r="A111" s="1574"/>
      <c r="B111" s="1574"/>
      <c r="D111" s="1563"/>
      <c r="E111" s="1575"/>
      <c r="F111" s="1575"/>
      <c r="G111" s="1575"/>
      <c r="H111" s="1576"/>
      <c r="I111" s="1576"/>
      <c r="J111" s="1575"/>
      <c r="K111" s="1575"/>
      <c r="L111" s="1575"/>
      <c r="M111" s="1575"/>
      <c r="N111" s="1575"/>
      <c r="O111" s="1575"/>
      <c r="P111" s="1575"/>
      <c r="R111" s="1572"/>
    </row>
    <row r="112" spans="1:18" s="1555" customFormat="1" ht="21" customHeight="1" thickBot="1" x14ac:dyDescent="0.25">
      <c r="A112" s="1585" t="s">
        <v>2049</v>
      </c>
      <c r="B112" s="1578">
        <f t="shared" ref="B112:Q112" si="10">B94+B96+B98+B101+B103</f>
        <v>0</v>
      </c>
      <c r="C112" s="1578">
        <f t="shared" si="10"/>
        <v>34801673</v>
      </c>
      <c r="D112" s="1578">
        <f t="shared" si="10"/>
        <v>0</v>
      </c>
      <c r="E112" s="1578">
        <f t="shared" si="10"/>
        <v>71387055</v>
      </c>
      <c r="F112" s="1578">
        <f t="shared" si="10"/>
        <v>76425</v>
      </c>
      <c r="G112" s="1578">
        <f t="shared" si="10"/>
        <v>0</v>
      </c>
      <c r="H112" s="1578">
        <f t="shared" si="10"/>
        <v>106265153</v>
      </c>
      <c r="I112" s="1578">
        <f t="shared" si="10"/>
        <v>0</v>
      </c>
      <c r="J112" s="1578">
        <f t="shared" si="10"/>
        <v>0</v>
      </c>
      <c r="K112" s="1578">
        <f t="shared" si="10"/>
        <v>48404183</v>
      </c>
      <c r="L112" s="1578">
        <f t="shared" si="10"/>
        <v>0</v>
      </c>
      <c r="M112" s="1578">
        <f t="shared" si="10"/>
        <v>0</v>
      </c>
      <c r="N112" s="1578">
        <f t="shared" si="10"/>
        <v>48404183</v>
      </c>
      <c r="O112" s="1578">
        <f t="shared" si="10"/>
        <v>0</v>
      </c>
      <c r="P112" s="1578">
        <f t="shared" si="10"/>
        <v>0</v>
      </c>
      <c r="Q112" s="1578">
        <f t="shared" si="10"/>
        <v>154669336</v>
      </c>
      <c r="R112" s="1579">
        <f>Q112/$Q$112</f>
        <v>1</v>
      </c>
    </row>
    <row r="115" spans="1:20" s="1529" customFormat="1" ht="12.75" x14ac:dyDescent="0.2">
      <c r="A115" s="1523" t="s">
        <v>22593</v>
      </c>
      <c r="B115" s="1523"/>
      <c r="C115" s="1523"/>
      <c r="D115" s="1523"/>
      <c r="E115" s="1523"/>
      <c r="F115" s="1523"/>
      <c r="G115" s="1523"/>
      <c r="H115" s="1524"/>
      <c r="I115" s="1524"/>
      <c r="J115" s="1524"/>
      <c r="K115" s="1525"/>
      <c r="L115" s="1523"/>
      <c r="M115" s="1523"/>
      <c r="N115" s="1523"/>
      <c r="O115" s="1524"/>
      <c r="P115" s="1524"/>
      <c r="Q115" s="1523"/>
      <c r="R115" s="1526"/>
      <c r="S115" s="1527"/>
      <c r="T115" s="1528"/>
    </row>
    <row r="116" spans="1:20" s="1529" customFormat="1" ht="12.75" x14ac:dyDescent="0.2">
      <c r="A116" s="1523" t="s">
        <v>22592</v>
      </c>
      <c r="B116" s="1523"/>
      <c r="C116" s="1523"/>
      <c r="D116" s="1523"/>
      <c r="E116" s="1523"/>
      <c r="F116" s="1523"/>
      <c r="G116" s="1523"/>
      <c r="H116" s="1524"/>
      <c r="I116" s="1524"/>
      <c r="J116" s="1524"/>
      <c r="K116" s="1525"/>
      <c r="L116" s="1523"/>
      <c r="M116" s="1523"/>
      <c r="N116" s="1523"/>
      <c r="O116" s="1524"/>
      <c r="P116" s="1524"/>
      <c r="Q116" s="1523"/>
      <c r="R116" s="1526"/>
      <c r="S116" s="1527"/>
      <c r="T116" s="1528"/>
    </row>
    <row r="117" spans="1:20" s="1529" customFormat="1" ht="12" x14ac:dyDescent="0.2">
      <c r="H117" s="1530"/>
      <c r="I117" s="1530"/>
      <c r="J117" s="1530"/>
      <c r="K117" s="1531"/>
      <c r="O117" s="1530"/>
      <c r="P117" s="1530"/>
      <c r="R117" s="1532"/>
      <c r="S117" s="1533"/>
      <c r="T117" s="1534"/>
    </row>
    <row r="118" spans="1:20" s="1529" customFormat="1" ht="15.75" x14ac:dyDescent="0.25">
      <c r="B118" s="1535"/>
      <c r="C118" s="1535"/>
      <c r="D118" s="1535"/>
      <c r="E118" s="1535"/>
      <c r="F118" s="1535"/>
      <c r="G118" s="1535"/>
      <c r="H118" s="1536"/>
      <c r="I118" s="1536"/>
      <c r="J118" s="1536"/>
      <c r="K118" s="1537"/>
      <c r="L118" s="1535"/>
      <c r="M118" s="1535"/>
      <c r="N118" s="1535"/>
      <c r="O118" s="1536"/>
      <c r="P118" s="1536"/>
      <c r="Q118" s="1535"/>
      <c r="R118" s="1538"/>
      <c r="S118" s="1539"/>
      <c r="T118" s="1540"/>
    </row>
    <row r="119" spans="1:20" s="1529" customFormat="1" ht="15.75" x14ac:dyDescent="0.25">
      <c r="B119" s="1535"/>
      <c r="C119" s="1535"/>
      <c r="D119" s="1535"/>
      <c r="E119" s="1535"/>
      <c r="F119" s="1535"/>
      <c r="G119" s="1535"/>
      <c r="H119" s="1536"/>
      <c r="I119" s="1536"/>
      <c r="J119" s="1536"/>
      <c r="K119" s="1537"/>
      <c r="L119" s="1535"/>
      <c r="M119" s="1535"/>
      <c r="N119" s="1535"/>
      <c r="O119" s="1536"/>
      <c r="P119" s="1536"/>
      <c r="Q119" s="1535"/>
      <c r="R119" s="1538"/>
      <c r="S119" s="1539"/>
      <c r="T119" s="1540"/>
    </row>
    <row r="120" spans="1:20" s="1529" customFormat="1" ht="15.75" x14ac:dyDescent="0.25">
      <c r="A120" s="1763" t="s">
        <v>22751</v>
      </c>
      <c r="B120" s="1763"/>
      <c r="C120" s="1763"/>
      <c r="D120" s="1763"/>
      <c r="E120" s="1763"/>
      <c r="F120" s="1763"/>
      <c r="G120" s="1763"/>
      <c r="H120" s="1763"/>
      <c r="I120" s="1763"/>
      <c r="J120" s="1763"/>
      <c r="K120" s="1763"/>
      <c r="L120" s="1763"/>
      <c r="M120" s="1763"/>
      <c r="N120" s="1763"/>
      <c r="O120" s="1763"/>
      <c r="P120" s="1763"/>
      <c r="Q120" s="1763"/>
      <c r="R120" s="1763"/>
      <c r="S120" s="1541"/>
      <c r="T120" s="1542"/>
    </row>
    <row r="121" spans="1:20" s="1529" customFormat="1" ht="15.75" x14ac:dyDescent="0.25">
      <c r="A121" s="1763" t="s">
        <v>2089</v>
      </c>
      <c r="B121" s="1763"/>
      <c r="C121" s="1763"/>
      <c r="D121" s="1763"/>
      <c r="E121" s="1763"/>
      <c r="F121" s="1763"/>
      <c r="G121" s="1763"/>
      <c r="H121" s="1763"/>
      <c r="I121" s="1763"/>
      <c r="J121" s="1763"/>
      <c r="K121" s="1763"/>
      <c r="L121" s="1763"/>
      <c r="M121" s="1763"/>
      <c r="N121" s="1763"/>
      <c r="O121" s="1763"/>
      <c r="P121" s="1763"/>
      <c r="Q121" s="1763"/>
      <c r="R121" s="1763"/>
      <c r="S121" s="1541"/>
      <c r="T121" s="1543"/>
    </row>
    <row r="122" spans="1:20" s="1529" customFormat="1" ht="15.75" x14ac:dyDescent="0.25">
      <c r="A122" s="1763" t="s">
        <v>22752</v>
      </c>
      <c r="B122" s="1763"/>
      <c r="C122" s="1763"/>
      <c r="D122" s="1763"/>
      <c r="E122" s="1763"/>
      <c r="F122" s="1763"/>
      <c r="G122" s="1763"/>
      <c r="H122" s="1763"/>
      <c r="I122" s="1763"/>
      <c r="J122" s="1763"/>
      <c r="K122" s="1763"/>
      <c r="L122" s="1763"/>
      <c r="M122" s="1763"/>
      <c r="N122" s="1763"/>
      <c r="O122" s="1763"/>
      <c r="P122" s="1763"/>
      <c r="Q122" s="1763"/>
      <c r="R122" s="1763"/>
      <c r="S122" s="1541"/>
      <c r="T122" s="1543"/>
    </row>
    <row r="123" spans="1:20" s="1529" customFormat="1" ht="15.75" x14ac:dyDescent="0.25">
      <c r="A123" s="1763" t="s">
        <v>22753</v>
      </c>
      <c r="B123" s="1763"/>
      <c r="C123" s="1763"/>
      <c r="D123" s="1763"/>
      <c r="E123" s="1763"/>
      <c r="F123" s="1763"/>
      <c r="G123" s="1763"/>
      <c r="H123" s="1763"/>
      <c r="I123" s="1763"/>
      <c r="J123" s="1763"/>
      <c r="K123" s="1763"/>
      <c r="L123" s="1763"/>
      <c r="M123" s="1763"/>
      <c r="N123" s="1763"/>
      <c r="O123" s="1763"/>
      <c r="P123" s="1763"/>
      <c r="Q123" s="1763"/>
      <c r="R123" s="1763"/>
      <c r="S123" s="1541"/>
      <c r="T123" s="1543"/>
    </row>
    <row r="124" spans="1:20" s="1529" customFormat="1" ht="12" x14ac:dyDescent="0.2">
      <c r="B124" s="1544"/>
      <c r="C124" s="1544"/>
      <c r="D124" s="1544"/>
      <c r="E124" s="1544"/>
      <c r="F124" s="1544"/>
      <c r="G124" s="1544"/>
      <c r="H124" s="1544"/>
      <c r="I124" s="1544"/>
      <c r="J124" s="1544"/>
      <c r="K124" s="1545"/>
      <c r="L124" s="1544"/>
      <c r="M124" s="1544"/>
      <c r="N124" s="1544"/>
      <c r="O124" s="1544"/>
      <c r="P124" s="1544"/>
      <c r="Q124" s="1544"/>
      <c r="R124" s="1546"/>
      <c r="S124" s="1547"/>
      <c r="T124" s="1548"/>
    </row>
    <row r="125" spans="1:20" s="1529" customFormat="1" ht="12" x14ac:dyDescent="0.2">
      <c r="B125" s="1544"/>
      <c r="C125" s="1544"/>
      <c r="D125" s="1544"/>
      <c r="E125" s="1544"/>
      <c r="F125" s="1544"/>
      <c r="G125" s="1544"/>
      <c r="H125" s="1544"/>
      <c r="I125" s="1544"/>
      <c r="J125" s="1544"/>
      <c r="K125" s="1545"/>
      <c r="L125" s="1544"/>
      <c r="M125" s="1544"/>
      <c r="N125" s="1544"/>
      <c r="O125" s="1544"/>
      <c r="P125" s="1544"/>
      <c r="Q125" s="1544"/>
      <c r="R125" s="1546"/>
      <c r="S125" s="1547"/>
      <c r="T125" s="1548"/>
    </row>
    <row r="126" spans="1:20" s="1529" customFormat="1" ht="12" x14ac:dyDescent="0.2">
      <c r="B126" s="1544"/>
      <c r="C126" s="1544"/>
      <c r="D126" s="1544"/>
      <c r="E126" s="1544"/>
      <c r="F126" s="1544"/>
      <c r="G126" s="1544"/>
      <c r="H126" s="1544"/>
      <c r="I126" s="1544"/>
      <c r="J126" s="1544"/>
      <c r="K126" s="1545"/>
      <c r="L126" s="1544"/>
      <c r="M126" s="1544"/>
      <c r="N126" s="1544"/>
      <c r="O126" s="1544"/>
      <c r="P126" s="1544"/>
      <c r="Q126" s="1544"/>
      <c r="R126" s="1546"/>
      <c r="S126" s="1547"/>
      <c r="T126" s="1548"/>
    </row>
    <row r="127" spans="1:20" s="1529" customFormat="1" ht="12" x14ac:dyDescent="0.2">
      <c r="A127" s="1530" t="s">
        <v>1212</v>
      </c>
      <c r="B127" s="1549" t="s">
        <v>22601</v>
      </c>
      <c r="D127" s="1550"/>
      <c r="E127" s="1550"/>
      <c r="H127" s="1530"/>
      <c r="I127" s="1530"/>
      <c r="J127" s="1530"/>
      <c r="K127" s="1531"/>
      <c r="O127" s="1530"/>
      <c r="P127" s="1530"/>
      <c r="R127" s="1532"/>
      <c r="S127" s="1533"/>
      <c r="T127" s="1534"/>
    </row>
    <row r="128" spans="1:20" s="1529" customFormat="1" ht="12.75" thickBot="1" x14ac:dyDescent="0.25">
      <c r="A128" s="1397" t="s">
        <v>0</v>
      </c>
      <c r="B128" s="1397" t="s">
        <v>9</v>
      </c>
      <c r="D128" s="1397"/>
      <c r="E128" s="1397"/>
      <c r="F128" s="1397"/>
      <c r="G128" s="1397"/>
      <c r="H128" s="1397"/>
      <c r="I128" s="1397"/>
      <c r="J128" s="1397"/>
      <c r="K128" s="1551"/>
      <c r="L128" s="1397"/>
      <c r="M128" s="1397"/>
      <c r="N128" s="1397"/>
      <c r="O128" s="1397"/>
      <c r="P128" s="1397"/>
      <c r="Q128" s="1397"/>
      <c r="R128" s="1552"/>
      <c r="S128" s="1553"/>
      <c r="T128" s="1554"/>
    </row>
    <row r="129" spans="1:19" s="1556" customFormat="1" ht="19.5" customHeight="1" thickBot="1" x14ac:dyDescent="0.25">
      <c r="A129" s="1764" t="s">
        <v>21868</v>
      </c>
      <c r="B129" s="1764" t="s">
        <v>22754</v>
      </c>
      <c r="C129" s="1766"/>
      <c r="D129" s="1766"/>
      <c r="E129" s="1766"/>
      <c r="F129" s="1766"/>
      <c r="G129" s="1766"/>
      <c r="H129" s="1767"/>
      <c r="I129" s="1768" t="s">
        <v>22755</v>
      </c>
      <c r="J129" s="1766"/>
      <c r="K129" s="1766"/>
      <c r="L129" s="1766"/>
      <c r="M129" s="1766"/>
      <c r="N129" s="1767"/>
      <c r="O129" s="1768" t="s">
        <v>22756</v>
      </c>
      <c r="P129" s="1767"/>
      <c r="Q129" s="1768" t="s">
        <v>2049</v>
      </c>
      <c r="R129" s="1767"/>
      <c r="S129" s="1555"/>
    </row>
    <row r="130" spans="1:19" s="1562" customFormat="1" ht="90.75" customHeight="1" thickBot="1" x14ac:dyDescent="0.25">
      <c r="A130" s="1765"/>
      <c r="B130" s="1557" t="s">
        <v>22757</v>
      </c>
      <c r="C130" s="1558" t="s">
        <v>22758</v>
      </c>
      <c r="D130" s="1557" t="s">
        <v>22759</v>
      </c>
      <c r="E130" s="1557" t="s">
        <v>22760</v>
      </c>
      <c r="F130" s="1557" t="s">
        <v>22761</v>
      </c>
      <c r="G130" s="1559" t="s">
        <v>22762</v>
      </c>
      <c r="H130" s="1559" t="s">
        <v>22763</v>
      </c>
      <c r="I130" s="1559" t="s">
        <v>22757</v>
      </c>
      <c r="J130" s="1557" t="s">
        <v>22764</v>
      </c>
      <c r="K130" s="1559" t="s">
        <v>22762</v>
      </c>
      <c r="L130" s="1559" t="s">
        <v>22765</v>
      </c>
      <c r="M130" s="1559" t="s">
        <v>22766</v>
      </c>
      <c r="N130" s="1559" t="s">
        <v>22767</v>
      </c>
      <c r="O130" s="1559" t="s">
        <v>22768</v>
      </c>
      <c r="P130" s="1558" t="s">
        <v>22769</v>
      </c>
      <c r="Q130" s="1557" t="s">
        <v>22770</v>
      </c>
      <c r="R130" s="1560" t="s">
        <v>22771</v>
      </c>
      <c r="S130" s="1561"/>
    </row>
    <row r="131" spans="1:19" x14ac:dyDescent="0.2">
      <c r="A131" s="1563"/>
      <c r="B131" s="1564"/>
      <c r="C131" s="1565"/>
      <c r="D131" s="1564"/>
      <c r="E131" s="1566"/>
      <c r="F131" s="1566"/>
      <c r="G131" s="1566"/>
      <c r="H131" s="1566"/>
      <c r="I131" s="1566"/>
      <c r="J131" s="1566"/>
      <c r="K131" s="1566"/>
      <c r="L131" s="1566"/>
      <c r="M131" s="1566"/>
      <c r="N131" s="1566"/>
      <c r="O131" s="1566"/>
      <c r="P131" s="1566"/>
      <c r="Q131" s="1565"/>
      <c r="R131" s="1567"/>
    </row>
    <row r="132" spans="1:19" x14ac:dyDescent="0.2">
      <c r="A132" s="1563" t="s">
        <v>2076</v>
      </c>
      <c r="B132" s="1564"/>
      <c r="C132" s="1565"/>
      <c r="D132" s="1564"/>
      <c r="E132" s="1566"/>
      <c r="F132" s="1566"/>
      <c r="G132" s="1566"/>
      <c r="H132" s="1568">
        <f>SUM(B132:G132)</f>
        <v>0</v>
      </c>
      <c r="I132" s="1568"/>
      <c r="J132" s="1566"/>
      <c r="K132" s="1566"/>
      <c r="L132" s="1566"/>
      <c r="M132" s="1566"/>
      <c r="N132" s="1568">
        <f>SUM(I132:M132)</f>
        <v>0</v>
      </c>
      <c r="O132" s="1566"/>
      <c r="P132" s="1568">
        <f>O132</f>
        <v>0</v>
      </c>
      <c r="Q132" s="1569">
        <f>H132+N132+P132</f>
        <v>0</v>
      </c>
      <c r="R132" s="1570">
        <f>Q132/$Q$150</f>
        <v>0</v>
      </c>
    </row>
    <row r="133" spans="1:19" x14ac:dyDescent="0.2">
      <c r="A133" s="1563"/>
      <c r="B133" s="1564"/>
      <c r="C133" s="1565"/>
      <c r="D133" s="1564"/>
      <c r="E133" s="1566"/>
      <c r="F133" s="1566"/>
      <c r="G133" s="1566"/>
      <c r="H133" s="1568"/>
      <c r="I133" s="1568"/>
      <c r="J133" s="1566"/>
      <c r="K133" s="1566"/>
      <c r="L133" s="1566"/>
      <c r="M133" s="1566"/>
      <c r="N133" s="1568"/>
      <c r="O133" s="1566"/>
      <c r="P133" s="1568"/>
      <c r="Q133" s="1569"/>
      <c r="R133" s="1570"/>
    </row>
    <row r="134" spans="1:19" x14ac:dyDescent="0.2">
      <c r="A134" s="1563" t="s">
        <v>2075</v>
      </c>
      <c r="B134" s="1564"/>
      <c r="C134" s="1565">
        <v>1071568827</v>
      </c>
      <c r="D134" s="1564">
        <v>75674775</v>
      </c>
      <c r="E134" s="1566">
        <v>710913070</v>
      </c>
      <c r="F134" s="1566">
        <v>588597</v>
      </c>
      <c r="G134" s="1566">
        <v>22672485</v>
      </c>
      <c r="H134" s="1568">
        <f>SUM(B134:G134)</f>
        <v>1881417754</v>
      </c>
      <c r="I134" s="1568"/>
      <c r="J134" s="1566"/>
      <c r="K134" s="1566"/>
      <c r="L134" s="1566">
        <v>125736190</v>
      </c>
      <c r="M134" s="1566"/>
      <c r="N134" s="1568">
        <f>SUM(I134:M134)</f>
        <v>125736190</v>
      </c>
      <c r="O134" s="1566">
        <v>22358035</v>
      </c>
      <c r="P134" s="1568">
        <f>O134</f>
        <v>22358035</v>
      </c>
      <c r="Q134" s="1569">
        <f>H134+N134+P134</f>
        <v>2029511979</v>
      </c>
      <c r="R134" s="1570">
        <f>Q134/$Q$150</f>
        <v>0.98555365429939823</v>
      </c>
    </row>
    <row r="135" spans="1:19" x14ac:dyDescent="0.2">
      <c r="A135" s="1563"/>
      <c r="B135" s="1564"/>
      <c r="C135" s="1565"/>
      <c r="D135" s="1564"/>
      <c r="E135" s="1566"/>
      <c r="F135" s="1566"/>
      <c r="G135" s="1566"/>
      <c r="H135" s="1568"/>
      <c r="I135" s="1568"/>
      <c r="J135" s="1566"/>
      <c r="K135" s="1566"/>
      <c r="L135" s="1566"/>
      <c r="M135" s="1566"/>
      <c r="N135" s="1568"/>
      <c r="O135" s="1566"/>
      <c r="P135" s="1568"/>
      <c r="Q135" s="1569"/>
      <c r="R135" s="1570"/>
    </row>
    <row r="136" spans="1:19" x14ac:dyDescent="0.2">
      <c r="A136" s="1563" t="s">
        <v>22772</v>
      </c>
      <c r="B136" s="1564"/>
      <c r="C136" s="1565"/>
      <c r="D136" s="1564"/>
      <c r="E136" s="1566"/>
      <c r="F136" s="1566"/>
      <c r="G136" s="1566"/>
      <c r="H136" s="1568">
        <f>SUM(B136:G136)</f>
        <v>0</v>
      </c>
      <c r="I136" s="1568"/>
      <c r="J136" s="1566"/>
      <c r="K136" s="1566"/>
      <c r="L136" s="1566">
        <v>29748793</v>
      </c>
      <c r="M136" s="1566"/>
      <c r="N136" s="1568">
        <f>SUM(I136:M136)</f>
        <v>29748793</v>
      </c>
      <c r="O136" s="1566"/>
      <c r="P136" s="1568">
        <f>O136</f>
        <v>0</v>
      </c>
      <c r="Q136" s="1569">
        <f>H136+N136+P136</f>
        <v>29748793</v>
      </c>
      <c r="R136" s="1570">
        <f>Q136/$Q$150</f>
        <v>1.444634570060173E-2</v>
      </c>
    </row>
    <row r="137" spans="1:19" x14ac:dyDescent="0.2">
      <c r="A137" s="1563" t="s">
        <v>22773</v>
      </c>
      <c r="B137" s="1564"/>
      <c r="C137" s="1565"/>
      <c r="D137" s="1564"/>
      <c r="E137" s="1566"/>
      <c r="F137" s="1566"/>
      <c r="G137" s="1566"/>
      <c r="H137" s="1568"/>
      <c r="I137" s="1568"/>
      <c r="J137" s="1566"/>
      <c r="K137" s="1566"/>
      <c r="L137" s="1566"/>
      <c r="M137" s="1566"/>
      <c r="N137" s="1568"/>
      <c r="O137" s="1566"/>
      <c r="P137" s="1568"/>
      <c r="Q137" s="1569"/>
      <c r="R137" s="1570"/>
    </row>
    <row r="138" spans="1:19" x14ac:dyDescent="0.2">
      <c r="A138" s="1571"/>
      <c r="B138" s="1564"/>
      <c r="C138" s="1565"/>
      <c r="D138" s="1564"/>
      <c r="E138" s="1566"/>
      <c r="F138" s="1566"/>
      <c r="G138" s="1566"/>
      <c r="H138" s="1568"/>
      <c r="I138" s="1568"/>
      <c r="J138" s="1566"/>
      <c r="K138" s="1566"/>
      <c r="L138" s="1566"/>
      <c r="M138" s="1566"/>
      <c r="N138" s="1568"/>
      <c r="O138" s="1566"/>
      <c r="P138" s="1568"/>
      <c r="Q138" s="1569"/>
      <c r="R138" s="1570"/>
    </row>
    <row r="139" spans="1:19" x14ac:dyDescent="0.2">
      <c r="A139" s="1563" t="s">
        <v>2262</v>
      </c>
      <c r="B139" s="1564"/>
      <c r="C139" s="1565"/>
      <c r="D139" s="1564"/>
      <c r="E139" s="1566"/>
      <c r="F139" s="1566"/>
      <c r="G139" s="1566"/>
      <c r="H139" s="1568">
        <f>SUM(B139:G139)</f>
        <v>0</v>
      </c>
      <c r="I139" s="1568"/>
      <c r="J139" s="1566"/>
      <c r="K139" s="1566"/>
      <c r="L139" s="1566"/>
      <c r="M139" s="1566"/>
      <c r="N139" s="1568">
        <f>SUM(I139:M139)</f>
        <v>0</v>
      </c>
      <c r="O139" s="1566"/>
      <c r="P139" s="1568">
        <f>O139</f>
        <v>0</v>
      </c>
      <c r="Q139" s="1569">
        <f>H139+N139+P139</f>
        <v>0</v>
      </c>
      <c r="R139" s="1570">
        <f>Q139/$Q$150</f>
        <v>0</v>
      </c>
    </row>
    <row r="140" spans="1:19" x14ac:dyDescent="0.2">
      <c r="A140" s="1563"/>
      <c r="B140" s="1564"/>
      <c r="C140" s="1565"/>
      <c r="D140" s="1564"/>
      <c r="E140" s="1566"/>
      <c r="F140" s="1566"/>
      <c r="G140" s="1566"/>
      <c r="H140" s="1568"/>
      <c r="I140" s="1568"/>
      <c r="J140" s="1566"/>
      <c r="K140" s="1566"/>
      <c r="L140" s="1566"/>
      <c r="M140" s="1566"/>
      <c r="N140" s="1568"/>
      <c r="O140" s="1566"/>
      <c r="P140" s="1568"/>
      <c r="Q140" s="1569"/>
      <c r="R140" s="1570"/>
    </row>
    <row r="141" spans="1:19" x14ac:dyDescent="0.2">
      <c r="A141" s="1563" t="s">
        <v>22774</v>
      </c>
      <c r="B141" s="1564">
        <f t="shared" ref="B141:G141" si="11">SUM(B143:B148)</f>
        <v>0</v>
      </c>
      <c r="C141" s="1565">
        <f t="shared" si="11"/>
        <v>0</v>
      </c>
      <c r="D141" s="1564">
        <f t="shared" si="11"/>
        <v>0</v>
      </c>
      <c r="E141" s="1566">
        <f t="shared" si="11"/>
        <v>0</v>
      </c>
      <c r="F141" s="1566">
        <f t="shared" si="11"/>
        <v>0</v>
      </c>
      <c r="G141" s="1566">
        <f t="shared" si="11"/>
        <v>0</v>
      </c>
      <c r="H141" s="1568">
        <f>SUM(B141:G141)</f>
        <v>0</v>
      </c>
      <c r="I141" s="1568"/>
      <c r="J141" s="1566">
        <f>SUM(J143:J148)</f>
        <v>0</v>
      </c>
      <c r="K141" s="1566">
        <f>SUM(K143:K148)</f>
        <v>0</v>
      </c>
      <c r="L141" s="1566">
        <f>SUM(L143:L148)</f>
        <v>0</v>
      </c>
      <c r="M141" s="1566">
        <f>SUM(M143:M148)</f>
        <v>0</v>
      </c>
      <c r="N141" s="1568">
        <f>SUM(I141:M141)</f>
        <v>0</v>
      </c>
      <c r="O141" s="1566">
        <f>SUM(O143:O148)</f>
        <v>0</v>
      </c>
      <c r="P141" s="1568">
        <f>O141</f>
        <v>0</v>
      </c>
      <c r="Q141" s="1569">
        <f>H141+N141+P141</f>
        <v>0</v>
      </c>
      <c r="R141" s="1570">
        <f>Q141/$Q$150</f>
        <v>0</v>
      </c>
    </row>
    <row r="142" spans="1:19" x14ac:dyDescent="0.2">
      <c r="A142" s="1563"/>
      <c r="B142" s="1564"/>
      <c r="C142" s="1565"/>
      <c r="D142" s="1564"/>
      <c r="E142" s="1566"/>
      <c r="F142" s="1566"/>
      <c r="G142" s="1566"/>
      <c r="H142" s="1568"/>
      <c r="I142" s="1568"/>
      <c r="J142" s="1566"/>
      <c r="K142" s="1566"/>
      <c r="L142" s="1566"/>
      <c r="M142" s="1566"/>
      <c r="N142" s="1568"/>
      <c r="O142" s="1566"/>
      <c r="P142" s="1568"/>
      <c r="Q142" s="1569"/>
      <c r="R142" s="1570"/>
    </row>
    <row r="143" spans="1:19" x14ac:dyDescent="0.2">
      <c r="A143" s="1563" t="s">
        <v>22775</v>
      </c>
      <c r="B143" s="1564"/>
      <c r="C143" s="1565"/>
      <c r="D143" s="1564"/>
      <c r="E143" s="1566"/>
      <c r="F143" s="1566"/>
      <c r="G143" s="1566"/>
      <c r="H143" s="1568"/>
      <c r="I143" s="1568"/>
      <c r="J143" s="1566"/>
      <c r="K143" s="1566"/>
      <c r="L143" s="1566"/>
      <c r="M143" s="1566"/>
      <c r="N143" s="1568"/>
      <c r="O143" s="1566"/>
      <c r="P143" s="1566"/>
      <c r="Q143" s="1565"/>
      <c r="R143" s="1572"/>
    </row>
    <row r="144" spans="1:19" x14ac:dyDescent="0.2">
      <c r="A144" s="1563" t="s">
        <v>22776</v>
      </c>
      <c r="B144" s="1564"/>
      <c r="C144" s="1565"/>
      <c r="D144" s="1564"/>
      <c r="E144" s="1566"/>
      <c r="F144" s="1566"/>
      <c r="G144" s="1566"/>
      <c r="H144" s="1568"/>
      <c r="I144" s="1568"/>
      <c r="J144" s="1566"/>
      <c r="K144" s="1566"/>
      <c r="L144" s="1566"/>
      <c r="M144" s="1566"/>
      <c r="N144" s="1568"/>
      <c r="O144" s="1566"/>
      <c r="P144" s="1566"/>
      <c r="Q144" s="1565"/>
      <c r="R144" s="1572"/>
    </row>
    <row r="145" spans="1:20" x14ac:dyDescent="0.2">
      <c r="A145" s="1563" t="s">
        <v>2112</v>
      </c>
      <c r="B145" s="1564"/>
      <c r="C145" s="1565"/>
      <c r="D145" s="1564"/>
      <c r="E145" s="1566"/>
      <c r="F145" s="1566"/>
      <c r="G145" s="1566"/>
      <c r="H145" s="1568"/>
      <c r="I145" s="1568"/>
      <c r="J145" s="1566"/>
      <c r="K145" s="1566"/>
      <c r="L145" s="1566"/>
      <c r="M145" s="1566"/>
      <c r="N145" s="1568"/>
      <c r="O145" s="1566"/>
      <c r="P145" s="1566"/>
      <c r="Q145" s="1565"/>
      <c r="R145" s="1572"/>
    </row>
    <row r="146" spans="1:20" x14ac:dyDescent="0.2">
      <c r="A146" s="1563" t="s">
        <v>22777</v>
      </c>
      <c r="B146" s="1564"/>
      <c r="C146" s="1565"/>
      <c r="D146" s="1564"/>
      <c r="E146" s="1566"/>
      <c r="F146" s="1566"/>
      <c r="G146" s="1566"/>
      <c r="H146" s="1568"/>
      <c r="I146" s="1568"/>
      <c r="J146" s="1566"/>
      <c r="K146" s="1566"/>
      <c r="L146" s="1566"/>
      <c r="M146" s="1566"/>
      <c r="N146" s="1566"/>
      <c r="O146" s="1566"/>
      <c r="P146" s="1566"/>
      <c r="Q146" s="1565"/>
      <c r="R146" s="1572"/>
    </row>
    <row r="147" spans="1:20" x14ac:dyDescent="0.2">
      <c r="A147" s="1563" t="s">
        <v>22778</v>
      </c>
      <c r="B147" s="1564"/>
      <c r="C147" s="1565"/>
      <c r="D147" s="1564"/>
      <c r="E147" s="1566"/>
      <c r="F147" s="1566"/>
      <c r="G147" s="1566"/>
      <c r="H147" s="1568"/>
      <c r="I147" s="1568"/>
      <c r="J147" s="1566"/>
      <c r="K147" s="1566"/>
      <c r="L147" s="1566"/>
      <c r="M147" s="1566"/>
      <c r="N147" s="1566"/>
      <c r="O147" s="1566"/>
      <c r="P147" s="1566"/>
      <c r="Q147" s="1565"/>
      <c r="R147" s="1572"/>
    </row>
    <row r="148" spans="1:20" x14ac:dyDescent="0.2">
      <c r="A148" s="1563" t="s">
        <v>22779</v>
      </c>
      <c r="B148" s="1564"/>
      <c r="C148" s="1565"/>
      <c r="D148" s="1564"/>
      <c r="E148" s="1566"/>
      <c r="F148" s="1566"/>
      <c r="G148" s="1566"/>
      <c r="H148" s="1568"/>
      <c r="I148" s="1568"/>
      <c r="J148" s="1566"/>
      <c r="K148" s="1566"/>
      <c r="L148" s="1566"/>
      <c r="M148" s="1566"/>
      <c r="N148" s="1566"/>
      <c r="O148" s="1566"/>
      <c r="P148" s="1566"/>
      <c r="Q148" s="1565"/>
      <c r="R148" s="1572"/>
    </row>
    <row r="149" spans="1:20" ht="12" thickBot="1" x14ac:dyDescent="0.25">
      <c r="A149" s="1574"/>
      <c r="B149" s="1574"/>
      <c r="D149" s="1563"/>
      <c r="E149" s="1575"/>
      <c r="F149" s="1575"/>
      <c r="G149" s="1575"/>
      <c r="H149" s="1576"/>
      <c r="I149" s="1576"/>
      <c r="J149" s="1575"/>
      <c r="K149" s="1575"/>
      <c r="L149" s="1575"/>
      <c r="M149" s="1575"/>
      <c r="N149" s="1575"/>
      <c r="O149" s="1575"/>
      <c r="P149" s="1575"/>
      <c r="R149" s="1572"/>
    </row>
    <row r="150" spans="1:20" s="1565" customFormat="1" ht="12" thickBot="1" x14ac:dyDescent="0.25">
      <c r="A150" s="1585" t="s">
        <v>2049</v>
      </c>
      <c r="B150" s="1586">
        <f t="shared" ref="B150:Q150" si="12">B132+B134+B136+B139+B141</f>
        <v>0</v>
      </c>
      <c r="C150" s="1586">
        <f t="shared" si="12"/>
        <v>1071568827</v>
      </c>
      <c r="D150" s="1586">
        <f t="shared" si="12"/>
        <v>75674775</v>
      </c>
      <c r="E150" s="1586">
        <f t="shared" si="12"/>
        <v>710913070</v>
      </c>
      <c r="F150" s="1586">
        <f t="shared" si="12"/>
        <v>588597</v>
      </c>
      <c r="G150" s="1586">
        <f t="shared" si="12"/>
        <v>22672485</v>
      </c>
      <c r="H150" s="1586">
        <f t="shared" si="12"/>
        <v>1881417754</v>
      </c>
      <c r="I150" s="1586">
        <f t="shared" si="12"/>
        <v>0</v>
      </c>
      <c r="J150" s="1586">
        <f t="shared" si="12"/>
        <v>0</v>
      </c>
      <c r="K150" s="1586">
        <f t="shared" si="12"/>
        <v>0</v>
      </c>
      <c r="L150" s="1586">
        <f t="shared" si="12"/>
        <v>155484983</v>
      </c>
      <c r="M150" s="1586">
        <f t="shared" si="12"/>
        <v>0</v>
      </c>
      <c r="N150" s="1586">
        <f t="shared" si="12"/>
        <v>155484983</v>
      </c>
      <c r="O150" s="1586">
        <f t="shared" si="12"/>
        <v>22358035</v>
      </c>
      <c r="P150" s="1586">
        <f t="shared" si="12"/>
        <v>22358035</v>
      </c>
      <c r="Q150" s="1586">
        <f t="shared" si="12"/>
        <v>2059260772</v>
      </c>
      <c r="R150" s="1587">
        <f>Q150/$Q$150</f>
        <v>1</v>
      </c>
    </row>
    <row r="153" spans="1:20" s="1529" customFormat="1" ht="12.75" x14ac:dyDescent="0.2">
      <c r="A153" s="1523" t="s">
        <v>22593</v>
      </c>
      <c r="B153" s="1523"/>
      <c r="C153" s="1523"/>
      <c r="D153" s="1523"/>
      <c r="E153" s="1523"/>
      <c r="F153" s="1523"/>
      <c r="G153" s="1523"/>
      <c r="H153" s="1524"/>
      <c r="I153" s="1524"/>
      <c r="J153" s="1524"/>
      <c r="K153" s="1525"/>
      <c r="L153" s="1523"/>
      <c r="M153" s="1523"/>
      <c r="N153" s="1523"/>
      <c r="O153" s="1524"/>
      <c r="P153" s="1524"/>
      <c r="Q153" s="1523"/>
      <c r="R153" s="1526"/>
      <c r="S153" s="1527"/>
      <c r="T153" s="1528"/>
    </row>
    <row r="154" spans="1:20" s="1529" customFormat="1" ht="12.75" x14ac:dyDescent="0.2">
      <c r="A154" s="1523" t="s">
        <v>22592</v>
      </c>
      <c r="B154" s="1523"/>
      <c r="C154" s="1523"/>
      <c r="D154" s="1523"/>
      <c r="E154" s="1523"/>
      <c r="F154" s="1523"/>
      <c r="G154" s="1523"/>
      <c r="H154" s="1524"/>
      <c r="I154" s="1524"/>
      <c r="J154" s="1524"/>
      <c r="K154" s="1525"/>
      <c r="L154" s="1523"/>
      <c r="M154" s="1523"/>
      <c r="N154" s="1523"/>
      <c r="O154" s="1524"/>
      <c r="P154" s="1524"/>
      <c r="Q154" s="1523"/>
      <c r="R154" s="1526"/>
      <c r="S154" s="1527"/>
      <c r="T154" s="1528"/>
    </row>
    <row r="155" spans="1:20" s="1529" customFormat="1" ht="12" x14ac:dyDescent="0.2">
      <c r="H155" s="1530"/>
      <c r="I155" s="1530"/>
      <c r="J155" s="1530"/>
      <c r="K155" s="1531"/>
      <c r="O155" s="1530"/>
      <c r="P155" s="1530"/>
      <c r="R155" s="1532"/>
      <c r="S155" s="1533"/>
      <c r="T155" s="1534"/>
    </row>
    <row r="156" spans="1:20" s="1529" customFormat="1" ht="15.75" x14ac:dyDescent="0.25">
      <c r="B156" s="1535"/>
      <c r="C156" s="1535"/>
      <c r="D156" s="1535"/>
      <c r="E156" s="1535"/>
      <c r="F156" s="1535"/>
      <c r="G156" s="1535"/>
      <c r="H156" s="1536"/>
      <c r="I156" s="1536"/>
      <c r="J156" s="1536"/>
      <c r="K156" s="1537"/>
      <c r="L156" s="1535"/>
      <c r="M156" s="1535"/>
      <c r="N156" s="1535"/>
      <c r="O156" s="1536"/>
      <c r="P156" s="1536"/>
      <c r="Q156" s="1535"/>
      <c r="R156" s="1538"/>
      <c r="S156" s="1539"/>
      <c r="T156" s="1540"/>
    </row>
    <row r="157" spans="1:20" s="1529" customFormat="1" ht="15.75" x14ac:dyDescent="0.25">
      <c r="B157" s="1535"/>
      <c r="C157" s="1535"/>
      <c r="D157" s="1535"/>
      <c r="E157" s="1535"/>
      <c r="F157" s="1535"/>
      <c r="G157" s="1535"/>
      <c r="H157" s="1536"/>
      <c r="I157" s="1536"/>
      <c r="J157" s="1536"/>
      <c r="K157" s="1537"/>
      <c r="L157" s="1535"/>
      <c r="M157" s="1535"/>
      <c r="N157" s="1535"/>
      <c r="O157" s="1536"/>
      <c r="P157" s="1536"/>
      <c r="Q157" s="1535"/>
      <c r="R157" s="1538"/>
      <c r="S157" s="1539"/>
      <c r="T157" s="1540"/>
    </row>
    <row r="158" spans="1:20" s="1529" customFormat="1" ht="15.75" x14ac:dyDescent="0.25">
      <c r="A158" s="1763" t="s">
        <v>22751</v>
      </c>
      <c r="B158" s="1763"/>
      <c r="C158" s="1763"/>
      <c r="D158" s="1763"/>
      <c r="E158" s="1763"/>
      <c r="F158" s="1763"/>
      <c r="G158" s="1763"/>
      <c r="H158" s="1763"/>
      <c r="I158" s="1763"/>
      <c r="J158" s="1763"/>
      <c r="K158" s="1763"/>
      <c r="L158" s="1763"/>
      <c r="M158" s="1763"/>
      <c r="N158" s="1763"/>
      <c r="O158" s="1763"/>
      <c r="P158" s="1763"/>
      <c r="Q158" s="1763"/>
      <c r="R158" s="1763"/>
      <c r="S158" s="1541"/>
      <c r="T158" s="1542"/>
    </row>
    <row r="159" spans="1:20" s="1529" customFormat="1" ht="15.75" x14ac:dyDescent="0.25">
      <c r="A159" s="1763" t="s">
        <v>2089</v>
      </c>
      <c r="B159" s="1763"/>
      <c r="C159" s="1763"/>
      <c r="D159" s="1763"/>
      <c r="E159" s="1763"/>
      <c r="F159" s="1763"/>
      <c r="G159" s="1763"/>
      <c r="H159" s="1763"/>
      <c r="I159" s="1763"/>
      <c r="J159" s="1763"/>
      <c r="K159" s="1763"/>
      <c r="L159" s="1763"/>
      <c r="M159" s="1763"/>
      <c r="N159" s="1763"/>
      <c r="O159" s="1763"/>
      <c r="P159" s="1763"/>
      <c r="Q159" s="1763"/>
      <c r="R159" s="1763"/>
      <c r="S159" s="1541"/>
      <c r="T159" s="1543"/>
    </row>
    <row r="160" spans="1:20" s="1529" customFormat="1" ht="15.75" x14ac:dyDescent="0.25">
      <c r="A160" s="1763" t="s">
        <v>22752</v>
      </c>
      <c r="B160" s="1763"/>
      <c r="C160" s="1763"/>
      <c r="D160" s="1763"/>
      <c r="E160" s="1763"/>
      <c r="F160" s="1763"/>
      <c r="G160" s="1763"/>
      <c r="H160" s="1763"/>
      <c r="I160" s="1763"/>
      <c r="J160" s="1763"/>
      <c r="K160" s="1763"/>
      <c r="L160" s="1763"/>
      <c r="M160" s="1763"/>
      <c r="N160" s="1763"/>
      <c r="O160" s="1763"/>
      <c r="P160" s="1763"/>
      <c r="Q160" s="1763"/>
      <c r="R160" s="1763"/>
      <c r="S160" s="1541"/>
      <c r="T160" s="1543"/>
    </row>
    <row r="161" spans="1:20" s="1529" customFormat="1" ht="15.75" x14ac:dyDescent="0.25">
      <c r="A161" s="1763" t="s">
        <v>22753</v>
      </c>
      <c r="B161" s="1763"/>
      <c r="C161" s="1763"/>
      <c r="D161" s="1763"/>
      <c r="E161" s="1763"/>
      <c r="F161" s="1763"/>
      <c r="G161" s="1763"/>
      <c r="H161" s="1763"/>
      <c r="I161" s="1763"/>
      <c r="J161" s="1763"/>
      <c r="K161" s="1763"/>
      <c r="L161" s="1763"/>
      <c r="M161" s="1763"/>
      <c r="N161" s="1763"/>
      <c r="O161" s="1763"/>
      <c r="P161" s="1763"/>
      <c r="Q161" s="1763"/>
      <c r="R161" s="1763"/>
      <c r="S161" s="1541"/>
      <c r="T161" s="1543"/>
    </row>
    <row r="162" spans="1:20" s="1529" customFormat="1" ht="12" x14ac:dyDescent="0.2">
      <c r="B162" s="1544"/>
      <c r="C162" s="1544"/>
      <c r="D162" s="1544"/>
      <c r="E162" s="1544"/>
      <c r="F162" s="1544"/>
      <c r="G162" s="1544"/>
      <c r="H162" s="1544"/>
      <c r="I162" s="1544"/>
      <c r="J162" s="1544"/>
      <c r="K162" s="1545"/>
      <c r="L162" s="1544"/>
      <c r="M162" s="1544"/>
      <c r="N162" s="1544"/>
      <c r="O162" s="1544"/>
      <c r="P162" s="1544"/>
      <c r="Q162" s="1544"/>
      <c r="R162" s="1546"/>
      <c r="S162" s="1547"/>
      <c r="T162" s="1548"/>
    </row>
    <row r="163" spans="1:20" s="1529" customFormat="1" ht="12" x14ac:dyDescent="0.2">
      <c r="B163" s="1544"/>
      <c r="C163" s="1544"/>
      <c r="D163" s="1544"/>
      <c r="E163" s="1544"/>
      <c r="F163" s="1544"/>
      <c r="G163" s="1544"/>
      <c r="H163" s="1544"/>
      <c r="I163" s="1544"/>
      <c r="J163" s="1544"/>
      <c r="K163" s="1545"/>
      <c r="L163" s="1544"/>
      <c r="M163" s="1544"/>
      <c r="N163" s="1544"/>
      <c r="O163" s="1544"/>
      <c r="P163" s="1544"/>
      <c r="Q163" s="1544"/>
      <c r="R163" s="1546"/>
      <c r="S163" s="1547"/>
      <c r="T163" s="1548"/>
    </row>
    <row r="164" spans="1:20" s="1529" customFormat="1" ht="12" x14ac:dyDescent="0.2">
      <c r="B164" s="1544"/>
      <c r="C164" s="1544"/>
      <c r="D164" s="1544"/>
      <c r="E164" s="1544"/>
      <c r="F164" s="1544"/>
      <c r="G164" s="1544"/>
      <c r="H164" s="1544"/>
      <c r="I164" s="1544"/>
      <c r="J164" s="1544"/>
      <c r="K164" s="1545"/>
      <c r="L164" s="1544"/>
      <c r="M164" s="1544"/>
      <c r="N164" s="1544"/>
      <c r="O164" s="1544"/>
      <c r="P164" s="1544"/>
      <c r="Q164" s="1544"/>
      <c r="R164" s="1546"/>
      <c r="S164" s="1547"/>
      <c r="T164" s="1548"/>
    </row>
    <row r="165" spans="1:20" s="1529" customFormat="1" ht="12" x14ac:dyDescent="0.2">
      <c r="A165" s="1530" t="s">
        <v>1212</v>
      </c>
      <c r="B165" s="1549" t="s">
        <v>21751</v>
      </c>
      <c r="D165" s="1550"/>
      <c r="E165" s="1550"/>
      <c r="H165" s="1530"/>
      <c r="I165" s="1530"/>
      <c r="J165" s="1530"/>
      <c r="K165" s="1531"/>
      <c r="O165" s="1530"/>
      <c r="P165" s="1530"/>
      <c r="R165" s="1532"/>
      <c r="S165" s="1533"/>
      <c r="T165" s="1534"/>
    </row>
    <row r="166" spans="1:20" s="1529" customFormat="1" ht="12.75" thickBot="1" x14ac:dyDescent="0.25">
      <c r="A166" s="1397" t="s">
        <v>0</v>
      </c>
      <c r="B166" s="1397" t="s">
        <v>9</v>
      </c>
      <c r="D166" s="1397"/>
      <c r="E166" s="1397"/>
      <c r="F166" s="1397"/>
      <c r="G166" s="1397"/>
      <c r="H166" s="1397"/>
      <c r="I166" s="1397"/>
      <c r="J166" s="1397"/>
      <c r="K166" s="1551"/>
      <c r="L166" s="1397"/>
      <c r="M166" s="1397"/>
      <c r="N166" s="1397"/>
      <c r="O166" s="1397"/>
      <c r="P166" s="1397"/>
      <c r="Q166" s="1397"/>
      <c r="R166" s="1552"/>
      <c r="S166" s="1553"/>
      <c r="T166" s="1554"/>
    </row>
    <row r="167" spans="1:20" s="1556" customFormat="1" ht="19.5" customHeight="1" thickBot="1" x14ac:dyDescent="0.25">
      <c r="A167" s="1764" t="s">
        <v>21868</v>
      </c>
      <c r="B167" s="1764" t="s">
        <v>22754</v>
      </c>
      <c r="C167" s="1766"/>
      <c r="D167" s="1766"/>
      <c r="E167" s="1766"/>
      <c r="F167" s="1766"/>
      <c r="G167" s="1766"/>
      <c r="H167" s="1767"/>
      <c r="I167" s="1768" t="s">
        <v>22755</v>
      </c>
      <c r="J167" s="1766"/>
      <c r="K167" s="1766"/>
      <c r="L167" s="1766"/>
      <c r="M167" s="1766"/>
      <c r="N167" s="1767"/>
      <c r="O167" s="1768" t="s">
        <v>22756</v>
      </c>
      <c r="P167" s="1767"/>
      <c r="Q167" s="1768" t="s">
        <v>2049</v>
      </c>
      <c r="R167" s="1767"/>
      <c r="S167" s="1555"/>
    </row>
    <row r="168" spans="1:20" s="1562" customFormat="1" ht="90.75" customHeight="1" thickBot="1" x14ac:dyDescent="0.25">
      <c r="A168" s="1765"/>
      <c r="B168" s="1557" t="s">
        <v>22757</v>
      </c>
      <c r="C168" s="1558" t="s">
        <v>22758</v>
      </c>
      <c r="D168" s="1557" t="s">
        <v>22759</v>
      </c>
      <c r="E168" s="1557" t="s">
        <v>22760</v>
      </c>
      <c r="F168" s="1557" t="s">
        <v>22761</v>
      </c>
      <c r="G168" s="1559" t="s">
        <v>22762</v>
      </c>
      <c r="H168" s="1559" t="s">
        <v>22763</v>
      </c>
      <c r="I168" s="1559" t="s">
        <v>22757</v>
      </c>
      <c r="J168" s="1557" t="s">
        <v>22764</v>
      </c>
      <c r="K168" s="1559" t="s">
        <v>22762</v>
      </c>
      <c r="L168" s="1559" t="s">
        <v>22765</v>
      </c>
      <c r="M168" s="1559" t="s">
        <v>22766</v>
      </c>
      <c r="N168" s="1559" t="s">
        <v>22767</v>
      </c>
      <c r="O168" s="1559" t="s">
        <v>22768</v>
      </c>
      <c r="P168" s="1558" t="s">
        <v>22769</v>
      </c>
      <c r="Q168" s="1557" t="s">
        <v>22770</v>
      </c>
      <c r="R168" s="1560" t="s">
        <v>22771</v>
      </c>
      <c r="S168" s="1561"/>
    </row>
    <row r="169" spans="1:20" x14ac:dyDescent="0.2">
      <c r="A169" s="1563"/>
      <c r="B169" s="1564"/>
      <c r="C169" s="1565"/>
      <c r="D169" s="1564"/>
      <c r="E169" s="1566"/>
      <c r="F169" s="1566"/>
      <c r="G169" s="1566"/>
      <c r="H169" s="1566"/>
      <c r="I169" s="1566"/>
      <c r="J169" s="1566"/>
      <c r="K169" s="1566"/>
      <c r="L169" s="1566"/>
      <c r="M169" s="1566"/>
      <c r="N169" s="1566"/>
      <c r="O169" s="1566"/>
      <c r="P169" s="1566"/>
      <c r="Q169" s="1565"/>
      <c r="R169" s="1567"/>
    </row>
    <row r="170" spans="1:20" x14ac:dyDescent="0.2">
      <c r="A170" s="1563" t="s">
        <v>2076</v>
      </c>
      <c r="B170" s="1564"/>
      <c r="C170" s="1565"/>
      <c r="D170" s="1564"/>
      <c r="E170" s="1566"/>
      <c r="F170" s="1566"/>
      <c r="G170" s="1566"/>
      <c r="H170" s="1568">
        <f>SUM(B170:G170)</f>
        <v>0</v>
      </c>
      <c r="I170" s="1568"/>
      <c r="J170" s="1566"/>
      <c r="K170" s="1566"/>
      <c r="L170" s="1566"/>
      <c r="M170" s="1566"/>
      <c r="N170" s="1568">
        <f>SUM(J170:M170)</f>
        <v>0</v>
      </c>
      <c r="O170" s="1566"/>
      <c r="P170" s="1568">
        <f>O170</f>
        <v>0</v>
      </c>
      <c r="Q170" s="1569">
        <f>H170+N170+P170</f>
        <v>0</v>
      </c>
      <c r="R170" s="1570">
        <f>Q170/$Q$188</f>
        <v>0</v>
      </c>
    </row>
    <row r="171" spans="1:20" x14ac:dyDescent="0.2">
      <c r="A171" s="1563"/>
      <c r="B171" s="1564"/>
      <c r="C171" s="1565"/>
      <c r="D171" s="1564"/>
      <c r="E171" s="1566"/>
      <c r="F171" s="1566"/>
      <c r="G171" s="1566"/>
      <c r="H171" s="1568"/>
      <c r="I171" s="1568"/>
      <c r="J171" s="1566"/>
      <c r="K171" s="1566"/>
      <c r="L171" s="1566"/>
      <c r="M171" s="1566"/>
      <c r="N171" s="1568"/>
      <c r="O171" s="1566"/>
      <c r="P171" s="1568"/>
      <c r="Q171" s="1569"/>
      <c r="R171" s="1570"/>
    </row>
    <row r="172" spans="1:20" x14ac:dyDescent="0.2">
      <c r="A172" s="1563" t="s">
        <v>2075</v>
      </c>
      <c r="B172" s="1564"/>
      <c r="C172" s="1565">
        <v>28750435</v>
      </c>
      <c r="D172" s="1564">
        <v>7269943</v>
      </c>
      <c r="E172" s="1566">
        <v>22248841</v>
      </c>
      <c r="F172" s="1566">
        <v>244463</v>
      </c>
      <c r="G172" s="1566">
        <v>66853</v>
      </c>
      <c r="H172" s="1568">
        <f>SUM(B172:G172)</f>
        <v>58580535</v>
      </c>
      <c r="I172" s="1568"/>
      <c r="J172" s="1566"/>
      <c r="K172" s="1566"/>
      <c r="L172" s="1566">
        <v>749095</v>
      </c>
      <c r="M172" s="1566"/>
      <c r="N172" s="1568">
        <f>SUM(J172:M172)</f>
        <v>749095</v>
      </c>
      <c r="O172" s="1566"/>
      <c r="P172" s="1568">
        <f>O172</f>
        <v>0</v>
      </c>
      <c r="Q172" s="1569">
        <f>H172+N172+P172</f>
        <v>59329630</v>
      </c>
      <c r="R172" s="1570">
        <f>Q172/$Q$188</f>
        <v>1</v>
      </c>
    </row>
    <row r="173" spans="1:20" x14ac:dyDescent="0.2">
      <c r="A173" s="1563"/>
      <c r="B173" s="1564"/>
      <c r="C173" s="1565"/>
      <c r="D173" s="1564"/>
      <c r="E173" s="1566"/>
      <c r="F173" s="1566"/>
      <c r="G173" s="1566"/>
      <c r="H173" s="1568"/>
      <c r="I173" s="1568"/>
      <c r="J173" s="1566"/>
      <c r="K173" s="1566"/>
      <c r="L173" s="1566"/>
      <c r="M173" s="1566"/>
      <c r="N173" s="1568"/>
      <c r="O173" s="1566"/>
      <c r="P173" s="1568"/>
      <c r="Q173" s="1569"/>
      <c r="R173" s="1570"/>
    </row>
    <row r="174" spans="1:20" x14ac:dyDescent="0.2">
      <c r="A174" s="1563" t="s">
        <v>22772</v>
      </c>
      <c r="B174" s="1564"/>
      <c r="C174" s="1565"/>
      <c r="D174" s="1564"/>
      <c r="E174" s="1566"/>
      <c r="F174" s="1566"/>
      <c r="G174" s="1566"/>
      <c r="H174" s="1568">
        <f>SUM(B174:G174)</f>
        <v>0</v>
      </c>
      <c r="I174" s="1568"/>
      <c r="J174" s="1566"/>
      <c r="K174" s="1566"/>
      <c r="L174" s="1566"/>
      <c r="M174" s="1566"/>
      <c r="N174" s="1568">
        <f>SUM(J174:M174)</f>
        <v>0</v>
      </c>
      <c r="O174" s="1566"/>
      <c r="P174" s="1568">
        <f>O174</f>
        <v>0</v>
      </c>
      <c r="Q174" s="1569">
        <f>H174+N174+P174</f>
        <v>0</v>
      </c>
      <c r="R174" s="1570">
        <f>Q174/$Q$188</f>
        <v>0</v>
      </c>
    </row>
    <row r="175" spans="1:20" x14ac:dyDescent="0.2">
      <c r="A175" s="1563" t="s">
        <v>22773</v>
      </c>
      <c r="B175" s="1564"/>
      <c r="C175" s="1565"/>
      <c r="D175" s="1564"/>
      <c r="E175" s="1566"/>
      <c r="F175" s="1566"/>
      <c r="G175" s="1566"/>
      <c r="H175" s="1568"/>
      <c r="I175" s="1568"/>
      <c r="J175" s="1566"/>
      <c r="K175" s="1566"/>
      <c r="L175" s="1566"/>
      <c r="M175" s="1566"/>
      <c r="N175" s="1568"/>
      <c r="O175" s="1566"/>
      <c r="P175" s="1568"/>
      <c r="Q175" s="1569"/>
      <c r="R175" s="1570"/>
    </row>
    <row r="176" spans="1:20" x14ac:dyDescent="0.2">
      <c r="A176" s="1571"/>
      <c r="B176" s="1564"/>
      <c r="C176" s="1565"/>
      <c r="D176" s="1564"/>
      <c r="E176" s="1566"/>
      <c r="F176" s="1566"/>
      <c r="G176" s="1566"/>
      <c r="H176" s="1568"/>
      <c r="I176" s="1568"/>
      <c r="J176" s="1566"/>
      <c r="K176" s="1566"/>
      <c r="L176" s="1566"/>
      <c r="M176" s="1566"/>
      <c r="N176" s="1568"/>
      <c r="O176" s="1566"/>
      <c r="P176" s="1568"/>
      <c r="Q176" s="1569"/>
      <c r="R176" s="1570"/>
    </row>
    <row r="177" spans="1:20" x14ac:dyDescent="0.2">
      <c r="A177" s="1563" t="s">
        <v>2262</v>
      </c>
      <c r="B177" s="1564"/>
      <c r="C177" s="1565"/>
      <c r="D177" s="1564"/>
      <c r="E177" s="1566"/>
      <c r="F177" s="1566"/>
      <c r="G177" s="1566"/>
      <c r="H177" s="1568">
        <f>SUM(B177:G177)</f>
        <v>0</v>
      </c>
      <c r="I177" s="1568"/>
      <c r="J177" s="1566"/>
      <c r="K177" s="1566"/>
      <c r="L177" s="1566"/>
      <c r="M177" s="1566"/>
      <c r="N177" s="1568">
        <f>SUM(J177:M177)</f>
        <v>0</v>
      </c>
      <c r="O177" s="1566"/>
      <c r="P177" s="1568">
        <f>O177</f>
        <v>0</v>
      </c>
      <c r="Q177" s="1569">
        <f>H177+N177+P177</f>
        <v>0</v>
      </c>
      <c r="R177" s="1570">
        <f>Q177/$Q$188</f>
        <v>0</v>
      </c>
    </row>
    <row r="178" spans="1:20" x14ac:dyDescent="0.2">
      <c r="A178" s="1563"/>
      <c r="B178" s="1564"/>
      <c r="C178" s="1565"/>
      <c r="D178" s="1564"/>
      <c r="E178" s="1566"/>
      <c r="F178" s="1566"/>
      <c r="G178" s="1566"/>
      <c r="H178" s="1568"/>
      <c r="I178" s="1568"/>
      <c r="J178" s="1566"/>
      <c r="K178" s="1566"/>
      <c r="L178" s="1566"/>
      <c r="M178" s="1566"/>
      <c r="N178" s="1568"/>
      <c r="O178" s="1566"/>
      <c r="P178" s="1568"/>
      <c r="Q178" s="1569"/>
      <c r="R178" s="1570"/>
    </row>
    <row r="179" spans="1:20" x14ac:dyDescent="0.2">
      <c r="A179" s="1563" t="s">
        <v>22774</v>
      </c>
      <c r="B179" s="1564">
        <f t="shared" ref="B179:G179" si="13">SUM(B181:B186)</f>
        <v>0</v>
      </c>
      <c r="C179" s="1565">
        <f t="shared" si="13"/>
        <v>0</v>
      </c>
      <c r="D179" s="1564">
        <f t="shared" si="13"/>
        <v>0</v>
      </c>
      <c r="E179" s="1566">
        <f t="shared" si="13"/>
        <v>0</v>
      </c>
      <c r="F179" s="1566">
        <f t="shared" si="13"/>
        <v>0</v>
      </c>
      <c r="G179" s="1566">
        <f t="shared" si="13"/>
        <v>0</v>
      </c>
      <c r="H179" s="1568">
        <f>SUM(B179:G179)</f>
        <v>0</v>
      </c>
      <c r="I179" s="1568"/>
      <c r="J179" s="1566">
        <f>SUM(J181:J186)</f>
        <v>0</v>
      </c>
      <c r="K179" s="1566">
        <f>SUM(K181:K186)</f>
        <v>0</v>
      </c>
      <c r="L179" s="1566">
        <f>SUM(L181:L186)</f>
        <v>0</v>
      </c>
      <c r="M179" s="1566">
        <f>SUM(M181:M186)</f>
        <v>0</v>
      </c>
      <c r="N179" s="1568">
        <f>SUM(J179:M179)</f>
        <v>0</v>
      </c>
      <c r="O179" s="1566">
        <f>SUM(O181:O186)</f>
        <v>0</v>
      </c>
      <c r="P179" s="1568">
        <f>O179</f>
        <v>0</v>
      </c>
      <c r="Q179" s="1569">
        <f>H179+N179+P179</f>
        <v>0</v>
      </c>
      <c r="R179" s="1570">
        <f>Q179/$Q$188</f>
        <v>0</v>
      </c>
    </row>
    <row r="180" spans="1:20" x14ac:dyDescent="0.2">
      <c r="A180" s="1563"/>
      <c r="B180" s="1564"/>
      <c r="C180" s="1565"/>
      <c r="D180" s="1564"/>
      <c r="E180" s="1566"/>
      <c r="F180" s="1566"/>
      <c r="G180" s="1566"/>
      <c r="H180" s="1568"/>
      <c r="I180" s="1568"/>
      <c r="J180" s="1566"/>
      <c r="K180" s="1566"/>
      <c r="L180" s="1566"/>
      <c r="M180" s="1566"/>
      <c r="N180" s="1568"/>
      <c r="O180" s="1566"/>
      <c r="P180" s="1568"/>
      <c r="Q180" s="1569"/>
      <c r="R180" s="1570"/>
    </row>
    <row r="181" spans="1:20" x14ac:dyDescent="0.2">
      <c r="A181" s="1563" t="s">
        <v>22775</v>
      </c>
      <c r="B181" s="1564"/>
      <c r="C181" s="1565"/>
      <c r="D181" s="1564"/>
      <c r="E181" s="1566"/>
      <c r="F181" s="1566"/>
      <c r="G181" s="1566"/>
      <c r="H181" s="1568"/>
      <c r="I181" s="1568"/>
      <c r="J181" s="1566"/>
      <c r="K181" s="1566"/>
      <c r="L181" s="1566"/>
      <c r="M181" s="1566"/>
      <c r="N181" s="1568"/>
      <c r="O181" s="1566"/>
      <c r="P181" s="1566"/>
      <c r="Q181" s="1565"/>
      <c r="R181" s="1572"/>
    </row>
    <row r="182" spans="1:20" x14ac:dyDescent="0.2">
      <c r="A182" s="1563" t="s">
        <v>22776</v>
      </c>
      <c r="B182" s="1564"/>
      <c r="C182" s="1565"/>
      <c r="D182" s="1564"/>
      <c r="E182" s="1566"/>
      <c r="F182" s="1566"/>
      <c r="G182" s="1566"/>
      <c r="H182" s="1568"/>
      <c r="I182" s="1568"/>
      <c r="J182" s="1566"/>
      <c r="K182" s="1566"/>
      <c r="L182" s="1566"/>
      <c r="M182" s="1566"/>
      <c r="N182" s="1568"/>
      <c r="O182" s="1566"/>
      <c r="P182" s="1566"/>
      <c r="Q182" s="1565"/>
      <c r="R182" s="1572"/>
    </row>
    <row r="183" spans="1:20" x14ac:dyDescent="0.2">
      <c r="A183" s="1563" t="s">
        <v>2112</v>
      </c>
      <c r="B183" s="1564"/>
      <c r="C183" s="1565"/>
      <c r="D183" s="1564"/>
      <c r="E183" s="1566"/>
      <c r="F183" s="1566"/>
      <c r="G183" s="1566"/>
      <c r="H183" s="1568"/>
      <c r="I183" s="1568"/>
      <c r="J183" s="1566"/>
      <c r="K183" s="1566"/>
      <c r="L183" s="1566"/>
      <c r="M183" s="1566"/>
      <c r="N183" s="1568"/>
      <c r="O183" s="1566"/>
      <c r="P183" s="1566"/>
      <c r="Q183" s="1565"/>
      <c r="R183" s="1572"/>
    </row>
    <row r="184" spans="1:20" x14ac:dyDescent="0.2">
      <c r="A184" s="1563" t="s">
        <v>22777</v>
      </c>
      <c r="B184" s="1564"/>
      <c r="C184" s="1565"/>
      <c r="D184" s="1564"/>
      <c r="E184" s="1566"/>
      <c r="F184" s="1566"/>
      <c r="G184" s="1566"/>
      <c r="H184" s="1568"/>
      <c r="I184" s="1568"/>
      <c r="J184" s="1566"/>
      <c r="K184" s="1566"/>
      <c r="L184" s="1566"/>
      <c r="M184" s="1566"/>
      <c r="N184" s="1566"/>
      <c r="O184" s="1566"/>
      <c r="P184" s="1566"/>
      <c r="Q184" s="1565"/>
      <c r="R184" s="1572"/>
    </row>
    <row r="185" spans="1:20" x14ac:dyDescent="0.2">
      <c r="A185" s="1563" t="s">
        <v>22778</v>
      </c>
      <c r="B185" s="1564"/>
      <c r="C185" s="1565"/>
      <c r="D185" s="1564"/>
      <c r="E185" s="1566"/>
      <c r="F185" s="1566"/>
      <c r="G185" s="1566"/>
      <c r="H185" s="1568"/>
      <c r="I185" s="1568"/>
      <c r="J185" s="1566"/>
      <c r="K185" s="1566"/>
      <c r="L185" s="1566"/>
      <c r="M185" s="1566"/>
      <c r="N185" s="1566"/>
      <c r="O185" s="1566"/>
      <c r="P185" s="1566"/>
      <c r="Q185" s="1565"/>
      <c r="R185" s="1572"/>
    </row>
    <row r="186" spans="1:20" x14ac:dyDescent="0.2">
      <c r="A186" s="1563" t="s">
        <v>22779</v>
      </c>
      <c r="B186" s="1564"/>
      <c r="C186" s="1565"/>
      <c r="D186" s="1564"/>
      <c r="E186" s="1566"/>
      <c r="F186" s="1566"/>
      <c r="G186" s="1566"/>
      <c r="H186" s="1568"/>
      <c r="I186" s="1568"/>
      <c r="J186" s="1566"/>
      <c r="K186" s="1566"/>
      <c r="L186" s="1566"/>
      <c r="M186" s="1566"/>
      <c r="N186" s="1566"/>
      <c r="O186" s="1566"/>
      <c r="P186" s="1566"/>
      <c r="Q186" s="1565"/>
      <c r="R186" s="1572"/>
    </row>
    <row r="187" spans="1:20" ht="12" thickBot="1" x14ac:dyDescent="0.25">
      <c r="A187" s="1574"/>
      <c r="B187" s="1574"/>
      <c r="D187" s="1563"/>
      <c r="E187" s="1575"/>
      <c r="F187" s="1575"/>
      <c r="G187" s="1575"/>
      <c r="H187" s="1576"/>
      <c r="I187" s="1576"/>
      <c r="J187" s="1575"/>
      <c r="K187" s="1575"/>
      <c r="L187" s="1575"/>
      <c r="M187" s="1575"/>
      <c r="N187" s="1575"/>
      <c r="O187" s="1575"/>
      <c r="P187" s="1575"/>
      <c r="R187" s="1572"/>
    </row>
    <row r="188" spans="1:20" ht="12" thickBot="1" x14ac:dyDescent="0.25">
      <c r="A188" s="1577" t="s">
        <v>2049</v>
      </c>
      <c r="B188" s="1586">
        <f t="shared" ref="B188:H188" si="14">B170+B172+B174+B177+B179</f>
        <v>0</v>
      </c>
      <c r="C188" s="1586">
        <f t="shared" si="14"/>
        <v>28750435</v>
      </c>
      <c r="D188" s="1586">
        <f t="shared" si="14"/>
        <v>7269943</v>
      </c>
      <c r="E188" s="1586">
        <f t="shared" si="14"/>
        <v>22248841</v>
      </c>
      <c r="F188" s="1586">
        <f t="shared" si="14"/>
        <v>244463</v>
      </c>
      <c r="G188" s="1586">
        <f t="shared" si="14"/>
        <v>66853</v>
      </c>
      <c r="H188" s="1586">
        <f t="shared" si="14"/>
        <v>58580535</v>
      </c>
      <c r="I188" s="1586"/>
      <c r="J188" s="1586">
        <f t="shared" ref="J188:Q188" si="15">J170+J172+J174+J177+J179</f>
        <v>0</v>
      </c>
      <c r="K188" s="1586">
        <f t="shared" si="15"/>
        <v>0</v>
      </c>
      <c r="L188" s="1586">
        <f t="shared" si="15"/>
        <v>749095</v>
      </c>
      <c r="M188" s="1586">
        <f t="shared" si="15"/>
        <v>0</v>
      </c>
      <c r="N188" s="1586">
        <f t="shared" si="15"/>
        <v>749095</v>
      </c>
      <c r="O188" s="1586">
        <f t="shared" si="15"/>
        <v>0</v>
      </c>
      <c r="P188" s="1586">
        <f t="shared" si="15"/>
        <v>0</v>
      </c>
      <c r="Q188" s="1586">
        <f t="shared" si="15"/>
        <v>59329630</v>
      </c>
      <c r="R188" s="1587">
        <f>Q188/$Q$188</f>
        <v>1</v>
      </c>
    </row>
    <row r="191" spans="1:20" s="1529" customFormat="1" ht="12.75" x14ac:dyDescent="0.2">
      <c r="A191" s="1523" t="s">
        <v>22593</v>
      </c>
      <c r="B191" s="1523"/>
      <c r="C191" s="1523"/>
      <c r="D191" s="1523"/>
      <c r="E191" s="1523"/>
      <c r="F191" s="1523"/>
      <c r="G191" s="1523"/>
      <c r="H191" s="1524"/>
      <c r="I191" s="1524"/>
      <c r="J191" s="1524"/>
      <c r="K191" s="1525"/>
      <c r="L191" s="1523"/>
      <c r="M191" s="1523"/>
      <c r="N191" s="1523"/>
      <c r="O191" s="1524"/>
      <c r="P191" s="1524"/>
      <c r="Q191" s="1523"/>
      <c r="R191" s="1526"/>
      <c r="S191" s="1527"/>
      <c r="T191" s="1528"/>
    </row>
    <row r="192" spans="1:20" s="1529" customFormat="1" ht="12.75" x14ac:dyDescent="0.2">
      <c r="A192" s="1523" t="s">
        <v>22592</v>
      </c>
      <c r="B192" s="1523"/>
      <c r="C192" s="1523"/>
      <c r="D192" s="1523"/>
      <c r="E192" s="1523"/>
      <c r="F192" s="1523"/>
      <c r="G192" s="1523"/>
      <c r="H192" s="1524"/>
      <c r="I192" s="1524"/>
      <c r="J192" s="1524"/>
      <c r="K192" s="1525"/>
      <c r="L192" s="1523"/>
      <c r="M192" s="1523"/>
      <c r="N192" s="1523"/>
      <c r="O192" s="1524"/>
      <c r="P192" s="1524"/>
      <c r="Q192" s="1523"/>
      <c r="R192" s="1526"/>
      <c r="S192" s="1527"/>
      <c r="T192" s="1528"/>
    </row>
    <row r="193" spans="1:20" s="1529" customFormat="1" ht="12" x14ac:dyDescent="0.2">
      <c r="H193" s="1530"/>
      <c r="I193" s="1530"/>
      <c r="J193" s="1530"/>
      <c r="K193" s="1531"/>
      <c r="O193" s="1530"/>
      <c r="P193" s="1530"/>
      <c r="R193" s="1532"/>
      <c r="S193" s="1533"/>
      <c r="T193" s="1534"/>
    </row>
    <row r="194" spans="1:20" s="1529" customFormat="1" ht="15.75" x14ac:dyDescent="0.25">
      <c r="B194" s="1535"/>
      <c r="C194" s="1535"/>
      <c r="D194" s="1535"/>
      <c r="E194" s="1535"/>
      <c r="F194" s="1535"/>
      <c r="G194" s="1535"/>
      <c r="H194" s="1536"/>
      <c r="I194" s="1536"/>
      <c r="J194" s="1536"/>
      <c r="K194" s="1537"/>
      <c r="L194" s="1535"/>
      <c r="M194" s="1535"/>
      <c r="N194" s="1535"/>
      <c r="O194" s="1536"/>
      <c r="P194" s="1536"/>
      <c r="Q194" s="1535"/>
      <c r="R194" s="1538"/>
      <c r="S194" s="1539"/>
      <c r="T194" s="1540"/>
    </row>
    <row r="195" spans="1:20" s="1529" customFormat="1" ht="15.75" x14ac:dyDescent="0.25">
      <c r="B195" s="1535"/>
      <c r="C195" s="1535"/>
      <c r="D195" s="1535"/>
      <c r="E195" s="1535"/>
      <c r="F195" s="1535"/>
      <c r="G195" s="1535"/>
      <c r="H195" s="1536"/>
      <c r="I195" s="1536"/>
      <c r="J195" s="1536"/>
      <c r="K195" s="1537"/>
      <c r="L195" s="1535"/>
      <c r="M195" s="1535"/>
      <c r="N195" s="1535"/>
      <c r="O195" s="1536"/>
      <c r="P195" s="1536"/>
      <c r="Q195" s="1535"/>
      <c r="R195" s="1538"/>
      <c r="S195" s="1539"/>
      <c r="T195" s="1540"/>
    </row>
    <row r="196" spans="1:20" s="1529" customFormat="1" ht="15.75" x14ac:dyDescent="0.25">
      <c r="A196" s="1763" t="s">
        <v>22751</v>
      </c>
      <c r="B196" s="1763"/>
      <c r="C196" s="1763"/>
      <c r="D196" s="1763"/>
      <c r="E196" s="1763"/>
      <c r="F196" s="1763"/>
      <c r="G196" s="1763"/>
      <c r="H196" s="1763"/>
      <c r="I196" s="1763"/>
      <c r="J196" s="1763"/>
      <c r="K196" s="1763"/>
      <c r="L196" s="1763"/>
      <c r="M196" s="1763"/>
      <c r="N196" s="1763"/>
      <c r="O196" s="1763"/>
      <c r="P196" s="1763"/>
      <c r="Q196" s="1763"/>
      <c r="R196" s="1763"/>
      <c r="S196" s="1541"/>
      <c r="T196" s="1542"/>
    </row>
    <row r="197" spans="1:20" s="1529" customFormat="1" ht="15.75" x14ac:dyDescent="0.25">
      <c r="A197" s="1763" t="s">
        <v>2089</v>
      </c>
      <c r="B197" s="1763"/>
      <c r="C197" s="1763"/>
      <c r="D197" s="1763"/>
      <c r="E197" s="1763"/>
      <c r="F197" s="1763"/>
      <c r="G197" s="1763"/>
      <c r="H197" s="1763"/>
      <c r="I197" s="1763"/>
      <c r="J197" s="1763"/>
      <c r="K197" s="1763"/>
      <c r="L197" s="1763"/>
      <c r="M197" s="1763"/>
      <c r="N197" s="1763"/>
      <c r="O197" s="1763"/>
      <c r="P197" s="1763"/>
      <c r="Q197" s="1763"/>
      <c r="R197" s="1763"/>
      <c r="S197" s="1541"/>
      <c r="T197" s="1543"/>
    </row>
    <row r="198" spans="1:20" s="1529" customFormat="1" ht="15.75" x14ac:dyDescent="0.25">
      <c r="A198" s="1763" t="s">
        <v>22752</v>
      </c>
      <c r="B198" s="1763"/>
      <c r="C198" s="1763"/>
      <c r="D198" s="1763"/>
      <c r="E198" s="1763"/>
      <c r="F198" s="1763"/>
      <c r="G198" s="1763"/>
      <c r="H198" s="1763"/>
      <c r="I198" s="1763"/>
      <c r="J198" s="1763"/>
      <c r="K198" s="1763"/>
      <c r="L198" s="1763"/>
      <c r="M198" s="1763"/>
      <c r="N198" s="1763"/>
      <c r="O198" s="1763"/>
      <c r="P198" s="1763"/>
      <c r="Q198" s="1763"/>
      <c r="R198" s="1763"/>
      <c r="S198" s="1541"/>
      <c r="T198" s="1543"/>
    </row>
    <row r="199" spans="1:20" s="1529" customFormat="1" ht="15.75" x14ac:dyDescent="0.25">
      <c r="A199" s="1763" t="s">
        <v>22753</v>
      </c>
      <c r="B199" s="1763"/>
      <c r="C199" s="1763"/>
      <c r="D199" s="1763"/>
      <c r="E199" s="1763"/>
      <c r="F199" s="1763"/>
      <c r="G199" s="1763"/>
      <c r="H199" s="1763"/>
      <c r="I199" s="1763"/>
      <c r="J199" s="1763"/>
      <c r="K199" s="1763"/>
      <c r="L199" s="1763"/>
      <c r="M199" s="1763"/>
      <c r="N199" s="1763"/>
      <c r="O199" s="1763"/>
      <c r="P199" s="1763"/>
      <c r="Q199" s="1763"/>
      <c r="R199" s="1763"/>
      <c r="S199" s="1541"/>
      <c r="T199" s="1543"/>
    </row>
    <row r="200" spans="1:20" s="1529" customFormat="1" ht="12" x14ac:dyDescent="0.2">
      <c r="B200" s="1544"/>
      <c r="C200" s="1544"/>
      <c r="D200" s="1544"/>
      <c r="E200" s="1544"/>
      <c r="F200" s="1544"/>
      <c r="G200" s="1544"/>
      <c r="H200" s="1544"/>
      <c r="I200" s="1544"/>
      <c r="J200" s="1544"/>
      <c r="K200" s="1545"/>
      <c r="L200" s="1544"/>
      <c r="M200" s="1544"/>
      <c r="N200" s="1544"/>
      <c r="O200" s="1544"/>
      <c r="P200" s="1544"/>
      <c r="Q200" s="1544"/>
      <c r="R200" s="1546"/>
      <c r="S200" s="1547"/>
      <c r="T200" s="1548"/>
    </row>
    <row r="201" spans="1:20" s="1529" customFormat="1" ht="12" x14ac:dyDescent="0.2">
      <c r="B201" s="1544"/>
      <c r="C201" s="1544"/>
      <c r="D201" s="1544"/>
      <c r="E201" s="1544"/>
      <c r="F201" s="1544"/>
      <c r="G201" s="1544"/>
      <c r="H201" s="1544"/>
      <c r="I201" s="1544"/>
      <c r="J201" s="1544"/>
      <c r="K201" s="1545"/>
      <c r="L201" s="1544"/>
      <c r="M201" s="1544"/>
      <c r="N201" s="1544"/>
      <c r="O201" s="1544"/>
      <c r="P201" s="1544"/>
      <c r="Q201" s="1544"/>
      <c r="R201" s="1546"/>
      <c r="S201" s="1547"/>
      <c r="T201" s="1548"/>
    </row>
    <row r="202" spans="1:20" s="1529" customFormat="1" ht="12" x14ac:dyDescent="0.2">
      <c r="B202" s="1544"/>
      <c r="C202" s="1544"/>
      <c r="D202" s="1544"/>
      <c r="E202" s="1544"/>
      <c r="F202" s="1544"/>
      <c r="G202" s="1544"/>
      <c r="H202" s="1544"/>
      <c r="I202" s="1544"/>
      <c r="J202" s="1544"/>
      <c r="K202" s="1545"/>
      <c r="L202" s="1544"/>
      <c r="M202" s="1544"/>
      <c r="N202" s="1544"/>
      <c r="O202" s="1544"/>
      <c r="P202" s="1544"/>
      <c r="Q202" s="1544"/>
      <c r="R202" s="1546"/>
      <c r="S202" s="1547"/>
      <c r="T202" s="1548"/>
    </row>
    <row r="203" spans="1:20" s="1529" customFormat="1" ht="12" x14ac:dyDescent="0.2">
      <c r="A203" s="1530" t="s">
        <v>1212</v>
      </c>
      <c r="B203" s="1549" t="s">
        <v>21734</v>
      </c>
      <c r="D203" s="1550"/>
      <c r="E203" s="1550"/>
      <c r="H203" s="1530"/>
      <c r="I203" s="1530"/>
      <c r="J203" s="1530"/>
      <c r="K203" s="1531"/>
      <c r="O203" s="1530"/>
      <c r="P203" s="1530"/>
      <c r="R203" s="1532"/>
      <c r="S203" s="1533"/>
      <c r="T203" s="1534"/>
    </row>
    <row r="204" spans="1:20" s="1529" customFormat="1" ht="12.75" thickBot="1" x14ac:dyDescent="0.25">
      <c r="A204" s="1397" t="s">
        <v>0</v>
      </c>
      <c r="B204" s="1397" t="s">
        <v>9</v>
      </c>
      <c r="D204" s="1397"/>
      <c r="E204" s="1397"/>
      <c r="F204" s="1397"/>
      <c r="G204" s="1397"/>
      <c r="H204" s="1397"/>
      <c r="I204" s="1397"/>
      <c r="J204" s="1397"/>
      <c r="K204" s="1551"/>
      <c r="L204" s="1397"/>
      <c r="M204" s="1397"/>
      <c r="N204" s="1397"/>
      <c r="O204" s="1397"/>
      <c r="P204" s="1397"/>
      <c r="Q204" s="1397"/>
      <c r="R204" s="1552"/>
      <c r="S204" s="1553"/>
      <c r="T204" s="1554"/>
    </row>
    <row r="205" spans="1:20" s="1556" customFormat="1" ht="19.5" customHeight="1" thickBot="1" x14ac:dyDescent="0.25">
      <c r="A205" s="1764" t="s">
        <v>21868</v>
      </c>
      <c r="B205" s="1764" t="s">
        <v>22754</v>
      </c>
      <c r="C205" s="1766"/>
      <c r="D205" s="1766"/>
      <c r="E205" s="1766"/>
      <c r="F205" s="1766"/>
      <c r="G205" s="1766"/>
      <c r="H205" s="1767"/>
      <c r="I205" s="1768" t="s">
        <v>22755</v>
      </c>
      <c r="J205" s="1766"/>
      <c r="K205" s="1766"/>
      <c r="L205" s="1766"/>
      <c r="M205" s="1766"/>
      <c r="N205" s="1767"/>
      <c r="O205" s="1768" t="s">
        <v>22756</v>
      </c>
      <c r="P205" s="1767"/>
      <c r="Q205" s="1768" t="s">
        <v>2049</v>
      </c>
      <c r="R205" s="1767"/>
      <c r="S205" s="1555"/>
    </row>
    <row r="206" spans="1:20" s="1562" customFormat="1" ht="90.75" customHeight="1" thickBot="1" x14ac:dyDescent="0.25">
      <c r="A206" s="1765"/>
      <c r="B206" s="1557" t="s">
        <v>22757</v>
      </c>
      <c r="C206" s="1558" t="s">
        <v>22758</v>
      </c>
      <c r="D206" s="1557" t="s">
        <v>22759</v>
      </c>
      <c r="E206" s="1557" t="s">
        <v>22760</v>
      </c>
      <c r="F206" s="1557" t="s">
        <v>22761</v>
      </c>
      <c r="G206" s="1559" t="s">
        <v>22762</v>
      </c>
      <c r="H206" s="1559" t="s">
        <v>22763</v>
      </c>
      <c r="I206" s="1559" t="s">
        <v>22757</v>
      </c>
      <c r="J206" s="1557" t="s">
        <v>22764</v>
      </c>
      <c r="K206" s="1559" t="s">
        <v>22762</v>
      </c>
      <c r="L206" s="1559" t="s">
        <v>22765</v>
      </c>
      <c r="M206" s="1559" t="s">
        <v>22766</v>
      </c>
      <c r="N206" s="1559" t="s">
        <v>22767</v>
      </c>
      <c r="O206" s="1559" t="s">
        <v>22768</v>
      </c>
      <c r="P206" s="1558" t="s">
        <v>22769</v>
      </c>
      <c r="Q206" s="1557" t="s">
        <v>22770</v>
      </c>
      <c r="R206" s="1560" t="s">
        <v>22771</v>
      </c>
      <c r="S206" s="1561"/>
    </row>
    <row r="207" spans="1:20" x14ac:dyDescent="0.2">
      <c r="A207" s="1563"/>
      <c r="B207" s="1564"/>
      <c r="C207" s="1565"/>
      <c r="D207" s="1564"/>
      <c r="E207" s="1566"/>
      <c r="F207" s="1566"/>
      <c r="G207" s="1566"/>
      <c r="H207" s="1566"/>
      <c r="I207" s="1566"/>
      <c r="J207" s="1566"/>
      <c r="K207" s="1566"/>
      <c r="L207" s="1566"/>
      <c r="M207" s="1566"/>
      <c r="N207" s="1566"/>
      <c r="O207" s="1566"/>
      <c r="P207" s="1566"/>
      <c r="Q207" s="1565"/>
      <c r="R207" s="1567"/>
    </row>
    <row r="208" spans="1:20" x14ac:dyDescent="0.2">
      <c r="A208" s="1563" t="s">
        <v>2076</v>
      </c>
      <c r="B208" s="1564"/>
      <c r="C208" s="1565">
        <v>26023832</v>
      </c>
      <c r="D208" s="1564">
        <v>186948</v>
      </c>
      <c r="E208" s="1566">
        <v>8182758</v>
      </c>
      <c r="F208" s="1566"/>
      <c r="G208" s="1566">
        <v>275656</v>
      </c>
      <c r="H208" s="1568">
        <f>SUM(B208:G208)</f>
        <v>34669194</v>
      </c>
      <c r="I208" s="1568"/>
      <c r="J208" s="1566"/>
      <c r="K208" s="1566"/>
      <c r="L208" s="1566">
        <v>5341452</v>
      </c>
      <c r="M208" s="1566"/>
      <c r="N208" s="1568">
        <f>SUM(J208:M208)</f>
        <v>5341452</v>
      </c>
      <c r="O208" s="1566"/>
      <c r="P208" s="1568">
        <f>O208</f>
        <v>0</v>
      </c>
      <c r="Q208" s="1569">
        <f>H208+N208+P208</f>
        <v>40010646</v>
      </c>
      <c r="R208" s="1570">
        <f>Q208/$Q$226</f>
        <v>0.35961420930093474</v>
      </c>
    </row>
    <row r="209" spans="1:18" x14ac:dyDescent="0.2">
      <c r="A209" s="1563"/>
      <c r="B209" s="1564"/>
      <c r="C209" s="1565"/>
      <c r="D209" s="1564"/>
      <c r="E209" s="1566"/>
      <c r="F209" s="1566"/>
      <c r="G209" s="1566"/>
      <c r="H209" s="1568"/>
      <c r="I209" s="1568"/>
      <c r="J209" s="1566"/>
      <c r="K209" s="1566"/>
      <c r="L209" s="1566"/>
      <c r="M209" s="1566"/>
      <c r="N209" s="1568"/>
      <c r="O209" s="1566"/>
      <c r="P209" s="1568"/>
      <c r="Q209" s="1569"/>
      <c r="R209" s="1570"/>
    </row>
    <row r="210" spans="1:18" x14ac:dyDescent="0.2">
      <c r="A210" s="1563" t="s">
        <v>2075</v>
      </c>
      <c r="B210" s="1564"/>
      <c r="C210" s="1565"/>
      <c r="D210" s="1564"/>
      <c r="E210" s="1566">
        <v>42441463</v>
      </c>
      <c r="F210" s="1566"/>
      <c r="G210" s="1566"/>
      <c r="H210" s="1568">
        <f>SUM(B210:G210)</f>
        <v>42441463</v>
      </c>
      <c r="I210" s="1568"/>
      <c r="J210" s="1566"/>
      <c r="K210" s="1566"/>
      <c r="L210" s="1566">
        <v>11749654</v>
      </c>
      <c r="M210" s="1566"/>
      <c r="N210" s="1568">
        <f>SUM(J210:M210)</f>
        <v>11749654</v>
      </c>
      <c r="O210" s="1566"/>
      <c r="P210" s="1568">
        <f>O210</f>
        <v>0</v>
      </c>
      <c r="Q210" s="1569">
        <f>H210+N210+P210</f>
        <v>54191117</v>
      </c>
      <c r="R210" s="1570">
        <f>Q210/$Q$226</f>
        <v>0.48706775919312684</v>
      </c>
    </row>
    <row r="211" spans="1:18" x14ac:dyDescent="0.2">
      <c r="A211" s="1563"/>
      <c r="B211" s="1564"/>
      <c r="C211" s="1565"/>
      <c r="D211" s="1564"/>
      <c r="E211" s="1566"/>
      <c r="F211" s="1566"/>
      <c r="G211" s="1566"/>
      <c r="H211" s="1568"/>
      <c r="I211" s="1568"/>
      <c r="J211" s="1566"/>
      <c r="K211" s="1566"/>
      <c r="L211" s="1566"/>
      <c r="M211" s="1566"/>
      <c r="N211" s="1568"/>
      <c r="O211" s="1566"/>
      <c r="P211" s="1568"/>
      <c r="Q211" s="1569"/>
      <c r="R211" s="1570"/>
    </row>
    <row r="212" spans="1:18" x14ac:dyDescent="0.2">
      <c r="A212" s="1563" t="s">
        <v>22772</v>
      </c>
      <c r="B212" s="1564"/>
      <c r="C212" s="1565"/>
      <c r="D212" s="1564"/>
      <c r="E212" s="1566"/>
      <c r="F212" s="1566"/>
      <c r="G212" s="1566"/>
      <c r="H212" s="1568">
        <f>SUM(B212:G212)</f>
        <v>0</v>
      </c>
      <c r="I212" s="1568"/>
      <c r="J212" s="1566"/>
      <c r="K212" s="1566"/>
      <c r="L212" s="1566">
        <v>17058151</v>
      </c>
      <c r="M212" s="1566"/>
      <c r="N212" s="1568">
        <f>SUM(J212:M212)</f>
        <v>17058151</v>
      </c>
      <c r="O212" s="1566"/>
      <c r="P212" s="1568">
        <f>O212</f>
        <v>0</v>
      </c>
      <c r="Q212" s="1569">
        <f>H212+N212+P212</f>
        <v>17058151</v>
      </c>
      <c r="R212" s="1570">
        <f>Q212/$Q$226</f>
        <v>0.15331803150593842</v>
      </c>
    </row>
    <row r="213" spans="1:18" x14ac:dyDescent="0.2">
      <c r="A213" s="1563" t="s">
        <v>22773</v>
      </c>
      <c r="B213" s="1564"/>
      <c r="C213" s="1565"/>
      <c r="D213" s="1564"/>
      <c r="E213" s="1566"/>
      <c r="F213" s="1566"/>
      <c r="G213" s="1566"/>
      <c r="H213" s="1568"/>
      <c r="I213" s="1568"/>
      <c r="J213" s="1566"/>
      <c r="K213" s="1566"/>
      <c r="L213" s="1566"/>
      <c r="M213" s="1566"/>
      <c r="N213" s="1568"/>
      <c r="O213" s="1566"/>
      <c r="P213" s="1568"/>
      <c r="Q213" s="1569"/>
      <c r="R213" s="1570"/>
    </row>
    <row r="214" spans="1:18" x14ac:dyDescent="0.2">
      <c r="A214" s="1571"/>
      <c r="B214" s="1564"/>
      <c r="C214" s="1565"/>
      <c r="D214" s="1564"/>
      <c r="E214" s="1566"/>
      <c r="F214" s="1566"/>
      <c r="G214" s="1566"/>
      <c r="H214" s="1568"/>
      <c r="I214" s="1568"/>
      <c r="J214" s="1566"/>
      <c r="K214" s="1566"/>
      <c r="L214" s="1566"/>
      <c r="M214" s="1566"/>
      <c r="N214" s="1568"/>
      <c r="O214" s="1566"/>
      <c r="P214" s="1568"/>
      <c r="Q214" s="1569"/>
      <c r="R214" s="1570"/>
    </row>
    <row r="215" spans="1:18" x14ac:dyDescent="0.2">
      <c r="A215" s="1563" t="s">
        <v>2262</v>
      </c>
      <c r="B215" s="1564"/>
      <c r="C215" s="1565"/>
      <c r="D215" s="1564"/>
      <c r="E215" s="1566"/>
      <c r="F215" s="1566"/>
      <c r="G215" s="1566"/>
      <c r="H215" s="1568">
        <f>SUM(B215:G215)</f>
        <v>0</v>
      </c>
      <c r="I215" s="1568"/>
      <c r="J215" s="1566"/>
      <c r="K215" s="1566"/>
      <c r="L215" s="1566"/>
      <c r="M215" s="1566"/>
      <c r="N215" s="1568">
        <f>SUM(J215:M215)</f>
        <v>0</v>
      </c>
      <c r="O215" s="1566"/>
      <c r="P215" s="1568">
        <f>O215</f>
        <v>0</v>
      </c>
      <c r="Q215" s="1569">
        <f>H215+N215+P215</f>
        <v>0</v>
      </c>
      <c r="R215" s="1570">
        <f>Q215/$Q$226</f>
        <v>0</v>
      </c>
    </row>
    <row r="216" spans="1:18" x14ac:dyDescent="0.2">
      <c r="A216" s="1563"/>
      <c r="B216" s="1564"/>
      <c r="C216" s="1565"/>
      <c r="D216" s="1564"/>
      <c r="E216" s="1566"/>
      <c r="F216" s="1566"/>
      <c r="G216" s="1566"/>
      <c r="H216" s="1568"/>
      <c r="I216" s="1568"/>
      <c r="J216" s="1566"/>
      <c r="K216" s="1566"/>
      <c r="L216" s="1566"/>
      <c r="M216" s="1566"/>
      <c r="N216" s="1568"/>
      <c r="O216" s="1566"/>
      <c r="P216" s="1568"/>
      <c r="Q216" s="1569"/>
      <c r="R216" s="1570"/>
    </row>
    <row r="217" spans="1:18" x14ac:dyDescent="0.2">
      <c r="A217" s="1563" t="s">
        <v>22774</v>
      </c>
      <c r="B217" s="1564">
        <f t="shared" ref="B217:G217" si="16">SUM(B219:B224)</f>
        <v>0</v>
      </c>
      <c r="C217" s="1565">
        <f t="shared" si="16"/>
        <v>0</v>
      </c>
      <c r="D217" s="1564">
        <f t="shared" si="16"/>
        <v>0</v>
      </c>
      <c r="E217" s="1566">
        <f t="shared" si="16"/>
        <v>0</v>
      </c>
      <c r="F217" s="1566">
        <f t="shared" si="16"/>
        <v>0</v>
      </c>
      <c r="G217" s="1566">
        <f t="shared" si="16"/>
        <v>0</v>
      </c>
      <c r="H217" s="1568">
        <f>SUM(B217:G217)</f>
        <v>0</v>
      </c>
      <c r="I217" s="1568"/>
      <c r="J217" s="1566">
        <f>SUM(J219:J224)</f>
        <v>0</v>
      </c>
      <c r="K217" s="1566">
        <f>SUM(K219:K224)</f>
        <v>0</v>
      </c>
      <c r="L217" s="1566">
        <f>SUM(L219:L224)</f>
        <v>0</v>
      </c>
      <c r="M217" s="1566">
        <f>SUM(M219:M224)</f>
        <v>0</v>
      </c>
      <c r="N217" s="1568">
        <f>SUM(J217:M217)</f>
        <v>0</v>
      </c>
      <c r="O217" s="1566">
        <f>SUM(O219:O224)</f>
        <v>0</v>
      </c>
      <c r="P217" s="1568">
        <f>O217</f>
        <v>0</v>
      </c>
      <c r="Q217" s="1569">
        <f>H217+N217+P217</f>
        <v>0</v>
      </c>
      <c r="R217" s="1570">
        <f>Q217/$Q$226</f>
        <v>0</v>
      </c>
    </row>
    <row r="218" spans="1:18" x14ac:dyDescent="0.2">
      <c r="A218" s="1563"/>
      <c r="B218" s="1564"/>
      <c r="C218" s="1565"/>
      <c r="D218" s="1564"/>
      <c r="E218" s="1566"/>
      <c r="F218" s="1566"/>
      <c r="G218" s="1566"/>
      <c r="H218" s="1568"/>
      <c r="I218" s="1568"/>
      <c r="J218" s="1566"/>
      <c r="K218" s="1566"/>
      <c r="L218" s="1566"/>
      <c r="M218" s="1566"/>
      <c r="N218" s="1568"/>
      <c r="O218" s="1566"/>
      <c r="P218" s="1568"/>
      <c r="Q218" s="1569"/>
      <c r="R218" s="1570"/>
    </row>
    <row r="219" spans="1:18" x14ac:dyDescent="0.2">
      <c r="A219" s="1563" t="s">
        <v>22775</v>
      </c>
      <c r="B219" s="1564"/>
      <c r="C219" s="1565"/>
      <c r="D219" s="1564"/>
      <c r="E219" s="1566"/>
      <c r="F219" s="1566"/>
      <c r="G219" s="1566"/>
      <c r="H219" s="1568"/>
      <c r="I219" s="1568"/>
      <c r="J219" s="1566"/>
      <c r="K219" s="1566"/>
      <c r="L219" s="1566"/>
      <c r="M219" s="1566"/>
      <c r="N219" s="1568"/>
      <c r="O219" s="1566"/>
      <c r="P219" s="1566"/>
      <c r="Q219" s="1565"/>
      <c r="R219" s="1572"/>
    </row>
    <row r="220" spans="1:18" x14ac:dyDescent="0.2">
      <c r="A220" s="1563" t="s">
        <v>22776</v>
      </c>
      <c r="B220" s="1564"/>
      <c r="C220" s="1565"/>
      <c r="D220" s="1564"/>
      <c r="E220" s="1566"/>
      <c r="F220" s="1566"/>
      <c r="G220" s="1566"/>
      <c r="H220" s="1568"/>
      <c r="I220" s="1568"/>
      <c r="J220" s="1566"/>
      <c r="K220" s="1566"/>
      <c r="L220" s="1566"/>
      <c r="M220" s="1566"/>
      <c r="N220" s="1568"/>
      <c r="O220" s="1566"/>
      <c r="P220" s="1566"/>
      <c r="Q220" s="1565"/>
      <c r="R220" s="1572"/>
    </row>
    <row r="221" spans="1:18" x14ac:dyDescent="0.2">
      <c r="A221" s="1563" t="s">
        <v>2112</v>
      </c>
      <c r="B221" s="1564"/>
      <c r="C221" s="1565"/>
      <c r="D221" s="1564"/>
      <c r="E221" s="1566"/>
      <c r="F221" s="1566"/>
      <c r="G221" s="1566"/>
      <c r="H221" s="1568"/>
      <c r="I221" s="1568"/>
      <c r="J221" s="1566"/>
      <c r="K221" s="1566"/>
      <c r="L221" s="1566"/>
      <c r="M221" s="1566"/>
      <c r="N221" s="1568"/>
      <c r="O221" s="1566"/>
      <c r="P221" s="1566"/>
      <c r="Q221" s="1565"/>
      <c r="R221" s="1572"/>
    </row>
    <row r="222" spans="1:18" x14ac:dyDescent="0.2">
      <c r="A222" s="1563" t="s">
        <v>22777</v>
      </c>
      <c r="B222" s="1564"/>
      <c r="C222" s="1565"/>
      <c r="D222" s="1564"/>
      <c r="E222" s="1566"/>
      <c r="F222" s="1566"/>
      <c r="G222" s="1566"/>
      <c r="H222" s="1568"/>
      <c r="I222" s="1568"/>
      <c r="J222" s="1566"/>
      <c r="K222" s="1566"/>
      <c r="L222" s="1566"/>
      <c r="M222" s="1566"/>
      <c r="N222" s="1566"/>
      <c r="O222" s="1566"/>
      <c r="P222" s="1566"/>
      <c r="Q222" s="1565"/>
      <c r="R222" s="1572"/>
    </row>
    <row r="223" spans="1:18" x14ac:dyDescent="0.2">
      <c r="A223" s="1563" t="s">
        <v>22778</v>
      </c>
      <c r="B223" s="1564"/>
      <c r="C223" s="1565"/>
      <c r="D223" s="1564"/>
      <c r="E223" s="1566"/>
      <c r="F223" s="1566"/>
      <c r="G223" s="1566"/>
      <c r="H223" s="1568"/>
      <c r="I223" s="1568"/>
      <c r="J223" s="1566"/>
      <c r="K223" s="1566"/>
      <c r="L223" s="1566"/>
      <c r="M223" s="1566"/>
      <c r="N223" s="1566"/>
      <c r="O223" s="1566"/>
      <c r="P223" s="1566"/>
      <c r="Q223" s="1565"/>
      <c r="R223" s="1572"/>
    </row>
    <row r="224" spans="1:18" x14ac:dyDescent="0.2">
      <c r="A224" s="1563" t="s">
        <v>22779</v>
      </c>
      <c r="B224" s="1564"/>
      <c r="C224" s="1565"/>
      <c r="D224" s="1564"/>
      <c r="E224" s="1566"/>
      <c r="F224" s="1566"/>
      <c r="G224" s="1566"/>
      <c r="H224" s="1568"/>
      <c r="I224" s="1568"/>
      <c r="J224" s="1566"/>
      <c r="K224" s="1566"/>
      <c r="L224" s="1566"/>
      <c r="M224" s="1566"/>
      <c r="N224" s="1566"/>
      <c r="O224" s="1566"/>
      <c r="P224" s="1566"/>
      <c r="Q224" s="1565"/>
      <c r="R224" s="1572"/>
    </row>
    <row r="225" spans="1:20" ht="12" thickBot="1" x14ac:dyDescent="0.25">
      <c r="A225" s="1574"/>
      <c r="B225" s="1574"/>
      <c r="D225" s="1563"/>
      <c r="E225" s="1575"/>
      <c r="F225" s="1575"/>
      <c r="G225" s="1575"/>
      <c r="H225" s="1576"/>
      <c r="I225" s="1576"/>
      <c r="J225" s="1575"/>
      <c r="K225" s="1575"/>
      <c r="L225" s="1575"/>
      <c r="M225" s="1575"/>
      <c r="N225" s="1575"/>
      <c r="O225" s="1575"/>
      <c r="P225" s="1575"/>
      <c r="R225" s="1572"/>
    </row>
    <row r="226" spans="1:20" ht="12" thickBot="1" x14ac:dyDescent="0.25">
      <c r="A226" s="1577" t="s">
        <v>2049</v>
      </c>
      <c r="B226" s="1586">
        <f t="shared" ref="B226:Q226" si="17">B208+B210+B212+B215+B217</f>
        <v>0</v>
      </c>
      <c r="C226" s="1586">
        <f t="shared" si="17"/>
        <v>26023832</v>
      </c>
      <c r="D226" s="1586">
        <f t="shared" si="17"/>
        <v>186948</v>
      </c>
      <c r="E226" s="1586">
        <f t="shared" si="17"/>
        <v>50624221</v>
      </c>
      <c r="F226" s="1586">
        <f t="shared" si="17"/>
        <v>0</v>
      </c>
      <c r="G226" s="1586">
        <f t="shared" si="17"/>
        <v>275656</v>
      </c>
      <c r="H226" s="1586">
        <f t="shared" si="17"/>
        <v>77110657</v>
      </c>
      <c r="I226" s="1586">
        <f t="shared" si="17"/>
        <v>0</v>
      </c>
      <c r="J226" s="1586">
        <f t="shared" si="17"/>
        <v>0</v>
      </c>
      <c r="K226" s="1586">
        <f t="shared" si="17"/>
        <v>0</v>
      </c>
      <c r="L226" s="1586">
        <f t="shared" si="17"/>
        <v>34149257</v>
      </c>
      <c r="M226" s="1586">
        <f t="shared" si="17"/>
        <v>0</v>
      </c>
      <c r="N226" s="1586">
        <f t="shared" si="17"/>
        <v>34149257</v>
      </c>
      <c r="O226" s="1586">
        <f t="shared" si="17"/>
        <v>0</v>
      </c>
      <c r="P226" s="1586">
        <f t="shared" si="17"/>
        <v>0</v>
      </c>
      <c r="Q226" s="1586">
        <f t="shared" si="17"/>
        <v>111259914</v>
      </c>
      <c r="R226" s="1587">
        <f>Q226/$Q$226</f>
        <v>1</v>
      </c>
    </row>
    <row r="229" spans="1:20" s="1529" customFormat="1" ht="12.75" x14ac:dyDescent="0.2">
      <c r="A229" s="1523" t="s">
        <v>22593</v>
      </c>
      <c r="B229" s="1523"/>
      <c r="C229" s="1523"/>
      <c r="D229" s="1523"/>
      <c r="E229" s="1523"/>
      <c r="F229" s="1523"/>
      <c r="G229" s="1523"/>
      <c r="H229" s="1524"/>
      <c r="I229" s="1524"/>
      <c r="J229" s="1524"/>
      <c r="K229" s="1525"/>
      <c r="L229" s="1523"/>
      <c r="M229" s="1523"/>
      <c r="N229" s="1523"/>
      <c r="O229" s="1524"/>
      <c r="P229" s="1524"/>
      <c r="Q229" s="1523"/>
      <c r="R229" s="1526"/>
      <c r="S229" s="1527"/>
      <c r="T229" s="1528"/>
    </row>
    <row r="230" spans="1:20" s="1529" customFormat="1" ht="12.75" x14ac:dyDescent="0.2">
      <c r="A230" s="1523" t="s">
        <v>22592</v>
      </c>
      <c r="B230" s="1523"/>
      <c r="C230" s="1523"/>
      <c r="D230" s="1523"/>
      <c r="E230" s="1523"/>
      <c r="F230" s="1523"/>
      <c r="G230" s="1523"/>
      <c r="H230" s="1524"/>
      <c r="I230" s="1524"/>
      <c r="J230" s="1524"/>
      <c r="K230" s="1525"/>
      <c r="L230" s="1523"/>
      <c r="M230" s="1523"/>
      <c r="N230" s="1523"/>
      <c r="O230" s="1524"/>
      <c r="P230" s="1524"/>
      <c r="Q230" s="1523"/>
      <c r="R230" s="1526"/>
      <c r="S230" s="1527"/>
      <c r="T230" s="1528"/>
    </row>
    <row r="231" spans="1:20" s="1529" customFormat="1" ht="12" x14ac:dyDescent="0.2">
      <c r="H231" s="1530"/>
      <c r="I231" s="1530"/>
      <c r="J231" s="1530"/>
      <c r="K231" s="1531"/>
      <c r="O231" s="1530"/>
      <c r="P231" s="1530"/>
      <c r="R231" s="1532"/>
      <c r="S231" s="1533"/>
      <c r="T231" s="1534"/>
    </row>
    <row r="232" spans="1:20" s="1529" customFormat="1" ht="15.75" x14ac:dyDescent="0.25">
      <c r="B232" s="1535"/>
      <c r="C232" s="1535"/>
      <c r="D232" s="1535"/>
      <c r="E232" s="1535"/>
      <c r="F232" s="1535"/>
      <c r="G232" s="1535"/>
      <c r="H232" s="1536"/>
      <c r="I232" s="1536"/>
      <c r="J232" s="1536"/>
      <c r="K232" s="1537"/>
      <c r="L232" s="1535"/>
      <c r="M232" s="1535"/>
      <c r="N232" s="1535"/>
      <c r="O232" s="1536"/>
      <c r="P232" s="1536"/>
      <c r="Q232" s="1535"/>
      <c r="R232" s="1538"/>
      <c r="S232" s="1539"/>
      <c r="T232" s="1540"/>
    </row>
    <row r="233" spans="1:20" s="1529" customFormat="1" ht="15.75" x14ac:dyDescent="0.25">
      <c r="B233" s="1535"/>
      <c r="C233" s="1535"/>
      <c r="D233" s="1535"/>
      <c r="E233" s="1535"/>
      <c r="F233" s="1535"/>
      <c r="G233" s="1535"/>
      <c r="H233" s="1536"/>
      <c r="I233" s="1536"/>
      <c r="J233" s="1536"/>
      <c r="K233" s="1537"/>
      <c r="L233" s="1535"/>
      <c r="M233" s="1535"/>
      <c r="N233" s="1535"/>
      <c r="O233" s="1536"/>
      <c r="P233" s="1536"/>
      <c r="Q233" s="1535"/>
      <c r="R233" s="1538"/>
      <c r="S233" s="1539"/>
      <c r="T233" s="1540"/>
    </row>
    <row r="234" spans="1:20" s="1529" customFormat="1" ht="15.75" x14ac:dyDescent="0.25">
      <c r="A234" s="1763" t="s">
        <v>22751</v>
      </c>
      <c r="B234" s="1763"/>
      <c r="C234" s="1763"/>
      <c r="D234" s="1763"/>
      <c r="E234" s="1763"/>
      <c r="F234" s="1763"/>
      <c r="G234" s="1763"/>
      <c r="H234" s="1763"/>
      <c r="I234" s="1763"/>
      <c r="J234" s="1763"/>
      <c r="K234" s="1763"/>
      <c r="L234" s="1763"/>
      <c r="M234" s="1763"/>
      <c r="N234" s="1763"/>
      <c r="O234" s="1763"/>
      <c r="P234" s="1763"/>
      <c r="Q234" s="1763"/>
      <c r="R234" s="1763"/>
      <c r="S234" s="1541"/>
      <c r="T234" s="1542"/>
    </row>
    <row r="235" spans="1:20" s="1529" customFormat="1" ht="15.75" x14ac:dyDescent="0.25">
      <c r="A235" s="1763" t="s">
        <v>2089</v>
      </c>
      <c r="B235" s="1763"/>
      <c r="C235" s="1763"/>
      <c r="D235" s="1763"/>
      <c r="E235" s="1763"/>
      <c r="F235" s="1763"/>
      <c r="G235" s="1763"/>
      <c r="H235" s="1763"/>
      <c r="I235" s="1763"/>
      <c r="J235" s="1763"/>
      <c r="K235" s="1763"/>
      <c r="L235" s="1763"/>
      <c r="M235" s="1763"/>
      <c r="N235" s="1763"/>
      <c r="O235" s="1763"/>
      <c r="P235" s="1763"/>
      <c r="Q235" s="1763"/>
      <c r="R235" s="1763"/>
      <c r="S235" s="1541"/>
      <c r="T235" s="1543"/>
    </row>
    <row r="236" spans="1:20" s="1529" customFormat="1" ht="15.75" x14ac:dyDescent="0.25">
      <c r="A236" s="1763" t="s">
        <v>22752</v>
      </c>
      <c r="B236" s="1763"/>
      <c r="C236" s="1763"/>
      <c r="D236" s="1763"/>
      <c r="E236" s="1763"/>
      <c r="F236" s="1763"/>
      <c r="G236" s="1763"/>
      <c r="H236" s="1763"/>
      <c r="I236" s="1763"/>
      <c r="J236" s="1763"/>
      <c r="K236" s="1763"/>
      <c r="L236" s="1763"/>
      <c r="M236" s="1763"/>
      <c r="N236" s="1763"/>
      <c r="O236" s="1763"/>
      <c r="P236" s="1763"/>
      <c r="Q236" s="1763"/>
      <c r="R236" s="1763"/>
      <c r="S236" s="1541"/>
      <c r="T236" s="1543"/>
    </row>
    <row r="237" spans="1:20" s="1529" customFormat="1" ht="15.75" x14ac:dyDescent="0.25">
      <c r="A237" s="1763" t="s">
        <v>22753</v>
      </c>
      <c r="B237" s="1763"/>
      <c r="C237" s="1763"/>
      <c r="D237" s="1763"/>
      <c r="E237" s="1763"/>
      <c r="F237" s="1763"/>
      <c r="G237" s="1763"/>
      <c r="H237" s="1763"/>
      <c r="I237" s="1763"/>
      <c r="J237" s="1763"/>
      <c r="K237" s="1763"/>
      <c r="L237" s="1763"/>
      <c r="M237" s="1763"/>
      <c r="N237" s="1763"/>
      <c r="O237" s="1763"/>
      <c r="P237" s="1763"/>
      <c r="Q237" s="1763"/>
      <c r="R237" s="1763"/>
      <c r="S237" s="1541"/>
      <c r="T237" s="1543"/>
    </row>
    <row r="238" spans="1:20" s="1529" customFormat="1" ht="12" x14ac:dyDescent="0.2">
      <c r="B238" s="1544"/>
      <c r="C238" s="1544"/>
      <c r="D238" s="1544"/>
      <c r="E238" s="1544"/>
      <c r="F238" s="1544"/>
      <c r="G238" s="1544"/>
      <c r="H238" s="1544"/>
      <c r="I238" s="1544"/>
      <c r="J238" s="1544"/>
      <c r="K238" s="1545"/>
      <c r="L238" s="1544"/>
      <c r="M238" s="1544"/>
      <c r="N238" s="1544"/>
      <c r="O238" s="1544"/>
      <c r="P238" s="1544"/>
      <c r="Q238" s="1544"/>
      <c r="R238" s="1546"/>
      <c r="S238" s="1547"/>
      <c r="T238" s="1548"/>
    </row>
    <row r="239" spans="1:20" s="1529" customFormat="1" ht="12" x14ac:dyDescent="0.2">
      <c r="B239" s="1544"/>
      <c r="C239" s="1544"/>
      <c r="D239" s="1544"/>
      <c r="E239" s="1544"/>
      <c r="F239" s="1544"/>
      <c r="G239" s="1544"/>
      <c r="H239" s="1544"/>
      <c r="I239" s="1544"/>
      <c r="J239" s="1544"/>
      <c r="K239" s="1545"/>
      <c r="L239" s="1544"/>
      <c r="M239" s="1544"/>
      <c r="N239" s="1544"/>
      <c r="O239" s="1544"/>
      <c r="P239" s="1544"/>
      <c r="Q239" s="1544"/>
      <c r="R239" s="1546"/>
      <c r="S239" s="1547"/>
      <c r="T239" s="1548"/>
    </row>
    <row r="240" spans="1:20" s="1529" customFormat="1" ht="12" x14ac:dyDescent="0.2">
      <c r="B240" s="1544"/>
      <c r="C240" s="1544"/>
      <c r="D240" s="1544"/>
      <c r="E240" s="1544"/>
      <c r="F240" s="1544"/>
      <c r="G240" s="1544"/>
      <c r="H240" s="1544"/>
      <c r="I240" s="1544"/>
      <c r="J240" s="1544"/>
      <c r="K240" s="1545"/>
      <c r="L240" s="1544"/>
      <c r="M240" s="1544"/>
      <c r="N240" s="1544"/>
      <c r="O240" s="1544"/>
      <c r="P240" s="1544"/>
      <c r="Q240" s="1544"/>
      <c r="R240" s="1546"/>
      <c r="S240" s="1547"/>
      <c r="T240" s="1548"/>
    </row>
    <row r="241" spans="1:20" s="1529" customFormat="1" ht="12" x14ac:dyDescent="0.2">
      <c r="A241" s="1530" t="s">
        <v>1212</v>
      </c>
      <c r="B241" s="1549" t="s">
        <v>22705</v>
      </c>
      <c r="D241" s="1550"/>
      <c r="E241" s="1550"/>
      <c r="H241" s="1530"/>
      <c r="I241" s="1530"/>
      <c r="J241" s="1530"/>
      <c r="K241" s="1531"/>
      <c r="O241" s="1530"/>
      <c r="P241" s="1530"/>
      <c r="R241" s="1532"/>
      <c r="S241" s="1533"/>
      <c r="T241" s="1534"/>
    </row>
    <row r="242" spans="1:20" s="1529" customFormat="1" ht="12.75" thickBot="1" x14ac:dyDescent="0.25">
      <c r="A242" s="1397" t="s">
        <v>0</v>
      </c>
      <c r="B242" s="1397" t="s">
        <v>9</v>
      </c>
      <c r="D242" s="1397"/>
      <c r="E242" s="1397"/>
      <c r="F242" s="1397"/>
      <c r="G242" s="1397"/>
      <c r="H242" s="1397"/>
      <c r="I242" s="1397"/>
      <c r="J242" s="1397"/>
      <c r="K242" s="1551"/>
      <c r="L242" s="1397"/>
      <c r="M242" s="1397"/>
      <c r="N242" s="1397"/>
      <c r="O242" s="1397"/>
      <c r="P242" s="1397"/>
      <c r="Q242" s="1397"/>
      <c r="R242" s="1552"/>
      <c r="S242" s="1553"/>
      <c r="T242" s="1554"/>
    </row>
    <row r="243" spans="1:20" s="1556" customFormat="1" ht="19.5" customHeight="1" thickBot="1" x14ac:dyDescent="0.25">
      <c r="A243" s="1764" t="s">
        <v>21868</v>
      </c>
      <c r="B243" s="1764" t="s">
        <v>22754</v>
      </c>
      <c r="C243" s="1766"/>
      <c r="D243" s="1766"/>
      <c r="E243" s="1766"/>
      <c r="F243" s="1766"/>
      <c r="G243" s="1766"/>
      <c r="H243" s="1767"/>
      <c r="I243" s="1768" t="s">
        <v>22755</v>
      </c>
      <c r="J243" s="1766"/>
      <c r="K243" s="1766"/>
      <c r="L243" s="1766"/>
      <c r="M243" s="1766"/>
      <c r="N243" s="1767"/>
      <c r="O243" s="1768" t="s">
        <v>22756</v>
      </c>
      <c r="P243" s="1767"/>
      <c r="Q243" s="1768" t="s">
        <v>2049</v>
      </c>
      <c r="R243" s="1767"/>
      <c r="S243" s="1555"/>
    </row>
    <row r="244" spans="1:20" s="1562" customFormat="1" ht="90.75" customHeight="1" thickBot="1" x14ac:dyDescent="0.25">
      <c r="A244" s="1765"/>
      <c r="B244" s="1557" t="s">
        <v>22757</v>
      </c>
      <c r="C244" s="1558" t="s">
        <v>22758</v>
      </c>
      <c r="D244" s="1557" t="s">
        <v>22759</v>
      </c>
      <c r="E244" s="1557" t="s">
        <v>22760</v>
      </c>
      <c r="F244" s="1557" t="s">
        <v>22761</v>
      </c>
      <c r="G244" s="1559" t="s">
        <v>22762</v>
      </c>
      <c r="H244" s="1559" t="s">
        <v>22763</v>
      </c>
      <c r="I244" s="1559" t="s">
        <v>22757</v>
      </c>
      <c r="J244" s="1557" t="s">
        <v>22764</v>
      </c>
      <c r="K244" s="1559" t="s">
        <v>22762</v>
      </c>
      <c r="L244" s="1559" t="s">
        <v>22765</v>
      </c>
      <c r="M244" s="1559" t="s">
        <v>22766</v>
      </c>
      <c r="N244" s="1559" t="s">
        <v>22767</v>
      </c>
      <c r="O244" s="1559" t="s">
        <v>22768</v>
      </c>
      <c r="P244" s="1558" t="s">
        <v>22769</v>
      </c>
      <c r="Q244" s="1557" t="s">
        <v>22770</v>
      </c>
      <c r="R244" s="1560" t="s">
        <v>22771</v>
      </c>
      <c r="S244" s="1561"/>
    </row>
    <row r="245" spans="1:20" x14ac:dyDescent="0.2">
      <c r="A245" s="1563"/>
      <c r="B245" s="1564"/>
      <c r="C245" s="1565"/>
      <c r="D245" s="1564"/>
      <c r="E245" s="1566"/>
      <c r="F245" s="1566"/>
      <c r="G245" s="1566"/>
      <c r="H245" s="1566"/>
      <c r="I245" s="1566"/>
      <c r="J245" s="1566"/>
      <c r="K245" s="1566"/>
      <c r="L245" s="1566"/>
      <c r="M245" s="1566"/>
      <c r="N245" s="1566"/>
      <c r="O245" s="1566"/>
      <c r="P245" s="1566"/>
      <c r="Q245" s="1565"/>
      <c r="R245" s="1567"/>
    </row>
    <row r="246" spans="1:20" x14ac:dyDescent="0.2">
      <c r="A246" s="1563" t="s">
        <v>2076</v>
      </c>
      <c r="B246" s="1564"/>
      <c r="C246" s="1565"/>
      <c r="D246" s="1564">
        <v>1688323445</v>
      </c>
      <c r="E246" s="1566">
        <v>30947405</v>
      </c>
      <c r="F246" s="1566"/>
      <c r="G246" s="1566"/>
      <c r="H246" s="1568">
        <f>SUM(B246:G246)</f>
        <v>1719270850</v>
      </c>
      <c r="I246" s="1568"/>
      <c r="J246" s="1566"/>
      <c r="K246" s="1566"/>
      <c r="L246" s="1566"/>
      <c r="M246" s="1566"/>
      <c r="N246" s="1568">
        <f>SUM(J246:M246)</f>
        <v>0</v>
      </c>
      <c r="O246" s="1566">
        <v>649554242</v>
      </c>
      <c r="P246" s="1568">
        <f>O246</f>
        <v>649554242</v>
      </c>
      <c r="Q246" s="1569">
        <f>H246+N246+P246</f>
        <v>2368825092</v>
      </c>
      <c r="R246" s="1570">
        <f>Q246/$Q$264</f>
        <v>0.30897377551424393</v>
      </c>
    </row>
    <row r="247" spans="1:20" x14ac:dyDescent="0.2">
      <c r="A247" s="1563"/>
      <c r="B247" s="1564"/>
      <c r="C247" s="1565"/>
      <c r="D247" s="1564"/>
      <c r="E247" s="1566"/>
      <c r="F247" s="1566"/>
      <c r="G247" s="1566"/>
      <c r="H247" s="1568"/>
      <c r="I247" s="1568"/>
      <c r="J247" s="1566"/>
      <c r="K247" s="1566"/>
      <c r="L247" s="1566"/>
      <c r="M247" s="1566"/>
      <c r="N247" s="1568"/>
      <c r="O247" s="1566"/>
      <c r="P247" s="1568"/>
      <c r="Q247" s="1569"/>
      <c r="R247" s="1570"/>
    </row>
    <row r="248" spans="1:20" x14ac:dyDescent="0.2">
      <c r="A248" s="1563" t="s">
        <v>2075</v>
      </c>
      <c r="B248" s="1564"/>
      <c r="C248" s="1565">
        <v>113919914</v>
      </c>
      <c r="D248" s="1564">
        <v>4923753</v>
      </c>
      <c r="E248" s="1566">
        <v>246745993</v>
      </c>
      <c r="F248" s="1566"/>
      <c r="G248" s="1566">
        <v>1531283</v>
      </c>
      <c r="H248" s="1568">
        <f>SUM(B248:G248)</f>
        <v>367120943</v>
      </c>
      <c r="I248" s="1568"/>
      <c r="J248" s="1566"/>
      <c r="K248" s="1566"/>
      <c r="L248" s="1566"/>
      <c r="M248" s="1566"/>
      <c r="N248" s="1568">
        <f>SUM(J248:M248)</f>
        <v>0</v>
      </c>
      <c r="O248" s="1566"/>
      <c r="P248" s="1568">
        <f>O248</f>
        <v>0</v>
      </c>
      <c r="Q248" s="1569">
        <f>H248+N248+P248</f>
        <v>367120943</v>
      </c>
      <c r="R248" s="1570">
        <f>Q248/$Q$264</f>
        <v>4.7884811847078976E-2</v>
      </c>
    </row>
    <row r="249" spans="1:20" x14ac:dyDescent="0.2">
      <c r="A249" s="1563"/>
      <c r="B249" s="1564"/>
      <c r="C249" s="1565"/>
      <c r="D249" s="1564"/>
      <c r="E249" s="1566"/>
      <c r="F249" s="1566"/>
      <c r="G249" s="1566"/>
      <c r="H249" s="1568"/>
      <c r="I249" s="1568"/>
      <c r="J249" s="1566"/>
      <c r="K249" s="1566"/>
      <c r="L249" s="1566"/>
      <c r="M249" s="1566"/>
      <c r="N249" s="1568"/>
      <c r="O249" s="1566"/>
      <c r="P249" s="1568"/>
      <c r="Q249" s="1569"/>
      <c r="R249" s="1570"/>
    </row>
    <row r="250" spans="1:20" x14ac:dyDescent="0.2">
      <c r="A250" s="1563" t="s">
        <v>22772</v>
      </c>
      <c r="B250" s="1564"/>
      <c r="C250" s="1565"/>
      <c r="D250" s="1564"/>
      <c r="E250" s="1566"/>
      <c r="F250" s="1566"/>
      <c r="G250" s="1566"/>
      <c r="H250" s="1568">
        <f>SUM(B250:G250)</f>
        <v>0</v>
      </c>
      <c r="I250" s="1568"/>
      <c r="J250" s="1566"/>
      <c r="K250" s="1566"/>
      <c r="L250" s="1566"/>
      <c r="M250" s="1566"/>
      <c r="N250" s="1568">
        <f>SUM(J250:M250)</f>
        <v>0</v>
      </c>
      <c r="O250" s="1566"/>
      <c r="P250" s="1568">
        <f>O250</f>
        <v>0</v>
      </c>
      <c r="Q250" s="1569">
        <f>H250+N250+P250</f>
        <v>0</v>
      </c>
      <c r="R250" s="1570">
        <f>Q250/$Q$264</f>
        <v>0</v>
      </c>
    </row>
    <row r="251" spans="1:20" x14ac:dyDescent="0.2">
      <c r="A251" s="1563" t="s">
        <v>22773</v>
      </c>
      <c r="B251" s="1564"/>
      <c r="C251" s="1565"/>
      <c r="D251" s="1564"/>
      <c r="E251" s="1566"/>
      <c r="F251" s="1566"/>
      <c r="G251" s="1566"/>
      <c r="H251" s="1568"/>
      <c r="I251" s="1568"/>
      <c r="J251" s="1566"/>
      <c r="K251" s="1566"/>
      <c r="L251" s="1566"/>
      <c r="M251" s="1566"/>
      <c r="N251" s="1568"/>
      <c r="O251" s="1566"/>
      <c r="P251" s="1568"/>
      <c r="Q251" s="1569"/>
      <c r="R251" s="1570"/>
    </row>
    <row r="252" spans="1:20" x14ac:dyDescent="0.2">
      <c r="A252" s="1571"/>
      <c r="B252" s="1564"/>
      <c r="C252" s="1565"/>
      <c r="D252" s="1564"/>
      <c r="E252" s="1566"/>
      <c r="F252" s="1566"/>
      <c r="G252" s="1566"/>
      <c r="H252" s="1568"/>
      <c r="I252" s="1568"/>
      <c r="J252" s="1566"/>
      <c r="K252" s="1566"/>
      <c r="L252" s="1566"/>
      <c r="M252" s="1566"/>
      <c r="N252" s="1568"/>
      <c r="O252" s="1566"/>
      <c r="P252" s="1568"/>
      <c r="Q252" s="1569"/>
      <c r="R252" s="1570"/>
    </row>
    <row r="253" spans="1:20" x14ac:dyDescent="0.2">
      <c r="A253" s="1563" t="s">
        <v>2262</v>
      </c>
      <c r="B253" s="1564"/>
      <c r="C253" s="1565"/>
      <c r="D253" s="1564"/>
      <c r="E253" s="1566"/>
      <c r="F253" s="1566"/>
      <c r="G253" s="1566"/>
      <c r="H253" s="1568">
        <f>SUM(B253:G253)</f>
        <v>0</v>
      </c>
      <c r="I253" s="1568"/>
      <c r="J253" s="1566"/>
      <c r="K253" s="1566"/>
      <c r="L253" s="1566"/>
      <c r="M253" s="1566"/>
      <c r="N253" s="1568">
        <f>SUM(J253:M253)</f>
        <v>0</v>
      </c>
      <c r="O253" s="1566"/>
      <c r="P253" s="1568">
        <f>O253</f>
        <v>0</v>
      </c>
      <c r="Q253" s="1569">
        <f>H253+N253+P253</f>
        <v>0</v>
      </c>
      <c r="R253" s="1570">
        <f>Q253/$Q$264</f>
        <v>0</v>
      </c>
    </row>
    <row r="254" spans="1:20" x14ac:dyDescent="0.2">
      <c r="A254" s="1563"/>
      <c r="B254" s="1564"/>
      <c r="C254" s="1565"/>
      <c r="D254" s="1564"/>
      <c r="E254" s="1566"/>
      <c r="F254" s="1566"/>
      <c r="G254" s="1566"/>
      <c r="H254" s="1568"/>
      <c r="I254" s="1568"/>
      <c r="J254" s="1566"/>
      <c r="K254" s="1566"/>
      <c r="L254" s="1566"/>
      <c r="M254" s="1566"/>
      <c r="N254" s="1568"/>
      <c r="O254" s="1566"/>
      <c r="P254" s="1568"/>
      <c r="Q254" s="1569"/>
      <c r="R254" s="1570"/>
    </row>
    <row r="255" spans="1:20" x14ac:dyDescent="0.2">
      <c r="A255" s="1563" t="s">
        <v>22774</v>
      </c>
      <c r="B255" s="1564">
        <f t="shared" ref="B255:G255" si="18">SUM(B257:B262)</f>
        <v>0</v>
      </c>
      <c r="C255" s="1565">
        <f t="shared" si="18"/>
        <v>0</v>
      </c>
      <c r="D255" s="1564">
        <f t="shared" si="18"/>
        <v>4877313308</v>
      </c>
      <c r="E255" s="1566">
        <f t="shared" si="18"/>
        <v>38558871</v>
      </c>
      <c r="F255" s="1566">
        <f t="shared" si="18"/>
        <v>0</v>
      </c>
      <c r="G255" s="1566">
        <f t="shared" si="18"/>
        <v>14933076</v>
      </c>
      <c r="H255" s="1568">
        <f>SUM(B255:G255)</f>
        <v>4930805255</v>
      </c>
      <c r="I255" s="1568"/>
      <c r="J255" s="1566">
        <f>SUM(J257:J262)</f>
        <v>0</v>
      </c>
      <c r="K255" s="1566">
        <f>SUM(K257:K262)</f>
        <v>0</v>
      </c>
      <c r="L255" s="1566">
        <f>SUM(L257:L262)</f>
        <v>0</v>
      </c>
      <c r="M255" s="1566">
        <f>SUM(M257:M262)</f>
        <v>0</v>
      </c>
      <c r="N255" s="1568">
        <f>SUM(J255:M255)</f>
        <v>0</v>
      </c>
      <c r="O255" s="1566">
        <f>SUM(O257:O262)</f>
        <v>0</v>
      </c>
      <c r="P255" s="1568">
        <f>O255</f>
        <v>0</v>
      </c>
      <c r="Q255" s="1569">
        <f>H255+N255+P255</f>
        <v>4930805255</v>
      </c>
      <c r="R255" s="1570">
        <f>Q255/$Q$264</f>
        <v>0.64314141263867708</v>
      </c>
    </row>
    <row r="256" spans="1:20" x14ac:dyDescent="0.2">
      <c r="A256" s="1563"/>
      <c r="B256" s="1564"/>
      <c r="C256" s="1565"/>
      <c r="D256" s="1564"/>
      <c r="E256" s="1566"/>
      <c r="F256" s="1566"/>
      <c r="G256" s="1566"/>
      <c r="H256" s="1568"/>
      <c r="I256" s="1568"/>
      <c r="J256" s="1566"/>
      <c r="K256" s="1566"/>
      <c r="L256" s="1566"/>
      <c r="M256" s="1566"/>
      <c r="N256" s="1568"/>
      <c r="O256" s="1566"/>
      <c r="P256" s="1568"/>
      <c r="Q256" s="1569"/>
      <c r="R256" s="1570"/>
    </row>
    <row r="257" spans="1:20" x14ac:dyDescent="0.2">
      <c r="A257" s="1563" t="s">
        <v>22775</v>
      </c>
      <c r="B257" s="1564"/>
      <c r="C257" s="1565"/>
      <c r="D257" s="1564"/>
      <c r="E257" s="1566"/>
      <c r="F257" s="1566"/>
      <c r="G257" s="1566"/>
      <c r="H257" s="1568"/>
      <c r="I257" s="1568"/>
      <c r="J257" s="1566"/>
      <c r="K257" s="1566"/>
      <c r="L257" s="1566"/>
      <c r="M257" s="1566"/>
      <c r="N257" s="1568"/>
      <c r="O257" s="1566"/>
      <c r="P257" s="1566"/>
      <c r="Q257" s="1565"/>
      <c r="R257" s="1572"/>
    </row>
    <row r="258" spans="1:20" x14ac:dyDescent="0.2">
      <c r="A258" s="1563" t="s">
        <v>22776</v>
      </c>
      <c r="B258" s="1564"/>
      <c r="C258" s="1565"/>
      <c r="D258" s="1564"/>
      <c r="E258" s="1566"/>
      <c r="F258" s="1566"/>
      <c r="G258" s="1566"/>
      <c r="H258" s="1568"/>
      <c r="I258" s="1568"/>
      <c r="J258" s="1566"/>
      <c r="K258" s="1566"/>
      <c r="L258" s="1566"/>
      <c r="M258" s="1566"/>
      <c r="N258" s="1568"/>
      <c r="O258" s="1566"/>
      <c r="P258" s="1566"/>
      <c r="Q258" s="1565"/>
      <c r="R258" s="1572"/>
    </row>
    <row r="259" spans="1:20" x14ac:dyDescent="0.2">
      <c r="A259" s="1563" t="s">
        <v>2112</v>
      </c>
      <c r="B259" s="1564"/>
      <c r="C259" s="1565"/>
      <c r="D259" s="1564">
        <v>4877313308</v>
      </c>
      <c r="E259" s="1566">
        <v>38558871</v>
      </c>
      <c r="F259" s="1566"/>
      <c r="G259" s="1566">
        <v>14933076</v>
      </c>
      <c r="H259" s="1568"/>
      <c r="I259" s="1568"/>
      <c r="J259" s="1566"/>
      <c r="K259" s="1566"/>
      <c r="L259" s="1566"/>
      <c r="M259" s="1566"/>
      <c r="N259" s="1568"/>
      <c r="O259" s="1566"/>
      <c r="P259" s="1566"/>
      <c r="Q259" s="1565"/>
      <c r="R259" s="1572"/>
    </row>
    <row r="260" spans="1:20" x14ac:dyDescent="0.2">
      <c r="A260" s="1563" t="s">
        <v>22777</v>
      </c>
      <c r="B260" s="1564"/>
      <c r="C260" s="1565"/>
      <c r="D260" s="1564"/>
      <c r="E260" s="1566"/>
      <c r="F260" s="1566"/>
      <c r="G260" s="1566"/>
      <c r="H260" s="1568"/>
      <c r="I260" s="1568"/>
      <c r="J260" s="1566"/>
      <c r="K260" s="1566"/>
      <c r="L260" s="1566"/>
      <c r="M260" s="1566"/>
      <c r="N260" s="1566"/>
      <c r="O260" s="1566"/>
      <c r="P260" s="1566"/>
      <c r="Q260" s="1565"/>
      <c r="R260" s="1572"/>
    </row>
    <row r="261" spans="1:20" x14ac:dyDescent="0.2">
      <c r="A261" s="1563" t="s">
        <v>22778</v>
      </c>
      <c r="B261" s="1564"/>
      <c r="C261" s="1565"/>
      <c r="D261" s="1564"/>
      <c r="E261" s="1566"/>
      <c r="F261" s="1566"/>
      <c r="G261" s="1566"/>
      <c r="H261" s="1568"/>
      <c r="I261" s="1568"/>
      <c r="J261" s="1566"/>
      <c r="K261" s="1566"/>
      <c r="L261" s="1566"/>
      <c r="M261" s="1566"/>
      <c r="N261" s="1566"/>
      <c r="O261" s="1566"/>
      <c r="P261" s="1566"/>
      <c r="Q261" s="1565"/>
      <c r="R261" s="1572"/>
    </row>
    <row r="262" spans="1:20" x14ac:dyDescent="0.2">
      <c r="A262" s="1563" t="s">
        <v>22779</v>
      </c>
      <c r="B262" s="1564"/>
      <c r="C262" s="1565"/>
      <c r="D262" s="1564"/>
      <c r="E262" s="1566"/>
      <c r="F262" s="1566"/>
      <c r="G262" s="1566"/>
      <c r="H262" s="1568"/>
      <c r="I262" s="1568"/>
      <c r="J262" s="1566"/>
      <c r="K262" s="1566"/>
      <c r="L262" s="1566"/>
      <c r="M262" s="1566"/>
      <c r="N262" s="1566"/>
      <c r="O262" s="1566"/>
      <c r="P262" s="1566"/>
      <c r="Q262" s="1565"/>
      <c r="R262" s="1572"/>
    </row>
    <row r="263" spans="1:20" ht="12" thickBot="1" x14ac:dyDescent="0.25">
      <c r="A263" s="1574"/>
      <c r="B263" s="1574"/>
      <c r="D263" s="1563"/>
      <c r="E263" s="1575"/>
      <c r="F263" s="1575"/>
      <c r="G263" s="1575"/>
      <c r="H263" s="1576"/>
      <c r="I263" s="1576"/>
      <c r="J263" s="1575"/>
      <c r="K263" s="1575"/>
      <c r="L263" s="1575"/>
      <c r="M263" s="1575"/>
      <c r="N263" s="1575"/>
      <c r="O263" s="1575"/>
      <c r="P263" s="1575"/>
      <c r="R263" s="1572"/>
    </row>
    <row r="264" spans="1:20" s="1556" customFormat="1" ht="22.5" customHeight="1" thickBot="1" x14ac:dyDescent="0.25">
      <c r="A264" s="1577" t="s">
        <v>2049</v>
      </c>
      <c r="B264" s="1578">
        <f t="shared" ref="B264:H264" si="19">B246+B248+B250+B253+B255</f>
        <v>0</v>
      </c>
      <c r="C264" s="1578">
        <f t="shared" si="19"/>
        <v>113919914</v>
      </c>
      <c r="D264" s="1578">
        <f t="shared" si="19"/>
        <v>6570560506</v>
      </c>
      <c r="E264" s="1578">
        <f t="shared" si="19"/>
        <v>316252269</v>
      </c>
      <c r="F264" s="1578">
        <f t="shared" si="19"/>
        <v>0</v>
      </c>
      <c r="G264" s="1578">
        <f t="shared" si="19"/>
        <v>16464359</v>
      </c>
      <c r="H264" s="1578">
        <f t="shared" si="19"/>
        <v>7017197048</v>
      </c>
      <c r="I264" s="1578"/>
      <c r="J264" s="1578">
        <f t="shared" ref="J264:Q264" si="20">J246+J248+J250+J253+J255</f>
        <v>0</v>
      </c>
      <c r="K264" s="1578">
        <f t="shared" si="20"/>
        <v>0</v>
      </c>
      <c r="L264" s="1578">
        <f t="shared" si="20"/>
        <v>0</v>
      </c>
      <c r="M264" s="1578">
        <f t="shared" si="20"/>
        <v>0</v>
      </c>
      <c r="N264" s="1578">
        <f t="shared" si="20"/>
        <v>0</v>
      </c>
      <c r="O264" s="1578">
        <f t="shared" si="20"/>
        <v>649554242</v>
      </c>
      <c r="P264" s="1578">
        <f t="shared" si="20"/>
        <v>649554242</v>
      </c>
      <c r="Q264" s="1578">
        <f t="shared" si="20"/>
        <v>7666751290</v>
      </c>
      <c r="R264" s="1579">
        <f>Q264/$Q$264</f>
        <v>1</v>
      </c>
      <c r="S264" s="1555"/>
    </row>
    <row r="267" spans="1:20" s="1529" customFormat="1" ht="12.75" x14ac:dyDescent="0.2">
      <c r="A267" s="1523" t="s">
        <v>22593</v>
      </c>
      <c r="B267" s="1523"/>
      <c r="C267" s="1523"/>
      <c r="D267" s="1523"/>
      <c r="E267" s="1523"/>
      <c r="F267" s="1523"/>
      <c r="G267" s="1523"/>
      <c r="H267" s="1524"/>
      <c r="I267" s="1524"/>
      <c r="J267" s="1524"/>
      <c r="K267" s="1525"/>
      <c r="L267" s="1523"/>
      <c r="M267" s="1523"/>
      <c r="N267" s="1523"/>
      <c r="O267" s="1524"/>
      <c r="P267" s="1524"/>
      <c r="Q267" s="1523"/>
      <c r="R267" s="1526"/>
      <c r="S267" s="1527"/>
      <c r="T267" s="1528"/>
    </row>
    <row r="268" spans="1:20" s="1529" customFormat="1" ht="12.75" x14ac:dyDescent="0.2">
      <c r="A268" s="1523" t="s">
        <v>22592</v>
      </c>
      <c r="B268" s="1523"/>
      <c r="C268" s="1523"/>
      <c r="D268" s="1523"/>
      <c r="E268" s="1523"/>
      <c r="F268" s="1523"/>
      <c r="G268" s="1523"/>
      <c r="H268" s="1524"/>
      <c r="I268" s="1524"/>
      <c r="J268" s="1524"/>
      <c r="K268" s="1525"/>
      <c r="L268" s="1523"/>
      <c r="M268" s="1523"/>
      <c r="N268" s="1523"/>
      <c r="O268" s="1524"/>
      <c r="P268" s="1524"/>
      <c r="Q268" s="1523"/>
      <c r="R268" s="1526"/>
      <c r="S268" s="1527"/>
      <c r="T268" s="1528"/>
    </row>
    <row r="269" spans="1:20" s="1529" customFormat="1" ht="12" x14ac:dyDescent="0.2">
      <c r="H269" s="1530"/>
      <c r="I269" s="1530"/>
      <c r="J269" s="1530"/>
      <c r="K269" s="1531"/>
      <c r="O269" s="1530"/>
      <c r="P269" s="1530"/>
      <c r="R269" s="1532"/>
      <c r="S269" s="1533"/>
      <c r="T269" s="1534"/>
    </row>
    <row r="270" spans="1:20" s="1529" customFormat="1" ht="15.75" x14ac:dyDescent="0.25">
      <c r="B270" s="1535"/>
      <c r="C270" s="1535"/>
      <c r="D270" s="1535"/>
      <c r="E270" s="1535"/>
      <c r="F270" s="1535"/>
      <c r="G270" s="1535"/>
      <c r="H270" s="1536"/>
      <c r="I270" s="1536"/>
      <c r="J270" s="1536"/>
      <c r="K270" s="1537"/>
      <c r="L270" s="1535"/>
      <c r="M270" s="1535"/>
      <c r="N270" s="1535"/>
      <c r="O270" s="1536"/>
      <c r="P270" s="1536"/>
      <c r="Q270" s="1535"/>
      <c r="R270" s="1538"/>
      <c r="S270" s="1539"/>
      <c r="T270" s="1540"/>
    </row>
    <row r="271" spans="1:20" s="1529" customFormat="1" ht="15.75" x14ac:dyDescent="0.25">
      <c r="B271" s="1535"/>
      <c r="C271" s="1535"/>
      <c r="D271" s="1535"/>
      <c r="E271" s="1535"/>
      <c r="F271" s="1535"/>
      <c r="G271" s="1535"/>
      <c r="H271" s="1536"/>
      <c r="I271" s="1536"/>
      <c r="J271" s="1536"/>
      <c r="K271" s="1537"/>
      <c r="L271" s="1535"/>
      <c r="M271" s="1535"/>
      <c r="N271" s="1535"/>
      <c r="O271" s="1536"/>
      <c r="P271" s="1536"/>
      <c r="Q271" s="1535"/>
      <c r="R271" s="1538"/>
      <c r="S271" s="1539"/>
      <c r="T271" s="1540"/>
    </row>
    <row r="272" spans="1:20" s="1529" customFormat="1" ht="15.75" x14ac:dyDescent="0.25">
      <c r="A272" s="1763" t="s">
        <v>22751</v>
      </c>
      <c r="B272" s="1763"/>
      <c r="C272" s="1763"/>
      <c r="D272" s="1763"/>
      <c r="E272" s="1763"/>
      <c r="F272" s="1763"/>
      <c r="G272" s="1763"/>
      <c r="H272" s="1763"/>
      <c r="I272" s="1763"/>
      <c r="J272" s="1763"/>
      <c r="K272" s="1763"/>
      <c r="L272" s="1763"/>
      <c r="M272" s="1763"/>
      <c r="N272" s="1763"/>
      <c r="O272" s="1763"/>
      <c r="P272" s="1763"/>
      <c r="Q272" s="1763"/>
      <c r="R272" s="1763"/>
      <c r="S272" s="1541"/>
      <c r="T272" s="1542"/>
    </row>
    <row r="273" spans="1:20" s="1529" customFormat="1" ht="15.75" x14ac:dyDescent="0.25">
      <c r="A273" s="1763" t="s">
        <v>2089</v>
      </c>
      <c r="B273" s="1763"/>
      <c r="C273" s="1763"/>
      <c r="D273" s="1763"/>
      <c r="E273" s="1763"/>
      <c r="F273" s="1763"/>
      <c r="G273" s="1763"/>
      <c r="H273" s="1763"/>
      <c r="I273" s="1763"/>
      <c r="J273" s="1763"/>
      <c r="K273" s="1763"/>
      <c r="L273" s="1763"/>
      <c r="M273" s="1763"/>
      <c r="N273" s="1763"/>
      <c r="O273" s="1763"/>
      <c r="P273" s="1763"/>
      <c r="Q273" s="1763"/>
      <c r="R273" s="1763"/>
      <c r="S273" s="1541"/>
      <c r="T273" s="1543"/>
    </row>
    <row r="274" spans="1:20" s="1529" customFormat="1" ht="15.75" x14ac:dyDescent="0.25">
      <c r="A274" s="1763" t="s">
        <v>22752</v>
      </c>
      <c r="B274" s="1763"/>
      <c r="C274" s="1763"/>
      <c r="D274" s="1763"/>
      <c r="E274" s="1763"/>
      <c r="F274" s="1763"/>
      <c r="G274" s="1763"/>
      <c r="H274" s="1763"/>
      <c r="I274" s="1763"/>
      <c r="J274" s="1763"/>
      <c r="K274" s="1763"/>
      <c r="L274" s="1763"/>
      <c r="M274" s="1763"/>
      <c r="N274" s="1763"/>
      <c r="O274" s="1763"/>
      <c r="P274" s="1763"/>
      <c r="Q274" s="1763"/>
      <c r="R274" s="1763"/>
      <c r="S274" s="1541"/>
      <c r="T274" s="1543"/>
    </row>
    <row r="275" spans="1:20" s="1529" customFormat="1" ht="15.75" x14ac:dyDescent="0.25">
      <c r="A275" s="1763" t="s">
        <v>22753</v>
      </c>
      <c r="B275" s="1763"/>
      <c r="C275" s="1763"/>
      <c r="D275" s="1763"/>
      <c r="E275" s="1763"/>
      <c r="F275" s="1763"/>
      <c r="G275" s="1763"/>
      <c r="H275" s="1763"/>
      <c r="I275" s="1763"/>
      <c r="J275" s="1763"/>
      <c r="K275" s="1763"/>
      <c r="L275" s="1763"/>
      <c r="M275" s="1763"/>
      <c r="N275" s="1763"/>
      <c r="O275" s="1763"/>
      <c r="P275" s="1763"/>
      <c r="Q275" s="1763"/>
      <c r="R275" s="1763"/>
      <c r="S275" s="1541"/>
      <c r="T275" s="1543"/>
    </row>
    <row r="276" spans="1:20" s="1529" customFormat="1" ht="12" x14ac:dyDescent="0.2">
      <c r="B276" s="1544"/>
      <c r="C276" s="1544"/>
      <c r="D276" s="1544"/>
      <c r="E276" s="1544"/>
      <c r="F276" s="1544"/>
      <c r="G276" s="1544"/>
      <c r="H276" s="1544"/>
      <c r="I276" s="1544"/>
      <c r="J276" s="1544"/>
      <c r="K276" s="1545"/>
      <c r="L276" s="1544"/>
      <c r="M276" s="1544"/>
      <c r="N276" s="1544"/>
      <c r="O276" s="1544"/>
      <c r="P276" s="1544"/>
      <c r="Q276" s="1544"/>
      <c r="R276" s="1546"/>
      <c r="S276" s="1547"/>
      <c r="T276" s="1548"/>
    </row>
    <row r="277" spans="1:20" s="1529" customFormat="1" ht="12" x14ac:dyDescent="0.2">
      <c r="B277" s="1544"/>
      <c r="C277" s="1544"/>
      <c r="D277" s="1544"/>
      <c r="E277" s="1544"/>
      <c r="F277" s="1544"/>
      <c r="G277" s="1544"/>
      <c r="H277" s="1544"/>
      <c r="I277" s="1544"/>
      <c r="J277" s="1544"/>
      <c r="K277" s="1545"/>
      <c r="L277" s="1544"/>
      <c r="M277" s="1544"/>
      <c r="N277" s="1544"/>
      <c r="O277" s="1544"/>
      <c r="P277" s="1544"/>
      <c r="Q277" s="1544"/>
      <c r="R277" s="1546"/>
      <c r="S277" s="1547"/>
      <c r="T277" s="1548"/>
    </row>
    <row r="278" spans="1:20" s="1529" customFormat="1" ht="12" x14ac:dyDescent="0.2">
      <c r="B278" s="1544"/>
      <c r="C278" s="1544"/>
      <c r="D278" s="1544"/>
      <c r="E278" s="1544"/>
      <c r="F278" s="1544"/>
      <c r="G278" s="1544"/>
      <c r="H278" s="1544"/>
      <c r="I278" s="1544"/>
      <c r="J278" s="1544"/>
      <c r="K278" s="1545"/>
      <c r="L278" s="1544"/>
      <c r="M278" s="1544"/>
      <c r="N278" s="1544"/>
      <c r="O278" s="1544"/>
      <c r="P278" s="1544"/>
      <c r="Q278" s="1544"/>
      <c r="R278" s="1546"/>
      <c r="S278" s="1547"/>
      <c r="T278" s="1548"/>
    </row>
    <row r="279" spans="1:20" s="1529" customFormat="1" ht="12" x14ac:dyDescent="0.2">
      <c r="A279" s="1530" t="s">
        <v>1212</v>
      </c>
      <c r="B279" s="1549" t="s">
        <v>22706</v>
      </c>
      <c r="D279" s="1550"/>
      <c r="E279" s="1550"/>
      <c r="H279" s="1530"/>
      <c r="I279" s="1530"/>
      <c r="J279" s="1530"/>
      <c r="K279" s="1531"/>
      <c r="O279" s="1530"/>
      <c r="P279" s="1530"/>
      <c r="R279" s="1532"/>
      <c r="S279" s="1533"/>
      <c r="T279" s="1534"/>
    </row>
    <row r="280" spans="1:20" s="1529" customFormat="1" ht="12.75" thickBot="1" x14ac:dyDescent="0.25">
      <c r="A280" s="1397" t="s">
        <v>0</v>
      </c>
      <c r="B280" s="1397" t="s">
        <v>9</v>
      </c>
      <c r="D280" s="1397"/>
      <c r="E280" s="1397"/>
      <c r="F280" s="1397"/>
      <c r="G280" s="1397"/>
      <c r="H280" s="1397"/>
      <c r="I280" s="1397"/>
      <c r="J280" s="1397"/>
      <c r="K280" s="1551"/>
      <c r="L280" s="1397"/>
      <c r="M280" s="1397"/>
      <c r="N280" s="1397"/>
      <c r="O280" s="1397"/>
      <c r="P280" s="1397"/>
      <c r="Q280" s="1397"/>
      <c r="R280" s="1552"/>
      <c r="S280" s="1553"/>
      <c r="T280" s="1554"/>
    </row>
    <row r="281" spans="1:20" s="1556" customFormat="1" ht="19.5" customHeight="1" thickBot="1" x14ac:dyDescent="0.25">
      <c r="A281" s="1764" t="s">
        <v>21868</v>
      </c>
      <c r="B281" s="1764" t="s">
        <v>22754</v>
      </c>
      <c r="C281" s="1766"/>
      <c r="D281" s="1766"/>
      <c r="E281" s="1766"/>
      <c r="F281" s="1766"/>
      <c r="G281" s="1766"/>
      <c r="H281" s="1767"/>
      <c r="I281" s="1768" t="s">
        <v>22755</v>
      </c>
      <c r="J281" s="1766"/>
      <c r="K281" s="1766"/>
      <c r="L281" s="1766"/>
      <c r="M281" s="1766"/>
      <c r="N281" s="1767"/>
      <c r="O281" s="1768" t="s">
        <v>22756</v>
      </c>
      <c r="P281" s="1767"/>
      <c r="Q281" s="1768" t="s">
        <v>2049</v>
      </c>
      <c r="R281" s="1767"/>
      <c r="S281" s="1555"/>
    </row>
    <row r="282" spans="1:20" s="1562" customFormat="1" ht="90.75" customHeight="1" thickBot="1" x14ac:dyDescent="0.25">
      <c r="A282" s="1765"/>
      <c r="B282" s="1557" t="s">
        <v>22757</v>
      </c>
      <c r="C282" s="1558" t="s">
        <v>22758</v>
      </c>
      <c r="D282" s="1557" t="s">
        <v>22759</v>
      </c>
      <c r="E282" s="1557" t="s">
        <v>22760</v>
      </c>
      <c r="F282" s="1557" t="s">
        <v>22761</v>
      </c>
      <c r="G282" s="1559" t="s">
        <v>22762</v>
      </c>
      <c r="H282" s="1559" t="s">
        <v>22763</v>
      </c>
      <c r="I282" s="1559" t="s">
        <v>22757</v>
      </c>
      <c r="J282" s="1557" t="s">
        <v>22764</v>
      </c>
      <c r="K282" s="1559" t="s">
        <v>22762</v>
      </c>
      <c r="L282" s="1559" t="s">
        <v>22765</v>
      </c>
      <c r="M282" s="1559" t="s">
        <v>22766</v>
      </c>
      <c r="N282" s="1559" t="s">
        <v>22767</v>
      </c>
      <c r="O282" s="1559" t="s">
        <v>22768</v>
      </c>
      <c r="P282" s="1558" t="s">
        <v>22769</v>
      </c>
      <c r="Q282" s="1557" t="s">
        <v>22770</v>
      </c>
      <c r="R282" s="1560" t="s">
        <v>22771</v>
      </c>
      <c r="S282" s="1561"/>
    </row>
    <row r="283" spans="1:20" x14ac:dyDescent="0.2">
      <c r="A283" s="1563"/>
      <c r="B283" s="1564"/>
      <c r="C283" s="1565"/>
      <c r="D283" s="1564"/>
      <c r="E283" s="1566"/>
      <c r="F283" s="1566"/>
      <c r="G283" s="1566"/>
      <c r="H283" s="1566"/>
      <c r="I283" s="1566"/>
      <c r="J283" s="1566"/>
      <c r="K283" s="1566"/>
      <c r="L283" s="1566"/>
      <c r="M283" s="1566"/>
      <c r="N283" s="1566"/>
      <c r="O283" s="1566"/>
      <c r="P283" s="1566"/>
      <c r="Q283" s="1565"/>
      <c r="R283" s="1567"/>
    </row>
    <row r="284" spans="1:20" x14ac:dyDescent="0.2">
      <c r="A284" s="1563" t="s">
        <v>2076</v>
      </c>
      <c r="B284" s="1564"/>
      <c r="C284" s="1565"/>
      <c r="D284" s="1564"/>
      <c r="E284" s="1566">
        <v>29910997</v>
      </c>
      <c r="F284" s="1566"/>
      <c r="G284" s="1566"/>
      <c r="H284" s="1568">
        <f>SUM(B284:G284)</f>
        <v>29910997</v>
      </c>
      <c r="I284" s="1568"/>
      <c r="J284" s="1566"/>
      <c r="K284" s="1566"/>
      <c r="L284" s="1566">
        <v>8927430</v>
      </c>
      <c r="M284" s="1566"/>
      <c r="N284" s="1568">
        <f>SUM(J284:M284)</f>
        <v>8927430</v>
      </c>
      <c r="O284" s="1566"/>
      <c r="P284" s="1568">
        <f>O284</f>
        <v>0</v>
      </c>
      <c r="Q284" s="1569">
        <f>H284+N284+P284</f>
        <v>38838427</v>
      </c>
      <c r="R284" s="1570">
        <f>Q284/$Q$302</f>
        <v>0.93518541415739764</v>
      </c>
    </row>
    <row r="285" spans="1:20" x14ac:dyDescent="0.2">
      <c r="A285" s="1563"/>
      <c r="B285" s="1564"/>
      <c r="C285" s="1565"/>
      <c r="D285" s="1564"/>
      <c r="E285" s="1566"/>
      <c r="F285" s="1566"/>
      <c r="G285" s="1566"/>
      <c r="H285" s="1568"/>
      <c r="I285" s="1568"/>
      <c r="J285" s="1566"/>
      <c r="K285" s="1566"/>
      <c r="L285" s="1566"/>
      <c r="M285" s="1566"/>
      <c r="N285" s="1568"/>
      <c r="O285" s="1566"/>
      <c r="P285" s="1568"/>
      <c r="Q285" s="1569"/>
      <c r="R285" s="1570"/>
    </row>
    <row r="286" spans="1:20" x14ac:dyDescent="0.2">
      <c r="A286" s="1563" t="s">
        <v>2075</v>
      </c>
      <c r="B286" s="1564"/>
      <c r="C286" s="1565"/>
      <c r="D286" s="1564"/>
      <c r="E286" s="1566">
        <v>1026966</v>
      </c>
      <c r="F286" s="1566"/>
      <c r="G286" s="1566">
        <v>79339</v>
      </c>
      <c r="H286" s="1568">
        <f>SUM(B286:G286)</f>
        <v>1106305</v>
      </c>
      <c r="I286" s="1568"/>
      <c r="J286" s="1566"/>
      <c r="K286" s="1566"/>
      <c r="L286" s="1566">
        <v>1585457</v>
      </c>
      <c r="M286" s="1566"/>
      <c r="N286" s="1568">
        <f>SUM(J286:M286)</f>
        <v>1585457</v>
      </c>
      <c r="O286" s="1566"/>
      <c r="P286" s="1568">
        <f>O286</f>
        <v>0</v>
      </c>
      <c r="Q286" s="1569">
        <f>H286+N286+P286</f>
        <v>2691762</v>
      </c>
      <c r="R286" s="1570">
        <f>Q286/$Q$302</f>
        <v>6.4814585842602357E-2</v>
      </c>
    </row>
    <row r="287" spans="1:20" x14ac:dyDescent="0.2">
      <c r="A287" s="1563"/>
      <c r="B287" s="1564"/>
      <c r="C287" s="1565"/>
      <c r="D287" s="1564"/>
      <c r="E287" s="1566"/>
      <c r="F287" s="1566"/>
      <c r="G287" s="1566"/>
      <c r="H287" s="1568"/>
      <c r="I287" s="1568"/>
      <c r="J287" s="1566"/>
      <c r="K287" s="1566"/>
      <c r="L287" s="1566"/>
      <c r="M287" s="1566"/>
      <c r="N287" s="1568"/>
      <c r="O287" s="1566"/>
      <c r="P287" s="1568"/>
      <c r="Q287" s="1569"/>
      <c r="R287" s="1570"/>
    </row>
    <row r="288" spans="1:20" x14ac:dyDescent="0.2">
      <c r="A288" s="1563" t="s">
        <v>22772</v>
      </c>
      <c r="B288" s="1564"/>
      <c r="C288" s="1565"/>
      <c r="D288" s="1564"/>
      <c r="E288" s="1566"/>
      <c r="F288" s="1566"/>
      <c r="G288" s="1566"/>
      <c r="H288" s="1568">
        <f>SUM(B288:G288)</f>
        <v>0</v>
      </c>
      <c r="I288" s="1568"/>
      <c r="J288" s="1566"/>
      <c r="K288" s="1566"/>
      <c r="L288" s="1566"/>
      <c r="M288" s="1566"/>
      <c r="N288" s="1568">
        <f>SUM(J288:M288)</f>
        <v>0</v>
      </c>
      <c r="O288" s="1566"/>
      <c r="P288" s="1568">
        <f>O288</f>
        <v>0</v>
      </c>
      <c r="Q288" s="1569">
        <f>H288+N288+P288</f>
        <v>0</v>
      </c>
      <c r="R288" s="1570">
        <f>Q288/$Q$302</f>
        <v>0</v>
      </c>
    </row>
    <row r="289" spans="1:19" x14ac:dyDescent="0.2">
      <c r="A289" s="1563" t="s">
        <v>22773</v>
      </c>
      <c r="B289" s="1564"/>
      <c r="C289" s="1565"/>
      <c r="D289" s="1564"/>
      <c r="E289" s="1566"/>
      <c r="F289" s="1566"/>
      <c r="G289" s="1566"/>
      <c r="H289" s="1568"/>
      <c r="I289" s="1568"/>
      <c r="J289" s="1566"/>
      <c r="K289" s="1566"/>
      <c r="L289" s="1566"/>
      <c r="M289" s="1566"/>
      <c r="N289" s="1568"/>
      <c r="O289" s="1566"/>
      <c r="P289" s="1568"/>
      <c r="Q289" s="1569"/>
      <c r="R289" s="1570"/>
    </row>
    <row r="290" spans="1:19" x14ac:dyDescent="0.2">
      <c r="A290" s="1571"/>
      <c r="B290" s="1564"/>
      <c r="C290" s="1565"/>
      <c r="D290" s="1564"/>
      <c r="E290" s="1566"/>
      <c r="F290" s="1566"/>
      <c r="G290" s="1566"/>
      <c r="H290" s="1568"/>
      <c r="I290" s="1568"/>
      <c r="J290" s="1566"/>
      <c r="K290" s="1566"/>
      <c r="L290" s="1566"/>
      <c r="M290" s="1566"/>
      <c r="N290" s="1568"/>
      <c r="O290" s="1566"/>
      <c r="P290" s="1568"/>
      <c r="Q290" s="1569"/>
      <c r="R290" s="1570"/>
    </row>
    <row r="291" spans="1:19" x14ac:dyDescent="0.2">
      <c r="A291" s="1563" t="s">
        <v>2262</v>
      </c>
      <c r="B291" s="1564"/>
      <c r="C291" s="1565"/>
      <c r="D291" s="1564"/>
      <c r="E291" s="1566"/>
      <c r="F291" s="1566"/>
      <c r="G291" s="1566"/>
      <c r="H291" s="1568">
        <f>SUM(B291:G291)</f>
        <v>0</v>
      </c>
      <c r="I291" s="1568"/>
      <c r="J291" s="1566"/>
      <c r="K291" s="1566"/>
      <c r="L291" s="1566"/>
      <c r="M291" s="1566"/>
      <c r="N291" s="1568">
        <f>SUM(J291:M291)</f>
        <v>0</v>
      </c>
      <c r="O291" s="1566"/>
      <c r="P291" s="1568">
        <f>O291</f>
        <v>0</v>
      </c>
      <c r="Q291" s="1569">
        <f>H291+N291+P291</f>
        <v>0</v>
      </c>
      <c r="R291" s="1570">
        <f>Q291/$Q$302</f>
        <v>0</v>
      </c>
    </row>
    <row r="292" spans="1:19" x14ac:dyDescent="0.2">
      <c r="A292" s="1563"/>
      <c r="B292" s="1564"/>
      <c r="C292" s="1565"/>
      <c r="D292" s="1564"/>
      <c r="E292" s="1566"/>
      <c r="F292" s="1566"/>
      <c r="G292" s="1566"/>
      <c r="H292" s="1568"/>
      <c r="I292" s="1568"/>
      <c r="J292" s="1566"/>
      <c r="K292" s="1566"/>
      <c r="L292" s="1566"/>
      <c r="M292" s="1566"/>
      <c r="N292" s="1568"/>
      <c r="O292" s="1566"/>
      <c r="P292" s="1568"/>
      <c r="Q292" s="1569"/>
      <c r="R292" s="1570"/>
    </row>
    <row r="293" spans="1:19" x14ac:dyDescent="0.2">
      <c r="A293" s="1563" t="s">
        <v>22774</v>
      </c>
      <c r="B293" s="1564">
        <f t="shared" ref="B293:G293" si="21">SUM(B295:B300)</f>
        <v>0</v>
      </c>
      <c r="C293" s="1565">
        <f t="shared" si="21"/>
        <v>0</v>
      </c>
      <c r="D293" s="1564">
        <f t="shared" si="21"/>
        <v>0</v>
      </c>
      <c r="E293" s="1566">
        <f t="shared" si="21"/>
        <v>0</v>
      </c>
      <c r="F293" s="1566">
        <f t="shared" si="21"/>
        <v>0</v>
      </c>
      <c r="G293" s="1566">
        <f t="shared" si="21"/>
        <v>0</v>
      </c>
      <c r="H293" s="1568">
        <f>SUM(B293:G293)</f>
        <v>0</v>
      </c>
      <c r="I293" s="1568"/>
      <c r="J293" s="1566">
        <f>SUM(J295:J300)</f>
        <v>0</v>
      </c>
      <c r="K293" s="1566">
        <f>SUM(K295:K300)</f>
        <v>0</v>
      </c>
      <c r="L293" s="1566">
        <f>SUM(L295:L300)</f>
        <v>0</v>
      </c>
      <c r="M293" s="1566">
        <f>SUM(M295:M300)</f>
        <v>0</v>
      </c>
      <c r="N293" s="1568">
        <f>SUM(J293:M293)</f>
        <v>0</v>
      </c>
      <c r="O293" s="1566">
        <f>SUM(O295:O300)</f>
        <v>0</v>
      </c>
      <c r="P293" s="1568">
        <f>O293</f>
        <v>0</v>
      </c>
      <c r="Q293" s="1569">
        <f>H293+N293+P293</f>
        <v>0</v>
      </c>
      <c r="R293" s="1570">
        <f>Q293/$Q$302</f>
        <v>0</v>
      </c>
    </row>
    <row r="294" spans="1:19" x14ac:dyDescent="0.2">
      <c r="A294" s="1563"/>
      <c r="B294" s="1564"/>
      <c r="C294" s="1565"/>
      <c r="D294" s="1564"/>
      <c r="E294" s="1566"/>
      <c r="F294" s="1566"/>
      <c r="G294" s="1566"/>
      <c r="H294" s="1568"/>
      <c r="I294" s="1568"/>
      <c r="J294" s="1566"/>
      <c r="K294" s="1566"/>
      <c r="L294" s="1566"/>
      <c r="M294" s="1566"/>
      <c r="N294" s="1568"/>
      <c r="O294" s="1566"/>
      <c r="P294" s="1568"/>
      <c r="Q294" s="1569"/>
      <c r="R294" s="1570"/>
    </row>
    <row r="295" spans="1:19" x14ac:dyDescent="0.2">
      <c r="A295" s="1563" t="s">
        <v>22775</v>
      </c>
      <c r="B295" s="1564"/>
      <c r="C295" s="1565"/>
      <c r="D295" s="1564"/>
      <c r="E295" s="1566"/>
      <c r="F295" s="1566"/>
      <c r="G295" s="1566"/>
      <c r="H295" s="1568"/>
      <c r="I295" s="1568"/>
      <c r="J295" s="1566"/>
      <c r="K295" s="1566"/>
      <c r="L295" s="1566"/>
      <c r="M295" s="1566"/>
      <c r="N295" s="1568"/>
      <c r="O295" s="1566"/>
      <c r="P295" s="1566"/>
      <c r="Q295" s="1565"/>
      <c r="R295" s="1572"/>
    </row>
    <row r="296" spans="1:19" x14ac:dyDescent="0.2">
      <c r="A296" s="1563" t="s">
        <v>22776</v>
      </c>
      <c r="B296" s="1564"/>
      <c r="C296" s="1565"/>
      <c r="D296" s="1564"/>
      <c r="E296" s="1566"/>
      <c r="F296" s="1566"/>
      <c r="G296" s="1566"/>
      <c r="H296" s="1568"/>
      <c r="I296" s="1568"/>
      <c r="J296" s="1566"/>
      <c r="K296" s="1566"/>
      <c r="L296" s="1566"/>
      <c r="M296" s="1566"/>
      <c r="N296" s="1568"/>
      <c r="O296" s="1566"/>
      <c r="P296" s="1566"/>
      <c r="Q296" s="1565"/>
      <c r="R296" s="1572"/>
    </row>
    <row r="297" spans="1:19" x14ac:dyDescent="0.2">
      <c r="A297" s="1563" t="s">
        <v>2112</v>
      </c>
      <c r="B297" s="1564"/>
      <c r="C297" s="1565"/>
      <c r="D297" s="1564"/>
      <c r="E297" s="1566"/>
      <c r="F297" s="1566"/>
      <c r="G297" s="1566"/>
      <c r="H297" s="1568"/>
      <c r="I297" s="1568"/>
      <c r="J297" s="1566"/>
      <c r="K297" s="1566"/>
      <c r="L297" s="1566"/>
      <c r="M297" s="1566"/>
      <c r="N297" s="1568"/>
      <c r="O297" s="1566"/>
      <c r="P297" s="1566"/>
      <c r="Q297" s="1565"/>
      <c r="R297" s="1572"/>
    </row>
    <row r="298" spans="1:19" x14ac:dyDescent="0.2">
      <c r="A298" s="1563" t="s">
        <v>22777</v>
      </c>
      <c r="B298" s="1564"/>
      <c r="C298" s="1565"/>
      <c r="D298" s="1564"/>
      <c r="E298" s="1566"/>
      <c r="F298" s="1566"/>
      <c r="G298" s="1566"/>
      <c r="H298" s="1568"/>
      <c r="I298" s="1568"/>
      <c r="J298" s="1566"/>
      <c r="K298" s="1566"/>
      <c r="L298" s="1566"/>
      <c r="M298" s="1566"/>
      <c r="N298" s="1566"/>
      <c r="O298" s="1566"/>
      <c r="P298" s="1566"/>
      <c r="Q298" s="1565"/>
      <c r="R298" s="1572"/>
    </row>
    <row r="299" spans="1:19" x14ac:dyDescent="0.2">
      <c r="A299" s="1563" t="s">
        <v>22778</v>
      </c>
      <c r="B299" s="1564"/>
      <c r="C299" s="1565"/>
      <c r="D299" s="1564"/>
      <c r="E299" s="1566"/>
      <c r="F299" s="1566"/>
      <c r="G299" s="1566"/>
      <c r="H299" s="1568"/>
      <c r="I299" s="1568"/>
      <c r="J299" s="1566"/>
      <c r="K299" s="1566"/>
      <c r="L299" s="1566"/>
      <c r="M299" s="1566"/>
      <c r="N299" s="1566"/>
      <c r="O299" s="1566"/>
      <c r="P299" s="1566"/>
      <c r="Q299" s="1565"/>
      <c r="R299" s="1572"/>
    </row>
    <row r="300" spans="1:19" x14ac:dyDescent="0.2">
      <c r="A300" s="1563" t="s">
        <v>22779</v>
      </c>
      <c r="B300" s="1564"/>
      <c r="C300" s="1565"/>
      <c r="D300" s="1564"/>
      <c r="E300" s="1566"/>
      <c r="F300" s="1566"/>
      <c r="G300" s="1566"/>
      <c r="H300" s="1568"/>
      <c r="I300" s="1568"/>
      <c r="J300" s="1566"/>
      <c r="K300" s="1566"/>
      <c r="L300" s="1566"/>
      <c r="M300" s="1566"/>
      <c r="N300" s="1566"/>
      <c r="O300" s="1566"/>
      <c r="P300" s="1566"/>
      <c r="Q300" s="1565"/>
      <c r="R300" s="1572"/>
    </row>
    <row r="301" spans="1:19" ht="12" thickBot="1" x14ac:dyDescent="0.25">
      <c r="A301" s="1574"/>
      <c r="B301" s="1574"/>
      <c r="D301" s="1563"/>
      <c r="E301" s="1575"/>
      <c r="F301" s="1575"/>
      <c r="G301" s="1575"/>
      <c r="H301" s="1576"/>
      <c r="I301" s="1576"/>
      <c r="J301" s="1575"/>
      <c r="K301" s="1575"/>
      <c r="L301" s="1575"/>
      <c r="M301" s="1575"/>
      <c r="N301" s="1575"/>
      <c r="O301" s="1575"/>
      <c r="P301" s="1575"/>
      <c r="R301" s="1572"/>
    </row>
    <row r="302" spans="1:19" s="1556" customFormat="1" ht="25.5" customHeight="1" thickBot="1" x14ac:dyDescent="0.25">
      <c r="A302" s="1588" t="s">
        <v>2049</v>
      </c>
      <c r="B302" s="1578">
        <f t="shared" ref="B302:H302" si="22">B284+B286+B288+B291+B293</f>
        <v>0</v>
      </c>
      <c r="C302" s="1578">
        <f t="shared" si="22"/>
        <v>0</v>
      </c>
      <c r="D302" s="1578">
        <f t="shared" si="22"/>
        <v>0</v>
      </c>
      <c r="E302" s="1578">
        <f t="shared" si="22"/>
        <v>30937963</v>
      </c>
      <c r="F302" s="1578">
        <f t="shared" si="22"/>
        <v>0</v>
      </c>
      <c r="G302" s="1578">
        <f t="shared" si="22"/>
        <v>79339</v>
      </c>
      <c r="H302" s="1578">
        <f t="shared" si="22"/>
        <v>31017302</v>
      </c>
      <c r="I302" s="1578"/>
      <c r="J302" s="1578">
        <f t="shared" ref="J302:Q302" si="23">J284+J286+J288+J291+J293</f>
        <v>0</v>
      </c>
      <c r="K302" s="1578">
        <f t="shared" si="23"/>
        <v>0</v>
      </c>
      <c r="L302" s="1578">
        <f t="shared" si="23"/>
        <v>10512887</v>
      </c>
      <c r="M302" s="1578">
        <f t="shared" si="23"/>
        <v>0</v>
      </c>
      <c r="N302" s="1578">
        <f t="shared" si="23"/>
        <v>10512887</v>
      </c>
      <c r="O302" s="1578">
        <f t="shared" si="23"/>
        <v>0</v>
      </c>
      <c r="P302" s="1578">
        <f t="shared" si="23"/>
        <v>0</v>
      </c>
      <c r="Q302" s="1578">
        <f t="shared" si="23"/>
        <v>41530189</v>
      </c>
      <c r="R302" s="1579">
        <f>Q302/$Q$302</f>
        <v>1</v>
      </c>
      <c r="S302" s="1555"/>
    </row>
  </sheetData>
  <mergeCells count="72">
    <mergeCell ref="A272:R272"/>
    <mergeCell ref="A273:R273"/>
    <mergeCell ref="A274:R274"/>
    <mergeCell ref="A275:R275"/>
    <mergeCell ref="A281:A282"/>
    <mergeCell ref="B281:H281"/>
    <mergeCell ref="I281:N281"/>
    <mergeCell ref="O281:P281"/>
    <mergeCell ref="Q281:R281"/>
    <mergeCell ref="A234:R234"/>
    <mergeCell ref="A235:R235"/>
    <mergeCell ref="A236:R236"/>
    <mergeCell ref="A237:R237"/>
    <mergeCell ref="A243:A244"/>
    <mergeCell ref="B243:H243"/>
    <mergeCell ref="I243:N243"/>
    <mergeCell ref="O243:P243"/>
    <mergeCell ref="Q243:R243"/>
    <mergeCell ref="A196:R196"/>
    <mergeCell ref="A197:R197"/>
    <mergeCell ref="A198:R198"/>
    <mergeCell ref="A199:R199"/>
    <mergeCell ref="A205:A206"/>
    <mergeCell ref="B205:H205"/>
    <mergeCell ref="I205:N205"/>
    <mergeCell ref="O205:P205"/>
    <mergeCell ref="Q205:R205"/>
    <mergeCell ref="A158:R158"/>
    <mergeCell ref="A159:R159"/>
    <mergeCell ref="A160:R160"/>
    <mergeCell ref="A161:R161"/>
    <mergeCell ref="A167:A168"/>
    <mergeCell ref="B167:H167"/>
    <mergeCell ref="I167:N167"/>
    <mergeCell ref="O167:P167"/>
    <mergeCell ref="Q167:R167"/>
    <mergeCell ref="A120:R120"/>
    <mergeCell ref="A121:R121"/>
    <mergeCell ref="A122:R122"/>
    <mergeCell ref="A123:R123"/>
    <mergeCell ref="A129:A130"/>
    <mergeCell ref="B129:H129"/>
    <mergeCell ref="I129:N129"/>
    <mergeCell ref="O129:P129"/>
    <mergeCell ref="Q129:R129"/>
    <mergeCell ref="A82:R82"/>
    <mergeCell ref="A83:R83"/>
    <mergeCell ref="A84:R84"/>
    <mergeCell ref="A85:R85"/>
    <mergeCell ref="A91:A92"/>
    <mergeCell ref="B91:H91"/>
    <mergeCell ref="I91:N91"/>
    <mergeCell ref="O91:P91"/>
    <mergeCell ref="Q91:R91"/>
    <mergeCell ref="A44:R44"/>
    <mergeCell ref="A45:R45"/>
    <mergeCell ref="A46:R46"/>
    <mergeCell ref="A47:R47"/>
    <mergeCell ref="A53:A54"/>
    <mergeCell ref="B53:H53"/>
    <mergeCell ref="I53:N53"/>
    <mergeCell ref="O53:P53"/>
    <mergeCell ref="Q53:R53"/>
    <mergeCell ref="A6:R6"/>
    <mergeCell ref="A7:R7"/>
    <mergeCell ref="A8:R8"/>
    <mergeCell ref="A9:R9"/>
    <mergeCell ref="A15:A16"/>
    <mergeCell ref="B15:H15"/>
    <mergeCell ref="I15:N15"/>
    <mergeCell ref="O15:P15"/>
    <mergeCell ref="Q15:R15"/>
  </mergeCells>
  <printOptions horizontalCentered="1"/>
  <pageMargins left="0.70866141732283472" right="0.51181102362204722" top="0.74803149606299213" bottom="0.74803149606299213" header="0.31496062992125984" footer="0.31496062992125984"/>
  <pageSetup scale="57" orientation="landscape" horizontalDpi="4294967293" r:id="rId1"/>
  <rowBreaks count="7" manualBreakCount="7">
    <brk id="38" max="16383" man="1"/>
    <brk id="76" max="16383" man="1"/>
    <brk id="114" max="16383" man="1"/>
    <brk id="152" max="16383" man="1"/>
    <brk id="190" max="16383" man="1"/>
    <brk id="228" max="16383" man="1"/>
    <brk id="2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0B76A-6BDF-4980-8B28-3CADDBCC4413}">
  <sheetPr>
    <tabColor rgb="FF00B050"/>
  </sheetPr>
  <dimension ref="A1:U1566"/>
  <sheetViews>
    <sheetView topLeftCell="A6" zoomScale="68" zoomScaleNormal="68" workbookViewId="0">
      <selection activeCell="A36" sqref="A36"/>
    </sheetView>
  </sheetViews>
  <sheetFormatPr baseColWidth="10" defaultColWidth="11.42578125" defaultRowHeight="11.25" x14ac:dyDescent="0.2"/>
  <cols>
    <col min="1" max="1" width="21.5703125" style="1590" customWidth="1"/>
    <col min="2" max="2" width="16.28515625" style="1590" bestFit="1" customWidth="1"/>
    <col min="3" max="6" width="13" style="1590" customWidth="1"/>
    <col min="7" max="7" width="10.5703125" style="1590" customWidth="1"/>
    <col min="8" max="8" width="11.42578125" style="1590"/>
    <col min="9" max="11" width="13" style="1590" customWidth="1"/>
    <col min="12" max="12" width="10.7109375" style="1590" customWidth="1"/>
    <col min="13" max="13" width="11.140625" style="1590" customWidth="1"/>
    <col min="14" max="14" width="11.42578125" style="1590"/>
    <col min="15" max="16" width="13" style="1590" customWidth="1"/>
    <col min="17" max="18" width="13.140625" style="1590" customWidth="1"/>
    <col min="19" max="19" width="8.7109375" style="1590" customWidth="1"/>
    <col min="20" max="20" width="12.85546875" style="1602" customWidth="1"/>
    <col min="21" max="16384" width="11.42578125" style="1590"/>
  </cols>
  <sheetData>
    <row r="1" spans="1:20" x14ac:dyDescent="0.2">
      <c r="A1" s="1590" t="s">
        <v>22593</v>
      </c>
      <c r="I1" s="1591"/>
      <c r="J1" s="1591"/>
      <c r="P1" s="1592"/>
      <c r="R1" s="1591"/>
      <c r="S1" s="1591"/>
      <c r="T1" s="1593"/>
    </row>
    <row r="2" spans="1:20" x14ac:dyDescent="0.2">
      <c r="A2" s="1590" t="s">
        <v>22685</v>
      </c>
      <c r="I2" s="1591"/>
      <c r="J2" s="1591"/>
      <c r="P2" s="1592"/>
      <c r="R2" s="1591"/>
      <c r="S2" s="1591"/>
      <c r="T2" s="1593"/>
    </row>
    <row r="3" spans="1:20" x14ac:dyDescent="0.2">
      <c r="I3" s="1591"/>
      <c r="J3" s="1591"/>
      <c r="P3" s="1592"/>
      <c r="R3" s="1591"/>
      <c r="S3" s="1591"/>
      <c r="T3" s="1593"/>
    </row>
    <row r="4" spans="1:20" x14ac:dyDescent="0.2">
      <c r="I4" s="1591"/>
      <c r="J4" s="1591"/>
      <c r="P4" s="1592"/>
      <c r="R4" s="1591"/>
      <c r="S4" s="1591"/>
      <c r="T4" s="1593"/>
    </row>
    <row r="5" spans="1:20" x14ac:dyDescent="0.2">
      <c r="I5" s="1591"/>
      <c r="J5" s="1591"/>
      <c r="P5" s="1592"/>
      <c r="R5" s="1591"/>
      <c r="S5" s="1591"/>
      <c r="T5" s="1593"/>
    </row>
    <row r="6" spans="1:20" x14ac:dyDescent="0.2">
      <c r="A6" s="1769" t="s">
        <v>22780</v>
      </c>
      <c r="B6" s="1769"/>
      <c r="C6" s="1769"/>
      <c r="D6" s="1769"/>
      <c r="E6" s="1769"/>
      <c r="F6" s="1769"/>
      <c r="G6" s="1769"/>
      <c r="H6" s="1769"/>
      <c r="I6" s="1769"/>
      <c r="J6" s="1769"/>
      <c r="K6" s="1769"/>
      <c r="L6" s="1769"/>
      <c r="M6" s="1769"/>
      <c r="N6" s="1769"/>
      <c r="O6" s="1769"/>
      <c r="P6" s="1769"/>
      <c r="Q6" s="1769"/>
      <c r="R6" s="1769"/>
      <c r="S6" s="1769"/>
      <c r="T6" s="1594"/>
    </row>
    <row r="7" spans="1:20" x14ac:dyDescent="0.2">
      <c r="A7" s="1769" t="s">
        <v>2089</v>
      </c>
      <c r="B7" s="1769"/>
      <c r="C7" s="1769"/>
      <c r="D7" s="1769"/>
      <c r="E7" s="1769"/>
      <c r="F7" s="1769"/>
      <c r="G7" s="1769"/>
      <c r="H7" s="1769"/>
      <c r="I7" s="1769"/>
      <c r="J7" s="1769"/>
      <c r="K7" s="1769"/>
      <c r="L7" s="1769"/>
      <c r="M7" s="1769"/>
      <c r="N7" s="1769"/>
      <c r="O7" s="1769"/>
      <c r="P7" s="1769"/>
      <c r="Q7" s="1769"/>
      <c r="R7" s="1769"/>
      <c r="S7" s="1769"/>
      <c r="T7" s="1594"/>
    </row>
    <row r="8" spans="1:20" x14ac:dyDescent="0.2">
      <c r="A8" s="1769" t="s">
        <v>22781</v>
      </c>
      <c r="B8" s="1769"/>
      <c r="C8" s="1769"/>
      <c r="D8" s="1769"/>
      <c r="E8" s="1769"/>
      <c r="F8" s="1769"/>
      <c r="G8" s="1769"/>
      <c r="H8" s="1769"/>
      <c r="I8" s="1769"/>
      <c r="J8" s="1769"/>
      <c r="K8" s="1769"/>
      <c r="L8" s="1769"/>
      <c r="M8" s="1769"/>
      <c r="N8" s="1769"/>
      <c r="O8" s="1769"/>
      <c r="P8" s="1769"/>
      <c r="Q8" s="1769"/>
      <c r="R8" s="1769"/>
      <c r="S8" s="1769"/>
      <c r="T8" s="1594"/>
    </row>
    <row r="9" spans="1:20" x14ac:dyDescent="0.2">
      <c r="A9" s="1769" t="s">
        <v>22782</v>
      </c>
      <c r="B9" s="1769"/>
      <c r="C9" s="1769"/>
      <c r="D9" s="1769"/>
      <c r="E9" s="1769"/>
      <c r="F9" s="1769"/>
      <c r="G9" s="1769"/>
      <c r="H9" s="1769"/>
      <c r="I9" s="1769"/>
      <c r="J9" s="1769"/>
      <c r="K9" s="1769"/>
      <c r="L9" s="1769"/>
      <c r="M9" s="1769"/>
      <c r="N9" s="1769"/>
      <c r="O9" s="1769"/>
      <c r="P9" s="1769"/>
      <c r="Q9" s="1769"/>
      <c r="R9" s="1769"/>
      <c r="S9" s="1769"/>
      <c r="T9" s="1594"/>
    </row>
    <row r="10" spans="1:20" x14ac:dyDescent="0.2">
      <c r="I10" s="1591"/>
      <c r="J10" s="1591"/>
      <c r="P10" s="1592"/>
      <c r="R10" s="1591"/>
      <c r="S10" s="1591"/>
      <c r="T10" s="1593"/>
    </row>
    <row r="11" spans="1:20" x14ac:dyDescent="0.2">
      <c r="I11" s="1591"/>
      <c r="J11" s="1591"/>
      <c r="P11" s="1592"/>
      <c r="R11" s="1591"/>
      <c r="S11" s="1591"/>
      <c r="T11" s="1593"/>
    </row>
    <row r="12" spans="1:20" x14ac:dyDescent="0.2">
      <c r="I12" s="1591"/>
      <c r="J12" s="1591"/>
      <c r="P12" s="1592"/>
      <c r="R12" s="1591"/>
      <c r="S12" s="1591"/>
      <c r="T12" s="1593"/>
    </row>
    <row r="13" spans="1:20" x14ac:dyDescent="0.2">
      <c r="A13" s="1595" t="s">
        <v>22570</v>
      </c>
      <c r="B13" s="1595" t="s">
        <v>1</v>
      </c>
      <c r="C13" s="1596"/>
      <c r="D13" s="1596"/>
      <c r="E13" s="1596"/>
      <c r="F13" s="1596"/>
      <c r="G13" s="1596"/>
      <c r="H13" s="1596"/>
      <c r="I13" s="1596"/>
      <c r="J13" s="1596"/>
      <c r="K13" s="1597"/>
      <c r="L13" s="1596"/>
      <c r="M13" s="1596"/>
      <c r="N13" s="1596"/>
      <c r="O13" s="1596"/>
      <c r="P13" s="1592"/>
      <c r="Q13" s="1596"/>
      <c r="R13" s="1596"/>
      <c r="S13" s="1596"/>
      <c r="T13" s="1593"/>
    </row>
    <row r="14" spans="1:20" ht="12" thickBot="1" x14ac:dyDescent="0.25">
      <c r="A14" s="1598" t="s">
        <v>0</v>
      </c>
      <c r="B14" s="1598" t="s">
        <v>22016</v>
      </c>
      <c r="C14" s="1598"/>
      <c r="D14" s="1598"/>
      <c r="E14" s="1598"/>
      <c r="F14" s="1598"/>
      <c r="G14" s="1598"/>
      <c r="H14" s="1598"/>
      <c r="I14" s="1598"/>
      <c r="J14" s="1598"/>
      <c r="K14" s="1599"/>
      <c r="L14" s="1598"/>
      <c r="M14" s="1598"/>
      <c r="N14" s="1598"/>
      <c r="O14" s="1598"/>
      <c r="P14" s="1600"/>
      <c r="Q14" s="1598"/>
      <c r="R14" s="1598"/>
      <c r="S14" s="1598"/>
      <c r="T14" s="1601"/>
    </row>
    <row r="15" spans="1:20" ht="27" customHeight="1" x14ac:dyDescent="0.2">
      <c r="A15" s="1770" t="s">
        <v>22783</v>
      </c>
      <c r="B15" s="1772" t="s">
        <v>22784</v>
      </c>
      <c r="C15" s="1774" t="s">
        <v>22609</v>
      </c>
      <c r="D15" s="1775"/>
      <c r="E15" s="1775"/>
      <c r="F15" s="1775"/>
      <c r="G15" s="1775"/>
      <c r="H15" s="1775"/>
      <c r="I15" s="1776"/>
      <c r="J15" s="1777" t="s">
        <v>22616</v>
      </c>
      <c r="K15" s="1778"/>
      <c r="L15" s="1778"/>
      <c r="M15" s="1778"/>
      <c r="N15" s="1778"/>
      <c r="O15" s="1779"/>
      <c r="P15" s="1780" t="s">
        <v>22622</v>
      </c>
      <c r="Q15" s="1781"/>
      <c r="R15" s="1781" t="s">
        <v>2049</v>
      </c>
      <c r="S15" s="1782"/>
    </row>
    <row r="16" spans="1:20" ht="112.5" customHeight="1" thickBot="1" x14ac:dyDescent="0.25">
      <c r="A16" s="1771"/>
      <c r="B16" s="1773"/>
      <c r="C16" s="1603" t="s">
        <v>22785</v>
      </c>
      <c r="D16" s="1604" t="s">
        <v>22786</v>
      </c>
      <c r="E16" s="1604" t="s">
        <v>22787</v>
      </c>
      <c r="F16" s="1604" t="s">
        <v>22788</v>
      </c>
      <c r="G16" s="1604" t="s">
        <v>22789</v>
      </c>
      <c r="H16" s="1604" t="s">
        <v>22790</v>
      </c>
      <c r="I16" s="1605" t="s">
        <v>22665</v>
      </c>
      <c r="J16" s="1606" t="s">
        <v>22785</v>
      </c>
      <c r="K16" s="1604" t="s">
        <v>22789</v>
      </c>
      <c r="L16" s="1604" t="s">
        <v>22790</v>
      </c>
      <c r="M16" s="1604" t="s">
        <v>22791</v>
      </c>
      <c r="N16" s="1604" t="s">
        <v>22792</v>
      </c>
      <c r="O16" s="1605" t="s">
        <v>22668</v>
      </c>
      <c r="P16" s="1607" t="s">
        <v>22793</v>
      </c>
      <c r="Q16" s="1604" t="s">
        <v>22669</v>
      </c>
      <c r="R16" s="1608" t="s">
        <v>22794</v>
      </c>
      <c r="S16" s="1609" t="s">
        <v>22671</v>
      </c>
    </row>
    <row r="17" spans="1:21" x14ac:dyDescent="0.2">
      <c r="A17" s="1610" t="s">
        <v>22795</v>
      </c>
      <c r="B17" s="1611">
        <v>2020</v>
      </c>
      <c r="C17" s="1612">
        <f t="shared" ref="C17:H19" si="0">C99+C181+C263+C345+C427</f>
        <v>4765857977</v>
      </c>
      <c r="D17" s="1613">
        <f t="shared" si="0"/>
        <v>1298102950</v>
      </c>
      <c r="E17" s="1613">
        <f t="shared" si="0"/>
        <v>65095024</v>
      </c>
      <c r="F17" s="1613">
        <f t="shared" si="0"/>
        <v>1347911119</v>
      </c>
      <c r="G17" s="1613">
        <f t="shared" si="0"/>
        <v>923493</v>
      </c>
      <c r="H17" s="1613">
        <f t="shared" si="0"/>
        <v>41636149</v>
      </c>
      <c r="I17" s="1614">
        <f>SUM(C17:H17)</f>
        <v>7519526712</v>
      </c>
      <c r="J17" s="1615">
        <f t="shared" ref="J17:N19" si="1">J99+J181+J263+J345+J427</f>
        <v>1077137836</v>
      </c>
      <c r="K17" s="1613">
        <f t="shared" si="1"/>
        <v>3201669502</v>
      </c>
      <c r="L17" s="1613">
        <f t="shared" si="1"/>
        <v>90572680</v>
      </c>
      <c r="M17" s="1613">
        <f t="shared" si="1"/>
        <v>258442713</v>
      </c>
      <c r="N17" s="1613">
        <f t="shared" si="1"/>
        <v>340046530</v>
      </c>
      <c r="O17" s="1614">
        <f>SUM(J17:N17)</f>
        <v>4967869261</v>
      </c>
      <c r="P17" s="1616">
        <f>P99+P181+P263+P345+P427</f>
        <v>0</v>
      </c>
      <c r="Q17" s="1617">
        <f>P17</f>
        <v>0</v>
      </c>
      <c r="R17" s="1617">
        <f>I17+O17+Q17</f>
        <v>12487395973</v>
      </c>
      <c r="S17" s="1618">
        <f>R17/R77</f>
        <v>0.37256191406840822</v>
      </c>
      <c r="U17" s="1602"/>
    </row>
    <row r="18" spans="1:21" x14ac:dyDescent="0.2">
      <c r="A18" s="1619"/>
      <c r="B18" s="1620">
        <v>2021</v>
      </c>
      <c r="C18" s="1621">
        <f t="shared" si="0"/>
        <v>5776361667</v>
      </c>
      <c r="D18" s="1622">
        <f t="shared" si="0"/>
        <v>1299386352</v>
      </c>
      <c r="E18" s="1622">
        <f t="shared" si="0"/>
        <v>65796500</v>
      </c>
      <c r="F18" s="1622">
        <f t="shared" si="0"/>
        <v>1339575781</v>
      </c>
      <c r="G18" s="1622">
        <f t="shared" si="0"/>
        <v>549870</v>
      </c>
      <c r="H18" s="1622">
        <f t="shared" si="0"/>
        <v>36903854</v>
      </c>
      <c r="I18" s="1623">
        <f>SUM(C18:H18)</f>
        <v>8518574024</v>
      </c>
      <c r="J18" s="1624">
        <f t="shared" si="1"/>
        <v>1954214054</v>
      </c>
      <c r="K18" s="1622">
        <f t="shared" si="1"/>
        <v>615000000</v>
      </c>
      <c r="L18" s="1622">
        <f t="shared" si="1"/>
        <v>96216870</v>
      </c>
      <c r="M18" s="1622">
        <f t="shared" si="1"/>
        <v>307998499</v>
      </c>
      <c r="N18" s="1622">
        <f t="shared" si="1"/>
        <v>341495679</v>
      </c>
      <c r="O18" s="1623">
        <f>SUM(J18:N18)</f>
        <v>3314925102</v>
      </c>
      <c r="P18" s="1625">
        <f>P100+P182+P264+P346+P428</f>
        <v>0</v>
      </c>
      <c r="Q18" s="1626">
        <f>P18</f>
        <v>0</v>
      </c>
      <c r="R18" s="1626">
        <f>I18+O18+Q18</f>
        <v>11833499126</v>
      </c>
      <c r="S18" s="1627">
        <f>R18/R78</f>
        <v>0.32721811709346088</v>
      </c>
      <c r="U18" s="1602"/>
    </row>
    <row r="19" spans="1:21" x14ac:dyDescent="0.2">
      <c r="A19" s="1619"/>
      <c r="B19" s="1620">
        <v>2022</v>
      </c>
      <c r="C19" s="1621">
        <f t="shared" si="0"/>
        <v>8381625001</v>
      </c>
      <c r="D19" s="1622">
        <f t="shared" si="0"/>
        <v>1230899240</v>
      </c>
      <c r="E19" s="1622">
        <f t="shared" si="0"/>
        <v>73391590</v>
      </c>
      <c r="F19" s="1622">
        <f t="shared" si="0"/>
        <v>1389569190</v>
      </c>
      <c r="G19" s="1622">
        <f t="shared" si="0"/>
        <v>3176197</v>
      </c>
      <c r="H19" s="1622">
        <f t="shared" si="0"/>
        <v>37430161</v>
      </c>
      <c r="I19" s="1623">
        <f>SUM(C19:H19)</f>
        <v>11116091379</v>
      </c>
      <c r="J19" s="1624">
        <f t="shared" si="1"/>
        <v>200000000</v>
      </c>
      <c r="K19" s="1622">
        <f t="shared" si="1"/>
        <v>820000000</v>
      </c>
      <c r="L19" s="1622">
        <f t="shared" si="1"/>
        <v>48404183</v>
      </c>
      <c r="M19" s="1622">
        <f t="shared" si="1"/>
        <v>337265530</v>
      </c>
      <c r="N19" s="1622">
        <f t="shared" si="1"/>
        <v>338590085</v>
      </c>
      <c r="O19" s="1623">
        <f>SUM(J19:N19)</f>
        <v>1744259798</v>
      </c>
      <c r="P19" s="1625">
        <f>P101+P183+P265+P347+P429</f>
        <v>0</v>
      </c>
      <c r="Q19" s="1626">
        <f>P19</f>
        <v>0</v>
      </c>
      <c r="R19" s="1626">
        <f>I19+O19+Q19</f>
        <v>12860351177</v>
      </c>
      <c r="S19" s="1627">
        <f>R19/R79</f>
        <v>0.28664518468668809</v>
      </c>
      <c r="U19" s="1602"/>
    </row>
    <row r="20" spans="1:21" ht="12" thickBot="1" x14ac:dyDescent="0.25">
      <c r="A20" s="1628"/>
      <c r="B20" s="1629" t="s">
        <v>22796</v>
      </c>
      <c r="C20" s="1630">
        <f t="shared" ref="C20:R20" si="2">(C19-C18)/C18</f>
        <v>0.45102150526406781</v>
      </c>
      <c r="D20" s="1631">
        <f t="shared" si="2"/>
        <v>-5.2707273625419764E-2</v>
      </c>
      <c r="E20" s="1631">
        <f t="shared" si="2"/>
        <v>0.11543303975135455</v>
      </c>
      <c r="F20" s="1631">
        <f t="shared" si="2"/>
        <v>3.7320329099022428E-2</v>
      </c>
      <c r="G20" s="1631">
        <f t="shared" si="2"/>
        <v>4.7762689362940334</v>
      </c>
      <c r="H20" s="1631">
        <f t="shared" si="2"/>
        <v>1.4261572788576499E-2</v>
      </c>
      <c r="I20" s="1632">
        <f t="shared" si="2"/>
        <v>0.30492396352744305</v>
      </c>
      <c r="J20" s="1633">
        <f t="shared" si="2"/>
        <v>-0.89765706597461614</v>
      </c>
      <c r="K20" s="1631">
        <f t="shared" si="2"/>
        <v>0.33333333333333331</v>
      </c>
      <c r="L20" s="1631">
        <f t="shared" si="2"/>
        <v>-0.49692623549279874</v>
      </c>
      <c r="M20" s="1631">
        <f t="shared" si="2"/>
        <v>9.5023291006362989E-2</v>
      </c>
      <c r="N20" s="1631">
        <f t="shared" si="2"/>
        <v>-8.5084356221092911E-3</v>
      </c>
      <c r="O20" s="1632">
        <f t="shared" si="2"/>
        <v>-0.4738162268138027</v>
      </c>
      <c r="P20" s="1634"/>
      <c r="Q20" s="1631"/>
      <c r="R20" s="1631">
        <f t="shared" si="2"/>
        <v>8.6775013887806826E-2</v>
      </c>
      <c r="S20" s="1632"/>
      <c r="U20" s="1602"/>
    </row>
    <row r="21" spans="1:21" x14ac:dyDescent="0.2">
      <c r="A21" s="1610" t="s">
        <v>22797</v>
      </c>
      <c r="B21" s="1611">
        <v>2020</v>
      </c>
      <c r="C21" s="1612">
        <f t="shared" ref="C21:H23" si="3">C103+C185+C267+C349+C431</f>
        <v>0</v>
      </c>
      <c r="D21" s="1613">
        <f t="shared" si="3"/>
        <v>0</v>
      </c>
      <c r="E21" s="1613">
        <f t="shared" si="3"/>
        <v>0</v>
      </c>
      <c r="F21" s="1613">
        <f t="shared" si="3"/>
        <v>0</v>
      </c>
      <c r="G21" s="1613">
        <f t="shared" si="3"/>
        <v>0</v>
      </c>
      <c r="H21" s="1613">
        <f t="shared" si="3"/>
        <v>0</v>
      </c>
      <c r="I21" s="1614">
        <f>SUM(C21:H21)</f>
        <v>0</v>
      </c>
      <c r="J21" s="1615">
        <f t="shared" ref="J21:N23" si="4">J103+J185+J267+J349+J431</f>
        <v>0</v>
      </c>
      <c r="K21" s="1613">
        <f t="shared" si="4"/>
        <v>1486587</v>
      </c>
      <c r="L21" s="1613">
        <f t="shared" si="4"/>
        <v>0</v>
      </c>
      <c r="M21" s="1613">
        <f t="shared" si="4"/>
        <v>0</v>
      </c>
      <c r="N21" s="1613">
        <f t="shared" si="4"/>
        <v>0</v>
      </c>
      <c r="O21" s="1614">
        <f>SUM(J21:N21)</f>
        <v>1486587</v>
      </c>
      <c r="P21" s="1616">
        <f>P103+P185+P267+P349+P431</f>
        <v>0</v>
      </c>
      <c r="Q21" s="1617">
        <f>P21</f>
        <v>0</v>
      </c>
      <c r="R21" s="1617">
        <f>I21+O21+Q21</f>
        <v>1486587</v>
      </c>
      <c r="S21" s="1618">
        <f>R21/R77</f>
        <v>4.4352377336854455E-5</v>
      </c>
      <c r="U21" s="1602"/>
    </row>
    <row r="22" spans="1:21" x14ac:dyDescent="0.2">
      <c r="A22" s="1619"/>
      <c r="B22" s="1620">
        <v>2021</v>
      </c>
      <c r="C22" s="1621">
        <f t="shared" si="3"/>
        <v>0</v>
      </c>
      <c r="D22" s="1622">
        <f t="shared" si="3"/>
        <v>0</v>
      </c>
      <c r="E22" s="1622">
        <f t="shared" si="3"/>
        <v>0</v>
      </c>
      <c r="F22" s="1622">
        <f t="shared" si="3"/>
        <v>0</v>
      </c>
      <c r="G22" s="1622">
        <f t="shared" si="3"/>
        <v>0</v>
      </c>
      <c r="H22" s="1622">
        <f t="shared" si="3"/>
        <v>0</v>
      </c>
      <c r="I22" s="1623">
        <f>SUM(C22:H22)</f>
        <v>0</v>
      </c>
      <c r="J22" s="1624">
        <f t="shared" si="4"/>
        <v>0</v>
      </c>
      <c r="K22" s="1622">
        <f t="shared" si="4"/>
        <v>0</v>
      </c>
      <c r="L22" s="1622">
        <f t="shared" si="4"/>
        <v>0</v>
      </c>
      <c r="M22" s="1622">
        <f t="shared" si="4"/>
        <v>0</v>
      </c>
      <c r="N22" s="1622">
        <f t="shared" si="4"/>
        <v>0</v>
      </c>
      <c r="O22" s="1623">
        <f>SUM(J22:N22)</f>
        <v>0</v>
      </c>
      <c r="P22" s="1625">
        <f>P104+P186+P268+P350+P432</f>
        <v>0</v>
      </c>
      <c r="Q22" s="1626">
        <f>P22</f>
        <v>0</v>
      </c>
      <c r="R22" s="1626">
        <f>I22+O22+Q22</f>
        <v>0</v>
      </c>
      <c r="S22" s="1627">
        <f>R22/R78</f>
        <v>0</v>
      </c>
      <c r="U22" s="1602"/>
    </row>
    <row r="23" spans="1:21" x14ac:dyDescent="0.2">
      <c r="A23" s="1619"/>
      <c r="B23" s="1620">
        <v>2022</v>
      </c>
      <c r="C23" s="1621">
        <f t="shared" si="3"/>
        <v>0</v>
      </c>
      <c r="D23" s="1622">
        <f t="shared" si="3"/>
        <v>0</v>
      </c>
      <c r="E23" s="1622">
        <f t="shared" si="3"/>
        <v>0</v>
      </c>
      <c r="F23" s="1622">
        <f t="shared" si="3"/>
        <v>0</v>
      </c>
      <c r="G23" s="1622">
        <f t="shared" si="3"/>
        <v>0</v>
      </c>
      <c r="H23" s="1622">
        <f t="shared" si="3"/>
        <v>0</v>
      </c>
      <c r="I23" s="1623">
        <f>SUM(C23:H23)</f>
        <v>0</v>
      </c>
      <c r="J23" s="1624">
        <f t="shared" si="4"/>
        <v>0</v>
      </c>
      <c r="K23" s="1622">
        <f t="shared" si="4"/>
        <v>0</v>
      </c>
      <c r="L23" s="1622">
        <f t="shared" si="4"/>
        <v>0</v>
      </c>
      <c r="M23" s="1622">
        <f t="shared" si="4"/>
        <v>0</v>
      </c>
      <c r="N23" s="1622">
        <f t="shared" si="4"/>
        <v>0</v>
      </c>
      <c r="O23" s="1623">
        <f>SUM(J23:N23)</f>
        <v>0</v>
      </c>
      <c r="P23" s="1625">
        <f>P105+P187+P269+P351+P433</f>
        <v>0</v>
      </c>
      <c r="Q23" s="1626">
        <f>P23</f>
        <v>0</v>
      </c>
      <c r="R23" s="1626">
        <f>I23+O23+Q23</f>
        <v>0</v>
      </c>
      <c r="S23" s="1627">
        <f>R23/R79</f>
        <v>0</v>
      </c>
      <c r="U23" s="1602"/>
    </row>
    <row r="24" spans="1:21" ht="12" thickBot="1" x14ac:dyDescent="0.25">
      <c r="A24" s="1628"/>
      <c r="B24" s="1629" t="s">
        <v>22796</v>
      </c>
      <c r="C24" s="1635"/>
      <c r="D24" s="1636"/>
      <c r="E24" s="1636"/>
      <c r="F24" s="1636"/>
      <c r="G24" s="1636"/>
      <c r="H24" s="1636"/>
      <c r="I24" s="1637"/>
      <c r="J24" s="1638"/>
      <c r="K24" s="1631"/>
      <c r="L24" s="1636"/>
      <c r="M24" s="1636"/>
      <c r="N24" s="1636"/>
      <c r="O24" s="1631"/>
      <c r="P24" s="1634"/>
      <c r="Q24" s="1631"/>
      <c r="R24" s="1631"/>
      <c r="S24" s="1632"/>
      <c r="U24" s="1602"/>
    </row>
    <row r="25" spans="1:21" x14ac:dyDescent="0.2">
      <c r="A25" s="1610" t="s">
        <v>22798</v>
      </c>
      <c r="B25" s="1611">
        <v>2020</v>
      </c>
      <c r="C25" s="1612">
        <f t="shared" ref="C25:H27" si="5">C107+C189+C271+C353+C435</f>
        <v>0</v>
      </c>
      <c r="D25" s="1613">
        <f t="shared" si="5"/>
        <v>0</v>
      </c>
      <c r="E25" s="1613">
        <f t="shared" si="5"/>
        <v>0</v>
      </c>
      <c r="F25" s="1613">
        <f t="shared" si="5"/>
        <v>1774833</v>
      </c>
      <c r="G25" s="1613">
        <f t="shared" si="5"/>
        <v>0</v>
      </c>
      <c r="H25" s="1613">
        <f t="shared" si="5"/>
        <v>0</v>
      </c>
      <c r="I25" s="1614">
        <f>SUM(C25:H25)</f>
        <v>1774833</v>
      </c>
      <c r="J25" s="1615">
        <f t="shared" ref="J25:N27" si="6">J107+J189+J271+J353+J435</f>
        <v>0</v>
      </c>
      <c r="K25" s="1613">
        <f t="shared" si="6"/>
        <v>8881029</v>
      </c>
      <c r="L25" s="1613">
        <f t="shared" si="6"/>
        <v>0</v>
      </c>
      <c r="M25" s="1613">
        <f t="shared" si="6"/>
        <v>0</v>
      </c>
      <c r="N25" s="1613">
        <f t="shared" si="6"/>
        <v>0</v>
      </c>
      <c r="O25" s="1614">
        <f>SUM(J25:N25)</f>
        <v>8881029</v>
      </c>
      <c r="P25" s="1616">
        <f>P107+P189+P271+P353+P435</f>
        <v>0</v>
      </c>
      <c r="Q25" s="1617">
        <f>P25</f>
        <v>0</v>
      </c>
      <c r="R25" s="1617">
        <f>I25+O25+Q25</f>
        <v>10655862</v>
      </c>
      <c r="S25" s="1618">
        <f>R25/R77</f>
        <v>3.1791803121744545E-4</v>
      </c>
      <c r="U25" s="1602"/>
    </row>
    <row r="26" spans="1:21" x14ac:dyDescent="0.2">
      <c r="A26" s="1619"/>
      <c r="B26" s="1620">
        <v>2021</v>
      </c>
      <c r="C26" s="1621">
        <f t="shared" si="5"/>
        <v>0</v>
      </c>
      <c r="D26" s="1622">
        <f t="shared" si="5"/>
        <v>1150000</v>
      </c>
      <c r="E26" s="1622">
        <f t="shared" si="5"/>
        <v>80000</v>
      </c>
      <c r="F26" s="1622">
        <f t="shared" si="5"/>
        <v>1080000</v>
      </c>
      <c r="G26" s="1622">
        <f t="shared" si="5"/>
        <v>0</v>
      </c>
      <c r="H26" s="1622">
        <f t="shared" si="5"/>
        <v>30000</v>
      </c>
      <c r="I26" s="1623">
        <f>SUM(C26:H26)</f>
        <v>2340000</v>
      </c>
      <c r="J26" s="1624">
        <f t="shared" si="6"/>
        <v>0</v>
      </c>
      <c r="K26" s="1622">
        <f t="shared" si="6"/>
        <v>0</v>
      </c>
      <c r="L26" s="1622">
        <f t="shared" si="6"/>
        <v>0</v>
      </c>
      <c r="M26" s="1622">
        <f t="shared" si="6"/>
        <v>0</v>
      </c>
      <c r="N26" s="1622">
        <f t="shared" si="6"/>
        <v>0</v>
      </c>
      <c r="O26" s="1623">
        <f>SUM(J26:N26)</f>
        <v>0</v>
      </c>
      <c r="P26" s="1625">
        <f>P108+P190+P272+P354+P436</f>
        <v>0</v>
      </c>
      <c r="Q26" s="1626">
        <f>P26</f>
        <v>0</v>
      </c>
      <c r="R26" s="1626">
        <f>I26+O26+Q26</f>
        <v>2340000</v>
      </c>
      <c r="S26" s="1627">
        <f>R26/R78</f>
        <v>6.4705323915253436E-5</v>
      </c>
      <c r="U26" s="1602"/>
    </row>
    <row r="27" spans="1:21" x14ac:dyDescent="0.2">
      <c r="A27" s="1619"/>
      <c r="B27" s="1620">
        <v>2022</v>
      </c>
      <c r="C27" s="1621">
        <f t="shared" si="5"/>
        <v>0</v>
      </c>
      <c r="D27" s="1622">
        <f t="shared" si="5"/>
        <v>1947000</v>
      </c>
      <c r="E27" s="1622">
        <f t="shared" si="5"/>
        <v>100000</v>
      </c>
      <c r="F27" s="1622">
        <f t="shared" si="5"/>
        <v>2377466</v>
      </c>
      <c r="G27" s="1622">
        <f t="shared" si="5"/>
        <v>0</v>
      </c>
      <c r="H27" s="1622">
        <f t="shared" si="5"/>
        <v>30000</v>
      </c>
      <c r="I27" s="1623">
        <f>SUM(C27:H27)</f>
        <v>4454466</v>
      </c>
      <c r="J27" s="1624">
        <f t="shared" si="6"/>
        <v>0</v>
      </c>
      <c r="K27" s="1622">
        <f t="shared" si="6"/>
        <v>0</v>
      </c>
      <c r="L27" s="1622">
        <f t="shared" si="6"/>
        <v>0</v>
      </c>
      <c r="M27" s="1622">
        <f t="shared" si="6"/>
        <v>0</v>
      </c>
      <c r="N27" s="1622">
        <f t="shared" si="6"/>
        <v>0</v>
      </c>
      <c r="O27" s="1623">
        <f>SUM(J27:N27)</f>
        <v>0</v>
      </c>
      <c r="P27" s="1625">
        <f>P109+P191+P273+P355+P437</f>
        <v>0</v>
      </c>
      <c r="Q27" s="1626">
        <f>P27</f>
        <v>0</v>
      </c>
      <c r="R27" s="1626">
        <f>I27+O27+Q27</f>
        <v>4454466</v>
      </c>
      <c r="S27" s="1627">
        <f>R27/R79</f>
        <v>9.9285875764741795E-5</v>
      </c>
      <c r="U27" s="1602"/>
    </row>
    <row r="28" spans="1:21" ht="12" thickBot="1" x14ac:dyDescent="0.25">
      <c r="A28" s="1628"/>
      <c r="B28" s="1629" t="s">
        <v>22796</v>
      </c>
      <c r="C28" s="1635"/>
      <c r="D28" s="1631">
        <f t="shared" ref="D28:R28" si="7">(D27-D26)/D26</f>
        <v>0.69304347826086954</v>
      </c>
      <c r="E28" s="1631">
        <f t="shared" si="7"/>
        <v>0.25</v>
      </c>
      <c r="F28" s="1631">
        <f t="shared" si="7"/>
        <v>1.2013574074074074</v>
      </c>
      <c r="G28" s="1636"/>
      <c r="H28" s="1631">
        <f t="shared" si="7"/>
        <v>0</v>
      </c>
      <c r="I28" s="1631">
        <f t="shared" si="7"/>
        <v>0.90361794871794876</v>
      </c>
      <c r="J28" s="1638"/>
      <c r="K28" s="1631"/>
      <c r="L28" s="1636"/>
      <c r="M28" s="1636"/>
      <c r="N28" s="1636"/>
      <c r="O28" s="1631"/>
      <c r="P28" s="1634"/>
      <c r="Q28" s="1631"/>
      <c r="R28" s="1631">
        <f t="shared" si="7"/>
        <v>0.90361794871794876</v>
      </c>
      <c r="S28" s="1632"/>
      <c r="U28" s="1602"/>
    </row>
    <row r="29" spans="1:21" x14ac:dyDescent="0.2">
      <c r="A29" s="1610" t="s">
        <v>22799</v>
      </c>
      <c r="B29" s="1611">
        <v>2020</v>
      </c>
      <c r="C29" s="1612">
        <f t="shared" ref="C29:H31" si="8">C111+C193+C275+C357+C439</f>
        <v>0</v>
      </c>
      <c r="D29" s="1613">
        <f t="shared" si="8"/>
        <v>0</v>
      </c>
      <c r="E29" s="1613">
        <f t="shared" si="8"/>
        <v>0</v>
      </c>
      <c r="F29" s="1613">
        <f t="shared" si="8"/>
        <v>0</v>
      </c>
      <c r="G29" s="1613">
        <f t="shared" si="8"/>
        <v>0</v>
      </c>
      <c r="H29" s="1613">
        <f t="shared" si="8"/>
        <v>0</v>
      </c>
      <c r="I29" s="1614">
        <f>SUM(C29:H29)</f>
        <v>0</v>
      </c>
      <c r="J29" s="1615">
        <f t="shared" ref="J29:N31" si="9">J111+J193+J275+J357+J439</f>
        <v>0</v>
      </c>
      <c r="K29" s="1613">
        <f t="shared" si="9"/>
        <v>62541698</v>
      </c>
      <c r="L29" s="1613">
        <f t="shared" si="9"/>
        <v>0</v>
      </c>
      <c r="M29" s="1613">
        <f t="shared" si="9"/>
        <v>0</v>
      </c>
      <c r="N29" s="1613">
        <f t="shared" si="9"/>
        <v>0</v>
      </c>
      <c r="O29" s="1614">
        <f>SUM(J29:N29)</f>
        <v>62541698</v>
      </c>
      <c r="P29" s="1616">
        <f>P111+P193+P275+P357+P439</f>
        <v>0</v>
      </c>
      <c r="Q29" s="1617">
        <f>P29</f>
        <v>0</v>
      </c>
      <c r="R29" s="1617">
        <f>I29+O29+Q29</f>
        <v>62541698</v>
      </c>
      <c r="S29" s="1618">
        <f>R29/R77</f>
        <v>1.8659338397171478E-3</v>
      </c>
      <c r="U29" s="1602"/>
    </row>
    <row r="30" spans="1:21" x14ac:dyDescent="0.2">
      <c r="A30" s="1619"/>
      <c r="B30" s="1620">
        <v>2021</v>
      </c>
      <c r="C30" s="1621">
        <f t="shared" si="8"/>
        <v>0</v>
      </c>
      <c r="D30" s="1622">
        <f t="shared" si="8"/>
        <v>0</v>
      </c>
      <c r="E30" s="1622">
        <f t="shared" si="8"/>
        <v>0</v>
      </c>
      <c r="F30" s="1622">
        <f t="shared" si="8"/>
        <v>0</v>
      </c>
      <c r="G30" s="1622">
        <f t="shared" si="8"/>
        <v>0</v>
      </c>
      <c r="H30" s="1622">
        <f t="shared" si="8"/>
        <v>0</v>
      </c>
      <c r="I30" s="1623">
        <f>SUM(C30:H30)</f>
        <v>0</v>
      </c>
      <c r="J30" s="1624">
        <f t="shared" si="9"/>
        <v>0</v>
      </c>
      <c r="K30" s="1622">
        <f t="shared" si="9"/>
        <v>0</v>
      </c>
      <c r="L30" s="1622">
        <f t="shared" si="9"/>
        <v>0</v>
      </c>
      <c r="M30" s="1622">
        <f t="shared" si="9"/>
        <v>0</v>
      </c>
      <c r="N30" s="1622">
        <f t="shared" si="9"/>
        <v>0</v>
      </c>
      <c r="O30" s="1623">
        <f>SUM(J30:N30)</f>
        <v>0</v>
      </c>
      <c r="P30" s="1625">
        <f>P112+P194+P276+P358+P440</f>
        <v>0</v>
      </c>
      <c r="Q30" s="1626">
        <f>P30</f>
        <v>0</v>
      </c>
      <c r="R30" s="1626">
        <f>I30+O30+Q30</f>
        <v>0</v>
      </c>
      <c r="S30" s="1627">
        <f>R30/R78</f>
        <v>0</v>
      </c>
      <c r="U30" s="1602"/>
    </row>
    <row r="31" spans="1:21" x14ac:dyDescent="0.2">
      <c r="A31" s="1619"/>
      <c r="B31" s="1620">
        <v>2022</v>
      </c>
      <c r="C31" s="1621">
        <f t="shared" si="8"/>
        <v>0</v>
      </c>
      <c r="D31" s="1622">
        <f t="shared" si="8"/>
        <v>0</v>
      </c>
      <c r="E31" s="1622">
        <f t="shared" si="8"/>
        <v>0</v>
      </c>
      <c r="F31" s="1622">
        <f t="shared" si="8"/>
        <v>0</v>
      </c>
      <c r="G31" s="1622">
        <f t="shared" si="8"/>
        <v>0</v>
      </c>
      <c r="H31" s="1622">
        <f t="shared" si="8"/>
        <v>0</v>
      </c>
      <c r="I31" s="1623">
        <f>SUM(C31:H31)</f>
        <v>0</v>
      </c>
      <c r="J31" s="1624">
        <f t="shared" si="9"/>
        <v>0</v>
      </c>
      <c r="K31" s="1622">
        <f t="shared" si="9"/>
        <v>91606686</v>
      </c>
      <c r="L31" s="1622">
        <f t="shared" si="9"/>
        <v>0</v>
      </c>
      <c r="M31" s="1622">
        <f t="shared" si="9"/>
        <v>0</v>
      </c>
      <c r="N31" s="1622">
        <f t="shared" si="9"/>
        <v>0</v>
      </c>
      <c r="O31" s="1623">
        <f>SUM(J31:N31)</f>
        <v>91606686</v>
      </c>
      <c r="P31" s="1625">
        <f>P113+P195+P277+P359+P441</f>
        <v>0</v>
      </c>
      <c r="Q31" s="1626">
        <f>P31</f>
        <v>0</v>
      </c>
      <c r="R31" s="1626">
        <f>I31+O31+Q31</f>
        <v>91606686</v>
      </c>
      <c r="S31" s="1627">
        <f>R31/R79</f>
        <v>2.0418272460527727E-3</v>
      </c>
      <c r="U31" s="1602"/>
    </row>
    <row r="32" spans="1:21" ht="12" thickBot="1" x14ac:dyDescent="0.25">
      <c r="A32" s="1628"/>
      <c r="B32" s="1629" t="s">
        <v>22796</v>
      </c>
      <c r="C32" s="1635"/>
      <c r="D32" s="1636"/>
      <c r="E32" s="1636"/>
      <c r="F32" s="1636"/>
      <c r="G32" s="1636"/>
      <c r="H32" s="1636"/>
      <c r="I32" s="1637"/>
      <c r="J32" s="1638"/>
      <c r="K32" s="1631"/>
      <c r="L32" s="1636"/>
      <c r="M32" s="1636"/>
      <c r="N32" s="1636"/>
      <c r="O32" s="1631"/>
      <c r="P32" s="1634"/>
      <c r="Q32" s="1631"/>
      <c r="R32" s="1631"/>
      <c r="S32" s="1632"/>
      <c r="U32" s="1602"/>
    </row>
    <row r="33" spans="1:21" x14ac:dyDescent="0.2">
      <c r="A33" s="1610" t="s">
        <v>22800</v>
      </c>
      <c r="B33" s="1611">
        <v>2020</v>
      </c>
      <c r="C33" s="1612">
        <f t="shared" ref="C33:H35" si="10">C115+C197+C279+C361+C443</f>
        <v>0</v>
      </c>
      <c r="D33" s="1613">
        <f t="shared" si="10"/>
        <v>0</v>
      </c>
      <c r="E33" s="1613">
        <f t="shared" si="10"/>
        <v>0</v>
      </c>
      <c r="F33" s="1613">
        <f t="shared" si="10"/>
        <v>0</v>
      </c>
      <c r="G33" s="1613">
        <f t="shared" si="10"/>
        <v>0</v>
      </c>
      <c r="H33" s="1613">
        <f t="shared" si="10"/>
        <v>0</v>
      </c>
      <c r="I33" s="1614">
        <f>SUM(C33:H33)</f>
        <v>0</v>
      </c>
      <c r="J33" s="1615">
        <f t="shared" ref="J33:N35" si="11">J115+J197+J279+J361+J443</f>
        <v>0</v>
      </c>
      <c r="K33" s="1613">
        <f t="shared" si="11"/>
        <v>523471610</v>
      </c>
      <c r="L33" s="1613">
        <f t="shared" si="11"/>
        <v>0</v>
      </c>
      <c r="M33" s="1613">
        <f t="shared" si="11"/>
        <v>0</v>
      </c>
      <c r="N33" s="1613">
        <f t="shared" si="11"/>
        <v>0</v>
      </c>
      <c r="O33" s="1614">
        <f>SUM(J33:N33)</f>
        <v>523471610</v>
      </c>
      <c r="P33" s="1616">
        <f>P115+P197+P279+P361+P443</f>
        <v>0</v>
      </c>
      <c r="Q33" s="1617">
        <f>P33</f>
        <v>0</v>
      </c>
      <c r="R33" s="1617">
        <f>I33+O33+Q33</f>
        <v>523471610</v>
      </c>
      <c r="S33" s="1618">
        <f>R33/R77</f>
        <v>1.5617794566917854E-2</v>
      </c>
      <c r="U33" s="1602"/>
    </row>
    <row r="34" spans="1:21" x14ac:dyDescent="0.2">
      <c r="A34" s="1619"/>
      <c r="B34" s="1620">
        <v>2021</v>
      </c>
      <c r="C34" s="1621">
        <f t="shared" si="10"/>
        <v>0</v>
      </c>
      <c r="D34" s="1622">
        <f t="shared" si="10"/>
        <v>0</v>
      </c>
      <c r="E34" s="1622">
        <f t="shared" si="10"/>
        <v>0</v>
      </c>
      <c r="F34" s="1622">
        <f t="shared" si="10"/>
        <v>0</v>
      </c>
      <c r="G34" s="1622">
        <f t="shared" si="10"/>
        <v>0</v>
      </c>
      <c r="H34" s="1622">
        <f t="shared" si="10"/>
        <v>0</v>
      </c>
      <c r="I34" s="1623">
        <f>SUM(C34:H34)</f>
        <v>0</v>
      </c>
      <c r="J34" s="1624">
        <f t="shared" si="11"/>
        <v>0</v>
      </c>
      <c r="K34" s="1622">
        <f t="shared" si="11"/>
        <v>1032910048</v>
      </c>
      <c r="L34" s="1622">
        <f t="shared" si="11"/>
        <v>0</v>
      </c>
      <c r="M34" s="1622">
        <f t="shared" si="11"/>
        <v>0</v>
      </c>
      <c r="N34" s="1622">
        <f t="shared" si="11"/>
        <v>0</v>
      </c>
      <c r="O34" s="1623">
        <f>SUM(J34:N34)</f>
        <v>1032910048</v>
      </c>
      <c r="P34" s="1625">
        <f>P116+P198+P280+P362+P444</f>
        <v>0</v>
      </c>
      <c r="Q34" s="1626">
        <f>P34</f>
        <v>0</v>
      </c>
      <c r="R34" s="1626">
        <f>I34+O34+Q34</f>
        <v>1032910048</v>
      </c>
      <c r="S34" s="1627">
        <f>R34/R78</f>
        <v>2.8561871466307683E-2</v>
      </c>
      <c r="U34" s="1602"/>
    </row>
    <row r="35" spans="1:21" x14ac:dyDescent="0.2">
      <c r="A35" s="1619"/>
      <c r="B35" s="1620">
        <v>2022</v>
      </c>
      <c r="C35" s="1621">
        <f t="shared" si="10"/>
        <v>0</v>
      </c>
      <c r="D35" s="1622">
        <f t="shared" si="10"/>
        <v>0</v>
      </c>
      <c r="E35" s="1622">
        <f t="shared" si="10"/>
        <v>0</v>
      </c>
      <c r="F35" s="1622">
        <f t="shared" si="10"/>
        <v>0</v>
      </c>
      <c r="G35" s="1622">
        <f t="shared" si="10"/>
        <v>315000000</v>
      </c>
      <c r="H35" s="1622">
        <f t="shared" si="10"/>
        <v>0</v>
      </c>
      <c r="I35" s="1623">
        <f>SUM(C35:H35)</f>
        <v>315000000</v>
      </c>
      <c r="J35" s="1624">
        <f t="shared" si="11"/>
        <v>0</v>
      </c>
      <c r="K35" s="1622">
        <f t="shared" si="11"/>
        <v>811017136</v>
      </c>
      <c r="L35" s="1622">
        <f t="shared" si="11"/>
        <v>0</v>
      </c>
      <c r="M35" s="1622">
        <f t="shared" si="11"/>
        <v>0</v>
      </c>
      <c r="N35" s="1622">
        <f t="shared" si="11"/>
        <v>0</v>
      </c>
      <c r="O35" s="1623">
        <f>SUM(J35:N35)</f>
        <v>811017136</v>
      </c>
      <c r="P35" s="1625">
        <f>P117+P199+P281+P363+P445</f>
        <v>0</v>
      </c>
      <c r="Q35" s="1626">
        <f>P35</f>
        <v>0</v>
      </c>
      <c r="R35" s="1626">
        <f>I35+O35+Q35</f>
        <v>1126017136</v>
      </c>
      <c r="S35" s="1627">
        <f>R35/R79</f>
        <v>2.5097867505076109E-2</v>
      </c>
      <c r="U35" s="1602"/>
    </row>
    <row r="36" spans="1:21" ht="12" thickBot="1" x14ac:dyDescent="0.25">
      <c r="A36" s="1628"/>
      <c r="B36" s="1629" t="s">
        <v>22796</v>
      </c>
      <c r="C36" s="1635"/>
      <c r="D36" s="1636"/>
      <c r="E36" s="1636"/>
      <c r="F36" s="1636"/>
      <c r="G36" s="1631"/>
      <c r="H36" s="1636"/>
      <c r="I36" s="1631"/>
      <c r="J36" s="1638"/>
      <c r="K36" s="1631">
        <f t="shared" ref="K36:R36" si="12">(K35-K34)/K34</f>
        <v>-0.21482307431285633</v>
      </c>
      <c r="L36" s="1636"/>
      <c r="M36" s="1636"/>
      <c r="N36" s="1636"/>
      <c r="O36" s="1631">
        <f t="shared" si="12"/>
        <v>-0.21482307431285633</v>
      </c>
      <c r="P36" s="1634"/>
      <c r="Q36" s="1631"/>
      <c r="R36" s="1631">
        <f t="shared" si="12"/>
        <v>9.0140557912357533E-2</v>
      </c>
      <c r="S36" s="1632"/>
      <c r="U36" s="1602"/>
    </row>
    <row r="37" spans="1:21" x14ac:dyDescent="0.2">
      <c r="A37" s="1610" t="s">
        <v>22801</v>
      </c>
      <c r="B37" s="1611">
        <v>2020</v>
      </c>
      <c r="C37" s="1612">
        <f t="shared" ref="C37:H39" si="13">C119+C201+C283+C365+C447</f>
        <v>0</v>
      </c>
      <c r="D37" s="1613">
        <f t="shared" si="13"/>
        <v>0</v>
      </c>
      <c r="E37" s="1613">
        <f t="shared" si="13"/>
        <v>0</v>
      </c>
      <c r="F37" s="1613">
        <f t="shared" si="13"/>
        <v>0</v>
      </c>
      <c r="G37" s="1613">
        <f t="shared" si="13"/>
        <v>0</v>
      </c>
      <c r="H37" s="1613">
        <f t="shared" si="13"/>
        <v>0</v>
      </c>
      <c r="I37" s="1614">
        <f>SUM(C37:H37)</f>
        <v>0</v>
      </c>
      <c r="J37" s="1615">
        <f t="shared" ref="J37:N39" si="14">J119+J201+J283+J365+J447</f>
        <v>0</v>
      </c>
      <c r="K37" s="1613">
        <f t="shared" si="14"/>
        <v>3759202</v>
      </c>
      <c r="L37" s="1613">
        <f t="shared" si="14"/>
        <v>0</v>
      </c>
      <c r="M37" s="1613">
        <f t="shared" si="14"/>
        <v>0</v>
      </c>
      <c r="N37" s="1613">
        <f t="shared" si="14"/>
        <v>0</v>
      </c>
      <c r="O37" s="1614">
        <f>SUM(J37:N37)</f>
        <v>3759202</v>
      </c>
      <c r="P37" s="1616">
        <f>P119+P201+P283+P365+P447</f>
        <v>0</v>
      </c>
      <c r="Q37" s="1617">
        <f>P37</f>
        <v>0</v>
      </c>
      <c r="R37" s="1617">
        <f>I37+O37+Q37</f>
        <v>3759202</v>
      </c>
      <c r="S37" s="1618">
        <f>R37/R77</f>
        <v>1.1215592870747419E-4</v>
      </c>
      <c r="U37" s="1602"/>
    </row>
    <row r="38" spans="1:21" x14ac:dyDescent="0.2">
      <c r="A38" s="1619"/>
      <c r="B38" s="1620">
        <v>2021</v>
      </c>
      <c r="C38" s="1621">
        <f t="shared" si="13"/>
        <v>0</v>
      </c>
      <c r="D38" s="1622">
        <f t="shared" si="13"/>
        <v>0</v>
      </c>
      <c r="E38" s="1622">
        <f t="shared" si="13"/>
        <v>0</v>
      </c>
      <c r="F38" s="1622">
        <f t="shared" si="13"/>
        <v>0</v>
      </c>
      <c r="G38" s="1622">
        <f t="shared" si="13"/>
        <v>0</v>
      </c>
      <c r="H38" s="1622">
        <f t="shared" si="13"/>
        <v>0</v>
      </c>
      <c r="I38" s="1623">
        <f>SUM(C38:H38)</f>
        <v>0</v>
      </c>
      <c r="J38" s="1624">
        <f t="shared" si="14"/>
        <v>0</v>
      </c>
      <c r="K38" s="1622">
        <f t="shared" si="14"/>
        <v>0</v>
      </c>
      <c r="L38" s="1622">
        <f t="shared" si="14"/>
        <v>0</v>
      </c>
      <c r="M38" s="1622">
        <f t="shared" si="14"/>
        <v>0</v>
      </c>
      <c r="N38" s="1622">
        <f t="shared" si="14"/>
        <v>0</v>
      </c>
      <c r="O38" s="1623">
        <f>SUM(J38:N38)</f>
        <v>0</v>
      </c>
      <c r="P38" s="1625">
        <f>P120+P202+P284+P366+P448</f>
        <v>0</v>
      </c>
      <c r="Q38" s="1626">
        <f>P38</f>
        <v>0</v>
      </c>
      <c r="R38" s="1626">
        <f>I38+O38+Q38</f>
        <v>0</v>
      </c>
      <c r="S38" s="1627">
        <f>R38/R78</f>
        <v>0</v>
      </c>
      <c r="U38" s="1602"/>
    </row>
    <row r="39" spans="1:21" x14ac:dyDescent="0.2">
      <c r="A39" s="1619"/>
      <c r="B39" s="1620">
        <v>2022</v>
      </c>
      <c r="C39" s="1621">
        <f t="shared" si="13"/>
        <v>0</v>
      </c>
      <c r="D39" s="1622">
        <f t="shared" si="13"/>
        <v>0</v>
      </c>
      <c r="E39" s="1622">
        <f t="shared" si="13"/>
        <v>0</v>
      </c>
      <c r="F39" s="1622">
        <f t="shared" si="13"/>
        <v>0</v>
      </c>
      <c r="G39" s="1622">
        <f t="shared" si="13"/>
        <v>0</v>
      </c>
      <c r="H39" s="1622">
        <f t="shared" si="13"/>
        <v>0</v>
      </c>
      <c r="I39" s="1623">
        <f>SUM(C39:H39)</f>
        <v>0</v>
      </c>
      <c r="J39" s="1624">
        <f t="shared" si="14"/>
        <v>0</v>
      </c>
      <c r="K39" s="1622">
        <f t="shared" si="14"/>
        <v>0</v>
      </c>
      <c r="L39" s="1622">
        <f t="shared" si="14"/>
        <v>0</v>
      </c>
      <c r="M39" s="1622">
        <f t="shared" si="14"/>
        <v>0</v>
      </c>
      <c r="N39" s="1622">
        <f t="shared" si="14"/>
        <v>0</v>
      </c>
      <c r="O39" s="1623">
        <f>SUM(J39:N39)</f>
        <v>0</v>
      </c>
      <c r="P39" s="1625">
        <f>P121+P203+P285+P367+P449</f>
        <v>0</v>
      </c>
      <c r="Q39" s="1626">
        <f>P39</f>
        <v>0</v>
      </c>
      <c r="R39" s="1626">
        <f>I39+O39+Q39</f>
        <v>0</v>
      </c>
      <c r="S39" s="1627">
        <f>R39/R79</f>
        <v>0</v>
      </c>
      <c r="U39" s="1602"/>
    </row>
    <row r="40" spans="1:21" ht="12" thickBot="1" x14ac:dyDescent="0.25">
      <c r="A40" s="1628"/>
      <c r="B40" s="1629" t="s">
        <v>22796</v>
      </c>
      <c r="C40" s="1635"/>
      <c r="D40" s="1636"/>
      <c r="E40" s="1636"/>
      <c r="F40" s="1636"/>
      <c r="G40" s="1636"/>
      <c r="H40" s="1636"/>
      <c r="I40" s="1637"/>
      <c r="J40" s="1638"/>
      <c r="K40" s="1631"/>
      <c r="L40" s="1636"/>
      <c r="M40" s="1636"/>
      <c r="N40" s="1636"/>
      <c r="O40" s="1631"/>
      <c r="P40" s="1634"/>
      <c r="Q40" s="1631"/>
      <c r="R40" s="1631"/>
      <c r="S40" s="1632"/>
      <c r="U40" s="1602"/>
    </row>
    <row r="41" spans="1:21" x14ac:dyDescent="0.2">
      <c r="A41" s="1610" t="s">
        <v>22802</v>
      </c>
      <c r="B41" s="1611">
        <v>2020</v>
      </c>
      <c r="C41" s="1612">
        <f t="shared" ref="C41:H43" si="15">C123+C205+C287+C369+C451</f>
        <v>0</v>
      </c>
      <c r="D41" s="1613">
        <f t="shared" si="15"/>
        <v>0</v>
      </c>
      <c r="E41" s="1613">
        <f t="shared" si="15"/>
        <v>0</v>
      </c>
      <c r="F41" s="1613">
        <f t="shared" si="15"/>
        <v>0</v>
      </c>
      <c r="G41" s="1613">
        <f t="shared" si="15"/>
        <v>0</v>
      </c>
      <c r="H41" s="1613">
        <f t="shared" si="15"/>
        <v>0</v>
      </c>
      <c r="I41" s="1614">
        <f>SUM(C41:H41)</f>
        <v>0</v>
      </c>
      <c r="J41" s="1615">
        <f t="shared" ref="J41:N43" si="16">J123+J205+J287+J369+J451</f>
        <v>0</v>
      </c>
      <c r="K41" s="1613">
        <f t="shared" si="16"/>
        <v>898666</v>
      </c>
      <c r="L41" s="1613">
        <f t="shared" si="16"/>
        <v>0</v>
      </c>
      <c r="M41" s="1613">
        <f t="shared" si="16"/>
        <v>0</v>
      </c>
      <c r="N41" s="1613">
        <f t="shared" si="16"/>
        <v>0</v>
      </c>
      <c r="O41" s="1614">
        <f>SUM(J41:N41)</f>
        <v>898666</v>
      </c>
      <c r="P41" s="1616">
        <f>P123+P205+P287+P369+P451</f>
        <v>0</v>
      </c>
      <c r="Q41" s="1617">
        <f>P41</f>
        <v>0</v>
      </c>
      <c r="R41" s="1617">
        <f>I41+O41+Q41</f>
        <v>898666</v>
      </c>
      <c r="S41" s="1618">
        <f>R41/R77</f>
        <v>2.6811732869856687E-5</v>
      </c>
      <c r="U41" s="1602"/>
    </row>
    <row r="42" spans="1:21" x14ac:dyDescent="0.2">
      <c r="A42" s="1619"/>
      <c r="B42" s="1620">
        <v>2021</v>
      </c>
      <c r="C42" s="1621">
        <f t="shared" si="15"/>
        <v>0</v>
      </c>
      <c r="D42" s="1622">
        <f t="shared" si="15"/>
        <v>0</v>
      </c>
      <c r="E42" s="1622">
        <f t="shared" si="15"/>
        <v>0</v>
      </c>
      <c r="F42" s="1622">
        <f t="shared" si="15"/>
        <v>0</v>
      </c>
      <c r="G42" s="1622">
        <f t="shared" si="15"/>
        <v>0</v>
      </c>
      <c r="H42" s="1622">
        <f t="shared" si="15"/>
        <v>0</v>
      </c>
      <c r="I42" s="1623">
        <f>SUM(C42:H42)</f>
        <v>0</v>
      </c>
      <c r="J42" s="1624">
        <f t="shared" si="16"/>
        <v>0</v>
      </c>
      <c r="K42" s="1622">
        <f t="shared" si="16"/>
        <v>0</v>
      </c>
      <c r="L42" s="1622">
        <f t="shared" si="16"/>
        <v>0</v>
      </c>
      <c r="M42" s="1622">
        <f t="shared" si="16"/>
        <v>0</v>
      </c>
      <c r="N42" s="1622">
        <f t="shared" si="16"/>
        <v>0</v>
      </c>
      <c r="O42" s="1623">
        <f>SUM(J42:N42)</f>
        <v>0</v>
      </c>
      <c r="P42" s="1625">
        <f>P124+P206+P288+P370+P452</f>
        <v>0</v>
      </c>
      <c r="Q42" s="1626">
        <f>P42</f>
        <v>0</v>
      </c>
      <c r="R42" s="1626">
        <f>I42+O42+Q42</f>
        <v>0</v>
      </c>
      <c r="S42" s="1627">
        <f>R42/R78</f>
        <v>0</v>
      </c>
      <c r="U42" s="1602"/>
    </row>
    <row r="43" spans="1:21" x14ac:dyDescent="0.2">
      <c r="A43" s="1619"/>
      <c r="B43" s="1620">
        <v>2022</v>
      </c>
      <c r="C43" s="1621">
        <f t="shared" si="15"/>
        <v>0</v>
      </c>
      <c r="D43" s="1622">
        <f t="shared" si="15"/>
        <v>0</v>
      </c>
      <c r="E43" s="1622">
        <f t="shared" si="15"/>
        <v>0</v>
      </c>
      <c r="F43" s="1622">
        <f t="shared" si="15"/>
        <v>0</v>
      </c>
      <c r="G43" s="1622">
        <f t="shared" si="15"/>
        <v>0</v>
      </c>
      <c r="H43" s="1622">
        <f t="shared" si="15"/>
        <v>0</v>
      </c>
      <c r="I43" s="1623">
        <f>SUM(C43:H43)</f>
        <v>0</v>
      </c>
      <c r="J43" s="1624">
        <f t="shared" si="16"/>
        <v>0</v>
      </c>
      <c r="K43" s="1622">
        <f t="shared" si="16"/>
        <v>0</v>
      </c>
      <c r="L43" s="1622">
        <f t="shared" si="16"/>
        <v>0</v>
      </c>
      <c r="M43" s="1622">
        <f t="shared" si="16"/>
        <v>0</v>
      </c>
      <c r="N43" s="1622">
        <f t="shared" si="16"/>
        <v>0</v>
      </c>
      <c r="O43" s="1623">
        <f>SUM(J43:N43)</f>
        <v>0</v>
      </c>
      <c r="P43" s="1625">
        <f>P125+P207+P289+P371+P453</f>
        <v>0</v>
      </c>
      <c r="Q43" s="1626">
        <f>P43</f>
        <v>0</v>
      </c>
      <c r="R43" s="1626">
        <f>I43+O43+Q43</f>
        <v>0</v>
      </c>
      <c r="S43" s="1627">
        <f>R43/R79</f>
        <v>0</v>
      </c>
      <c r="U43" s="1602"/>
    </row>
    <row r="44" spans="1:21" ht="12" thickBot="1" x14ac:dyDescent="0.25">
      <c r="A44" s="1628"/>
      <c r="B44" s="1629" t="s">
        <v>22796</v>
      </c>
      <c r="C44" s="1635"/>
      <c r="D44" s="1636"/>
      <c r="E44" s="1636"/>
      <c r="F44" s="1636"/>
      <c r="G44" s="1636"/>
      <c r="H44" s="1636"/>
      <c r="I44" s="1637"/>
      <c r="J44" s="1638"/>
      <c r="K44" s="1631"/>
      <c r="L44" s="1636"/>
      <c r="M44" s="1636"/>
      <c r="N44" s="1636"/>
      <c r="O44" s="1631"/>
      <c r="P44" s="1634"/>
      <c r="Q44" s="1631"/>
      <c r="R44" s="1631"/>
      <c r="S44" s="1632"/>
      <c r="U44" s="1602"/>
    </row>
    <row r="45" spans="1:21" x14ac:dyDescent="0.2">
      <c r="A45" s="1610" t="s">
        <v>22803</v>
      </c>
      <c r="B45" s="1611">
        <v>2020</v>
      </c>
      <c r="C45" s="1612">
        <f t="shared" ref="C45:H47" si="17">C127+C209+C291+C373+C455</f>
        <v>0</v>
      </c>
      <c r="D45" s="1613">
        <f t="shared" si="17"/>
        <v>0</v>
      </c>
      <c r="E45" s="1613">
        <f t="shared" si="17"/>
        <v>0</v>
      </c>
      <c r="F45" s="1613">
        <f t="shared" si="17"/>
        <v>0</v>
      </c>
      <c r="G45" s="1613">
        <f t="shared" si="17"/>
        <v>0</v>
      </c>
      <c r="H45" s="1613">
        <f t="shared" si="17"/>
        <v>0</v>
      </c>
      <c r="I45" s="1614">
        <f>SUM(C45:H45)</f>
        <v>0</v>
      </c>
      <c r="J45" s="1615">
        <f t="shared" ref="J45:N47" si="18">J127+J209+J291+J373+J455</f>
        <v>0</v>
      </c>
      <c r="K45" s="1613">
        <f t="shared" si="18"/>
        <v>277471013</v>
      </c>
      <c r="L45" s="1613">
        <f t="shared" si="18"/>
        <v>0</v>
      </c>
      <c r="M45" s="1613">
        <f t="shared" si="18"/>
        <v>0</v>
      </c>
      <c r="N45" s="1613">
        <f t="shared" si="18"/>
        <v>0</v>
      </c>
      <c r="O45" s="1614">
        <f>SUM(J45:N45)</f>
        <v>277471013</v>
      </c>
      <c r="P45" s="1616">
        <f>P127+P209+P291+P373+P455</f>
        <v>0</v>
      </c>
      <c r="Q45" s="1617">
        <f>P45</f>
        <v>0</v>
      </c>
      <c r="R45" s="1617">
        <f>I45+O45+Q45</f>
        <v>277471013</v>
      </c>
      <c r="S45" s="1618">
        <f>R45/R77</f>
        <v>8.2783577877482088E-3</v>
      </c>
      <c r="U45" s="1602"/>
    </row>
    <row r="46" spans="1:21" x14ac:dyDescent="0.2">
      <c r="A46" s="1619"/>
      <c r="B46" s="1620">
        <v>2021</v>
      </c>
      <c r="C46" s="1621">
        <f t="shared" si="17"/>
        <v>0</v>
      </c>
      <c r="D46" s="1622">
        <f t="shared" si="17"/>
        <v>0</v>
      </c>
      <c r="E46" s="1622">
        <f t="shared" si="17"/>
        <v>0</v>
      </c>
      <c r="F46" s="1622">
        <f t="shared" si="17"/>
        <v>0</v>
      </c>
      <c r="G46" s="1622">
        <f t="shared" si="17"/>
        <v>0</v>
      </c>
      <c r="H46" s="1622">
        <f t="shared" si="17"/>
        <v>0</v>
      </c>
      <c r="I46" s="1623">
        <f>SUM(C46:H46)</f>
        <v>0</v>
      </c>
      <c r="J46" s="1624">
        <f t="shared" si="18"/>
        <v>0</v>
      </c>
      <c r="K46" s="1622">
        <f t="shared" si="18"/>
        <v>530930088</v>
      </c>
      <c r="L46" s="1622">
        <f t="shared" si="18"/>
        <v>0</v>
      </c>
      <c r="M46" s="1622">
        <f t="shared" si="18"/>
        <v>0</v>
      </c>
      <c r="N46" s="1622">
        <f t="shared" si="18"/>
        <v>0</v>
      </c>
      <c r="O46" s="1623">
        <f>SUM(J46:N46)</f>
        <v>530930088</v>
      </c>
      <c r="P46" s="1625">
        <f>P128+P210+P292+P374+P456</f>
        <v>0</v>
      </c>
      <c r="Q46" s="1626">
        <f>P46</f>
        <v>0</v>
      </c>
      <c r="R46" s="1626">
        <f>I46+O46+Q46</f>
        <v>530930088</v>
      </c>
      <c r="S46" s="1627">
        <f>R46/R78</f>
        <v>1.4681198000168382E-2</v>
      </c>
      <c r="U46" s="1602"/>
    </row>
    <row r="47" spans="1:21" x14ac:dyDescent="0.2">
      <c r="A47" s="1619"/>
      <c r="B47" s="1620">
        <v>2022</v>
      </c>
      <c r="C47" s="1621">
        <f t="shared" si="17"/>
        <v>0</v>
      </c>
      <c r="D47" s="1622">
        <f t="shared" si="17"/>
        <v>0</v>
      </c>
      <c r="E47" s="1622">
        <f t="shared" si="17"/>
        <v>0</v>
      </c>
      <c r="F47" s="1622">
        <f t="shared" si="17"/>
        <v>0</v>
      </c>
      <c r="G47" s="1622">
        <f t="shared" si="17"/>
        <v>0</v>
      </c>
      <c r="H47" s="1622">
        <f t="shared" si="17"/>
        <v>0</v>
      </c>
      <c r="I47" s="1623">
        <f>SUM(C47:H47)</f>
        <v>0</v>
      </c>
      <c r="J47" s="1624">
        <f t="shared" si="18"/>
        <v>0</v>
      </c>
      <c r="K47" s="1622">
        <f t="shared" si="18"/>
        <v>1046454099</v>
      </c>
      <c r="L47" s="1622">
        <f t="shared" si="18"/>
        <v>0</v>
      </c>
      <c r="M47" s="1622">
        <f t="shared" si="18"/>
        <v>0</v>
      </c>
      <c r="N47" s="1622">
        <f t="shared" si="18"/>
        <v>0</v>
      </c>
      <c r="O47" s="1623">
        <f>SUM(J47:N47)</f>
        <v>1046454099</v>
      </c>
      <c r="P47" s="1625">
        <f>P129+P211+P293+P375+P457</f>
        <v>0</v>
      </c>
      <c r="Q47" s="1626">
        <f>P47</f>
        <v>0</v>
      </c>
      <c r="R47" s="1626">
        <f>I47+O47+Q47</f>
        <v>1046454099</v>
      </c>
      <c r="S47" s="1627">
        <f>R47/R79</f>
        <v>2.3324481916983719E-2</v>
      </c>
      <c r="U47" s="1602"/>
    </row>
    <row r="48" spans="1:21" ht="12" thickBot="1" x14ac:dyDescent="0.25">
      <c r="A48" s="1628"/>
      <c r="B48" s="1629" t="s">
        <v>22796</v>
      </c>
      <c r="C48" s="1635"/>
      <c r="D48" s="1636"/>
      <c r="E48" s="1636"/>
      <c r="F48" s="1636"/>
      <c r="G48" s="1636"/>
      <c r="H48" s="1636"/>
      <c r="I48" s="1637"/>
      <c r="J48" s="1638"/>
      <c r="K48" s="1631">
        <f t="shared" ref="K48:R48" si="19">(K47-K46)/K46</f>
        <v>0.9709828518891549</v>
      </c>
      <c r="L48" s="1636"/>
      <c r="M48" s="1636"/>
      <c r="N48" s="1636"/>
      <c r="O48" s="1631">
        <f t="shared" si="19"/>
        <v>0.9709828518891549</v>
      </c>
      <c r="P48" s="1634"/>
      <c r="Q48" s="1631"/>
      <c r="R48" s="1631">
        <f t="shared" si="19"/>
        <v>0.9709828518891549</v>
      </c>
      <c r="S48" s="1632"/>
      <c r="U48" s="1602"/>
    </row>
    <row r="49" spans="1:21" x14ac:dyDescent="0.2">
      <c r="A49" s="1610" t="s">
        <v>22804</v>
      </c>
      <c r="B49" s="1611">
        <v>2020</v>
      </c>
      <c r="C49" s="1612">
        <f t="shared" ref="C49:H51" si="20">C131+C213+C295+C377+C459</f>
        <v>0</v>
      </c>
      <c r="D49" s="1613">
        <f t="shared" si="20"/>
        <v>0</v>
      </c>
      <c r="E49" s="1613">
        <f t="shared" si="20"/>
        <v>0</v>
      </c>
      <c r="F49" s="1613">
        <f t="shared" si="20"/>
        <v>0</v>
      </c>
      <c r="G49" s="1613">
        <f t="shared" si="20"/>
        <v>0</v>
      </c>
      <c r="H49" s="1613">
        <f t="shared" si="20"/>
        <v>0</v>
      </c>
      <c r="I49" s="1614">
        <f>SUM(C49:H49)</f>
        <v>0</v>
      </c>
      <c r="J49" s="1615">
        <f t="shared" ref="J49:N51" si="21">J131+J213+J295+J377+J459</f>
        <v>0</v>
      </c>
      <c r="K49" s="1613">
        <f t="shared" si="21"/>
        <v>21852074</v>
      </c>
      <c r="L49" s="1613">
        <f t="shared" si="21"/>
        <v>0</v>
      </c>
      <c r="M49" s="1613">
        <f t="shared" si="21"/>
        <v>0</v>
      </c>
      <c r="N49" s="1613">
        <f t="shared" si="21"/>
        <v>0</v>
      </c>
      <c r="O49" s="1614">
        <f>SUM(J49:N49)</f>
        <v>21852074</v>
      </c>
      <c r="P49" s="1616">
        <f>P131+P213+P295+P377+P459</f>
        <v>0</v>
      </c>
      <c r="Q49" s="1617">
        <f>P49</f>
        <v>0</v>
      </c>
      <c r="R49" s="1617">
        <f>I49+O49+Q49</f>
        <v>21852074</v>
      </c>
      <c r="S49" s="1618">
        <f>R49/R77</f>
        <v>6.519574243827414E-4</v>
      </c>
      <c r="U49" s="1602"/>
    </row>
    <row r="50" spans="1:21" x14ac:dyDescent="0.2">
      <c r="A50" s="1619"/>
      <c r="B50" s="1620">
        <v>2021</v>
      </c>
      <c r="C50" s="1621">
        <f t="shared" si="20"/>
        <v>0</v>
      </c>
      <c r="D50" s="1622">
        <f t="shared" si="20"/>
        <v>0</v>
      </c>
      <c r="E50" s="1622">
        <f t="shared" si="20"/>
        <v>0</v>
      </c>
      <c r="F50" s="1622">
        <f t="shared" si="20"/>
        <v>0</v>
      </c>
      <c r="G50" s="1622">
        <f t="shared" si="20"/>
        <v>0</v>
      </c>
      <c r="H50" s="1622">
        <f t="shared" si="20"/>
        <v>0</v>
      </c>
      <c r="I50" s="1623">
        <f>SUM(C50:H50)</f>
        <v>0</v>
      </c>
      <c r="J50" s="1624">
        <f t="shared" si="21"/>
        <v>0</v>
      </c>
      <c r="K50" s="1622">
        <f t="shared" si="21"/>
        <v>33498220</v>
      </c>
      <c r="L50" s="1622">
        <f t="shared" si="21"/>
        <v>0</v>
      </c>
      <c r="M50" s="1622">
        <f t="shared" si="21"/>
        <v>0</v>
      </c>
      <c r="N50" s="1622">
        <f t="shared" si="21"/>
        <v>0</v>
      </c>
      <c r="O50" s="1623">
        <f>SUM(J50:N50)</f>
        <v>33498220</v>
      </c>
      <c r="P50" s="1625">
        <f>P132+P214+P296+P378+P460</f>
        <v>0</v>
      </c>
      <c r="Q50" s="1626">
        <f>P50</f>
        <v>0</v>
      </c>
      <c r="R50" s="1626">
        <f>I50+O50+Q50</f>
        <v>33498220</v>
      </c>
      <c r="S50" s="1627">
        <f>R50/R78</f>
        <v>9.262876819164193E-4</v>
      </c>
      <c r="U50" s="1602"/>
    </row>
    <row r="51" spans="1:21" x14ac:dyDescent="0.2">
      <c r="A51" s="1619"/>
      <c r="B51" s="1620">
        <v>2022</v>
      </c>
      <c r="C51" s="1621">
        <f t="shared" si="20"/>
        <v>0</v>
      </c>
      <c r="D51" s="1622">
        <f t="shared" si="20"/>
        <v>0</v>
      </c>
      <c r="E51" s="1622">
        <f t="shared" si="20"/>
        <v>0</v>
      </c>
      <c r="F51" s="1622">
        <f t="shared" si="20"/>
        <v>0</v>
      </c>
      <c r="G51" s="1622">
        <f t="shared" si="20"/>
        <v>0</v>
      </c>
      <c r="H51" s="1622">
        <f t="shared" si="20"/>
        <v>0</v>
      </c>
      <c r="I51" s="1623">
        <f>SUM(C51:H51)</f>
        <v>0</v>
      </c>
      <c r="J51" s="1624">
        <f t="shared" si="21"/>
        <v>0</v>
      </c>
      <c r="K51" s="1622">
        <f t="shared" si="21"/>
        <v>35972877</v>
      </c>
      <c r="L51" s="1622">
        <f t="shared" si="21"/>
        <v>0</v>
      </c>
      <c r="M51" s="1622">
        <f t="shared" si="21"/>
        <v>0</v>
      </c>
      <c r="N51" s="1622">
        <f t="shared" si="21"/>
        <v>0</v>
      </c>
      <c r="O51" s="1623">
        <f>SUM(J51:N51)</f>
        <v>35972877</v>
      </c>
      <c r="P51" s="1625">
        <f>P133+P215+P297+P379+P461</f>
        <v>0</v>
      </c>
      <c r="Q51" s="1626">
        <f>P51</f>
        <v>0</v>
      </c>
      <c r="R51" s="1626">
        <f>I51+O51+Q51</f>
        <v>35972877</v>
      </c>
      <c r="S51" s="1627">
        <f>R51/R79</f>
        <v>8.018017416054668E-4</v>
      </c>
      <c r="U51" s="1602"/>
    </row>
    <row r="52" spans="1:21" ht="12" thickBot="1" x14ac:dyDescent="0.25">
      <c r="A52" s="1628"/>
      <c r="B52" s="1629" t="s">
        <v>22796</v>
      </c>
      <c r="C52" s="1635"/>
      <c r="D52" s="1636"/>
      <c r="E52" s="1636"/>
      <c r="F52" s="1636"/>
      <c r="G52" s="1636"/>
      <c r="H52" s="1636"/>
      <c r="I52" s="1637"/>
      <c r="J52" s="1638"/>
      <c r="K52" s="1631">
        <f t="shared" ref="K52:R52" si="22">(K51-K50)/K50</f>
        <v>7.3874283469390317E-2</v>
      </c>
      <c r="L52" s="1636"/>
      <c r="M52" s="1636"/>
      <c r="N52" s="1636"/>
      <c r="O52" s="1631">
        <f t="shared" si="22"/>
        <v>7.3874283469390317E-2</v>
      </c>
      <c r="P52" s="1634"/>
      <c r="Q52" s="1631"/>
      <c r="R52" s="1631">
        <f t="shared" si="22"/>
        <v>7.3874283469390317E-2</v>
      </c>
      <c r="S52" s="1632"/>
      <c r="U52" s="1602"/>
    </row>
    <row r="53" spans="1:21" x14ac:dyDescent="0.2">
      <c r="A53" s="1610" t="s">
        <v>22805</v>
      </c>
      <c r="B53" s="1611">
        <v>2020</v>
      </c>
      <c r="C53" s="1612">
        <f t="shared" ref="C53:H55" si="23">C135+C217+C299+C381+C463</f>
        <v>0</v>
      </c>
      <c r="D53" s="1613">
        <f t="shared" si="23"/>
        <v>0</v>
      </c>
      <c r="E53" s="1613">
        <f t="shared" si="23"/>
        <v>0</v>
      </c>
      <c r="F53" s="1613">
        <f t="shared" si="23"/>
        <v>0</v>
      </c>
      <c r="G53" s="1613">
        <f t="shared" si="23"/>
        <v>0</v>
      </c>
      <c r="H53" s="1613">
        <f t="shared" si="23"/>
        <v>0</v>
      </c>
      <c r="I53" s="1614">
        <f>SUM(C53:H53)</f>
        <v>0</v>
      </c>
      <c r="J53" s="1615">
        <f t="shared" ref="J53:N55" si="24">J135+J217+J299+J381+J463</f>
        <v>0</v>
      </c>
      <c r="K53" s="1613">
        <f t="shared" si="24"/>
        <v>178025372</v>
      </c>
      <c r="L53" s="1613">
        <f t="shared" si="24"/>
        <v>0</v>
      </c>
      <c r="M53" s="1613">
        <f t="shared" si="24"/>
        <v>0</v>
      </c>
      <c r="N53" s="1613">
        <f t="shared" si="24"/>
        <v>0</v>
      </c>
      <c r="O53" s="1614">
        <f>SUM(J53:N53)</f>
        <v>178025372</v>
      </c>
      <c r="P53" s="1616">
        <f>P135+P217+P299+P381+P463</f>
        <v>0</v>
      </c>
      <c r="Q53" s="1617">
        <f>P53</f>
        <v>0</v>
      </c>
      <c r="R53" s="1617">
        <f>I53+O53+Q53</f>
        <v>178025372</v>
      </c>
      <c r="S53" s="1618">
        <f>R53/R77</f>
        <v>5.3113934633343919E-3</v>
      </c>
      <c r="U53" s="1602"/>
    </row>
    <row r="54" spans="1:21" x14ac:dyDescent="0.2">
      <c r="A54" s="1619"/>
      <c r="B54" s="1620">
        <v>2021</v>
      </c>
      <c r="C54" s="1621">
        <f t="shared" si="23"/>
        <v>0</v>
      </c>
      <c r="D54" s="1622">
        <f t="shared" si="23"/>
        <v>0</v>
      </c>
      <c r="E54" s="1622">
        <f t="shared" si="23"/>
        <v>0</v>
      </c>
      <c r="F54" s="1622">
        <f t="shared" si="23"/>
        <v>0</v>
      </c>
      <c r="G54" s="1622">
        <f t="shared" si="23"/>
        <v>0</v>
      </c>
      <c r="H54" s="1622">
        <f t="shared" si="23"/>
        <v>0</v>
      </c>
      <c r="I54" s="1623">
        <f>SUM(C54:H54)</f>
        <v>0</v>
      </c>
      <c r="J54" s="1624">
        <f t="shared" si="24"/>
        <v>0</v>
      </c>
      <c r="K54" s="1622">
        <f t="shared" si="24"/>
        <v>0</v>
      </c>
      <c r="L54" s="1622">
        <f t="shared" si="24"/>
        <v>0</v>
      </c>
      <c r="M54" s="1622">
        <f t="shared" si="24"/>
        <v>0</v>
      </c>
      <c r="N54" s="1622">
        <f t="shared" si="24"/>
        <v>0</v>
      </c>
      <c r="O54" s="1623">
        <f>SUM(J54:N54)</f>
        <v>0</v>
      </c>
      <c r="P54" s="1625">
        <f>P136+P218+P300+P382+P464</f>
        <v>0</v>
      </c>
      <c r="Q54" s="1626">
        <f>P54</f>
        <v>0</v>
      </c>
      <c r="R54" s="1626">
        <f>I54+O54+Q54</f>
        <v>0</v>
      </c>
      <c r="S54" s="1627">
        <f>R54/R78</f>
        <v>0</v>
      </c>
      <c r="U54" s="1602"/>
    </row>
    <row r="55" spans="1:21" x14ac:dyDescent="0.2">
      <c r="A55" s="1619"/>
      <c r="B55" s="1620">
        <v>2022</v>
      </c>
      <c r="C55" s="1621">
        <f t="shared" si="23"/>
        <v>0</v>
      </c>
      <c r="D55" s="1622">
        <f t="shared" si="23"/>
        <v>0</v>
      </c>
      <c r="E55" s="1622">
        <f t="shared" si="23"/>
        <v>0</v>
      </c>
      <c r="F55" s="1622">
        <f t="shared" si="23"/>
        <v>0</v>
      </c>
      <c r="G55" s="1622">
        <f t="shared" si="23"/>
        <v>0</v>
      </c>
      <c r="H55" s="1622">
        <f t="shared" si="23"/>
        <v>0</v>
      </c>
      <c r="I55" s="1623">
        <f>SUM(C55:H55)</f>
        <v>0</v>
      </c>
      <c r="J55" s="1624">
        <f t="shared" si="24"/>
        <v>0</v>
      </c>
      <c r="K55" s="1622">
        <f t="shared" si="24"/>
        <v>186297586</v>
      </c>
      <c r="L55" s="1622">
        <f t="shared" si="24"/>
        <v>0</v>
      </c>
      <c r="M55" s="1622">
        <f t="shared" si="24"/>
        <v>0</v>
      </c>
      <c r="N55" s="1622">
        <f t="shared" si="24"/>
        <v>0</v>
      </c>
      <c r="O55" s="1623">
        <f>SUM(J55:N55)</f>
        <v>186297586</v>
      </c>
      <c r="P55" s="1625">
        <f>P137+P219+P301+P383+P465</f>
        <v>0</v>
      </c>
      <c r="Q55" s="1626">
        <f>P55</f>
        <v>0</v>
      </c>
      <c r="R55" s="1626">
        <f>I55+O55+Q55</f>
        <v>186297586</v>
      </c>
      <c r="S55" s="1627">
        <f>R55/R79</f>
        <v>4.1523987339598728E-3</v>
      </c>
      <c r="U55" s="1602"/>
    </row>
    <row r="56" spans="1:21" ht="12" thickBot="1" x14ac:dyDescent="0.25">
      <c r="A56" s="1628"/>
      <c r="B56" s="1629" t="s">
        <v>22796</v>
      </c>
      <c r="C56" s="1635"/>
      <c r="D56" s="1636"/>
      <c r="E56" s="1636"/>
      <c r="F56" s="1636"/>
      <c r="G56" s="1636"/>
      <c r="H56" s="1636"/>
      <c r="I56" s="1637"/>
      <c r="J56" s="1638"/>
      <c r="K56" s="1631"/>
      <c r="L56" s="1636"/>
      <c r="M56" s="1636"/>
      <c r="N56" s="1636"/>
      <c r="O56" s="1631"/>
      <c r="P56" s="1634"/>
      <c r="Q56" s="1631"/>
      <c r="R56" s="1631"/>
      <c r="S56" s="1632"/>
      <c r="U56" s="1602"/>
    </row>
    <row r="57" spans="1:21" x14ac:dyDescent="0.2">
      <c r="A57" s="1610" t="s">
        <v>22806</v>
      </c>
      <c r="B57" s="1611">
        <v>2020</v>
      </c>
      <c r="C57" s="1612">
        <f t="shared" ref="C57:H59" si="25">C139+C221+C303+C385+C467</f>
        <v>0</v>
      </c>
      <c r="D57" s="1613">
        <f t="shared" si="25"/>
        <v>0</v>
      </c>
      <c r="E57" s="1613">
        <f t="shared" si="25"/>
        <v>0</v>
      </c>
      <c r="F57" s="1613">
        <f t="shared" si="25"/>
        <v>0</v>
      </c>
      <c r="G57" s="1613">
        <f t="shared" si="25"/>
        <v>0</v>
      </c>
      <c r="H57" s="1613">
        <f t="shared" si="25"/>
        <v>0</v>
      </c>
      <c r="I57" s="1614">
        <f>SUM(C57:H57)</f>
        <v>0</v>
      </c>
      <c r="J57" s="1615">
        <f t="shared" ref="J57:N59" si="26">J139+J221+J303+J385+J467</f>
        <v>0</v>
      </c>
      <c r="K57" s="1613">
        <f t="shared" si="26"/>
        <v>32206165</v>
      </c>
      <c r="L57" s="1613">
        <f t="shared" si="26"/>
        <v>0</v>
      </c>
      <c r="M57" s="1613">
        <f t="shared" si="26"/>
        <v>0</v>
      </c>
      <c r="N57" s="1613">
        <f t="shared" si="26"/>
        <v>0</v>
      </c>
      <c r="O57" s="1614">
        <f>SUM(J57:N57)</f>
        <v>32206165</v>
      </c>
      <c r="P57" s="1616">
        <f>P139+P221+P303+P385+P467</f>
        <v>0</v>
      </c>
      <c r="Q57" s="1617">
        <f>P57</f>
        <v>0</v>
      </c>
      <c r="R57" s="1617">
        <f>I57+O57+Q57</f>
        <v>32206165</v>
      </c>
      <c r="S57" s="1618">
        <f>R57/R77</f>
        <v>9.6087210681446503E-4</v>
      </c>
      <c r="U57" s="1602"/>
    </row>
    <row r="58" spans="1:21" x14ac:dyDescent="0.2">
      <c r="A58" s="1619"/>
      <c r="B58" s="1620">
        <v>2021</v>
      </c>
      <c r="C58" s="1621">
        <f t="shared" si="25"/>
        <v>0</v>
      </c>
      <c r="D58" s="1622">
        <f t="shared" si="25"/>
        <v>0</v>
      </c>
      <c r="E58" s="1622">
        <f t="shared" si="25"/>
        <v>0</v>
      </c>
      <c r="F58" s="1622">
        <f t="shared" si="25"/>
        <v>0</v>
      </c>
      <c r="G58" s="1622">
        <f t="shared" si="25"/>
        <v>0</v>
      </c>
      <c r="H58" s="1622">
        <f t="shared" si="25"/>
        <v>0</v>
      </c>
      <c r="I58" s="1623">
        <f>SUM(C58:H58)</f>
        <v>0</v>
      </c>
      <c r="J58" s="1624">
        <f t="shared" si="26"/>
        <v>0</v>
      </c>
      <c r="K58" s="1622">
        <f t="shared" si="26"/>
        <v>6108367</v>
      </c>
      <c r="L58" s="1622">
        <f t="shared" si="26"/>
        <v>0</v>
      </c>
      <c r="M58" s="1622">
        <f t="shared" si="26"/>
        <v>0</v>
      </c>
      <c r="N58" s="1622">
        <f t="shared" si="26"/>
        <v>0</v>
      </c>
      <c r="O58" s="1623">
        <f>SUM(J58:N58)</f>
        <v>6108367</v>
      </c>
      <c r="P58" s="1625">
        <f>P140+P222+P304+P386+P468</f>
        <v>0</v>
      </c>
      <c r="Q58" s="1626">
        <f>P58</f>
        <v>0</v>
      </c>
      <c r="R58" s="1626">
        <f>I58+O58+Q58</f>
        <v>6108367</v>
      </c>
      <c r="S58" s="1627">
        <f>R58/R78</f>
        <v>1.6890763475566021E-4</v>
      </c>
      <c r="U58" s="1602"/>
    </row>
    <row r="59" spans="1:21" x14ac:dyDescent="0.2">
      <c r="A59" s="1619"/>
      <c r="B59" s="1620">
        <v>2022</v>
      </c>
      <c r="C59" s="1621">
        <f t="shared" si="25"/>
        <v>0</v>
      </c>
      <c r="D59" s="1622">
        <f t="shared" si="25"/>
        <v>0</v>
      </c>
      <c r="E59" s="1622">
        <f t="shared" si="25"/>
        <v>0</v>
      </c>
      <c r="F59" s="1622">
        <f t="shared" si="25"/>
        <v>0</v>
      </c>
      <c r="G59" s="1622">
        <f t="shared" si="25"/>
        <v>0</v>
      </c>
      <c r="H59" s="1622">
        <f t="shared" si="25"/>
        <v>0</v>
      </c>
      <c r="I59" s="1623">
        <f>SUM(C59:H59)</f>
        <v>0</v>
      </c>
      <c r="J59" s="1624">
        <f t="shared" si="26"/>
        <v>0</v>
      </c>
      <c r="K59" s="1622">
        <f t="shared" si="26"/>
        <v>0</v>
      </c>
      <c r="L59" s="1622">
        <f t="shared" si="26"/>
        <v>0</v>
      </c>
      <c r="M59" s="1622">
        <f t="shared" si="26"/>
        <v>0</v>
      </c>
      <c r="N59" s="1622">
        <f t="shared" si="26"/>
        <v>0</v>
      </c>
      <c r="O59" s="1623">
        <f>SUM(J59:N59)</f>
        <v>0</v>
      </c>
      <c r="P59" s="1625">
        <f>P141+P223+P305+P387+P469</f>
        <v>0</v>
      </c>
      <c r="Q59" s="1626">
        <f>P59</f>
        <v>0</v>
      </c>
      <c r="R59" s="1626">
        <f>I59+O59+Q59</f>
        <v>0</v>
      </c>
      <c r="S59" s="1627">
        <f>R59/R79</f>
        <v>0</v>
      </c>
      <c r="U59" s="1602"/>
    </row>
    <row r="60" spans="1:21" ht="12" thickBot="1" x14ac:dyDescent="0.25">
      <c r="A60" s="1628"/>
      <c r="B60" s="1629" t="s">
        <v>22796</v>
      </c>
      <c r="C60" s="1635"/>
      <c r="D60" s="1636"/>
      <c r="E60" s="1636"/>
      <c r="F60" s="1636"/>
      <c r="G60" s="1636"/>
      <c r="H60" s="1636"/>
      <c r="I60" s="1637"/>
      <c r="J60" s="1638"/>
      <c r="K60" s="1631">
        <f t="shared" ref="K60" si="27">(K59-K58)/K58</f>
        <v>-1</v>
      </c>
      <c r="L60" s="1636"/>
      <c r="M60" s="1636"/>
      <c r="N60" s="1636"/>
      <c r="O60" s="1631">
        <f>(O59-O58)/O58</f>
        <v>-1</v>
      </c>
      <c r="P60" s="1634"/>
      <c r="Q60" s="1631"/>
      <c r="R60" s="1631">
        <f>(R59-R58)/R58</f>
        <v>-1</v>
      </c>
      <c r="S60" s="1632"/>
      <c r="U60" s="1602"/>
    </row>
    <row r="61" spans="1:21" x14ac:dyDescent="0.2">
      <c r="A61" s="1610" t="s">
        <v>22807</v>
      </c>
      <c r="B61" s="1611">
        <v>2020</v>
      </c>
      <c r="C61" s="1612">
        <f t="shared" ref="C61:H63" si="28">C143+C225+C307+C389+C471</f>
        <v>0</v>
      </c>
      <c r="D61" s="1613">
        <f t="shared" si="28"/>
        <v>0</v>
      </c>
      <c r="E61" s="1613">
        <f t="shared" si="28"/>
        <v>0</v>
      </c>
      <c r="F61" s="1613">
        <f t="shared" si="28"/>
        <v>0</v>
      </c>
      <c r="G61" s="1613">
        <f t="shared" si="28"/>
        <v>0</v>
      </c>
      <c r="H61" s="1613">
        <f t="shared" si="28"/>
        <v>0</v>
      </c>
      <c r="I61" s="1614">
        <f>SUM(C61:H61)</f>
        <v>0</v>
      </c>
      <c r="J61" s="1615">
        <f t="shared" ref="J61:N63" si="29">J143+J225+J307+J389+J471</f>
        <v>0</v>
      </c>
      <c r="K61" s="1613">
        <f t="shared" si="29"/>
        <v>87737082</v>
      </c>
      <c r="L61" s="1613">
        <f t="shared" si="29"/>
        <v>0</v>
      </c>
      <c r="M61" s="1613">
        <f t="shared" si="29"/>
        <v>0</v>
      </c>
      <c r="N61" s="1613">
        <f t="shared" si="29"/>
        <v>0</v>
      </c>
      <c r="O61" s="1614">
        <f>SUM(J61:N61)</f>
        <v>87737082</v>
      </c>
      <c r="P61" s="1616">
        <f>P143+P225+P307+P389+P471</f>
        <v>0</v>
      </c>
      <c r="Q61" s="1617">
        <f>P61</f>
        <v>0</v>
      </c>
      <c r="R61" s="1617">
        <f>I61+O61+Q61</f>
        <v>87737082</v>
      </c>
      <c r="S61" s="1618">
        <f>R61/R77</f>
        <v>2.6176390398264891E-3</v>
      </c>
      <c r="U61" s="1602"/>
    </row>
    <row r="62" spans="1:21" x14ac:dyDescent="0.2">
      <c r="A62" s="1619"/>
      <c r="B62" s="1620">
        <v>2021</v>
      </c>
      <c r="C62" s="1621">
        <f t="shared" si="28"/>
        <v>0</v>
      </c>
      <c r="D62" s="1622">
        <f t="shared" si="28"/>
        <v>0</v>
      </c>
      <c r="E62" s="1622">
        <f t="shared" si="28"/>
        <v>0</v>
      </c>
      <c r="F62" s="1622">
        <f t="shared" si="28"/>
        <v>0</v>
      </c>
      <c r="G62" s="1622">
        <f t="shared" si="28"/>
        <v>0</v>
      </c>
      <c r="H62" s="1622">
        <f t="shared" si="28"/>
        <v>0</v>
      </c>
      <c r="I62" s="1623">
        <f>SUM(C62:H62)</f>
        <v>0</v>
      </c>
      <c r="J62" s="1624">
        <f t="shared" si="29"/>
        <v>0</v>
      </c>
      <c r="K62" s="1622">
        <f t="shared" si="29"/>
        <v>214764785</v>
      </c>
      <c r="L62" s="1622">
        <f t="shared" si="29"/>
        <v>0</v>
      </c>
      <c r="M62" s="1622">
        <f t="shared" si="29"/>
        <v>0</v>
      </c>
      <c r="N62" s="1622">
        <f t="shared" si="29"/>
        <v>0</v>
      </c>
      <c r="O62" s="1623">
        <f>SUM(J62:N62)</f>
        <v>214764785</v>
      </c>
      <c r="P62" s="1625">
        <f>P144+P226+P308+P390+P472</f>
        <v>0</v>
      </c>
      <c r="Q62" s="1626">
        <f>P62</f>
        <v>0</v>
      </c>
      <c r="R62" s="1626">
        <f>I62+O62+Q62</f>
        <v>214764785</v>
      </c>
      <c r="S62" s="1627">
        <f>R62/R78</f>
        <v>5.9386431534251124E-3</v>
      </c>
      <c r="U62" s="1602"/>
    </row>
    <row r="63" spans="1:21" x14ac:dyDescent="0.2">
      <c r="A63" s="1619"/>
      <c r="B63" s="1620">
        <v>2022</v>
      </c>
      <c r="C63" s="1621">
        <f t="shared" si="28"/>
        <v>0</v>
      </c>
      <c r="D63" s="1622">
        <f t="shared" si="28"/>
        <v>0</v>
      </c>
      <c r="E63" s="1622">
        <f t="shared" si="28"/>
        <v>0</v>
      </c>
      <c r="F63" s="1622">
        <f t="shared" si="28"/>
        <v>0</v>
      </c>
      <c r="G63" s="1622">
        <f t="shared" si="28"/>
        <v>0</v>
      </c>
      <c r="H63" s="1622">
        <f t="shared" si="28"/>
        <v>0</v>
      </c>
      <c r="I63" s="1623">
        <f>SUM(C63:H63)</f>
        <v>0</v>
      </c>
      <c r="J63" s="1624">
        <f t="shared" si="29"/>
        <v>0</v>
      </c>
      <c r="K63" s="1622">
        <f t="shared" si="29"/>
        <v>128651616</v>
      </c>
      <c r="L63" s="1622">
        <f t="shared" si="29"/>
        <v>0</v>
      </c>
      <c r="M63" s="1622">
        <f t="shared" si="29"/>
        <v>0</v>
      </c>
      <c r="N63" s="1622">
        <f t="shared" si="29"/>
        <v>0</v>
      </c>
      <c r="O63" s="1623">
        <f>SUM(J63:N63)</f>
        <v>128651616</v>
      </c>
      <c r="P63" s="1625">
        <f>P145+P227+P309+P391+P473</f>
        <v>0</v>
      </c>
      <c r="Q63" s="1626">
        <f>P63</f>
        <v>0</v>
      </c>
      <c r="R63" s="1626">
        <f>I63+O63+Q63</f>
        <v>128651616</v>
      </c>
      <c r="S63" s="1627">
        <f>R63/R79</f>
        <v>2.8675240451064769E-3</v>
      </c>
      <c r="U63" s="1602"/>
    </row>
    <row r="64" spans="1:21" ht="12" thickBot="1" x14ac:dyDescent="0.25">
      <c r="A64" s="1628"/>
      <c r="B64" s="1629" t="s">
        <v>22796</v>
      </c>
      <c r="C64" s="1635"/>
      <c r="D64" s="1636"/>
      <c r="E64" s="1636"/>
      <c r="F64" s="1636"/>
      <c r="G64" s="1636"/>
      <c r="H64" s="1636"/>
      <c r="I64" s="1637"/>
      <c r="J64" s="1638"/>
      <c r="K64" s="1631">
        <f t="shared" ref="K64:R64" si="30">(K63-K62)/K62</f>
        <v>-0.40096503251219701</v>
      </c>
      <c r="L64" s="1636"/>
      <c r="M64" s="1636"/>
      <c r="N64" s="1636"/>
      <c r="O64" s="1631">
        <f t="shared" si="30"/>
        <v>-0.40096503251219701</v>
      </c>
      <c r="P64" s="1634"/>
      <c r="Q64" s="1631"/>
      <c r="R64" s="1631">
        <f t="shared" si="30"/>
        <v>-0.40096503251219701</v>
      </c>
      <c r="S64" s="1632"/>
      <c r="U64" s="1602"/>
    </row>
    <row r="65" spans="1:21" x14ac:dyDescent="0.2">
      <c r="A65" s="1610" t="s">
        <v>22808</v>
      </c>
      <c r="B65" s="1611">
        <v>2020</v>
      </c>
      <c r="C65" s="1639">
        <f t="shared" ref="C65:H67" si="31">C147+C229+C311+C393+C475</f>
        <v>0</v>
      </c>
      <c r="D65" s="1613">
        <f t="shared" si="31"/>
        <v>0</v>
      </c>
      <c r="E65" s="1613">
        <f t="shared" si="31"/>
        <v>0</v>
      </c>
      <c r="F65" s="1613">
        <f t="shared" si="31"/>
        <v>0</v>
      </c>
      <c r="G65" s="1613">
        <f t="shared" si="31"/>
        <v>0</v>
      </c>
      <c r="H65" s="1613">
        <f t="shared" si="31"/>
        <v>2033626</v>
      </c>
      <c r="I65" s="1614">
        <f>SUM(C65:H65)</f>
        <v>2033626</v>
      </c>
      <c r="J65" s="1615">
        <f t="shared" ref="J65:N67" si="32">J147+J229+J311+J393+J475</f>
        <v>0</v>
      </c>
      <c r="K65" s="1613">
        <f t="shared" si="32"/>
        <v>0</v>
      </c>
      <c r="L65" s="1613">
        <f t="shared" si="32"/>
        <v>0</v>
      </c>
      <c r="M65" s="1613">
        <f t="shared" si="32"/>
        <v>0</v>
      </c>
      <c r="N65" s="1613">
        <f t="shared" si="32"/>
        <v>0</v>
      </c>
      <c r="O65" s="1614">
        <f>SUM(J65:N65)</f>
        <v>0</v>
      </c>
      <c r="P65" s="1616">
        <f>P147+P229+P311+P393+P475</f>
        <v>0</v>
      </c>
      <c r="Q65" s="1617">
        <f>P65</f>
        <v>0</v>
      </c>
      <c r="R65" s="1617">
        <f>I65+O65+Q65</f>
        <v>2033626</v>
      </c>
      <c r="S65" s="1618">
        <f>R65/R77</f>
        <v>6.0673305843544961E-5</v>
      </c>
      <c r="U65" s="1602"/>
    </row>
    <row r="66" spans="1:21" x14ac:dyDescent="0.2">
      <c r="A66" s="1619"/>
      <c r="B66" s="1620">
        <v>2021</v>
      </c>
      <c r="C66" s="1621">
        <f t="shared" si="31"/>
        <v>0</v>
      </c>
      <c r="D66" s="1622">
        <f t="shared" si="31"/>
        <v>0</v>
      </c>
      <c r="E66" s="1622">
        <f t="shared" si="31"/>
        <v>0</v>
      </c>
      <c r="F66" s="1622">
        <f t="shared" si="31"/>
        <v>0</v>
      </c>
      <c r="G66" s="1622">
        <f t="shared" si="31"/>
        <v>0</v>
      </c>
      <c r="H66" s="1622">
        <f t="shared" si="31"/>
        <v>2033626</v>
      </c>
      <c r="I66" s="1623">
        <f>SUM(C66:H66)</f>
        <v>2033626</v>
      </c>
      <c r="J66" s="1624">
        <f t="shared" si="32"/>
        <v>0</v>
      </c>
      <c r="K66" s="1622">
        <f t="shared" si="32"/>
        <v>0</v>
      </c>
      <c r="L66" s="1622">
        <f t="shared" si="32"/>
        <v>0</v>
      </c>
      <c r="M66" s="1622">
        <f t="shared" si="32"/>
        <v>0</v>
      </c>
      <c r="N66" s="1622">
        <f t="shared" si="32"/>
        <v>0</v>
      </c>
      <c r="O66" s="1623">
        <f>SUM(J66:N66)</f>
        <v>0</v>
      </c>
      <c r="P66" s="1625">
        <f>P148+P230+P312+P394+P476</f>
        <v>0</v>
      </c>
      <c r="Q66" s="1626">
        <f>P66</f>
        <v>0</v>
      </c>
      <c r="R66" s="1626">
        <f>I66+O66+Q66</f>
        <v>2033626</v>
      </c>
      <c r="S66" s="1627">
        <f>R66/R78</f>
        <v>5.6233516689094527E-5</v>
      </c>
      <c r="U66" s="1602"/>
    </row>
    <row r="67" spans="1:21" x14ac:dyDescent="0.2">
      <c r="A67" s="1619"/>
      <c r="B67" s="1620">
        <v>2022</v>
      </c>
      <c r="C67" s="1621">
        <f t="shared" si="31"/>
        <v>0</v>
      </c>
      <c r="D67" s="1622">
        <f t="shared" si="31"/>
        <v>0</v>
      </c>
      <c r="E67" s="1622">
        <f t="shared" si="31"/>
        <v>0</v>
      </c>
      <c r="F67" s="1622">
        <f t="shared" si="31"/>
        <v>0</v>
      </c>
      <c r="G67" s="1622">
        <f t="shared" si="31"/>
        <v>0</v>
      </c>
      <c r="H67" s="1622">
        <f t="shared" si="31"/>
        <v>2033626</v>
      </c>
      <c r="I67" s="1623">
        <f>SUM(C67:H67)</f>
        <v>2033626</v>
      </c>
      <c r="J67" s="1624">
        <f t="shared" si="32"/>
        <v>0</v>
      </c>
      <c r="K67" s="1622">
        <f t="shared" si="32"/>
        <v>0</v>
      </c>
      <c r="L67" s="1622">
        <f t="shared" si="32"/>
        <v>0</v>
      </c>
      <c r="M67" s="1622">
        <f t="shared" si="32"/>
        <v>0</v>
      </c>
      <c r="N67" s="1622">
        <f t="shared" si="32"/>
        <v>0</v>
      </c>
      <c r="O67" s="1623">
        <f>SUM(J67:N67)</f>
        <v>0</v>
      </c>
      <c r="P67" s="1625">
        <f>P149+P231+P313+P395+P477</f>
        <v>0</v>
      </c>
      <c r="Q67" s="1626">
        <f>P67</f>
        <v>0</v>
      </c>
      <c r="R67" s="1626">
        <f>I67+O67+Q67</f>
        <v>2033626</v>
      </c>
      <c r="S67" s="1627">
        <f>R67/R79</f>
        <v>4.5327619155236292E-5</v>
      </c>
      <c r="U67" s="1602"/>
    </row>
    <row r="68" spans="1:21" ht="12" thickBot="1" x14ac:dyDescent="0.25">
      <c r="A68" s="1628"/>
      <c r="B68" s="1629" t="s">
        <v>22796</v>
      </c>
      <c r="C68" s="1630"/>
      <c r="D68" s="1631"/>
      <c r="E68" s="1631"/>
      <c r="F68" s="1631"/>
      <c r="G68" s="1631"/>
      <c r="H68" s="1631">
        <f t="shared" ref="H68:R68" si="33">(H67-H66)/H66</f>
        <v>0</v>
      </c>
      <c r="I68" s="1632">
        <f t="shared" si="33"/>
        <v>0</v>
      </c>
      <c r="J68" s="1638"/>
      <c r="K68" s="1636"/>
      <c r="L68" s="1636"/>
      <c r="M68" s="1636"/>
      <c r="N68" s="1636"/>
      <c r="O68" s="1637"/>
      <c r="P68" s="1634"/>
      <c r="Q68" s="1631"/>
      <c r="R68" s="1631">
        <f t="shared" si="33"/>
        <v>0</v>
      </c>
      <c r="S68" s="1632"/>
      <c r="U68" s="1602"/>
    </row>
    <row r="69" spans="1:21" x14ac:dyDescent="0.2">
      <c r="A69" s="1610" t="s">
        <v>22809</v>
      </c>
      <c r="B69" s="1611">
        <v>2020</v>
      </c>
      <c r="C69" s="1612">
        <f t="shared" ref="C69:H71" si="34">C151+C233+C315+C397+C479</f>
        <v>0</v>
      </c>
      <c r="D69" s="1613">
        <f t="shared" si="34"/>
        <v>56181081</v>
      </c>
      <c r="E69" s="1613">
        <f t="shared" si="34"/>
        <v>6245850637</v>
      </c>
      <c r="F69" s="1613">
        <f t="shared" si="34"/>
        <v>327886309</v>
      </c>
      <c r="G69" s="1613">
        <f t="shared" si="34"/>
        <v>0</v>
      </c>
      <c r="H69" s="1613">
        <f t="shared" si="34"/>
        <v>41089184</v>
      </c>
      <c r="I69" s="1614">
        <f>SUM(C69:H69)</f>
        <v>6671007211</v>
      </c>
      <c r="J69" s="1615">
        <f t="shared" ref="J69:N71" si="35">J151+J233+J315+J397+J479</f>
        <v>0</v>
      </c>
      <c r="K69" s="1613">
        <f t="shared" si="35"/>
        <v>0</v>
      </c>
      <c r="L69" s="1613">
        <f t="shared" si="35"/>
        <v>0</v>
      </c>
      <c r="M69" s="1613">
        <f t="shared" si="35"/>
        <v>1556020</v>
      </c>
      <c r="N69" s="1613">
        <f t="shared" si="35"/>
        <v>0</v>
      </c>
      <c r="O69" s="1614">
        <f>SUM(J69:N69)</f>
        <v>1556020</v>
      </c>
      <c r="P69" s="1616">
        <f>P151+P233+P315+P397+P479</f>
        <v>668555863</v>
      </c>
      <c r="Q69" s="1617">
        <f>P69</f>
        <v>668555863</v>
      </c>
      <c r="R69" s="1617">
        <f>I69+O69+Q69</f>
        <v>7341119094</v>
      </c>
      <c r="S69" s="1618">
        <f>R69/R77</f>
        <v>0.21902255578171684</v>
      </c>
      <c r="U69" s="1602"/>
    </row>
    <row r="70" spans="1:21" x14ac:dyDescent="0.2">
      <c r="A70" s="1619"/>
      <c r="B70" s="1620">
        <v>2021</v>
      </c>
      <c r="C70" s="1621">
        <f t="shared" si="34"/>
        <v>0</v>
      </c>
      <c r="D70" s="1622">
        <f t="shared" si="34"/>
        <v>69724148</v>
      </c>
      <c r="E70" s="1622">
        <f t="shared" si="34"/>
        <v>6859094063</v>
      </c>
      <c r="F70" s="1622">
        <f t="shared" si="34"/>
        <v>255315804</v>
      </c>
      <c r="G70" s="1622">
        <f t="shared" si="34"/>
        <v>0</v>
      </c>
      <c r="H70" s="1622">
        <f t="shared" si="34"/>
        <v>21187248</v>
      </c>
      <c r="I70" s="1623">
        <f>SUM(C70:H70)</f>
        <v>7205321263</v>
      </c>
      <c r="J70" s="1624">
        <f t="shared" si="35"/>
        <v>0</v>
      </c>
      <c r="K70" s="1622">
        <f t="shared" si="35"/>
        <v>0</v>
      </c>
      <c r="L70" s="1622">
        <f t="shared" si="35"/>
        <v>0</v>
      </c>
      <c r="M70" s="1622">
        <f t="shared" si="35"/>
        <v>0</v>
      </c>
      <c r="N70" s="1622">
        <f t="shared" si="35"/>
        <v>0</v>
      </c>
      <c r="O70" s="1623">
        <f>SUM(J70:N70)</f>
        <v>0</v>
      </c>
      <c r="P70" s="1625">
        <f>P152+P234+P316+P398+P480</f>
        <v>668555863</v>
      </c>
      <c r="Q70" s="1626">
        <f>P70</f>
        <v>668555863</v>
      </c>
      <c r="R70" s="1626">
        <f>I70+O70+Q70</f>
        <v>7873877126</v>
      </c>
      <c r="S70" s="1627">
        <f>R70/R78</f>
        <v>0.21772725209689522</v>
      </c>
      <c r="U70" s="1602"/>
    </row>
    <row r="71" spans="1:21" x14ac:dyDescent="0.2">
      <c r="A71" s="1619"/>
      <c r="B71" s="1620">
        <v>2022</v>
      </c>
      <c r="C71" s="1621">
        <f t="shared" si="34"/>
        <v>0</v>
      </c>
      <c r="D71" s="1622">
        <f t="shared" si="34"/>
        <v>113919914</v>
      </c>
      <c r="E71" s="1622">
        <f t="shared" si="34"/>
        <v>6612218755</v>
      </c>
      <c r="F71" s="1622">
        <f t="shared" si="34"/>
        <v>316252269</v>
      </c>
      <c r="G71" s="1622">
        <f t="shared" si="34"/>
        <v>0</v>
      </c>
      <c r="H71" s="1622">
        <f t="shared" si="34"/>
        <v>16464359</v>
      </c>
      <c r="I71" s="1623">
        <f>SUM(C71:H71)</f>
        <v>7058855297</v>
      </c>
      <c r="J71" s="1624">
        <f t="shared" si="35"/>
        <v>0</v>
      </c>
      <c r="K71" s="1622">
        <f t="shared" si="35"/>
        <v>0</v>
      </c>
      <c r="L71" s="1622">
        <f t="shared" si="35"/>
        <v>0</v>
      </c>
      <c r="M71" s="1622">
        <f t="shared" si="35"/>
        <v>0</v>
      </c>
      <c r="N71" s="1622">
        <f t="shared" si="35"/>
        <v>0</v>
      </c>
      <c r="O71" s="1623">
        <f>SUM(J71:N71)</f>
        <v>0</v>
      </c>
      <c r="P71" s="1625">
        <f>P153+P235+P317+P399+P481</f>
        <v>649554242</v>
      </c>
      <c r="Q71" s="1626">
        <f>P71</f>
        <v>649554242</v>
      </c>
      <c r="R71" s="1626">
        <f>I71+O71+Q71</f>
        <v>7708409539</v>
      </c>
      <c r="S71" s="1627">
        <f>R71/R79</f>
        <v>0.17181323010051139</v>
      </c>
      <c r="U71" s="1602"/>
    </row>
    <row r="72" spans="1:21" ht="12" thickBot="1" x14ac:dyDescent="0.25">
      <c r="A72" s="1628"/>
      <c r="B72" s="1629" t="s">
        <v>22796</v>
      </c>
      <c r="C72" s="1630"/>
      <c r="D72" s="1631">
        <f t="shared" ref="D72:R72" si="36">(D71-D70)/D70</f>
        <v>0.63386598858117271</v>
      </c>
      <c r="E72" s="1631">
        <f t="shared" si="36"/>
        <v>-3.599240741306043E-2</v>
      </c>
      <c r="F72" s="1631">
        <f t="shared" si="36"/>
        <v>0.23867094807809078</v>
      </c>
      <c r="G72" s="1631"/>
      <c r="H72" s="1631">
        <f t="shared" si="36"/>
        <v>-0.22291186660957571</v>
      </c>
      <c r="I72" s="1632">
        <f t="shared" si="36"/>
        <v>-2.0327471968823438E-2</v>
      </c>
      <c r="J72" s="1638"/>
      <c r="K72" s="1636"/>
      <c r="L72" s="1636"/>
      <c r="M72" s="1631"/>
      <c r="N72" s="1636"/>
      <c r="O72" s="1632"/>
      <c r="P72" s="1634">
        <f t="shared" si="36"/>
        <v>-2.8421889705273588E-2</v>
      </c>
      <c r="Q72" s="1631">
        <f t="shared" si="36"/>
        <v>-2.8421889705273588E-2</v>
      </c>
      <c r="R72" s="1631">
        <f t="shared" si="36"/>
        <v>-2.1014753513693578E-2</v>
      </c>
      <c r="S72" s="1632"/>
      <c r="U72" s="1602"/>
    </row>
    <row r="73" spans="1:21" x14ac:dyDescent="0.2">
      <c r="A73" s="1610" t="s">
        <v>22810</v>
      </c>
      <c r="B73" s="1611">
        <v>2020</v>
      </c>
      <c r="C73" s="1612">
        <f t="shared" ref="C73:H75" si="37">C155+C237+C319+C401+C483</f>
        <v>0</v>
      </c>
      <c r="D73" s="1613">
        <f t="shared" si="37"/>
        <v>0</v>
      </c>
      <c r="E73" s="1613">
        <f t="shared" si="37"/>
        <v>0</v>
      </c>
      <c r="F73" s="1613">
        <f t="shared" si="37"/>
        <v>0</v>
      </c>
      <c r="G73" s="1613">
        <f t="shared" si="37"/>
        <v>0</v>
      </c>
      <c r="H73" s="1613">
        <f t="shared" si="37"/>
        <v>0</v>
      </c>
      <c r="I73" s="1614">
        <f>SUM(C73:H73)</f>
        <v>0</v>
      </c>
      <c r="J73" s="1615">
        <f t="shared" ref="J73:N75" si="38">J155+J237+J319+J401+J483</f>
        <v>0</v>
      </c>
      <c r="K73" s="1613">
        <f t="shared" si="38"/>
        <v>0</v>
      </c>
      <c r="L73" s="1613">
        <f t="shared" si="38"/>
        <v>0</v>
      </c>
      <c r="M73" s="1613">
        <f t="shared" si="38"/>
        <v>0</v>
      </c>
      <c r="N73" s="1613">
        <f t="shared" si="38"/>
        <v>0</v>
      </c>
      <c r="O73" s="1614">
        <f>SUM(J73:N73)</f>
        <v>0</v>
      </c>
      <c r="P73" s="1616">
        <f>P155+P237+P319+P401+P483</f>
        <v>12486985599</v>
      </c>
      <c r="Q73" s="1617">
        <f>P73</f>
        <v>12486985599</v>
      </c>
      <c r="R73" s="1617">
        <f>I73+O73+Q73</f>
        <v>12486985599</v>
      </c>
      <c r="S73" s="1618">
        <f>R73/R77</f>
        <v>0.37254967054515847</v>
      </c>
      <c r="U73" s="1602"/>
    </row>
    <row r="74" spans="1:21" x14ac:dyDescent="0.2">
      <c r="A74" s="1619"/>
      <c r="B74" s="1620">
        <v>2021</v>
      </c>
      <c r="C74" s="1621">
        <f t="shared" si="37"/>
        <v>0</v>
      </c>
      <c r="D74" s="1622">
        <f t="shared" si="37"/>
        <v>0</v>
      </c>
      <c r="E74" s="1622">
        <f t="shared" si="37"/>
        <v>0</v>
      </c>
      <c r="F74" s="1622">
        <f t="shared" si="37"/>
        <v>276800000</v>
      </c>
      <c r="G74" s="1622">
        <f t="shared" si="37"/>
        <v>0</v>
      </c>
      <c r="H74" s="1622">
        <f t="shared" si="37"/>
        <v>0</v>
      </c>
      <c r="I74" s="1623">
        <f>SUM(C74:H74)</f>
        <v>276800000</v>
      </c>
      <c r="J74" s="1624">
        <f t="shared" si="38"/>
        <v>0</v>
      </c>
      <c r="K74" s="1622">
        <f t="shared" si="38"/>
        <v>0</v>
      </c>
      <c r="L74" s="1622">
        <f t="shared" si="38"/>
        <v>0</v>
      </c>
      <c r="M74" s="1622">
        <f t="shared" si="38"/>
        <v>0</v>
      </c>
      <c r="N74" s="1622">
        <f t="shared" si="38"/>
        <v>0</v>
      </c>
      <c r="O74" s="1623">
        <f>SUM(J74:N74)</f>
        <v>0</v>
      </c>
      <c r="P74" s="1625">
        <f>P156+P238+P320+P402+P484</f>
        <v>14357187087</v>
      </c>
      <c r="Q74" s="1626">
        <f>P74</f>
        <v>14357187087</v>
      </c>
      <c r="R74" s="1626">
        <f>I74+O74+Q74</f>
        <v>14633987087</v>
      </c>
      <c r="S74" s="1627">
        <f>R74/R78</f>
        <v>0.4046567840324663</v>
      </c>
      <c r="U74" s="1602"/>
    </row>
    <row r="75" spans="1:21" x14ac:dyDescent="0.2">
      <c r="A75" s="1619"/>
      <c r="B75" s="1620">
        <v>2022</v>
      </c>
      <c r="C75" s="1621">
        <f t="shared" si="37"/>
        <v>0</v>
      </c>
      <c r="D75" s="1622">
        <f t="shared" si="37"/>
        <v>0</v>
      </c>
      <c r="E75" s="1622">
        <f t="shared" si="37"/>
        <v>0</v>
      </c>
      <c r="F75" s="1622">
        <f t="shared" si="37"/>
        <v>157600000</v>
      </c>
      <c r="G75" s="1622">
        <f t="shared" si="37"/>
        <v>0</v>
      </c>
      <c r="H75" s="1622">
        <f t="shared" si="37"/>
        <v>0</v>
      </c>
      <c r="I75" s="1623">
        <f>SUM(C75:H75)</f>
        <v>157600000</v>
      </c>
      <c r="J75" s="1624">
        <f t="shared" si="38"/>
        <v>0</v>
      </c>
      <c r="K75" s="1622">
        <f t="shared" si="38"/>
        <v>0</v>
      </c>
      <c r="L75" s="1622">
        <f t="shared" si="38"/>
        <v>0</v>
      </c>
      <c r="M75" s="1622">
        <f t="shared" si="38"/>
        <v>0</v>
      </c>
      <c r="N75" s="1622">
        <f t="shared" si="38"/>
        <v>0</v>
      </c>
      <c r="O75" s="1623">
        <f>SUM(J75:N75)</f>
        <v>0</v>
      </c>
      <c r="P75" s="1625">
        <f>P157+P239+P321+P403+P485</f>
        <v>21517203403</v>
      </c>
      <c r="Q75" s="1626">
        <f>P75</f>
        <v>21517203403</v>
      </c>
      <c r="R75" s="1626">
        <f>I75+O75+Q75</f>
        <v>21674803403</v>
      </c>
      <c r="S75" s="1627">
        <f>R75/R79</f>
        <v>0.48311107052909608</v>
      </c>
      <c r="U75" s="1602"/>
    </row>
    <row r="76" spans="1:21" ht="12" thickBot="1" x14ac:dyDescent="0.25">
      <c r="A76" s="1628"/>
      <c r="B76" s="1629" t="s">
        <v>22796</v>
      </c>
      <c r="C76" s="1630"/>
      <c r="D76" s="1631"/>
      <c r="E76" s="1631"/>
      <c r="F76" s="1631">
        <f t="shared" ref="F76:R76" si="39">(F75-F74)/F74</f>
        <v>-0.430635838150289</v>
      </c>
      <c r="G76" s="1631"/>
      <c r="H76" s="1631"/>
      <c r="I76" s="1631">
        <f t="shared" si="39"/>
        <v>-0.430635838150289</v>
      </c>
      <c r="J76" s="1638"/>
      <c r="K76" s="1636"/>
      <c r="L76" s="1636"/>
      <c r="M76" s="1636"/>
      <c r="N76" s="1636"/>
      <c r="O76" s="1637"/>
      <c r="P76" s="1634">
        <f t="shared" si="39"/>
        <v>0.49870606774241866</v>
      </c>
      <c r="Q76" s="1631">
        <f t="shared" si="39"/>
        <v>0.49870606774241866</v>
      </c>
      <c r="R76" s="1631">
        <f t="shared" si="39"/>
        <v>0.48112768407829604</v>
      </c>
      <c r="S76" s="1632"/>
    </row>
    <row r="77" spans="1:21" x14ac:dyDescent="0.2">
      <c r="A77" s="1640" t="s">
        <v>2049</v>
      </c>
      <c r="B77" s="1611">
        <v>2020</v>
      </c>
      <c r="C77" s="1641">
        <f t="shared" ref="C77:H79" si="40">C17+C21+C25+C29+C33+C37+C41+C45+C49+C53+C57+C61+C65+C69+C73</f>
        <v>4765857977</v>
      </c>
      <c r="D77" s="1642">
        <f t="shared" si="40"/>
        <v>1354284031</v>
      </c>
      <c r="E77" s="1642">
        <f t="shared" si="40"/>
        <v>6310945661</v>
      </c>
      <c r="F77" s="1642">
        <f t="shared" si="40"/>
        <v>1677572261</v>
      </c>
      <c r="G77" s="1642">
        <f t="shared" si="40"/>
        <v>923493</v>
      </c>
      <c r="H77" s="1642">
        <f t="shared" si="40"/>
        <v>84758959</v>
      </c>
      <c r="I77" s="1643">
        <f>SUM(C77:H77)</f>
        <v>14194342382</v>
      </c>
      <c r="J77" s="1644">
        <f t="shared" ref="J77:N79" si="41">J17+J21+J25+J29+J33+J37+J41+J45+J49+J53+J57+J61+J65+J69+J73</f>
        <v>1077137836</v>
      </c>
      <c r="K77" s="1642">
        <f t="shared" si="41"/>
        <v>4400000000</v>
      </c>
      <c r="L77" s="1642">
        <f t="shared" si="41"/>
        <v>90572680</v>
      </c>
      <c r="M77" s="1642">
        <f t="shared" si="41"/>
        <v>259998733</v>
      </c>
      <c r="N77" s="1642">
        <f t="shared" si="41"/>
        <v>340046530</v>
      </c>
      <c r="O77" s="1643">
        <f>SUM(J77:N77)</f>
        <v>6167755779</v>
      </c>
      <c r="P77" s="1645">
        <f>P17+P21+P25+P29+P33+P37+P41+P45+P49+P53+P57+P61+P65+P69+P73</f>
        <v>13155541462</v>
      </c>
      <c r="Q77" s="1642">
        <f>P77</f>
        <v>13155541462</v>
      </c>
      <c r="R77" s="1642">
        <f>I77+O77+Q77</f>
        <v>33517639623</v>
      </c>
      <c r="S77" s="1646">
        <f>R77/R77</f>
        <v>1</v>
      </c>
    </row>
    <row r="78" spans="1:21" x14ac:dyDescent="0.2">
      <c r="A78" s="1647"/>
      <c r="B78" s="1620">
        <v>2021</v>
      </c>
      <c r="C78" s="1648">
        <f t="shared" si="40"/>
        <v>5776361667</v>
      </c>
      <c r="D78" s="1626">
        <f t="shared" si="40"/>
        <v>1370260500</v>
      </c>
      <c r="E78" s="1626">
        <f t="shared" si="40"/>
        <v>6924970563</v>
      </c>
      <c r="F78" s="1626">
        <f t="shared" si="40"/>
        <v>1872771585</v>
      </c>
      <c r="G78" s="1626">
        <f t="shared" si="40"/>
        <v>549870</v>
      </c>
      <c r="H78" s="1626">
        <f t="shared" si="40"/>
        <v>60154728</v>
      </c>
      <c r="I78" s="1623">
        <f>SUM(C78:H78)</f>
        <v>16005068913</v>
      </c>
      <c r="J78" s="1649">
        <f t="shared" si="41"/>
        <v>1954214054</v>
      </c>
      <c r="K78" s="1626">
        <f t="shared" si="41"/>
        <v>2433211508</v>
      </c>
      <c r="L78" s="1626">
        <f t="shared" si="41"/>
        <v>96216870</v>
      </c>
      <c r="M78" s="1626">
        <f t="shared" si="41"/>
        <v>307998499</v>
      </c>
      <c r="N78" s="1626">
        <f t="shared" si="41"/>
        <v>341495679</v>
      </c>
      <c r="O78" s="1623">
        <f>SUM(J78:N78)</f>
        <v>5133136610</v>
      </c>
      <c r="P78" s="1650">
        <f>P18+P22+P26+P30+P34+P38+P42+P46+P50+P54+P58+P62+P66+P70+P74</f>
        <v>15025742950</v>
      </c>
      <c r="Q78" s="1626">
        <f>P78</f>
        <v>15025742950</v>
      </c>
      <c r="R78" s="1626">
        <f>I78+O78+Q78</f>
        <v>36163948473</v>
      </c>
      <c r="S78" s="1627">
        <f>R78/R78</f>
        <v>1</v>
      </c>
    </row>
    <row r="79" spans="1:21" x14ac:dyDescent="0.2">
      <c r="A79" s="1647"/>
      <c r="B79" s="1620">
        <v>2022</v>
      </c>
      <c r="C79" s="1648">
        <f t="shared" si="40"/>
        <v>8381625001</v>
      </c>
      <c r="D79" s="1626">
        <f t="shared" si="40"/>
        <v>1346766154</v>
      </c>
      <c r="E79" s="1626">
        <f t="shared" si="40"/>
        <v>6685710345</v>
      </c>
      <c r="F79" s="1626">
        <f t="shared" si="40"/>
        <v>1865798925</v>
      </c>
      <c r="G79" s="1626">
        <f t="shared" si="40"/>
        <v>318176197</v>
      </c>
      <c r="H79" s="1626">
        <f t="shared" si="40"/>
        <v>55958146</v>
      </c>
      <c r="I79" s="1623">
        <f>SUM(C79:H79)</f>
        <v>18654034768</v>
      </c>
      <c r="J79" s="1649">
        <f t="shared" si="41"/>
        <v>200000000</v>
      </c>
      <c r="K79" s="1626">
        <f t="shared" si="41"/>
        <v>3120000000</v>
      </c>
      <c r="L79" s="1626">
        <f t="shared" si="41"/>
        <v>48404183</v>
      </c>
      <c r="M79" s="1626">
        <f t="shared" si="41"/>
        <v>337265530</v>
      </c>
      <c r="N79" s="1626">
        <f t="shared" si="41"/>
        <v>338590085</v>
      </c>
      <c r="O79" s="1623">
        <f>SUM(J79:N79)</f>
        <v>4044259798</v>
      </c>
      <c r="P79" s="1650">
        <f>P19+P23+P27+P31+P35+P39+P43+P47+P51+P55+P59+P63+P67+P71+P75</f>
        <v>22166757645</v>
      </c>
      <c r="Q79" s="1626">
        <f>P79</f>
        <v>22166757645</v>
      </c>
      <c r="R79" s="1626">
        <f>I79+O79+Q79</f>
        <v>44865052211</v>
      </c>
      <c r="S79" s="1627">
        <f>R79/R79</f>
        <v>1</v>
      </c>
    </row>
    <row r="80" spans="1:21" ht="12" thickBot="1" x14ac:dyDescent="0.25">
      <c r="A80" s="1628"/>
      <c r="B80" s="1629" t="s">
        <v>22796</v>
      </c>
      <c r="C80" s="1630">
        <f t="shared" ref="C80:R80" si="42">(C79-C78)/C78</f>
        <v>0.45102150526406781</v>
      </c>
      <c r="D80" s="1631">
        <f t="shared" si="42"/>
        <v>-1.714589744066913E-2</v>
      </c>
      <c r="E80" s="1631">
        <f t="shared" si="42"/>
        <v>-3.455035885327272E-2</v>
      </c>
      <c r="F80" s="1631">
        <f t="shared" si="42"/>
        <v>-3.7231769511282924E-3</v>
      </c>
      <c r="G80" s="1631">
        <f t="shared" si="42"/>
        <v>577.63894556895264</v>
      </c>
      <c r="H80" s="1631">
        <f t="shared" si="42"/>
        <v>-6.976312817838691E-2</v>
      </c>
      <c r="I80" s="1632">
        <f t="shared" si="42"/>
        <v>0.16550793185578833</v>
      </c>
      <c r="J80" s="1633">
        <f t="shared" si="42"/>
        <v>-0.89765706597461614</v>
      </c>
      <c r="K80" s="1631">
        <f t="shared" si="42"/>
        <v>0.28225597723089513</v>
      </c>
      <c r="L80" s="1631">
        <f t="shared" si="42"/>
        <v>-0.49692623549279874</v>
      </c>
      <c r="M80" s="1631">
        <f t="shared" si="42"/>
        <v>9.5023291006362989E-2</v>
      </c>
      <c r="N80" s="1631">
        <f t="shared" si="42"/>
        <v>-8.5084356221092911E-3</v>
      </c>
      <c r="O80" s="1632">
        <f t="shared" si="42"/>
        <v>-0.21212698876525712</v>
      </c>
      <c r="P80" s="1634">
        <f t="shared" si="42"/>
        <v>0.47525202040009606</v>
      </c>
      <c r="Q80" s="1631">
        <f t="shared" si="42"/>
        <v>0.47525202040009606</v>
      </c>
      <c r="R80" s="1631">
        <f t="shared" si="42"/>
        <v>0.24060159649038995</v>
      </c>
      <c r="S80" s="1632"/>
    </row>
    <row r="81" spans="1:20" s="1602" customFormat="1" x14ac:dyDescent="0.2"/>
    <row r="82" spans="1:20" x14ac:dyDescent="0.2">
      <c r="C82" s="1602"/>
      <c r="D82" s="1602"/>
      <c r="E82" s="1602"/>
      <c r="F82" s="1602"/>
      <c r="G82" s="1602"/>
      <c r="H82" s="1602"/>
      <c r="J82" s="1602"/>
      <c r="K82" s="1602"/>
      <c r="L82" s="1602"/>
      <c r="M82" s="1602"/>
      <c r="N82" s="1602"/>
      <c r="P82" s="1602"/>
    </row>
    <row r="83" spans="1:20" x14ac:dyDescent="0.2">
      <c r="A83" s="1590" t="s">
        <v>22593</v>
      </c>
      <c r="I83" s="1591"/>
      <c r="J83" s="1591"/>
      <c r="M83" s="1602"/>
      <c r="P83" s="1651"/>
      <c r="R83" s="1591"/>
      <c r="S83" s="1591"/>
      <c r="T83" s="1593"/>
    </row>
    <row r="84" spans="1:20" x14ac:dyDescent="0.2">
      <c r="A84" s="1590" t="s">
        <v>22592</v>
      </c>
      <c r="I84" s="1591"/>
      <c r="J84" s="1591"/>
      <c r="P84" s="1592"/>
      <c r="R84" s="1591"/>
      <c r="S84" s="1591"/>
      <c r="T84" s="1593"/>
    </row>
    <row r="85" spans="1:20" x14ac:dyDescent="0.2">
      <c r="I85" s="1591"/>
      <c r="J85" s="1591"/>
      <c r="P85" s="1592"/>
      <c r="R85" s="1591"/>
      <c r="S85" s="1591"/>
      <c r="T85" s="1593"/>
    </row>
    <row r="86" spans="1:20" x14ac:dyDescent="0.2">
      <c r="I86" s="1591"/>
      <c r="J86" s="1591"/>
      <c r="P86" s="1592"/>
      <c r="R86" s="1591"/>
      <c r="S86" s="1591"/>
      <c r="T86" s="1593"/>
    </row>
    <row r="87" spans="1:20" x14ac:dyDescent="0.2">
      <c r="I87" s="1591"/>
      <c r="J87" s="1591"/>
      <c r="P87" s="1592"/>
      <c r="R87" s="1591"/>
      <c r="S87" s="1591"/>
      <c r="T87" s="1593"/>
    </row>
    <row r="88" spans="1:20" x14ac:dyDescent="0.2">
      <c r="A88" s="1769" t="s">
        <v>22780</v>
      </c>
      <c r="B88" s="1769"/>
      <c r="C88" s="1769"/>
      <c r="D88" s="1769"/>
      <c r="E88" s="1769"/>
      <c r="F88" s="1769"/>
      <c r="G88" s="1769"/>
      <c r="H88" s="1769"/>
      <c r="I88" s="1769"/>
      <c r="J88" s="1769"/>
      <c r="K88" s="1769"/>
      <c r="L88" s="1769"/>
      <c r="M88" s="1769"/>
      <c r="N88" s="1769"/>
      <c r="O88" s="1769"/>
      <c r="P88" s="1769"/>
      <c r="Q88" s="1769"/>
      <c r="R88" s="1769"/>
      <c r="S88" s="1769"/>
      <c r="T88" s="1594"/>
    </row>
    <row r="89" spans="1:20" x14ac:dyDescent="0.2">
      <c r="A89" s="1769" t="s">
        <v>2089</v>
      </c>
      <c r="B89" s="1769"/>
      <c r="C89" s="1769"/>
      <c r="D89" s="1769"/>
      <c r="E89" s="1769"/>
      <c r="F89" s="1769"/>
      <c r="G89" s="1769"/>
      <c r="H89" s="1769"/>
      <c r="I89" s="1769"/>
      <c r="J89" s="1769"/>
      <c r="K89" s="1769"/>
      <c r="L89" s="1769"/>
      <c r="M89" s="1769"/>
      <c r="N89" s="1769"/>
      <c r="O89" s="1769"/>
      <c r="P89" s="1769"/>
      <c r="Q89" s="1769"/>
      <c r="R89" s="1769"/>
      <c r="S89" s="1769"/>
      <c r="T89" s="1594"/>
    </row>
    <row r="90" spans="1:20" x14ac:dyDescent="0.2">
      <c r="A90" s="1769" t="s">
        <v>22781</v>
      </c>
      <c r="B90" s="1769"/>
      <c r="C90" s="1769"/>
      <c r="D90" s="1769"/>
      <c r="E90" s="1769"/>
      <c r="F90" s="1769"/>
      <c r="G90" s="1769"/>
      <c r="H90" s="1769"/>
      <c r="I90" s="1769"/>
      <c r="J90" s="1769"/>
      <c r="K90" s="1769"/>
      <c r="L90" s="1769"/>
      <c r="M90" s="1769"/>
      <c r="N90" s="1769"/>
      <c r="O90" s="1769"/>
      <c r="P90" s="1769"/>
      <c r="Q90" s="1769"/>
      <c r="R90" s="1769"/>
      <c r="S90" s="1769"/>
      <c r="T90" s="1594"/>
    </row>
    <row r="91" spans="1:20" x14ac:dyDescent="0.2">
      <c r="A91" s="1769" t="s">
        <v>22782</v>
      </c>
      <c r="B91" s="1769"/>
      <c r="C91" s="1769"/>
      <c r="D91" s="1769"/>
      <c r="E91" s="1769"/>
      <c r="F91" s="1769"/>
      <c r="G91" s="1769"/>
      <c r="H91" s="1769"/>
      <c r="I91" s="1769"/>
      <c r="J91" s="1769"/>
      <c r="K91" s="1769"/>
      <c r="L91" s="1769"/>
      <c r="M91" s="1769"/>
      <c r="N91" s="1769"/>
      <c r="O91" s="1769"/>
      <c r="P91" s="1769"/>
      <c r="Q91" s="1769"/>
      <c r="R91" s="1769"/>
      <c r="S91" s="1769"/>
      <c r="T91" s="1594"/>
    </row>
    <row r="92" spans="1:20" x14ac:dyDescent="0.2">
      <c r="I92" s="1591"/>
      <c r="J92" s="1591"/>
      <c r="P92" s="1592"/>
      <c r="R92" s="1591"/>
      <c r="S92" s="1591"/>
      <c r="T92" s="1593"/>
    </row>
    <row r="93" spans="1:20" x14ac:dyDescent="0.2">
      <c r="I93" s="1591"/>
      <c r="J93" s="1591"/>
      <c r="P93" s="1592"/>
      <c r="R93" s="1591"/>
      <c r="S93" s="1591"/>
      <c r="T93" s="1593"/>
    </row>
    <row r="94" spans="1:20" x14ac:dyDescent="0.2">
      <c r="I94" s="1591"/>
      <c r="J94" s="1591"/>
      <c r="P94" s="1592"/>
      <c r="R94" s="1591"/>
      <c r="S94" s="1591"/>
      <c r="T94" s="1593"/>
    </row>
    <row r="95" spans="1:20" x14ac:dyDescent="0.2">
      <c r="A95" s="1595" t="s">
        <v>22570</v>
      </c>
      <c r="B95" s="1595" t="s">
        <v>1</v>
      </c>
      <c r="C95" s="1596"/>
      <c r="D95" s="1596"/>
      <c r="E95" s="1596"/>
      <c r="F95" s="1596"/>
      <c r="G95" s="1596"/>
      <c r="H95" s="1596"/>
      <c r="I95" s="1596"/>
      <c r="J95" s="1596"/>
      <c r="K95" s="1597"/>
      <c r="L95" s="1596"/>
      <c r="M95" s="1596"/>
      <c r="N95" s="1596"/>
      <c r="O95" s="1596"/>
      <c r="P95" s="1592"/>
      <c r="Q95" s="1596"/>
      <c r="R95" s="1596"/>
      <c r="S95" s="1596"/>
      <c r="T95" s="1593"/>
    </row>
    <row r="96" spans="1:20" ht="12" thickBot="1" x14ac:dyDescent="0.25">
      <c r="A96" s="1598" t="s">
        <v>0</v>
      </c>
      <c r="B96" s="1598" t="s">
        <v>22595</v>
      </c>
      <c r="C96" s="1598"/>
      <c r="D96" s="1598"/>
      <c r="E96" s="1598"/>
      <c r="F96" s="1598"/>
      <c r="G96" s="1598"/>
      <c r="H96" s="1598"/>
      <c r="I96" s="1598"/>
      <c r="J96" s="1598"/>
      <c r="K96" s="1599"/>
      <c r="L96" s="1598"/>
      <c r="M96" s="1598"/>
      <c r="N96" s="1598"/>
      <c r="O96" s="1598"/>
      <c r="P96" s="1600"/>
      <c r="Q96" s="1598"/>
      <c r="R96" s="1598"/>
      <c r="S96" s="1598"/>
      <c r="T96" s="1601"/>
    </row>
    <row r="97" spans="1:19" ht="27" customHeight="1" x14ac:dyDescent="0.2">
      <c r="A97" s="1770" t="s">
        <v>22783</v>
      </c>
      <c r="B97" s="1772" t="s">
        <v>22784</v>
      </c>
      <c r="C97" s="1774" t="s">
        <v>22609</v>
      </c>
      <c r="D97" s="1775"/>
      <c r="E97" s="1775"/>
      <c r="F97" s="1775"/>
      <c r="G97" s="1775"/>
      <c r="H97" s="1775"/>
      <c r="I97" s="1776"/>
      <c r="J97" s="1777" t="s">
        <v>22616</v>
      </c>
      <c r="K97" s="1778"/>
      <c r="L97" s="1778"/>
      <c r="M97" s="1778"/>
      <c r="N97" s="1778"/>
      <c r="O97" s="1779"/>
      <c r="P97" s="1780" t="s">
        <v>22622</v>
      </c>
      <c r="Q97" s="1781"/>
      <c r="R97" s="1781" t="s">
        <v>2049</v>
      </c>
      <c r="S97" s="1782"/>
    </row>
    <row r="98" spans="1:19" ht="112.5" customHeight="1" thickBot="1" x14ac:dyDescent="0.25">
      <c r="A98" s="1771"/>
      <c r="B98" s="1773"/>
      <c r="C98" s="1603" t="s">
        <v>22785</v>
      </c>
      <c r="D98" s="1604" t="s">
        <v>22786</v>
      </c>
      <c r="E98" s="1604" t="s">
        <v>22787</v>
      </c>
      <c r="F98" s="1604" t="s">
        <v>22788</v>
      </c>
      <c r="G98" s="1604" t="s">
        <v>22789</v>
      </c>
      <c r="H98" s="1604" t="s">
        <v>22790</v>
      </c>
      <c r="I98" s="1605" t="s">
        <v>22665</v>
      </c>
      <c r="J98" s="1606" t="s">
        <v>22785</v>
      </c>
      <c r="K98" s="1604" t="s">
        <v>22789</v>
      </c>
      <c r="L98" s="1604" t="s">
        <v>22790</v>
      </c>
      <c r="M98" s="1604" t="s">
        <v>22791</v>
      </c>
      <c r="N98" s="1604" t="s">
        <v>22792</v>
      </c>
      <c r="O98" s="1605" t="s">
        <v>22668</v>
      </c>
      <c r="P98" s="1607" t="s">
        <v>22793</v>
      </c>
      <c r="Q98" s="1604" t="s">
        <v>22669</v>
      </c>
      <c r="R98" s="1608" t="s">
        <v>22794</v>
      </c>
      <c r="S98" s="1609" t="s">
        <v>22671</v>
      </c>
    </row>
    <row r="99" spans="1:19" x14ac:dyDescent="0.2">
      <c r="A99" s="1610" t="s">
        <v>22795</v>
      </c>
      <c r="B99" s="1611">
        <v>2020</v>
      </c>
      <c r="C99" s="1612">
        <f t="shared" ref="C99:H101" si="43">C591+C945+C1239+C1505</f>
        <v>4765857977</v>
      </c>
      <c r="D99" s="1613">
        <f t="shared" si="43"/>
        <v>67723644</v>
      </c>
      <c r="E99" s="1613">
        <f t="shared" si="43"/>
        <v>9184472</v>
      </c>
      <c r="F99" s="1613">
        <f t="shared" si="43"/>
        <v>454722487</v>
      </c>
      <c r="G99" s="1613">
        <f t="shared" si="43"/>
        <v>24000</v>
      </c>
      <c r="H99" s="1613">
        <f t="shared" si="43"/>
        <v>15579543</v>
      </c>
      <c r="I99" s="1614">
        <f>SUM(C99:H99)</f>
        <v>5313092123</v>
      </c>
      <c r="J99" s="1615">
        <f t="shared" ref="J99:N101" si="44">J591+J945+J1239+J1505</f>
        <v>1077137836</v>
      </c>
      <c r="K99" s="1613">
        <f t="shared" si="44"/>
        <v>3200000000</v>
      </c>
      <c r="L99" s="1613">
        <f t="shared" si="44"/>
        <v>0</v>
      </c>
      <c r="M99" s="1613">
        <f t="shared" si="44"/>
        <v>81246700</v>
      </c>
      <c r="N99" s="1613">
        <f t="shared" si="44"/>
        <v>340046530</v>
      </c>
      <c r="O99" s="1614">
        <f>SUM(J99:N99)</f>
        <v>4698431066</v>
      </c>
      <c r="P99" s="1616">
        <f>P591+P945+P1239+P1505</f>
        <v>0</v>
      </c>
      <c r="Q99" s="1617">
        <f>P99</f>
        <v>0</v>
      </c>
      <c r="R99" s="1617">
        <f>I99+O99+Q99</f>
        <v>10011523189</v>
      </c>
      <c r="S99" s="1618">
        <f>R99/R159</f>
        <v>0.71893703684643373</v>
      </c>
    </row>
    <row r="100" spans="1:19" x14ac:dyDescent="0.2">
      <c r="A100" s="1619"/>
      <c r="B100" s="1620">
        <v>2021</v>
      </c>
      <c r="C100" s="1621">
        <f t="shared" si="43"/>
        <v>5576361667</v>
      </c>
      <c r="D100" s="1622">
        <f t="shared" si="43"/>
        <v>65851889</v>
      </c>
      <c r="E100" s="1622">
        <f t="shared" si="43"/>
        <v>9169946</v>
      </c>
      <c r="F100" s="1622">
        <f t="shared" si="43"/>
        <v>539117704</v>
      </c>
      <c r="G100" s="1622">
        <f t="shared" si="43"/>
        <v>16800</v>
      </c>
      <c r="H100" s="1622">
        <f t="shared" si="43"/>
        <v>13983320</v>
      </c>
      <c r="I100" s="1623">
        <f>SUM(C100:H100)</f>
        <v>6204501326</v>
      </c>
      <c r="J100" s="1624">
        <f t="shared" si="44"/>
        <v>1572091547</v>
      </c>
      <c r="K100" s="1622">
        <f t="shared" si="44"/>
        <v>615000000</v>
      </c>
      <c r="L100" s="1622">
        <f t="shared" si="44"/>
        <v>0</v>
      </c>
      <c r="M100" s="1622">
        <f t="shared" si="44"/>
        <v>46230061</v>
      </c>
      <c r="N100" s="1622">
        <f t="shared" si="44"/>
        <v>341495679</v>
      </c>
      <c r="O100" s="1623">
        <f>SUM(J100:N100)</f>
        <v>2574817287</v>
      </c>
      <c r="P100" s="1625">
        <f>P592+P946+P1240+P1506</f>
        <v>0</v>
      </c>
      <c r="Q100" s="1626">
        <f>P100</f>
        <v>0</v>
      </c>
      <c r="R100" s="1626">
        <f>I100+O100+Q100</f>
        <v>8779318613</v>
      </c>
      <c r="S100" s="1627">
        <f>R100/R160</f>
        <v>0.8979278929745943</v>
      </c>
    </row>
    <row r="101" spans="1:19" x14ac:dyDescent="0.2">
      <c r="A101" s="1619"/>
      <c r="B101" s="1620">
        <v>2022</v>
      </c>
      <c r="C101" s="1621">
        <f t="shared" si="43"/>
        <v>6453947389</v>
      </c>
      <c r="D101" s="1622">
        <f t="shared" si="43"/>
        <v>94084093</v>
      </c>
      <c r="E101" s="1622">
        <f t="shared" si="43"/>
        <v>9178910</v>
      </c>
      <c r="F101" s="1622">
        <f t="shared" si="43"/>
        <v>532627669</v>
      </c>
      <c r="G101" s="1622">
        <f t="shared" si="43"/>
        <v>2264000</v>
      </c>
      <c r="H101" s="1622">
        <f t="shared" si="43"/>
        <v>14597236</v>
      </c>
      <c r="I101" s="1623">
        <f>SUM(C101:H101)</f>
        <v>7106699297</v>
      </c>
      <c r="J101" s="1624">
        <f t="shared" si="44"/>
        <v>200000000</v>
      </c>
      <c r="K101" s="1622">
        <f t="shared" si="44"/>
        <v>820000000</v>
      </c>
      <c r="L101" s="1622">
        <f t="shared" si="44"/>
        <v>0</v>
      </c>
      <c r="M101" s="1622">
        <f t="shared" si="44"/>
        <v>83017133</v>
      </c>
      <c r="N101" s="1622">
        <f t="shared" si="44"/>
        <v>338590085</v>
      </c>
      <c r="O101" s="1623">
        <f>SUM(J101:N101)</f>
        <v>1441607218</v>
      </c>
      <c r="P101" s="1625">
        <f>P593+P947+P1241+P1507</f>
        <v>0</v>
      </c>
      <c r="Q101" s="1626">
        <f>P101</f>
        <v>0</v>
      </c>
      <c r="R101" s="1626">
        <f>I101+O101+Q101</f>
        <v>8548306515</v>
      </c>
      <c r="S101" s="1627">
        <f>R101/R161</f>
        <v>0.75281300036761412</v>
      </c>
    </row>
    <row r="102" spans="1:19" ht="12" thickBot="1" x14ac:dyDescent="0.25">
      <c r="A102" s="1628"/>
      <c r="B102" s="1629" t="s">
        <v>22796</v>
      </c>
      <c r="C102" s="1630">
        <f t="shared" ref="C102:R102" si="45">(C101-C100)/C100</f>
        <v>0.15737604093963442</v>
      </c>
      <c r="D102" s="1631">
        <f t="shared" si="45"/>
        <v>0.42872276602422144</v>
      </c>
      <c r="E102" s="1631">
        <f t="shared" si="45"/>
        <v>9.7754119817063264E-4</v>
      </c>
      <c r="F102" s="1631">
        <f t="shared" si="45"/>
        <v>-1.2038252411017095E-2</v>
      </c>
      <c r="G102" s="1631">
        <f t="shared" si="45"/>
        <v>133.76190476190476</v>
      </c>
      <c r="H102" s="1631">
        <f t="shared" si="45"/>
        <v>4.3903450682670493E-2</v>
      </c>
      <c r="I102" s="1632">
        <f t="shared" si="45"/>
        <v>0.14541023099138267</v>
      </c>
      <c r="J102" s="1633">
        <f t="shared" si="45"/>
        <v>-0.87278094562517228</v>
      </c>
      <c r="K102" s="1631">
        <f t="shared" si="45"/>
        <v>0.33333333333333331</v>
      </c>
      <c r="L102" s="1631"/>
      <c r="M102" s="1631">
        <f t="shared" si="45"/>
        <v>0.7957392052759783</v>
      </c>
      <c r="N102" s="1631">
        <f t="shared" si="45"/>
        <v>-8.5084356221092911E-3</v>
      </c>
      <c r="O102" s="1632">
        <f t="shared" si="45"/>
        <v>-0.44011280906084738</v>
      </c>
      <c r="P102" s="1634"/>
      <c r="Q102" s="1631"/>
      <c r="R102" s="1631">
        <f t="shared" si="45"/>
        <v>-2.6313214975240584E-2</v>
      </c>
      <c r="S102" s="1632"/>
    </row>
    <row r="103" spans="1:19" x14ac:dyDescent="0.2">
      <c r="A103" s="1610" t="s">
        <v>22797</v>
      </c>
      <c r="B103" s="1611">
        <v>2020</v>
      </c>
      <c r="C103" s="1612"/>
      <c r="D103" s="1613"/>
      <c r="E103" s="1613"/>
      <c r="F103" s="1613"/>
      <c r="G103" s="1613"/>
      <c r="H103" s="1613"/>
      <c r="I103" s="1614">
        <f>SUM(C103:H103)</f>
        <v>0</v>
      </c>
      <c r="J103" s="1615">
        <f t="shared" ref="J103:N105" si="46">J595</f>
        <v>0</v>
      </c>
      <c r="K103" s="1613">
        <f t="shared" si="46"/>
        <v>0</v>
      </c>
      <c r="L103" s="1613">
        <f t="shared" si="46"/>
        <v>0</v>
      </c>
      <c r="M103" s="1613">
        <f t="shared" si="46"/>
        <v>0</v>
      </c>
      <c r="N103" s="1613">
        <f t="shared" si="46"/>
        <v>0</v>
      </c>
      <c r="O103" s="1614">
        <f>SUM(J103:N103)</f>
        <v>0</v>
      </c>
      <c r="P103" s="1616">
        <f t="shared" ref="P103:P105" si="47">P595</f>
        <v>0</v>
      </c>
      <c r="Q103" s="1617">
        <f>P103</f>
        <v>0</v>
      </c>
      <c r="R103" s="1617">
        <f>I103+O103+Q103</f>
        <v>0</v>
      </c>
      <c r="S103" s="1618">
        <f>R103/R159</f>
        <v>0</v>
      </c>
    </row>
    <row r="104" spans="1:19" x14ac:dyDescent="0.2">
      <c r="A104" s="1619"/>
      <c r="B104" s="1620">
        <v>2021</v>
      </c>
      <c r="C104" s="1621"/>
      <c r="D104" s="1622"/>
      <c r="E104" s="1622"/>
      <c r="F104" s="1622"/>
      <c r="G104" s="1622"/>
      <c r="H104" s="1622"/>
      <c r="I104" s="1623">
        <f>SUM(C104:H104)</f>
        <v>0</v>
      </c>
      <c r="J104" s="1624">
        <f t="shared" si="46"/>
        <v>0</v>
      </c>
      <c r="K104" s="1622">
        <f t="shared" si="46"/>
        <v>0</v>
      </c>
      <c r="L104" s="1622">
        <f t="shared" si="46"/>
        <v>0</v>
      </c>
      <c r="M104" s="1622">
        <f t="shared" si="46"/>
        <v>0</v>
      </c>
      <c r="N104" s="1622">
        <f t="shared" si="46"/>
        <v>0</v>
      </c>
      <c r="O104" s="1623">
        <f>SUM(J104:N104)</f>
        <v>0</v>
      </c>
      <c r="P104" s="1625">
        <f t="shared" si="47"/>
        <v>0</v>
      </c>
      <c r="Q104" s="1626">
        <f>P104</f>
        <v>0</v>
      </c>
      <c r="R104" s="1626">
        <f>I104+O104+Q104</f>
        <v>0</v>
      </c>
      <c r="S104" s="1627">
        <f>R104/R160</f>
        <v>0</v>
      </c>
    </row>
    <row r="105" spans="1:19" x14ac:dyDescent="0.2">
      <c r="A105" s="1619"/>
      <c r="B105" s="1620">
        <v>2022</v>
      </c>
      <c r="C105" s="1621"/>
      <c r="D105" s="1622"/>
      <c r="E105" s="1622"/>
      <c r="F105" s="1622"/>
      <c r="G105" s="1622"/>
      <c r="H105" s="1622"/>
      <c r="I105" s="1623">
        <f>SUM(C105:H105)</f>
        <v>0</v>
      </c>
      <c r="J105" s="1624">
        <f t="shared" si="46"/>
        <v>0</v>
      </c>
      <c r="K105" s="1622">
        <f t="shared" si="46"/>
        <v>0</v>
      </c>
      <c r="L105" s="1622">
        <f t="shared" si="46"/>
        <v>0</v>
      </c>
      <c r="M105" s="1622">
        <f t="shared" si="46"/>
        <v>0</v>
      </c>
      <c r="N105" s="1622">
        <f t="shared" si="46"/>
        <v>0</v>
      </c>
      <c r="O105" s="1623">
        <f>SUM(J105:N105)</f>
        <v>0</v>
      </c>
      <c r="P105" s="1625">
        <f t="shared" si="47"/>
        <v>0</v>
      </c>
      <c r="Q105" s="1626">
        <f>P105</f>
        <v>0</v>
      </c>
      <c r="R105" s="1626">
        <f>I105+O105+Q105</f>
        <v>0</v>
      </c>
      <c r="S105" s="1627">
        <f>R105/R161</f>
        <v>0</v>
      </c>
    </row>
    <row r="106" spans="1:19" ht="12" thickBot="1" x14ac:dyDescent="0.25">
      <c r="A106" s="1628"/>
      <c r="B106" s="1629" t="s">
        <v>22796</v>
      </c>
      <c r="C106" s="1630"/>
      <c r="D106" s="1631"/>
      <c r="E106" s="1631"/>
      <c r="F106" s="1631"/>
      <c r="G106" s="1631"/>
      <c r="H106" s="1631"/>
      <c r="I106" s="1632"/>
      <c r="J106" s="1633"/>
      <c r="K106" s="1631"/>
      <c r="L106" s="1631"/>
      <c r="M106" s="1631"/>
      <c r="N106" s="1631"/>
      <c r="O106" s="1632"/>
      <c r="P106" s="1634"/>
      <c r="Q106" s="1631"/>
      <c r="R106" s="1631"/>
      <c r="S106" s="1632"/>
    </row>
    <row r="107" spans="1:19" x14ac:dyDescent="0.2">
      <c r="A107" s="1610" t="s">
        <v>22798</v>
      </c>
      <c r="B107" s="1611">
        <v>2020</v>
      </c>
      <c r="C107" s="1612"/>
      <c r="D107" s="1613"/>
      <c r="E107" s="1613"/>
      <c r="F107" s="1613"/>
      <c r="G107" s="1613"/>
      <c r="H107" s="1613"/>
      <c r="I107" s="1614">
        <f>SUM(C107:H107)</f>
        <v>0</v>
      </c>
      <c r="J107" s="1652"/>
      <c r="K107" s="1613"/>
      <c r="L107" s="1613"/>
      <c r="M107" s="1613"/>
      <c r="N107" s="1613"/>
      <c r="O107" s="1614">
        <f>SUM(J107:N107)</f>
        <v>0</v>
      </c>
      <c r="P107" s="1616"/>
      <c r="Q107" s="1617">
        <f>P107</f>
        <v>0</v>
      </c>
      <c r="R107" s="1617">
        <f>I107+O107+Q107</f>
        <v>0</v>
      </c>
      <c r="S107" s="1618">
        <f>R107/R159</f>
        <v>0</v>
      </c>
    </row>
    <row r="108" spans="1:19" x14ac:dyDescent="0.2">
      <c r="A108" s="1619"/>
      <c r="B108" s="1620">
        <v>2021</v>
      </c>
      <c r="C108" s="1621"/>
      <c r="D108" s="1622"/>
      <c r="E108" s="1622"/>
      <c r="F108" s="1622"/>
      <c r="G108" s="1622"/>
      <c r="H108" s="1622"/>
      <c r="I108" s="1623">
        <f>SUM(C108:H108)</f>
        <v>0</v>
      </c>
      <c r="J108" s="1649"/>
      <c r="K108" s="1622"/>
      <c r="L108" s="1622"/>
      <c r="M108" s="1622"/>
      <c r="N108" s="1622"/>
      <c r="O108" s="1623">
        <f>SUM(J108:N108)</f>
        <v>0</v>
      </c>
      <c r="P108" s="1625"/>
      <c r="Q108" s="1626">
        <f>P108</f>
        <v>0</v>
      </c>
      <c r="R108" s="1626">
        <f>I108+O108+Q108</f>
        <v>0</v>
      </c>
      <c r="S108" s="1627">
        <f>R108/R160</f>
        <v>0</v>
      </c>
    </row>
    <row r="109" spans="1:19" x14ac:dyDescent="0.2">
      <c r="A109" s="1619"/>
      <c r="B109" s="1620">
        <v>2022</v>
      </c>
      <c r="C109" s="1621"/>
      <c r="D109" s="1622"/>
      <c r="E109" s="1622"/>
      <c r="F109" s="1622"/>
      <c r="G109" s="1622"/>
      <c r="H109" s="1622"/>
      <c r="I109" s="1623">
        <f>SUM(C109:H109)</f>
        <v>0</v>
      </c>
      <c r="J109" s="1649"/>
      <c r="K109" s="1622"/>
      <c r="L109" s="1622"/>
      <c r="M109" s="1622"/>
      <c r="N109" s="1622"/>
      <c r="O109" s="1623">
        <f>SUM(J109:N109)</f>
        <v>0</v>
      </c>
      <c r="P109" s="1625"/>
      <c r="Q109" s="1626">
        <f>P109</f>
        <v>0</v>
      </c>
      <c r="R109" s="1626">
        <f>I109+O109+Q109</f>
        <v>0</v>
      </c>
      <c r="S109" s="1627">
        <f>R109/R161</f>
        <v>0</v>
      </c>
    </row>
    <row r="110" spans="1:19" ht="12" thickBot="1" x14ac:dyDescent="0.25">
      <c r="A110" s="1628"/>
      <c r="B110" s="1629" t="s">
        <v>22796</v>
      </c>
      <c r="C110" s="1630"/>
      <c r="D110" s="1631"/>
      <c r="E110" s="1631"/>
      <c r="F110" s="1631"/>
      <c r="G110" s="1631"/>
      <c r="H110" s="1631"/>
      <c r="I110" s="1632"/>
      <c r="J110" s="1633"/>
      <c r="K110" s="1631"/>
      <c r="L110" s="1631"/>
      <c r="M110" s="1631"/>
      <c r="N110" s="1631"/>
      <c r="O110" s="1632"/>
      <c r="P110" s="1634"/>
      <c r="Q110" s="1631"/>
      <c r="R110" s="1631"/>
      <c r="S110" s="1632"/>
    </row>
    <row r="111" spans="1:19" x14ac:dyDescent="0.2">
      <c r="A111" s="1610" t="s">
        <v>22799</v>
      </c>
      <c r="B111" s="1611">
        <v>2020</v>
      </c>
      <c r="C111" s="1612"/>
      <c r="D111" s="1613"/>
      <c r="E111" s="1613"/>
      <c r="F111" s="1613"/>
      <c r="G111" s="1613"/>
      <c r="H111" s="1613"/>
      <c r="I111" s="1614">
        <f>SUM(C111:H111)</f>
        <v>0</v>
      </c>
      <c r="J111" s="1652"/>
      <c r="K111" s="1613"/>
      <c r="L111" s="1613"/>
      <c r="M111" s="1613"/>
      <c r="N111" s="1613"/>
      <c r="O111" s="1614">
        <f>SUM(J111:N111)</f>
        <v>0</v>
      </c>
      <c r="P111" s="1616"/>
      <c r="Q111" s="1617">
        <f>P111</f>
        <v>0</v>
      </c>
      <c r="R111" s="1617">
        <f>I111+O111+Q111</f>
        <v>0</v>
      </c>
      <c r="S111" s="1618">
        <f>R111/R159</f>
        <v>0</v>
      </c>
    </row>
    <row r="112" spans="1:19" x14ac:dyDescent="0.2">
      <c r="A112" s="1619"/>
      <c r="B112" s="1620">
        <v>2021</v>
      </c>
      <c r="C112" s="1621"/>
      <c r="D112" s="1622"/>
      <c r="E112" s="1622"/>
      <c r="F112" s="1622"/>
      <c r="G112" s="1622"/>
      <c r="H112" s="1622"/>
      <c r="I112" s="1623">
        <f>SUM(C112:H112)</f>
        <v>0</v>
      </c>
      <c r="J112" s="1649"/>
      <c r="K112" s="1622"/>
      <c r="L112" s="1622"/>
      <c r="M112" s="1622"/>
      <c r="N112" s="1622"/>
      <c r="O112" s="1623">
        <f>SUM(J112:N112)</f>
        <v>0</v>
      </c>
      <c r="P112" s="1625"/>
      <c r="Q112" s="1626">
        <f>P112</f>
        <v>0</v>
      </c>
      <c r="R112" s="1626">
        <f>I112+O112+Q112</f>
        <v>0</v>
      </c>
      <c r="S112" s="1627">
        <f>R112/R160</f>
        <v>0</v>
      </c>
    </row>
    <row r="113" spans="1:19" x14ac:dyDescent="0.2">
      <c r="A113" s="1619"/>
      <c r="B113" s="1620">
        <v>2022</v>
      </c>
      <c r="C113" s="1621"/>
      <c r="D113" s="1622"/>
      <c r="E113" s="1622"/>
      <c r="F113" s="1622"/>
      <c r="G113" s="1622"/>
      <c r="H113" s="1622"/>
      <c r="I113" s="1623">
        <f>SUM(C113:H113)</f>
        <v>0</v>
      </c>
      <c r="J113" s="1649"/>
      <c r="K113" s="1622"/>
      <c r="L113" s="1622"/>
      <c r="M113" s="1622"/>
      <c r="N113" s="1622"/>
      <c r="O113" s="1623">
        <f>SUM(J113:N113)</f>
        <v>0</v>
      </c>
      <c r="P113" s="1625"/>
      <c r="Q113" s="1626">
        <f>P113</f>
        <v>0</v>
      </c>
      <c r="R113" s="1626">
        <f>I113+O113+Q113</f>
        <v>0</v>
      </c>
      <c r="S113" s="1627">
        <f>R113/R161</f>
        <v>0</v>
      </c>
    </row>
    <row r="114" spans="1:19" ht="12" thickBot="1" x14ac:dyDescent="0.25">
      <c r="A114" s="1628"/>
      <c r="B114" s="1629" t="s">
        <v>22796</v>
      </c>
      <c r="C114" s="1635"/>
      <c r="D114" s="1636"/>
      <c r="E114" s="1631"/>
      <c r="F114" s="1631"/>
      <c r="G114" s="1631"/>
      <c r="H114" s="1631"/>
      <c r="I114" s="1632"/>
      <c r="J114" s="1633"/>
      <c r="K114" s="1631"/>
      <c r="L114" s="1631"/>
      <c r="M114" s="1631"/>
      <c r="N114" s="1631"/>
      <c r="O114" s="1632"/>
      <c r="P114" s="1634"/>
      <c r="Q114" s="1631"/>
      <c r="R114" s="1631"/>
      <c r="S114" s="1632"/>
    </row>
    <row r="115" spans="1:19" x14ac:dyDescent="0.2">
      <c r="A115" s="1610" t="s">
        <v>22800</v>
      </c>
      <c r="B115" s="1611">
        <v>2020</v>
      </c>
      <c r="C115" s="1612">
        <f t="shared" ref="C115:H117" si="48">C607+C961+C1255+C1521</f>
        <v>0</v>
      </c>
      <c r="D115" s="1613">
        <f t="shared" si="48"/>
        <v>0</v>
      </c>
      <c r="E115" s="1613">
        <f t="shared" si="48"/>
        <v>0</v>
      </c>
      <c r="F115" s="1613">
        <f t="shared" si="48"/>
        <v>0</v>
      </c>
      <c r="G115" s="1613">
        <f t="shared" si="48"/>
        <v>0</v>
      </c>
      <c r="H115" s="1613">
        <f t="shared" si="48"/>
        <v>0</v>
      </c>
      <c r="I115" s="1614">
        <f>SUM(C115:H115)</f>
        <v>0</v>
      </c>
      <c r="J115" s="1615">
        <f t="shared" ref="J115:N117" si="49">J607+J961+J1255+J1521</f>
        <v>0</v>
      </c>
      <c r="K115" s="1613">
        <f t="shared" si="49"/>
        <v>0</v>
      </c>
      <c r="L115" s="1613">
        <f t="shared" si="49"/>
        <v>0</v>
      </c>
      <c r="M115" s="1613">
        <f t="shared" si="49"/>
        <v>0</v>
      </c>
      <c r="N115" s="1613">
        <f t="shared" si="49"/>
        <v>0</v>
      </c>
      <c r="O115" s="1614">
        <f>SUM(J115:N115)</f>
        <v>0</v>
      </c>
      <c r="P115" s="1616">
        <f>P607+P961+P1255+P1521</f>
        <v>0</v>
      </c>
      <c r="Q115" s="1617">
        <f>P115</f>
        <v>0</v>
      </c>
      <c r="R115" s="1617">
        <f>I115+O115+Q115</f>
        <v>0</v>
      </c>
      <c r="S115" s="1618">
        <f>R115/R159</f>
        <v>0</v>
      </c>
    </row>
    <row r="116" spans="1:19" x14ac:dyDescent="0.2">
      <c r="A116" s="1619"/>
      <c r="B116" s="1620">
        <v>2021</v>
      </c>
      <c r="C116" s="1621">
        <f t="shared" si="48"/>
        <v>0</v>
      </c>
      <c r="D116" s="1622">
        <f t="shared" si="48"/>
        <v>0</v>
      </c>
      <c r="E116" s="1622">
        <f t="shared" si="48"/>
        <v>0</v>
      </c>
      <c r="F116" s="1622">
        <f t="shared" si="48"/>
        <v>0</v>
      </c>
      <c r="G116" s="1622">
        <f t="shared" si="48"/>
        <v>0</v>
      </c>
      <c r="H116" s="1622">
        <f t="shared" si="48"/>
        <v>0</v>
      </c>
      <c r="I116" s="1623">
        <f>SUM(C116:H116)</f>
        <v>0</v>
      </c>
      <c r="J116" s="1624">
        <f t="shared" si="49"/>
        <v>0</v>
      </c>
      <c r="K116" s="1622">
        <f t="shared" si="49"/>
        <v>575211508</v>
      </c>
      <c r="L116" s="1622">
        <f t="shared" si="49"/>
        <v>0</v>
      </c>
      <c r="M116" s="1622">
        <f t="shared" si="49"/>
        <v>0</v>
      </c>
      <c r="N116" s="1622">
        <f t="shared" si="49"/>
        <v>0</v>
      </c>
      <c r="O116" s="1623">
        <f>SUM(J116:N116)</f>
        <v>575211508</v>
      </c>
      <c r="P116" s="1625">
        <f>P608+P962+P1256+P1522</f>
        <v>0</v>
      </c>
      <c r="Q116" s="1626">
        <f>P116</f>
        <v>0</v>
      </c>
      <c r="R116" s="1626">
        <f>I116+O116+Q116</f>
        <v>575211508</v>
      </c>
      <c r="S116" s="1627">
        <f>R116/R160</f>
        <v>5.8831269277364241E-2</v>
      </c>
    </row>
    <row r="117" spans="1:19" x14ac:dyDescent="0.2">
      <c r="A117" s="1619"/>
      <c r="B117" s="1620">
        <v>2022</v>
      </c>
      <c r="C117" s="1621">
        <f t="shared" si="48"/>
        <v>0</v>
      </c>
      <c r="D117" s="1622">
        <f t="shared" si="48"/>
        <v>0</v>
      </c>
      <c r="E117" s="1622">
        <f t="shared" si="48"/>
        <v>0</v>
      </c>
      <c r="F117" s="1622">
        <f t="shared" si="48"/>
        <v>0</v>
      </c>
      <c r="G117" s="1622">
        <f t="shared" si="48"/>
        <v>315000000</v>
      </c>
      <c r="H117" s="1622">
        <f t="shared" si="48"/>
        <v>0</v>
      </c>
      <c r="I117" s="1623">
        <f>SUM(C117:H117)</f>
        <v>315000000</v>
      </c>
      <c r="J117" s="1624">
        <f t="shared" si="49"/>
        <v>0</v>
      </c>
      <c r="K117" s="1622">
        <f t="shared" si="49"/>
        <v>50000000</v>
      </c>
      <c r="L117" s="1622">
        <f t="shared" si="49"/>
        <v>0</v>
      </c>
      <c r="M117" s="1622">
        <f t="shared" si="49"/>
        <v>0</v>
      </c>
      <c r="N117" s="1622">
        <f t="shared" si="49"/>
        <v>0</v>
      </c>
      <c r="O117" s="1623">
        <f>SUM(J117:N117)</f>
        <v>50000000</v>
      </c>
      <c r="P117" s="1625">
        <f>P609+P963+P1257+P1523</f>
        <v>0</v>
      </c>
      <c r="Q117" s="1626">
        <f>P117</f>
        <v>0</v>
      </c>
      <c r="R117" s="1626">
        <f>I117+O117+Q117</f>
        <v>365000000</v>
      </c>
      <c r="S117" s="1627">
        <f>R117/R161</f>
        <v>3.2143997720720373E-2</v>
      </c>
    </row>
    <row r="118" spans="1:19" ht="12" thickBot="1" x14ac:dyDescent="0.25">
      <c r="A118" s="1628"/>
      <c r="B118" s="1629" t="s">
        <v>22796</v>
      </c>
      <c r="C118" s="1635"/>
      <c r="D118" s="1636"/>
      <c r="E118" s="1636"/>
      <c r="F118" s="1636"/>
      <c r="G118" s="1632"/>
      <c r="H118" s="1636"/>
      <c r="I118" s="1632"/>
      <c r="J118" s="1638"/>
      <c r="K118" s="1631">
        <f t="shared" ref="K118:R118" si="50">(K117-K116)/K116</f>
        <v>-0.91307545258639022</v>
      </c>
      <c r="L118" s="1636"/>
      <c r="M118" s="1636"/>
      <c r="N118" s="1636"/>
      <c r="O118" s="1631">
        <f t="shared" si="50"/>
        <v>-0.91307545258639022</v>
      </c>
      <c r="P118" s="1653"/>
      <c r="Q118" s="1636"/>
      <c r="R118" s="1631">
        <f t="shared" si="50"/>
        <v>-0.36545080388064838</v>
      </c>
      <c r="S118" s="1632"/>
    </row>
    <row r="119" spans="1:19" x14ac:dyDescent="0.2">
      <c r="A119" s="1610" t="s">
        <v>22801</v>
      </c>
      <c r="B119" s="1611">
        <v>2020</v>
      </c>
      <c r="C119" s="1612"/>
      <c r="D119" s="1613"/>
      <c r="E119" s="1613"/>
      <c r="F119" s="1613"/>
      <c r="G119" s="1613"/>
      <c r="H119" s="1613"/>
      <c r="I119" s="1614">
        <f>SUM(C119:H119)</f>
        <v>0</v>
      </c>
      <c r="J119" s="1652"/>
      <c r="K119" s="1613"/>
      <c r="L119" s="1613"/>
      <c r="M119" s="1613"/>
      <c r="N119" s="1613"/>
      <c r="O119" s="1614">
        <f>SUM(J119:N119)</f>
        <v>0</v>
      </c>
      <c r="P119" s="1616"/>
      <c r="Q119" s="1617">
        <f>P119</f>
        <v>0</v>
      </c>
      <c r="R119" s="1617">
        <f>I119+O119+Q119</f>
        <v>0</v>
      </c>
      <c r="S119" s="1618">
        <f>R119/R159</f>
        <v>0</v>
      </c>
    </row>
    <row r="120" spans="1:19" x14ac:dyDescent="0.2">
      <c r="A120" s="1619"/>
      <c r="B120" s="1620">
        <v>2021</v>
      </c>
      <c r="C120" s="1621"/>
      <c r="D120" s="1622"/>
      <c r="E120" s="1622"/>
      <c r="F120" s="1622"/>
      <c r="G120" s="1622"/>
      <c r="H120" s="1622"/>
      <c r="I120" s="1623">
        <f>SUM(C120:H120)</f>
        <v>0</v>
      </c>
      <c r="J120" s="1649"/>
      <c r="K120" s="1622"/>
      <c r="L120" s="1622"/>
      <c r="M120" s="1622"/>
      <c r="N120" s="1622"/>
      <c r="O120" s="1623">
        <f>SUM(J120:N120)</f>
        <v>0</v>
      </c>
      <c r="P120" s="1625"/>
      <c r="Q120" s="1626">
        <f>P120</f>
        <v>0</v>
      </c>
      <c r="R120" s="1626">
        <f>I120+O120+Q120</f>
        <v>0</v>
      </c>
      <c r="S120" s="1627">
        <f>R120/R160</f>
        <v>0</v>
      </c>
    </row>
    <row r="121" spans="1:19" x14ac:dyDescent="0.2">
      <c r="A121" s="1619"/>
      <c r="B121" s="1620">
        <v>2022</v>
      </c>
      <c r="C121" s="1621"/>
      <c r="D121" s="1622"/>
      <c r="E121" s="1622"/>
      <c r="F121" s="1622"/>
      <c r="G121" s="1622"/>
      <c r="H121" s="1622"/>
      <c r="I121" s="1623">
        <f>SUM(C121:H121)</f>
        <v>0</v>
      </c>
      <c r="J121" s="1649"/>
      <c r="K121" s="1622"/>
      <c r="L121" s="1622"/>
      <c r="M121" s="1622"/>
      <c r="N121" s="1622"/>
      <c r="O121" s="1623">
        <f>SUM(J121:N121)</f>
        <v>0</v>
      </c>
      <c r="P121" s="1625"/>
      <c r="Q121" s="1626">
        <f>P121</f>
        <v>0</v>
      </c>
      <c r="R121" s="1626">
        <f>I121+O121+Q121</f>
        <v>0</v>
      </c>
      <c r="S121" s="1627">
        <f>R121/R161</f>
        <v>0</v>
      </c>
    </row>
    <row r="122" spans="1:19" ht="12" thickBot="1" x14ac:dyDescent="0.25">
      <c r="A122" s="1628"/>
      <c r="B122" s="1629" t="s">
        <v>22796</v>
      </c>
      <c r="C122" s="1635"/>
      <c r="D122" s="1636"/>
      <c r="E122" s="1636"/>
      <c r="F122" s="1636"/>
      <c r="G122" s="1636"/>
      <c r="H122" s="1636"/>
      <c r="I122" s="1637"/>
      <c r="J122" s="1638"/>
      <c r="K122" s="1636"/>
      <c r="L122" s="1636"/>
      <c r="M122" s="1636"/>
      <c r="N122" s="1636"/>
      <c r="O122" s="1637"/>
      <c r="P122" s="1653"/>
      <c r="Q122" s="1636"/>
      <c r="R122" s="1636"/>
      <c r="S122" s="1632"/>
    </row>
    <row r="123" spans="1:19" x14ac:dyDescent="0.2">
      <c r="A123" s="1610" t="s">
        <v>22802</v>
      </c>
      <c r="B123" s="1611">
        <v>2020</v>
      </c>
      <c r="C123" s="1612"/>
      <c r="D123" s="1613"/>
      <c r="E123" s="1613"/>
      <c r="F123" s="1613"/>
      <c r="G123" s="1613"/>
      <c r="H123" s="1613"/>
      <c r="I123" s="1614">
        <f>SUM(C123:H123)</f>
        <v>0</v>
      </c>
      <c r="J123" s="1652"/>
      <c r="K123" s="1613"/>
      <c r="L123" s="1613"/>
      <c r="M123" s="1613"/>
      <c r="N123" s="1613"/>
      <c r="O123" s="1614">
        <f>SUM(J123:N123)</f>
        <v>0</v>
      </c>
      <c r="P123" s="1616"/>
      <c r="Q123" s="1617">
        <f>P123</f>
        <v>0</v>
      </c>
      <c r="R123" s="1617">
        <f>I123+O123+Q123</f>
        <v>0</v>
      </c>
      <c r="S123" s="1618">
        <f>R123/R159</f>
        <v>0</v>
      </c>
    </row>
    <row r="124" spans="1:19" x14ac:dyDescent="0.2">
      <c r="A124" s="1619"/>
      <c r="B124" s="1620">
        <v>2021</v>
      </c>
      <c r="C124" s="1621"/>
      <c r="D124" s="1622"/>
      <c r="E124" s="1622"/>
      <c r="F124" s="1622"/>
      <c r="G124" s="1622"/>
      <c r="H124" s="1622"/>
      <c r="I124" s="1623">
        <f>SUM(C124:H124)</f>
        <v>0</v>
      </c>
      <c r="J124" s="1649"/>
      <c r="K124" s="1622"/>
      <c r="L124" s="1622"/>
      <c r="M124" s="1622"/>
      <c r="N124" s="1622"/>
      <c r="O124" s="1623">
        <f>SUM(J124:N124)</f>
        <v>0</v>
      </c>
      <c r="P124" s="1625"/>
      <c r="Q124" s="1626">
        <f>P124</f>
        <v>0</v>
      </c>
      <c r="R124" s="1626">
        <f>I124+O124+Q124</f>
        <v>0</v>
      </c>
      <c r="S124" s="1627">
        <f>R124/R160</f>
        <v>0</v>
      </c>
    </row>
    <row r="125" spans="1:19" x14ac:dyDescent="0.2">
      <c r="A125" s="1619"/>
      <c r="B125" s="1620">
        <v>2022</v>
      </c>
      <c r="C125" s="1621"/>
      <c r="D125" s="1622"/>
      <c r="E125" s="1622"/>
      <c r="F125" s="1622"/>
      <c r="G125" s="1622"/>
      <c r="H125" s="1622"/>
      <c r="I125" s="1623">
        <f>SUM(C125:H125)</f>
        <v>0</v>
      </c>
      <c r="J125" s="1649"/>
      <c r="K125" s="1622"/>
      <c r="L125" s="1622"/>
      <c r="M125" s="1622"/>
      <c r="N125" s="1622"/>
      <c r="O125" s="1623">
        <f>SUM(J125:N125)</f>
        <v>0</v>
      </c>
      <c r="P125" s="1625"/>
      <c r="Q125" s="1626">
        <f>P125</f>
        <v>0</v>
      </c>
      <c r="R125" s="1626">
        <f>I125+O125+Q125</f>
        <v>0</v>
      </c>
      <c r="S125" s="1627">
        <f>R125/R161</f>
        <v>0</v>
      </c>
    </row>
    <row r="126" spans="1:19" ht="12" thickBot="1" x14ac:dyDescent="0.25">
      <c r="A126" s="1628"/>
      <c r="B126" s="1629" t="s">
        <v>22796</v>
      </c>
      <c r="C126" s="1635"/>
      <c r="D126" s="1636"/>
      <c r="E126" s="1636"/>
      <c r="F126" s="1636"/>
      <c r="G126" s="1636"/>
      <c r="H126" s="1636"/>
      <c r="I126" s="1637"/>
      <c r="J126" s="1638"/>
      <c r="K126" s="1636"/>
      <c r="L126" s="1636"/>
      <c r="M126" s="1636"/>
      <c r="N126" s="1636"/>
      <c r="O126" s="1637"/>
      <c r="P126" s="1653"/>
      <c r="Q126" s="1636"/>
      <c r="R126" s="1636"/>
      <c r="S126" s="1632"/>
    </row>
    <row r="127" spans="1:19" x14ac:dyDescent="0.2">
      <c r="A127" s="1610" t="s">
        <v>22803</v>
      </c>
      <c r="B127" s="1611">
        <v>2020</v>
      </c>
      <c r="C127" s="1612">
        <f>C619</f>
        <v>0</v>
      </c>
      <c r="D127" s="1613">
        <f t="shared" ref="D127:H127" si="51">D619</f>
        <v>0</v>
      </c>
      <c r="E127" s="1613">
        <f t="shared" si="51"/>
        <v>0</v>
      </c>
      <c r="F127" s="1613">
        <f t="shared" si="51"/>
        <v>0</v>
      </c>
      <c r="G127" s="1613">
        <f t="shared" si="51"/>
        <v>0</v>
      </c>
      <c r="H127" s="1613">
        <f t="shared" si="51"/>
        <v>0</v>
      </c>
      <c r="I127" s="1614">
        <f>SUM(C127:H127)</f>
        <v>0</v>
      </c>
      <c r="J127" s="1615">
        <f t="shared" ref="J127:N129" si="52">J619</f>
        <v>0</v>
      </c>
      <c r="K127" s="1613">
        <f t="shared" si="52"/>
        <v>0</v>
      </c>
      <c r="L127" s="1613">
        <f t="shared" si="52"/>
        <v>0</v>
      </c>
      <c r="M127" s="1613">
        <f t="shared" si="52"/>
        <v>0</v>
      </c>
      <c r="N127" s="1613">
        <f t="shared" si="52"/>
        <v>0</v>
      </c>
      <c r="O127" s="1614">
        <f>SUM(J127:N127)</f>
        <v>0</v>
      </c>
      <c r="P127" s="1616">
        <f t="shared" ref="P127:P129" si="53">P619</f>
        <v>0</v>
      </c>
      <c r="Q127" s="1617">
        <f>P127</f>
        <v>0</v>
      </c>
      <c r="R127" s="1617">
        <f>I127+O127+Q127</f>
        <v>0</v>
      </c>
      <c r="S127" s="1618">
        <f>R127/R159</f>
        <v>0</v>
      </c>
    </row>
    <row r="128" spans="1:19" x14ac:dyDescent="0.2">
      <c r="A128" s="1619"/>
      <c r="B128" s="1620">
        <v>2021</v>
      </c>
      <c r="C128" s="1621">
        <f t="shared" ref="C128:H129" si="54">C620</f>
        <v>0</v>
      </c>
      <c r="D128" s="1622">
        <f t="shared" si="54"/>
        <v>0</v>
      </c>
      <c r="E128" s="1622">
        <f t="shared" si="54"/>
        <v>0</v>
      </c>
      <c r="F128" s="1622">
        <f t="shared" si="54"/>
        <v>0</v>
      </c>
      <c r="G128" s="1622">
        <f t="shared" si="54"/>
        <v>0</v>
      </c>
      <c r="H128" s="1622">
        <f t="shared" si="54"/>
        <v>0</v>
      </c>
      <c r="I128" s="1623">
        <f>SUM(C128:H128)</f>
        <v>0</v>
      </c>
      <c r="J128" s="1624">
        <f t="shared" si="52"/>
        <v>0</v>
      </c>
      <c r="K128" s="1622">
        <f t="shared" si="52"/>
        <v>0</v>
      </c>
      <c r="L128" s="1622">
        <f t="shared" si="52"/>
        <v>0</v>
      </c>
      <c r="M128" s="1622">
        <f t="shared" si="52"/>
        <v>0</v>
      </c>
      <c r="N128" s="1622">
        <f t="shared" si="52"/>
        <v>0</v>
      </c>
      <c r="O128" s="1623">
        <f>SUM(J128:N128)</f>
        <v>0</v>
      </c>
      <c r="P128" s="1625">
        <f t="shared" si="53"/>
        <v>0</v>
      </c>
      <c r="Q128" s="1626">
        <f>P128</f>
        <v>0</v>
      </c>
      <c r="R128" s="1626">
        <f>I128+O128+Q128</f>
        <v>0</v>
      </c>
      <c r="S128" s="1627">
        <f>R128/R160</f>
        <v>0</v>
      </c>
    </row>
    <row r="129" spans="1:19" x14ac:dyDescent="0.2">
      <c r="A129" s="1619"/>
      <c r="B129" s="1620">
        <v>2022</v>
      </c>
      <c r="C129" s="1621">
        <f t="shared" si="54"/>
        <v>0</v>
      </c>
      <c r="D129" s="1622">
        <f t="shared" si="54"/>
        <v>0</v>
      </c>
      <c r="E129" s="1622">
        <f t="shared" si="54"/>
        <v>0</v>
      </c>
      <c r="F129" s="1622">
        <f t="shared" si="54"/>
        <v>0</v>
      </c>
      <c r="G129" s="1622">
        <f t="shared" si="54"/>
        <v>0</v>
      </c>
      <c r="H129" s="1622">
        <f t="shared" si="54"/>
        <v>0</v>
      </c>
      <c r="I129" s="1623">
        <f>SUM(C129:H129)</f>
        <v>0</v>
      </c>
      <c r="J129" s="1624">
        <f t="shared" si="52"/>
        <v>0</v>
      </c>
      <c r="K129" s="1622">
        <f t="shared" si="52"/>
        <v>50000000</v>
      </c>
      <c r="L129" s="1622">
        <f t="shared" si="52"/>
        <v>0</v>
      </c>
      <c r="M129" s="1622">
        <f t="shared" si="52"/>
        <v>0</v>
      </c>
      <c r="N129" s="1622">
        <f t="shared" si="52"/>
        <v>0</v>
      </c>
      <c r="O129" s="1623">
        <f>SUM(J129:N129)</f>
        <v>50000000</v>
      </c>
      <c r="P129" s="1625">
        <f t="shared" si="53"/>
        <v>0</v>
      </c>
      <c r="Q129" s="1626">
        <f>P129</f>
        <v>0</v>
      </c>
      <c r="R129" s="1626">
        <f>I129+O129+Q129</f>
        <v>50000000</v>
      </c>
      <c r="S129" s="1627">
        <f>R129/R161</f>
        <v>4.4032873590027916E-3</v>
      </c>
    </row>
    <row r="130" spans="1:19" ht="12" thickBot="1" x14ac:dyDescent="0.25">
      <c r="A130" s="1628"/>
      <c r="B130" s="1629" t="s">
        <v>22796</v>
      </c>
      <c r="C130" s="1635"/>
      <c r="D130" s="1636"/>
      <c r="E130" s="1636"/>
      <c r="F130" s="1636"/>
      <c r="G130" s="1636"/>
      <c r="H130" s="1636"/>
      <c r="I130" s="1637"/>
      <c r="J130" s="1638"/>
      <c r="K130" s="1631"/>
      <c r="L130" s="1636"/>
      <c r="M130" s="1636"/>
      <c r="N130" s="1636"/>
      <c r="O130" s="1631"/>
      <c r="P130" s="1653"/>
      <c r="Q130" s="1636"/>
      <c r="R130" s="1631"/>
      <c r="S130" s="1632"/>
    </row>
    <row r="131" spans="1:19" x14ac:dyDescent="0.2">
      <c r="A131" s="1610" t="s">
        <v>22804</v>
      </c>
      <c r="B131" s="1611">
        <v>2020</v>
      </c>
      <c r="C131" s="1612"/>
      <c r="D131" s="1613"/>
      <c r="E131" s="1613"/>
      <c r="F131" s="1613"/>
      <c r="G131" s="1613"/>
      <c r="H131" s="1613"/>
      <c r="I131" s="1614">
        <f>SUM(C131:H131)</f>
        <v>0</v>
      </c>
      <c r="J131" s="1652"/>
      <c r="K131" s="1613"/>
      <c r="L131" s="1613"/>
      <c r="M131" s="1613"/>
      <c r="N131" s="1613"/>
      <c r="O131" s="1614">
        <f>SUM(J131:N131)</f>
        <v>0</v>
      </c>
      <c r="P131" s="1616"/>
      <c r="Q131" s="1617">
        <f>P131</f>
        <v>0</v>
      </c>
      <c r="R131" s="1617">
        <f>I131+O131+Q131</f>
        <v>0</v>
      </c>
      <c r="S131" s="1618">
        <f>R131/R159</f>
        <v>0</v>
      </c>
    </row>
    <row r="132" spans="1:19" x14ac:dyDescent="0.2">
      <c r="A132" s="1619"/>
      <c r="B132" s="1620">
        <v>2021</v>
      </c>
      <c r="C132" s="1621"/>
      <c r="D132" s="1622"/>
      <c r="E132" s="1622"/>
      <c r="F132" s="1622"/>
      <c r="G132" s="1622"/>
      <c r="H132" s="1622"/>
      <c r="I132" s="1623">
        <f>SUM(C132:H132)</f>
        <v>0</v>
      </c>
      <c r="J132" s="1649"/>
      <c r="K132" s="1622"/>
      <c r="L132" s="1622"/>
      <c r="M132" s="1622"/>
      <c r="N132" s="1622"/>
      <c r="O132" s="1623">
        <f>SUM(J132:N132)</f>
        <v>0</v>
      </c>
      <c r="P132" s="1625"/>
      <c r="Q132" s="1626">
        <f>P132</f>
        <v>0</v>
      </c>
      <c r="R132" s="1626">
        <f>I132+O132+Q132</f>
        <v>0</v>
      </c>
      <c r="S132" s="1627">
        <f>R132/R160</f>
        <v>0</v>
      </c>
    </row>
    <row r="133" spans="1:19" x14ac:dyDescent="0.2">
      <c r="A133" s="1619"/>
      <c r="B133" s="1620">
        <v>2022</v>
      </c>
      <c r="C133" s="1621"/>
      <c r="D133" s="1622"/>
      <c r="E133" s="1622"/>
      <c r="F133" s="1622"/>
      <c r="G133" s="1622"/>
      <c r="H133" s="1622"/>
      <c r="I133" s="1623">
        <f>SUM(C133:H133)</f>
        <v>0</v>
      </c>
      <c r="J133" s="1649"/>
      <c r="K133" s="1622"/>
      <c r="L133" s="1622"/>
      <c r="M133" s="1622"/>
      <c r="N133" s="1622"/>
      <c r="O133" s="1623">
        <f>SUM(J133:N133)</f>
        <v>0</v>
      </c>
      <c r="P133" s="1625"/>
      <c r="Q133" s="1626">
        <f>P133</f>
        <v>0</v>
      </c>
      <c r="R133" s="1626">
        <f>I133+O133+Q133</f>
        <v>0</v>
      </c>
      <c r="S133" s="1627">
        <f>R133/R161</f>
        <v>0</v>
      </c>
    </row>
    <row r="134" spans="1:19" ht="12" thickBot="1" x14ac:dyDescent="0.25">
      <c r="A134" s="1628"/>
      <c r="B134" s="1629" t="s">
        <v>22796</v>
      </c>
      <c r="C134" s="1635"/>
      <c r="D134" s="1636"/>
      <c r="E134" s="1636"/>
      <c r="F134" s="1636"/>
      <c r="G134" s="1636"/>
      <c r="H134" s="1636"/>
      <c r="I134" s="1637"/>
      <c r="J134" s="1638"/>
      <c r="K134" s="1636"/>
      <c r="L134" s="1636"/>
      <c r="M134" s="1636"/>
      <c r="N134" s="1636"/>
      <c r="O134" s="1637"/>
      <c r="P134" s="1653"/>
      <c r="Q134" s="1636"/>
      <c r="R134" s="1636"/>
      <c r="S134" s="1632"/>
    </row>
    <row r="135" spans="1:19" x14ac:dyDescent="0.2">
      <c r="A135" s="1610" t="s">
        <v>22805</v>
      </c>
      <c r="B135" s="1611">
        <v>2020</v>
      </c>
      <c r="C135" s="1612"/>
      <c r="D135" s="1613"/>
      <c r="E135" s="1613"/>
      <c r="F135" s="1613"/>
      <c r="G135" s="1613"/>
      <c r="H135" s="1613"/>
      <c r="I135" s="1614">
        <f>SUM(C135:H135)</f>
        <v>0</v>
      </c>
      <c r="J135" s="1652"/>
      <c r="K135" s="1613"/>
      <c r="L135" s="1613"/>
      <c r="M135" s="1613"/>
      <c r="N135" s="1613"/>
      <c r="O135" s="1614">
        <f>SUM(J135:N135)</f>
        <v>0</v>
      </c>
      <c r="P135" s="1616"/>
      <c r="Q135" s="1617">
        <f>P135</f>
        <v>0</v>
      </c>
      <c r="R135" s="1617">
        <f>I135+O135+Q135</f>
        <v>0</v>
      </c>
      <c r="S135" s="1618">
        <f>R135/R159</f>
        <v>0</v>
      </c>
    </row>
    <row r="136" spans="1:19" x14ac:dyDescent="0.2">
      <c r="A136" s="1619"/>
      <c r="B136" s="1620">
        <v>2021</v>
      </c>
      <c r="C136" s="1621"/>
      <c r="D136" s="1622"/>
      <c r="E136" s="1622"/>
      <c r="F136" s="1622"/>
      <c r="G136" s="1622"/>
      <c r="H136" s="1622"/>
      <c r="I136" s="1623">
        <f>SUM(C136:H136)</f>
        <v>0</v>
      </c>
      <c r="J136" s="1649"/>
      <c r="K136" s="1622"/>
      <c r="L136" s="1622"/>
      <c r="M136" s="1622"/>
      <c r="N136" s="1622"/>
      <c r="O136" s="1623">
        <f>SUM(J136:N136)</f>
        <v>0</v>
      </c>
      <c r="P136" s="1625"/>
      <c r="Q136" s="1626">
        <f>P136</f>
        <v>0</v>
      </c>
      <c r="R136" s="1626">
        <f>I136+O136+Q136</f>
        <v>0</v>
      </c>
      <c r="S136" s="1627">
        <f>R136/R160</f>
        <v>0</v>
      </c>
    </row>
    <row r="137" spans="1:19" x14ac:dyDescent="0.2">
      <c r="A137" s="1619"/>
      <c r="B137" s="1620">
        <v>2022</v>
      </c>
      <c r="C137" s="1621"/>
      <c r="D137" s="1622"/>
      <c r="E137" s="1622"/>
      <c r="F137" s="1622"/>
      <c r="G137" s="1622"/>
      <c r="H137" s="1622"/>
      <c r="I137" s="1623">
        <f>SUM(C137:H137)</f>
        <v>0</v>
      </c>
      <c r="J137" s="1649"/>
      <c r="K137" s="1622"/>
      <c r="L137" s="1622"/>
      <c r="M137" s="1622"/>
      <c r="N137" s="1622"/>
      <c r="O137" s="1623">
        <f>SUM(J137:N137)</f>
        <v>0</v>
      </c>
      <c r="P137" s="1625"/>
      <c r="Q137" s="1626">
        <f>P137</f>
        <v>0</v>
      </c>
      <c r="R137" s="1626">
        <f>I137+O137+Q137</f>
        <v>0</v>
      </c>
      <c r="S137" s="1627">
        <f>R137/R161</f>
        <v>0</v>
      </c>
    </row>
    <row r="138" spans="1:19" ht="12" thickBot="1" x14ac:dyDescent="0.25">
      <c r="A138" s="1628"/>
      <c r="B138" s="1629" t="s">
        <v>22796</v>
      </c>
      <c r="C138" s="1635"/>
      <c r="D138" s="1636"/>
      <c r="E138" s="1636"/>
      <c r="F138" s="1636"/>
      <c r="G138" s="1636"/>
      <c r="H138" s="1636"/>
      <c r="I138" s="1637"/>
      <c r="J138" s="1638"/>
      <c r="K138" s="1636"/>
      <c r="L138" s="1636"/>
      <c r="M138" s="1636"/>
      <c r="N138" s="1636"/>
      <c r="O138" s="1637"/>
      <c r="P138" s="1653"/>
      <c r="Q138" s="1636"/>
      <c r="R138" s="1636"/>
      <c r="S138" s="1632"/>
    </row>
    <row r="139" spans="1:19" x14ac:dyDescent="0.2">
      <c r="A139" s="1610" t="s">
        <v>22806</v>
      </c>
      <c r="B139" s="1611">
        <v>2020</v>
      </c>
      <c r="C139" s="1612"/>
      <c r="D139" s="1613"/>
      <c r="E139" s="1613"/>
      <c r="F139" s="1613"/>
      <c r="G139" s="1613"/>
      <c r="H139" s="1613"/>
      <c r="I139" s="1614">
        <f>SUM(C139:H139)</f>
        <v>0</v>
      </c>
      <c r="J139" s="1652"/>
      <c r="K139" s="1613"/>
      <c r="L139" s="1613"/>
      <c r="M139" s="1613"/>
      <c r="N139" s="1613"/>
      <c r="O139" s="1614">
        <f>SUM(J139:N139)</f>
        <v>0</v>
      </c>
      <c r="P139" s="1616"/>
      <c r="Q139" s="1617">
        <f>P139</f>
        <v>0</v>
      </c>
      <c r="R139" s="1617">
        <f>I139+O139+Q139</f>
        <v>0</v>
      </c>
      <c r="S139" s="1618">
        <f>R139/R159</f>
        <v>0</v>
      </c>
    </row>
    <row r="140" spans="1:19" x14ac:dyDescent="0.2">
      <c r="A140" s="1619"/>
      <c r="B140" s="1620">
        <v>2021</v>
      </c>
      <c r="C140" s="1621"/>
      <c r="D140" s="1622"/>
      <c r="E140" s="1622"/>
      <c r="F140" s="1622"/>
      <c r="G140" s="1622"/>
      <c r="H140" s="1622"/>
      <c r="I140" s="1623">
        <f>SUM(C140:H140)</f>
        <v>0</v>
      </c>
      <c r="J140" s="1649"/>
      <c r="K140" s="1622"/>
      <c r="L140" s="1622"/>
      <c r="M140" s="1622"/>
      <c r="N140" s="1622"/>
      <c r="O140" s="1623">
        <f>SUM(J140:N140)</f>
        <v>0</v>
      </c>
      <c r="P140" s="1625"/>
      <c r="Q140" s="1626">
        <f>P140</f>
        <v>0</v>
      </c>
      <c r="R140" s="1626">
        <f>I140+O140+Q140</f>
        <v>0</v>
      </c>
      <c r="S140" s="1627">
        <f>R140/R160</f>
        <v>0</v>
      </c>
    </row>
    <row r="141" spans="1:19" x14ac:dyDescent="0.2">
      <c r="A141" s="1619"/>
      <c r="B141" s="1620">
        <v>2022</v>
      </c>
      <c r="C141" s="1621"/>
      <c r="D141" s="1622"/>
      <c r="E141" s="1622"/>
      <c r="F141" s="1622"/>
      <c r="G141" s="1622"/>
      <c r="H141" s="1622"/>
      <c r="I141" s="1623">
        <f>SUM(C141:H141)</f>
        <v>0</v>
      </c>
      <c r="J141" s="1649"/>
      <c r="K141" s="1622"/>
      <c r="L141" s="1622"/>
      <c r="M141" s="1622"/>
      <c r="N141" s="1622"/>
      <c r="O141" s="1623">
        <f>SUM(J141:N141)</f>
        <v>0</v>
      </c>
      <c r="P141" s="1625"/>
      <c r="Q141" s="1626">
        <f>P141</f>
        <v>0</v>
      </c>
      <c r="R141" s="1626">
        <f>I141+O141+Q141</f>
        <v>0</v>
      </c>
      <c r="S141" s="1627">
        <f>R141/R161</f>
        <v>0</v>
      </c>
    </row>
    <row r="142" spans="1:19" ht="12" thickBot="1" x14ac:dyDescent="0.25">
      <c r="A142" s="1628"/>
      <c r="B142" s="1629" t="s">
        <v>22796</v>
      </c>
      <c r="C142" s="1635"/>
      <c r="D142" s="1636"/>
      <c r="E142" s="1636"/>
      <c r="F142" s="1636"/>
      <c r="G142" s="1636"/>
      <c r="H142" s="1636"/>
      <c r="I142" s="1637"/>
      <c r="J142" s="1638"/>
      <c r="K142" s="1636"/>
      <c r="L142" s="1636"/>
      <c r="M142" s="1636"/>
      <c r="N142" s="1636"/>
      <c r="O142" s="1637"/>
      <c r="P142" s="1653"/>
      <c r="Q142" s="1636"/>
      <c r="R142" s="1636"/>
      <c r="S142" s="1632"/>
    </row>
    <row r="143" spans="1:19" x14ac:dyDescent="0.2">
      <c r="A143" s="1610" t="s">
        <v>22807</v>
      </c>
      <c r="B143" s="1611">
        <v>2020</v>
      </c>
      <c r="C143" s="1612"/>
      <c r="D143" s="1613"/>
      <c r="E143" s="1613"/>
      <c r="F143" s="1613"/>
      <c r="G143" s="1613"/>
      <c r="H143" s="1613"/>
      <c r="I143" s="1614">
        <f>SUM(C143:H143)</f>
        <v>0</v>
      </c>
      <c r="J143" s="1652"/>
      <c r="K143" s="1613"/>
      <c r="L143" s="1613"/>
      <c r="M143" s="1613"/>
      <c r="N143" s="1613"/>
      <c r="O143" s="1614">
        <f>SUM(J143:N143)</f>
        <v>0</v>
      </c>
      <c r="P143" s="1616"/>
      <c r="Q143" s="1617">
        <f>P143</f>
        <v>0</v>
      </c>
      <c r="R143" s="1617">
        <f>I143+O143+Q143</f>
        <v>0</v>
      </c>
      <c r="S143" s="1618">
        <f>R143/R159</f>
        <v>0</v>
      </c>
    </row>
    <row r="144" spans="1:19" x14ac:dyDescent="0.2">
      <c r="A144" s="1619"/>
      <c r="B144" s="1620">
        <v>2021</v>
      </c>
      <c r="C144" s="1621"/>
      <c r="D144" s="1622"/>
      <c r="E144" s="1622"/>
      <c r="F144" s="1622"/>
      <c r="G144" s="1622"/>
      <c r="H144" s="1622"/>
      <c r="I144" s="1623">
        <f>SUM(C144:H144)</f>
        <v>0</v>
      </c>
      <c r="J144" s="1649"/>
      <c r="K144" s="1622"/>
      <c r="L144" s="1622"/>
      <c r="M144" s="1622"/>
      <c r="N144" s="1622"/>
      <c r="O144" s="1623">
        <f>SUM(J144:N144)</f>
        <v>0</v>
      </c>
      <c r="P144" s="1625"/>
      <c r="Q144" s="1626">
        <f>P144</f>
        <v>0</v>
      </c>
      <c r="R144" s="1626">
        <f>I144+O144+Q144</f>
        <v>0</v>
      </c>
      <c r="S144" s="1627">
        <f>R144/R160</f>
        <v>0</v>
      </c>
    </row>
    <row r="145" spans="1:19" x14ac:dyDescent="0.2">
      <c r="A145" s="1619"/>
      <c r="B145" s="1620">
        <v>2022</v>
      </c>
      <c r="C145" s="1621"/>
      <c r="D145" s="1622"/>
      <c r="E145" s="1622"/>
      <c r="F145" s="1622"/>
      <c r="G145" s="1622"/>
      <c r="H145" s="1622"/>
      <c r="I145" s="1623">
        <f>SUM(C145:H145)</f>
        <v>0</v>
      </c>
      <c r="J145" s="1649"/>
      <c r="K145" s="1622"/>
      <c r="L145" s="1622"/>
      <c r="M145" s="1622"/>
      <c r="N145" s="1622"/>
      <c r="O145" s="1623">
        <f>SUM(J145:N145)</f>
        <v>0</v>
      </c>
      <c r="P145" s="1625"/>
      <c r="Q145" s="1626">
        <f>P145</f>
        <v>0</v>
      </c>
      <c r="R145" s="1626">
        <f>I145+O145+Q145</f>
        <v>0</v>
      </c>
      <c r="S145" s="1627">
        <f>R145/R161</f>
        <v>0</v>
      </c>
    </row>
    <row r="146" spans="1:19" ht="12" thickBot="1" x14ac:dyDescent="0.25">
      <c r="A146" s="1628"/>
      <c r="B146" s="1629" t="s">
        <v>22796</v>
      </c>
      <c r="C146" s="1630"/>
      <c r="D146" s="1631"/>
      <c r="E146" s="1631"/>
      <c r="F146" s="1631"/>
      <c r="G146" s="1631"/>
      <c r="H146" s="1631"/>
      <c r="I146" s="1632"/>
      <c r="J146" s="1633"/>
      <c r="K146" s="1631"/>
      <c r="L146" s="1631"/>
      <c r="M146" s="1631"/>
      <c r="N146" s="1631"/>
      <c r="O146" s="1632"/>
      <c r="P146" s="1634"/>
      <c r="Q146" s="1631"/>
      <c r="R146" s="1631"/>
      <c r="S146" s="1632"/>
    </row>
    <row r="147" spans="1:19" x14ac:dyDescent="0.2">
      <c r="A147" s="1610" t="s">
        <v>22808</v>
      </c>
      <c r="B147" s="1611">
        <v>2020</v>
      </c>
      <c r="C147" s="1612">
        <f t="shared" ref="C147:H149" si="55">C639</f>
        <v>0</v>
      </c>
      <c r="D147" s="1613">
        <f t="shared" si="55"/>
        <v>0</v>
      </c>
      <c r="E147" s="1613">
        <f t="shared" si="55"/>
        <v>0</v>
      </c>
      <c r="F147" s="1613">
        <f t="shared" si="55"/>
        <v>0</v>
      </c>
      <c r="G147" s="1613">
        <f t="shared" si="55"/>
        <v>0</v>
      </c>
      <c r="H147" s="1613">
        <f t="shared" si="55"/>
        <v>2033626</v>
      </c>
      <c r="I147" s="1614">
        <f>SUM(C147:H147)</f>
        <v>2033626</v>
      </c>
      <c r="J147" s="1615">
        <f t="shared" ref="J147:N149" si="56">J639</f>
        <v>0</v>
      </c>
      <c r="K147" s="1613">
        <f t="shared" si="56"/>
        <v>0</v>
      </c>
      <c r="L147" s="1613">
        <f t="shared" si="56"/>
        <v>0</v>
      </c>
      <c r="M147" s="1613">
        <f t="shared" si="56"/>
        <v>0</v>
      </c>
      <c r="N147" s="1613">
        <f t="shared" si="56"/>
        <v>0</v>
      </c>
      <c r="O147" s="1614">
        <f>SUM(J147:N147)</f>
        <v>0</v>
      </c>
      <c r="P147" s="1616">
        <f>P639</f>
        <v>0</v>
      </c>
      <c r="Q147" s="1617">
        <f>P147</f>
        <v>0</v>
      </c>
      <c r="R147" s="1617">
        <f>I147+O147+Q147</f>
        <v>2033626</v>
      </c>
      <c r="S147" s="1618">
        <f>R147/R159</f>
        <v>1.4603662428712831E-4</v>
      </c>
    </row>
    <row r="148" spans="1:19" x14ac:dyDescent="0.2">
      <c r="A148" s="1619"/>
      <c r="B148" s="1620">
        <v>2021</v>
      </c>
      <c r="C148" s="1621">
        <f t="shared" si="55"/>
        <v>0</v>
      </c>
      <c r="D148" s="1622">
        <f t="shared" si="55"/>
        <v>0</v>
      </c>
      <c r="E148" s="1622">
        <f t="shared" si="55"/>
        <v>0</v>
      </c>
      <c r="F148" s="1622">
        <f t="shared" si="55"/>
        <v>0</v>
      </c>
      <c r="G148" s="1622">
        <f t="shared" si="55"/>
        <v>0</v>
      </c>
      <c r="H148" s="1622">
        <f t="shared" si="55"/>
        <v>2033626</v>
      </c>
      <c r="I148" s="1623">
        <f>SUM(C148:H148)</f>
        <v>2033626</v>
      </c>
      <c r="J148" s="1624">
        <f t="shared" si="56"/>
        <v>0</v>
      </c>
      <c r="K148" s="1622">
        <f t="shared" si="56"/>
        <v>0</v>
      </c>
      <c r="L148" s="1622">
        <f t="shared" si="56"/>
        <v>0</v>
      </c>
      <c r="M148" s="1622">
        <f t="shared" si="56"/>
        <v>0</v>
      </c>
      <c r="N148" s="1622">
        <f t="shared" si="56"/>
        <v>0</v>
      </c>
      <c r="O148" s="1623">
        <f>SUM(J148:N148)</f>
        <v>0</v>
      </c>
      <c r="P148" s="1625">
        <f>P640</f>
        <v>0</v>
      </c>
      <c r="Q148" s="1626">
        <f>P148</f>
        <v>0</v>
      </c>
      <c r="R148" s="1626">
        <f>I148+O148+Q148</f>
        <v>2033626</v>
      </c>
      <c r="S148" s="1627">
        <f>R148/R160</f>
        <v>2.0799444578471324E-4</v>
      </c>
    </row>
    <row r="149" spans="1:19" x14ac:dyDescent="0.2">
      <c r="A149" s="1619"/>
      <c r="B149" s="1620">
        <v>2022</v>
      </c>
      <c r="C149" s="1621">
        <f t="shared" si="55"/>
        <v>0</v>
      </c>
      <c r="D149" s="1622">
        <f t="shared" si="55"/>
        <v>0</v>
      </c>
      <c r="E149" s="1622">
        <f t="shared" si="55"/>
        <v>0</v>
      </c>
      <c r="F149" s="1622">
        <f t="shared" si="55"/>
        <v>0</v>
      </c>
      <c r="G149" s="1622">
        <f t="shared" si="55"/>
        <v>0</v>
      </c>
      <c r="H149" s="1622">
        <f t="shared" si="55"/>
        <v>2033626</v>
      </c>
      <c r="I149" s="1623">
        <f>SUM(C149:H149)</f>
        <v>2033626</v>
      </c>
      <c r="J149" s="1624">
        <f t="shared" si="56"/>
        <v>0</v>
      </c>
      <c r="K149" s="1622">
        <f t="shared" si="56"/>
        <v>0</v>
      </c>
      <c r="L149" s="1622">
        <f t="shared" si="56"/>
        <v>0</v>
      </c>
      <c r="M149" s="1622">
        <f t="shared" si="56"/>
        <v>0</v>
      </c>
      <c r="N149" s="1622">
        <f t="shared" si="56"/>
        <v>0</v>
      </c>
      <c r="O149" s="1623">
        <f>SUM(J149:N149)</f>
        <v>0</v>
      </c>
      <c r="P149" s="1625">
        <f>P641</f>
        <v>0</v>
      </c>
      <c r="Q149" s="1626">
        <f>P149</f>
        <v>0</v>
      </c>
      <c r="R149" s="1626">
        <f>I149+O149+Q149</f>
        <v>2033626</v>
      </c>
      <c r="S149" s="1627">
        <f>R149/R161</f>
        <v>1.7909279317478822E-4</v>
      </c>
    </row>
    <row r="150" spans="1:19" ht="12" thickBot="1" x14ac:dyDescent="0.25">
      <c r="A150" s="1628"/>
      <c r="B150" s="1629" t="s">
        <v>22796</v>
      </c>
      <c r="C150" s="1630"/>
      <c r="D150" s="1631"/>
      <c r="E150" s="1631"/>
      <c r="F150" s="1631"/>
      <c r="G150" s="1631"/>
      <c r="H150" s="1631">
        <f t="shared" ref="H150:R150" si="57">(H149-H148)/H148</f>
        <v>0</v>
      </c>
      <c r="I150" s="1632">
        <f t="shared" si="57"/>
        <v>0</v>
      </c>
      <c r="J150" s="1633"/>
      <c r="K150" s="1631"/>
      <c r="L150" s="1631"/>
      <c r="M150" s="1631"/>
      <c r="N150" s="1631"/>
      <c r="O150" s="1632"/>
      <c r="P150" s="1634"/>
      <c r="Q150" s="1631"/>
      <c r="R150" s="1631">
        <f t="shared" si="57"/>
        <v>0</v>
      </c>
      <c r="S150" s="1632"/>
    </row>
    <row r="151" spans="1:19" x14ac:dyDescent="0.2">
      <c r="A151" s="1610" t="s">
        <v>22809</v>
      </c>
      <c r="B151" s="1611">
        <v>2020</v>
      </c>
      <c r="C151" s="1612">
        <f t="shared" ref="C151:H153" si="58">C643+C1243+C1393</f>
        <v>0</v>
      </c>
      <c r="D151" s="1613">
        <f t="shared" si="58"/>
        <v>0</v>
      </c>
      <c r="E151" s="1613">
        <f t="shared" si="58"/>
        <v>1435725834</v>
      </c>
      <c r="F151" s="1613">
        <f t="shared" si="58"/>
        <v>42123784</v>
      </c>
      <c r="G151" s="1613">
        <f t="shared" si="58"/>
        <v>0</v>
      </c>
      <c r="H151" s="1613">
        <f t="shared" si="58"/>
        <v>0</v>
      </c>
      <c r="I151" s="1614">
        <f>SUM(C151:H151)</f>
        <v>1477849618</v>
      </c>
      <c r="J151" s="1615">
        <f t="shared" ref="J151:N153" si="59">J643+J1243+J1393</f>
        <v>0</v>
      </c>
      <c r="K151" s="1613">
        <f t="shared" si="59"/>
        <v>0</v>
      </c>
      <c r="L151" s="1613">
        <f t="shared" si="59"/>
        <v>0</v>
      </c>
      <c r="M151" s="1613">
        <f t="shared" si="59"/>
        <v>0</v>
      </c>
      <c r="N151" s="1613">
        <f t="shared" si="59"/>
        <v>0</v>
      </c>
      <c r="O151" s="1614">
        <f>SUM(J151:N151)</f>
        <v>0</v>
      </c>
      <c r="P151" s="1616">
        <f>P643+P1243+P1393</f>
        <v>668555863</v>
      </c>
      <c r="Q151" s="1617">
        <f>P151</f>
        <v>668555863</v>
      </c>
      <c r="R151" s="1617">
        <f>I151+O151+Q151</f>
        <v>2146405481</v>
      </c>
      <c r="S151" s="1618">
        <f>R151/R159</f>
        <v>0.154135426473024</v>
      </c>
    </row>
    <row r="152" spans="1:19" x14ac:dyDescent="0.2">
      <c r="A152" s="1619"/>
      <c r="B152" s="1620">
        <v>2021</v>
      </c>
      <c r="C152" s="1621">
        <f t="shared" si="58"/>
        <v>0</v>
      </c>
      <c r="D152" s="1622">
        <f t="shared" si="58"/>
        <v>0</v>
      </c>
      <c r="E152" s="1622">
        <f t="shared" si="58"/>
        <v>376542106</v>
      </c>
      <c r="F152" s="1622">
        <f t="shared" si="58"/>
        <v>44203307</v>
      </c>
      <c r="G152" s="1622">
        <f t="shared" si="58"/>
        <v>0</v>
      </c>
      <c r="H152" s="1622">
        <f t="shared" si="58"/>
        <v>0</v>
      </c>
      <c r="I152" s="1623">
        <f>SUM(C152:H152)</f>
        <v>420745413</v>
      </c>
      <c r="J152" s="1624">
        <f t="shared" si="59"/>
        <v>0</v>
      </c>
      <c r="K152" s="1622">
        <f t="shared" si="59"/>
        <v>0</v>
      </c>
      <c r="L152" s="1622">
        <f t="shared" si="59"/>
        <v>0</v>
      </c>
      <c r="M152" s="1622">
        <f t="shared" si="59"/>
        <v>0</v>
      </c>
      <c r="N152" s="1622">
        <f t="shared" si="59"/>
        <v>0</v>
      </c>
      <c r="O152" s="1623">
        <f>SUM(J152:N152)</f>
        <v>0</v>
      </c>
      <c r="P152" s="1625">
        <f>P644+P1244+P1394</f>
        <v>0</v>
      </c>
      <c r="Q152" s="1626">
        <f>P152</f>
        <v>0</v>
      </c>
      <c r="R152" s="1626">
        <f>I152+O152+Q152</f>
        <v>420745413</v>
      </c>
      <c r="S152" s="1627">
        <f>R152/R160</f>
        <v>4.3032843302256797E-2</v>
      </c>
    </row>
    <row r="153" spans="1:19" x14ac:dyDescent="0.2">
      <c r="A153" s="1619"/>
      <c r="B153" s="1620">
        <v>2022</v>
      </c>
      <c r="C153" s="1621">
        <f t="shared" si="58"/>
        <v>0</v>
      </c>
      <c r="D153" s="1622">
        <f t="shared" si="58"/>
        <v>0</v>
      </c>
      <c r="E153" s="1622">
        <f t="shared" si="58"/>
        <v>1709310834</v>
      </c>
      <c r="F153" s="1622">
        <f t="shared" si="58"/>
        <v>30947405</v>
      </c>
      <c r="G153" s="1622">
        <f t="shared" si="58"/>
        <v>0</v>
      </c>
      <c r="H153" s="1622">
        <f t="shared" si="58"/>
        <v>0</v>
      </c>
      <c r="I153" s="1623">
        <f>SUM(C153:H153)</f>
        <v>1740258239</v>
      </c>
      <c r="J153" s="1624">
        <f t="shared" si="59"/>
        <v>0</v>
      </c>
      <c r="K153" s="1622">
        <f t="shared" si="59"/>
        <v>0</v>
      </c>
      <c r="L153" s="1622">
        <f t="shared" si="59"/>
        <v>0</v>
      </c>
      <c r="M153" s="1622">
        <f t="shared" si="59"/>
        <v>0</v>
      </c>
      <c r="N153" s="1622">
        <f t="shared" si="59"/>
        <v>0</v>
      </c>
      <c r="O153" s="1623">
        <f>SUM(J153:N153)</f>
        <v>0</v>
      </c>
      <c r="P153" s="1625">
        <f>P645+P1245+P1395</f>
        <v>649554242</v>
      </c>
      <c r="Q153" s="1626">
        <f>P153</f>
        <v>649554242</v>
      </c>
      <c r="R153" s="1626">
        <f>I153+O153+Q153</f>
        <v>2389812481</v>
      </c>
      <c r="S153" s="1627">
        <f>R153/R161</f>
        <v>0.21046062175948796</v>
      </c>
    </row>
    <row r="154" spans="1:19" ht="12" thickBot="1" x14ac:dyDescent="0.25">
      <c r="A154" s="1628"/>
      <c r="B154" s="1629" t="s">
        <v>22796</v>
      </c>
      <c r="C154" s="1630"/>
      <c r="D154" s="1631"/>
      <c r="E154" s="1631">
        <f t="shared" ref="E154:R154" si="60">(E153-E152)/E152</f>
        <v>3.5394945392906472</v>
      </c>
      <c r="F154" s="1631">
        <f t="shared" si="60"/>
        <v>-0.29988484798207521</v>
      </c>
      <c r="G154" s="1631"/>
      <c r="H154" s="1631"/>
      <c r="I154" s="1632">
        <f t="shared" si="60"/>
        <v>3.1361312214709756</v>
      </c>
      <c r="J154" s="1633"/>
      <c r="K154" s="1631"/>
      <c r="L154" s="1631"/>
      <c r="M154" s="1631"/>
      <c r="N154" s="1631"/>
      <c r="O154" s="1632"/>
      <c r="P154" s="1634"/>
      <c r="Q154" s="1631"/>
      <c r="R154" s="1631">
        <f t="shared" si="60"/>
        <v>4.6799489837813155</v>
      </c>
      <c r="S154" s="1632"/>
    </row>
    <row r="155" spans="1:19" x14ac:dyDescent="0.2">
      <c r="A155" s="1610" t="s">
        <v>22810</v>
      </c>
      <c r="B155" s="1611">
        <v>2020</v>
      </c>
      <c r="C155" s="1612">
        <f t="shared" ref="C155:H157" si="61">C647</f>
        <v>0</v>
      </c>
      <c r="D155" s="1613">
        <f t="shared" si="61"/>
        <v>0</v>
      </c>
      <c r="E155" s="1613">
        <f t="shared" si="61"/>
        <v>0</v>
      </c>
      <c r="F155" s="1613">
        <f t="shared" si="61"/>
        <v>0</v>
      </c>
      <c r="G155" s="1613">
        <f t="shared" si="61"/>
        <v>0</v>
      </c>
      <c r="H155" s="1613">
        <f t="shared" si="61"/>
        <v>0</v>
      </c>
      <c r="I155" s="1614">
        <f>SUM(C155:H155)</f>
        <v>0</v>
      </c>
      <c r="J155" s="1615">
        <f t="shared" ref="J155:N157" si="62">J647</f>
        <v>0</v>
      </c>
      <c r="K155" s="1613">
        <f t="shared" si="62"/>
        <v>0</v>
      </c>
      <c r="L155" s="1613">
        <f t="shared" si="62"/>
        <v>0</v>
      </c>
      <c r="M155" s="1613">
        <f t="shared" si="62"/>
        <v>0</v>
      </c>
      <c r="N155" s="1613">
        <f t="shared" si="62"/>
        <v>0</v>
      </c>
      <c r="O155" s="1614">
        <f>SUM(J155:N155)</f>
        <v>0</v>
      </c>
      <c r="P155" s="1616">
        <f>P647</f>
        <v>1765489692</v>
      </c>
      <c r="Q155" s="1617">
        <f>P155</f>
        <v>1765489692</v>
      </c>
      <c r="R155" s="1617">
        <f>I155+O155+Q155</f>
        <v>1765489692</v>
      </c>
      <c r="S155" s="1618">
        <f>R155/R159</f>
        <v>0.12678150005625513</v>
      </c>
    </row>
    <row r="156" spans="1:19" x14ac:dyDescent="0.2">
      <c r="A156" s="1619"/>
      <c r="B156" s="1620">
        <v>2021</v>
      </c>
      <c r="C156" s="1621">
        <f t="shared" si="61"/>
        <v>0</v>
      </c>
      <c r="D156" s="1622">
        <f t="shared" si="61"/>
        <v>0</v>
      </c>
      <c r="E156" s="1622">
        <f t="shared" si="61"/>
        <v>0</v>
      </c>
      <c r="F156" s="1622">
        <f t="shared" si="61"/>
        <v>0</v>
      </c>
      <c r="G156" s="1622">
        <f t="shared" si="61"/>
        <v>0</v>
      </c>
      <c r="H156" s="1622">
        <f t="shared" si="61"/>
        <v>0</v>
      </c>
      <c r="I156" s="1623">
        <f>SUM(C156:H156)</f>
        <v>0</v>
      </c>
      <c r="J156" s="1624">
        <f t="shared" si="62"/>
        <v>0</v>
      </c>
      <c r="K156" s="1622">
        <f t="shared" si="62"/>
        <v>0</v>
      </c>
      <c r="L156" s="1622">
        <f t="shared" si="62"/>
        <v>0</v>
      </c>
      <c r="M156" s="1622">
        <f t="shared" si="62"/>
        <v>0</v>
      </c>
      <c r="N156" s="1622">
        <f t="shared" si="62"/>
        <v>0</v>
      </c>
      <c r="O156" s="1623">
        <f>SUM(J156:N156)</f>
        <v>0</v>
      </c>
      <c r="P156" s="1625">
        <f>P648</f>
        <v>0</v>
      </c>
      <c r="Q156" s="1626">
        <f>P156</f>
        <v>0</v>
      </c>
      <c r="R156" s="1626">
        <f>I156+O156+Q156</f>
        <v>0</v>
      </c>
      <c r="S156" s="1627">
        <f>R156/R160</f>
        <v>0</v>
      </c>
    </row>
    <row r="157" spans="1:19" x14ac:dyDescent="0.2">
      <c r="A157" s="1619"/>
      <c r="B157" s="1620">
        <v>2022</v>
      </c>
      <c r="C157" s="1621">
        <f t="shared" si="61"/>
        <v>0</v>
      </c>
      <c r="D157" s="1622">
        <f t="shared" si="61"/>
        <v>0</v>
      </c>
      <c r="E157" s="1622">
        <f t="shared" si="61"/>
        <v>0</v>
      </c>
      <c r="F157" s="1622">
        <f t="shared" si="61"/>
        <v>0</v>
      </c>
      <c r="G157" s="1622">
        <f t="shared" si="61"/>
        <v>0</v>
      </c>
      <c r="H157" s="1622">
        <f t="shared" si="61"/>
        <v>0</v>
      </c>
      <c r="I157" s="1623">
        <f>SUM(C157:H157)</f>
        <v>0</v>
      </c>
      <c r="J157" s="1624">
        <f t="shared" si="62"/>
        <v>0</v>
      </c>
      <c r="K157" s="1622">
        <f t="shared" si="62"/>
        <v>0</v>
      </c>
      <c r="L157" s="1622">
        <f t="shared" si="62"/>
        <v>0</v>
      </c>
      <c r="M157" s="1622">
        <f t="shared" si="62"/>
        <v>0</v>
      </c>
      <c r="N157" s="1622">
        <f t="shared" si="62"/>
        <v>0</v>
      </c>
      <c r="O157" s="1623">
        <f>SUM(J157:N157)</f>
        <v>0</v>
      </c>
      <c r="P157" s="1625">
        <f>P649</f>
        <v>0</v>
      </c>
      <c r="Q157" s="1626">
        <f>P157</f>
        <v>0</v>
      </c>
      <c r="R157" s="1626">
        <f>I157+O157+Q157</f>
        <v>0</v>
      </c>
      <c r="S157" s="1627">
        <f>R157/R161</f>
        <v>0</v>
      </c>
    </row>
    <row r="158" spans="1:19" ht="12" thickBot="1" x14ac:dyDescent="0.25">
      <c r="A158" s="1628"/>
      <c r="B158" s="1629" t="s">
        <v>22796</v>
      </c>
      <c r="C158" s="1630"/>
      <c r="D158" s="1631"/>
      <c r="E158" s="1631"/>
      <c r="F158" s="1631"/>
      <c r="G158" s="1631"/>
      <c r="H158" s="1631"/>
      <c r="I158" s="1632"/>
      <c r="J158" s="1633"/>
      <c r="K158" s="1631"/>
      <c r="L158" s="1631"/>
      <c r="M158" s="1631"/>
      <c r="N158" s="1631"/>
      <c r="O158" s="1632"/>
      <c r="P158" s="1634"/>
      <c r="Q158" s="1631"/>
      <c r="R158" s="1631"/>
      <c r="S158" s="1632"/>
    </row>
    <row r="159" spans="1:19" x14ac:dyDescent="0.2">
      <c r="A159" s="1640" t="s">
        <v>2049</v>
      </c>
      <c r="B159" s="1611">
        <v>2020</v>
      </c>
      <c r="C159" s="1641">
        <f t="shared" ref="C159:H161" si="63">C99+C103+C107+C111+C115+C119+C123+C127+C131+C135+C139+C143+C147+C151+C155</f>
        <v>4765857977</v>
      </c>
      <c r="D159" s="1642">
        <f t="shared" si="63"/>
        <v>67723644</v>
      </c>
      <c r="E159" s="1642">
        <f t="shared" si="63"/>
        <v>1444910306</v>
      </c>
      <c r="F159" s="1642">
        <f t="shared" si="63"/>
        <v>496846271</v>
      </c>
      <c r="G159" s="1642">
        <f t="shared" si="63"/>
        <v>24000</v>
      </c>
      <c r="H159" s="1642">
        <f t="shared" si="63"/>
        <v>17613169</v>
      </c>
      <c r="I159" s="1643">
        <f>SUM(C159:H159)</f>
        <v>6792975367</v>
      </c>
      <c r="J159" s="1644">
        <f t="shared" ref="J159:N161" si="64">J99+J103+J107+J111+J115+J119+J123+J127+J131+J135+J139+J143+J147+J151+J155</f>
        <v>1077137836</v>
      </c>
      <c r="K159" s="1642">
        <f t="shared" si="64"/>
        <v>3200000000</v>
      </c>
      <c r="L159" s="1642">
        <f t="shared" si="64"/>
        <v>0</v>
      </c>
      <c r="M159" s="1642">
        <f t="shared" si="64"/>
        <v>81246700</v>
      </c>
      <c r="N159" s="1642">
        <f t="shared" si="64"/>
        <v>340046530</v>
      </c>
      <c r="O159" s="1643">
        <f>SUM(J159:N159)</f>
        <v>4698431066</v>
      </c>
      <c r="P159" s="1645">
        <f>P99+P103+P107+P111+P115+P119+P123+P127+P131+P135+P139+P143+P147+P151+P155</f>
        <v>2434045555</v>
      </c>
      <c r="Q159" s="1642">
        <f>P159</f>
        <v>2434045555</v>
      </c>
      <c r="R159" s="1642">
        <f>I159+O159+Q159</f>
        <v>13925451988</v>
      </c>
      <c r="S159" s="1646">
        <f>R159/R159</f>
        <v>1</v>
      </c>
    </row>
    <row r="160" spans="1:19" x14ac:dyDescent="0.2">
      <c r="A160" s="1647"/>
      <c r="B160" s="1620">
        <v>2021</v>
      </c>
      <c r="C160" s="1648">
        <f t="shared" si="63"/>
        <v>5576361667</v>
      </c>
      <c r="D160" s="1626">
        <f t="shared" si="63"/>
        <v>65851889</v>
      </c>
      <c r="E160" s="1626">
        <f t="shared" si="63"/>
        <v>385712052</v>
      </c>
      <c r="F160" s="1626">
        <f t="shared" si="63"/>
        <v>583321011</v>
      </c>
      <c r="G160" s="1626">
        <f t="shared" si="63"/>
        <v>16800</v>
      </c>
      <c r="H160" s="1626">
        <f t="shared" si="63"/>
        <v>16016946</v>
      </c>
      <c r="I160" s="1623">
        <f>SUM(C160:H160)</f>
        <v>6627280365</v>
      </c>
      <c r="J160" s="1649">
        <f t="shared" si="64"/>
        <v>1572091547</v>
      </c>
      <c r="K160" s="1626">
        <f t="shared" si="64"/>
        <v>1190211508</v>
      </c>
      <c r="L160" s="1626">
        <f t="shared" si="64"/>
        <v>0</v>
      </c>
      <c r="M160" s="1626">
        <f t="shared" si="64"/>
        <v>46230061</v>
      </c>
      <c r="N160" s="1626">
        <f t="shared" si="64"/>
        <v>341495679</v>
      </c>
      <c r="O160" s="1623">
        <f>SUM(J160:N160)</f>
        <v>3150028795</v>
      </c>
      <c r="P160" s="1650">
        <f>P100+P104+P108+P112+P116+P120+P124+P128+P132+P136+P140+P144+P148+P152+P156</f>
        <v>0</v>
      </c>
      <c r="Q160" s="1626">
        <f>P160</f>
        <v>0</v>
      </c>
      <c r="R160" s="1626">
        <f>I160+O160+Q160</f>
        <v>9777309160</v>
      </c>
      <c r="S160" s="1627">
        <f>R160/R160</f>
        <v>1</v>
      </c>
    </row>
    <row r="161" spans="1:20" x14ac:dyDescent="0.2">
      <c r="A161" s="1647"/>
      <c r="B161" s="1620">
        <v>2022</v>
      </c>
      <c r="C161" s="1648">
        <f t="shared" si="63"/>
        <v>6453947389</v>
      </c>
      <c r="D161" s="1626">
        <f t="shared" si="63"/>
        <v>94084093</v>
      </c>
      <c r="E161" s="1626">
        <f t="shared" si="63"/>
        <v>1718489744</v>
      </c>
      <c r="F161" s="1626">
        <f t="shared" si="63"/>
        <v>563575074</v>
      </c>
      <c r="G161" s="1626">
        <f t="shared" si="63"/>
        <v>317264000</v>
      </c>
      <c r="H161" s="1626">
        <f t="shared" si="63"/>
        <v>16630862</v>
      </c>
      <c r="I161" s="1623">
        <f>SUM(C161:H161)</f>
        <v>9163991162</v>
      </c>
      <c r="J161" s="1649">
        <f t="shared" si="64"/>
        <v>200000000</v>
      </c>
      <c r="K161" s="1626">
        <f t="shared" si="64"/>
        <v>920000000</v>
      </c>
      <c r="L161" s="1626">
        <f t="shared" si="64"/>
        <v>0</v>
      </c>
      <c r="M161" s="1626">
        <f t="shared" si="64"/>
        <v>83017133</v>
      </c>
      <c r="N161" s="1626">
        <f t="shared" si="64"/>
        <v>338590085</v>
      </c>
      <c r="O161" s="1623">
        <f>SUM(J161:N161)</f>
        <v>1541607218</v>
      </c>
      <c r="P161" s="1650">
        <f>P101+P105+P109+P113+P117+P121+P125+P129+P133+P137+P141+P145+P149+P153+P157</f>
        <v>649554242</v>
      </c>
      <c r="Q161" s="1626">
        <f>P161</f>
        <v>649554242</v>
      </c>
      <c r="R161" s="1626">
        <f>I161+O161+Q161</f>
        <v>11355152622</v>
      </c>
      <c r="S161" s="1627">
        <f>R161/R161</f>
        <v>1</v>
      </c>
    </row>
    <row r="162" spans="1:20" ht="12" thickBot="1" x14ac:dyDescent="0.25">
      <c r="A162" s="1628"/>
      <c r="B162" s="1629" t="s">
        <v>22796</v>
      </c>
      <c r="C162" s="1654">
        <f t="shared" ref="C162:R162" si="65">(C161-C160)/C160</f>
        <v>0.15737604093963442</v>
      </c>
      <c r="D162" s="1655">
        <f t="shared" si="65"/>
        <v>0.42872276602422144</v>
      </c>
      <c r="E162" s="1655">
        <f t="shared" si="65"/>
        <v>3.4553695822810329</v>
      </c>
      <c r="F162" s="1655">
        <f t="shared" si="65"/>
        <v>-3.385089278054481E-2</v>
      </c>
      <c r="G162" s="1655">
        <f t="shared" si="65"/>
        <v>18883.761904761905</v>
      </c>
      <c r="H162" s="1655">
        <f t="shared" si="65"/>
        <v>3.832915463409816E-2</v>
      </c>
      <c r="I162" s="1656">
        <f t="shared" si="65"/>
        <v>0.38276799188953581</v>
      </c>
      <c r="J162" s="1657">
        <f t="shared" si="65"/>
        <v>-0.87278094562517228</v>
      </c>
      <c r="K162" s="1655">
        <f t="shared" si="65"/>
        <v>-0.22702814263160359</v>
      </c>
      <c r="L162" s="1655"/>
      <c r="M162" s="1655">
        <f t="shared" si="65"/>
        <v>0.7957392052759783</v>
      </c>
      <c r="N162" s="1655">
        <f t="shared" si="65"/>
        <v>-8.5084356221092911E-3</v>
      </c>
      <c r="O162" s="1656">
        <f t="shared" si="65"/>
        <v>-0.51060535686309494</v>
      </c>
      <c r="P162" s="1658"/>
      <c r="Q162" s="1655"/>
      <c r="R162" s="1655">
        <f t="shared" si="65"/>
        <v>0.16137808840648341</v>
      </c>
      <c r="S162" s="1632"/>
    </row>
    <row r="165" spans="1:20" x14ac:dyDescent="0.2">
      <c r="A165" s="1590" t="s">
        <v>22593</v>
      </c>
      <c r="I165" s="1591"/>
      <c r="J165" s="1591"/>
      <c r="P165" s="1592"/>
      <c r="R165" s="1591"/>
      <c r="S165" s="1591"/>
      <c r="T165" s="1593"/>
    </row>
    <row r="166" spans="1:20" x14ac:dyDescent="0.2">
      <c r="A166" s="1590" t="s">
        <v>22592</v>
      </c>
      <c r="I166" s="1591"/>
      <c r="J166" s="1591"/>
      <c r="P166" s="1592"/>
      <c r="R166" s="1591"/>
      <c r="S166" s="1591"/>
      <c r="T166" s="1593"/>
    </row>
    <row r="167" spans="1:20" x14ac:dyDescent="0.2">
      <c r="I167" s="1591"/>
      <c r="J167" s="1591"/>
      <c r="P167" s="1592"/>
      <c r="R167" s="1591"/>
      <c r="S167" s="1591"/>
      <c r="T167" s="1593"/>
    </row>
    <row r="168" spans="1:20" x14ac:dyDescent="0.2">
      <c r="I168" s="1591"/>
      <c r="J168" s="1591"/>
      <c r="P168" s="1592"/>
      <c r="R168" s="1591"/>
      <c r="S168" s="1591"/>
      <c r="T168" s="1593"/>
    </row>
    <row r="169" spans="1:20" x14ac:dyDescent="0.2">
      <c r="I169" s="1591"/>
      <c r="J169" s="1591"/>
      <c r="P169" s="1592"/>
      <c r="R169" s="1591"/>
      <c r="S169" s="1591"/>
      <c r="T169" s="1593"/>
    </row>
    <row r="170" spans="1:20" x14ac:dyDescent="0.2">
      <c r="A170" s="1769" t="s">
        <v>22780</v>
      </c>
      <c r="B170" s="1769"/>
      <c r="C170" s="1769"/>
      <c r="D170" s="1769"/>
      <c r="E170" s="1769"/>
      <c r="F170" s="1769"/>
      <c r="G170" s="1769"/>
      <c r="H170" s="1769"/>
      <c r="I170" s="1769"/>
      <c r="J170" s="1769"/>
      <c r="K170" s="1769"/>
      <c r="L170" s="1769"/>
      <c r="M170" s="1769"/>
      <c r="N170" s="1769"/>
      <c r="O170" s="1769"/>
      <c r="P170" s="1769"/>
      <c r="Q170" s="1769"/>
      <c r="R170" s="1769"/>
      <c r="S170" s="1769"/>
      <c r="T170" s="1594"/>
    </row>
    <row r="171" spans="1:20" x14ac:dyDescent="0.2">
      <c r="A171" s="1769" t="s">
        <v>2089</v>
      </c>
      <c r="B171" s="1769"/>
      <c r="C171" s="1769"/>
      <c r="D171" s="1769"/>
      <c r="E171" s="1769"/>
      <c r="F171" s="1769"/>
      <c r="G171" s="1769"/>
      <c r="H171" s="1769"/>
      <c r="I171" s="1769"/>
      <c r="J171" s="1769"/>
      <c r="K171" s="1769"/>
      <c r="L171" s="1769"/>
      <c r="M171" s="1769"/>
      <c r="N171" s="1769"/>
      <c r="O171" s="1769"/>
      <c r="P171" s="1769"/>
      <c r="Q171" s="1769"/>
      <c r="R171" s="1769"/>
      <c r="S171" s="1769"/>
      <c r="T171" s="1594"/>
    </row>
    <row r="172" spans="1:20" x14ac:dyDescent="0.2">
      <c r="A172" s="1769" t="s">
        <v>22781</v>
      </c>
      <c r="B172" s="1769"/>
      <c r="C172" s="1769"/>
      <c r="D172" s="1769"/>
      <c r="E172" s="1769"/>
      <c r="F172" s="1769"/>
      <c r="G172" s="1769"/>
      <c r="H172" s="1769"/>
      <c r="I172" s="1769"/>
      <c r="J172" s="1769"/>
      <c r="K172" s="1769"/>
      <c r="L172" s="1769"/>
      <c r="M172" s="1769"/>
      <c r="N172" s="1769"/>
      <c r="O172" s="1769"/>
      <c r="P172" s="1769"/>
      <c r="Q172" s="1769"/>
      <c r="R172" s="1769"/>
      <c r="S172" s="1769"/>
      <c r="T172" s="1594"/>
    </row>
    <row r="173" spans="1:20" x14ac:dyDescent="0.2">
      <c r="A173" s="1769" t="s">
        <v>22782</v>
      </c>
      <c r="B173" s="1769"/>
      <c r="C173" s="1769"/>
      <c r="D173" s="1769"/>
      <c r="E173" s="1769"/>
      <c r="F173" s="1769"/>
      <c r="G173" s="1769"/>
      <c r="H173" s="1769"/>
      <c r="I173" s="1769"/>
      <c r="J173" s="1769"/>
      <c r="K173" s="1769"/>
      <c r="L173" s="1769"/>
      <c r="M173" s="1769"/>
      <c r="N173" s="1769"/>
      <c r="O173" s="1769"/>
      <c r="P173" s="1769"/>
      <c r="Q173" s="1769"/>
      <c r="R173" s="1769"/>
      <c r="S173" s="1769"/>
      <c r="T173" s="1594"/>
    </row>
    <row r="174" spans="1:20" x14ac:dyDescent="0.2">
      <c r="I174" s="1591"/>
      <c r="J174" s="1591"/>
      <c r="P174" s="1592"/>
      <c r="R174" s="1591"/>
      <c r="S174" s="1591"/>
      <c r="T174" s="1593"/>
    </row>
    <row r="175" spans="1:20" x14ac:dyDescent="0.2">
      <c r="I175" s="1591"/>
      <c r="J175" s="1591"/>
      <c r="P175" s="1592"/>
      <c r="R175" s="1591"/>
      <c r="S175" s="1591"/>
      <c r="T175" s="1593"/>
    </row>
    <row r="176" spans="1:20" x14ac:dyDescent="0.2">
      <c r="I176" s="1591"/>
      <c r="J176" s="1591"/>
      <c r="P176" s="1592"/>
      <c r="R176" s="1591"/>
      <c r="S176" s="1591"/>
      <c r="T176" s="1593"/>
    </row>
    <row r="177" spans="1:20" x14ac:dyDescent="0.2">
      <c r="A177" s="1595" t="s">
        <v>22570</v>
      </c>
      <c r="B177" s="1595" t="s">
        <v>1</v>
      </c>
      <c r="C177" s="1596"/>
      <c r="D177" s="1596"/>
      <c r="E177" s="1596"/>
      <c r="F177" s="1596"/>
      <c r="G177" s="1596"/>
      <c r="H177" s="1596"/>
      <c r="I177" s="1596"/>
      <c r="J177" s="1596"/>
      <c r="K177" s="1597"/>
      <c r="L177" s="1596"/>
      <c r="M177" s="1596"/>
      <c r="N177" s="1596"/>
      <c r="O177" s="1596"/>
      <c r="P177" s="1592"/>
      <c r="Q177" s="1596"/>
      <c r="R177" s="1596"/>
      <c r="S177" s="1596"/>
      <c r="T177" s="1593"/>
    </row>
    <row r="178" spans="1:20" ht="12" thickBot="1" x14ac:dyDescent="0.25">
      <c r="A178" s="1598" t="s">
        <v>0</v>
      </c>
      <c r="B178" s="1598" t="s">
        <v>22594</v>
      </c>
      <c r="C178" s="1598"/>
      <c r="D178" s="1598"/>
      <c r="E178" s="1598"/>
      <c r="F178" s="1598"/>
      <c r="G178" s="1598"/>
      <c r="H178" s="1598"/>
      <c r="I178" s="1598"/>
      <c r="J178" s="1598"/>
      <c r="K178" s="1599"/>
      <c r="L178" s="1598"/>
      <c r="M178" s="1598"/>
      <c r="N178" s="1598"/>
      <c r="O178" s="1598"/>
      <c r="P178" s="1600"/>
      <c r="Q178" s="1598"/>
      <c r="R178" s="1598"/>
      <c r="S178" s="1598"/>
      <c r="T178" s="1601"/>
    </row>
    <row r="179" spans="1:20" ht="27" customHeight="1" x14ac:dyDescent="0.2">
      <c r="A179" s="1770" t="s">
        <v>22783</v>
      </c>
      <c r="B179" s="1772" t="s">
        <v>22784</v>
      </c>
      <c r="C179" s="1774" t="s">
        <v>22609</v>
      </c>
      <c r="D179" s="1775"/>
      <c r="E179" s="1775"/>
      <c r="F179" s="1775"/>
      <c r="G179" s="1775"/>
      <c r="H179" s="1775"/>
      <c r="I179" s="1776"/>
      <c r="J179" s="1777" t="s">
        <v>22616</v>
      </c>
      <c r="K179" s="1778"/>
      <c r="L179" s="1778"/>
      <c r="M179" s="1778"/>
      <c r="N179" s="1778"/>
      <c r="O179" s="1779"/>
      <c r="P179" s="1780" t="s">
        <v>22622</v>
      </c>
      <c r="Q179" s="1781"/>
      <c r="R179" s="1781" t="s">
        <v>2049</v>
      </c>
      <c r="S179" s="1782"/>
    </row>
    <row r="180" spans="1:20" ht="112.5" customHeight="1" thickBot="1" x14ac:dyDescent="0.25">
      <c r="A180" s="1771"/>
      <c r="B180" s="1773"/>
      <c r="C180" s="1603" t="s">
        <v>22785</v>
      </c>
      <c r="D180" s="1604" t="s">
        <v>22786</v>
      </c>
      <c r="E180" s="1604" t="s">
        <v>22787</v>
      </c>
      <c r="F180" s="1604" t="s">
        <v>22788</v>
      </c>
      <c r="G180" s="1604" t="s">
        <v>22789</v>
      </c>
      <c r="H180" s="1604" t="s">
        <v>22790</v>
      </c>
      <c r="I180" s="1605" t="s">
        <v>22665</v>
      </c>
      <c r="J180" s="1606" t="s">
        <v>22785</v>
      </c>
      <c r="K180" s="1604" t="s">
        <v>22789</v>
      </c>
      <c r="L180" s="1604" t="s">
        <v>22790</v>
      </c>
      <c r="M180" s="1604" t="s">
        <v>22791</v>
      </c>
      <c r="N180" s="1604" t="s">
        <v>22792</v>
      </c>
      <c r="O180" s="1605" t="s">
        <v>22668</v>
      </c>
      <c r="P180" s="1607" t="s">
        <v>22793</v>
      </c>
      <c r="Q180" s="1604" t="s">
        <v>22669</v>
      </c>
      <c r="R180" s="1608" t="s">
        <v>22794</v>
      </c>
      <c r="S180" s="1609" t="s">
        <v>22671</v>
      </c>
    </row>
    <row r="181" spans="1:20" x14ac:dyDescent="0.2">
      <c r="A181" s="1610" t="s">
        <v>22795</v>
      </c>
      <c r="B181" s="1611">
        <v>2020</v>
      </c>
      <c r="C181" s="1612">
        <f t="shared" ref="C181:H183" si="66">C673+C971+C1065+C1179+C1269+C1531+C1419</f>
        <v>0</v>
      </c>
      <c r="D181" s="1613">
        <f t="shared" si="66"/>
        <v>1230379306</v>
      </c>
      <c r="E181" s="1613">
        <f t="shared" si="66"/>
        <v>55910552</v>
      </c>
      <c r="F181" s="1613">
        <f t="shared" si="66"/>
        <v>890713980</v>
      </c>
      <c r="G181" s="1613">
        <f t="shared" si="66"/>
        <v>899493</v>
      </c>
      <c r="H181" s="1613">
        <f t="shared" si="66"/>
        <v>26056606</v>
      </c>
      <c r="I181" s="1614">
        <f>SUM(C181:H181)</f>
        <v>2203959937</v>
      </c>
      <c r="J181" s="1615">
        <f t="shared" ref="J181:N183" si="67">J673+J971+J1065+J1179+J1269+J1531+J1419</f>
        <v>0</v>
      </c>
      <c r="K181" s="1613">
        <f t="shared" si="67"/>
        <v>0</v>
      </c>
      <c r="L181" s="1613">
        <f t="shared" si="67"/>
        <v>0</v>
      </c>
      <c r="M181" s="1613">
        <f t="shared" si="67"/>
        <v>116121061</v>
      </c>
      <c r="N181" s="1613">
        <f t="shared" si="67"/>
        <v>0</v>
      </c>
      <c r="O181" s="1614">
        <f>SUM(J181:N181)</f>
        <v>116121061</v>
      </c>
      <c r="P181" s="1616">
        <f>P673+P971+P1065+P1179+P1269+P1531+P1419</f>
        <v>0</v>
      </c>
      <c r="Q181" s="1617">
        <f>P181</f>
        <v>0</v>
      </c>
      <c r="R181" s="1617">
        <f>I181+O181+Q181</f>
        <v>2320080998</v>
      </c>
      <c r="S181" s="1618">
        <f>R181/R241</f>
        <v>0.87050824791370707</v>
      </c>
    </row>
    <row r="182" spans="1:20" x14ac:dyDescent="0.2">
      <c r="A182" s="1619"/>
      <c r="B182" s="1620">
        <v>2021</v>
      </c>
      <c r="C182" s="1621">
        <f t="shared" si="66"/>
        <v>0</v>
      </c>
      <c r="D182" s="1622">
        <f t="shared" si="66"/>
        <v>1233534463</v>
      </c>
      <c r="E182" s="1622">
        <f t="shared" si="66"/>
        <v>56626554</v>
      </c>
      <c r="F182" s="1622">
        <f t="shared" si="66"/>
        <v>798890953</v>
      </c>
      <c r="G182" s="1622">
        <f t="shared" si="66"/>
        <v>533070</v>
      </c>
      <c r="H182" s="1622">
        <f t="shared" si="66"/>
        <v>22920534</v>
      </c>
      <c r="I182" s="1623">
        <f>SUM(C182:H182)</f>
        <v>2112505574</v>
      </c>
      <c r="J182" s="1624">
        <f t="shared" si="67"/>
        <v>0</v>
      </c>
      <c r="K182" s="1622">
        <f t="shared" si="67"/>
        <v>0</v>
      </c>
      <c r="L182" s="1622">
        <f t="shared" si="67"/>
        <v>0</v>
      </c>
      <c r="M182" s="1622">
        <f t="shared" si="67"/>
        <v>188875614</v>
      </c>
      <c r="N182" s="1622">
        <f t="shared" si="67"/>
        <v>0</v>
      </c>
      <c r="O182" s="1623">
        <f>SUM(J182:N182)</f>
        <v>188875614</v>
      </c>
      <c r="P182" s="1625">
        <f>P674+P972+P1066+P1180+P1270+P1532+P1420</f>
        <v>0</v>
      </c>
      <c r="Q182" s="1626">
        <f>P182</f>
        <v>0</v>
      </c>
      <c r="R182" s="1626">
        <f>I182+O182+Q182</f>
        <v>2301381188</v>
      </c>
      <c r="S182" s="1627">
        <f>R182/R242</f>
        <v>0.87281443865273356</v>
      </c>
    </row>
    <row r="183" spans="1:20" x14ac:dyDescent="0.2">
      <c r="A183" s="1619"/>
      <c r="B183" s="1620">
        <v>2022</v>
      </c>
      <c r="C183" s="1621">
        <f t="shared" si="66"/>
        <v>0</v>
      </c>
      <c r="D183" s="1622">
        <f t="shared" si="66"/>
        <v>1136815147</v>
      </c>
      <c r="E183" s="1622">
        <f t="shared" si="66"/>
        <v>64212680</v>
      </c>
      <c r="F183" s="1622">
        <f t="shared" si="66"/>
        <v>856012653</v>
      </c>
      <c r="G183" s="1622">
        <f t="shared" si="66"/>
        <v>912197</v>
      </c>
      <c r="H183" s="1622">
        <f t="shared" si="66"/>
        <v>22832925</v>
      </c>
      <c r="I183" s="1623">
        <f>SUM(C183:H183)</f>
        <v>2080785602</v>
      </c>
      <c r="J183" s="1624">
        <f t="shared" si="67"/>
        <v>0</v>
      </c>
      <c r="K183" s="1622">
        <f t="shared" si="67"/>
        <v>0</v>
      </c>
      <c r="L183" s="1622">
        <f t="shared" si="67"/>
        <v>0</v>
      </c>
      <c r="M183" s="1622">
        <f t="shared" si="67"/>
        <v>142878657</v>
      </c>
      <c r="N183" s="1622">
        <f t="shared" si="67"/>
        <v>0</v>
      </c>
      <c r="O183" s="1623">
        <f>SUM(J183:N183)</f>
        <v>142878657</v>
      </c>
      <c r="P183" s="1625">
        <f>P675+P973+P1067+P1181+P1271+P1533+P1421</f>
        <v>0</v>
      </c>
      <c r="Q183" s="1626">
        <f>P183</f>
        <v>0</v>
      </c>
      <c r="R183" s="1626">
        <f>I183+O183+Q183</f>
        <v>2223664259</v>
      </c>
      <c r="S183" s="1627">
        <f>R183/R243</f>
        <v>0.84284984864143264</v>
      </c>
    </row>
    <row r="184" spans="1:20" ht="12" thickBot="1" x14ac:dyDescent="0.25">
      <c r="A184" s="1628"/>
      <c r="B184" s="1629" t="s">
        <v>22796</v>
      </c>
      <c r="C184" s="1630"/>
      <c r="D184" s="1631">
        <f t="shared" ref="D184:R184" si="68">(D183-D182)/D182</f>
        <v>-7.8408280353007051E-2</v>
      </c>
      <c r="E184" s="1631">
        <f t="shared" si="68"/>
        <v>0.13396764351932841</v>
      </c>
      <c r="F184" s="1631">
        <f t="shared" si="68"/>
        <v>7.150124780546864E-2</v>
      </c>
      <c r="G184" s="1631">
        <f t="shared" si="68"/>
        <v>0.71121428705423306</v>
      </c>
      <c r="H184" s="1631">
        <f t="shared" si="68"/>
        <v>-3.8222931455261905E-3</v>
      </c>
      <c r="I184" s="1632">
        <f t="shared" si="68"/>
        <v>-1.5015331741794495E-2</v>
      </c>
      <c r="J184" s="1633"/>
      <c r="K184" s="1631"/>
      <c r="L184" s="1631"/>
      <c r="M184" s="1631">
        <f t="shared" si="68"/>
        <v>-0.24353041679589194</v>
      </c>
      <c r="N184" s="1631"/>
      <c r="O184" s="1632">
        <f t="shared" si="68"/>
        <v>-0.24353041679589194</v>
      </c>
      <c r="P184" s="1634"/>
      <c r="Q184" s="1631"/>
      <c r="R184" s="1631">
        <f t="shared" si="68"/>
        <v>-3.37696898737316E-2</v>
      </c>
      <c r="S184" s="1632"/>
    </row>
    <row r="185" spans="1:20" x14ac:dyDescent="0.2">
      <c r="A185" s="1610" t="s">
        <v>22797</v>
      </c>
      <c r="B185" s="1611">
        <v>2020</v>
      </c>
      <c r="C185" s="1612"/>
      <c r="D185" s="1613"/>
      <c r="E185" s="1613"/>
      <c r="F185" s="1613"/>
      <c r="G185" s="1613"/>
      <c r="H185" s="1613"/>
      <c r="I185" s="1614">
        <f>SUM(C185:H185)</f>
        <v>0</v>
      </c>
      <c r="J185" s="1652"/>
      <c r="K185" s="1613"/>
      <c r="L185" s="1613"/>
      <c r="M185" s="1613"/>
      <c r="N185" s="1613"/>
      <c r="O185" s="1614">
        <f>SUM(J185:N185)</f>
        <v>0</v>
      </c>
      <c r="P185" s="1616"/>
      <c r="Q185" s="1617">
        <f>P185</f>
        <v>0</v>
      </c>
      <c r="R185" s="1617">
        <f>I185+O185+Q185</f>
        <v>0</v>
      </c>
      <c r="S185" s="1618">
        <f>R185/R241</f>
        <v>0</v>
      </c>
    </row>
    <row r="186" spans="1:20" x14ac:dyDescent="0.2">
      <c r="A186" s="1619"/>
      <c r="B186" s="1620">
        <v>2021</v>
      </c>
      <c r="C186" s="1621"/>
      <c r="D186" s="1622"/>
      <c r="E186" s="1622"/>
      <c r="F186" s="1622"/>
      <c r="G186" s="1622"/>
      <c r="H186" s="1622"/>
      <c r="I186" s="1623">
        <f>SUM(C186:H186)</f>
        <v>0</v>
      </c>
      <c r="J186" s="1649"/>
      <c r="K186" s="1622"/>
      <c r="L186" s="1622"/>
      <c r="M186" s="1622"/>
      <c r="N186" s="1622"/>
      <c r="O186" s="1623">
        <f>SUM(J186:N186)</f>
        <v>0</v>
      </c>
      <c r="P186" s="1625"/>
      <c r="Q186" s="1626">
        <f>P186</f>
        <v>0</v>
      </c>
      <c r="R186" s="1626">
        <f>I186+O186+Q186</f>
        <v>0</v>
      </c>
      <c r="S186" s="1627">
        <f>R186/R242</f>
        <v>0</v>
      </c>
    </row>
    <row r="187" spans="1:20" x14ac:dyDescent="0.2">
      <c r="A187" s="1619"/>
      <c r="B187" s="1620">
        <v>2022</v>
      </c>
      <c r="C187" s="1621"/>
      <c r="D187" s="1622"/>
      <c r="E187" s="1622"/>
      <c r="F187" s="1622"/>
      <c r="G187" s="1622"/>
      <c r="H187" s="1622"/>
      <c r="I187" s="1623">
        <f>SUM(C187:H187)</f>
        <v>0</v>
      </c>
      <c r="J187" s="1649"/>
      <c r="K187" s="1622"/>
      <c r="L187" s="1622"/>
      <c r="M187" s="1622"/>
      <c r="N187" s="1622"/>
      <c r="O187" s="1623">
        <f>SUM(J187:N187)</f>
        <v>0</v>
      </c>
      <c r="P187" s="1625"/>
      <c r="Q187" s="1626">
        <f>P187</f>
        <v>0</v>
      </c>
      <c r="R187" s="1626">
        <f>I187+O187+Q187</f>
        <v>0</v>
      </c>
      <c r="S187" s="1627">
        <f>R187/R243</f>
        <v>0</v>
      </c>
    </row>
    <row r="188" spans="1:20" ht="12" thickBot="1" x14ac:dyDescent="0.25">
      <c r="A188" s="1628"/>
      <c r="B188" s="1629" t="s">
        <v>22796</v>
      </c>
      <c r="C188" s="1659"/>
      <c r="D188" s="1660"/>
      <c r="E188" s="1660"/>
      <c r="F188" s="1660"/>
      <c r="G188" s="1660"/>
      <c r="H188" s="1660"/>
      <c r="I188" s="1661"/>
      <c r="J188" s="1662"/>
      <c r="K188" s="1660"/>
      <c r="L188" s="1660"/>
      <c r="M188" s="1660"/>
      <c r="N188" s="1660"/>
      <c r="O188" s="1661"/>
      <c r="P188" s="1663"/>
      <c r="Q188" s="1660"/>
      <c r="R188" s="1660"/>
      <c r="S188" s="1632"/>
    </row>
    <row r="189" spans="1:20" x14ac:dyDescent="0.2">
      <c r="A189" s="1610" t="s">
        <v>22798</v>
      </c>
      <c r="B189" s="1611">
        <v>2020</v>
      </c>
      <c r="C189" s="1612">
        <f>C1069</f>
        <v>0</v>
      </c>
      <c r="D189" s="1613">
        <f t="shared" ref="C189:H191" si="69">D1069</f>
        <v>0</v>
      </c>
      <c r="E189" s="1613">
        <f t="shared" si="69"/>
        <v>0</v>
      </c>
      <c r="F189" s="1613">
        <f t="shared" si="69"/>
        <v>1774833</v>
      </c>
      <c r="G189" s="1613">
        <f t="shared" si="69"/>
        <v>0</v>
      </c>
      <c r="H189" s="1613">
        <f t="shared" si="69"/>
        <v>0</v>
      </c>
      <c r="I189" s="1614">
        <f>SUM(C189:H189)</f>
        <v>1774833</v>
      </c>
      <c r="J189" s="1615">
        <f t="shared" ref="J189:N191" si="70">J1069</f>
        <v>0</v>
      </c>
      <c r="K189" s="1613">
        <f t="shared" si="70"/>
        <v>0</v>
      </c>
      <c r="L189" s="1613">
        <f t="shared" si="70"/>
        <v>0</v>
      </c>
      <c r="M189" s="1613">
        <f t="shared" si="70"/>
        <v>0</v>
      </c>
      <c r="N189" s="1613">
        <f t="shared" si="70"/>
        <v>0</v>
      </c>
      <c r="O189" s="1614">
        <f>SUM(J189:N189)</f>
        <v>0</v>
      </c>
      <c r="P189" s="1616">
        <f>P1069</f>
        <v>0</v>
      </c>
      <c r="Q189" s="1617">
        <f>P189</f>
        <v>0</v>
      </c>
      <c r="R189" s="1617">
        <f>I189+O189+Q189</f>
        <v>1774833</v>
      </c>
      <c r="S189" s="1618">
        <f>R189/R241</f>
        <v>6.6592794238704781E-4</v>
      </c>
    </row>
    <row r="190" spans="1:20" x14ac:dyDescent="0.2">
      <c r="A190" s="1619"/>
      <c r="B190" s="1620">
        <v>2021</v>
      </c>
      <c r="C190" s="1621">
        <f t="shared" si="69"/>
        <v>0</v>
      </c>
      <c r="D190" s="1622">
        <f t="shared" si="69"/>
        <v>1150000</v>
      </c>
      <c r="E190" s="1622">
        <f t="shared" si="69"/>
        <v>80000</v>
      </c>
      <c r="F190" s="1622">
        <f t="shared" si="69"/>
        <v>1080000</v>
      </c>
      <c r="G190" s="1622">
        <f t="shared" si="69"/>
        <v>0</v>
      </c>
      <c r="H190" s="1622">
        <f t="shared" si="69"/>
        <v>30000</v>
      </c>
      <c r="I190" s="1623">
        <f>SUM(C190:H190)</f>
        <v>2340000</v>
      </c>
      <c r="J190" s="1624">
        <f t="shared" si="70"/>
        <v>0</v>
      </c>
      <c r="K190" s="1622">
        <f t="shared" si="70"/>
        <v>0</v>
      </c>
      <c r="L190" s="1622">
        <f t="shared" si="70"/>
        <v>0</v>
      </c>
      <c r="M190" s="1622">
        <f t="shared" si="70"/>
        <v>0</v>
      </c>
      <c r="N190" s="1622">
        <f t="shared" si="70"/>
        <v>0</v>
      </c>
      <c r="O190" s="1623">
        <f>SUM(J190:N190)</f>
        <v>0</v>
      </c>
      <c r="P190" s="1625">
        <f>P1070</f>
        <v>0</v>
      </c>
      <c r="Q190" s="1626">
        <f>P190</f>
        <v>0</v>
      </c>
      <c r="R190" s="1626">
        <f>I190+O190+Q190</f>
        <v>2340000</v>
      </c>
      <c r="S190" s="1627">
        <f>R190/R242</f>
        <v>8.8746088527051799E-4</v>
      </c>
    </row>
    <row r="191" spans="1:20" x14ac:dyDescent="0.2">
      <c r="A191" s="1619"/>
      <c r="B191" s="1620">
        <v>2022</v>
      </c>
      <c r="C191" s="1621">
        <f t="shared" si="69"/>
        <v>0</v>
      </c>
      <c r="D191" s="1622">
        <f t="shared" si="69"/>
        <v>1947000</v>
      </c>
      <c r="E191" s="1622">
        <f t="shared" si="69"/>
        <v>100000</v>
      </c>
      <c r="F191" s="1622">
        <f t="shared" si="69"/>
        <v>2377466</v>
      </c>
      <c r="G191" s="1622">
        <f t="shared" si="69"/>
        <v>0</v>
      </c>
      <c r="H191" s="1622">
        <f t="shared" si="69"/>
        <v>30000</v>
      </c>
      <c r="I191" s="1623">
        <f>SUM(C191:H191)</f>
        <v>4454466</v>
      </c>
      <c r="J191" s="1624">
        <f t="shared" si="70"/>
        <v>0</v>
      </c>
      <c r="K191" s="1622">
        <f t="shared" si="70"/>
        <v>0</v>
      </c>
      <c r="L191" s="1622">
        <f t="shared" si="70"/>
        <v>0</v>
      </c>
      <c r="M191" s="1622">
        <f t="shared" si="70"/>
        <v>0</v>
      </c>
      <c r="N191" s="1622">
        <f t="shared" si="70"/>
        <v>0</v>
      </c>
      <c r="O191" s="1623">
        <f>SUM(J191:N191)</f>
        <v>0</v>
      </c>
      <c r="P191" s="1625">
        <f>P1071</f>
        <v>0</v>
      </c>
      <c r="Q191" s="1626">
        <f>P191</f>
        <v>0</v>
      </c>
      <c r="R191" s="1626">
        <f>I191+O191+Q191</f>
        <v>4454466</v>
      </c>
      <c r="S191" s="1627">
        <f>R191/R243</f>
        <v>1.6884050632566326E-3</v>
      </c>
    </row>
    <row r="192" spans="1:20" ht="12" thickBot="1" x14ac:dyDescent="0.25">
      <c r="A192" s="1628"/>
      <c r="B192" s="1629" t="s">
        <v>22796</v>
      </c>
      <c r="C192" s="1630"/>
      <c r="D192" s="1631">
        <f t="shared" ref="D192:E192" si="71">(D191-D190)/D190</f>
        <v>0.69304347826086954</v>
      </c>
      <c r="E192" s="1631">
        <f t="shared" si="71"/>
        <v>0.25</v>
      </c>
      <c r="F192" s="1631">
        <f>(F191-F190)/F190</f>
        <v>1.2013574074074074</v>
      </c>
      <c r="G192" s="1631"/>
      <c r="H192" s="1631">
        <f>(H191-H190)/H190</f>
        <v>0</v>
      </c>
      <c r="I192" s="1632">
        <f>(I191-I190)/I190</f>
        <v>0.90361794871794876</v>
      </c>
      <c r="J192" s="1633"/>
      <c r="K192" s="1631"/>
      <c r="L192" s="1631"/>
      <c r="M192" s="1631"/>
      <c r="N192" s="1631"/>
      <c r="O192" s="1632"/>
      <c r="P192" s="1634"/>
      <c r="Q192" s="1631"/>
      <c r="R192" s="1631">
        <f t="shared" ref="R192" si="72">(R191-R190)/R190</f>
        <v>0.90361794871794876</v>
      </c>
      <c r="S192" s="1632"/>
    </row>
    <row r="193" spans="1:19" x14ac:dyDescent="0.2">
      <c r="A193" s="1610" t="s">
        <v>22799</v>
      </c>
      <c r="B193" s="1611">
        <v>2020</v>
      </c>
      <c r="C193" s="1612"/>
      <c r="D193" s="1613"/>
      <c r="E193" s="1613"/>
      <c r="F193" s="1613"/>
      <c r="G193" s="1613"/>
      <c r="H193" s="1613"/>
      <c r="I193" s="1614">
        <f>SUM(C193:H193)</f>
        <v>0</v>
      </c>
      <c r="J193" s="1652"/>
      <c r="K193" s="1613"/>
      <c r="L193" s="1613"/>
      <c r="M193" s="1613"/>
      <c r="N193" s="1613"/>
      <c r="O193" s="1614">
        <f>SUM(J193:N193)</f>
        <v>0</v>
      </c>
      <c r="P193" s="1616"/>
      <c r="Q193" s="1617">
        <f>P193</f>
        <v>0</v>
      </c>
      <c r="R193" s="1617">
        <f>I193+O193+Q193</f>
        <v>0</v>
      </c>
      <c r="S193" s="1618">
        <f>R193/R241</f>
        <v>0</v>
      </c>
    </row>
    <row r="194" spans="1:19" x14ac:dyDescent="0.2">
      <c r="A194" s="1619"/>
      <c r="B194" s="1620">
        <v>2021</v>
      </c>
      <c r="C194" s="1621"/>
      <c r="D194" s="1622"/>
      <c r="E194" s="1622"/>
      <c r="F194" s="1622"/>
      <c r="G194" s="1622"/>
      <c r="H194" s="1622"/>
      <c r="I194" s="1623">
        <f>SUM(C194:H194)</f>
        <v>0</v>
      </c>
      <c r="J194" s="1649"/>
      <c r="K194" s="1622"/>
      <c r="L194" s="1622"/>
      <c r="M194" s="1622"/>
      <c r="N194" s="1622"/>
      <c r="O194" s="1623">
        <f>SUM(J194:N194)</f>
        <v>0</v>
      </c>
      <c r="P194" s="1625"/>
      <c r="Q194" s="1626">
        <f>P194</f>
        <v>0</v>
      </c>
      <c r="R194" s="1626">
        <f>I194+O194+Q194</f>
        <v>0</v>
      </c>
      <c r="S194" s="1627">
        <f>R194/R242</f>
        <v>0</v>
      </c>
    </row>
    <row r="195" spans="1:19" x14ac:dyDescent="0.2">
      <c r="A195" s="1619"/>
      <c r="B195" s="1620">
        <v>2022</v>
      </c>
      <c r="C195" s="1621"/>
      <c r="D195" s="1622"/>
      <c r="E195" s="1622"/>
      <c r="F195" s="1622"/>
      <c r="G195" s="1622"/>
      <c r="H195" s="1622"/>
      <c r="I195" s="1623">
        <f>SUM(C195:H195)</f>
        <v>0</v>
      </c>
      <c r="J195" s="1649"/>
      <c r="K195" s="1622"/>
      <c r="L195" s="1622"/>
      <c r="M195" s="1622"/>
      <c r="N195" s="1622"/>
      <c r="O195" s="1623">
        <f>SUM(J195:N195)</f>
        <v>0</v>
      </c>
      <c r="P195" s="1625"/>
      <c r="Q195" s="1626">
        <f>P195</f>
        <v>0</v>
      </c>
      <c r="R195" s="1626">
        <f>I195+O195+Q195</f>
        <v>0</v>
      </c>
      <c r="S195" s="1627">
        <f>R195/R243</f>
        <v>0</v>
      </c>
    </row>
    <row r="196" spans="1:19" ht="12" thickBot="1" x14ac:dyDescent="0.25">
      <c r="A196" s="1628"/>
      <c r="B196" s="1629" t="s">
        <v>22796</v>
      </c>
      <c r="C196" s="1630"/>
      <c r="D196" s="1631"/>
      <c r="E196" s="1631"/>
      <c r="F196" s="1631"/>
      <c r="G196" s="1631"/>
      <c r="H196" s="1631"/>
      <c r="I196" s="1632"/>
      <c r="J196" s="1633"/>
      <c r="K196" s="1631"/>
      <c r="L196" s="1631"/>
      <c r="M196" s="1631"/>
      <c r="N196" s="1631"/>
      <c r="O196" s="1632"/>
      <c r="P196" s="1634"/>
      <c r="Q196" s="1631"/>
      <c r="R196" s="1631"/>
      <c r="S196" s="1632"/>
    </row>
    <row r="197" spans="1:19" x14ac:dyDescent="0.2">
      <c r="A197" s="1610" t="s">
        <v>22800</v>
      </c>
      <c r="B197" s="1611">
        <v>2020</v>
      </c>
      <c r="C197" s="1612"/>
      <c r="D197" s="1613"/>
      <c r="E197" s="1613"/>
      <c r="F197" s="1613"/>
      <c r="G197" s="1613"/>
      <c r="H197" s="1613"/>
      <c r="I197" s="1614">
        <f>SUM(C197:H197)</f>
        <v>0</v>
      </c>
      <c r="J197" s="1652"/>
      <c r="K197" s="1613"/>
      <c r="L197" s="1613"/>
      <c r="M197" s="1613"/>
      <c r="N197" s="1613"/>
      <c r="O197" s="1614">
        <f>SUM(J197:N197)</f>
        <v>0</v>
      </c>
      <c r="P197" s="1616"/>
      <c r="Q197" s="1617">
        <f>P197</f>
        <v>0</v>
      </c>
      <c r="R197" s="1617">
        <f>I197+O197+Q197</f>
        <v>0</v>
      </c>
      <c r="S197" s="1618">
        <f>R197/R241</f>
        <v>0</v>
      </c>
    </row>
    <row r="198" spans="1:19" x14ac:dyDescent="0.2">
      <c r="A198" s="1619"/>
      <c r="B198" s="1620">
        <v>2021</v>
      </c>
      <c r="C198" s="1621"/>
      <c r="D198" s="1622"/>
      <c r="E198" s="1622"/>
      <c r="F198" s="1622"/>
      <c r="G198" s="1622"/>
      <c r="H198" s="1622"/>
      <c r="I198" s="1623">
        <f>SUM(C198:H198)</f>
        <v>0</v>
      </c>
      <c r="J198" s="1649"/>
      <c r="K198" s="1622"/>
      <c r="L198" s="1622"/>
      <c r="M198" s="1622"/>
      <c r="N198" s="1622"/>
      <c r="O198" s="1623">
        <f>SUM(J198:N198)</f>
        <v>0</v>
      </c>
      <c r="P198" s="1625"/>
      <c r="Q198" s="1626">
        <f>P198</f>
        <v>0</v>
      </c>
      <c r="R198" s="1626">
        <f>I198+O198+Q198</f>
        <v>0</v>
      </c>
      <c r="S198" s="1627">
        <f>R198/R242</f>
        <v>0</v>
      </c>
    </row>
    <row r="199" spans="1:19" x14ac:dyDescent="0.2">
      <c r="A199" s="1619"/>
      <c r="B199" s="1620">
        <v>2022</v>
      </c>
      <c r="C199" s="1621"/>
      <c r="D199" s="1622"/>
      <c r="E199" s="1622"/>
      <c r="F199" s="1622"/>
      <c r="G199" s="1622"/>
      <c r="H199" s="1622"/>
      <c r="I199" s="1623">
        <f>SUM(C199:H199)</f>
        <v>0</v>
      </c>
      <c r="J199" s="1649"/>
      <c r="K199" s="1622"/>
      <c r="L199" s="1622"/>
      <c r="M199" s="1622"/>
      <c r="N199" s="1622"/>
      <c r="O199" s="1623">
        <f>SUM(J199:N199)</f>
        <v>0</v>
      </c>
      <c r="P199" s="1625"/>
      <c r="Q199" s="1626">
        <f>P199</f>
        <v>0</v>
      </c>
      <c r="R199" s="1626">
        <f>I199+O199+Q199</f>
        <v>0</v>
      </c>
      <c r="S199" s="1627">
        <f>R199/R243</f>
        <v>0</v>
      </c>
    </row>
    <row r="200" spans="1:19" ht="12" thickBot="1" x14ac:dyDescent="0.25">
      <c r="A200" s="1628"/>
      <c r="B200" s="1629" t="s">
        <v>22796</v>
      </c>
      <c r="C200" s="1630"/>
      <c r="D200" s="1631"/>
      <c r="E200" s="1631"/>
      <c r="F200" s="1631"/>
      <c r="G200" s="1631"/>
      <c r="H200" s="1631"/>
      <c r="I200" s="1632"/>
      <c r="J200" s="1633"/>
      <c r="K200" s="1631"/>
      <c r="L200" s="1631"/>
      <c r="M200" s="1631"/>
      <c r="N200" s="1631"/>
      <c r="O200" s="1632"/>
      <c r="P200" s="1634"/>
      <c r="Q200" s="1631"/>
      <c r="R200" s="1631"/>
      <c r="S200" s="1632"/>
    </row>
    <row r="201" spans="1:19" x14ac:dyDescent="0.2">
      <c r="A201" s="1610" t="s">
        <v>22801</v>
      </c>
      <c r="B201" s="1611">
        <v>2020</v>
      </c>
      <c r="C201" s="1612"/>
      <c r="D201" s="1613"/>
      <c r="E201" s="1613"/>
      <c r="F201" s="1613"/>
      <c r="G201" s="1613"/>
      <c r="H201" s="1613"/>
      <c r="I201" s="1614">
        <f>SUM(C201:H201)</f>
        <v>0</v>
      </c>
      <c r="J201" s="1652"/>
      <c r="K201" s="1613"/>
      <c r="L201" s="1613"/>
      <c r="M201" s="1613"/>
      <c r="N201" s="1613"/>
      <c r="O201" s="1614">
        <f>SUM(J201:N201)</f>
        <v>0</v>
      </c>
      <c r="P201" s="1616"/>
      <c r="Q201" s="1617">
        <f>P201</f>
        <v>0</v>
      </c>
      <c r="R201" s="1617">
        <f>I201+O201+Q201</f>
        <v>0</v>
      </c>
      <c r="S201" s="1618">
        <f>R201/R241</f>
        <v>0</v>
      </c>
    </row>
    <row r="202" spans="1:19" x14ac:dyDescent="0.2">
      <c r="A202" s="1619"/>
      <c r="B202" s="1620">
        <v>2021</v>
      </c>
      <c r="C202" s="1621"/>
      <c r="D202" s="1622"/>
      <c r="E202" s="1622"/>
      <c r="F202" s="1622"/>
      <c r="G202" s="1622"/>
      <c r="H202" s="1622"/>
      <c r="I202" s="1623">
        <f>SUM(C202:H202)</f>
        <v>0</v>
      </c>
      <c r="J202" s="1649"/>
      <c r="K202" s="1622"/>
      <c r="L202" s="1622"/>
      <c r="M202" s="1622"/>
      <c r="N202" s="1622"/>
      <c r="O202" s="1623">
        <f>SUM(J202:N202)</f>
        <v>0</v>
      </c>
      <c r="P202" s="1625"/>
      <c r="Q202" s="1626">
        <f>P202</f>
        <v>0</v>
      </c>
      <c r="R202" s="1626">
        <f>I202+O202+Q202</f>
        <v>0</v>
      </c>
      <c r="S202" s="1627">
        <f>R202/R242</f>
        <v>0</v>
      </c>
    </row>
    <row r="203" spans="1:19" x14ac:dyDescent="0.2">
      <c r="A203" s="1619"/>
      <c r="B203" s="1620">
        <v>2022</v>
      </c>
      <c r="C203" s="1621"/>
      <c r="D203" s="1622"/>
      <c r="E203" s="1622"/>
      <c r="F203" s="1622"/>
      <c r="G203" s="1622"/>
      <c r="H203" s="1622"/>
      <c r="I203" s="1623">
        <f>SUM(C203:H203)</f>
        <v>0</v>
      </c>
      <c r="J203" s="1649"/>
      <c r="K203" s="1622"/>
      <c r="L203" s="1622"/>
      <c r="M203" s="1622"/>
      <c r="N203" s="1622"/>
      <c r="O203" s="1623">
        <f>SUM(J203:N203)</f>
        <v>0</v>
      </c>
      <c r="P203" s="1625"/>
      <c r="Q203" s="1626">
        <f>P203</f>
        <v>0</v>
      </c>
      <c r="R203" s="1626">
        <f>I203+O203+Q203</f>
        <v>0</v>
      </c>
      <c r="S203" s="1627">
        <f>R203/R243</f>
        <v>0</v>
      </c>
    </row>
    <row r="204" spans="1:19" ht="12" thickBot="1" x14ac:dyDescent="0.25">
      <c r="A204" s="1628"/>
      <c r="B204" s="1629" t="s">
        <v>22796</v>
      </c>
      <c r="C204" s="1630"/>
      <c r="D204" s="1631"/>
      <c r="E204" s="1631"/>
      <c r="F204" s="1631"/>
      <c r="G204" s="1631"/>
      <c r="H204" s="1631"/>
      <c r="I204" s="1632"/>
      <c r="J204" s="1633"/>
      <c r="K204" s="1631"/>
      <c r="L204" s="1631"/>
      <c r="M204" s="1631"/>
      <c r="N204" s="1631"/>
      <c r="O204" s="1632"/>
      <c r="P204" s="1634"/>
      <c r="Q204" s="1631"/>
      <c r="R204" s="1631"/>
      <c r="S204" s="1632"/>
    </row>
    <row r="205" spans="1:19" x14ac:dyDescent="0.2">
      <c r="A205" s="1610" t="s">
        <v>22802</v>
      </c>
      <c r="B205" s="1611">
        <v>2020</v>
      </c>
      <c r="C205" s="1612">
        <f>C1073</f>
        <v>0</v>
      </c>
      <c r="D205" s="1613">
        <f t="shared" ref="D205:H205" si="73">D1073</f>
        <v>0</v>
      </c>
      <c r="E205" s="1613">
        <f t="shared" si="73"/>
        <v>0</v>
      </c>
      <c r="F205" s="1613">
        <f t="shared" si="73"/>
        <v>0</v>
      </c>
      <c r="G205" s="1613">
        <f t="shared" si="73"/>
        <v>0</v>
      </c>
      <c r="H205" s="1613">
        <f t="shared" si="73"/>
        <v>0</v>
      </c>
      <c r="I205" s="1614">
        <f>SUM(C205:H205)</f>
        <v>0</v>
      </c>
      <c r="J205" s="1652">
        <f t="shared" ref="J205:N207" si="74">J1073</f>
        <v>0</v>
      </c>
      <c r="K205" s="1613">
        <f t="shared" si="74"/>
        <v>0</v>
      </c>
      <c r="L205" s="1613">
        <f t="shared" si="74"/>
        <v>0</v>
      </c>
      <c r="M205" s="1613">
        <f t="shared" si="74"/>
        <v>0</v>
      </c>
      <c r="N205" s="1613">
        <f t="shared" si="74"/>
        <v>0</v>
      </c>
      <c r="O205" s="1614">
        <f>SUM(J205:N205)</f>
        <v>0</v>
      </c>
      <c r="P205" s="1616">
        <f t="shared" ref="P205:P207" si="75">P1073</f>
        <v>0</v>
      </c>
      <c r="Q205" s="1617">
        <f>P205</f>
        <v>0</v>
      </c>
      <c r="R205" s="1617">
        <f>I205+O205+Q205</f>
        <v>0</v>
      </c>
      <c r="S205" s="1618">
        <f>R205/R241</f>
        <v>0</v>
      </c>
    </row>
    <row r="206" spans="1:19" x14ac:dyDescent="0.2">
      <c r="A206" s="1619"/>
      <c r="B206" s="1620">
        <v>2021</v>
      </c>
      <c r="C206" s="1621">
        <f t="shared" ref="C206:H207" si="76">C1074</f>
        <v>0</v>
      </c>
      <c r="D206" s="1622">
        <f t="shared" si="76"/>
        <v>0</v>
      </c>
      <c r="E206" s="1622">
        <f t="shared" si="76"/>
        <v>0</v>
      </c>
      <c r="F206" s="1622">
        <f t="shared" si="76"/>
        <v>0</v>
      </c>
      <c r="G206" s="1622">
        <f t="shared" si="76"/>
        <v>0</v>
      </c>
      <c r="H206" s="1622">
        <f t="shared" si="76"/>
        <v>0</v>
      </c>
      <c r="I206" s="1623">
        <f>SUM(C206:H206)</f>
        <v>0</v>
      </c>
      <c r="J206" s="1649">
        <f t="shared" si="74"/>
        <v>0</v>
      </c>
      <c r="K206" s="1622">
        <f t="shared" si="74"/>
        <v>0</v>
      </c>
      <c r="L206" s="1622">
        <f t="shared" si="74"/>
        <v>0</v>
      </c>
      <c r="M206" s="1622">
        <f t="shared" si="74"/>
        <v>0</v>
      </c>
      <c r="N206" s="1622">
        <f t="shared" si="74"/>
        <v>0</v>
      </c>
      <c r="O206" s="1623">
        <f>SUM(J206:N206)</f>
        <v>0</v>
      </c>
      <c r="P206" s="1625">
        <f t="shared" si="75"/>
        <v>0</v>
      </c>
      <c r="Q206" s="1626">
        <f>P206</f>
        <v>0</v>
      </c>
      <c r="R206" s="1626">
        <f>I206+O206+Q206</f>
        <v>0</v>
      </c>
      <c r="S206" s="1627">
        <f>R206/R242</f>
        <v>0</v>
      </c>
    </row>
    <row r="207" spans="1:19" x14ac:dyDescent="0.2">
      <c r="A207" s="1619"/>
      <c r="B207" s="1620">
        <v>2022</v>
      </c>
      <c r="C207" s="1621">
        <f t="shared" si="76"/>
        <v>0</v>
      </c>
      <c r="D207" s="1622">
        <f t="shared" si="76"/>
        <v>0</v>
      </c>
      <c r="E207" s="1622">
        <f t="shared" si="76"/>
        <v>0</v>
      </c>
      <c r="F207" s="1622">
        <f t="shared" si="76"/>
        <v>0</v>
      </c>
      <c r="G207" s="1622">
        <f t="shared" si="76"/>
        <v>0</v>
      </c>
      <c r="H207" s="1622">
        <f t="shared" si="76"/>
        <v>0</v>
      </c>
      <c r="I207" s="1623">
        <f>SUM(C207:H207)</f>
        <v>0</v>
      </c>
      <c r="J207" s="1649">
        <f t="shared" si="74"/>
        <v>0</v>
      </c>
      <c r="K207" s="1622">
        <f t="shared" si="74"/>
        <v>0</v>
      </c>
      <c r="L207" s="1622">
        <f t="shared" si="74"/>
        <v>0</v>
      </c>
      <c r="M207" s="1622">
        <f t="shared" si="74"/>
        <v>0</v>
      </c>
      <c r="N207" s="1622">
        <f t="shared" si="74"/>
        <v>0</v>
      </c>
      <c r="O207" s="1623">
        <f>SUM(J207:N207)</f>
        <v>0</v>
      </c>
      <c r="P207" s="1625">
        <f t="shared" si="75"/>
        <v>0</v>
      </c>
      <c r="Q207" s="1626">
        <f>P207</f>
        <v>0</v>
      </c>
      <c r="R207" s="1626">
        <f>I207+O207+Q207</f>
        <v>0</v>
      </c>
      <c r="S207" s="1627">
        <f>R207/R243</f>
        <v>0</v>
      </c>
    </row>
    <row r="208" spans="1:19" ht="12" thickBot="1" x14ac:dyDescent="0.25">
      <c r="A208" s="1628"/>
      <c r="B208" s="1629" t="s">
        <v>22796</v>
      </c>
      <c r="C208" s="1630"/>
      <c r="D208" s="1631"/>
      <c r="E208" s="1631"/>
      <c r="F208" s="1631"/>
      <c r="G208" s="1631"/>
      <c r="H208" s="1631"/>
      <c r="I208" s="1632"/>
      <c r="J208" s="1633"/>
      <c r="K208" s="1631"/>
      <c r="L208" s="1631"/>
      <c r="M208" s="1631"/>
      <c r="N208" s="1631"/>
      <c r="O208" s="1632"/>
      <c r="P208" s="1634"/>
      <c r="Q208" s="1631"/>
      <c r="R208" s="1631"/>
      <c r="S208" s="1632"/>
    </row>
    <row r="209" spans="1:19" x14ac:dyDescent="0.2">
      <c r="A209" s="1610" t="s">
        <v>22803</v>
      </c>
      <c r="B209" s="1611">
        <v>2020</v>
      </c>
      <c r="C209" s="1612"/>
      <c r="D209" s="1613"/>
      <c r="E209" s="1613"/>
      <c r="F209" s="1613"/>
      <c r="G209" s="1613"/>
      <c r="H209" s="1613"/>
      <c r="I209" s="1614">
        <f>SUM(C209:H209)</f>
        <v>0</v>
      </c>
      <c r="J209" s="1652"/>
      <c r="K209" s="1613"/>
      <c r="L209" s="1613"/>
      <c r="M209" s="1613"/>
      <c r="N209" s="1613"/>
      <c r="O209" s="1614">
        <f>SUM(J209:N209)</f>
        <v>0</v>
      </c>
      <c r="P209" s="1616"/>
      <c r="Q209" s="1617">
        <f>P209</f>
        <v>0</v>
      </c>
      <c r="R209" s="1617">
        <f>I209+O209+Q209</f>
        <v>0</v>
      </c>
      <c r="S209" s="1618">
        <f>R209/R241</f>
        <v>0</v>
      </c>
    </row>
    <row r="210" spans="1:19" x14ac:dyDescent="0.2">
      <c r="A210" s="1619"/>
      <c r="B210" s="1620">
        <v>2021</v>
      </c>
      <c r="C210" s="1621"/>
      <c r="D210" s="1622"/>
      <c r="E210" s="1622"/>
      <c r="F210" s="1622"/>
      <c r="G210" s="1622"/>
      <c r="H210" s="1622"/>
      <c r="I210" s="1623">
        <f>SUM(C210:H210)</f>
        <v>0</v>
      </c>
      <c r="J210" s="1649"/>
      <c r="K210" s="1622"/>
      <c r="L210" s="1622"/>
      <c r="M210" s="1622"/>
      <c r="N210" s="1622"/>
      <c r="O210" s="1623">
        <f>SUM(J210:N210)</f>
        <v>0</v>
      </c>
      <c r="P210" s="1625"/>
      <c r="Q210" s="1626">
        <f>P210</f>
        <v>0</v>
      </c>
      <c r="R210" s="1626">
        <f>I210+O210+Q210</f>
        <v>0</v>
      </c>
      <c r="S210" s="1627">
        <f>R210/R242</f>
        <v>0</v>
      </c>
    </row>
    <row r="211" spans="1:19" x14ac:dyDescent="0.2">
      <c r="A211" s="1619"/>
      <c r="B211" s="1620">
        <v>2022</v>
      </c>
      <c r="C211" s="1621"/>
      <c r="D211" s="1622"/>
      <c r="E211" s="1622"/>
      <c r="F211" s="1622"/>
      <c r="G211" s="1622"/>
      <c r="H211" s="1622"/>
      <c r="I211" s="1623">
        <f>SUM(C211:H211)</f>
        <v>0</v>
      </c>
      <c r="J211" s="1649"/>
      <c r="K211" s="1622"/>
      <c r="L211" s="1622"/>
      <c r="M211" s="1622"/>
      <c r="N211" s="1622"/>
      <c r="O211" s="1623">
        <f>SUM(J211:N211)</f>
        <v>0</v>
      </c>
      <c r="P211" s="1625"/>
      <c r="Q211" s="1626">
        <f>P211</f>
        <v>0</v>
      </c>
      <c r="R211" s="1626">
        <f>I211+O211+Q211</f>
        <v>0</v>
      </c>
      <c r="S211" s="1627">
        <f>R211/R243</f>
        <v>0</v>
      </c>
    </row>
    <row r="212" spans="1:19" ht="12" thickBot="1" x14ac:dyDescent="0.25">
      <c r="A212" s="1628"/>
      <c r="B212" s="1629" t="s">
        <v>22796</v>
      </c>
      <c r="C212" s="1630"/>
      <c r="D212" s="1631"/>
      <c r="E212" s="1631"/>
      <c r="F212" s="1631"/>
      <c r="G212" s="1631"/>
      <c r="H212" s="1631"/>
      <c r="I212" s="1632"/>
      <c r="J212" s="1633"/>
      <c r="K212" s="1631"/>
      <c r="L212" s="1631"/>
      <c r="M212" s="1631"/>
      <c r="N212" s="1631"/>
      <c r="O212" s="1632"/>
      <c r="P212" s="1634"/>
      <c r="Q212" s="1631"/>
      <c r="R212" s="1631"/>
      <c r="S212" s="1632"/>
    </row>
    <row r="213" spans="1:19" x14ac:dyDescent="0.2">
      <c r="A213" s="1610" t="s">
        <v>22804</v>
      </c>
      <c r="B213" s="1611">
        <v>2020</v>
      </c>
      <c r="C213" s="1612"/>
      <c r="D213" s="1613"/>
      <c r="E213" s="1613"/>
      <c r="F213" s="1613"/>
      <c r="G213" s="1613"/>
      <c r="H213" s="1613"/>
      <c r="I213" s="1614">
        <f>SUM(C213:H213)</f>
        <v>0</v>
      </c>
      <c r="J213" s="1652"/>
      <c r="K213" s="1613"/>
      <c r="L213" s="1613"/>
      <c r="M213" s="1613"/>
      <c r="N213" s="1613"/>
      <c r="O213" s="1614">
        <f>SUM(J213:N213)</f>
        <v>0</v>
      </c>
      <c r="P213" s="1616"/>
      <c r="Q213" s="1617">
        <f>P213</f>
        <v>0</v>
      </c>
      <c r="R213" s="1617">
        <f>I213+O213+Q213</f>
        <v>0</v>
      </c>
      <c r="S213" s="1618">
        <f>R213/R241</f>
        <v>0</v>
      </c>
    </row>
    <row r="214" spans="1:19" x14ac:dyDescent="0.2">
      <c r="A214" s="1619"/>
      <c r="B214" s="1620">
        <v>2021</v>
      </c>
      <c r="C214" s="1621"/>
      <c r="D214" s="1622"/>
      <c r="E214" s="1622"/>
      <c r="F214" s="1622"/>
      <c r="G214" s="1622"/>
      <c r="H214" s="1622"/>
      <c r="I214" s="1623">
        <f>SUM(C214:H214)</f>
        <v>0</v>
      </c>
      <c r="J214" s="1649"/>
      <c r="K214" s="1622"/>
      <c r="L214" s="1622"/>
      <c r="M214" s="1622"/>
      <c r="N214" s="1622"/>
      <c r="O214" s="1623">
        <f>SUM(J214:N214)</f>
        <v>0</v>
      </c>
      <c r="P214" s="1625"/>
      <c r="Q214" s="1626">
        <f>P214</f>
        <v>0</v>
      </c>
      <c r="R214" s="1626">
        <f>I214+O214+Q214</f>
        <v>0</v>
      </c>
      <c r="S214" s="1627">
        <f>R214/R242</f>
        <v>0</v>
      </c>
    </row>
    <row r="215" spans="1:19" x14ac:dyDescent="0.2">
      <c r="A215" s="1619"/>
      <c r="B215" s="1620">
        <v>2022</v>
      </c>
      <c r="C215" s="1621"/>
      <c r="D215" s="1622"/>
      <c r="E215" s="1622"/>
      <c r="F215" s="1622"/>
      <c r="G215" s="1622"/>
      <c r="H215" s="1622"/>
      <c r="I215" s="1623">
        <f>SUM(C215:H215)</f>
        <v>0</v>
      </c>
      <c r="J215" s="1649"/>
      <c r="K215" s="1622"/>
      <c r="L215" s="1622"/>
      <c r="M215" s="1622"/>
      <c r="N215" s="1622"/>
      <c r="O215" s="1623">
        <f>SUM(J215:N215)</f>
        <v>0</v>
      </c>
      <c r="P215" s="1625"/>
      <c r="Q215" s="1626">
        <f>P215</f>
        <v>0</v>
      </c>
      <c r="R215" s="1626">
        <f>I215+O215+Q215</f>
        <v>0</v>
      </c>
      <c r="S215" s="1627">
        <f>R215/R243</f>
        <v>0</v>
      </c>
    </row>
    <row r="216" spans="1:19" ht="12" thickBot="1" x14ac:dyDescent="0.25">
      <c r="A216" s="1628"/>
      <c r="B216" s="1629" t="s">
        <v>22796</v>
      </c>
      <c r="C216" s="1630"/>
      <c r="D216" s="1631"/>
      <c r="E216" s="1631"/>
      <c r="F216" s="1631"/>
      <c r="G216" s="1631"/>
      <c r="H216" s="1631"/>
      <c r="I216" s="1632"/>
      <c r="J216" s="1633"/>
      <c r="K216" s="1631"/>
      <c r="L216" s="1631"/>
      <c r="M216" s="1631"/>
      <c r="N216" s="1631"/>
      <c r="O216" s="1632"/>
      <c r="P216" s="1634"/>
      <c r="Q216" s="1631"/>
      <c r="R216" s="1631"/>
      <c r="S216" s="1632"/>
    </row>
    <row r="217" spans="1:19" x14ac:dyDescent="0.2">
      <c r="A217" s="1610" t="s">
        <v>22805</v>
      </c>
      <c r="B217" s="1611">
        <v>2020</v>
      </c>
      <c r="C217" s="1612"/>
      <c r="D217" s="1613"/>
      <c r="E217" s="1613"/>
      <c r="F217" s="1613"/>
      <c r="G217" s="1613"/>
      <c r="H217" s="1613"/>
      <c r="I217" s="1614">
        <f>SUM(C217:H217)</f>
        <v>0</v>
      </c>
      <c r="J217" s="1652"/>
      <c r="K217" s="1613"/>
      <c r="L217" s="1613"/>
      <c r="M217" s="1613"/>
      <c r="N217" s="1613"/>
      <c r="O217" s="1614">
        <f>SUM(J217:N217)</f>
        <v>0</v>
      </c>
      <c r="P217" s="1616"/>
      <c r="Q217" s="1617">
        <f>P217</f>
        <v>0</v>
      </c>
      <c r="R217" s="1617">
        <f>I217+O217+Q217</f>
        <v>0</v>
      </c>
      <c r="S217" s="1618">
        <f>R217/R241</f>
        <v>0</v>
      </c>
    </row>
    <row r="218" spans="1:19" x14ac:dyDescent="0.2">
      <c r="A218" s="1619"/>
      <c r="B218" s="1620">
        <v>2021</v>
      </c>
      <c r="C218" s="1621"/>
      <c r="D218" s="1622"/>
      <c r="E218" s="1622"/>
      <c r="F218" s="1622"/>
      <c r="G218" s="1622"/>
      <c r="H218" s="1622"/>
      <c r="I218" s="1623">
        <f>SUM(C218:H218)</f>
        <v>0</v>
      </c>
      <c r="J218" s="1649"/>
      <c r="K218" s="1622"/>
      <c r="L218" s="1622"/>
      <c r="M218" s="1622"/>
      <c r="N218" s="1622"/>
      <c r="O218" s="1623">
        <f>SUM(J218:N218)</f>
        <v>0</v>
      </c>
      <c r="P218" s="1625"/>
      <c r="Q218" s="1626">
        <f>P218</f>
        <v>0</v>
      </c>
      <c r="R218" s="1626">
        <f>I218+O218+Q218</f>
        <v>0</v>
      </c>
      <c r="S218" s="1627">
        <f>R218/R242</f>
        <v>0</v>
      </c>
    </row>
    <row r="219" spans="1:19" x14ac:dyDescent="0.2">
      <c r="A219" s="1619"/>
      <c r="B219" s="1620">
        <v>2022</v>
      </c>
      <c r="C219" s="1621"/>
      <c r="D219" s="1622"/>
      <c r="E219" s="1622"/>
      <c r="F219" s="1622"/>
      <c r="G219" s="1622"/>
      <c r="H219" s="1622"/>
      <c r="I219" s="1623">
        <f>SUM(C219:H219)</f>
        <v>0</v>
      </c>
      <c r="J219" s="1649"/>
      <c r="K219" s="1622"/>
      <c r="L219" s="1622"/>
      <c r="M219" s="1622"/>
      <c r="N219" s="1622"/>
      <c r="O219" s="1623">
        <f>SUM(J219:N219)</f>
        <v>0</v>
      </c>
      <c r="P219" s="1625"/>
      <c r="Q219" s="1626">
        <f>P219</f>
        <v>0</v>
      </c>
      <c r="R219" s="1626">
        <f>I219+O219+Q219</f>
        <v>0</v>
      </c>
      <c r="S219" s="1627">
        <f>R219/R243</f>
        <v>0</v>
      </c>
    </row>
    <row r="220" spans="1:19" ht="12" thickBot="1" x14ac:dyDescent="0.25">
      <c r="A220" s="1628"/>
      <c r="B220" s="1629" t="s">
        <v>22796</v>
      </c>
      <c r="C220" s="1630"/>
      <c r="D220" s="1631"/>
      <c r="E220" s="1631"/>
      <c r="F220" s="1631"/>
      <c r="G220" s="1631"/>
      <c r="H220" s="1631"/>
      <c r="I220" s="1632"/>
      <c r="J220" s="1633"/>
      <c r="K220" s="1631"/>
      <c r="L220" s="1631"/>
      <c r="M220" s="1631"/>
      <c r="N220" s="1631"/>
      <c r="O220" s="1632"/>
      <c r="P220" s="1634"/>
      <c r="Q220" s="1631"/>
      <c r="R220" s="1631"/>
      <c r="S220" s="1632"/>
    </row>
    <row r="221" spans="1:19" x14ac:dyDescent="0.2">
      <c r="A221" s="1610" t="s">
        <v>22806</v>
      </c>
      <c r="B221" s="1611">
        <v>2020</v>
      </c>
      <c r="C221" s="1612"/>
      <c r="D221" s="1613"/>
      <c r="E221" s="1613"/>
      <c r="F221" s="1613"/>
      <c r="G221" s="1613"/>
      <c r="H221" s="1613"/>
      <c r="I221" s="1614">
        <f>SUM(C221:H221)</f>
        <v>0</v>
      </c>
      <c r="J221" s="1652"/>
      <c r="K221" s="1613"/>
      <c r="L221" s="1613"/>
      <c r="M221" s="1613"/>
      <c r="N221" s="1613"/>
      <c r="O221" s="1614">
        <f>SUM(J221:N221)</f>
        <v>0</v>
      </c>
      <c r="P221" s="1616"/>
      <c r="Q221" s="1617">
        <f>P221</f>
        <v>0</v>
      </c>
      <c r="R221" s="1617">
        <f>I221+O221+Q221</f>
        <v>0</v>
      </c>
      <c r="S221" s="1618">
        <f>R221/R241</f>
        <v>0</v>
      </c>
    </row>
    <row r="222" spans="1:19" x14ac:dyDescent="0.2">
      <c r="A222" s="1619"/>
      <c r="B222" s="1620">
        <v>2021</v>
      </c>
      <c r="C222" s="1621"/>
      <c r="D222" s="1622"/>
      <c r="E222" s="1622"/>
      <c r="F222" s="1622"/>
      <c r="G222" s="1622"/>
      <c r="H222" s="1622"/>
      <c r="I222" s="1623">
        <f>SUM(C222:H222)</f>
        <v>0</v>
      </c>
      <c r="J222" s="1649"/>
      <c r="K222" s="1622"/>
      <c r="L222" s="1622"/>
      <c r="M222" s="1622"/>
      <c r="N222" s="1622"/>
      <c r="O222" s="1623">
        <f>SUM(J222:N222)</f>
        <v>0</v>
      </c>
      <c r="P222" s="1625"/>
      <c r="Q222" s="1626">
        <f>P222</f>
        <v>0</v>
      </c>
      <c r="R222" s="1626">
        <f>I222+O222+Q222</f>
        <v>0</v>
      </c>
      <c r="S222" s="1627">
        <f>R222/R242</f>
        <v>0</v>
      </c>
    </row>
    <row r="223" spans="1:19" x14ac:dyDescent="0.2">
      <c r="A223" s="1619"/>
      <c r="B223" s="1620">
        <v>2022</v>
      </c>
      <c r="C223" s="1621"/>
      <c r="D223" s="1622"/>
      <c r="E223" s="1622"/>
      <c r="F223" s="1622"/>
      <c r="G223" s="1622"/>
      <c r="H223" s="1622"/>
      <c r="I223" s="1623">
        <f>SUM(C223:H223)</f>
        <v>0</v>
      </c>
      <c r="J223" s="1649"/>
      <c r="K223" s="1622"/>
      <c r="L223" s="1622"/>
      <c r="M223" s="1622"/>
      <c r="N223" s="1622"/>
      <c r="O223" s="1623">
        <f>SUM(J223:N223)</f>
        <v>0</v>
      </c>
      <c r="P223" s="1625"/>
      <c r="Q223" s="1626">
        <f>P223</f>
        <v>0</v>
      </c>
      <c r="R223" s="1626">
        <f>I223+O223+Q223</f>
        <v>0</v>
      </c>
      <c r="S223" s="1627">
        <f>R223/R243</f>
        <v>0</v>
      </c>
    </row>
    <row r="224" spans="1:19" ht="12" thickBot="1" x14ac:dyDescent="0.25">
      <c r="A224" s="1628"/>
      <c r="B224" s="1629" t="s">
        <v>22796</v>
      </c>
      <c r="C224" s="1630"/>
      <c r="D224" s="1631"/>
      <c r="E224" s="1631"/>
      <c r="F224" s="1631"/>
      <c r="G224" s="1631"/>
      <c r="H224" s="1631"/>
      <c r="I224" s="1632"/>
      <c r="J224" s="1633"/>
      <c r="K224" s="1631"/>
      <c r="L224" s="1631"/>
      <c r="M224" s="1631"/>
      <c r="N224" s="1631"/>
      <c r="O224" s="1632"/>
      <c r="P224" s="1634"/>
      <c r="Q224" s="1631"/>
      <c r="R224" s="1631"/>
      <c r="S224" s="1632"/>
    </row>
    <row r="225" spans="1:19" x14ac:dyDescent="0.2">
      <c r="A225" s="1610" t="s">
        <v>22807</v>
      </c>
      <c r="B225" s="1611">
        <v>2020</v>
      </c>
      <c r="C225" s="1612"/>
      <c r="D225" s="1613"/>
      <c r="E225" s="1613"/>
      <c r="F225" s="1613"/>
      <c r="G225" s="1613"/>
      <c r="H225" s="1613"/>
      <c r="I225" s="1614">
        <f>SUM(C225:H225)</f>
        <v>0</v>
      </c>
      <c r="J225" s="1652"/>
      <c r="K225" s="1613"/>
      <c r="L225" s="1613"/>
      <c r="M225" s="1613"/>
      <c r="N225" s="1613"/>
      <c r="O225" s="1614">
        <f>SUM(J225:N225)</f>
        <v>0</v>
      </c>
      <c r="P225" s="1616"/>
      <c r="Q225" s="1617">
        <f>P225</f>
        <v>0</v>
      </c>
      <c r="R225" s="1617">
        <f>I225+O225+Q225</f>
        <v>0</v>
      </c>
      <c r="S225" s="1618">
        <f>R225/R241</f>
        <v>0</v>
      </c>
    </row>
    <row r="226" spans="1:19" x14ac:dyDescent="0.2">
      <c r="A226" s="1619"/>
      <c r="B226" s="1620">
        <v>2021</v>
      </c>
      <c r="C226" s="1621"/>
      <c r="D226" s="1622"/>
      <c r="E226" s="1622"/>
      <c r="F226" s="1622"/>
      <c r="G226" s="1622"/>
      <c r="H226" s="1622"/>
      <c r="I226" s="1623">
        <f>SUM(C226:H226)</f>
        <v>0</v>
      </c>
      <c r="J226" s="1649"/>
      <c r="K226" s="1622"/>
      <c r="L226" s="1622"/>
      <c r="M226" s="1622"/>
      <c r="N226" s="1622"/>
      <c r="O226" s="1623">
        <f>SUM(J226:N226)</f>
        <v>0</v>
      </c>
      <c r="P226" s="1625"/>
      <c r="Q226" s="1626">
        <f>P226</f>
        <v>0</v>
      </c>
      <c r="R226" s="1626">
        <f>I226+O226+Q226</f>
        <v>0</v>
      </c>
      <c r="S226" s="1627">
        <f>R226/R242</f>
        <v>0</v>
      </c>
    </row>
    <row r="227" spans="1:19" x14ac:dyDescent="0.2">
      <c r="A227" s="1619"/>
      <c r="B227" s="1620">
        <v>2022</v>
      </c>
      <c r="C227" s="1621"/>
      <c r="D227" s="1622"/>
      <c r="E227" s="1622"/>
      <c r="F227" s="1622"/>
      <c r="G227" s="1622"/>
      <c r="H227" s="1622"/>
      <c r="I227" s="1623">
        <f>SUM(C227:H227)</f>
        <v>0</v>
      </c>
      <c r="J227" s="1649"/>
      <c r="K227" s="1622"/>
      <c r="L227" s="1622"/>
      <c r="M227" s="1622"/>
      <c r="N227" s="1622"/>
      <c r="O227" s="1623">
        <f>SUM(J227:N227)</f>
        <v>0</v>
      </c>
      <c r="P227" s="1625"/>
      <c r="Q227" s="1626">
        <f>P227</f>
        <v>0</v>
      </c>
      <c r="R227" s="1626">
        <f>I227+O227+Q227</f>
        <v>0</v>
      </c>
      <c r="S227" s="1627">
        <f>R227/R243</f>
        <v>0</v>
      </c>
    </row>
    <row r="228" spans="1:19" ht="12" thickBot="1" x14ac:dyDescent="0.25">
      <c r="A228" s="1628"/>
      <c r="B228" s="1629" t="s">
        <v>22796</v>
      </c>
      <c r="C228" s="1630"/>
      <c r="D228" s="1631"/>
      <c r="E228" s="1631"/>
      <c r="F228" s="1631"/>
      <c r="G228" s="1631"/>
      <c r="H228" s="1631"/>
      <c r="I228" s="1632"/>
      <c r="J228" s="1633"/>
      <c r="K228" s="1631"/>
      <c r="L228" s="1631"/>
      <c r="M228" s="1631"/>
      <c r="N228" s="1631"/>
      <c r="O228" s="1632"/>
      <c r="P228" s="1634"/>
      <c r="Q228" s="1631"/>
      <c r="R228" s="1631"/>
      <c r="S228" s="1632"/>
    </row>
    <row r="229" spans="1:19" x14ac:dyDescent="0.2">
      <c r="A229" s="1610" t="s">
        <v>22808</v>
      </c>
      <c r="B229" s="1611">
        <v>2020</v>
      </c>
      <c r="C229" s="1612"/>
      <c r="D229" s="1613"/>
      <c r="E229" s="1613"/>
      <c r="F229" s="1613"/>
      <c r="G229" s="1613"/>
      <c r="H229" s="1613"/>
      <c r="I229" s="1614">
        <f>SUM(C229:H229)</f>
        <v>0</v>
      </c>
      <c r="J229" s="1652"/>
      <c r="K229" s="1613"/>
      <c r="L229" s="1613"/>
      <c r="M229" s="1613"/>
      <c r="N229" s="1613"/>
      <c r="O229" s="1614">
        <f>SUM(J229:N229)</f>
        <v>0</v>
      </c>
      <c r="P229" s="1616"/>
      <c r="Q229" s="1617">
        <f>P229</f>
        <v>0</v>
      </c>
      <c r="R229" s="1617">
        <f>I229+O229+Q229</f>
        <v>0</v>
      </c>
      <c r="S229" s="1618">
        <f>R229/R241</f>
        <v>0</v>
      </c>
    </row>
    <row r="230" spans="1:19" x14ac:dyDescent="0.2">
      <c r="A230" s="1619"/>
      <c r="B230" s="1620">
        <v>2021</v>
      </c>
      <c r="C230" s="1621"/>
      <c r="D230" s="1622"/>
      <c r="E230" s="1622"/>
      <c r="F230" s="1622"/>
      <c r="G230" s="1622"/>
      <c r="H230" s="1622"/>
      <c r="I230" s="1623">
        <f>SUM(C230:H230)</f>
        <v>0</v>
      </c>
      <c r="J230" s="1649"/>
      <c r="K230" s="1622"/>
      <c r="L230" s="1622"/>
      <c r="M230" s="1622"/>
      <c r="N230" s="1622"/>
      <c r="O230" s="1623">
        <f>SUM(J230:N230)</f>
        <v>0</v>
      </c>
      <c r="P230" s="1625"/>
      <c r="Q230" s="1626">
        <f>P230</f>
        <v>0</v>
      </c>
      <c r="R230" s="1626">
        <f>I230+O230+Q230</f>
        <v>0</v>
      </c>
      <c r="S230" s="1627">
        <f>R230/R242</f>
        <v>0</v>
      </c>
    </row>
    <row r="231" spans="1:19" x14ac:dyDescent="0.2">
      <c r="A231" s="1619"/>
      <c r="B231" s="1620">
        <v>2022</v>
      </c>
      <c r="C231" s="1621"/>
      <c r="D231" s="1622"/>
      <c r="E231" s="1622"/>
      <c r="F231" s="1622"/>
      <c r="G231" s="1622"/>
      <c r="H231" s="1622"/>
      <c r="I231" s="1623">
        <f>SUM(C231:H231)</f>
        <v>0</v>
      </c>
      <c r="J231" s="1649"/>
      <c r="K231" s="1622"/>
      <c r="L231" s="1622"/>
      <c r="M231" s="1622"/>
      <c r="N231" s="1622"/>
      <c r="O231" s="1623">
        <f>SUM(J231:N231)</f>
        <v>0</v>
      </c>
      <c r="P231" s="1625"/>
      <c r="Q231" s="1626">
        <f>P231</f>
        <v>0</v>
      </c>
      <c r="R231" s="1626">
        <f>I231+O231+Q231</f>
        <v>0</v>
      </c>
      <c r="S231" s="1627">
        <f>R231/R243</f>
        <v>0</v>
      </c>
    </row>
    <row r="232" spans="1:19" ht="15.75" customHeight="1" thickBot="1" x14ac:dyDescent="0.25">
      <c r="A232" s="1628"/>
      <c r="B232" s="1629" t="s">
        <v>22796</v>
      </c>
      <c r="C232" s="1664"/>
      <c r="D232" s="1665"/>
      <c r="E232" s="1665"/>
      <c r="F232" s="1665"/>
      <c r="G232" s="1665"/>
      <c r="H232" s="1665"/>
      <c r="I232" s="1666"/>
      <c r="J232" s="1667"/>
      <c r="K232" s="1665"/>
      <c r="L232" s="1665"/>
      <c r="M232" s="1665"/>
      <c r="N232" s="1665"/>
      <c r="O232" s="1666"/>
      <c r="P232" s="1668"/>
      <c r="Q232" s="1665"/>
      <c r="R232" s="1665"/>
      <c r="S232" s="1632"/>
    </row>
    <row r="233" spans="1:19" x14ac:dyDescent="0.2">
      <c r="A233" s="1610" t="s">
        <v>22809</v>
      </c>
      <c r="B233" s="1611">
        <v>2020</v>
      </c>
      <c r="C233" s="1612">
        <f t="shared" ref="C233:H235" si="77">C1077+C1183+C1423</f>
        <v>0</v>
      </c>
      <c r="D233" s="1613">
        <f t="shared" si="77"/>
        <v>56181081</v>
      </c>
      <c r="E233" s="1613">
        <f t="shared" si="77"/>
        <v>5345522</v>
      </c>
      <c r="F233" s="1613">
        <f t="shared" si="77"/>
        <v>278117066</v>
      </c>
      <c r="G233" s="1613">
        <f t="shared" si="77"/>
        <v>0</v>
      </c>
      <c r="H233" s="1613">
        <f t="shared" si="77"/>
        <v>1500000</v>
      </c>
      <c r="I233" s="1614">
        <f>SUM(C233:H233)</f>
        <v>341143669</v>
      </c>
      <c r="J233" s="1615">
        <f t="shared" ref="J233:N235" si="78">J1077+J1183+J1423</f>
        <v>0</v>
      </c>
      <c r="K233" s="1613">
        <f t="shared" si="78"/>
        <v>0</v>
      </c>
      <c r="L233" s="1613">
        <f t="shared" si="78"/>
        <v>0</v>
      </c>
      <c r="M233" s="1613">
        <f t="shared" si="78"/>
        <v>1556020</v>
      </c>
      <c r="N233" s="1613">
        <f t="shared" si="78"/>
        <v>0</v>
      </c>
      <c r="O233" s="1614">
        <f>SUM(J233:N233)</f>
        <v>1556020</v>
      </c>
      <c r="P233" s="1616">
        <f>P1077+P1183+P1423</f>
        <v>0</v>
      </c>
      <c r="Q233" s="1617">
        <f>P233</f>
        <v>0</v>
      </c>
      <c r="R233" s="1617">
        <f>I233+O233+Q233</f>
        <v>342699689</v>
      </c>
      <c r="S233" s="1618">
        <f>R233/R241</f>
        <v>0.12858297020195772</v>
      </c>
    </row>
    <row r="234" spans="1:19" x14ac:dyDescent="0.2">
      <c r="A234" s="1619"/>
      <c r="B234" s="1620">
        <v>2021</v>
      </c>
      <c r="C234" s="1621">
        <f t="shared" si="77"/>
        <v>0</v>
      </c>
      <c r="D234" s="1622">
        <f t="shared" si="77"/>
        <v>69724148</v>
      </c>
      <c r="E234" s="1622">
        <f t="shared" si="77"/>
        <v>27897851</v>
      </c>
      <c r="F234" s="1622">
        <f t="shared" si="77"/>
        <v>211112497</v>
      </c>
      <c r="G234" s="1622">
        <f t="shared" si="77"/>
        <v>0</v>
      </c>
      <c r="H234" s="1622">
        <f t="shared" si="77"/>
        <v>1500000</v>
      </c>
      <c r="I234" s="1623">
        <f>SUM(C234:H234)</f>
        <v>310234496</v>
      </c>
      <c r="J234" s="1624">
        <f t="shared" si="78"/>
        <v>0</v>
      </c>
      <c r="K234" s="1622">
        <f t="shared" si="78"/>
        <v>0</v>
      </c>
      <c r="L234" s="1622">
        <f t="shared" si="78"/>
        <v>0</v>
      </c>
      <c r="M234" s="1622">
        <f t="shared" si="78"/>
        <v>0</v>
      </c>
      <c r="N234" s="1622">
        <f t="shared" si="78"/>
        <v>0</v>
      </c>
      <c r="O234" s="1623">
        <f>SUM(J234:N234)</f>
        <v>0</v>
      </c>
      <c r="P234" s="1625">
        <f>P1078+P1184+P1424</f>
        <v>0</v>
      </c>
      <c r="Q234" s="1626">
        <f>P234</f>
        <v>0</v>
      </c>
      <c r="R234" s="1626">
        <f>I234+O234+Q234</f>
        <v>310234496</v>
      </c>
      <c r="S234" s="1627">
        <f>R234/R242</f>
        <v>0.11765853865880897</v>
      </c>
    </row>
    <row r="235" spans="1:19" x14ac:dyDescent="0.2">
      <c r="A235" s="1619"/>
      <c r="B235" s="1620">
        <v>2022</v>
      </c>
      <c r="C235" s="1621">
        <f t="shared" si="77"/>
        <v>0</v>
      </c>
      <c r="D235" s="1622">
        <f t="shared" si="77"/>
        <v>113919914</v>
      </c>
      <c r="E235" s="1622">
        <f t="shared" si="77"/>
        <v>25594613</v>
      </c>
      <c r="F235" s="1622">
        <f t="shared" si="77"/>
        <v>246745993</v>
      </c>
      <c r="G235" s="1622">
        <f t="shared" si="77"/>
        <v>0</v>
      </c>
      <c r="H235" s="1622">
        <f t="shared" si="77"/>
        <v>1531283</v>
      </c>
      <c r="I235" s="1623">
        <f>SUM(C235:H235)</f>
        <v>387791803</v>
      </c>
      <c r="J235" s="1624">
        <f t="shared" si="78"/>
        <v>0</v>
      </c>
      <c r="K235" s="1622">
        <f t="shared" si="78"/>
        <v>0</v>
      </c>
      <c r="L235" s="1622">
        <f t="shared" si="78"/>
        <v>0</v>
      </c>
      <c r="M235" s="1622">
        <f t="shared" si="78"/>
        <v>0</v>
      </c>
      <c r="N235" s="1622">
        <f t="shared" si="78"/>
        <v>0</v>
      </c>
      <c r="O235" s="1623">
        <f>SUM(J235:N235)</f>
        <v>0</v>
      </c>
      <c r="P235" s="1625">
        <f>P1079+P1185+P1425</f>
        <v>0</v>
      </c>
      <c r="Q235" s="1626">
        <f>P235</f>
        <v>0</v>
      </c>
      <c r="R235" s="1626">
        <f>I235+O235+Q235</f>
        <v>387791803</v>
      </c>
      <c r="S235" s="1627">
        <f>R235/R243</f>
        <v>0.14698723565846469</v>
      </c>
    </row>
    <row r="236" spans="1:19" ht="12" thickBot="1" x14ac:dyDescent="0.25">
      <c r="A236" s="1628"/>
      <c r="B236" s="1629" t="s">
        <v>22796</v>
      </c>
      <c r="C236" s="1630"/>
      <c r="D236" s="1631">
        <f t="shared" ref="D236:R236" si="79">(D235-D234)/D234</f>
        <v>0.63386598858117271</v>
      </c>
      <c r="E236" s="1631">
        <f t="shared" si="79"/>
        <v>-8.2559692501046042E-2</v>
      </c>
      <c r="F236" s="1631">
        <f t="shared" si="79"/>
        <v>0.16878913615426566</v>
      </c>
      <c r="G236" s="1631"/>
      <c r="H236" s="1631">
        <f t="shared" si="79"/>
        <v>2.0855333333333333E-2</v>
      </c>
      <c r="I236" s="1632">
        <f t="shared" si="79"/>
        <v>0.24999575482411859</v>
      </c>
      <c r="J236" s="1633"/>
      <c r="K236" s="1631"/>
      <c r="L236" s="1631"/>
      <c r="M236" s="1631"/>
      <c r="N236" s="1631"/>
      <c r="O236" s="1632"/>
      <c r="P236" s="1634"/>
      <c r="Q236" s="1631"/>
      <c r="R236" s="1631">
        <f t="shared" si="79"/>
        <v>0.24999575482411859</v>
      </c>
      <c r="S236" s="1632"/>
    </row>
    <row r="237" spans="1:19" x14ac:dyDescent="0.2">
      <c r="A237" s="1610" t="s">
        <v>22810</v>
      </c>
      <c r="B237" s="1611">
        <v>2020</v>
      </c>
      <c r="C237" s="1612">
        <f t="shared" ref="C237:H239" si="80">C1081</f>
        <v>0</v>
      </c>
      <c r="D237" s="1613">
        <f t="shared" si="80"/>
        <v>0</v>
      </c>
      <c r="E237" s="1613">
        <f t="shared" si="80"/>
        <v>0</v>
      </c>
      <c r="F237" s="1613">
        <f t="shared" si="80"/>
        <v>0</v>
      </c>
      <c r="G237" s="1613">
        <f t="shared" si="80"/>
        <v>0</v>
      </c>
      <c r="H237" s="1613">
        <f t="shared" si="80"/>
        <v>0</v>
      </c>
      <c r="I237" s="1614">
        <f>SUM(C237:H237)</f>
        <v>0</v>
      </c>
      <c r="J237" s="1615">
        <f t="shared" ref="J237:N239" si="81">J1081</f>
        <v>0</v>
      </c>
      <c r="K237" s="1613">
        <f t="shared" si="81"/>
        <v>0</v>
      </c>
      <c r="L237" s="1613">
        <f t="shared" si="81"/>
        <v>0</v>
      </c>
      <c r="M237" s="1613">
        <f t="shared" si="81"/>
        <v>0</v>
      </c>
      <c r="N237" s="1613">
        <f t="shared" si="81"/>
        <v>0</v>
      </c>
      <c r="O237" s="1614">
        <f>SUM(J237:N237)</f>
        <v>0</v>
      </c>
      <c r="P237" s="1616">
        <f>P1081</f>
        <v>647255</v>
      </c>
      <c r="Q237" s="1617">
        <f>P237</f>
        <v>647255</v>
      </c>
      <c r="R237" s="1617">
        <f>I237+O237+Q237</f>
        <v>647255</v>
      </c>
      <c r="S237" s="1618">
        <f>R237/R241</f>
        <v>2.4285394194818816E-4</v>
      </c>
    </row>
    <row r="238" spans="1:19" x14ac:dyDescent="0.2">
      <c r="A238" s="1619"/>
      <c r="B238" s="1620">
        <v>2021</v>
      </c>
      <c r="C238" s="1621">
        <f t="shared" si="80"/>
        <v>0</v>
      </c>
      <c r="D238" s="1622">
        <f t="shared" si="80"/>
        <v>0</v>
      </c>
      <c r="E238" s="1622">
        <f t="shared" si="80"/>
        <v>0</v>
      </c>
      <c r="F238" s="1622">
        <f t="shared" si="80"/>
        <v>0</v>
      </c>
      <c r="G238" s="1622">
        <f t="shared" si="80"/>
        <v>0</v>
      </c>
      <c r="H238" s="1622">
        <f t="shared" si="80"/>
        <v>0</v>
      </c>
      <c r="I238" s="1623">
        <f>SUM(C238:H238)</f>
        <v>0</v>
      </c>
      <c r="J238" s="1624">
        <f t="shared" si="81"/>
        <v>0</v>
      </c>
      <c r="K238" s="1622">
        <f t="shared" si="81"/>
        <v>0</v>
      </c>
      <c r="L238" s="1622">
        <f t="shared" si="81"/>
        <v>0</v>
      </c>
      <c r="M238" s="1622">
        <f t="shared" si="81"/>
        <v>0</v>
      </c>
      <c r="N238" s="1622">
        <f t="shared" si="81"/>
        <v>0</v>
      </c>
      <c r="O238" s="1623">
        <f>SUM(J238:N238)</f>
        <v>0</v>
      </c>
      <c r="P238" s="1625">
        <f>P1082</f>
        <v>22780243</v>
      </c>
      <c r="Q238" s="1626">
        <f>P238</f>
        <v>22780243</v>
      </c>
      <c r="R238" s="1626">
        <f>I238+O238+Q238</f>
        <v>22780243</v>
      </c>
      <c r="S238" s="1627">
        <f>R238/R242</f>
        <v>8.6395618031869757E-3</v>
      </c>
    </row>
    <row r="239" spans="1:19" x14ac:dyDescent="0.2">
      <c r="A239" s="1619"/>
      <c r="B239" s="1620">
        <v>2022</v>
      </c>
      <c r="C239" s="1621">
        <f t="shared" si="80"/>
        <v>0</v>
      </c>
      <c r="D239" s="1622">
        <f t="shared" si="80"/>
        <v>0</v>
      </c>
      <c r="E239" s="1622">
        <f t="shared" si="80"/>
        <v>0</v>
      </c>
      <c r="F239" s="1622">
        <f t="shared" si="80"/>
        <v>0</v>
      </c>
      <c r="G239" s="1622">
        <f t="shared" si="80"/>
        <v>0</v>
      </c>
      <c r="H239" s="1622">
        <f t="shared" si="80"/>
        <v>0</v>
      </c>
      <c r="I239" s="1623">
        <f>SUM(C239:H239)</f>
        <v>0</v>
      </c>
      <c r="J239" s="1624">
        <f t="shared" si="81"/>
        <v>0</v>
      </c>
      <c r="K239" s="1622">
        <f t="shared" si="81"/>
        <v>0</v>
      </c>
      <c r="L239" s="1622">
        <f t="shared" si="81"/>
        <v>0</v>
      </c>
      <c r="M239" s="1622">
        <f t="shared" si="81"/>
        <v>0</v>
      </c>
      <c r="N239" s="1622">
        <f t="shared" si="81"/>
        <v>0</v>
      </c>
      <c r="O239" s="1623">
        <f>SUM(J239:N239)</f>
        <v>0</v>
      </c>
      <c r="P239" s="1625">
        <f>P1083</f>
        <v>22358035</v>
      </c>
      <c r="Q239" s="1626">
        <f>P239</f>
        <v>22358035</v>
      </c>
      <c r="R239" s="1626">
        <f>I239+O239+Q239</f>
        <v>22358035</v>
      </c>
      <c r="S239" s="1627">
        <f>R239/R243</f>
        <v>8.4745106368460336E-3</v>
      </c>
    </row>
    <row r="240" spans="1:19" ht="12" thickBot="1" x14ac:dyDescent="0.25">
      <c r="A240" s="1628"/>
      <c r="B240" s="1629" t="s">
        <v>22796</v>
      </c>
      <c r="C240" s="1630"/>
      <c r="D240" s="1631"/>
      <c r="E240" s="1631"/>
      <c r="F240" s="1631"/>
      <c r="G240" s="1631"/>
      <c r="H240" s="1631"/>
      <c r="I240" s="1632"/>
      <c r="J240" s="1633"/>
      <c r="K240" s="1631"/>
      <c r="L240" s="1631"/>
      <c r="M240" s="1631"/>
      <c r="N240" s="1631"/>
      <c r="O240" s="1632"/>
      <c r="P240" s="1634">
        <f t="shared" ref="P240:R240" si="82">(P239-P238)/P238</f>
        <v>-1.8533955059215127E-2</v>
      </c>
      <c r="Q240" s="1631">
        <f t="shared" si="82"/>
        <v>-1.8533955059215127E-2</v>
      </c>
      <c r="R240" s="1631">
        <f t="shared" si="82"/>
        <v>-1.8533955059215127E-2</v>
      </c>
      <c r="S240" s="1632"/>
    </row>
    <row r="241" spans="1:20" x14ac:dyDescent="0.2">
      <c r="A241" s="1640" t="s">
        <v>2049</v>
      </c>
      <c r="B241" s="1611">
        <v>2020</v>
      </c>
      <c r="C241" s="1641">
        <f t="shared" ref="C241:H243" si="83">C181+C185+C189+C193+C197+C201+C205+C209+C213+C217+C221+C225+C229+C233+C237</f>
        <v>0</v>
      </c>
      <c r="D241" s="1642">
        <f t="shared" si="83"/>
        <v>1286560387</v>
      </c>
      <c r="E241" s="1642">
        <f t="shared" si="83"/>
        <v>61256074</v>
      </c>
      <c r="F241" s="1642">
        <f t="shared" si="83"/>
        <v>1170605879</v>
      </c>
      <c r="G241" s="1642">
        <f t="shared" si="83"/>
        <v>899493</v>
      </c>
      <c r="H241" s="1642">
        <f t="shared" si="83"/>
        <v>27556606</v>
      </c>
      <c r="I241" s="1643">
        <f>SUM(C241:H241)</f>
        <v>2546878439</v>
      </c>
      <c r="J241" s="1644">
        <f t="shared" ref="J241:N243" si="84">J181+J185+J189+J193+J197+J201+J205+J209+J213+J217+J221+J225+J229+J233+J237</f>
        <v>0</v>
      </c>
      <c r="K241" s="1642">
        <f t="shared" si="84"/>
        <v>0</v>
      </c>
      <c r="L241" s="1642">
        <f t="shared" si="84"/>
        <v>0</v>
      </c>
      <c r="M241" s="1642">
        <f t="shared" si="84"/>
        <v>117677081</v>
      </c>
      <c r="N241" s="1642">
        <f t="shared" si="84"/>
        <v>0</v>
      </c>
      <c r="O241" s="1643">
        <f>SUM(J241:N241)</f>
        <v>117677081</v>
      </c>
      <c r="P241" s="1645">
        <f>P181+P185+P189+P193+P197+P201+P205+P209+P213+P217+P221+P225+P229+P233+P237</f>
        <v>647255</v>
      </c>
      <c r="Q241" s="1642">
        <f>P241</f>
        <v>647255</v>
      </c>
      <c r="R241" s="1642">
        <f>I241+O241+Q241</f>
        <v>2665202775</v>
      </c>
      <c r="S241" s="1646">
        <f>R241/R241</f>
        <v>1</v>
      </c>
    </row>
    <row r="242" spans="1:20" x14ac:dyDescent="0.2">
      <c r="A242" s="1647"/>
      <c r="B242" s="1620">
        <v>2021</v>
      </c>
      <c r="C242" s="1648">
        <f t="shared" si="83"/>
        <v>0</v>
      </c>
      <c r="D242" s="1626">
        <f t="shared" si="83"/>
        <v>1304408611</v>
      </c>
      <c r="E242" s="1626">
        <f t="shared" si="83"/>
        <v>84604405</v>
      </c>
      <c r="F242" s="1626">
        <f t="shared" si="83"/>
        <v>1011083450</v>
      </c>
      <c r="G242" s="1626">
        <f t="shared" si="83"/>
        <v>533070</v>
      </c>
      <c r="H242" s="1626">
        <f t="shared" si="83"/>
        <v>24450534</v>
      </c>
      <c r="I242" s="1623">
        <f>SUM(C242:H242)</f>
        <v>2425080070</v>
      </c>
      <c r="J242" s="1649">
        <f t="shared" si="84"/>
        <v>0</v>
      </c>
      <c r="K242" s="1626">
        <f t="shared" si="84"/>
        <v>0</v>
      </c>
      <c r="L242" s="1626">
        <f t="shared" si="84"/>
        <v>0</v>
      </c>
      <c r="M242" s="1626">
        <f t="shared" si="84"/>
        <v>188875614</v>
      </c>
      <c r="N242" s="1626">
        <f t="shared" si="84"/>
        <v>0</v>
      </c>
      <c r="O242" s="1623">
        <f>SUM(J242:N242)</f>
        <v>188875614</v>
      </c>
      <c r="P242" s="1650">
        <f>P182+P186+P190+P194+P198+P202+P206+P210+P214+P218+P222+P226+P230+P234+P238</f>
        <v>22780243</v>
      </c>
      <c r="Q242" s="1626">
        <f>P242</f>
        <v>22780243</v>
      </c>
      <c r="R242" s="1626">
        <f>I242+O242+Q242</f>
        <v>2636735927</v>
      </c>
      <c r="S242" s="1627">
        <f>R242/R242</f>
        <v>1</v>
      </c>
    </row>
    <row r="243" spans="1:20" x14ac:dyDescent="0.2">
      <c r="A243" s="1647"/>
      <c r="B243" s="1620">
        <v>2022</v>
      </c>
      <c r="C243" s="1648">
        <f t="shared" si="83"/>
        <v>0</v>
      </c>
      <c r="D243" s="1626">
        <f t="shared" si="83"/>
        <v>1252682061</v>
      </c>
      <c r="E243" s="1626">
        <f t="shared" si="83"/>
        <v>89907293</v>
      </c>
      <c r="F243" s="1626">
        <f t="shared" si="83"/>
        <v>1105136112</v>
      </c>
      <c r="G243" s="1626">
        <f t="shared" si="83"/>
        <v>912197</v>
      </c>
      <c r="H243" s="1626">
        <f t="shared" si="83"/>
        <v>24394208</v>
      </c>
      <c r="I243" s="1623">
        <f>SUM(C243:H243)</f>
        <v>2473031871</v>
      </c>
      <c r="J243" s="1649">
        <f t="shared" si="84"/>
        <v>0</v>
      </c>
      <c r="K243" s="1626">
        <f t="shared" si="84"/>
        <v>0</v>
      </c>
      <c r="L243" s="1626">
        <f t="shared" si="84"/>
        <v>0</v>
      </c>
      <c r="M243" s="1626">
        <f t="shared" si="84"/>
        <v>142878657</v>
      </c>
      <c r="N243" s="1626">
        <f t="shared" si="84"/>
        <v>0</v>
      </c>
      <c r="O243" s="1623">
        <f>SUM(J243:N243)</f>
        <v>142878657</v>
      </c>
      <c r="P243" s="1650">
        <f>P183+P187+P191+P195+P199+P203+P207+P211+P215+P219+P223+P227+P231+P235+P239</f>
        <v>22358035</v>
      </c>
      <c r="Q243" s="1626">
        <f>P243</f>
        <v>22358035</v>
      </c>
      <c r="R243" s="1626">
        <f>I243+O243+Q243</f>
        <v>2638268563</v>
      </c>
      <c r="S243" s="1627">
        <f>R243/R243</f>
        <v>1</v>
      </c>
    </row>
    <row r="244" spans="1:20" ht="12" thickBot="1" x14ac:dyDescent="0.25">
      <c r="A244" s="1628"/>
      <c r="B244" s="1629" t="s">
        <v>22796</v>
      </c>
      <c r="C244" s="1630"/>
      <c r="D244" s="1631">
        <f t="shared" ref="D244:R244" si="85">(D243-D242)/D242</f>
        <v>-3.965517366551638E-2</v>
      </c>
      <c r="E244" s="1631">
        <f t="shared" si="85"/>
        <v>6.2678627667200074E-2</v>
      </c>
      <c r="F244" s="1631">
        <f t="shared" si="85"/>
        <v>9.3021661070606984E-2</v>
      </c>
      <c r="G244" s="1631">
        <f t="shared" si="85"/>
        <v>0.71121428705423306</v>
      </c>
      <c r="H244" s="1631">
        <f t="shared" si="85"/>
        <v>-2.3036715680729101E-3</v>
      </c>
      <c r="I244" s="1632">
        <f t="shared" si="85"/>
        <v>1.9773285671346928E-2</v>
      </c>
      <c r="J244" s="1633"/>
      <c r="K244" s="1631"/>
      <c r="L244" s="1631"/>
      <c r="M244" s="1631">
        <f t="shared" si="85"/>
        <v>-0.24353041679589194</v>
      </c>
      <c r="N244" s="1631"/>
      <c r="O244" s="1632">
        <f t="shared" si="85"/>
        <v>-0.24353041679589194</v>
      </c>
      <c r="P244" s="1634">
        <f t="shared" si="85"/>
        <v>-1.8533955059215127E-2</v>
      </c>
      <c r="Q244" s="1631">
        <f t="shared" si="85"/>
        <v>-1.8533955059215127E-2</v>
      </c>
      <c r="R244" s="1631">
        <f t="shared" si="85"/>
        <v>5.8126260741772032E-4</v>
      </c>
      <c r="S244" s="1632"/>
    </row>
    <row r="245" spans="1:20" x14ac:dyDescent="0.2">
      <c r="M245" s="1602"/>
    </row>
    <row r="246" spans="1:20" x14ac:dyDescent="0.2">
      <c r="M246" s="1602"/>
    </row>
    <row r="247" spans="1:20" x14ac:dyDescent="0.2">
      <c r="A247" s="1590" t="s">
        <v>22593</v>
      </c>
      <c r="I247" s="1591"/>
      <c r="J247" s="1591"/>
      <c r="P247" s="1592"/>
      <c r="R247" s="1591"/>
      <c r="S247" s="1591"/>
      <c r="T247" s="1593"/>
    </row>
    <row r="248" spans="1:20" x14ac:dyDescent="0.2">
      <c r="A248" s="1590" t="s">
        <v>22592</v>
      </c>
      <c r="I248" s="1591"/>
      <c r="J248" s="1591"/>
      <c r="P248" s="1592"/>
      <c r="R248" s="1591"/>
      <c r="S248" s="1591"/>
      <c r="T248" s="1593"/>
    </row>
    <row r="249" spans="1:20" x14ac:dyDescent="0.2">
      <c r="I249" s="1591"/>
      <c r="J249" s="1591"/>
      <c r="P249" s="1592"/>
      <c r="R249" s="1591"/>
      <c r="S249" s="1591"/>
      <c r="T249" s="1593"/>
    </row>
    <row r="250" spans="1:20" x14ac:dyDescent="0.2">
      <c r="I250" s="1591"/>
      <c r="J250" s="1591"/>
      <c r="P250" s="1592"/>
      <c r="R250" s="1591"/>
      <c r="S250" s="1591"/>
      <c r="T250" s="1593"/>
    </row>
    <row r="251" spans="1:20" x14ac:dyDescent="0.2">
      <c r="I251" s="1591"/>
      <c r="J251" s="1591"/>
      <c r="P251" s="1592"/>
      <c r="R251" s="1591"/>
      <c r="S251" s="1591"/>
      <c r="T251" s="1593"/>
    </row>
    <row r="252" spans="1:20" x14ac:dyDescent="0.2">
      <c r="A252" s="1769" t="s">
        <v>22780</v>
      </c>
      <c r="B252" s="1769"/>
      <c r="C252" s="1769"/>
      <c r="D252" s="1769"/>
      <c r="E252" s="1769"/>
      <c r="F252" s="1769"/>
      <c r="G252" s="1769"/>
      <c r="H252" s="1769"/>
      <c r="I252" s="1769"/>
      <c r="J252" s="1769"/>
      <c r="K252" s="1769"/>
      <c r="L252" s="1769"/>
      <c r="M252" s="1769"/>
      <c r="N252" s="1769"/>
      <c r="O252" s="1769"/>
      <c r="P252" s="1769"/>
      <c r="Q252" s="1769"/>
      <c r="R252" s="1769"/>
      <c r="S252" s="1769"/>
      <c r="T252" s="1594"/>
    </row>
    <row r="253" spans="1:20" x14ac:dyDescent="0.2">
      <c r="A253" s="1769" t="s">
        <v>2089</v>
      </c>
      <c r="B253" s="1769"/>
      <c r="C253" s="1769"/>
      <c r="D253" s="1769"/>
      <c r="E253" s="1769"/>
      <c r="F253" s="1769"/>
      <c r="G253" s="1769"/>
      <c r="H253" s="1769"/>
      <c r="I253" s="1769"/>
      <c r="J253" s="1769"/>
      <c r="K253" s="1769"/>
      <c r="L253" s="1769"/>
      <c r="M253" s="1769"/>
      <c r="N253" s="1769"/>
      <c r="O253" s="1769"/>
      <c r="P253" s="1769"/>
      <c r="Q253" s="1769"/>
      <c r="R253" s="1769"/>
      <c r="S253" s="1769"/>
      <c r="T253" s="1594"/>
    </row>
    <row r="254" spans="1:20" x14ac:dyDescent="0.2">
      <c r="A254" s="1769" t="s">
        <v>22781</v>
      </c>
      <c r="B254" s="1769"/>
      <c r="C254" s="1769"/>
      <c r="D254" s="1769"/>
      <c r="E254" s="1769"/>
      <c r="F254" s="1769"/>
      <c r="G254" s="1769"/>
      <c r="H254" s="1769"/>
      <c r="I254" s="1769"/>
      <c r="J254" s="1769"/>
      <c r="K254" s="1769"/>
      <c r="L254" s="1769"/>
      <c r="M254" s="1769"/>
      <c r="N254" s="1769"/>
      <c r="O254" s="1769"/>
      <c r="P254" s="1769"/>
      <c r="Q254" s="1769"/>
      <c r="R254" s="1769"/>
      <c r="S254" s="1769"/>
      <c r="T254" s="1594"/>
    </row>
    <row r="255" spans="1:20" x14ac:dyDescent="0.2">
      <c r="A255" s="1769" t="s">
        <v>22782</v>
      </c>
      <c r="B255" s="1769"/>
      <c r="C255" s="1769"/>
      <c r="D255" s="1769"/>
      <c r="E255" s="1769"/>
      <c r="F255" s="1769"/>
      <c r="G255" s="1769"/>
      <c r="H255" s="1769"/>
      <c r="I255" s="1769"/>
      <c r="J255" s="1769"/>
      <c r="K255" s="1769"/>
      <c r="L255" s="1769"/>
      <c r="M255" s="1769"/>
      <c r="N255" s="1769"/>
      <c r="O255" s="1769"/>
      <c r="P255" s="1769"/>
      <c r="Q255" s="1769"/>
      <c r="R255" s="1769"/>
      <c r="S255" s="1769"/>
      <c r="T255" s="1594"/>
    </row>
    <row r="256" spans="1:20" x14ac:dyDescent="0.2">
      <c r="I256" s="1591"/>
      <c r="J256" s="1591"/>
      <c r="P256" s="1592"/>
      <c r="R256" s="1591"/>
      <c r="S256" s="1591"/>
      <c r="T256" s="1593"/>
    </row>
    <row r="257" spans="1:20" x14ac:dyDescent="0.2">
      <c r="I257" s="1591"/>
      <c r="J257" s="1591"/>
      <c r="P257" s="1592"/>
      <c r="R257" s="1591"/>
      <c r="S257" s="1591"/>
      <c r="T257" s="1593"/>
    </row>
    <row r="258" spans="1:20" x14ac:dyDescent="0.2">
      <c r="I258" s="1591"/>
      <c r="J258" s="1591"/>
      <c r="P258" s="1592"/>
      <c r="R258" s="1591"/>
      <c r="S258" s="1591"/>
      <c r="T258" s="1593"/>
    </row>
    <row r="259" spans="1:20" x14ac:dyDescent="0.2">
      <c r="A259" s="1595" t="s">
        <v>22570</v>
      </c>
      <c r="B259" s="1595" t="s">
        <v>1</v>
      </c>
      <c r="C259" s="1596"/>
      <c r="D259" s="1596"/>
      <c r="E259" s="1596"/>
      <c r="F259" s="1596"/>
      <c r="G259" s="1596"/>
      <c r="H259" s="1596"/>
      <c r="I259" s="1596"/>
      <c r="J259" s="1596"/>
      <c r="K259" s="1597"/>
      <c r="L259" s="1596"/>
      <c r="M259" s="1596"/>
      <c r="N259" s="1596"/>
      <c r="O259" s="1596"/>
      <c r="P259" s="1592"/>
      <c r="Q259" s="1596"/>
      <c r="R259" s="1596"/>
      <c r="S259" s="1596"/>
      <c r="T259" s="1593"/>
    </row>
    <row r="260" spans="1:20" ht="12" thickBot="1" x14ac:dyDescent="0.25">
      <c r="A260" s="1598" t="s">
        <v>0</v>
      </c>
      <c r="B260" s="1598" t="s">
        <v>22586</v>
      </c>
      <c r="C260" s="1598"/>
      <c r="D260" s="1598"/>
      <c r="E260" s="1598"/>
      <c r="F260" s="1598"/>
      <c r="G260" s="1598"/>
      <c r="H260" s="1598"/>
      <c r="I260" s="1598"/>
      <c r="J260" s="1598"/>
      <c r="K260" s="1599"/>
      <c r="L260" s="1598"/>
      <c r="M260" s="1598"/>
      <c r="N260" s="1598"/>
      <c r="O260" s="1598"/>
      <c r="P260" s="1600"/>
      <c r="Q260" s="1598"/>
      <c r="R260" s="1598"/>
      <c r="S260" s="1598"/>
      <c r="T260" s="1601"/>
    </row>
    <row r="261" spans="1:20" ht="27" customHeight="1" x14ac:dyDescent="0.2">
      <c r="A261" s="1770" t="s">
        <v>22783</v>
      </c>
      <c r="B261" s="1772" t="s">
        <v>22784</v>
      </c>
      <c r="C261" s="1774" t="s">
        <v>22609</v>
      </c>
      <c r="D261" s="1775"/>
      <c r="E261" s="1775"/>
      <c r="F261" s="1775"/>
      <c r="G261" s="1775"/>
      <c r="H261" s="1775"/>
      <c r="I261" s="1776"/>
      <c r="J261" s="1777" t="s">
        <v>22616</v>
      </c>
      <c r="K261" s="1778"/>
      <c r="L261" s="1778"/>
      <c r="M261" s="1778"/>
      <c r="N261" s="1778"/>
      <c r="O261" s="1779"/>
      <c r="P261" s="1780" t="s">
        <v>22622</v>
      </c>
      <c r="Q261" s="1781"/>
      <c r="R261" s="1781" t="s">
        <v>2049</v>
      </c>
      <c r="S261" s="1782"/>
    </row>
    <row r="262" spans="1:20" ht="112.5" customHeight="1" thickBot="1" x14ac:dyDescent="0.25">
      <c r="A262" s="1771"/>
      <c r="B262" s="1773"/>
      <c r="C262" s="1603" t="s">
        <v>22785</v>
      </c>
      <c r="D262" s="1604" t="s">
        <v>22786</v>
      </c>
      <c r="E262" s="1604" t="s">
        <v>22787</v>
      </c>
      <c r="F262" s="1604" t="s">
        <v>22788</v>
      </c>
      <c r="G262" s="1604" t="s">
        <v>22789</v>
      </c>
      <c r="H262" s="1604" t="s">
        <v>22790</v>
      </c>
      <c r="I262" s="1605" t="s">
        <v>22665</v>
      </c>
      <c r="J262" s="1606" t="s">
        <v>22785</v>
      </c>
      <c r="K262" s="1604" t="s">
        <v>22789</v>
      </c>
      <c r="L262" s="1604" t="s">
        <v>22790</v>
      </c>
      <c r="M262" s="1604" t="s">
        <v>22791</v>
      </c>
      <c r="N262" s="1604" t="s">
        <v>22792</v>
      </c>
      <c r="O262" s="1605" t="s">
        <v>22668</v>
      </c>
      <c r="P262" s="1607" t="s">
        <v>22793</v>
      </c>
      <c r="Q262" s="1604" t="s">
        <v>22669</v>
      </c>
      <c r="R262" s="1608" t="s">
        <v>22794</v>
      </c>
      <c r="S262" s="1609" t="s">
        <v>22671</v>
      </c>
    </row>
    <row r="263" spans="1:20" x14ac:dyDescent="0.2">
      <c r="A263" s="1610" t="s">
        <v>22795</v>
      </c>
      <c r="B263" s="1611">
        <v>2020</v>
      </c>
      <c r="C263" s="1612">
        <f t="shared" ref="C263:H265" si="86">C755+C1107+C1299+C1557</f>
        <v>0</v>
      </c>
      <c r="D263" s="1613">
        <f t="shared" si="86"/>
        <v>0</v>
      </c>
      <c r="E263" s="1613">
        <f t="shared" si="86"/>
        <v>0</v>
      </c>
      <c r="F263" s="1613">
        <f t="shared" si="86"/>
        <v>0</v>
      </c>
      <c r="G263" s="1613">
        <f t="shared" si="86"/>
        <v>0</v>
      </c>
      <c r="H263" s="1613">
        <f t="shared" si="86"/>
        <v>0</v>
      </c>
      <c r="I263" s="1614">
        <f>SUM(C263:H263)</f>
        <v>0</v>
      </c>
      <c r="J263" s="1615">
        <f t="shared" ref="J263:N265" si="87">J755+J1107+J1299+J1557</f>
        <v>0</v>
      </c>
      <c r="K263" s="1613">
        <f t="shared" si="87"/>
        <v>1669502</v>
      </c>
      <c r="L263" s="1613">
        <f t="shared" si="87"/>
        <v>0</v>
      </c>
      <c r="M263" s="1613">
        <f t="shared" si="87"/>
        <v>60885604</v>
      </c>
      <c r="N263" s="1613">
        <f t="shared" si="87"/>
        <v>0</v>
      </c>
      <c r="O263" s="1614">
        <f>SUM(K263:N263)</f>
        <v>62555106</v>
      </c>
      <c r="P263" s="1616">
        <f>P755+P1107+P1299+P1557</f>
        <v>0</v>
      </c>
      <c r="Q263" s="1617">
        <f>P263</f>
        <v>0</v>
      </c>
      <c r="R263" s="1617">
        <f>I263+O263+Q263</f>
        <v>62555106</v>
      </c>
      <c r="S263" s="1618">
        <f>R263/R323</f>
        <v>5.2208724266000778E-3</v>
      </c>
    </row>
    <row r="264" spans="1:20" x14ac:dyDescent="0.2">
      <c r="A264" s="1619"/>
      <c r="B264" s="1620">
        <v>2021</v>
      </c>
      <c r="C264" s="1621">
        <f t="shared" si="86"/>
        <v>200000000</v>
      </c>
      <c r="D264" s="1622">
        <f t="shared" si="86"/>
        <v>0</v>
      </c>
      <c r="E264" s="1622">
        <f t="shared" si="86"/>
        <v>0</v>
      </c>
      <c r="F264" s="1622">
        <f t="shared" si="86"/>
        <v>0</v>
      </c>
      <c r="G264" s="1622">
        <f t="shared" si="86"/>
        <v>0</v>
      </c>
      <c r="H264" s="1622">
        <f t="shared" si="86"/>
        <v>0</v>
      </c>
      <c r="I264" s="1623">
        <f>SUM(C264:H264)</f>
        <v>200000000</v>
      </c>
      <c r="J264" s="1624">
        <f t="shared" si="87"/>
        <v>382122507</v>
      </c>
      <c r="K264" s="1622">
        <f t="shared" si="87"/>
        <v>0</v>
      </c>
      <c r="L264" s="1622">
        <f t="shared" si="87"/>
        <v>0</v>
      </c>
      <c r="M264" s="1622">
        <f t="shared" si="87"/>
        <v>72892824</v>
      </c>
      <c r="N264" s="1622">
        <f t="shared" si="87"/>
        <v>0</v>
      </c>
      <c r="O264" s="1623">
        <f>SUM(K264:N264)</f>
        <v>72892824</v>
      </c>
      <c r="P264" s="1625">
        <f>P756+P1108+P1300+P1558</f>
        <v>0</v>
      </c>
      <c r="Q264" s="1626">
        <f>P264</f>
        <v>0</v>
      </c>
      <c r="R264" s="1626">
        <f>I264+O264+Q264</f>
        <v>272892824</v>
      </c>
      <c r="S264" s="1627">
        <f>R264/R324</f>
        <v>1.6921382617947369E-2</v>
      </c>
    </row>
    <row r="265" spans="1:20" x14ac:dyDescent="0.2">
      <c r="A265" s="1619"/>
      <c r="B265" s="1620">
        <v>2022</v>
      </c>
      <c r="C265" s="1621">
        <f t="shared" si="86"/>
        <v>1927677612</v>
      </c>
      <c r="D265" s="1622">
        <f t="shared" si="86"/>
        <v>0</v>
      </c>
      <c r="E265" s="1622">
        <f t="shared" si="86"/>
        <v>0</v>
      </c>
      <c r="F265" s="1622">
        <f t="shared" si="86"/>
        <v>0</v>
      </c>
      <c r="G265" s="1622">
        <f t="shared" si="86"/>
        <v>0</v>
      </c>
      <c r="H265" s="1622">
        <f t="shared" si="86"/>
        <v>0</v>
      </c>
      <c r="I265" s="1623">
        <f>SUM(C265:H265)</f>
        <v>1927677612</v>
      </c>
      <c r="J265" s="1624">
        <f t="shared" si="87"/>
        <v>0</v>
      </c>
      <c r="K265" s="1622">
        <f t="shared" si="87"/>
        <v>0</v>
      </c>
      <c r="L265" s="1622">
        <f t="shared" si="87"/>
        <v>0</v>
      </c>
      <c r="M265" s="1622">
        <f t="shared" si="87"/>
        <v>111369740</v>
      </c>
      <c r="N265" s="1622">
        <f t="shared" si="87"/>
        <v>0</v>
      </c>
      <c r="O265" s="1623">
        <f>SUM(K265:N265)</f>
        <v>111369740</v>
      </c>
      <c r="P265" s="1625">
        <f>P757+P1109+P1301+P1559</f>
        <v>0</v>
      </c>
      <c r="Q265" s="1626">
        <f>P265</f>
        <v>0</v>
      </c>
      <c r="R265" s="1626">
        <f>I265+O265+Q265</f>
        <v>2039047352</v>
      </c>
      <c r="S265" s="1627">
        <f>R265/R325</f>
        <v>7.8753564889093033E-2</v>
      </c>
    </row>
    <row r="266" spans="1:20" ht="12" thickBot="1" x14ac:dyDescent="0.25">
      <c r="A266" s="1628"/>
      <c r="B266" s="1629" t="s">
        <v>22796</v>
      </c>
      <c r="C266" s="1630">
        <f t="shared" ref="C266:R266" si="88">(C265-C264)/C264</f>
        <v>8.6383880600000005</v>
      </c>
      <c r="D266" s="1631"/>
      <c r="E266" s="1631"/>
      <c r="F266" s="1631"/>
      <c r="G266" s="1631"/>
      <c r="H266" s="1631"/>
      <c r="I266" s="1630">
        <f t="shared" si="88"/>
        <v>8.6383880600000005</v>
      </c>
      <c r="J266" s="1631">
        <f t="shared" si="88"/>
        <v>-1</v>
      </c>
      <c r="K266" s="1631"/>
      <c r="L266" s="1631"/>
      <c r="M266" s="1631">
        <f t="shared" si="88"/>
        <v>0.52785602050484426</v>
      </c>
      <c r="N266" s="1631"/>
      <c r="O266" s="1632">
        <f t="shared" si="88"/>
        <v>0.52785602050484426</v>
      </c>
      <c r="P266" s="1634"/>
      <c r="Q266" s="1631"/>
      <c r="R266" s="1631">
        <f t="shared" si="88"/>
        <v>6.4719713113452917</v>
      </c>
      <c r="S266" s="1632"/>
    </row>
    <row r="267" spans="1:20" x14ac:dyDescent="0.2">
      <c r="A267" s="1610" t="s">
        <v>22797</v>
      </c>
      <c r="B267" s="1611">
        <v>2020</v>
      </c>
      <c r="C267" s="1612">
        <f t="shared" ref="C267:H269" si="89">C759</f>
        <v>0</v>
      </c>
      <c r="D267" s="1613">
        <f t="shared" si="89"/>
        <v>0</v>
      </c>
      <c r="E267" s="1613">
        <f t="shared" si="89"/>
        <v>0</v>
      </c>
      <c r="F267" s="1613">
        <f t="shared" si="89"/>
        <v>0</v>
      </c>
      <c r="G267" s="1613">
        <f t="shared" si="89"/>
        <v>0</v>
      </c>
      <c r="H267" s="1613">
        <f t="shared" si="89"/>
        <v>0</v>
      </c>
      <c r="I267" s="1614">
        <f>SUM(C267:H267)</f>
        <v>0</v>
      </c>
      <c r="J267" s="1615">
        <f t="shared" ref="J267:N269" si="90">J759</f>
        <v>0</v>
      </c>
      <c r="K267" s="1613">
        <f t="shared" si="90"/>
        <v>1486587</v>
      </c>
      <c r="L267" s="1613">
        <f t="shared" si="90"/>
        <v>0</v>
      </c>
      <c r="M267" s="1613">
        <f t="shared" si="90"/>
        <v>0</v>
      </c>
      <c r="N267" s="1613">
        <f t="shared" si="90"/>
        <v>0</v>
      </c>
      <c r="O267" s="1614">
        <f>SUM(K267:N267)</f>
        <v>1486587</v>
      </c>
      <c r="P267" s="1616">
        <f>P759</f>
        <v>0</v>
      </c>
      <c r="Q267" s="1617">
        <f>P267</f>
        <v>0</v>
      </c>
      <c r="R267" s="1617">
        <f>I267+O267+Q267</f>
        <v>1486587</v>
      </c>
      <c r="S267" s="1618">
        <f>R267/R323</f>
        <v>1.2407110425233922E-4</v>
      </c>
    </row>
    <row r="268" spans="1:20" x14ac:dyDescent="0.2">
      <c r="A268" s="1619"/>
      <c r="B268" s="1620">
        <v>2021</v>
      </c>
      <c r="C268" s="1621">
        <f t="shared" si="89"/>
        <v>0</v>
      </c>
      <c r="D268" s="1622">
        <f t="shared" si="89"/>
        <v>0</v>
      </c>
      <c r="E268" s="1622">
        <f t="shared" si="89"/>
        <v>0</v>
      </c>
      <c r="F268" s="1622">
        <f t="shared" si="89"/>
        <v>0</v>
      </c>
      <c r="G268" s="1622">
        <f t="shared" si="89"/>
        <v>0</v>
      </c>
      <c r="H268" s="1622">
        <f t="shared" si="89"/>
        <v>0</v>
      </c>
      <c r="I268" s="1623">
        <f>SUM(C268:H268)</f>
        <v>0</v>
      </c>
      <c r="J268" s="1624">
        <f t="shared" si="90"/>
        <v>0</v>
      </c>
      <c r="K268" s="1622">
        <f t="shared" si="90"/>
        <v>0</v>
      </c>
      <c r="L268" s="1622">
        <f t="shared" si="90"/>
        <v>0</v>
      </c>
      <c r="M268" s="1622">
        <f t="shared" si="90"/>
        <v>0</v>
      </c>
      <c r="N268" s="1622">
        <f t="shared" si="90"/>
        <v>0</v>
      </c>
      <c r="O268" s="1623">
        <f>SUM(K268:N268)</f>
        <v>0</v>
      </c>
      <c r="P268" s="1625">
        <f>P760</f>
        <v>0</v>
      </c>
      <c r="Q268" s="1626">
        <f>P268</f>
        <v>0</v>
      </c>
      <c r="R268" s="1626">
        <f>I268+O268+Q268</f>
        <v>0</v>
      </c>
      <c r="S268" s="1627">
        <f>R268/R324</f>
        <v>0</v>
      </c>
    </row>
    <row r="269" spans="1:20" x14ac:dyDescent="0.2">
      <c r="A269" s="1619"/>
      <c r="B269" s="1620">
        <v>2022</v>
      </c>
      <c r="C269" s="1621">
        <f t="shared" si="89"/>
        <v>0</v>
      </c>
      <c r="D269" s="1622">
        <f t="shared" si="89"/>
        <v>0</v>
      </c>
      <c r="E269" s="1622">
        <f t="shared" si="89"/>
        <v>0</v>
      </c>
      <c r="F269" s="1622">
        <f t="shared" si="89"/>
        <v>0</v>
      </c>
      <c r="G269" s="1622">
        <f t="shared" si="89"/>
        <v>0</v>
      </c>
      <c r="H269" s="1622">
        <f t="shared" si="89"/>
        <v>0</v>
      </c>
      <c r="I269" s="1623">
        <f>SUM(C269:H269)</f>
        <v>0</v>
      </c>
      <c r="J269" s="1624">
        <f t="shared" si="90"/>
        <v>0</v>
      </c>
      <c r="K269" s="1622">
        <f t="shared" si="90"/>
        <v>0</v>
      </c>
      <c r="L269" s="1622">
        <f t="shared" si="90"/>
        <v>0</v>
      </c>
      <c r="M269" s="1622">
        <f t="shared" si="90"/>
        <v>0</v>
      </c>
      <c r="N269" s="1622">
        <f t="shared" si="90"/>
        <v>0</v>
      </c>
      <c r="O269" s="1623">
        <f>SUM(K269:N269)</f>
        <v>0</v>
      </c>
      <c r="P269" s="1625">
        <f>P761</f>
        <v>0</v>
      </c>
      <c r="Q269" s="1626">
        <f>P269</f>
        <v>0</v>
      </c>
      <c r="R269" s="1626">
        <f>I269+O269+Q269</f>
        <v>0</v>
      </c>
      <c r="S269" s="1627">
        <f>R269/R325</f>
        <v>0</v>
      </c>
    </row>
    <row r="270" spans="1:20" ht="12" thickBot="1" x14ac:dyDescent="0.25">
      <c r="A270" s="1628"/>
      <c r="B270" s="1629" t="s">
        <v>22796</v>
      </c>
      <c r="C270" s="1630"/>
      <c r="D270" s="1631"/>
      <c r="E270" s="1631"/>
      <c r="F270" s="1631"/>
      <c r="G270" s="1631"/>
      <c r="H270" s="1631"/>
      <c r="I270" s="1632"/>
      <c r="J270" s="1633"/>
      <c r="K270" s="1631"/>
      <c r="L270" s="1631"/>
      <c r="M270" s="1631"/>
      <c r="N270" s="1631"/>
      <c r="O270" s="1632"/>
      <c r="P270" s="1634"/>
      <c r="Q270" s="1631"/>
      <c r="R270" s="1631"/>
      <c r="S270" s="1632"/>
    </row>
    <row r="271" spans="1:20" x14ac:dyDescent="0.2">
      <c r="A271" s="1610" t="s">
        <v>22798</v>
      </c>
      <c r="B271" s="1611">
        <v>2020</v>
      </c>
      <c r="C271" s="1612">
        <f t="shared" ref="C271:H273" si="91">C763</f>
        <v>0</v>
      </c>
      <c r="D271" s="1613">
        <f t="shared" si="91"/>
        <v>0</v>
      </c>
      <c r="E271" s="1613">
        <f t="shared" si="91"/>
        <v>0</v>
      </c>
      <c r="F271" s="1613">
        <f t="shared" si="91"/>
        <v>0</v>
      </c>
      <c r="G271" s="1613">
        <f t="shared" si="91"/>
        <v>0</v>
      </c>
      <c r="H271" s="1613">
        <f t="shared" si="91"/>
        <v>0</v>
      </c>
      <c r="I271" s="1614">
        <f>SUM(C271:H271)</f>
        <v>0</v>
      </c>
      <c r="J271" s="1615">
        <f t="shared" ref="J271:N273" si="92">J763</f>
        <v>0</v>
      </c>
      <c r="K271" s="1613">
        <f t="shared" si="92"/>
        <v>8881029</v>
      </c>
      <c r="L271" s="1613">
        <f t="shared" si="92"/>
        <v>0</v>
      </c>
      <c r="M271" s="1613">
        <f t="shared" si="92"/>
        <v>0</v>
      </c>
      <c r="N271" s="1613">
        <f t="shared" si="92"/>
        <v>0</v>
      </c>
      <c r="O271" s="1614">
        <f>SUM(K271:N271)</f>
        <v>8881029</v>
      </c>
      <c r="P271" s="1616">
        <f>P763</f>
        <v>0</v>
      </c>
      <c r="Q271" s="1617">
        <f>P271</f>
        <v>0</v>
      </c>
      <c r="R271" s="1617">
        <f>I271+O271+Q271</f>
        <v>8881029</v>
      </c>
      <c r="S271" s="1618">
        <f>R271/R323</f>
        <v>7.4121398540889154E-4</v>
      </c>
    </row>
    <row r="272" spans="1:20" x14ac:dyDescent="0.2">
      <c r="A272" s="1619"/>
      <c r="B272" s="1620">
        <v>2021</v>
      </c>
      <c r="C272" s="1621">
        <f t="shared" si="91"/>
        <v>0</v>
      </c>
      <c r="D272" s="1622">
        <f t="shared" si="91"/>
        <v>0</v>
      </c>
      <c r="E272" s="1622">
        <f t="shared" si="91"/>
        <v>0</v>
      </c>
      <c r="F272" s="1622">
        <f t="shared" si="91"/>
        <v>0</v>
      </c>
      <c r="G272" s="1622">
        <f t="shared" si="91"/>
        <v>0</v>
      </c>
      <c r="H272" s="1622">
        <f t="shared" si="91"/>
        <v>0</v>
      </c>
      <c r="I272" s="1623">
        <f>SUM(C272:H272)</f>
        <v>0</v>
      </c>
      <c r="J272" s="1624">
        <f t="shared" si="92"/>
        <v>0</v>
      </c>
      <c r="K272" s="1622">
        <f t="shared" si="92"/>
        <v>0</v>
      </c>
      <c r="L272" s="1622">
        <f t="shared" si="92"/>
        <v>0</v>
      </c>
      <c r="M272" s="1622">
        <f t="shared" si="92"/>
        <v>0</v>
      </c>
      <c r="N272" s="1622">
        <f t="shared" si="92"/>
        <v>0</v>
      </c>
      <c r="O272" s="1623">
        <f>SUM(K272:N272)</f>
        <v>0</v>
      </c>
      <c r="P272" s="1625">
        <f>P764</f>
        <v>0</v>
      </c>
      <c r="Q272" s="1626">
        <f>P272</f>
        <v>0</v>
      </c>
      <c r="R272" s="1626">
        <f>I272+O272+Q272</f>
        <v>0</v>
      </c>
      <c r="S272" s="1627">
        <f>R272/R324</f>
        <v>0</v>
      </c>
    </row>
    <row r="273" spans="1:19" x14ac:dyDescent="0.2">
      <c r="A273" s="1619"/>
      <c r="B273" s="1620">
        <v>2022</v>
      </c>
      <c r="C273" s="1621">
        <f t="shared" si="91"/>
        <v>0</v>
      </c>
      <c r="D273" s="1622">
        <f t="shared" si="91"/>
        <v>0</v>
      </c>
      <c r="E273" s="1622">
        <f t="shared" si="91"/>
        <v>0</v>
      </c>
      <c r="F273" s="1622">
        <f t="shared" si="91"/>
        <v>0</v>
      </c>
      <c r="G273" s="1622">
        <f t="shared" si="91"/>
        <v>0</v>
      </c>
      <c r="H273" s="1622">
        <f t="shared" si="91"/>
        <v>0</v>
      </c>
      <c r="I273" s="1623">
        <f>SUM(C273:H273)</f>
        <v>0</v>
      </c>
      <c r="J273" s="1624">
        <f t="shared" si="92"/>
        <v>0</v>
      </c>
      <c r="K273" s="1622">
        <f t="shared" si="92"/>
        <v>0</v>
      </c>
      <c r="L273" s="1622">
        <f t="shared" si="92"/>
        <v>0</v>
      </c>
      <c r="M273" s="1622">
        <f t="shared" si="92"/>
        <v>0</v>
      </c>
      <c r="N273" s="1622">
        <f t="shared" si="92"/>
        <v>0</v>
      </c>
      <c r="O273" s="1623">
        <f>SUM(K273:N273)</f>
        <v>0</v>
      </c>
      <c r="P273" s="1625">
        <f>P765</f>
        <v>0</v>
      </c>
      <c r="Q273" s="1626">
        <f>P273</f>
        <v>0</v>
      </c>
      <c r="R273" s="1626">
        <f>I273+O273+Q273</f>
        <v>0</v>
      </c>
      <c r="S273" s="1627">
        <f>R273/R325</f>
        <v>0</v>
      </c>
    </row>
    <row r="274" spans="1:19" ht="12" thickBot="1" x14ac:dyDescent="0.25">
      <c r="A274" s="1628"/>
      <c r="B274" s="1629" t="s">
        <v>22796</v>
      </c>
      <c r="C274" s="1630"/>
      <c r="D274" s="1631"/>
      <c r="E274" s="1631"/>
      <c r="F274" s="1631"/>
      <c r="G274" s="1631"/>
      <c r="H274" s="1631"/>
      <c r="I274" s="1632"/>
      <c r="J274" s="1633"/>
      <c r="K274" s="1631"/>
      <c r="L274" s="1631"/>
      <c r="M274" s="1631"/>
      <c r="N274" s="1631"/>
      <c r="O274" s="1632"/>
      <c r="P274" s="1634"/>
      <c r="Q274" s="1631"/>
      <c r="R274" s="1631"/>
      <c r="S274" s="1632"/>
    </row>
    <row r="275" spans="1:19" x14ac:dyDescent="0.2">
      <c r="A275" s="1610" t="s">
        <v>22799</v>
      </c>
      <c r="B275" s="1611">
        <v>2020</v>
      </c>
      <c r="C275" s="1612">
        <f t="shared" ref="C275:H277" si="93">C767</f>
        <v>0</v>
      </c>
      <c r="D275" s="1613">
        <f t="shared" si="93"/>
        <v>0</v>
      </c>
      <c r="E275" s="1613">
        <f t="shared" si="93"/>
        <v>0</v>
      </c>
      <c r="F275" s="1613">
        <f t="shared" si="93"/>
        <v>0</v>
      </c>
      <c r="G275" s="1613">
        <f t="shared" si="93"/>
        <v>0</v>
      </c>
      <c r="H275" s="1613">
        <f t="shared" si="93"/>
        <v>0</v>
      </c>
      <c r="I275" s="1614">
        <f>SUM(C275:H275)</f>
        <v>0</v>
      </c>
      <c r="J275" s="1615">
        <f t="shared" ref="J275:N277" si="94">J767</f>
        <v>0</v>
      </c>
      <c r="K275" s="1613">
        <f t="shared" si="94"/>
        <v>62541698</v>
      </c>
      <c r="L275" s="1613">
        <f t="shared" si="94"/>
        <v>0</v>
      </c>
      <c r="M275" s="1613">
        <f t="shared" si="94"/>
        <v>0</v>
      </c>
      <c r="N275" s="1613">
        <f t="shared" si="94"/>
        <v>0</v>
      </c>
      <c r="O275" s="1614">
        <f>SUM(K275:N275)</f>
        <v>62541698</v>
      </c>
      <c r="P275" s="1616">
        <f>P767</f>
        <v>0</v>
      </c>
      <c r="Q275" s="1617">
        <f>P275</f>
        <v>0</v>
      </c>
      <c r="R275" s="1617">
        <f>I275+O275+Q275</f>
        <v>62541698</v>
      </c>
      <c r="S275" s="1618">
        <f>R275/R323</f>
        <v>5.2197533899302996E-3</v>
      </c>
    </row>
    <row r="276" spans="1:19" x14ac:dyDescent="0.2">
      <c r="A276" s="1619"/>
      <c r="B276" s="1620">
        <v>2021</v>
      </c>
      <c r="C276" s="1621">
        <f t="shared" si="93"/>
        <v>0</v>
      </c>
      <c r="D276" s="1622">
        <f t="shared" si="93"/>
        <v>0</v>
      </c>
      <c r="E276" s="1622">
        <f t="shared" si="93"/>
        <v>0</v>
      </c>
      <c r="F276" s="1622">
        <f t="shared" si="93"/>
        <v>0</v>
      </c>
      <c r="G276" s="1622">
        <f t="shared" si="93"/>
        <v>0</v>
      </c>
      <c r="H276" s="1622">
        <f t="shared" si="93"/>
        <v>0</v>
      </c>
      <c r="I276" s="1623">
        <f>SUM(C276:H276)</f>
        <v>0</v>
      </c>
      <c r="J276" s="1624">
        <f t="shared" si="94"/>
        <v>0</v>
      </c>
      <c r="K276" s="1622">
        <f t="shared" si="94"/>
        <v>0</v>
      </c>
      <c r="L276" s="1622">
        <f t="shared" si="94"/>
        <v>0</v>
      </c>
      <c r="M276" s="1622">
        <f t="shared" si="94"/>
        <v>0</v>
      </c>
      <c r="N276" s="1622">
        <f t="shared" si="94"/>
        <v>0</v>
      </c>
      <c r="O276" s="1623">
        <f>SUM(K276:N276)</f>
        <v>0</v>
      </c>
      <c r="P276" s="1625">
        <f>P768</f>
        <v>0</v>
      </c>
      <c r="Q276" s="1626">
        <f>P276</f>
        <v>0</v>
      </c>
      <c r="R276" s="1626">
        <f>I276+O276+Q276</f>
        <v>0</v>
      </c>
      <c r="S276" s="1627">
        <f>R276/R324</f>
        <v>0</v>
      </c>
    </row>
    <row r="277" spans="1:19" x14ac:dyDescent="0.2">
      <c r="A277" s="1619"/>
      <c r="B277" s="1620">
        <v>2022</v>
      </c>
      <c r="C277" s="1621">
        <f t="shared" si="93"/>
        <v>0</v>
      </c>
      <c r="D277" s="1622">
        <f t="shared" si="93"/>
        <v>0</v>
      </c>
      <c r="E277" s="1622">
        <f t="shared" si="93"/>
        <v>0</v>
      </c>
      <c r="F277" s="1622">
        <f t="shared" si="93"/>
        <v>0</v>
      </c>
      <c r="G277" s="1622">
        <f t="shared" si="93"/>
        <v>0</v>
      </c>
      <c r="H277" s="1622">
        <f t="shared" si="93"/>
        <v>0</v>
      </c>
      <c r="I277" s="1623">
        <f>SUM(C277:H277)</f>
        <v>0</v>
      </c>
      <c r="J277" s="1624">
        <f t="shared" si="94"/>
        <v>0</v>
      </c>
      <c r="K277" s="1622">
        <f t="shared" si="94"/>
        <v>91606686</v>
      </c>
      <c r="L277" s="1622">
        <f t="shared" si="94"/>
        <v>0</v>
      </c>
      <c r="M277" s="1622">
        <f t="shared" si="94"/>
        <v>0</v>
      </c>
      <c r="N277" s="1622">
        <f t="shared" si="94"/>
        <v>0</v>
      </c>
      <c r="O277" s="1623">
        <f>SUM(K277:N277)</f>
        <v>91606686</v>
      </c>
      <c r="P277" s="1625">
        <f>P769</f>
        <v>0</v>
      </c>
      <c r="Q277" s="1626">
        <f>P277</f>
        <v>0</v>
      </c>
      <c r="R277" s="1626">
        <f>I277+O277+Q277</f>
        <v>91606686</v>
      </c>
      <c r="S277" s="1627">
        <f>R277/R325</f>
        <v>3.5380998303445829E-3</v>
      </c>
    </row>
    <row r="278" spans="1:19" ht="12" thickBot="1" x14ac:dyDescent="0.25">
      <c r="A278" s="1628"/>
      <c r="B278" s="1629" t="s">
        <v>22796</v>
      </c>
      <c r="C278" s="1630"/>
      <c r="D278" s="1631"/>
      <c r="E278" s="1631"/>
      <c r="F278" s="1631"/>
      <c r="G278" s="1631"/>
      <c r="H278" s="1631"/>
      <c r="I278" s="1632"/>
      <c r="J278" s="1633"/>
      <c r="K278" s="1631"/>
      <c r="L278" s="1631"/>
      <c r="M278" s="1631"/>
      <c r="N278" s="1631"/>
      <c r="O278" s="1632"/>
      <c r="P278" s="1634"/>
      <c r="Q278" s="1631"/>
      <c r="R278" s="1631"/>
      <c r="S278" s="1632"/>
    </row>
    <row r="279" spans="1:19" x14ac:dyDescent="0.2">
      <c r="A279" s="1610" t="s">
        <v>22800</v>
      </c>
      <c r="B279" s="1611">
        <v>2020</v>
      </c>
      <c r="C279" s="1612">
        <f t="shared" ref="C279:H281" si="95">C771</f>
        <v>0</v>
      </c>
      <c r="D279" s="1613">
        <f t="shared" si="95"/>
        <v>0</v>
      </c>
      <c r="E279" s="1613">
        <f t="shared" si="95"/>
        <v>0</v>
      </c>
      <c r="F279" s="1613">
        <f t="shared" si="95"/>
        <v>0</v>
      </c>
      <c r="G279" s="1613">
        <f t="shared" si="95"/>
        <v>0</v>
      </c>
      <c r="H279" s="1613">
        <f t="shared" si="95"/>
        <v>0</v>
      </c>
      <c r="I279" s="1614">
        <f>SUM(C279:H279)</f>
        <v>0</v>
      </c>
      <c r="J279" s="1615">
        <f t="shared" ref="J279:N281" si="96">J771</f>
        <v>0</v>
      </c>
      <c r="K279" s="1613">
        <f t="shared" si="96"/>
        <v>523471610</v>
      </c>
      <c r="L279" s="1613">
        <f t="shared" si="96"/>
        <v>0</v>
      </c>
      <c r="M279" s="1613">
        <f t="shared" si="96"/>
        <v>0</v>
      </c>
      <c r="N279" s="1613">
        <f t="shared" si="96"/>
        <v>0</v>
      </c>
      <c r="O279" s="1614">
        <f>SUM(K279:N279)</f>
        <v>523471610</v>
      </c>
      <c r="P279" s="1616">
        <f>P771</f>
        <v>0</v>
      </c>
      <c r="Q279" s="1617">
        <f>P279</f>
        <v>0</v>
      </c>
      <c r="R279" s="1617">
        <f>I279+O279+Q279</f>
        <v>523471610</v>
      </c>
      <c r="S279" s="1618">
        <f>R279/R323</f>
        <v>4.3689135380203012E-2</v>
      </c>
    </row>
    <row r="280" spans="1:19" x14ac:dyDescent="0.2">
      <c r="A280" s="1619"/>
      <c r="B280" s="1620">
        <v>2021</v>
      </c>
      <c r="C280" s="1621">
        <f t="shared" si="95"/>
        <v>0</v>
      </c>
      <c r="D280" s="1622">
        <f t="shared" si="95"/>
        <v>0</v>
      </c>
      <c r="E280" s="1622">
        <f t="shared" si="95"/>
        <v>0</v>
      </c>
      <c r="F280" s="1622">
        <f t="shared" si="95"/>
        <v>0</v>
      </c>
      <c r="G280" s="1622">
        <f t="shared" si="95"/>
        <v>0</v>
      </c>
      <c r="H280" s="1622">
        <f t="shared" si="95"/>
        <v>0</v>
      </c>
      <c r="I280" s="1623">
        <f>SUM(C280:H280)</f>
        <v>0</v>
      </c>
      <c r="J280" s="1624">
        <f t="shared" si="96"/>
        <v>0</v>
      </c>
      <c r="K280" s="1622">
        <f t="shared" si="96"/>
        <v>457698540</v>
      </c>
      <c r="L280" s="1622">
        <f t="shared" si="96"/>
        <v>0</v>
      </c>
      <c r="M280" s="1622">
        <f t="shared" si="96"/>
        <v>0</v>
      </c>
      <c r="N280" s="1622">
        <f t="shared" si="96"/>
        <v>0</v>
      </c>
      <c r="O280" s="1623">
        <f>SUM(K280:N280)</f>
        <v>457698540</v>
      </c>
      <c r="P280" s="1625">
        <f>P772</f>
        <v>0</v>
      </c>
      <c r="Q280" s="1626">
        <f>P280</f>
        <v>0</v>
      </c>
      <c r="R280" s="1626">
        <f>I280+O280+Q280</f>
        <v>457698540</v>
      </c>
      <c r="S280" s="1627">
        <f>R280/R324</f>
        <v>2.8380710073255312E-2</v>
      </c>
    </row>
    <row r="281" spans="1:19" x14ac:dyDescent="0.2">
      <c r="A281" s="1619"/>
      <c r="B281" s="1620">
        <v>2022</v>
      </c>
      <c r="C281" s="1621">
        <f t="shared" si="95"/>
        <v>0</v>
      </c>
      <c r="D281" s="1622">
        <f t="shared" si="95"/>
        <v>0</v>
      </c>
      <c r="E281" s="1622">
        <f t="shared" si="95"/>
        <v>0</v>
      </c>
      <c r="F281" s="1622">
        <f t="shared" si="95"/>
        <v>0</v>
      </c>
      <c r="G281" s="1622">
        <f t="shared" si="95"/>
        <v>0</v>
      </c>
      <c r="H281" s="1622">
        <f t="shared" si="95"/>
        <v>0</v>
      </c>
      <c r="I281" s="1623">
        <f>SUM(C281:H281)</f>
        <v>0</v>
      </c>
      <c r="J281" s="1624">
        <f t="shared" si="96"/>
        <v>0</v>
      </c>
      <c r="K281" s="1622">
        <f t="shared" si="96"/>
        <v>761017136</v>
      </c>
      <c r="L281" s="1622">
        <f t="shared" si="96"/>
        <v>0</v>
      </c>
      <c r="M281" s="1622">
        <f t="shared" si="96"/>
        <v>0</v>
      </c>
      <c r="N281" s="1622">
        <f t="shared" si="96"/>
        <v>0</v>
      </c>
      <c r="O281" s="1623">
        <f>SUM(K281:N281)</f>
        <v>761017136</v>
      </c>
      <c r="P281" s="1625">
        <f>P773</f>
        <v>0</v>
      </c>
      <c r="Q281" s="1626">
        <f>P281</f>
        <v>0</v>
      </c>
      <c r="R281" s="1626">
        <f>I281+O281+Q281</f>
        <v>761017136</v>
      </c>
      <c r="S281" s="1627">
        <f>R281/R325</f>
        <v>2.9392555471015731E-2</v>
      </c>
    </row>
    <row r="282" spans="1:19" ht="12" thickBot="1" x14ac:dyDescent="0.25">
      <c r="A282" s="1628"/>
      <c r="B282" s="1629" t="s">
        <v>22796</v>
      </c>
      <c r="C282" s="1630"/>
      <c r="D282" s="1631"/>
      <c r="E282" s="1631"/>
      <c r="F282" s="1631"/>
      <c r="G282" s="1631"/>
      <c r="H282" s="1631"/>
      <c r="I282" s="1632"/>
      <c r="J282" s="1633"/>
      <c r="K282" s="1631">
        <f t="shared" ref="K282:R282" si="97">(K281-K280)/K280</f>
        <v>0.66270387491295035</v>
      </c>
      <c r="L282" s="1631"/>
      <c r="M282" s="1631"/>
      <c r="N282" s="1631"/>
      <c r="O282" s="1632">
        <f t="shared" si="97"/>
        <v>0.66270387491295035</v>
      </c>
      <c r="P282" s="1634"/>
      <c r="Q282" s="1631"/>
      <c r="R282" s="1631">
        <f t="shared" si="97"/>
        <v>0.66270387491295035</v>
      </c>
      <c r="S282" s="1632"/>
    </row>
    <row r="283" spans="1:19" x14ac:dyDescent="0.2">
      <c r="A283" s="1610" t="s">
        <v>22801</v>
      </c>
      <c r="B283" s="1611">
        <v>2020</v>
      </c>
      <c r="C283" s="1612">
        <f t="shared" ref="C283:H285" si="98">C775</f>
        <v>0</v>
      </c>
      <c r="D283" s="1613">
        <f t="shared" si="98"/>
        <v>0</v>
      </c>
      <c r="E283" s="1613">
        <f t="shared" si="98"/>
        <v>0</v>
      </c>
      <c r="F283" s="1613">
        <f t="shared" si="98"/>
        <v>0</v>
      </c>
      <c r="G283" s="1613">
        <f t="shared" si="98"/>
        <v>0</v>
      </c>
      <c r="H283" s="1613">
        <f t="shared" si="98"/>
        <v>0</v>
      </c>
      <c r="I283" s="1614">
        <f>SUM(C283:H283)</f>
        <v>0</v>
      </c>
      <c r="J283" s="1615">
        <f t="shared" ref="J283:N285" si="99">J775</f>
        <v>0</v>
      </c>
      <c r="K283" s="1613">
        <f t="shared" si="99"/>
        <v>3759202</v>
      </c>
      <c r="L283" s="1613">
        <f t="shared" si="99"/>
        <v>0</v>
      </c>
      <c r="M283" s="1613">
        <f t="shared" si="99"/>
        <v>0</v>
      </c>
      <c r="N283" s="1613">
        <f t="shared" si="99"/>
        <v>0</v>
      </c>
      <c r="O283" s="1614">
        <f>SUM(K283:N283)</f>
        <v>3759202</v>
      </c>
      <c r="P283" s="1616">
        <f>P775</f>
        <v>0</v>
      </c>
      <c r="Q283" s="1617">
        <f>P283</f>
        <v>0</v>
      </c>
      <c r="R283" s="1617">
        <f>I283+O283+Q283</f>
        <v>3759202</v>
      </c>
      <c r="S283" s="1618">
        <f>R283/R323</f>
        <v>3.1374439790446309E-4</v>
      </c>
    </row>
    <row r="284" spans="1:19" x14ac:dyDescent="0.2">
      <c r="A284" s="1619"/>
      <c r="B284" s="1620">
        <v>2021</v>
      </c>
      <c r="C284" s="1621">
        <f t="shared" si="98"/>
        <v>0</v>
      </c>
      <c r="D284" s="1622">
        <f t="shared" si="98"/>
        <v>0</v>
      </c>
      <c r="E284" s="1622">
        <f t="shared" si="98"/>
        <v>0</v>
      </c>
      <c r="F284" s="1622">
        <f t="shared" si="98"/>
        <v>0</v>
      </c>
      <c r="G284" s="1622">
        <f t="shared" si="98"/>
        <v>0</v>
      </c>
      <c r="H284" s="1622">
        <f t="shared" si="98"/>
        <v>0</v>
      </c>
      <c r="I284" s="1623">
        <f>SUM(C284:H284)</f>
        <v>0</v>
      </c>
      <c r="J284" s="1624">
        <f t="shared" si="99"/>
        <v>0</v>
      </c>
      <c r="K284" s="1622">
        <f t="shared" si="99"/>
        <v>0</v>
      </c>
      <c r="L284" s="1622">
        <f t="shared" si="99"/>
        <v>0</v>
      </c>
      <c r="M284" s="1622">
        <f t="shared" si="99"/>
        <v>0</v>
      </c>
      <c r="N284" s="1622">
        <f t="shared" si="99"/>
        <v>0</v>
      </c>
      <c r="O284" s="1623">
        <f>SUM(K284:N284)</f>
        <v>0</v>
      </c>
      <c r="P284" s="1625">
        <f>P776</f>
        <v>0</v>
      </c>
      <c r="Q284" s="1626">
        <f>P284</f>
        <v>0</v>
      </c>
      <c r="R284" s="1626">
        <f>I284+O284+Q284</f>
        <v>0</v>
      </c>
      <c r="S284" s="1627">
        <f>R284/R324</f>
        <v>0</v>
      </c>
    </row>
    <row r="285" spans="1:19" x14ac:dyDescent="0.2">
      <c r="A285" s="1619"/>
      <c r="B285" s="1620">
        <v>2022</v>
      </c>
      <c r="C285" s="1621">
        <f t="shared" si="98"/>
        <v>0</v>
      </c>
      <c r="D285" s="1622">
        <f t="shared" si="98"/>
        <v>0</v>
      </c>
      <c r="E285" s="1622">
        <f t="shared" si="98"/>
        <v>0</v>
      </c>
      <c r="F285" s="1622">
        <f t="shared" si="98"/>
        <v>0</v>
      </c>
      <c r="G285" s="1622">
        <f t="shared" si="98"/>
        <v>0</v>
      </c>
      <c r="H285" s="1622">
        <f t="shared" si="98"/>
        <v>0</v>
      </c>
      <c r="I285" s="1623">
        <f>SUM(C285:H285)</f>
        <v>0</v>
      </c>
      <c r="J285" s="1624">
        <f t="shared" si="99"/>
        <v>0</v>
      </c>
      <c r="K285" s="1622">
        <f t="shared" si="99"/>
        <v>0</v>
      </c>
      <c r="L285" s="1622">
        <f t="shared" si="99"/>
        <v>0</v>
      </c>
      <c r="M285" s="1622">
        <f t="shared" si="99"/>
        <v>0</v>
      </c>
      <c r="N285" s="1622">
        <f t="shared" si="99"/>
        <v>0</v>
      </c>
      <c r="O285" s="1623">
        <f>SUM(K285:N285)</f>
        <v>0</v>
      </c>
      <c r="P285" s="1625">
        <f>P777</f>
        <v>0</v>
      </c>
      <c r="Q285" s="1626">
        <f>P285</f>
        <v>0</v>
      </c>
      <c r="R285" s="1626">
        <f>I285+O285+Q285</f>
        <v>0</v>
      </c>
      <c r="S285" s="1627">
        <f>R285/R325</f>
        <v>0</v>
      </c>
    </row>
    <row r="286" spans="1:19" ht="12" thickBot="1" x14ac:dyDescent="0.25">
      <c r="A286" s="1628"/>
      <c r="B286" s="1629" t="s">
        <v>22796</v>
      </c>
      <c r="C286" s="1630"/>
      <c r="D286" s="1631"/>
      <c r="E286" s="1631"/>
      <c r="F286" s="1631"/>
      <c r="G286" s="1631"/>
      <c r="H286" s="1631"/>
      <c r="I286" s="1632"/>
      <c r="J286" s="1633"/>
      <c r="K286" s="1631"/>
      <c r="L286" s="1631"/>
      <c r="M286" s="1631"/>
      <c r="N286" s="1631"/>
      <c r="O286" s="1632"/>
      <c r="P286" s="1634"/>
      <c r="Q286" s="1631"/>
      <c r="R286" s="1631"/>
      <c r="S286" s="1632"/>
    </row>
    <row r="287" spans="1:19" x14ac:dyDescent="0.2">
      <c r="A287" s="1610" t="s">
        <v>22802</v>
      </c>
      <c r="B287" s="1611">
        <v>2020</v>
      </c>
      <c r="C287" s="1612">
        <f t="shared" ref="C287:H289" si="100">C779</f>
        <v>0</v>
      </c>
      <c r="D287" s="1613">
        <f t="shared" si="100"/>
        <v>0</v>
      </c>
      <c r="E287" s="1613">
        <f t="shared" si="100"/>
        <v>0</v>
      </c>
      <c r="F287" s="1613">
        <f t="shared" si="100"/>
        <v>0</v>
      </c>
      <c r="G287" s="1613">
        <f t="shared" si="100"/>
        <v>0</v>
      </c>
      <c r="H287" s="1613">
        <f t="shared" si="100"/>
        <v>0</v>
      </c>
      <c r="I287" s="1614">
        <f>SUM(C287:H287)</f>
        <v>0</v>
      </c>
      <c r="J287" s="1615">
        <f t="shared" ref="J287:N289" si="101">J779</f>
        <v>0</v>
      </c>
      <c r="K287" s="1613">
        <f t="shared" si="101"/>
        <v>898666</v>
      </c>
      <c r="L287" s="1613">
        <f t="shared" si="101"/>
        <v>0</v>
      </c>
      <c r="M287" s="1613">
        <f t="shared" si="101"/>
        <v>0</v>
      </c>
      <c r="N287" s="1613">
        <f t="shared" si="101"/>
        <v>0</v>
      </c>
      <c r="O287" s="1614">
        <f>SUM(K287:N287)</f>
        <v>898666</v>
      </c>
      <c r="P287" s="1616">
        <f>P779</f>
        <v>0</v>
      </c>
      <c r="Q287" s="1617">
        <f>P287</f>
        <v>0</v>
      </c>
      <c r="R287" s="1617">
        <f>I287+O287+Q287</f>
        <v>898666</v>
      </c>
      <c r="S287" s="1618">
        <f>R287/R323</f>
        <v>7.5002998797939617E-5</v>
      </c>
    </row>
    <row r="288" spans="1:19" x14ac:dyDescent="0.2">
      <c r="A288" s="1619"/>
      <c r="B288" s="1620">
        <v>2021</v>
      </c>
      <c r="C288" s="1621">
        <f t="shared" si="100"/>
        <v>0</v>
      </c>
      <c r="D288" s="1622">
        <f t="shared" si="100"/>
        <v>0</v>
      </c>
      <c r="E288" s="1622">
        <f t="shared" si="100"/>
        <v>0</v>
      </c>
      <c r="F288" s="1622">
        <f t="shared" si="100"/>
        <v>0</v>
      </c>
      <c r="G288" s="1622">
        <f t="shared" si="100"/>
        <v>0</v>
      </c>
      <c r="H288" s="1622">
        <f t="shared" si="100"/>
        <v>0</v>
      </c>
      <c r="I288" s="1623">
        <f>SUM(C288:H288)</f>
        <v>0</v>
      </c>
      <c r="J288" s="1624">
        <f t="shared" si="101"/>
        <v>0</v>
      </c>
      <c r="K288" s="1622">
        <f t="shared" si="101"/>
        <v>0</v>
      </c>
      <c r="L288" s="1622">
        <f t="shared" si="101"/>
        <v>0</v>
      </c>
      <c r="M288" s="1622">
        <f t="shared" si="101"/>
        <v>0</v>
      </c>
      <c r="N288" s="1622">
        <f t="shared" si="101"/>
        <v>0</v>
      </c>
      <c r="O288" s="1623">
        <f>SUM(K288:N288)</f>
        <v>0</v>
      </c>
      <c r="P288" s="1625">
        <f>P780</f>
        <v>0</v>
      </c>
      <c r="Q288" s="1626">
        <f>P288</f>
        <v>0</v>
      </c>
      <c r="R288" s="1626">
        <f>I288+O288+Q288</f>
        <v>0</v>
      </c>
      <c r="S288" s="1627">
        <f>R288/R324</f>
        <v>0</v>
      </c>
    </row>
    <row r="289" spans="1:19" x14ac:dyDescent="0.2">
      <c r="A289" s="1619"/>
      <c r="B289" s="1620">
        <v>2022</v>
      </c>
      <c r="C289" s="1621">
        <f t="shared" si="100"/>
        <v>0</v>
      </c>
      <c r="D289" s="1622">
        <f t="shared" si="100"/>
        <v>0</v>
      </c>
      <c r="E289" s="1622">
        <f t="shared" si="100"/>
        <v>0</v>
      </c>
      <c r="F289" s="1622">
        <f t="shared" si="100"/>
        <v>0</v>
      </c>
      <c r="G289" s="1622">
        <f t="shared" si="100"/>
        <v>0</v>
      </c>
      <c r="H289" s="1622">
        <f t="shared" si="100"/>
        <v>0</v>
      </c>
      <c r="I289" s="1623">
        <f>SUM(C289:H289)</f>
        <v>0</v>
      </c>
      <c r="J289" s="1624">
        <f t="shared" si="101"/>
        <v>0</v>
      </c>
      <c r="K289" s="1622">
        <f t="shared" si="101"/>
        <v>0</v>
      </c>
      <c r="L289" s="1622">
        <f t="shared" si="101"/>
        <v>0</v>
      </c>
      <c r="M289" s="1622">
        <f t="shared" si="101"/>
        <v>0</v>
      </c>
      <c r="N289" s="1622">
        <f t="shared" si="101"/>
        <v>0</v>
      </c>
      <c r="O289" s="1623">
        <f>SUM(K289:N289)</f>
        <v>0</v>
      </c>
      <c r="P289" s="1625">
        <f>P781</f>
        <v>0</v>
      </c>
      <c r="Q289" s="1626">
        <f>P289</f>
        <v>0</v>
      </c>
      <c r="R289" s="1626">
        <f>I289+O289+Q289</f>
        <v>0</v>
      </c>
      <c r="S289" s="1627">
        <f>R289/R325</f>
        <v>0</v>
      </c>
    </row>
    <row r="290" spans="1:19" ht="12" thickBot="1" x14ac:dyDescent="0.25">
      <c r="A290" s="1628"/>
      <c r="B290" s="1629" t="s">
        <v>22796</v>
      </c>
      <c r="C290" s="1630"/>
      <c r="D290" s="1631"/>
      <c r="E290" s="1631"/>
      <c r="F290" s="1631"/>
      <c r="G290" s="1631"/>
      <c r="H290" s="1631"/>
      <c r="I290" s="1632"/>
      <c r="J290" s="1633"/>
      <c r="K290" s="1631"/>
      <c r="L290" s="1631"/>
      <c r="M290" s="1631"/>
      <c r="N290" s="1631"/>
      <c r="O290" s="1632"/>
      <c r="P290" s="1634"/>
      <c r="Q290" s="1631"/>
      <c r="R290" s="1631"/>
      <c r="S290" s="1632"/>
    </row>
    <row r="291" spans="1:19" x14ac:dyDescent="0.2">
      <c r="A291" s="1610" t="s">
        <v>22803</v>
      </c>
      <c r="B291" s="1611">
        <v>2020</v>
      </c>
      <c r="C291" s="1612">
        <f t="shared" ref="C291:H293" si="102">C783</f>
        <v>0</v>
      </c>
      <c r="D291" s="1613">
        <f t="shared" si="102"/>
        <v>0</v>
      </c>
      <c r="E291" s="1613">
        <f t="shared" si="102"/>
        <v>0</v>
      </c>
      <c r="F291" s="1613">
        <f t="shared" si="102"/>
        <v>0</v>
      </c>
      <c r="G291" s="1613">
        <f t="shared" si="102"/>
        <v>0</v>
      </c>
      <c r="H291" s="1613">
        <f t="shared" si="102"/>
        <v>0</v>
      </c>
      <c r="I291" s="1614">
        <f>SUM(C291:H291)</f>
        <v>0</v>
      </c>
      <c r="J291" s="1615">
        <f t="shared" ref="J291:N293" si="103">J783</f>
        <v>0</v>
      </c>
      <c r="K291" s="1613">
        <f t="shared" si="103"/>
        <v>277471013</v>
      </c>
      <c r="L291" s="1613">
        <f t="shared" si="103"/>
        <v>0</v>
      </c>
      <c r="M291" s="1613">
        <f t="shared" si="103"/>
        <v>0</v>
      </c>
      <c r="N291" s="1613">
        <f t="shared" si="103"/>
        <v>0</v>
      </c>
      <c r="O291" s="1614">
        <f>SUM(K291:N291)</f>
        <v>277471013</v>
      </c>
      <c r="P291" s="1616">
        <f>P783</f>
        <v>0</v>
      </c>
      <c r="Q291" s="1617">
        <f>P291</f>
        <v>0</v>
      </c>
      <c r="R291" s="1617">
        <f>I291+O291+Q291</f>
        <v>277471013</v>
      </c>
      <c r="S291" s="1618">
        <f>R291/R323</f>
        <v>2.3157834005628441E-2</v>
      </c>
    </row>
    <row r="292" spans="1:19" x14ac:dyDescent="0.2">
      <c r="A292" s="1619"/>
      <c r="B292" s="1620">
        <v>2021</v>
      </c>
      <c r="C292" s="1621">
        <f t="shared" si="102"/>
        <v>0</v>
      </c>
      <c r="D292" s="1622">
        <f t="shared" si="102"/>
        <v>0</v>
      </c>
      <c r="E292" s="1622">
        <f t="shared" si="102"/>
        <v>0</v>
      </c>
      <c r="F292" s="1622">
        <f t="shared" si="102"/>
        <v>0</v>
      </c>
      <c r="G292" s="1622">
        <f t="shared" si="102"/>
        <v>0</v>
      </c>
      <c r="H292" s="1622">
        <f t="shared" si="102"/>
        <v>0</v>
      </c>
      <c r="I292" s="1623">
        <f>SUM(C292:H292)</f>
        <v>0</v>
      </c>
      <c r="J292" s="1624">
        <f t="shared" si="103"/>
        <v>0</v>
      </c>
      <c r="K292" s="1622">
        <f t="shared" si="103"/>
        <v>530930088</v>
      </c>
      <c r="L292" s="1622">
        <f t="shared" si="103"/>
        <v>0</v>
      </c>
      <c r="M292" s="1622">
        <f t="shared" si="103"/>
        <v>0</v>
      </c>
      <c r="N292" s="1622">
        <f t="shared" si="103"/>
        <v>0</v>
      </c>
      <c r="O292" s="1623">
        <f>SUM(K292:N292)</f>
        <v>530930088</v>
      </c>
      <c r="P292" s="1625">
        <f>P784</f>
        <v>0</v>
      </c>
      <c r="Q292" s="1626">
        <f>P292</f>
        <v>0</v>
      </c>
      <c r="R292" s="1626">
        <f>I292+O292+Q292</f>
        <v>530930088</v>
      </c>
      <c r="S292" s="1627">
        <f>R292/R324</f>
        <v>3.2921610142553501E-2</v>
      </c>
    </row>
    <row r="293" spans="1:19" x14ac:dyDescent="0.2">
      <c r="A293" s="1619"/>
      <c r="B293" s="1620">
        <v>2022</v>
      </c>
      <c r="C293" s="1621">
        <f t="shared" si="102"/>
        <v>0</v>
      </c>
      <c r="D293" s="1622">
        <f t="shared" si="102"/>
        <v>0</v>
      </c>
      <c r="E293" s="1622">
        <f t="shared" si="102"/>
        <v>0</v>
      </c>
      <c r="F293" s="1622">
        <f t="shared" si="102"/>
        <v>0</v>
      </c>
      <c r="G293" s="1622">
        <f t="shared" si="102"/>
        <v>0</v>
      </c>
      <c r="H293" s="1622">
        <f t="shared" si="102"/>
        <v>0</v>
      </c>
      <c r="I293" s="1623">
        <f>SUM(C293:H293)</f>
        <v>0</v>
      </c>
      <c r="J293" s="1624">
        <f t="shared" si="103"/>
        <v>0</v>
      </c>
      <c r="K293" s="1622">
        <f t="shared" si="103"/>
        <v>996454099</v>
      </c>
      <c r="L293" s="1622">
        <f t="shared" si="103"/>
        <v>0</v>
      </c>
      <c r="M293" s="1622">
        <f t="shared" si="103"/>
        <v>0</v>
      </c>
      <c r="N293" s="1622">
        <f t="shared" si="103"/>
        <v>0</v>
      </c>
      <c r="O293" s="1623">
        <f>SUM(K293:N293)</f>
        <v>996454099</v>
      </c>
      <c r="P293" s="1625">
        <f>P785</f>
        <v>0</v>
      </c>
      <c r="Q293" s="1626">
        <f>P293</f>
        <v>0</v>
      </c>
      <c r="R293" s="1626">
        <f>I293+O293+Q293</f>
        <v>996454099</v>
      </c>
      <c r="S293" s="1627">
        <f>R293/R325</f>
        <v>3.8485772519028405E-2</v>
      </c>
    </row>
    <row r="294" spans="1:19" ht="12" thickBot="1" x14ac:dyDescent="0.25">
      <c r="A294" s="1628"/>
      <c r="B294" s="1629" t="s">
        <v>22796</v>
      </c>
      <c r="C294" s="1630"/>
      <c r="D294" s="1631"/>
      <c r="E294" s="1631"/>
      <c r="F294" s="1631"/>
      <c r="G294" s="1631"/>
      <c r="H294" s="1631"/>
      <c r="I294" s="1632"/>
      <c r="J294" s="1633"/>
      <c r="K294" s="1631">
        <f t="shared" ref="K294:R294" si="104">(K293-K292)/K292</f>
        <v>0.87680849422871665</v>
      </c>
      <c r="L294" s="1631"/>
      <c r="M294" s="1631"/>
      <c r="N294" s="1631"/>
      <c r="O294" s="1632">
        <f t="shared" si="104"/>
        <v>0.87680849422871665</v>
      </c>
      <c r="P294" s="1634"/>
      <c r="Q294" s="1631"/>
      <c r="R294" s="1631">
        <f t="shared" si="104"/>
        <v>0.87680849422871665</v>
      </c>
      <c r="S294" s="1632"/>
    </row>
    <row r="295" spans="1:19" x14ac:dyDescent="0.2">
      <c r="A295" s="1610" t="s">
        <v>22804</v>
      </c>
      <c r="B295" s="1611">
        <v>2020</v>
      </c>
      <c r="C295" s="1612">
        <f t="shared" ref="C295:H297" si="105">C787</f>
        <v>0</v>
      </c>
      <c r="D295" s="1613">
        <f t="shared" si="105"/>
        <v>0</v>
      </c>
      <c r="E295" s="1613">
        <f t="shared" si="105"/>
        <v>0</v>
      </c>
      <c r="F295" s="1613">
        <f t="shared" si="105"/>
        <v>0</v>
      </c>
      <c r="G295" s="1613">
        <f t="shared" si="105"/>
        <v>0</v>
      </c>
      <c r="H295" s="1613">
        <f t="shared" si="105"/>
        <v>0</v>
      </c>
      <c r="I295" s="1614">
        <f>SUM(C295:H295)</f>
        <v>0</v>
      </c>
      <c r="J295" s="1615">
        <f t="shared" ref="J295:N297" si="106">J787</f>
        <v>0</v>
      </c>
      <c r="K295" s="1613">
        <f t="shared" si="106"/>
        <v>21852074</v>
      </c>
      <c r="L295" s="1613">
        <f t="shared" si="106"/>
        <v>0</v>
      </c>
      <c r="M295" s="1613">
        <f t="shared" si="106"/>
        <v>0</v>
      </c>
      <c r="N295" s="1613">
        <f t="shared" si="106"/>
        <v>0</v>
      </c>
      <c r="O295" s="1614">
        <f>SUM(K295:N295)</f>
        <v>21852074</v>
      </c>
      <c r="P295" s="1616">
        <f>P787</f>
        <v>0</v>
      </c>
      <c r="Q295" s="1617">
        <f>P295</f>
        <v>0</v>
      </c>
      <c r="R295" s="1617">
        <f>I295+O295+Q295</f>
        <v>21852074</v>
      </c>
      <c r="S295" s="1618">
        <f>R295/R323</f>
        <v>1.8237822282744509E-3</v>
      </c>
    </row>
    <row r="296" spans="1:19" x14ac:dyDescent="0.2">
      <c r="A296" s="1619"/>
      <c r="B296" s="1620">
        <v>2021</v>
      </c>
      <c r="C296" s="1621">
        <f t="shared" si="105"/>
        <v>0</v>
      </c>
      <c r="D296" s="1622">
        <f t="shared" si="105"/>
        <v>0</v>
      </c>
      <c r="E296" s="1622">
        <f t="shared" si="105"/>
        <v>0</v>
      </c>
      <c r="F296" s="1622">
        <f t="shared" si="105"/>
        <v>0</v>
      </c>
      <c r="G296" s="1622">
        <f t="shared" si="105"/>
        <v>0</v>
      </c>
      <c r="H296" s="1622">
        <f t="shared" si="105"/>
        <v>0</v>
      </c>
      <c r="I296" s="1623">
        <f>SUM(C296:H296)</f>
        <v>0</v>
      </c>
      <c r="J296" s="1624">
        <f t="shared" si="106"/>
        <v>0</v>
      </c>
      <c r="K296" s="1622">
        <f t="shared" si="106"/>
        <v>33498220</v>
      </c>
      <c r="L296" s="1622">
        <f t="shared" si="106"/>
        <v>0</v>
      </c>
      <c r="M296" s="1622">
        <f t="shared" si="106"/>
        <v>0</v>
      </c>
      <c r="N296" s="1622">
        <f t="shared" si="106"/>
        <v>0</v>
      </c>
      <c r="O296" s="1623">
        <f>SUM(K296:N296)</f>
        <v>33498220</v>
      </c>
      <c r="P296" s="1625">
        <f>P788</f>
        <v>0</v>
      </c>
      <c r="Q296" s="1626">
        <f>P296</f>
        <v>0</v>
      </c>
      <c r="R296" s="1626">
        <f>I296+O296+Q296</f>
        <v>33498220</v>
      </c>
      <c r="S296" s="1627">
        <f>R296/R324</f>
        <v>2.0771385239509886E-3</v>
      </c>
    </row>
    <row r="297" spans="1:19" x14ac:dyDescent="0.2">
      <c r="A297" s="1619"/>
      <c r="B297" s="1620">
        <v>2022</v>
      </c>
      <c r="C297" s="1621">
        <f t="shared" si="105"/>
        <v>0</v>
      </c>
      <c r="D297" s="1622">
        <f t="shared" si="105"/>
        <v>0</v>
      </c>
      <c r="E297" s="1622">
        <f t="shared" si="105"/>
        <v>0</v>
      </c>
      <c r="F297" s="1622">
        <f t="shared" si="105"/>
        <v>0</v>
      </c>
      <c r="G297" s="1622">
        <f t="shared" si="105"/>
        <v>0</v>
      </c>
      <c r="H297" s="1622">
        <f t="shared" si="105"/>
        <v>0</v>
      </c>
      <c r="I297" s="1623">
        <f>SUM(C297:H297)</f>
        <v>0</v>
      </c>
      <c r="J297" s="1624">
        <f t="shared" si="106"/>
        <v>0</v>
      </c>
      <c r="K297" s="1622">
        <f t="shared" si="106"/>
        <v>35972877</v>
      </c>
      <c r="L297" s="1622">
        <f t="shared" si="106"/>
        <v>0</v>
      </c>
      <c r="M297" s="1622">
        <f t="shared" si="106"/>
        <v>0</v>
      </c>
      <c r="N297" s="1622">
        <f t="shared" si="106"/>
        <v>0</v>
      </c>
      <c r="O297" s="1623">
        <f>SUM(K297:N297)</f>
        <v>35972877</v>
      </c>
      <c r="P297" s="1625">
        <f>P789</f>
        <v>0</v>
      </c>
      <c r="Q297" s="1626">
        <f>P297</f>
        <v>0</v>
      </c>
      <c r="R297" s="1626">
        <f>I297+O297+Q297</f>
        <v>35972877</v>
      </c>
      <c r="S297" s="1627">
        <f>R297/R325</f>
        <v>1.3893705314337705E-3</v>
      </c>
    </row>
    <row r="298" spans="1:19" ht="12" thickBot="1" x14ac:dyDescent="0.25">
      <c r="A298" s="1628"/>
      <c r="B298" s="1629" t="s">
        <v>22796</v>
      </c>
      <c r="C298" s="1630"/>
      <c r="D298" s="1631"/>
      <c r="E298" s="1631"/>
      <c r="F298" s="1631"/>
      <c r="G298" s="1631"/>
      <c r="H298" s="1631"/>
      <c r="I298" s="1632"/>
      <c r="J298" s="1633"/>
      <c r="K298" s="1631">
        <f t="shared" ref="K298:R298" si="107">(K297-K296)/K296</f>
        <v>7.3874283469390317E-2</v>
      </c>
      <c r="L298" s="1631"/>
      <c r="M298" s="1631"/>
      <c r="N298" s="1631"/>
      <c r="O298" s="1632">
        <f t="shared" si="107"/>
        <v>7.3874283469390317E-2</v>
      </c>
      <c r="P298" s="1634"/>
      <c r="Q298" s="1631"/>
      <c r="R298" s="1631">
        <f t="shared" si="107"/>
        <v>7.3874283469390317E-2</v>
      </c>
      <c r="S298" s="1632"/>
    </row>
    <row r="299" spans="1:19" x14ac:dyDescent="0.2">
      <c r="A299" s="1610" t="s">
        <v>22805</v>
      </c>
      <c r="B299" s="1611">
        <v>2020</v>
      </c>
      <c r="C299" s="1612">
        <f t="shared" ref="C299:H301" si="108">C791</f>
        <v>0</v>
      </c>
      <c r="D299" s="1613">
        <f t="shared" si="108"/>
        <v>0</v>
      </c>
      <c r="E299" s="1613">
        <f t="shared" si="108"/>
        <v>0</v>
      </c>
      <c r="F299" s="1613">
        <f t="shared" si="108"/>
        <v>0</v>
      </c>
      <c r="G299" s="1613">
        <f t="shared" si="108"/>
        <v>0</v>
      </c>
      <c r="H299" s="1613">
        <f t="shared" si="108"/>
        <v>0</v>
      </c>
      <c r="I299" s="1614">
        <f>SUM(C299:H299)</f>
        <v>0</v>
      </c>
      <c r="J299" s="1615">
        <f t="shared" ref="J299:N301" si="109">J791</f>
        <v>0</v>
      </c>
      <c r="K299" s="1613">
        <f t="shared" si="109"/>
        <v>178025372</v>
      </c>
      <c r="L299" s="1613">
        <f t="shared" si="109"/>
        <v>0</v>
      </c>
      <c r="M299" s="1613">
        <f t="shared" si="109"/>
        <v>0</v>
      </c>
      <c r="N299" s="1613">
        <f t="shared" si="109"/>
        <v>0</v>
      </c>
      <c r="O299" s="1614">
        <f>SUM(K299:N299)</f>
        <v>178025372</v>
      </c>
      <c r="P299" s="1616">
        <f>P791</f>
        <v>0</v>
      </c>
      <c r="Q299" s="1617">
        <f>P299</f>
        <v>0</v>
      </c>
      <c r="R299" s="1617">
        <f>I299+O299+Q299</f>
        <v>178025372</v>
      </c>
      <c r="S299" s="1618">
        <f>R299/R323</f>
        <v>1.4858063799140899E-2</v>
      </c>
    </row>
    <row r="300" spans="1:19" x14ac:dyDescent="0.2">
      <c r="A300" s="1619"/>
      <c r="B300" s="1620">
        <v>2021</v>
      </c>
      <c r="C300" s="1621">
        <f t="shared" si="108"/>
        <v>0</v>
      </c>
      <c r="D300" s="1622">
        <f t="shared" si="108"/>
        <v>0</v>
      </c>
      <c r="E300" s="1622">
        <f t="shared" si="108"/>
        <v>0</v>
      </c>
      <c r="F300" s="1622">
        <f t="shared" si="108"/>
        <v>0</v>
      </c>
      <c r="G300" s="1622">
        <f t="shared" si="108"/>
        <v>0</v>
      </c>
      <c r="H300" s="1622">
        <f t="shared" si="108"/>
        <v>0</v>
      </c>
      <c r="I300" s="1623">
        <f>SUM(C300:H300)</f>
        <v>0</v>
      </c>
      <c r="J300" s="1624">
        <f t="shared" si="109"/>
        <v>0</v>
      </c>
      <c r="K300" s="1622">
        <f t="shared" si="109"/>
        <v>0</v>
      </c>
      <c r="L300" s="1622">
        <f t="shared" si="109"/>
        <v>0</v>
      </c>
      <c r="M300" s="1622">
        <f t="shared" si="109"/>
        <v>0</v>
      </c>
      <c r="N300" s="1622">
        <f t="shared" si="109"/>
        <v>0</v>
      </c>
      <c r="O300" s="1623">
        <f>SUM(K300:N300)</f>
        <v>0</v>
      </c>
      <c r="P300" s="1625">
        <f>P792</f>
        <v>0</v>
      </c>
      <c r="Q300" s="1626">
        <f>P300</f>
        <v>0</v>
      </c>
      <c r="R300" s="1626">
        <f>I300+O300+Q300</f>
        <v>0</v>
      </c>
      <c r="S300" s="1627">
        <f>R300/R324</f>
        <v>0</v>
      </c>
    </row>
    <row r="301" spans="1:19" x14ac:dyDescent="0.2">
      <c r="A301" s="1619"/>
      <c r="B301" s="1620">
        <v>2022</v>
      </c>
      <c r="C301" s="1621">
        <f t="shared" si="108"/>
        <v>0</v>
      </c>
      <c r="D301" s="1622">
        <f t="shared" si="108"/>
        <v>0</v>
      </c>
      <c r="E301" s="1622">
        <f t="shared" si="108"/>
        <v>0</v>
      </c>
      <c r="F301" s="1622">
        <f t="shared" si="108"/>
        <v>0</v>
      </c>
      <c r="G301" s="1622">
        <f t="shared" si="108"/>
        <v>0</v>
      </c>
      <c r="H301" s="1622">
        <f t="shared" si="108"/>
        <v>0</v>
      </c>
      <c r="I301" s="1623">
        <f>SUM(C301:H301)</f>
        <v>0</v>
      </c>
      <c r="J301" s="1624">
        <f t="shared" si="109"/>
        <v>0</v>
      </c>
      <c r="K301" s="1622">
        <f t="shared" si="109"/>
        <v>186297586</v>
      </c>
      <c r="L301" s="1622">
        <f t="shared" si="109"/>
        <v>0</v>
      </c>
      <c r="M301" s="1622">
        <f t="shared" si="109"/>
        <v>0</v>
      </c>
      <c r="N301" s="1622">
        <f t="shared" si="109"/>
        <v>0</v>
      </c>
      <c r="O301" s="1623">
        <f>SUM(K301:N301)</f>
        <v>186297586</v>
      </c>
      <c r="P301" s="1625">
        <f>P793</f>
        <v>0</v>
      </c>
      <c r="Q301" s="1626">
        <f>P301</f>
        <v>0</v>
      </c>
      <c r="R301" s="1626">
        <f>I301+O301+Q301</f>
        <v>186297586</v>
      </c>
      <c r="S301" s="1627">
        <f>R301/R325</f>
        <v>7.19532040947541E-3</v>
      </c>
    </row>
    <row r="302" spans="1:19" ht="12" thickBot="1" x14ac:dyDescent="0.25">
      <c r="A302" s="1628"/>
      <c r="B302" s="1629" t="s">
        <v>22796</v>
      </c>
      <c r="C302" s="1630"/>
      <c r="D302" s="1631"/>
      <c r="E302" s="1631"/>
      <c r="F302" s="1631"/>
      <c r="G302" s="1631"/>
      <c r="H302" s="1631"/>
      <c r="I302" s="1632"/>
      <c r="J302" s="1633"/>
      <c r="K302" s="1631"/>
      <c r="L302" s="1631"/>
      <c r="M302" s="1631"/>
      <c r="N302" s="1631"/>
      <c r="O302" s="1632"/>
      <c r="P302" s="1634"/>
      <c r="Q302" s="1631"/>
      <c r="R302" s="1631"/>
      <c r="S302" s="1632"/>
    </row>
    <row r="303" spans="1:19" x14ac:dyDescent="0.2">
      <c r="A303" s="1610" t="s">
        <v>22806</v>
      </c>
      <c r="B303" s="1611">
        <v>2020</v>
      </c>
      <c r="C303" s="1612">
        <f t="shared" ref="C303:H305" si="110">C795</f>
        <v>0</v>
      </c>
      <c r="D303" s="1613">
        <f t="shared" si="110"/>
        <v>0</v>
      </c>
      <c r="E303" s="1613">
        <f t="shared" si="110"/>
        <v>0</v>
      </c>
      <c r="F303" s="1613">
        <f t="shared" si="110"/>
        <v>0</v>
      </c>
      <c r="G303" s="1613">
        <f t="shared" si="110"/>
        <v>0</v>
      </c>
      <c r="H303" s="1613">
        <f t="shared" si="110"/>
        <v>0</v>
      </c>
      <c r="I303" s="1614">
        <f>SUM(C303:H303)</f>
        <v>0</v>
      </c>
      <c r="J303" s="1615">
        <f t="shared" ref="J303:N305" si="111">J795</f>
        <v>0</v>
      </c>
      <c r="K303" s="1613">
        <f t="shared" si="111"/>
        <v>32206165</v>
      </c>
      <c r="L303" s="1613">
        <f t="shared" si="111"/>
        <v>0</v>
      </c>
      <c r="M303" s="1613">
        <f t="shared" si="111"/>
        <v>0</v>
      </c>
      <c r="N303" s="1613">
        <f t="shared" si="111"/>
        <v>0</v>
      </c>
      <c r="O303" s="1614">
        <f>SUM(K303:N303)</f>
        <v>32206165</v>
      </c>
      <c r="P303" s="1616">
        <f>P795</f>
        <v>0</v>
      </c>
      <c r="Q303" s="1617">
        <f>P303</f>
        <v>0</v>
      </c>
      <c r="R303" s="1617">
        <f>I303+O303+Q303</f>
        <v>32206165</v>
      </c>
      <c r="S303" s="1618">
        <f>R303/R323</f>
        <v>2.6879385164023622E-3</v>
      </c>
    </row>
    <row r="304" spans="1:19" x14ac:dyDescent="0.2">
      <c r="A304" s="1619"/>
      <c r="B304" s="1620">
        <v>2021</v>
      </c>
      <c r="C304" s="1621">
        <f t="shared" si="110"/>
        <v>0</v>
      </c>
      <c r="D304" s="1622">
        <f t="shared" si="110"/>
        <v>0</v>
      </c>
      <c r="E304" s="1622">
        <f t="shared" si="110"/>
        <v>0</v>
      </c>
      <c r="F304" s="1622">
        <f t="shared" si="110"/>
        <v>0</v>
      </c>
      <c r="G304" s="1622">
        <f t="shared" si="110"/>
        <v>0</v>
      </c>
      <c r="H304" s="1622">
        <f t="shared" si="110"/>
        <v>0</v>
      </c>
      <c r="I304" s="1623">
        <f>SUM(C304:H304)</f>
        <v>0</v>
      </c>
      <c r="J304" s="1624">
        <f t="shared" si="111"/>
        <v>0</v>
      </c>
      <c r="K304" s="1622">
        <f t="shared" si="111"/>
        <v>6108367</v>
      </c>
      <c r="L304" s="1622">
        <f t="shared" si="111"/>
        <v>0</v>
      </c>
      <c r="M304" s="1622">
        <f t="shared" si="111"/>
        <v>0</v>
      </c>
      <c r="N304" s="1622">
        <f t="shared" si="111"/>
        <v>0</v>
      </c>
      <c r="O304" s="1623">
        <f>SUM(K304:N304)</f>
        <v>6108367</v>
      </c>
      <c r="P304" s="1625">
        <f>P796</f>
        <v>0</v>
      </c>
      <c r="Q304" s="1626">
        <f>P304</f>
        <v>0</v>
      </c>
      <c r="R304" s="1626">
        <f>I304+O304+Q304</f>
        <v>6108367</v>
      </c>
      <c r="S304" s="1627">
        <f>R304/R324</f>
        <v>3.7876413774018229E-4</v>
      </c>
    </row>
    <row r="305" spans="1:19" x14ac:dyDescent="0.2">
      <c r="A305" s="1619"/>
      <c r="B305" s="1620">
        <v>2022</v>
      </c>
      <c r="C305" s="1621">
        <f t="shared" si="110"/>
        <v>0</v>
      </c>
      <c r="D305" s="1622">
        <f t="shared" si="110"/>
        <v>0</v>
      </c>
      <c r="E305" s="1622">
        <f t="shared" si="110"/>
        <v>0</v>
      </c>
      <c r="F305" s="1622">
        <f t="shared" si="110"/>
        <v>0</v>
      </c>
      <c r="G305" s="1622">
        <f t="shared" si="110"/>
        <v>0</v>
      </c>
      <c r="H305" s="1622">
        <f t="shared" si="110"/>
        <v>0</v>
      </c>
      <c r="I305" s="1623">
        <f>SUM(C305:H305)</f>
        <v>0</v>
      </c>
      <c r="J305" s="1624">
        <f t="shared" si="111"/>
        <v>0</v>
      </c>
      <c r="K305" s="1622">
        <f t="shared" si="111"/>
        <v>0</v>
      </c>
      <c r="L305" s="1622">
        <f t="shared" si="111"/>
        <v>0</v>
      </c>
      <c r="M305" s="1622">
        <f t="shared" si="111"/>
        <v>0</v>
      </c>
      <c r="N305" s="1622">
        <f t="shared" si="111"/>
        <v>0</v>
      </c>
      <c r="O305" s="1623">
        <f>SUM(K305:N305)</f>
        <v>0</v>
      </c>
      <c r="P305" s="1625">
        <f>P797</f>
        <v>0</v>
      </c>
      <c r="Q305" s="1626">
        <f>P305</f>
        <v>0</v>
      </c>
      <c r="R305" s="1626">
        <f>I305+O305+Q305</f>
        <v>0</v>
      </c>
      <c r="S305" s="1627">
        <f>R305/R325</f>
        <v>0</v>
      </c>
    </row>
    <row r="306" spans="1:19" ht="12" thickBot="1" x14ac:dyDescent="0.25">
      <c r="A306" s="1628"/>
      <c r="B306" s="1629" t="s">
        <v>22796</v>
      </c>
      <c r="C306" s="1630"/>
      <c r="D306" s="1631"/>
      <c r="E306" s="1631"/>
      <c r="F306" s="1631"/>
      <c r="G306" s="1631"/>
      <c r="H306" s="1631"/>
      <c r="I306" s="1632"/>
      <c r="J306" s="1633"/>
      <c r="K306" s="1631">
        <f t="shared" ref="K306:R306" si="112">(K305-K304)/K304</f>
        <v>-1</v>
      </c>
      <c r="L306" s="1631"/>
      <c r="M306" s="1631"/>
      <c r="N306" s="1631"/>
      <c r="O306" s="1632">
        <f t="shared" si="112"/>
        <v>-1</v>
      </c>
      <c r="P306" s="1634"/>
      <c r="Q306" s="1631"/>
      <c r="R306" s="1631">
        <f t="shared" si="112"/>
        <v>-1</v>
      </c>
      <c r="S306" s="1632"/>
    </row>
    <row r="307" spans="1:19" x14ac:dyDescent="0.2">
      <c r="A307" s="1610" t="s">
        <v>22807</v>
      </c>
      <c r="B307" s="1611">
        <v>2020</v>
      </c>
      <c r="C307" s="1612">
        <f t="shared" ref="C307:H309" si="113">C799</f>
        <v>0</v>
      </c>
      <c r="D307" s="1613">
        <f t="shared" si="113"/>
        <v>0</v>
      </c>
      <c r="E307" s="1613">
        <f t="shared" si="113"/>
        <v>0</v>
      </c>
      <c r="F307" s="1613">
        <f t="shared" si="113"/>
        <v>0</v>
      </c>
      <c r="G307" s="1613">
        <f t="shared" si="113"/>
        <v>0</v>
      </c>
      <c r="H307" s="1613">
        <f t="shared" si="113"/>
        <v>0</v>
      </c>
      <c r="I307" s="1614">
        <f>SUM(C307:H307)</f>
        <v>0</v>
      </c>
      <c r="J307" s="1615">
        <f t="shared" ref="J307:N309" si="114">J799</f>
        <v>0</v>
      </c>
      <c r="K307" s="1613">
        <f t="shared" si="114"/>
        <v>87737082</v>
      </c>
      <c r="L307" s="1613">
        <f t="shared" si="114"/>
        <v>0</v>
      </c>
      <c r="M307" s="1613">
        <f t="shared" si="114"/>
        <v>0</v>
      </c>
      <c r="N307" s="1613">
        <f t="shared" si="114"/>
        <v>0</v>
      </c>
      <c r="O307" s="1614">
        <f>SUM(K307:N307)</f>
        <v>87737082</v>
      </c>
      <c r="P307" s="1616">
        <f>P799</f>
        <v>0</v>
      </c>
      <c r="Q307" s="1617">
        <f>P307</f>
        <v>0</v>
      </c>
      <c r="R307" s="1617">
        <f>I307+O307+Q307</f>
        <v>87737082</v>
      </c>
      <c r="S307" s="1618">
        <f>R307/R323</f>
        <v>7.3225695150152892E-3</v>
      </c>
    </row>
    <row r="308" spans="1:19" x14ac:dyDescent="0.2">
      <c r="A308" s="1619"/>
      <c r="B308" s="1620">
        <v>2021</v>
      </c>
      <c r="C308" s="1621">
        <f t="shared" si="113"/>
        <v>0</v>
      </c>
      <c r="D308" s="1622">
        <f t="shared" si="113"/>
        <v>0</v>
      </c>
      <c r="E308" s="1622">
        <f t="shared" si="113"/>
        <v>0</v>
      </c>
      <c r="F308" s="1622">
        <f t="shared" si="113"/>
        <v>0</v>
      </c>
      <c r="G308" s="1622">
        <f t="shared" si="113"/>
        <v>0</v>
      </c>
      <c r="H308" s="1622">
        <f t="shared" si="113"/>
        <v>0</v>
      </c>
      <c r="I308" s="1623">
        <f>SUM(C308:H308)</f>
        <v>0</v>
      </c>
      <c r="J308" s="1624">
        <f t="shared" si="114"/>
        <v>0</v>
      </c>
      <c r="K308" s="1622">
        <f t="shared" si="114"/>
        <v>214764785</v>
      </c>
      <c r="L308" s="1622">
        <f t="shared" si="114"/>
        <v>0</v>
      </c>
      <c r="M308" s="1622">
        <f t="shared" si="114"/>
        <v>0</v>
      </c>
      <c r="N308" s="1622">
        <f t="shared" si="114"/>
        <v>0</v>
      </c>
      <c r="O308" s="1623">
        <f>SUM(K308:N308)</f>
        <v>214764785</v>
      </c>
      <c r="P308" s="1625">
        <f>P800</f>
        <v>0</v>
      </c>
      <c r="Q308" s="1626">
        <f>P308</f>
        <v>0</v>
      </c>
      <c r="R308" s="1626">
        <f>I308+O308+Q308</f>
        <v>214764785</v>
      </c>
      <c r="S308" s="1627">
        <f>R308/R324</f>
        <v>1.331701232219358E-2</v>
      </c>
    </row>
    <row r="309" spans="1:19" x14ac:dyDescent="0.2">
      <c r="A309" s="1619"/>
      <c r="B309" s="1620">
        <v>2022</v>
      </c>
      <c r="C309" s="1621">
        <f t="shared" si="113"/>
        <v>0</v>
      </c>
      <c r="D309" s="1622">
        <f t="shared" si="113"/>
        <v>0</v>
      </c>
      <c r="E309" s="1622">
        <f t="shared" si="113"/>
        <v>0</v>
      </c>
      <c r="F309" s="1622">
        <f t="shared" si="113"/>
        <v>0</v>
      </c>
      <c r="G309" s="1622">
        <f t="shared" si="113"/>
        <v>0</v>
      </c>
      <c r="H309" s="1622">
        <f t="shared" si="113"/>
        <v>0</v>
      </c>
      <c r="I309" s="1623">
        <f>SUM(C309:H309)</f>
        <v>0</v>
      </c>
      <c r="J309" s="1624">
        <f t="shared" si="114"/>
        <v>0</v>
      </c>
      <c r="K309" s="1622">
        <f t="shared" si="114"/>
        <v>128651616</v>
      </c>
      <c r="L309" s="1622">
        <f t="shared" si="114"/>
        <v>0</v>
      </c>
      <c r="M309" s="1622">
        <f t="shared" si="114"/>
        <v>0</v>
      </c>
      <c r="N309" s="1622">
        <f t="shared" si="114"/>
        <v>0</v>
      </c>
      <c r="O309" s="1623">
        <f>SUM(K309:N309)</f>
        <v>128651616</v>
      </c>
      <c r="P309" s="1625">
        <f>P801</f>
        <v>0</v>
      </c>
      <c r="Q309" s="1626">
        <f>P309</f>
        <v>0</v>
      </c>
      <c r="R309" s="1626">
        <f>I309+O309+Q309</f>
        <v>128651616</v>
      </c>
      <c r="S309" s="1627">
        <f>R309/R325</f>
        <v>4.9688759698517685E-3</v>
      </c>
    </row>
    <row r="310" spans="1:19" ht="12" thickBot="1" x14ac:dyDescent="0.25">
      <c r="A310" s="1628"/>
      <c r="B310" s="1629" t="s">
        <v>22796</v>
      </c>
      <c r="C310" s="1630"/>
      <c r="D310" s="1631"/>
      <c r="E310" s="1631"/>
      <c r="F310" s="1631"/>
      <c r="G310" s="1631"/>
      <c r="H310" s="1631"/>
      <c r="I310" s="1632"/>
      <c r="J310" s="1633"/>
      <c r="K310" s="1631">
        <f t="shared" ref="K310:R310" si="115">(K309-K308)/K308</f>
        <v>-0.40096503251219701</v>
      </c>
      <c r="L310" s="1631"/>
      <c r="M310" s="1631"/>
      <c r="N310" s="1631"/>
      <c r="O310" s="1632">
        <f t="shared" si="115"/>
        <v>-0.40096503251219701</v>
      </c>
      <c r="P310" s="1634"/>
      <c r="Q310" s="1631"/>
      <c r="R310" s="1631">
        <f t="shared" si="115"/>
        <v>-0.40096503251219701</v>
      </c>
      <c r="S310" s="1632"/>
    </row>
    <row r="311" spans="1:19" x14ac:dyDescent="0.2">
      <c r="A311" s="1610" t="s">
        <v>22808</v>
      </c>
      <c r="B311" s="1611">
        <v>2020</v>
      </c>
      <c r="C311" s="1612">
        <f t="shared" ref="C311:H313" si="116">C803</f>
        <v>0</v>
      </c>
      <c r="D311" s="1613">
        <f t="shared" si="116"/>
        <v>0</v>
      </c>
      <c r="E311" s="1613">
        <f t="shared" si="116"/>
        <v>0</v>
      </c>
      <c r="F311" s="1613">
        <f t="shared" si="116"/>
        <v>0</v>
      </c>
      <c r="G311" s="1613">
        <f t="shared" si="116"/>
        <v>0</v>
      </c>
      <c r="H311" s="1613">
        <f t="shared" si="116"/>
        <v>0</v>
      </c>
      <c r="I311" s="1614">
        <f>SUM(C311:H311)</f>
        <v>0</v>
      </c>
      <c r="J311" s="1615">
        <f t="shared" ref="J311:N313" si="117">J803</f>
        <v>0</v>
      </c>
      <c r="K311" s="1613">
        <f t="shared" si="117"/>
        <v>0</v>
      </c>
      <c r="L311" s="1613">
        <f t="shared" si="117"/>
        <v>0</v>
      </c>
      <c r="M311" s="1613">
        <f t="shared" si="117"/>
        <v>0</v>
      </c>
      <c r="N311" s="1613">
        <f t="shared" si="117"/>
        <v>0</v>
      </c>
      <c r="O311" s="1614">
        <f>SUM(K311:N311)</f>
        <v>0</v>
      </c>
      <c r="P311" s="1616">
        <f>P803</f>
        <v>0</v>
      </c>
      <c r="Q311" s="1617">
        <f>P311</f>
        <v>0</v>
      </c>
      <c r="R311" s="1617">
        <f>I311+O311+Q311</f>
        <v>0</v>
      </c>
      <c r="S311" s="1618">
        <f>R311/R323</f>
        <v>0</v>
      </c>
    </row>
    <row r="312" spans="1:19" x14ac:dyDescent="0.2">
      <c r="A312" s="1619"/>
      <c r="B312" s="1620">
        <v>2021</v>
      </c>
      <c r="C312" s="1621">
        <f t="shared" si="116"/>
        <v>0</v>
      </c>
      <c r="D312" s="1622">
        <f t="shared" si="116"/>
        <v>0</v>
      </c>
      <c r="E312" s="1622">
        <f t="shared" si="116"/>
        <v>0</v>
      </c>
      <c r="F312" s="1622">
        <f t="shared" si="116"/>
        <v>0</v>
      </c>
      <c r="G312" s="1622">
        <f t="shared" si="116"/>
        <v>0</v>
      </c>
      <c r="H312" s="1622">
        <f t="shared" si="116"/>
        <v>0</v>
      </c>
      <c r="I312" s="1623">
        <f>SUM(C312:H312)</f>
        <v>0</v>
      </c>
      <c r="J312" s="1624">
        <f t="shared" si="117"/>
        <v>0</v>
      </c>
      <c r="K312" s="1622">
        <f t="shared" si="117"/>
        <v>0</v>
      </c>
      <c r="L312" s="1622">
        <f t="shared" si="117"/>
        <v>0</v>
      </c>
      <c r="M312" s="1622">
        <f t="shared" si="117"/>
        <v>0</v>
      </c>
      <c r="N312" s="1622">
        <f t="shared" si="117"/>
        <v>0</v>
      </c>
      <c r="O312" s="1623">
        <f>SUM(K312:N312)</f>
        <v>0</v>
      </c>
      <c r="P312" s="1625">
        <f>P804</f>
        <v>0</v>
      </c>
      <c r="Q312" s="1626">
        <f>P312</f>
        <v>0</v>
      </c>
      <c r="R312" s="1626">
        <f>I312+O312+Q312</f>
        <v>0</v>
      </c>
      <c r="S312" s="1627">
        <f>R312/R324</f>
        <v>0</v>
      </c>
    </row>
    <row r="313" spans="1:19" x14ac:dyDescent="0.2">
      <c r="A313" s="1619"/>
      <c r="B313" s="1620">
        <v>2022</v>
      </c>
      <c r="C313" s="1621">
        <f t="shared" si="116"/>
        <v>0</v>
      </c>
      <c r="D313" s="1622">
        <f t="shared" si="116"/>
        <v>0</v>
      </c>
      <c r="E313" s="1622">
        <f t="shared" si="116"/>
        <v>0</v>
      </c>
      <c r="F313" s="1622">
        <f t="shared" si="116"/>
        <v>0</v>
      </c>
      <c r="G313" s="1622">
        <f t="shared" si="116"/>
        <v>0</v>
      </c>
      <c r="H313" s="1622">
        <f t="shared" si="116"/>
        <v>0</v>
      </c>
      <c r="I313" s="1623">
        <f>SUM(C313:H313)</f>
        <v>0</v>
      </c>
      <c r="J313" s="1624">
        <f t="shared" si="117"/>
        <v>0</v>
      </c>
      <c r="K313" s="1622">
        <f t="shared" si="117"/>
        <v>0</v>
      </c>
      <c r="L313" s="1622">
        <f t="shared" si="117"/>
        <v>0</v>
      </c>
      <c r="M313" s="1622">
        <f t="shared" si="117"/>
        <v>0</v>
      </c>
      <c r="N313" s="1622">
        <f t="shared" si="117"/>
        <v>0</v>
      </c>
      <c r="O313" s="1623">
        <f>SUM(K313:N313)</f>
        <v>0</v>
      </c>
      <c r="P313" s="1625">
        <f>P805</f>
        <v>0</v>
      </c>
      <c r="Q313" s="1626">
        <f>P313</f>
        <v>0</v>
      </c>
      <c r="R313" s="1626">
        <f>I313+O313+Q313</f>
        <v>0</v>
      </c>
      <c r="S313" s="1627">
        <f>R313/R325</f>
        <v>0</v>
      </c>
    </row>
    <row r="314" spans="1:19" ht="12" thickBot="1" x14ac:dyDescent="0.25">
      <c r="A314" s="1628"/>
      <c r="B314" s="1629" t="s">
        <v>22796</v>
      </c>
      <c r="C314" s="1630"/>
      <c r="D314" s="1631"/>
      <c r="E314" s="1631"/>
      <c r="F314" s="1631"/>
      <c r="G314" s="1631"/>
      <c r="H314" s="1631"/>
      <c r="I314" s="1632"/>
      <c r="J314" s="1633"/>
      <c r="K314" s="1631"/>
      <c r="L314" s="1631"/>
      <c r="M314" s="1631"/>
      <c r="N314" s="1631"/>
      <c r="O314" s="1632"/>
      <c r="P314" s="1634"/>
      <c r="Q314" s="1631"/>
      <c r="R314" s="1631"/>
      <c r="S314" s="1632"/>
    </row>
    <row r="315" spans="1:19" x14ac:dyDescent="0.2">
      <c r="A315" s="1610" t="s">
        <v>22809</v>
      </c>
      <c r="B315" s="1611">
        <v>2020</v>
      </c>
      <c r="C315" s="1612">
        <f t="shared" ref="C315:H317" si="118">C807</f>
        <v>0</v>
      </c>
      <c r="D315" s="1613">
        <f t="shared" si="118"/>
        <v>0</v>
      </c>
      <c r="E315" s="1613">
        <f t="shared" si="118"/>
        <v>0</v>
      </c>
      <c r="F315" s="1613">
        <f t="shared" si="118"/>
        <v>0</v>
      </c>
      <c r="G315" s="1613">
        <f t="shared" si="118"/>
        <v>0</v>
      </c>
      <c r="H315" s="1613">
        <f t="shared" si="118"/>
        <v>0</v>
      </c>
      <c r="I315" s="1614">
        <f>SUM(C315:H315)</f>
        <v>0</v>
      </c>
      <c r="J315" s="1615">
        <f t="shared" ref="J315:N317" si="119">J807</f>
        <v>0</v>
      </c>
      <c r="K315" s="1613">
        <f t="shared" si="119"/>
        <v>0</v>
      </c>
      <c r="L315" s="1613">
        <f t="shared" si="119"/>
        <v>0</v>
      </c>
      <c r="M315" s="1613">
        <f t="shared" si="119"/>
        <v>0</v>
      </c>
      <c r="N315" s="1613">
        <f t="shared" si="119"/>
        <v>0</v>
      </c>
      <c r="O315" s="1614">
        <f>SUM(K315:N315)</f>
        <v>0</v>
      </c>
      <c r="P315" s="1616">
        <f>P807</f>
        <v>0</v>
      </c>
      <c r="Q315" s="1617">
        <f>P315</f>
        <v>0</v>
      </c>
      <c r="R315" s="1617">
        <f>I315+O315+Q315</f>
        <v>0</v>
      </c>
      <c r="S315" s="1618">
        <f>R315/R323</f>
        <v>0</v>
      </c>
    </row>
    <row r="316" spans="1:19" x14ac:dyDescent="0.2">
      <c r="A316" s="1619"/>
      <c r="B316" s="1620">
        <v>2021</v>
      </c>
      <c r="C316" s="1621">
        <f t="shared" si="118"/>
        <v>0</v>
      </c>
      <c r="D316" s="1622">
        <f t="shared" si="118"/>
        <v>0</v>
      </c>
      <c r="E316" s="1622">
        <f t="shared" si="118"/>
        <v>0</v>
      </c>
      <c r="F316" s="1622">
        <f t="shared" si="118"/>
        <v>0</v>
      </c>
      <c r="G316" s="1622">
        <f t="shared" si="118"/>
        <v>0</v>
      </c>
      <c r="H316" s="1622">
        <f t="shared" si="118"/>
        <v>0</v>
      </c>
      <c r="I316" s="1623">
        <f>SUM(C316:H316)</f>
        <v>0</v>
      </c>
      <c r="J316" s="1624">
        <f t="shared" si="119"/>
        <v>0</v>
      </c>
      <c r="K316" s="1622">
        <f t="shared" si="119"/>
        <v>0</v>
      </c>
      <c r="L316" s="1622">
        <f t="shared" si="119"/>
        <v>0</v>
      </c>
      <c r="M316" s="1622">
        <f t="shared" si="119"/>
        <v>0</v>
      </c>
      <c r="N316" s="1622">
        <f t="shared" si="119"/>
        <v>0</v>
      </c>
      <c r="O316" s="1623">
        <f>SUM(K316:N316)</f>
        <v>0</v>
      </c>
      <c r="P316" s="1625">
        <f>P808</f>
        <v>0</v>
      </c>
      <c r="Q316" s="1626">
        <f>P316</f>
        <v>0</v>
      </c>
      <c r="R316" s="1626">
        <f>I316+O316+Q316</f>
        <v>0</v>
      </c>
      <c r="S316" s="1627">
        <f>R316/R324</f>
        <v>0</v>
      </c>
    </row>
    <row r="317" spans="1:19" x14ac:dyDescent="0.2">
      <c r="A317" s="1619"/>
      <c r="B317" s="1620">
        <v>2022</v>
      </c>
      <c r="C317" s="1621">
        <f t="shared" si="118"/>
        <v>0</v>
      </c>
      <c r="D317" s="1622">
        <f t="shared" si="118"/>
        <v>0</v>
      </c>
      <c r="E317" s="1622">
        <f t="shared" si="118"/>
        <v>0</v>
      </c>
      <c r="F317" s="1622">
        <f t="shared" si="118"/>
        <v>0</v>
      </c>
      <c r="G317" s="1622">
        <f t="shared" si="118"/>
        <v>0</v>
      </c>
      <c r="H317" s="1622">
        <f t="shared" si="118"/>
        <v>0</v>
      </c>
      <c r="I317" s="1623">
        <f>SUM(C317:H317)</f>
        <v>0</v>
      </c>
      <c r="J317" s="1624">
        <f t="shared" si="119"/>
        <v>0</v>
      </c>
      <c r="K317" s="1622">
        <f t="shared" si="119"/>
        <v>0</v>
      </c>
      <c r="L317" s="1622">
        <f t="shared" si="119"/>
        <v>0</v>
      </c>
      <c r="M317" s="1622">
        <f t="shared" si="119"/>
        <v>0</v>
      </c>
      <c r="N317" s="1622">
        <f t="shared" si="119"/>
        <v>0</v>
      </c>
      <c r="O317" s="1623">
        <f>SUM(K317:N317)</f>
        <v>0</v>
      </c>
      <c r="P317" s="1625">
        <f>P809</f>
        <v>0</v>
      </c>
      <c r="Q317" s="1626">
        <f>P317</f>
        <v>0</v>
      </c>
      <c r="R317" s="1626">
        <f>I317+O317+Q317</f>
        <v>0</v>
      </c>
      <c r="S317" s="1627">
        <f>R317/R325</f>
        <v>0</v>
      </c>
    </row>
    <row r="318" spans="1:19" ht="12" thickBot="1" x14ac:dyDescent="0.25">
      <c r="A318" s="1628"/>
      <c r="B318" s="1629" t="s">
        <v>22796</v>
      </c>
      <c r="C318" s="1630"/>
      <c r="D318" s="1631"/>
      <c r="E318" s="1631"/>
      <c r="F318" s="1631"/>
      <c r="G318" s="1631"/>
      <c r="H318" s="1631"/>
      <c r="I318" s="1632"/>
      <c r="J318" s="1633"/>
      <c r="K318" s="1631"/>
      <c r="L318" s="1631"/>
      <c r="M318" s="1631"/>
      <c r="N318" s="1631"/>
      <c r="O318" s="1632"/>
      <c r="P318" s="1634"/>
      <c r="Q318" s="1631"/>
      <c r="R318" s="1631"/>
      <c r="S318" s="1632"/>
    </row>
    <row r="319" spans="1:19" x14ac:dyDescent="0.2">
      <c r="A319" s="1610" t="s">
        <v>22810</v>
      </c>
      <c r="B319" s="1611">
        <v>2020</v>
      </c>
      <c r="C319" s="1612">
        <f t="shared" ref="C319:H321" si="120">C811</f>
        <v>0</v>
      </c>
      <c r="D319" s="1613">
        <f t="shared" si="120"/>
        <v>0</v>
      </c>
      <c r="E319" s="1613">
        <f t="shared" si="120"/>
        <v>0</v>
      </c>
      <c r="F319" s="1613">
        <f t="shared" si="120"/>
        <v>0</v>
      </c>
      <c r="G319" s="1613">
        <f t="shared" si="120"/>
        <v>0</v>
      </c>
      <c r="H319" s="1613">
        <f t="shared" si="120"/>
        <v>0</v>
      </c>
      <c r="I319" s="1614">
        <f>SUM(C319:H319)</f>
        <v>0</v>
      </c>
      <c r="J319" s="1615">
        <f t="shared" ref="J319:N321" si="121">J811</f>
        <v>0</v>
      </c>
      <c r="K319" s="1613">
        <f t="shared" si="121"/>
        <v>0</v>
      </c>
      <c r="L319" s="1613">
        <f t="shared" si="121"/>
        <v>0</v>
      </c>
      <c r="M319" s="1613">
        <f t="shared" si="121"/>
        <v>0</v>
      </c>
      <c r="N319" s="1613">
        <f t="shared" si="121"/>
        <v>0</v>
      </c>
      <c r="O319" s="1614">
        <f>SUM(K319:N319)</f>
        <v>0</v>
      </c>
      <c r="P319" s="1616">
        <f>P811</f>
        <v>10720848652</v>
      </c>
      <c r="Q319" s="1617">
        <f>P319</f>
        <v>10720848652</v>
      </c>
      <c r="R319" s="1617">
        <f>I319+O319+Q319</f>
        <v>10720848652</v>
      </c>
      <c r="S319" s="1618">
        <f>R319/R323</f>
        <v>0.89476601825244151</v>
      </c>
    </row>
    <row r="320" spans="1:19" x14ac:dyDescent="0.2">
      <c r="A320" s="1619"/>
      <c r="B320" s="1620">
        <v>2021</v>
      </c>
      <c r="C320" s="1621">
        <f t="shared" si="120"/>
        <v>0</v>
      </c>
      <c r="D320" s="1622">
        <f t="shared" si="120"/>
        <v>0</v>
      </c>
      <c r="E320" s="1622">
        <f t="shared" si="120"/>
        <v>0</v>
      </c>
      <c r="F320" s="1622">
        <f t="shared" si="120"/>
        <v>276800000</v>
      </c>
      <c r="G320" s="1622">
        <f t="shared" si="120"/>
        <v>0</v>
      </c>
      <c r="H320" s="1622">
        <f t="shared" si="120"/>
        <v>0</v>
      </c>
      <c r="I320" s="1623">
        <f>SUM(C320:H320)</f>
        <v>276800000</v>
      </c>
      <c r="J320" s="1624">
        <f t="shared" si="121"/>
        <v>0</v>
      </c>
      <c r="K320" s="1622">
        <f t="shared" si="121"/>
        <v>0</v>
      </c>
      <c r="L320" s="1622">
        <f t="shared" si="121"/>
        <v>0</v>
      </c>
      <c r="M320" s="1622">
        <f t="shared" si="121"/>
        <v>0</v>
      </c>
      <c r="N320" s="1622">
        <f t="shared" si="121"/>
        <v>0</v>
      </c>
      <c r="O320" s="1623">
        <f>SUM(K320:N320)</f>
        <v>0</v>
      </c>
      <c r="P320" s="1625">
        <f>P812</f>
        <v>14334406844</v>
      </c>
      <c r="Q320" s="1626">
        <f>P320</f>
        <v>14334406844</v>
      </c>
      <c r="R320" s="1626">
        <f>I320+O320+Q320</f>
        <v>14611206844</v>
      </c>
      <c r="S320" s="1627">
        <f>R320/R324</f>
        <v>0.9060033821823591</v>
      </c>
    </row>
    <row r="321" spans="1:20" x14ac:dyDescent="0.2">
      <c r="A321" s="1619"/>
      <c r="B321" s="1620">
        <v>2022</v>
      </c>
      <c r="C321" s="1621">
        <f t="shared" si="120"/>
        <v>0</v>
      </c>
      <c r="D321" s="1622">
        <f t="shared" si="120"/>
        <v>0</v>
      </c>
      <c r="E321" s="1622">
        <f t="shared" si="120"/>
        <v>0</v>
      </c>
      <c r="F321" s="1622">
        <f t="shared" si="120"/>
        <v>157600000</v>
      </c>
      <c r="G321" s="1622">
        <f t="shared" si="120"/>
        <v>0</v>
      </c>
      <c r="H321" s="1622">
        <f t="shared" si="120"/>
        <v>0</v>
      </c>
      <c r="I321" s="1623">
        <f>SUM(C321:H321)</f>
        <v>157600000</v>
      </c>
      <c r="J321" s="1624">
        <f t="shared" si="121"/>
        <v>0</v>
      </c>
      <c r="K321" s="1622">
        <f t="shared" si="121"/>
        <v>0</v>
      </c>
      <c r="L321" s="1622">
        <f t="shared" si="121"/>
        <v>0</v>
      </c>
      <c r="M321" s="1622">
        <f t="shared" si="121"/>
        <v>0</v>
      </c>
      <c r="N321" s="1622">
        <f t="shared" si="121"/>
        <v>0</v>
      </c>
      <c r="O321" s="1623">
        <f>SUM(K321:N321)</f>
        <v>0</v>
      </c>
      <c r="P321" s="1625">
        <f>P813</f>
        <v>21494845368</v>
      </c>
      <c r="Q321" s="1626">
        <f>P321</f>
        <v>21494845368</v>
      </c>
      <c r="R321" s="1626">
        <f>I321+O321+Q321</f>
        <v>21652445368</v>
      </c>
      <c r="S321" s="1627">
        <f>R321/R325</f>
        <v>0.83627644037975735</v>
      </c>
    </row>
    <row r="322" spans="1:20" ht="12" thickBot="1" x14ac:dyDescent="0.25">
      <c r="A322" s="1628"/>
      <c r="B322" s="1629" t="s">
        <v>22796</v>
      </c>
      <c r="C322" s="1630"/>
      <c r="D322" s="1631"/>
      <c r="E322" s="1631"/>
      <c r="F322" s="1631">
        <f t="shared" ref="F322:R322" si="122">(F321-F320)/F320</f>
        <v>-0.430635838150289</v>
      </c>
      <c r="G322" s="1631"/>
      <c r="H322" s="1631"/>
      <c r="I322" s="1632">
        <f t="shared" si="122"/>
        <v>-0.430635838150289</v>
      </c>
      <c r="J322" s="1633"/>
      <c r="K322" s="1631"/>
      <c r="L322" s="1631"/>
      <c r="M322" s="1631"/>
      <c r="N322" s="1631"/>
      <c r="O322" s="1632"/>
      <c r="P322" s="1634">
        <f t="shared" si="122"/>
        <v>0.49952806571812691</v>
      </c>
      <c r="Q322" s="1631">
        <f t="shared" si="122"/>
        <v>0.49952806571812691</v>
      </c>
      <c r="R322" s="1631">
        <f t="shared" si="122"/>
        <v>0.48190670347613623</v>
      </c>
      <c r="S322" s="1632"/>
    </row>
    <row r="323" spans="1:20" x14ac:dyDescent="0.2">
      <c r="A323" s="1640" t="s">
        <v>2049</v>
      </c>
      <c r="B323" s="1611">
        <v>2020</v>
      </c>
      <c r="C323" s="1641">
        <f t="shared" ref="C323:H325" si="123">C263+C267+C271+C275+C279+C283+C287+C291+C295+C299+C303+C307+C311+C315+C319</f>
        <v>0</v>
      </c>
      <c r="D323" s="1642">
        <f t="shared" si="123"/>
        <v>0</v>
      </c>
      <c r="E323" s="1642">
        <f t="shared" si="123"/>
        <v>0</v>
      </c>
      <c r="F323" s="1642">
        <f t="shared" si="123"/>
        <v>0</v>
      </c>
      <c r="G323" s="1642">
        <f t="shared" si="123"/>
        <v>0</v>
      </c>
      <c r="H323" s="1642">
        <f t="shared" si="123"/>
        <v>0</v>
      </c>
      <c r="I323" s="1643">
        <f>SUM(C323:H323)</f>
        <v>0</v>
      </c>
      <c r="J323" s="1644">
        <f t="shared" ref="J323:N325" si="124">J263+J267+J271+J275+J279+J283+J287+J291+J295+J299+J303+J307+J311+J315+J319</f>
        <v>0</v>
      </c>
      <c r="K323" s="1642">
        <f t="shared" si="124"/>
        <v>1200000000</v>
      </c>
      <c r="L323" s="1642">
        <f t="shared" si="124"/>
        <v>0</v>
      </c>
      <c r="M323" s="1642">
        <f t="shared" si="124"/>
        <v>60885604</v>
      </c>
      <c r="N323" s="1642">
        <f t="shared" si="124"/>
        <v>0</v>
      </c>
      <c r="O323" s="1643">
        <f>SUM(K323:N323)</f>
        <v>1260885604</v>
      </c>
      <c r="P323" s="1645">
        <f>P263+P267+P271+P275+P279+P283+P287+P291+P295+P299+P303+P307+P311+P315+P319</f>
        <v>10720848652</v>
      </c>
      <c r="Q323" s="1642">
        <f>P323</f>
        <v>10720848652</v>
      </c>
      <c r="R323" s="1642">
        <f>I323+O323+Q323</f>
        <v>11981734256</v>
      </c>
      <c r="S323" s="1646">
        <f>R323/R323</f>
        <v>1</v>
      </c>
    </row>
    <row r="324" spans="1:20" x14ac:dyDescent="0.2">
      <c r="A324" s="1647"/>
      <c r="B324" s="1620">
        <v>2021</v>
      </c>
      <c r="C324" s="1648">
        <f t="shared" si="123"/>
        <v>200000000</v>
      </c>
      <c r="D324" s="1626">
        <f t="shared" si="123"/>
        <v>0</v>
      </c>
      <c r="E324" s="1626">
        <f t="shared" si="123"/>
        <v>0</v>
      </c>
      <c r="F324" s="1626">
        <f t="shared" si="123"/>
        <v>276800000</v>
      </c>
      <c r="G324" s="1626">
        <f t="shared" si="123"/>
        <v>0</v>
      </c>
      <c r="H324" s="1626">
        <f t="shared" si="123"/>
        <v>0</v>
      </c>
      <c r="I324" s="1623">
        <f>SUM(C324:H324)</f>
        <v>476800000</v>
      </c>
      <c r="J324" s="1649">
        <f t="shared" si="124"/>
        <v>382122507</v>
      </c>
      <c r="K324" s="1626">
        <f t="shared" si="124"/>
        <v>1243000000</v>
      </c>
      <c r="L324" s="1626">
        <f t="shared" si="124"/>
        <v>0</v>
      </c>
      <c r="M324" s="1626">
        <f t="shared" si="124"/>
        <v>72892824</v>
      </c>
      <c r="N324" s="1626">
        <f t="shared" si="124"/>
        <v>0</v>
      </c>
      <c r="O324" s="1623">
        <f>SUM(K324:N324)</f>
        <v>1315892824</v>
      </c>
      <c r="P324" s="1650">
        <f>P264+P268+P272+P276+P280+P284+P288+P292+P296+P300+P304+P308+P312+P316+P320</f>
        <v>14334406844</v>
      </c>
      <c r="Q324" s="1626">
        <f>P324</f>
        <v>14334406844</v>
      </c>
      <c r="R324" s="1626">
        <f>I324+O324+Q324</f>
        <v>16127099668</v>
      </c>
      <c r="S324" s="1627">
        <f>R324/R324</f>
        <v>1</v>
      </c>
    </row>
    <row r="325" spans="1:20" x14ac:dyDescent="0.2">
      <c r="A325" s="1647"/>
      <c r="B325" s="1620">
        <v>2022</v>
      </c>
      <c r="C325" s="1648">
        <f t="shared" si="123"/>
        <v>1927677612</v>
      </c>
      <c r="D325" s="1626">
        <f t="shared" si="123"/>
        <v>0</v>
      </c>
      <c r="E325" s="1626">
        <f t="shared" si="123"/>
        <v>0</v>
      </c>
      <c r="F325" s="1626">
        <f t="shared" si="123"/>
        <v>157600000</v>
      </c>
      <c r="G325" s="1626">
        <f t="shared" si="123"/>
        <v>0</v>
      </c>
      <c r="H325" s="1626">
        <f t="shared" si="123"/>
        <v>0</v>
      </c>
      <c r="I325" s="1623">
        <f>SUM(C325:H325)</f>
        <v>2085277612</v>
      </c>
      <c r="J325" s="1649">
        <f t="shared" si="124"/>
        <v>0</v>
      </c>
      <c r="K325" s="1626">
        <f t="shared" si="124"/>
        <v>2200000000</v>
      </c>
      <c r="L325" s="1626">
        <f t="shared" si="124"/>
        <v>0</v>
      </c>
      <c r="M325" s="1626">
        <f t="shared" si="124"/>
        <v>111369740</v>
      </c>
      <c r="N325" s="1626">
        <f t="shared" si="124"/>
        <v>0</v>
      </c>
      <c r="O325" s="1623">
        <f>SUM(K325:N325)</f>
        <v>2311369740</v>
      </c>
      <c r="P325" s="1650">
        <f>P265+P269+P273+P277+P281+P285+P289+P293+P297+P301+P305+P309+P313+P317+P321</f>
        <v>21494845368</v>
      </c>
      <c r="Q325" s="1626">
        <f>P325</f>
        <v>21494845368</v>
      </c>
      <c r="R325" s="1626">
        <f>I325+O325+Q325</f>
        <v>25891492720</v>
      </c>
      <c r="S325" s="1627">
        <f>R325/R325</f>
        <v>1</v>
      </c>
    </row>
    <row r="326" spans="1:20" ht="12" thickBot="1" x14ac:dyDescent="0.25">
      <c r="A326" s="1628"/>
      <c r="B326" s="1629" t="s">
        <v>22796</v>
      </c>
      <c r="C326" s="1630">
        <f t="shared" ref="C326:R326" si="125">(C325-C324)/C324</f>
        <v>8.6383880600000005</v>
      </c>
      <c r="D326" s="1631"/>
      <c r="E326" s="1631"/>
      <c r="F326" s="1631">
        <f t="shared" si="125"/>
        <v>-0.430635838150289</v>
      </c>
      <c r="G326" s="1631"/>
      <c r="H326" s="1631"/>
      <c r="I326" s="1632">
        <f t="shared" si="125"/>
        <v>3.3734849244966445</v>
      </c>
      <c r="J326" s="1633">
        <f t="shared" si="125"/>
        <v>-1</v>
      </c>
      <c r="K326" s="1631">
        <f t="shared" si="125"/>
        <v>0.76991150442477874</v>
      </c>
      <c r="L326" s="1631"/>
      <c r="M326" s="1631">
        <f t="shared" si="125"/>
        <v>0.52785602050484426</v>
      </c>
      <c r="N326" s="1631"/>
      <c r="O326" s="1632">
        <f t="shared" si="125"/>
        <v>0.75650303569099786</v>
      </c>
      <c r="P326" s="1634">
        <f t="shared" si="125"/>
        <v>0.49952806571812691</v>
      </c>
      <c r="Q326" s="1631">
        <f t="shared" si="125"/>
        <v>0.49952806571812691</v>
      </c>
      <c r="R326" s="1631">
        <f t="shared" si="125"/>
        <v>0.60546491638387268</v>
      </c>
      <c r="S326" s="1632"/>
    </row>
    <row r="329" spans="1:20" x14ac:dyDescent="0.2">
      <c r="A329" s="1590" t="s">
        <v>22593</v>
      </c>
      <c r="I329" s="1591"/>
      <c r="J329" s="1591"/>
      <c r="P329" s="1592"/>
      <c r="R329" s="1591"/>
      <c r="S329" s="1591"/>
      <c r="T329" s="1593"/>
    </row>
    <row r="330" spans="1:20" x14ac:dyDescent="0.2">
      <c r="A330" s="1590" t="s">
        <v>22592</v>
      </c>
      <c r="I330" s="1591"/>
      <c r="J330" s="1591"/>
      <c r="P330" s="1592"/>
      <c r="R330" s="1591"/>
      <c r="S330" s="1591"/>
      <c r="T330" s="1593"/>
    </row>
    <row r="331" spans="1:20" x14ac:dyDescent="0.2">
      <c r="I331" s="1591"/>
      <c r="J331" s="1591"/>
      <c r="P331" s="1592"/>
      <c r="R331" s="1591"/>
      <c r="S331" s="1591"/>
      <c r="T331" s="1593"/>
    </row>
    <row r="332" spans="1:20" x14ac:dyDescent="0.2">
      <c r="I332" s="1591"/>
      <c r="J332" s="1591"/>
      <c r="P332" s="1592"/>
      <c r="R332" s="1591"/>
      <c r="S332" s="1591"/>
      <c r="T332" s="1593"/>
    </row>
    <row r="333" spans="1:20" x14ac:dyDescent="0.2">
      <c r="I333" s="1591"/>
      <c r="J333" s="1591"/>
      <c r="P333" s="1592"/>
      <c r="R333" s="1591"/>
      <c r="S333" s="1591"/>
      <c r="T333" s="1593"/>
    </row>
    <row r="334" spans="1:20" x14ac:dyDescent="0.2">
      <c r="A334" s="1769" t="s">
        <v>22780</v>
      </c>
      <c r="B334" s="1769"/>
      <c r="C334" s="1769"/>
      <c r="D334" s="1769"/>
      <c r="E334" s="1769"/>
      <c r="F334" s="1769"/>
      <c r="G334" s="1769"/>
      <c r="H334" s="1769"/>
      <c r="I334" s="1769"/>
      <c r="J334" s="1769"/>
      <c r="K334" s="1769"/>
      <c r="L334" s="1769"/>
      <c r="M334" s="1769"/>
      <c r="N334" s="1769"/>
      <c r="O334" s="1769"/>
      <c r="P334" s="1769"/>
      <c r="Q334" s="1769"/>
      <c r="R334" s="1769"/>
      <c r="S334" s="1769"/>
      <c r="T334" s="1594"/>
    </row>
    <row r="335" spans="1:20" x14ac:dyDescent="0.2">
      <c r="A335" s="1769" t="s">
        <v>2089</v>
      </c>
      <c r="B335" s="1769"/>
      <c r="C335" s="1769"/>
      <c r="D335" s="1769"/>
      <c r="E335" s="1769"/>
      <c r="F335" s="1769"/>
      <c r="G335" s="1769"/>
      <c r="H335" s="1769"/>
      <c r="I335" s="1769"/>
      <c r="J335" s="1769"/>
      <c r="K335" s="1769"/>
      <c r="L335" s="1769"/>
      <c r="M335" s="1769"/>
      <c r="N335" s="1769"/>
      <c r="O335" s="1769"/>
      <c r="P335" s="1769"/>
      <c r="Q335" s="1769"/>
      <c r="R335" s="1769"/>
      <c r="S335" s="1769"/>
      <c r="T335" s="1594"/>
    </row>
    <row r="336" spans="1:20" x14ac:dyDescent="0.2">
      <c r="A336" s="1769" t="s">
        <v>22781</v>
      </c>
      <c r="B336" s="1769"/>
      <c r="C336" s="1769"/>
      <c r="D336" s="1769"/>
      <c r="E336" s="1769"/>
      <c r="F336" s="1769"/>
      <c r="G336" s="1769"/>
      <c r="H336" s="1769"/>
      <c r="I336" s="1769"/>
      <c r="J336" s="1769"/>
      <c r="K336" s="1769"/>
      <c r="L336" s="1769"/>
      <c r="M336" s="1769"/>
      <c r="N336" s="1769"/>
      <c r="O336" s="1769"/>
      <c r="P336" s="1769"/>
      <c r="Q336" s="1769"/>
      <c r="R336" s="1769"/>
      <c r="S336" s="1769"/>
      <c r="T336" s="1594"/>
    </row>
    <row r="337" spans="1:20" x14ac:dyDescent="0.2">
      <c r="A337" s="1769" t="s">
        <v>22782</v>
      </c>
      <c r="B337" s="1769"/>
      <c r="C337" s="1769"/>
      <c r="D337" s="1769"/>
      <c r="E337" s="1769"/>
      <c r="F337" s="1769"/>
      <c r="G337" s="1769"/>
      <c r="H337" s="1769"/>
      <c r="I337" s="1769"/>
      <c r="J337" s="1769"/>
      <c r="K337" s="1769"/>
      <c r="L337" s="1769"/>
      <c r="M337" s="1769"/>
      <c r="N337" s="1769"/>
      <c r="O337" s="1769"/>
      <c r="P337" s="1769"/>
      <c r="Q337" s="1769"/>
      <c r="R337" s="1769"/>
      <c r="S337" s="1769"/>
      <c r="T337" s="1594"/>
    </row>
    <row r="338" spans="1:20" x14ac:dyDescent="0.2">
      <c r="I338" s="1591"/>
      <c r="J338" s="1591"/>
      <c r="P338" s="1592"/>
      <c r="R338" s="1591"/>
      <c r="S338" s="1591"/>
      <c r="T338" s="1593"/>
    </row>
    <row r="339" spans="1:20" x14ac:dyDescent="0.2">
      <c r="I339" s="1591"/>
      <c r="J339" s="1591"/>
      <c r="P339" s="1592"/>
      <c r="R339" s="1591"/>
      <c r="S339" s="1591"/>
      <c r="T339" s="1593"/>
    </row>
    <row r="340" spans="1:20" x14ac:dyDescent="0.2">
      <c r="I340" s="1591"/>
      <c r="J340" s="1591"/>
      <c r="P340" s="1592"/>
      <c r="R340" s="1591"/>
      <c r="S340" s="1591"/>
      <c r="T340" s="1593"/>
    </row>
    <row r="341" spans="1:20" x14ac:dyDescent="0.2">
      <c r="A341" s="1595" t="s">
        <v>22570</v>
      </c>
      <c r="B341" s="1595" t="s">
        <v>1</v>
      </c>
      <c r="C341" s="1596"/>
      <c r="D341" s="1596"/>
      <c r="E341" s="1596"/>
      <c r="F341" s="1596"/>
      <c r="G341" s="1596"/>
      <c r="H341" s="1596"/>
      <c r="I341" s="1596"/>
      <c r="J341" s="1596"/>
      <c r="K341" s="1597"/>
      <c r="L341" s="1596"/>
      <c r="M341" s="1596"/>
      <c r="N341" s="1596"/>
      <c r="O341" s="1596"/>
      <c r="P341" s="1592"/>
      <c r="Q341" s="1596"/>
      <c r="R341" s="1596"/>
      <c r="S341" s="1596"/>
      <c r="T341" s="1593"/>
    </row>
    <row r="342" spans="1:20" ht="12" thickBot="1" x14ac:dyDescent="0.25">
      <c r="A342" s="1598" t="s">
        <v>0</v>
      </c>
      <c r="B342" s="1598" t="s">
        <v>22600</v>
      </c>
      <c r="C342" s="1598"/>
      <c r="D342" s="1598"/>
      <c r="E342" s="1598"/>
      <c r="F342" s="1598"/>
      <c r="G342" s="1598"/>
      <c r="H342" s="1598"/>
      <c r="I342" s="1598"/>
      <c r="J342" s="1598"/>
      <c r="K342" s="1599"/>
      <c r="L342" s="1598"/>
      <c r="M342" s="1598"/>
      <c r="N342" s="1598"/>
      <c r="O342" s="1598"/>
      <c r="P342" s="1600"/>
      <c r="Q342" s="1598"/>
      <c r="R342" s="1598"/>
      <c r="S342" s="1598"/>
      <c r="T342" s="1601"/>
    </row>
    <row r="343" spans="1:20" ht="27" customHeight="1" x14ac:dyDescent="0.2">
      <c r="A343" s="1770" t="s">
        <v>22783</v>
      </c>
      <c r="B343" s="1772" t="s">
        <v>22784</v>
      </c>
      <c r="C343" s="1774" t="s">
        <v>22609</v>
      </c>
      <c r="D343" s="1775"/>
      <c r="E343" s="1775"/>
      <c r="F343" s="1775"/>
      <c r="G343" s="1775"/>
      <c r="H343" s="1775"/>
      <c r="I343" s="1776"/>
      <c r="J343" s="1777" t="s">
        <v>22616</v>
      </c>
      <c r="K343" s="1778"/>
      <c r="L343" s="1778"/>
      <c r="M343" s="1778"/>
      <c r="N343" s="1778"/>
      <c r="O343" s="1779"/>
      <c r="P343" s="1780" t="s">
        <v>22622</v>
      </c>
      <c r="Q343" s="1781"/>
      <c r="R343" s="1781" t="s">
        <v>2049</v>
      </c>
      <c r="S343" s="1782"/>
    </row>
    <row r="344" spans="1:20" ht="112.5" customHeight="1" thickBot="1" x14ac:dyDescent="0.25">
      <c r="A344" s="1771"/>
      <c r="B344" s="1773"/>
      <c r="C344" s="1603" t="s">
        <v>22785</v>
      </c>
      <c r="D344" s="1604" t="s">
        <v>22786</v>
      </c>
      <c r="E344" s="1604" t="s">
        <v>22787</v>
      </c>
      <c r="F344" s="1604" t="s">
        <v>22788</v>
      </c>
      <c r="G344" s="1604" t="s">
        <v>22789</v>
      </c>
      <c r="H344" s="1604" t="s">
        <v>22790</v>
      </c>
      <c r="I344" s="1605" t="s">
        <v>22665</v>
      </c>
      <c r="J344" s="1606" t="s">
        <v>22785</v>
      </c>
      <c r="K344" s="1604" t="s">
        <v>22789</v>
      </c>
      <c r="L344" s="1604" t="s">
        <v>22790</v>
      </c>
      <c r="M344" s="1604" t="s">
        <v>22791</v>
      </c>
      <c r="N344" s="1604" t="s">
        <v>22792</v>
      </c>
      <c r="O344" s="1605" t="s">
        <v>22668</v>
      </c>
      <c r="P344" s="1607" t="s">
        <v>22793</v>
      </c>
      <c r="Q344" s="1604" t="s">
        <v>22669</v>
      </c>
      <c r="R344" s="1608" t="s">
        <v>22794</v>
      </c>
      <c r="S344" s="1609" t="s">
        <v>22671</v>
      </c>
    </row>
    <row r="345" spans="1:20" x14ac:dyDescent="0.2">
      <c r="A345" s="1610" t="s">
        <v>22795</v>
      </c>
      <c r="B345" s="1611">
        <v>2020</v>
      </c>
      <c r="C345" s="1612">
        <f t="shared" ref="C345:H347" si="126">C837+C997+C1329</f>
        <v>0</v>
      </c>
      <c r="D345" s="1613">
        <f t="shared" si="126"/>
        <v>0</v>
      </c>
      <c r="E345" s="1613">
        <f t="shared" si="126"/>
        <v>0</v>
      </c>
      <c r="F345" s="1613">
        <f t="shared" si="126"/>
        <v>2474652</v>
      </c>
      <c r="G345" s="1613">
        <f t="shared" si="126"/>
        <v>0</v>
      </c>
      <c r="H345" s="1613">
        <f t="shared" si="126"/>
        <v>0</v>
      </c>
      <c r="I345" s="1614">
        <f>SUM(C345:H345)</f>
        <v>2474652</v>
      </c>
      <c r="J345" s="1615">
        <f t="shared" ref="J345:N347" si="127">J837+J997</f>
        <v>0</v>
      </c>
      <c r="K345" s="1613">
        <f t="shared" si="127"/>
        <v>0</v>
      </c>
      <c r="L345" s="1613">
        <f t="shared" si="127"/>
        <v>90572680</v>
      </c>
      <c r="M345" s="1613">
        <f t="shared" si="127"/>
        <v>189348</v>
      </c>
      <c r="N345" s="1613">
        <f t="shared" si="127"/>
        <v>0</v>
      </c>
      <c r="O345" s="1614">
        <f>SUM(K345:N345)</f>
        <v>90762028</v>
      </c>
      <c r="P345" s="1616">
        <f>P837+P997</f>
        <v>0</v>
      </c>
      <c r="Q345" s="1617">
        <f>P345</f>
        <v>0</v>
      </c>
      <c r="R345" s="1617">
        <f>I345+O345+Q345</f>
        <v>93236680</v>
      </c>
      <c r="S345" s="1618">
        <f>R345/R405</f>
        <v>1</v>
      </c>
    </row>
    <row r="346" spans="1:20" x14ac:dyDescent="0.2">
      <c r="A346" s="1619"/>
      <c r="B346" s="1620">
        <v>2021</v>
      </c>
      <c r="C346" s="1621">
        <f t="shared" si="126"/>
        <v>0</v>
      </c>
      <c r="D346" s="1622">
        <f t="shared" si="126"/>
        <v>0</v>
      </c>
      <c r="E346" s="1622">
        <f t="shared" si="126"/>
        <v>0</v>
      </c>
      <c r="F346" s="1622">
        <f t="shared" si="126"/>
        <v>1567124</v>
      </c>
      <c r="G346" s="1622">
        <f t="shared" si="126"/>
        <v>0</v>
      </c>
      <c r="H346" s="1622">
        <f t="shared" si="126"/>
        <v>0</v>
      </c>
      <c r="I346" s="1623">
        <f>SUM(C346:H346)</f>
        <v>1567124</v>
      </c>
      <c r="J346" s="1624">
        <f t="shared" si="127"/>
        <v>0</v>
      </c>
      <c r="K346" s="1622">
        <f t="shared" si="127"/>
        <v>0</v>
      </c>
      <c r="L346" s="1622">
        <f t="shared" si="127"/>
        <v>96216870</v>
      </c>
      <c r="M346" s="1622">
        <f t="shared" si="127"/>
        <v>0</v>
      </c>
      <c r="N346" s="1622">
        <f t="shared" si="127"/>
        <v>0</v>
      </c>
      <c r="O346" s="1623">
        <f>SUM(K346:N346)</f>
        <v>96216870</v>
      </c>
      <c r="P346" s="1625">
        <f>P838+P998</f>
        <v>0</v>
      </c>
      <c r="Q346" s="1626">
        <f>P346</f>
        <v>0</v>
      </c>
      <c r="R346" s="1626">
        <f>I346+O346+Q346</f>
        <v>97783994</v>
      </c>
      <c r="S346" s="1627">
        <f>R346/R406</f>
        <v>1</v>
      </c>
    </row>
    <row r="347" spans="1:20" x14ac:dyDescent="0.2">
      <c r="A347" s="1619"/>
      <c r="B347" s="1620">
        <v>2022</v>
      </c>
      <c r="C347" s="1621">
        <f t="shared" si="126"/>
        <v>0</v>
      </c>
      <c r="D347" s="1622">
        <f t="shared" si="126"/>
        <v>0</v>
      </c>
      <c r="E347" s="1622">
        <f t="shared" si="126"/>
        <v>0</v>
      </c>
      <c r="F347" s="1622">
        <f t="shared" si="126"/>
        <v>928868</v>
      </c>
      <c r="G347" s="1622">
        <f t="shared" si="126"/>
        <v>0</v>
      </c>
      <c r="H347" s="1622">
        <f t="shared" si="126"/>
        <v>0</v>
      </c>
      <c r="I347" s="1623">
        <f>SUM(C347:H347)</f>
        <v>928868</v>
      </c>
      <c r="J347" s="1624">
        <f t="shared" si="127"/>
        <v>0</v>
      </c>
      <c r="K347" s="1622">
        <f t="shared" si="127"/>
        <v>0</v>
      </c>
      <c r="L347" s="1622">
        <f t="shared" si="127"/>
        <v>48404183</v>
      </c>
      <c r="M347" s="1622">
        <f t="shared" si="127"/>
        <v>0</v>
      </c>
      <c r="N347" s="1622">
        <f t="shared" si="127"/>
        <v>0</v>
      </c>
      <c r="O347" s="1623">
        <f>SUM(K347:N347)</f>
        <v>48404183</v>
      </c>
      <c r="P347" s="1625">
        <f>P839+P999</f>
        <v>0</v>
      </c>
      <c r="Q347" s="1626">
        <f>P347</f>
        <v>0</v>
      </c>
      <c r="R347" s="1626">
        <f>I347+O347+Q347</f>
        <v>49333051</v>
      </c>
      <c r="S347" s="1627">
        <f>R347/R407</f>
        <v>1</v>
      </c>
    </row>
    <row r="348" spans="1:20" ht="12" thickBot="1" x14ac:dyDescent="0.25">
      <c r="A348" s="1628"/>
      <c r="B348" s="1629" t="s">
        <v>22796</v>
      </c>
      <c r="C348" s="1630"/>
      <c r="D348" s="1631"/>
      <c r="E348" s="1631"/>
      <c r="F348" s="1631">
        <f t="shared" ref="F348:R348" si="128">(F347-F346)/F346</f>
        <v>-0.40727855613212482</v>
      </c>
      <c r="G348" s="1631"/>
      <c r="H348" s="1631"/>
      <c r="I348" s="1632">
        <f t="shared" si="128"/>
        <v>-0.40727855613212482</v>
      </c>
      <c r="J348" s="1633"/>
      <c r="K348" s="1631"/>
      <c r="L348" s="1631">
        <f t="shared" si="128"/>
        <v>-0.49692623549279874</v>
      </c>
      <c r="M348" s="1631"/>
      <c r="N348" s="1631"/>
      <c r="O348" s="1632">
        <f t="shared" si="128"/>
        <v>-0.49692623549279874</v>
      </c>
      <c r="P348" s="1634"/>
      <c r="Q348" s="1631"/>
      <c r="R348" s="1631">
        <f t="shared" si="128"/>
        <v>-0.49548950720912466</v>
      </c>
      <c r="S348" s="1632"/>
    </row>
    <row r="349" spans="1:20" x14ac:dyDescent="0.2">
      <c r="A349" s="1610" t="s">
        <v>22797</v>
      </c>
      <c r="B349" s="1611">
        <v>2020</v>
      </c>
      <c r="C349" s="1612"/>
      <c r="D349" s="1613"/>
      <c r="E349" s="1613"/>
      <c r="F349" s="1613"/>
      <c r="G349" s="1613"/>
      <c r="H349" s="1613"/>
      <c r="I349" s="1614">
        <f>SUM(C349:H349)</f>
        <v>0</v>
      </c>
      <c r="J349" s="1615"/>
      <c r="K349" s="1613"/>
      <c r="L349" s="1613"/>
      <c r="M349" s="1613"/>
      <c r="N349" s="1613"/>
      <c r="O349" s="1614">
        <f>SUM(K349:N349)</f>
        <v>0</v>
      </c>
      <c r="P349" s="1616"/>
      <c r="Q349" s="1617">
        <f>P349</f>
        <v>0</v>
      </c>
      <c r="R349" s="1617">
        <f>I349+O349+Q349</f>
        <v>0</v>
      </c>
      <c r="S349" s="1618">
        <f>R349/R405</f>
        <v>0</v>
      </c>
    </row>
    <row r="350" spans="1:20" x14ac:dyDescent="0.2">
      <c r="A350" s="1619"/>
      <c r="B350" s="1620">
        <v>2021</v>
      </c>
      <c r="C350" s="1621"/>
      <c r="D350" s="1622"/>
      <c r="E350" s="1622"/>
      <c r="F350" s="1622"/>
      <c r="G350" s="1622"/>
      <c r="H350" s="1622"/>
      <c r="I350" s="1623">
        <f>SUM(C350:H350)</f>
        <v>0</v>
      </c>
      <c r="J350" s="1624"/>
      <c r="K350" s="1622"/>
      <c r="L350" s="1622"/>
      <c r="M350" s="1622"/>
      <c r="N350" s="1622"/>
      <c r="O350" s="1623">
        <f>SUM(K350:N350)</f>
        <v>0</v>
      </c>
      <c r="P350" s="1625"/>
      <c r="Q350" s="1626">
        <f>P350</f>
        <v>0</v>
      </c>
      <c r="R350" s="1626">
        <f>I350+O350+Q350</f>
        <v>0</v>
      </c>
      <c r="S350" s="1627">
        <f>R350/R406</f>
        <v>0</v>
      </c>
    </row>
    <row r="351" spans="1:20" x14ac:dyDescent="0.2">
      <c r="A351" s="1619"/>
      <c r="B351" s="1620">
        <v>2022</v>
      </c>
      <c r="C351" s="1621"/>
      <c r="D351" s="1622"/>
      <c r="E351" s="1622"/>
      <c r="F351" s="1622"/>
      <c r="G351" s="1622"/>
      <c r="H351" s="1622"/>
      <c r="I351" s="1623">
        <f>SUM(C351:H351)</f>
        <v>0</v>
      </c>
      <c r="J351" s="1624"/>
      <c r="K351" s="1622"/>
      <c r="L351" s="1622"/>
      <c r="M351" s="1622"/>
      <c r="N351" s="1622"/>
      <c r="O351" s="1623">
        <f>SUM(K351:N351)</f>
        <v>0</v>
      </c>
      <c r="P351" s="1625"/>
      <c r="Q351" s="1626">
        <f>P351</f>
        <v>0</v>
      </c>
      <c r="R351" s="1626">
        <f>I351+O351+Q351</f>
        <v>0</v>
      </c>
      <c r="S351" s="1627">
        <f>R351/R407</f>
        <v>0</v>
      </c>
    </row>
    <row r="352" spans="1:20" ht="12" thickBot="1" x14ac:dyDescent="0.25">
      <c r="A352" s="1628"/>
      <c r="B352" s="1629" t="s">
        <v>22796</v>
      </c>
      <c r="C352" s="1635"/>
      <c r="D352" s="1636"/>
      <c r="E352" s="1636"/>
      <c r="F352" s="1636"/>
      <c r="G352" s="1636"/>
      <c r="H352" s="1636"/>
      <c r="I352" s="1637"/>
      <c r="J352" s="1638"/>
      <c r="K352" s="1636"/>
      <c r="L352" s="1636"/>
      <c r="M352" s="1636"/>
      <c r="N352" s="1636"/>
      <c r="O352" s="1637"/>
      <c r="P352" s="1653"/>
      <c r="Q352" s="1636"/>
      <c r="R352" s="1636"/>
      <c r="S352" s="1632"/>
    </row>
    <row r="353" spans="1:19" x14ac:dyDescent="0.2">
      <c r="A353" s="1610" t="s">
        <v>22798</v>
      </c>
      <c r="B353" s="1611">
        <v>2020</v>
      </c>
      <c r="C353" s="1612"/>
      <c r="D353" s="1613"/>
      <c r="E353" s="1613"/>
      <c r="F353" s="1613"/>
      <c r="G353" s="1613"/>
      <c r="H353" s="1613"/>
      <c r="I353" s="1614">
        <f>SUM(C353:H353)</f>
        <v>0</v>
      </c>
      <c r="J353" s="1615"/>
      <c r="K353" s="1613"/>
      <c r="L353" s="1613"/>
      <c r="M353" s="1613"/>
      <c r="N353" s="1613"/>
      <c r="O353" s="1614">
        <f>SUM(K353:N353)</f>
        <v>0</v>
      </c>
      <c r="P353" s="1616"/>
      <c r="Q353" s="1617">
        <f>P353</f>
        <v>0</v>
      </c>
      <c r="R353" s="1617">
        <f>I353+O353+Q353</f>
        <v>0</v>
      </c>
      <c r="S353" s="1618">
        <f>R353/R405</f>
        <v>0</v>
      </c>
    </row>
    <row r="354" spans="1:19" x14ac:dyDescent="0.2">
      <c r="A354" s="1619"/>
      <c r="B354" s="1620">
        <v>2021</v>
      </c>
      <c r="C354" s="1621"/>
      <c r="D354" s="1622"/>
      <c r="E354" s="1622"/>
      <c r="F354" s="1622"/>
      <c r="G354" s="1622"/>
      <c r="H354" s="1622"/>
      <c r="I354" s="1623">
        <f>SUM(C354:H354)</f>
        <v>0</v>
      </c>
      <c r="J354" s="1624"/>
      <c r="K354" s="1622"/>
      <c r="L354" s="1622"/>
      <c r="M354" s="1622"/>
      <c r="N354" s="1622"/>
      <c r="O354" s="1623">
        <f>SUM(K354:N354)</f>
        <v>0</v>
      </c>
      <c r="P354" s="1625"/>
      <c r="Q354" s="1626">
        <f>P354</f>
        <v>0</v>
      </c>
      <c r="R354" s="1626">
        <f>I354+O354+Q354</f>
        <v>0</v>
      </c>
      <c r="S354" s="1627">
        <f>R354/R406</f>
        <v>0</v>
      </c>
    </row>
    <row r="355" spans="1:19" x14ac:dyDescent="0.2">
      <c r="A355" s="1619"/>
      <c r="B355" s="1620">
        <v>2022</v>
      </c>
      <c r="C355" s="1621"/>
      <c r="D355" s="1622"/>
      <c r="E355" s="1622"/>
      <c r="F355" s="1622"/>
      <c r="G355" s="1622"/>
      <c r="H355" s="1622"/>
      <c r="I355" s="1623">
        <f>SUM(C355:H355)</f>
        <v>0</v>
      </c>
      <c r="J355" s="1624"/>
      <c r="K355" s="1622"/>
      <c r="L355" s="1622"/>
      <c r="M355" s="1622"/>
      <c r="N355" s="1622"/>
      <c r="O355" s="1623">
        <f>SUM(K355:N355)</f>
        <v>0</v>
      </c>
      <c r="P355" s="1625"/>
      <c r="Q355" s="1626">
        <f>P355</f>
        <v>0</v>
      </c>
      <c r="R355" s="1626">
        <f>I355+O355+Q355</f>
        <v>0</v>
      </c>
      <c r="S355" s="1627">
        <f>R355/R407</f>
        <v>0</v>
      </c>
    </row>
    <row r="356" spans="1:19" ht="12" thickBot="1" x14ac:dyDescent="0.25">
      <c r="A356" s="1628"/>
      <c r="B356" s="1629" t="s">
        <v>22796</v>
      </c>
      <c r="C356" s="1635"/>
      <c r="D356" s="1636"/>
      <c r="E356" s="1636"/>
      <c r="F356" s="1636"/>
      <c r="G356" s="1636"/>
      <c r="H356" s="1636"/>
      <c r="I356" s="1637"/>
      <c r="J356" s="1638"/>
      <c r="K356" s="1636"/>
      <c r="L356" s="1636"/>
      <c r="M356" s="1636"/>
      <c r="N356" s="1636"/>
      <c r="O356" s="1637"/>
      <c r="P356" s="1653"/>
      <c r="Q356" s="1636"/>
      <c r="R356" s="1636"/>
      <c r="S356" s="1632"/>
    </row>
    <row r="357" spans="1:19" x14ac:dyDescent="0.2">
      <c r="A357" s="1610" t="s">
        <v>22799</v>
      </c>
      <c r="B357" s="1611">
        <v>2020</v>
      </c>
      <c r="C357" s="1612"/>
      <c r="D357" s="1613"/>
      <c r="E357" s="1613"/>
      <c r="F357" s="1613"/>
      <c r="G357" s="1613"/>
      <c r="H357" s="1613"/>
      <c r="I357" s="1614">
        <f>SUM(C357:H357)</f>
        <v>0</v>
      </c>
      <c r="J357" s="1615"/>
      <c r="K357" s="1613"/>
      <c r="L357" s="1613"/>
      <c r="M357" s="1613"/>
      <c r="N357" s="1613"/>
      <c r="O357" s="1614">
        <f>SUM(K357:N357)</f>
        <v>0</v>
      </c>
      <c r="P357" s="1616"/>
      <c r="Q357" s="1617">
        <f>P357</f>
        <v>0</v>
      </c>
      <c r="R357" s="1617">
        <f>I357+O357+Q357</f>
        <v>0</v>
      </c>
      <c r="S357" s="1618">
        <f>R357/R405</f>
        <v>0</v>
      </c>
    </row>
    <row r="358" spans="1:19" x14ac:dyDescent="0.2">
      <c r="A358" s="1619"/>
      <c r="B358" s="1620">
        <v>2021</v>
      </c>
      <c r="C358" s="1621"/>
      <c r="D358" s="1622"/>
      <c r="E358" s="1622"/>
      <c r="F358" s="1622"/>
      <c r="G358" s="1622"/>
      <c r="H358" s="1622"/>
      <c r="I358" s="1623">
        <f>SUM(C358:H358)</f>
        <v>0</v>
      </c>
      <c r="J358" s="1624"/>
      <c r="K358" s="1622"/>
      <c r="L358" s="1622"/>
      <c r="M358" s="1622"/>
      <c r="N358" s="1622"/>
      <c r="O358" s="1623">
        <f>SUM(K358:N358)</f>
        <v>0</v>
      </c>
      <c r="P358" s="1625"/>
      <c r="Q358" s="1626">
        <f>P358</f>
        <v>0</v>
      </c>
      <c r="R358" s="1626">
        <f>I358+O358+Q358</f>
        <v>0</v>
      </c>
      <c r="S358" s="1627">
        <f>R358/R406</f>
        <v>0</v>
      </c>
    </row>
    <row r="359" spans="1:19" x14ac:dyDescent="0.2">
      <c r="A359" s="1619"/>
      <c r="B359" s="1620">
        <v>2022</v>
      </c>
      <c r="C359" s="1621"/>
      <c r="D359" s="1622"/>
      <c r="E359" s="1622"/>
      <c r="F359" s="1622"/>
      <c r="G359" s="1622"/>
      <c r="H359" s="1622"/>
      <c r="I359" s="1623">
        <f>SUM(C359:H359)</f>
        <v>0</v>
      </c>
      <c r="J359" s="1624"/>
      <c r="K359" s="1622"/>
      <c r="L359" s="1622"/>
      <c r="M359" s="1622"/>
      <c r="N359" s="1622"/>
      <c r="O359" s="1623">
        <f>SUM(K359:N359)</f>
        <v>0</v>
      </c>
      <c r="P359" s="1625"/>
      <c r="Q359" s="1626">
        <f>P359</f>
        <v>0</v>
      </c>
      <c r="R359" s="1626">
        <f>I359+O359+Q359</f>
        <v>0</v>
      </c>
      <c r="S359" s="1627">
        <f>R359/R407</f>
        <v>0</v>
      </c>
    </row>
    <row r="360" spans="1:19" ht="12" thickBot="1" x14ac:dyDescent="0.25">
      <c r="A360" s="1628"/>
      <c r="B360" s="1629" t="s">
        <v>22796</v>
      </c>
      <c r="C360" s="1635"/>
      <c r="D360" s="1636"/>
      <c r="E360" s="1636"/>
      <c r="F360" s="1636"/>
      <c r="G360" s="1636"/>
      <c r="H360" s="1636"/>
      <c r="I360" s="1637"/>
      <c r="J360" s="1638"/>
      <c r="K360" s="1636"/>
      <c r="L360" s="1636"/>
      <c r="M360" s="1636"/>
      <c r="N360" s="1636"/>
      <c r="O360" s="1637"/>
      <c r="P360" s="1653"/>
      <c r="Q360" s="1636"/>
      <c r="R360" s="1636"/>
      <c r="S360" s="1632"/>
    </row>
    <row r="361" spans="1:19" x14ac:dyDescent="0.2">
      <c r="A361" s="1610" t="s">
        <v>22800</v>
      </c>
      <c r="B361" s="1611">
        <v>2020</v>
      </c>
      <c r="C361" s="1612"/>
      <c r="D361" s="1613"/>
      <c r="E361" s="1613"/>
      <c r="F361" s="1613"/>
      <c r="G361" s="1613"/>
      <c r="H361" s="1613"/>
      <c r="I361" s="1614">
        <f>SUM(C361:H361)</f>
        <v>0</v>
      </c>
      <c r="J361" s="1615"/>
      <c r="K361" s="1613"/>
      <c r="L361" s="1613"/>
      <c r="M361" s="1613"/>
      <c r="N361" s="1613"/>
      <c r="O361" s="1614">
        <f>SUM(K361:N361)</f>
        <v>0</v>
      </c>
      <c r="P361" s="1616"/>
      <c r="Q361" s="1617">
        <f>P361</f>
        <v>0</v>
      </c>
      <c r="R361" s="1617">
        <f>I361+O361+Q361</f>
        <v>0</v>
      </c>
      <c r="S361" s="1618">
        <f>R361/R405</f>
        <v>0</v>
      </c>
    </row>
    <row r="362" spans="1:19" x14ac:dyDescent="0.2">
      <c r="A362" s="1619"/>
      <c r="B362" s="1620">
        <v>2021</v>
      </c>
      <c r="C362" s="1621"/>
      <c r="D362" s="1622"/>
      <c r="E362" s="1622"/>
      <c r="F362" s="1622"/>
      <c r="G362" s="1622"/>
      <c r="H362" s="1622"/>
      <c r="I362" s="1623">
        <f>SUM(C362:H362)</f>
        <v>0</v>
      </c>
      <c r="J362" s="1624"/>
      <c r="K362" s="1622"/>
      <c r="L362" s="1622"/>
      <c r="M362" s="1622"/>
      <c r="N362" s="1622"/>
      <c r="O362" s="1623">
        <f>SUM(K362:N362)</f>
        <v>0</v>
      </c>
      <c r="P362" s="1625"/>
      <c r="Q362" s="1626">
        <f>P362</f>
        <v>0</v>
      </c>
      <c r="R362" s="1626">
        <f>I362+O362+Q362</f>
        <v>0</v>
      </c>
      <c r="S362" s="1627">
        <f>R362/R406</f>
        <v>0</v>
      </c>
    </row>
    <row r="363" spans="1:19" x14ac:dyDescent="0.2">
      <c r="A363" s="1619"/>
      <c r="B363" s="1620">
        <v>2022</v>
      </c>
      <c r="C363" s="1621"/>
      <c r="D363" s="1622"/>
      <c r="E363" s="1622"/>
      <c r="F363" s="1622"/>
      <c r="G363" s="1622"/>
      <c r="H363" s="1622"/>
      <c r="I363" s="1623">
        <f>SUM(C363:H363)</f>
        <v>0</v>
      </c>
      <c r="J363" s="1624"/>
      <c r="K363" s="1622"/>
      <c r="L363" s="1622"/>
      <c r="M363" s="1622"/>
      <c r="N363" s="1622"/>
      <c r="O363" s="1623">
        <f>SUM(K363:N363)</f>
        <v>0</v>
      </c>
      <c r="P363" s="1625"/>
      <c r="Q363" s="1626">
        <f>P363</f>
        <v>0</v>
      </c>
      <c r="R363" s="1626">
        <f>I363+O363+Q363</f>
        <v>0</v>
      </c>
      <c r="S363" s="1627">
        <f>R363/R407</f>
        <v>0</v>
      </c>
    </row>
    <row r="364" spans="1:19" ht="12" thickBot="1" x14ac:dyDescent="0.25">
      <c r="A364" s="1628"/>
      <c r="B364" s="1629" t="s">
        <v>22796</v>
      </c>
      <c r="C364" s="1635"/>
      <c r="D364" s="1636"/>
      <c r="E364" s="1636"/>
      <c r="F364" s="1636"/>
      <c r="G364" s="1636"/>
      <c r="H364" s="1636"/>
      <c r="I364" s="1637"/>
      <c r="J364" s="1638"/>
      <c r="K364" s="1636"/>
      <c r="L364" s="1636"/>
      <c r="M364" s="1636"/>
      <c r="N364" s="1636"/>
      <c r="O364" s="1637"/>
      <c r="P364" s="1653"/>
      <c r="Q364" s="1636"/>
      <c r="R364" s="1636"/>
      <c r="S364" s="1632"/>
    </row>
    <row r="365" spans="1:19" x14ac:dyDescent="0.2">
      <c r="A365" s="1610" t="s">
        <v>22801</v>
      </c>
      <c r="B365" s="1611">
        <v>2020</v>
      </c>
      <c r="C365" s="1612"/>
      <c r="D365" s="1613"/>
      <c r="E365" s="1613"/>
      <c r="F365" s="1613"/>
      <c r="G365" s="1613"/>
      <c r="H365" s="1613"/>
      <c r="I365" s="1614">
        <f>SUM(C365:H365)</f>
        <v>0</v>
      </c>
      <c r="J365" s="1615"/>
      <c r="K365" s="1613"/>
      <c r="L365" s="1613"/>
      <c r="M365" s="1613"/>
      <c r="N365" s="1613"/>
      <c r="O365" s="1614">
        <f>SUM(K365:N365)</f>
        <v>0</v>
      </c>
      <c r="P365" s="1616"/>
      <c r="Q365" s="1617">
        <f>P365</f>
        <v>0</v>
      </c>
      <c r="R365" s="1617">
        <f>I365+O365+Q365</f>
        <v>0</v>
      </c>
      <c r="S365" s="1618">
        <f>R365/R405</f>
        <v>0</v>
      </c>
    </row>
    <row r="366" spans="1:19" x14ac:dyDescent="0.2">
      <c r="A366" s="1619"/>
      <c r="B366" s="1620">
        <v>2021</v>
      </c>
      <c r="C366" s="1621"/>
      <c r="D366" s="1622"/>
      <c r="E366" s="1622"/>
      <c r="F366" s="1622"/>
      <c r="G366" s="1622"/>
      <c r="H366" s="1622"/>
      <c r="I366" s="1623">
        <f>SUM(C366:H366)</f>
        <v>0</v>
      </c>
      <c r="J366" s="1624"/>
      <c r="K366" s="1622"/>
      <c r="L366" s="1622"/>
      <c r="M366" s="1622"/>
      <c r="N366" s="1622"/>
      <c r="O366" s="1623">
        <f>SUM(K366:N366)</f>
        <v>0</v>
      </c>
      <c r="P366" s="1625"/>
      <c r="Q366" s="1626">
        <f>P366</f>
        <v>0</v>
      </c>
      <c r="R366" s="1626">
        <f>I366+O366+Q366</f>
        <v>0</v>
      </c>
      <c r="S366" s="1627">
        <f>R366/R406</f>
        <v>0</v>
      </c>
    </row>
    <row r="367" spans="1:19" x14ac:dyDescent="0.2">
      <c r="A367" s="1619"/>
      <c r="B367" s="1620">
        <v>2022</v>
      </c>
      <c r="C367" s="1621"/>
      <c r="D367" s="1622"/>
      <c r="E367" s="1622"/>
      <c r="F367" s="1622"/>
      <c r="G367" s="1622"/>
      <c r="H367" s="1622"/>
      <c r="I367" s="1623">
        <f>SUM(C367:H367)</f>
        <v>0</v>
      </c>
      <c r="J367" s="1624"/>
      <c r="K367" s="1622"/>
      <c r="L367" s="1622"/>
      <c r="M367" s="1622"/>
      <c r="N367" s="1622"/>
      <c r="O367" s="1623">
        <f>SUM(K367:N367)</f>
        <v>0</v>
      </c>
      <c r="P367" s="1625"/>
      <c r="Q367" s="1626">
        <f>P367</f>
        <v>0</v>
      </c>
      <c r="R367" s="1626">
        <f>I367+O367+Q367</f>
        <v>0</v>
      </c>
      <c r="S367" s="1627">
        <f>R367/R407</f>
        <v>0</v>
      </c>
    </row>
    <row r="368" spans="1:19" ht="12" thickBot="1" x14ac:dyDescent="0.25">
      <c r="A368" s="1628"/>
      <c r="B368" s="1629" t="s">
        <v>22796</v>
      </c>
      <c r="C368" s="1635"/>
      <c r="D368" s="1636"/>
      <c r="E368" s="1636"/>
      <c r="F368" s="1636"/>
      <c r="G368" s="1636"/>
      <c r="H368" s="1636"/>
      <c r="I368" s="1637"/>
      <c r="J368" s="1638"/>
      <c r="K368" s="1636"/>
      <c r="L368" s="1636"/>
      <c r="M368" s="1636"/>
      <c r="N368" s="1636"/>
      <c r="O368" s="1637"/>
      <c r="P368" s="1653"/>
      <c r="Q368" s="1636"/>
      <c r="R368" s="1636"/>
      <c r="S368" s="1632"/>
    </row>
    <row r="369" spans="1:19" x14ac:dyDescent="0.2">
      <c r="A369" s="1610" t="s">
        <v>22802</v>
      </c>
      <c r="B369" s="1611">
        <v>2020</v>
      </c>
      <c r="C369" s="1612"/>
      <c r="D369" s="1613"/>
      <c r="E369" s="1613"/>
      <c r="F369" s="1613"/>
      <c r="G369" s="1613"/>
      <c r="H369" s="1613"/>
      <c r="I369" s="1614">
        <f>SUM(C369:H369)</f>
        <v>0</v>
      </c>
      <c r="J369" s="1615"/>
      <c r="K369" s="1613"/>
      <c r="L369" s="1613"/>
      <c r="M369" s="1613"/>
      <c r="N369" s="1613"/>
      <c r="O369" s="1614">
        <f>SUM(K369:N369)</f>
        <v>0</v>
      </c>
      <c r="P369" s="1616"/>
      <c r="Q369" s="1617">
        <f>P369</f>
        <v>0</v>
      </c>
      <c r="R369" s="1617">
        <f>I369+O369+Q369</f>
        <v>0</v>
      </c>
      <c r="S369" s="1618">
        <f>R369/R405</f>
        <v>0</v>
      </c>
    </row>
    <row r="370" spans="1:19" x14ac:dyDescent="0.2">
      <c r="A370" s="1619"/>
      <c r="B370" s="1620">
        <v>2021</v>
      </c>
      <c r="C370" s="1621"/>
      <c r="D370" s="1622"/>
      <c r="E370" s="1622"/>
      <c r="F370" s="1622"/>
      <c r="G370" s="1622"/>
      <c r="H370" s="1622"/>
      <c r="I370" s="1623">
        <f>SUM(C370:H370)</f>
        <v>0</v>
      </c>
      <c r="J370" s="1624"/>
      <c r="K370" s="1622"/>
      <c r="L370" s="1622"/>
      <c r="M370" s="1622"/>
      <c r="N370" s="1622"/>
      <c r="O370" s="1623">
        <f>SUM(K370:N370)</f>
        <v>0</v>
      </c>
      <c r="P370" s="1625"/>
      <c r="Q370" s="1626">
        <f>P370</f>
        <v>0</v>
      </c>
      <c r="R370" s="1626">
        <f>I370+O370+Q370</f>
        <v>0</v>
      </c>
      <c r="S370" s="1627">
        <f>R370/R406</f>
        <v>0</v>
      </c>
    </row>
    <row r="371" spans="1:19" x14ac:dyDescent="0.2">
      <c r="A371" s="1619"/>
      <c r="B371" s="1620">
        <v>2022</v>
      </c>
      <c r="C371" s="1621"/>
      <c r="D371" s="1622"/>
      <c r="E371" s="1622"/>
      <c r="F371" s="1622"/>
      <c r="G371" s="1622"/>
      <c r="H371" s="1622"/>
      <c r="I371" s="1623">
        <f>SUM(C371:H371)</f>
        <v>0</v>
      </c>
      <c r="J371" s="1624"/>
      <c r="K371" s="1622"/>
      <c r="L371" s="1622"/>
      <c r="M371" s="1622"/>
      <c r="N371" s="1622"/>
      <c r="O371" s="1623">
        <f>SUM(K371:N371)</f>
        <v>0</v>
      </c>
      <c r="P371" s="1625"/>
      <c r="Q371" s="1626">
        <f>P371</f>
        <v>0</v>
      </c>
      <c r="R371" s="1626">
        <f>I371+O371+Q371</f>
        <v>0</v>
      </c>
      <c r="S371" s="1627">
        <f>R371/R407</f>
        <v>0</v>
      </c>
    </row>
    <row r="372" spans="1:19" ht="12" thickBot="1" x14ac:dyDescent="0.25">
      <c r="A372" s="1628"/>
      <c r="B372" s="1629" t="s">
        <v>22796</v>
      </c>
      <c r="C372" s="1635"/>
      <c r="D372" s="1636"/>
      <c r="E372" s="1636"/>
      <c r="F372" s="1636"/>
      <c r="G372" s="1636"/>
      <c r="H372" s="1636"/>
      <c r="I372" s="1637"/>
      <c r="J372" s="1638"/>
      <c r="K372" s="1636"/>
      <c r="L372" s="1636"/>
      <c r="M372" s="1636"/>
      <c r="N372" s="1636"/>
      <c r="O372" s="1637"/>
      <c r="P372" s="1653"/>
      <c r="Q372" s="1636"/>
      <c r="R372" s="1636"/>
      <c r="S372" s="1632"/>
    </row>
    <row r="373" spans="1:19" x14ac:dyDescent="0.2">
      <c r="A373" s="1610" t="s">
        <v>22803</v>
      </c>
      <c r="B373" s="1611">
        <v>2020</v>
      </c>
      <c r="C373" s="1612"/>
      <c r="D373" s="1613"/>
      <c r="E373" s="1613"/>
      <c r="F373" s="1613"/>
      <c r="G373" s="1613"/>
      <c r="H373" s="1613"/>
      <c r="I373" s="1614">
        <f>SUM(C373:H373)</f>
        <v>0</v>
      </c>
      <c r="J373" s="1615"/>
      <c r="K373" s="1613"/>
      <c r="L373" s="1613"/>
      <c r="M373" s="1613"/>
      <c r="N373" s="1613"/>
      <c r="O373" s="1614">
        <f>SUM(K373:N373)</f>
        <v>0</v>
      </c>
      <c r="P373" s="1616"/>
      <c r="Q373" s="1617">
        <f>P373</f>
        <v>0</v>
      </c>
      <c r="R373" s="1617">
        <f>I373+O373+Q373</f>
        <v>0</v>
      </c>
      <c r="S373" s="1618">
        <f>R373/R405</f>
        <v>0</v>
      </c>
    </row>
    <row r="374" spans="1:19" x14ac:dyDescent="0.2">
      <c r="A374" s="1619"/>
      <c r="B374" s="1620">
        <v>2021</v>
      </c>
      <c r="C374" s="1621"/>
      <c r="D374" s="1622"/>
      <c r="E374" s="1622"/>
      <c r="F374" s="1622"/>
      <c r="G374" s="1622"/>
      <c r="H374" s="1622"/>
      <c r="I374" s="1623">
        <f>SUM(C374:H374)</f>
        <v>0</v>
      </c>
      <c r="J374" s="1624"/>
      <c r="K374" s="1622"/>
      <c r="L374" s="1622"/>
      <c r="M374" s="1622"/>
      <c r="N374" s="1622"/>
      <c r="O374" s="1623">
        <f>SUM(K374:N374)</f>
        <v>0</v>
      </c>
      <c r="P374" s="1625"/>
      <c r="Q374" s="1626">
        <f>P374</f>
        <v>0</v>
      </c>
      <c r="R374" s="1626">
        <f>I374+O374+Q374</f>
        <v>0</v>
      </c>
      <c r="S374" s="1627">
        <f>R374/R406</f>
        <v>0</v>
      </c>
    </row>
    <row r="375" spans="1:19" x14ac:dyDescent="0.2">
      <c r="A375" s="1619"/>
      <c r="B375" s="1620">
        <v>2022</v>
      </c>
      <c r="C375" s="1621"/>
      <c r="D375" s="1622"/>
      <c r="E375" s="1622"/>
      <c r="F375" s="1622"/>
      <c r="G375" s="1622"/>
      <c r="H375" s="1622"/>
      <c r="I375" s="1623">
        <f>SUM(C375:H375)</f>
        <v>0</v>
      </c>
      <c r="J375" s="1624"/>
      <c r="K375" s="1622"/>
      <c r="L375" s="1622"/>
      <c r="M375" s="1622"/>
      <c r="N375" s="1622"/>
      <c r="O375" s="1623">
        <f>SUM(K375:N375)</f>
        <v>0</v>
      </c>
      <c r="P375" s="1625"/>
      <c r="Q375" s="1626">
        <f>P375</f>
        <v>0</v>
      </c>
      <c r="R375" s="1626">
        <f>I375+O375+Q375</f>
        <v>0</v>
      </c>
      <c r="S375" s="1627">
        <f>R375/R407</f>
        <v>0</v>
      </c>
    </row>
    <row r="376" spans="1:19" ht="12" thickBot="1" x14ac:dyDescent="0.25">
      <c r="A376" s="1628"/>
      <c r="B376" s="1629" t="s">
        <v>22796</v>
      </c>
      <c r="C376" s="1635"/>
      <c r="D376" s="1636"/>
      <c r="E376" s="1636"/>
      <c r="F376" s="1636"/>
      <c r="G376" s="1636"/>
      <c r="H376" s="1636"/>
      <c r="I376" s="1637"/>
      <c r="J376" s="1638"/>
      <c r="K376" s="1636"/>
      <c r="L376" s="1636"/>
      <c r="M376" s="1636"/>
      <c r="N376" s="1636"/>
      <c r="O376" s="1637"/>
      <c r="P376" s="1653"/>
      <c r="Q376" s="1636"/>
      <c r="R376" s="1636"/>
      <c r="S376" s="1632"/>
    </row>
    <row r="377" spans="1:19" x14ac:dyDescent="0.2">
      <c r="A377" s="1610" t="s">
        <v>22804</v>
      </c>
      <c r="B377" s="1611">
        <v>2020</v>
      </c>
      <c r="C377" s="1612"/>
      <c r="D377" s="1613"/>
      <c r="E377" s="1613"/>
      <c r="F377" s="1613"/>
      <c r="G377" s="1613"/>
      <c r="H377" s="1613"/>
      <c r="I377" s="1614">
        <f>SUM(C377:H377)</f>
        <v>0</v>
      </c>
      <c r="J377" s="1615"/>
      <c r="K377" s="1613"/>
      <c r="L377" s="1613"/>
      <c r="M377" s="1613"/>
      <c r="N377" s="1613"/>
      <c r="O377" s="1614">
        <f>SUM(K377:N377)</f>
        <v>0</v>
      </c>
      <c r="P377" s="1616"/>
      <c r="Q377" s="1617">
        <f>P377</f>
        <v>0</v>
      </c>
      <c r="R377" s="1617">
        <f>I377+O377+Q377</f>
        <v>0</v>
      </c>
      <c r="S377" s="1618">
        <f>R377/R405</f>
        <v>0</v>
      </c>
    </row>
    <row r="378" spans="1:19" x14ac:dyDescent="0.2">
      <c r="A378" s="1619"/>
      <c r="B378" s="1620">
        <v>2021</v>
      </c>
      <c r="C378" s="1621"/>
      <c r="D378" s="1622"/>
      <c r="E378" s="1622"/>
      <c r="F378" s="1622"/>
      <c r="G378" s="1622"/>
      <c r="H378" s="1622"/>
      <c r="I378" s="1623">
        <f>SUM(C378:H378)</f>
        <v>0</v>
      </c>
      <c r="J378" s="1624"/>
      <c r="K378" s="1622"/>
      <c r="L378" s="1622"/>
      <c r="M378" s="1622"/>
      <c r="N378" s="1622"/>
      <c r="O378" s="1623">
        <f>SUM(K378:N378)</f>
        <v>0</v>
      </c>
      <c r="P378" s="1625"/>
      <c r="Q378" s="1626">
        <f>P378</f>
        <v>0</v>
      </c>
      <c r="R378" s="1626">
        <f>I378+O378+Q378</f>
        <v>0</v>
      </c>
      <c r="S378" s="1627">
        <f>R378/R406</f>
        <v>0</v>
      </c>
    </row>
    <row r="379" spans="1:19" x14ac:dyDescent="0.2">
      <c r="A379" s="1619"/>
      <c r="B379" s="1620">
        <v>2022</v>
      </c>
      <c r="C379" s="1621"/>
      <c r="D379" s="1622"/>
      <c r="E379" s="1622"/>
      <c r="F379" s="1622"/>
      <c r="G379" s="1622"/>
      <c r="H379" s="1622"/>
      <c r="I379" s="1623">
        <f>SUM(C379:H379)</f>
        <v>0</v>
      </c>
      <c r="J379" s="1624"/>
      <c r="K379" s="1622"/>
      <c r="L379" s="1622"/>
      <c r="M379" s="1622"/>
      <c r="N379" s="1622"/>
      <c r="O379" s="1623">
        <f>SUM(K379:N379)</f>
        <v>0</v>
      </c>
      <c r="P379" s="1625"/>
      <c r="Q379" s="1626">
        <f>P379</f>
        <v>0</v>
      </c>
      <c r="R379" s="1626">
        <f>I379+O379+Q379</f>
        <v>0</v>
      </c>
      <c r="S379" s="1627">
        <f>R379/R407</f>
        <v>0</v>
      </c>
    </row>
    <row r="380" spans="1:19" ht="12" thickBot="1" x14ac:dyDescent="0.25">
      <c r="A380" s="1628"/>
      <c r="B380" s="1629" t="s">
        <v>22796</v>
      </c>
      <c r="C380" s="1635"/>
      <c r="D380" s="1636"/>
      <c r="E380" s="1636"/>
      <c r="F380" s="1636"/>
      <c r="G380" s="1636"/>
      <c r="H380" s="1636"/>
      <c r="I380" s="1637"/>
      <c r="J380" s="1638"/>
      <c r="K380" s="1636"/>
      <c r="L380" s="1636"/>
      <c r="M380" s="1636"/>
      <c r="N380" s="1636"/>
      <c r="O380" s="1637"/>
      <c r="P380" s="1653"/>
      <c r="Q380" s="1636"/>
      <c r="R380" s="1636"/>
      <c r="S380" s="1632"/>
    </row>
    <row r="381" spans="1:19" x14ac:dyDescent="0.2">
      <c r="A381" s="1610" t="s">
        <v>22805</v>
      </c>
      <c r="B381" s="1611">
        <v>2020</v>
      </c>
      <c r="C381" s="1612"/>
      <c r="D381" s="1613"/>
      <c r="E381" s="1613"/>
      <c r="F381" s="1613"/>
      <c r="G381" s="1613"/>
      <c r="H381" s="1613"/>
      <c r="I381" s="1614">
        <f>SUM(C381:H381)</f>
        <v>0</v>
      </c>
      <c r="J381" s="1615"/>
      <c r="K381" s="1613"/>
      <c r="L381" s="1613"/>
      <c r="M381" s="1613"/>
      <c r="N381" s="1613"/>
      <c r="O381" s="1614">
        <f>SUM(K381:N381)</f>
        <v>0</v>
      </c>
      <c r="P381" s="1616"/>
      <c r="Q381" s="1617">
        <f>P381</f>
        <v>0</v>
      </c>
      <c r="R381" s="1617">
        <f>I381+O381+Q381</f>
        <v>0</v>
      </c>
      <c r="S381" s="1618">
        <f>R381/R405</f>
        <v>0</v>
      </c>
    </row>
    <row r="382" spans="1:19" x14ac:dyDescent="0.2">
      <c r="A382" s="1619"/>
      <c r="B382" s="1620">
        <v>2021</v>
      </c>
      <c r="C382" s="1621"/>
      <c r="D382" s="1622"/>
      <c r="E382" s="1622"/>
      <c r="F382" s="1622"/>
      <c r="G382" s="1622"/>
      <c r="H382" s="1622"/>
      <c r="I382" s="1623">
        <f>SUM(C382:H382)</f>
        <v>0</v>
      </c>
      <c r="J382" s="1624"/>
      <c r="K382" s="1622"/>
      <c r="L382" s="1622"/>
      <c r="M382" s="1622"/>
      <c r="N382" s="1622"/>
      <c r="O382" s="1623">
        <f>SUM(K382:N382)</f>
        <v>0</v>
      </c>
      <c r="P382" s="1625"/>
      <c r="Q382" s="1626">
        <f>P382</f>
        <v>0</v>
      </c>
      <c r="R382" s="1626">
        <f>I382+O382+Q382</f>
        <v>0</v>
      </c>
      <c r="S382" s="1627">
        <f>R382/R406</f>
        <v>0</v>
      </c>
    </row>
    <row r="383" spans="1:19" x14ac:dyDescent="0.2">
      <c r="A383" s="1619"/>
      <c r="B383" s="1620">
        <v>2022</v>
      </c>
      <c r="C383" s="1621"/>
      <c r="D383" s="1622"/>
      <c r="E383" s="1622"/>
      <c r="F383" s="1622"/>
      <c r="G383" s="1622"/>
      <c r="H383" s="1622"/>
      <c r="I383" s="1623">
        <f>SUM(C383:H383)</f>
        <v>0</v>
      </c>
      <c r="J383" s="1624"/>
      <c r="K383" s="1622"/>
      <c r="L383" s="1622"/>
      <c r="M383" s="1622"/>
      <c r="N383" s="1622"/>
      <c r="O383" s="1623">
        <f>SUM(K383:N383)</f>
        <v>0</v>
      </c>
      <c r="P383" s="1625"/>
      <c r="Q383" s="1626">
        <f>P383</f>
        <v>0</v>
      </c>
      <c r="R383" s="1626">
        <f>I383+O383+Q383</f>
        <v>0</v>
      </c>
      <c r="S383" s="1627">
        <f>R383/R407</f>
        <v>0</v>
      </c>
    </row>
    <row r="384" spans="1:19" ht="12" thickBot="1" x14ac:dyDescent="0.25">
      <c r="A384" s="1628"/>
      <c r="B384" s="1629" t="s">
        <v>22796</v>
      </c>
      <c r="C384" s="1635"/>
      <c r="D384" s="1636"/>
      <c r="E384" s="1636"/>
      <c r="F384" s="1636"/>
      <c r="G384" s="1636"/>
      <c r="H384" s="1636"/>
      <c r="I384" s="1637"/>
      <c r="J384" s="1638"/>
      <c r="K384" s="1636"/>
      <c r="L384" s="1636"/>
      <c r="M384" s="1636"/>
      <c r="N384" s="1636"/>
      <c r="O384" s="1637"/>
      <c r="P384" s="1653"/>
      <c r="Q384" s="1636"/>
      <c r="R384" s="1636"/>
      <c r="S384" s="1632"/>
    </row>
    <row r="385" spans="1:19" x14ac:dyDescent="0.2">
      <c r="A385" s="1610" t="s">
        <v>22806</v>
      </c>
      <c r="B385" s="1611">
        <v>2020</v>
      </c>
      <c r="C385" s="1612"/>
      <c r="D385" s="1613"/>
      <c r="E385" s="1613"/>
      <c r="F385" s="1613"/>
      <c r="G385" s="1613"/>
      <c r="H385" s="1613"/>
      <c r="I385" s="1614">
        <f>SUM(C385:H385)</f>
        <v>0</v>
      </c>
      <c r="J385" s="1615"/>
      <c r="K385" s="1613"/>
      <c r="L385" s="1613"/>
      <c r="M385" s="1613"/>
      <c r="N385" s="1613"/>
      <c r="O385" s="1614">
        <f>SUM(K385:N385)</f>
        <v>0</v>
      </c>
      <c r="P385" s="1616"/>
      <c r="Q385" s="1617">
        <f>P385</f>
        <v>0</v>
      </c>
      <c r="R385" s="1617">
        <f>I385+O385+Q385</f>
        <v>0</v>
      </c>
      <c r="S385" s="1618">
        <f>R385/R405</f>
        <v>0</v>
      </c>
    </row>
    <row r="386" spans="1:19" x14ac:dyDescent="0.2">
      <c r="A386" s="1619"/>
      <c r="B386" s="1620">
        <v>2021</v>
      </c>
      <c r="C386" s="1621"/>
      <c r="D386" s="1622"/>
      <c r="E386" s="1622"/>
      <c r="F386" s="1622"/>
      <c r="G386" s="1622"/>
      <c r="H386" s="1622"/>
      <c r="I386" s="1623">
        <f>SUM(C386:H386)</f>
        <v>0</v>
      </c>
      <c r="J386" s="1624"/>
      <c r="K386" s="1622"/>
      <c r="L386" s="1622"/>
      <c r="M386" s="1622"/>
      <c r="N386" s="1622"/>
      <c r="O386" s="1623">
        <f>SUM(K386:N386)</f>
        <v>0</v>
      </c>
      <c r="P386" s="1625"/>
      <c r="Q386" s="1626">
        <f>P386</f>
        <v>0</v>
      </c>
      <c r="R386" s="1626">
        <f>I386+O386+Q386</f>
        <v>0</v>
      </c>
      <c r="S386" s="1627">
        <f>R386/R406</f>
        <v>0</v>
      </c>
    </row>
    <row r="387" spans="1:19" x14ac:dyDescent="0.2">
      <c r="A387" s="1619"/>
      <c r="B387" s="1620">
        <v>2022</v>
      </c>
      <c r="C387" s="1621"/>
      <c r="D387" s="1622"/>
      <c r="E387" s="1622"/>
      <c r="F387" s="1622"/>
      <c r="G387" s="1622"/>
      <c r="H387" s="1622"/>
      <c r="I387" s="1623">
        <f>SUM(C387:H387)</f>
        <v>0</v>
      </c>
      <c r="J387" s="1624"/>
      <c r="K387" s="1622"/>
      <c r="L387" s="1622"/>
      <c r="M387" s="1622"/>
      <c r="N387" s="1622"/>
      <c r="O387" s="1623">
        <f>SUM(K387:N387)</f>
        <v>0</v>
      </c>
      <c r="P387" s="1625"/>
      <c r="Q387" s="1626">
        <f>P387</f>
        <v>0</v>
      </c>
      <c r="R387" s="1626">
        <f>I387+O387+Q387</f>
        <v>0</v>
      </c>
      <c r="S387" s="1627">
        <f>R387/R407</f>
        <v>0</v>
      </c>
    </row>
    <row r="388" spans="1:19" ht="12" thickBot="1" x14ac:dyDescent="0.25">
      <c r="A388" s="1628"/>
      <c r="B388" s="1629" t="s">
        <v>22796</v>
      </c>
      <c r="C388" s="1635"/>
      <c r="D388" s="1636"/>
      <c r="E388" s="1636"/>
      <c r="F388" s="1636"/>
      <c r="G388" s="1636"/>
      <c r="H388" s="1636"/>
      <c r="I388" s="1637"/>
      <c r="J388" s="1638"/>
      <c r="K388" s="1636"/>
      <c r="L388" s="1636"/>
      <c r="M388" s="1636"/>
      <c r="N388" s="1636"/>
      <c r="O388" s="1637"/>
      <c r="P388" s="1653"/>
      <c r="Q388" s="1636"/>
      <c r="R388" s="1636"/>
      <c r="S388" s="1632"/>
    </row>
    <row r="389" spans="1:19" x14ac:dyDescent="0.2">
      <c r="A389" s="1610" t="s">
        <v>22807</v>
      </c>
      <c r="B389" s="1611">
        <v>2020</v>
      </c>
      <c r="C389" s="1612"/>
      <c r="D389" s="1613"/>
      <c r="E389" s="1613"/>
      <c r="F389" s="1613"/>
      <c r="G389" s="1613"/>
      <c r="H389" s="1613"/>
      <c r="I389" s="1614">
        <f>SUM(C389:H389)</f>
        <v>0</v>
      </c>
      <c r="J389" s="1615"/>
      <c r="K389" s="1613"/>
      <c r="L389" s="1613"/>
      <c r="M389" s="1613"/>
      <c r="N389" s="1613"/>
      <c r="O389" s="1614">
        <f>SUM(K389:N389)</f>
        <v>0</v>
      </c>
      <c r="P389" s="1616"/>
      <c r="Q389" s="1617">
        <f>P389</f>
        <v>0</v>
      </c>
      <c r="R389" s="1617">
        <f>I389+O389+Q389</f>
        <v>0</v>
      </c>
      <c r="S389" s="1618">
        <f>R389/R405</f>
        <v>0</v>
      </c>
    </row>
    <row r="390" spans="1:19" x14ac:dyDescent="0.2">
      <c r="A390" s="1619"/>
      <c r="B390" s="1620">
        <v>2021</v>
      </c>
      <c r="C390" s="1621"/>
      <c r="D390" s="1622"/>
      <c r="E390" s="1622"/>
      <c r="F390" s="1622"/>
      <c r="G390" s="1622"/>
      <c r="H390" s="1622"/>
      <c r="I390" s="1623">
        <f>SUM(C390:H390)</f>
        <v>0</v>
      </c>
      <c r="J390" s="1624"/>
      <c r="K390" s="1622"/>
      <c r="L390" s="1622"/>
      <c r="M390" s="1622"/>
      <c r="N390" s="1622"/>
      <c r="O390" s="1623">
        <f>SUM(K390:N390)</f>
        <v>0</v>
      </c>
      <c r="P390" s="1625"/>
      <c r="Q390" s="1626">
        <f>P390</f>
        <v>0</v>
      </c>
      <c r="R390" s="1626">
        <f>I390+O390+Q390</f>
        <v>0</v>
      </c>
      <c r="S390" s="1627">
        <f>R390/R406</f>
        <v>0</v>
      </c>
    </row>
    <row r="391" spans="1:19" x14ac:dyDescent="0.2">
      <c r="A391" s="1619"/>
      <c r="B391" s="1620">
        <v>2022</v>
      </c>
      <c r="C391" s="1621"/>
      <c r="D391" s="1622"/>
      <c r="E391" s="1622"/>
      <c r="F391" s="1622"/>
      <c r="G391" s="1622"/>
      <c r="H391" s="1622"/>
      <c r="I391" s="1623">
        <f>SUM(C391:H391)</f>
        <v>0</v>
      </c>
      <c r="J391" s="1624"/>
      <c r="K391" s="1622"/>
      <c r="L391" s="1622"/>
      <c r="M391" s="1622"/>
      <c r="N391" s="1622"/>
      <c r="O391" s="1623">
        <f>SUM(K391:N391)</f>
        <v>0</v>
      </c>
      <c r="P391" s="1625"/>
      <c r="Q391" s="1626">
        <f>P391</f>
        <v>0</v>
      </c>
      <c r="R391" s="1626">
        <f>I391+O391+Q391</f>
        <v>0</v>
      </c>
      <c r="S391" s="1627">
        <f>R391/R407</f>
        <v>0</v>
      </c>
    </row>
    <row r="392" spans="1:19" ht="12" thickBot="1" x14ac:dyDescent="0.25">
      <c r="A392" s="1628"/>
      <c r="B392" s="1629" t="s">
        <v>22796</v>
      </c>
      <c r="C392" s="1635"/>
      <c r="D392" s="1636"/>
      <c r="E392" s="1636"/>
      <c r="F392" s="1636"/>
      <c r="G392" s="1636"/>
      <c r="H392" s="1636"/>
      <c r="I392" s="1637"/>
      <c r="J392" s="1638"/>
      <c r="K392" s="1636"/>
      <c r="L392" s="1636"/>
      <c r="M392" s="1636"/>
      <c r="N392" s="1636"/>
      <c r="O392" s="1637"/>
      <c r="P392" s="1653"/>
      <c r="Q392" s="1636"/>
      <c r="R392" s="1636"/>
      <c r="S392" s="1632"/>
    </row>
    <row r="393" spans="1:19" x14ac:dyDescent="0.2">
      <c r="A393" s="1610" t="s">
        <v>22808</v>
      </c>
      <c r="B393" s="1611">
        <v>2020</v>
      </c>
      <c r="C393" s="1612"/>
      <c r="D393" s="1613"/>
      <c r="E393" s="1613"/>
      <c r="F393" s="1613"/>
      <c r="G393" s="1613"/>
      <c r="H393" s="1613"/>
      <c r="I393" s="1614">
        <f>SUM(C393:H393)</f>
        <v>0</v>
      </c>
      <c r="J393" s="1615"/>
      <c r="K393" s="1613"/>
      <c r="L393" s="1613"/>
      <c r="M393" s="1613"/>
      <c r="N393" s="1613"/>
      <c r="O393" s="1614">
        <f>SUM(K393:N393)</f>
        <v>0</v>
      </c>
      <c r="P393" s="1616"/>
      <c r="Q393" s="1617">
        <f>P393</f>
        <v>0</v>
      </c>
      <c r="R393" s="1617">
        <f>I393+O393+Q393</f>
        <v>0</v>
      </c>
      <c r="S393" s="1618">
        <f>R393/R405</f>
        <v>0</v>
      </c>
    </row>
    <row r="394" spans="1:19" x14ac:dyDescent="0.2">
      <c r="A394" s="1619"/>
      <c r="B394" s="1620">
        <v>2021</v>
      </c>
      <c r="C394" s="1621"/>
      <c r="D394" s="1622"/>
      <c r="E394" s="1622"/>
      <c r="F394" s="1622"/>
      <c r="G394" s="1622"/>
      <c r="H394" s="1622"/>
      <c r="I394" s="1623">
        <f>SUM(C394:H394)</f>
        <v>0</v>
      </c>
      <c r="J394" s="1624"/>
      <c r="K394" s="1622"/>
      <c r="L394" s="1622"/>
      <c r="M394" s="1622"/>
      <c r="N394" s="1622"/>
      <c r="O394" s="1623">
        <f>SUM(K394:N394)</f>
        <v>0</v>
      </c>
      <c r="P394" s="1625"/>
      <c r="Q394" s="1626">
        <f>P394</f>
        <v>0</v>
      </c>
      <c r="R394" s="1626">
        <f>I394+O394+Q394</f>
        <v>0</v>
      </c>
      <c r="S394" s="1627">
        <f>R394/R406</f>
        <v>0</v>
      </c>
    </row>
    <row r="395" spans="1:19" x14ac:dyDescent="0.2">
      <c r="A395" s="1619"/>
      <c r="B395" s="1620">
        <v>2022</v>
      </c>
      <c r="C395" s="1621"/>
      <c r="D395" s="1622"/>
      <c r="E395" s="1622"/>
      <c r="F395" s="1622"/>
      <c r="G395" s="1622"/>
      <c r="H395" s="1622"/>
      <c r="I395" s="1623">
        <f>SUM(C395:H395)</f>
        <v>0</v>
      </c>
      <c r="J395" s="1624"/>
      <c r="K395" s="1622"/>
      <c r="L395" s="1622"/>
      <c r="M395" s="1622"/>
      <c r="N395" s="1622"/>
      <c r="O395" s="1623">
        <f>SUM(K395:N395)</f>
        <v>0</v>
      </c>
      <c r="P395" s="1625"/>
      <c r="Q395" s="1626">
        <f>P395</f>
        <v>0</v>
      </c>
      <c r="R395" s="1626">
        <f>I395+O395+Q395</f>
        <v>0</v>
      </c>
      <c r="S395" s="1627">
        <f>R395/R407</f>
        <v>0</v>
      </c>
    </row>
    <row r="396" spans="1:19" ht="12" thickBot="1" x14ac:dyDescent="0.25">
      <c r="A396" s="1628"/>
      <c r="B396" s="1629" t="s">
        <v>22796</v>
      </c>
      <c r="C396" s="1635"/>
      <c r="D396" s="1636"/>
      <c r="E396" s="1636"/>
      <c r="F396" s="1636"/>
      <c r="G396" s="1636"/>
      <c r="H396" s="1636"/>
      <c r="I396" s="1637"/>
      <c r="J396" s="1638"/>
      <c r="K396" s="1636"/>
      <c r="L396" s="1636"/>
      <c r="M396" s="1636"/>
      <c r="N396" s="1636"/>
      <c r="O396" s="1637"/>
      <c r="P396" s="1653"/>
      <c r="Q396" s="1636"/>
      <c r="R396" s="1636"/>
      <c r="S396" s="1632"/>
    </row>
    <row r="397" spans="1:19" x14ac:dyDescent="0.2">
      <c r="A397" s="1610" t="s">
        <v>22809</v>
      </c>
      <c r="B397" s="1611">
        <v>2020</v>
      </c>
      <c r="C397" s="1612"/>
      <c r="D397" s="1613"/>
      <c r="E397" s="1613"/>
      <c r="F397" s="1613"/>
      <c r="G397" s="1613"/>
      <c r="H397" s="1613"/>
      <c r="I397" s="1614">
        <f>SUM(C397:H397)</f>
        <v>0</v>
      </c>
      <c r="J397" s="1615"/>
      <c r="K397" s="1613"/>
      <c r="L397" s="1613"/>
      <c r="M397" s="1613"/>
      <c r="N397" s="1613"/>
      <c r="O397" s="1614">
        <f>SUM(K397:N397)</f>
        <v>0</v>
      </c>
      <c r="P397" s="1616"/>
      <c r="Q397" s="1617">
        <f>P397</f>
        <v>0</v>
      </c>
      <c r="R397" s="1617">
        <f>I397+O397+Q397</f>
        <v>0</v>
      </c>
      <c r="S397" s="1618">
        <f>R397/R405</f>
        <v>0</v>
      </c>
    </row>
    <row r="398" spans="1:19" x14ac:dyDescent="0.2">
      <c r="A398" s="1619"/>
      <c r="B398" s="1620">
        <v>2021</v>
      </c>
      <c r="C398" s="1621"/>
      <c r="D398" s="1622"/>
      <c r="E398" s="1622"/>
      <c r="F398" s="1622"/>
      <c r="G398" s="1622"/>
      <c r="H398" s="1622"/>
      <c r="I398" s="1623">
        <f>SUM(C398:H398)</f>
        <v>0</v>
      </c>
      <c r="J398" s="1624"/>
      <c r="K398" s="1622"/>
      <c r="L398" s="1622"/>
      <c r="M398" s="1622"/>
      <c r="N398" s="1622"/>
      <c r="O398" s="1623">
        <f>SUM(K398:N398)</f>
        <v>0</v>
      </c>
      <c r="P398" s="1625"/>
      <c r="Q398" s="1626">
        <f>P398</f>
        <v>0</v>
      </c>
      <c r="R398" s="1626">
        <f>I398+O398+Q398</f>
        <v>0</v>
      </c>
      <c r="S398" s="1627">
        <f>R398/R406</f>
        <v>0</v>
      </c>
    </row>
    <row r="399" spans="1:19" x14ac:dyDescent="0.2">
      <c r="A399" s="1619"/>
      <c r="B399" s="1620">
        <v>2022</v>
      </c>
      <c r="C399" s="1621"/>
      <c r="D399" s="1622"/>
      <c r="E399" s="1622"/>
      <c r="F399" s="1622"/>
      <c r="G399" s="1622"/>
      <c r="H399" s="1622"/>
      <c r="I399" s="1623">
        <f>SUM(C399:H399)</f>
        <v>0</v>
      </c>
      <c r="J399" s="1624"/>
      <c r="K399" s="1622"/>
      <c r="L399" s="1622"/>
      <c r="M399" s="1622"/>
      <c r="N399" s="1622"/>
      <c r="O399" s="1623">
        <f>SUM(K399:N399)</f>
        <v>0</v>
      </c>
      <c r="P399" s="1625"/>
      <c r="Q399" s="1626">
        <f>P399</f>
        <v>0</v>
      </c>
      <c r="R399" s="1626">
        <f>I399+O399+Q399</f>
        <v>0</v>
      </c>
      <c r="S399" s="1627">
        <f>R399/R407</f>
        <v>0</v>
      </c>
    </row>
    <row r="400" spans="1:19" ht="12" thickBot="1" x14ac:dyDescent="0.25">
      <c r="A400" s="1628"/>
      <c r="B400" s="1629" t="s">
        <v>22796</v>
      </c>
      <c r="C400" s="1635"/>
      <c r="D400" s="1636"/>
      <c r="E400" s="1636"/>
      <c r="F400" s="1636"/>
      <c r="G400" s="1636"/>
      <c r="H400" s="1636"/>
      <c r="I400" s="1637"/>
      <c r="J400" s="1638"/>
      <c r="K400" s="1636"/>
      <c r="L400" s="1636"/>
      <c r="M400" s="1636"/>
      <c r="N400" s="1636"/>
      <c r="O400" s="1637"/>
      <c r="P400" s="1653"/>
      <c r="Q400" s="1636"/>
      <c r="R400" s="1636"/>
      <c r="S400" s="1632"/>
    </row>
    <row r="401" spans="1:20" x14ac:dyDescent="0.2">
      <c r="A401" s="1610" t="s">
        <v>22810</v>
      </c>
      <c r="B401" s="1611">
        <v>2020</v>
      </c>
      <c r="C401" s="1612"/>
      <c r="D401" s="1613"/>
      <c r="E401" s="1613"/>
      <c r="F401" s="1613"/>
      <c r="G401" s="1613"/>
      <c r="H401" s="1613"/>
      <c r="I401" s="1614">
        <f>SUM(C401:H401)</f>
        <v>0</v>
      </c>
      <c r="J401" s="1615"/>
      <c r="K401" s="1613"/>
      <c r="L401" s="1613"/>
      <c r="M401" s="1613"/>
      <c r="N401" s="1613"/>
      <c r="O401" s="1614">
        <f>SUM(K401:N401)</f>
        <v>0</v>
      </c>
      <c r="P401" s="1616"/>
      <c r="Q401" s="1617">
        <f>P401</f>
        <v>0</v>
      </c>
      <c r="R401" s="1617">
        <f>I401+O401+Q401</f>
        <v>0</v>
      </c>
      <c r="S401" s="1618">
        <f>R401/R405</f>
        <v>0</v>
      </c>
    </row>
    <row r="402" spans="1:20" x14ac:dyDescent="0.2">
      <c r="A402" s="1619"/>
      <c r="B402" s="1620">
        <v>2021</v>
      </c>
      <c r="C402" s="1621"/>
      <c r="D402" s="1622"/>
      <c r="E402" s="1622"/>
      <c r="F402" s="1622"/>
      <c r="G402" s="1622"/>
      <c r="H402" s="1622"/>
      <c r="I402" s="1623">
        <f>SUM(C402:H402)</f>
        <v>0</v>
      </c>
      <c r="J402" s="1624"/>
      <c r="K402" s="1622"/>
      <c r="L402" s="1622"/>
      <c r="M402" s="1622"/>
      <c r="N402" s="1622"/>
      <c r="O402" s="1623">
        <f>SUM(K402:N402)</f>
        <v>0</v>
      </c>
      <c r="P402" s="1625"/>
      <c r="Q402" s="1626">
        <f>P402</f>
        <v>0</v>
      </c>
      <c r="R402" s="1626">
        <f>I402+O402+Q402</f>
        <v>0</v>
      </c>
      <c r="S402" s="1627">
        <f>R402/R406</f>
        <v>0</v>
      </c>
    </row>
    <row r="403" spans="1:20" x14ac:dyDescent="0.2">
      <c r="A403" s="1619"/>
      <c r="B403" s="1620">
        <v>2022</v>
      </c>
      <c r="C403" s="1621"/>
      <c r="D403" s="1622"/>
      <c r="E403" s="1622"/>
      <c r="F403" s="1622"/>
      <c r="G403" s="1622"/>
      <c r="H403" s="1622"/>
      <c r="I403" s="1623">
        <f>SUM(C403:H403)</f>
        <v>0</v>
      </c>
      <c r="J403" s="1624"/>
      <c r="K403" s="1622"/>
      <c r="L403" s="1622"/>
      <c r="M403" s="1622"/>
      <c r="N403" s="1622"/>
      <c r="O403" s="1623">
        <f>SUM(K403:N403)</f>
        <v>0</v>
      </c>
      <c r="P403" s="1625"/>
      <c r="Q403" s="1626">
        <f>P403</f>
        <v>0</v>
      </c>
      <c r="R403" s="1626">
        <f>I403+O403+Q403</f>
        <v>0</v>
      </c>
      <c r="S403" s="1627">
        <f>R403/R407</f>
        <v>0</v>
      </c>
    </row>
    <row r="404" spans="1:20" ht="12" thickBot="1" x14ac:dyDescent="0.25">
      <c r="A404" s="1628"/>
      <c r="B404" s="1629" t="s">
        <v>22796</v>
      </c>
      <c r="C404" s="1635"/>
      <c r="D404" s="1636"/>
      <c r="E404" s="1636"/>
      <c r="F404" s="1636"/>
      <c r="G404" s="1636"/>
      <c r="H404" s="1636"/>
      <c r="I404" s="1637"/>
      <c r="J404" s="1638"/>
      <c r="K404" s="1636"/>
      <c r="L404" s="1636"/>
      <c r="M404" s="1636"/>
      <c r="N404" s="1636"/>
      <c r="O404" s="1637"/>
      <c r="P404" s="1653"/>
      <c r="Q404" s="1636"/>
      <c r="R404" s="1636"/>
      <c r="S404" s="1632"/>
    </row>
    <row r="405" spans="1:20" x14ac:dyDescent="0.2">
      <c r="A405" s="1640" t="s">
        <v>2049</v>
      </c>
      <c r="B405" s="1611">
        <v>2020</v>
      </c>
      <c r="C405" s="1641">
        <f t="shared" ref="C405:H407" si="129">C345+C349+C353+C357+C361+C365+C369+C373+C377+C381+C385+C389+C393+C397+C401</f>
        <v>0</v>
      </c>
      <c r="D405" s="1642">
        <f t="shared" si="129"/>
        <v>0</v>
      </c>
      <c r="E405" s="1642">
        <f t="shared" si="129"/>
        <v>0</v>
      </c>
      <c r="F405" s="1642">
        <f t="shared" si="129"/>
        <v>2474652</v>
      </c>
      <c r="G405" s="1642">
        <f t="shared" si="129"/>
        <v>0</v>
      </c>
      <c r="H405" s="1642">
        <f t="shared" si="129"/>
        <v>0</v>
      </c>
      <c r="I405" s="1643">
        <f>SUM(C405:H405)</f>
        <v>2474652</v>
      </c>
      <c r="J405" s="1644">
        <f t="shared" ref="J405:N407" si="130">J345+J349+J353+J357+J361+J365+J369+J373+J377+J381+J385+J389+J393+J397+J401</f>
        <v>0</v>
      </c>
      <c r="K405" s="1642">
        <f t="shared" si="130"/>
        <v>0</v>
      </c>
      <c r="L405" s="1642">
        <f t="shared" si="130"/>
        <v>90572680</v>
      </c>
      <c r="M405" s="1642">
        <f t="shared" si="130"/>
        <v>189348</v>
      </c>
      <c r="N405" s="1642">
        <f t="shared" si="130"/>
        <v>0</v>
      </c>
      <c r="O405" s="1643">
        <f>SUM(K405:N405)</f>
        <v>90762028</v>
      </c>
      <c r="P405" s="1645">
        <f>P345+P349+P353+P357+P361+P365+P369+P373+P377+P381+P385+P389+P393+P397+P401</f>
        <v>0</v>
      </c>
      <c r="Q405" s="1642">
        <f>P405</f>
        <v>0</v>
      </c>
      <c r="R405" s="1642">
        <f>I405+O405+Q405</f>
        <v>93236680</v>
      </c>
      <c r="S405" s="1646">
        <f>R405/R405</f>
        <v>1</v>
      </c>
    </row>
    <row r="406" spans="1:20" x14ac:dyDescent="0.2">
      <c r="A406" s="1647"/>
      <c r="B406" s="1620">
        <v>2021</v>
      </c>
      <c r="C406" s="1648">
        <f t="shared" si="129"/>
        <v>0</v>
      </c>
      <c r="D406" s="1626">
        <f t="shared" si="129"/>
        <v>0</v>
      </c>
      <c r="E406" s="1626">
        <f t="shared" si="129"/>
        <v>0</v>
      </c>
      <c r="F406" s="1626">
        <f t="shared" si="129"/>
        <v>1567124</v>
      </c>
      <c r="G406" s="1626">
        <f t="shared" si="129"/>
        <v>0</v>
      </c>
      <c r="H406" s="1626">
        <f t="shared" si="129"/>
        <v>0</v>
      </c>
      <c r="I406" s="1623">
        <f>SUM(C406:H406)</f>
        <v>1567124</v>
      </c>
      <c r="J406" s="1649">
        <f t="shared" si="130"/>
        <v>0</v>
      </c>
      <c r="K406" s="1626">
        <f t="shared" si="130"/>
        <v>0</v>
      </c>
      <c r="L406" s="1626">
        <f t="shared" si="130"/>
        <v>96216870</v>
      </c>
      <c r="M406" s="1626">
        <f t="shared" si="130"/>
        <v>0</v>
      </c>
      <c r="N406" s="1626">
        <f t="shared" si="130"/>
        <v>0</v>
      </c>
      <c r="O406" s="1623">
        <f>SUM(K406:N406)</f>
        <v>96216870</v>
      </c>
      <c r="P406" s="1650">
        <f>P346+P350+P354+P358+P362+P366+P370+P374+P378+P382+P386+P390+P394+P398+P402</f>
        <v>0</v>
      </c>
      <c r="Q406" s="1626">
        <f>P406</f>
        <v>0</v>
      </c>
      <c r="R406" s="1626">
        <f>I406+O406+Q406</f>
        <v>97783994</v>
      </c>
      <c r="S406" s="1627">
        <f>R406/R406</f>
        <v>1</v>
      </c>
    </row>
    <row r="407" spans="1:20" x14ac:dyDescent="0.2">
      <c r="A407" s="1647"/>
      <c r="B407" s="1620">
        <v>2022</v>
      </c>
      <c r="C407" s="1648">
        <f t="shared" si="129"/>
        <v>0</v>
      </c>
      <c r="D407" s="1626">
        <f t="shared" si="129"/>
        <v>0</v>
      </c>
      <c r="E407" s="1626">
        <f t="shared" si="129"/>
        <v>0</v>
      </c>
      <c r="F407" s="1626">
        <f t="shared" si="129"/>
        <v>928868</v>
      </c>
      <c r="G407" s="1626">
        <f t="shared" si="129"/>
        <v>0</v>
      </c>
      <c r="H407" s="1626">
        <f t="shared" si="129"/>
        <v>0</v>
      </c>
      <c r="I407" s="1623">
        <f>SUM(C407:H407)</f>
        <v>928868</v>
      </c>
      <c r="J407" s="1649">
        <f t="shared" si="130"/>
        <v>0</v>
      </c>
      <c r="K407" s="1626">
        <f t="shared" si="130"/>
        <v>0</v>
      </c>
      <c r="L407" s="1626">
        <f t="shared" si="130"/>
        <v>48404183</v>
      </c>
      <c r="M407" s="1626">
        <f t="shared" si="130"/>
        <v>0</v>
      </c>
      <c r="N407" s="1626">
        <f t="shared" si="130"/>
        <v>0</v>
      </c>
      <c r="O407" s="1623">
        <f>SUM(K407:N407)</f>
        <v>48404183</v>
      </c>
      <c r="P407" s="1650">
        <f>P347+P351+P355+P359+P363+P367+P371+P375+P379+P383+P387+P391+P395+P399+P403</f>
        <v>0</v>
      </c>
      <c r="Q407" s="1626">
        <f>P407</f>
        <v>0</v>
      </c>
      <c r="R407" s="1626">
        <f>I407+O407+Q407</f>
        <v>49333051</v>
      </c>
      <c r="S407" s="1627">
        <f>R407/R407</f>
        <v>1</v>
      </c>
    </row>
    <row r="408" spans="1:20" ht="12" thickBot="1" x14ac:dyDescent="0.25">
      <c r="A408" s="1628"/>
      <c r="B408" s="1629" t="s">
        <v>22796</v>
      </c>
      <c r="C408" s="1630"/>
      <c r="D408" s="1631"/>
      <c r="E408" s="1631"/>
      <c r="F408" s="1631">
        <f t="shared" ref="F408:R408" si="131">(F407-F406)/F406</f>
        <v>-0.40727855613212482</v>
      </c>
      <c r="G408" s="1631"/>
      <c r="H408" s="1631"/>
      <c r="I408" s="1632">
        <f t="shared" si="131"/>
        <v>-0.40727855613212482</v>
      </c>
      <c r="J408" s="1633"/>
      <c r="K408" s="1631"/>
      <c r="L408" s="1631">
        <f t="shared" si="131"/>
        <v>-0.49692623549279874</v>
      </c>
      <c r="M408" s="1631"/>
      <c r="N408" s="1631"/>
      <c r="O408" s="1632">
        <f t="shared" si="131"/>
        <v>-0.49692623549279874</v>
      </c>
      <c r="P408" s="1634"/>
      <c r="Q408" s="1631"/>
      <c r="R408" s="1631">
        <f t="shared" si="131"/>
        <v>-0.49548950720912466</v>
      </c>
      <c r="S408" s="1632"/>
    </row>
    <row r="411" spans="1:20" x14ac:dyDescent="0.2">
      <c r="A411" s="1590" t="s">
        <v>22593</v>
      </c>
      <c r="I411" s="1591"/>
      <c r="J411" s="1591"/>
      <c r="P411" s="1592"/>
      <c r="R411" s="1591"/>
      <c r="S411" s="1591"/>
      <c r="T411" s="1593"/>
    </row>
    <row r="412" spans="1:20" x14ac:dyDescent="0.2">
      <c r="A412" s="1590" t="s">
        <v>22592</v>
      </c>
      <c r="I412" s="1591"/>
      <c r="J412" s="1591"/>
      <c r="P412" s="1592"/>
      <c r="R412" s="1591"/>
      <c r="S412" s="1591"/>
      <c r="T412" s="1593"/>
    </row>
    <row r="413" spans="1:20" x14ac:dyDescent="0.2">
      <c r="I413" s="1591"/>
      <c r="J413" s="1591"/>
      <c r="P413" s="1592"/>
      <c r="R413" s="1591"/>
      <c r="S413" s="1591"/>
      <c r="T413" s="1593"/>
    </row>
    <row r="414" spans="1:20" x14ac:dyDescent="0.2">
      <c r="I414" s="1591"/>
      <c r="J414" s="1591"/>
      <c r="P414" s="1592"/>
      <c r="R414" s="1591"/>
      <c r="S414" s="1591"/>
      <c r="T414" s="1593"/>
    </row>
    <row r="415" spans="1:20" x14ac:dyDescent="0.2">
      <c r="I415" s="1591"/>
      <c r="J415" s="1591"/>
      <c r="P415" s="1592"/>
      <c r="R415" s="1591"/>
      <c r="S415" s="1591"/>
      <c r="T415" s="1593"/>
    </row>
    <row r="416" spans="1:20" x14ac:dyDescent="0.2">
      <c r="A416" s="1769" t="s">
        <v>22780</v>
      </c>
      <c r="B416" s="1769"/>
      <c r="C416" s="1769"/>
      <c r="D416" s="1769"/>
      <c r="E416" s="1769"/>
      <c r="F416" s="1769"/>
      <c r="G416" s="1769"/>
      <c r="H416" s="1769"/>
      <c r="I416" s="1769"/>
      <c r="J416" s="1769"/>
      <c r="K416" s="1769"/>
      <c r="L416" s="1769"/>
      <c r="M416" s="1769"/>
      <c r="N416" s="1769"/>
      <c r="O416" s="1769"/>
      <c r="P416" s="1769"/>
      <c r="Q416" s="1769"/>
      <c r="R416" s="1769"/>
      <c r="S416" s="1769"/>
      <c r="T416" s="1594"/>
    </row>
    <row r="417" spans="1:20" x14ac:dyDescent="0.2">
      <c r="A417" s="1769" t="s">
        <v>2089</v>
      </c>
      <c r="B417" s="1769"/>
      <c r="C417" s="1769"/>
      <c r="D417" s="1769"/>
      <c r="E417" s="1769"/>
      <c r="F417" s="1769"/>
      <c r="G417" s="1769"/>
      <c r="H417" s="1769"/>
      <c r="I417" s="1769"/>
      <c r="J417" s="1769"/>
      <c r="K417" s="1769"/>
      <c r="L417" s="1769"/>
      <c r="M417" s="1769"/>
      <c r="N417" s="1769"/>
      <c r="O417" s="1769"/>
      <c r="P417" s="1769"/>
      <c r="Q417" s="1769"/>
      <c r="R417" s="1769"/>
      <c r="S417" s="1769"/>
      <c r="T417" s="1594"/>
    </row>
    <row r="418" spans="1:20" x14ac:dyDescent="0.2">
      <c r="A418" s="1769" t="s">
        <v>22781</v>
      </c>
      <c r="B418" s="1769"/>
      <c r="C418" s="1769"/>
      <c r="D418" s="1769"/>
      <c r="E418" s="1769"/>
      <c r="F418" s="1769"/>
      <c r="G418" s="1769"/>
      <c r="H418" s="1769"/>
      <c r="I418" s="1769"/>
      <c r="J418" s="1769"/>
      <c r="K418" s="1769"/>
      <c r="L418" s="1769"/>
      <c r="M418" s="1769"/>
      <c r="N418" s="1769"/>
      <c r="O418" s="1769"/>
      <c r="P418" s="1769"/>
      <c r="Q418" s="1769"/>
      <c r="R418" s="1769"/>
      <c r="S418" s="1769"/>
      <c r="T418" s="1594"/>
    </row>
    <row r="419" spans="1:20" x14ac:dyDescent="0.2">
      <c r="A419" s="1769" t="s">
        <v>22782</v>
      </c>
      <c r="B419" s="1769"/>
      <c r="C419" s="1769"/>
      <c r="D419" s="1769"/>
      <c r="E419" s="1769"/>
      <c r="F419" s="1769"/>
      <c r="G419" s="1769"/>
      <c r="H419" s="1769"/>
      <c r="I419" s="1769"/>
      <c r="J419" s="1769"/>
      <c r="K419" s="1769"/>
      <c r="L419" s="1769"/>
      <c r="M419" s="1769"/>
      <c r="N419" s="1769"/>
      <c r="O419" s="1769"/>
      <c r="P419" s="1769"/>
      <c r="Q419" s="1769"/>
      <c r="R419" s="1769"/>
      <c r="S419" s="1769"/>
      <c r="T419" s="1594"/>
    </row>
    <row r="420" spans="1:20" x14ac:dyDescent="0.2">
      <c r="I420" s="1591"/>
      <c r="J420" s="1591"/>
      <c r="P420" s="1592"/>
      <c r="R420" s="1591"/>
      <c r="S420" s="1591"/>
      <c r="T420" s="1593"/>
    </row>
    <row r="421" spans="1:20" x14ac:dyDescent="0.2">
      <c r="I421" s="1591"/>
      <c r="J421" s="1591"/>
      <c r="P421" s="1592"/>
      <c r="R421" s="1591"/>
      <c r="S421" s="1591"/>
      <c r="T421" s="1593"/>
    </row>
    <row r="422" spans="1:20" x14ac:dyDescent="0.2">
      <c r="I422" s="1591"/>
      <c r="J422" s="1591"/>
      <c r="P422" s="1592"/>
      <c r="R422" s="1591"/>
      <c r="S422" s="1591"/>
      <c r="T422" s="1593"/>
    </row>
    <row r="423" spans="1:20" x14ac:dyDescent="0.2">
      <c r="A423" s="1595" t="s">
        <v>22570</v>
      </c>
      <c r="B423" s="1595" t="s">
        <v>1</v>
      </c>
      <c r="C423" s="1596"/>
      <c r="D423" s="1596"/>
      <c r="E423" s="1596"/>
      <c r="F423" s="1596"/>
      <c r="G423" s="1596"/>
      <c r="H423" s="1596"/>
      <c r="I423" s="1596"/>
      <c r="J423" s="1596"/>
      <c r="K423" s="1597"/>
      <c r="L423" s="1596"/>
      <c r="M423" s="1596"/>
      <c r="N423" s="1596"/>
      <c r="O423" s="1596"/>
      <c r="P423" s="1592"/>
      <c r="Q423" s="1596"/>
      <c r="R423" s="1596"/>
      <c r="S423" s="1596"/>
      <c r="T423" s="1593"/>
    </row>
    <row r="424" spans="1:20" ht="12" thickBot="1" x14ac:dyDescent="0.25">
      <c r="A424" s="1598" t="s">
        <v>0</v>
      </c>
      <c r="B424" s="1598" t="s">
        <v>22597</v>
      </c>
      <c r="C424" s="1598"/>
      <c r="D424" s="1598"/>
      <c r="E424" s="1598"/>
      <c r="F424" s="1598"/>
      <c r="G424" s="1598"/>
      <c r="H424" s="1598"/>
      <c r="I424" s="1598"/>
      <c r="J424" s="1598"/>
      <c r="K424" s="1599"/>
      <c r="L424" s="1598"/>
      <c r="M424" s="1598"/>
      <c r="N424" s="1598"/>
      <c r="O424" s="1598"/>
      <c r="P424" s="1600"/>
      <c r="Q424" s="1598"/>
      <c r="R424" s="1598"/>
      <c r="S424" s="1598"/>
      <c r="T424" s="1601"/>
    </row>
    <row r="425" spans="1:20" ht="27" customHeight="1" x14ac:dyDescent="0.2">
      <c r="A425" s="1770" t="s">
        <v>22783</v>
      </c>
      <c r="B425" s="1772" t="s">
        <v>22784</v>
      </c>
      <c r="C425" s="1774" t="s">
        <v>22609</v>
      </c>
      <c r="D425" s="1775"/>
      <c r="E425" s="1775"/>
      <c r="F425" s="1775"/>
      <c r="G425" s="1775"/>
      <c r="H425" s="1775"/>
      <c r="I425" s="1776"/>
      <c r="J425" s="1777" t="s">
        <v>22616</v>
      </c>
      <c r="K425" s="1778"/>
      <c r="L425" s="1778"/>
      <c r="M425" s="1778"/>
      <c r="N425" s="1778"/>
      <c r="O425" s="1779"/>
      <c r="P425" s="1780" t="s">
        <v>22622</v>
      </c>
      <c r="Q425" s="1781"/>
      <c r="R425" s="1781" t="s">
        <v>2049</v>
      </c>
      <c r="S425" s="1782"/>
    </row>
    <row r="426" spans="1:20" ht="112.5" customHeight="1" thickBot="1" x14ac:dyDescent="0.25">
      <c r="A426" s="1771"/>
      <c r="B426" s="1773"/>
      <c r="C426" s="1603" t="s">
        <v>22785</v>
      </c>
      <c r="D426" s="1604" t="s">
        <v>22786</v>
      </c>
      <c r="E426" s="1604" t="s">
        <v>22787</v>
      </c>
      <c r="F426" s="1604" t="s">
        <v>22788</v>
      </c>
      <c r="G426" s="1604" t="s">
        <v>22789</v>
      </c>
      <c r="H426" s="1604" t="s">
        <v>22790</v>
      </c>
      <c r="I426" s="1605" t="s">
        <v>22665</v>
      </c>
      <c r="J426" s="1606" t="s">
        <v>22785</v>
      </c>
      <c r="K426" s="1604" t="s">
        <v>22789</v>
      </c>
      <c r="L426" s="1604" t="s">
        <v>22790</v>
      </c>
      <c r="M426" s="1604" t="s">
        <v>22791</v>
      </c>
      <c r="N426" s="1604" t="s">
        <v>22792</v>
      </c>
      <c r="O426" s="1605" t="s">
        <v>22668</v>
      </c>
      <c r="P426" s="1607" t="s">
        <v>22793</v>
      </c>
      <c r="Q426" s="1604" t="s">
        <v>22669</v>
      </c>
      <c r="R426" s="1608" t="s">
        <v>22794</v>
      </c>
      <c r="S426" s="1609" t="s">
        <v>22671</v>
      </c>
    </row>
    <row r="427" spans="1:20" x14ac:dyDescent="0.2">
      <c r="A427" s="1610" t="s">
        <v>22795</v>
      </c>
      <c r="B427" s="1611">
        <v>2020</v>
      </c>
      <c r="C427" s="1612"/>
      <c r="D427" s="1613"/>
      <c r="E427" s="1613"/>
      <c r="F427" s="1613"/>
      <c r="G427" s="1613"/>
      <c r="H427" s="1613"/>
      <c r="I427" s="1614">
        <f>SUM(C427:H427)</f>
        <v>0</v>
      </c>
      <c r="J427" s="1652"/>
      <c r="K427" s="1613"/>
      <c r="L427" s="1613"/>
      <c r="M427" s="1613"/>
      <c r="N427" s="1613"/>
      <c r="O427" s="1614">
        <f>SUM(K427:N427)</f>
        <v>0</v>
      </c>
      <c r="P427" s="1616"/>
      <c r="Q427" s="1617">
        <f>P427</f>
        <v>0</v>
      </c>
      <c r="R427" s="1617">
        <f>I427+O427+Q427</f>
        <v>0</v>
      </c>
      <c r="S427" s="1618">
        <f>R427/R487</f>
        <v>0</v>
      </c>
    </row>
    <row r="428" spans="1:20" x14ac:dyDescent="0.2">
      <c r="A428" s="1619"/>
      <c r="B428" s="1620">
        <v>2021</v>
      </c>
      <c r="C428" s="1621"/>
      <c r="D428" s="1622"/>
      <c r="E428" s="1622"/>
      <c r="F428" s="1622"/>
      <c r="G428" s="1622"/>
      <c r="H428" s="1622"/>
      <c r="I428" s="1623">
        <f>SUM(C428:H428)</f>
        <v>0</v>
      </c>
      <c r="J428" s="1649"/>
      <c r="K428" s="1622"/>
      <c r="L428" s="1622"/>
      <c r="M428" s="1622"/>
      <c r="N428" s="1622"/>
      <c r="O428" s="1623">
        <f>SUM(K428:N428)</f>
        <v>0</v>
      </c>
      <c r="P428" s="1625"/>
      <c r="Q428" s="1626">
        <f>P428</f>
        <v>0</v>
      </c>
      <c r="R428" s="1626">
        <f>I428+O428+Q428</f>
        <v>0</v>
      </c>
      <c r="S428" s="1627">
        <f>R428/R488</f>
        <v>0</v>
      </c>
    </row>
    <row r="429" spans="1:20" x14ac:dyDescent="0.2">
      <c r="A429" s="1619"/>
      <c r="B429" s="1620">
        <v>2022</v>
      </c>
      <c r="C429" s="1621"/>
      <c r="D429" s="1622"/>
      <c r="E429" s="1622"/>
      <c r="F429" s="1622"/>
      <c r="G429" s="1622"/>
      <c r="H429" s="1622"/>
      <c r="I429" s="1623">
        <f>SUM(C429:H429)</f>
        <v>0</v>
      </c>
      <c r="J429" s="1649"/>
      <c r="K429" s="1622"/>
      <c r="L429" s="1622"/>
      <c r="M429" s="1622"/>
      <c r="N429" s="1622"/>
      <c r="O429" s="1623">
        <f>SUM(K429:N429)</f>
        <v>0</v>
      </c>
      <c r="P429" s="1625"/>
      <c r="Q429" s="1626">
        <f>P429</f>
        <v>0</v>
      </c>
      <c r="R429" s="1626">
        <f>I429+O429+Q429</f>
        <v>0</v>
      </c>
      <c r="S429" s="1627">
        <f>R429/R489</f>
        <v>0</v>
      </c>
    </row>
    <row r="430" spans="1:20" ht="12" thickBot="1" x14ac:dyDescent="0.25">
      <c r="A430" s="1628"/>
      <c r="B430" s="1629" t="s">
        <v>22796</v>
      </c>
      <c r="C430" s="1664"/>
      <c r="D430" s="1665"/>
      <c r="E430" s="1665"/>
      <c r="F430" s="1665"/>
      <c r="G430" s="1665"/>
      <c r="H430" s="1665"/>
      <c r="I430" s="1666"/>
      <c r="J430" s="1667"/>
      <c r="K430" s="1665"/>
      <c r="L430" s="1665"/>
      <c r="M430" s="1665"/>
      <c r="N430" s="1665"/>
      <c r="O430" s="1666"/>
      <c r="P430" s="1668"/>
      <c r="Q430" s="1665"/>
      <c r="R430" s="1665"/>
      <c r="S430" s="1632"/>
    </row>
    <row r="431" spans="1:20" x14ac:dyDescent="0.2">
      <c r="A431" s="1610" t="s">
        <v>22797</v>
      </c>
      <c r="B431" s="1611">
        <v>2020</v>
      </c>
      <c r="C431" s="1612"/>
      <c r="D431" s="1613"/>
      <c r="E431" s="1613"/>
      <c r="F431" s="1613"/>
      <c r="G431" s="1613"/>
      <c r="H431" s="1613"/>
      <c r="I431" s="1614">
        <f>SUM(C431:H431)</f>
        <v>0</v>
      </c>
      <c r="J431" s="1652"/>
      <c r="K431" s="1613"/>
      <c r="L431" s="1613"/>
      <c r="M431" s="1613"/>
      <c r="N431" s="1613"/>
      <c r="O431" s="1614">
        <f>SUM(K431:N431)</f>
        <v>0</v>
      </c>
      <c r="P431" s="1616"/>
      <c r="Q431" s="1617">
        <f>P431</f>
        <v>0</v>
      </c>
      <c r="R431" s="1617">
        <f>I431+O431+Q431</f>
        <v>0</v>
      </c>
      <c r="S431" s="1618">
        <f>R431/R487</f>
        <v>0</v>
      </c>
    </row>
    <row r="432" spans="1:20" x14ac:dyDescent="0.2">
      <c r="A432" s="1619"/>
      <c r="B432" s="1620">
        <v>2021</v>
      </c>
      <c r="C432" s="1621"/>
      <c r="D432" s="1622"/>
      <c r="E432" s="1622"/>
      <c r="F432" s="1622"/>
      <c r="G432" s="1622"/>
      <c r="H432" s="1622"/>
      <c r="I432" s="1623">
        <f>SUM(C432:H432)</f>
        <v>0</v>
      </c>
      <c r="J432" s="1649"/>
      <c r="K432" s="1622"/>
      <c r="L432" s="1622"/>
      <c r="M432" s="1622"/>
      <c r="N432" s="1622"/>
      <c r="O432" s="1623">
        <f>SUM(K432:N432)</f>
        <v>0</v>
      </c>
      <c r="P432" s="1625"/>
      <c r="Q432" s="1626">
        <f>P432</f>
        <v>0</v>
      </c>
      <c r="R432" s="1626">
        <f>I432+O432+Q432</f>
        <v>0</v>
      </c>
      <c r="S432" s="1627">
        <f>R432/R488</f>
        <v>0</v>
      </c>
    </row>
    <row r="433" spans="1:19" x14ac:dyDescent="0.2">
      <c r="A433" s="1619"/>
      <c r="B433" s="1620">
        <v>2022</v>
      </c>
      <c r="C433" s="1621"/>
      <c r="D433" s="1622"/>
      <c r="E433" s="1622"/>
      <c r="F433" s="1622"/>
      <c r="G433" s="1622"/>
      <c r="H433" s="1622"/>
      <c r="I433" s="1623">
        <f>SUM(C433:H433)</f>
        <v>0</v>
      </c>
      <c r="J433" s="1649"/>
      <c r="K433" s="1622"/>
      <c r="L433" s="1622"/>
      <c r="M433" s="1622"/>
      <c r="N433" s="1622"/>
      <c r="O433" s="1623">
        <f>SUM(K433:N433)</f>
        <v>0</v>
      </c>
      <c r="P433" s="1625"/>
      <c r="Q433" s="1626">
        <f>P433</f>
        <v>0</v>
      </c>
      <c r="R433" s="1626">
        <f>I433+O433+Q433</f>
        <v>0</v>
      </c>
      <c r="S433" s="1627">
        <f>R433/R489</f>
        <v>0</v>
      </c>
    </row>
    <row r="434" spans="1:19" ht="12" thickBot="1" x14ac:dyDescent="0.25">
      <c r="A434" s="1628"/>
      <c r="B434" s="1629" t="s">
        <v>22796</v>
      </c>
      <c r="C434" s="1635"/>
      <c r="D434" s="1636"/>
      <c r="E434" s="1636"/>
      <c r="F434" s="1636"/>
      <c r="G434" s="1636"/>
      <c r="H434" s="1636"/>
      <c r="I434" s="1637"/>
      <c r="J434" s="1638"/>
      <c r="K434" s="1636"/>
      <c r="L434" s="1636"/>
      <c r="M434" s="1636"/>
      <c r="N434" s="1636"/>
      <c r="O434" s="1637"/>
      <c r="P434" s="1653"/>
      <c r="Q434" s="1636"/>
      <c r="R434" s="1636"/>
      <c r="S434" s="1632"/>
    </row>
    <row r="435" spans="1:19" x14ac:dyDescent="0.2">
      <c r="A435" s="1610" t="s">
        <v>22798</v>
      </c>
      <c r="B435" s="1611">
        <v>2020</v>
      </c>
      <c r="C435" s="1612"/>
      <c r="D435" s="1613"/>
      <c r="E435" s="1613"/>
      <c r="F435" s="1613"/>
      <c r="G435" s="1613"/>
      <c r="H435" s="1613"/>
      <c r="I435" s="1614">
        <f>SUM(C435:H435)</f>
        <v>0</v>
      </c>
      <c r="J435" s="1652"/>
      <c r="K435" s="1613"/>
      <c r="L435" s="1613"/>
      <c r="M435" s="1613"/>
      <c r="N435" s="1613"/>
      <c r="O435" s="1614">
        <f>SUM(K435:N435)</f>
        <v>0</v>
      </c>
      <c r="P435" s="1616"/>
      <c r="Q435" s="1617">
        <f>P435</f>
        <v>0</v>
      </c>
      <c r="R435" s="1617">
        <f>I435+O435+Q435</f>
        <v>0</v>
      </c>
      <c r="S435" s="1618">
        <f>R435/R487</f>
        <v>0</v>
      </c>
    </row>
    <row r="436" spans="1:19" x14ac:dyDescent="0.2">
      <c r="A436" s="1619"/>
      <c r="B436" s="1620">
        <v>2021</v>
      </c>
      <c r="C436" s="1621"/>
      <c r="D436" s="1622"/>
      <c r="E436" s="1622"/>
      <c r="F436" s="1622"/>
      <c r="G436" s="1622"/>
      <c r="H436" s="1622"/>
      <c r="I436" s="1623">
        <f>SUM(C436:H436)</f>
        <v>0</v>
      </c>
      <c r="J436" s="1649"/>
      <c r="K436" s="1622"/>
      <c r="L436" s="1622"/>
      <c r="M436" s="1622"/>
      <c r="N436" s="1622"/>
      <c r="O436" s="1623">
        <f>SUM(K436:N436)</f>
        <v>0</v>
      </c>
      <c r="P436" s="1625"/>
      <c r="Q436" s="1626">
        <f>P436</f>
        <v>0</v>
      </c>
      <c r="R436" s="1626">
        <f>I436+O436+Q436</f>
        <v>0</v>
      </c>
      <c r="S436" s="1627">
        <f>R436/R488</f>
        <v>0</v>
      </c>
    </row>
    <row r="437" spans="1:19" x14ac:dyDescent="0.2">
      <c r="A437" s="1619"/>
      <c r="B437" s="1620">
        <v>2022</v>
      </c>
      <c r="C437" s="1621"/>
      <c r="D437" s="1622"/>
      <c r="E437" s="1622"/>
      <c r="F437" s="1622"/>
      <c r="G437" s="1622"/>
      <c r="H437" s="1622"/>
      <c r="I437" s="1623">
        <f>SUM(C437:H437)</f>
        <v>0</v>
      </c>
      <c r="J437" s="1649"/>
      <c r="K437" s="1622"/>
      <c r="L437" s="1622"/>
      <c r="M437" s="1622"/>
      <c r="N437" s="1622"/>
      <c r="O437" s="1623">
        <f>SUM(K437:N437)</f>
        <v>0</v>
      </c>
      <c r="P437" s="1625"/>
      <c r="Q437" s="1626">
        <f>P437</f>
        <v>0</v>
      </c>
      <c r="R437" s="1626">
        <f>I437+O437+Q437</f>
        <v>0</v>
      </c>
      <c r="S437" s="1627">
        <f>R437/R489</f>
        <v>0</v>
      </c>
    </row>
    <row r="438" spans="1:19" ht="12" thickBot="1" x14ac:dyDescent="0.25">
      <c r="A438" s="1628"/>
      <c r="B438" s="1629" t="s">
        <v>22796</v>
      </c>
      <c r="C438" s="1635"/>
      <c r="D438" s="1636"/>
      <c r="E438" s="1636"/>
      <c r="F438" s="1636"/>
      <c r="G438" s="1636"/>
      <c r="H438" s="1636"/>
      <c r="I438" s="1637"/>
      <c r="J438" s="1638"/>
      <c r="K438" s="1636"/>
      <c r="L438" s="1636"/>
      <c r="M438" s="1636"/>
      <c r="N438" s="1636"/>
      <c r="O438" s="1637"/>
      <c r="P438" s="1653"/>
      <c r="Q438" s="1636"/>
      <c r="R438" s="1636"/>
      <c r="S438" s="1632"/>
    </row>
    <row r="439" spans="1:19" x14ac:dyDescent="0.2">
      <c r="A439" s="1610" t="s">
        <v>22799</v>
      </c>
      <c r="B439" s="1611">
        <v>2020</v>
      </c>
      <c r="C439" s="1612"/>
      <c r="D439" s="1613"/>
      <c r="E439" s="1613"/>
      <c r="F439" s="1613"/>
      <c r="G439" s="1613"/>
      <c r="H439" s="1613"/>
      <c r="I439" s="1614">
        <f>SUM(C439:H439)</f>
        <v>0</v>
      </c>
      <c r="J439" s="1652"/>
      <c r="K439" s="1613"/>
      <c r="L439" s="1613"/>
      <c r="M439" s="1613"/>
      <c r="N439" s="1613"/>
      <c r="O439" s="1614">
        <f>SUM(K439:N439)</f>
        <v>0</v>
      </c>
      <c r="P439" s="1616"/>
      <c r="Q439" s="1617">
        <f>P439</f>
        <v>0</v>
      </c>
      <c r="R439" s="1617">
        <f>I439+O439+Q439</f>
        <v>0</v>
      </c>
      <c r="S439" s="1618">
        <f>R439/R487</f>
        <v>0</v>
      </c>
    </row>
    <row r="440" spans="1:19" x14ac:dyDescent="0.2">
      <c r="A440" s="1619"/>
      <c r="B440" s="1620">
        <v>2021</v>
      </c>
      <c r="C440" s="1621"/>
      <c r="D440" s="1622"/>
      <c r="E440" s="1622"/>
      <c r="F440" s="1622"/>
      <c r="G440" s="1622"/>
      <c r="H440" s="1622"/>
      <c r="I440" s="1623">
        <f>SUM(C440:H440)</f>
        <v>0</v>
      </c>
      <c r="J440" s="1649"/>
      <c r="K440" s="1622"/>
      <c r="L440" s="1622"/>
      <c r="M440" s="1622"/>
      <c r="N440" s="1622"/>
      <c r="O440" s="1623">
        <f>SUM(K440:N440)</f>
        <v>0</v>
      </c>
      <c r="P440" s="1625"/>
      <c r="Q440" s="1626">
        <f>P440</f>
        <v>0</v>
      </c>
      <c r="R440" s="1626">
        <f>I440+O440+Q440</f>
        <v>0</v>
      </c>
      <c r="S440" s="1627">
        <f>R440/R488</f>
        <v>0</v>
      </c>
    </row>
    <row r="441" spans="1:19" x14ac:dyDescent="0.2">
      <c r="A441" s="1619"/>
      <c r="B441" s="1620">
        <v>2022</v>
      </c>
      <c r="C441" s="1621"/>
      <c r="D441" s="1622"/>
      <c r="E441" s="1622"/>
      <c r="F441" s="1622"/>
      <c r="G441" s="1622"/>
      <c r="H441" s="1622"/>
      <c r="I441" s="1623">
        <f>SUM(C441:H441)</f>
        <v>0</v>
      </c>
      <c r="J441" s="1649"/>
      <c r="K441" s="1622"/>
      <c r="L441" s="1622"/>
      <c r="M441" s="1622"/>
      <c r="N441" s="1622"/>
      <c r="O441" s="1623">
        <f>SUM(K441:N441)</f>
        <v>0</v>
      </c>
      <c r="P441" s="1625"/>
      <c r="Q441" s="1626">
        <f>P441</f>
        <v>0</v>
      </c>
      <c r="R441" s="1626">
        <f>I441+O441+Q441</f>
        <v>0</v>
      </c>
      <c r="S441" s="1627">
        <f>R441/R489</f>
        <v>0</v>
      </c>
    </row>
    <row r="442" spans="1:19" ht="12" thickBot="1" x14ac:dyDescent="0.25">
      <c r="A442" s="1628"/>
      <c r="B442" s="1629" t="s">
        <v>22796</v>
      </c>
      <c r="C442" s="1635"/>
      <c r="D442" s="1636"/>
      <c r="E442" s="1636"/>
      <c r="F442" s="1636"/>
      <c r="G442" s="1636"/>
      <c r="H442" s="1636"/>
      <c r="I442" s="1637"/>
      <c r="J442" s="1638"/>
      <c r="K442" s="1636"/>
      <c r="L442" s="1636"/>
      <c r="M442" s="1636"/>
      <c r="N442" s="1636"/>
      <c r="O442" s="1637"/>
      <c r="P442" s="1653"/>
      <c r="Q442" s="1636"/>
      <c r="R442" s="1636"/>
      <c r="S442" s="1632"/>
    </row>
    <row r="443" spans="1:19" x14ac:dyDescent="0.2">
      <c r="A443" s="1610" t="s">
        <v>22800</v>
      </c>
      <c r="B443" s="1611">
        <v>2020</v>
      </c>
      <c r="C443" s="1612"/>
      <c r="D443" s="1613"/>
      <c r="E443" s="1613"/>
      <c r="F443" s="1613"/>
      <c r="G443" s="1613"/>
      <c r="H443" s="1613"/>
      <c r="I443" s="1614">
        <f>SUM(C443:H443)</f>
        <v>0</v>
      </c>
      <c r="J443" s="1652"/>
      <c r="K443" s="1613"/>
      <c r="L443" s="1613"/>
      <c r="M443" s="1613"/>
      <c r="N443" s="1613"/>
      <c r="O443" s="1614">
        <f>SUM(K443:N443)</f>
        <v>0</v>
      </c>
      <c r="P443" s="1616"/>
      <c r="Q443" s="1617">
        <f>P443</f>
        <v>0</v>
      </c>
      <c r="R443" s="1617">
        <f>I443+O443+Q443</f>
        <v>0</v>
      </c>
      <c r="S443" s="1618">
        <f>R443/R487</f>
        <v>0</v>
      </c>
    </row>
    <row r="444" spans="1:19" x14ac:dyDescent="0.2">
      <c r="A444" s="1619"/>
      <c r="B444" s="1620">
        <v>2021</v>
      </c>
      <c r="C444" s="1621"/>
      <c r="D444" s="1622"/>
      <c r="E444" s="1622"/>
      <c r="F444" s="1622"/>
      <c r="G444" s="1622"/>
      <c r="H444" s="1622"/>
      <c r="I444" s="1623">
        <f>SUM(C444:H444)</f>
        <v>0</v>
      </c>
      <c r="J444" s="1649"/>
      <c r="K444" s="1622"/>
      <c r="L444" s="1622"/>
      <c r="M444" s="1622"/>
      <c r="N444" s="1622"/>
      <c r="O444" s="1623">
        <f>SUM(K444:N444)</f>
        <v>0</v>
      </c>
      <c r="P444" s="1625"/>
      <c r="Q444" s="1626">
        <f>P444</f>
        <v>0</v>
      </c>
      <c r="R444" s="1626">
        <f>I444+O444+Q444</f>
        <v>0</v>
      </c>
      <c r="S444" s="1627">
        <f>R444/R488</f>
        <v>0</v>
      </c>
    </row>
    <row r="445" spans="1:19" x14ac:dyDescent="0.2">
      <c r="A445" s="1619"/>
      <c r="B445" s="1620">
        <v>2022</v>
      </c>
      <c r="C445" s="1621"/>
      <c r="D445" s="1622"/>
      <c r="E445" s="1622"/>
      <c r="F445" s="1622"/>
      <c r="G445" s="1622"/>
      <c r="H445" s="1622"/>
      <c r="I445" s="1623">
        <f>SUM(C445:H445)</f>
        <v>0</v>
      </c>
      <c r="J445" s="1649"/>
      <c r="K445" s="1622"/>
      <c r="L445" s="1622"/>
      <c r="M445" s="1622"/>
      <c r="N445" s="1622"/>
      <c r="O445" s="1623">
        <f>SUM(K445:N445)</f>
        <v>0</v>
      </c>
      <c r="P445" s="1625"/>
      <c r="Q445" s="1626">
        <f>P445</f>
        <v>0</v>
      </c>
      <c r="R445" s="1626">
        <f>I445+O445+Q445</f>
        <v>0</v>
      </c>
      <c r="S445" s="1627">
        <f>R445/R489</f>
        <v>0</v>
      </c>
    </row>
    <row r="446" spans="1:19" ht="12" thickBot="1" x14ac:dyDescent="0.25">
      <c r="A446" s="1628"/>
      <c r="B446" s="1629" t="s">
        <v>22796</v>
      </c>
      <c r="C446" s="1635"/>
      <c r="D446" s="1636"/>
      <c r="E446" s="1636"/>
      <c r="F446" s="1636"/>
      <c r="G446" s="1636"/>
      <c r="H446" s="1636"/>
      <c r="I446" s="1637"/>
      <c r="J446" s="1638"/>
      <c r="K446" s="1636"/>
      <c r="L446" s="1636"/>
      <c r="M446" s="1636"/>
      <c r="N446" s="1636"/>
      <c r="O446" s="1637"/>
      <c r="P446" s="1653"/>
      <c r="Q446" s="1636"/>
      <c r="R446" s="1636"/>
      <c r="S446" s="1632"/>
    </row>
    <row r="447" spans="1:19" x14ac:dyDescent="0.2">
      <c r="A447" s="1610" t="s">
        <v>22801</v>
      </c>
      <c r="B447" s="1611">
        <v>2020</v>
      </c>
      <c r="C447" s="1612"/>
      <c r="D447" s="1613"/>
      <c r="E447" s="1613"/>
      <c r="F447" s="1613"/>
      <c r="G447" s="1613"/>
      <c r="H447" s="1613"/>
      <c r="I447" s="1614">
        <f>SUM(C447:H447)</f>
        <v>0</v>
      </c>
      <c r="J447" s="1652"/>
      <c r="K447" s="1613"/>
      <c r="L447" s="1613"/>
      <c r="M447" s="1613"/>
      <c r="N447" s="1613"/>
      <c r="O447" s="1614">
        <f>SUM(K447:N447)</f>
        <v>0</v>
      </c>
      <c r="P447" s="1616"/>
      <c r="Q447" s="1617">
        <f>P447</f>
        <v>0</v>
      </c>
      <c r="R447" s="1617">
        <f>I447+O447+Q447</f>
        <v>0</v>
      </c>
      <c r="S447" s="1618">
        <f>R447/R487</f>
        <v>0</v>
      </c>
    </row>
    <row r="448" spans="1:19" x14ac:dyDescent="0.2">
      <c r="A448" s="1619"/>
      <c r="B448" s="1620">
        <v>2021</v>
      </c>
      <c r="C448" s="1621"/>
      <c r="D448" s="1622"/>
      <c r="E448" s="1622"/>
      <c r="F448" s="1622"/>
      <c r="G448" s="1622"/>
      <c r="H448" s="1622"/>
      <c r="I448" s="1623">
        <f>SUM(C448:H448)</f>
        <v>0</v>
      </c>
      <c r="J448" s="1649"/>
      <c r="K448" s="1622"/>
      <c r="L448" s="1622"/>
      <c r="M448" s="1622"/>
      <c r="N448" s="1622"/>
      <c r="O448" s="1623">
        <f>SUM(K448:N448)</f>
        <v>0</v>
      </c>
      <c r="P448" s="1625"/>
      <c r="Q448" s="1626">
        <f>P448</f>
        <v>0</v>
      </c>
      <c r="R448" s="1626">
        <f>I448+O448+Q448</f>
        <v>0</v>
      </c>
      <c r="S448" s="1627">
        <f>R448/R488</f>
        <v>0</v>
      </c>
    </row>
    <row r="449" spans="1:19" x14ac:dyDescent="0.2">
      <c r="A449" s="1619"/>
      <c r="B449" s="1620">
        <v>2022</v>
      </c>
      <c r="C449" s="1621"/>
      <c r="D449" s="1622"/>
      <c r="E449" s="1622"/>
      <c r="F449" s="1622"/>
      <c r="G449" s="1622"/>
      <c r="H449" s="1622"/>
      <c r="I449" s="1623">
        <f>SUM(C449:H449)</f>
        <v>0</v>
      </c>
      <c r="J449" s="1649"/>
      <c r="K449" s="1622"/>
      <c r="L449" s="1622"/>
      <c r="M449" s="1622"/>
      <c r="N449" s="1622"/>
      <c r="O449" s="1623">
        <f>SUM(K449:N449)</f>
        <v>0</v>
      </c>
      <c r="P449" s="1625"/>
      <c r="Q449" s="1626">
        <f>P449</f>
        <v>0</v>
      </c>
      <c r="R449" s="1626">
        <f>I449+O449+Q449</f>
        <v>0</v>
      </c>
      <c r="S449" s="1627">
        <f>R449/R489</f>
        <v>0</v>
      </c>
    </row>
    <row r="450" spans="1:19" ht="12" thickBot="1" x14ac:dyDescent="0.25">
      <c r="A450" s="1628"/>
      <c r="B450" s="1629" t="s">
        <v>22796</v>
      </c>
      <c r="C450" s="1635"/>
      <c r="D450" s="1636"/>
      <c r="E450" s="1636"/>
      <c r="F450" s="1636"/>
      <c r="G450" s="1636"/>
      <c r="H450" s="1636"/>
      <c r="I450" s="1637"/>
      <c r="J450" s="1638"/>
      <c r="K450" s="1636"/>
      <c r="L450" s="1636"/>
      <c r="M450" s="1636"/>
      <c r="N450" s="1636"/>
      <c r="O450" s="1637"/>
      <c r="P450" s="1653"/>
      <c r="Q450" s="1636"/>
      <c r="R450" s="1636"/>
      <c r="S450" s="1632"/>
    </row>
    <row r="451" spans="1:19" x14ac:dyDescent="0.2">
      <c r="A451" s="1610" t="s">
        <v>22802</v>
      </c>
      <c r="B451" s="1611">
        <v>2020</v>
      </c>
      <c r="C451" s="1612"/>
      <c r="D451" s="1613"/>
      <c r="E451" s="1613"/>
      <c r="F451" s="1613"/>
      <c r="G451" s="1613"/>
      <c r="H451" s="1613"/>
      <c r="I451" s="1614">
        <f>SUM(C451:H451)</f>
        <v>0</v>
      </c>
      <c r="J451" s="1652"/>
      <c r="K451" s="1613"/>
      <c r="L451" s="1613"/>
      <c r="M451" s="1613"/>
      <c r="N451" s="1613"/>
      <c r="O451" s="1614">
        <f>SUM(K451:N451)</f>
        <v>0</v>
      </c>
      <c r="P451" s="1616"/>
      <c r="Q451" s="1617">
        <f>P451</f>
        <v>0</v>
      </c>
      <c r="R451" s="1617">
        <f>I451+O451+Q451</f>
        <v>0</v>
      </c>
      <c r="S451" s="1618">
        <f>R451/R487</f>
        <v>0</v>
      </c>
    </row>
    <row r="452" spans="1:19" x14ac:dyDescent="0.2">
      <c r="A452" s="1619"/>
      <c r="B452" s="1620">
        <v>2021</v>
      </c>
      <c r="C452" s="1621"/>
      <c r="D452" s="1622"/>
      <c r="E452" s="1622"/>
      <c r="F452" s="1622"/>
      <c r="G452" s="1622"/>
      <c r="H452" s="1622"/>
      <c r="I452" s="1623">
        <f>SUM(C452:H452)</f>
        <v>0</v>
      </c>
      <c r="J452" s="1649"/>
      <c r="K452" s="1622"/>
      <c r="L452" s="1622"/>
      <c r="M452" s="1622"/>
      <c r="N452" s="1622"/>
      <c r="O452" s="1623">
        <f>SUM(K452:N452)</f>
        <v>0</v>
      </c>
      <c r="P452" s="1625"/>
      <c r="Q452" s="1626">
        <f>P452</f>
        <v>0</v>
      </c>
      <c r="R452" s="1626">
        <f>I452+O452+Q452</f>
        <v>0</v>
      </c>
      <c r="S452" s="1627">
        <f>R452/R488</f>
        <v>0</v>
      </c>
    </row>
    <row r="453" spans="1:19" x14ac:dyDescent="0.2">
      <c r="A453" s="1619"/>
      <c r="B453" s="1620">
        <v>2022</v>
      </c>
      <c r="C453" s="1621"/>
      <c r="D453" s="1622"/>
      <c r="E453" s="1622"/>
      <c r="F453" s="1622"/>
      <c r="G453" s="1622"/>
      <c r="H453" s="1622"/>
      <c r="I453" s="1623">
        <f>SUM(C453:H453)</f>
        <v>0</v>
      </c>
      <c r="J453" s="1649"/>
      <c r="K453" s="1622"/>
      <c r="L453" s="1622"/>
      <c r="M453" s="1622"/>
      <c r="N453" s="1622"/>
      <c r="O453" s="1623">
        <f>SUM(K453:N453)</f>
        <v>0</v>
      </c>
      <c r="P453" s="1625"/>
      <c r="Q453" s="1626">
        <f>P453</f>
        <v>0</v>
      </c>
      <c r="R453" s="1626">
        <f>I453+O453+Q453</f>
        <v>0</v>
      </c>
      <c r="S453" s="1627">
        <f>R453/R489</f>
        <v>0</v>
      </c>
    </row>
    <row r="454" spans="1:19" ht="12" thickBot="1" x14ac:dyDescent="0.25">
      <c r="A454" s="1628"/>
      <c r="B454" s="1629" t="s">
        <v>22796</v>
      </c>
      <c r="C454" s="1635"/>
      <c r="D454" s="1636"/>
      <c r="E454" s="1636"/>
      <c r="F454" s="1636"/>
      <c r="G454" s="1636"/>
      <c r="H454" s="1636"/>
      <c r="I454" s="1637"/>
      <c r="J454" s="1638"/>
      <c r="K454" s="1636"/>
      <c r="L454" s="1636"/>
      <c r="M454" s="1636"/>
      <c r="N454" s="1636"/>
      <c r="O454" s="1637"/>
      <c r="P454" s="1653"/>
      <c r="Q454" s="1636"/>
      <c r="R454" s="1636"/>
      <c r="S454" s="1632"/>
    </row>
    <row r="455" spans="1:19" x14ac:dyDescent="0.2">
      <c r="A455" s="1610" t="s">
        <v>22803</v>
      </c>
      <c r="B455" s="1611">
        <v>2020</v>
      </c>
      <c r="C455" s="1612"/>
      <c r="D455" s="1613"/>
      <c r="E455" s="1613"/>
      <c r="F455" s="1613"/>
      <c r="G455" s="1613"/>
      <c r="H455" s="1613"/>
      <c r="I455" s="1614">
        <f>SUM(C455:H455)</f>
        <v>0</v>
      </c>
      <c r="J455" s="1652"/>
      <c r="K455" s="1613"/>
      <c r="L455" s="1613"/>
      <c r="M455" s="1613"/>
      <c r="N455" s="1613"/>
      <c r="O455" s="1614">
        <f>SUM(K455:N455)</f>
        <v>0</v>
      </c>
      <c r="P455" s="1616"/>
      <c r="Q455" s="1617">
        <f>P455</f>
        <v>0</v>
      </c>
      <c r="R455" s="1617">
        <f>I455+O455+Q455</f>
        <v>0</v>
      </c>
      <c r="S455" s="1618">
        <f>R455/R487</f>
        <v>0</v>
      </c>
    </row>
    <row r="456" spans="1:19" x14ac:dyDescent="0.2">
      <c r="A456" s="1619"/>
      <c r="B456" s="1620">
        <v>2021</v>
      </c>
      <c r="C456" s="1621"/>
      <c r="D456" s="1622"/>
      <c r="E456" s="1622"/>
      <c r="F456" s="1622"/>
      <c r="G456" s="1622"/>
      <c r="H456" s="1622"/>
      <c r="I456" s="1623">
        <f>SUM(C456:H456)</f>
        <v>0</v>
      </c>
      <c r="J456" s="1649"/>
      <c r="K456" s="1622"/>
      <c r="L456" s="1622"/>
      <c r="M456" s="1622"/>
      <c r="N456" s="1622"/>
      <c r="O456" s="1623">
        <f>SUM(K456:N456)</f>
        <v>0</v>
      </c>
      <c r="P456" s="1625"/>
      <c r="Q456" s="1626">
        <f>P456</f>
        <v>0</v>
      </c>
      <c r="R456" s="1626">
        <f>I456+O456+Q456</f>
        <v>0</v>
      </c>
      <c r="S456" s="1627">
        <f>R456/R488</f>
        <v>0</v>
      </c>
    </row>
    <row r="457" spans="1:19" x14ac:dyDescent="0.2">
      <c r="A457" s="1619"/>
      <c r="B457" s="1620">
        <v>2022</v>
      </c>
      <c r="C457" s="1621"/>
      <c r="D457" s="1622"/>
      <c r="E457" s="1622"/>
      <c r="F457" s="1622"/>
      <c r="G457" s="1622"/>
      <c r="H457" s="1622"/>
      <c r="I457" s="1623">
        <f>SUM(C457:H457)</f>
        <v>0</v>
      </c>
      <c r="J457" s="1649"/>
      <c r="K457" s="1622"/>
      <c r="L457" s="1622"/>
      <c r="M457" s="1622"/>
      <c r="N457" s="1622"/>
      <c r="O457" s="1623">
        <f>SUM(K457:N457)</f>
        <v>0</v>
      </c>
      <c r="P457" s="1625"/>
      <c r="Q457" s="1626">
        <f>P457</f>
        <v>0</v>
      </c>
      <c r="R457" s="1626">
        <f>I457+O457+Q457</f>
        <v>0</v>
      </c>
      <c r="S457" s="1627">
        <f>R457/R489</f>
        <v>0</v>
      </c>
    </row>
    <row r="458" spans="1:19" ht="12" thickBot="1" x14ac:dyDescent="0.25">
      <c r="A458" s="1628"/>
      <c r="B458" s="1629" t="s">
        <v>22796</v>
      </c>
      <c r="C458" s="1635"/>
      <c r="D458" s="1636"/>
      <c r="E458" s="1636"/>
      <c r="F458" s="1636"/>
      <c r="G458" s="1636"/>
      <c r="H458" s="1636"/>
      <c r="I458" s="1637"/>
      <c r="J458" s="1638"/>
      <c r="K458" s="1636"/>
      <c r="L458" s="1636"/>
      <c r="M458" s="1636"/>
      <c r="N458" s="1636"/>
      <c r="O458" s="1637"/>
      <c r="P458" s="1653"/>
      <c r="Q458" s="1636"/>
      <c r="R458" s="1636"/>
      <c r="S458" s="1632"/>
    </row>
    <row r="459" spans="1:19" x14ac:dyDescent="0.2">
      <c r="A459" s="1610" t="s">
        <v>22804</v>
      </c>
      <c r="B459" s="1611">
        <v>2020</v>
      </c>
      <c r="C459" s="1612"/>
      <c r="D459" s="1613"/>
      <c r="E459" s="1613"/>
      <c r="F459" s="1613"/>
      <c r="G459" s="1613"/>
      <c r="H459" s="1613"/>
      <c r="I459" s="1614">
        <f>SUM(C459:H459)</f>
        <v>0</v>
      </c>
      <c r="J459" s="1652"/>
      <c r="K459" s="1613"/>
      <c r="L459" s="1613"/>
      <c r="M459" s="1613"/>
      <c r="N459" s="1613"/>
      <c r="O459" s="1614">
        <f>SUM(K459:N459)</f>
        <v>0</v>
      </c>
      <c r="P459" s="1616"/>
      <c r="Q459" s="1617">
        <f>P459</f>
        <v>0</v>
      </c>
      <c r="R459" s="1617">
        <f>I459+O459+Q459</f>
        <v>0</v>
      </c>
      <c r="S459" s="1618">
        <f>R459/R487</f>
        <v>0</v>
      </c>
    </row>
    <row r="460" spans="1:19" x14ac:dyDescent="0.2">
      <c r="A460" s="1619"/>
      <c r="B460" s="1620">
        <v>2021</v>
      </c>
      <c r="C460" s="1621"/>
      <c r="D460" s="1622"/>
      <c r="E460" s="1622"/>
      <c r="F460" s="1622"/>
      <c r="G460" s="1622"/>
      <c r="H460" s="1622"/>
      <c r="I460" s="1623">
        <f>SUM(C460:H460)</f>
        <v>0</v>
      </c>
      <c r="J460" s="1649"/>
      <c r="K460" s="1622"/>
      <c r="L460" s="1622"/>
      <c r="M460" s="1622"/>
      <c r="N460" s="1622"/>
      <c r="O460" s="1623">
        <f>SUM(K460:N460)</f>
        <v>0</v>
      </c>
      <c r="P460" s="1625"/>
      <c r="Q460" s="1626">
        <f>P460</f>
        <v>0</v>
      </c>
      <c r="R460" s="1626">
        <f>I460+O460+Q460</f>
        <v>0</v>
      </c>
      <c r="S460" s="1627">
        <f>R460/R488</f>
        <v>0</v>
      </c>
    </row>
    <row r="461" spans="1:19" x14ac:dyDescent="0.2">
      <c r="A461" s="1619"/>
      <c r="B461" s="1620">
        <v>2022</v>
      </c>
      <c r="C461" s="1621"/>
      <c r="D461" s="1622"/>
      <c r="E461" s="1622"/>
      <c r="F461" s="1622"/>
      <c r="G461" s="1622"/>
      <c r="H461" s="1622"/>
      <c r="I461" s="1623">
        <f>SUM(C461:H461)</f>
        <v>0</v>
      </c>
      <c r="J461" s="1649"/>
      <c r="K461" s="1622"/>
      <c r="L461" s="1622"/>
      <c r="M461" s="1622"/>
      <c r="N461" s="1622"/>
      <c r="O461" s="1623">
        <f>SUM(K461:N461)</f>
        <v>0</v>
      </c>
      <c r="P461" s="1625"/>
      <c r="Q461" s="1626">
        <f>P461</f>
        <v>0</v>
      </c>
      <c r="R461" s="1626">
        <f>I461+O461+Q461</f>
        <v>0</v>
      </c>
      <c r="S461" s="1627">
        <f>R461/R489</f>
        <v>0</v>
      </c>
    </row>
    <row r="462" spans="1:19" ht="12" thickBot="1" x14ac:dyDescent="0.25">
      <c r="A462" s="1628"/>
      <c r="B462" s="1629" t="s">
        <v>22796</v>
      </c>
      <c r="C462" s="1635"/>
      <c r="D462" s="1636"/>
      <c r="E462" s="1636"/>
      <c r="F462" s="1636"/>
      <c r="G462" s="1636"/>
      <c r="H462" s="1636"/>
      <c r="I462" s="1637"/>
      <c r="J462" s="1638"/>
      <c r="K462" s="1636"/>
      <c r="L462" s="1636"/>
      <c r="M462" s="1636"/>
      <c r="N462" s="1636"/>
      <c r="O462" s="1637"/>
      <c r="P462" s="1653"/>
      <c r="Q462" s="1636"/>
      <c r="R462" s="1636"/>
      <c r="S462" s="1632"/>
    </row>
    <row r="463" spans="1:19" x14ac:dyDescent="0.2">
      <c r="A463" s="1610" t="s">
        <v>22805</v>
      </c>
      <c r="B463" s="1611">
        <v>2020</v>
      </c>
      <c r="C463" s="1612"/>
      <c r="D463" s="1613"/>
      <c r="E463" s="1613"/>
      <c r="F463" s="1613"/>
      <c r="G463" s="1613"/>
      <c r="H463" s="1613"/>
      <c r="I463" s="1614">
        <f>SUM(C463:H463)</f>
        <v>0</v>
      </c>
      <c r="J463" s="1652"/>
      <c r="K463" s="1613"/>
      <c r="L463" s="1613"/>
      <c r="M463" s="1613"/>
      <c r="N463" s="1613"/>
      <c r="O463" s="1614">
        <f>SUM(K463:N463)</f>
        <v>0</v>
      </c>
      <c r="P463" s="1616"/>
      <c r="Q463" s="1617">
        <f>P463</f>
        <v>0</v>
      </c>
      <c r="R463" s="1617">
        <f>I463+O463+Q463</f>
        <v>0</v>
      </c>
      <c r="S463" s="1618">
        <f>R463/R487</f>
        <v>0</v>
      </c>
    </row>
    <row r="464" spans="1:19" x14ac:dyDescent="0.2">
      <c r="A464" s="1619"/>
      <c r="B464" s="1620">
        <v>2021</v>
      </c>
      <c r="C464" s="1621"/>
      <c r="D464" s="1622"/>
      <c r="E464" s="1622"/>
      <c r="F464" s="1622"/>
      <c r="G464" s="1622"/>
      <c r="H464" s="1622"/>
      <c r="I464" s="1623">
        <f>SUM(C464:H464)</f>
        <v>0</v>
      </c>
      <c r="J464" s="1649"/>
      <c r="K464" s="1622"/>
      <c r="L464" s="1622"/>
      <c r="M464" s="1622"/>
      <c r="N464" s="1622"/>
      <c r="O464" s="1623">
        <f>SUM(K464:N464)</f>
        <v>0</v>
      </c>
      <c r="P464" s="1625"/>
      <c r="Q464" s="1626">
        <f>P464</f>
        <v>0</v>
      </c>
      <c r="R464" s="1626">
        <f>I464+O464+Q464</f>
        <v>0</v>
      </c>
      <c r="S464" s="1627">
        <f>R464/R488</f>
        <v>0</v>
      </c>
    </row>
    <row r="465" spans="1:19" x14ac:dyDescent="0.2">
      <c r="A465" s="1619"/>
      <c r="B465" s="1620">
        <v>2022</v>
      </c>
      <c r="C465" s="1621"/>
      <c r="D465" s="1622"/>
      <c r="E465" s="1622"/>
      <c r="F465" s="1622"/>
      <c r="G465" s="1622"/>
      <c r="H465" s="1622"/>
      <c r="I465" s="1623">
        <f>SUM(C465:H465)</f>
        <v>0</v>
      </c>
      <c r="J465" s="1649"/>
      <c r="K465" s="1622"/>
      <c r="L465" s="1622"/>
      <c r="M465" s="1622"/>
      <c r="N465" s="1622"/>
      <c r="O465" s="1623">
        <f>SUM(K465:N465)</f>
        <v>0</v>
      </c>
      <c r="P465" s="1625"/>
      <c r="Q465" s="1626">
        <f>P465</f>
        <v>0</v>
      </c>
      <c r="R465" s="1626">
        <f>I465+O465+Q465</f>
        <v>0</v>
      </c>
      <c r="S465" s="1627">
        <f>R465/R489</f>
        <v>0</v>
      </c>
    </row>
    <row r="466" spans="1:19" ht="12" thickBot="1" x14ac:dyDescent="0.25">
      <c r="A466" s="1628"/>
      <c r="B466" s="1629" t="s">
        <v>22796</v>
      </c>
      <c r="C466" s="1635"/>
      <c r="D466" s="1636"/>
      <c r="E466" s="1636"/>
      <c r="F466" s="1636"/>
      <c r="G466" s="1636"/>
      <c r="H466" s="1636"/>
      <c r="I466" s="1637"/>
      <c r="J466" s="1638"/>
      <c r="K466" s="1636"/>
      <c r="L466" s="1636"/>
      <c r="M466" s="1636"/>
      <c r="N466" s="1636"/>
      <c r="O466" s="1637"/>
      <c r="P466" s="1653"/>
      <c r="Q466" s="1636"/>
      <c r="R466" s="1636"/>
      <c r="S466" s="1632"/>
    </row>
    <row r="467" spans="1:19" x14ac:dyDescent="0.2">
      <c r="A467" s="1610" t="s">
        <v>22806</v>
      </c>
      <c r="B467" s="1611">
        <v>2020</v>
      </c>
      <c r="C467" s="1612"/>
      <c r="D467" s="1613"/>
      <c r="E467" s="1613"/>
      <c r="F467" s="1613"/>
      <c r="G467" s="1613"/>
      <c r="H467" s="1613"/>
      <c r="I467" s="1614">
        <f>SUM(C467:H467)</f>
        <v>0</v>
      </c>
      <c r="J467" s="1652"/>
      <c r="K467" s="1613"/>
      <c r="L467" s="1613"/>
      <c r="M467" s="1613"/>
      <c r="N467" s="1613"/>
      <c r="O467" s="1614">
        <f>SUM(K467:N467)</f>
        <v>0</v>
      </c>
      <c r="P467" s="1616"/>
      <c r="Q467" s="1617">
        <f>P467</f>
        <v>0</v>
      </c>
      <c r="R467" s="1617">
        <f>I467+O467+Q467</f>
        <v>0</v>
      </c>
      <c r="S467" s="1618">
        <f>R467/R487</f>
        <v>0</v>
      </c>
    </row>
    <row r="468" spans="1:19" x14ac:dyDescent="0.2">
      <c r="A468" s="1619"/>
      <c r="B468" s="1620">
        <v>2021</v>
      </c>
      <c r="C468" s="1621"/>
      <c r="D468" s="1622"/>
      <c r="E468" s="1622"/>
      <c r="F468" s="1622"/>
      <c r="G468" s="1622"/>
      <c r="H468" s="1622"/>
      <c r="I468" s="1623">
        <f>SUM(C468:H468)</f>
        <v>0</v>
      </c>
      <c r="J468" s="1649"/>
      <c r="K468" s="1622"/>
      <c r="L468" s="1622"/>
      <c r="M468" s="1622"/>
      <c r="N468" s="1622"/>
      <c r="O468" s="1623">
        <f>SUM(K468:N468)</f>
        <v>0</v>
      </c>
      <c r="P468" s="1625"/>
      <c r="Q468" s="1626">
        <f>P468</f>
        <v>0</v>
      </c>
      <c r="R468" s="1626">
        <f>I468+O468+Q468</f>
        <v>0</v>
      </c>
      <c r="S468" s="1627">
        <f>R468/R488</f>
        <v>0</v>
      </c>
    </row>
    <row r="469" spans="1:19" x14ac:dyDescent="0.2">
      <c r="A469" s="1619"/>
      <c r="B469" s="1620">
        <v>2022</v>
      </c>
      <c r="C469" s="1621"/>
      <c r="D469" s="1622"/>
      <c r="E469" s="1622"/>
      <c r="F469" s="1622"/>
      <c r="G469" s="1622"/>
      <c r="H469" s="1622"/>
      <c r="I469" s="1623">
        <f>SUM(C469:H469)</f>
        <v>0</v>
      </c>
      <c r="J469" s="1649"/>
      <c r="K469" s="1622"/>
      <c r="L469" s="1622"/>
      <c r="M469" s="1622"/>
      <c r="N469" s="1622"/>
      <c r="O469" s="1623">
        <f>SUM(K469:N469)</f>
        <v>0</v>
      </c>
      <c r="P469" s="1625"/>
      <c r="Q469" s="1626">
        <f>P469</f>
        <v>0</v>
      </c>
      <c r="R469" s="1626">
        <f>I469+O469+Q469</f>
        <v>0</v>
      </c>
      <c r="S469" s="1627">
        <f>R469/R489</f>
        <v>0</v>
      </c>
    </row>
    <row r="470" spans="1:19" ht="12" thickBot="1" x14ac:dyDescent="0.25">
      <c r="A470" s="1628"/>
      <c r="B470" s="1629" t="s">
        <v>22796</v>
      </c>
      <c r="C470" s="1635"/>
      <c r="D470" s="1636"/>
      <c r="E470" s="1636"/>
      <c r="F470" s="1636"/>
      <c r="G470" s="1636"/>
      <c r="H470" s="1636"/>
      <c r="I470" s="1637"/>
      <c r="J470" s="1638"/>
      <c r="K470" s="1636"/>
      <c r="L470" s="1636"/>
      <c r="M470" s="1636"/>
      <c r="N470" s="1636"/>
      <c r="O470" s="1637"/>
      <c r="P470" s="1653"/>
      <c r="Q470" s="1636"/>
      <c r="R470" s="1636"/>
      <c r="S470" s="1632"/>
    </row>
    <row r="471" spans="1:19" x14ac:dyDescent="0.2">
      <c r="A471" s="1610" t="s">
        <v>22807</v>
      </c>
      <c r="B471" s="1611">
        <v>2020</v>
      </c>
      <c r="C471" s="1612"/>
      <c r="D471" s="1613"/>
      <c r="E471" s="1613"/>
      <c r="F471" s="1613"/>
      <c r="G471" s="1613"/>
      <c r="H471" s="1613"/>
      <c r="I471" s="1614">
        <f>SUM(C471:H471)</f>
        <v>0</v>
      </c>
      <c r="J471" s="1652"/>
      <c r="K471" s="1613"/>
      <c r="L471" s="1613"/>
      <c r="M471" s="1613"/>
      <c r="N471" s="1613"/>
      <c r="O471" s="1614">
        <f>SUM(K471:N471)</f>
        <v>0</v>
      </c>
      <c r="P471" s="1616"/>
      <c r="Q471" s="1617">
        <f>P471</f>
        <v>0</v>
      </c>
      <c r="R471" s="1617">
        <f>I471+O471+Q471</f>
        <v>0</v>
      </c>
      <c r="S471" s="1618">
        <f>R471/R487</f>
        <v>0</v>
      </c>
    </row>
    <row r="472" spans="1:19" x14ac:dyDescent="0.2">
      <c r="A472" s="1619"/>
      <c r="B472" s="1620">
        <v>2021</v>
      </c>
      <c r="C472" s="1621"/>
      <c r="D472" s="1622"/>
      <c r="E472" s="1622"/>
      <c r="F472" s="1622"/>
      <c r="G472" s="1622"/>
      <c r="H472" s="1622"/>
      <c r="I472" s="1623">
        <f>SUM(C472:H472)</f>
        <v>0</v>
      </c>
      <c r="J472" s="1649"/>
      <c r="K472" s="1622"/>
      <c r="L472" s="1622"/>
      <c r="M472" s="1622"/>
      <c r="N472" s="1622"/>
      <c r="O472" s="1623">
        <f>SUM(K472:N472)</f>
        <v>0</v>
      </c>
      <c r="P472" s="1625"/>
      <c r="Q472" s="1626">
        <f>P472</f>
        <v>0</v>
      </c>
      <c r="R472" s="1626">
        <f>I472+O472+Q472</f>
        <v>0</v>
      </c>
      <c r="S472" s="1627">
        <f>R472/R488</f>
        <v>0</v>
      </c>
    </row>
    <row r="473" spans="1:19" x14ac:dyDescent="0.2">
      <c r="A473" s="1619"/>
      <c r="B473" s="1620">
        <v>2022</v>
      </c>
      <c r="C473" s="1621"/>
      <c r="D473" s="1622"/>
      <c r="E473" s="1622"/>
      <c r="F473" s="1622"/>
      <c r="G473" s="1622"/>
      <c r="H473" s="1622"/>
      <c r="I473" s="1623">
        <f>SUM(C473:H473)</f>
        <v>0</v>
      </c>
      <c r="J473" s="1649"/>
      <c r="K473" s="1622"/>
      <c r="L473" s="1622"/>
      <c r="M473" s="1622"/>
      <c r="N473" s="1622"/>
      <c r="O473" s="1623">
        <f>SUM(K473:N473)</f>
        <v>0</v>
      </c>
      <c r="P473" s="1625"/>
      <c r="Q473" s="1626">
        <f>P473</f>
        <v>0</v>
      </c>
      <c r="R473" s="1626">
        <f>I473+O473+Q473</f>
        <v>0</v>
      </c>
      <c r="S473" s="1627">
        <f>R473/R489</f>
        <v>0</v>
      </c>
    </row>
    <row r="474" spans="1:19" ht="12" thickBot="1" x14ac:dyDescent="0.25">
      <c r="A474" s="1628"/>
      <c r="B474" s="1629" t="s">
        <v>22796</v>
      </c>
      <c r="C474" s="1635"/>
      <c r="D474" s="1636"/>
      <c r="E474" s="1636"/>
      <c r="F474" s="1636"/>
      <c r="G474" s="1636"/>
      <c r="H474" s="1636"/>
      <c r="I474" s="1637"/>
      <c r="J474" s="1638"/>
      <c r="K474" s="1636"/>
      <c r="L474" s="1636"/>
      <c r="M474" s="1636"/>
      <c r="N474" s="1636"/>
      <c r="O474" s="1637"/>
      <c r="P474" s="1653"/>
      <c r="Q474" s="1636"/>
      <c r="R474" s="1636"/>
      <c r="S474" s="1632"/>
    </row>
    <row r="475" spans="1:19" x14ac:dyDescent="0.2">
      <c r="A475" s="1610" t="s">
        <v>22808</v>
      </c>
      <c r="B475" s="1611">
        <v>2020</v>
      </c>
      <c r="C475" s="1612"/>
      <c r="D475" s="1613"/>
      <c r="E475" s="1613"/>
      <c r="F475" s="1613"/>
      <c r="G475" s="1613"/>
      <c r="H475" s="1613"/>
      <c r="I475" s="1614">
        <f>SUM(C475:H475)</f>
        <v>0</v>
      </c>
      <c r="J475" s="1652"/>
      <c r="K475" s="1613"/>
      <c r="L475" s="1613"/>
      <c r="M475" s="1613"/>
      <c r="N475" s="1613"/>
      <c r="O475" s="1614">
        <f>SUM(K475:N475)</f>
        <v>0</v>
      </c>
      <c r="P475" s="1616"/>
      <c r="Q475" s="1617">
        <f>P475</f>
        <v>0</v>
      </c>
      <c r="R475" s="1617">
        <f>I475+O475+Q475</f>
        <v>0</v>
      </c>
      <c r="S475" s="1618">
        <f>R475/R487</f>
        <v>0</v>
      </c>
    </row>
    <row r="476" spans="1:19" x14ac:dyDescent="0.2">
      <c r="A476" s="1619"/>
      <c r="B476" s="1620">
        <v>2021</v>
      </c>
      <c r="C476" s="1621"/>
      <c r="D476" s="1622"/>
      <c r="E476" s="1622"/>
      <c r="F476" s="1622"/>
      <c r="G476" s="1622"/>
      <c r="H476" s="1622"/>
      <c r="I476" s="1623">
        <f>SUM(C476:H476)</f>
        <v>0</v>
      </c>
      <c r="J476" s="1649"/>
      <c r="K476" s="1622"/>
      <c r="L476" s="1622"/>
      <c r="M476" s="1622"/>
      <c r="N476" s="1622"/>
      <c r="O476" s="1623">
        <f>SUM(K476:N476)</f>
        <v>0</v>
      </c>
      <c r="P476" s="1625"/>
      <c r="Q476" s="1626">
        <f>P476</f>
        <v>0</v>
      </c>
      <c r="R476" s="1626">
        <f>I476+O476+Q476</f>
        <v>0</v>
      </c>
      <c r="S476" s="1627">
        <f>R476/R488</f>
        <v>0</v>
      </c>
    </row>
    <row r="477" spans="1:19" x14ac:dyDescent="0.2">
      <c r="A477" s="1619"/>
      <c r="B477" s="1620">
        <v>2022</v>
      </c>
      <c r="C477" s="1621"/>
      <c r="D477" s="1622"/>
      <c r="E477" s="1622"/>
      <c r="F477" s="1622"/>
      <c r="G477" s="1622"/>
      <c r="H477" s="1622"/>
      <c r="I477" s="1623">
        <f>SUM(C477:H477)</f>
        <v>0</v>
      </c>
      <c r="J477" s="1649"/>
      <c r="K477" s="1622"/>
      <c r="L477" s="1622"/>
      <c r="M477" s="1622"/>
      <c r="N477" s="1622"/>
      <c r="O477" s="1623">
        <f>SUM(K477:N477)</f>
        <v>0</v>
      </c>
      <c r="P477" s="1625"/>
      <c r="Q477" s="1626">
        <f>P477</f>
        <v>0</v>
      </c>
      <c r="R477" s="1626">
        <f>I477+O477+Q477</f>
        <v>0</v>
      </c>
      <c r="S477" s="1627">
        <f>R477/R489</f>
        <v>0</v>
      </c>
    </row>
    <row r="478" spans="1:19" ht="12" thickBot="1" x14ac:dyDescent="0.25">
      <c r="A478" s="1628"/>
      <c r="B478" s="1629" t="s">
        <v>22796</v>
      </c>
      <c r="C478" s="1635"/>
      <c r="D478" s="1636"/>
      <c r="E478" s="1636"/>
      <c r="F478" s="1636"/>
      <c r="G478" s="1636"/>
      <c r="H478" s="1636"/>
      <c r="I478" s="1637"/>
      <c r="J478" s="1638"/>
      <c r="K478" s="1636"/>
      <c r="L478" s="1636"/>
      <c r="M478" s="1636"/>
      <c r="N478" s="1636"/>
      <c r="O478" s="1637"/>
      <c r="P478" s="1653"/>
      <c r="Q478" s="1636"/>
      <c r="R478" s="1636"/>
      <c r="S478" s="1632"/>
    </row>
    <row r="479" spans="1:19" x14ac:dyDescent="0.2">
      <c r="A479" s="1610" t="s">
        <v>22809</v>
      </c>
      <c r="B479" s="1611">
        <v>2020</v>
      </c>
      <c r="C479" s="1612">
        <f t="shared" ref="C479:H481" si="132">C1453</f>
        <v>0</v>
      </c>
      <c r="D479" s="1613">
        <f t="shared" si="132"/>
        <v>0</v>
      </c>
      <c r="E479" s="1613">
        <f t="shared" si="132"/>
        <v>4804779281</v>
      </c>
      <c r="F479" s="1613">
        <f t="shared" si="132"/>
        <v>7645459</v>
      </c>
      <c r="G479" s="1613">
        <f t="shared" si="132"/>
        <v>0</v>
      </c>
      <c r="H479" s="1613">
        <f t="shared" si="132"/>
        <v>39589184</v>
      </c>
      <c r="I479" s="1614">
        <f>SUM(C479:H479)</f>
        <v>4852013924</v>
      </c>
      <c r="J479" s="1652">
        <f t="shared" ref="J479:N481" si="133">J1453</f>
        <v>0</v>
      </c>
      <c r="K479" s="1613">
        <f t="shared" si="133"/>
        <v>0</v>
      </c>
      <c r="L479" s="1613">
        <f t="shared" si="133"/>
        <v>0</v>
      </c>
      <c r="M479" s="1613">
        <f t="shared" si="133"/>
        <v>0</v>
      </c>
      <c r="N479" s="1613">
        <f t="shared" si="133"/>
        <v>0</v>
      </c>
      <c r="O479" s="1614">
        <f>SUM(K479:N479)</f>
        <v>0</v>
      </c>
      <c r="P479" s="1616">
        <f>P1453</f>
        <v>0</v>
      </c>
      <c r="Q479" s="1617">
        <f>P479</f>
        <v>0</v>
      </c>
      <c r="R479" s="1617">
        <f>I479+O479+Q479</f>
        <v>4852013924</v>
      </c>
      <c r="S479" s="1618">
        <f>R479/R487</f>
        <v>1</v>
      </c>
    </row>
    <row r="480" spans="1:19" x14ac:dyDescent="0.2">
      <c r="A480" s="1619"/>
      <c r="B480" s="1620">
        <v>2021</v>
      </c>
      <c r="C480" s="1621">
        <f t="shared" si="132"/>
        <v>0</v>
      </c>
      <c r="D480" s="1622">
        <f t="shared" si="132"/>
        <v>0</v>
      </c>
      <c r="E480" s="1622">
        <f t="shared" si="132"/>
        <v>6454654106</v>
      </c>
      <c r="F480" s="1622">
        <f t="shared" si="132"/>
        <v>0</v>
      </c>
      <c r="G480" s="1622">
        <f t="shared" si="132"/>
        <v>0</v>
      </c>
      <c r="H480" s="1622">
        <f t="shared" si="132"/>
        <v>19687248</v>
      </c>
      <c r="I480" s="1623">
        <f>SUM(C480:H480)</f>
        <v>6474341354</v>
      </c>
      <c r="J480" s="1649">
        <f t="shared" si="133"/>
        <v>0</v>
      </c>
      <c r="K480" s="1622">
        <f t="shared" si="133"/>
        <v>0</v>
      </c>
      <c r="L480" s="1622">
        <f t="shared" si="133"/>
        <v>0</v>
      </c>
      <c r="M480" s="1622">
        <f t="shared" si="133"/>
        <v>0</v>
      </c>
      <c r="N480" s="1622">
        <f t="shared" si="133"/>
        <v>0</v>
      </c>
      <c r="O480" s="1623">
        <f>SUM(K480:N480)</f>
        <v>0</v>
      </c>
      <c r="P480" s="1625">
        <f>P1454</f>
        <v>668555863</v>
      </c>
      <c r="Q480" s="1626">
        <f>P480</f>
        <v>668555863</v>
      </c>
      <c r="R480" s="1626">
        <f>I480+O480+Q480</f>
        <v>7142897217</v>
      </c>
      <c r="S480" s="1627">
        <f>R480/R488</f>
        <v>1</v>
      </c>
    </row>
    <row r="481" spans="1:20" x14ac:dyDescent="0.2">
      <c r="A481" s="1619"/>
      <c r="B481" s="1620">
        <v>2022</v>
      </c>
      <c r="C481" s="1621">
        <f t="shared" si="132"/>
        <v>0</v>
      </c>
      <c r="D481" s="1622">
        <f t="shared" si="132"/>
        <v>0</v>
      </c>
      <c r="E481" s="1622">
        <f t="shared" si="132"/>
        <v>4877313308</v>
      </c>
      <c r="F481" s="1622">
        <f t="shared" si="132"/>
        <v>38558871</v>
      </c>
      <c r="G481" s="1622">
        <f t="shared" si="132"/>
        <v>0</v>
      </c>
      <c r="H481" s="1622">
        <f t="shared" si="132"/>
        <v>14933076</v>
      </c>
      <c r="I481" s="1623">
        <f>SUM(C481:H481)</f>
        <v>4930805255</v>
      </c>
      <c r="J481" s="1649">
        <f t="shared" si="133"/>
        <v>0</v>
      </c>
      <c r="K481" s="1622">
        <f t="shared" si="133"/>
        <v>0</v>
      </c>
      <c r="L481" s="1622">
        <f t="shared" si="133"/>
        <v>0</v>
      </c>
      <c r="M481" s="1622">
        <f t="shared" si="133"/>
        <v>0</v>
      </c>
      <c r="N481" s="1622">
        <f t="shared" si="133"/>
        <v>0</v>
      </c>
      <c r="O481" s="1623">
        <f>SUM(K481:N481)</f>
        <v>0</v>
      </c>
      <c r="P481" s="1625">
        <f>P1455</f>
        <v>0</v>
      </c>
      <c r="Q481" s="1626">
        <f>P481</f>
        <v>0</v>
      </c>
      <c r="R481" s="1626">
        <f>I481+O481+Q481</f>
        <v>4930805255</v>
      </c>
      <c r="S481" s="1627">
        <f>R481/R489</f>
        <v>1</v>
      </c>
    </row>
    <row r="482" spans="1:20" ht="12" thickBot="1" x14ac:dyDescent="0.25">
      <c r="A482" s="1628"/>
      <c r="B482" s="1629" t="s">
        <v>22796</v>
      </c>
      <c r="C482" s="1635"/>
      <c r="D482" s="1631"/>
      <c r="E482" s="1631">
        <f t="shared" ref="E482:R482" si="134">(E481-E480)/E480</f>
        <v>-0.24437262974847315</v>
      </c>
      <c r="F482" s="1631"/>
      <c r="G482" s="1631"/>
      <c r="H482" s="1631">
        <f t="shared" si="134"/>
        <v>-0.24148484338694773</v>
      </c>
      <c r="I482" s="1632">
        <f t="shared" si="134"/>
        <v>-0.23840820472747659</v>
      </c>
      <c r="J482" s="1633"/>
      <c r="K482" s="1631"/>
      <c r="L482" s="1631"/>
      <c r="M482" s="1631"/>
      <c r="N482" s="1631"/>
      <c r="O482" s="1632"/>
      <c r="P482" s="1631">
        <f t="shared" si="134"/>
        <v>-1</v>
      </c>
      <c r="Q482" s="1631">
        <f t="shared" si="134"/>
        <v>-1</v>
      </c>
      <c r="R482" s="1631">
        <f t="shared" si="134"/>
        <v>-0.30969113719503771</v>
      </c>
      <c r="S482" s="1632"/>
    </row>
    <row r="483" spans="1:20" x14ac:dyDescent="0.2">
      <c r="A483" s="1610" t="s">
        <v>22810</v>
      </c>
      <c r="B483" s="1611">
        <v>2020</v>
      </c>
      <c r="C483" s="1612"/>
      <c r="D483" s="1613"/>
      <c r="E483" s="1613"/>
      <c r="F483" s="1613"/>
      <c r="G483" s="1613"/>
      <c r="H483" s="1613"/>
      <c r="I483" s="1614">
        <f>SUM(C483:H483)</f>
        <v>0</v>
      </c>
      <c r="J483" s="1652"/>
      <c r="K483" s="1613"/>
      <c r="L483" s="1613"/>
      <c r="M483" s="1613"/>
      <c r="N483" s="1613"/>
      <c r="O483" s="1614">
        <f>SUM(K483:N483)</f>
        <v>0</v>
      </c>
      <c r="P483" s="1616"/>
      <c r="Q483" s="1617">
        <f>P483</f>
        <v>0</v>
      </c>
      <c r="R483" s="1617">
        <f>I483+O483+Q483</f>
        <v>0</v>
      </c>
      <c r="S483" s="1618">
        <f>R483/R487</f>
        <v>0</v>
      </c>
    </row>
    <row r="484" spans="1:20" x14ac:dyDescent="0.2">
      <c r="A484" s="1619"/>
      <c r="B484" s="1620">
        <v>2021</v>
      </c>
      <c r="C484" s="1621"/>
      <c r="D484" s="1622"/>
      <c r="E484" s="1622"/>
      <c r="F484" s="1622"/>
      <c r="G484" s="1622"/>
      <c r="H484" s="1622"/>
      <c r="I484" s="1623">
        <f>SUM(C484:H484)</f>
        <v>0</v>
      </c>
      <c r="J484" s="1649"/>
      <c r="K484" s="1622"/>
      <c r="L484" s="1622"/>
      <c r="M484" s="1622"/>
      <c r="N484" s="1622"/>
      <c r="O484" s="1623">
        <f>SUM(K484:N484)</f>
        <v>0</v>
      </c>
      <c r="P484" s="1625"/>
      <c r="Q484" s="1626">
        <f>P484</f>
        <v>0</v>
      </c>
      <c r="R484" s="1626">
        <f>I484+O484+Q484</f>
        <v>0</v>
      </c>
      <c r="S484" s="1627">
        <f>R484/R488</f>
        <v>0</v>
      </c>
    </row>
    <row r="485" spans="1:20" x14ac:dyDescent="0.2">
      <c r="A485" s="1619"/>
      <c r="B485" s="1620">
        <v>2022</v>
      </c>
      <c r="C485" s="1621"/>
      <c r="D485" s="1622"/>
      <c r="E485" s="1622"/>
      <c r="F485" s="1622"/>
      <c r="G485" s="1622"/>
      <c r="H485" s="1622"/>
      <c r="I485" s="1623">
        <f>SUM(C485:H485)</f>
        <v>0</v>
      </c>
      <c r="J485" s="1649"/>
      <c r="K485" s="1622"/>
      <c r="L485" s="1622"/>
      <c r="M485" s="1622"/>
      <c r="N485" s="1622"/>
      <c r="O485" s="1623">
        <f>SUM(K485:N485)</f>
        <v>0</v>
      </c>
      <c r="P485" s="1625"/>
      <c r="Q485" s="1626">
        <f>P485</f>
        <v>0</v>
      </c>
      <c r="R485" s="1626">
        <f>I485+O485+Q485</f>
        <v>0</v>
      </c>
      <c r="S485" s="1627">
        <f>R485/R489</f>
        <v>0</v>
      </c>
    </row>
    <row r="486" spans="1:20" ht="12" thickBot="1" x14ac:dyDescent="0.25">
      <c r="A486" s="1628"/>
      <c r="B486" s="1629" t="s">
        <v>22796</v>
      </c>
      <c r="C486" s="1630"/>
      <c r="D486" s="1631"/>
      <c r="E486" s="1631"/>
      <c r="F486" s="1631"/>
      <c r="G486" s="1631"/>
      <c r="H486" s="1631"/>
      <c r="I486" s="1632"/>
      <c r="J486" s="1633"/>
      <c r="K486" s="1631"/>
      <c r="L486" s="1631"/>
      <c r="M486" s="1631"/>
      <c r="N486" s="1631"/>
      <c r="O486" s="1632"/>
      <c r="P486" s="1634"/>
      <c r="Q486" s="1631"/>
      <c r="R486" s="1631"/>
      <c r="S486" s="1632"/>
    </row>
    <row r="487" spans="1:20" x14ac:dyDescent="0.2">
      <c r="A487" s="1640" t="s">
        <v>2049</v>
      </c>
      <c r="B487" s="1611">
        <v>2020</v>
      </c>
      <c r="C487" s="1641">
        <f t="shared" ref="C487:H489" si="135">C427+C431+C435+C439+C443+C447+C451+C455+C459+C463+C467+C471+C475+C479+C483</f>
        <v>0</v>
      </c>
      <c r="D487" s="1642">
        <f t="shared" si="135"/>
        <v>0</v>
      </c>
      <c r="E487" s="1642">
        <f t="shared" si="135"/>
        <v>4804779281</v>
      </c>
      <c r="F487" s="1642">
        <f t="shared" si="135"/>
        <v>7645459</v>
      </c>
      <c r="G487" s="1642">
        <f t="shared" si="135"/>
        <v>0</v>
      </c>
      <c r="H487" s="1642">
        <f t="shared" si="135"/>
        <v>39589184</v>
      </c>
      <c r="I487" s="1643">
        <f>SUM(C487:H487)</f>
        <v>4852013924</v>
      </c>
      <c r="J487" s="1644">
        <f t="shared" ref="J487:N489" si="136">J427+J431+J435+J439+J443+J447+J451+J455+J459+J463+J467+J471+J475+J479+J483</f>
        <v>0</v>
      </c>
      <c r="K487" s="1642">
        <f t="shared" si="136"/>
        <v>0</v>
      </c>
      <c r="L487" s="1642">
        <f t="shared" si="136"/>
        <v>0</v>
      </c>
      <c r="M487" s="1642">
        <f t="shared" si="136"/>
        <v>0</v>
      </c>
      <c r="N487" s="1642">
        <f t="shared" si="136"/>
        <v>0</v>
      </c>
      <c r="O487" s="1643">
        <f>SUM(K487:N487)</f>
        <v>0</v>
      </c>
      <c r="P487" s="1645">
        <f>P427+P431+P435+P439+P443+P447+P451+P455+P459+P463+P467+P471+P475+P479+P483</f>
        <v>0</v>
      </c>
      <c r="Q487" s="1642">
        <f>P487</f>
        <v>0</v>
      </c>
      <c r="R487" s="1642">
        <f>I487+O487+Q487</f>
        <v>4852013924</v>
      </c>
      <c r="S487" s="1646">
        <f>R487/R487</f>
        <v>1</v>
      </c>
    </row>
    <row r="488" spans="1:20" x14ac:dyDescent="0.2">
      <c r="A488" s="1647"/>
      <c r="B488" s="1620">
        <v>2021</v>
      </c>
      <c r="C488" s="1648">
        <f t="shared" si="135"/>
        <v>0</v>
      </c>
      <c r="D488" s="1626">
        <f t="shared" si="135"/>
        <v>0</v>
      </c>
      <c r="E488" s="1626">
        <f t="shared" si="135"/>
        <v>6454654106</v>
      </c>
      <c r="F488" s="1626">
        <f t="shared" si="135"/>
        <v>0</v>
      </c>
      <c r="G488" s="1626">
        <f t="shared" si="135"/>
        <v>0</v>
      </c>
      <c r="H488" s="1626">
        <f t="shared" si="135"/>
        <v>19687248</v>
      </c>
      <c r="I488" s="1623">
        <f>SUM(C488:H488)</f>
        <v>6474341354</v>
      </c>
      <c r="J488" s="1649">
        <f t="shared" si="136"/>
        <v>0</v>
      </c>
      <c r="K488" s="1626">
        <f t="shared" si="136"/>
        <v>0</v>
      </c>
      <c r="L488" s="1626">
        <f t="shared" si="136"/>
        <v>0</v>
      </c>
      <c r="M488" s="1626">
        <f t="shared" si="136"/>
        <v>0</v>
      </c>
      <c r="N488" s="1626">
        <f t="shared" si="136"/>
        <v>0</v>
      </c>
      <c r="O488" s="1623">
        <f>SUM(K488:N488)</f>
        <v>0</v>
      </c>
      <c r="P488" s="1650">
        <f>P428+P432+P436+P440+P444+P448+P452+P456+P460+P464+P468+P472+P476+P480+P484</f>
        <v>668555863</v>
      </c>
      <c r="Q488" s="1626">
        <f>P488</f>
        <v>668555863</v>
      </c>
      <c r="R488" s="1626">
        <f>I488+O488+Q488</f>
        <v>7142897217</v>
      </c>
      <c r="S488" s="1627">
        <f>R488/R488</f>
        <v>1</v>
      </c>
    </row>
    <row r="489" spans="1:20" x14ac:dyDescent="0.2">
      <c r="A489" s="1647"/>
      <c r="B489" s="1620">
        <v>2022</v>
      </c>
      <c r="C489" s="1648">
        <f t="shared" si="135"/>
        <v>0</v>
      </c>
      <c r="D489" s="1626">
        <f t="shared" si="135"/>
        <v>0</v>
      </c>
      <c r="E489" s="1626">
        <f t="shared" si="135"/>
        <v>4877313308</v>
      </c>
      <c r="F489" s="1626">
        <f t="shared" si="135"/>
        <v>38558871</v>
      </c>
      <c r="G489" s="1626">
        <f t="shared" si="135"/>
        <v>0</v>
      </c>
      <c r="H489" s="1626">
        <f t="shared" si="135"/>
        <v>14933076</v>
      </c>
      <c r="I489" s="1623">
        <f>SUM(C489:H489)</f>
        <v>4930805255</v>
      </c>
      <c r="J489" s="1649">
        <f t="shared" si="136"/>
        <v>0</v>
      </c>
      <c r="K489" s="1626">
        <f t="shared" si="136"/>
        <v>0</v>
      </c>
      <c r="L489" s="1626">
        <f t="shared" si="136"/>
        <v>0</v>
      </c>
      <c r="M489" s="1626">
        <f t="shared" si="136"/>
        <v>0</v>
      </c>
      <c r="N489" s="1626">
        <f t="shared" si="136"/>
        <v>0</v>
      </c>
      <c r="O489" s="1623">
        <f>SUM(K489:N489)</f>
        <v>0</v>
      </c>
      <c r="P489" s="1650">
        <f>P429+P433+P437+P441+P445+P449+P453+P457+P461+P465+P469+P473+P477+P481+P485</f>
        <v>0</v>
      </c>
      <c r="Q489" s="1626">
        <f>P489</f>
        <v>0</v>
      </c>
      <c r="R489" s="1626">
        <f>I489+O489+Q489</f>
        <v>4930805255</v>
      </c>
      <c r="S489" s="1627">
        <f>R489/R489</f>
        <v>1</v>
      </c>
    </row>
    <row r="490" spans="1:20" ht="12" thickBot="1" x14ac:dyDescent="0.25">
      <c r="A490" s="1628"/>
      <c r="B490" s="1629" t="s">
        <v>22796</v>
      </c>
      <c r="C490" s="1630"/>
      <c r="D490" s="1631"/>
      <c r="E490" s="1631">
        <f t="shared" ref="E490:R490" si="137">(E489-E488)/E488</f>
        <v>-0.24437262974847315</v>
      </c>
      <c r="F490" s="1631"/>
      <c r="G490" s="1631"/>
      <c r="H490" s="1631">
        <f t="shared" si="137"/>
        <v>-0.24148484338694773</v>
      </c>
      <c r="I490" s="1632">
        <f t="shared" si="137"/>
        <v>-0.23840820472747659</v>
      </c>
      <c r="J490" s="1633"/>
      <c r="K490" s="1631"/>
      <c r="L490" s="1631"/>
      <c r="M490" s="1631"/>
      <c r="N490" s="1631"/>
      <c r="O490" s="1632"/>
      <c r="P490" s="1631">
        <f t="shared" si="137"/>
        <v>-1</v>
      </c>
      <c r="Q490" s="1631">
        <f t="shared" si="137"/>
        <v>-1</v>
      </c>
      <c r="R490" s="1631">
        <f t="shared" si="137"/>
        <v>-0.30969113719503771</v>
      </c>
      <c r="S490" s="1632"/>
    </row>
    <row r="493" spans="1:20" x14ac:dyDescent="0.2">
      <c r="A493" s="1590" t="s">
        <v>22593</v>
      </c>
      <c r="I493" s="1591"/>
      <c r="J493" s="1591"/>
      <c r="P493" s="1592"/>
      <c r="R493" s="1591"/>
      <c r="S493" s="1591"/>
      <c r="T493" s="1593"/>
    </row>
    <row r="494" spans="1:20" x14ac:dyDescent="0.2">
      <c r="A494" s="1590" t="s">
        <v>22592</v>
      </c>
      <c r="I494" s="1591"/>
      <c r="J494" s="1591"/>
      <c r="P494" s="1592"/>
      <c r="R494" s="1591"/>
      <c r="S494" s="1591"/>
      <c r="T494" s="1593"/>
    </row>
    <row r="495" spans="1:20" x14ac:dyDescent="0.2">
      <c r="I495" s="1591"/>
      <c r="J495" s="1591"/>
      <c r="P495" s="1592"/>
      <c r="R495" s="1591"/>
      <c r="S495" s="1591"/>
      <c r="T495" s="1593"/>
    </row>
    <row r="496" spans="1:20" x14ac:dyDescent="0.2">
      <c r="I496" s="1591"/>
      <c r="J496" s="1591"/>
      <c r="P496" s="1592"/>
      <c r="R496" s="1591"/>
      <c r="S496" s="1591"/>
      <c r="T496" s="1593"/>
    </row>
    <row r="497" spans="1:20" x14ac:dyDescent="0.2">
      <c r="I497" s="1591"/>
      <c r="J497" s="1591"/>
      <c r="P497" s="1592"/>
      <c r="R497" s="1591"/>
      <c r="S497" s="1591"/>
      <c r="T497" s="1593"/>
    </row>
    <row r="498" spans="1:20" x14ac:dyDescent="0.2">
      <c r="A498" s="1769" t="s">
        <v>22780</v>
      </c>
      <c r="B498" s="1769"/>
      <c r="C498" s="1769"/>
      <c r="D498" s="1769"/>
      <c r="E498" s="1769"/>
      <c r="F498" s="1769"/>
      <c r="G498" s="1769"/>
      <c r="H498" s="1769"/>
      <c r="I498" s="1769"/>
      <c r="J498" s="1769"/>
      <c r="K498" s="1769"/>
      <c r="L498" s="1769"/>
      <c r="M498" s="1769"/>
      <c r="N498" s="1769"/>
      <c r="O498" s="1769"/>
      <c r="P498" s="1769"/>
      <c r="Q498" s="1769"/>
      <c r="R498" s="1769"/>
      <c r="S498" s="1769"/>
      <c r="T498" s="1594"/>
    </row>
    <row r="499" spans="1:20" x14ac:dyDescent="0.2">
      <c r="A499" s="1769" t="s">
        <v>2089</v>
      </c>
      <c r="B499" s="1769"/>
      <c r="C499" s="1769"/>
      <c r="D499" s="1769"/>
      <c r="E499" s="1769"/>
      <c r="F499" s="1769"/>
      <c r="G499" s="1769"/>
      <c r="H499" s="1769"/>
      <c r="I499" s="1769"/>
      <c r="J499" s="1769"/>
      <c r="K499" s="1769"/>
      <c r="L499" s="1769"/>
      <c r="M499" s="1769"/>
      <c r="N499" s="1769"/>
      <c r="O499" s="1769"/>
      <c r="P499" s="1769"/>
      <c r="Q499" s="1769"/>
      <c r="R499" s="1769"/>
      <c r="S499" s="1769"/>
      <c r="T499" s="1594"/>
    </row>
    <row r="500" spans="1:20" x14ac:dyDescent="0.2">
      <c r="A500" s="1769" t="s">
        <v>22781</v>
      </c>
      <c r="B500" s="1769"/>
      <c r="C500" s="1769"/>
      <c r="D500" s="1769"/>
      <c r="E500" s="1769"/>
      <c r="F500" s="1769"/>
      <c r="G500" s="1769"/>
      <c r="H500" s="1769"/>
      <c r="I500" s="1769"/>
      <c r="J500" s="1769"/>
      <c r="K500" s="1769"/>
      <c r="L500" s="1769"/>
      <c r="M500" s="1769"/>
      <c r="N500" s="1769"/>
      <c r="O500" s="1769"/>
      <c r="P500" s="1769"/>
      <c r="Q500" s="1769"/>
      <c r="R500" s="1769"/>
      <c r="S500" s="1769"/>
      <c r="T500" s="1594"/>
    </row>
    <row r="501" spans="1:20" x14ac:dyDescent="0.2">
      <c r="A501" s="1769" t="s">
        <v>22782</v>
      </c>
      <c r="B501" s="1769"/>
      <c r="C501" s="1769"/>
      <c r="D501" s="1769"/>
      <c r="E501" s="1769"/>
      <c r="F501" s="1769"/>
      <c r="G501" s="1769"/>
      <c r="H501" s="1769"/>
      <c r="I501" s="1769"/>
      <c r="J501" s="1769"/>
      <c r="K501" s="1769"/>
      <c r="L501" s="1769"/>
      <c r="M501" s="1769"/>
      <c r="N501" s="1769"/>
      <c r="O501" s="1769"/>
      <c r="P501" s="1769"/>
      <c r="Q501" s="1769"/>
      <c r="R501" s="1769"/>
      <c r="S501" s="1769"/>
      <c r="T501" s="1594"/>
    </row>
    <row r="502" spans="1:20" x14ac:dyDescent="0.2">
      <c r="I502" s="1591"/>
      <c r="J502" s="1591"/>
      <c r="P502" s="1592"/>
      <c r="R502" s="1591"/>
      <c r="S502" s="1591"/>
      <c r="T502" s="1593"/>
    </row>
    <row r="503" spans="1:20" x14ac:dyDescent="0.2">
      <c r="I503" s="1591"/>
      <c r="J503" s="1591"/>
      <c r="P503" s="1592"/>
      <c r="R503" s="1591"/>
      <c r="S503" s="1591"/>
      <c r="T503" s="1593"/>
    </row>
    <row r="504" spans="1:20" x14ac:dyDescent="0.2">
      <c r="I504" s="1591"/>
      <c r="J504" s="1591"/>
      <c r="P504" s="1592"/>
      <c r="R504" s="1591"/>
      <c r="S504" s="1591"/>
      <c r="T504" s="1593"/>
    </row>
    <row r="505" spans="1:20" x14ac:dyDescent="0.2">
      <c r="A505" s="1595" t="s">
        <v>21668</v>
      </c>
      <c r="B505" s="1595" t="s">
        <v>22686</v>
      </c>
      <c r="C505" s="1596"/>
      <c r="D505" s="1596"/>
      <c r="E505" s="1596"/>
      <c r="F505" s="1596"/>
      <c r="G505" s="1596"/>
      <c r="H505" s="1596"/>
      <c r="I505" s="1596"/>
      <c r="J505" s="1596"/>
      <c r="K505" s="1597"/>
      <c r="L505" s="1596"/>
      <c r="M505" s="1596"/>
      <c r="N505" s="1596"/>
      <c r="O505" s="1596"/>
      <c r="P505" s="1592"/>
      <c r="Q505" s="1596"/>
      <c r="R505" s="1596"/>
      <c r="S505" s="1596"/>
      <c r="T505" s="1593"/>
    </row>
    <row r="506" spans="1:20" ht="12" thickBot="1" x14ac:dyDescent="0.25">
      <c r="A506" s="1598" t="s">
        <v>0</v>
      </c>
      <c r="B506" s="1598" t="s">
        <v>22596</v>
      </c>
      <c r="C506" s="1598"/>
      <c r="D506" s="1598"/>
      <c r="E506" s="1598"/>
      <c r="F506" s="1598"/>
      <c r="G506" s="1598"/>
      <c r="H506" s="1598"/>
      <c r="I506" s="1598"/>
      <c r="J506" s="1598"/>
      <c r="K506" s="1599"/>
      <c r="L506" s="1598"/>
      <c r="M506" s="1598"/>
      <c r="N506" s="1598"/>
      <c r="O506" s="1598"/>
      <c r="P506" s="1600"/>
      <c r="Q506" s="1598"/>
      <c r="R506" s="1598"/>
      <c r="S506" s="1598"/>
      <c r="T506" s="1601"/>
    </row>
    <row r="507" spans="1:20" ht="27" customHeight="1" x14ac:dyDescent="0.2">
      <c r="A507" s="1770" t="s">
        <v>22783</v>
      </c>
      <c r="B507" s="1772" t="s">
        <v>22784</v>
      </c>
      <c r="C507" s="1774" t="s">
        <v>22609</v>
      </c>
      <c r="D507" s="1775"/>
      <c r="E507" s="1775"/>
      <c r="F507" s="1775"/>
      <c r="G507" s="1775"/>
      <c r="H507" s="1775"/>
      <c r="I507" s="1776"/>
      <c r="J507" s="1777" t="s">
        <v>22616</v>
      </c>
      <c r="K507" s="1778"/>
      <c r="L507" s="1778"/>
      <c r="M507" s="1778"/>
      <c r="N507" s="1778"/>
      <c r="O507" s="1779"/>
      <c r="P507" s="1780" t="s">
        <v>22622</v>
      </c>
      <c r="Q507" s="1781"/>
      <c r="R507" s="1781" t="s">
        <v>2049</v>
      </c>
      <c r="S507" s="1782"/>
    </row>
    <row r="508" spans="1:20" ht="112.5" customHeight="1" thickBot="1" x14ac:dyDescent="0.25">
      <c r="A508" s="1771"/>
      <c r="B508" s="1773"/>
      <c r="C508" s="1603" t="s">
        <v>22785</v>
      </c>
      <c r="D508" s="1604" t="s">
        <v>22786</v>
      </c>
      <c r="E508" s="1604" t="s">
        <v>22787</v>
      </c>
      <c r="F508" s="1604" t="s">
        <v>22788</v>
      </c>
      <c r="G508" s="1604" t="s">
        <v>22789</v>
      </c>
      <c r="H508" s="1604" t="s">
        <v>22790</v>
      </c>
      <c r="I508" s="1605" t="s">
        <v>22665</v>
      </c>
      <c r="J508" s="1606" t="s">
        <v>22785</v>
      </c>
      <c r="K508" s="1604" t="s">
        <v>22789</v>
      </c>
      <c r="L508" s="1604" t="s">
        <v>22790</v>
      </c>
      <c r="M508" s="1604" t="s">
        <v>22791</v>
      </c>
      <c r="N508" s="1604" t="s">
        <v>22792</v>
      </c>
      <c r="O508" s="1605" t="s">
        <v>22668</v>
      </c>
      <c r="P508" s="1607" t="s">
        <v>22793</v>
      </c>
      <c r="Q508" s="1604" t="s">
        <v>22669</v>
      </c>
      <c r="R508" s="1608" t="s">
        <v>22794</v>
      </c>
      <c r="S508" s="1609" t="s">
        <v>22671</v>
      </c>
    </row>
    <row r="509" spans="1:20" x14ac:dyDescent="0.2">
      <c r="A509" s="1610" t="s">
        <v>22795</v>
      </c>
      <c r="B509" s="1611">
        <v>2020</v>
      </c>
      <c r="C509" s="1612">
        <f t="shared" ref="C509:H511" si="138">C591+C673+C755+C837</f>
        <v>4765857977</v>
      </c>
      <c r="D509" s="1613">
        <f t="shared" si="138"/>
        <v>44326764</v>
      </c>
      <c r="E509" s="1613">
        <f t="shared" si="138"/>
        <v>11154294</v>
      </c>
      <c r="F509" s="1613">
        <f t="shared" si="138"/>
        <v>452791031</v>
      </c>
      <c r="G509" s="1613">
        <f t="shared" si="138"/>
        <v>53523</v>
      </c>
      <c r="H509" s="1613">
        <f t="shared" si="138"/>
        <v>15357003</v>
      </c>
      <c r="I509" s="1614">
        <f>SUM(C509:H509)</f>
        <v>5289540592</v>
      </c>
      <c r="J509" s="1613">
        <f t="shared" ref="J509:N511" si="139">J591+J673+J755+J837</f>
        <v>1077137836</v>
      </c>
      <c r="K509" s="1613">
        <f t="shared" si="139"/>
        <v>3201669502</v>
      </c>
      <c r="L509" s="1613">
        <f t="shared" si="139"/>
        <v>0</v>
      </c>
      <c r="M509" s="1613">
        <f t="shared" si="139"/>
        <v>111484246</v>
      </c>
      <c r="N509" s="1613">
        <f t="shared" si="139"/>
        <v>340046530</v>
      </c>
      <c r="O509" s="1614">
        <f>SUM(J509:N509)</f>
        <v>4730338114</v>
      </c>
      <c r="P509" s="1616">
        <f>P591+P673+P755+P837</f>
        <v>0</v>
      </c>
      <c r="Q509" s="1617">
        <f>P509</f>
        <v>0</v>
      </c>
      <c r="R509" s="1617">
        <f>I509+O509+Q509</f>
        <v>10019878706</v>
      </c>
      <c r="S509" s="1618">
        <f>R509/R569</f>
        <v>0.42218142729023467</v>
      </c>
    </row>
    <row r="510" spans="1:20" x14ac:dyDescent="0.2">
      <c r="A510" s="1619"/>
      <c r="B510" s="1620">
        <v>2021</v>
      </c>
      <c r="C510" s="1621">
        <f t="shared" si="138"/>
        <v>5776361667</v>
      </c>
      <c r="D510" s="1622">
        <f t="shared" si="138"/>
        <v>43239370</v>
      </c>
      <c r="E510" s="1622">
        <f t="shared" si="138"/>
        <v>11199768</v>
      </c>
      <c r="F510" s="1622">
        <f t="shared" si="138"/>
        <v>520156608</v>
      </c>
      <c r="G510" s="1622">
        <f t="shared" si="138"/>
        <v>19460</v>
      </c>
      <c r="H510" s="1622">
        <f t="shared" si="138"/>
        <v>13760780</v>
      </c>
      <c r="I510" s="1623">
        <f>SUM(C510:H510)</f>
        <v>6364737653</v>
      </c>
      <c r="J510" s="1624">
        <f t="shared" si="139"/>
        <v>1954214054</v>
      </c>
      <c r="K510" s="1622">
        <f t="shared" si="139"/>
        <v>615000000</v>
      </c>
      <c r="L510" s="1622">
        <f t="shared" si="139"/>
        <v>0</v>
      </c>
      <c r="M510" s="1622">
        <f t="shared" si="139"/>
        <v>97342916</v>
      </c>
      <c r="N510" s="1622">
        <f t="shared" si="139"/>
        <v>341495679</v>
      </c>
      <c r="O510" s="1623">
        <f>SUM(J510:N510)</f>
        <v>3008052649</v>
      </c>
      <c r="P510" s="1625">
        <f>P592+P674+P756+P838</f>
        <v>0</v>
      </c>
      <c r="Q510" s="1626">
        <f>P510</f>
        <v>0</v>
      </c>
      <c r="R510" s="1626">
        <f>I510+O510+Q510</f>
        <v>9372790302</v>
      </c>
      <c r="S510" s="1627">
        <f>R510/R570</f>
        <v>0.36292420744885573</v>
      </c>
    </row>
    <row r="511" spans="1:20" x14ac:dyDescent="0.2">
      <c r="A511" s="1619"/>
      <c r="B511" s="1620">
        <v>2022</v>
      </c>
      <c r="C511" s="1621">
        <f t="shared" si="138"/>
        <v>8381625001</v>
      </c>
      <c r="D511" s="1622">
        <f t="shared" si="138"/>
        <v>71701473</v>
      </c>
      <c r="E511" s="1622">
        <f t="shared" si="138"/>
        <v>11217732</v>
      </c>
      <c r="F511" s="1622">
        <f t="shared" si="138"/>
        <v>505835506</v>
      </c>
      <c r="G511" s="1622">
        <f t="shared" si="138"/>
        <v>2266712</v>
      </c>
      <c r="H511" s="1622">
        <f t="shared" si="138"/>
        <v>14365828</v>
      </c>
      <c r="I511" s="1623">
        <f>SUM(C511:H511)</f>
        <v>8987012252</v>
      </c>
      <c r="J511" s="1624">
        <f t="shared" si="139"/>
        <v>200000000</v>
      </c>
      <c r="K511" s="1622">
        <f t="shared" si="139"/>
        <v>820000000</v>
      </c>
      <c r="L511" s="1622">
        <f t="shared" si="139"/>
        <v>0</v>
      </c>
      <c r="M511" s="1622">
        <f t="shared" si="139"/>
        <v>136369308</v>
      </c>
      <c r="N511" s="1622">
        <f t="shared" si="139"/>
        <v>338590085</v>
      </c>
      <c r="O511" s="1623">
        <f>SUM(J511:N511)</f>
        <v>1494959393</v>
      </c>
      <c r="P511" s="1625">
        <f>P593+P675+P757+P839</f>
        <v>0</v>
      </c>
      <c r="Q511" s="1626">
        <f>P511</f>
        <v>0</v>
      </c>
      <c r="R511" s="1626">
        <f>I511+O511+Q511</f>
        <v>10481971645</v>
      </c>
      <c r="S511" s="1627">
        <f>R511/R571</f>
        <v>0.30144644995471487</v>
      </c>
    </row>
    <row r="512" spans="1:20" ht="12" thickBot="1" x14ac:dyDescent="0.25">
      <c r="A512" s="1628"/>
      <c r="B512" s="1629" t="s">
        <v>22796</v>
      </c>
      <c r="C512" s="1630">
        <f t="shared" ref="C512:R512" si="140">(C511-C510)/C510</f>
        <v>0.45102150526406781</v>
      </c>
      <c r="D512" s="1631">
        <f t="shared" si="140"/>
        <v>0.65824509006491072</v>
      </c>
      <c r="E512" s="1631">
        <f t="shared" si="140"/>
        <v>1.6039617963514959E-3</v>
      </c>
      <c r="F512" s="1631">
        <f t="shared" si="140"/>
        <v>-2.7532288890964162E-2</v>
      </c>
      <c r="G512" s="1631">
        <f t="shared" si="140"/>
        <v>115.48057553956835</v>
      </c>
      <c r="H512" s="1631">
        <f t="shared" si="140"/>
        <v>4.3969019198039645E-2</v>
      </c>
      <c r="I512" s="1632">
        <f t="shared" si="140"/>
        <v>0.41200042200702469</v>
      </c>
      <c r="J512" s="1633">
        <f t="shared" si="140"/>
        <v>-0.89765706597461614</v>
      </c>
      <c r="K512" s="1631">
        <f t="shared" si="140"/>
        <v>0.33333333333333331</v>
      </c>
      <c r="L512" s="1631"/>
      <c r="M512" s="1631">
        <f t="shared" si="140"/>
        <v>0.40091661112761406</v>
      </c>
      <c r="N512" s="1631">
        <f t="shared" si="140"/>
        <v>-8.5084356221092911E-3</v>
      </c>
      <c r="O512" s="1632">
        <f t="shared" si="140"/>
        <v>-0.50301421968229654</v>
      </c>
      <c r="P512" s="1634"/>
      <c r="Q512" s="1631"/>
      <c r="R512" s="1631">
        <f t="shared" si="140"/>
        <v>0.11834056959146082</v>
      </c>
      <c r="S512" s="1632"/>
    </row>
    <row r="513" spans="1:19" x14ac:dyDescent="0.2">
      <c r="A513" s="1610" t="s">
        <v>22797</v>
      </c>
      <c r="B513" s="1611">
        <v>2020</v>
      </c>
      <c r="C513" s="1612">
        <f t="shared" ref="C513:H515" si="141">C595+C677+C759+C841</f>
        <v>0</v>
      </c>
      <c r="D513" s="1613">
        <f t="shared" si="141"/>
        <v>0</v>
      </c>
      <c r="E513" s="1613">
        <f t="shared" si="141"/>
        <v>0</v>
      </c>
      <c r="F513" s="1613">
        <f t="shared" si="141"/>
        <v>0</v>
      </c>
      <c r="G513" s="1613">
        <f t="shared" si="141"/>
        <v>0</v>
      </c>
      <c r="H513" s="1613">
        <f t="shared" si="141"/>
        <v>0</v>
      </c>
      <c r="I513" s="1614">
        <f>SUM(C513:H513)</f>
        <v>0</v>
      </c>
      <c r="J513" s="1615">
        <f t="shared" ref="J513:N515" si="142">J595+J677+J759+J841</f>
        <v>0</v>
      </c>
      <c r="K513" s="1613">
        <f t="shared" si="142"/>
        <v>1486587</v>
      </c>
      <c r="L513" s="1613">
        <f t="shared" si="142"/>
        <v>0</v>
      </c>
      <c r="M513" s="1613">
        <f t="shared" si="142"/>
        <v>0</v>
      </c>
      <c r="N513" s="1613">
        <f t="shared" si="142"/>
        <v>0</v>
      </c>
      <c r="O513" s="1614">
        <f>SUM(J513:N513)</f>
        <v>1486587</v>
      </c>
      <c r="P513" s="1616">
        <f>P595+P677+P759+P841</f>
        <v>0</v>
      </c>
      <c r="Q513" s="1617">
        <f>P513</f>
        <v>0</v>
      </c>
      <c r="R513" s="1617">
        <f>I513+O513+Q513</f>
        <v>1486587</v>
      </c>
      <c r="S513" s="1618">
        <f>R513/R569</f>
        <v>6.2636429029354362E-5</v>
      </c>
    </row>
    <row r="514" spans="1:19" x14ac:dyDescent="0.2">
      <c r="A514" s="1619"/>
      <c r="B514" s="1620">
        <v>2021</v>
      </c>
      <c r="C514" s="1621">
        <f t="shared" si="141"/>
        <v>0</v>
      </c>
      <c r="D514" s="1622">
        <f t="shared" si="141"/>
        <v>0</v>
      </c>
      <c r="E514" s="1622">
        <f t="shared" si="141"/>
        <v>0</v>
      </c>
      <c r="F514" s="1622">
        <f t="shared" si="141"/>
        <v>0</v>
      </c>
      <c r="G514" s="1622">
        <f t="shared" si="141"/>
        <v>0</v>
      </c>
      <c r="H514" s="1622">
        <f t="shared" si="141"/>
        <v>0</v>
      </c>
      <c r="I514" s="1623">
        <f>SUM(C514:H514)</f>
        <v>0</v>
      </c>
      <c r="J514" s="1624">
        <f t="shared" si="142"/>
        <v>0</v>
      </c>
      <c r="K514" s="1622">
        <f t="shared" si="142"/>
        <v>0</v>
      </c>
      <c r="L514" s="1622">
        <f t="shared" si="142"/>
        <v>0</v>
      </c>
      <c r="M514" s="1622">
        <f t="shared" si="142"/>
        <v>0</v>
      </c>
      <c r="N514" s="1622">
        <f t="shared" si="142"/>
        <v>0</v>
      </c>
      <c r="O514" s="1623">
        <f>SUM(J514:N514)</f>
        <v>0</v>
      </c>
      <c r="P514" s="1625">
        <f>P596+P678+P760+P842</f>
        <v>0</v>
      </c>
      <c r="Q514" s="1626">
        <f>P514</f>
        <v>0</v>
      </c>
      <c r="R514" s="1626">
        <f>I514+O514+Q514</f>
        <v>0</v>
      </c>
      <c r="S514" s="1627">
        <f>R514/R570</f>
        <v>0</v>
      </c>
    </row>
    <row r="515" spans="1:19" x14ac:dyDescent="0.2">
      <c r="A515" s="1619"/>
      <c r="B515" s="1620">
        <v>2022</v>
      </c>
      <c r="C515" s="1621">
        <f t="shared" si="141"/>
        <v>0</v>
      </c>
      <c r="D515" s="1622">
        <f t="shared" si="141"/>
        <v>0</v>
      </c>
      <c r="E515" s="1622">
        <f t="shared" si="141"/>
        <v>0</v>
      </c>
      <c r="F515" s="1622">
        <f t="shared" si="141"/>
        <v>0</v>
      </c>
      <c r="G515" s="1622">
        <f t="shared" si="141"/>
        <v>0</v>
      </c>
      <c r="H515" s="1622">
        <f t="shared" si="141"/>
        <v>0</v>
      </c>
      <c r="I515" s="1623">
        <f>SUM(C515:H515)</f>
        <v>0</v>
      </c>
      <c r="J515" s="1624">
        <f t="shared" si="142"/>
        <v>0</v>
      </c>
      <c r="K515" s="1622">
        <f t="shared" si="142"/>
        <v>0</v>
      </c>
      <c r="L515" s="1622">
        <f t="shared" si="142"/>
        <v>0</v>
      </c>
      <c r="M515" s="1622">
        <f t="shared" si="142"/>
        <v>0</v>
      </c>
      <c r="N515" s="1622">
        <f t="shared" si="142"/>
        <v>0</v>
      </c>
      <c r="O515" s="1623">
        <f>SUM(J515:N515)</f>
        <v>0</v>
      </c>
      <c r="P515" s="1625">
        <f>P597+P679+P761+P843</f>
        <v>0</v>
      </c>
      <c r="Q515" s="1626">
        <f>P515</f>
        <v>0</v>
      </c>
      <c r="R515" s="1626">
        <f>I515+O515+Q515</f>
        <v>0</v>
      </c>
      <c r="S515" s="1627">
        <f>R515/R571</f>
        <v>0</v>
      </c>
    </row>
    <row r="516" spans="1:19" ht="12" thickBot="1" x14ac:dyDescent="0.25">
      <c r="A516" s="1628"/>
      <c r="B516" s="1629" t="s">
        <v>22796</v>
      </c>
      <c r="C516" s="1635"/>
      <c r="D516" s="1636"/>
      <c r="E516" s="1636"/>
      <c r="F516" s="1636"/>
      <c r="G516" s="1636"/>
      <c r="H516" s="1636"/>
      <c r="I516" s="1637"/>
      <c r="J516" s="1638"/>
      <c r="K516" s="1631"/>
      <c r="L516" s="1636"/>
      <c r="M516" s="1636"/>
      <c r="N516" s="1636"/>
      <c r="O516" s="1632"/>
      <c r="P516" s="1653"/>
      <c r="Q516" s="1636"/>
      <c r="R516" s="1631"/>
      <c r="S516" s="1632"/>
    </row>
    <row r="517" spans="1:19" x14ac:dyDescent="0.2">
      <c r="A517" s="1610" t="s">
        <v>22798</v>
      </c>
      <c r="B517" s="1611">
        <v>2020</v>
      </c>
      <c r="C517" s="1612">
        <f t="shared" ref="C517:H519" si="143">C599+C681+C763+C845</f>
        <v>0</v>
      </c>
      <c r="D517" s="1613">
        <f t="shared" si="143"/>
        <v>0</v>
      </c>
      <c r="E517" s="1613">
        <f t="shared" si="143"/>
        <v>0</v>
      </c>
      <c r="F517" s="1613">
        <f t="shared" si="143"/>
        <v>0</v>
      </c>
      <c r="G517" s="1613">
        <f t="shared" si="143"/>
        <v>0</v>
      </c>
      <c r="H517" s="1613">
        <f t="shared" si="143"/>
        <v>0</v>
      </c>
      <c r="I517" s="1614">
        <f>SUM(C517:H517)</f>
        <v>0</v>
      </c>
      <c r="J517" s="1615">
        <f t="shared" ref="J517:N519" si="144">J599+J681+J763+J845</f>
        <v>0</v>
      </c>
      <c r="K517" s="1613">
        <f t="shared" si="144"/>
        <v>8881029</v>
      </c>
      <c r="L517" s="1613">
        <f t="shared" si="144"/>
        <v>0</v>
      </c>
      <c r="M517" s="1613">
        <f t="shared" si="144"/>
        <v>0</v>
      </c>
      <c r="N517" s="1613">
        <f t="shared" si="144"/>
        <v>0</v>
      </c>
      <c r="O517" s="1614">
        <f>SUM(J517:N517)</f>
        <v>8881029</v>
      </c>
      <c r="P517" s="1616">
        <f>P599+P681+P763+P845</f>
        <v>0</v>
      </c>
      <c r="Q517" s="1617">
        <f>P517</f>
        <v>0</v>
      </c>
      <c r="R517" s="1617">
        <f>I517+O517+Q517</f>
        <v>8881029</v>
      </c>
      <c r="S517" s="1618">
        <f>R517/R569</f>
        <v>3.7419669529340562E-4</v>
      </c>
    </row>
    <row r="518" spans="1:19" x14ac:dyDescent="0.2">
      <c r="A518" s="1619"/>
      <c r="B518" s="1620">
        <v>2021</v>
      </c>
      <c r="C518" s="1621">
        <f t="shared" si="143"/>
        <v>0</v>
      </c>
      <c r="D518" s="1622">
        <f t="shared" si="143"/>
        <v>0</v>
      </c>
      <c r="E518" s="1622">
        <f t="shared" si="143"/>
        <v>0</v>
      </c>
      <c r="F518" s="1622">
        <f t="shared" si="143"/>
        <v>0</v>
      </c>
      <c r="G518" s="1622">
        <f t="shared" si="143"/>
        <v>0</v>
      </c>
      <c r="H518" s="1622">
        <f t="shared" si="143"/>
        <v>0</v>
      </c>
      <c r="I518" s="1623">
        <f>SUM(C518:H518)</f>
        <v>0</v>
      </c>
      <c r="J518" s="1624">
        <f t="shared" si="144"/>
        <v>0</v>
      </c>
      <c r="K518" s="1622">
        <f t="shared" si="144"/>
        <v>0</v>
      </c>
      <c r="L518" s="1622">
        <f t="shared" si="144"/>
        <v>0</v>
      </c>
      <c r="M518" s="1622">
        <f t="shared" si="144"/>
        <v>0</v>
      </c>
      <c r="N518" s="1622">
        <f t="shared" si="144"/>
        <v>0</v>
      </c>
      <c r="O518" s="1623">
        <f>SUM(J518:N518)</f>
        <v>0</v>
      </c>
      <c r="P518" s="1625">
        <f>P600+P682+P764+P846</f>
        <v>0</v>
      </c>
      <c r="Q518" s="1626">
        <f>P518</f>
        <v>0</v>
      </c>
      <c r="R518" s="1626">
        <f>I518+O518+Q518</f>
        <v>0</v>
      </c>
      <c r="S518" s="1627">
        <f>R518/R570</f>
        <v>0</v>
      </c>
    </row>
    <row r="519" spans="1:19" x14ac:dyDescent="0.2">
      <c r="A519" s="1619"/>
      <c r="B519" s="1620">
        <v>2022</v>
      </c>
      <c r="C519" s="1621">
        <f t="shared" si="143"/>
        <v>0</v>
      </c>
      <c r="D519" s="1622">
        <f t="shared" si="143"/>
        <v>0</v>
      </c>
      <c r="E519" s="1622">
        <f t="shared" si="143"/>
        <v>0</v>
      </c>
      <c r="F519" s="1622">
        <f t="shared" si="143"/>
        <v>0</v>
      </c>
      <c r="G519" s="1622">
        <f t="shared" si="143"/>
        <v>0</v>
      </c>
      <c r="H519" s="1622">
        <f t="shared" si="143"/>
        <v>0</v>
      </c>
      <c r="I519" s="1623">
        <f>SUM(C519:H519)</f>
        <v>0</v>
      </c>
      <c r="J519" s="1624">
        <f t="shared" si="144"/>
        <v>0</v>
      </c>
      <c r="K519" s="1622">
        <f t="shared" si="144"/>
        <v>0</v>
      </c>
      <c r="L519" s="1622">
        <f t="shared" si="144"/>
        <v>0</v>
      </c>
      <c r="M519" s="1622">
        <f t="shared" si="144"/>
        <v>0</v>
      </c>
      <c r="N519" s="1622">
        <f t="shared" si="144"/>
        <v>0</v>
      </c>
      <c r="O519" s="1623">
        <f>SUM(J519:N519)</f>
        <v>0</v>
      </c>
      <c r="P519" s="1625">
        <f>P601+P683+P765+P847</f>
        <v>0</v>
      </c>
      <c r="Q519" s="1626">
        <f>P519</f>
        <v>0</v>
      </c>
      <c r="R519" s="1626">
        <f>I519+O519+Q519</f>
        <v>0</v>
      </c>
      <c r="S519" s="1627">
        <f>R519/R571</f>
        <v>0</v>
      </c>
    </row>
    <row r="520" spans="1:19" ht="12" thickBot="1" x14ac:dyDescent="0.25">
      <c r="A520" s="1628"/>
      <c r="B520" s="1629" t="s">
        <v>22796</v>
      </c>
      <c r="C520" s="1635"/>
      <c r="D520" s="1636"/>
      <c r="E520" s="1636"/>
      <c r="F520" s="1636"/>
      <c r="G520" s="1636"/>
      <c r="H520" s="1636"/>
      <c r="I520" s="1637"/>
      <c r="J520" s="1638"/>
      <c r="K520" s="1631"/>
      <c r="L520" s="1636"/>
      <c r="M520" s="1636"/>
      <c r="N520" s="1636"/>
      <c r="O520" s="1632"/>
      <c r="P520" s="1653"/>
      <c r="Q520" s="1636"/>
      <c r="R520" s="1631"/>
      <c r="S520" s="1632"/>
    </row>
    <row r="521" spans="1:19" x14ac:dyDescent="0.2">
      <c r="A521" s="1610" t="s">
        <v>22799</v>
      </c>
      <c r="B521" s="1611">
        <v>2020</v>
      </c>
      <c r="C521" s="1612">
        <f t="shared" ref="C521:H523" si="145">C603+C685+C767+C849</f>
        <v>0</v>
      </c>
      <c r="D521" s="1613">
        <f t="shared" si="145"/>
        <v>0</v>
      </c>
      <c r="E521" s="1613">
        <f t="shared" si="145"/>
        <v>0</v>
      </c>
      <c r="F521" s="1613">
        <f t="shared" si="145"/>
        <v>0</v>
      </c>
      <c r="G521" s="1613">
        <f t="shared" si="145"/>
        <v>0</v>
      </c>
      <c r="H521" s="1613">
        <f t="shared" si="145"/>
        <v>0</v>
      </c>
      <c r="I521" s="1614">
        <f>SUM(C521:H521)</f>
        <v>0</v>
      </c>
      <c r="J521" s="1615">
        <f t="shared" ref="J521:N523" si="146">J603+J685+J767+J849</f>
        <v>0</v>
      </c>
      <c r="K521" s="1613">
        <f t="shared" si="146"/>
        <v>62541698</v>
      </c>
      <c r="L521" s="1613">
        <f t="shared" si="146"/>
        <v>0</v>
      </c>
      <c r="M521" s="1613">
        <f t="shared" si="146"/>
        <v>0</v>
      </c>
      <c r="N521" s="1613">
        <f t="shared" si="146"/>
        <v>0</v>
      </c>
      <c r="O521" s="1614">
        <f>SUM(J521:N521)</f>
        <v>62541698</v>
      </c>
      <c r="P521" s="1616">
        <f>P603+P685+P767+P849</f>
        <v>0</v>
      </c>
      <c r="Q521" s="1617">
        <f>P521</f>
        <v>0</v>
      </c>
      <c r="R521" s="1617">
        <f>I521+O521+Q521</f>
        <v>62541698</v>
      </c>
      <c r="S521" s="1618">
        <f>R521/R569</f>
        <v>2.6351559835733219E-3</v>
      </c>
    </row>
    <row r="522" spans="1:19" x14ac:dyDescent="0.2">
      <c r="A522" s="1619"/>
      <c r="B522" s="1620">
        <v>2021</v>
      </c>
      <c r="C522" s="1621">
        <f t="shared" si="145"/>
        <v>0</v>
      </c>
      <c r="D522" s="1622">
        <f t="shared" si="145"/>
        <v>0</v>
      </c>
      <c r="E522" s="1622">
        <f t="shared" si="145"/>
        <v>0</v>
      </c>
      <c r="F522" s="1622">
        <f t="shared" si="145"/>
        <v>0</v>
      </c>
      <c r="G522" s="1622">
        <f t="shared" si="145"/>
        <v>0</v>
      </c>
      <c r="H522" s="1622">
        <f t="shared" si="145"/>
        <v>0</v>
      </c>
      <c r="I522" s="1623">
        <f>SUM(C522:H522)</f>
        <v>0</v>
      </c>
      <c r="J522" s="1624">
        <f t="shared" si="146"/>
        <v>0</v>
      </c>
      <c r="K522" s="1622">
        <f t="shared" si="146"/>
        <v>0</v>
      </c>
      <c r="L522" s="1622">
        <f t="shared" si="146"/>
        <v>0</v>
      </c>
      <c r="M522" s="1622">
        <f t="shared" si="146"/>
        <v>0</v>
      </c>
      <c r="N522" s="1622">
        <f t="shared" si="146"/>
        <v>0</v>
      </c>
      <c r="O522" s="1623">
        <f>SUM(J522:N522)</f>
        <v>0</v>
      </c>
      <c r="P522" s="1625">
        <f>P604+P686+P768+P850</f>
        <v>0</v>
      </c>
      <c r="Q522" s="1626">
        <f>P522</f>
        <v>0</v>
      </c>
      <c r="R522" s="1626">
        <f>I522+O522+Q522</f>
        <v>0</v>
      </c>
      <c r="S522" s="1627">
        <f>R522/R570</f>
        <v>0</v>
      </c>
    </row>
    <row r="523" spans="1:19" x14ac:dyDescent="0.2">
      <c r="A523" s="1619"/>
      <c r="B523" s="1620">
        <v>2022</v>
      </c>
      <c r="C523" s="1621">
        <f t="shared" si="145"/>
        <v>0</v>
      </c>
      <c r="D523" s="1622">
        <f t="shared" si="145"/>
        <v>0</v>
      </c>
      <c r="E523" s="1622">
        <f t="shared" si="145"/>
        <v>0</v>
      </c>
      <c r="F523" s="1622">
        <f t="shared" si="145"/>
        <v>0</v>
      </c>
      <c r="G523" s="1622">
        <f t="shared" si="145"/>
        <v>0</v>
      </c>
      <c r="H523" s="1622">
        <f t="shared" si="145"/>
        <v>0</v>
      </c>
      <c r="I523" s="1623">
        <f>SUM(C523:H523)</f>
        <v>0</v>
      </c>
      <c r="J523" s="1624">
        <f t="shared" si="146"/>
        <v>0</v>
      </c>
      <c r="K523" s="1622">
        <f t="shared" si="146"/>
        <v>91606686</v>
      </c>
      <c r="L523" s="1622">
        <f t="shared" si="146"/>
        <v>0</v>
      </c>
      <c r="M523" s="1622">
        <f t="shared" si="146"/>
        <v>0</v>
      </c>
      <c r="N523" s="1622">
        <f t="shared" si="146"/>
        <v>0</v>
      </c>
      <c r="O523" s="1623">
        <f>SUM(J523:N523)</f>
        <v>91606686</v>
      </c>
      <c r="P523" s="1625">
        <f>P605+P687+P769+P851</f>
        <v>0</v>
      </c>
      <c r="Q523" s="1626">
        <f>P523</f>
        <v>0</v>
      </c>
      <c r="R523" s="1626">
        <f>I523+O523+Q523</f>
        <v>91606686</v>
      </c>
      <c r="S523" s="1627">
        <f>R523/R571</f>
        <v>2.6344767207979103E-3</v>
      </c>
    </row>
    <row r="524" spans="1:19" ht="12" thickBot="1" x14ac:dyDescent="0.25">
      <c r="A524" s="1628"/>
      <c r="B524" s="1629" t="s">
        <v>22796</v>
      </c>
      <c r="C524" s="1635"/>
      <c r="D524" s="1636"/>
      <c r="E524" s="1636"/>
      <c r="F524" s="1636"/>
      <c r="G524" s="1636"/>
      <c r="H524" s="1636"/>
      <c r="I524" s="1637"/>
      <c r="J524" s="1638"/>
      <c r="K524" s="1631"/>
      <c r="L524" s="1636"/>
      <c r="M524" s="1636"/>
      <c r="N524" s="1636"/>
      <c r="O524" s="1632"/>
      <c r="P524" s="1653"/>
      <c r="Q524" s="1636"/>
      <c r="R524" s="1631"/>
      <c r="S524" s="1632"/>
    </row>
    <row r="525" spans="1:19" x14ac:dyDescent="0.2">
      <c r="A525" s="1610" t="s">
        <v>22800</v>
      </c>
      <c r="B525" s="1611">
        <v>2020</v>
      </c>
      <c r="C525" s="1612">
        <f t="shared" ref="C525:H527" si="147">C607+C689+C771+C853</f>
        <v>0</v>
      </c>
      <c r="D525" s="1613">
        <f t="shared" si="147"/>
        <v>0</v>
      </c>
      <c r="E525" s="1613">
        <f t="shared" si="147"/>
        <v>0</v>
      </c>
      <c r="F525" s="1613">
        <f t="shared" si="147"/>
        <v>0</v>
      </c>
      <c r="G525" s="1613">
        <f t="shared" si="147"/>
        <v>0</v>
      </c>
      <c r="H525" s="1613">
        <f t="shared" si="147"/>
        <v>0</v>
      </c>
      <c r="I525" s="1614">
        <f>SUM(C525:H525)</f>
        <v>0</v>
      </c>
      <c r="J525" s="1615">
        <f t="shared" ref="J525:N527" si="148">J607+J689+J771+J853</f>
        <v>0</v>
      </c>
      <c r="K525" s="1613">
        <f t="shared" si="148"/>
        <v>523471610</v>
      </c>
      <c r="L525" s="1613">
        <f t="shared" si="148"/>
        <v>0</v>
      </c>
      <c r="M525" s="1613">
        <f t="shared" si="148"/>
        <v>0</v>
      </c>
      <c r="N525" s="1613">
        <f t="shared" si="148"/>
        <v>0</v>
      </c>
      <c r="O525" s="1614">
        <f>SUM(J525:N525)</f>
        <v>523471610</v>
      </c>
      <c r="P525" s="1616">
        <f>P607+P689+P771+P853</f>
        <v>0</v>
      </c>
      <c r="Q525" s="1617">
        <f>P525</f>
        <v>0</v>
      </c>
      <c r="R525" s="1617">
        <f>I525+O525+Q525</f>
        <v>523471610</v>
      </c>
      <c r="S525" s="1618">
        <f>R525/R569</f>
        <v>2.2056154364760938E-2</v>
      </c>
    </row>
    <row r="526" spans="1:19" x14ac:dyDescent="0.2">
      <c r="A526" s="1619"/>
      <c r="B526" s="1620">
        <v>2021</v>
      </c>
      <c r="C526" s="1621">
        <f t="shared" si="147"/>
        <v>0</v>
      </c>
      <c r="D526" s="1622">
        <f t="shared" si="147"/>
        <v>0</v>
      </c>
      <c r="E526" s="1622">
        <f t="shared" si="147"/>
        <v>0</v>
      </c>
      <c r="F526" s="1622">
        <f t="shared" si="147"/>
        <v>0</v>
      </c>
      <c r="G526" s="1622">
        <f t="shared" si="147"/>
        <v>0</v>
      </c>
      <c r="H526" s="1622">
        <f t="shared" si="147"/>
        <v>0</v>
      </c>
      <c r="I526" s="1623">
        <f>SUM(C526:H526)</f>
        <v>0</v>
      </c>
      <c r="J526" s="1624">
        <f t="shared" si="148"/>
        <v>0</v>
      </c>
      <c r="K526" s="1622">
        <f t="shared" si="148"/>
        <v>1032910048</v>
      </c>
      <c r="L526" s="1622">
        <f t="shared" si="148"/>
        <v>0</v>
      </c>
      <c r="M526" s="1622">
        <f t="shared" si="148"/>
        <v>0</v>
      </c>
      <c r="N526" s="1622">
        <f t="shared" si="148"/>
        <v>0</v>
      </c>
      <c r="O526" s="1623">
        <f>SUM(J526:N526)</f>
        <v>1032910048</v>
      </c>
      <c r="P526" s="1625">
        <f>P608+P690+P772+P854</f>
        <v>0</v>
      </c>
      <c r="Q526" s="1626">
        <f>P526</f>
        <v>0</v>
      </c>
      <c r="R526" s="1626">
        <f>I526+O526+Q526</f>
        <v>1032910048</v>
      </c>
      <c r="S526" s="1627">
        <f>R526/R570</f>
        <v>3.9995353406804462E-2</v>
      </c>
    </row>
    <row r="527" spans="1:19" x14ac:dyDescent="0.2">
      <c r="A527" s="1619"/>
      <c r="B527" s="1620">
        <v>2022</v>
      </c>
      <c r="C527" s="1621">
        <f t="shared" si="147"/>
        <v>0</v>
      </c>
      <c r="D527" s="1622">
        <f t="shared" si="147"/>
        <v>0</v>
      </c>
      <c r="E527" s="1622">
        <f t="shared" si="147"/>
        <v>0</v>
      </c>
      <c r="F527" s="1622">
        <f t="shared" si="147"/>
        <v>0</v>
      </c>
      <c r="G527" s="1622">
        <f t="shared" si="147"/>
        <v>315000000</v>
      </c>
      <c r="H527" s="1622">
        <f t="shared" si="147"/>
        <v>0</v>
      </c>
      <c r="I527" s="1623">
        <f>SUM(C527:H527)</f>
        <v>315000000</v>
      </c>
      <c r="J527" s="1624">
        <f t="shared" si="148"/>
        <v>0</v>
      </c>
      <c r="K527" s="1622">
        <f t="shared" si="148"/>
        <v>811017136</v>
      </c>
      <c r="L527" s="1622">
        <f t="shared" si="148"/>
        <v>0</v>
      </c>
      <c r="M527" s="1622">
        <f t="shared" si="148"/>
        <v>0</v>
      </c>
      <c r="N527" s="1622">
        <f t="shared" si="148"/>
        <v>0</v>
      </c>
      <c r="O527" s="1623">
        <f>SUM(J527:N527)</f>
        <v>811017136</v>
      </c>
      <c r="P527" s="1625">
        <f>P609+P691+P773+P855</f>
        <v>0</v>
      </c>
      <c r="Q527" s="1626">
        <f>P527</f>
        <v>0</v>
      </c>
      <c r="R527" s="1626">
        <f>I527+O527+Q527</f>
        <v>1126017136</v>
      </c>
      <c r="S527" s="1627">
        <f>R527/R571</f>
        <v>3.238263560818623E-2</v>
      </c>
    </row>
    <row r="528" spans="1:19" ht="12" thickBot="1" x14ac:dyDescent="0.25">
      <c r="A528" s="1628"/>
      <c r="B528" s="1629" t="s">
        <v>22796</v>
      </c>
      <c r="C528" s="1635"/>
      <c r="D528" s="1636"/>
      <c r="E528" s="1636"/>
      <c r="F528" s="1636"/>
      <c r="G528" s="1632"/>
      <c r="H528" s="1636"/>
      <c r="I528" s="1632"/>
      <c r="J528" s="1638"/>
      <c r="K528" s="1631">
        <f t="shared" ref="K528:R528" si="149">(K527-K526)/K526</f>
        <v>-0.21482307431285633</v>
      </c>
      <c r="L528" s="1636"/>
      <c r="M528" s="1636"/>
      <c r="N528" s="1636"/>
      <c r="O528" s="1632">
        <f t="shared" si="149"/>
        <v>-0.21482307431285633</v>
      </c>
      <c r="P528" s="1653"/>
      <c r="Q528" s="1636"/>
      <c r="R528" s="1631">
        <f t="shared" si="149"/>
        <v>9.0140557912357533E-2</v>
      </c>
      <c r="S528" s="1632"/>
    </row>
    <row r="529" spans="1:19" x14ac:dyDescent="0.2">
      <c r="A529" s="1610" t="s">
        <v>22801</v>
      </c>
      <c r="B529" s="1611">
        <v>2020</v>
      </c>
      <c r="C529" s="1612">
        <f t="shared" ref="C529:H531" si="150">C611+C693+C775+C857</f>
        <v>0</v>
      </c>
      <c r="D529" s="1613">
        <f t="shared" si="150"/>
        <v>0</v>
      </c>
      <c r="E529" s="1613">
        <f t="shared" si="150"/>
        <v>0</v>
      </c>
      <c r="F529" s="1613">
        <f t="shared" si="150"/>
        <v>0</v>
      </c>
      <c r="G529" s="1613">
        <f t="shared" si="150"/>
        <v>0</v>
      </c>
      <c r="H529" s="1613">
        <f t="shared" si="150"/>
        <v>0</v>
      </c>
      <c r="I529" s="1614">
        <f>SUM(C529:H529)</f>
        <v>0</v>
      </c>
      <c r="J529" s="1615">
        <f t="shared" ref="J529:N531" si="151">J611+J693+J775+J857</f>
        <v>0</v>
      </c>
      <c r="K529" s="1613">
        <f t="shared" si="151"/>
        <v>3759202</v>
      </c>
      <c r="L529" s="1613">
        <f t="shared" si="151"/>
        <v>0</v>
      </c>
      <c r="M529" s="1613">
        <f t="shared" si="151"/>
        <v>0</v>
      </c>
      <c r="N529" s="1613">
        <f t="shared" si="151"/>
        <v>0</v>
      </c>
      <c r="O529" s="1614">
        <f>SUM(J529:N529)</f>
        <v>3759202</v>
      </c>
      <c r="P529" s="1616">
        <f>P611+P693+P775+P857</f>
        <v>0</v>
      </c>
      <c r="Q529" s="1617">
        <f>P529</f>
        <v>0</v>
      </c>
      <c r="R529" s="1617">
        <f>I529+O529+Q529</f>
        <v>3759202</v>
      </c>
      <c r="S529" s="1618">
        <f>R529/R569</f>
        <v>1.5839166445018489E-4</v>
      </c>
    </row>
    <row r="530" spans="1:19" x14ac:dyDescent="0.2">
      <c r="A530" s="1619"/>
      <c r="B530" s="1620">
        <v>2021</v>
      </c>
      <c r="C530" s="1621">
        <f t="shared" si="150"/>
        <v>0</v>
      </c>
      <c r="D530" s="1622">
        <f t="shared" si="150"/>
        <v>0</v>
      </c>
      <c r="E530" s="1622">
        <f t="shared" si="150"/>
        <v>0</v>
      </c>
      <c r="F530" s="1622">
        <f t="shared" si="150"/>
        <v>0</v>
      </c>
      <c r="G530" s="1622">
        <f t="shared" si="150"/>
        <v>0</v>
      </c>
      <c r="H530" s="1622">
        <f t="shared" si="150"/>
        <v>0</v>
      </c>
      <c r="I530" s="1623">
        <f>SUM(C530:H530)</f>
        <v>0</v>
      </c>
      <c r="J530" s="1624">
        <f t="shared" si="151"/>
        <v>0</v>
      </c>
      <c r="K530" s="1622">
        <f t="shared" si="151"/>
        <v>0</v>
      </c>
      <c r="L530" s="1622">
        <f t="shared" si="151"/>
        <v>0</v>
      </c>
      <c r="M530" s="1622">
        <f t="shared" si="151"/>
        <v>0</v>
      </c>
      <c r="N530" s="1622">
        <f t="shared" si="151"/>
        <v>0</v>
      </c>
      <c r="O530" s="1623">
        <f>SUM(J530:N530)</f>
        <v>0</v>
      </c>
      <c r="P530" s="1625">
        <f>P612+P694+P776+P858</f>
        <v>0</v>
      </c>
      <c r="Q530" s="1626">
        <f>P530</f>
        <v>0</v>
      </c>
      <c r="R530" s="1626">
        <f>I530+O530+Q530</f>
        <v>0</v>
      </c>
      <c r="S530" s="1627">
        <f>R530/R570</f>
        <v>0</v>
      </c>
    </row>
    <row r="531" spans="1:19" x14ac:dyDescent="0.2">
      <c r="A531" s="1619"/>
      <c r="B531" s="1620">
        <v>2022</v>
      </c>
      <c r="C531" s="1621">
        <f t="shared" si="150"/>
        <v>0</v>
      </c>
      <c r="D531" s="1622">
        <f t="shared" si="150"/>
        <v>0</v>
      </c>
      <c r="E531" s="1622">
        <f t="shared" si="150"/>
        <v>0</v>
      </c>
      <c r="F531" s="1622">
        <f t="shared" si="150"/>
        <v>0</v>
      </c>
      <c r="G531" s="1622">
        <f t="shared" si="150"/>
        <v>0</v>
      </c>
      <c r="H531" s="1622">
        <f t="shared" si="150"/>
        <v>0</v>
      </c>
      <c r="I531" s="1623">
        <f>SUM(C531:H531)</f>
        <v>0</v>
      </c>
      <c r="J531" s="1624">
        <f t="shared" si="151"/>
        <v>0</v>
      </c>
      <c r="K531" s="1622">
        <f t="shared" si="151"/>
        <v>0</v>
      </c>
      <c r="L531" s="1622">
        <f t="shared" si="151"/>
        <v>0</v>
      </c>
      <c r="M531" s="1622">
        <f t="shared" si="151"/>
        <v>0</v>
      </c>
      <c r="N531" s="1622">
        <f t="shared" si="151"/>
        <v>0</v>
      </c>
      <c r="O531" s="1623">
        <f>SUM(J531:N531)</f>
        <v>0</v>
      </c>
      <c r="P531" s="1625">
        <f>P613+P695+P777+P859</f>
        <v>0</v>
      </c>
      <c r="Q531" s="1626">
        <f>P531</f>
        <v>0</v>
      </c>
      <c r="R531" s="1626">
        <f>I531+O531+Q531</f>
        <v>0</v>
      </c>
      <c r="S531" s="1627">
        <f>R531/R571</f>
        <v>0</v>
      </c>
    </row>
    <row r="532" spans="1:19" ht="12" thickBot="1" x14ac:dyDescent="0.25">
      <c r="A532" s="1628"/>
      <c r="B532" s="1629" t="s">
        <v>22796</v>
      </c>
      <c r="C532" s="1635"/>
      <c r="D532" s="1636"/>
      <c r="E532" s="1636"/>
      <c r="F532" s="1636"/>
      <c r="G532" s="1636"/>
      <c r="H532" s="1636"/>
      <c r="I532" s="1637"/>
      <c r="J532" s="1638"/>
      <c r="K532" s="1631"/>
      <c r="L532" s="1636"/>
      <c r="M532" s="1636"/>
      <c r="N532" s="1636"/>
      <c r="O532" s="1632"/>
      <c r="P532" s="1653"/>
      <c r="Q532" s="1636"/>
      <c r="R532" s="1631"/>
      <c r="S532" s="1632"/>
    </row>
    <row r="533" spans="1:19" x14ac:dyDescent="0.2">
      <c r="A533" s="1610" t="s">
        <v>22802</v>
      </c>
      <c r="B533" s="1611">
        <v>2020</v>
      </c>
      <c r="C533" s="1612">
        <f t="shared" ref="C533:H535" si="152">C615+C697+C779+C861</f>
        <v>0</v>
      </c>
      <c r="D533" s="1613">
        <f t="shared" si="152"/>
        <v>0</v>
      </c>
      <c r="E533" s="1613">
        <f t="shared" si="152"/>
        <v>0</v>
      </c>
      <c r="F533" s="1613">
        <f t="shared" si="152"/>
        <v>0</v>
      </c>
      <c r="G533" s="1613">
        <f t="shared" si="152"/>
        <v>0</v>
      </c>
      <c r="H533" s="1613">
        <f t="shared" si="152"/>
        <v>0</v>
      </c>
      <c r="I533" s="1614">
        <f>SUM(C533:H533)</f>
        <v>0</v>
      </c>
      <c r="J533" s="1615">
        <f t="shared" ref="J533:N535" si="153">J615+J697+J779+J861</f>
        <v>0</v>
      </c>
      <c r="K533" s="1613">
        <f t="shared" si="153"/>
        <v>898666</v>
      </c>
      <c r="L533" s="1613">
        <f t="shared" si="153"/>
        <v>0</v>
      </c>
      <c r="M533" s="1613">
        <f t="shared" si="153"/>
        <v>0</v>
      </c>
      <c r="N533" s="1613">
        <f t="shared" si="153"/>
        <v>0</v>
      </c>
      <c r="O533" s="1614">
        <f>SUM(J533:N533)</f>
        <v>898666</v>
      </c>
      <c r="P533" s="1616">
        <f>P615+P697+P779+P861</f>
        <v>0</v>
      </c>
      <c r="Q533" s="1617">
        <f>P533</f>
        <v>0</v>
      </c>
      <c r="R533" s="1617">
        <f>I533+O533+Q533</f>
        <v>898666</v>
      </c>
      <c r="S533" s="1618">
        <f>R533/R569</f>
        <v>3.7864739251785311E-5</v>
      </c>
    </row>
    <row r="534" spans="1:19" x14ac:dyDescent="0.2">
      <c r="A534" s="1619"/>
      <c r="B534" s="1620">
        <v>2021</v>
      </c>
      <c r="C534" s="1621">
        <f t="shared" si="152"/>
        <v>0</v>
      </c>
      <c r="D534" s="1622">
        <f t="shared" si="152"/>
        <v>0</v>
      </c>
      <c r="E534" s="1622">
        <f t="shared" si="152"/>
        <v>0</v>
      </c>
      <c r="F534" s="1622">
        <f t="shared" si="152"/>
        <v>0</v>
      </c>
      <c r="G534" s="1622">
        <f t="shared" si="152"/>
        <v>0</v>
      </c>
      <c r="H534" s="1622">
        <f t="shared" si="152"/>
        <v>0</v>
      </c>
      <c r="I534" s="1623">
        <f>SUM(C534:H534)</f>
        <v>0</v>
      </c>
      <c r="J534" s="1624">
        <f t="shared" si="153"/>
        <v>0</v>
      </c>
      <c r="K534" s="1622">
        <f t="shared" si="153"/>
        <v>0</v>
      </c>
      <c r="L534" s="1622">
        <f t="shared" si="153"/>
        <v>0</v>
      </c>
      <c r="M534" s="1622">
        <f t="shared" si="153"/>
        <v>0</v>
      </c>
      <c r="N534" s="1622">
        <f t="shared" si="153"/>
        <v>0</v>
      </c>
      <c r="O534" s="1623">
        <f>SUM(J534:N534)</f>
        <v>0</v>
      </c>
      <c r="P534" s="1625">
        <f>P616+P698+P780+P862</f>
        <v>0</v>
      </c>
      <c r="Q534" s="1626">
        <f>P534</f>
        <v>0</v>
      </c>
      <c r="R534" s="1626">
        <f>I534+O534+Q534</f>
        <v>0</v>
      </c>
      <c r="S534" s="1627">
        <f>R534/R570</f>
        <v>0</v>
      </c>
    </row>
    <row r="535" spans="1:19" x14ac:dyDescent="0.2">
      <c r="A535" s="1619"/>
      <c r="B535" s="1620">
        <v>2022</v>
      </c>
      <c r="C535" s="1621">
        <f t="shared" si="152"/>
        <v>0</v>
      </c>
      <c r="D535" s="1622">
        <f t="shared" si="152"/>
        <v>0</v>
      </c>
      <c r="E535" s="1622">
        <f t="shared" si="152"/>
        <v>0</v>
      </c>
      <c r="F535" s="1622">
        <f t="shared" si="152"/>
        <v>0</v>
      </c>
      <c r="G535" s="1622">
        <f t="shared" si="152"/>
        <v>0</v>
      </c>
      <c r="H535" s="1622">
        <f t="shared" si="152"/>
        <v>0</v>
      </c>
      <c r="I535" s="1623">
        <f>SUM(C535:H535)</f>
        <v>0</v>
      </c>
      <c r="J535" s="1624">
        <f t="shared" si="153"/>
        <v>0</v>
      </c>
      <c r="K535" s="1622">
        <f t="shared" si="153"/>
        <v>0</v>
      </c>
      <c r="L535" s="1622">
        <f t="shared" si="153"/>
        <v>0</v>
      </c>
      <c r="M535" s="1622">
        <f t="shared" si="153"/>
        <v>0</v>
      </c>
      <c r="N535" s="1622">
        <f t="shared" si="153"/>
        <v>0</v>
      </c>
      <c r="O535" s="1623">
        <f>SUM(J535:N535)</f>
        <v>0</v>
      </c>
      <c r="P535" s="1625">
        <f>P617+P699+P781+P863</f>
        <v>0</v>
      </c>
      <c r="Q535" s="1626">
        <f>P535</f>
        <v>0</v>
      </c>
      <c r="R535" s="1626">
        <f>I535+O535+Q535</f>
        <v>0</v>
      </c>
      <c r="S535" s="1627">
        <f>R535/R571</f>
        <v>0</v>
      </c>
    </row>
    <row r="536" spans="1:19" ht="12" thickBot="1" x14ac:dyDescent="0.25">
      <c r="A536" s="1628"/>
      <c r="B536" s="1629" t="s">
        <v>22796</v>
      </c>
      <c r="C536" s="1635"/>
      <c r="D536" s="1636"/>
      <c r="E536" s="1636"/>
      <c r="F536" s="1636"/>
      <c r="G536" s="1636"/>
      <c r="H536" s="1636"/>
      <c r="I536" s="1637"/>
      <c r="J536" s="1638"/>
      <c r="K536" s="1631"/>
      <c r="L536" s="1636"/>
      <c r="M536" s="1636"/>
      <c r="N536" s="1636"/>
      <c r="O536" s="1632"/>
      <c r="P536" s="1653"/>
      <c r="Q536" s="1636"/>
      <c r="R536" s="1631"/>
      <c r="S536" s="1632"/>
    </row>
    <row r="537" spans="1:19" x14ac:dyDescent="0.2">
      <c r="A537" s="1610" t="s">
        <v>22803</v>
      </c>
      <c r="B537" s="1611">
        <v>2020</v>
      </c>
      <c r="C537" s="1612">
        <f t="shared" ref="C537:H539" si="154">C619+C701+C783+C865</f>
        <v>0</v>
      </c>
      <c r="D537" s="1613">
        <f t="shared" si="154"/>
        <v>0</v>
      </c>
      <c r="E537" s="1613">
        <f t="shared" si="154"/>
        <v>0</v>
      </c>
      <c r="F537" s="1613">
        <f t="shared" si="154"/>
        <v>0</v>
      </c>
      <c r="G537" s="1613">
        <f t="shared" si="154"/>
        <v>0</v>
      </c>
      <c r="H537" s="1613">
        <f t="shared" si="154"/>
        <v>0</v>
      </c>
      <c r="I537" s="1614">
        <f>SUM(C537:H537)</f>
        <v>0</v>
      </c>
      <c r="J537" s="1615">
        <f t="shared" ref="J537:N539" si="155">J619+J701+J783+J865</f>
        <v>0</v>
      </c>
      <c r="K537" s="1613">
        <f t="shared" si="155"/>
        <v>277471013</v>
      </c>
      <c r="L537" s="1613">
        <f t="shared" si="155"/>
        <v>0</v>
      </c>
      <c r="M537" s="1613">
        <f t="shared" si="155"/>
        <v>0</v>
      </c>
      <c r="N537" s="1613">
        <f t="shared" si="155"/>
        <v>0</v>
      </c>
      <c r="O537" s="1614">
        <f>SUM(J537:N537)</f>
        <v>277471013</v>
      </c>
      <c r="P537" s="1616">
        <f>P619+P701+P783+P865</f>
        <v>0</v>
      </c>
      <c r="Q537" s="1617">
        <f>P537</f>
        <v>0</v>
      </c>
      <c r="R537" s="1617">
        <f>I537+O537+Q537</f>
        <v>277471013</v>
      </c>
      <c r="S537" s="1618">
        <f>R537/R569</f>
        <v>1.1691070494681819E-2</v>
      </c>
    </row>
    <row r="538" spans="1:19" x14ac:dyDescent="0.2">
      <c r="A538" s="1619"/>
      <c r="B538" s="1620">
        <v>2021</v>
      </c>
      <c r="C538" s="1621">
        <f t="shared" si="154"/>
        <v>0</v>
      </c>
      <c r="D538" s="1622">
        <f t="shared" si="154"/>
        <v>0</v>
      </c>
      <c r="E538" s="1622">
        <f t="shared" si="154"/>
        <v>0</v>
      </c>
      <c r="F538" s="1622">
        <f t="shared" si="154"/>
        <v>0</v>
      </c>
      <c r="G538" s="1622">
        <f t="shared" si="154"/>
        <v>0</v>
      </c>
      <c r="H538" s="1622">
        <f t="shared" si="154"/>
        <v>0</v>
      </c>
      <c r="I538" s="1623">
        <f>SUM(C538:H538)</f>
        <v>0</v>
      </c>
      <c r="J538" s="1624">
        <f t="shared" si="155"/>
        <v>0</v>
      </c>
      <c r="K538" s="1622">
        <f t="shared" si="155"/>
        <v>530930088</v>
      </c>
      <c r="L538" s="1622">
        <f t="shared" si="155"/>
        <v>0</v>
      </c>
      <c r="M538" s="1622">
        <f t="shared" si="155"/>
        <v>0</v>
      </c>
      <c r="N538" s="1622">
        <f t="shared" si="155"/>
        <v>0</v>
      </c>
      <c r="O538" s="1623">
        <f>SUM(J538:N538)</f>
        <v>530930088</v>
      </c>
      <c r="P538" s="1625">
        <f>P620+P702+P784+P866</f>
        <v>0</v>
      </c>
      <c r="Q538" s="1626">
        <f>P538</f>
        <v>0</v>
      </c>
      <c r="R538" s="1626">
        <f>I538+O538+Q538</f>
        <v>530930088</v>
      </c>
      <c r="S538" s="1627">
        <f>R538/R570</f>
        <v>2.055816626528334E-2</v>
      </c>
    </row>
    <row r="539" spans="1:19" x14ac:dyDescent="0.2">
      <c r="A539" s="1619"/>
      <c r="B539" s="1620">
        <v>2022</v>
      </c>
      <c r="C539" s="1621">
        <f t="shared" si="154"/>
        <v>0</v>
      </c>
      <c r="D539" s="1622">
        <f t="shared" si="154"/>
        <v>0</v>
      </c>
      <c r="E539" s="1622">
        <f t="shared" si="154"/>
        <v>0</v>
      </c>
      <c r="F539" s="1622">
        <f t="shared" si="154"/>
        <v>0</v>
      </c>
      <c r="G539" s="1622">
        <f t="shared" si="154"/>
        <v>0</v>
      </c>
      <c r="H539" s="1622">
        <f t="shared" si="154"/>
        <v>0</v>
      </c>
      <c r="I539" s="1623">
        <f>SUM(C539:H539)</f>
        <v>0</v>
      </c>
      <c r="J539" s="1624">
        <f t="shared" si="155"/>
        <v>0</v>
      </c>
      <c r="K539" s="1622">
        <f t="shared" si="155"/>
        <v>1046454099</v>
      </c>
      <c r="L539" s="1622">
        <f t="shared" si="155"/>
        <v>0</v>
      </c>
      <c r="M539" s="1622">
        <f t="shared" si="155"/>
        <v>0</v>
      </c>
      <c r="N539" s="1622">
        <f t="shared" si="155"/>
        <v>0</v>
      </c>
      <c r="O539" s="1623">
        <f>SUM(J539:N539)</f>
        <v>1046454099</v>
      </c>
      <c r="P539" s="1625">
        <f>P621+P703+P785+P867</f>
        <v>0</v>
      </c>
      <c r="Q539" s="1626">
        <f>P539</f>
        <v>0</v>
      </c>
      <c r="R539" s="1626">
        <f>I539+O539+Q539</f>
        <v>1046454099</v>
      </c>
      <c r="S539" s="1627">
        <f>R539/R571</f>
        <v>3.0094516935139995E-2</v>
      </c>
    </row>
    <row r="540" spans="1:19" ht="12" thickBot="1" x14ac:dyDescent="0.25">
      <c r="A540" s="1628"/>
      <c r="B540" s="1629" t="s">
        <v>22796</v>
      </c>
      <c r="C540" s="1635"/>
      <c r="D540" s="1636"/>
      <c r="E540" s="1636"/>
      <c r="F540" s="1636"/>
      <c r="G540" s="1636"/>
      <c r="H540" s="1636"/>
      <c r="I540" s="1637"/>
      <c r="J540" s="1638"/>
      <c r="K540" s="1631">
        <f t="shared" ref="K540:R540" si="156">(K539-K538)/K538</f>
        <v>0.9709828518891549</v>
      </c>
      <c r="L540" s="1636"/>
      <c r="M540" s="1636"/>
      <c r="N540" s="1636"/>
      <c r="O540" s="1632">
        <f t="shared" si="156"/>
        <v>0.9709828518891549</v>
      </c>
      <c r="P540" s="1653"/>
      <c r="Q540" s="1636"/>
      <c r="R540" s="1631">
        <f t="shared" si="156"/>
        <v>0.9709828518891549</v>
      </c>
      <c r="S540" s="1632"/>
    </row>
    <row r="541" spans="1:19" x14ac:dyDescent="0.2">
      <c r="A541" s="1610" t="s">
        <v>22804</v>
      </c>
      <c r="B541" s="1611">
        <v>2020</v>
      </c>
      <c r="C541" s="1612">
        <f t="shared" ref="C541:H543" si="157">C623+C705+C787+C869</f>
        <v>0</v>
      </c>
      <c r="D541" s="1613">
        <f t="shared" si="157"/>
        <v>0</v>
      </c>
      <c r="E541" s="1613">
        <f t="shared" si="157"/>
        <v>0</v>
      </c>
      <c r="F541" s="1613">
        <f t="shared" si="157"/>
        <v>0</v>
      </c>
      <c r="G541" s="1613">
        <f t="shared" si="157"/>
        <v>0</v>
      </c>
      <c r="H541" s="1613">
        <f t="shared" si="157"/>
        <v>0</v>
      </c>
      <c r="I541" s="1614">
        <f>SUM(C541:H541)</f>
        <v>0</v>
      </c>
      <c r="J541" s="1615">
        <f t="shared" ref="J541:N543" si="158">J623+J705+J787+J869</f>
        <v>0</v>
      </c>
      <c r="K541" s="1613">
        <f t="shared" si="158"/>
        <v>21852074</v>
      </c>
      <c r="L541" s="1613">
        <f t="shared" si="158"/>
        <v>0</v>
      </c>
      <c r="M541" s="1613">
        <f t="shared" si="158"/>
        <v>0</v>
      </c>
      <c r="N541" s="1613">
        <f t="shared" si="158"/>
        <v>0</v>
      </c>
      <c r="O541" s="1614">
        <f>SUM(J541:N541)</f>
        <v>21852074</v>
      </c>
      <c r="P541" s="1616">
        <f>P623+P705+P787+P869</f>
        <v>0</v>
      </c>
      <c r="Q541" s="1617">
        <f>P541</f>
        <v>0</v>
      </c>
      <c r="R541" s="1617">
        <f>I541+O541+Q541</f>
        <v>21852074</v>
      </c>
      <c r="S541" s="1618">
        <f>R541/R569</f>
        <v>9.2072369948425473E-4</v>
      </c>
    </row>
    <row r="542" spans="1:19" x14ac:dyDescent="0.2">
      <c r="A542" s="1619"/>
      <c r="B542" s="1620">
        <v>2021</v>
      </c>
      <c r="C542" s="1621">
        <f t="shared" si="157"/>
        <v>0</v>
      </c>
      <c r="D542" s="1622">
        <f t="shared" si="157"/>
        <v>0</v>
      </c>
      <c r="E542" s="1622">
        <f t="shared" si="157"/>
        <v>0</v>
      </c>
      <c r="F542" s="1622">
        <f t="shared" si="157"/>
        <v>0</v>
      </c>
      <c r="G542" s="1622">
        <f t="shared" si="157"/>
        <v>0</v>
      </c>
      <c r="H542" s="1622">
        <f t="shared" si="157"/>
        <v>0</v>
      </c>
      <c r="I542" s="1623">
        <f>SUM(C542:H542)</f>
        <v>0</v>
      </c>
      <c r="J542" s="1624">
        <f t="shared" si="158"/>
        <v>0</v>
      </c>
      <c r="K542" s="1622">
        <f t="shared" si="158"/>
        <v>33498220</v>
      </c>
      <c r="L542" s="1622">
        <f t="shared" si="158"/>
        <v>0</v>
      </c>
      <c r="M542" s="1622">
        <f t="shared" si="158"/>
        <v>0</v>
      </c>
      <c r="N542" s="1622">
        <f t="shared" si="158"/>
        <v>0</v>
      </c>
      <c r="O542" s="1623">
        <f>SUM(J542:N542)</f>
        <v>33498220</v>
      </c>
      <c r="P542" s="1625">
        <f>P624+P706+P788+P870</f>
        <v>0</v>
      </c>
      <c r="Q542" s="1626">
        <f>P542</f>
        <v>0</v>
      </c>
      <c r="R542" s="1626">
        <f>I542+O542+Q542</f>
        <v>33498220</v>
      </c>
      <c r="S542" s="1627">
        <f>R542/R570</f>
        <v>1.2970859853605426E-3</v>
      </c>
    </row>
    <row r="543" spans="1:19" x14ac:dyDescent="0.2">
      <c r="A543" s="1619"/>
      <c r="B543" s="1620">
        <v>2022</v>
      </c>
      <c r="C543" s="1621">
        <f t="shared" si="157"/>
        <v>0</v>
      </c>
      <c r="D543" s="1622">
        <f t="shared" si="157"/>
        <v>0</v>
      </c>
      <c r="E543" s="1622">
        <f t="shared" si="157"/>
        <v>0</v>
      </c>
      <c r="F543" s="1622">
        <f t="shared" si="157"/>
        <v>0</v>
      </c>
      <c r="G543" s="1622">
        <f t="shared" si="157"/>
        <v>0</v>
      </c>
      <c r="H543" s="1622">
        <f t="shared" si="157"/>
        <v>0</v>
      </c>
      <c r="I543" s="1623">
        <f>SUM(C543:H543)</f>
        <v>0</v>
      </c>
      <c r="J543" s="1624">
        <f t="shared" si="158"/>
        <v>0</v>
      </c>
      <c r="K543" s="1622">
        <f t="shared" si="158"/>
        <v>35972877</v>
      </c>
      <c r="L543" s="1622">
        <f t="shared" si="158"/>
        <v>0</v>
      </c>
      <c r="M543" s="1622">
        <f t="shared" si="158"/>
        <v>0</v>
      </c>
      <c r="N543" s="1622">
        <f t="shared" si="158"/>
        <v>0</v>
      </c>
      <c r="O543" s="1623">
        <f>SUM(J543:N543)</f>
        <v>35972877</v>
      </c>
      <c r="P543" s="1625">
        <f>P625+P707+P789+P871</f>
        <v>0</v>
      </c>
      <c r="Q543" s="1626">
        <f>P543</f>
        <v>0</v>
      </c>
      <c r="R543" s="1626">
        <f>I543+O543+Q543</f>
        <v>35972877</v>
      </c>
      <c r="S543" s="1627">
        <f>R543/R571</f>
        <v>1.0345282770804151E-3</v>
      </c>
    </row>
    <row r="544" spans="1:19" ht="12" thickBot="1" x14ac:dyDescent="0.25">
      <c r="A544" s="1628"/>
      <c r="B544" s="1629" t="s">
        <v>22796</v>
      </c>
      <c r="C544" s="1635"/>
      <c r="D544" s="1636"/>
      <c r="E544" s="1636"/>
      <c r="F544" s="1636"/>
      <c r="G544" s="1636"/>
      <c r="H544" s="1636"/>
      <c r="I544" s="1637"/>
      <c r="J544" s="1638"/>
      <c r="K544" s="1631">
        <f t="shared" ref="K544:R544" si="159">(K543-K542)/K542</f>
        <v>7.3874283469390317E-2</v>
      </c>
      <c r="L544" s="1636"/>
      <c r="M544" s="1636"/>
      <c r="N544" s="1636"/>
      <c r="O544" s="1632">
        <f t="shared" si="159"/>
        <v>7.3874283469390317E-2</v>
      </c>
      <c r="P544" s="1653"/>
      <c r="Q544" s="1636"/>
      <c r="R544" s="1631">
        <f t="shared" si="159"/>
        <v>7.3874283469390317E-2</v>
      </c>
      <c r="S544" s="1632"/>
    </row>
    <row r="545" spans="1:19" x14ac:dyDescent="0.2">
      <c r="A545" s="1610" t="s">
        <v>22805</v>
      </c>
      <c r="B545" s="1611">
        <v>2020</v>
      </c>
      <c r="C545" s="1612">
        <f t="shared" ref="C545:H547" si="160">C627+C709+C791+C873</f>
        <v>0</v>
      </c>
      <c r="D545" s="1613">
        <f t="shared" si="160"/>
        <v>0</v>
      </c>
      <c r="E545" s="1613">
        <f t="shared" si="160"/>
        <v>0</v>
      </c>
      <c r="F545" s="1613">
        <f t="shared" si="160"/>
        <v>0</v>
      </c>
      <c r="G545" s="1613">
        <f t="shared" si="160"/>
        <v>0</v>
      </c>
      <c r="H545" s="1613">
        <f t="shared" si="160"/>
        <v>0</v>
      </c>
      <c r="I545" s="1614">
        <f>SUM(C545:H545)</f>
        <v>0</v>
      </c>
      <c r="J545" s="1615">
        <f t="shared" ref="J545:N547" si="161">J627+J709+J791+J873</f>
        <v>0</v>
      </c>
      <c r="K545" s="1613">
        <f t="shared" si="161"/>
        <v>178025372</v>
      </c>
      <c r="L545" s="1613">
        <f t="shared" si="161"/>
        <v>0</v>
      </c>
      <c r="M545" s="1613">
        <f t="shared" si="161"/>
        <v>0</v>
      </c>
      <c r="N545" s="1613">
        <f t="shared" si="161"/>
        <v>0</v>
      </c>
      <c r="O545" s="1614">
        <f>SUM(J545:N545)</f>
        <v>178025372</v>
      </c>
      <c r="P545" s="1616">
        <f>P627+P709+P791+P873</f>
        <v>0</v>
      </c>
      <c r="Q545" s="1617">
        <f>P545</f>
        <v>0</v>
      </c>
      <c r="R545" s="1617">
        <f>I545+O545+Q545</f>
        <v>178025372</v>
      </c>
      <c r="S545" s="1618">
        <f>R545/R569</f>
        <v>7.500989567850661E-3</v>
      </c>
    </row>
    <row r="546" spans="1:19" x14ac:dyDescent="0.2">
      <c r="A546" s="1619"/>
      <c r="B546" s="1620">
        <v>2021</v>
      </c>
      <c r="C546" s="1621">
        <f t="shared" si="160"/>
        <v>0</v>
      </c>
      <c r="D546" s="1622">
        <f t="shared" si="160"/>
        <v>0</v>
      </c>
      <c r="E546" s="1622">
        <f t="shared" si="160"/>
        <v>0</v>
      </c>
      <c r="F546" s="1622">
        <f t="shared" si="160"/>
        <v>0</v>
      </c>
      <c r="G546" s="1622">
        <f t="shared" si="160"/>
        <v>0</v>
      </c>
      <c r="H546" s="1622">
        <f t="shared" si="160"/>
        <v>0</v>
      </c>
      <c r="I546" s="1623">
        <f>SUM(C546:H546)</f>
        <v>0</v>
      </c>
      <c r="J546" s="1624">
        <f t="shared" si="161"/>
        <v>0</v>
      </c>
      <c r="K546" s="1622">
        <f t="shared" si="161"/>
        <v>0</v>
      </c>
      <c r="L546" s="1622">
        <f t="shared" si="161"/>
        <v>0</v>
      </c>
      <c r="M546" s="1622">
        <f t="shared" si="161"/>
        <v>0</v>
      </c>
      <c r="N546" s="1622">
        <f t="shared" si="161"/>
        <v>0</v>
      </c>
      <c r="O546" s="1623">
        <f>SUM(J546:N546)</f>
        <v>0</v>
      </c>
      <c r="P546" s="1625">
        <f>P628+P710+P792+P874</f>
        <v>0</v>
      </c>
      <c r="Q546" s="1626">
        <f>P546</f>
        <v>0</v>
      </c>
      <c r="R546" s="1626">
        <f>I546+O546+Q546</f>
        <v>0</v>
      </c>
      <c r="S546" s="1627">
        <f>R546/R570</f>
        <v>0</v>
      </c>
    </row>
    <row r="547" spans="1:19" x14ac:dyDescent="0.2">
      <c r="A547" s="1619"/>
      <c r="B547" s="1620">
        <v>2022</v>
      </c>
      <c r="C547" s="1621">
        <f t="shared" si="160"/>
        <v>0</v>
      </c>
      <c r="D547" s="1622">
        <f t="shared" si="160"/>
        <v>0</v>
      </c>
      <c r="E547" s="1622">
        <f t="shared" si="160"/>
        <v>0</v>
      </c>
      <c r="F547" s="1622">
        <f t="shared" si="160"/>
        <v>0</v>
      </c>
      <c r="G547" s="1622">
        <f t="shared" si="160"/>
        <v>0</v>
      </c>
      <c r="H547" s="1622">
        <f t="shared" si="160"/>
        <v>0</v>
      </c>
      <c r="I547" s="1623">
        <f>SUM(C547:H547)</f>
        <v>0</v>
      </c>
      <c r="J547" s="1624">
        <f t="shared" si="161"/>
        <v>0</v>
      </c>
      <c r="K547" s="1622">
        <f t="shared" si="161"/>
        <v>186297586</v>
      </c>
      <c r="L547" s="1622">
        <f t="shared" si="161"/>
        <v>0</v>
      </c>
      <c r="M547" s="1622">
        <f t="shared" si="161"/>
        <v>0</v>
      </c>
      <c r="N547" s="1622">
        <f t="shared" si="161"/>
        <v>0</v>
      </c>
      <c r="O547" s="1623">
        <f>SUM(J547:N547)</f>
        <v>186297586</v>
      </c>
      <c r="P547" s="1625">
        <f>P629+P711+P793+P875</f>
        <v>0</v>
      </c>
      <c r="Q547" s="1626">
        <f>P547</f>
        <v>0</v>
      </c>
      <c r="R547" s="1626">
        <f>I547+O547+Q547</f>
        <v>186297586</v>
      </c>
      <c r="S547" s="1627">
        <f>R547/R571</f>
        <v>5.3576510065853353E-3</v>
      </c>
    </row>
    <row r="548" spans="1:19" ht="12" thickBot="1" x14ac:dyDescent="0.25">
      <c r="A548" s="1628"/>
      <c r="B548" s="1629" t="s">
        <v>22796</v>
      </c>
      <c r="C548" s="1635"/>
      <c r="D548" s="1636"/>
      <c r="E548" s="1636"/>
      <c r="F548" s="1636"/>
      <c r="G548" s="1636"/>
      <c r="H548" s="1636"/>
      <c r="I548" s="1637"/>
      <c r="J548" s="1638"/>
      <c r="K548" s="1631"/>
      <c r="L548" s="1636"/>
      <c r="M548" s="1636"/>
      <c r="N548" s="1636"/>
      <c r="O548" s="1632"/>
      <c r="P548" s="1653"/>
      <c r="Q548" s="1636"/>
      <c r="R548" s="1631"/>
      <c r="S548" s="1632"/>
    </row>
    <row r="549" spans="1:19" x14ac:dyDescent="0.2">
      <c r="A549" s="1610" t="s">
        <v>22806</v>
      </c>
      <c r="B549" s="1611">
        <v>2020</v>
      </c>
      <c r="C549" s="1612">
        <f t="shared" ref="C549:H551" si="162">C631+C713+C795+C877</f>
        <v>0</v>
      </c>
      <c r="D549" s="1613">
        <f t="shared" si="162"/>
        <v>0</v>
      </c>
      <c r="E549" s="1613">
        <f t="shared" si="162"/>
        <v>0</v>
      </c>
      <c r="F549" s="1613">
        <f t="shared" si="162"/>
        <v>0</v>
      </c>
      <c r="G549" s="1613">
        <f t="shared" si="162"/>
        <v>0</v>
      </c>
      <c r="H549" s="1613">
        <f t="shared" si="162"/>
        <v>0</v>
      </c>
      <c r="I549" s="1614">
        <f>SUM(C549:H549)</f>
        <v>0</v>
      </c>
      <c r="J549" s="1615">
        <f t="shared" ref="J549:N551" si="163">J631+J713+J795+J877</f>
        <v>0</v>
      </c>
      <c r="K549" s="1613">
        <f t="shared" si="163"/>
        <v>32206165</v>
      </c>
      <c r="L549" s="1613">
        <f t="shared" si="163"/>
        <v>0</v>
      </c>
      <c r="M549" s="1613">
        <f t="shared" si="163"/>
        <v>0</v>
      </c>
      <c r="N549" s="1613">
        <f t="shared" si="163"/>
        <v>0</v>
      </c>
      <c r="O549" s="1614">
        <f>SUM(J549:N549)</f>
        <v>32206165</v>
      </c>
      <c r="P549" s="1616">
        <f>P631+P713+P795+P877</f>
        <v>0</v>
      </c>
      <c r="Q549" s="1617">
        <f>P549</f>
        <v>0</v>
      </c>
      <c r="R549" s="1617">
        <f>I549+O549+Q549</f>
        <v>32206165</v>
      </c>
      <c r="S549" s="1618">
        <f>R549/R569</f>
        <v>1.3569869562495679E-3</v>
      </c>
    </row>
    <row r="550" spans="1:19" x14ac:dyDescent="0.2">
      <c r="A550" s="1619"/>
      <c r="B550" s="1620">
        <v>2021</v>
      </c>
      <c r="C550" s="1621">
        <f t="shared" si="162"/>
        <v>0</v>
      </c>
      <c r="D550" s="1622">
        <f t="shared" si="162"/>
        <v>0</v>
      </c>
      <c r="E550" s="1622">
        <f t="shared" si="162"/>
        <v>0</v>
      </c>
      <c r="F550" s="1622">
        <f t="shared" si="162"/>
        <v>0</v>
      </c>
      <c r="G550" s="1622">
        <f t="shared" si="162"/>
        <v>0</v>
      </c>
      <c r="H550" s="1622">
        <f t="shared" si="162"/>
        <v>0</v>
      </c>
      <c r="I550" s="1623">
        <f>SUM(C550:H550)</f>
        <v>0</v>
      </c>
      <c r="J550" s="1624">
        <f t="shared" si="163"/>
        <v>0</v>
      </c>
      <c r="K550" s="1622">
        <f t="shared" si="163"/>
        <v>6108367</v>
      </c>
      <c r="L550" s="1622">
        <f t="shared" si="163"/>
        <v>0</v>
      </c>
      <c r="M550" s="1622">
        <f t="shared" si="163"/>
        <v>0</v>
      </c>
      <c r="N550" s="1622">
        <f t="shared" si="163"/>
        <v>0</v>
      </c>
      <c r="O550" s="1623">
        <f>SUM(J550:N550)</f>
        <v>6108367</v>
      </c>
      <c r="P550" s="1625">
        <f>P632+P714+P796+P878</f>
        <v>0</v>
      </c>
      <c r="Q550" s="1626">
        <f>P550</f>
        <v>0</v>
      </c>
      <c r="R550" s="1626">
        <f>I550+O550+Q550</f>
        <v>6108367</v>
      </c>
      <c r="S550" s="1627">
        <f>R550/R570</f>
        <v>2.3652233548943262E-4</v>
      </c>
    </row>
    <row r="551" spans="1:19" x14ac:dyDescent="0.2">
      <c r="A551" s="1619"/>
      <c r="B551" s="1620">
        <v>2022</v>
      </c>
      <c r="C551" s="1621">
        <f t="shared" si="162"/>
        <v>0</v>
      </c>
      <c r="D551" s="1622">
        <f t="shared" si="162"/>
        <v>0</v>
      </c>
      <c r="E551" s="1622">
        <f t="shared" si="162"/>
        <v>0</v>
      </c>
      <c r="F551" s="1622">
        <f t="shared" si="162"/>
        <v>0</v>
      </c>
      <c r="G551" s="1622">
        <f t="shared" si="162"/>
        <v>0</v>
      </c>
      <c r="H551" s="1622">
        <f t="shared" si="162"/>
        <v>0</v>
      </c>
      <c r="I551" s="1623">
        <f>SUM(C551:H551)</f>
        <v>0</v>
      </c>
      <c r="J551" s="1624">
        <f t="shared" si="163"/>
        <v>0</v>
      </c>
      <c r="K551" s="1622">
        <f t="shared" si="163"/>
        <v>0</v>
      </c>
      <c r="L551" s="1622">
        <f t="shared" si="163"/>
        <v>0</v>
      </c>
      <c r="M551" s="1622">
        <f t="shared" si="163"/>
        <v>0</v>
      </c>
      <c r="N551" s="1622">
        <f t="shared" si="163"/>
        <v>0</v>
      </c>
      <c r="O551" s="1623">
        <f>SUM(J551:N551)</f>
        <v>0</v>
      </c>
      <c r="P551" s="1625">
        <f>P633+P715+P797+P879</f>
        <v>0</v>
      </c>
      <c r="Q551" s="1626">
        <f>P551</f>
        <v>0</v>
      </c>
      <c r="R551" s="1626">
        <f>I551+O551+Q551</f>
        <v>0</v>
      </c>
      <c r="S551" s="1627">
        <f>R551/R571</f>
        <v>0</v>
      </c>
    </row>
    <row r="552" spans="1:19" ht="12" thickBot="1" x14ac:dyDescent="0.25">
      <c r="A552" s="1628"/>
      <c r="B552" s="1629" t="s">
        <v>22796</v>
      </c>
      <c r="C552" s="1635"/>
      <c r="D552" s="1636"/>
      <c r="E552" s="1636"/>
      <c r="F552" s="1636"/>
      <c r="G552" s="1636"/>
      <c r="H552" s="1636"/>
      <c r="I552" s="1637"/>
      <c r="J552" s="1638"/>
      <c r="K552" s="1631">
        <f t="shared" ref="K552:R552" si="164">(K551-K550)/K550</f>
        <v>-1</v>
      </c>
      <c r="L552" s="1636"/>
      <c r="M552" s="1636"/>
      <c r="N552" s="1636"/>
      <c r="O552" s="1632">
        <f t="shared" si="164"/>
        <v>-1</v>
      </c>
      <c r="P552" s="1653"/>
      <c r="Q552" s="1636"/>
      <c r="R552" s="1631">
        <f t="shared" si="164"/>
        <v>-1</v>
      </c>
      <c r="S552" s="1632"/>
    </row>
    <row r="553" spans="1:19" x14ac:dyDescent="0.2">
      <c r="A553" s="1610" t="s">
        <v>22807</v>
      </c>
      <c r="B553" s="1611">
        <v>2020</v>
      </c>
      <c r="C553" s="1612">
        <f t="shared" ref="C553:H555" si="165">C635+C717+C799+C881</f>
        <v>0</v>
      </c>
      <c r="D553" s="1613">
        <f t="shared" si="165"/>
        <v>0</v>
      </c>
      <c r="E553" s="1613">
        <f t="shared" si="165"/>
        <v>0</v>
      </c>
      <c r="F553" s="1613">
        <f t="shared" si="165"/>
        <v>0</v>
      </c>
      <c r="G553" s="1613">
        <f t="shared" si="165"/>
        <v>0</v>
      </c>
      <c r="H553" s="1613">
        <f t="shared" si="165"/>
        <v>0</v>
      </c>
      <c r="I553" s="1614">
        <f>SUM(C553:H553)</f>
        <v>0</v>
      </c>
      <c r="J553" s="1615">
        <f t="shared" ref="J553:N555" si="166">J635+J717+J799+J881</f>
        <v>0</v>
      </c>
      <c r="K553" s="1613">
        <f t="shared" si="166"/>
        <v>87737082</v>
      </c>
      <c r="L553" s="1613">
        <f t="shared" si="166"/>
        <v>0</v>
      </c>
      <c r="M553" s="1613">
        <f t="shared" si="166"/>
        <v>0</v>
      </c>
      <c r="N553" s="1613">
        <f t="shared" si="166"/>
        <v>0</v>
      </c>
      <c r="O553" s="1614">
        <f>SUM(J553:N553)</f>
        <v>87737082</v>
      </c>
      <c r="P553" s="1616">
        <f>P635+P717+P799+P881</f>
        <v>0</v>
      </c>
      <c r="Q553" s="1617">
        <f>P553</f>
        <v>0</v>
      </c>
      <c r="R553" s="1617">
        <f>I553+O553+Q553</f>
        <v>87737082</v>
      </c>
      <c r="S553" s="1618">
        <f>R553/R569</f>
        <v>3.6967479938514493E-3</v>
      </c>
    </row>
    <row r="554" spans="1:19" x14ac:dyDescent="0.2">
      <c r="A554" s="1619"/>
      <c r="B554" s="1620">
        <v>2021</v>
      </c>
      <c r="C554" s="1621">
        <f t="shared" si="165"/>
        <v>0</v>
      </c>
      <c r="D554" s="1622">
        <f t="shared" si="165"/>
        <v>0</v>
      </c>
      <c r="E554" s="1622">
        <f t="shared" si="165"/>
        <v>0</v>
      </c>
      <c r="F554" s="1622">
        <f t="shared" si="165"/>
        <v>0</v>
      </c>
      <c r="G554" s="1622">
        <f t="shared" si="165"/>
        <v>0</v>
      </c>
      <c r="H554" s="1622">
        <f t="shared" si="165"/>
        <v>0</v>
      </c>
      <c r="I554" s="1623">
        <f>SUM(C554:H554)</f>
        <v>0</v>
      </c>
      <c r="J554" s="1624">
        <f t="shared" si="166"/>
        <v>0</v>
      </c>
      <c r="K554" s="1622">
        <f t="shared" si="166"/>
        <v>214764785</v>
      </c>
      <c r="L554" s="1622">
        <f t="shared" si="166"/>
        <v>0</v>
      </c>
      <c r="M554" s="1622">
        <f t="shared" si="166"/>
        <v>0</v>
      </c>
      <c r="N554" s="1622">
        <f t="shared" si="166"/>
        <v>0</v>
      </c>
      <c r="O554" s="1623">
        <f>SUM(J554:N554)</f>
        <v>214764785</v>
      </c>
      <c r="P554" s="1625">
        <f>P636+P718+P800+P882</f>
        <v>0</v>
      </c>
      <c r="Q554" s="1626">
        <f>P554</f>
        <v>0</v>
      </c>
      <c r="R554" s="1626">
        <f>I554+O554+Q554</f>
        <v>214764785</v>
      </c>
      <c r="S554" s="1627">
        <f>R554/R570</f>
        <v>8.3159162717442916E-3</v>
      </c>
    </row>
    <row r="555" spans="1:19" x14ac:dyDescent="0.2">
      <c r="A555" s="1619"/>
      <c r="B555" s="1620">
        <v>2022</v>
      </c>
      <c r="C555" s="1621">
        <f t="shared" si="165"/>
        <v>0</v>
      </c>
      <c r="D555" s="1622">
        <f t="shared" si="165"/>
        <v>0</v>
      </c>
      <c r="E555" s="1622">
        <f t="shared" si="165"/>
        <v>0</v>
      </c>
      <c r="F555" s="1622">
        <f t="shared" si="165"/>
        <v>0</v>
      </c>
      <c r="G555" s="1622">
        <f t="shared" si="165"/>
        <v>0</v>
      </c>
      <c r="H555" s="1622">
        <f t="shared" si="165"/>
        <v>0</v>
      </c>
      <c r="I555" s="1623">
        <f>SUM(C555:H555)</f>
        <v>0</v>
      </c>
      <c r="J555" s="1624">
        <f t="shared" si="166"/>
        <v>0</v>
      </c>
      <c r="K555" s="1622">
        <f t="shared" si="166"/>
        <v>128651616</v>
      </c>
      <c r="L555" s="1622">
        <f t="shared" si="166"/>
        <v>0</v>
      </c>
      <c r="M555" s="1622">
        <f t="shared" si="166"/>
        <v>0</v>
      </c>
      <c r="N555" s="1622">
        <f t="shared" si="166"/>
        <v>0</v>
      </c>
      <c r="O555" s="1623">
        <f>SUM(J555:N555)</f>
        <v>128651616</v>
      </c>
      <c r="P555" s="1625">
        <f>P637+P719+P801+P883</f>
        <v>0</v>
      </c>
      <c r="Q555" s="1626">
        <f>P555</f>
        <v>0</v>
      </c>
      <c r="R555" s="1626">
        <f>I555+O555+Q555</f>
        <v>128651616</v>
      </c>
      <c r="S555" s="1627">
        <f>R555/R571</f>
        <v>3.6998357024402343E-3</v>
      </c>
    </row>
    <row r="556" spans="1:19" ht="12" thickBot="1" x14ac:dyDescent="0.25">
      <c r="A556" s="1628"/>
      <c r="B556" s="1629" t="s">
        <v>22796</v>
      </c>
      <c r="C556" s="1635"/>
      <c r="D556" s="1636"/>
      <c r="E556" s="1636"/>
      <c r="F556" s="1636"/>
      <c r="G556" s="1636"/>
      <c r="H556" s="1636"/>
      <c r="I556" s="1637"/>
      <c r="J556" s="1638"/>
      <c r="K556" s="1631">
        <f t="shared" ref="K556:R556" si="167">(K555-K554)/K554</f>
        <v>-0.40096503251219701</v>
      </c>
      <c r="L556" s="1636"/>
      <c r="M556" s="1636"/>
      <c r="N556" s="1636"/>
      <c r="O556" s="1632">
        <f t="shared" si="167"/>
        <v>-0.40096503251219701</v>
      </c>
      <c r="P556" s="1653"/>
      <c r="Q556" s="1636"/>
      <c r="R556" s="1631">
        <f t="shared" si="167"/>
        <v>-0.40096503251219701</v>
      </c>
      <c r="S556" s="1632"/>
    </row>
    <row r="557" spans="1:19" x14ac:dyDescent="0.2">
      <c r="A557" s="1610" t="s">
        <v>22808</v>
      </c>
      <c r="B557" s="1611">
        <v>2020</v>
      </c>
      <c r="C557" s="1612">
        <f t="shared" ref="C557:H559" si="168">C639+C721+C803+C885</f>
        <v>0</v>
      </c>
      <c r="D557" s="1613">
        <f t="shared" si="168"/>
        <v>0</v>
      </c>
      <c r="E557" s="1613">
        <f t="shared" si="168"/>
        <v>0</v>
      </c>
      <c r="F557" s="1613">
        <f t="shared" si="168"/>
        <v>0</v>
      </c>
      <c r="G557" s="1613">
        <f t="shared" si="168"/>
        <v>0</v>
      </c>
      <c r="H557" s="1613">
        <f t="shared" si="168"/>
        <v>2033626</v>
      </c>
      <c r="I557" s="1614">
        <f>SUM(C557:H557)</f>
        <v>2033626</v>
      </c>
      <c r="J557" s="1615">
        <f t="shared" ref="J557:N559" si="169">J639+J721+J803+J885</f>
        <v>0</v>
      </c>
      <c r="K557" s="1613">
        <f t="shared" si="169"/>
        <v>0</v>
      </c>
      <c r="L557" s="1613">
        <f t="shared" si="169"/>
        <v>0</v>
      </c>
      <c r="M557" s="1613">
        <f t="shared" si="169"/>
        <v>0</v>
      </c>
      <c r="N557" s="1613">
        <f t="shared" si="169"/>
        <v>0</v>
      </c>
      <c r="O557" s="1614">
        <f>SUM(J557:N557)</f>
        <v>0</v>
      </c>
      <c r="P557" s="1616">
        <f>P639+P721+P803+P885</f>
        <v>0</v>
      </c>
      <c r="Q557" s="1617">
        <f>P557</f>
        <v>0</v>
      </c>
      <c r="R557" s="1617">
        <f>I557+O557+Q557</f>
        <v>2033626</v>
      </c>
      <c r="S557" s="1618">
        <f>R557/R569</f>
        <v>8.5685580878381017E-5</v>
      </c>
    </row>
    <row r="558" spans="1:19" x14ac:dyDescent="0.2">
      <c r="A558" s="1619"/>
      <c r="B558" s="1620">
        <v>2021</v>
      </c>
      <c r="C558" s="1621">
        <f t="shared" si="168"/>
        <v>0</v>
      </c>
      <c r="D558" s="1622">
        <f t="shared" si="168"/>
        <v>0</v>
      </c>
      <c r="E558" s="1622">
        <f t="shared" si="168"/>
        <v>0</v>
      </c>
      <c r="F558" s="1622">
        <f t="shared" si="168"/>
        <v>0</v>
      </c>
      <c r="G558" s="1622">
        <f t="shared" si="168"/>
        <v>0</v>
      </c>
      <c r="H558" s="1622">
        <f t="shared" si="168"/>
        <v>2033626</v>
      </c>
      <c r="I558" s="1623">
        <f>SUM(C558:H558)</f>
        <v>2033626</v>
      </c>
      <c r="J558" s="1624">
        <f t="shared" si="169"/>
        <v>0</v>
      </c>
      <c r="K558" s="1622">
        <f t="shared" si="169"/>
        <v>0</v>
      </c>
      <c r="L558" s="1622">
        <f t="shared" si="169"/>
        <v>0</v>
      </c>
      <c r="M558" s="1622">
        <f t="shared" si="169"/>
        <v>0</v>
      </c>
      <c r="N558" s="1622">
        <f t="shared" si="169"/>
        <v>0</v>
      </c>
      <c r="O558" s="1623">
        <f>SUM(J558:N558)</f>
        <v>0</v>
      </c>
      <c r="P558" s="1625">
        <f>P640+P722+P804+P886</f>
        <v>0</v>
      </c>
      <c r="Q558" s="1626">
        <f>P558</f>
        <v>0</v>
      </c>
      <c r="R558" s="1626">
        <f>I558+O558+Q558</f>
        <v>2033626</v>
      </c>
      <c r="S558" s="1627">
        <f>R558/R570</f>
        <v>7.8744117868496258E-5</v>
      </c>
    </row>
    <row r="559" spans="1:19" x14ac:dyDescent="0.2">
      <c r="A559" s="1619"/>
      <c r="B559" s="1620">
        <v>2022</v>
      </c>
      <c r="C559" s="1621">
        <f t="shared" si="168"/>
        <v>0</v>
      </c>
      <c r="D559" s="1622">
        <f t="shared" si="168"/>
        <v>0</v>
      </c>
      <c r="E559" s="1622">
        <f t="shared" si="168"/>
        <v>0</v>
      </c>
      <c r="F559" s="1622">
        <f t="shared" si="168"/>
        <v>0</v>
      </c>
      <c r="G559" s="1622">
        <f t="shared" si="168"/>
        <v>0</v>
      </c>
      <c r="H559" s="1622">
        <f t="shared" si="168"/>
        <v>2033626</v>
      </c>
      <c r="I559" s="1623">
        <f>SUM(C559:H559)</f>
        <v>2033626</v>
      </c>
      <c r="J559" s="1624">
        <f t="shared" si="169"/>
        <v>0</v>
      </c>
      <c r="K559" s="1622">
        <f t="shared" si="169"/>
        <v>0</v>
      </c>
      <c r="L559" s="1622">
        <f t="shared" si="169"/>
        <v>0</v>
      </c>
      <c r="M559" s="1622">
        <f t="shared" si="169"/>
        <v>0</v>
      </c>
      <c r="N559" s="1622">
        <f t="shared" si="169"/>
        <v>0</v>
      </c>
      <c r="O559" s="1623">
        <f>SUM(J559:N559)</f>
        <v>0</v>
      </c>
      <c r="P559" s="1625">
        <f>P641+P723+P805+P887</f>
        <v>0</v>
      </c>
      <c r="Q559" s="1626">
        <f>P559</f>
        <v>0</v>
      </c>
      <c r="R559" s="1626">
        <f>I559+O559+Q559</f>
        <v>2033626</v>
      </c>
      <c r="S559" s="1627">
        <f>R559/R571</f>
        <v>5.8484162998859836E-5</v>
      </c>
    </row>
    <row r="560" spans="1:19" ht="12" thickBot="1" x14ac:dyDescent="0.25">
      <c r="A560" s="1628"/>
      <c r="B560" s="1629" t="s">
        <v>22796</v>
      </c>
      <c r="C560" s="1630"/>
      <c r="D560" s="1631"/>
      <c r="E560" s="1631"/>
      <c r="F560" s="1631"/>
      <c r="G560" s="1631"/>
      <c r="H560" s="1631">
        <f t="shared" ref="H560:R560" si="170">(H559-H558)/H558</f>
        <v>0</v>
      </c>
      <c r="I560" s="1632">
        <f t="shared" si="170"/>
        <v>0</v>
      </c>
      <c r="J560" s="1633"/>
      <c r="K560" s="1631"/>
      <c r="L560" s="1631"/>
      <c r="M560" s="1631"/>
      <c r="N560" s="1631"/>
      <c r="O560" s="1632"/>
      <c r="P560" s="1634"/>
      <c r="Q560" s="1631"/>
      <c r="R560" s="1631">
        <f t="shared" si="170"/>
        <v>0</v>
      </c>
      <c r="S560" s="1632"/>
    </row>
    <row r="561" spans="1:20" x14ac:dyDescent="0.2">
      <c r="A561" s="1610" t="s">
        <v>22809</v>
      </c>
      <c r="B561" s="1611">
        <v>2020</v>
      </c>
      <c r="C561" s="1612">
        <f t="shared" ref="C561:H563" si="171">C643+C725+C807+C889</f>
        <v>0</v>
      </c>
      <c r="D561" s="1613">
        <f t="shared" si="171"/>
        <v>0</v>
      </c>
      <c r="E561" s="1613">
        <f t="shared" si="171"/>
        <v>27003627</v>
      </c>
      <c r="F561" s="1613">
        <f t="shared" si="171"/>
        <v>0</v>
      </c>
      <c r="G561" s="1613">
        <f t="shared" si="171"/>
        <v>0</v>
      </c>
      <c r="H561" s="1613">
        <f t="shared" si="171"/>
        <v>0</v>
      </c>
      <c r="I561" s="1614">
        <f>SUM(C561:H561)</f>
        <v>27003627</v>
      </c>
      <c r="J561" s="1615">
        <f t="shared" ref="J561:N563" si="172">J643+J725+J807+J889</f>
        <v>0</v>
      </c>
      <c r="K561" s="1613">
        <f t="shared" si="172"/>
        <v>0</v>
      </c>
      <c r="L561" s="1613">
        <f t="shared" si="172"/>
        <v>0</v>
      </c>
      <c r="M561" s="1613">
        <f t="shared" si="172"/>
        <v>0</v>
      </c>
      <c r="N561" s="1613">
        <f t="shared" si="172"/>
        <v>0</v>
      </c>
      <c r="O561" s="1614">
        <f>SUM(J561:N561)</f>
        <v>0</v>
      </c>
      <c r="P561" s="1616">
        <f>P643+P725+P807+P889</f>
        <v>0</v>
      </c>
      <c r="Q561" s="1617">
        <f>P561</f>
        <v>0</v>
      </c>
      <c r="R561" s="1617">
        <f>I561+O561+Q561</f>
        <v>27003627</v>
      </c>
      <c r="S561" s="1618">
        <f>R561/R569</f>
        <v>1.1377812170566925E-3</v>
      </c>
    </row>
    <row r="562" spans="1:20" x14ac:dyDescent="0.2">
      <c r="A562" s="1619"/>
      <c r="B562" s="1620">
        <v>2021</v>
      </c>
      <c r="C562" s="1621">
        <f t="shared" si="171"/>
        <v>0</v>
      </c>
      <c r="D562" s="1622">
        <f t="shared" si="171"/>
        <v>0</v>
      </c>
      <c r="E562" s="1622">
        <f t="shared" si="171"/>
        <v>21508964</v>
      </c>
      <c r="F562" s="1622">
        <f t="shared" si="171"/>
        <v>0</v>
      </c>
      <c r="G562" s="1622">
        <f t="shared" si="171"/>
        <v>0</v>
      </c>
      <c r="H562" s="1622">
        <f t="shared" si="171"/>
        <v>0</v>
      </c>
      <c r="I562" s="1623">
        <f>SUM(C562:H562)</f>
        <v>21508964</v>
      </c>
      <c r="J562" s="1624">
        <f t="shared" si="172"/>
        <v>0</v>
      </c>
      <c r="K562" s="1622">
        <f t="shared" si="172"/>
        <v>0</v>
      </c>
      <c r="L562" s="1622">
        <f t="shared" si="172"/>
        <v>0</v>
      </c>
      <c r="M562" s="1622">
        <f t="shared" si="172"/>
        <v>0</v>
      </c>
      <c r="N562" s="1622">
        <f t="shared" si="172"/>
        <v>0</v>
      </c>
      <c r="O562" s="1623">
        <f>SUM(J562:N562)</f>
        <v>0</v>
      </c>
      <c r="P562" s="1625">
        <f>P644+P726+P808+P890</f>
        <v>0</v>
      </c>
      <c r="Q562" s="1626">
        <f>P562</f>
        <v>0</v>
      </c>
      <c r="R562" s="1626">
        <f>I562+O562+Q562</f>
        <v>21508964</v>
      </c>
      <c r="S562" s="1627">
        <f>R562/R570</f>
        <v>8.3284949958608071E-4</v>
      </c>
    </row>
    <row r="563" spans="1:20" x14ac:dyDescent="0.2">
      <c r="A563" s="1619"/>
      <c r="B563" s="1620">
        <v>2022</v>
      </c>
      <c r="C563" s="1621">
        <f t="shared" si="171"/>
        <v>0</v>
      </c>
      <c r="D563" s="1622">
        <f t="shared" si="171"/>
        <v>0</v>
      </c>
      <c r="E563" s="1622">
        <f t="shared" si="171"/>
        <v>20800441</v>
      </c>
      <c r="F563" s="1622">
        <f t="shared" si="171"/>
        <v>0</v>
      </c>
      <c r="G563" s="1622">
        <f t="shared" si="171"/>
        <v>0</v>
      </c>
      <c r="H563" s="1622">
        <f t="shared" si="171"/>
        <v>0</v>
      </c>
      <c r="I563" s="1623">
        <f>SUM(C563:H563)</f>
        <v>20800441</v>
      </c>
      <c r="J563" s="1624">
        <f t="shared" si="172"/>
        <v>0</v>
      </c>
      <c r="K563" s="1622">
        <f t="shared" si="172"/>
        <v>0</v>
      </c>
      <c r="L563" s="1622">
        <f t="shared" si="172"/>
        <v>0</v>
      </c>
      <c r="M563" s="1622">
        <f t="shared" si="172"/>
        <v>0</v>
      </c>
      <c r="N563" s="1622">
        <f t="shared" si="172"/>
        <v>0</v>
      </c>
      <c r="O563" s="1623">
        <f>SUM(J563:N563)</f>
        <v>0</v>
      </c>
      <c r="P563" s="1625">
        <f>P645+P727+P809+P891</f>
        <v>0</v>
      </c>
      <c r="Q563" s="1626">
        <f>P563</f>
        <v>0</v>
      </c>
      <c r="R563" s="1626">
        <f>I563+O563+Q563</f>
        <v>20800441</v>
      </c>
      <c r="S563" s="1627">
        <f>R563/R571</f>
        <v>5.9819080887644387E-4</v>
      </c>
    </row>
    <row r="564" spans="1:20" ht="12" thickBot="1" x14ac:dyDescent="0.25">
      <c r="A564" s="1628"/>
      <c r="B564" s="1629" t="s">
        <v>22796</v>
      </c>
      <c r="C564" s="1630"/>
      <c r="D564" s="1631"/>
      <c r="E564" s="1631">
        <f t="shared" ref="E564:R564" si="173">(E563-E562)/E562</f>
        <v>-3.2940824114076346E-2</v>
      </c>
      <c r="F564" s="1631"/>
      <c r="G564" s="1631"/>
      <c r="H564" s="1631"/>
      <c r="I564" s="1632">
        <f t="shared" si="173"/>
        <v>-3.2940824114076346E-2</v>
      </c>
      <c r="J564" s="1633"/>
      <c r="K564" s="1631"/>
      <c r="L564" s="1631"/>
      <c r="M564" s="1631"/>
      <c r="N564" s="1631"/>
      <c r="O564" s="1632"/>
      <c r="P564" s="1634"/>
      <c r="Q564" s="1631"/>
      <c r="R564" s="1631">
        <f t="shared" si="173"/>
        <v>-3.2940824114076346E-2</v>
      </c>
      <c r="S564" s="1632"/>
    </row>
    <row r="565" spans="1:20" x14ac:dyDescent="0.2">
      <c r="A565" s="1610" t="s">
        <v>22810</v>
      </c>
      <c r="B565" s="1611">
        <v>2020</v>
      </c>
      <c r="C565" s="1612">
        <f t="shared" ref="C565:H567" si="174">C647+C729+C811+C893</f>
        <v>0</v>
      </c>
      <c r="D565" s="1613">
        <f t="shared" si="174"/>
        <v>0</v>
      </c>
      <c r="E565" s="1613">
        <f t="shared" si="174"/>
        <v>0</v>
      </c>
      <c r="F565" s="1613">
        <f t="shared" si="174"/>
        <v>0</v>
      </c>
      <c r="G565" s="1613">
        <f t="shared" si="174"/>
        <v>0</v>
      </c>
      <c r="H565" s="1613">
        <f t="shared" si="174"/>
        <v>0</v>
      </c>
      <c r="I565" s="1614">
        <f>SUM(C565:H565)</f>
        <v>0</v>
      </c>
      <c r="J565" s="1615">
        <f t="shared" ref="J565:N567" si="175">J647+J729+J811+J893</f>
        <v>0</v>
      </c>
      <c r="K565" s="1613">
        <f t="shared" si="175"/>
        <v>0</v>
      </c>
      <c r="L565" s="1613">
        <f t="shared" si="175"/>
        <v>0</v>
      </c>
      <c r="M565" s="1613">
        <f t="shared" si="175"/>
        <v>0</v>
      </c>
      <c r="N565" s="1613">
        <f t="shared" si="175"/>
        <v>0</v>
      </c>
      <c r="O565" s="1614">
        <f>SUM(J565:N565)</f>
        <v>0</v>
      </c>
      <c r="P565" s="1669">
        <f>P647+P729+P811+P893</f>
        <v>12486338344</v>
      </c>
      <c r="Q565" s="1617">
        <f>P565</f>
        <v>12486338344</v>
      </c>
      <c r="R565" s="1617">
        <f>I565+O565+Q565</f>
        <v>12486338344</v>
      </c>
      <c r="S565" s="1618">
        <f>R565/R569</f>
        <v>0.52610418732335351</v>
      </c>
    </row>
    <row r="566" spans="1:20" x14ac:dyDescent="0.2">
      <c r="A566" s="1619"/>
      <c r="B566" s="1620">
        <v>2021</v>
      </c>
      <c r="C566" s="1621">
        <f t="shared" si="174"/>
        <v>0</v>
      </c>
      <c r="D566" s="1622">
        <f t="shared" si="174"/>
        <v>0</v>
      </c>
      <c r="E566" s="1622">
        <f t="shared" si="174"/>
        <v>0</v>
      </c>
      <c r="F566" s="1622">
        <f t="shared" si="174"/>
        <v>276800000</v>
      </c>
      <c r="G566" s="1622">
        <f t="shared" si="174"/>
        <v>0</v>
      </c>
      <c r="H566" s="1622">
        <f t="shared" si="174"/>
        <v>0</v>
      </c>
      <c r="I566" s="1623">
        <f>SUM(C566:H566)</f>
        <v>276800000</v>
      </c>
      <c r="J566" s="1624">
        <f t="shared" si="175"/>
        <v>0</v>
      </c>
      <c r="K566" s="1622">
        <f t="shared" si="175"/>
        <v>0</v>
      </c>
      <c r="L566" s="1622">
        <f t="shared" si="175"/>
        <v>0</v>
      </c>
      <c r="M566" s="1622">
        <f t="shared" si="175"/>
        <v>0</v>
      </c>
      <c r="N566" s="1622">
        <f t="shared" si="175"/>
        <v>0</v>
      </c>
      <c r="O566" s="1623">
        <f>SUM(J566:N566)</f>
        <v>0</v>
      </c>
      <c r="P566" s="1650">
        <f>P648+P730+P812+P894</f>
        <v>14334406844</v>
      </c>
      <c r="Q566" s="1626">
        <f>P566</f>
        <v>14334406844</v>
      </c>
      <c r="R566" s="1626">
        <f>I566+O566+Q566</f>
        <v>14611206844</v>
      </c>
      <c r="S566" s="1627">
        <f>R566/R570</f>
        <v>0.56576115466900767</v>
      </c>
    </row>
    <row r="567" spans="1:20" x14ac:dyDescent="0.2">
      <c r="A567" s="1619"/>
      <c r="B567" s="1620">
        <v>2022</v>
      </c>
      <c r="C567" s="1621">
        <f t="shared" si="174"/>
        <v>0</v>
      </c>
      <c r="D567" s="1622">
        <f t="shared" si="174"/>
        <v>0</v>
      </c>
      <c r="E567" s="1622">
        <f t="shared" si="174"/>
        <v>0</v>
      </c>
      <c r="F567" s="1622">
        <f t="shared" si="174"/>
        <v>157600000</v>
      </c>
      <c r="G567" s="1622">
        <f t="shared" si="174"/>
        <v>0</v>
      </c>
      <c r="H567" s="1622">
        <f t="shared" si="174"/>
        <v>0</v>
      </c>
      <c r="I567" s="1623">
        <f>SUM(C567:H567)</f>
        <v>157600000</v>
      </c>
      <c r="J567" s="1624">
        <f t="shared" si="175"/>
        <v>0</v>
      </c>
      <c r="K567" s="1622">
        <f t="shared" si="175"/>
        <v>0</v>
      </c>
      <c r="L567" s="1622">
        <f t="shared" si="175"/>
        <v>0</v>
      </c>
      <c r="M567" s="1622">
        <f t="shared" si="175"/>
        <v>0</v>
      </c>
      <c r="N567" s="1622">
        <f t="shared" si="175"/>
        <v>0</v>
      </c>
      <c r="O567" s="1623">
        <f>SUM(J567:N567)</f>
        <v>0</v>
      </c>
      <c r="P567" s="1650">
        <f>P649+P731+P813+P895</f>
        <v>21494845368</v>
      </c>
      <c r="Q567" s="1626">
        <f>P567</f>
        <v>21494845368</v>
      </c>
      <c r="R567" s="1626">
        <f>I567+O567+Q567</f>
        <v>21652445368</v>
      </c>
      <c r="S567" s="1627">
        <f>R567/R571</f>
        <v>0.62269323082317973</v>
      </c>
    </row>
    <row r="568" spans="1:20" ht="12" thickBot="1" x14ac:dyDescent="0.25">
      <c r="A568" s="1628"/>
      <c r="B568" s="1629" t="s">
        <v>22796</v>
      </c>
      <c r="C568" s="1635"/>
      <c r="D568" s="1636"/>
      <c r="E568" s="1636"/>
      <c r="F568" s="1670">
        <f t="shared" ref="F568:R568" si="176">(F567-F566)/F566</f>
        <v>-0.430635838150289</v>
      </c>
      <c r="G568" s="1636"/>
      <c r="H568" s="1636"/>
      <c r="I568" s="1632">
        <f t="shared" si="176"/>
        <v>-0.430635838150289</v>
      </c>
      <c r="J568" s="1633"/>
      <c r="K568" s="1631"/>
      <c r="L568" s="1631"/>
      <c r="M568" s="1631"/>
      <c r="N568" s="1631"/>
      <c r="O568" s="1632"/>
      <c r="P568" s="1634">
        <f t="shared" si="176"/>
        <v>0.49952806571812691</v>
      </c>
      <c r="Q568" s="1631">
        <f t="shared" si="176"/>
        <v>0.49952806571812691</v>
      </c>
      <c r="R568" s="1631">
        <f t="shared" si="176"/>
        <v>0.48190670347613623</v>
      </c>
      <c r="S568" s="1632"/>
    </row>
    <row r="569" spans="1:20" x14ac:dyDescent="0.2">
      <c r="A569" s="1640" t="s">
        <v>2049</v>
      </c>
      <c r="B569" s="1611">
        <v>2020</v>
      </c>
      <c r="C569" s="1641">
        <f t="shared" ref="C569:H571" si="177">C509+C513+C517+C521+C525+C529+C533+C537+C541+C545+C549+C553+C557+C561+C565</f>
        <v>4765857977</v>
      </c>
      <c r="D569" s="1642">
        <f t="shared" si="177"/>
        <v>44326764</v>
      </c>
      <c r="E569" s="1642">
        <f t="shared" si="177"/>
        <v>38157921</v>
      </c>
      <c r="F569" s="1642">
        <f t="shared" si="177"/>
        <v>452791031</v>
      </c>
      <c r="G569" s="1642">
        <f t="shared" si="177"/>
        <v>53523</v>
      </c>
      <c r="H569" s="1642">
        <f t="shared" si="177"/>
        <v>17390629</v>
      </c>
      <c r="I569" s="1643">
        <f>SUM(C569:H569)</f>
        <v>5318577845</v>
      </c>
      <c r="J569" s="1644">
        <f t="shared" ref="J569:N571" si="178">J509+J513+J517+J521+J525+J529+J533+J537+J541+J545+J549+J553+J557+J561+J565</f>
        <v>1077137836</v>
      </c>
      <c r="K569" s="1642">
        <f t="shared" si="178"/>
        <v>4400000000</v>
      </c>
      <c r="L569" s="1642">
        <f t="shared" si="178"/>
        <v>0</v>
      </c>
      <c r="M569" s="1642">
        <f t="shared" si="178"/>
        <v>111484246</v>
      </c>
      <c r="N569" s="1642">
        <f t="shared" si="178"/>
        <v>340046530</v>
      </c>
      <c r="O569" s="1643">
        <f>SUM(J569:N569)</f>
        <v>5928668612</v>
      </c>
      <c r="P569" s="1645">
        <f>P509+P513+P517+P521+P525+P529+P533+P537+P541+P545+P549+P553+P557+P561+P565</f>
        <v>12486338344</v>
      </c>
      <c r="Q569" s="1642">
        <f>P569</f>
        <v>12486338344</v>
      </c>
      <c r="R569" s="1642">
        <f>I569+O569+Q569</f>
        <v>23733584801</v>
      </c>
      <c r="S569" s="1646">
        <f>R569/R569</f>
        <v>1</v>
      </c>
    </row>
    <row r="570" spans="1:20" x14ac:dyDescent="0.2">
      <c r="A570" s="1647"/>
      <c r="B570" s="1620">
        <v>2021</v>
      </c>
      <c r="C570" s="1648">
        <f t="shared" si="177"/>
        <v>5776361667</v>
      </c>
      <c r="D570" s="1626">
        <f t="shared" si="177"/>
        <v>43239370</v>
      </c>
      <c r="E570" s="1626">
        <f t="shared" si="177"/>
        <v>32708732</v>
      </c>
      <c r="F570" s="1626">
        <f t="shared" si="177"/>
        <v>796956608</v>
      </c>
      <c r="G570" s="1626">
        <f t="shared" si="177"/>
        <v>19460</v>
      </c>
      <c r="H570" s="1626">
        <f t="shared" si="177"/>
        <v>15794406</v>
      </c>
      <c r="I570" s="1623">
        <f>SUM(C570:H570)</f>
        <v>6665080243</v>
      </c>
      <c r="J570" s="1649">
        <f t="shared" si="178"/>
        <v>1954214054</v>
      </c>
      <c r="K570" s="1626">
        <f t="shared" si="178"/>
        <v>2433211508</v>
      </c>
      <c r="L570" s="1626">
        <f t="shared" si="178"/>
        <v>0</v>
      </c>
      <c r="M570" s="1626">
        <f t="shared" si="178"/>
        <v>97342916</v>
      </c>
      <c r="N570" s="1626">
        <f t="shared" si="178"/>
        <v>341495679</v>
      </c>
      <c r="O570" s="1623">
        <f>SUM(J570:N570)</f>
        <v>4826264157</v>
      </c>
      <c r="P570" s="1650">
        <f>P510+P514+P518+P522+P526+P530+P534+P538+P542+P546+P550+P554+P558+P562+P566</f>
        <v>14334406844</v>
      </c>
      <c r="Q570" s="1626">
        <f>P570</f>
        <v>14334406844</v>
      </c>
      <c r="R570" s="1626">
        <f>I570+O570+Q570</f>
        <v>25825751244</v>
      </c>
      <c r="S570" s="1627">
        <f>R570/R570</f>
        <v>1</v>
      </c>
    </row>
    <row r="571" spans="1:20" x14ac:dyDescent="0.2">
      <c r="A571" s="1647"/>
      <c r="B571" s="1620">
        <v>2022</v>
      </c>
      <c r="C571" s="1648">
        <f t="shared" si="177"/>
        <v>8381625001</v>
      </c>
      <c r="D571" s="1626">
        <f t="shared" si="177"/>
        <v>71701473</v>
      </c>
      <c r="E571" s="1626">
        <f t="shared" si="177"/>
        <v>32018173</v>
      </c>
      <c r="F571" s="1626">
        <f t="shared" si="177"/>
        <v>663435506</v>
      </c>
      <c r="G571" s="1626">
        <f t="shared" si="177"/>
        <v>317266712</v>
      </c>
      <c r="H571" s="1626">
        <f t="shared" si="177"/>
        <v>16399454</v>
      </c>
      <c r="I571" s="1623">
        <f>SUM(C571:H571)</f>
        <v>9482446319</v>
      </c>
      <c r="J571" s="1649">
        <f t="shared" si="178"/>
        <v>200000000</v>
      </c>
      <c r="K571" s="1626">
        <f t="shared" si="178"/>
        <v>3120000000</v>
      </c>
      <c r="L571" s="1626">
        <f t="shared" si="178"/>
        <v>0</v>
      </c>
      <c r="M571" s="1626">
        <f t="shared" si="178"/>
        <v>136369308</v>
      </c>
      <c r="N571" s="1626">
        <f t="shared" si="178"/>
        <v>338590085</v>
      </c>
      <c r="O571" s="1623">
        <f>SUM(J571:N571)</f>
        <v>3794959393</v>
      </c>
      <c r="P571" s="1650">
        <f>P511+P515+P519+P523+P527+P531+P535+P539+P543+P547+P551+P555+P559+P563+P567</f>
        <v>21494845368</v>
      </c>
      <c r="Q571" s="1626">
        <f>P571</f>
        <v>21494845368</v>
      </c>
      <c r="R571" s="1626">
        <f>I571+O571+Q571</f>
        <v>34772251080</v>
      </c>
      <c r="S571" s="1627">
        <f>R571/R571</f>
        <v>1</v>
      </c>
    </row>
    <row r="572" spans="1:20" ht="12" thickBot="1" x14ac:dyDescent="0.25">
      <c r="A572" s="1628"/>
      <c r="B572" s="1629" t="s">
        <v>22796</v>
      </c>
      <c r="C572" s="1630">
        <f t="shared" ref="C572:R572" si="179">(C571-C570)/C570</f>
        <v>0.45102150526406781</v>
      </c>
      <c r="D572" s="1631">
        <f t="shared" si="179"/>
        <v>0.65824509006491072</v>
      </c>
      <c r="E572" s="1631">
        <f t="shared" si="179"/>
        <v>-2.1112374518217337E-2</v>
      </c>
      <c r="F572" s="1631">
        <f t="shared" si="179"/>
        <v>-0.16753873505745498</v>
      </c>
      <c r="G572" s="1631">
        <f t="shared" si="179"/>
        <v>16302.530935251798</v>
      </c>
      <c r="H572" s="1631">
        <f t="shared" si="179"/>
        <v>3.8307740094815849E-2</v>
      </c>
      <c r="I572" s="1632">
        <f t="shared" si="179"/>
        <v>0.42270549990136103</v>
      </c>
      <c r="J572" s="1633">
        <f t="shared" si="179"/>
        <v>-0.89765706597461614</v>
      </c>
      <c r="K572" s="1631">
        <f t="shared" si="179"/>
        <v>0.28225597723089513</v>
      </c>
      <c r="L572" s="1631"/>
      <c r="M572" s="1631">
        <f t="shared" si="179"/>
        <v>0.40091661112761406</v>
      </c>
      <c r="N572" s="1631">
        <f t="shared" si="179"/>
        <v>-8.5084356221092911E-3</v>
      </c>
      <c r="O572" s="1632">
        <f t="shared" si="179"/>
        <v>-0.21368593397528779</v>
      </c>
      <c r="P572" s="1634">
        <f t="shared" si="179"/>
        <v>0.49952806571812691</v>
      </c>
      <c r="Q572" s="1631">
        <f t="shared" si="179"/>
        <v>0.49952806571812691</v>
      </c>
      <c r="R572" s="1631">
        <f t="shared" si="179"/>
        <v>0.34641779638756903</v>
      </c>
      <c r="S572" s="1632"/>
    </row>
    <row r="575" spans="1:20" x14ac:dyDescent="0.2">
      <c r="A575" s="1590" t="s">
        <v>22593</v>
      </c>
      <c r="I575" s="1591"/>
      <c r="J575" s="1591"/>
      <c r="P575" s="1592"/>
      <c r="R575" s="1591"/>
      <c r="S575" s="1591"/>
      <c r="T575" s="1593"/>
    </row>
    <row r="576" spans="1:20" x14ac:dyDescent="0.2">
      <c r="A576" s="1590" t="s">
        <v>22592</v>
      </c>
      <c r="I576" s="1591"/>
      <c r="J576" s="1591"/>
      <c r="P576" s="1592"/>
      <c r="R576" s="1591"/>
      <c r="S576" s="1591"/>
      <c r="T576" s="1593"/>
    </row>
    <row r="577" spans="1:20" x14ac:dyDescent="0.2">
      <c r="I577" s="1591"/>
      <c r="J577" s="1591"/>
      <c r="P577" s="1592"/>
      <c r="R577" s="1591"/>
      <c r="S577" s="1591"/>
      <c r="T577" s="1593"/>
    </row>
    <row r="578" spans="1:20" x14ac:dyDescent="0.2">
      <c r="I578" s="1591"/>
      <c r="J578" s="1591"/>
      <c r="P578" s="1592"/>
      <c r="R578" s="1591"/>
      <c r="S578" s="1591"/>
      <c r="T578" s="1593"/>
    </row>
    <row r="579" spans="1:20" x14ac:dyDescent="0.2">
      <c r="I579" s="1591"/>
      <c r="J579" s="1591"/>
      <c r="P579" s="1592"/>
      <c r="R579" s="1591"/>
      <c r="S579" s="1591"/>
      <c r="T579" s="1593"/>
    </row>
    <row r="580" spans="1:20" x14ac:dyDescent="0.2">
      <c r="A580" s="1769" t="s">
        <v>22780</v>
      </c>
      <c r="B580" s="1769"/>
      <c r="C580" s="1769"/>
      <c r="D580" s="1769"/>
      <c r="E580" s="1769"/>
      <c r="F580" s="1769"/>
      <c r="G580" s="1769"/>
      <c r="H580" s="1769"/>
      <c r="I580" s="1769"/>
      <c r="J580" s="1769"/>
      <c r="K580" s="1769"/>
      <c r="L580" s="1769"/>
      <c r="M580" s="1769"/>
      <c r="N580" s="1769"/>
      <c r="O580" s="1769"/>
      <c r="P580" s="1769"/>
      <c r="Q580" s="1769"/>
      <c r="R580" s="1769"/>
      <c r="S580" s="1769"/>
      <c r="T580" s="1594"/>
    </row>
    <row r="581" spans="1:20" x14ac:dyDescent="0.2">
      <c r="A581" s="1769" t="s">
        <v>2089</v>
      </c>
      <c r="B581" s="1769"/>
      <c r="C581" s="1769"/>
      <c r="D581" s="1769"/>
      <c r="E581" s="1769"/>
      <c r="F581" s="1769"/>
      <c r="G581" s="1769"/>
      <c r="H581" s="1769"/>
      <c r="I581" s="1769"/>
      <c r="J581" s="1769"/>
      <c r="K581" s="1769"/>
      <c r="L581" s="1769"/>
      <c r="M581" s="1769"/>
      <c r="N581" s="1769"/>
      <c r="O581" s="1769"/>
      <c r="P581" s="1769"/>
      <c r="Q581" s="1769"/>
      <c r="R581" s="1769"/>
      <c r="S581" s="1769"/>
      <c r="T581" s="1594"/>
    </row>
    <row r="582" spans="1:20" x14ac:dyDescent="0.2">
      <c r="A582" s="1769" t="s">
        <v>22781</v>
      </c>
      <c r="B582" s="1769"/>
      <c r="C582" s="1769"/>
      <c r="D582" s="1769"/>
      <c r="E582" s="1769"/>
      <c r="F582" s="1769"/>
      <c r="G582" s="1769"/>
      <c r="H582" s="1769"/>
      <c r="I582" s="1769"/>
      <c r="J582" s="1769"/>
      <c r="K582" s="1769"/>
      <c r="L582" s="1769"/>
      <c r="M582" s="1769"/>
      <c r="N582" s="1769"/>
      <c r="O582" s="1769"/>
      <c r="P582" s="1769"/>
      <c r="Q582" s="1769"/>
      <c r="R582" s="1769"/>
      <c r="S582" s="1769"/>
      <c r="T582" s="1594"/>
    </row>
    <row r="583" spans="1:20" x14ac:dyDescent="0.2">
      <c r="A583" s="1769" t="s">
        <v>22782</v>
      </c>
      <c r="B583" s="1769"/>
      <c r="C583" s="1769"/>
      <c r="D583" s="1769"/>
      <c r="E583" s="1769"/>
      <c r="F583" s="1769"/>
      <c r="G583" s="1769"/>
      <c r="H583" s="1769"/>
      <c r="I583" s="1769"/>
      <c r="J583" s="1769"/>
      <c r="K583" s="1769"/>
      <c r="L583" s="1769"/>
      <c r="M583" s="1769"/>
      <c r="N583" s="1769"/>
      <c r="O583" s="1769"/>
      <c r="P583" s="1769"/>
      <c r="Q583" s="1769"/>
      <c r="R583" s="1769"/>
      <c r="S583" s="1769"/>
      <c r="T583" s="1594"/>
    </row>
    <row r="584" spans="1:20" x14ac:dyDescent="0.2">
      <c r="I584" s="1591"/>
      <c r="J584" s="1591"/>
      <c r="P584" s="1592"/>
      <c r="R584" s="1591"/>
      <c r="S584" s="1591"/>
      <c r="T584" s="1593"/>
    </row>
    <row r="585" spans="1:20" x14ac:dyDescent="0.2">
      <c r="I585" s="1591"/>
      <c r="J585" s="1591"/>
      <c r="P585" s="1592"/>
      <c r="R585" s="1591"/>
      <c r="S585" s="1591"/>
      <c r="T585" s="1593"/>
    </row>
    <row r="586" spans="1:20" x14ac:dyDescent="0.2">
      <c r="I586" s="1591"/>
      <c r="J586" s="1591"/>
      <c r="P586" s="1592"/>
      <c r="R586" s="1591"/>
      <c r="S586" s="1591"/>
      <c r="T586" s="1593"/>
    </row>
    <row r="587" spans="1:20" x14ac:dyDescent="0.2">
      <c r="A587" s="1595" t="s">
        <v>21668</v>
      </c>
      <c r="B587" s="1595" t="s">
        <v>22686</v>
      </c>
      <c r="C587" s="1596"/>
      <c r="D587" s="1596"/>
      <c r="E587" s="1596"/>
      <c r="F587" s="1596"/>
      <c r="G587" s="1596"/>
      <c r="H587" s="1596"/>
      <c r="I587" s="1596"/>
      <c r="J587" s="1596"/>
      <c r="K587" s="1597"/>
      <c r="L587" s="1596"/>
      <c r="M587" s="1596"/>
      <c r="N587" s="1596"/>
      <c r="O587" s="1596"/>
      <c r="P587" s="1592"/>
      <c r="Q587" s="1596"/>
      <c r="R587" s="1596"/>
      <c r="S587" s="1596"/>
      <c r="T587" s="1593"/>
    </row>
    <row r="588" spans="1:20" ht="12" thickBot="1" x14ac:dyDescent="0.25">
      <c r="A588" s="1598" t="s">
        <v>0</v>
      </c>
      <c r="B588" s="1598" t="s">
        <v>22595</v>
      </c>
      <c r="C588" s="1598"/>
      <c r="D588" s="1598"/>
      <c r="E588" s="1598"/>
      <c r="F588" s="1598"/>
      <c r="G588" s="1598"/>
      <c r="H588" s="1598"/>
      <c r="I588" s="1598"/>
      <c r="J588" s="1598"/>
      <c r="K588" s="1599"/>
      <c r="L588" s="1598"/>
      <c r="M588" s="1598"/>
      <c r="N588" s="1598"/>
      <c r="O588" s="1598"/>
      <c r="P588" s="1600"/>
      <c r="Q588" s="1598"/>
      <c r="R588" s="1598"/>
      <c r="S588" s="1598"/>
      <c r="T588" s="1601"/>
    </row>
    <row r="589" spans="1:20" ht="27" customHeight="1" x14ac:dyDescent="0.2">
      <c r="A589" s="1770" t="s">
        <v>22783</v>
      </c>
      <c r="B589" s="1772" t="s">
        <v>22784</v>
      </c>
      <c r="C589" s="1774" t="s">
        <v>22609</v>
      </c>
      <c r="D589" s="1775"/>
      <c r="E589" s="1775"/>
      <c r="F589" s="1775"/>
      <c r="G589" s="1775"/>
      <c r="H589" s="1775"/>
      <c r="I589" s="1776"/>
      <c r="J589" s="1777" t="s">
        <v>22616</v>
      </c>
      <c r="K589" s="1778"/>
      <c r="L589" s="1778"/>
      <c r="M589" s="1778"/>
      <c r="N589" s="1778"/>
      <c r="O589" s="1779"/>
      <c r="P589" s="1780" t="s">
        <v>22622</v>
      </c>
      <c r="Q589" s="1781"/>
      <c r="R589" s="1781" t="s">
        <v>2049</v>
      </c>
      <c r="S589" s="1782"/>
    </row>
    <row r="590" spans="1:20" ht="112.5" customHeight="1" thickBot="1" x14ac:dyDescent="0.25">
      <c r="A590" s="1771"/>
      <c r="B590" s="1773"/>
      <c r="C590" s="1603" t="s">
        <v>22785</v>
      </c>
      <c r="D590" s="1604" t="s">
        <v>22786</v>
      </c>
      <c r="E590" s="1604" t="s">
        <v>22787</v>
      </c>
      <c r="F590" s="1604" t="s">
        <v>22788</v>
      </c>
      <c r="G590" s="1604" t="s">
        <v>22789</v>
      </c>
      <c r="H590" s="1604" t="s">
        <v>22790</v>
      </c>
      <c r="I590" s="1605" t="s">
        <v>22665</v>
      </c>
      <c r="J590" s="1606" t="s">
        <v>22785</v>
      </c>
      <c r="K590" s="1604" t="s">
        <v>22789</v>
      </c>
      <c r="L590" s="1604" t="s">
        <v>22790</v>
      </c>
      <c r="M590" s="1604" t="s">
        <v>22791</v>
      </c>
      <c r="N590" s="1604" t="s">
        <v>22792</v>
      </c>
      <c r="O590" s="1605" t="s">
        <v>22668</v>
      </c>
      <c r="P590" s="1607" t="s">
        <v>22793</v>
      </c>
      <c r="Q590" s="1604" t="s">
        <v>22669</v>
      </c>
      <c r="R590" s="1608" t="s">
        <v>22794</v>
      </c>
      <c r="S590" s="1609" t="s">
        <v>22671</v>
      </c>
    </row>
    <row r="591" spans="1:20" x14ac:dyDescent="0.2">
      <c r="A591" s="1610" t="s">
        <v>22795</v>
      </c>
      <c r="B591" s="1611">
        <v>2020</v>
      </c>
      <c r="C591" s="1612">
        <v>4765857977</v>
      </c>
      <c r="D591" s="1613">
        <v>35645533</v>
      </c>
      <c r="E591" s="1613">
        <v>9124472</v>
      </c>
      <c r="F591" s="1613">
        <v>423486285</v>
      </c>
      <c r="G591" s="1613">
        <v>24000</v>
      </c>
      <c r="H591" s="1613">
        <v>15312503</v>
      </c>
      <c r="I591" s="1614">
        <f>SUM(C591:H591)</f>
        <v>5249450770</v>
      </c>
      <c r="J591" s="1615">
        <v>1077137836</v>
      </c>
      <c r="K591" s="1613">
        <v>3200000000</v>
      </c>
      <c r="L591" s="1613"/>
      <c r="M591" s="1613">
        <v>67278478</v>
      </c>
      <c r="N591" s="1613">
        <v>340046530</v>
      </c>
      <c r="O591" s="1614">
        <f>SUM(J591:N591)</f>
        <v>4684462844</v>
      </c>
      <c r="P591" s="1616"/>
      <c r="Q591" s="1617">
        <f>P591</f>
        <v>0</v>
      </c>
      <c r="R591" s="1617">
        <f>I591+O591+Q591</f>
        <v>9933913614</v>
      </c>
      <c r="S591" s="1618">
        <f>R591/R651</f>
        <v>0.84699355929097142</v>
      </c>
    </row>
    <row r="592" spans="1:20" x14ac:dyDescent="0.2">
      <c r="A592" s="1619"/>
      <c r="B592" s="1620">
        <v>2021</v>
      </c>
      <c r="C592" s="1621">
        <v>5576361667</v>
      </c>
      <c r="D592" s="1622">
        <v>34558138</v>
      </c>
      <c r="E592" s="1622">
        <v>9169946</v>
      </c>
      <c r="F592" s="1622">
        <v>502314190</v>
      </c>
      <c r="G592" s="1622">
        <v>16800</v>
      </c>
      <c r="H592" s="1622">
        <v>13716280</v>
      </c>
      <c r="I592" s="1623">
        <f>SUM(C592:H592)</f>
        <v>6136137021</v>
      </c>
      <c r="J592" s="1624">
        <v>1572091547</v>
      </c>
      <c r="K592" s="1622">
        <v>615000000</v>
      </c>
      <c r="L592" s="1622"/>
      <c r="M592" s="1622">
        <v>42930061</v>
      </c>
      <c r="N592" s="1622">
        <v>341495679</v>
      </c>
      <c r="O592" s="1623">
        <f>SUM(J592:N592)</f>
        <v>2571517287</v>
      </c>
      <c r="P592" s="1625"/>
      <c r="Q592" s="1626">
        <f>P592</f>
        <v>0</v>
      </c>
      <c r="R592" s="1626">
        <f>I592+O592+Q592</f>
        <v>8707654308</v>
      </c>
      <c r="S592" s="1627">
        <f>R592/R652</f>
        <v>0.9356621725719696</v>
      </c>
    </row>
    <row r="593" spans="1:19" x14ac:dyDescent="0.2">
      <c r="A593" s="1619"/>
      <c r="B593" s="1620">
        <v>2022</v>
      </c>
      <c r="C593" s="1671">
        <v>6453947389</v>
      </c>
      <c r="D593" s="1622">
        <v>63703209</v>
      </c>
      <c r="E593" s="1622">
        <v>9178910</v>
      </c>
      <c r="F593" s="1622">
        <v>488241324</v>
      </c>
      <c r="G593" s="1622">
        <v>2264000</v>
      </c>
      <c r="H593" s="1622">
        <v>14321580</v>
      </c>
      <c r="I593" s="1623">
        <f>SUM(C593:H593)</f>
        <v>7031656412</v>
      </c>
      <c r="J593" s="1624">
        <v>200000000</v>
      </c>
      <c r="K593" s="1622">
        <v>820000000</v>
      </c>
      <c r="L593" s="1622"/>
      <c r="M593" s="1622">
        <v>68748251</v>
      </c>
      <c r="N593" s="1622">
        <v>338590085</v>
      </c>
      <c r="O593" s="1623">
        <f>SUM(J593:N593)</f>
        <v>1427338336</v>
      </c>
      <c r="P593" s="1625"/>
      <c r="Q593" s="1626">
        <f>P593</f>
        <v>0</v>
      </c>
      <c r="R593" s="1626">
        <f>I593+O593+Q593</f>
        <v>8458994748</v>
      </c>
      <c r="S593" s="1627">
        <f>R593/R653</f>
        <v>0.9507876260064918</v>
      </c>
    </row>
    <row r="594" spans="1:19" ht="12" thickBot="1" x14ac:dyDescent="0.25">
      <c r="A594" s="1628"/>
      <c r="B594" s="1629" t="s">
        <v>22796</v>
      </c>
      <c r="C594" s="1630">
        <f t="shared" ref="C594:R594" si="180">(C593-C592)/C592</f>
        <v>0.15737604093963442</v>
      </c>
      <c r="D594" s="1631">
        <f t="shared" si="180"/>
        <v>0.8433634647792656</v>
      </c>
      <c r="E594" s="1631">
        <f t="shared" si="180"/>
        <v>9.7754119817063264E-4</v>
      </c>
      <c r="F594" s="1631">
        <f t="shared" si="180"/>
        <v>-2.801606301426603E-2</v>
      </c>
      <c r="G594" s="1631">
        <f t="shared" si="180"/>
        <v>133.76190476190476</v>
      </c>
      <c r="H594" s="1631">
        <f t="shared" si="180"/>
        <v>4.4130041089858185E-2</v>
      </c>
      <c r="I594" s="1632">
        <f t="shared" si="180"/>
        <v>0.14594188296891358</v>
      </c>
      <c r="J594" s="1633">
        <f t="shared" si="180"/>
        <v>-0.87278094562517228</v>
      </c>
      <c r="K594" s="1631">
        <f t="shared" si="180"/>
        <v>0.33333333333333331</v>
      </c>
      <c r="L594" s="1631"/>
      <c r="M594" s="1631">
        <f t="shared" si="180"/>
        <v>0.60140119530694358</v>
      </c>
      <c r="N594" s="1631">
        <f t="shared" si="180"/>
        <v>-8.5084356221092911E-3</v>
      </c>
      <c r="O594" s="1632">
        <f t="shared" si="180"/>
        <v>-0.44494313018398152</v>
      </c>
      <c r="P594" s="1634"/>
      <c r="Q594" s="1631"/>
      <c r="R594" s="1631">
        <f t="shared" si="180"/>
        <v>-2.8556434512053207E-2</v>
      </c>
      <c r="S594" s="1632"/>
    </row>
    <row r="595" spans="1:19" x14ac:dyDescent="0.2">
      <c r="A595" s="1610" t="s">
        <v>22797</v>
      </c>
      <c r="B595" s="1611">
        <v>2020</v>
      </c>
      <c r="C595" s="1612"/>
      <c r="D595" s="1613"/>
      <c r="E595" s="1613"/>
      <c r="F595" s="1613"/>
      <c r="G595" s="1613"/>
      <c r="H595" s="1613"/>
      <c r="I595" s="1614">
        <f>SUM(C595:H595)</f>
        <v>0</v>
      </c>
      <c r="J595" s="1652"/>
      <c r="K595" s="1613"/>
      <c r="L595" s="1613"/>
      <c r="M595" s="1613"/>
      <c r="N595" s="1613"/>
      <c r="O595" s="1614">
        <f>SUM(J595:N595)</f>
        <v>0</v>
      </c>
      <c r="P595" s="1616"/>
      <c r="Q595" s="1617">
        <f>P595</f>
        <v>0</v>
      </c>
      <c r="R595" s="1617">
        <f>I595+O595+Q595</f>
        <v>0</v>
      </c>
      <c r="S595" s="1618">
        <f>R595/R651</f>
        <v>0</v>
      </c>
    </row>
    <row r="596" spans="1:19" x14ac:dyDescent="0.2">
      <c r="A596" s="1619"/>
      <c r="B596" s="1620">
        <v>2021</v>
      </c>
      <c r="C596" s="1621"/>
      <c r="D596" s="1622"/>
      <c r="E596" s="1622"/>
      <c r="F596" s="1622"/>
      <c r="G596" s="1622"/>
      <c r="H596" s="1622"/>
      <c r="I596" s="1623">
        <f>SUM(C596:H596)</f>
        <v>0</v>
      </c>
      <c r="J596" s="1649"/>
      <c r="K596" s="1622"/>
      <c r="L596" s="1622"/>
      <c r="M596" s="1622"/>
      <c r="N596" s="1622"/>
      <c r="O596" s="1623">
        <f>SUM(J596:N596)</f>
        <v>0</v>
      </c>
      <c r="P596" s="1625"/>
      <c r="Q596" s="1626">
        <f>P596</f>
        <v>0</v>
      </c>
      <c r="R596" s="1626">
        <f>I596+O596+Q596</f>
        <v>0</v>
      </c>
      <c r="S596" s="1627">
        <f>R596/R652</f>
        <v>0</v>
      </c>
    </row>
    <row r="597" spans="1:19" x14ac:dyDescent="0.2">
      <c r="A597" s="1619"/>
      <c r="B597" s="1620">
        <v>2022</v>
      </c>
      <c r="C597" s="1621"/>
      <c r="D597" s="1622"/>
      <c r="E597" s="1622"/>
      <c r="F597" s="1622"/>
      <c r="G597" s="1622"/>
      <c r="H597" s="1622"/>
      <c r="I597" s="1623">
        <f>SUM(C597:H597)</f>
        <v>0</v>
      </c>
      <c r="J597" s="1649"/>
      <c r="K597" s="1622"/>
      <c r="L597" s="1622"/>
      <c r="M597" s="1622"/>
      <c r="N597" s="1622"/>
      <c r="O597" s="1623">
        <f>SUM(J597:N597)</f>
        <v>0</v>
      </c>
      <c r="P597" s="1625"/>
      <c r="Q597" s="1626">
        <f>P597</f>
        <v>0</v>
      </c>
      <c r="R597" s="1626">
        <f>I597+O597+Q597</f>
        <v>0</v>
      </c>
      <c r="S597" s="1627">
        <f>R597/R653</f>
        <v>0</v>
      </c>
    </row>
    <row r="598" spans="1:19" ht="12" thickBot="1" x14ac:dyDescent="0.25">
      <c r="A598" s="1628"/>
      <c r="B598" s="1629" t="s">
        <v>22796</v>
      </c>
      <c r="C598" s="1635"/>
      <c r="D598" s="1636"/>
      <c r="E598" s="1636"/>
      <c r="F598" s="1636"/>
      <c r="G598" s="1636"/>
      <c r="H598" s="1636"/>
      <c r="I598" s="1637"/>
      <c r="J598" s="1638"/>
      <c r="K598" s="1636"/>
      <c r="L598" s="1636"/>
      <c r="M598" s="1636"/>
      <c r="N598" s="1636"/>
      <c r="O598" s="1637"/>
      <c r="P598" s="1653"/>
      <c r="Q598" s="1636"/>
      <c r="R598" s="1636"/>
      <c r="S598" s="1632"/>
    </row>
    <row r="599" spans="1:19" x14ac:dyDescent="0.2">
      <c r="A599" s="1610" t="s">
        <v>22798</v>
      </c>
      <c r="B599" s="1611">
        <v>2020</v>
      </c>
      <c r="C599" s="1612"/>
      <c r="D599" s="1613"/>
      <c r="E599" s="1613"/>
      <c r="F599" s="1613"/>
      <c r="G599" s="1613"/>
      <c r="H599" s="1613"/>
      <c r="I599" s="1614">
        <f>SUM(C599:H599)</f>
        <v>0</v>
      </c>
      <c r="J599" s="1652"/>
      <c r="K599" s="1613"/>
      <c r="L599" s="1613"/>
      <c r="M599" s="1613"/>
      <c r="N599" s="1613"/>
      <c r="O599" s="1614">
        <f>SUM(J599:N599)</f>
        <v>0</v>
      </c>
      <c r="P599" s="1616"/>
      <c r="Q599" s="1617">
        <f>P599</f>
        <v>0</v>
      </c>
      <c r="R599" s="1617">
        <f>I599+O599+Q599</f>
        <v>0</v>
      </c>
      <c r="S599" s="1618">
        <f>R599/R651</f>
        <v>0</v>
      </c>
    </row>
    <row r="600" spans="1:19" x14ac:dyDescent="0.2">
      <c r="A600" s="1619"/>
      <c r="B600" s="1620">
        <v>2021</v>
      </c>
      <c r="C600" s="1621"/>
      <c r="D600" s="1622"/>
      <c r="E600" s="1622"/>
      <c r="F600" s="1622"/>
      <c r="G600" s="1622"/>
      <c r="H600" s="1622"/>
      <c r="I600" s="1623">
        <f>SUM(C600:H600)</f>
        <v>0</v>
      </c>
      <c r="J600" s="1649"/>
      <c r="K600" s="1622"/>
      <c r="L600" s="1622"/>
      <c r="M600" s="1622"/>
      <c r="N600" s="1622"/>
      <c r="O600" s="1623">
        <f>SUM(J600:N600)</f>
        <v>0</v>
      </c>
      <c r="P600" s="1625"/>
      <c r="Q600" s="1626">
        <f>P600</f>
        <v>0</v>
      </c>
      <c r="R600" s="1626">
        <f>I600+O600+Q600</f>
        <v>0</v>
      </c>
      <c r="S600" s="1627">
        <f>R600/R652</f>
        <v>0</v>
      </c>
    </row>
    <row r="601" spans="1:19" x14ac:dyDescent="0.2">
      <c r="A601" s="1619"/>
      <c r="B601" s="1620">
        <v>2022</v>
      </c>
      <c r="C601" s="1621"/>
      <c r="D601" s="1622"/>
      <c r="E601" s="1622"/>
      <c r="F601" s="1622"/>
      <c r="G601" s="1622"/>
      <c r="H601" s="1622"/>
      <c r="I601" s="1623">
        <f>SUM(C601:H601)</f>
        <v>0</v>
      </c>
      <c r="J601" s="1649"/>
      <c r="K601" s="1622"/>
      <c r="L601" s="1622"/>
      <c r="M601" s="1622"/>
      <c r="N601" s="1622"/>
      <c r="O601" s="1623">
        <f>SUM(J601:N601)</f>
        <v>0</v>
      </c>
      <c r="P601" s="1625"/>
      <c r="Q601" s="1626">
        <f>P601</f>
        <v>0</v>
      </c>
      <c r="R601" s="1626">
        <f>I601+O601+Q601</f>
        <v>0</v>
      </c>
      <c r="S601" s="1627">
        <f>R601/R653</f>
        <v>0</v>
      </c>
    </row>
    <row r="602" spans="1:19" ht="12" thickBot="1" x14ac:dyDescent="0.25">
      <c r="A602" s="1628"/>
      <c r="B602" s="1629" t="s">
        <v>22796</v>
      </c>
      <c r="C602" s="1635"/>
      <c r="D602" s="1636"/>
      <c r="E602" s="1636"/>
      <c r="F602" s="1636"/>
      <c r="G602" s="1636"/>
      <c r="H602" s="1636"/>
      <c r="I602" s="1637"/>
      <c r="J602" s="1638"/>
      <c r="K602" s="1636"/>
      <c r="L602" s="1636"/>
      <c r="M602" s="1636"/>
      <c r="N602" s="1636"/>
      <c r="O602" s="1637"/>
      <c r="P602" s="1653"/>
      <c r="Q602" s="1636"/>
      <c r="R602" s="1636"/>
      <c r="S602" s="1632"/>
    </row>
    <row r="603" spans="1:19" x14ac:dyDescent="0.2">
      <c r="A603" s="1610" t="s">
        <v>22799</v>
      </c>
      <c r="B603" s="1611">
        <v>2020</v>
      </c>
      <c r="C603" s="1612"/>
      <c r="D603" s="1613"/>
      <c r="E603" s="1613"/>
      <c r="F603" s="1613"/>
      <c r="G603" s="1613"/>
      <c r="H603" s="1613"/>
      <c r="I603" s="1614">
        <f>SUM(C603:H603)</f>
        <v>0</v>
      </c>
      <c r="J603" s="1652"/>
      <c r="K603" s="1613"/>
      <c r="L603" s="1613"/>
      <c r="M603" s="1613"/>
      <c r="N603" s="1613"/>
      <c r="O603" s="1614">
        <f>SUM(J603:N603)</f>
        <v>0</v>
      </c>
      <c r="P603" s="1616"/>
      <c r="Q603" s="1617">
        <f>P603</f>
        <v>0</v>
      </c>
      <c r="R603" s="1617">
        <f>I603+O603+Q603</f>
        <v>0</v>
      </c>
      <c r="S603" s="1618">
        <f>R603/R651</f>
        <v>0</v>
      </c>
    </row>
    <row r="604" spans="1:19" x14ac:dyDescent="0.2">
      <c r="A604" s="1619"/>
      <c r="B604" s="1620">
        <v>2021</v>
      </c>
      <c r="C604" s="1621"/>
      <c r="D604" s="1622"/>
      <c r="E604" s="1622"/>
      <c r="F604" s="1622"/>
      <c r="G604" s="1622"/>
      <c r="H604" s="1622"/>
      <c r="I604" s="1623">
        <f>SUM(C604:H604)</f>
        <v>0</v>
      </c>
      <c r="J604" s="1649"/>
      <c r="K604" s="1622"/>
      <c r="L604" s="1622"/>
      <c r="M604" s="1622"/>
      <c r="N604" s="1622"/>
      <c r="O604" s="1623">
        <f>SUM(J604:N604)</f>
        <v>0</v>
      </c>
      <c r="P604" s="1625"/>
      <c r="Q604" s="1626">
        <f>P604</f>
        <v>0</v>
      </c>
      <c r="R604" s="1626">
        <f>I604+O604+Q604</f>
        <v>0</v>
      </c>
      <c r="S604" s="1627">
        <f>R604/R652</f>
        <v>0</v>
      </c>
    </row>
    <row r="605" spans="1:19" x14ac:dyDescent="0.2">
      <c r="A605" s="1619"/>
      <c r="B605" s="1620">
        <v>2022</v>
      </c>
      <c r="C605" s="1621"/>
      <c r="D605" s="1622"/>
      <c r="E605" s="1622"/>
      <c r="F605" s="1622"/>
      <c r="G605" s="1622"/>
      <c r="H605" s="1622"/>
      <c r="I605" s="1623">
        <f>SUM(C605:H605)</f>
        <v>0</v>
      </c>
      <c r="J605" s="1649"/>
      <c r="K605" s="1622"/>
      <c r="L605" s="1622"/>
      <c r="M605" s="1622"/>
      <c r="N605" s="1622"/>
      <c r="O605" s="1623">
        <f>SUM(J605:N605)</f>
        <v>0</v>
      </c>
      <c r="P605" s="1625"/>
      <c r="Q605" s="1626">
        <f>P605</f>
        <v>0</v>
      </c>
      <c r="R605" s="1626">
        <f>I605+O605+Q605</f>
        <v>0</v>
      </c>
      <c r="S605" s="1627">
        <f>R605/R653</f>
        <v>0</v>
      </c>
    </row>
    <row r="606" spans="1:19" ht="12" thickBot="1" x14ac:dyDescent="0.25">
      <c r="A606" s="1628"/>
      <c r="B606" s="1629" t="s">
        <v>22796</v>
      </c>
      <c r="C606" s="1635"/>
      <c r="D606" s="1636"/>
      <c r="E606" s="1636"/>
      <c r="F606" s="1636"/>
      <c r="G606" s="1636"/>
      <c r="H606" s="1636"/>
      <c r="I606" s="1637"/>
      <c r="J606" s="1638"/>
      <c r="K606" s="1636"/>
      <c r="L606" s="1636"/>
      <c r="M606" s="1636"/>
      <c r="N606" s="1636"/>
      <c r="O606" s="1637"/>
      <c r="P606" s="1653"/>
      <c r="Q606" s="1636"/>
      <c r="R606" s="1636"/>
      <c r="S606" s="1632"/>
    </row>
    <row r="607" spans="1:19" x14ac:dyDescent="0.2">
      <c r="A607" s="1610" t="s">
        <v>22800</v>
      </c>
      <c r="B607" s="1611">
        <v>2020</v>
      </c>
      <c r="C607" s="1612"/>
      <c r="D607" s="1613"/>
      <c r="E607" s="1613"/>
      <c r="F607" s="1613"/>
      <c r="G607" s="1613"/>
      <c r="H607" s="1613"/>
      <c r="I607" s="1614">
        <f>SUM(C607:H607)</f>
        <v>0</v>
      </c>
      <c r="J607" s="1652"/>
      <c r="K607" s="1613"/>
      <c r="L607" s="1613"/>
      <c r="M607" s="1613"/>
      <c r="N607" s="1613"/>
      <c r="O607" s="1614">
        <f>SUM(J607:N607)</f>
        <v>0</v>
      </c>
      <c r="P607" s="1616"/>
      <c r="Q607" s="1617">
        <f>P607</f>
        <v>0</v>
      </c>
      <c r="R607" s="1617">
        <f>I607+O607+Q607</f>
        <v>0</v>
      </c>
      <c r="S607" s="1618">
        <f>R607/R651</f>
        <v>0</v>
      </c>
    </row>
    <row r="608" spans="1:19" x14ac:dyDescent="0.2">
      <c r="A608" s="1619"/>
      <c r="B608" s="1620">
        <v>2021</v>
      </c>
      <c r="C608" s="1621"/>
      <c r="D608" s="1622"/>
      <c r="E608" s="1622"/>
      <c r="F608" s="1622"/>
      <c r="G608" s="1622"/>
      <c r="H608" s="1622"/>
      <c r="I608" s="1623">
        <f>SUM(C608:H608)</f>
        <v>0</v>
      </c>
      <c r="J608" s="1649"/>
      <c r="K608" s="1622">
        <v>575211508</v>
      </c>
      <c r="L608" s="1622"/>
      <c r="M608" s="1622"/>
      <c r="N608" s="1622"/>
      <c r="O608" s="1623">
        <f>SUM(J608:N608)</f>
        <v>575211508</v>
      </c>
      <c r="P608" s="1625"/>
      <c r="Q608" s="1626">
        <f>P608</f>
        <v>0</v>
      </c>
      <c r="R608" s="1626">
        <f>I608+O608+Q608</f>
        <v>575211508</v>
      </c>
      <c r="S608" s="1627">
        <f>R608/R652</f>
        <v>6.1808109305535243E-2</v>
      </c>
    </row>
    <row r="609" spans="1:19" x14ac:dyDescent="0.2">
      <c r="A609" s="1619"/>
      <c r="B609" s="1620">
        <v>2022</v>
      </c>
      <c r="C609" s="1621"/>
      <c r="D609" s="1622"/>
      <c r="E609" s="1622"/>
      <c r="F609" s="1622"/>
      <c r="G609" s="1622">
        <v>315000000</v>
      </c>
      <c r="H609" s="1622"/>
      <c r="I609" s="1623">
        <f>SUM(C609:H609)</f>
        <v>315000000</v>
      </c>
      <c r="J609" s="1649"/>
      <c r="K609" s="1622">
        <v>50000000</v>
      </c>
      <c r="L609" s="1622"/>
      <c r="M609" s="1622"/>
      <c r="N609" s="1622"/>
      <c r="O609" s="1623">
        <f>SUM(J609:N609)</f>
        <v>50000000</v>
      </c>
      <c r="P609" s="1625"/>
      <c r="Q609" s="1626">
        <f>P609</f>
        <v>0</v>
      </c>
      <c r="R609" s="1626">
        <f>I609+O609+Q609</f>
        <v>365000000</v>
      </c>
      <c r="S609" s="1627">
        <f>R609/R653</f>
        <v>4.1025853996944639E-2</v>
      </c>
    </row>
    <row r="610" spans="1:19" ht="12" thickBot="1" x14ac:dyDescent="0.25">
      <c r="A610" s="1628"/>
      <c r="B610" s="1629" t="s">
        <v>22796</v>
      </c>
      <c r="C610" s="1635"/>
      <c r="D610" s="1636"/>
      <c r="E610" s="1636"/>
      <c r="F610" s="1636"/>
      <c r="G610" s="1632"/>
      <c r="H610" s="1636"/>
      <c r="I610" s="1632"/>
      <c r="J610" s="1638"/>
      <c r="K610" s="1632">
        <f t="shared" ref="K610:R610" si="181">(K609-K608)/K608</f>
        <v>-0.91307545258639022</v>
      </c>
      <c r="L610" s="1636"/>
      <c r="M610" s="1636"/>
      <c r="N610" s="1636"/>
      <c r="O610" s="1632">
        <f t="shared" si="181"/>
        <v>-0.91307545258639022</v>
      </c>
      <c r="P610" s="1653"/>
      <c r="Q610" s="1636"/>
      <c r="R610" s="1632">
        <f t="shared" si="181"/>
        <v>-0.36545080388064838</v>
      </c>
      <c r="S610" s="1632"/>
    </row>
    <row r="611" spans="1:19" x14ac:dyDescent="0.2">
      <c r="A611" s="1610" t="s">
        <v>22801</v>
      </c>
      <c r="B611" s="1611">
        <v>2020</v>
      </c>
      <c r="C611" s="1612"/>
      <c r="D611" s="1613"/>
      <c r="E611" s="1613"/>
      <c r="F611" s="1613"/>
      <c r="G611" s="1613"/>
      <c r="H611" s="1613"/>
      <c r="I611" s="1614">
        <f>SUM(C611:H611)</f>
        <v>0</v>
      </c>
      <c r="J611" s="1652"/>
      <c r="K611" s="1613"/>
      <c r="L611" s="1613"/>
      <c r="M611" s="1613"/>
      <c r="N611" s="1613"/>
      <c r="O611" s="1614">
        <f>SUM(J611:N611)</f>
        <v>0</v>
      </c>
      <c r="P611" s="1616"/>
      <c r="Q611" s="1617">
        <f>P611</f>
        <v>0</v>
      </c>
      <c r="R611" s="1617">
        <f>I611+O611+Q611</f>
        <v>0</v>
      </c>
      <c r="S611" s="1618">
        <f>R611/R651</f>
        <v>0</v>
      </c>
    </row>
    <row r="612" spans="1:19" x14ac:dyDescent="0.2">
      <c r="A612" s="1619"/>
      <c r="B612" s="1620">
        <v>2021</v>
      </c>
      <c r="C612" s="1621"/>
      <c r="D612" s="1622"/>
      <c r="E612" s="1622"/>
      <c r="F612" s="1622"/>
      <c r="G612" s="1622"/>
      <c r="H612" s="1622"/>
      <c r="I612" s="1623">
        <f>SUM(C612:H612)</f>
        <v>0</v>
      </c>
      <c r="J612" s="1649"/>
      <c r="K612" s="1622"/>
      <c r="L612" s="1622"/>
      <c r="M612" s="1622"/>
      <c r="N612" s="1622"/>
      <c r="O612" s="1623">
        <f>SUM(J612:N612)</f>
        <v>0</v>
      </c>
      <c r="P612" s="1625"/>
      <c r="Q612" s="1626">
        <f>P612</f>
        <v>0</v>
      </c>
      <c r="R612" s="1626">
        <f>I612+O612+Q612</f>
        <v>0</v>
      </c>
      <c r="S612" s="1627">
        <f>R612/R652</f>
        <v>0</v>
      </c>
    </row>
    <row r="613" spans="1:19" x14ac:dyDescent="0.2">
      <c r="A613" s="1619"/>
      <c r="B613" s="1620">
        <v>2022</v>
      </c>
      <c r="C613" s="1621"/>
      <c r="D613" s="1622"/>
      <c r="E613" s="1622"/>
      <c r="F613" s="1622"/>
      <c r="G613" s="1622"/>
      <c r="H613" s="1622"/>
      <c r="I613" s="1623">
        <f>SUM(C613:H613)</f>
        <v>0</v>
      </c>
      <c r="J613" s="1649"/>
      <c r="K613" s="1622"/>
      <c r="L613" s="1622"/>
      <c r="M613" s="1622"/>
      <c r="N613" s="1622"/>
      <c r="O613" s="1623">
        <f>SUM(J613:N613)</f>
        <v>0</v>
      </c>
      <c r="P613" s="1625"/>
      <c r="Q613" s="1626">
        <f>P613</f>
        <v>0</v>
      </c>
      <c r="R613" s="1626">
        <f>I613+O613+Q613</f>
        <v>0</v>
      </c>
      <c r="S613" s="1627">
        <f>R613/R653</f>
        <v>0</v>
      </c>
    </row>
    <row r="614" spans="1:19" ht="12" thickBot="1" x14ac:dyDescent="0.25">
      <c r="A614" s="1628"/>
      <c r="B614" s="1629" t="s">
        <v>22796</v>
      </c>
      <c r="C614" s="1635"/>
      <c r="D614" s="1636"/>
      <c r="E614" s="1636"/>
      <c r="F614" s="1636"/>
      <c r="G614" s="1636"/>
      <c r="H614" s="1636"/>
      <c r="I614" s="1637"/>
      <c r="J614" s="1638"/>
      <c r="K614" s="1636"/>
      <c r="L614" s="1636"/>
      <c r="M614" s="1636"/>
      <c r="N614" s="1636"/>
      <c r="O614" s="1637"/>
      <c r="P614" s="1653"/>
      <c r="Q614" s="1636"/>
      <c r="R614" s="1636"/>
      <c r="S614" s="1632"/>
    </row>
    <row r="615" spans="1:19" x14ac:dyDescent="0.2">
      <c r="A615" s="1610" t="s">
        <v>22802</v>
      </c>
      <c r="B615" s="1611">
        <v>2020</v>
      </c>
      <c r="C615" s="1612"/>
      <c r="D615" s="1613"/>
      <c r="E615" s="1613"/>
      <c r="F615" s="1613"/>
      <c r="G615" s="1613"/>
      <c r="H615" s="1613"/>
      <c r="I615" s="1614">
        <f>SUM(C615:H615)</f>
        <v>0</v>
      </c>
      <c r="J615" s="1652"/>
      <c r="K615" s="1613"/>
      <c r="L615" s="1613"/>
      <c r="M615" s="1613"/>
      <c r="N615" s="1613"/>
      <c r="O615" s="1614">
        <f>SUM(J615:N615)</f>
        <v>0</v>
      </c>
      <c r="P615" s="1616"/>
      <c r="Q615" s="1617">
        <f>P615</f>
        <v>0</v>
      </c>
      <c r="R615" s="1617">
        <f>I615+O615+Q615</f>
        <v>0</v>
      </c>
      <c r="S615" s="1618">
        <f>R615/R651</f>
        <v>0</v>
      </c>
    </row>
    <row r="616" spans="1:19" x14ac:dyDescent="0.2">
      <c r="A616" s="1619"/>
      <c r="B616" s="1620">
        <v>2021</v>
      </c>
      <c r="C616" s="1621"/>
      <c r="D616" s="1622"/>
      <c r="E616" s="1622"/>
      <c r="F616" s="1622"/>
      <c r="G616" s="1622"/>
      <c r="H616" s="1622"/>
      <c r="I616" s="1623">
        <f>SUM(C616:H616)</f>
        <v>0</v>
      </c>
      <c r="J616" s="1649"/>
      <c r="K616" s="1622"/>
      <c r="L616" s="1622"/>
      <c r="M616" s="1622"/>
      <c r="N616" s="1622"/>
      <c r="O616" s="1623">
        <f>SUM(J616:N616)</f>
        <v>0</v>
      </c>
      <c r="P616" s="1625"/>
      <c r="Q616" s="1626">
        <f>P616</f>
        <v>0</v>
      </c>
      <c r="R616" s="1626">
        <f>I616+O616+Q616</f>
        <v>0</v>
      </c>
      <c r="S616" s="1627">
        <f>R616/R652</f>
        <v>0</v>
      </c>
    </row>
    <row r="617" spans="1:19" x14ac:dyDescent="0.2">
      <c r="A617" s="1619"/>
      <c r="B617" s="1620">
        <v>2022</v>
      </c>
      <c r="C617" s="1621"/>
      <c r="D617" s="1622"/>
      <c r="E617" s="1622"/>
      <c r="F617" s="1622"/>
      <c r="G617" s="1622"/>
      <c r="H617" s="1622"/>
      <c r="I617" s="1623">
        <f>SUM(C617:H617)</f>
        <v>0</v>
      </c>
      <c r="J617" s="1649"/>
      <c r="K617" s="1622"/>
      <c r="L617" s="1622"/>
      <c r="M617" s="1622"/>
      <c r="N617" s="1622"/>
      <c r="O617" s="1623">
        <f>SUM(J617:N617)</f>
        <v>0</v>
      </c>
      <c r="P617" s="1625"/>
      <c r="Q617" s="1626">
        <f>P617</f>
        <v>0</v>
      </c>
      <c r="R617" s="1626">
        <f>I617+O617+Q617</f>
        <v>0</v>
      </c>
      <c r="S617" s="1627">
        <f>R617/R653</f>
        <v>0</v>
      </c>
    </row>
    <row r="618" spans="1:19" ht="12" thickBot="1" x14ac:dyDescent="0.25">
      <c r="A618" s="1628"/>
      <c r="B618" s="1629" t="s">
        <v>22796</v>
      </c>
      <c r="C618" s="1635"/>
      <c r="D618" s="1636"/>
      <c r="E618" s="1636"/>
      <c r="F618" s="1636"/>
      <c r="G618" s="1636"/>
      <c r="H618" s="1636"/>
      <c r="I618" s="1637"/>
      <c r="J618" s="1638"/>
      <c r="K618" s="1636"/>
      <c r="L618" s="1636"/>
      <c r="M618" s="1636"/>
      <c r="N618" s="1636"/>
      <c r="O618" s="1637"/>
      <c r="P618" s="1653"/>
      <c r="Q618" s="1636"/>
      <c r="R618" s="1636"/>
      <c r="S618" s="1632"/>
    </row>
    <row r="619" spans="1:19" x14ac:dyDescent="0.2">
      <c r="A619" s="1610" t="s">
        <v>22803</v>
      </c>
      <c r="B619" s="1611">
        <v>2020</v>
      </c>
      <c r="C619" s="1612"/>
      <c r="D619" s="1613"/>
      <c r="E619" s="1613"/>
      <c r="F619" s="1613"/>
      <c r="G619" s="1613"/>
      <c r="H619" s="1613"/>
      <c r="I619" s="1614">
        <f>SUM(C619:H619)</f>
        <v>0</v>
      </c>
      <c r="J619" s="1652"/>
      <c r="K619" s="1613"/>
      <c r="L619" s="1613"/>
      <c r="M619" s="1613"/>
      <c r="N619" s="1613"/>
      <c r="O619" s="1614">
        <f>SUM(J619:N619)</f>
        <v>0</v>
      </c>
      <c r="P619" s="1616"/>
      <c r="Q619" s="1617">
        <f>P619</f>
        <v>0</v>
      </c>
      <c r="R619" s="1617">
        <f>I619+O619+Q619</f>
        <v>0</v>
      </c>
      <c r="S619" s="1618">
        <f>R619/R651</f>
        <v>0</v>
      </c>
    </row>
    <row r="620" spans="1:19" x14ac:dyDescent="0.2">
      <c r="A620" s="1619"/>
      <c r="B620" s="1620">
        <v>2021</v>
      </c>
      <c r="C620" s="1621"/>
      <c r="D620" s="1622"/>
      <c r="E620" s="1622"/>
      <c r="F620" s="1622"/>
      <c r="G620" s="1622"/>
      <c r="H620" s="1622"/>
      <c r="I620" s="1623">
        <f>SUM(C620:H620)</f>
        <v>0</v>
      </c>
      <c r="J620" s="1649"/>
      <c r="K620" s="1622"/>
      <c r="L620" s="1622"/>
      <c r="M620" s="1622"/>
      <c r="N620" s="1622"/>
      <c r="O620" s="1623">
        <f>SUM(J620:N620)</f>
        <v>0</v>
      </c>
      <c r="P620" s="1625"/>
      <c r="Q620" s="1626">
        <f>P620</f>
        <v>0</v>
      </c>
      <c r="R620" s="1626">
        <f>I620+O620+Q620</f>
        <v>0</v>
      </c>
      <c r="S620" s="1627">
        <f>R620/R652</f>
        <v>0</v>
      </c>
    </row>
    <row r="621" spans="1:19" x14ac:dyDescent="0.2">
      <c r="A621" s="1619"/>
      <c r="B621" s="1620">
        <v>2022</v>
      </c>
      <c r="C621" s="1621"/>
      <c r="D621" s="1622"/>
      <c r="E621" s="1622"/>
      <c r="F621" s="1622"/>
      <c r="G621" s="1622"/>
      <c r="H621" s="1622"/>
      <c r="I621" s="1623">
        <f>SUM(C621:H621)</f>
        <v>0</v>
      </c>
      <c r="J621" s="1649"/>
      <c r="K621" s="1622">
        <v>50000000</v>
      </c>
      <c r="L621" s="1622"/>
      <c r="M621" s="1622"/>
      <c r="N621" s="1622"/>
      <c r="O621" s="1623">
        <f>SUM(J621:N621)</f>
        <v>50000000</v>
      </c>
      <c r="P621" s="1625"/>
      <c r="Q621" s="1626">
        <f>P621</f>
        <v>0</v>
      </c>
      <c r="R621" s="1626">
        <f>I621+O621+Q621</f>
        <v>50000000</v>
      </c>
      <c r="S621" s="1627">
        <f>R621/R653</f>
        <v>5.6199799995814573E-3</v>
      </c>
    </row>
    <row r="622" spans="1:19" ht="12" thickBot="1" x14ac:dyDescent="0.25">
      <c r="A622" s="1628"/>
      <c r="B622" s="1629" t="s">
        <v>22796</v>
      </c>
      <c r="C622" s="1635"/>
      <c r="D622" s="1636"/>
      <c r="E622" s="1636"/>
      <c r="F622" s="1636"/>
      <c r="G622" s="1636"/>
      <c r="H622" s="1636"/>
      <c r="I622" s="1637"/>
      <c r="J622" s="1638"/>
      <c r="K622" s="1632"/>
      <c r="L622" s="1636"/>
      <c r="M622" s="1636"/>
      <c r="N622" s="1636"/>
      <c r="O622" s="1632"/>
      <c r="P622" s="1653"/>
      <c r="Q622" s="1636"/>
      <c r="R622" s="1632"/>
      <c r="S622" s="1632"/>
    </row>
    <row r="623" spans="1:19" x14ac:dyDescent="0.2">
      <c r="A623" s="1610" t="s">
        <v>22804</v>
      </c>
      <c r="B623" s="1611">
        <v>2020</v>
      </c>
      <c r="C623" s="1612"/>
      <c r="D623" s="1613"/>
      <c r="E623" s="1613"/>
      <c r="F623" s="1613"/>
      <c r="G623" s="1613"/>
      <c r="H623" s="1613"/>
      <c r="I623" s="1614">
        <f>SUM(C623:H623)</f>
        <v>0</v>
      </c>
      <c r="J623" s="1652"/>
      <c r="K623" s="1613"/>
      <c r="L623" s="1613"/>
      <c r="M623" s="1613"/>
      <c r="N623" s="1613"/>
      <c r="O623" s="1614">
        <f>SUM(J623:N623)</f>
        <v>0</v>
      </c>
      <c r="P623" s="1616"/>
      <c r="Q623" s="1617">
        <f>P623</f>
        <v>0</v>
      </c>
      <c r="R623" s="1617">
        <f>I623+O623+Q623</f>
        <v>0</v>
      </c>
      <c r="S623" s="1618">
        <f>R623/R651</f>
        <v>0</v>
      </c>
    </row>
    <row r="624" spans="1:19" x14ac:dyDescent="0.2">
      <c r="A624" s="1619"/>
      <c r="B624" s="1620">
        <v>2021</v>
      </c>
      <c r="C624" s="1621"/>
      <c r="D624" s="1622"/>
      <c r="E624" s="1622"/>
      <c r="F624" s="1622"/>
      <c r="G624" s="1622"/>
      <c r="H624" s="1622"/>
      <c r="I624" s="1623">
        <f>SUM(C624:H624)</f>
        <v>0</v>
      </c>
      <c r="J624" s="1649"/>
      <c r="K624" s="1622"/>
      <c r="L624" s="1622"/>
      <c r="M624" s="1622"/>
      <c r="N624" s="1622"/>
      <c r="O624" s="1623">
        <f>SUM(J624:N624)</f>
        <v>0</v>
      </c>
      <c r="P624" s="1625"/>
      <c r="Q624" s="1626">
        <f>P624</f>
        <v>0</v>
      </c>
      <c r="R624" s="1626">
        <f>I624+O624+Q624</f>
        <v>0</v>
      </c>
      <c r="S624" s="1627">
        <f>R624/R652</f>
        <v>0</v>
      </c>
    </row>
    <row r="625" spans="1:19" x14ac:dyDescent="0.2">
      <c r="A625" s="1619"/>
      <c r="B625" s="1620">
        <v>2022</v>
      </c>
      <c r="C625" s="1621"/>
      <c r="D625" s="1622"/>
      <c r="E625" s="1622"/>
      <c r="F625" s="1622"/>
      <c r="G625" s="1622"/>
      <c r="H625" s="1622"/>
      <c r="I625" s="1623">
        <f>SUM(C625:H625)</f>
        <v>0</v>
      </c>
      <c r="J625" s="1649"/>
      <c r="K625" s="1622"/>
      <c r="L625" s="1622"/>
      <c r="M625" s="1622"/>
      <c r="N625" s="1622"/>
      <c r="O625" s="1623">
        <f>SUM(J625:N625)</f>
        <v>0</v>
      </c>
      <c r="P625" s="1625"/>
      <c r="Q625" s="1626">
        <f>P625</f>
        <v>0</v>
      </c>
      <c r="R625" s="1626">
        <f>I625+O625+Q625</f>
        <v>0</v>
      </c>
      <c r="S625" s="1627">
        <f>R625/R653</f>
        <v>0</v>
      </c>
    </row>
    <row r="626" spans="1:19" ht="12" thickBot="1" x14ac:dyDescent="0.25">
      <c r="A626" s="1628"/>
      <c r="B626" s="1629" t="s">
        <v>22796</v>
      </c>
      <c r="C626" s="1635"/>
      <c r="D626" s="1636"/>
      <c r="E626" s="1636"/>
      <c r="F626" s="1636"/>
      <c r="G626" s="1636"/>
      <c r="H626" s="1636"/>
      <c r="I626" s="1637"/>
      <c r="J626" s="1638"/>
      <c r="K626" s="1636"/>
      <c r="L626" s="1636"/>
      <c r="M626" s="1636"/>
      <c r="N626" s="1636"/>
      <c r="O626" s="1637"/>
      <c r="P626" s="1653"/>
      <c r="Q626" s="1636"/>
      <c r="R626" s="1636"/>
      <c r="S626" s="1632"/>
    </row>
    <row r="627" spans="1:19" x14ac:dyDescent="0.2">
      <c r="A627" s="1610" t="s">
        <v>22805</v>
      </c>
      <c r="B627" s="1611">
        <v>2020</v>
      </c>
      <c r="C627" s="1612"/>
      <c r="D627" s="1613"/>
      <c r="E627" s="1613"/>
      <c r="F627" s="1613"/>
      <c r="G627" s="1613"/>
      <c r="H627" s="1613"/>
      <c r="I627" s="1614">
        <f>SUM(C627:H627)</f>
        <v>0</v>
      </c>
      <c r="J627" s="1652"/>
      <c r="K627" s="1613"/>
      <c r="L627" s="1613"/>
      <c r="M627" s="1613"/>
      <c r="N627" s="1613"/>
      <c r="O627" s="1614">
        <f>SUM(J627:N627)</f>
        <v>0</v>
      </c>
      <c r="P627" s="1616"/>
      <c r="Q627" s="1617">
        <f>P627</f>
        <v>0</v>
      </c>
      <c r="R627" s="1617">
        <f>I627+O627+Q627</f>
        <v>0</v>
      </c>
      <c r="S627" s="1618">
        <f>R627/R651</f>
        <v>0</v>
      </c>
    </row>
    <row r="628" spans="1:19" x14ac:dyDescent="0.2">
      <c r="A628" s="1619"/>
      <c r="B628" s="1620">
        <v>2021</v>
      </c>
      <c r="C628" s="1621"/>
      <c r="D628" s="1622"/>
      <c r="E628" s="1622"/>
      <c r="F628" s="1622"/>
      <c r="G628" s="1622"/>
      <c r="H628" s="1622"/>
      <c r="I628" s="1623">
        <f>SUM(C628:H628)</f>
        <v>0</v>
      </c>
      <c r="J628" s="1649"/>
      <c r="K628" s="1622"/>
      <c r="L628" s="1622"/>
      <c r="M628" s="1622"/>
      <c r="N628" s="1622"/>
      <c r="O628" s="1623">
        <f>SUM(J628:N628)</f>
        <v>0</v>
      </c>
      <c r="P628" s="1625"/>
      <c r="Q628" s="1626">
        <f>P628</f>
        <v>0</v>
      </c>
      <c r="R628" s="1626">
        <f>I628+O628+Q628</f>
        <v>0</v>
      </c>
      <c r="S628" s="1627">
        <f>R628/R652</f>
        <v>0</v>
      </c>
    </row>
    <row r="629" spans="1:19" x14ac:dyDescent="0.2">
      <c r="A629" s="1619"/>
      <c r="B629" s="1620">
        <v>2022</v>
      </c>
      <c r="C629" s="1621"/>
      <c r="D629" s="1622"/>
      <c r="E629" s="1622"/>
      <c r="F629" s="1622"/>
      <c r="G629" s="1622"/>
      <c r="H629" s="1622"/>
      <c r="I629" s="1623">
        <f>SUM(C629:H629)</f>
        <v>0</v>
      </c>
      <c r="J629" s="1649"/>
      <c r="K629" s="1622"/>
      <c r="L629" s="1622"/>
      <c r="M629" s="1622"/>
      <c r="N629" s="1622"/>
      <c r="O629" s="1623">
        <f>SUM(J629:N629)</f>
        <v>0</v>
      </c>
      <c r="P629" s="1625"/>
      <c r="Q629" s="1626">
        <f>P629</f>
        <v>0</v>
      </c>
      <c r="R629" s="1626">
        <f>I629+O629+Q629</f>
        <v>0</v>
      </c>
      <c r="S629" s="1627">
        <f>R629/R653</f>
        <v>0</v>
      </c>
    </row>
    <row r="630" spans="1:19" ht="12" thickBot="1" x14ac:dyDescent="0.25">
      <c r="A630" s="1628"/>
      <c r="B630" s="1629" t="s">
        <v>22796</v>
      </c>
      <c r="C630" s="1635"/>
      <c r="D630" s="1636"/>
      <c r="E630" s="1636"/>
      <c r="F630" s="1636"/>
      <c r="G630" s="1636"/>
      <c r="H630" s="1636"/>
      <c r="I630" s="1637"/>
      <c r="J630" s="1638"/>
      <c r="K630" s="1636"/>
      <c r="L630" s="1636"/>
      <c r="M630" s="1636"/>
      <c r="N630" s="1636"/>
      <c r="O630" s="1637"/>
      <c r="P630" s="1653"/>
      <c r="Q630" s="1636"/>
      <c r="R630" s="1636"/>
      <c r="S630" s="1632"/>
    </row>
    <row r="631" spans="1:19" x14ac:dyDescent="0.2">
      <c r="A631" s="1610" t="s">
        <v>22806</v>
      </c>
      <c r="B631" s="1611">
        <v>2020</v>
      </c>
      <c r="C631" s="1612"/>
      <c r="D631" s="1613"/>
      <c r="E631" s="1613"/>
      <c r="F631" s="1613"/>
      <c r="G631" s="1613"/>
      <c r="H631" s="1613"/>
      <c r="I631" s="1614">
        <f>SUM(C631:H631)</f>
        <v>0</v>
      </c>
      <c r="J631" s="1652"/>
      <c r="K631" s="1613"/>
      <c r="L631" s="1613"/>
      <c r="M631" s="1613"/>
      <c r="N631" s="1613"/>
      <c r="O631" s="1614">
        <f>SUM(J631:N631)</f>
        <v>0</v>
      </c>
      <c r="P631" s="1616"/>
      <c r="Q631" s="1617">
        <f>P631</f>
        <v>0</v>
      </c>
      <c r="R631" s="1617">
        <f>I631+O631+Q631</f>
        <v>0</v>
      </c>
      <c r="S631" s="1618">
        <f>R631/R651</f>
        <v>0</v>
      </c>
    </row>
    <row r="632" spans="1:19" x14ac:dyDescent="0.2">
      <c r="A632" s="1619"/>
      <c r="B632" s="1620">
        <v>2021</v>
      </c>
      <c r="C632" s="1621"/>
      <c r="D632" s="1622"/>
      <c r="E632" s="1622"/>
      <c r="F632" s="1622"/>
      <c r="G632" s="1622"/>
      <c r="H632" s="1622"/>
      <c r="I632" s="1623">
        <f>SUM(C632:H632)</f>
        <v>0</v>
      </c>
      <c r="J632" s="1649"/>
      <c r="K632" s="1622"/>
      <c r="L632" s="1622"/>
      <c r="M632" s="1622"/>
      <c r="N632" s="1622"/>
      <c r="O632" s="1623">
        <f>SUM(J632:N632)</f>
        <v>0</v>
      </c>
      <c r="P632" s="1625"/>
      <c r="Q632" s="1626">
        <f>P632</f>
        <v>0</v>
      </c>
      <c r="R632" s="1626">
        <f>I632+O632+Q632</f>
        <v>0</v>
      </c>
      <c r="S632" s="1627">
        <f>R632/R652</f>
        <v>0</v>
      </c>
    </row>
    <row r="633" spans="1:19" x14ac:dyDescent="0.2">
      <c r="A633" s="1619"/>
      <c r="B633" s="1620">
        <v>2022</v>
      </c>
      <c r="C633" s="1621"/>
      <c r="D633" s="1622"/>
      <c r="E633" s="1622"/>
      <c r="F633" s="1622"/>
      <c r="G633" s="1622"/>
      <c r="H633" s="1622"/>
      <c r="I633" s="1623">
        <f>SUM(C633:H633)</f>
        <v>0</v>
      </c>
      <c r="J633" s="1649"/>
      <c r="K633" s="1622"/>
      <c r="L633" s="1622"/>
      <c r="M633" s="1622"/>
      <c r="N633" s="1622"/>
      <c r="O633" s="1623">
        <f>SUM(J633:N633)</f>
        <v>0</v>
      </c>
      <c r="P633" s="1625"/>
      <c r="Q633" s="1626">
        <f>P633</f>
        <v>0</v>
      </c>
      <c r="R633" s="1626">
        <f>I633+O633+Q633</f>
        <v>0</v>
      </c>
      <c r="S633" s="1627">
        <f>R633/R653</f>
        <v>0</v>
      </c>
    </row>
    <row r="634" spans="1:19" ht="12" thickBot="1" x14ac:dyDescent="0.25">
      <c r="A634" s="1628"/>
      <c r="B634" s="1629" t="s">
        <v>22796</v>
      </c>
      <c r="C634" s="1635"/>
      <c r="D634" s="1636"/>
      <c r="E634" s="1636"/>
      <c r="F634" s="1636"/>
      <c r="G634" s="1636"/>
      <c r="H634" s="1636"/>
      <c r="I634" s="1637"/>
      <c r="J634" s="1638"/>
      <c r="K634" s="1636"/>
      <c r="L634" s="1636"/>
      <c r="M634" s="1636"/>
      <c r="N634" s="1636"/>
      <c r="O634" s="1637"/>
      <c r="P634" s="1653"/>
      <c r="Q634" s="1636"/>
      <c r="R634" s="1636"/>
      <c r="S634" s="1632"/>
    </row>
    <row r="635" spans="1:19" x14ac:dyDescent="0.2">
      <c r="A635" s="1610" t="s">
        <v>22807</v>
      </c>
      <c r="B635" s="1611">
        <v>2020</v>
      </c>
      <c r="C635" s="1612"/>
      <c r="D635" s="1613"/>
      <c r="E635" s="1613"/>
      <c r="F635" s="1613"/>
      <c r="G635" s="1613"/>
      <c r="H635" s="1613"/>
      <c r="I635" s="1614"/>
      <c r="J635" s="1652"/>
      <c r="K635" s="1613"/>
      <c r="L635" s="1613"/>
      <c r="M635" s="1613"/>
      <c r="N635" s="1613"/>
      <c r="O635" s="1614">
        <f>SUM(J635:N635)</f>
        <v>0</v>
      </c>
      <c r="P635" s="1616"/>
      <c r="Q635" s="1617">
        <f>P635</f>
        <v>0</v>
      </c>
      <c r="R635" s="1617">
        <f>I635+O635+Q635</f>
        <v>0</v>
      </c>
      <c r="S635" s="1618">
        <f>R635/R651</f>
        <v>0</v>
      </c>
    </row>
    <row r="636" spans="1:19" x14ac:dyDescent="0.2">
      <c r="A636" s="1619"/>
      <c r="B636" s="1620">
        <v>2021</v>
      </c>
      <c r="C636" s="1621"/>
      <c r="D636" s="1622"/>
      <c r="E636" s="1622"/>
      <c r="F636" s="1622"/>
      <c r="G636" s="1622"/>
      <c r="H636" s="1622"/>
      <c r="I636" s="1623">
        <f>SUM(C636:H636)</f>
        <v>0</v>
      </c>
      <c r="J636" s="1649"/>
      <c r="K636" s="1622"/>
      <c r="L636" s="1622"/>
      <c r="M636" s="1622"/>
      <c r="N636" s="1622"/>
      <c r="O636" s="1623">
        <f>SUM(J636:N636)</f>
        <v>0</v>
      </c>
      <c r="P636" s="1625"/>
      <c r="Q636" s="1626">
        <f>P636</f>
        <v>0</v>
      </c>
      <c r="R636" s="1626">
        <f>I636+O636+Q636</f>
        <v>0</v>
      </c>
      <c r="S636" s="1627">
        <f>R636/R652</f>
        <v>0</v>
      </c>
    </row>
    <row r="637" spans="1:19" x14ac:dyDescent="0.2">
      <c r="A637" s="1619"/>
      <c r="B637" s="1620">
        <v>2022</v>
      </c>
      <c r="C637" s="1621"/>
      <c r="D637" s="1622"/>
      <c r="E637" s="1622"/>
      <c r="F637" s="1622"/>
      <c r="G637" s="1622"/>
      <c r="H637" s="1622"/>
      <c r="I637" s="1623">
        <f>SUM(C637:H637)</f>
        <v>0</v>
      </c>
      <c r="J637" s="1649"/>
      <c r="K637" s="1622"/>
      <c r="L637" s="1622"/>
      <c r="M637" s="1622"/>
      <c r="N637" s="1622"/>
      <c r="O637" s="1623">
        <f>SUM(J637:N637)</f>
        <v>0</v>
      </c>
      <c r="P637" s="1625"/>
      <c r="Q637" s="1626">
        <f>P637</f>
        <v>0</v>
      </c>
      <c r="R637" s="1626">
        <f>I637+O637+Q637</f>
        <v>0</v>
      </c>
      <c r="S637" s="1627">
        <f>R637/R653</f>
        <v>0</v>
      </c>
    </row>
    <row r="638" spans="1:19" ht="12" thickBot="1" x14ac:dyDescent="0.25">
      <c r="A638" s="1628"/>
      <c r="B638" s="1629" t="s">
        <v>22796</v>
      </c>
      <c r="C638" s="1635"/>
      <c r="D638" s="1636"/>
      <c r="E638" s="1636"/>
      <c r="F638" s="1636"/>
      <c r="G638" s="1636"/>
      <c r="H638" s="1636"/>
      <c r="I638" s="1637"/>
      <c r="J638" s="1638"/>
      <c r="K638" s="1636"/>
      <c r="L638" s="1636"/>
      <c r="M638" s="1636"/>
      <c r="N638" s="1636"/>
      <c r="O638" s="1637"/>
      <c r="P638" s="1653"/>
      <c r="Q638" s="1636"/>
      <c r="R638" s="1636"/>
      <c r="S638" s="1632"/>
    </row>
    <row r="639" spans="1:19" x14ac:dyDescent="0.2">
      <c r="A639" s="1610" t="s">
        <v>22808</v>
      </c>
      <c r="B639" s="1611">
        <v>2020</v>
      </c>
      <c r="C639" s="1612"/>
      <c r="D639" s="1613"/>
      <c r="E639" s="1613"/>
      <c r="F639" s="1613"/>
      <c r="G639" s="1613"/>
      <c r="H639" s="1613">
        <v>2033626</v>
      </c>
      <c r="I639" s="1614">
        <f>SUM(C639:H639)</f>
        <v>2033626</v>
      </c>
      <c r="J639" s="1652"/>
      <c r="K639" s="1613"/>
      <c r="L639" s="1613"/>
      <c r="M639" s="1613"/>
      <c r="N639" s="1613"/>
      <c r="O639" s="1614">
        <f>SUM(J639:N639)</f>
        <v>0</v>
      </c>
      <c r="P639" s="1616"/>
      <c r="Q639" s="1617">
        <f>P639</f>
        <v>0</v>
      </c>
      <c r="R639" s="1617">
        <f>I639+O639+Q639</f>
        <v>2033626</v>
      </c>
      <c r="S639" s="1618">
        <f>R639/R651</f>
        <v>1.7339270210475386E-4</v>
      </c>
    </row>
    <row r="640" spans="1:19" x14ac:dyDescent="0.2">
      <c r="A640" s="1619"/>
      <c r="B640" s="1620">
        <v>2021</v>
      </c>
      <c r="C640" s="1621"/>
      <c r="D640" s="1622"/>
      <c r="E640" s="1622"/>
      <c r="F640" s="1622"/>
      <c r="G640" s="1622"/>
      <c r="H640" s="1622">
        <v>2033626</v>
      </c>
      <c r="I640" s="1623">
        <f>SUM(C640:H640)</f>
        <v>2033626</v>
      </c>
      <c r="J640" s="1649"/>
      <c r="K640" s="1622"/>
      <c r="L640" s="1622"/>
      <c r="M640" s="1622"/>
      <c r="N640" s="1622"/>
      <c r="O640" s="1623">
        <f>SUM(J640:N640)</f>
        <v>0</v>
      </c>
      <c r="P640" s="1625"/>
      <c r="Q640" s="1626">
        <f>P640</f>
        <v>0</v>
      </c>
      <c r="R640" s="1626">
        <f>I640+O640+Q640</f>
        <v>2033626</v>
      </c>
      <c r="S640" s="1627">
        <f>R640/R652</f>
        <v>2.1851888626431726E-4</v>
      </c>
    </row>
    <row r="641" spans="1:19" x14ac:dyDescent="0.2">
      <c r="A641" s="1619"/>
      <c r="B641" s="1620">
        <v>2022</v>
      </c>
      <c r="C641" s="1621"/>
      <c r="D641" s="1622"/>
      <c r="E641" s="1622"/>
      <c r="F641" s="1622"/>
      <c r="G641" s="1622"/>
      <c r="H641" s="1622">
        <v>2033626</v>
      </c>
      <c r="I641" s="1623">
        <f>SUM(C641:H641)</f>
        <v>2033626</v>
      </c>
      <c r="J641" s="1649"/>
      <c r="K641" s="1622"/>
      <c r="L641" s="1622"/>
      <c r="M641" s="1622"/>
      <c r="N641" s="1622"/>
      <c r="O641" s="1623">
        <f>SUM(J641:N641)</f>
        <v>0</v>
      </c>
      <c r="P641" s="1625"/>
      <c r="Q641" s="1626">
        <f>P641</f>
        <v>0</v>
      </c>
      <c r="R641" s="1626">
        <f>I641+O641+Q641</f>
        <v>2033626</v>
      </c>
      <c r="S641" s="1627">
        <f>R641/R653</f>
        <v>2.2857874893257682E-4</v>
      </c>
    </row>
    <row r="642" spans="1:19" ht="12" thickBot="1" x14ac:dyDescent="0.25">
      <c r="A642" s="1628"/>
      <c r="B642" s="1629" t="s">
        <v>22796</v>
      </c>
      <c r="C642" s="1635"/>
      <c r="D642" s="1636"/>
      <c r="E642" s="1636"/>
      <c r="F642" s="1636"/>
      <c r="G642" s="1636"/>
      <c r="H642" s="1631">
        <f t="shared" ref="H642:R642" si="182">(H641-H640)/H640</f>
        <v>0</v>
      </c>
      <c r="I642" s="1632">
        <f t="shared" si="182"/>
        <v>0</v>
      </c>
      <c r="J642" s="1662"/>
      <c r="K642" s="1660"/>
      <c r="L642" s="1660"/>
      <c r="M642" s="1660"/>
      <c r="N642" s="1660"/>
      <c r="O642" s="1661"/>
      <c r="P642" s="1663"/>
      <c r="Q642" s="1660"/>
      <c r="R642" s="1631">
        <f t="shared" si="182"/>
        <v>0</v>
      </c>
      <c r="S642" s="1632"/>
    </row>
    <row r="643" spans="1:19" x14ac:dyDescent="0.2">
      <c r="A643" s="1610" t="s">
        <v>22809</v>
      </c>
      <c r="B643" s="1611">
        <v>2020</v>
      </c>
      <c r="C643" s="1612"/>
      <c r="D643" s="1613"/>
      <c r="E643" s="1613">
        <v>27003627</v>
      </c>
      <c r="F643" s="1613"/>
      <c r="G643" s="1613"/>
      <c r="H643" s="1613"/>
      <c r="I643" s="1614">
        <f>SUM(C643:H643)</f>
        <v>27003627</v>
      </c>
      <c r="J643" s="1652"/>
      <c r="K643" s="1613"/>
      <c r="L643" s="1613"/>
      <c r="M643" s="1613"/>
      <c r="N643" s="1613"/>
      <c r="O643" s="1614">
        <f>SUM(J643:N643)</f>
        <v>0</v>
      </c>
      <c r="P643" s="1616"/>
      <c r="Q643" s="1617">
        <f>P643</f>
        <v>0</v>
      </c>
      <c r="R643" s="1617">
        <f>I643+O643+Q643</f>
        <v>27003627</v>
      </c>
      <c r="S643" s="1618">
        <f>R643/R651</f>
        <v>2.302405581045329E-3</v>
      </c>
    </row>
    <row r="644" spans="1:19" x14ac:dyDescent="0.2">
      <c r="A644" s="1619"/>
      <c r="B644" s="1620">
        <v>2021</v>
      </c>
      <c r="C644" s="1621"/>
      <c r="D644" s="1622"/>
      <c r="E644" s="1622">
        <v>21508964</v>
      </c>
      <c r="F644" s="1622"/>
      <c r="G644" s="1622"/>
      <c r="H644" s="1622"/>
      <c r="I644" s="1623">
        <f>SUM(C644:H644)</f>
        <v>21508964</v>
      </c>
      <c r="J644" s="1649"/>
      <c r="K644" s="1622"/>
      <c r="L644" s="1622"/>
      <c r="M644" s="1622"/>
      <c r="N644" s="1622"/>
      <c r="O644" s="1623">
        <f>SUM(J644:N644)</f>
        <v>0</v>
      </c>
      <c r="P644" s="1625"/>
      <c r="Q644" s="1626">
        <f>P644</f>
        <v>0</v>
      </c>
      <c r="R644" s="1626">
        <f>I644+O644+Q644</f>
        <v>21508964</v>
      </c>
      <c r="S644" s="1627">
        <f>R644/R652</f>
        <v>2.3111992362308971E-3</v>
      </c>
    </row>
    <row r="645" spans="1:19" x14ac:dyDescent="0.2">
      <c r="A645" s="1619"/>
      <c r="B645" s="1620">
        <v>2022</v>
      </c>
      <c r="C645" s="1621"/>
      <c r="D645" s="1622"/>
      <c r="E645" s="1622">
        <v>20800441</v>
      </c>
      <c r="F645" s="1622"/>
      <c r="G645" s="1622"/>
      <c r="H645" s="1622"/>
      <c r="I645" s="1623">
        <f>SUM(C645:H645)</f>
        <v>20800441</v>
      </c>
      <c r="J645" s="1649"/>
      <c r="K645" s="1622"/>
      <c r="L645" s="1622"/>
      <c r="M645" s="1622"/>
      <c r="N645" s="1622"/>
      <c r="O645" s="1623">
        <f>SUM(J645:N645)</f>
        <v>0</v>
      </c>
      <c r="P645" s="1625"/>
      <c r="Q645" s="1626">
        <f>P645</f>
        <v>0</v>
      </c>
      <c r="R645" s="1626">
        <f>I645+O645+Q645</f>
        <v>20800441</v>
      </c>
      <c r="S645" s="1627">
        <f>R645/R653</f>
        <v>2.3379612480494828E-3</v>
      </c>
    </row>
    <row r="646" spans="1:19" ht="12" thickBot="1" x14ac:dyDescent="0.25">
      <c r="A646" s="1628"/>
      <c r="B646" s="1629" t="s">
        <v>22796</v>
      </c>
      <c r="C646" s="1630"/>
      <c r="D646" s="1631"/>
      <c r="E646" s="1631">
        <f t="shared" ref="E646:R646" si="183">(E645-E644)/E644</f>
        <v>-3.2940824114076346E-2</v>
      </c>
      <c r="F646" s="1631"/>
      <c r="G646" s="1631"/>
      <c r="H646" s="1631"/>
      <c r="I646" s="1632">
        <f t="shared" si="183"/>
        <v>-3.2940824114076346E-2</v>
      </c>
      <c r="J646" s="1638"/>
      <c r="K646" s="1636"/>
      <c r="L646" s="1636"/>
      <c r="M646" s="1636"/>
      <c r="N646" s="1636"/>
      <c r="O646" s="1637"/>
      <c r="P646" s="1634"/>
      <c r="Q646" s="1631"/>
      <c r="R646" s="1631">
        <f t="shared" si="183"/>
        <v>-3.2940824114076346E-2</v>
      </c>
      <c r="S646" s="1632"/>
    </row>
    <row r="647" spans="1:19" x14ac:dyDescent="0.2">
      <c r="A647" s="1610" t="s">
        <v>22810</v>
      </c>
      <c r="B647" s="1611">
        <v>2020</v>
      </c>
      <c r="C647" s="1612"/>
      <c r="D647" s="1613"/>
      <c r="E647" s="1613"/>
      <c r="F647" s="1613"/>
      <c r="G647" s="1613"/>
      <c r="H647" s="1613"/>
      <c r="I647" s="1614">
        <f>SUM(C647:H647)</f>
        <v>0</v>
      </c>
      <c r="J647" s="1652"/>
      <c r="K647" s="1613"/>
      <c r="L647" s="1613"/>
      <c r="M647" s="1613"/>
      <c r="N647" s="1613"/>
      <c r="O647" s="1614">
        <f>SUM(J647:N647)</f>
        <v>0</v>
      </c>
      <c r="P647" s="1616">
        <v>1765489692</v>
      </c>
      <c r="Q647" s="1617">
        <f>P647</f>
        <v>1765489692</v>
      </c>
      <c r="R647" s="1617">
        <f>I647+O647+Q647</f>
        <v>1765489692</v>
      </c>
      <c r="S647" s="1618">
        <f>R647/R651</f>
        <v>0.15053064242587855</v>
      </c>
    </row>
    <row r="648" spans="1:19" x14ac:dyDescent="0.2">
      <c r="A648" s="1619"/>
      <c r="B648" s="1620">
        <v>2021</v>
      </c>
      <c r="C648" s="1621"/>
      <c r="D648" s="1622"/>
      <c r="E648" s="1622"/>
      <c r="F648" s="1622"/>
      <c r="G648" s="1622"/>
      <c r="H648" s="1622"/>
      <c r="I648" s="1623">
        <f>SUM(C648:H648)</f>
        <v>0</v>
      </c>
      <c r="J648" s="1649"/>
      <c r="K648" s="1622"/>
      <c r="L648" s="1622"/>
      <c r="M648" s="1622"/>
      <c r="N648" s="1622"/>
      <c r="O648" s="1623">
        <f>SUM(J648:N648)</f>
        <v>0</v>
      </c>
      <c r="P648" s="1625"/>
      <c r="Q648" s="1626">
        <f>P648</f>
        <v>0</v>
      </c>
      <c r="R648" s="1626">
        <f>I648+O648+Q648</f>
        <v>0</v>
      </c>
      <c r="S648" s="1627">
        <f>R648/R652</f>
        <v>0</v>
      </c>
    </row>
    <row r="649" spans="1:19" x14ac:dyDescent="0.2">
      <c r="A649" s="1619"/>
      <c r="B649" s="1620">
        <v>2022</v>
      </c>
      <c r="C649" s="1621"/>
      <c r="D649" s="1622"/>
      <c r="E649" s="1622"/>
      <c r="F649" s="1622"/>
      <c r="G649" s="1622"/>
      <c r="H649" s="1622"/>
      <c r="I649" s="1623">
        <f>SUM(C649:H649)</f>
        <v>0</v>
      </c>
      <c r="J649" s="1649"/>
      <c r="K649" s="1622"/>
      <c r="L649" s="1622"/>
      <c r="M649" s="1622"/>
      <c r="N649" s="1622"/>
      <c r="O649" s="1623">
        <f>SUM(J649:N649)</f>
        <v>0</v>
      </c>
      <c r="P649" s="1625"/>
      <c r="Q649" s="1626">
        <f>P649</f>
        <v>0</v>
      </c>
      <c r="R649" s="1626">
        <f>I649+O649+Q649</f>
        <v>0</v>
      </c>
      <c r="S649" s="1627">
        <f>R649/R653</f>
        <v>0</v>
      </c>
    </row>
    <row r="650" spans="1:19" ht="12" thickBot="1" x14ac:dyDescent="0.25">
      <c r="A650" s="1628"/>
      <c r="B650" s="1629" t="s">
        <v>22796</v>
      </c>
      <c r="C650" s="1635"/>
      <c r="D650" s="1636"/>
      <c r="E650" s="1636"/>
      <c r="F650" s="1636"/>
      <c r="G650" s="1636"/>
      <c r="H650" s="1636"/>
      <c r="I650" s="1637"/>
      <c r="J650" s="1638"/>
      <c r="K650" s="1636"/>
      <c r="L650" s="1636"/>
      <c r="M650" s="1636"/>
      <c r="N650" s="1636"/>
      <c r="O650" s="1637"/>
      <c r="P650" s="1631"/>
      <c r="Q650" s="1631"/>
      <c r="R650" s="1631"/>
      <c r="S650" s="1632"/>
    </row>
    <row r="651" spans="1:19" x14ac:dyDescent="0.2">
      <c r="A651" s="1640" t="s">
        <v>2049</v>
      </c>
      <c r="B651" s="1611">
        <v>2020</v>
      </c>
      <c r="C651" s="1641">
        <f t="shared" ref="C651:H653" si="184">C591+C595+C599+C603+C607+C611+C615+C619+C623+C627+C631+C635+C639+C643+C647</f>
        <v>4765857977</v>
      </c>
      <c r="D651" s="1642">
        <f t="shared" si="184"/>
        <v>35645533</v>
      </c>
      <c r="E651" s="1642">
        <f t="shared" si="184"/>
        <v>36128099</v>
      </c>
      <c r="F651" s="1642">
        <f t="shared" si="184"/>
        <v>423486285</v>
      </c>
      <c r="G651" s="1642">
        <f t="shared" si="184"/>
        <v>24000</v>
      </c>
      <c r="H651" s="1642">
        <f t="shared" si="184"/>
        <v>17346129</v>
      </c>
      <c r="I651" s="1643">
        <f>SUM(C651:H651)</f>
        <v>5278488023</v>
      </c>
      <c r="J651" s="1644">
        <f t="shared" ref="J651:N653" si="185">J591+J595+J599+J603+J607+J611+J615+J619+J623+J627+J631+J635+J639+J643+J647</f>
        <v>1077137836</v>
      </c>
      <c r="K651" s="1642">
        <f t="shared" si="185"/>
        <v>3200000000</v>
      </c>
      <c r="L651" s="1642">
        <f t="shared" si="185"/>
        <v>0</v>
      </c>
      <c r="M651" s="1642">
        <f t="shared" si="185"/>
        <v>67278478</v>
      </c>
      <c r="N651" s="1642">
        <f t="shared" si="185"/>
        <v>340046530</v>
      </c>
      <c r="O651" s="1643">
        <f>SUM(J651:N651)</f>
        <v>4684462844</v>
      </c>
      <c r="P651" s="1645">
        <f>P591+P595+P599+P603+P607+P611+P615+P619+P623+P627+P631+P635+P639+P643+P647</f>
        <v>1765489692</v>
      </c>
      <c r="Q651" s="1642">
        <f>P651</f>
        <v>1765489692</v>
      </c>
      <c r="R651" s="1642">
        <f>I651+O651+Q651</f>
        <v>11728440559</v>
      </c>
      <c r="S651" s="1646">
        <f>R651/R651</f>
        <v>1</v>
      </c>
    </row>
    <row r="652" spans="1:19" x14ac:dyDescent="0.2">
      <c r="A652" s="1647"/>
      <c r="B652" s="1620">
        <v>2021</v>
      </c>
      <c r="C652" s="1648">
        <f t="shared" si="184"/>
        <v>5576361667</v>
      </c>
      <c r="D652" s="1626">
        <f t="shared" si="184"/>
        <v>34558138</v>
      </c>
      <c r="E652" s="1626">
        <f t="shared" si="184"/>
        <v>30678910</v>
      </c>
      <c r="F652" s="1626">
        <f t="shared" si="184"/>
        <v>502314190</v>
      </c>
      <c r="G652" s="1626">
        <f t="shared" si="184"/>
        <v>16800</v>
      </c>
      <c r="H652" s="1626">
        <f t="shared" si="184"/>
        <v>15749906</v>
      </c>
      <c r="I652" s="1623">
        <f>SUM(C652:H652)</f>
        <v>6159679611</v>
      </c>
      <c r="J652" s="1649">
        <f t="shared" si="185"/>
        <v>1572091547</v>
      </c>
      <c r="K652" s="1626">
        <f t="shared" si="185"/>
        <v>1190211508</v>
      </c>
      <c r="L652" s="1626">
        <f t="shared" si="185"/>
        <v>0</v>
      </c>
      <c r="M652" s="1626">
        <f t="shared" si="185"/>
        <v>42930061</v>
      </c>
      <c r="N652" s="1626">
        <f t="shared" si="185"/>
        <v>341495679</v>
      </c>
      <c r="O652" s="1623">
        <f>SUM(J652:N652)</f>
        <v>3146728795</v>
      </c>
      <c r="P652" s="1650">
        <f>P592+P596+P600+P604+P608+P612+P616+P620+P624+P628+P632+P636+P640+P644+P648</f>
        <v>0</v>
      </c>
      <c r="Q652" s="1626">
        <f>P652</f>
        <v>0</v>
      </c>
      <c r="R652" s="1626">
        <f>I652+O652+Q652</f>
        <v>9306408406</v>
      </c>
      <c r="S652" s="1627">
        <f>R652/R652</f>
        <v>1</v>
      </c>
    </row>
    <row r="653" spans="1:19" x14ac:dyDescent="0.2">
      <c r="A653" s="1647"/>
      <c r="B653" s="1620">
        <v>2022</v>
      </c>
      <c r="C653" s="1648">
        <f t="shared" si="184"/>
        <v>6453947389</v>
      </c>
      <c r="D653" s="1626">
        <f t="shared" si="184"/>
        <v>63703209</v>
      </c>
      <c r="E653" s="1626">
        <f t="shared" si="184"/>
        <v>29979351</v>
      </c>
      <c r="F653" s="1626">
        <f t="shared" si="184"/>
        <v>488241324</v>
      </c>
      <c r="G653" s="1626">
        <f t="shared" si="184"/>
        <v>317264000</v>
      </c>
      <c r="H653" s="1626">
        <f t="shared" si="184"/>
        <v>16355206</v>
      </c>
      <c r="I653" s="1623">
        <f>SUM(C653:H653)</f>
        <v>7369490479</v>
      </c>
      <c r="J653" s="1649">
        <f t="shared" si="185"/>
        <v>200000000</v>
      </c>
      <c r="K653" s="1626">
        <f t="shared" si="185"/>
        <v>920000000</v>
      </c>
      <c r="L653" s="1626">
        <f t="shared" si="185"/>
        <v>0</v>
      </c>
      <c r="M653" s="1626">
        <f t="shared" si="185"/>
        <v>68748251</v>
      </c>
      <c r="N653" s="1626">
        <f t="shared" si="185"/>
        <v>338590085</v>
      </c>
      <c r="O653" s="1623">
        <f>SUM(J653:N653)</f>
        <v>1527338336</v>
      </c>
      <c r="P653" s="1650">
        <f>P593+P597+P601+P605+P609+P613+P617+P621+P625+P629+P633+P637+P641+P645+P649</f>
        <v>0</v>
      </c>
      <c r="Q653" s="1626">
        <f>P653</f>
        <v>0</v>
      </c>
      <c r="R653" s="1626">
        <f>I653+O653+Q653</f>
        <v>8896828815</v>
      </c>
      <c r="S653" s="1627">
        <f>R653/R653</f>
        <v>1</v>
      </c>
    </row>
    <row r="654" spans="1:19" ht="12" thickBot="1" x14ac:dyDescent="0.25">
      <c r="A654" s="1628"/>
      <c r="B654" s="1629" t="s">
        <v>22796</v>
      </c>
      <c r="C654" s="1630">
        <f t="shared" ref="C654:R654" si="186">(C653-C652)/C652</f>
        <v>0.15737604093963442</v>
      </c>
      <c r="D654" s="1631">
        <f t="shared" si="186"/>
        <v>0.8433634647792656</v>
      </c>
      <c r="E654" s="1631">
        <f t="shared" si="186"/>
        <v>-2.2802602830413465E-2</v>
      </c>
      <c r="F654" s="1631">
        <f t="shared" si="186"/>
        <v>-2.801606301426603E-2</v>
      </c>
      <c r="G654" s="1631">
        <f t="shared" si="186"/>
        <v>18883.761904761905</v>
      </c>
      <c r="H654" s="1631">
        <f t="shared" si="186"/>
        <v>3.843197540353574E-2</v>
      </c>
      <c r="I654" s="1632">
        <f t="shared" si="186"/>
        <v>0.19640808360219111</v>
      </c>
      <c r="J654" s="1633">
        <f t="shared" si="186"/>
        <v>-0.87278094562517228</v>
      </c>
      <c r="K654" s="1631">
        <f t="shared" si="186"/>
        <v>-0.22702814263160359</v>
      </c>
      <c r="L654" s="1631"/>
      <c r="M654" s="1631">
        <f t="shared" si="186"/>
        <v>0.60140119530694358</v>
      </c>
      <c r="N654" s="1631">
        <f t="shared" si="186"/>
        <v>-8.5084356221092911E-3</v>
      </c>
      <c r="O654" s="1632">
        <f t="shared" si="186"/>
        <v>-0.51462663753327997</v>
      </c>
      <c r="P654" s="1634"/>
      <c r="Q654" s="1631"/>
      <c r="R654" s="1631">
        <f t="shared" si="186"/>
        <v>-4.4010489668166404E-2</v>
      </c>
      <c r="S654" s="1632"/>
    </row>
    <row r="657" spans="1:20" x14ac:dyDescent="0.2">
      <c r="A657" s="1590" t="s">
        <v>22593</v>
      </c>
      <c r="I657" s="1591"/>
      <c r="J657" s="1591"/>
      <c r="P657" s="1592"/>
      <c r="R657" s="1591"/>
      <c r="S657" s="1591"/>
      <c r="T657" s="1593"/>
    </row>
    <row r="658" spans="1:20" x14ac:dyDescent="0.2">
      <c r="A658" s="1590" t="s">
        <v>22592</v>
      </c>
      <c r="I658" s="1591"/>
      <c r="J658" s="1591"/>
      <c r="P658" s="1592"/>
      <c r="R658" s="1591"/>
      <c r="S658" s="1591"/>
      <c r="T658" s="1593"/>
    </row>
    <row r="659" spans="1:20" x14ac:dyDescent="0.2">
      <c r="I659" s="1591"/>
      <c r="J659" s="1591"/>
      <c r="P659" s="1592"/>
      <c r="R659" s="1591"/>
      <c r="S659" s="1591"/>
      <c r="T659" s="1593"/>
    </row>
    <row r="660" spans="1:20" x14ac:dyDescent="0.2">
      <c r="I660" s="1591"/>
      <c r="J660" s="1591"/>
      <c r="P660" s="1592"/>
      <c r="R660" s="1591"/>
      <c r="S660" s="1591"/>
      <c r="T660" s="1593"/>
    </row>
    <row r="661" spans="1:20" x14ac:dyDescent="0.2">
      <c r="I661" s="1591"/>
      <c r="J661" s="1591"/>
      <c r="P661" s="1592"/>
      <c r="R661" s="1591"/>
      <c r="S661" s="1591"/>
      <c r="T661" s="1593"/>
    </row>
    <row r="662" spans="1:20" x14ac:dyDescent="0.2">
      <c r="A662" s="1769" t="s">
        <v>22780</v>
      </c>
      <c r="B662" s="1769"/>
      <c r="C662" s="1769"/>
      <c r="D662" s="1769"/>
      <c r="E662" s="1769"/>
      <c r="F662" s="1769"/>
      <c r="G662" s="1769"/>
      <c r="H662" s="1769"/>
      <c r="I662" s="1769"/>
      <c r="J662" s="1769"/>
      <c r="K662" s="1769"/>
      <c r="L662" s="1769"/>
      <c r="M662" s="1769"/>
      <c r="N662" s="1769"/>
      <c r="O662" s="1769"/>
      <c r="P662" s="1769"/>
      <c r="Q662" s="1769"/>
      <c r="R662" s="1769"/>
      <c r="S662" s="1769"/>
      <c r="T662" s="1594"/>
    </row>
    <row r="663" spans="1:20" x14ac:dyDescent="0.2">
      <c r="A663" s="1769" t="s">
        <v>2089</v>
      </c>
      <c r="B663" s="1769"/>
      <c r="C663" s="1769"/>
      <c r="D663" s="1769"/>
      <c r="E663" s="1769"/>
      <c r="F663" s="1769"/>
      <c r="G663" s="1769"/>
      <c r="H663" s="1769"/>
      <c r="I663" s="1769"/>
      <c r="J663" s="1769"/>
      <c r="K663" s="1769"/>
      <c r="L663" s="1769"/>
      <c r="M663" s="1769"/>
      <c r="N663" s="1769"/>
      <c r="O663" s="1769"/>
      <c r="P663" s="1769"/>
      <c r="Q663" s="1769"/>
      <c r="R663" s="1769"/>
      <c r="S663" s="1769"/>
      <c r="T663" s="1594"/>
    </row>
    <row r="664" spans="1:20" x14ac:dyDescent="0.2">
      <c r="A664" s="1769" t="s">
        <v>22781</v>
      </c>
      <c r="B664" s="1769"/>
      <c r="C664" s="1769"/>
      <c r="D664" s="1769"/>
      <c r="E664" s="1769"/>
      <c r="F664" s="1769"/>
      <c r="G664" s="1769"/>
      <c r="H664" s="1769"/>
      <c r="I664" s="1769"/>
      <c r="J664" s="1769"/>
      <c r="K664" s="1769"/>
      <c r="L664" s="1769"/>
      <c r="M664" s="1769"/>
      <c r="N664" s="1769"/>
      <c r="O664" s="1769"/>
      <c r="P664" s="1769"/>
      <c r="Q664" s="1769"/>
      <c r="R664" s="1769"/>
      <c r="S664" s="1769"/>
      <c r="T664" s="1594"/>
    </row>
    <row r="665" spans="1:20" x14ac:dyDescent="0.2">
      <c r="A665" s="1769" t="s">
        <v>22782</v>
      </c>
      <c r="B665" s="1769"/>
      <c r="C665" s="1769"/>
      <c r="D665" s="1769"/>
      <c r="E665" s="1769"/>
      <c r="F665" s="1769"/>
      <c r="G665" s="1769"/>
      <c r="H665" s="1769"/>
      <c r="I665" s="1769"/>
      <c r="J665" s="1769"/>
      <c r="K665" s="1769"/>
      <c r="L665" s="1769"/>
      <c r="M665" s="1769"/>
      <c r="N665" s="1769"/>
      <c r="O665" s="1769"/>
      <c r="P665" s="1769"/>
      <c r="Q665" s="1769"/>
      <c r="R665" s="1769"/>
      <c r="S665" s="1769"/>
      <c r="T665" s="1594"/>
    </row>
    <row r="666" spans="1:20" x14ac:dyDescent="0.2">
      <c r="I666" s="1591"/>
      <c r="J666" s="1591"/>
      <c r="P666" s="1592"/>
      <c r="R666" s="1591"/>
      <c r="S666" s="1591"/>
      <c r="T666" s="1593"/>
    </row>
    <row r="667" spans="1:20" x14ac:dyDescent="0.2">
      <c r="I667" s="1591"/>
      <c r="J667" s="1591"/>
      <c r="P667" s="1592"/>
      <c r="R667" s="1591"/>
      <c r="S667" s="1591"/>
      <c r="T667" s="1593"/>
    </row>
    <row r="668" spans="1:20" x14ac:dyDescent="0.2">
      <c r="I668" s="1591"/>
      <c r="J668" s="1591"/>
      <c r="P668" s="1592"/>
      <c r="R668" s="1591"/>
      <c r="S668" s="1591"/>
      <c r="T668" s="1593"/>
    </row>
    <row r="669" spans="1:20" x14ac:dyDescent="0.2">
      <c r="A669" s="1595" t="s">
        <v>21668</v>
      </c>
      <c r="B669" s="1595" t="s">
        <v>22686</v>
      </c>
      <c r="C669" s="1596"/>
      <c r="D669" s="1596"/>
      <c r="E669" s="1596"/>
      <c r="F669" s="1596"/>
      <c r="G669" s="1596"/>
      <c r="H669" s="1596"/>
      <c r="I669" s="1596"/>
      <c r="J669" s="1596"/>
      <c r="K669" s="1597"/>
      <c r="L669" s="1596"/>
      <c r="M669" s="1596"/>
      <c r="N669" s="1596"/>
      <c r="O669" s="1596"/>
      <c r="P669" s="1592"/>
      <c r="Q669" s="1596"/>
      <c r="R669" s="1596"/>
      <c r="S669" s="1596"/>
      <c r="T669" s="1593"/>
    </row>
    <row r="670" spans="1:20" ht="12" thickBot="1" x14ac:dyDescent="0.25">
      <c r="A670" s="1598" t="s">
        <v>0</v>
      </c>
      <c r="B670" s="1598" t="s">
        <v>22594</v>
      </c>
      <c r="C670" s="1598"/>
      <c r="D670" s="1598"/>
      <c r="E670" s="1598"/>
      <c r="F670" s="1598"/>
      <c r="G670" s="1598"/>
      <c r="H670" s="1598"/>
      <c r="I670" s="1598"/>
      <c r="J670" s="1598"/>
      <c r="K670" s="1599"/>
      <c r="L670" s="1598"/>
      <c r="M670" s="1598"/>
      <c r="N670" s="1598"/>
      <c r="O670" s="1598"/>
      <c r="P670" s="1600"/>
      <c r="Q670" s="1598"/>
      <c r="R670" s="1598"/>
      <c r="S670" s="1598"/>
      <c r="T670" s="1601"/>
    </row>
    <row r="671" spans="1:20" ht="27" customHeight="1" x14ac:dyDescent="0.2">
      <c r="A671" s="1770" t="s">
        <v>22783</v>
      </c>
      <c r="B671" s="1772" t="s">
        <v>22784</v>
      </c>
      <c r="C671" s="1774" t="s">
        <v>22609</v>
      </c>
      <c r="D671" s="1775"/>
      <c r="E671" s="1775"/>
      <c r="F671" s="1775"/>
      <c r="G671" s="1775"/>
      <c r="H671" s="1775"/>
      <c r="I671" s="1776"/>
      <c r="J671" s="1777" t="s">
        <v>22616</v>
      </c>
      <c r="K671" s="1778"/>
      <c r="L671" s="1778"/>
      <c r="M671" s="1778"/>
      <c r="N671" s="1778"/>
      <c r="O671" s="1779"/>
      <c r="P671" s="1780" t="s">
        <v>22622</v>
      </c>
      <c r="Q671" s="1781"/>
      <c r="R671" s="1781" t="s">
        <v>2049</v>
      </c>
      <c r="S671" s="1782"/>
    </row>
    <row r="672" spans="1:20" ht="112.5" customHeight="1" thickBot="1" x14ac:dyDescent="0.25">
      <c r="A672" s="1771"/>
      <c r="B672" s="1773"/>
      <c r="C672" s="1603" t="s">
        <v>22785</v>
      </c>
      <c r="D672" s="1604" t="s">
        <v>22786</v>
      </c>
      <c r="E672" s="1604" t="s">
        <v>22787</v>
      </c>
      <c r="F672" s="1604" t="s">
        <v>22788</v>
      </c>
      <c r="G672" s="1604" t="s">
        <v>22789</v>
      </c>
      <c r="H672" s="1604" t="s">
        <v>22790</v>
      </c>
      <c r="I672" s="1605" t="s">
        <v>22665</v>
      </c>
      <c r="J672" s="1606" t="s">
        <v>22785</v>
      </c>
      <c r="K672" s="1604" t="s">
        <v>22789</v>
      </c>
      <c r="L672" s="1604" t="s">
        <v>22790</v>
      </c>
      <c r="M672" s="1604" t="s">
        <v>22791</v>
      </c>
      <c r="N672" s="1604" t="s">
        <v>22792</v>
      </c>
      <c r="O672" s="1605" t="s">
        <v>22668</v>
      </c>
      <c r="P672" s="1607" t="s">
        <v>22793</v>
      </c>
      <c r="Q672" s="1604" t="s">
        <v>22669</v>
      </c>
      <c r="R672" s="1608" t="s">
        <v>22794</v>
      </c>
      <c r="S672" s="1609" t="s">
        <v>22671</v>
      </c>
    </row>
    <row r="673" spans="1:19" x14ac:dyDescent="0.2">
      <c r="A673" s="1610" t="s">
        <v>22795</v>
      </c>
      <c r="B673" s="1611">
        <v>2020</v>
      </c>
      <c r="C673" s="1612"/>
      <c r="D673" s="1613">
        <v>8681231</v>
      </c>
      <c r="E673" s="1613">
        <v>2029822</v>
      </c>
      <c r="F673" s="1613">
        <v>26830094</v>
      </c>
      <c r="G673" s="1613">
        <v>29523</v>
      </c>
      <c r="H673" s="1613">
        <v>44500</v>
      </c>
      <c r="I673" s="1614">
        <f>SUM(C673:H673)</f>
        <v>37615170</v>
      </c>
      <c r="J673" s="1652"/>
      <c r="K673" s="1613"/>
      <c r="L673" s="1613"/>
      <c r="M673" s="1613">
        <v>1057695</v>
      </c>
      <c r="N673" s="1613"/>
      <c r="O673" s="1614">
        <f>SUM(J673:N673)</f>
        <v>1057695</v>
      </c>
      <c r="P673" s="1616"/>
      <c r="Q673" s="1617">
        <f>P673</f>
        <v>0</v>
      </c>
      <c r="R673" s="1617">
        <f>I673+O673+Q673</f>
        <v>38672865</v>
      </c>
      <c r="S673" s="1618">
        <f>R673/R733</f>
        <v>1</v>
      </c>
    </row>
    <row r="674" spans="1:19" x14ac:dyDescent="0.2">
      <c r="A674" s="1619"/>
      <c r="B674" s="1620">
        <v>2021</v>
      </c>
      <c r="C674" s="1621"/>
      <c r="D674" s="1622">
        <v>8681232</v>
      </c>
      <c r="E674" s="1622">
        <v>2029822</v>
      </c>
      <c r="F674" s="1622">
        <v>16277490</v>
      </c>
      <c r="G674" s="1622">
        <v>2660</v>
      </c>
      <c r="H674" s="1622">
        <v>44500</v>
      </c>
      <c r="I674" s="1623">
        <f>SUM(C674:H674)</f>
        <v>27035704</v>
      </c>
      <c r="J674" s="1649"/>
      <c r="K674" s="1622"/>
      <c r="L674" s="1622"/>
      <c r="M674" s="1622">
        <v>13365730</v>
      </c>
      <c r="N674" s="1622"/>
      <c r="O674" s="1623">
        <f>SUM(J674:N674)</f>
        <v>13365730</v>
      </c>
      <c r="P674" s="1625"/>
      <c r="Q674" s="1626">
        <f>P674</f>
        <v>0</v>
      </c>
      <c r="R674" s="1626">
        <f>I674+O674+Q674</f>
        <v>40401434</v>
      </c>
      <c r="S674" s="1627">
        <f>R674/R734</f>
        <v>1</v>
      </c>
    </row>
    <row r="675" spans="1:19" x14ac:dyDescent="0.2">
      <c r="A675" s="1619"/>
      <c r="B675" s="1620">
        <v>2022</v>
      </c>
      <c r="C675" s="1621"/>
      <c r="D675" s="1622">
        <v>7998264</v>
      </c>
      <c r="E675" s="1622">
        <v>2038822</v>
      </c>
      <c r="F675" s="1622">
        <v>16665314</v>
      </c>
      <c r="G675" s="1622">
        <v>2712</v>
      </c>
      <c r="H675" s="1622">
        <v>44248</v>
      </c>
      <c r="I675" s="1623">
        <f>SUM(C675:H675)</f>
        <v>26749360</v>
      </c>
      <c r="J675" s="1649"/>
      <c r="K675" s="1622"/>
      <c r="L675" s="1622"/>
      <c r="M675" s="1622">
        <v>3058261</v>
      </c>
      <c r="N675" s="1622"/>
      <c r="O675" s="1623">
        <f>SUM(J675:N675)</f>
        <v>3058261</v>
      </c>
      <c r="P675" s="1625"/>
      <c r="Q675" s="1626">
        <f>P675</f>
        <v>0</v>
      </c>
      <c r="R675" s="1626">
        <f>I675+O675+Q675</f>
        <v>29807621</v>
      </c>
      <c r="S675" s="1627">
        <f>R675/R735</f>
        <v>1</v>
      </c>
    </row>
    <row r="676" spans="1:19" ht="12" thickBot="1" x14ac:dyDescent="0.25">
      <c r="A676" s="1628"/>
      <c r="B676" s="1629" t="s">
        <v>22796</v>
      </c>
      <c r="C676" s="1630"/>
      <c r="D676" s="1631">
        <f t="shared" ref="D676:R676" si="187">(D675-D674)/D674</f>
        <v>-7.867178299116992E-2</v>
      </c>
      <c r="E676" s="1631">
        <f t="shared" si="187"/>
        <v>4.4338863210665767E-3</v>
      </c>
      <c r="F676" s="1631">
        <f t="shared" si="187"/>
        <v>2.3825786408101002E-2</v>
      </c>
      <c r="G676" s="1631">
        <f t="shared" si="187"/>
        <v>1.9548872180451128E-2</v>
      </c>
      <c r="H676" s="1631">
        <f t="shared" si="187"/>
        <v>-5.6629213483146068E-3</v>
      </c>
      <c r="I676" s="1632">
        <f t="shared" si="187"/>
        <v>-1.0591327675432458E-2</v>
      </c>
      <c r="J676" s="1633"/>
      <c r="K676" s="1631"/>
      <c r="L676" s="1631"/>
      <c r="M676" s="1631">
        <f t="shared" si="187"/>
        <v>-0.77118638488133462</v>
      </c>
      <c r="N676" s="1631"/>
      <c r="O676" s="1632">
        <f t="shared" si="187"/>
        <v>-0.77118638488133462</v>
      </c>
      <c r="P676" s="1634"/>
      <c r="Q676" s="1631"/>
      <c r="R676" s="1631">
        <f t="shared" si="187"/>
        <v>-0.26221378676806373</v>
      </c>
      <c r="S676" s="1632"/>
    </row>
    <row r="677" spans="1:19" x14ac:dyDescent="0.2">
      <c r="A677" s="1610" t="s">
        <v>22797</v>
      </c>
      <c r="B677" s="1611">
        <v>2020</v>
      </c>
      <c r="C677" s="1612"/>
      <c r="D677" s="1613"/>
      <c r="E677" s="1613"/>
      <c r="F677" s="1613"/>
      <c r="G677" s="1613"/>
      <c r="H677" s="1613"/>
      <c r="I677" s="1614">
        <f>SUM(C677:H677)</f>
        <v>0</v>
      </c>
      <c r="J677" s="1652"/>
      <c r="K677" s="1613"/>
      <c r="L677" s="1613"/>
      <c r="M677" s="1613"/>
      <c r="N677" s="1613"/>
      <c r="O677" s="1614">
        <f>SUM(J677:N677)</f>
        <v>0</v>
      </c>
      <c r="P677" s="1616"/>
      <c r="Q677" s="1617">
        <f>P677</f>
        <v>0</v>
      </c>
      <c r="R677" s="1617">
        <f>I677+O677+Q677</f>
        <v>0</v>
      </c>
      <c r="S677" s="1618">
        <f>R677/R733</f>
        <v>0</v>
      </c>
    </row>
    <row r="678" spans="1:19" x14ac:dyDescent="0.2">
      <c r="A678" s="1619"/>
      <c r="B678" s="1620">
        <v>2021</v>
      </c>
      <c r="C678" s="1621"/>
      <c r="D678" s="1622"/>
      <c r="E678" s="1622"/>
      <c r="F678" s="1622"/>
      <c r="G678" s="1622"/>
      <c r="H678" s="1622"/>
      <c r="I678" s="1623">
        <f>SUM(C678:H678)</f>
        <v>0</v>
      </c>
      <c r="J678" s="1649"/>
      <c r="K678" s="1622"/>
      <c r="L678" s="1622"/>
      <c r="M678" s="1622"/>
      <c r="N678" s="1622"/>
      <c r="O678" s="1623">
        <f>SUM(J678:N678)</f>
        <v>0</v>
      </c>
      <c r="P678" s="1625"/>
      <c r="Q678" s="1626">
        <f>P678</f>
        <v>0</v>
      </c>
      <c r="R678" s="1626">
        <f>I678+O678+Q678</f>
        <v>0</v>
      </c>
      <c r="S678" s="1627">
        <f>R678/R734</f>
        <v>0</v>
      </c>
    </row>
    <row r="679" spans="1:19" x14ac:dyDescent="0.2">
      <c r="A679" s="1619"/>
      <c r="B679" s="1620">
        <v>2022</v>
      </c>
      <c r="C679" s="1621"/>
      <c r="D679" s="1622"/>
      <c r="E679" s="1622"/>
      <c r="F679" s="1622"/>
      <c r="G679" s="1622"/>
      <c r="H679" s="1622"/>
      <c r="I679" s="1623">
        <f>SUM(C679:H679)</f>
        <v>0</v>
      </c>
      <c r="J679" s="1649"/>
      <c r="K679" s="1622"/>
      <c r="L679" s="1622"/>
      <c r="M679" s="1622"/>
      <c r="N679" s="1622"/>
      <c r="O679" s="1623">
        <f>SUM(J679:N679)</f>
        <v>0</v>
      </c>
      <c r="P679" s="1625"/>
      <c r="Q679" s="1626">
        <f>P679</f>
        <v>0</v>
      </c>
      <c r="R679" s="1626">
        <f>I679+O679+Q679</f>
        <v>0</v>
      </c>
      <c r="S679" s="1627">
        <f>R679/R735</f>
        <v>0</v>
      </c>
    </row>
    <row r="680" spans="1:19" ht="12" thickBot="1" x14ac:dyDescent="0.25">
      <c r="A680" s="1628"/>
      <c r="B680" s="1629" t="s">
        <v>22796</v>
      </c>
      <c r="C680" s="1635"/>
      <c r="D680" s="1636"/>
      <c r="E680" s="1636"/>
      <c r="F680" s="1636"/>
      <c r="G680" s="1636"/>
      <c r="H680" s="1636"/>
      <c r="I680" s="1637"/>
      <c r="J680" s="1638"/>
      <c r="K680" s="1636"/>
      <c r="L680" s="1636"/>
      <c r="M680" s="1636"/>
      <c r="N680" s="1636"/>
      <c r="O680" s="1637"/>
      <c r="P680" s="1653"/>
      <c r="Q680" s="1636"/>
      <c r="R680" s="1636"/>
      <c r="S680" s="1632"/>
    </row>
    <row r="681" spans="1:19" x14ac:dyDescent="0.2">
      <c r="A681" s="1610" t="s">
        <v>22798</v>
      </c>
      <c r="B681" s="1611">
        <v>2020</v>
      </c>
      <c r="C681" s="1612"/>
      <c r="D681" s="1613"/>
      <c r="E681" s="1613"/>
      <c r="F681" s="1613"/>
      <c r="G681" s="1613"/>
      <c r="H681" s="1613"/>
      <c r="I681" s="1614">
        <f>SUM(C681:H681)</f>
        <v>0</v>
      </c>
      <c r="J681" s="1652"/>
      <c r="K681" s="1613"/>
      <c r="L681" s="1613"/>
      <c r="M681" s="1613"/>
      <c r="N681" s="1613"/>
      <c r="O681" s="1614">
        <f>SUM(J681:N681)</f>
        <v>0</v>
      </c>
      <c r="P681" s="1616"/>
      <c r="Q681" s="1617">
        <f>P681</f>
        <v>0</v>
      </c>
      <c r="R681" s="1617">
        <f>I681+O681+Q681</f>
        <v>0</v>
      </c>
      <c r="S681" s="1618">
        <f>R681/R733</f>
        <v>0</v>
      </c>
    </row>
    <row r="682" spans="1:19" x14ac:dyDescent="0.2">
      <c r="A682" s="1619"/>
      <c r="B682" s="1620">
        <v>2021</v>
      </c>
      <c r="C682" s="1621"/>
      <c r="D682" s="1622"/>
      <c r="E682" s="1622"/>
      <c r="F682" s="1622"/>
      <c r="G682" s="1622"/>
      <c r="H682" s="1622"/>
      <c r="I682" s="1623">
        <f>SUM(C682:H682)</f>
        <v>0</v>
      </c>
      <c r="J682" s="1649"/>
      <c r="K682" s="1622"/>
      <c r="L682" s="1622"/>
      <c r="M682" s="1622"/>
      <c r="N682" s="1622"/>
      <c r="O682" s="1623">
        <f>SUM(J682:N682)</f>
        <v>0</v>
      </c>
      <c r="P682" s="1625"/>
      <c r="Q682" s="1626">
        <f>P682</f>
        <v>0</v>
      </c>
      <c r="R682" s="1626">
        <f>I682+O682+Q682</f>
        <v>0</v>
      </c>
      <c r="S682" s="1627">
        <f>R682/R734</f>
        <v>0</v>
      </c>
    </row>
    <row r="683" spans="1:19" x14ac:dyDescent="0.2">
      <c r="A683" s="1619"/>
      <c r="B683" s="1620">
        <v>2022</v>
      </c>
      <c r="C683" s="1621"/>
      <c r="D683" s="1622"/>
      <c r="E683" s="1622"/>
      <c r="F683" s="1622"/>
      <c r="G683" s="1622"/>
      <c r="H683" s="1622"/>
      <c r="I683" s="1623">
        <f>SUM(C683:H683)</f>
        <v>0</v>
      </c>
      <c r="J683" s="1649"/>
      <c r="K683" s="1622"/>
      <c r="L683" s="1622"/>
      <c r="M683" s="1622"/>
      <c r="N683" s="1622"/>
      <c r="O683" s="1623">
        <f>SUM(J683:N683)</f>
        <v>0</v>
      </c>
      <c r="P683" s="1625"/>
      <c r="Q683" s="1626">
        <f>P683</f>
        <v>0</v>
      </c>
      <c r="R683" s="1626">
        <f>I683+O683+Q683</f>
        <v>0</v>
      </c>
      <c r="S683" s="1627">
        <f>R683/R735</f>
        <v>0</v>
      </c>
    </row>
    <row r="684" spans="1:19" ht="12" thickBot="1" x14ac:dyDescent="0.25">
      <c r="A684" s="1628"/>
      <c r="B684" s="1629" t="s">
        <v>22796</v>
      </c>
      <c r="C684" s="1635"/>
      <c r="D684" s="1636"/>
      <c r="E684" s="1636"/>
      <c r="F684" s="1636"/>
      <c r="G684" s="1636"/>
      <c r="H684" s="1636"/>
      <c r="I684" s="1637"/>
      <c r="J684" s="1638"/>
      <c r="K684" s="1636"/>
      <c r="L684" s="1636"/>
      <c r="M684" s="1636"/>
      <c r="N684" s="1636"/>
      <c r="O684" s="1637"/>
      <c r="P684" s="1653"/>
      <c r="Q684" s="1636"/>
      <c r="R684" s="1636"/>
      <c r="S684" s="1632"/>
    </row>
    <row r="685" spans="1:19" x14ac:dyDescent="0.2">
      <c r="A685" s="1610" t="s">
        <v>22799</v>
      </c>
      <c r="B685" s="1611">
        <v>2020</v>
      </c>
      <c r="C685" s="1612"/>
      <c r="D685" s="1613"/>
      <c r="E685" s="1613"/>
      <c r="F685" s="1613"/>
      <c r="G685" s="1613"/>
      <c r="H685" s="1613"/>
      <c r="I685" s="1614">
        <f>SUM(C685:H685)</f>
        <v>0</v>
      </c>
      <c r="J685" s="1652"/>
      <c r="K685" s="1613"/>
      <c r="L685" s="1613"/>
      <c r="M685" s="1613"/>
      <c r="N685" s="1613"/>
      <c r="O685" s="1614">
        <f>SUM(J685:N685)</f>
        <v>0</v>
      </c>
      <c r="P685" s="1616"/>
      <c r="Q685" s="1617">
        <f>P685</f>
        <v>0</v>
      </c>
      <c r="R685" s="1617">
        <f>I685+O685+Q685</f>
        <v>0</v>
      </c>
      <c r="S685" s="1618">
        <f>R685/R733</f>
        <v>0</v>
      </c>
    </row>
    <row r="686" spans="1:19" x14ac:dyDescent="0.2">
      <c r="A686" s="1619"/>
      <c r="B686" s="1620">
        <v>2021</v>
      </c>
      <c r="C686" s="1621"/>
      <c r="D686" s="1622"/>
      <c r="E686" s="1622"/>
      <c r="F686" s="1622"/>
      <c r="G686" s="1622"/>
      <c r="H686" s="1622"/>
      <c r="I686" s="1623">
        <f>SUM(C686:H686)</f>
        <v>0</v>
      </c>
      <c r="J686" s="1649"/>
      <c r="K686" s="1622"/>
      <c r="L686" s="1622"/>
      <c r="M686" s="1622"/>
      <c r="N686" s="1622"/>
      <c r="O686" s="1623">
        <f>SUM(J686:N686)</f>
        <v>0</v>
      </c>
      <c r="P686" s="1625"/>
      <c r="Q686" s="1626">
        <f>P686</f>
        <v>0</v>
      </c>
      <c r="R686" s="1626">
        <f>I686+O686+Q686</f>
        <v>0</v>
      </c>
      <c r="S686" s="1627">
        <f>R686/R734</f>
        <v>0</v>
      </c>
    </row>
    <row r="687" spans="1:19" x14ac:dyDescent="0.2">
      <c r="A687" s="1619"/>
      <c r="B687" s="1620">
        <v>2022</v>
      </c>
      <c r="C687" s="1621"/>
      <c r="D687" s="1622"/>
      <c r="E687" s="1622"/>
      <c r="F687" s="1622"/>
      <c r="G687" s="1622"/>
      <c r="H687" s="1622"/>
      <c r="I687" s="1623">
        <f>SUM(C687:H687)</f>
        <v>0</v>
      </c>
      <c r="J687" s="1649"/>
      <c r="K687" s="1622"/>
      <c r="L687" s="1622"/>
      <c r="M687" s="1622"/>
      <c r="N687" s="1622"/>
      <c r="O687" s="1623">
        <f>SUM(J687:N687)</f>
        <v>0</v>
      </c>
      <c r="P687" s="1625"/>
      <c r="Q687" s="1626">
        <f>P687</f>
        <v>0</v>
      </c>
      <c r="R687" s="1626">
        <f>I687+O687+Q687</f>
        <v>0</v>
      </c>
      <c r="S687" s="1627">
        <f>R687/R735</f>
        <v>0</v>
      </c>
    </row>
    <row r="688" spans="1:19" ht="12" thickBot="1" x14ac:dyDescent="0.25">
      <c r="A688" s="1628"/>
      <c r="B688" s="1629" t="s">
        <v>22796</v>
      </c>
      <c r="C688" s="1635"/>
      <c r="D688" s="1636"/>
      <c r="E688" s="1636"/>
      <c r="F688" s="1636"/>
      <c r="G688" s="1636"/>
      <c r="H688" s="1636"/>
      <c r="I688" s="1637"/>
      <c r="J688" s="1638"/>
      <c r="K688" s="1636"/>
      <c r="L688" s="1636"/>
      <c r="M688" s="1636"/>
      <c r="N688" s="1636"/>
      <c r="O688" s="1637"/>
      <c r="P688" s="1653"/>
      <c r="Q688" s="1636"/>
      <c r="R688" s="1636"/>
      <c r="S688" s="1632"/>
    </row>
    <row r="689" spans="1:19" x14ac:dyDescent="0.2">
      <c r="A689" s="1610" t="s">
        <v>22800</v>
      </c>
      <c r="B689" s="1611">
        <v>2020</v>
      </c>
      <c r="C689" s="1612"/>
      <c r="D689" s="1613"/>
      <c r="E689" s="1613"/>
      <c r="F689" s="1613"/>
      <c r="G689" s="1613"/>
      <c r="H689" s="1613"/>
      <c r="I689" s="1614">
        <f>SUM(C689:H689)</f>
        <v>0</v>
      </c>
      <c r="J689" s="1652"/>
      <c r="K689" s="1613"/>
      <c r="L689" s="1613"/>
      <c r="M689" s="1613"/>
      <c r="N689" s="1613"/>
      <c r="O689" s="1614">
        <f>SUM(J689:N689)</f>
        <v>0</v>
      </c>
      <c r="P689" s="1616"/>
      <c r="Q689" s="1617">
        <f>P689</f>
        <v>0</v>
      </c>
      <c r="R689" s="1617">
        <f>I689+O689+Q689</f>
        <v>0</v>
      </c>
      <c r="S689" s="1618">
        <f>R689/R733</f>
        <v>0</v>
      </c>
    </row>
    <row r="690" spans="1:19" x14ac:dyDescent="0.2">
      <c r="A690" s="1619"/>
      <c r="B690" s="1620">
        <v>2021</v>
      </c>
      <c r="C690" s="1621"/>
      <c r="D690" s="1622"/>
      <c r="E690" s="1622"/>
      <c r="F690" s="1622"/>
      <c r="G690" s="1622"/>
      <c r="H690" s="1622"/>
      <c r="I690" s="1623">
        <f>SUM(C690:H690)</f>
        <v>0</v>
      </c>
      <c r="J690" s="1649"/>
      <c r="K690" s="1622"/>
      <c r="L690" s="1622"/>
      <c r="M690" s="1622"/>
      <c r="N690" s="1622"/>
      <c r="O690" s="1623">
        <f>SUM(J690:N690)</f>
        <v>0</v>
      </c>
      <c r="P690" s="1625"/>
      <c r="Q690" s="1626">
        <f>P690</f>
        <v>0</v>
      </c>
      <c r="R690" s="1626">
        <f>I690+O690+Q690</f>
        <v>0</v>
      </c>
      <c r="S690" s="1627">
        <f>R690/R734</f>
        <v>0</v>
      </c>
    </row>
    <row r="691" spans="1:19" x14ac:dyDescent="0.2">
      <c r="A691" s="1619"/>
      <c r="B691" s="1620">
        <v>2022</v>
      </c>
      <c r="C691" s="1621"/>
      <c r="D691" s="1622"/>
      <c r="E691" s="1622"/>
      <c r="F691" s="1622"/>
      <c r="G691" s="1622"/>
      <c r="H691" s="1622"/>
      <c r="I691" s="1623">
        <f>SUM(C691:H691)</f>
        <v>0</v>
      </c>
      <c r="J691" s="1649"/>
      <c r="K691" s="1622"/>
      <c r="L691" s="1622"/>
      <c r="M691" s="1622"/>
      <c r="N691" s="1622"/>
      <c r="O691" s="1623">
        <f>SUM(J691:N691)</f>
        <v>0</v>
      </c>
      <c r="P691" s="1625"/>
      <c r="Q691" s="1626">
        <f>P691</f>
        <v>0</v>
      </c>
      <c r="R691" s="1626">
        <f>I691+O691+Q691</f>
        <v>0</v>
      </c>
      <c r="S691" s="1627">
        <f>R691/R735</f>
        <v>0</v>
      </c>
    </row>
    <row r="692" spans="1:19" ht="12" thickBot="1" x14ac:dyDescent="0.25">
      <c r="A692" s="1628"/>
      <c r="B692" s="1629" t="s">
        <v>22796</v>
      </c>
      <c r="C692" s="1635"/>
      <c r="D692" s="1636"/>
      <c r="E692" s="1636"/>
      <c r="F692" s="1636"/>
      <c r="G692" s="1636"/>
      <c r="H692" s="1636"/>
      <c r="I692" s="1637"/>
      <c r="J692" s="1638"/>
      <c r="K692" s="1636"/>
      <c r="L692" s="1636"/>
      <c r="M692" s="1636"/>
      <c r="N692" s="1636"/>
      <c r="O692" s="1637"/>
      <c r="P692" s="1653"/>
      <c r="Q692" s="1636"/>
      <c r="R692" s="1636"/>
      <c r="S692" s="1632"/>
    </row>
    <row r="693" spans="1:19" x14ac:dyDescent="0.2">
      <c r="A693" s="1610" t="s">
        <v>22801</v>
      </c>
      <c r="B693" s="1611">
        <v>2020</v>
      </c>
      <c r="C693" s="1612"/>
      <c r="D693" s="1613"/>
      <c r="E693" s="1613"/>
      <c r="F693" s="1613"/>
      <c r="G693" s="1613"/>
      <c r="H693" s="1613"/>
      <c r="I693" s="1614">
        <f>SUM(C693:H693)</f>
        <v>0</v>
      </c>
      <c r="J693" s="1652"/>
      <c r="K693" s="1613"/>
      <c r="L693" s="1613"/>
      <c r="M693" s="1613"/>
      <c r="N693" s="1613"/>
      <c r="O693" s="1614">
        <f>SUM(J693:N693)</f>
        <v>0</v>
      </c>
      <c r="P693" s="1616"/>
      <c r="Q693" s="1617">
        <f>P693</f>
        <v>0</v>
      </c>
      <c r="R693" s="1617">
        <f>I693+O693+Q693</f>
        <v>0</v>
      </c>
      <c r="S693" s="1618">
        <f>R693/R733</f>
        <v>0</v>
      </c>
    </row>
    <row r="694" spans="1:19" x14ac:dyDescent="0.2">
      <c r="A694" s="1619"/>
      <c r="B694" s="1620">
        <v>2021</v>
      </c>
      <c r="C694" s="1621"/>
      <c r="D694" s="1622"/>
      <c r="E694" s="1622"/>
      <c r="F694" s="1622"/>
      <c r="G694" s="1622"/>
      <c r="H694" s="1622"/>
      <c r="I694" s="1623">
        <f>SUM(C694:H694)</f>
        <v>0</v>
      </c>
      <c r="J694" s="1649"/>
      <c r="K694" s="1622"/>
      <c r="L694" s="1622"/>
      <c r="M694" s="1622"/>
      <c r="N694" s="1622"/>
      <c r="O694" s="1623">
        <f>SUM(J694:N694)</f>
        <v>0</v>
      </c>
      <c r="P694" s="1625"/>
      <c r="Q694" s="1626">
        <f>P694</f>
        <v>0</v>
      </c>
      <c r="R694" s="1626">
        <f>I694+O694+Q694</f>
        <v>0</v>
      </c>
      <c r="S694" s="1627">
        <f>R694/R734</f>
        <v>0</v>
      </c>
    </row>
    <row r="695" spans="1:19" x14ac:dyDescent="0.2">
      <c r="A695" s="1619"/>
      <c r="B695" s="1620">
        <v>2022</v>
      </c>
      <c r="C695" s="1621"/>
      <c r="D695" s="1622"/>
      <c r="E695" s="1622"/>
      <c r="F695" s="1622"/>
      <c r="G695" s="1622"/>
      <c r="H695" s="1622"/>
      <c r="I695" s="1623">
        <f>SUM(C695:H695)</f>
        <v>0</v>
      </c>
      <c r="J695" s="1649"/>
      <c r="K695" s="1622"/>
      <c r="L695" s="1622"/>
      <c r="M695" s="1622"/>
      <c r="N695" s="1622"/>
      <c r="O695" s="1623">
        <f>SUM(J695:N695)</f>
        <v>0</v>
      </c>
      <c r="P695" s="1625"/>
      <c r="Q695" s="1626">
        <f>P695</f>
        <v>0</v>
      </c>
      <c r="R695" s="1626">
        <f>I695+O695+Q695</f>
        <v>0</v>
      </c>
      <c r="S695" s="1627">
        <f>R695/R735</f>
        <v>0</v>
      </c>
    </row>
    <row r="696" spans="1:19" ht="12" thickBot="1" x14ac:dyDescent="0.25">
      <c r="A696" s="1628"/>
      <c r="B696" s="1629" t="s">
        <v>22796</v>
      </c>
      <c r="C696" s="1635"/>
      <c r="D696" s="1636"/>
      <c r="E696" s="1636"/>
      <c r="F696" s="1636"/>
      <c r="G696" s="1636"/>
      <c r="H696" s="1636"/>
      <c r="I696" s="1637"/>
      <c r="J696" s="1638"/>
      <c r="K696" s="1636"/>
      <c r="L696" s="1636"/>
      <c r="M696" s="1636"/>
      <c r="N696" s="1636"/>
      <c r="O696" s="1637"/>
      <c r="P696" s="1653"/>
      <c r="Q696" s="1636"/>
      <c r="R696" s="1636"/>
      <c r="S696" s="1632"/>
    </row>
    <row r="697" spans="1:19" x14ac:dyDescent="0.2">
      <c r="A697" s="1610" t="s">
        <v>22802</v>
      </c>
      <c r="B697" s="1611">
        <v>2020</v>
      </c>
      <c r="C697" s="1612"/>
      <c r="D697" s="1613"/>
      <c r="E697" s="1613"/>
      <c r="F697" s="1613"/>
      <c r="G697" s="1613"/>
      <c r="H697" s="1613"/>
      <c r="I697" s="1614">
        <f>SUM(C697:H697)</f>
        <v>0</v>
      </c>
      <c r="J697" s="1652"/>
      <c r="K697" s="1613"/>
      <c r="L697" s="1613"/>
      <c r="M697" s="1613"/>
      <c r="N697" s="1613"/>
      <c r="O697" s="1614">
        <f>SUM(J697:N697)</f>
        <v>0</v>
      </c>
      <c r="P697" s="1616"/>
      <c r="Q697" s="1617">
        <f>P697</f>
        <v>0</v>
      </c>
      <c r="R697" s="1617">
        <f>I697+O697+Q697</f>
        <v>0</v>
      </c>
      <c r="S697" s="1618">
        <f>R697/R733</f>
        <v>0</v>
      </c>
    </row>
    <row r="698" spans="1:19" x14ac:dyDescent="0.2">
      <c r="A698" s="1619"/>
      <c r="B698" s="1620">
        <v>2021</v>
      </c>
      <c r="C698" s="1621"/>
      <c r="D698" s="1622"/>
      <c r="E698" s="1622"/>
      <c r="F698" s="1622"/>
      <c r="G698" s="1622"/>
      <c r="H698" s="1622"/>
      <c r="I698" s="1623">
        <f>SUM(C698:H698)</f>
        <v>0</v>
      </c>
      <c r="J698" s="1649"/>
      <c r="K698" s="1622"/>
      <c r="L698" s="1622"/>
      <c r="M698" s="1622"/>
      <c r="N698" s="1622"/>
      <c r="O698" s="1623">
        <f>SUM(J698:N698)</f>
        <v>0</v>
      </c>
      <c r="P698" s="1625"/>
      <c r="Q698" s="1626">
        <f>P698</f>
        <v>0</v>
      </c>
      <c r="R698" s="1626">
        <f>I698+O698+Q698</f>
        <v>0</v>
      </c>
      <c r="S698" s="1627">
        <f>R698/R734</f>
        <v>0</v>
      </c>
    </row>
    <row r="699" spans="1:19" x14ac:dyDescent="0.2">
      <c r="A699" s="1619"/>
      <c r="B699" s="1620">
        <v>2022</v>
      </c>
      <c r="C699" s="1621"/>
      <c r="D699" s="1622"/>
      <c r="E699" s="1622"/>
      <c r="F699" s="1622"/>
      <c r="G699" s="1622"/>
      <c r="H699" s="1622"/>
      <c r="I699" s="1623">
        <f>SUM(C699:H699)</f>
        <v>0</v>
      </c>
      <c r="J699" s="1649"/>
      <c r="K699" s="1622"/>
      <c r="L699" s="1622"/>
      <c r="M699" s="1622"/>
      <c r="N699" s="1622"/>
      <c r="O699" s="1623">
        <f>SUM(J699:N699)</f>
        <v>0</v>
      </c>
      <c r="P699" s="1625"/>
      <c r="Q699" s="1626">
        <f>P699</f>
        <v>0</v>
      </c>
      <c r="R699" s="1626">
        <f>I699+O699+Q699</f>
        <v>0</v>
      </c>
      <c r="S699" s="1627">
        <f>R699/R735</f>
        <v>0</v>
      </c>
    </row>
    <row r="700" spans="1:19" ht="12" thickBot="1" x14ac:dyDescent="0.25">
      <c r="A700" s="1628"/>
      <c r="B700" s="1629" t="s">
        <v>22796</v>
      </c>
      <c r="C700" s="1635"/>
      <c r="D700" s="1636"/>
      <c r="E700" s="1636"/>
      <c r="F700" s="1636"/>
      <c r="G700" s="1636"/>
      <c r="H700" s="1636"/>
      <c r="I700" s="1637"/>
      <c r="J700" s="1638"/>
      <c r="K700" s="1636"/>
      <c r="L700" s="1636"/>
      <c r="M700" s="1636"/>
      <c r="N700" s="1636"/>
      <c r="O700" s="1637"/>
      <c r="P700" s="1653"/>
      <c r="Q700" s="1636"/>
      <c r="R700" s="1636"/>
      <c r="S700" s="1632"/>
    </row>
    <row r="701" spans="1:19" x14ac:dyDescent="0.2">
      <c r="A701" s="1610" t="s">
        <v>22803</v>
      </c>
      <c r="B701" s="1611">
        <v>2020</v>
      </c>
      <c r="C701" s="1612"/>
      <c r="D701" s="1613"/>
      <c r="E701" s="1613"/>
      <c r="F701" s="1613"/>
      <c r="G701" s="1613"/>
      <c r="H701" s="1613"/>
      <c r="I701" s="1614">
        <f>SUM(C701:H701)</f>
        <v>0</v>
      </c>
      <c r="J701" s="1652"/>
      <c r="K701" s="1613"/>
      <c r="L701" s="1613"/>
      <c r="M701" s="1613"/>
      <c r="N701" s="1613"/>
      <c r="O701" s="1614">
        <f>SUM(J701:N701)</f>
        <v>0</v>
      </c>
      <c r="P701" s="1616"/>
      <c r="Q701" s="1617">
        <f>P701</f>
        <v>0</v>
      </c>
      <c r="R701" s="1617">
        <f>I701+O701+Q701</f>
        <v>0</v>
      </c>
      <c r="S701" s="1618">
        <f>R701/R733</f>
        <v>0</v>
      </c>
    </row>
    <row r="702" spans="1:19" x14ac:dyDescent="0.2">
      <c r="A702" s="1619"/>
      <c r="B702" s="1620">
        <v>2021</v>
      </c>
      <c r="C702" s="1621"/>
      <c r="D702" s="1622"/>
      <c r="E702" s="1622"/>
      <c r="F702" s="1622"/>
      <c r="G702" s="1622"/>
      <c r="H702" s="1622"/>
      <c r="I702" s="1623">
        <f>SUM(C702:H702)</f>
        <v>0</v>
      </c>
      <c r="J702" s="1649"/>
      <c r="K702" s="1622"/>
      <c r="L702" s="1622"/>
      <c r="M702" s="1622"/>
      <c r="N702" s="1622"/>
      <c r="O702" s="1623">
        <f>SUM(J702:N702)</f>
        <v>0</v>
      </c>
      <c r="P702" s="1625"/>
      <c r="Q702" s="1626">
        <f>P702</f>
        <v>0</v>
      </c>
      <c r="R702" s="1626">
        <f>I702+O702+Q702</f>
        <v>0</v>
      </c>
      <c r="S702" s="1627">
        <f>R702/R734</f>
        <v>0</v>
      </c>
    </row>
    <row r="703" spans="1:19" x14ac:dyDescent="0.2">
      <c r="A703" s="1619"/>
      <c r="B703" s="1620">
        <v>2022</v>
      </c>
      <c r="C703" s="1621"/>
      <c r="D703" s="1622"/>
      <c r="E703" s="1622"/>
      <c r="F703" s="1622"/>
      <c r="G703" s="1622"/>
      <c r="H703" s="1622"/>
      <c r="I703" s="1623">
        <f>SUM(C703:H703)</f>
        <v>0</v>
      </c>
      <c r="J703" s="1649"/>
      <c r="K703" s="1622"/>
      <c r="L703" s="1622"/>
      <c r="M703" s="1622"/>
      <c r="N703" s="1622"/>
      <c r="O703" s="1623">
        <f>SUM(J703:N703)</f>
        <v>0</v>
      </c>
      <c r="P703" s="1625"/>
      <c r="Q703" s="1626">
        <f>P703</f>
        <v>0</v>
      </c>
      <c r="R703" s="1626">
        <f>I703+O703+Q703</f>
        <v>0</v>
      </c>
      <c r="S703" s="1627">
        <f>R703/R735</f>
        <v>0</v>
      </c>
    </row>
    <row r="704" spans="1:19" ht="12" thickBot="1" x14ac:dyDescent="0.25">
      <c r="A704" s="1628"/>
      <c r="B704" s="1629" t="s">
        <v>22796</v>
      </c>
      <c r="C704" s="1635"/>
      <c r="D704" s="1636"/>
      <c r="E704" s="1636"/>
      <c r="F704" s="1636"/>
      <c r="G704" s="1636"/>
      <c r="H704" s="1636"/>
      <c r="I704" s="1637"/>
      <c r="J704" s="1638"/>
      <c r="K704" s="1636"/>
      <c r="L704" s="1636"/>
      <c r="M704" s="1636"/>
      <c r="N704" s="1636"/>
      <c r="O704" s="1637"/>
      <c r="P704" s="1653"/>
      <c r="Q704" s="1636"/>
      <c r="R704" s="1636"/>
      <c r="S704" s="1632"/>
    </row>
    <row r="705" spans="1:19" x14ac:dyDescent="0.2">
      <c r="A705" s="1610" t="s">
        <v>22804</v>
      </c>
      <c r="B705" s="1611">
        <v>2020</v>
      </c>
      <c r="C705" s="1612"/>
      <c r="D705" s="1613"/>
      <c r="E705" s="1613"/>
      <c r="F705" s="1613"/>
      <c r="G705" s="1613"/>
      <c r="H705" s="1613"/>
      <c r="I705" s="1614">
        <f>SUM(C705:H705)</f>
        <v>0</v>
      </c>
      <c r="J705" s="1652"/>
      <c r="K705" s="1613"/>
      <c r="L705" s="1613"/>
      <c r="M705" s="1613"/>
      <c r="N705" s="1613"/>
      <c r="O705" s="1614">
        <f>SUM(J705:N705)</f>
        <v>0</v>
      </c>
      <c r="P705" s="1616"/>
      <c r="Q705" s="1617">
        <f>P705</f>
        <v>0</v>
      </c>
      <c r="R705" s="1617">
        <f>I705+O705+Q705</f>
        <v>0</v>
      </c>
      <c r="S705" s="1618">
        <f>R705/R733</f>
        <v>0</v>
      </c>
    </row>
    <row r="706" spans="1:19" x14ac:dyDescent="0.2">
      <c r="A706" s="1619"/>
      <c r="B706" s="1620">
        <v>2021</v>
      </c>
      <c r="C706" s="1621"/>
      <c r="D706" s="1622"/>
      <c r="E706" s="1622"/>
      <c r="F706" s="1622"/>
      <c r="G706" s="1622"/>
      <c r="H706" s="1622"/>
      <c r="I706" s="1623">
        <f>SUM(C706:H706)</f>
        <v>0</v>
      </c>
      <c r="J706" s="1649"/>
      <c r="K706" s="1622"/>
      <c r="L706" s="1622"/>
      <c r="M706" s="1622"/>
      <c r="N706" s="1622"/>
      <c r="O706" s="1623">
        <f>SUM(J706:N706)</f>
        <v>0</v>
      </c>
      <c r="P706" s="1625"/>
      <c r="Q706" s="1626">
        <f>P706</f>
        <v>0</v>
      </c>
      <c r="R706" s="1626">
        <f>I706+O706+Q706</f>
        <v>0</v>
      </c>
      <c r="S706" s="1627">
        <f>R706/R734</f>
        <v>0</v>
      </c>
    </row>
    <row r="707" spans="1:19" x14ac:dyDescent="0.2">
      <c r="A707" s="1619"/>
      <c r="B707" s="1620">
        <v>2022</v>
      </c>
      <c r="C707" s="1621"/>
      <c r="D707" s="1622"/>
      <c r="E707" s="1622"/>
      <c r="F707" s="1622"/>
      <c r="G707" s="1622"/>
      <c r="H707" s="1622"/>
      <c r="I707" s="1623">
        <f>SUM(C707:H707)</f>
        <v>0</v>
      </c>
      <c r="J707" s="1649"/>
      <c r="K707" s="1622"/>
      <c r="L707" s="1622"/>
      <c r="M707" s="1622"/>
      <c r="N707" s="1622"/>
      <c r="O707" s="1623">
        <f>SUM(J707:N707)</f>
        <v>0</v>
      </c>
      <c r="P707" s="1625"/>
      <c r="Q707" s="1626">
        <f>P707</f>
        <v>0</v>
      </c>
      <c r="R707" s="1626">
        <f>I707+O707+Q707</f>
        <v>0</v>
      </c>
      <c r="S707" s="1627">
        <f>R707/R735</f>
        <v>0</v>
      </c>
    </row>
    <row r="708" spans="1:19" ht="12" thickBot="1" x14ac:dyDescent="0.25">
      <c r="A708" s="1628"/>
      <c r="B708" s="1629" t="s">
        <v>22796</v>
      </c>
      <c r="C708" s="1635"/>
      <c r="D708" s="1636"/>
      <c r="E708" s="1636"/>
      <c r="F708" s="1636"/>
      <c r="G708" s="1636"/>
      <c r="H708" s="1636"/>
      <c r="I708" s="1637"/>
      <c r="J708" s="1638"/>
      <c r="K708" s="1636"/>
      <c r="L708" s="1636"/>
      <c r="M708" s="1636"/>
      <c r="N708" s="1636"/>
      <c r="O708" s="1637"/>
      <c r="P708" s="1653"/>
      <c r="Q708" s="1636"/>
      <c r="R708" s="1636"/>
      <c r="S708" s="1632"/>
    </row>
    <row r="709" spans="1:19" x14ac:dyDescent="0.2">
      <c r="A709" s="1610" t="s">
        <v>22805</v>
      </c>
      <c r="B709" s="1611">
        <v>2020</v>
      </c>
      <c r="C709" s="1612"/>
      <c r="D709" s="1613"/>
      <c r="E709" s="1613"/>
      <c r="F709" s="1613"/>
      <c r="G709" s="1613"/>
      <c r="H709" s="1613"/>
      <c r="I709" s="1614">
        <f>SUM(C709:H709)</f>
        <v>0</v>
      </c>
      <c r="J709" s="1652"/>
      <c r="K709" s="1613"/>
      <c r="L709" s="1613"/>
      <c r="M709" s="1613"/>
      <c r="N709" s="1613"/>
      <c r="O709" s="1614">
        <f>SUM(J709:N709)</f>
        <v>0</v>
      </c>
      <c r="P709" s="1616"/>
      <c r="Q709" s="1617">
        <f>P709</f>
        <v>0</v>
      </c>
      <c r="R709" s="1617">
        <f>I709+O709+Q709</f>
        <v>0</v>
      </c>
      <c r="S709" s="1618">
        <f>R709/R733</f>
        <v>0</v>
      </c>
    </row>
    <row r="710" spans="1:19" x14ac:dyDescent="0.2">
      <c r="A710" s="1619"/>
      <c r="B710" s="1620">
        <v>2021</v>
      </c>
      <c r="C710" s="1621"/>
      <c r="D710" s="1622"/>
      <c r="E710" s="1622"/>
      <c r="F710" s="1622"/>
      <c r="G710" s="1622"/>
      <c r="H710" s="1622"/>
      <c r="I710" s="1623">
        <f>SUM(C710:H710)</f>
        <v>0</v>
      </c>
      <c r="J710" s="1649"/>
      <c r="K710" s="1622"/>
      <c r="L710" s="1622"/>
      <c r="M710" s="1622"/>
      <c r="N710" s="1622"/>
      <c r="O710" s="1623">
        <f>SUM(J710:N710)</f>
        <v>0</v>
      </c>
      <c r="P710" s="1625"/>
      <c r="Q710" s="1626">
        <f>P710</f>
        <v>0</v>
      </c>
      <c r="R710" s="1626">
        <f>I710+O710+Q710</f>
        <v>0</v>
      </c>
      <c r="S710" s="1627">
        <f>R710/R734</f>
        <v>0</v>
      </c>
    </row>
    <row r="711" spans="1:19" x14ac:dyDescent="0.2">
      <c r="A711" s="1619"/>
      <c r="B711" s="1620">
        <v>2022</v>
      </c>
      <c r="C711" s="1621"/>
      <c r="D711" s="1622"/>
      <c r="E711" s="1622"/>
      <c r="F711" s="1622"/>
      <c r="G711" s="1622"/>
      <c r="H711" s="1622"/>
      <c r="I711" s="1623">
        <f>SUM(C711:H711)</f>
        <v>0</v>
      </c>
      <c r="J711" s="1649"/>
      <c r="K711" s="1622"/>
      <c r="L711" s="1622"/>
      <c r="M711" s="1622"/>
      <c r="N711" s="1622"/>
      <c r="O711" s="1623">
        <f>SUM(J711:N711)</f>
        <v>0</v>
      </c>
      <c r="P711" s="1625"/>
      <c r="Q711" s="1626">
        <f>P711</f>
        <v>0</v>
      </c>
      <c r="R711" s="1626">
        <f>I711+O711+Q711</f>
        <v>0</v>
      </c>
      <c r="S711" s="1627">
        <f>R711/R735</f>
        <v>0</v>
      </c>
    </row>
    <row r="712" spans="1:19" ht="12" thickBot="1" x14ac:dyDescent="0.25">
      <c r="A712" s="1628"/>
      <c r="B712" s="1629" t="s">
        <v>22796</v>
      </c>
      <c r="C712" s="1635"/>
      <c r="D712" s="1636"/>
      <c r="E712" s="1636"/>
      <c r="F712" s="1636"/>
      <c r="G712" s="1636"/>
      <c r="H712" s="1636"/>
      <c r="I712" s="1637"/>
      <c r="J712" s="1638"/>
      <c r="K712" s="1636"/>
      <c r="L712" s="1636"/>
      <c r="M712" s="1636"/>
      <c r="N712" s="1636"/>
      <c r="O712" s="1637"/>
      <c r="P712" s="1653"/>
      <c r="Q712" s="1636"/>
      <c r="R712" s="1636"/>
      <c r="S712" s="1632"/>
    </row>
    <row r="713" spans="1:19" x14ac:dyDescent="0.2">
      <c r="A713" s="1610" t="s">
        <v>22806</v>
      </c>
      <c r="B713" s="1611">
        <v>2020</v>
      </c>
      <c r="C713" s="1612"/>
      <c r="D713" s="1613"/>
      <c r="E713" s="1613"/>
      <c r="F713" s="1613"/>
      <c r="G713" s="1613"/>
      <c r="H713" s="1613"/>
      <c r="I713" s="1614">
        <f>SUM(C713:H713)</f>
        <v>0</v>
      </c>
      <c r="J713" s="1652"/>
      <c r="K713" s="1613"/>
      <c r="L713" s="1613"/>
      <c r="M713" s="1613"/>
      <c r="N713" s="1613"/>
      <c r="O713" s="1614">
        <f>SUM(J713:N713)</f>
        <v>0</v>
      </c>
      <c r="P713" s="1616"/>
      <c r="Q713" s="1617">
        <f>P713</f>
        <v>0</v>
      </c>
      <c r="R713" s="1617">
        <f>I713+O713+Q713</f>
        <v>0</v>
      </c>
      <c r="S713" s="1618">
        <f>R713/R733</f>
        <v>0</v>
      </c>
    </row>
    <row r="714" spans="1:19" x14ac:dyDescent="0.2">
      <c r="A714" s="1619"/>
      <c r="B714" s="1620">
        <v>2021</v>
      </c>
      <c r="C714" s="1621"/>
      <c r="D714" s="1622"/>
      <c r="E714" s="1622"/>
      <c r="F714" s="1622"/>
      <c r="G714" s="1622"/>
      <c r="H714" s="1622"/>
      <c r="I714" s="1623">
        <f>SUM(C714:H714)</f>
        <v>0</v>
      </c>
      <c r="J714" s="1649"/>
      <c r="K714" s="1622"/>
      <c r="L714" s="1622"/>
      <c r="M714" s="1622"/>
      <c r="N714" s="1622"/>
      <c r="O714" s="1623">
        <f>SUM(J714:N714)</f>
        <v>0</v>
      </c>
      <c r="P714" s="1625"/>
      <c r="Q714" s="1626">
        <f>P714</f>
        <v>0</v>
      </c>
      <c r="R714" s="1626">
        <f>I714+O714+Q714</f>
        <v>0</v>
      </c>
      <c r="S714" s="1627">
        <f>R714/R734</f>
        <v>0</v>
      </c>
    </row>
    <row r="715" spans="1:19" x14ac:dyDescent="0.2">
      <c r="A715" s="1619"/>
      <c r="B715" s="1620">
        <v>2022</v>
      </c>
      <c r="C715" s="1621"/>
      <c r="D715" s="1622"/>
      <c r="E715" s="1622"/>
      <c r="F715" s="1622"/>
      <c r="G715" s="1622"/>
      <c r="H715" s="1622"/>
      <c r="I715" s="1623">
        <f>SUM(C715:H715)</f>
        <v>0</v>
      </c>
      <c r="J715" s="1649"/>
      <c r="K715" s="1622"/>
      <c r="L715" s="1622"/>
      <c r="M715" s="1622"/>
      <c r="N715" s="1622"/>
      <c r="O715" s="1623">
        <f>SUM(J715:N715)</f>
        <v>0</v>
      </c>
      <c r="P715" s="1625"/>
      <c r="Q715" s="1626">
        <f>P715</f>
        <v>0</v>
      </c>
      <c r="R715" s="1626">
        <f>I715+O715+Q715</f>
        <v>0</v>
      </c>
      <c r="S715" s="1627">
        <f>R715/R735</f>
        <v>0</v>
      </c>
    </row>
    <row r="716" spans="1:19" ht="12" thickBot="1" x14ac:dyDescent="0.25">
      <c r="A716" s="1628"/>
      <c r="B716" s="1629" t="s">
        <v>22796</v>
      </c>
      <c r="C716" s="1635"/>
      <c r="D716" s="1636"/>
      <c r="E716" s="1636"/>
      <c r="F716" s="1636"/>
      <c r="G716" s="1636"/>
      <c r="H716" s="1636"/>
      <c r="I716" s="1637"/>
      <c r="J716" s="1638"/>
      <c r="K716" s="1636"/>
      <c r="L716" s="1636"/>
      <c r="M716" s="1636"/>
      <c r="N716" s="1636"/>
      <c r="O716" s="1637"/>
      <c r="P716" s="1653"/>
      <c r="Q716" s="1636"/>
      <c r="R716" s="1636"/>
      <c r="S716" s="1632"/>
    </row>
    <row r="717" spans="1:19" x14ac:dyDescent="0.2">
      <c r="A717" s="1610" t="s">
        <v>22807</v>
      </c>
      <c r="B717" s="1611">
        <v>2020</v>
      </c>
      <c r="C717" s="1612"/>
      <c r="D717" s="1613"/>
      <c r="E717" s="1613"/>
      <c r="F717" s="1613"/>
      <c r="G717" s="1613"/>
      <c r="H717" s="1613"/>
      <c r="I717" s="1614">
        <f>SUM(C717:H717)</f>
        <v>0</v>
      </c>
      <c r="J717" s="1652"/>
      <c r="K717" s="1613"/>
      <c r="L717" s="1613"/>
      <c r="M717" s="1613"/>
      <c r="N717" s="1613"/>
      <c r="O717" s="1614">
        <f>SUM(J717:N717)</f>
        <v>0</v>
      </c>
      <c r="P717" s="1616"/>
      <c r="Q717" s="1617">
        <f>P717</f>
        <v>0</v>
      </c>
      <c r="R717" s="1617">
        <f>I717+O717+Q717</f>
        <v>0</v>
      </c>
      <c r="S717" s="1618">
        <f>R717/R733</f>
        <v>0</v>
      </c>
    </row>
    <row r="718" spans="1:19" x14ac:dyDescent="0.2">
      <c r="A718" s="1619"/>
      <c r="B718" s="1620">
        <v>2021</v>
      </c>
      <c r="C718" s="1621"/>
      <c r="D718" s="1622"/>
      <c r="E718" s="1622"/>
      <c r="F718" s="1622"/>
      <c r="G718" s="1622"/>
      <c r="H718" s="1622"/>
      <c r="I718" s="1623">
        <f>SUM(C718:H718)</f>
        <v>0</v>
      </c>
      <c r="J718" s="1649"/>
      <c r="K718" s="1622"/>
      <c r="L718" s="1622"/>
      <c r="M718" s="1622"/>
      <c r="N718" s="1622"/>
      <c r="O718" s="1623">
        <f>SUM(J718:N718)</f>
        <v>0</v>
      </c>
      <c r="P718" s="1625"/>
      <c r="Q718" s="1626">
        <f>P718</f>
        <v>0</v>
      </c>
      <c r="R718" s="1626">
        <f>I718+O718+Q718</f>
        <v>0</v>
      </c>
      <c r="S718" s="1627">
        <f>R718/R734</f>
        <v>0</v>
      </c>
    </row>
    <row r="719" spans="1:19" x14ac:dyDescent="0.2">
      <c r="A719" s="1619"/>
      <c r="B719" s="1620">
        <v>2022</v>
      </c>
      <c r="C719" s="1621"/>
      <c r="D719" s="1622"/>
      <c r="E719" s="1622"/>
      <c r="F719" s="1622"/>
      <c r="G719" s="1622"/>
      <c r="H719" s="1622"/>
      <c r="I719" s="1623">
        <f>SUM(C719:H719)</f>
        <v>0</v>
      </c>
      <c r="J719" s="1649"/>
      <c r="K719" s="1622"/>
      <c r="L719" s="1622"/>
      <c r="M719" s="1622"/>
      <c r="N719" s="1622"/>
      <c r="O719" s="1623">
        <f>SUM(J719:N719)</f>
        <v>0</v>
      </c>
      <c r="P719" s="1625"/>
      <c r="Q719" s="1626">
        <f>P719</f>
        <v>0</v>
      </c>
      <c r="R719" s="1626">
        <f>I719+O719+Q719</f>
        <v>0</v>
      </c>
      <c r="S719" s="1627">
        <f>R719/R735</f>
        <v>0</v>
      </c>
    </row>
    <row r="720" spans="1:19" ht="12" thickBot="1" x14ac:dyDescent="0.25">
      <c r="A720" s="1628"/>
      <c r="B720" s="1629" t="s">
        <v>22796</v>
      </c>
      <c r="C720" s="1635"/>
      <c r="D720" s="1636"/>
      <c r="E720" s="1636"/>
      <c r="F720" s="1636"/>
      <c r="G720" s="1636"/>
      <c r="H720" s="1636"/>
      <c r="I720" s="1637"/>
      <c r="J720" s="1638"/>
      <c r="K720" s="1636"/>
      <c r="L720" s="1636"/>
      <c r="M720" s="1636"/>
      <c r="N720" s="1636"/>
      <c r="O720" s="1637"/>
      <c r="P720" s="1653"/>
      <c r="Q720" s="1636"/>
      <c r="R720" s="1636"/>
      <c r="S720" s="1632"/>
    </row>
    <row r="721" spans="1:19" x14ac:dyDescent="0.2">
      <c r="A721" s="1610" t="s">
        <v>22808</v>
      </c>
      <c r="B721" s="1611">
        <v>2020</v>
      </c>
      <c r="C721" s="1612"/>
      <c r="D721" s="1613"/>
      <c r="E721" s="1613"/>
      <c r="F721" s="1613"/>
      <c r="G721" s="1613"/>
      <c r="H721" s="1613"/>
      <c r="I721" s="1614">
        <f>SUM(C721:H721)</f>
        <v>0</v>
      </c>
      <c r="J721" s="1652"/>
      <c r="K721" s="1613"/>
      <c r="L721" s="1613"/>
      <c r="M721" s="1613"/>
      <c r="N721" s="1613"/>
      <c r="O721" s="1614">
        <f>SUM(J721:N721)</f>
        <v>0</v>
      </c>
      <c r="P721" s="1616"/>
      <c r="Q721" s="1617">
        <f>P721</f>
        <v>0</v>
      </c>
      <c r="R721" s="1617">
        <f>I721+O721+Q721</f>
        <v>0</v>
      </c>
      <c r="S721" s="1618">
        <f>R721/R733</f>
        <v>0</v>
      </c>
    </row>
    <row r="722" spans="1:19" x14ac:dyDescent="0.2">
      <c r="A722" s="1619"/>
      <c r="B722" s="1620">
        <v>2021</v>
      </c>
      <c r="C722" s="1621"/>
      <c r="D722" s="1622"/>
      <c r="E722" s="1622"/>
      <c r="F722" s="1622"/>
      <c r="G722" s="1622"/>
      <c r="H722" s="1622"/>
      <c r="I722" s="1623">
        <f>SUM(C722:H722)</f>
        <v>0</v>
      </c>
      <c r="J722" s="1649"/>
      <c r="K722" s="1622"/>
      <c r="L722" s="1622"/>
      <c r="M722" s="1622"/>
      <c r="N722" s="1622"/>
      <c r="O722" s="1623">
        <f>SUM(J722:N722)</f>
        <v>0</v>
      </c>
      <c r="P722" s="1625"/>
      <c r="Q722" s="1626">
        <f>P722</f>
        <v>0</v>
      </c>
      <c r="R722" s="1626">
        <f>I722+O722+Q722</f>
        <v>0</v>
      </c>
      <c r="S722" s="1627">
        <f>R722/R734</f>
        <v>0</v>
      </c>
    </row>
    <row r="723" spans="1:19" x14ac:dyDescent="0.2">
      <c r="A723" s="1619"/>
      <c r="B723" s="1620">
        <v>2022</v>
      </c>
      <c r="C723" s="1621"/>
      <c r="D723" s="1622"/>
      <c r="E723" s="1622"/>
      <c r="F723" s="1622"/>
      <c r="G723" s="1622"/>
      <c r="H723" s="1622"/>
      <c r="I723" s="1623">
        <f>SUM(C723:H723)</f>
        <v>0</v>
      </c>
      <c r="J723" s="1649"/>
      <c r="K723" s="1622"/>
      <c r="L723" s="1622"/>
      <c r="M723" s="1622"/>
      <c r="N723" s="1622"/>
      <c r="O723" s="1623">
        <f>SUM(J723:N723)</f>
        <v>0</v>
      </c>
      <c r="P723" s="1625"/>
      <c r="Q723" s="1626">
        <f>P723</f>
        <v>0</v>
      </c>
      <c r="R723" s="1626">
        <f>I723+O723+Q723</f>
        <v>0</v>
      </c>
      <c r="S723" s="1627">
        <f>R723/R735</f>
        <v>0</v>
      </c>
    </row>
    <row r="724" spans="1:19" ht="12" thickBot="1" x14ac:dyDescent="0.25">
      <c r="A724" s="1628"/>
      <c r="B724" s="1629" t="s">
        <v>22796</v>
      </c>
      <c r="C724" s="1635" t="e">
        <f t="shared" ref="C724:I724" si="188">(C723-C722)/C722</f>
        <v>#DIV/0!</v>
      </c>
      <c r="D724" s="1636" t="e">
        <f t="shared" si="188"/>
        <v>#DIV/0!</v>
      </c>
      <c r="E724" s="1636" t="e">
        <f t="shared" si="188"/>
        <v>#DIV/0!</v>
      </c>
      <c r="F724" s="1636" t="e">
        <f t="shared" si="188"/>
        <v>#DIV/0!</v>
      </c>
      <c r="G724" s="1636" t="e">
        <f t="shared" si="188"/>
        <v>#DIV/0!</v>
      </c>
      <c r="H724" s="1636" t="e">
        <f t="shared" si="188"/>
        <v>#DIV/0!</v>
      </c>
      <c r="I724" s="1637" t="e">
        <f t="shared" si="188"/>
        <v>#DIV/0!</v>
      </c>
      <c r="J724" s="1638"/>
      <c r="K724" s="1636"/>
      <c r="L724" s="1636"/>
      <c r="M724" s="1636"/>
      <c r="N724" s="1636"/>
      <c r="O724" s="1637"/>
      <c r="P724" s="1653"/>
      <c r="Q724" s="1636"/>
      <c r="R724" s="1636"/>
      <c r="S724" s="1632"/>
    </row>
    <row r="725" spans="1:19" x14ac:dyDescent="0.2">
      <c r="A725" s="1610" t="s">
        <v>22809</v>
      </c>
      <c r="B725" s="1611">
        <v>2020</v>
      </c>
      <c r="C725" s="1612"/>
      <c r="D725" s="1613"/>
      <c r="E725" s="1613"/>
      <c r="F725" s="1613"/>
      <c r="G725" s="1613"/>
      <c r="H725" s="1613"/>
      <c r="I725" s="1614">
        <f>SUM(C725:H725)</f>
        <v>0</v>
      </c>
      <c r="J725" s="1652"/>
      <c r="K725" s="1613"/>
      <c r="L725" s="1613"/>
      <c r="M725" s="1613"/>
      <c r="N725" s="1613"/>
      <c r="O725" s="1614">
        <f>SUM(J725:N725)</f>
        <v>0</v>
      </c>
      <c r="P725" s="1616"/>
      <c r="Q725" s="1617">
        <f>P725</f>
        <v>0</v>
      </c>
      <c r="R725" s="1617">
        <f>I725+O725+Q725</f>
        <v>0</v>
      </c>
      <c r="S725" s="1618">
        <f>R725/R733</f>
        <v>0</v>
      </c>
    </row>
    <row r="726" spans="1:19" x14ac:dyDescent="0.2">
      <c r="A726" s="1619"/>
      <c r="B726" s="1620">
        <v>2021</v>
      </c>
      <c r="C726" s="1621"/>
      <c r="D726" s="1622"/>
      <c r="E726" s="1622"/>
      <c r="F726" s="1622"/>
      <c r="G726" s="1622"/>
      <c r="H726" s="1622"/>
      <c r="I726" s="1623">
        <f>SUM(C726:H726)</f>
        <v>0</v>
      </c>
      <c r="J726" s="1649"/>
      <c r="K726" s="1622"/>
      <c r="L726" s="1622"/>
      <c r="M726" s="1622"/>
      <c r="N726" s="1622"/>
      <c r="O726" s="1623">
        <f>SUM(J726:N726)</f>
        <v>0</v>
      </c>
      <c r="P726" s="1625"/>
      <c r="Q726" s="1626">
        <f>P726</f>
        <v>0</v>
      </c>
      <c r="R726" s="1626">
        <f>I726+O726+Q726</f>
        <v>0</v>
      </c>
      <c r="S726" s="1627">
        <f>R726/R734</f>
        <v>0</v>
      </c>
    </row>
    <row r="727" spans="1:19" x14ac:dyDescent="0.2">
      <c r="A727" s="1619"/>
      <c r="B727" s="1620">
        <v>2022</v>
      </c>
      <c r="C727" s="1621"/>
      <c r="D727" s="1622"/>
      <c r="E727" s="1622"/>
      <c r="F727" s="1622"/>
      <c r="G727" s="1622"/>
      <c r="H727" s="1622"/>
      <c r="I727" s="1623">
        <f>SUM(C727:H727)</f>
        <v>0</v>
      </c>
      <c r="J727" s="1649"/>
      <c r="K727" s="1622"/>
      <c r="L727" s="1622"/>
      <c r="M727" s="1622"/>
      <c r="N727" s="1622"/>
      <c r="O727" s="1623">
        <f>SUM(J727:N727)</f>
        <v>0</v>
      </c>
      <c r="P727" s="1625"/>
      <c r="Q727" s="1626">
        <f>P727</f>
        <v>0</v>
      </c>
      <c r="R727" s="1626">
        <f>I727+O727+Q727</f>
        <v>0</v>
      </c>
      <c r="S727" s="1627">
        <f>R727/R735</f>
        <v>0</v>
      </c>
    </row>
    <row r="728" spans="1:19" ht="12" thickBot="1" x14ac:dyDescent="0.25">
      <c r="A728" s="1628"/>
      <c r="B728" s="1629" t="s">
        <v>22796</v>
      </c>
      <c r="C728" s="1635"/>
      <c r="D728" s="1636"/>
      <c r="E728" s="1636"/>
      <c r="F728" s="1636"/>
      <c r="G728" s="1636"/>
      <c r="H728" s="1636"/>
      <c r="I728" s="1637"/>
      <c r="J728" s="1638"/>
      <c r="K728" s="1636"/>
      <c r="L728" s="1636"/>
      <c r="M728" s="1636"/>
      <c r="N728" s="1636"/>
      <c r="O728" s="1637"/>
      <c r="P728" s="1653"/>
      <c r="Q728" s="1636"/>
      <c r="R728" s="1636"/>
      <c r="S728" s="1632"/>
    </row>
    <row r="729" spans="1:19" x14ac:dyDescent="0.2">
      <c r="A729" s="1610" t="s">
        <v>22810</v>
      </c>
      <c r="B729" s="1611">
        <v>2020</v>
      </c>
      <c r="C729" s="1612"/>
      <c r="D729" s="1613"/>
      <c r="E729" s="1613"/>
      <c r="F729" s="1613"/>
      <c r="G729" s="1613"/>
      <c r="H729" s="1613"/>
      <c r="I729" s="1614">
        <f>SUM(C729:H729)</f>
        <v>0</v>
      </c>
      <c r="J729" s="1652"/>
      <c r="K729" s="1613"/>
      <c r="L729" s="1613"/>
      <c r="M729" s="1613"/>
      <c r="N729" s="1613"/>
      <c r="O729" s="1614">
        <f>SUM(J729:N729)</f>
        <v>0</v>
      </c>
      <c r="P729" s="1616"/>
      <c r="Q729" s="1617">
        <f>P729</f>
        <v>0</v>
      </c>
      <c r="R729" s="1617">
        <f>I729+O729+Q729</f>
        <v>0</v>
      </c>
      <c r="S729" s="1618">
        <f>R729/R733</f>
        <v>0</v>
      </c>
    </row>
    <row r="730" spans="1:19" x14ac:dyDescent="0.2">
      <c r="A730" s="1619"/>
      <c r="B730" s="1620">
        <v>2021</v>
      </c>
      <c r="C730" s="1621"/>
      <c r="D730" s="1622"/>
      <c r="E730" s="1622"/>
      <c r="F730" s="1622"/>
      <c r="G730" s="1622"/>
      <c r="H730" s="1622"/>
      <c r="I730" s="1623">
        <f>SUM(C730:H730)</f>
        <v>0</v>
      </c>
      <c r="J730" s="1649"/>
      <c r="K730" s="1622"/>
      <c r="L730" s="1622"/>
      <c r="M730" s="1622"/>
      <c r="N730" s="1622"/>
      <c r="O730" s="1623">
        <f>SUM(J730:N730)</f>
        <v>0</v>
      </c>
      <c r="P730" s="1625"/>
      <c r="Q730" s="1626">
        <f>P730</f>
        <v>0</v>
      </c>
      <c r="R730" s="1626">
        <f>I730+O730+Q730</f>
        <v>0</v>
      </c>
      <c r="S730" s="1627">
        <f>R730/R734</f>
        <v>0</v>
      </c>
    </row>
    <row r="731" spans="1:19" x14ac:dyDescent="0.2">
      <c r="A731" s="1619"/>
      <c r="B731" s="1620">
        <v>2022</v>
      </c>
      <c r="C731" s="1621"/>
      <c r="D731" s="1622"/>
      <c r="E731" s="1622"/>
      <c r="F731" s="1622"/>
      <c r="G731" s="1622"/>
      <c r="H731" s="1622"/>
      <c r="I731" s="1623">
        <f>SUM(C731:H731)</f>
        <v>0</v>
      </c>
      <c r="J731" s="1649"/>
      <c r="K731" s="1622"/>
      <c r="L731" s="1622"/>
      <c r="M731" s="1622"/>
      <c r="N731" s="1622"/>
      <c r="O731" s="1623">
        <f>SUM(J731:N731)</f>
        <v>0</v>
      </c>
      <c r="P731" s="1625"/>
      <c r="Q731" s="1626">
        <f>P731</f>
        <v>0</v>
      </c>
      <c r="R731" s="1626">
        <f>I731+O731+Q731</f>
        <v>0</v>
      </c>
      <c r="S731" s="1627">
        <f>R731/R735</f>
        <v>0</v>
      </c>
    </row>
    <row r="732" spans="1:19" ht="12" thickBot="1" x14ac:dyDescent="0.25">
      <c r="A732" s="1628"/>
      <c r="B732" s="1629" t="s">
        <v>22796</v>
      </c>
      <c r="C732" s="1635"/>
      <c r="D732" s="1636"/>
      <c r="E732" s="1636"/>
      <c r="F732" s="1636"/>
      <c r="G732" s="1636"/>
      <c r="H732" s="1636"/>
      <c r="I732" s="1637"/>
      <c r="J732" s="1638"/>
      <c r="K732" s="1636"/>
      <c r="L732" s="1636"/>
      <c r="M732" s="1636"/>
      <c r="N732" s="1636"/>
      <c r="O732" s="1637"/>
      <c r="P732" s="1653"/>
      <c r="Q732" s="1636"/>
      <c r="R732" s="1636"/>
      <c r="S732" s="1632"/>
    </row>
    <row r="733" spans="1:19" x14ac:dyDescent="0.2">
      <c r="A733" s="1640" t="s">
        <v>2049</v>
      </c>
      <c r="B733" s="1611">
        <v>2020</v>
      </c>
      <c r="C733" s="1641">
        <f t="shared" ref="C733:H735" si="189">C673+C677+C681+C685+C689+C693+C697+C701+C705+C709+C713+C717+C721+C725+C729</f>
        <v>0</v>
      </c>
      <c r="D733" s="1642">
        <f t="shared" si="189"/>
        <v>8681231</v>
      </c>
      <c r="E733" s="1642">
        <f t="shared" si="189"/>
        <v>2029822</v>
      </c>
      <c r="F733" s="1642">
        <f t="shared" si="189"/>
        <v>26830094</v>
      </c>
      <c r="G733" s="1642">
        <f t="shared" si="189"/>
        <v>29523</v>
      </c>
      <c r="H733" s="1642">
        <f t="shared" si="189"/>
        <v>44500</v>
      </c>
      <c r="I733" s="1643">
        <f>SUM(C733:H733)</f>
        <v>37615170</v>
      </c>
      <c r="J733" s="1644">
        <f t="shared" ref="J733:N735" si="190">J673+J677+J681+J685+J689+J693+J697+J701+J705+J709+J713+J717+J721+J725+J729</f>
        <v>0</v>
      </c>
      <c r="K733" s="1642">
        <f t="shared" si="190"/>
        <v>0</v>
      </c>
      <c r="L733" s="1642">
        <f t="shared" si="190"/>
        <v>0</v>
      </c>
      <c r="M733" s="1642">
        <f t="shared" si="190"/>
        <v>1057695</v>
      </c>
      <c r="N733" s="1642">
        <f t="shared" si="190"/>
        <v>0</v>
      </c>
      <c r="O733" s="1643">
        <f>SUM(J733:N733)</f>
        <v>1057695</v>
      </c>
      <c r="P733" s="1645">
        <f>P673+P677+P681+P685+P689+P693+P697+P701+P705+P709+P713+P717+P721+P725+P729</f>
        <v>0</v>
      </c>
      <c r="Q733" s="1642">
        <f>P733</f>
        <v>0</v>
      </c>
      <c r="R733" s="1642">
        <f>I733+O733+Q733</f>
        <v>38672865</v>
      </c>
      <c r="S733" s="1646">
        <f>R733/R733</f>
        <v>1</v>
      </c>
    </row>
    <row r="734" spans="1:19" x14ac:dyDescent="0.2">
      <c r="A734" s="1647"/>
      <c r="B734" s="1620">
        <v>2021</v>
      </c>
      <c r="C734" s="1648">
        <f t="shared" si="189"/>
        <v>0</v>
      </c>
      <c r="D734" s="1626">
        <f t="shared" si="189"/>
        <v>8681232</v>
      </c>
      <c r="E734" s="1626">
        <f t="shared" si="189"/>
        <v>2029822</v>
      </c>
      <c r="F734" s="1626">
        <f t="shared" si="189"/>
        <v>16277490</v>
      </c>
      <c r="G734" s="1626">
        <f t="shared" si="189"/>
        <v>2660</v>
      </c>
      <c r="H734" s="1626">
        <f t="shared" si="189"/>
        <v>44500</v>
      </c>
      <c r="I734" s="1623">
        <f>SUM(C734:H734)</f>
        <v>27035704</v>
      </c>
      <c r="J734" s="1649">
        <f t="shared" si="190"/>
        <v>0</v>
      </c>
      <c r="K734" s="1626">
        <f t="shared" si="190"/>
        <v>0</v>
      </c>
      <c r="L734" s="1626">
        <f t="shared" si="190"/>
        <v>0</v>
      </c>
      <c r="M734" s="1626">
        <f t="shared" si="190"/>
        <v>13365730</v>
      </c>
      <c r="N734" s="1626">
        <f t="shared" si="190"/>
        <v>0</v>
      </c>
      <c r="O734" s="1623">
        <f>SUM(J734:N734)</f>
        <v>13365730</v>
      </c>
      <c r="P734" s="1650">
        <f>P674+P678+P682+P686+P690+P694+P698+P702+P706+P710+P714+P718+P722+P726+P730</f>
        <v>0</v>
      </c>
      <c r="Q734" s="1626">
        <f>P734</f>
        <v>0</v>
      </c>
      <c r="R734" s="1626">
        <f>I734+O734+Q734</f>
        <v>40401434</v>
      </c>
      <c r="S734" s="1627">
        <f>R734/R734</f>
        <v>1</v>
      </c>
    </row>
    <row r="735" spans="1:19" x14ac:dyDescent="0.2">
      <c r="A735" s="1647"/>
      <c r="B735" s="1620">
        <v>2022</v>
      </c>
      <c r="C735" s="1648">
        <f t="shared" si="189"/>
        <v>0</v>
      </c>
      <c r="D735" s="1626">
        <f t="shared" si="189"/>
        <v>7998264</v>
      </c>
      <c r="E735" s="1626">
        <f t="shared" si="189"/>
        <v>2038822</v>
      </c>
      <c r="F735" s="1626">
        <f t="shared" si="189"/>
        <v>16665314</v>
      </c>
      <c r="G735" s="1626">
        <f t="shared" si="189"/>
        <v>2712</v>
      </c>
      <c r="H735" s="1626">
        <f t="shared" si="189"/>
        <v>44248</v>
      </c>
      <c r="I735" s="1623">
        <f>SUM(C735:H735)</f>
        <v>26749360</v>
      </c>
      <c r="J735" s="1649">
        <f t="shared" si="190"/>
        <v>0</v>
      </c>
      <c r="K735" s="1626">
        <f t="shared" si="190"/>
        <v>0</v>
      </c>
      <c r="L735" s="1626">
        <f t="shared" si="190"/>
        <v>0</v>
      </c>
      <c r="M735" s="1626">
        <f t="shared" si="190"/>
        <v>3058261</v>
      </c>
      <c r="N735" s="1626">
        <f t="shared" si="190"/>
        <v>0</v>
      </c>
      <c r="O735" s="1623">
        <f>SUM(J735:N735)</f>
        <v>3058261</v>
      </c>
      <c r="P735" s="1650">
        <f>P675+P679+P683+P687+P691+P695+P699+P703+P707+P711+P715+P719+P723+P727+P731</f>
        <v>0</v>
      </c>
      <c r="Q735" s="1626">
        <f>P735</f>
        <v>0</v>
      </c>
      <c r="R735" s="1626">
        <f>I735+O735+Q735</f>
        <v>29807621</v>
      </c>
      <c r="S735" s="1627">
        <f>R735/R735</f>
        <v>1</v>
      </c>
    </row>
    <row r="736" spans="1:19" ht="12" thickBot="1" x14ac:dyDescent="0.25">
      <c r="A736" s="1628"/>
      <c r="B736" s="1629" t="s">
        <v>22796</v>
      </c>
      <c r="C736" s="1630"/>
      <c r="D736" s="1631">
        <f t="shared" ref="D736:R736" si="191">(D735-D734)/D734</f>
        <v>-7.867178299116992E-2</v>
      </c>
      <c r="E736" s="1631">
        <f t="shared" si="191"/>
        <v>4.4338863210665767E-3</v>
      </c>
      <c r="F736" s="1631">
        <f t="shared" si="191"/>
        <v>2.3825786408101002E-2</v>
      </c>
      <c r="G736" s="1631">
        <f t="shared" si="191"/>
        <v>1.9548872180451128E-2</v>
      </c>
      <c r="H736" s="1631">
        <f t="shared" si="191"/>
        <v>-5.6629213483146068E-3</v>
      </c>
      <c r="I736" s="1632">
        <f t="shared" si="191"/>
        <v>-1.0591327675432458E-2</v>
      </c>
      <c r="J736" s="1633"/>
      <c r="K736" s="1631"/>
      <c r="L736" s="1631"/>
      <c r="M736" s="1631">
        <f t="shared" si="191"/>
        <v>-0.77118638488133462</v>
      </c>
      <c r="N736" s="1631" t="e">
        <f t="shared" si="191"/>
        <v>#DIV/0!</v>
      </c>
      <c r="O736" s="1632">
        <f t="shared" si="191"/>
        <v>-0.77118638488133462</v>
      </c>
      <c r="P736" s="1634"/>
      <c r="Q736" s="1631"/>
      <c r="R736" s="1631">
        <f t="shared" si="191"/>
        <v>-0.26221378676806373</v>
      </c>
      <c r="S736" s="1632"/>
    </row>
    <row r="739" spans="1:20" x14ac:dyDescent="0.2">
      <c r="A739" s="1590" t="s">
        <v>22593</v>
      </c>
      <c r="I739" s="1591"/>
      <c r="J739" s="1591"/>
      <c r="P739" s="1592"/>
      <c r="R739" s="1591"/>
      <c r="S739" s="1591"/>
      <c r="T739" s="1593"/>
    </row>
    <row r="740" spans="1:20" x14ac:dyDescent="0.2">
      <c r="A740" s="1590" t="s">
        <v>22592</v>
      </c>
      <c r="I740" s="1591"/>
      <c r="J740" s="1591"/>
      <c r="P740" s="1592"/>
      <c r="R740" s="1591"/>
      <c r="S740" s="1591"/>
      <c r="T740" s="1593"/>
    </row>
    <row r="741" spans="1:20" x14ac:dyDescent="0.2">
      <c r="I741" s="1591"/>
      <c r="J741" s="1591"/>
      <c r="P741" s="1592"/>
      <c r="R741" s="1591"/>
      <c r="S741" s="1591"/>
      <c r="T741" s="1593"/>
    </row>
    <row r="742" spans="1:20" x14ac:dyDescent="0.2">
      <c r="I742" s="1591"/>
      <c r="J742" s="1591"/>
      <c r="P742" s="1592"/>
      <c r="R742" s="1591"/>
      <c r="S742" s="1591"/>
      <c r="T742" s="1593"/>
    </row>
    <row r="743" spans="1:20" x14ac:dyDescent="0.2">
      <c r="I743" s="1591"/>
      <c r="J743" s="1591"/>
      <c r="P743" s="1592"/>
      <c r="R743" s="1591"/>
      <c r="S743" s="1591"/>
      <c r="T743" s="1593"/>
    </row>
    <row r="744" spans="1:20" x14ac:dyDescent="0.2">
      <c r="A744" s="1769" t="s">
        <v>22780</v>
      </c>
      <c r="B744" s="1769"/>
      <c r="C744" s="1769"/>
      <c r="D744" s="1769"/>
      <c r="E744" s="1769"/>
      <c r="F744" s="1769"/>
      <c r="G744" s="1769"/>
      <c r="H744" s="1769"/>
      <c r="I744" s="1769"/>
      <c r="J744" s="1769"/>
      <c r="K744" s="1769"/>
      <c r="L744" s="1769"/>
      <c r="M744" s="1769"/>
      <c r="N744" s="1769"/>
      <c r="O744" s="1769"/>
      <c r="P744" s="1769"/>
      <c r="Q744" s="1769"/>
      <c r="R744" s="1769"/>
      <c r="S744" s="1769"/>
      <c r="T744" s="1594"/>
    </row>
    <row r="745" spans="1:20" x14ac:dyDescent="0.2">
      <c r="A745" s="1769" t="s">
        <v>2089</v>
      </c>
      <c r="B745" s="1769"/>
      <c r="C745" s="1769"/>
      <c r="D745" s="1769"/>
      <c r="E745" s="1769"/>
      <c r="F745" s="1769"/>
      <c r="G745" s="1769"/>
      <c r="H745" s="1769"/>
      <c r="I745" s="1769"/>
      <c r="J745" s="1769"/>
      <c r="K745" s="1769"/>
      <c r="L745" s="1769"/>
      <c r="M745" s="1769"/>
      <c r="N745" s="1769"/>
      <c r="O745" s="1769"/>
      <c r="P745" s="1769"/>
      <c r="Q745" s="1769"/>
      <c r="R745" s="1769"/>
      <c r="S745" s="1769"/>
      <c r="T745" s="1594"/>
    </row>
    <row r="746" spans="1:20" x14ac:dyDescent="0.2">
      <c r="A746" s="1769" t="s">
        <v>22781</v>
      </c>
      <c r="B746" s="1769"/>
      <c r="C746" s="1769"/>
      <c r="D746" s="1769"/>
      <c r="E746" s="1769"/>
      <c r="F746" s="1769"/>
      <c r="G746" s="1769"/>
      <c r="H746" s="1769"/>
      <c r="I746" s="1769"/>
      <c r="J746" s="1769"/>
      <c r="K746" s="1769"/>
      <c r="L746" s="1769"/>
      <c r="M746" s="1769"/>
      <c r="N746" s="1769"/>
      <c r="O746" s="1769"/>
      <c r="P746" s="1769"/>
      <c r="Q746" s="1769"/>
      <c r="R746" s="1769"/>
      <c r="S746" s="1769"/>
      <c r="T746" s="1594"/>
    </row>
    <row r="747" spans="1:20" x14ac:dyDescent="0.2">
      <c r="A747" s="1769" t="s">
        <v>22782</v>
      </c>
      <c r="B747" s="1769"/>
      <c r="C747" s="1769"/>
      <c r="D747" s="1769"/>
      <c r="E747" s="1769"/>
      <c r="F747" s="1769"/>
      <c r="G747" s="1769"/>
      <c r="H747" s="1769"/>
      <c r="I747" s="1769"/>
      <c r="J747" s="1769"/>
      <c r="K747" s="1769"/>
      <c r="L747" s="1769"/>
      <c r="M747" s="1769"/>
      <c r="N747" s="1769"/>
      <c r="O747" s="1769"/>
      <c r="P747" s="1769"/>
      <c r="Q747" s="1769"/>
      <c r="R747" s="1769"/>
      <c r="S747" s="1769"/>
      <c r="T747" s="1594"/>
    </row>
    <row r="748" spans="1:20" x14ac:dyDescent="0.2">
      <c r="I748" s="1591"/>
      <c r="J748" s="1591"/>
      <c r="P748" s="1592"/>
      <c r="R748" s="1591"/>
      <c r="S748" s="1591"/>
      <c r="T748" s="1593"/>
    </row>
    <row r="749" spans="1:20" x14ac:dyDescent="0.2">
      <c r="I749" s="1591"/>
      <c r="J749" s="1591"/>
      <c r="P749" s="1592"/>
      <c r="R749" s="1591"/>
      <c r="S749" s="1591"/>
      <c r="T749" s="1593"/>
    </row>
    <row r="750" spans="1:20" x14ac:dyDescent="0.2">
      <c r="I750" s="1591"/>
      <c r="J750" s="1591"/>
      <c r="P750" s="1592"/>
      <c r="R750" s="1591"/>
      <c r="S750" s="1591"/>
      <c r="T750" s="1593"/>
    </row>
    <row r="751" spans="1:20" x14ac:dyDescent="0.2">
      <c r="A751" s="1595" t="s">
        <v>21668</v>
      </c>
      <c r="B751" s="1595" t="s">
        <v>22686</v>
      </c>
      <c r="C751" s="1596"/>
      <c r="D751" s="1596"/>
      <c r="E751" s="1596"/>
      <c r="F751" s="1596"/>
      <c r="G751" s="1596"/>
      <c r="H751" s="1596"/>
      <c r="I751" s="1596"/>
      <c r="J751" s="1596"/>
      <c r="K751" s="1597"/>
      <c r="L751" s="1596"/>
      <c r="M751" s="1596"/>
      <c r="N751" s="1596"/>
      <c r="O751" s="1596"/>
      <c r="P751" s="1592"/>
      <c r="Q751" s="1596"/>
      <c r="R751" s="1596"/>
      <c r="S751" s="1596"/>
      <c r="T751" s="1593"/>
    </row>
    <row r="752" spans="1:20" ht="12" thickBot="1" x14ac:dyDescent="0.25">
      <c r="A752" s="1598" t="s">
        <v>0</v>
      </c>
      <c r="B752" s="1598" t="s">
        <v>22586</v>
      </c>
      <c r="C752" s="1598"/>
      <c r="D752" s="1598"/>
      <c r="E752" s="1598"/>
      <c r="F752" s="1598"/>
      <c r="G752" s="1598"/>
      <c r="H752" s="1598"/>
      <c r="I752" s="1598"/>
      <c r="J752" s="1598"/>
      <c r="K752" s="1599"/>
      <c r="L752" s="1598"/>
      <c r="M752" s="1598"/>
      <c r="N752" s="1598"/>
      <c r="O752" s="1598"/>
      <c r="P752" s="1600"/>
      <c r="Q752" s="1598"/>
      <c r="R752" s="1598"/>
      <c r="S752" s="1598"/>
      <c r="T752" s="1601"/>
    </row>
    <row r="753" spans="1:19" ht="27" customHeight="1" x14ac:dyDescent="0.2">
      <c r="A753" s="1770" t="s">
        <v>22783</v>
      </c>
      <c r="B753" s="1772" t="s">
        <v>22784</v>
      </c>
      <c r="C753" s="1774" t="s">
        <v>22609</v>
      </c>
      <c r="D753" s="1775"/>
      <c r="E753" s="1775"/>
      <c r="F753" s="1775"/>
      <c r="G753" s="1775"/>
      <c r="H753" s="1775"/>
      <c r="I753" s="1776"/>
      <c r="J753" s="1777" t="s">
        <v>22616</v>
      </c>
      <c r="K753" s="1778"/>
      <c r="L753" s="1778"/>
      <c r="M753" s="1778"/>
      <c r="N753" s="1778"/>
      <c r="O753" s="1779"/>
      <c r="P753" s="1780" t="s">
        <v>22622</v>
      </c>
      <c r="Q753" s="1781"/>
      <c r="R753" s="1781" t="s">
        <v>2049</v>
      </c>
      <c r="S753" s="1782"/>
    </row>
    <row r="754" spans="1:19" ht="112.5" customHeight="1" thickBot="1" x14ac:dyDescent="0.25">
      <c r="A754" s="1771"/>
      <c r="B754" s="1773"/>
      <c r="C754" s="1603" t="s">
        <v>22785</v>
      </c>
      <c r="D754" s="1604" t="s">
        <v>22786</v>
      </c>
      <c r="E754" s="1604" t="s">
        <v>22787</v>
      </c>
      <c r="F754" s="1604" t="s">
        <v>22788</v>
      </c>
      <c r="G754" s="1604" t="s">
        <v>22789</v>
      </c>
      <c r="H754" s="1604" t="s">
        <v>22790</v>
      </c>
      <c r="I754" s="1605" t="s">
        <v>22665</v>
      </c>
      <c r="J754" s="1606" t="s">
        <v>22785</v>
      </c>
      <c r="K754" s="1604" t="s">
        <v>22789</v>
      </c>
      <c r="L754" s="1604" t="s">
        <v>22790</v>
      </c>
      <c r="M754" s="1604" t="s">
        <v>22791</v>
      </c>
      <c r="N754" s="1604" t="s">
        <v>22792</v>
      </c>
      <c r="O754" s="1605" t="s">
        <v>22668</v>
      </c>
      <c r="P754" s="1607" t="s">
        <v>22793</v>
      </c>
      <c r="Q754" s="1604" t="s">
        <v>22669</v>
      </c>
      <c r="R754" s="1608" t="s">
        <v>22794</v>
      </c>
      <c r="S754" s="1609" t="s">
        <v>22671</v>
      </c>
    </row>
    <row r="755" spans="1:19" x14ac:dyDescent="0.2">
      <c r="A755" s="1610" t="s">
        <v>22795</v>
      </c>
      <c r="B755" s="1611">
        <v>2020</v>
      </c>
      <c r="C755" s="1612">
        <v>0</v>
      </c>
      <c r="D755" s="1613"/>
      <c r="E755" s="1613"/>
      <c r="F755" s="1613"/>
      <c r="G755" s="1613"/>
      <c r="H755" s="1613"/>
      <c r="I755" s="1614">
        <f>SUM(C755:H755)</f>
        <v>0</v>
      </c>
      <c r="J755" s="1615">
        <v>0</v>
      </c>
      <c r="K755" s="1613">
        <v>1669502</v>
      </c>
      <c r="L755" s="1613"/>
      <c r="M755" s="1613">
        <v>42958725</v>
      </c>
      <c r="N755" s="1613"/>
      <c r="O755" s="1614">
        <f>SUM(J755:N755)</f>
        <v>44628227</v>
      </c>
      <c r="P755" s="1616"/>
      <c r="Q755" s="1617">
        <f>P755</f>
        <v>0</v>
      </c>
      <c r="R755" s="1617">
        <f>I755+O755+Q755</f>
        <v>44628227</v>
      </c>
      <c r="S755" s="1618">
        <f>R755/R815</f>
        <v>3.7302696034538473E-3</v>
      </c>
    </row>
    <row r="756" spans="1:19" x14ac:dyDescent="0.2">
      <c r="A756" s="1619"/>
      <c r="B756" s="1620">
        <v>2021</v>
      </c>
      <c r="C756" s="1621">
        <v>200000000</v>
      </c>
      <c r="D756" s="1622"/>
      <c r="E756" s="1622"/>
      <c r="F756" s="1622"/>
      <c r="G756" s="1622"/>
      <c r="H756" s="1622"/>
      <c r="I756" s="1623">
        <f>SUM(C756:H756)</f>
        <v>200000000</v>
      </c>
      <c r="J756" s="1649">
        <v>382122507</v>
      </c>
      <c r="K756" s="1622"/>
      <c r="L756" s="1622"/>
      <c r="M756" s="1622">
        <v>41047125</v>
      </c>
      <c r="N756" s="1622"/>
      <c r="O756" s="1623">
        <f>SUM(J756:N756)</f>
        <v>423169632</v>
      </c>
      <c r="P756" s="1625"/>
      <c r="Q756" s="1626">
        <f>P756</f>
        <v>0</v>
      </c>
      <c r="R756" s="1626">
        <f>I756+O756+Q756</f>
        <v>623169632</v>
      </c>
      <c r="S756" s="1627">
        <f>R756/R816</f>
        <v>3.7819711949148765E-2</v>
      </c>
    </row>
    <row r="757" spans="1:19" x14ac:dyDescent="0.2">
      <c r="A757" s="1619"/>
      <c r="B757" s="1620">
        <v>2022</v>
      </c>
      <c r="C757" s="1621">
        <v>1927677612</v>
      </c>
      <c r="D757" s="1622"/>
      <c r="E757" s="1622"/>
      <c r="F757" s="1622"/>
      <c r="G757" s="1622"/>
      <c r="H757" s="1622"/>
      <c r="I757" s="1623">
        <f>SUM(C757:H757)</f>
        <v>1927677612</v>
      </c>
      <c r="J757" s="1624"/>
      <c r="K757" s="1622"/>
      <c r="L757" s="1622"/>
      <c r="M757" s="1622">
        <v>64562796</v>
      </c>
      <c r="N757" s="1622"/>
      <c r="O757" s="1623">
        <f>SUM(J757:N757)</f>
        <v>64562796</v>
      </c>
      <c r="P757" s="1625"/>
      <c r="Q757" s="1626">
        <f>P757</f>
        <v>0</v>
      </c>
      <c r="R757" s="1626">
        <f>I757+O757+Q757</f>
        <v>1992240408</v>
      </c>
      <c r="S757" s="1627">
        <f>R757/R817</f>
        <v>7.708510853128818E-2</v>
      </c>
    </row>
    <row r="758" spans="1:19" ht="12" thickBot="1" x14ac:dyDescent="0.25">
      <c r="A758" s="1628"/>
      <c r="B758" s="1629" t="s">
        <v>22796</v>
      </c>
      <c r="C758" s="1630">
        <f t="shared" ref="C758:R758" si="192">(C757-C756)/C756</f>
        <v>8.6383880600000005</v>
      </c>
      <c r="D758" s="1631"/>
      <c r="E758" s="1631"/>
      <c r="F758" s="1631"/>
      <c r="G758" s="1631"/>
      <c r="H758" s="1631"/>
      <c r="I758" s="1630">
        <f t="shared" si="192"/>
        <v>8.6383880600000005</v>
      </c>
      <c r="J758" s="1631">
        <f t="shared" si="192"/>
        <v>-1</v>
      </c>
      <c r="K758" s="1631"/>
      <c r="L758" s="1631"/>
      <c r="M758" s="1631">
        <f t="shared" si="192"/>
        <v>0.57289447190272158</v>
      </c>
      <c r="N758" s="1631"/>
      <c r="O758" s="1632">
        <f t="shared" si="192"/>
        <v>-0.84743046022735391</v>
      </c>
      <c r="P758" s="1634"/>
      <c r="Q758" s="1631"/>
      <c r="R758" s="1631">
        <f t="shared" si="192"/>
        <v>2.1969471965540195</v>
      </c>
      <c r="S758" s="1632"/>
    </row>
    <row r="759" spans="1:19" x14ac:dyDescent="0.2">
      <c r="A759" s="1610" t="s">
        <v>22797</v>
      </c>
      <c r="B759" s="1611">
        <v>2020</v>
      </c>
      <c r="C759" s="1612"/>
      <c r="D759" s="1613"/>
      <c r="E759" s="1613"/>
      <c r="F759" s="1613"/>
      <c r="G759" s="1613"/>
      <c r="H759" s="1613"/>
      <c r="I759" s="1614">
        <f>SUM(C759:H759)</f>
        <v>0</v>
      </c>
      <c r="J759" s="1652"/>
      <c r="K759" s="1613">
        <v>1486587</v>
      </c>
      <c r="L759" s="1613"/>
      <c r="M759" s="1613"/>
      <c r="N759" s="1613"/>
      <c r="O759" s="1614">
        <f>SUM(J759:N759)</f>
        <v>1486587</v>
      </c>
      <c r="P759" s="1616"/>
      <c r="Q759" s="1617">
        <f>P759</f>
        <v>0</v>
      </c>
      <c r="R759" s="1617">
        <f>I759+O759+Q759</f>
        <v>1486587</v>
      </c>
      <c r="S759" s="1618">
        <f>R759/R815</f>
        <v>1.2425701561009008E-4</v>
      </c>
    </row>
    <row r="760" spans="1:19" x14ac:dyDescent="0.2">
      <c r="A760" s="1619"/>
      <c r="B760" s="1620">
        <v>2021</v>
      </c>
      <c r="C760" s="1621"/>
      <c r="D760" s="1622"/>
      <c r="E760" s="1622"/>
      <c r="F760" s="1622"/>
      <c r="G760" s="1622"/>
      <c r="H760" s="1622"/>
      <c r="I760" s="1623">
        <f>SUM(C760:H760)</f>
        <v>0</v>
      </c>
      <c r="J760" s="1649"/>
      <c r="K760" s="1622"/>
      <c r="L760" s="1622"/>
      <c r="M760" s="1622"/>
      <c r="N760" s="1622"/>
      <c r="O760" s="1623">
        <f>SUM(J760:N760)</f>
        <v>0</v>
      </c>
      <c r="P760" s="1625"/>
      <c r="Q760" s="1626">
        <f>P760</f>
        <v>0</v>
      </c>
      <c r="R760" s="1626">
        <f>I760+O760+Q760</f>
        <v>0</v>
      </c>
      <c r="S760" s="1627">
        <f>R760/R816</f>
        <v>0</v>
      </c>
    </row>
    <row r="761" spans="1:19" x14ac:dyDescent="0.2">
      <c r="A761" s="1619"/>
      <c r="B761" s="1620">
        <v>2022</v>
      </c>
      <c r="C761" s="1621"/>
      <c r="D761" s="1622"/>
      <c r="E761" s="1622"/>
      <c r="F761" s="1622"/>
      <c r="G761" s="1622"/>
      <c r="H761" s="1622"/>
      <c r="I761" s="1623">
        <f>SUM(C761:H761)</f>
        <v>0</v>
      </c>
      <c r="J761" s="1649"/>
      <c r="K761" s="1622"/>
      <c r="L761" s="1622"/>
      <c r="M761" s="1622"/>
      <c r="N761" s="1622"/>
      <c r="O761" s="1623">
        <f>SUM(J761:N761)</f>
        <v>0</v>
      </c>
      <c r="P761" s="1625"/>
      <c r="Q761" s="1626">
        <f>P761</f>
        <v>0</v>
      </c>
      <c r="R761" s="1626">
        <f>I761+O761+Q761</f>
        <v>0</v>
      </c>
      <c r="S761" s="1627">
        <f>R761/R817</f>
        <v>0</v>
      </c>
    </row>
    <row r="762" spans="1:19" ht="12" thickBot="1" x14ac:dyDescent="0.25">
      <c r="A762" s="1628"/>
      <c r="B762" s="1629" t="s">
        <v>22796</v>
      </c>
      <c r="C762" s="1635"/>
      <c r="D762" s="1636"/>
      <c r="E762" s="1636"/>
      <c r="F762" s="1636"/>
      <c r="G762" s="1636"/>
      <c r="H762" s="1636"/>
      <c r="I762" s="1637"/>
      <c r="J762" s="1638"/>
      <c r="K762" s="1631"/>
      <c r="L762" s="1636"/>
      <c r="M762" s="1636"/>
      <c r="N762" s="1636"/>
      <c r="O762" s="1631"/>
      <c r="P762" s="1653"/>
      <c r="Q762" s="1636"/>
      <c r="R762" s="1631"/>
      <c r="S762" s="1632"/>
    </row>
    <row r="763" spans="1:19" x14ac:dyDescent="0.2">
      <c r="A763" s="1610" t="s">
        <v>22798</v>
      </c>
      <c r="B763" s="1611">
        <v>2020</v>
      </c>
      <c r="C763" s="1612"/>
      <c r="D763" s="1613"/>
      <c r="E763" s="1613"/>
      <c r="F763" s="1613"/>
      <c r="G763" s="1613"/>
      <c r="H763" s="1613"/>
      <c r="I763" s="1614">
        <f>SUM(C763:H763)</f>
        <v>0</v>
      </c>
      <c r="J763" s="1652"/>
      <c r="K763" s="1613">
        <v>8881029</v>
      </c>
      <c r="L763" s="1613"/>
      <c r="M763" s="1613"/>
      <c r="N763" s="1613"/>
      <c r="O763" s="1614">
        <f>SUM(J763:N763)</f>
        <v>8881029</v>
      </c>
      <c r="P763" s="1616"/>
      <c r="Q763" s="1617">
        <f>P763</f>
        <v>0</v>
      </c>
      <c r="R763" s="1617">
        <f>I763+O763+Q763</f>
        <v>8881029</v>
      </c>
      <c r="S763" s="1618">
        <f>R763/R815</f>
        <v>7.4232463965221199E-4</v>
      </c>
    </row>
    <row r="764" spans="1:19" x14ac:dyDescent="0.2">
      <c r="A764" s="1619"/>
      <c r="B764" s="1620">
        <v>2021</v>
      </c>
      <c r="C764" s="1621"/>
      <c r="D764" s="1622"/>
      <c r="E764" s="1622"/>
      <c r="F764" s="1622"/>
      <c r="G764" s="1622"/>
      <c r="H764" s="1622"/>
      <c r="I764" s="1623">
        <f>SUM(C764:H764)</f>
        <v>0</v>
      </c>
      <c r="J764" s="1649"/>
      <c r="K764" s="1622"/>
      <c r="L764" s="1622"/>
      <c r="M764" s="1622"/>
      <c r="N764" s="1622"/>
      <c r="O764" s="1623">
        <f>SUM(J764:N764)</f>
        <v>0</v>
      </c>
      <c r="P764" s="1625"/>
      <c r="Q764" s="1626">
        <f>P764</f>
        <v>0</v>
      </c>
      <c r="R764" s="1626">
        <f>I764+O764+Q764</f>
        <v>0</v>
      </c>
      <c r="S764" s="1627">
        <f>R764/R816</f>
        <v>0</v>
      </c>
    </row>
    <row r="765" spans="1:19" x14ac:dyDescent="0.2">
      <c r="A765" s="1619"/>
      <c r="B765" s="1620">
        <v>2022</v>
      </c>
      <c r="C765" s="1621"/>
      <c r="D765" s="1622"/>
      <c r="E765" s="1622"/>
      <c r="F765" s="1622"/>
      <c r="G765" s="1622"/>
      <c r="H765" s="1622"/>
      <c r="I765" s="1623">
        <f>SUM(C765:H765)</f>
        <v>0</v>
      </c>
      <c r="J765" s="1649"/>
      <c r="K765" s="1622"/>
      <c r="L765" s="1622"/>
      <c r="M765" s="1622"/>
      <c r="N765" s="1622"/>
      <c r="O765" s="1623">
        <f>SUM(J765:N765)</f>
        <v>0</v>
      </c>
      <c r="P765" s="1625"/>
      <c r="Q765" s="1626">
        <f>P765</f>
        <v>0</v>
      </c>
      <c r="R765" s="1626">
        <f>I765+O765+Q765</f>
        <v>0</v>
      </c>
      <c r="S765" s="1627">
        <f>R765/R817</f>
        <v>0</v>
      </c>
    </row>
    <row r="766" spans="1:19" ht="12" thickBot="1" x14ac:dyDescent="0.25">
      <c r="A766" s="1628"/>
      <c r="B766" s="1629" t="s">
        <v>22796</v>
      </c>
      <c r="C766" s="1635"/>
      <c r="D766" s="1636"/>
      <c r="E766" s="1636"/>
      <c r="F766" s="1636"/>
      <c r="G766" s="1636"/>
      <c r="H766" s="1636"/>
      <c r="I766" s="1637"/>
      <c r="J766" s="1638"/>
      <c r="K766" s="1631"/>
      <c r="L766" s="1636"/>
      <c r="M766" s="1636"/>
      <c r="N766" s="1636"/>
      <c r="O766" s="1631"/>
      <c r="P766" s="1653"/>
      <c r="Q766" s="1636"/>
      <c r="R766" s="1631"/>
      <c r="S766" s="1632"/>
    </row>
    <row r="767" spans="1:19" x14ac:dyDescent="0.2">
      <c r="A767" s="1610" t="s">
        <v>22799</v>
      </c>
      <c r="B767" s="1611">
        <v>2020</v>
      </c>
      <c r="C767" s="1639"/>
      <c r="D767" s="1613"/>
      <c r="E767" s="1613"/>
      <c r="F767" s="1613"/>
      <c r="G767" s="1613"/>
      <c r="H767" s="1613"/>
      <c r="I767" s="1614">
        <f>SUM(C767:H767)</f>
        <v>0</v>
      </c>
      <c r="J767" s="1652"/>
      <c r="K767" s="1613">
        <v>62541698</v>
      </c>
      <c r="L767" s="1613"/>
      <c r="M767" s="1613"/>
      <c r="N767" s="1613"/>
      <c r="O767" s="1614">
        <f>SUM(J767:N767)</f>
        <v>62541698</v>
      </c>
      <c r="P767" s="1616"/>
      <c r="Q767" s="1617">
        <f>P767</f>
        <v>0</v>
      </c>
      <c r="R767" s="1617">
        <f>I767+O767+Q767</f>
        <v>62541698</v>
      </c>
      <c r="S767" s="1618">
        <f>R767/R815</f>
        <v>5.2275748036728024E-3</v>
      </c>
    </row>
    <row r="768" spans="1:19" x14ac:dyDescent="0.2">
      <c r="A768" s="1619"/>
      <c r="B768" s="1620">
        <v>2021</v>
      </c>
      <c r="C768" s="1672"/>
      <c r="D768" s="1622"/>
      <c r="E768" s="1622"/>
      <c r="F768" s="1622"/>
      <c r="G768" s="1622"/>
      <c r="H768" s="1622"/>
      <c r="I768" s="1623">
        <f>SUM(C768:H768)</f>
        <v>0</v>
      </c>
      <c r="J768" s="1649"/>
      <c r="K768" s="1622"/>
      <c r="L768" s="1622"/>
      <c r="M768" s="1622"/>
      <c r="N768" s="1622"/>
      <c r="O768" s="1623">
        <f>SUM(J768:N768)</f>
        <v>0</v>
      </c>
      <c r="P768" s="1625"/>
      <c r="Q768" s="1626">
        <f>P768</f>
        <v>0</v>
      </c>
      <c r="R768" s="1626">
        <f>I768+O768+Q768</f>
        <v>0</v>
      </c>
      <c r="S768" s="1627">
        <f>R768/R816</f>
        <v>0</v>
      </c>
    </row>
    <row r="769" spans="1:19" x14ac:dyDescent="0.2">
      <c r="A769" s="1619"/>
      <c r="B769" s="1620">
        <v>2022</v>
      </c>
      <c r="C769" s="1672"/>
      <c r="D769" s="1622"/>
      <c r="E769" s="1622"/>
      <c r="F769" s="1622"/>
      <c r="G769" s="1622"/>
      <c r="H769" s="1622"/>
      <c r="I769" s="1623">
        <f>SUM(C769:H769)</f>
        <v>0</v>
      </c>
      <c r="J769" s="1649"/>
      <c r="K769" s="1622">
        <v>91606686</v>
      </c>
      <c r="L769" s="1622"/>
      <c r="M769" s="1622"/>
      <c r="N769" s="1622"/>
      <c r="O769" s="1623">
        <f>SUM(J769:N769)</f>
        <v>91606686</v>
      </c>
      <c r="P769" s="1625"/>
      <c r="Q769" s="1626">
        <f>P769</f>
        <v>0</v>
      </c>
      <c r="R769" s="1626">
        <f>I769+O769+Q769</f>
        <v>91606686</v>
      </c>
      <c r="S769" s="1627">
        <f>R769/R817</f>
        <v>3.5445076327864735E-3</v>
      </c>
    </row>
    <row r="770" spans="1:19" ht="12" thickBot="1" x14ac:dyDescent="0.25">
      <c r="A770" s="1628"/>
      <c r="B770" s="1629" t="s">
        <v>22796</v>
      </c>
      <c r="C770" s="1635"/>
      <c r="D770" s="1636"/>
      <c r="E770" s="1636"/>
      <c r="F770" s="1636"/>
      <c r="G770" s="1636"/>
      <c r="H770" s="1636"/>
      <c r="I770" s="1637"/>
      <c r="J770" s="1638"/>
      <c r="K770" s="1631"/>
      <c r="L770" s="1636"/>
      <c r="M770" s="1636"/>
      <c r="N770" s="1636"/>
      <c r="O770" s="1631"/>
      <c r="P770" s="1653"/>
      <c r="Q770" s="1636"/>
      <c r="R770" s="1631"/>
      <c r="S770" s="1632"/>
    </row>
    <row r="771" spans="1:19" x14ac:dyDescent="0.2">
      <c r="A771" s="1610" t="s">
        <v>22800</v>
      </c>
      <c r="B771" s="1611">
        <v>2020</v>
      </c>
      <c r="C771" s="1639"/>
      <c r="D771" s="1613"/>
      <c r="E771" s="1613"/>
      <c r="F771" s="1613"/>
      <c r="G771" s="1613"/>
      <c r="H771" s="1613"/>
      <c r="I771" s="1614">
        <f>SUM(C771:H771)</f>
        <v>0</v>
      </c>
      <c r="J771" s="1652"/>
      <c r="K771" s="1613">
        <v>523471610</v>
      </c>
      <c r="L771" s="1613"/>
      <c r="M771" s="1613"/>
      <c r="N771" s="1613"/>
      <c r="O771" s="1614">
        <f>SUM(J771:N771)</f>
        <v>523471610</v>
      </c>
      <c r="P771" s="1616"/>
      <c r="Q771" s="1617">
        <f>P771</f>
        <v>0</v>
      </c>
      <c r="R771" s="1617">
        <f>I771+O771+Q771</f>
        <v>523471610</v>
      </c>
      <c r="S771" s="1618">
        <f>R771/R815</f>
        <v>4.375460031280308E-2</v>
      </c>
    </row>
    <row r="772" spans="1:19" x14ac:dyDescent="0.2">
      <c r="A772" s="1619"/>
      <c r="B772" s="1620">
        <v>2021</v>
      </c>
      <c r="C772" s="1672"/>
      <c r="D772" s="1622"/>
      <c r="E772" s="1622"/>
      <c r="F772" s="1622"/>
      <c r="G772" s="1622"/>
      <c r="H772" s="1622"/>
      <c r="I772" s="1623">
        <f>SUM(C772:H772)</f>
        <v>0</v>
      </c>
      <c r="J772" s="1649"/>
      <c r="K772" s="1622">
        <v>457698540</v>
      </c>
      <c r="L772" s="1622"/>
      <c r="M772" s="1622"/>
      <c r="N772" s="1622"/>
      <c r="O772" s="1623">
        <f>SUM(J772:N772)</f>
        <v>457698540</v>
      </c>
      <c r="P772" s="1625"/>
      <c r="Q772" s="1626">
        <f>P772</f>
        <v>0</v>
      </c>
      <c r="R772" s="1626">
        <f>I772+O772+Q772</f>
        <v>457698540</v>
      </c>
      <c r="S772" s="1627">
        <f>R772/R816</f>
        <v>2.777739166587942E-2</v>
      </c>
    </row>
    <row r="773" spans="1:19" x14ac:dyDescent="0.2">
      <c r="A773" s="1619"/>
      <c r="B773" s="1620">
        <v>2022</v>
      </c>
      <c r="C773" s="1672"/>
      <c r="D773" s="1622"/>
      <c r="E773" s="1622"/>
      <c r="F773" s="1622"/>
      <c r="G773" s="1622"/>
      <c r="H773" s="1622"/>
      <c r="I773" s="1623">
        <f>SUM(C773:H773)</f>
        <v>0</v>
      </c>
      <c r="J773" s="1649"/>
      <c r="K773" s="1622">
        <v>761017136</v>
      </c>
      <c r="L773" s="1622"/>
      <c r="M773" s="1622"/>
      <c r="N773" s="1622"/>
      <c r="O773" s="1623">
        <f>SUM(J773:N773)</f>
        <v>761017136</v>
      </c>
      <c r="P773" s="1625"/>
      <c r="Q773" s="1626">
        <f>P773</f>
        <v>0</v>
      </c>
      <c r="R773" s="1626">
        <f>I773+O773+Q773</f>
        <v>761017136</v>
      </c>
      <c r="S773" s="1627">
        <f>R773/R817</f>
        <v>2.9445787911521019E-2</v>
      </c>
    </row>
    <row r="774" spans="1:19" ht="12" thickBot="1" x14ac:dyDescent="0.25">
      <c r="A774" s="1628"/>
      <c r="B774" s="1629" t="s">
        <v>22796</v>
      </c>
      <c r="C774" s="1635"/>
      <c r="D774" s="1636"/>
      <c r="E774" s="1636"/>
      <c r="F774" s="1636"/>
      <c r="G774" s="1636"/>
      <c r="H774" s="1636"/>
      <c r="I774" s="1637"/>
      <c r="J774" s="1638"/>
      <c r="K774" s="1631">
        <f t="shared" ref="K774:R774" si="193">(K773-K772)/K772</f>
        <v>0.66270387491295035</v>
      </c>
      <c r="L774" s="1636"/>
      <c r="M774" s="1636"/>
      <c r="N774" s="1636"/>
      <c r="O774" s="1631">
        <f t="shared" si="193"/>
        <v>0.66270387491295035</v>
      </c>
      <c r="P774" s="1653"/>
      <c r="Q774" s="1636"/>
      <c r="R774" s="1631">
        <f t="shared" si="193"/>
        <v>0.66270387491295035</v>
      </c>
      <c r="S774" s="1632"/>
    </row>
    <row r="775" spans="1:19" x14ac:dyDescent="0.2">
      <c r="A775" s="1610" t="s">
        <v>22801</v>
      </c>
      <c r="B775" s="1611">
        <v>2020</v>
      </c>
      <c r="C775" s="1612"/>
      <c r="D775" s="1613"/>
      <c r="E775" s="1613"/>
      <c r="F775" s="1613"/>
      <c r="G775" s="1613"/>
      <c r="H775" s="1613"/>
      <c r="I775" s="1614">
        <f>SUM(C775:H775)</f>
        <v>0</v>
      </c>
      <c r="J775" s="1652"/>
      <c r="K775" s="1613">
        <v>3759202</v>
      </c>
      <c r="L775" s="1613"/>
      <c r="M775" s="1613"/>
      <c r="N775" s="1613"/>
      <c r="O775" s="1614">
        <f>SUM(J775:N775)</f>
        <v>3759202</v>
      </c>
      <c r="P775" s="1616"/>
      <c r="Q775" s="1617">
        <f>P775</f>
        <v>0</v>
      </c>
      <c r="R775" s="1617">
        <f>I775+O775+Q775</f>
        <v>3759202</v>
      </c>
      <c r="S775" s="1618">
        <f>R775/R815</f>
        <v>3.1421452064055578E-4</v>
      </c>
    </row>
    <row r="776" spans="1:19" x14ac:dyDescent="0.2">
      <c r="A776" s="1619"/>
      <c r="B776" s="1620">
        <v>2021</v>
      </c>
      <c r="C776" s="1621"/>
      <c r="D776" s="1622"/>
      <c r="E776" s="1622"/>
      <c r="F776" s="1622"/>
      <c r="G776" s="1622"/>
      <c r="H776" s="1622"/>
      <c r="I776" s="1623">
        <f>SUM(C776:H776)</f>
        <v>0</v>
      </c>
      <c r="J776" s="1649"/>
      <c r="K776" s="1622"/>
      <c r="L776" s="1622"/>
      <c r="M776" s="1622"/>
      <c r="N776" s="1622"/>
      <c r="O776" s="1623">
        <f>SUM(J776:N776)</f>
        <v>0</v>
      </c>
      <c r="P776" s="1625"/>
      <c r="Q776" s="1626">
        <f>P776</f>
        <v>0</v>
      </c>
      <c r="R776" s="1626">
        <f>I776+O776+Q776</f>
        <v>0</v>
      </c>
      <c r="S776" s="1627">
        <f>R776/R816</f>
        <v>0</v>
      </c>
    </row>
    <row r="777" spans="1:19" x14ac:dyDescent="0.2">
      <c r="A777" s="1619"/>
      <c r="B777" s="1620">
        <v>2022</v>
      </c>
      <c r="C777" s="1621"/>
      <c r="D777" s="1622"/>
      <c r="E777" s="1622"/>
      <c r="F777" s="1622"/>
      <c r="G777" s="1622"/>
      <c r="H777" s="1622"/>
      <c r="I777" s="1623">
        <f>SUM(C777:H777)</f>
        <v>0</v>
      </c>
      <c r="J777" s="1649"/>
      <c r="K777" s="1622"/>
      <c r="L777" s="1622"/>
      <c r="M777" s="1622"/>
      <c r="N777" s="1622"/>
      <c r="O777" s="1623">
        <f>SUM(J777:N777)</f>
        <v>0</v>
      </c>
      <c r="P777" s="1625"/>
      <c r="Q777" s="1626">
        <f>P777</f>
        <v>0</v>
      </c>
      <c r="R777" s="1626">
        <f>I777+O777+Q777</f>
        <v>0</v>
      </c>
      <c r="S777" s="1627">
        <f>R777/R817</f>
        <v>0</v>
      </c>
    </row>
    <row r="778" spans="1:19" ht="12" thickBot="1" x14ac:dyDescent="0.25">
      <c r="A778" s="1628"/>
      <c r="B778" s="1629" t="s">
        <v>22796</v>
      </c>
      <c r="C778" s="1635"/>
      <c r="D778" s="1636"/>
      <c r="E778" s="1636"/>
      <c r="F778" s="1636"/>
      <c r="G778" s="1636"/>
      <c r="H778" s="1636"/>
      <c r="I778" s="1637"/>
      <c r="J778" s="1638"/>
      <c r="K778" s="1631"/>
      <c r="L778" s="1636"/>
      <c r="M778" s="1636"/>
      <c r="N778" s="1636"/>
      <c r="O778" s="1631"/>
      <c r="P778" s="1653"/>
      <c r="Q778" s="1636"/>
      <c r="R778" s="1631"/>
      <c r="S778" s="1632"/>
    </row>
    <row r="779" spans="1:19" x14ac:dyDescent="0.2">
      <c r="A779" s="1610" t="s">
        <v>22802</v>
      </c>
      <c r="B779" s="1611">
        <v>2020</v>
      </c>
      <c r="C779" s="1612"/>
      <c r="D779" s="1613"/>
      <c r="E779" s="1613"/>
      <c r="F779" s="1613"/>
      <c r="G779" s="1613"/>
      <c r="H779" s="1613"/>
      <c r="I779" s="1614">
        <f>SUM(C779:H779)</f>
        <v>0</v>
      </c>
      <c r="J779" s="1652"/>
      <c r="K779" s="1613">
        <v>898666</v>
      </c>
      <c r="L779" s="1613"/>
      <c r="M779" s="1613"/>
      <c r="N779" s="1613"/>
      <c r="O779" s="1614">
        <f>SUM(J779:N779)</f>
        <v>898666</v>
      </c>
      <c r="P779" s="1616"/>
      <c r="Q779" s="1617">
        <f>P779</f>
        <v>0</v>
      </c>
      <c r="R779" s="1617">
        <f>I779+O779+Q779</f>
        <v>898666</v>
      </c>
      <c r="S779" s="1618">
        <f>R779/R815</f>
        <v>7.5115385234942336E-5</v>
      </c>
    </row>
    <row r="780" spans="1:19" x14ac:dyDescent="0.2">
      <c r="A780" s="1619"/>
      <c r="B780" s="1620">
        <v>2021</v>
      </c>
      <c r="C780" s="1621"/>
      <c r="D780" s="1622"/>
      <c r="E780" s="1622"/>
      <c r="F780" s="1622"/>
      <c r="G780" s="1622"/>
      <c r="H780" s="1622"/>
      <c r="I780" s="1623">
        <f>SUM(C780:H780)</f>
        <v>0</v>
      </c>
      <c r="J780" s="1649"/>
      <c r="K780" s="1622"/>
      <c r="L780" s="1622"/>
      <c r="M780" s="1622"/>
      <c r="N780" s="1622"/>
      <c r="O780" s="1623">
        <f>SUM(J780:N780)</f>
        <v>0</v>
      </c>
      <c r="P780" s="1625"/>
      <c r="Q780" s="1626">
        <f>P780</f>
        <v>0</v>
      </c>
      <c r="R780" s="1626">
        <f>I780+O780+Q780</f>
        <v>0</v>
      </c>
      <c r="S780" s="1627">
        <f>R780/R816</f>
        <v>0</v>
      </c>
    </row>
    <row r="781" spans="1:19" x14ac:dyDescent="0.2">
      <c r="A781" s="1619"/>
      <c r="B781" s="1620">
        <v>2022</v>
      </c>
      <c r="C781" s="1621"/>
      <c r="D781" s="1622"/>
      <c r="E781" s="1622"/>
      <c r="F781" s="1622"/>
      <c r="G781" s="1622"/>
      <c r="H781" s="1622"/>
      <c r="I781" s="1623">
        <f>SUM(C781:H781)</f>
        <v>0</v>
      </c>
      <c r="J781" s="1649"/>
      <c r="K781" s="1622"/>
      <c r="L781" s="1622"/>
      <c r="M781" s="1622"/>
      <c r="N781" s="1622"/>
      <c r="O781" s="1623">
        <f>SUM(J781:N781)</f>
        <v>0</v>
      </c>
      <c r="P781" s="1625"/>
      <c r="Q781" s="1626">
        <f>P781</f>
        <v>0</v>
      </c>
      <c r="R781" s="1626">
        <f>I781+O781+Q781</f>
        <v>0</v>
      </c>
      <c r="S781" s="1627">
        <f>R781/R817</f>
        <v>0</v>
      </c>
    </row>
    <row r="782" spans="1:19" ht="12" thickBot="1" x14ac:dyDescent="0.25">
      <c r="A782" s="1628"/>
      <c r="B782" s="1629" t="s">
        <v>22796</v>
      </c>
      <c r="C782" s="1635"/>
      <c r="D782" s="1636"/>
      <c r="E782" s="1636"/>
      <c r="F782" s="1636"/>
      <c r="G782" s="1636"/>
      <c r="H782" s="1636"/>
      <c r="I782" s="1637"/>
      <c r="J782" s="1638"/>
      <c r="K782" s="1631"/>
      <c r="L782" s="1636"/>
      <c r="M782" s="1636"/>
      <c r="N782" s="1636"/>
      <c r="O782" s="1631"/>
      <c r="P782" s="1653"/>
      <c r="Q782" s="1636"/>
      <c r="R782" s="1631"/>
      <c r="S782" s="1632"/>
    </row>
    <row r="783" spans="1:19" x14ac:dyDescent="0.2">
      <c r="A783" s="1610" t="s">
        <v>22803</v>
      </c>
      <c r="B783" s="1611">
        <v>2020</v>
      </c>
      <c r="C783" s="1612"/>
      <c r="D783" s="1613"/>
      <c r="E783" s="1613"/>
      <c r="F783" s="1613"/>
      <c r="G783" s="1613"/>
      <c r="H783" s="1613"/>
      <c r="I783" s="1614">
        <f>SUM(C783:H783)</f>
        <v>0</v>
      </c>
      <c r="J783" s="1652"/>
      <c r="K783" s="1613">
        <v>277471013</v>
      </c>
      <c r="L783" s="1613"/>
      <c r="M783" s="1613"/>
      <c r="N783" s="1613"/>
      <c r="O783" s="1614">
        <f>SUM(J783:N783)</f>
        <v>277471013</v>
      </c>
      <c r="P783" s="1616"/>
      <c r="Q783" s="1617">
        <f>P783</f>
        <v>0</v>
      </c>
      <c r="R783" s="1617">
        <f>I783+O783+Q783</f>
        <v>277471013</v>
      </c>
      <c r="S783" s="1618">
        <f>R783/R815</f>
        <v>2.319253430420723E-2</v>
      </c>
    </row>
    <row r="784" spans="1:19" x14ac:dyDescent="0.2">
      <c r="A784" s="1619"/>
      <c r="B784" s="1620">
        <v>2021</v>
      </c>
      <c r="C784" s="1621"/>
      <c r="D784" s="1622"/>
      <c r="E784" s="1622"/>
      <c r="F784" s="1622"/>
      <c r="G784" s="1622"/>
      <c r="H784" s="1622"/>
      <c r="I784" s="1623">
        <f>SUM(C784:H784)</f>
        <v>0</v>
      </c>
      <c r="J784" s="1649"/>
      <c r="K784" s="1622">
        <v>530930088</v>
      </c>
      <c r="L784" s="1622"/>
      <c r="M784" s="1622"/>
      <c r="N784" s="1622"/>
      <c r="O784" s="1623">
        <f>SUM(J784:N784)</f>
        <v>530930088</v>
      </c>
      <c r="P784" s="1625"/>
      <c r="Q784" s="1626">
        <f>P784</f>
        <v>0</v>
      </c>
      <c r="R784" s="1626">
        <f>I784+O784+Q784</f>
        <v>530930088</v>
      </c>
      <c r="S784" s="1627">
        <f>R784/R816</f>
        <v>3.2221761077882896E-2</v>
      </c>
    </row>
    <row r="785" spans="1:19" x14ac:dyDescent="0.2">
      <c r="A785" s="1619"/>
      <c r="B785" s="1620">
        <v>2022</v>
      </c>
      <c r="C785" s="1621"/>
      <c r="D785" s="1622"/>
      <c r="E785" s="1622"/>
      <c r="F785" s="1622"/>
      <c r="G785" s="1622"/>
      <c r="H785" s="1622"/>
      <c r="I785" s="1623">
        <f>SUM(C785:H785)</f>
        <v>0</v>
      </c>
      <c r="J785" s="1649"/>
      <c r="K785" s="1622">
        <v>996454099</v>
      </c>
      <c r="L785" s="1622"/>
      <c r="M785" s="1622"/>
      <c r="N785" s="1622"/>
      <c r="O785" s="1623">
        <f>SUM(J785:N785)</f>
        <v>996454099</v>
      </c>
      <c r="P785" s="1625"/>
      <c r="Q785" s="1626">
        <f>P785</f>
        <v>0</v>
      </c>
      <c r="R785" s="1626">
        <f>I785+O785+Q785</f>
        <v>996454099</v>
      </c>
      <c r="S785" s="1627">
        <f>R785/R817</f>
        <v>3.8555473556011709E-2</v>
      </c>
    </row>
    <row r="786" spans="1:19" ht="12" thickBot="1" x14ac:dyDescent="0.25">
      <c r="A786" s="1628"/>
      <c r="B786" s="1629" t="s">
        <v>22796</v>
      </c>
      <c r="C786" s="1635"/>
      <c r="D786" s="1636"/>
      <c r="E786" s="1636"/>
      <c r="F786" s="1636"/>
      <c r="G786" s="1636"/>
      <c r="H786" s="1636"/>
      <c r="I786" s="1637"/>
      <c r="J786" s="1638"/>
      <c r="K786" s="1631">
        <f t="shared" ref="K786:R786" si="194">(K785-K784)/K784</f>
        <v>0.87680849422871665</v>
      </c>
      <c r="L786" s="1636"/>
      <c r="M786" s="1636"/>
      <c r="N786" s="1636"/>
      <c r="O786" s="1631">
        <f t="shared" si="194"/>
        <v>0.87680849422871665</v>
      </c>
      <c r="P786" s="1653"/>
      <c r="Q786" s="1636"/>
      <c r="R786" s="1631">
        <f t="shared" si="194"/>
        <v>0.87680849422871665</v>
      </c>
      <c r="S786" s="1632"/>
    </row>
    <row r="787" spans="1:19" x14ac:dyDescent="0.2">
      <c r="A787" s="1610" t="s">
        <v>22804</v>
      </c>
      <c r="B787" s="1611">
        <v>2020</v>
      </c>
      <c r="C787" s="1612"/>
      <c r="D787" s="1613"/>
      <c r="E787" s="1613"/>
      <c r="F787" s="1613"/>
      <c r="G787" s="1613"/>
      <c r="H787" s="1613"/>
      <c r="I787" s="1614">
        <f>SUM(C787:H787)</f>
        <v>0</v>
      </c>
      <c r="J787" s="1652"/>
      <c r="K787" s="1613">
        <v>21852074</v>
      </c>
      <c r="L787" s="1613"/>
      <c r="M787" s="1613"/>
      <c r="N787" s="1613"/>
      <c r="O787" s="1614">
        <f>SUM(J787:N787)</f>
        <v>21852074</v>
      </c>
      <c r="P787" s="1616"/>
      <c r="Q787" s="1617">
        <f>P787</f>
        <v>0</v>
      </c>
      <c r="R787" s="1617">
        <f>I787+O787+Q787</f>
        <v>21852074</v>
      </c>
      <c r="S787" s="1618">
        <f>R787/R815</f>
        <v>1.8265150308262106E-3</v>
      </c>
    </row>
    <row r="788" spans="1:19" x14ac:dyDescent="0.2">
      <c r="A788" s="1619"/>
      <c r="B788" s="1620">
        <v>2021</v>
      </c>
      <c r="C788" s="1621"/>
      <c r="D788" s="1622"/>
      <c r="E788" s="1622"/>
      <c r="F788" s="1622"/>
      <c r="G788" s="1622"/>
      <c r="H788" s="1622"/>
      <c r="I788" s="1623">
        <f>SUM(C788:H788)</f>
        <v>0</v>
      </c>
      <c r="J788" s="1649"/>
      <c r="K788" s="1622">
        <v>33498220</v>
      </c>
      <c r="L788" s="1622"/>
      <c r="M788" s="1622"/>
      <c r="N788" s="1622"/>
      <c r="O788" s="1623">
        <f>SUM(J788:N788)</f>
        <v>33498220</v>
      </c>
      <c r="P788" s="1625"/>
      <c r="Q788" s="1626">
        <f>P788</f>
        <v>0</v>
      </c>
      <c r="R788" s="1626">
        <f>I788+O788+Q788</f>
        <v>33498220</v>
      </c>
      <c r="S788" s="1627">
        <f>R788/R816</f>
        <v>2.0329826200664639E-3</v>
      </c>
    </row>
    <row r="789" spans="1:19" x14ac:dyDescent="0.2">
      <c r="A789" s="1619"/>
      <c r="B789" s="1620">
        <v>2022</v>
      </c>
      <c r="C789" s="1621"/>
      <c r="D789" s="1622"/>
      <c r="E789" s="1622"/>
      <c r="F789" s="1622"/>
      <c r="G789" s="1622"/>
      <c r="H789" s="1622"/>
      <c r="I789" s="1623">
        <f>SUM(C789:H789)</f>
        <v>0</v>
      </c>
      <c r="J789" s="1649"/>
      <c r="K789" s="1622">
        <v>35972877</v>
      </c>
      <c r="L789" s="1622"/>
      <c r="M789" s="1622"/>
      <c r="N789" s="1622"/>
      <c r="O789" s="1623">
        <f>SUM(J789:N789)</f>
        <v>35972877</v>
      </c>
      <c r="P789" s="1625"/>
      <c r="Q789" s="1626">
        <f>P789</f>
        <v>0</v>
      </c>
      <c r="R789" s="1626">
        <f>I789+O789+Q789</f>
        <v>35972877</v>
      </c>
      <c r="S789" s="1627">
        <f>R789/R817</f>
        <v>1.391886800705671E-3</v>
      </c>
    </row>
    <row r="790" spans="1:19" ht="12" thickBot="1" x14ac:dyDescent="0.25">
      <c r="A790" s="1628"/>
      <c r="B790" s="1629" t="s">
        <v>22796</v>
      </c>
      <c r="C790" s="1635"/>
      <c r="D790" s="1636"/>
      <c r="E790" s="1636"/>
      <c r="F790" s="1636"/>
      <c r="G790" s="1636"/>
      <c r="H790" s="1636"/>
      <c r="I790" s="1637"/>
      <c r="J790" s="1638"/>
      <c r="K790" s="1631">
        <f t="shared" ref="K790:R790" si="195">(K789-K788)/K788</f>
        <v>7.3874283469390317E-2</v>
      </c>
      <c r="L790" s="1636"/>
      <c r="M790" s="1636"/>
      <c r="N790" s="1636"/>
      <c r="O790" s="1631">
        <f t="shared" si="195"/>
        <v>7.3874283469390317E-2</v>
      </c>
      <c r="P790" s="1653"/>
      <c r="Q790" s="1636"/>
      <c r="R790" s="1631">
        <f t="shared" si="195"/>
        <v>7.3874283469390317E-2</v>
      </c>
      <c r="S790" s="1632"/>
    </row>
    <row r="791" spans="1:19" x14ac:dyDescent="0.2">
      <c r="A791" s="1610" t="s">
        <v>22805</v>
      </c>
      <c r="B791" s="1611">
        <v>2020</v>
      </c>
      <c r="C791" s="1612"/>
      <c r="D791" s="1613"/>
      <c r="E791" s="1613"/>
      <c r="F791" s="1613"/>
      <c r="G791" s="1613"/>
      <c r="H791" s="1613"/>
      <c r="I791" s="1614">
        <f>SUM(C791:H791)</f>
        <v>0</v>
      </c>
      <c r="J791" s="1652"/>
      <c r="K791" s="1613">
        <v>178025372</v>
      </c>
      <c r="L791" s="1613"/>
      <c r="M791" s="1613"/>
      <c r="N791" s="1613"/>
      <c r="O791" s="1614">
        <f>SUM(J791:N791)</f>
        <v>178025372</v>
      </c>
      <c r="P791" s="1616"/>
      <c r="Q791" s="1617">
        <f>P791</f>
        <v>0</v>
      </c>
      <c r="R791" s="1617">
        <f>I791+O791+Q791</f>
        <v>178025372</v>
      </c>
      <c r="S791" s="1618">
        <f>R791/R815</f>
        <v>1.4880327506964676E-2</v>
      </c>
    </row>
    <row r="792" spans="1:19" x14ac:dyDescent="0.2">
      <c r="A792" s="1619"/>
      <c r="B792" s="1620">
        <v>2021</v>
      </c>
      <c r="C792" s="1621"/>
      <c r="D792" s="1622"/>
      <c r="E792" s="1622"/>
      <c r="F792" s="1622"/>
      <c r="G792" s="1622"/>
      <c r="H792" s="1622"/>
      <c r="I792" s="1623">
        <f>SUM(C792:H792)</f>
        <v>0</v>
      </c>
      <c r="J792" s="1649"/>
      <c r="K792" s="1622"/>
      <c r="L792" s="1622"/>
      <c r="M792" s="1622"/>
      <c r="N792" s="1622"/>
      <c r="O792" s="1623">
        <f>SUM(J792:N792)</f>
        <v>0</v>
      </c>
      <c r="P792" s="1625"/>
      <c r="Q792" s="1626">
        <f>P792</f>
        <v>0</v>
      </c>
      <c r="R792" s="1626">
        <f>I792+O792+Q792</f>
        <v>0</v>
      </c>
      <c r="S792" s="1627">
        <f>R792/R816</f>
        <v>0</v>
      </c>
    </row>
    <row r="793" spans="1:19" x14ac:dyDescent="0.2">
      <c r="A793" s="1619"/>
      <c r="B793" s="1620">
        <v>2022</v>
      </c>
      <c r="C793" s="1621"/>
      <c r="D793" s="1622"/>
      <c r="E793" s="1622"/>
      <c r="F793" s="1622"/>
      <c r="G793" s="1622"/>
      <c r="H793" s="1622"/>
      <c r="I793" s="1623">
        <f>SUM(C793:H793)</f>
        <v>0</v>
      </c>
      <c r="J793" s="1649"/>
      <c r="K793" s="1622">
        <v>186297586</v>
      </c>
      <c r="L793" s="1622"/>
      <c r="M793" s="1622"/>
      <c r="N793" s="1622"/>
      <c r="O793" s="1623">
        <f>SUM(J793:N793)</f>
        <v>186297586</v>
      </c>
      <c r="P793" s="1625"/>
      <c r="Q793" s="1626">
        <f>P793</f>
        <v>0</v>
      </c>
      <c r="R793" s="1626">
        <f>I793+O793+Q793</f>
        <v>186297586</v>
      </c>
      <c r="S793" s="1627">
        <f>R793/R817</f>
        <v>7.2083517522585029E-3</v>
      </c>
    </row>
    <row r="794" spans="1:19" ht="12" thickBot="1" x14ac:dyDescent="0.25">
      <c r="A794" s="1628"/>
      <c r="B794" s="1629" t="s">
        <v>22796</v>
      </c>
      <c r="C794" s="1635"/>
      <c r="D794" s="1636"/>
      <c r="E794" s="1636"/>
      <c r="F794" s="1636"/>
      <c r="G794" s="1636"/>
      <c r="H794" s="1636"/>
      <c r="I794" s="1637"/>
      <c r="J794" s="1638"/>
      <c r="K794" s="1631"/>
      <c r="L794" s="1636"/>
      <c r="M794" s="1636"/>
      <c r="N794" s="1636"/>
      <c r="O794" s="1631"/>
      <c r="P794" s="1653"/>
      <c r="Q794" s="1636"/>
      <c r="R794" s="1631"/>
      <c r="S794" s="1632"/>
    </row>
    <row r="795" spans="1:19" x14ac:dyDescent="0.2">
      <c r="A795" s="1610" t="s">
        <v>22806</v>
      </c>
      <c r="B795" s="1611">
        <v>2020</v>
      </c>
      <c r="C795" s="1612"/>
      <c r="D795" s="1613"/>
      <c r="E795" s="1613"/>
      <c r="F795" s="1613"/>
      <c r="G795" s="1613"/>
      <c r="H795" s="1613"/>
      <c r="I795" s="1614">
        <f>SUM(C795:H795)</f>
        <v>0</v>
      </c>
      <c r="J795" s="1652"/>
      <c r="K795" s="1613">
        <v>32206165</v>
      </c>
      <c r="L795" s="1613"/>
      <c r="M795" s="1613"/>
      <c r="N795" s="1613"/>
      <c r="O795" s="1614">
        <f>SUM(J795:N795)</f>
        <v>32206165</v>
      </c>
      <c r="P795" s="1616"/>
      <c r="Q795" s="1617">
        <f>P795</f>
        <v>0</v>
      </c>
      <c r="R795" s="1617">
        <f>I795+O795+Q795</f>
        <v>32206165</v>
      </c>
      <c r="S795" s="1618">
        <f>R795/R815</f>
        <v>2.6919661931297241E-3</v>
      </c>
    </row>
    <row r="796" spans="1:19" x14ac:dyDescent="0.2">
      <c r="A796" s="1619"/>
      <c r="B796" s="1620">
        <v>2021</v>
      </c>
      <c r="C796" s="1621"/>
      <c r="D796" s="1622"/>
      <c r="E796" s="1622"/>
      <c r="F796" s="1622"/>
      <c r="G796" s="1622"/>
      <c r="H796" s="1622"/>
      <c r="I796" s="1623">
        <f>SUM(C796:H796)</f>
        <v>0</v>
      </c>
      <c r="J796" s="1649"/>
      <c r="K796" s="1622">
        <v>6108367</v>
      </c>
      <c r="L796" s="1622"/>
      <c r="M796" s="1622"/>
      <c r="N796" s="1622"/>
      <c r="O796" s="1623">
        <f>SUM(J796:N796)</f>
        <v>6108367</v>
      </c>
      <c r="P796" s="1625"/>
      <c r="Q796" s="1626">
        <f>P796</f>
        <v>0</v>
      </c>
      <c r="R796" s="1626">
        <f>I796+O796+Q796</f>
        <v>6108367</v>
      </c>
      <c r="S796" s="1627">
        <f>R796/R816</f>
        <v>3.7071235271568238E-4</v>
      </c>
    </row>
    <row r="797" spans="1:19" x14ac:dyDescent="0.2">
      <c r="A797" s="1619"/>
      <c r="B797" s="1620">
        <v>2022</v>
      </c>
      <c r="C797" s="1621"/>
      <c r="D797" s="1622"/>
      <c r="E797" s="1622"/>
      <c r="F797" s="1622"/>
      <c r="G797" s="1622"/>
      <c r="H797" s="1622"/>
      <c r="I797" s="1623">
        <f>SUM(C797:H797)</f>
        <v>0</v>
      </c>
      <c r="J797" s="1649"/>
      <c r="K797" s="1622"/>
      <c r="L797" s="1622"/>
      <c r="M797" s="1622"/>
      <c r="N797" s="1622"/>
      <c r="O797" s="1623">
        <f>SUM(J797:N797)</f>
        <v>0</v>
      </c>
      <c r="P797" s="1625"/>
      <c r="Q797" s="1626">
        <f>P797</f>
        <v>0</v>
      </c>
      <c r="R797" s="1626">
        <f>I797+O797+Q797</f>
        <v>0</v>
      </c>
      <c r="S797" s="1627">
        <f>R797/R817</f>
        <v>0</v>
      </c>
    </row>
    <row r="798" spans="1:19" ht="12" thickBot="1" x14ac:dyDescent="0.25">
      <c r="A798" s="1628"/>
      <c r="B798" s="1629" t="s">
        <v>22796</v>
      </c>
      <c r="C798" s="1635"/>
      <c r="D798" s="1636"/>
      <c r="E798" s="1636"/>
      <c r="F798" s="1636"/>
      <c r="G798" s="1636"/>
      <c r="H798" s="1636"/>
      <c r="I798" s="1637"/>
      <c r="J798" s="1638"/>
      <c r="K798" s="1631">
        <f t="shared" ref="K798:R798" si="196">(K797-K796)/K796</f>
        <v>-1</v>
      </c>
      <c r="L798" s="1636"/>
      <c r="M798" s="1636"/>
      <c r="N798" s="1636"/>
      <c r="O798" s="1631">
        <f t="shared" si="196"/>
        <v>-1</v>
      </c>
      <c r="P798" s="1653"/>
      <c r="Q798" s="1636"/>
      <c r="R798" s="1631">
        <f t="shared" si="196"/>
        <v>-1</v>
      </c>
      <c r="S798" s="1632"/>
    </row>
    <row r="799" spans="1:19" x14ac:dyDescent="0.2">
      <c r="A799" s="1610" t="s">
        <v>22807</v>
      </c>
      <c r="B799" s="1611">
        <v>2020</v>
      </c>
      <c r="C799" s="1612"/>
      <c r="D799" s="1613"/>
      <c r="E799" s="1613"/>
      <c r="F799" s="1613"/>
      <c r="G799" s="1613"/>
      <c r="H799" s="1613"/>
      <c r="I799" s="1614">
        <f>SUM(C799:H799)</f>
        <v>0</v>
      </c>
      <c r="J799" s="1652"/>
      <c r="K799" s="1613">
        <v>87737082</v>
      </c>
      <c r="L799" s="1613"/>
      <c r="M799" s="1613"/>
      <c r="N799" s="1613"/>
      <c r="O799" s="1614">
        <f>SUM(J799:N799)</f>
        <v>87737082</v>
      </c>
      <c r="P799" s="1616"/>
      <c r="Q799" s="1617">
        <f>P799</f>
        <v>0</v>
      </c>
      <c r="R799" s="1617">
        <f>I799+O799+Q799</f>
        <v>87737082</v>
      </c>
      <c r="S799" s="1618">
        <f>R799/R815</f>
        <v>7.3335418429313279E-3</v>
      </c>
    </row>
    <row r="800" spans="1:19" x14ac:dyDescent="0.2">
      <c r="A800" s="1619"/>
      <c r="B800" s="1620">
        <v>2021</v>
      </c>
      <c r="C800" s="1621"/>
      <c r="D800" s="1622"/>
      <c r="E800" s="1622"/>
      <c r="F800" s="1622"/>
      <c r="G800" s="1622"/>
      <c r="H800" s="1622"/>
      <c r="I800" s="1623">
        <f>SUM(C800:H800)</f>
        <v>0</v>
      </c>
      <c r="J800" s="1649"/>
      <c r="K800" s="1622">
        <v>214764785</v>
      </c>
      <c r="L800" s="1622"/>
      <c r="M800" s="1622"/>
      <c r="N800" s="1622"/>
      <c r="O800" s="1623">
        <f>SUM(J800:N800)</f>
        <v>214764785</v>
      </c>
      <c r="P800" s="1625"/>
      <c r="Q800" s="1626">
        <f>P800</f>
        <v>0</v>
      </c>
      <c r="R800" s="1626">
        <f>I800+O800+Q800</f>
        <v>214764785</v>
      </c>
      <c r="S800" s="1627">
        <f>R800/R816</f>
        <v>1.3033918677091225E-2</v>
      </c>
    </row>
    <row r="801" spans="1:19" x14ac:dyDescent="0.2">
      <c r="A801" s="1619"/>
      <c r="B801" s="1620">
        <v>2022</v>
      </c>
      <c r="C801" s="1621"/>
      <c r="D801" s="1622"/>
      <c r="E801" s="1622"/>
      <c r="F801" s="1622"/>
      <c r="G801" s="1622"/>
      <c r="H801" s="1622"/>
      <c r="I801" s="1623">
        <f>SUM(C801:H801)</f>
        <v>0</v>
      </c>
      <c r="J801" s="1649"/>
      <c r="K801" s="1622">
        <v>128651616</v>
      </c>
      <c r="L801" s="1622"/>
      <c r="M801" s="1622"/>
      <c r="N801" s="1622"/>
      <c r="O801" s="1623">
        <f>SUM(J801:N801)</f>
        <v>128651616</v>
      </c>
      <c r="P801" s="1625"/>
      <c r="Q801" s="1626">
        <f>P801</f>
        <v>0</v>
      </c>
      <c r="R801" s="1626">
        <f>I801+O801+Q801</f>
        <v>128651616</v>
      </c>
      <c r="S801" s="1627">
        <f>R801/R817</f>
        <v>4.9778750306753196E-3</v>
      </c>
    </row>
    <row r="802" spans="1:19" ht="12" thickBot="1" x14ac:dyDescent="0.25">
      <c r="A802" s="1628"/>
      <c r="B802" s="1629" t="s">
        <v>22796</v>
      </c>
      <c r="C802" s="1635"/>
      <c r="D802" s="1636"/>
      <c r="E802" s="1636"/>
      <c r="F802" s="1636"/>
      <c r="G802" s="1636"/>
      <c r="H802" s="1636"/>
      <c r="I802" s="1637"/>
      <c r="J802" s="1638"/>
      <c r="K802" s="1631">
        <f t="shared" ref="K802:R802" si="197">(K801-K800)/K800</f>
        <v>-0.40096503251219701</v>
      </c>
      <c r="L802" s="1636"/>
      <c r="M802" s="1636"/>
      <c r="N802" s="1636"/>
      <c r="O802" s="1631">
        <f t="shared" si="197"/>
        <v>-0.40096503251219701</v>
      </c>
      <c r="P802" s="1653"/>
      <c r="Q802" s="1636"/>
      <c r="R802" s="1631">
        <f t="shared" si="197"/>
        <v>-0.40096503251219701</v>
      </c>
      <c r="S802" s="1632"/>
    </row>
    <row r="803" spans="1:19" x14ac:dyDescent="0.2">
      <c r="A803" s="1610" t="s">
        <v>22808</v>
      </c>
      <c r="B803" s="1611">
        <v>2020</v>
      </c>
      <c r="C803" s="1612"/>
      <c r="D803" s="1613"/>
      <c r="E803" s="1613"/>
      <c r="F803" s="1613"/>
      <c r="G803" s="1613"/>
      <c r="H803" s="1613"/>
      <c r="I803" s="1614">
        <f>SUM(C803:H803)</f>
        <v>0</v>
      </c>
      <c r="J803" s="1652"/>
      <c r="K803" s="1613"/>
      <c r="L803" s="1613"/>
      <c r="M803" s="1613"/>
      <c r="N803" s="1613"/>
      <c r="O803" s="1614">
        <f>SUM(J803:N803)</f>
        <v>0</v>
      </c>
      <c r="P803" s="1616"/>
      <c r="Q803" s="1617">
        <f>P803</f>
        <v>0</v>
      </c>
      <c r="R803" s="1617">
        <f>I803+O803+Q803</f>
        <v>0</v>
      </c>
      <c r="S803" s="1618">
        <f>R803/R815</f>
        <v>0</v>
      </c>
    </row>
    <row r="804" spans="1:19" x14ac:dyDescent="0.2">
      <c r="A804" s="1619"/>
      <c r="B804" s="1620">
        <v>2021</v>
      </c>
      <c r="C804" s="1621"/>
      <c r="D804" s="1622"/>
      <c r="E804" s="1622"/>
      <c r="F804" s="1622"/>
      <c r="G804" s="1622"/>
      <c r="H804" s="1622"/>
      <c r="I804" s="1623">
        <f>SUM(C804:H804)</f>
        <v>0</v>
      </c>
      <c r="J804" s="1649"/>
      <c r="K804" s="1622"/>
      <c r="L804" s="1622"/>
      <c r="M804" s="1622"/>
      <c r="N804" s="1622"/>
      <c r="O804" s="1623">
        <f>SUM(J804:N804)</f>
        <v>0</v>
      </c>
      <c r="P804" s="1625"/>
      <c r="Q804" s="1626">
        <f>P804</f>
        <v>0</v>
      </c>
      <c r="R804" s="1626">
        <f>I804+O804+Q804</f>
        <v>0</v>
      </c>
      <c r="S804" s="1627">
        <f>R804/R816</f>
        <v>0</v>
      </c>
    </row>
    <row r="805" spans="1:19" x14ac:dyDescent="0.2">
      <c r="A805" s="1619"/>
      <c r="B805" s="1620">
        <v>2022</v>
      </c>
      <c r="C805" s="1621"/>
      <c r="D805" s="1622"/>
      <c r="E805" s="1622"/>
      <c r="F805" s="1622"/>
      <c r="G805" s="1622"/>
      <c r="H805" s="1622"/>
      <c r="I805" s="1623">
        <f>SUM(C805:H805)</f>
        <v>0</v>
      </c>
      <c r="J805" s="1649"/>
      <c r="K805" s="1622"/>
      <c r="L805" s="1622"/>
      <c r="M805" s="1622"/>
      <c r="N805" s="1622"/>
      <c r="O805" s="1623">
        <f>SUM(J805:N805)</f>
        <v>0</v>
      </c>
      <c r="P805" s="1625"/>
      <c r="Q805" s="1626">
        <f>P805</f>
        <v>0</v>
      </c>
      <c r="R805" s="1626">
        <f>I805+O805+Q805</f>
        <v>0</v>
      </c>
      <c r="S805" s="1627">
        <f>R805/R817</f>
        <v>0</v>
      </c>
    </row>
    <row r="806" spans="1:19" ht="12" thickBot="1" x14ac:dyDescent="0.25">
      <c r="A806" s="1628"/>
      <c r="B806" s="1629" t="s">
        <v>22796</v>
      </c>
      <c r="C806" s="1635"/>
      <c r="D806" s="1636"/>
      <c r="E806" s="1636"/>
      <c r="F806" s="1636"/>
      <c r="G806" s="1636"/>
      <c r="H806" s="1636"/>
      <c r="I806" s="1637"/>
      <c r="J806" s="1638"/>
      <c r="K806" s="1636"/>
      <c r="L806" s="1636"/>
      <c r="M806" s="1636"/>
      <c r="N806" s="1636"/>
      <c r="O806" s="1637"/>
      <c r="P806" s="1653"/>
      <c r="Q806" s="1636"/>
      <c r="R806" s="1636"/>
      <c r="S806" s="1632"/>
    </row>
    <row r="807" spans="1:19" x14ac:dyDescent="0.2">
      <c r="A807" s="1610" t="s">
        <v>22809</v>
      </c>
      <c r="B807" s="1611">
        <v>2020</v>
      </c>
      <c r="C807" s="1612"/>
      <c r="D807" s="1613"/>
      <c r="E807" s="1613"/>
      <c r="F807" s="1613"/>
      <c r="G807" s="1613"/>
      <c r="H807" s="1613"/>
      <c r="I807" s="1614">
        <f>SUM(C807:H807)</f>
        <v>0</v>
      </c>
      <c r="J807" s="1652"/>
      <c r="K807" s="1613"/>
      <c r="L807" s="1613"/>
      <c r="M807" s="1613"/>
      <c r="N807" s="1613"/>
      <c r="O807" s="1614">
        <f>SUM(J807:N807)</f>
        <v>0</v>
      </c>
      <c r="P807" s="1616"/>
      <c r="Q807" s="1617">
        <f>P807</f>
        <v>0</v>
      </c>
      <c r="R807" s="1617">
        <f>I807+O807+Q807</f>
        <v>0</v>
      </c>
      <c r="S807" s="1618">
        <f>R807/R815</f>
        <v>0</v>
      </c>
    </row>
    <row r="808" spans="1:19" x14ac:dyDescent="0.2">
      <c r="A808" s="1619"/>
      <c r="B808" s="1620">
        <v>2021</v>
      </c>
      <c r="C808" s="1621"/>
      <c r="D808" s="1622"/>
      <c r="E808" s="1622"/>
      <c r="F808" s="1622"/>
      <c r="G808" s="1622"/>
      <c r="H808" s="1622"/>
      <c r="I808" s="1623">
        <f>SUM(C808:H808)</f>
        <v>0</v>
      </c>
      <c r="J808" s="1649"/>
      <c r="K808" s="1622"/>
      <c r="L808" s="1622"/>
      <c r="M808" s="1622"/>
      <c r="N808" s="1622"/>
      <c r="O808" s="1623">
        <f>SUM(J808:N808)</f>
        <v>0</v>
      </c>
      <c r="P808" s="1625"/>
      <c r="Q808" s="1626">
        <f>P808</f>
        <v>0</v>
      </c>
      <c r="R808" s="1626">
        <f>I808+O808+Q808</f>
        <v>0</v>
      </c>
      <c r="S808" s="1627">
        <f>R808/R816</f>
        <v>0</v>
      </c>
    </row>
    <row r="809" spans="1:19" x14ac:dyDescent="0.2">
      <c r="A809" s="1619"/>
      <c r="B809" s="1620">
        <v>2022</v>
      </c>
      <c r="C809" s="1621"/>
      <c r="D809" s="1622"/>
      <c r="E809" s="1622"/>
      <c r="F809" s="1622"/>
      <c r="G809" s="1622"/>
      <c r="H809" s="1622"/>
      <c r="I809" s="1623">
        <f>SUM(C809:H809)</f>
        <v>0</v>
      </c>
      <c r="J809" s="1649"/>
      <c r="K809" s="1622"/>
      <c r="L809" s="1622"/>
      <c r="M809" s="1622"/>
      <c r="N809" s="1622"/>
      <c r="O809" s="1623">
        <f>SUM(J809:N809)</f>
        <v>0</v>
      </c>
      <c r="P809" s="1625"/>
      <c r="Q809" s="1626">
        <f>P809</f>
        <v>0</v>
      </c>
      <c r="R809" s="1626">
        <f>I809+O809+Q809</f>
        <v>0</v>
      </c>
      <c r="S809" s="1627">
        <f>R809/R817</f>
        <v>0</v>
      </c>
    </row>
    <row r="810" spans="1:19" ht="12" thickBot="1" x14ac:dyDescent="0.25">
      <c r="A810" s="1628"/>
      <c r="B810" s="1629" t="s">
        <v>22796</v>
      </c>
      <c r="C810" s="1635"/>
      <c r="D810" s="1636"/>
      <c r="E810" s="1636"/>
      <c r="F810" s="1636"/>
      <c r="G810" s="1636"/>
      <c r="H810" s="1636"/>
      <c r="I810" s="1637"/>
      <c r="J810" s="1638"/>
      <c r="K810" s="1636"/>
      <c r="L810" s="1636"/>
      <c r="M810" s="1636"/>
      <c r="N810" s="1636"/>
      <c r="O810" s="1637"/>
      <c r="P810" s="1653"/>
      <c r="Q810" s="1636"/>
      <c r="R810" s="1636"/>
      <c r="S810" s="1632"/>
    </row>
    <row r="811" spans="1:19" x14ac:dyDescent="0.2">
      <c r="A811" s="1610" t="s">
        <v>22810</v>
      </c>
      <c r="B811" s="1611">
        <v>2020</v>
      </c>
      <c r="C811" s="1612"/>
      <c r="D811" s="1613"/>
      <c r="E811" s="1613"/>
      <c r="F811" s="1613"/>
      <c r="G811" s="1613"/>
      <c r="H811" s="1613"/>
      <c r="I811" s="1614">
        <f>SUM(C811:H811)</f>
        <v>0</v>
      </c>
      <c r="J811" s="1652"/>
      <c r="K811" s="1613"/>
      <c r="L811" s="1613"/>
      <c r="M811" s="1613"/>
      <c r="N811" s="1613"/>
      <c r="O811" s="1614">
        <f>SUM(J811:N811)</f>
        <v>0</v>
      </c>
      <c r="P811" s="1616">
        <v>10720848652</v>
      </c>
      <c r="Q811" s="1617">
        <f>P811</f>
        <v>10720848652</v>
      </c>
      <c r="R811" s="1617">
        <f>I811+O811+Q811</f>
        <v>10720848652</v>
      </c>
      <c r="S811" s="1618">
        <f>R811/R815</f>
        <v>0.89610675884087332</v>
      </c>
    </row>
    <row r="812" spans="1:19" x14ac:dyDescent="0.2">
      <c r="A812" s="1619"/>
      <c r="B812" s="1620">
        <v>2021</v>
      </c>
      <c r="C812" s="1621"/>
      <c r="D812" s="1622"/>
      <c r="E812" s="1622"/>
      <c r="F812" s="1622">
        <v>276800000</v>
      </c>
      <c r="G812" s="1622"/>
      <c r="H812" s="1622"/>
      <c r="I812" s="1623">
        <f>SUM(C812:H812)</f>
        <v>276800000</v>
      </c>
      <c r="J812" s="1649"/>
      <c r="K812" s="1622"/>
      <c r="L812" s="1622"/>
      <c r="M812" s="1622"/>
      <c r="N812" s="1622"/>
      <c r="O812" s="1623">
        <f>SUM(J812:N812)</f>
        <v>0</v>
      </c>
      <c r="P812" s="1625">
        <v>14334406844</v>
      </c>
      <c r="Q812" s="1626">
        <f>P812</f>
        <v>14334406844</v>
      </c>
      <c r="R812" s="1626">
        <f>I812+O812+Q812</f>
        <v>14611206844</v>
      </c>
      <c r="S812" s="1627">
        <f>R812/R816</f>
        <v>0.88674352165721559</v>
      </c>
    </row>
    <row r="813" spans="1:19" x14ac:dyDescent="0.2">
      <c r="A813" s="1619"/>
      <c r="B813" s="1620">
        <v>2022</v>
      </c>
      <c r="C813" s="1621"/>
      <c r="D813" s="1622"/>
      <c r="E813" s="1622"/>
      <c r="F813" s="1622">
        <v>157600000</v>
      </c>
      <c r="G813" s="1622"/>
      <c r="H813" s="1622"/>
      <c r="I813" s="1623">
        <f>SUM(C813:H813)</f>
        <v>157600000</v>
      </c>
      <c r="J813" s="1649"/>
      <c r="K813" s="1622"/>
      <c r="L813" s="1622"/>
      <c r="M813" s="1622"/>
      <c r="N813" s="1622"/>
      <c r="O813" s="1623">
        <f>SUM(J813:N813)</f>
        <v>0</v>
      </c>
      <c r="P813" s="1625">
        <v>21494845368</v>
      </c>
      <c r="Q813" s="1626">
        <f>P813</f>
        <v>21494845368</v>
      </c>
      <c r="R813" s="1626">
        <f>I813+O813+Q813</f>
        <v>21652445368</v>
      </c>
      <c r="S813" s="1627">
        <f>R813/R817</f>
        <v>0.8377910087847531</v>
      </c>
    </row>
    <row r="814" spans="1:19" ht="12" thickBot="1" x14ac:dyDescent="0.25">
      <c r="A814" s="1628"/>
      <c r="B814" s="1629" t="s">
        <v>22796</v>
      </c>
      <c r="C814" s="1635"/>
      <c r="D814" s="1636"/>
      <c r="E814" s="1673"/>
      <c r="F814" s="1631">
        <f t="shared" ref="F814:R814" si="198">(F813-F812)/F812</f>
        <v>-0.430635838150289</v>
      </c>
      <c r="G814" s="1636"/>
      <c r="H814" s="1673"/>
      <c r="I814" s="1632">
        <f t="shared" si="198"/>
        <v>-0.430635838150289</v>
      </c>
      <c r="J814" s="1638"/>
      <c r="K814" s="1636"/>
      <c r="L814" s="1636"/>
      <c r="M814" s="1636"/>
      <c r="N814" s="1636"/>
      <c r="O814" s="1637"/>
      <c r="P814" s="1634">
        <f t="shared" si="198"/>
        <v>0.49952806571812691</v>
      </c>
      <c r="Q814" s="1631">
        <f t="shared" si="198"/>
        <v>0.49952806571812691</v>
      </c>
      <c r="R814" s="1631">
        <f t="shared" si="198"/>
        <v>0.48190670347613623</v>
      </c>
      <c r="S814" s="1632"/>
    </row>
    <row r="815" spans="1:19" x14ac:dyDescent="0.2">
      <c r="A815" s="1640" t="s">
        <v>2049</v>
      </c>
      <c r="B815" s="1611">
        <v>2020</v>
      </c>
      <c r="C815" s="1641">
        <f t="shared" ref="C815:H817" si="199">C755+C759+C763+C767+C771+C775+C779+C783+C787+C791+C795+C799+C803+C807+C811</f>
        <v>0</v>
      </c>
      <c r="D815" s="1642">
        <f t="shared" si="199"/>
        <v>0</v>
      </c>
      <c r="E815" s="1642">
        <f t="shared" si="199"/>
        <v>0</v>
      </c>
      <c r="F815" s="1642">
        <f t="shared" si="199"/>
        <v>0</v>
      </c>
      <c r="G815" s="1642">
        <f t="shared" si="199"/>
        <v>0</v>
      </c>
      <c r="H815" s="1642">
        <f t="shared" si="199"/>
        <v>0</v>
      </c>
      <c r="I815" s="1643">
        <f>SUM(C815:H815)</f>
        <v>0</v>
      </c>
      <c r="J815" s="1644">
        <f t="shared" ref="J815:N817" si="200">J755+J759+J763+J767+J771+J775+J779+J783+J787+J791+J795+J799+J803+J807+J811</f>
        <v>0</v>
      </c>
      <c r="K815" s="1642">
        <f t="shared" si="200"/>
        <v>1200000000</v>
      </c>
      <c r="L815" s="1642">
        <f t="shared" si="200"/>
        <v>0</v>
      </c>
      <c r="M815" s="1642">
        <f t="shared" si="200"/>
        <v>42958725</v>
      </c>
      <c r="N815" s="1642">
        <f t="shared" si="200"/>
        <v>0</v>
      </c>
      <c r="O815" s="1643">
        <f>SUM(J815:N815)</f>
        <v>1242958725</v>
      </c>
      <c r="P815" s="1645">
        <f>P755+P759+P763+P767+P771+P775+P779+P783+P787+P791+P795+P799+P803+P807+P811</f>
        <v>10720848652</v>
      </c>
      <c r="Q815" s="1642">
        <f>P815</f>
        <v>10720848652</v>
      </c>
      <c r="R815" s="1642">
        <f>I815+O815+Q815</f>
        <v>11963807377</v>
      </c>
      <c r="S815" s="1646">
        <f>R815/R815</f>
        <v>1</v>
      </c>
    </row>
    <row r="816" spans="1:19" x14ac:dyDescent="0.2">
      <c r="A816" s="1647"/>
      <c r="B816" s="1620">
        <v>2021</v>
      </c>
      <c r="C816" s="1648">
        <f t="shared" si="199"/>
        <v>200000000</v>
      </c>
      <c r="D816" s="1626">
        <f t="shared" si="199"/>
        <v>0</v>
      </c>
      <c r="E816" s="1626">
        <f t="shared" si="199"/>
        <v>0</v>
      </c>
      <c r="F816" s="1626">
        <f t="shared" si="199"/>
        <v>276800000</v>
      </c>
      <c r="G816" s="1626">
        <f t="shared" si="199"/>
        <v>0</v>
      </c>
      <c r="H816" s="1626">
        <f t="shared" si="199"/>
        <v>0</v>
      </c>
      <c r="I816" s="1623">
        <f>SUM(C816:H816)</f>
        <v>476800000</v>
      </c>
      <c r="J816" s="1649">
        <f t="shared" si="200"/>
        <v>382122507</v>
      </c>
      <c r="K816" s="1626">
        <f t="shared" si="200"/>
        <v>1243000000</v>
      </c>
      <c r="L816" s="1626">
        <f t="shared" si="200"/>
        <v>0</v>
      </c>
      <c r="M816" s="1626">
        <f t="shared" si="200"/>
        <v>41047125</v>
      </c>
      <c r="N816" s="1626">
        <f t="shared" si="200"/>
        <v>0</v>
      </c>
      <c r="O816" s="1623">
        <f>SUM(J816:N816)</f>
        <v>1666169632</v>
      </c>
      <c r="P816" s="1650">
        <f>P756+P760+P764+P768+P772+P776+P780+P784+P788+P792+P796+P800+P804+P808+P812</f>
        <v>14334406844</v>
      </c>
      <c r="Q816" s="1626">
        <f>P816</f>
        <v>14334406844</v>
      </c>
      <c r="R816" s="1626">
        <f>I816+O816+Q816</f>
        <v>16477376476</v>
      </c>
      <c r="S816" s="1627">
        <f>R816/R816</f>
        <v>1</v>
      </c>
    </row>
    <row r="817" spans="1:20" x14ac:dyDescent="0.2">
      <c r="A817" s="1647"/>
      <c r="B817" s="1620">
        <v>2022</v>
      </c>
      <c r="C817" s="1648">
        <f t="shared" si="199"/>
        <v>1927677612</v>
      </c>
      <c r="D817" s="1626">
        <f t="shared" si="199"/>
        <v>0</v>
      </c>
      <c r="E817" s="1626">
        <f t="shared" si="199"/>
        <v>0</v>
      </c>
      <c r="F817" s="1626">
        <f t="shared" si="199"/>
        <v>157600000</v>
      </c>
      <c r="G817" s="1626">
        <f t="shared" si="199"/>
        <v>0</v>
      </c>
      <c r="H817" s="1626">
        <f t="shared" si="199"/>
        <v>0</v>
      </c>
      <c r="I817" s="1623">
        <f>SUM(C817:H817)</f>
        <v>2085277612</v>
      </c>
      <c r="J817" s="1649">
        <f t="shared" si="200"/>
        <v>0</v>
      </c>
      <c r="K817" s="1626">
        <f t="shared" si="200"/>
        <v>2200000000</v>
      </c>
      <c r="L817" s="1626">
        <f t="shared" si="200"/>
        <v>0</v>
      </c>
      <c r="M817" s="1626">
        <f t="shared" si="200"/>
        <v>64562796</v>
      </c>
      <c r="N817" s="1626">
        <f t="shared" si="200"/>
        <v>0</v>
      </c>
      <c r="O817" s="1623">
        <f>SUM(J817:N817)</f>
        <v>2264562796</v>
      </c>
      <c r="P817" s="1650">
        <f>P757+P761+P765+P769+P773+P777+P781+P785+P789+P793+P797+P801+P805+P809+P813</f>
        <v>21494845368</v>
      </c>
      <c r="Q817" s="1626">
        <f>P817</f>
        <v>21494845368</v>
      </c>
      <c r="R817" s="1626">
        <f>I817+O817+Q817</f>
        <v>25844685776</v>
      </c>
      <c r="S817" s="1627">
        <f>R817/R817</f>
        <v>1</v>
      </c>
    </row>
    <row r="818" spans="1:20" ht="12" thickBot="1" x14ac:dyDescent="0.25">
      <c r="A818" s="1628"/>
      <c r="B818" s="1629" t="s">
        <v>22796</v>
      </c>
      <c r="C818" s="1630">
        <f t="shared" ref="C818:R818" si="201">(C817-C816)/C816</f>
        <v>8.6383880600000005</v>
      </c>
      <c r="D818" s="1631"/>
      <c r="E818" s="1631"/>
      <c r="F818" s="1631">
        <f t="shared" si="201"/>
        <v>-0.430635838150289</v>
      </c>
      <c r="G818" s="1631"/>
      <c r="H818" s="1670"/>
      <c r="I818" s="1632">
        <f t="shared" si="201"/>
        <v>3.3734849244966445</v>
      </c>
      <c r="J818" s="1634">
        <f t="shared" si="201"/>
        <v>-1</v>
      </c>
      <c r="K818" s="1631">
        <f t="shared" si="201"/>
        <v>0.76991150442477874</v>
      </c>
      <c r="L818" s="1631"/>
      <c r="M818" s="1631">
        <f t="shared" si="201"/>
        <v>0.57289447190272158</v>
      </c>
      <c r="N818" s="1631"/>
      <c r="O818" s="1632">
        <f t="shared" si="201"/>
        <v>0.3591430023134643</v>
      </c>
      <c r="P818" s="1634">
        <f t="shared" si="201"/>
        <v>0.49952806571812691</v>
      </c>
      <c r="Q818" s="1631">
        <f t="shared" si="201"/>
        <v>0.49952806571812691</v>
      </c>
      <c r="R818" s="1631">
        <f t="shared" si="201"/>
        <v>0.56849519179487618</v>
      </c>
      <c r="S818" s="1632"/>
    </row>
    <row r="820" spans="1:20" x14ac:dyDescent="0.2">
      <c r="R820" s="1602"/>
    </row>
    <row r="821" spans="1:20" x14ac:dyDescent="0.2">
      <c r="A821" s="1590" t="s">
        <v>22593</v>
      </c>
      <c r="I821" s="1591"/>
      <c r="J821" s="1591"/>
      <c r="P821" s="1592"/>
      <c r="R821" s="1602"/>
      <c r="S821" s="1591"/>
      <c r="T821" s="1593"/>
    </row>
    <row r="822" spans="1:20" x14ac:dyDescent="0.2">
      <c r="A822" s="1590" t="s">
        <v>22592</v>
      </c>
      <c r="I822" s="1591"/>
      <c r="J822" s="1591"/>
      <c r="P822" s="1592"/>
      <c r="R822" s="1674"/>
      <c r="S822" s="1591"/>
      <c r="T822" s="1593"/>
    </row>
    <row r="823" spans="1:20" x14ac:dyDescent="0.2">
      <c r="I823" s="1591"/>
      <c r="J823" s="1591"/>
      <c r="P823" s="1592"/>
      <c r="R823" s="1591"/>
      <c r="S823" s="1591"/>
      <c r="T823" s="1593"/>
    </row>
    <row r="824" spans="1:20" x14ac:dyDescent="0.2">
      <c r="I824" s="1591"/>
      <c r="J824" s="1591"/>
      <c r="P824" s="1592"/>
      <c r="R824" s="1591"/>
      <c r="S824" s="1591"/>
      <c r="T824" s="1593"/>
    </row>
    <row r="825" spans="1:20" x14ac:dyDescent="0.2">
      <c r="I825" s="1591"/>
      <c r="J825" s="1591"/>
      <c r="P825" s="1592"/>
      <c r="R825" s="1591"/>
      <c r="S825" s="1591"/>
      <c r="T825" s="1593"/>
    </row>
    <row r="826" spans="1:20" x14ac:dyDescent="0.2">
      <c r="A826" s="1769" t="s">
        <v>22780</v>
      </c>
      <c r="B826" s="1769"/>
      <c r="C826" s="1769"/>
      <c r="D826" s="1769"/>
      <c r="E826" s="1769"/>
      <c r="F826" s="1769"/>
      <c r="G826" s="1769"/>
      <c r="H826" s="1769"/>
      <c r="I826" s="1769"/>
      <c r="J826" s="1769"/>
      <c r="K826" s="1769"/>
      <c r="L826" s="1769"/>
      <c r="M826" s="1769"/>
      <c r="N826" s="1769"/>
      <c r="O826" s="1769"/>
      <c r="P826" s="1769"/>
      <c r="Q826" s="1769"/>
      <c r="R826" s="1769"/>
      <c r="S826" s="1769"/>
      <c r="T826" s="1594"/>
    </row>
    <row r="827" spans="1:20" x14ac:dyDescent="0.2">
      <c r="A827" s="1769" t="s">
        <v>2089</v>
      </c>
      <c r="B827" s="1769"/>
      <c r="C827" s="1769"/>
      <c r="D827" s="1769"/>
      <c r="E827" s="1769"/>
      <c r="F827" s="1769"/>
      <c r="G827" s="1769"/>
      <c r="H827" s="1769"/>
      <c r="I827" s="1769"/>
      <c r="J827" s="1769"/>
      <c r="K827" s="1769"/>
      <c r="L827" s="1769"/>
      <c r="M827" s="1769"/>
      <c r="N827" s="1769"/>
      <c r="O827" s="1769"/>
      <c r="P827" s="1769"/>
      <c r="Q827" s="1769"/>
      <c r="R827" s="1769"/>
      <c r="S827" s="1769"/>
      <c r="T827" s="1594"/>
    </row>
    <row r="828" spans="1:20" x14ac:dyDescent="0.2">
      <c r="A828" s="1769" t="s">
        <v>22781</v>
      </c>
      <c r="B828" s="1769"/>
      <c r="C828" s="1769"/>
      <c r="D828" s="1769"/>
      <c r="E828" s="1769"/>
      <c r="F828" s="1769"/>
      <c r="G828" s="1769"/>
      <c r="H828" s="1769"/>
      <c r="I828" s="1769"/>
      <c r="J828" s="1769"/>
      <c r="K828" s="1769"/>
      <c r="L828" s="1769"/>
      <c r="M828" s="1769"/>
      <c r="N828" s="1769"/>
      <c r="O828" s="1769"/>
      <c r="P828" s="1769"/>
      <c r="Q828" s="1769"/>
      <c r="R828" s="1769"/>
      <c r="S828" s="1769"/>
      <c r="T828" s="1594"/>
    </row>
    <row r="829" spans="1:20" x14ac:dyDescent="0.2">
      <c r="A829" s="1769" t="s">
        <v>22782</v>
      </c>
      <c r="B829" s="1769"/>
      <c r="C829" s="1769"/>
      <c r="D829" s="1769"/>
      <c r="E829" s="1769"/>
      <c r="F829" s="1769"/>
      <c r="G829" s="1769"/>
      <c r="H829" s="1769"/>
      <c r="I829" s="1769"/>
      <c r="J829" s="1769"/>
      <c r="K829" s="1769"/>
      <c r="L829" s="1769"/>
      <c r="M829" s="1769"/>
      <c r="N829" s="1769"/>
      <c r="O829" s="1769"/>
      <c r="P829" s="1769"/>
      <c r="Q829" s="1769"/>
      <c r="R829" s="1769"/>
      <c r="S829" s="1769"/>
      <c r="T829" s="1594"/>
    </row>
    <row r="830" spans="1:20" x14ac:dyDescent="0.2">
      <c r="I830" s="1591"/>
      <c r="J830" s="1591"/>
      <c r="P830" s="1592"/>
      <c r="R830" s="1591"/>
      <c r="S830" s="1591"/>
      <c r="T830" s="1593"/>
    </row>
    <row r="831" spans="1:20" x14ac:dyDescent="0.2">
      <c r="I831" s="1591"/>
      <c r="J831" s="1591"/>
      <c r="P831" s="1592"/>
      <c r="R831" s="1591"/>
      <c r="S831" s="1591"/>
      <c r="T831" s="1593"/>
    </row>
    <row r="832" spans="1:20" x14ac:dyDescent="0.2">
      <c r="I832" s="1591"/>
      <c r="J832" s="1591"/>
      <c r="P832" s="1592"/>
      <c r="R832" s="1591"/>
      <c r="S832" s="1591"/>
      <c r="T832" s="1593"/>
    </row>
    <row r="833" spans="1:20" x14ac:dyDescent="0.2">
      <c r="A833" s="1595" t="s">
        <v>21668</v>
      </c>
      <c r="B833" s="1595" t="s">
        <v>22686</v>
      </c>
      <c r="C833" s="1596"/>
      <c r="D833" s="1596"/>
      <c r="E833" s="1596"/>
      <c r="F833" s="1596"/>
      <c r="G833" s="1596"/>
      <c r="H833" s="1596"/>
      <c r="I833" s="1596"/>
      <c r="J833" s="1596"/>
      <c r="K833" s="1597"/>
      <c r="L833" s="1596"/>
      <c r="M833" s="1596"/>
      <c r="N833" s="1596"/>
      <c r="O833" s="1596"/>
      <c r="P833" s="1592"/>
      <c r="Q833" s="1596"/>
      <c r="R833" s="1596"/>
      <c r="S833" s="1596"/>
      <c r="T833" s="1593"/>
    </row>
    <row r="834" spans="1:20" ht="12" thickBot="1" x14ac:dyDescent="0.25">
      <c r="A834" s="1598" t="s">
        <v>0</v>
      </c>
      <c r="B834" s="1598" t="s">
        <v>22600</v>
      </c>
      <c r="C834" s="1598"/>
      <c r="D834" s="1598"/>
      <c r="E834" s="1598"/>
      <c r="F834" s="1598"/>
      <c r="G834" s="1598"/>
      <c r="H834" s="1598"/>
      <c r="I834" s="1598"/>
      <c r="J834" s="1598"/>
      <c r="K834" s="1599"/>
      <c r="L834" s="1598"/>
      <c r="M834" s="1598"/>
      <c r="N834" s="1598"/>
      <c r="O834" s="1598"/>
      <c r="P834" s="1600"/>
      <c r="Q834" s="1598"/>
      <c r="R834" s="1598"/>
      <c r="S834" s="1598"/>
      <c r="T834" s="1601"/>
    </row>
    <row r="835" spans="1:20" ht="27" customHeight="1" x14ac:dyDescent="0.2">
      <c r="A835" s="1770" t="s">
        <v>22783</v>
      </c>
      <c r="B835" s="1772" t="s">
        <v>22784</v>
      </c>
      <c r="C835" s="1774" t="s">
        <v>22609</v>
      </c>
      <c r="D835" s="1775"/>
      <c r="E835" s="1775"/>
      <c r="F835" s="1775"/>
      <c r="G835" s="1775"/>
      <c r="H835" s="1775"/>
      <c r="I835" s="1776"/>
      <c r="J835" s="1777" t="s">
        <v>22616</v>
      </c>
      <c r="K835" s="1778"/>
      <c r="L835" s="1778"/>
      <c r="M835" s="1778"/>
      <c r="N835" s="1778"/>
      <c r="O835" s="1779"/>
      <c r="P835" s="1780" t="s">
        <v>22622</v>
      </c>
      <c r="Q835" s="1781"/>
      <c r="R835" s="1781" t="s">
        <v>2049</v>
      </c>
      <c r="S835" s="1782"/>
    </row>
    <row r="836" spans="1:20" ht="112.5" customHeight="1" thickBot="1" x14ac:dyDescent="0.25">
      <c r="A836" s="1771"/>
      <c r="B836" s="1773"/>
      <c r="C836" s="1603" t="s">
        <v>22785</v>
      </c>
      <c r="D836" s="1604" t="s">
        <v>22786</v>
      </c>
      <c r="E836" s="1604" t="s">
        <v>22787</v>
      </c>
      <c r="F836" s="1604" t="s">
        <v>22788</v>
      </c>
      <c r="G836" s="1604" t="s">
        <v>22789</v>
      </c>
      <c r="H836" s="1604" t="s">
        <v>22790</v>
      </c>
      <c r="I836" s="1605" t="s">
        <v>22665</v>
      </c>
      <c r="J836" s="1606" t="s">
        <v>22785</v>
      </c>
      <c r="K836" s="1604" t="s">
        <v>22789</v>
      </c>
      <c r="L836" s="1604" t="s">
        <v>22790</v>
      </c>
      <c r="M836" s="1604" t="s">
        <v>22791</v>
      </c>
      <c r="N836" s="1604" t="s">
        <v>22792</v>
      </c>
      <c r="O836" s="1605" t="s">
        <v>22668</v>
      </c>
      <c r="P836" s="1607" t="s">
        <v>22793</v>
      </c>
      <c r="Q836" s="1604" t="s">
        <v>22669</v>
      </c>
      <c r="R836" s="1608" t="s">
        <v>22794</v>
      </c>
      <c r="S836" s="1609" t="s">
        <v>22671</v>
      </c>
    </row>
    <row r="837" spans="1:20" x14ac:dyDescent="0.2">
      <c r="A837" s="1610" t="s">
        <v>22795</v>
      </c>
      <c r="B837" s="1611">
        <v>2020</v>
      </c>
      <c r="C837" s="1612"/>
      <c r="D837" s="1613"/>
      <c r="E837" s="1613"/>
      <c r="F837" s="1613">
        <v>2474652</v>
      </c>
      <c r="G837" s="1613"/>
      <c r="H837" s="1613"/>
      <c r="I837" s="1614">
        <f>SUM(C837:H837)</f>
        <v>2474652</v>
      </c>
      <c r="J837" s="1652"/>
      <c r="K837" s="1613"/>
      <c r="L837" s="1613"/>
      <c r="M837" s="1613">
        <v>189348</v>
      </c>
      <c r="N837" s="1613"/>
      <c r="O837" s="1614">
        <f>SUM(J837:N837)</f>
        <v>189348</v>
      </c>
      <c r="P837" s="1616"/>
      <c r="Q837" s="1617">
        <f>P837</f>
        <v>0</v>
      </c>
      <c r="R837" s="1617">
        <f>I837+O837+Q837</f>
        <v>2664000</v>
      </c>
      <c r="S837" s="1618">
        <f>R837/R897</f>
        <v>1</v>
      </c>
    </row>
    <row r="838" spans="1:20" x14ac:dyDescent="0.2">
      <c r="A838" s="1619"/>
      <c r="B838" s="1620">
        <v>2021</v>
      </c>
      <c r="C838" s="1621"/>
      <c r="D838" s="1622"/>
      <c r="E838" s="1622"/>
      <c r="F838" s="1622">
        <v>1564928</v>
      </c>
      <c r="G838" s="1622"/>
      <c r="H838" s="1622"/>
      <c r="I838" s="1623">
        <f>SUM(C838:H838)</f>
        <v>1564928</v>
      </c>
      <c r="J838" s="1649"/>
      <c r="K838" s="1622"/>
      <c r="L838" s="1622"/>
      <c r="M838" s="1622">
        <v>0</v>
      </c>
      <c r="N838" s="1622"/>
      <c r="O838" s="1623">
        <f>SUM(J838:N838)</f>
        <v>0</v>
      </c>
      <c r="P838" s="1625"/>
      <c r="Q838" s="1626">
        <f>P838</f>
        <v>0</v>
      </c>
      <c r="R838" s="1626">
        <f>I838+O838+Q838</f>
        <v>1564928</v>
      </c>
      <c r="S838" s="1627">
        <f>R838/R898</f>
        <v>1</v>
      </c>
    </row>
    <row r="839" spans="1:20" x14ac:dyDescent="0.2">
      <c r="A839" s="1619"/>
      <c r="B839" s="1620">
        <v>2022</v>
      </c>
      <c r="C839" s="1621"/>
      <c r="D839" s="1622"/>
      <c r="E839" s="1622"/>
      <c r="F839" s="1622">
        <v>928868</v>
      </c>
      <c r="G839" s="1622"/>
      <c r="H839" s="1622"/>
      <c r="I839" s="1623">
        <f>SUM(C839:H839)</f>
        <v>928868</v>
      </c>
      <c r="J839" s="1649"/>
      <c r="K839" s="1622"/>
      <c r="L839" s="1622"/>
      <c r="M839" s="1622"/>
      <c r="N839" s="1622"/>
      <c r="O839" s="1623">
        <f>SUM(J839:N839)</f>
        <v>0</v>
      </c>
      <c r="P839" s="1625"/>
      <c r="Q839" s="1626">
        <f>P839</f>
        <v>0</v>
      </c>
      <c r="R839" s="1626">
        <f>I839+O839+Q839</f>
        <v>928868</v>
      </c>
      <c r="S839" s="1627">
        <f>R839/R899</f>
        <v>1</v>
      </c>
    </row>
    <row r="840" spans="1:20" ht="12" thickBot="1" x14ac:dyDescent="0.25">
      <c r="A840" s="1628"/>
      <c r="B840" s="1629" t="s">
        <v>22796</v>
      </c>
      <c r="C840" s="1630"/>
      <c r="D840" s="1631"/>
      <c r="E840" s="1631"/>
      <c r="F840" s="1631">
        <f t="shared" ref="F840:R840" si="202">(F839-F838)/F838</f>
        <v>-0.40644681416653033</v>
      </c>
      <c r="G840" s="1631"/>
      <c r="H840" s="1631"/>
      <c r="I840" s="1632">
        <f t="shared" si="202"/>
        <v>-0.40644681416653033</v>
      </c>
      <c r="J840" s="1667"/>
      <c r="K840" s="1665"/>
      <c r="L840" s="1665"/>
      <c r="M840" s="1631"/>
      <c r="N840" s="1631"/>
      <c r="O840" s="1632"/>
      <c r="P840" s="1668"/>
      <c r="Q840" s="1665"/>
      <c r="R840" s="1631">
        <f t="shared" si="202"/>
        <v>-0.40644681416653033</v>
      </c>
      <c r="S840" s="1632"/>
    </row>
    <row r="841" spans="1:20" x14ac:dyDescent="0.2">
      <c r="A841" s="1610" t="s">
        <v>22797</v>
      </c>
      <c r="B841" s="1611">
        <v>2020</v>
      </c>
      <c r="C841" s="1612"/>
      <c r="D841" s="1613"/>
      <c r="E841" s="1613"/>
      <c r="F841" s="1613"/>
      <c r="G841" s="1613"/>
      <c r="H841" s="1613"/>
      <c r="I841" s="1614">
        <f>SUM(C841:H841)</f>
        <v>0</v>
      </c>
      <c r="J841" s="1652"/>
      <c r="K841" s="1613"/>
      <c r="L841" s="1613"/>
      <c r="M841" s="1613"/>
      <c r="N841" s="1613"/>
      <c r="O841" s="1614">
        <f>SUM(J841:N841)</f>
        <v>0</v>
      </c>
      <c r="P841" s="1616"/>
      <c r="Q841" s="1617">
        <f>P841</f>
        <v>0</v>
      </c>
      <c r="R841" s="1617">
        <f>I841+O841+Q841</f>
        <v>0</v>
      </c>
      <c r="S841" s="1618">
        <f>R841/R897</f>
        <v>0</v>
      </c>
    </row>
    <row r="842" spans="1:20" x14ac:dyDescent="0.2">
      <c r="A842" s="1619"/>
      <c r="B842" s="1620">
        <v>2021</v>
      </c>
      <c r="C842" s="1621"/>
      <c r="D842" s="1622"/>
      <c r="E842" s="1622"/>
      <c r="F842" s="1622"/>
      <c r="G842" s="1622"/>
      <c r="H842" s="1622"/>
      <c r="I842" s="1623">
        <f>SUM(C842:H842)</f>
        <v>0</v>
      </c>
      <c r="J842" s="1649"/>
      <c r="K842" s="1622"/>
      <c r="L842" s="1622"/>
      <c r="M842" s="1622"/>
      <c r="N842" s="1622"/>
      <c r="O842" s="1623">
        <f>SUM(J842:N842)</f>
        <v>0</v>
      </c>
      <c r="P842" s="1625"/>
      <c r="Q842" s="1626">
        <f>P842</f>
        <v>0</v>
      </c>
      <c r="R842" s="1626">
        <f>I842+O842+Q842</f>
        <v>0</v>
      </c>
      <c r="S842" s="1627">
        <f>R842/R898</f>
        <v>0</v>
      </c>
    </row>
    <row r="843" spans="1:20" x14ac:dyDescent="0.2">
      <c r="A843" s="1619"/>
      <c r="B843" s="1620">
        <v>2022</v>
      </c>
      <c r="C843" s="1621"/>
      <c r="D843" s="1622"/>
      <c r="E843" s="1622"/>
      <c r="F843" s="1622"/>
      <c r="G843" s="1622"/>
      <c r="H843" s="1622"/>
      <c r="I843" s="1623">
        <f>SUM(C843:H843)</f>
        <v>0</v>
      </c>
      <c r="J843" s="1649"/>
      <c r="K843" s="1622"/>
      <c r="L843" s="1622"/>
      <c r="M843" s="1622"/>
      <c r="N843" s="1622"/>
      <c r="O843" s="1623">
        <f>SUM(J843:N843)</f>
        <v>0</v>
      </c>
      <c r="P843" s="1625"/>
      <c r="Q843" s="1626">
        <f>P843</f>
        <v>0</v>
      </c>
      <c r="R843" s="1626">
        <f>I843+O843+Q843</f>
        <v>0</v>
      </c>
      <c r="S843" s="1627">
        <f>R843/R899</f>
        <v>0</v>
      </c>
    </row>
    <row r="844" spans="1:20" ht="12" thickBot="1" x14ac:dyDescent="0.25">
      <c r="A844" s="1628"/>
      <c r="B844" s="1629" t="s">
        <v>22796</v>
      </c>
      <c r="C844" s="1635"/>
      <c r="D844" s="1636"/>
      <c r="E844" s="1636"/>
      <c r="F844" s="1636"/>
      <c r="G844" s="1636"/>
      <c r="H844" s="1636"/>
      <c r="I844" s="1637"/>
      <c r="J844" s="1638"/>
      <c r="K844" s="1636"/>
      <c r="L844" s="1636"/>
      <c r="M844" s="1636"/>
      <c r="N844" s="1636"/>
      <c r="O844" s="1637"/>
      <c r="P844" s="1653"/>
      <c r="Q844" s="1636"/>
      <c r="R844" s="1636"/>
      <c r="S844" s="1632"/>
    </row>
    <row r="845" spans="1:20" x14ac:dyDescent="0.2">
      <c r="A845" s="1610" t="s">
        <v>22798</v>
      </c>
      <c r="B845" s="1611">
        <v>2020</v>
      </c>
      <c r="C845" s="1612"/>
      <c r="D845" s="1613"/>
      <c r="E845" s="1613"/>
      <c r="F845" s="1613"/>
      <c r="G845" s="1613"/>
      <c r="H845" s="1613"/>
      <c r="I845" s="1614">
        <f>SUM(C845:H845)</f>
        <v>0</v>
      </c>
      <c r="J845" s="1652"/>
      <c r="K845" s="1613"/>
      <c r="L845" s="1613"/>
      <c r="M845" s="1613"/>
      <c r="N845" s="1613"/>
      <c r="O845" s="1614">
        <f>SUM(J845:N845)</f>
        <v>0</v>
      </c>
      <c r="P845" s="1616"/>
      <c r="Q845" s="1617">
        <f>P845</f>
        <v>0</v>
      </c>
      <c r="R845" s="1617">
        <f>I845+O845+Q845</f>
        <v>0</v>
      </c>
      <c r="S845" s="1618">
        <f>R845/R897</f>
        <v>0</v>
      </c>
    </row>
    <row r="846" spans="1:20" x14ac:dyDescent="0.2">
      <c r="A846" s="1619"/>
      <c r="B846" s="1620">
        <v>2021</v>
      </c>
      <c r="C846" s="1621"/>
      <c r="D846" s="1622"/>
      <c r="E846" s="1622"/>
      <c r="F846" s="1622"/>
      <c r="G846" s="1622"/>
      <c r="H846" s="1622"/>
      <c r="I846" s="1623">
        <f>SUM(C846:H846)</f>
        <v>0</v>
      </c>
      <c r="J846" s="1649"/>
      <c r="K846" s="1622"/>
      <c r="L846" s="1622"/>
      <c r="M846" s="1622"/>
      <c r="N846" s="1622"/>
      <c r="O846" s="1623">
        <f>SUM(J846:N846)</f>
        <v>0</v>
      </c>
      <c r="P846" s="1625"/>
      <c r="Q846" s="1626">
        <f>P846</f>
        <v>0</v>
      </c>
      <c r="R846" s="1626">
        <f>I846+O846+Q846</f>
        <v>0</v>
      </c>
      <c r="S846" s="1627">
        <f>R846/R898</f>
        <v>0</v>
      </c>
    </row>
    <row r="847" spans="1:20" x14ac:dyDescent="0.2">
      <c r="A847" s="1619"/>
      <c r="B847" s="1620">
        <v>2022</v>
      </c>
      <c r="C847" s="1621"/>
      <c r="D847" s="1622"/>
      <c r="E847" s="1622"/>
      <c r="F847" s="1622"/>
      <c r="G847" s="1622"/>
      <c r="H847" s="1622"/>
      <c r="I847" s="1623">
        <f>SUM(C847:H847)</f>
        <v>0</v>
      </c>
      <c r="J847" s="1649"/>
      <c r="K847" s="1622"/>
      <c r="L847" s="1622"/>
      <c r="M847" s="1622"/>
      <c r="N847" s="1622"/>
      <c r="O847" s="1623">
        <f>SUM(J847:N847)</f>
        <v>0</v>
      </c>
      <c r="P847" s="1625"/>
      <c r="Q847" s="1626">
        <f>P847</f>
        <v>0</v>
      </c>
      <c r="R847" s="1626">
        <f>I847+O847+Q847</f>
        <v>0</v>
      </c>
      <c r="S847" s="1627">
        <f>R847/R899</f>
        <v>0</v>
      </c>
    </row>
    <row r="848" spans="1:20" ht="12" thickBot="1" x14ac:dyDescent="0.25">
      <c r="A848" s="1628"/>
      <c r="B848" s="1629" t="s">
        <v>22796</v>
      </c>
      <c r="C848" s="1635"/>
      <c r="D848" s="1636"/>
      <c r="E848" s="1636"/>
      <c r="F848" s="1636"/>
      <c r="G848" s="1636"/>
      <c r="H848" s="1636"/>
      <c r="I848" s="1637"/>
      <c r="J848" s="1638"/>
      <c r="K848" s="1636"/>
      <c r="L848" s="1636"/>
      <c r="M848" s="1636"/>
      <c r="N848" s="1636"/>
      <c r="O848" s="1637"/>
      <c r="P848" s="1653"/>
      <c r="Q848" s="1636"/>
      <c r="R848" s="1636"/>
      <c r="S848" s="1632"/>
    </row>
    <row r="849" spans="1:19" x14ac:dyDescent="0.2">
      <c r="A849" s="1610" t="s">
        <v>22799</v>
      </c>
      <c r="B849" s="1611">
        <v>2020</v>
      </c>
      <c r="C849" s="1612"/>
      <c r="D849" s="1613"/>
      <c r="E849" s="1613"/>
      <c r="F849" s="1613"/>
      <c r="G849" s="1613"/>
      <c r="H849" s="1613"/>
      <c r="I849" s="1614">
        <f>SUM(C849:H849)</f>
        <v>0</v>
      </c>
      <c r="J849" s="1652"/>
      <c r="K849" s="1613"/>
      <c r="L849" s="1613"/>
      <c r="M849" s="1613"/>
      <c r="N849" s="1613"/>
      <c r="O849" s="1614">
        <f>SUM(J849:N849)</f>
        <v>0</v>
      </c>
      <c r="P849" s="1616"/>
      <c r="Q849" s="1617">
        <f>P849</f>
        <v>0</v>
      </c>
      <c r="R849" s="1617">
        <f>I849+O849+Q849</f>
        <v>0</v>
      </c>
      <c r="S849" s="1618">
        <f>R849/R897</f>
        <v>0</v>
      </c>
    </row>
    <row r="850" spans="1:19" x14ac:dyDescent="0.2">
      <c r="A850" s="1619"/>
      <c r="B850" s="1620">
        <v>2021</v>
      </c>
      <c r="C850" s="1621"/>
      <c r="D850" s="1622"/>
      <c r="E850" s="1622"/>
      <c r="F850" s="1622"/>
      <c r="G850" s="1622"/>
      <c r="H850" s="1622"/>
      <c r="I850" s="1623">
        <f>SUM(C850:H850)</f>
        <v>0</v>
      </c>
      <c r="J850" s="1649"/>
      <c r="K850" s="1622"/>
      <c r="L850" s="1622"/>
      <c r="M850" s="1622"/>
      <c r="N850" s="1622"/>
      <c r="O850" s="1623">
        <f>SUM(J850:N850)</f>
        <v>0</v>
      </c>
      <c r="P850" s="1625"/>
      <c r="Q850" s="1626">
        <f>P850</f>
        <v>0</v>
      </c>
      <c r="R850" s="1626">
        <f>I850+O850+Q850</f>
        <v>0</v>
      </c>
      <c r="S850" s="1627">
        <f>R850/R898</f>
        <v>0</v>
      </c>
    </row>
    <row r="851" spans="1:19" x14ac:dyDescent="0.2">
      <c r="A851" s="1619"/>
      <c r="B851" s="1620">
        <v>2022</v>
      </c>
      <c r="C851" s="1621"/>
      <c r="D851" s="1622"/>
      <c r="E851" s="1622"/>
      <c r="F851" s="1622"/>
      <c r="G851" s="1622"/>
      <c r="H851" s="1622"/>
      <c r="I851" s="1623">
        <f>SUM(C851:H851)</f>
        <v>0</v>
      </c>
      <c r="J851" s="1649"/>
      <c r="K851" s="1622"/>
      <c r="L851" s="1622"/>
      <c r="M851" s="1622"/>
      <c r="N851" s="1622"/>
      <c r="O851" s="1623">
        <f>SUM(J851:N851)</f>
        <v>0</v>
      </c>
      <c r="P851" s="1625"/>
      <c r="Q851" s="1626">
        <f>P851</f>
        <v>0</v>
      </c>
      <c r="R851" s="1626">
        <f>I851+O851+Q851</f>
        <v>0</v>
      </c>
      <c r="S851" s="1627">
        <f>R851/R899</f>
        <v>0</v>
      </c>
    </row>
    <row r="852" spans="1:19" ht="12" thickBot="1" x14ac:dyDescent="0.25">
      <c r="A852" s="1628"/>
      <c r="B852" s="1629" t="s">
        <v>22796</v>
      </c>
      <c r="C852" s="1635"/>
      <c r="D852" s="1636"/>
      <c r="E852" s="1636"/>
      <c r="F852" s="1636"/>
      <c r="G852" s="1636"/>
      <c r="H852" s="1636"/>
      <c r="I852" s="1637"/>
      <c r="J852" s="1638"/>
      <c r="K852" s="1636"/>
      <c r="L852" s="1636"/>
      <c r="M852" s="1636"/>
      <c r="N852" s="1636"/>
      <c r="O852" s="1637"/>
      <c r="P852" s="1653"/>
      <c r="Q852" s="1636"/>
      <c r="R852" s="1636"/>
      <c r="S852" s="1632"/>
    </row>
    <row r="853" spans="1:19" x14ac:dyDescent="0.2">
      <c r="A853" s="1610" t="s">
        <v>22800</v>
      </c>
      <c r="B853" s="1611">
        <v>2020</v>
      </c>
      <c r="C853" s="1612"/>
      <c r="D853" s="1613"/>
      <c r="E853" s="1613"/>
      <c r="F853" s="1613"/>
      <c r="G853" s="1613"/>
      <c r="H853" s="1613"/>
      <c r="I853" s="1614">
        <f>SUM(C853:H853)</f>
        <v>0</v>
      </c>
      <c r="J853" s="1652"/>
      <c r="K853" s="1613"/>
      <c r="L853" s="1613"/>
      <c r="M853" s="1613"/>
      <c r="N853" s="1613"/>
      <c r="O853" s="1614">
        <f>SUM(J853:N853)</f>
        <v>0</v>
      </c>
      <c r="P853" s="1616"/>
      <c r="Q853" s="1617">
        <f>P853</f>
        <v>0</v>
      </c>
      <c r="R853" s="1617">
        <f>I853+O853+Q853</f>
        <v>0</v>
      </c>
      <c r="S853" s="1618">
        <f>R853/R897</f>
        <v>0</v>
      </c>
    </row>
    <row r="854" spans="1:19" x14ac:dyDescent="0.2">
      <c r="A854" s="1619"/>
      <c r="B854" s="1620">
        <v>2021</v>
      </c>
      <c r="C854" s="1621"/>
      <c r="D854" s="1622"/>
      <c r="E854" s="1622"/>
      <c r="F854" s="1622"/>
      <c r="G854" s="1622"/>
      <c r="H854" s="1622"/>
      <c r="I854" s="1623">
        <f>SUM(C854:H854)</f>
        <v>0</v>
      </c>
      <c r="J854" s="1649"/>
      <c r="K854" s="1622"/>
      <c r="L854" s="1622"/>
      <c r="M854" s="1622"/>
      <c r="N854" s="1622"/>
      <c r="O854" s="1623">
        <f>SUM(J854:N854)</f>
        <v>0</v>
      </c>
      <c r="P854" s="1625"/>
      <c r="Q854" s="1626">
        <f>P854</f>
        <v>0</v>
      </c>
      <c r="R854" s="1626">
        <f>I854+O854+Q854</f>
        <v>0</v>
      </c>
      <c r="S854" s="1627">
        <f>R854/R898</f>
        <v>0</v>
      </c>
    </row>
    <row r="855" spans="1:19" x14ac:dyDescent="0.2">
      <c r="A855" s="1619"/>
      <c r="B855" s="1620">
        <v>2022</v>
      </c>
      <c r="C855" s="1621"/>
      <c r="D855" s="1622"/>
      <c r="E855" s="1622"/>
      <c r="F855" s="1622"/>
      <c r="G855" s="1622"/>
      <c r="H855" s="1622"/>
      <c r="I855" s="1623">
        <f>SUM(C855:H855)</f>
        <v>0</v>
      </c>
      <c r="J855" s="1649"/>
      <c r="K855" s="1622"/>
      <c r="L855" s="1622"/>
      <c r="M855" s="1622"/>
      <c r="N855" s="1622"/>
      <c r="O855" s="1623">
        <f>SUM(J855:N855)</f>
        <v>0</v>
      </c>
      <c r="P855" s="1625"/>
      <c r="Q855" s="1626">
        <f>P855</f>
        <v>0</v>
      </c>
      <c r="R855" s="1626">
        <f>I855+O855+Q855</f>
        <v>0</v>
      </c>
      <c r="S855" s="1627">
        <f>R855/R899</f>
        <v>0</v>
      </c>
    </row>
    <row r="856" spans="1:19" ht="12" thickBot="1" x14ac:dyDescent="0.25">
      <c r="A856" s="1628"/>
      <c r="B856" s="1629" t="s">
        <v>22796</v>
      </c>
      <c r="C856" s="1635"/>
      <c r="D856" s="1636"/>
      <c r="E856" s="1636"/>
      <c r="F856" s="1636"/>
      <c r="G856" s="1636"/>
      <c r="H856" s="1636"/>
      <c r="I856" s="1637"/>
      <c r="J856" s="1638"/>
      <c r="K856" s="1636"/>
      <c r="L856" s="1636"/>
      <c r="M856" s="1636"/>
      <c r="N856" s="1636"/>
      <c r="O856" s="1637"/>
      <c r="P856" s="1653"/>
      <c r="Q856" s="1636"/>
      <c r="R856" s="1636"/>
      <c r="S856" s="1632"/>
    </row>
    <row r="857" spans="1:19" x14ac:dyDescent="0.2">
      <c r="A857" s="1610" t="s">
        <v>22801</v>
      </c>
      <c r="B857" s="1611">
        <v>2020</v>
      </c>
      <c r="C857" s="1612"/>
      <c r="D857" s="1613"/>
      <c r="E857" s="1613"/>
      <c r="F857" s="1613"/>
      <c r="G857" s="1613"/>
      <c r="H857" s="1613"/>
      <c r="I857" s="1614">
        <f>SUM(C857:H857)</f>
        <v>0</v>
      </c>
      <c r="J857" s="1652"/>
      <c r="K857" s="1613"/>
      <c r="L857" s="1613"/>
      <c r="M857" s="1613"/>
      <c r="N857" s="1613"/>
      <c r="O857" s="1614">
        <f>SUM(J857:N857)</f>
        <v>0</v>
      </c>
      <c r="P857" s="1616"/>
      <c r="Q857" s="1617">
        <f>P857</f>
        <v>0</v>
      </c>
      <c r="R857" s="1617">
        <f>I857+O857+Q857</f>
        <v>0</v>
      </c>
      <c r="S857" s="1618">
        <f>R857/R897</f>
        <v>0</v>
      </c>
    </row>
    <row r="858" spans="1:19" x14ac:dyDescent="0.2">
      <c r="A858" s="1619"/>
      <c r="B858" s="1620">
        <v>2021</v>
      </c>
      <c r="C858" s="1621"/>
      <c r="D858" s="1622"/>
      <c r="E858" s="1622"/>
      <c r="F858" s="1622"/>
      <c r="G858" s="1622"/>
      <c r="H858" s="1622"/>
      <c r="I858" s="1623">
        <f>SUM(C858:H858)</f>
        <v>0</v>
      </c>
      <c r="J858" s="1649"/>
      <c r="K858" s="1622"/>
      <c r="L858" s="1622"/>
      <c r="M858" s="1622"/>
      <c r="N858" s="1622"/>
      <c r="O858" s="1623">
        <f>SUM(J858:N858)</f>
        <v>0</v>
      </c>
      <c r="P858" s="1625"/>
      <c r="Q858" s="1626">
        <f>P858</f>
        <v>0</v>
      </c>
      <c r="R858" s="1626">
        <f>I858+O858+Q858</f>
        <v>0</v>
      </c>
      <c r="S858" s="1627">
        <f>R858/R898</f>
        <v>0</v>
      </c>
    </row>
    <row r="859" spans="1:19" x14ac:dyDescent="0.2">
      <c r="A859" s="1619"/>
      <c r="B859" s="1620">
        <v>2022</v>
      </c>
      <c r="C859" s="1621"/>
      <c r="D859" s="1622"/>
      <c r="E859" s="1622"/>
      <c r="F859" s="1622"/>
      <c r="G859" s="1622"/>
      <c r="H859" s="1622"/>
      <c r="I859" s="1623">
        <f>SUM(C859:H859)</f>
        <v>0</v>
      </c>
      <c r="J859" s="1649"/>
      <c r="K859" s="1622"/>
      <c r="L859" s="1622"/>
      <c r="M859" s="1622"/>
      <c r="N859" s="1622"/>
      <c r="O859" s="1623">
        <f>SUM(J859:N859)</f>
        <v>0</v>
      </c>
      <c r="P859" s="1625"/>
      <c r="Q859" s="1626">
        <f>P859</f>
        <v>0</v>
      </c>
      <c r="R859" s="1626">
        <f>I859+O859+Q859</f>
        <v>0</v>
      </c>
      <c r="S859" s="1627">
        <f>R859/R899</f>
        <v>0</v>
      </c>
    </row>
    <row r="860" spans="1:19" ht="12" thickBot="1" x14ac:dyDescent="0.25">
      <c r="A860" s="1628"/>
      <c r="B860" s="1629" t="s">
        <v>22796</v>
      </c>
      <c r="C860" s="1635"/>
      <c r="D860" s="1636"/>
      <c r="E860" s="1636"/>
      <c r="F860" s="1636"/>
      <c r="G860" s="1636"/>
      <c r="H860" s="1636"/>
      <c r="I860" s="1637"/>
      <c r="J860" s="1638"/>
      <c r="K860" s="1636"/>
      <c r="L860" s="1636"/>
      <c r="M860" s="1636"/>
      <c r="N860" s="1636"/>
      <c r="O860" s="1637"/>
      <c r="P860" s="1653"/>
      <c r="Q860" s="1636"/>
      <c r="R860" s="1636"/>
      <c r="S860" s="1632"/>
    </row>
    <row r="861" spans="1:19" x14ac:dyDescent="0.2">
      <c r="A861" s="1610" t="s">
        <v>22802</v>
      </c>
      <c r="B861" s="1611">
        <v>2020</v>
      </c>
      <c r="C861" s="1612"/>
      <c r="D861" s="1613"/>
      <c r="E861" s="1613"/>
      <c r="F861" s="1613"/>
      <c r="G861" s="1613"/>
      <c r="H861" s="1613"/>
      <c r="I861" s="1614">
        <f>SUM(C861:H861)</f>
        <v>0</v>
      </c>
      <c r="J861" s="1652"/>
      <c r="K861" s="1613"/>
      <c r="L861" s="1613"/>
      <c r="M861" s="1613"/>
      <c r="N861" s="1613"/>
      <c r="O861" s="1614">
        <f>SUM(J861:N861)</f>
        <v>0</v>
      </c>
      <c r="P861" s="1616"/>
      <c r="Q861" s="1617">
        <f>P861</f>
        <v>0</v>
      </c>
      <c r="R861" s="1617">
        <f>I861+O861+Q861</f>
        <v>0</v>
      </c>
      <c r="S861" s="1618">
        <f>R861/R897</f>
        <v>0</v>
      </c>
    </row>
    <row r="862" spans="1:19" x14ac:dyDescent="0.2">
      <c r="A862" s="1619"/>
      <c r="B862" s="1620">
        <v>2021</v>
      </c>
      <c r="C862" s="1621"/>
      <c r="D862" s="1622"/>
      <c r="E862" s="1622"/>
      <c r="F862" s="1622"/>
      <c r="G862" s="1622"/>
      <c r="H862" s="1622"/>
      <c r="I862" s="1623">
        <f>SUM(C862:H862)</f>
        <v>0</v>
      </c>
      <c r="J862" s="1649"/>
      <c r="K862" s="1622"/>
      <c r="L862" s="1622"/>
      <c r="M862" s="1622"/>
      <c r="N862" s="1622"/>
      <c r="O862" s="1623">
        <f>SUM(J862:N862)</f>
        <v>0</v>
      </c>
      <c r="P862" s="1625"/>
      <c r="Q862" s="1626">
        <f>P862</f>
        <v>0</v>
      </c>
      <c r="R862" s="1626">
        <f>I862+O862+Q862</f>
        <v>0</v>
      </c>
      <c r="S862" s="1627">
        <f>R862/R898</f>
        <v>0</v>
      </c>
    </row>
    <row r="863" spans="1:19" x14ac:dyDescent="0.2">
      <c r="A863" s="1619"/>
      <c r="B863" s="1620">
        <v>2022</v>
      </c>
      <c r="C863" s="1621"/>
      <c r="D863" s="1622"/>
      <c r="E863" s="1622"/>
      <c r="F863" s="1622"/>
      <c r="G863" s="1622"/>
      <c r="H863" s="1622"/>
      <c r="I863" s="1623">
        <f>SUM(C863:H863)</f>
        <v>0</v>
      </c>
      <c r="J863" s="1649"/>
      <c r="K863" s="1622"/>
      <c r="L863" s="1622"/>
      <c r="M863" s="1622"/>
      <c r="N863" s="1622"/>
      <c r="O863" s="1623">
        <f>SUM(J863:N863)</f>
        <v>0</v>
      </c>
      <c r="P863" s="1625"/>
      <c r="Q863" s="1626">
        <f>P863</f>
        <v>0</v>
      </c>
      <c r="R863" s="1626">
        <f>I863+O863+Q863</f>
        <v>0</v>
      </c>
      <c r="S863" s="1627">
        <f>R863/R899</f>
        <v>0</v>
      </c>
    </row>
    <row r="864" spans="1:19" ht="12" thickBot="1" x14ac:dyDescent="0.25">
      <c r="A864" s="1628"/>
      <c r="B864" s="1629" t="s">
        <v>22796</v>
      </c>
      <c r="C864" s="1635"/>
      <c r="D864" s="1636"/>
      <c r="E864" s="1636"/>
      <c r="F864" s="1636"/>
      <c r="G864" s="1636"/>
      <c r="H864" s="1636"/>
      <c r="I864" s="1637"/>
      <c r="J864" s="1638"/>
      <c r="K864" s="1636"/>
      <c r="L864" s="1636"/>
      <c r="M864" s="1636"/>
      <c r="N864" s="1636"/>
      <c r="O864" s="1637"/>
      <c r="P864" s="1653"/>
      <c r="Q864" s="1636"/>
      <c r="R864" s="1636"/>
      <c r="S864" s="1632"/>
    </row>
    <row r="865" spans="1:19" x14ac:dyDescent="0.2">
      <c r="A865" s="1610" t="s">
        <v>22803</v>
      </c>
      <c r="B865" s="1611">
        <v>2020</v>
      </c>
      <c r="C865" s="1612"/>
      <c r="D865" s="1613"/>
      <c r="E865" s="1613"/>
      <c r="F865" s="1613"/>
      <c r="G865" s="1613"/>
      <c r="H865" s="1613"/>
      <c r="I865" s="1614">
        <f>SUM(C865:H865)</f>
        <v>0</v>
      </c>
      <c r="J865" s="1652"/>
      <c r="K865" s="1613"/>
      <c r="L865" s="1613"/>
      <c r="M865" s="1613"/>
      <c r="N865" s="1613"/>
      <c r="O865" s="1614">
        <f>SUM(J865:N865)</f>
        <v>0</v>
      </c>
      <c r="P865" s="1616"/>
      <c r="Q865" s="1617">
        <f>P865</f>
        <v>0</v>
      </c>
      <c r="R865" s="1617">
        <f>I865+O865+Q865</f>
        <v>0</v>
      </c>
      <c r="S865" s="1618">
        <f>R865/R897</f>
        <v>0</v>
      </c>
    </row>
    <row r="866" spans="1:19" x14ac:dyDescent="0.2">
      <c r="A866" s="1619"/>
      <c r="B866" s="1620">
        <v>2021</v>
      </c>
      <c r="C866" s="1621"/>
      <c r="D866" s="1622"/>
      <c r="E866" s="1622"/>
      <c r="F866" s="1622"/>
      <c r="G866" s="1622"/>
      <c r="H866" s="1622"/>
      <c r="I866" s="1623">
        <f>SUM(C866:H866)</f>
        <v>0</v>
      </c>
      <c r="J866" s="1649"/>
      <c r="K866" s="1622"/>
      <c r="L866" s="1622"/>
      <c r="M866" s="1622"/>
      <c r="N866" s="1622"/>
      <c r="O866" s="1623">
        <f>SUM(J866:N866)</f>
        <v>0</v>
      </c>
      <c r="P866" s="1625"/>
      <c r="Q866" s="1626">
        <f>P866</f>
        <v>0</v>
      </c>
      <c r="R866" s="1626">
        <f>I866+O866+Q866</f>
        <v>0</v>
      </c>
      <c r="S866" s="1627">
        <f>R866/R898</f>
        <v>0</v>
      </c>
    </row>
    <row r="867" spans="1:19" x14ac:dyDescent="0.2">
      <c r="A867" s="1619"/>
      <c r="B867" s="1620">
        <v>2022</v>
      </c>
      <c r="C867" s="1621"/>
      <c r="D867" s="1622"/>
      <c r="E867" s="1622"/>
      <c r="F867" s="1622"/>
      <c r="G867" s="1622"/>
      <c r="H867" s="1622"/>
      <c r="I867" s="1623">
        <f>SUM(C867:H867)</f>
        <v>0</v>
      </c>
      <c r="J867" s="1649"/>
      <c r="K867" s="1622"/>
      <c r="L867" s="1622"/>
      <c r="M867" s="1622"/>
      <c r="N867" s="1622"/>
      <c r="O867" s="1623">
        <f>SUM(J867:N867)</f>
        <v>0</v>
      </c>
      <c r="P867" s="1625"/>
      <c r="Q867" s="1626">
        <f>P867</f>
        <v>0</v>
      </c>
      <c r="R867" s="1626">
        <f>I867+O867+Q867</f>
        <v>0</v>
      </c>
      <c r="S867" s="1627">
        <f>R867/R899</f>
        <v>0</v>
      </c>
    </row>
    <row r="868" spans="1:19" ht="12" thickBot="1" x14ac:dyDescent="0.25">
      <c r="A868" s="1628"/>
      <c r="B868" s="1629" t="s">
        <v>22796</v>
      </c>
      <c r="C868" s="1635"/>
      <c r="D868" s="1636"/>
      <c r="E868" s="1636"/>
      <c r="F868" s="1636"/>
      <c r="G868" s="1636"/>
      <c r="H868" s="1636"/>
      <c r="I868" s="1637"/>
      <c r="J868" s="1638"/>
      <c r="K868" s="1636"/>
      <c r="L868" s="1636"/>
      <c r="M868" s="1636"/>
      <c r="N868" s="1636"/>
      <c r="O868" s="1637"/>
      <c r="P868" s="1653"/>
      <c r="Q868" s="1636"/>
      <c r="R868" s="1636"/>
      <c r="S868" s="1632"/>
    </row>
    <row r="869" spans="1:19" x14ac:dyDescent="0.2">
      <c r="A869" s="1610" t="s">
        <v>22804</v>
      </c>
      <c r="B869" s="1611">
        <v>2020</v>
      </c>
      <c r="C869" s="1612"/>
      <c r="D869" s="1613"/>
      <c r="E869" s="1613"/>
      <c r="F869" s="1613"/>
      <c r="G869" s="1613"/>
      <c r="H869" s="1613"/>
      <c r="I869" s="1614">
        <f>SUM(C869:H869)</f>
        <v>0</v>
      </c>
      <c r="J869" s="1652"/>
      <c r="K869" s="1613"/>
      <c r="L869" s="1613"/>
      <c r="M869" s="1613"/>
      <c r="N869" s="1613"/>
      <c r="O869" s="1614">
        <f>SUM(J869:N869)</f>
        <v>0</v>
      </c>
      <c r="P869" s="1616"/>
      <c r="Q869" s="1617">
        <f>P869</f>
        <v>0</v>
      </c>
      <c r="R869" s="1617">
        <f>I869+O869+Q869</f>
        <v>0</v>
      </c>
      <c r="S869" s="1618">
        <f>R869/R897</f>
        <v>0</v>
      </c>
    </row>
    <row r="870" spans="1:19" x14ac:dyDescent="0.2">
      <c r="A870" s="1619"/>
      <c r="B870" s="1620">
        <v>2021</v>
      </c>
      <c r="C870" s="1621"/>
      <c r="D870" s="1622"/>
      <c r="E870" s="1622"/>
      <c r="F870" s="1622"/>
      <c r="G870" s="1622"/>
      <c r="H870" s="1622"/>
      <c r="I870" s="1623">
        <f>SUM(C870:H870)</f>
        <v>0</v>
      </c>
      <c r="J870" s="1649"/>
      <c r="K870" s="1622"/>
      <c r="L870" s="1622"/>
      <c r="M870" s="1622"/>
      <c r="N870" s="1622"/>
      <c r="O870" s="1623">
        <f>SUM(J870:N870)</f>
        <v>0</v>
      </c>
      <c r="P870" s="1625"/>
      <c r="Q870" s="1626">
        <f>P870</f>
        <v>0</v>
      </c>
      <c r="R870" s="1626">
        <f>I870+O870+Q870</f>
        <v>0</v>
      </c>
      <c r="S870" s="1627">
        <f>R870/R898</f>
        <v>0</v>
      </c>
    </row>
    <row r="871" spans="1:19" x14ac:dyDescent="0.2">
      <c r="A871" s="1619"/>
      <c r="B871" s="1620">
        <v>2022</v>
      </c>
      <c r="C871" s="1621"/>
      <c r="D871" s="1622"/>
      <c r="E871" s="1622"/>
      <c r="F871" s="1622"/>
      <c r="G871" s="1622"/>
      <c r="H871" s="1622"/>
      <c r="I871" s="1623">
        <f>SUM(C871:H871)</f>
        <v>0</v>
      </c>
      <c r="J871" s="1649"/>
      <c r="K871" s="1622"/>
      <c r="L871" s="1622"/>
      <c r="M871" s="1622"/>
      <c r="N871" s="1622"/>
      <c r="O871" s="1623">
        <f>SUM(J871:N871)</f>
        <v>0</v>
      </c>
      <c r="P871" s="1625"/>
      <c r="Q871" s="1626">
        <f>P871</f>
        <v>0</v>
      </c>
      <c r="R871" s="1626">
        <f>I871+O871+Q871</f>
        <v>0</v>
      </c>
      <c r="S871" s="1627">
        <f>R871/R899</f>
        <v>0</v>
      </c>
    </row>
    <row r="872" spans="1:19" ht="12" thickBot="1" x14ac:dyDescent="0.25">
      <c r="A872" s="1628"/>
      <c r="B872" s="1629" t="s">
        <v>22796</v>
      </c>
      <c r="C872" s="1635"/>
      <c r="D872" s="1636"/>
      <c r="E872" s="1636"/>
      <c r="F872" s="1636"/>
      <c r="G872" s="1636"/>
      <c r="H872" s="1636"/>
      <c r="I872" s="1637"/>
      <c r="J872" s="1638"/>
      <c r="K872" s="1636"/>
      <c r="L872" s="1636"/>
      <c r="M872" s="1636"/>
      <c r="N872" s="1636"/>
      <c r="O872" s="1637"/>
      <c r="P872" s="1653"/>
      <c r="Q872" s="1636"/>
      <c r="R872" s="1636"/>
      <c r="S872" s="1632"/>
    </row>
    <row r="873" spans="1:19" x14ac:dyDescent="0.2">
      <c r="A873" s="1610" t="s">
        <v>22805</v>
      </c>
      <c r="B873" s="1611">
        <v>2020</v>
      </c>
      <c r="C873" s="1612"/>
      <c r="D873" s="1613"/>
      <c r="E873" s="1613"/>
      <c r="F873" s="1613"/>
      <c r="G873" s="1613"/>
      <c r="H873" s="1613"/>
      <c r="I873" s="1614">
        <f>SUM(C873:H873)</f>
        <v>0</v>
      </c>
      <c r="J873" s="1652"/>
      <c r="K873" s="1613"/>
      <c r="L873" s="1613"/>
      <c r="M873" s="1613"/>
      <c r="N873" s="1613"/>
      <c r="O873" s="1614">
        <f>SUM(J873:N873)</f>
        <v>0</v>
      </c>
      <c r="P873" s="1616"/>
      <c r="Q873" s="1617">
        <f>P873</f>
        <v>0</v>
      </c>
      <c r="R873" s="1617">
        <f>I873+O873+Q873</f>
        <v>0</v>
      </c>
      <c r="S873" s="1618">
        <f>R873/R897</f>
        <v>0</v>
      </c>
    </row>
    <row r="874" spans="1:19" x14ac:dyDescent="0.2">
      <c r="A874" s="1619"/>
      <c r="B874" s="1620">
        <v>2021</v>
      </c>
      <c r="C874" s="1621"/>
      <c r="D874" s="1622"/>
      <c r="E874" s="1622"/>
      <c r="F874" s="1622"/>
      <c r="G874" s="1622"/>
      <c r="H874" s="1622"/>
      <c r="I874" s="1623">
        <f>SUM(C874:H874)</f>
        <v>0</v>
      </c>
      <c r="J874" s="1649"/>
      <c r="K874" s="1622"/>
      <c r="L874" s="1622"/>
      <c r="M874" s="1622"/>
      <c r="N874" s="1622"/>
      <c r="O874" s="1623">
        <f>SUM(J874:N874)</f>
        <v>0</v>
      </c>
      <c r="P874" s="1625"/>
      <c r="Q874" s="1626">
        <f>P874</f>
        <v>0</v>
      </c>
      <c r="R874" s="1626">
        <f>I874+O874+Q874</f>
        <v>0</v>
      </c>
      <c r="S874" s="1627">
        <f>R874/R898</f>
        <v>0</v>
      </c>
    </row>
    <row r="875" spans="1:19" x14ac:dyDescent="0.2">
      <c r="A875" s="1619"/>
      <c r="B875" s="1620">
        <v>2022</v>
      </c>
      <c r="C875" s="1621"/>
      <c r="D875" s="1622"/>
      <c r="E875" s="1622"/>
      <c r="F875" s="1622"/>
      <c r="G875" s="1622"/>
      <c r="H875" s="1622"/>
      <c r="I875" s="1623">
        <f>SUM(C875:H875)</f>
        <v>0</v>
      </c>
      <c r="J875" s="1649"/>
      <c r="K875" s="1622"/>
      <c r="L875" s="1622"/>
      <c r="M875" s="1622"/>
      <c r="N875" s="1622"/>
      <c r="O875" s="1623">
        <f>SUM(J875:N875)</f>
        <v>0</v>
      </c>
      <c r="P875" s="1625"/>
      <c r="Q875" s="1626">
        <f>P875</f>
        <v>0</v>
      </c>
      <c r="R875" s="1626">
        <f>I875+O875+Q875</f>
        <v>0</v>
      </c>
      <c r="S875" s="1627">
        <f>R875/R899</f>
        <v>0</v>
      </c>
    </row>
    <row r="876" spans="1:19" ht="12" thickBot="1" x14ac:dyDescent="0.25">
      <c r="A876" s="1628"/>
      <c r="B876" s="1629" t="s">
        <v>22796</v>
      </c>
      <c r="C876" s="1635"/>
      <c r="D876" s="1636"/>
      <c r="E876" s="1636"/>
      <c r="F876" s="1636"/>
      <c r="G876" s="1636"/>
      <c r="H876" s="1636"/>
      <c r="I876" s="1637"/>
      <c r="J876" s="1638"/>
      <c r="K876" s="1636"/>
      <c r="L876" s="1636"/>
      <c r="M876" s="1636"/>
      <c r="N876" s="1636"/>
      <c r="O876" s="1637"/>
      <c r="P876" s="1653"/>
      <c r="Q876" s="1636"/>
      <c r="R876" s="1636"/>
      <c r="S876" s="1632"/>
    </row>
    <row r="877" spans="1:19" x14ac:dyDescent="0.2">
      <c r="A877" s="1610" t="s">
        <v>22806</v>
      </c>
      <c r="B877" s="1611">
        <v>2020</v>
      </c>
      <c r="C877" s="1612"/>
      <c r="D877" s="1613"/>
      <c r="E877" s="1613"/>
      <c r="F877" s="1613"/>
      <c r="G877" s="1613"/>
      <c r="H877" s="1613"/>
      <c r="I877" s="1614">
        <f>SUM(C877:H877)</f>
        <v>0</v>
      </c>
      <c r="J877" s="1652"/>
      <c r="K877" s="1613"/>
      <c r="L877" s="1613"/>
      <c r="M877" s="1613"/>
      <c r="N877" s="1613"/>
      <c r="O877" s="1614">
        <f>SUM(J877:N877)</f>
        <v>0</v>
      </c>
      <c r="P877" s="1616"/>
      <c r="Q877" s="1617">
        <f>P877</f>
        <v>0</v>
      </c>
      <c r="R877" s="1617">
        <f>I877+O877+Q877</f>
        <v>0</v>
      </c>
      <c r="S877" s="1618">
        <f>R877/R897</f>
        <v>0</v>
      </c>
    </row>
    <row r="878" spans="1:19" x14ac:dyDescent="0.2">
      <c r="A878" s="1619"/>
      <c r="B878" s="1620">
        <v>2021</v>
      </c>
      <c r="C878" s="1621"/>
      <c r="D878" s="1622"/>
      <c r="E878" s="1622"/>
      <c r="F878" s="1622"/>
      <c r="G878" s="1622"/>
      <c r="H878" s="1622"/>
      <c r="I878" s="1623">
        <f>SUM(C878:H878)</f>
        <v>0</v>
      </c>
      <c r="J878" s="1649"/>
      <c r="K878" s="1622"/>
      <c r="L878" s="1622"/>
      <c r="M878" s="1622"/>
      <c r="N878" s="1622"/>
      <c r="O878" s="1623">
        <f>SUM(J878:N878)</f>
        <v>0</v>
      </c>
      <c r="P878" s="1625"/>
      <c r="Q878" s="1626">
        <f>P878</f>
        <v>0</v>
      </c>
      <c r="R878" s="1626">
        <f>I878+O878+Q878</f>
        <v>0</v>
      </c>
      <c r="S878" s="1627">
        <f>R878/R898</f>
        <v>0</v>
      </c>
    </row>
    <row r="879" spans="1:19" x14ac:dyDescent="0.2">
      <c r="A879" s="1619"/>
      <c r="B879" s="1620">
        <v>2022</v>
      </c>
      <c r="C879" s="1621"/>
      <c r="D879" s="1622"/>
      <c r="E879" s="1622"/>
      <c r="F879" s="1622"/>
      <c r="G879" s="1622"/>
      <c r="H879" s="1622"/>
      <c r="I879" s="1623">
        <f>SUM(C879:H879)</f>
        <v>0</v>
      </c>
      <c r="J879" s="1649"/>
      <c r="K879" s="1622"/>
      <c r="L879" s="1622"/>
      <c r="M879" s="1622"/>
      <c r="N879" s="1622"/>
      <c r="O879" s="1623">
        <f>SUM(J879:N879)</f>
        <v>0</v>
      </c>
      <c r="P879" s="1625"/>
      <c r="Q879" s="1626">
        <f>P879</f>
        <v>0</v>
      </c>
      <c r="R879" s="1626">
        <f>I879+O879+Q879</f>
        <v>0</v>
      </c>
      <c r="S879" s="1627">
        <f>R879/R899</f>
        <v>0</v>
      </c>
    </row>
    <row r="880" spans="1:19" ht="12" thickBot="1" x14ac:dyDescent="0.25">
      <c r="A880" s="1628"/>
      <c r="B880" s="1629" t="s">
        <v>22796</v>
      </c>
      <c r="C880" s="1635"/>
      <c r="D880" s="1636"/>
      <c r="E880" s="1636"/>
      <c r="F880" s="1636"/>
      <c r="G880" s="1636"/>
      <c r="H880" s="1636"/>
      <c r="I880" s="1637"/>
      <c r="J880" s="1638"/>
      <c r="K880" s="1636"/>
      <c r="L880" s="1636"/>
      <c r="M880" s="1636"/>
      <c r="N880" s="1636"/>
      <c r="O880" s="1637"/>
      <c r="P880" s="1653"/>
      <c r="Q880" s="1636"/>
      <c r="R880" s="1636"/>
      <c r="S880" s="1632"/>
    </row>
    <row r="881" spans="1:19" x14ac:dyDescent="0.2">
      <c r="A881" s="1610" t="s">
        <v>22807</v>
      </c>
      <c r="B881" s="1611">
        <v>2020</v>
      </c>
      <c r="C881" s="1612"/>
      <c r="D881" s="1613"/>
      <c r="E881" s="1613"/>
      <c r="F881" s="1613"/>
      <c r="G881" s="1613"/>
      <c r="H881" s="1613"/>
      <c r="I881" s="1614">
        <f>SUM(C881:H881)</f>
        <v>0</v>
      </c>
      <c r="J881" s="1652"/>
      <c r="K881" s="1613"/>
      <c r="L881" s="1613"/>
      <c r="M881" s="1613"/>
      <c r="N881" s="1613"/>
      <c r="O881" s="1614">
        <f>SUM(J881:N881)</f>
        <v>0</v>
      </c>
      <c r="P881" s="1616"/>
      <c r="Q881" s="1617">
        <f>P881</f>
        <v>0</v>
      </c>
      <c r="R881" s="1617">
        <f>I881+O881+Q881</f>
        <v>0</v>
      </c>
      <c r="S881" s="1618">
        <f>R881/R897</f>
        <v>0</v>
      </c>
    </row>
    <row r="882" spans="1:19" x14ac:dyDescent="0.2">
      <c r="A882" s="1619"/>
      <c r="B882" s="1620">
        <v>2021</v>
      </c>
      <c r="C882" s="1621"/>
      <c r="D882" s="1622"/>
      <c r="E882" s="1622"/>
      <c r="F882" s="1622"/>
      <c r="G882" s="1622"/>
      <c r="H882" s="1622"/>
      <c r="I882" s="1623">
        <f>SUM(C882:H882)</f>
        <v>0</v>
      </c>
      <c r="J882" s="1649"/>
      <c r="K882" s="1622"/>
      <c r="L882" s="1622"/>
      <c r="M882" s="1622"/>
      <c r="N882" s="1622"/>
      <c r="O882" s="1623">
        <f>SUM(J882:N882)</f>
        <v>0</v>
      </c>
      <c r="P882" s="1625"/>
      <c r="Q882" s="1626">
        <f>P882</f>
        <v>0</v>
      </c>
      <c r="R882" s="1626">
        <f>I882+O882+Q882</f>
        <v>0</v>
      </c>
      <c r="S882" s="1627">
        <f>R882/R898</f>
        <v>0</v>
      </c>
    </row>
    <row r="883" spans="1:19" x14ac:dyDescent="0.2">
      <c r="A883" s="1619"/>
      <c r="B883" s="1620">
        <v>2022</v>
      </c>
      <c r="C883" s="1621"/>
      <c r="D883" s="1622"/>
      <c r="E883" s="1622"/>
      <c r="F883" s="1622"/>
      <c r="G883" s="1622"/>
      <c r="H883" s="1622"/>
      <c r="I883" s="1623">
        <f>SUM(C883:H883)</f>
        <v>0</v>
      </c>
      <c r="J883" s="1649"/>
      <c r="K883" s="1622"/>
      <c r="L883" s="1622"/>
      <c r="M883" s="1622"/>
      <c r="N883" s="1622"/>
      <c r="O883" s="1623">
        <f>SUM(J883:N883)</f>
        <v>0</v>
      </c>
      <c r="P883" s="1625"/>
      <c r="Q883" s="1626">
        <f>P883</f>
        <v>0</v>
      </c>
      <c r="R883" s="1626">
        <f>I883+O883+Q883</f>
        <v>0</v>
      </c>
      <c r="S883" s="1627">
        <f>R883/R899</f>
        <v>0</v>
      </c>
    </row>
    <row r="884" spans="1:19" ht="12" thickBot="1" x14ac:dyDescent="0.25">
      <c r="A884" s="1628"/>
      <c r="B884" s="1629" t="s">
        <v>22796</v>
      </c>
      <c r="C884" s="1635"/>
      <c r="D884" s="1636"/>
      <c r="E884" s="1636"/>
      <c r="F884" s="1636"/>
      <c r="G884" s="1636"/>
      <c r="H884" s="1636"/>
      <c r="I884" s="1637"/>
      <c r="J884" s="1638"/>
      <c r="K884" s="1636"/>
      <c r="L884" s="1636"/>
      <c r="M884" s="1636"/>
      <c r="N884" s="1636"/>
      <c r="O884" s="1637"/>
      <c r="P884" s="1653"/>
      <c r="Q884" s="1636"/>
      <c r="R884" s="1636"/>
      <c r="S884" s="1632"/>
    </row>
    <row r="885" spans="1:19" x14ac:dyDescent="0.2">
      <c r="A885" s="1610" t="s">
        <v>22808</v>
      </c>
      <c r="B885" s="1611">
        <v>2020</v>
      </c>
      <c r="C885" s="1612"/>
      <c r="D885" s="1613"/>
      <c r="E885" s="1613"/>
      <c r="F885" s="1613"/>
      <c r="G885" s="1613"/>
      <c r="H885" s="1613"/>
      <c r="I885" s="1614">
        <f>SUM(C885:H885)</f>
        <v>0</v>
      </c>
      <c r="J885" s="1652"/>
      <c r="K885" s="1613"/>
      <c r="L885" s="1613"/>
      <c r="M885" s="1613"/>
      <c r="N885" s="1613"/>
      <c r="O885" s="1614">
        <f>SUM(J885:N885)</f>
        <v>0</v>
      </c>
      <c r="P885" s="1616"/>
      <c r="Q885" s="1617">
        <f>P885</f>
        <v>0</v>
      </c>
      <c r="R885" s="1617">
        <f>I885+O885+Q885</f>
        <v>0</v>
      </c>
      <c r="S885" s="1618">
        <f>R885/R897</f>
        <v>0</v>
      </c>
    </row>
    <row r="886" spans="1:19" x14ac:dyDescent="0.2">
      <c r="A886" s="1619"/>
      <c r="B886" s="1620">
        <v>2021</v>
      </c>
      <c r="C886" s="1621"/>
      <c r="D886" s="1622"/>
      <c r="E886" s="1622"/>
      <c r="F886" s="1622"/>
      <c r="G886" s="1622"/>
      <c r="H886" s="1622"/>
      <c r="I886" s="1623">
        <f>SUM(C886:H886)</f>
        <v>0</v>
      </c>
      <c r="J886" s="1649"/>
      <c r="K886" s="1622"/>
      <c r="L886" s="1622"/>
      <c r="M886" s="1622"/>
      <c r="N886" s="1622"/>
      <c r="O886" s="1623">
        <f>SUM(J886:N886)</f>
        <v>0</v>
      </c>
      <c r="P886" s="1625"/>
      <c r="Q886" s="1626">
        <f>P886</f>
        <v>0</v>
      </c>
      <c r="R886" s="1626">
        <f>I886+O886+Q886</f>
        <v>0</v>
      </c>
      <c r="S886" s="1627">
        <f>R886/R898</f>
        <v>0</v>
      </c>
    </row>
    <row r="887" spans="1:19" x14ac:dyDescent="0.2">
      <c r="A887" s="1619"/>
      <c r="B887" s="1620">
        <v>2022</v>
      </c>
      <c r="C887" s="1621"/>
      <c r="D887" s="1622"/>
      <c r="E887" s="1622"/>
      <c r="F887" s="1622"/>
      <c r="G887" s="1622"/>
      <c r="H887" s="1622"/>
      <c r="I887" s="1623">
        <f>SUM(C887:H887)</f>
        <v>0</v>
      </c>
      <c r="J887" s="1649"/>
      <c r="K887" s="1622"/>
      <c r="L887" s="1622"/>
      <c r="M887" s="1622"/>
      <c r="N887" s="1622"/>
      <c r="O887" s="1623">
        <f>SUM(J887:N887)</f>
        <v>0</v>
      </c>
      <c r="P887" s="1625"/>
      <c r="Q887" s="1626">
        <f>P887</f>
        <v>0</v>
      </c>
      <c r="R887" s="1626">
        <f>I887+O887+Q887</f>
        <v>0</v>
      </c>
      <c r="S887" s="1627">
        <f>R887/R899</f>
        <v>0</v>
      </c>
    </row>
    <row r="888" spans="1:19" ht="12" thickBot="1" x14ac:dyDescent="0.25">
      <c r="A888" s="1628"/>
      <c r="B888" s="1629" t="s">
        <v>22796</v>
      </c>
      <c r="C888" s="1635"/>
      <c r="D888" s="1636"/>
      <c r="E888" s="1636"/>
      <c r="F888" s="1636"/>
      <c r="G888" s="1636"/>
      <c r="H888" s="1636"/>
      <c r="I888" s="1637"/>
      <c r="J888" s="1638"/>
      <c r="K888" s="1636"/>
      <c r="L888" s="1636"/>
      <c r="M888" s="1636"/>
      <c r="N888" s="1636"/>
      <c r="O888" s="1637"/>
      <c r="P888" s="1653"/>
      <c r="Q888" s="1636"/>
      <c r="R888" s="1636"/>
      <c r="S888" s="1632"/>
    </row>
    <row r="889" spans="1:19" x14ac:dyDescent="0.2">
      <c r="A889" s="1610" t="s">
        <v>22809</v>
      </c>
      <c r="B889" s="1611">
        <v>2020</v>
      </c>
      <c r="C889" s="1612"/>
      <c r="D889" s="1613"/>
      <c r="E889" s="1613"/>
      <c r="F889" s="1613"/>
      <c r="G889" s="1613"/>
      <c r="H889" s="1613"/>
      <c r="I889" s="1614">
        <f>SUM(C889:H889)</f>
        <v>0</v>
      </c>
      <c r="J889" s="1652"/>
      <c r="K889" s="1613"/>
      <c r="L889" s="1613"/>
      <c r="M889" s="1613"/>
      <c r="N889" s="1613"/>
      <c r="O889" s="1614">
        <f>SUM(J889:N889)</f>
        <v>0</v>
      </c>
      <c r="P889" s="1616"/>
      <c r="Q889" s="1617">
        <f>P889</f>
        <v>0</v>
      </c>
      <c r="R889" s="1617">
        <f>I889+O889+Q889</f>
        <v>0</v>
      </c>
      <c r="S889" s="1618">
        <f>R889/R897</f>
        <v>0</v>
      </c>
    </row>
    <row r="890" spans="1:19" x14ac:dyDescent="0.2">
      <c r="A890" s="1619"/>
      <c r="B890" s="1620">
        <v>2021</v>
      </c>
      <c r="C890" s="1621"/>
      <c r="D890" s="1622"/>
      <c r="E890" s="1622"/>
      <c r="F890" s="1622"/>
      <c r="G890" s="1622"/>
      <c r="H890" s="1622"/>
      <c r="I890" s="1623">
        <f>SUM(C890:H890)</f>
        <v>0</v>
      </c>
      <c r="J890" s="1649"/>
      <c r="K890" s="1622"/>
      <c r="L890" s="1622"/>
      <c r="M890" s="1622"/>
      <c r="N890" s="1622"/>
      <c r="O890" s="1623">
        <f>SUM(J890:N890)</f>
        <v>0</v>
      </c>
      <c r="P890" s="1625"/>
      <c r="Q890" s="1626">
        <f>P890</f>
        <v>0</v>
      </c>
      <c r="R890" s="1626">
        <f>I890+O890+Q890</f>
        <v>0</v>
      </c>
      <c r="S890" s="1627">
        <f>R890/R898</f>
        <v>0</v>
      </c>
    </row>
    <row r="891" spans="1:19" x14ac:dyDescent="0.2">
      <c r="A891" s="1619"/>
      <c r="B891" s="1620">
        <v>2022</v>
      </c>
      <c r="C891" s="1621"/>
      <c r="D891" s="1622"/>
      <c r="E891" s="1622"/>
      <c r="F891" s="1622"/>
      <c r="G891" s="1622"/>
      <c r="H891" s="1622"/>
      <c r="I891" s="1623">
        <f>SUM(C891:H891)</f>
        <v>0</v>
      </c>
      <c r="J891" s="1649"/>
      <c r="K891" s="1622"/>
      <c r="L891" s="1622"/>
      <c r="M891" s="1622"/>
      <c r="N891" s="1622"/>
      <c r="O891" s="1623">
        <f>SUM(J891:N891)</f>
        <v>0</v>
      </c>
      <c r="P891" s="1625"/>
      <c r="Q891" s="1626">
        <f>P891</f>
        <v>0</v>
      </c>
      <c r="R891" s="1626">
        <f>I891+O891+Q891</f>
        <v>0</v>
      </c>
      <c r="S891" s="1627">
        <f>R891/R899</f>
        <v>0</v>
      </c>
    </row>
    <row r="892" spans="1:19" ht="12" thickBot="1" x14ac:dyDescent="0.25">
      <c r="A892" s="1628"/>
      <c r="B892" s="1629" t="s">
        <v>22796</v>
      </c>
      <c r="C892" s="1635"/>
      <c r="D892" s="1636"/>
      <c r="E892" s="1636"/>
      <c r="F892" s="1636"/>
      <c r="G892" s="1636"/>
      <c r="H892" s="1636"/>
      <c r="I892" s="1637"/>
      <c r="J892" s="1638"/>
      <c r="K892" s="1636"/>
      <c r="L892" s="1636"/>
      <c r="M892" s="1636"/>
      <c r="N892" s="1636"/>
      <c r="O892" s="1637"/>
      <c r="P892" s="1653"/>
      <c r="Q892" s="1636"/>
      <c r="R892" s="1636"/>
      <c r="S892" s="1632"/>
    </row>
    <row r="893" spans="1:19" x14ac:dyDescent="0.2">
      <c r="A893" s="1610" t="s">
        <v>22810</v>
      </c>
      <c r="B893" s="1611">
        <v>2020</v>
      </c>
      <c r="C893" s="1612"/>
      <c r="D893" s="1613"/>
      <c r="E893" s="1613"/>
      <c r="F893" s="1613"/>
      <c r="G893" s="1613"/>
      <c r="H893" s="1613"/>
      <c r="I893" s="1614">
        <f>SUM(C893:H893)</f>
        <v>0</v>
      </c>
      <c r="J893" s="1652"/>
      <c r="K893" s="1613"/>
      <c r="L893" s="1613"/>
      <c r="M893" s="1613"/>
      <c r="N893" s="1613"/>
      <c r="O893" s="1614">
        <f>SUM(J893:N893)</f>
        <v>0</v>
      </c>
      <c r="P893" s="1616"/>
      <c r="Q893" s="1617">
        <f>P893</f>
        <v>0</v>
      </c>
      <c r="R893" s="1617">
        <f>I893+O893+Q893</f>
        <v>0</v>
      </c>
      <c r="S893" s="1618">
        <f>R893/R897</f>
        <v>0</v>
      </c>
    </row>
    <row r="894" spans="1:19" x14ac:dyDescent="0.2">
      <c r="A894" s="1619"/>
      <c r="B894" s="1620">
        <v>2021</v>
      </c>
      <c r="C894" s="1621"/>
      <c r="D894" s="1622"/>
      <c r="E894" s="1622"/>
      <c r="F894" s="1622"/>
      <c r="G894" s="1622"/>
      <c r="H894" s="1622"/>
      <c r="I894" s="1623">
        <f>SUM(C894:H894)</f>
        <v>0</v>
      </c>
      <c r="J894" s="1649"/>
      <c r="K894" s="1622"/>
      <c r="L894" s="1622"/>
      <c r="M894" s="1622"/>
      <c r="N894" s="1622"/>
      <c r="O894" s="1623">
        <f>SUM(J894:N894)</f>
        <v>0</v>
      </c>
      <c r="P894" s="1625"/>
      <c r="Q894" s="1626">
        <f>P894</f>
        <v>0</v>
      </c>
      <c r="R894" s="1626">
        <f>I894+O894+Q894</f>
        <v>0</v>
      </c>
      <c r="S894" s="1627">
        <f>R894/R898</f>
        <v>0</v>
      </c>
    </row>
    <row r="895" spans="1:19" x14ac:dyDescent="0.2">
      <c r="A895" s="1619"/>
      <c r="B895" s="1620">
        <v>2022</v>
      </c>
      <c r="C895" s="1621"/>
      <c r="D895" s="1622"/>
      <c r="E895" s="1622"/>
      <c r="F895" s="1622"/>
      <c r="G895" s="1622"/>
      <c r="H895" s="1622"/>
      <c r="I895" s="1623">
        <f>SUM(C895:H895)</f>
        <v>0</v>
      </c>
      <c r="J895" s="1649"/>
      <c r="K895" s="1622"/>
      <c r="L895" s="1622"/>
      <c r="M895" s="1622"/>
      <c r="N895" s="1622"/>
      <c r="O895" s="1623">
        <f>SUM(J895:N895)</f>
        <v>0</v>
      </c>
      <c r="P895" s="1625"/>
      <c r="Q895" s="1626">
        <f>P895</f>
        <v>0</v>
      </c>
      <c r="R895" s="1626">
        <f>I895+O895+Q895</f>
        <v>0</v>
      </c>
      <c r="S895" s="1627">
        <f>R895/R899</f>
        <v>0</v>
      </c>
    </row>
    <row r="896" spans="1:19" ht="12" thickBot="1" x14ac:dyDescent="0.25">
      <c r="A896" s="1628"/>
      <c r="B896" s="1629" t="s">
        <v>22796</v>
      </c>
      <c r="C896" s="1635"/>
      <c r="D896" s="1636"/>
      <c r="E896" s="1636"/>
      <c r="F896" s="1636"/>
      <c r="G896" s="1636"/>
      <c r="H896" s="1636"/>
      <c r="I896" s="1637"/>
      <c r="J896" s="1638"/>
      <c r="K896" s="1636"/>
      <c r="L896" s="1636"/>
      <c r="M896" s="1636"/>
      <c r="N896" s="1636"/>
      <c r="O896" s="1637"/>
      <c r="P896" s="1653"/>
      <c r="Q896" s="1636"/>
      <c r="R896" s="1636"/>
      <c r="S896" s="1632"/>
    </row>
    <row r="897" spans="1:20" x14ac:dyDescent="0.2">
      <c r="A897" s="1640" t="s">
        <v>2049</v>
      </c>
      <c r="B897" s="1611">
        <v>2020</v>
      </c>
      <c r="C897" s="1641">
        <f t="shared" ref="C897:H899" si="203">C837+C841+C845+C849+C853+C857+C861+C865+C869+C873+C877+C881+C885+C889+C893</f>
        <v>0</v>
      </c>
      <c r="D897" s="1642">
        <f t="shared" si="203"/>
        <v>0</v>
      </c>
      <c r="E897" s="1642">
        <f t="shared" si="203"/>
        <v>0</v>
      </c>
      <c r="F897" s="1642">
        <f t="shared" si="203"/>
        <v>2474652</v>
      </c>
      <c r="G897" s="1642">
        <f t="shared" si="203"/>
        <v>0</v>
      </c>
      <c r="H897" s="1642">
        <f t="shared" si="203"/>
        <v>0</v>
      </c>
      <c r="I897" s="1643">
        <f>SUM(C897:H897)</f>
        <v>2474652</v>
      </c>
      <c r="J897" s="1644">
        <f t="shared" ref="J897:N899" si="204">J837+J841+J845+J849+J853+J857+J861+J865+J869+J873+J877+J881+J885+J889+J893</f>
        <v>0</v>
      </c>
      <c r="K897" s="1642">
        <f t="shared" si="204"/>
        <v>0</v>
      </c>
      <c r="L897" s="1642">
        <f t="shared" si="204"/>
        <v>0</v>
      </c>
      <c r="M897" s="1642">
        <f t="shared" si="204"/>
        <v>189348</v>
      </c>
      <c r="N897" s="1642">
        <f t="shared" si="204"/>
        <v>0</v>
      </c>
      <c r="O897" s="1643">
        <f>SUM(J897:N897)</f>
        <v>189348</v>
      </c>
      <c r="P897" s="1645">
        <f>P837+P841+P845+P849+P853+P857+P861+P865+P869+P873+P877+P881+P885+P889+P893</f>
        <v>0</v>
      </c>
      <c r="Q897" s="1642">
        <f>P897</f>
        <v>0</v>
      </c>
      <c r="R897" s="1642">
        <f>I897+O897+Q897</f>
        <v>2664000</v>
      </c>
      <c r="S897" s="1646">
        <f>R897/R897</f>
        <v>1</v>
      </c>
    </row>
    <row r="898" spans="1:20" x14ac:dyDescent="0.2">
      <c r="A898" s="1647"/>
      <c r="B898" s="1620">
        <v>2021</v>
      </c>
      <c r="C898" s="1648">
        <f t="shared" si="203"/>
        <v>0</v>
      </c>
      <c r="D898" s="1626">
        <f t="shared" si="203"/>
        <v>0</v>
      </c>
      <c r="E898" s="1626">
        <f t="shared" si="203"/>
        <v>0</v>
      </c>
      <c r="F898" s="1626">
        <f t="shared" si="203"/>
        <v>1564928</v>
      </c>
      <c r="G898" s="1626">
        <f t="shared" si="203"/>
        <v>0</v>
      </c>
      <c r="H898" s="1626">
        <f t="shared" si="203"/>
        <v>0</v>
      </c>
      <c r="I898" s="1623">
        <f>SUM(C898:H898)</f>
        <v>1564928</v>
      </c>
      <c r="J898" s="1649">
        <f t="shared" si="204"/>
        <v>0</v>
      </c>
      <c r="K898" s="1626">
        <f t="shared" si="204"/>
        <v>0</v>
      </c>
      <c r="L898" s="1626">
        <f t="shared" si="204"/>
        <v>0</v>
      </c>
      <c r="M898" s="1626">
        <f t="shared" si="204"/>
        <v>0</v>
      </c>
      <c r="N898" s="1626">
        <f t="shared" si="204"/>
        <v>0</v>
      </c>
      <c r="O898" s="1623">
        <f>SUM(J898:N898)</f>
        <v>0</v>
      </c>
      <c r="P898" s="1650">
        <f>P838+P842+P846+P850+P854+P858+P862+P866+P870+P874+P878+P882+P886+P890+P894</f>
        <v>0</v>
      </c>
      <c r="Q898" s="1626">
        <f>P898</f>
        <v>0</v>
      </c>
      <c r="R898" s="1626">
        <f>I898+O898+Q898</f>
        <v>1564928</v>
      </c>
      <c r="S898" s="1627">
        <f>R898/R898</f>
        <v>1</v>
      </c>
    </row>
    <row r="899" spans="1:20" x14ac:dyDescent="0.2">
      <c r="A899" s="1647"/>
      <c r="B899" s="1620">
        <v>2022</v>
      </c>
      <c r="C899" s="1648">
        <f t="shared" si="203"/>
        <v>0</v>
      </c>
      <c r="D899" s="1626">
        <f t="shared" si="203"/>
        <v>0</v>
      </c>
      <c r="E899" s="1626">
        <f t="shared" si="203"/>
        <v>0</v>
      </c>
      <c r="F899" s="1626">
        <f t="shared" si="203"/>
        <v>928868</v>
      </c>
      <c r="G899" s="1626">
        <f t="shared" si="203"/>
        <v>0</v>
      </c>
      <c r="H899" s="1626">
        <f t="shared" si="203"/>
        <v>0</v>
      </c>
      <c r="I899" s="1623">
        <f>SUM(C899:H899)</f>
        <v>928868</v>
      </c>
      <c r="J899" s="1649">
        <f t="shared" si="204"/>
        <v>0</v>
      </c>
      <c r="K899" s="1626">
        <f t="shared" si="204"/>
        <v>0</v>
      </c>
      <c r="L899" s="1626">
        <f t="shared" si="204"/>
        <v>0</v>
      </c>
      <c r="M899" s="1626">
        <f t="shared" si="204"/>
        <v>0</v>
      </c>
      <c r="N899" s="1626">
        <f t="shared" si="204"/>
        <v>0</v>
      </c>
      <c r="O899" s="1623">
        <f>SUM(J899:N899)</f>
        <v>0</v>
      </c>
      <c r="P899" s="1650">
        <f>P839+P843+P847+P851+P855+P859+P863+P867+P871+P875+P879+P883+P887+P891+P895</f>
        <v>0</v>
      </c>
      <c r="Q899" s="1626">
        <f>P899</f>
        <v>0</v>
      </c>
      <c r="R899" s="1626">
        <f>I899+O899+Q899</f>
        <v>928868</v>
      </c>
      <c r="S899" s="1627">
        <f>R899/R899</f>
        <v>1</v>
      </c>
    </row>
    <row r="900" spans="1:20" ht="12" thickBot="1" x14ac:dyDescent="0.25">
      <c r="A900" s="1628"/>
      <c r="B900" s="1629" t="s">
        <v>22796</v>
      </c>
      <c r="C900" s="1630"/>
      <c r="D900" s="1631"/>
      <c r="E900" s="1631"/>
      <c r="F900" s="1631">
        <f t="shared" ref="F900:I900" si="205">(F899-F898)/F898</f>
        <v>-0.40644681416653033</v>
      </c>
      <c r="G900" s="1631"/>
      <c r="H900" s="1631"/>
      <c r="I900" s="1632">
        <f t="shared" si="205"/>
        <v>-0.40644681416653033</v>
      </c>
      <c r="J900" s="1633"/>
      <c r="K900" s="1631"/>
      <c r="L900" s="1631"/>
      <c r="M900" s="1631"/>
      <c r="N900" s="1631"/>
      <c r="O900" s="1632"/>
      <c r="P900" s="1634"/>
      <c r="Q900" s="1631"/>
      <c r="R900" s="1631">
        <f>(R899-R898)/R898</f>
        <v>-0.40644681416653033</v>
      </c>
      <c r="S900" s="1632"/>
    </row>
    <row r="903" spans="1:20" x14ac:dyDescent="0.2">
      <c r="A903" s="1590" t="s">
        <v>22593</v>
      </c>
      <c r="I903" s="1591"/>
      <c r="J903" s="1591"/>
      <c r="P903" s="1592"/>
      <c r="R903" s="1591"/>
      <c r="S903" s="1591"/>
      <c r="T903" s="1593"/>
    </row>
    <row r="904" spans="1:20" x14ac:dyDescent="0.2">
      <c r="A904" s="1590" t="s">
        <v>22592</v>
      </c>
      <c r="I904" s="1591"/>
      <c r="J904" s="1591"/>
      <c r="P904" s="1592"/>
      <c r="R904" s="1591"/>
      <c r="S904" s="1591"/>
      <c r="T904" s="1593"/>
    </row>
    <row r="905" spans="1:20" x14ac:dyDescent="0.2">
      <c r="I905" s="1591"/>
      <c r="J905" s="1591"/>
      <c r="P905" s="1592"/>
      <c r="R905" s="1591"/>
      <c r="S905" s="1591"/>
      <c r="T905" s="1593"/>
    </row>
    <row r="906" spans="1:20" x14ac:dyDescent="0.2">
      <c r="I906" s="1591"/>
      <c r="J906" s="1591"/>
      <c r="P906" s="1592"/>
      <c r="R906" s="1591"/>
      <c r="S906" s="1591"/>
      <c r="T906" s="1593"/>
    </row>
    <row r="907" spans="1:20" x14ac:dyDescent="0.2">
      <c r="I907" s="1591"/>
      <c r="J907" s="1591"/>
      <c r="P907" s="1592"/>
      <c r="R907" s="1591"/>
      <c r="S907" s="1591"/>
      <c r="T907" s="1593"/>
    </row>
    <row r="908" spans="1:20" x14ac:dyDescent="0.2">
      <c r="A908" s="1769" t="s">
        <v>22780</v>
      </c>
      <c r="B908" s="1769"/>
      <c r="C908" s="1769"/>
      <c r="D908" s="1769"/>
      <c r="E908" s="1769"/>
      <c r="F908" s="1769"/>
      <c r="G908" s="1769"/>
      <c r="H908" s="1769"/>
      <c r="I908" s="1769"/>
      <c r="J908" s="1769"/>
      <c r="K908" s="1769"/>
      <c r="L908" s="1769"/>
      <c r="M908" s="1769"/>
      <c r="N908" s="1769"/>
      <c r="O908" s="1769"/>
      <c r="P908" s="1769"/>
      <c r="Q908" s="1769"/>
      <c r="R908" s="1769"/>
      <c r="S908" s="1769"/>
      <c r="T908" s="1594"/>
    </row>
    <row r="909" spans="1:20" x14ac:dyDescent="0.2">
      <c r="A909" s="1769" t="s">
        <v>2089</v>
      </c>
      <c r="B909" s="1769"/>
      <c r="C909" s="1769"/>
      <c r="D909" s="1769"/>
      <c r="E909" s="1769"/>
      <c r="F909" s="1769"/>
      <c r="G909" s="1769"/>
      <c r="H909" s="1769"/>
      <c r="I909" s="1769"/>
      <c r="J909" s="1769"/>
      <c r="K909" s="1769"/>
      <c r="L909" s="1769"/>
      <c r="M909" s="1769"/>
      <c r="N909" s="1769"/>
      <c r="O909" s="1769"/>
      <c r="P909" s="1769"/>
      <c r="Q909" s="1769"/>
      <c r="R909" s="1769"/>
      <c r="S909" s="1769"/>
      <c r="T909" s="1594"/>
    </row>
    <row r="910" spans="1:20" x14ac:dyDescent="0.2">
      <c r="A910" s="1769" t="s">
        <v>22781</v>
      </c>
      <c r="B910" s="1769"/>
      <c r="C910" s="1769"/>
      <c r="D910" s="1769"/>
      <c r="E910" s="1769"/>
      <c r="F910" s="1769"/>
      <c r="G910" s="1769"/>
      <c r="H910" s="1769"/>
      <c r="I910" s="1769"/>
      <c r="J910" s="1769"/>
      <c r="K910" s="1769"/>
      <c r="L910" s="1769"/>
      <c r="M910" s="1769"/>
      <c r="N910" s="1769"/>
      <c r="O910" s="1769"/>
      <c r="P910" s="1769"/>
      <c r="Q910" s="1769"/>
      <c r="R910" s="1769"/>
      <c r="S910" s="1769"/>
      <c r="T910" s="1594"/>
    </row>
    <row r="911" spans="1:20" x14ac:dyDescent="0.2">
      <c r="A911" s="1769" t="s">
        <v>22782</v>
      </c>
      <c r="B911" s="1769"/>
      <c r="C911" s="1769"/>
      <c r="D911" s="1769"/>
      <c r="E911" s="1769"/>
      <c r="F911" s="1769"/>
      <c r="G911" s="1769"/>
      <c r="H911" s="1769"/>
      <c r="I911" s="1769"/>
      <c r="J911" s="1769"/>
      <c r="K911" s="1769"/>
      <c r="L911" s="1769"/>
      <c r="M911" s="1769"/>
      <c r="N911" s="1769"/>
      <c r="O911" s="1769"/>
      <c r="P911" s="1769"/>
      <c r="Q911" s="1769"/>
      <c r="R911" s="1769"/>
      <c r="S911" s="1769"/>
      <c r="T911" s="1594"/>
    </row>
    <row r="912" spans="1:20" x14ac:dyDescent="0.2">
      <c r="I912" s="1591"/>
      <c r="J912" s="1591"/>
      <c r="P912" s="1592"/>
      <c r="R912" s="1591"/>
      <c r="S912" s="1591"/>
      <c r="T912" s="1593"/>
    </row>
    <row r="913" spans="1:20" x14ac:dyDescent="0.2">
      <c r="I913" s="1591"/>
      <c r="J913" s="1591"/>
      <c r="P913" s="1592"/>
      <c r="R913" s="1591"/>
      <c r="S913" s="1591"/>
      <c r="T913" s="1593"/>
    </row>
    <row r="914" spans="1:20" x14ac:dyDescent="0.2">
      <c r="I914" s="1591"/>
      <c r="J914" s="1591"/>
      <c r="P914" s="1592"/>
      <c r="R914" s="1591"/>
      <c r="S914" s="1591"/>
      <c r="T914" s="1593"/>
    </row>
    <row r="915" spans="1:20" x14ac:dyDescent="0.2">
      <c r="A915" s="1595" t="s">
        <v>21668</v>
      </c>
      <c r="B915" s="1595" t="s">
        <v>22072</v>
      </c>
      <c r="C915" s="1596"/>
      <c r="D915" s="1596"/>
      <c r="E915" s="1596"/>
      <c r="F915" s="1596"/>
      <c r="G915" s="1596"/>
      <c r="H915" s="1596"/>
      <c r="I915" s="1596"/>
      <c r="J915" s="1596"/>
      <c r="K915" s="1597"/>
      <c r="L915" s="1596"/>
      <c r="M915" s="1596"/>
      <c r="N915" s="1596"/>
      <c r="O915" s="1596"/>
      <c r="P915" s="1592"/>
      <c r="Q915" s="1596"/>
      <c r="R915" s="1596"/>
      <c r="S915" s="1596"/>
      <c r="T915" s="1593"/>
    </row>
    <row r="916" spans="1:20" ht="12" thickBot="1" x14ac:dyDescent="0.25">
      <c r="A916" s="1598" t="s">
        <v>0</v>
      </c>
      <c r="B916" s="1598" t="s">
        <v>22596</v>
      </c>
      <c r="C916" s="1598"/>
      <c r="D916" s="1598"/>
      <c r="E916" s="1598"/>
      <c r="F916" s="1598"/>
      <c r="G916" s="1598"/>
      <c r="H916" s="1598"/>
      <c r="I916" s="1598"/>
      <c r="J916" s="1598"/>
      <c r="K916" s="1599"/>
      <c r="L916" s="1598"/>
      <c r="M916" s="1598"/>
      <c r="N916" s="1598"/>
      <c r="O916" s="1598"/>
      <c r="P916" s="1600"/>
      <c r="Q916" s="1598"/>
      <c r="R916" s="1598"/>
      <c r="S916" s="1598"/>
      <c r="T916" s="1601"/>
    </row>
    <row r="917" spans="1:20" ht="27" customHeight="1" x14ac:dyDescent="0.2">
      <c r="A917" s="1770" t="s">
        <v>22783</v>
      </c>
      <c r="B917" s="1772" t="s">
        <v>22784</v>
      </c>
      <c r="C917" s="1774" t="s">
        <v>22609</v>
      </c>
      <c r="D917" s="1775"/>
      <c r="E917" s="1775"/>
      <c r="F917" s="1775"/>
      <c r="G917" s="1775"/>
      <c r="H917" s="1775"/>
      <c r="I917" s="1776"/>
      <c r="J917" s="1777" t="s">
        <v>22616</v>
      </c>
      <c r="K917" s="1778"/>
      <c r="L917" s="1778"/>
      <c r="M917" s="1778"/>
      <c r="N917" s="1778"/>
      <c r="O917" s="1779"/>
      <c r="P917" s="1780" t="s">
        <v>22622</v>
      </c>
      <c r="Q917" s="1781"/>
      <c r="R917" s="1781" t="s">
        <v>2049</v>
      </c>
      <c r="S917" s="1782"/>
    </row>
    <row r="918" spans="1:20" ht="112.5" customHeight="1" thickBot="1" x14ac:dyDescent="0.25">
      <c r="A918" s="1771"/>
      <c r="B918" s="1773"/>
      <c r="C918" s="1603" t="s">
        <v>22785</v>
      </c>
      <c r="D918" s="1604" t="s">
        <v>22786</v>
      </c>
      <c r="E918" s="1604" t="s">
        <v>22787</v>
      </c>
      <c r="F918" s="1604" t="s">
        <v>22788</v>
      </c>
      <c r="G918" s="1604" t="s">
        <v>22789</v>
      </c>
      <c r="H918" s="1604" t="s">
        <v>22790</v>
      </c>
      <c r="I918" s="1605" t="s">
        <v>22665</v>
      </c>
      <c r="J918" s="1606" t="s">
        <v>22785</v>
      </c>
      <c r="K918" s="1604" t="s">
        <v>22789</v>
      </c>
      <c r="L918" s="1604" t="s">
        <v>22790</v>
      </c>
      <c r="M918" s="1604" t="s">
        <v>22791</v>
      </c>
      <c r="N918" s="1604" t="s">
        <v>22792</v>
      </c>
      <c r="O918" s="1605" t="s">
        <v>22668</v>
      </c>
      <c r="P918" s="1607" t="s">
        <v>22793</v>
      </c>
      <c r="Q918" s="1604" t="s">
        <v>22669</v>
      </c>
      <c r="R918" s="1608" t="s">
        <v>22794</v>
      </c>
      <c r="S918" s="1609" t="s">
        <v>22671</v>
      </c>
    </row>
    <row r="919" spans="1:20" x14ac:dyDescent="0.2">
      <c r="A919" s="1610" t="s">
        <v>22795</v>
      </c>
      <c r="B919" s="1611">
        <v>2020</v>
      </c>
      <c r="C919" s="1612">
        <f t="shared" ref="C919:H921" si="206">C945+C971+C997</f>
        <v>0</v>
      </c>
      <c r="D919" s="1613">
        <f t="shared" si="206"/>
        <v>36475968</v>
      </c>
      <c r="E919" s="1613">
        <f t="shared" si="206"/>
        <v>0</v>
      </c>
      <c r="F919" s="1613">
        <f t="shared" si="206"/>
        <v>105681502</v>
      </c>
      <c r="G919" s="1613">
        <f t="shared" si="206"/>
        <v>104178</v>
      </c>
      <c r="H919" s="1613">
        <f t="shared" si="206"/>
        <v>0</v>
      </c>
      <c r="I919" s="1614">
        <f>SUM(C919:H919)</f>
        <v>142261648</v>
      </c>
      <c r="J919" s="1615">
        <f t="shared" ref="J919:N921" si="207">J945+J971+J997</f>
        <v>0</v>
      </c>
      <c r="K919" s="1613">
        <f t="shared" si="207"/>
        <v>0</v>
      </c>
      <c r="L919" s="1613">
        <f t="shared" si="207"/>
        <v>90572680</v>
      </c>
      <c r="M919" s="1613">
        <f t="shared" si="207"/>
        <v>1463122</v>
      </c>
      <c r="N919" s="1613">
        <f t="shared" si="207"/>
        <v>0</v>
      </c>
      <c r="O919" s="1614">
        <f>SUM(K919:N919)</f>
        <v>92035802</v>
      </c>
      <c r="P919" s="1616">
        <f>P945+P971+P997</f>
        <v>0</v>
      </c>
      <c r="Q919" s="1617">
        <f>P919</f>
        <v>0</v>
      </c>
      <c r="R919" s="1617">
        <f>I919+O919+Q919</f>
        <v>234297450</v>
      </c>
      <c r="S919" s="1618">
        <f>R919/R923</f>
        <v>1</v>
      </c>
    </row>
    <row r="920" spans="1:20" x14ac:dyDescent="0.2">
      <c r="A920" s="1619"/>
      <c r="B920" s="1620">
        <v>2021</v>
      </c>
      <c r="C920" s="1621">
        <f t="shared" si="206"/>
        <v>0</v>
      </c>
      <c r="D920" s="1622">
        <f t="shared" si="206"/>
        <v>36245912</v>
      </c>
      <c r="E920" s="1622">
        <f t="shared" si="206"/>
        <v>0</v>
      </c>
      <c r="F920" s="1622">
        <f t="shared" si="206"/>
        <v>84781771</v>
      </c>
      <c r="G920" s="1622">
        <f t="shared" si="206"/>
        <v>72925</v>
      </c>
      <c r="H920" s="1622">
        <f t="shared" si="206"/>
        <v>0</v>
      </c>
      <c r="I920" s="1623">
        <f>SUM(C920:H920)</f>
        <v>121100608</v>
      </c>
      <c r="J920" s="1624">
        <f t="shared" si="207"/>
        <v>0</v>
      </c>
      <c r="K920" s="1622">
        <f t="shared" si="207"/>
        <v>0</v>
      </c>
      <c r="L920" s="1622">
        <f t="shared" si="207"/>
        <v>96216870</v>
      </c>
      <c r="M920" s="1622">
        <f t="shared" si="207"/>
        <v>2418000</v>
      </c>
      <c r="N920" s="1622">
        <f t="shared" si="207"/>
        <v>0</v>
      </c>
      <c r="O920" s="1623">
        <f>SUM(K920:N920)</f>
        <v>98634870</v>
      </c>
      <c r="P920" s="1625">
        <f>P946+P972+P998</f>
        <v>0</v>
      </c>
      <c r="Q920" s="1626">
        <f>P920</f>
        <v>0</v>
      </c>
      <c r="R920" s="1626">
        <f>I920+O920+Q920</f>
        <v>219735478</v>
      </c>
      <c r="S920" s="1627">
        <f>R920/R924</f>
        <v>1</v>
      </c>
    </row>
    <row r="921" spans="1:20" x14ac:dyDescent="0.2">
      <c r="A921" s="1619"/>
      <c r="B921" s="1620">
        <v>2022</v>
      </c>
      <c r="C921" s="1621">
        <f t="shared" si="206"/>
        <v>0</v>
      </c>
      <c r="D921" s="1622">
        <f t="shared" si="206"/>
        <v>34801673</v>
      </c>
      <c r="E921" s="1622">
        <f t="shared" si="206"/>
        <v>0</v>
      </c>
      <c r="F921" s="1622">
        <f t="shared" si="206"/>
        <v>71387055</v>
      </c>
      <c r="G921" s="1622">
        <f t="shared" si="206"/>
        <v>76425</v>
      </c>
      <c r="H921" s="1622">
        <f t="shared" si="206"/>
        <v>0</v>
      </c>
      <c r="I921" s="1623">
        <f>SUM(C921:H921)</f>
        <v>106265153</v>
      </c>
      <c r="J921" s="1624">
        <f t="shared" si="207"/>
        <v>0</v>
      </c>
      <c r="K921" s="1622">
        <f t="shared" si="207"/>
        <v>0</v>
      </c>
      <c r="L921" s="1622">
        <f t="shared" si="207"/>
        <v>48404183</v>
      </c>
      <c r="M921" s="1622">
        <f t="shared" si="207"/>
        <v>0</v>
      </c>
      <c r="N921" s="1622">
        <f t="shared" si="207"/>
        <v>0</v>
      </c>
      <c r="O921" s="1623">
        <f>SUM(K921:N921)</f>
        <v>48404183</v>
      </c>
      <c r="P921" s="1625">
        <f>P947+P973+P999</f>
        <v>0</v>
      </c>
      <c r="Q921" s="1626">
        <f>P921</f>
        <v>0</v>
      </c>
      <c r="R921" s="1626">
        <f>I921+O921+Q921</f>
        <v>154669336</v>
      </c>
      <c r="S921" s="1627">
        <f>R921/R925</f>
        <v>1</v>
      </c>
    </row>
    <row r="922" spans="1:20" ht="12" thickBot="1" x14ac:dyDescent="0.25">
      <c r="A922" s="1628"/>
      <c r="B922" s="1629" t="s">
        <v>22796</v>
      </c>
      <c r="C922" s="1630"/>
      <c r="D922" s="1631">
        <f t="shared" ref="D922:I922" si="208">(D921-D920)/D920</f>
        <v>-3.9845569343102745E-2</v>
      </c>
      <c r="E922" s="1631"/>
      <c r="F922" s="1631">
        <f t="shared" si="208"/>
        <v>-0.15799051897606622</v>
      </c>
      <c r="G922" s="1631">
        <f t="shared" si="208"/>
        <v>4.7994514912581422E-2</v>
      </c>
      <c r="H922" s="1631"/>
      <c r="I922" s="1632">
        <f t="shared" si="208"/>
        <v>-0.12250520657997027</v>
      </c>
      <c r="J922" s="1633"/>
      <c r="K922" s="1631"/>
      <c r="L922" s="1631">
        <f t="shared" ref="L922:R922" si="209">(L921-L920)/L920</f>
        <v>-0.49692623549279874</v>
      </c>
      <c r="M922" s="1631">
        <f t="shared" si="209"/>
        <v>-1</v>
      </c>
      <c r="N922" s="1631"/>
      <c r="O922" s="1632">
        <f t="shared" si="209"/>
        <v>-0.50925891624331232</v>
      </c>
      <c r="P922" s="1634"/>
      <c r="Q922" s="1631"/>
      <c r="R922" s="1631">
        <f t="shared" si="209"/>
        <v>-0.29611122697264208</v>
      </c>
      <c r="S922" s="1632"/>
    </row>
    <row r="923" spans="1:20" x14ac:dyDescent="0.2">
      <c r="A923" s="1640" t="s">
        <v>2049</v>
      </c>
      <c r="B923" s="1611">
        <v>2020</v>
      </c>
      <c r="C923" s="1641">
        <f t="shared" ref="C923:H925" si="210">C919</f>
        <v>0</v>
      </c>
      <c r="D923" s="1642">
        <f t="shared" si="210"/>
        <v>36475968</v>
      </c>
      <c r="E923" s="1642">
        <f t="shared" si="210"/>
        <v>0</v>
      </c>
      <c r="F923" s="1642">
        <f t="shared" si="210"/>
        <v>105681502</v>
      </c>
      <c r="G923" s="1642">
        <f t="shared" si="210"/>
        <v>104178</v>
      </c>
      <c r="H923" s="1642">
        <f t="shared" si="210"/>
        <v>0</v>
      </c>
      <c r="I923" s="1643">
        <f>SUM(C923:H923)</f>
        <v>142261648</v>
      </c>
      <c r="J923" s="1644">
        <f t="shared" ref="J923:N925" si="211">J919</f>
        <v>0</v>
      </c>
      <c r="K923" s="1642">
        <f t="shared" si="211"/>
        <v>0</v>
      </c>
      <c r="L923" s="1642">
        <f t="shared" si="211"/>
        <v>90572680</v>
      </c>
      <c r="M923" s="1642">
        <f t="shared" si="211"/>
        <v>1463122</v>
      </c>
      <c r="N923" s="1642">
        <f t="shared" si="211"/>
        <v>0</v>
      </c>
      <c r="O923" s="1643">
        <f>SUM(K923:N923)</f>
        <v>92035802</v>
      </c>
      <c r="P923" s="1645">
        <f>P919</f>
        <v>0</v>
      </c>
      <c r="Q923" s="1642">
        <f>P923</f>
        <v>0</v>
      </c>
      <c r="R923" s="1642">
        <f>I923+O923+Q923</f>
        <v>234297450</v>
      </c>
      <c r="S923" s="1646">
        <f>R923/R923</f>
        <v>1</v>
      </c>
    </row>
    <row r="924" spans="1:20" x14ac:dyDescent="0.2">
      <c r="A924" s="1647"/>
      <c r="B924" s="1620">
        <v>2021</v>
      </c>
      <c r="C924" s="1648">
        <f t="shared" si="210"/>
        <v>0</v>
      </c>
      <c r="D924" s="1626">
        <f t="shared" si="210"/>
        <v>36245912</v>
      </c>
      <c r="E924" s="1626">
        <f t="shared" si="210"/>
        <v>0</v>
      </c>
      <c r="F924" s="1626">
        <f t="shared" si="210"/>
        <v>84781771</v>
      </c>
      <c r="G924" s="1626">
        <f t="shared" si="210"/>
        <v>72925</v>
      </c>
      <c r="H924" s="1626">
        <f t="shared" si="210"/>
        <v>0</v>
      </c>
      <c r="I924" s="1623">
        <f>SUM(C924:H924)</f>
        <v>121100608</v>
      </c>
      <c r="J924" s="1649">
        <f t="shared" si="211"/>
        <v>0</v>
      </c>
      <c r="K924" s="1626">
        <f t="shared" si="211"/>
        <v>0</v>
      </c>
      <c r="L924" s="1626">
        <f t="shared" si="211"/>
        <v>96216870</v>
      </c>
      <c r="M924" s="1626">
        <f t="shared" si="211"/>
        <v>2418000</v>
      </c>
      <c r="N924" s="1626">
        <f t="shared" si="211"/>
        <v>0</v>
      </c>
      <c r="O924" s="1623">
        <f>SUM(K924:N924)</f>
        <v>98634870</v>
      </c>
      <c r="P924" s="1650">
        <f>P920</f>
        <v>0</v>
      </c>
      <c r="Q924" s="1626">
        <f>P924</f>
        <v>0</v>
      </c>
      <c r="R924" s="1626">
        <f>I924+O924+Q924</f>
        <v>219735478</v>
      </c>
      <c r="S924" s="1627">
        <f>R924/R924</f>
        <v>1</v>
      </c>
    </row>
    <row r="925" spans="1:20" x14ac:dyDescent="0.2">
      <c r="A925" s="1647"/>
      <c r="B925" s="1620">
        <v>2022</v>
      </c>
      <c r="C925" s="1648">
        <f t="shared" si="210"/>
        <v>0</v>
      </c>
      <c r="D925" s="1626">
        <f t="shared" si="210"/>
        <v>34801673</v>
      </c>
      <c r="E925" s="1626">
        <f t="shared" si="210"/>
        <v>0</v>
      </c>
      <c r="F925" s="1626">
        <f t="shared" si="210"/>
        <v>71387055</v>
      </c>
      <c r="G925" s="1626">
        <f t="shared" si="210"/>
        <v>76425</v>
      </c>
      <c r="H925" s="1626">
        <f t="shared" si="210"/>
        <v>0</v>
      </c>
      <c r="I925" s="1623">
        <f>SUM(C925:H925)</f>
        <v>106265153</v>
      </c>
      <c r="J925" s="1649">
        <f t="shared" si="211"/>
        <v>0</v>
      </c>
      <c r="K925" s="1626">
        <f t="shared" si="211"/>
        <v>0</v>
      </c>
      <c r="L925" s="1626">
        <f t="shared" si="211"/>
        <v>48404183</v>
      </c>
      <c r="M925" s="1626">
        <f t="shared" si="211"/>
        <v>0</v>
      </c>
      <c r="N925" s="1626">
        <f t="shared" si="211"/>
        <v>0</v>
      </c>
      <c r="O925" s="1623">
        <f>SUM(K925:N925)</f>
        <v>48404183</v>
      </c>
      <c r="P925" s="1650">
        <f>P921</f>
        <v>0</v>
      </c>
      <c r="Q925" s="1626">
        <f>P925</f>
        <v>0</v>
      </c>
      <c r="R925" s="1626">
        <f>I925+O925+Q925</f>
        <v>154669336</v>
      </c>
      <c r="S925" s="1627">
        <f>R925/R925</f>
        <v>1</v>
      </c>
    </row>
    <row r="926" spans="1:20" ht="12" thickBot="1" x14ac:dyDescent="0.25">
      <c r="A926" s="1628"/>
      <c r="B926" s="1629" t="s">
        <v>22796</v>
      </c>
      <c r="C926" s="1630"/>
      <c r="D926" s="1631">
        <f t="shared" ref="D926:R926" si="212">(D925-D924)/D924</f>
        <v>-3.9845569343102745E-2</v>
      </c>
      <c r="E926" s="1631"/>
      <c r="F926" s="1631">
        <f t="shared" si="212"/>
        <v>-0.15799051897606622</v>
      </c>
      <c r="G926" s="1631">
        <f t="shared" si="212"/>
        <v>4.7994514912581422E-2</v>
      </c>
      <c r="H926" s="1631"/>
      <c r="I926" s="1632">
        <f t="shared" si="212"/>
        <v>-0.12250520657997027</v>
      </c>
      <c r="J926" s="1633"/>
      <c r="K926" s="1631"/>
      <c r="L926" s="1631">
        <f t="shared" si="212"/>
        <v>-0.49692623549279874</v>
      </c>
      <c r="M926" s="1631">
        <f t="shared" si="212"/>
        <v>-1</v>
      </c>
      <c r="N926" s="1631"/>
      <c r="O926" s="1632">
        <f t="shared" si="212"/>
        <v>-0.50925891624331232</v>
      </c>
      <c r="P926" s="1634"/>
      <c r="Q926" s="1631"/>
      <c r="R926" s="1631">
        <f t="shared" si="212"/>
        <v>-0.29611122697264208</v>
      </c>
      <c r="S926" s="1632"/>
    </row>
    <row r="929" spans="1:20" x14ac:dyDescent="0.2">
      <c r="A929" s="1590" t="s">
        <v>22593</v>
      </c>
      <c r="I929" s="1591"/>
      <c r="J929" s="1591"/>
      <c r="P929" s="1592"/>
      <c r="R929" s="1591"/>
      <c r="S929" s="1591"/>
      <c r="T929" s="1593"/>
    </row>
    <row r="930" spans="1:20" x14ac:dyDescent="0.2">
      <c r="A930" s="1590" t="s">
        <v>22592</v>
      </c>
      <c r="I930" s="1591"/>
      <c r="J930" s="1591"/>
      <c r="P930" s="1592"/>
      <c r="R930" s="1591"/>
      <c r="S930" s="1591"/>
      <c r="T930" s="1593"/>
    </row>
    <row r="931" spans="1:20" x14ac:dyDescent="0.2">
      <c r="I931" s="1591"/>
      <c r="J931" s="1591"/>
      <c r="P931" s="1592"/>
      <c r="R931" s="1591"/>
      <c r="S931" s="1591"/>
      <c r="T931" s="1593"/>
    </row>
    <row r="932" spans="1:20" x14ac:dyDescent="0.2">
      <c r="I932" s="1591"/>
      <c r="J932" s="1591"/>
      <c r="P932" s="1592"/>
      <c r="R932" s="1591"/>
      <c r="S932" s="1591"/>
      <c r="T932" s="1593"/>
    </row>
    <row r="933" spans="1:20" x14ac:dyDescent="0.2">
      <c r="I933" s="1591"/>
      <c r="J933" s="1591"/>
      <c r="P933" s="1592"/>
      <c r="R933" s="1591"/>
      <c r="S933" s="1591"/>
      <c r="T933" s="1593"/>
    </row>
    <row r="934" spans="1:20" x14ac:dyDescent="0.2">
      <c r="A934" s="1769" t="s">
        <v>22780</v>
      </c>
      <c r="B934" s="1769"/>
      <c r="C934" s="1769"/>
      <c r="D934" s="1769"/>
      <c r="E934" s="1769"/>
      <c r="F934" s="1769"/>
      <c r="G934" s="1769"/>
      <c r="H934" s="1769"/>
      <c r="I934" s="1769"/>
      <c r="J934" s="1769"/>
      <c r="K934" s="1769"/>
      <c r="L934" s="1769"/>
      <c r="M934" s="1769"/>
      <c r="N934" s="1769"/>
      <c r="O934" s="1769"/>
      <c r="P934" s="1769"/>
      <c r="Q934" s="1769"/>
      <c r="R934" s="1769"/>
      <c r="S934" s="1769"/>
      <c r="T934" s="1594"/>
    </row>
    <row r="935" spans="1:20" x14ac:dyDescent="0.2">
      <c r="A935" s="1769" t="s">
        <v>2089</v>
      </c>
      <c r="B935" s="1769"/>
      <c r="C935" s="1769"/>
      <c r="D935" s="1769"/>
      <c r="E935" s="1769"/>
      <c r="F935" s="1769"/>
      <c r="G935" s="1769"/>
      <c r="H935" s="1769"/>
      <c r="I935" s="1769"/>
      <c r="J935" s="1769"/>
      <c r="K935" s="1769"/>
      <c r="L935" s="1769"/>
      <c r="M935" s="1769"/>
      <c r="N935" s="1769"/>
      <c r="O935" s="1769"/>
      <c r="P935" s="1769"/>
      <c r="Q935" s="1769"/>
      <c r="R935" s="1769"/>
      <c r="S935" s="1769"/>
      <c r="T935" s="1594"/>
    </row>
    <row r="936" spans="1:20" x14ac:dyDescent="0.2">
      <c r="A936" s="1769" t="s">
        <v>22781</v>
      </c>
      <c r="B936" s="1769"/>
      <c r="C936" s="1769"/>
      <c r="D936" s="1769"/>
      <c r="E936" s="1769"/>
      <c r="F936" s="1769"/>
      <c r="G936" s="1769"/>
      <c r="H936" s="1769"/>
      <c r="I936" s="1769"/>
      <c r="J936" s="1769"/>
      <c r="K936" s="1769"/>
      <c r="L936" s="1769"/>
      <c r="M936" s="1769"/>
      <c r="N936" s="1769"/>
      <c r="O936" s="1769"/>
      <c r="P936" s="1769"/>
      <c r="Q936" s="1769"/>
      <c r="R936" s="1769"/>
      <c r="S936" s="1769"/>
      <c r="T936" s="1594"/>
    </row>
    <row r="937" spans="1:20" x14ac:dyDescent="0.2">
      <c r="A937" s="1769" t="s">
        <v>22782</v>
      </c>
      <c r="B937" s="1769"/>
      <c r="C937" s="1769"/>
      <c r="D937" s="1769"/>
      <c r="E937" s="1769"/>
      <c r="F937" s="1769"/>
      <c r="G937" s="1769"/>
      <c r="H937" s="1769"/>
      <c r="I937" s="1769"/>
      <c r="J937" s="1769"/>
      <c r="K937" s="1769"/>
      <c r="L937" s="1769"/>
      <c r="M937" s="1769"/>
      <c r="N937" s="1769"/>
      <c r="O937" s="1769"/>
      <c r="P937" s="1769"/>
      <c r="Q937" s="1769"/>
      <c r="R937" s="1769"/>
      <c r="S937" s="1769"/>
      <c r="T937" s="1594"/>
    </row>
    <row r="938" spans="1:20" x14ac:dyDescent="0.2">
      <c r="I938" s="1591"/>
      <c r="J938" s="1591"/>
      <c r="P938" s="1592"/>
      <c r="R938" s="1591"/>
      <c r="S938" s="1591"/>
      <c r="T938" s="1593"/>
    </row>
    <row r="939" spans="1:20" x14ac:dyDescent="0.2">
      <c r="I939" s="1591"/>
      <c r="J939" s="1591"/>
      <c r="P939" s="1592"/>
      <c r="R939" s="1591"/>
      <c r="S939" s="1591"/>
      <c r="T939" s="1593"/>
    </row>
    <row r="940" spans="1:20" x14ac:dyDescent="0.2">
      <c r="I940" s="1591"/>
      <c r="J940" s="1591"/>
      <c r="P940" s="1592"/>
      <c r="R940" s="1591"/>
      <c r="S940" s="1591"/>
      <c r="T940" s="1593"/>
    </row>
    <row r="941" spans="1:20" x14ac:dyDescent="0.2">
      <c r="A941" s="1595" t="s">
        <v>21668</v>
      </c>
      <c r="B941" s="1595" t="s">
        <v>22072</v>
      </c>
      <c r="C941" s="1596"/>
      <c r="D941" s="1596"/>
      <c r="E941" s="1596"/>
      <c r="F941" s="1596"/>
      <c r="G941" s="1596"/>
      <c r="H941" s="1596"/>
      <c r="I941" s="1596"/>
      <c r="J941" s="1596"/>
      <c r="K941" s="1597"/>
      <c r="L941" s="1596"/>
      <c r="M941" s="1596"/>
      <c r="N941" s="1596"/>
      <c r="O941" s="1596"/>
      <c r="P941" s="1592"/>
      <c r="Q941" s="1596"/>
      <c r="R941" s="1596"/>
      <c r="S941" s="1596"/>
      <c r="T941" s="1593"/>
    </row>
    <row r="942" spans="1:20" ht="12" thickBot="1" x14ac:dyDescent="0.25">
      <c r="A942" s="1598" t="s">
        <v>0</v>
      </c>
      <c r="B942" s="1598" t="s">
        <v>22595</v>
      </c>
      <c r="C942" s="1598"/>
      <c r="D942" s="1598"/>
      <c r="E942" s="1598"/>
      <c r="F942" s="1598"/>
      <c r="G942" s="1598"/>
      <c r="H942" s="1598"/>
      <c r="I942" s="1598"/>
      <c r="J942" s="1598"/>
      <c r="K942" s="1599"/>
      <c r="L942" s="1598"/>
      <c r="M942" s="1598"/>
      <c r="N942" s="1598"/>
      <c r="O942" s="1598"/>
      <c r="P942" s="1600"/>
      <c r="Q942" s="1598"/>
      <c r="R942" s="1598"/>
      <c r="S942" s="1598"/>
      <c r="T942" s="1601"/>
    </row>
    <row r="943" spans="1:20" ht="27" customHeight="1" x14ac:dyDescent="0.2">
      <c r="A943" s="1770" t="s">
        <v>22783</v>
      </c>
      <c r="B943" s="1772" t="s">
        <v>22784</v>
      </c>
      <c r="C943" s="1774" t="s">
        <v>22609</v>
      </c>
      <c r="D943" s="1775"/>
      <c r="E943" s="1775"/>
      <c r="F943" s="1775"/>
      <c r="G943" s="1775"/>
      <c r="H943" s="1775"/>
      <c r="I943" s="1776"/>
      <c r="J943" s="1777" t="s">
        <v>22616</v>
      </c>
      <c r="K943" s="1778"/>
      <c r="L943" s="1778"/>
      <c r="M943" s="1778"/>
      <c r="N943" s="1778"/>
      <c r="O943" s="1779"/>
      <c r="P943" s="1780" t="s">
        <v>22622</v>
      </c>
      <c r="Q943" s="1781"/>
      <c r="R943" s="1781" t="s">
        <v>2049</v>
      </c>
      <c r="S943" s="1782"/>
    </row>
    <row r="944" spans="1:20" ht="112.5" customHeight="1" thickBot="1" x14ac:dyDescent="0.25">
      <c r="A944" s="1771"/>
      <c r="B944" s="1773"/>
      <c r="C944" s="1603" t="s">
        <v>22785</v>
      </c>
      <c r="D944" s="1604" t="s">
        <v>22786</v>
      </c>
      <c r="E944" s="1604" t="s">
        <v>22787</v>
      </c>
      <c r="F944" s="1604" t="s">
        <v>22788</v>
      </c>
      <c r="G944" s="1604" t="s">
        <v>22789</v>
      </c>
      <c r="H944" s="1604" t="s">
        <v>22790</v>
      </c>
      <c r="I944" s="1605" t="s">
        <v>22665</v>
      </c>
      <c r="J944" s="1606" t="s">
        <v>22785</v>
      </c>
      <c r="K944" s="1604" t="s">
        <v>22789</v>
      </c>
      <c r="L944" s="1604" t="s">
        <v>22790</v>
      </c>
      <c r="M944" s="1604" t="s">
        <v>22791</v>
      </c>
      <c r="N944" s="1604" t="s">
        <v>22792</v>
      </c>
      <c r="O944" s="1605" t="s">
        <v>22668</v>
      </c>
      <c r="P944" s="1607" t="s">
        <v>22793</v>
      </c>
      <c r="Q944" s="1604" t="s">
        <v>22669</v>
      </c>
      <c r="R944" s="1608" t="s">
        <v>22794</v>
      </c>
      <c r="S944" s="1609" t="s">
        <v>22671</v>
      </c>
    </row>
    <row r="945" spans="1:20" x14ac:dyDescent="0.2">
      <c r="A945" s="1610" t="s">
        <v>22795</v>
      </c>
      <c r="B945" s="1611">
        <v>2020</v>
      </c>
      <c r="C945" s="1612"/>
      <c r="D945" s="1613">
        <v>4919732</v>
      </c>
      <c r="E945" s="1613"/>
      <c r="F945" s="1613">
        <v>326024</v>
      </c>
      <c r="G945" s="1613"/>
      <c r="H945" s="1613"/>
      <c r="I945" s="1614">
        <f>SUM(C945:H945)</f>
        <v>5245756</v>
      </c>
      <c r="J945" s="1652"/>
      <c r="K945" s="1613"/>
      <c r="L945" s="1613"/>
      <c r="M945" s="1613"/>
      <c r="N945" s="1613"/>
      <c r="O945" s="1614">
        <f>SUM(J945:N945)</f>
        <v>0</v>
      </c>
      <c r="P945" s="1616"/>
      <c r="Q945" s="1617">
        <f>P945</f>
        <v>0</v>
      </c>
      <c r="R945" s="1617">
        <f>I945+O945+Q945</f>
        <v>5245756</v>
      </c>
      <c r="S945" s="1618">
        <f>R945/R949</f>
        <v>1</v>
      </c>
    </row>
    <row r="946" spans="1:20" x14ac:dyDescent="0.2">
      <c r="A946" s="1619"/>
      <c r="B946" s="1620">
        <v>2021</v>
      </c>
      <c r="C946" s="1621"/>
      <c r="D946" s="1622">
        <v>4689678</v>
      </c>
      <c r="E946" s="1622"/>
      <c r="F946" s="1622">
        <v>168886</v>
      </c>
      <c r="G946" s="1622"/>
      <c r="H946" s="1622"/>
      <c r="I946" s="1623">
        <f>SUM(C946:H946)</f>
        <v>4858564</v>
      </c>
      <c r="J946" s="1649"/>
      <c r="K946" s="1622"/>
      <c r="L946" s="1622"/>
      <c r="M946" s="1622"/>
      <c r="N946" s="1622"/>
      <c r="O946" s="1623">
        <f>SUM(J946:N946)</f>
        <v>0</v>
      </c>
      <c r="P946" s="1625"/>
      <c r="Q946" s="1626">
        <f>P946</f>
        <v>0</v>
      </c>
      <c r="R946" s="1626">
        <f>I946+O946+Q946</f>
        <v>4858564</v>
      </c>
      <c r="S946" s="1627">
        <f>R946/R950</f>
        <v>1</v>
      </c>
    </row>
    <row r="947" spans="1:20" x14ac:dyDescent="0.2">
      <c r="A947" s="1619"/>
      <c r="B947" s="1620">
        <v>2022</v>
      </c>
      <c r="C947" s="1621"/>
      <c r="D947" s="1622">
        <v>4357052</v>
      </c>
      <c r="E947" s="1622"/>
      <c r="F947" s="1622">
        <v>6292590</v>
      </c>
      <c r="G947" s="1622"/>
      <c r="H947" s="1622"/>
      <c r="I947" s="1623">
        <f>SUM(C947:H947)</f>
        <v>10649642</v>
      </c>
      <c r="J947" s="1649"/>
      <c r="K947" s="1622"/>
      <c r="L947" s="1622"/>
      <c r="M947" s="1622"/>
      <c r="N947" s="1622"/>
      <c r="O947" s="1623">
        <f>SUM(J947:N947)</f>
        <v>0</v>
      </c>
      <c r="P947" s="1625"/>
      <c r="Q947" s="1626">
        <f>P947</f>
        <v>0</v>
      </c>
      <c r="R947" s="1626">
        <f>I947+O947+Q947</f>
        <v>10649642</v>
      </c>
      <c r="S947" s="1627">
        <f>R947/R951</f>
        <v>1</v>
      </c>
    </row>
    <row r="948" spans="1:20" ht="12" thickBot="1" x14ac:dyDescent="0.25">
      <c r="A948" s="1628"/>
      <c r="B948" s="1629" t="s">
        <v>22796</v>
      </c>
      <c r="C948" s="1630"/>
      <c r="D948" s="1631">
        <f t="shared" ref="D948:R948" si="213">(D947-D946)/D946</f>
        <v>-7.0927257692319168E-2</v>
      </c>
      <c r="E948" s="1631"/>
      <c r="F948" s="1631">
        <f t="shared" si="213"/>
        <v>36.259393910685311</v>
      </c>
      <c r="G948" s="1631"/>
      <c r="H948" s="1631"/>
      <c r="I948" s="1632">
        <f t="shared" si="213"/>
        <v>1.1919320194197298</v>
      </c>
      <c r="J948" s="1633"/>
      <c r="K948" s="1631"/>
      <c r="L948" s="1631"/>
      <c r="M948" s="1631"/>
      <c r="N948" s="1631"/>
      <c r="O948" s="1632"/>
      <c r="P948" s="1634"/>
      <c r="Q948" s="1631"/>
      <c r="R948" s="1631">
        <f t="shared" si="213"/>
        <v>1.1919320194197298</v>
      </c>
      <c r="S948" s="1632"/>
    </row>
    <row r="949" spans="1:20" x14ac:dyDescent="0.2">
      <c r="A949" s="1640" t="s">
        <v>2049</v>
      </c>
      <c r="B949" s="1611">
        <v>2020</v>
      </c>
      <c r="C949" s="1641">
        <f t="shared" ref="C949:H951" si="214">C945</f>
        <v>0</v>
      </c>
      <c r="D949" s="1642">
        <f t="shared" si="214"/>
        <v>4919732</v>
      </c>
      <c r="E949" s="1642">
        <f t="shared" si="214"/>
        <v>0</v>
      </c>
      <c r="F949" s="1642">
        <f t="shared" si="214"/>
        <v>326024</v>
      </c>
      <c r="G949" s="1642">
        <f t="shared" si="214"/>
        <v>0</v>
      </c>
      <c r="H949" s="1642">
        <f t="shared" si="214"/>
        <v>0</v>
      </c>
      <c r="I949" s="1643">
        <f>SUM(C949:H949)</f>
        <v>5245756</v>
      </c>
      <c r="J949" s="1644">
        <f t="shared" ref="J949:N951" si="215">J945</f>
        <v>0</v>
      </c>
      <c r="K949" s="1642">
        <f t="shared" si="215"/>
        <v>0</v>
      </c>
      <c r="L949" s="1642">
        <f t="shared" si="215"/>
        <v>0</v>
      </c>
      <c r="M949" s="1642">
        <f t="shared" si="215"/>
        <v>0</v>
      </c>
      <c r="N949" s="1642">
        <f t="shared" si="215"/>
        <v>0</v>
      </c>
      <c r="O949" s="1643">
        <f>SUM(J949:N949)</f>
        <v>0</v>
      </c>
      <c r="P949" s="1645">
        <f>P945</f>
        <v>0</v>
      </c>
      <c r="Q949" s="1642">
        <f>P949</f>
        <v>0</v>
      </c>
      <c r="R949" s="1642">
        <f>I949+O949+Q949</f>
        <v>5245756</v>
      </c>
      <c r="S949" s="1646">
        <f>R949/R949</f>
        <v>1</v>
      </c>
    </row>
    <row r="950" spans="1:20" x14ac:dyDescent="0.2">
      <c r="A950" s="1647"/>
      <c r="B950" s="1620">
        <v>2021</v>
      </c>
      <c r="C950" s="1648">
        <f t="shared" si="214"/>
        <v>0</v>
      </c>
      <c r="D950" s="1626">
        <f t="shared" si="214"/>
        <v>4689678</v>
      </c>
      <c r="E950" s="1626">
        <f t="shared" si="214"/>
        <v>0</v>
      </c>
      <c r="F950" s="1626">
        <f t="shared" si="214"/>
        <v>168886</v>
      </c>
      <c r="G950" s="1626">
        <f t="shared" si="214"/>
        <v>0</v>
      </c>
      <c r="H950" s="1626">
        <f t="shared" si="214"/>
        <v>0</v>
      </c>
      <c r="I950" s="1623">
        <f>SUM(C950:H950)</f>
        <v>4858564</v>
      </c>
      <c r="J950" s="1649">
        <f t="shared" si="215"/>
        <v>0</v>
      </c>
      <c r="K950" s="1626">
        <f t="shared" si="215"/>
        <v>0</v>
      </c>
      <c r="L950" s="1626">
        <f t="shared" si="215"/>
        <v>0</v>
      </c>
      <c r="M950" s="1626">
        <f t="shared" si="215"/>
        <v>0</v>
      </c>
      <c r="N950" s="1626">
        <f t="shared" si="215"/>
        <v>0</v>
      </c>
      <c r="O950" s="1623">
        <f>SUM(J950:N950)</f>
        <v>0</v>
      </c>
      <c r="P950" s="1650">
        <f>P946</f>
        <v>0</v>
      </c>
      <c r="Q950" s="1626">
        <f>P950</f>
        <v>0</v>
      </c>
      <c r="R950" s="1626">
        <f>I950+O950+Q950</f>
        <v>4858564</v>
      </c>
      <c r="S950" s="1627">
        <f>R950/R950</f>
        <v>1</v>
      </c>
    </row>
    <row r="951" spans="1:20" x14ac:dyDescent="0.2">
      <c r="A951" s="1647"/>
      <c r="B951" s="1620">
        <v>2022</v>
      </c>
      <c r="C951" s="1648">
        <f t="shared" si="214"/>
        <v>0</v>
      </c>
      <c r="D951" s="1626">
        <f t="shared" si="214"/>
        <v>4357052</v>
      </c>
      <c r="E951" s="1626">
        <f t="shared" si="214"/>
        <v>0</v>
      </c>
      <c r="F951" s="1626">
        <f t="shared" si="214"/>
        <v>6292590</v>
      </c>
      <c r="G951" s="1626">
        <f t="shared" si="214"/>
        <v>0</v>
      </c>
      <c r="H951" s="1626">
        <f t="shared" si="214"/>
        <v>0</v>
      </c>
      <c r="I951" s="1623">
        <f>SUM(C951:H951)</f>
        <v>10649642</v>
      </c>
      <c r="J951" s="1649">
        <f t="shared" si="215"/>
        <v>0</v>
      </c>
      <c r="K951" s="1626">
        <f t="shared" si="215"/>
        <v>0</v>
      </c>
      <c r="L951" s="1626">
        <f t="shared" si="215"/>
        <v>0</v>
      </c>
      <c r="M951" s="1626">
        <f t="shared" si="215"/>
        <v>0</v>
      </c>
      <c r="N951" s="1626">
        <f t="shared" si="215"/>
        <v>0</v>
      </c>
      <c r="O951" s="1623">
        <f>SUM(J951:N951)</f>
        <v>0</v>
      </c>
      <c r="P951" s="1650">
        <f>P947</f>
        <v>0</v>
      </c>
      <c r="Q951" s="1626">
        <f>P951</f>
        <v>0</v>
      </c>
      <c r="R951" s="1626">
        <f>I951+O951+Q951</f>
        <v>10649642</v>
      </c>
      <c r="S951" s="1627">
        <f>R951/R951</f>
        <v>1</v>
      </c>
    </row>
    <row r="952" spans="1:20" ht="12" thickBot="1" x14ac:dyDescent="0.25">
      <c r="A952" s="1628"/>
      <c r="B952" s="1629" t="s">
        <v>22796</v>
      </c>
      <c r="C952" s="1630"/>
      <c r="D952" s="1631">
        <f t="shared" ref="D952:R952" si="216">(D951-D950)/D950</f>
        <v>-7.0927257692319168E-2</v>
      </c>
      <c r="E952" s="1631"/>
      <c r="F952" s="1631">
        <f t="shared" si="216"/>
        <v>36.259393910685311</v>
      </c>
      <c r="G952" s="1631"/>
      <c r="H952" s="1631"/>
      <c r="I952" s="1632">
        <f t="shared" si="216"/>
        <v>1.1919320194197298</v>
      </c>
      <c r="J952" s="1633"/>
      <c r="K952" s="1631"/>
      <c r="L952" s="1631"/>
      <c r="M952" s="1631"/>
      <c r="N952" s="1631"/>
      <c r="O952" s="1632"/>
      <c r="P952" s="1634"/>
      <c r="Q952" s="1631"/>
      <c r="R952" s="1631">
        <f t="shared" si="216"/>
        <v>1.1919320194197298</v>
      </c>
      <c r="S952" s="1632"/>
    </row>
    <row r="955" spans="1:20" x14ac:dyDescent="0.2">
      <c r="A955" s="1590" t="s">
        <v>22593</v>
      </c>
      <c r="I955" s="1591"/>
      <c r="J955" s="1591"/>
      <c r="P955" s="1592"/>
      <c r="R955" s="1591"/>
      <c r="S955" s="1591"/>
      <c r="T955" s="1593"/>
    </row>
    <row r="956" spans="1:20" x14ac:dyDescent="0.2">
      <c r="A956" s="1590" t="s">
        <v>22592</v>
      </c>
      <c r="I956" s="1591"/>
      <c r="J956" s="1591"/>
      <c r="P956" s="1592"/>
      <c r="R956" s="1591"/>
      <c r="S956" s="1591"/>
      <c r="T956" s="1593"/>
    </row>
    <row r="957" spans="1:20" x14ac:dyDescent="0.2">
      <c r="I957" s="1591"/>
      <c r="J957" s="1591"/>
      <c r="P957" s="1592"/>
      <c r="R957" s="1591"/>
      <c r="S957" s="1591"/>
      <c r="T957" s="1593"/>
    </row>
    <row r="958" spans="1:20" x14ac:dyDescent="0.2">
      <c r="I958" s="1591"/>
      <c r="J958" s="1591"/>
      <c r="P958" s="1592"/>
      <c r="R958" s="1591"/>
      <c r="S958" s="1591"/>
      <c r="T958" s="1593"/>
    </row>
    <row r="959" spans="1:20" x14ac:dyDescent="0.2">
      <c r="I959" s="1591"/>
      <c r="J959" s="1591"/>
      <c r="P959" s="1592"/>
      <c r="R959" s="1591"/>
      <c r="S959" s="1591"/>
      <c r="T959" s="1593"/>
    </row>
    <row r="960" spans="1:20" x14ac:dyDescent="0.2">
      <c r="A960" s="1769" t="s">
        <v>22780</v>
      </c>
      <c r="B960" s="1769"/>
      <c r="C960" s="1769"/>
      <c r="D960" s="1769"/>
      <c r="E960" s="1769"/>
      <c r="F960" s="1769"/>
      <c r="G960" s="1769"/>
      <c r="H960" s="1769"/>
      <c r="I960" s="1769"/>
      <c r="J960" s="1769"/>
      <c r="K960" s="1769"/>
      <c r="L960" s="1769"/>
      <c r="M960" s="1769"/>
      <c r="N960" s="1769"/>
      <c r="O960" s="1769"/>
      <c r="P960" s="1769"/>
      <c r="Q960" s="1769"/>
      <c r="R960" s="1769"/>
      <c r="S960" s="1769"/>
      <c r="T960" s="1594"/>
    </row>
    <row r="961" spans="1:20" x14ac:dyDescent="0.2">
      <c r="A961" s="1769" t="s">
        <v>2089</v>
      </c>
      <c r="B961" s="1769"/>
      <c r="C961" s="1769"/>
      <c r="D961" s="1769"/>
      <c r="E961" s="1769"/>
      <c r="F961" s="1769"/>
      <c r="G961" s="1769"/>
      <c r="H961" s="1769"/>
      <c r="I961" s="1769"/>
      <c r="J961" s="1769"/>
      <c r="K961" s="1769"/>
      <c r="L961" s="1769"/>
      <c r="M961" s="1769"/>
      <c r="N961" s="1769"/>
      <c r="O961" s="1769"/>
      <c r="P961" s="1769"/>
      <c r="Q961" s="1769"/>
      <c r="R961" s="1769"/>
      <c r="S961" s="1769"/>
      <c r="T961" s="1594"/>
    </row>
    <row r="962" spans="1:20" x14ac:dyDescent="0.2">
      <c r="A962" s="1769" t="s">
        <v>22781</v>
      </c>
      <c r="B962" s="1769"/>
      <c r="C962" s="1769"/>
      <c r="D962" s="1769"/>
      <c r="E962" s="1769"/>
      <c r="F962" s="1769"/>
      <c r="G962" s="1769"/>
      <c r="H962" s="1769"/>
      <c r="I962" s="1769"/>
      <c r="J962" s="1769"/>
      <c r="K962" s="1769"/>
      <c r="L962" s="1769"/>
      <c r="M962" s="1769"/>
      <c r="N962" s="1769"/>
      <c r="O962" s="1769"/>
      <c r="P962" s="1769"/>
      <c r="Q962" s="1769"/>
      <c r="R962" s="1769"/>
      <c r="S962" s="1769"/>
      <c r="T962" s="1594"/>
    </row>
    <row r="963" spans="1:20" x14ac:dyDescent="0.2">
      <c r="A963" s="1769" t="s">
        <v>22782</v>
      </c>
      <c r="B963" s="1769"/>
      <c r="C963" s="1769"/>
      <c r="D963" s="1769"/>
      <c r="E963" s="1769"/>
      <c r="F963" s="1769"/>
      <c r="G963" s="1769"/>
      <c r="H963" s="1769"/>
      <c r="I963" s="1769"/>
      <c r="J963" s="1769"/>
      <c r="K963" s="1769"/>
      <c r="L963" s="1769"/>
      <c r="M963" s="1769"/>
      <c r="N963" s="1769"/>
      <c r="O963" s="1769"/>
      <c r="P963" s="1769"/>
      <c r="Q963" s="1769"/>
      <c r="R963" s="1769"/>
      <c r="S963" s="1769"/>
      <c r="T963" s="1594"/>
    </row>
    <row r="964" spans="1:20" x14ac:dyDescent="0.2">
      <c r="I964" s="1591"/>
      <c r="J964" s="1591"/>
      <c r="P964" s="1592"/>
      <c r="R964" s="1591"/>
      <c r="S964" s="1591"/>
      <c r="T964" s="1593"/>
    </row>
    <row r="965" spans="1:20" x14ac:dyDescent="0.2">
      <c r="I965" s="1591"/>
      <c r="J965" s="1591"/>
      <c r="P965" s="1592"/>
      <c r="R965" s="1591"/>
      <c r="S965" s="1591"/>
      <c r="T965" s="1593"/>
    </row>
    <row r="966" spans="1:20" x14ac:dyDescent="0.2">
      <c r="I966" s="1591"/>
      <c r="J966" s="1591"/>
      <c r="P966" s="1592"/>
      <c r="R966" s="1591"/>
      <c r="S966" s="1591"/>
      <c r="T966" s="1593"/>
    </row>
    <row r="967" spans="1:20" x14ac:dyDescent="0.2">
      <c r="A967" s="1595" t="s">
        <v>21668</v>
      </c>
      <c r="B967" s="1595" t="s">
        <v>22072</v>
      </c>
      <c r="C967" s="1596"/>
      <c r="D967" s="1596"/>
      <c r="E967" s="1596"/>
      <c r="F967" s="1596"/>
      <c r="G967" s="1596"/>
      <c r="H967" s="1596"/>
      <c r="I967" s="1596"/>
      <c r="J967" s="1596"/>
      <c r="K967" s="1597"/>
      <c r="L967" s="1596"/>
      <c r="M967" s="1596"/>
      <c r="N967" s="1596"/>
      <c r="O967" s="1596"/>
      <c r="P967" s="1592"/>
      <c r="Q967" s="1596"/>
      <c r="R967" s="1596"/>
      <c r="S967" s="1596"/>
      <c r="T967" s="1593"/>
    </row>
    <row r="968" spans="1:20" ht="12" thickBot="1" x14ac:dyDescent="0.25">
      <c r="A968" s="1598" t="s">
        <v>0</v>
      </c>
      <c r="B968" s="1598" t="s">
        <v>22594</v>
      </c>
      <c r="C968" s="1598"/>
      <c r="D968" s="1598"/>
      <c r="E968" s="1598"/>
      <c r="F968" s="1598"/>
      <c r="G968" s="1598"/>
      <c r="H968" s="1598"/>
      <c r="I968" s="1598"/>
      <c r="J968" s="1598"/>
      <c r="K968" s="1599"/>
      <c r="L968" s="1598"/>
      <c r="M968" s="1598"/>
      <c r="N968" s="1598"/>
      <c r="O968" s="1598"/>
      <c r="P968" s="1600"/>
      <c r="Q968" s="1598"/>
      <c r="R968" s="1598"/>
      <c r="S968" s="1598"/>
      <c r="T968" s="1601"/>
    </row>
    <row r="969" spans="1:20" ht="27" customHeight="1" x14ac:dyDescent="0.2">
      <c r="A969" s="1770" t="s">
        <v>22783</v>
      </c>
      <c r="B969" s="1772" t="s">
        <v>22784</v>
      </c>
      <c r="C969" s="1774" t="s">
        <v>22609</v>
      </c>
      <c r="D969" s="1775"/>
      <c r="E969" s="1775"/>
      <c r="F969" s="1775"/>
      <c r="G969" s="1775"/>
      <c r="H969" s="1775"/>
      <c r="I969" s="1776"/>
      <c r="J969" s="1777" t="s">
        <v>22616</v>
      </c>
      <c r="K969" s="1778"/>
      <c r="L969" s="1778"/>
      <c r="M969" s="1778"/>
      <c r="N969" s="1778"/>
      <c r="O969" s="1779"/>
      <c r="P969" s="1780" t="s">
        <v>22622</v>
      </c>
      <c r="Q969" s="1781"/>
      <c r="R969" s="1781" t="s">
        <v>2049</v>
      </c>
      <c r="S969" s="1782"/>
    </row>
    <row r="970" spans="1:20" ht="112.5" customHeight="1" thickBot="1" x14ac:dyDescent="0.25">
      <c r="A970" s="1771"/>
      <c r="B970" s="1773"/>
      <c r="C970" s="1603" t="s">
        <v>22785</v>
      </c>
      <c r="D970" s="1604" t="s">
        <v>22786</v>
      </c>
      <c r="E970" s="1604" t="s">
        <v>22787</v>
      </c>
      <c r="F970" s="1604" t="s">
        <v>22788</v>
      </c>
      <c r="G970" s="1604" t="s">
        <v>22789</v>
      </c>
      <c r="H970" s="1604" t="s">
        <v>22790</v>
      </c>
      <c r="I970" s="1605" t="s">
        <v>22665</v>
      </c>
      <c r="J970" s="1606" t="s">
        <v>22785</v>
      </c>
      <c r="K970" s="1604" t="s">
        <v>22789</v>
      </c>
      <c r="L970" s="1604" t="s">
        <v>22790</v>
      </c>
      <c r="M970" s="1604" t="s">
        <v>22791</v>
      </c>
      <c r="N970" s="1604" t="s">
        <v>22792</v>
      </c>
      <c r="O970" s="1605" t="s">
        <v>22668</v>
      </c>
      <c r="P970" s="1607" t="s">
        <v>22793</v>
      </c>
      <c r="Q970" s="1604" t="s">
        <v>22669</v>
      </c>
      <c r="R970" s="1608" t="s">
        <v>22794</v>
      </c>
      <c r="S970" s="1609" t="s">
        <v>22671</v>
      </c>
    </row>
    <row r="971" spans="1:20" x14ac:dyDescent="0.2">
      <c r="A971" s="1610" t="s">
        <v>22795</v>
      </c>
      <c r="B971" s="1611">
        <v>2020</v>
      </c>
      <c r="C971" s="1612"/>
      <c r="D971" s="1613">
        <v>31556236</v>
      </c>
      <c r="E971" s="1613"/>
      <c r="F971" s="1613">
        <v>105355478</v>
      </c>
      <c r="G971" s="1613">
        <v>104178</v>
      </c>
      <c r="H971" s="1613"/>
      <c r="I971" s="1614">
        <f>SUM(C971:H971)</f>
        <v>137015892</v>
      </c>
      <c r="J971" s="1652"/>
      <c r="K971" s="1613"/>
      <c r="L971" s="1613"/>
      <c r="M971" s="1613">
        <v>1463122</v>
      </c>
      <c r="N971" s="1613"/>
      <c r="O971" s="1614">
        <f>SUM(J971:N971)</f>
        <v>1463122</v>
      </c>
      <c r="P971" s="1616"/>
      <c r="Q971" s="1617">
        <f>P971</f>
        <v>0</v>
      </c>
      <c r="R971" s="1617">
        <f>I971+O971+Q971</f>
        <v>138479014</v>
      </c>
      <c r="S971" s="1618">
        <f>R971/R975</f>
        <v>1</v>
      </c>
    </row>
    <row r="972" spans="1:20" x14ac:dyDescent="0.2">
      <c r="A972" s="1619"/>
      <c r="B972" s="1620">
        <v>2021</v>
      </c>
      <c r="C972" s="1621"/>
      <c r="D972" s="1622">
        <v>31556234</v>
      </c>
      <c r="E972" s="1622"/>
      <c r="F972" s="1622">
        <v>84612885</v>
      </c>
      <c r="G972" s="1622">
        <v>72925</v>
      </c>
      <c r="H972" s="1622"/>
      <c r="I972" s="1623">
        <f>SUM(C972:H972)</f>
        <v>116242044</v>
      </c>
      <c r="J972" s="1649"/>
      <c r="K972" s="1622"/>
      <c r="L972" s="1622"/>
      <c r="M972" s="1622">
        <v>2418000</v>
      </c>
      <c r="N972" s="1622"/>
      <c r="O972" s="1623">
        <f>SUM(J972:N972)</f>
        <v>2418000</v>
      </c>
      <c r="P972" s="1625"/>
      <c r="Q972" s="1626">
        <f>P972</f>
        <v>0</v>
      </c>
      <c r="R972" s="1626">
        <f>I972+O972+Q972</f>
        <v>118660044</v>
      </c>
      <c r="S972" s="1627">
        <f>R972/R976</f>
        <v>1</v>
      </c>
    </row>
    <row r="973" spans="1:20" x14ac:dyDescent="0.2">
      <c r="A973" s="1619"/>
      <c r="B973" s="1620">
        <v>2022</v>
      </c>
      <c r="C973" s="1671"/>
      <c r="D973" s="1622">
        <v>30444621</v>
      </c>
      <c r="E973" s="1622"/>
      <c r="F973" s="1622">
        <v>65094465</v>
      </c>
      <c r="G973" s="1622">
        <v>76425</v>
      </c>
      <c r="H973" s="1622"/>
      <c r="I973" s="1623">
        <f>SUM(C973:H973)</f>
        <v>95615511</v>
      </c>
      <c r="J973" s="1649"/>
      <c r="K973" s="1622"/>
      <c r="L973" s="1622"/>
      <c r="M973" s="1622"/>
      <c r="N973" s="1622"/>
      <c r="O973" s="1623">
        <f>SUM(J973:N973)</f>
        <v>0</v>
      </c>
      <c r="P973" s="1625"/>
      <c r="Q973" s="1626">
        <f>P973</f>
        <v>0</v>
      </c>
      <c r="R973" s="1626">
        <f>I973+O973+Q973</f>
        <v>95615511</v>
      </c>
      <c r="S973" s="1627">
        <f>R973/R977</f>
        <v>1</v>
      </c>
    </row>
    <row r="974" spans="1:20" ht="12" thickBot="1" x14ac:dyDescent="0.25">
      <c r="A974" s="1628"/>
      <c r="B974" s="1629" t="s">
        <v>22796</v>
      </c>
      <c r="C974" s="1675"/>
      <c r="D974" s="1676">
        <f t="shared" ref="D974:R974" si="217">(D973-D972)/D972</f>
        <v>-3.5226415167285169E-2</v>
      </c>
      <c r="E974" s="1676"/>
      <c r="F974" s="1676">
        <f t="shared" si="217"/>
        <v>-0.23067905083250617</v>
      </c>
      <c r="G974" s="1676">
        <f t="shared" si="217"/>
        <v>4.7994514912581422E-2</v>
      </c>
      <c r="H974" s="1676"/>
      <c r="I974" s="1677">
        <f t="shared" si="217"/>
        <v>-0.17744468602083424</v>
      </c>
      <c r="J974" s="1678"/>
      <c r="K974" s="1676"/>
      <c r="L974" s="1676"/>
      <c r="M974" s="1676">
        <f t="shared" si="217"/>
        <v>-1</v>
      </c>
      <c r="N974" s="1676"/>
      <c r="O974" s="1677">
        <f t="shared" si="217"/>
        <v>-1</v>
      </c>
      <c r="P974" s="1679"/>
      <c r="Q974" s="1676"/>
      <c r="R974" s="1676">
        <f t="shared" si="217"/>
        <v>-0.19420634126850653</v>
      </c>
      <c r="S974" s="1632"/>
    </row>
    <row r="975" spans="1:20" x14ac:dyDescent="0.2">
      <c r="A975" s="1640" t="s">
        <v>2049</v>
      </c>
      <c r="B975" s="1611">
        <v>2020</v>
      </c>
      <c r="C975" s="1641">
        <f t="shared" ref="C975:H977" si="218">C971</f>
        <v>0</v>
      </c>
      <c r="D975" s="1642">
        <f t="shared" si="218"/>
        <v>31556236</v>
      </c>
      <c r="E975" s="1642">
        <f t="shared" si="218"/>
        <v>0</v>
      </c>
      <c r="F975" s="1642">
        <f t="shared" si="218"/>
        <v>105355478</v>
      </c>
      <c r="G975" s="1642">
        <f t="shared" si="218"/>
        <v>104178</v>
      </c>
      <c r="H975" s="1642">
        <f t="shared" si="218"/>
        <v>0</v>
      </c>
      <c r="I975" s="1643">
        <f>SUM(C975:H975)</f>
        <v>137015892</v>
      </c>
      <c r="J975" s="1644">
        <f t="shared" ref="J975:N977" si="219">J971</f>
        <v>0</v>
      </c>
      <c r="K975" s="1642">
        <f t="shared" si="219"/>
        <v>0</v>
      </c>
      <c r="L975" s="1642">
        <f t="shared" si="219"/>
        <v>0</v>
      </c>
      <c r="M975" s="1642">
        <f t="shared" si="219"/>
        <v>1463122</v>
      </c>
      <c r="N975" s="1642">
        <f t="shared" si="219"/>
        <v>0</v>
      </c>
      <c r="O975" s="1643">
        <f>SUM(J975:N975)</f>
        <v>1463122</v>
      </c>
      <c r="P975" s="1645">
        <f>P971</f>
        <v>0</v>
      </c>
      <c r="Q975" s="1642">
        <f>P975</f>
        <v>0</v>
      </c>
      <c r="R975" s="1642">
        <f>I975+O975+Q975</f>
        <v>138479014</v>
      </c>
      <c r="S975" s="1646">
        <f>R975/R975</f>
        <v>1</v>
      </c>
    </row>
    <row r="976" spans="1:20" x14ac:dyDescent="0.2">
      <c r="A976" s="1647"/>
      <c r="B976" s="1620">
        <v>2021</v>
      </c>
      <c r="C976" s="1648">
        <f t="shared" si="218"/>
        <v>0</v>
      </c>
      <c r="D976" s="1626">
        <f t="shared" si="218"/>
        <v>31556234</v>
      </c>
      <c r="E976" s="1626">
        <f t="shared" si="218"/>
        <v>0</v>
      </c>
      <c r="F976" s="1626">
        <f t="shared" si="218"/>
        <v>84612885</v>
      </c>
      <c r="G976" s="1626">
        <f t="shared" si="218"/>
        <v>72925</v>
      </c>
      <c r="H976" s="1626">
        <f t="shared" si="218"/>
        <v>0</v>
      </c>
      <c r="I976" s="1623">
        <f>SUM(C976:H976)</f>
        <v>116242044</v>
      </c>
      <c r="J976" s="1649">
        <f t="shared" si="219"/>
        <v>0</v>
      </c>
      <c r="K976" s="1626">
        <f t="shared" si="219"/>
        <v>0</v>
      </c>
      <c r="L976" s="1626">
        <f t="shared" si="219"/>
        <v>0</v>
      </c>
      <c r="M976" s="1626">
        <f t="shared" si="219"/>
        <v>2418000</v>
      </c>
      <c r="N976" s="1626">
        <f t="shared" si="219"/>
        <v>0</v>
      </c>
      <c r="O976" s="1623">
        <f>SUM(J976:N976)</f>
        <v>2418000</v>
      </c>
      <c r="P976" s="1650">
        <f>P972</f>
        <v>0</v>
      </c>
      <c r="Q976" s="1626">
        <f>P976</f>
        <v>0</v>
      </c>
      <c r="R976" s="1626">
        <f>I976+O976+Q976</f>
        <v>118660044</v>
      </c>
      <c r="S976" s="1627">
        <f>R976/R976</f>
        <v>1</v>
      </c>
    </row>
    <row r="977" spans="1:20" x14ac:dyDescent="0.2">
      <c r="A977" s="1647"/>
      <c r="B977" s="1620">
        <v>2022</v>
      </c>
      <c r="C977" s="1648">
        <f t="shared" si="218"/>
        <v>0</v>
      </c>
      <c r="D977" s="1626">
        <f t="shared" si="218"/>
        <v>30444621</v>
      </c>
      <c r="E977" s="1626">
        <f t="shared" si="218"/>
        <v>0</v>
      </c>
      <c r="F977" s="1626">
        <f t="shared" si="218"/>
        <v>65094465</v>
      </c>
      <c r="G977" s="1626">
        <f t="shared" si="218"/>
        <v>76425</v>
      </c>
      <c r="H977" s="1626">
        <f t="shared" si="218"/>
        <v>0</v>
      </c>
      <c r="I977" s="1623">
        <f>SUM(C977:H977)</f>
        <v>95615511</v>
      </c>
      <c r="J977" s="1649">
        <f t="shared" si="219"/>
        <v>0</v>
      </c>
      <c r="K977" s="1626">
        <f t="shared" si="219"/>
        <v>0</v>
      </c>
      <c r="L977" s="1626">
        <f t="shared" si="219"/>
        <v>0</v>
      </c>
      <c r="M977" s="1626">
        <f t="shared" si="219"/>
        <v>0</v>
      </c>
      <c r="N977" s="1626">
        <f t="shared" si="219"/>
        <v>0</v>
      </c>
      <c r="O977" s="1623">
        <f>SUM(J977:N977)</f>
        <v>0</v>
      </c>
      <c r="P977" s="1650">
        <f>P973</f>
        <v>0</v>
      </c>
      <c r="Q977" s="1626">
        <f>P977</f>
        <v>0</v>
      </c>
      <c r="R977" s="1626">
        <f>I977+O977+Q977</f>
        <v>95615511</v>
      </c>
      <c r="S977" s="1627">
        <f>R977/R977</f>
        <v>1</v>
      </c>
    </row>
    <row r="978" spans="1:20" ht="12" thickBot="1" x14ac:dyDescent="0.25">
      <c r="A978" s="1628"/>
      <c r="B978" s="1629" t="s">
        <v>22796</v>
      </c>
      <c r="C978" s="1630"/>
      <c r="D978" s="1631">
        <f t="shared" ref="D978:R978" si="220">(D977-D976)/D976</f>
        <v>-3.5226415167285169E-2</v>
      </c>
      <c r="E978" s="1631"/>
      <c r="F978" s="1631">
        <f t="shared" si="220"/>
        <v>-0.23067905083250617</v>
      </c>
      <c r="G978" s="1631">
        <f t="shared" si="220"/>
        <v>4.7994514912581422E-2</v>
      </c>
      <c r="H978" s="1631"/>
      <c r="I978" s="1632">
        <f t="shared" si="220"/>
        <v>-0.17744468602083424</v>
      </c>
      <c r="J978" s="1633"/>
      <c r="K978" s="1631"/>
      <c r="L978" s="1631"/>
      <c r="M978" s="1631">
        <f t="shared" si="220"/>
        <v>-1</v>
      </c>
      <c r="N978" s="1631"/>
      <c r="O978" s="1632">
        <f t="shared" si="220"/>
        <v>-1</v>
      </c>
      <c r="P978" s="1634"/>
      <c r="Q978" s="1631"/>
      <c r="R978" s="1631">
        <f t="shared" si="220"/>
        <v>-0.19420634126850653</v>
      </c>
      <c r="S978" s="1632"/>
    </row>
    <row r="981" spans="1:20" x14ac:dyDescent="0.2">
      <c r="A981" s="1590" t="s">
        <v>22593</v>
      </c>
      <c r="I981" s="1591"/>
      <c r="J981" s="1591"/>
      <c r="P981" s="1592"/>
      <c r="R981" s="1591"/>
      <c r="S981" s="1591"/>
      <c r="T981" s="1593"/>
    </row>
    <row r="982" spans="1:20" x14ac:dyDescent="0.2">
      <c r="A982" s="1590" t="s">
        <v>22592</v>
      </c>
      <c r="I982" s="1591"/>
      <c r="J982" s="1591"/>
      <c r="P982" s="1592"/>
      <c r="R982" s="1591"/>
      <c r="S982" s="1591"/>
      <c r="T982" s="1593"/>
    </row>
    <row r="983" spans="1:20" x14ac:dyDescent="0.2">
      <c r="I983" s="1591"/>
      <c r="J983" s="1591"/>
      <c r="P983" s="1592"/>
      <c r="R983" s="1591"/>
      <c r="S983" s="1591"/>
      <c r="T983" s="1593"/>
    </row>
    <row r="984" spans="1:20" x14ac:dyDescent="0.2">
      <c r="I984" s="1591"/>
      <c r="J984" s="1591"/>
      <c r="P984" s="1592"/>
      <c r="R984" s="1591"/>
      <c r="S984" s="1591"/>
      <c r="T984" s="1593"/>
    </row>
    <row r="985" spans="1:20" x14ac:dyDescent="0.2">
      <c r="I985" s="1591"/>
      <c r="J985" s="1591"/>
      <c r="P985" s="1592"/>
      <c r="R985" s="1591"/>
      <c r="S985" s="1591"/>
      <c r="T985" s="1593"/>
    </row>
    <row r="986" spans="1:20" x14ac:dyDescent="0.2">
      <c r="A986" s="1769" t="s">
        <v>22780</v>
      </c>
      <c r="B986" s="1769"/>
      <c r="C986" s="1769"/>
      <c r="D986" s="1769"/>
      <c r="E986" s="1769"/>
      <c r="F986" s="1769"/>
      <c r="G986" s="1769"/>
      <c r="H986" s="1769"/>
      <c r="I986" s="1769"/>
      <c r="J986" s="1769"/>
      <c r="K986" s="1769"/>
      <c r="L986" s="1769"/>
      <c r="M986" s="1769"/>
      <c r="N986" s="1769"/>
      <c r="O986" s="1769"/>
      <c r="P986" s="1769"/>
      <c r="Q986" s="1769"/>
      <c r="R986" s="1769"/>
      <c r="S986" s="1769"/>
      <c r="T986" s="1594"/>
    </row>
    <row r="987" spans="1:20" x14ac:dyDescent="0.2">
      <c r="A987" s="1769" t="s">
        <v>2089</v>
      </c>
      <c r="B987" s="1769"/>
      <c r="C987" s="1769"/>
      <c r="D987" s="1769"/>
      <c r="E987" s="1769"/>
      <c r="F987" s="1769"/>
      <c r="G987" s="1769"/>
      <c r="H987" s="1769"/>
      <c r="I987" s="1769"/>
      <c r="J987" s="1769"/>
      <c r="K987" s="1769"/>
      <c r="L987" s="1769"/>
      <c r="M987" s="1769"/>
      <c r="N987" s="1769"/>
      <c r="O987" s="1769"/>
      <c r="P987" s="1769"/>
      <c r="Q987" s="1769"/>
      <c r="R987" s="1769"/>
      <c r="S987" s="1769"/>
      <c r="T987" s="1594"/>
    </row>
    <row r="988" spans="1:20" x14ac:dyDescent="0.2">
      <c r="A988" s="1769" t="s">
        <v>22781</v>
      </c>
      <c r="B988" s="1769"/>
      <c r="C988" s="1769"/>
      <c r="D988" s="1769"/>
      <c r="E988" s="1769"/>
      <c r="F988" s="1769"/>
      <c r="G988" s="1769"/>
      <c r="H988" s="1769"/>
      <c r="I988" s="1769"/>
      <c r="J988" s="1769"/>
      <c r="K988" s="1769"/>
      <c r="L988" s="1769"/>
      <c r="M988" s="1769"/>
      <c r="N988" s="1769"/>
      <c r="O988" s="1769"/>
      <c r="P988" s="1769"/>
      <c r="Q988" s="1769"/>
      <c r="R988" s="1769"/>
      <c r="S988" s="1769"/>
      <c r="T988" s="1594"/>
    </row>
    <row r="989" spans="1:20" x14ac:dyDescent="0.2">
      <c r="A989" s="1769" t="s">
        <v>22782</v>
      </c>
      <c r="B989" s="1769"/>
      <c r="C989" s="1769"/>
      <c r="D989" s="1769"/>
      <c r="E989" s="1769"/>
      <c r="F989" s="1769"/>
      <c r="G989" s="1769"/>
      <c r="H989" s="1769"/>
      <c r="I989" s="1769"/>
      <c r="J989" s="1769"/>
      <c r="K989" s="1769"/>
      <c r="L989" s="1769"/>
      <c r="M989" s="1769"/>
      <c r="N989" s="1769"/>
      <c r="O989" s="1769"/>
      <c r="P989" s="1769"/>
      <c r="Q989" s="1769"/>
      <c r="R989" s="1769"/>
      <c r="S989" s="1769"/>
      <c r="T989" s="1594"/>
    </row>
    <row r="990" spans="1:20" x14ac:dyDescent="0.2">
      <c r="I990" s="1591"/>
      <c r="J990" s="1591"/>
      <c r="P990" s="1592"/>
      <c r="R990" s="1591"/>
      <c r="S990" s="1591"/>
      <c r="T990" s="1593"/>
    </row>
    <row r="991" spans="1:20" x14ac:dyDescent="0.2">
      <c r="I991" s="1591"/>
      <c r="J991" s="1591"/>
      <c r="P991" s="1592"/>
      <c r="R991" s="1591"/>
      <c r="S991" s="1591"/>
      <c r="T991" s="1593"/>
    </row>
    <row r="992" spans="1:20" x14ac:dyDescent="0.2">
      <c r="I992" s="1591"/>
      <c r="J992" s="1591"/>
      <c r="P992" s="1592"/>
      <c r="R992" s="1591"/>
      <c r="S992" s="1591"/>
      <c r="T992" s="1593"/>
    </row>
    <row r="993" spans="1:20" x14ac:dyDescent="0.2">
      <c r="A993" s="1595" t="s">
        <v>21668</v>
      </c>
      <c r="B993" s="1595" t="s">
        <v>22072</v>
      </c>
      <c r="C993" s="1596"/>
      <c r="D993" s="1596"/>
      <c r="E993" s="1596"/>
      <c r="F993" s="1596"/>
      <c r="G993" s="1596"/>
      <c r="H993" s="1596"/>
      <c r="I993" s="1596"/>
      <c r="J993" s="1596"/>
      <c r="K993" s="1597"/>
      <c r="L993" s="1596"/>
      <c r="M993" s="1596"/>
      <c r="N993" s="1596"/>
      <c r="O993" s="1596"/>
      <c r="P993" s="1592"/>
      <c r="Q993" s="1596"/>
      <c r="R993" s="1596"/>
      <c r="S993" s="1596"/>
      <c r="T993" s="1593"/>
    </row>
    <row r="994" spans="1:20" ht="12" thickBot="1" x14ac:dyDescent="0.25">
      <c r="A994" s="1598" t="s">
        <v>0</v>
      </c>
      <c r="B994" s="1598" t="s">
        <v>22600</v>
      </c>
      <c r="C994" s="1598"/>
      <c r="D994" s="1598"/>
      <c r="E994" s="1598"/>
      <c r="F994" s="1598"/>
      <c r="G994" s="1598"/>
      <c r="H994" s="1598"/>
      <c r="I994" s="1598"/>
      <c r="J994" s="1598"/>
      <c r="K994" s="1599"/>
      <c r="L994" s="1598"/>
      <c r="M994" s="1598"/>
      <c r="N994" s="1598"/>
      <c r="O994" s="1598"/>
      <c r="P994" s="1600"/>
      <c r="Q994" s="1598"/>
      <c r="R994" s="1598"/>
      <c r="S994" s="1598"/>
      <c r="T994" s="1601"/>
    </row>
    <row r="995" spans="1:20" ht="27" customHeight="1" x14ac:dyDescent="0.2">
      <c r="A995" s="1770" t="s">
        <v>22783</v>
      </c>
      <c r="B995" s="1772" t="s">
        <v>22784</v>
      </c>
      <c r="C995" s="1774" t="s">
        <v>22609</v>
      </c>
      <c r="D995" s="1775"/>
      <c r="E995" s="1775"/>
      <c r="F995" s="1775"/>
      <c r="G995" s="1775"/>
      <c r="H995" s="1775"/>
      <c r="I995" s="1776"/>
      <c r="J995" s="1777" t="s">
        <v>22616</v>
      </c>
      <c r="K995" s="1778"/>
      <c r="L995" s="1778"/>
      <c r="M995" s="1778"/>
      <c r="N995" s="1778"/>
      <c r="O995" s="1779"/>
      <c r="P995" s="1780" t="s">
        <v>22622</v>
      </c>
      <c r="Q995" s="1781"/>
      <c r="R995" s="1781" t="s">
        <v>2049</v>
      </c>
      <c r="S995" s="1782"/>
    </row>
    <row r="996" spans="1:20" ht="112.5" customHeight="1" thickBot="1" x14ac:dyDescent="0.25">
      <c r="A996" s="1771"/>
      <c r="B996" s="1773"/>
      <c r="C996" s="1603" t="s">
        <v>22785</v>
      </c>
      <c r="D996" s="1604" t="s">
        <v>22786</v>
      </c>
      <c r="E996" s="1604" t="s">
        <v>22787</v>
      </c>
      <c r="F996" s="1604" t="s">
        <v>22788</v>
      </c>
      <c r="G996" s="1604" t="s">
        <v>22789</v>
      </c>
      <c r="H996" s="1604" t="s">
        <v>22790</v>
      </c>
      <c r="I996" s="1605" t="s">
        <v>22665</v>
      </c>
      <c r="J996" s="1606" t="s">
        <v>22785</v>
      </c>
      <c r="K996" s="1604" t="s">
        <v>22789</v>
      </c>
      <c r="L996" s="1604" t="s">
        <v>22790</v>
      </c>
      <c r="M996" s="1604" t="s">
        <v>22791</v>
      </c>
      <c r="N996" s="1604" t="s">
        <v>22792</v>
      </c>
      <c r="O996" s="1605" t="s">
        <v>22668</v>
      </c>
      <c r="P996" s="1607" t="s">
        <v>22793</v>
      </c>
      <c r="Q996" s="1604" t="s">
        <v>22669</v>
      </c>
      <c r="R996" s="1608" t="s">
        <v>22794</v>
      </c>
      <c r="S996" s="1609" t="s">
        <v>22671</v>
      </c>
    </row>
    <row r="997" spans="1:20" x14ac:dyDescent="0.2">
      <c r="A997" s="1610" t="s">
        <v>22795</v>
      </c>
      <c r="B997" s="1611">
        <v>2020</v>
      </c>
      <c r="C997" s="1612"/>
      <c r="D997" s="1613"/>
      <c r="E997" s="1613"/>
      <c r="F997" s="1613"/>
      <c r="G997" s="1613"/>
      <c r="H997" s="1613"/>
      <c r="I997" s="1614">
        <f>SUM(C997:H997)</f>
        <v>0</v>
      </c>
      <c r="J997" s="1652"/>
      <c r="K997" s="1613"/>
      <c r="L997" s="1613">
        <v>90572680</v>
      </c>
      <c r="M997" s="1613"/>
      <c r="N997" s="1613"/>
      <c r="O997" s="1614">
        <f>SUM(J997:N997)</f>
        <v>90572680</v>
      </c>
      <c r="P997" s="1616"/>
      <c r="Q997" s="1617">
        <f>P997</f>
        <v>0</v>
      </c>
      <c r="R997" s="1617">
        <f>I997+O997+Q997</f>
        <v>90572680</v>
      </c>
      <c r="S997" s="1618">
        <f>R997/R1001</f>
        <v>1</v>
      </c>
    </row>
    <row r="998" spans="1:20" x14ac:dyDescent="0.2">
      <c r="A998" s="1619"/>
      <c r="B998" s="1620">
        <v>2021</v>
      </c>
      <c r="C998" s="1621"/>
      <c r="D998" s="1622"/>
      <c r="E998" s="1622"/>
      <c r="F998" s="1622"/>
      <c r="G998" s="1622"/>
      <c r="H998" s="1622"/>
      <c r="I998" s="1623">
        <f>SUM(C998:H998)</f>
        <v>0</v>
      </c>
      <c r="J998" s="1649"/>
      <c r="K998" s="1622"/>
      <c r="L998" s="1622">
        <v>96216870</v>
      </c>
      <c r="M998" s="1622"/>
      <c r="N998" s="1622"/>
      <c r="O998" s="1623">
        <f>SUM(J998:N998)</f>
        <v>96216870</v>
      </c>
      <c r="P998" s="1625"/>
      <c r="Q998" s="1626">
        <f>P998</f>
        <v>0</v>
      </c>
      <c r="R998" s="1626">
        <f>I998+O998+Q998</f>
        <v>96216870</v>
      </c>
      <c r="S998" s="1627">
        <f>R998/R1002</f>
        <v>1</v>
      </c>
    </row>
    <row r="999" spans="1:20" x14ac:dyDescent="0.2">
      <c r="A999" s="1619"/>
      <c r="B999" s="1620">
        <v>2022</v>
      </c>
      <c r="C999" s="1621"/>
      <c r="D999" s="1622"/>
      <c r="E999" s="1622"/>
      <c r="F999" s="1622"/>
      <c r="G999" s="1622"/>
      <c r="H999" s="1622"/>
      <c r="I999" s="1623">
        <f>SUM(C999:H999)</f>
        <v>0</v>
      </c>
      <c r="J999" s="1649"/>
      <c r="K999" s="1622"/>
      <c r="L999" s="1622">
        <v>48404183</v>
      </c>
      <c r="M999" s="1622"/>
      <c r="N999" s="1622"/>
      <c r="O999" s="1623">
        <f>SUM(J999:N999)</f>
        <v>48404183</v>
      </c>
      <c r="P999" s="1625"/>
      <c r="Q999" s="1626">
        <f>P999</f>
        <v>0</v>
      </c>
      <c r="R999" s="1626">
        <f>I999+O999+Q999</f>
        <v>48404183</v>
      </c>
      <c r="S999" s="1627">
        <f>R999/R1003</f>
        <v>1</v>
      </c>
    </row>
    <row r="1000" spans="1:20" ht="12" thickBot="1" x14ac:dyDescent="0.25">
      <c r="A1000" s="1628"/>
      <c r="B1000" s="1629" t="s">
        <v>22796</v>
      </c>
      <c r="C1000" s="1630"/>
      <c r="D1000" s="1631"/>
      <c r="E1000" s="1631"/>
      <c r="F1000" s="1631"/>
      <c r="G1000" s="1631"/>
      <c r="H1000" s="1631"/>
      <c r="I1000" s="1632"/>
      <c r="J1000" s="1633"/>
      <c r="K1000" s="1631"/>
      <c r="L1000" s="1631">
        <f t="shared" ref="L1000" si="221">(L999-L998)/L998</f>
        <v>-0.49692623549279874</v>
      </c>
      <c r="M1000" s="1631"/>
      <c r="N1000" s="1631"/>
      <c r="O1000" s="1632">
        <f>(O999-O998)/O998</f>
        <v>-0.49692623549279874</v>
      </c>
      <c r="P1000" s="1634"/>
      <c r="Q1000" s="1631"/>
      <c r="R1000" s="1631">
        <f>(R999-R998)/R998</f>
        <v>-0.49692623549279874</v>
      </c>
      <c r="S1000" s="1632"/>
    </row>
    <row r="1001" spans="1:20" x14ac:dyDescent="0.2">
      <c r="A1001" s="1640" t="s">
        <v>2049</v>
      </c>
      <c r="B1001" s="1611">
        <v>2020</v>
      </c>
      <c r="C1001" s="1641">
        <f t="shared" ref="C1001:H1003" si="222">C997</f>
        <v>0</v>
      </c>
      <c r="D1001" s="1642">
        <f t="shared" si="222"/>
        <v>0</v>
      </c>
      <c r="E1001" s="1642">
        <f t="shared" si="222"/>
        <v>0</v>
      </c>
      <c r="F1001" s="1642">
        <f t="shared" si="222"/>
        <v>0</v>
      </c>
      <c r="G1001" s="1642">
        <f t="shared" si="222"/>
        <v>0</v>
      </c>
      <c r="H1001" s="1642">
        <f t="shared" si="222"/>
        <v>0</v>
      </c>
      <c r="I1001" s="1643">
        <f>SUM(C1001:H1001)</f>
        <v>0</v>
      </c>
      <c r="J1001" s="1644">
        <f t="shared" ref="J1001:N1003" si="223">J997</f>
        <v>0</v>
      </c>
      <c r="K1001" s="1642">
        <f t="shared" si="223"/>
        <v>0</v>
      </c>
      <c r="L1001" s="1642">
        <f t="shared" si="223"/>
        <v>90572680</v>
      </c>
      <c r="M1001" s="1642">
        <f t="shared" si="223"/>
        <v>0</v>
      </c>
      <c r="N1001" s="1642">
        <f t="shared" si="223"/>
        <v>0</v>
      </c>
      <c r="O1001" s="1643">
        <f>SUM(J1001:N1001)</f>
        <v>90572680</v>
      </c>
      <c r="P1001" s="1645">
        <f>P997</f>
        <v>0</v>
      </c>
      <c r="Q1001" s="1642">
        <f>P1001</f>
        <v>0</v>
      </c>
      <c r="R1001" s="1642">
        <f>I1001+O1001+Q1001</f>
        <v>90572680</v>
      </c>
      <c r="S1001" s="1646">
        <f>R1001/R1001</f>
        <v>1</v>
      </c>
    </row>
    <row r="1002" spans="1:20" x14ac:dyDescent="0.2">
      <c r="A1002" s="1647"/>
      <c r="B1002" s="1620">
        <v>2021</v>
      </c>
      <c r="C1002" s="1648">
        <f t="shared" si="222"/>
        <v>0</v>
      </c>
      <c r="D1002" s="1626">
        <f t="shared" si="222"/>
        <v>0</v>
      </c>
      <c r="E1002" s="1626">
        <f t="shared" si="222"/>
        <v>0</v>
      </c>
      <c r="F1002" s="1626">
        <f t="shared" si="222"/>
        <v>0</v>
      </c>
      <c r="G1002" s="1626">
        <f t="shared" si="222"/>
        <v>0</v>
      </c>
      <c r="H1002" s="1626">
        <f t="shared" si="222"/>
        <v>0</v>
      </c>
      <c r="I1002" s="1623">
        <f>SUM(C1002:H1002)</f>
        <v>0</v>
      </c>
      <c r="J1002" s="1649">
        <f t="shared" si="223"/>
        <v>0</v>
      </c>
      <c r="K1002" s="1626">
        <f t="shared" si="223"/>
        <v>0</v>
      </c>
      <c r="L1002" s="1626">
        <f t="shared" si="223"/>
        <v>96216870</v>
      </c>
      <c r="M1002" s="1626">
        <f t="shared" si="223"/>
        <v>0</v>
      </c>
      <c r="N1002" s="1626">
        <f t="shared" si="223"/>
        <v>0</v>
      </c>
      <c r="O1002" s="1623">
        <f>SUM(J1002:N1002)</f>
        <v>96216870</v>
      </c>
      <c r="P1002" s="1650">
        <f>P998</f>
        <v>0</v>
      </c>
      <c r="Q1002" s="1626">
        <f>P1002</f>
        <v>0</v>
      </c>
      <c r="R1002" s="1626">
        <f>I1002+O1002+Q1002</f>
        <v>96216870</v>
      </c>
      <c r="S1002" s="1627">
        <f>R1002/R1002</f>
        <v>1</v>
      </c>
    </row>
    <row r="1003" spans="1:20" x14ac:dyDescent="0.2">
      <c r="A1003" s="1647"/>
      <c r="B1003" s="1620">
        <v>2022</v>
      </c>
      <c r="C1003" s="1648">
        <f t="shared" si="222"/>
        <v>0</v>
      </c>
      <c r="D1003" s="1626">
        <f t="shared" si="222"/>
        <v>0</v>
      </c>
      <c r="E1003" s="1626">
        <f t="shared" si="222"/>
        <v>0</v>
      </c>
      <c r="F1003" s="1626">
        <f t="shared" si="222"/>
        <v>0</v>
      </c>
      <c r="G1003" s="1626">
        <f t="shared" si="222"/>
        <v>0</v>
      </c>
      <c r="H1003" s="1626">
        <f t="shared" si="222"/>
        <v>0</v>
      </c>
      <c r="I1003" s="1623">
        <f>SUM(C1003:H1003)</f>
        <v>0</v>
      </c>
      <c r="J1003" s="1649">
        <f t="shared" si="223"/>
        <v>0</v>
      </c>
      <c r="K1003" s="1626">
        <f t="shared" si="223"/>
        <v>0</v>
      </c>
      <c r="L1003" s="1626">
        <f t="shared" si="223"/>
        <v>48404183</v>
      </c>
      <c r="M1003" s="1626">
        <f t="shared" si="223"/>
        <v>0</v>
      </c>
      <c r="N1003" s="1626">
        <f t="shared" si="223"/>
        <v>0</v>
      </c>
      <c r="O1003" s="1623">
        <f>SUM(J1003:N1003)</f>
        <v>48404183</v>
      </c>
      <c r="P1003" s="1650">
        <f>P999</f>
        <v>0</v>
      </c>
      <c r="Q1003" s="1626">
        <f>P1003</f>
        <v>0</v>
      </c>
      <c r="R1003" s="1626">
        <f>I1003+O1003+Q1003</f>
        <v>48404183</v>
      </c>
      <c r="S1003" s="1627">
        <f>R1003/R1003</f>
        <v>1</v>
      </c>
    </row>
    <row r="1004" spans="1:20" ht="12" thickBot="1" x14ac:dyDescent="0.25">
      <c r="A1004" s="1628"/>
      <c r="B1004" s="1629" t="s">
        <v>22796</v>
      </c>
      <c r="C1004" s="1630"/>
      <c r="D1004" s="1631"/>
      <c r="E1004" s="1631"/>
      <c r="F1004" s="1631"/>
      <c r="G1004" s="1631"/>
      <c r="H1004" s="1631"/>
      <c r="I1004" s="1632"/>
      <c r="J1004" s="1633"/>
      <c r="K1004" s="1631"/>
      <c r="L1004" s="1631">
        <f t="shared" ref="L1004" si="224">(L1003-L1002)/L1002</f>
        <v>-0.49692623549279874</v>
      </c>
      <c r="M1004" s="1631"/>
      <c r="N1004" s="1631"/>
      <c r="O1004" s="1632">
        <f>(O1003-O1002)/O1002</f>
        <v>-0.49692623549279874</v>
      </c>
      <c r="P1004" s="1634"/>
      <c r="Q1004" s="1631"/>
      <c r="R1004" s="1631">
        <f>(R1003-R1002)/R1002</f>
        <v>-0.49692623549279874</v>
      </c>
      <c r="S1004" s="1632"/>
    </row>
    <row r="1007" spans="1:20" x14ac:dyDescent="0.2">
      <c r="A1007" s="1590" t="s">
        <v>22593</v>
      </c>
      <c r="I1007" s="1591"/>
      <c r="J1007" s="1591"/>
      <c r="P1007" s="1592"/>
      <c r="R1007" s="1591"/>
      <c r="S1007" s="1591"/>
      <c r="T1007" s="1593"/>
    </row>
    <row r="1008" spans="1:20" x14ac:dyDescent="0.2">
      <c r="A1008" s="1590" t="s">
        <v>22592</v>
      </c>
      <c r="I1008" s="1591"/>
      <c r="J1008" s="1591"/>
      <c r="P1008" s="1592"/>
      <c r="R1008" s="1591"/>
      <c r="S1008" s="1591"/>
      <c r="T1008" s="1593"/>
    </row>
    <row r="1009" spans="1:20" x14ac:dyDescent="0.2">
      <c r="I1009" s="1591"/>
      <c r="J1009" s="1591"/>
      <c r="P1009" s="1592"/>
      <c r="R1009" s="1591"/>
      <c r="S1009" s="1591"/>
      <c r="T1009" s="1593"/>
    </row>
    <row r="1010" spans="1:20" x14ac:dyDescent="0.2">
      <c r="I1010" s="1591"/>
      <c r="J1010" s="1591"/>
      <c r="P1010" s="1592"/>
      <c r="R1010" s="1591"/>
      <c r="S1010" s="1591"/>
      <c r="T1010" s="1593"/>
    </row>
    <row r="1011" spans="1:20" x14ac:dyDescent="0.2">
      <c r="I1011" s="1591"/>
      <c r="J1011" s="1591"/>
      <c r="P1011" s="1592"/>
      <c r="R1011" s="1591"/>
      <c r="S1011" s="1591"/>
      <c r="T1011" s="1593"/>
    </row>
    <row r="1012" spans="1:20" x14ac:dyDescent="0.2">
      <c r="A1012" s="1769" t="s">
        <v>22780</v>
      </c>
      <c r="B1012" s="1769"/>
      <c r="C1012" s="1769"/>
      <c r="D1012" s="1769"/>
      <c r="E1012" s="1769"/>
      <c r="F1012" s="1769"/>
      <c r="G1012" s="1769"/>
      <c r="H1012" s="1769"/>
      <c r="I1012" s="1769"/>
      <c r="J1012" s="1769"/>
      <c r="K1012" s="1769"/>
      <c r="L1012" s="1769"/>
      <c r="M1012" s="1769"/>
      <c r="N1012" s="1769"/>
      <c r="O1012" s="1769"/>
      <c r="P1012" s="1769"/>
      <c r="Q1012" s="1769"/>
      <c r="R1012" s="1769"/>
      <c r="S1012" s="1769"/>
      <c r="T1012" s="1594"/>
    </row>
    <row r="1013" spans="1:20" x14ac:dyDescent="0.2">
      <c r="A1013" s="1769" t="s">
        <v>2089</v>
      </c>
      <c r="B1013" s="1769"/>
      <c r="C1013" s="1769"/>
      <c r="D1013" s="1769"/>
      <c r="E1013" s="1769"/>
      <c r="F1013" s="1769"/>
      <c r="G1013" s="1769"/>
      <c r="H1013" s="1769"/>
      <c r="I1013" s="1769"/>
      <c r="J1013" s="1769"/>
      <c r="K1013" s="1769"/>
      <c r="L1013" s="1769"/>
      <c r="M1013" s="1769"/>
      <c r="N1013" s="1769"/>
      <c r="O1013" s="1769"/>
      <c r="P1013" s="1769"/>
      <c r="Q1013" s="1769"/>
      <c r="R1013" s="1769"/>
      <c r="S1013" s="1769"/>
      <c r="T1013" s="1594"/>
    </row>
    <row r="1014" spans="1:20" x14ac:dyDescent="0.2">
      <c r="A1014" s="1769" t="s">
        <v>22781</v>
      </c>
      <c r="B1014" s="1769"/>
      <c r="C1014" s="1769"/>
      <c r="D1014" s="1769"/>
      <c r="E1014" s="1769"/>
      <c r="F1014" s="1769"/>
      <c r="G1014" s="1769"/>
      <c r="H1014" s="1769"/>
      <c r="I1014" s="1769"/>
      <c r="J1014" s="1769"/>
      <c r="K1014" s="1769"/>
      <c r="L1014" s="1769"/>
      <c r="M1014" s="1769"/>
      <c r="N1014" s="1769"/>
      <c r="O1014" s="1769"/>
      <c r="P1014" s="1769"/>
      <c r="Q1014" s="1769"/>
      <c r="R1014" s="1769"/>
      <c r="S1014" s="1769"/>
      <c r="T1014" s="1594"/>
    </row>
    <row r="1015" spans="1:20" x14ac:dyDescent="0.2">
      <c r="A1015" s="1769" t="s">
        <v>22782</v>
      </c>
      <c r="B1015" s="1769"/>
      <c r="C1015" s="1769"/>
      <c r="D1015" s="1769"/>
      <c r="E1015" s="1769"/>
      <c r="F1015" s="1769"/>
      <c r="G1015" s="1769"/>
      <c r="H1015" s="1769"/>
      <c r="I1015" s="1769"/>
      <c r="J1015" s="1769"/>
      <c r="K1015" s="1769"/>
      <c r="L1015" s="1769"/>
      <c r="M1015" s="1769"/>
      <c r="N1015" s="1769"/>
      <c r="O1015" s="1769"/>
      <c r="P1015" s="1769"/>
      <c r="Q1015" s="1769"/>
      <c r="R1015" s="1769"/>
      <c r="S1015" s="1769"/>
      <c r="T1015" s="1594"/>
    </row>
    <row r="1016" spans="1:20" x14ac:dyDescent="0.2">
      <c r="I1016" s="1591"/>
      <c r="J1016" s="1591"/>
      <c r="P1016" s="1592"/>
      <c r="R1016" s="1591"/>
      <c r="S1016" s="1591"/>
      <c r="T1016" s="1593"/>
    </row>
    <row r="1017" spans="1:20" x14ac:dyDescent="0.2">
      <c r="I1017" s="1591"/>
      <c r="J1017" s="1591"/>
      <c r="P1017" s="1592"/>
      <c r="R1017" s="1591"/>
      <c r="S1017" s="1591"/>
      <c r="T1017" s="1593"/>
    </row>
    <row r="1018" spans="1:20" x14ac:dyDescent="0.2">
      <c r="I1018" s="1591"/>
      <c r="J1018" s="1591"/>
      <c r="P1018" s="1592"/>
      <c r="R1018" s="1591"/>
      <c r="S1018" s="1591"/>
      <c r="T1018" s="1593"/>
    </row>
    <row r="1019" spans="1:20" x14ac:dyDescent="0.2">
      <c r="A1019" s="1595" t="s">
        <v>21668</v>
      </c>
      <c r="B1019" s="1595" t="s">
        <v>22601</v>
      </c>
      <c r="C1019" s="1596"/>
      <c r="D1019" s="1596"/>
      <c r="E1019" s="1596"/>
      <c r="F1019" s="1596"/>
      <c r="G1019" s="1596"/>
      <c r="H1019" s="1596"/>
      <c r="I1019" s="1596"/>
      <c r="J1019" s="1596"/>
      <c r="K1019" s="1597"/>
      <c r="L1019" s="1596"/>
      <c r="M1019" s="1596"/>
      <c r="N1019" s="1596"/>
      <c r="O1019" s="1596"/>
      <c r="P1019" s="1592"/>
      <c r="Q1019" s="1596"/>
      <c r="R1019" s="1596"/>
      <c r="S1019" s="1596"/>
      <c r="T1019" s="1593"/>
    </row>
    <row r="1020" spans="1:20" ht="12" thickBot="1" x14ac:dyDescent="0.25">
      <c r="A1020" s="1598" t="s">
        <v>0</v>
      </c>
      <c r="B1020" s="1598" t="s">
        <v>22596</v>
      </c>
      <c r="C1020" s="1598"/>
      <c r="D1020" s="1598"/>
      <c r="E1020" s="1598"/>
      <c r="F1020" s="1598"/>
      <c r="G1020" s="1598"/>
      <c r="H1020" s="1598"/>
      <c r="I1020" s="1598"/>
      <c r="J1020" s="1598"/>
      <c r="K1020" s="1599"/>
      <c r="L1020" s="1598"/>
      <c r="M1020" s="1598"/>
      <c r="N1020" s="1598"/>
      <c r="O1020" s="1598"/>
      <c r="P1020" s="1600"/>
      <c r="Q1020" s="1598"/>
      <c r="R1020" s="1598"/>
      <c r="S1020" s="1598"/>
      <c r="T1020" s="1601"/>
    </row>
    <row r="1021" spans="1:20" ht="27" customHeight="1" x14ac:dyDescent="0.2">
      <c r="A1021" s="1770" t="s">
        <v>22783</v>
      </c>
      <c r="B1021" s="1772" t="s">
        <v>22784</v>
      </c>
      <c r="C1021" s="1774" t="s">
        <v>22609</v>
      </c>
      <c r="D1021" s="1775"/>
      <c r="E1021" s="1775"/>
      <c r="F1021" s="1775"/>
      <c r="G1021" s="1775"/>
      <c r="H1021" s="1775"/>
      <c r="I1021" s="1776"/>
      <c r="J1021" s="1777" t="s">
        <v>22616</v>
      </c>
      <c r="K1021" s="1778"/>
      <c r="L1021" s="1778"/>
      <c r="M1021" s="1778"/>
      <c r="N1021" s="1778"/>
      <c r="O1021" s="1779"/>
      <c r="P1021" s="1780" t="s">
        <v>22622</v>
      </c>
      <c r="Q1021" s="1781"/>
      <c r="R1021" s="1781" t="s">
        <v>2049</v>
      </c>
      <c r="S1021" s="1782"/>
    </row>
    <row r="1022" spans="1:20" ht="112.5" customHeight="1" thickBot="1" x14ac:dyDescent="0.25">
      <c r="A1022" s="1771"/>
      <c r="B1022" s="1773"/>
      <c r="C1022" s="1603" t="s">
        <v>22785</v>
      </c>
      <c r="D1022" s="1604" t="s">
        <v>22786</v>
      </c>
      <c r="E1022" s="1604" t="s">
        <v>22787</v>
      </c>
      <c r="F1022" s="1604" t="s">
        <v>22788</v>
      </c>
      <c r="G1022" s="1604" t="s">
        <v>22789</v>
      </c>
      <c r="H1022" s="1604" t="s">
        <v>22790</v>
      </c>
      <c r="I1022" s="1605" t="s">
        <v>22665</v>
      </c>
      <c r="J1022" s="1606" t="s">
        <v>22785</v>
      </c>
      <c r="K1022" s="1604" t="s">
        <v>22789</v>
      </c>
      <c r="L1022" s="1604" t="s">
        <v>22790</v>
      </c>
      <c r="M1022" s="1604" t="s">
        <v>22791</v>
      </c>
      <c r="N1022" s="1604" t="s">
        <v>22792</v>
      </c>
      <c r="O1022" s="1605" t="s">
        <v>22668</v>
      </c>
      <c r="P1022" s="1607" t="s">
        <v>22793</v>
      </c>
      <c r="Q1022" s="1604" t="s">
        <v>22669</v>
      </c>
      <c r="R1022" s="1608" t="s">
        <v>22794</v>
      </c>
      <c r="S1022" s="1609" t="s">
        <v>22671</v>
      </c>
    </row>
    <row r="1023" spans="1:20" x14ac:dyDescent="0.2">
      <c r="A1023" s="1610" t="s">
        <v>22795</v>
      </c>
      <c r="B1023" s="1611">
        <v>2020</v>
      </c>
      <c r="C1023" s="1612">
        <f t="shared" ref="C1023:H1025" si="225">C1065+C1107</f>
        <v>0</v>
      </c>
      <c r="D1023" s="1613">
        <f t="shared" si="225"/>
        <v>1158280848</v>
      </c>
      <c r="E1023" s="1613">
        <f t="shared" si="225"/>
        <v>47232800</v>
      </c>
      <c r="F1023" s="1613">
        <f t="shared" si="225"/>
        <v>693380097</v>
      </c>
      <c r="G1023" s="1613">
        <f t="shared" si="225"/>
        <v>300365</v>
      </c>
      <c r="H1023" s="1613">
        <f t="shared" si="225"/>
        <v>25861106</v>
      </c>
      <c r="I1023" s="1614">
        <f>SUM(C1023:H1023)</f>
        <v>1925055216</v>
      </c>
      <c r="J1023" s="1615">
        <f t="shared" ref="J1023:N1025" si="226">J1065+J1107</f>
        <v>0</v>
      </c>
      <c r="K1023" s="1613">
        <f t="shared" si="226"/>
        <v>0</v>
      </c>
      <c r="L1023" s="1613">
        <f t="shared" si="226"/>
        <v>0</v>
      </c>
      <c r="M1023" s="1613">
        <f t="shared" si="226"/>
        <v>118543868</v>
      </c>
      <c r="N1023" s="1613">
        <f t="shared" si="226"/>
        <v>0</v>
      </c>
      <c r="O1023" s="1614">
        <f>SUM(K1023:N1023)</f>
        <v>118543868</v>
      </c>
      <c r="P1023" s="1616">
        <f>P1065+P1107</f>
        <v>0</v>
      </c>
      <c r="Q1023" s="1617">
        <f>P1023</f>
        <v>0</v>
      </c>
      <c r="R1023" s="1617">
        <f>I1023+O1023+Q1023</f>
        <v>2043599084</v>
      </c>
      <c r="S1023" s="1618">
        <f>R1023/R1043</f>
        <v>0.99876201154809852</v>
      </c>
    </row>
    <row r="1024" spans="1:20" x14ac:dyDescent="0.2">
      <c r="A1024" s="1619"/>
      <c r="B1024" s="1620">
        <v>2021</v>
      </c>
      <c r="C1024" s="1621">
        <f t="shared" si="225"/>
        <v>0</v>
      </c>
      <c r="D1024" s="1622">
        <f t="shared" si="225"/>
        <v>1161415850</v>
      </c>
      <c r="E1024" s="1622">
        <f t="shared" si="225"/>
        <v>46916732</v>
      </c>
      <c r="F1024" s="1622">
        <f t="shared" si="225"/>
        <v>635003833</v>
      </c>
      <c r="G1024" s="1622">
        <f t="shared" si="225"/>
        <v>210256</v>
      </c>
      <c r="H1024" s="1622">
        <f t="shared" si="225"/>
        <v>22725034</v>
      </c>
      <c r="I1024" s="1623">
        <f>SUM(C1024:H1024)</f>
        <v>1866271705</v>
      </c>
      <c r="J1024" s="1624">
        <f t="shared" si="226"/>
        <v>0</v>
      </c>
      <c r="K1024" s="1622">
        <f t="shared" si="226"/>
        <v>0</v>
      </c>
      <c r="L1024" s="1622">
        <f t="shared" si="226"/>
        <v>0</v>
      </c>
      <c r="M1024" s="1622">
        <f t="shared" si="226"/>
        <v>183304942</v>
      </c>
      <c r="N1024" s="1622">
        <f t="shared" si="226"/>
        <v>0</v>
      </c>
      <c r="O1024" s="1623">
        <f>SUM(K1024:N1024)</f>
        <v>183304942</v>
      </c>
      <c r="P1024" s="1625">
        <f>P1066+P1108</f>
        <v>0</v>
      </c>
      <c r="Q1024" s="1626">
        <f>P1024</f>
        <v>0</v>
      </c>
      <c r="R1024" s="1626">
        <f>I1024+O1024+Q1024</f>
        <v>2049576647</v>
      </c>
      <c r="S1024" s="1627">
        <f>R1024/R1044</f>
        <v>0.97721358780894463</v>
      </c>
    </row>
    <row r="1025" spans="1:19" x14ac:dyDescent="0.2">
      <c r="A1025" s="1619"/>
      <c r="B1025" s="1620">
        <v>2022</v>
      </c>
      <c r="C1025" s="1621">
        <f t="shared" si="225"/>
        <v>0</v>
      </c>
      <c r="D1025" s="1622">
        <f t="shared" si="225"/>
        <v>1069621827</v>
      </c>
      <c r="E1025" s="1622">
        <f t="shared" si="225"/>
        <v>55161096</v>
      </c>
      <c r="F1025" s="1622">
        <f t="shared" si="225"/>
        <v>708535604</v>
      </c>
      <c r="G1025" s="1622">
        <f t="shared" si="225"/>
        <v>588597</v>
      </c>
      <c r="H1025" s="1622">
        <f t="shared" si="225"/>
        <v>22642485</v>
      </c>
      <c r="I1025" s="1623">
        <f>SUM(C1025:H1025)</f>
        <v>1856549609</v>
      </c>
      <c r="J1025" s="1624">
        <f t="shared" si="226"/>
        <v>0</v>
      </c>
      <c r="K1025" s="1622">
        <f t="shared" si="226"/>
        <v>0</v>
      </c>
      <c r="L1025" s="1622">
        <f t="shared" si="226"/>
        <v>0</v>
      </c>
      <c r="M1025" s="1622">
        <f t="shared" si="226"/>
        <v>155484983</v>
      </c>
      <c r="N1025" s="1622">
        <f t="shared" si="226"/>
        <v>0</v>
      </c>
      <c r="O1025" s="1623">
        <f>SUM(K1025:N1025)</f>
        <v>155484983</v>
      </c>
      <c r="P1025" s="1625">
        <f>P1067+P1109</f>
        <v>0</v>
      </c>
      <c r="Q1025" s="1626">
        <f>P1025</f>
        <v>0</v>
      </c>
      <c r="R1025" s="1626">
        <f>I1025+O1025+Q1025</f>
        <v>2012034592</v>
      </c>
      <c r="S1025" s="1627">
        <f>R1025/R1045</f>
        <v>0.97706644022838696</v>
      </c>
    </row>
    <row r="1026" spans="1:19" ht="12" thickBot="1" x14ac:dyDescent="0.25">
      <c r="A1026" s="1628"/>
      <c r="B1026" s="1629" t="s">
        <v>22796</v>
      </c>
      <c r="C1026" s="1630"/>
      <c r="D1026" s="1631">
        <f t="shared" ref="D1026:R1026" si="227">(D1025-D1024)/D1024</f>
        <v>-7.9036309862656001E-2</v>
      </c>
      <c r="E1026" s="1631">
        <f t="shared" si="227"/>
        <v>0.1757233219057116</v>
      </c>
      <c r="F1026" s="1631">
        <f t="shared" si="227"/>
        <v>0.11579736558850032</v>
      </c>
      <c r="G1026" s="1631">
        <f t="shared" si="227"/>
        <v>1.7994302184004261</v>
      </c>
      <c r="H1026" s="1631">
        <f t="shared" si="227"/>
        <v>-3.6325138171410436E-3</v>
      </c>
      <c r="I1026" s="1632">
        <f t="shared" si="227"/>
        <v>-5.2093679467749314E-3</v>
      </c>
      <c r="J1026" s="1633"/>
      <c r="K1026" s="1631"/>
      <c r="L1026" s="1631"/>
      <c r="M1026" s="1631">
        <f t="shared" si="227"/>
        <v>-0.15176873409119543</v>
      </c>
      <c r="N1026" s="1631"/>
      <c r="O1026" s="1632">
        <f t="shared" si="227"/>
        <v>-0.15176873409119543</v>
      </c>
      <c r="P1026" s="1634"/>
      <c r="Q1026" s="1631"/>
      <c r="R1026" s="1631">
        <f t="shared" si="227"/>
        <v>-1.8316980267584011E-2</v>
      </c>
      <c r="S1026" s="1632"/>
    </row>
    <row r="1027" spans="1:19" x14ac:dyDescent="0.2">
      <c r="A1027" s="1610" t="s">
        <v>22798</v>
      </c>
      <c r="B1027" s="1611">
        <v>2020</v>
      </c>
      <c r="C1027" s="1612">
        <f t="shared" ref="C1027:H1029" si="228">C1069+C1111</f>
        <v>0</v>
      </c>
      <c r="D1027" s="1613">
        <f t="shared" si="228"/>
        <v>0</v>
      </c>
      <c r="E1027" s="1613">
        <f t="shared" si="228"/>
        <v>0</v>
      </c>
      <c r="F1027" s="1613">
        <f t="shared" si="228"/>
        <v>1774833</v>
      </c>
      <c r="G1027" s="1613">
        <f t="shared" si="228"/>
        <v>0</v>
      </c>
      <c r="H1027" s="1613">
        <f t="shared" si="228"/>
        <v>0</v>
      </c>
      <c r="I1027" s="1614">
        <f>SUM(C1027:H1027)</f>
        <v>1774833</v>
      </c>
      <c r="J1027" s="1615">
        <f t="shared" ref="J1027:N1029" si="229">J1069+J1111</f>
        <v>0</v>
      </c>
      <c r="K1027" s="1613">
        <f t="shared" si="229"/>
        <v>0</v>
      </c>
      <c r="L1027" s="1613">
        <f t="shared" si="229"/>
        <v>0</v>
      </c>
      <c r="M1027" s="1613">
        <f t="shared" si="229"/>
        <v>0</v>
      </c>
      <c r="N1027" s="1613">
        <f t="shared" si="229"/>
        <v>0</v>
      </c>
      <c r="O1027" s="1614">
        <f>SUM(K1027:N1027)</f>
        <v>0</v>
      </c>
      <c r="P1027" s="1616">
        <f>P1069+P1111</f>
        <v>0</v>
      </c>
      <c r="Q1027" s="1617">
        <f>P1027</f>
        <v>0</v>
      </c>
      <c r="R1027" s="1617">
        <f>I1027+O1027+Q1027</f>
        <v>1774833</v>
      </c>
      <c r="S1027" s="1618">
        <f>R1027/R1043</f>
        <v>8.6740877460774314E-4</v>
      </c>
    </row>
    <row r="1028" spans="1:19" x14ac:dyDescent="0.2">
      <c r="A1028" s="1619"/>
      <c r="B1028" s="1620">
        <v>2021</v>
      </c>
      <c r="C1028" s="1621">
        <f t="shared" si="228"/>
        <v>0</v>
      </c>
      <c r="D1028" s="1622">
        <f t="shared" si="228"/>
        <v>1150000</v>
      </c>
      <c r="E1028" s="1622">
        <f t="shared" si="228"/>
        <v>80000</v>
      </c>
      <c r="F1028" s="1622">
        <f t="shared" si="228"/>
        <v>1080000</v>
      </c>
      <c r="G1028" s="1622">
        <f t="shared" si="228"/>
        <v>0</v>
      </c>
      <c r="H1028" s="1622">
        <f t="shared" si="228"/>
        <v>30000</v>
      </c>
      <c r="I1028" s="1623">
        <f>SUM(C1028:H1028)</f>
        <v>2340000</v>
      </c>
      <c r="J1028" s="1624">
        <f t="shared" si="229"/>
        <v>0</v>
      </c>
      <c r="K1028" s="1622">
        <f t="shared" si="229"/>
        <v>0</v>
      </c>
      <c r="L1028" s="1622">
        <f t="shared" si="229"/>
        <v>0</v>
      </c>
      <c r="M1028" s="1622">
        <f t="shared" si="229"/>
        <v>0</v>
      </c>
      <c r="N1028" s="1622">
        <f t="shared" si="229"/>
        <v>0</v>
      </c>
      <c r="O1028" s="1623">
        <f>SUM(K1028:N1028)</f>
        <v>0</v>
      </c>
      <c r="P1028" s="1625">
        <f>P1070+P1112</f>
        <v>0</v>
      </c>
      <c r="Q1028" s="1626">
        <f>P1028</f>
        <v>0</v>
      </c>
      <c r="R1028" s="1626">
        <f>I1028+O1028+Q1028</f>
        <v>2340000</v>
      </c>
      <c r="S1028" s="1627">
        <f>R1028/R1044</f>
        <v>1.1156839627442E-3</v>
      </c>
    </row>
    <row r="1029" spans="1:19" x14ac:dyDescent="0.2">
      <c r="A1029" s="1619"/>
      <c r="B1029" s="1620">
        <v>2022</v>
      </c>
      <c r="C1029" s="1621">
        <f t="shared" si="228"/>
        <v>0</v>
      </c>
      <c r="D1029" s="1622">
        <f t="shared" si="228"/>
        <v>1947000</v>
      </c>
      <c r="E1029" s="1622">
        <f t="shared" si="228"/>
        <v>100000</v>
      </c>
      <c r="F1029" s="1622">
        <f t="shared" si="228"/>
        <v>2377466</v>
      </c>
      <c r="G1029" s="1622">
        <f t="shared" si="228"/>
        <v>0</v>
      </c>
      <c r="H1029" s="1622">
        <f t="shared" si="228"/>
        <v>30000</v>
      </c>
      <c r="I1029" s="1623">
        <f>SUM(C1029:H1029)</f>
        <v>4454466</v>
      </c>
      <c r="J1029" s="1624">
        <f t="shared" si="229"/>
        <v>0</v>
      </c>
      <c r="K1029" s="1622">
        <f t="shared" si="229"/>
        <v>0</v>
      </c>
      <c r="L1029" s="1622">
        <f t="shared" si="229"/>
        <v>0</v>
      </c>
      <c r="M1029" s="1622">
        <f t="shared" si="229"/>
        <v>0</v>
      </c>
      <c r="N1029" s="1622">
        <f t="shared" si="229"/>
        <v>0</v>
      </c>
      <c r="O1029" s="1623">
        <f>SUM(K1029:N1029)</f>
        <v>0</v>
      </c>
      <c r="P1029" s="1625">
        <f>P1071+P1113</f>
        <v>0</v>
      </c>
      <c r="Q1029" s="1626">
        <f>P1029</f>
        <v>0</v>
      </c>
      <c r="R1029" s="1626">
        <f>I1029+O1029+Q1029</f>
        <v>4454466</v>
      </c>
      <c r="S1029" s="1627">
        <f>R1029/R1045</f>
        <v>2.1631383749779894E-3</v>
      </c>
    </row>
    <row r="1030" spans="1:19" ht="12" thickBot="1" x14ac:dyDescent="0.25">
      <c r="A1030" s="1628"/>
      <c r="B1030" s="1629" t="s">
        <v>22796</v>
      </c>
      <c r="C1030" s="1635"/>
      <c r="D1030" s="1631">
        <f t="shared" ref="D1030:E1030" si="230">(D1029-D1028)/D1028</f>
        <v>0.69304347826086954</v>
      </c>
      <c r="E1030" s="1631">
        <f t="shared" si="230"/>
        <v>0.25</v>
      </c>
      <c r="F1030" s="1631">
        <f>(F1029-F1028)/F1028</f>
        <v>1.2013574074074074</v>
      </c>
      <c r="G1030" s="1636"/>
      <c r="H1030" s="1631">
        <f>(H1029-H1028)/H1028</f>
        <v>0</v>
      </c>
      <c r="I1030" s="1632">
        <f t="shared" ref="I1030:R1030" si="231">(I1029-I1028)/I1028</f>
        <v>0.90361794871794876</v>
      </c>
      <c r="J1030" s="1638"/>
      <c r="K1030" s="1636"/>
      <c r="L1030" s="1636"/>
      <c r="M1030" s="1636"/>
      <c r="N1030" s="1636"/>
      <c r="O1030" s="1637"/>
      <c r="P1030" s="1653"/>
      <c r="Q1030" s="1636"/>
      <c r="R1030" s="1631">
        <f t="shared" si="231"/>
        <v>0.90361794871794876</v>
      </c>
      <c r="S1030" s="1632"/>
    </row>
    <row r="1031" spans="1:19" x14ac:dyDescent="0.2">
      <c r="A1031" s="1610" t="s">
        <v>22811</v>
      </c>
      <c r="B1031" s="1611">
        <v>2020</v>
      </c>
      <c r="C1031" s="1612">
        <f t="shared" ref="C1031:H1033" si="232">C1073+C1115</f>
        <v>0</v>
      </c>
      <c r="D1031" s="1613">
        <f t="shared" si="232"/>
        <v>0</v>
      </c>
      <c r="E1031" s="1613">
        <f t="shared" si="232"/>
        <v>0</v>
      </c>
      <c r="F1031" s="1613">
        <f t="shared" si="232"/>
        <v>0</v>
      </c>
      <c r="G1031" s="1613">
        <f t="shared" si="232"/>
        <v>0</v>
      </c>
      <c r="H1031" s="1613">
        <f t="shared" si="232"/>
        <v>0</v>
      </c>
      <c r="I1031" s="1614">
        <f>SUM(C1031:H1031)</f>
        <v>0</v>
      </c>
      <c r="J1031" s="1615">
        <f t="shared" ref="J1031:N1033" si="233">J1073+J1115</f>
        <v>0</v>
      </c>
      <c r="K1031" s="1613">
        <f t="shared" si="233"/>
        <v>0</v>
      </c>
      <c r="L1031" s="1613">
        <f t="shared" si="233"/>
        <v>0</v>
      </c>
      <c r="M1031" s="1613">
        <f t="shared" si="233"/>
        <v>0</v>
      </c>
      <c r="N1031" s="1613">
        <f t="shared" si="233"/>
        <v>0</v>
      </c>
      <c r="O1031" s="1614">
        <f t="shared" ref="O1031:O1033" si="234">SUM(K1031:N1031)</f>
        <v>0</v>
      </c>
      <c r="P1031" s="1616">
        <f t="shared" ref="P1031:P1033" si="235">P1073+P1115</f>
        <v>0</v>
      </c>
      <c r="Q1031" s="1617">
        <f t="shared" ref="Q1031:Q1033" si="236">P1031</f>
        <v>0</v>
      </c>
      <c r="R1031" s="1617">
        <f t="shared" ref="R1031:R1033" si="237">I1031+O1031+Q1031</f>
        <v>0</v>
      </c>
      <c r="S1031" s="1618"/>
    </row>
    <row r="1032" spans="1:19" x14ac:dyDescent="0.2">
      <c r="A1032" s="1619"/>
      <c r="B1032" s="1620">
        <v>2021</v>
      </c>
      <c r="C1032" s="1621">
        <f t="shared" si="232"/>
        <v>0</v>
      </c>
      <c r="D1032" s="1622">
        <f t="shared" si="232"/>
        <v>0</v>
      </c>
      <c r="E1032" s="1622">
        <f t="shared" si="232"/>
        <v>0</v>
      </c>
      <c r="F1032" s="1622">
        <f t="shared" si="232"/>
        <v>0</v>
      </c>
      <c r="G1032" s="1622">
        <f t="shared" si="232"/>
        <v>0</v>
      </c>
      <c r="H1032" s="1622">
        <f t="shared" si="232"/>
        <v>0</v>
      </c>
      <c r="I1032" s="1623">
        <f>SUM(C1032:H1032)</f>
        <v>0</v>
      </c>
      <c r="J1032" s="1624">
        <f t="shared" si="233"/>
        <v>0</v>
      </c>
      <c r="K1032" s="1622">
        <f t="shared" si="233"/>
        <v>0</v>
      </c>
      <c r="L1032" s="1622">
        <f t="shared" si="233"/>
        <v>0</v>
      </c>
      <c r="M1032" s="1622">
        <f t="shared" si="233"/>
        <v>0</v>
      </c>
      <c r="N1032" s="1622">
        <f t="shared" si="233"/>
        <v>0</v>
      </c>
      <c r="O1032" s="1623">
        <f t="shared" si="234"/>
        <v>0</v>
      </c>
      <c r="P1032" s="1625">
        <f t="shared" si="235"/>
        <v>0</v>
      </c>
      <c r="Q1032" s="1626">
        <f t="shared" si="236"/>
        <v>0</v>
      </c>
      <c r="R1032" s="1626">
        <f t="shared" si="237"/>
        <v>0</v>
      </c>
      <c r="S1032" s="1627"/>
    </row>
    <row r="1033" spans="1:19" x14ac:dyDescent="0.2">
      <c r="A1033" s="1619"/>
      <c r="B1033" s="1620">
        <v>2022</v>
      </c>
      <c r="C1033" s="1621">
        <f t="shared" si="232"/>
        <v>0</v>
      </c>
      <c r="D1033" s="1622">
        <f t="shared" si="232"/>
        <v>0</v>
      </c>
      <c r="E1033" s="1622">
        <f t="shared" si="232"/>
        <v>0</v>
      </c>
      <c r="F1033" s="1622">
        <f t="shared" si="232"/>
        <v>0</v>
      </c>
      <c r="G1033" s="1622">
        <f t="shared" si="232"/>
        <v>0</v>
      </c>
      <c r="H1033" s="1622">
        <f t="shared" si="232"/>
        <v>0</v>
      </c>
      <c r="I1033" s="1623">
        <f>SUM(C1033:H1033)</f>
        <v>0</v>
      </c>
      <c r="J1033" s="1624">
        <f t="shared" si="233"/>
        <v>0</v>
      </c>
      <c r="K1033" s="1622">
        <f t="shared" si="233"/>
        <v>0</v>
      </c>
      <c r="L1033" s="1622">
        <f t="shared" si="233"/>
        <v>0</v>
      </c>
      <c r="M1033" s="1622">
        <f t="shared" si="233"/>
        <v>0</v>
      </c>
      <c r="N1033" s="1622">
        <f t="shared" si="233"/>
        <v>0</v>
      </c>
      <c r="O1033" s="1623">
        <f t="shared" si="234"/>
        <v>0</v>
      </c>
      <c r="P1033" s="1625">
        <f t="shared" si="235"/>
        <v>0</v>
      </c>
      <c r="Q1033" s="1626">
        <f t="shared" si="236"/>
        <v>0</v>
      </c>
      <c r="R1033" s="1626">
        <f t="shared" si="237"/>
        <v>0</v>
      </c>
      <c r="S1033" s="1627"/>
    </row>
    <row r="1034" spans="1:19" ht="12" thickBot="1" x14ac:dyDescent="0.25">
      <c r="A1034" s="1628"/>
      <c r="B1034" s="1629" t="s">
        <v>22796</v>
      </c>
      <c r="C1034" s="1635"/>
      <c r="D1034" s="1636"/>
      <c r="E1034" s="1636"/>
      <c r="F1034" s="1631"/>
      <c r="G1034" s="1636"/>
      <c r="H1034" s="1636"/>
      <c r="I1034" s="1632"/>
      <c r="J1034" s="1638"/>
      <c r="K1034" s="1636"/>
      <c r="L1034" s="1636"/>
      <c r="M1034" s="1636"/>
      <c r="N1034" s="1636"/>
      <c r="O1034" s="1637"/>
      <c r="P1034" s="1653"/>
      <c r="Q1034" s="1636"/>
      <c r="R1034" s="1631"/>
      <c r="S1034" s="1632"/>
    </row>
    <row r="1035" spans="1:19" x14ac:dyDescent="0.2">
      <c r="A1035" s="1610" t="s">
        <v>22809</v>
      </c>
      <c r="B1035" s="1611">
        <v>2020</v>
      </c>
      <c r="C1035" s="1612">
        <f t="shared" ref="C1035:H1037" si="238">C1077+C1119</f>
        <v>0</v>
      </c>
      <c r="D1035" s="1613">
        <f t="shared" si="238"/>
        <v>0</v>
      </c>
      <c r="E1035" s="1613">
        <f t="shared" si="238"/>
        <v>111000</v>
      </c>
      <c r="F1035" s="1613">
        <f t="shared" si="238"/>
        <v>0</v>
      </c>
      <c r="G1035" s="1613">
        <f t="shared" si="238"/>
        <v>0</v>
      </c>
      <c r="H1035" s="1613">
        <f t="shared" si="238"/>
        <v>0</v>
      </c>
      <c r="I1035" s="1614">
        <f>SUM(C1035:H1035)</f>
        <v>111000</v>
      </c>
      <c r="J1035" s="1615">
        <f t="shared" ref="J1035:N1037" si="239">J1077+J1119</f>
        <v>0</v>
      </c>
      <c r="K1035" s="1613">
        <f t="shared" si="239"/>
        <v>0</v>
      </c>
      <c r="L1035" s="1613">
        <f t="shared" si="239"/>
        <v>0</v>
      </c>
      <c r="M1035" s="1613">
        <f t="shared" si="239"/>
        <v>0</v>
      </c>
      <c r="N1035" s="1613">
        <f t="shared" si="239"/>
        <v>0</v>
      </c>
      <c r="O1035" s="1614">
        <f>SUM(K1035:N1035)</f>
        <v>0</v>
      </c>
      <c r="P1035" s="1616">
        <f>P1077+P1119</f>
        <v>0</v>
      </c>
      <c r="Q1035" s="1617">
        <f>P1035</f>
        <v>0</v>
      </c>
      <c r="R1035" s="1617">
        <f>I1035+O1035+Q1035</f>
        <v>111000</v>
      </c>
      <c r="S1035" s="1618">
        <f>R1035/R1043</f>
        <v>5.424869493719099E-5</v>
      </c>
    </row>
    <row r="1036" spans="1:19" x14ac:dyDescent="0.2">
      <c r="A1036" s="1619"/>
      <c r="B1036" s="1620">
        <v>2021</v>
      </c>
      <c r="C1036" s="1621">
        <f t="shared" si="238"/>
        <v>0</v>
      </c>
      <c r="D1036" s="1622">
        <f t="shared" si="238"/>
        <v>0</v>
      </c>
      <c r="E1036" s="1622">
        <f t="shared" si="238"/>
        <v>22671252</v>
      </c>
      <c r="F1036" s="1622">
        <f t="shared" si="238"/>
        <v>0</v>
      </c>
      <c r="G1036" s="1622">
        <f t="shared" si="238"/>
        <v>0</v>
      </c>
      <c r="H1036" s="1622">
        <f t="shared" si="238"/>
        <v>0</v>
      </c>
      <c r="I1036" s="1623">
        <f>SUM(C1036:H1036)</f>
        <v>22671252</v>
      </c>
      <c r="J1036" s="1624">
        <f t="shared" si="239"/>
        <v>0</v>
      </c>
      <c r="K1036" s="1622">
        <f t="shared" si="239"/>
        <v>0</v>
      </c>
      <c r="L1036" s="1622">
        <f t="shared" si="239"/>
        <v>0</v>
      </c>
      <c r="M1036" s="1622">
        <f t="shared" si="239"/>
        <v>0</v>
      </c>
      <c r="N1036" s="1622">
        <f t="shared" si="239"/>
        <v>0</v>
      </c>
      <c r="O1036" s="1623">
        <f>SUM(K1036:N1036)</f>
        <v>0</v>
      </c>
      <c r="P1036" s="1625">
        <f>P1078+P1120</f>
        <v>0</v>
      </c>
      <c r="Q1036" s="1626">
        <f>P1036</f>
        <v>0</v>
      </c>
      <c r="R1036" s="1626">
        <f>I1036+O1036+Q1036</f>
        <v>22671252</v>
      </c>
      <c r="S1036" s="1627">
        <f>R1036/R1044</f>
        <v>1.080938131270614E-2</v>
      </c>
    </row>
    <row r="1037" spans="1:19" x14ac:dyDescent="0.2">
      <c r="A1037" s="1619"/>
      <c r="B1037" s="1620">
        <v>2022</v>
      </c>
      <c r="C1037" s="1621">
        <f t="shared" si="238"/>
        <v>0</v>
      </c>
      <c r="D1037" s="1622">
        <f t="shared" si="238"/>
        <v>0</v>
      </c>
      <c r="E1037" s="1622">
        <f t="shared" si="238"/>
        <v>20413679</v>
      </c>
      <c r="F1037" s="1622">
        <f t="shared" si="238"/>
        <v>0</v>
      </c>
      <c r="G1037" s="1622">
        <f t="shared" si="238"/>
        <v>0</v>
      </c>
      <c r="H1037" s="1622">
        <f t="shared" si="238"/>
        <v>0</v>
      </c>
      <c r="I1037" s="1623">
        <f>SUM(C1037:H1037)</f>
        <v>20413679</v>
      </c>
      <c r="J1037" s="1624">
        <f t="shared" si="239"/>
        <v>0</v>
      </c>
      <c r="K1037" s="1622">
        <f t="shared" si="239"/>
        <v>0</v>
      </c>
      <c r="L1037" s="1622">
        <f t="shared" si="239"/>
        <v>0</v>
      </c>
      <c r="M1037" s="1622">
        <f t="shared" si="239"/>
        <v>0</v>
      </c>
      <c r="N1037" s="1622">
        <f t="shared" si="239"/>
        <v>0</v>
      </c>
      <c r="O1037" s="1623">
        <f>SUM(K1037:N1037)</f>
        <v>0</v>
      </c>
      <c r="P1037" s="1625">
        <f>P1079+P1121</f>
        <v>0</v>
      </c>
      <c r="Q1037" s="1626">
        <f>P1037</f>
        <v>0</v>
      </c>
      <c r="R1037" s="1626">
        <f>I1037+O1037+Q1037</f>
        <v>20413679</v>
      </c>
      <c r="S1037" s="1627">
        <f>R1037/R1045</f>
        <v>9.9131102177864444E-3</v>
      </c>
    </row>
    <row r="1038" spans="1:19" ht="12" thickBot="1" x14ac:dyDescent="0.25">
      <c r="A1038" s="1628"/>
      <c r="B1038" s="1629" t="s">
        <v>22796</v>
      </c>
      <c r="C1038" s="1630"/>
      <c r="D1038" s="1631"/>
      <c r="E1038" s="1631">
        <f t="shared" ref="E1038:R1038" si="240">(E1037-E1036)/E1036</f>
        <v>-9.9578664645428486E-2</v>
      </c>
      <c r="F1038" s="1631"/>
      <c r="G1038" s="1631"/>
      <c r="H1038" s="1631"/>
      <c r="I1038" s="1632">
        <f t="shared" si="240"/>
        <v>-9.9578664645428486E-2</v>
      </c>
      <c r="J1038" s="1633"/>
      <c r="K1038" s="1631"/>
      <c r="L1038" s="1631"/>
      <c r="M1038" s="1631"/>
      <c r="N1038" s="1631"/>
      <c r="O1038" s="1632"/>
      <c r="P1038" s="1634"/>
      <c r="Q1038" s="1631"/>
      <c r="R1038" s="1631">
        <f t="shared" si="240"/>
        <v>-9.9578664645428486E-2</v>
      </c>
      <c r="S1038" s="1632"/>
    </row>
    <row r="1039" spans="1:19" x14ac:dyDescent="0.2">
      <c r="A1039" s="1610" t="s">
        <v>22810</v>
      </c>
      <c r="B1039" s="1611">
        <v>2020</v>
      </c>
      <c r="C1039" s="1612">
        <f t="shared" ref="C1039:H1041" si="241">C1081+C1123</f>
        <v>0</v>
      </c>
      <c r="D1039" s="1613">
        <f t="shared" si="241"/>
        <v>0</v>
      </c>
      <c r="E1039" s="1613">
        <f t="shared" si="241"/>
        <v>0</v>
      </c>
      <c r="F1039" s="1613">
        <f t="shared" si="241"/>
        <v>0</v>
      </c>
      <c r="G1039" s="1613">
        <f t="shared" si="241"/>
        <v>0</v>
      </c>
      <c r="H1039" s="1613">
        <f t="shared" si="241"/>
        <v>0</v>
      </c>
      <c r="I1039" s="1614">
        <f>SUM(C1039:H1039)</f>
        <v>0</v>
      </c>
      <c r="J1039" s="1615">
        <f t="shared" ref="J1039:N1041" si="242">J1081+J1123</f>
        <v>0</v>
      </c>
      <c r="K1039" s="1613">
        <f t="shared" si="242"/>
        <v>0</v>
      </c>
      <c r="L1039" s="1613">
        <f t="shared" si="242"/>
        <v>0</v>
      </c>
      <c r="M1039" s="1613">
        <f t="shared" si="242"/>
        <v>0</v>
      </c>
      <c r="N1039" s="1613">
        <f t="shared" si="242"/>
        <v>0</v>
      </c>
      <c r="O1039" s="1614">
        <f>SUM(K1039:N1039)</f>
        <v>0</v>
      </c>
      <c r="P1039" s="1616">
        <f>P1081+P1123</f>
        <v>647255</v>
      </c>
      <c r="Q1039" s="1617">
        <f>P1039</f>
        <v>647255</v>
      </c>
      <c r="R1039" s="1617">
        <f>I1039+O1039+Q1039</f>
        <v>647255</v>
      </c>
      <c r="S1039" s="1618">
        <f>R1039/R1043</f>
        <v>3.1633098235650048E-4</v>
      </c>
    </row>
    <row r="1040" spans="1:19" x14ac:dyDescent="0.2">
      <c r="A1040" s="1619"/>
      <c r="B1040" s="1620">
        <v>2021</v>
      </c>
      <c r="C1040" s="1621">
        <f t="shared" si="241"/>
        <v>0</v>
      </c>
      <c r="D1040" s="1622">
        <f t="shared" si="241"/>
        <v>0</v>
      </c>
      <c r="E1040" s="1622">
        <f t="shared" si="241"/>
        <v>0</v>
      </c>
      <c r="F1040" s="1622">
        <f t="shared" si="241"/>
        <v>0</v>
      </c>
      <c r="G1040" s="1622">
        <f t="shared" si="241"/>
        <v>0</v>
      </c>
      <c r="H1040" s="1622">
        <f t="shared" si="241"/>
        <v>0</v>
      </c>
      <c r="I1040" s="1623">
        <f>SUM(C1040:H1040)</f>
        <v>0</v>
      </c>
      <c r="J1040" s="1624">
        <f t="shared" si="242"/>
        <v>0</v>
      </c>
      <c r="K1040" s="1622">
        <f t="shared" si="242"/>
        <v>0</v>
      </c>
      <c r="L1040" s="1622">
        <f t="shared" si="242"/>
        <v>0</v>
      </c>
      <c r="M1040" s="1622">
        <f t="shared" si="242"/>
        <v>0</v>
      </c>
      <c r="N1040" s="1622">
        <f t="shared" si="242"/>
        <v>0</v>
      </c>
      <c r="O1040" s="1623">
        <f>SUM(K1040:N1040)</f>
        <v>0</v>
      </c>
      <c r="P1040" s="1625">
        <f>P1082+P1124</f>
        <v>22780243</v>
      </c>
      <c r="Q1040" s="1626">
        <f>P1040</f>
        <v>22780243</v>
      </c>
      <c r="R1040" s="1626">
        <f>I1040+O1040+Q1040</f>
        <v>22780243</v>
      </c>
      <c r="S1040" s="1627">
        <f>R1040/R1044</f>
        <v>1.0861346915605053E-2</v>
      </c>
    </row>
    <row r="1041" spans="1:20" x14ac:dyDescent="0.2">
      <c r="A1041" s="1619"/>
      <c r="B1041" s="1620">
        <v>2022</v>
      </c>
      <c r="C1041" s="1621">
        <f t="shared" si="241"/>
        <v>0</v>
      </c>
      <c r="D1041" s="1622">
        <f t="shared" si="241"/>
        <v>0</v>
      </c>
      <c r="E1041" s="1622">
        <f t="shared" si="241"/>
        <v>0</v>
      </c>
      <c r="F1041" s="1622">
        <f t="shared" si="241"/>
        <v>0</v>
      </c>
      <c r="G1041" s="1622">
        <f t="shared" si="241"/>
        <v>0</v>
      </c>
      <c r="H1041" s="1622">
        <f t="shared" si="241"/>
        <v>0</v>
      </c>
      <c r="I1041" s="1623">
        <f>SUM(C1041:H1041)</f>
        <v>0</v>
      </c>
      <c r="J1041" s="1624">
        <f t="shared" si="242"/>
        <v>0</v>
      </c>
      <c r="K1041" s="1622">
        <f t="shared" si="242"/>
        <v>0</v>
      </c>
      <c r="L1041" s="1622">
        <f t="shared" si="242"/>
        <v>0</v>
      </c>
      <c r="M1041" s="1622">
        <f t="shared" si="242"/>
        <v>0</v>
      </c>
      <c r="N1041" s="1622">
        <f t="shared" si="242"/>
        <v>0</v>
      </c>
      <c r="O1041" s="1623">
        <f>SUM(K1041:N1041)</f>
        <v>0</v>
      </c>
      <c r="P1041" s="1625">
        <f>P1083+P1125</f>
        <v>22358035</v>
      </c>
      <c r="Q1041" s="1626">
        <f>P1041</f>
        <v>22358035</v>
      </c>
      <c r="R1041" s="1626">
        <f>I1041+O1041+Q1041</f>
        <v>22358035</v>
      </c>
      <c r="S1041" s="1627">
        <f>R1041/R1045</f>
        <v>1.0857311178848601E-2</v>
      </c>
    </row>
    <row r="1042" spans="1:20" ht="12" thickBot="1" x14ac:dyDescent="0.25">
      <c r="A1042" s="1628"/>
      <c r="B1042" s="1629" t="s">
        <v>22796</v>
      </c>
      <c r="C1042" s="1630"/>
      <c r="D1042" s="1631"/>
      <c r="E1042" s="1631"/>
      <c r="F1042" s="1631"/>
      <c r="G1042" s="1631"/>
      <c r="H1042" s="1631"/>
      <c r="I1042" s="1632"/>
      <c r="J1042" s="1633"/>
      <c r="K1042" s="1631"/>
      <c r="L1042" s="1631"/>
      <c r="M1042" s="1631"/>
      <c r="N1042" s="1631"/>
      <c r="O1042" s="1632"/>
      <c r="P1042" s="1634">
        <f t="shared" ref="P1042:R1042" si="243">(P1041-P1040)/P1040</f>
        <v>-1.8533955059215127E-2</v>
      </c>
      <c r="Q1042" s="1631">
        <f t="shared" si="243"/>
        <v>-1.8533955059215127E-2</v>
      </c>
      <c r="R1042" s="1631">
        <f t="shared" si="243"/>
        <v>-1.8533955059215127E-2</v>
      </c>
      <c r="S1042" s="1632"/>
    </row>
    <row r="1043" spans="1:20" x14ac:dyDescent="0.2">
      <c r="A1043" s="1640" t="s">
        <v>2049</v>
      </c>
      <c r="B1043" s="1611">
        <v>2020</v>
      </c>
      <c r="C1043" s="1641">
        <f>C1023+C1027+C1035+C1039+C1031</f>
        <v>0</v>
      </c>
      <c r="D1043" s="1642">
        <f t="shared" ref="D1043:H1043" si="244">D1023+D1027+D1035+D1039+D1031</f>
        <v>1158280848</v>
      </c>
      <c r="E1043" s="1642">
        <f t="shared" si="244"/>
        <v>47343800</v>
      </c>
      <c r="F1043" s="1642">
        <f t="shared" si="244"/>
        <v>695154930</v>
      </c>
      <c r="G1043" s="1642">
        <f t="shared" si="244"/>
        <v>300365</v>
      </c>
      <c r="H1043" s="1642">
        <f t="shared" si="244"/>
        <v>25861106</v>
      </c>
      <c r="I1043" s="1643">
        <f>SUM(C1043:H1043)</f>
        <v>1926941049</v>
      </c>
      <c r="J1043" s="1644">
        <f>J1023+J1027+J1035+J1039+J1031</f>
        <v>0</v>
      </c>
      <c r="K1043" s="1642">
        <f t="shared" ref="K1043:N1043" si="245">K1023+K1027+K1035+K1039+K1031</f>
        <v>0</v>
      </c>
      <c r="L1043" s="1642">
        <f t="shared" si="245"/>
        <v>0</v>
      </c>
      <c r="M1043" s="1642">
        <f t="shared" si="245"/>
        <v>118543868</v>
      </c>
      <c r="N1043" s="1642">
        <f t="shared" si="245"/>
        <v>0</v>
      </c>
      <c r="O1043" s="1643">
        <f>SUM(K1043:N1043)</f>
        <v>118543868</v>
      </c>
      <c r="P1043" s="1645">
        <f>P1023+P1027+P1035+P1039+P1031</f>
        <v>647255</v>
      </c>
      <c r="Q1043" s="1642">
        <f>Q1023+Q1027+Q1035+Q1039</f>
        <v>647255</v>
      </c>
      <c r="R1043" s="1642">
        <f>I1043+O1043+Q1043</f>
        <v>2046132172</v>
      </c>
      <c r="S1043" s="1646">
        <f>R1043/R1043</f>
        <v>1</v>
      </c>
    </row>
    <row r="1044" spans="1:20" x14ac:dyDescent="0.2">
      <c r="A1044" s="1647"/>
      <c r="B1044" s="1620">
        <v>2021</v>
      </c>
      <c r="C1044" s="1648">
        <f t="shared" ref="C1044:H1045" si="246">C1024+C1028+C1036+C1040+C1032</f>
        <v>0</v>
      </c>
      <c r="D1044" s="1626">
        <f t="shared" si="246"/>
        <v>1162565850</v>
      </c>
      <c r="E1044" s="1626">
        <f t="shared" si="246"/>
        <v>69667984</v>
      </c>
      <c r="F1044" s="1626">
        <f t="shared" si="246"/>
        <v>636083833</v>
      </c>
      <c r="G1044" s="1626">
        <f t="shared" si="246"/>
        <v>210256</v>
      </c>
      <c r="H1044" s="1626">
        <f t="shared" si="246"/>
        <v>22755034</v>
      </c>
      <c r="I1044" s="1623">
        <f>SUM(C1044:H1044)</f>
        <v>1891282957</v>
      </c>
      <c r="J1044" s="1649">
        <f t="shared" ref="J1044:N1045" si="247">J1024+J1028+J1036+J1040+J1032</f>
        <v>0</v>
      </c>
      <c r="K1044" s="1626">
        <f t="shared" si="247"/>
        <v>0</v>
      </c>
      <c r="L1044" s="1626">
        <f t="shared" si="247"/>
        <v>0</v>
      </c>
      <c r="M1044" s="1626">
        <f t="shared" si="247"/>
        <v>183304942</v>
      </c>
      <c r="N1044" s="1626">
        <f t="shared" si="247"/>
        <v>0</v>
      </c>
      <c r="O1044" s="1623">
        <f>SUM(K1044:N1044)</f>
        <v>183304942</v>
      </c>
      <c r="P1044" s="1650">
        <f t="shared" ref="P1044:P1045" si="248">P1024+P1028+P1036+P1040+P1032</f>
        <v>22780243</v>
      </c>
      <c r="Q1044" s="1626">
        <f>Q1024+Q1028+Q1036+Q1040</f>
        <v>22780243</v>
      </c>
      <c r="R1044" s="1626">
        <f>I1044+O1044+Q1044</f>
        <v>2097368142</v>
      </c>
      <c r="S1044" s="1627">
        <f>R1044/R1044</f>
        <v>1</v>
      </c>
    </row>
    <row r="1045" spans="1:20" x14ac:dyDescent="0.2">
      <c r="A1045" s="1647"/>
      <c r="B1045" s="1620">
        <v>2022</v>
      </c>
      <c r="C1045" s="1648">
        <f t="shared" si="246"/>
        <v>0</v>
      </c>
      <c r="D1045" s="1626">
        <f t="shared" si="246"/>
        <v>1071568827</v>
      </c>
      <c r="E1045" s="1626">
        <f t="shared" si="246"/>
        <v>75674775</v>
      </c>
      <c r="F1045" s="1626">
        <f t="shared" si="246"/>
        <v>710913070</v>
      </c>
      <c r="G1045" s="1626">
        <f t="shared" si="246"/>
        <v>588597</v>
      </c>
      <c r="H1045" s="1626">
        <f t="shared" si="246"/>
        <v>22672485</v>
      </c>
      <c r="I1045" s="1623">
        <f>SUM(C1045:H1045)</f>
        <v>1881417754</v>
      </c>
      <c r="J1045" s="1649">
        <f t="shared" si="247"/>
        <v>0</v>
      </c>
      <c r="K1045" s="1626">
        <f t="shared" si="247"/>
        <v>0</v>
      </c>
      <c r="L1045" s="1626">
        <f t="shared" si="247"/>
        <v>0</v>
      </c>
      <c r="M1045" s="1626">
        <f t="shared" si="247"/>
        <v>155484983</v>
      </c>
      <c r="N1045" s="1626">
        <f t="shared" si="247"/>
        <v>0</v>
      </c>
      <c r="O1045" s="1623">
        <f>SUM(K1045:N1045)</f>
        <v>155484983</v>
      </c>
      <c r="P1045" s="1650">
        <f t="shared" si="248"/>
        <v>22358035</v>
      </c>
      <c r="Q1045" s="1626">
        <f>Q1025+Q1029+Q1037+Q1041</f>
        <v>22358035</v>
      </c>
      <c r="R1045" s="1626">
        <f>I1045+O1045+Q1045</f>
        <v>2059260772</v>
      </c>
      <c r="S1045" s="1627">
        <f>R1045/R1045</f>
        <v>1</v>
      </c>
    </row>
    <row r="1046" spans="1:20" ht="12" thickBot="1" x14ac:dyDescent="0.25">
      <c r="A1046" s="1628"/>
      <c r="B1046" s="1629" t="s">
        <v>22796</v>
      </c>
      <c r="C1046" s="1630"/>
      <c r="D1046" s="1631">
        <f t="shared" ref="D1046:R1046" si="249">(D1045-D1044)/D1044</f>
        <v>-7.8272575269607306E-2</v>
      </c>
      <c r="E1046" s="1631">
        <f t="shared" si="249"/>
        <v>8.6220250036228976E-2</v>
      </c>
      <c r="F1046" s="1631">
        <f t="shared" si="249"/>
        <v>0.11764052648072884</v>
      </c>
      <c r="G1046" s="1631">
        <f t="shared" si="249"/>
        <v>1.7994302184004261</v>
      </c>
      <c r="H1046" s="1631">
        <f t="shared" si="249"/>
        <v>-3.6277247487303248E-3</v>
      </c>
      <c r="I1046" s="1632">
        <f t="shared" si="249"/>
        <v>-5.216143339888406E-3</v>
      </c>
      <c r="J1046" s="1633"/>
      <c r="K1046" s="1631"/>
      <c r="L1046" s="1631"/>
      <c r="M1046" s="1631">
        <f t="shared" si="249"/>
        <v>-0.15176873409119543</v>
      </c>
      <c r="N1046" s="1631"/>
      <c r="O1046" s="1632">
        <f t="shared" si="249"/>
        <v>-0.15176873409119543</v>
      </c>
      <c r="P1046" s="1634">
        <f t="shared" si="249"/>
        <v>-1.8533955059215127E-2</v>
      </c>
      <c r="Q1046" s="1631">
        <f t="shared" si="249"/>
        <v>-1.8533955059215127E-2</v>
      </c>
      <c r="R1046" s="1631">
        <f t="shared" si="249"/>
        <v>-1.8169137423657881E-2</v>
      </c>
      <c r="S1046" s="1632"/>
    </row>
    <row r="1049" spans="1:20" x14ac:dyDescent="0.2">
      <c r="A1049" s="1590" t="s">
        <v>22593</v>
      </c>
      <c r="I1049" s="1591"/>
      <c r="J1049" s="1591"/>
      <c r="P1049" s="1592"/>
      <c r="R1049" s="1591"/>
      <c r="S1049" s="1591"/>
      <c r="T1049" s="1593"/>
    </row>
    <row r="1050" spans="1:20" x14ac:dyDescent="0.2">
      <c r="A1050" s="1590" t="s">
        <v>22592</v>
      </c>
      <c r="I1050" s="1591"/>
      <c r="J1050" s="1591"/>
      <c r="P1050" s="1592"/>
      <c r="R1050" s="1591"/>
      <c r="S1050" s="1591"/>
      <c r="T1050" s="1593"/>
    </row>
    <row r="1051" spans="1:20" x14ac:dyDescent="0.2">
      <c r="I1051" s="1591"/>
      <c r="J1051" s="1591"/>
      <c r="P1051" s="1592"/>
      <c r="R1051" s="1591"/>
      <c r="S1051" s="1591"/>
      <c r="T1051" s="1593"/>
    </row>
    <row r="1052" spans="1:20" x14ac:dyDescent="0.2">
      <c r="I1052" s="1591"/>
      <c r="J1052" s="1591"/>
      <c r="P1052" s="1592"/>
      <c r="R1052" s="1591"/>
      <c r="S1052" s="1591"/>
      <c r="T1052" s="1593"/>
    </row>
    <row r="1053" spans="1:20" x14ac:dyDescent="0.2">
      <c r="I1053" s="1591"/>
      <c r="J1053" s="1591"/>
      <c r="P1053" s="1592"/>
      <c r="R1053" s="1591"/>
      <c r="S1053" s="1591"/>
      <c r="T1053" s="1593"/>
    </row>
    <row r="1054" spans="1:20" x14ac:dyDescent="0.2">
      <c r="A1054" s="1769" t="s">
        <v>22780</v>
      </c>
      <c r="B1054" s="1769"/>
      <c r="C1054" s="1769"/>
      <c r="D1054" s="1769"/>
      <c r="E1054" s="1769"/>
      <c r="F1054" s="1769"/>
      <c r="G1054" s="1769"/>
      <c r="H1054" s="1769"/>
      <c r="I1054" s="1769"/>
      <c r="J1054" s="1769"/>
      <c r="K1054" s="1769"/>
      <c r="L1054" s="1769"/>
      <c r="M1054" s="1769"/>
      <c r="N1054" s="1769"/>
      <c r="O1054" s="1769"/>
      <c r="P1054" s="1769"/>
      <c r="Q1054" s="1769"/>
      <c r="R1054" s="1769"/>
      <c r="S1054" s="1769"/>
      <c r="T1054" s="1594"/>
    </row>
    <row r="1055" spans="1:20" x14ac:dyDescent="0.2">
      <c r="A1055" s="1769" t="s">
        <v>2089</v>
      </c>
      <c r="B1055" s="1769"/>
      <c r="C1055" s="1769"/>
      <c r="D1055" s="1769"/>
      <c r="E1055" s="1769"/>
      <c r="F1055" s="1769"/>
      <c r="G1055" s="1769"/>
      <c r="H1055" s="1769"/>
      <c r="I1055" s="1769"/>
      <c r="J1055" s="1769"/>
      <c r="K1055" s="1769"/>
      <c r="L1055" s="1769"/>
      <c r="M1055" s="1769"/>
      <c r="N1055" s="1769"/>
      <c r="O1055" s="1769"/>
      <c r="P1055" s="1769"/>
      <c r="Q1055" s="1769"/>
      <c r="R1055" s="1769"/>
      <c r="S1055" s="1769"/>
      <c r="T1055" s="1594"/>
    </row>
    <row r="1056" spans="1:20" x14ac:dyDescent="0.2">
      <c r="A1056" s="1769" t="s">
        <v>22781</v>
      </c>
      <c r="B1056" s="1769"/>
      <c r="C1056" s="1769"/>
      <c r="D1056" s="1769"/>
      <c r="E1056" s="1769"/>
      <c r="F1056" s="1769"/>
      <c r="G1056" s="1769"/>
      <c r="H1056" s="1769"/>
      <c r="I1056" s="1769"/>
      <c r="J1056" s="1769"/>
      <c r="K1056" s="1769"/>
      <c r="L1056" s="1769"/>
      <c r="M1056" s="1769"/>
      <c r="N1056" s="1769"/>
      <c r="O1056" s="1769"/>
      <c r="P1056" s="1769"/>
      <c r="Q1056" s="1769"/>
      <c r="R1056" s="1769"/>
      <c r="S1056" s="1769"/>
      <c r="T1056" s="1594"/>
    </row>
    <row r="1057" spans="1:20" x14ac:dyDescent="0.2">
      <c r="A1057" s="1769" t="s">
        <v>22782</v>
      </c>
      <c r="B1057" s="1769"/>
      <c r="C1057" s="1769"/>
      <c r="D1057" s="1769"/>
      <c r="E1057" s="1769"/>
      <c r="F1057" s="1769"/>
      <c r="G1057" s="1769"/>
      <c r="H1057" s="1769"/>
      <c r="I1057" s="1769"/>
      <c r="J1057" s="1769"/>
      <c r="K1057" s="1769"/>
      <c r="L1057" s="1769"/>
      <c r="M1057" s="1769"/>
      <c r="N1057" s="1769"/>
      <c r="O1057" s="1769"/>
      <c r="P1057" s="1769"/>
      <c r="Q1057" s="1769"/>
      <c r="R1057" s="1769"/>
      <c r="S1057" s="1769"/>
      <c r="T1057" s="1594"/>
    </row>
    <row r="1058" spans="1:20" x14ac:dyDescent="0.2">
      <c r="I1058" s="1591"/>
      <c r="J1058" s="1591"/>
      <c r="P1058" s="1592"/>
      <c r="R1058" s="1591"/>
      <c r="S1058" s="1591"/>
      <c r="T1058" s="1593"/>
    </row>
    <row r="1059" spans="1:20" x14ac:dyDescent="0.2">
      <c r="I1059" s="1591"/>
      <c r="J1059" s="1591"/>
      <c r="P1059" s="1592"/>
      <c r="R1059" s="1591"/>
      <c r="S1059" s="1591"/>
      <c r="T1059" s="1593"/>
    </row>
    <row r="1060" spans="1:20" x14ac:dyDescent="0.2">
      <c r="I1060" s="1591"/>
      <c r="J1060" s="1591"/>
      <c r="P1060" s="1592"/>
      <c r="R1060" s="1591"/>
      <c r="S1060" s="1591"/>
      <c r="T1060" s="1593"/>
    </row>
    <row r="1061" spans="1:20" x14ac:dyDescent="0.2">
      <c r="A1061" s="1595" t="s">
        <v>21668</v>
      </c>
      <c r="B1061" s="1595" t="s">
        <v>22601</v>
      </c>
      <c r="C1061" s="1596"/>
      <c r="D1061" s="1596"/>
      <c r="E1061" s="1596"/>
      <c r="F1061" s="1596"/>
      <c r="G1061" s="1596"/>
      <c r="H1061" s="1596"/>
      <c r="I1061" s="1596"/>
      <c r="J1061" s="1596"/>
      <c r="K1061" s="1597"/>
      <c r="L1061" s="1596"/>
      <c r="M1061" s="1596"/>
      <c r="N1061" s="1596"/>
      <c r="O1061" s="1596"/>
      <c r="P1061" s="1592"/>
      <c r="Q1061" s="1596"/>
      <c r="R1061" s="1596"/>
      <c r="S1061" s="1596"/>
      <c r="T1061" s="1593"/>
    </row>
    <row r="1062" spans="1:20" ht="12" thickBot="1" x14ac:dyDescent="0.25">
      <c r="A1062" s="1598" t="s">
        <v>0</v>
      </c>
      <c r="B1062" s="1598" t="s">
        <v>22594</v>
      </c>
      <c r="C1062" s="1598"/>
      <c r="D1062" s="1598"/>
      <c r="E1062" s="1598"/>
      <c r="F1062" s="1598"/>
      <c r="G1062" s="1598"/>
      <c r="H1062" s="1598"/>
      <c r="I1062" s="1598"/>
      <c r="J1062" s="1598"/>
      <c r="K1062" s="1599"/>
      <c r="L1062" s="1598"/>
      <c r="M1062" s="1598"/>
      <c r="N1062" s="1598"/>
      <c r="O1062" s="1598"/>
      <c r="P1062" s="1600"/>
      <c r="Q1062" s="1598"/>
      <c r="R1062" s="1598"/>
      <c r="S1062" s="1598"/>
      <c r="T1062" s="1601"/>
    </row>
    <row r="1063" spans="1:20" ht="27" customHeight="1" x14ac:dyDescent="0.2">
      <c r="A1063" s="1770" t="s">
        <v>22783</v>
      </c>
      <c r="B1063" s="1772" t="s">
        <v>22784</v>
      </c>
      <c r="C1063" s="1774" t="s">
        <v>22609</v>
      </c>
      <c r="D1063" s="1775"/>
      <c r="E1063" s="1775"/>
      <c r="F1063" s="1775"/>
      <c r="G1063" s="1775"/>
      <c r="H1063" s="1775"/>
      <c r="I1063" s="1776"/>
      <c r="J1063" s="1777" t="s">
        <v>22616</v>
      </c>
      <c r="K1063" s="1778"/>
      <c r="L1063" s="1778"/>
      <c r="M1063" s="1778"/>
      <c r="N1063" s="1778"/>
      <c r="O1063" s="1779"/>
      <c r="P1063" s="1780" t="s">
        <v>22622</v>
      </c>
      <c r="Q1063" s="1781"/>
      <c r="R1063" s="1781" t="s">
        <v>2049</v>
      </c>
      <c r="S1063" s="1782"/>
    </row>
    <row r="1064" spans="1:20" ht="112.5" customHeight="1" thickBot="1" x14ac:dyDescent="0.25">
      <c r="A1064" s="1771"/>
      <c r="B1064" s="1773"/>
      <c r="C1064" s="1603" t="s">
        <v>22785</v>
      </c>
      <c r="D1064" s="1604" t="s">
        <v>22786</v>
      </c>
      <c r="E1064" s="1604" t="s">
        <v>22787</v>
      </c>
      <c r="F1064" s="1604" t="s">
        <v>22788</v>
      </c>
      <c r="G1064" s="1604" t="s">
        <v>22789</v>
      </c>
      <c r="H1064" s="1604" t="s">
        <v>22790</v>
      </c>
      <c r="I1064" s="1605" t="s">
        <v>22665</v>
      </c>
      <c r="J1064" s="1606" t="s">
        <v>22785</v>
      </c>
      <c r="K1064" s="1604" t="s">
        <v>22789</v>
      </c>
      <c r="L1064" s="1604" t="s">
        <v>22790</v>
      </c>
      <c r="M1064" s="1604" t="s">
        <v>22791</v>
      </c>
      <c r="N1064" s="1604" t="s">
        <v>22792</v>
      </c>
      <c r="O1064" s="1605" t="s">
        <v>22668</v>
      </c>
      <c r="P1064" s="1607" t="s">
        <v>22793</v>
      </c>
      <c r="Q1064" s="1604" t="s">
        <v>22669</v>
      </c>
      <c r="R1064" s="1608" t="s">
        <v>22794</v>
      </c>
      <c r="S1064" s="1609" t="s">
        <v>22671</v>
      </c>
    </row>
    <row r="1065" spans="1:20" x14ac:dyDescent="0.2">
      <c r="A1065" s="1610" t="s">
        <v>22795</v>
      </c>
      <c r="B1065" s="1611">
        <v>2020</v>
      </c>
      <c r="C1065" s="1612"/>
      <c r="D1065" s="1613">
        <v>1158280848</v>
      </c>
      <c r="E1065" s="1613">
        <v>47232800</v>
      </c>
      <c r="F1065" s="1613">
        <v>693380097</v>
      </c>
      <c r="G1065" s="1613">
        <v>300365</v>
      </c>
      <c r="H1065" s="1613">
        <v>25861106</v>
      </c>
      <c r="I1065" s="1614">
        <f>SUM(C1065:H1065)</f>
        <v>1925055216</v>
      </c>
      <c r="J1065" s="1652"/>
      <c r="K1065" s="1613"/>
      <c r="L1065" s="1613"/>
      <c r="M1065" s="1613">
        <v>112600244</v>
      </c>
      <c r="N1065" s="1613"/>
      <c r="O1065" s="1614">
        <f>SUM(J1065:N1065)</f>
        <v>112600244</v>
      </c>
      <c r="P1065" s="1616"/>
      <c r="Q1065" s="1617">
        <f>P1065</f>
        <v>0</v>
      </c>
      <c r="R1065" s="1617">
        <f>I1065+O1065+Q1065</f>
        <v>2037655460</v>
      </c>
      <c r="S1065" s="1618">
        <f>R1065/R1085</f>
        <v>0.99875840495110946</v>
      </c>
    </row>
    <row r="1066" spans="1:20" x14ac:dyDescent="0.2">
      <c r="A1066" s="1619"/>
      <c r="B1066" s="1620">
        <v>2021</v>
      </c>
      <c r="C1066" s="1621"/>
      <c r="D1066" s="1622">
        <v>1161415850</v>
      </c>
      <c r="E1066" s="1622">
        <v>46916732</v>
      </c>
      <c r="F1066" s="1622">
        <v>635003833</v>
      </c>
      <c r="G1066" s="1622">
        <v>210256</v>
      </c>
      <c r="H1066" s="1622">
        <v>22725034</v>
      </c>
      <c r="I1066" s="1623">
        <f>SUM(C1066:H1066)</f>
        <v>1866271705</v>
      </c>
      <c r="J1066" s="1649"/>
      <c r="K1066" s="1622"/>
      <c r="L1066" s="1622"/>
      <c r="M1066" s="1622">
        <v>169158496</v>
      </c>
      <c r="N1066" s="1622"/>
      <c r="O1066" s="1623">
        <f>SUM(J1066:N1066)</f>
        <v>169158496</v>
      </c>
      <c r="P1066" s="1625"/>
      <c r="Q1066" s="1626">
        <f>P1066</f>
        <v>0</v>
      </c>
      <c r="R1066" s="1626">
        <f>I1066+O1066+Q1066</f>
        <v>2035430201</v>
      </c>
      <c r="S1066" s="1627">
        <f>R1066/R1086</f>
        <v>0.97705885307753626</v>
      </c>
    </row>
    <row r="1067" spans="1:20" x14ac:dyDescent="0.2">
      <c r="A1067" s="1619"/>
      <c r="B1067" s="1620">
        <v>2022</v>
      </c>
      <c r="C1067" s="1671"/>
      <c r="D1067" s="1622">
        <v>1069621827</v>
      </c>
      <c r="E1067" s="1622">
        <v>55161096</v>
      </c>
      <c r="F1067" s="1622">
        <v>708535604</v>
      </c>
      <c r="G1067" s="1622">
        <v>588597</v>
      </c>
      <c r="H1067" s="1622">
        <v>22642485</v>
      </c>
      <c r="I1067" s="1623">
        <f>SUM(C1067:H1067)</f>
        <v>1856549609</v>
      </c>
      <c r="J1067" s="1649"/>
      <c r="K1067" s="1622"/>
      <c r="L1067" s="1622"/>
      <c r="M1067" s="1622">
        <v>125736190</v>
      </c>
      <c r="N1067" s="1622"/>
      <c r="O1067" s="1623">
        <f>SUM(J1067:N1067)</f>
        <v>125736190</v>
      </c>
      <c r="P1067" s="1625"/>
      <c r="Q1067" s="1626">
        <f>P1067</f>
        <v>0</v>
      </c>
      <c r="R1067" s="1626">
        <f>I1067+O1067+Q1067</f>
        <v>1982285799</v>
      </c>
      <c r="S1067" s="1627">
        <f>R1067/R1087</f>
        <v>0.97673027777679355</v>
      </c>
    </row>
    <row r="1068" spans="1:20" ht="12" thickBot="1" x14ac:dyDescent="0.25">
      <c r="A1068" s="1628"/>
      <c r="B1068" s="1629" t="s">
        <v>22796</v>
      </c>
      <c r="C1068" s="1630"/>
      <c r="D1068" s="1631">
        <f t="shared" ref="D1068:R1068" si="250">(D1067-D1066)/D1066</f>
        <v>-7.9036309862656001E-2</v>
      </c>
      <c r="E1068" s="1631">
        <f t="shared" si="250"/>
        <v>0.1757233219057116</v>
      </c>
      <c r="F1068" s="1631">
        <f t="shared" si="250"/>
        <v>0.11579736558850032</v>
      </c>
      <c r="G1068" s="1631">
        <f t="shared" si="250"/>
        <v>1.7994302184004261</v>
      </c>
      <c r="H1068" s="1631">
        <f t="shared" si="250"/>
        <v>-3.6325138171410436E-3</v>
      </c>
      <c r="I1068" s="1632">
        <f t="shared" si="250"/>
        <v>-5.2093679467749314E-3</v>
      </c>
      <c r="J1068" s="1633"/>
      <c r="K1068" s="1631"/>
      <c r="L1068" s="1631"/>
      <c r="M1068" s="1631">
        <f t="shared" si="250"/>
        <v>-0.25669598055541948</v>
      </c>
      <c r="N1068" s="1631"/>
      <c r="O1068" s="1632">
        <f t="shared" si="250"/>
        <v>-0.25669598055541948</v>
      </c>
      <c r="P1068" s="1634"/>
      <c r="Q1068" s="1631"/>
      <c r="R1068" s="1631">
        <f t="shared" si="250"/>
        <v>-2.6109665649006453E-2</v>
      </c>
      <c r="S1068" s="1632"/>
    </row>
    <row r="1069" spans="1:20" x14ac:dyDescent="0.2">
      <c r="A1069" s="1610" t="s">
        <v>22798</v>
      </c>
      <c r="B1069" s="1611">
        <v>2020</v>
      </c>
      <c r="C1069" s="1612"/>
      <c r="D1069" s="1613">
        <v>0</v>
      </c>
      <c r="E1069" s="1613">
        <v>0</v>
      </c>
      <c r="F1069" s="1613">
        <v>1774833</v>
      </c>
      <c r="G1069" s="1613"/>
      <c r="H1069" s="1613">
        <v>0</v>
      </c>
      <c r="I1069" s="1614">
        <f>SUM(C1069:H1069)</f>
        <v>1774833</v>
      </c>
      <c r="J1069" s="1652"/>
      <c r="K1069" s="1613"/>
      <c r="L1069" s="1613"/>
      <c r="M1069" s="1613"/>
      <c r="N1069" s="1613"/>
      <c r="O1069" s="1614">
        <f>SUM(J1069:N1069)</f>
        <v>0</v>
      </c>
      <c r="P1069" s="1616"/>
      <c r="Q1069" s="1617">
        <f>P1069</f>
        <v>0</v>
      </c>
      <c r="R1069" s="1617">
        <f>I1069+O1069+Q1069</f>
        <v>1774833</v>
      </c>
      <c r="S1069" s="1618">
        <f>R1069/R1085</f>
        <v>8.6993577223040078E-4</v>
      </c>
    </row>
    <row r="1070" spans="1:20" x14ac:dyDescent="0.2">
      <c r="A1070" s="1619"/>
      <c r="B1070" s="1620">
        <v>2021</v>
      </c>
      <c r="C1070" s="1621"/>
      <c r="D1070" s="1622">
        <v>1150000</v>
      </c>
      <c r="E1070" s="1622">
        <v>80000</v>
      </c>
      <c r="F1070" s="1622">
        <v>1080000</v>
      </c>
      <c r="G1070" s="1622"/>
      <c r="H1070" s="1622">
        <v>30000</v>
      </c>
      <c r="I1070" s="1623">
        <f>SUM(C1070:H1070)</f>
        <v>2340000</v>
      </c>
      <c r="J1070" s="1649"/>
      <c r="K1070" s="1622"/>
      <c r="L1070" s="1622"/>
      <c r="M1070" s="1622"/>
      <c r="N1070" s="1622"/>
      <c r="O1070" s="1623">
        <f>SUM(J1070:N1070)</f>
        <v>0</v>
      </c>
      <c r="P1070" s="1625"/>
      <c r="Q1070" s="1626">
        <f>P1070</f>
        <v>0</v>
      </c>
      <c r="R1070" s="1626">
        <f>I1070+O1070+Q1070</f>
        <v>2340000</v>
      </c>
      <c r="S1070" s="1627">
        <f>R1070/R1086</f>
        <v>1.1232601909307305E-3</v>
      </c>
    </row>
    <row r="1071" spans="1:20" x14ac:dyDescent="0.2">
      <c r="A1071" s="1619"/>
      <c r="B1071" s="1620">
        <v>2022</v>
      </c>
      <c r="C1071" s="1621"/>
      <c r="D1071" s="1622">
        <v>1947000</v>
      </c>
      <c r="E1071" s="1622">
        <v>100000</v>
      </c>
      <c r="F1071" s="1622">
        <v>2377466</v>
      </c>
      <c r="G1071" s="1622"/>
      <c r="H1071" s="1622">
        <v>30000</v>
      </c>
      <c r="I1071" s="1623">
        <f>SUM(C1071:H1071)</f>
        <v>4454466</v>
      </c>
      <c r="J1071" s="1649"/>
      <c r="K1071" s="1622"/>
      <c r="L1071" s="1622"/>
      <c r="M1071" s="1622"/>
      <c r="N1071" s="1622"/>
      <c r="O1071" s="1623">
        <f>SUM(J1071:N1071)</f>
        <v>0</v>
      </c>
      <c r="P1071" s="1625"/>
      <c r="Q1071" s="1626">
        <f>P1071</f>
        <v>0</v>
      </c>
      <c r="R1071" s="1626">
        <f>I1071+O1071+Q1071</f>
        <v>4454466</v>
      </c>
      <c r="S1071" s="1627">
        <f>R1071/R1087</f>
        <v>2.1948458772807272E-3</v>
      </c>
    </row>
    <row r="1072" spans="1:20" ht="12" thickBot="1" x14ac:dyDescent="0.25">
      <c r="A1072" s="1628"/>
      <c r="B1072" s="1629" t="s">
        <v>22796</v>
      </c>
      <c r="C1072" s="1635"/>
      <c r="D1072" s="1631">
        <f t="shared" ref="D1072:R1072" si="251">(D1071-D1070)/D1070</f>
        <v>0.69304347826086954</v>
      </c>
      <c r="E1072" s="1631">
        <f t="shared" si="251"/>
        <v>0.25</v>
      </c>
      <c r="F1072" s="1631">
        <f t="shared" si="251"/>
        <v>1.2013574074074074</v>
      </c>
      <c r="G1072" s="1636"/>
      <c r="H1072" s="1631">
        <f t="shared" si="251"/>
        <v>0</v>
      </c>
      <c r="I1072" s="1632">
        <f t="shared" si="251"/>
        <v>0.90361794871794876</v>
      </c>
      <c r="J1072" s="1638"/>
      <c r="K1072" s="1636"/>
      <c r="L1072" s="1636"/>
      <c r="M1072" s="1636"/>
      <c r="N1072" s="1636"/>
      <c r="O1072" s="1637"/>
      <c r="P1072" s="1653"/>
      <c r="Q1072" s="1636"/>
      <c r="R1072" s="1631">
        <f t="shared" si="251"/>
        <v>0.90361794871794876</v>
      </c>
      <c r="S1072" s="1632"/>
    </row>
    <row r="1073" spans="1:19" x14ac:dyDescent="0.2">
      <c r="A1073" s="1610" t="s">
        <v>22802</v>
      </c>
      <c r="B1073" s="1611">
        <v>2020</v>
      </c>
      <c r="C1073" s="1612"/>
      <c r="D1073" s="1613"/>
      <c r="E1073" s="1613"/>
      <c r="F1073" s="1613"/>
      <c r="G1073" s="1613"/>
      <c r="H1073" s="1613"/>
      <c r="I1073" s="1614"/>
      <c r="J1073" s="1652"/>
      <c r="K1073" s="1613"/>
      <c r="L1073" s="1613"/>
      <c r="M1073" s="1613"/>
      <c r="N1073" s="1613"/>
      <c r="O1073" s="1614"/>
      <c r="P1073" s="1616"/>
      <c r="Q1073" s="1617"/>
      <c r="R1073" s="1617"/>
      <c r="S1073" s="1618"/>
    </row>
    <row r="1074" spans="1:19" x14ac:dyDescent="0.2">
      <c r="A1074" s="1619"/>
      <c r="B1074" s="1620">
        <v>2021</v>
      </c>
      <c r="C1074" s="1621"/>
      <c r="D1074" s="1622"/>
      <c r="E1074" s="1622"/>
      <c r="F1074" s="1622"/>
      <c r="G1074" s="1622"/>
      <c r="H1074" s="1622"/>
      <c r="I1074" s="1623"/>
      <c r="J1074" s="1649"/>
      <c r="K1074" s="1622"/>
      <c r="L1074" s="1622"/>
      <c r="M1074" s="1622"/>
      <c r="N1074" s="1622"/>
      <c r="O1074" s="1623"/>
      <c r="P1074" s="1625"/>
      <c r="Q1074" s="1626"/>
      <c r="R1074" s="1626"/>
      <c r="S1074" s="1627"/>
    </row>
    <row r="1075" spans="1:19" x14ac:dyDescent="0.2">
      <c r="A1075" s="1619"/>
      <c r="B1075" s="1620">
        <v>2022</v>
      </c>
      <c r="C1075" s="1621"/>
      <c r="D1075" s="1622"/>
      <c r="E1075" s="1622"/>
      <c r="F1075" s="1622"/>
      <c r="G1075" s="1622"/>
      <c r="H1075" s="1622"/>
      <c r="I1075" s="1623"/>
      <c r="J1075" s="1649"/>
      <c r="K1075" s="1622"/>
      <c r="L1075" s="1622"/>
      <c r="M1075" s="1622"/>
      <c r="N1075" s="1622"/>
      <c r="O1075" s="1623"/>
      <c r="P1075" s="1625"/>
      <c r="Q1075" s="1626"/>
      <c r="R1075" s="1626"/>
      <c r="S1075" s="1627"/>
    </row>
    <row r="1076" spans="1:19" ht="12" thickBot="1" x14ac:dyDescent="0.25">
      <c r="A1076" s="1628"/>
      <c r="B1076" s="1629" t="s">
        <v>22796</v>
      </c>
      <c r="C1076" s="1635"/>
      <c r="D1076" s="1636"/>
      <c r="E1076" s="1636"/>
      <c r="F1076" s="1631"/>
      <c r="G1076" s="1636"/>
      <c r="H1076" s="1636"/>
      <c r="I1076" s="1632"/>
      <c r="J1076" s="1638"/>
      <c r="K1076" s="1636"/>
      <c r="L1076" s="1636"/>
      <c r="M1076" s="1636"/>
      <c r="N1076" s="1636"/>
      <c r="O1076" s="1637"/>
      <c r="P1076" s="1653"/>
      <c r="Q1076" s="1636"/>
      <c r="R1076" s="1631"/>
      <c r="S1076" s="1632"/>
    </row>
    <row r="1077" spans="1:19" x14ac:dyDescent="0.2">
      <c r="A1077" s="1610" t="s">
        <v>22809</v>
      </c>
      <c r="B1077" s="1611">
        <v>2020</v>
      </c>
      <c r="C1077" s="1612"/>
      <c r="D1077" s="1613"/>
      <c r="E1077" s="1613">
        <v>111000</v>
      </c>
      <c r="F1077" s="1613"/>
      <c r="G1077" s="1613"/>
      <c r="H1077" s="1613"/>
      <c r="I1077" s="1614">
        <f>SUM(C1077:H1077)</f>
        <v>111000</v>
      </c>
      <c r="J1077" s="1652"/>
      <c r="K1077" s="1613"/>
      <c r="L1077" s="1613"/>
      <c r="M1077" s="1613"/>
      <c r="N1077" s="1613"/>
      <c r="O1077" s="1614">
        <f>SUM(J1077:N1077)</f>
        <v>0</v>
      </c>
      <c r="P1077" s="1616"/>
      <c r="Q1077" s="1617">
        <f>P1077</f>
        <v>0</v>
      </c>
      <c r="R1077" s="1617">
        <f>I1077+O1077+Q1077</f>
        <v>111000</v>
      </c>
      <c r="S1077" s="1618">
        <f>R1077/R1085</f>
        <v>5.4406736136624958E-5</v>
      </c>
    </row>
    <row r="1078" spans="1:19" x14ac:dyDescent="0.2">
      <c r="A1078" s="1619"/>
      <c r="B1078" s="1620">
        <v>2021</v>
      </c>
      <c r="C1078" s="1621"/>
      <c r="D1078" s="1622"/>
      <c r="E1078" s="1622">
        <v>22671252</v>
      </c>
      <c r="F1078" s="1622"/>
      <c r="G1078" s="1622"/>
      <c r="H1078" s="1622"/>
      <c r="I1078" s="1623">
        <f>SUM(C1078:H1078)</f>
        <v>22671252</v>
      </c>
      <c r="J1078" s="1649"/>
      <c r="K1078" s="1622"/>
      <c r="L1078" s="1622"/>
      <c r="M1078" s="1622"/>
      <c r="N1078" s="1622"/>
      <c r="O1078" s="1623">
        <f>SUM(J1078:N1078)</f>
        <v>0</v>
      </c>
      <c r="P1078" s="1625"/>
      <c r="Q1078" s="1626">
        <f>P1078</f>
        <v>0</v>
      </c>
      <c r="R1078" s="1626">
        <f>I1078+O1078+Q1078</f>
        <v>22671252</v>
      </c>
      <c r="S1078" s="1627">
        <f>R1078/R1086</f>
        <v>1.0882784123999446E-2</v>
      </c>
    </row>
    <row r="1079" spans="1:19" x14ac:dyDescent="0.2">
      <c r="A1079" s="1619"/>
      <c r="B1079" s="1620">
        <v>2022</v>
      </c>
      <c r="C1079" s="1621"/>
      <c r="D1079" s="1622"/>
      <c r="E1079" s="1622">
        <v>20413679</v>
      </c>
      <c r="F1079" s="1622"/>
      <c r="G1079" s="1622"/>
      <c r="H1079" s="1622"/>
      <c r="I1079" s="1623">
        <f>SUM(C1079:H1079)</f>
        <v>20413679</v>
      </c>
      <c r="J1079" s="1649"/>
      <c r="K1079" s="1622"/>
      <c r="L1079" s="1622"/>
      <c r="M1079" s="1622"/>
      <c r="N1079" s="1622"/>
      <c r="O1079" s="1623">
        <f>SUM(J1079:N1079)</f>
        <v>0</v>
      </c>
      <c r="P1079" s="1625"/>
      <c r="Q1079" s="1626">
        <f>P1079</f>
        <v>0</v>
      </c>
      <c r="R1079" s="1626">
        <f>I1079+O1079+Q1079</f>
        <v>20413679</v>
      </c>
      <c r="S1079" s="1627">
        <f>R1079/R1087</f>
        <v>1.0058417595573108E-2</v>
      </c>
    </row>
    <row r="1080" spans="1:19" ht="12" thickBot="1" x14ac:dyDescent="0.25">
      <c r="A1080" s="1628"/>
      <c r="B1080" s="1629" t="s">
        <v>22796</v>
      </c>
      <c r="C1080" s="1630"/>
      <c r="D1080" s="1631"/>
      <c r="E1080" s="1631"/>
      <c r="F1080" s="1631"/>
      <c r="G1080" s="1631"/>
      <c r="H1080" s="1631"/>
      <c r="I1080" s="1632">
        <f t="shared" ref="I1080:R1080" si="252">(I1079-I1078)/I1078</f>
        <v>-9.9578664645428486E-2</v>
      </c>
      <c r="J1080" s="1633"/>
      <c r="K1080" s="1631"/>
      <c r="L1080" s="1631"/>
      <c r="M1080" s="1631"/>
      <c r="N1080" s="1631"/>
      <c r="O1080" s="1632"/>
      <c r="P1080" s="1634"/>
      <c r="Q1080" s="1631"/>
      <c r="R1080" s="1631">
        <f t="shared" si="252"/>
        <v>-9.9578664645428486E-2</v>
      </c>
      <c r="S1080" s="1632"/>
    </row>
    <row r="1081" spans="1:19" x14ac:dyDescent="0.2">
      <c r="A1081" s="1610" t="s">
        <v>22810</v>
      </c>
      <c r="B1081" s="1611">
        <v>2020</v>
      </c>
      <c r="C1081" s="1612"/>
      <c r="D1081" s="1613"/>
      <c r="E1081" s="1613"/>
      <c r="F1081" s="1613"/>
      <c r="G1081" s="1613"/>
      <c r="H1081" s="1613"/>
      <c r="I1081" s="1614">
        <f>SUM(C1081:H1081)</f>
        <v>0</v>
      </c>
      <c r="J1081" s="1652"/>
      <c r="K1081" s="1613"/>
      <c r="L1081" s="1613"/>
      <c r="M1081" s="1613"/>
      <c r="N1081" s="1613"/>
      <c r="O1081" s="1614">
        <f>SUM(J1081:N1081)</f>
        <v>0</v>
      </c>
      <c r="P1081" s="1616">
        <v>647255</v>
      </c>
      <c r="Q1081" s="1617">
        <f>P1081</f>
        <v>647255</v>
      </c>
      <c r="R1081" s="1617">
        <f>I1081+O1081+Q1081</f>
        <v>647255</v>
      </c>
      <c r="S1081" s="1618">
        <f>R1081/R1085</f>
        <v>3.1725254052352418E-4</v>
      </c>
    </row>
    <row r="1082" spans="1:19" x14ac:dyDescent="0.2">
      <c r="A1082" s="1619"/>
      <c r="B1082" s="1620">
        <v>2021</v>
      </c>
      <c r="C1082" s="1621"/>
      <c r="D1082" s="1622"/>
      <c r="E1082" s="1622"/>
      <c r="F1082" s="1622"/>
      <c r="G1082" s="1622"/>
      <c r="H1082" s="1622"/>
      <c r="I1082" s="1623">
        <f>SUM(C1082:H1082)</f>
        <v>0</v>
      </c>
      <c r="J1082" s="1649"/>
      <c r="K1082" s="1622"/>
      <c r="L1082" s="1622"/>
      <c r="M1082" s="1622"/>
      <c r="N1082" s="1622"/>
      <c r="O1082" s="1623">
        <f>SUM(J1082:N1082)</f>
        <v>0</v>
      </c>
      <c r="P1082" s="1625">
        <v>22780243</v>
      </c>
      <c r="Q1082" s="1626">
        <f>P1082</f>
        <v>22780243</v>
      </c>
      <c r="R1082" s="1626">
        <f>I1082+O1082+Q1082</f>
        <v>22780243</v>
      </c>
      <c r="S1082" s="1627">
        <f>R1082/R1086</f>
        <v>1.0935102607533519E-2</v>
      </c>
    </row>
    <row r="1083" spans="1:19" x14ac:dyDescent="0.2">
      <c r="A1083" s="1619"/>
      <c r="B1083" s="1620">
        <v>2022</v>
      </c>
      <c r="C1083" s="1621"/>
      <c r="D1083" s="1622"/>
      <c r="E1083" s="1622"/>
      <c r="F1083" s="1622"/>
      <c r="G1083" s="1622"/>
      <c r="H1083" s="1622"/>
      <c r="I1083" s="1623">
        <f>SUM(C1083:H1083)</f>
        <v>0</v>
      </c>
      <c r="J1083" s="1649"/>
      <c r="K1083" s="1622"/>
      <c r="L1083" s="1622"/>
      <c r="M1083" s="1622"/>
      <c r="N1083" s="1622"/>
      <c r="O1083" s="1623">
        <f>SUM(J1083:N1083)</f>
        <v>0</v>
      </c>
      <c r="P1083" s="1625">
        <v>22358035</v>
      </c>
      <c r="Q1083" s="1626">
        <f>P1083</f>
        <v>22358035</v>
      </c>
      <c r="R1083" s="1626">
        <f>I1083+O1083+Q1083</f>
        <v>22358035</v>
      </c>
      <c r="S1083" s="1627">
        <f>R1083/R1087</f>
        <v>1.1016458750352613E-2</v>
      </c>
    </row>
    <row r="1084" spans="1:19" ht="12" thickBot="1" x14ac:dyDescent="0.25">
      <c r="A1084" s="1628"/>
      <c r="B1084" s="1629" t="s">
        <v>22796</v>
      </c>
      <c r="C1084" s="1630"/>
      <c r="D1084" s="1631"/>
      <c r="E1084" s="1631"/>
      <c r="F1084" s="1631"/>
      <c r="G1084" s="1631"/>
      <c r="H1084" s="1631"/>
      <c r="I1084" s="1632"/>
      <c r="J1084" s="1633"/>
      <c r="K1084" s="1631"/>
      <c r="L1084" s="1631"/>
      <c r="M1084" s="1631"/>
      <c r="N1084" s="1631"/>
      <c r="O1084" s="1632"/>
      <c r="P1084" s="1634">
        <f t="shared" ref="P1084:R1084" si="253">(P1083-P1082)/P1082</f>
        <v>-1.8533955059215127E-2</v>
      </c>
      <c r="Q1084" s="1631">
        <f t="shared" si="253"/>
        <v>-1.8533955059215127E-2</v>
      </c>
      <c r="R1084" s="1631">
        <f t="shared" si="253"/>
        <v>-1.8533955059215127E-2</v>
      </c>
      <c r="S1084" s="1632"/>
    </row>
    <row r="1085" spans="1:19" x14ac:dyDescent="0.2">
      <c r="A1085" s="1640" t="s">
        <v>2049</v>
      </c>
      <c r="B1085" s="1611">
        <v>2020</v>
      </c>
      <c r="C1085" s="1641">
        <f t="shared" ref="C1085:H1087" si="254">C1065+C1069+C1077+C1081</f>
        <v>0</v>
      </c>
      <c r="D1085" s="1642">
        <f>D1065+D1069+D1077+D1081</f>
        <v>1158280848</v>
      </c>
      <c r="E1085" s="1642">
        <f t="shared" si="254"/>
        <v>47343800</v>
      </c>
      <c r="F1085" s="1642">
        <f t="shared" si="254"/>
        <v>695154930</v>
      </c>
      <c r="G1085" s="1642">
        <f t="shared" si="254"/>
        <v>300365</v>
      </c>
      <c r="H1085" s="1642">
        <f t="shared" si="254"/>
        <v>25861106</v>
      </c>
      <c r="I1085" s="1643">
        <f>SUM(C1085:H1085)</f>
        <v>1926941049</v>
      </c>
      <c r="J1085" s="1644">
        <f t="shared" ref="J1085:N1087" si="255">J1065+J1069+J1077+J1081</f>
        <v>0</v>
      </c>
      <c r="K1085" s="1642">
        <f t="shared" si="255"/>
        <v>0</v>
      </c>
      <c r="L1085" s="1642">
        <f t="shared" si="255"/>
        <v>0</v>
      </c>
      <c r="M1085" s="1642">
        <f t="shared" si="255"/>
        <v>112600244</v>
      </c>
      <c r="N1085" s="1642">
        <f t="shared" si="255"/>
        <v>0</v>
      </c>
      <c r="O1085" s="1643">
        <f>SUM(J1085:N1085)</f>
        <v>112600244</v>
      </c>
      <c r="P1085" s="1645">
        <f t="shared" ref="P1085:Q1087" si="256">P1065+P1069+P1077+P1081</f>
        <v>647255</v>
      </c>
      <c r="Q1085" s="1642">
        <f t="shared" si="256"/>
        <v>647255</v>
      </c>
      <c r="R1085" s="1642">
        <f>I1085+O1085+Q1085</f>
        <v>2040188548</v>
      </c>
      <c r="S1085" s="1646">
        <f>R1085/R1085</f>
        <v>1</v>
      </c>
    </row>
    <row r="1086" spans="1:19" x14ac:dyDescent="0.2">
      <c r="A1086" s="1647"/>
      <c r="B1086" s="1620">
        <v>2021</v>
      </c>
      <c r="C1086" s="1648">
        <f t="shared" si="254"/>
        <v>0</v>
      </c>
      <c r="D1086" s="1626">
        <f t="shared" si="254"/>
        <v>1162565850</v>
      </c>
      <c r="E1086" s="1626">
        <f t="shared" si="254"/>
        <v>69667984</v>
      </c>
      <c r="F1086" s="1626">
        <f t="shared" si="254"/>
        <v>636083833</v>
      </c>
      <c r="G1086" s="1626">
        <f t="shared" si="254"/>
        <v>210256</v>
      </c>
      <c r="H1086" s="1626">
        <f t="shared" si="254"/>
        <v>22755034</v>
      </c>
      <c r="I1086" s="1623">
        <f>SUM(C1086:H1086)</f>
        <v>1891282957</v>
      </c>
      <c r="J1086" s="1649">
        <f t="shared" si="255"/>
        <v>0</v>
      </c>
      <c r="K1086" s="1626">
        <f t="shared" si="255"/>
        <v>0</v>
      </c>
      <c r="L1086" s="1626">
        <f t="shared" si="255"/>
        <v>0</v>
      </c>
      <c r="M1086" s="1626">
        <f t="shared" si="255"/>
        <v>169158496</v>
      </c>
      <c r="N1086" s="1626">
        <f t="shared" si="255"/>
        <v>0</v>
      </c>
      <c r="O1086" s="1623">
        <f>SUM(J1086:N1086)</f>
        <v>169158496</v>
      </c>
      <c r="P1086" s="1650">
        <f t="shared" si="256"/>
        <v>22780243</v>
      </c>
      <c r="Q1086" s="1626">
        <f t="shared" si="256"/>
        <v>22780243</v>
      </c>
      <c r="R1086" s="1626">
        <f>I1086+O1086+Q1086</f>
        <v>2083221696</v>
      </c>
      <c r="S1086" s="1627">
        <f>R1086/R1086</f>
        <v>1</v>
      </c>
    </row>
    <row r="1087" spans="1:19" x14ac:dyDescent="0.2">
      <c r="A1087" s="1647"/>
      <c r="B1087" s="1620">
        <v>2022</v>
      </c>
      <c r="C1087" s="1648">
        <f t="shared" si="254"/>
        <v>0</v>
      </c>
      <c r="D1087" s="1626">
        <f t="shared" si="254"/>
        <v>1071568827</v>
      </c>
      <c r="E1087" s="1626">
        <f t="shared" si="254"/>
        <v>75674775</v>
      </c>
      <c r="F1087" s="1626">
        <f t="shared" si="254"/>
        <v>710913070</v>
      </c>
      <c r="G1087" s="1626">
        <f t="shared" si="254"/>
        <v>588597</v>
      </c>
      <c r="H1087" s="1626">
        <f t="shared" si="254"/>
        <v>22672485</v>
      </c>
      <c r="I1087" s="1623">
        <f>SUM(C1087:H1087)</f>
        <v>1881417754</v>
      </c>
      <c r="J1087" s="1649">
        <f t="shared" si="255"/>
        <v>0</v>
      </c>
      <c r="K1087" s="1626">
        <f t="shared" si="255"/>
        <v>0</v>
      </c>
      <c r="L1087" s="1626">
        <f t="shared" si="255"/>
        <v>0</v>
      </c>
      <c r="M1087" s="1626">
        <f t="shared" si="255"/>
        <v>125736190</v>
      </c>
      <c r="N1087" s="1626">
        <f t="shared" si="255"/>
        <v>0</v>
      </c>
      <c r="O1087" s="1623">
        <f>SUM(J1087:N1087)</f>
        <v>125736190</v>
      </c>
      <c r="P1087" s="1650">
        <f t="shared" si="256"/>
        <v>22358035</v>
      </c>
      <c r="Q1087" s="1626">
        <f t="shared" si="256"/>
        <v>22358035</v>
      </c>
      <c r="R1087" s="1626">
        <f>I1087+O1087+Q1087</f>
        <v>2029511979</v>
      </c>
      <c r="S1087" s="1627">
        <f>R1087/R1087</f>
        <v>1</v>
      </c>
    </row>
    <row r="1088" spans="1:19" ht="12" thickBot="1" x14ac:dyDescent="0.25">
      <c r="A1088" s="1628"/>
      <c r="B1088" s="1629" t="s">
        <v>22796</v>
      </c>
      <c r="C1088" s="1630"/>
      <c r="D1088" s="1631">
        <f t="shared" ref="D1088:R1088" si="257">(D1087-D1086)/D1086</f>
        <v>-7.8272575269607306E-2</v>
      </c>
      <c r="E1088" s="1631">
        <f t="shared" si="257"/>
        <v>8.6220250036228976E-2</v>
      </c>
      <c r="F1088" s="1631">
        <f t="shared" si="257"/>
        <v>0.11764052648072884</v>
      </c>
      <c r="G1088" s="1631">
        <f t="shared" si="257"/>
        <v>1.7994302184004261</v>
      </c>
      <c r="H1088" s="1631">
        <f t="shared" si="257"/>
        <v>-3.6277247487303248E-3</v>
      </c>
      <c r="I1088" s="1632">
        <f t="shared" si="257"/>
        <v>-5.216143339888406E-3</v>
      </c>
      <c r="J1088" s="1633"/>
      <c r="K1088" s="1631"/>
      <c r="L1088" s="1631"/>
      <c r="M1088" s="1631">
        <f t="shared" si="257"/>
        <v>-0.25669598055541948</v>
      </c>
      <c r="N1088" s="1631"/>
      <c r="O1088" s="1632">
        <f t="shared" si="257"/>
        <v>-0.25669598055541948</v>
      </c>
      <c r="P1088" s="1634">
        <f t="shared" si="257"/>
        <v>-1.8533955059215127E-2</v>
      </c>
      <c r="Q1088" s="1631">
        <f t="shared" si="257"/>
        <v>-1.8533955059215127E-2</v>
      </c>
      <c r="R1088" s="1631">
        <f t="shared" si="257"/>
        <v>-2.5782045714639101E-2</v>
      </c>
      <c r="S1088" s="1632"/>
    </row>
    <row r="1091" spans="1:20" x14ac:dyDescent="0.2">
      <c r="A1091" s="1590" t="s">
        <v>22593</v>
      </c>
      <c r="I1091" s="1591"/>
      <c r="J1091" s="1591"/>
      <c r="P1091" s="1592"/>
      <c r="R1091" s="1591"/>
      <c r="S1091" s="1591"/>
      <c r="T1091" s="1593"/>
    </row>
    <row r="1092" spans="1:20" x14ac:dyDescent="0.2">
      <c r="A1092" s="1590" t="s">
        <v>22592</v>
      </c>
      <c r="I1092" s="1591"/>
      <c r="J1092" s="1591"/>
      <c r="P1092" s="1592"/>
      <c r="R1092" s="1591"/>
      <c r="S1092" s="1591"/>
      <c r="T1092" s="1593"/>
    </row>
    <row r="1093" spans="1:20" x14ac:dyDescent="0.2">
      <c r="I1093" s="1591"/>
      <c r="J1093" s="1591"/>
      <c r="P1093" s="1592"/>
      <c r="R1093" s="1591"/>
      <c r="S1093" s="1591"/>
      <c r="T1093" s="1593"/>
    </row>
    <row r="1094" spans="1:20" x14ac:dyDescent="0.2">
      <c r="I1094" s="1591"/>
      <c r="J1094" s="1591"/>
      <c r="P1094" s="1592"/>
      <c r="R1094" s="1591"/>
      <c r="S1094" s="1591"/>
      <c r="T1094" s="1593"/>
    </row>
    <row r="1095" spans="1:20" x14ac:dyDescent="0.2">
      <c r="I1095" s="1591"/>
      <c r="J1095" s="1591"/>
      <c r="P1095" s="1592"/>
      <c r="R1095" s="1591"/>
      <c r="S1095" s="1591"/>
      <c r="T1095" s="1593"/>
    </row>
    <row r="1096" spans="1:20" x14ac:dyDescent="0.2">
      <c r="A1096" s="1769" t="s">
        <v>22780</v>
      </c>
      <c r="B1096" s="1769"/>
      <c r="C1096" s="1769"/>
      <c r="D1096" s="1769"/>
      <c r="E1096" s="1769"/>
      <c r="F1096" s="1769"/>
      <c r="G1096" s="1769"/>
      <c r="H1096" s="1769"/>
      <c r="I1096" s="1769"/>
      <c r="J1096" s="1769"/>
      <c r="K1096" s="1769"/>
      <c r="L1096" s="1769"/>
      <c r="M1096" s="1769"/>
      <c r="N1096" s="1769"/>
      <c r="O1096" s="1769"/>
      <c r="P1096" s="1769"/>
      <c r="Q1096" s="1769"/>
      <c r="R1096" s="1769"/>
      <c r="S1096" s="1769"/>
      <c r="T1096" s="1594"/>
    </row>
    <row r="1097" spans="1:20" x14ac:dyDescent="0.2">
      <c r="A1097" s="1769" t="s">
        <v>2089</v>
      </c>
      <c r="B1097" s="1769"/>
      <c r="C1097" s="1769"/>
      <c r="D1097" s="1769"/>
      <c r="E1097" s="1769"/>
      <c r="F1097" s="1769"/>
      <c r="G1097" s="1769"/>
      <c r="H1097" s="1769"/>
      <c r="I1097" s="1769"/>
      <c r="J1097" s="1769"/>
      <c r="K1097" s="1769"/>
      <c r="L1097" s="1769"/>
      <c r="M1097" s="1769"/>
      <c r="N1097" s="1769"/>
      <c r="O1097" s="1769"/>
      <c r="P1097" s="1769"/>
      <c r="Q1097" s="1769"/>
      <c r="R1097" s="1769"/>
      <c r="S1097" s="1769"/>
      <c r="T1097" s="1594"/>
    </row>
    <row r="1098" spans="1:20" x14ac:dyDescent="0.2">
      <c r="A1098" s="1769" t="s">
        <v>22781</v>
      </c>
      <c r="B1098" s="1769"/>
      <c r="C1098" s="1769"/>
      <c r="D1098" s="1769"/>
      <c r="E1098" s="1769"/>
      <c r="F1098" s="1769"/>
      <c r="G1098" s="1769"/>
      <c r="H1098" s="1769"/>
      <c r="I1098" s="1769"/>
      <c r="J1098" s="1769"/>
      <c r="K1098" s="1769"/>
      <c r="L1098" s="1769"/>
      <c r="M1098" s="1769"/>
      <c r="N1098" s="1769"/>
      <c r="O1098" s="1769"/>
      <c r="P1098" s="1769"/>
      <c r="Q1098" s="1769"/>
      <c r="R1098" s="1769"/>
      <c r="S1098" s="1769"/>
      <c r="T1098" s="1594"/>
    </row>
    <row r="1099" spans="1:20" x14ac:dyDescent="0.2">
      <c r="A1099" s="1769" t="s">
        <v>22782</v>
      </c>
      <c r="B1099" s="1769"/>
      <c r="C1099" s="1769"/>
      <c r="D1099" s="1769"/>
      <c r="E1099" s="1769"/>
      <c r="F1099" s="1769"/>
      <c r="G1099" s="1769"/>
      <c r="H1099" s="1769"/>
      <c r="I1099" s="1769"/>
      <c r="J1099" s="1769"/>
      <c r="K1099" s="1769"/>
      <c r="L1099" s="1769"/>
      <c r="M1099" s="1769"/>
      <c r="N1099" s="1769"/>
      <c r="O1099" s="1769"/>
      <c r="P1099" s="1769"/>
      <c r="Q1099" s="1769"/>
      <c r="R1099" s="1769"/>
      <c r="S1099" s="1769"/>
      <c r="T1099" s="1594"/>
    </row>
    <row r="1100" spans="1:20" x14ac:dyDescent="0.2">
      <c r="I1100" s="1591"/>
      <c r="J1100" s="1591"/>
      <c r="P1100" s="1592"/>
      <c r="R1100" s="1591"/>
      <c r="S1100" s="1591"/>
      <c r="T1100" s="1593"/>
    </row>
    <row r="1101" spans="1:20" x14ac:dyDescent="0.2">
      <c r="I1101" s="1591"/>
      <c r="J1101" s="1591"/>
      <c r="P1101" s="1592"/>
      <c r="R1101" s="1591"/>
      <c r="S1101" s="1591"/>
      <c r="T1101" s="1593"/>
    </row>
    <row r="1102" spans="1:20" x14ac:dyDescent="0.2">
      <c r="I1102" s="1591"/>
      <c r="J1102" s="1591"/>
      <c r="P1102" s="1592"/>
      <c r="R1102" s="1591"/>
      <c r="S1102" s="1591"/>
      <c r="T1102" s="1593"/>
    </row>
    <row r="1103" spans="1:20" x14ac:dyDescent="0.2">
      <c r="A1103" s="1595" t="s">
        <v>21668</v>
      </c>
      <c r="B1103" s="1595" t="s">
        <v>22601</v>
      </c>
      <c r="C1103" s="1596"/>
      <c r="D1103" s="1596"/>
      <c r="E1103" s="1596"/>
      <c r="F1103" s="1596"/>
      <c r="G1103" s="1596"/>
      <c r="H1103" s="1596"/>
      <c r="I1103" s="1596"/>
      <c r="J1103" s="1596"/>
      <c r="K1103" s="1597"/>
      <c r="L1103" s="1596"/>
      <c r="M1103" s="1596"/>
      <c r="N1103" s="1596"/>
      <c r="O1103" s="1596"/>
      <c r="P1103" s="1592"/>
      <c r="Q1103" s="1596"/>
      <c r="R1103" s="1596"/>
      <c r="S1103" s="1596"/>
      <c r="T1103" s="1593"/>
    </row>
    <row r="1104" spans="1:20" ht="12" thickBot="1" x14ac:dyDescent="0.25">
      <c r="A1104" s="1598" t="s">
        <v>0</v>
      </c>
      <c r="B1104" s="1598" t="s">
        <v>22586</v>
      </c>
      <c r="C1104" s="1598"/>
      <c r="D1104" s="1598"/>
      <c r="E1104" s="1598"/>
      <c r="F1104" s="1598"/>
      <c r="G1104" s="1598"/>
      <c r="H1104" s="1598"/>
      <c r="I1104" s="1598"/>
      <c r="J1104" s="1598"/>
      <c r="K1104" s="1599"/>
      <c r="L1104" s="1598"/>
      <c r="M1104" s="1598"/>
      <c r="N1104" s="1598"/>
      <c r="O1104" s="1598"/>
      <c r="P1104" s="1600"/>
      <c r="Q1104" s="1598"/>
      <c r="R1104" s="1598"/>
      <c r="S1104" s="1598"/>
      <c r="T1104" s="1601"/>
    </row>
    <row r="1105" spans="1:19" ht="27" customHeight="1" x14ac:dyDescent="0.2">
      <c r="A1105" s="1770" t="s">
        <v>22783</v>
      </c>
      <c r="B1105" s="1772" t="s">
        <v>22784</v>
      </c>
      <c r="C1105" s="1774" t="s">
        <v>22609</v>
      </c>
      <c r="D1105" s="1775"/>
      <c r="E1105" s="1775"/>
      <c r="F1105" s="1775"/>
      <c r="G1105" s="1775"/>
      <c r="H1105" s="1775"/>
      <c r="I1105" s="1776"/>
      <c r="J1105" s="1777" t="s">
        <v>22616</v>
      </c>
      <c r="K1105" s="1778"/>
      <c r="L1105" s="1778"/>
      <c r="M1105" s="1778"/>
      <c r="N1105" s="1778"/>
      <c r="O1105" s="1779"/>
      <c r="P1105" s="1780" t="s">
        <v>22622</v>
      </c>
      <c r="Q1105" s="1781"/>
      <c r="R1105" s="1781" t="s">
        <v>2049</v>
      </c>
      <c r="S1105" s="1782"/>
    </row>
    <row r="1106" spans="1:19" ht="112.5" customHeight="1" thickBot="1" x14ac:dyDescent="0.25">
      <c r="A1106" s="1771"/>
      <c r="B1106" s="1773"/>
      <c r="C1106" s="1603" t="s">
        <v>22785</v>
      </c>
      <c r="D1106" s="1604" t="s">
        <v>22786</v>
      </c>
      <c r="E1106" s="1604" t="s">
        <v>22787</v>
      </c>
      <c r="F1106" s="1604" t="s">
        <v>22788</v>
      </c>
      <c r="G1106" s="1604" t="s">
        <v>22789</v>
      </c>
      <c r="H1106" s="1604" t="s">
        <v>22790</v>
      </c>
      <c r="I1106" s="1605" t="s">
        <v>22665</v>
      </c>
      <c r="J1106" s="1606" t="s">
        <v>22785</v>
      </c>
      <c r="K1106" s="1604" t="s">
        <v>22789</v>
      </c>
      <c r="L1106" s="1604" t="s">
        <v>22790</v>
      </c>
      <c r="M1106" s="1604" t="s">
        <v>22791</v>
      </c>
      <c r="N1106" s="1604" t="s">
        <v>22792</v>
      </c>
      <c r="O1106" s="1605" t="s">
        <v>22668</v>
      </c>
      <c r="P1106" s="1607" t="s">
        <v>22793</v>
      </c>
      <c r="Q1106" s="1604" t="s">
        <v>22669</v>
      </c>
      <c r="R1106" s="1608" t="s">
        <v>22794</v>
      </c>
      <c r="S1106" s="1609" t="s">
        <v>22671</v>
      </c>
    </row>
    <row r="1107" spans="1:19" x14ac:dyDescent="0.2">
      <c r="A1107" s="1610" t="s">
        <v>22795</v>
      </c>
      <c r="B1107" s="1611">
        <v>2020</v>
      </c>
      <c r="C1107" s="1612"/>
      <c r="D1107" s="1613"/>
      <c r="E1107" s="1613"/>
      <c r="F1107" s="1613"/>
      <c r="G1107" s="1613"/>
      <c r="H1107" s="1613"/>
      <c r="I1107" s="1614">
        <f>SUM(C1107:H1107)</f>
        <v>0</v>
      </c>
      <c r="J1107" s="1615"/>
      <c r="K1107" s="1613"/>
      <c r="L1107" s="1613"/>
      <c r="M1107" s="1613">
        <v>5943624</v>
      </c>
      <c r="N1107" s="1613"/>
      <c r="O1107" s="1614">
        <f>SUM(J1107:N1107)</f>
        <v>5943624</v>
      </c>
      <c r="P1107" s="1616"/>
      <c r="Q1107" s="1617">
        <f>P1107</f>
        <v>0</v>
      </c>
      <c r="R1107" s="1617">
        <f>I1107+O1107+Q1107</f>
        <v>5943624</v>
      </c>
      <c r="S1107" s="1618">
        <f>R1107/R1127</f>
        <v>1</v>
      </c>
    </row>
    <row r="1108" spans="1:19" x14ac:dyDescent="0.2">
      <c r="A1108" s="1619"/>
      <c r="B1108" s="1620">
        <v>2021</v>
      </c>
      <c r="C1108" s="1621"/>
      <c r="D1108" s="1622"/>
      <c r="E1108" s="1622"/>
      <c r="F1108" s="1622"/>
      <c r="G1108" s="1622"/>
      <c r="H1108" s="1622"/>
      <c r="I1108" s="1623">
        <f>SUM(C1108:H1108)</f>
        <v>0</v>
      </c>
      <c r="J1108" s="1624"/>
      <c r="K1108" s="1622"/>
      <c r="L1108" s="1622"/>
      <c r="M1108" s="1622">
        <v>14146446</v>
      </c>
      <c r="N1108" s="1622"/>
      <c r="O1108" s="1623">
        <f>SUM(J1108:N1108)</f>
        <v>14146446</v>
      </c>
      <c r="P1108" s="1625"/>
      <c r="Q1108" s="1626">
        <f>P1108</f>
        <v>0</v>
      </c>
      <c r="R1108" s="1626">
        <f>I1108+O1108+Q1108</f>
        <v>14146446</v>
      </c>
      <c r="S1108" s="1627">
        <f>R1108/R1128</f>
        <v>1</v>
      </c>
    </row>
    <row r="1109" spans="1:19" x14ac:dyDescent="0.2">
      <c r="A1109" s="1619"/>
      <c r="B1109" s="1620">
        <v>2022</v>
      </c>
      <c r="C1109" s="1621"/>
      <c r="D1109" s="1622"/>
      <c r="E1109" s="1622"/>
      <c r="F1109" s="1622"/>
      <c r="G1109" s="1622"/>
      <c r="H1109" s="1622"/>
      <c r="I1109" s="1623">
        <f>SUM(C1109:H1109)</f>
        <v>0</v>
      </c>
      <c r="J1109" s="1624"/>
      <c r="K1109" s="1622"/>
      <c r="L1109" s="1622"/>
      <c r="M1109" s="1622">
        <v>29748793</v>
      </c>
      <c r="N1109" s="1622"/>
      <c r="O1109" s="1623">
        <f>SUM(J1109:N1109)</f>
        <v>29748793</v>
      </c>
      <c r="P1109" s="1625"/>
      <c r="Q1109" s="1626">
        <f>P1109</f>
        <v>0</v>
      </c>
      <c r="R1109" s="1626">
        <f>I1109+O1109+Q1109</f>
        <v>29748793</v>
      </c>
      <c r="S1109" s="1627">
        <f>R1109/R1129</f>
        <v>1</v>
      </c>
    </row>
    <row r="1110" spans="1:19" ht="12" thickBot="1" x14ac:dyDescent="0.25">
      <c r="A1110" s="1628"/>
      <c r="B1110" s="1629" t="s">
        <v>22796</v>
      </c>
      <c r="C1110" s="1675"/>
      <c r="D1110" s="1676"/>
      <c r="E1110" s="1676"/>
      <c r="F1110" s="1676"/>
      <c r="G1110" s="1676"/>
      <c r="H1110" s="1676"/>
      <c r="I1110" s="1677"/>
      <c r="J1110" s="1678"/>
      <c r="K1110" s="1676"/>
      <c r="L1110" s="1676"/>
      <c r="M1110" s="1676">
        <f t="shared" ref="M1110:R1110" si="258">(M1109-M1108)/M1108</f>
        <v>1.102916379138619</v>
      </c>
      <c r="N1110" s="1676"/>
      <c r="O1110" s="1677">
        <f t="shared" si="258"/>
        <v>1.102916379138619</v>
      </c>
      <c r="P1110" s="1679"/>
      <c r="Q1110" s="1676"/>
      <c r="R1110" s="1676">
        <f t="shared" si="258"/>
        <v>1.102916379138619</v>
      </c>
      <c r="S1110" s="1632"/>
    </row>
    <row r="1111" spans="1:19" x14ac:dyDescent="0.2">
      <c r="A1111" s="1610" t="s">
        <v>22798</v>
      </c>
      <c r="B1111" s="1611">
        <v>2020</v>
      </c>
      <c r="C1111" s="1612"/>
      <c r="D1111" s="1613"/>
      <c r="E1111" s="1613"/>
      <c r="F1111" s="1613"/>
      <c r="G1111" s="1613"/>
      <c r="H1111" s="1613"/>
      <c r="I1111" s="1614">
        <f>SUM(C1111:H1111)</f>
        <v>0</v>
      </c>
      <c r="J1111" s="1615"/>
      <c r="K1111" s="1613"/>
      <c r="L1111" s="1613"/>
      <c r="M1111" s="1613"/>
      <c r="N1111" s="1613"/>
      <c r="O1111" s="1614">
        <f>SUM(J1111:N1111)</f>
        <v>0</v>
      </c>
      <c r="P1111" s="1616"/>
      <c r="Q1111" s="1617">
        <f>P1111</f>
        <v>0</v>
      </c>
      <c r="R1111" s="1617">
        <f>I1111+O1111+Q1111</f>
        <v>0</v>
      </c>
      <c r="S1111" s="1618">
        <f>R1111/R1127</f>
        <v>0</v>
      </c>
    </row>
    <row r="1112" spans="1:19" x14ac:dyDescent="0.2">
      <c r="A1112" s="1619"/>
      <c r="B1112" s="1620">
        <v>2021</v>
      </c>
      <c r="C1112" s="1621"/>
      <c r="D1112" s="1622"/>
      <c r="E1112" s="1622"/>
      <c r="F1112" s="1622"/>
      <c r="G1112" s="1622"/>
      <c r="H1112" s="1622"/>
      <c r="I1112" s="1623">
        <f>SUM(C1112:H1112)</f>
        <v>0</v>
      </c>
      <c r="J1112" s="1624"/>
      <c r="K1112" s="1622"/>
      <c r="L1112" s="1622"/>
      <c r="M1112" s="1622"/>
      <c r="N1112" s="1622"/>
      <c r="O1112" s="1623">
        <f>SUM(J1112:N1112)</f>
        <v>0</v>
      </c>
      <c r="P1112" s="1625"/>
      <c r="Q1112" s="1626">
        <f>P1112</f>
        <v>0</v>
      </c>
      <c r="R1112" s="1626">
        <f>I1112+O1112+Q1112</f>
        <v>0</v>
      </c>
      <c r="S1112" s="1627">
        <f>R1112/R1128</f>
        <v>0</v>
      </c>
    </row>
    <row r="1113" spans="1:19" x14ac:dyDescent="0.2">
      <c r="A1113" s="1619"/>
      <c r="B1113" s="1620">
        <v>2022</v>
      </c>
      <c r="C1113" s="1621"/>
      <c r="D1113" s="1622"/>
      <c r="E1113" s="1622"/>
      <c r="F1113" s="1622"/>
      <c r="G1113" s="1622"/>
      <c r="H1113" s="1622"/>
      <c r="I1113" s="1623">
        <f>SUM(C1113:H1113)</f>
        <v>0</v>
      </c>
      <c r="J1113" s="1624"/>
      <c r="K1113" s="1622"/>
      <c r="L1113" s="1622"/>
      <c r="M1113" s="1622"/>
      <c r="N1113" s="1622"/>
      <c r="O1113" s="1623">
        <f>SUM(J1113:N1113)</f>
        <v>0</v>
      </c>
      <c r="P1113" s="1625"/>
      <c r="Q1113" s="1626">
        <f>P1113</f>
        <v>0</v>
      </c>
      <c r="R1113" s="1626">
        <f>I1113+O1113+Q1113</f>
        <v>0</v>
      </c>
      <c r="S1113" s="1627">
        <f>R1113/R1129</f>
        <v>0</v>
      </c>
    </row>
    <row r="1114" spans="1:19" ht="12" thickBot="1" x14ac:dyDescent="0.25">
      <c r="A1114" s="1628"/>
      <c r="B1114" s="1629" t="s">
        <v>22796</v>
      </c>
      <c r="C1114" s="1635"/>
      <c r="D1114" s="1636"/>
      <c r="E1114" s="1636"/>
      <c r="F1114" s="1636"/>
      <c r="G1114" s="1636"/>
      <c r="H1114" s="1636"/>
      <c r="I1114" s="1637"/>
      <c r="J1114" s="1638"/>
      <c r="K1114" s="1636"/>
      <c r="L1114" s="1636"/>
      <c r="M1114" s="1636"/>
      <c r="N1114" s="1636"/>
      <c r="O1114" s="1637"/>
      <c r="P1114" s="1653"/>
      <c r="Q1114" s="1636"/>
      <c r="R1114" s="1636"/>
      <c r="S1114" s="1632"/>
    </row>
    <row r="1115" spans="1:19" x14ac:dyDescent="0.2">
      <c r="A1115" s="1610" t="s">
        <v>22802</v>
      </c>
      <c r="B1115" s="1611">
        <v>2020</v>
      </c>
      <c r="C1115" s="1612"/>
      <c r="D1115" s="1613"/>
      <c r="E1115" s="1613"/>
      <c r="F1115" s="1613"/>
      <c r="G1115" s="1613"/>
      <c r="H1115" s="1613"/>
      <c r="I1115" s="1614"/>
      <c r="J1115" s="1615"/>
      <c r="K1115" s="1613"/>
      <c r="L1115" s="1613"/>
      <c r="M1115" s="1613"/>
      <c r="N1115" s="1613"/>
      <c r="O1115" s="1614"/>
      <c r="P1115" s="1616"/>
      <c r="Q1115" s="1617"/>
      <c r="R1115" s="1617"/>
      <c r="S1115" s="1618"/>
    </row>
    <row r="1116" spans="1:19" x14ac:dyDescent="0.2">
      <c r="A1116" s="1619"/>
      <c r="B1116" s="1620">
        <v>2021</v>
      </c>
      <c r="C1116" s="1621"/>
      <c r="D1116" s="1622"/>
      <c r="E1116" s="1622"/>
      <c r="F1116" s="1622"/>
      <c r="G1116" s="1622"/>
      <c r="H1116" s="1622"/>
      <c r="I1116" s="1623"/>
      <c r="J1116" s="1624"/>
      <c r="K1116" s="1622"/>
      <c r="L1116" s="1622"/>
      <c r="M1116" s="1622"/>
      <c r="N1116" s="1622"/>
      <c r="O1116" s="1623"/>
      <c r="P1116" s="1625"/>
      <c r="Q1116" s="1626"/>
      <c r="R1116" s="1626"/>
      <c r="S1116" s="1627"/>
    </row>
    <row r="1117" spans="1:19" x14ac:dyDescent="0.2">
      <c r="A1117" s="1619"/>
      <c r="B1117" s="1620">
        <v>2022</v>
      </c>
      <c r="C1117" s="1621"/>
      <c r="D1117" s="1622"/>
      <c r="E1117" s="1622"/>
      <c r="F1117" s="1622"/>
      <c r="G1117" s="1622"/>
      <c r="H1117" s="1622"/>
      <c r="I1117" s="1623"/>
      <c r="J1117" s="1624"/>
      <c r="K1117" s="1622"/>
      <c r="L1117" s="1622"/>
      <c r="M1117" s="1622"/>
      <c r="N1117" s="1622"/>
      <c r="O1117" s="1623"/>
      <c r="P1117" s="1625"/>
      <c r="Q1117" s="1626"/>
      <c r="R1117" s="1626"/>
      <c r="S1117" s="1627"/>
    </row>
    <row r="1118" spans="1:19" ht="12" thickBot="1" x14ac:dyDescent="0.25">
      <c r="A1118" s="1628"/>
      <c r="B1118" s="1629" t="s">
        <v>22796</v>
      </c>
      <c r="C1118" s="1635"/>
      <c r="D1118" s="1636"/>
      <c r="E1118" s="1636"/>
      <c r="F1118" s="1636"/>
      <c r="G1118" s="1636"/>
      <c r="H1118" s="1636"/>
      <c r="I1118" s="1637"/>
      <c r="J1118" s="1638"/>
      <c r="K1118" s="1636"/>
      <c r="L1118" s="1636"/>
      <c r="M1118" s="1636"/>
      <c r="N1118" s="1636"/>
      <c r="O1118" s="1637"/>
      <c r="P1118" s="1653"/>
      <c r="Q1118" s="1636"/>
      <c r="R1118" s="1636"/>
      <c r="S1118" s="1632"/>
    </row>
    <row r="1119" spans="1:19" x14ac:dyDescent="0.2">
      <c r="A1119" s="1610" t="s">
        <v>22809</v>
      </c>
      <c r="B1119" s="1611">
        <v>2020</v>
      </c>
      <c r="C1119" s="1612"/>
      <c r="D1119" s="1613"/>
      <c r="E1119" s="1613"/>
      <c r="F1119" s="1613"/>
      <c r="G1119" s="1613"/>
      <c r="H1119" s="1613"/>
      <c r="I1119" s="1614">
        <f>SUM(C1119:H1119)</f>
        <v>0</v>
      </c>
      <c r="J1119" s="1615"/>
      <c r="K1119" s="1613"/>
      <c r="L1119" s="1613"/>
      <c r="M1119" s="1613"/>
      <c r="N1119" s="1613"/>
      <c r="O1119" s="1614">
        <f>SUM(J1119:N1119)</f>
        <v>0</v>
      </c>
      <c r="P1119" s="1616"/>
      <c r="Q1119" s="1617">
        <f>P1119</f>
        <v>0</v>
      </c>
      <c r="R1119" s="1617">
        <f>I1119+O1119+Q1119</f>
        <v>0</v>
      </c>
      <c r="S1119" s="1618">
        <f>R1119/R1127</f>
        <v>0</v>
      </c>
    </row>
    <row r="1120" spans="1:19" x14ac:dyDescent="0.2">
      <c r="A1120" s="1619"/>
      <c r="B1120" s="1620">
        <v>2021</v>
      </c>
      <c r="C1120" s="1621"/>
      <c r="D1120" s="1622"/>
      <c r="E1120" s="1622"/>
      <c r="F1120" s="1622"/>
      <c r="G1120" s="1622"/>
      <c r="H1120" s="1622"/>
      <c r="I1120" s="1623">
        <f>SUM(C1120:H1120)</f>
        <v>0</v>
      </c>
      <c r="J1120" s="1624"/>
      <c r="K1120" s="1622"/>
      <c r="L1120" s="1622"/>
      <c r="M1120" s="1622"/>
      <c r="N1120" s="1622"/>
      <c r="O1120" s="1623">
        <f>SUM(J1120:N1120)</f>
        <v>0</v>
      </c>
      <c r="P1120" s="1625"/>
      <c r="Q1120" s="1626">
        <f>P1120</f>
        <v>0</v>
      </c>
      <c r="R1120" s="1626">
        <f>I1120+O1120+Q1120</f>
        <v>0</v>
      </c>
      <c r="S1120" s="1627">
        <f>R1120/R1128</f>
        <v>0</v>
      </c>
    </row>
    <row r="1121" spans="1:20" x14ac:dyDescent="0.2">
      <c r="A1121" s="1619"/>
      <c r="B1121" s="1620">
        <v>2022</v>
      </c>
      <c r="C1121" s="1621"/>
      <c r="D1121" s="1622"/>
      <c r="E1121" s="1622"/>
      <c r="F1121" s="1622"/>
      <c r="G1121" s="1622"/>
      <c r="H1121" s="1622"/>
      <c r="I1121" s="1623">
        <f>SUM(C1121:H1121)</f>
        <v>0</v>
      </c>
      <c r="J1121" s="1624"/>
      <c r="K1121" s="1622"/>
      <c r="L1121" s="1622"/>
      <c r="M1121" s="1622"/>
      <c r="N1121" s="1622"/>
      <c r="O1121" s="1623">
        <f>SUM(J1121:N1121)</f>
        <v>0</v>
      </c>
      <c r="P1121" s="1625"/>
      <c r="Q1121" s="1626">
        <f>P1121</f>
        <v>0</v>
      </c>
      <c r="R1121" s="1626">
        <f>I1121+O1121+Q1121</f>
        <v>0</v>
      </c>
      <c r="S1121" s="1627">
        <f>R1121/R1129</f>
        <v>0</v>
      </c>
    </row>
    <row r="1122" spans="1:20" ht="12" thickBot="1" x14ac:dyDescent="0.25">
      <c r="A1122" s="1628"/>
      <c r="B1122" s="1629" t="s">
        <v>22796</v>
      </c>
      <c r="C1122" s="1635"/>
      <c r="D1122" s="1636"/>
      <c r="E1122" s="1636"/>
      <c r="F1122" s="1636"/>
      <c r="G1122" s="1636"/>
      <c r="H1122" s="1636"/>
      <c r="I1122" s="1637"/>
      <c r="J1122" s="1638"/>
      <c r="K1122" s="1636"/>
      <c r="L1122" s="1636"/>
      <c r="M1122" s="1636"/>
      <c r="N1122" s="1636"/>
      <c r="O1122" s="1637"/>
      <c r="P1122" s="1653"/>
      <c r="Q1122" s="1636"/>
      <c r="R1122" s="1636"/>
      <c r="S1122" s="1632"/>
    </row>
    <row r="1123" spans="1:20" x14ac:dyDescent="0.2">
      <c r="A1123" s="1610" t="s">
        <v>22810</v>
      </c>
      <c r="B1123" s="1611">
        <v>2020</v>
      </c>
      <c r="C1123" s="1612"/>
      <c r="D1123" s="1613"/>
      <c r="E1123" s="1613"/>
      <c r="F1123" s="1613"/>
      <c r="G1123" s="1613"/>
      <c r="H1123" s="1613"/>
      <c r="I1123" s="1614">
        <f>SUM(C1123:H1123)</f>
        <v>0</v>
      </c>
      <c r="J1123" s="1615"/>
      <c r="K1123" s="1613"/>
      <c r="L1123" s="1613"/>
      <c r="M1123" s="1613"/>
      <c r="N1123" s="1613"/>
      <c r="O1123" s="1614">
        <f>SUM(J1123:N1123)</f>
        <v>0</v>
      </c>
      <c r="P1123" s="1616"/>
      <c r="Q1123" s="1617">
        <f>P1123</f>
        <v>0</v>
      </c>
      <c r="R1123" s="1617">
        <f>I1123+O1123+Q1123</f>
        <v>0</v>
      </c>
      <c r="S1123" s="1618">
        <f>R1123/R1127</f>
        <v>0</v>
      </c>
    </row>
    <row r="1124" spans="1:20" x14ac:dyDescent="0.2">
      <c r="A1124" s="1619"/>
      <c r="B1124" s="1620">
        <v>2021</v>
      </c>
      <c r="C1124" s="1621"/>
      <c r="D1124" s="1622"/>
      <c r="E1124" s="1622"/>
      <c r="F1124" s="1622"/>
      <c r="G1124" s="1622"/>
      <c r="H1124" s="1622"/>
      <c r="I1124" s="1623">
        <f>SUM(C1124:H1124)</f>
        <v>0</v>
      </c>
      <c r="J1124" s="1624"/>
      <c r="K1124" s="1622"/>
      <c r="L1124" s="1622"/>
      <c r="M1124" s="1622"/>
      <c r="N1124" s="1622"/>
      <c r="O1124" s="1623">
        <f>SUM(J1124:N1124)</f>
        <v>0</v>
      </c>
      <c r="P1124" s="1625"/>
      <c r="Q1124" s="1626">
        <f>P1124</f>
        <v>0</v>
      </c>
      <c r="R1124" s="1626">
        <f>I1124+O1124+Q1124</f>
        <v>0</v>
      </c>
      <c r="S1124" s="1627">
        <f>R1124/R1128</f>
        <v>0</v>
      </c>
    </row>
    <row r="1125" spans="1:20" x14ac:dyDescent="0.2">
      <c r="A1125" s="1619"/>
      <c r="B1125" s="1620">
        <v>2022</v>
      </c>
      <c r="C1125" s="1621"/>
      <c r="D1125" s="1622"/>
      <c r="E1125" s="1622"/>
      <c r="F1125" s="1622"/>
      <c r="G1125" s="1622"/>
      <c r="H1125" s="1622"/>
      <c r="I1125" s="1623">
        <f>SUM(C1125:H1125)</f>
        <v>0</v>
      </c>
      <c r="J1125" s="1624"/>
      <c r="K1125" s="1622"/>
      <c r="L1125" s="1622"/>
      <c r="M1125" s="1622"/>
      <c r="N1125" s="1622"/>
      <c r="O1125" s="1623">
        <f>SUM(J1125:N1125)</f>
        <v>0</v>
      </c>
      <c r="P1125" s="1625"/>
      <c r="Q1125" s="1626">
        <f>P1125</f>
        <v>0</v>
      </c>
      <c r="R1125" s="1626">
        <f>I1125+O1125+Q1125</f>
        <v>0</v>
      </c>
      <c r="S1125" s="1627">
        <f>R1125/R1129</f>
        <v>0</v>
      </c>
    </row>
    <row r="1126" spans="1:20" ht="12" thickBot="1" x14ac:dyDescent="0.25">
      <c r="A1126" s="1628"/>
      <c r="B1126" s="1629" t="s">
        <v>22796</v>
      </c>
      <c r="C1126" s="1635"/>
      <c r="D1126" s="1636"/>
      <c r="E1126" s="1636"/>
      <c r="F1126" s="1636"/>
      <c r="G1126" s="1636"/>
      <c r="H1126" s="1636"/>
      <c r="I1126" s="1637"/>
      <c r="J1126" s="1638"/>
      <c r="K1126" s="1636"/>
      <c r="L1126" s="1636"/>
      <c r="M1126" s="1636"/>
      <c r="N1126" s="1636"/>
      <c r="O1126" s="1637"/>
      <c r="P1126" s="1653"/>
      <c r="Q1126" s="1636"/>
      <c r="R1126" s="1636"/>
      <c r="S1126" s="1632"/>
    </row>
    <row r="1127" spans="1:20" x14ac:dyDescent="0.2">
      <c r="A1127" s="1640" t="s">
        <v>2049</v>
      </c>
      <c r="B1127" s="1611">
        <v>2020</v>
      </c>
      <c r="C1127" s="1641">
        <f t="shared" ref="C1127:H1129" si="259">C1107+C1111+C1119+C1123</f>
        <v>0</v>
      </c>
      <c r="D1127" s="1642">
        <f t="shared" si="259"/>
        <v>0</v>
      </c>
      <c r="E1127" s="1642">
        <f t="shared" si="259"/>
        <v>0</v>
      </c>
      <c r="F1127" s="1642">
        <f t="shared" si="259"/>
        <v>0</v>
      </c>
      <c r="G1127" s="1642">
        <f t="shared" si="259"/>
        <v>0</v>
      </c>
      <c r="H1127" s="1642">
        <f t="shared" si="259"/>
        <v>0</v>
      </c>
      <c r="I1127" s="1643">
        <f>SUM(C1127:H1127)</f>
        <v>0</v>
      </c>
      <c r="J1127" s="1644">
        <f t="shared" ref="J1127:N1129" si="260">J1107+J1111+J1119+J1123</f>
        <v>0</v>
      </c>
      <c r="K1127" s="1642">
        <f t="shared" si="260"/>
        <v>0</v>
      </c>
      <c r="L1127" s="1642">
        <f t="shared" si="260"/>
        <v>0</v>
      </c>
      <c r="M1127" s="1642">
        <f t="shared" si="260"/>
        <v>5943624</v>
      </c>
      <c r="N1127" s="1642">
        <f t="shared" si="260"/>
        <v>0</v>
      </c>
      <c r="O1127" s="1643">
        <f>SUM(J1127:N1127)</f>
        <v>5943624</v>
      </c>
      <c r="P1127" s="1645">
        <f t="shared" ref="P1127:Q1129" si="261">P1107+P1111+P1119+P1123</f>
        <v>0</v>
      </c>
      <c r="Q1127" s="1642">
        <f t="shared" si="261"/>
        <v>0</v>
      </c>
      <c r="R1127" s="1642">
        <f>I1127+O1127+Q1127</f>
        <v>5943624</v>
      </c>
      <c r="S1127" s="1646">
        <f>R1127/R1127</f>
        <v>1</v>
      </c>
    </row>
    <row r="1128" spans="1:20" x14ac:dyDescent="0.2">
      <c r="A1128" s="1647"/>
      <c r="B1128" s="1620">
        <v>2021</v>
      </c>
      <c r="C1128" s="1648">
        <f t="shared" si="259"/>
        <v>0</v>
      </c>
      <c r="D1128" s="1626">
        <f t="shared" si="259"/>
        <v>0</v>
      </c>
      <c r="E1128" s="1626">
        <f t="shared" si="259"/>
        <v>0</v>
      </c>
      <c r="F1128" s="1626">
        <f t="shared" si="259"/>
        <v>0</v>
      </c>
      <c r="G1128" s="1626">
        <f t="shared" si="259"/>
        <v>0</v>
      </c>
      <c r="H1128" s="1626">
        <f t="shared" si="259"/>
        <v>0</v>
      </c>
      <c r="I1128" s="1623">
        <f>SUM(C1128:H1128)</f>
        <v>0</v>
      </c>
      <c r="J1128" s="1649">
        <f t="shared" si="260"/>
        <v>0</v>
      </c>
      <c r="K1128" s="1626">
        <f t="shared" si="260"/>
        <v>0</v>
      </c>
      <c r="L1128" s="1626">
        <f t="shared" si="260"/>
        <v>0</v>
      </c>
      <c r="M1128" s="1626">
        <f t="shared" si="260"/>
        <v>14146446</v>
      </c>
      <c r="N1128" s="1626">
        <f t="shared" si="260"/>
        <v>0</v>
      </c>
      <c r="O1128" s="1623">
        <f>SUM(J1128:N1128)</f>
        <v>14146446</v>
      </c>
      <c r="P1128" s="1650">
        <f t="shared" si="261"/>
        <v>0</v>
      </c>
      <c r="Q1128" s="1626">
        <f t="shared" si="261"/>
        <v>0</v>
      </c>
      <c r="R1128" s="1626">
        <f>I1128+O1128+Q1128</f>
        <v>14146446</v>
      </c>
      <c r="S1128" s="1627">
        <f>R1128/R1128</f>
        <v>1</v>
      </c>
    </row>
    <row r="1129" spans="1:20" x14ac:dyDescent="0.2">
      <c r="A1129" s="1647"/>
      <c r="B1129" s="1620">
        <v>2022</v>
      </c>
      <c r="C1129" s="1648">
        <f t="shared" si="259"/>
        <v>0</v>
      </c>
      <c r="D1129" s="1626">
        <f t="shared" si="259"/>
        <v>0</v>
      </c>
      <c r="E1129" s="1626">
        <f t="shared" si="259"/>
        <v>0</v>
      </c>
      <c r="F1129" s="1626">
        <f t="shared" si="259"/>
        <v>0</v>
      </c>
      <c r="G1129" s="1626">
        <f t="shared" si="259"/>
        <v>0</v>
      </c>
      <c r="H1129" s="1626">
        <f t="shared" si="259"/>
        <v>0</v>
      </c>
      <c r="I1129" s="1623">
        <f>SUM(C1129:H1129)</f>
        <v>0</v>
      </c>
      <c r="J1129" s="1649">
        <f t="shared" si="260"/>
        <v>0</v>
      </c>
      <c r="K1129" s="1626">
        <f t="shared" si="260"/>
        <v>0</v>
      </c>
      <c r="L1129" s="1626">
        <f t="shared" si="260"/>
        <v>0</v>
      </c>
      <c r="M1129" s="1626">
        <f t="shared" si="260"/>
        <v>29748793</v>
      </c>
      <c r="N1129" s="1626">
        <f t="shared" si="260"/>
        <v>0</v>
      </c>
      <c r="O1129" s="1623">
        <f>SUM(J1129:N1129)</f>
        <v>29748793</v>
      </c>
      <c r="P1129" s="1650">
        <f t="shared" si="261"/>
        <v>0</v>
      </c>
      <c r="Q1129" s="1626">
        <f t="shared" si="261"/>
        <v>0</v>
      </c>
      <c r="R1129" s="1626">
        <f>I1129+O1129+Q1129</f>
        <v>29748793</v>
      </c>
      <c r="S1129" s="1627">
        <f>R1129/R1129</f>
        <v>1</v>
      </c>
    </row>
    <row r="1130" spans="1:20" ht="12" thickBot="1" x14ac:dyDescent="0.25">
      <c r="A1130" s="1628"/>
      <c r="B1130" s="1629" t="s">
        <v>22796</v>
      </c>
      <c r="C1130" s="1630"/>
      <c r="D1130" s="1631"/>
      <c r="E1130" s="1631"/>
      <c r="F1130" s="1631"/>
      <c r="G1130" s="1631"/>
      <c r="H1130" s="1631"/>
      <c r="I1130" s="1632"/>
      <c r="J1130" s="1633"/>
      <c r="K1130" s="1631"/>
      <c r="L1130" s="1631"/>
      <c r="M1130" s="1631">
        <f t="shared" ref="M1130:R1130" si="262">(M1129-M1128)/M1128</f>
        <v>1.102916379138619</v>
      </c>
      <c r="N1130" s="1631"/>
      <c r="O1130" s="1632">
        <f t="shared" si="262"/>
        <v>1.102916379138619</v>
      </c>
      <c r="P1130" s="1634"/>
      <c r="Q1130" s="1631"/>
      <c r="R1130" s="1631">
        <f t="shared" si="262"/>
        <v>1.102916379138619</v>
      </c>
      <c r="S1130" s="1632"/>
    </row>
    <row r="1133" spans="1:20" x14ac:dyDescent="0.2">
      <c r="A1133" s="1590" t="s">
        <v>22593</v>
      </c>
      <c r="I1133" s="1591"/>
      <c r="J1133" s="1591"/>
      <c r="P1133" s="1592"/>
      <c r="R1133" s="1591"/>
      <c r="S1133" s="1591"/>
      <c r="T1133" s="1593"/>
    </row>
    <row r="1134" spans="1:20" x14ac:dyDescent="0.2">
      <c r="A1134" s="1590" t="s">
        <v>22592</v>
      </c>
      <c r="I1134" s="1591"/>
      <c r="J1134" s="1591"/>
      <c r="P1134" s="1592"/>
      <c r="R1134" s="1591"/>
      <c r="S1134" s="1591"/>
      <c r="T1134" s="1593"/>
    </row>
    <row r="1135" spans="1:20" x14ac:dyDescent="0.2">
      <c r="I1135" s="1591"/>
      <c r="J1135" s="1591"/>
      <c r="P1135" s="1592"/>
      <c r="R1135" s="1591"/>
      <c r="S1135" s="1591"/>
      <c r="T1135" s="1593"/>
    </row>
    <row r="1136" spans="1:20" x14ac:dyDescent="0.2">
      <c r="I1136" s="1591"/>
      <c r="J1136" s="1591"/>
      <c r="P1136" s="1592"/>
      <c r="R1136" s="1591"/>
      <c r="S1136" s="1591"/>
      <c r="T1136" s="1593"/>
    </row>
    <row r="1137" spans="1:20" x14ac:dyDescent="0.2">
      <c r="I1137" s="1591"/>
      <c r="J1137" s="1591"/>
      <c r="P1137" s="1592"/>
      <c r="R1137" s="1591"/>
      <c r="S1137" s="1591"/>
      <c r="T1137" s="1593"/>
    </row>
    <row r="1138" spans="1:20" x14ac:dyDescent="0.2">
      <c r="A1138" s="1769" t="s">
        <v>22780</v>
      </c>
      <c r="B1138" s="1769"/>
      <c r="C1138" s="1769"/>
      <c r="D1138" s="1769"/>
      <c r="E1138" s="1769"/>
      <c r="F1138" s="1769"/>
      <c r="G1138" s="1769"/>
      <c r="H1138" s="1769"/>
      <c r="I1138" s="1769"/>
      <c r="J1138" s="1769"/>
      <c r="K1138" s="1769"/>
      <c r="L1138" s="1769"/>
      <c r="M1138" s="1769"/>
      <c r="N1138" s="1769"/>
      <c r="O1138" s="1769"/>
      <c r="P1138" s="1769"/>
      <c r="Q1138" s="1769"/>
      <c r="R1138" s="1769"/>
      <c r="S1138" s="1769"/>
      <c r="T1138" s="1594"/>
    </row>
    <row r="1139" spans="1:20" x14ac:dyDescent="0.2">
      <c r="A1139" s="1769" t="s">
        <v>2089</v>
      </c>
      <c r="B1139" s="1769"/>
      <c r="C1139" s="1769"/>
      <c r="D1139" s="1769"/>
      <c r="E1139" s="1769"/>
      <c r="F1139" s="1769"/>
      <c r="G1139" s="1769"/>
      <c r="H1139" s="1769"/>
      <c r="I1139" s="1769"/>
      <c r="J1139" s="1769"/>
      <c r="K1139" s="1769"/>
      <c r="L1139" s="1769"/>
      <c r="M1139" s="1769"/>
      <c r="N1139" s="1769"/>
      <c r="O1139" s="1769"/>
      <c r="P1139" s="1769"/>
      <c r="Q1139" s="1769"/>
      <c r="R1139" s="1769"/>
      <c r="S1139" s="1769"/>
      <c r="T1139" s="1594"/>
    </row>
    <row r="1140" spans="1:20" x14ac:dyDescent="0.2">
      <c r="A1140" s="1769" t="s">
        <v>22781</v>
      </c>
      <c r="B1140" s="1769"/>
      <c r="C1140" s="1769"/>
      <c r="D1140" s="1769"/>
      <c r="E1140" s="1769"/>
      <c r="F1140" s="1769"/>
      <c r="G1140" s="1769"/>
      <c r="H1140" s="1769"/>
      <c r="I1140" s="1769"/>
      <c r="J1140" s="1769"/>
      <c r="K1140" s="1769"/>
      <c r="L1140" s="1769"/>
      <c r="M1140" s="1769"/>
      <c r="N1140" s="1769"/>
      <c r="O1140" s="1769"/>
      <c r="P1140" s="1769"/>
      <c r="Q1140" s="1769"/>
      <c r="R1140" s="1769"/>
      <c r="S1140" s="1769"/>
      <c r="T1140" s="1594"/>
    </row>
    <row r="1141" spans="1:20" x14ac:dyDescent="0.2">
      <c r="A1141" s="1769" t="s">
        <v>22782</v>
      </c>
      <c r="B1141" s="1769"/>
      <c r="C1141" s="1769"/>
      <c r="D1141" s="1769"/>
      <c r="E1141" s="1769"/>
      <c r="F1141" s="1769"/>
      <c r="G1141" s="1769"/>
      <c r="H1141" s="1769"/>
      <c r="I1141" s="1769"/>
      <c r="J1141" s="1769"/>
      <c r="K1141" s="1769"/>
      <c r="L1141" s="1769"/>
      <c r="M1141" s="1769"/>
      <c r="N1141" s="1769"/>
      <c r="O1141" s="1769"/>
      <c r="P1141" s="1769"/>
      <c r="Q1141" s="1769"/>
      <c r="R1141" s="1769"/>
      <c r="S1141" s="1769"/>
      <c r="T1141" s="1594"/>
    </row>
    <row r="1142" spans="1:20" x14ac:dyDescent="0.2">
      <c r="I1142" s="1591"/>
      <c r="J1142" s="1591"/>
      <c r="P1142" s="1592"/>
      <c r="R1142" s="1591"/>
      <c r="S1142" s="1591"/>
      <c r="T1142" s="1593"/>
    </row>
    <row r="1143" spans="1:20" x14ac:dyDescent="0.2">
      <c r="I1143" s="1591"/>
      <c r="J1143" s="1591"/>
      <c r="P1143" s="1592"/>
      <c r="R1143" s="1591"/>
      <c r="S1143" s="1591"/>
      <c r="T1143" s="1593"/>
    </row>
    <row r="1144" spans="1:20" x14ac:dyDescent="0.2">
      <c r="I1144" s="1591"/>
      <c r="J1144" s="1591"/>
      <c r="P1144" s="1592"/>
      <c r="R1144" s="1591"/>
      <c r="S1144" s="1591"/>
      <c r="T1144" s="1593"/>
    </row>
    <row r="1145" spans="1:20" x14ac:dyDescent="0.2">
      <c r="A1145" s="1595" t="s">
        <v>21668</v>
      </c>
      <c r="B1145" s="1595" t="s">
        <v>21751</v>
      </c>
      <c r="C1145" s="1596"/>
      <c r="D1145" s="1596"/>
      <c r="E1145" s="1596"/>
      <c r="F1145" s="1596"/>
      <c r="G1145" s="1596"/>
      <c r="H1145" s="1596"/>
      <c r="I1145" s="1596"/>
      <c r="J1145" s="1596"/>
      <c r="K1145" s="1597"/>
      <c r="L1145" s="1596"/>
      <c r="M1145" s="1596"/>
      <c r="N1145" s="1596"/>
      <c r="O1145" s="1596"/>
      <c r="P1145" s="1592"/>
      <c r="Q1145" s="1596"/>
      <c r="R1145" s="1596"/>
      <c r="S1145" s="1596"/>
      <c r="T1145" s="1593"/>
    </row>
    <row r="1146" spans="1:20" ht="12" thickBot="1" x14ac:dyDescent="0.25">
      <c r="A1146" s="1598" t="s">
        <v>0</v>
      </c>
      <c r="B1146" s="1598" t="s">
        <v>22812</v>
      </c>
      <c r="C1146" s="1598"/>
      <c r="D1146" s="1598"/>
      <c r="E1146" s="1598"/>
      <c r="F1146" s="1598"/>
      <c r="G1146" s="1598"/>
      <c r="H1146" s="1598"/>
      <c r="I1146" s="1598"/>
      <c r="J1146" s="1598"/>
      <c r="K1146" s="1599"/>
      <c r="L1146" s="1598"/>
      <c r="M1146" s="1598"/>
      <c r="N1146" s="1598"/>
      <c r="O1146" s="1598"/>
      <c r="P1146" s="1600"/>
      <c r="Q1146" s="1598"/>
      <c r="R1146" s="1598"/>
      <c r="S1146" s="1598"/>
      <c r="T1146" s="1601"/>
    </row>
    <row r="1147" spans="1:20" ht="27" customHeight="1" x14ac:dyDescent="0.2">
      <c r="A1147" s="1770" t="s">
        <v>22783</v>
      </c>
      <c r="B1147" s="1772" t="s">
        <v>22784</v>
      </c>
      <c r="C1147" s="1774" t="s">
        <v>22609</v>
      </c>
      <c r="D1147" s="1775"/>
      <c r="E1147" s="1775"/>
      <c r="F1147" s="1775"/>
      <c r="G1147" s="1775"/>
      <c r="H1147" s="1775"/>
      <c r="I1147" s="1776"/>
      <c r="J1147" s="1777" t="s">
        <v>22616</v>
      </c>
      <c r="K1147" s="1778"/>
      <c r="L1147" s="1778"/>
      <c r="M1147" s="1778"/>
      <c r="N1147" s="1778"/>
      <c r="O1147" s="1779"/>
      <c r="P1147" s="1780" t="s">
        <v>22622</v>
      </c>
      <c r="Q1147" s="1781"/>
      <c r="R1147" s="1781" t="s">
        <v>2049</v>
      </c>
      <c r="S1147" s="1782"/>
    </row>
    <row r="1148" spans="1:20" ht="112.5" customHeight="1" thickBot="1" x14ac:dyDescent="0.25">
      <c r="A1148" s="1771"/>
      <c r="B1148" s="1773"/>
      <c r="C1148" s="1603" t="s">
        <v>22785</v>
      </c>
      <c r="D1148" s="1604" t="s">
        <v>22786</v>
      </c>
      <c r="E1148" s="1604" t="s">
        <v>22787</v>
      </c>
      <c r="F1148" s="1604" t="s">
        <v>22788</v>
      </c>
      <c r="G1148" s="1604" t="s">
        <v>22789</v>
      </c>
      <c r="H1148" s="1604" t="s">
        <v>22790</v>
      </c>
      <c r="I1148" s="1605" t="s">
        <v>22665</v>
      </c>
      <c r="J1148" s="1606" t="s">
        <v>22785</v>
      </c>
      <c r="K1148" s="1604" t="s">
        <v>22789</v>
      </c>
      <c r="L1148" s="1604" t="s">
        <v>22790</v>
      </c>
      <c r="M1148" s="1604" t="s">
        <v>22791</v>
      </c>
      <c r="N1148" s="1604" t="s">
        <v>22792</v>
      </c>
      <c r="O1148" s="1605" t="s">
        <v>22668</v>
      </c>
      <c r="P1148" s="1607" t="s">
        <v>22793</v>
      </c>
      <c r="Q1148" s="1604" t="s">
        <v>22669</v>
      </c>
      <c r="R1148" s="1608" t="s">
        <v>22794</v>
      </c>
      <c r="S1148" s="1609" t="s">
        <v>22671</v>
      </c>
    </row>
    <row r="1149" spans="1:20" x14ac:dyDescent="0.2">
      <c r="A1149" s="1610" t="s">
        <v>22795</v>
      </c>
      <c r="B1149" s="1611">
        <v>2020</v>
      </c>
      <c r="C1149" s="1612">
        <f t="shared" ref="C1149:H1151" si="263">C1179</f>
        <v>0</v>
      </c>
      <c r="D1149" s="1613">
        <f t="shared" si="263"/>
        <v>31860991</v>
      </c>
      <c r="E1149" s="1613">
        <f t="shared" si="263"/>
        <v>6647930</v>
      </c>
      <c r="F1149" s="1613">
        <f t="shared" si="263"/>
        <v>26879426</v>
      </c>
      <c r="G1149" s="1613">
        <f t="shared" si="263"/>
        <v>465427</v>
      </c>
      <c r="H1149" s="1613">
        <f t="shared" si="263"/>
        <v>74000</v>
      </c>
      <c r="I1149" s="1614">
        <f>SUM(C1149:H1149)</f>
        <v>65927774</v>
      </c>
      <c r="J1149" s="1652">
        <f t="shared" ref="J1149:N1151" si="264">J1179</f>
        <v>0</v>
      </c>
      <c r="K1149" s="1613">
        <f t="shared" si="264"/>
        <v>0</v>
      </c>
      <c r="L1149" s="1613">
        <f t="shared" si="264"/>
        <v>0</v>
      </c>
      <c r="M1149" s="1613">
        <f t="shared" si="264"/>
        <v>1000000</v>
      </c>
      <c r="N1149" s="1613">
        <f t="shared" si="264"/>
        <v>0</v>
      </c>
      <c r="O1149" s="1614">
        <f>SUM(J1149:N1149)</f>
        <v>1000000</v>
      </c>
      <c r="P1149" s="1616">
        <f>P1179</f>
        <v>0</v>
      </c>
      <c r="Q1149" s="1617">
        <f>P1149</f>
        <v>0</v>
      </c>
      <c r="R1149" s="1617">
        <f>I1149+O1149+Q1149</f>
        <v>66927774</v>
      </c>
      <c r="S1149" s="1618">
        <f>R1149/R1157</f>
        <v>0.99537811222352035</v>
      </c>
    </row>
    <row r="1150" spans="1:20" x14ac:dyDescent="0.2">
      <c r="A1150" s="1619"/>
      <c r="B1150" s="1620">
        <v>2021</v>
      </c>
      <c r="C1150" s="1621">
        <f t="shared" si="263"/>
        <v>0</v>
      </c>
      <c r="D1150" s="1622">
        <f t="shared" si="263"/>
        <v>31881147</v>
      </c>
      <c r="E1150" s="1622">
        <f t="shared" si="263"/>
        <v>7680000</v>
      </c>
      <c r="F1150" s="1622">
        <f t="shared" si="263"/>
        <v>23062925</v>
      </c>
      <c r="G1150" s="1622">
        <f t="shared" si="263"/>
        <v>247229</v>
      </c>
      <c r="H1150" s="1622">
        <f t="shared" si="263"/>
        <v>74000</v>
      </c>
      <c r="I1150" s="1623">
        <f>SUM(C1150:H1150)</f>
        <v>62945301</v>
      </c>
      <c r="J1150" s="1649">
        <f t="shared" si="264"/>
        <v>0</v>
      </c>
      <c r="K1150" s="1622">
        <f t="shared" si="264"/>
        <v>0</v>
      </c>
      <c r="L1150" s="1622">
        <f t="shared" si="264"/>
        <v>0</v>
      </c>
      <c r="M1150" s="1622">
        <f t="shared" si="264"/>
        <v>587142</v>
      </c>
      <c r="N1150" s="1622">
        <f t="shared" si="264"/>
        <v>0</v>
      </c>
      <c r="O1150" s="1623">
        <f>SUM(J1150:N1150)</f>
        <v>587142</v>
      </c>
      <c r="P1150" s="1625">
        <f>P1180</f>
        <v>0</v>
      </c>
      <c r="Q1150" s="1626">
        <f>P1150</f>
        <v>0</v>
      </c>
      <c r="R1150" s="1626">
        <f>I1150+O1150+Q1150</f>
        <v>63532443</v>
      </c>
      <c r="S1150" s="1627">
        <f>R1150/R1158</f>
        <v>0.99525582158796211</v>
      </c>
    </row>
    <row r="1151" spans="1:20" x14ac:dyDescent="0.2">
      <c r="A1151" s="1619"/>
      <c r="B1151" s="1620">
        <v>2022</v>
      </c>
      <c r="C1151" s="1621">
        <f t="shared" si="263"/>
        <v>0</v>
      </c>
      <c r="D1151" s="1622">
        <f t="shared" si="263"/>
        <v>28750435</v>
      </c>
      <c r="E1151" s="1622">
        <f t="shared" si="263"/>
        <v>7012762</v>
      </c>
      <c r="F1151" s="1622">
        <f t="shared" si="263"/>
        <v>22248841</v>
      </c>
      <c r="G1151" s="1622">
        <f t="shared" si="263"/>
        <v>244463</v>
      </c>
      <c r="H1151" s="1622">
        <f t="shared" si="263"/>
        <v>66853</v>
      </c>
      <c r="I1151" s="1623">
        <f>SUM(C1151:H1151)</f>
        <v>58323354</v>
      </c>
      <c r="J1151" s="1649">
        <f t="shared" si="264"/>
        <v>0</v>
      </c>
      <c r="K1151" s="1622">
        <f t="shared" si="264"/>
        <v>0</v>
      </c>
      <c r="L1151" s="1622">
        <f t="shared" si="264"/>
        <v>0</v>
      </c>
      <c r="M1151" s="1622">
        <f t="shared" si="264"/>
        <v>749095</v>
      </c>
      <c r="N1151" s="1622">
        <f t="shared" si="264"/>
        <v>0</v>
      </c>
      <c r="O1151" s="1623">
        <f>SUM(J1151:N1151)</f>
        <v>749095</v>
      </c>
      <c r="P1151" s="1625">
        <f>P1181</f>
        <v>0</v>
      </c>
      <c r="Q1151" s="1626">
        <f>P1151</f>
        <v>0</v>
      </c>
      <c r="R1151" s="1626">
        <f>I1151+O1151+Q1151</f>
        <v>59072449</v>
      </c>
      <c r="S1151" s="1627">
        <f>R1151/R1159</f>
        <v>0.99566521820547338</v>
      </c>
    </row>
    <row r="1152" spans="1:20" ht="12" thickBot="1" x14ac:dyDescent="0.25">
      <c r="A1152" s="1628"/>
      <c r="B1152" s="1629" t="s">
        <v>22796</v>
      </c>
      <c r="C1152" s="1630"/>
      <c r="D1152" s="1631">
        <f t="shared" ref="D1152:R1152" si="265">(D1151-D1150)/D1150</f>
        <v>-9.8199478205724527E-2</v>
      </c>
      <c r="E1152" s="1631">
        <f t="shared" si="265"/>
        <v>-8.6879947916666672E-2</v>
      </c>
      <c r="F1152" s="1631">
        <f t="shared" si="265"/>
        <v>-3.5298384745213365E-2</v>
      </c>
      <c r="G1152" s="1631">
        <f t="shared" si="265"/>
        <v>-1.1188007879334544E-2</v>
      </c>
      <c r="H1152" s="1631">
        <f t="shared" si="265"/>
        <v>-9.6581081081081085E-2</v>
      </c>
      <c r="I1152" s="1632">
        <f t="shared" si="265"/>
        <v>-7.3427991074345639E-2</v>
      </c>
      <c r="J1152" s="1633"/>
      <c r="K1152" s="1631"/>
      <c r="L1152" s="1631"/>
      <c r="M1152" s="1631">
        <f t="shared" si="265"/>
        <v>0.27583276277288971</v>
      </c>
      <c r="N1152" s="1631"/>
      <c r="O1152" s="1632">
        <f t="shared" si="265"/>
        <v>0.27583276277288971</v>
      </c>
      <c r="P1152" s="1634"/>
      <c r="Q1152" s="1631"/>
      <c r="R1152" s="1631">
        <f t="shared" si="265"/>
        <v>-7.0200259731866443E-2</v>
      </c>
      <c r="S1152" s="1632"/>
    </row>
    <row r="1153" spans="1:20" x14ac:dyDescent="0.2">
      <c r="A1153" s="1610" t="s">
        <v>22809</v>
      </c>
      <c r="B1153" s="1611">
        <v>2020</v>
      </c>
      <c r="C1153" s="1612">
        <f t="shared" ref="C1153:H1155" si="266">C1183</f>
        <v>0</v>
      </c>
      <c r="D1153" s="1613">
        <f t="shared" si="266"/>
        <v>0</v>
      </c>
      <c r="E1153" s="1613">
        <f t="shared" si="266"/>
        <v>310769</v>
      </c>
      <c r="F1153" s="1613">
        <f t="shared" si="266"/>
        <v>0</v>
      </c>
      <c r="G1153" s="1613">
        <f t="shared" si="266"/>
        <v>0</v>
      </c>
      <c r="H1153" s="1613">
        <f t="shared" si="266"/>
        <v>0</v>
      </c>
      <c r="I1153" s="1614">
        <f>SUM(C1153:H1153)</f>
        <v>310769</v>
      </c>
      <c r="J1153" s="1652">
        <f t="shared" ref="J1153:N1155" si="267">J1183</f>
        <v>0</v>
      </c>
      <c r="K1153" s="1613">
        <f t="shared" si="267"/>
        <v>0</v>
      </c>
      <c r="L1153" s="1613">
        <f t="shared" si="267"/>
        <v>0</v>
      </c>
      <c r="M1153" s="1613">
        <f t="shared" si="267"/>
        <v>0</v>
      </c>
      <c r="N1153" s="1613">
        <f t="shared" si="267"/>
        <v>0</v>
      </c>
      <c r="O1153" s="1614">
        <f>SUM(J1153:N1153)</f>
        <v>0</v>
      </c>
      <c r="P1153" s="1616">
        <f>P1183</f>
        <v>0</v>
      </c>
      <c r="Q1153" s="1617">
        <f>P1153</f>
        <v>0</v>
      </c>
      <c r="R1153" s="1617">
        <f>I1153+O1153+Q1153</f>
        <v>310769</v>
      </c>
      <c r="S1153" s="1618">
        <f>R1153/R1157</f>
        <v>4.6218877764796305E-3</v>
      </c>
    </row>
    <row r="1154" spans="1:20" x14ac:dyDescent="0.2">
      <c r="A1154" s="1619"/>
      <c r="B1154" s="1620">
        <v>2021</v>
      </c>
      <c r="C1154" s="1621">
        <f t="shared" si="266"/>
        <v>0</v>
      </c>
      <c r="D1154" s="1622">
        <f t="shared" si="266"/>
        <v>0</v>
      </c>
      <c r="E1154" s="1622">
        <f t="shared" si="266"/>
        <v>302846</v>
      </c>
      <c r="F1154" s="1622">
        <f t="shared" si="266"/>
        <v>0</v>
      </c>
      <c r="G1154" s="1622">
        <f t="shared" si="266"/>
        <v>0</v>
      </c>
      <c r="H1154" s="1622">
        <f t="shared" si="266"/>
        <v>0</v>
      </c>
      <c r="I1154" s="1623">
        <f>SUM(C1154:H1154)</f>
        <v>302846</v>
      </c>
      <c r="J1154" s="1649">
        <f t="shared" si="267"/>
        <v>0</v>
      </c>
      <c r="K1154" s="1622">
        <f t="shared" si="267"/>
        <v>0</v>
      </c>
      <c r="L1154" s="1622">
        <f t="shared" si="267"/>
        <v>0</v>
      </c>
      <c r="M1154" s="1622">
        <f t="shared" si="267"/>
        <v>0</v>
      </c>
      <c r="N1154" s="1622">
        <f t="shared" si="267"/>
        <v>0</v>
      </c>
      <c r="O1154" s="1623">
        <f>SUM(J1154:N1154)</f>
        <v>0</v>
      </c>
      <c r="P1154" s="1625">
        <f>P1184</f>
        <v>0</v>
      </c>
      <c r="Q1154" s="1626">
        <f>P1154</f>
        <v>0</v>
      </c>
      <c r="R1154" s="1626">
        <f>I1154+O1154+Q1154</f>
        <v>302846</v>
      </c>
      <c r="S1154" s="1627">
        <f>R1154/R1158</f>
        <v>4.7441784120378933E-3</v>
      </c>
    </row>
    <row r="1155" spans="1:20" x14ac:dyDescent="0.2">
      <c r="A1155" s="1619"/>
      <c r="B1155" s="1620">
        <v>2022</v>
      </c>
      <c r="C1155" s="1621">
        <f t="shared" si="266"/>
        <v>0</v>
      </c>
      <c r="D1155" s="1622">
        <f t="shared" si="266"/>
        <v>0</v>
      </c>
      <c r="E1155" s="1622">
        <f t="shared" si="266"/>
        <v>257181</v>
      </c>
      <c r="F1155" s="1622">
        <f t="shared" si="266"/>
        <v>0</v>
      </c>
      <c r="G1155" s="1622">
        <f t="shared" si="266"/>
        <v>0</v>
      </c>
      <c r="H1155" s="1622">
        <f t="shared" si="266"/>
        <v>0</v>
      </c>
      <c r="I1155" s="1623">
        <f>SUM(C1155:H1155)</f>
        <v>257181</v>
      </c>
      <c r="J1155" s="1649">
        <f t="shared" si="267"/>
        <v>0</v>
      </c>
      <c r="K1155" s="1622">
        <f t="shared" si="267"/>
        <v>0</v>
      </c>
      <c r="L1155" s="1622">
        <f t="shared" si="267"/>
        <v>0</v>
      </c>
      <c r="M1155" s="1622">
        <f t="shared" si="267"/>
        <v>0</v>
      </c>
      <c r="N1155" s="1622">
        <f t="shared" si="267"/>
        <v>0</v>
      </c>
      <c r="O1155" s="1623">
        <f>SUM(J1155:N1155)</f>
        <v>0</v>
      </c>
      <c r="P1155" s="1625">
        <f>P1185</f>
        <v>0</v>
      </c>
      <c r="Q1155" s="1626">
        <f>P1155</f>
        <v>0</v>
      </c>
      <c r="R1155" s="1626">
        <f>I1155+O1155+Q1155</f>
        <v>257181</v>
      </c>
      <c r="S1155" s="1627">
        <f>R1155/R1159</f>
        <v>4.3347817945266131E-3</v>
      </c>
    </row>
    <row r="1156" spans="1:20" ht="12" thickBot="1" x14ac:dyDescent="0.25">
      <c r="A1156" s="1628"/>
      <c r="B1156" s="1629" t="s">
        <v>22796</v>
      </c>
      <c r="C1156" s="1630"/>
      <c r="D1156" s="1631"/>
      <c r="E1156" s="1631">
        <f>(E1155-E1154)/E1154</f>
        <v>-0.1507862081718101</v>
      </c>
      <c r="F1156" s="1631"/>
      <c r="G1156" s="1631"/>
      <c r="H1156" s="1631"/>
      <c r="I1156" s="1632">
        <f t="shared" ref="I1156:R1156" si="268">(I1155-I1154)/I1154</f>
        <v>-0.1507862081718101</v>
      </c>
      <c r="J1156" s="1633"/>
      <c r="K1156" s="1631"/>
      <c r="L1156" s="1631"/>
      <c r="M1156" s="1631"/>
      <c r="N1156" s="1631"/>
      <c r="O1156" s="1632"/>
      <c r="P1156" s="1634"/>
      <c r="Q1156" s="1631"/>
      <c r="R1156" s="1631">
        <f t="shared" si="268"/>
        <v>-0.1507862081718101</v>
      </c>
      <c r="S1156" s="1632"/>
    </row>
    <row r="1157" spans="1:20" x14ac:dyDescent="0.2">
      <c r="A1157" s="1640" t="s">
        <v>2049</v>
      </c>
      <c r="B1157" s="1611">
        <v>2020</v>
      </c>
      <c r="C1157" s="1641">
        <f t="shared" ref="C1157:H1159" si="269">C1149+C1153</f>
        <v>0</v>
      </c>
      <c r="D1157" s="1642">
        <f t="shared" si="269"/>
        <v>31860991</v>
      </c>
      <c r="E1157" s="1642">
        <f t="shared" si="269"/>
        <v>6958699</v>
      </c>
      <c r="F1157" s="1642">
        <f t="shared" si="269"/>
        <v>26879426</v>
      </c>
      <c r="G1157" s="1642">
        <f t="shared" si="269"/>
        <v>465427</v>
      </c>
      <c r="H1157" s="1642">
        <f t="shared" si="269"/>
        <v>74000</v>
      </c>
      <c r="I1157" s="1643">
        <f>SUM(C1157:H1157)</f>
        <v>66238543</v>
      </c>
      <c r="J1157" s="1644">
        <f t="shared" ref="J1157:N1159" si="270">J1149+J1153</f>
        <v>0</v>
      </c>
      <c r="K1157" s="1642">
        <f t="shared" si="270"/>
        <v>0</v>
      </c>
      <c r="L1157" s="1642">
        <f t="shared" si="270"/>
        <v>0</v>
      </c>
      <c r="M1157" s="1642">
        <f t="shared" si="270"/>
        <v>1000000</v>
      </c>
      <c r="N1157" s="1642">
        <f t="shared" si="270"/>
        <v>0</v>
      </c>
      <c r="O1157" s="1643">
        <f>SUM(J1157:N1157)</f>
        <v>1000000</v>
      </c>
      <c r="P1157" s="1645">
        <f t="shared" ref="P1157:Q1159" si="271">P1149+P1153</f>
        <v>0</v>
      </c>
      <c r="Q1157" s="1642">
        <f t="shared" si="271"/>
        <v>0</v>
      </c>
      <c r="R1157" s="1642">
        <f>I1157+O1157+Q1157</f>
        <v>67238543</v>
      </c>
      <c r="S1157" s="1646">
        <f>R1157/R1157</f>
        <v>1</v>
      </c>
    </row>
    <row r="1158" spans="1:20" x14ac:dyDescent="0.2">
      <c r="A1158" s="1647"/>
      <c r="B1158" s="1620">
        <v>2021</v>
      </c>
      <c r="C1158" s="1648">
        <f t="shared" si="269"/>
        <v>0</v>
      </c>
      <c r="D1158" s="1626">
        <f t="shared" si="269"/>
        <v>31881147</v>
      </c>
      <c r="E1158" s="1626">
        <f t="shared" si="269"/>
        <v>7982846</v>
      </c>
      <c r="F1158" s="1626">
        <f t="shared" si="269"/>
        <v>23062925</v>
      </c>
      <c r="G1158" s="1626">
        <f t="shared" si="269"/>
        <v>247229</v>
      </c>
      <c r="H1158" s="1626">
        <f t="shared" si="269"/>
        <v>74000</v>
      </c>
      <c r="I1158" s="1623">
        <f>SUM(C1158:H1158)</f>
        <v>63248147</v>
      </c>
      <c r="J1158" s="1649">
        <f t="shared" si="270"/>
        <v>0</v>
      </c>
      <c r="K1158" s="1626">
        <f t="shared" si="270"/>
        <v>0</v>
      </c>
      <c r="L1158" s="1626">
        <f t="shared" si="270"/>
        <v>0</v>
      </c>
      <c r="M1158" s="1626">
        <f t="shared" si="270"/>
        <v>587142</v>
      </c>
      <c r="N1158" s="1626">
        <f t="shared" si="270"/>
        <v>0</v>
      </c>
      <c r="O1158" s="1623">
        <f>SUM(J1158:N1158)</f>
        <v>587142</v>
      </c>
      <c r="P1158" s="1650">
        <f t="shared" si="271"/>
        <v>0</v>
      </c>
      <c r="Q1158" s="1626">
        <f t="shared" si="271"/>
        <v>0</v>
      </c>
      <c r="R1158" s="1626">
        <f>I1158+O1158+Q1158</f>
        <v>63835289</v>
      </c>
      <c r="S1158" s="1627">
        <f>R1158/R1158</f>
        <v>1</v>
      </c>
    </row>
    <row r="1159" spans="1:20" x14ac:dyDescent="0.2">
      <c r="A1159" s="1647"/>
      <c r="B1159" s="1620">
        <v>2022</v>
      </c>
      <c r="C1159" s="1648">
        <f t="shared" si="269"/>
        <v>0</v>
      </c>
      <c r="D1159" s="1626">
        <f t="shared" si="269"/>
        <v>28750435</v>
      </c>
      <c r="E1159" s="1626">
        <f t="shared" si="269"/>
        <v>7269943</v>
      </c>
      <c r="F1159" s="1626">
        <f t="shared" si="269"/>
        <v>22248841</v>
      </c>
      <c r="G1159" s="1626">
        <f t="shared" si="269"/>
        <v>244463</v>
      </c>
      <c r="H1159" s="1626">
        <f t="shared" si="269"/>
        <v>66853</v>
      </c>
      <c r="I1159" s="1623">
        <f>SUM(C1159:H1159)</f>
        <v>58580535</v>
      </c>
      <c r="J1159" s="1649">
        <f t="shared" si="270"/>
        <v>0</v>
      </c>
      <c r="K1159" s="1626">
        <f t="shared" si="270"/>
        <v>0</v>
      </c>
      <c r="L1159" s="1626">
        <f t="shared" si="270"/>
        <v>0</v>
      </c>
      <c r="M1159" s="1626">
        <f t="shared" si="270"/>
        <v>749095</v>
      </c>
      <c r="N1159" s="1626">
        <f t="shared" si="270"/>
        <v>0</v>
      </c>
      <c r="O1159" s="1623">
        <f>SUM(J1159:N1159)</f>
        <v>749095</v>
      </c>
      <c r="P1159" s="1650">
        <f t="shared" si="271"/>
        <v>0</v>
      </c>
      <c r="Q1159" s="1626">
        <f t="shared" si="271"/>
        <v>0</v>
      </c>
      <c r="R1159" s="1626">
        <f>I1159+O1159+Q1159</f>
        <v>59329630</v>
      </c>
      <c r="S1159" s="1627">
        <f>R1159/R1159</f>
        <v>1</v>
      </c>
    </row>
    <row r="1160" spans="1:20" ht="12" thickBot="1" x14ac:dyDescent="0.25">
      <c r="A1160" s="1628"/>
      <c r="B1160" s="1629" t="s">
        <v>22796</v>
      </c>
      <c r="C1160" s="1630"/>
      <c r="D1160" s="1631">
        <f t="shared" ref="D1160:R1160" si="272">(D1159-D1158)/D1158</f>
        <v>-9.8199478205724527E-2</v>
      </c>
      <c r="E1160" s="1631">
        <f t="shared" si="272"/>
        <v>-8.9304365886552245E-2</v>
      </c>
      <c r="F1160" s="1631">
        <f t="shared" si="272"/>
        <v>-3.5298384745213365E-2</v>
      </c>
      <c r="G1160" s="1631">
        <f t="shared" si="272"/>
        <v>-1.1188007879334544E-2</v>
      </c>
      <c r="H1160" s="1631">
        <f t="shared" si="272"/>
        <v>-9.6581081081081085E-2</v>
      </c>
      <c r="I1160" s="1632">
        <f t="shared" si="272"/>
        <v>-7.3798399184722363E-2</v>
      </c>
      <c r="J1160" s="1633"/>
      <c r="K1160" s="1631"/>
      <c r="L1160" s="1631"/>
      <c r="M1160" s="1631">
        <f t="shared" si="272"/>
        <v>0.27583276277288971</v>
      </c>
      <c r="N1160" s="1631"/>
      <c r="O1160" s="1632">
        <f t="shared" si="272"/>
        <v>0.27583276277288971</v>
      </c>
      <c r="P1160" s="1634"/>
      <c r="Q1160" s="1631"/>
      <c r="R1160" s="1631">
        <f t="shared" si="272"/>
        <v>-7.0582573848768815E-2</v>
      </c>
      <c r="S1160" s="1632"/>
    </row>
    <row r="1163" spans="1:20" x14ac:dyDescent="0.2">
      <c r="A1163" s="1590" t="s">
        <v>22593</v>
      </c>
      <c r="I1163" s="1591"/>
      <c r="J1163" s="1591"/>
      <c r="P1163" s="1592"/>
      <c r="R1163" s="1591"/>
      <c r="S1163" s="1591"/>
      <c r="T1163" s="1593"/>
    </row>
    <row r="1164" spans="1:20" x14ac:dyDescent="0.2">
      <c r="A1164" s="1590" t="s">
        <v>22592</v>
      </c>
      <c r="I1164" s="1591"/>
      <c r="J1164" s="1591"/>
      <c r="P1164" s="1592"/>
      <c r="R1164" s="1591"/>
      <c r="S1164" s="1591"/>
      <c r="T1164" s="1593"/>
    </row>
    <row r="1165" spans="1:20" x14ac:dyDescent="0.2">
      <c r="I1165" s="1591"/>
      <c r="J1165" s="1591"/>
      <c r="P1165" s="1592"/>
      <c r="R1165" s="1591"/>
      <c r="S1165" s="1591"/>
      <c r="T1165" s="1593"/>
    </row>
    <row r="1166" spans="1:20" x14ac:dyDescent="0.2">
      <c r="I1166" s="1591"/>
      <c r="J1166" s="1591"/>
      <c r="P1166" s="1592"/>
      <c r="R1166" s="1591"/>
      <c r="S1166" s="1591"/>
      <c r="T1166" s="1593"/>
    </row>
    <row r="1167" spans="1:20" x14ac:dyDescent="0.2">
      <c r="I1167" s="1591"/>
      <c r="J1167" s="1591"/>
      <c r="P1167" s="1592"/>
      <c r="R1167" s="1591"/>
      <c r="S1167" s="1591"/>
      <c r="T1167" s="1593"/>
    </row>
    <row r="1168" spans="1:20" x14ac:dyDescent="0.2">
      <c r="A1168" s="1769" t="s">
        <v>22780</v>
      </c>
      <c r="B1168" s="1769"/>
      <c r="C1168" s="1769"/>
      <c r="D1168" s="1769"/>
      <c r="E1168" s="1769"/>
      <c r="F1168" s="1769"/>
      <c r="G1168" s="1769"/>
      <c r="H1168" s="1769"/>
      <c r="I1168" s="1769"/>
      <c r="J1168" s="1769"/>
      <c r="K1168" s="1769"/>
      <c r="L1168" s="1769"/>
      <c r="M1168" s="1769"/>
      <c r="N1168" s="1769"/>
      <c r="O1168" s="1769"/>
      <c r="P1168" s="1769"/>
      <c r="Q1168" s="1769"/>
      <c r="R1168" s="1769"/>
      <c r="S1168" s="1769"/>
      <c r="T1168" s="1594"/>
    </row>
    <row r="1169" spans="1:20" x14ac:dyDescent="0.2">
      <c r="A1169" s="1769" t="s">
        <v>2089</v>
      </c>
      <c r="B1169" s="1769"/>
      <c r="C1169" s="1769"/>
      <c r="D1169" s="1769"/>
      <c r="E1169" s="1769"/>
      <c r="F1169" s="1769"/>
      <c r="G1169" s="1769"/>
      <c r="H1169" s="1769"/>
      <c r="I1169" s="1769"/>
      <c r="J1169" s="1769"/>
      <c r="K1169" s="1769"/>
      <c r="L1169" s="1769"/>
      <c r="M1169" s="1769"/>
      <c r="N1169" s="1769"/>
      <c r="O1169" s="1769"/>
      <c r="P1169" s="1769"/>
      <c r="Q1169" s="1769"/>
      <c r="R1169" s="1769"/>
      <c r="S1169" s="1769"/>
      <c r="T1169" s="1594"/>
    </row>
    <row r="1170" spans="1:20" x14ac:dyDescent="0.2">
      <c r="A1170" s="1769" t="s">
        <v>22781</v>
      </c>
      <c r="B1170" s="1769"/>
      <c r="C1170" s="1769"/>
      <c r="D1170" s="1769"/>
      <c r="E1170" s="1769"/>
      <c r="F1170" s="1769"/>
      <c r="G1170" s="1769"/>
      <c r="H1170" s="1769"/>
      <c r="I1170" s="1769"/>
      <c r="J1170" s="1769"/>
      <c r="K1170" s="1769"/>
      <c r="L1170" s="1769"/>
      <c r="M1170" s="1769"/>
      <c r="N1170" s="1769"/>
      <c r="O1170" s="1769"/>
      <c r="P1170" s="1769"/>
      <c r="Q1170" s="1769"/>
      <c r="R1170" s="1769"/>
      <c r="S1170" s="1769"/>
      <c r="T1170" s="1594"/>
    </row>
    <row r="1171" spans="1:20" x14ac:dyDescent="0.2">
      <c r="A1171" s="1769" t="s">
        <v>22782</v>
      </c>
      <c r="B1171" s="1769"/>
      <c r="C1171" s="1769"/>
      <c r="D1171" s="1769"/>
      <c r="E1171" s="1769"/>
      <c r="F1171" s="1769"/>
      <c r="G1171" s="1769"/>
      <c r="H1171" s="1769"/>
      <c r="I1171" s="1769"/>
      <c r="J1171" s="1769"/>
      <c r="K1171" s="1769"/>
      <c r="L1171" s="1769"/>
      <c r="M1171" s="1769"/>
      <c r="N1171" s="1769"/>
      <c r="O1171" s="1769"/>
      <c r="P1171" s="1769"/>
      <c r="Q1171" s="1769"/>
      <c r="R1171" s="1769"/>
      <c r="S1171" s="1769"/>
      <c r="T1171" s="1594"/>
    </row>
    <row r="1172" spans="1:20" x14ac:dyDescent="0.2">
      <c r="I1172" s="1591"/>
      <c r="J1172" s="1591"/>
      <c r="P1172" s="1592"/>
      <c r="R1172" s="1591"/>
      <c r="S1172" s="1591"/>
      <c r="T1172" s="1593"/>
    </row>
    <row r="1173" spans="1:20" x14ac:dyDescent="0.2">
      <c r="I1173" s="1591"/>
      <c r="J1173" s="1591"/>
      <c r="P1173" s="1592"/>
      <c r="R1173" s="1591"/>
      <c r="S1173" s="1591"/>
      <c r="T1173" s="1593"/>
    </row>
    <row r="1174" spans="1:20" x14ac:dyDescent="0.2">
      <c r="I1174" s="1591"/>
      <c r="J1174" s="1591"/>
      <c r="P1174" s="1592"/>
      <c r="R1174" s="1591"/>
      <c r="S1174" s="1591"/>
      <c r="T1174" s="1593"/>
    </row>
    <row r="1175" spans="1:20" x14ac:dyDescent="0.2">
      <c r="A1175" s="1595" t="s">
        <v>21668</v>
      </c>
      <c r="B1175" s="1595" t="s">
        <v>21751</v>
      </c>
      <c r="C1175" s="1596"/>
      <c r="D1175" s="1596"/>
      <c r="E1175" s="1596"/>
      <c r="F1175" s="1596"/>
      <c r="G1175" s="1596"/>
      <c r="H1175" s="1596"/>
      <c r="I1175" s="1596"/>
      <c r="J1175" s="1596"/>
      <c r="K1175" s="1597"/>
      <c r="L1175" s="1596"/>
      <c r="M1175" s="1596"/>
      <c r="N1175" s="1596"/>
      <c r="O1175" s="1596"/>
      <c r="P1175" s="1592"/>
      <c r="Q1175" s="1596"/>
      <c r="R1175" s="1596"/>
      <c r="S1175" s="1596"/>
      <c r="T1175" s="1593"/>
    </row>
    <row r="1176" spans="1:20" ht="12" thickBot="1" x14ac:dyDescent="0.25">
      <c r="A1176" s="1598" t="s">
        <v>0</v>
      </c>
      <c r="B1176" s="1598" t="s">
        <v>22594</v>
      </c>
      <c r="C1176" s="1598"/>
      <c r="D1176" s="1598"/>
      <c r="E1176" s="1598"/>
      <c r="F1176" s="1598"/>
      <c r="G1176" s="1598"/>
      <c r="H1176" s="1598"/>
      <c r="I1176" s="1598"/>
      <c r="J1176" s="1598"/>
      <c r="K1176" s="1599"/>
      <c r="L1176" s="1598"/>
      <c r="M1176" s="1598"/>
      <c r="N1176" s="1598"/>
      <c r="O1176" s="1598"/>
      <c r="P1176" s="1600"/>
      <c r="Q1176" s="1598"/>
      <c r="R1176" s="1598"/>
      <c r="S1176" s="1598"/>
      <c r="T1176" s="1601"/>
    </row>
    <row r="1177" spans="1:20" ht="27" customHeight="1" x14ac:dyDescent="0.2">
      <c r="A1177" s="1770" t="s">
        <v>22783</v>
      </c>
      <c r="B1177" s="1772" t="s">
        <v>22784</v>
      </c>
      <c r="C1177" s="1774" t="s">
        <v>22609</v>
      </c>
      <c r="D1177" s="1775"/>
      <c r="E1177" s="1775"/>
      <c r="F1177" s="1775"/>
      <c r="G1177" s="1775"/>
      <c r="H1177" s="1775"/>
      <c r="I1177" s="1776"/>
      <c r="J1177" s="1777" t="s">
        <v>22616</v>
      </c>
      <c r="K1177" s="1778"/>
      <c r="L1177" s="1778"/>
      <c r="M1177" s="1778"/>
      <c r="N1177" s="1778"/>
      <c r="O1177" s="1779"/>
      <c r="P1177" s="1780" t="s">
        <v>22622</v>
      </c>
      <c r="Q1177" s="1781"/>
      <c r="R1177" s="1781" t="s">
        <v>2049</v>
      </c>
      <c r="S1177" s="1782"/>
    </row>
    <row r="1178" spans="1:20" ht="112.5" customHeight="1" thickBot="1" x14ac:dyDescent="0.25">
      <c r="A1178" s="1771"/>
      <c r="B1178" s="1773"/>
      <c r="C1178" s="1603" t="s">
        <v>22785</v>
      </c>
      <c r="D1178" s="1604" t="s">
        <v>22786</v>
      </c>
      <c r="E1178" s="1604" t="s">
        <v>22787</v>
      </c>
      <c r="F1178" s="1604" t="s">
        <v>22788</v>
      </c>
      <c r="G1178" s="1604" t="s">
        <v>22789</v>
      </c>
      <c r="H1178" s="1604" t="s">
        <v>22790</v>
      </c>
      <c r="I1178" s="1605" t="s">
        <v>22665</v>
      </c>
      <c r="J1178" s="1606" t="s">
        <v>22785</v>
      </c>
      <c r="K1178" s="1604" t="s">
        <v>22789</v>
      </c>
      <c r="L1178" s="1604" t="s">
        <v>22790</v>
      </c>
      <c r="M1178" s="1604" t="s">
        <v>22791</v>
      </c>
      <c r="N1178" s="1604" t="s">
        <v>22792</v>
      </c>
      <c r="O1178" s="1605" t="s">
        <v>22668</v>
      </c>
      <c r="P1178" s="1607" t="s">
        <v>22793</v>
      </c>
      <c r="Q1178" s="1604" t="s">
        <v>22669</v>
      </c>
      <c r="R1178" s="1608" t="s">
        <v>22794</v>
      </c>
      <c r="S1178" s="1609" t="s">
        <v>22671</v>
      </c>
    </row>
    <row r="1179" spans="1:20" x14ac:dyDescent="0.2">
      <c r="A1179" s="1610" t="s">
        <v>22795</v>
      </c>
      <c r="B1179" s="1611">
        <v>2020</v>
      </c>
      <c r="C1179" s="1612"/>
      <c r="D1179" s="1613">
        <v>31860991</v>
      </c>
      <c r="E1179" s="1613">
        <v>6647930</v>
      </c>
      <c r="F1179" s="1613">
        <v>26879426</v>
      </c>
      <c r="G1179" s="1613">
        <v>465427</v>
      </c>
      <c r="H1179" s="1613">
        <v>74000</v>
      </c>
      <c r="I1179" s="1614">
        <f>SUM(C1179:H1179)</f>
        <v>65927774</v>
      </c>
      <c r="J1179" s="1652"/>
      <c r="K1179" s="1613"/>
      <c r="L1179" s="1613"/>
      <c r="M1179" s="1613">
        <v>1000000</v>
      </c>
      <c r="N1179" s="1613"/>
      <c r="O1179" s="1614">
        <f>SUM(J1179:N1179)</f>
        <v>1000000</v>
      </c>
      <c r="P1179" s="1616"/>
      <c r="Q1179" s="1617">
        <f>P1179</f>
        <v>0</v>
      </c>
      <c r="R1179" s="1617">
        <f>I1179+O1179+Q1179</f>
        <v>66927774</v>
      </c>
      <c r="S1179" s="1618">
        <f>R1179/R1187</f>
        <v>0.99537811222352035</v>
      </c>
    </row>
    <row r="1180" spans="1:20" x14ac:dyDescent="0.2">
      <c r="A1180" s="1619"/>
      <c r="B1180" s="1620">
        <v>2021</v>
      </c>
      <c r="C1180" s="1621"/>
      <c r="D1180" s="1622">
        <v>31881147</v>
      </c>
      <c r="E1180" s="1622">
        <v>7680000</v>
      </c>
      <c r="F1180" s="1622">
        <v>23062925</v>
      </c>
      <c r="G1180" s="1622">
        <v>247229</v>
      </c>
      <c r="H1180" s="1622">
        <v>74000</v>
      </c>
      <c r="I1180" s="1623">
        <f>SUM(C1180:H1180)</f>
        <v>62945301</v>
      </c>
      <c r="J1180" s="1649"/>
      <c r="K1180" s="1622"/>
      <c r="L1180" s="1622"/>
      <c r="M1180" s="1622">
        <v>587142</v>
      </c>
      <c r="N1180" s="1622"/>
      <c r="O1180" s="1623">
        <f>SUM(J1180:N1180)</f>
        <v>587142</v>
      </c>
      <c r="P1180" s="1625"/>
      <c r="Q1180" s="1626">
        <f>P1180</f>
        <v>0</v>
      </c>
      <c r="R1180" s="1626">
        <f>I1180+O1180+Q1180</f>
        <v>63532443</v>
      </c>
      <c r="S1180" s="1627">
        <f>R1180/R1188</f>
        <v>0.99525582158796211</v>
      </c>
    </row>
    <row r="1181" spans="1:20" x14ac:dyDescent="0.2">
      <c r="A1181" s="1619"/>
      <c r="B1181" s="1620">
        <v>2022</v>
      </c>
      <c r="C1181" s="1671"/>
      <c r="D1181" s="1622">
        <v>28750435</v>
      </c>
      <c r="E1181" s="1622">
        <v>7012762</v>
      </c>
      <c r="F1181" s="1622">
        <v>22248841</v>
      </c>
      <c r="G1181" s="1622">
        <v>244463</v>
      </c>
      <c r="H1181" s="1622">
        <v>66853</v>
      </c>
      <c r="I1181" s="1623">
        <f>SUM(C1181:H1181)</f>
        <v>58323354</v>
      </c>
      <c r="J1181" s="1649"/>
      <c r="K1181" s="1622"/>
      <c r="L1181" s="1622"/>
      <c r="M1181" s="1622">
        <v>749095</v>
      </c>
      <c r="N1181" s="1622"/>
      <c r="O1181" s="1623">
        <f>SUM(J1181:N1181)</f>
        <v>749095</v>
      </c>
      <c r="P1181" s="1625"/>
      <c r="Q1181" s="1626">
        <f>P1181</f>
        <v>0</v>
      </c>
      <c r="R1181" s="1626">
        <f>I1181+O1181+Q1181</f>
        <v>59072449</v>
      </c>
      <c r="S1181" s="1627">
        <f>R1181/R1189</f>
        <v>0.99566521820547338</v>
      </c>
    </row>
    <row r="1182" spans="1:20" ht="12" thickBot="1" x14ac:dyDescent="0.25">
      <c r="A1182" s="1628"/>
      <c r="B1182" s="1629" t="s">
        <v>22796</v>
      </c>
      <c r="C1182" s="1630"/>
      <c r="D1182" s="1631">
        <f t="shared" ref="D1182:R1182" si="273">(D1181-D1180)/D1180</f>
        <v>-9.8199478205724527E-2</v>
      </c>
      <c r="E1182" s="1631">
        <f t="shared" si="273"/>
        <v>-8.6879947916666672E-2</v>
      </c>
      <c r="F1182" s="1631">
        <f t="shared" si="273"/>
        <v>-3.5298384745213365E-2</v>
      </c>
      <c r="G1182" s="1631">
        <f t="shared" si="273"/>
        <v>-1.1188007879334544E-2</v>
      </c>
      <c r="H1182" s="1631">
        <f t="shared" si="273"/>
        <v>-9.6581081081081085E-2</v>
      </c>
      <c r="I1182" s="1632">
        <f t="shared" si="273"/>
        <v>-7.3427991074345639E-2</v>
      </c>
      <c r="J1182" s="1633"/>
      <c r="K1182" s="1631"/>
      <c r="L1182" s="1631"/>
      <c r="M1182" s="1631">
        <f t="shared" si="273"/>
        <v>0.27583276277288971</v>
      </c>
      <c r="N1182" s="1631"/>
      <c r="O1182" s="1632">
        <f t="shared" si="273"/>
        <v>0.27583276277288971</v>
      </c>
      <c r="P1182" s="1634"/>
      <c r="Q1182" s="1631"/>
      <c r="R1182" s="1631">
        <f t="shared" si="273"/>
        <v>-7.0200259731866443E-2</v>
      </c>
      <c r="S1182" s="1632"/>
    </row>
    <row r="1183" spans="1:20" x14ac:dyDescent="0.2">
      <c r="A1183" s="1610" t="s">
        <v>22809</v>
      </c>
      <c r="B1183" s="1611">
        <v>2020</v>
      </c>
      <c r="C1183" s="1612"/>
      <c r="D1183" s="1613"/>
      <c r="E1183" s="1613">
        <v>310769</v>
      </c>
      <c r="F1183" s="1613"/>
      <c r="G1183" s="1613"/>
      <c r="H1183" s="1613"/>
      <c r="I1183" s="1614">
        <f>SUM(C1183:H1183)</f>
        <v>310769</v>
      </c>
      <c r="J1183" s="1652"/>
      <c r="K1183" s="1613"/>
      <c r="L1183" s="1613"/>
      <c r="M1183" s="1613"/>
      <c r="N1183" s="1613"/>
      <c r="O1183" s="1614">
        <f>SUM(J1183:N1183)</f>
        <v>0</v>
      </c>
      <c r="P1183" s="1616"/>
      <c r="Q1183" s="1617">
        <f>P1183</f>
        <v>0</v>
      </c>
      <c r="R1183" s="1617">
        <f>I1183+O1183+Q1183</f>
        <v>310769</v>
      </c>
      <c r="S1183" s="1618">
        <f>R1183/R1187</f>
        <v>4.6218877764796305E-3</v>
      </c>
    </row>
    <row r="1184" spans="1:20" x14ac:dyDescent="0.2">
      <c r="A1184" s="1619"/>
      <c r="B1184" s="1620">
        <v>2021</v>
      </c>
      <c r="C1184" s="1621"/>
      <c r="D1184" s="1622"/>
      <c r="E1184" s="1622">
        <v>302846</v>
      </c>
      <c r="F1184" s="1622"/>
      <c r="G1184" s="1622"/>
      <c r="H1184" s="1622"/>
      <c r="I1184" s="1623">
        <f>SUM(C1184:H1184)</f>
        <v>302846</v>
      </c>
      <c r="J1184" s="1649"/>
      <c r="K1184" s="1622"/>
      <c r="L1184" s="1622"/>
      <c r="M1184" s="1622"/>
      <c r="N1184" s="1622"/>
      <c r="O1184" s="1623">
        <f>SUM(J1184:N1184)</f>
        <v>0</v>
      </c>
      <c r="P1184" s="1625"/>
      <c r="Q1184" s="1626">
        <f>P1184</f>
        <v>0</v>
      </c>
      <c r="R1184" s="1626">
        <f>I1184+O1184+Q1184</f>
        <v>302846</v>
      </c>
      <c r="S1184" s="1627">
        <f>R1184/R1188</f>
        <v>4.7441784120378933E-3</v>
      </c>
    </row>
    <row r="1185" spans="1:20" x14ac:dyDescent="0.2">
      <c r="A1185" s="1619"/>
      <c r="B1185" s="1620">
        <v>2022</v>
      </c>
      <c r="C1185" s="1621"/>
      <c r="D1185" s="1622"/>
      <c r="E1185" s="1622">
        <v>257181</v>
      </c>
      <c r="F1185" s="1622"/>
      <c r="G1185" s="1622"/>
      <c r="H1185" s="1622"/>
      <c r="I1185" s="1623">
        <f>SUM(C1185:H1185)</f>
        <v>257181</v>
      </c>
      <c r="J1185" s="1649"/>
      <c r="K1185" s="1622"/>
      <c r="L1185" s="1622"/>
      <c r="M1185" s="1622"/>
      <c r="N1185" s="1622"/>
      <c r="O1185" s="1623">
        <f>SUM(J1185:N1185)</f>
        <v>0</v>
      </c>
      <c r="P1185" s="1625"/>
      <c r="Q1185" s="1626">
        <f>P1185</f>
        <v>0</v>
      </c>
      <c r="R1185" s="1626">
        <f>I1185+O1185+Q1185</f>
        <v>257181</v>
      </c>
      <c r="S1185" s="1627">
        <f>R1185/R1189</f>
        <v>4.3347817945266131E-3</v>
      </c>
    </row>
    <row r="1186" spans="1:20" ht="12" thickBot="1" x14ac:dyDescent="0.25">
      <c r="A1186" s="1628"/>
      <c r="B1186" s="1629" t="s">
        <v>22796</v>
      </c>
      <c r="C1186" s="1630"/>
      <c r="D1186" s="1631"/>
      <c r="E1186" s="1631">
        <f>(E1185-E1184)/E1184</f>
        <v>-0.1507862081718101</v>
      </c>
      <c r="F1186" s="1631"/>
      <c r="G1186" s="1631"/>
      <c r="H1186" s="1631"/>
      <c r="I1186" s="1632">
        <f t="shared" ref="I1186:R1186" si="274">(I1185-I1184)/I1184</f>
        <v>-0.1507862081718101</v>
      </c>
      <c r="J1186" s="1633"/>
      <c r="K1186" s="1631"/>
      <c r="L1186" s="1631"/>
      <c r="M1186" s="1631"/>
      <c r="N1186" s="1631"/>
      <c r="O1186" s="1632"/>
      <c r="P1186" s="1634"/>
      <c r="Q1186" s="1631"/>
      <c r="R1186" s="1631">
        <f t="shared" si="274"/>
        <v>-0.1507862081718101</v>
      </c>
      <c r="S1186" s="1632"/>
    </row>
    <row r="1187" spans="1:20" x14ac:dyDescent="0.2">
      <c r="A1187" s="1640" t="s">
        <v>2049</v>
      </c>
      <c r="B1187" s="1611">
        <v>2020</v>
      </c>
      <c r="C1187" s="1641">
        <f t="shared" ref="C1187:H1189" si="275">C1179+C1183</f>
        <v>0</v>
      </c>
      <c r="D1187" s="1642">
        <f t="shared" si="275"/>
        <v>31860991</v>
      </c>
      <c r="E1187" s="1642">
        <f t="shared" si="275"/>
        <v>6958699</v>
      </c>
      <c r="F1187" s="1642">
        <f t="shared" si="275"/>
        <v>26879426</v>
      </c>
      <c r="G1187" s="1642">
        <f t="shared" si="275"/>
        <v>465427</v>
      </c>
      <c r="H1187" s="1642">
        <f t="shared" si="275"/>
        <v>74000</v>
      </c>
      <c r="I1187" s="1643">
        <f>SUM(C1187:H1187)</f>
        <v>66238543</v>
      </c>
      <c r="J1187" s="1644">
        <f t="shared" ref="J1187:N1189" si="276">J1179+J1183</f>
        <v>0</v>
      </c>
      <c r="K1187" s="1642">
        <f t="shared" si="276"/>
        <v>0</v>
      </c>
      <c r="L1187" s="1642">
        <f t="shared" si="276"/>
        <v>0</v>
      </c>
      <c r="M1187" s="1642">
        <f t="shared" si="276"/>
        <v>1000000</v>
      </c>
      <c r="N1187" s="1642">
        <f t="shared" si="276"/>
        <v>0</v>
      </c>
      <c r="O1187" s="1643">
        <f>SUM(J1187:N1187)</f>
        <v>1000000</v>
      </c>
      <c r="P1187" s="1645">
        <f t="shared" ref="P1187:Q1189" si="277">P1179+P1183</f>
        <v>0</v>
      </c>
      <c r="Q1187" s="1642">
        <f t="shared" si="277"/>
        <v>0</v>
      </c>
      <c r="R1187" s="1642">
        <f>I1187+O1187+Q1187</f>
        <v>67238543</v>
      </c>
      <c r="S1187" s="1646">
        <f>R1187/R1187</f>
        <v>1</v>
      </c>
    </row>
    <row r="1188" spans="1:20" x14ac:dyDescent="0.2">
      <c r="A1188" s="1647"/>
      <c r="B1188" s="1620">
        <v>2021</v>
      </c>
      <c r="C1188" s="1648">
        <f t="shared" si="275"/>
        <v>0</v>
      </c>
      <c r="D1188" s="1626">
        <f t="shared" si="275"/>
        <v>31881147</v>
      </c>
      <c r="E1188" s="1626">
        <f t="shared" si="275"/>
        <v>7982846</v>
      </c>
      <c r="F1188" s="1626">
        <f t="shared" si="275"/>
        <v>23062925</v>
      </c>
      <c r="G1188" s="1626">
        <f t="shared" si="275"/>
        <v>247229</v>
      </c>
      <c r="H1188" s="1626">
        <f t="shared" si="275"/>
        <v>74000</v>
      </c>
      <c r="I1188" s="1623">
        <f>SUM(C1188:H1188)</f>
        <v>63248147</v>
      </c>
      <c r="J1188" s="1649">
        <f t="shared" si="276"/>
        <v>0</v>
      </c>
      <c r="K1188" s="1626">
        <f t="shared" si="276"/>
        <v>0</v>
      </c>
      <c r="L1188" s="1626">
        <f t="shared" si="276"/>
        <v>0</v>
      </c>
      <c r="M1188" s="1626">
        <f t="shared" si="276"/>
        <v>587142</v>
      </c>
      <c r="N1188" s="1626">
        <f t="shared" si="276"/>
        <v>0</v>
      </c>
      <c r="O1188" s="1623">
        <f>SUM(J1188:N1188)</f>
        <v>587142</v>
      </c>
      <c r="P1188" s="1650">
        <f t="shared" si="277"/>
        <v>0</v>
      </c>
      <c r="Q1188" s="1626">
        <f t="shared" si="277"/>
        <v>0</v>
      </c>
      <c r="R1188" s="1626">
        <f>I1188+O1188+Q1188</f>
        <v>63835289</v>
      </c>
      <c r="S1188" s="1627">
        <f>R1188/R1188</f>
        <v>1</v>
      </c>
    </row>
    <row r="1189" spans="1:20" x14ac:dyDescent="0.2">
      <c r="A1189" s="1647"/>
      <c r="B1189" s="1620">
        <v>2022</v>
      </c>
      <c r="C1189" s="1648">
        <f t="shared" si="275"/>
        <v>0</v>
      </c>
      <c r="D1189" s="1626">
        <f t="shared" si="275"/>
        <v>28750435</v>
      </c>
      <c r="E1189" s="1626">
        <f t="shared" si="275"/>
        <v>7269943</v>
      </c>
      <c r="F1189" s="1626">
        <f t="shared" si="275"/>
        <v>22248841</v>
      </c>
      <c r="G1189" s="1626">
        <f t="shared" si="275"/>
        <v>244463</v>
      </c>
      <c r="H1189" s="1626">
        <f t="shared" si="275"/>
        <v>66853</v>
      </c>
      <c r="I1189" s="1623">
        <f>SUM(C1189:H1189)</f>
        <v>58580535</v>
      </c>
      <c r="J1189" s="1649">
        <f t="shared" si="276"/>
        <v>0</v>
      </c>
      <c r="K1189" s="1626">
        <f t="shared" si="276"/>
        <v>0</v>
      </c>
      <c r="L1189" s="1626">
        <f t="shared" si="276"/>
        <v>0</v>
      </c>
      <c r="M1189" s="1626">
        <f t="shared" si="276"/>
        <v>749095</v>
      </c>
      <c r="N1189" s="1626">
        <f t="shared" si="276"/>
        <v>0</v>
      </c>
      <c r="O1189" s="1623">
        <f>SUM(J1189:N1189)</f>
        <v>749095</v>
      </c>
      <c r="P1189" s="1650">
        <f t="shared" si="277"/>
        <v>0</v>
      </c>
      <c r="Q1189" s="1626">
        <f t="shared" si="277"/>
        <v>0</v>
      </c>
      <c r="R1189" s="1626">
        <f>I1189+O1189+Q1189</f>
        <v>59329630</v>
      </c>
      <c r="S1189" s="1627">
        <f>R1189/R1189</f>
        <v>1</v>
      </c>
    </row>
    <row r="1190" spans="1:20" ht="12" thickBot="1" x14ac:dyDescent="0.25">
      <c r="A1190" s="1628"/>
      <c r="B1190" s="1629" t="s">
        <v>22796</v>
      </c>
      <c r="C1190" s="1630"/>
      <c r="D1190" s="1631">
        <f t="shared" ref="D1190:R1190" si="278">(D1189-D1188)/D1188</f>
        <v>-9.8199478205724527E-2</v>
      </c>
      <c r="E1190" s="1631">
        <f t="shared" si="278"/>
        <v>-8.9304365886552245E-2</v>
      </c>
      <c r="F1190" s="1631">
        <f t="shared" si="278"/>
        <v>-3.5298384745213365E-2</v>
      </c>
      <c r="G1190" s="1631">
        <f t="shared" si="278"/>
        <v>-1.1188007879334544E-2</v>
      </c>
      <c r="H1190" s="1631">
        <f t="shared" si="278"/>
        <v>-9.6581081081081085E-2</v>
      </c>
      <c r="I1190" s="1632">
        <f t="shared" si="278"/>
        <v>-7.3798399184722363E-2</v>
      </c>
      <c r="J1190" s="1633"/>
      <c r="K1190" s="1631"/>
      <c r="L1190" s="1631"/>
      <c r="M1190" s="1631">
        <f t="shared" si="278"/>
        <v>0.27583276277288971</v>
      </c>
      <c r="N1190" s="1631"/>
      <c r="O1190" s="1632">
        <f t="shared" si="278"/>
        <v>0.27583276277288971</v>
      </c>
      <c r="P1190" s="1634"/>
      <c r="Q1190" s="1631"/>
      <c r="R1190" s="1631">
        <f t="shared" si="278"/>
        <v>-7.0582573848768815E-2</v>
      </c>
      <c r="S1190" s="1632"/>
    </row>
    <row r="1193" spans="1:20" x14ac:dyDescent="0.2">
      <c r="A1193" s="1590" t="s">
        <v>22593</v>
      </c>
      <c r="I1193" s="1591"/>
      <c r="J1193" s="1591"/>
      <c r="P1193" s="1592"/>
      <c r="R1193" s="1591"/>
      <c r="S1193" s="1591"/>
      <c r="T1193" s="1593"/>
    </row>
    <row r="1194" spans="1:20" x14ac:dyDescent="0.2">
      <c r="A1194" s="1590" t="s">
        <v>22592</v>
      </c>
      <c r="I1194" s="1591"/>
      <c r="J1194" s="1591"/>
      <c r="P1194" s="1592"/>
      <c r="R1194" s="1591"/>
      <c r="S1194" s="1591"/>
      <c r="T1194" s="1593"/>
    </row>
    <row r="1195" spans="1:20" x14ac:dyDescent="0.2">
      <c r="I1195" s="1591"/>
      <c r="J1195" s="1591"/>
      <c r="P1195" s="1592"/>
      <c r="R1195" s="1591"/>
      <c r="S1195" s="1591"/>
      <c r="T1195" s="1593"/>
    </row>
    <row r="1196" spans="1:20" x14ac:dyDescent="0.2">
      <c r="I1196" s="1591"/>
      <c r="J1196" s="1591"/>
      <c r="P1196" s="1592"/>
      <c r="R1196" s="1591"/>
      <c r="S1196" s="1591"/>
      <c r="T1196" s="1593"/>
    </row>
    <row r="1197" spans="1:20" x14ac:dyDescent="0.2">
      <c r="I1197" s="1591"/>
      <c r="J1197" s="1591"/>
      <c r="P1197" s="1592"/>
      <c r="R1197" s="1591"/>
      <c r="S1197" s="1591"/>
      <c r="T1197" s="1593"/>
    </row>
    <row r="1198" spans="1:20" x14ac:dyDescent="0.2">
      <c r="A1198" s="1769" t="s">
        <v>22780</v>
      </c>
      <c r="B1198" s="1769"/>
      <c r="C1198" s="1769"/>
      <c r="D1198" s="1769"/>
      <c r="E1198" s="1769"/>
      <c r="F1198" s="1769"/>
      <c r="G1198" s="1769"/>
      <c r="H1198" s="1769"/>
      <c r="I1198" s="1769"/>
      <c r="J1198" s="1769"/>
      <c r="K1198" s="1769"/>
      <c r="L1198" s="1769"/>
      <c r="M1198" s="1769"/>
      <c r="N1198" s="1769"/>
      <c r="O1198" s="1769"/>
      <c r="P1198" s="1769"/>
      <c r="Q1198" s="1769"/>
      <c r="R1198" s="1769"/>
      <c r="S1198" s="1769"/>
      <c r="T1198" s="1594"/>
    </row>
    <row r="1199" spans="1:20" x14ac:dyDescent="0.2">
      <c r="A1199" s="1769" t="s">
        <v>2089</v>
      </c>
      <c r="B1199" s="1769"/>
      <c r="C1199" s="1769"/>
      <c r="D1199" s="1769"/>
      <c r="E1199" s="1769"/>
      <c r="F1199" s="1769"/>
      <c r="G1199" s="1769"/>
      <c r="H1199" s="1769"/>
      <c r="I1199" s="1769"/>
      <c r="J1199" s="1769"/>
      <c r="K1199" s="1769"/>
      <c r="L1199" s="1769"/>
      <c r="M1199" s="1769"/>
      <c r="N1199" s="1769"/>
      <c r="O1199" s="1769"/>
      <c r="P1199" s="1769"/>
      <c r="Q1199" s="1769"/>
      <c r="R1199" s="1769"/>
      <c r="S1199" s="1769"/>
      <c r="T1199" s="1594"/>
    </row>
    <row r="1200" spans="1:20" x14ac:dyDescent="0.2">
      <c r="A1200" s="1769" t="s">
        <v>22781</v>
      </c>
      <c r="B1200" s="1769"/>
      <c r="C1200" s="1769"/>
      <c r="D1200" s="1769"/>
      <c r="E1200" s="1769"/>
      <c r="F1200" s="1769"/>
      <c r="G1200" s="1769"/>
      <c r="H1200" s="1769"/>
      <c r="I1200" s="1769"/>
      <c r="J1200" s="1769"/>
      <c r="K1200" s="1769"/>
      <c r="L1200" s="1769"/>
      <c r="M1200" s="1769"/>
      <c r="N1200" s="1769"/>
      <c r="O1200" s="1769"/>
      <c r="P1200" s="1769"/>
      <c r="Q1200" s="1769"/>
      <c r="R1200" s="1769"/>
      <c r="S1200" s="1769"/>
      <c r="T1200" s="1594"/>
    </row>
    <row r="1201" spans="1:20" x14ac:dyDescent="0.2">
      <c r="A1201" s="1769" t="s">
        <v>22782</v>
      </c>
      <c r="B1201" s="1769"/>
      <c r="C1201" s="1769"/>
      <c r="D1201" s="1769"/>
      <c r="E1201" s="1769"/>
      <c r="F1201" s="1769"/>
      <c r="G1201" s="1769"/>
      <c r="H1201" s="1769"/>
      <c r="I1201" s="1769"/>
      <c r="J1201" s="1769"/>
      <c r="K1201" s="1769"/>
      <c r="L1201" s="1769"/>
      <c r="M1201" s="1769"/>
      <c r="N1201" s="1769"/>
      <c r="O1201" s="1769"/>
      <c r="P1201" s="1769"/>
      <c r="Q1201" s="1769"/>
      <c r="R1201" s="1769"/>
      <c r="S1201" s="1769"/>
      <c r="T1201" s="1594"/>
    </row>
    <row r="1202" spans="1:20" x14ac:dyDescent="0.2">
      <c r="I1202" s="1591"/>
      <c r="J1202" s="1591"/>
      <c r="P1202" s="1592"/>
      <c r="R1202" s="1591"/>
      <c r="S1202" s="1591"/>
      <c r="T1202" s="1593"/>
    </row>
    <row r="1203" spans="1:20" x14ac:dyDescent="0.2">
      <c r="I1203" s="1591"/>
      <c r="J1203" s="1591"/>
      <c r="P1203" s="1592"/>
      <c r="R1203" s="1591"/>
      <c r="S1203" s="1591"/>
      <c r="T1203" s="1593"/>
    </row>
    <row r="1204" spans="1:20" x14ac:dyDescent="0.2">
      <c r="I1204" s="1591"/>
      <c r="J1204" s="1591"/>
      <c r="P1204" s="1592"/>
      <c r="R1204" s="1591"/>
      <c r="S1204" s="1591"/>
      <c r="T1204" s="1593"/>
    </row>
    <row r="1205" spans="1:20" x14ac:dyDescent="0.2">
      <c r="A1205" s="1595" t="s">
        <v>21668</v>
      </c>
      <c r="B1205" s="1595" t="s">
        <v>21734</v>
      </c>
      <c r="C1205" s="1596"/>
      <c r="D1205" s="1596"/>
      <c r="E1205" s="1596"/>
      <c r="F1205" s="1596"/>
      <c r="G1205" s="1596"/>
      <c r="H1205" s="1596"/>
      <c r="I1205" s="1596"/>
      <c r="J1205" s="1596"/>
      <c r="K1205" s="1597"/>
      <c r="L1205" s="1596"/>
      <c r="M1205" s="1596"/>
      <c r="N1205" s="1596"/>
      <c r="O1205" s="1596"/>
      <c r="P1205" s="1592"/>
      <c r="Q1205" s="1596"/>
      <c r="R1205" s="1596"/>
      <c r="S1205" s="1596"/>
      <c r="T1205" s="1593"/>
    </row>
    <row r="1206" spans="1:20" ht="12" thickBot="1" x14ac:dyDescent="0.25">
      <c r="A1206" s="1598" t="s">
        <v>0</v>
      </c>
      <c r="B1206" s="1598" t="s">
        <v>22596</v>
      </c>
      <c r="C1206" s="1598"/>
      <c r="D1206" s="1598"/>
      <c r="E1206" s="1598"/>
      <c r="F1206" s="1598"/>
      <c r="G1206" s="1598"/>
      <c r="H1206" s="1598"/>
      <c r="I1206" s="1598"/>
      <c r="J1206" s="1598"/>
      <c r="K1206" s="1599"/>
      <c r="L1206" s="1598"/>
      <c r="M1206" s="1598"/>
      <c r="N1206" s="1598"/>
      <c r="O1206" s="1598"/>
      <c r="P1206" s="1600"/>
      <c r="Q1206" s="1598"/>
      <c r="R1206" s="1598"/>
      <c r="S1206" s="1598"/>
      <c r="T1206" s="1601"/>
    </row>
    <row r="1207" spans="1:20" ht="27" customHeight="1" x14ac:dyDescent="0.2">
      <c r="A1207" s="1770" t="s">
        <v>22783</v>
      </c>
      <c r="B1207" s="1772" t="s">
        <v>22784</v>
      </c>
      <c r="C1207" s="1774" t="s">
        <v>22609</v>
      </c>
      <c r="D1207" s="1775"/>
      <c r="E1207" s="1775"/>
      <c r="F1207" s="1775"/>
      <c r="G1207" s="1775"/>
      <c r="H1207" s="1775"/>
      <c r="I1207" s="1776"/>
      <c r="J1207" s="1777" t="s">
        <v>22616</v>
      </c>
      <c r="K1207" s="1778"/>
      <c r="L1207" s="1778"/>
      <c r="M1207" s="1778"/>
      <c r="N1207" s="1778"/>
      <c r="O1207" s="1779"/>
      <c r="P1207" s="1780" t="s">
        <v>22622</v>
      </c>
      <c r="Q1207" s="1781"/>
      <c r="R1207" s="1781" t="s">
        <v>2049</v>
      </c>
      <c r="S1207" s="1782"/>
    </row>
    <row r="1208" spans="1:20" ht="112.5" customHeight="1" thickBot="1" x14ac:dyDescent="0.25">
      <c r="A1208" s="1771"/>
      <c r="B1208" s="1773"/>
      <c r="C1208" s="1603" t="s">
        <v>22785</v>
      </c>
      <c r="D1208" s="1604" t="s">
        <v>22786</v>
      </c>
      <c r="E1208" s="1604" t="s">
        <v>22787</v>
      </c>
      <c r="F1208" s="1604" t="s">
        <v>22788</v>
      </c>
      <c r="G1208" s="1604" t="s">
        <v>22789</v>
      </c>
      <c r="H1208" s="1604" t="s">
        <v>22790</v>
      </c>
      <c r="I1208" s="1605" t="s">
        <v>22665</v>
      </c>
      <c r="J1208" s="1606" t="s">
        <v>22785</v>
      </c>
      <c r="K1208" s="1604" t="s">
        <v>22789</v>
      </c>
      <c r="L1208" s="1604" t="s">
        <v>22790</v>
      </c>
      <c r="M1208" s="1604" t="s">
        <v>22791</v>
      </c>
      <c r="N1208" s="1604" t="s">
        <v>22792</v>
      </c>
      <c r="O1208" s="1605" t="s">
        <v>22668</v>
      </c>
      <c r="P1208" s="1607" t="s">
        <v>22793</v>
      </c>
      <c r="Q1208" s="1604" t="s">
        <v>22669</v>
      </c>
      <c r="R1208" s="1608" t="s">
        <v>22794</v>
      </c>
      <c r="S1208" s="1609" t="s">
        <v>22671</v>
      </c>
    </row>
    <row r="1209" spans="1:20" x14ac:dyDescent="0.2">
      <c r="A1209" s="1610" t="s">
        <v>22795</v>
      </c>
      <c r="B1209" s="1611">
        <v>2020</v>
      </c>
      <c r="C1209" s="1612">
        <f t="shared" ref="C1209:H1211" si="279">C1239+C1269+C1299+C1329</f>
        <v>0</v>
      </c>
      <c r="D1209" s="1613">
        <f t="shared" si="279"/>
        <v>27158379</v>
      </c>
      <c r="E1209" s="1613">
        <f t="shared" si="279"/>
        <v>60000</v>
      </c>
      <c r="F1209" s="1613">
        <f t="shared" si="279"/>
        <v>47128688</v>
      </c>
      <c r="G1209" s="1613">
        <f t="shared" si="279"/>
        <v>0</v>
      </c>
      <c r="H1209" s="1613">
        <f t="shared" si="279"/>
        <v>267040</v>
      </c>
      <c r="I1209" s="1614">
        <f>SUM(C1209:H1209)</f>
        <v>74614107</v>
      </c>
      <c r="J1209" s="1652">
        <f t="shared" ref="J1209:N1211" si="280">J1239+J1269+J1299+J1329</f>
        <v>0</v>
      </c>
      <c r="K1209" s="1613">
        <f t="shared" si="280"/>
        <v>0</v>
      </c>
      <c r="L1209" s="1613">
        <f t="shared" si="280"/>
        <v>0</v>
      </c>
      <c r="M1209" s="1613">
        <f t="shared" si="280"/>
        <v>21983255</v>
      </c>
      <c r="N1209" s="1613">
        <f t="shared" si="280"/>
        <v>0</v>
      </c>
      <c r="O1209" s="1614">
        <f>SUM(J1209:N1209)</f>
        <v>21983255</v>
      </c>
      <c r="P1209" s="1616">
        <f>P1239+P1269+P1299+P1329</f>
        <v>0</v>
      </c>
      <c r="Q1209" s="1617">
        <f>P1209</f>
        <v>0</v>
      </c>
      <c r="R1209" s="1617">
        <f>I1209+O1209+Q1209</f>
        <v>96597362</v>
      </c>
      <c r="S1209" s="1618">
        <f>R1209/R1217</f>
        <v>0.9957435337035353</v>
      </c>
    </row>
    <row r="1210" spans="1:20" x14ac:dyDescent="0.2">
      <c r="A1210" s="1619"/>
      <c r="B1210" s="1620">
        <v>2021</v>
      </c>
      <c r="C1210" s="1621">
        <f t="shared" si="279"/>
        <v>0</v>
      </c>
      <c r="D1210" s="1622">
        <f t="shared" si="279"/>
        <v>26604073</v>
      </c>
      <c r="E1210" s="1622">
        <f t="shared" si="279"/>
        <v>0</v>
      </c>
      <c r="F1210" s="1622">
        <f t="shared" si="279"/>
        <v>48302079</v>
      </c>
      <c r="G1210" s="1622">
        <f t="shared" si="279"/>
        <v>0</v>
      </c>
      <c r="H1210" s="1622">
        <f t="shared" si="279"/>
        <v>267040</v>
      </c>
      <c r="I1210" s="1623">
        <f>SUM(C1210:H1210)</f>
        <v>75173192</v>
      </c>
      <c r="J1210" s="1624">
        <f t="shared" si="280"/>
        <v>0</v>
      </c>
      <c r="K1210" s="1622">
        <f t="shared" si="280"/>
        <v>0</v>
      </c>
      <c r="L1210" s="1622">
        <f t="shared" si="280"/>
        <v>0</v>
      </c>
      <c r="M1210" s="1622">
        <f t="shared" si="280"/>
        <v>17077277</v>
      </c>
      <c r="N1210" s="1622">
        <f t="shared" si="280"/>
        <v>0</v>
      </c>
      <c r="O1210" s="1623">
        <f>SUM(J1210:N1210)</f>
        <v>17077277</v>
      </c>
      <c r="P1210" s="1625">
        <f>P1240+P1270+P1300+P1330</f>
        <v>0</v>
      </c>
      <c r="Q1210" s="1626">
        <f>P1210</f>
        <v>0</v>
      </c>
      <c r="R1210" s="1626">
        <f>I1210+O1210+Q1210</f>
        <v>92250469</v>
      </c>
      <c r="S1210" s="1627">
        <f>R1210/R1218</f>
        <v>0.99719334468870446</v>
      </c>
    </row>
    <row r="1211" spans="1:20" x14ac:dyDescent="0.2">
      <c r="A1211" s="1619"/>
      <c r="B1211" s="1620">
        <v>2022</v>
      </c>
      <c r="C1211" s="1621">
        <f t="shared" si="279"/>
        <v>0</v>
      </c>
      <c r="D1211" s="1622">
        <f t="shared" si="279"/>
        <v>26023832</v>
      </c>
      <c r="E1211" s="1622">
        <f t="shared" si="279"/>
        <v>0</v>
      </c>
      <c r="F1211" s="1622">
        <f t="shared" si="279"/>
        <v>50624221</v>
      </c>
      <c r="G1211" s="1622">
        <f t="shared" si="279"/>
        <v>0</v>
      </c>
      <c r="H1211" s="1622">
        <f t="shared" si="279"/>
        <v>275656</v>
      </c>
      <c r="I1211" s="1623">
        <f>SUM(C1211:H1211)</f>
        <v>76923709</v>
      </c>
      <c r="J1211" s="1624">
        <f t="shared" si="280"/>
        <v>0</v>
      </c>
      <c r="K1211" s="1622">
        <f t="shared" si="280"/>
        <v>0</v>
      </c>
      <c r="L1211" s="1622">
        <f t="shared" si="280"/>
        <v>0</v>
      </c>
      <c r="M1211" s="1622">
        <f t="shared" si="280"/>
        <v>34149257</v>
      </c>
      <c r="N1211" s="1622">
        <f t="shared" si="280"/>
        <v>0</v>
      </c>
      <c r="O1211" s="1623">
        <f>SUM(J1211:N1211)</f>
        <v>34149257</v>
      </c>
      <c r="P1211" s="1625">
        <f>P1241+P1271+P1301+P1331</f>
        <v>0</v>
      </c>
      <c r="Q1211" s="1626">
        <f>P1211</f>
        <v>0</v>
      </c>
      <c r="R1211" s="1626">
        <f>I1211+O1211+Q1211</f>
        <v>111072966</v>
      </c>
      <c r="S1211" s="1627">
        <f>R1211/R1219</f>
        <v>0.99831971827697086</v>
      </c>
    </row>
    <row r="1212" spans="1:20" ht="12" thickBot="1" x14ac:dyDescent="0.25">
      <c r="A1212" s="1628"/>
      <c r="B1212" s="1629" t="s">
        <v>22796</v>
      </c>
      <c r="C1212" s="1630"/>
      <c r="D1212" s="1631">
        <f t="shared" ref="D1212:R1212" si="281">(D1211-D1210)/D1210</f>
        <v>-2.1810231839312726E-2</v>
      </c>
      <c r="E1212" s="1631"/>
      <c r="F1212" s="1631">
        <f t="shared" si="281"/>
        <v>4.8075404787441968E-2</v>
      </c>
      <c r="G1212" s="1631"/>
      <c r="H1212" s="1631">
        <f t="shared" si="281"/>
        <v>3.2264829239065311E-2</v>
      </c>
      <c r="I1212" s="1632">
        <f t="shared" si="281"/>
        <v>2.3286452968499727E-2</v>
      </c>
      <c r="J1212" s="1633"/>
      <c r="K1212" s="1631"/>
      <c r="L1212" s="1631"/>
      <c r="M1212" s="1631">
        <f t="shared" si="281"/>
        <v>0.99968982174382959</v>
      </c>
      <c r="N1212" s="1631"/>
      <c r="O1212" s="1632">
        <f t="shared" si="281"/>
        <v>0.99968982174382959</v>
      </c>
      <c r="P1212" s="1634"/>
      <c r="Q1212" s="1631"/>
      <c r="R1212" s="1631">
        <f t="shared" si="281"/>
        <v>0.20403687053341701</v>
      </c>
      <c r="S1212" s="1632"/>
    </row>
    <row r="1213" spans="1:20" x14ac:dyDescent="0.2">
      <c r="A1213" s="1610" t="s">
        <v>22809</v>
      </c>
      <c r="B1213" s="1611">
        <v>2020</v>
      </c>
      <c r="C1213" s="1612">
        <f t="shared" ref="C1213:H1215" si="282">C1243+C1273+C1303+C1333</f>
        <v>0</v>
      </c>
      <c r="D1213" s="1613">
        <f t="shared" si="282"/>
        <v>0</v>
      </c>
      <c r="E1213" s="1613">
        <f t="shared" si="282"/>
        <v>412921</v>
      </c>
      <c r="F1213" s="1613">
        <f t="shared" si="282"/>
        <v>0</v>
      </c>
      <c r="G1213" s="1613">
        <f t="shared" si="282"/>
        <v>0</v>
      </c>
      <c r="H1213" s="1613">
        <f t="shared" si="282"/>
        <v>0</v>
      </c>
      <c r="I1213" s="1614">
        <f>SUM(C1213:H1213)</f>
        <v>412921</v>
      </c>
      <c r="J1213" s="1615">
        <f t="shared" ref="J1213:N1215" si="283">J1243+J1273+J1303+J1333</f>
        <v>0</v>
      </c>
      <c r="K1213" s="1613">
        <f t="shared" si="283"/>
        <v>0</v>
      </c>
      <c r="L1213" s="1613">
        <f t="shared" si="283"/>
        <v>0</v>
      </c>
      <c r="M1213" s="1613">
        <f t="shared" si="283"/>
        <v>0</v>
      </c>
      <c r="N1213" s="1613">
        <f t="shared" si="283"/>
        <v>0</v>
      </c>
      <c r="O1213" s="1614">
        <f>SUM(J1213:N1213)</f>
        <v>0</v>
      </c>
      <c r="P1213" s="1616">
        <f>P1243+P1273+P1303+P1333</f>
        <v>0</v>
      </c>
      <c r="Q1213" s="1617">
        <f>P1213</f>
        <v>0</v>
      </c>
      <c r="R1213" s="1617">
        <f>I1213+O1213+Q1213</f>
        <v>412921</v>
      </c>
      <c r="S1213" s="1618">
        <f>R1213/R1217</f>
        <v>4.2564662964646744E-3</v>
      </c>
    </row>
    <row r="1214" spans="1:20" x14ac:dyDescent="0.2">
      <c r="A1214" s="1619"/>
      <c r="B1214" s="1620">
        <v>2021</v>
      </c>
      <c r="C1214" s="1621">
        <f t="shared" si="282"/>
        <v>0</v>
      </c>
      <c r="D1214" s="1622">
        <f t="shared" si="282"/>
        <v>0</v>
      </c>
      <c r="E1214" s="1622">
        <f t="shared" si="282"/>
        <v>259644</v>
      </c>
      <c r="F1214" s="1622">
        <f t="shared" si="282"/>
        <v>0</v>
      </c>
      <c r="G1214" s="1622">
        <f t="shared" si="282"/>
        <v>0</v>
      </c>
      <c r="H1214" s="1622">
        <f t="shared" si="282"/>
        <v>0</v>
      </c>
      <c r="I1214" s="1623">
        <f>SUM(C1214:H1214)</f>
        <v>259644</v>
      </c>
      <c r="J1214" s="1624">
        <f t="shared" si="283"/>
        <v>0</v>
      </c>
      <c r="K1214" s="1622">
        <f t="shared" si="283"/>
        <v>0</v>
      </c>
      <c r="L1214" s="1622">
        <f t="shared" si="283"/>
        <v>0</v>
      </c>
      <c r="M1214" s="1622">
        <f t="shared" si="283"/>
        <v>0</v>
      </c>
      <c r="N1214" s="1622">
        <f t="shared" si="283"/>
        <v>0</v>
      </c>
      <c r="O1214" s="1623">
        <f>SUM(J1214:N1214)</f>
        <v>0</v>
      </c>
      <c r="P1214" s="1625">
        <f>P1244+P1274+P1304+P1334</f>
        <v>0</v>
      </c>
      <c r="Q1214" s="1626">
        <f>P1214</f>
        <v>0</v>
      </c>
      <c r="R1214" s="1626">
        <f>I1214+O1214+Q1214</f>
        <v>259644</v>
      </c>
      <c r="S1214" s="1627">
        <f>R1214/R1218</f>
        <v>2.8066553112955335E-3</v>
      </c>
    </row>
    <row r="1215" spans="1:20" x14ac:dyDescent="0.2">
      <c r="A1215" s="1619"/>
      <c r="B1215" s="1620">
        <v>2022</v>
      </c>
      <c r="C1215" s="1621">
        <f t="shared" si="282"/>
        <v>0</v>
      </c>
      <c r="D1215" s="1622">
        <f t="shared" si="282"/>
        <v>0</v>
      </c>
      <c r="E1215" s="1622">
        <f t="shared" si="282"/>
        <v>186948</v>
      </c>
      <c r="F1215" s="1622">
        <f t="shared" si="282"/>
        <v>0</v>
      </c>
      <c r="G1215" s="1622">
        <f t="shared" si="282"/>
        <v>0</v>
      </c>
      <c r="H1215" s="1622">
        <f t="shared" si="282"/>
        <v>0</v>
      </c>
      <c r="I1215" s="1623">
        <f>SUM(C1215:H1215)</f>
        <v>186948</v>
      </c>
      <c r="J1215" s="1624">
        <f t="shared" si="283"/>
        <v>0</v>
      </c>
      <c r="K1215" s="1622">
        <f t="shared" si="283"/>
        <v>0</v>
      </c>
      <c r="L1215" s="1622">
        <f t="shared" si="283"/>
        <v>0</v>
      </c>
      <c r="M1215" s="1622">
        <f t="shared" si="283"/>
        <v>0</v>
      </c>
      <c r="N1215" s="1622">
        <f t="shared" si="283"/>
        <v>0</v>
      </c>
      <c r="O1215" s="1623">
        <f>SUM(J1215:N1215)</f>
        <v>0</v>
      </c>
      <c r="P1215" s="1625">
        <f>P1245+P1275+P1305+P1335</f>
        <v>0</v>
      </c>
      <c r="Q1215" s="1626">
        <f>P1215</f>
        <v>0</v>
      </c>
      <c r="R1215" s="1626">
        <f>I1215+O1215+Q1215</f>
        <v>186948</v>
      </c>
      <c r="S1215" s="1627">
        <f>R1215/R1219</f>
        <v>1.6802817230291945E-3</v>
      </c>
    </row>
    <row r="1216" spans="1:20" ht="12" thickBot="1" x14ac:dyDescent="0.25">
      <c r="A1216" s="1628"/>
      <c r="B1216" s="1629" t="s">
        <v>22796</v>
      </c>
      <c r="C1216" s="1630"/>
      <c r="D1216" s="1631"/>
      <c r="E1216" s="1631">
        <f t="shared" ref="E1216:R1216" si="284">(E1215-E1214)/E1214</f>
        <v>-0.27998336183389566</v>
      </c>
      <c r="F1216" s="1631"/>
      <c r="G1216" s="1631"/>
      <c r="H1216" s="1631"/>
      <c r="I1216" s="1632">
        <f t="shared" si="284"/>
        <v>-0.27998336183389566</v>
      </c>
      <c r="J1216" s="1633"/>
      <c r="K1216" s="1631"/>
      <c r="L1216" s="1631"/>
      <c r="M1216" s="1631"/>
      <c r="N1216" s="1631"/>
      <c r="O1216" s="1632"/>
      <c r="P1216" s="1634"/>
      <c r="Q1216" s="1631"/>
      <c r="R1216" s="1631">
        <f t="shared" si="284"/>
        <v>-0.27998336183389566</v>
      </c>
      <c r="S1216" s="1632"/>
    </row>
    <row r="1217" spans="1:20" x14ac:dyDescent="0.2">
      <c r="A1217" s="1640" t="s">
        <v>2049</v>
      </c>
      <c r="B1217" s="1611">
        <v>2020</v>
      </c>
      <c r="C1217" s="1641">
        <f t="shared" ref="C1217:H1219" si="285">C1209+C1213</f>
        <v>0</v>
      </c>
      <c r="D1217" s="1642">
        <f t="shared" si="285"/>
        <v>27158379</v>
      </c>
      <c r="E1217" s="1642">
        <f t="shared" si="285"/>
        <v>472921</v>
      </c>
      <c r="F1217" s="1642">
        <f t="shared" si="285"/>
        <v>47128688</v>
      </c>
      <c r="G1217" s="1642">
        <f t="shared" si="285"/>
        <v>0</v>
      </c>
      <c r="H1217" s="1642">
        <f t="shared" si="285"/>
        <v>267040</v>
      </c>
      <c r="I1217" s="1643">
        <f>SUM(C1217:H1217)</f>
        <v>75027028</v>
      </c>
      <c r="J1217" s="1644">
        <f t="shared" ref="J1217:N1219" si="286">J1209+J1213</f>
        <v>0</v>
      </c>
      <c r="K1217" s="1642">
        <f t="shared" si="286"/>
        <v>0</v>
      </c>
      <c r="L1217" s="1642">
        <f t="shared" si="286"/>
        <v>0</v>
      </c>
      <c r="M1217" s="1642">
        <f t="shared" si="286"/>
        <v>21983255</v>
      </c>
      <c r="N1217" s="1642">
        <f t="shared" si="286"/>
        <v>0</v>
      </c>
      <c r="O1217" s="1643">
        <f>SUM(J1217:N1217)</f>
        <v>21983255</v>
      </c>
      <c r="P1217" s="1645">
        <f t="shared" ref="P1217:Q1219" si="287">P1209+P1213</f>
        <v>0</v>
      </c>
      <c r="Q1217" s="1642">
        <f t="shared" si="287"/>
        <v>0</v>
      </c>
      <c r="R1217" s="1642">
        <f>I1217+O1217+Q1217</f>
        <v>97010283</v>
      </c>
      <c r="S1217" s="1646">
        <f>R1217/R1217</f>
        <v>1</v>
      </c>
    </row>
    <row r="1218" spans="1:20" x14ac:dyDescent="0.2">
      <c r="A1218" s="1647"/>
      <c r="B1218" s="1620">
        <v>2021</v>
      </c>
      <c r="C1218" s="1648">
        <f t="shared" si="285"/>
        <v>0</v>
      </c>
      <c r="D1218" s="1626">
        <f t="shared" si="285"/>
        <v>26604073</v>
      </c>
      <c r="E1218" s="1626">
        <f t="shared" si="285"/>
        <v>259644</v>
      </c>
      <c r="F1218" s="1626">
        <f t="shared" si="285"/>
        <v>48302079</v>
      </c>
      <c r="G1218" s="1626">
        <f t="shared" si="285"/>
        <v>0</v>
      </c>
      <c r="H1218" s="1626">
        <f t="shared" si="285"/>
        <v>267040</v>
      </c>
      <c r="I1218" s="1623">
        <f>SUM(C1218:H1218)</f>
        <v>75432836</v>
      </c>
      <c r="J1218" s="1649">
        <f t="shared" si="286"/>
        <v>0</v>
      </c>
      <c r="K1218" s="1626">
        <f t="shared" si="286"/>
        <v>0</v>
      </c>
      <c r="L1218" s="1626">
        <f t="shared" si="286"/>
        <v>0</v>
      </c>
      <c r="M1218" s="1626">
        <f t="shared" si="286"/>
        <v>17077277</v>
      </c>
      <c r="N1218" s="1626">
        <f t="shared" si="286"/>
        <v>0</v>
      </c>
      <c r="O1218" s="1623">
        <f>SUM(J1218:N1218)</f>
        <v>17077277</v>
      </c>
      <c r="P1218" s="1650">
        <f t="shared" si="287"/>
        <v>0</v>
      </c>
      <c r="Q1218" s="1626">
        <f t="shared" si="287"/>
        <v>0</v>
      </c>
      <c r="R1218" s="1626">
        <f>I1218+O1218+Q1218</f>
        <v>92510113</v>
      </c>
      <c r="S1218" s="1627">
        <f>R1218/R1218</f>
        <v>1</v>
      </c>
    </row>
    <row r="1219" spans="1:20" x14ac:dyDescent="0.2">
      <c r="A1219" s="1647"/>
      <c r="B1219" s="1620">
        <v>2022</v>
      </c>
      <c r="C1219" s="1648">
        <f t="shared" si="285"/>
        <v>0</v>
      </c>
      <c r="D1219" s="1626">
        <f t="shared" si="285"/>
        <v>26023832</v>
      </c>
      <c r="E1219" s="1626">
        <f t="shared" si="285"/>
        <v>186948</v>
      </c>
      <c r="F1219" s="1626">
        <f t="shared" si="285"/>
        <v>50624221</v>
      </c>
      <c r="G1219" s="1626">
        <f t="shared" si="285"/>
        <v>0</v>
      </c>
      <c r="H1219" s="1626">
        <f t="shared" si="285"/>
        <v>275656</v>
      </c>
      <c r="I1219" s="1623">
        <f>SUM(C1219:H1219)</f>
        <v>77110657</v>
      </c>
      <c r="J1219" s="1649">
        <f t="shared" si="286"/>
        <v>0</v>
      </c>
      <c r="K1219" s="1626">
        <f t="shared" si="286"/>
        <v>0</v>
      </c>
      <c r="L1219" s="1626">
        <f t="shared" si="286"/>
        <v>0</v>
      </c>
      <c r="M1219" s="1626">
        <f t="shared" si="286"/>
        <v>34149257</v>
      </c>
      <c r="N1219" s="1626">
        <f t="shared" si="286"/>
        <v>0</v>
      </c>
      <c r="O1219" s="1623">
        <f>SUM(J1219:N1219)</f>
        <v>34149257</v>
      </c>
      <c r="P1219" s="1650">
        <f t="shared" si="287"/>
        <v>0</v>
      </c>
      <c r="Q1219" s="1626">
        <f t="shared" si="287"/>
        <v>0</v>
      </c>
      <c r="R1219" s="1626">
        <f>I1219+O1219+Q1219</f>
        <v>111259914</v>
      </c>
      <c r="S1219" s="1627">
        <f>R1219/R1219</f>
        <v>1</v>
      </c>
    </row>
    <row r="1220" spans="1:20" ht="12" thickBot="1" x14ac:dyDescent="0.25">
      <c r="A1220" s="1628"/>
      <c r="B1220" s="1629" t="s">
        <v>22796</v>
      </c>
      <c r="C1220" s="1630"/>
      <c r="D1220" s="1631">
        <f t="shared" ref="D1220:R1220" si="288">(D1219-D1218)/D1218</f>
        <v>-2.1810231839312726E-2</v>
      </c>
      <c r="E1220" s="1631">
        <f t="shared" si="288"/>
        <v>-0.27998336183389566</v>
      </c>
      <c r="F1220" s="1631">
        <f t="shared" si="288"/>
        <v>4.8075404787441968E-2</v>
      </c>
      <c r="G1220" s="1631"/>
      <c r="H1220" s="1631">
        <f t="shared" si="288"/>
        <v>3.2264829239065311E-2</v>
      </c>
      <c r="I1220" s="1632">
        <f t="shared" si="288"/>
        <v>2.2242581466776618E-2</v>
      </c>
      <c r="J1220" s="1633"/>
      <c r="K1220" s="1631"/>
      <c r="L1220" s="1631"/>
      <c r="M1220" s="1631">
        <f t="shared" si="288"/>
        <v>0.99968982174382959</v>
      </c>
      <c r="N1220" s="1631"/>
      <c r="O1220" s="1632">
        <f t="shared" si="288"/>
        <v>0.99968982174382959</v>
      </c>
      <c r="P1220" s="1634"/>
      <c r="Q1220" s="1631"/>
      <c r="R1220" s="1631">
        <f t="shared" si="288"/>
        <v>0.20267839257746881</v>
      </c>
      <c r="S1220" s="1632"/>
    </row>
    <row r="1223" spans="1:20" x14ac:dyDescent="0.2">
      <c r="A1223" s="1590" t="s">
        <v>22593</v>
      </c>
      <c r="I1223" s="1591"/>
      <c r="J1223" s="1591"/>
      <c r="P1223" s="1592"/>
      <c r="R1223" s="1591"/>
      <c r="S1223" s="1591"/>
      <c r="T1223" s="1593"/>
    </row>
    <row r="1224" spans="1:20" x14ac:dyDescent="0.2">
      <c r="A1224" s="1590" t="s">
        <v>22592</v>
      </c>
      <c r="I1224" s="1591"/>
      <c r="J1224" s="1591"/>
      <c r="P1224" s="1592"/>
      <c r="R1224" s="1591"/>
      <c r="S1224" s="1591"/>
      <c r="T1224" s="1593"/>
    </row>
    <row r="1225" spans="1:20" x14ac:dyDescent="0.2">
      <c r="I1225" s="1591"/>
      <c r="J1225" s="1591"/>
      <c r="P1225" s="1592"/>
      <c r="R1225" s="1591"/>
      <c r="S1225" s="1591"/>
      <c r="T1225" s="1593"/>
    </row>
    <row r="1226" spans="1:20" x14ac:dyDescent="0.2">
      <c r="I1226" s="1591"/>
      <c r="J1226" s="1591"/>
      <c r="P1226" s="1592"/>
      <c r="R1226" s="1591"/>
      <c r="S1226" s="1591"/>
      <c r="T1226" s="1593"/>
    </row>
    <row r="1227" spans="1:20" x14ac:dyDescent="0.2">
      <c r="I1227" s="1591"/>
      <c r="J1227" s="1591"/>
      <c r="P1227" s="1592"/>
      <c r="R1227" s="1591"/>
      <c r="S1227" s="1591"/>
      <c r="T1227" s="1593"/>
    </row>
    <row r="1228" spans="1:20" x14ac:dyDescent="0.2">
      <c r="A1228" s="1769" t="s">
        <v>22780</v>
      </c>
      <c r="B1228" s="1769"/>
      <c r="C1228" s="1769"/>
      <c r="D1228" s="1769"/>
      <c r="E1228" s="1769"/>
      <c r="F1228" s="1769"/>
      <c r="G1228" s="1769"/>
      <c r="H1228" s="1769"/>
      <c r="I1228" s="1769"/>
      <c r="J1228" s="1769"/>
      <c r="K1228" s="1769"/>
      <c r="L1228" s="1769"/>
      <c r="M1228" s="1769"/>
      <c r="N1228" s="1769"/>
      <c r="O1228" s="1769"/>
      <c r="P1228" s="1769"/>
      <c r="Q1228" s="1769"/>
      <c r="R1228" s="1769"/>
      <c r="S1228" s="1769"/>
      <c r="T1228" s="1594"/>
    </row>
    <row r="1229" spans="1:20" x14ac:dyDescent="0.2">
      <c r="A1229" s="1769" t="s">
        <v>2089</v>
      </c>
      <c r="B1229" s="1769"/>
      <c r="C1229" s="1769"/>
      <c r="D1229" s="1769"/>
      <c r="E1229" s="1769"/>
      <c r="F1229" s="1769"/>
      <c r="G1229" s="1769"/>
      <c r="H1229" s="1769"/>
      <c r="I1229" s="1769"/>
      <c r="J1229" s="1769"/>
      <c r="K1229" s="1769"/>
      <c r="L1229" s="1769"/>
      <c r="M1229" s="1769"/>
      <c r="N1229" s="1769"/>
      <c r="O1229" s="1769"/>
      <c r="P1229" s="1769"/>
      <c r="Q1229" s="1769"/>
      <c r="R1229" s="1769"/>
      <c r="S1229" s="1769"/>
      <c r="T1229" s="1594"/>
    </row>
    <row r="1230" spans="1:20" x14ac:dyDescent="0.2">
      <c r="A1230" s="1769" t="s">
        <v>22781</v>
      </c>
      <c r="B1230" s="1769"/>
      <c r="C1230" s="1769"/>
      <c r="D1230" s="1769"/>
      <c r="E1230" s="1769"/>
      <c r="F1230" s="1769"/>
      <c r="G1230" s="1769"/>
      <c r="H1230" s="1769"/>
      <c r="I1230" s="1769"/>
      <c r="J1230" s="1769"/>
      <c r="K1230" s="1769"/>
      <c r="L1230" s="1769"/>
      <c r="M1230" s="1769"/>
      <c r="N1230" s="1769"/>
      <c r="O1230" s="1769"/>
      <c r="P1230" s="1769"/>
      <c r="Q1230" s="1769"/>
      <c r="R1230" s="1769"/>
      <c r="S1230" s="1769"/>
      <c r="T1230" s="1594"/>
    </row>
    <row r="1231" spans="1:20" x14ac:dyDescent="0.2">
      <c r="A1231" s="1769" t="s">
        <v>22782</v>
      </c>
      <c r="B1231" s="1769"/>
      <c r="C1231" s="1769"/>
      <c r="D1231" s="1769"/>
      <c r="E1231" s="1769"/>
      <c r="F1231" s="1769"/>
      <c r="G1231" s="1769"/>
      <c r="H1231" s="1769"/>
      <c r="I1231" s="1769"/>
      <c r="J1231" s="1769"/>
      <c r="K1231" s="1769"/>
      <c r="L1231" s="1769"/>
      <c r="M1231" s="1769"/>
      <c r="N1231" s="1769"/>
      <c r="O1231" s="1769"/>
      <c r="P1231" s="1769"/>
      <c r="Q1231" s="1769"/>
      <c r="R1231" s="1769"/>
      <c r="S1231" s="1769"/>
      <c r="T1231" s="1594"/>
    </row>
    <row r="1232" spans="1:20" x14ac:dyDescent="0.2">
      <c r="I1232" s="1591"/>
      <c r="J1232" s="1591"/>
      <c r="P1232" s="1592"/>
      <c r="R1232" s="1591"/>
      <c r="S1232" s="1591"/>
      <c r="T1232" s="1593"/>
    </row>
    <row r="1233" spans="1:20" x14ac:dyDescent="0.2">
      <c r="I1233" s="1591"/>
      <c r="J1233" s="1591"/>
      <c r="P1233" s="1592"/>
      <c r="R1233" s="1591"/>
      <c r="S1233" s="1591"/>
      <c r="T1233" s="1593"/>
    </row>
    <row r="1234" spans="1:20" x14ac:dyDescent="0.2">
      <c r="I1234" s="1591"/>
      <c r="J1234" s="1591"/>
      <c r="P1234" s="1592"/>
      <c r="R1234" s="1591"/>
      <c r="S1234" s="1591"/>
      <c r="T1234" s="1593"/>
    </row>
    <row r="1235" spans="1:20" x14ac:dyDescent="0.2">
      <c r="A1235" s="1595" t="s">
        <v>21668</v>
      </c>
      <c r="B1235" s="1595" t="s">
        <v>21734</v>
      </c>
      <c r="C1235" s="1596"/>
      <c r="D1235" s="1596"/>
      <c r="E1235" s="1596"/>
      <c r="F1235" s="1596"/>
      <c r="G1235" s="1596"/>
      <c r="H1235" s="1596"/>
      <c r="I1235" s="1596"/>
      <c r="J1235" s="1596"/>
      <c r="K1235" s="1597"/>
      <c r="L1235" s="1596"/>
      <c r="M1235" s="1596"/>
      <c r="N1235" s="1596"/>
      <c r="O1235" s="1596"/>
      <c r="P1235" s="1592"/>
      <c r="Q1235" s="1596"/>
      <c r="R1235" s="1596"/>
      <c r="S1235" s="1596"/>
      <c r="T1235" s="1593"/>
    </row>
    <row r="1236" spans="1:20" ht="12" thickBot="1" x14ac:dyDescent="0.25">
      <c r="A1236" s="1598" t="s">
        <v>0</v>
      </c>
      <c r="B1236" s="1598" t="s">
        <v>22595</v>
      </c>
      <c r="C1236" s="1598"/>
      <c r="D1236" s="1598"/>
      <c r="E1236" s="1598"/>
      <c r="F1236" s="1598"/>
      <c r="G1236" s="1598"/>
      <c r="H1236" s="1598"/>
      <c r="I1236" s="1598"/>
      <c r="J1236" s="1598"/>
      <c r="K1236" s="1599"/>
      <c r="L1236" s="1598"/>
      <c r="M1236" s="1598"/>
      <c r="N1236" s="1598"/>
      <c r="O1236" s="1598"/>
      <c r="P1236" s="1600"/>
      <c r="Q1236" s="1598"/>
      <c r="R1236" s="1598"/>
      <c r="S1236" s="1598"/>
      <c r="T1236" s="1601"/>
    </row>
    <row r="1237" spans="1:20" ht="27" customHeight="1" x14ac:dyDescent="0.2">
      <c r="A1237" s="1770" t="s">
        <v>22783</v>
      </c>
      <c r="B1237" s="1772" t="s">
        <v>22784</v>
      </c>
      <c r="C1237" s="1774" t="s">
        <v>22609</v>
      </c>
      <c r="D1237" s="1775"/>
      <c r="E1237" s="1775"/>
      <c r="F1237" s="1775"/>
      <c r="G1237" s="1775"/>
      <c r="H1237" s="1775"/>
      <c r="I1237" s="1776"/>
      <c r="J1237" s="1777" t="s">
        <v>22616</v>
      </c>
      <c r="K1237" s="1778"/>
      <c r="L1237" s="1778"/>
      <c r="M1237" s="1778"/>
      <c r="N1237" s="1778"/>
      <c r="O1237" s="1779"/>
      <c r="P1237" s="1780" t="s">
        <v>22622</v>
      </c>
      <c r="Q1237" s="1781"/>
      <c r="R1237" s="1781" t="s">
        <v>2049</v>
      </c>
      <c r="S1237" s="1782"/>
    </row>
    <row r="1238" spans="1:20" ht="112.5" customHeight="1" thickBot="1" x14ac:dyDescent="0.25">
      <c r="A1238" s="1771"/>
      <c r="B1238" s="1773"/>
      <c r="C1238" s="1603" t="s">
        <v>22785</v>
      </c>
      <c r="D1238" s="1604" t="s">
        <v>22786</v>
      </c>
      <c r="E1238" s="1604" t="s">
        <v>22787</v>
      </c>
      <c r="F1238" s="1604" t="s">
        <v>22788</v>
      </c>
      <c r="G1238" s="1604" t="s">
        <v>22789</v>
      </c>
      <c r="H1238" s="1604" t="s">
        <v>22790</v>
      </c>
      <c r="I1238" s="1605" t="s">
        <v>22665</v>
      </c>
      <c r="J1238" s="1606" t="s">
        <v>22785</v>
      </c>
      <c r="K1238" s="1604" t="s">
        <v>22789</v>
      </c>
      <c r="L1238" s="1604" t="s">
        <v>22790</v>
      </c>
      <c r="M1238" s="1604" t="s">
        <v>22791</v>
      </c>
      <c r="N1238" s="1604" t="s">
        <v>22792</v>
      </c>
      <c r="O1238" s="1605" t="s">
        <v>22668</v>
      </c>
      <c r="P1238" s="1607" t="s">
        <v>22793</v>
      </c>
      <c r="Q1238" s="1604" t="s">
        <v>22669</v>
      </c>
      <c r="R1238" s="1608" t="s">
        <v>22794</v>
      </c>
      <c r="S1238" s="1609" t="s">
        <v>22671</v>
      </c>
    </row>
    <row r="1239" spans="1:20" x14ac:dyDescent="0.2">
      <c r="A1239" s="1610" t="s">
        <v>22795</v>
      </c>
      <c r="B1239" s="1611">
        <v>2020</v>
      </c>
      <c r="C1239" s="1612"/>
      <c r="D1239" s="1613">
        <v>27158379</v>
      </c>
      <c r="E1239" s="1613">
        <v>60000</v>
      </c>
      <c r="F1239" s="1613">
        <v>9437803</v>
      </c>
      <c r="G1239" s="1613"/>
      <c r="H1239" s="1613">
        <v>267040</v>
      </c>
      <c r="I1239" s="1614">
        <f>SUM(C1239:H1239)</f>
        <v>36923222</v>
      </c>
      <c r="J1239" s="1652"/>
      <c r="K1239" s="1613"/>
      <c r="L1239" s="1613"/>
      <c r="M1239" s="1613">
        <v>10000000</v>
      </c>
      <c r="N1239" s="1613"/>
      <c r="O1239" s="1614">
        <f>SUM(J1239:N1239)</f>
        <v>10000000</v>
      </c>
      <c r="P1239" s="1616"/>
      <c r="Q1239" s="1617">
        <f>P1239</f>
        <v>0</v>
      </c>
      <c r="R1239" s="1617">
        <f>I1239+O1239+Q1239</f>
        <v>46923222</v>
      </c>
      <c r="S1239" s="1618">
        <f>R1239/R1247</f>
        <v>0.99127683470112893</v>
      </c>
    </row>
    <row r="1240" spans="1:20" x14ac:dyDescent="0.2">
      <c r="A1240" s="1619"/>
      <c r="B1240" s="1620">
        <v>2021</v>
      </c>
      <c r="C1240" s="1621"/>
      <c r="D1240" s="1622">
        <v>26604073</v>
      </c>
      <c r="E1240" s="1622"/>
      <c r="F1240" s="1622">
        <v>8700199</v>
      </c>
      <c r="G1240" s="1622"/>
      <c r="H1240" s="1622">
        <v>267040</v>
      </c>
      <c r="I1240" s="1623">
        <f>SUM(C1240:H1240)</f>
        <v>35571312</v>
      </c>
      <c r="J1240" s="1649"/>
      <c r="K1240" s="1622"/>
      <c r="L1240" s="1622"/>
      <c r="M1240" s="1622"/>
      <c r="N1240" s="1622"/>
      <c r="O1240" s="1623">
        <f>SUM(J1240:N1240)</f>
        <v>0</v>
      </c>
      <c r="P1240" s="1625"/>
      <c r="Q1240" s="1626">
        <f>P1240</f>
        <v>0</v>
      </c>
      <c r="R1240" s="1626">
        <f>I1240+O1240+Q1240</f>
        <v>35571312</v>
      </c>
      <c r="S1240" s="1627">
        <f>R1240/R1248</f>
        <v>0.99275364017638823</v>
      </c>
    </row>
    <row r="1241" spans="1:20" x14ac:dyDescent="0.2">
      <c r="A1241" s="1619"/>
      <c r="B1241" s="1620">
        <v>2022</v>
      </c>
      <c r="C1241" s="1621"/>
      <c r="D1241" s="1622">
        <v>26023832</v>
      </c>
      <c r="E1241" s="1622"/>
      <c r="F1241" s="1622">
        <v>8182758</v>
      </c>
      <c r="G1241" s="1622"/>
      <c r="H1241" s="1622">
        <v>275656</v>
      </c>
      <c r="I1241" s="1623">
        <f>SUM(C1241:H1241)</f>
        <v>34482246</v>
      </c>
      <c r="J1241" s="1649"/>
      <c r="K1241" s="1622"/>
      <c r="L1241" s="1622"/>
      <c r="M1241" s="1622">
        <v>5341452</v>
      </c>
      <c r="N1241" s="1622"/>
      <c r="O1241" s="1623">
        <f>SUM(J1241:N1241)</f>
        <v>5341452</v>
      </c>
      <c r="P1241" s="1625"/>
      <c r="Q1241" s="1626">
        <f>P1241</f>
        <v>0</v>
      </c>
      <c r="R1241" s="1626">
        <f>I1241+O1241+Q1241</f>
        <v>39823698</v>
      </c>
      <c r="S1241" s="1627">
        <f>R1241/R1249</f>
        <v>0.99532754357427766</v>
      </c>
    </row>
    <row r="1242" spans="1:20" ht="12" thickBot="1" x14ac:dyDescent="0.25">
      <c r="A1242" s="1628"/>
      <c r="B1242" s="1629" t="s">
        <v>22796</v>
      </c>
      <c r="C1242" s="1630"/>
      <c r="D1242" s="1631">
        <f t="shared" ref="D1242:R1242" si="289">(D1241-D1240)/D1240</f>
        <v>-2.1810231839312726E-2</v>
      </c>
      <c r="E1242" s="1631"/>
      <c r="F1242" s="1631">
        <f t="shared" si="289"/>
        <v>-5.9474616615091215E-2</v>
      </c>
      <c r="G1242" s="1631"/>
      <c r="H1242" s="1631">
        <f t="shared" si="289"/>
        <v>3.2264829239065311E-2</v>
      </c>
      <c r="I1242" s="1632">
        <f t="shared" si="289"/>
        <v>-3.0616413586319221E-2</v>
      </c>
      <c r="J1242" s="1633"/>
      <c r="K1242" s="1631"/>
      <c r="L1242" s="1631"/>
      <c r="M1242" s="1631"/>
      <c r="N1242" s="1631"/>
      <c r="O1242" s="1632"/>
      <c r="P1242" s="1634"/>
      <c r="Q1242" s="1631"/>
      <c r="R1242" s="1631">
        <f t="shared" si="289"/>
        <v>0.11954537971497931</v>
      </c>
      <c r="S1242" s="1632"/>
    </row>
    <row r="1243" spans="1:20" x14ac:dyDescent="0.2">
      <c r="A1243" s="1610" t="s">
        <v>22809</v>
      </c>
      <c r="B1243" s="1611">
        <v>2020</v>
      </c>
      <c r="C1243" s="1612"/>
      <c r="D1243" s="1613"/>
      <c r="E1243" s="1613">
        <v>412921</v>
      </c>
      <c r="F1243" s="1613"/>
      <c r="G1243" s="1613"/>
      <c r="H1243" s="1613"/>
      <c r="I1243" s="1614">
        <f>SUM(C1243:H1243)</f>
        <v>412921</v>
      </c>
      <c r="J1243" s="1652"/>
      <c r="K1243" s="1613"/>
      <c r="L1243" s="1613"/>
      <c r="M1243" s="1613"/>
      <c r="N1243" s="1613"/>
      <c r="O1243" s="1614">
        <f>SUM(J1243:N1243)</f>
        <v>0</v>
      </c>
      <c r="P1243" s="1616"/>
      <c r="Q1243" s="1617">
        <f>P1243</f>
        <v>0</v>
      </c>
      <c r="R1243" s="1617">
        <f>I1243+O1243+Q1243</f>
        <v>412921</v>
      </c>
      <c r="S1243" s="1618">
        <f>R1243/R1247</f>
        <v>8.7231652988710977E-3</v>
      </c>
    </row>
    <row r="1244" spans="1:20" x14ac:dyDescent="0.2">
      <c r="A1244" s="1619"/>
      <c r="B1244" s="1620">
        <v>2021</v>
      </c>
      <c r="C1244" s="1621"/>
      <c r="D1244" s="1622"/>
      <c r="E1244" s="1622">
        <v>259644</v>
      </c>
      <c r="F1244" s="1622"/>
      <c r="G1244" s="1622"/>
      <c r="H1244" s="1622"/>
      <c r="I1244" s="1623">
        <f>SUM(C1244:H1244)</f>
        <v>259644</v>
      </c>
      <c r="J1244" s="1649"/>
      <c r="K1244" s="1622"/>
      <c r="L1244" s="1622"/>
      <c r="M1244" s="1622"/>
      <c r="N1244" s="1622"/>
      <c r="O1244" s="1623">
        <f>SUM(J1244:N1244)</f>
        <v>0</v>
      </c>
      <c r="P1244" s="1625"/>
      <c r="Q1244" s="1626">
        <f>P1244</f>
        <v>0</v>
      </c>
      <c r="R1244" s="1626">
        <f>I1244+O1244+Q1244</f>
        <v>259644</v>
      </c>
      <c r="S1244" s="1627">
        <f>R1244/R1248</f>
        <v>7.2463598236117395E-3</v>
      </c>
    </row>
    <row r="1245" spans="1:20" x14ac:dyDescent="0.2">
      <c r="A1245" s="1619"/>
      <c r="B1245" s="1620">
        <v>2022</v>
      </c>
      <c r="C1245" s="1621"/>
      <c r="D1245" s="1622"/>
      <c r="E1245" s="1622">
        <v>186948</v>
      </c>
      <c r="F1245" s="1622"/>
      <c r="G1245" s="1622"/>
      <c r="H1245" s="1622"/>
      <c r="I1245" s="1623">
        <f>SUM(C1245:H1245)</f>
        <v>186948</v>
      </c>
      <c r="J1245" s="1649"/>
      <c r="K1245" s="1622"/>
      <c r="L1245" s="1622"/>
      <c r="M1245" s="1622"/>
      <c r="N1245" s="1622"/>
      <c r="O1245" s="1623">
        <f>SUM(J1245:N1245)</f>
        <v>0</v>
      </c>
      <c r="P1245" s="1625"/>
      <c r="Q1245" s="1626">
        <f>P1245</f>
        <v>0</v>
      </c>
      <c r="R1245" s="1626">
        <f>I1245+O1245+Q1245</f>
        <v>186948</v>
      </c>
      <c r="S1245" s="1627">
        <f>R1245/R1249</f>
        <v>4.6724564257222944E-3</v>
      </c>
    </row>
    <row r="1246" spans="1:20" ht="12" thickBot="1" x14ac:dyDescent="0.25">
      <c r="A1246" s="1628"/>
      <c r="B1246" s="1629" t="s">
        <v>22796</v>
      </c>
      <c r="C1246" s="1630"/>
      <c r="D1246" s="1631"/>
      <c r="E1246" s="1631">
        <f t="shared" ref="E1246:R1246" si="290">(E1245-E1244)/E1244</f>
        <v>-0.27998336183389566</v>
      </c>
      <c r="F1246" s="1631"/>
      <c r="G1246" s="1631"/>
      <c r="H1246" s="1631"/>
      <c r="I1246" s="1632">
        <f t="shared" si="290"/>
        <v>-0.27998336183389566</v>
      </c>
      <c r="J1246" s="1633"/>
      <c r="K1246" s="1631"/>
      <c r="L1246" s="1631"/>
      <c r="M1246" s="1631"/>
      <c r="N1246" s="1631"/>
      <c r="O1246" s="1632"/>
      <c r="P1246" s="1634"/>
      <c r="Q1246" s="1631"/>
      <c r="R1246" s="1631">
        <f t="shared" si="290"/>
        <v>-0.27998336183389566</v>
      </c>
      <c r="S1246" s="1632"/>
    </row>
    <row r="1247" spans="1:20" x14ac:dyDescent="0.2">
      <c r="A1247" s="1640" t="s">
        <v>2049</v>
      </c>
      <c r="B1247" s="1611">
        <v>2020</v>
      </c>
      <c r="C1247" s="1641">
        <f t="shared" ref="C1247:H1249" si="291">C1239+C1243</f>
        <v>0</v>
      </c>
      <c r="D1247" s="1642">
        <f t="shared" si="291"/>
        <v>27158379</v>
      </c>
      <c r="E1247" s="1642">
        <f t="shared" si="291"/>
        <v>472921</v>
      </c>
      <c r="F1247" s="1642">
        <f t="shared" si="291"/>
        <v>9437803</v>
      </c>
      <c r="G1247" s="1642">
        <f t="shared" si="291"/>
        <v>0</v>
      </c>
      <c r="H1247" s="1642">
        <f t="shared" si="291"/>
        <v>267040</v>
      </c>
      <c r="I1247" s="1643">
        <f>SUM(C1247:H1247)</f>
        <v>37336143</v>
      </c>
      <c r="J1247" s="1644">
        <f t="shared" ref="J1247:N1249" si="292">J1239+J1243</f>
        <v>0</v>
      </c>
      <c r="K1247" s="1642">
        <f t="shared" si="292"/>
        <v>0</v>
      </c>
      <c r="L1247" s="1642">
        <f t="shared" si="292"/>
        <v>0</v>
      </c>
      <c r="M1247" s="1642">
        <f t="shared" si="292"/>
        <v>10000000</v>
      </c>
      <c r="N1247" s="1642">
        <f t="shared" si="292"/>
        <v>0</v>
      </c>
      <c r="O1247" s="1643">
        <f>SUM(J1247:N1247)</f>
        <v>10000000</v>
      </c>
      <c r="P1247" s="1645">
        <f t="shared" ref="P1247:Q1249" si="293">P1239+P1243</f>
        <v>0</v>
      </c>
      <c r="Q1247" s="1642">
        <f t="shared" si="293"/>
        <v>0</v>
      </c>
      <c r="R1247" s="1642">
        <f>I1247+O1247+Q1247</f>
        <v>47336143</v>
      </c>
      <c r="S1247" s="1646">
        <f>R1247/R1247</f>
        <v>1</v>
      </c>
    </row>
    <row r="1248" spans="1:20" x14ac:dyDescent="0.2">
      <c r="A1248" s="1647"/>
      <c r="B1248" s="1620">
        <v>2021</v>
      </c>
      <c r="C1248" s="1648">
        <f t="shared" si="291"/>
        <v>0</v>
      </c>
      <c r="D1248" s="1626">
        <f t="shared" si="291"/>
        <v>26604073</v>
      </c>
      <c r="E1248" s="1626">
        <f t="shared" si="291"/>
        <v>259644</v>
      </c>
      <c r="F1248" s="1626">
        <f t="shared" si="291"/>
        <v>8700199</v>
      </c>
      <c r="G1248" s="1626">
        <f t="shared" si="291"/>
        <v>0</v>
      </c>
      <c r="H1248" s="1626">
        <f t="shared" si="291"/>
        <v>267040</v>
      </c>
      <c r="I1248" s="1623">
        <f>SUM(C1248:H1248)</f>
        <v>35830956</v>
      </c>
      <c r="J1248" s="1649">
        <f t="shared" si="292"/>
        <v>0</v>
      </c>
      <c r="K1248" s="1626">
        <f t="shared" si="292"/>
        <v>0</v>
      </c>
      <c r="L1248" s="1626">
        <f t="shared" si="292"/>
        <v>0</v>
      </c>
      <c r="M1248" s="1626">
        <f t="shared" si="292"/>
        <v>0</v>
      </c>
      <c r="N1248" s="1626">
        <f t="shared" si="292"/>
        <v>0</v>
      </c>
      <c r="O1248" s="1623">
        <f>SUM(J1248:N1248)</f>
        <v>0</v>
      </c>
      <c r="P1248" s="1650">
        <f t="shared" si="293"/>
        <v>0</v>
      </c>
      <c r="Q1248" s="1626">
        <f t="shared" si="293"/>
        <v>0</v>
      </c>
      <c r="R1248" s="1626">
        <f>I1248+O1248+Q1248</f>
        <v>35830956</v>
      </c>
      <c r="S1248" s="1627">
        <f>R1248/R1248</f>
        <v>1</v>
      </c>
    </row>
    <row r="1249" spans="1:20" x14ac:dyDescent="0.2">
      <c r="A1249" s="1647"/>
      <c r="B1249" s="1620">
        <v>2022</v>
      </c>
      <c r="C1249" s="1648">
        <f t="shared" si="291"/>
        <v>0</v>
      </c>
      <c r="D1249" s="1626">
        <f t="shared" si="291"/>
        <v>26023832</v>
      </c>
      <c r="E1249" s="1626">
        <f t="shared" si="291"/>
        <v>186948</v>
      </c>
      <c r="F1249" s="1626">
        <f t="shared" si="291"/>
        <v>8182758</v>
      </c>
      <c r="G1249" s="1626">
        <f t="shared" si="291"/>
        <v>0</v>
      </c>
      <c r="H1249" s="1626">
        <f t="shared" si="291"/>
        <v>275656</v>
      </c>
      <c r="I1249" s="1623">
        <f>SUM(C1249:H1249)</f>
        <v>34669194</v>
      </c>
      <c r="J1249" s="1649">
        <f t="shared" si="292"/>
        <v>0</v>
      </c>
      <c r="K1249" s="1626">
        <f t="shared" si="292"/>
        <v>0</v>
      </c>
      <c r="L1249" s="1626">
        <f t="shared" si="292"/>
        <v>0</v>
      </c>
      <c r="M1249" s="1626">
        <f t="shared" si="292"/>
        <v>5341452</v>
      </c>
      <c r="N1249" s="1626">
        <f t="shared" si="292"/>
        <v>0</v>
      </c>
      <c r="O1249" s="1623">
        <f>SUM(J1249:N1249)</f>
        <v>5341452</v>
      </c>
      <c r="P1249" s="1650">
        <f t="shared" si="293"/>
        <v>0</v>
      </c>
      <c r="Q1249" s="1626">
        <f t="shared" si="293"/>
        <v>0</v>
      </c>
      <c r="R1249" s="1626">
        <f>I1249+O1249+Q1249</f>
        <v>40010646</v>
      </c>
      <c r="S1249" s="1627">
        <f>R1249/R1249</f>
        <v>1</v>
      </c>
    </row>
    <row r="1250" spans="1:20" ht="12" thickBot="1" x14ac:dyDescent="0.25">
      <c r="A1250" s="1628"/>
      <c r="B1250" s="1629" t="s">
        <v>22796</v>
      </c>
      <c r="C1250" s="1630"/>
      <c r="D1250" s="1631">
        <f t="shared" ref="D1250:R1250" si="294">(D1249-D1248)/D1248</f>
        <v>-2.1810231839312726E-2</v>
      </c>
      <c r="E1250" s="1631">
        <f t="shared" si="294"/>
        <v>-0.27998336183389566</v>
      </c>
      <c r="F1250" s="1631">
        <f t="shared" si="294"/>
        <v>-5.9474616615091215E-2</v>
      </c>
      <c r="G1250" s="1631"/>
      <c r="H1250" s="1631">
        <f t="shared" si="294"/>
        <v>3.2264829239065311E-2</v>
      </c>
      <c r="I1250" s="1632">
        <f t="shared" si="294"/>
        <v>-3.2423416221437129E-2</v>
      </c>
      <c r="J1250" s="1633"/>
      <c r="K1250" s="1631"/>
      <c r="L1250" s="1631"/>
      <c r="M1250" s="1631"/>
      <c r="N1250" s="1631"/>
      <c r="O1250" s="1632"/>
      <c r="P1250" s="1634"/>
      <c r="Q1250" s="1631"/>
      <c r="R1250" s="1631">
        <f t="shared" si="294"/>
        <v>0.11665025069384138</v>
      </c>
      <c r="S1250" s="1632"/>
    </row>
    <row r="1253" spans="1:20" x14ac:dyDescent="0.2">
      <c r="A1253" s="1590" t="s">
        <v>22593</v>
      </c>
      <c r="I1253" s="1591"/>
      <c r="J1253" s="1591"/>
      <c r="P1253" s="1592"/>
      <c r="R1253" s="1591"/>
      <c r="S1253" s="1591"/>
      <c r="T1253" s="1593"/>
    </row>
    <row r="1254" spans="1:20" x14ac:dyDescent="0.2">
      <c r="A1254" s="1590" t="s">
        <v>22592</v>
      </c>
      <c r="I1254" s="1591"/>
      <c r="J1254" s="1591"/>
      <c r="P1254" s="1592"/>
      <c r="R1254" s="1591"/>
      <c r="S1254" s="1591"/>
      <c r="T1254" s="1593"/>
    </row>
    <row r="1255" spans="1:20" x14ac:dyDescent="0.2">
      <c r="I1255" s="1591"/>
      <c r="J1255" s="1591"/>
      <c r="P1255" s="1592"/>
      <c r="R1255" s="1591"/>
      <c r="S1255" s="1591"/>
      <c r="T1255" s="1593"/>
    </row>
    <row r="1256" spans="1:20" x14ac:dyDescent="0.2">
      <c r="I1256" s="1591"/>
      <c r="J1256" s="1591"/>
      <c r="P1256" s="1592"/>
      <c r="R1256" s="1591"/>
      <c r="S1256" s="1591"/>
      <c r="T1256" s="1593"/>
    </row>
    <row r="1257" spans="1:20" x14ac:dyDescent="0.2">
      <c r="I1257" s="1591"/>
      <c r="J1257" s="1591"/>
      <c r="P1257" s="1592"/>
      <c r="R1257" s="1591"/>
      <c r="S1257" s="1591"/>
      <c r="T1257" s="1593"/>
    </row>
    <row r="1258" spans="1:20" x14ac:dyDescent="0.2">
      <c r="A1258" s="1769" t="s">
        <v>22780</v>
      </c>
      <c r="B1258" s="1769"/>
      <c r="C1258" s="1769"/>
      <c r="D1258" s="1769"/>
      <c r="E1258" s="1769"/>
      <c r="F1258" s="1769"/>
      <c r="G1258" s="1769"/>
      <c r="H1258" s="1769"/>
      <c r="I1258" s="1769"/>
      <c r="J1258" s="1769"/>
      <c r="K1258" s="1769"/>
      <c r="L1258" s="1769"/>
      <c r="M1258" s="1769"/>
      <c r="N1258" s="1769"/>
      <c r="O1258" s="1769"/>
      <c r="P1258" s="1769"/>
      <c r="Q1258" s="1769"/>
      <c r="R1258" s="1769"/>
      <c r="S1258" s="1769"/>
      <c r="T1258" s="1594"/>
    </row>
    <row r="1259" spans="1:20" x14ac:dyDescent="0.2">
      <c r="A1259" s="1769" t="s">
        <v>2089</v>
      </c>
      <c r="B1259" s="1769"/>
      <c r="C1259" s="1769"/>
      <c r="D1259" s="1769"/>
      <c r="E1259" s="1769"/>
      <c r="F1259" s="1769"/>
      <c r="G1259" s="1769"/>
      <c r="H1259" s="1769"/>
      <c r="I1259" s="1769"/>
      <c r="J1259" s="1769"/>
      <c r="K1259" s="1769"/>
      <c r="L1259" s="1769"/>
      <c r="M1259" s="1769"/>
      <c r="N1259" s="1769"/>
      <c r="O1259" s="1769"/>
      <c r="P1259" s="1769"/>
      <c r="Q1259" s="1769"/>
      <c r="R1259" s="1769"/>
      <c r="S1259" s="1769"/>
      <c r="T1259" s="1594"/>
    </row>
    <row r="1260" spans="1:20" x14ac:dyDescent="0.2">
      <c r="A1260" s="1769" t="s">
        <v>22781</v>
      </c>
      <c r="B1260" s="1769"/>
      <c r="C1260" s="1769"/>
      <c r="D1260" s="1769"/>
      <c r="E1260" s="1769"/>
      <c r="F1260" s="1769"/>
      <c r="G1260" s="1769"/>
      <c r="H1260" s="1769"/>
      <c r="I1260" s="1769"/>
      <c r="J1260" s="1769"/>
      <c r="K1260" s="1769"/>
      <c r="L1260" s="1769"/>
      <c r="M1260" s="1769"/>
      <c r="N1260" s="1769"/>
      <c r="O1260" s="1769"/>
      <c r="P1260" s="1769"/>
      <c r="Q1260" s="1769"/>
      <c r="R1260" s="1769"/>
      <c r="S1260" s="1769"/>
      <c r="T1260" s="1594"/>
    </row>
    <row r="1261" spans="1:20" x14ac:dyDescent="0.2">
      <c r="A1261" s="1769" t="s">
        <v>22782</v>
      </c>
      <c r="B1261" s="1769"/>
      <c r="C1261" s="1769"/>
      <c r="D1261" s="1769"/>
      <c r="E1261" s="1769"/>
      <c r="F1261" s="1769"/>
      <c r="G1261" s="1769"/>
      <c r="H1261" s="1769"/>
      <c r="I1261" s="1769"/>
      <c r="J1261" s="1769"/>
      <c r="K1261" s="1769"/>
      <c r="L1261" s="1769"/>
      <c r="M1261" s="1769"/>
      <c r="N1261" s="1769"/>
      <c r="O1261" s="1769"/>
      <c r="P1261" s="1769"/>
      <c r="Q1261" s="1769"/>
      <c r="R1261" s="1769"/>
      <c r="S1261" s="1769"/>
      <c r="T1261" s="1594"/>
    </row>
    <row r="1262" spans="1:20" x14ac:dyDescent="0.2">
      <c r="I1262" s="1591"/>
      <c r="J1262" s="1591"/>
      <c r="P1262" s="1592"/>
      <c r="R1262" s="1591"/>
      <c r="S1262" s="1591"/>
      <c r="T1262" s="1593"/>
    </row>
    <row r="1263" spans="1:20" x14ac:dyDescent="0.2">
      <c r="I1263" s="1591"/>
      <c r="J1263" s="1591"/>
      <c r="P1263" s="1592"/>
      <c r="R1263" s="1591"/>
      <c r="S1263" s="1591"/>
      <c r="T1263" s="1593"/>
    </row>
    <row r="1264" spans="1:20" x14ac:dyDescent="0.2">
      <c r="I1264" s="1591"/>
      <c r="J1264" s="1591"/>
      <c r="P1264" s="1592"/>
      <c r="R1264" s="1591"/>
      <c r="S1264" s="1591"/>
      <c r="T1264" s="1593"/>
    </row>
    <row r="1265" spans="1:20" x14ac:dyDescent="0.2">
      <c r="A1265" s="1595" t="s">
        <v>21668</v>
      </c>
      <c r="B1265" s="1595" t="s">
        <v>21734</v>
      </c>
      <c r="C1265" s="1596"/>
      <c r="D1265" s="1596"/>
      <c r="E1265" s="1596"/>
      <c r="F1265" s="1596"/>
      <c r="G1265" s="1596"/>
      <c r="H1265" s="1596"/>
      <c r="I1265" s="1596"/>
      <c r="J1265" s="1596"/>
      <c r="K1265" s="1597"/>
      <c r="L1265" s="1596"/>
      <c r="M1265" s="1596"/>
      <c r="N1265" s="1596"/>
      <c r="O1265" s="1596"/>
      <c r="P1265" s="1592"/>
      <c r="Q1265" s="1596"/>
      <c r="R1265" s="1596"/>
      <c r="S1265" s="1596"/>
      <c r="T1265" s="1593"/>
    </row>
    <row r="1266" spans="1:20" ht="12" thickBot="1" x14ac:dyDescent="0.25">
      <c r="A1266" s="1598" t="s">
        <v>0</v>
      </c>
      <c r="B1266" s="1598" t="s">
        <v>22594</v>
      </c>
      <c r="C1266" s="1598"/>
      <c r="D1266" s="1598"/>
      <c r="E1266" s="1598"/>
      <c r="F1266" s="1598"/>
      <c r="G1266" s="1598"/>
      <c r="H1266" s="1598"/>
      <c r="I1266" s="1598"/>
      <c r="J1266" s="1598"/>
      <c r="K1266" s="1599"/>
      <c r="L1266" s="1598"/>
      <c r="M1266" s="1598"/>
      <c r="N1266" s="1598"/>
      <c r="O1266" s="1598"/>
      <c r="P1266" s="1600"/>
      <c r="Q1266" s="1598"/>
      <c r="R1266" s="1598"/>
      <c r="S1266" s="1598"/>
      <c r="T1266" s="1601"/>
    </row>
    <row r="1267" spans="1:20" ht="27" customHeight="1" x14ac:dyDescent="0.2">
      <c r="A1267" s="1770" t="s">
        <v>22783</v>
      </c>
      <c r="B1267" s="1772" t="s">
        <v>22784</v>
      </c>
      <c r="C1267" s="1774" t="s">
        <v>22609</v>
      </c>
      <c r="D1267" s="1775"/>
      <c r="E1267" s="1775"/>
      <c r="F1267" s="1775"/>
      <c r="G1267" s="1775"/>
      <c r="H1267" s="1775"/>
      <c r="I1267" s="1776"/>
      <c r="J1267" s="1777" t="s">
        <v>22616</v>
      </c>
      <c r="K1267" s="1778"/>
      <c r="L1267" s="1778"/>
      <c r="M1267" s="1778"/>
      <c r="N1267" s="1778"/>
      <c r="O1267" s="1779"/>
      <c r="P1267" s="1780" t="s">
        <v>22622</v>
      </c>
      <c r="Q1267" s="1781"/>
      <c r="R1267" s="1781" t="s">
        <v>2049</v>
      </c>
      <c r="S1267" s="1782"/>
    </row>
    <row r="1268" spans="1:20" ht="112.5" customHeight="1" thickBot="1" x14ac:dyDescent="0.25">
      <c r="A1268" s="1771"/>
      <c r="B1268" s="1773"/>
      <c r="C1268" s="1603" t="s">
        <v>22785</v>
      </c>
      <c r="D1268" s="1604" t="s">
        <v>22786</v>
      </c>
      <c r="E1268" s="1604" t="s">
        <v>22787</v>
      </c>
      <c r="F1268" s="1604" t="s">
        <v>22788</v>
      </c>
      <c r="G1268" s="1604" t="s">
        <v>22789</v>
      </c>
      <c r="H1268" s="1604" t="s">
        <v>22790</v>
      </c>
      <c r="I1268" s="1605" t="s">
        <v>22665</v>
      </c>
      <c r="J1268" s="1606" t="s">
        <v>22785</v>
      </c>
      <c r="K1268" s="1604" t="s">
        <v>22789</v>
      </c>
      <c r="L1268" s="1604" t="s">
        <v>22790</v>
      </c>
      <c r="M1268" s="1604" t="s">
        <v>22791</v>
      </c>
      <c r="N1268" s="1604" t="s">
        <v>22792</v>
      </c>
      <c r="O1268" s="1605" t="s">
        <v>22668</v>
      </c>
      <c r="P1268" s="1607" t="s">
        <v>22793</v>
      </c>
      <c r="Q1268" s="1604" t="s">
        <v>22669</v>
      </c>
      <c r="R1268" s="1608" t="s">
        <v>22794</v>
      </c>
      <c r="S1268" s="1609" t="s">
        <v>22671</v>
      </c>
    </row>
    <row r="1269" spans="1:20" x14ac:dyDescent="0.2">
      <c r="A1269" s="1610" t="s">
        <v>22795</v>
      </c>
      <c r="B1269" s="1611">
        <v>2020</v>
      </c>
      <c r="C1269" s="1612"/>
      <c r="D1269" s="1613"/>
      <c r="E1269" s="1613"/>
      <c r="F1269" s="1613">
        <v>37690885</v>
      </c>
      <c r="G1269" s="1613"/>
      <c r="H1269" s="1613"/>
      <c r="I1269" s="1614">
        <f>SUM(C1269:H1269)</f>
        <v>37690885</v>
      </c>
      <c r="J1269" s="1652"/>
      <c r="K1269" s="1613"/>
      <c r="L1269" s="1613"/>
      <c r="M1269" s="1613">
        <v>0</v>
      </c>
      <c r="N1269" s="1613"/>
      <c r="O1269" s="1614">
        <f>SUM(J1269:N1269)</f>
        <v>0</v>
      </c>
      <c r="P1269" s="1616"/>
      <c r="Q1269" s="1617">
        <f>P1269</f>
        <v>0</v>
      </c>
      <c r="R1269" s="1617">
        <f>I1269+O1269+Q1269</f>
        <v>37690885</v>
      </c>
      <c r="S1269" s="1618">
        <f>R1269/R1277</f>
        <v>1</v>
      </c>
    </row>
    <row r="1270" spans="1:20" x14ac:dyDescent="0.2">
      <c r="A1270" s="1619"/>
      <c r="B1270" s="1620">
        <v>2021</v>
      </c>
      <c r="C1270" s="1621"/>
      <c r="D1270" s="1622"/>
      <c r="E1270" s="1622"/>
      <c r="F1270" s="1622">
        <v>39599684</v>
      </c>
      <c r="G1270" s="1622"/>
      <c r="H1270" s="1622"/>
      <c r="I1270" s="1623">
        <f>SUM(C1270:H1270)</f>
        <v>39599684</v>
      </c>
      <c r="J1270" s="1649"/>
      <c r="K1270" s="1622"/>
      <c r="L1270" s="1622"/>
      <c r="M1270" s="1622">
        <v>2014214</v>
      </c>
      <c r="N1270" s="1622"/>
      <c r="O1270" s="1623">
        <f>SUM(J1270:N1270)</f>
        <v>2014214</v>
      </c>
      <c r="P1270" s="1625"/>
      <c r="Q1270" s="1626">
        <f>P1270</f>
        <v>0</v>
      </c>
      <c r="R1270" s="1626">
        <f>I1270+O1270+Q1270</f>
        <v>41613898</v>
      </c>
      <c r="S1270" s="1627">
        <f>R1270/R1278</f>
        <v>1</v>
      </c>
    </row>
    <row r="1271" spans="1:20" x14ac:dyDescent="0.2">
      <c r="A1271" s="1619"/>
      <c r="B1271" s="1620">
        <v>2022</v>
      </c>
      <c r="C1271" s="1671"/>
      <c r="D1271" s="1622"/>
      <c r="E1271" s="1622"/>
      <c r="F1271" s="1622">
        <v>42441463</v>
      </c>
      <c r="G1271" s="1622"/>
      <c r="H1271" s="1622"/>
      <c r="I1271" s="1623">
        <f>SUM(C1271:H1271)</f>
        <v>42441463</v>
      </c>
      <c r="J1271" s="1649"/>
      <c r="K1271" s="1622"/>
      <c r="L1271" s="1622"/>
      <c r="M1271" s="1622">
        <v>11749654</v>
      </c>
      <c r="N1271" s="1622"/>
      <c r="O1271" s="1623">
        <f>SUM(J1271:N1271)</f>
        <v>11749654</v>
      </c>
      <c r="P1271" s="1625"/>
      <c r="Q1271" s="1626">
        <f>P1271</f>
        <v>0</v>
      </c>
      <c r="R1271" s="1626">
        <f>I1271+O1271+Q1271</f>
        <v>54191117</v>
      </c>
      <c r="S1271" s="1627">
        <f>R1271/R1279</f>
        <v>1</v>
      </c>
    </row>
    <row r="1272" spans="1:20" ht="12" thickBot="1" x14ac:dyDescent="0.25">
      <c r="A1272" s="1628"/>
      <c r="B1272" s="1629" t="s">
        <v>22796</v>
      </c>
      <c r="C1272" s="1630"/>
      <c r="D1272" s="1631"/>
      <c r="E1272" s="1631"/>
      <c r="F1272" s="1631">
        <f>(F1271-F1270)/F1270</f>
        <v>7.1762668611193972E-2</v>
      </c>
      <c r="G1272" s="1631"/>
      <c r="H1272" s="1631"/>
      <c r="I1272" s="1632">
        <f t="shared" ref="I1272:R1272" si="295">(I1271-I1270)/I1270</f>
        <v>7.1762668611193972E-2</v>
      </c>
      <c r="J1272" s="1633"/>
      <c r="K1272" s="1631"/>
      <c r="L1272" s="1631"/>
      <c r="M1272" s="1631">
        <f t="shared" si="295"/>
        <v>4.8333692447773675</v>
      </c>
      <c r="N1272" s="1631"/>
      <c r="O1272" s="1632">
        <f t="shared" si="295"/>
        <v>4.8333692447773675</v>
      </c>
      <c r="P1272" s="1634"/>
      <c r="Q1272" s="1631"/>
      <c r="R1272" s="1631">
        <f t="shared" si="295"/>
        <v>0.30223602220585055</v>
      </c>
      <c r="S1272" s="1632"/>
    </row>
    <row r="1273" spans="1:20" x14ac:dyDescent="0.2">
      <c r="A1273" s="1610" t="s">
        <v>22809</v>
      </c>
      <c r="B1273" s="1611">
        <v>2020</v>
      </c>
      <c r="C1273" s="1612"/>
      <c r="D1273" s="1613"/>
      <c r="E1273" s="1613"/>
      <c r="F1273" s="1613"/>
      <c r="G1273" s="1613"/>
      <c r="H1273" s="1613"/>
      <c r="I1273" s="1614">
        <f>SUM(C1273:H1273)</f>
        <v>0</v>
      </c>
      <c r="J1273" s="1652"/>
      <c r="K1273" s="1613"/>
      <c r="L1273" s="1613"/>
      <c r="M1273" s="1613"/>
      <c r="N1273" s="1613"/>
      <c r="O1273" s="1614">
        <f>SUM(J1273:N1273)</f>
        <v>0</v>
      </c>
      <c r="P1273" s="1616"/>
      <c r="Q1273" s="1617">
        <f>P1273</f>
        <v>0</v>
      </c>
      <c r="R1273" s="1617">
        <f>I1273+O1273+Q1273</f>
        <v>0</v>
      </c>
      <c r="S1273" s="1618">
        <f>R1273/R1277</f>
        <v>0</v>
      </c>
    </row>
    <row r="1274" spans="1:20" x14ac:dyDescent="0.2">
      <c r="A1274" s="1619"/>
      <c r="B1274" s="1620">
        <v>2021</v>
      </c>
      <c r="C1274" s="1621"/>
      <c r="D1274" s="1622"/>
      <c r="E1274" s="1622"/>
      <c r="F1274" s="1622"/>
      <c r="G1274" s="1622"/>
      <c r="H1274" s="1622"/>
      <c r="I1274" s="1623">
        <f>SUM(C1274:H1274)</f>
        <v>0</v>
      </c>
      <c r="J1274" s="1649"/>
      <c r="K1274" s="1622"/>
      <c r="L1274" s="1622"/>
      <c r="M1274" s="1622"/>
      <c r="N1274" s="1622"/>
      <c r="O1274" s="1623">
        <f>SUM(J1274:N1274)</f>
        <v>0</v>
      </c>
      <c r="P1274" s="1625"/>
      <c r="Q1274" s="1626">
        <f>P1274</f>
        <v>0</v>
      </c>
      <c r="R1274" s="1626">
        <f>I1274+O1274+Q1274</f>
        <v>0</v>
      </c>
      <c r="S1274" s="1627">
        <f>R1274/R1278</f>
        <v>0</v>
      </c>
    </row>
    <row r="1275" spans="1:20" x14ac:dyDescent="0.2">
      <c r="A1275" s="1619"/>
      <c r="B1275" s="1620">
        <v>2022</v>
      </c>
      <c r="C1275" s="1621"/>
      <c r="D1275" s="1622"/>
      <c r="E1275" s="1622"/>
      <c r="F1275" s="1622"/>
      <c r="G1275" s="1622"/>
      <c r="H1275" s="1622"/>
      <c r="I1275" s="1623">
        <f>SUM(C1275:H1275)</f>
        <v>0</v>
      </c>
      <c r="J1275" s="1649"/>
      <c r="K1275" s="1622"/>
      <c r="L1275" s="1622"/>
      <c r="M1275" s="1622"/>
      <c r="N1275" s="1622"/>
      <c r="O1275" s="1623">
        <f>SUM(J1275:N1275)</f>
        <v>0</v>
      </c>
      <c r="P1275" s="1625"/>
      <c r="Q1275" s="1626">
        <f>P1275</f>
        <v>0</v>
      </c>
      <c r="R1275" s="1626">
        <f>I1275+O1275+Q1275</f>
        <v>0</v>
      </c>
      <c r="S1275" s="1627">
        <f>R1275/R1279</f>
        <v>0</v>
      </c>
    </row>
    <row r="1276" spans="1:20" ht="12" thickBot="1" x14ac:dyDescent="0.25">
      <c r="A1276" s="1628"/>
      <c r="B1276" s="1629" t="s">
        <v>22796</v>
      </c>
      <c r="C1276" s="1659"/>
      <c r="D1276" s="1660"/>
      <c r="E1276" s="1660"/>
      <c r="F1276" s="1660"/>
      <c r="G1276" s="1660"/>
      <c r="H1276" s="1660"/>
      <c r="I1276" s="1661"/>
      <c r="J1276" s="1662"/>
      <c r="K1276" s="1660"/>
      <c r="L1276" s="1660"/>
      <c r="M1276" s="1660"/>
      <c r="N1276" s="1660"/>
      <c r="O1276" s="1661"/>
      <c r="P1276" s="1663"/>
      <c r="Q1276" s="1660"/>
      <c r="R1276" s="1660"/>
      <c r="S1276" s="1632"/>
    </row>
    <row r="1277" spans="1:20" x14ac:dyDescent="0.2">
      <c r="A1277" s="1640" t="s">
        <v>2049</v>
      </c>
      <c r="B1277" s="1611">
        <v>2020</v>
      </c>
      <c r="C1277" s="1641">
        <f t="shared" ref="C1277:H1279" si="296">C1269+C1273</f>
        <v>0</v>
      </c>
      <c r="D1277" s="1642">
        <f t="shared" si="296"/>
        <v>0</v>
      </c>
      <c r="E1277" s="1642">
        <f t="shared" si="296"/>
        <v>0</v>
      </c>
      <c r="F1277" s="1642">
        <f t="shared" si="296"/>
        <v>37690885</v>
      </c>
      <c r="G1277" s="1642">
        <f t="shared" si="296"/>
        <v>0</v>
      </c>
      <c r="H1277" s="1642">
        <f t="shared" si="296"/>
        <v>0</v>
      </c>
      <c r="I1277" s="1643">
        <f>SUM(C1277:H1277)</f>
        <v>37690885</v>
      </c>
      <c r="J1277" s="1644">
        <f t="shared" ref="J1277:N1279" si="297">J1269+J1273</f>
        <v>0</v>
      </c>
      <c r="K1277" s="1642">
        <f t="shared" si="297"/>
        <v>0</v>
      </c>
      <c r="L1277" s="1642">
        <f t="shared" si="297"/>
        <v>0</v>
      </c>
      <c r="M1277" s="1642">
        <f t="shared" si="297"/>
        <v>0</v>
      </c>
      <c r="N1277" s="1642">
        <f t="shared" si="297"/>
        <v>0</v>
      </c>
      <c r="O1277" s="1643">
        <f>SUM(J1277:N1277)</f>
        <v>0</v>
      </c>
      <c r="P1277" s="1645">
        <f t="shared" ref="P1277:Q1279" si="298">P1269+P1273</f>
        <v>0</v>
      </c>
      <c r="Q1277" s="1642">
        <f t="shared" si="298"/>
        <v>0</v>
      </c>
      <c r="R1277" s="1642">
        <f>I1277+O1277+Q1277</f>
        <v>37690885</v>
      </c>
      <c r="S1277" s="1646">
        <f>R1277/R1277</f>
        <v>1</v>
      </c>
    </row>
    <row r="1278" spans="1:20" x14ac:dyDescent="0.2">
      <c r="A1278" s="1647"/>
      <c r="B1278" s="1620">
        <v>2021</v>
      </c>
      <c r="C1278" s="1648">
        <f t="shared" si="296"/>
        <v>0</v>
      </c>
      <c r="D1278" s="1626">
        <f t="shared" si="296"/>
        <v>0</v>
      </c>
      <c r="E1278" s="1626">
        <f t="shared" si="296"/>
        <v>0</v>
      </c>
      <c r="F1278" s="1626">
        <f t="shared" si="296"/>
        <v>39599684</v>
      </c>
      <c r="G1278" s="1626">
        <f t="shared" si="296"/>
        <v>0</v>
      </c>
      <c r="H1278" s="1626">
        <f t="shared" si="296"/>
        <v>0</v>
      </c>
      <c r="I1278" s="1623">
        <f>SUM(C1278:H1278)</f>
        <v>39599684</v>
      </c>
      <c r="J1278" s="1649">
        <f t="shared" si="297"/>
        <v>0</v>
      </c>
      <c r="K1278" s="1626">
        <f t="shared" si="297"/>
        <v>0</v>
      </c>
      <c r="L1278" s="1626">
        <f t="shared" si="297"/>
        <v>0</v>
      </c>
      <c r="M1278" s="1626">
        <f t="shared" si="297"/>
        <v>2014214</v>
      </c>
      <c r="N1278" s="1626">
        <f t="shared" si="297"/>
        <v>0</v>
      </c>
      <c r="O1278" s="1623">
        <f>SUM(J1278:N1278)</f>
        <v>2014214</v>
      </c>
      <c r="P1278" s="1650">
        <f t="shared" si="298"/>
        <v>0</v>
      </c>
      <c r="Q1278" s="1626">
        <f t="shared" si="298"/>
        <v>0</v>
      </c>
      <c r="R1278" s="1626">
        <f>I1278+O1278+Q1278</f>
        <v>41613898</v>
      </c>
      <c r="S1278" s="1627">
        <f>R1278/R1278</f>
        <v>1</v>
      </c>
    </row>
    <row r="1279" spans="1:20" x14ac:dyDescent="0.2">
      <c r="A1279" s="1647"/>
      <c r="B1279" s="1620">
        <v>2022</v>
      </c>
      <c r="C1279" s="1648">
        <f t="shared" si="296"/>
        <v>0</v>
      </c>
      <c r="D1279" s="1626">
        <f t="shared" si="296"/>
        <v>0</v>
      </c>
      <c r="E1279" s="1626">
        <f t="shared" si="296"/>
        <v>0</v>
      </c>
      <c r="F1279" s="1626">
        <f t="shared" si="296"/>
        <v>42441463</v>
      </c>
      <c r="G1279" s="1626">
        <f t="shared" si="296"/>
        <v>0</v>
      </c>
      <c r="H1279" s="1626">
        <f t="shared" si="296"/>
        <v>0</v>
      </c>
      <c r="I1279" s="1623">
        <f>SUM(C1279:H1279)</f>
        <v>42441463</v>
      </c>
      <c r="J1279" s="1649">
        <f t="shared" si="297"/>
        <v>0</v>
      </c>
      <c r="K1279" s="1626">
        <f t="shared" si="297"/>
        <v>0</v>
      </c>
      <c r="L1279" s="1626">
        <f t="shared" si="297"/>
        <v>0</v>
      </c>
      <c r="M1279" s="1626">
        <f t="shared" si="297"/>
        <v>11749654</v>
      </c>
      <c r="N1279" s="1626">
        <f t="shared" si="297"/>
        <v>0</v>
      </c>
      <c r="O1279" s="1623">
        <f>SUM(J1279:N1279)</f>
        <v>11749654</v>
      </c>
      <c r="P1279" s="1650">
        <f t="shared" si="298"/>
        <v>0</v>
      </c>
      <c r="Q1279" s="1626">
        <f t="shared" si="298"/>
        <v>0</v>
      </c>
      <c r="R1279" s="1626">
        <f>I1279+O1279+Q1279</f>
        <v>54191117</v>
      </c>
      <c r="S1279" s="1627">
        <f>R1279/R1279</f>
        <v>1</v>
      </c>
    </row>
    <row r="1280" spans="1:20" ht="12" thickBot="1" x14ac:dyDescent="0.25">
      <c r="A1280" s="1628"/>
      <c r="B1280" s="1629" t="s">
        <v>22796</v>
      </c>
      <c r="C1280" s="1630"/>
      <c r="D1280" s="1631"/>
      <c r="E1280" s="1631"/>
      <c r="F1280" s="1631">
        <f>(F1279-F1278)/F1278</f>
        <v>7.1762668611193972E-2</v>
      </c>
      <c r="G1280" s="1631"/>
      <c r="H1280" s="1631"/>
      <c r="I1280" s="1632">
        <f t="shared" ref="I1280:R1280" si="299">(I1279-I1278)/I1278</f>
        <v>7.1762668611193972E-2</v>
      </c>
      <c r="J1280" s="1633"/>
      <c r="K1280" s="1631"/>
      <c r="L1280" s="1631"/>
      <c r="M1280" s="1631">
        <f t="shared" si="299"/>
        <v>4.8333692447773675</v>
      </c>
      <c r="N1280" s="1631"/>
      <c r="O1280" s="1632">
        <f t="shared" si="299"/>
        <v>4.8333692447773675</v>
      </c>
      <c r="P1280" s="1634"/>
      <c r="Q1280" s="1631"/>
      <c r="R1280" s="1631">
        <f t="shared" si="299"/>
        <v>0.30223602220585055</v>
      </c>
      <c r="S1280" s="1632"/>
    </row>
    <row r="1283" spans="1:20" x14ac:dyDescent="0.2">
      <c r="A1283" s="1590" t="s">
        <v>22593</v>
      </c>
      <c r="I1283" s="1591"/>
      <c r="J1283" s="1591"/>
      <c r="P1283" s="1592"/>
      <c r="R1283" s="1591"/>
      <c r="S1283" s="1591"/>
      <c r="T1283" s="1593"/>
    </row>
    <row r="1284" spans="1:20" x14ac:dyDescent="0.2">
      <c r="A1284" s="1590" t="s">
        <v>22592</v>
      </c>
      <c r="I1284" s="1591"/>
      <c r="J1284" s="1591"/>
      <c r="P1284" s="1592"/>
      <c r="R1284" s="1591"/>
      <c r="S1284" s="1591"/>
      <c r="T1284" s="1593"/>
    </row>
    <row r="1285" spans="1:20" x14ac:dyDescent="0.2">
      <c r="I1285" s="1591"/>
      <c r="J1285" s="1591"/>
      <c r="P1285" s="1592"/>
      <c r="R1285" s="1591"/>
      <c r="S1285" s="1591"/>
      <c r="T1285" s="1593"/>
    </row>
    <row r="1286" spans="1:20" x14ac:dyDescent="0.2">
      <c r="I1286" s="1591"/>
      <c r="J1286" s="1591"/>
      <c r="P1286" s="1592"/>
      <c r="R1286" s="1591"/>
      <c r="S1286" s="1591"/>
      <c r="T1286" s="1593"/>
    </row>
    <row r="1287" spans="1:20" x14ac:dyDescent="0.2">
      <c r="I1287" s="1591"/>
      <c r="J1287" s="1591"/>
      <c r="P1287" s="1592"/>
      <c r="R1287" s="1591"/>
      <c r="S1287" s="1591"/>
      <c r="T1287" s="1593"/>
    </row>
    <row r="1288" spans="1:20" x14ac:dyDescent="0.2">
      <c r="A1288" s="1769" t="s">
        <v>22780</v>
      </c>
      <c r="B1288" s="1769"/>
      <c r="C1288" s="1769"/>
      <c r="D1288" s="1769"/>
      <c r="E1288" s="1769"/>
      <c r="F1288" s="1769"/>
      <c r="G1288" s="1769"/>
      <c r="H1288" s="1769"/>
      <c r="I1288" s="1769"/>
      <c r="J1288" s="1769"/>
      <c r="K1288" s="1769"/>
      <c r="L1288" s="1769"/>
      <c r="M1288" s="1769"/>
      <c r="N1288" s="1769"/>
      <c r="O1288" s="1769"/>
      <c r="P1288" s="1769"/>
      <c r="Q1288" s="1769"/>
      <c r="R1288" s="1769"/>
      <c r="S1288" s="1769"/>
      <c r="T1288" s="1594"/>
    </row>
    <row r="1289" spans="1:20" x14ac:dyDescent="0.2">
      <c r="A1289" s="1769" t="s">
        <v>2089</v>
      </c>
      <c r="B1289" s="1769"/>
      <c r="C1289" s="1769"/>
      <c r="D1289" s="1769"/>
      <c r="E1289" s="1769"/>
      <c r="F1289" s="1769"/>
      <c r="G1289" s="1769"/>
      <c r="H1289" s="1769"/>
      <c r="I1289" s="1769"/>
      <c r="J1289" s="1769"/>
      <c r="K1289" s="1769"/>
      <c r="L1289" s="1769"/>
      <c r="M1289" s="1769"/>
      <c r="N1289" s="1769"/>
      <c r="O1289" s="1769"/>
      <c r="P1289" s="1769"/>
      <c r="Q1289" s="1769"/>
      <c r="R1289" s="1769"/>
      <c r="S1289" s="1769"/>
      <c r="T1289" s="1594"/>
    </row>
    <row r="1290" spans="1:20" x14ac:dyDescent="0.2">
      <c r="A1290" s="1769" t="s">
        <v>22781</v>
      </c>
      <c r="B1290" s="1769"/>
      <c r="C1290" s="1769"/>
      <c r="D1290" s="1769"/>
      <c r="E1290" s="1769"/>
      <c r="F1290" s="1769"/>
      <c r="G1290" s="1769"/>
      <c r="H1290" s="1769"/>
      <c r="I1290" s="1769"/>
      <c r="J1290" s="1769"/>
      <c r="K1290" s="1769"/>
      <c r="L1290" s="1769"/>
      <c r="M1290" s="1769"/>
      <c r="N1290" s="1769"/>
      <c r="O1290" s="1769"/>
      <c r="P1290" s="1769"/>
      <c r="Q1290" s="1769"/>
      <c r="R1290" s="1769"/>
      <c r="S1290" s="1769"/>
      <c r="T1290" s="1594"/>
    </row>
    <row r="1291" spans="1:20" x14ac:dyDescent="0.2">
      <c r="A1291" s="1769" t="s">
        <v>22782</v>
      </c>
      <c r="B1291" s="1769"/>
      <c r="C1291" s="1769"/>
      <c r="D1291" s="1769"/>
      <c r="E1291" s="1769"/>
      <c r="F1291" s="1769"/>
      <c r="G1291" s="1769"/>
      <c r="H1291" s="1769"/>
      <c r="I1291" s="1769"/>
      <c r="J1291" s="1769"/>
      <c r="K1291" s="1769"/>
      <c r="L1291" s="1769"/>
      <c r="M1291" s="1769"/>
      <c r="N1291" s="1769"/>
      <c r="O1291" s="1769"/>
      <c r="P1291" s="1769"/>
      <c r="Q1291" s="1769"/>
      <c r="R1291" s="1769"/>
      <c r="S1291" s="1769"/>
      <c r="T1291" s="1594"/>
    </row>
    <row r="1292" spans="1:20" x14ac:dyDescent="0.2">
      <c r="I1292" s="1591"/>
      <c r="J1292" s="1591"/>
      <c r="P1292" s="1592"/>
      <c r="R1292" s="1591"/>
      <c r="S1292" s="1591"/>
      <c r="T1292" s="1593"/>
    </row>
    <row r="1293" spans="1:20" x14ac:dyDescent="0.2">
      <c r="I1293" s="1591"/>
      <c r="J1293" s="1591"/>
      <c r="P1293" s="1592"/>
      <c r="R1293" s="1591"/>
      <c r="S1293" s="1591"/>
      <c r="T1293" s="1593"/>
    </row>
    <row r="1294" spans="1:20" x14ac:dyDescent="0.2">
      <c r="I1294" s="1591"/>
      <c r="J1294" s="1591"/>
      <c r="P1294" s="1592"/>
      <c r="R1294" s="1591"/>
      <c r="S1294" s="1591"/>
      <c r="T1294" s="1593"/>
    </row>
    <row r="1295" spans="1:20" x14ac:dyDescent="0.2">
      <c r="A1295" s="1595" t="s">
        <v>21668</v>
      </c>
      <c r="B1295" s="1595" t="s">
        <v>21734</v>
      </c>
      <c r="C1295" s="1596"/>
      <c r="D1295" s="1596"/>
      <c r="E1295" s="1596"/>
      <c r="F1295" s="1596"/>
      <c r="G1295" s="1596"/>
      <c r="H1295" s="1596"/>
      <c r="I1295" s="1596"/>
      <c r="J1295" s="1596"/>
      <c r="K1295" s="1597"/>
      <c r="L1295" s="1596"/>
      <c r="M1295" s="1596"/>
      <c r="N1295" s="1596"/>
      <c r="O1295" s="1596"/>
      <c r="P1295" s="1592"/>
      <c r="Q1295" s="1596"/>
      <c r="R1295" s="1596"/>
      <c r="S1295" s="1596"/>
      <c r="T1295" s="1593"/>
    </row>
    <row r="1296" spans="1:20" ht="12" thickBot="1" x14ac:dyDescent="0.25">
      <c r="A1296" s="1598" t="s">
        <v>0</v>
      </c>
      <c r="B1296" s="1598" t="s">
        <v>22586</v>
      </c>
      <c r="C1296" s="1598"/>
      <c r="D1296" s="1598"/>
      <c r="E1296" s="1598"/>
      <c r="F1296" s="1598"/>
      <c r="G1296" s="1598"/>
      <c r="H1296" s="1598"/>
      <c r="I1296" s="1598"/>
      <c r="J1296" s="1598"/>
      <c r="K1296" s="1599"/>
      <c r="L1296" s="1598"/>
      <c r="M1296" s="1598"/>
      <c r="N1296" s="1598"/>
      <c r="O1296" s="1598"/>
      <c r="P1296" s="1600"/>
      <c r="Q1296" s="1598"/>
      <c r="R1296" s="1598"/>
      <c r="S1296" s="1598"/>
      <c r="T1296" s="1601"/>
    </row>
    <row r="1297" spans="1:19" ht="27" customHeight="1" x14ac:dyDescent="0.2">
      <c r="A1297" s="1770" t="s">
        <v>22783</v>
      </c>
      <c r="B1297" s="1772" t="s">
        <v>22784</v>
      </c>
      <c r="C1297" s="1774" t="s">
        <v>22609</v>
      </c>
      <c r="D1297" s="1775"/>
      <c r="E1297" s="1775"/>
      <c r="F1297" s="1775"/>
      <c r="G1297" s="1775"/>
      <c r="H1297" s="1775"/>
      <c r="I1297" s="1776"/>
      <c r="J1297" s="1777" t="s">
        <v>22616</v>
      </c>
      <c r="K1297" s="1778"/>
      <c r="L1297" s="1778"/>
      <c r="M1297" s="1778"/>
      <c r="N1297" s="1778"/>
      <c r="O1297" s="1779"/>
      <c r="P1297" s="1780" t="s">
        <v>22622</v>
      </c>
      <c r="Q1297" s="1781"/>
      <c r="R1297" s="1781" t="s">
        <v>2049</v>
      </c>
      <c r="S1297" s="1782"/>
    </row>
    <row r="1298" spans="1:19" ht="112.5" customHeight="1" thickBot="1" x14ac:dyDescent="0.25">
      <c r="A1298" s="1771"/>
      <c r="B1298" s="1773"/>
      <c r="C1298" s="1603" t="s">
        <v>22785</v>
      </c>
      <c r="D1298" s="1604" t="s">
        <v>22786</v>
      </c>
      <c r="E1298" s="1604" t="s">
        <v>22787</v>
      </c>
      <c r="F1298" s="1604" t="s">
        <v>22788</v>
      </c>
      <c r="G1298" s="1604" t="s">
        <v>22789</v>
      </c>
      <c r="H1298" s="1604" t="s">
        <v>22790</v>
      </c>
      <c r="I1298" s="1605" t="s">
        <v>22665</v>
      </c>
      <c r="J1298" s="1606" t="s">
        <v>22785</v>
      </c>
      <c r="K1298" s="1604" t="s">
        <v>22789</v>
      </c>
      <c r="L1298" s="1604" t="s">
        <v>22790</v>
      </c>
      <c r="M1298" s="1604" t="s">
        <v>22791</v>
      </c>
      <c r="N1298" s="1604" t="s">
        <v>22792</v>
      </c>
      <c r="O1298" s="1605" t="s">
        <v>22668</v>
      </c>
      <c r="P1298" s="1607" t="s">
        <v>22793</v>
      </c>
      <c r="Q1298" s="1604" t="s">
        <v>22669</v>
      </c>
      <c r="R1298" s="1608" t="s">
        <v>22794</v>
      </c>
      <c r="S1298" s="1609" t="s">
        <v>22671</v>
      </c>
    </row>
    <row r="1299" spans="1:19" x14ac:dyDescent="0.2">
      <c r="A1299" s="1610" t="s">
        <v>22795</v>
      </c>
      <c r="B1299" s="1611">
        <v>2020</v>
      </c>
      <c r="C1299" s="1612"/>
      <c r="D1299" s="1613"/>
      <c r="E1299" s="1613"/>
      <c r="F1299" s="1613"/>
      <c r="G1299" s="1613"/>
      <c r="H1299" s="1613"/>
      <c r="I1299" s="1614">
        <f>SUM(C1299:H1299)</f>
        <v>0</v>
      </c>
      <c r="J1299" s="1652"/>
      <c r="K1299" s="1613"/>
      <c r="L1299" s="1613"/>
      <c r="M1299" s="1613">
        <v>11983255</v>
      </c>
      <c r="N1299" s="1613"/>
      <c r="O1299" s="1614">
        <f>SUM(J1299:N1299)</f>
        <v>11983255</v>
      </c>
      <c r="P1299" s="1616"/>
      <c r="Q1299" s="1617">
        <f>P1299</f>
        <v>0</v>
      </c>
      <c r="R1299" s="1617">
        <f>I1299+O1299+Q1299</f>
        <v>11983255</v>
      </c>
      <c r="S1299" s="1618">
        <f>R1299/R1307</f>
        <v>1</v>
      </c>
    </row>
    <row r="1300" spans="1:19" x14ac:dyDescent="0.2">
      <c r="A1300" s="1619"/>
      <c r="B1300" s="1620">
        <v>2021</v>
      </c>
      <c r="C1300" s="1621"/>
      <c r="D1300" s="1622"/>
      <c r="E1300" s="1622"/>
      <c r="F1300" s="1622"/>
      <c r="G1300" s="1622"/>
      <c r="H1300" s="1622"/>
      <c r="I1300" s="1623">
        <f>SUM(C1300:H1300)</f>
        <v>0</v>
      </c>
      <c r="J1300" s="1649"/>
      <c r="K1300" s="1622"/>
      <c r="L1300" s="1622"/>
      <c r="M1300" s="1622">
        <v>15063063</v>
      </c>
      <c r="N1300" s="1622"/>
      <c r="O1300" s="1623">
        <f>SUM(J1300:N1300)</f>
        <v>15063063</v>
      </c>
      <c r="P1300" s="1625"/>
      <c r="Q1300" s="1626">
        <f>P1300</f>
        <v>0</v>
      </c>
      <c r="R1300" s="1626">
        <f>I1300+O1300+Q1300</f>
        <v>15063063</v>
      </c>
      <c r="S1300" s="1627">
        <f>R1300/R1308</f>
        <v>1</v>
      </c>
    </row>
    <row r="1301" spans="1:19" x14ac:dyDescent="0.2">
      <c r="A1301" s="1619"/>
      <c r="B1301" s="1620">
        <v>2022</v>
      </c>
      <c r="C1301" s="1621"/>
      <c r="D1301" s="1622"/>
      <c r="E1301" s="1622"/>
      <c r="F1301" s="1622"/>
      <c r="G1301" s="1622"/>
      <c r="H1301" s="1622"/>
      <c r="I1301" s="1623">
        <f>SUM(C1301:H1301)</f>
        <v>0</v>
      </c>
      <c r="J1301" s="1649"/>
      <c r="K1301" s="1622"/>
      <c r="L1301" s="1622"/>
      <c r="M1301" s="1622">
        <v>17058151</v>
      </c>
      <c r="N1301" s="1622"/>
      <c r="O1301" s="1623">
        <f>SUM(J1301:N1301)</f>
        <v>17058151</v>
      </c>
      <c r="P1301" s="1625"/>
      <c r="Q1301" s="1626">
        <f>P1301</f>
        <v>0</v>
      </c>
      <c r="R1301" s="1626">
        <f>I1301+O1301+Q1301</f>
        <v>17058151</v>
      </c>
      <c r="S1301" s="1627">
        <f>R1301/R1309</f>
        <v>1</v>
      </c>
    </row>
    <row r="1302" spans="1:19" ht="12" thickBot="1" x14ac:dyDescent="0.25">
      <c r="A1302" s="1628"/>
      <c r="B1302" s="1629" t="s">
        <v>22796</v>
      </c>
      <c r="C1302" s="1630"/>
      <c r="D1302" s="1631"/>
      <c r="E1302" s="1631"/>
      <c r="F1302" s="1631"/>
      <c r="G1302" s="1631"/>
      <c r="H1302" s="1631"/>
      <c r="I1302" s="1632"/>
      <c r="J1302" s="1633"/>
      <c r="K1302" s="1631"/>
      <c r="L1302" s="1631"/>
      <c r="M1302" s="1631">
        <f t="shared" ref="M1302:R1302" si="300">(M1301-M1300)/M1300</f>
        <v>0.13244902447795645</v>
      </c>
      <c r="N1302" s="1631"/>
      <c r="O1302" s="1632">
        <f t="shared" si="300"/>
        <v>0.13244902447795645</v>
      </c>
      <c r="P1302" s="1634"/>
      <c r="Q1302" s="1631"/>
      <c r="R1302" s="1631">
        <f t="shared" si="300"/>
        <v>0.13244902447795645</v>
      </c>
      <c r="S1302" s="1632"/>
    </row>
    <row r="1303" spans="1:19" x14ac:dyDescent="0.2">
      <c r="A1303" s="1610" t="s">
        <v>22809</v>
      </c>
      <c r="B1303" s="1611">
        <v>2020</v>
      </c>
      <c r="C1303" s="1612"/>
      <c r="D1303" s="1613"/>
      <c r="E1303" s="1613"/>
      <c r="F1303" s="1613"/>
      <c r="G1303" s="1613"/>
      <c r="H1303" s="1613"/>
      <c r="I1303" s="1614">
        <f>SUM(C1303:H1303)</f>
        <v>0</v>
      </c>
      <c r="J1303" s="1652"/>
      <c r="K1303" s="1613"/>
      <c r="L1303" s="1613"/>
      <c r="M1303" s="1613"/>
      <c r="N1303" s="1613"/>
      <c r="O1303" s="1614">
        <f>SUM(J1303:N1303)</f>
        <v>0</v>
      </c>
      <c r="P1303" s="1616"/>
      <c r="Q1303" s="1617">
        <f>P1303</f>
        <v>0</v>
      </c>
      <c r="R1303" s="1617">
        <f>I1303+O1303+Q1303</f>
        <v>0</v>
      </c>
      <c r="S1303" s="1618">
        <f>R1303/R1307</f>
        <v>0</v>
      </c>
    </row>
    <row r="1304" spans="1:19" x14ac:dyDescent="0.2">
      <c r="A1304" s="1619"/>
      <c r="B1304" s="1620">
        <v>2021</v>
      </c>
      <c r="C1304" s="1621"/>
      <c r="D1304" s="1622"/>
      <c r="E1304" s="1622"/>
      <c r="F1304" s="1622"/>
      <c r="G1304" s="1622"/>
      <c r="H1304" s="1622"/>
      <c r="I1304" s="1623">
        <f>SUM(C1304:H1304)</f>
        <v>0</v>
      </c>
      <c r="J1304" s="1649"/>
      <c r="K1304" s="1622"/>
      <c r="L1304" s="1622"/>
      <c r="M1304" s="1622"/>
      <c r="N1304" s="1622"/>
      <c r="O1304" s="1623">
        <f>SUM(J1304:N1304)</f>
        <v>0</v>
      </c>
      <c r="P1304" s="1625"/>
      <c r="Q1304" s="1626">
        <f>P1304</f>
        <v>0</v>
      </c>
      <c r="R1304" s="1626">
        <f>I1304+O1304+Q1304</f>
        <v>0</v>
      </c>
      <c r="S1304" s="1627">
        <f>R1304/R1308</f>
        <v>0</v>
      </c>
    </row>
    <row r="1305" spans="1:19" x14ac:dyDescent="0.2">
      <c r="A1305" s="1619"/>
      <c r="B1305" s="1620">
        <v>2022</v>
      </c>
      <c r="C1305" s="1621"/>
      <c r="D1305" s="1622"/>
      <c r="E1305" s="1622"/>
      <c r="F1305" s="1622"/>
      <c r="G1305" s="1622"/>
      <c r="H1305" s="1622"/>
      <c r="I1305" s="1623">
        <f>SUM(C1305:H1305)</f>
        <v>0</v>
      </c>
      <c r="J1305" s="1649"/>
      <c r="K1305" s="1622"/>
      <c r="L1305" s="1622"/>
      <c r="M1305" s="1622"/>
      <c r="N1305" s="1622"/>
      <c r="O1305" s="1623">
        <f>SUM(J1305:N1305)</f>
        <v>0</v>
      </c>
      <c r="P1305" s="1625"/>
      <c r="Q1305" s="1626">
        <f>P1305</f>
        <v>0</v>
      </c>
      <c r="R1305" s="1626">
        <f>I1305+O1305+Q1305</f>
        <v>0</v>
      </c>
      <c r="S1305" s="1627">
        <f>R1305/R1309</f>
        <v>0</v>
      </c>
    </row>
    <row r="1306" spans="1:19" ht="12" thickBot="1" x14ac:dyDescent="0.25">
      <c r="A1306" s="1628"/>
      <c r="B1306" s="1629" t="s">
        <v>22796</v>
      </c>
      <c r="C1306" s="1659"/>
      <c r="D1306" s="1660"/>
      <c r="E1306" s="1660"/>
      <c r="F1306" s="1660"/>
      <c r="G1306" s="1660"/>
      <c r="H1306" s="1660"/>
      <c r="I1306" s="1661"/>
      <c r="J1306" s="1662"/>
      <c r="K1306" s="1660"/>
      <c r="L1306" s="1660"/>
      <c r="M1306" s="1660"/>
      <c r="N1306" s="1660"/>
      <c r="O1306" s="1661"/>
      <c r="P1306" s="1663"/>
      <c r="Q1306" s="1660"/>
      <c r="R1306" s="1660"/>
      <c r="S1306" s="1632"/>
    </row>
    <row r="1307" spans="1:19" x14ac:dyDescent="0.2">
      <c r="A1307" s="1640" t="s">
        <v>2049</v>
      </c>
      <c r="B1307" s="1611">
        <v>2020</v>
      </c>
      <c r="C1307" s="1641">
        <f t="shared" ref="C1307:H1309" si="301">C1299+C1303</f>
        <v>0</v>
      </c>
      <c r="D1307" s="1642">
        <f t="shared" si="301"/>
        <v>0</v>
      </c>
      <c r="E1307" s="1642">
        <f t="shared" si="301"/>
        <v>0</v>
      </c>
      <c r="F1307" s="1642">
        <f t="shared" si="301"/>
        <v>0</v>
      </c>
      <c r="G1307" s="1642">
        <f t="shared" si="301"/>
        <v>0</v>
      </c>
      <c r="H1307" s="1642">
        <f t="shared" si="301"/>
        <v>0</v>
      </c>
      <c r="I1307" s="1643">
        <f>SUM(C1307:H1307)</f>
        <v>0</v>
      </c>
      <c r="J1307" s="1644">
        <f t="shared" ref="J1307:N1309" si="302">J1299+J1303</f>
        <v>0</v>
      </c>
      <c r="K1307" s="1642">
        <f t="shared" si="302"/>
        <v>0</v>
      </c>
      <c r="L1307" s="1642">
        <f t="shared" si="302"/>
        <v>0</v>
      </c>
      <c r="M1307" s="1642">
        <f t="shared" si="302"/>
        <v>11983255</v>
      </c>
      <c r="N1307" s="1642">
        <f t="shared" si="302"/>
        <v>0</v>
      </c>
      <c r="O1307" s="1643">
        <f>SUM(J1307:N1307)</f>
        <v>11983255</v>
      </c>
      <c r="P1307" s="1645">
        <f t="shared" ref="P1307:Q1309" si="303">P1299+P1303</f>
        <v>0</v>
      </c>
      <c r="Q1307" s="1642">
        <f t="shared" si="303"/>
        <v>0</v>
      </c>
      <c r="R1307" s="1642">
        <f>I1307+O1307+Q1307</f>
        <v>11983255</v>
      </c>
      <c r="S1307" s="1618">
        <f>R1307/R1307</f>
        <v>1</v>
      </c>
    </row>
    <row r="1308" spans="1:19" x14ac:dyDescent="0.2">
      <c r="A1308" s="1647"/>
      <c r="B1308" s="1620">
        <v>2021</v>
      </c>
      <c r="C1308" s="1648">
        <f t="shared" si="301"/>
        <v>0</v>
      </c>
      <c r="D1308" s="1626">
        <f t="shared" si="301"/>
        <v>0</v>
      </c>
      <c r="E1308" s="1626">
        <f t="shared" si="301"/>
        <v>0</v>
      </c>
      <c r="F1308" s="1626">
        <f t="shared" si="301"/>
        <v>0</v>
      </c>
      <c r="G1308" s="1626">
        <f t="shared" si="301"/>
        <v>0</v>
      </c>
      <c r="H1308" s="1626">
        <f t="shared" si="301"/>
        <v>0</v>
      </c>
      <c r="I1308" s="1623">
        <f>SUM(C1308:H1308)</f>
        <v>0</v>
      </c>
      <c r="J1308" s="1649">
        <f t="shared" si="302"/>
        <v>0</v>
      </c>
      <c r="K1308" s="1626">
        <f t="shared" si="302"/>
        <v>0</v>
      </c>
      <c r="L1308" s="1626">
        <f t="shared" si="302"/>
        <v>0</v>
      </c>
      <c r="M1308" s="1626">
        <f t="shared" si="302"/>
        <v>15063063</v>
      </c>
      <c r="N1308" s="1626">
        <f t="shared" si="302"/>
        <v>0</v>
      </c>
      <c r="O1308" s="1623">
        <f>SUM(J1308:N1308)</f>
        <v>15063063</v>
      </c>
      <c r="P1308" s="1650">
        <f t="shared" si="303"/>
        <v>0</v>
      </c>
      <c r="Q1308" s="1626">
        <f t="shared" si="303"/>
        <v>0</v>
      </c>
      <c r="R1308" s="1626">
        <f>I1308+O1308+Q1308</f>
        <v>15063063</v>
      </c>
      <c r="S1308" s="1627">
        <f>R1308/R1308</f>
        <v>1</v>
      </c>
    </row>
    <row r="1309" spans="1:19" x14ac:dyDescent="0.2">
      <c r="A1309" s="1647"/>
      <c r="B1309" s="1620">
        <v>2022</v>
      </c>
      <c r="C1309" s="1648">
        <f t="shared" si="301"/>
        <v>0</v>
      </c>
      <c r="D1309" s="1626">
        <f t="shared" si="301"/>
        <v>0</v>
      </c>
      <c r="E1309" s="1626">
        <f t="shared" si="301"/>
        <v>0</v>
      </c>
      <c r="F1309" s="1626">
        <f t="shared" si="301"/>
        <v>0</v>
      </c>
      <c r="G1309" s="1626">
        <f t="shared" si="301"/>
        <v>0</v>
      </c>
      <c r="H1309" s="1626">
        <f t="shared" si="301"/>
        <v>0</v>
      </c>
      <c r="I1309" s="1623">
        <f>SUM(C1309:H1309)</f>
        <v>0</v>
      </c>
      <c r="J1309" s="1649">
        <f t="shared" si="302"/>
        <v>0</v>
      </c>
      <c r="K1309" s="1626">
        <f t="shared" si="302"/>
        <v>0</v>
      </c>
      <c r="L1309" s="1626">
        <f t="shared" si="302"/>
        <v>0</v>
      </c>
      <c r="M1309" s="1626">
        <f t="shared" si="302"/>
        <v>17058151</v>
      </c>
      <c r="N1309" s="1626">
        <f t="shared" si="302"/>
        <v>0</v>
      </c>
      <c r="O1309" s="1623">
        <f>SUM(J1309:N1309)</f>
        <v>17058151</v>
      </c>
      <c r="P1309" s="1650">
        <f t="shared" si="303"/>
        <v>0</v>
      </c>
      <c r="Q1309" s="1626">
        <f t="shared" si="303"/>
        <v>0</v>
      </c>
      <c r="R1309" s="1626">
        <f>I1309+O1309+Q1309</f>
        <v>17058151</v>
      </c>
      <c r="S1309" s="1627">
        <f>R1309/R1309</f>
        <v>1</v>
      </c>
    </row>
    <row r="1310" spans="1:19" ht="12" thickBot="1" x14ac:dyDescent="0.25">
      <c r="A1310" s="1628"/>
      <c r="B1310" s="1629" t="s">
        <v>22796</v>
      </c>
      <c r="C1310" s="1630"/>
      <c r="D1310" s="1631"/>
      <c r="E1310" s="1631"/>
      <c r="F1310" s="1631"/>
      <c r="G1310" s="1631"/>
      <c r="H1310" s="1631"/>
      <c r="I1310" s="1632"/>
      <c r="J1310" s="1633"/>
      <c r="K1310" s="1631"/>
      <c r="L1310" s="1631"/>
      <c r="M1310" s="1631">
        <f t="shared" ref="M1310:R1310" si="304">(M1309-M1308)/M1308</f>
        <v>0.13244902447795645</v>
      </c>
      <c r="N1310" s="1631"/>
      <c r="O1310" s="1632">
        <f t="shared" si="304"/>
        <v>0.13244902447795645</v>
      </c>
      <c r="P1310" s="1634"/>
      <c r="Q1310" s="1631"/>
      <c r="R1310" s="1631">
        <f t="shared" si="304"/>
        <v>0.13244902447795645</v>
      </c>
      <c r="S1310" s="1632"/>
    </row>
    <row r="1313" spans="1:20" x14ac:dyDescent="0.2">
      <c r="A1313" s="1590" t="s">
        <v>22593</v>
      </c>
      <c r="I1313" s="1591"/>
      <c r="J1313" s="1591"/>
      <c r="P1313" s="1592"/>
      <c r="R1313" s="1591"/>
      <c r="S1313" s="1591"/>
      <c r="T1313" s="1593"/>
    </row>
    <row r="1314" spans="1:20" x14ac:dyDescent="0.2">
      <c r="A1314" s="1590" t="s">
        <v>22592</v>
      </c>
      <c r="I1314" s="1591"/>
      <c r="J1314" s="1591"/>
      <c r="P1314" s="1592"/>
      <c r="R1314" s="1591"/>
      <c r="S1314" s="1591"/>
      <c r="T1314" s="1593"/>
    </row>
    <row r="1315" spans="1:20" x14ac:dyDescent="0.2">
      <c r="I1315" s="1591"/>
      <c r="J1315" s="1591"/>
      <c r="P1315" s="1592"/>
      <c r="R1315" s="1591"/>
      <c r="S1315" s="1591"/>
      <c r="T1315" s="1593"/>
    </row>
    <row r="1316" spans="1:20" x14ac:dyDescent="0.2">
      <c r="I1316" s="1591"/>
      <c r="J1316" s="1591"/>
      <c r="P1316" s="1592"/>
      <c r="R1316" s="1591"/>
      <c r="S1316" s="1591"/>
      <c r="T1316" s="1593"/>
    </row>
    <row r="1317" spans="1:20" x14ac:dyDescent="0.2">
      <c r="I1317" s="1591"/>
      <c r="J1317" s="1591"/>
      <c r="P1317" s="1592"/>
      <c r="R1317" s="1591"/>
      <c r="S1317" s="1591"/>
      <c r="T1317" s="1593"/>
    </row>
    <row r="1318" spans="1:20" x14ac:dyDescent="0.2">
      <c r="A1318" s="1769" t="s">
        <v>22780</v>
      </c>
      <c r="B1318" s="1769"/>
      <c r="C1318" s="1769"/>
      <c r="D1318" s="1769"/>
      <c r="E1318" s="1769"/>
      <c r="F1318" s="1769"/>
      <c r="G1318" s="1769"/>
      <c r="H1318" s="1769"/>
      <c r="I1318" s="1769"/>
      <c r="J1318" s="1769"/>
      <c r="K1318" s="1769"/>
      <c r="L1318" s="1769"/>
      <c r="M1318" s="1769"/>
      <c r="N1318" s="1769"/>
      <c r="O1318" s="1769"/>
      <c r="P1318" s="1769"/>
      <c r="Q1318" s="1769"/>
      <c r="R1318" s="1769"/>
      <c r="S1318" s="1769"/>
      <c r="T1318" s="1594"/>
    </row>
    <row r="1319" spans="1:20" x14ac:dyDescent="0.2">
      <c r="A1319" s="1769" t="s">
        <v>2089</v>
      </c>
      <c r="B1319" s="1769"/>
      <c r="C1319" s="1769"/>
      <c r="D1319" s="1769"/>
      <c r="E1319" s="1769"/>
      <c r="F1319" s="1769"/>
      <c r="G1319" s="1769"/>
      <c r="H1319" s="1769"/>
      <c r="I1319" s="1769"/>
      <c r="J1319" s="1769"/>
      <c r="K1319" s="1769"/>
      <c r="L1319" s="1769"/>
      <c r="M1319" s="1769"/>
      <c r="N1319" s="1769"/>
      <c r="O1319" s="1769"/>
      <c r="P1319" s="1769"/>
      <c r="Q1319" s="1769"/>
      <c r="R1319" s="1769"/>
      <c r="S1319" s="1769"/>
      <c r="T1319" s="1594"/>
    </row>
    <row r="1320" spans="1:20" x14ac:dyDescent="0.2">
      <c r="A1320" s="1769" t="s">
        <v>22781</v>
      </c>
      <c r="B1320" s="1769"/>
      <c r="C1320" s="1769"/>
      <c r="D1320" s="1769"/>
      <c r="E1320" s="1769"/>
      <c r="F1320" s="1769"/>
      <c r="G1320" s="1769"/>
      <c r="H1320" s="1769"/>
      <c r="I1320" s="1769"/>
      <c r="J1320" s="1769"/>
      <c r="K1320" s="1769"/>
      <c r="L1320" s="1769"/>
      <c r="M1320" s="1769"/>
      <c r="N1320" s="1769"/>
      <c r="O1320" s="1769"/>
      <c r="P1320" s="1769"/>
      <c r="Q1320" s="1769"/>
      <c r="R1320" s="1769"/>
      <c r="S1320" s="1769"/>
      <c r="T1320" s="1594"/>
    </row>
    <row r="1321" spans="1:20" x14ac:dyDescent="0.2">
      <c r="A1321" s="1769" t="s">
        <v>22782</v>
      </c>
      <c r="B1321" s="1769"/>
      <c r="C1321" s="1769"/>
      <c r="D1321" s="1769"/>
      <c r="E1321" s="1769"/>
      <c r="F1321" s="1769"/>
      <c r="G1321" s="1769"/>
      <c r="H1321" s="1769"/>
      <c r="I1321" s="1769"/>
      <c r="J1321" s="1769"/>
      <c r="K1321" s="1769"/>
      <c r="L1321" s="1769"/>
      <c r="M1321" s="1769"/>
      <c r="N1321" s="1769"/>
      <c r="O1321" s="1769"/>
      <c r="P1321" s="1769"/>
      <c r="Q1321" s="1769"/>
      <c r="R1321" s="1769"/>
      <c r="S1321" s="1769"/>
      <c r="T1321" s="1594"/>
    </row>
    <row r="1322" spans="1:20" x14ac:dyDescent="0.2">
      <c r="I1322" s="1591"/>
      <c r="J1322" s="1591"/>
      <c r="P1322" s="1592"/>
      <c r="R1322" s="1591"/>
      <c r="S1322" s="1591"/>
      <c r="T1322" s="1593"/>
    </row>
    <row r="1323" spans="1:20" x14ac:dyDescent="0.2">
      <c r="I1323" s="1591"/>
      <c r="J1323" s="1591"/>
      <c r="P1323" s="1592"/>
      <c r="R1323" s="1591"/>
      <c r="S1323" s="1591"/>
      <c r="T1323" s="1593"/>
    </row>
    <row r="1324" spans="1:20" x14ac:dyDescent="0.2">
      <c r="I1324" s="1591"/>
      <c r="J1324" s="1591"/>
      <c r="P1324" s="1592"/>
      <c r="R1324" s="1591"/>
      <c r="S1324" s="1591"/>
      <c r="T1324" s="1593"/>
    </row>
    <row r="1325" spans="1:20" x14ac:dyDescent="0.2">
      <c r="A1325" s="1595" t="s">
        <v>21668</v>
      </c>
      <c r="B1325" s="1595" t="s">
        <v>21734</v>
      </c>
      <c r="C1325" s="1596"/>
      <c r="D1325" s="1596"/>
      <c r="E1325" s="1596"/>
      <c r="F1325" s="1596"/>
      <c r="G1325" s="1596"/>
      <c r="H1325" s="1596"/>
      <c r="I1325" s="1596"/>
      <c r="J1325" s="1596"/>
      <c r="K1325" s="1597"/>
      <c r="L1325" s="1596"/>
      <c r="M1325" s="1596"/>
      <c r="N1325" s="1596"/>
      <c r="O1325" s="1596"/>
      <c r="P1325" s="1592"/>
      <c r="Q1325" s="1596"/>
      <c r="R1325" s="1596"/>
      <c r="S1325" s="1596"/>
      <c r="T1325" s="1593"/>
    </row>
    <row r="1326" spans="1:20" ht="12" thickBot="1" x14ac:dyDescent="0.25">
      <c r="A1326" s="1598" t="s">
        <v>0</v>
      </c>
      <c r="B1326" s="1598" t="s">
        <v>22600</v>
      </c>
      <c r="C1326" s="1598"/>
      <c r="D1326" s="1598"/>
      <c r="E1326" s="1598"/>
      <c r="F1326" s="1598"/>
      <c r="G1326" s="1598"/>
      <c r="H1326" s="1598"/>
      <c r="I1326" s="1598"/>
      <c r="J1326" s="1598"/>
      <c r="K1326" s="1599"/>
      <c r="L1326" s="1598"/>
      <c r="M1326" s="1598"/>
      <c r="N1326" s="1598"/>
      <c r="O1326" s="1598"/>
      <c r="P1326" s="1600"/>
      <c r="Q1326" s="1598"/>
      <c r="R1326" s="1598"/>
      <c r="S1326" s="1598"/>
      <c r="T1326" s="1601"/>
    </row>
    <row r="1327" spans="1:20" ht="27" customHeight="1" x14ac:dyDescent="0.2">
      <c r="A1327" s="1770" t="s">
        <v>22783</v>
      </c>
      <c r="B1327" s="1772" t="s">
        <v>22784</v>
      </c>
      <c r="C1327" s="1774" t="s">
        <v>22609</v>
      </c>
      <c r="D1327" s="1775"/>
      <c r="E1327" s="1775"/>
      <c r="F1327" s="1775"/>
      <c r="G1327" s="1775"/>
      <c r="H1327" s="1775"/>
      <c r="I1327" s="1776"/>
      <c r="J1327" s="1777" t="s">
        <v>22616</v>
      </c>
      <c r="K1327" s="1778"/>
      <c r="L1327" s="1778"/>
      <c r="M1327" s="1778"/>
      <c r="N1327" s="1778"/>
      <c r="O1327" s="1779"/>
      <c r="P1327" s="1780" t="s">
        <v>22622</v>
      </c>
      <c r="Q1327" s="1781"/>
      <c r="R1327" s="1781" t="s">
        <v>2049</v>
      </c>
      <c r="S1327" s="1782"/>
    </row>
    <row r="1328" spans="1:20" ht="112.5" customHeight="1" thickBot="1" x14ac:dyDescent="0.25">
      <c r="A1328" s="1771"/>
      <c r="B1328" s="1773"/>
      <c r="C1328" s="1603" t="s">
        <v>22785</v>
      </c>
      <c r="D1328" s="1604" t="s">
        <v>22786</v>
      </c>
      <c r="E1328" s="1604" t="s">
        <v>22787</v>
      </c>
      <c r="F1328" s="1604" t="s">
        <v>22788</v>
      </c>
      <c r="G1328" s="1604" t="s">
        <v>22789</v>
      </c>
      <c r="H1328" s="1604" t="s">
        <v>22790</v>
      </c>
      <c r="I1328" s="1605" t="s">
        <v>22665</v>
      </c>
      <c r="J1328" s="1606" t="s">
        <v>22785</v>
      </c>
      <c r="K1328" s="1604" t="s">
        <v>22789</v>
      </c>
      <c r="L1328" s="1604" t="s">
        <v>22790</v>
      </c>
      <c r="M1328" s="1604" t="s">
        <v>22791</v>
      </c>
      <c r="N1328" s="1604" t="s">
        <v>22792</v>
      </c>
      <c r="O1328" s="1605" t="s">
        <v>22668</v>
      </c>
      <c r="P1328" s="1607" t="s">
        <v>22793</v>
      </c>
      <c r="Q1328" s="1604" t="s">
        <v>22669</v>
      </c>
      <c r="R1328" s="1608" t="s">
        <v>22794</v>
      </c>
      <c r="S1328" s="1609" t="s">
        <v>22671</v>
      </c>
    </row>
    <row r="1329" spans="1:20" x14ac:dyDescent="0.2">
      <c r="A1329" s="1610" t="s">
        <v>22795</v>
      </c>
      <c r="B1329" s="1611">
        <v>2020</v>
      </c>
      <c r="C1329" s="1612"/>
      <c r="D1329" s="1613"/>
      <c r="E1329" s="1613"/>
      <c r="F1329" s="1613"/>
      <c r="G1329" s="1613"/>
      <c r="H1329" s="1613"/>
      <c r="I1329" s="1614">
        <f>SUM(C1329:H1329)</f>
        <v>0</v>
      </c>
      <c r="J1329" s="1652"/>
      <c r="K1329" s="1613"/>
      <c r="L1329" s="1613"/>
      <c r="M1329" s="1613"/>
      <c r="N1329" s="1613"/>
      <c r="O1329" s="1614">
        <f>SUM(J1329:N1329)</f>
        <v>0</v>
      </c>
      <c r="P1329" s="1616"/>
      <c r="Q1329" s="1617">
        <f>P1329</f>
        <v>0</v>
      </c>
      <c r="R1329" s="1617">
        <f>I1329+O1329+Q1329</f>
        <v>0</v>
      </c>
      <c r="S1329" s="1618"/>
    </row>
    <row r="1330" spans="1:20" x14ac:dyDescent="0.2">
      <c r="A1330" s="1619"/>
      <c r="B1330" s="1620">
        <v>2021</v>
      </c>
      <c r="C1330" s="1621"/>
      <c r="D1330" s="1622"/>
      <c r="E1330" s="1622"/>
      <c r="F1330" s="1622">
        <v>2196</v>
      </c>
      <c r="G1330" s="1622"/>
      <c r="H1330" s="1622"/>
      <c r="I1330" s="1623">
        <f>SUM(C1330:H1330)</f>
        <v>2196</v>
      </c>
      <c r="J1330" s="1649"/>
      <c r="K1330" s="1622"/>
      <c r="L1330" s="1622"/>
      <c r="M1330" s="1622"/>
      <c r="N1330" s="1622"/>
      <c r="O1330" s="1623">
        <f>SUM(J1330:N1330)</f>
        <v>0</v>
      </c>
      <c r="P1330" s="1625"/>
      <c r="Q1330" s="1626">
        <f>P1330</f>
        <v>0</v>
      </c>
      <c r="R1330" s="1626">
        <f>I1330+O1330+Q1330</f>
        <v>2196</v>
      </c>
      <c r="S1330" s="1627">
        <f>R1330/R1338</f>
        <v>1</v>
      </c>
    </row>
    <row r="1331" spans="1:20" x14ac:dyDescent="0.2">
      <c r="A1331" s="1619"/>
      <c r="B1331" s="1620">
        <v>2022</v>
      </c>
      <c r="C1331" s="1621"/>
      <c r="D1331" s="1622"/>
      <c r="E1331" s="1622"/>
      <c r="F1331" s="1622"/>
      <c r="G1331" s="1622"/>
      <c r="H1331" s="1622"/>
      <c r="I1331" s="1623">
        <f>SUM(C1331:H1331)</f>
        <v>0</v>
      </c>
      <c r="J1331" s="1649"/>
      <c r="K1331" s="1622"/>
      <c r="L1331" s="1622"/>
      <c r="M1331" s="1622"/>
      <c r="N1331" s="1622"/>
      <c r="O1331" s="1623">
        <f>SUM(J1331:N1331)</f>
        <v>0</v>
      </c>
      <c r="P1331" s="1625"/>
      <c r="Q1331" s="1626">
        <f>P1331</f>
        <v>0</v>
      </c>
      <c r="R1331" s="1626">
        <f>I1331+O1331+Q1331</f>
        <v>0</v>
      </c>
      <c r="S1331" s="1627"/>
    </row>
    <row r="1332" spans="1:20" ht="12" thickBot="1" x14ac:dyDescent="0.25">
      <c r="A1332" s="1628"/>
      <c r="B1332" s="1629" t="s">
        <v>22796</v>
      </c>
      <c r="C1332" s="1630"/>
      <c r="D1332" s="1631"/>
      <c r="E1332" s="1631"/>
      <c r="F1332" s="1631">
        <f t="shared" ref="F1332:R1332" si="305">(F1331-F1330)/F1330</f>
        <v>-1</v>
      </c>
      <c r="G1332" s="1631"/>
      <c r="H1332" s="1631"/>
      <c r="I1332" s="1631">
        <f t="shared" si="305"/>
        <v>-1</v>
      </c>
      <c r="J1332" s="1633"/>
      <c r="K1332" s="1631"/>
      <c r="L1332" s="1631"/>
      <c r="M1332" s="1631"/>
      <c r="N1332" s="1631"/>
      <c r="O1332" s="1632"/>
      <c r="P1332" s="1634"/>
      <c r="Q1332" s="1631"/>
      <c r="R1332" s="1631">
        <f t="shared" si="305"/>
        <v>-1</v>
      </c>
      <c r="S1332" s="1632"/>
    </row>
    <row r="1333" spans="1:20" x14ac:dyDescent="0.2">
      <c r="A1333" s="1610" t="s">
        <v>22809</v>
      </c>
      <c r="B1333" s="1611">
        <v>2020</v>
      </c>
      <c r="C1333" s="1612"/>
      <c r="D1333" s="1613"/>
      <c r="E1333" s="1613"/>
      <c r="F1333" s="1613"/>
      <c r="G1333" s="1613"/>
      <c r="H1333" s="1613"/>
      <c r="I1333" s="1614">
        <f>SUM(C1333:H1333)</f>
        <v>0</v>
      </c>
      <c r="J1333" s="1652"/>
      <c r="K1333" s="1613"/>
      <c r="L1333" s="1613"/>
      <c r="M1333" s="1613"/>
      <c r="N1333" s="1613"/>
      <c r="O1333" s="1614">
        <f>SUM(J1333:N1333)</f>
        <v>0</v>
      </c>
      <c r="P1333" s="1616"/>
      <c r="Q1333" s="1617">
        <f>P1333</f>
        <v>0</v>
      </c>
      <c r="R1333" s="1617">
        <f>I1333+O1333+Q1333</f>
        <v>0</v>
      </c>
      <c r="S1333" s="1618"/>
    </row>
    <row r="1334" spans="1:20" x14ac:dyDescent="0.2">
      <c r="A1334" s="1619"/>
      <c r="B1334" s="1620">
        <v>2021</v>
      </c>
      <c r="C1334" s="1621"/>
      <c r="D1334" s="1622"/>
      <c r="E1334" s="1622"/>
      <c r="F1334" s="1622"/>
      <c r="G1334" s="1622"/>
      <c r="H1334" s="1622"/>
      <c r="I1334" s="1623">
        <f>SUM(C1334:H1334)</f>
        <v>0</v>
      </c>
      <c r="J1334" s="1649"/>
      <c r="K1334" s="1622"/>
      <c r="L1334" s="1622"/>
      <c r="M1334" s="1622"/>
      <c r="N1334" s="1622"/>
      <c r="O1334" s="1623">
        <f>SUM(J1334:N1334)</f>
        <v>0</v>
      </c>
      <c r="P1334" s="1625"/>
      <c r="Q1334" s="1626">
        <f>P1334</f>
        <v>0</v>
      </c>
      <c r="R1334" s="1626">
        <f>I1334+O1334+Q1334</f>
        <v>0</v>
      </c>
      <c r="S1334" s="1627"/>
    </row>
    <row r="1335" spans="1:20" x14ac:dyDescent="0.2">
      <c r="A1335" s="1619"/>
      <c r="B1335" s="1620">
        <v>2022</v>
      </c>
      <c r="C1335" s="1621"/>
      <c r="D1335" s="1622"/>
      <c r="E1335" s="1622"/>
      <c r="F1335" s="1622"/>
      <c r="G1335" s="1622"/>
      <c r="H1335" s="1622"/>
      <c r="I1335" s="1623">
        <f>SUM(C1335:H1335)</f>
        <v>0</v>
      </c>
      <c r="J1335" s="1649"/>
      <c r="K1335" s="1622"/>
      <c r="L1335" s="1622"/>
      <c r="M1335" s="1622"/>
      <c r="N1335" s="1622"/>
      <c r="O1335" s="1623">
        <f>SUM(J1335:N1335)</f>
        <v>0</v>
      </c>
      <c r="P1335" s="1625"/>
      <c r="Q1335" s="1626">
        <f>P1335</f>
        <v>0</v>
      </c>
      <c r="R1335" s="1626">
        <f>I1335+O1335+Q1335</f>
        <v>0</v>
      </c>
      <c r="S1335" s="1627"/>
    </row>
    <row r="1336" spans="1:20" ht="12" thickBot="1" x14ac:dyDescent="0.25">
      <c r="A1336" s="1628"/>
      <c r="B1336" s="1629" t="s">
        <v>22796</v>
      </c>
      <c r="C1336" s="1659"/>
      <c r="D1336" s="1660"/>
      <c r="E1336" s="1660"/>
      <c r="F1336" s="1660"/>
      <c r="G1336" s="1660"/>
      <c r="H1336" s="1660"/>
      <c r="I1336" s="1661"/>
      <c r="J1336" s="1662"/>
      <c r="K1336" s="1660"/>
      <c r="L1336" s="1660"/>
      <c r="M1336" s="1660"/>
      <c r="N1336" s="1660"/>
      <c r="O1336" s="1661"/>
      <c r="P1336" s="1663"/>
      <c r="Q1336" s="1660"/>
      <c r="R1336" s="1660"/>
      <c r="S1336" s="1632"/>
    </row>
    <row r="1337" spans="1:20" x14ac:dyDescent="0.2">
      <c r="A1337" s="1640" t="s">
        <v>2049</v>
      </c>
      <c r="B1337" s="1611">
        <v>2020</v>
      </c>
      <c r="C1337" s="1641">
        <f t="shared" ref="C1337:H1339" si="306">C1329+C1333</f>
        <v>0</v>
      </c>
      <c r="D1337" s="1642">
        <f t="shared" si="306"/>
        <v>0</v>
      </c>
      <c r="E1337" s="1642">
        <f t="shared" si="306"/>
        <v>0</v>
      </c>
      <c r="F1337" s="1642">
        <f t="shared" si="306"/>
        <v>0</v>
      </c>
      <c r="G1337" s="1642">
        <f t="shared" si="306"/>
        <v>0</v>
      </c>
      <c r="H1337" s="1642">
        <f t="shared" si="306"/>
        <v>0</v>
      </c>
      <c r="I1337" s="1643">
        <f>SUM(C1337:H1337)</f>
        <v>0</v>
      </c>
      <c r="J1337" s="1644">
        <f t="shared" ref="J1337:N1339" si="307">J1329+J1333</f>
        <v>0</v>
      </c>
      <c r="K1337" s="1642">
        <f t="shared" si="307"/>
        <v>0</v>
      </c>
      <c r="L1337" s="1642">
        <f t="shared" si="307"/>
        <v>0</v>
      </c>
      <c r="M1337" s="1642">
        <f t="shared" si="307"/>
        <v>0</v>
      </c>
      <c r="N1337" s="1642">
        <f t="shared" si="307"/>
        <v>0</v>
      </c>
      <c r="O1337" s="1643">
        <f>SUM(J1337:N1337)</f>
        <v>0</v>
      </c>
      <c r="P1337" s="1645">
        <f t="shared" ref="P1337:Q1339" si="308">P1329+P1333</f>
        <v>0</v>
      </c>
      <c r="Q1337" s="1642">
        <f t="shared" si="308"/>
        <v>0</v>
      </c>
      <c r="R1337" s="1642">
        <f>I1337+O1337+Q1337</f>
        <v>0</v>
      </c>
      <c r="S1337" s="1618"/>
    </row>
    <row r="1338" spans="1:20" x14ac:dyDescent="0.2">
      <c r="A1338" s="1647"/>
      <c r="B1338" s="1620">
        <v>2021</v>
      </c>
      <c r="C1338" s="1648">
        <f t="shared" si="306"/>
        <v>0</v>
      </c>
      <c r="D1338" s="1626">
        <f t="shared" si="306"/>
        <v>0</v>
      </c>
      <c r="E1338" s="1626">
        <f t="shared" si="306"/>
        <v>0</v>
      </c>
      <c r="F1338" s="1626">
        <f t="shared" si="306"/>
        <v>2196</v>
      </c>
      <c r="G1338" s="1626">
        <f t="shared" si="306"/>
        <v>0</v>
      </c>
      <c r="H1338" s="1626">
        <f t="shared" si="306"/>
        <v>0</v>
      </c>
      <c r="I1338" s="1623">
        <f>SUM(C1338:H1338)</f>
        <v>2196</v>
      </c>
      <c r="J1338" s="1649">
        <f t="shared" si="307"/>
        <v>0</v>
      </c>
      <c r="K1338" s="1626">
        <f t="shared" si="307"/>
        <v>0</v>
      </c>
      <c r="L1338" s="1626">
        <f t="shared" si="307"/>
        <v>0</v>
      </c>
      <c r="M1338" s="1626">
        <f t="shared" si="307"/>
        <v>0</v>
      </c>
      <c r="N1338" s="1626">
        <f t="shared" si="307"/>
        <v>0</v>
      </c>
      <c r="O1338" s="1623">
        <f>SUM(J1338:N1338)</f>
        <v>0</v>
      </c>
      <c r="P1338" s="1650">
        <f t="shared" si="308"/>
        <v>0</v>
      </c>
      <c r="Q1338" s="1626">
        <f t="shared" si="308"/>
        <v>0</v>
      </c>
      <c r="R1338" s="1626">
        <f>I1338+O1338+Q1338</f>
        <v>2196</v>
      </c>
      <c r="S1338" s="1627">
        <f>R1338/R1338</f>
        <v>1</v>
      </c>
    </row>
    <row r="1339" spans="1:20" x14ac:dyDescent="0.2">
      <c r="A1339" s="1647"/>
      <c r="B1339" s="1620">
        <v>2022</v>
      </c>
      <c r="C1339" s="1648">
        <f t="shared" si="306"/>
        <v>0</v>
      </c>
      <c r="D1339" s="1626">
        <f t="shared" si="306"/>
        <v>0</v>
      </c>
      <c r="E1339" s="1626">
        <f t="shared" si="306"/>
        <v>0</v>
      </c>
      <c r="F1339" s="1626">
        <f t="shared" si="306"/>
        <v>0</v>
      </c>
      <c r="G1339" s="1626">
        <f t="shared" si="306"/>
        <v>0</v>
      </c>
      <c r="H1339" s="1626">
        <f t="shared" si="306"/>
        <v>0</v>
      </c>
      <c r="I1339" s="1623">
        <f>SUM(C1339:H1339)</f>
        <v>0</v>
      </c>
      <c r="J1339" s="1649">
        <f t="shared" si="307"/>
        <v>0</v>
      </c>
      <c r="K1339" s="1626">
        <f t="shared" si="307"/>
        <v>0</v>
      </c>
      <c r="L1339" s="1626">
        <f t="shared" si="307"/>
        <v>0</v>
      </c>
      <c r="M1339" s="1626">
        <f t="shared" si="307"/>
        <v>0</v>
      </c>
      <c r="N1339" s="1626">
        <f t="shared" si="307"/>
        <v>0</v>
      </c>
      <c r="O1339" s="1623">
        <f>SUM(J1339:N1339)</f>
        <v>0</v>
      </c>
      <c r="P1339" s="1650">
        <f t="shared" si="308"/>
        <v>0</v>
      </c>
      <c r="Q1339" s="1626">
        <f t="shared" si="308"/>
        <v>0</v>
      </c>
      <c r="R1339" s="1626">
        <f>I1339+O1339+Q1339</f>
        <v>0</v>
      </c>
      <c r="S1339" s="1627"/>
    </row>
    <row r="1340" spans="1:20" ht="12" thickBot="1" x14ac:dyDescent="0.25">
      <c r="A1340" s="1628"/>
      <c r="B1340" s="1629" t="s">
        <v>22796</v>
      </c>
      <c r="C1340" s="1630"/>
      <c r="D1340" s="1631"/>
      <c r="E1340" s="1631"/>
      <c r="F1340" s="1631">
        <f t="shared" ref="F1340:R1340" si="309">(F1339-F1338)/F1338</f>
        <v>-1</v>
      </c>
      <c r="G1340" s="1631"/>
      <c r="H1340" s="1631"/>
      <c r="I1340" s="1631">
        <f t="shared" si="309"/>
        <v>-1</v>
      </c>
      <c r="J1340" s="1633"/>
      <c r="K1340" s="1631"/>
      <c r="L1340" s="1631"/>
      <c r="M1340" s="1631"/>
      <c r="N1340" s="1631"/>
      <c r="O1340" s="1632"/>
      <c r="P1340" s="1634"/>
      <c r="Q1340" s="1631"/>
      <c r="R1340" s="1631">
        <f t="shared" si="309"/>
        <v>-1</v>
      </c>
      <c r="S1340" s="1632"/>
    </row>
    <row r="1343" spans="1:20" x14ac:dyDescent="0.2">
      <c r="A1343" s="1590" t="s">
        <v>22593</v>
      </c>
      <c r="I1343" s="1591"/>
      <c r="J1343" s="1591"/>
      <c r="P1343" s="1592"/>
      <c r="R1343" s="1591"/>
      <c r="S1343" s="1591"/>
      <c r="T1343" s="1593"/>
    </row>
    <row r="1344" spans="1:20" x14ac:dyDescent="0.2">
      <c r="A1344" s="1590" t="s">
        <v>22592</v>
      </c>
      <c r="I1344" s="1591"/>
      <c r="J1344" s="1591"/>
      <c r="P1344" s="1592"/>
      <c r="R1344" s="1591"/>
      <c r="S1344" s="1591"/>
      <c r="T1344" s="1593"/>
    </row>
    <row r="1345" spans="1:20" x14ac:dyDescent="0.2">
      <c r="I1345" s="1591"/>
      <c r="J1345" s="1591"/>
      <c r="P1345" s="1592"/>
      <c r="R1345" s="1591"/>
      <c r="S1345" s="1591"/>
      <c r="T1345" s="1593"/>
    </row>
    <row r="1346" spans="1:20" x14ac:dyDescent="0.2">
      <c r="I1346" s="1591"/>
      <c r="J1346" s="1591"/>
      <c r="P1346" s="1592"/>
      <c r="R1346" s="1591"/>
      <c r="S1346" s="1591"/>
      <c r="T1346" s="1593"/>
    </row>
    <row r="1347" spans="1:20" x14ac:dyDescent="0.2">
      <c r="I1347" s="1591"/>
      <c r="J1347" s="1591"/>
      <c r="P1347" s="1592"/>
      <c r="R1347" s="1591"/>
      <c r="S1347" s="1591"/>
      <c r="T1347" s="1593"/>
    </row>
    <row r="1348" spans="1:20" x14ac:dyDescent="0.2">
      <c r="A1348" s="1769" t="s">
        <v>22780</v>
      </c>
      <c r="B1348" s="1769"/>
      <c r="C1348" s="1769"/>
      <c r="D1348" s="1769"/>
      <c r="E1348" s="1769"/>
      <c r="F1348" s="1769"/>
      <c r="G1348" s="1769"/>
      <c r="H1348" s="1769"/>
      <c r="I1348" s="1769"/>
      <c r="J1348" s="1769"/>
      <c r="K1348" s="1769"/>
      <c r="L1348" s="1769"/>
      <c r="M1348" s="1769"/>
      <c r="N1348" s="1769"/>
      <c r="O1348" s="1769"/>
      <c r="P1348" s="1769"/>
      <c r="Q1348" s="1769"/>
      <c r="R1348" s="1769"/>
      <c r="S1348" s="1769"/>
      <c r="T1348" s="1594"/>
    </row>
    <row r="1349" spans="1:20" x14ac:dyDescent="0.2">
      <c r="A1349" s="1769" t="s">
        <v>2089</v>
      </c>
      <c r="B1349" s="1769"/>
      <c r="C1349" s="1769"/>
      <c r="D1349" s="1769"/>
      <c r="E1349" s="1769"/>
      <c r="F1349" s="1769"/>
      <c r="G1349" s="1769"/>
      <c r="H1349" s="1769"/>
      <c r="I1349" s="1769"/>
      <c r="J1349" s="1769"/>
      <c r="K1349" s="1769"/>
      <c r="L1349" s="1769"/>
      <c r="M1349" s="1769"/>
      <c r="N1349" s="1769"/>
      <c r="O1349" s="1769"/>
      <c r="P1349" s="1769"/>
      <c r="Q1349" s="1769"/>
      <c r="R1349" s="1769"/>
      <c r="S1349" s="1769"/>
      <c r="T1349" s="1594"/>
    </row>
    <row r="1350" spans="1:20" x14ac:dyDescent="0.2">
      <c r="A1350" s="1769" t="s">
        <v>22781</v>
      </c>
      <c r="B1350" s="1769"/>
      <c r="C1350" s="1769"/>
      <c r="D1350" s="1769"/>
      <c r="E1350" s="1769"/>
      <c r="F1350" s="1769"/>
      <c r="G1350" s="1769"/>
      <c r="H1350" s="1769"/>
      <c r="I1350" s="1769"/>
      <c r="J1350" s="1769"/>
      <c r="K1350" s="1769"/>
      <c r="L1350" s="1769"/>
      <c r="M1350" s="1769"/>
      <c r="N1350" s="1769"/>
      <c r="O1350" s="1769"/>
      <c r="P1350" s="1769"/>
      <c r="Q1350" s="1769"/>
      <c r="R1350" s="1769"/>
      <c r="S1350" s="1769"/>
      <c r="T1350" s="1594"/>
    </row>
    <row r="1351" spans="1:20" x14ac:dyDescent="0.2">
      <c r="A1351" s="1769" t="s">
        <v>22782</v>
      </c>
      <c r="B1351" s="1769"/>
      <c r="C1351" s="1769"/>
      <c r="D1351" s="1769"/>
      <c r="E1351" s="1769"/>
      <c r="F1351" s="1769"/>
      <c r="G1351" s="1769"/>
      <c r="H1351" s="1769"/>
      <c r="I1351" s="1769"/>
      <c r="J1351" s="1769"/>
      <c r="K1351" s="1769"/>
      <c r="L1351" s="1769"/>
      <c r="M1351" s="1769"/>
      <c r="N1351" s="1769"/>
      <c r="O1351" s="1769"/>
      <c r="P1351" s="1769"/>
      <c r="Q1351" s="1769"/>
      <c r="R1351" s="1769"/>
      <c r="S1351" s="1769"/>
      <c r="T1351" s="1594"/>
    </row>
    <row r="1352" spans="1:20" x14ac:dyDescent="0.2">
      <c r="I1352" s="1591"/>
      <c r="J1352" s="1591"/>
      <c r="P1352" s="1592"/>
      <c r="R1352" s="1591"/>
      <c r="S1352" s="1591"/>
      <c r="T1352" s="1593"/>
    </row>
    <row r="1353" spans="1:20" x14ac:dyDescent="0.2">
      <c r="I1353" s="1591"/>
      <c r="J1353" s="1591"/>
      <c r="P1353" s="1592"/>
      <c r="R1353" s="1591"/>
      <c r="S1353" s="1591"/>
      <c r="T1353" s="1593"/>
    </row>
    <row r="1354" spans="1:20" x14ac:dyDescent="0.2">
      <c r="I1354" s="1591"/>
      <c r="J1354" s="1591"/>
      <c r="P1354" s="1592"/>
      <c r="R1354" s="1591"/>
      <c r="S1354" s="1591"/>
      <c r="T1354" s="1593"/>
    </row>
    <row r="1355" spans="1:20" x14ac:dyDescent="0.2">
      <c r="A1355" s="1595" t="s">
        <v>21668</v>
      </c>
      <c r="B1355" s="1595" t="s">
        <v>22598</v>
      </c>
      <c r="C1355" s="1596"/>
      <c r="D1355" s="1596"/>
      <c r="E1355" s="1596"/>
      <c r="F1355" s="1596"/>
      <c r="G1355" s="1596"/>
      <c r="H1355" s="1596"/>
      <c r="I1355" s="1596"/>
      <c r="J1355" s="1596"/>
      <c r="K1355" s="1597"/>
      <c r="L1355" s="1596"/>
      <c r="M1355" s="1596"/>
      <c r="N1355" s="1596"/>
      <c r="O1355" s="1596"/>
      <c r="P1355" s="1592"/>
      <c r="Q1355" s="1596"/>
      <c r="R1355" s="1596"/>
      <c r="S1355" s="1596"/>
      <c r="T1355" s="1593"/>
    </row>
    <row r="1356" spans="1:20" ht="12" thickBot="1" x14ac:dyDescent="0.25">
      <c r="A1356" s="1598" t="s">
        <v>0</v>
      </c>
      <c r="B1356" s="1598" t="s">
        <v>22812</v>
      </c>
      <c r="C1356" s="1598"/>
      <c r="D1356" s="1598"/>
      <c r="E1356" s="1598"/>
      <c r="F1356" s="1598"/>
      <c r="G1356" s="1598"/>
      <c r="H1356" s="1598"/>
      <c r="I1356" s="1598"/>
      <c r="J1356" s="1598"/>
      <c r="K1356" s="1599"/>
      <c r="L1356" s="1598"/>
      <c r="M1356" s="1598"/>
      <c r="N1356" s="1598"/>
      <c r="O1356" s="1598"/>
      <c r="P1356" s="1600"/>
      <c r="Q1356" s="1598"/>
      <c r="R1356" s="1598"/>
      <c r="S1356" s="1598"/>
      <c r="T1356" s="1601"/>
    </row>
    <row r="1357" spans="1:20" ht="27" customHeight="1" x14ac:dyDescent="0.2">
      <c r="A1357" s="1770" t="s">
        <v>22783</v>
      </c>
      <c r="B1357" s="1772" t="s">
        <v>22784</v>
      </c>
      <c r="C1357" s="1774" t="s">
        <v>22609</v>
      </c>
      <c r="D1357" s="1775"/>
      <c r="E1357" s="1775"/>
      <c r="F1357" s="1775"/>
      <c r="G1357" s="1775"/>
      <c r="H1357" s="1775"/>
      <c r="I1357" s="1776"/>
      <c r="J1357" s="1777" t="s">
        <v>22616</v>
      </c>
      <c r="K1357" s="1778"/>
      <c r="L1357" s="1778"/>
      <c r="M1357" s="1778"/>
      <c r="N1357" s="1778"/>
      <c r="O1357" s="1779"/>
      <c r="P1357" s="1780" t="s">
        <v>22622</v>
      </c>
      <c r="Q1357" s="1781"/>
      <c r="R1357" s="1781" t="s">
        <v>2049</v>
      </c>
      <c r="S1357" s="1782"/>
    </row>
    <row r="1358" spans="1:20" ht="112.5" customHeight="1" thickBot="1" x14ac:dyDescent="0.25">
      <c r="A1358" s="1771"/>
      <c r="B1358" s="1773"/>
      <c r="C1358" s="1603" t="s">
        <v>22785</v>
      </c>
      <c r="D1358" s="1604" t="s">
        <v>22786</v>
      </c>
      <c r="E1358" s="1604" t="s">
        <v>22787</v>
      </c>
      <c r="F1358" s="1604" t="s">
        <v>22788</v>
      </c>
      <c r="G1358" s="1604" t="s">
        <v>22789</v>
      </c>
      <c r="H1358" s="1604" t="s">
        <v>22790</v>
      </c>
      <c r="I1358" s="1605" t="s">
        <v>22665</v>
      </c>
      <c r="J1358" s="1606" t="s">
        <v>22785</v>
      </c>
      <c r="K1358" s="1604" t="s">
        <v>22789</v>
      </c>
      <c r="L1358" s="1604" t="s">
        <v>22790</v>
      </c>
      <c r="M1358" s="1604" t="s">
        <v>22791</v>
      </c>
      <c r="N1358" s="1604" t="s">
        <v>22792</v>
      </c>
      <c r="O1358" s="1605" t="s">
        <v>22668</v>
      </c>
      <c r="P1358" s="1607" t="s">
        <v>22793</v>
      </c>
      <c r="Q1358" s="1604" t="s">
        <v>22669</v>
      </c>
      <c r="R1358" s="1608" t="s">
        <v>22794</v>
      </c>
      <c r="S1358" s="1609" t="s">
        <v>22671</v>
      </c>
    </row>
    <row r="1359" spans="1:20" x14ac:dyDescent="0.2">
      <c r="A1359" s="1610" t="s">
        <v>22795</v>
      </c>
      <c r="B1359" s="1611">
        <v>2020</v>
      </c>
      <c r="C1359" s="1612">
        <f>C1389+C1419+C1449</f>
        <v>0</v>
      </c>
      <c r="D1359" s="1613">
        <f t="shared" ref="D1359:H1359" si="310">D1389+D1419+D1449</f>
        <v>0</v>
      </c>
      <c r="E1359" s="1613">
        <f t="shared" si="310"/>
        <v>0</v>
      </c>
      <c r="F1359" s="1613">
        <f t="shared" si="310"/>
        <v>0</v>
      </c>
      <c r="G1359" s="1613">
        <f t="shared" si="310"/>
        <v>0</v>
      </c>
      <c r="H1359" s="1613">
        <f t="shared" si="310"/>
        <v>0</v>
      </c>
      <c r="I1359" s="1614">
        <f>SUM(C1359:H1359)</f>
        <v>0</v>
      </c>
      <c r="J1359" s="1652">
        <f t="shared" ref="J1359:N1361" si="311">J1389+J1419+J1449</f>
        <v>0</v>
      </c>
      <c r="K1359" s="1613">
        <f t="shared" si="311"/>
        <v>0</v>
      </c>
      <c r="L1359" s="1613">
        <f t="shared" si="311"/>
        <v>0</v>
      </c>
      <c r="M1359" s="1613">
        <f t="shared" si="311"/>
        <v>0</v>
      </c>
      <c r="N1359" s="1613">
        <f t="shared" si="311"/>
        <v>0</v>
      </c>
      <c r="O1359" s="1614">
        <f>SUM(K1359:N1359)</f>
        <v>0</v>
      </c>
      <c r="P1359" s="1616">
        <f t="shared" ref="P1359:P1361" si="312">P1389+P1419+P1449</f>
        <v>0</v>
      </c>
      <c r="Q1359" s="1617">
        <f t="shared" ref="Q1359:Q1361" si="313">P1359</f>
        <v>0</v>
      </c>
      <c r="R1359" s="1617">
        <f t="shared" ref="R1359:R1361" si="314">I1359+O1359+Q1359</f>
        <v>0</v>
      </c>
      <c r="S1359" s="1618">
        <f>R1359/R1363</f>
        <v>0</v>
      </c>
    </row>
    <row r="1360" spans="1:20" x14ac:dyDescent="0.2">
      <c r="A1360" s="1619"/>
      <c r="B1360" s="1620">
        <v>2021</v>
      </c>
      <c r="C1360" s="1621">
        <f t="shared" ref="C1360:H1361" si="315">C1390+C1420+C1450</f>
        <v>0</v>
      </c>
      <c r="D1360" s="1622">
        <f t="shared" si="315"/>
        <v>0</v>
      </c>
      <c r="E1360" s="1622">
        <f t="shared" si="315"/>
        <v>0</v>
      </c>
      <c r="F1360" s="1622">
        <f t="shared" si="315"/>
        <v>0</v>
      </c>
      <c r="G1360" s="1622">
        <f t="shared" si="315"/>
        <v>0</v>
      </c>
      <c r="H1360" s="1622">
        <f t="shared" si="315"/>
        <v>0</v>
      </c>
      <c r="I1360" s="1623">
        <f>SUM(C1360:H1360)</f>
        <v>0</v>
      </c>
      <c r="J1360" s="1649">
        <f t="shared" si="311"/>
        <v>0</v>
      </c>
      <c r="K1360" s="1622">
        <f t="shared" si="311"/>
        <v>0</v>
      </c>
      <c r="L1360" s="1622">
        <f t="shared" si="311"/>
        <v>0</v>
      </c>
      <c r="M1360" s="1622">
        <f t="shared" si="311"/>
        <v>0</v>
      </c>
      <c r="N1360" s="1622">
        <f t="shared" si="311"/>
        <v>0</v>
      </c>
      <c r="O1360" s="1623">
        <f>SUM(K1360:N1360)</f>
        <v>0</v>
      </c>
      <c r="P1360" s="1625">
        <f t="shared" si="312"/>
        <v>0</v>
      </c>
      <c r="Q1360" s="1626">
        <f t="shared" si="313"/>
        <v>0</v>
      </c>
      <c r="R1360" s="1626">
        <f t="shared" si="314"/>
        <v>0</v>
      </c>
      <c r="S1360" s="1627">
        <f>R1360/R1364</f>
        <v>0</v>
      </c>
    </row>
    <row r="1361" spans="1:20" x14ac:dyDescent="0.2">
      <c r="A1361" s="1619"/>
      <c r="B1361" s="1620">
        <v>2022</v>
      </c>
      <c r="C1361" s="1621">
        <f t="shared" si="315"/>
        <v>0</v>
      </c>
      <c r="D1361" s="1622">
        <f t="shared" si="315"/>
        <v>0</v>
      </c>
      <c r="E1361" s="1622">
        <f t="shared" si="315"/>
        <v>0</v>
      </c>
      <c r="F1361" s="1622">
        <f t="shared" si="315"/>
        <v>0</v>
      </c>
      <c r="G1361" s="1622">
        <f t="shared" si="315"/>
        <v>0</v>
      </c>
      <c r="H1361" s="1622">
        <f t="shared" si="315"/>
        <v>0</v>
      </c>
      <c r="I1361" s="1623">
        <f>SUM(C1361:H1361)</f>
        <v>0</v>
      </c>
      <c r="J1361" s="1649">
        <f t="shared" si="311"/>
        <v>0</v>
      </c>
      <c r="K1361" s="1622">
        <f t="shared" si="311"/>
        <v>0</v>
      </c>
      <c r="L1361" s="1622">
        <f t="shared" si="311"/>
        <v>0</v>
      </c>
      <c r="M1361" s="1622">
        <f t="shared" si="311"/>
        <v>0</v>
      </c>
      <c r="N1361" s="1622">
        <f t="shared" si="311"/>
        <v>0</v>
      </c>
      <c r="O1361" s="1623">
        <f>SUM(K1361:N1361)</f>
        <v>0</v>
      </c>
      <c r="P1361" s="1625">
        <f t="shared" si="312"/>
        <v>0</v>
      </c>
      <c r="Q1361" s="1626">
        <f t="shared" si="313"/>
        <v>0</v>
      </c>
      <c r="R1361" s="1626">
        <f t="shared" si="314"/>
        <v>0</v>
      </c>
      <c r="S1361" s="1627">
        <f>R1361/R1365</f>
        <v>0</v>
      </c>
    </row>
    <row r="1362" spans="1:20" ht="12" thickBot="1" x14ac:dyDescent="0.25">
      <c r="A1362" s="1628"/>
      <c r="B1362" s="1629" t="s">
        <v>22796</v>
      </c>
      <c r="C1362" s="1630"/>
      <c r="D1362" s="1631"/>
      <c r="E1362" s="1631"/>
      <c r="F1362" s="1631"/>
      <c r="G1362" s="1631"/>
      <c r="H1362" s="1631"/>
      <c r="I1362" s="1632"/>
      <c r="J1362" s="1633"/>
      <c r="K1362" s="1631"/>
      <c r="L1362" s="1631"/>
      <c r="M1362" s="1631"/>
      <c r="N1362" s="1631"/>
      <c r="O1362" s="1632"/>
      <c r="P1362" s="1634"/>
      <c r="Q1362" s="1631"/>
      <c r="R1362" s="1631"/>
      <c r="S1362" s="1632"/>
    </row>
    <row r="1363" spans="1:20" x14ac:dyDescent="0.2">
      <c r="A1363" s="1610" t="s">
        <v>22809</v>
      </c>
      <c r="B1363" s="1611">
        <v>2020</v>
      </c>
      <c r="C1363" s="1612">
        <f t="shared" ref="C1363:H1365" si="316">C1393+C1423+C1453</f>
        <v>0</v>
      </c>
      <c r="D1363" s="1613">
        <f t="shared" si="316"/>
        <v>56181081</v>
      </c>
      <c r="E1363" s="1613">
        <f t="shared" si="316"/>
        <v>6218012320</v>
      </c>
      <c r="F1363" s="1613">
        <f t="shared" si="316"/>
        <v>327886309</v>
      </c>
      <c r="G1363" s="1613">
        <f t="shared" si="316"/>
        <v>0</v>
      </c>
      <c r="H1363" s="1613">
        <f t="shared" si="316"/>
        <v>41089184</v>
      </c>
      <c r="I1363" s="1614">
        <f>SUM(C1363:H1363)</f>
        <v>6643168894</v>
      </c>
      <c r="J1363" s="1652">
        <f t="shared" ref="J1363:N1365" si="317">J1393+J1423+J1453</f>
        <v>0</v>
      </c>
      <c r="K1363" s="1613">
        <f t="shared" si="317"/>
        <v>0</v>
      </c>
      <c r="L1363" s="1613">
        <f t="shared" si="317"/>
        <v>0</v>
      </c>
      <c r="M1363" s="1613">
        <f t="shared" si="317"/>
        <v>1556020</v>
      </c>
      <c r="N1363" s="1613">
        <f t="shared" si="317"/>
        <v>0</v>
      </c>
      <c r="O1363" s="1614">
        <f>SUM(K1363:N1363)</f>
        <v>1556020</v>
      </c>
      <c r="P1363" s="1616">
        <f>P1393+P1423+P1453</f>
        <v>668555863</v>
      </c>
      <c r="Q1363" s="1617">
        <f>P1363</f>
        <v>668555863</v>
      </c>
      <c r="R1363" s="1617">
        <f>I1363+O1363+Q1363</f>
        <v>7313280777</v>
      </c>
      <c r="S1363" s="1618">
        <f>R1363/R1367</f>
        <v>1</v>
      </c>
    </row>
    <row r="1364" spans="1:20" x14ac:dyDescent="0.2">
      <c r="A1364" s="1619"/>
      <c r="B1364" s="1620">
        <v>2021</v>
      </c>
      <c r="C1364" s="1621">
        <f t="shared" si="316"/>
        <v>0</v>
      </c>
      <c r="D1364" s="1622">
        <f t="shared" si="316"/>
        <v>69724148</v>
      </c>
      <c r="E1364" s="1622">
        <f t="shared" si="316"/>
        <v>6814351357</v>
      </c>
      <c r="F1364" s="1622">
        <f t="shared" si="316"/>
        <v>255315804</v>
      </c>
      <c r="G1364" s="1622">
        <f t="shared" si="316"/>
        <v>0</v>
      </c>
      <c r="H1364" s="1622">
        <f t="shared" si="316"/>
        <v>21187248</v>
      </c>
      <c r="I1364" s="1623">
        <f>SUM(C1364:H1364)</f>
        <v>7160578557</v>
      </c>
      <c r="J1364" s="1649">
        <f t="shared" si="317"/>
        <v>0</v>
      </c>
      <c r="K1364" s="1622">
        <f t="shared" si="317"/>
        <v>0</v>
      </c>
      <c r="L1364" s="1622">
        <f t="shared" si="317"/>
        <v>0</v>
      </c>
      <c r="M1364" s="1622">
        <f t="shared" si="317"/>
        <v>0</v>
      </c>
      <c r="N1364" s="1622">
        <f t="shared" si="317"/>
        <v>0</v>
      </c>
      <c r="O1364" s="1623">
        <f>SUM(K1364:N1364)</f>
        <v>0</v>
      </c>
      <c r="P1364" s="1625">
        <f>P1394+P1424+P1454</f>
        <v>668555863</v>
      </c>
      <c r="Q1364" s="1626">
        <f>P1364</f>
        <v>668555863</v>
      </c>
      <c r="R1364" s="1626">
        <f>I1364+O1364+Q1364</f>
        <v>7829134420</v>
      </c>
      <c r="S1364" s="1627">
        <f>R1364/R1368</f>
        <v>1</v>
      </c>
    </row>
    <row r="1365" spans="1:20" x14ac:dyDescent="0.2">
      <c r="A1365" s="1619"/>
      <c r="B1365" s="1620">
        <v>2022</v>
      </c>
      <c r="C1365" s="1621">
        <f t="shared" si="316"/>
        <v>0</v>
      </c>
      <c r="D1365" s="1622">
        <f t="shared" si="316"/>
        <v>113919914</v>
      </c>
      <c r="E1365" s="1622">
        <f t="shared" si="316"/>
        <v>6570560506</v>
      </c>
      <c r="F1365" s="1622">
        <f t="shared" si="316"/>
        <v>316252269</v>
      </c>
      <c r="G1365" s="1622">
        <f t="shared" si="316"/>
        <v>0</v>
      </c>
      <c r="H1365" s="1622">
        <f t="shared" si="316"/>
        <v>16464359</v>
      </c>
      <c r="I1365" s="1623">
        <f>SUM(C1365:H1365)</f>
        <v>7017197048</v>
      </c>
      <c r="J1365" s="1649">
        <f t="shared" si="317"/>
        <v>0</v>
      </c>
      <c r="K1365" s="1622">
        <f t="shared" si="317"/>
        <v>0</v>
      </c>
      <c r="L1365" s="1622">
        <f t="shared" si="317"/>
        <v>0</v>
      </c>
      <c r="M1365" s="1622">
        <f t="shared" si="317"/>
        <v>0</v>
      </c>
      <c r="N1365" s="1622">
        <f t="shared" si="317"/>
        <v>0</v>
      </c>
      <c r="O1365" s="1623">
        <f>SUM(K1365:N1365)</f>
        <v>0</v>
      </c>
      <c r="P1365" s="1625">
        <f>P1395+P1425+P1455</f>
        <v>649554242</v>
      </c>
      <c r="Q1365" s="1626">
        <f>P1365</f>
        <v>649554242</v>
      </c>
      <c r="R1365" s="1626">
        <f>I1365+O1365+Q1365</f>
        <v>7666751290</v>
      </c>
      <c r="S1365" s="1627">
        <f>R1365/R1369</f>
        <v>1</v>
      </c>
    </row>
    <row r="1366" spans="1:20" ht="12" thickBot="1" x14ac:dyDescent="0.25">
      <c r="A1366" s="1628"/>
      <c r="B1366" s="1629" t="s">
        <v>22796</v>
      </c>
      <c r="C1366" s="1630"/>
      <c r="D1366" s="1631">
        <f t="shared" ref="D1366:R1366" si="318">(D1365-D1364)/D1364</f>
        <v>0.63386598858117271</v>
      </c>
      <c r="E1366" s="1631">
        <f t="shared" si="318"/>
        <v>-3.5776090522477592E-2</v>
      </c>
      <c r="F1366" s="1631">
        <f t="shared" si="318"/>
        <v>0.23867094807809078</v>
      </c>
      <c r="G1366" s="1631"/>
      <c r="H1366" s="1631">
        <f t="shared" si="318"/>
        <v>-0.22291186660957571</v>
      </c>
      <c r="I1366" s="1632">
        <f t="shared" si="318"/>
        <v>-2.0023732420313141E-2</v>
      </c>
      <c r="J1366" s="1633"/>
      <c r="K1366" s="1631"/>
      <c r="L1366" s="1631"/>
      <c r="M1366" s="1631"/>
      <c r="N1366" s="1631"/>
      <c r="O1366" s="1632"/>
      <c r="P1366" s="1634">
        <f t="shared" si="318"/>
        <v>-2.8421889705273588E-2</v>
      </c>
      <c r="Q1366" s="1631">
        <f t="shared" si="318"/>
        <v>-2.8421889705273588E-2</v>
      </c>
      <c r="R1366" s="1631">
        <f t="shared" si="318"/>
        <v>-2.0740879040878697E-2</v>
      </c>
      <c r="S1366" s="1632"/>
    </row>
    <row r="1367" spans="1:20" x14ac:dyDescent="0.2">
      <c r="A1367" s="1640" t="s">
        <v>2049</v>
      </c>
      <c r="B1367" s="1611">
        <v>2020</v>
      </c>
      <c r="C1367" s="1641">
        <f>C1363+C1359</f>
        <v>0</v>
      </c>
      <c r="D1367" s="1642">
        <f t="shared" ref="D1367:H1367" si="319">D1363+D1359</f>
        <v>56181081</v>
      </c>
      <c r="E1367" s="1642">
        <f t="shared" si="319"/>
        <v>6218012320</v>
      </c>
      <c r="F1367" s="1642">
        <f t="shared" si="319"/>
        <v>327886309</v>
      </c>
      <c r="G1367" s="1642">
        <f t="shared" si="319"/>
        <v>0</v>
      </c>
      <c r="H1367" s="1642">
        <f t="shared" si="319"/>
        <v>41089184</v>
      </c>
      <c r="I1367" s="1643">
        <f>SUM(C1367:H1367)</f>
        <v>6643168894</v>
      </c>
      <c r="J1367" s="1644">
        <f t="shared" ref="J1367:N1369" si="320">J1363+J1359</f>
        <v>0</v>
      </c>
      <c r="K1367" s="1642">
        <f t="shared" si="320"/>
        <v>0</v>
      </c>
      <c r="L1367" s="1642">
        <f t="shared" si="320"/>
        <v>0</v>
      </c>
      <c r="M1367" s="1642">
        <f t="shared" si="320"/>
        <v>1556020</v>
      </c>
      <c r="N1367" s="1642">
        <f t="shared" si="320"/>
        <v>0</v>
      </c>
      <c r="O1367" s="1643">
        <f>SUM(K1367:N1367)</f>
        <v>1556020</v>
      </c>
      <c r="P1367" s="1645">
        <f t="shared" ref="P1367:P1369" si="321">P1363+P1359</f>
        <v>668555863</v>
      </c>
      <c r="Q1367" s="1642">
        <f t="shared" ref="Q1367:Q1369" si="322">Q1363</f>
        <v>668555863</v>
      </c>
      <c r="R1367" s="1642">
        <f>I1367+O1367+Q1367</f>
        <v>7313280777</v>
      </c>
      <c r="S1367" s="1646">
        <f>R1367/R1367</f>
        <v>1</v>
      </c>
    </row>
    <row r="1368" spans="1:20" x14ac:dyDescent="0.2">
      <c r="A1368" s="1647"/>
      <c r="B1368" s="1620">
        <v>2021</v>
      </c>
      <c r="C1368" s="1648">
        <f t="shared" ref="C1368:H1369" si="323">C1364+C1360</f>
        <v>0</v>
      </c>
      <c r="D1368" s="1626">
        <f t="shared" si="323"/>
        <v>69724148</v>
      </c>
      <c r="E1368" s="1626">
        <f t="shared" si="323"/>
        <v>6814351357</v>
      </c>
      <c r="F1368" s="1626">
        <f t="shared" si="323"/>
        <v>255315804</v>
      </c>
      <c r="G1368" s="1626">
        <f t="shared" si="323"/>
        <v>0</v>
      </c>
      <c r="H1368" s="1626">
        <f t="shared" si="323"/>
        <v>21187248</v>
      </c>
      <c r="I1368" s="1623">
        <f>SUM(C1368:H1368)</f>
        <v>7160578557</v>
      </c>
      <c r="J1368" s="1649">
        <f t="shared" si="320"/>
        <v>0</v>
      </c>
      <c r="K1368" s="1626">
        <f t="shared" si="320"/>
        <v>0</v>
      </c>
      <c r="L1368" s="1626">
        <f t="shared" si="320"/>
        <v>0</v>
      </c>
      <c r="M1368" s="1626">
        <f t="shared" si="320"/>
        <v>0</v>
      </c>
      <c r="N1368" s="1626">
        <f t="shared" si="320"/>
        <v>0</v>
      </c>
      <c r="O1368" s="1623">
        <f>SUM(K1368:N1368)</f>
        <v>0</v>
      </c>
      <c r="P1368" s="1650">
        <f t="shared" si="321"/>
        <v>668555863</v>
      </c>
      <c r="Q1368" s="1626">
        <f t="shared" si="322"/>
        <v>668555863</v>
      </c>
      <c r="R1368" s="1626">
        <f>I1368+O1368+Q1368</f>
        <v>7829134420</v>
      </c>
      <c r="S1368" s="1627">
        <f>R1368/R1368</f>
        <v>1</v>
      </c>
    </row>
    <row r="1369" spans="1:20" x14ac:dyDescent="0.2">
      <c r="A1369" s="1647"/>
      <c r="B1369" s="1620">
        <v>2022</v>
      </c>
      <c r="C1369" s="1648">
        <f t="shared" si="323"/>
        <v>0</v>
      </c>
      <c r="D1369" s="1626">
        <f t="shared" si="323"/>
        <v>113919914</v>
      </c>
      <c r="E1369" s="1626">
        <f t="shared" si="323"/>
        <v>6570560506</v>
      </c>
      <c r="F1369" s="1626">
        <f t="shared" si="323"/>
        <v>316252269</v>
      </c>
      <c r="G1369" s="1626">
        <f t="shared" si="323"/>
        <v>0</v>
      </c>
      <c r="H1369" s="1626">
        <f t="shared" si="323"/>
        <v>16464359</v>
      </c>
      <c r="I1369" s="1623">
        <f>SUM(C1369:H1369)</f>
        <v>7017197048</v>
      </c>
      <c r="J1369" s="1649">
        <f t="shared" si="320"/>
        <v>0</v>
      </c>
      <c r="K1369" s="1626">
        <f t="shared" si="320"/>
        <v>0</v>
      </c>
      <c r="L1369" s="1626">
        <f t="shared" si="320"/>
        <v>0</v>
      </c>
      <c r="M1369" s="1626">
        <f t="shared" si="320"/>
        <v>0</v>
      </c>
      <c r="N1369" s="1626">
        <f t="shared" si="320"/>
        <v>0</v>
      </c>
      <c r="O1369" s="1623">
        <f>SUM(K1369:N1369)</f>
        <v>0</v>
      </c>
      <c r="P1369" s="1650">
        <f t="shared" si="321"/>
        <v>649554242</v>
      </c>
      <c r="Q1369" s="1626">
        <f t="shared" si="322"/>
        <v>649554242</v>
      </c>
      <c r="R1369" s="1626">
        <f>I1369+O1369+Q1369</f>
        <v>7666751290</v>
      </c>
      <c r="S1369" s="1627">
        <f>R1369/R1369</f>
        <v>1</v>
      </c>
    </row>
    <row r="1370" spans="1:20" ht="12" thickBot="1" x14ac:dyDescent="0.25">
      <c r="A1370" s="1628"/>
      <c r="B1370" s="1629" t="s">
        <v>22796</v>
      </c>
      <c r="C1370" s="1630"/>
      <c r="D1370" s="1631">
        <f t="shared" ref="D1370:R1370" si="324">(D1369-D1368)/D1368</f>
        <v>0.63386598858117271</v>
      </c>
      <c r="E1370" s="1631">
        <f t="shared" si="324"/>
        <v>-3.5776090522477592E-2</v>
      </c>
      <c r="F1370" s="1631">
        <f t="shared" si="324"/>
        <v>0.23867094807809078</v>
      </c>
      <c r="G1370" s="1631"/>
      <c r="H1370" s="1631">
        <f t="shared" si="324"/>
        <v>-0.22291186660957571</v>
      </c>
      <c r="I1370" s="1632">
        <f t="shared" si="324"/>
        <v>-2.0023732420313141E-2</v>
      </c>
      <c r="J1370" s="1633"/>
      <c r="K1370" s="1631"/>
      <c r="L1370" s="1631"/>
      <c r="M1370" s="1631"/>
      <c r="N1370" s="1631"/>
      <c r="O1370" s="1632"/>
      <c r="P1370" s="1634">
        <f t="shared" si="324"/>
        <v>-2.8421889705273588E-2</v>
      </c>
      <c r="Q1370" s="1631">
        <f t="shared" si="324"/>
        <v>-2.8421889705273588E-2</v>
      </c>
      <c r="R1370" s="1631">
        <f t="shared" si="324"/>
        <v>-2.0740879040878697E-2</v>
      </c>
      <c r="S1370" s="1632"/>
    </row>
    <row r="1373" spans="1:20" x14ac:dyDescent="0.2">
      <c r="A1373" s="1590" t="s">
        <v>22593</v>
      </c>
      <c r="I1373" s="1591"/>
      <c r="J1373" s="1591"/>
      <c r="P1373" s="1592"/>
      <c r="R1373" s="1591"/>
      <c r="S1373" s="1591"/>
      <c r="T1373" s="1593"/>
    </row>
    <row r="1374" spans="1:20" x14ac:dyDescent="0.2">
      <c r="A1374" s="1590" t="s">
        <v>22592</v>
      </c>
      <c r="I1374" s="1591"/>
      <c r="J1374" s="1591"/>
      <c r="P1374" s="1592"/>
      <c r="R1374" s="1591"/>
      <c r="S1374" s="1591"/>
      <c r="T1374" s="1593"/>
    </row>
    <row r="1375" spans="1:20" x14ac:dyDescent="0.2">
      <c r="I1375" s="1591"/>
      <c r="J1375" s="1591"/>
      <c r="P1375" s="1592"/>
      <c r="R1375" s="1591"/>
      <c r="S1375" s="1591"/>
      <c r="T1375" s="1593"/>
    </row>
    <row r="1376" spans="1:20" x14ac:dyDescent="0.2">
      <c r="I1376" s="1591"/>
      <c r="J1376" s="1591"/>
      <c r="P1376" s="1592"/>
      <c r="R1376" s="1591"/>
      <c r="S1376" s="1591"/>
      <c r="T1376" s="1593"/>
    </row>
    <row r="1377" spans="1:20" x14ac:dyDescent="0.2">
      <c r="I1377" s="1591"/>
      <c r="J1377" s="1591"/>
      <c r="P1377" s="1592"/>
      <c r="R1377" s="1591"/>
      <c r="S1377" s="1591"/>
      <c r="T1377" s="1593"/>
    </row>
    <row r="1378" spans="1:20" x14ac:dyDescent="0.2">
      <c r="A1378" s="1769" t="s">
        <v>22780</v>
      </c>
      <c r="B1378" s="1769"/>
      <c r="C1378" s="1769"/>
      <c r="D1378" s="1769"/>
      <c r="E1378" s="1769"/>
      <c r="F1378" s="1769"/>
      <c r="G1378" s="1769"/>
      <c r="H1378" s="1769"/>
      <c r="I1378" s="1769"/>
      <c r="J1378" s="1769"/>
      <c r="K1378" s="1769"/>
      <c r="L1378" s="1769"/>
      <c r="M1378" s="1769"/>
      <c r="N1378" s="1769"/>
      <c r="O1378" s="1769"/>
      <c r="P1378" s="1769"/>
      <c r="Q1378" s="1769"/>
      <c r="R1378" s="1769"/>
      <c r="S1378" s="1769"/>
      <c r="T1378" s="1594"/>
    </row>
    <row r="1379" spans="1:20" x14ac:dyDescent="0.2">
      <c r="A1379" s="1769" t="s">
        <v>2089</v>
      </c>
      <c r="B1379" s="1769"/>
      <c r="C1379" s="1769"/>
      <c r="D1379" s="1769"/>
      <c r="E1379" s="1769"/>
      <c r="F1379" s="1769"/>
      <c r="G1379" s="1769"/>
      <c r="H1379" s="1769"/>
      <c r="I1379" s="1769"/>
      <c r="J1379" s="1769"/>
      <c r="K1379" s="1769"/>
      <c r="L1379" s="1769"/>
      <c r="M1379" s="1769"/>
      <c r="N1379" s="1769"/>
      <c r="O1379" s="1769"/>
      <c r="P1379" s="1769"/>
      <c r="Q1379" s="1769"/>
      <c r="R1379" s="1769"/>
      <c r="S1379" s="1769"/>
      <c r="T1379" s="1594"/>
    </row>
    <row r="1380" spans="1:20" x14ac:dyDescent="0.2">
      <c r="A1380" s="1769" t="s">
        <v>22781</v>
      </c>
      <c r="B1380" s="1769"/>
      <c r="C1380" s="1769"/>
      <c r="D1380" s="1769"/>
      <c r="E1380" s="1769"/>
      <c r="F1380" s="1769"/>
      <c r="G1380" s="1769"/>
      <c r="H1380" s="1769"/>
      <c r="I1380" s="1769"/>
      <c r="J1380" s="1769"/>
      <c r="K1380" s="1769"/>
      <c r="L1380" s="1769"/>
      <c r="M1380" s="1769"/>
      <c r="N1380" s="1769"/>
      <c r="O1380" s="1769"/>
      <c r="P1380" s="1769"/>
      <c r="Q1380" s="1769"/>
      <c r="R1380" s="1769"/>
      <c r="S1380" s="1769"/>
      <c r="T1380" s="1594"/>
    </row>
    <row r="1381" spans="1:20" x14ac:dyDescent="0.2">
      <c r="A1381" s="1769" t="s">
        <v>22782</v>
      </c>
      <c r="B1381" s="1769"/>
      <c r="C1381" s="1769"/>
      <c r="D1381" s="1769"/>
      <c r="E1381" s="1769"/>
      <c r="F1381" s="1769"/>
      <c r="G1381" s="1769"/>
      <c r="H1381" s="1769"/>
      <c r="I1381" s="1769"/>
      <c r="J1381" s="1769"/>
      <c r="K1381" s="1769"/>
      <c r="L1381" s="1769"/>
      <c r="M1381" s="1769"/>
      <c r="N1381" s="1769"/>
      <c r="O1381" s="1769"/>
      <c r="P1381" s="1769"/>
      <c r="Q1381" s="1769"/>
      <c r="R1381" s="1769"/>
      <c r="S1381" s="1769"/>
      <c r="T1381" s="1594"/>
    </row>
    <row r="1382" spans="1:20" x14ac:dyDescent="0.2">
      <c r="I1382" s="1591"/>
      <c r="J1382" s="1591"/>
      <c r="P1382" s="1592"/>
      <c r="R1382" s="1591"/>
      <c r="S1382" s="1591"/>
      <c r="T1382" s="1593"/>
    </row>
    <row r="1383" spans="1:20" x14ac:dyDescent="0.2">
      <c r="I1383" s="1591"/>
      <c r="J1383" s="1591"/>
      <c r="P1383" s="1592"/>
      <c r="R1383" s="1591"/>
      <c r="S1383" s="1591"/>
      <c r="T1383" s="1593"/>
    </row>
    <row r="1384" spans="1:20" x14ac:dyDescent="0.2">
      <c r="I1384" s="1591"/>
      <c r="J1384" s="1591"/>
      <c r="P1384" s="1592"/>
      <c r="R1384" s="1591"/>
      <c r="S1384" s="1591"/>
      <c r="T1384" s="1593"/>
    </row>
    <row r="1385" spans="1:20" x14ac:dyDescent="0.2">
      <c r="A1385" s="1595" t="s">
        <v>21668</v>
      </c>
      <c r="B1385" s="1595" t="s">
        <v>22598</v>
      </c>
      <c r="C1385" s="1596"/>
      <c r="D1385" s="1596"/>
      <c r="E1385" s="1596"/>
      <c r="F1385" s="1596"/>
      <c r="G1385" s="1596"/>
      <c r="H1385" s="1596"/>
      <c r="I1385" s="1596"/>
      <c r="J1385" s="1596"/>
      <c r="K1385" s="1597"/>
      <c r="L1385" s="1596"/>
      <c r="M1385" s="1596"/>
      <c r="N1385" s="1596"/>
      <c r="O1385" s="1596"/>
      <c r="P1385" s="1592"/>
      <c r="Q1385" s="1596"/>
      <c r="R1385" s="1596"/>
      <c r="S1385" s="1596"/>
      <c r="T1385" s="1593"/>
    </row>
    <row r="1386" spans="1:20" ht="12" thickBot="1" x14ac:dyDescent="0.25">
      <c r="A1386" s="1598" t="s">
        <v>0</v>
      </c>
      <c r="B1386" s="1598" t="s">
        <v>22595</v>
      </c>
      <c r="C1386" s="1598"/>
      <c r="D1386" s="1598"/>
      <c r="E1386" s="1598"/>
      <c r="F1386" s="1598"/>
      <c r="G1386" s="1598"/>
      <c r="H1386" s="1598"/>
      <c r="I1386" s="1598"/>
      <c r="J1386" s="1598"/>
      <c r="K1386" s="1599"/>
      <c r="L1386" s="1598"/>
      <c r="M1386" s="1598"/>
      <c r="N1386" s="1598"/>
      <c r="O1386" s="1598"/>
      <c r="P1386" s="1600"/>
      <c r="Q1386" s="1598"/>
      <c r="R1386" s="1598"/>
      <c r="S1386" s="1598"/>
      <c r="T1386" s="1601"/>
    </row>
    <row r="1387" spans="1:20" ht="27" customHeight="1" x14ac:dyDescent="0.2">
      <c r="A1387" s="1770" t="s">
        <v>22783</v>
      </c>
      <c r="B1387" s="1772" t="s">
        <v>22784</v>
      </c>
      <c r="C1387" s="1774" t="s">
        <v>22609</v>
      </c>
      <c r="D1387" s="1775"/>
      <c r="E1387" s="1775"/>
      <c r="F1387" s="1775"/>
      <c r="G1387" s="1775"/>
      <c r="H1387" s="1775"/>
      <c r="I1387" s="1776"/>
      <c r="J1387" s="1777" t="s">
        <v>22616</v>
      </c>
      <c r="K1387" s="1778"/>
      <c r="L1387" s="1778"/>
      <c r="M1387" s="1778"/>
      <c r="N1387" s="1778"/>
      <c r="O1387" s="1779"/>
      <c r="P1387" s="1780" t="s">
        <v>22622</v>
      </c>
      <c r="Q1387" s="1781"/>
      <c r="R1387" s="1781" t="s">
        <v>2049</v>
      </c>
      <c r="S1387" s="1782"/>
    </row>
    <row r="1388" spans="1:20" ht="112.5" customHeight="1" thickBot="1" x14ac:dyDescent="0.25">
      <c r="A1388" s="1771"/>
      <c r="B1388" s="1773"/>
      <c r="C1388" s="1603" t="s">
        <v>22785</v>
      </c>
      <c r="D1388" s="1604" t="s">
        <v>22786</v>
      </c>
      <c r="E1388" s="1604" t="s">
        <v>22787</v>
      </c>
      <c r="F1388" s="1604" t="s">
        <v>22788</v>
      </c>
      <c r="G1388" s="1604" t="s">
        <v>22789</v>
      </c>
      <c r="H1388" s="1604" t="s">
        <v>22790</v>
      </c>
      <c r="I1388" s="1605" t="s">
        <v>22665</v>
      </c>
      <c r="J1388" s="1606" t="s">
        <v>22785</v>
      </c>
      <c r="K1388" s="1604" t="s">
        <v>22789</v>
      </c>
      <c r="L1388" s="1604" t="s">
        <v>22790</v>
      </c>
      <c r="M1388" s="1604" t="s">
        <v>22791</v>
      </c>
      <c r="N1388" s="1604" t="s">
        <v>22792</v>
      </c>
      <c r="O1388" s="1605" t="s">
        <v>22668</v>
      </c>
      <c r="P1388" s="1607" t="s">
        <v>22793</v>
      </c>
      <c r="Q1388" s="1604" t="s">
        <v>22669</v>
      </c>
      <c r="R1388" s="1608" t="s">
        <v>22794</v>
      </c>
      <c r="S1388" s="1609" t="s">
        <v>22671</v>
      </c>
    </row>
    <row r="1389" spans="1:20" x14ac:dyDescent="0.2">
      <c r="A1389" s="1610" t="s">
        <v>22795</v>
      </c>
      <c r="B1389" s="1611">
        <v>2020</v>
      </c>
      <c r="C1389" s="1612"/>
      <c r="D1389" s="1613"/>
      <c r="E1389" s="1613"/>
      <c r="F1389" s="1613"/>
      <c r="G1389" s="1613"/>
      <c r="H1389" s="1613"/>
      <c r="I1389" s="1614">
        <f>SUM(C1389:H1389)</f>
        <v>0</v>
      </c>
      <c r="J1389" s="1652"/>
      <c r="K1389" s="1613"/>
      <c r="L1389" s="1613"/>
      <c r="M1389" s="1613"/>
      <c r="N1389" s="1613"/>
      <c r="O1389" s="1614">
        <f>SUM(J1389:N1389)</f>
        <v>0</v>
      </c>
      <c r="P1389" s="1616"/>
      <c r="Q1389" s="1617">
        <f t="shared" ref="Q1389:Q1391" si="325">P1389</f>
        <v>0</v>
      </c>
      <c r="R1389" s="1617">
        <f t="shared" ref="R1389:R1391" si="326">I1389+O1389+Q1389</f>
        <v>0</v>
      </c>
      <c r="S1389" s="1618">
        <f t="shared" ref="S1389:S1391" si="327">R1389/R1393</f>
        <v>0</v>
      </c>
    </row>
    <row r="1390" spans="1:20" x14ac:dyDescent="0.2">
      <c r="A1390" s="1619"/>
      <c r="B1390" s="1620">
        <v>2021</v>
      </c>
      <c r="C1390" s="1621"/>
      <c r="D1390" s="1622"/>
      <c r="E1390" s="1622"/>
      <c r="F1390" s="1622"/>
      <c r="G1390" s="1622"/>
      <c r="H1390" s="1622"/>
      <c r="I1390" s="1623">
        <f>SUM(C1390:H1390)</f>
        <v>0</v>
      </c>
      <c r="J1390" s="1649"/>
      <c r="K1390" s="1622"/>
      <c r="L1390" s="1622"/>
      <c r="M1390" s="1622"/>
      <c r="N1390" s="1622"/>
      <c r="O1390" s="1623">
        <f>SUM(J1390:N1390)</f>
        <v>0</v>
      </c>
      <c r="P1390" s="1625"/>
      <c r="Q1390" s="1626">
        <f t="shared" si="325"/>
        <v>0</v>
      </c>
      <c r="R1390" s="1626">
        <f t="shared" si="326"/>
        <v>0</v>
      </c>
      <c r="S1390" s="1627">
        <f t="shared" si="327"/>
        <v>0</v>
      </c>
    </row>
    <row r="1391" spans="1:20" x14ac:dyDescent="0.2">
      <c r="A1391" s="1619"/>
      <c r="B1391" s="1620">
        <v>2022</v>
      </c>
      <c r="C1391" s="1621"/>
      <c r="D1391" s="1622"/>
      <c r="E1391" s="1622"/>
      <c r="F1391" s="1622"/>
      <c r="G1391" s="1622"/>
      <c r="H1391" s="1622"/>
      <c r="I1391" s="1623">
        <f>SUM(C1391:H1391)</f>
        <v>0</v>
      </c>
      <c r="J1391" s="1649"/>
      <c r="K1391" s="1622"/>
      <c r="L1391" s="1622"/>
      <c r="M1391" s="1622"/>
      <c r="N1391" s="1622"/>
      <c r="O1391" s="1623">
        <f>SUM(J1391:N1391)</f>
        <v>0</v>
      </c>
      <c r="P1391" s="1625"/>
      <c r="Q1391" s="1626">
        <f t="shared" si="325"/>
        <v>0</v>
      </c>
      <c r="R1391" s="1626">
        <f t="shared" si="326"/>
        <v>0</v>
      </c>
      <c r="S1391" s="1627">
        <f t="shared" si="327"/>
        <v>0</v>
      </c>
    </row>
    <row r="1392" spans="1:20" ht="12" thickBot="1" x14ac:dyDescent="0.25">
      <c r="A1392" s="1628"/>
      <c r="B1392" s="1629" t="s">
        <v>22796</v>
      </c>
      <c r="C1392" s="1630"/>
      <c r="D1392" s="1631"/>
      <c r="E1392" s="1631"/>
      <c r="F1392" s="1631"/>
      <c r="G1392" s="1631"/>
      <c r="H1392" s="1631"/>
      <c r="I1392" s="1632"/>
      <c r="J1392" s="1633"/>
      <c r="K1392" s="1631"/>
      <c r="L1392" s="1631"/>
      <c r="M1392" s="1631"/>
      <c r="N1392" s="1631"/>
      <c r="O1392" s="1632"/>
      <c r="P1392" s="1634"/>
      <c r="Q1392" s="1631"/>
      <c r="R1392" s="1631"/>
      <c r="S1392" s="1632"/>
    </row>
    <row r="1393" spans="1:20" x14ac:dyDescent="0.2">
      <c r="A1393" s="1610" t="s">
        <v>22809</v>
      </c>
      <c r="B1393" s="1611">
        <v>2020</v>
      </c>
      <c r="C1393" s="1612"/>
      <c r="D1393" s="1613"/>
      <c r="E1393" s="1613">
        <v>1408309286</v>
      </c>
      <c r="F1393" s="1613">
        <v>42123784</v>
      </c>
      <c r="G1393" s="1613"/>
      <c r="H1393" s="1613"/>
      <c r="I1393" s="1614">
        <f>SUM(C1393:H1393)</f>
        <v>1450433070</v>
      </c>
      <c r="J1393" s="1652"/>
      <c r="K1393" s="1613"/>
      <c r="L1393" s="1613"/>
      <c r="M1393" s="1613"/>
      <c r="N1393" s="1613"/>
      <c r="O1393" s="1614">
        <f>SUM(J1393:N1393)</f>
        <v>0</v>
      </c>
      <c r="P1393" s="1616">
        <v>668555863</v>
      </c>
      <c r="Q1393" s="1617">
        <f>P1393</f>
        <v>668555863</v>
      </c>
      <c r="R1393" s="1617">
        <f>I1393+O1393+Q1393</f>
        <v>2118988933</v>
      </c>
      <c r="S1393" s="1618">
        <f>R1393/R1397</f>
        <v>1</v>
      </c>
    </row>
    <row r="1394" spans="1:20" x14ac:dyDescent="0.2">
      <c r="A1394" s="1619"/>
      <c r="B1394" s="1620">
        <v>2021</v>
      </c>
      <c r="C1394" s="1621"/>
      <c r="D1394" s="1622"/>
      <c r="E1394" s="1622">
        <v>354773498</v>
      </c>
      <c r="F1394" s="1622">
        <v>44203307</v>
      </c>
      <c r="G1394" s="1622"/>
      <c r="H1394" s="1622"/>
      <c r="I1394" s="1623">
        <f>SUM(C1394:H1394)</f>
        <v>398976805</v>
      </c>
      <c r="J1394" s="1649"/>
      <c r="K1394" s="1622"/>
      <c r="L1394" s="1622"/>
      <c r="M1394" s="1622"/>
      <c r="N1394" s="1622"/>
      <c r="O1394" s="1623">
        <f>SUM(J1394:N1394)</f>
        <v>0</v>
      </c>
      <c r="P1394" s="1625"/>
      <c r="Q1394" s="1626">
        <f>P1394</f>
        <v>0</v>
      </c>
      <c r="R1394" s="1626">
        <f>I1394+O1394+Q1394</f>
        <v>398976805</v>
      </c>
      <c r="S1394" s="1627">
        <f>R1394/R1398</f>
        <v>1</v>
      </c>
    </row>
    <row r="1395" spans="1:20" x14ac:dyDescent="0.2">
      <c r="A1395" s="1619"/>
      <c r="B1395" s="1620">
        <v>2022</v>
      </c>
      <c r="C1395" s="1621"/>
      <c r="D1395" s="1622"/>
      <c r="E1395" s="1622">
        <v>1688323445</v>
      </c>
      <c r="F1395" s="1622">
        <v>30947405</v>
      </c>
      <c r="G1395" s="1622"/>
      <c r="H1395" s="1622"/>
      <c r="I1395" s="1623">
        <f>SUM(C1395:H1395)</f>
        <v>1719270850</v>
      </c>
      <c r="J1395" s="1649"/>
      <c r="K1395" s="1622"/>
      <c r="L1395" s="1622"/>
      <c r="M1395" s="1622"/>
      <c r="N1395" s="1622"/>
      <c r="O1395" s="1623">
        <f>SUM(J1395:N1395)</f>
        <v>0</v>
      </c>
      <c r="P1395" s="1625">
        <v>649554242</v>
      </c>
      <c r="Q1395" s="1626">
        <f>P1395</f>
        <v>649554242</v>
      </c>
      <c r="R1395" s="1626">
        <f>I1395+O1395+Q1395</f>
        <v>2368825092</v>
      </c>
      <c r="S1395" s="1627">
        <f>R1395/R1399</f>
        <v>1</v>
      </c>
    </row>
    <row r="1396" spans="1:20" ht="12" thickBot="1" x14ac:dyDescent="0.25">
      <c r="A1396" s="1628"/>
      <c r="B1396" s="1629" t="s">
        <v>22796</v>
      </c>
      <c r="C1396" s="1630"/>
      <c r="D1396" s="1631"/>
      <c r="E1396" s="1631">
        <f t="shared" ref="E1396:R1396" si="328">(E1395-E1394)/E1394</f>
        <v>3.7588770145395696</v>
      </c>
      <c r="F1396" s="1631">
        <f t="shared" si="328"/>
        <v>-0.29988484798207521</v>
      </c>
      <c r="G1396" s="1631"/>
      <c r="H1396" s="1631"/>
      <c r="I1396" s="1632">
        <f t="shared" si="328"/>
        <v>3.3092000047471433</v>
      </c>
      <c r="J1396" s="1633"/>
      <c r="K1396" s="1631"/>
      <c r="L1396" s="1631"/>
      <c r="M1396" s="1631"/>
      <c r="N1396" s="1631"/>
      <c r="O1396" s="1632"/>
      <c r="P1396" s="1634"/>
      <c r="Q1396" s="1631"/>
      <c r="R1396" s="1631">
        <f t="shared" si="328"/>
        <v>4.9372501416467056</v>
      </c>
      <c r="S1396" s="1632"/>
    </row>
    <row r="1397" spans="1:20" x14ac:dyDescent="0.2">
      <c r="A1397" s="1640" t="s">
        <v>2049</v>
      </c>
      <c r="B1397" s="1611">
        <v>2020</v>
      </c>
      <c r="C1397" s="1641">
        <f>C1393+C1389</f>
        <v>0</v>
      </c>
      <c r="D1397" s="1642">
        <f t="shared" ref="D1397:H1397" si="329">D1393+D1389</f>
        <v>0</v>
      </c>
      <c r="E1397" s="1642">
        <f t="shared" si="329"/>
        <v>1408309286</v>
      </c>
      <c r="F1397" s="1642">
        <f t="shared" si="329"/>
        <v>42123784</v>
      </c>
      <c r="G1397" s="1642">
        <f t="shared" si="329"/>
        <v>0</v>
      </c>
      <c r="H1397" s="1642">
        <f t="shared" si="329"/>
        <v>0</v>
      </c>
      <c r="I1397" s="1643">
        <f>SUM(C1397:H1397)</f>
        <v>1450433070</v>
      </c>
      <c r="J1397" s="1644">
        <f t="shared" ref="J1397:N1399" si="330">J1393+J1389</f>
        <v>0</v>
      </c>
      <c r="K1397" s="1642">
        <f t="shared" si="330"/>
        <v>0</v>
      </c>
      <c r="L1397" s="1642">
        <f t="shared" si="330"/>
        <v>0</v>
      </c>
      <c r="M1397" s="1642">
        <f t="shared" si="330"/>
        <v>0</v>
      </c>
      <c r="N1397" s="1642">
        <f t="shared" si="330"/>
        <v>0</v>
      </c>
      <c r="O1397" s="1643">
        <f>SUM(J1397:N1397)</f>
        <v>0</v>
      </c>
      <c r="P1397" s="1645">
        <f t="shared" ref="P1397:P1399" si="331">P1393+P1389</f>
        <v>668555863</v>
      </c>
      <c r="Q1397" s="1642">
        <f t="shared" ref="Q1397:Q1399" si="332">Q1393</f>
        <v>668555863</v>
      </c>
      <c r="R1397" s="1642">
        <f>I1397+O1397+Q1397</f>
        <v>2118988933</v>
      </c>
      <c r="S1397" s="1646">
        <f>R1397/R1397</f>
        <v>1</v>
      </c>
    </row>
    <row r="1398" spans="1:20" x14ac:dyDescent="0.2">
      <c r="A1398" s="1647"/>
      <c r="B1398" s="1620">
        <v>2021</v>
      </c>
      <c r="C1398" s="1648">
        <f t="shared" ref="C1398:H1399" si="333">C1394+C1390</f>
        <v>0</v>
      </c>
      <c r="D1398" s="1626">
        <f t="shared" si="333"/>
        <v>0</v>
      </c>
      <c r="E1398" s="1626">
        <f t="shared" si="333"/>
        <v>354773498</v>
      </c>
      <c r="F1398" s="1626">
        <f t="shared" si="333"/>
        <v>44203307</v>
      </c>
      <c r="G1398" s="1626">
        <f t="shared" si="333"/>
        <v>0</v>
      </c>
      <c r="H1398" s="1626">
        <f t="shared" si="333"/>
        <v>0</v>
      </c>
      <c r="I1398" s="1623">
        <f>SUM(C1398:H1398)</f>
        <v>398976805</v>
      </c>
      <c r="J1398" s="1649">
        <f t="shared" si="330"/>
        <v>0</v>
      </c>
      <c r="K1398" s="1626">
        <f t="shared" si="330"/>
        <v>0</v>
      </c>
      <c r="L1398" s="1626">
        <f t="shared" si="330"/>
        <v>0</v>
      </c>
      <c r="M1398" s="1626">
        <f t="shared" si="330"/>
        <v>0</v>
      </c>
      <c r="N1398" s="1626">
        <f t="shared" si="330"/>
        <v>0</v>
      </c>
      <c r="O1398" s="1623">
        <f>SUM(J1398:N1398)</f>
        <v>0</v>
      </c>
      <c r="P1398" s="1650">
        <f t="shared" si="331"/>
        <v>0</v>
      </c>
      <c r="Q1398" s="1626">
        <f t="shared" si="332"/>
        <v>0</v>
      </c>
      <c r="R1398" s="1626">
        <f>I1398+O1398+Q1398</f>
        <v>398976805</v>
      </c>
      <c r="S1398" s="1627">
        <f>R1398/R1398</f>
        <v>1</v>
      </c>
    </row>
    <row r="1399" spans="1:20" x14ac:dyDescent="0.2">
      <c r="A1399" s="1647"/>
      <c r="B1399" s="1620">
        <v>2022</v>
      </c>
      <c r="C1399" s="1648">
        <f t="shared" si="333"/>
        <v>0</v>
      </c>
      <c r="D1399" s="1626">
        <f t="shared" si="333"/>
        <v>0</v>
      </c>
      <c r="E1399" s="1626">
        <f t="shared" si="333"/>
        <v>1688323445</v>
      </c>
      <c r="F1399" s="1626">
        <f t="shared" si="333"/>
        <v>30947405</v>
      </c>
      <c r="G1399" s="1626">
        <f t="shared" si="333"/>
        <v>0</v>
      </c>
      <c r="H1399" s="1626">
        <f t="shared" si="333"/>
        <v>0</v>
      </c>
      <c r="I1399" s="1623">
        <f>SUM(C1399:H1399)</f>
        <v>1719270850</v>
      </c>
      <c r="J1399" s="1649">
        <f t="shared" si="330"/>
        <v>0</v>
      </c>
      <c r="K1399" s="1626">
        <f t="shared" si="330"/>
        <v>0</v>
      </c>
      <c r="L1399" s="1626">
        <f t="shared" si="330"/>
        <v>0</v>
      </c>
      <c r="M1399" s="1626">
        <f t="shared" si="330"/>
        <v>0</v>
      </c>
      <c r="N1399" s="1626">
        <f t="shared" si="330"/>
        <v>0</v>
      </c>
      <c r="O1399" s="1623">
        <f>SUM(J1399:N1399)</f>
        <v>0</v>
      </c>
      <c r="P1399" s="1650">
        <f t="shared" si="331"/>
        <v>649554242</v>
      </c>
      <c r="Q1399" s="1626">
        <f t="shared" si="332"/>
        <v>649554242</v>
      </c>
      <c r="R1399" s="1626">
        <f>I1399+O1399+Q1399</f>
        <v>2368825092</v>
      </c>
      <c r="S1399" s="1627">
        <f>R1399/R1399</f>
        <v>1</v>
      </c>
    </row>
    <row r="1400" spans="1:20" ht="12" thickBot="1" x14ac:dyDescent="0.25">
      <c r="A1400" s="1628"/>
      <c r="B1400" s="1629" t="s">
        <v>22796</v>
      </c>
      <c r="C1400" s="1630"/>
      <c r="D1400" s="1631"/>
      <c r="E1400" s="1631">
        <f t="shared" ref="E1400:R1400" si="334">(E1399-E1398)/E1398</f>
        <v>3.7588770145395696</v>
      </c>
      <c r="F1400" s="1631">
        <f t="shared" si="334"/>
        <v>-0.29988484798207521</v>
      </c>
      <c r="G1400" s="1631"/>
      <c r="H1400" s="1631"/>
      <c r="I1400" s="1632">
        <f t="shared" si="334"/>
        <v>3.3092000047471433</v>
      </c>
      <c r="J1400" s="1633"/>
      <c r="K1400" s="1631"/>
      <c r="L1400" s="1631"/>
      <c r="M1400" s="1631"/>
      <c r="N1400" s="1631"/>
      <c r="O1400" s="1632"/>
      <c r="P1400" s="1634"/>
      <c r="Q1400" s="1631"/>
      <c r="R1400" s="1631">
        <f t="shared" si="334"/>
        <v>4.9372501416467056</v>
      </c>
      <c r="S1400" s="1632"/>
    </row>
    <row r="1403" spans="1:20" x14ac:dyDescent="0.2">
      <c r="A1403" s="1590" t="s">
        <v>22593</v>
      </c>
      <c r="I1403" s="1591"/>
      <c r="J1403" s="1591"/>
      <c r="P1403" s="1592"/>
      <c r="R1403" s="1591"/>
      <c r="S1403" s="1591"/>
      <c r="T1403" s="1593"/>
    </row>
    <row r="1404" spans="1:20" x14ac:dyDescent="0.2">
      <c r="A1404" s="1590" t="s">
        <v>22592</v>
      </c>
      <c r="I1404" s="1591"/>
      <c r="J1404" s="1591"/>
      <c r="P1404" s="1592"/>
      <c r="R1404" s="1591"/>
      <c r="S1404" s="1591"/>
      <c r="T1404" s="1593"/>
    </row>
    <row r="1405" spans="1:20" x14ac:dyDescent="0.2">
      <c r="I1405" s="1591"/>
      <c r="J1405" s="1591"/>
      <c r="P1405" s="1592"/>
      <c r="R1405" s="1591"/>
      <c r="S1405" s="1591"/>
      <c r="T1405" s="1593"/>
    </row>
    <row r="1406" spans="1:20" x14ac:dyDescent="0.2">
      <c r="I1406" s="1591"/>
      <c r="J1406" s="1591"/>
      <c r="P1406" s="1592"/>
      <c r="R1406" s="1591"/>
      <c r="S1406" s="1591"/>
      <c r="T1406" s="1593"/>
    </row>
    <row r="1407" spans="1:20" x14ac:dyDescent="0.2">
      <c r="I1407" s="1591"/>
      <c r="J1407" s="1591"/>
      <c r="P1407" s="1592"/>
      <c r="R1407" s="1591"/>
      <c r="S1407" s="1591"/>
      <c r="T1407" s="1593"/>
    </row>
    <row r="1408" spans="1:20" x14ac:dyDescent="0.2">
      <c r="A1408" s="1769" t="s">
        <v>22780</v>
      </c>
      <c r="B1408" s="1769"/>
      <c r="C1408" s="1769"/>
      <c r="D1408" s="1769"/>
      <c r="E1408" s="1769"/>
      <c r="F1408" s="1769"/>
      <c r="G1408" s="1769"/>
      <c r="H1408" s="1769"/>
      <c r="I1408" s="1769"/>
      <c r="J1408" s="1769"/>
      <c r="K1408" s="1769"/>
      <c r="L1408" s="1769"/>
      <c r="M1408" s="1769"/>
      <c r="N1408" s="1769"/>
      <c r="O1408" s="1769"/>
      <c r="P1408" s="1769"/>
      <c r="Q1408" s="1769"/>
      <c r="R1408" s="1769"/>
      <c r="S1408" s="1769"/>
      <c r="T1408" s="1594"/>
    </row>
    <row r="1409" spans="1:20" x14ac:dyDescent="0.2">
      <c r="A1409" s="1769" t="s">
        <v>2089</v>
      </c>
      <c r="B1409" s="1769"/>
      <c r="C1409" s="1769"/>
      <c r="D1409" s="1769"/>
      <c r="E1409" s="1769"/>
      <c r="F1409" s="1769"/>
      <c r="G1409" s="1769"/>
      <c r="H1409" s="1769"/>
      <c r="I1409" s="1769"/>
      <c r="J1409" s="1769"/>
      <c r="K1409" s="1769"/>
      <c r="L1409" s="1769"/>
      <c r="M1409" s="1769"/>
      <c r="N1409" s="1769"/>
      <c r="O1409" s="1769"/>
      <c r="P1409" s="1769"/>
      <c r="Q1409" s="1769"/>
      <c r="R1409" s="1769"/>
      <c r="S1409" s="1769"/>
      <c r="T1409" s="1594"/>
    </row>
    <row r="1410" spans="1:20" x14ac:dyDescent="0.2">
      <c r="A1410" s="1769" t="s">
        <v>22781</v>
      </c>
      <c r="B1410" s="1769"/>
      <c r="C1410" s="1769"/>
      <c r="D1410" s="1769"/>
      <c r="E1410" s="1769"/>
      <c r="F1410" s="1769"/>
      <c r="G1410" s="1769"/>
      <c r="H1410" s="1769"/>
      <c r="I1410" s="1769"/>
      <c r="J1410" s="1769"/>
      <c r="K1410" s="1769"/>
      <c r="L1410" s="1769"/>
      <c r="M1410" s="1769"/>
      <c r="N1410" s="1769"/>
      <c r="O1410" s="1769"/>
      <c r="P1410" s="1769"/>
      <c r="Q1410" s="1769"/>
      <c r="R1410" s="1769"/>
      <c r="S1410" s="1769"/>
      <c r="T1410" s="1594"/>
    </row>
    <row r="1411" spans="1:20" x14ac:dyDescent="0.2">
      <c r="A1411" s="1769" t="s">
        <v>22782</v>
      </c>
      <c r="B1411" s="1769"/>
      <c r="C1411" s="1769"/>
      <c r="D1411" s="1769"/>
      <c r="E1411" s="1769"/>
      <c r="F1411" s="1769"/>
      <c r="G1411" s="1769"/>
      <c r="H1411" s="1769"/>
      <c r="I1411" s="1769"/>
      <c r="J1411" s="1769"/>
      <c r="K1411" s="1769"/>
      <c r="L1411" s="1769"/>
      <c r="M1411" s="1769"/>
      <c r="N1411" s="1769"/>
      <c r="O1411" s="1769"/>
      <c r="P1411" s="1769"/>
      <c r="Q1411" s="1769"/>
      <c r="R1411" s="1769"/>
      <c r="S1411" s="1769"/>
      <c r="T1411" s="1594"/>
    </row>
    <row r="1412" spans="1:20" x14ac:dyDescent="0.2">
      <c r="I1412" s="1591"/>
      <c r="J1412" s="1591"/>
      <c r="P1412" s="1592"/>
      <c r="R1412" s="1591"/>
      <c r="S1412" s="1591"/>
      <c r="T1412" s="1593"/>
    </row>
    <row r="1413" spans="1:20" x14ac:dyDescent="0.2">
      <c r="I1413" s="1591"/>
      <c r="J1413" s="1591"/>
      <c r="P1413" s="1592"/>
      <c r="R1413" s="1591"/>
      <c r="S1413" s="1591"/>
      <c r="T1413" s="1593"/>
    </row>
    <row r="1414" spans="1:20" x14ac:dyDescent="0.2">
      <c r="I1414" s="1591"/>
      <c r="J1414" s="1591"/>
      <c r="P1414" s="1592"/>
      <c r="R1414" s="1591"/>
      <c r="S1414" s="1591"/>
      <c r="T1414" s="1593"/>
    </row>
    <row r="1415" spans="1:20" x14ac:dyDescent="0.2">
      <c r="A1415" s="1595" t="s">
        <v>21668</v>
      </c>
      <c r="B1415" s="1595" t="s">
        <v>22598</v>
      </c>
      <c r="C1415" s="1596"/>
      <c r="D1415" s="1596"/>
      <c r="E1415" s="1596"/>
      <c r="F1415" s="1596"/>
      <c r="G1415" s="1596"/>
      <c r="H1415" s="1596"/>
      <c r="I1415" s="1596"/>
      <c r="J1415" s="1596"/>
      <c r="K1415" s="1597"/>
      <c r="L1415" s="1596"/>
      <c r="M1415" s="1596"/>
      <c r="N1415" s="1596"/>
      <c r="O1415" s="1596"/>
      <c r="P1415" s="1592"/>
      <c r="Q1415" s="1596"/>
      <c r="R1415" s="1596"/>
      <c r="S1415" s="1596"/>
      <c r="T1415" s="1593"/>
    </row>
    <row r="1416" spans="1:20" ht="12" thickBot="1" x14ac:dyDescent="0.25">
      <c r="A1416" s="1598" t="s">
        <v>0</v>
      </c>
      <c r="B1416" s="1598" t="s">
        <v>22594</v>
      </c>
      <c r="C1416" s="1598"/>
      <c r="D1416" s="1598"/>
      <c r="E1416" s="1598"/>
      <c r="F1416" s="1598"/>
      <c r="G1416" s="1598"/>
      <c r="H1416" s="1598"/>
      <c r="I1416" s="1598"/>
      <c r="J1416" s="1598"/>
      <c r="K1416" s="1599"/>
      <c r="L1416" s="1598"/>
      <c r="M1416" s="1598"/>
      <c r="N1416" s="1598"/>
      <c r="O1416" s="1598"/>
      <c r="P1416" s="1600"/>
      <c r="Q1416" s="1598"/>
      <c r="R1416" s="1598"/>
      <c r="S1416" s="1598"/>
      <c r="T1416" s="1601"/>
    </row>
    <row r="1417" spans="1:20" ht="27" customHeight="1" x14ac:dyDescent="0.2">
      <c r="A1417" s="1770" t="s">
        <v>22783</v>
      </c>
      <c r="B1417" s="1772" t="s">
        <v>22784</v>
      </c>
      <c r="C1417" s="1774" t="s">
        <v>22609</v>
      </c>
      <c r="D1417" s="1775"/>
      <c r="E1417" s="1775"/>
      <c r="F1417" s="1775"/>
      <c r="G1417" s="1775"/>
      <c r="H1417" s="1775"/>
      <c r="I1417" s="1776"/>
      <c r="J1417" s="1777" t="s">
        <v>22616</v>
      </c>
      <c r="K1417" s="1778"/>
      <c r="L1417" s="1778"/>
      <c r="M1417" s="1778"/>
      <c r="N1417" s="1778"/>
      <c r="O1417" s="1779"/>
      <c r="P1417" s="1780" t="s">
        <v>22622</v>
      </c>
      <c r="Q1417" s="1781"/>
      <c r="R1417" s="1781" t="s">
        <v>2049</v>
      </c>
      <c r="S1417" s="1782"/>
    </row>
    <row r="1418" spans="1:20" ht="112.5" customHeight="1" thickBot="1" x14ac:dyDescent="0.25">
      <c r="A1418" s="1771"/>
      <c r="B1418" s="1773"/>
      <c r="C1418" s="1603" t="s">
        <v>22785</v>
      </c>
      <c r="D1418" s="1604" t="s">
        <v>22786</v>
      </c>
      <c r="E1418" s="1604" t="s">
        <v>22787</v>
      </c>
      <c r="F1418" s="1604" t="s">
        <v>22788</v>
      </c>
      <c r="G1418" s="1604" t="s">
        <v>22789</v>
      </c>
      <c r="H1418" s="1604" t="s">
        <v>22790</v>
      </c>
      <c r="I1418" s="1605" t="s">
        <v>22665</v>
      </c>
      <c r="J1418" s="1606" t="s">
        <v>22785</v>
      </c>
      <c r="K1418" s="1604" t="s">
        <v>22789</v>
      </c>
      <c r="L1418" s="1604" t="s">
        <v>22790</v>
      </c>
      <c r="M1418" s="1604" t="s">
        <v>22791</v>
      </c>
      <c r="N1418" s="1604" t="s">
        <v>22792</v>
      </c>
      <c r="O1418" s="1605" t="s">
        <v>22668</v>
      </c>
      <c r="P1418" s="1607" t="s">
        <v>22793</v>
      </c>
      <c r="Q1418" s="1604" t="s">
        <v>22669</v>
      </c>
      <c r="R1418" s="1608" t="s">
        <v>22794</v>
      </c>
      <c r="S1418" s="1609" t="s">
        <v>22671</v>
      </c>
    </row>
    <row r="1419" spans="1:20" x14ac:dyDescent="0.2">
      <c r="A1419" s="1610" t="s">
        <v>22795</v>
      </c>
      <c r="B1419" s="1611">
        <v>2020</v>
      </c>
      <c r="C1419" s="1612"/>
      <c r="D1419" s="1613"/>
      <c r="E1419" s="1613"/>
      <c r="F1419" s="1613"/>
      <c r="G1419" s="1613"/>
      <c r="H1419" s="1613"/>
      <c r="I1419" s="1614">
        <f>SUM(C1419:H1419)</f>
        <v>0</v>
      </c>
      <c r="J1419" s="1652"/>
      <c r="K1419" s="1613"/>
      <c r="L1419" s="1613"/>
      <c r="M1419" s="1613"/>
      <c r="N1419" s="1613"/>
      <c r="O1419" s="1614">
        <f>SUM(J1419:N1419)</f>
        <v>0</v>
      </c>
      <c r="P1419" s="1616"/>
      <c r="Q1419" s="1617">
        <f>P1419</f>
        <v>0</v>
      </c>
      <c r="R1419" s="1617">
        <f>I1419+O1419+Q1419</f>
        <v>0</v>
      </c>
      <c r="S1419" s="1618">
        <f>R1419/R1423</f>
        <v>0</v>
      </c>
    </row>
    <row r="1420" spans="1:20" x14ac:dyDescent="0.2">
      <c r="A1420" s="1619"/>
      <c r="B1420" s="1620">
        <v>2021</v>
      </c>
      <c r="C1420" s="1621"/>
      <c r="D1420" s="1622"/>
      <c r="E1420" s="1622"/>
      <c r="F1420" s="1622"/>
      <c r="G1420" s="1622"/>
      <c r="H1420" s="1622"/>
      <c r="I1420" s="1623">
        <f>SUM(C1420:H1420)</f>
        <v>0</v>
      </c>
      <c r="J1420" s="1649"/>
      <c r="K1420" s="1622"/>
      <c r="L1420" s="1622"/>
      <c r="M1420" s="1622"/>
      <c r="N1420" s="1622"/>
      <c r="O1420" s="1623">
        <f>SUM(J1420:N1420)</f>
        <v>0</v>
      </c>
      <c r="P1420" s="1625"/>
      <c r="Q1420" s="1626">
        <f>P1420</f>
        <v>0</v>
      </c>
      <c r="R1420" s="1626">
        <f>I1420+O1420+Q1420</f>
        <v>0</v>
      </c>
      <c r="S1420" s="1627">
        <f>R1420/R1424</f>
        <v>0</v>
      </c>
    </row>
    <row r="1421" spans="1:20" x14ac:dyDescent="0.2">
      <c r="A1421" s="1619"/>
      <c r="B1421" s="1620">
        <v>2022</v>
      </c>
      <c r="C1421" s="1621"/>
      <c r="D1421" s="1622"/>
      <c r="E1421" s="1622"/>
      <c r="F1421" s="1622"/>
      <c r="G1421" s="1622"/>
      <c r="H1421" s="1622"/>
      <c r="I1421" s="1623">
        <f>SUM(C1421:H1421)</f>
        <v>0</v>
      </c>
      <c r="J1421" s="1649"/>
      <c r="K1421" s="1622"/>
      <c r="L1421" s="1622"/>
      <c r="M1421" s="1622"/>
      <c r="N1421" s="1622"/>
      <c r="O1421" s="1623">
        <f>SUM(J1421:N1421)</f>
        <v>0</v>
      </c>
      <c r="P1421" s="1625"/>
      <c r="Q1421" s="1626">
        <f>P1421</f>
        <v>0</v>
      </c>
      <c r="R1421" s="1626">
        <f>I1421+O1421+Q1421</f>
        <v>0</v>
      </c>
      <c r="S1421" s="1627">
        <f>R1421/R1425</f>
        <v>0</v>
      </c>
    </row>
    <row r="1422" spans="1:20" ht="12" thickBot="1" x14ac:dyDescent="0.25">
      <c r="A1422" s="1628"/>
      <c r="B1422" s="1629" t="s">
        <v>22796</v>
      </c>
      <c r="C1422" s="1630"/>
      <c r="D1422" s="1631"/>
      <c r="E1422" s="1631"/>
      <c r="F1422" s="1631"/>
      <c r="G1422" s="1631"/>
      <c r="H1422" s="1631"/>
      <c r="I1422" s="1632"/>
      <c r="J1422" s="1633"/>
      <c r="K1422" s="1631"/>
      <c r="L1422" s="1631"/>
      <c r="M1422" s="1631"/>
      <c r="N1422" s="1631"/>
      <c r="O1422" s="1632"/>
      <c r="P1422" s="1634"/>
      <c r="Q1422" s="1631"/>
      <c r="R1422" s="1631"/>
      <c r="S1422" s="1632"/>
    </row>
    <row r="1423" spans="1:20" x14ac:dyDescent="0.2">
      <c r="A1423" s="1610" t="s">
        <v>22809</v>
      </c>
      <c r="B1423" s="1611">
        <v>2020</v>
      </c>
      <c r="C1423" s="1612"/>
      <c r="D1423" s="1613">
        <v>56181081</v>
      </c>
      <c r="E1423" s="1613">
        <v>4923753</v>
      </c>
      <c r="F1423" s="1613">
        <v>278117066</v>
      </c>
      <c r="G1423" s="1613"/>
      <c r="H1423" s="1613">
        <v>1500000</v>
      </c>
      <c r="I1423" s="1614">
        <f>SUM(C1423:H1423)</f>
        <v>340721900</v>
      </c>
      <c r="J1423" s="1652"/>
      <c r="K1423" s="1613"/>
      <c r="L1423" s="1613"/>
      <c r="M1423" s="1613">
        <v>1556020</v>
      </c>
      <c r="N1423" s="1613"/>
      <c r="O1423" s="1614">
        <f>SUM(J1423:N1423)</f>
        <v>1556020</v>
      </c>
      <c r="P1423" s="1616"/>
      <c r="Q1423" s="1617">
        <f>P1423</f>
        <v>0</v>
      </c>
      <c r="R1423" s="1617">
        <f>I1423+O1423+Q1423</f>
        <v>342277920</v>
      </c>
      <c r="S1423" s="1618">
        <f>R1423/R1427</f>
        <v>1</v>
      </c>
    </row>
    <row r="1424" spans="1:20" x14ac:dyDescent="0.2">
      <c r="A1424" s="1619"/>
      <c r="B1424" s="1620">
        <v>2021</v>
      </c>
      <c r="C1424" s="1621"/>
      <c r="D1424" s="1622">
        <v>69724148</v>
      </c>
      <c r="E1424" s="1622">
        <v>4923753</v>
      </c>
      <c r="F1424" s="1622">
        <v>211112497</v>
      </c>
      <c r="G1424" s="1622"/>
      <c r="H1424" s="1622">
        <v>1500000</v>
      </c>
      <c r="I1424" s="1623">
        <f>SUM(C1424:H1424)</f>
        <v>287260398</v>
      </c>
      <c r="J1424" s="1649"/>
      <c r="K1424" s="1622"/>
      <c r="L1424" s="1622"/>
      <c r="M1424" s="1622"/>
      <c r="N1424" s="1622"/>
      <c r="O1424" s="1623">
        <f>SUM(J1424:N1424)</f>
        <v>0</v>
      </c>
      <c r="P1424" s="1625"/>
      <c r="Q1424" s="1626">
        <f>P1424</f>
        <v>0</v>
      </c>
      <c r="R1424" s="1626">
        <f>I1424+O1424+Q1424</f>
        <v>287260398</v>
      </c>
      <c r="S1424" s="1627">
        <f>R1424/R1428</f>
        <v>1</v>
      </c>
    </row>
    <row r="1425" spans="1:20" x14ac:dyDescent="0.2">
      <c r="A1425" s="1619"/>
      <c r="B1425" s="1620">
        <v>2022</v>
      </c>
      <c r="C1425" s="1621"/>
      <c r="D1425" s="1622">
        <v>113919914</v>
      </c>
      <c r="E1425" s="1622">
        <v>4923753</v>
      </c>
      <c r="F1425" s="1622">
        <v>246745993</v>
      </c>
      <c r="G1425" s="1622"/>
      <c r="H1425" s="1622">
        <v>1531283</v>
      </c>
      <c r="I1425" s="1623">
        <f>SUM(C1425:H1425)</f>
        <v>367120943</v>
      </c>
      <c r="J1425" s="1649"/>
      <c r="K1425" s="1622"/>
      <c r="L1425" s="1622"/>
      <c r="M1425" s="1622"/>
      <c r="N1425" s="1622"/>
      <c r="O1425" s="1623">
        <f>SUM(J1425:N1425)</f>
        <v>0</v>
      </c>
      <c r="P1425" s="1625"/>
      <c r="Q1425" s="1626">
        <f>P1425</f>
        <v>0</v>
      </c>
      <c r="R1425" s="1626">
        <f>I1425+O1425+Q1425</f>
        <v>367120943</v>
      </c>
      <c r="S1425" s="1627">
        <f>R1425/R1429</f>
        <v>1</v>
      </c>
    </row>
    <row r="1426" spans="1:20" ht="12" thickBot="1" x14ac:dyDescent="0.25">
      <c r="A1426" s="1628"/>
      <c r="B1426" s="1629" t="s">
        <v>22796</v>
      </c>
      <c r="C1426" s="1630"/>
      <c r="D1426" s="1631">
        <f t="shared" ref="D1426:R1426" si="335">(D1425-D1424)/D1424</f>
        <v>0.63386598858117271</v>
      </c>
      <c r="E1426" s="1631">
        <f t="shared" si="335"/>
        <v>0</v>
      </c>
      <c r="F1426" s="1631">
        <f t="shared" si="335"/>
        <v>0.16878913615426566</v>
      </c>
      <c r="G1426" s="1631"/>
      <c r="H1426" s="1631">
        <f t="shared" si="335"/>
        <v>2.0855333333333333E-2</v>
      </c>
      <c r="I1426" s="1632">
        <f t="shared" si="335"/>
        <v>0.27800749966237948</v>
      </c>
      <c r="J1426" s="1633"/>
      <c r="K1426" s="1631"/>
      <c r="L1426" s="1631"/>
      <c r="M1426" s="1631"/>
      <c r="N1426" s="1631"/>
      <c r="O1426" s="1632"/>
      <c r="P1426" s="1634"/>
      <c r="Q1426" s="1631"/>
      <c r="R1426" s="1631">
        <f t="shared" si="335"/>
        <v>0.27800749966237948</v>
      </c>
      <c r="S1426" s="1632"/>
    </row>
    <row r="1427" spans="1:20" x14ac:dyDescent="0.2">
      <c r="A1427" s="1640" t="s">
        <v>2049</v>
      </c>
      <c r="B1427" s="1611">
        <v>2020</v>
      </c>
      <c r="C1427" s="1641">
        <f>C1423+C1419</f>
        <v>0</v>
      </c>
      <c r="D1427" s="1642">
        <f t="shared" ref="D1427:H1427" si="336">D1423+D1419</f>
        <v>56181081</v>
      </c>
      <c r="E1427" s="1642">
        <f t="shared" si="336"/>
        <v>4923753</v>
      </c>
      <c r="F1427" s="1642">
        <f t="shared" si="336"/>
        <v>278117066</v>
      </c>
      <c r="G1427" s="1642">
        <f t="shared" si="336"/>
        <v>0</v>
      </c>
      <c r="H1427" s="1642">
        <f t="shared" si="336"/>
        <v>1500000</v>
      </c>
      <c r="I1427" s="1643">
        <f>SUM(C1427:H1427)</f>
        <v>340721900</v>
      </c>
      <c r="J1427" s="1644">
        <f t="shared" ref="J1427:N1429" si="337">J1423+J1419</f>
        <v>0</v>
      </c>
      <c r="K1427" s="1642">
        <f t="shared" si="337"/>
        <v>0</v>
      </c>
      <c r="L1427" s="1642">
        <f t="shared" si="337"/>
        <v>0</v>
      </c>
      <c r="M1427" s="1642">
        <f t="shared" si="337"/>
        <v>1556020</v>
      </c>
      <c r="N1427" s="1642">
        <f t="shared" si="337"/>
        <v>0</v>
      </c>
      <c r="O1427" s="1643">
        <f>SUM(J1427:N1427)</f>
        <v>1556020</v>
      </c>
      <c r="P1427" s="1645"/>
      <c r="Q1427" s="1642"/>
      <c r="R1427" s="1642">
        <f>I1427+O1427+Q1427</f>
        <v>342277920</v>
      </c>
      <c r="S1427" s="1646">
        <f>R1427/R1427</f>
        <v>1</v>
      </c>
    </row>
    <row r="1428" spans="1:20" x14ac:dyDescent="0.2">
      <c r="A1428" s="1647"/>
      <c r="B1428" s="1620">
        <v>2021</v>
      </c>
      <c r="C1428" s="1648">
        <f t="shared" ref="C1428:H1429" si="338">C1424+C1420</f>
        <v>0</v>
      </c>
      <c r="D1428" s="1626">
        <f t="shared" si="338"/>
        <v>69724148</v>
      </c>
      <c r="E1428" s="1626">
        <f t="shared" si="338"/>
        <v>4923753</v>
      </c>
      <c r="F1428" s="1626">
        <f t="shared" si="338"/>
        <v>211112497</v>
      </c>
      <c r="G1428" s="1626">
        <f t="shared" si="338"/>
        <v>0</v>
      </c>
      <c r="H1428" s="1626">
        <f t="shared" si="338"/>
        <v>1500000</v>
      </c>
      <c r="I1428" s="1623">
        <f>SUM(C1428:H1428)</f>
        <v>287260398</v>
      </c>
      <c r="J1428" s="1649">
        <f t="shared" si="337"/>
        <v>0</v>
      </c>
      <c r="K1428" s="1626">
        <f t="shared" si="337"/>
        <v>0</v>
      </c>
      <c r="L1428" s="1626">
        <f t="shared" si="337"/>
        <v>0</v>
      </c>
      <c r="M1428" s="1626">
        <f t="shared" si="337"/>
        <v>0</v>
      </c>
      <c r="N1428" s="1626">
        <f t="shared" si="337"/>
        <v>0</v>
      </c>
      <c r="O1428" s="1623">
        <f>SUM(J1428:N1428)</f>
        <v>0</v>
      </c>
      <c r="P1428" s="1650">
        <f t="shared" ref="P1428:P1429" si="339">P1424+P1420</f>
        <v>0</v>
      </c>
      <c r="Q1428" s="1626">
        <f t="shared" ref="Q1428:Q1429" si="340">Q1424</f>
        <v>0</v>
      </c>
      <c r="R1428" s="1626">
        <f>I1428+O1428+Q1428</f>
        <v>287260398</v>
      </c>
      <c r="S1428" s="1627">
        <f>R1428/R1428</f>
        <v>1</v>
      </c>
    </row>
    <row r="1429" spans="1:20" x14ac:dyDescent="0.2">
      <c r="A1429" s="1647"/>
      <c r="B1429" s="1620">
        <v>2022</v>
      </c>
      <c r="C1429" s="1648">
        <f t="shared" si="338"/>
        <v>0</v>
      </c>
      <c r="D1429" s="1626">
        <f t="shared" si="338"/>
        <v>113919914</v>
      </c>
      <c r="E1429" s="1626">
        <f t="shared" si="338"/>
        <v>4923753</v>
      </c>
      <c r="F1429" s="1626">
        <f t="shared" si="338"/>
        <v>246745993</v>
      </c>
      <c r="G1429" s="1626">
        <f t="shared" si="338"/>
        <v>0</v>
      </c>
      <c r="H1429" s="1626">
        <f t="shared" si="338"/>
        <v>1531283</v>
      </c>
      <c r="I1429" s="1623">
        <f>SUM(C1429:H1429)</f>
        <v>367120943</v>
      </c>
      <c r="J1429" s="1649">
        <f t="shared" si="337"/>
        <v>0</v>
      </c>
      <c r="K1429" s="1626">
        <f t="shared" si="337"/>
        <v>0</v>
      </c>
      <c r="L1429" s="1626">
        <f t="shared" si="337"/>
        <v>0</v>
      </c>
      <c r="M1429" s="1626">
        <f t="shared" si="337"/>
        <v>0</v>
      </c>
      <c r="N1429" s="1626">
        <f t="shared" si="337"/>
        <v>0</v>
      </c>
      <c r="O1429" s="1623">
        <f>SUM(J1429:N1429)</f>
        <v>0</v>
      </c>
      <c r="P1429" s="1650">
        <f t="shared" si="339"/>
        <v>0</v>
      </c>
      <c r="Q1429" s="1626">
        <f t="shared" si="340"/>
        <v>0</v>
      </c>
      <c r="R1429" s="1626">
        <f>I1429+O1429+Q1429</f>
        <v>367120943</v>
      </c>
      <c r="S1429" s="1627">
        <f>R1429/R1429</f>
        <v>1</v>
      </c>
    </row>
    <row r="1430" spans="1:20" ht="12" thickBot="1" x14ac:dyDescent="0.25">
      <c r="A1430" s="1628"/>
      <c r="B1430" s="1629" t="s">
        <v>22796</v>
      </c>
      <c r="C1430" s="1630"/>
      <c r="D1430" s="1631">
        <f t="shared" ref="D1430:R1430" si="341">(D1429-D1428)/D1428</f>
        <v>0.63386598858117271</v>
      </c>
      <c r="E1430" s="1631">
        <f t="shared" si="341"/>
        <v>0</v>
      </c>
      <c r="F1430" s="1631">
        <f t="shared" si="341"/>
        <v>0.16878913615426566</v>
      </c>
      <c r="G1430" s="1631"/>
      <c r="H1430" s="1631">
        <f t="shared" si="341"/>
        <v>2.0855333333333333E-2</v>
      </c>
      <c r="I1430" s="1632">
        <f t="shared" si="341"/>
        <v>0.27800749966237948</v>
      </c>
      <c r="J1430" s="1633"/>
      <c r="K1430" s="1631"/>
      <c r="L1430" s="1631"/>
      <c r="M1430" s="1631"/>
      <c r="N1430" s="1631"/>
      <c r="O1430" s="1632"/>
      <c r="P1430" s="1634"/>
      <c r="Q1430" s="1631"/>
      <c r="R1430" s="1631">
        <f t="shared" si="341"/>
        <v>0.27800749966237948</v>
      </c>
      <c r="S1430" s="1632"/>
    </row>
    <row r="1433" spans="1:20" x14ac:dyDescent="0.2">
      <c r="A1433" s="1590" t="s">
        <v>22593</v>
      </c>
      <c r="I1433" s="1591"/>
      <c r="J1433" s="1591"/>
      <c r="P1433" s="1592"/>
      <c r="R1433" s="1591"/>
      <c r="S1433" s="1591"/>
      <c r="T1433" s="1593"/>
    </row>
    <row r="1434" spans="1:20" x14ac:dyDescent="0.2">
      <c r="A1434" s="1590" t="s">
        <v>22592</v>
      </c>
      <c r="I1434" s="1591"/>
      <c r="J1434" s="1591"/>
      <c r="P1434" s="1592"/>
      <c r="R1434" s="1591"/>
      <c r="S1434" s="1591"/>
      <c r="T1434" s="1593"/>
    </row>
    <row r="1435" spans="1:20" x14ac:dyDescent="0.2">
      <c r="I1435" s="1591"/>
      <c r="J1435" s="1591"/>
      <c r="P1435" s="1592"/>
      <c r="R1435" s="1591"/>
      <c r="S1435" s="1591"/>
      <c r="T1435" s="1593"/>
    </row>
    <row r="1436" spans="1:20" x14ac:dyDescent="0.2">
      <c r="I1436" s="1591"/>
      <c r="J1436" s="1591"/>
      <c r="P1436" s="1592"/>
      <c r="R1436" s="1591"/>
      <c r="S1436" s="1591"/>
      <c r="T1436" s="1593"/>
    </row>
    <row r="1437" spans="1:20" x14ac:dyDescent="0.2">
      <c r="I1437" s="1591"/>
      <c r="J1437" s="1591"/>
      <c r="P1437" s="1592"/>
      <c r="R1437" s="1591"/>
      <c r="S1437" s="1591"/>
      <c r="T1437" s="1593"/>
    </row>
    <row r="1438" spans="1:20" x14ac:dyDescent="0.2">
      <c r="A1438" s="1769" t="s">
        <v>22780</v>
      </c>
      <c r="B1438" s="1769"/>
      <c r="C1438" s="1769"/>
      <c r="D1438" s="1769"/>
      <c r="E1438" s="1769"/>
      <c r="F1438" s="1769"/>
      <c r="G1438" s="1769"/>
      <c r="H1438" s="1769"/>
      <c r="I1438" s="1769"/>
      <c r="J1438" s="1769"/>
      <c r="K1438" s="1769"/>
      <c r="L1438" s="1769"/>
      <c r="M1438" s="1769"/>
      <c r="N1438" s="1769"/>
      <c r="O1438" s="1769"/>
      <c r="P1438" s="1769"/>
      <c r="Q1438" s="1769"/>
      <c r="R1438" s="1769"/>
      <c r="S1438" s="1769"/>
      <c r="T1438" s="1594"/>
    </row>
    <row r="1439" spans="1:20" x14ac:dyDescent="0.2">
      <c r="A1439" s="1769" t="s">
        <v>2089</v>
      </c>
      <c r="B1439" s="1769"/>
      <c r="C1439" s="1769"/>
      <c r="D1439" s="1769"/>
      <c r="E1439" s="1769"/>
      <c r="F1439" s="1769"/>
      <c r="G1439" s="1769"/>
      <c r="H1439" s="1769"/>
      <c r="I1439" s="1769"/>
      <c r="J1439" s="1769"/>
      <c r="K1439" s="1769"/>
      <c r="L1439" s="1769"/>
      <c r="M1439" s="1769"/>
      <c r="N1439" s="1769"/>
      <c r="O1439" s="1769"/>
      <c r="P1439" s="1769"/>
      <c r="Q1439" s="1769"/>
      <c r="R1439" s="1769"/>
      <c r="S1439" s="1769"/>
      <c r="T1439" s="1594"/>
    </row>
    <row r="1440" spans="1:20" x14ac:dyDescent="0.2">
      <c r="A1440" s="1769" t="s">
        <v>22781</v>
      </c>
      <c r="B1440" s="1769"/>
      <c r="C1440" s="1769"/>
      <c r="D1440" s="1769"/>
      <c r="E1440" s="1769"/>
      <c r="F1440" s="1769"/>
      <c r="G1440" s="1769"/>
      <c r="H1440" s="1769"/>
      <c r="I1440" s="1769"/>
      <c r="J1440" s="1769"/>
      <c r="K1440" s="1769"/>
      <c r="L1440" s="1769"/>
      <c r="M1440" s="1769"/>
      <c r="N1440" s="1769"/>
      <c r="O1440" s="1769"/>
      <c r="P1440" s="1769"/>
      <c r="Q1440" s="1769"/>
      <c r="R1440" s="1769"/>
      <c r="S1440" s="1769"/>
      <c r="T1440" s="1594"/>
    </row>
    <row r="1441" spans="1:20" x14ac:dyDescent="0.2">
      <c r="A1441" s="1769" t="s">
        <v>22782</v>
      </c>
      <c r="B1441" s="1769"/>
      <c r="C1441" s="1769"/>
      <c r="D1441" s="1769"/>
      <c r="E1441" s="1769"/>
      <c r="F1441" s="1769"/>
      <c r="G1441" s="1769"/>
      <c r="H1441" s="1769"/>
      <c r="I1441" s="1769"/>
      <c r="J1441" s="1769"/>
      <c r="K1441" s="1769"/>
      <c r="L1441" s="1769"/>
      <c r="M1441" s="1769"/>
      <c r="N1441" s="1769"/>
      <c r="O1441" s="1769"/>
      <c r="P1441" s="1769"/>
      <c r="Q1441" s="1769"/>
      <c r="R1441" s="1769"/>
      <c r="S1441" s="1769"/>
      <c r="T1441" s="1594"/>
    </row>
    <row r="1442" spans="1:20" x14ac:dyDescent="0.2">
      <c r="I1442" s="1591"/>
      <c r="J1442" s="1591"/>
      <c r="P1442" s="1592"/>
      <c r="R1442" s="1591"/>
      <c r="S1442" s="1591"/>
      <c r="T1442" s="1593"/>
    </row>
    <row r="1443" spans="1:20" x14ac:dyDescent="0.2">
      <c r="I1443" s="1591"/>
      <c r="J1443" s="1591"/>
      <c r="P1443" s="1592"/>
      <c r="R1443" s="1591"/>
      <c r="S1443" s="1591"/>
      <c r="T1443" s="1593"/>
    </row>
    <row r="1444" spans="1:20" x14ac:dyDescent="0.2">
      <c r="I1444" s="1591"/>
      <c r="J1444" s="1591"/>
      <c r="P1444" s="1592"/>
      <c r="R1444" s="1591"/>
      <c r="S1444" s="1591"/>
      <c r="T1444" s="1593"/>
    </row>
    <row r="1445" spans="1:20" x14ac:dyDescent="0.2">
      <c r="A1445" s="1595" t="s">
        <v>21668</v>
      </c>
      <c r="B1445" s="1595" t="s">
        <v>22598</v>
      </c>
      <c r="C1445" s="1596"/>
      <c r="D1445" s="1596"/>
      <c r="E1445" s="1596"/>
      <c r="F1445" s="1596"/>
      <c r="G1445" s="1596"/>
      <c r="H1445" s="1596"/>
      <c r="I1445" s="1596"/>
      <c r="J1445" s="1596"/>
      <c r="K1445" s="1597"/>
      <c r="L1445" s="1596"/>
      <c r="M1445" s="1596"/>
      <c r="N1445" s="1596"/>
      <c r="O1445" s="1596"/>
      <c r="P1445" s="1592"/>
      <c r="Q1445" s="1596"/>
      <c r="R1445" s="1596"/>
      <c r="S1445" s="1596"/>
      <c r="T1445" s="1593"/>
    </row>
    <row r="1446" spans="1:20" ht="12" thickBot="1" x14ac:dyDescent="0.25">
      <c r="A1446" s="1598" t="s">
        <v>0</v>
      </c>
      <c r="B1446" s="1598" t="s">
        <v>22597</v>
      </c>
      <c r="C1446" s="1598"/>
      <c r="D1446" s="1598"/>
      <c r="E1446" s="1598"/>
      <c r="F1446" s="1598"/>
      <c r="G1446" s="1598"/>
      <c r="H1446" s="1598"/>
      <c r="I1446" s="1598"/>
      <c r="J1446" s="1598"/>
      <c r="K1446" s="1599"/>
      <c r="L1446" s="1598"/>
      <c r="M1446" s="1598"/>
      <c r="N1446" s="1598"/>
      <c r="O1446" s="1598"/>
      <c r="P1446" s="1600"/>
      <c r="Q1446" s="1598"/>
      <c r="R1446" s="1598"/>
      <c r="S1446" s="1598"/>
      <c r="T1446" s="1601"/>
    </row>
    <row r="1447" spans="1:20" ht="27" customHeight="1" x14ac:dyDescent="0.2">
      <c r="A1447" s="1770" t="s">
        <v>22783</v>
      </c>
      <c r="B1447" s="1772" t="s">
        <v>22784</v>
      </c>
      <c r="C1447" s="1774" t="s">
        <v>22609</v>
      </c>
      <c r="D1447" s="1775"/>
      <c r="E1447" s="1775"/>
      <c r="F1447" s="1775"/>
      <c r="G1447" s="1775"/>
      <c r="H1447" s="1775"/>
      <c r="I1447" s="1776"/>
      <c r="J1447" s="1777" t="s">
        <v>22616</v>
      </c>
      <c r="K1447" s="1778"/>
      <c r="L1447" s="1778"/>
      <c r="M1447" s="1778"/>
      <c r="N1447" s="1778"/>
      <c r="O1447" s="1779"/>
      <c r="P1447" s="1780" t="s">
        <v>22622</v>
      </c>
      <c r="Q1447" s="1781"/>
      <c r="R1447" s="1781" t="s">
        <v>2049</v>
      </c>
      <c r="S1447" s="1782"/>
    </row>
    <row r="1448" spans="1:20" ht="112.5" customHeight="1" thickBot="1" x14ac:dyDescent="0.25">
      <c r="A1448" s="1771"/>
      <c r="B1448" s="1773"/>
      <c r="C1448" s="1603" t="s">
        <v>22785</v>
      </c>
      <c r="D1448" s="1604" t="s">
        <v>22786</v>
      </c>
      <c r="E1448" s="1604" t="s">
        <v>22787</v>
      </c>
      <c r="F1448" s="1604" t="s">
        <v>22788</v>
      </c>
      <c r="G1448" s="1604" t="s">
        <v>22789</v>
      </c>
      <c r="H1448" s="1604" t="s">
        <v>22790</v>
      </c>
      <c r="I1448" s="1605" t="s">
        <v>22665</v>
      </c>
      <c r="J1448" s="1606" t="s">
        <v>22785</v>
      </c>
      <c r="K1448" s="1604" t="s">
        <v>22789</v>
      </c>
      <c r="L1448" s="1604" t="s">
        <v>22790</v>
      </c>
      <c r="M1448" s="1604" t="s">
        <v>22791</v>
      </c>
      <c r="N1448" s="1604" t="s">
        <v>22792</v>
      </c>
      <c r="O1448" s="1605" t="s">
        <v>22668</v>
      </c>
      <c r="P1448" s="1607" t="s">
        <v>22793</v>
      </c>
      <c r="Q1448" s="1604" t="s">
        <v>22669</v>
      </c>
      <c r="R1448" s="1608" t="s">
        <v>22794</v>
      </c>
      <c r="S1448" s="1609" t="s">
        <v>22671</v>
      </c>
    </row>
    <row r="1449" spans="1:20" x14ac:dyDescent="0.2">
      <c r="A1449" s="1610" t="s">
        <v>22795</v>
      </c>
      <c r="B1449" s="1611">
        <v>2020</v>
      </c>
      <c r="C1449" s="1612"/>
      <c r="D1449" s="1613"/>
      <c r="E1449" s="1613"/>
      <c r="F1449" s="1613"/>
      <c r="G1449" s="1613"/>
      <c r="H1449" s="1613"/>
      <c r="I1449" s="1614">
        <f>SUM(C1449:H1449)</f>
        <v>0</v>
      </c>
      <c r="J1449" s="1652"/>
      <c r="K1449" s="1613"/>
      <c r="L1449" s="1613"/>
      <c r="M1449" s="1613"/>
      <c r="N1449" s="1613"/>
      <c r="O1449" s="1614">
        <f>SUM(J1449:N1449)</f>
        <v>0</v>
      </c>
      <c r="P1449" s="1616"/>
      <c r="Q1449" s="1617">
        <f t="shared" ref="Q1449:Q1451" si="342">P1449</f>
        <v>0</v>
      </c>
      <c r="R1449" s="1617">
        <f t="shared" ref="R1449:R1451" si="343">I1449+O1449+Q1449</f>
        <v>0</v>
      </c>
      <c r="S1449" s="1618">
        <f t="shared" ref="S1449:S1451" si="344">R1449/R1453</f>
        <v>0</v>
      </c>
    </row>
    <row r="1450" spans="1:20" x14ac:dyDescent="0.2">
      <c r="A1450" s="1619"/>
      <c r="B1450" s="1620">
        <v>2021</v>
      </c>
      <c r="C1450" s="1621"/>
      <c r="D1450" s="1622"/>
      <c r="E1450" s="1622"/>
      <c r="F1450" s="1622"/>
      <c r="G1450" s="1622"/>
      <c r="H1450" s="1622"/>
      <c r="I1450" s="1623">
        <f>SUM(C1450:H1450)</f>
        <v>0</v>
      </c>
      <c r="J1450" s="1649"/>
      <c r="K1450" s="1622"/>
      <c r="L1450" s="1622"/>
      <c r="M1450" s="1622"/>
      <c r="N1450" s="1622"/>
      <c r="O1450" s="1623">
        <f>SUM(J1450:N1450)</f>
        <v>0</v>
      </c>
      <c r="P1450" s="1625"/>
      <c r="Q1450" s="1626">
        <f t="shared" si="342"/>
        <v>0</v>
      </c>
      <c r="R1450" s="1626">
        <f t="shared" si="343"/>
        <v>0</v>
      </c>
      <c r="S1450" s="1627">
        <f t="shared" si="344"/>
        <v>0</v>
      </c>
    </row>
    <row r="1451" spans="1:20" x14ac:dyDescent="0.2">
      <c r="A1451" s="1619"/>
      <c r="B1451" s="1620">
        <v>2022</v>
      </c>
      <c r="C1451" s="1621"/>
      <c r="D1451" s="1622"/>
      <c r="E1451" s="1622"/>
      <c r="F1451" s="1622"/>
      <c r="G1451" s="1622"/>
      <c r="H1451" s="1622"/>
      <c r="I1451" s="1623">
        <f>SUM(C1451:H1451)</f>
        <v>0</v>
      </c>
      <c r="J1451" s="1649"/>
      <c r="K1451" s="1622"/>
      <c r="L1451" s="1622"/>
      <c r="M1451" s="1622"/>
      <c r="N1451" s="1622"/>
      <c r="O1451" s="1623">
        <f>SUM(J1451:N1451)</f>
        <v>0</v>
      </c>
      <c r="P1451" s="1625"/>
      <c r="Q1451" s="1626">
        <f t="shared" si="342"/>
        <v>0</v>
      </c>
      <c r="R1451" s="1626">
        <f t="shared" si="343"/>
        <v>0</v>
      </c>
      <c r="S1451" s="1627">
        <f t="shared" si="344"/>
        <v>0</v>
      </c>
    </row>
    <row r="1452" spans="1:20" ht="12" thickBot="1" x14ac:dyDescent="0.25">
      <c r="A1452" s="1628"/>
      <c r="B1452" s="1629" t="s">
        <v>22796</v>
      </c>
      <c r="C1452" s="1630"/>
      <c r="D1452" s="1631"/>
      <c r="E1452" s="1631"/>
      <c r="F1452" s="1631"/>
      <c r="G1452" s="1631"/>
      <c r="H1452" s="1631"/>
      <c r="I1452" s="1632"/>
      <c r="J1452" s="1633"/>
      <c r="K1452" s="1631"/>
      <c r="L1452" s="1631"/>
      <c r="M1452" s="1631"/>
      <c r="N1452" s="1631"/>
      <c r="O1452" s="1632"/>
      <c r="P1452" s="1634"/>
      <c r="Q1452" s="1631"/>
      <c r="R1452" s="1631"/>
      <c r="S1452" s="1632"/>
    </row>
    <row r="1453" spans="1:20" x14ac:dyDescent="0.2">
      <c r="A1453" s="1610" t="s">
        <v>22809</v>
      </c>
      <c r="B1453" s="1611">
        <v>2020</v>
      </c>
      <c r="C1453" s="1612"/>
      <c r="D1453" s="1613"/>
      <c r="E1453" s="1613">
        <v>4804779281</v>
      </c>
      <c r="F1453" s="1613">
        <v>7645459</v>
      </c>
      <c r="G1453" s="1613"/>
      <c r="H1453" s="1613">
        <v>39589184</v>
      </c>
      <c r="I1453" s="1614">
        <f>SUM(C1453:H1453)</f>
        <v>4852013924</v>
      </c>
      <c r="J1453" s="1652"/>
      <c r="K1453" s="1613"/>
      <c r="L1453" s="1613"/>
      <c r="M1453" s="1613"/>
      <c r="N1453" s="1613"/>
      <c r="O1453" s="1614">
        <f>SUM(J1453:N1453)</f>
        <v>0</v>
      </c>
      <c r="P1453" s="1616"/>
      <c r="Q1453" s="1617">
        <f>P1453</f>
        <v>0</v>
      </c>
      <c r="R1453" s="1617">
        <f>I1453+O1453+Q1453</f>
        <v>4852013924</v>
      </c>
      <c r="S1453" s="1618">
        <f>R1453/R1457</f>
        <v>1</v>
      </c>
    </row>
    <row r="1454" spans="1:20" x14ac:dyDescent="0.2">
      <c r="A1454" s="1619"/>
      <c r="B1454" s="1620">
        <v>2021</v>
      </c>
      <c r="C1454" s="1621"/>
      <c r="D1454" s="1622"/>
      <c r="E1454" s="1622">
        <v>6454654106</v>
      </c>
      <c r="F1454" s="1622">
        <v>0</v>
      </c>
      <c r="G1454" s="1622"/>
      <c r="H1454" s="1622">
        <v>19687248</v>
      </c>
      <c r="I1454" s="1623">
        <f>SUM(C1454:H1454)</f>
        <v>6474341354</v>
      </c>
      <c r="J1454" s="1649"/>
      <c r="K1454" s="1622"/>
      <c r="L1454" s="1622"/>
      <c r="M1454" s="1622"/>
      <c r="N1454" s="1622"/>
      <c r="O1454" s="1623">
        <f>SUM(J1454:N1454)</f>
        <v>0</v>
      </c>
      <c r="P1454" s="1622">
        <v>668555863</v>
      </c>
      <c r="Q1454" s="1626">
        <f>P1454</f>
        <v>668555863</v>
      </c>
      <c r="R1454" s="1626">
        <f>I1454+O1454+Q1454</f>
        <v>7142897217</v>
      </c>
      <c r="S1454" s="1627">
        <f>R1454/R1458</f>
        <v>1</v>
      </c>
    </row>
    <row r="1455" spans="1:20" x14ac:dyDescent="0.2">
      <c r="A1455" s="1619"/>
      <c r="B1455" s="1620">
        <v>2022</v>
      </c>
      <c r="C1455" s="1621"/>
      <c r="D1455" s="1622"/>
      <c r="E1455" s="1622">
        <v>4877313308</v>
      </c>
      <c r="F1455" s="1622">
        <v>38558871</v>
      </c>
      <c r="G1455" s="1622"/>
      <c r="H1455" s="1622">
        <v>14933076</v>
      </c>
      <c r="I1455" s="1623">
        <f>SUM(C1455:H1455)</f>
        <v>4930805255</v>
      </c>
      <c r="J1455" s="1649"/>
      <c r="K1455" s="1622"/>
      <c r="L1455" s="1622"/>
      <c r="M1455" s="1622"/>
      <c r="N1455" s="1622"/>
      <c r="O1455" s="1623">
        <f>SUM(J1455:N1455)</f>
        <v>0</v>
      </c>
      <c r="P1455" s="1625"/>
      <c r="Q1455" s="1626">
        <f>P1455</f>
        <v>0</v>
      </c>
      <c r="R1455" s="1626">
        <f>I1455+O1455+Q1455</f>
        <v>4930805255</v>
      </c>
      <c r="S1455" s="1627">
        <f>R1455/R1459</f>
        <v>1</v>
      </c>
    </row>
    <row r="1456" spans="1:20" ht="12" thickBot="1" x14ac:dyDescent="0.25">
      <c r="A1456" s="1628"/>
      <c r="B1456" s="1629" t="s">
        <v>22796</v>
      </c>
      <c r="C1456" s="1630"/>
      <c r="D1456" s="1631"/>
      <c r="E1456" s="1631">
        <f>(E1455-E1454)/E1454</f>
        <v>-0.24437262974847315</v>
      </c>
      <c r="F1456" s="1631"/>
      <c r="G1456" s="1631"/>
      <c r="H1456" s="1631">
        <f t="shared" ref="H1456:R1456" si="345">(H1455-H1454)/H1454</f>
        <v>-0.24148484338694773</v>
      </c>
      <c r="I1456" s="1632">
        <f t="shared" si="345"/>
        <v>-0.23840820472747659</v>
      </c>
      <c r="J1456" s="1633"/>
      <c r="K1456" s="1631"/>
      <c r="L1456" s="1631"/>
      <c r="M1456" s="1631"/>
      <c r="N1456" s="1631"/>
      <c r="O1456" s="1632"/>
      <c r="P1456" s="1634">
        <f t="shared" si="345"/>
        <v>-1</v>
      </c>
      <c r="Q1456" s="1631">
        <f t="shared" si="345"/>
        <v>-1</v>
      </c>
      <c r="R1456" s="1631">
        <f t="shared" si="345"/>
        <v>-0.30969113719503771</v>
      </c>
      <c r="S1456" s="1632"/>
    </row>
    <row r="1457" spans="1:20" x14ac:dyDescent="0.2">
      <c r="A1457" s="1640" t="s">
        <v>2049</v>
      </c>
      <c r="B1457" s="1611">
        <v>2020</v>
      </c>
      <c r="C1457" s="1641">
        <f>C1453+C1449</f>
        <v>0</v>
      </c>
      <c r="D1457" s="1642">
        <f t="shared" ref="D1457:H1457" si="346">D1453+D1449</f>
        <v>0</v>
      </c>
      <c r="E1457" s="1642">
        <f t="shared" si="346"/>
        <v>4804779281</v>
      </c>
      <c r="F1457" s="1642">
        <f t="shared" si="346"/>
        <v>7645459</v>
      </c>
      <c r="G1457" s="1642">
        <f t="shared" si="346"/>
        <v>0</v>
      </c>
      <c r="H1457" s="1642">
        <f t="shared" si="346"/>
        <v>39589184</v>
      </c>
      <c r="I1457" s="1643">
        <f>SUM(C1457:H1457)</f>
        <v>4852013924</v>
      </c>
      <c r="J1457" s="1644">
        <f t="shared" ref="J1457:N1459" si="347">J1453+J1449</f>
        <v>0</v>
      </c>
      <c r="K1457" s="1642">
        <f t="shared" si="347"/>
        <v>0</v>
      </c>
      <c r="L1457" s="1642">
        <f t="shared" si="347"/>
        <v>0</v>
      </c>
      <c r="M1457" s="1642">
        <f t="shared" si="347"/>
        <v>0</v>
      </c>
      <c r="N1457" s="1642">
        <f t="shared" si="347"/>
        <v>0</v>
      </c>
      <c r="O1457" s="1643">
        <f>SUM(J1457:N1457)</f>
        <v>0</v>
      </c>
      <c r="P1457" s="1645">
        <f t="shared" ref="P1457:P1459" si="348">P1453+P1449</f>
        <v>0</v>
      </c>
      <c r="Q1457" s="1642">
        <f t="shared" ref="Q1457:Q1459" si="349">Q1453</f>
        <v>0</v>
      </c>
      <c r="R1457" s="1642">
        <f>I1457+O1457+Q1457</f>
        <v>4852013924</v>
      </c>
      <c r="S1457" s="1646">
        <f>R1457/R1457</f>
        <v>1</v>
      </c>
    </row>
    <row r="1458" spans="1:20" x14ac:dyDescent="0.2">
      <c r="A1458" s="1647"/>
      <c r="B1458" s="1620">
        <v>2021</v>
      </c>
      <c r="C1458" s="1648">
        <f t="shared" ref="C1458:H1459" si="350">C1454+C1450</f>
        <v>0</v>
      </c>
      <c r="D1458" s="1626">
        <f t="shared" si="350"/>
        <v>0</v>
      </c>
      <c r="E1458" s="1626">
        <f t="shared" si="350"/>
        <v>6454654106</v>
      </c>
      <c r="F1458" s="1626">
        <f t="shared" si="350"/>
        <v>0</v>
      </c>
      <c r="G1458" s="1626">
        <f t="shared" si="350"/>
        <v>0</v>
      </c>
      <c r="H1458" s="1626">
        <f t="shared" si="350"/>
        <v>19687248</v>
      </c>
      <c r="I1458" s="1623">
        <f>SUM(C1458:H1458)</f>
        <v>6474341354</v>
      </c>
      <c r="J1458" s="1649">
        <f t="shared" si="347"/>
        <v>0</v>
      </c>
      <c r="K1458" s="1626">
        <f t="shared" si="347"/>
        <v>0</v>
      </c>
      <c r="L1458" s="1626">
        <f t="shared" si="347"/>
        <v>0</v>
      </c>
      <c r="M1458" s="1626">
        <f t="shared" si="347"/>
        <v>0</v>
      </c>
      <c r="N1458" s="1626">
        <f t="shared" si="347"/>
        <v>0</v>
      </c>
      <c r="O1458" s="1623">
        <f>SUM(J1458:N1458)</f>
        <v>0</v>
      </c>
      <c r="P1458" s="1650">
        <f t="shared" si="348"/>
        <v>668555863</v>
      </c>
      <c r="Q1458" s="1626">
        <f t="shared" si="349"/>
        <v>668555863</v>
      </c>
      <c r="R1458" s="1626">
        <f>I1458+O1458+Q1458</f>
        <v>7142897217</v>
      </c>
      <c r="S1458" s="1627">
        <f>R1458/R1458</f>
        <v>1</v>
      </c>
    </row>
    <row r="1459" spans="1:20" x14ac:dyDescent="0.2">
      <c r="A1459" s="1647"/>
      <c r="B1459" s="1620">
        <v>2022</v>
      </c>
      <c r="C1459" s="1648">
        <f t="shared" si="350"/>
        <v>0</v>
      </c>
      <c r="D1459" s="1626">
        <f t="shared" si="350"/>
        <v>0</v>
      </c>
      <c r="E1459" s="1626">
        <f t="shared" si="350"/>
        <v>4877313308</v>
      </c>
      <c r="F1459" s="1626">
        <f t="shared" si="350"/>
        <v>38558871</v>
      </c>
      <c r="G1459" s="1626">
        <f t="shared" si="350"/>
        <v>0</v>
      </c>
      <c r="H1459" s="1626">
        <f t="shared" si="350"/>
        <v>14933076</v>
      </c>
      <c r="I1459" s="1623">
        <f>SUM(C1459:H1459)</f>
        <v>4930805255</v>
      </c>
      <c r="J1459" s="1649">
        <f t="shared" si="347"/>
        <v>0</v>
      </c>
      <c r="K1459" s="1626">
        <f t="shared" si="347"/>
        <v>0</v>
      </c>
      <c r="L1459" s="1626">
        <f t="shared" si="347"/>
        <v>0</v>
      </c>
      <c r="M1459" s="1626">
        <f t="shared" si="347"/>
        <v>0</v>
      </c>
      <c r="N1459" s="1626">
        <f t="shared" si="347"/>
        <v>0</v>
      </c>
      <c r="O1459" s="1623">
        <f>SUM(J1459:N1459)</f>
        <v>0</v>
      </c>
      <c r="P1459" s="1650">
        <f t="shared" si="348"/>
        <v>0</v>
      </c>
      <c r="Q1459" s="1626">
        <f t="shared" si="349"/>
        <v>0</v>
      </c>
      <c r="R1459" s="1626">
        <f>I1459+O1459+Q1459</f>
        <v>4930805255</v>
      </c>
      <c r="S1459" s="1627">
        <f>R1459/R1459</f>
        <v>1</v>
      </c>
    </row>
    <row r="1460" spans="1:20" ht="12" thickBot="1" x14ac:dyDescent="0.25">
      <c r="A1460" s="1628"/>
      <c r="B1460" s="1629" t="s">
        <v>22796</v>
      </c>
      <c r="C1460" s="1630"/>
      <c r="D1460" s="1631"/>
      <c r="E1460" s="1631">
        <f t="shared" ref="E1460:R1460" si="351">(E1459-E1458)/E1458</f>
        <v>-0.24437262974847315</v>
      </c>
      <c r="F1460" s="1631"/>
      <c r="G1460" s="1631"/>
      <c r="H1460" s="1631">
        <f t="shared" si="351"/>
        <v>-0.24148484338694773</v>
      </c>
      <c r="I1460" s="1632">
        <f t="shared" si="351"/>
        <v>-0.23840820472747659</v>
      </c>
      <c r="J1460" s="1633"/>
      <c r="K1460" s="1631"/>
      <c r="L1460" s="1631"/>
      <c r="M1460" s="1631"/>
      <c r="N1460" s="1631"/>
      <c r="O1460" s="1632"/>
      <c r="P1460" s="1634">
        <f t="shared" si="351"/>
        <v>-1</v>
      </c>
      <c r="Q1460" s="1631">
        <f t="shared" si="351"/>
        <v>-1</v>
      </c>
      <c r="R1460" s="1631">
        <f t="shared" si="351"/>
        <v>-0.30969113719503771</v>
      </c>
      <c r="S1460" s="1632"/>
    </row>
    <row r="1463" spans="1:20" x14ac:dyDescent="0.2">
      <c r="A1463" s="1590" t="s">
        <v>22593</v>
      </c>
      <c r="I1463" s="1591"/>
      <c r="J1463" s="1591"/>
      <c r="P1463" s="1592"/>
      <c r="R1463" s="1591"/>
      <c r="S1463" s="1591"/>
      <c r="T1463" s="1593"/>
    </row>
    <row r="1464" spans="1:20" x14ac:dyDescent="0.2">
      <c r="A1464" s="1590" t="s">
        <v>22592</v>
      </c>
      <c r="I1464" s="1591"/>
      <c r="J1464" s="1591"/>
      <c r="P1464" s="1592"/>
      <c r="R1464" s="1591"/>
      <c r="S1464" s="1591"/>
      <c r="T1464" s="1593"/>
    </row>
    <row r="1465" spans="1:20" x14ac:dyDescent="0.2">
      <c r="I1465" s="1591"/>
      <c r="J1465" s="1591"/>
      <c r="P1465" s="1592"/>
      <c r="R1465" s="1591"/>
      <c r="S1465" s="1591"/>
      <c r="T1465" s="1593"/>
    </row>
    <row r="1466" spans="1:20" x14ac:dyDescent="0.2">
      <c r="I1466" s="1591"/>
      <c r="J1466" s="1591"/>
      <c r="P1466" s="1592"/>
      <c r="R1466" s="1591"/>
      <c r="S1466" s="1591"/>
      <c r="T1466" s="1593"/>
    </row>
    <row r="1467" spans="1:20" x14ac:dyDescent="0.2">
      <c r="I1467" s="1591"/>
      <c r="J1467" s="1591"/>
      <c r="P1467" s="1592"/>
      <c r="R1467" s="1591"/>
      <c r="S1467" s="1591"/>
      <c r="T1467" s="1593"/>
    </row>
    <row r="1468" spans="1:20" x14ac:dyDescent="0.2">
      <c r="A1468" s="1769" t="s">
        <v>22780</v>
      </c>
      <c r="B1468" s="1769"/>
      <c r="C1468" s="1769"/>
      <c r="D1468" s="1769"/>
      <c r="E1468" s="1769"/>
      <c r="F1468" s="1769"/>
      <c r="G1468" s="1769"/>
      <c r="H1468" s="1769"/>
      <c r="I1468" s="1769"/>
      <c r="J1468" s="1769"/>
      <c r="K1468" s="1769"/>
      <c r="L1468" s="1769"/>
      <c r="M1468" s="1769"/>
      <c r="N1468" s="1769"/>
      <c r="O1468" s="1769"/>
      <c r="P1468" s="1769"/>
      <c r="Q1468" s="1769"/>
      <c r="R1468" s="1769"/>
      <c r="S1468" s="1769"/>
      <c r="T1468" s="1594"/>
    </row>
    <row r="1469" spans="1:20" x14ac:dyDescent="0.2">
      <c r="A1469" s="1769" t="s">
        <v>2089</v>
      </c>
      <c r="B1469" s="1769"/>
      <c r="C1469" s="1769"/>
      <c r="D1469" s="1769"/>
      <c r="E1469" s="1769"/>
      <c r="F1469" s="1769"/>
      <c r="G1469" s="1769"/>
      <c r="H1469" s="1769"/>
      <c r="I1469" s="1769"/>
      <c r="J1469" s="1769"/>
      <c r="K1469" s="1769"/>
      <c r="L1469" s="1769"/>
      <c r="M1469" s="1769"/>
      <c r="N1469" s="1769"/>
      <c r="O1469" s="1769"/>
      <c r="P1469" s="1769"/>
      <c r="Q1469" s="1769"/>
      <c r="R1469" s="1769"/>
      <c r="S1469" s="1769"/>
      <c r="T1469" s="1594"/>
    </row>
    <row r="1470" spans="1:20" x14ac:dyDescent="0.2">
      <c r="A1470" s="1769" t="s">
        <v>22781</v>
      </c>
      <c r="B1470" s="1769"/>
      <c r="C1470" s="1769"/>
      <c r="D1470" s="1769"/>
      <c r="E1470" s="1769"/>
      <c r="F1470" s="1769"/>
      <c r="G1470" s="1769"/>
      <c r="H1470" s="1769"/>
      <c r="I1470" s="1769"/>
      <c r="J1470" s="1769"/>
      <c r="K1470" s="1769"/>
      <c r="L1470" s="1769"/>
      <c r="M1470" s="1769"/>
      <c r="N1470" s="1769"/>
      <c r="O1470" s="1769"/>
      <c r="P1470" s="1769"/>
      <c r="Q1470" s="1769"/>
      <c r="R1470" s="1769"/>
      <c r="S1470" s="1769"/>
      <c r="T1470" s="1594"/>
    </row>
    <row r="1471" spans="1:20" x14ac:dyDescent="0.2">
      <c r="A1471" s="1769" t="s">
        <v>22782</v>
      </c>
      <c r="B1471" s="1769"/>
      <c r="C1471" s="1769"/>
      <c r="D1471" s="1769"/>
      <c r="E1471" s="1769"/>
      <c r="F1471" s="1769"/>
      <c r="G1471" s="1769"/>
      <c r="H1471" s="1769"/>
      <c r="I1471" s="1769"/>
      <c r="J1471" s="1769"/>
      <c r="K1471" s="1769"/>
      <c r="L1471" s="1769"/>
      <c r="M1471" s="1769"/>
      <c r="N1471" s="1769"/>
      <c r="O1471" s="1769"/>
      <c r="P1471" s="1769"/>
      <c r="Q1471" s="1769"/>
      <c r="R1471" s="1769"/>
      <c r="S1471" s="1769"/>
      <c r="T1471" s="1594"/>
    </row>
    <row r="1472" spans="1:20" x14ac:dyDescent="0.2">
      <c r="I1472" s="1591"/>
      <c r="J1472" s="1591"/>
      <c r="P1472" s="1592"/>
      <c r="R1472" s="1591"/>
      <c r="S1472" s="1591"/>
      <c r="T1472" s="1593"/>
    </row>
    <row r="1473" spans="1:20" x14ac:dyDescent="0.2">
      <c r="I1473" s="1591"/>
      <c r="J1473" s="1591"/>
      <c r="P1473" s="1592"/>
      <c r="R1473" s="1591"/>
      <c r="S1473" s="1591"/>
      <c r="T1473" s="1593"/>
    </row>
    <row r="1474" spans="1:20" x14ac:dyDescent="0.2">
      <c r="I1474" s="1591"/>
      <c r="J1474" s="1591"/>
      <c r="P1474" s="1592"/>
      <c r="R1474" s="1591"/>
      <c r="S1474" s="1591"/>
      <c r="T1474" s="1593"/>
    </row>
    <row r="1475" spans="1:20" x14ac:dyDescent="0.2">
      <c r="A1475" s="1595" t="s">
        <v>21668</v>
      </c>
      <c r="B1475" s="1595" t="s">
        <v>22687</v>
      </c>
      <c r="C1475" s="1596"/>
      <c r="D1475" s="1596"/>
      <c r="E1475" s="1596"/>
      <c r="F1475" s="1596"/>
      <c r="G1475" s="1596"/>
      <c r="H1475" s="1596"/>
      <c r="I1475" s="1596"/>
      <c r="J1475" s="1596"/>
      <c r="K1475" s="1597"/>
      <c r="L1475" s="1596"/>
      <c r="M1475" s="1596"/>
      <c r="N1475" s="1596"/>
      <c r="O1475" s="1596"/>
      <c r="P1475" s="1592"/>
      <c r="Q1475" s="1596"/>
      <c r="R1475" s="1596"/>
      <c r="S1475" s="1596"/>
      <c r="T1475" s="1593"/>
    </row>
    <row r="1476" spans="1:20" ht="12" thickBot="1" x14ac:dyDescent="0.25">
      <c r="A1476" s="1598" t="s">
        <v>0</v>
      </c>
      <c r="B1476" s="1598" t="s">
        <v>22812</v>
      </c>
      <c r="C1476" s="1598"/>
      <c r="D1476" s="1598"/>
      <c r="E1476" s="1598"/>
      <c r="F1476" s="1598"/>
      <c r="G1476" s="1598"/>
      <c r="H1476" s="1598"/>
      <c r="I1476" s="1598"/>
      <c r="J1476" s="1598"/>
      <c r="K1476" s="1599"/>
      <c r="L1476" s="1598"/>
      <c r="M1476" s="1598"/>
      <c r="N1476" s="1598"/>
      <c r="O1476" s="1598"/>
      <c r="P1476" s="1600"/>
      <c r="Q1476" s="1598"/>
      <c r="R1476" s="1598"/>
      <c r="S1476" s="1598"/>
      <c r="T1476" s="1601"/>
    </row>
    <row r="1477" spans="1:20" ht="27" customHeight="1" x14ac:dyDescent="0.2">
      <c r="A1477" s="1770" t="s">
        <v>22783</v>
      </c>
      <c r="B1477" s="1772" t="s">
        <v>22784</v>
      </c>
      <c r="C1477" s="1774" t="s">
        <v>22609</v>
      </c>
      <c r="D1477" s="1775"/>
      <c r="E1477" s="1775"/>
      <c r="F1477" s="1775"/>
      <c r="G1477" s="1775"/>
      <c r="H1477" s="1775"/>
      <c r="I1477" s="1776"/>
      <c r="J1477" s="1777" t="s">
        <v>22616</v>
      </c>
      <c r="K1477" s="1778"/>
      <c r="L1477" s="1778"/>
      <c r="M1477" s="1778"/>
      <c r="N1477" s="1778"/>
      <c r="O1477" s="1779"/>
      <c r="P1477" s="1780" t="s">
        <v>22622</v>
      </c>
      <c r="Q1477" s="1781"/>
      <c r="R1477" s="1781" t="s">
        <v>2049</v>
      </c>
      <c r="S1477" s="1782"/>
    </row>
    <row r="1478" spans="1:20" ht="112.5" customHeight="1" thickBot="1" x14ac:dyDescent="0.25">
      <c r="A1478" s="1771"/>
      <c r="B1478" s="1773"/>
      <c r="C1478" s="1603" t="s">
        <v>22785</v>
      </c>
      <c r="D1478" s="1604" t="s">
        <v>22786</v>
      </c>
      <c r="E1478" s="1604" t="s">
        <v>22787</v>
      </c>
      <c r="F1478" s="1604" t="s">
        <v>22788</v>
      </c>
      <c r="G1478" s="1604" t="s">
        <v>22789</v>
      </c>
      <c r="H1478" s="1604" t="s">
        <v>22790</v>
      </c>
      <c r="I1478" s="1605" t="s">
        <v>22665</v>
      </c>
      <c r="J1478" s="1606" t="s">
        <v>22785</v>
      </c>
      <c r="K1478" s="1604" t="s">
        <v>22789</v>
      </c>
      <c r="L1478" s="1604" t="s">
        <v>22790</v>
      </c>
      <c r="M1478" s="1604" t="s">
        <v>22791</v>
      </c>
      <c r="N1478" s="1604" t="s">
        <v>22792</v>
      </c>
      <c r="O1478" s="1605" t="s">
        <v>22668</v>
      </c>
      <c r="P1478" s="1607" t="s">
        <v>22793</v>
      </c>
      <c r="Q1478" s="1604" t="s">
        <v>22669</v>
      </c>
      <c r="R1478" s="1608" t="s">
        <v>22794</v>
      </c>
      <c r="S1478" s="1609" t="s">
        <v>22671</v>
      </c>
    </row>
    <row r="1479" spans="1:20" x14ac:dyDescent="0.2">
      <c r="A1479" s="1610" t="s">
        <v>22795</v>
      </c>
      <c r="B1479" s="1611">
        <v>2020</v>
      </c>
      <c r="C1479" s="1612">
        <f t="shared" ref="C1479:H1481" si="352">C1505+C1531+C1557</f>
        <v>0</v>
      </c>
      <c r="D1479" s="1613">
        <f t="shared" si="352"/>
        <v>0</v>
      </c>
      <c r="E1479" s="1613">
        <f t="shared" si="352"/>
        <v>0</v>
      </c>
      <c r="F1479" s="1613">
        <f t="shared" si="352"/>
        <v>22050375</v>
      </c>
      <c r="G1479" s="1613">
        <f t="shared" si="352"/>
        <v>0</v>
      </c>
      <c r="H1479" s="1613">
        <f t="shared" si="352"/>
        <v>77000</v>
      </c>
      <c r="I1479" s="1614">
        <f>SUM(C1479:H1479)</f>
        <v>22127375</v>
      </c>
      <c r="J1479" s="1615">
        <f t="shared" ref="J1479:N1481" si="353">J1505+J1531+J1557</f>
        <v>0</v>
      </c>
      <c r="K1479" s="1613">
        <f t="shared" si="353"/>
        <v>0</v>
      </c>
      <c r="L1479" s="1613">
        <f t="shared" si="353"/>
        <v>0</v>
      </c>
      <c r="M1479" s="1613">
        <f t="shared" si="353"/>
        <v>3968222</v>
      </c>
      <c r="N1479" s="1613">
        <f t="shared" si="353"/>
        <v>0</v>
      </c>
      <c r="O1479" s="1614">
        <f>SUM(K1479:N1479)</f>
        <v>3968222</v>
      </c>
      <c r="P1479" s="1616">
        <f>P1505+P1531+P1557</f>
        <v>0</v>
      </c>
      <c r="Q1479" s="1617">
        <f>P1479</f>
        <v>0</v>
      </c>
      <c r="R1479" s="1617">
        <f>I1479+O1479+Q1479</f>
        <v>26095597</v>
      </c>
      <c r="S1479" s="1618">
        <f>R1479/R1483</f>
        <v>1</v>
      </c>
    </row>
    <row r="1480" spans="1:20" x14ac:dyDescent="0.2">
      <c r="A1480" s="1619"/>
      <c r="B1480" s="1620">
        <v>2021</v>
      </c>
      <c r="C1480" s="1621">
        <f t="shared" si="352"/>
        <v>0</v>
      </c>
      <c r="D1480" s="1622">
        <f t="shared" si="352"/>
        <v>0</v>
      </c>
      <c r="E1480" s="1622">
        <f t="shared" si="352"/>
        <v>0</v>
      </c>
      <c r="F1480" s="1622">
        <f t="shared" si="352"/>
        <v>28268565</v>
      </c>
      <c r="G1480" s="1622">
        <f t="shared" si="352"/>
        <v>0</v>
      </c>
      <c r="H1480" s="1622">
        <f t="shared" si="352"/>
        <v>77000</v>
      </c>
      <c r="I1480" s="1623">
        <f>SUM(C1480:H1480)</f>
        <v>28345565</v>
      </c>
      <c r="J1480" s="1624">
        <f t="shared" si="353"/>
        <v>0</v>
      </c>
      <c r="K1480" s="1622">
        <f t="shared" si="353"/>
        <v>0</v>
      </c>
      <c r="L1480" s="1622">
        <f t="shared" si="353"/>
        <v>0</v>
      </c>
      <c r="M1480" s="1622">
        <f t="shared" si="353"/>
        <v>7268222</v>
      </c>
      <c r="N1480" s="1622">
        <f t="shared" si="353"/>
        <v>0</v>
      </c>
      <c r="O1480" s="1623">
        <f>SUM(K1480:N1480)</f>
        <v>7268222</v>
      </c>
      <c r="P1480" s="1625">
        <f>P1506+P1532+P1558</f>
        <v>0</v>
      </c>
      <c r="Q1480" s="1626">
        <f>P1480</f>
        <v>0</v>
      </c>
      <c r="R1480" s="1626">
        <f>I1480+O1480+Q1480</f>
        <v>35613787</v>
      </c>
      <c r="S1480" s="1627">
        <f>R1480/R1484</f>
        <v>1</v>
      </c>
    </row>
    <row r="1481" spans="1:20" x14ac:dyDescent="0.2">
      <c r="A1481" s="1619"/>
      <c r="B1481" s="1620">
        <v>2022</v>
      </c>
      <c r="C1481" s="1621">
        <f t="shared" si="352"/>
        <v>0</v>
      </c>
      <c r="D1481" s="1622">
        <f t="shared" si="352"/>
        <v>0</v>
      </c>
      <c r="E1481" s="1622">
        <f t="shared" si="352"/>
        <v>0</v>
      </c>
      <c r="F1481" s="1622">
        <f t="shared" si="352"/>
        <v>30937963</v>
      </c>
      <c r="G1481" s="1622">
        <f t="shared" si="352"/>
        <v>0</v>
      </c>
      <c r="H1481" s="1622">
        <f t="shared" si="352"/>
        <v>79339</v>
      </c>
      <c r="I1481" s="1623">
        <f>SUM(C1481:H1481)</f>
        <v>31017302</v>
      </c>
      <c r="J1481" s="1624">
        <f t="shared" si="353"/>
        <v>0</v>
      </c>
      <c r="K1481" s="1622">
        <f t="shared" si="353"/>
        <v>0</v>
      </c>
      <c r="L1481" s="1622">
        <f t="shared" si="353"/>
        <v>0</v>
      </c>
      <c r="M1481" s="1622">
        <f t="shared" si="353"/>
        <v>10512887</v>
      </c>
      <c r="N1481" s="1622">
        <f t="shared" si="353"/>
        <v>0</v>
      </c>
      <c r="O1481" s="1623">
        <f>SUM(K1481:N1481)</f>
        <v>10512887</v>
      </c>
      <c r="P1481" s="1625">
        <f>P1507+P1533+P1559</f>
        <v>0</v>
      </c>
      <c r="Q1481" s="1626">
        <f>P1481</f>
        <v>0</v>
      </c>
      <c r="R1481" s="1626">
        <f>I1481+O1481+Q1481</f>
        <v>41530189</v>
      </c>
      <c r="S1481" s="1627">
        <f>R1481/R1485</f>
        <v>1</v>
      </c>
    </row>
    <row r="1482" spans="1:20" ht="12" thickBot="1" x14ac:dyDescent="0.25">
      <c r="A1482" s="1628"/>
      <c r="B1482" s="1629" t="s">
        <v>22796</v>
      </c>
      <c r="C1482" s="1630"/>
      <c r="D1482" s="1631"/>
      <c r="E1482" s="1631"/>
      <c r="F1482" s="1631">
        <f t="shared" ref="F1482:R1482" si="354">(F1481-F1480)/F1480</f>
        <v>9.4429908274438409E-2</v>
      </c>
      <c r="G1482" s="1631"/>
      <c r="H1482" s="1631">
        <f t="shared" si="354"/>
        <v>3.0376623376623377E-2</v>
      </c>
      <c r="I1482" s="1632">
        <f t="shared" si="354"/>
        <v>9.4255909169564972E-2</v>
      </c>
      <c r="J1482" s="1633"/>
      <c r="K1482" s="1631"/>
      <c r="L1482" s="1631"/>
      <c r="M1482" s="1631">
        <f t="shared" si="354"/>
        <v>0.44641798227957263</v>
      </c>
      <c r="N1482" s="1631"/>
      <c r="O1482" s="1632">
        <f t="shared" si="354"/>
        <v>0.44641798227957263</v>
      </c>
      <c r="P1482" s="1634"/>
      <c r="Q1482" s="1631"/>
      <c r="R1482" s="1631">
        <f t="shared" si="354"/>
        <v>0.16612673063945713</v>
      </c>
      <c r="S1482" s="1632"/>
    </row>
    <row r="1483" spans="1:20" x14ac:dyDescent="0.2">
      <c r="A1483" s="1640" t="s">
        <v>2049</v>
      </c>
      <c r="B1483" s="1611">
        <v>2020</v>
      </c>
      <c r="C1483" s="1641">
        <f t="shared" ref="C1483:H1485" si="355">C1479</f>
        <v>0</v>
      </c>
      <c r="D1483" s="1642">
        <f t="shared" si="355"/>
        <v>0</v>
      </c>
      <c r="E1483" s="1642">
        <f t="shared" si="355"/>
        <v>0</v>
      </c>
      <c r="F1483" s="1642">
        <f t="shared" si="355"/>
        <v>22050375</v>
      </c>
      <c r="G1483" s="1642">
        <f t="shared" si="355"/>
        <v>0</v>
      </c>
      <c r="H1483" s="1642">
        <f t="shared" si="355"/>
        <v>77000</v>
      </c>
      <c r="I1483" s="1643">
        <f>SUM(C1483:H1483)</f>
        <v>22127375</v>
      </c>
      <c r="J1483" s="1644">
        <f t="shared" ref="J1483:N1485" si="356">J1479</f>
        <v>0</v>
      </c>
      <c r="K1483" s="1642">
        <f t="shared" si="356"/>
        <v>0</v>
      </c>
      <c r="L1483" s="1642">
        <f t="shared" si="356"/>
        <v>0</v>
      </c>
      <c r="M1483" s="1642">
        <f t="shared" si="356"/>
        <v>3968222</v>
      </c>
      <c r="N1483" s="1642">
        <f t="shared" si="356"/>
        <v>0</v>
      </c>
      <c r="O1483" s="1643">
        <f>SUM(K1483:N1483)</f>
        <v>3968222</v>
      </c>
      <c r="P1483" s="1645">
        <f t="shared" ref="P1483:Q1485" si="357">P1479</f>
        <v>0</v>
      </c>
      <c r="Q1483" s="1642">
        <f t="shared" si="357"/>
        <v>0</v>
      </c>
      <c r="R1483" s="1642">
        <f>I1483+O1483+Q1483</f>
        <v>26095597</v>
      </c>
      <c r="S1483" s="1646">
        <f>R1483/R1483</f>
        <v>1</v>
      </c>
    </row>
    <row r="1484" spans="1:20" x14ac:dyDescent="0.2">
      <c r="A1484" s="1647"/>
      <c r="B1484" s="1620">
        <v>2021</v>
      </c>
      <c r="C1484" s="1648">
        <f t="shared" si="355"/>
        <v>0</v>
      </c>
      <c r="D1484" s="1626">
        <f t="shared" si="355"/>
        <v>0</v>
      </c>
      <c r="E1484" s="1626">
        <f t="shared" si="355"/>
        <v>0</v>
      </c>
      <c r="F1484" s="1626">
        <f t="shared" si="355"/>
        <v>28268565</v>
      </c>
      <c r="G1484" s="1626">
        <f t="shared" si="355"/>
        <v>0</v>
      </c>
      <c r="H1484" s="1626">
        <f t="shared" si="355"/>
        <v>77000</v>
      </c>
      <c r="I1484" s="1623">
        <f>SUM(C1484:H1484)</f>
        <v>28345565</v>
      </c>
      <c r="J1484" s="1649">
        <f t="shared" si="356"/>
        <v>0</v>
      </c>
      <c r="K1484" s="1626">
        <f t="shared" si="356"/>
        <v>0</v>
      </c>
      <c r="L1484" s="1626">
        <f t="shared" si="356"/>
        <v>0</v>
      </c>
      <c r="M1484" s="1626">
        <f t="shared" si="356"/>
        <v>7268222</v>
      </c>
      <c r="N1484" s="1626">
        <f t="shared" si="356"/>
        <v>0</v>
      </c>
      <c r="O1484" s="1623">
        <f>SUM(K1484:N1484)</f>
        <v>7268222</v>
      </c>
      <c r="P1484" s="1650">
        <f t="shared" si="357"/>
        <v>0</v>
      </c>
      <c r="Q1484" s="1626">
        <f t="shared" si="357"/>
        <v>0</v>
      </c>
      <c r="R1484" s="1626">
        <f>I1484+O1484+Q1484</f>
        <v>35613787</v>
      </c>
      <c r="S1484" s="1627">
        <f>R1484/R1484</f>
        <v>1</v>
      </c>
    </row>
    <row r="1485" spans="1:20" x14ac:dyDescent="0.2">
      <c r="A1485" s="1647"/>
      <c r="B1485" s="1620">
        <v>2022</v>
      </c>
      <c r="C1485" s="1648">
        <f t="shared" si="355"/>
        <v>0</v>
      </c>
      <c r="D1485" s="1626">
        <f t="shared" si="355"/>
        <v>0</v>
      </c>
      <c r="E1485" s="1626">
        <f t="shared" si="355"/>
        <v>0</v>
      </c>
      <c r="F1485" s="1626">
        <f t="shared" si="355"/>
        <v>30937963</v>
      </c>
      <c r="G1485" s="1626">
        <f t="shared" si="355"/>
        <v>0</v>
      </c>
      <c r="H1485" s="1626">
        <f t="shared" si="355"/>
        <v>79339</v>
      </c>
      <c r="I1485" s="1623">
        <f>SUM(C1485:H1485)</f>
        <v>31017302</v>
      </c>
      <c r="J1485" s="1649">
        <f t="shared" si="356"/>
        <v>0</v>
      </c>
      <c r="K1485" s="1626">
        <f t="shared" si="356"/>
        <v>0</v>
      </c>
      <c r="L1485" s="1626">
        <f t="shared" si="356"/>
        <v>0</v>
      </c>
      <c r="M1485" s="1626">
        <f t="shared" si="356"/>
        <v>10512887</v>
      </c>
      <c r="N1485" s="1626">
        <f t="shared" si="356"/>
        <v>0</v>
      </c>
      <c r="O1485" s="1623">
        <f>SUM(K1485:N1485)</f>
        <v>10512887</v>
      </c>
      <c r="P1485" s="1650">
        <f t="shared" si="357"/>
        <v>0</v>
      </c>
      <c r="Q1485" s="1626">
        <f t="shared" si="357"/>
        <v>0</v>
      </c>
      <c r="R1485" s="1626">
        <f>I1485+O1485+Q1485</f>
        <v>41530189</v>
      </c>
      <c r="S1485" s="1627">
        <f>R1485/R1485</f>
        <v>1</v>
      </c>
    </row>
    <row r="1486" spans="1:20" ht="12" thickBot="1" x14ac:dyDescent="0.25">
      <c r="A1486" s="1628"/>
      <c r="B1486" s="1629" t="s">
        <v>22796</v>
      </c>
      <c r="C1486" s="1630"/>
      <c r="D1486" s="1631"/>
      <c r="E1486" s="1631"/>
      <c r="F1486" s="1631">
        <f t="shared" ref="F1486:R1486" si="358">(F1485-F1484)/F1484</f>
        <v>9.4429908274438409E-2</v>
      </c>
      <c r="G1486" s="1631"/>
      <c r="H1486" s="1631">
        <f t="shared" si="358"/>
        <v>3.0376623376623377E-2</v>
      </c>
      <c r="I1486" s="1632">
        <f t="shared" si="358"/>
        <v>9.4255909169564972E-2</v>
      </c>
      <c r="J1486" s="1633"/>
      <c r="K1486" s="1631"/>
      <c r="L1486" s="1631"/>
      <c r="M1486" s="1631">
        <f t="shared" si="358"/>
        <v>0.44641798227957263</v>
      </c>
      <c r="N1486" s="1631"/>
      <c r="O1486" s="1632">
        <f t="shared" si="358"/>
        <v>0.44641798227957263</v>
      </c>
      <c r="P1486" s="1634"/>
      <c r="Q1486" s="1631"/>
      <c r="R1486" s="1631">
        <f t="shared" si="358"/>
        <v>0.16612673063945713</v>
      </c>
      <c r="S1486" s="1632"/>
    </row>
    <row r="1489" spans="1:20" x14ac:dyDescent="0.2">
      <c r="A1489" s="1590" t="s">
        <v>22593</v>
      </c>
      <c r="I1489" s="1591"/>
      <c r="J1489" s="1591"/>
      <c r="P1489" s="1592"/>
      <c r="R1489" s="1591"/>
      <c r="S1489" s="1591"/>
      <c r="T1489" s="1593"/>
    </row>
    <row r="1490" spans="1:20" x14ac:dyDescent="0.2">
      <c r="A1490" s="1590" t="s">
        <v>22592</v>
      </c>
      <c r="I1490" s="1591"/>
      <c r="J1490" s="1591"/>
      <c r="P1490" s="1592"/>
      <c r="R1490" s="1591"/>
      <c r="S1490" s="1591"/>
      <c r="T1490" s="1593"/>
    </row>
    <row r="1491" spans="1:20" x14ac:dyDescent="0.2">
      <c r="I1491" s="1591"/>
      <c r="J1491" s="1591"/>
      <c r="P1491" s="1592"/>
      <c r="R1491" s="1591"/>
      <c r="S1491" s="1591"/>
      <c r="T1491" s="1593"/>
    </row>
    <row r="1492" spans="1:20" x14ac:dyDescent="0.2">
      <c r="I1492" s="1591"/>
      <c r="J1492" s="1591"/>
      <c r="P1492" s="1592"/>
      <c r="R1492" s="1591"/>
      <c r="S1492" s="1591"/>
      <c r="T1492" s="1593"/>
    </row>
    <row r="1493" spans="1:20" x14ac:dyDescent="0.2">
      <c r="I1493" s="1591"/>
      <c r="J1493" s="1591"/>
      <c r="P1493" s="1592"/>
      <c r="R1493" s="1591"/>
      <c r="S1493" s="1591"/>
      <c r="T1493" s="1593"/>
    </row>
    <row r="1494" spans="1:20" x14ac:dyDescent="0.2">
      <c r="A1494" s="1769" t="s">
        <v>22780</v>
      </c>
      <c r="B1494" s="1769"/>
      <c r="C1494" s="1769"/>
      <c r="D1494" s="1769"/>
      <c r="E1494" s="1769"/>
      <c r="F1494" s="1769"/>
      <c r="G1494" s="1769"/>
      <c r="H1494" s="1769"/>
      <c r="I1494" s="1769"/>
      <c r="J1494" s="1769"/>
      <c r="K1494" s="1769"/>
      <c r="L1494" s="1769"/>
      <c r="M1494" s="1769"/>
      <c r="N1494" s="1769"/>
      <c r="O1494" s="1769"/>
      <c r="P1494" s="1769"/>
      <c r="Q1494" s="1769"/>
      <c r="R1494" s="1769"/>
      <c r="S1494" s="1769"/>
      <c r="T1494" s="1594"/>
    </row>
    <row r="1495" spans="1:20" x14ac:dyDescent="0.2">
      <c r="A1495" s="1769" t="s">
        <v>2089</v>
      </c>
      <c r="B1495" s="1769"/>
      <c r="C1495" s="1769"/>
      <c r="D1495" s="1769"/>
      <c r="E1495" s="1769"/>
      <c r="F1495" s="1769"/>
      <c r="G1495" s="1769"/>
      <c r="H1495" s="1769"/>
      <c r="I1495" s="1769"/>
      <c r="J1495" s="1769"/>
      <c r="K1495" s="1769"/>
      <c r="L1495" s="1769"/>
      <c r="M1495" s="1769"/>
      <c r="N1495" s="1769"/>
      <c r="O1495" s="1769"/>
      <c r="P1495" s="1769"/>
      <c r="Q1495" s="1769"/>
      <c r="R1495" s="1769"/>
      <c r="S1495" s="1769"/>
      <c r="T1495" s="1594"/>
    </row>
    <row r="1496" spans="1:20" x14ac:dyDescent="0.2">
      <c r="A1496" s="1769" t="s">
        <v>22781</v>
      </c>
      <c r="B1496" s="1769"/>
      <c r="C1496" s="1769"/>
      <c r="D1496" s="1769"/>
      <c r="E1496" s="1769"/>
      <c r="F1496" s="1769"/>
      <c r="G1496" s="1769"/>
      <c r="H1496" s="1769"/>
      <c r="I1496" s="1769"/>
      <c r="J1496" s="1769"/>
      <c r="K1496" s="1769"/>
      <c r="L1496" s="1769"/>
      <c r="M1496" s="1769"/>
      <c r="N1496" s="1769"/>
      <c r="O1496" s="1769"/>
      <c r="P1496" s="1769"/>
      <c r="Q1496" s="1769"/>
      <c r="R1496" s="1769"/>
      <c r="S1496" s="1769"/>
      <c r="T1496" s="1594"/>
    </row>
    <row r="1497" spans="1:20" x14ac:dyDescent="0.2">
      <c r="A1497" s="1769" t="s">
        <v>22782</v>
      </c>
      <c r="B1497" s="1769"/>
      <c r="C1497" s="1769"/>
      <c r="D1497" s="1769"/>
      <c r="E1497" s="1769"/>
      <c r="F1497" s="1769"/>
      <c r="G1497" s="1769"/>
      <c r="H1497" s="1769"/>
      <c r="I1497" s="1769"/>
      <c r="J1497" s="1769"/>
      <c r="K1497" s="1769"/>
      <c r="L1497" s="1769"/>
      <c r="M1497" s="1769"/>
      <c r="N1497" s="1769"/>
      <c r="O1497" s="1769"/>
      <c r="P1497" s="1769"/>
      <c r="Q1497" s="1769"/>
      <c r="R1497" s="1769"/>
      <c r="S1497" s="1769"/>
      <c r="T1497" s="1594"/>
    </row>
    <row r="1498" spans="1:20" x14ac:dyDescent="0.2">
      <c r="I1498" s="1591"/>
      <c r="J1498" s="1591"/>
      <c r="P1498" s="1592"/>
      <c r="R1498" s="1591"/>
      <c r="S1498" s="1591"/>
      <c r="T1498" s="1593"/>
    </row>
    <row r="1499" spans="1:20" x14ac:dyDescent="0.2">
      <c r="I1499" s="1591"/>
      <c r="J1499" s="1591"/>
      <c r="P1499" s="1592"/>
      <c r="R1499" s="1591"/>
      <c r="S1499" s="1591"/>
      <c r="T1499" s="1593"/>
    </row>
    <row r="1500" spans="1:20" x14ac:dyDescent="0.2">
      <c r="I1500" s="1591"/>
      <c r="J1500" s="1591"/>
      <c r="P1500" s="1592"/>
      <c r="R1500" s="1591"/>
      <c r="S1500" s="1591"/>
      <c r="T1500" s="1593"/>
    </row>
    <row r="1501" spans="1:20" x14ac:dyDescent="0.2">
      <c r="A1501" s="1595" t="s">
        <v>21668</v>
      </c>
      <c r="B1501" s="1595" t="s">
        <v>22687</v>
      </c>
      <c r="C1501" s="1596"/>
      <c r="D1501" s="1596"/>
      <c r="E1501" s="1596"/>
      <c r="F1501" s="1596"/>
      <c r="G1501" s="1596"/>
      <c r="H1501" s="1596"/>
      <c r="I1501" s="1596"/>
      <c r="J1501" s="1596"/>
      <c r="K1501" s="1597"/>
      <c r="L1501" s="1596"/>
      <c r="M1501" s="1596"/>
      <c r="N1501" s="1596"/>
      <c r="O1501" s="1596"/>
      <c r="P1501" s="1592"/>
      <c r="Q1501" s="1596"/>
      <c r="R1501" s="1596"/>
      <c r="S1501" s="1596"/>
      <c r="T1501" s="1593"/>
    </row>
    <row r="1502" spans="1:20" ht="12" thickBot="1" x14ac:dyDescent="0.25">
      <c r="A1502" s="1598" t="s">
        <v>0</v>
      </c>
      <c r="B1502" s="1598" t="s">
        <v>22595</v>
      </c>
      <c r="C1502" s="1598"/>
      <c r="D1502" s="1598"/>
      <c r="E1502" s="1598"/>
      <c r="F1502" s="1598"/>
      <c r="G1502" s="1598"/>
      <c r="H1502" s="1598"/>
      <c r="I1502" s="1598"/>
      <c r="J1502" s="1598"/>
      <c r="K1502" s="1599"/>
      <c r="L1502" s="1598"/>
      <c r="M1502" s="1598"/>
      <c r="N1502" s="1598"/>
      <c r="O1502" s="1598"/>
      <c r="P1502" s="1600"/>
      <c r="Q1502" s="1598"/>
      <c r="R1502" s="1598"/>
      <c r="S1502" s="1598"/>
      <c r="T1502" s="1601"/>
    </row>
    <row r="1503" spans="1:20" ht="27" customHeight="1" x14ac:dyDescent="0.2">
      <c r="A1503" s="1770" t="s">
        <v>22783</v>
      </c>
      <c r="B1503" s="1772" t="s">
        <v>22784</v>
      </c>
      <c r="C1503" s="1774" t="s">
        <v>22609</v>
      </c>
      <c r="D1503" s="1775"/>
      <c r="E1503" s="1775"/>
      <c r="F1503" s="1775"/>
      <c r="G1503" s="1775"/>
      <c r="H1503" s="1775"/>
      <c r="I1503" s="1776"/>
      <c r="J1503" s="1777" t="s">
        <v>22616</v>
      </c>
      <c r="K1503" s="1778"/>
      <c r="L1503" s="1778"/>
      <c r="M1503" s="1778"/>
      <c r="N1503" s="1778"/>
      <c r="O1503" s="1779"/>
      <c r="P1503" s="1780" t="s">
        <v>22622</v>
      </c>
      <c r="Q1503" s="1781"/>
      <c r="R1503" s="1781" t="s">
        <v>2049</v>
      </c>
      <c r="S1503" s="1782"/>
    </row>
    <row r="1504" spans="1:20" ht="112.5" customHeight="1" thickBot="1" x14ac:dyDescent="0.25">
      <c r="A1504" s="1771"/>
      <c r="B1504" s="1773"/>
      <c r="C1504" s="1603" t="s">
        <v>22785</v>
      </c>
      <c r="D1504" s="1604" t="s">
        <v>22786</v>
      </c>
      <c r="E1504" s="1604" t="s">
        <v>22787</v>
      </c>
      <c r="F1504" s="1604" t="s">
        <v>22788</v>
      </c>
      <c r="G1504" s="1604" t="s">
        <v>22789</v>
      </c>
      <c r="H1504" s="1604" t="s">
        <v>22790</v>
      </c>
      <c r="I1504" s="1605" t="s">
        <v>22665</v>
      </c>
      <c r="J1504" s="1606" t="s">
        <v>22785</v>
      </c>
      <c r="K1504" s="1604" t="s">
        <v>22789</v>
      </c>
      <c r="L1504" s="1604" t="s">
        <v>22790</v>
      </c>
      <c r="M1504" s="1604" t="s">
        <v>22791</v>
      </c>
      <c r="N1504" s="1604" t="s">
        <v>22792</v>
      </c>
      <c r="O1504" s="1605" t="s">
        <v>22668</v>
      </c>
      <c r="P1504" s="1607" t="s">
        <v>22793</v>
      </c>
      <c r="Q1504" s="1604" t="s">
        <v>22669</v>
      </c>
      <c r="R1504" s="1608" t="s">
        <v>22794</v>
      </c>
      <c r="S1504" s="1609" t="s">
        <v>22671</v>
      </c>
    </row>
    <row r="1505" spans="1:20" x14ac:dyDescent="0.2">
      <c r="A1505" s="1610" t="s">
        <v>22795</v>
      </c>
      <c r="B1505" s="1611">
        <v>2020</v>
      </c>
      <c r="C1505" s="1612"/>
      <c r="D1505" s="1613"/>
      <c r="E1505" s="1613"/>
      <c r="F1505" s="1613">
        <v>21472375</v>
      </c>
      <c r="G1505" s="1613">
        <v>0</v>
      </c>
      <c r="H1505" s="1613"/>
      <c r="I1505" s="1614">
        <f>SUM(C1505:H1505)</f>
        <v>21472375</v>
      </c>
      <c r="J1505" s="1652"/>
      <c r="K1505" s="1613"/>
      <c r="L1505" s="1613"/>
      <c r="M1505" s="1613">
        <v>3968222</v>
      </c>
      <c r="N1505" s="1613"/>
      <c r="O1505" s="1614">
        <f>SUM(K1505:N1505)</f>
        <v>3968222</v>
      </c>
      <c r="P1505" s="1616"/>
      <c r="Q1505" s="1617">
        <f>P1505</f>
        <v>0</v>
      </c>
      <c r="R1505" s="1617">
        <f>I1505+O1505+Q1505</f>
        <v>25440597</v>
      </c>
      <c r="S1505" s="1618">
        <f>R1505/R1509</f>
        <v>1</v>
      </c>
    </row>
    <row r="1506" spans="1:20" x14ac:dyDescent="0.2">
      <c r="A1506" s="1619"/>
      <c r="B1506" s="1620">
        <v>2021</v>
      </c>
      <c r="C1506" s="1621"/>
      <c r="D1506" s="1622"/>
      <c r="E1506" s="1622"/>
      <c r="F1506" s="1622">
        <v>27934429</v>
      </c>
      <c r="G1506" s="1622"/>
      <c r="H1506" s="1622"/>
      <c r="I1506" s="1623">
        <f>SUM(C1506:H1506)</f>
        <v>27934429</v>
      </c>
      <c r="J1506" s="1649"/>
      <c r="K1506" s="1622"/>
      <c r="L1506" s="1622"/>
      <c r="M1506" s="1622">
        <v>3300000</v>
      </c>
      <c r="N1506" s="1622"/>
      <c r="O1506" s="1623">
        <f>SUM(K1506:N1506)</f>
        <v>3300000</v>
      </c>
      <c r="P1506" s="1625"/>
      <c r="Q1506" s="1626">
        <f>P1506</f>
        <v>0</v>
      </c>
      <c r="R1506" s="1626">
        <f>I1506+O1506+Q1506</f>
        <v>31234429</v>
      </c>
      <c r="S1506" s="1627">
        <f>R1506/R1510</f>
        <v>1</v>
      </c>
    </row>
    <row r="1507" spans="1:20" x14ac:dyDescent="0.2">
      <c r="A1507" s="1619"/>
      <c r="B1507" s="1620">
        <v>2022</v>
      </c>
      <c r="C1507" s="1621"/>
      <c r="D1507" s="1622"/>
      <c r="E1507" s="1622"/>
      <c r="F1507" s="1622">
        <v>29910997</v>
      </c>
      <c r="G1507" s="1622"/>
      <c r="H1507" s="1622"/>
      <c r="I1507" s="1623">
        <f>SUM(C1507:H1507)</f>
        <v>29910997</v>
      </c>
      <c r="J1507" s="1649"/>
      <c r="K1507" s="1622"/>
      <c r="L1507" s="1622"/>
      <c r="M1507" s="1622">
        <v>8927430</v>
      </c>
      <c r="N1507" s="1622"/>
      <c r="O1507" s="1623">
        <f>SUM(K1507:N1507)</f>
        <v>8927430</v>
      </c>
      <c r="P1507" s="1625"/>
      <c r="Q1507" s="1626">
        <f>P1507</f>
        <v>0</v>
      </c>
      <c r="R1507" s="1626">
        <f>I1507+O1507+Q1507</f>
        <v>38838427</v>
      </c>
      <c r="S1507" s="1627">
        <f>R1507/R1511</f>
        <v>1</v>
      </c>
    </row>
    <row r="1508" spans="1:20" ht="12" thickBot="1" x14ac:dyDescent="0.25">
      <c r="A1508" s="1628"/>
      <c r="B1508" s="1629" t="s">
        <v>22796</v>
      </c>
      <c r="C1508" s="1630"/>
      <c r="D1508" s="1631"/>
      <c r="E1508" s="1631"/>
      <c r="F1508" s="1631">
        <f>(F1507-F1506)/F1506</f>
        <v>7.0757415517603742E-2</v>
      </c>
      <c r="G1508" s="1631"/>
      <c r="H1508" s="1631"/>
      <c r="I1508" s="1632">
        <f t="shared" ref="I1508:R1508" si="359">(I1507-I1506)/I1506</f>
        <v>7.0757415517603742E-2</v>
      </c>
      <c r="J1508" s="1633"/>
      <c r="K1508" s="1631"/>
      <c r="L1508" s="1631"/>
      <c r="M1508" s="1631">
        <f t="shared" si="359"/>
        <v>1.7052818181818181</v>
      </c>
      <c r="N1508" s="1631"/>
      <c r="O1508" s="1632">
        <f t="shared" si="359"/>
        <v>1.7052818181818181</v>
      </c>
      <c r="P1508" s="1634"/>
      <c r="Q1508" s="1631"/>
      <c r="R1508" s="1631">
        <f t="shared" si="359"/>
        <v>0.24344923993968323</v>
      </c>
      <c r="S1508" s="1632"/>
    </row>
    <row r="1509" spans="1:20" x14ac:dyDescent="0.2">
      <c r="A1509" s="1640" t="s">
        <v>2049</v>
      </c>
      <c r="B1509" s="1611">
        <v>2020</v>
      </c>
      <c r="C1509" s="1641">
        <f t="shared" ref="C1509:H1511" si="360">C1505</f>
        <v>0</v>
      </c>
      <c r="D1509" s="1642">
        <f t="shared" si="360"/>
        <v>0</v>
      </c>
      <c r="E1509" s="1642">
        <f t="shared" si="360"/>
        <v>0</v>
      </c>
      <c r="F1509" s="1642">
        <f t="shared" si="360"/>
        <v>21472375</v>
      </c>
      <c r="G1509" s="1642">
        <f t="shared" si="360"/>
        <v>0</v>
      </c>
      <c r="H1509" s="1642">
        <f t="shared" si="360"/>
        <v>0</v>
      </c>
      <c r="I1509" s="1643">
        <f>SUM(C1509:H1509)</f>
        <v>21472375</v>
      </c>
      <c r="J1509" s="1644">
        <f t="shared" ref="J1509:N1511" si="361">J1505</f>
        <v>0</v>
      </c>
      <c r="K1509" s="1642">
        <f t="shared" si="361"/>
        <v>0</v>
      </c>
      <c r="L1509" s="1642">
        <f t="shared" si="361"/>
        <v>0</v>
      </c>
      <c r="M1509" s="1642">
        <f t="shared" si="361"/>
        <v>3968222</v>
      </c>
      <c r="N1509" s="1642">
        <f t="shared" si="361"/>
        <v>0</v>
      </c>
      <c r="O1509" s="1643">
        <f>SUM(K1509:N1509)</f>
        <v>3968222</v>
      </c>
      <c r="P1509" s="1645">
        <f t="shared" ref="P1509:Q1511" si="362">P1505</f>
        <v>0</v>
      </c>
      <c r="Q1509" s="1642">
        <f t="shared" si="362"/>
        <v>0</v>
      </c>
      <c r="R1509" s="1642">
        <f>I1509+O1509+Q1509</f>
        <v>25440597</v>
      </c>
      <c r="S1509" s="1646">
        <f>R1509/R1509</f>
        <v>1</v>
      </c>
    </row>
    <row r="1510" spans="1:20" x14ac:dyDescent="0.2">
      <c r="A1510" s="1647"/>
      <c r="B1510" s="1620">
        <v>2021</v>
      </c>
      <c r="C1510" s="1648">
        <f t="shared" si="360"/>
        <v>0</v>
      </c>
      <c r="D1510" s="1626">
        <f t="shared" si="360"/>
        <v>0</v>
      </c>
      <c r="E1510" s="1626">
        <f t="shared" si="360"/>
        <v>0</v>
      </c>
      <c r="F1510" s="1626">
        <f t="shared" si="360"/>
        <v>27934429</v>
      </c>
      <c r="G1510" s="1626">
        <f t="shared" si="360"/>
        <v>0</v>
      </c>
      <c r="H1510" s="1626">
        <f t="shared" si="360"/>
        <v>0</v>
      </c>
      <c r="I1510" s="1623">
        <f>SUM(C1510:H1510)</f>
        <v>27934429</v>
      </c>
      <c r="J1510" s="1649">
        <f t="shared" si="361"/>
        <v>0</v>
      </c>
      <c r="K1510" s="1626">
        <f t="shared" si="361"/>
        <v>0</v>
      </c>
      <c r="L1510" s="1626">
        <f t="shared" si="361"/>
        <v>0</v>
      </c>
      <c r="M1510" s="1626">
        <f t="shared" si="361"/>
        <v>3300000</v>
      </c>
      <c r="N1510" s="1626">
        <f t="shared" si="361"/>
        <v>0</v>
      </c>
      <c r="O1510" s="1623">
        <f>SUM(K1510:N1510)</f>
        <v>3300000</v>
      </c>
      <c r="P1510" s="1650">
        <f t="shared" si="362"/>
        <v>0</v>
      </c>
      <c r="Q1510" s="1626">
        <f t="shared" si="362"/>
        <v>0</v>
      </c>
      <c r="R1510" s="1626">
        <f>I1510+O1510+Q1510</f>
        <v>31234429</v>
      </c>
      <c r="S1510" s="1627">
        <f>R1510/R1510</f>
        <v>1</v>
      </c>
    </row>
    <row r="1511" spans="1:20" x14ac:dyDescent="0.2">
      <c r="A1511" s="1647"/>
      <c r="B1511" s="1620">
        <v>2022</v>
      </c>
      <c r="C1511" s="1648">
        <f t="shared" si="360"/>
        <v>0</v>
      </c>
      <c r="D1511" s="1626">
        <f t="shared" si="360"/>
        <v>0</v>
      </c>
      <c r="E1511" s="1626">
        <f t="shared" si="360"/>
        <v>0</v>
      </c>
      <c r="F1511" s="1626">
        <f t="shared" si="360"/>
        <v>29910997</v>
      </c>
      <c r="G1511" s="1626">
        <f t="shared" si="360"/>
        <v>0</v>
      </c>
      <c r="H1511" s="1626">
        <f t="shared" si="360"/>
        <v>0</v>
      </c>
      <c r="I1511" s="1623">
        <f>SUM(C1511:H1511)</f>
        <v>29910997</v>
      </c>
      <c r="J1511" s="1649">
        <f t="shared" si="361"/>
        <v>0</v>
      </c>
      <c r="K1511" s="1626">
        <f t="shared" si="361"/>
        <v>0</v>
      </c>
      <c r="L1511" s="1626">
        <f t="shared" si="361"/>
        <v>0</v>
      </c>
      <c r="M1511" s="1626">
        <f t="shared" si="361"/>
        <v>8927430</v>
      </c>
      <c r="N1511" s="1626">
        <f t="shared" si="361"/>
        <v>0</v>
      </c>
      <c r="O1511" s="1623">
        <f>SUM(K1511:N1511)</f>
        <v>8927430</v>
      </c>
      <c r="P1511" s="1650">
        <f t="shared" si="362"/>
        <v>0</v>
      </c>
      <c r="Q1511" s="1626">
        <f t="shared" si="362"/>
        <v>0</v>
      </c>
      <c r="R1511" s="1626">
        <f>I1511+O1511+Q1511</f>
        <v>38838427</v>
      </c>
      <c r="S1511" s="1627">
        <f>R1511/R1511</f>
        <v>1</v>
      </c>
    </row>
    <row r="1512" spans="1:20" ht="12" thickBot="1" x14ac:dyDescent="0.25">
      <c r="A1512" s="1628"/>
      <c r="B1512" s="1629" t="s">
        <v>22796</v>
      </c>
      <c r="C1512" s="1630"/>
      <c r="D1512" s="1631"/>
      <c r="E1512" s="1631"/>
      <c r="F1512" s="1631">
        <f>(F1511-F1510)/F1510</f>
        <v>7.0757415517603742E-2</v>
      </c>
      <c r="G1512" s="1631"/>
      <c r="H1512" s="1631"/>
      <c r="I1512" s="1632">
        <f t="shared" ref="I1512:R1512" si="363">(I1511-I1510)/I1510</f>
        <v>7.0757415517603742E-2</v>
      </c>
      <c r="J1512" s="1633"/>
      <c r="K1512" s="1631"/>
      <c r="L1512" s="1631"/>
      <c r="M1512" s="1631">
        <f t="shared" si="363"/>
        <v>1.7052818181818181</v>
      </c>
      <c r="N1512" s="1631"/>
      <c r="O1512" s="1632">
        <f t="shared" si="363"/>
        <v>1.7052818181818181</v>
      </c>
      <c r="P1512" s="1634"/>
      <c r="Q1512" s="1631"/>
      <c r="R1512" s="1631">
        <f t="shared" si="363"/>
        <v>0.24344923993968323</v>
      </c>
      <c r="S1512" s="1632"/>
    </row>
    <row r="1515" spans="1:20" x14ac:dyDescent="0.2">
      <c r="A1515" s="1590" t="s">
        <v>22593</v>
      </c>
      <c r="I1515" s="1591"/>
      <c r="J1515" s="1591"/>
      <c r="P1515" s="1592"/>
      <c r="R1515" s="1591"/>
      <c r="S1515" s="1591"/>
      <c r="T1515" s="1593"/>
    </row>
    <row r="1516" spans="1:20" x14ac:dyDescent="0.2">
      <c r="A1516" s="1590" t="s">
        <v>22592</v>
      </c>
      <c r="I1516" s="1591"/>
      <c r="J1516" s="1591"/>
      <c r="P1516" s="1592"/>
      <c r="R1516" s="1591"/>
      <c r="S1516" s="1591"/>
      <c r="T1516" s="1593"/>
    </row>
    <row r="1517" spans="1:20" x14ac:dyDescent="0.2">
      <c r="I1517" s="1591"/>
      <c r="J1517" s="1591"/>
      <c r="P1517" s="1592"/>
      <c r="R1517" s="1591"/>
      <c r="S1517" s="1591"/>
      <c r="T1517" s="1593"/>
    </row>
    <row r="1518" spans="1:20" x14ac:dyDescent="0.2">
      <c r="I1518" s="1591"/>
      <c r="J1518" s="1591"/>
      <c r="P1518" s="1592"/>
      <c r="R1518" s="1591"/>
      <c r="S1518" s="1591"/>
      <c r="T1518" s="1593"/>
    </row>
    <row r="1519" spans="1:20" x14ac:dyDescent="0.2">
      <c r="I1519" s="1591"/>
      <c r="J1519" s="1591"/>
      <c r="P1519" s="1592"/>
      <c r="R1519" s="1591"/>
      <c r="S1519" s="1591"/>
      <c r="T1519" s="1593"/>
    </row>
    <row r="1520" spans="1:20" x14ac:dyDescent="0.2">
      <c r="A1520" s="1769" t="s">
        <v>22780</v>
      </c>
      <c r="B1520" s="1769"/>
      <c r="C1520" s="1769"/>
      <c r="D1520" s="1769"/>
      <c r="E1520" s="1769"/>
      <c r="F1520" s="1769"/>
      <c r="G1520" s="1769"/>
      <c r="H1520" s="1769"/>
      <c r="I1520" s="1769"/>
      <c r="J1520" s="1769"/>
      <c r="K1520" s="1769"/>
      <c r="L1520" s="1769"/>
      <c r="M1520" s="1769"/>
      <c r="N1520" s="1769"/>
      <c r="O1520" s="1769"/>
      <c r="P1520" s="1769"/>
      <c r="Q1520" s="1769"/>
      <c r="R1520" s="1769"/>
      <c r="S1520" s="1769"/>
      <c r="T1520" s="1594"/>
    </row>
    <row r="1521" spans="1:20" x14ac:dyDescent="0.2">
      <c r="A1521" s="1769" t="s">
        <v>2089</v>
      </c>
      <c r="B1521" s="1769"/>
      <c r="C1521" s="1769"/>
      <c r="D1521" s="1769"/>
      <c r="E1521" s="1769"/>
      <c r="F1521" s="1769"/>
      <c r="G1521" s="1769"/>
      <c r="H1521" s="1769"/>
      <c r="I1521" s="1769"/>
      <c r="J1521" s="1769"/>
      <c r="K1521" s="1769"/>
      <c r="L1521" s="1769"/>
      <c r="M1521" s="1769"/>
      <c r="N1521" s="1769"/>
      <c r="O1521" s="1769"/>
      <c r="P1521" s="1769"/>
      <c r="Q1521" s="1769"/>
      <c r="R1521" s="1769"/>
      <c r="S1521" s="1769"/>
      <c r="T1521" s="1594"/>
    </row>
    <row r="1522" spans="1:20" x14ac:dyDescent="0.2">
      <c r="A1522" s="1769" t="s">
        <v>22781</v>
      </c>
      <c r="B1522" s="1769"/>
      <c r="C1522" s="1769"/>
      <c r="D1522" s="1769"/>
      <c r="E1522" s="1769"/>
      <c r="F1522" s="1769"/>
      <c r="G1522" s="1769"/>
      <c r="H1522" s="1769"/>
      <c r="I1522" s="1769"/>
      <c r="J1522" s="1769"/>
      <c r="K1522" s="1769"/>
      <c r="L1522" s="1769"/>
      <c r="M1522" s="1769"/>
      <c r="N1522" s="1769"/>
      <c r="O1522" s="1769"/>
      <c r="P1522" s="1769"/>
      <c r="Q1522" s="1769"/>
      <c r="R1522" s="1769"/>
      <c r="S1522" s="1769"/>
      <c r="T1522" s="1594"/>
    </row>
    <row r="1523" spans="1:20" x14ac:dyDescent="0.2">
      <c r="A1523" s="1769" t="s">
        <v>22782</v>
      </c>
      <c r="B1523" s="1769"/>
      <c r="C1523" s="1769"/>
      <c r="D1523" s="1769"/>
      <c r="E1523" s="1769"/>
      <c r="F1523" s="1769"/>
      <c r="G1523" s="1769"/>
      <c r="H1523" s="1769"/>
      <c r="I1523" s="1769"/>
      <c r="J1523" s="1769"/>
      <c r="K1523" s="1769"/>
      <c r="L1523" s="1769"/>
      <c r="M1523" s="1769"/>
      <c r="N1523" s="1769"/>
      <c r="O1523" s="1769"/>
      <c r="P1523" s="1769"/>
      <c r="Q1523" s="1769"/>
      <c r="R1523" s="1769"/>
      <c r="S1523" s="1769"/>
      <c r="T1523" s="1594"/>
    </row>
    <row r="1524" spans="1:20" x14ac:dyDescent="0.2">
      <c r="I1524" s="1591"/>
      <c r="J1524" s="1591"/>
      <c r="P1524" s="1592"/>
      <c r="R1524" s="1591"/>
      <c r="S1524" s="1591"/>
      <c r="T1524" s="1593"/>
    </row>
    <row r="1525" spans="1:20" x14ac:dyDescent="0.2">
      <c r="I1525" s="1591"/>
      <c r="J1525" s="1591"/>
      <c r="P1525" s="1592"/>
      <c r="R1525" s="1591"/>
      <c r="S1525" s="1591"/>
      <c r="T1525" s="1593"/>
    </row>
    <row r="1526" spans="1:20" x14ac:dyDescent="0.2">
      <c r="I1526" s="1591"/>
      <c r="J1526" s="1591"/>
      <c r="P1526" s="1592"/>
      <c r="R1526" s="1591"/>
      <c r="S1526" s="1591"/>
      <c r="T1526" s="1593"/>
    </row>
    <row r="1527" spans="1:20" x14ac:dyDescent="0.2">
      <c r="A1527" s="1595" t="s">
        <v>21668</v>
      </c>
      <c r="B1527" s="1595" t="s">
        <v>22687</v>
      </c>
      <c r="C1527" s="1596"/>
      <c r="D1527" s="1596"/>
      <c r="E1527" s="1596"/>
      <c r="F1527" s="1596"/>
      <c r="G1527" s="1596"/>
      <c r="H1527" s="1596"/>
      <c r="I1527" s="1596"/>
      <c r="J1527" s="1596"/>
      <c r="K1527" s="1597"/>
      <c r="L1527" s="1596"/>
      <c r="M1527" s="1596"/>
      <c r="N1527" s="1596"/>
      <c r="O1527" s="1596"/>
      <c r="P1527" s="1592"/>
      <c r="Q1527" s="1596"/>
      <c r="R1527" s="1596"/>
      <c r="S1527" s="1596"/>
      <c r="T1527" s="1593"/>
    </row>
    <row r="1528" spans="1:20" ht="12" thickBot="1" x14ac:dyDescent="0.25">
      <c r="A1528" s="1598" t="s">
        <v>0</v>
      </c>
      <c r="B1528" s="1598" t="s">
        <v>22594</v>
      </c>
      <c r="C1528" s="1598"/>
      <c r="D1528" s="1598"/>
      <c r="E1528" s="1598"/>
      <c r="F1528" s="1598"/>
      <c r="G1528" s="1598"/>
      <c r="H1528" s="1598"/>
      <c r="I1528" s="1598"/>
      <c r="J1528" s="1598"/>
      <c r="K1528" s="1599"/>
      <c r="L1528" s="1598"/>
      <c r="M1528" s="1598"/>
      <c r="N1528" s="1598"/>
      <c r="O1528" s="1598"/>
      <c r="P1528" s="1600"/>
      <c r="Q1528" s="1598"/>
      <c r="R1528" s="1598"/>
      <c r="S1528" s="1598"/>
      <c r="T1528" s="1601"/>
    </row>
    <row r="1529" spans="1:20" ht="27" customHeight="1" x14ac:dyDescent="0.2">
      <c r="A1529" s="1770" t="s">
        <v>22783</v>
      </c>
      <c r="B1529" s="1772" t="s">
        <v>22784</v>
      </c>
      <c r="C1529" s="1774" t="s">
        <v>22609</v>
      </c>
      <c r="D1529" s="1775"/>
      <c r="E1529" s="1775"/>
      <c r="F1529" s="1775"/>
      <c r="G1529" s="1775"/>
      <c r="H1529" s="1775"/>
      <c r="I1529" s="1776"/>
      <c r="J1529" s="1777" t="s">
        <v>22616</v>
      </c>
      <c r="K1529" s="1778"/>
      <c r="L1529" s="1778"/>
      <c r="M1529" s="1778"/>
      <c r="N1529" s="1778"/>
      <c r="O1529" s="1779"/>
      <c r="P1529" s="1780" t="s">
        <v>22622</v>
      </c>
      <c r="Q1529" s="1781"/>
      <c r="R1529" s="1781" t="s">
        <v>2049</v>
      </c>
      <c r="S1529" s="1782"/>
    </row>
    <row r="1530" spans="1:20" ht="112.5" customHeight="1" thickBot="1" x14ac:dyDescent="0.25">
      <c r="A1530" s="1771"/>
      <c r="B1530" s="1773"/>
      <c r="C1530" s="1603" t="s">
        <v>22785</v>
      </c>
      <c r="D1530" s="1604" t="s">
        <v>22786</v>
      </c>
      <c r="E1530" s="1604" t="s">
        <v>22787</v>
      </c>
      <c r="F1530" s="1604" t="s">
        <v>22788</v>
      </c>
      <c r="G1530" s="1604" t="s">
        <v>22789</v>
      </c>
      <c r="H1530" s="1604" t="s">
        <v>22790</v>
      </c>
      <c r="I1530" s="1605" t="s">
        <v>22665</v>
      </c>
      <c r="J1530" s="1606" t="s">
        <v>22785</v>
      </c>
      <c r="K1530" s="1604" t="s">
        <v>22789</v>
      </c>
      <c r="L1530" s="1604" t="s">
        <v>22790</v>
      </c>
      <c r="M1530" s="1604" t="s">
        <v>22791</v>
      </c>
      <c r="N1530" s="1604" t="s">
        <v>22792</v>
      </c>
      <c r="O1530" s="1605" t="s">
        <v>22668</v>
      </c>
      <c r="P1530" s="1607" t="s">
        <v>22793</v>
      </c>
      <c r="Q1530" s="1604" t="s">
        <v>22669</v>
      </c>
      <c r="R1530" s="1608" t="s">
        <v>22794</v>
      </c>
      <c r="S1530" s="1609" t="s">
        <v>22671</v>
      </c>
    </row>
    <row r="1531" spans="1:20" x14ac:dyDescent="0.2">
      <c r="A1531" s="1610" t="s">
        <v>22795</v>
      </c>
      <c r="B1531" s="1611">
        <v>2020</v>
      </c>
      <c r="C1531" s="1612"/>
      <c r="D1531" s="1613"/>
      <c r="E1531" s="1613"/>
      <c r="F1531" s="1613">
        <v>578000</v>
      </c>
      <c r="G1531" s="1613"/>
      <c r="H1531" s="1613">
        <v>77000</v>
      </c>
      <c r="I1531" s="1614">
        <f>SUM(C1531:H1531)</f>
        <v>655000</v>
      </c>
      <c r="J1531" s="1652"/>
      <c r="K1531" s="1613"/>
      <c r="L1531" s="1613"/>
      <c r="M1531" s="1613"/>
      <c r="N1531" s="1613"/>
      <c r="O1531" s="1614">
        <f>SUM(J1531:N1531)</f>
        <v>0</v>
      </c>
      <c r="P1531" s="1616"/>
      <c r="Q1531" s="1617">
        <f>P1531</f>
        <v>0</v>
      </c>
      <c r="R1531" s="1617">
        <f>I1531+O1531+Q1531</f>
        <v>655000</v>
      </c>
      <c r="S1531" s="1627">
        <f>R1531/R1535</f>
        <v>1</v>
      </c>
    </row>
    <row r="1532" spans="1:20" x14ac:dyDescent="0.2">
      <c r="A1532" s="1619"/>
      <c r="B1532" s="1620">
        <v>2021</v>
      </c>
      <c r="C1532" s="1621"/>
      <c r="D1532" s="1622"/>
      <c r="E1532" s="1622"/>
      <c r="F1532" s="1622">
        <v>334136</v>
      </c>
      <c r="G1532" s="1622"/>
      <c r="H1532" s="1622">
        <v>77000</v>
      </c>
      <c r="I1532" s="1623">
        <f>SUM(C1532:H1532)</f>
        <v>411136</v>
      </c>
      <c r="J1532" s="1649"/>
      <c r="K1532" s="1622"/>
      <c r="L1532" s="1622"/>
      <c r="M1532" s="1622">
        <v>1332032</v>
      </c>
      <c r="N1532" s="1622"/>
      <c r="O1532" s="1623">
        <f>SUM(J1532:N1532)</f>
        <v>1332032</v>
      </c>
      <c r="P1532" s="1625"/>
      <c r="Q1532" s="1626">
        <f>P1532</f>
        <v>0</v>
      </c>
      <c r="R1532" s="1626">
        <f>I1532+O1532+Q1532</f>
        <v>1743168</v>
      </c>
      <c r="S1532" s="1627">
        <f>R1532/R1536</f>
        <v>1</v>
      </c>
    </row>
    <row r="1533" spans="1:20" x14ac:dyDescent="0.2">
      <c r="A1533" s="1619"/>
      <c r="B1533" s="1620">
        <v>2022</v>
      </c>
      <c r="C1533" s="1671"/>
      <c r="D1533" s="1622"/>
      <c r="E1533" s="1622"/>
      <c r="F1533" s="1622">
        <v>1026966</v>
      </c>
      <c r="G1533" s="1622"/>
      <c r="H1533" s="1622">
        <v>79339</v>
      </c>
      <c r="I1533" s="1623">
        <f>SUM(C1533:H1533)</f>
        <v>1106305</v>
      </c>
      <c r="J1533" s="1649"/>
      <c r="K1533" s="1622"/>
      <c r="L1533" s="1622"/>
      <c r="M1533" s="1622">
        <v>1585457</v>
      </c>
      <c r="N1533" s="1622"/>
      <c r="O1533" s="1623">
        <f>SUM(J1533:N1533)</f>
        <v>1585457</v>
      </c>
      <c r="P1533" s="1625"/>
      <c r="Q1533" s="1626">
        <f>P1533</f>
        <v>0</v>
      </c>
      <c r="R1533" s="1626">
        <f>I1533+O1533+Q1533</f>
        <v>2691762</v>
      </c>
      <c r="S1533" s="1627">
        <f>R1533/R1537</f>
        <v>1</v>
      </c>
    </row>
    <row r="1534" spans="1:20" ht="12" thickBot="1" x14ac:dyDescent="0.25">
      <c r="A1534" s="1628"/>
      <c r="B1534" s="1629" t="s">
        <v>22796</v>
      </c>
      <c r="C1534" s="1630"/>
      <c r="D1534" s="1631"/>
      <c r="E1534" s="1631"/>
      <c r="F1534" s="1631">
        <f t="shared" ref="F1534:R1534" si="364">(F1533-F1532)/F1532</f>
        <v>2.0734970191778199</v>
      </c>
      <c r="G1534" s="1631"/>
      <c r="H1534" s="1631">
        <f t="shared" si="364"/>
        <v>3.0376623376623377E-2</v>
      </c>
      <c r="I1534" s="1632">
        <f t="shared" si="364"/>
        <v>1.6908492566936488</v>
      </c>
      <c r="J1534" s="1633"/>
      <c r="K1534" s="1631"/>
      <c r="L1534" s="1631"/>
      <c r="M1534" s="1631">
        <f t="shared" si="364"/>
        <v>0.19025443833181185</v>
      </c>
      <c r="N1534" s="1631"/>
      <c r="O1534" s="1632">
        <f t="shared" si="364"/>
        <v>0.19025443833181185</v>
      </c>
      <c r="P1534" s="1634"/>
      <c r="Q1534" s="1631"/>
      <c r="R1534" s="1631">
        <f t="shared" si="364"/>
        <v>0.54417818592355982</v>
      </c>
      <c r="S1534" s="1632"/>
    </row>
    <row r="1535" spans="1:20" x14ac:dyDescent="0.2">
      <c r="A1535" s="1640" t="s">
        <v>2049</v>
      </c>
      <c r="B1535" s="1611">
        <v>2020</v>
      </c>
      <c r="C1535" s="1641">
        <f t="shared" ref="C1535:H1537" si="365">C1531</f>
        <v>0</v>
      </c>
      <c r="D1535" s="1642">
        <f t="shared" si="365"/>
        <v>0</v>
      </c>
      <c r="E1535" s="1642">
        <f t="shared" si="365"/>
        <v>0</v>
      </c>
      <c r="F1535" s="1642">
        <f t="shared" si="365"/>
        <v>578000</v>
      </c>
      <c r="G1535" s="1642">
        <f t="shared" si="365"/>
        <v>0</v>
      </c>
      <c r="H1535" s="1642">
        <f t="shared" si="365"/>
        <v>77000</v>
      </c>
      <c r="I1535" s="1643">
        <f>SUM(C1535:H1535)</f>
        <v>655000</v>
      </c>
      <c r="J1535" s="1644">
        <f t="shared" ref="J1535:N1537" si="366">J1531</f>
        <v>0</v>
      </c>
      <c r="K1535" s="1642">
        <f t="shared" si="366"/>
        <v>0</v>
      </c>
      <c r="L1535" s="1642">
        <f t="shared" si="366"/>
        <v>0</v>
      </c>
      <c r="M1535" s="1642">
        <f t="shared" si="366"/>
        <v>0</v>
      </c>
      <c r="N1535" s="1642">
        <f t="shared" si="366"/>
        <v>0</v>
      </c>
      <c r="O1535" s="1643">
        <f>SUM(J1535:N1535)</f>
        <v>0</v>
      </c>
      <c r="P1535" s="1645">
        <f t="shared" ref="P1535:Q1537" si="367">P1531</f>
        <v>0</v>
      </c>
      <c r="Q1535" s="1642">
        <f t="shared" si="367"/>
        <v>0</v>
      </c>
      <c r="R1535" s="1642">
        <f>I1535+O1535+Q1535</f>
        <v>655000</v>
      </c>
      <c r="S1535" s="1627">
        <f>R1535/R1535</f>
        <v>1</v>
      </c>
    </row>
    <row r="1536" spans="1:20" x14ac:dyDescent="0.2">
      <c r="A1536" s="1647"/>
      <c r="B1536" s="1620">
        <v>2021</v>
      </c>
      <c r="C1536" s="1648">
        <f t="shared" si="365"/>
        <v>0</v>
      </c>
      <c r="D1536" s="1626">
        <f t="shared" si="365"/>
        <v>0</v>
      </c>
      <c r="E1536" s="1626">
        <f t="shared" si="365"/>
        <v>0</v>
      </c>
      <c r="F1536" s="1626">
        <f t="shared" si="365"/>
        <v>334136</v>
      </c>
      <c r="G1536" s="1626">
        <f t="shared" si="365"/>
        <v>0</v>
      </c>
      <c r="H1536" s="1626">
        <f t="shared" si="365"/>
        <v>77000</v>
      </c>
      <c r="I1536" s="1623">
        <f>SUM(C1536:H1536)</f>
        <v>411136</v>
      </c>
      <c r="J1536" s="1649">
        <f t="shared" si="366"/>
        <v>0</v>
      </c>
      <c r="K1536" s="1626">
        <f t="shared" si="366"/>
        <v>0</v>
      </c>
      <c r="L1536" s="1626">
        <f t="shared" si="366"/>
        <v>0</v>
      </c>
      <c r="M1536" s="1626">
        <f t="shared" si="366"/>
        <v>1332032</v>
      </c>
      <c r="N1536" s="1626">
        <f t="shared" si="366"/>
        <v>0</v>
      </c>
      <c r="O1536" s="1623">
        <f>SUM(J1536:N1536)</f>
        <v>1332032</v>
      </c>
      <c r="P1536" s="1650">
        <f t="shared" si="367"/>
        <v>0</v>
      </c>
      <c r="Q1536" s="1626">
        <f t="shared" si="367"/>
        <v>0</v>
      </c>
      <c r="R1536" s="1626">
        <f>I1536+O1536+Q1536</f>
        <v>1743168</v>
      </c>
      <c r="S1536" s="1627">
        <f>R1536/R1536</f>
        <v>1</v>
      </c>
    </row>
    <row r="1537" spans="1:20" x14ac:dyDescent="0.2">
      <c r="A1537" s="1647"/>
      <c r="B1537" s="1620">
        <v>2022</v>
      </c>
      <c r="C1537" s="1648">
        <f t="shared" si="365"/>
        <v>0</v>
      </c>
      <c r="D1537" s="1626">
        <f t="shared" si="365"/>
        <v>0</v>
      </c>
      <c r="E1537" s="1626">
        <f t="shared" si="365"/>
        <v>0</v>
      </c>
      <c r="F1537" s="1626">
        <f t="shared" si="365"/>
        <v>1026966</v>
      </c>
      <c r="G1537" s="1626">
        <f t="shared" si="365"/>
        <v>0</v>
      </c>
      <c r="H1537" s="1626">
        <f t="shared" si="365"/>
        <v>79339</v>
      </c>
      <c r="I1537" s="1623">
        <f>SUM(C1537:H1537)</f>
        <v>1106305</v>
      </c>
      <c r="J1537" s="1649">
        <f t="shared" si="366"/>
        <v>0</v>
      </c>
      <c r="K1537" s="1626">
        <f t="shared" si="366"/>
        <v>0</v>
      </c>
      <c r="L1537" s="1626">
        <f t="shared" si="366"/>
        <v>0</v>
      </c>
      <c r="M1537" s="1626">
        <f t="shared" si="366"/>
        <v>1585457</v>
      </c>
      <c r="N1537" s="1626">
        <f t="shared" si="366"/>
        <v>0</v>
      </c>
      <c r="O1537" s="1623">
        <f>SUM(J1537:N1537)</f>
        <v>1585457</v>
      </c>
      <c r="P1537" s="1650">
        <f t="shared" si="367"/>
        <v>0</v>
      </c>
      <c r="Q1537" s="1626">
        <f t="shared" si="367"/>
        <v>0</v>
      </c>
      <c r="R1537" s="1626">
        <f>I1537+O1537+Q1537</f>
        <v>2691762</v>
      </c>
      <c r="S1537" s="1627">
        <f>R1537/R1537</f>
        <v>1</v>
      </c>
    </row>
    <row r="1538" spans="1:20" ht="12" thickBot="1" x14ac:dyDescent="0.25">
      <c r="A1538" s="1628"/>
      <c r="B1538" s="1629" t="s">
        <v>22796</v>
      </c>
      <c r="C1538" s="1630"/>
      <c r="D1538" s="1631"/>
      <c r="E1538" s="1631"/>
      <c r="F1538" s="1631">
        <f t="shared" ref="F1538:R1538" si="368">(F1537-F1536)/F1536</f>
        <v>2.0734970191778199</v>
      </c>
      <c r="G1538" s="1631"/>
      <c r="H1538" s="1631">
        <f t="shared" si="368"/>
        <v>3.0376623376623377E-2</v>
      </c>
      <c r="I1538" s="1632">
        <f t="shared" si="368"/>
        <v>1.6908492566936488</v>
      </c>
      <c r="J1538" s="1633"/>
      <c r="K1538" s="1631"/>
      <c r="L1538" s="1631"/>
      <c r="M1538" s="1631">
        <f t="shared" si="368"/>
        <v>0.19025443833181185</v>
      </c>
      <c r="N1538" s="1631"/>
      <c r="O1538" s="1632">
        <f t="shared" si="368"/>
        <v>0.19025443833181185</v>
      </c>
      <c r="P1538" s="1634"/>
      <c r="Q1538" s="1631"/>
      <c r="R1538" s="1631">
        <f t="shared" si="368"/>
        <v>0.54417818592355982</v>
      </c>
      <c r="S1538" s="1632"/>
    </row>
    <row r="1539" spans="1:20" x14ac:dyDescent="0.2">
      <c r="A1539" s="1680"/>
      <c r="B1539" s="1680"/>
      <c r="C1539" s="1681"/>
      <c r="D1539" s="1681"/>
      <c r="E1539" s="1681"/>
      <c r="F1539" s="1681"/>
      <c r="G1539" s="1681"/>
      <c r="H1539" s="1681"/>
      <c r="I1539" s="1681"/>
      <c r="J1539" s="1681"/>
      <c r="K1539" s="1681"/>
      <c r="L1539" s="1681"/>
      <c r="M1539" s="1681"/>
      <c r="N1539" s="1681"/>
      <c r="O1539" s="1681"/>
      <c r="P1539" s="1681"/>
      <c r="Q1539" s="1681"/>
      <c r="R1539" s="1681"/>
      <c r="S1539" s="1681"/>
    </row>
    <row r="1540" spans="1:20" x14ac:dyDescent="0.2">
      <c r="A1540" s="1680"/>
      <c r="B1540" s="1680"/>
      <c r="C1540" s="1681"/>
      <c r="D1540" s="1681"/>
      <c r="E1540" s="1681"/>
      <c r="F1540" s="1681"/>
      <c r="G1540" s="1681"/>
      <c r="H1540" s="1681"/>
      <c r="I1540" s="1681"/>
      <c r="J1540" s="1681"/>
      <c r="K1540" s="1681"/>
      <c r="L1540" s="1681"/>
      <c r="M1540" s="1681"/>
      <c r="N1540" s="1681"/>
      <c r="O1540" s="1681"/>
      <c r="P1540" s="1681"/>
      <c r="Q1540" s="1681"/>
      <c r="R1540" s="1681"/>
      <c r="S1540" s="1681"/>
    </row>
    <row r="1541" spans="1:20" x14ac:dyDescent="0.2">
      <c r="A1541" s="1590" t="s">
        <v>22593</v>
      </c>
      <c r="I1541" s="1591"/>
      <c r="J1541" s="1591"/>
      <c r="P1541" s="1592"/>
      <c r="R1541" s="1591"/>
      <c r="S1541" s="1591"/>
      <c r="T1541" s="1593"/>
    </row>
    <row r="1542" spans="1:20" x14ac:dyDescent="0.2">
      <c r="A1542" s="1590" t="s">
        <v>22592</v>
      </c>
      <c r="I1542" s="1591"/>
      <c r="J1542" s="1591"/>
      <c r="P1542" s="1592"/>
      <c r="R1542" s="1591"/>
      <c r="S1542" s="1591"/>
      <c r="T1542" s="1593"/>
    </row>
    <row r="1543" spans="1:20" x14ac:dyDescent="0.2">
      <c r="I1543" s="1591"/>
      <c r="J1543" s="1591"/>
      <c r="P1543" s="1592"/>
      <c r="R1543" s="1591"/>
      <c r="S1543" s="1591"/>
      <c r="T1543" s="1593"/>
    </row>
    <row r="1544" spans="1:20" x14ac:dyDescent="0.2">
      <c r="I1544" s="1591"/>
      <c r="J1544" s="1591"/>
      <c r="P1544" s="1592"/>
      <c r="R1544" s="1591"/>
      <c r="S1544" s="1591"/>
      <c r="T1544" s="1593"/>
    </row>
    <row r="1545" spans="1:20" x14ac:dyDescent="0.2">
      <c r="I1545" s="1591"/>
      <c r="J1545" s="1591"/>
      <c r="P1545" s="1592"/>
      <c r="R1545" s="1591"/>
      <c r="S1545" s="1591"/>
      <c r="T1545" s="1593"/>
    </row>
    <row r="1546" spans="1:20" x14ac:dyDescent="0.2">
      <c r="A1546" s="1769" t="s">
        <v>22780</v>
      </c>
      <c r="B1546" s="1769"/>
      <c r="C1546" s="1769"/>
      <c r="D1546" s="1769"/>
      <c r="E1546" s="1769"/>
      <c r="F1546" s="1769"/>
      <c r="G1546" s="1769"/>
      <c r="H1546" s="1769"/>
      <c r="I1546" s="1769"/>
      <c r="J1546" s="1769"/>
      <c r="K1546" s="1769"/>
      <c r="L1546" s="1769"/>
      <c r="M1546" s="1769"/>
      <c r="N1546" s="1769"/>
      <c r="O1546" s="1769"/>
      <c r="P1546" s="1769"/>
      <c r="Q1546" s="1769"/>
      <c r="R1546" s="1769"/>
      <c r="S1546" s="1769"/>
      <c r="T1546" s="1594"/>
    </row>
    <row r="1547" spans="1:20" x14ac:dyDescent="0.2">
      <c r="A1547" s="1769" t="s">
        <v>2089</v>
      </c>
      <c r="B1547" s="1769"/>
      <c r="C1547" s="1769"/>
      <c r="D1547" s="1769"/>
      <c r="E1547" s="1769"/>
      <c r="F1547" s="1769"/>
      <c r="G1547" s="1769"/>
      <c r="H1547" s="1769"/>
      <c r="I1547" s="1769"/>
      <c r="J1547" s="1769"/>
      <c r="K1547" s="1769"/>
      <c r="L1547" s="1769"/>
      <c r="M1547" s="1769"/>
      <c r="N1547" s="1769"/>
      <c r="O1547" s="1769"/>
      <c r="P1547" s="1769"/>
      <c r="Q1547" s="1769"/>
      <c r="R1547" s="1769"/>
      <c r="S1547" s="1769"/>
      <c r="T1547" s="1594"/>
    </row>
    <row r="1548" spans="1:20" x14ac:dyDescent="0.2">
      <c r="A1548" s="1769" t="s">
        <v>22781</v>
      </c>
      <c r="B1548" s="1769"/>
      <c r="C1548" s="1769"/>
      <c r="D1548" s="1769"/>
      <c r="E1548" s="1769"/>
      <c r="F1548" s="1769"/>
      <c r="G1548" s="1769"/>
      <c r="H1548" s="1769"/>
      <c r="I1548" s="1769"/>
      <c r="J1548" s="1769"/>
      <c r="K1548" s="1769"/>
      <c r="L1548" s="1769"/>
      <c r="M1548" s="1769"/>
      <c r="N1548" s="1769"/>
      <c r="O1548" s="1769"/>
      <c r="P1548" s="1769"/>
      <c r="Q1548" s="1769"/>
      <c r="R1548" s="1769"/>
      <c r="S1548" s="1769"/>
      <c r="T1548" s="1594"/>
    </row>
    <row r="1549" spans="1:20" x14ac:dyDescent="0.2">
      <c r="A1549" s="1769" t="s">
        <v>22782</v>
      </c>
      <c r="B1549" s="1769"/>
      <c r="C1549" s="1769"/>
      <c r="D1549" s="1769"/>
      <c r="E1549" s="1769"/>
      <c r="F1549" s="1769"/>
      <c r="G1549" s="1769"/>
      <c r="H1549" s="1769"/>
      <c r="I1549" s="1769"/>
      <c r="J1549" s="1769"/>
      <c r="K1549" s="1769"/>
      <c r="L1549" s="1769"/>
      <c r="M1549" s="1769"/>
      <c r="N1549" s="1769"/>
      <c r="O1549" s="1769"/>
      <c r="P1549" s="1769"/>
      <c r="Q1549" s="1769"/>
      <c r="R1549" s="1769"/>
      <c r="S1549" s="1769"/>
      <c r="T1549" s="1594"/>
    </row>
    <row r="1550" spans="1:20" x14ac:dyDescent="0.2">
      <c r="I1550" s="1591"/>
      <c r="J1550" s="1591"/>
      <c r="P1550" s="1592"/>
      <c r="R1550" s="1591"/>
      <c r="S1550" s="1591"/>
      <c r="T1550" s="1593"/>
    </row>
    <row r="1551" spans="1:20" x14ac:dyDescent="0.2">
      <c r="I1551" s="1591"/>
      <c r="J1551" s="1591"/>
      <c r="P1551" s="1592"/>
      <c r="R1551" s="1591"/>
      <c r="S1551" s="1591"/>
      <c r="T1551" s="1593"/>
    </row>
    <row r="1552" spans="1:20" x14ac:dyDescent="0.2">
      <c r="I1552" s="1591"/>
      <c r="J1552" s="1591"/>
      <c r="P1552" s="1592"/>
      <c r="R1552" s="1591"/>
      <c r="S1552" s="1591"/>
      <c r="T1552" s="1593"/>
    </row>
    <row r="1553" spans="1:20" x14ac:dyDescent="0.2">
      <c r="A1553" s="1595" t="s">
        <v>21668</v>
      </c>
      <c r="B1553" s="1595" t="s">
        <v>22687</v>
      </c>
      <c r="C1553" s="1596"/>
      <c r="D1553" s="1596"/>
      <c r="E1553" s="1596"/>
      <c r="F1553" s="1596"/>
      <c r="G1553" s="1596"/>
      <c r="H1553" s="1596"/>
      <c r="I1553" s="1596"/>
      <c r="J1553" s="1596"/>
      <c r="K1553" s="1597"/>
      <c r="L1553" s="1596"/>
      <c r="M1553" s="1596"/>
      <c r="N1553" s="1596"/>
      <c r="O1553" s="1596"/>
      <c r="P1553" s="1592"/>
      <c r="Q1553" s="1596"/>
      <c r="R1553" s="1596"/>
      <c r="S1553" s="1596"/>
      <c r="T1553" s="1593"/>
    </row>
    <row r="1554" spans="1:20" ht="12" thickBot="1" x14ac:dyDescent="0.25">
      <c r="A1554" s="1598" t="s">
        <v>0</v>
      </c>
      <c r="B1554" s="1598" t="s">
        <v>22586</v>
      </c>
      <c r="C1554" s="1598"/>
      <c r="D1554" s="1598"/>
      <c r="E1554" s="1598"/>
      <c r="F1554" s="1598"/>
      <c r="G1554" s="1598"/>
      <c r="H1554" s="1598"/>
      <c r="I1554" s="1598"/>
      <c r="J1554" s="1598"/>
      <c r="K1554" s="1599"/>
      <c r="L1554" s="1598"/>
      <c r="M1554" s="1598"/>
      <c r="N1554" s="1598"/>
      <c r="O1554" s="1598"/>
      <c r="P1554" s="1600"/>
      <c r="Q1554" s="1598"/>
      <c r="R1554" s="1598"/>
      <c r="S1554" s="1598"/>
      <c r="T1554" s="1601"/>
    </row>
    <row r="1555" spans="1:20" ht="27" customHeight="1" x14ac:dyDescent="0.2">
      <c r="A1555" s="1770" t="s">
        <v>22783</v>
      </c>
      <c r="B1555" s="1772" t="s">
        <v>22784</v>
      </c>
      <c r="C1555" s="1774" t="s">
        <v>22609</v>
      </c>
      <c r="D1555" s="1775"/>
      <c r="E1555" s="1775"/>
      <c r="F1555" s="1775"/>
      <c r="G1555" s="1775"/>
      <c r="H1555" s="1775"/>
      <c r="I1555" s="1776"/>
      <c r="J1555" s="1777" t="s">
        <v>22616</v>
      </c>
      <c r="K1555" s="1778"/>
      <c r="L1555" s="1778"/>
      <c r="M1555" s="1778"/>
      <c r="N1555" s="1778"/>
      <c r="O1555" s="1779"/>
      <c r="P1555" s="1780" t="s">
        <v>22622</v>
      </c>
      <c r="Q1555" s="1781"/>
      <c r="R1555" s="1781" t="s">
        <v>2049</v>
      </c>
      <c r="S1555" s="1782"/>
    </row>
    <row r="1556" spans="1:20" ht="112.5" customHeight="1" thickBot="1" x14ac:dyDescent="0.25">
      <c r="A1556" s="1771"/>
      <c r="B1556" s="1773"/>
      <c r="C1556" s="1603" t="s">
        <v>22785</v>
      </c>
      <c r="D1556" s="1604" t="s">
        <v>22786</v>
      </c>
      <c r="E1556" s="1604" t="s">
        <v>22787</v>
      </c>
      <c r="F1556" s="1604" t="s">
        <v>22788</v>
      </c>
      <c r="G1556" s="1604" t="s">
        <v>22789</v>
      </c>
      <c r="H1556" s="1604" t="s">
        <v>22790</v>
      </c>
      <c r="I1556" s="1605" t="s">
        <v>22665</v>
      </c>
      <c r="J1556" s="1606" t="s">
        <v>22785</v>
      </c>
      <c r="K1556" s="1604" t="s">
        <v>22789</v>
      </c>
      <c r="L1556" s="1604" t="s">
        <v>22790</v>
      </c>
      <c r="M1556" s="1604" t="s">
        <v>22791</v>
      </c>
      <c r="N1556" s="1604" t="s">
        <v>22792</v>
      </c>
      <c r="O1556" s="1605" t="s">
        <v>22668</v>
      </c>
      <c r="P1556" s="1607" t="s">
        <v>22793</v>
      </c>
      <c r="Q1556" s="1604" t="s">
        <v>22669</v>
      </c>
      <c r="R1556" s="1608" t="s">
        <v>22794</v>
      </c>
      <c r="S1556" s="1609" t="s">
        <v>22671</v>
      </c>
    </row>
    <row r="1557" spans="1:20" x14ac:dyDescent="0.2">
      <c r="A1557" s="1610" t="s">
        <v>22795</v>
      </c>
      <c r="B1557" s="1611">
        <v>2020</v>
      </c>
      <c r="C1557" s="1612"/>
      <c r="D1557" s="1613"/>
      <c r="E1557" s="1613"/>
      <c r="F1557" s="1613"/>
      <c r="G1557" s="1613"/>
      <c r="H1557" s="1613"/>
      <c r="I1557" s="1614">
        <f>SUM(C1557:H1557)</f>
        <v>0</v>
      </c>
      <c r="J1557" s="1652"/>
      <c r="K1557" s="1613"/>
      <c r="L1557" s="1613"/>
      <c r="M1557" s="1613"/>
      <c r="N1557" s="1613"/>
      <c r="O1557" s="1614">
        <f>SUM(J1557:N1557)</f>
        <v>0</v>
      </c>
      <c r="P1557" s="1616"/>
      <c r="Q1557" s="1617">
        <f>P1557</f>
        <v>0</v>
      </c>
      <c r="R1557" s="1617">
        <f>I1557+O1557+Q1557</f>
        <v>0</v>
      </c>
      <c r="S1557" s="1618"/>
    </row>
    <row r="1558" spans="1:20" x14ac:dyDescent="0.2">
      <c r="A1558" s="1619"/>
      <c r="B1558" s="1620">
        <v>2021</v>
      </c>
      <c r="C1558" s="1621"/>
      <c r="D1558" s="1622"/>
      <c r="E1558" s="1622"/>
      <c r="F1558" s="1622"/>
      <c r="G1558" s="1622"/>
      <c r="H1558" s="1622"/>
      <c r="I1558" s="1623">
        <f>SUM(C1558:H1558)</f>
        <v>0</v>
      </c>
      <c r="J1558" s="1649"/>
      <c r="K1558" s="1622"/>
      <c r="L1558" s="1622"/>
      <c r="M1558" s="1622">
        <v>2636190</v>
      </c>
      <c r="N1558" s="1622"/>
      <c r="O1558" s="1623">
        <f>SUM(J1558:N1558)</f>
        <v>2636190</v>
      </c>
      <c r="P1558" s="1625"/>
      <c r="Q1558" s="1626">
        <f>P1558</f>
        <v>0</v>
      </c>
      <c r="R1558" s="1626">
        <f>I1558+O1558+Q1558</f>
        <v>2636190</v>
      </c>
      <c r="S1558" s="1627">
        <f t="shared" ref="S1558" si="369">R1558/R1562</f>
        <v>1</v>
      </c>
    </row>
    <row r="1559" spans="1:20" x14ac:dyDescent="0.2">
      <c r="A1559" s="1619"/>
      <c r="B1559" s="1620">
        <v>2022</v>
      </c>
      <c r="C1559" s="1671"/>
      <c r="D1559" s="1622"/>
      <c r="E1559" s="1622"/>
      <c r="F1559" s="1622"/>
      <c r="G1559" s="1622"/>
      <c r="H1559" s="1622"/>
      <c r="I1559" s="1623">
        <f>SUM(C1559:H1559)</f>
        <v>0</v>
      </c>
      <c r="J1559" s="1649"/>
      <c r="K1559" s="1622"/>
      <c r="L1559" s="1622"/>
      <c r="M1559" s="1622"/>
      <c r="N1559" s="1622"/>
      <c r="O1559" s="1623">
        <f>SUM(J1559:N1559)</f>
        <v>0</v>
      </c>
      <c r="P1559" s="1625"/>
      <c r="Q1559" s="1626">
        <f>P1559</f>
        <v>0</v>
      </c>
      <c r="R1559" s="1626">
        <f>I1559+O1559+Q1559</f>
        <v>0</v>
      </c>
      <c r="S1559" s="1627"/>
    </row>
    <row r="1560" spans="1:20" ht="12" thickBot="1" x14ac:dyDescent="0.25">
      <c r="A1560" s="1628"/>
      <c r="B1560" s="1629" t="s">
        <v>22796</v>
      </c>
      <c r="C1560" s="1630"/>
      <c r="D1560" s="1631"/>
      <c r="E1560" s="1631"/>
      <c r="F1560" s="1631"/>
      <c r="G1560" s="1631"/>
      <c r="H1560" s="1631"/>
      <c r="I1560" s="1632"/>
      <c r="J1560" s="1633"/>
      <c r="K1560" s="1631"/>
      <c r="L1560" s="1631"/>
      <c r="M1560" s="1631">
        <f t="shared" ref="M1560:R1560" si="370">(M1559-M1558)/M1558</f>
        <v>-1</v>
      </c>
      <c r="N1560" s="1631"/>
      <c r="O1560" s="1632">
        <f t="shared" si="370"/>
        <v>-1</v>
      </c>
      <c r="P1560" s="1634"/>
      <c r="Q1560" s="1631"/>
      <c r="R1560" s="1631">
        <f t="shared" si="370"/>
        <v>-1</v>
      </c>
      <c r="S1560" s="1632"/>
    </row>
    <row r="1561" spans="1:20" x14ac:dyDescent="0.2">
      <c r="A1561" s="1640" t="s">
        <v>2049</v>
      </c>
      <c r="B1561" s="1611">
        <v>2020</v>
      </c>
      <c r="C1561" s="1641">
        <f t="shared" ref="C1561:H1563" si="371">C1557</f>
        <v>0</v>
      </c>
      <c r="D1561" s="1642">
        <f t="shared" si="371"/>
        <v>0</v>
      </c>
      <c r="E1561" s="1642">
        <f t="shared" si="371"/>
        <v>0</v>
      </c>
      <c r="F1561" s="1642">
        <f t="shared" si="371"/>
        <v>0</v>
      </c>
      <c r="G1561" s="1642">
        <f t="shared" si="371"/>
        <v>0</v>
      </c>
      <c r="H1561" s="1642">
        <f t="shared" si="371"/>
        <v>0</v>
      </c>
      <c r="I1561" s="1643">
        <f>SUM(C1561:H1561)</f>
        <v>0</v>
      </c>
      <c r="J1561" s="1644">
        <f t="shared" ref="J1561:N1563" si="372">J1557</f>
        <v>0</v>
      </c>
      <c r="K1561" s="1642">
        <f t="shared" si="372"/>
        <v>0</v>
      </c>
      <c r="L1561" s="1642">
        <f t="shared" si="372"/>
        <v>0</v>
      </c>
      <c r="M1561" s="1642">
        <f t="shared" si="372"/>
        <v>0</v>
      </c>
      <c r="N1561" s="1642">
        <f t="shared" si="372"/>
        <v>0</v>
      </c>
      <c r="O1561" s="1643">
        <f>SUM(J1561:N1561)</f>
        <v>0</v>
      </c>
      <c r="P1561" s="1645">
        <f t="shared" ref="P1561:Q1563" si="373">P1557</f>
        <v>0</v>
      </c>
      <c r="Q1561" s="1642">
        <f t="shared" si="373"/>
        <v>0</v>
      </c>
      <c r="R1561" s="1642">
        <f>I1561+O1561+Q1561</f>
        <v>0</v>
      </c>
      <c r="S1561" s="1618"/>
    </row>
    <row r="1562" spans="1:20" x14ac:dyDescent="0.2">
      <c r="A1562" s="1647"/>
      <c r="B1562" s="1620">
        <v>2021</v>
      </c>
      <c r="C1562" s="1648">
        <f t="shared" si="371"/>
        <v>0</v>
      </c>
      <c r="D1562" s="1626">
        <f t="shared" si="371"/>
        <v>0</v>
      </c>
      <c r="E1562" s="1626">
        <f t="shared" si="371"/>
        <v>0</v>
      </c>
      <c r="F1562" s="1626">
        <f t="shared" si="371"/>
        <v>0</v>
      </c>
      <c r="G1562" s="1626">
        <f t="shared" si="371"/>
        <v>0</v>
      </c>
      <c r="H1562" s="1626">
        <f t="shared" si="371"/>
        <v>0</v>
      </c>
      <c r="I1562" s="1623">
        <f>SUM(C1562:H1562)</f>
        <v>0</v>
      </c>
      <c r="J1562" s="1649">
        <f t="shared" si="372"/>
        <v>0</v>
      </c>
      <c r="K1562" s="1626">
        <f t="shared" si="372"/>
        <v>0</v>
      </c>
      <c r="L1562" s="1626">
        <f t="shared" si="372"/>
        <v>0</v>
      </c>
      <c r="M1562" s="1626">
        <f t="shared" si="372"/>
        <v>2636190</v>
      </c>
      <c r="N1562" s="1626">
        <f t="shared" si="372"/>
        <v>0</v>
      </c>
      <c r="O1562" s="1623">
        <f>SUM(J1562:N1562)</f>
        <v>2636190</v>
      </c>
      <c r="P1562" s="1650">
        <f t="shared" si="373"/>
        <v>0</v>
      </c>
      <c r="Q1562" s="1626">
        <f t="shared" si="373"/>
        <v>0</v>
      </c>
      <c r="R1562" s="1626">
        <f>I1562+O1562+Q1562</f>
        <v>2636190</v>
      </c>
      <c r="S1562" s="1627">
        <f t="shared" ref="S1562" si="374">R1562/R1562</f>
        <v>1</v>
      </c>
    </row>
    <row r="1563" spans="1:20" x14ac:dyDescent="0.2">
      <c r="A1563" s="1647"/>
      <c r="B1563" s="1620">
        <v>2022</v>
      </c>
      <c r="C1563" s="1648">
        <f t="shared" si="371"/>
        <v>0</v>
      </c>
      <c r="D1563" s="1626">
        <f t="shared" si="371"/>
        <v>0</v>
      </c>
      <c r="E1563" s="1626">
        <f t="shared" si="371"/>
        <v>0</v>
      </c>
      <c r="F1563" s="1626">
        <f t="shared" si="371"/>
        <v>0</v>
      </c>
      <c r="G1563" s="1626">
        <f t="shared" si="371"/>
        <v>0</v>
      </c>
      <c r="H1563" s="1626">
        <f t="shared" si="371"/>
        <v>0</v>
      </c>
      <c r="I1563" s="1623">
        <f>SUM(C1563:H1563)</f>
        <v>0</v>
      </c>
      <c r="J1563" s="1649">
        <f t="shared" si="372"/>
        <v>0</v>
      </c>
      <c r="K1563" s="1626">
        <f t="shared" si="372"/>
        <v>0</v>
      </c>
      <c r="L1563" s="1626">
        <f t="shared" si="372"/>
        <v>0</v>
      </c>
      <c r="M1563" s="1626">
        <f t="shared" si="372"/>
        <v>0</v>
      </c>
      <c r="N1563" s="1626">
        <f t="shared" si="372"/>
        <v>0</v>
      </c>
      <c r="O1563" s="1623">
        <f>SUM(J1563:N1563)</f>
        <v>0</v>
      </c>
      <c r="P1563" s="1650">
        <f t="shared" si="373"/>
        <v>0</v>
      </c>
      <c r="Q1563" s="1626">
        <f t="shared" si="373"/>
        <v>0</v>
      </c>
      <c r="R1563" s="1626">
        <f>I1563+O1563+Q1563</f>
        <v>0</v>
      </c>
      <c r="S1563" s="1627"/>
    </row>
    <row r="1564" spans="1:20" ht="12" thickBot="1" x14ac:dyDescent="0.25">
      <c r="A1564" s="1628"/>
      <c r="B1564" s="1629" t="s">
        <v>22796</v>
      </c>
      <c r="C1564" s="1630"/>
      <c r="D1564" s="1631"/>
      <c r="E1564" s="1631"/>
      <c r="F1564" s="1631"/>
      <c r="G1564" s="1631"/>
      <c r="H1564" s="1631"/>
      <c r="I1564" s="1632"/>
      <c r="J1564" s="1633"/>
      <c r="K1564" s="1631"/>
      <c r="L1564" s="1631"/>
      <c r="M1564" s="1631">
        <f t="shared" ref="M1564:R1564" si="375">(M1563-M1562)/M1562</f>
        <v>-1</v>
      </c>
      <c r="N1564" s="1631"/>
      <c r="O1564" s="1632">
        <f t="shared" si="375"/>
        <v>-1</v>
      </c>
      <c r="P1564" s="1634"/>
      <c r="Q1564" s="1631"/>
      <c r="R1564" s="1631">
        <f t="shared" si="375"/>
        <v>-1</v>
      </c>
      <c r="S1564" s="1632"/>
    </row>
    <row r="1565" spans="1:20" x14ac:dyDescent="0.2">
      <c r="A1565" s="1680"/>
      <c r="B1565" s="1680"/>
      <c r="C1565" s="1681"/>
      <c r="D1565" s="1681"/>
      <c r="E1565" s="1681"/>
      <c r="F1565" s="1681"/>
      <c r="G1565" s="1681"/>
      <c r="H1565" s="1681"/>
      <c r="I1565" s="1681"/>
      <c r="J1565" s="1681"/>
      <c r="K1565" s="1681"/>
      <c r="L1565" s="1681"/>
      <c r="M1565" s="1681"/>
      <c r="N1565" s="1681"/>
      <c r="O1565" s="1681"/>
      <c r="P1565" s="1681"/>
      <c r="Q1565" s="1681"/>
      <c r="R1565" s="1681"/>
      <c r="S1565" s="1681"/>
    </row>
    <row r="1566" spans="1:20" x14ac:dyDescent="0.2">
      <c r="A1566" s="1680"/>
      <c r="B1566" s="1680"/>
      <c r="C1566" s="1681"/>
      <c r="D1566" s="1681"/>
      <c r="E1566" s="1681"/>
      <c r="F1566" s="1681"/>
      <c r="G1566" s="1681"/>
      <c r="H1566" s="1681"/>
      <c r="I1566" s="1681"/>
      <c r="J1566" s="1681"/>
      <c r="K1566" s="1681"/>
      <c r="L1566" s="1681"/>
      <c r="M1566" s="1681"/>
      <c r="N1566" s="1681"/>
      <c r="O1566" s="1681"/>
      <c r="P1566" s="1681"/>
      <c r="Q1566" s="1681"/>
      <c r="R1566" s="1681"/>
      <c r="S1566" s="1681"/>
    </row>
  </sheetData>
  <mergeCells count="330">
    <mergeCell ref="A1546:S1546"/>
    <mergeCell ref="A1547:S1547"/>
    <mergeCell ref="A1548:S1548"/>
    <mergeCell ref="A1549:S1549"/>
    <mergeCell ref="A1555:A1556"/>
    <mergeCell ref="B1555:B1556"/>
    <mergeCell ref="C1555:I1555"/>
    <mergeCell ref="J1555:O1555"/>
    <mergeCell ref="P1555:Q1555"/>
    <mergeCell ref="R1555:S1555"/>
    <mergeCell ref="A1520:S1520"/>
    <mergeCell ref="A1521:S1521"/>
    <mergeCell ref="A1522:S1522"/>
    <mergeCell ref="A1523:S1523"/>
    <mergeCell ref="A1529:A1530"/>
    <mergeCell ref="B1529:B1530"/>
    <mergeCell ref="C1529:I1529"/>
    <mergeCell ref="J1529:O1529"/>
    <mergeCell ref="P1529:Q1529"/>
    <mergeCell ref="R1529:S1529"/>
    <mergeCell ref="A1494:S1494"/>
    <mergeCell ref="A1495:S1495"/>
    <mergeCell ref="A1496:S1496"/>
    <mergeCell ref="A1497:S1497"/>
    <mergeCell ref="A1503:A1504"/>
    <mergeCell ref="B1503:B1504"/>
    <mergeCell ref="C1503:I1503"/>
    <mergeCell ref="J1503:O1503"/>
    <mergeCell ref="P1503:Q1503"/>
    <mergeCell ref="R1503:S1503"/>
    <mergeCell ref="A1468:S1468"/>
    <mergeCell ref="A1469:S1469"/>
    <mergeCell ref="A1470:S1470"/>
    <mergeCell ref="A1471:S1471"/>
    <mergeCell ref="A1477:A1478"/>
    <mergeCell ref="B1477:B1478"/>
    <mergeCell ref="C1477:I1477"/>
    <mergeCell ref="J1477:O1477"/>
    <mergeCell ref="P1477:Q1477"/>
    <mergeCell ref="R1477:S1477"/>
    <mergeCell ref="A1438:S1438"/>
    <mergeCell ref="A1439:S1439"/>
    <mergeCell ref="A1440:S1440"/>
    <mergeCell ref="A1441:S1441"/>
    <mergeCell ref="A1447:A1448"/>
    <mergeCell ref="B1447:B1448"/>
    <mergeCell ref="C1447:I1447"/>
    <mergeCell ref="J1447:O1447"/>
    <mergeCell ref="P1447:Q1447"/>
    <mergeCell ref="R1447:S1447"/>
    <mergeCell ref="A1408:S1408"/>
    <mergeCell ref="A1409:S1409"/>
    <mergeCell ref="A1410:S1410"/>
    <mergeCell ref="A1411:S1411"/>
    <mergeCell ref="A1417:A1418"/>
    <mergeCell ref="B1417:B1418"/>
    <mergeCell ref="C1417:I1417"/>
    <mergeCell ref="J1417:O1417"/>
    <mergeCell ref="P1417:Q1417"/>
    <mergeCell ref="R1417:S1417"/>
    <mergeCell ref="A1378:S1378"/>
    <mergeCell ref="A1379:S1379"/>
    <mergeCell ref="A1380:S1380"/>
    <mergeCell ref="A1381:S1381"/>
    <mergeCell ref="A1387:A1388"/>
    <mergeCell ref="B1387:B1388"/>
    <mergeCell ref="C1387:I1387"/>
    <mergeCell ref="J1387:O1387"/>
    <mergeCell ref="P1387:Q1387"/>
    <mergeCell ref="R1387:S1387"/>
    <mergeCell ref="A1348:S1348"/>
    <mergeCell ref="A1349:S1349"/>
    <mergeCell ref="A1350:S1350"/>
    <mergeCell ref="A1351:S1351"/>
    <mergeCell ref="A1357:A1358"/>
    <mergeCell ref="B1357:B1358"/>
    <mergeCell ref="C1357:I1357"/>
    <mergeCell ref="J1357:O1357"/>
    <mergeCell ref="P1357:Q1357"/>
    <mergeCell ref="R1357:S1357"/>
    <mergeCell ref="A1318:S1318"/>
    <mergeCell ref="A1319:S1319"/>
    <mergeCell ref="A1320:S1320"/>
    <mergeCell ref="A1321:S1321"/>
    <mergeCell ref="A1327:A1328"/>
    <mergeCell ref="B1327:B1328"/>
    <mergeCell ref="C1327:I1327"/>
    <mergeCell ref="J1327:O1327"/>
    <mergeCell ref="P1327:Q1327"/>
    <mergeCell ref="R1327:S1327"/>
    <mergeCell ref="A1288:S1288"/>
    <mergeCell ref="A1289:S1289"/>
    <mergeCell ref="A1290:S1290"/>
    <mergeCell ref="A1291:S1291"/>
    <mergeCell ref="A1297:A1298"/>
    <mergeCell ref="B1297:B1298"/>
    <mergeCell ref="C1297:I1297"/>
    <mergeCell ref="J1297:O1297"/>
    <mergeCell ref="P1297:Q1297"/>
    <mergeCell ref="R1297:S1297"/>
    <mergeCell ref="A1258:S1258"/>
    <mergeCell ref="A1259:S1259"/>
    <mergeCell ref="A1260:S1260"/>
    <mergeCell ref="A1261:S1261"/>
    <mergeCell ref="A1267:A1268"/>
    <mergeCell ref="B1267:B1268"/>
    <mergeCell ref="C1267:I1267"/>
    <mergeCell ref="J1267:O1267"/>
    <mergeCell ref="P1267:Q1267"/>
    <mergeCell ref="R1267:S1267"/>
    <mergeCell ref="A1228:S1228"/>
    <mergeCell ref="A1229:S1229"/>
    <mergeCell ref="A1230:S1230"/>
    <mergeCell ref="A1231:S1231"/>
    <mergeCell ref="A1237:A1238"/>
    <mergeCell ref="B1237:B1238"/>
    <mergeCell ref="C1237:I1237"/>
    <mergeCell ref="J1237:O1237"/>
    <mergeCell ref="P1237:Q1237"/>
    <mergeCell ref="R1237:S1237"/>
    <mergeCell ref="A1198:S1198"/>
    <mergeCell ref="A1199:S1199"/>
    <mergeCell ref="A1200:S1200"/>
    <mergeCell ref="A1201:S1201"/>
    <mergeCell ref="A1207:A1208"/>
    <mergeCell ref="B1207:B1208"/>
    <mergeCell ref="C1207:I1207"/>
    <mergeCell ref="J1207:O1207"/>
    <mergeCell ref="P1207:Q1207"/>
    <mergeCell ref="R1207:S1207"/>
    <mergeCell ref="A1168:S1168"/>
    <mergeCell ref="A1169:S1169"/>
    <mergeCell ref="A1170:S1170"/>
    <mergeCell ref="A1171:S1171"/>
    <mergeCell ref="A1177:A1178"/>
    <mergeCell ref="B1177:B1178"/>
    <mergeCell ref="C1177:I1177"/>
    <mergeCell ref="J1177:O1177"/>
    <mergeCell ref="P1177:Q1177"/>
    <mergeCell ref="R1177:S1177"/>
    <mergeCell ref="A1138:S1138"/>
    <mergeCell ref="A1139:S1139"/>
    <mergeCell ref="A1140:S1140"/>
    <mergeCell ref="A1141:S1141"/>
    <mergeCell ref="A1147:A1148"/>
    <mergeCell ref="B1147:B1148"/>
    <mergeCell ref="C1147:I1147"/>
    <mergeCell ref="J1147:O1147"/>
    <mergeCell ref="P1147:Q1147"/>
    <mergeCell ref="R1147:S1147"/>
    <mergeCell ref="A1096:S1096"/>
    <mergeCell ref="A1097:S1097"/>
    <mergeCell ref="A1098:S1098"/>
    <mergeCell ref="A1099:S1099"/>
    <mergeCell ref="A1105:A1106"/>
    <mergeCell ref="B1105:B1106"/>
    <mergeCell ref="C1105:I1105"/>
    <mergeCell ref="J1105:O1105"/>
    <mergeCell ref="P1105:Q1105"/>
    <mergeCell ref="R1105:S1105"/>
    <mergeCell ref="A1054:S1054"/>
    <mergeCell ref="A1055:S1055"/>
    <mergeCell ref="A1056:S1056"/>
    <mergeCell ref="A1057:S1057"/>
    <mergeCell ref="A1063:A1064"/>
    <mergeCell ref="B1063:B1064"/>
    <mergeCell ref="C1063:I1063"/>
    <mergeCell ref="J1063:O1063"/>
    <mergeCell ref="P1063:Q1063"/>
    <mergeCell ref="R1063:S1063"/>
    <mergeCell ref="A1012:S1012"/>
    <mergeCell ref="A1013:S1013"/>
    <mergeCell ref="A1014:S1014"/>
    <mergeCell ref="A1015:S1015"/>
    <mergeCell ref="A1021:A1022"/>
    <mergeCell ref="B1021:B1022"/>
    <mergeCell ref="C1021:I1021"/>
    <mergeCell ref="J1021:O1021"/>
    <mergeCell ref="P1021:Q1021"/>
    <mergeCell ref="R1021:S1021"/>
    <mergeCell ref="A986:S986"/>
    <mergeCell ref="A987:S987"/>
    <mergeCell ref="A988:S988"/>
    <mergeCell ref="A989:S989"/>
    <mergeCell ref="A995:A996"/>
    <mergeCell ref="B995:B996"/>
    <mergeCell ref="C995:I995"/>
    <mergeCell ref="J995:O995"/>
    <mergeCell ref="P995:Q995"/>
    <mergeCell ref="R995:S995"/>
    <mergeCell ref="A960:S960"/>
    <mergeCell ref="A961:S961"/>
    <mergeCell ref="A962:S962"/>
    <mergeCell ref="A963:S963"/>
    <mergeCell ref="A969:A970"/>
    <mergeCell ref="B969:B970"/>
    <mergeCell ref="C969:I969"/>
    <mergeCell ref="J969:O969"/>
    <mergeCell ref="P969:Q969"/>
    <mergeCell ref="R969:S969"/>
    <mergeCell ref="A934:S934"/>
    <mergeCell ref="A935:S935"/>
    <mergeCell ref="A936:S936"/>
    <mergeCell ref="A937:S937"/>
    <mergeCell ref="A943:A944"/>
    <mergeCell ref="B943:B944"/>
    <mergeCell ref="C943:I943"/>
    <mergeCell ref="J943:O943"/>
    <mergeCell ref="P943:Q943"/>
    <mergeCell ref="R943:S943"/>
    <mergeCell ref="A908:S908"/>
    <mergeCell ref="A909:S909"/>
    <mergeCell ref="A910:S910"/>
    <mergeCell ref="A911:S911"/>
    <mergeCell ref="A917:A918"/>
    <mergeCell ref="B917:B918"/>
    <mergeCell ref="C917:I917"/>
    <mergeCell ref="J917:O917"/>
    <mergeCell ref="P917:Q917"/>
    <mergeCell ref="R917:S917"/>
    <mergeCell ref="A826:S826"/>
    <mergeCell ref="A827:S827"/>
    <mergeCell ref="A828:S828"/>
    <mergeCell ref="A829:S829"/>
    <mergeCell ref="A835:A836"/>
    <mergeCell ref="B835:B836"/>
    <mergeCell ref="C835:I835"/>
    <mergeCell ref="J835:O835"/>
    <mergeCell ref="P835:Q835"/>
    <mergeCell ref="R835:S835"/>
    <mergeCell ref="A744:S744"/>
    <mergeCell ref="A745:S745"/>
    <mergeCell ref="A746:S746"/>
    <mergeCell ref="A747:S747"/>
    <mergeCell ref="A753:A754"/>
    <mergeCell ref="B753:B754"/>
    <mergeCell ref="C753:I753"/>
    <mergeCell ref="J753:O753"/>
    <mergeCell ref="P753:Q753"/>
    <mergeCell ref="R753:S753"/>
    <mergeCell ref="A662:S662"/>
    <mergeCell ref="A663:S663"/>
    <mergeCell ref="A664:S664"/>
    <mergeCell ref="A665:S665"/>
    <mergeCell ref="A671:A672"/>
    <mergeCell ref="B671:B672"/>
    <mergeCell ref="C671:I671"/>
    <mergeCell ref="J671:O671"/>
    <mergeCell ref="P671:Q671"/>
    <mergeCell ref="R671:S671"/>
    <mergeCell ref="A580:S580"/>
    <mergeCell ref="A581:S581"/>
    <mergeCell ref="A582:S582"/>
    <mergeCell ref="A583:S583"/>
    <mergeCell ref="A589:A590"/>
    <mergeCell ref="B589:B590"/>
    <mergeCell ref="C589:I589"/>
    <mergeCell ref="J589:O589"/>
    <mergeCell ref="P589:Q589"/>
    <mergeCell ref="R589:S589"/>
    <mergeCell ref="A498:S498"/>
    <mergeCell ref="A499:S499"/>
    <mergeCell ref="A500:S500"/>
    <mergeCell ref="A501:S501"/>
    <mergeCell ref="A507:A508"/>
    <mergeCell ref="B507:B508"/>
    <mergeCell ref="C507:I507"/>
    <mergeCell ref="J507:O507"/>
    <mergeCell ref="P507:Q507"/>
    <mergeCell ref="R507:S507"/>
    <mergeCell ref="A416:S416"/>
    <mergeCell ref="A417:S417"/>
    <mergeCell ref="A418:S418"/>
    <mergeCell ref="A419:S419"/>
    <mergeCell ref="A425:A426"/>
    <mergeCell ref="B425:B426"/>
    <mergeCell ref="C425:I425"/>
    <mergeCell ref="J425:O425"/>
    <mergeCell ref="P425:Q425"/>
    <mergeCell ref="R425:S425"/>
    <mergeCell ref="A334:S334"/>
    <mergeCell ref="A335:S335"/>
    <mergeCell ref="A336:S336"/>
    <mergeCell ref="A337:S337"/>
    <mergeCell ref="A343:A344"/>
    <mergeCell ref="B343:B344"/>
    <mergeCell ref="C343:I343"/>
    <mergeCell ref="J343:O343"/>
    <mergeCell ref="P343:Q343"/>
    <mergeCell ref="R343:S343"/>
    <mergeCell ref="A252:S252"/>
    <mergeCell ref="A253:S253"/>
    <mergeCell ref="A254:S254"/>
    <mergeCell ref="A255:S255"/>
    <mergeCell ref="A261:A262"/>
    <mergeCell ref="B261:B262"/>
    <mergeCell ref="C261:I261"/>
    <mergeCell ref="J261:O261"/>
    <mergeCell ref="P261:Q261"/>
    <mergeCell ref="R261:S261"/>
    <mergeCell ref="A170:S170"/>
    <mergeCell ref="A171:S171"/>
    <mergeCell ref="A172:S172"/>
    <mergeCell ref="A173:S173"/>
    <mergeCell ref="A179:A180"/>
    <mergeCell ref="B179:B180"/>
    <mergeCell ref="C179:I179"/>
    <mergeCell ref="J179:O179"/>
    <mergeCell ref="P179:Q179"/>
    <mergeCell ref="R179:S179"/>
    <mergeCell ref="A88:S88"/>
    <mergeCell ref="A89:S89"/>
    <mergeCell ref="A90:S90"/>
    <mergeCell ref="A91:S91"/>
    <mergeCell ref="A97:A98"/>
    <mergeCell ref="B97:B98"/>
    <mergeCell ref="C97:I97"/>
    <mergeCell ref="J97:O97"/>
    <mergeCell ref="P97:Q97"/>
    <mergeCell ref="R97:S97"/>
    <mergeCell ref="A6:S6"/>
    <mergeCell ref="A7:S7"/>
    <mergeCell ref="A8:S8"/>
    <mergeCell ref="A9:S9"/>
    <mergeCell ref="A15:A16"/>
    <mergeCell ref="B15:B16"/>
    <mergeCell ref="C15:I15"/>
    <mergeCell ref="J15:O15"/>
    <mergeCell ref="P15:Q15"/>
    <mergeCell ref="R15:S15"/>
  </mergeCells>
  <printOptions horizontalCentered="1"/>
  <pageMargins left="0.70866141732283472" right="0.51181102362204722" top="0.74803149606299213" bottom="0.74803149606299213" header="0.31496062992125984" footer="0.31496062992125984"/>
  <pageSetup scale="50" orientation="landscape" horizontalDpi="4294967293" r:id="rId1"/>
  <rowBreaks count="32" manualBreakCount="32">
    <brk id="76" max="18" man="1"/>
    <brk id="158" max="18" man="1"/>
    <brk id="240" max="18" man="1"/>
    <brk id="322" max="18" man="1"/>
    <brk id="404" max="18" man="1"/>
    <brk id="486" max="18" man="1"/>
    <brk id="568" max="18" man="1"/>
    <brk id="650" max="18" man="1"/>
    <brk id="732" max="18" man="1"/>
    <brk id="814" max="18" man="1"/>
    <brk id="896" max="16383" man="1"/>
    <brk id="928" max="18" man="1"/>
    <brk id="954" max="18" man="1"/>
    <brk id="980" max="18" man="1"/>
    <brk id="1006" max="18" man="1"/>
    <brk id="1048" max="18" man="1"/>
    <brk id="1090" max="18" man="1"/>
    <brk id="1132" max="18" man="1"/>
    <brk id="1162" max="18" man="1"/>
    <brk id="1192" max="18" man="1"/>
    <brk id="1222" max="18" man="1"/>
    <brk id="1252" max="18" man="1"/>
    <brk id="1282" max="18" man="1"/>
    <brk id="1312" max="18" man="1"/>
    <brk id="1342" max="18" man="1"/>
    <brk id="1372" max="18" man="1"/>
    <brk id="1402" max="18" man="1"/>
    <brk id="1432" max="18" man="1"/>
    <brk id="1462" max="18" man="1"/>
    <brk id="1488" max="18" man="1"/>
    <brk id="1514" max="18" man="1"/>
    <brk id="1540"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F103B-9B39-47D9-BC8E-441C544D444B}">
  <sheetPr>
    <tabColor theme="3" tint="-0.249977111117893"/>
  </sheetPr>
  <dimension ref="A1:Y503"/>
  <sheetViews>
    <sheetView showGridLines="0" view="pageBreakPreview" topLeftCell="A4" zoomScale="68" zoomScaleNormal="75" zoomScaleSheetLayoutView="68" workbookViewId="0">
      <selection activeCell="A20" sqref="A20"/>
    </sheetView>
  </sheetViews>
  <sheetFormatPr baseColWidth="10" defaultColWidth="11.42578125" defaultRowHeight="12.75" x14ac:dyDescent="0.2"/>
  <cols>
    <col min="1" max="1" width="56.28515625" style="619" customWidth="1"/>
    <col min="2" max="2" width="7.7109375" style="619" customWidth="1"/>
    <col min="3" max="3" width="7.42578125" style="619" customWidth="1"/>
    <col min="4" max="4" width="8.5703125" style="619" customWidth="1"/>
    <col min="5" max="5" width="6.28515625" style="619" customWidth="1"/>
    <col min="6" max="8" width="7.5703125" style="619" customWidth="1"/>
    <col min="9" max="9" width="7.28515625" style="619" customWidth="1"/>
    <col min="10" max="10" width="6.7109375" style="619" customWidth="1"/>
    <col min="11" max="11" width="8.28515625" style="619" customWidth="1"/>
    <col min="12" max="12" width="17" style="619" customWidth="1"/>
    <col min="13" max="13" width="9.42578125" style="619" customWidth="1"/>
    <col min="14" max="14" width="9.5703125" style="619" customWidth="1"/>
    <col min="15" max="15" width="9" style="619" customWidth="1"/>
    <col min="16" max="16" width="7.42578125" style="619" customWidth="1"/>
    <col min="17" max="17" width="8.5703125" style="619" customWidth="1"/>
    <col min="18" max="18" width="8.28515625" style="619" customWidth="1"/>
    <col min="19" max="19" width="9.28515625" style="619" customWidth="1"/>
    <col min="20" max="20" width="7" style="619" customWidth="1"/>
    <col min="21" max="21" width="5.85546875" style="619" customWidth="1"/>
    <col min="22" max="22" width="8.28515625" style="619" customWidth="1"/>
    <col min="23" max="23" width="17.140625" style="619" customWidth="1"/>
    <col min="24" max="25" width="11.42578125" style="619"/>
    <col min="26" max="26" width="17.42578125" style="619" customWidth="1"/>
    <col min="27" max="16384" width="11.42578125" style="619"/>
  </cols>
  <sheetData>
    <row r="1" spans="1:23" ht="15.75" x14ac:dyDescent="0.25">
      <c r="A1" s="1786" t="s">
        <v>21664</v>
      </c>
      <c r="B1" s="1786"/>
      <c r="C1" s="618"/>
      <c r="D1" s="618"/>
      <c r="E1" s="618"/>
      <c r="F1" s="618"/>
      <c r="G1" s="618"/>
      <c r="H1" s="618"/>
      <c r="I1" s="618"/>
      <c r="J1" s="618"/>
      <c r="K1" s="618"/>
      <c r="L1" s="618"/>
      <c r="M1" s="618"/>
      <c r="N1" s="618"/>
      <c r="O1" s="618"/>
      <c r="P1" s="618"/>
      <c r="Q1" s="618"/>
      <c r="R1" s="618"/>
      <c r="S1" s="618"/>
      <c r="T1" s="618"/>
      <c r="U1" s="618"/>
      <c r="V1" s="618"/>
      <c r="W1" s="618"/>
    </row>
    <row r="2" spans="1:23" x14ac:dyDescent="0.2">
      <c r="A2" s="1787" t="s">
        <v>21665</v>
      </c>
      <c r="B2" s="1787"/>
      <c r="C2" s="618"/>
      <c r="D2" s="618"/>
      <c r="E2" s="618"/>
      <c r="F2" s="618"/>
      <c r="G2" s="618"/>
      <c r="H2" s="618"/>
      <c r="I2" s="618"/>
      <c r="J2" s="618"/>
      <c r="K2" s="618"/>
      <c r="L2" s="618"/>
      <c r="M2" s="618"/>
      <c r="N2" s="618"/>
      <c r="O2" s="618"/>
      <c r="P2" s="618"/>
      <c r="Q2" s="618"/>
      <c r="R2" s="618"/>
      <c r="S2" s="618"/>
      <c r="T2" s="618"/>
      <c r="U2" s="618"/>
      <c r="V2" s="618"/>
      <c r="W2" s="618"/>
    </row>
    <row r="3" spans="1:23" ht="15.75" x14ac:dyDescent="0.25">
      <c r="A3" s="620"/>
      <c r="B3" s="620"/>
      <c r="C3" s="618"/>
      <c r="D3" s="618"/>
      <c r="E3" s="618"/>
      <c r="F3" s="618"/>
      <c r="G3" s="618"/>
      <c r="H3" s="618"/>
      <c r="I3" s="618"/>
      <c r="J3" s="618"/>
      <c r="K3" s="618"/>
      <c r="L3" s="618"/>
      <c r="M3" s="618"/>
      <c r="N3" s="618"/>
      <c r="O3" s="618"/>
      <c r="P3" s="618"/>
      <c r="Q3" s="618"/>
      <c r="R3" s="618"/>
      <c r="S3" s="618"/>
      <c r="T3" s="618"/>
      <c r="U3" s="618"/>
      <c r="V3" s="618"/>
      <c r="W3" s="618"/>
    </row>
    <row r="4" spans="1:23" ht="24.75" x14ac:dyDescent="0.5">
      <c r="A4" s="1788" t="s">
        <v>21666</v>
      </c>
      <c r="B4" s="1788"/>
      <c r="C4" s="1788"/>
      <c r="D4" s="1788"/>
      <c r="E4" s="1788"/>
      <c r="F4" s="1788"/>
      <c r="G4" s="1788"/>
      <c r="H4" s="1788"/>
      <c r="I4" s="1788"/>
      <c r="J4" s="1788"/>
      <c r="K4" s="1788"/>
      <c r="L4" s="1788"/>
      <c r="M4" s="1788"/>
      <c r="N4" s="1788"/>
      <c r="O4" s="1788"/>
      <c r="P4" s="1788"/>
      <c r="Q4" s="1788"/>
      <c r="R4" s="1788"/>
      <c r="S4" s="1788"/>
      <c r="T4" s="1788"/>
      <c r="U4" s="1788"/>
      <c r="V4" s="1788"/>
      <c r="W4" s="1788"/>
    </row>
    <row r="5" spans="1:23" ht="11.25" customHeight="1" x14ac:dyDescent="0.5">
      <c r="A5" s="621"/>
      <c r="B5" s="621"/>
      <c r="C5" s="621"/>
      <c r="D5" s="621"/>
      <c r="E5" s="621"/>
      <c r="F5" s="621"/>
      <c r="G5" s="621"/>
      <c r="H5" s="621"/>
      <c r="I5" s="621"/>
      <c r="J5" s="621"/>
      <c r="K5" s="621"/>
      <c r="L5" s="621"/>
      <c r="M5" s="621"/>
      <c r="N5" s="621"/>
      <c r="O5" s="621"/>
      <c r="P5" s="621"/>
      <c r="Q5" s="621"/>
      <c r="R5" s="621"/>
      <c r="S5" s="621"/>
      <c r="T5" s="621"/>
      <c r="U5" s="621"/>
      <c r="V5" s="621"/>
      <c r="W5" s="621"/>
    </row>
    <row r="6" spans="1:23" ht="19.5" x14ac:dyDescent="0.2">
      <c r="A6" s="1789" t="s">
        <v>39</v>
      </c>
      <c r="B6" s="1789"/>
      <c r="C6" s="1789"/>
      <c r="D6" s="1789"/>
      <c r="E6" s="1789"/>
      <c r="F6" s="1789"/>
      <c r="G6" s="1789"/>
      <c r="H6" s="1789"/>
      <c r="I6" s="1789"/>
      <c r="J6" s="1789"/>
      <c r="K6" s="1789"/>
      <c r="L6" s="1789"/>
      <c r="M6" s="1789"/>
      <c r="N6" s="1789"/>
      <c r="O6" s="1789"/>
      <c r="P6" s="1789"/>
      <c r="Q6" s="1789"/>
      <c r="R6" s="1789"/>
      <c r="S6" s="1789"/>
      <c r="T6" s="1789"/>
      <c r="U6" s="1789"/>
      <c r="V6" s="1789"/>
      <c r="W6" s="1789"/>
    </row>
    <row r="7" spans="1:23" ht="11.25" customHeight="1" x14ac:dyDescent="0.2">
      <c r="A7" s="622"/>
      <c r="B7" s="622"/>
      <c r="C7" s="622"/>
      <c r="D7" s="622"/>
      <c r="E7" s="622"/>
      <c r="F7" s="622"/>
      <c r="G7" s="622"/>
      <c r="H7" s="622"/>
      <c r="I7" s="622"/>
      <c r="J7" s="622"/>
      <c r="K7" s="622"/>
      <c r="L7" s="622"/>
      <c r="M7" s="622"/>
      <c r="N7" s="622"/>
      <c r="O7" s="622"/>
      <c r="P7" s="622"/>
      <c r="Q7" s="622"/>
      <c r="R7" s="622"/>
      <c r="S7" s="622"/>
      <c r="T7" s="622"/>
      <c r="U7" s="622"/>
      <c r="V7" s="622"/>
      <c r="W7" s="622"/>
    </row>
    <row r="8" spans="1:23" ht="22.5" customHeight="1" x14ac:dyDescent="0.2">
      <c r="A8" s="1790" t="s">
        <v>21667</v>
      </c>
      <c r="B8" s="1790"/>
      <c r="C8" s="1790"/>
      <c r="D8" s="1790"/>
      <c r="E8" s="1790"/>
      <c r="F8" s="1790"/>
      <c r="G8" s="1790"/>
      <c r="H8" s="1790"/>
      <c r="I8" s="1790"/>
      <c r="J8" s="1790"/>
      <c r="K8" s="1790"/>
      <c r="L8" s="1790"/>
      <c r="M8" s="1790"/>
      <c r="N8" s="1790"/>
      <c r="O8" s="1790"/>
      <c r="P8" s="1790"/>
      <c r="Q8" s="1790"/>
      <c r="R8" s="1790"/>
      <c r="S8" s="1790"/>
      <c r="T8" s="1790"/>
      <c r="U8" s="1790"/>
      <c r="V8" s="1790"/>
      <c r="W8" s="1790"/>
    </row>
    <row r="9" spans="1:23" x14ac:dyDescent="0.2">
      <c r="A9" s="268"/>
      <c r="B9" s="383"/>
      <c r="C9" s="268"/>
      <c r="D9" s="268"/>
      <c r="E9" s="268"/>
      <c r="F9" s="268"/>
      <c r="G9" s="268"/>
      <c r="H9" s="268"/>
      <c r="I9" s="268"/>
      <c r="J9" s="268"/>
      <c r="K9" s="268"/>
      <c r="L9" s="268"/>
      <c r="M9" s="268"/>
      <c r="N9" s="268"/>
      <c r="O9" s="268"/>
      <c r="P9" s="268"/>
      <c r="Q9" s="268"/>
      <c r="R9" s="268"/>
      <c r="S9" s="268"/>
      <c r="T9" s="268"/>
      <c r="U9" s="268"/>
      <c r="V9" s="268"/>
      <c r="W9" s="268"/>
    </row>
    <row r="10" spans="1:23" x14ac:dyDescent="0.2">
      <c r="A10" s="623" t="s">
        <v>21668</v>
      </c>
      <c r="B10" s="624" t="s">
        <v>21669</v>
      </c>
      <c r="C10" s="268"/>
      <c r="D10" s="268"/>
      <c r="E10" s="268"/>
      <c r="F10" s="268"/>
      <c r="G10" s="268"/>
      <c r="H10" s="268"/>
      <c r="I10" s="268"/>
      <c r="J10" s="268"/>
      <c r="K10" s="268"/>
      <c r="L10" s="268"/>
      <c r="M10" s="268"/>
      <c r="N10" s="268"/>
      <c r="O10" s="268"/>
      <c r="P10" s="268"/>
      <c r="Q10" s="268"/>
      <c r="R10" s="268"/>
      <c r="S10" s="268"/>
      <c r="T10" s="268"/>
      <c r="U10" s="268"/>
      <c r="V10" s="268"/>
      <c r="W10" s="268"/>
    </row>
    <row r="11" spans="1:23" ht="16.5" thickBot="1" x14ac:dyDescent="0.3">
      <c r="A11" s="625"/>
      <c r="B11" s="268"/>
      <c r="C11" s="268"/>
      <c r="D11" s="268"/>
      <c r="E11" s="268"/>
      <c r="F11" s="268"/>
      <c r="G11" s="268"/>
      <c r="H11" s="268"/>
      <c r="I11" s="268"/>
      <c r="J11" s="268"/>
      <c r="K11" s="268"/>
      <c r="L11" s="268"/>
      <c r="M11" s="268"/>
      <c r="N11" s="268"/>
      <c r="O11" s="268"/>
      <c r="P11" s="268"/>
      <c r="Q11" s="268"/>
      <c r="R11" s="268"/>
      <c r="S11" s="268"/>
      <c r="T11" s="268"/>
      <c r="U11" s="268"/>
      <c r="V11" s="268"/>
      <c r="W11" s="268"/>
    </row>
    <row r="12" spans="1:23" ht="27.75" customHeight="1" thickBot="1" x14ac:dyDescent="0.25">
      <c r="A12" s="626" t="s">
        <v>21670</v>
      </c>
      <c r="B12" s="1783" t="s">
        <v>21671</v>
      </c>
      <c r="C12" s="1783"/>
      <c r="D12" s="1783"/>
      <c r="E12" s="1783"/>
      <c r="F12" s="1783"/>
      <c r="G12" s="1783"/>
      <c r="H12" s="1783"/>
      <c r="I12" s="1783"/>
      <c r="J12" s="1783"/>
      <c r="K12" s="1783"/>
      <c r="L12" s="1784"/>
      <c r="M12" s="1785" t="s">
        <v>21672</v>
      </c>
      <c r="N12" s="1783"/>
      <c r="O12" s="1783"/>
      <c r="P12" s="1783"/>
      <c r="Q12" s="1783"/>
      <c r="R12" s="1783"/>
      <c r="S12" s="1783"/>
      <c r="T12" s="1783"/>
      <c r="U12" s="1783"/>
      <c r="V12" s="1783"/>
      <c r="W12" s="1784"/>
    </row>
    <row r="13" spans="1:23" ht="201.75" customHeight="1" thickBot="1" x14ac:dyDescent="0.25">
      <c r="A13" s="627" t="s">
        <v>21673</v>
      </c>
      <c r="B13" s="628" t="s">
        <v>21674</v>
      </c>
      <c r="C13" s="629" t="s">
        <v>21675</v>
      </c>
      <c r="D13" s="630" t="s">
        <v>21676</v>
      </c>
      <c r="E13" s="630" t="s">
        <v>21677</v>
      </c>
      <c r="F13" s="630" t="s">
        <v>21678</v>
      </c>
      <c r="G13" s="630" t="s">
        <v>21679</v>
      </c>
      <c r="H13" s="630" t="s">
        <v>21680</v>
      </c>
      <c r="I13" s="630" t="s">
        <v>21681</v>
      </c>
      <c r="J13" s="630" t="s">
        <v>21682</v>
      </c>
      <c r="K13" s="631" t="s">
        <v>21683</v>
      </c>
      <c r="L13" s="632" t="s">
        <v>21684</v>
      </c>
      <c r="M13" s="628" t="s">
        <v>21674</v>
      </c>
      <c r="N13" s="629" t="s">
        <v>21675</v>
      </c>
      <c r="O13" s="630" t="s">
        <v>21676</v>
      </c>
      <c r="P13" s="630" t="s">
        <v>21677</v>
      </c>
      <c r="Q13" s="630" t="s">
        <v>21678</v>
      </c>
      <c r="R13" s="630" t="s">
        <v>21679</v>
      </c>
      <c r="S13" s="630" t="s">
        <v>21680</v>
      </c>
      <c r="T13" s="630" t="s">
        <v>21681</v>
      </c>
      <c r="U13" s="630" t="s">
        <v>21682</v>
      </c>
      <c r="V13" s="631" t="s">
        <v>21683</v>
      </c>
      <c r="W13" s="632" t="s">
        <v>21684</v>
      </c>
    </row>
    <row r="14" spans="1:23" x14ac:dyDescent="0.2">
      <c r="A14" s="633"/>
      <c r="B14" s="634"/>
      <c r="C14" s="635"/>
      <c r="D14" s="635"/>
      <c r="E14" s="635"/>
      <c r="F14" s="635"/>
      <c r="G14" s="635"/>
      <c r="H14" s="635"/>
      <c r="I14" s="635"/>
      <c r="J14" s="636"/>
      <c r="K14" s="635"/>
      <c r="L14" s="636"/>
      <c r="M14" s="637"/>
      <c r="N14" s="638"/>
      <c r="O14" s="638"/>
      <c r="P14" s="638"/>
      <c r="Q14" s="638"/>
      <c r="R14" s="638"/>
      <c r="S14" s="638"/>
      <c r="T14" s="635"/>
      <c r="U14" s="635"/>
      <c r="V14" s="635"/>
      <c r="W14" s="639"/>
    </row>
    <row r="15" spans="1:23" ht="15" customHeight="1" x14ac:dyDescent="0.2">
      <c r="A15" s="640" t="s">
        <v>21685</v>
      </c>
      <c r="B15" s="641"/>
      <c r="C15" s="642">
        <f>SUM(C16:C20)</f>
        <v>36</v>
      </c>
      <c r="D15" s="643">
        <f>+D20</f>
        <v>4</v>
      </c>
      <c r="E15" s="643"/>
      <c r="F15" s="643"/>
      <c r="G15" s="643"/>
      <c r="H15" s="643"/>
      <c r="I15" s="643"/>
      <c r="J15" s="644"/>
      <c r="K15" s="643">
        <f>SUM(K16:K20)</f>
        <v>40</v>
      </c>
      <c r="L15" s="645">
        <f>SUM(L16:L20)</f>
        <v>8009011</v>
      </c>
      <c r="M15" s="646"/>
      <c r="N15" s="643">
        <f>SUM(N16:N20)</f>
        <v>50</v>
      </c>
      <c r="O15" s="643">
        <f>+O20</f>
        <v>4</v>
      </c>
      <c r="P15" s="643"/>
      <c r="Q15" s="643"/>
      <c r="R15" s="643"/>
      <c r="S15" s="643"/>
      <c r="T15" s="643"/>
      <c r="U15" s="644"/>
      <c r="V15" s="643">
        <f>SUM(V16:V20)</f>
        <v>54</v>
      </c>
      <c r="W15" s="647">
        <f>SUM(W16:W20)</f>
        <v>15336038</v>
      </c>
    </row>
    <row r="16" spans="1:23" ht="15" customHeight="1" x14ac:dyDescent="0.2">
      <c r="A16" s="648" t="s">
        <v>21686</v>
      </c>
      <c r="B16" s="649"/>
      <c r="C16" s="650">
        <v>1</v>
      </c>
      <c r="D16" s="650"/>
      <c r="E16" s="650"/>
      <c r="F16" s="650"/>
      <c r="G16" s="650"/>
      <c r="H16" s="650"/>
      <c r="I16" s="650"/>
      <c r="J16" s="650"/>
      <c r="K16" s="650">
        <f>+C16</f>
        <v>1</v>
      </c>
      <c r="L16" s="651">
        <v>436395</v>
      </c>
      <c r="M16" s="652"/>
      <c r="N16" s="650">
        <v>1</v>
      </c>
      <c r="O16" s="650"/>
      <c r="P16" s="650"/>
      <c r="Q16" s="650"/>
      <c r="R16" s="650"/>
      <c r="S16" s="650"/>
      <c r="T16" s="650"/>
      <c r="U16" s="650"/>
      <c r="V16" s="650">
        <f>+N16</f>
        <v>1</v>
      </c>
      <c r="W16" s="651">
        <v>435000</v>
      </c>
    </row>
    <row r="17" spans="1:24" ht="15" customHeight="1" x14ac:dyDescent="0.2">
      <c r="A17" s="648" t="s">
        <v>21687</v>
      </c>
      <c r="B17" s="649"/>
      <c r="C17" s="650">
        <v>14</v>
      </c>
      <c r="D17" s="650"/>
      <c r="E17" s="650"/>
      <c r="F17" s="650"/>
      <c r="G17" s="650"/>
      <c r="H17" s="650"/>
      <c r="I17" s="650"/>
      <c r="J17" s="650"/>
      <c r="K17" s="650">
        <f t="shared" ref="K17:K19" si="0">+C17</f>
        <v>14</v>
      </c>
      <c r="L17" s="651">
        <v>2851815</v>
      </c>
      <c r="M17" s="652"/>
      <c r="N17" s="650">
        <v>15</v>
      </c>
      <c r="O17" s="650"/>
      <c r="P17" s="650"/>
      <c r="Q17" s="650"/>
      <c r="R17" s="650"/>
      <c r="S17" s="650"/>
      <c r="T17" s="650"/>
      <c r="U17" s="650"/>
      <c r="V17" s="650">
        <f t="shared" ref="V17:V19" si="1">+N17</f>
        <v>15</v>
      </c>
      <c r="W17" s="651">
        <v>4818374</v>
      </c>
      <c r="X17" s="653"/>
    </row>
    <row r="18" spans="1:24" ht="15" customHeight="1" x14ac:dyDescent="0.2">
      <c r="A18" s="648" t="s">
        <v>21688</v>
      </c>
      <c r="B18" s="649"/>
      <c r="C18" s="650">
        <v>11</v>
      </c>
      <c r="D18" s="654"/>
      <c r="E18" s="654"/>
      <c r="F18" s="654"/>
      <c r="G18" s="654"/>
      <c r="H18" s="654"/>
      <c r="I18" s="654"/>
      <c r="J18" s="650"/>
      <c r="K18" s="650">
        <f t="shared" si="0"/>
        <v>11</v>
      </c>
      <c r="L18" s="651">
        <v>2240712</v>
      </c>
      <c r="M18" s="652"/>
      <c r="N18" s="650">
        <v>18</v>
      </c>
      <c r="O18" s="654"/>
      <c r="P18" s="654"/>
      <c r="Q18" s="654"/>
      <c r="R18" s="654"/>
      <c r="S18" s="654"/>
      <c r="T18" s="654"/>
      <c r="U18" s="650"/>
      <c r="V18" s="650">
        <f t="shared" si="1"/>
        <v>18</v>
      </c>
      <c r="W18" s="651">
        <v>5319068</v>
      </c>
      <c r="X18" s="653"/>
    </row>
    <row r="19" spans="1:24" ht="15" customHeight="1" x14ac:dyDescent="0.2">
      <c r="A19" s="648" t="s">
        <v>21689</v>
      </c>
      <c r="B19" s="649"/>
      <c r="C19" s="650">
        <v>10</v>
      </c>
      <c r="D19" s="654"/>
      <c r="E19" s="654"/>
      <c r="F19" s="654"/>
      <c r="G19" s="654"/>
      <c r="H19" s="654"/>
      <c r="I19" s="654"/>
      <c r="J19" s="650"/>
      <c r="K19" s="650">
        <f t="shared" si="0"/>
        <v>10</v>
      </c>
      <c r="L19" s="651">
        <v>2037011</v>
      </c>
      <c r="M19" s="652"/>
      <c r="N19" s="650">
        <v>16</v>
      </c>
      <c r="O19" s="654"/>
      <c r="P19" s="654"/>
      <c r="Q19" s="654"/>
      <c r="R19" s="654"/>
      <c r="S19" s="654"/>
      <c r="T19" s="654"/>
      <c r="U19" s="650"/>
      <c r="V19" s="650">
        <f t="shared" si="1"/>
        <v>16</v>
      </c>
      <c r="W19" s="651">
        <v>4073141</v>
      </c>
      <c r="X19" s="653"/>
    </row>
    <row r="20" spans="1:24" x14ac:dyDescent="0.2">
      <c r="A20" s="633" t="s">
        <v>21690</v>
      </c>
      <c r="B20" s="655"/>
      <c r="C20" s="650"/>
      <c r="D20" s="654">
        <v>4</v>
      </c>
      <c r="E20" s="654"/>
      <c r="F20" s="654"/>
      <c r="G20" s="654"/>
      <c r="H20" s="654"/>
      <c r="I20" s="654"/>
      <c r="J20" s="650"/>
      <c r="K20" s="650">
        <f>+D20</f>
        <v>4</v>
      </c>
      <c r="L20" s="651">
        <v>443078</v>
      </c>
      <c r="M20" s="656"/>
      <c r="N20" s="650"/>
      <c r="O20" s="654">
        <v>4</v>
      </c>
      <c r="P20" s="654"/>
      <c r="Q20" s="654"/>
      <c r="R20" s="654"/>
      <c r="S20" s="654"/>
      <c r="T20" s="654"/>
      <c r="U20" s="650"/>
      <c r="V20" s="650">
        <f>+O20</f>
        <v>4</v>
      </c>
      <c r="W20" s="651">
        <v>690455</v>
      </c>
    </row>
    <row r="21" spans="1:24" ht="15" customHeight="1" x14ac:dyDescent="0.2">
      <c r="A21" s="640" t="s">
        <v>21691</v>
      </c>
      <c r="B21" s="641"/>
      <c r="C21" s="642">
        <f>+C22</f>
        <v>89</v>
      </c>
      <c r="D21" s="643">
        <f>+D23</f>
        <v>56</v>
      </c>
      <c r="E21" s="643"/>
      <c r="F21" s="643"/>
      <c r="G21" s="643"/>
      <c r="H21" s="643"/>
      <c r="I21" s="643"/>
      <c r="J21" s="644"/>
      <c r="K21" s="642">
        <f>+K22+K23</f>
        <v>145</v>
      </c>
      <c r="L21" s="645">
        <f>+L22+L23</f>
        <v>24332496</v>
      </c>
      <c r="M21" s="646"/>
      <c r="N21" s="642">
        <f>+N22</f>
        <v>99</v>
      </c>
      <c r="O21" s="643">
        <f>+O23</f>
        <v>56</v>
      </c>
      <c r="P21" s="643"/>
      <c r="Q21" s="643"/>
      <c r="R21" s="643"/>
      <c r="S21" s="643"/>
      <c r="T21" s="643"/>
      <c r="U21" s="644"/>
      <c r="V21" s="642">
        <f>+V22+V23</f>
        <v>155</v>
      </c>
      <c r="W21" s="647">
        <f>+W22+W23</f>
        <v>22630878</v>
      </c>
    </row>
    <row r="22" spans="1:24" ht="12.75" customHeight="1" x14ac:dyDescent="0.2">
      <c r="A22" s="633" t="s">
        <v>21692</v>
      </c>
      <c r="B22" s="655"/>
      <c r="C22" s="650">
        <v>89</v>
      </c>
      <c r="D22" s="654"/>
      <c r="E22" s="654"/>
      <c r="F22" s="654"/>
      <c r="G22" s="654"/>
      <c r="H22" s="654"/>
      <c r="I22" s="654"/>
      <c r="J22" s="650"/>
      <c r="K22" s="650">
        <f>+C22</f>
        <v>89</v>
      </c>
      <c r="L22" s="657">
        <v>18129397</v>
      </c>
      <c r="M22" s="656"/>
      <c r="N22" s="650">
        <v>99</v>
      </c>
      <c r="O22" s="654"/>
      <c r="P22" s="654"/>
      <c r="Q22" s="654"/>
      <c r="R22" s="654"/>
      <c r="S22" s="654"/>
      <c r="T22" s="654"/>
      <c r="U22" s="650"/>
      <c r="V22" s="650">
        <f>+N22</f>
        <v>99</v>
      </c>
      <c r="W22" s="657">
        <v>14496960</v>
      </c>
      <c r="X22" s="653"/>
    </row>
    <row r="23" spans="1:24" ht="12.75" customHeight="1" x14ac:dyDescent="0.2">
      <c r="A23" s="633" t="s">
        <v>21690</v>
      </c>
      <c r="B23" s="655"/>
      <c r="C23" s="650"/>
      <c r="D23" s="654">
        <v>56</v>
      </c>
      <c r="E23" s="654"/>
      <c r="F23" s="654"/>
      <c r="G23" s="654"/>
      <c r="H23" s="654"/>
      <c r="I23" s="654"/>
      <c r="J23" s="650"/>
      <c r="K23" s="650">
        <f>+D23</f>
        <v>56</v>
      </c>
      <c r="L23" s="658">
        <v>6203099</v>
      </c>
      <c r="M23" s="656"/>
      <c r="N23" s="650"/>
      <c r="O23" s="654">
        <v>56</v>
      </c>
      <c r="P23" s="654"/>
      <c r="Q23" s="654"/>
      <c r="R23" s="654"/>
      <c r="S23" s="654"/>
      <c r="T23" s="654"/>
      <c r="U23" s="650"/>
      <c r="V23" s="650">
        <f>+O23</f>
        <v>56</v>
      </c>
      <c r="W23" s="657">
        <v>8133918</v>
      </c>
    </row>
    <row r="24" spans="1:24" ht="16.5" customHeight="1" x14ac:dyDescent="0.2">
      <c r="A24" s="640" t="s">
        <v>21693</v>
      </c>
      <c r="B24" s="641"/>
      <c r="C24" s="642">
        <f>+C25</f>
        <v>15</v>
      </c>
      <c r="D24" s="643">
        <f>+D26</f>
        <v>9</v>
      </c>
      <c r="E24" s="643"/>
      <c r="F24" s="643"/>
      <c r="G24" s="643"/>
      <c r="H24" s="643"/>
      <c r="I24" s="643"/>
      <c r="J24" s="642"/>
      <c r="K24" s="642">
        <f>+K25+K26</f>
        <v>24</v>
      </c>
      <c r="L24" s="645">
        <f>+L25+L26</f>
        <v>4052443</v>
      </c>
      <c r="M24" s="646"/>
      <c r="N24" s="642">
        <f>+N25</f>
        <v>15</v>
      </c>
      <c r="O24" s="643">
        <f>+O26</f>
        <v>9</v>
      </c>
      <c r="P24" s="643"/>
      <c r="Q24" s="643"/>
      <c r="R24" s="643"/>
      <c r="S24" s="643"/>
      <c r="T24" s="643"/>
      <c r="U24" s="642"/>
      <c r="V24" s="642">
        <f>+V25+V26</f>
        <v>24</v>
      </c>
      <c r="W24" s="647">
        <f>+W25+W26</f>
        <v>1947376</v>
      </c>
    </row>
    <row r="25" spans="1:24" ht="16.5" customHeight="1" x14ac:dyDescent="0.2">
      <c r="A25" s="633" t="s">
        <v>21694</v>
      </c>
      <c r="B25" s="649"/>
      <c r="C25" s="650">
        <v>15</v>
      </c>
      <c r="D25" s="654"/>
      <c r="E25" s="654"/>
      <c r="F25" s="654"/>
      <c r="G25" s="654"/>
      <c r="H25" s="654"/>
      <c r="I25" s="654"/>
      <c r="J25" s="650"/>
      <c r="K25" s="650">
        <f>+C25+E25</f>
        <v>15</v>
      </c>
      <c r="L25" s="657">
        <v>3055516</v>
      </c>
      <c r="M25" s="652"/>
      <c r="N25" s="650">
        <v>15</v>
      </c>
      <c r="O25" s="654"/>
      <c r="P25" s="654"/>
      <c r="Q25" s="654"/>
      <c r="R25" s="654"/>
      <c r="S25" s="654"/>
      <c r="T25" s="654"/>
      <c r="U25" s="650"/>
      <c r="V25" s="650">
        <f>+N25</f>
        <v>15</v>
      </c>
      <c r="W25" s="657">
        <v>1520832</v>
      </c>
      <c r="X25" s="653"/>
    </row>
    <row r="26" spans="1:24" ht="12.75" customHeight="1" x14ac:dyDescent="0.2">
      <c r="A26" s="633" t="s">
        <v>21690</v>
      </c>
      <c r="B26" s="655"/>
      <c r="C26" s="659"/>
      <c r="D26" s="654">
        <v>9</v>
      </c>
      <c r="E26" s="660"/>
      <c r="F26" s="660"/>
      <c r="G26" s="660"/>
      <c r="H26" s="660"/>
      <c r="I26" s="660"/>
      <c r="J26" s="659"/>
      <c r="K26" s="650">
        <f>+D26</f>
        <v>9</v>
      </c>
      <c r="L26" s="658">
        <v>996927</v>
      </c>
      <c r="M26" s="656"/>
      <c r="N26" s="659"/>
      <c r="O26" s="654">
        <v>9</v>
      </c>
      <c r="P26" s="660"/>
      <c r="Q26" s="660"/>
      <c r="R26" s="660"/>
      <c r="S26" s="660"/>
      <c r="T26" s="660"/>
      <c r="U26" s="659"/>
      <c r="V26" s="650">
        <f>+O26</f>
        <v>9</v>
      </c>
      <c r="W26" s="657">
        <v>426544</v>
      </c>
    </row>
    <row r="27" spans="1:24" ht="16.5" customHeight="1" x14ac:dyDescent="0.2">
      <c r="A27" s="640" t="s">
        <v>21695</v>
      </c>
      <c r="B27" s="641"/>
      <c r="C27" s="642">
        <f>+C28</f>
        <v>25</v>
      </c>
      <c r="D27" s="643">
        <f>+D29</f>
        <v>11</v>
      </c>
      <c r="E27" s="643"/>
      <c r="F27" s="643"/>
      <c r="G27" s="643"/>
      <c r="H27" s="643"/>
      <c r="I27" s="661"/>
      <c r="J27" s="642"/>
      <c r="K27" s="642">
        <f>+K28+K29</f>
        <v>36</v>
      </c>
      <c r="L27" s="645">
        <f>+L28+L29</f>
        <v>6310993</v>
      </c>
      <c r="M27" s="646"/>
      <c r="N27" s="642">
        <f>+N28</f>
        <v>26</v>
      </c>
      <c r="O27" s="643">
        <f>+O29</f>
        <v>11</v>
      </c>
      <c r="P27" s="643"/>
      <c r="Q27" s="643"/>
      <c r="R27" s="643"/>
      <c r="S27" s="643"/>
      <c r="T27" s="661"/>
      <c r="U27" s="642"/>
      <c r="V27" s="642">
        <f>+V28+V29</f>
        <v>37</v>
      </c>
      <c r="W27" s="647">
        <f>+W28+W29</f>
        <v>2741173</v>
      </c>
    </row>
    <row r="28" spans="1:24" ht="16.5" customHeight="1" x14ac:dyDescent="0.2">
      <c r="A28" s="633" t="s">
        <v>21694</v>
      </c>
      <c r="B28" s="649"/>
      <c r="C28" s="650">
        <v>25</v>
      </c>
      <c r="D28" s="654"/>
      <c r="E28" s="654"/>
      <c r="F28" s="654"/>
      <c r="G28" s="654"/>
      <c r="H28" s="654"/>
      <c r="I28" s="654"/>
      <c r="J28" s="650"/>
      <c r="K28" s="650">
        <f>+C28</f>
        <v>25</v>
      </c>
      <c r="L28" s="657">
        <v>5092527</v>
      </c>
      <c r="M28" s="652"/>
      <c r="N28" s="650">
        <v>26</v>
      </c>
      <c r="O28" s="654"/>
      <c r="P28" s="654"/>
      <c r="Q28" s="654"/>
      <c r="R28" s="654"/>
      <c r="S28" s="654"/>
      <c r="T28" s="654"/>
      <c r="U28" s="650"/>
      <c r="V28" s="650">
        <f>+N28</f>
        <v>26</v>
      </c>
      <c r="W28" s="657">
        <v>2266298</v>
      </c>
      <c r="X28" s="653"/>
    </row>
    <row r="29" spans="1:24" x14ac:dyDescent="0.2">
      <c r="A29" s="633" t="s">
        <v>21690</v>
      </c>
      <c r="B29" s="655"/>
      <c r="C29" s="659"/>
      <c r="D29" s="654">
        <v>11</v>
      </c>
      <c r="E29" s="660"/>
      <c r="F29" s="660"/>
      <c r="G29" s="660"/>
      <c r="H29" s="660"/>
      <c r="I29" s="660"/>
      <c r="J29" s="659"/>
      <c r="K29" s="650">
        <f>+D29</f>
        <v>11</v>
      </c>
      <c r="L29" s="658">
        <v>1218466</v>
      </c>
      <c r="M29" s="656"/>
      <c r="N29" s="659"/>
      <c r="O29" s="654">
        <v>11</v>
      </c>
      <c r="P29" s="660"/>
      <c r="Q29" s="660"/>
      <c r="R29" s="660"/>
      <c r="S29" s="660"/>
      <c r="T29" s="660"/>
      <c r="U29" s="659"/>
      <c r="V29" s="650">
        <f>+O29</f>
        <v>11</v>
      </c>
      <c r="W29" s="657">
        <v>474875</v>
      </c>
    </row>
    <row r="30" spans="1:24" x14ac:dyDescent="0.2">
      <c r="A30" s="633"/>
      <c r="B30" s="655"/>
      <c r="C30" s="659"/>
      <c r="D30" s="654"/>
      <c r="E30" s="660"/>
      <c r="F30" s="660"/>
      <c r="G30" s="660"/>
      <c r="H30" s="660"/>
      <c r="I30" s="660"/>
      <c r="J30" s="660"/>
      <c r="K30" s="650"/>
      <c r="L30" s="658"/>
      <c r="M30" s="656"/>
      <c r="N30" s="659"/>
      <c r="O30" s="654"/>
      <c r="P30" s="660"/>
      <c r="Q30" s="660"/>
      <c r="R30" s="660"/>
      <c r="S30" s="660"/>
      <c r="T30" s="660"/>
      <c r="U30" s="660"/>
      <c r="V30" s="650"/>
      <c r="W30" s="657"/>
    </row>
    <row r="31" spans="1:24" s="618" customFormat="1" ht="14.25" customHeight="1" x14ac:dyDescent="0.2">
      <c r="A31" s="662" t="s">
        <v>21696</v>
      </c>
      <c r="B31" s="663"/>
      <c r="C31" s="664"/>
      <c r="D31" s="665"/>
      <c r="E31" s="665"/>
      <c r="F31" s="665"/>
      <c r="G31" s="665"/>
      <c r="H31" s="665"/>
      <c r="I31" s="666">
        <v>22</v>
      </c>
      <c r="J31" s="665"/>
      <c r="K31" s="664">
        <f>+I31</f>
        <v>22</v>
      </c>
      <c r="L31" s="667">
        <v>468392</v>
      </c>
      <c r="M31" s="668"/>
      <c r="N31" s="664"/>
      <c r="O31" s="665"/>
      <c r="P31" s="665"/>
      <c r="Q31" s="665"/>
      <c r="R31" s="665"/>
      <c r="S31" s="665"/>
      <c r="T31" s="666">
        <v>22</v>
      </c>
      <c r="U31" s="665"/>
      <c r="V31" s="664">
        <f>+T31</f>
        <v>22</v>
      </c>
      <c r="W31" s="669">
        <v>395284</v>
      </c>
    </row>
    <row r="32" spans="1:24" ht="13.5" thickBot="1" x14ac:dyDescent="0.25">
      <c r="A32" s="633"/>
      <c r="B32" s="655"/>
      <c r="C32" s="659"/>
      <c r="D32" s="660"/>
      <c r="E32" s="660"/>
      <c r="F32" s="660"/>
      <c r="G32" s="660"/>
      <c r="H32" s="660"/>
      <c r="I32" s="660"/>
      <c r="J32" s="659"/>
      <c r="K32" s="659"/>
      <c r="L32" s="670"/>
      <c r="M32" s="656"/>
      <c r="N32" s="659"/>
      <c r="O32" s="660"/>
      <c r="P32" s="660"/>
      <c r="Q32" s="660"/>
      <c r="R32" s="660"/>
      <c r="S32" s="660"/>
      <c r="T32" s="660"/>
      <c r="U32" s="659"/>
      <c r="V32" s="659"/>
      <c r="W32" s="671"/>
    </row>
    <row r="33" spans="1:24" ht="24.75" customHeight="1" thickBot="1" x14ac:dyDescent="0.25">
      <c r="A33" s="626" t="s">
        <v>2049</v>
      </c>
      <c r="B33" s="672"/>
      <c r="C33" s="673">
        <f>+C15+C21+C24+C27</f>
        <v>165</v>
      </c>
      <c r="D33" s="674">
        <f>+D15+D21+D24+D27</f>
        <v>80</v>
      </c>
      <c r="E33" s="674"/>
      <c r="F33" s="674"/>
      <c r="G33" s="674"/>
      <c r="H33" s="674"/>
      <c r="I33" s="675">
        <f>+I31</f>
        <v>22</v>
      </c>
      <c r="J33" s="676"/>
      <c r="K33" s="675">
        <f>+K15+K21+K24+K27+K31</f>
        <v>267</v>
      </c>
      <c r="L33" s="677">
        <f>+L15+L21+L24+L27+L31</f>
        <v>43173335</v>
      </c>
      <c r="M33" s="678"/>
      <c r="N33" s="673">
        <f>+N15+N21+N24+N27</f>
        <v>190</v>
      </c>
      <c r="O33" s="674">
        <f>+O15+O21+O24+O27</f>
        <v>80</v>
      </c>
      <c r="P33" s="674"/>
      <c r="Q33" s="674"/>
      <c r="R33" s="674"/>
      <c r="S33" s="674"/>
      <c r="T33" s="675">
        <f>+T31</f>
        <v>22</v>
      </c>
      <c r="U33" s="676"/>
      <c r="V33" s="675">
        <f>+V15+V21+V24+V27+V31</f>
        <v>292</v>
      </c>
      <c r="W33" s="679">
        <f>+W15+W21+W24+W27+W31</f>
        <v>43050749</v>
      </c>
    </row>
    <row r="34" spans="1:24" ht="12" customHeight="1" x14ac:dyDescent="0.2">
      <c r="A34" s="383"/>
      <c r="B34" s="269"/>
      <c r="C34" s="269"/>
      <c r="D34" s="269"/>
      <c r="E34" s="269"/>
      <c r="F34" s="269"/>
      <c r="G34" s="269"/>
      <c r="H34" s="269"/>
      <c r="I34" s="269"/>
      <c r="J34" s="269"/>
      <c r="K34" s="269"/>
      <c r="L34" s="680"/>
      <c r="M34" s="383"/>
      <c r="N34" s="383"/>
      <c r="O34" s="383"/>
      <c r="P34" s="383"/>
      <c r="Q34" s="383"/>
      <c r="R34" s="383"/>
      <c r="S34" s="383"/>
      <c r="T34" s="383"/>
      <c r="U34" s="383"/>
      <c r="V34" s="383"/>
      <c r="W34" s="681"/>
    </row>
    <row r="35" spans="1:24" x14ac:dyDescent="0.2">
      <c r="A35" s="269"/>
      <c r="B35" s="269"/>
      <c r="C35" s="269"/>
      <c r="D35" s="269"/>
      <c r="E35" s="269"/>
      <c r="F35" s="269"/>
      <c r="G35" s="269"/>
      <c r="H35" s="269"/>
      <c r="I35" s="269"/>
      <c r="J35" s="269"/>
      <c r="K35" s="680"/>
      <c r="L35" s="680"/>
      <c r="M35" s="269"/>
      <c r="N35" s="269"/>
      <c r="O35" s="269"/>
      <c r="P35" s="269"/>
      <c r="Q35" s="269"/>
      <c r="R35" s="269"/>
      <c r="S35" s="269"/>
      <c r="T35" s="269"/>
      <c r="U35" s="269"/>
      <c r="V35" s="269"/>
      <c r="W35" s="680"/>
    </row>
    <row r="36" spans="1:24" x14ac:dyDescent="0.2">
      <c r="A36" s="269"/>
      <c r="K36" s="680"/>
      <c r="L36" s="653"/>
      <c r="M36" s="653"/>
      <c r="V36" s="680"/>
      <c r="W36" s="653"/>
    </row>
    <row r="37" spans="1:24" x14ac:dyDescent="0.2">
      <c r="A37" s="269"/>
      <c r="L37" s="653"/>
      <c r="M37" s="653"/>
      <c r="N37" s="653"/>
      <c r="W37" s="653"/>
      <c r="X37" s="653"/>
    </row>
    <row r="38" spans="1:24" ht="15.75" x14ac:dyDescent="0.25">
      <c r="A38" s="1786" t="s">
        <v>21664</v>
      </c>
      <c r="B38" s="1786"/>
      <c r="C38" s="618"/>
      <c r="D38" s="618"/>
      <c r="E38" s="618"/>
      <c r="F38" s="618"/>
      <c r="G38" s="618"/>
      <c r="H38" s="618"/>
      <c r="I38" s="618"/>
      <c r="J38" s="618"/>
      <c r="K38" s="618"/>
      <c r="L38" s="682"/>
      <c r="M38" s="682"/>
      <c r="N38" s="618"/>
      <c r="O38" s="618"/>
      <c r="P38" s="618"/>
      <c r="Q38" s="618"/>
      <c r="R38" s="618"/>
      <c r="S38" s="618"/>
      <c r="T38" s="618"/>
      <c r="U38" s="618"/>
      <c r="V38" s="618"/>
      <c r="W38" s="683"/>
    </row>
    <row r="39" spans="1:24" x14ac:dyDescent="0.2">
      <c r="A39" s="1787" t="s">
        <v>21665</v>
      </c>
      <c r="B39" s="1787"/>
      <c r="C39" s="618"/>
      <c r="D39" s="618"/>
      <c r="E39" s="618"/>
      <c r="F39" s="618"/>
      <c r="G39" s="618"/>
      <c r="H39" s="618"/>
      <c r="I39" s="618"/>
      <c r="J39" s="618"/>
      <c r="K39" s="618"/>
      <c r="L39" s="682"/>
      <c r="M39" s="682"/>
      <c r="N39" s="618"/>
      <c r="O39" s="618"/>
      <c r="P39" s="618"/>
      <c r="Q39" s="618"/>
      <c r="R39" s="618"/>
      <c r="S39" s="618"/>
      <c r="T39" s="618"/>
      <c r="U39" s="618"/>
      <c r="V39" s="618"/>
      <c r="W39" s="682"/>
    </row>
    <row r="40" spans="1:24" ht="15.75" x14ac:dyDescent="0.25">
      <c r="A40" s="620"/>
      <c r="B40" s="620"/>
      <c r="C40" s="618"/>
      <c r="D40" s="618"/>
      <c r="E40" s="618"/>
      <c r="F40" s="618"/>
      <c r="G40" s="618"/>
      <c r="H40" s="618"/>
      <c r="I40" s="618"/>
      <c r="J40" s="618"/>
      <c r="K40" s="618"/>
      <c r="L40" s="682"/>
      <c r="M40" s="618"/>
      <c r="N40" s="618"/>
      <c r="O40" s="618"/>
      <c r="P40" s="618"/>
      <c r="Q40" s="618"/>
      <c r="R40" s="618"/>
      <c r="S40" s="618"/>
      <c r="T40" s="618"/>
      <c r="U40" s="618"/>
      <c r="V40" s="618"/>
      <c r="W40" s="618"/>
    </row>
    <row r="41" spans="1:24" ht="24.75" x14ac:dyDescent="0.5">
      <c r="A41" s="1788" t="s">
        <v>21666</v>
      </c>
      <c r="B41" s="1788"/>
      <c r="C41" s="1788"/>
      <c r="D41" s="1788"/>
      <c r="E41" s="1788"/>
      <c r="F41" s="1788"/>
      <c r="G41" s="1788"/>
      <c r="H41" s="1788"/>
      <c r="I41" s="1788"/>
      <c r="J41" s="1788"/>
      <c r="K41" s="1788"/>
      <c r="L41" s="1788"/>
      <c r="M41" s="1788"/>
      <c r="N41" s="1788"/>
      <c r="O41" s="1788"/>
      <c r="P41" s="1788"/>
      <c r="Q41" s="1788"/>
      <c r="R41" s="1788"/>
      <c r="S41" s="1788"/>
      <c r="T41" s="1788"/>
      <c r="U41" s="1788"/>
      <c r="V41" s="1788"/>
      <c r="W41" s="1788"/>
    </row>
    <row r="42" spans="1:24" ht="12" customHeight="1" x14ac:dyDescent="0.5">
      <c r="A42" s="621"/>
      <c r="B42" s="621"/>
      <c r="C42" s="621"/>
      <c r="D42" s="621"/>
      <c r="E42" s="621"/>
      <c r="F42" s="621"/>
      <c r="G42" s="621"/>
      <c r="H42" s="621"/>
      <c r="I42" s="621"/>
      <c r="J42" s="621"/>
      <c r="K42" s="621"/>
      <c r="L42" s="621"/>
      <c r="M42" s="621"/>
      <c r="N42" s="621"/>
      <c r="O42" s="621"/>
      <c r="P42" s="621"/>
      <c r="Q42" s="621"/>
      <c r="R42" s="621"/>
      <c r="S42" s="621"/>
      <c r="T42" s="621"/>
      <c r="U42" s="621"/>
      <c r="V42" s="621"/>
      <c r="W42" s="621"/>
    </row>
    <row r="43" spans="1:24" ht="19.5" x14ac:dyDescent="0.2">
      <c r="A43" s="1789" t="s">
        <v>39</v>
      </c>
      <c r="B43" s="1789"/>
      <c r="C43" s="1789"/>
      <c r="D43" s="1789"/>
      <c r="E43" s="1789"/>
      <c r="F43" s="1789"/>
      <c r="G43" s="1789"/>
      <c r="H43" s="1789"/>
      <c r="I43" s="1789"/>
      <c r="J43" s="1789"/>
      <c r="K43" s="1789"/>
      <c r="L43" s="1789"/>
      <c r="M43" s="1789"/>
      <c r="N43" s="1789"/>
      <c r="O43" s="1789"/>
      <c r="P43" s="1789"/>
      <c r="Q43" s="1789"/>
      <c r="R43" s="1789"/>
      <c r="S43" s="1789"/>
      <c r="T43" s="1789"/>
      <c r="U43" s="1789"/>
      <c r="V43" s="1789"/>
      <c r="W43" s="1789"/>
    </row>
    <row r="44" spans="1:24" ht="10.5" customHeight="1" x14ac:dyDescent="0.2">
      <c r="A44" s="622"/>
      <c r="B44" s="622"/>
      <c r="C44" s="622"/>
      <c r="D44" s="622"/>
      <c r="E44" s="622"/>
      <c r="F44" s="622"/>
      <c r="G44" s="622"/>
      <c r="H44" s="622"/>
      <c r="I44" s="622"/>
      <c r="J44" s="622"/>
      <c r="K44" s="622"/>
      <c r="L44" s="622"/>
      <c r="M44" s="622"/>
      <c r="N44" s="622"/>
      <c r="O44" s="622"/>
      <c r="P44" s="622"/>
      <c r="Q44" s="622"/>
      <c r="R44" s="622"/>
      <c r="S44" s="622"/>
      <c r="T44" s="622"/>
      <c r="U44" s="622"/>
      <c r="V44" s="622"/>
      <c r="W44" s="622"/>
    </row>
    <row r="45" spans="1:24" ht="18" x14ac:dyDescent="0.2">
      <c r="A45" s="1790" t="s">
        <v>21667</v>
      </c>
      <c r="B45" s="1790"/>
      <c r="C45" s="1790"/>
      <c r="D45" s="1790"/>
      <c r="E45" s="1790"/>
      <c r="F45" s="1790"/>
      <c r="G45" s="1790"/>
      <c r="H45" s="1790"/>
      <c r="I45" s="1790"/>
      <c r="J45" s="1790"/>
      <c r="K45" s="1790"/>
      <c r="L45" s="1790"/>
      <c r="M45" s="1790"/>
      <c r="N45" s="1790"/>
      <c r="O45" s="1790"/>
      <c r="P45" s="1790"/>
      <c r="Q45" s="1790"/>
      <c r="R45" s="1790"/>
      <c r="S45" s="1790"/>
      <c r="T45" s="1790"/>
      <c r="U45" s="1790"/>
      <c r="V45" s="1790"/>
      <c r="W45" s="1790"/>
    </row>
    <row r="46" spans="1:24" x14ac:dyDescent="0.2">
      <c r="A46" s="268"/>
      <c r="B46" s="383"/>
      <c r="C46" s="268"/>
      <c r="D46" s="268"/>
      <c r="E46" s="268"/>
      <c r="F46" s="268"/>
      <c r="G46" s="268"/>
      <c r="H46" s="268"/>
      <c r="I46" s="268"/>
      <c r="J46" s="268"/>
      <c r="K46" s="268"/>
      <c r="L46" s="268"/>
      <c r="M46" s="268"/>
      <c r="N46" s="268"/>
      <c r="O46" s="268"/>
      <c r="P46" s="268"/>
      <c r="Q46" s="268"/>
      <c r="R46" s="268"/>
      <c r="S46" s="268"/>
      <c r="T46" s="268"/>
      <c r="U46" s="268"/>
      <c r="V46" s="268"/>
      <c r="W46" s="268"/>
    </row>
    <row r="47" spans="1:24" x14ac:dyDescent="0.2">
      <c r="A47" s="684" t="s">
        <v>21668</v>
      </c>
      <c r="B47" s="685" t="s">
        <v>21697</v>
      </c>
      <c r="J47" s="268"/>
      <c r="K47" s="268"/>
      <c r="L47" s="268"/>
      <c r="M47" s="268"/>
      <c r="N47" s="268"/>
      <c r="O47" s="268"/>
      <c r="P47" s="268"/>
      <c r="Q47" s="268"/>
      <c r="R47" s="268"/>
      <c r="S47" s="268"/>
      <c r="T47" s="268"/>
      <c r="U47" s="268"/>
      <c r="V47" s="268"/>
      <c r="W47" s="268"/>
    </row>
    <row r="48" spans="1:24" ht="16.5" thickBot="1" x14ac:dyDescent="0.3">
      <c r="A48" s="625"/>
      <c r="B48" s="268"/>
      <c r="C48" s="268"/>
      <c r="D48" s="268"/>
      <c r="E48" s="268"/>
      <c r="F48" s="268"/>
      <c r="G48" s="268"/>
      <c r="H48" s="268"/>
      <c r="I48" s="268"/>
      <c r="J48" s="268"/>
      <c r="K48" s="268"/>
      <c r="L48" s="268"/>
      <c r="M48" s="268"/>
      <c r="N48" s="268"/>
      <c r="O48" s="268"/>
      <c r="P48" s="268"/>
      <c r="Q48" s="268"/>
      <c r="R48" s="268"/>
      <c r="S48" s="268"/>
      <c r="T48" s="268"/>
      <c r="U48" s="268"/>
      <c r="V48" s="268"/>
      <c r="W48" s="268"/>
    </row>
    <row r="49" spans="1:25" ht="27.75" customHeight="1" thickBot="1" x14ac:dyDescent="0.25">
      <c r="A49" s="626" t="s">
        <v>21670</v>
      </c>
      <c r="B49" s="1783" t="s">
        <v>21671</v>
      </c>
      <c r="C49" s="1783"/>
      <c r="D49" s="1783"/>
      <c r="E49" s="1783"/>
      <c r="F49" s="1783"/>
      <c r="G49" s="1783"/>
      <c r="H49" s="1783"/>
      <c r="I49" s="1783"/>
      <c r="J49" s="1783"/>
      <c r="K49" s="1783"/>
      <c r="L49" s="1784"/>
      <c r="M49" s="1785" t="s">
        <v>21672</v>
      </c>
      <c r="N49" s="1783"/>
      <c r="O49" s="1783"/>
      <c r="P49" s="1783"/>
      <c r="Q49" s="1783"/>
      <c r="R49" s="1783"/>
      <c r="S49" s="1783"/>
      <c r="T49" s="1783"/>
      <c r="U49" s="1783"/>
      <c r="V49" s="1783"/>
      <c r="W49" s="1784"/>
    </row>
    <row r="50" spans="1:25" ht="228.75" customHeight="1" thickBot="1" x14ac:dyDescent="0.25">
      <c r="A50" s="627" t="s">
        <v>21673</v>
      </c>
      <c r="B50" s="628" t="s">
        <v>21674</v>
      </c>
      <c r="C50" s="629" t="s">
        <v>21675</v>
      </c>
      <c r="D50" s="630" t="s">
        <v>21676</v>
      </c>
      <c r="E50" s="630" t="s">
        <v>21677</v>
      </c>
      <c r="F50" s="630" t="s">
        <v>21678</v>
      </c>
      <c r="G50" s="630" t="s">
        <v>21679</v>
      </c>
      <c r="H50" s="630" t="s">
        <v>21680</v>
      </c>
      <c r="I50" s="630" t="s">
        <v>21681</v>
      </c>
      <c r="J50" s="630" t="s">
        <v>21682</v>
      </c>
      <c r="K50" s="631" t="s">
        <v>21683</v>
      </c>
      <c r="L50" s="632" t="s">
        <v>21684</v>
      </c>
      <c r="M50" s="628" t="s">
        <v>21674</v>
      </c>
      <c r="N50" s="629" t="s">
        <v>21675</v>
      </c>
      <c r="O50" s="630" t="s">
        <v>21676</v>
      </c>
      <c r="P50" s="630" t="s">
        <v>21677</v>
      </c>
      <c r="Q50" s="630" t="s">
        <v>21678</v>
      </c>
      <c r="R50" s="630" t="s">
        <v>21679</v>
      </c>
      <c r="S50" s="630" t="s">
        <v>21680</v>
      </c>
      <c r="T50" s="630" t="s">
        <v>21681</v>
      </c>
      <c r="U50" s="630" t="s">
        <v>21682</v>
      </c>
      <c r="V50" s="631" t="s">
        <v>21683</v>
      </c>
      <c r="W50" s="632" t="s">
        <v>21684</v>
      </c>
    </row>
    <row r="51" spans="1:25" x14ac:dyDescent="0.2">
      <c r="A51" s="633"/>
      <c r="B51" s="637"/>
      <c r="C51" s="635"/>
      <c r="D51" s="635"/>
      <c r="E51" s="635"/>
      <c r="F51" s="635"/>
      <c r="G51" s="635"/>
      <c r="H51" s="635"/>
      <c r="I51" s="635"/>
      <c r="J51" s="636"/>
      <c r="K51" s="635"/>
      <c r="L51" s="686"/>
      <c r="M51" s="637"/>
      <c r="N51" s="638"/>
      <c r="O51" s="638"/>
      <c r="P51" s="638"/>
      <c r="Q51" s="638"/>
      <c r="R51" s="638"/>
      <c r="S51" s="638"/>
      <c r="T51" s="635"/>
      <c r="U51" s="635"/>
      <c r="V51" s="635"/>
      <c r="W51" s="639"/>
    </row>
    <row r="52" spans="1:25" x14ac:dyDescent="0.2">
      <c r="A52" s="687" t="s">
        <v>21685</v>
      </c>
      <c r="B52" s="688">
        <f>SUM(B53:B55)</f>
        <v>2</v>
      </c>
      <c r="C52" s="689"/>
      <c r="D52" s="661"/>
      <c r="E52" s="661"/>
      <c r="F52" s="661"/>
      <c r="G52" s="661"/>
      <c r="H52" s="661"/>
      <c r="I52" s="661"/>
      <c r="J52" s="661"/>
      <c r="K52" s="661">
        <f>SUM(K53:K55)</f>
        <v>2</v>
      </c>
      <c r="L52" s="690">
        <f>SUM(L53:L55)</f>
        <v>278308</v>
      </c>
      <c r="M52" s="688">
        <f>SUM(M53:M55)</f>
        <v>2</v>
      </c>
      <c r="N52" s="661"/>
      <c r="O52" s="661"/>
      <c r="P52" s="661"/>
      <c r="Q52" s="661"/>
      <c r="R52" s="661"/>
      <c r="S52" s="661"/>
      <c r="T52" s="661"/>
      <c r="U52" s="661"/>
      <c r="V52" s="661">
        <f>SUM(V53:V55)</f>
        <v>2</v>
      </c>
      <c r="W52" s="647">
        <f>SUM(W53:W55)</f>
        <v>278308</v>
      </c>
    </row>
    <row r="53" spans="1:25" x14ac:dyDescent="0.2">
      <c r="A53" s="691" t="s">
        <v>21698</v>
      </c>
      <c r="B53" s="692">
        <v>1</v>
      </c>
      <c r="C53" s="693"/>
      <c r="D53" s="694"/>
      <c r="E53" s="694"/>
      <c r="F53" s="694"/>
      <c r="G53" s="694"/>
      <c r="H53" s="694"/>
      <c r="I53" s="694"/>
      <c r="J53" s="693"/>
      <c r="K53" s="693">
        <f>B53+C53+J53</f>
        <v>1</v>
      </c>
      <c r="L53" s="695">
        <v>143354</v>
      </c>
      <c r="M53" s="692">
        <v>1</v>
      </c>
      <c r="N53" s="693"/>
      <c r="O53" s="694"/>
      <c r="P53" s="694"/>
      <c r="Q53" s="694"/>
      <c r="R53" s="694"/>
      <c r="S53" s="694"/>
      <c r="T53" s="694"/>
      <c r="U53" s="693"/>
      <c r="V53" s="693">
        <f>M53+N53+U53</f>
        <v>1</v>
      </c>
      <c r="W53" s="695">
        <v>143354</v>
      </c>
    </row>
    <row r="54" spans="1:25" x14ac:dyDescent="0.2">
      <c r="A54" s="691" t="s">
        <v>21699</v>
      </c>
      <c r="B54" s="692"/>
      <c r="C54" s="693"/>
      <c r="D54" s="694"/>
      <c r="E54" s="694"/>
      <c r="F54" s="694"/>
      <c r="G54" s="694"/>
      <c r="H54" s="694"/>
      <c r="I54" s="694"/>
      <c r="J54" s="693"/>
      <c r="K54" s="693"/>
      <c r="L54" s="695"/>
      <c r="M54" s="692"/>
      <c r="N54" s="693"/>
      <c r="O54" s="694"/>
      <c r="P54" s="694"/>
      <c r="Q54" s="694"/>
      <c r="R54" s="694"/>
      <c r="S54" s="694"/>
      <c r="T54" s="694"/>
      <c r="U54" s="693"/>
      <c r="V54" s="693"/>
      <c r="W54" s="695"/>
    </row>
    <row r="55" spans="1:25" x14ac:dyDescent="0.2">
      <c r="A55" s="691" t="s">
        <v>21700</v>
      </c>
      <c r="B55" s="692">
        <v>1</v>
      </c>
      <c r="C55" s="693"/>
      <c r="D55" s="694"/>
      <c r="E55" s="694"/>
      <c r="F55" s="694"/>
      <c r="G55" s="694"/>
      <c r="H55" s="694"/>
      <c r="I55" s="694"/>
      <c r="J55" s="693"/>
      <c r="K55" s="693">
        <f>B55+C55+J55</f>
        <v>1</v>
      </c>
      <c r="L55" s="695">
        <v>134954</v>
      </c>
      <c r="M55" s="692">
        <v>1</v>
      </c>
      <c r="N55" s="693"/>
      <c r="O55" s="694"/>
      <c r="P55" s="694"/>
      <c r="Q55" s="694"/>
      <c r="R55" s="694"/>
      <c r="S55" s="694"/>
      <c r="T55" s="694"/>
      <c r="U55" s="693"/>
      <c r="V55" s="693">
        <f>M55+N55+U55</f>
        <v>1</v>
      </c>
      <c r="W55" s="695">
        <v>134954</v>
      </c>
    </row>
    <row r="56" spans="1:25" x14ac:dyDescent="0.2">
      <c r="A56" s="687" t="s">
        <v>21691</v>
      </c>
      <c r="B56" s="688">
        <f>SUM(B57:B61)</f>
        <v>12</v>
      </c>
      <c r="C56" s="689"/>
      <c r="D56" s="661">
        <f>+D62</f>
        <v>2389</v>
      </c>
      <c r="E56" s="661"/>
      <c r="F56" s="661"/>
      <c r="G56" s="661"/>
      <c r="H56" s="661"/>
      <c r="I56" s="661"/>
      <c r="J56" s="661"/>
      <c r="K56" s="661">
        <f>+K57+K58+K59+K60+K62</f>
        <v>2401</v>
      </c>
      <c r="L56" s="690">
        <f>SUM(L57:L62)</f>
        <v>181107858.16</v>
      </c>
      <c r="M56" s="688">
        <f>SUM(M57:M61)</f>
        <v>12</v>
      </c>
      <c r="N56" s="661"/>
      <c r="O56" s="661">
        <f>+O62</f>
        <v>2389</v>
      </c>
      <c r="P56" s="661"/>
      <c r="Q56" s="661"/>
      <c r="R56" s="661"/>
      <c r="S56" s="661"/>
      <c r="T56" s="661"/>
      <c r="U56" s="661"/>
      <c r="V56" s="661">
        <f>SUM(V57:V62)</f>
        <v>2401</v>
      </c>
      <c r="W56" s="647">
        <f>SUM(W57:W62)</f>
        <v>176905662</v>
      </c>
    </row>
    <row r="57" spans="1:25" x14ac:dyDescent="0.2">
      <c r="A57" s="691" t="s">
        <v>21701</v>
      </c>
      <c r="B57" s="692">
        <v>4</v>
      </c>
      <c r="C57" s="693"/>
      <c r="D57" s="694"/>
      <c r="E57" s="694"/>
      <c r="F57" s="694"/>
      <c r="G57" s="694"/>
      <c r="H57" s="694"/>
      <c r="I57" s="694"/>
      <c r="J57" s="693"/>
      <c r="K57" s="693">
        <f>B57+C57+J57</f>
        <v>4</v>
      </c>
      <c r="L57" s="695">
        <v>548216</v>
      </c>
      <c r="M57" s="692">
        <v>4</v>
      </c>
      <c r="N57" s="693"/>
      <c r="O57" s="694"/>
      <c r="P57" s="694"/>
      <c r="Q57" s="694"/>
      <c r="R57" s="694"/>
      <c r="S57" s="694"/>
      <c r="T57" s="694"/>
      <c r="U57" s="693"/>
      <c r="V57" s="693">
        <f>M57+N57+U57</f>
        <v>4</v>
      </c>
      <c r="W57" s="696">
        <v>548216</v>
      </c>
    </row>
    <row r="58" spans="1:25" x14ac:dyDescent="0.2">
      <c r="A58" s="691" t="s">
        <v>21702</v>
      </c>
      <c r="B58" s="692">
        <v>3</v>
      </c>
      <c r="C58" s="693"/>
      <c r="D58" s="694"/>
      <c r="E58" s="694"/>
      <c r="F58" s="694"/>
      <c r="G58" s="694"/>
      <c r="H58" s="694"/>
      <c r="I58" s="694"/>
      <c r="J58" s="693"/>
      <c r="K58" s="693">
        <f>B58+C58+J58</f>
        <v>3</v>
      </c>
      <c r="L58" s="695">
        <v>404862</v>
      </c>
      <c r="M58" s="692">
        <v>3</v>
      </c>
      <c r="N58" s="693"/>
      <c r="O58" s="694"/>
      <c r="P58" s="694"/>
      <c r="Q58" s="694"/>
      <c r="R58" s="694"/>
      <c r="S58" s="694"/>
      <c r="T58" s="694"/>
      <c r="U58" s="693"/>
      <c r="V58" s="693">
        <f>M58+N58+U58</f>
        <v>3</v>
      </c>
      <c r="W58" s="696">
        <v>404862</v>
      </c>
    </row>
    <row r="59" spans="1:25" x14ac:dyDescent="0.2">
      <c r="A59" s="691" t="s">
        <v>21703</v>
      </c>
      <c r="B59" s="692">
        <v>2</v>
      </c>
      <c r="C59" s="693"/>
      <c r="D59" s="694"/>
      <c r="E59" s="694"/>
      <c r="F59" s="694"/>
      <c r="G59" s="694"/>
      <c r="H59" s="694"/>
      <c r="I59" s="694"/>
      <c r="J59" s="693"/>
      <c r="K59" s="693">
        <f>B59+C59+J59</f>
        <v>2</v>
      </c>
      <c r="L59" s="695">
        <v>281883</v>
      </c>
      <c r="M59" s="692">
        <v>2</v>
      </c>
      <c r="N59" s="693"/>
      <c r="O59" s="694"/>
      <c r="P59" s="694"/>
      <c r="Q59" s="694"/>
      <c r="R59" s="694"/>
      <c r="S59" s="694"/>
      <c r="T59" s="694"/>
      <c r="U59" s="693"/>
      <c r="V59" s="693">
        <f>M59+N59+U59</f>
        <v>2</v>
      </c>
      <c r="W59" s="696">
        <v>281883</v>
      </c>
    </row>
    <row r="60" spans="1:25" x14ac:dyDescent="0.2">
      <c r="A60" s="691" t="s">
        <v>21704</v>
      </c>
      <c r="B60" s="692">
        <v>3</v>
      </c>
      <c r="C60" s="693"/>
      <c r="D60" s="694"/>
      <c r="E60" s="694"/>
      <c r="F60" s="694"/>
      <c r="G60" s="694"/>
      <c r="H60" s="694"/>
      <c r="I60" s="694"/>
      <c r="J60" s="693"/>
      <c r="K60" s="693">
        <f>B60+C60+J60</f>
        <v>3</v>
      </c>
      <c r="L60" s="695">
        <v>365745.16000000003</v>
      </c>
      <c r="M60" s="692">
        <v>3</v>
      </c>
      <c r="N60" s="693"/>
      <c r="O60" s="694"/>
      <c r="P60" s="694"/>
      <c r="Q60" s="694"/>
      <c r="R60" s="694"/>
      <c r="S60" s="694"/>
      <c r="T60" s="694"/>
      <c r="U60" s="693"/>
      <c r="V60" s="693">
        <f>M60+N60+U60</f>
        <v>3</v>
      </c>
      <c r="W60" s="696">
        <v>365745</v>
      </c>
    </row>
    <row r="61" spans="1:25" x14ac:dyDescent="0.2">
      <c r="A61" s="691" t="s">
        <v>21705</v>
      </c>
      <c r="B61" s="692"/>
      <c r="C61" s="693"/>
      <c r="D61" s="694"/>
      <c r="E61" s="694"/>
      <c r="F61" s="694"/>
      <c r="G61" s="694"/>
      <c r="H61" s="694"/>
      <c r="I61" s="694"/>
      <c r="J61" s="693"/>
      <c r="K61" s="693"/>
      <c r="L61" s="697"/>
      <c r="M61" s="692"/>
      <c r="N61" s="694"/>
      <c r="O61" s="694"/>
      <c r="P61" s="694"/>
      <c r="Q61" s="694"/>
      <c r="R61" s="694"/>
      <c r="S61" s="694"/>
      <c r="T61" s="694"/>
      <c r="U61" s="693"/>
      <c r="V61" s="693"/>
      <c r="W61" s="697"/>
    </row>
    <row r="62" spans="1:25" x14ac:dyDescent="0.2">
      <c r="A62" s="691" t="s">
        <v>21690</v>
      </c>
      <c r="B62" s="698"/>
      <c r="C62" s="699"/>
      <c r="D62" s="694">
        <v>2389</v>
      </c>
      <c r="E62" s="700"/>
      <c r="F62" s="700"/>
      <c r="G62" s="700"/>
      <c r="H62" s="700"/>
      <c r="I62" s="700"/>
      <c r="J62" s="700"/>
      <c r="K62" s="693">
        <f>+D62</f>
        <v>2389</v>
      </c>
      <c r="L62" s="701">
        <v>179507152</v>
      </c>
      <c r="M62" s="698"/>
      <c r="N62" s="700"/>
      <c r="O62" s="694">
        <v>2389</v>
      </c>
      <c r="P62" s="700"/>
      <c r="Q62" s="700"/>
      <c r="R62" s="700"/>
      <c r="S62" s="700"/>
      <c r="T62" s="700"/>
      <c r="U62" s="700"/>
      <c r="V62" s="693">
        <f>+O62</f>
        <v>2389</v>
      </c>
      <c r="W62" s="697">
        <v>175304956</v>
      </c>
      <c r="Y62" s="653"/>
    </row>
    <row r="63" spans="1:25" x14ac:dyDescent="0.2">
      <c r="A63" s="640" t="s">
        <v>21706</v>
      </c>
      <c r="B63" s="688">
        <f>SUM(B64:B69)</f>
        <v>19</v>
      </c>
      <c r="C63" s="689"/>
      <c r="D63" s="661">
        <f>+D70</f>
        <v>668</v>
      </c>
      <c r="E63" s="661"/>
      <c r="F63" s="661"/>
      <c r="G63" s="661"/>
      <c r="H63" s="661"/>
      <c r="I63" s="661"/>
      <c r="J63" s="661"/>
      <c r="K63" s="661">
        <f>SUM(K64:K70)</f>
        <v>687</v>
      </c>
      <c r="L63" s="690">
        <f>SUM(L64:L70)</f>
        <v>25102392.16</v>
      </c>
      <c r="M63" s="688">
        <f>SUM(M64:M69)</f>
        <v>17</v>
      </c>
      <c r="N63" s="661"/>
      <c r="O63" s="661">
        <f>+O70</f>
        <v>668</v>
      </c>
      <c r="P63" s="661"/>
      <c r="Q63" s="661"/>
      <c r="R63" s="661"/>
      <c r="S63" s="661"/>
      <c r="T63" s="661"/>
      <c r="U63" s="661"/>
      <c r="V63" s="661">
        <f>SUM(V64:V70)</f>
        <v>685</v>
      </c>
      <c r="W63" s="647">
        <f>SUM(W64:W70)</f>
        <v>24933730</v>
      </c>
    </row>
    <row r="64" spans="1:25" x14ac:dyDescent="0.2">
      <c r="A64" s="691" t="s">
        <v>21707</v>
      </c>
      <c r="B64" s="692">
        <v>6</v>
      </c>
      <c r="C64" s="693"/>
      <c r="D64" s="694"/>
      <c r="E64" s="694"/>
      <c r="F64" s="694"/>
      <c r="G64" s="694"/>
      <c r="H64" s="694"/>
      <c r="I64" s="694"/>
      <c r="J64" s="693"/>
      <c r="K64" s="693">
        <f t="shared" ref="K64:K67" si="2">B64+C64+J64</f>
        <v>6</v>
      </c>
      <c r="L64" s="701">
        <v>610452</v>
      </c>
      <c r="M64" s="692">
        <v>5</v>
      </c>
      <c r="N64" s="694"/>
      <c r="O64" s="694"/>
      <c r="P64" s="694"/>
      <c r="Q64" s="694"/>
      <c r="R64" s="694"/>
      <c r="S64" s="694"/>
      <c r="T64" s="694"/>
      <c r="U64" s="693"/>
      <c r="V64" s="693">
        <f t="shared" ref="V64:V67" si="3">M64+N64+U64</f>
        <v>5</v>
      </c>
      <c r="W64" s="702">
        <v>516098</v>
      </c>
      <c r="Y64" s="653"/>
    </row>
    <row r="65" spans="1:23" x14ac:dyDescent="0.2">
      <c r="A65" s="691" t="s">
        <v>21708</v>
      </c>
      <c r="B65" s="692">
        <v>6</v>
      </c>
      <c r="C65" s="693"/>
      <c r="D65" s="694"/>
      <c r="E65" s="694"/>
      <c r="F65" s="694"/>
      <c r="G65" s="694"/>
      <c r="H65" s="694"/>
      <c r="I65" s="694"/>
      <c r="J65" s="693"/>
      <c r="K65" s="693">
        <f t="shared" si="2"/>
        <v>6</v>
      </c>
      <c r="L65" s="701">
        <v>468506</v>
      </c>
      <c r="M65" s="692">
        <v>6</v>
      </c>
      <c r="N65" s="694"/>
      <c r="O65" s="694"/>
      <c r="P65" s="694"/>
      <c r="Q65" s="694"/>
      <c r="R65" s="694"/>
      <c r="S65" s="694"/>
      <c r="T65" s="694"/>
      <c r="U65" s="693"/>
      <c r="V65" s="693">
        <f t="shared" si="3"/>
        <v>6</v>
      </c>
      <c r="W65" s="702">
        <v>468507</v>
      </c>
    </row>
    <row r="66" spans="1:23" x14ac:dyDescent="0.2">
      <c r="A66" s="691" t="s">
        <v>21709</v>
      </c>
      <c r="B66" s="692">
        <v>5</v>
      </c>
      <c r="C66" s="693"/>
      <c r="D66" s="694"/>
      <c r="E66" s="694"/>
      <c r="F66" s="694"/>
      <c r="G66" s="694"/>
      <c r="H66" s="694"/>
      <c r="I66" s="694"/>
      <c r="J66" s="693"/>
      <c r="K66" s="693">
        <f t="shared" si="2"/>
        <v>5</v>
      </c>
      <c r="L66" s="701">
        <v>388598</v>
      </c>
      <c r="M66" s="692">
        <v>4</v>
      </c>
      <c r="N66" s="694"/>
      <c r="O66" s="694"/>
      <c r="P66" s="694"/>
      <c r="Q66" s="694"/>
      <c r="R66" s="694"/>
      <c r="S66" s="694"/>
      <c r="T66" s="694"/>
      <c r="U66" s="693"/>
      <c r="V66" s="693">
        <f t="shared" si="3"/>
        <v>4</v>
      </c>
      <c r="W66" s="702">
        <v>294244</v>
      </c>
    </row>
    <row r="67" spans="1:23" x14ac:dyDescent="0.2">
      <c r="A67" s="691" t="s">
        <v>21710</v>
      </c>
      <c r="B67" s="692">
        <v>2</v>
      </c>
      <c r="C67" s="693"/>
      <c r="D67" s="694"/>
      <c r="E67" s="694"/>
      <c r="F67" s="694"/>
      <c r="G67" s="694"/>
      <c r="H67" s="694"/>
      <c r="I67" s="694"/>
      <c r="J67" s="693"/>
      <c r="K67" s="693">
        <f t="shared" si="2"/>
        <v>2</v>
      </c>
      <c r="L67" s="701">
        <v>190205.16</v>
      </c>
      <c r="M67" s="692">
        <v>2</v>
      </c>
      <c r="N67" s="694"/>
      <c r="O67" s="694"/>
      <c r="P67" s="694"/>
      <c r="Q67" s="694"/>
      <c r="R67" s="694"/>
      <c r="S67" s="694"/>
      <c r="T67" s="694"/>
      <c r="U67" s="693"/>
      <c r="V67" s="693">
        <f t="shared" si="3"/>
        <v>2</v>
      </c>
      <c r="W67" s="702">
        <v>190205</v>
      </c>
    </row>
    <row r="68" spans="1:23" x14ac:dyDescent="0.2">
      <c r="A68" s="691" t="s">
        <v>21711</v>
      </c>
      <c r="B68" s="692"/>
      <c r="C68" s="693"/>
      <c r="D68" s="694"/>
      <c r="E68" s="694"/>
      <c r="F68" s="694"/>
      <c r="G68" s="694"/>
      <c r="H68" s="694"/>
      <c r="I68" s="694"/>
      <c r="J68" s="693"/>
      <c r="K68" s="693"/>
      <c r="L68" s="695"/>
      <c r="M68" s="692"/>
      <c r="N68" s="694"/>
      <c r="O68" s="694"/>
      <c r="P68" s="694"/>
      <c r="Q68" s="694"/>
      <c r="R68" s="694"/>
      <c r="S68" s="694"/>
      <c r="T68" s="694"/>
      <c r="U68" s="693"/>
      <c r="V68" s="693"/>
      <c r="W68" s="702"/>
    </row>
    <row r="69" spans="1:23" x14ac:dyDescent="0.2">
      <c r="A69" s="691" t="s">
        <v>21712</v>
      </c>
      <c r="B69" s="692"/>
      <c r="C69" s="693"/>
      <c r="D69" s="694"/>
      <c r="E69" s="694"/>
      <c r="F69" s="694"/>
      <c r="G69" s="694"/>
      <c r="H69" s="694"/>
      <c r="I69" s="694"/>
      <c r="J69" s="693"/>
      <c r="K69" s="693"/>
      <c r="L69" s="695"/>
      <c r="M69" s="692"/>
      <c r="N69" s="694"/>
      <c r="O69" s="694"/>
      <c r="P69" s="694"/>
      <c r="Q69" s="694"/>
      <c r="R69" s="694"/>
      <c r="S69" s="694"/>
      <c r="T69" s="694"/>
      <c r="U69" s="693"/>
      <c r="V69" s="693"/>
      <c r="W69" s="702"/>
    </row>
    <row r="70" spans="1:23" x14ac:dyDescent="0.2">
      <c r="A70" s="691" t="s">
        <v>21690</v>
      </c>
      <c r="B70" s="692"/>
      <c r="C70" s="693"/>
      <c r="D70" s="694">
        <v>668</v>
      </c>
      <c r="E70" s="694"/>
      <c r="F70" s="694"/>
      <c r="G70" s="694"/>
      <c r="H70" s="694"/>
      <c r="I70" s="694"/>
      <c r="J70" s="694"/>
      <c r="K70" s="694">
        <f>+D70</f>
        <v>668</v>
      </c>
      <c r="L70" s="695">
        <v>23444631</v>
      </c>
      <c r="M70" s="692"/>
      <c r="N70" s="694"/>
      <c r="O70" s="694">
        <v>668</v>
      </c>
      <c r="P70" s="694"/>
      <c r="Q70" s="694"/>
      <c r="R70" s="694"/>
      <c r="S70" s="694"/>
      <c r="T70" s="694"/>
      <c r="U70" s="694"/>
      <c r="V70" s="694">
        <f>+O70</f>
        <v>668</v>
      </c>
      <c r="W70" s="697">
        <v>23464676</v>
      </c>
    </row>
    <row r="71" spans="1:23" x14ac:dyDescent="0.2">
      <c r="A71" s="640" t="s">
        <v>21695</v>
      </c>
      <c r="B71" s="688">
        <f>+B72+B73</f>
        <v>2</v>
      </c>
      <c r="C71" s="689"/>
      <c r="D71" s="661">
        <f>+D74</f>
        <v>309</v>
      </c>
      <c r="E71" s="661"/>
      <c r="F71" s="661"/>
      <c r="G71" s="661"/>
      <c r="H71" s="661"/>
      <c r="I71" s="661"/>
      <c r="J71" s="661"/>
      <c r="K71" s="661">
        <f>+K72+K73+K74</f>
        <v>311</v>
      </c>
      <c r="L71" s="647">
        <f>+L72+L73+L74</f>
        <v>7943682</v>
      </c>
      <c r="M71" s="688">
        <f>+M72+M73</f>
        <v>2</v>
      </c>
      <c r="N71" s="661"/>
      <c r="O71" s="661">
        <f>+O74</f>
        <v>309</v>
      </c>
      <c r="P71" s="661"/>
      <c r="Q71" s="661"/>
      <c r="R71" s="661"/>
      <c r="S71" s="661"/>
      <c r="T71" s="661"/>
      <c r="U71" s="661"/>
      <c r="V71" s="661">
        <f>+V72+V73+V74</f>
        <v>311</v>
      </c>
      <c r="W71" s="647">
        <f>+W72+W73+W74</f>
        <v>7944779</v>
      </c>
    </row>
    <row r="72" spans="1:23" x14ac:dyDescent="0.2">
      <c r="A72" s="691" t="s">
        <v>21713</v>
      </c>
      <c r="B72" s="692">
        <v>1</v>
      </c>
      <c r="C72" s="693"/>
      <c r="D72" s="694"/>
      <c r="E72" s="694"/>
      <c r="F72" s="694"/>
      <c r="G72" s="694"/>
      <c r="H72" s="694"/>
      <c r="I72" s="694"/>
      <c r="J72" s="693"/>
      <c r="K72" s="693">
        <f>B72+C72+J72</f>
        <v>1</v>
      </c>
      <c r="L72" s="695">
        <v>45914</v>
      </c>
      <c r="M72" s="692">
        <v>1</v>
      </c>
      <c r="N72" s="694"/>
      <c r="O72" s="694"/>
      <c r="P72" s="694"/>
      <c r="Q72" s="694"/>
      <c r="R72" s="694"/>
      <c r="S72" s="694"/>
      <c r="T72" s="694"/>
      <c r="U72" s="693"/>
      <c r="V72" s="693">
        <f>M72+N72+U72</f>
        <v>1</v>
      </c>
      <c r="W72" s="702">
        <v>45914</v>
      </c>
    </row>
    <row r="73" spans="1:23" x14ac:dyDescent="0.2">
      <c r="A73" s="691" t="s">
        <v>21714</v>
      </c>
      <c r="B73" s="692">
        <v>1</v>
      </c>
      <c r="C73" s="693"/>
      <c r="D73" s="694"/>
      <c r="E73" s="694"/>
      <c r="F73" s="694"/>
      <c r="G73" s="694"/>
      <c r="H73" s="694"/>
      <c r="I73" s="694"/>
      <c r="J73" s="693"/>
      <c r="K73" s="693">
        <f>B73+C73+J73</f>
        <v>1</v>
      </c>
      <c r="L73" s="695">
        <v>45914</v>
      </c>
      <c r="M73" s="692">
        <v>1</v>
      </c>
      <c r="N73" s="694"/>
      <c r="O73" s="694"/>
      <c r="P73" s="694"/>
      <c r="Q73" s="694"/>
      <c r="R73" s="694"/>
      <c r="S73" s="694"/>
      <c r="T73" s="694"/>
      <c r="U73" s="693"/>
      <c r="V73" s="693">
        <f>M73+N73+U73</f>
        <v>1</v>
      </c>
      <c r="W73" s="702">
        <v>45914</v>
      </c>
    </row>
    <row r="74" spans="1:23" x14ac:dyDescent="0.2">
      <c r="A74" s="691" t="s">
        <v>21690</v>
      </c>
      <c r="B74" s="698"/>
      <c r="C74" s="699"/>
      <c r="D74" s="693">
        <v>309</v>
      </c>
      <c r="E74" s="699"/>
      <c r="F74" s="699"/>
      <c r="G74" s="699"/>
      <c r="H74" s="699"/>
      <c r="I74" s="699"/>
      <c r="J74" s="703"/>
      <c r="K74" s="693">
        <f>+D74</f>
        <v>309</v>
      </c>
      <c r="L74" s="695">
        <v>7851854</v>
      </c>
      <c r="M74" s="692"/>
      <c r="N74" s="694"/>
      <c r="O74" s="694">
        <v>309</v>
      </c>
      <c r="P74" s="694"/>
      <c r="Q74" s="694"/>
      <c r="R74" s="694"/>
      <c r="S74" s="694"/>
      <c r="T74" s="694"/>
      <c r="U74" s="694"/>
      <c r="V74" s="694">
        <f>+O74</f>
        <v>309</v>
      </c>
      <c r="W74" s="702">
        <v>7852951</v>
      </c>
    </row>
    <row r="75" spans="1:23" x14ac:dyDescent="0.2">
      <c r="A75" s="640" t="s">
        <v>21715</v>
      </c>
      <c r="B75" s="688"/>
      <c r="C75" s="689">
        <f>SUM(C76:C94)</f>
        <v>7274</v>
      </c>
      <c r="D75" s="661"/>
      <c r="E75" s="661"/>
      <c r="F75" s="661"/>
      <c r="G75" s="661"/>
      <c r="H75" s="661"/>
      <c r="I75" s="661"/>
      <c r="J75" s="661"/>
      <c r="K75" s="661">
        <f>SUM(K76:K94)</f>
        <v>7274</v>
      </c>
      <c r="L75" s="704">
        <f>SUM(L76:L94)</f>
        <v>812278397</v>
      </c>
      <c r="M75" s="705"/>
      <c r="N75" s="689">
        <f>SUM(N76:N94)</f>
        <v>7235</v>
      </c>
      <c r="O75" s="661"/>
      <c r="P75" s="661"/>
      <c r="Q75" s="661"/>
      <c r="R75" s="661"/>
      <c r="S75" s="661"/>
      <c r="T75" s="661"/>
      <c r="U75" s="661"/>
      <c r="V75" s="661">
        <f>SUM(V76:V94)</f>
        <v>7235</v>
      </c>
      <c r="W75" s="706">
        <f>SUM(W76:W94)</f>
        <v>812503910</v>
      </c>
    </row>
    <row r="76" spans="1:23" ht="17.25" customHeight="1" x14ac:dyDescent="0.2">
      <c r="A76" s="707" t="s">
        <v>21716</v>
      </c>
      <c r="B76" s="708"/>
      <c r="C76" s="693">
        <v>67</v>
      </c>
      <c r="D76" s="693"/>
      <c r="E76" s="693"/>
      <c r="F76" s="693"/>
      <c r="G76" s="693"/>
      <c r="H76" s="693"/>
      <c r="I76" s="693"/>
      <c r="J76" s="693"/>
      <c r="K76" s="693">
        <f t="shared" ref="K76:K93" si="4">B76+C76+J76</f>
        <v>67</v>
      </c>
      <c r="L76" s="709">
        <v>15022396</v>
      </c>
      <c r="M76" s="708"/>
      <c r="N76" s="710">
        <v>67</v>
      </c>
      <c r="O76" s="693"/>
      <c r="P76" s="693"/>
      <c r="Q76" s="693"/>
      <c r="R76" s="693"/>
      <c r="S76" s="693"/>
      <c r="T76" s="693"/>
      <c r="U76" s="693"/>
      <c r="V76" s="693">
        <f t="shared" ref="V76:V79" si="5">M76+N76+U76</f>
        <v>67</v>
      </c>
      <c r="W76" s="711">
        <v>15022396</v>
      </c>
    </row>
    <row r="77" spans="1:23" ht="15" customHeight="1" x14ac:dyDescent="0.2">
      <c r="A77" s="707" t="s">
        <v>21717</v>
      </c>
      <c r="B77" s="708"/>
      <c r="C77" s="693">
        <v>1002</v>
      </c>
      <c r="D77" s="693"/>
      <c r="E77" s="693"/>
      <c r="F77" s="693"/>
      <c r="G77" s="693"/>
      <c r="H77" s="693"/>
      <c r="I77" s="693"/>
      <c r="J77" s="693"/>
      <c r="K77" s="693">
        <f t="shared" si="4"/>
        <v>1002</v>
      </c>
      <c r="L77" s="709">
        <v>184644843</v>
      </c>
      <c r="M77" s="708"/>
      <c r="N77" s="710">
        <v>1001</v>
      </c>
      <c r="O77" s="693"/>
      <c r="P77" s="693"/>
      <c r="Q77" s="693"/>
      <c r="R77" s="693"/>
      <c r="S77" s="693"/>
      <c r="T77" s="693"/>
      <c r="U77" s="693"/>
      <c r="V77" s="693">
        <f t="shared" si="5"/>
        <v>1001</v>
      </c>
      <c r="W77" s="711">
        <v>185181724</v>
      </c>
    </row>
    <row r="78" spans="1:23" ht="15" customHeight="1" x14ac:dyDescent="0.2">
      <c r="A78" s="712" t="s">
        <v>21718</v>
      </c>
      <c r="B78" s="708"/>
      <c r="C78" s="693">
        <v>1216</v>
      </c>
      <c r="D78" s="693"/>
      <c r="E78" s="693"/>
      <c r="F78" s="693"/>
      <c r="G78" s="693"/>
      <c r="H78" s="693"/>
      <c r="I78" s="693"/>
      <c r="J78" s="713"/>
      <c r="K78" s="693">
        <f t="shared" si="4"/>
        <v>1216</v>
      </c>
      <c r="L78" s="709">
        <v>94456608</v>
      </c>
      <c r="M78" s="708"/>
      <c r="N78" s="710">
        <v>1216</v>
      </c>
      <c r="O78" s="693"/>
      <c r="P78" s="693"/>
      <c r="Q78" s="693"/>
      <c r="R78" s="693"/>
      <c r="S78" s="693"/>
      <c r="T78" s="693"/>
      <c r="U78" s="693"/>
      <c r="V78" s="693">
        <f t="shared" si="5"/>
        <v>1216</v>
      </c>
      <c r="W78" s="711">
        <v>94456608</v>
      </c>
    </row>
    <row r="79" spans="1:23" ht="15" customHeight="1" x14ac:dyDescent="0.2">
      <c r="A79" s="712" t="s">
        <v>21719</v>
      </c>
      <c r="B79" s="708"/>
      <c r="C79" s="693">
        <v>984</v>
      </c>
      <c r="D79" s="693"/>
      <c r="E79" s="693"/>
      <c r="F79" s="693"/>
      <c r="G79" s="693"/>
      <c r="H79" s="693"/>
      <c r="I79" s="693"/>
      <c r="J79" s="713"/>
      <c r="K79" s="693">
        <f t="shared" si="4"/>
        <v>984</v>
      </c>
      <c r="L79" s="709">
        <v>98515121</v>
      </c>
      <c r="M79" s="708"/>
      <c r="N79" s="710">
        <v>967</v>
      </c>
      <c r="O79" s="693"/>
      <c r="P79" s="693"/>
      <c r="Q79" s="693"/>
      <c r="R79" s="693"/>
      <c r="S79" s="693"/>
      <c r="T79" s="693"/>
      <c r="U79" s="693"/>
      <c r="V79" s="693">
        <f t="shared" si="5"/>
        <v>967</v>
      </c>
      <c r="W79" s="711">
        <v>98660500</v>
      </c>
    </row>
    <row r="80" spans="1:23" ht="15" customHeight="1" x14ac:dyDescent="0.2">
      <c r="A80" s="712" t="s">
        <v>21720</v>
      </c>
      <c r="B80" s="708"/>
      <c r="C80" s="693">
        <v>850</v>
      </c>
      <c r="D80" s="693"/>
      <c r="E80" s="693"/>
      <c r="F80" s="693"/>
      <c r="G80" s="693"/>
      <c r="H80" s="693"/>
      <c r="I80" s="693"/>
      <c r="J80" s="713"/>
      <c r="K80" s="693">
        <f t="shared" si="4"/>
        <v>850</v>
      </c>
      <c r="L80" s="709">
        <v>96860689</v>
      </c>
      <c r="M80" s="708"/>
      <c r="N80" s="710">
        <v>849</v>
      </c>
      <c r="O80" s="693"/>
      <c r="P80" s="693"/>
      <c r="Q80" s="693"/>
      <c r="R80" s="693"/>
      <c r="S80" s="693"/>
      <c r="T80" s="693"/>
      <c r="U80" s="693"/>
      <c r="V80" s="693">
        <f>M80+N80+U80</f>
        <v>849</v>
      </c>
      <c r="W80" s="711">
        <v>96802779</v>
      </c>
    </row>
    <row r="81" spans="1:23" ht="15" customHeight="1" x14ac:dyDescent="0.2">
      <c r="A81" s="712" t="s">
        <v>21721</v>
      </c>
      <c r="B81" s="708"/>
      <c r="C81" s="693">
        <v>1175</v>
      </c>
      <c r="D81" s="693"/>
      <c r="E81" s="693"/>
      <c r="F81" s="693"/>
      <c r="G81" s="693"/>
      <c r="H81" s="693"/>
      <c r="I81" s="693"/>
      <c r="J81" s="713"/>
      <c r="K81" s="693">
        <f t="shared" si="4"/>
        <v>1175</v>
      </c>
      <c r="L81" s="709">
        <v>168702326</v>
      </c>
      <c r="M81" s="708"/>
      <c r="N81" s="710">
        <v>1167</v>
      </c>
      <c r="O81" s="693"/>
      <c r="P81" s="693"/>
      <c r="Q81" s="693"/>
      <c r="R81" s="693"/>
      <c r="S81" s="693"/>
      <c r="T81" s="693"/>
      <c r="U81" s="693"/>
      <c r="V81" s="693">
        <f t="shared" ref="V81:V94" si="6">M81+N81+U81</f>
        <v>1167</v>
      </c>
      <c r="W81" s="714">
        <v>169190425</v>
      </c>
    </row>
    <row r="82" spans="1:23" ht="15" customHeight="1" x14ac:dyDescent="0.2">
      <c r="A82" s="712" t="s">
        <v>21722</v>
      </c>
      <c r="B82" s="708"/>
      <c r="C82" s="693">
        <v>370</v>
      </c>
      <c r="D82" s="693"/>
      <c r="E82" s="693"/>
      <c r="F82" s="693"/>
      <c r="G82" s="693"/>
      <c r="H82" s="693"/>
      <c r="I82" s="693"/>
      <c r="J82" s="713"/>
      <c r="K82" s="693">
        <f t="shared" si="4"/>
        <v>370</v>
      </c>
      <c r="L82" s="709">
        <v>55202280</v>
      </c>
      <c r="M82" s="708"/>
      <c r="N82" s="710">
        <v>369</v>
      </c>
      <c r="O82" s="693"/>
      <c r="P82" s="693"/>
      <c r="Q82" s="693"/>
      <c r="R82" s="693"/>
      <c r="S82" s="693"/>
      <c r="T82" s="693"/>
      <c r="U82" s="693"/>
      <c r="V82" s="693">
        <f t="shared" si="6"/>
        <v>369</v>
      </c>
      <c r="W82" s="714">
        <v>55056617</v>
      </c>
    </row>
    <row r="83" spans="1:23" ht="15" customHeight="1" x14ac:dyDescent="0.2">
      <c r="A83" s="712" t="s">
        <v>21723</v>
      </c>
      <c r="B83" s="708"/>
      <c r="C83" s="693">
        <v>27</v>
      </c>
      <c r="D83" s="693"/>
      <c r="E83" s="693"/>
      <c r="F83" s="693"/>
      <c r="G83" s="693"/>
      <c r="H83" s="693"/>
      <c r="I83" s="693"/>
      <c r="J83" s="713"/>
      <c r="K83" s="693">
        <f t="shared" si="4"/>
        <v>27</v>
      </c>
      <c r="L83" s="709">
        <v>5219607</v>
      </c>
      <c r="M83" s="708"/>
      <c r="N83" s="710">
        <v>27</v>
      </c>
      <c r="O83" s="693"/>
      <c r="P83" s="693"/>
      <c r="Q83" s="693"/>
      <c r="R83" s="693"/>
      <c r="S83" s="693"/>
      <c r="T83" s="693"/>
      <c r="U83" s="693"/>
      <c r="V83" s="693">
        <f t="shared" si="6"/>
        <v>27</v>
      </c>
      <c r="W83" s="714">
        <v>5219607</v>
      </c>
    </row>
    <row r="84" spans="1:23" ht="16.5" customHeight="1" x14ac:dyDescent="0.2">
      <c r="A84" s="712" t="s">
        <v>21724</v>
      </c>
      <c r="B84" s="708"/>
      <c r="C84" s="693">
        <v>114</v>
      </c>
      <c r="D84" s="693"/>
      <c r="E84" s="693"/>
      <c r="F84" s="693"/>
      <c r="G84" s="693"/>
      <c r="H84" s="693"/>
      <c r="I84" s="693"/>
      <c r="J84" s="713"/>
      <c r="K84" s="693">
        <f t="shared" si="4"/>
        <v>114</v>
      </c>
      <c r="L84" s="709">
        <v>5153192</v>
      </c>
      <c r="M84" s="708"/>
      <c r="N84" s="710">
        <v>114</v>
      </c>
      <c r="O84" s="693"/>
      <c r="P84" s="693"/>
      <c r="Q84" s="693"/>
      <c r="R84" s="693"/>
      <c r="S84" s="693"/>
      <c r="T84" s="693"/>
      <c r="U84" s="693"/>
      <c r="V84" s="693">
        <f t="shared" si="6"/>
        <v>114</v>
      </c>
      <c r="W84" s="711">
        <v>5153192</v>
      </c>
    </row>
    <row r="85" spans="1:23" ht="16.5" customHeight="1" x14ac:dyDescent="0.2">
      <c r="A85" s="712" t="s">
        <v>21725</v>
      </c>
      <c r="B85" s="708"/>
      <c r="C85" s="693">
        <v>217</v>
      </c>
      <c r="D85" s="693"/>
      <c r="E85" s="693"/>
      <c r="F85" s="693"/>
      <c r="G85" s="693"/>
      <c r="H85" s="693"/>
      <c r="I85" s="693"/>
      <c r="J85" s="713"/>
      <c r="K85" s="693">
        <f t="shared" si="4"/>
        <v>217</v>
      </c>
      <c r="L85" s="709">
        <v>12336740</v>
      </c>
      <c r="M85" s="708"/>
      <c r="N85" s="710">
        <v>216</v>
      </c>
      <c r="O85" s="693"/>
      <c r="P85" s="693"/>
      <c r="Q85" s="693"/>
      <c r="R85" s="693"/>
      <c r="S85" s="693"/>
      <c r="T85" s="693"/>
      <c r="U85" s="693"/>
      <c r="V85" s="693">
        <f t="shared" si="6"/>
        <v>216</v>
      </c>
      <c r="W85" s="711">
        <v>12283784</v>
      </c>
    </row>
    <row r="86" spans="1:23" ht="16.5" customHeight="1" x14ac:dyDescent="0.2">
      <c r="A86" s="712" t="s">
        <v>21726</v>
      </c>
      <c r="B86" s="708"/>
      <c r="C86" s="693">
        <v>121</v>
      </c>
      <c r="D86" s="693"/>
      <c r="E86" s="693"/>
      <c r="F86" s="693"/>
      <c r="G86" s="693"/>
      <c r="H86" s="693"/>
      <c r="I86" s="693"/>
      <c r="J86" s="713"/>
      <c r="K86" s="693">
        <f t="shared" si="4"/>
        <v>121</v>
      </c>
      <c r="L86" s="709">
        <v>7457026</v>
      </c>
      <c r="M86" s="708"/>
      <c r="N86" s="710">
        <v>120</v>
      </c>
      <c r="O86" s="693"/>
      <c r="P86" s="693"/>
      <c r="Q86" s="693"/>
      <c r="R86" s="693"/>
      <c r="S86" s="693"/>
      <c r="T86" s="693"/>
      <c r="U86" s="693"/>
      <c r="V86" s="693">
        <f t="shared" si="6"/>
        <v>120</v>
      </c>
      <c r="W86" s="711">
        <v>7393458</v>
      </c>
    </row>
    <row r="87" spans="1:23" ht="16.5" customHeight="1" x14ac:dyDescent="0.2">
      <c r="A87" s="712" t="s">
        <v>21727</v>
      </c>
      <c r="B87" s="708"/>
      <c r="C87" s="693">
        <v>649</v>
      </c>
      <c r="D87" s="693"/>
      <c r="E87" s="693"/>
      <c r="F87" s="693"/>
      <c r="G87" s="693"/>
      <c r="H87" s="693"/>
      <c r="I87" s="693"/>
      <c r="J87" s="713"/>
      <c r="K87" s="693">
        <f t="shared" si="4"/>
        <v>649</v>
      </c>
      <c r="L87" s="709">
        <v>45824593</v>
      </c>
      <c r="M87" s="708"/>
      <c r="N87" s="710">
        <v>645</v>
      </c>
      <c r="O87" s="693"/>
      <c r="P87" s="693"/>
      <c r="Q87" s="693"/>
      <c r="R87" s="693"/>
      <c r="S87" s="693"/>
      <c r="T87" s="693"/>
      <c r="U87" s="693"/>
      <c r="V87" s="693">
        <f t="shared" si="6"/>
        <v>645</v>
      </c>
      <c r="W87" s="711">
        <v>45511530</v>
      </c>
    </row>
    <row r="88" spans="1:23" ht="16.5" customHeight="1" x14ac:dyDescent="0.2">
      <c r="A88" s="712" t="s">
        <v>21728</v>
      </c>
      <c r="B88" s="708"/>
      <c r="C88" s="693">
        <v>13</v>
      </c>
      <c r="D88" s="693"/>
      <c r="E88" s="693"/>
      <c r="F88" s="693"/>
      <c r="G88" s="693"/>
      <c r="H88" s="693"/>
      <c r="I88" s="693"/>
      <c r="J88" s="713"/>
      <c r="K88" s="693">
        <f t="shared" si="4"/>
        <v>13</v>
      </c>
      <c r="L88" s="709">
        <v>1558660</v>
      </c>
      <c r="M88" s="708"/>
      <c r="N88" s="710">
        <v>13</v>
      </c>
      <c r="O88" s="693"/>
      <c r="P88" s="693"/>
      <c r="Q88" s="693"/>
      <c r="R88" s="693"/>
      <c r="S88" s="693"/>
      <c r="T88" s="693"/>
      <c r="U88" s="693"/>
      <c r="V88" s="693">
        <f t="shared" si="6"/>
        <v>13</v>
      </c>
      <c r="W88" s="711">
        <v>1558660</v>
      </c>
    </row>
    <row r="89" spans="1:23" ht="15.75" customHeight="1" x14ac:dyDescent="0.2">
      <c r="A89" s="712" t="s">
        <v>21729</v>
      </c>
      <c r="B89" s="708"/>
      <c r="C89" s="693">
        <v>64</v>
      </c>
      <c r="D89" s="693"/>
      <c r="E89" s="693"/>
      <c r="F89" s="693"/>
      <c r="G89" s="693"/>
      <c r="H89" s="693"/>
      <c r="I89" s="693"/>
      <c r="J89" s="713"/>
      <c r="K89" s="693">
        <f t="shared" si="4"/>
        <v>64</v>
      </c>
      <c r="L89" s="709">
        <v>2906030</v>
      </c>
      <c r="M89" s="708"/>
      <c r="N89" s="710">
        <v>64</v>
      </c>
      <c r="O89" s="693"/>
      <c r="P89" s="693"/>
      <c r="Q89" s="693"/>
      <c r="R89" s="693"/>
      <c r="S89" s="693"/>
      <c r="T89" s="693"/>
      <c r="U89" s="693"/>
      <c r="V89" s="693">
        <f t="shared" si="6"/>
        <v>64</v>
      </c>
      <c r="W89" s="711">
        <v>2906030</v>
      </c>
    </row>
    <row r="90" spans="1:23" ht="15.75" customHeight="1" x14ac:dyDescent="0.2">
      <c r="A90" s="712" t="s">
        <v>21730</v>
      </c>
      <c r="B90" s="708"/>
      <c r="C90" s="693">
        <v>89</v>
      </c>
      <c r="D90" s="693"/>
      <c r="E90" s="693"/>
      <c r="F90" s="693"/>
      <c r="G90" s="693"/>
      <c r="H90" s="693"/>
      <c r="I90" s="693"/>
      <c r="J90" s="713"/>
      <c r="K90" s="693">
        <f t="shared" si="4"/>
        <v>89</v>
      </c>
      <c r="L90" s="709">
        <v>4652106</v>
      </c>
      <c r="M90" s="708"/>
      <c r="N90" s="710">
        <v>88</v>
      </c>
      <c r="O90" s="693"/>
      <c r="P90" s="693"/>
      <c r="Q90" s="693"/>
      <c r="R90" s="693"/>
      <c r="S90" s="693"/>
      <c r="T90" s="693"/>
      <c r="U90" s="693"/>
      <c r="V90" s="693">
        <f t="shared" si="6"/>
        <v>88</v>
      </c>
      <c r="W90" s="711">
        <v>4600247</v>
      </c>
    </row>
    <row r="91" spans="1:23" ht="15.75" customHeight="1" x14ac:dyDescent="0.2">
      <c r="A91" s="712" t="s">
        <v>21731</v>
      </c>
      <c r="B91" s="708"/>
      <c r="C91" s="693">
        <v>8</v>
      </c>
      <c r="D91" s="693"/>
      <c r="E91" s="693"/>
      <c r="F91" s="693"/>
      <c r="G91" s="693"/>
      <c r="H91" s="693"/>
      <c r="I91" s="693"/>
      <c r="J91" s="713"/>
      <c r="K91" s="693">
        <f t="shared" si="4"/>
        <v>8</v>
      </c>
      <c r="L91" s="709">
        <v>477948</v>
      </c>
      <c r="M91" s="708"/>
      <c r="N91" s="710">
        <v>8</v>
      </c>
      <c r="O91" s="693"/>
      <c r="P91" s="693"/>
      <c r="Q91" s="693"/>
      <c r="R91" s="693"/>
      <c r="S91" s="693"/>
      <c r="T91" s="693"/>
      <c r="U91" s="693"/>
      <c r="V91" s="693">
        <f t="shared" si="6"/>
        <v>8</v>
      </c>
      <c r="W91" s="711">
        <v>477948</v>
      </c>
    </row>
    <row r="92" spans="1:23" ht="15.75" customHeight="1" x14ac:dyDescent="0.2">
      <c r="A92" s="712" t="s">
        <v>21732</v>
      </c>
      <c r="B92" s="708"/>
      <c r="C92" s="693">
        <v>89</v>
      </c>
      <c r="D92" s="693"/>
      <c r="E92" s="693"/>
      <c r="F92" s="693"/>
      <c r="G92" s="693"/>
      <c r="H92" s="693"/>
      <c r="I92" s="693"/>
      <c r="J92" s="713"/>
      <c r="K92" s="693">
        <f t="shared" si="4"/>
        <v>89</v>
      </c>
      <c r="L92" s="709">
        <v>6471714</v>
      </c>
      <c r="M92" s="708"/>
      <c r="N92" s="710">
        <v>86</v>
      </c>
      <c r="O92" s="693"/>
      <c r="P92" s="693"/>
      <c r="Q92" s="693"/>
      <c r="R92" s="693"/>
      <c r="S92" s="693"/>
      <c r="T92" s="693"/>
      <c r="U92" s="693"/>
      <c r="V92" s="693">
        <f t="shared" si="6"/>
        <v>86</v>
      </c>
      <c r="W92" s="711">
        <v>6251360</v>
      </c>
    </row>
    <row r="93" spans="1:23" x14ac:dyDescent="0.2">
      <c r="A93" s="712" t="s">
        <v>5789</v>
      </c>
      <c r="B93" s="708"/>
      <c r="C93" s="693">
        <v>147</v>
      </c>
      <c r="D93" s="693"/>
      <c r="E93" s="693"/>
      <c r="F93" s="693"/>
      <c r="G93" s="693"/>
      <c r="H93" s="693"/>
      <c r="I93" s="693"/>
      <c r="J93" s="713"/>
      <c r="K93" s="693">
        <f t="shared" si="4"/>
        <v>147</v>
      </c>
      <c r="L93" s="709">
        <v>5880686</v>
      </c>
      <c r="M93" s="708"/>
      <c r="N93" s="710">
        <v>146</v>
      </c>
      <c r="O93" s="693"/>
      <c r="P93" s="693"/>
      <c r="Q93" s="693"/>
      <c r="R93" s="693"/>
      <c r="S93" s="693"/>
      <c r="T93" s="693"/>
      <c r="U93" s="693"/>
      <c r="V93" s="693">
        <f t="shared" si="6"/>
        <v>146</v>
      </c>
      <c r="W93" s="711">
        <v>5841213</v>
      </c>
    </row>
    <row r="94" spans="1:23" x14ac:dyDescent="0.2">
      <c r="A94" s="715" t="s">
        <v>21733</v>
      </c>
      <c r="B94" s="708"/>
      <c r="C94" s="693">
        <v>72</v>
      </c>
      <c r="D94" s="693"/>
      <c r="E94" s="693"/>
      <c r="F94" s="693"/>
      <c r="G94" s="693"/>
      <c r="H94" s="693"/>
      <c r="I94" s="693"/>
      <c r="J94" s="713"/>
      <c r="K94" s="693">
        <f>SUM(B94:J94)</f>
        <v>72</v>
      </c>
      <c r="L94" s="651">
        <v>935832</v>
      </c>
      <c r="M94" s="708"/>
      <c r="N94" s="693">
        <v>72</v>
      </c>
      <c r="O94" s="700"/>
      <c r="P94" s="700"/>
      <c r="Q94" s="700"/>
      <c r="R94" s="700"/>
      <c r="S94" s="700"/>
      <c r="T94" s="700"/>
      <c r="U94" s="700"/>
      <c r="V94" s="693">
        <f t="shared" si="6"/>
        <v>72</v>
      </c>
      <c r="W94" s="697">
        <v>935832</v>
      </c>
    </row>
    <row r="95" spans="1:23" x14ac:dyDescent="0.2">
      <c r="A95" s="715"/>
      <c r="B95" s="708"/>
      <c r="C95" s="693"/>
      <c r="D95" s="693"/>
      <c r="E95" s="693"/>
      <c r="F95" s="693"/>
      <c r="G95" s="693"/>
      <c r="H95" s="693"/>
      <c r="I95" s="693"/>
      <c r="J95" s="713"/>
      <c r="K95" s="693"/>
      <c r="L95" s="651"/>
      <c r="M95" s="708"/>
      <c r="N95" s="693"/>
      <c r="O95" s="700"/>
      <c r="P95" s="700"/>
      <c r="Q95" s="700"/>
      <c r="R95" s="700"/>
      <c r="S95" s="700"/>
      <c r="T95" s="700"/>
      <c r="U95" s="700"/>
      <c r="V95" s="693"/>
      <c r="W95" s="697"/>
    </row>
    <row r="96" spans="1:23" s="618" customFormat="1" x14ac:dyDescent="0.2">
      <c r="A96" s="662" t="s">
        <v>21696</v>
      </c>
      <c r="B96" s="663"/>
      <c r="C96" s="664"/>
      <c r="D96" s="664"/>
      <c r="E96" s="664"/>
      <c r="F96" s="664"/>
      <c r="G96" s="664"/>
      <c r="H96" s="664"/>
      <c r="I96" s="664">
        <v>338</v>
      </c>
      <c r="J96" s="716"/>
      <c r="K96" s="664">
        <f>SUM(B96:J96)</f>
        <v>338</v>
      </c>
      <c r="L96" s="717">
        <v>4630316</v>
      </c>
      <c r="M96" s="668"/>
      <c r="N96" s="666"/>
      <c r="O96" s="665"/>
      <c r="P96" s="665"/>
      <c r="Q96" s="665"/>
      <c r="R96" s="665"/>
      <c r="S96" s="665"/>
      <c r="T96" s="666">
        <v>338</v>
      </c>
      <c r="U96" s="665"/>
      <c r="V96" s="664">
        <f>+T96</f>
        <v>338</v>
      </c>
      <c r="W96" s="669">
        <v>5652208</v>
      </c>
    </row>
    <row r="97" spans="1:23" s="618" customFormat="1" ht="13.5" thickBot="1" x14ac:dyDescent="0.25">
      <c r="A97" s="718"/>
      <c r="B97" s="719"/>
      <c r="C97" s="720"/>
      <c r="D97" s="721"/>
      <c r="E97" s="721"/>
      <c r="F97" s="721"/>
      <c r="G97" s="721"/>
      <c r="H97" s="721"/>
      <c r="I97" s="721"/>
      <c r="J97" s="722"/>
      <c r="K97" s="723"/>
      <c r="L97" s="724"/>
      <c r="M97" s="725"/>
      <c r="N97" s="721"/>
      <c r="O97" s="726"/>
      <c r="P97" s="726"/>
      <c r="Q97" s="726"/>
      <c r="R97" s="726"/>
      <c r="S97" s="726"/>
      <c r="T97" s="721"/>
      <c r="U97" s="726"/>
      <c r="V97" s="723"/>
      <c r="W97" s="727"/>
    </row>
    <row r="98" spans="1:23" ht="18.75" customHeight="1" thickBot="1" x14ac:dyDescent="0.25">
      <c r="A98" s="626" t="s">
        <v>2049</v>
      </c>
      <c r="B98" s="728">
        <f>+B52+B56+B63+B71+B75</f>
        <v>35</v>
      </c>
      <c r="C98" s="675">
        <f>+C52+C56+C63+C71+C75</f>
        <v>7274</v>
      </c>
      <c r="D98" s="675">
        <f>+D56+D63+D71</f>
        <v>3366</v>
      </c>
      <c r="E98" s="675"/>
      <c r="F98" s="675"/>
      <c r="G98" s="675"/>
      <c r="H98" s="675"/>
      <c r="I98" s="675">
        <f>+I96</f>
        <v>338</v>
      </c>
      <c r="J98" s="675"/>
      <c r="K98" s="729">
        <f>+K52+K56+K63+K71+K75+K96</f>
        <v>11013</v>
      </c>
      <c r="L98" s="730">
        <f>+L52+L56+L63+L71+L75+L96</f>
        <v>1031340953.3199999</v>
      </c>
      <c r="M98" s="728">
        <f>+M52+M56+M63+M71+M75</f>
        <v>33</v>
      </c>
      <c r="N98" s="675">
        <f>+N52+N56+N63+N71+N75</f>
        <v>7235</v>
      </c>
      <c r="O98" s="675">
        <f>+O56+O63+O71</f>
        <v>3366</v>
      </c>
      <c r="P98" s="675"/>
      <c r="Q98" s="675"/>
      <c r="R98" s="675"/>
      <c r="S98" s="675"/>
      <c r="T98" s="675">
        <f>+T96</f>
        <v>338</v>
      </c>
      <c r="U98" s="675"/>
      <c r="V98" s="729">
        <f>+V52+V56+V63+V71+V75+V96</f>
        <v>10972</v>
      </c>
      <c r="W98" s="730">
        <f>+W52+W56+W63+W71+W75+W96</f>
        <v>1028218597</v>
      </c>
    </row>
    <row r="99" spans="1:23" x14ac:dyDescent="0.2">
      <c r="A99" s="570"/>
      <c r="B99" s="680"/>
      <c r="C99" s="680"/>
      <c r="D99" s="680"/>
      <c r="E99" s="680"/>
      <c r="F99" s="680"/>
      <c r="G99" s="680"/>
      <c r="H99" s="680"/>
      <c r="I99" s="269"/>
      <c r="J99" s="269"/>
      <c r="K99" s="680"/>
      <c r="L99" s="680"/>
      <c r="M99" s="268"/>
      <c r="N99" s="268"/>
      <c r="O99" s="268"/>
      <c r="P99" s="268"/>
      <c r="Q99" s="268"/>
      <c r="R99" s="268"/>
      <c r="S99" s="268"/>
      <c r="T99" s="269"/>
      <c r="U99" s="269"/>
      <c r="V99" s="680"/>
      <c r="W99" s="680"/>
    </row>
    <row r="100" spans="1:23" x14ac:dyDescent="0.2">
      <c r="A100" s="269"/>
      <c r="B100" s="570"/>
      <c r="C100" s="570"/>
      <c r="D100" s="570"/>
      <c r="E100" s="570"/>
      <c r="F100" s="570"/>
      <c r="G100" s="570"/>
      <c r="H100" s="570"/>
      <c r="I100" s="570"/>
      <c r="J100" s="570"/>
      <c r="K100" s="570"/>
      <c r="L100" s="731"/>
      <c r="M100" s="420"/>
      <c r="N100" s="420"/>
      <c r="O100" s="420"/>
      <c r="P100" s="420"/>
      <c r="Q100" s="420"/>
      <c r="R100" s="420"/>
      <c r="S100" s="420"/>
      <c r="T100" s="420"/>
      <c r="U100" s="420"/>
      <c r="V100" s="420"/>
      <c r="W100" s="731"/>
    </row>
    <row r="101" spans="1:23" ht="15.75" x14ac:dyDescent="0.25">
      <c r="A101" s="1786" t="s">
        <v>21664</v>
      </c>
      <c r="B101" s="1786"/>
      <c r="C101" s="618"/>
      <c r="D101" s="618"/>
      <c r="E101" s="618"/>
      <c r="F101" s="618"/>
      <c r="G101" s="618"/>
      <c r="H101" s="618"/>
      <c r="I101" s="618"/>
      <c r="J101" s="618"/>
      <c r="K101" s="618"/>
      <c r="L101" s="682"/>
      <c r="M101" s="618"/>
      <c r="N101" s="618"/>
      <c r="O101" s="618"/>
      <c r="P101" s="618"/>
      <c r="Q101" s="618"/>
      <c r="R101" s="618"/>
      <c r="S101" s="618"/>
      <c r="T101" s="618"/>
      <c r="U101" s="618"/>
      <c r="V101" s="618"/>
      <c r="W101" s="732"/>
    </row>
    <row r="102" spans="1:23" x14ac:dyDescent="0.2">
      <c r="A102" s="1787" t="s">
        <v>21665</v>
      </c>
      <c r="B102" s="1787"/>
      <c r="C102" s="618"/>
      <c r="D102" s="618"/>
      <c r="E102" s="618"/>
      <c r="F102" s="618"/>
      <c r="G102" s="618"/>
      <c r="H102" s="618"/>
      <c r="I102" s="618"/>
      <c r="J102" s="618"/>
      <c r="K102" s="618"/>
      <c r="L102" s="682"/>
      <c r="M102" s="618"/>
      <c r="N102" s="618"/>
      <c r="O102" s="618"/>
      <c r="P102" s="618"/>
      <c r="Q102" s="618"/>
      <c r="R102" s="618"/>
      <c r="S102" s="618"/>
      <c r="T102" s="618"/>
      <c r="U102" s="618"/>
      <c r="V102" s="618"/>
      <c r="W102" s="682"/>
    </row>
    <row r="103" spans="1:23" ht="15.75" x14ac:dyDescent="0.25">
      <c r="A103" s="620"/>
      <c r="B103" s="620"/>
      <c r="C103" s="618"/>
      <c r="D103" s="618"/>
      <c r="E103" s="618"/>
      <c r="F103" s="618"/>
      <c r="G103" s="618"/>
      <c r="H103" s="618"/>
      <c r="I103" s="618"/>
      <c r="J103" s="618"/>
      <c r="K103" s="618"/>
      <c r="L103" s="618"/>
      <c r="M103" s="618"/>
      <c r="N103" s="618"/>
      <c r="O103" s="618"/>
      <c r="P103" s="618"/>
      <c r="Q103" s="618"/>
      <c r="R103" s="618"/>
      <c r="S103" s="618"/>
      <c r="T103" s="618"/>
      <c r="U103" s="618"/>
      <c r="V103" s="618"/>
      <c r="W103" s="618"/>
    </row>
    <row r="104" spans="1:23" ht="24.75" x14ac:dyDescent="0.5">
      <c r="A104" s="1788" t="s">
        <v>21666</v>
      </c>
      <c r="B104" s="1788"/>
      <c r="C104" s="1788"/>
      <c r="D104" s="1788"/>
      <c r="E104" s="1788"/>
      <c r="F104" s="1788"/>
      <c r="G104" s="1788"/>
      <c r="H104" s="1788"/>
      <c r="I104" s="1788"/>
      <c r="J104" s="1788"/>
      <c r="K104" s="1788"/>
      <c r="L104" s="1788"/>
      <c r="M104" s="1788"/>
      <c r="N104" s="1788"/>
      <c r="O104" s="1788"/>
      <c r="P104" s="1788"/>
      <c r="Q104" s="1788"/>
      <c r="R104" s="1788"/>
      <c r="S104" s="1788"/>
      <c r="T104" s="1788"/>
      <c r="U104" s="1788"/>
      <c r="V104" s="1788"/>
      <c r="W104" s="1788"/>
    </row>
    <row r="105" spans="1:23" ht="15.75" customHeight="1" x14ac:dyDescent="0.5">
      <c r="A105" s="621"/>
      <c r="B105" s="621"/>
      <c r="C105" s="621"/>
      <c r="D105" s="621"/>
      <c r="E105" s="621"/>
      <c r="F105" s="621"/>
      <c r="G105" s="621"/>
      <c r="H105" s="621"/>
      <c r="I105" s="621"/>
      <c r="J105" s="621"/>
      <c r="K105" s="621"/>
      <c r="L105" s="621"/>
      <c r="M105" s="621"/>
      <c r="N105" s="621"/>
      <c r="O105" s="621"/>
      <c r="P105" s="621"/>
      <c r="Q105" s="621"/>
      <c r="R105" s="621"/>
      <c r="S105" s="621"/>
      <c r="T105" s="621"/>
      <c r="U105" s="621"/>
      <c r="V105" s="621"/>
      <c r="W105" s="621"/>
    </row>
    <row r="106" spans="1:23" ht="19.5" x14ac:dyDescent="0.2">
      <c r="A106" s="1789" t="s">
        <v>39</v>
      </c>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row>
    <row r="107" spans="1:23" ht="19.5" x14ac:dyDescent="0.2">
      <c r="A107" s="622"/>
      <c r="B107" s="622"/>
      <c r="C107" s="622"/>
      <c r="D107" s="622"/>
      <c r="E107" s="622"/>
      <c r="F107" s="622"/>
      <c r="G107" s="622"/>
      <c r="H107" s="622"/>
      <c r="I107" s="622"/>
      <c r="J107" s="622"/>
      <c r="K107" s="622"/>
      <c r="L107" s="622"/>
      <c r="M107" s="622"/>
      <c r="N107" s="622"/>
      <c r="O107" s="622"/>
      <c r="P107" s="622"/>
      <c r="Q107" s="622"/>
      <c r="R107" s="622"/>
      <c r="S107" s="622"/>
      <c r="T107" s="622"/>
      <c r="U107" s="622"/>
      <c r="V107" s="622"/>
      <c r="W107" s="622"/>
    </row>
    <row r="108" spans="1:23" ht="18" x14ac:dyDescent="0.2">
      <c r="A108" s="1790" t="s">
        <v>21667</v>
      </c>
      <c r="B108" s="1790"/>
      <c r="C108" s="1790"/>
      <c r="D108" s="1790"/>
      <c r="E108" s="1790"/>
      <c r="F108" s="1790"/>
      <c r="G108" s="1790"/>
      <c r="H108" s="1790"/>
      <c r="I108" s="1790"/>
      <c r="J108" s="1790"/>
      <c r="K108" s="1790"/>
      <c r="L108" s="1790"/>
      <c r="M108" s="1790"/>
      <c r="N108" s="1790"/>
      <c r="O108" s="1790"/>
      <c r="P108" s="1790"/>
      <c r="Q108" s="1790"/>
      <c r="R108" s="1790"/>
      <c r="S108" s="1790"/>
      <c r="T108" s="1790"/>
      <c r="U108" s="1790"/>
      <c r="V108" s="1790"/>
      <c r="W108" s="1790"/>
    </row>
    <row r="109" spans="1:23" x14ac:dyDescent="0.2">
      <c r="A109" s="268"/>
      <c r="B109" s="383"/>
      <c r="C109" s="268"/>
      <c r="D109" s="268"/>
      <c r="E109" s="268"/>
      <c r="F109" s="268"/>
      <c r="G109" s="268"/>
      <c r="H109" s="268"/>
      <c r="I109" s="268"/>
      <c r="J109" s="268"/>
      <c r="K109" s="268"/>
      <c r="L109" s="268"/>
      <c r="M109" s="268"/>
      <c r="N109" s="268"/>
      <c r="O109" s="268"/>
      <c r="P109" s="268"/>
      <c r="Q109" s="268"/>
      <c r="R109" s="268"/>
      <c r="S109" s="268"/>
      <c r="T109" s="268"/>
      <c r="U109" s="268"/>
      <c r="V109" s="268"/>
      <c r="W109" s="268"/>
    </row>
    <row r="110" spans="1:23" x14ac:dyDescent="0.2">
      <c r="A110" s="684" t="s">
        <v>21668</v>
      </c>
      <c r="B110" s="685" t="s">
        <v>21734</v>
      </c>
      <c r="J110" s="268"/>
      <c r="K110" s="268"/>
      <c r="L110" s="268"/>
      <c r="M110" s="268"/>
      <c r="N110" s="268"/>
      <c r="O110" s="268"/>
      <c r="P110" s="268"/>
      <c r="Q110" s="268"/>
      <c r="R110" s="268"/>
      <c r="S110" s="268"/>
      <c r="T110" s="268"/>
      <c r="U110" s="268"/>
      <c r="V110" s="268"/>
      <c r="W110" s="268"/>
    </row>
    <row r="111" spans="1:23" ht="16.5" thickBot="1" x14ac:dyDescent="0.3">
      <c r="A111" s="625"/>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row>
    <row r="112" spans="1:23" ht="27.75" customHeight="1" thickBot="1" x14ac:dyDescent="0.25">
      <c r="A112" s="626" t="s">
        <v>21670</v>
      </c>
      <c r="B112" s="1783" t="s">
        <v>21671</v>
      </c>
      <c r="C112" s="1783"/>
      <c r="D112" s="1783"/>
      <c r="E112" s="1783"/>
      <c r="F112" s="1783"/>
      <c r="G112" s="1783"/>
      <c r="H112" s="1783"/>
      <c r="I112" s="1783"/>
      <c r="J112" s="1783"/>
      <c r="K112" s="1783"/>
      <c r="L112" s="1784"/>
      <c r="M112" s="1785" t="s">
        <v>21672</v>
      </c>
      <c r="N112" s="1783"/>
      <c r="O112" s="1783"/>
      <c r="P112" s="1783"/>
      <c r="Q112" s="1783"/>
      <c r="R112" s="1783"/>
      <c r="S112" s="1783"/>
      <c r="T112" s="1783"/>
      <c r="U112" s="1783"/>
      <c r="V112" s="1783"/>
      <c r="W112" s="1784"/>
    </row>
    <row r="113" spans="1:23" ht="232.5" customHeight="1" thickBot="1" x14ac:dyDescent="0.25">
      <c r="A113" s="627" t="s">
        <v>21673</v>
      </c>
      <c r="B113" s="628" t="s">
        <v>21674</v>
      </c>
      <c r="C113" s="629" t="s">
        <v>21675</v>
      </c>
      <c r="D113" s="630" t="s">
        <v>21676</v>
      </c>
      <c r="E113" s="630" t="s">
        <v>21677</v>
      </c>
      <c r="F113" s="630" t="s">
        <v>21678</v>
      </c>
      <c r="G113" s="630" t="s">
        <v>21679</v>
      </c>
      <c r="H113" s="630" t="s">
        <v>21680</v>
      </c>
      <c r="I113" s="630" t="s">
        <v>21681</v>
      </c>
      <c r="J113" s="630" t="s">
        <v>21682</v>
      </c>
      <c r="K113" s="631" t="s">
        <v>21683</v>
      </c>
      <c r="L113" s="632" t="s">
        <v>21684</v>
      </c>
      <c r="M113" s="628" t="s">
        <v>21674</v>
      </c>
      <c r="N113" s="629" t="s">
        <v>21675</v>
      </c>
      <c r="O113" s="630" t="s">
        <v>21676</v>
      </c>
      <c r="P113" s="630" t="s">
        <v>21677</v>
      </c>
      <c r="Q113" s="630" t="s">
        <v>21678</v>
      </c>
      <c r="R113" s="630" t="s">
        <v>21679</v>
      </c>
      <c r="S113" s="630" t="s">
        <v>21680</v>
      </c>
      <c r="T113" s="630" t="s">
        <v>21681</v>
      </c>
      <c r="U113" s="630" t="s">
        <v>21682</v>
      </c>
      <c r="V113" s="631" t="s">
        <v>21683</v>
      </c>
      <c r="W113" s="632" t="s">
        <v>21684</v>
      </c>
    </row>
    <row r="114" spans="1:23" x14ac:dyDescent="0.2">
      <c r="A114" s="633"/>
      <c r="B114" s="636"/>
      <c r="C114" s="635"/>
      <c r="D114" s="635"/>
      <c r="E114" s="635"/>
      <c r="F114" s="635"/>
      <c r="G114" s="635"/>
      <c r="H114" s="635"/>
      <c r="I114" s="635"/>
      <c r="J114" s="636"/>
      <c r="K114" s="635"/>
      <c r="L114" s="639"/>
      <c r="M114" s="638"/>
      <c r="N114" s="638"/>
      <c r="O114" s="638"/>
      <c r="P114" s="638"/>
      <c r="Q114" s="638"/>
      <c r="R114" s="638"/>
      <c r="S114" s="638"/>
      <c r="T114" s="635"/>
      <c r="U114" s="635"/>
      <c r="V114" s="635"/>
      <c r="W114" s="639"/>
    </row>
    <row r="115" spans="1:23" x14ac:dyDescent="0.2">
      <c r="A115" s="640" t="s">
        <v>21685</v>
      </c>
      <c r="B115" s="733"/>
      <c r="C115" s="689">
        <f>SUM(C116:C123)</f>
        <v>40</v>
      </c>
      <c r="D115" s="689">
        <f>+D128</f>
        <v>4</v>
      </c>
      <c r="E115" s="689"/>
      <c r="F115" s="689"/>
      <c r="G115" s="689"/>
      <c r="H115" s="689"/>
      <c r="I115" s="689"/>
      <c r="J115" s="642"/>
      <c r="K115" s="689">
        <f>SUM(K116:K128)</f>
        <v>44</v>
      </c>
      <c r="L115" s="647">
        <f>SUM(L116:L128)</f>
        <v>6748688</v>
      </c>
      <c r="M115" s="733"/>
      <c r="N115" s="689">
        <f>SUM(N116:N123)</f>
        <v>40</v>
      </c>
      <c r="O115" s="689">
        <f>+O128</f>
        <v>4</v>
      </c>
      <c r="P115" s="689"/>
      <c r="Q115" s="689"/>
      <c r="R115" s="689"/>
      <c r="S115" s="689"/>
      <c r="T115" s="689"/>
      <c r="U115" s="642"/>
      <c r="V115" s="689">
        <f>SUM(V116:V128)</f>
        <v>44</v>
      </c>
      <c r="W115" s="647">
        <f>SUM(W116:W128)</f>
        <v>6773773</v>
      </c>
    </row>
    <row r="116" spans="1:23" x14ac:dyDescent="0.2">
      <c r="A116" s="633" t="s">
        <v>7464</v>
      </c>
      <c r="B116" s="656"/>
      <c r="C116" s="693">
        <v>1</v>
      </c>
      <c r="D116" s="693"/>
      <c r="E116" s="693"/>
      <c r="F116" s="693"/>
      <c r="G116" s="693"/>
      <c r="H116" s="693"/>
      <c r="I116" s="693"/>
      <c r="J116" s="734"/>
      <c r="K116" s="654">
        <f t="shared" ref="K116:K123" si="7">+C116</f>
        <v>1</v>
      </c>
      <c r="L116" s="697">
        <v>58849</v>
      </c>
      <c r="M116" s="656"/>
      <c r="N116" s="693">
        <v>1</v>
      </c>
      <c r="O116" s="693"/>
      <c r="P116" s="693"/>
      <c r="Q116" s="693"/>
      <c r="R116" s="693"/>
      <c r="S116" s="693"/>
      <c r="T116" s="693"/>
      <c r="U116" s="734"/>
      <c r="V116" s="654">
        <f t="shared" ref="V116:V123" si="8">+N116</f>
        <v>1</v>
      </c>
      <c r="W116" s="697">
        <v>78699</v>
      </c>
    </row>
    <row r="117" spans="1:23" x14ac:dyDescent="0.2">
      <c r="A117" s="633" t="s">
        <v>21735</v>
      </c>
      <c r="B117" s="656"/>
      <c r="C117" s="693">
        <v>1</v>
      </c>
      <c r="D117" s="693"/>
      <c r="E117" s="693"/>
      <c r="F117" s="693"/>
      <c r="G117" s="693"/>
      <c r="H117" s="693"/>
      <c r="I117" s="693"/>
      <c r="J117" s="734"/>
      <c r="K117" s="654">
        <f t="shared" si="7"/>
        <v>1</v>
      </c>
      <c r="L117" s="697">
        <v>176392</v>
      </c>
      <c r="M117" s="656"/>
      <c r="N117" s="693">
        <v>1</v>
      </c>
      <c r="O117" s="693"/>
      <c r="P117" s="693"/>
      <c r="Q117" s="693"/>
      <c r="R117" s="693"/>
      <c r="S117" s="693"/>
      <c r="T117" s="693"/>
      <c r="U117" s="734"/>
      <c r="V117" s="654">
        <f t="shared" si="8"/>
        <v>1</v>
      </c>
      <c r="W117" s="697">
        <v>169702</v>
      </c>
    </row>
    <row r="118" spans="1:23" x14ac:dyDescent="0.2">
      <c r="A118" s="633" t="s">
        <v>21736</v>
      </c>
      <c r="B118" s="656"/>
      <c r="C118" s="693">
        <v>1</v>
      </c>
      <c r="D118" s="693"/>
      <c r="E118" s="693"/>
      <c r="F118" s="693"/>
      <c r="G118" s="693"/>
      <c r="H118" s="693"/>
      <c r="I118" s="693"/>
      <c r="J118" s="734"/>
      <c r="K118" s="654">
        <f t="shared" si="7"/>
        <v>1</v>
      </c>
      <c r="L118" s="697">
        <v>154594</v>
      </c>
      <c r="M118" s="656"/>
      <c r="N118" s="693">
        <v>1</v>
      </c>
      <c r="O118" s="693"/>
      <c r="P118" s="693"/>
      <c r="Q118" s="693"/>
      <c r="R118" s="693"/>
      <c r="S118" s="693"/>
      <c r="T118" s="693"/>
      <c r="U118" s="734"/>
      <c r="V118" s="654">
        <f t="shared" si="8"/>
        <v>1</v>
      </c>
      <c r="W118" s="697">
        <v>141702</v>
      </c>
    </row>
    <row r="119" spans="1:23" x14ac:dyDescent="0.2">
      <c r="A119" s="633" t="s">
        <v>21737</v>
      </c>
      <c r="B119" s="656"/>
      <c r="C119" s="693">
        <v>1</v>
      </c>
      <c r="D119" s="693"/>
      <c r="E119" s="693"/>
      <c r="F119" s="693"/>
      <c r="G119" s="693"/>
      <c r="H119" s="693"/>
      <c r="I119" s="693"/>
      <c r="J119" s="734"/>
      <c r="K119" s="654">
        <f t="shared" si="7"/>
        <v>1</v>
      </c>
      <c r="L119" s="697">
        <v>201001</v>
      </c>
      <c r="M119" s="656"/>
      <c r="N119" s="693">
        <v>1</v>
      </c>
      <c r="O119" s="693"/>
      <c r="P119" s="693"/>
      <c r="Q119" s="693"/>
      <c r="R119" s="693"/>
      <c r="S119" s="693"/>
      <c r="T119" s="693"/>
      <c r="U119" s="734"/>
      <c r="V119" s="654">
        <f t="shared" si="8"/>
        <v>1</v>
      </c>
      <c r="W119" s="697">
        <v>197702</v>
      </c>
    </row>
    <row r="120" spans="1:23" ht="15.75" customHeight="1" x14ac:dyDescent="0.2">
      <c r="A120" s="633" t="s">
        <v>21738</v>
      </c>
      <c r="B120" s="656"/>
      <c r="C120" s="693">
        <v>12</v>
      </c>
      <c r="D120" s="693"/>
      <c r="E120" s="693"/>
      <c r="F120" s="693"/>
      <c r="G120" s="693"/>
      <c r="H120" s="693"/>
      <c r="I120" s="693"/>
      <c r="J120" s="734"/>
      <c r="K120" s="654">
        <f t="shared" si="7"/>
        <v>12</v>
      </c>
      <c r="L120" s="697">
        <v>1942649</v>
      </c>
      <c r="M120" s="656"/>
      <c r="N120" s="693">
        <v>12</v>
      </c>
      <c r="O120" s="693"/>
      <c r="P120" s="693"/>
      <c r="Q120" s="693"/>
      <c r="R120" s="693"/>
      <c r="S120" s="693"/>
      <c r="T120" s="693"/>
      <c r="U120" s="734"/>
      <c r="V120" s="654">
        <f t="shared" si="8"/>
        <v>12</v>
      </c>
      <c r="W120" s="697">
        <v>1913267</v>
      </c>
    </row>
    <row r="121" spans="1:23" x14ac:dyDescent="0.2">
      <c r="A121" s="633" t="s">
        <v>6214</v>
      </c>
      <c r="B121" s="656"/>
      <c r="C121" s="693">
        <v>1</v>
      </c>
      <c r="D121" s="693"/>
      <c r="E121" s="693"/>
      <c r="F121" s="693"/>
      <c r="G121" s="693"/>
      <c r="H121" s="693"/>
      <c r="I121" s="693"/>
      <c r="J121" s="734"/>
      <c r="K121" s="654">
        <f t="shared" si="7"/>
        <v>1</v>
      </c>
      <c r="L121" s="697">
        <v>177086</v>
      </c>
      <c r="M121" s="656"/>
      <c r="N121" s="693">
        <v>1</v>
      </c>
      <c r="O121" s="693"/>
      <c r="P121" s="693"/>
      <c r="Q121" s="693"/>
      <c r="R121" s="693"/>
      <c r="S121" s="693"/>
      <c r="T121" s="693"/>
      <c r="U121" s="734"/>
      <c r="V121" s="654">
        <f t="shared" si="8"/>
        <v>1</v>
      </c>
      <c r="W121" s="697">
        <v>169702</v>
      </c>
    </row>
    <row r="122" spans="1:23" x14ac:dyDescent="0.2">
      <c r="A122" s="633" t="s">
        <v>21739</v>
      </c>
      <c r="B122" s="656"/>
      <c r="C122" s="693">
        <v>22</v>
      </c>
      <c r="D122" s="693"/>
      <c r="E122" s="693"/>
      <c r="F122" s="693"/>
      <c r="G122" s="693"/>
      <c r="H122" s="693"/>
      <c r="I122" s="693"/>
      <c r="J122" s="734"/>
      <c r="K122" s="654">
        <f t="shared" si="7"/>
        <v>22</v>
      </c>
      <c r="L122" s="697">
        <v>2956337</v>
      </c>
      <c r="M122" s="656"/>
      <c r="N122" s="693">
        <v>22</v>
      </c>
      <c r="O122" s="693"/>
      <c r="P122" s="693"/>
      <c r="Q122" s="693"/>
      <c r="R122" s="693"/>
      <c r="S122" s="693"/>
      <c r="T122" s="693"/>
      <c r="U122" s="734"/>
      <c r="V122" s="654">
        <f t="shared" si="8"/>
        <v>22</v>
      </c>
      <c r="W122" s="697">
        <v>3040560</v>
      </c>
    </row>
    <row r="123" spans="1:23" x14ac:dyDescent="0.2">
      <c r="A123" s="633" t="s">
        <v>21740</v>
      </c>
      <c r="B123" s="656"/>
      <c r="C123" s="693">
        <v>1</v>
      </c>
      <c r="D123" s="693"/>
      <c r="E123" s="693"/>
      <c r="F123" s="693"/>
      <c r="G123" s="693"/>
      <c r="H123" s="693"/>
      <c r="I123" s="693"/>
      <c r="J123" s="734"/>
      <c r="K123" s="654">
        <f t="shared" si="7"/>
        <v>1</v>
      </c>
      <c r="L123" s="697">
        <v>154594</v>
      </c>
      <c r="M123" s="656"/>
      <c r="N123" s="693">
        <v>1</v>
      </c>
      <c r="O123" s="693"/>
      <c r="P123" s="693"/>
      <c r="Q123" s="693"/>
      <c r="R123" s="693"/>
      <c r="S123" s="693"/>
      <c r="T123" s="693"/>
      <c r="U123" s="734"/>
      <c r="V123" s="654">
        <f t="shared" si="8"/>
        <v>1</v>
      </c>
      <c r="W123" s="697">
        <v>141702</v>
      </c>
    </row>
    <row r="124" spans="1:23" x14ac:dyDescent="0.2">
      <c r="A124" s="633" t="s">
        <v>21741</v>
      </c>
      <c r="B124" s="735"/>
      <c r="C124" s="650"/>
      <c r="D124" s="650"/>
      <c r="E124" s="650"/>
      <c r="F124" s="650"/>
      <c r="G124" s="650"/>
      <c r="H124" s="650"/>
      <c r="I124" s="650"/>
      <c r="J124" s="734"/>
      <c r="K124" s="654"/>
      <c r="L124" s="651"/>
      <c r="M124" s="735"/>
      <c r="N124" s="650"/>
      <c r="O124" s="650"/>
      <c r="P124" s="650"/>
      <c r="Q124" s="650"/>
      <c r="R124" s="650"/>
      <c r="S124" s="650"/>
      <c r="T124" s="650"/>
      <c r="U124" s="734"/>
      <c r="V124" s="654"/>
      <c r="W124" s="651"/>
    </row>
    <row r="125" spans="1:23" x14ac:dyDescent="0.2">
      <c r="A125" s="633" t="s">
        <v>21742</v>
      </c>
      <c r="B125" s="735"/>
      <c r="C125" s="650"/>
      <c r="D125" s="650"/>
      <c r="E125" s="650"/>
      <c r="F125" s="650"/>
      <c r="G125" s="650"/>
      <c r="H125" s="650"/>
      <c r="I125" s="650"/>
      <c r="J125" s="650"/>
      <c r="K125" s="650"/>
      <c r="L125" s="697"/>
      <c r="M125" s="735"/>
      <c r="N125" s="650"/>
      <c r="O125" s="650"/>
      <c r="P125" s="650"/>
      <c r="Q125" s="650"/>
      <c r="R125" s="650"/>
      <c r="S125" s="650"/>
      <c r="T125" s="650"/>
      <c r="U125" s="650"/>
      <c r="V125" s="650"/>
      <c r="W125" s="697"/>
    </row>
    <row r="126" spans="1:23" x14ac:dyDescent="0.2">
      <c r="A126" s="633" t="s">
        <v>21743</v>
      </c>
      <c r="B126" s="735"/>
      <c r="C126" s="650"/>
      <c r="D126" s="650"/>
      <c r="E126" s="650"/>
      <c r="F126" s="650"/>
      <c r="G126" s="650"/>
      <c r="H126" s="650"/>
      <c r="I126" s="650"/>
      <c r="J126" s="650"/>
      <c r="K126" s="650"/>
      <c r="L126" s="697"/>
      <c r="M126" s="735"/>
      <c r="N126" s="650"/>
      <c r="O126" s="650"/>
      <c r="P126" s="650"/>
      <c r="Q126" s="650"/>
      <c r="R126" s="650"/>
      <c r="S126" s="650"/>
      <c r="T126" s="650"/>
      <c r="U126" s="650"/>
      <c r="V126" s="650"/>
      <c r="W126" s="697"/>
    </row>
    <row r="127" spans="1:23" x14ac:dyDescent="0.2">
      <c r="A127" s="633" t="s">
        <v>21744</v>
      </c>
      <c r="B127" s="735"/>
      <c r="C127" s="650"/>
      <c r="D127" s="650"/>
      <c r="E127" s="650"/>
      <c r="F127" s="650"/>
      <c r="G127" s="650"/>
      <c r="H127" s="650"/>
      <c r="I127" s="650"/>
      <c r="J127" s="650"/>
      <c r="K127" s="650"/>
      <c r="L127" s="697"/>
      <c r="M127" s="735"/>
      <c r="N127" s="650"/>
      <c r="O127" s="650"/>
      <c r="P127" s="650"/>
      <c r="Q127" s="650"/>
      <c r="R127" s="650"/>
      <c r="S127" s="650"/>
      <c r="T127" s="650"/>
      <c r="U127" s="650"/>
      <c r="V127" s="650"/>
      <c r="W127" s="697"/>
    </row>
    <row r="128" spans="1:23" x14ac:dyDescent="0.2">
      <c r="A128" s="633" t="s">
        <v>21745</v>
      </c>
      <c r="B128" s="735"/>
      <c r="C128" s="650"/>
      <c r="D128" s="650">
        <v>4</v>
      </c>
      <c r="E128" s="650"/>
      <c r="F128" s="650"/>
      <c r="G128" s="650"/>
      <c r="H128" s="650"/>
      <c r="I128" s="650"/>
      <c r="J128" s="650"/>
      <c r="K128" s="650">
        <f>+D128</f>
        <v>4</v>
      </c>
      <c r="L128" s="697">
        <f>674400+252786</f>
        <v>927186</v>
      </c>
      <c r="M128" s="735"/>
      <c r="N128" s="650"/>
      <c r="O128" s="650">
        <v>4</v>
      </c>
      <c r="P128" s="650"/>
      <c r="Q128" s="650"/>
      <c r="R128" s="650"/>
      <c r="S128" s="650"/>
      <c r="T128" s="650"/>
      <c r="U128" s="650"/>
      <c r="V128" s="650">
        <f>+O128</f>
        <v>4</v>
      </c>
      <c r="W128" s="697">
        <f>674400+246337</f>
        <v>920737</v>
      </c>
    </row>
    <row r="129" spans="1:23" ht="18" customHeight="1" x14ac:dyDescent="0.2">
      <c r="A129" s="640" t="s">
        <v>21691</v>
      </c>
      <c r="B129" s="736"/>
      <c r="C129" s="642">
        <f>SUM(C130:C135)</f>
        <v>160</v>
      </c>
      <c r="D129" s="642">
        <f>+D137</f>
        <v>321</v>
      </c>
      <c r="E129" s="642"/>
      <c r="F129" s="642"/>
      <c r="G129" s="642"/>
      <c r="H129" s="642"/>
      <c r="I129" s="642"/>
      <c r="J129" s="642"/>
      <c r="K129" s="643">
        <f>SUM(K130:K137)</f>
        <v>481</v>
      </c>
      <c r="L129" s="647">
        <f>SUM(L130:L137)</f>
        <v>38573941</v>
      </c>
      <c r="M129" s="736"/>
      <c r="N129" s="642">
        <f>SUM(N130:N135)</f>
        <v>159</v>
      </c>
      <c r="O129" s="642">
        <f>+O137</f>
        <v>319</v>
      </c>
      <c r="P129" s="642"/>
      <c r="Q129" s="642"/>
      <c r="R129" s="642"/>
      <c r="S129" s="642"/>
      <c r="T129" s="642"/>
      <c r="U129" s="642"/>
      <c r="V129" s="643">
        <f>SUM(V130:V137)</f>
        <v>478</v>
      </c>
      <c r="W129" s="647">
        <f>SUM(W130:W137)</f>
        <v>37845953</v>
      </c>
    </row>
    <row r="130" spans="1:23" ht="14.25" customHeight="1" x14ac:dyDescent="0.2">
      <c r="A130" s="633" t="s">
        <v>21746</v>
      </c>
      <c r="B130" s="737"/>
      <c r="C130" s="650">
        <v>18</v>
      </c>
      <c r="D130" s="650"/>
      <c r="E130" s="650"/>
      <c r="F130" s="650"/>
      <c r="G130" s="650"/>
      <c r="H130" s="650"/>
      <c r="I130" s="650"/>
      <c r="J130" s="734"/>
      <c r="K130" s="654">
        <f t="shared" ref="K130:K135" si="9">+C130</f>
        <v>18</v>
      </c>
      <c r="L130" s="697">
        <v>3037752</v>
      </c>
      <c r="M130" s="737"/>
      <c r="N130" s="650">
        <v>18</v>
      </c>
      <c r="O130" s="650"/>
      <c r="P130" s="650"/>
      <c r="Q130" s="650"/>
      <c r="R130" s="650"/>
      <c r="S130" s="650"/>
      <c r="T130" s="650"/>
      <c r="U130" s="734"/>
      <c r="V130" s="654">
        <f t="shared" ref="V130:V135" si="10">+N130</f>
        <v>18</v>
      </c>
      <c r="W130" s="697">
        <v>3314517</v>
      </c>
    </row>
    <row r="131" spans="1:23" ht="14.25" customHeight="1" x14ac:dyDescent="0.2">
      <c r="A131" s="633" t="s">
        <v>21747</v>
      </c>
      <c r="B131" s="737"/>
      <c r="C131" s="650">
        <v>2</v>
      </c>
      <c r="D131" s="650"/>
      <c r="E131" s="650"/>
      <c r="F131" s="650"/>
      <c r="G131" s="650"/>
      <c r="H131" s="650"/>
      <c r="I131" s="650"/>
      <c r="J131" s="734"/>
      <c r="K131" s="654">
        <f t="shared" si="9"/>
        <v>2</v>
      </c>
      <c r="L131" s="697">
        <v>291986</v>
      </c>
      <c r="M131" s="737"/>
      <c r="N131" s="650">
        <v>2</v>
      </c>
      <c r="O131" s="650"/>
      <c r="P131" s="650"/>
      <c r="Q131" s="650"/>
      <c r="R131" s="650"/>
      <c r="S131" s="650"/>
      <c r="T131" s="650"/>
      <c r="U131" s="734"/>
      <c r="V131" s="654">
        <f t="shared" si="10"/>
        <v>2</v>
      </c>
      <c r="W131" s="697">
        <v>283404</v>
      </c>
    </row>
    <row r="132" spans="1:23" x14ac:dyDescent="0.2">
      <c r="A132" s="633" t="s">
        <v>7477</v>
      </c>
      <c r="B132" s="656"/>
      <c r="C132" s="650">
        <v>26</v>
      </c>
      <c r="D132" s="650"/>
      <c r="E132" s="650"/>
      <c r="F132" s="650"/>
      <c r="G132" s="650"/>
      <c r="H132" s="650"/>
      <c r="I132" s="650"/>
      <c r="J132" s="734"/>
      <c r="K132" s="654">
        <f t="shared" si="9"/>
        <v>26</v>
      </c>
      <c r="L132" s="697">
        <v>2738969</v>
      </c>
      <c r="M132" s="656"/>
      <c r="N132" s="650">
        <v>25</v>
      </c>
      <c r="O132" s="650"/>
      <c r="P132" s="650"/>
      <c r="Q132" s="650"/>
      <c r="R132" s="650"/>
      <c r="S132" s="650"/>
      <c r="T132" s="650"/>
      <c r="U132" s="734"/>
      <c r="V132" s="654">
        <f t="shared" si="10"/>
        <v>25</v>
      </c>
      <c r="W132" s="697">
        <v>2571074</v>
      </c>
    </row>
    <row r="133" spans="1:23" x14ac:dyDescent="0.2">
      <c r="A133" s="633" t="s">
        <v>7559</v>
      </c>
      <c r="B133" s="656"/>
      <c r="C133" s="650">
        <v>29</v>
      </c>
      <c r="D133" s="650"/>
      <c r="E133" s="650"/>
      <c r="F133" s="650"/>
      <c r="G133" s="650"/>
      <c r="H133" s="650"/>
      <c r="I133" s="650"/>
      <c r="J133" s="734"/>
      <c r="K133" s="654">
        <f t="shared" si="9"/>
        <v>29</v>
      </c>
      <c r="L133" s="697">
        <v>2823259</v>
      </c>
      <c r="M133" s="656"/>
      <c r="N133" s="650">
        <v>29</v>
      </c>
      <c r="O133" s="650"/>
      <c r="P133" s="650"/>
      <c r="Q133" s="650"/>
      <c r="R133" s="650"/>
      <c r="S133" s="650"/>
      <c r="T133" s="650"/>
      <c r="U133" s="734"/>
      <c r="V133" s="654">
        <f t="shared" si="10"/>
        <v>29</v>
      </c>
      <c r="W133" s="697">
        <v>2744358</v>
      </c>
    </row>
    <row r="134" spans="1:23" x14ac:dyDescent="0.2">
      <c r="A134" s="633" t="s">
        <v>7470</v>
      </c>
      <c r="B134" s="656"/>
      <c r="C134" s="650">
        <v>57</v>
      </c>
      <c r="D134" s="650"/>
      <c r="E134" s="650"/>
      <c r="F134" s="650"/>
      <c r="G134" s="650"/>
      <c r="H134" s="650"/>
      <c r="I134" s="650"/>
      <c r="J134" s="734"/>
      <c r="K134" s="654">
        <f t="shared" si="9"/>
        <v>57</v>
      </c>
      <c r="L134" s="697">
        <v>4657049</v>
      </c>
      <c r="M134" s="656"/>
      <c r="N134" s="650">
        <v>57</v>
      </c>
      <c r="O134" s="650"/>
      <c r="P134" s="650"/>
      <c r="Q134" s="650"/>
      <c r="R134" s="650"/>
      <c r="S134" s="650"/>
      <c r="T134" s="650"/>
      <c r="U134" s="734"/>
      <c r="V134" s="654">
        <f t="shared" si="10"/>
        <v>57</v>
      </c>
      <c r="W134" s="697">
        <v>4486014</v>
      </c>
    </row>
    <row r="135" spans="1:23" x14ac:dyDescent="0.2">
      <c r="A135" s="633" t="s">
        <v>7496</v>
      </c>
      <c r="B135" s="656"/>
      <c r="C135" s="650">
        <v>28</v>
      </c>
      <c r="D135" s="650"/>
      <c r="E135" s="650"/>
      <c r="F135" s="650"/>
      <c r="G135" s="650"/>
      <c r="H135" s="650"/>
      <c r="I135" s="650"/>
      <c r="J135" s="734"/>
      <c r="K135" s="654">
        <f t="shared" si="9"/>
        <v>28</v>
      </c>
      <c r="L135" s="697">
        <v>1761505</v>
      </c>
      <c r="M135" s="656"/>
      <c r="N135" s="650">
        <v>28</v>
      </c>
      <c r="O135" s="650"/>
      <c r="P135" s="650"/>
      <c r="Q135" s="650"/>
      <c r="R135" s="650"/>
      <c r="S135" s="650"/>
      <c r="T135" s="650"/>
      <c r="U135" s="734"/>
      <c r="V135" s="654">
        <f t="shared" si="10"/>
        <v>28</v>
      </c>
      <c r="W135" s="697">
        <v>1779456</v>
      </c>
    </row>
    <row r="136" spans="1:23" x14ac:dyDescent="0.2">
      <c r="A136" s="633" t="s">
        <v>21701</v>
      </c>
      <c r="B136" s="735"/>
      <c r="C136" s="650"/>
      <c r="D136" s="650"/>
      <c r="E136" s="650"/>
      <c r="F136" s="650"/>
      <c r="G136" s="650"/>
      <c r="H136" s="650"/>
      <c r="I136" s="650"/>
      <c r="J136" s="734"/>
      <c r="K136" s="654"/>
      <c r="L136" s="651"/>
      <c r="M136" s="735"/>
      <c r="N136" s="650"/>
      <c r="O136" s="650"/>
      <c r="P136" s="650"/>
      <c r="Q136" s="650"/>
      <c r="R136" s="650"/>
      <c r="S136" s="650"/>
      <c r="T136" s="650"/>
      <c r="U136" s="734"/>
      <c r="V136" s="654"/>
      <c r="W136" s="651"/>
    </row>
    <row r="137" spans="1:23" x14ac:dyDescent="0.2">
      <c r="A137" s="633" t="s">
        <v>21745</v>
      </c>
      <c r="B137" s="735"/>
      <c r="C137" s="650"/>
      <c r="D137" s="650">
        <v>321</v>
      </c>
      <c r="E137" s="650"/>
      <c r="F137" s="650"/>
      <c r="G137" s="650"/>
      <c r="H137" s="650"/>
      <c r="I137" s="650"/>
      <c r="J137" s="650"/>
      <c r="K137" s="650">
        <f>+D137</f>
        <v>321</v>
      </c>
      <c r="L137" s="697">
        <f>23010635+252786</f>
        <v>23263421</v>
      </c>
      <c r="M137" s="735"/>
      <c r="N137" s="650"/>
      <c r="O137" s="650">
        <v>319</v>
      </c>
      <c r="P137" s="650"/>
      <c r="Q137" s="650"/>
      <c r="R137" s="650"/>
      <c r="S137" s="650"/>
      <c r="T137" s="650"/>
      <c r="U137" s="650"/>
      <c r="V137" s="650">
        <f>+O137</f>
        <v>319</v>
      </c>
      <c r="W137" s="697">
        <f>22420792+246337+1</f>
        <v>22667130</v>
      </c>
    </row>
    <row r="138" spans="1:23" ht="16.5" customHeight="1" x14ac:dyDescent="0.2">
      <c r="A138" s="640" t="s">
        <v>21706</v>
      </c>
      <c r="B138" s="646"/>
      <c r="C138" s="642">
        <f>SUM(C139:C145)</f>
        <v>20</v>
      </c>
      <c r="D138" s="642">
        <f>+D145</f>
        <v>54</v>
      </c>
      <c r="E138" s="642"/>
      <c r="F138" s="642"/>
      <c r="G138" s="642"/>
      <c r="H138" s="642"/>
      <c r="I138" s="642"/>
      <c r="J138" s="642"/>
      <c r="K138" s="642">
        <f>SUM(K139:K145)</f>
        <v>74</v>
      </c>
      <c r="L138" s="647">
        <f>SUM(L139:L145)</f>
        <v>3277906</v>
      </c>
      <c r="M138" s="646"/>
      <c r="N138" s="642">
        <f>SUM(N139:N145)</f>
        <v>20</v>
      </c>
      <c r="O138" s="642">
        <f>+O145</f>
        <v>54</v>
      </c>
      <c r="P138" s="642"/>
      <c r="Q138" s="642"/>
      <c r="R138" s="642"/>
      <c r="S138" s="642"/>
      <c r="T138" s="642"/>
      <c r="U138" s="642"/>
      <c r="V138" s="642">
        <f>SUM(V139:V145)</f>
        <v>74</v>
      </c>
      <c r="W138" s="647">
        <f>SUM(W139:W145)</f>
        <v>3184013</v>
      </c>
    </row>
    <row r="139" spans="1:23" x14ac:dyDescent="0.2">
      <c r="A139" s="633" t="s">
        <v>21748</v>
      </c>
      <c r="B139" s="656"/>
      <c r="C139" s="650">
        <v>4</v>
      </c>
      <c r="D139" s="650"/>
      <c r="E139" s="650"/>
      <c r="F139" s="650"/>
      <c r="G139" s="650"/>
      <c r="H139" s="650"/>
      <c r="I139" s="650"/>
      <c r="J139" s="734"/>
      <c r="K139" s="654">
        <f>+C139</f>
        <v>4</v>
      </c>
      <c r="L139" s="651">
        <v>241155</v>
      </c>
      <c r="M139" s="656"/>
      <c r="N139" s="650">
        <v>4</v>
      </c>
      <c r="O139" s="650"/>
      <c r="P139" s="650"/>
      <c r="Q139" s="650"/>
      <c r="R139" s="650"/>
      <c r="S139" s="650"/>
      <c r="T139" s="650"/>
      <c r="U139" s="734"/>
      <c r="V139" s="654">
        <f>+N139</f>
        <v>4</v>
      </c>
      <c r="W139" s="651">
        <v>232208</v>
      </c>
    </row>
    <row r="140" spans="1:23" x14ac:dyDescent="0.2">
      <c r="A140" s="633" t="s">
        <v>21749</v>
      </c>
      <c r="B140" s="656"/>
      <c r="C140" s="650">
        <v>3</v>
      </c>
      <c r="D140" s="650"/>
      <c r="E140" s="650"/>
      <c r="F140" s="650"/>
      <c r="G140" s="650"/>
      <c r="H140" s="650"/>
      <c r="I140" s="650"/>
      <c r="J140" s="734"/>
      <c r="K140" s="654">
        <f>+C140</f>
        <v>3</v>
      </c>
      <c r="L140" s="651">
        <v>159453</v>
      </c>
      <c r="M140" s="656"/>
      <c r="N140" s="650">
        <v>3</v>
      </c>
      <c r="O140" s="650"/>
      <c r="P140" s="650"/>
      <c r="Q140" s="650"/>
      <c r="R140" s="650"/>
      <c r="S140" s="650"/>
      <c r="T140" s="650"/>
      <c r="U140" s="734"/>
      <c r="V140" s="654">
        <f>+N140</f>
        <v>3</v>
      </c>
      <c r="W140" s="651">
        <v>152106</v>
      </c>
    </row>
    <row r="141" spans="1:23" x14ac:dyDescent="0.2">
      <c r="A141" s="633" t="s">
        <v>21750</v>
      </c>
      <c r="B141" s="656"/>
      <c r="C141" s="650">
        <v>13</v>
      </c>
      <c r="D141" s="650"/>
      <c r="E141" s="650"/>
      <c r="F141" s="650"/>
      <c r="G141" s="650"/>
      <c r="H141" s="650"/>
      <c r="I141" s="650"/>
      <c r="J141" s="734"/>
      <c r="K141" s="654">
        <f>+C141</f>
        <v>13</v>
      </c>
      <c r="L141" s="651">
        <v>584811</v>
      </c>
      <c r="M141" s="656"/>
      <c r="N141" s="650">
        <v>13</v>
      </c>
      <c r="O141" s="650"/>
      <c r="P141" s="650"/>
      <c r="Q141" s="650"/>
      <c r="R141" s="650"/>
      <c r="S141" s="650"/>
      <c r="T141" s="650"/>
      <c r="U141" s="734"/>
      <c r="V141" s="654">
        <f>+N141</f>
        <v>13</v>
      </c>
      <c r="W141" s="651">
        <v>568126</v>
      </c>
    </row>
    <row r="142" spans="1:23" x14ac:dyDescent="0.2">
      <c r="A142" s="633" t="s">
        <v>21707</v>
      </c>
      <c r="B142" s="656"/>
      <c r="C142" s="650"/>
      <c r="D142" s="650"/>
      <c r="E142" s="650"/>
      <c r="F142" s="650"/>
      <c r="G142" s="650"/>
      <c r="H142" s="650"/>
      <c r="I142" s="650"/>
      <c r="J142" s="734"/>
      <c r="K142" s="654"/>
      <c r="L142" s="651"/>
      <c r="M142" s="656"/>
      <c r="N142" s="650"/>
      <c r="O142" s="650"/>
      <c r="P142" s="650"/>
      <c r="Q142" s="650"/>
      <c r="R142" s="650"/>
      <c r="S142" s="650"/>
      <c r="T142" s="650"/>
      <c r="U142" s="734"/>
      <c r="V142" s="654"/>
      <c r="W142" s="651"/>
    </row>
    <row r="143" spans="1:23" x14ac:dyDescent="0.2">
      <c r="A143" s="633" t="s">
        <v>21708</v>
      </c>
      <c r="B143" s="656"/>
      <c r="C143" s="650"/>
      <c r="D143" s="650"/>
      <c r="E143" s="650"/>
      <c r="F143" s="650"/>
      <c r="G143" s="650"/>
      <c r="H143" s="650"/>
      <c r="I143" s="650"/>
      <c r="J143" s="650"/>
      <c r="K143" s="650"/>
      <c r="L143" s="697"/>
      <c r="M143" s="656"/>
      <c r="N143" s="650"/>
      <c r="O143" s="650"/>
      <c r="P143" s="650"/>
      <c r="Q143" s="650"/>
      <c r="R143" s="650"/>
      <c r="S143" s="650"/>
      <c r="T143" s="650"/>
      <c r="U143" s="650"/>
      <c r="V143" s="650"/>
      <c r="W143" s="697"/>
    </row>
    <row r="144" spans="1:23" x14ac:dyDescent="0.2">
      <c r="A144" s="633" t="s">
        <v>21709</v>
      </c>
      <c r="B144" s="656"/>
      <c r="C144" s="650"/>
      <c r="D144" s="650"/>
      <c r="E144" s="650"/>
      <c r="F144" s="650"/>
      <c r="G144" s="650"/>
      <c r="H144" s="650"/>
      <c r="I144" s="650"/>
      <c r="J144" s="650"/>
      <c r="K144" s="650"/>
      <c r="L144" s="697"/>
      <c r="M144" s="656"/>
      <c r="N144" s="650"/>
      <c r="O144" s="650"/>
      <c r="P144" s="650"/>
      <c r="Q144" s="650"/>
      <c r="R144" s="650"/>
      <c r="S144" s="650"/>
      <c r="T144" s="650"/>
      <c r="U144" s="650"/>
      <c r="V144" s="650"/>
      <c r="W144" s="697"/>
    </row>
    <row r="145" spans="1:23" x14ac:dyDescent="0.2">
      <c r="A145" s="633" t="s">
        <v>21745</v>
      </c>
      <c r="B145" s="735"/>
      <c r="C145" s="650"/>
      <c r="D145" s="650">
        <v>54</v>
      </c>
      <c r="E145" s="650"/>
      <c r="F145" s="650"/>
      <c r="G145" s="650"/>
      <c r="H145" s="650"/>
      <c r="I145" s="650"/>
      <c r="J145" s="650"/>
      <c r="K145" s="650">
        <f>+D145</f>
        <v>54</v>
      </c>
      <c r="L145" s="697">
        <f>2039701+252786</f>
        <v>2292487</v>
      </c>
      <c r="M145" s="735"/>
      <c r="N145" s="650"/>
      <c r="O145" s="650">
        <v>54</v>
      </c>
      <c r="P145" s="650"/>
      <c r="Q145" s="650"/>
      <c r="R145" s="650"/>
      <c r="S145" s="650"/>
      <c r="T145" s="650"/>
      <c r="U145" s="650"/>
      <c r="V145" s="650">
        <f>+O145</f>
        <v>54</v>
      </c>
      <c r="W145" s="697">
        <f>1985235+246337+1</f>
        <v>2231573</v>
      </c>
    </row>
    <row r="146" spans="1:23" x14ac:dyDescent="0.2">
      <c r="A146" s="640" t="s">
        <v>21695</v>
      </c>
      <c r="B146" s="738"/>
      <c r="C146" s="642">
        <f>+C147</f>
        <v>2</v>
      </c>
      <c r="D146" s="642">
        <f>+D148</f>
        <v>7</v>
      </c>
      <c r="E146" s="642"/>
      <c r="F146" s="642"/>
      <c r="G146" s="642"/>
      <c r="H146" s="642"/>
      <c r="I146" s="642"/>
      <c r="J146" s="642"/>
      <c r="K146" s="642">
        <f>+K147+K148</f>
        <v>9</v>
      </c>
      <c r="L146" s="647">
        <f>+L147+L148</f>
        <v>539187</v>
      </c>
      <c r="M146" s="738"/>
      <c r="N146" s="642">
        <f>+N147</f>
        <v>2</v>
      </c>
      <c r="O146" s="642">
        <f>+O148</f>
        <v>7</v>
      </c>
      <c r="P146" s="642"/>
      <c r="Q146" s="642"/>
      <c r="R146" s="642"/>
      <c r="S146" s="642"/>
      <c r="T146" s="642"/>
      <c r="U146" s="642"/>
      <c r="V146" s="642">
        <f>+V147+V148</f>
        <v>9</v>
      </c>
      <c r="W146" s="647">
        <f>+W147+W148</f>
        <v>507941</v>
      </c>
    </row>
    <row r="147" spans="1:23" x14ac:dyDescent="0.2">
      <c r="A147" s="633" t="s">
        <v>3525</v>
      </c>
      <c r="B147" s="735"/>
      <c r="C147" s="650">
        <v>2</v>
      </c>
      <c r="D147" s="650"/>
      <c r="E147" s="650"/>
      <c r="F147" s="650"/>
      <c r="G147" s="650"/>
      <c r="H147" s="650"/>
      <c r="I147" s="650"/>
      <c r="J147" s="650"/>
      <c r="K147" s="650">
        <f>+C147</f>
        <v>2</v>
      </c>
      <c r="L147" s="697">
        <v>78808</v>
      </c>
      <c r="M147" s="735"/>
      <c r="N147" s="650">
        <v>2</v>
      </c>
      <c r="O147" s="650"/>
      <c r="P147" s="650"/>
      <c r="Q147" s="650"/>
      <c r="R147" s="650"/>
      <c r="S147" s="650"/>
      <c r="T147" s="650"/>
      <c r="U147" s="650"/>
      <c r="V147" s="650">
        <f>+N147</f>
        <v>2</v>
      </c>
      <c r="W147" s="697">
        <v>73404</v>
      </c>
    </row>
    <row r="148" spans="1:23" x14ac:dyDescent="0.2">
      <c r="A148" s="633" t="s">
        <v>21745</v>
      </c>
      <c r="B148" s="268"/>
      <c r="C148" s="650"/>
      <c r="D148" s="650">
        <v>7</v>
      </c>
      <c r="E148" s="650"/>
      <c r="F148" s="650"/>
      <c r="G148" s="650"/>
      <c r="H148" s="650"/>
      <c r="I148" s="650"/>
      <c r="J148" s="650"/>
      <c r="K148" s="650">
        <f>+D148</f>
        <v>7</v>
      </c>
      <c r="L148" s="697">
        <f>207593+252786</f>
        <v>460379</v>
      </c>
      <c r="M148" s="268"/>
      <c r="N148" s="650"/>
      <c r="O148" s="650">
        <v>7</v>
      </c>
      <c r="P148" s="650"/>
      <c r="Q148" s="650"/>
      <c r="R148" s="650"/>
      <c r="S148" s="650"/>
      <c r="T148" s="650"/>
      <c r="U148" s="650"/>
      <c r="V148" s="650">
        <f>+O148</f>
        <v>7</v>
      </c>
      <c r="W148" s="697">
        <f>188200+246337</f>
        <v>434537</v>
      </c>
    </row>
    <row r="149" spans="1:23" s="618" customFormat="1" ht="18.75" customHeight="1" x14ac:dyDescent="0.2">
      <c r="A149" s="739" t="s">
        <v>21696</v>
      </c>
      <c r="B149" s="668"/>
      <c r="C149" s="666"/>
      <c r="D149" s="665"/>
      <c r="E149" s="665"/>
      <c r="F149" s="665"/>
      <c r="G149" s="665"/>
      <c r="H149" s="665"/>
      <c r="I149" s="666">
        <v>90</v>
      </c>
      <c r="J149" s="665"/>
      <c r="K149" s="664">
        <f>+I149</f>
        <v>90</v>
      </c>
      <c r="L149" s="667">
        <v>1164011</v>
      </c>
      <c r="M149" s="668"/>
      <c r="N149" s="666"/>
      <c r="O149" s="665"/>
      <c r="P149" s="665"/>
      <c r="Q149" s="665"/>
      <c r="R149" s="665"/>
      <c r="S149" s="665"/>
      <c r="T149" s="666">
        <v>90</v>
      </c>
      <c r="U149" s="665"/>
      <c r="V149" s="664">
        <f>+T149</f>
        <v>90</v>
      </c>
      <c r="W149" s="669">
        <v>1236132</v>
      </c>
    </row>
    <row r="150" spans="1:23" ht="13.5" thickBot="1" x14ac:dyDescent="0.25">
      <c r="A150" s="633"/>
      <c r="B150" s="268"/>
      <c r="C150" s="650"/>
      <c r="D150" s="650"/>
      <c r="E150" s="650"/>
      <c r="F150" s="650"/>
      <c r="G150" s="650"/>
      <c r="H150" s="650"/>
      <c r="I150" s="650"/>
      <c r="J150" s="650"/>
      <c r="K150" s="650"/>
      <c r="L150" s="697"/>
      <c r="M150" s="268"/>
      <c r="N150" s="650"/>
      <c r="O150" s="650"/>
      <c r="P150" s="650"/>
      <c r="Q150" s="650"/>
      <c r="R150" s="650"/>
      <c r="S150" s="650"/>
      <c r="T150" s="650"/>
      <c r="U150" s="650"/>
      <c r="V150" s="650"/>
      <c r="W150" s="697"/>
    </row>
    <row r="151" spans="1:23" ht="19.5" customHeight="1" thickBot="1" x14ac:dyDescent="0.25">
      <c r="A151" s="626" t="s">
        <v>2049</v>
      </c>
      <c r="B151" s="674"/>
      <c r="C151" s="729">
        <f>C115+C129+C138+C146</f>
        <v>222</v>
      </c>
      <c r="D151" s="729">
        <f>D115+D129+D138+D146</f>
        <v>386</v>
      </c>
      <c r="E151" s="729"/>
      <c r="F151" s="729"/>
      <c r="G151" s="729"/>
      <c r="H151" s="729"/>
      <c r="I151" s="729">
        <f>+I149</f>
        <v>90</v>
      </c>
      <c r="J151" s="673"/>
      <c r="K151" s="729">
        <f>K115+K129+K138+K146+K149</f>
        <v>698</v>
      </c>
      <c r="L151" s="679">
        <f>+L115+L129+L138+L146+L149</f>
        <v>50303733</v>
      </c>
      <c r="M151" s="674"/>
      <c r="N151" s="729">
        <f>N115+N129+N138+N146</f>
        <v>221</v>
      </c>
      <c r="O151" s="729">
        <f>O115+O129+O138+O146</f>
        <v>384</v>
      </c>
      <c r="P151" s="729"/>
      <c r="Q151" s="729"/>
      <c r="R151" s="729"/>
      <c r="S151" s="729"/>
      <c r="T151" s="729">
        <f>+T149</f>
        <v>90</v>
      </c>
      <c r="U151" s="673"/>
      <c r="V151" s="729">
        <f>V115+V129+V138+V146+V149</f>
        <v>695</v>
      </c>
      <c r="W151" s="679">
        <f>+W115+W129+W138+W146+W149</f>
        <v>49547812</v>
      </c>
    </row>
    <row r="152" spans="1:23" x14ac:dyDescent="0.2">
      <c r="A152" s="570"/>
      <c r="B152" s="269"/>
      <c r="C152" s="269"/>
      <c r="D152" s="269"/>
      <c r="E152" s="269"/>
      <c r="F152" s="269"/>
      <c r="G152" s="269"/>
      <c r="H152" s="269"/>
      <c r="I152" s="269"/>
      <c r="J152" s="269"/>
      <c r="K152" s="269"/>
      <c r="L152" s="680"/>
      <c r="M152" s="269"/>
      <c r="N152" s="269"/>
      <c r="O152" s="269"/>
      <c r="P152" s="269"/>
      <c r="Q152" s="269"/>
      <c r="R152" s="269"/>
      <c r="S152" s="269"/>
      <c r="T152" s="269"/>
      <c r="U152" s="269"/>
      <c r="V152" s="680"/>
      <c r="W152" s="680"/>
    </row>
    <row r="153" spans="1:23" x14ac:dyDescent="0.2">
      <c r="A153" s="740"/>
      <c r="B153" s="269"/>
      <c r="C153" s="269"/>
      <c r="D153" s="269"/>
      <c r="E153" s="269"/>
      <c r="F153" s="269"/>
      <c r="G153" s="269"/>
      <c r="H153" s="269"/>
      <c r="I153" s="269"/>
      <c r="J153" s="269"/>
      <c r="K153" s="680"/>
      <c r="L153" s="680"/>
      <c r="M153" s="741"/>
      <c r="N153" s="741"/>
      <c r="O153" s="741"/>
      <c r="P153" s="741"/>
      <c r="Q153" s="741"/>
      <c r="R153" s="741"/>
      <c r="S153" s="741"/>
      <c r="T153" s="741"/>
      <c r="U153" s="741"/>
      <c r="V153" s="741"/>
      <c r="W153" s="680"/>
    </row>
    <row r="154" spans="1:23" x14ac:dyDescent="0.2">
      <c r="A154" s="740"/>
      <c r="B154" s="269"/>
      <c r="C154" s="269"/>
      <c r="D154" s="269"/>
      <c r="E154" s="269"/>
      <c r="F154" s="269"/>
      <c r="G154" s="269"/>
      <c r="H154" s="269"/>
      <c r="I154" s="269"/>
      <c r="J154" s="269"/>
      <c r="K154" s="269"/>
      <c r="L154" s="742"/>
      <c r="M154" s="741"/>
      <c r="N154" s="741"/>
      <c r="O154" s="741"/>
      <c r="P154" s="741"/>
      <c r="Q154" s="741"/>
      <c r="R154" s="741"/>
      <c r="S154" s="741"/>
      <c r="T154" s="741"/>
      <c r="U154" s="741"/>
      <c r="V154" s="741"/>
      <c r="W154" s="742"/>
    </row>
    <row r="155" spans="1:23" x14ac:dyDescent="0.2">
      <c r="A155" s="740"/>
      <c r="B155" s="268"/>
      <c r="C155" s="268"/>
      <c r="D155" s="268"/>
      <c r="E155" s="268"/>
      <c r="F155" s="268"/>
      <c r="G155" s="268"/>
      <c r="H155" s="268"/>
      <c r="I155" s="743"/>
      <c r="J155" s="268"/>
      <c r="K155" s="268"/>
      <c r="L155" s="742"/>
      <c r="M155" s="741"/>
      <c r="N155" s="741"/>
      <c r="O155" s="741"/>
      <c r="P155" s="741"/>
      <c r="Q155" s="741"/>
      <c r="R155" s="741"/>
      <c r="S155" s="741"/>
      <c r="T155" s="741"/>
      <c r="U155" s="741"/>
      <c r="V155" s="741"/>
      <c r="W155" s="742"/>
    </row>
    <row r="156" spans="1:23" ht="15.75" x14ac:dyDescent="0.25">
      <c r="A156" s="1786" t="s">
        <v>21664</v>
      </c>
      <c r="B156" s="1786"/>
      <c r="C156" s="618"/>
      <c r="D156" s="618"/>
      <c r="E156" s="618"/>
      <c r="F156" s="618"/>
      <c r="G156" s="618"/>
      <c r="H156" s="618"/>
      <c r="I156" s="618"/>
      <c r="J156" s="618"/>
      <c r="K156" s="618"/>
      <c r="L156" s="682"/>
      <c r="M156" s="618"/>
      <c r="N156" s="618"/>
      <c r="O156" s="618"/>
      <c r="P156" s="618"/>
      <c r="Q156" s="618"/>
      <c r="R156" s="618"/>
      <c r="S156" s="618"/>
      <c r="T156" s="618"/>
      <c r="U156" s="618"/>
      <c r="V156" s="618"/>
      <c r="W156" s="618"/>
    </row>
    <row r="157" spans="1:23" x14ac:dyDescent="0.2">
      <c r="A157" s="1787" t="s">
        <v>21665</v>
      </c>
      <c r="B157" s="1787"/>
      <c r="C157" s="618"/>
      <c r="D157" s="618"/>
      <c r="E157" s="618"/>
      <c r="F157" s="618"/>
      <c r="G157" s="618"/>
      <c r="H157" s="618"/>
      <c r="I157" s="618"/>
      <c r="J157" s="618"/>
      <c r="K157" s="618"/>
      <c r="L157" s="682"/>
      <c r="M157" s="618"/>
      <c r="N157" s="618"/>
      <c r="O157" s="618"/>
      <c r="P157" s="618"/>
      <c r="Q157" s="618"/>
      <c r="R157" s="618"/>
      <c r="S157" s="618"/>
      <c r="T157" s="618"/>
      <c r="U157" s="618"/>
      <c r="V157" s="618"/>
      <c r="W157" s="618"/>
    </row>
    <row r="158" spans="1:23" ht="15.75" x14ac:dyDescent="0.25">
      <c r="A158" s="620"/>
      <c r="B158" s="620"/>
      <c r="C158" s="618"/>
      <c r="D158" s="618"/>
      <c r="E158" s="618"/>
      <c r="F158" s="618"/>
      <c r="G158" s="618"/>
      <c r="H158" s="618"/>
      <c r="I158" s="618"/>
      <c r="J158" s="618"/>
      <c r="K158" s="618"/>
      <c r="L158" s="682"/>
      <c r="M158" s="618"/>
      <c r="N158" s="618"/>
      <c r="O158" s="618"/>
      <c r="P158" s="618"/>
      <c r="Q158" s="618"/>
      <c r="R158" s="618"/>
      <c r="S158" s="618"/>
      <c r="T158" s="618"/>
      <c r="U158" s="618"/>
      <c r="V158" s="618"/>
      <c r="W158" s="618"/>
    </row>
    <row r="159" spans="1:23" ht="24.75" x14ac:dyDescent="0.5">
      <c r="A159" s="1788" t="s">
        <v>21666</v>
      </c>
      <c r="B159" s="1788"/>
      <c r="C159" s="1788"/>
      <c r="D159" s="1788"/>
      <c r="E159" s="1788"/>
      <c r="F159" s="1788"/>
      <c r="G159" s="1788"/>
      <c r="H159" s="1788"/>
      <c r="I159" s="1788"/>
      <c r="J159" s="1788"/>
      <c r="K159" s="1788"/>
      <c r="L159" s="1788"/>
      <c r="M159" s="1788"/>
      <c r="N159" s="1788"/>
      <c r="O159" s="1788"/>
      <c r="P159" s="1788"/>
      <c r="Q159" s="1788"/>
      <c r="R159" s="1788"/>
      <c r="S159" s="1788"/>
      <c r="T159" s="1788"/>
      <c r="U159" s="1788"/>
      <c r="V159" s="1788"/>
      <c r="W159" s="1788"/>
    </row>
    <row r="160" spans="1:23" ht="19.5" customHeight="1" x14ac:dyDescent="0.5">
      <c r="A160" s="621"/>
      <c r="B160" s="621"/>
      <c r="C160" s="621"/>
      <c r="D160" s="621"/>
      <c r="E160" s="621"/>
      <c r="F160" s="621"/>
      <c r="G160" s="621"/>
      <c r="H160" s="621"/>
      <c r="I160" s="621"/>
      <c r="J160" s="621"/>
      <c r="K160" s="621"/>
      <c r="L160" s="621"/>
      <c r="M160" s="621"/>
      <c r="N160" s="621"/>
      <c r="O160" s="621"/>
      <c r="P160" s="621"/>
      <c r="Q160" s="621"/>
      <c r="R160" s="621"/>
      <c r="S160" s="621"/>
      <c r="T160" s="621"/>
      <c r="U160" s="621"/>
      <c r="V160" s="621"/>
      <c r="W160" s="621"/>
    </row>
    <row r="161" spans="1:23" ht="19.5" x14ac:dyDescent="0.2">
      <c r="A161" s="1789" t="s">
        <v>39</v>
      </c>
      <c r="B161" s="1789"/>
      <c r="C161" s="1789"/>
      <c r="D161" s="1789"/>
      <c r="E161" s="1789"/>
      <c r="F161" s="1789"/>
      <c r="G161" s="1789"/>
      <c r="H161" s="1789"/>
      <c r="I161" s="1789"/>
      <c r="J161" s="1789"/>
      <c r="K161" s="1789"/>
      <c r="L161" s="1789"/>
      <c r="M161" s="1789"/>
      <c r="N161" s="1789"/>
      <c r="O161" s="1789"/>
      <c r="P161" s="1789"/>
      <c r="Q161" s="1789"/>
      <c r="R161" s="1789"/>
      <c r="S161" s="1789"/>
      <c r="T161" s="1789"/>
      <c r="U161" s="1789"/>
      <c r="V161" s="1789"/>
      <c r="W161" s="1789"/>
    </row>
    <row r="162" spans="1:23" ht="19.5" x14ac:dyDescent="0.2">
      <c r="A162" s="622"/>
      <c r="B162" s="622"/>
      <c r="C162" s="622"/>
      <c r="D162" s="622"/>
      <c r="E162" s="622"/>
      <c r="F162" s="622"/>
      <c r="G162" s="622"/>
      <c r="H162" s="622"/>
      <c r="I162" s="622"/>
      <c r="J162" s="622"/>
      <c r="K162" s="622"/>
      <c r="L162" s="622"/>
      <c r="M162" s="622"/>
      <c r="N162" s="622"/>
      <c r="O162" s="622"/>
      <c r="P162" s="622"/>
      <c r="Q162" s="622"/>
      <c r="R162" s="622"/>
      <c r="S162" s="622"/>
      <c r="T162" s="622"/>
      <c r="U162" s="622"/>
      <c r="V162" s="622"/>
      <c r="W162" s="622"/>
    </row>
    <row r="163" spans="1:23" ht="18" x14ac:dyDescent="0.2">
      <c r="A163" s="1790" t="s">
        <v>21667</v>
      </c>
      <c r="B163" s="1790"/>
      <c r="C163" s="1790"/>
      <c r="D163" s="1790"/>
      <c r="E163" s="1790"/>
      <c r="F163" s="1790"/>
      <c r="G163" s="1790"/>
      <c r="H163" s="1790"/>
      <c r="I163" s="1790"/>
      <c r="J163" s="1790"/>
      <c r="K163" s="1790"/>
      <c r="L163" s="1790"/>
      <c r="M163" s="1790"/>
      <c r="N163" s="1790"/>
      <c r="O163" s="1790"/>
      <c r="P163" s="1790"/>
      <c r="Q163" s="1790"/>
      <c r="R163" s="1790"/>
      <c r="S163" s="1790"/>
      <c r="T163" s="1790"/>
      <c r="U163" s="1790"/>
      <c r="V163" s="1790"/>
      <c r="W163" s="1790"/>
    </row>
    <row r="164" spans="1:23" x14ac:dyDescent="0.2">
      <c r="A164" s="268"/>
      <c r="B164" s="383"/>
      <c r="C164" s="268"/>
      <c r="D164" s="268"/>
      <c r="E164" s="268"/>
      <c r="F164" s="268"/>
      <c r="G164" s="268"/>
      <c r="H164" s="268"/>
      <c r="I164" s="268"/>
      <c r="J164" s="268"/>
      <c r="K164" s="268"/>
      <c r="L164" s="268"/>
      <c r="M164" s="268"/>
      <c r="N164" s="268"/>
      <c r="O164" s="268"/>
      <c r="P164" s="268"/>
      <c r="Q164" s="268"/>
      <c r="R164" s="268"/>
      <c r="S164" s="268"/>
      <c r="T164" s="268"/>
      <c r="U164" s="268"/>
      <c r="V164" s="268"/>
      <c r="W164" s="268"/>
    </row>
    <row r="165" spans="1:23" ht="15" customHeight="1" x14ac:dyDescent="0.2">
      <c r="A165" s="684" t="s">
        <v>21668</v>
      </c>
      <c r="B165" s="685" t="s">
        <v>21751</v>
      </c>
      <c r="J165" s="268"/>
      <c r="K165" s="268"/>
      <c r="L165" s="268"/>
      <c r="M165" s="268"/>
      <c r="N165" s="268"/>
      <c r="O165" s="268"/>
      <c r="P165" s="268"/>
      <c r="Q165" s="268"/>
      <c r="R165" s="268"/>
      <c r="S165" s="268"/>
      <c r="T165" s="268"/>
      <c r="U165" s="268"/>
      <c r="V165" s="268"/>
      <c r="W165" s="268"/>
    </row>
    <row r="166" spans="1:23" x14ac:dyDescent="0.2">
      <c r="A166" s="744"/>
      <c r="B166" s="1791"/>
      <c r="C166" s="1791"/>
      <c r="D166" s="1791"/>
      <c r="E166" s="1791"/>
      <c r="F166" s="1791"/>
      <c r="G166" s="1791"/>
      <c r="H166" s="1791"/>
      <c r="I166" s="1791"/>
      <c r="J166" s="1791"/>
      <c r="K166" s="1791"/>
      <c r="L166" s="268"/>
      <c r="M166" s="268"/>
      <c r="N166" s="268"/>
      <c r="O166" s="268"/>
      <c r="P166" s="268"/>
      <c r="Q166" s="268"/>
      <c r="R166" s="268"/>
      <c r="S166" s="268"/>
      <c r="T166" s="268"/>
      <c r="U166" s="268"/>
      <c r="V166" s="268"/>
      <c r="W166" s="268"/>
    </row>
    <row r="167" spans="1:23" ht="16.5" thickBot="1" x14ac:dyDescent="0.3">
      <c r="A167" s="625"/>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row>
    <row r="168" spans="1:23" ht="27.75" customHeight="1" thickBot="1" x14ac:dyDescent="0.25">
      <c r="A168" s="626" t="s">
        <v>21670</v>
      </c>
      <c r="B168" s="1783" t="s">
        <v>21671</v>
      </c>
      <c r="C168" s="1783"/>
      <c r="D168" s="1783"/>
      <c r="E168" s="1783"/>
      <c r="F168" s="1783"/>
      <c r="G168" s="1783"/>
      <c r="H168" s="1783"/>
      <c r="I168" s="1783"/>
      <c r="J168" s="1783"/>
      <c r="K168" s="1783"/>
      <c r="L168" s="1784"/>
      <c r="M168" s="1785" t="s">
        <v>21672</v>
      </c>
      <c r="N168" s="1783"/>
      <c r="O168" s="1783"/>
      <c r="P168" s="1783"/>
      <c r="Q168" s="1783"/>
      <c r="R168" s="1783"/>
      <c r="S168" s="1783"/>
      <c r="T168" s="1783"/>
      <c r="U168" s="1783"/>
      <c r="V168" s="1783"/>
      <c r="W168" s="1784"/>
    </row>
    <row r="169" spans="1:23" ht="186.75" customHeight="1" thickBot="1" x14ac:dyDescent="0.25">
      <c r="A169" s="627" t="s">
        <v>21673</v>
      </c>
      <c r="B169" s="628" t="s">
        <v>21674</v>
      </c>
      <c r="C169" s="629" t="s">
        <v>21675</v>
      </c>
      <c r="D169" s="630" t="s">
        <v>21676</v>
      </c>
      <c r="E169" s="630" t="s">
        <v>21677</v>
      </c>
      <c r="F169" s="630" t="s">
        <v>21678</v>
      </c>
      <c r="G169" s="630" t="s">
        <v>21679</v>
      </c>
      <c r="H169" s="630" t="s">
        <v>21680</v>
      </c>
      <c r="I169" s="630" t="s">
        <v>21681</v>
      </c>
      <c r="J169" s="630" t="s">
        <v>21682</v>
      </c>
      <c r="K169" s="631" t="s">
        <v>21683</v>
      </c>
      <c r="L169" s="632" t="s">
        <v>21684</v>
      </c>
      <c r="M169" s="628" t="s">
        <v>21674</v>
      </c>
      <c r="N169" s="629" t="s">
        <v>21675</v>
      </c>
      <c r="O169" s="630" t="s">
        <v>21676</v>
      </c>
      <c r="P169" s="630" t="s">
        <v>21677</v>
      </c>
      <c r="Q169" s="630" t="s">
        <v>21678</v>
      </c>
      <c r="R169" s="630" t="s">
        <v>21679</v>
      </c>
      <c r="S169" s="630" t="s">
        <v>21680</v>
      </c>
      <c r="T169" s="630" t="s">
        <v>21681</v>
      </c>
      <c r="U169" s="630" t="s">
        <v>21682</v>
      </c>
      <c r="V169" s="631" t="s">
        <v>21683</v>
      </c>
      <c r="W169" s="632" t="s">
        <v>21684</v>
      </c>
    </row>
    <row r="170" spans="1:23" x14ac:dyDescent="0.2">
      <c r="A170" s="633"/>
      <c r="B170" s="634"/>
      <c r="C170" s="635"/>
      <c r="D170" s="635"/>
      <c r="E170" s="635"/>
      <c r="F170" s="635"/>
      <c r="G170" s="635"/>
      <c r="H170" s="635"/>
      <c r="I170" s="635"/>
      <c r="J170" s="636"/>
      <c r="K170" s="635"/>
      <c r="L170" s="686"/>
      <c r="M170" s="637"/>
      <c r="N170" s="638"/>
      <c r="O170" s="638"/>
      <c r="P170" s="638"/>
      <c r="Q170" s="638"/>
      <c r="R170" s="638"/>
      <c r="S170" s="638"/>
      <c r="T170" s="635"/>
      <c r="U170" s="635"/>
      <c r="V170" s="635"/>
      <c r="W170" s="639"/>
    </row>
    <row r="171" spans="1:23" x14ac:dyDescent="0.2">
      <c r="A171" s="640" t="s">
        <v>21685</v>
      </c>
      <c r="B171" s="687"/>
      <c r="C171" s="642">
        <f>SUM(C172:C175)</f>
        <v>17</v>
      </c>
      <c r="D171" s="642"/>
      <c r="E171" s="642">
        <f>+E172</f>
        <v>1</v>
      </c>
      <c r="F171" s="642"/>
      <c r="G171" s="642"/>
      <c r="H171" s="642"/>
      <c r="I171" s="642"/>
      <c r="J171" s="643"/>
      <c r="K171" s="643">
        <f>SUM(K172:K175)</f>
        <v>18</v>
      </c>
      <c r="L171" s="645">
        <f>SUM(L172:L176)</f>
        <v>3861040</v>
      </c>
      <c r="M171" s="687"/>
      <c r="N171" s="642">
        <f>SUM(N172:N175)</f>
        <v>17</v>
      </c>
      <c r="O171" s="642"/>
      <c r="P171" s="642">
        <f>+P172</f>
        <v>1</v>
      </c>
      <c r="Q171" s="642"/>
      <c r="R171" s="642"/>
      <c r="S171" s="642"/>
      <c r="T171" s="642"/>
      <c r="U171" s="643"/>
      <c r="V171" s="643">
        <f>SUM(V172:V175)</f>
        <v>18</v>
      </c>
      <c r="W171" s="647">
        <f>SUM(W172:W175)</f>
        <v>3831111</v>
      </c>
    </row>
    <row r="172" spans="1:23" x14ac:dyDescent="0.2">
      <c r="A172" s="745" t="s">
        <v>21752</v>
      </c>
      <c r="B172" s="655"/>
      <c r="C172" s="650"/>
      <c r="D172" s="650"/>
      <c r="E172" s="650">
        <v>1</v>
      </c>
      <c r="F172" s="650"/>
      <c r="G172" s="650"/>
      <c r="H172" s="650"/>
      <c r="I172" s="650"/>
      <c r="J172" s="660"/>
      <c r="K172" s="650">
        <f>+E172</f>
        <v>1</v>
      </c>
      <c r="L172" s="651">
        <v>400034</v>
      </c>
      <c r="M172" s="655"/>
      <c r="N172" s="650"/>
      <c r="O172" s="650"/>
      <c r="P172" s="650">
        <v>1</v>
      </c>
      <c r="Q172" s="650"/>
      <c r="R172" s="650"/>
      <c r="S172" s="650"/>
      <c r="T172" s="650"/>
      <c r="U172" s="660"/>
      <c r="V172" s="650">
        <f>+P172</f>
        <v>1</v>
      </c>
      <c r="W172" s="697">
        <v>396933</v>
      </c>
    </row>
    <row r="173" spans="1:23" x14ac:dyDescent="0.2">
      <c r="A173" s="715" t="s">
        <v>21753</v>
      </c>
      <c r="B173" s="655"/>
      <c r="C173" s="650"/>
      <c r="D173" s="650"/>
      <c r="E173" s="650"/>
      <c r="F173" s="650"/>
      <c r="G173" s="650"/>
      <c r="H173" s="650"/>
      <c r="I173" s="650"/>
      <c r="J173" s="660"/>
      <c r="K173" s="650"/>
      <c r="L173" s="651"/>
      <c r="M173" s="655"/>
      <c r="N173" s="650"/>
      <c r="O173" s="650"/>
      <c r="P173" s="650"/>
      <c r="Q173" s="650"/>
      <c r="R173" s="650"/>
      <c r="S173" s="650"/>
      <c r="T173" s="650"/>
      <c r="U173" s="660"/>
      <c r="V173" s="650"/>
      <c r="W173" s="697"/>
    </row>
    <row r="174" spans="1:23" x14ac:dyDescent="0.2">
      <c r="A174" s="715" t="s">
        <v>21754</v>
      </c>
      <c r="B174" s="655"/>
      <c r="C174" s="650">
        <v>13</v>
      </c>
      <c r="D174" s="650"/>
      <c r="E174" s="650"/>
      <c r="F174" s="650"/>
      <c r="G174" s="650"/>
      <c r="H174" s="650"/>
      <c r="I174" s="650"/>
      <c r="J174" s="660"/>
      <c r="K174" s="650">
        <f>+C174+E174</f>
        <v>13</v>
      </c>
      <c r="L174" s="651">
        <v>2739231</v>
      </c>
      <c r="M174" s="655"/>
      <c r="N174" s="650">
        <v>13</v>
      </c>
      <c r="O174" s="650"/>
      <c r="P174" s="650"/>
      <c r="Q174" s="650"/>
      <c r="R174" s="650"/>
      <c r="S174" s="650"/>
      <c r="T174" s="650"/>
      <c r="U174" s="660"/>
      <c r="V174" s="650">
        <f>+N174+P174</f>
        <v>13</v>
      </c>
      <c r="W174" s="697">
        <v>2717998</v>
      </c>
    </row>
    <row r="175" spans="1:23" x14ac:dyDescent="0.2">
      <c r="A175" s="715" t="s">
        <v>21755</v>
      </c>
      <c r="B175" s="655"/>
      <c r="C175" s="650">
        <v>4</v>
      </c>
      <c r="D175" s="650"/>
      <c r="E175" s="650"/>
      <c r="F175" s="650"/>
      <c r="G175" s="650"/>
      <c r="H175" s="650"/>
      <c r="I175" s="650"/>
      <c r="J175" s="660"/>
      <c r="K175" s="650">
        <f>+C175</f>
        <v>4</v>
      </c>
      <c r="L175" s="651">
        <v>721775</v>
      </c>
      <c r="M175" s="655"/>
      <c r="N175" s="650">
        <v>4</v>
      </c>
      <c r="O175" s="650"/>
      <c r="P175" s="650"/>
      <c r="Q175" s="650"/>
      <c r="R175" s="650"/>
      <c r="S175" s="650"/>
      <c r="T175" s="650"/>
      <c r="U175" s="660"/>
      <c r="V175" s="650">
        <f>+N175</f>
        <v>4</v>
      </c>
      <c r="W175" s="697">
        <v>716180</v>
      </c>
    </row>
    <row r="176" spans="1:23" x14ac:dyDescent="0.2">
      <c r="A176" s="633"/>
      <c r="B176" s="655"/>
      <c r="C176" s="650"/>
      <c r="D176" s="650"/>
      <c r="E176" s="659"/>
      <c r="F176" s="659"/>
      <c r="G176" s="659"/>
      <c r="H176" s="659"/>
      <c r="I176" s="659"/>
      <c r="J176" s="268"/>
      <c r="K176" s="659"/>
      <c r="L176" s="703"/>
      <c r="M176" s="655"/>
      <c r="N176" s="650"/>
      <c r="O176" s="650"/>
      <c r="P176" s="659"/>
      <c r="Q176" s="659"/>
      <c r="R176" s="659"/>
      <c r="S176" s="659"/>
      <c r="T176" s="659"/>
      <c r="U176" s="268"/>
      <c r="V176" s="659"/>
      <c r="W176" s="697"/>
    </row>
    <row r="177" spans="1:23" ht="15" customHeight="1" x14ac:dyDescent="0.2">
      <c r="A177" s="640" t="s">
        <v>21691</v>
      </c>
      <c r="B177" s="687"/>
      <c r="C177" s="642">
        <f>SUM(C178:C182)</f>
        <v>159</v>
      </c>
      <c r="D177" s="643">
        <f>+D183</f>
        <v>165</v>
      </c>
      <c r="E177" s="642"/>
      <c r="F177" s="642"/>
      <c r="G177" s="642"/>
      <c r="H177" s="642"/>
      <c r="I177" s="642"/>
      <c r="J177" s="733"/>
      <c r="K177" s="642">
        <f>SUM(K178:K183)</f>
        <v>324</v>
      </c>
      <c r="L177" s="645">
        <f>SUM(L178:L183)</f>
        <v>29517029</v>
      </c>
      <c r="M177" s="687"/>
      <c r="N177" s="642">
        <f>SUM(N178:N182)</f>
        <v>159</v>
      </c>
      <c r="O177" s="643">
        <f>+O183</f>
        <v>165</v>
      </c>
      <c r="P177" s="642"/>
      <c r="Q177" s="642"/>
      <c r="R177" s="642"/>
      <c r="S177" s="642"/>
      <c r="T177" s="642"/>
      <c r="U177" s="733"/>
      <c r="V177" s="642">
        <f>SUM(V178:V183)</f>
        <v>324</v>
      </c>
      <c r="W177" s="647">
        <f>SUM(W178:W183)</f>
        <v>28380590</v>
      </c>
    </row>
    <row r="178" spans="1:23" x14ac:dyDescent="0.2">
      <c r="A178" s="745" t="s">
        <v>21756</v>
      </c>
      <c r="B178" s="655"/>
      <c r="C178" s="650">
        <v>14</v>
      </c>
      <c r="D178" s="650"/>
      <c r="E178" s="650"/>
      <c r="F178" s="650"/>
      <c r="G178" s="650"/>
      <c r="H178" s="650"/>
      <c r="I178" s="650"/>
      <c r="J178" s="660"/>
      <c r="K178" s="650">
        <f>+C178</f>
        <v>14</v>
      </c>
      <c r="L178" s="651">
        <v>2050084</v>
      </c>
      <c r="M178" s="655"/>
      <c r="N178" s="650">
        <v>14</v>
      </c>
      <c r="O178" s="650"/>
      <c r="P178" s="650"/>
      <c r="Q178" s="650"/>
      <c r="R178" s="650"/>
      <c r="S178" s="650"/>
      <c r="T178" s="650"/>
      <c r="U178" s="660"/>
      <c r="V178" s="650">
        <f>+N178</f>
        <v>14</v>
      </c>
      <c r="W178" s="697">
        <v>2034193</v>
      </c>
    </row>
    <row r="179" spans="1:23" x14ac:dyDescent="0.2">
      <c r="A179" s="745" t="s">
        <v>21757</v>
      </c>
      <c r="B179" s="655"/>
      <c r="C179" s="650">
        <v>46</v>
      </c>
      <c r="D179" s="650"/>
      <c r="E179" s="650"/>
      <c r="F179" s="650"/>
      <c r="G179" s="650"/>
      <c r="H179" s="650"/>
      <c r="I179" s="650"/>
      <c r="J179" s="660"/>
      <c r="K179" s="650">
        <f t="shared" ref="K179:K182" si="11">+C179</f>
        <v>46</v>
      </c>
      <c r="L179" s="651">
        <v>6187888</v>
      </c>
      <c r="M179" s="655"/>
      <c r="N179" s="650">
        <v>46</v>
      </c>
      <c r="O179" s="650"/>
      <c r="P179" s="650"/>
      <c r="Q179" s="650"/>
      <c r="R179" s="650"/>
      <c r="S179" s="650"/>
      <c r="T179" s="650"/>
      <c r="U179" s="660"/>
      <c r="V179" s="650">
        <f t="shared" ref="V179:V182" si="12">+N179</f>
        <v>46</v>
      </c>
      <c r="W179" s="697">
        <v>6139922</v>
      </c>
    </row>
    <row r="180" spans="1:23" x14ac:dyDescent="0.2">
      <c r="A180" s="745" t="s">
        <v>21758</v>
      </c>
      <c r="B180" s="655"/>
      <c r="C180" s="650">
        <v>39</v>
      </c>
      <c r="D180" s="650"/>
      <c r="E180" s="650"/>
      <c r="F180" s="650"/>
      <c r="G180" s="650"/>
      <c r="H180" s="650"/>
      <c r="I180" s="650"/>
      <c r="J180" s="660"/>
      <c r="K180" s="650">
        <f t="shared" si="11"/>
        <v>39</v>
      </c>
      <c r="L180" s="651">
        <v>4431117</v>
      </c>
      <c r="M180" s="655"/>
      <c r="N180" s="650">
        <v>39</v>
      </c>
      <c r="O180" s="650"/>
      <c r="P180" s="650"/>
      <c r="Q180" s="650"/>
      <c r="R180" s="650"/>
      <c r="S180" s="650"/>
      <c r="T180" s="650"/>
      <c r="U180" s="660"/>
      <c r="V180" s="650">
        <f t="shared" si="12"/>
        <v>39</v>
      </c>
      <c r="W180" s="697">
        <v>4396769</v>
      </c>
    </row>
    <row r="181" spans="1:23" x14ac:dyDescent="0.2">
      <c r="A181" s="745" t="s">
        <v>21759</v>
      </c>
      <c r="B181" s="735"/>
      <c r="C181" s="650">
        <v>33</v>
      </c>
      <c r="D181" s="650"/>
      <c r="E181" s="650"/>
      <c r="F181" s="650"/>
      <c r="G181" s="650"/>
      <c r="H181" s="650"/>
      <c r="I181" s="650"/>
      <c r="J181" s="660"/>
      <c r="K181" s="650">
        <f t="shared" si="11"/>
        <v>33</v>
      </c>
      <c r="L181" s="651">
        <v>3004968</v>
      </c>
      <c r="M181" s="735"/>
      <c r="N181" s="650">
        <v>33</v>
      </c>
      <c r="O181" s="650"/>
      <c r="P181" s="650"/>
      <c r="Q181" s="650"/>
      <c r="R181" s="650"/>
      <c r="S181" s="650"/>
      <c r="T181" s="650"/>
      <c r="U181" s="660"/>
      <c r="V181" s="650">
        <f t="shared" si="12"/>
        <v>33</v>
      </c>
      <c r="W181" s="697">
        <v>2981675</v>
      </c>
    </row>
    <row r="182" spans="1:23" x14ac:dyDescent="0.2">
      <c r="A182" s="745" t="s">
        <v>21760</v>
      </c>
      <c r="B182" s="735"/>
      <c r="C182" s="650">
        <v>27</v>
      </c>
      <c r="D182" s="650"/>
      <c r="E182" s="650"/>
      <c r="F182" s="650"/>
      <c r="G182" s="650"/>
      <c r="H182" s="650"/>
      <c r="I182" s="650"/>
      <c r="J182" s="660"/>
      <c r="K182" s="650">
        <f t="shared" si="11"/>
        <v>27</v>
      </c>
      <c r="L182" s="651">
        <v>1862214</v>
      </c>
      <c r="M182" s="735"/>
      <c r="N182" s="650">
        <v>27</v>
      </c>
      <c r="O182" s="650"/>
      <c r="P182" s="650"/>
      <c r="Q182" s="650"/>
      <c r="R182" s="650"/>
      <c r="S182" s="650"/>
      <c r="T182" s="650"/>
      <c r="U182" s="660"/>
      <c r="V182" s="650">
        <f t="shared" si="12"/>
        <v>27</v>
      </c>
      <c r="W182" s="697">
        <v>1847779</v>
      </c>
    </row>
    <row r="183" spans="1:23" x14ac:dyDescent="0.2">
      <c r="A183" s="745" t="s">
        <v>21761</v>
      </c>
      <c r="B183" s="735"/>
      <c r="C183" s="659"/>
      <c r="D183" s="650">
        <v>165</v>
      </c>
      <c r="E183" s="650"/>
      <c r="F183" s="650"/>
      <c r="G183" s="650"/>
      <c r="H183" s="650"/>
      <c r="I183" s="650"/>
      <c r="J183" s="660"/>
      <c r="K183" s="650">
        <f>+D183</f>
        <v>165</v>
      </c>
      <c r="L183" s="746">
        <f>11768301+212457</f>
        <v>11980758</v>
      </c>
      <c r="M183" s="735"/>
      <c r="N183" s="659"/>
      <c r="O183" s="650">
        <v>165</v>
      </c>
      <c r="P183" s="650"/>
      <c r="Q183" s="650"/>
      <c r="R183" s="650"/>
      <c r="S183" s="650"/>
      <c r="T183" s="650"/>
      <c r="U183" s="660"/>
      <c r="V183" s="650">
        <f>+O183</f>
        <v>165</v>
      </c>
      <c r="W183" s="657">
        <f>10824356+155896</f>
        <v>10980252</v>
      </c>
    </row>
    <row r="184" spans="1:23" x14ac:dyDescent="0.2">
      <c r="A184" s="745"/>
      <c r="B184" s="655"/>
      <c r="C184" s="659"/>
      <c r="D184" s="650"/>
      <c r="E184" s="650"/>
      <c r="F184" s="650"/>
      <c r="G184" s="650"/>
      <c r="H184" s="650"/>
      <c r="I184" s="650"/>
      <c r="J184" s="268"/>
      <c r="K184" s="650"/>
      <c r="L184" s="731"/>
      <c r="M184" s="655"/>
      <c r="N184" s="659"/>
      <c r="O184" s="650"/>
      <c r="P184" s="650"/>
      <c r="Q184" s="650"/>
      <c r="R184" s="650"/>
      <c r="S184" s="650"/>
      <c r="T184" s="650"/>
      <c r="U184" s="268"/>
      <c r="V184" s="650"/>
      <c r="W184" s="657"/>
    </row>
    <row r="185" spans="1:23" x14ac:dyDescent="0.2">
      <c r="A185" s="640" t="s">
        <v>21706</v>
      </c>
      <c r="B185" s="687"/>
      <c r="C185" s="642">
        <f>SUM(C186:C188)</f>
        <v>23</v>
      </c>
      <c r="D185" s="642">
        <f>+D188</f>
        <v>12</v>
      </c>
      <c r="E185" s="642"/>
      <c r="F185" s="642"/>
      <c r="G185" s="642"/>
      <c r="H185" s="642"/>
      <c r="I185" s="642"/>
      <c r="J185" s="733"/>
      <c r="K185" s="642">
        <f>SUM(K186:K188)</f>
        <v>35</v>
      </c>
      <c r="L185" s="645">
        <f>SUM(L186:L188)</f>
        <v>1877816</v>
      </c>
      <c r="M185" s="687"/>
      <c r="N185" s="642">
        <f>SUM(N186:N188)</f>
        <v>23</v>
      </c>
      <c r="O185" s="642">
        <f>+O188</f>
        <v>12</v>
      </c>
      <c r="P185" s="642"/>
      <c r="Q185" s="642"/>
      <c r="R185" s="642"/>
      <c r="S185" s="642"/>
      <c r="T185" s="642"/>
      <c r="U185" s="733"/>
      <c r="V185" s="642">
        <f>SUM(V186:V188)</f>
        <v>35</v>
      </c>
      <c r="W185" s="647">
        <f>SUM(W186:W188)</f>
        <v>1779716</v>
      </c>
    </row>
    <row r="186" spans="1:23" x14ac:dyDescent="0.2">
      <c r="A186" s="745" t="s">
        <v>6144</v>
      </c>
      <c r="B186" s="735"/>
      <c r="C186" s="650">
        <v>10</v>
      </c>
      <c r="D186" s="650"/>
      <c r="E186" s="650"/>
      <c r="F186" s="650"/>
      <c r="G186" s="650"/>
      <c r="H186" s="650"/>
      <c r="I186" s="650"/>
      <c r="J186" s="660"/>
      <c r="K186" s="650">
        <f>+C186</f>
        <v>10</v>
      </c>
      <c r="L186" s="697">
        <v>666606</v>
      </c>
      <c r="M186" s="735"/>
      <c r="N186" s="650">
        <v>10</v>
      </c>
      <c r="O186" s="650"/>
      <c r="P186" s="650"/>
      <c r="Q186" s="650"/>
      <c r="R186" s="650"/>
      <c r="S186" s="650"/>
      <c r="T186" s="650"/>
      <c r="U186" s="660"/>
      <c r="V186" s="650">
        <f>+N186</f>
        <v>10</v>
      </c>
      <c r="W186" s="697">
        <v>661438</v>
      </c>
    </row>
    <row r="187" spans="1:23" x14ac:dyDescent="0.2">
      <c r="A187" s="745" t="s">
        <v>6276</v>
      </c>
      <c r="B187" s="735"/>
      <c r="C187" s="650">
        <v>13</v>
      </c>
      <c r="D187" s="650"/>
      <c r="E187" s="650"/>
      <c r="F187" s="650"/>
      <c r="G187" s="650"/>
      <c r="H187" s="650"/>
      <c r="I187" s="650"/>
      <c r="J187" s="654"/>
      <c r="K187" s="650">
        <f>+C187</f>
        <v>13</v>
      </c>
      <c r="L187" s="697">
        <v>603651</v>
      </c>
      <c r="M187" s="735"/>
      <c r="N187" s="650">
        <v>13</v>
      </c>
      <c r="O187" s="650"/>
      <c r="P187" s="650"/>
      <c r="Q187" s="650"/>
      <c r="R187" s="650"/>
      <c r="S187" s="650"/>
      <c r="T187" s="650"/>
      <c r="U187" s="654"/>
      <c r="V187" s="650">
        <f>+N187</f>
        <v>13</v>
      </c>
      <c r="W187" s="697">
        <v>598972</v>
      </c>
    </row>
    <row r="188" spans="1:23" x14ac:dyDescent="0.2">
      <c r="A188" s="745" t="s">
        <v>21761</v>
      </c>
      <c r="B188" s="735"/>
      <c r="C188" s="659"/>
      <c r="D188" s="650">
        <v>12</v>
      </c>
      <c r="E188" s="650"/>
      <c r="F188" s="650"/>
      <c r="G188" s="650"/>
      <c r="H188" s="650"/>
      <c r="I188" s="650"/>
      <c r="J188" s="660"/>
      <c r="K188" s="650">
        <f>+D188</f>
        <v>12</v>
      </c>
      <c r="L188" s="697">
        <f>395102+212457</f>
        <v>607559</v>
      </c>
      <c r="M188" s="735"/>
      <c r="N188" s="659"/>
      <c r="O188" s="650">
        <v>12</v>
      </c>
      <c r="P188" s="650"/>
      <c r="Q188" s="650"/>
      <c r="R188" s="650"/>
      <c r="S188" s="650"/>
      <c r="T188" s="650"/>
      <c r="U188" s="660"/>
      <c r="V188" s="650">
        <f>+O188</f>
        <v>12</v>
      </c>
      <c r="W188" s="697">
        <f>363410+155896</f>
        <v>519306</v>
      </c>
    </row>
    <row r="189" spans="1:23" x14ac:dyDescent="0.2">
      <c r="A189" s="745"/>
      <c r="B189" s="655"/>
      <c r="C189" s="659"/>
      <c r="D189" s="650"/>
      <c r="E189" s="650"/>
      <c r="F189" s="650"/>
      <c r="G189" s="650"/>
      <c r="H189" s="650"/>
      <c r="I189" s="650"/>
      <c r="J189" s="268"/>
      <c r="K189" s="650"/>
      <c r="L189" s="731"/>
      <c r="M189" s="655"/>
      <c r="N189" s="659"/>
      <c r="O189" s="650"/>
      <c r="P189" s="650"/>
      <c r="Q189" s="650"/>
      <c r="R189" s="650"/>
      <c r="S189" s="650"/>
      <c r="T189" s="650"/>
      <c r="U189" s="268"/>
      <c r="V189" s="650"/>
      <c r="W189" s="657"/>
    </row>
    <row r="190" spans="1:23" x14ac:dyDescent="0.2">
      <c r="A190" s="640" t="s">
        <v>21695</v>
      </c>
      <c r="B190" s="687"/>
      <c r="C190" s="642">
        <f>+C191</f>
        <v>5</v>
      </c>
      <c r="D190" s="642">
        <f>+D192</f>
        <v>3</v>
      </c>
      <c r="E190" s="642"/>
      <c r="F190" s="642"/>
      <c r="G190" s="642"/>
      <c r="H190" s="642"/>
      <c r="I190" s="642"/>
      <c r="J190" s="642"/>
      <c r="K190" s="642">
        <f>+K191+K192</f>
        <v>8</v>
      </c>
      <c r="L190" s="645">
        <f>+L191+L192</f>
        <v>500974</v>
      </c>
      <c r="M190" s="687"/>
      <c r="N190" s="642">
        <f>+N191</f>
        <v>5</v>
      </c>
      <c r="O190" s="642">
        <f>+O192</f>
        <v>3</v>
      </c>
      <c r="P190" s="642"/>
      <c r="Q190" s="642"/>
      <c r="R190" s="642"/>
      <c r="S190" s="642"/>
      <c r="T190" s="642"/>
      <c r="U190" s="642"/>
      <c r="V190" s="642">
        <f>+V191+V192</f>
        <v>8</v>
      </c>
      <c r="W190" s="647">
        <f>+W191+W192</f>
        <v>435905</v>
      </c>
    </row>
    <row r="191" spans="1:23" x14ac:dyDescent="0.2">
      <c r="A191" s="745" t="s">
        <v>21762</v>
      </c>
      <c r="B191" s="747"/>
      <c r="C191" s="650">
        <v>5</v>
      </c>
      <c r="D191" s="650"/>
      <c r="E191" s="650"/>
      <c r="F191" s="650"/>
      <c r="G191" s="650"/>
      <c r="H191" s="650"/>
      <c r="I191" s="650"/>
      <c r="J191" s="650"/>
      <c r="K191" s="650">
        <f>SUM(B191:J191)</f>
        <v>5</v>
      </c>
      <c r="L191" s="697">
        <v>201960</v>
      </c>
      <c r="M191" s="747"/>
      <c r="N191" s="650">
        <v>5</v>
      </c>
      <c r="O191" s="650"/>
      <c r="P191" s="650"/>
      <c r="Q191" s="650"/>
      <c r="R191" s="650"/>
      <c r="S191" s="650"/>
      <c r="T191" s="650"/>
      <c r="U191" s="650"/>
      <c r="V191" s="650">
        <f>SUM(M191:U191)</f>
        <v>5</v>
      </c>
      <c r="W191" s="697">
        <v>200394</v>
      </c>
    </row>
    <row r="192" spans="1:23" x14ac:dyDescent="0.2">
      <c r="A192" s="745" t="s">
        <v>21761</v>
      </c>
      <c r="B192" s="735"/>
      <c r="C192" s="659"/>
      <c r="D192" s="650">
        <v>3</v>
      </c>
      <c r="E192" s="659"/>
      <c r="F192" s="659"/>
      <c r="G192" s="659"/>
      <c r="H192" s="659"/>
      <c r="I192" s="659"/>
      <c r="J192" s="654"/>
      <c r="K192" s="650">
        <f>+D192</f>
        <v>3</v>
      </c>
      <c r="L192" s="697">
        <f>86557+212457</f>
        <v>299014</v>
      </c>
      <c r="M192" s="735"/>
      <c r="N192" s="659"/>
      <c r="O192" s="650">
        <v>3</v>
      </c>
      <c r="P192" s="659"/>
      <c r="Q192" s="659"/>
      <c r="R192" s="659"/>
      <c r="S192" s="659"/>
      <c r="T192" s="659"/>
      <c r="U192" s="654"/>
      <c r="V192" s="650">
        <f>+O192</f>
        <v>3</v>
      </c>
      <c r="W192" s="697">
        <f>79614+155896+1</f>
        <v>235511</v>
      </c>
    </row>
    <row r="193" spans="1:23" x14ac:dyDescent="0.2">
      <c r="A193" s="745"/>
      <c r="B193" s="735"/>
      <c r="C193" s="650"/>
      <c r="D193" s="650"/>
      <c r="E193" s="650"/>
      <c r="F193" s="650"/>
      <c r="G193" s="650"/>
      <c r="H193" s="650"/>
      <c r="I193" s="650"/>
      <c r="J193" s="660"/>
      <c r="K193" s="650"/>
      <c r="L193" s="658"/>
      <c r="M193" s="735"/>
      <c r="N193" s="650"/>
      <c r="O193" s="650"/>
      <c r="P193" s="650"/>
      <c r="Q193" s="650"/>
      <c r="R193" s="650"/>
      <c r="S193" s="650"/>
      <c r="T193" s="650"/>
      <c r="U193" s="660"/>
      <c r="V193" s="650"/>
      <c r="W193" s="657"/>
    </row>
    <row r="194" spans="1:23" s="618" customFormat="1" x14ac:dyDescent="0.2">
      <c r="A194" s="662" t="s">
        <v>21696</v>
      </c>
      <c r="B194" s="668"/>
      <c r="C194" s="666"/>
      <c r="D194" s="665"/>
      <c r="E194" s="665"/>
      <c r="F194" s="665"/>
      <c r="G194" s="665"/>
      <c r="H194" s="665"/>
      <c r="I194" s="666">
        <v>39</v>
      </c>
      <c r="J194" s="665"/>
      <c r="K194" s="664">
        <f>+I194</f>
        <v>39</v>
      </c>
      <c r="L194" s="667">
        <v>262839</v>
      </c>
      <c r="M194" s="668"/>
      <c r="N194" s="666"/>
      <c r="O194" s="665"/>
      <c r="P194" s="665"/>
      <c r="Q194" s="665"/>
      <c r="R194" s="665"/>
      <c r="S194" s="665"/>
      <c r="T194" s="666">
        <v>39</v>
      </c>
      <c r="U194" s="665"/>
      <c r="V194" s="664">
        <f>+T194</f>
        <v>39</v>
      </c>
      <c r="W194" s="669">
        <v>262839</v>
      </c>
    </row>
    <row r="195" spans="1:23" ht="13.5" thickBot="1" x14ac:dyDescent="0.25">
      <c r="A195" s="715"/>
      <c r="B195" s="656"/>
      <c r="C195" s="650"/>
      <c r="D195" s="650"/>
      <c r="E195" s="650"/>
      <c r="F195" s="650"/>
      <c r="G195" s="650"/>
      <c r="H195" s="650"/>
      <c r="I195" s="650"/>
      <c r="J195" s="654"/>
      <c r="K195" s="650"/>
      <c r="L195" s="697"/>
      <c r="M195" s="656"/>
      <c r="N195" s="650"/>
      <c r="O195" s="650"/>
      <c r="P195" s="650"/>
      <c r="Q195" s="650"/>
      <c r="R195" s="650"/>
      <c r="S195" s="650"/>
      <c r="T195" s="650"/>
      <c r="U195" s="654"/>
      <c r="V195" s="650"/>
      <c r="W195" s="697"/>
    </row>
    <row r="196" spans="1:23" ht="23.25" customHeight="1" thickBot="1" x14ac:dyDescent="0.25">
      <c r="A196" s="626" t="s">
        <v>2049</v>
      </c>
      <c r="B196" s="678"/>
      <c r="C196" s="673">
        <f>+C171+C177+C185+C190+C194</f>
        <v>204</v>
      </c>
      <c r="D196" s="674">
        <f>+D177+D185+D190</f>
        <v>180</v>
      </c>
      <c r="E196" s="673">
        <f>+E171</f>
        <v>1</v>
      </c>
      <c r="F196" s="673"/>
      <c r="G196" s="673"/>
      <c r="H196" s="673"/>
      <c r="I196" s="729">
        <f>+I194</f>
        <v>39</v>
      </c>
      <c r="J196" s="674"/>
      <c r="K196" s="673">
        <f>+K171+K177+K185+K190+K194</f>
        <v>424</v>
      </c>
      <c r="L196" s="748">
        <f>+L171+L177+L185+L190+L194</f>
        <v>36019698</v>
      </c>
      <c r="M196" s="678"/>
      <c r="N196" s="673">
        <f>+N171+N177+N185+N190+N194</f>
        <v>204</v>
      </c>
      <c r="O196" s="674">
        <f>+O177+O185+O190</f>
        <v>180</v>
      </c>
      <c r="P196" s="673">
        <f>+P171</f>
        <v>1</v>
      </c>
      <c r="Q196" s="673"/>
      <c r="R196" s="673"/>
      <c r="S196" s="673"/>
      <c r="T196" s="729">
        <f>+T194</f>
        <v>39</v>
      </c>
      <c r="U196" s="674"/>
      <c r="V196" s="673">
        <f>+V171+V177+V185+V190+V194</f>
        <v>424</v>
      </c>
      <c r="W196" s="748">
        <f>+W171+W177+W185+W190+W194</f>
        <v>34690161</v>
      </c>
    </row>
    <row r="197" spans="1:23" x14ac:dyDescent="0.2">
      <c r="A197" s="570"/>
      <c r="B197" s="269"/>
      <c r="C197" s="269"/>
      <c r="D197" s="269"/>
      <c r="E197" s="269"/>
      <c r="F197" s="269"/>
      <c r="G197" s="269"/>
      <c r="H197" s="269"/>
      <c r="I197" s="269"/>
      <c r="J197" s="269"/>
      <c r="K197" s="269"/>
      <c r="L197" s="680"/>
      <c r="M197" s="268"/>
      <c r="N197" s="268"/>
      <c r="O197" s="268"/>
      <c r="P197" s="268"/>
      <c r="Q197" s="268"/>
      <c r="R197" s="268"/>
      <c r="S197" s="268"/>
      <c r="T197" s="269"/>
      <c r="U197" s="269"/>
      <c r="V197" s="269"/>
      <c r="W197" s="680"/>
    </row>
    <row r="198" spans="1:23" x14ac:dyDescent="0.2">
      <c r="A198" s="269"/>
      <c r="B198" s="269"/>
      <c r="C198" s="269"/>
      <c r="D198" s="269"/>
      <c r="E198" s="269"/>
      <c r="F198" s="269"/>
      <c r="G198" s="269"/>
      <c r="H198" s="269"/>
      <c r="I198" s="269"/>
      <c r="J198" s="269"/>
      <c r="K198" s="269"/>
      <c r="L198" s="680"/>
      <c r="M198" s="269"/>
      <c r="N198" s="269"/>
      <c r="O198" s="269"/>
      <c r="P198" s="269"/>
      <c r="Q198" s="269"/>
      <c r="R198" s="269"/>
      <c r="S198" s="269"/>
      <c r="T198" s="269"/>
      <c r="U198" s="269"/>
      <c r="V198" s="269"/>
      <c r="W198" s="680"/>
    </row>
    <row r="199" spans="1:23" x14ac:dyDescent="0.2">
      <c r="A199" s="740"/>
      <c r="B199" s="269"/>
      <c r="C199" s="269"/>
      <c r="D199" s="269"/>
      <c r="E199" s="269"/>
      <c r="F199" s="269"/>
      <c r="G199" s="269"/>
      <c r="H199" s="269"/>
      <c r="I199" s="269"/>
      <c r="J199" s="269"/>
      <c r="K199" s="269"/>
      <c r="L199" s="680"/>
      <c r="M199" s="269"/>
      <c r="N199" s="269"/>
      <c r="O199" s="269"/>
      <c r="P199" s="269"/>
      <c r="Q199" s="269"/>
      <c r="R199" s="269"/>
      <c r="S199" s="269"/>
      <c r="T199" s="269"/>
      <c r="U199" s="269"/>
      <c r="V199" s="270"/>
      <c r="W199" s="680"/>
    </row>
    <row r="200" spans="1:23" x14ac:dyDescent="0.2">
      <c r="A200" s="269"/>
      <c r="B200" s="269"/>
      <c r="C200" s="269"/>
      <c r="D200" s="269"/>
      <c r="E200" s="269"/>
      <c r="F200" s="269"/>
      <c r="G200" s="269"/>
      <c r="H200" s="269"/>
      <c r="I200" s="269"/>
      <c r="J200" s="269"/>
      <c r="K200" s="269"/>
      <c r="L200" s="742"/>
      <c r="M200" s="741"/>
      <c r="N200" s="741"/>
      <c r="O200" s="741"/>
      <c r="P200" s="741"/>
      <c r="Q200" s="741"/>
      <c r="R200" s="741"/>
      <c r="S200" s="741"/>
      <c r="T200" s="741"/>
      <c r="U200" s="741"/>
      <c r="V200" s="749"/>
      <c r="W200" s="742"/>
    </row>
    <row r="201" spans="1:23" ht="15.75" x14ac:dyDescent="0.25">
      <c r="A201" s="1786" t="s">
        <v>21664</v>
      </c>
      <c r="B201" s="1786"/>
      <c r="C201" s="618"/>
      <c r="D201" s="618"/>
      <c r="E201" s="618"/>
      <c r="F201" s="618"/>
      <c r="G201" s="618"/>
      <c r="H201" s="618"/>
      <c r="I201" s="618"/>
      <c r="J201" s="618"/>
      <c r="K201" s="618"/>
      <c r="L201" s="618"/>
      <c r="M201" s="618"/>
      <c r="N201" s="618"/>
      <c r="O201" s="618"/>
      <c r="P201" s="618"/>
      <c r="Q201" s="618"/>
      <c r="R201" s="618"/>
      <c r="S201" s="618"/>
      <c r="T201" s="618"/>
      <c r="U201" s="618"/>
      <c r="V201" s="618"/>
      <c r="W201" s="618"/>
    </row>
    <row r="202" spans="1:23" x14ac:dyDescent="0.2">
      <c r="A202" s="1787" t="s">
        <v>21665</v>
      </c>
      <c r="B202" s="1787"/>
      <c r="C202" s="618"/>
      <c r="D202" s="618"/>
      <c r="E202" s="618"/>
      <c r="F202" s="618"/>
      <c r="G202" s="618"/>
      <c r="H202" s="618"/>
      <c r="I202" s="618"/>
      <c r="J202" s="618"/>
      <c r="K202" s="618"/>
      <c r="L202" s="682"/>
      <c r="M202" s="618"/>
      <c r="N202" s="618"/>
      <c r="O202" s="618"/>
      <c r="P202" s="618"/>
      <c r="Q202" s="618"/>
      <c r="R202" s="618"/>
      <c r="S202" s="618"/>
      <c r="T202" s="618"/>
      <c r="U202" s="618"/>
      <c r="V202" s="618"/>
      <c r="W202" s="618"/>
    </row>
    <row r="203" spans="1:23" ht="12" customHeight="1" x14ac:dyDescent="0.25">
      <c r="A203" s="620"/>
      <c r="B203" s="620"/>
      <c r="C203" s="618"/>
      <c r="D203" s="618"/>
      <c r="E203" s="618"/>
      <c r="F203" s="618"/>
      <c r="G203" s="618"/>
      <c r="H203" s="618"/>
      <c r="I203" s="618"/>
      <c r="J203" s="618"/>
      <c r="K203" s="618"/>
      <c r="L203" s="618"/>
      <c r="M203" s="618"/>
      <c r="N203" s="618"/>
      <c r="O203" s="618"/>
      <c r="P203" s="618"/>
      <c r="Q203" s="618"/>
      <c r="R203" s="618"/>
      <c r="S203" s="618"/>
      <c r="T203" s="618"/>
      <c r="U203" s="618"/>
      <c r="V203" s="618"/>
      <c r="W203" s="618"/>
    </row>
    <row r="204" spans="1:23" ht="24.75" x14ac:dyDescent="0.5">
      <c r="A204" s="1788" t="s">
        <v>21666</v>
      </c>
      <c r="B204" s="1788"/>
      <c r="C204" s="1788"/>
      <c r="D204" s="1788"/>
      <c r="E204" s="1788"/>
      <c r="F204" s="1788"/>
      <c r="G204" s="1788"/>
      <c r="H204" s="1788"/>
      <c r="I204" s="1788"/>
      <c r="J204" s="1788"/>
      <c r="K204" s="1788"/>
      <c r="L204" s="1788"/>
      <c r="M204" s="1788"/>
      <c r="N204" s="1788"/>
      <c r="O204" s="1788"/>
      <c r="P204" s="1788"/>
      <c r="Q204" s="1788"/>
      <c r="R204" s="1788"/>
      <c r="S204" s="1788"/>
      <c r="T204" s="1788"/>
      <c r="U204" s="1788"/>
      <c r="V204" s="1788"/>
      <c r="W204" s="1788"/>
    </row>
    <row r="205" spans="1:23" ht="16.5" customHeight="1" x14ac:dyDescent="0.5">
      <c r="A205" s="621"/>
      <c r="B205" s="621"/>
      <c r="C205" s="621"/>
      <c r="D205" s="621"/>
      <c r="E205" s="621"/>
      <c r="F205" s="621"/>
      <c r="G205" s="621"/>
      <c r="H205" s="621"/>
      <c r="I205" s="621"/>
      <c r="J205" s="621"/>
      <c r="K205" s="621"/>
      <c r="L205" s="621"/>
      <c r="M205" s="621"/>
      <c r="N205" s="621"/>
      <c r="O205" s="621"/>
      <c r="P205" s="621"/>
      <c r="Q205" s="621"/>
      <c r="R205" s="621"/>
      <c r="S205" s="621"/>
      <c r="T205" s="621"/>
      <c r="U205" s="621"/>
      <c r="V205" s="621"/>
      <c r="W205" s="621"/>
    </row>
    <row r="206" spans="1:23" ht="19.5" x14ac:dyDescent="0.2">
      <c r="A206" s="1789" t="s">
        <v>39</v>
      </c>
      <c r="B206" s="1789"/>
      <c r="C206" s="1789"/>
      <c r="D206" s="1789"/>
      <c r="E206" s="1789"/>
      <c r="F206" s="1789"/>
      <c r="G206" s="1789"/>
      <c r="H206" s="1789"/>
      <c r="I206" s="1789"/>
      <c r="J206" s="1789"/>
      <c r="K206" s="1789"/>
      <c r="L206" s="1789"/>
      <c r="M206" s="1789"/>
      <c r="N206" s="1789"/>
      <c r="O206" s="1789"/>
      <c r="P206" s="1789"/>
      <c r="Q206" s="1789"/>
      <c r="R206" s="1789"/>
      <c r="S206" s="1789"/>
      <c r="T206" s="1789"/>
      <c r="U206" s="1789"/>
      <c r="V206" s="1789"/>
      <c r="W206" s="1789"/>
    </row>
    <row r="207" spans="1:23" ht="13.5" customHeight="1" x14ac:dyDescent="0.2">
      <c r="A207" s="622"/>
      <c r="B207" s="622"/>
      <c r="C207" s="622"/>
      <c r="D207" s="622"/>
      <c r="E207" s="622"/>
      <c r="F207" s="622"/>
      <c r="G207" s="622"/>
      <c r="H207" s="622"/>
      <c r="I207" s="622"/>
      <c r="J207" s="622"/>
      <c r="K207" s="622"/>
      <c r="L207" s="622"/>
      <c r="M207" s="622"/>
      <c r="N207" s="622"/>
      <c r="O207" s="622"/>
      <c r="P207" s="622"/>
      <c r="Q207" s="622"/>
      <c r="R207" s="622"/>
      <c r="S207" s="622"/>
      <c r="T207" s="622"/>
      <c r="U207" s="622"/>
      <c r="V207" s="622"/>
      <c r="W207" s="622"/>
    </row>
    <row r="208" spans="1:23" ht="18" x14ac:dyDescent="0.2">
      <c r="A208" s="1790" t="s">
        <v>21667</v>
      </c>
      <c r="B208" s="1790"/>
      <c r="C208" s="1790"/>
      <c r="D208" s="1790"/>
      <c r="E208" s="1790"/>
      <c r="F208" s="1790"/>
      <c r="G208" s="1790"/>
      <c r="H208" s="1790"/>
      <c r="I208" s="1790"/>
      <c r="J208" s="1790"/>
      <c r="K208" s="1790"/>
      <c r="L208" s="1790"/>
      <c r="M208" s="1790"/>
      <c r="N208" s="1790"/>
      <c r="O208" s="1790"/>
      <c r="P208" s="1790"/>
      <c r="Q208" s="1790"/>
      <c r="R208" s="1790"/>
      <c r="S208" s="1790"/>
      <c r="T208" s="1790"/>
      <c r="U208" s="1790"/>
      <c r="V208" s="1790"/>
      <c r="W208" s="1790"/>
    </row>
    <row r="209" spans="1:23" x14ac:dyDescent="0.2">
      <c r="A209" s="1792"/>
      <c r="B209" s="1792"/>
      <c r="C209" s="1792"/>
      <c r="D209" s="1792"/>
      <c r="E209" s="1792"/>
      <c r="F209" s="1792"/>
      <c r="G209" s="1792"/>
      <c r="H209" s="1792"/>
      <c r="I209" s="1792"/>
      <c r="J209" s="1792"/>
      <c r="K209" s="1792"/>
      <c r="L209" s="1792"/>
      <c r="M209" s="1792"/>
      <c r="N209" s="1792"/>
      <c r="O209" s="1792"/>
      <c r="P209" s="1792"/>
      <c r="Q209" s="1792"/>
      <c r="R209" s="1792"/>
      <c r="S209" s="1792"/>
      <c r="T209" s="1792"/>
      <c r="U209" s="1792"/>
      <c r="V209" s="1792"/>
      <c r="W209" s="1792"/>
    </row>
    <row r="210" spans="1:23" x14ac:dyDescent="0.2">
      <c r="A210" s="623" t="s">
        <v>21668</v>
      </c>
      <c r="B210" s="624" t="s">
        <v>21763</v>
      </c>
      <c r="C210" s="268"/>
      <c r="D210" s="268"/>
      <c r="E210" s="268"/>
      <c r="F210" s="268"/>
      <c r="G210" s="268"/>
      <c r="H210" s="268"/>
      <c r="I210" s="268"/>
      <c r="J210" s="268"/>
      <c r="K210" s="268"/>
      <c r="L210" s="268"/>
      <c r="M210" s="268"/>
      <c r="N210" s="268"/>
      <c r="O210" s="268"/>
      <c r="P210" s="268"/>
      <c r="Q210" s="268"/>
      <c r="R210" s="268"/>
      <c r="S210" s="268"/>
      <c r="T210" s="268"/>
      <c r="U210" s="268"/>
      <c r="V210" s="268"/>
      <c r="W210" s="268"/>
    </row>
    <row r="211" spans="1:23" ht="16.5" thickBot="1" x14ac:dyDescent="0.3">
      <c r="A211" s="625"/>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row>
    <row r="212" spans="1:23" ht="27.75" customHeight="1" thickBot="1" x14ac:dyDescent="0.25">
      <c r="A212" s="626" t="s">
        <v>21670</v>
      </c>
      <c r="B212" s="1783" t="s">
        <v>21671</v>
      </c>
      <c r="C212" s="1783"/>
      <c r="D212" s="1783"/>
      <c r="E212" s="1783"/>
      <c r="F212" s="1783"/>
      <c r="G212" s="1783"/>
      <c r="H212" s="1783"/>
      <c r="I212" s="1783"/>
      <c r="J212" s="1783"/>
      <c r="K212" s="1783"/>
      <c r="L212" s="1784"/>
      <c r="M212" s="1785" t="s">
        <v>21672</v>
      </c>
      <c r="N212" s="1783"/>
      <c r="O212" s="1783"/>
      <c r="P212" s="1783"/>
      <c r="Q212" s="1783"/>
      <c r="R212" s="1783"/>
      <c r="S212" s="1783"/>
      <c r="T212" s="1783"/>
      <c r="U212" s="1783"/>
      <c r="V212" s="1783"/>
      <c r="W212" s="1784"/>
    </row>
    <row r="213" spans="1:23" ht="200.25" customHeight="1" thickBot="1" x14ac:dyDescent="0.25">
      <c r="A213" s="627" t="s">
        <v>21673</v>
      </c>
      <c r="B213" s="628" t="s">
        <v>21674</v>
      </c>
      <c r="C213" s="629" t="s">
        <v>21675</v>
      </c>
      <c r="D213" s="630" t="s">
        <v>21676</v>
      </c>
      <c r="E213" s="630" t="s">
        <v>21677</v>
      </c>
      <c r="F213" s="630" t="s">
        <v>21678</v>
      </c>
      <c r="G213" s="630" t="s">
        <v>21679</v>
      </c>
      <c r="H213" s="630" t="s">
        <v>21680</v>
      </c>
      <c r="I213" s="630" t="s">
        <v>21681</v>
      </c>
      <c r="J213" s="630" t="s">
        <v>21682</v>
      </c>
      <c r="K213" s="631" t="s">
        <v>21683</v>
      </c>
      <c r="L213" s="632" t="s">
        <v>21684</v>
      </c>
      <c r="M213" s="628" t="s">
        <v>21674</v>
      </c>
      <c r="N213" s="629" t="s">
        <v>21675</v>
      </c>
      <c r="O213" s="630" t="s">
        <v>21676</v>
      </c>
      <c r="P213" s="630" t="s">
        <v>21677</v>
      </c>
      <c r="Q213" s="630" t="s">
        <v>21678</v>
      </c>
      <c r="R213" s="630" t="s">
        <v>21679</v>
      </c>
      <c r="S213" s="630" t="s">
        <v>21680</v>
      </c>
      <c r="T213" s="630" t="s">
        <v>21681</v>
      </c>
      <c r="U213" s="630" t="s">
        <v>21682</v>
      </c>
      <c r="V213" s="631" t="s">
        <v>21683</v>
      </c>
      <c r="W213" s="632" t="s">
        <v>21684</v>
      </c>
    </row>
    <row r="214" spans="1:23" x14ac:dyDescent="0.2">
      <c r="A214" s="633"/>
      <c r="B214" s="634"/>
      <c r="C214" s="635"/>
      <c r="D214" s="635"/>
      <c r="E214" s="635"/>
      <c r="F214" s="635"/>
      <c r="G214" s="635"/>
      <c r="H214" s="635"/>
      <c r="I214" s="635"/>
      <c r="J214" s="636"/>
      <c r="K214" s="635"/>
      <c r="L214" s="686"/>
      <c r="M214" s="637"/>
      <c r="N214" s="638"/>
      <c r="O214" s="638"/>
      <c r="P214" s="638"/>
      <c r="Q214" s="638"/>
      <c r="R214" s="638"/>
      <c r="S214" s="638"/>
      <c r="T214" s="635"/>
      <c r="U214" s="635"/>
      <c r="V214" s="635"/>
      <c r="W214" s="686"/>
    </row>
    <row r="215" spans="1:23" ht="16.5" customHeight="1" x14ac:dyDescent="0.2">
      <c r="A215" s="640" t="s">
        <v>21685</v>
      </c>
      <c r="B215" s="687"/>
      <c r="C215" s="642">
        <f>SUM(C216:C228)</f>
        <v>2</v>
      </c>
      <c r="D215" s="642"/>
      <c r="E215" s="642">
        <f>SUM(E229:E231)</f>
        <v>41</v>
      </c>
      <c r="F215" s="642"/>
      <c r="G215" s="642"/>
      <c r="H215" s="642"/>
      <c r="I215" s="642"/>
      <c r="J215" s="642"/>
      <c r="K215" s="642">
        <f>SUM(K224:K231)</f>
        <v>43</v>
      </c>
      <c r="L215" s="647">
        <f>SUM(L224:L231)</f>
        <v>8713185</v>
      </c>
      <c r="M215" s="646"/>
      <c r="N215" s="643">
        <f>SUM(N227:N228)</f>
        <v>2</v>
      </c>
      <c r="O215" s="642"/>
      <c r="P215" s="642">
        <f>SUM(P216:P231)</f>
        <v>41</v>
      </c>
      <c r="Q215" s="642"/>
      <c r="R215" s="642"/>
      <c r="S215" s="642"/>
      <c r="T215" s="642"/>
      <c r="U215" s="642"/>
      <c r="V215" s="642">
        <f>SUM(V216:V231)</f>
        <v>43</v>
      </c>
      <c r="W215" s="647">
        <f>SUM(W227:W231)</f>
        <v>8714851</v>
      </c>
    </row>
    <row r="216" spans="1:23" x14ac:dyDescent="0.2">
      <c r="A216" s="633" t="s">
        <v>21764</v>
      </c>
      <c r="B216" s="735"/>
      <c r="C216" s="660"/>
      <c r="D216" s="660"/>
      <c r="E216" s="660"/>
      <c r="F216" s="660"/>
      <c r="G216" s="660"/>
      <c r="H216" s="660"/>
      <c r="I216" s="660"/>
      <c r="J216" s="660"/>
      <c r="K216" s="659"/>
      <c r="L216" s="670"/>
      <c r="M216" s="735"/>
      <c r="N216" s="660"/>
      <c r="O216" s="660"/>
      <c r="P216" s="660"/>
      <c r="Q216" s="660"/>
      <c r="R216" s="660"/>
      <c r="S216" s="660"/>
      <c r="T216" s="660"/>
      <c r="U216" s="660"/>
      <c r="V216" s="659"/>
      <c r="W216" s="671"/>
    </row>
    <row r="217" spans="1:23" x14ac:dyDescent="0.2">
      <c r="A217" s="633" t="s">
        <v>21765</v>
      </c>
      <c r="B217" s="735"/>
      <c r="C217" s="660"/>
      <c r="D217" s="660"/>
      <c r="E217" s="660"/>
      <c r="F217" s="660"/>
      <c r="G217" s="660"/>
      <c r="H217" s="660"/>
      <c r="I217" s="660"/>
      <c r="J217" s="660"/>
      <c r="K217" s="659"/>
      <c r="L217" s="670"/>
      <c r="M217" s="735"/>
      <c r="N217" s="660"/>
      <c r="O217" s="660"/>
      <c r="P217" s="660"/>
      <c r="Q217" s="660"/>
      <c r="R217" s="660"/>
      <c r="S217" s="660"/>
      <c r="T217" s="660"/>
      <c r="U217" s="660"/>
      <c r="V217" s="659"/>
      <c r="W217" s="671"/>
    </row>
    <row r="218" spans="1:23" x14ac:dyDescent="0.2">
      <c r="A218" s="633" t="s">
        <v>21766</v>
      </c>
      <c r="B218" s="735"/>
      <c r="C218" s="660"/>
      <c r="D218" s="660"/>
      <c r="E218" s="660"/>
      <c r="F218" s="660"/>
      <c r="G218" s="660"/>
      <c r="H218" s="660"/>
      <c r="I218" s="660"/>
      <c r="J218" s="660"/>
      <c r="K218" s="659"/>
      <c r="L218" s="670"/>
      <c r="M218" s="735"/>
      <c r="N218" s="660"/>
      <c r="O218" s="660"/>
      <c r="P218" s="660"/>
      <c r="Q218" s="660"/>
      <c r="R218" s="660"/>
      <c r="S218" s="660"/>
      <c r="T218" s="660"/>
      <c r="U218" s="660"/>
      <c r="V218" s="659"/>
      <c r="W218" s="671"/>
    </row>
    <row r="219" spans="1:23" x14ac:dyDescent="0.2">
      <c r="A219" s="633" t="s">
        <v>21741</v>
      </c>
      <c r="B219" s="735"/>
      <c r="C219" s="660"/>
      <c r="D219" s="660"/>
      <c r="E219" s="660"/>
      <c r="F219" s="660"/>
      <c r="G219" s="660"/>
      <c r="H219" s="660"/>
      <c r="I219" s="660"/>
      <c r="J219" s="660"/>
      <c r="K219" s="659"/>
      <c r="L219" s="670"/>
      <c r="M219" s="735"/>
      <c r="N219" s="660"/>
      <c r="O219" s="660"/>
      <c r="P219" s="660"/>
      <c r="Q219" s="660"/>
      <c r="R219" s="660"/>
      <c r="S219" s="660"/>
      <c r="T219" s="660"/>
      <c r="U219" s="660"/>
      <c r="V219" s="659"/>
      <c r="W219" s="671"/>
    </row>
    <row r="220" spans="1:23" x14ac:dyDescent="0.2">
      <c r="A220" s="633" t="s">
        <v>21742</v>
      </c>
      <c r="B220" s="735"/>
      <c r="C220" s="660"/>
      <c r="D220" s="660"/>
      <c r="E220" s="660"/>
      <c r="F220" s="660"/>
      <c r="G220" s="660"/>
      <c r="H220" s="660"/>
      <c r="I220" s="660"/>
      <c r="J220" s="660"/>
      <c r="K220" s="659"/>
      <c r="L220" s="670"/>
      <c r="M220" s="735"/>
      <c r="N220" s="660"/>
      <c r="O220" s="660"/>
      <c r="P220" s="660"/>
      <c r="Q220" s="660"/>
      <c r="R220" s="660"/>
      <c r="S220" s="660"/>
      <c r="T220" s="660"/>
      <c r="U220" s="660"/>
      <c r="V220" s="659"/>
      <c r="W220" s="671"/>
    </row>
    <row r="221" spans="1:23" x14ac:dyDescent="0.2">
      <c r="A221" s="633" t="s">
        <v>21743</v>
      </c>
      <c r="B221" s="735"/>
      <c r="C221" s="660"/>
      <c r="D221" s="660"/>
      <c r="E221" s="660"/>
      <c r="F221" s="660"/>
      <c r="G221" s="660"/>
      <c r="H221" s="660"/>
      <c r="I221" s="660"/>
      <c r="J221" s="660"/>
      <c r="K221" s="659"/>
      <c r="L221" s="670"/>
      <c r="M221" s="735"/>
      <c r="N221" s="660"/>
      <c r="O221" s="660"/>
      <c r="P221" s="660"/>
      <c r="Q221" s="660"/>
      <c r="R221" s="660"/>
      <c r="S221" s="660"/>
      <c r="T221" s="660"/>
      <c r="U221" s="660"/>
      <c r="V221" s="659"/>
      <c r="W221" s="671"/>
    </row>
    <row r="222" spans="1:23" x14ac:dyDescent="0.2">
      <c r="A222" s="633" t="s">
        <v>21767</v>
      </c>
      <c r="B222" s="735"/>
      <c r="C222" s="660"/>
      <c r="D222" s="660"/>
      <c r="E222" s="660"/>
      <c r="F222" s="660"/>
      <c r="G222" s="660"/>
      <c r="H222" s="660"/>
      <c r="I222" s="660"/>
      <c r="J222" s="660"/>
      <c r="K222" s="659"/>
      <c r="L222" s="670"/>
      <c r="M222" s="735"/>
      <c r="N222" s="660"/>
      <c r="O222" s="660"/>
      <c r="P222" s="660"/>
      <c r="Q222" s="660"/>
      <c r="R222" s="660"/>
      <c r="S222" s="660"/>
      <c r="T222" s="660"/>
      <c r="U222" s="660"/>
      <c r="V222" s="659"/>
      <c r="W222" s="671"/>
    </row>
    <row r="223" spans="1:23" x14ac:dyDescent="0.2">
      <c r="A223" s="633" t="s">
        <v>21744</v>
      </c>
      <c r="B223" s="735"/>
      <c r="C223" s="660"/>
      <c r="D223" s="660"/>
      <c r="E223" s="660"/>
      <c r="F223" s="660"/>
      <c r="G223" s="660"/>
      <c r="H223" s="660"/>
      <c r="I223" s="660"/>
      <c r="J223" s="660"/>
      <c r="K223" s="659"/>
      <c r="L223" s="670"/>
      <c r="M223" s="735"/>
      <c r="N223" s="660"/>
      <c r="O223" s="660"/>
      <c r="P223" s="660"/>
      <c r="Q223" s="660"/>
      <c r="R223" s="660"/>
      <c r="S223" s="660"/>
      <c r="T223" s="660"/>
      <c r="U223" s="660"/>
      <c r="V223" s="659"/>
      <c r="W223" s="671"/>
    </row>
    <row r="224" spans="1:23" x14ac:dyDescent="0.2">
      <c r="A224" s="750" t="s">
        <v>21768</v>
      </c>
      <c r="B224" s="751"/>
      <c r="C224" s="650"/>
      <c r="D224" s="650"/>
      <c r="E224" s="650"/>
      <c r="F224" s="650"/>
      <c r="G224" s="650"/>
      <c r="H224" s="650"/>
      <c r="I224" s="650"/>
      <c r="J224" s="752"/>
      <c r="K224" s="752"/>
      <c r="L224" s="697"/>
      <c r="M224" s="735"/>
      <c r="N224" s="654"/>
      <c r="O224" s="650"/>
      <c r="P224" s="650"/>
      <c r="Q224" s="650"/>
      <c r="R224" s="650"/>
      <c r="S224" s="650"/>
      <c r="T224" s="650"/>
      <c r="U224" s="752"/>
      <c r="V224" s="752"/>
      <c r="W224" s="697"/>
    </row>
    <row r="225" spans="1:23" x14ac:dyDescent="0.2">
      <c r="A225" s="750" t="s">
        <v>21753</v>
      </c>
      <c r="B225" s="751"/>
      <c r="C225" s="650"/>
      <c r="D225" s="650"/>
      <c r="E225" s="650"/>
      <c r="F225" s="650"/>
      <c r="G225" s="650"/>
      <c r="H225" s="650"/>
      <c r="I225" s="650"/>
      <c r="J225" s="752"/>
      <c r="K225" s="752"/>
      <c r="L225" s="697"/>
      <c r="M225" s="735"/>
      <c r="N225" s="654"/>
      <c r="O225" s="650"/>
      <c r="P225" s="650"/>
      <c r="Q225" s="650"/>
      <c r="R225" s="650"/>
      <c r="S225" s="650"/>
      <c r="T225" s="650"/>
      <c r="U225" s="752"/>
      <c r="V225" s="752"/>
      <c r="W225" s="697"/>
    </row>
    <row r="226" spans="1:23" x14ac:dyDescent="0.2">
      <c r="A226" s="750" t="s">
        <v>21769</v>
      </c>
      <c r="B226" s="751"/>
      <c r="C226" s="650"/>
      <c r="D226" s="650"/>
      <c r="E226" s="650"/>
      <c r="F226" s="650"/>
      <c r="G226" s="650"/>
      <c r="H226" s="650"/>
      <c r="I226" s="650"/>
      <c r="J226" s="752"/>
      <c r="K226" s="752"/>
      <c r="L226" s="697"/>
      <c r="M226" s="735"/>
      <c r="N226" s="654"/>
      <c r="O226" s="650"/>
      <c r="P226" s="650"/>
      <c r="Q226" s="650"/>
      <c r="R226" s="650"/>
      <c r="S226" s="650"/>
      <c r="T226" s="650"/>
      <c r="U226" s="752"/>
      <c r="V226" s="752"/>
      <c r="W226" s="697"/>
    </row>
    <row r="227" spans="1:23" x14ac:dyDescent="0.2">
      <c r="A227" s="750" t="s">
        <v>21770</v>
      </c>
      <c r="B227" s="751"/>
      <c r="C227" s="650">
        <v>1</v>
      </c>
      <c r="D227" s="650"/>
      <c r="E227" s="650"/>
      <c r="F227" s="650"/>
      <c r="G227" s="650"/>
      <c r="H227" s="650"/>
      <c r="I227" s="650"/>
      <c r="J227" s="752"/>
      <c r="K227" s="752">
        <f t="shared" ref="K227:K228" si="13">+C227</f>
        <v>1</v>
      </c>
      <c r="L227" s="697">
        <v>145579</v>
      </c>
      <c r="M227" s="735"/>
      <c r="N227" s="654">
        <v>1</v>
      </c>
      <c r="O227" s="650"/>
      <c r="P227" s="650"/>
      <c r="Q227" s="650"/>
      <c r="R227" s="650"/>
      <c r="S227" s="650"/>
      <c r="T227" s="650"/>
      <c r="U227" s="752"/>
      <c r="V227" s="752">
        <f>+N227</f>
        <v>1</v>
      </c>
      <c r="W227" s="697">
        <v>146412</v>
      </c>
    </row>
    <row r="228" spans="1:23" x14ac:dyDescent="0.2">
      <c r="A228" s="750" t="s">
        <v>21771</v>
      </c>
      <c r="B228" s="751"/>
      <c r="C228" s="650">
        <v>1</v>
      </c>
      <c r="D228" s="650"/>
      <c r="E228" s="650"/>
      <c r="F228" s="650"/>
      <c r="G228" s="650"/>
      <c r="H228" s="650"/>
      <c r="I228" s="650"/>
      <c r="J228" s="752"/>
      <c r="K228" s="752">
        <f t="shared" si="13"/>
        <v>1</v>
      </c>
      <c r="L228" s="697">
        <v>147002</v>
      </c>
      <c r="M228" s="737"/>
      <c r="N228" s="654">
        <v>1</v>
      </c>
      <c r="O228" s="650"/>
      <c r="P228" s="650"/>
      <c r="Q228" s="650"/>
      <c r="R228" s="650"/>
      <c r="S228" s="650"/>
      <c r="T228" s="650"/>
      <c r="U228" s="752"/>
      <c r="V228" s="752">
        <f>+N228</f>
        <v>1</v>
      </c>
      <c r="W228" s="697">
        <v>147835</v>
      </c>
    </row>
    <row r="229" spans="1:23" x14ac:dyDescent="0.2">
      <c r="A229" s="750" t="s">
        <v>21772</v>
      </c>
      <c r="B229" s="753"/>
      <c r="C229" s="650"/>
      <c r="D229" s="650"/>
      <c r="E229" s="650">
        <v>1</v>
      </c>
      <c r="F229" s="650"/>
      <c r="G229" s="650"/>
      <c r="H229" s="650"/>
      <c r="I229" s="650"/>
      <c r="J229" s="752"/>
      <c r="K229" s="752">
        <f>+E229</f>
        <v>1</v>
      </c>
      <c r="L229" s="701">
        <v>420000</v>
      </c>
      <c r="M229" s="737"/>
      <c r="N229" s="654"/>
      <c r="O229" s="650"/>
      <c r="P229" s="650">
        <v>1</v>
      </c>
      <c r="Q229" s="650"/>
      <c r="R229" s="650"/>
      <c r="S229" s="650"/>
      <c r="T229" s="650"/>
      <c r="U229" s="752"/>
      <c r="V229" s="752">
        <f>+P229</f>
        <v>1</v>
      </c>
      <c r="W229" s="697">
        <v>420000</v>
      </c>
    </row>
    <row r="230" spans="1:23" x14ac:dyDescent="0.2">
      <c r="A230" s="750" t="s">
        <v>21773</v>
      </c>
      <c r="B230" s="753"/>
      <c r="C230" s="650"/>
      <c r="D230" s="650"/>
      <c r="E230" s="650">
        <v>11</v>
      </c>
      <c r="F230" s="650"/>
      <c r="G230" s="650"/>
      <c r="H230" s="650"/>
      <c r="I230" s="650"/>
      <c r="J230" s="752"/>
      <c r="K230" s="752">
        <f t="shared" ref="K230:K231" si="14">+E230</f>
        <v>11</v>
      </c>
      <c r="L230" s="701">
        <v>2995633</v>
      </c>
      <c r="M230" s="737"/>
      <c r="N230" s="654"/>
      <c r="O230" s="650"/>
      <c r="P230" s="650">
        <v>11</v>
      </c>
      <c r="Q230" s="650"/>
      <c r="R230" s="650"/>
      <c r="S230" s="650"/>
      <c r="T230" s="650"/>
      <c r="U230" s="752"/>
      <c r="V230" s="752">
        <f t="shared" ref="V230:V231" si="15">+P230</f>
        <v>11</v>
      </c>
      <c r="W230" s="697">
        <v>2995633</v>
      </c>
    </row>
    <row r="231" spans="1:23" x14ac:dyDescent="0.2">
      <c r="A231" s="750" t="s">
        <v>21774</v>
      </c>
      <c r="B231" s="753"/>
      <c r="C231" s="650"/>
      <c r="D231" s="650"/>
      <c r="E231" s="650">
        <v>29</v>
      </c>
      <c r="F231" s="650"/>
      <c r="G231" s="650"/>
      <c r="H231" s="650"/>
      <c r="I231" s="650"/>
      <c r="J231" s="752"/>
      <c r="K231" s="752">
        <f t="shared" si="14"/>
        <v>29</v>
      </c>
      <c r="L231" s="701">
        <v>5004971</v>
      </c>
      <c r="M231" s="737"/>
      <c r="N231" s="654"/>
      <c r="O231" s="650"/>
      <c r="P231" s="650">
        <v>29</v>
      </c>
      <c r="Q231" s="650"/>
      <c r="R231" s="650"/>
      <c r="S231" s="650"/>
      <c r="T231" s="650"/>
      <c r="U231" s="752"/>
      <c r="V231" s="752">
        <f t="shared" si="15"/>
        <v>29</v>
      </c>
      <c r="W231" s="697">
        <v>5004971</v>
      </c>
    </row>
    <row r="232" spans="1:23" ht="15" customHeight="1" x14ac:dyDescent="0.2">
      <c r="A232" s="640" t="s">
        <v>21691</v>
      </c>
      <c r="B232" s="687"/>
      <c r="C232" s="642">
        <f>+C239</f>
        <v>127</v>
      </c>
      <c r="D232" s="642">
        <f>+D241</f>
        <v>469</v>
      </c>
      <c r="E232" s="642">
        <f>+E242+E243</f>
        <v>267</v>
      </c>
      <c r="F232" s="642"/>
      <c r="G232" s="642"/>
      <c r="H232" s="642"/>
      <c r="I232" s="642"/>
      <c r="J232" s="642">
        <f>+J240</f>
        <v>3</v>
      </c>
      <c r="K232" s="642">
        <f>SUM(K239:K243)</f>
        <v>866</v>
      </c>
      <c r="L232" s="704">
        <f>SUM(L239:L243)</f>
        <v>66585348</v>
      </c>
      <c r="M232" s="646"/>
      <c r="N232" s="643">
        <f>+N239</f>
        <v>127</v>
      </c>
      <c r="O232" s="642">
        <f>+O241</f>
        <v>462</v>
      </c>
      <c r="P232" s="642">
        <f>+P242+P243</f>
        <v>451</v>
      </c>
      <c r="Q232" s="642"/>
      <c r="R232" s="642"/>
      <c r="S232" s="642"/>
      <c r="T232" s="642"/>
      <c r="U232" s="642">
        <f>+U240</f>
        <v>3</v>
      </c>
      <c r="V232" s="689">
        <f>SUM(V233:V243)</f>
        <v>1043</v>
      </c>
      <c r="W232" s="706">
        <f>SUM(W239:W243)</f>
        <v>96624860</v>
      </c>
    </row>
    <row r="233" spans="1:23" x14ac:dyDescent="0.2">
      <c r="A233" s="633" t="s">
        <v>21701</v>
      </c>
      <c r="B233" s="735"/>
      <c r="C233" s="660"/>
      <c r="D233" s="660"/>
      <c r="E233" s="660"/>
      <c r="F233" s="660"/>
      <c r="G233" s="660"/>
      <c r="H233" s="660"/>
      <c r="I233" s="660"/>
      <c r="J233" s="660"/>
      <c r="K233" s="659"/>
      <c r="L233" s="670"/>
      <c r="M233" s="735"/>
      <c r="N233" s="660"/>
      <c r="O233" s="660"/>
      <c r="P233" s="660"/>
      <c r="Q233" s="660"/>
      <c r="R233" s="660"/>
      <c r="S233" s="660"/>
      <c r="T233" s="660"/>
      <c r="U233" s="660"/>
      <c r="V233" s="659"/>
      <c r="W233" s="671"/>
    </row>
    <row r="234" spans="1:23" x14ac:dyDescent="0.2">
      <c r="A234" s="633" t="s">
        <v>21702</v>
      </c>
      <c r="B234" s="735"/>
      <c r="C234" s="660"/>
      <c r="D234" s="660"/>
      <c r="E234" s="660"/>
      <c r="F234" s="660"/>
      <c r="G234" s="660"/>
      <c r="H234" s="660"/>
      <c r="I234" s="660"/>
      <c r="J234" s="660"/>
      <c r="K234" s="659"/>
      <c r="L234" s="670"/>
      <c r="M234" s="735"/>
      <c r="N234" s="660"/>
      <c r="O234" s="660"/>
      <c r="P234" s="660"/>
      <c r="Q234" s="660"/>
      <c r="R234" s="660"/>
      <c r="S234" s="660"/>
      <c r="T234" s="660"/>
      <c r="U234" s="660"/>
      <c r="V234" s="659"/>
      <c r="W234" s="671"/>
    </row>
    <row r="235" spans="1:23" x14ac:dyDescent="0.2">
      <c r="A235" s="633" t="s">
        <v>21703</v>
      </c>
      <c r="B235" s="735"/>
      <c r="C235" s="660"/>
      <c r="D235" s="660"/>
      <c r="E235" s="660"/>
      <c r="F235" s="660"/>
      <c r="G235" s="660"/>
      <c r="H235" s="660"/>
      <c r="I235" s="660"/>
      <c r="J235" s="660"/>
      <c r="K235" s="659"/>
      <c r="L235" s="670"/>
      <c r="M235" s="735"/>
      <c r="N235" s="660"/>
      <c r="O235" s="660"/>
      <c r="P235" s="660"/>
      <c r="Q235" s="660"/>
      <c r="R235" s="660"/>
      <c r="S235" s="660"/>
      <c r="T235" s="660"/>
      <c r="U235" s="660"/>
      <c r="V235" s="659"/>
      <c r="W235" s="671"/>
    </row>
    <row r="236" spans="1:23" x14ac:dyDescent="0.2">
      <c r="A236" s="633" t="s">
        <v>21704</v>
      </c>
      <c r="B236" s="735"/>
      <c r="C236" s="660"/>
      <c r="D236" s="660"/>
      <c r="E236" s="660"/>
      <c r="F236" s="660"/>
      <c r="G236" s="660"/>
      <c r="H236" s="660"/>
      <c r="I236" s="660"/>
      <c r="J236" s="660"/>
      <c r="K236" s="659"/>
      <c r="L236" s="670"/>
      <c r="M236" s="735"/>
      <c r="N236" s="660"/>
      <c r="O236" s="660"/>
      <c r="P236" s="660"/>
      <c r="Q236" s="660"/>
      <c r="R236" s="660"/>
      <c r="S236" s="660"/>
      <c r="T236" s="660"/>
      <c r="U236" s="660"/>
      <c r="V236" s="659"/>
      <c r="W236" s="671"/>
    </row>
    <row r="237" spans="1:23" x14ac:dyDescent="0.2">
      <c r="A237" s="633" t="s">
        <v>21705</v>
      </c>
      <c r="B237" s="735"/>
      <c r="C237" s="660"/>
      <c r="D237" s="660"/>
      <c r="E237" s="660"/>
      <c r="F237" s="660"/>
      <c r="G237" s="660"/>
      <c r="H237" s="660"/>
      <c r="I237" s="660"/>
      <c r="J237" s="660"/>
      <c r="K237" s="659"/>
      <c r="L237" s="670"/>
      <c r="M237" s="735"/>
      <c r="N237" s="660"/>
      <c r="O237" s="660"/>
      <c r="P237" s="660"/>
      <c r="Q237" s="660"/>
      <c r="R237" s="660"/>
      <c r="S237" s="660"/>
      <c r="T237" s="660"/>
      <c r="U237" s="660"/>
      <c r="V237" s="659"/>
      <c r="W237" s="671"/>
    </row>
    <row r="238" spans="1:23" x14ac:dyDescent="0.2">
      <c r="A238" s="633" t="s">
        <v>21775</v>
      </c>
      <c r="B238" s="735"/>
      <c r="C238" s="660"/>
      <c r="D238" s="660"/>
      <c r="E238" s="660"/>
      <c r="F238" s="660"/>
      <c r="G238" s="660"/>
      <c r="H238" s="660"/>
      <c r="I238" s="660"/>
      <c r="J238" s="660"/>
      <c r="K238" s="659"/>
      <c r="L238" s="670"/>
      <c r="M238" s="735"/>
      <c r="N238" s="660"/>
      <c r="O238" s="660"/>
      <c r="P238" s="660"/>
      <c r="Q238" s="660"/>
      <c r="R238" s="660"/>
      <c r="S238" s="660"/>
      <c r="T238" s="660"/>
      <c r="U238" s="660"/>
      <c r="V238" s="659"/>
      <c r="W238" s="671"/>
    </row>
    <row r="239" spans="1:23" x14ac:dyDescent="0.2">
      <c r="A239" s="754" t="s">
        <v>21691</v>
      </c>
      <c r="B239" s="751"/>
      <c r="C239" s="752">
        <v>127</v>
      </c>
      <c r="D239" s="752"/>
      <c r="E239" s="752"/>
      <c r="F239" s="752"/>
      <c r="G239" s="752"/>
      <c r="H239" s="752"/>
      <c r="I239" s="752"/>
      <c r="J239" s="752"/>
      <c r="K239" s="752">
        <f>+C239</f>
        <v>127</v>
      </c>
      <c r="L239" s="755">
        <v>14306005</v>
      </c>
      <c r="M239" s="656"/>
      <c r="N239" s="756">
        <v>127</v>
      </c>
      <c r="O239" s="752"/>
      <c r="P239" s="752"/>
      <c r="Q239" s="752"/>
      <c r="R239" s="752"/>
      <c r="S239" s="752"/>
      <c r="T239" s="752"/>
      <c r="U239" s="752"/>
      <c r="V239" s="752">
        <f>+N239+P239</f>
        <v>127</v>
      </c>
      <c r="W239" s="755">
        <v>14411811</v>
      </c>
    </row>
    <row r="240" spans="1:23" x14ac:dyDescent="0.2">
      <c r="A240" s="754" t="s">
        <v>21746</v>
      </c>
      <c r="B240" s="751"/>
      <c r="C240" s="756"/>
      <c r="D240" s="756"/>
      <c r="E240" s="756"/>
      <c r="F240" s="756"/>
      <c r="G240" s="756"/>
      <c r="H240" s="756"/>
      <c r="I240" s="756"/>
      <c r="J240" s="756">
        <v>3</v>
      </c>
      <c r="K240" s="756">
        <f>+J240</f>
        <v>3</v>
      </c>
      <c r="L240" s="757">
        <v>216000</v>
      </c>
      <c r="M240" s="656"/>
      <c r="N240" s="756"/>
      <c r="O240" s="756"/>
      <c r="P240" s="756"/>
      <c r="Q240" s="756"/>
      <c r="R240" s="756"/>
      <c r="S240" s="756"/>
      <c r="T240" s="756"/>
      <c r="U240" s="756">
        <v>3</v>
      </c>
      <c r="V240" s="756">
        <f>+U240</f>
        <v>3</v>
      </c>
      <c r="W240" s="755">
        <v>324000</v>
      </c>
    </row>
    <row r="241" spans="1:23" x14ac:dyDescent="0.2">
      <c r="A241" s="633" t="s">
        <v>21745</v>
      </c>
      <c r="B241" s="751"/>
      <c r="C241" s="756"/>
      <c r="D241" s="756">
        <f>294+175</f>
        <v>469</v>
      </c>
      <c r="E241" s="756"/>
      <c r="F241" s="756"/>
      <c r="G241" s="756"/>
      <c r="H241" s="756"/>
      <c r="I241" s="756"/>
      <c r="J241" s="756"/>
      <c r="K241" s="756">
        <f>+D241</f>
        <v>469</v>
      </c>
      <c r="L241" s="757">
        <f>15840128+6927715+1234594</f>
        <v>24002437</v>
      </c>
      <c r="M241" s="656"/>
      <c r="N241" s="756"/>
      <c r="O241" s="756">
        <f>293+169</f>
        <v>462</v>
      </c>
      <c r="P241" s="756"/>
      <c r="Q241" s="756"/>
      <c r="R241" s="756"/>
      <c r="S241" s="756"/>
      <c r="T241" s="756"/>
      <c r="U241" s="756"/>
      <c r="V241" s="756">
        <f>+O241</f>
        <v>462</v>
      </c>
      <c r="W241" s="755">
        <f>10702388+5545260+709372</f>
        <v>16957020</v>
      </c>
    </row>
    <row r="242" spans="1:23" x14ac:dyDescent="0.2">
      <c r="A242" s="633" t="s">
        <v>21776</v>
      </c>
      <c r="B242" s="751"/>
      <c r="C242" s="756"/>
      <c r="D242" s="756"/>
      <c r="E242" s="756">
        <v>65</v>
      </c>
      <c r="F242" s="756"/>
      <c r="G242" s="756"/>
      <c r="H242" s="756"/>
      <c r="I242" s="756"/>
      <c r="J242" s="756"/>
      <c r="K242" s="756">
        <f>+E242</f>
        <v>65</v>
      </c>
      <c r="L242" s="757">
        <v>10284474</v>
      </c>
      <c r="M242" s="656"/>
      <c r="N242" s="756"/>
      <c r="O242" s="756"/>
      <c r="P242" s="756">
        <v>148</v>
      </c>
      <c r="Q242" s="756"/>
      <c r="R242" s="756"/>
      <c r="S242" s="756"/>
      <c r="T242" s="756"/>
      <c r="U242" s="756"/>
      <c r="V242" s="756">
        <f>+P242</f>
        <v>148</v>
      </c>
      <c r="W242" s="755">
        <v>26929946</v>
      </c>
    </row>
    <row r="243" spans="1:23" x14ac:dyDescent="0.2">
      <c r="A243" s="633" t="s">
        <v>3823</v>
      </c>
      <c r="B243" s="751"/>
      <c r="C243" s="756"/>
      <c r="D243" s="756"/>
      <c r="E243" s="756">
        <v>202</v>
      </c>
      <c r="F243" s="756"/>
      <c r="G243" s="756"/>
      <c r="H243" s="756"/>
      <c r="I243" s="756"/>
      <c r="J243" s="756"/>
      <c r="K243" s="756">
        <f>+E243</f>
        <v>202</v>
      </c>
      <c r="L243" s="757">
        <v>17776432</v>
      </c>
      <c r="M243" s="656"/>
      <c r="N243" s="756"/>
      <c r="O243" s="756"/>
      <c r="P243" s="756">
        <v>303</v>
      </c>
      <c r="Q243" s="756"/>
      <c r="R243" s="756"/>
      <c r="S243" s="756"/>
      <c r="T243" s="756"/>
      <c r="U243" s="756"/>
      <c r="V243" s="756">
        <f>+P243</f>
        <v>303</v>
      </c>
      <c r="W243" s="755">
        <v>38002083</v>
      </c>
    </row>
    <row r="244" spans="1:23" ht="18.75" customHeight="1" x14ac:dyDescent="0.2">
      <c r="A244" s="640" t="s">
        <v>21706</v>
      </c>
      <c r="B244" s="646"/>
      <c r="C244" s="643">
        <f>SUM(C251:C253)</f>
        <v>154</v>
      </c>
      <c r="D244" s="643">
        <f>SUM(D251:D253)</f>
        <v>430</v>
      </c>
      <c r="E244" s="643">
        <f>SUM(E251:E253)</f>
        <v>37</v>
      </c>
      <c r="F244" s="643"/>
      <c r="G244" s="643"/>
      <c r="H244" s="643"/>
      <c r="I244" s="643"/>
      <c r="J244" s="643"/>
      <c r="K244" s="661">
        <f>SUM(K245:K253)</f>
        <v>621</v>
      </c>
      <c r="L244" s="704">
        <f>SUM(L245:L253)</f>
        <v>26112801</v>
      </c>
      <c r="M244" s="646"/>
      <c r="N244" s="643">
        <f>SUM(N251:N253)</f>
        <v>154</v>
      </c>
      <c r="O244" s="643">
        <f>SUM(O245:O253)</f>
        <v>425</v>
      </c>
      <c r="P244" s="643">
        <f>+P251+P252</f>
        <v>85</v>
      </c>
      <c r="Q244" s="643"/>
      <c r="R244" s="643"/>
      <c r="S244" s="643"/>
      <c r="T244" s="643"/>
      <c r="U244" s="643"/>
      <c r="V244" s="661">
        <f>SUM(V245:V253)</f>
        <v>664</v>
      </c>
      <c r="W244" s="706">
        <f>SUM(W245:W253)</f>
        <v>28982091</v>
      </c>
    </row>
    <row r="245" spans="1:23" x14ac:dyDescent="0.2">
      <c r="A245" s="715" t="s">
        <v>21707</v>
      </c>
      <c r="B245" s="735"/>
      <c r="C245" s="660"/>
      <c r="D245" s="660"/>
      <c r="E245" s="660"/>
      <c r="F245" s="660"/>
      <c r="G245" s="660"/>
      <c r="H245" s="660"/>
      <c r="I245" s="660"/>
      <c r="J245" s="660"/>
      <c r="K245" s="659"/>
      <c r="L245" s="670"/>
      <c r="M245" s="735"/>
      <c r="N245" s="660"/>
      <c r="O245" s="660"/>
      <c r="P245" s="660"/>
      <c r="Q245" s="660"/>
      <c r="R245" s="660"/>
      <c r="S245" s="660"/>
      <c r="T245" s="660"/>
      <c r="U245" s="660"/>
      <c r="V245" s="659"/>
      <c r="W245" s="671"/>
    </row>
    <row r="246" spans="1:23" x14ac:dyDescent="0.2">
      <c r="A246" s="715" t="s">
        <v>21708</v>
      </c>
      <c r="B246" s="735"/>
      <c r="C246" s="660"/>
      <c r="D246" s="660"/>
      <c r="E246" s="660"/>
      <c r="F246" s="660"/>
      <c r="G246" s="660"/>
      <c r="H246" s="660"/>
      <c r="I246" s="660"/>
      <c r="J246" s="660"/>
      <c r="K246" s="659"/>
      <c r="L246" s="670"/>
      <c r="M246" s="735"/>
      <c r="N246" s="660"/>
      <c r="O246" s="660"/>
      <c r="P246" s="660"/>
      <c r="Q246" s="660"/>
      <c r="R246" s="660"/>
      <c r="S246" s="660"/>
      <c r="T246" s="660"/>
      <c r="U246" s="660"/>
      <c r="V246" s="659"/>
      <c r="W246" s="671"/>
    </row>
    <row r="247" spans="1:23" x14ac:dyDescent="0.2">
      <c r="A247" s="715" t="s">
        <v>21709</v>
      </c>
      <c r="B247" s="735"/>
      <c r="C247" s="660"/>
      <c r="D247" s="660"/>
      <c r="E247" s="660"/>
      <c r="F247" s="660"/>
      <c r="G247" s="660"/>
      <c r="H247" s="660"/>
      <c r="I247" s="660"/>
      <c r="J247" s="660"/>
      <c r="K247" s="659"/>
      <c r="L247" s="670"/>
      <c r="M247" s="735"/>
      <c r="N247" s="660"/>
      <c r="O247" s="660"/>
      <c r="P247" s="660"/>
      <c r="Q247" s="660"/>
      <c r="R247" s="660"/>
      <c r="S247" s="660"/>
      <c r="T247" s="660"/>
      <c r="U247" s="660"/>
      <c r="V247" s="659"/>
      <c r="W247" s="671"/>
    </row>
    <row r="248" spans="1:23" x14ac:dyDescent="0.2">
      <c r="A248" s="715" t="s">
        <v>21710</v>
      </c>
      <c r="B248" s="735"/>
      <c r="C248" s="660"/>
      <c r="D248" s="660"/>
      <c r="E248" s="660"/>
      <c r="F248" s="660"/>
      <c r="G248" s="660"/>
      <c r="H248" s="660"/>
      <c r="I248" s="660"/>
      <c r="J248" s="660"/>
      <c r="K248" s="659"/>
      <c r="L248" s="670"/>
      <c r="M248" s="735"/>
      <c r="N248" s="660"/>
      <c r="O248" s="660"/>
      <c r="P248" s="660"/>
      <c r="Q248" s="660"/>
      <c r="R248" s="660"/>
      <c r="S248" s="660"/>
      <c r="T248" s="660"/>
      <c r="U248" s="660"/>
      <c r="V248" s="659"/>
      <c r="W248" s="671"/>
    </row>
    <row r="249" spans="1:23" x14ac:dyDescent="0.2">
      <c r="A249" s="715" t="s">
        <v>21711</v>
      </c>
      <c r="B249" s="735"/>
      <c r="C249" s="660"/>
      <c r="D249" s="660"/>
      <c r="E249" s="660"/>
      <c r="F249" s="660"/>
      <c r="G249" s="660"/>
      <c r="H249" s="660"/>
      <c r="I249" s="660"/>
      <c r="J249" s="660"/>
      <c r="K249" s="659"/>
      <c r="L249" s="670"/>
      <c r="M249" s="735"/>
      <c r="N249" s="660"/>
      <c r="O249" s="660"/>
      <c r="P249" s="660"/>
      <c r="Q249" s="660"/>
      <c r="R249" s="660"/>
      <c r="S249" s="660"/>
      <c r="T249" s="660"/>
      <c r="U249" s="660"/>
      <c r="V249" s="659"/>
      <c r="W249" s="671"/>
    </row>
    <row r="250" spans="1:23" x14ac:dyDescent="0.2">
      <c r="A250" s="715" t="s">
        <v>21712</v>
      </c>
      <c r="B250" s="735"/>
      <c r="C250" s="660"/>
      <c r="D250" s="660"/>
      <c r="E250" s="660"/>
      <c r="F250" s="660"/>
      <c r="G250" s="660"/>
      <c r="H250" s="660"/>
      <c r="I250" s="660"/>
      <c r="J250" s="660"/>
      <c r="K250" s="659"/>
      <c r="L250" s="670"/>
      <c r="M250" s="735"/>
      <c r="N250" s="660"/>
      <c r="O250" s="660"/>
      <c r="P250" s="660"/>
      <c r="Q250" s="660"/>
      <c r="R250" s="660"/>
      <c r="S250" s="660"/>
      <c r="T250" s="660"/>
      <c r="U250" s="660"/>
      <c r="V250" s="659"/>
      <c r="W250" s="671"/>
    </row>
    <row r="251" spans="1:23" x14ac:dyDescent="0.2">
      <c r="A251" s="754" t="s">
        <v>3532</v>
      </c>
      <c r="B251" s="752"/>
      <c r="C251" s="752">
        <v>147</v>
      </c>
      <c r="D251" s="752"/>
      <c r="E251" s="752">
        <v>37</v>
      </c>
      <c r="F251" s="752"/>
      <c r="G251" s="752"/>
      <c r="H251" s="752"/>
      <c r="I251" s="752"/>
      <c r="J251" s="752"/>
      <c r="K251" s="752">
        <f>+C251+E251</f>
        <v>184</v>
      </c>
      <c r="L251" s="755">
        <f>8491055+1636147</f>
        <v>10127202</v>
      </c>
      <c r="M251" s="656"/>
      <c r="N251" s="756">
        <v>147</v>
      </c>
      <c r="O251" s="752"/>
      <c r="P251" s="752">
        <v>85</v>
      </c>
      <c r="Q251" s="752"/>
      <c r="R251" s="752"/>
      <c r="S251" s="752"/>
      <c r="T251" s="752"/>
      <c r="U251" s="752"/>
      <c r="V251" s="752">
        <f>+N251+P251</f>
        <v>232</v>
      </c>
      <c r="W251" s="755">
        <f>8718497+5630161</f>
        <v>14348658</v>
      </c>
    </row>
    <row r="252" spans="1:23" x14ac:dyDescent="0.2">
      <c r="A252" s="754" t="s">
        <v>6144</v>
      </c>
      <c r="B252" s="752"/>
      <c r="C252" s="752">
        <v>7</v>
      </c>
      <c r="D252" s="752"/>
      <c r="E252" s="752"/>
      <c r="F252" s="752"/>
      <c r="G252" s="752"/>
      <c r="H252" s="752"/>
      <c r="I252" s="752"/>
      <c r="J252" s="752"/>
      <c r="K252" s="752">
        <f>+C252</f>
        <v>7</v>
      </c>
      <c r="L252" s="755">
        <v>285328</v>
      </c>
      <c r="M252" s="735"/>
      <c r="N252" s="756">
        <v>7</v>
      </c>
      <c r="O252" s="752"/>
      <c r="P252" s="752"/>
      <c r="Q252" s="752"/>
      <c r="R252" s="752"/>
      <c r="S252" s="752"/>
      <c r="T252" s="752"/>
      <c r="U252" s="752"/>
      <c r="V252" s="752">
        <f>+N252</f>
        <v>7</v>
      </c>
      <c r="W252" s="755">
        <v>253928</v>
      </c>
    </row>
    <row r="253" spans="1:23" x14ac:dyDescent="0.2">
      <c r="A253" s="633" t="s">
        <v>21745</v>
      </c>
      <c r="B253" s="751"/>
      <c r="C253" s="756"/>
      <c r="D253" s="756">
        <v>430</v>
      </c>
      <c r="E253" s="756"/>
      <c r="F253" s="756"/>
      <c r="G253" s="756"/>
      <c r="H253" s="756"/>
      <c r="I253" s="756"/>
      <c r="J253" s="756"/>
      <c r="K253" s="756">
        <f>+D253</f>
        <v>430</v>
      </c>
      <c r="L253" s="757">
        <f>14465678+1234593</f>
        <v>15700271</v>
      </c>
      <c r="M253" s="656"/>
      <c r="N253" s="756"/>
      <c r="O253" s="756">
        <v>425</v>
      </c>
      <c r="P253" s="756"/>
      <c r="Q253" s="756"/>
      <c r="R253" s="756"/>
      <c r="S253" s="756"/>
      <c r="T253" s="756"/>
      <c r="U253" s="756"/>
      <c r="V253" s="756">
        <f>+O253</f>
        <v>425</v>
      </c>
      <c r="W253" s="755">
        <f>13670133+709372</f>
        <v>14379505</v>
      </c>
    </row>
    <row r="254" spans="1:23" ht="18.75" customHeight="1" x14ac:dyDescent="0.2">
      <c r="A254" s="640" t="s">
        <v>21695</v>
      </c>
      <c r="B254" s="646"/>
      <c r="C254" s="643">
        <f>+C259</f>
        <v>19</v>
      </c>
      <c r="D254" s="643"/>
      <c r="E254" s="643">
        <f>+E260</f>
        <v>29</v>
      </c>
      <c r="F254" s="643"/>
      <c r="G254" s="643"/>
      <c r="H254" s="643"/>
      <c r="I254" s="643"/>
      <c r="J254" s="643"/>
      <c r="K254" s="643">
        <f>+K259+K260+K261</f>
        <v>48</v>
      </c>
      <c r="L254" s="645">
        <f>SUM(L259:L261)</f>
        <v>3053426</v>
      </c>
      <c r="M254" s="646"/>
      <c r="N254" s="643">
        <f>+N259</f>
        <v>19</v>
      </c>
      <c r="O254" s="643"/>
      <c r="P254" s="643">
        <f>+P260</f>
        <v>40</v>
      </c>
      <c r="Q254" s="643"/>
      <c r="R254" s="643"/>
      <c r="S254" s="643"/>
      <c r="T254" s="643"/>
      <c r="U254" s="643"/>
      <c r="V254" s="643">
        <f>SUM(V259:V261)</f>
        <v>59</v>
      </c>
      <c r="W254" s="647">
        <f>+W259+W260</f>
        <v>3383291</v>
      </c>
    </row>
    <row r="255" spans="1:23" x14ac:dyDescent="0.2">
      <c r="A255" s="715" t="s">
        <v>21777</v>
      </c>
      <c r="B255" s="735"/>
      <c r="C255" s="660"/>
      <c r="D255" s="660"/>
      <c r="E255" s="660"/>
      <c r="F255" s="660"/>
      <c r="G255" s="660"/>
      <c r="H255" s="660"/>
      <c r="I255" s="660"/>
      <c r="J255" s="660"/>
      <c r="K255" s="659"/>
      <c r="L255" s="670"/>
      <c r="M255" s="735"/>
      <c r="N255" s="660"/>
      <c r="O255" s="660"/>
      <c r="P255" s="660"/>
      <c r="Q255" s="660"/>
      <c r="R255" s="660"/>
      <c r="S255" s="660"/>
      <c r="T255" s="660"/>
      <c r="U255" s="660"/>
      <c r="V255" s="659"/>
      <c r="W255" s="671"/>
    </row>
    <row r="256" spans="1:23" x14ac:dyDescent="0.2">
      <c r="A256" s="715" t="s">
        <v>21713</v>
      </c>
      <c r="B256" s="735"/>
      <c r="C256" s="660"/>
      <c r="D256" s="660"/>
      <c r="E256" s="660"/>
      <c r="F256" s="660"/>
      <c r="G256" s="660"/>
      <c r="H256" s="660"/>
      <c r="I256" s="660"/>
      <c r="J256" s="660"/>
      <c r="K256" s="659"/>
      <c r="L256" s="670"/>
      <c r="M256" s="735"/>
      <c r="N256" s="660"/>
      <c r="O256" s="660"/>
      <c r="P256" s="660"/>
      <c r="Q256" s="660"/>
      <c r="R256" s="660"/>
      <c r="S256" s="660"/>
      <c r="T256" s="660"/>
      <c r="U256" s="660"/>
      <c r="V256" s="659"/>
      <c r="W256" s="671"/>
    </row>
    <row r="257" spans="1:23" x14ac:dyDescent="0.2">
      <c r="A257" s="715" t="s">
        <v>21714</v>
      </c>
      <c r="B257" s="735"/>
      <c r="C257" s="660"/>
      <c r="D257" s="660"/>
      <c r="E257" s="660"/>
      <c r="F257" s="660"/>
      <c r="G257" s="660"/>
      <c r="H257" s="660"/>
      <c r="I257" s="660"/>
      <c r="J257" s="660"/>
      <c r="K257" s="659"/>
      <c r="L257" s="670"/>
      <c r="M257" s="735"/>
      <c r="N257" s="660"/>
      <c r="O257" s="660"/>
      <c r="P257" s="660"/>
      <c r="Q257" s="660"/>
      <c r="R257" s="660"/>
      <c r="S257" s="660"/>
      <c r="T257" s="660"/>
      <c r="U257" s="660"/>
      <c r="V257" s="659"/>
      <c r="W257" s="671"/>
    </row>
    <row r="258" spans="1:23" x14ac:dyDescent="0.2">
      <c r="A258" s="715" t="s">
        <v>21778</v>
      </c>
      <c r="B258" s="735"/>
      <c r="C258" s="660"/>
      <c r="D258" s="660"/>
      <c r="E258" s="660"/>
      <c r="F258" s="660"/>
      <c r="G258" s="660"/>
      <c r="H258" s="660"/>
      <c r="I258" s="660"/>
      <c r="J258" s="660"/>
      <c r="K258" s="659"/>
      <c r="L258" s="671"/>
      <c r="M258" s="735"/>
      <c r="N258" s="660"/>
      <c r="O258" s="660"/>
      <c r="P258" s="660"/>
      <c r="Q258" s="660"/>
      <c r="R258" s="660"/>
      <c r="S258" s="660"/>
      <c r="T258" s="660"/>
      <c r="U258" s="660"/>
      <c r="V258" s="659"/>
      <c r="W258" s="671"/>
    </row>
    <row r="259" spans="1:23" x14ac:dyDescent="0.2">
      <c r="A259" s="633" t="s">
        <v>3525</v>
      </c>
      <c r="B259" s="751"/>
      <c r="C259" s="752">
        <v>19</v>
      </c>
      <c r="D259" s="752"/>
      <c r="E259" s="752"/>
      <c r="F259" s="752"/>
      <c r="G259" s="752"/>
      <c r="H259" s="752"/>
      <c r="I259" s="752"/>
      <c r="J259" s="752"/>
      <c r="K259" s="752">
        <f>+C259</f>
        <v>19</v>
      </c>
      <c r="L259" s="755">
        <v>486528</v>
      </c>
      <c r="M259" s="656"/>
      <c r="N259" s="756">
        <v>19</v>
      </c>
      <c r="O259" s="752"/>
      <c r="P259" s="752"/>
      <c r="Q259" s="752"/>
      <c r="R259" s="752"/>
      <c r="S259" s="752"/>
      <c r="T259" s="752"/>
      <c r="U259" s="752"/>
      <c r="V259" s="752">
        <f>+N259</f>
        <v>19</v>
      </c>
      <c r="W259" s="755">
        <v>502357</v>
      </c>
    </row>
    <row r="260" spans="1:23" x14ac:dyDescent="0.2">
      <c r="A260" s="633" t="s">
        <v>21779</v>
      </c>
      <c r="B260" s="751"/>
      <c r="C260" s="752"/>
      <c r="D260" s="752"/>
      <c r="E260" s="752">
        <v>29</v>
      </c>
      <c r="F260" s="752"/>
      <c r="G260" s="752"/>
      <c r="H260" s="752"/>
      <c r="I260" s="752"/>
      <c r="J260" s="752"/>
      <c r="K260" s="752">
        <f>+E260</f>
        <v>29</v>
      </c>
      <c r="L260" s="755">
        <v>2566898</v>
      </c>
      <c r="M260" s="656"/>
      <c r="N260" s="756"/>
      <c r="O260" s="752"/>
      <c r="P260" s="752">
        <v>40</v>
      </c>
      <c r="Q260" s="752"/>
      <c r="R260" s="752"/>
      <c r="S260" s="752"/>
      <c r="T260" s="752"/>
      <c r="U260" s="752"/>
      <c r="V260" s="752">
        <f>+P260</f>
        <v>40</v>
      </c>
      <c r="W260" s="755">
        <v>2880934</v>
      </c>
    </row>
    <row r="261" spans="1:23" x14ac:dyDescent="0.2">
      <c r="A261" s="633"/>
      <c r="B261" s="751"/>
      <c r="C261" s="756"/>
      <c r="D261" s="756"/>
      <c r="E261" s="756"/>
      <c r="F261" s="756"/>
      <c r="G261" s="756"/>
      <c r="H261" s="756"/>
      <c r="I261" s="756"/>
      <c r="J261" s="756"/>
      <c r="K261" s="756"/>
      <c r="L261" s="757"/>
      <c r="M261" s="656"/>
      <c r="N261" s="756"/>
      <c r="O261" s="756"/>
      <c r="P261" s="756"/>
      <c r="Q261" s="756"/>
      <c r="R261" s="756"/>
      <c r="S261" s="756"/>
      <c r="T261" s="756"/>
      <c r="U261" s="756"/>
      <c r="V261" s="756"/>
      <c r="W261" s="755"/>
    </row>
    <row r="262" spans="1:23" x14ac:dyDescent="0.2">
      <c r="A262" s="640" t="s">
        <v>21696</v>
      </c>
      <c r="B262" s="646"/>
      <c r="C262" s="643"/>
      <c r="D262" s="643"/>
      <c r="E262" s="643"/>
      <c r="F262" s="643"/>
      <c r="G262" s="643"/>
      <c r="H262" s="643"/>
      <c r="I262" s="643">
        <v>38</v>
      </c>
      <c r="J262" s="643"/>
      <c r="K262" s="643">
        <f>+I262</f>
        <v>38</v>
      </c>
      <c r="L262" s="645">
        <v>1229934</v>
      </c>
      <c r="M262" s="646"/>
      <c r="N262" s="643"/>
      <c r="O262" s="643"/>
      <c r="P262" s="643"/>
      <c r="Q262" s="643"/>
      <c r="R262" s="643"/>
      <c r="S262" s="643"/>
      <c r="T262" s="643">
        <v>86</v>
      </c>
      <c r="U262" s="643"/>
      <c r="V262" s="643">
        <f>+T262</f>
        <v>86</v>
      </c>
      <c r="W262" s="647">
        <v>382945</v>
      </c>
    </row>
    <row r="263" spans="1:23" ht="18" customHeight="1" thickBot="1" x14ac:dyDescent="0.25">
      <c r="A263" s="758"/>
      <c r="B263" s="652"/>
      <c r="C263" s="734"/>
      <c r="D263" s="734"/>
      <c r="E263" s="734"/>
      <c r="F263" s="734"/>
      <c r="G263" s="734"/>
      <c r="H263" s="734"/>
      <c r="I263" s="734"/>
      <c r="J263" s="734"/>
      <c r="K263" s="734"/>
      <c r="L263" s="727"/>
      <c r="M263" s="652"/>
      <c r="N263" s="759"/>
      <c r="O263" s="734"/>
      <c r="P263" s="734"/>
      <c r="Q263" s="734"/>
      <c r="R263" s="734"/>
      <c r="S263" s="734"/>
      <c r="T263" s="734"/>
      <c r="U263" s="734"/>
      <c r="V263" s="734"/>
      <c r="W263" s="727"/>
    </row>
    <row r="264" spans="1:23" ht="21" customHeight="1" thickBot="1" x14ac:dyDescent="0.25">
      <c r="A264" s="626" t="s">
        <v>2049</v>
      </c>
      <c r="B264" s="728"/>
      <c r="C264" s="729">
        <f>+C215+C232+C244+C254+C262</f>
        <v>302</v>
      </c>
      <c r="D264" s="729">
        <f>+D215+D232+D244+D254+D262</f>
        <v>899</v>
      </c>
      <c r="E264" s="729">
        <f>+E215+E232+E244+E254+E262</f>
        <v>374</v>
      </c>
      <c r="F264" s="729"/>
      <c r="G264" s="729"/>
      <c r="H264" s="729"/>
      <c r="I264" s="729">
        <f>+I215+I232+I244+I254+I262</f>
        <v>38</v>
      </c>
      <c r="J264" s="729">
        <f>+J215+J232+J244+J254+J262</f>
        <v>3</v>
      </c>
      <c r="K264" s="729">
        <f>+K215+K232+K244+K254+K262</f>
        <v>1616</v>
      </c>
      <c r="L264" s="748">
        <f>+L215+L232+L244+L254+L262</f>
        <v>105694694</v>
      </c>
      <c r="M264" s="678"/>
      <c r="N264" s="675">
        <f>+N215+N232+N244+N254+N262</f>
        <v>302</v>
      </c>
      <c r="O264" s="729">
        <f>+O215+O232+O244+O254+O262</f>
        <v>887</v>
      </c>
      <c r="P264" s="675">
        <f>+P215+P232+P244+P254+P262</f>
        <v>617</v>
      </c>
      <c r="Q264" s="729"/>
      <c r="R264" s="729"/>
      <c r="S264" s="729"/>
      <c r="T264" s="729">
        <f>+T215+T232+T244+T254+T262</f>
        <v>86</v>
      </c>
      <c r="U264" s="729">
        <f>+U215+U232+U244+U254+U262</f>
        <v>3</v>
      </c>
      <c r="V264" s="729">
        <f>+V215+V232+V244+V254+V262</f>
        <v>1895</v>
      </c>
      <c r="W264" s="748">
        <f>+W215+W232+W244+W254+W262</f>
        <v>138088038</v>
      </c>
    </row>
    <row r="265" spans="1:23" ht="12.75" customHeight="1" x14ac:dyDescent="0.2">
      <c r="A265" s="760"/>
      <c r="B265" s="722"/>
      <c r="C265" s="722"/>
      <c r="D265" s="722"/>
      <c r="E265" s="722"/>
      <c r="F265" s="722"/>
      <c r="G265" s="722"/>
      <c r="H265" s="722"/>
      <c r="I265" s="722"/>
      <c r="J265" s="722"/>
      <c r="K265" s="722"/>
      <c r="L265" s="681"/>
      <c r="M265" s="383"/>
      <c r="N265" s="383"/>
      <c r="O265" s="383"/>
      <c r="P265" s="383"/>
      <c r="Q265" s="383"/>
      <c r="R265" s="383"/>
      <c r="S265" s="383"/>
      <c r="T265" s="383"/>
      <c r="U265" s="383"/>
      <c r="V265" s="722"/>
      <c r="W265" s="681"/>
    </row>
    <row r="266" spans="1:23" ht="12.75" customHeight="1" x14ac:dyDescent="0.2">
      <c r="A266" s="740"/>
      <c r="B266" s="722"/>
      <c r="C266" s="722"/>
      <c r="D266" s="722"/>
      <c r="E266" s="722"/>
      <c r="F266" s="722"/>
      <c r="G266" s="722"/>
      <c r="H266" s="722"/>
      <c r="I266" s="722"/>
      <c r="J266" s="722"/>
      <c r="K266" s="722"/>
      <c r="L266" s="681"/>
      <c r="M266" s="383"/>
      <c r="N266" s="383"/>
      <c r="O266" s="383"/>
      <c r="P266" s="383"/>
      <c r="Q266" s="383"/>
      <c r="R266" s="383"/>
      <c r="S266" s="383"/>
      <c r="T266" s="383"/>
      <c r="U266" s="383"/>
      <c r="V266" s="722"/>
      <c r="W266" s="681"/>
    </row>
    <row r="267" spans="1:23" ht="15.75" x14ac:dyDescent="0.25">
      <c r="A267" s="1786" t="s">
        <v>21664</v>
      </c>
      <c r="B267" s="1786"/>
      <c r="C267" s="618"/>
      <c r="D267" s="618"/>
      <c r="E267" s="618"/>
      <c r="F267" s="618"/>
      <c r="G267" s="618"/>
      <c r="H267" s="618"/>
      <c r="I267" s="618"/>
      <c r="J267" s="618"/>
      <c r="K267" s="618"/>
      <c r="L267" s="618"/>
      <c r="M267" s="618"/>
      <c r="N267" s="618"/>
      <c r="O267" s="618"/>
      <c r="P267" s="618"/>
      <c r="Q267" s="618"/>
      <c r="R267" s="618"/>
      <c r="S267" s="618"/>
      <c r="T267" s="618"/>
      <c r="U267" s="618"/>
      <c r="V267" s="618"/>
      <c r="W267" s="618"/>
    </row>
    <row r="268" spans="1:23" x14ac:dyDescent="0.2">
      <c r="A268" s="1787" t="s">
        <v>21665</v>
      </c>
      <c r="B268" s="1787"/>
      <c r="C268" s="618"/>
      <c r="D268" s="618"/>
      <c r="E268" s="618"/>
      <c r="F268" s="618"/>
      <c r="G268" s="618"/>
      <c r="H268" s="618"/>
      <c r="I268" s="618"/>
      <c r="J268" s="618"/>
      <c r="K268" s="618"/>
      <c r="L268" s="618"/>
      <c r="M268" s="618"/>
      <c r="N268" s="618"/>
      <c r="O268" s="618"/>
      <c r="P268" s="618"/>
      <c r="Q268" s="618"/>
      <c r="R268" s="618"/>
      <c r="S268" s="618"/>
      <c r="T268" s="618"/>
      <c r="U268" s="618"/>
      <c r="V268" s="618"/>
      <c r="W268" s="618"/>
    </row>
    <row r="269" spans="1:23" ht="15.75" x14ac:dyDescent="0.25">
      <c r="A269" s="620"/>
      <c r="B269" s="620"/>
      <c r="C269" s="618"/>
      <c r="D269" s="618"/>
      <c r="E269" s="618"/>
      <c r="F269" s="618"/>
      <c r="G269" s="618"/>
      <c r="H269" s="618"/>
      <c r="I269" s="618"/>
      <c r="J269" s="618"/>
      <c r="K269" s="618"/>
      <c r="L269" s="618"/>
      <c r="M269" s="618"/>
      <c r="N269" s="618"/>
      <c r="O269" s="618"/>
      <c r="P269" s="618"/>
      <c r="Q269" s="618"/>
      <c r="R269" s="618"/>
      <c r="S269" s="618"/>
      <c r="T269" s="618"/>
      <c r="U269" s="618"/>
      <c r="V269" s="618"/>
      <c r="W269" s="618"/>
    </row>
    <row r="270" spans="1:23" ht="24.75" x14ac:dyDescent="0.5">
      <c r="A270" s="1788" t="s">
        <v>21666</v>
      </c>
      <c r="B270" s="1788"/>
      <c r="C270" s="1788"/>
      <c r="D270" s="1788"/>
      <c r="E270" s="1788"/>
      <c r="F270" s="1788"/>
      <c r="G270" s="1788"/>
      <c r="H270" s="1788"/>
      <c r="I270" s="1788"/>
      <c r="J270" s="1788"/>
      <c r="K270" s="1788"/>
      <c r="L270" s="1788"/>
      <c r="M270" s="1788"/>
      <c r="N270" s="1788"/>
      <c r="O270" s="1788"/>
      <c r="P270" s="1788"/>
      <c r="Q270" s="1788"/>
      <c r="R270" s="1788"/>
      <c r="S270" s="1788"/>
      <c r="T270" s="1788"/>
      <c r="U270" s="1788"/>
      <c r="V270" s="1788"/>
      <c r="W270" s="1788"/>
    </row>
    <row r="271" spans="1:23" ht="12" customHeight="1" x14ac:dyDescent="0.5">
      <c r="A271" s="621"/>
      <c r="B271" s="621"/>
      <c r="C271" s="621"/>
      <c r="D271" s="621"/>
      <c r="E271" s="621"/>
      <c r="F271" s="621"/>
      <c r="G271" s="621"/>
      <c r="H271" s="621"/>
      <c r="I271" s="621"/>
      <c r="J271" s="621"/>
      <c r="K271" s="621"/>
      <c r="L271" s="621"/>
      <c r="M271" s="621"/>
      <c r="N271" s="621"/>
      <c r="O271" s="621"/>
      <c r="P271" s="621"/>
      <c r="Q271" s="621"/>
      <c r="R271" s="621"/>
      <c r="S271" s="621"/>
      <c r="T271" s="621"/>
      <c r="U271" s="621"/>
      <c r="V271" s="621"/>
      <c r="W271" s="621"/>
    </row>
    <row r="272" spans="1:23" ht="19.5" x14ac:dyDescent="0.2">
      <c r="A272" s="1789" t="s">
        <v>39</v>
      </c>
      <c r="B272" s="1789"/>
      <c r="C272" s="1789"/>
      <c r="D272" s="1789"/>
      <c r="E272" s="1789"/>
      <c r="F272" s="1789"/>
      <c r="G272" s="1789"/>
      <c r="H272" s="1789"/>
      <c r="I272" s="1789"/>
      <c r="J272" s="1789"/>
      <c r="K272" s="1789"/>
      <c r="L272" s="1789"/>
      <c r="M272" s="1789"/>
      <c r="N272" s="1789"/>
      <c r="O272" s="1789"/>
      <c r="P272" s="1789"/>
      <c r="Q272" s="1789"/>
      <c r="R272" s="1789"/>
      <c r="S272" s="1789"/>
      <c r="T272" s="1789"/>
      <c r="U272" s="1789"/>
      <c r="V272" s="1789"/>
      <c r="W272" s="1789"/>
    </row>
    <row r="273" spans="1:23" ht="19.5" x14ac:dyDescent="0.2">
      <c r="A273" s="622"/>
      <c r="B273" s="622"/>
      <c r="C273" s="622"/>
      <c r="D273" s="622"/>
      <c r="E273" s="622"/>
      <c r="F273" s="622"/>
      <c r="G273" s="622"/>
      <c r="H273" s="622"/>
      <c r="I273" s="622"/>
      <c r="J273" s="622"/>
      <c r="K273" s="622"/>
      <c r="L273" s="622"/>
      <c r="M273" s="622"/>
      <c r="N273" s="622"/>
      <c r="O273" s="622"/>
      <c r="P273" s="622"/>
      <c r="Q273" s="622"/>
      <c r="R273" s="622"/>
      <c r="S273" s="622"/>
      <c r="T273" s="622"/>
      <c r="U273" s="622"/>
      <c r="V273" s="622"/>
      <c r="W273" s="622"/>
    </row>
    <row r="274" spans="1:23" ht="18" x14ac:dyDescent="0.2">
      <c r="A274" s="1790" t="s">
        <v>21667</v>
      </c>
      <c r="B274" s="1790"/>
      <c r="C274" s="1790"/>
      <c r="D274" s="1790"/>
      <c r="E274" s="1790"/>
      <c r="F274" s="1790"/>
      <c r="G274" s="1790"/>
      <c r="H274" s="1790"/>
      <c r="I274" s="1790"/>
      <c r="J274" s="1790"/>
      <c r="K274" s="1790"/>
      <c r="L274" s="1790"/>
      <c r="M274" s="1790"/>
      <c r="N274" s="1790"/>
      <c r="O274" s="1790"/>
      <c r="P274" s="1790"/>
      <c r="Q274" s="1790"/>
      <c r="R274" s="1790"/>
      <c r="S274" s="1790"/>
      <c r="T274" s="1790"/>
      <c r="U274" s="1790"/>
      <c r="V274" s="1790"/>
      <c r="W274" s="1790"/>
    </row>
    <row r="275" spans="1:23" x14ac:dyDescent="0.2">
      <c r="A275" s="268"/>
      <c r="B275" s="383"/>
      <c r="C275" s="268"/>
      <c r="D275" s="268"/>
      <c r="E275" s="268"/>
      <c r="F275" s="268"/>
      <c r="G275" s="268"/>
      <c r="H275" s="268"/>
      <c r="I275" s="268"/>
      <c r="J275" s="268"/>
      <c r="K275" s="268"/>
      <c r="L275" s="268"/>
      <c r="M275" s="268"/>
      <c r="N275" s="268"/>
      <c r="O275" s="268"/>
      <c r="P275" s="268"/>
      <c r="Q275" s="268"/>
      <c r="R275" s="268"/>
      <c r="S275" s="268"/>
      <c r="T275" s="268"/>
      <c r="U275" s="268"/>
      <c r="V275" s="268"/>
      <c r="W275" s="268"/>
    </row>
    <row r="276" spans="1:23" x14ac:dyDescent="0.2">
      <c r="A276" s="623" t="s">
        <v>21668</v>
      </c>
      <c r="B276" s="624" t="s">
        <v>21780</v>
      </c>
      <c r="C276" s="268"/>
      <c r="D276" s="268"/>
      <c r="E276" s="268"/>
      <c r="F276" s="268"/>
      <c r="G276" s="268"/>
      <c r="H276" s="268"/>
      <c r="I276" s="268"/>
      <c r="J276" s="268"/>
      <c r="K276" s="268"/>
      <c r="L276" s="268"/>
      <c r="M276" s="268"/>
      <c r="N276" s="268"/>
      <c r="O276" s="268"/>
      <c r="P276" s="268"/>
      <c r="Q276" s="268"/>
      <c r="R276" s="268"/>
      <c r="S276" s="268"/>
      <c r="T276" s="268"/>
      <c r="U276" s="268"/>
      <c r="V276" s="268"/>
      <c r="W276" s="268"/>
    </row>
    <row r="277" spans="1:23" ht="16.5" thickBot="1" x14ac:dyDescent="0.3">
      <c r="A277" s="625"/>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row>
    <row r="278" spans="1:23" ht="27.75" customHeight="1" thickBot="1" x14ac:dyDescent="0.25">
      <c r="A278" s="626" t="s">
        <v>21670</v>
      </c>
      <c r="B278" s="1783" t="s">
        <v>21671</v>
      </c>
      <c r="C278" s="1783"/>
      <c r="D278" s="1783"/>
      <c r="E278" s="1783"/>
      <c r="F278" s="1783"/>
      <c r="G278" s="1783"/>
      <c r="H278" s="1783"/>
      <c r="I278" s="1783"/>
      <c r="J278" s="1783"/>
      <c r="K278" s="1783"/>
      <c r="L278" s="1784"/>
      <c r="M278" s="1785" t="s">
        <v>21672</v>
      </c>
      <c r="N278" s="1783"/>
      <c r="O278" s="1783"/>
      <c r="P278" s="1783"/>
      <c r="Q278" s="1783"/>
      <c r="R278" s="1783"/>
      <c r="S278" s="1783"/>
      <c r="T278" s="1783"/>
      <c r="U278" s="1783"/>
      <c r="V278" s="1783"/>
      <c r="W278" s="1784"/>
    </row>
    <row r="279" spans="1:23" ht="227.25" customHeight="1" thickBot="1" x14ac:dyDescent="0.25">
      <c r="A279" s="627" t="s">
        <v>21673</v>
      </c>
      <c r="B279" s="628" t="s">
        <v>21674</v>
      </c>
      <c r="C279" s="629" t="s">
        <v>21675</v>
      </c>
      <c r="D279" s="630" t="s">
        <v>21676</v>
      </c>
      <c r="E279" s="630" t="s">
        <v>21677</v>
      </c>
      <c r="F279" s="630" t="s">
        <v>21678</v>
      </c>
      <c r="G279" s="630" t="s">
        <v>21679</v>
      </c>
      <c r="H279" s="630" t="s">
        <v>21680</v>
      </c>
      <c r="I279" s="630" t="s">
        <v>21681</v>
      </c>
      <c r="J279" s="630" t="s">
        <v>21682</v>
      </c>
      <c r="K279" s="631" t="s">
        <v>21683</v>
      </c>
      <c r="L279" s="632" t="s">
        <v>21684</v>
      </c>
      <c r="M279" s="628" t="s">
        <v>21674</v>
      </c>
      <c r="N279" s="629" t="s">
        <v>21675</v>
      </c>
      <c r="O279" s="630" t="s">
        <v>21676</v>
      </c>
      <c r="P279" s="630" t="s">
        <v>21677</v>
      </c>
      <c r="Q279" s="630" t="s">
        <v>21678</v>
      </c>
      <c r="R279" s="630" t="s">
        <v>21679</v>
      </c>
      <c r="S279" s="630" t="s">
        <v>21680</v>
      </c>
      <c r="T279" s="630" t="s">
        <v>21681</v>
      </c>
      <c r="U279" s="630" t="s">
        <v>21682</v>
      </c>
      <c r="V279" s="631" t="s">
        <v>21683</v>
      </c>
      <c r="W279" s="632" t="s">
        <v>21684</v>
      </c>
    </row>
    <row r="280" spans="1:23" x14ac:dyDescent="0.2">
      <c r="A280" s="633"/>
      <c r="B280" s="634"/>
      <c r="C280" s="635"/>
      <c r="D280" s="635"/>
      <c r="E280" s="635"/>
      <c r="F280" s="635"/>
      <c r="G280" s="635"/>
      <c r="H280" s="635"/>
      <c r="I280" s="635"/>
      <c r="J280" s="636"/>
      <c r="K280" s="635"/>
      <c r="L280" s="686"/>
      <c r="M280" s="637"/>
      <c r="N280" s="635"/>
      <c r="O280" s="635"/>
      <c r="P280" s="635"/>
      <c r="Q280" s="635"/>
      <c r="R280" s="635"/>
      <c r="S280" s="636"/>
      <c r="T280" s="635"/>
      <c r="U280" s="635"/>
      <c r="V280" s="635"/>
      <c r="W280" s="639"/>
    </row>
    <row r="281" spans="1:23" x14ac:dyDescent="0.2">
      <c r="A281" s="640" t="s">
        <v>21685</v>
      </c>
      <c r="B281" s="646">
        <f>SUM(B282:B288)</f>
        <v>214</v>
      </c>
      <c r="C281" s="643"/>
      <c r="D281" s="643">
        <f>+D292</f>
        <v>64</v>
      </c>
      <c r="E281" s="643">
        <f>SUM(E282:E294)</f>
        <v>14</v>
      </c>
      <c r="F281" s="643"/>
      <c r="G281" s="643">
        <f>+G294</f>
        <v>126</v>
      </c>
      <c r="H281" s="643">
        <f>+H293</f>
        <v>339</v>
      </c>
      <c r="I281" s="643"/>
      <c r="J281" s="643"/>
      <c r="K281" s="733">
        <f>SUM(K282:K294)</f>
        <v>757</v>
      </c>
      <c r="L281" s="647">
        <f>SUM(L282:L294)</f>
        <v>129450435</v>
      </c>
      <c r="M281" s="646">
        <f>SUM(M282:M288)</f>
        <v>215</v>
      </c>
      <c r="N281" s="643"/>
      <c r="O281" s="643">
        <f>+O292</f>
        <v>45</v>
      </c>
      <c r="P281" s="643">
        <f>SUM(P282:P294)</f>
        <v>59</v>
      </c>
      <c r="Q281" s="643"/>
      <c r="R281" s="643">
        <f>+R294</f>
        <v>126</v>
      </c>
      <c r="S281" s="643">
        <f>+S293</f>
        <v>339</v>
      </c>
      <c r="T281" s="643"/>
      <c r="U281" s="643"/>
      <c r="V281" s="733">
        <f>SUM(V282:V294)</f>
        <v>784</v>
      </c>
      <c r="W281" s="647">
        <f>SUM(W282:W294)</f>
        <v>140930691</v>
      </c>
    </row>
    <row r="282" spans="1:23" x14ac:dyDescent="0.2">
      <c r="A282" s="633" t="s">
        <v>21764</v>
      </c>
      <c r="B282" s="761"/>
      <c r="C282" s="762"/>
      <c r="D282" s="762"/>
      <c r="E282" s="762">
        <v>1</v>
      </c>
      <c r="F282" s="762"/>
      <c r="G282" s="762"/>
      <c r="H282" s="762"/>
      <c r="I282" s="762"/>
      <c r="J282" s="763"/>
      <c r="K282" s="762">
        <f>SUM(B282:J282)</f>
        <v>1</v>
      </c>
      <c r="L282" s="711">
        <v>358000</v>
      </c>
      <c r="M282" s="761"/>
      <c r="N282" s="764"/>
      <c r="O282" s="764"/>
      <c r="P282" s="650">
        <v>1</v>
      </c>
      <c r="Q282" s="764"/>
      <c r="R282" s="764"/>
      <c r="S282" s="764"/>
      <c r="T282" s="764"/>
      <c r="U282" s="765"/>
      <c r="V282" s="762">
        <f>SUM(M282:U282)</f>
        <v>1</v>
      </c>
      <c r="W282" s="697">
        <v>360000</v>
      </c>
    </row>
    <row r="283" spans="1:23" x14ac:dyDescent="0.2">
      <c r="A283" s="761" t="s">
        <v>21765</v>
      </c>
      <c r="B283" s="761">
        <v>41</v>
      </c>
      <c r="C283" s="762"/>
      <c r="D283" s="762"/>
      <c r="E283" s="762">
        <v>4</v>
      </c>
      <c r="F283" s="762"/>
      <c r="G283" s="762"/>
      <c r="H283" s="762"/>
      <c r="I283" s="762"/>
      <c r="J283" s="763"/>
      <c r="K283" s="762">
        <f t="shared" ref="K283:K288" si="16">SUM(B283:J283)</f>
        <v>45</v>
      </c>
      <c r="L283" s="711">
        <v>7997985</v>
      </c>
      <c r="M283" s="761">
        <v>41</v>
      </c>
      <c r="N283" s="764"/>
      <c r="O283" s="764"/>
      <c r="P283" s="650">
        <v>4</v>
      </c>
      <c r="Q283" s="764"/>
      <c r="R283" s="764"/>
      <c r="S283" s="764"/>
      <c r="T283" s="764"/>
      <c r="U283" s="765"/>
      <c r="V283" s="762">
        <f t="shared" ref="V283:V288" si="17">SUM(M283:U283)</f>
        <v>45</v>
      </c>
      <c r="W283" s="697">
        <v>8230754</v>
      </c>
    </row>
    <row r="284" spans="1:23" x14ac:dyDescent="0.2">
      <c r="A284" s="761" t="s">
        <v>21766</v>
      </c>
      <c r="B284" s="761"/>
      <c r="C284" s="762"/>
      <c r="D284" s="762"/>
      <c r="E284" s="762"/>
      <c r="F284" s="762"/>
      <c r="G284" s="762"/>
      <c r="H284" s="762"/>
      <c r="I284" s="762"/>
      <c r="J284" s="763"/>
      <c r="K284" s="762"/>
      <c r="L284" s="711">
        <v>0</v>
      </c>
      <c r="M284" s="761">
        <v>1</v>
      </c>
      <c r="N284" s="764"/>
      <c r="O284" s="764"/>
      <c r="P284" s="764"/>
      <c r="Q284" s="764"/>
      <c r="R284" s="764"/>
      <c r="S284" s="764"/>
      <c r="T284" s="764"/>
      <c r="U284" s="765"/>
      <c r="V284" s="762">
        <f t="shared" si="17"/>
        <v>1</v>
      </c>
      <c r="W284" s="697">
        <v>146614</v>
      </c>
    </row>
    <row r="285" spans="1:23" x14ac:dyDescent="0.2">
      <c r="A285" s="761" t="s">
        <v>21741</v>
      </c>
      <c r="B285" s="761">
        <v>36</v>
      </c>
      <c r="C285" s="762"/>
      <c r="D285" s="762"/>
      <c r="E285" s="762"/>
      <c r="F285" s="762"/>
      <c r="G285" s="762"/>
      <c r="H285" s="762"/>
      <c r="I285" s="762"/>
      <c r="J285" s="763"/>
      <c r="K285" s="762">
        <f t="shared" si="16"/>
        <v>36</v>
      </c>
      <c r="L285" s="711">
        <v>899276</v>
      </c>
      <c r="M285" s="761">
        <v>36</v>
      </c>
      <c r="N285" s="764"/>
      <c r="O285" s="764"/>
      <c r="P285" s="764"/>
      <c r="Q285" s="764"/>
      <c r="R285" s="764"/>
      <c r="S285" s="764"/>
      <c r="T285" s="764"/>
      <c r="U285" s="765"/>
      <c r="V285" s="762">
        <f t="shared" si="17"/>
        <v>36</v>
      </c>
      <c r="W285" s="697">
        <v>5294895</v>
      </c>
    </row>
    <row r="286" spans="1:23" x14ac:dyDescent="0.2">
      <c r="A286" s="761" t="s">
        <v>21742</v>
      </c>
      <c r="B286" s="761">
        <v>3</v>
      </c>
      <c r="C286" s="762"/>
      <c r="D286" s="762"/>
      <c r="E286" s="762"/>
      <c r="F286" s="762"/>
      <c r="G286" s="762"/>
      <c r="H286" s="762"/>
      <c r="I286" s="762"/>
      <c r="J286" s="763"/>
      <c r="K286" s="762">
        <f t="shared" si="16"/>
        <v>3</v>
      </c>
      <c r="L286" s="711">
        <v>123688</v>
      </c>
      <c r="M286" s="761">
        <v>3</v>
      </c>
      <c r="N286" s="764"/>
      <c r="O286" s="764"/>
      <c r="P286" s="764"/>
      <c r="Q286" s="764"/>
      <c r="R286" s="764"/>
      <c r="S286" s="764"/>
      <c r="T286" s="764"/>
      <c r="U286" s="765"/>
      <c r="V286" s="762">
        <f t="shared" si="17"/>
        <v>3</v>
      </c>
      <c r="W286" s="697">
        <v>363184</v>
      </c>
    </row>
    <row r="287" spans="1:23" x14ac:dyDescent="0.2">
      <c r="A287" s="761" t="s">
        <v>21743</v>
      </c>
      <c r="B287" s="761">
        <v>97</v>
      </c>
      <c r="C287" s="762"/>
      <c r="D287" s="762"/>
      <c r="E287" s="762"/>
      <c r="F287" s="762"/>
      <c r="G287" s="762"/>
      <c r="H287" s="762"/>
      <c r="I287" s="762"/>
      <c r="J287" s="763"/>
      <c r="K287" s="762">
        <f t="shared" si="16"/>
        <v>97</v>
      </c>
      <c r="L287" s="711">
        <v>3471259</v>
      </c>
      <c r="M287" s="761">
        <v>97</v>
      </c>
      <c r="N287" s="764"/>
      <c r="O287" s="764"/>
      <c r="P287" s="764"/>
      <c r="Q287" s="764"/>
      <c r="R287" s="764"/>
      <c r="S287" s="764"/>
      <c r="T287" s="764"/>
      <c r="U287" s="765"/>
      <c r="V287" s="762">
        <f t="shared" si="17"/>
        <v>97</v>
      </c>
      <c r="W287" s="697">
        <v>11709470</v>
      </c>
    </row>
    <row r="288" spans="1:23" x14ac:dyDescent="0.2">
      <c r="A288" s="633" t="s">
        <v>21767</v>
      </c>
      <c r="B288" s="761">
        <v>37</v>
      </c>
      <c r="C288" s="762"/>
      <c r="D288" s="762"/>
      <c r="E288" s="762"/>
      <c r="F288" s="762"/>
      <c r="G288" s="762"/>
      <c r="H288" s="762"/>
      <c r="I288" s="762"/>
      <c r="J288" s="763"/>
      <c r="K288" s="762">
        <f t="shared" si="16"/>
        <v>37</v>
      </c>
      <c r="L288" s="711">
        <v>2780809</v>
      </c>
      <c r="M288" s="761">
        <v>37</v>
      </c>
      <c r="N288" s="764"/>
      <c r="O288" s="764"/>
      <c r="P288" s="764"/>
      <c r="Q288" s="764"/>
      <c r="R288" s="764"/>
      <c r="S288" s="764"/>
      <c r="T288" s="764"/>
      <c r="U288" s="765"/>
      <c r="V288" s="762">
        <f t="shared" si="17"/>
        <v>37</v>
      </c>
      <c r="W288" s="697">
        <v>3448279</v>
      </c>
    </row>
    <row r="289" spans="1:23" x14ac:dyDescent="0.2">
      <c r="A289" s="633" t="s">
        <v>21744</v>
      </c>
      <c r="B289" s="761"/>
      <c r="C289" s="762"/>
      <c r="D289" s="762"/>
      <c r="E289" s="762"/>
      <c r="F289" s="762"/>
      <c r="G289" s="762"/>
      <c r="H289" s="762"/>
      <c r="I289" s="762"/>
      <c r="J289" s="763"/>
      <c r="K289" s="762"/>
      <c r="L289" s="711"/>
      <c r="M289" s="761"/>
      <c r="N289" s="650"/>
      <c r="O289" s="650"/>
      <c r="P289" s="650"/>
      <c r="Q289" s="650"/>
      <c r="R289" s="650"/>
      <c r="S289" s="650"/>
      <c r="T289" s="654"/>
      <c r="U289" s="650"/>
      <c r="V289" s="650"/>
      <c r="W289" s="697"/>
    </row>
    <row r="290" spans="1:23" x14ac:dyDescent="0.2">
      <c r="A290" s="633" t="s">
        <v>21781</v>
      </c>
      <c r="B290" s="761"/>
      <c r="C290" s="762"/>
      <c r="D290" s="762"/>
      <c r="E290" s="762">
        <v>5</v>
      </c>
      <c r="F290" s="762"/>
      <c r="G290" s="762"/>
      <c r="H290" s="762"/>
      <c r="I290" s="762"/>
      <c r="J290" s="766"/>
      <c r="K290" s="762">
        <f>+E290</f>
        <v>5</v>
      </c>
      <c r="L290" s="711">
        <v>6440678</v>
      </c>
      <c r="M290" s="761"/>
      <c r="N290" s="650"/>
      <c r="O290" s="650"/>
      <c r="P290" s="650">
        <v>5</v>
      </c>
      <c r="Q290" s="650"/>
      <c r="R290" s="650"/>
      <c r="S290" s="650"/>
      <c r="T290" s="654"/>
      <c r="U290" s="767"/>
      <c r="V290" s="650">
        <f>+P290</f>
        <v>5</v>
      </c>
      <c r="W290" s="697">
        <v>1264448</v>
      </c>
    </row>
    <row r="291" spans="1:23" x14ac:dyDescent="0.2">
      <c r="A291" s="633" t="s">
        <v>21782</v>
      </c>
      <c r="B291" s="761"/>
      <c r="C291" s="762"/>
      <c r="D291" s="762"/>
      <c r="E291" s="762">
        <v>4</v>
      </c>
      <c r="F291" s="762"/>
      <c r="G291" s="762"/>
      <c r="H291" s="762"/>
      <c r="I291" s="762"/>
      <c r="J291" s="766"/>
      <c r="K291" s="762">
        <f>+E291</f>
        <v>4</v>
      </c>
      <c r="L291" s="711">
        <v>948980</v>
      </c>
      <c r="M291" s="761"/>
      <c r="N291" s="650"/>
      <c r="O291" s="650"/>
      <c r="P291" s="650">
        <v>49</v>
      </c>
      <c r="Q291" s="650"/>
      <c r="R291" s="650"/>
      <c r="S291" s="650"/>
      <c r="T291" s="654"/>
      <c r="U291" s="767"/>
      <c r="V291" s="650">
        <f>+P291</f>
        <v>49</v>
      </c>
      <c r="W291" s="697">
        <v>6601424</v>
      </c>
    </row>
    <row r="292" spans="1:23" x14ac:dyDescent="0.2">
      <c r="A292" s="633" t="s">
        <v>21690</v>
      </c>
      <c r="B292" s="761"/>
      <c r="C292" s="650"/>
      <c r="D292" s="650">
        <f>45+19</f>
        <v>64</v>
      </c>
      <c r="E292" s="650"/>
      <c r="F292" s="650"/>
      <c r="G292" s="650"/>
      <c r="H292" s="650"/>
      <c r="I292" s="650"/>
      <c r="J292" s="767"/>
      <c r="K292" s="650">
        <f>+D292</f>
        <v>64</v>
      </c>
      <c r="L292" s="711">
        <f>9942379+1458700</f>
        <v>11401079</v>
      </c>
      <c r="M292" s="761"/>
      <c r="N292" s="650"/>
      <c r="O292" s="650">
        <v>45</v>
      </c>
      <c r="P292" s="650"/>
      <c r="Q292" s="650"/>
      <c r="R292" s="650"/>
      <c r="S292" s="650"/>
      <c r="T292" s="650"/>
      <c r="U292" s="767"/>
      <c r="V292" s="650">
        <f>+O292</f>
        <v>45</v>
      </c>
      <c r="W292" s="697">
        <v>8442449</v>
      </c>
    </row>
    <row r="293" spans="1:23" x14ac:dyDescent="0.2">
      <c r="A293" s="633" t="s">
        <v>21783</v>
      </c>
      <c r="B293" s="656"/>
      <c r="C293" s="654"/>
      <c r="D293" s="654"/>
      <c r="E293" s="654"/>
      <c r="F293" s="654"/>
      <c r="G293" s="654"/>
      <c r="H293" s="654">
        <v>339</v>
      </c>
      <c r="I293" s="654"/>
      <c r="J293" s="654"/>
      <c r="K293" s="654">
        <f>+H293</f>
        <v>339</v>
      </c>
      <c r="L293" s="711">
        <v>79568785</v>
      </c>
      <c r="M293" s="656"/>
      <c r="N293" s="650"/>
      <c r="O293" s="650"/>
      <c r="P293" s="650"/>
      <c r="Q293" s="650"/>
      <c r="R293" s="650"/>
      <c r="S293" s="767">
        <v>339</v>
      </c>
      <c r="T293" s="650"/>
      <c r="U293" s="650"/>
      <c r="V293" s="650">
        <f>+S293</f>
        <v>339</v>
      </c>
      <c r="W293" s="697">
        <v>79642232</v>
      </c>
    </row>
    <row r="294" spans="1:23" x14ac:dyDescent="0.2">
      <c r="A294" s="633" t="s">
        <v>21784</v>
      </c>
      <c r="B294" s="656"/>
      <c r="C294" s="654"/>
      <c r="D294" s="654"/>
      <c r="E294" s="654"/>
      <c r="F294" s="654"/>
      <c r="G294" s="654">
        <v>126</v>
      </c>
      <c r="H294" s="654"/>
      <c r="I294" s="654"/>
      <c r="J294" s="654"/>
      <c r="K294" s="654">
        <f>+G294</f>
        <v>126</v>
      </c>
      <c r="L294" s="711">
        <f>7997581+24462315-17000000</f>
        <v>15459896</v>
      </c>
      <c r="M294" s="656"/>
      <c r="N294" s="650"/>
      <c r="O294" s="650"/>
      <c r="P294" s="650"/>
      <c r="Q294" s="650"/>
      <c r="R294" s="650">
        <v>126</v>
      </c>
      <c r="S294" s="767"/>
      <c r="T294" s="650"/>
      <c r="U294" s="650"/>
      <c r="V294" s="650">
        <f>SUM(M294:U294)</f>
        <v>126</v>
      </c>
      <c r="W294" s="697">
        <f>15043486+383456</f>
        <v>15426942</v>
      </c>
    </row>
    <row r="295" spans="1:23" x14ac:dyDescent="0.2">
      <c r="A295" s="640" t="s">
        <v>21691</v>
      </c>
      <c r="B295" s="646">
        <f>SUM(B296:B301)</f>
        <v>153</v>
      </c>
      <c r="C295" s="642"/>
      <c r="D295" s="689">
        <f>+D303</f>
        <v>1298</v>
      </c>
      <c r="E295" s="642"/>
      <c r="F295" s="642"/>
      <c r="G295" s="642">
        <f>+G304</f>
        <v>482</v>
      </c>
      <c r="H295" s="642"/>
      <c r="I295" s="642"/>
      <c r="J295" s="642">
        <f>+J305</f>
        <v>0</v>
      </c>
      <c r="K295" s="661">
        <f>SUM(K296:K305)</f>
        <v>1933</v>
      </c>
      <c r="L295" s="645">
        <f>SUM(L296:L305)</f>
        <v>222810834</v>
      </c>
      <c r="M295" s="688">
        <f>SUM(M296:M305)</f>
        <v>153</v>
      </c>
      <c r="N295" s="689"/>
      <c r="O295" s="689">
        <f>+O303</f>
        <v>1253</v>
      </c>
      <c r="P295" s="689">
        <f>+P302</f>
        <v>60</v>
      </c>
      <c r="Q295" s="689"/>
      <c r="R295" s="642">
        <f>+R304</f>
        <v>482</v>
      </c>
      <c r="S295" s="768"/>
      <c r="T295" s="689"/>
      <c r="U295" s="689">
        <f>+U305</f>
        <v>0</v>
      </c>
      <c r="V295" s="689">
        <f>SUM(V296:V305)</f>
        <v>1948</v>
      </c>
      <c r="W295" s="647">
        <f>SUM(W296:W305)</f>
        <v>207393997</v>
      </c>
    </row>
    <row r="296" spans="1:23" x14ac:dyDescent="0.2">
      <c r="A296" s="633" t="s">
        <v>21701</v>
      </c>
      <c r="B296" s="761">
        <v>22</v>
      </c>
      <c r="C296" s="762"/>
      <c r="D296" s="762"/>
      <c r="E296" s="762"/>
      <c r="F296" s="762"/>
      <c r="G296" s="762"/>
      <c r="H296" s="762"/>
      <c r="I296" s="762"/>
      <c r="J296" s="763"/>
      <c r="K296" s="654">
        <f>SUM(B296:J296)</f>
        <v>22</v>
      </c>
      <c r="L296" s="711">
        <v>1636583</v>
      </c>
      <c r="M296" s="761">
        <v>22</v>
      </c>
      <c r="N296" s="764"/>
      <c r="O296" s="764"/>
      <c r="P296" s="764"/>
      <c r="Q296" s="764"/>
      <c r="R296" s="764"/>
      <c r="S296" s="764"/>
      <c r="T296" s="764"/>
      <c r="U296" s="765"/>
      <c r="V296" s="762">
        <f t="shared" ref="V296:V301" si="18">SUM(M296:U296)</f>
        <v>22</v>
      </c>
      <c r="W296" s="697">
        <v>1769399</v>
      </c>
    </row>
    <row r="297" spans="1:23" x14ac:dyDescent="0.2">
      <c r="A297" s="633" t="s">
        <v>21702</v>
      </c>
      <c r="B297" s="761">
        <v>13</v>
      </c>
      <c r="C297" s="762"/>
      <c r="D297" s="762"/>
      <c r="E297" s="762"/>
      <c r="F297" s="762"/>
      <c r="G297" s="762"/>
      <c r="H297" s="762"/>
      <c r="I297" s="762"/>
      <c r="J297" s="763"/>
      <c r="K297" s="654">
        <f t="shared" ref="K297:K301" si="19">SUM(B297:J297)</f>
        <v>13</v>
      </c>
      <c r="L297" s="711">
        <v>987288</v>
      </c>
      <c r="M297" s="761">
        <v>13</v>
      </c>
      <c r="N297" s="764"/>
      <c r="O297" s="764"/>
      <c r="P297" s="764"/>
      <c r="Q297" s="764"/>
      <c r="R297" s="764"/>
      <c r="S297" s="764"/>
      <c r="T297" s="764"/>
      <c r="U297" s="765"/>
      <c r="V297" s="762">
        <f t="shared" si="18"/>
        <v>13</v>
      </c>
      <c r="W297" s="697">
        <v>1043366</v>
      </c>
    </row>
    <row r="298" spans="1:23" x14ac:dyDescent="0.2">
      <c r="A298" s="633" t="s">
        <v>21703</v>
      </c>
      <c r="B298" s="761">
        <v>18</v>
      </c>
      <c r="C298" s="762"/>
      <c r="D298" s="762"/>
      <c r="E298" s="762"/>
      <c r="F298" s="762"/>
      <c r="G298" s="762"/>
      <c r="H298" s="762"/>
      <c r="I298" s="762"/>
      <c r="J298" s="763"/>
      <c r="K298" s="654">
        <f t="shared" si="19"/>
        <v>18</v>
      </c>
      <c r="L298" s="711">
        <v>918899</v>
      </c>
      <c r="M298" s="761">
        <v>18</v>
      </c>
      <c r="N298" s="764"/>
      <c r="O298" s="764"/>
      <c r="P298" s="764"/>
      <c r="Q298" s="764"/>
      <c r="R298" s="764"/>
      <c r="S298" s="764"/>
      <c r="T298" s="764"/>
      <c r="U298" s="765"/>
      <c r="V298" s="762">
        <f t="shared" si="18"/>
        <v>18</v>
      </c>
      <c r="W298" s="697">
        <v>1425797</v>
      </c>
    </row>
    <row r="299" spans="1:23" x14ac:dyDescent="0.2">
      <c r="A299" s="633" t="s">
        <v>21704</v>
      </c>
      <c r="B299" s="761">
        <v>30</v>
      </c>
      <c r="C299" s="762"/>
      <c r="D299" s="762"/>
      <c r="E299" s="762"/>
      <c r="F299" s="762"/>
      <c r="G299" s="762"/>
      <c r="H299" s="762"/>
      <c r="I299" s="762"/>
      <c r="J299" s="763"/>
      <c r="K299" s="654">
        <f t="shared" si="19"/>
        <v>30</v>
      </c>
      <c r="L299" s="711">
        <v>2106346</v>
      </c>
      <c r="M299" s="761">
        <v>30</v>
      </c>
      <c r="N299" s="764"/>
      <c r="O299" s="764"/>
      <c r="P299" s="764"/>
      <c r="Q299" s="764"/>
      <c r="R299" s="764"/>
      <c r="S299" s="764"/>
      <c r="T299" s="764"/>
      <c r="U299" s="765"/>
      <c r="V299" s="762">
        <f t="shared" si="18"/>
        <v>30</v>
      </c>
      <c r="W299" s="697">
        <v>2358950</v>
      </c>
    </row>
    <row r="300" spans="1:23" x14ac:dyDescent="0.2">
      <c r="A300" s="633" t="s">
        <v>21705</v>
      </c>
      <c r="B300" s="761">
        <v>33</v>
      </c>
      <c r="C300" s="762"/>
      <c r="D300" s="762"/>
      <c r="E300" s="762"/>
      <c r="F300" s="762"/>
      <c r="G300" s="762"/>
      <c r="H300" s="762"/>
      <c r="I300" s="762"/>
      <c r="J300" s="763"/>
      <c r="K300" s="654">
        <f t="shared" si="19"/>
        <v>33</v>
      </c>
      <c r="L300" s="711">
        <v>2130675</v>
      </c>
      <c r="M300" s="761">
        <v>33</v>
      </c>
      <c r="N300" s="764"/>
      <c r="O300" s="764"/>
      <c r="P300" s="764"/>
      <c r="Q300" s="764"/>
      <c r="R300" s="764"/>
      <c r="S300" s="764"/>
      <c r="T300" s="764"/>
      <c r="U300" s="765"/>
      <c r="V300" s="762">
        <f t="shared" si="18"/>
        <v>33</v>
      </c>
      <c r="W300" s="697">
        <v>2539295</v>
      </c>
    </row>
    <row r="301" spans="1:23" x14ac:dyDescent="0.2">
      <c r="A301" s="633" t="s">
        <v>21775</v>
      </c>
      <c r="B301" s="761">
        <v>37</v>
      </c>
      <c r="C301" s="762"/>
      <c r="D301" s="762"/>
      <c r="E301" s="762"/>
      <c r="F301" s="762"/>
      <c r="G301" s="762"/>
      <c r="H301" s="762"/>
      <c r="I301" s="762"/>
      <c r="J301" s="763"/>
      <c r="K301" s="654">
        <f t="shared" si="19"/>
        <v>37</v>
      </c>
      <c r="L301" s="711">
        <v>2748115</v>
      </c>
      <c r="M301" s="761">
        <v>37</v>
      </c>
      <c r="N301" s="764"/>
      <c r="O301" s="764"/>
      <c r="P301" s="764"/>
      <c r="Q301" s="764"/>
      <c r="R301" s="764"/>
      <c r="S301" s="764"/>
      <c r="T301" s="764"/>
      <c r="U301" s="765"/>
      <c r="V301" s="762">
        <f t="shared" si="18"/>
        <v>37</v>
      </c>
      <c r="W301" s="697">
        <v>2887078</v>
      </c>
    </row>
    <row r="302" spans="1:23" x14ac:dyDescent="0.2">
      <c r="A302" s="633" t="s">
        <v>21785</v>
      </c>
      <c r="B302" s="761"/>
      <c r="C302" s="762"/>
      <c r="D302" s="762"/>
      <c r="E302" s="762"/>
      <c r="F302" s="762"/>
      <c r="G302" s="762"/>
      <c r="H302" s="762"/>
      <c r="I302" s="762"/>
      <c r="J302" s="763"/>
      <c r="K302" s="654"/>
      <c r="L302" s="711"/>
      <c r="M302" s="761"/>
      <c r="N302" s="764"/>
      <c r="O302" s="764"/>
      <c r="P302" s="693">
        <v>60</v>
      </c>
      <c r="Q302" s="764"/>
      <c r="R302" s="764"/>
      <c r="S302" s="765"/>
      <c r="T302" s="764"/>
      <c r="U302" s="765"/>
      <c r="V302" s="769">
        <f>+P302</f>
        <v>60</v>
      </c>
      <c r="W302" s="697">
        <v>4811890</v>
      </c>
    </row>
    <row r="303" spans="1:23" x14ac:dyDescent="0.2">
      <c r="A303" s="633" t="s">
        <v>21690</v>
      </c>
      <c r="B303" s="761"/>
      <c r="C303" s="762"/>
      <c r="D303" s="769">
        <f>1241+33+9+15</f>
        <v>1298</v>
      </c>
      <c r="E303" s="762"/>
      <c r="F303" s="762"/>
      <c r="G303" s="762"/>
      <c r="H303" s="762"/>
      <c r="I303" s="762"/>
      <c r="J303" s="763"/>
      <c r="K303" s="693">
        <f>+D303</f>
        <v>1298</v>
      </c>
      <c r="L303" s="711">
        <f>137318800-42000+1161920+1069364+556000+1533239-1370632</f>
        <v>140226691</v>
      </c>
      <c r="M303" s="692"/>
      <c r="N303" s="693"/>
      <c r="O303" s="693">
        <f>1241+9+3</f>
        <v>1253</v>
      </c>
      <c r="P303" s="693"/>
      <c r="Q303" s="693"/>
      <c r="R303" s="693"/>
      <c r="S303" s="713"/>
      <c r="T303" s="693"/>
      <c r="U303" s="693"/>
      <c r="V303" s="693">
        <f>SUM(M303:U303)</f>
        <v>1253</v>
      </c>
      <c r="W303" s="697">
        <f>117313842+798123+325800+14520</f>
        <v>118452285</v>
      </c>
    </row>
    <row r="304" spans="1:23" x14ac:dyDescent="0.2">
      <c r="A304" s="633" t="s">
        <v>21784</v>
      </c>
      <c r="B304" s="656"/>
      <c r="C304" s="654"/>
      <c r="D304" s="654"/>
      <c r="E304" s="654"/>
      <c r="F304" s="654"/>
      <c r="G304" s="654">
        <v>482</v>
      </c>
      <c r="H304" s="654"/>
      <c r="I304" s="654"/>
      <c r="J304" s="654"/>
      <c r="K304" s="650">
        <f>+G304</f>
        <v>482</v>
      </c>
      <c r="L304" s="711">
        <f>30593921+24462316+17000000</f>
        <v>72056237</v>
      </c>
      <c r="M304" s="692"/>
      <c r="N304" s="693"/>
      <c r="O304" s="693"/>
      <c r="P304" s="693"/>
      <c r="Q304" s="693"/>
      <c r="R304" s="693">
        <v>482</v>
      </c>
      <c r="S304" s="713"/>
      <c r="T304" s="693"/>
      <c r="U304" s="693"/>
      <c r="V304" s="693">
        <f>+R304</f>
        <v>482</v>
      </c>
      <c r="W304" s="697">
        <f>71722481+383456</f>
        <v>72105937</v>
      </c>
    </row>
    <row r="305" spans="1:23" x14ac:dyDescent="0.2">
      <c r="A305" s="633"/>
      <c r="B305" s="761"/>
      <c r="C305" s="650"/>
      <c r="D305" s="650"/>
      <c r="E305" s="650"/>
      <c r="F305" s="650"/>
      <c r="G305" s="650"/>
      <c r="H305" s="650"/>
      <c r="I305" s="650"/>
      <c r="J305" s="767"/>
      <c r="K305" s="650"/>
      <c r="L305" s="651"/>
      <c r="M305" s="692"/>
      <c r="N305" s="693"/>
      <c r="O305" s="693"/>
      <c r="P305" s="693"/>
      <c r="Q305" s="693"/>
      <c r="R305" s="693"/>
      <c r="S305" s="713"/>
      <c r="T305" s="693"/>
      <c r="U305" s="693"/>
      <c r="V305" s="693"/>
      <c r="W305" s="697"/>
    </row>
    <row r="306" spans="1:23" x14ac:dyDescent="0.2">
      <c r="A306" s="640" t="s">
        <v>21706</v>
      </c>
      <c r="B306" s="646">
        <f>SUM(B307:B312)</f>
        <v>120</v>
      </c>
      <c r="C306" s="643"/>
      <c r="D306" s="643">
        <f>+D313</f>
        <v>261</v>
      </c>
      <c r="E306" s="643"/>
      <c r="F306" s="643"/>
      <c r="G306" s="643"/>
      <c r="H306" s="643"/>
      <c r="I306" s="642"/>
      <c r="J306" s="643"/>
      <c r="K306" s="642">
        <f>SUM(K307:K313)</f>
        <v>381</v>
      </c>
      <c r="L306" s="690">
        <f>SUM(L307:L314)</f>
        <v>15718979</v>
      </c>
      <c r="M306" s="646">
        <f>SUM(M307:M312)</f>
        <v>119</v>
      </c>
      <c r="N306" s="643"/>
      <c r="O306" s="643">
        <f>+O313</f>
        <v>195</v>
      </c>
      <c r="P306" s="643"/>
      <c r="Q306" s="643"/>
      <c r="R306" s="643"/>
      <c r="S306" s="643"/>
      <c r="T306" s="642"/>
      <c r="U306" s="643"/>
      <c r="V306" s="642">
        <f>SUM(V307:V313)</f>
        <v>314</v>
      </c>
      <c r="W306" s="690">
        <f>SUM(W307:W313)</f>
        <v>13803795</v>
      </c>
    </row>
    <row r="307" spans="1:23" x14ac:dyDescent="0.2">
      <c r="A307" s="633" t="s">
        <v>21707</v>
      </c>
      <c r="B307" s="761">
        <v>34</v>
      </c>
      <c r="C307" s="762"/>
      <c r="D307" s="762"/>
      <c r="E307" s="762"/>
      <c r="F307" s="762"/>
      <c r="G307" s="762"/>
      <c r="H307" s="762"/>
      <c r="I307" s="762"/>
      <c r="J307" s="763"/>
      <c r="K307" s="650">
        <f>SUM(B307:J307)</f>
        <v>34</v>
      </c>
      <c r="L307" s="711">
        <v>1414617</v>
      </c>
      <c r="M307" s="761">
        <v>33</v>
      </c>
      <c r="N307" s="764"/>
      <c r="O307" s="764"/>
      <c r="P307" s="764"/>
      <c r="Q307" s="764"/>
      <c r="R307" s="764"/>
      <c r="S307" s="764"/>
      <c r="T307" s="764"/>
      <c r="U307" s="765"/>
      <c r="V307" s="762">
        <f t="shared" ref="V307:V312" si="20">SUM(M307:U307)</f>
        <v>33</v>
      </c>
      <c r="W307" s="697">
        <v>1558183</v>
      </c>
    </row>
    <row r="308" spans="1:23" x14ac:dyDescent="0.2">
      <c r="A308" s="633" t="s">
        <v>21708</v>
      </c>
      <c r="B308" s="761">
        <v>33</v>
      </c>
      <c r="C308" s="762"/>
      <c r="D308" s="762"/>
      <c r="E308" s="762"/>
      <c r="F308" s="762"/>
      <c r="G308" s="762"/>
      <c r="H308" s="762"/>
      <c r="I308" s="762"/>
      <c r="J308" s="763"/>
      <c r="K308" s="650">
        <f t="shared" ref="K308:K312" si="21">SUM(B308:J308)</f>
        <v>33</v>
      </c>
      <c r="L308" s="711">
        <v>889707</v>
      </c>
      <c r="M308" s="761">
        <v>33</v>
      </c>
      <c r="N308" s="764"/>
      <c r="O308" s="764"/>
      <c r="P308" s="764"/>
      <c r="Q308" s="764"/>
      <c r="R308" s="764"/>
      <c r="S308" s="764"/>
      <c r="T308" s="764"/>
      <c r="U308" s="765"/>
      <c r="V308" s="762">
        <f t="shared" si="20"/>
        <v>33</v>
      </c>
      <c r="W308" s="697">
        <v>993759</v>
      </c>
    </row>
    <row r="309" spans="1:23" x14ac:dyDescent="0.2">
      <c r="A309" s="633" t="s">
        <v>21709</v>
      </c>
      <c r="B309" s="761">
        <v>16</v>
      </c>
      <c r="C309" s="762"/>
      <c r="D309" s="762"/>
      <c r="E309" s="762"/>
      <c r="F309" s="762"/>
      <c r="G309" s="762"/>
      <c r="H309" s="762"/>
      <c r="I309" s="762"/>
      <c r="J309" s="763"/>
      <c r="K309" s="650">
        <f t="shared" si="21"/>
        <v>16</v>
      </c>
      <c r="L309" s="711">
        <v>636992</v>
      </c>
      <c r="M309" s="761">
        <v>16</v>
      </c>
      <c r="N309" s="764"/>
      <c r="O309" s="764"/>
      <c r="P309" s="764"/>
      <c r="Q309" s="764"/>
      <c r="R309" s="764"/>
      <c r="S309" s="764"/>
      <c r="T309" s="764"/>
      <c r="U309" s="765"/>
      <c r="V309" s="762">
        <f t="shared" si="20"/>
        <v>16</v>
      </c>
      <c r="W309" s="697">
        <v>684509</v>
      </c>
    </row>
    <row r="310" spans="1:23" x14ac:dyDescent="0.2">
      <c r="A310" s="633" t="s">
        <v>21710</v>
      </c>
      <c r="B310" s="761">
        <v>17</v>
      </c>
      <c r="C310" s="762"/>
      <c r="D310" s="762"/>
      <c r="E310" s="762"/>
      <c r="F310" s="762"/>
      <c r="G310" s="762"/>
      <c r="H310" s="762"/>
      <c r="I310" s="762"/>
      <c r="J310" s="763"/>
      <c r="K310" s="650">
        <f t="shared" si="21"/>
        <v>17</v>
      </c>
      <c r="L310" s="711">
        <v>887729</v>
      </c>
      <c r="M310" s="761">
        <v>17</v>
      </c>
      <c r="N310" s="764"/>
      <c r="O310" s="764"/>
      <c r="P310" s="764"/>
      <c r="Q310" s="764"/>
      <c r="R310" s="764"/>
      <c r="S310" s="764"/>
      <c r="T310" s="764"/>
      <c r="U310" s="765"/>
      <c r="V310" s="762">
        <f t="shared" si="20"/>
        <v>17</v>
      </c>
      <c r="W310" s="697">
        <v>911470</v>
      </c>
    </row>
    <row r="311" spans="1:23" x14ac:dyDescent="0.2">
      <c r="A311" s="633" t="s">
        <v>21711</v>
      </c>
      <c r="B311" s="761">
        <v>8</v>
      </c>
      <c r="C311" s="762"/>
      <c r="D311" s="762"/>
      <c r="E311" s="762"/>
      <c r="F311" s="762"/>
      <c r="G311" s="762"/>
      <c r="H311" s="762"/>
      <c r="I311" s="762"/>
      <c r="J311" s="763"/>
      <c r="K311" s="650">
        <f t="shared" si="21"/>
        <v>8</v>
      </c>
      <c r="L311" s="711">
        <v>227561</v>
      </c>
      <c r="M311" s="761">
        <v>8</v>
      </c>
      <c r="N311" s="764"/>
      <c r="O311" s="764"/>
      <c r="P311" s="764"/>
      <c r="Q311" s="764"/>
      <c r="R311" s="764"/>
      <c r="S311" s="764"/>
      <c r="T311" s="764"/>
      <c r="U311" s="765"/>
      <c r="V311" s="762">
        <f t="shared" si="20"/>
        <v>8</v>
      </c>
      <c r="W311" s="697">
        <v>363330</v>
      </c>
    </row>
    <row r="312" spans="1:23" x14ac:dyDescent="0.2">
      <c r="A312" s="633" t="s">
        <v>21712</v>
      </c>
      <c r="B312" s="761">
        <v>12</v>
      </c>
      <c r="C312" s="762"/>
      <c r="D312" s="762"/>
      <c r="E312" s="762"/>
      <c r="F312" s="762"/>
      <c r="G312" s="762"/>
      <c r="H312" s="762"/>
      <c r="I312" s="762"/>
      <c r="J312" s="763"/>
      <c r="K312" s="650">
        <f t="shared" si="21"/>
        <v>12</v>
      </c>
      <c r="L312" s="711">
        <v>979965</v>
      </c>
      <c r="M312" s="761">
        <v>12</v>
      </c>
      <c r="N312" s="764"/>
      <c r="O312" s="764"/>
      <c r="P312" s="764"/>
      <c r="Q312" s="764"/>
      <c r="R312" s="764"/>
      <c r="S312" s="764"/>
      <c r="T312" s="764"/>
      <c r="U312" s="765"/>
      <c r="V312" s="762">
        <f t="shared" si="20"/>
        <v>12</v>
      </c>
      <c r="W312" s="697">
        <v>947052</v>
      </c>
    </row>
    <row r="313" spans="1:23" x14ac:dyDescent="0.2">
      <c r="A313" s="633" t="s">
        <v>21690</v>
      </c>
      <c r="B313" s="656"/>
      <c r="C313" s="654"/>
      <c r="D313" s="654">
        <f>195+66</f>
        <v>261</v>
      </c>
      <c r="E313" s="654"/>
      <c r="F313" s="654"/>
      <c r="G313" s="654"/>
      <c r="H313" s="654"/>
      <c r="I313" s="654"/>
      <c r="J313" s="654"/>
      <c r="K313" s="650">
        <f>+D313</f>
        <v>261</v>
      </c>
      <c r="L313" s="711">
        <f>9732824+949584</f>
        <v>10682408</v>
      </c>
      <c r="M313" s="656"/>
      <c r="N313" s="650"/>
      <c r="O313" s="650">
        <v>195</v>
      </c>
      <c r="P313" s="650"/>
      <c r="Q313" s="650"/>
      <c r="R313" s="650"/>
      <c r="S313" s="767"/>
      <c r="T313" s="650"/>
      <c r="U313" s="650"/>
      <c r="V313" s="650">
        <f>+O313</f>
        <v>195</v>
      </c>
      <c r="W313" s="697">
        <v>8345492</v>
      </c>
    </row>
    <row r="314" spans="1:23" x14ac:dyDescent="0.2">
      <c r="A314" s="633"/>
      <c r="B314" s="761"/>
      <c r="C314" s="650"/>
      <c r="D314" s="650"/>
      <c r="E314" s="650"/>
      <c r="F314" s="650"/>
      <c r="G314" s="650"/>
      <c r="H314" s="650"/>
      <c r="I314" s="650"/>
      <c r="J314" s="767"/>
      <c r="K314" s="650"/>
      <c r="L314" s="651"/>
      <c r="M314" s="692"/>
      <c r="N314" s="693"/>
      <c r="O314" s="693"/>
      <c r="P314" s="693"/>
      <c r="Q314" s="693"/>
      <c r="R314" s="693"/>
      <c r="S314" s="713"/>
      <c r="T314" s="693"/>
      <c r="U314" s="693"/>
      <c r="V314" s="693"/>
      <c r="W314" s="697"/>
    </row>
    <row r="315" spans="1:23" x14ac:dyDescent="0.2">
      <c r="A315" s="640" t="s">
        <v>21695</v>
      </c>
      <c r="B315" s="646">
        <f>SUM(B316:B321)</f>
        <v>41</v>
      </c>
      <c r="C315" s="642"/>
      <c r="D315" s="642">
        <f>+D321</f>
        <v>63</v>
      </c>
      <c r="E315" s="642"/>
      <c r="F315" s="642"/>
      <c r="G315" s="642"/>
      <c r="H315" s="642"/>
      <c r="I315" s="642"/>
      <c r="J315" s="643"/>
      <c r="K315" s="642">
        <f>SUM(K316:K321)</f>
        <v>104</v>
      </c>
      <c r="L315" s="690">
        <f>SUM(L316:L321)</f>
        <v>4256432</v>
      </c>
      <c r="M315" s="646">
        <f>SUM(M316:M321)</f>
        <v>41</v>
      </c>
      <c r="N315" s="642"/>
      <c r="O315" s="642">
        <f>+O321</f>
        <v>63</v>
      </c>
      <c r="P315" s="642"/>
      <c r="Q315" s="642"/>
      <c r="R315" s="642"/>
      <c r="S315" s="642"/>
      <c r="T315" s="642"/>
      <c r="U315" s="643"/>
      <c r="V315" s="642">
        <f>SUM(V316:V321)</f>
        <v>104</v>
      </c>
      <c r="W315" s="690">
        <f>SUM(W316:W321)</f>
        <v>3893665</v>
      </c>
    </row>
    <row r="316" spans="1:23" x14ac:dyDescent="0.2">
      <c r="A316" s="633" t="s">
        <v>21777</v>
      </c>
      <c r="B316" s="761">
        <v>3</v>
      </c>
      <c r="C316" s="762"/>
      <c r="D316" s="762"/>
      <c r="E316" s="762"/>
      <c r="F316" s="762"/>
      <c r="G316" s="762"/>
      <c r="H316" s="762"/>
      <c r="I316" s="762"/>
      <c r="J316" s="763"/>
      <c r="K316" s="650">
        <f>SUM(B316:J316)</f>
        <v>3</v>
      </c>
      <c r="L316" s="711">
        <v>111714</v>
      </c>
      <c r="M316" s="761">
        <v>3</v>
      </c>
      <c r="N316" s="764"/>
      <c r="O316" s="764"/>
      <c r="P316" s="764"/>
      <c r="Q316" s="764"/>
      <c r="R316" s="764"/>
      <c r="S316" s="764"/>
      <c r="T316" s="764"/>
      <c r="U316" s="765"/>
      <c r="V316" s="762">
        <f t="shared" ref="V316:V320" si="22">SUM(M316:U316)</f>
        <v>3</v>
      </c>
      <c r="W316" s="697">
        <v>111991</v>
      </c>
    </row>
    <row r="317" spans="1:23" x14ac:dyDescent="0.2">
      <c r="A317" s="633" t="s">
        <v>21713</v>
      </c>
      <c r="B317" s="761">
        <v>5</v>
      </c>
      <c r="C317" s="762"/>
      <c r="D317" s="762"/>
      <c r="E317" s="762"/>
      <c r="F317" s="762"/>
      <c r="G317" s="762"/>
      <c r="H317" s="762"/>
      <c r="I317" s="762"/>
      <c r="J317" s="763"/>
      <c r="K317" s="650">
        <f t="shared" ref="K317:K321" si="23">SUM(B317:J317)</f>
        <v>5</v>
      </c>
      <c r="L317" s="711">
        <v>185454</v>
      </c>
      <c r="M317" s="761">
        <v>5</v>
      </c>
      <c r="N317" s="764"/>
      <c r="O317" s="764"/>
      <c r="P317" s="764"/>
      <c r="Q317" s="764"/>
      <c r="R317" s="764"/>
      <c r="S317" s="764"/>
      <c r="T317" s="764"/>
      <c r="U317" s="765"/>
      <c r="V317" s="762">
        <f t="shared" si="22"/>
        <v>5</v>
      </c>
      <c r="W317" s="697">
        <v>185454</v>
      </c>
    </row>
    <row r="318" spans="1:23" x14ac:dyDescent="0.2">
      <c r="A318" s="633" t="s">
        <v>21714</v>
      </c>
      <c r="B318" s="761">
        <v>16</v>
      </c>
      <c r="C318" s="762"/>
      <c r="D318" s="762"/>
      <c r="E318" s="762"/>
      <c r="F318" s="762"/>
      <c r="G318" s="762"/>
      <c r="H318" s="762"/>
      <c r="I318" s="762"/>
      <c r="J318" s="763"/>
      <c r="K318" s="650">
        <f t="shared" si="23"/>
        <v>16</v>
      </c>
      <c r="L318" s="711">
        <v>576653</v>
      </c>
      <c r="M318" s="761">
        <v>16</v>
      </c>
      <c r="N318" s="764"/>
      <c r="O318" s="764"/>
      <c r="P318" s="764"/>
      <c r="Q318" s="764"/>
      <c r="R318" s="764"/>
      <c r="S318" s="764"/>
      <c r="T318" s="764"/>
      <c r="U318" s="765"/>
      <c r="V318" s="762">
        <f t="shared" si="22"/>
        <v>16</v>
      </c>
      <c r="W318" s="697">
        <v>593768</v>
      </c>
    </row>
    <row r="319" spans="1:23" x14ac:dyDescent="0.2">
      <c r="A319" s="633" t="s">
        <v>21778</v>
      </c>
      <c r="B319" s="761">
        <v>4</v>
      </c>
      <c r="C319" s="762"/>
      <c r="D319" s="762"/>
      <c r="E319" s="762"/>
      <c r="F319" s="762"/>
      <c r="G319" s="762"/>
      <c r="H319" s="762"/>
      <c r="I319" s="762"/>
      <c r="J319" s="763"/>
      <c r="K319" s="650">
        <f t="shared" si="23"/>
        <v>4</v>
      </c>
      <c r="L319" s="711">
        <v>110712</v>
      </c>
      <c r="M319" s="761">
        <v>4</v>
      </c>
      <c r="N319" s="764"/>
      <c r="O319" s="764"/>
      <c r="P319" s="764"/>
      <c r="Q319" s="764"/>
      <c r="R319" s="764"/>
      <c r="S319" s="764"/>
      <c r="T319" s="764"/>
      <c r="U319" s="765"/>
      <c r="V319" s="762">
        <f t="shared" si="22"/>
        <v>4</v>
      </c>
      <c r="W319" s="697">
        <v>147616</v>
      </c>
    </row>
    <row r="320" spans="1:23" x14ac:dyDescent="0.2">
      <c r="A320" s="633" t="s">
        <v>21786</v>
      </c>
      <c r="B320" s="761">
        <v>13</v>
      </c>
      <c r="C320" s="762"/>
      <c r="D320" s="762"/>
      <c r="E320" s="762"/>
      <c r="F320" s="762"/>
      <c r="G320" s="762"/>
      <c r="H320" s="762"/>
      <c r="I320" s="762"/>
      <c r="J320" s="763"/>
      <c r="K320" s="650">
        <f t="shared" si="23"/>
        <v>13</v>
      </c>
      <c r="L320" s="711">
        <v>478662</v>
      </c>
      <c r="M320" s="761">
        <v>13</v>
      </c>
      <c r="N320" s="770"/>
      <c r="O320" s="764"/>
      <c r="P320" s="764"/>
      <c r="Q320" s="764"/>
      <c r="R320" s="764"/>
      <c r="S320" s="764"/>
      <c r="T320" s="764"/>
      <c r="U320" s="765"/>
      <c r="V320" s="762">
        <f t="shared" si="22"/>
        <v>13</v>
      </c>
      <c r="W320" s="697">
        <v>478662</v>
      </c>
    </row>
    <row r="321" spans="1:24" x14ac:dyDescent="0.2">
      <c r="A321" s="633" t="s">
        <v>21690</v>
      </c>
      <c r="B321" s="761"/>
      <c r="C321" s="762"/>
      <c r="D321" s="762">
        <v>63</v>
      </c>
      <c r="E321" s="762"/>
      <c r="F321" s="762"/>
      <c r="G321" s="762"/>
      <c r="H321" s="762"/>
      <c r="I321" s="762"/>
      <c r="J321" s="763"/>
      <c r="K321" s="650">
        <f t="shared" si="23"/>
        <v>63</v>
      </c>
      <c r="L321" s="711">
        <v>2793237</v>
      </c>
      <c r="M321" s="761"/>
      <c r="N321" s="770"/>
      <c r="O321" s="650">
        <v>63</v>
      </c>
      <c r="P321" s="764"/>
      <c r="Q321" s="764"/>
      <c r="R321" s="764"/>
      <c r="S321" s="764"/>
      <c r="T321" s="764"/>
      <c r="U321" s="765"/>
      <c r="V321" s="762">
        <f>+O321</f>
        <v>63</v>
      </c>
      <c r="W321" s="697">
        <v>2376174</v>
      </c>
    </row>
    <row r="322" spans="1:24" x14ac:dyDescent="0.2">
      <c r="A322" s="640" t="s">
        <v>21696</v>
      </c>
      <c r="B322" s="646"/>
      <c r="C322" s="642"/>
      <c r="D322" s="642"/>
      <c r="E322" s="642"/>
      <c r="F322" s="642"/>
      <c r="G322" s="642"/>
      <c r="H322" s="642"/>
      <c r="I322" s="642">
        <v>117</v>
      </c>
      <c r="J322" s="643"/>
      <c r="K322" s="642">
        <f>+I322</f>
        <v>117</v>
      </c>
      <c r="L322" s="647">
        <v>1461102</v>
      </c>
      <c r="M322" s="646"/>
      <c r="N322" s="771"/>
      <c r="O322" s="771"/>
      <c r="P322" s="642"/>
      <c r="Q322" s="642"/>
      <c r="R322" s="642"/>
      <c r="S322" s="733"/>
      <c r="T322" s="642">
        <v>89</v>
      </c>
      <c r="U322" s="642"/>
      <c r="V322" s="642">
        <f>+T322</f>
        <v>89</v>
      </c>
      <c r="W322" s="647">
        <f>1009977+17030</f>
        <v>1027007</v>
      </c>
    </row>
    <row r="323" spans="1:24" ht="13.5" thickBot="1" x14ac:dyDescent="0.25">
      <c r="A323" s="633"/>
      <c r="B323" s="761"/>
      <c r="C323" s="650"/>
      <c r="D323" s="650"/>
      <c r="E323" s="650"/>
      <c r="F323" s="650"/>
      <c r="G323" s="650"/>
      <c r="H323" s="650"/>
      <c r="I323" s="650"/>
      <c r="J323" s="654"/>
      <c r="K323" s="650"/>
      <c r="L323" s="697"/>
      <c r="M323" s="656"/>
      <c r="N323" s="650"/>
      <c r="O323" s="650"/>
      <c r="P323" s="650"/>
      <c r="Q323" s="650"/>
      <c r="R323" s="650"/>
      <c r="S323" s="767"/>
      <c r="T323" s="650"/>
      <c r="U323" s="650"/>
      <c r="V323" s="650"/>
      <c r="W323" s="697"/>
    </row>
    <row r="324" spans="1:24" ht="27.75" customHeight="1" thickBot="1" x14ac:dyDescent="0.25">
      <c r="A324" s="626" t="s">
        <v>2049</v>
      </c>
      <c r="B324" s="678">
        <f>+B281+B295+B306+B315+B322</f>
        <v>528</v>
      </c>
      <c r="C324" s="673"/>
      <c r="D324" s="729">
        <f>+D281+D295+D306+D315+D322</f>
        <v>1686</v>
      </c>
      <c r="E324" s="673">
        <f>+E281+E295+E306+E315+E322</f>
        <v>14</v>
      </c>
      <c r="F324" s="673"/>
      <c r="G324" s="673">
        <f t="shared" ref="G324:M324" si="24">+G281+G295+G306+G315+G322</f>
        <v>608</v>
      </c>
      <c r="H324" s="673">
        <f t="shared" si="24"/>
        <v>339</v>
      </c>
      <c r="I324" s="673">
        <f t="shared" si="24"/>
        <v>117</v>
      </c>
      <c r="J324" s="673">
        <f t="shared" si="24"/>
        <v>0</v>
      </c>
      <c r="K324" s="729">
        <f t="shared" si="24"/>
        <v>3292</v>
      </c>
      <c r="L324" s="679">
        <f t="shared" si="24"/>
        <v>373697782</v>
      </c>
      <c r="M324" s="678">
        <f t="shared" si="24"/>
        <v>528</v>
      </c>
      <c r="N324" s="673"/>
      <c r="O324" s="729">
        <f>+O281+O295+O306+O315+O322</f>
        <v>1556</v>
      </c>
      <c r="P324" s="729">
        <f>+P281+P295+P306+P315+P322</f>
        <v>119</v>
      </c>
      <c r="Q324" s="673"/>
      <c r="R324" s="673">
        <f>+R281+R295+R306+R315+R322</f>
        <v>608</v>
      </c>
      <c r="S324" s="673">
        <f>+S281+S295+S306+S315+S322</f>
        <v>339</v>
      </c>
      <c r="T324" s="673">
        <f>+T281+T295+T306+T315+T322</f>
        <v>89</v>
      </c>
      <c r="U324" s="729">
        <f>+U295</f>
        <v>0</v>
      </c>
      <c r="V324" s="729">
        <f>+V281+V295+V306+V315+V322</f>
        <v>3239</v>
      </c>
      <c r="W324" s="679">
        <f>+W281+W295+W306+W315+W322</f>
        <v>367049155</v>
      </c>
    </row>
    <row r="325" spans="1:24" x14ac:dyDescent="0.2">
      <c r="A325" s="772"/>
      <c r="B325" s="772"/>
      <c r="C325" s="383"/>
      <c r="D325" s="383"/>
      <c r="E325" s="383"/>
      <c r="F325" s="383"/>
      <c r="G325" s="383"/>
      <c r="H325" s="383"/>
      <c r="I325" s="383"/>
      <c r="J325" s="383"/>
      <c r="K325" s="383"/>
      <c r="L325" s="773"/>
      <c r="M325" s="383"/>
      <c r="N325" s="383"/>
      <c r="O325" s="383"/>
      <c r="P325" s="383"/>
      <c r="Q325" s="383"/>
      <c r="R325" s="383"/>
      <c r="S325" s="383"/>
      <c r="T325" s="383"/>
      <c r="U325" s="383"/>
      <c r="V325" s="774"/>
      <c r="W325" s="773"/>
    </row>
    <row r="326" spans="1:24" ht="15.75" x14ac:dyDescent="0.25">
      <c r="A326" s="1786" t="s">
        <v>21664</v>
      </c>
      <c r="B326" s="1786"/>
      <c r="C326" s="618"/>
      <c r="D326" s="618"/>
      <c r="E326" s="618"/>
      <c r="F326" s="618"/>
      <c r="G326" s="618"/>
      <c r="H326" s="618"/>
      <c r="I326" s="618"/>
      <c r="J326" s="618"/>
      <c r="K326" s="618"/>
      <c r="L326" s="682"/>
      <c r="M326" s="618"/>
      <c r="N326" s="618"/>
      <c r="O326" s="618"/>
      <c r="P326" s="618"/>
      <c r="Q326" s="618"/>
      <c r="R326" s="618"/>
      <c r="S326" s="618"/>
      <c r="T326" s="618"/>
      <c r="U326" s="618"/>
      <c r="V326" s="618"/>
      <c r="W326" s="682"/>
    </row>
    <row r="327" spans="1:24" x14ac:dyDescent="0.2">
      <c r="A327" s="1787" t="s">
        <v>21665</v>
      </c>
      <c r="B327" s="1787"/>
      <c r="C327" s="618"/>
      <c r="D327" s="618"/>
      <c r="E327" s="618"/>
      <c r="F327" s="618"/>
      <c r="G327" s="618"/>
      <c r="H327" s="618"/>
      <c r="I327" s="618"/>
      <c r="J327" s="618"/>
      <c r="K327" s="618"/>
      <c r="L327" s="682"/>
      <c r="M327" s="618"/>
      <c r="N327" s="618"/>
      <c r="O327" s="618"/>
      <c r="P327" s="618"/>
      <c r="Q327" s="618"/>
      <c r="R327" s="618"/>
      <c r="S327" s="618"/>
      <c r="T327" s="618"/>
      <c r="U327" s="618"/>
      <c r="V327" s="618"/>
      <c r="W327" s="682"/>
    </row>
    <row r="328" spans="1:24" ht="15.75" x14ac:dyDescent="0.25">
      <c r="A328" s="620"/>
      <c r="B328" s="620"/>
      <c r="C328" s="618"/>
      <c r="D328" s="618"/>
      <c r="E328" s="618"/>
      <c r="F328" s="618"/>
      <c r="G328" s="618"/>
      <c r="H328" s="618"/>
      <c r="I328" s="618"/>
      <c r="J328" s="618"/>
      <c r="K328" s="618"/>
      <c r="L328" s="682"/>
      <c r="M328" s="618"/>
      <c r="N328" s="618"/>
      <c r="O328" s="618"/>
      <c r="P328" s="618"/>
      <c r="Q328" s="618"/>
      <c r="R328" s="618"/>
      <c r="S328" s="618"/>
      <c r="T328" s="618"/>
      <c r="U328" s="618"/>
      <c r="V328" s="618"/>
      <c r="W328" s="682"/>
      <c r="X328" s="653"/>
    </row>
    <row r="329" spans="1:24" ht="24.75" x14ac:dyDescent="0.5">
      <c r="A329" s="1788" t="s">
        <v>21666</v>
      </c>
      <c r="B329" s="1788"/>
      <c r="C329" s="1788"/>
      <c r="D329" s="1788"/>
      <c r="E329" s="1788"/>
      <c r="F329" s="1788"/>
      <c r="G329" s="1788"/>
      <c r="H329" s="1788"/>
      <c r="I329" s="1788"/>
      <c r="J329" s="1788"/>
      <c r="K329" s="1788"/>
      <c r="L329" s="1788"/>
      <c r="M329" s="1788"/>
      <c r="N329" s="1788"/>
      <c r="O329" s="1788"/>
      <c r="P329" s="1788"/>
      <c r="Q329" s="1788"/>
      <c r="R329" s="1788"/>
      <c r="S329" s="1788"/>
      <c r="T329" s="1788"/>
      <c r="U329" s="1788"/>
      <c r="V329" s="1788"/>
      <c r="W329" s="1788"/>
    </row>
    <row r="330" spans="1:24" ht="23.25" customHeight="1" x14ac:dyDescent="0.5">
      <c r="A330" s="621"/>
      <c r="B330" s="621"/>
      <c r="C330" s="621"/>
      <c r="D330" s="621"/>
      <c r="E330" s="621"/>
      <c r="F330" s="621"/>
      <c r="G330" s="621"/>
      <c r="H330" s="621"/>
      <c r="I330" s="621"/>
      <c r="J330" s="621"/>
      <c r="K330" s="621"/>
      <c r="L330" s="621"/>
      <c r="M330" s="621"/>
      <c r="N330" s="621"/>
      <c r="O330" s="621"/>
      <c r="P330" s="621"/>
      <c r="Q330" s="621"/>
      <c r="R330" s="621"/>
      <c r="S330" s="621"/>
      <c r="T330" s="621"/>
      <c r="U330" s="621"/>
      <c r="V330" s="621"/>
      <c r="W330" s="621"/>
    </row>
    <row r="331" spans="1:24" ht="19.5" x14ac:dyDescent="0.2">
      <c r="A331" s="1789" t="s">
        <v>39</v>
      </c>
      <c r="B331" s="1789"/>
      <c r="C331" s="1789"/>
      <c r="D331" s="1789"/>
      <c r="E331" s="1789"/>
      <c r="F331" s="1789"/>
      <c r="G331" s="1789"/>
      <c r="H331" s="1789"/>
      <c r="I331" s="1789"/>
      <c r="J331" s="1789"/>
      <c r="K331" s="1789"/>
      <c r="L331" s="1789"/>
      <c r="M331" s="1789"/>
      <c r="N331" s="1789"/>
      <c r="O331" s="1789"/>
      <c r="P331" s="1789"/>
      <c r="Q331" s="1789"/>
      <c r="R331" s="1789"/>
      <c r="S331" s="1789"/>
      <c r="T331" s="1789"/>
      <c r="U331" s="1789"/>
      <c r="V331" s="1789"/>
      <c r="W331" s="1789"/>
    </row>
    <row r="332" spans="1:24" ht="19.5" x14ac:dyDescent="0.2">
      <c r="A332" s="622"/>
      <c r="B332" s="622"/>
      <c r="C332" s="622"/>
      <c r="D332" s="622"/>
      <c r="E332" s="622"/>
      <c r="F332" s="622"/>
      <c r="G332" s="622"/>
      <c r="H332" s="622"/>
      <c r="I332" s="622"/>
      <c r="J332" s="622"/>
      <c r="K332" s="622"/>
      <c r="L332" s="622"/>
      <c r="M332" s="622"/>
      <c r="N332" s="622"/>
      <c r="O332" s="622"/>
      <c r="P332" s="622"/>
      <c r="Q332" s="622"/>
      <c r="R332" s="622"/>
      <c r="S332" s="622"/>
      <c r="T332" s="622"/>
      <c r="U332" s="622"/>
      <c r="V332" s="622"/>
      <c r="W332" s="622"/>
    </row>
    <row r="333" spans="1:24" ht="18" x14ac:dyDescent="0.2">
      <c r="A333" s="1790" t="s">
        <v>21667</v>
      </c>
      <c r="B333" s="1790"/>
      <c r="C333" s="1790"/>
      <c r="D333" s="1790"/>
      <c r="E333" s="1790"/>
      <c r="F333" s="1790"/>
      <c r="G333" s="1790"/>
      <c r="H333" s="1790"/>
      <c r="I333" s="1790"/>
      <c r="J333" s="1790"/>
      <c r="K333" s="1790"/>
      <c r="L333" s="1790"/>
      <c r="M333" s="1790"/>
      <c r="N333" s="1790"/>
      <c r="O333" s="1790"/>
      <c r="P333" s="1790"/>
      <c r="Q333" s="1790"/>
      <c r="R333" s="1790"/>
      <c r="S333" s="1790"/>
      <c r="T333" s="1790"/>
      <c r="U333" s="1790"/>
      <c r="V333" s="1790"/>
      <c r="W333" s="1790"/>
    </row>
    <row r="334" spans="1:24" x14ac:dyDescent="0.2">
      <c r="A334" s="268"/>
      <c r="B334" s="383"/>
      <c r="C334" s="268"/>
      <c r="D334" s="268"/>
      <c r="E334" s="268"/>
      <c r="F334" s="268"/>
      <c r="G334" s="268"/>
      <c r="H334" s="268"/>
      <c r="I334" s="268"/>
      <c r="J334" s="268"/>
      <c r="K334" s="268"/>
      <c r="L334" s="268"/>
      <c r="M334" s="268"/>
      <c r="N334" s="268"/>
      <c r="O334" s="268"/>
      <c r="P334" s="268"/>
      <c r="Q334" s="268"/>
      <c r="R334" s="268"/>
      <c r="S334" s="268"/>
      <c r="T334" s="268"/>
      <c r="U334" s="268"/>
      <c r="V334" s="268"/>
      <c r="W334" s="268"/>
    </row>
    <row r="335" spans="1:24" x14ac:dyDescent="0.2">
      <c r="A335" s="623" t="s">
        <v>21668</v>
      </c>
      <c r="B335" s="624" t="s">
        <v>21787</v>
      </c>
      <c r="C335" s="268"/>
      <c r="D335" s="268"/>
      <c r="E335" s="268"/>
      <c r="F335" s="268"/>
      <c r="G335" s="268"/>
      <c r="H335" s="268"/>
      <c r="I335" s="268"/>
      <c r="J335" s="268"/>
      <c r="K335" s="268"/>
      <c r="L335" s="268"/>
      <c r="M335" s="268"/>
      <c r="N335" s="268"/>
      <c r="O335" s="268"/>
      <c r="P335" s="268"/>
      <c r="Q335" s="268"/>
      <c r="R335" s="268"/>
      <c r="S335" s="268"/>
      <c r="T335" s="268"/>
      <c r="U335" s="268"/>
      <c r="V335" s="268"/>
      <c r="W335" s="268"/>
    </row>
    <row r="336" spans="1:24" ht="16.5" thickBot="1" x14ac:dyDescent="0.3">
      <c r="A336" s="625"/>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row>
    <row r="337" spans="1:23" ht="27.75" customHeight="1" thickBot="1" x14ac:dyDescent="0.25">
      <c r="A337" s="626" t="s">
        <v>21670</v>
      </c>
      <c r="B337" s="1783" t="s">
        <v>21671</v>
      </c>
      <c r="C337" s="1783"/>
      <c r="D337" s="1783"/>
      <c r="E337" s="1783"/>
      <c r="F337" s="1783"/>
      <c r="G337" s="1783"/>
      <c r="H337" s="1783"/>
      <c r="I337" s="1783"/>
      <c r="J337" s="1783"/>
      <c r="K337" s="1783"/>
      <c r="L337" s="1784"/>
      <c r="M337" s="1785" t="s">
        <v>21672</v>
      </c>
      <c r="N337" s="1783"/>
      <c r="O337" s="1783"/>
      <c r="P337" s="1783"/>
      <c r="Q337" s="1783"/>
      <c r="R337" s="1783"/>
      <c r="S337" s="1783"/>
      <c r="T337" s="1783"/>
      <c r="U337" s="1783"/>
      <c r="V337" s="1783"/>
      <c r="W337" s="1784"/>
    </row>
    <row r="338" spans="1:23" ht="233.25" customHeight="1" thickBot="1" x14ac:dyDescent="0.25">
      <c r="A338" s="627" t="s">
        <v>21673</v>
      </c>
      <c r="B338" s="628" t="s">
        <v>21674</v>
      </c>
      <c r="C338" s="629" t="s">
        <v>21675</v>
      </c>
      <c r="D338" s="630" t="s">
        <v>21676</v>
      </c>
      <c r="E338" s="630" t="s">
        <v>21677</v>
      </c>
      <c r="F338" s="630" t="s">
        <v>21678</v>
      </c>
      <c r="G338" s="630" t="s">
        <v>21679</v>
      </c>
      <c r="H338" s="630" t="s">
        <v>21680</v>
      </c>
      <c r="I338" s="630" t="s">
        <v>21681</v>
      </c>
      <c r="J338" s="630" t="s">
        <v>21682</v>
      </c>
      <c r="K338" s="631" t="s">
        <v>21683</v>
      </c>
      <c r="L338" s="632" t="s">
        <v>21684</v>
      </c>
      <c r="M338" s="628" t="s">
        <v>21674</v>
      </c>
      <c r="N338" s="629" t="s">
        <v>21675</v>
      </c>
      <c r="O338" s="630" t="s">
        <v>21676</v>
      </c>
      <c r="P338" s="630" t="s">
        <v>21677</v>
      </c>
      <c r="Q338" s="630" t="s">
        <v>21678</v>
      </c>
      <c r="R338" s="630" t="s">
        <v>21679</v>
      </c>
      <c r="S338" s="630" t="s">
        <v>21680</v>
      </c>
      <c r="T338" s="630" t="s">
        <v>21681</v>
      </c>
      <c r="U338" s="630" t="s">
        <v>21682</v>
      </c>
      <c r="V338" s="631" t="s">
        <v>21683</v>
      </c>
      <c r="W338" s="632" t="s">
        <v>21684</v>
      </c>
    </row>
    <row r="339" spans="1:23" x14ac:dyDescent="0.2">
      <c r="A339" s="633"/>
      <c r="B339" s="634"/>
      <c r="C339" s="635"/>
      <c r="D339" s="635"/>
      <c r="E339" s="635"/>
      <c r="F339" s="635"/>
      <c r="G339" s="635"/>
      <c r="H339" s="635"/>
      <c r="I339" s="635"/>
      <c r="J339" s="636"/>
      <c r="K339" s="635"/>
      <c r="L339" s="636"/>
      <c r="M339" s="637"/>
      <c r="N339" s="638"/>
      <c r="O339" s="638"/>
      <c r="P339" s="638"/>
      <c r="Q339" s="638"/>
      <c r="R339" s="638"/>
      <c r="S339" s="638"/>
      <c r="T339" s="635"/>
      <c r="U339" s="635"/>
      <c r="V339" s="635"/>
      <c r="W339" s="639"/>
    </row>
    <row r="340" spans="1:23" x14ac:dyDescent="0.2">
      <c r="A340" s="640" t="s">
        <v>21685</v>
      </c>
      <c r="B340" s="646"/>
      <c r="C340" s="643"/>
      <c r="D340" s="643">
        <f>+D341</f>
        <v>12</v>
      </c>
      <c r="E340" s="643"/>
      <c r="F340" s="643"/>
      <c r="G340" s="643"/>
      <c r="H340" s="643"/>
      <c r="I340" s="643"/>
      <c r="J340" s="642"/>
      <c r="K340" s="643">
        <f>+K341</f>
        <v>12</v>
      </c>
      <c r="L340" s="645">
        <f>+L341</f>
        <v>2204563</v>
      </c>
      <c r="M340" s="646"/>
      <c r="N340" s="643"/>
      <c r="O340" s="643">
        <f>+O341</f>
        <v>12</v>
      </c>
      <c r="P340" s="643"/>
      <c r="Q340" s="643"/>
      <c r="R340" s="643"/>
      <c r="S340" s="643"/>
      <c r="T340" s="643"/>
      <c r="U340" s="642"/>
      <c r="V340" s="643">
        <f>+V341</f>
        <v>12</v>
      </c>
      <c r="W340" s="647">
        <f>+W341</f>
        <v>2204563</v>
      </c>
    </row>
    <row r="341" spans="1:23" x14ac:dyDescent="0.2">
      <c r="A341" s="633" t="s">
        <v>21690</v>
      </c>
      <c r="B341" s="656"/>
      <c r="C341" s="654"/>
      <c r="D341" s="654">
        <v>12</v>
      </c>
      <c r="E341" s="654"/>
      <c r="F341" s="654"/>
      <c r="G341" s="654"/>
      <c r="H341" s="654"/>
      <c r="I341" s="654"/>
      <c r="J341" s="650"/>
      <c r="K341" s="650">
        <f>+D341</f>
        <v>12</v>
      </c>
      <c r="L341" s="701">
        <v>2204563</v>
      </c>
      <c r="M341" s="656"/>
      <c r="N341" s="654"/>
      <c r="O341" s="654">
        <v>12</v>
      </c>
      <c r="P341" s="654"/>
      <c r="Q341" s="654"/>
      <c r="R341" s="654"/>
      <c r="S341" s="654"/>
      <c r="T341" s="654"/>
      <c r="U341" s="650"/>
      <c r="V341" s="650">
        <f>+O341</f>
        <v>12</v>
      </c>
      <c r="W341" s="697">
        <v>2204563</v>
      </c>
    </row>
    <row r="342" spans="1:23" x14ac:dyDescent="0.2">
      <c r="A342" s="633"/>
      <c r="B342" s="656"/>
      <c r="C342" s="654"/>
      <c r="D342" s="654"/>
      <c r="E342" s="654"/>
      <c r="F342" s="654"/>
      <c r="G342" s="654"/>
      <c r="H342" s="654"/>
      <c r="I342" s="654"/>
      <c r="J342" s="650"/>
      <c r="K342" s="650"/>
      <c r="L342" s="701"/>
      <c r="M342" s="656"/>
      <c r="N342" s="654"/>
      <c r="O342" s="654"/>
      <c r="P342" s="654"/>
      <c r="Q342" s="654"/>
      <c r="R342" s="654"/>
      <c r="S342" s="654"/>
      <c r="T342" s="654"/>
      <c r="U342" s="650"/>
      <c r="V342" s="650"/>
      <c r="W342" s="697"/>
    </row>
    <row r="343" spans="1:23" x14ac:dyDescent="0.2">
      <c r="A343" s="640" t="s">
        <v>21691</v>
      </c>
      <c r="B343" s="646"/>
      <c r="C343" s="643"/>
      <c r="D343" s="643">
        <f>+D344</f>
        <v>197</v>
      </c>
      <c r="E343" s="643"/>
      <c r="F343" s="643"/>
      <c r="G343" s="643"/>
      <c r="H343" s="643"/>
      <c r="I343" s="643"/>
      <c r="J343" s="642">
        <f>+J345</f>
        <v>122</v>
      </c>
      <c r="K343" s="642">
        <f>+K344+K345</f>
        <v>319</v>
      </c>
      <c r="L343" s="645">
        <f>+L344+L345</f>
        <v>20235121</v>
      </c>
      <c r="M343" s="646"/>
      <c r="N343" s="643"/>
      <c r="O343" s="643">
        <f>+O344</f>
        <v>195</v>
      </c>
      <c r="P343" s="643"/>
      <c r="Q343" s="643"/>
      <c r="R343" s="643"/>
      <c r="S343" s="643"/>
      <c r="T343" s="643"/>
      <c r="U343" s="642">
        <f>+U345</f>
        <v>67</v>
      </c>
      <c r="V343" s="642">
        <f>+V344+V345</f>
        <v>262</v>
      </c>
      <c r="W343" s="647">
        <f>+W344+W345</f>
        <v>22232446</v>
      </c>
    </row>
    <row r="344" spans="1:23" x14ac:dyDescent="0.2">
      <c r="A344" s="633" t="s">
        <v>21690</v>
      </c>
      <c r="B344" s="656"/>
      <c r="C344" s="654"/>
      <c r="D344" s="654">
        <v>197</v>
      </c>
      <c r="E344" s="654"/>
      <c r="F344" s="654"/>
      <c r="G344" s="654"/>
      <c r="H344" s="654"/>
      <c r="I344" s="654"/>
      <c r="J344" s="650"/>
      <c r="K344" s="650">
        <f>+D344</f>
        <v>197</v>
      </c>
      <c r="L344" s="701">
        <v>17503781</v>
      </c>
      <c r="M344" s="656"/>
      <c r="N344" s="654"/>
      <c r="O344" s="654">
        <v>195</v>
      </c>
      <c r="P344" s="654"/>
      <c r="Q344" s="654"/>
      <c r="R344" s="654"/>
      <c r="S344" s="654"/>
      <c r="T344" s="654"/>
      <c r="U344" s="650"/>
      <c r="V344" s="650">
        <f>+O344</f>
        <v>195</v>
      </c>
      <c r="W344" s="697">
        <v>18638650</v>
      </c>
    </row>
    <row r="345" spans="1:23" x14ac:dyDescent="0.2">
      <c r="A345" s="633" t="s">
        <v>21788</v>
      </c>
      <c r="B345" s="656"/>
      <c r="C345" s="654"/>
      <c r="D345" s="654"/>
      <c r="E345" s="654"/>
      <c r="F345" s="654"/>
      <c r="G345" s="654"/>
      <c r="H345" s="654"/>
      <c r="I345" s="654"/>
      <c r="J345" s="650">
        <v>122</v>
      </c>
      <c r="K345" s="650">
        <f>+J345</f>
        <v>122</v>
      </c>
      <c r="L345" s="701">
        <v>2731340</v>
      </c>
      <c r="M345" s="656"/>
      <c r="N345" s="654"/>
      <c r="O345" s="654"/>
      <c r="P345" s="654"/>
      <c r="Q345" s="654"/>
      <c r="R345" s="654"/>
      <c r="S345" s="654"/>
      <c r="T345" s="654"/>
      <c r="U345" s="650">
        <v>67</v>
      </c>
      <c r="V345" s="650">
        <f>+U345</f>
        <v>67</v>
      </c>
      <c r="W345" s="697">
        <v>3593796</v>
      </c>
    </row>
    <row r="346" spans="1:23" x14ac:dyDescent="0.2">
      <c r="A346" s="633"/>
      <c r="B346" s="656"/>
      <c r="C346" s="654"/>
      <c r="D346" s="654"/>
      <c r="E346" s="654"/>
      <c r="F346" s="654"/>
      <c r="G346" s="654"/>
      <c r="H346" s="654"/>
      <c r="I346" s="654"/>
      <c r="J346" s="650"/>
      <c r="K346" s="650"/>
      <c r="L346" s="701"/>
      <c r="M346" s="656"/>
      <c r="N346" s="654"/>
      <c r="O346" s="654"/>
      <c r="P346" s="654"/>
      <c r="Q346" s="654"/>
      <c r="R346" s="654"/>
      <c r="S346" s="654"/>
      <c r="T346" s="654"/>
      <c r="U346" s="650"/>
      <c r="V346" s="650"/>
      <c r="W346" s="697"/>
    </row>
    <row r="347" spans="1:23" x14ac:dyDescent="0.2">
      <c r="A347" s="640" t="s">
        <v>21693</v>
      </c>
      <c r="B347" s="646"/>
      <c r="C347" s="643"/>
      <c r="D347" s="643">
        <f>+D348</f>
        <v>36</v>
      </c>
      <c r="E347" s="643"/>
      <c r="F347" s="643"/>
      <c r="G347" s="643"/>
      <c r="H347" s="643"/>
      <c r="I347" s="643"/>
      <c r="J347" s="642">
        <f>+J349</f>
        <v>19</v>
      </c>
      <c r="K347" s="642">
        <f>+K348+K349</f>
        <v>55</v>
      </c>
      <c r="L347" s="645">
        <f>+L348+L349</f>
        <v>1957495</v>
      </c>
      <c r="M347" s="646"/>
      <c r="N347" s="643"/>
      <c r="O347" s="643">
        <f>+O348</f>
        <v>36</v>
      </c>
      <c r="P347" s="643"/>
      <c r="Q347" s="643"/>
      <c r="R347" s="643"/>
      <c r="S347" s="643"/>
      <c r="T347" s="643"/>
      <c r="U347" s="642">
        <f>+U349</f>
        <v>33</v>
      </c>
      <c r="V347" s="642">
        <f>+V348+V349</f>
        <v>69</v>
      </c>
      <c r="W347" s="647">
        <f>+W348+W349</f>
        <v>2835214</v>
      </c>
    </row>
    <row r="348" spans="1:23" x14ac:dyDescent="0.2">
      <c r="A348" s="633" t="s">
        <v>21690</v>
      </c>
      <c r="B348" s="656"/>
      <c r="C348" s="654"/>
      <c r="D348" s="654">
        <v>36</v>
      </c>
      <c r="E348" s="654"/>
      <c r="F348" s="654"/>
      <c r="G348" s="654"/>
      <c r="H348" s="654"/>
      <c r="I348" s="654"/>
      <c r="J348" s="650"/>
      <c r="K348" s="650">
        <f>+D348</f>
        <v>36</v>
      </c>
      <c r="L348" s="701">
        <v>1633960</v>
      </c>
      <c r="M348" s="656"/>
      <c r="N348" s="654"/>
      <c r="O348" s="654">
        <v>36</v>
      </c>
      <c r="P348" s="654"/>
      <c r="Q348" s="654"/>
      <c r="R348" s="654"/>
      <c r="S348" s="654"/>
      <c r="T348" s="654"/>
      <c r="U348" s="650"/>
      <c r="V348" s="650">
        <f>+O348</f>
        <v>36</v>
      </c>
      <c r="W348" s="697">
        <v>1777690</v>
      </c>
    </row>
    <row r="349" spans="1:23" x14ac:dyDescent="0.2">
      <c r="A349" s="633" t="s">
        <v>21788</v>
      </c>
      <c r="B349" s="656"/>
      <c r="C349" s="654"/>
      <c r="D349" s="654"/>
      <c r="E349" s="654"/>
      <c r="F349" s="654"/>
      <c r="G349" s="654"/>
      <c r="H349" s="654"/>
      <c r="I349" s="654"/>
      <c r="J349" s="650">
        <v>19</v>
      </c>
      <c r="K349" s="650">
        <f>+J349</f>
        <v>19</v>
      </c>
      <c r="L349" s="701">
        <v>323535</v>
      </c>
      <c r="M349" s="656"/>
      <c r="N349" s="654"/>
      <c r="O349" s="654"/>
      <c r="P349" s="654"/>
      <c r="Q349" s="654"/>
      <c r="R349" s="654"/>
      <c r="S349" s="654"/>
      <c r="T349" s="654"/>
      <c r="U349" s="650">
        <v>33</v>
      </c>
      <c r="V349" s="650">
        <f>+U349</f>
        <v>33</v>
      </c>
      <c r="W349" s="697">
        <v>1057524</v>
      </c>
    </row>
    <row r="350" spans="1:23" x14ac:dyDescent="0.2">
      <c r="A350" s="633"/>
      <c r="B350" s="656"/>
      <c r="C350" s="654"/>
      <c r="D350" s="654"/>
      <c r="E350" s="654"/>
      <c r="F350" s="654"/>
      <c r="G350" s="654"/>
      <c r="H350" s="654"/>
      <c r="I350" s="654"/>
      <c r="J350" s="650"/>
      <c r="K350" s="650"/>
      <c r="L350" s="701"/>
      <c r="M350" s="656"/>
      <c r="N350" s="654"/>
      <c r="O350" s="654"/>
      <c r="P350" s="654"/>
      <c r="Q350" s="654"/>
      <c r="R350" s="654"/>
      <c r="S350" s="654"/>
      <c r="T350" s="654"/>
      <c r="U350" s="650"/>
      <c r="V350" s="650"/>
      <c r="W350" s="697"/>
    </row>
    <row r="351" spans="1:23" x14ac:dyDescent="0.2">
      <c r="A351" s="640" t="s">
        <v>21695</v>
      </c>
      <c r="B351" s="646"/>
      <c r="C351" s="643"/>
      <c r="D351" s="643">
        <f>+D352</f>
        <v>7</v>
      </c>
      <c r="E351" s="643"/>
      <c r="F351" s="643"/>
      <c r="G351" s="643"/>
      <c r="H351" s="643"/>
      <c r="I351" s="643"/>
      <c r="J351" s="642">
        <f>+J353</f>
        <v>8</v>
      </c>
      <c r="K351" s="642">
        <f>+K352+K353</f>
        <v>15</v>
      </c>
      <c r="L351" s="645">
        <f>+L352+L353</f>
        <v>408236</v>
      </c>
      <c r="M351" s="646"/>
      <c r="N351" s="643"/>
      <c r="O351" s="643">
        <f>+O352</f>
        <v>7</v>
      </c>
      <c r="P351" s="643"/>
      <c r="Q351" s="643"/>
      <c r="R351" s="643"/>
      <c r="S351" s="643"/>
      <c r="T351" s="643"/>
      <c r="U351" s="642">
        <f>+U353</f>
        <v>11</v>
      </c>
      <c r="V351" s="642">
        <f>+V352+V353</f>
        <v>18</v>
      </c>
      <c r="W351" s="647">
        <f>+W352+W353</f>
        <v>558466</v>
      </c>
    </row>
    <row r="352" spans="1:23" x14ac:dyDescent="0.2">
      <c r="A352" s="633" t="s">
        <v>21690</v>
      </c>
      <c r="B352" s="656"/>
      <c r="C352" s="654"/>
      <c r="D352" s="654">
        <v>7</v>
      </c>
      <c r="E352" s="654"/>
      <c r="F352" s="654"/>
      <c r="G352" s="654"/>
      <c r="H352" s="654"/>
      <c r="I352" s="654"/>
      <c r="J352" s="650"/>
      <c r="K352" s="650">
        <f>+D352</f>
        <v>7</v>
      </c>
      <c r="L352" s="701">
        <v>298836</v>
      </c>
      <c r="M352" s="656"/>
      <c r="N352" s="654"/>
      <c r="O352" s="654">
        <v>7</v>
      </c>
      <c r="P352" s="654"/>
      <c r="Q352" s="654"/>
      <c r="R352" s="654"/>
      <c r="S352" s="654"/>
      <c r="T352" s="654"/>
      <c r="U352" s="650"/>
      <c r="V352" s="650">
        <f>+O352</f>
        <v>7</v>
      </c>
      <c r="W352" s="697">
        <v>310495</v>
      </c>
    </row>
    <row r="353" spans="1:23" x14ac:dyDescent="0.2">
      <c r="A353" s="633" t="s">
        <v>21788</v>
      </c>
      <c r="B353" s="656"/>
      <c r="C353" s="654"/>
      <c r="D353" s="654"/>
      <c r="E353" s="654"/>
      <c r="F353" s="654"/>
      <c r="G353" s="654"/>
      <c r="H353" s="654"/>
      <c r="I353" s="654"/>
      <c r="J353" s="650">
        <v>8</v>
      </c>
      <c r="K353" s="650">
        <f>+J353</f>
        <v>8</v>
      </c>
      <c r="L353" s="701">
        <v>109400</v>
      </c>
      <c r="M353" s="656"/>
      <c r="N353" s="654"/>
      <c r="O353" s="654"/>
      <c r="P353" s="654"/>
      <c r="Q353" s="654"/>
      <c r="R353" s="654"/>
      <c r="S353" s="654"/>
      <c r="T353" s="654"/>
      <c r="U353" s="650">
        <v>11</v>
      </c>
      <c r="V353" s="650">
        <f>+U353</f>
        <v>11</v>
      </c>
      <c r="W353" s="697">
        <v>247971</v>
      </c>
    </row>
    <row r="354" spans="1:23" x14ac:dyDescent="0.2">
      <c r="A354" s="633"/>
      <c r="B354" s="656"/>
      <c r="C354" s="654"/>
      <c r="D354" s="654"/>
      <c r="E354" s="654"/>
      <c r="F354" s="654"/>
      <c r="G354" s="654"/>
      <c r="H354" s="654"/>
      <c r="I354" s="654"/>
      <c r="J354" s="650"/>
      <c r="K354" s="650"/>
      <c r="L354" s="701"/>
      <c r="M354" s="656"/>
      <c r="N354" s="654"/>
      <c r="O354" s="654"/>
      <c r="P354" s="654"/>
      <c r="Q354" s="654"/>
      <c r="R354" s="654"/>
      <c r="S354" s="654"/>
      <c r="T354" s="654"/>
      <c r="U354" s="650"/>
      <c r="V354" s="650"/>
      <c r="W354" s="697"/>
    </row>
    <row r="355" spans="1:23" x14ac:dyDescent="0.2">
      <c r="A355" s="640" t="s">
        <v>21696</v>
      </c>
      <c r="B355" s="646"/>
      <c r="C355" s="642"/>
      <c r="D355" s="642"/>
      <c r="E355" s="642"/>
      <c r="F355" s="642"/>
      <c r="G355" s="642"/>
      <c r="H355" s="642"/>
      <c r="I355" s="642">
        <v>1</v>
      </c>
      <c r="J355" s="643"/>
      <c r="K355" s="642">
        <f>+I355</f>
        <v>1</v>
      </c>
      <c r="L355" s="647">
        <v>6428</v>
      </c>
      <c r="M355" s="646"/>
      <c r="N355" s="642"/>
      <c r="O355" s="642"/>
      <c r="P355" s="642"/>
      <c r="Q355" s="642"/>
      <c r="R355" s="642"/>
      <c r="S355" s="642"/>
      <c r="T355" s="642">
        <v>2</v>
      </c>
      <c r="U355" s="643"/>
      <c r="V355" s="642">
        <f>+T355</f>
        <v>2</v>
      </c>
      <c r="W355" s="647">
        <v>13733</v>
      </c>
    </row>
    <row r="356" spans="1:23" ht="13.5" thickBot="1" x14ac:dyDescent="0.25">
      <c r="A356" s="633"/>
      <c r="B356" s="656"/>
      <c r="C356" s="654"/>
      <c r="D356" s="654"/>
      <c r="E356" s="654"/>
      <c r="F356" s="654"/>
      <c r="G356" s="654"/>
      <c r="H356" s="654"/>
      <c r="I356" s="654"/>
      <c r="J356" s="650"/>
      <c r="K356" s="650"/>
      <c r="L356" s="701"/>
      <c r="M356" s="656"/>
      <c r="N356" s="654"/>
      <c r="O356" s="654"/>
      <c r="P356" s="654"/>
      <c r="Q356" s="654"/>
      <c r="R356" s="654"/>
      <c r="S356" s="654"/>
      <c r="T356" s="654"/>
      <c r="U356" s="650"/>
      <c r="V356" s="650"/>
      <c r="W356" s="697"/>
    </row>
    <row r="357" spans="1:23" ht="18.75" customHeight="1" thickBot="1" x14ac:dyDescent="0.25">
      <c r="A357" s="626" t="s">
        <v>2049</v>
      </c>
      <c r="B357" s="678"/>
      <c r="C357" s="674"/>
      <c r="D357" s="674">
        <f>+D340+D343+D347+D351+D355</f>
        <v>252</v>
      </c>
      <c r="E357" s="674"/>
      <c r="F357" s="674"/>
      <c r="G357" s="674"/>
      <c r="H357" s="674"/>
      <c r="I357" s="674">
        <f t="shared" ref="I357:K357" si="25">+I340+I343+I347+I351+I355</f>
        <v>1</v>
      </c>
      <c r="J357" s="674">
        <f t="shared" si="25"/>
        <v>149</v>
      </c>
      <c r="K357" s="674">
        <f t="shared" si="25"/>
        <v>402</v>
      </c>
      <c r="L357" s="677">
        <f>+L340+L343+L347+L351+L355</f>
        <v>24811843</v>
      </c>
      <c r="M357" s="678"/>
      <c r="N357" s="674"/>
      <c r="O357" s="674">
        <f>+O340+O343+O347+O351+O355</f>
        <v>250</v>
      </c>
      <c r="P357" s="674"/>
      <c r="Q357" s="674"/>
      <c r="R357" s="674"/>
      <c r="S357" s="674"/>
      <c r="T357" s="674">
        <f t="shared" ref="T357:V357" si="26">+T340+T343+T347+T351+T355</f>
        <v>2</v>
      </c>
      <c r="U357" s="674">
        <f t="shared" si="26"/>
        <v>111</v>
      </c>
      <c r="V357" s="674">
        <f t="shared" si="26"/>
        <v>363</v>
      </c>
      <c r="W357" s="679">
        <f>+W340+W343+W347+W351+W355</f>
        <v>27844422</v>
      </c>
    </row>
    <row r="358" spans="1:23" x14ac:dyDescent="0.2">
      <c r="A358" s="383"/>
      <c r="B358" s="269"/>
      <c r="C358" s="269"/>
      <c r="D358" s="269"/>
      <c r="E358" s="269"/>
      <c r="F358" s="269"/>
      <c r="G358" s="269"/>
      <c r="H358" s="269"/>
      <c r="I358" s="269"/>
      <c r="J358" s="269"/>
      <c r="K358" s="269"/>
      <c r="L358" s="269"/>
      <c r="M358" s="383"/>
      <c r="N358" s="383"/>
      <c r="O358" s="383"/>
      <c r="P358" s="383"/>
      <c r="Q358" s="383"/>
      <c r="R358" s="383"/>
      <c r="S358" s="383"/>
      <c r="T358" s="383"/>
      <c r="U358" s="383"/>
      <c r="V358" s="383"/>
      <c r="W358" s="681"/>
    </row>
    <row r="359" spans="1:23" x14ac:dyDescent="0.2">
      <c r="A359" s="269"/>
      <c r="B359" s="653"/>
      <c r="C359" s="653"/>
      <c r="D359" s="653"/>
      <c r="E359" s="653"/>
      <c r="F359" s="653"/>
      <c r="G359" s="653"/>
      <c r="H359" s="653"/>
      <c r="I359" s="653"/>
      <c r="J359" s="653"/>
      <c r="K359" s="653"/>
      <c r="L359" s="653"/>
      <c r="M359" s="653"/>
      <c r="N359" s="653"/>
      <c r="O359" s="653"/>
      <c r="P359" s="653"/>
      <c r="Q359" s="653"/>
      <c r="R359" s="653"/>
      <c r="S359" s="653"/>
      <c r="T359" s="653"/>
      <c r="U359" s="653"/>
      <c r="V359" s="653"/>
      <c r="W359" s="653"/>
    </row>
    <row r="360" spans="1:23" x14ac:dyDescent="0.2">
      <c r="A360" s="570"/>
      <c r="B360" s="383"/>
      <c r="C360" s="383"/>
      <c r="D360" s="383"/>
      <c r="E360" s="383"/>
      <c r="F360" s="383"/>
      <c r="G360" s="383"/>
      <c r="H360" s="383"/>
      <c r="I360" s="383"/>
      <c r="J360" s="383"/>
      <c r="K360" s="383"/>
      <c r="L360" s="680"/>
      <c r="M360" s="722"/>
      <c r="N360" s="722"/>
      <c r="O360" s="722"/>
      <c r="P360" s="722"/>
      <c r="Q360" s="722"/>
      <c r="R360" s="722"/>
      <c r="S360" s="722"/>
      <c r="T360" s="383"/>
      <c r="U360" s="383"/>
      <c r="V360" s="383"/>
      <c r="W360" s="680"/>
    </row>
    <row r="361" spans="1:23" ht="15.75" x14ac:dyDescent="0.25">
      <c r="A361" s="1786" t="s">
        <v>21664</v>
      </c>
      <c r="B361" s="1786"/>
      <c r="C361" s="618"/>
      <c r="D361" s="618"/>
      <c r="E361" s="618"/>
      <c r="F361" s="618"/>
      <c r="G361" s="618"/>
      <c r="H361" s="618"/>
      <c r="I361" s="618"/>
      <c r="J361" s="618"/>
      <c r="K361" s="618"/>
      <c r="L361" s="682"/>
      <c r="M361" s="618"/>
      <c r="N361" s="618"/>
      <c r="O361" s="618"/>
      <c r="P361" s="618"/>
      <c r="Q361" s="618"/>
      <c r="R361" s="618"/>
      <c r="S361" s="618"/>
      <c r="T361" s="618"/>
      <c r="U361" s="618"/>
      <c r="V361" s="618"/>
      <c r="W361" s="682"/>
    </row>
    <row r="362" spans="1:23" x14ac:dyDescent="0.2">
      <c r="A362" s="1787" t="s">
        <v>21665</v>
      </c>
      <c r="B362" s="1787"/>
      <c r="C362" s="618"/>
      <c r="D362" s="618"/>
      <c r="E362" s="618"/>
      <c r="F362" s="618"/>
      <c r="G362" s="618"/>
      <c r="H362" s="618"/>
      <c r="I362" s="618"/>
      <c r="J362" s="618"/>
      <c r="K362" s="618"/>
      <c r="L362" s="618"/>
      <c r="M362" s="618"/>
      <c r="N362" s="618"/>
      <c r="O362" s="618"/>
      <c r="P362" s="618"/>
      <c r="Q362" s="618"/>
      <c r="R362" s="618"/>
      <c r="S362" s="618"/>
      <c r="T362" s="618"/>
      <c r="U362" s="618"/>
      <c r="V362" s="618"/>
      <c r="W362" s="618"/>
    </row>
    <row r="363" spans="1:23" ht="15.75" x14ac:dyDescent="0.25">
      <c r="A363" s="620"/>
      <c r="B363" s="620"/>
      <c r="C363" s="618"/>
      <c r="D363" s="618"/>
      <c r="E363" s="618"/>
      <c r="F363" s="618"/>
      <c r="G363" s="618"/>
      <c r="H363" s="618"/>
      <c r="I363" s="618"/>
      <c r="J363" s="618"/>
      <c r="K363" s="618"/>
      <c r="L363" s="618"/>
      <c r="M363" s="618"/>
      <c r="N363" s="618"/>
      <c r="O363" s="618"/>
      <c r="P363" s="618"/>
      <c r="Q363" s="618"/>
      <c r="R363" s="618"/>
      <c r="S363" s="618"/>
      <c r="T363" s="618"/>
      <c r="U363" s="618"/>
      <c r="V363" s="618"/>
      <c r="W363" s="618"/>
    </row>
    <row r="364" spans="1:23" ht="24.75" x14ac:dyDescent="0.5">
      <c r="A364" s="1788" t="s">
        <v>21666</v>
      </c>
      <c r="B364" s="1788"/>
      <c r="C364" s="1788"/>
      <c r="D364" s="1788"/>
      <c r="E364" s="1788"/>
      <c r="F364" s="1788"/>
      <c r="G364" s="1788"/>
      <c r="H364" s="1788"/>
      <c r="I364" s="1788"/>
      <c r="J364" s="1788"/>
      <c r="K364" s="1788"/>
      <c r="L364" s="1788"/>
      <c r="M364" s="1788"/>
      <c r="N364" s="1788"/>
      <c r="O364" s="1788"/>
      <c r="P364" s="1788"/>
      <c r="Q364" s="1788"/>
      <c r="R364" s="1788"/>
      <c r="S364" s="1788"/>
      <c r="T364" s="1788"/>
      <c r="U364" s="1788"/>
      <c r="V364" s="1788"/>
      <c r="W364" s="1788"/>
    </row>
    <row r="365" spans="1:23" ht="13.5" customHeight="1" x14ac:dyDescent="0.5">
      <c r="A365" s="621"/>
      <c r="B365" s="621"/>
      <c r="C365" s="621"/>
      <c r="D365" s="621"/>
      <c r="E365" s="621"/>
      <c r="F365" s="621"/>
      <c r="G365" s="621"/>
      <c r="H365" s="621"/>
      <c r="I365" s="621"/>
      <c r="J365" s="621"/>
      <c r="K365" s="621"/>
      <c r="L365" s="621"/>
      <c r="M365" s="621"/>
      <c r="N365" s="621"/>
      <c r="O365" s="621"/>
      <c r="P365" s="621"/>
      <c r="Q365" s="621"/>
      <c r="R365" s="621"/>
      <c r="S365" s="621"/>
      <c r="T365" s="621"/>
      <c r="U365" s="621"/>
      <c r="V365" s="621"/>
      <c r="W365" s="621"/>
    </row>
    <row r="366" spans="1:23" ht="19.5" x14ac:dyDescent="0.2">
      <c r="A366" s="1789" t="s">
        <v>39</v>
      </c>
      <c r="B366" s="1789"/>
      <c r="C366" s="1789"/>
      <c r="D366" s="1789"/>
      <c r="E366" s="1789"/>
      <c r="F366" s="1789"/>
      <c r="G366" s="1789"/>
      <c r="H366" s="1789"/>
      <c r="I366" s="1789"/>
      <c r="J366" s="1789"/>
      <c r="K366" s="1789"/>
      <c r="L366" s="1789"/>
      <c r="M366" s="1789"/>
      <c r="N366" s="1789"/>
      <c r="O366" s="1789"/>
      <c r="P366" s="1789"/>
      <c r="Q366" s="1789"/>
      <c r="R366" s="1789"/>
      <c r="S366" s="1789"/>
      <c r="T366" s="1789"/>
      <c r="U366" s="1789"/>
      <c r="V366" s="1789"/>
      <c r="W366" s="1789"/>
    </row>
    <row r="367" spans="1:23" ht="13.5" customHeight="1" x14ac:dyDescent="0.2">
      <c r="A367" s="622"/>
      <c r="B367" s="622"/>
      <c r="C367" s="622"/>
      <c r="D367" s="622"/>
      <c r="E367" s="622"/>
      <c r="F367" s="622"/>
      <c r="G367" s="622"/>
      <c r="H367" s="622"/>
      <c r="I367" s="622"/>
      <c r="J367" s="622"/>
      <c r="K367" s="622"/>
      <c r="L367" s="622"/>
      <c r="M367" s="622"/>
      <c r="N367" s="622"/>
      <c r="O367" s="622"/>
      <c r="P367" s="622"/>
      <c r="Q367" s="622"/>
      <c r="R367" s="622"/>
      <c r="S367" s="622"/>
      <c r="T367" s="622"/>
      <c r="U367" s="622"/>
      <c r="V367" s="622"/>
      <c r="W367" s="622"/>
    </row>
    <row r="368" spans="1:23" ht="18" x14ac:dyDescent="0.2">
      <c r="A368" s="1790" t="s">
        <v>21667</v>
      </c>
      <c r="B368" s="1790"/>
      <c r="C368" s="1790"/>
      <c r="D368" s="1790"/>
      <c r="E368" s="1790"/>
      <c r="F368" s="1790"/>
      <c r="G368" s="1790"/>
      <c r="H368" s="1790"/>
      <c r="I368" s="1790"/>
      <c r="J368" s="1790"/>
      <c r="K368" s="1790"/>
      <c r="L368" s="1790"/>
      <c r="M368" s="1790"/>
      <c r="N368" s="1790"/>
      <c r="O368" s="1790"/>
      <c r="P368" s="1790"/>
      <c r="Q368" s="1790"/>
      <c r="R368" s="1790"/>
      <c r="S368" s="1790"/>
      <c r="T368" s="1790"/>
      <c r="U368" s="1790"/>
      <c r="V368" s="1790"/>
      <c r="W368" s="1790"/>
    </row>
    <row r="369" spans="1:23" ht="18" x14ac:dyDescent="0.2">
      <c r="A369" s="775"/>
      <c r="B369" s="775"/>
      <c r="C369" s="775"/>
      <c r="D369" s="775"/>
      <c r="E369" s="775"/>
      <c r="F369" s="775"/>
      <c r="G369" s="775"/>
      <c r="H369" s="775"/>
      <c r="I369" s="775"/>
      <c r="J369" s="775"/>
      <c r="K369" s="775"/>
      <c r="L369" s="775"/>
      <c r="M369" s="775"/>
      <c r="N369" s="775"/>
      <c r="O369" s="775"/>
      <c r="P369" s="775"/>
      <c r="Q369" s="775"/>
      <c r="R369" s="775"/>
      <c r="S369" s="775"/>
      <c r="T369" s="775"/>
      <c r="U369" s="775"/>
      <c r="V369" s="775"/>
      <c r="W369" s="775"/>
    </row>
    <row r="370" spans="1:23" x14ac:dyDescent="0.2">
      <c r="A370" s="744" t="s">
        <v>2043</v>
      </c>
      <c r="B370" s="624" t="s">
        <v>1</v>
      </c>
      <c r="C370" s="268"/>
      <c r="D370" s="268"/>
      <c r="E370" s="268"/>
      <c r="F370" s="268"/>
      <c r="G370" s="268"/>
      <c r="H370" s="268"/>
      <c r="I370" s="268"/>
      <c r="J370" s="268"/>
      <c r="K370" s="268"/>
      <c r="L370" s="268"/>
      <c r="M370" s="268"/>
      <c r="N370" s="268"/>
      <c r="O370" s="268"/>
      <c r="P370" s="268"/>
      <c r="Q370" s="268"/>
      <c r="R370" s="268"/>
      <c r="S370" s="268"/>
      <c r="T370" s="268"/>
      <c r="U370" s="268"/>
      <c r="V370" s="268"/>
      <c r="W370" s="268"/>
    </row>
    <row r="371" spans="1:23" ht="16.5" thickBot="1" x14ac:dyDescent="0.3">
      <c r="A371" s="625"/>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row>
    <row r="372" spans="1:23" ht="27.75" customHeight="1" thickBot="1" x14ac:dyDescent="0.25">
      <c r="A372" s="626" t="s">
        <v>21670</v>
      </c>
      <c r="B372" s="1783" t="s">
        <v>21671</v>
      </c>
      <c r="C372" s="1783"/>
      <c r="D372" s="1783"/>
      <c r="E372" s="1783"/>
      <c r="F372" s="1783"/>
      <c r="G372" s="1783"/>
      <c r="H372" s="1783"/>
      <c r="I372" s="1783"/>
      <c r="J372" s="1783"/>
      <c r="K372" s="1783"/>
      <c r="L372" s="1784"/>
      <c r="M372" s="1785" t="s">
        <v>21672</v>
      </c>
      <c r="N372" s="1783"/>
      <c r="O372" s="1783"/>
      <c r="P372" s="1783"/>
      <c r="Q372" s="1783"/>
      <c r="R372" s="1783"/>
      <c r="S372" s="1783"/>
      <c r="T372" s="1783"/>
      <c r="U372" s="1783"/>
      <c r="V372" s="1783"/>
      <c r="W372" s="1784"/>
    </row>
    <row r="373" spans="1:23" ht="240.75" customHeight="1" thickBot="1" x14ac:dyDescent="0.25">
      <c r="A373" s="627" t="s">
        <v>21673</v>
      </c>
      <c r="B373" s="628" t="s">
        <v>21674</v>
      </c>
      <c r="C373" s="629" t="s">
        <v>21675</v>
      </c>
      <c r="D373" s="630" t="s">
        <v>21676</v>
      </c>
      <c r="E373" s="630" t="s">
        <v>21677</v>
      </c>
      <c r="F373" s="630" t="s">
        <v>21678</v>
      </c>
      <c r="G373" s="630" t="s">
        <v>21679</v>
      </c>
      <c r="H373" s="630" t="s">
        <v>21680</v>
      </c>
      <c r="I373" s="630" t="s">
        <v>21681</v>
      </c>
      <c r="J373" s="630" t="s">
        <v>21682</v>
      </c>
      <c r="K373" s="631" t="s">
        <v>21683</v>
      </c>
      <c r="L373" s="632" t="s">
        <v>21684</v>
      </c>
      <c r="M373" s="628" t="s">
        <v>21674</v>
      </c>
      <c r="N373" s="629" t="s">
        <v>21675</v>
      </c>
      <c r="O373" s="630" t="s">
        <v>21676</v>
      </c>
      <c r="P373" s="630" t="s">
        <v>21677</v>
      </c>
      <c r="Q373" s="630" t="s">
        <v>21678</v>
      </c>
      <c r="R373" s="630" t="s">
        <v>21679</v>
      </c>
      <c r="S373" s="630" t="s">
        <v>21680</v>
      </c>
      <c r="T373" s="630" t="s">
        <v>21681</v>
      </c>
      <c r="U373" s="630" t="s">
        <v>21682</v>
      </c>
      <c r="V373" s="631" t="s">
        <v>21683</v>
      </c>
      <c r="W373" s="632" t="s">
        <v>21684</v>
      </c>
    </row>
    <row r="374" spans="1:23" ht="14.25" customHeight="1" x14ac:dyDescent="0.2">
      <c r="A374" s="633"/>
      <c r="B374" s="634"/>
      <c r="C374" s="635"/>
      <c r="D374" s="635"/>
      <c r="E374" s="635"/>
      <c r="F374" s="635"/>
      <c r="G374" s="635"/>
      <c r="H374" s="635"/>
      <c r="I374" s="635"/>
      <c r="J374" s="638"/>
      <c r="K374" s="635"/>
      <c r="L374" s="776"/>
      <c r="M374" s="777"/>
      <c r="N374" s="778"/>
      <c r="O374" s="778"/>
      <c r="P374" s="778"/>
      <c r="Q374" s="778"/>
      <c r="R374" s="778"/>
      <c r="S374" s="778"/>
      <c r="T374" s="635"/>
      <c r="U374" s="635"/>
      <c r="V374" s="635"/>
      <c r="W374" s="639"/>
    </row>
    <row r="375" spans="1:23" ht="16.5" customHeight="1" x14ac:dyDescent="0.2">
      <c r="A375" s="640" t="s">
        <v>21685</v>
      </c>
      <c r="B375" s="646">
        <f>SUM(B376:B409)</f>
        <v>216</v>
      </c>
      <c r="C375" s="643">
        <f>SUM(C376:C407)</f>
        <v>95</v>
      </c>
      <c r="D375" s="643">
        <f>SUM(D376:D407)</f>
        <v>84</v>
      </c>
      <c r="E375" s="643">
        <f>SUM(E376:E409)</f>
        <v>56</v>
      </c>
      <c r="F375" s="643"/>
      <c r="G375" s="643">
        <f>SUM(G376:G409)</f>
        <v>126</v>
      </c>
      <c r="H375" s="643">
        <f>SUM(H376:H409)</f>
        <v>339</v>
      </c>
      <c r="I375" s="643"/>
      <c r="J375" s="643"/>
      <c r="K375" s="643">
        <f>SUM(K376:K409)</f>
        <v>916</v>
      </c>
      <c r="L375" s="779">
        <f>SUM(L376:L409)</f>
        <v>159265230</v>
      </c>
      <c r="M375" s="646">
        <f>SUM(M376:M409)</f>
        <v>217</v>
      </c>
      <c r="N375" s="643">
        <f>SUM(N376:N407)</f>
        <v>109</v>
      </c>
      <c r="O375" s="643">
        <f>SUM(O376:O407)</f>
        <v>65</v>
      </c>
      <c r="P375" s="643">
        <f>SUM(P376:P409)</f>
        <v>101</v>
      </c>
      <c r="Q375" s="643"/>
      <c r="R375" s="643">
        <f>SUM(R376:R409)</f>
        <v>126</v>
      </c>
      <c r="S375" s="643">
        <f>SUM(S376:S409)</f>
        <v>339</v>
      </c>
      <c r="T375" s="643"/>
      <c r="U375" s="643"/>
      <c r="V375" s="643">
        <f>SUM(V376:V409)</f>
        <v>957</v>
      </c>
      <c r="W375" s="690">
        <f>SUM(W376:W409)</f>
        <v>178069335</v>
      </c>
    </row>
    <row r="376" spans="1:23" x14ac:dyDescent="0.2">
      <c r="A376" s="633" t="s">
        <v>21764</v>
      </c>
      <c r="B376" s="762"/>
      <c r="C376" s="762"/>
      <c r="D376" s="762"/>
      <c r="E376" s="762">
        <v>1</v>
      </c>
      <c r="F376" s="762"/>
      <c r="G376" s="762"/>
      <c r="H376" s="762"/>
      <c r="I376" s="762"/>
      <c r="J376" s="762"/>
      <c r="K376" s="762">
        <f>SUM(B376:J376)</f>
        <v>1</v>
      </c>
      <c r="L376" s="711">
        <v>358000</v>
      </c>
      <c r="M376" s="762"/>
      <c r="N376" s="762"/>
      <c r="O376" s="762"/>
      <c r="P376" s="762">
        <v>1</v>
      </c>
      <c r="Q376" s="762"/>
      <c r="R376" s="762"/>
      <c r="S376" s="762"/>
      <c r="T376" s="762"/>
      <c r="U376" s="762"/>
      <c r="V376" s="762">
        <f>SUM(M376:U376)</f>
        <v>1</v>
      </c>
      <c r="W376" s="697">
        <v>360000</v>
      </c>
    </row>
    <row r="377" spans="1:23" x14ac:dyDescent="0.2">
      <c r="A377" s="633" t="s">
        <v>21765</v>
      </c>
      <c r="B377" s="761">
        <v>41</v>
      </c>
      <c r="C377" s="762"/>
      <c r="D377" s="762"/>
      <c r="E377" s="762">
        <v>4</v>
      </c>
      <c r="F377" s="762"/>
      <c r="G377" s="762"/>
      <c r="H377" s="762"/>
      <c r="I377" s="762"/>
      <c r="J377" s="762"/>
      <c r="K377" s="762">
        <f t="shared" ref="K377" si="27">SUM(B377:J377)</f>
        <v>45</v>
      </c>
      <c r="L377" s="711">
        <v>7997985</v>
      </c>
      <c r="M377" s="762">
        <v>41</v>
      </c>
      <c r="N377" s="762"/>
      <c r="O377" s="762"/>
      <c r="P377" s="762">
        <v>4</v>
      </c>
      <c r="Q377" s="762"/>
      <c r="R377" s="762"/>
      <c r="S377" s="762"/>
      <c r="T377" s="762"/>
      <c r="U377" s="762"/>
      <c r="V377" s="762">
        <f t="shared" ref="V377" si="28">SUM(M377:U377)</f>
        <v>45</v>
      </c>
      <c r="W377" s="697">
        <v>8230754</v>
      </c>
    </row>
    <row r="378" spans="1:23" x14ac:dyDescent="0.2">
      <c r="A378" s="633" t="s">
        <v>21766</v>
      </c>
      <c r="B378" s="762"/>
      <c r="C378" s="762"/>
      <c r="D378" s="762"/>
      <c r="E378" s="762"/>
      <c r="F378" s="762"/>
      <c r="G378" s="762"/>
      <c r="H378" s="762"/>
      <c r="I378" s="762"/>
      <c r="J378" s="762"/>
      <c r="K378" s="762"/>
      <c r="L378" s="780"/>
      <c r="M378" s="763">
        <v>1</v>
      </c>
      <c r="N378" s="762"/>
      <c r="O378" s="762"/>
      <c r="P378" s="762"/>
      <c r="Q378" s="762"/>
      <c r="R378" s="762"/>
      <c r="S378" s="762"/>
      <c r="T378" s="762"/>
      <c r="U378" s="762"/>
      <c r="V378" s="762">
        <f>+M378</f>
        <v>1</v>
      </c>
      <c r="W378" s="697">
        <v>146614</v>
      </c>
    </row>
    <row r="379" spans="1:23" x14ac:dyDescent="0.2">
      <c r="A379" s="633" t="s">
        <v>21741</v>
      </c>
      <c r="B379" s="762">
        <v>36</v>
      </c>
      <c r="C379" s="762"/>
      <c r="D379" s="762"/>
      <c r="E379" s="762"/>
      <c r="F379" s="762"/>
      <c r="G379" s="762"/>
      <c r="H379" s="762"/>
      <c r="I379" s="762"/>
      <c r="J379" s="762"/>
      <c r="K379" s="762">
        <f t="shared" ref="K379:K383" si="29">SUM(B379:J379)</f>
        <v>36</v>
      </c>
      <c r="L379" s="711">
        <v>899276</v>
      </c>
      <c r="M379" s="763">
        <v>36</v>
      </c>
      <c r="N379" s="762"/>
      <c r="O379" s="762"/>
      <c r="P379" s="762"/>
      <c r="Q379" s="762"/>
      <c r="R379" s="762"/>
      <c r="S379" s="762"/>
      <c r="T379" s="762"/>
      <c r="U379" s="762"/>
      <c r="V379" s="762">
        <f t="shared" ref="V379:V382" si="30">SUM(M379:U379)</f>
        <v>36</v>
      </c>
      <c r="W379" s="697">
        <v>5294895</v>
      </c>
    </row>
    <row r="380" spans="1:23" x14ac:dyDescent="0.2">
      <c r="A380" s="633" t="s">
        <v>21742</v>
      </c>
      <c r="B380" s="762">
        <v>3</v>
      </c>
      <c r="C380" s="762"/>
      <c r="D380" s="762"/>
      <c r="E380" s="762"/>
      <c r="F380" s="762"/>
      <c r="G380" s="762"/>
      <c r="H380" s="762"/>
      <c r="I380" s="762"/>
      <c r="J380" s="762"/>
      <c r="K380" s="762">
        <f t="shared" si="29"/>
        <v>3</v>
      </c>
      <c r="L380" s="711">
        <v>123688</v>
      </c>
      <c r="M380" s="763">
        <v>3</v>
      </c>
      <c r="N380" s="762"/>
      <c r="O380" s="762"/>
      <c r="P380" s="762"/>
      <c r="Q380" s="762"/>
      <c r="R380" s="762"/>
      <c r="S380" s="762"/>
      <c r="T380" s="762"/>
      <c r="U380" s="762"/>
      <c r="V380" s="762">
        <f t="shared" si="30"/>
        <v>3</v>
      </c>
      <c r="W380" s="697">
        <v>363184</v>
      </c>
    </row>
    <row r="381" spans="1:23" x14ac:dyDescent="0.2">
      <c r="A381" s="633" t="s">
        <v>21743</v>
      </c>
      <c r="B381" s="769">
        <f>97+1</f>
        <v>98</v>
      </c>
      <c r="C381" s="769"/>
      <c r="D381" s="769"/>
      <c r="E381" s="769"/>
      <c r="F381" s="769"/>
      <c r="G381" s="769"/>
      <c r="H381" s="769"/>
      <c r="I381" s="769"/>
      <c r="J381" s="769"/>
      <c r="K381" s="762">
        <f t="shared" si="29"/>
        <v>98</v>
      </c>
      <c r="L381" s="702">
        <f>3471259+143354</f>
        <v>3614613</v>
      </c>
      <c r="M381" s="781">
        <f>97+1</f>
        <v>98</v>
      </c>
      <c r="N381" s="769"/>
      <c r="O381" s="769"/>
      <c r="P381" s="769"/>
      <c r="Q381" s="769"/>
      <c r="R381" s="769"/>
      <c r="S381" s="769"/>
      <c r="T381" s="769"/>
      <c r="U381" s="769"/>
      <c r="V381" s="762">
        <f t="shared" si="30"/>
        <v>98</v>
      </c>
      <c r="W381" s="696">
        <f>11709470+143354</f>
        <v>11852824</v>
      </c>
    </row>
    <row r="382" spans="1:23" x14ac:dyDescent="0.2">
      <c r="A382" s="633" t="s">
        <v>21767</v>
      </c>
      <c r="B382" s="769">
        <v>37</v>
      </c>
      <c r="C382" s="769"/>
      <c r="D382" s="769"/>
      <c r="E382" s="769"/>
      <c r="F382" s="769"/>
      <c r="G382" s="769"/>
      <c r="H382" s="769"/>
      <c r="I382" s="769"/>
      <c r="J382" s="769"/>
      <c r="K382" s="762">
        <f t="shared" si="29"/>
        <v>37</v>
      </c>
      <c r="L382" s="711">
        <v>2780809</v>
      </c>
      <c r="M382" s="781">
        <v>37</v>
      </c>
      <c r="N382" s="769"/>
      <c r="O382" s="769"/>
      <c r="P382" s="769"/>
      <c r="Q382" s="769"/>
      <c r="R382" s="769"/>
      <c r="S382" s="769"/>
      <c r="T382" s="769"/>
      <c r="U382" s="769"/>
      <c r="V382" s="762">
        <f t="shared" si="30"/>
        <v>37</v>
      </c>
      <c r="W382" s="697">
        <v>3448279</v>
      </c>
    </row>
    <row r="383" spans="1:23" x14ac:dyDescent="0.2">
      <c r="A383" s="633" t="s">
        <v>21744</v>
      </c>
      <c r="B383" s="769">
        <v>1</v>
      </c>
      <c r="C383" s="769"/>
      <c r="D383" s="769"/>
      <c r="E383" s="769"/>
      <c r="F383" s="769"/>
      <c r="G383" s="769"/>
      <c r="H383" s="769"/>
      <c r="I383" s="769"/>
      <c r="J383" s="769"/>
      <c r="K383" s="693">
        <f t="shared" si="29"/>
        <v>1</v>
      </c>
      <c r="L383" s="702">
        <v>134954</v>
      </c>
      <c r="M383" s="781">
        <v>1</v>
      </c>
      <c r="N383" s="769"/>
      <c r="O383" s="769"/>
      <c r="P383" s="769"/>
      <c r="Q383" s="769"/>
      <c r="R383" s="769"/>
      <c r="S383" s="769"/>
      <c r="T383" s="769"/>
      <c r="U383" s="769"/>
      <c r="V383" s="693">
        <f>M383+N383+U383</f>
        <v>1</v>
      </c>
      <c r="W383" s="696">
        <v>134954</v>
      </c>
    </row>
    <row r="384" spans="1:23" x14ac:dyDescent="0.2">
      <c r="A384" s="648" t="s">
        <v>21686</v>
      </c>
      <c r="B384" s="649"/>
      <c r="C384" s="650">
        <v>1</v>
      </c>
      <c r="D384" s="650"/>
      <c r="E384" s="650"/>
      <c r="F384" s="650"/>
      <c r="G384" s="650"/>
      <c r="H384" s="650"/>
      <c r="I384" s="650"/>
      <c r="J384" s="650"/>
      <c r="K384" s="650">
        <f>+C384</f>
        <v>1</v>
      </c>
      <c r="L384" s="651">
        <v>436395</v>
      </c>
      <c r="M384" s="652"/>
      <c r="N384" s="650">
        <v>1</v>
      </c>
      <c r="O384" s="650"/>
      <c r="P384" s="650"/>
      <c r="Q384" s="650"/>
      <c r="R384" s="650"/>
      <c r="S384" s="650"/>
      <c r="T384" s="650"/>
      <c r="U384" s="650"/>
      <c r="V384" s="650">
        <f>+N384</f>
        <v>1</v>
      </c>
      <c r="W384" s="651">
        <v>435000</v>
      </c>
    </row>
    <row r="385" spans="1:23" x14ac:dyDescent="0.2">
      <c r="A385" s="648" t="s">
        <v>21687</v>
      </c>
      <c r="B385" s="649"/>
      <c r="C385" s="650">
        <v>14</v>
      </c>
      <c r="D385" s="650"/>
      <c r="E385" s="650"/>
      <c r="F385" s="650"/>
      <c r="G385" s="650"/>
      <c r="H385" s="650"/>
      <c r="I385" s="650"/>
      <c r="J385" s="650"/>
      <c r="K385" s="650">
        <f t="shared" ref="K385:K388" si="31">+C385</f>
        <v>14</v>
      </c>
      <c r="L385" s="651">
        <v>2851815</v>
      </c>
      <c r="M385" s="652"/>
      <c r="N385" s="650">
        <v>15</v>
      </c>
      <c r="O385" s="650"/>
      <c r="P385" s="650"/>
      <c r="Q385" s="650"/>
      <c r="R385" s="650"/>
      <c r="S385" s="650"/>
      <c r="T385" s="650"/>
      <c r="U385" s="650"/>
      <c r="V385" s="650">
        <f t="shared" ref="V385:V389" si="32">+N385</f>
        <v>15</v>
      </c>
      <c r="W385" s="651">
        <v>4818374</v>
      </c>
    </row>
    <row r="386" spans="1:23" x14ac:dyDescent="0.2">
      <c r="A386" s="648" t="s">
        <v>21688</v>
      </c>
      <c r="B386" s="649"/>
      <c r="C386" s="650">
        <v>11</v>
      </c>
      <c r="D386" s="654"/>
      <c r="E386" s="654"/>
      <c r="F386" s="654"/>
      <c r="G386" s="654"/>
      <c r="H386" s="654"/>
      <c r="I386" s="654"/>
      <c r="J386" s="650"/>
      <c r="K386" s="650">
        <f t="shared" si="31"/>
        <v>11</v>
      </c>
      <c r="L386" s="651">
        <v>2240712</v>
      </c>
      <c r="M386" s="652"/>
      <c r="N386" s="650">
        <v>18</v>
      </c>
      <c r="O386" s="654"/>
      <c r="P386" s="654"/>
      <c r="Q386" s="654"/>
      <c r="R386" s="654"/>
      <c r="S386" s="654"/>
      <c r="T386" s="654"/>
      <c r="U386" s="650"/>
      <c r="V386" s="650">
        <f t="shared" si="32"/>
        <v>18</v>
      </c>
      <c r="W386" s="651">
        <v>5319068</v>
      </c>
    </row>
    <row r="387" spans="1:23" x14ac:dyDescent="0.2">
      <c r="A387" s="648" t="s">
        <v>21689</v>
      </c>
      <c r="B387" s="649"/>
      <c r="C387" s="650">
        <v>10</v>
      </c>
      <c r="D387" s="654"/>
      <c r="E387" s="654"/>
      <c r="F387" s="654"/>
      <c r="G387" s="654"/>
      <c r="H387" s="654"/>
      <c r="I387" s="654"/>
      <c r="J387" s="650"/>
      <c r="K387" s="650">
        <f t="shared" si="31"/>
        <v>10</v>
      </c>
      <c r="L387" s="651">
        <v>2037011</v>
      </c>
      <c r="M387" s="652"/>
      <c r="N387" s="650">
        <v>16</v>
      </c>
      <c r="O387" s="654"/>
      <c r="P387" s="654"/>
      <c r="Q387" s="654"/>
      <c r="R387" s="654"/>
      <c r="S387" s="654"/>
      <c r="T387" s="654"/>
      <c r="U387" s="650"/>
      <c r="V387" s="650">
        <f t="shared" si="32"/>
        <v>16</v>
      </c>
      <c r="W387" s="651">
        <v>4073141</v>
      </c>
    </row>
    <row r="388" spans="1:23" x14ac:dyDescent="0.2">
      <c r="A388" s="633" t="s">
        <v>7464</v>
      </c>
      <c r="B388" s="656"/>
      <c r="C388" s="693">
        <v>1</v>
      </c>
      <c r="D388" s="693"/>
      <c r="E388" s="693"/>
      <c r="F388" s="693"/>
      <c r="G388" s="693"/>
      <c r="H388" s="693"/>
      <c r="I388" s="693"/>
      <c r="J388" s="734"/>
      <c r="K388" s="654">
        <f t="shared" si="31"/>
        <v>1</v>
      </c>
      <c r="L388" s="697">
        <v>58849</v>
      </c>
      <c r="M388" s="656"/>
      <c r="N388" s="693">
        <v>1</v>
      </c>
      <c r="O388" s="693"/>
      <c r="P388" s="693"/>
      <c r="Q388" s="693"/>
      <c r="R388" s="693"/>
      <c r="S388" s="693"/>
      <c r="T388" s="693"/>
      <c r="U388" s="734"/>
      <c r="V388" s="654">
        <f t="shared" si="32"/>
        <v>1</v>
      </c>
      <c r="W388" s="697">
        <v>78699</v>
      </c>
    </row>
    <row r="389" spans="1:23" x14ac:dyDescent="0.2">
      <c r="A389" s="750" t="s">
        <v>21768</v>
      </c>
      <c r="B389" s="751"/>
      <c r="C389" s="650"/>
      <c r="D389" s="650"/>
      <c r="E389" s="650"/>
      <c r="F389" s="650"/>
      <c r="G389" s="650"/>
      <c r="H389" s="650"/>
      <c r="I389" s="650"/>
      <c r="J389" s="752"/>
      <c r="K389" s="752">
        <f t="shared" ref="K389" si="33">+C389+E389</f>
        <v>0</v>
      </c>
      <c r="L389" s="697"/>
      <c r="M389" s="660"/>
      <c r="N389" s="654"/>
      <c r="O389" s="650"/>
      <c r="P389" s="650"/>
      <c r="Q389" s="650"/>
      <c r="R389" s="650"/>
      <c r="S389" s="650"/>
      <c r="T389" s="650"/>
      <c r="U389" s="752"/>
      <c r="V389" s="650">
        <f t="shared" si="32"/>
        <v>0</v>
      </c>
      <c r="W389" s="697"/>
    </row>
    <row r="390" spans="1:23" x14ac:dyDescent="0.2">
      <c r="A390" s="745" t="s">
        <v>21752</v>
      </c>
      <c r="B390" s="655"/>
      <c r="C390" s="650"/>
      <c r="D390" s="650"/>
      <c r="E390" s="650">
        <v>1</v>
      </c>
      <c r="F390" s="650"/>
      <c r="G390" s="650"/>
      <c r="H390" s="650"/>
      <c r="I390" s="650"/>
      <c r="J390" s="660"/>
      <c r="K390" s="650">
        <f>+E390</f>
        <v>1</v>
      </c>
      <c r="L390" s="651">
        <v>400034</v>
      </c>
      <c r="M390" s="655"/>
      <c r="N390" s="650"/>
      <c r="O390" s="650"/>
      <c r="P390" s="650">
        <v>1</v>
      </c>
      <c r="Q390" s="650"/>
      <c r="R390" s="650"/>
      <c r="S390" s="650"/>
      <c r="T390" s="650"/>
      <c r="U390" s="660"/>
      <c r="V390" s="650">
        <f>+P390</f>
        <v>1</v>
      </c>
      <c r="W390" s="697">
        <v>396933</v>
      </c>
    </row>
    <row r="391" spans="1:23" x14ac:dyDescent="0.2">
      <c r="A391" s="715" t="s">
        <v>21753</v>
      </c>
      <c r="B391" s="655"/>
      <c r="C391" s="650"/>
      <c r="D391" s="650"/>
      <c r="E391" s="650"/>
      <c r="F391" s="650"/>
      <c r="G391" s="650"/>
      <c r="H391" s="650"/>
      <c r="I391" s="650"/>
      <c r="J391" s="660"/>
      <c r="K391" s="650"/>
      <c r="L391" s="651"/>
      <c r="M391" s="655"/>
      <c r="N391" s="650"/>
      <c r="O391" s="650"/>
      <c r="P391" s="650"/>
      <c r="Q391" s="650"/>
      <c r="R391" s="650"/>
      <c r="S391" s="650"/>
      <c r="T391" s="650"/>
      <c r="U391" s="660"/>
      <c r="V391" s="650"/>
      <c r="W391" s="697"/>
    </row>
    <row r="392" spans="1:23" x14ac:dyDescent="0.2">
      <c r="A392" s="715" t="s">
        <v>21754</v>
      </c>
      <c r="B392" s="655"/>
      <c r="C392" s="650">
        <v>13</v>
      </c>
      <c r="D392" s="650"/>
      <c r="E392" s="650"/>
      <c r="F392" s="650"/>
      <c r="G392" s="650"/>
      <c r="H392" s="650"/>
      <c r="I392" s="650"/>
      <c r="J392" s="660"/>
      <c r="K392" s="650">
        <f>+C392+E392</f>
        <v>13</v>
      </c>
      <c r="L392" s="651">
        <v>2739231</v>
      </c>
      <c r="M392" s="655"/>
      <c r="N392" s="650">
        <v>13</v>
      </c>
      <c r="O392" s="650"/>
      <c r="P392" s="650"/>
      <c r="Q392" s="650"/>
      <c r="R392" s="650"/>
      <c r="S392" s="650"/>
      <c r="T392" s="650"/>
      <c r="U392" s="660"/>
      <c r="V392" s="650">
        <f>+N392+P392</f>
        <v>13</v>
      </c>
      <c r="W392" s="697">
        <v>2717998</v>
      </c>
    </row>
    <row r="393" spans="1:23" x14ac:dyDescent="0.2">
      <c r="A393" s="715" t="s">
        <v>21755</v>
      </c>
      <c r="B393" s="655"/>
      <c r="C393" s="650">
        <v>4</v>
      </c>
      <c r="D393" s="650"/>
      <c r="E393" s="650"/>
      <c r="F393" s="650"/>
      <c r="G393" s="650"/>
      <c r="H393" s="650"/>
      <c r="I393" s="650"/>
      <c r="J393" s="660"/>
      <c r="K393" s="650">
        <f>+C393</f>
        <v>4</v>
      </c>
      <c r="L393" s="651">
        <v>721775</v>
      </c>
      <c r="M393" s="655"/>
      <c r="N393" s="650">
        <v>4</v>
      </c>
      <c r="O393" s="650"/>
      <c r="P393" s="650"/>
      <c r="Q393" s="650"/>
      <c r="R393" s="650"/>
      <c r="S393" s="650"/>
      <c r="T393" s="650"/>
      <c r="U393" s="660"/>
      <c r="V393" s="650">
        <f>+N393</f>
        <v>4</v>
      </c>
      <c r="W393" s="697">
        <v>716180</v>
      </c>
    </row>
    <row r="394" spans="1:23" x14ac:dyDescent="0.2">
      <c r="A394" s="633" t="s">
        <v>21735</v>
      </c>
      <c r="B394" s="656"/>
      <c r="C394" s="693">
        <v>1</v>
      </c>
      <c r="D394" s="693"/>
      <c r="E394" s="693"/>
      <c r="F394" s="693"/>
      <c r="G394" s="693"/>
      <c r="H394" s="693"/>
      <c r="I394" s="693"/>
      <c r="J394" s="734"/>
      <c r="K394" s="654">
        <f t="shared" ref="K394:K401" si="34">+C394</f>
        <v>1</v>
      </c>
      <c r="L394" s="697">
        <v>176392</v>
      </c>
      <c r="M394" s="656"/>
      <c r="N394" s="693">
        <v>1</v>
      </c>
      <c r="O394" s="693"/>
      <c r="P394" s="693"/>
      <c r="Q394" s="693"/>
      <c r="R394" s="693"/>
      <c r="S394" s="693"/>
      <c r="T394" s="693"/>
      <c r="U394" s="734"/>
      <c r="V394" s="654">
        <f t="shared" ref="V394:V400" si="35">+N394</f>
        <v>1</v>
      </c>
      <c r="W394" s="697">
        <v>169702</v>
      </c>
    </row>
    <row r="395" spans="1:23" x14ac:dyDescent="0.2">
      <c r="A395" s="633" t="s">
        <v>21736</v>
      </c>
      <c r="B395" s="656"/>
      <c r="C395" s="693">
        <v>1</v>
      </c>
      <c r="D395" s="693"/>
      <c r="E395" s="693"/>
      <c r="F395" s="693"/>
      <c r="G395" s="693"/>
      <c r="H395" s="693"/>
      <c r="I395" s="693"/>
      <c r="J395" s="734"/>
      <c r="K395" s="654">
        <f t="shared" si="34"/>
        <v>1</v>
      </c>
      <c r="L395" s="697">
        <v>154594</v>
      </c>
      <c r="M395" s="656"/>
      <c r="N395" s="693">
        <v>1</v>
      </c>
      <c r="O395" s="693"/>
      <c r="P395" s="693"/>
      <c r="Q395" s="693"/>
      <c r="R395" s="693"/>
      <c r="S395" s="693"/>
      <c r="T395" s="693"/>
      <c r="U395" s="734"/>
      <c r="V395" s="654">
        <f t="shared" si="35"/>
        <v>1</v>
      </c>
      <c r="W395" s="697">
        <v>141702</v>
      </c>
    </row>
    <row r="396" spans="1:23" x14ac:dyDescent="0.2">
      <c r="A396" s="633" t="s">
        <v>21737</v>
      </c>
      <c r="B396" s="656"/>
      <c r="C396" s="693">
        <v>1</v>
      </c>
      <c r="D396" s="693"/>
      <c r="E396" s="693"/>
      <c r="F396" s="693"/>
      <c r="G396" s="693"/>
      <c r="H396" s="693"/>
      <c r="I396" s="693"/>
      <c r="J396" s="734"/>
      <c r="K396" s="654">
        <f t="shared" si="34"/>
        <v>1</v>
      </c>
      <c r="L396" s="697">
        <v>201001</v>
      </c>
      <c r="M396" s="656"/>
      <c r="N396" s="693">
        <v>1</v>
      </c>
      <c r="O396" s="693"/>
      <c r="P396" s="693"/>
      <c r="Q396" s="693"/>
      <c r="R396" s="693"/>
      <c r="S396" s="693"/>
      <c r="T396" s="693"/>
      <c r="U396" s="734"/>
      <c r="V396" s="654">
        <f t="shared" si="35"/>
        <v>1</v>
      </c>
      <c r="W396" s="697">
        <v>197702</v>
      </c>
    </row>
    <row r="397" spans="1:23" ht="15" customHeight="1" x14ac:dyDescent="0.2">
      <c r="A397" s="633" t="s">
        <v>21738</v>
      </c>
      <c r="B397" s="656"/>
      <c r="C397" s="693">
        <v>12</v>
      </c>
      <c r="D397" s="693"/>
      <c r="E397" s="693"/>
      <c r="F397" s="693"/>
      <c r="G397" s="693"/>
      <c r="H397" s="693"/>
      <c r="I397" s="693"/>
      <c r="J397" s="734"/>
      <c r="K397" s="654">
        <f t="shared" si="34"/>
        <v>12</v>
      </c>
      <c r="L397" s="697">
        <v>1942649</v>
      </c>
      <c r="M397" s="656"/>
      <c r="N397" s="693">
        <v>12</v>
      </c>
      <c r="O397" s="693"/>
      <c r="P397" s="693"/>
      <c r="Q397" s="693"/>
      <c r="R397" s="693"/>
      <c r="S397" s="693"/>
      <c r="T397" s="693"/>
      <c r="U397" s="734"/>
      <c r="V397" s="654">
        <f t="shared" si="35"/>
        <v>12</v>
      </c>
      <c r="W397" s="697">
        <v>1913267</v>
      </c>
    </row>
    <row r="398" spans="1:23" x14ac:dyDescent="0.2">
      <c r="A398" s="633" t="s">
        <v>6214</v>
      </c>
      <c r="B398" s="656"/>
      <c r="C398" s="693">
        <v>1</v>
      </c>
      <c r="D398" s="693"/>
      <c r="E398" s="693"/>
      <c r="F398" s="693"/>
      <c r="G398" s="693"/>
      <c r="H398" s="693"/>
      <c r="I398" s="693"/>
      <c r="J398" s="734"/>
      <c r="K398" s="654">
        <f t="shared" si="34"/>
        <v>1</v>
      </c>
      <c r="L398" s="697">
        <v>177086</v>
      </c>
      <c r="M398" s="656"/>
      <c r="N398" s="693">
        <v>1</v>
      </c>
      <c r="O398" s="693"/>
      <c r="P398" s="693"/>
      <c r="Q398" s="693"/>
      <c r="R398" s="693"/>
      <c r="S398" s="693"/>
      <c r="T398" s="693"/>
      <c r="U398" s="734"/>
      <c r="V398" s="654">
        <f t="shared" si="35"/>
        <v>1</v>
      </c>
      <c r="W398" s="697">
        <v>169702</v>
      </c>
    </row>
    <row r="399" spans="1:23" x14ac:dyDescent="0.2">
      <c r="A399" s="633" t="s">
        <v>21739</v>
      </c>
      <c r="B399" s="656"/>
      <c r="C399" s="693">
        <f>22+1</f>
        <v>23</v>
      </c>
      <c r="D399" s="693"/>
      <c r="E399" s="693"/>
      <c r="F399" s="693"/>
      <c r="G399" s="693"/>
      <c r="H399" s="693"/>
      <c r="I399" s="693"/>
      <c r="J399" s="734"/>
      <c r="K399" s="654">
        <f t="shared" si="34"/>
        <v>23</v>
      </c>
      <c r="L399" s="697">
        <f>2956337+145579</f>
        <v>3101916</v>
      </c>
      <c r="M399" s="656"/>
      <c r="N399" s="693">
        <f>22+1</f>
        <v>23</v>
      </c>
      <c r="O399" s="693"/>
      <c r="P399" s="693"/>
      <c r="Q399" s="693"/>
      <c r="R399" s="693"/>
      <c r="S399" s="693"/>
      <c r="T399" s="693"/>
      <c r="U399" s="734"/>
      <c r="V399" s="654">
        <f t="shared" si="35"/>
        <v>23</v>
      </c>
      <c r="W399" s="697">
        <f>3040560+146412</f>
        <v>3186972</v>
      </c>
    </row>
    <row r="400" spans="1:23" x14ac:dyDescent="0.2">
      <c r="A400" s="633" t="s">
        <v>21740</v>
      </c>
      <c r="B400" s="656"/>
      <c r="C400" s="693">
        <v>1</v>
      </c>
      <c r="D400" s="693"/>
      <c r="E400" s="693"/>
      <c r="F400" s="693"/>
      <c r="G400" s="693"/>
      <c r="H400" s="693"/>
      <c r="I400" s="693"/>
      <c r="J400" s="734"/>
      <c r="K400" s="654">
        <f t="shared" si="34"/>
        <v>1</v>
      </c>
      <c r="L400" s="697">
        <v>154594</v>
      </c>
      <c r="M400" s="656"/>
      <c r="N400" s="693">
        <v>1</v>
      </c>
      <c r="O400" s="693"/>
      <c r="P400" s="693"/>
      <c r="Q400" s="693"/>
      <c r="R400" s="693"/>
      <c r="S400" s="693"/>
      <c r="T400" s="693"/>
      <c r="U400" s="734"/>
      <c r="V400" s="654">
        <f t="shared" si="35"/>
        <v>1</v>
      </c>
      <c r="W400" s="697">
        <v>141702</v>
      </c>
    </row>
    <row r="401" spans="1:24" x14ac:dyDescent="0.2">
      <c r="A401" s="750" t="s">
        <v>21771</v>
      </c>
      <c r="B401" s="751"/>
      <c r="C401" s="650">
        <v>1</v>
      </c>
      <c r="D401" s="650"/>
      <c r="E401" s="650"/>
      <c r="F401" s="650"/>
      <c r="G401" s="650"/>
      <c r="H401" s="650"/>
      <c r="I401" s="650"/>
      <c r="J401" s="752"/>
      <c r="K401" s="752">
        <f t="shared" si="34"/>
        <v>1</v>
      </c>
      <c r="L401" s="697">
        <v>147002</v>
      </c>
      <c r="M401" s="737"/>
      <c r="N401" s="654">
        <v>1</v>
      </c>
      <c r="O401" s="650"/>
      <c r="P401" s="650"/>
      <c r="Q401" s="650"/>
      <c r="R401" s="650"/>
      <c r="S401" s="650"/>
      <c r="T401" s="650"/>
      <c r="U401" s="752"/>
      <c r="V401" s="752">
        <f>+N401</f>
        <v>1</v>
      </c>
      <c r="W401" s="697">
        <v>147835</v>
      </c>
    </row>
    <row r="402" spans="1:24" x14ac:dyDescent="0.2">
      <c r="A402" s="750" t="s">
        <v>21772</v>
      </c>
      <c r="B402" s="753"/>
      <c r="C402" s="650"/>
      <c r="D402" s="650"/>
      <c r="E402" s="650">
        <v>1</v>
      </c>
      <c r="F402" s="650"/>
      <c r="G402" s="650"/>
      <c r="H402" s="650"/>
      <c r="I402" s="650"/>
      <c r="J402" s="752"/>
      <c r="K402" s="752">
        <f>+E402</f>
        <v>1</v>
      </c>
      <c r="L402" s="701">
        <v>420000</v>
      </c>
      <c r="M402" s="737"/>
      <c r="N402" s="654"/>
      <c r="O402" s="650"/>
      <c r="P402" s="650">
        <v>1</v>
      </c>
      <c r="Q402" s="650"/>
      <c r="R402" s="650"/>
      <c r="S402" s="650"/>
      <c r="T402" s="650"/>
      <c r="U402" s="752"/>
      <c r="V402" s="752">
        <f>+P402</f>
        <v>1</v>
      </c>
      <c r="W402" s="697">
        <v>420000</v>
      </c>
    </row>
    <row r="403" spans="1:24" x14ac:dyDescent="0.2">
      <c r="A403" s="750" t="s">
        <v>21773</v>
      </c>
      <c r="B403" s="753"/>
      <c r="C403" s="650"/>
      <c r="D403" s="650"/>
      <c r="E403" s="650">
        <v>11</v>
      </c>
      <c r="F403" s="650"/>
      <c r="G403" s="650"/>
      <c r="H403" s="650"/>
      <c r="I403" s="650"/>
      <c r="J403" s="752"/>
      <c r="K403" s="752">
        <f t="shared" ref="K403:K404" si="36">+E403</f>
        <v>11</v>
      </c>
      <c r="L403" s="701">
        <v>2995633</v>
      </c>
      <c r="M403" s="737"/>
      <c r="N403" s="654"/>
      <c r="O403" s="650"/>
      <c r="P403" s="650">
        <v>11</v>
      </c>
      <c r="Q403" s="650"/>
      <c r="R403" s="650"/>
      <c r="S403" s="650"/>
      <c r="T403" s="650"/>
      <c r="U403" s="752"/>
      <c r="V403" s="752">
        <f t="shared" ref="V403:V404" si="37">+P403</f>
        <v>11</v>
      </c>
      <c r="W403" s="697">
        <v>2995633</v>
      </c>
    </row>
    <row r="404" spans="1:24" x14ac:dyDescent="0.2">
      <c r="A404" s="750" t="s">
        <v>21774</v>
      </c>
      <c r="B404" s="753"/>
      <c r="C404" s="650"/>
      <c r="D404" s="650"/>
      <c r="E404" s="650">
        <v>29</v>
      </c>
      <c r="F404" s="650"/>
      <c r="G404" s="650"/>
      <c r="H404" s="650"/>
      <c r="I404" s="650"/>
      <c r="J404" s="752"/>
      <c r="K404" s="752">
        <f t="shared" si="36"/>
        <v>29</v>
      </c>
      <c r="L404" s="701">
        <v>5004971</v>
      </c>
      <c r="M404" s="737"/>
      <c r="N404" s="654"/>
      <c r="O404" s="650"/>
      <c r="P404" s="650">
        <v>29</v>
      </c>
      <c r="Q404" s="650"/>
      <c r="R404" s="650"/>
      <c r="S404" s="650"/>
      <c r="T404" s="650"/>
      <c r="U404" s="752"/>
      <c r="V404" s="752">
        <f t="shared" si="37"/>
        <v>29</v>
      </c>
      <c r="W404" s="697">
        <v>5004971</v>
      </c>
    </row>
    <row r="405" spans="1:24" x14ac:dyDescent="0.2">
      <c r="A405" s="633" t="s">
        <v>21781</v>
      </c>
      <c r="B405" s="761"/>
      <c r="C405" s="762"/>
      <c r="D405" s="762"/>
      <c r="E405" s="762">
        <v>5</v>
      </c>
      <c r="F405" s="762"/>
      <c r="G405" s="762"/>
      <c r="H405" s="762"/>
      <c r="I405" s="762"/>
      <c r="J405" s="766"/>
      <c r="K405" s="762">
        <f>+E405</f>
        <v>5</v>
      </c>
      <c r="L405" s="711">
        <v>6440678</v>
      </c>
      <c r="M405" s="761"/>
      <c r="N405" s="650"/>
      <c r="O405" s="650"/>
      <c r="P405" s="650">
        <v>5</v>
      </c>
      <c r="Q405" s="650"/>
      <c r="R405" s="650"/>
      <c r="S405" s="650"/>
      <c r="T405" s="654"/>
      <c r="U405" s="767"/>
      <c r="V405" s="650">
        <f>+P405</f>
        <v>5</v>
      </c>
      <c r="W405" s="697">
        <v>1264448</v>
      </c>
    </row>
    <row r="406" spans="1:24" x14ac:dyDescent="0.2">
      <c r="A406" s="633" t="s">
        <v>21782</v>
      </c>
      <c r="B406" s="761"/>
      <c r="C406" s="762"/>
      <c r="D406" s="762"/>
      <c r="E406" s="762">
        <v>4</v>
      </c>
      <c r="F406" s="762"/>
      <c r="G406" s="762"/>
      <c r="H406" s="762"/>
      <c r="I406" s="762"/>
      <c r="J406" s="766"/>
      <c r="K406" s="762">
        <f>+E406</f>
        <v>4</v>
      </c>
      <c r="L406" s="711">
        <v>948980</v>
      </c>
      <c r="M406" s="761"/>
      <c r="N406" s="650"/>
      <c r="O406" s="650"/>
      <c r="P406" s="650">
        <v>49</v>
      </c>
      <c r="Q406" s="650"/>
      <c r="R406" s="650"/>
      <c r="S406" s="650"/>
      <c r="T406" s="654"/>
      <c r="U406" s="767"/>
      <c r="V406" s="650">
        <f>+P406</f>
        <v>49</v>
      </c>
      <c r="W406" s="697">
        <v>6601424</v>
      </c>
    </row>
    <row r="407" spans="1:24" x14ac:dyDescent="0.2">
      <c r="A407" s="633" t="s">
        <v>21690</v>
      </c>
      <c r="B407" s="692"/>
      <c r="C407" s="693"/>
      <c r="D407" s="693">
        <f>64+4+4+12</f>
        <v>84</v>
      </c>
      <c r="E407" s="693"/>
      <c r="F407" s="693"/>
      <c r="G407" s="693"/>
      <c r="H407" s="693"/>
      <c r="I407" s="693"/>
      <c r="J407" s="693"/>
      <c r="K407" s="693">
        <f>+D407</f>
        <v>84</v>
      </c>
      <c r="L407" s="697">
        <f>11401079+443078+927186+2204563</f>
        <v>14975906</v>
      </c>
      <c r="M407" s="694"/>
      <c r="N407" s="693"/>
      <c r="O407" s="693">
        <f>45+4+4+12</f>
        <v>65</v>
      </c>
      <c r="P407" s="693"/>
      <c r="Q407" s="693"/>
      <c r="R407" s="693"/>
      <c r="S407" s="693"/>
      <c r="T407" s="693"/>
      <c r="U407" s="693"/>
      <c r="V407" s="693">
        <f>+O407</f>
        <v>65</v>
      </c>
      <c r="W407" s="651">
        <f>8442449+690455+920737+2204563</f>
        <v>12258204</v>
      </c>
    </row>
    <row r="408" spans="1:24" x14ac:dyDescent="0.2">
      <c r="A408" s="633" t="s">
        <v>21783</v>
      </c>
      <c r="B408" s="656"/>
      <c r="C408" s="650"/>
      <c r="D408" s="650"/>
      <c r="E408" s="650"/>
      <c r="F408" s="650"/>
      <c r="G408" s="650"/>
      <c r="H408" s="650">
        <v>339</v>
      </c>
      <c r="I408" s="650"/>
      <c r="J408" s="650"/>
      <c r="K408" s="654">
        <f>+H408</f>
        <v>339</v>
      </c>
      <c r="L408" s="711">
        <v>79568785</v>
      </c>
      <c r="M408" s="654"/>
      <c r="N408" s="650"/>
      <c r="O408" s="650"/>
      <c r="P408" s="650"/>
      <c r="Q408" s="650"/>
      <c r="R408" s="650"/>
      <c r="S408" s="650">
        <v>339</v>
      </c>
      <c r="T408" s="650"/>
      <c r="U408" s="650"/>
      <c r="V408" s="654">
        <f>+S408</f>
        <v>339</v>
      </c>
      <c r="W408" s="697">
        <v>79642232</v>
      </c>
    </row>
    <row r="409" spans="1:24" x14ac:dyDescent="0.2">
      <c r="A409" s="633" t="s">
        <v>21784</v>
      </c>
      <c r="B409" s="656"/>
      <c r="C409" s="650"/>
      <c r="D409" s="650"/>
      <c r="E409" s="650"/>
      <c r="F409" s="650"/>
      <c r="G409" s="650">
        <v>126</v>
      </c>
      <c r="H409" s="650"/>
      <c r="I409" s="650"/>
      <c r="J409" s="650"/>
      <c r="K409" s="650">
        <f>+G409</f>
        <v>126</v>
      </c>
      <c r="L409" s="711">
        <v>15459896</v>
      </c>
      <c r="M409" s="654"/>
      <c r="N409" s="650"/>
      <c r="O409" s="650"/>
      <c r="P409" s="650"/>
      <c r="Q409" s="650"/>
      <c r="R409" s="650">
        <v>126</v>
      </c>
      <c r="S409" s="650"/>
      <c r="T409" s="650"/>
      <c r="U409" s="650"/>
      <c r="V409" s="762">
        <f t="shared" ref="V409" si="38">SUM(M409:U409)</f>
        <v>126</v>
      </c>
      <c r="W409" s="697">
        <v>15426942</v>
      </c>
      <c r="X409" s="653"/>
    </row>
    <row r="410" spans="1:24" ht="15" customHeight="1" x14ac:dyDescent="0.2">
      <c r="A410" s="640" t="s">
        <v>21691</v>
      </c>
      <c r="B410" s="646">
        <f>SUM(B411:B435)</f>
        <v>165</v>
      </c>
      <c r="C410" s="642">
        <f>SUM(C411:C435)</f>
        <v>535</v>
      </c>
      <c r="D410" s="689">
        <f>SUM(D411:D435)</f>
        <v>4895</v>
      </c>
      <c r="E410" s="642">
        <f>+E426+E431</f>
        <v>267</v>
      </c>
      <c r="F410" s="642"/>
      <c r="G410" s="642">
        <f>SUM(G411:G435)</f>
        <v>482</v>
      </c>
      <c r="H410" s="642"/>
      <c r="I410" s="642"/>
      <c r="J410" s="642">
        <f t="shared" ref="J410:P410" si="39">SUM(J411:J435)</f>
        <v>125</v>
      </c>
      <c r="K410" s="689">
        <f t="shared" si="39"/>
        <v>6469</v>
      </c>
      <c r="L410" s="647">
        <f t="shared" si="39"/>
        <v>583162627</v>
      </c>
      <c r="M410" s="661">
        <f t="shared" si="39"/>
        <v>165</v>
      </c>
      <c r="N410" s="642">
        <f t="shared" si="39"/>
        <v>544</v>
      </c>
      <c r="O410" s="689">
        <f t="shared" si="39"/>
        <v>4839</v>
      </c>
      <c r="P410" s="642">
        <f t="shared" si="39"/>
        <v>511</v>
      </c>
      <c r="Q410" s="642"/>
      <c r="R410" s="642">
        <f>SUM(R411:R435)</f>
        <v>482</v>
      </c>
      <c r="S410" s="642"/>
      <c r="T410" s="642"/>
      <c r="U410" s="642">
        <f>SUM(U411:U435)</f>
        <v>70</v>
      </c>
      <c r="V410" s="689">
        <f>SUM(V411:V435)</f>
        <v>6611</v>
      </c>
      <c r="W410" s="706">
        <f>SUM(W411:W435)</f>
        <v>592014386</v>
      </c>
    </row>
    <row r="411" spans="1:24" x14ac:dyDescent="0.2">
      <c r="A411" s="633" t="s">
        <v>21701</v>
      </c>
      <c r="B411" s="692">
        <f>22+4</f>
        <v>26</v>
      </c>
      <c r="C411" s="762"/>
      <c r="D411" s="762"/>
      <c r="E411" s="762"/>
      <c r="F411" s="762"/>
      <c r="G411" s="762"/>
      <c r="H411" s="762"/>
      <c r="I411" s="762"/>
      <c r="J411" s="762"/>
      <c r="K411" s="762">
        <f>SUM(B411:J411)</f>
        <v>26</v>
      </c>
      <c r="L411" s="702">
        <f>1636583+548216</f>
        <v>2184799</v>
      </c>
      <c r="M411" s="781">
        <f>22+4</f>
        <v>26</v>
      </c>
      <c r="N411" s="762"/>
      <c r="O411" s="762"/>
      <c r="P411" s="762"/>
      <c r="Q411" s="762"/>
      <c r="R411" s="762"/>
      <c r="S411" s="762"/>
      <c r="T411" s="762"/>
      <c r="U411" s="762"/>
      <c r="V411" s="762">
        <f>SUM(M411:U411)</f>
        <v>26</v>
      </c>
      <c r="W411" s="696">
        <f>1769399+548216</f>
        <v>2317615</v>
      </c>
    </row>
    <row r="412" spans="1:24" x14ac:dyDescent="0.2">
      <c r="A412" s="633" t="s">
        <v>21702</v>
      </c>
      <c r="B412" s="692">
        <f>13+3</f>
        <v>16</v>
      </c>
      <c r="C412" s="762"/>
      <c r="D412" s="762"/>
      <c r="E412" s="762"/>
      <c r="F412" s="762"/>
      <c r="G412" s="762"/>
      <c r="H412" s="762"/>
      <c r="I412" s="762"/>
      <c r="J412" s="762"/>
      <c r="K412" s="762">
        <f t="shared" ref="K412:K414" si="40">SUM(B412:J412)</f>
        <v>16</v>
      </c>
      <c r="L412" s="702">
        <f>987288+404862</f>
        <v>1392150</v>
      </c>
      <c r="M412" s="781">
        <f>13+3</f>
        <v>16</v>
      </c>
      <c r="N412" s="762"/>
      <c r="O412" s="762"/>
      <c r="P412" s="762"/>
      <c r="Q412" s="762"/>
      <c r="R412" s="762"/>
      <c r="S412" s="762"/>
      <c r="T412" s="762"/>
      <c r="U412" s="762"/>
      <c r="V412" s="762">
        <f t="shared" ref="V412:V414" si="41">SUM(M412:U412)</f>
        <v>16</v>
      </c>
      <c r="W412" s="696">
        <f>1043366+404862</f>
        <v>1448228</v>
      </c>
    </row>
    <row r="413" spans="1:24" x14ac:dyDescent="0.2">
      <c r="A413" s="633" t="s">
        <v>21703</v>
      </c>
      <c r="B413" s="692">
        <f>18+2</f>
        <v>20</v>
      </c>
      <c r="C413" s="762"/>
      <c r="D413" s="762"/>
      <c r="E413" s="762"/>
      <c r="F413" s="762"/>
      <c r="G413" s="762"/>
      <c r="H413" s="762"/>
      <c r="I413" s="762"/>
      <c r="J413" s="762"/>
      <c r="K413" s="762">
        <f t="shared" si="40"/>
        <v>20</v>
      </c>
      <c r="L413" s="702">
        <f>918899+281883</f>
        <v>1200782</v>
      </c>
      <c r="M413" s="781">
        <f>18+2</f>
        <v>20</v>
      </c>
      <c r="N413" s="762"/>
      <c r="O413" s="762"/>
      <c r="P413" s="762"/>
      <c r="Q413" s="762"/>
      <c r="R413" s="762"/>
      <c r="S413" s="762"/>
      <c r="T413" s="762"/>
      <c r="U413" s="762"/>
      <c r="V413" s="762">
        <f t="shared" si="41"/>
        <v>20</v>
      </c>
      <c r="W413" s="696">
        <f>1425797+281883</f>
        <v>1707680</v>
      </c>
    </row>
    <row r="414" spans="1:24" x14ac:dyDescent="0.2">
      <c r="A414" s="633" t="s">
        <v>21704</v>
      </c>
      <c r="B414" s="692">
        <f>30+3</f>
        <v>33</v>
      </c>
      <c r="C414" s="762"/>
      <c r="D414" s="762"/>
      <c r="E414" s="762"/>
      <c r="F414" s="762"/>
      <c r="G414" s="762"/>
      <c r="H414" s="762"/>
      <c r="I414" s="762"/>
      <c r="J414" s="762"/>
      <c r="K414" s="762">
        <f t="shared" si="40"/>
        <v>33</v>
      </c>
      <c r="L414" s="702">
        <f>2106346+365745</f>
        <v>2472091</v>
      </c>
      <c r="M414" s="781">
        <f>30+3</f>
        <v>33</v>
      </c>
      <c r="N414" s="762"/>
      <c r="O414" s="762"/>
      <c r="P414" s="762"/>
      <c r="Q414" s="762"/>
      <c r="R414" s="762"/>
      <c r="S414" s="762"/>
      <c r="T414" s="762"/>
      <c r="U414" s="762"/>
      <c r="V414" s="762">
        <f t="shared" si="41"/>
        <v>33</v>
      </c>
      <c r="W414" s="696">
        <f>2358950+365745</f>
        <v>2724695</v>
      </c>
    </row>
    <row r="415" spans="1:24" x14ac:dyDescent="0.2">
      <c r="A415" s="633" t="s">
        <v>21705</v>
      </c>
      <c r="B415" s="761">
        <v>33</v>
      </c>
      <c r="C415" s="762"/>
      <c r="D415" s="762"/>
      <c r="E415" s="762"/>
      <c r="F415" s="762"/>
      <c r="G415" s="762"/>
      <c r="H415" s="762"/>
      <c r="I415" s="762"/>
      <c r="J415" s="763"/>
      <c r="K415" s="654">
        <f t="shared" ref="K415:K416" si="42">SUM(B415:J415)</f>
        <v>33</v>
      </c>
      <c r="L415" s="711">
        <v>2130675</v>
      </c>
      <c r="M415" s="767">
        <v>33</v>
      </c>
      <c r="N415" s="764"/>
      <c r="O415" s="764"/>
      <c r="P415" s="764"/>
      <c r="Q415" s="764"/>
      <c r="R415" s="764"/>
      <c r="S415" s="764"/>
      <c r="T415" s="764"/>
      <c r="U415" s="765"/>
      <c r="V415" s="762">
        <f t="shared" ref="V415:V416" si="43">SUM(M415:U415)</f>
        <v>33</v>
      </c>
      <c r="W415" s="697">
        <v>2539295</v>
      </c>
    </row>
    <row r="416" spans="1:24" x14ac:dyDescent="0.2">
      <c r="A416" s="633" t="s">
        <v>21775</v>
      </c>
      <c r="B416" s="761">
        <v>37</v>
      </c>
      <c r="C416" s="762"/>
      <c r="D416" s="762"/>
      <c r="E416" s="762"/>
      <c r="F416" s="762"/>
      <c r="G416" s="762"/>
      <c r="H416" s="762"/>
      <c r="I416" s="762"/>
      <c r="J416" s="763"/>
      <c r="K416" s="654">
        <f t="shared" si="42"/>
        <v>37</v>
      </c>
      <c r="L416" s="711">
        <v>2748115</v>
      </c>
      <c r="M416" s="767">
        <v>37</v>
      </c>
      <c r="N416" s="764"/>
      <c r="O416" s="764"/>
      <c r="P416" s="764"/>
      <c r="Q416" s="764"/>
      <c r="R416" s="764"/>
      <c r="S416" s="764"/>
      <c r="T416" s="764"/>
      <c r="U416" s="765"/>
      <c r="V416" s="762">
        <f t="shared" si="43"/>
        <v>37</v>
      </c>
      <c r="W416" s="697">
        <v>2887078</v>
      </c>
    </row>
    <row r="417" spans="1:23" ht="12.75" customHeight="1" x14ac:dyDescent="0.2">
      <c r="A417" s="633" t="s">
        <v>21789</v>
      </c>
      <c r="B417" s="655"/>
      <c r="C417" s="650">
        <v>89</v>
      </c>
      <c r="D417" s="654"/>
      <c r="E417" s="654"/>
      <c r="F417" s="654"/>
      <c r="G417" s="654"/>
      <c r="H417" s="654"/>
      <c r="I417" s="654"/>
      <c r="J417" s="650"/>
      <c r="K417" s="650">
        <f>+C417</f>
        <v>89</v>
      </c>
      <c r="L417" s="657">
        <v>18129397</v>
      </c>
      <c r="M417" s="654"/>
      <c r="N417" s="650">
        <v>99</v>
      </c>
      <c r="O417" s="654"/>
      <c r="P417" s="654"/>
      <c r="Q417" s="654"/>
      <c r="R417" s="654"/>
      <c r="S417" s="654"/>
      <c r="T417" s="654"/>
      <c r="U417" s="650"/>
      <c r="V417" s="650">
        <f>+N417</f>
        <v>99</v>
      </c>
      <c r="W417" s="657">
        <v>14496960</v>
      </c>
    </row>
    <row r="418" spans="1:23" ht="14.25" customHeight="1" x14ac:dyDescent="0.2">
      <c r="A418" s="633" t="s">
        <v>21746</v>
      </c>
      <c r="B418" s="737"/>
      <c r="C418" s="650">
        <v>18</v>
      </c>
      <c r="D418" s="650"/>
      <c r="E418" s="650"/>
      <c r="F418" s="650"/>
      <c r="G418" s="650"/>
      <c r="H418" s="650"/>
      <c r="I418" s="650"/>
      <c r="J418" s="650">
        <v>3</v>
      </c>
      <c r="K418" s="654">
        <f>+C418+J418</f>
        <v>21</v>
      </c>
      <c r="L418" s="697">
        <f>3037752+216000</f>
        <v>3253752</v>
      </c>
      <c r="M418" s="737"/>
      <c r="N418" s="650">
        <v>18</v>
      </c>
      <c r="O418" s="650"/>
      <c r="P418" s="650"/>
      <c r="Q418" s="650"/>
      <c r="R418" s="650"/>
      <c r="S418" s="650"/>
      <c r="T418" s="650"/>
      <c r="U418" s="650">
        <v>3</v>
      </c>
      <c r="V418" s="654">
        <f>+N418+U418</f>
        <v>21</v>
      </c>
      <c r="W418" s="697">
        <f>3314517+324000</f>
        <v>3638517</v>
      </c>
    </row>
    <row r="419" spans="1:23" ht="14.25" customHeight="1" x14ac:dyDescent="0.2">
      <c r="A419" s="633" t="s">
        <v>21747</v>
      </c>
      <c r="B419" s="737"/>
      <c r="C419" s="650">
        <v>2</v>
      </c>
      <c r="D419" s="650"/>
      <c r="E419" s="650"/>
      <c r="F419" s="650"/>
      <c r="G419" s="650"/>
      <c r="H419" s="650"/>
      <c r="I419" s="650"/>
      <c r="J419" s="734"/>
      <c r="K419" s="654">
        <f t="shared" ref="K419:K423" si="44">+C419</f>
        <v>2</v>
      </c>
      <c r="L419" s="697">
        <v>291986</v>
      </c>
      <c r="M419" s="737"/>
      <c r="N419" s="650">
        <v>2</v>
      </c>
      <c r="O419" s="650"/>
      <c r="P419" s="650"/>
      <c r="Q419" s="650"/>
      <c r="R419" s="650"/>
      <c r="S419" s="650"/>
      <c r="T419" s="650"/>
      <c r="U419" s="734"/>
      <c r="V419" s="654">
        <f t="shared" ref="V419:V423" si="45">+N419</f>
        <v>2</v>
      </c>
      <c r="W419" s="697">
        <v>283404</v>
      </c>
    </row>
    <row r="420" spans="1:23" x14ac:dyDescent="0.2">
      <c r="A420" s="633" t="s">
        <v>7477</v>
      </c>
      <c r="B420" s="656"/>
      <c r="C420" s="650">
        <v>26</v>
      </c>
      <c r="D420" s="650"/>
      <c r="E420" s="650"/>
      <c r="F420" s="650"/>
      <c r="G420" s="650"/>
      <c r="H420" s="650"/>
      <c r="I420" s="650"/>
      <c r="J420" s="734"/>
      <c r="K420" s="654">
        <f t="shared" si="44"/>
        <v>26</v>
      </c>
      <c r="L420" s="697">
        <v>2738969</v>
      </c>
      <c r="M420" s="656"/>
      <c r="N420" s="650">
        <v>25</v>
      </c>
      <c r="O420" s="650"/>
      <c r="P420" s="650"/>
      <c r="Q420" s="650"/>
      <c r="R420" s="650"/>
      <c r="S420" s="650"/>
      <c r="T420" s="650"/>
      <c r="U420" s="734"/>
      <c r="V420" s="654">
        <f t="shared" si="45"/>
        <v>25</v>
      </c>
      <c r="W420" s="697">
        <v>2571074</v>
      </c>
    </row>
    <row r="421" spans="1:23" x14ac:dyDescent="0.2">
      <c r="A421" s="633" t="s">
        <v>7559</v>
      </c>
      <c r="B421" s="656"/>
      <c r="C421" s="650">
        <v>29</v>
      </c>
      <c r="D421" s="650"/>
      <c r="E421" s="650"/>
      <c r="F421" s="650"/>
      <c r="G421" s="650"/>
      <c r="H421" s="650"/>
      <c r="I421" s="650"/>
      <c r="J421" s="734"/>
      <c r="K421" s="654">
        <f t="shared" si="44"/>
        <v>29</v>
      </c>
      <c r="L421" s="697">
        <v>2823259</v>
      </c>
      <c r="M421" s="656"/>
      <c r="N421" s="650">
        <v>29</v>
      </c>
      <c r="O421" s="650"/>
      <c r="P421" s="650"/>
      <c r="Q421" s="650"/>
      <c r="R421" s="650"/>
      <c r="S421" s="650"/>
      <c r="T421" s="650"/>
      <c r="U421" s="734"/>
      <c r="V421" s="654">
        <f t="shared" si="45"/>
        <v>29</v>
      </c>
      <c r="W421" s="697">
        <v>2744358</v>
      </c>
    </row>
    <row r="422" spans="1:23" x14ac:dyDescent="0.2">
      <c r="A422" s="633" t="s">
        <v>7470</v>
      </c>
      <c r="B422" s="656"/>
      <c r="C422" s="650">
        <v>57</v>
      </c>
      <c r="D422" s="650"/>
      <c r="E422" s="650"/>
      <c r="F422" s="650"/>
      <c r="G422" s="650"/>
      <c r="H422" s="650"/>
      <c r="I422" s="650"/>
      <c r="J422" s="734"/>
      <c r="K422" s="654">
        <f t="shared" si="44"/>
        <v>57</v>
      </c>
      <c r="L422" s="697">
        <v>4657049</v>
      </c>
      <c r="M422" s="656"/>
      <c r="N422" s="650">
        <v>57</v>
      </c>
      <c r="O422" s="650"/>
      <c r="P422" s="650"/>
      <c r="Q422" s="650"/>
      <c r="R422" s="650"/>
      <c r="S422" s="650"/>
      <c r="T422" s="650"/>
      <c r="U422" s="734"/>
      <c r="V422" s="654">
        <f t="shared" si="45"/>
        <v>57</v>
      </c>
      <c r="W422" s="697">
        <v>4486014</v>
      </c>
    </row>
    <row r="423" spans="1:23" x14ac:dyDescent="0.2">
      <c r="A423" s="633" t="s">
        <v>7496</v>
      </c>
      <c r="B423" s="656"/>
      <c r="C423" s="650">
        <v>28</v>
      </c>
      <c r="D423" s="650"/>
      <c r="E423" s="650"/>
      <c r="F423" s="650"/>
      <c r="G423" s="650"/>
      <c r="H423" s="650"/>
      <c r="I423" s="650"/>
      <c r="J423" s="734"/>
      <c r="K423" s="654">
        <f t="shared" si="44"/>
        <v>28</v>
      </c>
      <c r="L423" s="697">
        <v>1761505</v>
      </c>
      <c r="M423" s="656"/>
      <c r="N423" s="650">
        <v>28</v>
      </c>
      <c r="O423" s="650"/>
      <c r="P423" s="650"/>
      <c r="Q423" s="650"/>
      <c r="R423" s="650"/>
      <c r="S423" s="650"/>
      <c r="T423" s="650"/>
      <c r="U423" s="734"/>
      <c r="V423" s="654">
        <f t="shared" si="45"/>
        <v>28</v>
      </c>
      <c r="W423" s="697">
        <v>1779456</v>
      </c>
    </row>
    <row r="424" spans="1:23" x14ac:dyDescent="0.2">
      <c r="A424" s="745" t="s">
        <v>21756</v>
      </c>
      <c r="B424" s="655"/>
      <c r="C424" s="650">
        <v>14</v>
      </c>
      <c r="D424" s="650"/>
      <c r="E424" s="650"/>
      <c r="F424" s="650"/>
      <c r="G424" s="650"/>
      <c r="H424" s="650"/>
      <c r="I424" s="650"/>
      <c r="J424" s="660"/>
      <c r="K424" s="650">
        <f>+C424</f>
        <v>14</v>
      </c>
      <c r="L424" s="651">
        <v>2050084</v>
      </c>
      <c r="M424" s="655"/>
      <c r="N424" s="650">
        <v>14</v>
      </c>
      <c r="O424" s="650"/>
      <c r="P424" s="650"/>
      <c r="Q424" s="650"/>
      <c r="R424" s="650"/>
      <c r="S424" s="650"/>
      <c r="T424" s="650"/>
      <c r="U424" s="660"/>
      <c r="V424" s="650">
        <f>+N424</f>
        <v>14</v>
      </c>
      <c r="W424" s="697">
        <v>2034193</v>
      </c>
    </row>
    <row r="425" spans="1:23" x14ac:dyDescent="0.2">
      <c r="A425" s="754" t="s">
        <v>21691</v>
      </c>
      <c r="B425" s="751"/>
      <c r="C425" s="752">
        <v>127</v>
      </c>
      <c r="D425" s="752"/>
      <c r="E425" s="752"/>
      <c r="F425" s="752"/>
      <c r="G425" s="752"/>
      <c r="H425" s="752"/>
      <c r="I425" s="752"/>
      <c r="J425" s="752"/>
      <c r="K425" s="752">
        <f>+C425</f>
        <v>127</v>
      </c>
      <c r="L425" s="755">
        <v>14306005</v>
      </c>
      <c r="M425" s="656"/>
      <c r="N425" s="752">
        <v>127</v>
      </c>
      <c r="O425" s="752"/>
      <c r="P425" s="752"/>
      <c r="Q425" s="752"/>
      <c r="R425" s="752"/>
      <c r="S425" s="752"/>
      <c r="T425" s="752"/>
      <c r="U425" s="752"/>
      <c r="V425" s="752">
        <f>+N425</f>
        <v>127</v>
      </c>
      <c r="W425" s="755">
        <v>14411811</v>
      </c>
    </row>
    <row r="426" spans="1:23" x14ac:dyDescent="0.2">
      <c r="A426" s="633" t="s">
        <v>21776</v>
      </c>
      <c r="B426" s="751"/>
      <c r="C426" s="756"/>
      <c r="D426" s="756"/>
      <c r="E426" s="756">
        <v>65</v>
      </c>
      <c r="F426" s="756"/>
      <c r="G426" s="756"/>
      <c r="H426" s="756"/>
      <c r="I426" s="756"/>
      <c r="J426" s="756"/>
      <c r="K426" s="756">
        <f>+E426</f>
        <v>65</v>
      </c>
      <c r="L426" s="757">
        <v>10284474</v>
      </c>
      <c r="M426" s="656"/>
      <c r="N426" s="756"/>
      <c r="O426" s="756"/>
      <c r="P426" s="756">
        <v>148</v>
      </c>
      <c r="Q426" s="756"/>
      <c r="R426" s="756"/>
      <c r="S426" s="756"/>
      <c r="T426" s="756"/>
      <c r="U426" s="756"/>
      <c r="V426" s="756">
        <f>+P426</f>
        <v>148</v>
      </c>
      <c r="W426" s="755">
        <v>26929946</v>
      </c>
    </row>
    <row r="427" spans="1:23" x14ac:dyDescent="0.2">
      <c r="A427" s="745" t="s">
        <v>21757</v>
      </c>
      <c r="B427" s="655"/>
      <c r="C427" s="650">
        <v>46</v>
      </c>
      <c r="D427" s="650"/>
      <c r="E427" s="650"/>
      <c r="F427" s="650"/>
      <c r="G427" s="650"/>
      <c r="H427" s="650"/>
      <c r="I427" s="650"/>
      <c r="J427" s="660"/>
      <c r="K427" s="650">
        <f t="shared" ref="K427:K430" si="46">+C427</f>
        <v>46</v>
      </c>
      <c r="L427" s="651">
        <v>6187888</v>
      </c>
      <c r="M427" s="655"/>
      <c r="N427" s="650">
        <v>46</v>
      </c>
      <c r="O427" s="650"/>
      <c r="P427" s="650"/>
      <c r="Q427" s="650"/>
      <c r="R427" s="650"/>
      <c r="S427" s="650"/>
      <c r="T427" s="650"/>
      <c r="U427" s="660"/>
      <c r="V427" s="650">
        <f t="shared" ref="V427:V430" si="47">+N427</f>
        <v>46</v>
      </c>
      <c r="W427" s="697">
        <v>6139922</v>
      </c>
    </row>
    <row r="428" spans="1:23" x14ac:dyDescent="0.2">
      <c r="A428" s="745" t="s">
        <v>21758</v>
      </c>
      <c r="B428" s="655"/>
      <c r="C428" s="650">
        <v>39</v>
      </c>
      <c r="D428" s="650"/>
      <c r="E428" s="650"/>
      <c r="F428" s="650"/>
      <c r="G428" s="650"/>
      <c r="H428" s="650"/>
      <c r="I428" s="650"/>
      <c r="J428" s="660"/>
      <c r="K428" s="650">
        <f t="shared" si="46"/>
        <v>39</v>
      </c>
      <c r="L428" s="651">
        <v>4431117</v>
      </c>
      <c r="M428" s="655"/>
      <c r="N428" s="650">
        <v>39</v>
      </c>
      <c r="O428" s="650"/>
      <c r="P428" s="650"/>
      <c r="Q428" s="650"/>
      <c r="R428" s="650"/>
      <c r="S428" s="650"/>
      <c r="T428" s="650"/>
      <c r="U428" s="660"/>
      <c r="V428" s="650">
        <f t="shared" si="47"/>
        <v>39</v>
      </c>
      <c r="W428" s="697">
        <v>4396769</v>
      </c>
    </row>
    <row r="429" spans="1:23" x14ac:dyDescent="0.2">
      <c r="A429" s="745" t="s">
        <v>21759</v>
      </c>
      <c r="B429" s="735"/>
      <c r="C429" s="650">
        <v>33</v>
      </c>
      <c r="D429" s="650"/>
      <c r="E429" s="650"/>
      <c r="F429" s="650"/>
      <c r="G429" s="650"/>
      <c r="H429" s="650"/>
      <c r="I429" s="650"/>
      <c r="J429" s="660"/>
      <c r="K429" s="650">
        <f t="shared" si="46"/>
        <v>33</v>
      </c>
      <c r="L429" s="651">
        <v>3004968</v>
      </c>
      <c r="M429" s="735"/>
      <c r="N429" s="650">
        <v>33</v>
      </c>
      <c r="O429" s="650"/>
      <c r="P429" s="650"/>
      <c r="Q429" s="650"/>
      <c r="R429" s="650"/>
      <c r="S429" s="650"/>
      <c r="T429" s="650"/>
      <c r="U429" s="660"/>
      <c r="V429" s="650">
        <f t="shared" si="47"/>
        <v>33</v>
      </c>
      <c r="W429" s="697">
        <v>2981675</v>
      </c>
    </row>
    <row r="430" spans="1:23" x14ac:dyDescent="0.2">
      <c r="A430" s="745" t="s">
        <v>21760</v>
      </c>
      <c r="B430" s="735"/>
      <c r="C430" s="650">
        <v>27</v>
      </c>
      <c r="D430" s="650"/>
      <c r="E430" s="650"/>
      <c r="F430" s="650"/>
      <c r="G430" s="650"/>
      <c r="H430" s="650"/>
      <c r="I430" s="650"/>
      <c r="J430" s="660"/>
      <c r="K430" s="650">
        <f t="shared" si="46"/>
        <v>27</v>
      </c>
      <c r="L430" s="651">
        <v>1862214</v>
      </c>
      <c r="M430" s="735"/>
      <c r="N430" s="650">
        <v>27</v>
      </c>
      <c r="O430" s="650"/>
      <c r="P430" s="650"/>
      <c r="Q430" s="650"/>
      <c r="R430" s="650"/>
      <c r="S430" s="650"/>
      <c r="T430" s="650"/>
      <c r="U430" s="660"/>
      <c r="V430" s="650">
        <f t="shared" si="47"/>
        <v>27</v>
      </c>
      <c r="W430" s="697">
        <v>1847779</v>
      </c>
    </row>
    <row r="431" spans="1:23" x14ac:dyDescent="0.2">
      <c r="A431" s="633" t="s">
        <v>3823</v>
      </c>
      <c r="B431" s="751"/>
      <c r="C431" s="756"/>
      <c r="D431" s="756"/>
      <c r="E431" s="756">
        <v>202</v>
      </c>
      <c r="F431" s="756"/>
      <c r="G431" s="756"/>
      <c r="H431" s="756"/>
      <c r="I431" s="756"/>
      <c r="J431" s="756"/>
      <c r="K431" s="756">
        <f>+E431</f>
        <v>202</v>
      </c>
      <c r="L431" s="757">
        <v>17776432</v>
      </c>
      <c r="M431" s="656"/>
      <c r="N431" s="756"/>
      <c r="O431" s="756"/>
      <c r="P431" s="756">
        <v>303</v>
      </c>
      <c r="Q431" s="756"/>
      <c r="R431" s="756"/>
      <c r="S431" s="756"/>
      <c r="T431" s="756"/>
      <c r="U431" s="756"/>
      <c r="V431" s="756">
        <f>+P431</f>
        <v>303</v>
      </c>
      <c r="W431" s="755">
        <v>38002083</v>
      </c>
    </row>
    <row r="432" spans="1:23" x14ac:dyDescent="0.2">
      <c r="A432" s="633" t="s">
        <v>21785</v>
      </c>
      <c r="B432" s="761"/>
      <c r="C432" s="762"/>
      <c r="D432" s="762"/>
      <c r="E432" s="762"/>
      <c r="F432" s="762"/>
      <c r="G432" s="762"/>
      <c r="H432" s="762"/>
      <c r="I432" s="762"/>
      <c r="J432" s="763"/>
      <c r="K432" s="654"/>
      <c r="L432" s="711"/>
      <c r="M432" s="761"/>
      <c r="N432" s="764"/>
      <c r="O432" s="764"/>
      <c r="P432" s="693">
        <v>60</v>
      </c>
      <c r="Q432" s="764"/>
      <c r="R432" s="764"/>
      <c r="S432" s="765"/>
      <c r="T432" s="764"/>
      <c r="U432" s="765"/>
      <c r="V432" s="769">
        <f>+P432</f>
        <v>60</v>
      </c>
      <c r="W432" s="697">
        <v>4811890</v>
      </c>
    </row>
    <row r="433" spans="1:23" x14ac:dyDescent="0.2">
      <c r="A433" s="633" t="s">
        <v>21690</v>
      </c>
      <c r="B433" s="761"/>
      <c r="C433" s="762"/>
      <c r="D433" s="769">
        <f>1298+2389+56+321+165+197+469</f>
        <v>4895</v>
      </c>
      <c r="E433" s="762"/>
      <c r="F433" s="762"/>
      <c r="G433" s="762"/>
      <c r="H433" s="762"/>
      <c r="I433" s="762"/>
      <c r="J433" s="762"/>
      <c r="K433" s="769">
        <f>+D433</f>
        <v>4895</v>
      </c>
      <c r="L433" s="658">
        <f>140226691+179507152+6203099+23263421+11980758+17503781+24002437</f>
        <v>402687339</v>
      </c>
      <c r="M433" s="692"/>
      <c r="N433" s="693"/>
      <c r="O433" s="769">
        <f>1253+2389+56+319+165+195+462</f>
        <v>4839</v>
      </c>
      <c r="P433" s="762"/>
      <c r="Q433" s="762"/>
      <c r="R433" s="762"/>
      <c r="S433" s="762"/>
      <c r="T433" s="762"/>
      <c r="U433" s="762"/>
      <c r="V433" s="769">
        <f>+O433</f>
        <v>4839</v>
      </c>
      <c r="W433" s="657">
        <f>118452285+175304956+8133918+22667130+10980252+18638650+16957020</f>
        <v>371134211</v>
      </c>
    </row>
    <row r="434" spans="1:23" x14ac:dyDescent="0.2">
      <c r="A434" s="633" t="s">
        <v>21784</v>
      </c>
      <c r="B434" s="656"/>
      <c r="C434" s="654"/>
      <c r="D434" s="654"/>
      <c r="E434" s="654"/>
      <c r="F434" s="654"/>
      <c r="G434" s="654">
        <v>482</v>
      </c>
      <c r="H434" s="654"/>
      <c r="I434" s="654"/>
      <c r="J434" s="654"/>
      <c r="K434" s="650">
        <f>+G434</f>
        <v>482</v>
      </c>
      <c r="L434" s="711">
        <v>72056237</v>
      </c>
      <c r="M434" s="692"/>
      <c r="N434" s="693"/>
      <c r="O434" s="693"/>
      <c r="P434" s="693"/>
      <c r="Q434" s="693"/>
      <c r="R434" s="693">
        <v>482</v>
      </c>
      <c r="S434" s="713"/>
      <c r="T434" s="693"/>
      <c r="U434" s="693"/>
      <c r="V434" s="693">
        <f>+R434</f>
        <v>482</v>
      </c>
      <c r="W434" s="697">
        <v>72105937</v>
      </c>
    </row>
    <row r="435" spans="1:23" x14ac:dyDescent="0.2">
      <c r="A435" s="633" t="s">
        <v>21790</v>
      </c>
      <c r="B435" s="656"/>
      <c r="C435" s="654"/>
      <c r="D435" s="654"/>
      <c r="E435" s="654"/>
      <c r="F435" s="654"/>
      <c r="G435" s="654"/>
      <c r="H435" s="654"/>
      <c r="I435" s="654"/>
      <c r="J435" s="650">
        <v>122</v>
      </c>
      <c r="K435" s="782">
        <f>+J435</f>
        <v>122</v>
      </c>
      <c r="L435" s="697">
        <v>2731340</v>
      </c>
      <c r="M435" s="654"/>
      <c r="N435" s="654"/>
      <c r="O435" s="654"/>
      <c r="P435" s="654"/>
      <c r="Q435" s="654"/>
      <c r="R435" s="654"/>
      <c r="S435" s="654"/>
      <c r="T435" s="654"/>
      <c r="U435" s="650">
        <v>67</v>
      </c>
      <c r="V435" s="650">
        <f>+U435</f>
        <v>67</v>
      </c>
      <c r="W435" s="697">
        <v>3593796</v>
      </c>
    </row>
    <row r="436" spans="1:23" ht="14.25" customHeight="1" x14ac:dyDescent="0.2">
      <c r="A436" s="640" t="s">
        <v>21706</v>
      </c>
      <c r="B436" s="643">
        <f>SUM(B437:B451)</f>
        <v>139</v>
      </c>
      <c r="C436" s="642">
        <f>SUM(C437:C451)</f>
        <v>212</v>
      </c>
      <c r="D436" s="689">
        <f>SUM(D437:D451)</f>
        <v>1470</v>
      </c>
      <c r="E436" s="642">
        <f>+E447</f>
        <v>37</v>
      </c>
      <c r="F436" s="642"/>
      <c r="G436" s="642"/>
      <c r="H436" s="642"/>
      <c r="I436" s="642"/>
      <c r="J436" s="642">
        <f>J451</f>
        <v>19</v>
      </c>
      <c r="K436" s="768">
        <f t="shared" ref="K436:P436" si="48">SUM(K437:K451)</f>
        <v>1877</v>
      </c>
      <c r="L436" s="647">
        <f t="shared" si="48"/>
        <v>78099832</v>
      </c>
      <c r="M436" s="661">
        <f t="shared" si="48"/>
        <v>136</v>
      </c>
      <c r="N436" s="642">
        <f t="shared" si="48"/>
        <v>212</v>
      </c>
      <c r="O436" s="689">
        <f t="shared" si="48"/>
        <v>1399</v>
      </c>
      <c r="P436" s="689">
        <f t="shared" si="48"/>
        <v>85</v>
      </c>
      <c r="Q436" s="689"/>
      <c r="R436" s="689"/>
      <c r="S436" s="689"/>
      <c r="T436" s="642"/>
      <c r="U436" s="642">
        <f>+U451</f>
        <v>33</v>
      </c>
      <c r="V436" s="661">
        <f>SUM(V437:V451)</f>
        <v>1865</v>
      </c>
      <c r="W436" s="647">
        <f>SUM(W437:W451)</f>
        <v>77465935</v>
      </c>
    </row>
    <row r="437" spans="1:23" x14ac:dyDescent="0.2">
      <c r="A437" s="633" t="s">
        <v>21707</v>
      </c>
      <c r="B437" s="692">
        <f>34+6</f>
        <v>40</v>
      </c>
      <c r="C437" s="762"/>
      <c r="D437" s="762"/>
      <c r="E437" s="762"/>
      <c r="F437" s="762"/>
      <c r="G437" s="762"/>
      <c r="H437" s="762"/>
      <c r="I437" s="762"/>
      <c r="J437" s="762"/>
      <c r="K437" s="783">
        <f t="shared" ref="K437:K440" si="49">SUM(B437:J437)</f>
        <v>40</v>
      </c>
      <c r="L437" s="697">
        <f>1414617+610452</f>
        <v>2025069</v>
      </c>
      <c r="M437" s="781">
        <f>33+5</f>
        <v>38</v>
      </c>
      <c r="N437" s="762"/>
      <c r="O437" s="762"/>
      <c r="P437" s="762"/>
      <c r="Q437" s="762"/>
      <c r="R437" s="762"/>
      <c r="S437" s="762"/>
      <c r="T437" s="762"/>
      <c r="U437" s="762"/>
      <c r="V437" s="783">
        <f t="shared" ref="V437:V440" si="50">SUM(M437:U437)</f>
        <v>38</v>
      </c>
      <c r="W437" s="702">
        <f>1558183+516098</f>
        <v>2074281</v>
      </c>
    </row>
    <row r="438" spans="1:23" x14ac:dyDescent="0.2">
      <c r="A438" s="633" t="s">
        <v>21708</v>
      </c>
      <c r="B438" s="692">
        <f>33+6</f>
        <v>39</v>
      </c>
      <c r="C438" s="762"/>
      <c r="D438" s="762"/>
      <c r="E438" s="762"/>
      <c r="F438" s="762"/>
      <c r="G438" s="762"/>
      <c r="H438" s="762"/>
      <c r="I438" s="762"/>
      <c r="J438" s="762"/>
      <c r="K438" s="783">
        <f t="shared" si="49"/>
        <v>39</v>
      </c>
      <c r="L438" s="697">
        <f>889707+468506</f>
        <v>1358213</v>
      </c>
      <c r="M438" s="781">
        <f>33+6</f>
        <v>39</v>
      </c>
      <c r="N438" s="762"/>
      <c r="O438" s="762"/>
      <c r="P438" s="762"/>
      <c r="Q438" s="762"/>
      <c r="R438" s="762"/>
      <c r="S438" s="762"/>
      <c r="T438" s="762"/>
      <c r="U438" s="762"/>
      <c r="V438" s="783">
        <f t="shared" si="50"/>
        <v>39</v>
      </c>
      <c r="W438" s="702">
        <f>993759+468507</f>
        <v>1462266</v>
      </c>
    </row>
    <row r="439" spans="1:23" x14ac:dyDescent="0.2">
      <c r="A439" s="633" t="s">
        <v>21709</v>
      </c>
      <c r="B439" s="692">
        <f>16+5</f>
        <v>21</v>
      </c>
      <c r="C439" s="762"/>
      <c r="D439" s="762"/>
      <c r="E439" s="762"/>
      <c r="F439" s="762"/>
      <c r="G439" s="762"/>
      <c r="H439" s="762"/>
      <c r="I439" s="762"/>
      <c r="J439" s="762"/>
      <c r="K439" s="783">
        <f t="shared" si="49"/>
        <v>21</v>
      </c>
      <c r="L439" s="697">
        <f>636992+388598</f>
        <v>1025590</v>
      </c>
      <c r="M439" s="781">
        <f>16+4</f>
        <v>20</v>
      </c>
      <c r="N439" s="762"/>
      <c r="O439" s="762"/>
      <c r="P439" s="762"/>
      <c r="Q439" s="762"/>
      <c r="R439" s="762"/>
      <c r="S439" s="762"/>
      <c r="T439" s="762"/>
      <c r="U439" s="762"/>
      <c r="V439" s="783">
        <f t="shared" si="50"/>
        <v>20</v>
      </c>
      <c r="W439" s="702">
        <f>684509+294244</f>
        <v>978753</v>
      </c>
    </row>
    <row r="440" spans="1:23" x14ac:dyDescent="0.2">
      <c r="A440" s="633" t="s">
        <v>21710</v>
      </c>
      <c r="B440" s="692">
        <f>17+2</f>
        <v>19</v>
      </c>
      <c r="C440" s="762"/>
      <c r="D440" s="762"/>
      <c r="E440" s="762"/>
      <c r="F440" s="762"/>
      <c r="G440" s="762"/>
      <c r="H440" s="762"/>
      <c r="I440" s="762"/>
      <c r="J440" s="762"/>
      <c r="K440" s="783">
        <f t="shared" si="49"/>
        <v>19</v>
      </c>
      <c r="L440" s="697">
        <f>887729+190205</f>
        <v>1077934</v>
      </c>
      <c r="M440" s="781">
        <f>17+2</f>
        <v>19</v>
      </c>
      <c r="N440" s="762"/>
      <c r="O440" s="762"/>
      <c r="P440" s="762"/>
      <c r="Q440" s="762"/>
      <c r="R440" s="762"/>
      <c r="S440" s="762"/>
      <c r="T440" s="762"/>
      <c r="U440" s="762"/>
      <c r="V440" s="783">
        <f t="shared" si="50"/>
        <v>19</v>
      </c>
      <c r="W440" s="702">
        <f>911470+190205</f>
        <v>1101675</v>
      </c>
    </row>
    <row r="441" spans="1:23" x14ac:dyDescent="0.2">
      <c r="A441" s="633" t="s">
        <v>21711</v>
      </c>
      <c r="B441" s="761">
        <v>8</v>
      </c>
      <c r="C441" s="762"/>
      <c r="D441" s="762"/>
      <c r="E441" s="762"/>
      <c r="F441" s="762"/>
      <c r="G441" s="762"/>
      <c r="H441" s="762"/>
      <c r="I441" s="762"/>
      <c r="J441" s="763"/>
      <c r="K441" s="782">
        <f t="shared" ref="K441:K442" si="51">SUM(B441:J441)</f>
        <v>8</v>
      </c>
      <c r="L441" s="784">
        <v>227561</v>
      </c>
      <c r="M441" s="767">
        <v>8</v>
      </c>
      <c r="N441" s="764"/>
      <c r="O441" s="764"/>
      <c r="P441" s="764"/>
      <c r="Q441" s="764"/>
      <c r="R441" s="764"/>
      <c r="S441" s="764"/>
      <c r="T441" s="764"/>
      <c r="U441" s="765"/>
      <c r="V441" s="762">
        <f t="shared" ref="V441:V442" si="52">SUM(M441:U441)</f>
        <v>8</v>
      </c>
      <c r="W441" s="697">
        <v>363330</v>
      </c>
    </row>
    <row r="442" spans="1:23" x14ac:dyDescent="0.2">
      <c r="A442" s="633" t="s">
        <v>21712</v>
      </c>
      <c r="B442" s="708">
        <v>12</v>
      </c>
      <c r="C442" s="762"/>
      <c r="D442" s="762"/>
      <c r="E442" s="762"/>
      <c r="F442" s="762"/>
      <c r="G442" s="762"/>
      <c r="H442" s="762"/>
      <c r="I442" s="762"/>
      <c r="J442" s="763"/>
      <c r="K442" s="782">
        <f t="shared" si="51"/>
        <v>12</v>
      </c>
      <c r="L442" s="784">
        <v>979965</v>
      </c>
      <c r="M442" s="713">
        <v>12</v>
      </c>
      <c r="N442" s="762"/>
      <c r="O442" s="762"/>
      <c r="P442" s="762"/>
      <c r="Q442" s="762"/>
      <c r="R442" s="762"/>
      <c r="S442" s="762"/>
      <c r="T442" s="762"/>
      <c r="U442" s="763"/>
      <c r="V442" s="650">
        <f t="shared" si="52"/>
        <v>12</v>
      </c>
      <c r="W442" s="697">
        <v>947052</v>
      </c>
    </row>
    <row r="443" spans="1:23" ht="16.5" customHeight="1" x14ac:dyDescent="0.2">
      <c r="A443" s="633" t="s">
        <v>21791</v>
      </c>
      <c r="B443" s="649"/>
      <c r="C443" s="650">
        <v>15</v>
      </c>
      <c r="D443" s="654"/>
      <c r="E443" s="654"/>
      <c r="F443" s="654"/>
      <c r="G443" s="654"/>
      <c r="H443" s="654"/>
      <c r="I443" s="654"/>
      <c r="J443" s="650"/>
      <c r="K443" s="782">
        <f>+C443</f>
        <v>15</v>
      </c>
      <c r="L443" s="657">
        <v>3055516</v>
      </c>
      <c r="M443" s="759"/>
      <c r="N443" s="650">
        <v>15</v>
      </c>
      <c r="O443" s="654"/>
      <c r="P443" s="654"/>
      <c r="Q443" s="654"/>
      <c r="R443" s="654"/>
      <c r="S443" s="654"/>
      <c r="T443" s="654"/>
      <c r="U443" s="650"/>
      <c r="V443" s="650">
        <f>+N443</f>
        <v>15</v>
      </c>
      <c r="W443" s="657">
        <v>1520832</v>
      </c>
    </row>
    <row r="444" spans="1:23" x14ac:dyDescent="0.2">
      <c r="A444" s="633" t="s">
        <v>21748</v>
      </c>
      <c r="B444" s="656"/>
      <c r="C444" s="650">
        <v>4</v>
      </c>
      <c r="D444" s="650"/>
      <c r="E444" s="650"/>
      <c r="F444" s="650"/>
      <c r="G444" s="650"/>
      <c r="H444" s="650"/>
      <c r="I444" s="650"/>
      <c r="J444" s="734"/>
      <c r="K444" s="654">
        <f>+C444</f>
        <v>4</v>
      </c>
      <c r="L444" s="651">
        <v>241155</v>
      </c>
      <c r="M444" s="656"/>
      <c r="N444" s="650">
        <v>4</v>
      </c>
      <c r="O444" s="650"/>
      <c r="P444" s="650"/>
      <c r="Q444" s="650"/>
      <c r="R444" s="650"/>
      <c r="S444" s="650"/>
      <c r="T444" s="650"/>
      <c r="U444" s="734"/>
      <c r="V444" s="654">
        <f>+N444</f>
        <v>4</v>
      </c>
      <c r="W444" s="651">
        <v>232208</v>
      </c>
    </row>
    <row r="445" spans="1:23" x14ac:dyDescent="0.2">
      <c r="A445" s="633" t="s">
        <v>21749</v>
      </c>
      <c r="B445" s="656"/>
      <c r="C445" s="650">
        <v>3</v>
      </c>
      <c r="D445" s="650"/>
      <c r="E445" s="650"/>
      <c r="F445" s="650"/>
      <c r="G445" s="650"/>
      <c r="H445" s="650"/>
      <c r="I445" s="650"/>
      <c r="J445" s="734"/>
      <c r="K445" s="654">
        <f>+C445</f>
        <v>3</v>
      </c>
      <c r="L445" s="651">
        <v>159453</v>
      </c>
      <c r="M445" s="656"/>
      <c r="N445" s="650">
        <v>3</v>
      </c>
      <c r="O445" s="650"/>
      <c r="P445" s="650"/>
      <c r="Q445" s="650"/>
      <c r="R445" s="650"/>
      <c r="S445" s="650"/>
      <c r="T445" s="650"/>
      <c r="U445" s="734"/>
      <c r="V445" s="654">
        <f>+N445</f>
        <v>3</v>
      </c>
      <c r="W445" s="651">
        <v>152106</v>
      </c>
    </row>
    <row r="446" spans="1:23" x14ac:dyDescent="0.2">
      <c r="A446" s="633" t="s">
        <v>21750</v>
      </c>
      <c r="B446" s="656"/>
      <c r="C446" s="650">
        <v>13</v>
      </c>
      <c r="D446" s="650"/>
      <c r="E446" s="650"/>
      <c r="F446" s="650"/>
      <c r="G446" s="650"/>
      <c r="H446" s="650"/>
      <c r="I446" s="650"/>
      <c r="J446" s="734"/>
      <c r="K446" s="654">
        <f>+C446</f>
        <v>13</v>
      </c>
      <c r="L446" s="651">
        <v>584811</v>
      </c>
      <c r="M446" s="656"/>
      <c r="N446" s="650">
        <v>13</v>
      </c>
      <c r="O446" s="650"/>
      <c r="P446" s="650"/>
      <c r="Q446" s="650"/>
      <c r="R446" s="650"/>
      <c r="S446" s="650"/>
      <c r="T446" s="650"/>
      <c r="U446" s="734"/>
      <c r="V446" s="654">
        <f>+N446</f>
        <v>13</v>
      </c>
      <c r="W446" s="651">
        <v>568126</v>
      </c>
    </row>
    <row r="447" spans="1:23" x14ac:dyDescent="0.2">
      <c r="A447" s="754" t="s">
        <v>3532</v>
      </c>
      <c r="B447" s="752"/>
      <c r="C447" s="752">
        <v>147</v>
      </c>
      <c r="D447" s="752"/>
      <c r="E447" s="752">
        <v>37</v>
      </c>
      <c r="F447" s="752"/>
      <c r="G447" s="752"/>
      <c r="H447" s="752"/>
      <c r="I447" s="752"/>
      <c r="J447" s="752"/>
      <c r="K447" s="785">
        <f>+C447+E447</f>
        <v>184</v>
      </c>
      <c r="L447" s="755">
        <v>10127202</v>
      </c>
      <c r="M447" s="654"/>
      <c r="N447" s="756">
        <v>147</v>
      </c>
      <c r="O447" s="752"/>
      <c r="P447" s="752">
        <v>85</v>
      </c>
      <c r="Q447" s="752"/>
      <c r="R447" s="752"/>
      <c r="S447" s="752"/>
      <c r="T447" s="752"/>
      <c r="U447" s="752"/>
      <c r="V447" s="752">
        <f>+N447+P447</f>
        <v>232</v>
      </c>
      <c r="W447" s="755">
        <v>14348658</v>
      </c>
    </row>
    <row r="448" spans="1:23" x14ac:dyDescent="0.2">
      <c r="A448" s="745" t="s">
        <v>6144</v>
      </c>
      <c r="B448" s="735"/>
      <c r="C448" s="650">
        <f>10+7</f>
        <v>17</v>
      </c>
      <c r="D448" s="650"/>
      <c r="E448" s="650"/>
      <c r="F448" s="650"/>
      <c r="G448" s="650"/>
      <c r="H448" s="650"/>
      <c r="I448" s="650"/>
      <c r="J448" s="660"/>
      <c r="K448" s="650">
        <f>+C448</f>
        <v>17</v>
      </c>
      <c r="L448" s="697">
        <f>666606+285328</f>
        <v>951934</v>
      </c>
      <c r="M448" s="735"/>
      <c r="N448" s="650">
        <f>10+7</f>
        <v>17</v>
      </c>
      <c r="O448" s="650"/>
      <c r="P448" s="650"/>
      <c r="Q448" s="650"/>
      <c r="R448" s="650"/>
      <c r="S448" s="650"/>
      <c r="T448" s="650"/>
      <c r="U448" s="660"/>
      <c r="V448" s="650">
        <f>+N448</f>
        <v>17</v>
      </c>
      <c r="W448" s="697">
        <f>661438+253928</f>
        <v>915366</v>
      </c>
    </row>
    <row r="449" spans="1:23" x14ac:dyDescent="0.2">
      <c r="A449" s="745" t="s">
        <v>6276</v>
      </c>
      <c r="B449" s="735"/>
      <c r="C449" s="650">
        <v>13</v>
      </c>
      <c r="D449" s="650"/>
      <c r="E449" s="650"/>
      <c r="F449" s="650"/>
      <c r="G449" s="650"/>
      <c r="H449" s="650"/>
      <c r="I449" s="650"/>
      <c r="J449" s="654"/>
      <c r="K449" s="650">
        <f>+C449</f>
        <v>13</v>
      </c>
      <c r="L449" s="697">
        <v>603651</v>
      </c>
      <c r="M449" s="735"/>
      <c r="N449" s="650">
        <v>13</v>
      </c>
      <c r="O449" s="650"/>
      <c r="P449" s="650"/>
      <c r="Q449" s="650"/>
      <c r="R449" s="650"/>
      <c r="S449" s="650"/>
      <c r="T449" s="650"/>
      <c r="U449" s="654"/>
      <c r="V449" s="650">
        <f>+N449</f>
        <v>13</v>
      </c>
      <c r="W449" s="697">
        <v>598972</v>
      </c>
    </row>
    <row r="450" spans="1:23" x14ac:dyDescent="0.2">
      <c r="A450" s="633" t="s">
        <v>21690</v>
      </c>
      <c r="B450" s="656"/>
      <c r="C450" s="650"/>
      <c r="D450" s="693">
        <f>261+668+9+54+12+36+430</f>
        <v>1470</v>
      </c>
      <c r="E450" s="650"/>
      <c r="F450" s="650"/>
      <c r="G450" s="650"/>
      <c r="H450" s="650"/>
      <c r="I450" s="650"/>
      <c r="J450" s="650"/>
      <c r="K450" s="786">
        <f>+D450</f>
        <v>1470</v>
      </c>
      <c r="L450" s="657">
        <f>10682408+23444631+996927+2292487+607559+1633960+15700271</f>
        <v>55358243</v>
      </c>
      <c r="M450" s="654"/>
      <c r="N450" s="650"/>
      <c r="O450" s="693">
        <f>195+668+9+54+12+36+425</f>
        <v>1399</v>
      </c>
      <c r="P450" s="650"/>
      <c r="Q450" s="650"/>
      <c r="R450" s="650"/>
      <c r="S450" s="650"/>
      <c r="T450" s="650"/>
      <c r="U450" s="650"/>
      <c r="V450" s="786">
        <f>+O450</f>
        <v>1399</v>
      </c>
      <c r="W450" s="657">
        <f>8345492+23464676+426544+2231573+519306+1777690+14379505</f>
        <v>51144786</v>
      </c>
    </row>
    <row r="451" spans="1:23" x14ac:dyDescent="0.2">
      <c r="A451" s="633" t="s">
        <v>21790</v>
      </c>
      <c r="B451" s="656"/>
      <c r="C451" s="654"/>
      <c r="D451" s="654"/>
      <c r="E451" s="654"/>
      <c r="F451" s="654"/>
      <c r="G451" s="654"/>
      <c r="H451" s="654"/>
      <c r="I451" s="654"/>
      <c r="J451" s="650">
        <v>19</v>
      </c>
      <c r="K451" s="782">
        <f>+J451</f>
        <v>19</v>
      </c>
      <c r="L451" s="697">
        <v>323535</v>
      </c>
      <c r="M451" s="654"/>
      <c r="N451" s="654"/>
      <c r="O451" s="654"/>
      <c r="P451" s="654"/>
      <c r="Q451" s="654"/>
      <c r="R451" s="654"/>
      <c r="S451" s="654"/>
      <c r="T451" s="654"/>
      <c r="U451" s="650">
        <v>33</v>
      </c>
      <c r="V451" s="650">
        <f>+U451</f>
        <v>33</v>
      </c>
      <c r="W451" s="697">
        <v>1057524</v>
      </c>
    </row>
    <row r="452" spans="1:23" x14ac:dyDescent="0.2">
      <c r="A452" s="640" t="s">
        <v>21695</v>
      </c>
      <c r="B452" s="646">
        <f>SUM(B453:B463)</f>
        <v>43</v>
      </c>
      <c r="C452" s="642">
        <f>SUM(C453:C463)</f>
        <v>51</v>
      </c>
      <c r="D452" s="642">
        <f>SUM(D453:D463)</f>
        <v>400</v>
      </c>
      <c r="E452" s="642">
        <f>+E460</f>
        <v>29</v>
      </c>
      <c r="F452" s="642"/>
      <c r="G452" s="642"/>
      <c r="H452" s="642"/>
      <c r="I452" s="642"/>
      <c r="J452" s="642">
        <f t="shared" ref="J452:O452" si="53">SUM(J453:J463)</f>
        <v>8</v>
      </c>
      <c r="K452" s="771">
        <f t="shared" si="53"/>
        <v>531</v>
      </c>
      <c r="L452" s="647">
        <f t="shared" si="53"/>
        <v>23012930</v>
      </c>
      <c r="M452" s="643">
        <f t="shared" si="53"/>
        <v>43</v>
      </c>
      <c r="N452" s="642">
        <f t="shared" si="53"/>
        <v>52</v>
      </c>
      <c r="O452" s="642">
        <f t="shared" si="53"/>
        <v>400</v>
      </c>
      <c r="P452" s="642">
        <f>+P460</f>
        <v>40</v>
      </c>
      <c r="Q452" s="642"/>
      <c r="R452" s="642"/>
      <c r="S452" s="642"/>
      <c r="T452" s="642"/>
      <c r="U452" s="642">
        <f>SUM(U453:U463)</f>
        <v>11</v>
      </c>
      <c r="V452" s="642">
        <f>SUM(V453:V463)</f>
        <v>546</v>
      </c>
      <c r="W452" s="647">
        <f>SUM(W453:W463)</f>
        <v>19465220</v>
      </c>
    </row>
    <row r="453" spans="1:23" x14ac:dyDescent="0.2">
      <c r="A453" s="633" t="s">
        <v>21777</v>
      </c>
      <c r="B453" s="762">
        <v>3</v>
      </c>
      <c r="C453" s="762"/>
      <c r="D453" s="762"/>
      <c r="E453" s="762"/>
      <c r="F453" s="762"/>
      <c r="G453" s="762"/>
      <c r="H453" s="762"/>
      <c r="I453" s="762"/>
      <c r="J453" s="762"/>
      <c r="K453" s="783">
        <f>SUM(B453:J453)</f>
        <v>3</v>
      </c>
      <c r="L453" s="784">
        <v>111714</v>
      </c>
      <c r="M453" s="763">
        <v>3</v>
      </c>
      <c r="N453" s="762"/>
      <c r="O453" s="762"/>
      <c r="P453" s="762"/>
      <c r="Q453" s="762"/>
      <c r="R453" s="762"/>
      <c r="S453" s="762"/>
      <c r="T453" s="762"/>
      <c r="U453" s="762"/>
      <c r="V453" s="783">
        <f>SUM(M453:U453)</f>
        <v>3</v>
      </c>
      <c r="W453" s="697">
        <v>111991</v>
      </c>
    </row>
    <row r="454" spans="1:23" x14ac:dyDescent="0.2">
      <c r="A454" s="633" t="s">
        <v>21713</v>
      </c>
      <c r="B454" s="692">
        <f>5+1</f>
        <v>6</v>
      </c>
      <c r="C454" s="762"/>
      <c r="D454" s="762"/>
      <c r="E454" s="762"/>
      <c r="F454" s="762"/>
      <c r="G454" s="762"/>
      <c r="H454" s="762"/>
      <c r="I454" s="762"/>
      <c r="J454" s="762"/>
      <c r="K454" s="783">
        <f>SUM(B454:J454)</f>
        <v>6</v>
      </c>
      <c r="L454" s="702">
        <f>185454+45914</f>
        <v>231368</v>
      </c>
      <c r="M454" s="781">
        <f>5+1</f>
        <v>6</v>
      </c>
      <c r="N454" s="762"/>
      <c r="O454" s="762"/>
      <c r="P454" s="762"/>
      <c r="Q454" s="762"/>
      <c r="R454" s="762"/>
      <c r="S454" s="762"/>
      <c r="T454" s="762"/>
      <c r="U454" s="762"/>
      <c r="V454" s="783">
        <f>SUM(M454:U454)</f>
        <v>6</v>
      </c>
      <c r="W454" s="702">
        <f>185454+45914</f>
        <v>231368</v>
      </c>
    </row>
    <row r="455" spans="1:23" x14ac:dyDescent="0.2">
      <c r="A455" s="633" t="s">
        <v>21714</v>
      </c>
      <c r="B455" s="692">
        <f>16+1</f>
        <v>17</v>
      </c>
      <c r="C455" s="762"/>
      <c r="D455" s="762"/>
      <c r="E455" s="762"/>
      <c r="F455" s="762"/>
      <c r="G455" s="762"/>
      <c r="H455" s="762"/>
      <c r="I455" s="762"/>
      <c r="J455" s="762"/>
      <c r="K455" s="783">
        <f>SUM(B455:J455)</f>
        <v>17</v>
      </c>
      <c r="L455" s="702">
        <f>576653+45914</f>
        <v>622567</v>
      </c>
      <c r="M455" s="781">
        <f>16+1</f>
        <v>17</v>
      </c>
      <c r="N455" s="762"/>
      <c r="O455" s="762"/>
      <c r="P455" s="762"/>
      <c r="Q455" s="762"/>
      <c r="R455" s="762"/>
      <c r="S455" s="762"/>
      <c r="T455" s="762"/>
      <c r="U455" s="762"/>
      <c r="V455" s="783">
        <f>SUM(M455:U455)</f>
        <v>17</v>
      </c>
      <c r="W455" s="702">
        <f>593768+45914</f>
        <v>639682</v>
      </c>
    </row>
    <row r="456" spans="1:23" x14ac:dyDescent="0.2">
      <c r="A456" s="633" t="s">
        <v>21778</v>
      </c>
      <c r="B456" s="761">
        <v>4</v>
      </c>
      <c r="C456" s="762"/>
      <c r="D456" s="762"/>
      <c r="E456" s="762"/>
      <c r="F456" s="762"/>
      <c r="G456" s="762"/>
      <c r="H456" s="762"/>
      <c r="I456" s="762"/>
      <c r="J456" s="763"/>
      <c r="K456" s="782">
        <f t="shared" ref="K456:K457" si="54">SUM(B456:J456)</f>
        <v>4</v>
      </c>
      <c r="L456" s="784">
        <v>110712</v>
      </c>
      <c r="M456" s="767">
        <v>4</v>
      </c>
      <c r="N456" s="764"/>
      <c r="O456" s="764"/>
      <c r="P456" s="764"/>
      <c r="Q456" s="764"/>
      <c r="R456" s="764"/>
      <c r="S456" s="764"/>
      <c r="T456" s="764"/>
      <c r="U456" s="765"/>
      <c r="V456" s="762">
        <f t="shared" ref="V456:V457" si="55">SUM(M456:U456)</f>
        <v>4</v>
      </c>
      <c r="W456" s="697">
        <v>147616</v>
      </c>
    </row>
    <row r="457" spans="1:23" x14ac:dyDescent="0.2">
      <c r="A457" s="633" t="s">
        <v>21786</v>
      </c>
      <c r="B457" s="761">
        <v>13</v>
      </c>
      <c r="C457" s="762"/>
      <c r="D457" s="762"/>
      <c r="E457" s="762"/>
      <c r="F457" s="762"/>
      <c r="G457" s="762"/>
      <c r="H457" s="762"/>
      <c r="I457" s="762"/>
      <c r="J457" s="763"/>
      <c r="K457" s="782">
        <f t="shared" si="54"/>
        <v>13</v>
      </c>
      <c r="L457" s="784">
        <v>478662</v>
      </c>
      <c r="M457" s="767">
        <v>13</v>
      </c>
      <c r="N457" s="770"/>
      <c r="O457" s="764"/>
      <c r="P457" s="764"/>
      <c r="Q457" s="764"/>
      <c r="R457" s="764"/>
      <c r="S457" s="764"/>
      <c r="T457" s="764"/>
      <c r="U457" s="765"/>
      <c r="V457" s="762">
        <f t="shared" si="55"/>
        <v>13</v>
      </c>
      <c r="W457" s="697">
        <v>478662</v>
      </c>
    </row>
    <row r="458" spans="1:23" ht="16.5" customHeight="1" x14ac:dyDescent="0.2">
      <c r="A458" s="633" t="s">
        <v>21791</v>
      </c>
      <c r="B458" s="649"/>
      <c r="C458" s="650">
        <v>25</v>
      </c>
      <c r="D458" s="654"/>
      <c r="E458" s="654"/>
      <c r="F458" s="654"/>
      <c r="G458" s="654"/>
      <c r="H458" s="654"/>
      <c r="I458" s="654"/>
      <c r="J458" s="650"/>
      <c r="K458" s="782">
        <f>+C458</f>
        <v>25</v>
      </c>
      <c r="L458" s="657">
        <v>5092527</v>
      </c>
      <c r="M458" s="652"/>
      <c r="N458" s="650">
        <v>26</v>
      </c>
      <c r="O458" s="654"/>
      <c r="P458" s="654"/>
      <c r="Q458" s="654"/>
      <c r="R458" s="654"/>
      <c r="S458" s="654"/>
      <c r="T458" s="654"/>
      <c r="U458" s="650"/>
      <c r="V458" s="650">
        <f>+N458</f>
        <v>26</v>
      </c>
      <c r="W458" s="657">
        <v>2266298</v>
      </c>
    </row>
    <row r="459" spans="1:23" x14ac:dyDescent="0.2">
      <c r="A459" s="633" t="s">
        <v>3525</v>
      </c>
      <c r="B459" s="735"/>
      <c r="C459" s="650">
        <f>2+19</f>
        <v>21</v>
      </c>
      <c r="D459" s="650"/>
      <c r="E459" s="650"/>
      <c r="F459" s="650"/>
      <c r="G459" s="650"/>
      <c r="H459" s="650"/>
      <c r="I459" s="650"/>
      <c r="J459" s="650"/>
      <c r="K459" s="782">
        <f>+C459</f>
        <v>21</v>
      </c>
      <c r="L459" s="697">
        <f>78808+486528</f>
        <v>565336</v>
      </c>
      <c r="M459" s="735"/>
      <c r="N459" s="650">
        <f>2+19</f>
        <v>21</v>
      </c>
      <c r="O459" s="650"/>
      <c r="P459" s="650"/>
      <c r="Q459" s="650"/>
      <c r="R459" s="650"/>
      <c r="S459" s="650"/>
      <c r="T459" s="650"/>
      <c r="U459" s="650"/>
      <c r="V459" s="650">
        <f>+N459</f>
        <v>21</v>
      </c>
      <c r="W459" s="697">
        <f>73404+502357</f>
        <v>575761</v>
      </c>
    </row>
    <row r="460" spans="1:23" x14ac:dyDescent="0.2">
      <c r="A460" s="633" t="s">
        <v>21779</v>
      </c>
      <c r="B460" s="751"/>
      <c r="C460" s="752"/>
      <c r="D460" s="752"/>
      <c r="E460" s="752">
        <v>29</v>
      </c>
      <c r="F460" s="752"/>
      <c r="G460" s="752"/>
      <c r="H460" s="752"/>
      <c r="I460" s="752"/>
      <c r="J460" s="752"/>
      <c r="K460" s="785">
        <f>+E460</f>
        <v>29</v>
      </c>
      <c r="L460" s="755">
        <v>2566898</v>
      </c>
      <c r="M460" s="656"/>
      <c r="N460" s="756"/>
      <c r="O460" s="752"/>
      <c r="P460" s="752">
        <v>40</v>
      </c>
      <c r="Q460" s="752"/>
      <c r="R460" s="752"/>
      <c r="S460" s="752"/>
      <c r="T460" s="752"/>
      <c r="U460" s="752"/>
      <c r="V460" s="752">
        <f>+P460</f>
        <v>40</v>
      </c>
      <c r="W460" s="755">
        <v>2880934</v>
      </c>
    </row>
    <row r="461" spans="1:23" x14ac:dyDescent="0.2">
      <c r="A461" s="745" t="s">
        <v>21762</v>
      </c>
      <c r="B461" s="747"/>
      <c r="C461" s="650">
        <v>5</v>
      </c>
      <c r="D461" s="650"/>
      <c r="E461" s="650"/>
      <c r="F461" s="650"/>
      <c r="G461" s="650"/>
      <c r="H461" s="650"/>
      <c r="I461" s="650"/>
      <c r="J461" s="650"/>
      <c r="K461" s="650">
        <f>SUM(B461:J461)</f>
        <v>5</v>
      </c>
      <c r="L461" s="697">
        <v>201960</v>
      </c>
      <c r="M461" s="747"/>
      <c r="N461" s="650">
        <v>5</v>
      </c>
      <c r="O461" s="650"/>
      <c r="P461" s="650"/>
      <c r="Q461" s="650"/>
      <c r="R461" s="650"/>
      <c r="S461" s="650"/>
      <c r="T461" s="650"/>
      <c r="U461" s="650"/>
      <c r="V461" s="650">
        <f>SUM(M461:U461)</f>
        <v>5</v>
      </c>
      <c r="W461" s="697">
        <v>200394</v>
      </c>
    </row>
    <row r="462" spans="1:23" x14ac:dyDescent="0.2">
      <c r="A462" s="633" t="s">
        <v>21690</v>
      </c>
      <c r="B462" s="761"/>
      <c r="C462" s="650"/>
      <c r="D462" s="693">
        <f>63+309+11+7+3+7</f>
        <v>400</v>
      </c>
      <c r="E462" s="650"/>
      <c r="F462" s="650"/>
      <c r="G462" s="650"/>
      <c r="H462" s="650"/>
      <c r="I462" s="650"/>
      <c r="J462" s="650"/>
      <c r="K462" s="650">
        <f>SUM(B462:J462)</f>
        <v>400</v>
      </c>
      <c r="L462" s="658">
        <f>2793237+7851854+1218466+460379+299014+298836</f>
        <v>12921786</v>
      </c>
      <c r="M462" s="692"/>
      <c r="N462" s="693"/>
      <c r="O462" s="693">
        <f>63+309+11+7+3+7</f>
        <v>400</v>
      </c>
      <c r="P462" s="650"/>
      <c r="Q462" s="650"/>
      <c r="R462" s="650"/>
      <c r="S462" s="650"/>
      <c r="T462" s="650"/>
      <c r="U462" s="650"/>
      <c r="V462" s="650">
        <f>SUM(M462:U462)</f>
        <v>400</v>
      </c>
      <c r="W462" s="657">
        <f>2376174+7852951+474875+434537+235511+310495</f>
        <v>11684543</v>
      </c>
    </row>
    <row r="463" spans="1:23" x14ac:dyDescent="0.2">
      <c r="A463" s="633" t="s">
        <v>21790</v>
      </c>
      <c r="B463" s="656"/>
      <c r="C463" s="654"/>
      <c r="D463" s="654"/>
      <c r="E463" s="654"/>
      <c r="F463" s="654"/>
      <c r="G463" s="654"/>
      <c r="H463" s="654"/>
      <c r="I463" s="654"/>
      <c r="J463" s="650">
        <v>8</v>
      </c>
      <c r="K463" s="650">
        <f>+J463</f>
        <v>8</v>
      </c>
      <c r="L463" s="701">
        <v>109400</v>
      </c>
      <c r="M463" s="656"/>
      <c r="N463" s="654"/>
      <c r="O463" s="654"/>
      <c r="P463" s="654"/>
      <c r="Q463" s="654"/>
      <c r="R463" s="654"/>
      <c r="S463" s="654"/>
      <c r="T463" s="654"/>
      <c r="U463" s="650">
        <v>11</v>
      </c>
      <c r="V463" s="650">
        <f>+U463</f>
        <v>11</v>
      </c>
      <c r="W463" s="697">
        <v>247971</v>
      </c>
    </row>
    <row r="464" spans="1:23" ht="15" customHeight="1" x14ac:dyDescent="0.2">
      <c r="A464" s="640" t="s">
        <v>21715</v>
      </c>
      <c r="B464" s="688"/>
      <c r="C464" s="689">
        <f>SUM(C465:C483)</f>
        <v>7274</v>
      </c>
      <c r="D464" s="689"/>
      <c r="E464" s="689"/>
      <c r="F464" s="689"/>
      <c r="G464" s="689"/>
      <c r="H464" s="689"/>
      <c r="I464" s="689"/>
      <c r="J464" s="689"/>
      <c r="K464" s="689">
        <f>SUM(K465:K483)</f>
        <v>7274</v>
      </c>
      <c r="L464" s="647">
        <f>SUM(L465:L483)</f>
        <v>812278397</v>
      </c>
      <c r="M464" s="688"/>
      <c r="N464" s="689">
        <f>SUM(N465:N483)</f>
        <v>7235</v>
      </c>
      <c r="O464" s="689"/>
      <c r="P464" s="689"/>
      <c r="Q464" s="689"/>
      <c r="R464" s="689"/>
      <c r="S464" s="689"/>
      <c r="T464" s="689"/>
      <c r="U464" s="689"/>
      <c r="V464" s="689">
        <f>SUM(V465:V483)</f>
        <v>7235</v>
      </c>
      <c r="W464" s="647">
        <f>SUM(W465:W483)</f>
        <v>812503910</v>
      </c>
    </row>
    <row r="465" spans="1:23" ht="17.25" customHeight="1" x14ac:dyDescent="0.2">
      <c r="A465" s="707" t="s">
        <v>21716</v>
      </c>
      <c r="B465" s="708"/>
      <c r="C465" s="693">
        <v>67</v>
      </c>
      <c r="D465" s="693"/>
      <c r="E465" s="693"/>
      <c r="F465" s="693"/>
      <c r="G465" s="693"/>
      <c r="H465" s="693"/>
      <c r="I465" s="693"/>
      <c r="J465" s="693"/>
      <c r="K465" s="693">
        <f t="shared" ref="K465:K482" si="56">B465+C465+J465</f>
        <v>67</v>
      </c>
      <c r="L465" s="709">
        <v>15022396</v>
      </c>
      <c r="M465" s="708"/>
      <c r="N465" s="710">
        <v>67</v>
      </c>
      <c r="O465" s="693"/>
      <c r="P465" s="693"/>
      <c r="Q465" s="693"/>
      <c r="R465" s="693"/>
      <c r="S465" s="693"/>
      <c r="T465" s="693"/>
      <c r="U465" s="693"/>
      <c r="V465" s="693">
        <f t="shared" ref="V465:V468" si="57">M465+N465+U465</f>
        <v>67</v>
      </c>
      <c r="W465" s="711">
        <v>15022396</v>
      </c>
    </row>
    <row r="466" spans="1:23" ht="17.25" customHeight="1" x14ac:dyDescent="0.2">
      <c r="A466" s="707" t="s">
        <v>21717</v>
      </c>
      <c r="B466" s="708"/>
      <c r="C466" s="693">
        <v>1002</v>
      </c>
      <c r="D466" s="693"/>
      <c r="E466" s="693"/>
      <c r="F466" s="693"/>
      <c r="G466" s="693"/>
      <c r="H466" s="693"/>
      <c r="I466" s="693"/>
      <c r="J466" s="693"/>
      <c r="K466" s="693">
        <f t="shared" si="56"/>
        <v>1002</v>
      </c>
      <c r="L466" s="709">
        <v>184644843</v>
      </c>
      <c r="M466" s="708"/>
      <c r="N466" s="710">
        <v>1001</v>
      </c>
      <c r="O466" s="693"/>
      <c r="P466" s="693"/>
      <c r="Q466" s="693"/>
      <c r="R466" s="693"/>
      <c r="S466" s="693"/>
      <c r="T466" s="693"/>
      <c r="U466" s="693"/>
      <c r="V466" s="693">
        <f t="shared" si="57"/>
        <v>1001</v>
      </c>
      <c r="W466" s="711">
        <v>185181724</v>
      </c>
    </row>
    <row r="467" spans="1:23" ht="15" customHeight="1" x14ac:dyDescent="0.2">
      <c r="A467" s="712" t="s">
        <v>21718</v>
      </c>
      <c r="B467" s="708"/>
      <c r="C467" s="693">
        <v>1216</v>
      </c>
      <c r="D467" s="693"/>
      <c r="E467" s="693"/>
      <c r="F467" s="693"/>
      <c r="G467" s="693"/>
      <c r="H467" s="693"/>
      <c r="I467" s="693"/>
      <c r="J467" s="713"/>
      <c r="K467" s="693">
        <f t="shared" si="56"/>
        <v>1216</v>
      </c>
      <c r="L467" s="709">
        <v>94456608</v>
      </c>
      <c r="M467" s="708"/>
      <c r="N467" s="710">
        <v>1216</v>
      </c>
      <c r="O467" s="693"/>
      <c r="P467" s="693"/>
      <c r="Q467" s="693"/>
      <c r="R467" s="693"/>
      <c r="S467" s="693"/>
      <c r="T467" s="693"/>
      <c r="U467" s="693"/>
      <c r="V467" s="693">
        <f t="shared" si="57"/>
        <v>1216</v>
      </c>
      <c r="W467" s="711">
        <v>94456608</v>
      </c>
    </row>
    <row r="468" spans="1:23" ht="15" customHeight="1" x14ac:dyDescent="0.2">
      <c r="A468" s="712" t="s">
        <v>21719</v>
      </c>
      <c r="B468" s="708"/>
      <c r="C468" s="693">
        <v>984</v>
      </c>
      <c r="D468" s="693"/>
      <c r="E468" s="693"/>
      <c r="F468" s="693"/>
      <c r="G468" s="693"/>
      <c r="H468" s="693"/>
      <c r="I468" s="693"/>
      <c r="J468" s="713"/>
      <c r="K468" s="693">
        <f t="shared" si="56"/>
        <v>984</v>
      </c>
      <c r="L468" s="709">
        <v>98515121</v>
      </c>
      <c r="M468" s="708"/>
      <c r="N468" s="710">
        <v>967</v>
      </c>
      <c r="O468" s="693"/>
      <c r="P468" s="693"/>
      <c r="Q468" s="693"/>
      <c r="R468" s="693"/>
      <c r="S468" s="693"/>
      <c r="T468" s="693"/>
      <c r="U468" s="693"/>
      <c r="V468" s="693">
        <f t="shared" si="57"/>
        <v>967</v>
      </c>
      <c r="W468" s="711">
        <v>98660500</v>
      </c>
    </row>
    <row r="469" spans="1:23" ht="15" customHeight="1" x14ac:dyDescent="0.2">
      <c r="A469" s="712" t="s">
        <v>21720</v>
      </c>
      <c r="B469" s="708"/>
      <c r="C469" s="693">
        <v>850</v>
      </c>
      <c r="D469" s="693"/>
      <c r="E469" s="693"/>
      <c r="F469" s="693"/>
      <c r="G469" s="693"/>
      <c r="H469" s="693"/>
      <c r="I469" s="693"/>
      <c r="J469" s="713"/>
      <c r="K469" s="693">
        <f t="shared" si="56"/>
        <v>850</v>
      </c>
      <c r="L469" s="709">
        <v>96860689</v>
      </c>
      <c r="M469" s="708"/>
      <c r="N469" s="710">
        <v>849</v>
      </c>
      <c r="O469" s="693"/>
      <c r="P469" s="693"/>
      <c r="Q469" s="693"/>
      <c r="R469" s="693"/>
      <c r="S469" s="693"/>
      <c r="T469" s="693"/>
      <c r="U469" s="693"/>
      <c r="V469" s="693">
        <f>M469+N469+U469</f>
        <v>849</v>
      </c>
      <c r="W469" s="711">
        <v>96802779</v>
      </c>
    </row>
    <row r="470" spans="1:23" ht="15" customHeight="1" x14ac:dyDescent="0.2">
      <c r="A470" s="712" t="s">
        <v>21721</v>
      </c>
      <c r="B470" s="708"/>
      <c r="C470" s="693">
        <v>1175</v>
      </c>
      <c r="D470" s="693"/>
      <c r="E470" s="693"/>
      <c r="F470" s="693"/>
      <c r="G470" s="693"/>
      <c r="H470" s="693"/>
      <c r="I470" s="693"/>
      <c r="J470" s="713"/>
      <c r="K470" s="693">
        <f t="shared" si="56"/>
        <v>1175</v>
      </c>
      <c r="L470" s="709">
        <v>168702326</v>
      </c>
      <c r="M470" s="708"/>
      <c r="N470" s="710">
        <v>1167</v>
      </c>
      <c r="O470" s="693"/>
      <c r="P470" s="693"/>
      <c r="Q470" s="693"/>
      <c r="R470" s="693"/>
      <c r="S470" s="693"/>
      <c r="T470" s="693"/>
      <c r="U470" s="693"/>
      <c r="V470" s="693">
        <f t="shared" ref="V470:V483" si="58">M470+N470+U470</f>
        <v>1167</v>
      </c>
      <c r="W470" s="714">
        <v>169190425</v>
      </c>
    </row>
    <row r="471" spans="1:23" ht="15" customHeight="1" x14ac:dyDescent="0.2">
      <c r="A471" s="712" t="s">
        <v>21722</v>
      </c>
      <c r="B471" s="708"/>
      <c r="C471" s="693">
        <v>370</v>
      </c>
      <c r="D471" s="693"/>
      <c r="E471" s="693"/>
      <c r="F471" s="693"/>
      <c r="G471" s="693"/>
      <c r="H471" s="693"/>
      <c r="I471" s="693"/>
      <c r="J471" s="713"/>
      <c r="K471" s="693">
        <f t="shared" si="56"/>
        <v>370</v>
      </c>
      <c r="L471" s="709">
        <v>55202280</v>
      </c>
      <c r="M471" s="708"/>
      <c r="N471" s="710">
        <v>369</v>
      </c>
      <c r="O471" s="693"/>
      <c r="P471" s="693"/>
      <c r="Q471" s="693"/>
      <c r="R471" s="693"/>
      <c r="S471" s="693"/>
      <c r="T471" s="693"/>
      <c r="U471" s="693"/>
      <c r="V471" s="693">
        <f t="shared" si="58"/>
        <v>369</v>
      </c>
      <c r="W471" s="714">
        <v>55056617</v>
      </c>
    </row>
    <row r="472" spans="1:23" ht="15" customHeight="1" x14ac:dyDescent="0.2">
      <c r="A472" s="712" t="s">
        <v>21723</v>
      </c>
      <c r="B472" s="708"/>
      <c r="C472" s="693">
        <v>27</v>
      </c>
      <c r="D472" s="693"/>
      <c r="E472" s="693"/>
      <c r="F472" s="693"/>
      <c r="G472" s="693"/>
      <c r="H472" s="693"/>
      <c r="I472" s="693"/>
      <c r="J472" s="713"/>
      <c r="K472" s="693">
        <f t="shared" si="56"/>
        <v>27</v>
      </c>
      <c r="L472" s="709">
        <v>5219607</v>
      </c>
      <c r="M472" s="708"/>
      <c r="N472" s="710">
        <v>27</v>
      </c>
      <c r="O472" s="693"/>
      <c r="P472" s="693"/>
      <c r="Q472" s="693"/>
      <c r="R472" s="693"/>
      <c r="S472" s="693"/>
      <c r="T472" s="693"/>
      <c r="U472" s="693"/>
      <c r="V472" s="693">
        <f t="shared" si="58"/>
        <v>27</v>
      </c>
      <c r="W472" s="714">
        <v>5219607</v>
      </c>
    </row>
    <row r="473" spans="1:23" ht="15" customHeight="1" x14ac:dyDescent="0.2">
      <c r="A473" s="712" t="s">
        <v>21724</v>
      </c>
      <c r="B473" s="708"/>
      <c r="C473" s="693">
        <v>114</v>
      </c>
      <c r="D473" s="693"/>
      <c r="E473" s="693"/>
      <c r="F473" s="693"/>
      <c r="G473" s="693"/>
      <c r="H473" s="693"/>
      <c r="I473" s="693"/>
      <c r="J473" s="713"/>
      <c r="K473" s="693">
        <f t="shared" si="56"/>
        <v>114</v>
      </c>
      <c r="L473" s="709">
        <v>5153192</v>
      </c>
      <c r="M473" s="708"/>
      <c r="N473" s="710">
        <v>114</v>
      </c>
      <c r="O473" s="693"/>
      <c r="P473" s="693"/>
      <c r="Q473" s="693"/>
      <c r="R473" s="693"/>
      <c r="S473" s="693"/>
      <c r="T473" s="693"/>
      <c r="U473" s="693"/>
      <c r="V473" s="693">
        <f t="shared" si="58"/>
        <v>114</v>
      </c>
      <c r="W473" s="711">
        <v>5153192</v>
      </c>
    </row>
    <row r="474" spans="1:23" ht="15" customHeight="1" x14ac:dyDescent="0.2">
      <c r="A474" s="712" t="s">
        <v>21725</v>
      </c>
      <c r="B474" s="708"/>
      <c r="C474" s="693">
        <v>217</v>
      </c>
      <c r="D474" s="693"/>
      <c r="E474" s="693"/>
      <c r="F474" s="693"/>
      <c r="G474" s="693"/>
      <c r="H474" s="693"/>
      <c r="I474" s="693"/>
      <c r="J474" s="713"/>
      <c r="K474" s="693">
        <f t="shared" si="56"/>
        <v>217</v>
      </c>
      <c r="L474" s="709">
        <v>12336740</v>
      </c>
      <c r="M474" s="708"/>
      <c r="N474" s="710">
        <v>216</v>
      </c>
      <c r="O474" s="693"/>
      <c r="P474" s="693"/>
      <c r="Q474" s="693"/>
      <c r="R474" s="693"/>
      <c r="S474" s="693"/>
      <c r="T474" s="693"/>
      <c r="U474" s="693"/>
      <c r="V474" s="693">
        <f t="shared" si="58"/>
        <v>216</v>
      </c>
      <c r="W474" s="711">
        <v>12283784</v>
      </c>
    </row>
    <row r="475" spans="1:23" ht="15" customHeight="1" x14ac:dyDescent="0.2">
      <c r="A475" s="712" t="s">
        <v>21726</v>
      </c>
      <c r="B475" s="708"/>
      <c r="C475" s="693">
        <v>121</v>
      </c>
      <c r="D475" s="693"/>
      <c r="E475" s="693"/>
      <c r="F475" s="693"/>
      <c r="G475" s="693"/>
      <c r="H475" s="693"/>
      <c r="I475" s="693"/>
      <c r="J475" s="713"/>
      <c r="K475" s="693">
        <f t="shared" si="56"/>
        <v>121</v>
      </c>
      <c r="L475" s="709">
        <v>7457026</v>
      </c>
      <c r="M475" s="708"/>
      <c r="N475" s="710">
        <v>120</v>
      </c>
      <c r="O475" s="693"/>
      <c r="P475" s="693"/>
      <c r="Q475" s="693"/>
      <c r="R475" s="693"/>
      <c r="S475" s="693"/>
      <c r="T475" s="693"/>
      <c r="U475" s="693"/>
      <c r="V475" s="693">
        <f t="shared" si="58"/>
        <v>120</v>
      </c>
      <c r="W475" s="711">
        <v>7393458</v>
      </c>
    </row>
    <row r="476" spans="1:23" ht="15" customHeight="1" x14ac:dyDescent="0.2">
      <c r="A476" s="712" t="s">
        <v>21727</v>
      </c>
      <c r="B476" s="708"/>
      <c r="C476" s="693">
        <v>649</v>
      </c>
      <c r="D476" s="693"/>
      <c r="E476" s="693"/>
      <c r="F476" s="693"/>
      <c r="G476" s="693"/>
      <c r="H476" s="693"/>
      <c r="I476" s="693"/>
      <c r="J476" s="713"/>
      <c r="K476" s="693">
        <f t="shared" si="56"/>
        <v>649</v>
      </c>
      <c r="L476" s="709">
        <v>45824593</v>
      </c>
      <c r="M476" s="708"/>
      <c r="N476" s="710">
        <v>645</v>
      </c>
      <c r="O476" s="693"/>
      <c r="P476" s="693"/>
      <c r="Q476" s="693"/>
      <c r="R476" s="693"/>
      <c r="S476" s="693"/>
      <c r="T476" s="693"/>
      <c r="U476" s="693"/>
      <c r="V476" s="693">
        <f t="shared" si="58"/>
        <v>645</v>
      </c>
      <c r="W476" s="711">
        <v>45511530</v>
      </c>
    </row>
    <row r="477" spans="1:23" ht="15" customHeight="1" x14ac:dyDescent="0.2">
      <c r="A477" s="712" t="s">
        <v>21728</v>
      </c>
      <c r="B477" s="708"/>
      <c r="C477" s="693">
        <v>13</v>
      </c>
      <c r="D477" s="693"/>
      <c r="E477" s="693"/>
      <c r="F477" s="693"/>
      <c r="G477" s="693"/>
      <c r="H477" s="693"/>
      <c r="I477" s="693"/>
      <c r="J477" s="713"/>
      <c r="K477" s="693">
        <f t="shared" si="56"/>
        <v>13</v>
      </c>
      <c r="L477" s="709">
        <v>1558660</v>
      </c>
      <c r="M477" s="708"/>
      <c r="N477" s="710">
        <v>13</v>
      </c>
      <c r="O477" s="693"/>
      <c r="P477" s="693"/>
      <c r="Q477" s="693"/>
      <c r="R477" s="693"/>
      <c r="S477" s="693"/>
      <c r="T477" s="693"/>
      <c r="U477" s="693"/>
      <c r="V477" s="693">
        <f t="shared" si="58"/>
        <v>13</v>
      </c>
      <c r="W477" s="711">
        <v>1558660</v>
      </c>
    </row>
    <row r="478" spans="1:23" ht="15" customHeight="1" x14ac:dyDescent="0.2">
      <c r="A478" s="712" t="s">
        <v>21729</v>
      </c>
      <c r="B478" s="708"/>
      <c r="C478" s="693">
        <v>64</v>
      </c>
      <c r="D478" s="693"/>
      <c r="E478" s="693"/>
      <c r="F478" s="693"/>
      <c r="G478" s="693"/>
      <c r="H478" s="693"/>
      <c r="I478" s="693"/>
      <c r="J478" s="713"/>
      <c r="K478" s="693">
        <f t="shared" si="56"/>
        <v>64</v>
      </c>
      <c r="L478" s="709">
        <v>2906030</v>
      </c>
      <c r="M478" s="708"/>
      <c r="N478" s="710">
        <v>64</v>
      </c>
      <c r="O478" s="693"/>
      <c r="P478" s="693"/>
      <c r="Q478" s="693"/>
      <c r="R478" s="693"/>
      <c r="S478" s="693"/>
      <c r="T478" s="693"/>
      <c r="U478" s="693"/>
      <c r="V478" s="693">
        <f t="shared" si="58"/>
        <v>64</v>
      </c>
      <c r="W478" s="711">
        <v>2906030</v>
      </c>
    </row>
    <row r="479" spans="1:23" ht="15" customHeight="1" x14ac:dyDescent="0.2">
      <c r="A479" s="712" t="s">
        <v>21730</v>
      </c>
      <c r="B479" s="708"/>
      <c r="C479" s="693">
        <v>89</v>
      </c>
      <c r="D479" s="693"/>
      <c r="E479" s="693"/>
      <c r="F479" s="693"/>
      <c r="G479" s="693"/>
      <c r="H479" s="693"/>
      <c r="I479" s="693"/>
      <c r="J479" s="713"/>
      <c r="K479" s="693">
        <f t="shared" si="56"/>
        <v>89</v>
      </c>
      <c r="L479" s="709">
        <v>4652106</v>
      </c>
      <c r="M479" s="708"/>
      <c r="N479" s="710">
        <v>88</v>
      </c>
      <c r="O479" s="693"/>
      <c r="P479" s="693"/>
      <c r="Q479" s="693"/>
      <c r="R479" s="693"/>
      <c r="S479" s="693"/>
      <c r="T479" s="693"/>
      <c r="U479" s="693"/>
      <c r="V479" s="693">
        <f t="shared" si="58"/>
        <v>88</v>
      </c>
      <c r="W479" s="711">
        <v>4600247</v>
      </c>
    </row>
    <row r="480" spans="1:23" ht="15" customHeight="1" x14ac:dyDescent="0.2">
      <c r="A480" s="712" t="s">
        <v>21731</v>
      </c>
      <c r="B480" s="708"/>
      <c r="C480" s="693">
        <v>8</v>
      </c>
      <c r="D480" s="693"/>
      <c r="E480" s="693"/>
      <c r="F480" s="693"/>
      <c r="G480" s="693"/>
      <c r="H480" s="693"/>
      <c r="I480" s="693"/>
      <c r="J480" s="713"/>
      <c r="K480" s="693">
        <f t="shared" si="56"/>
        <v>8</v>
      </c>
      <c r="L480" s="709">
        <v>477948</v>
      </c>
      <c r="M480" s="708"/>
      <c r="N480" s="710">
        <v>8</v>
      </c>
      <c r="O480" s="693"/>
      <c r="P480" s="693"/>
      <c r="Q480" s="693"/>
      <c r="R480" s="693"/>
      <c r="S480" s="693"/>
      <c r="T480" s="693"/>
      <c r="U480" s="693"/>
      <c r="V480" s="693">
        <f t="shared" si="58"/>
        <v>8</v>
      </c>
      <c r="W480" s="711">
        <v>477948</v>
      </c>
    </row>
    <row r="481" spans="1:23" ht="15" customHeight="1" x14ac:dyDescent="0.2">
      <c r="A481" s="712" t="s">
        <v>21732</v>
      </c>
      <c r="B481" s="708"/>
      <c r="C481" s="693">
        <v>89</v>
      </c>
      <c r="D481" s="693"/>
      <c r="E481" s="693"/>
      <c r="F481" s="693"/>
      <c r="G481" s="693"/>
      <c r="H481" s="693"/>
      <c r="I481" s="693"/>
      <c r="J481" s="713"/>
      <c r="K481" s="693">
        <f t="shared" si="56"/>
        <v>89</v>
      </c>
      <c r="L481" s="709">
        <v>6471714</v>
      </c>
      <c r="M481" s="708"/>
      <c r="N481" s="710">
        <v>86</v>
      </c>
      <c r="O481" s="693"/>
      <c r="P481" s="693"/>
      <c r="Q481" s="693"/>
      <c r="R481" s="693"/>
      <c r="S481" s="693"/>
      <c r="T481" s="693"/>
      <c r="U481" s="693"/>
      <c r="V481" s="693">
        <f t="shared" si="58"/>
        <v>86</v>
      </c>
      <c r="W481" s="711">
        <v>6251360</v>
      </c>
    </row>
    <row r="482" spans="1:23" ht="15" customHeight="1" x14ac:dyDescent="0.2">
      <c r="A482" s="712" t="s">
        <v>5789</v>
      </c>
      <c r="B482" s="708"/>
      <c r="C482" s="693">
        <v>147</v>
      </c>
      <c r="D482" s="693"/>
      <c r="E482" s="693"/>
      <c r="F482" s="693"/>
      <c r="G482" s="693"/>
      <c r="H482" s="693"/>
      <c r="I482" s="693"/>
      <c r="J482" s="713"/>
      <c r="K482" s="693">
        <f t="shared" si="56"/>
        <v>147</v>
      </c>
      <c r="L482" s="709">
        <v>5880686</v>
      </c>
      <c r="M482" s="708"/>
      <c r="N482" s="710">
        <v>146</v>
      </c>
      <c r="O482" s="693"/>
      <c r="P482" s="693"/>
      <c r="Q482" s="693"/>
      <c r="R482" s="693"/>
      <c r="S482" s="693"/>
      <c r="T482" s="693"/>
      <c r="U482" s="693"/>
      <c r="V482" s="693">
        <f t="shared" si="58"/>
        <v>146</v>
      </c>
      <c r="W482" s="711">
        <v>5841213</v>
      </c>
    </row>
    <row r="483" spans="1:23" ht="15" customHeight="1" x14ac:dyDescent="0.2">
      <c r="A483" s="715" t="s">
        <v>21733</v>
      </c>
      <c r="B483" s="708"/>
      <c r="C483" s="693">
        <v>72</v>
      </c>
      <c r="D483" s="693"/>
      <c r="E483" s="693"/>
      <c r="F483" s="693"/>
      <c r="G483" s="693"/>
      <c r="H483" s="693"/>
      <c r="I483" s="693"/>
      <c r="J483" s="713"/>
      <c r="K483" s="693">
        <f>SUM(B483:J483)</f>
        <v>72</v>
      </c>
      <c r="L483" s="651">
        <v>935832</v>
      </c>
      <c r="M483" s="708"/>
      <c r="N483" s="693">
        <v>72</v>
      </c>
      <c r="O483" s="700"/>
      <c r="P483" s="700"/>
      <c r="Q483" s="700"/>
      <c r="R483" s="700"/>
      <c r="S483" s="700"/>
      <c r="T483" s="700"/>
      <c r="U483" s="700"/>
      <c r="V483" s="693">
        <f t="shared" si="58"/>
        <v>72</v>
      </c>
      <c r="W483" s="697">
        <v>935832</v>
      </c>
    </row>
    <row r="484" spans="1:23" ht="16.5" customHeight="1" thickBot="1" x14ac:dyDescent="0.25">
      <c r="A484" s="640" t="s">
        <v>21696</v>
      </c>
      <c r="B484" s="646"/>
      <c r="C484" s="642"/>
      <c r="D484" s="642"/>
      <c r="E484" s="642"/>
      <c r="F484" s="642"/>
      <c r="G484" s="642"/>
      <c r="H484" s="642"/>
      <c r="I484" s="689">
        <f>+I31+I96+I149+I194+I262+I322+I355</f>
        <v>645</v>
      </c>
      <c r="J484" s="642"/>
      <c r="K484" s="689">
        <f>+I484</f>
        <v>645</v>
      </c>
      <c r="L484" s="787">
        <f>+L31+L96+L149+L194+L262+L322+L355</f>
        <v>9223022</v>
      </c>
      <c r="M484" s="646"/>
      <c r="N484" s="642"/>
      <c r="O484" s="642"/>
      <c r="P484" s="642"/>
      <c r="Q484" s="642"/>
      <c r="R484" s="642"/>
      <c r="S484" s="642"/>
      <c r="T484" s="689">
        <f>+T31+T96+T149+T194+T262+T322+T355</f>
        <v>666</v>
      </c>
      <c r="U484" s="642"/>
      <c r="V484" s="689">
        <f>+T484</f>
        <v>666</v>
      </c>
      <c r="W484" s="787">
        <f>+W31+W96+W149+W194+W262+W322+W355</f>
        <v>8970148</v>
      </c>
    </row>
    <row r="485" spans="1:23" ht="22.5" customHeight="1" thickBot="1" x14ac:dyDescent="0.25">
      <c r="A485" s="626" t="s">
        <v>2049</v>
      </c>
      <c r="B485" s="729">
        <f>+B375+B410+B436+B452+B464+B484</f>
        <v>563</v>
      </c>
      <c r="C485" s="729">
        <f>+C375+C410+C436+C452+C464+C484</f>
        <v>8167</v>
      </c>
      <c r="D485" s="729">
        <f>+D375+D410+D436+D452+D464+D484</f>
        <v>6849</v>
      </c>
      <c r="E485" s="729">
        <f>+E375+E410+E436+E452+E464+E484</f>
        <v>389</v>
      </c>
      <c r="F485" s="729"/>
      <c r="G485" s="729">
        <f t="shared" ref="G485:P485" si="59">+G375+G410+G436+G452+G464+G484</f>
        <v>608</v>
      </c>
      <c r="H485" s="729">
        <f t="shared" si="59"/>
        <v>339</v>
      </c>
      <c r="I485" s="729">
        <f t="shared" si="59"/>
        <v>645</v>
      </c>
      <c r="J485" s="729">
        <f t="shared" si="59"/>
        <v>152</v>
      </c>
      <c r="K485" s="729">
        <f t="shared" si="59"/>
        <v>17712</v>
      </c>
      <c r="L485" s="679">
        <f t="shared" si="59"/>
        <v>1665042038</v>
      </c>
      <c r="M485" s="729">
        <f t="shared" si="59"/>
        <v>561</v>
      </c>
      <c r="N485" s="729">
        <f t="shared" si="59"/>
        <v>8152</v>
      </c>
      <c r="O485" s="729">
        <f t="shared" si="59"/>
        <v>6703</v>
      </c>
      <c r="P485" s="729">
        <f t="shared" si="59"/>
        <v>737</v>
      </c>
      <c r="Q485" s="729"/>
      <c r="R485" s="729">
        <f t="shared" ref="R485:W485" si="60">+R375+R410+R436+R452+R464+R484</f>
        <v>608</v>
      </c>
      <c r="S485" s="729">
        <f t="shared" si="60"/>
        <v>339</v>
      </c>
      <c r="T485" s="729">
        <f t="shared" si="60"/>
        <v>666</v>
      </c>
      <c r="U485" s="729">
        <f t="shared" si="60"/>
        <v>114</v>
      </c>
      <c r="V485" s="729">
        <f t="shared" si="60"/>
        <v>17880</v>
      </c>
      <c r="W485" s="679">
        <f t="shared" si="60"/>
        <v>1688488934</v>
      </c>
    </row>
    <row r="486" spans="1:23" ht="17.25" customHeight="1" x14ac:dyDescent="0.2">
      <c r="A486" s="772"/>
      <c r="B486" s="773"/>
      <c r="C486" s="773"/>
      <c r="D486" s="773"/>
      <c r="E486" s="773"/>
      <c r="F486" s="773"/>
      <c r="G486" s="773"/>
      <c r="H486" s="773"/>
      <c r="I486" s="773"/>
      <c r="J486" s="773"/>
      <c r="K486" s="773"/>
      <c r="L486" s="773"/>
      <c r="M486" s="773"/>
      <c r="N486" s="773"/>
      <c r="O486" s="773"/>
      <c r="P486" s="773"/>
      <c r="Q486" s="773"/>
      <c r="R486" s="773"/>
      <c r="S486" s="773"/>
      <c r="T486" s="773"/>
      <c r="U486" s="773"/>
      <c r="V486" s="773"/>
      <c r="W486" s="773"/>
    </row>
    <row r="487" spans="1:23" x14ac:dyDescent="0.2">
      <c r="B487" s="653"/>
      <c r="C487" s="653"/>
      <c r="D487" s="653"/>
      <c r="E487" s="653"/>
      <c r="F487" s="653"/>
      <c r="G487" s="653"/>
      <c r="H487" s="653"/>
      <c r="I487" s="653"/>
      <c r="J487" s="653"/>
      <c r="K487" s="653"/>
      <c r="L487" s="653"/>
      <c r="M487" s="653"/>
      <c r="N487" s="653"/>
      <c r="O487" s="653"/>
      <c r="P487" s="653"/>
      <c r="Q487" s="653"/>
      <c r="R487" s="653"/>
      <c r="S487" s="653"/>
      <c r="T487" s="653"/>
      <c r="U487" s="653"/>
      <c r="V487" s="653"/>
      <c r="W487" s="653"/>
    </row>
    <row r="488" spans="1:23" x14ac:dyDescent="0.2">
      <c r="K488" s="653"/>
      <c r="L488" s="653"/>
      <c r="P488" s="653"/>
      <c r="V488" s="653"/>
      <c r="W488" s="653"/>
    </row>
    <row r="489" spans="1:23" x14ac:dyDescent="0.2">
      <c r="L489" s="653"/>
      <c r="W489" s="653"/>
    </row>
    <row r="490" spans="1:23" x14ac:dyDescent="0.2">
      <c r="B490" s="653"/>
      <c r="L490" s="653"/>
      <c r="W490" s="653"/>
    </row>
    <row r="491" spans="1:23" x14ac:dyDescent="0.2">
      <c r="L491" s="653"/>
      <c r="W491" s="653"/>
    </row>
    <row r="492" spans="1:23" x14ac:dyDescent="0.2">
      <c r="K492" s="618"/>
      <c r="L492" s="682"/>
      <c r="M492" s="618"/>
      <c r="N492" s="618"/>
      <c r="O492" s="618"/>
      <c r="P492" s="618"/>
      <c r="Q492" s="618"/>
      <c r="R492" s="618"/>
      <c r="S492" s="618"/>
      <c r="T492" s="618"/>
      <c r="U492" s="618"/>
      <c r="V492" s="618"/>
      <c r="W492" s="682"/>
    </row>
    <row r="494" spans="1:23" x14ac:dyDescent="0.2">
      <c r="L494" s="788"/>
      <c r="W494" s="789"/>
    </row>
    <row r="495" spans="1:23" x14ac:dyDescent="0.2">
      <c r="L495" s="789"/>
      <c r="W495" s="682"/>
    </row>
    <row r="496" spans="1:23" x14ac:dyDescent="0.2">
      <c r="L496" s="789"/>
      <c r="W496" s="682"/>
    </row>
    <row r="497" spans="12:23" x14ac:dyDescent="0.2">
      <c r="L497" s="682"/>
      <c r="W497" s="682"/>
    </row>
    <row r="498" spans="12:23" x14ac:dyDescent="0.2">
      <c r="L498" s="682"/>
      <c r="W498" s="682"/>
    </row>
    <row r="499" spans="12:23" x14ac:dyDescent="0.2">
      <c r="L499" s="682"/>
      <c r="W499" s="682"/>
    </row>
    <row r="500" spans="12:23" x14ac:dyDescent="0.2">
      <c r="L500" s="682"/>
      <c r="W500" s="682"/>
    </row>
    <row r="501" spans="12:23" x14ac:dyDescent="0.2">
      <c r="L501" s="682"/>
      <c r="W501" s="682"/>
    </row>
    <row r="502" spans="12:23" x14ac:dyDescent="0.2">
      <c r="L502" s="682"/>
      <c r="W502" s="682"/>
    </row>
    <row r="503" spans="12:23" x14ac:dyDescent="0.2">
      <c r="W503" s="653"/>
    </row>
  </sheetData>
  <mergeCells count="58">
    <mergeCell ref="B372:L372"/>
    <mergeCell ref="M372:W372"/>
    <mergeCell ref="A327:B327"/>
    <mergeCell ref="A329:W329"/>
    <mergeCell ref="A331:W331"/>
    <mergeCell ref="A333:W333"/>
    <mergeCell ref="B337:L337"/>
    <mergeCell ref="M337:W337"/>
    <mergeCell ref="A361:B361"/>
    <mergeCell ref="A362:B362"/>
    <mergeCell ref="A364:W364"/>
    <mergeCell ref="A366:W366"/>
    <mergeCell ref="A368:W368"/>
    <mergeCell ref="A326:B326"/>
    <mergeCell ref="A208:W208"/>
    <mergeCell ref="A209:W209"/>
    <mergeCell ref="B212:L212"/>
    <mergeCell ref="M212:W212"/>
    <mergeCell ref="A267:B267"/>
    <mergeCell ref="A268:B268"/>
    <mergeCell ref="A270:W270"/>
    <mergeCell ref="A272:W272"/>
    <mergeCell ref="A274:W274"/>
    <mergeCell ref="B278:L278"/>
    <mergeCell ref="M278:W278"/>
    <mergeCell ref="A206:W206"/>
    <mergeCell ref="A156:B156"/>
    <mergeCell ref="A157:B157"/>
    <mergeCell ref="A159:W159"/>
    <mergeCell ref="A161:W161"/>
    <mergeCell ref="A163:W163"/>
    <mergeCell ref="B166:K166"/>
    <mergeCell ref="B168:L168"/>
    <mergeCell ref="M168:W168"/>
    <mergeCell ref="A201:B201"/>
    <mergeCell ref="A202:B202"/>
    <mergeCell ref="A204:W204"/>
    <mergeCell ref="B112:L112"/>
    <mergeCell ref="M112:W112"/>
    <mergeCell ref="A38:B38"/>
    <mergeCell ref="A39:B39"/>
    <mergeCell ref="A41:W41"/>
    <mergeCell ref="A43:W43"/>
    <mergeCell ref="A45:W45"/>
    <mergeCell ref="B49:L49"/>
    <mergeCell ref="M49:W49"/>
    <mergeCell ref="A101:B101"/>
    <mergeCell ref="A102:B102"/>
    <mergeCell ref="A104:W104"/>
    <mergeCell ref="A106:W106"/>
    <mergeCell ref="A108:W108"/>
    <mergeCell ref="B12:L12"/>
    <mergeCell ref="M12:W12"/>
    <mergeCell ref="A1:B1"/>
    <mergeCell ref="A2:B2"/>
    <mergeCell ref="A4:W4"/>
    <mergeCell ref="A6:W6"/>
    <mergeCell ref="A8:W8"/>
  </mergeCells>
  <printOptions horizontalCentered="1"/>
  <pageMargins left="0.43307086614173229" right="0.43307086614173229" top="0.6692913385826772" bottom="0.27559055118110237" header="0" footer="0"/>
  <pageSetup paperSize="9" scale="49" orientation="landscape" r:id="rId1"/>
  <headerFooter alignWithMargins="0"/>
  <rowBreaks count="9" manualBreakCount="9">
    <brk id="36" max="22" man="1"/>
    <brk id="98" max="22" man="1"/>
    <brk id="154" max="22" man="1"/>
    <brk id="199" max="22" man="1"/>
    <brk id="265" max="22" man="1"/>
    <brk id="325" max="22" man="1"/>
    <brk id="359" max="33" man="1"/>
    <brk id="423" max="22" man="1"/>
    <brk id="485" max="3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20</vt:i4>
      </vt:variant>
    </vt:vector>
  </HeadingPairs>
  <TitlesOfParts>
    <vt:vector size="38" baseType="lpstr">
      <vt:lpstr>F-01 </vt:lpstr>
      <vt:lpstr>F-02</vt:lpstr>
      <vt:lpstr>F-03</vt:lpstr>
      <vt:lpstr>F-04</vt:lpstr>
      <vt:lpstr>F-05</vt:lpstr>
      <vt:lpstr>F-06</vt:lpstr>
      <vt:lpstr>F-07</vt:lpstr>
      <vt:lpstr>F-08</vt:lpstr>
      <vt:lpstr>F09</vt:lpstr>
      <vt:lpstr>F10</vt:lpstr>
      <vt:lpstr>F11</vt:lpstr>
      <vt:lpstr>F12</vt:lpstr>
      <vt:lpstr>F13</vt:lpstr>
      <vt:lpstr>F14</vt:lpstr>
      <vt:lpstr>F-15 </vt:lpstr>
      <vt:lpstr>F-16</vt:lpstr>
      <vt:lpstr>F-17</vt:lpstr>
      <vt:lpstr>F-18</vt:lpstr>
      <vt:lpstr>'F-01 '!Área_de_impresión</vt:lpstr>
      <vt:lpstr>'F-02'!Área_de_impresión</vt:lpstr>
      <vt:lpstr>'F-03'!Área_de_impresión</vt:lpstr>
      <vt:lpstr>'F-04'!Área_de_impresión</vt:lpstr>
      <vt:lpstr>'F-05'!Área_de_impresión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 '!Área_de_impresión</vt:lpstr>
      <vt:lpstr>'F-18'!Área_de_impresión</vt:lpstr>
      <vt:lpstr>'F-01 '!Títulos_a_imprimir</vt:lpstr>
      <vt:lpstr>'F-08'!Títulos_a_imprimir</vt:lpstr>
      <vt:lpstr>'F14'!Títulos_a_imprimir</vt:lpstr>
      <vt:lpstr>'F-15 '!Títulos_a_imprimir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2021-10-01T14:43:49Z</cp:lastPrinted>
  <dcterms:created xsi:type="dcterms:W3CDTF">1998-08-20T20:27:58Z</dcterms:created>
  <dcterms:modified xsi:type="dcterms:W3CDTF">2021-10-08T16:46:08Z</dcterms:modified>
</cp:coreProperties>
</file>